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án Cano\Desktop\TFG\Códigos\Codigo_Bien\"/>
    </mc:Choice>
  </mc:AlternateContent>
  <xr:revisionPtr revIDLastSave="0" documentId="13_ncr:1_{B541D734-7127-4092-88DB-4996B5C2A7B9}" xr6:coauthVersionLast="36" xr6:coauthVersionMax="36" xr10:uidLastSave="{00000000-0000-0000-0000-000000000000}"/>
  <bookViews>
    <workbookView xWindow="0" yWindow="0" windowWidth="6816" windowHeight="5460" activeTab="4" xr2:uid="{A4110548-ACA9-4BF7-90E5-148943C89D6E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Meteorología" sheetId="7" r:id="rId7"/>
    <sheet name="Hoja7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44" i="7" l="1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61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45" i="7"/>
  <c r="AL60" i="7"/>
  <c r="AL59" i="7"/>
  <c r="AL58" i="7"/>
  <c r="AL57" i="7"/>
  <c r="AL56" i="7"/>
  <c r="AL55" i="7"/>
  <c r="AL54" i="7"/>
  <c r="AL53" i="7"/>
  <c r="AL52" i="7"/>
  <c r="AL51" i="7"/>
  <c r="AL50" i="7"/>
  <c r="AL49" i="7"/>
  <c r="AL48" i="7"/>
  <c r="AL47" i="7"/>
  <c r="AL46" i="7"/>
  <c r="AK46" i="7"/>
  <c r="AL45" i="7"/>
  <c r="AB2" i="7" l="1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1624" i="7"/>
  <c r="AB1625" i="7"/>
  <c r="AB1626" i="7"/>
  <c r="AB1627" i="7"/>
  <c r="AB1628" i="7"/>
  <c r="AB1629" i="7"/>
  <c r="AB1630" i="7"/>
  <c r="AB1631" i="7"/>
  <c r="AB1632" i="7"/>
  <c r="AB1633" i="7"/>
  <c r="AB1634" i="7"/>
  <c r="AB1635" i="7"/>
  <c r="AB1636" i="7"/>
  <c r="AB1637" i="7"/>
  <c r="AB1638" i="7"/>
  <c r="AB1639" i="7"/>
  <c r="AB1640" i="7"/>
  <c r="AB1641" i="7"/>
  <c r="AB1642" i="7"/>
  <c r="AB1643" i="7"/>
  <c r="AB1644" i="7"/>
  <c r="AB1645" i="7"/>
  <c r="AB1646" i="7"/>
  <c r="AB1647" i="7"/>
  <c r="AB1648" i="7"/>
  <c r="AB1649" i="7"/>
  <c r="AB1650" i="7"/>
  <c r="AB1651" i="7"/>
  <c r="AB1652" i="7"/>
  <c r="AB1653" i="7"/>
  <c r="AB1654" i="7"/>
  <c r="AB1655" i="7"/>
  <c r="AB1656" i="7"/>
  <c r="AB1657" i="7"/>
  <c r="AB1658" i="7"/>
  <c r="AB1659" i="7"/>
  <c r="AB1660" i="7"/>
  <c r="AB1661" i="7"/>
  <c r="AB1662" i="7"/>
  <c r="AB1663" i="7"/>
  <c r="AB1664" i="7"/>
  <c r="AB1665" i="7"/>
  <c r="AB1666" i="7"/>
  <c r="AB1667" i="7"/>
  <c r="AB1668" i="7"/>
  <c r="AB1669" i="7"/>
  <c r="AB1670" i="7"/>
  <c r="AB1671" i="7"/>
  <c r="AB1672" i="7"/>
  <c r="AB1673" i="7"/>
  <c r="AB1674" i="7"/>
  <c r="AB1675" i="7"/>
  <c r="AB1676" i="7"/>
  <c r="AB1677" i="7"/>
  <c r="AB1678" i="7"/>
  <c r="AB1679" i="7"/>
  <c r="AB1680" i="7"/>
  <c r="AB1681" i="7"/>
  <c r="AB1682" i="7"/>
  <c r="AB1683" i="7"/>
  <c r="AB1684" i="7"/>
  <c r="AB1685" i="7"/>
  <c r="AB1686" i="7"/>
  <c r="AB1687" i="7"/>
  <c r="AB1688" i="7"/>
  <c r="AB1689" i="7"/>
  <c r="AB1690" i="7"/>
  <c r="AB1691" i="7"/>
  <c r="AB1692" i="7"/>
  <c r="AB1693" i="7"/>
  <c r="AB1694" i="7"/>
  <c r="AB1695" i="7"/>
  <c r="AB1696" i="7"/>
  <c r="AB1697" i="7"/>
  <c r="AB1698" i="7"/>
  <c r="AB1699" i="7"/>
  <c r="AB1700" i="7"/>
  <c r="AB1701" i="7"/>
  <c r="AB1702" i="7"/>
  <c r="AB1703" i="7"/>
  <c r="AB1704" i="7"/>
  <c r="AB1705" i="7"/>
  <c r="AB1706" i="7"/>
  <c r="AB1707" i="7"/>
  <c r="AB1708" i="7"/>
  <c r="AB1709" i="7"/>
  <c r="AB1710" i="7"/>
  <c r="AB1711" i="7"/>
  <c r="AB1712" i="7"/>
  <c r="AB1713" i="7"/>
  <c r="AB1714" i="7"/>
  <c r="AB1715" i="7"/>
  <c r="AB1716" i="7"/>
  <c r="AB1717" i="7"/>
  <c r="AB1718" i="7"/>
  <c r="AB1719" i="7"/>
  <c r="AB1720" i="7"/>
  <c r="AB1721" i="7"/>
  <c r="AB1722" i="7"/>
  <c r="AB1723" i="7"/>
  <c r="AB1724" i="7"/>
  <c r="AB1725" i="7"/>
  <c r="AB1726" i="7"/>
  <c r="AB1727" i="7"/>
  <c r="AB1728" i="7"/>
  <c r="AB1729" i="7"/>
  <c r="AB1730" i="7"/>
  <c r="AB1731" i="7"/>
  <c r="AB1732" i="7"/>
  <c r="AB1733" i="7"/>
  <c r="AB1734" i="7"/>
  <c r="AB1735" i="7"/>
  <c r="AB1736" i="7"/>
  <c r="AB1737" i="7"/>
  <c r="AB1738" i="7"/>
  <c r="AB1739" i="7"/>
  <c r="AB1740" i="7"/>
  <c r="AB1741" i="7"/>
  <c r="AB1742" i="7"/>
  <c r="AB1743" i="7"/>
  <c r="AB1744" i="7"/>
  <c r="AB1745" i="7"/>
  <c r="AB1746" i="7"/>
  <c r="AB1747" i="7"/>
  <c r="AB1748" i="7"/>
  <c r="AB1749" i="7"/>
  <c r="AB1750" i="7"/>
  <c r="AB1751" i="7"/>
  <c r="AB1752" i="7"/>
  <c r="AB1753" i="7"/>
  <c r="AB1754" i="7"/>
  <c r="AB1755" i="7"/>
  <c r="AB1756" i="7"/>
  <c r="AB1757" i="7"/>
  <c r="AB1758" i="7"/>
  <c r="AB1759" i="7"/>
  <c r="AB1760" i="7"/>
  <c r="AB1761" i="7"/>
  <c r="AB1762" i="7"/>
  <c r="AB1763" i="7"/>
  <c r="AB1764" i="7"/>
  <c r="AB1765" i="7"/>
  <c r="AB1766" i="7"/>
  <c r="AB1767" i="7"/>
  <c r="AB1768" i="7"/>
  <c r="AB1769" i="7"/>
  <c r="AB1770" i="7"/>
  <c r="AB1771" i="7"/>
  <c r="AB1772" i="7"/>
  <c r="AB1773" i="7"/>
  <c r="AB1774" i="7"/>
  <c r="AB1775" i="7"/>
  <c r="AB1776" i="7"/>
  <c r="AB1777" i="7"/>
  <c r="AB1778" i="7"/>
  <c r="AB1779" i="7"/>
  <c r="AB1780" i="7"/>
  <c r="AB1781" i="7"/>
  <c r="AB1782" i="7"/>
  <c r="AB1783" i="7"/>
  <c r="AB1784" i="7"/>
  <c r="AB1785" i="7"/>
  <c r="AB1786" i="7"/>
  <c r="AB1787" i="7"/>
  <c r="AB1788" i="7"/>
  <c r="AB1789" i="7"/>
  <c r="AB1790" i="7"/>
  <c r="AB1791" i="7"/>
  <c r="AB1792" i="7"/>
  <c r="AB1793" i="7"/>
  <c r="AB1794" i="7"/>
  <c r="AB1795" i="7"/>
  <c r="AB1796" i="7"/>
  <c r="AB1797" i="7"/>
  <c r="AB1798" i="7"/>
  <c r="AB1799" i="7"/>
  <c r="AB1800" i="7"/>
  <c r="AB1801" i="7"/>
  <c r="AB1802" i="7"/>
  <c r="AB1803" i="7"/>
  <c r="AB1804" i="7"/>
  <c r="AB1805" i="7"/>
  <c r="AB1806" i="7"/>
  <c r="AB1807" i="7"/>
  <c r="AB1808" i="7"/>
  <c r="AB1809" i="7"/>
  <c r="AB1810" i="7"/>
  <c r="AB1811" i="7"/>
  <c r="AB1812" i="7"/>
  <c r="AB1813" i="7"/>
  <c r="AB1814" i="7"/>
  <c r="AB1815" i="7"/>
  <c r="AB1816" i="7"/>
  <c r="AB1817" i="7"/>
  <c r="AB1818" i="7"/>
  <c r="AB1819" i="7"/>
  <c r="AB1820" i="7"/>
  <c r="AB1821" i="7"/>
  <c r="AB1822" i="7"/>
  <c r="AB1823" i="7"/>
  <c r="AB1824" i="7"/>
  <c r="AB1825" i="7"/>
  <c r="AB1826" i="7"/>
  <c r="AB1827" i="7"/>
  <c r="AB1828" i="7"/>
  <c r="AB1829" i="7"/>
  <c r="AB1830" i="7"/>
  <c r="AB1831" i="7"/>
  <c r="AB1832" i="7"/>
  <c r="AB1833" i="7"/>
  <c r="AB1834" i="7"/>
  <c r="AB1835" i="7"/>
  <c r="AB1836" i="7"/>
  <c r="AB1837" i="7"/>
  <c r="AB1838" i="7"/>
  <c r="AB1839" i="7"/>
  <c r="AB1840" i="7"/>
  <c r="AB1841" i="7"/>
  <c r="AB1842" i="7"/>
  <c r="AB1843" i="7"/>
  <c r="AB1844" i="7"/>
  <c r="AB1845" i="7"/>
  <c r="AB1846" i="7"/>
  <c r="AB1847" i="7"/>
  <c r="AB1848" i="7"/>
  <c r="AB1849" i="7"/>
  <c r="AB1850" i="7"/>
  <c r="AB1851" i="7"/>
  <c r="AB1852" i="7"/>
  <c r="AB1853" i="7"/>
  <c r="AB1854" i="7"/>
  <c r="AB1855" i="7"/>
  <c r="AB1856" i="7"/>
  <c r="AB1857" i="7"/>
  <c r="AB1858" i="7"/>
  <c r="AB1859" i="7"/>
  <c r="AB1860" i="7"/>
  <c r="AB1861" i="7"/>
  <c r="AB1862" i="7"/>
  <c r="AB1863" i="7"/>
  <c r="AB1864" i="7"/>
  <c r="AB1865" i="7"/>
  <c r="AB1866" i="7"/>
  <c r="AB1867" i="7"/>
  <c r="AB1868" i="7"/>
  <c r="AB1869" i="7"/>
  <c r="AB1870" i="7"/>
  <c r="AB1871" i="7"/>
  <c r="AB1872" i="7"/>
  <c r="AB1873" i="7"/>
  <c r="AB1874" i="7"/>
  <c r="AB1875" i="7"/>
  <c r="AB1876" i="7"/>
  <c r="AB1877" i="7"/>
  <c r="AB1878" i="7"/>
  <c r="AB1879" i="7"/>
  <c r="AB1880" i="7"/>
  <c r="AB1881" i="7"/>
  <c r="AB1882" i="7"/>
  <c r="AB1883" i="7"/>
  <c r="AB1884" i="7"/>
  <c r="AB1885" i="7"/>
  <c r="AB1886" i="7"/>
  <c r="AB1887" i="7"/>
  <c r="AB1888" i="7"/>
  <c r="AB1889" i="7"/>
  <c r="AB1890" i="7"/>
  <c r="AB1891" i="7"/>
  <c r="AB1892" i="7"/>
  <c r="AB1893" i="7"/>
  <c r="AB1894" i="7"/>
  <c r="AB1895" i="7"/>
  <c r="AB1896" i="7"/>
  <c r="AB1897" i="7"/>
  <c r="AB1898" i="7"/>
  <c r="AB1899" i="7"/>
  <c r="AB1900" i="7"/>
  <c r="AB1901" i="7"/>
  <c r="AB1902" i="7"/>
  <c r="AB1903" i="7"/>
  <c r="AB1904" i="7"/>
  <c r="AB1905" i="7"/>
  <c r="AB1906" i="7"/>
  <c r="AB1907" i="7"/>
  <c r="AB1908" i="7"/>
  <c r="AB1909" i="7"/>
  <c r="AB1910" i="7"/>
  <c r="AB1911" i="7"/>
  <c r="AB1912" i="7"/>
  <c r="AB1913" i="7"/>
  <c r="AB1914" i="7"/>
  <c r="AB1915" i="7"/>
  <c r="AB1916" i="7"/>
  <c r="AB1917" i="7"/>
  <c r="AB1918" i="7"/>
  <c r="AB1919" i="7"/>
  <c r="AB1920" i="7"/>
  <c r="AB1921" i="7"/>
  <c r="AB1922" i="7"/>
  <c r="AB1923" i="7"/>
  <c r="AB1924" i="7"/>
  <c r="AB1925" i="7"/>
  <c r="AB1926" i="7"/>
  <c r="AB1927" i="7"/>
  <c r="AB1928" i="7"/>
  <c r="AB1929" i="7"/>
  <c r="AB1930" i="7"/>
  <c r="AB1931" i="7"/>
  <c r="AB1932" i="7"/>
  <c r="AB1933" i="7"/>
  <c r="AB1934" i="7"/>
  <c r="AB1935" i="7"/>
  <c r="AB1936" i="7"/>
  <c r="AB1937" i="7"/>
  <c r="AB1938" i="7"/>
  <c r="AB1939" i="7"/>
  <c r="AB1940" i="7"/>
  <c r="AB1941" i="7"/>
  <c r="AB1942" i="7"/>
  <c r="AB1943" i="7"/>
  <c r="AB1944" i="7"/>
  <c r="AB1945" i="7"/>
  <c r="AB1946" i="7"/>
  <c r="AB1947" i="7"/>
  <c r="AB1948" i="7"/>
  <c r="AB1949" i="7"/>
  <c r="AB1950" i="7"/>
  <c r="AB1951" i="7"/>
  <c r="AB1952" i="7"/>
  <c r="AB1953" i="7"/>
  <c r="AB1954" i="7"/>
  <c r="AB1955" i="7"/>
  <c r="AB1956" i="7"/>
  <c r="AB1957" i="7"/>
  <c r="AB1958" i="7"/>
  <c r="AB1959" i="7"/>
  <c r="AB1960" i="7"/>
  <c r="AB1961" i="7"/>
  <c r="AB1962" i="7"/>
  <c r="AB1963" i="7"/>
  <c r="AB1964" i="7"/>
  <c r="AB1965" i="7"/>
  <c r="AB1966" i="7"/>
  <c r="AB1967" i="7"/>
  <c r="AB1968" i="7"/>
  <c r="AB1969" i="7"/>
  <c r="AB1970" i="7"/>
  <c r="AB1971" i="7"/>
  <c r="AB1972" i="7"/>
  <c r="AB1973" i="7"/>
  <c r="AB1974" i="7"/>
  <c r="AB1975" i="7"/>
  <c r="AB1976" i="7"/>
  <c r="AB1977" i="7"/>
  <c r="AB1978" i="7"/>
  <c r="AB1979" i="7"/>
  <c r="AB1980" i="7"/>
  <c r="AB1981" i="7"/>
  <c r="AB1982" i="7"/>
  <c r="AB1983" i="7"/>
  <c r="AB1984" i="7"/>
  <c r="AB1985" i="7"/>
  <c r="AB1986" i="7"/>
  <c r="AB1987" i="7"/>
  <c r="AB1988" i="7"/>
  <c r="AB1989" i="7"/>
  <c r="AB1990" i="7"/>
  <c r="AB1991" i="7"/>
  <c r="AB1992" i="7"/>
  <c r="AB1993" i="7"/>
  <c r="AB1994" i="7"/>
  <c r="AB1995" i="7"/>
  <c r="AB1996" i="7"/>
  <c r="AB1997" i="7"/>
  <c r="AB1998" i="7"/>
  <c r="AB1999" i="7"/>
  <c r="AB2000" i="7"/>
  <c r="AB2001" i="7"/>
  <c r="AB2002" i="7"/>
  <c r="AB2003" i="7"/>
  <c r="AB2004" i="7"/>
  <c r="AB2005" i="7"/>
  <c r="AB2006" i="7"/>
  <c r="AB2007" i="7"/>
  <c r="AB2008" i="7"/>
  <c r="AB2009" i="7"/>
  <c r="AB2010" i="7"/>
  <c r="AB2011" i="7"/>
  <c r="AB2012" i="7"/>
  <c r="AB2013" i="7"/>
  <c r="AB2014" i="7"/>
  <c r="AB2015" i="7"/>
  <c r="AB2023" i="7"/>
  <c r="AB2024" i="7"/>
  <c r="AB2038" i="7"/>
  <c r="AB2042" i="7"/>
  <c r="AB2048" i="7"/>
  <c r="AB2051" i="7"/>
  <c r="AB2052" i="7"/>
  <c r="AB2053" i="7"/>
  <c r="AB2054" i="7"/>
  <c r="AB2055" i="7"/>
  <c r="AB2056" i="7"/>
  <c r="AB2057" i="7"/>
  <c r="AB2058" i="7"/>
  <c r="AB2059" i="7"/>
  <c r="AB2060" i="7"/>
  <c r="AB2061" i="7"/>
  <c r="AB2062" i="7"/>
  <c r="AB2063" i="7"/>
  <c r="AB2064" i="7"/>
  <c r="AB2065" i="7"/>
  <c r="AB2066" i="7"/>
  <c r="AB2067" i="7"/>
  <c r="AB2068" i="7"/>
  <c r="AB2069" i="7"/>
  <c r="AB2070" i="7"/>
  <c r="AB2071" i="7"/>
  <c r="AB2072" i="7"/>
  <c r="AB2073" i="7"/>
  <c r="AB2074" i="7"/>
  <c r="AB2075" i="7"/>
  <c r="AB2076" i="7"/>
  <c r="AB2077" i="7"/>
  <c r="AB2078" i="7"/>
  <c r="AB2079" i="7"/>
  <c r="AB2080" i="7"/>
  <c r="AB2081" i="7"/>
  <c r="AB2082" i="7"/>
  <c r="AB2083" i="7"/>
  <c r="AB2084" i="7"/>
  <c r="AB2085" i="7"/>
  <c r="AB2086" i="7"/>
  <c r="AB2087" i="7"/>
  <c r="AB2088" i="7"/>
  <c r="AB2089" i="7"/>
  <c r="AB2090" i="7"/>
  <c r="AB2091" i="7"/>
  <c r="AB2092" i="7"/>
  <c r="AB2093" i="7"/>
  <c r="AB2094" i="7"/>
  <c r="AB2095" i="7"/>
  <c r="AB2096" i="7"/>
  <c r="AB2097" i="7"/>
  <c r="AB2098" i="7"/>
  <c r="AB2099" i="7"/>
  <c r="AB2100" i="7"/>
  <c r="AB2101" i="7"/>
  <c r="AB2102" i="7"/>
  <c r="AB2103" i="7"/>
  <c r="AB2104" i="7"/>
  <c r="AB2105" i="7"/>
  <c r="AB2106" i="7"/>
  <c r="AB2107" i="7"/>
  <c r="AB2108" i="7"/>
  <c r="AB2109" i="7"/>
  <c r="AB2110" i="7"/>
  <c r="AB2111" i="7"/>
  <c r="AB2112" i="7"/>
  <c r="AB2113" i="7"/>
  <c r="AB2114" i="7"/>
  <c r="AB2115" i="7"/>
  <c r="AB2116" i="7"/>
  <c r="AB2117" i="7"/>
  <c r="AB2118" i="7"/>
  <c r="AB2119" i="7"/>
  <c r="AB2120" i="7"/>
  <c r="AB2121" i="7"/>
  <c r="AB2122" i="7"/>
  <c r="AB2123" i="7"/>
  <c r="AB2124" i="7"/>
  <c r="AB2125" i="7"/>
  <c r="AB2126" i="7"/>
  <c r="AB2127" i="7"/>
  <c r="AB2128" i="7"/>
  <c r="AB2129" i="7"/>
  <c r="AB2130" i="7"/>
  <c r="AB2131" i="7"/>
  <c r="AB2132" i="7"/>
  <c r="AB2133" i="7"/>
  <c r="AB2134" i="7"/>
  <c r="AB2135" i="7"/>
  <c r="AB2136" i="7"/>
  <c r="AB2137" i="7"/>
  <c r="AB2138" i="7"/>
  <c r="AB2139" i="7"/>
  <c r="AB2140" i="7"/>
  <c r="AB2141" i="7"/>
  <c r="AB2142" i="7"/>
  <c r="AB2143" i="7"/>
  <c r="AB2144" i="7"/>
  <c r="AB2145" i="7"/>
  <c r="AB2146" i="7"/>
  <c r="AB2147" i="7"/>
  <c r="AB2148" i="7"/>
  <c r="AB2149" i="7"/>
  <c r="AB2150" i="7"/>
  <c r="AB2151" i="7"/>
  <c r="AB2152" i="7"/>
  <c r="AB2153" i="7"/>
  <c r="AB2154" i="7"/>
  <c r="AB2155" i="7"/>
  <c r="AB2156" i="7"/>
  <c r="AB2157" i="7"/>
  <c r="AB2158" i="7"/>
  <c r="AB2159" i="7"/>
  <c r="AB2160" i="7"/>
  <c r="AB2161" i="7"/>
  <c r="AB2162" i="7"/>
  <c r="AB2163" i="7"/>
  <c r="AB2164" i="7"/>
  <c r="AB2165" i="7"/>
  <c r="AB2166" i="7"/>
  <c r="AB2167" i="7"/>
  <c r="AB2168" i="7"/>
  <c r="AB2169" i="7"/>
  <c r="AB2170" i="7"/>
  <c r="AB2171" i="7"/>
  <c r="AB2172" i="7"/>
  <c r="AB2173" i="7"/>
  <c r="AB2174" i="7"/>
  <c r="AB2175" i="7"/>
  <c r="AB2176" i="7"/>
  <c r="AB2177" i="7"/>
  <c r="AB2178" i="7"/>
  <c r="AB2179" i="7"/>
  <c r="AB2180" i="7"/>
  <c r="AB2181" i="7"/>
  <c r="AB2182" i="7"/>
  <c r="AB2183" i="7"/>
  <c r="AB2184" i="7"/>
  <c r="AB2185" i="7"/>
  <c r="AB2186" i="7"/>
  <c r="AB2187" i="7"/>
  <c r="AB2188" i="7"/>
  <c r="AB2189" i="7"/>
  <c r="AB2190" i="7"/>
  <c r="AB2191" i="7"/>
  <c r="AB2192" i="7"/>
  <c r="AB2193" i="7"/>
  <c r="AB2194" i="7"/>
  <c r="AB2195" i="7"/>
  <c r="AB2196" i="7"/>
  <c r="AB2197" i="7"/>
  <c r="AB2198" i="7"/>
  <c r="AB2199" i="7"/>
  <c r="AB2200" i="7"/>
  <c r="AB2201" i="7"/>
  <c r="AB2202" i="7"/>
  <c r="AB2203" i="7"/>
  <c r="AB2204" i="7"/>
  <c r="AB2205" i="7"/>
  <c r="AB2206" i="7"/>
  <c r="AB2207" i="7"/>
  <c r="AB2208" i="7"/>
  <c r="AB2209" i="7"/>
  <c r="AB2210" i="7"/>
  <c r="AB2211" i="7"/>
  <c r="AB2212" i="7"/>
  <c r="AB2213" i="7"/>
  <c r="AB2214" i="7"/>
  <c r="AB2215" i="7"/>
  <c r="AB2216" i="7"/>
  <c r="AB2217" i="7"/>
  <c r="AB2218" i="7"/>
  <c r="AB2219" i="7"/>
  <c r="AB2220" i="7"/>
  <c r="AB2221" i="7"/>
  <c r="AB2222" i="7"/>
  <c r="AB2223" i="7"/>
  <c r="AB2224" i="7"/>
  <c r="AB2225" i="7"/>
  <c r="AB2226" i="7"/>
  <c r="AB2227" i="7"/>
  <c r="AB2228" i="7"/>
  <c r="AB2229" i="7"/>
  <c r="AB2230" i="7"/>
  <c r="AB2231" i="7"/>
  <c r="AB2232" i="7"/>
  <c r="AB2233" i="7"/>
  <c r="AB2234" i="7"/>
  <c r="AB2235" i="7"/>
  <c r="AB2236" i="7"/>
  <c r="AB2237" i="7"/>
  <c r="AB2238" i="7"/>
  <c r="AB2239" i="7"/>
  <c r="AB2240" i="7"/>
  <c r="AB2241" i="7"/>
  <c r="AB2242" i="7"/>
  <c r="AB2243" i="7"/>
  <c r="AB2244" i="7"/>
  <c r="AB2245" i="7"/>
  <c r="AB2246" i="7"/>
  <c r="AB2247" i="7"/>
  <c r="AB2248" i="7"/>
  <c r="AB2249" i="7"/>
  <c r="AB2250" i="7"/>
  <c r="AB2251" i="7"/>
  <c r="AB2252" i="7"/>
  <c r="AB2253" i="7"/>
  <c r="AB2254" i="7"/>
  <c r="AB2255" i="7"/>
  <c r="AB2256" i="7"/>
  <c r="AB2257" i="7"/>
  <c r="AB2258" i="7"/>
  <c r="AB2259" i="7"/>
  <c r="AB2260" i="7"/>
  <c r="AB2261" i="7"/>
  <c r="AB2262" i="7"/>
  <c r="AB2263" i="7"/>
  <c r="AB2264" i="7"/>
  <c r="AB2265" i="7"/>
  <c r="AB2266" i="7"/>
  <c r="AB2267" i="7"/>
  <c r="AB2268" i="7"/>
  <c r="AB2269" i="7"/>
  <c r="AB2270" i="7"/>
  <c r="AB2271" i="7"/>
  <c r="AB2272" i="7"/>
  <c r="AB2273" i="7"/>
  <c r="AB2274" i="7"/>
  <c r="AB2275" i="7"/>
  <c r="AB2276" i="7"/>
  <c r="AB2277" i="7"/>
  <c r="AB2278" i="7"/>
  <c r="AB2279" i="7"/>
  <c r="AB2280" i="7"/>
  <c r="AB2281" i="7"/>
  <c r="AB2282" i="7"/>
  <c r="AB2283" i="7"/>
  <c r="AB2284" i="7"/>
  <c r="AB2285" i="7"/>
  <c r="AB2286" i="7"/>
  <c r="AB2287" i="7"/>
  <c r="AB2288" i="7"/>
  <c r="AB2289" i="7"/>
  <c r="AB2290" i="7"/>
  <c r="AB2291" i="7"/>
  <c r="AB2292" i="7"/>
  <c r="AB2293" i="7"/>
  <c r="AB2294" i="7"/>
  <c r="AB2295" i="7"/>
  <c r="AB2296" i="7"/>
  <c r="AB2297" i="7"/>
  <c r="AB2298" i="7"/>
  <c r="AB2299" i="7"/>
  <c r="AB2300" i="7"/>
  <c r="AB2301" i="7"/>
  <c r="AB2302" i="7"/>
  <c r="AB2303" i="7"/>
  <c r="AB2304" i="7"/>
  <c r="AB2305" i="7"/>
  <c r="AB2306" i="7"/>
  <c r="AB2307" i="7"/>
  <c r="AB2308" i="7"/>
  <c r="AB2309" i="7"/>
  <c r="AB2310" i="7"/>
  <c r="AB2311" i="7"/>
  <c r="AB2312" i="7"/>
  <c r="AB2313" i="7"/>
  <c r="AB2314" i="7"/>
  <c r="AB2315" i="7"/>
  <c r="AB2316" i="7"/>
  <c r="AB2317" i="7"/>
  <c r="AB2318" i="7"/>
  <c r="AB2319" i="7"/>
  <c r="AB2320" i="7"/>
  <c r="AB2321" i="7"/>
  <c r="AB2322" i="7"/>
  <c r="AB2323" i="7"/>
  <c r="AB2324" i="7"/>
  <c r="AB2325" i="7"/>
  <c r="AB2326" i="7"/>
  <c r="AB2327" i="7"/>
  <c r="AB2328" i="7"/>
  <c r="AB2329" i="7"/>
  <c r="AB2330" i="7"/>
  <c r="AB2331" i="7"/>
  <c r="AB2332" i="7"/>
  <c r="AB2333" i="7"/>
  <c r="AB2334" i="7"/>
  <c r="AB2335" i="7"/>
  <c r="AB2336" i="7"/>
  <c r="AB2337" i="7"/>
  <c r="AB2338" i="7"/>
  <c r="AB2339" i="7"/>
  <c r="AB2340" i="7"/>
  <c r="AB2341" i="7"/>
  <c r="AB2342" i="7"/>
  <c r="AB2343" i="7"/>
  <c r="AB2344" i="7"/>
  <c r="AB2345" i="7"/>
  <c r="AB2346" i="7"/>
  <c r="AB2347" i="7"/>
  <c r="AB2348" i="7"/>
  <c r="AB2349" i="7"/>
  <c r="AB2350" i="7"/>
  <c r="AB2351" i="7"/>
  <c r="AB2352" i="7"/>
  <c r="AB2353" i="7"/>
  <c r="AB2354" i="7"/>
  <c r="AB2355" i="7"/>
  <c r="AB2356" i="7"/>
  <c r="AB2357" i="7"/>
  <c r="AB2358" i="7"/>
  <c r="AB2359" i="7"/>
  <c r="AB2360" i="7"/>
  <c r="AB2361" i="7"/>
  <c r="AB2362" i="7"/>
  <c r="AB2363" i="7"/>
  <c r="AB2364" i="7"/>
  <c r="AB2365" i="7"/>
  <c r="AB2366" i="7"/>
  <c r="AB2367" i="7"/>
  <c r="AB2368" i="7"/>
  <c r="AB2369" i="7"/>
  <c r="AB2370" i="7"/>
  <c r="AB2371" i="7"/>
  <c r="AB2372" i="7"/>
  <c r="AB2373" i="7"/>
  <c r="AB2374" i="7"/>
  <c r="AB2375" i="7"/>
  <c r="AB2376" i="7"/>
  <c r="AB2377" i="7"/>
  <c r="AB2378" i="7"/>
  <c r="AB2379" i="7"/>
  <c r="AB2380" i="7"/>
  <c r="AB2381" i="7"/>
  <c r="AB2382" i="7"/>
  <c r="AB2383" i="7"/>
  <c r="AB2384" i="7"/>
  <c r="AB2385" i="7"/>
  <c r="AB2386" i="7"/>
  <c r="AB2387" i="7"/>
  <c r="AB2388" i="7"/>
  <c r="AB2389" i="7"/>
  <c r="AB2390" i="7"/>
  <c r="AB2391" i="7"/>
  <c r="AB2392" i="7"/>
  <c r="AB2393" i="7"/>
  <c r="AB2394" i="7"/>
  <c r="AB2395" i="7"/>
  <c r="AB2396" i="7"/>
  <c r="AB2397" i="7"/>
  <c r="AB2398" i="7"/>
  <c r="AB2399" i="7"/>
  <c r="AB2400" i="7"/>
  <c r="AB2401" i="7"/>
  <c r="AB2402" i="7"/>
  <c r="AB2403" i="7"/>
  <c r="AB2404" i="7"/>
  <c r="AB2405" i="7"/>
  <c r="AB2406" i="7"/>
  <c r="AB2407" i="7"/>
  <c r="AB2408" i="7"/>
  <c r="AB2409" i="7"/>
  <c r="AB2410" i="7"/>
  <c r="AB2411" i="7"/>
  <c r="AB2412" i="7"/>
  <c r="AB2413" i="7"/>
  <c r="AB2414" i="7"/>
  <c r="AB2415" i="7"/>
  <c r="AB2416" i="7"/>
  <c r="AB2417" i="7"/>
  <c r="AB2418" i="7"/>
  <c r="AB2419" i="7"/>
  <c r="AB2420" i="7"/>
  <c r="AB2421" i="7"/>
  <c r="AB2422" i="7"/>
  <c r="AB2423" i="7"/>
  <c r="AB2424" i="7"/>
  <c r="AB2425" i="7"/>
  <c r="AB2426" i="7"/>
  <c r="AB2427" i="7"/>
  <c r="AB2428" i="7"/>
  <c r="AB2429" i="7"/>
  <c r="AB2430" i="7"/>
  <c r="AB2431" i="7"/>
  <c r="AB2432" i="7"/>
  <c r="AB2433" i="7"/>
  <c r="AB2434" i="7"/>
  <c r="AB2435" i="7"/>
  <c r="AB2436" i="7"/>
  <c r="AB2437" i="7"/>
  <c r="AB2438" i="7"/>
  <c r="AB2439" i="7"/>
  <c r="AB2440" i="7"/>
  <c r="AB2441" i="7"/>
  <c r="AB2442" i="7"/>
  <c r="AB2443" i="7"/>
  <c r="AB2444" i="7"/>
  <c r="AB2445" i="7"/>
  <c r="AB2446" i="7"/>
  <c r="AB2447" i="7"/>
  <c r="AB2448" i="7"/>
  <c r="AB2449" i="7"/>
  <c r="AB2450" i="7"/>
  <c r="AB2451" i="7"/>
  <c r="AB2452" i="7"/>
  <c r="AB2453" i="7"/>
  <c r="AB2454" i="7"/>
  <c r="AB2455" i="7"/>
  <c r="AB2456" i="7"/>
  <c r="AB2457" i="7"/>
  <c r="AB2458" i="7"/>
  <c r="AB2459" i="7"/>
  <c r="AB2460" i="7"/>
  <c r="AB2461" i="7"/>
  <c r="AB2462" i="7"/>
  <c r="AB2463" i="7"/>
  <c r="AB2464" i="7"/>
  <c r="AB2465" i="7"/>
  <c r="AB2466" i="7"/>
  <c r="AB2467" i="7"/>
  <c r="AB2468" i="7"/>
  <c r="AB2469" i="7"/>
  <c r="AB2470" i="7"/>
  <c r="AB2471" i="7"/>
  <c r="AB2472" i="7"/>
  <c r="AB2473" i="7"/>
  <c r="AB2474" i="7"/>
  <c r="AB2475" i="7"/>
  <c r="AB2476" i="7"/>
  <c r="AB2477" i="7"/>
  <c r="AB2478" i="7"/>
  <c r="AB2479" i="7"/>
  <c r="AB2480" i="7"/>
  <c r="AB2481" i="7"/>
  <c r="AB2482" i="7"/>
  <c r="AB2483" i="7"/>
  <c r="AB2484" i="7"/>
  <c r="AB2485" i="7"/>
  <c r="AB2486" i="7"/>
  <c r="AB2487" i="7"/>
  <c r="AB2488" i="7"/>
  <c r="AB2489" i="7"/>
  <c r="AB2490" i="7"/>
  <c r="AB2491" i="7"/>
  <c r="AB2492" i="7"/>
  <c r="AB2493" i="7"/>
  <c r="AB2494" i="7"/>
  <c r="AB2495" i="7"/>
  <c r="AB2496" i="7"/>
  <c r="AB2497" i="7"/>
  <c r="AB2498" i="7"/>
  <c r="AB2499" i="7"/>
  <c r="AB2500" i="7"/>
  <c r="AB2501" i="7"/>
  <c r="AB2502" i="7"/>
  <c r="AB2503" i="7"/>
  <c r="AB2504" i="7"/>
  <c r="AB2505" i="7"/>
  <c r="AB2506" i="7"/>
  <c r="AB2507" i="7"/>
  <c r="AB2508" i="7"/>
  <c r="AB2509" i="7"/>
  <c r="AB2510" i="7"/>
  <c r="AB2511" i="7"/>
  <c r="AB2512" i="7"/>
  <c r="AB2513" i="7"/>
  <c r="AB2514" i="7"/>
  <c r="AB2515" i="7"/>
  <c r="AB2516" i="7"/>
  <c r="AB2517" i="7"/>
  <c r="AB2518" i="7"/>
  <c r="AB2519" i="7"/>
  <c r="AB2520" i="7"/>
  <c r="AB2521" i="7"/>
  <c r="AB2522" i="7"/>
  <c r="AB2523" i="7"/>
  <c r="AB2524" i="7"/>
  <c r="AB2525" i="7"/>
  <c r="AB2526" i="7"/>
  <c r="AB2527" i="7"/>
  <c r="AB2528" i="7"/>
  <c r="AB2529" i="7"/>
  <c r="AB2530" i="7"/>
  <c r="AB2531" i="7"/>
  <c r="AB2532" i="7"/>
  <c r="AB2533" i="7"/>
  <c r="AB2534" i="7"/>
  <c r="AB2535" i="7"/>
  <c r="AB2536" i="7"/>
  <c r="AB2537" i="7"/>
  <c r="AB2538" i="7"/>
  <c r="AB2539" i="7"/>
  <c r="AB2540" i="7"/>
  <c r="AB2541" i="7"/>
  <c r="AB2542" i="7"/>
  <c r="AB2543" i="7"/>
  <c r="AB2544" i="7"/>
  <c r="AB2545" i="7"/>
  <c r="AB2546" i="7"/>
  <c r="AB2547" i="7"/>
  <c r="AB2548" i="7"/>
  <c r="AB2549" i="7"/>
  <c r="AB2550" i="7"/>
  <c r="AB2551" i="7"/>
  <c r="AB2552" i="7"/>
  <c r="AB2553" i="7"/>
  <c r="AB2554" i="7"/>
  <c r="AB2555" i="7"/>
  <c r="AB2556" i="7"/>
  <c r="AB2557" i="7"/>
  <c r="AB2558" i="7"/>
  <c r="AB2559" i="7"/>
  <c r="AB2560" i="7"/>
  <c r="AB2561" i="7"/>
  <c r="AB2562" i="7"/>
  <c r="AB2563" i="7"/>
  <c r="AB2564" i="7"/>
  <c r="AB2565" i="7"/>
  <c r="AB2566" i="7"/>
  <c r="AB2567" i="7"/>
  <c r="AB2568" i="7"/>
  <c r="AB2569" i="7"/>
  <c r="AB2570" i="7"/>
  <c r="AB2571" i="7"/>
  <c r="AB2572" i="7"/>
  <c r="AB2573" i="7"/>
  <c r="AB2574" i="7"/>
  <c r="AB2575" i="7"/>
  <c r="AB2576" i="7"/>
  <c r="AB2577" i="7"/>
  <c r="AB2578" i="7"/>
  <c r="AB2579" i="7"/>
  <c r="AB2580" i="7"/>
  <c r="AB2581" i="7"/>
  <c r="AB2582" i="7"/>
  <c r="AB2583" i="7"/>
  <c r="AB2584" i="7"/>
  <c r="AB2585" i="7"/>
  <c r="AB2586" i="7"/>
  <c r="AB2587" i="7"/>
  <c r="AB2588" i="7"/>
  <c r="AB2589" i="7"/>
  <c r="AB2590" i="7"/>
  <c r="AB2591" i="7"/>
  <c r="AB2592" i="7"/>
  <c r="AB2593" i="7"/>
  <c r="AB2594" i="7"/>
  <c r="AB2595" i="7"/>
  <c r="AB2596" i="7"/>
  <c r="AB2597" i="7"/>
  <c r="AB2598" i="7"/>
  <c r="AB2599" i="7"/>
  <c r="AB2600" i="7"/>
  <c r="AB2601" i="7"/>
  <c r="AB2602" i="7"/>
  <c r="AB2603" i="7"/>
  <c r="AB2604" i="7"/>
  <c r="AB2605" i="7"/>
  <c r="AB2606" i="7"/>
  <c r="AB2607" i="7"/>
  <c r="AB2608" i="7"/>
  <c r="AB2609" i="7"/>
  <c r="AB2610" i="7"/>
  <c r="AB2611" i="7"/>
  <c r="AB2612" i="7"/>
  <c r="AB2613" i="7"/>
  <c r="AB2614" i="7"/>
  <c r="AB2615" i="7"/>
  <c r="AB2616" i="7"/>
  <c r="AB2617" i="7"/>
  <c r="AB2618" i="7"/>
  <c r="AB2619" i="7"/>
  <c r="AB2620" i="7"/>
  <c r="AB2621" i="7"/>
  <c r="AB2622" i="7"/>
  <c r="AB2623" i="7"/>
  <c r="AB2624" i="7"/>
  <c r="AB2625" i="7"/>
  <c r="AB2626" i="7"/>
  <c r="AB2627" i="7"/>
  <c r="AB2628" i="7"/>
  <c r="AB2629" i="7"/>
  <c r="AB2630" i="7"/>
  <c r="AB2631" i="7"/>
  <c r="AB2632" i="7"/>
  <c r="AB2633" i="7"/>
  <c r="AB2634" i="7"/>
  <c r="AB2635" i="7"/>
  <c r="AB2636" i="7"/>
  <c r="AB2637" i="7"/>
  <c r="AB2638" i="7"/>
  <c r="AB2639" i="7"/>
  <c r="AB2640" i="7"/>
  <c r="AB2641" i="7"/>
  <c r="AB2642" i="7"/>
  <c r="AB2643" i="7"/>
  <c r="AB2644" i="7"/>
  <c r="AB2645" i="7"/>
  <c r="AB2646" i="7"/>
  <c r="AB2647" i="7"/>
  <c r="AB2648" i="7"/>
  <c r="AB2649" i="7"/>
  <c r="AB2650" i="7"/>
  <c r="AB2651" i="7"/>
  <c r="AB2652" i="7"/>
  <c r="AB2653" i="7"/>
  <c r="AB2654" i="7"/>
  <c r="AB2655" i="7"/>
  <c r="AB2656" i="7"/>
  <c r="AB2657" i="7"/>
  <c r="AB2658" i="7"/>
  <c r="AB2659" i="7"/>
  <c r="AB2660" i="7"/>
  <c r="AB2661" i="7"/>
  <c r="AB2662" i="7"/>
  <c r="AB2663" i="7"/>
  <c r="AB2664" i="7"/>
  <c r="AB2665" i="7"/>
  <c r="AB2666" i="7"/>
  <c r="AB2667" i="7"/>
  <c r="AB2668" i="7"/>
  <c r="AB2669" i="7"/>
  <c r="AB2670" i="7"/>
  <c r="AB2671" i="7"/>
  <c r="AB2672" i="7"/>
  <c r="AB2673" i="7"/>
  <c r="AB2674" i="7"/>
  <c r="AB2675" i="7"/>
  <c r="AB2676" i="7"/>
  <c r="AB2677" i="7"/>
  <c r="AB2678" i="7"/>
  <c r="AB2679" i="7"/>
  <c r="AB2680" i="7"/>
  <c r="AB2681" i="7"/>
  <c r="AB2682" i="7"/>
  <c r="AB2683" i="7"/>
  <c r="AB2684" i="7"/>
  <c r="AB2685" i="7"/>
  <c r="AB2686" i="7"/>
  <c r="AB2687" i="7"/>
  <c r="AB2688" i="7"/>
  <c r="AB2689" i="7"/>
  <c r="AB2690" i="7"/>
  <c r="AB2691" i="7"/>
  <c r="AB2692" i="7"/>
  <c r="AB2693" i="7"/>
  <c r="AB2694" i="7"/>
  <c r="AB2695" i="7"/>
  <c r="AB2696" i="7"/>
  <c r="AB2697" i="7"/>
  <c r="AB2698" i="7"/>
  <c r="AB2699" i="7"/>
  <c r="AB2700" i="7"/>
  <c r="AB2701" i="7"/>
  <c r="AB2702" i="7"/>
  <c r="AB2703" i="7"/>
  <c r="AB2704" i="7"/>
  <c r="AB2705" i="7"/>
  <c r="AB2706" i="7"/>
  <c r="AB2707" i="7"/>
  <c r="AB2708" i="7"/>
  <c r="AB2709" i="7"/>
  <c r="AB2710" i="7"/>
  <c r="AB2711" i="7"/>
  <c r="AB2712" i="7"/>
  <c r="AB2713" i="7"/>
  <c r="AB2714" i="7"/>
  <c r="AB2715" i="7"/>
  <c r="AB2716" i="7"/>
  <c r="AB2717" i="7"/>
  <c r="AB2718" i="7"/>
  <c r="AB2719" i="7"/>
  <c r="AB2720" i="7"/>
  <c r="AB2721" i="7"/>
  <c r="AB2722" i="7"/>
  <c r="AB2723" i="7"/>
  <c r="AB2724" i="7"/>
  <c r="AB2725" i="7"/>
  <c r="AB2726" i="7"/>
  <c r="AB2727" i="7"/>
  <c r="AB2728" i="7"/>
  <c r="AB2729" i="7"/>
  <c r="AB2730" i="7"/>
  <c r="AB2731" i="7"/>
  <c r="AB2732" i="7"/>
  <c r="AB2733" i="7"/>
  <c r="AB2734" i="7"/>
  <c r="AB2735" i="7"/>
  <c r="AB2736" i="7"/>
  <c r="AB2737" i="7"/>
  <c r="AB2738" i="7"/>
  <c r="AB2739" i="7"/>
  <c r="AB2740" i="7"/>
  <c r="AB2741" i="7"/>
  <c r="AB2742" i="7"/>
  <c r="AB2743" i="7"/>
  <c r="AB2744" i="7"/>
  <c r="AB2745" i="7"/>
  <c r="AB2746" i="7"/>
  <c r="AB2747" i="7"/>
  <c r="AB2748" i="7"/>
  <c r="AB2749" i="7"/>
  <c r="AB2750" i="7"/>
  <c r="AB2751" i="7"/>
  <c r="AB2752" i="7"/>
  <c r="AB2753" i="7"/>
  <c r="AB2754" i="7"/>
  <c r="AB2755" i="7"/>
  <c r="AB2756" i="7"/>
  <c r="AB2757" i="7"/>
  <c r="AB2758" i="7"/>
  <c r="AB2759" i="7"/>
  <c r="AB2760" i="7"/>
  <c r="AB2761" i="7"/>
  <c r="AB2762" i="7"/>
  <c r="AB2763" i="7"/>
  <c r="AB2764" i="7"/>
  <c r="AB2765" i="7"/>
  <c r="AB2766" i="7"/>
  <c r="AB2767" i="7"/>
  <c r="AB2768" i="7"/>
  <c r="AB2769" i="7"/>
  <c r="AB2770" i="7"/>
  <c r="AB2771" i="7"/>
  <c r="AB2772" i="7"/>
  <c r="AB2773" i="7"/>
  <c r="AB2774" i="7"/>
  <c r="AB2775" i="7"/>
  <c r="AB2776" i="7"/>
  <c r="AB2777" i="7"/>
  <c r="AB2778" i="7"/>
  <c r="AB2779" i="7"/>
  <c r="AB2780" i="7"/>
  <c r="AB2781" i="7"/>
  <c r="AB2782" i="7"/>
  <c r="AB2783" i="7"/>
  <c r="AB2784" i="7"/>
  <c r="AB2785" i="7"/>
  <c r="AB2786" i="7"/>
  <c r="AB2787" i="7"/>
  <c r="AB2788" i="7"/>
  <c r="AB2789" i="7"/>
  <c r="AB2790" i="7"/>
  <c r="AB2791" i="7"/>
  <c r="AB2792" i="7"/>
  <c r="AB2793" i="7"/>
  <c r="AB2794" i="7"/>
  <c r="AB2795" i="7"/>
  <c r="AB2796" i="7"/>
  <c r="AB2797" i="7"/>
  <c r="AB2798" i="7"/>
  <c r="AB2799" i="7"/>
  <c r="AB2800" i="7"/>
  <c r="AB2801" i="7"/>
  <c r="AB2802" i="7"/>
  <c r="AB2803" i="7"/>
  <c r="AB2804" i="7"/>
  <c r="AB2805" i="7"/>
  <c r="AB2806" i="7"/>
  <c r="AB2807" i="7"/>
  <c r="AB2808" i="7"/>
  <c r="AB2809" i="7"/>
  <c r="AB2810" i="7"/>
  <c r="AB2811" i="7"/>
  <c r="AB2812" i="7"/>
  <c r="AB2813" i="7"/>
  <c r="AB2814" i="7"/>
  <c r="AB2815" i="7"/>
  <c r="AB2816" i="7"/>
  <c r="AB2817" i="7"/>
  <c r="AB2818" i="7"/>
  <c r="AB2819" i="7"/>
  <c r="AB2820" i="7"/>
  <c r="AB2821" i="7"/>
  <c r="AB2822" i="7"/>
  <c r="AB2823" i="7"/>
  <c r="AB2824" i="7"/>
  <c r="AB2825" i="7"/>
  <c r="AB2826" i="7"/>
  <c r="AB2827" i="7"/>
  <c r="AB2828" i="7"/>
  <c r="AB2829" i="7"/>
  <c r="AB2830" i="7"/>
  <c r="AB2831" i="7"/>
  <c r="AB2832" i="7"/>
  <c r="AB2833" i="7"/>
  <c r="AB2834" i="7"/>
  <c r="AB2835" i="7"/>
  <c r="AB2836" i="7"/>
  <c r="AB2837" i="7"/>
  <c r="AB2838" i="7"/>
  <c r="AB2839" i="7"/>
  <c r="AB2840" i="7"/>
  <c r="AB2841" i="7"/>
  <c r="AB2842" i="7"/>
  <c r="AB2843" i="7"/>
  <c r="AB2844" i="7"/>
  <c r="AB2845" i="7"/>
  <c r="AB2846" i="7"/>
  <c r="AB2847" i="7"/>
  <c r="AB2848" i="7"/>
  <c r="AB2849" i="7"/>
  <c r="AB2850" i="7"/>
  <c r="AB2851" i="7"/>
  <c r="AB2852" i="7"/>
  <c r="AB2853" i="7"/>
  <c r="AB2854" i="7"/>
  <c r="AB2855" i="7"/>
  <c r="AB2856" i="7"/>
  <c r="AB2857" i="7"/>
  <c r="AB2858" i="7"/>
  <c r="AB2859" i="7"/>
  <c r="AB2860" i="7"/>
  <c r="AB2861" i="7"/>
  <c r="AB2862" i="7"/>
  <c r="AB2863" i="7"/>
  <c r="AB2864" i="7"/>
  <c r="AB2865" i="7"/>
  <c r="AB2866" i="7"/>
  <c r="AB2867" i="7"/>
  <c r="AB2868" i="7"/>
  <c r="AB2869" i="7"/>
  <c r="AB2870" i="7"/>
  <c r="AB2871" i="7"/>
  <c r="AB2872" i="7"/>
  <c r="AB2873" i="7"/>
  <c r="AB2874" i="7"/>
  <c r="AB2875" i="7"/>
  <c r="AB2876" i="7"/>
  <c r="AB2877" i="7"/>
  <c r="AB2878" i="7"/>
  <c r="AB2879" i="7"/>
  <c r="AB2880" i="7"/>
  <c r="AB2881" i="7"/>
  <c r="AB2882" i="7"/>
  <c r="AB2883" i="7"/>
  <c r="AB2884" i="7"/>
  <c r="AB2885" i="7"/>
  <c r="AB2886" i="7"/>
  <c r="AB2887" i="7"/>
  <c r="AB2888" i="7"/>
  <c r="AB2889" i="7"/>
  <c r="AB2890" i="7"/>
  <c r="AB2891" i="7"/>
  <c r="AB2892" i="7"/>
  <c r="AB2893" i="7"/>
  <c r="AB2894" i="7"/>
  <c r="AB2895" i="7"/>
  <c r="AB2896" i="7"/>
  <c r="AB2897" i="7"/>
  <c r="AB2898" i="7"/>
  <c r="AB2899" i="7"/>
  <c r="AB2900" i="7"/>
  <c r="AB2901" i="7"/>
  <c r="AB2902" i="7"/>
  <c r="AB2903" i="7"/>
  <c r="AB2904" i="7"/>
  <c r="AB2905" i="7"/>
  <c r="AB2906" i="7"/>
  <c r="AB2907" i="7"/>
  <c r="AB2908" i="7"/>
  <c r="AB2909" i="7"/>
  <c r="AB2910" i="7"/>
  <c r="AB2911" i="7"/>
  <c r="AB2912" i="7"/>
  <c r="AB2913" i="7"/>
  <c r="AB2914" i="7"/>
  <c r="AB2915" i="7"/>
  <c r="AB2916" i="7"/>
  <c r="AB2917" i="7"/>
  <c r="AB2918" i="7"/>
  <c r="AB2919" i="7"/>
  <c r="AB2920" i="7"/>
  <c r="AB2921" i="7"/>
  <c r="AB2922" i="7"/>
  <c r="AB2923" i="7"/>
  <c r="AB2924" i="7"/>
  <c r="AB2925" i="7"/>
  <c r="AB2926" i="7"/>
  <c r="AB2927" i="7"/>
  <c r="AB2928" i="7"/>
  <c r="AB2929" i="7"/>
  <c r="AB2930" i="7"/>
  <c r="AB2931" i="7"/>
  <c r="AB2932" i="7"/>
  <c r="AB2933" i="7"/>
  <c r="AB2934" i="7"/>
  <c r="AB2935" i="7"/>
  <c r="AB2936" i="7"/>
  <c r="AB2937" i="7"/>
  <c r="AB2938" i="7"/>
  <c r="AB2939" i="7"/>
  <c r="AB2940" i="7"/>
  <c r="AB2941" i="7"/>
  <c r="AB2942" i="7"/>
  <c r="AB2943" i="7"/>
  <c r="AB2944" i="7"/>
  <c r="AB2945" i="7"/>
  <c r="AB2946" i="7"/>
  <c r="AB2947" i="7"/>
  <c r="AB2948" i="7"/>
  <c r="AB2949" i="7"/>
  <c r="AB2950" i="7"/>
  <c r="AB2951" i="7"/>
  <c r="AB2952" i="7"/>
  <c r="AB2953" i="7"/>
  <c r="AB2954" i="7"/>
  <c r="AB2955" i="7"/>
  <c r="AB2956" i="7"/>
  <c r="AB2957" i="7"/>
  <c r="AB2958" i="7"/>
  <c r="AB2959" i="7"/>
  <c r="AB2960" i="7"/>
  <c r="AB2961" i="7"/>
  <c r="AB2962" i="7"/>
  <c r="AB2963" i="7"/>
  <c r="AB2964" i="7"/>
  <c r="AB2965" i="7"/>
  <c r="AB2966" i="7"/>
  <c r="AB2967" i="7"/>
  <c r="AB2968" i="7"/>
  <c r="AB2969" i="7"/>
  <c r="AB2970" i="7"/>
  <c r="AB2971" i="7"/>
  <c r="AB2972" i="7"/>
  <c r="AB2973" i="7"/>
  <c r="AB2974" i="7"/>
  <c r="AB2975" i="7"/>
  <c r="AB2976" i="7"/>
  <c r="AB2977" i="7"/>
  <c r="AB2978" i="7"/>
  <c r="AB2979" i="7"/>
  <c r="AB2980" i="7"/>
  <c r="AB2981" i="7"/>
  <c r="AB2982" i="7"/>
  <c r="AB2983" i="7"/>
  <c r="AB2984" i="7"/>
  <c r="AB2985" i="7"/>
  <c r="AB2986" i="7"/>
  <c r="AB2987" i="7"/>
  <c r="AB2988" i="7"/>
  <c r="AB2989" i="7"/>
  <c r="AB2990" i="7"/>
  <c r="AB2991" i="7"/>
  <c r="AB2992" i="7"/>
  <c r="AB2993" i="7"/>
  <c r="AB2994" i="7"/>
  <c r="AB2995" i="7"/>
  <c r="AB2996" i="7"/>
  <c r="AB2997" i="7"/>
  <c r="AB2998" i="7"/>
  <c r="AB2999" i="7"/>
  <c r="AB3000" i="7"/>
  <c r="AB3001" i="7"/>
  <c r="AB3002" i="7"/>
  <c r="AB3003" i="7"/>
  <c r="AB3004" i="7"/>
  <c r="AB3005" i="7"/>
  <c r="AB3006" i="7"/>
  <c r="AB3007" i="7"/>
  <c r="AB3008" i="7"/>
  <c r="AB3009" i="7"/>
  <c r="AB3010" i="7"/>
  <c r="AB3011" i="7"/>
  <c r="AB3012" i="7"/>
  <c r="AB3013" i="7"/>
  <c r="AB3014" i="7"/>
  <c r="AB3015" i="7"/>
  <c r="AB3016" i="7"/>
  <c r="AB3017" i="7"/>
  <c r="AB3018" i="7"/>
  <c r="AB3019" i="7"/>
  <c r="AB3020" i="7"/>
  <c r="AB3021" i="7"/>
  <c r="AB3022" i="7"/>
  <c r="AB3023" i="7"/>
  <c r="AB3024" i="7"/>
  <c r="AB3025" i="7"/>
  <c r="AB3026" i="7"/>
  <c r="AB3027" i="7"/>
  <c r="AB3028" i="7"/>
  <c r="AB3029" i="7"/>
  <c r="AB3030" i="7"/>
  <c r="AB3031" i="7"/>
  <c r="AB3032" i="7"/>
  <c r="AB3033" i="7"/>
  <c r="AB3034" i="7"/>
  <c r="AB3035" i="7"/>
  <c r="AB3036" i="7"/>
  <c r="AB3037" i="7"/>
  <c r="AB3038" i="7"/>
  <c r="AB3039" i="7"/>
  <c r="AB3040" i="7"/>
  <c r="AB3041" i="7"/>
  <c r="AB3042" i="7"/>
  <c r="AB3043" i="7"/>
  <c r="AB3044" i="7"/>
  <c r="AB3045" i="7"/>
  <c r="AB3046" i="7"/>
  <c r="AB3047" i="7"/>
  <c r="AB3048" i="7"/>
  <c r="AB3049" i="7"/>
  <c r="AB3050" i="7"/>
  <c r="AB3051" i="7"/>
  <c r="AB3052" i="7"/>
  <c r="AB3053" i="7"/>
  <c r="AB3054" i="7"/>
  <c r="AB3055" i="7"/>
  <c r="AB3056" i="7"/>
  <c r="AB3057" i="7"/>
  <c r="AB3058" i="7"/>
  <c r="AB3059" i="7"/>
  <c r="AB3060" i="7"/>
  <c r="AB3061" i="7"/>
  <c r="AB3062" i="7"/>
  <c r="AB3063" i="7"/>
  <c r="AB3064" i="7"/>
  <c r="AB3065" i="7"/>
  <c r="AB3066" i="7"/>
  <c r="AB3067" i="7"/>
  <c r="AB3068" i="7"/>
  <c r="AB3069" i="7"/>
  <c r="AB3070" i="7"/>
  <c r="AB3071" i="7"/>
  <c r="AB3072" i="7"/>
  <c r="AB3073" i="7"/>
  <c r="AB3074" i="7"/>
  <c r="AB3075" i="7"/>
  <c r="AB3076" i="7"/>
  <c r="AB3077" i="7"/>
  <c r="AB3078" i="7"/>
  <c r="AB3079" i="7"/>
  <c r="AB3080" i="7"/>
  <c r="AB3081" i="7"/>
  <c r="AB3082" i="7"/>
  <c r="AB3083" i="7"/>
  <c r="AB3084" i="7"/>
  <c r="AB3085" i="7"/>
  <c r="AB3086" i="7"/>
  <c r="AB3087" i="7"/>
  <c r="AB3088" i="7"/>
  <c r="AB3089" i="7"/>
  <c r="AB3090" i="7"/>
  <c r="AB3091" i="7"/>
  <c r="AB3092" i="7"/>
  <c r="AB3093" i="7"/>
  <c r="AB3094" i="7"/>
  <c r="AB3095" i="7"/>
  <c r="AB3096" i="7"/>
  <c r="AB3097" i="7"/>
  <c r="AB3098" i="7"/>
  <c r="AB3099" i="7"/>
  <c r="AB3100" i="7"/>
  <c r="AB3101" i="7"/>
  <c r="AB3102" i="7"/>
  <c r="AB3103" i="7"/>
  <c r="AB3104" i="7"/>
  <c r="AB3105" i="7"/>
  <c r="AB3106" i="7"/>
  <c r="AB3107" i="7"/>
  <c r="AB3108" i="7"/>
  <c r="AB3109" i="7"/>
  <c r="AB3110" i="7"/>
  <c r="AB3111" i="7"/>
  <c r="AB3112" i="7"/>
  <c r="AB3113" i="7"/>
  <c r="AB3114" i="7"/>
  <c r="AB3115" i="7"/>
  <c r="AB3116" i="7"/>
  <c r="AB3117" i="7"/>
  <c r="AB3118" i="7"/>
  <c r="AB3119" i="7"/>
  <c r="AB3120" i="7"/>
  <c r="AB3121" i="7"/>
  <c r="AB3122" i="7"/>
  <c r="AB3123" i="7"/>
  <c r="AB3124" i="7"/>
  <c r="AB3125" i="7"/>
  <c r="AB3126" i="7"/>
  <c r="AB3127" i="7"/>
  <c r="AB3128" i="7"/>
  <c r="AB3129" i="7"/>
  <c r="AB3130" i="7"/>
  <c r="AB3131" i="7"/>
  <c r="AB3132" i="7"/>
  <c r="AB3133" i="7"/>
  <c r="AB3134" i="7"/>
  <c r="AB3135" i="7"/>
  <c r="AB3136" i="7"/>
  <c r="AB3137" i="7"/>
  <c r="AB3138" i="7"/>
  <c r="AB3139" i="7"/>
  <c r="AB3140" i="7"/>
  <c r="AB3141" i="7"/>
  <c r="AB3142" i="7"/>
  <c r="AB3143" i="7"/>
  <c r="AB3144" i="7"/>
  <c r="AB3145" i="7"/>
  <c r="AB3146" i="7"/>
  <c r="AB3147" i="7"/>
  <c r="AB3148" i="7"/>
  <c r="AB3149" i="7"/>
  <c r="AB3150" i="7"/>
  <c r="AB3151" i="7"/>
  <c r="AB3152" i="7"/>
  <c r="AB3153" i="7"/>
  <c r="AB3154" i="7"/>
  <c r="AB3155" i="7"/>
  <c r="AB3156" i="7"/>
  <c r="AB3157" i="7"/>
  <c r="AB3158" i="7"/>
  <c r="AB3159" i="7"/>
  <c r="AB3160" i="7"/>
  <c r="AB3161" i="7"/>
  <c r="AB3162" i="7"/>
  <c r="AB3163" i="7"/>
  <c r="AB3164" i="7"/>
  <c r="AB3165" i="7"/>
  <c r="AB3166" i="7"/>
  <c r="AB3167" i="7"/>
  <c r="AB3168" i="7"/>
  <c r="AB3169" i="7"/>
  <c r="AB3170" i="7"/>
  <c r="AB3171" i="7"/>
  <c r="AB3172" i="7"/>
  <c r="AB3173" i="7"/>
  <c r="AB3174" i="7"/>
  <c r="AB3175" i="7"/>
  <c r="AB3176" i="7"/>
  <c r="AB3177" i="7"/>
  <c r="AB3178" i="7"/>
  <c r="AB3179" i="7"/>
  <c r="AB3180" i="7"/>
  <c r="AB3181" i="7"/>
  <c r="AB3182" i="7"/>
  <c r="AB3183" i="7"/>
  <c r="AB3184" i="7"/>
  <c r="AB3185" i="7"/>
  <c r="AB3186" i="7"/>
  <c r="AB3187" i="7"/>
  <c r="AB3188" i="7"/>
  <c r="AB3189" i="7"/>
  <c r="AB3190" i="7"/>
  <c r="AB3191" i="7"/>
  <c r="AB3192" i="7"/>
  <c r="AB3193" i="7"/>
  <c r="AB3194" i="7"/>
  <c r="AB3195" i="7"/>
  <c r="AB3196" i="7"/>
  <c r="AB3197" i="7"/>
  <c r="AB3198" i="7"/>
  <c r="AB3199" i="7"/>
  <c r="AB3200" i="7"/>
  <c r="AB3201" i="7"/>
  <c r="AB3202" i="7"/>
  <c r="AB3203" i="7"/>
  <c r="AB3204" i="7"/>
  <c r="AB3205" i="7"/>
  <c r="AB3206" i="7"/>
  <c r="AB3207" i="7"/>
  <c r="AB3208" i="7"/>
  <c r="AB3209" i="7"/>
  <c r="AB3210" i="7"/>
  <c r="AB3211" i="7"/>
  <c r="AB3212" i="7"/>
  <c r="AB3213" i="7"/>
  <c r="AB3214" i="7"/>
  <c r="AB3215" i="7"/>
  <c r="AB3216" i="7"/>
  <c r="AB3217" i="7"/>
  <c r="AB3218" i="7"/>
  <c r="AB3219" i="7"/>
  <c r="AB3220" i="7"/>
  <c r="AB3221" i="7"/>
  <c r="AB3222" i="7"/>
  <c r="AB3223" i="7"/>
  <c r="AB3224" i="7"/>
  <c r="AB3225" i="7"/>
  <c r="AB3226" i="7"/>
  <c r="AB3227" i="7"/>
  <c r="AB3228" i="7"/>
  <c r="AB3229" i="7"/>
  <c r="AB3230" i="7"/>
  <c r="AB3231" i="7"/>
  <c r="AB3232" i="7"/>
  <c r="AB3233" i="7"/>
  <c r="AB3234" i="7"/>
  <c r="AB3235" i="7"/>
  <c r="AB3236" i="7"/>
  <c r="AB3237" i="7"/>
  <c r="AB3238" i="7"/>
  <c r="AB3239" i="7"/>
  <c r="AB3240" i="7"/>
  <c r="AB3241" i="7"/>
  <c r="AB3242" i="7"/>
  <c r="AB3243" i="7"/>
  <c r="AB3244" i="7"/>
  <c r="AB3245" i="7"/>
  <c r="AB3246" i="7"/>
  <c r="AB3247" i="7"/>
  <c r="AB3248" i="7"/>
  <c r="AB3249" i="7"/>
  <c r="AB3250" i="7"/>
  <c r="AB3251" i="7"/>
  <c r="AB3252" i="7"/>
  <c r="AB3253" i="7"/>
  <c r="AB3254" i="7"/>
  <c r="AB3255" i="7"/>
  <c r="AB3256" i="7"/>
  <c r="AB3257" i="7"/>
  <c r="AB3258" i="7"/>
  <c r="AB3259" i="7"/>
  <c r="AB3260" i="7"/>
  <c r="AB3261" i="7"/>
  <c r="AB3262" i="7"/>
  <c r="AB3263" i="7"/>
  <c r="AB3264" i="7"/>
  <c r="AB3265" i="7"/>
  <c r="AB3266" i="7"/>
  <c r="AB3267" i="7"/>
  <c r="AB3268" i="7"/>
  <c r="AB3269" i="7"/>
  <c r="AB3270" i="7"/>
  <c r="AB3271" i="7"/>
  <c r="AB3272" i="7"/>
  <c r="AB3273" i="7"/>
  <c r="AB3274" i="7"/>
  <c r="AB3275" i="7"/>
  <c r="AB3276" i="7"/>
  <c r="AB3277" i="7"/>
  <c r="AB3278" i="7"/>
  <c r="AB3279" i="7"/>
  <c r="AB3280" i="7"/>
  <c r="AB3281" i="7"/>
  <c r="AB3282" i="7"/>
  <c r="AB3283" i="7"/>
  <c r="AB3284" i="7"/>
  <c r="AB3285" i="7"/>
  <c r="AB3286" i="7"/>
  <c r="AB3287" i="7"/>
  <c r="AB3288" i="7"/>
  <c r="AB3289" i="7"/>
  <c r="AB3290" i="7"/>
  <c r="AB3291" i="7"/>
  <c r="AB3292" i="7"/>
  <c r="AB3293" i="7"/>
  <c r="AB3294" i="7"/>
  <c r="AB3295" i="7"/>
  <c r="AB3296" i="7"/>
  <c r="AB3297" i="7"/>
  <c r="AB3298" i="7"/>
  <c r="AB3299" i="7"/>
  <c r="AB3300" i="7"/>
  <c r="AB3301" i="7"/>
  <c r="AB3302" i="7"/>
  <c r="AB3303" i="7"/>
  <c r="AB3304" i="7"/>
  <c r="AB3305" i="7"/>
  <c r="AB3306" i="7"/>
  <c r="AB3307" i="7"/>
  <c r="AB3308" i="7"/>
  <c r="AB3309" i="7"/>
  <c r="AB3310" i="7"/>
  <c r="AB3311" i="7"/>
  <c r="AB3312" i="7"/>
  <c r="AB3313" i="7"/>
  <c r="AB3314" i="7"/>
  <c r="AB3315" i="7"/>
  <c r="AB3316" i="7"/>
  <c r="AB3317" i="7"/>
  <c r="AB3318" i="7"/>
  <c r="AB3319" i="7"/>
  <c r="AB3320" i="7"/>
  <c r="AB3321" i="7"/>
  <c r="AB3322" i="7"/>
  <c r="AB3323" i="7"/>
  <c r="AB3324" i="7"/>
  <c r="AB3325" i="7"/>
  <c r="AB3326" i="7"/>
  <c r="AB3327" i="7"/>
  <c r="AB3328" i="7"/>
  <c r="AB3329" i="7"/>
  <c r="AB3330" i="7"/>
  <c r="AB3331" i="7"/>
  <c r="AB3332" i="7"/>
  <c r="AB3333" i="7"/>
  <c r="AB3334" i="7"/>
  <c r="AB3335" i="7"/>
  <c r="AB3336" i="7"/>
  <c r="AB3337" i="7"/>
  <c r="AB3338" i="7"/>
  <c r="AB3339" i="7"/>
  <c r="AB3340" i="7"/>
  <c r="AB3341" i="7"/>
  <c r="AB3342" i="7"/>
  <c r="AB3343" i="7"/>
  <c r="AB3344" i="7"/>
  <c r="AB3345" i="7"/>
  <c r="AB3346" i="7"/>
  <c r="AB3347" i="7"/>
  <c r="AB3348" i="7"/>
  <c r="AB3349" i="7"/>
  <c r="AB3350" i="7"/>
  <c r="AB3351" i="7"/>
  <c r="AB3352" i="7"/>
  <c r="AB3353" i="7"/>
  <c r="AB3354" i="7"/>
  <c r="AB3355" i="7"/>
  <c r="AB3356" i="7"/>
  <c r="AB3357" i="7"/>
  <c r="AB3358" i="7"/>
  <c r="AB3359" i="7"/>
  <c r="AB3360" i="7"/>
  <c r="AB3361" i="7"/>
  <c r="AB3362" i="7"/>
  <c r="AB3363" i="7"/>
  <c r="AB3364" i="7"/>
  <c r="AB3365" i="7"/>
  <c r="AB3366" i="7"/>
  <c r="AB3367" i="7"/>
  <c r="AB3368" i="7"/>
  <c r="AB3369" i="7"/>
  <c r="AB3370" i="7"/>
  <c r="AB3371" i="7"/>
  <c r="AB3372" i="7"/>
  <c r="AB3373" i="7"/>
  <c r="AB3374" i="7"/>
  <c r="AB3375" i="7"/>
  <c r="AB3376" i="7"/>
  <c r="AB3377" i="7"/>
  <c r="AB3378" i="7"/>
  <c r="AB3379" i="7"/>
  <c r="AB3380" i="7"/>
  <c r="AB3381" i="7"/>
  <c r="AB3382" i="7"/>
  <c r="AB3383" i="7"/>
  <c r="AB3384" i="7"/>
  <c r="AB3385" i="7"/>
  <c r="AB3386" i="7"/>
  <c r="AB3387" i="7"/>
  <c r="AB3388" i="7"/>
  <c r="AB3389" i="7"/>
  <c r="AB3390" i="7"/>
  <c r="AB3391" i="7"/>
  <c r="AB3392" i="7"/>
  <c r="AB3393" i="7"/>
  <c r="AB3394" i="7"/>
  <c r="AB3395" i="7"/>
  <c r="AB3396" i="7"/>
  <c r="AB3397" i="7"/>
  <c r="AB3398" i="7"/>
  <c r="AB3399" i="7"/>
  <c r="AB3400" i="7"/>
  <c r="AB3401" i="7"/>
  <c r="AB3402" i="7"/>
  <c r="AB3403" i="7"/>
  <c r="AB3404" i="7"/>
  <c r="AB3405" i="7"/>
  <c r="AB3406" i="7"/>
  <c r="AB3407" i="7"/>
  <c r="AB3408" i="7"/>
  <c r="AB3409" i="7"/>
  <c r="AB3410" i="7"/>
  <c r="AB3411" i="7"/>
  <c r="AB3412" i="7"/>
  <c r="AB3413" i="7"/>
  <c r="AB3414" i="7"/>
  <c r="AB3415" i="7"/>
  <c r="AB3416" i="7"/>
  <c r="AB3417" i="7"/>
  <c r="AB3418" i="7"/>
  <c r="AB3419" i="7"/>
  <c r="AB3420" i="7"/>
  <c r="AB3421" i="7"/>
  <c r="AB3422" i="7"/>
  <c r="AB3423" i="7"/>
  <c r="AB3424" i="7"/>
  <c r="AB3425" i="7"/>
  <c r="AB3426" i="7"/>
  <c r="AB3427" i="7"/>
  <c r="AB3428" i="7"/>
  <c r="AB3429" i="7"/>
  <c r="AB3430" i="7"/>
  <c r="AB3431" i="7"/>
  <c r="AB3432" i="7"/>
  <c r="AB3433" i="7"/>
  <c r="AB3434" i="7"/>
  <c r="AB3435" i="7"/>
  <c r="AB3436" i="7"/>
  <c r="AB3437" i="7"/>
  <c r="AB3438" i="7"/>
  <c r="AB3439" i="7"/>
  <c r="AB3440" i="7"/>
  <c r="AB3441" i="7"/>
  <c r="AB3442" i="7"/>
  <c r="AB3443" i="7"/>
  <c r="AB3444" i="7"/>
  <c r="AB3445" i="7"/>
  <c r="AB3446" i="7"/>
  <c r="AB3447" i="7"/>
  <c r="AB3448" i="7"/>
  <c r="AB3449" i="7"/>
  <c r="AB3450" i="7"/>
  <c r="AB3451" i="7"/>
  <c r="AB3452" i="7"/>
  <c r="AB3453" i="7"/>
  <c r="AB3454" i="7"/>
  <c r="AB3455" i="7"/>
  <c r="AB3456" i="7"/>
  <c r="AB3457" i="7"/>
  <c r="AB3458" i="7"/>
  <c r="AB3459" i="7"/>
  <c r="AB3460" i="7"/>
  <c r="AB3461" i="7"/>
  <c r="AB3462" i="7"/>
  <c r="AB3463" i="7"/>
  <c r="AB3464" i="7"/>
  <c r="AB3465" i="7"/>
  <c r="AB3466" i="7"/>
  <c r="AB3467" i="7"/>
  <c r="AB3468" i="7"/>
  <c r="AB3469" i="7"/>
  <c r="AB3470" i="7"/>
  <c r="AB3471" i="7"/>
  <c r="AB3472" i="7"/>
  <c r="AB3473" i="7"/>
  <c r="AB3474" i="7"/>
  <c r="AB3475" i="7"/>
  <c r="AB3476" i="7"/>
  <c r="AB3477" i="7"/>
  <c r="AB3478" i="7"/>
  <c r="AB3479" i="7"/>
  <c r="AB3480" i="7"/>
  <c r="AB3481" i="7"/>
  <c r="AB3482" i="7"/>
  <c r="AB3483" i="7"/>
  <c r="AB3484" i="7"/>
  <c r="AB3485" i="7"/>
  <c r="AB3486" i="7"/>
  <c r="AB3487" i="7"/>
  <c r="AB3488" i="7"/>
  <c r="AB3489" i="7"/>
  <c r="AB3490" i="7"/>
  <c r="AB3491" i="7"/>
  <c r="AB3492" i="7"/>
  <c r="AB3493" i="7"/>
  <c r="AB3494" i="7"/>
  <c r="AB3495" i="7"/>
  <c r="AB3496" i="7"/>
  <c r="AB3497" i="7"/>
  <c r="AB3498" i="7"/>
  <c r="AB3499" i="7"/>
  <c r="AB3500" i="7"/>
  <c r="AB3501" i="7"/>
  <c r="AB3502" i="7"/>
  <c r="AB3503" i="7"/>
  <c r="AB3504" i="7"/>
  <c r="AB3505" i="7"/>
  <c r="AB3506" i="7"/>
  <c r="AB3507" i="7"/>
  <c r="AB3508" i="7"/>
  <c r="AB3509" i="7"/>
  <c r="AB3510" i="7"/>
  <c r="AB3511" i="7"/>
  <c r="AB3512" i="7"/>
  <c r="AB3513" i="7"/>
  <c r="AB3514" i="7"/>
  <c r="AB3515" i="7"/>
  <c r="AB3516" i="7"/>
  <c r="AB3517" i="7"/>
  <c r="AB3518" i="7"/>
  <c r="AB3519" i="7"/>
  <c r="AB3520" i="7"/>
  <c r="AB3521" i="7"/>
  <c r="AB3522" i="7"/>
  <c r="AB3523" i="7"/>
  <c r="AB3524" i="7"/>
  <c r="AB3525" i="7"/>
  <c r="AB3526" i="7"/>
  <c r="AB3527" i="7"/>
  <c r="AB3528" i="7"/>
  <c r="AB3529" i="7"/>
  <c r="AB3530" i="7"/>
  <c r="AB3531" i="7"/>
  <c r="AB3532" i="7"/>
  <c r="AB3533" i="7"/>
  <c r="AB3534" i="7"/>
  <c r="AB3535" i="7"/>
  <c r="AB3536" i="7"/>
  <c r="AB3537" i="7"/>
  <c r="AB3538" i="7"/>
  <c r="AB3539" i="7"/>
  <c r="AB3540" i="7"/>
  <c r="AB3541" i="7"/>
  <c r="AB3542" i="7"/>
  <c r="AB3543" i="7"/>
  <c r="AB3544" i="7"/>
  <c r="AB3545" i="7"/>
  <c r="AB3546" i="7"/>
  <c r="AB3547" i="7"/>
  <c r="AB3548" i="7"/>
  <c r="AB3549" i="7"/>
  <c r="AB3550" i="7"/>
  <c r="AB3551" i="7"/>
  <c r="AB3552" i="7"/>
  <c r="AB3553" i="7"/>
  <c r="AB3554" i="7"/>
  <c r="AB3555" i="7"/>
  <c r="AB3556" i="7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B992" i="8"/>
  <c r="AB993" i="8"/>
  <c r="AB994" i="8"/>
  <c r="AB995" i="8"/>
  <c r="AB996" i="8"/>
  <c r="AB997" i="8"/>
  <c r="AB998" i="8"/>
  <c r="AB999" i="8"/>
  <c r="AB1000" i="8"/>
  <c r="AB1001" i="8"/>
  <c r="AB1002" i="8"/>
  <c r="AB1003" i="8"/>
  <c r="AB1004" i="8"/>
  <c r="AB1005" i="8"/>
  <c r="AB1006" i="8"/>
  <c r="AB1007" i="8"/>
  <c r="AB1008" i="8"/>
  <c r="AB1009" i="8"/>
  <c r="AB1010" i="8"/>
  <c r="AB1011" i="8"/>
  <c r="AB1012" i="8"/>
  <c r="AB1013" i="8"/>
  <c r="AB1014" i="8"/>
  <c r="AB1015" i="8"/>
  <c r="AB1016" i="8"/>
  <c r="AB1017" i="8"/>
  <c r="AB1018" i="8"/>
  <c r="AB1019" i="8"/>
  <c r="AB1020" i="8"/>
  <c r="AB1021" i="8"/>
  <c r="AB1022" i="8"/>
  <c r="AB1023" i="8"/>
  <c r="AB1024" i="8"/>
  <c r="AB1025" i="8"/>
  <c r="AB1026" i="8"/>
  <c r="AB1027" i="8"/>
  <c r="AB1028" i="8"/>
  <c r="AB1029" i="8"/>
  <c r="AB1030" i="8"/>
  <c r="AB1031" i="8"/>
  <c r="AB1032" i="8"/>
  <c r="AB1033" i="8"/>
  <c r="AB1034" i="8"/>
  <c r="AB1035" i="8"/>
  <c r="AB1036" i="8"/>
  <c r="AB1037" i="8"/>
  <c r="AB1038" i="8"/>
  <c r="AB1039" i="8"/>
  <c r="AB1040" i="8"/>
  <c r="AB1041" i="8"/>
  <c r="AB1042" i="8"/>
  <c r="AB1043" i="8"/>
  <c r="AB1044" i="8"/>
  <c r="AB1045" i="8"/>
  <c r="AB1046" i="8"/>
  <c r="AB1047" i="8"/>
  <c r="AB1048" i="8"/>
  <c r="AB1049" i="8"/>
  <c r="AB1050" i="8"/>
  <c r="AB1051" i="8"/>
  <c r="AB1052" i="8"/>
  <c r="AB1053" i="8"/>
  <c r="AB1054" i="8"/>
  <c r="AB1055" i="8"/>
  <c r="AB1056" i="8"/>
  <c r="AB1057" i="8"/>
  <c r="AB1058" i="8"/>
  <c r="AB1059" i="8"/>
  <c r="AB1060" i="8"/>
  <c r="AB1061" i="8"/>
  <c r="AB1062" i="8"/>
  <c r="AB1063" i="8"/>
  <c r="AB1064" i="8"/>
  <c r="AB1065" i="8"/>
  <c r="AB1066" i="8"/>
  <c r="AB1067" i="8"/>
  <c r="AB1068" i="8"/>
  <c r="AB1069" i="8"/>
  <c r="AB1070" i="8"/>
  <c r="AB1071" i="8"/>
  <c r="AB1072" i="8"/>
  <c r="AB1073" i="8"/>
  <c r="AB1074" i="8"/>
  <c r="AB1075" i="8"/>
  <c r="AB1076" i="8"/>
  <c r="AB1077" i="8"/>
  <c r="AB1078" i="8"/>
  <c r="AB1079" i="8"/>
  <c r="AB1080" i="8"/>
  <c r="AB1081" i="8"/>
  <c r="AB1082" i="8"/>
  <c r="AB1083" i="8"/>
  <c r="AB1084" i="8"/>
  <c r="AB1085" i="8"/>
  <c r="AB1086" i="8"/>
  <c r="AB1087" i="8"/>
  <c r="AB1088" i="8"/>
  <c r="AB1089" i="8"/>
  <c r="AB1090" i="8"/>
  <c r="AB1091" i="8"/>
  <c r="AB1092" i="8"/>
  <c r="AB1093" i="8"/>
  <c r="AB1094" i="8"/>
  <c r="AB1095" i="8"/>
  <c r="AB1096" i="8"/>
  <c r="AB1097" i="8"/>
  <c r="AB1098" i="8"/>
  <c r="AB1099" i="8"/>
  <c r="AB1100" i="8"/>
  <c r="AB1101" i="8"/>
  <c r="AB1102" i="8"/>
  <c r="AB1103" i="8"/>
  <c r="AB1104" i="8"/>
  <c r="AB1105" i="8"/>
  <c r="AB1106" i="8"/>
  <c r="AB1107" i="8"/>
  <c r="AB1108" i="8"/>
  <c r="AB1109" i="8"/>
  <c r="AB1110" i="8"/>
  <c r="AB1111" i="8"/>
  <c r="AB1112" i="8"/>
  <c r="AB1113" i="8"/>
  <c r="AB1114" i="8"/>
  <c r="AB1115" i="8"/>
  <c r="AB1116" i="8"/>
  <c r="AB1117" i="8"/>
  <c r="AB1118" i="8"/>
  <c r="AB1119" i="8"/>
  <c r="AB1120" i="8"/>
  <c r="AB1121" i="8"/>
  <c r="AB1122" i="8"/>
  <c r="AB1123" i="8"/>
  <c r="AB1124" i="8"/>
  <c r="AB1125" i="8"/>
  <c r="AB1126" i="8"/>
  <c r="AB1127" i="8"/>
  <c r="AB1128" i="8"/>
  <c r="AB1129" i="8"/>
  <c r="AB1130" i="8"/>
  <c r="AB1131" i="8"/>
  <c r="AB1132" i="8"/>
  <c r="AB1133" i="8"/>
  <c r="AB1134" i="8"/>
  <c r="AB1135" i="8"/>
  <c r="AB1136" i="8"/>
  <c r="AB1137" i="8"/>
  <c r="AB1138" i="8"/>
  <c r="AB1139" i="8"/>
  <c r="AB1140" i="8"/>
  <c r="AB1141" i="8"/>
  <c r="AB1142" i="8"/>
  <c r="AB1143" i="8"/>
  <c r="AB1144" i="8"/>
  <c r="AB1145" i="8"/>
  <c r="AB1146" i="8"/>
  <c r="AB1147" i="8"/>
  <c r="AB1148" i="8"/>
  <c r="AB1149" i="8"/>
  <c r="AB1150" i="8"/>
  <c r="AB1151" i="8"/>
  <c r="AB1152" i="8"/>
  <c r="AB1153" i="8"/>
  <c r="AB1154" i="8"/>
  <c r="AB1155" i="8"/>
  <c r="AB1156" i="8"/>
  <c r="AB1157" i="8"/>
  <c r="AB1158" i="8"/>
  <c r="AB1159" i="8"/>
  <c r="AB1160" i="8"/>
  <c r="AB1161" i="8"/>
  <c r="AB1162" i="8"/>
  <c r="AB1163" i="8"/>
  <c r="AB1164" i="8"/>
  <c r="AB1165" i="8"/>
  <c r="AB1166" i="8"/>
  <c r="AB1167" i="8"/>
  <c r="AB1168" i="8"/>
  <c r="AB1169" i="8"/>
  <c r="AB1170" i="8"/>
  <c r="AB1171" i="8"/>
  <c r="AB1172" i="8"/>
  <c r="AB1173" i="8"/>
  <c r="AB1174" i="8"/>
  <c r="AB1175" i="8"/>
  <c r="AB1176" i="8"/>
  <c r="AB1177" i="8"/>
  <c r="AB1178" i="8"/>
  <c r="AB1179" i="8"/>
  <c r="AB1180" i="8"/>
  <c r="AB1181" i="8"/>
  <c r="AB1182" i="8"/>
  <c r="AB1183" i="8"/>
  <c r="AB1184" i="8"/>
  <c r="AB1185" i="8"/>
  <c r="AB1186" i="8"/>
  <c r="AB1187" i="8"/>
  <c r="AB1188" i="8"/>
  <c r="AB1189" i="8"/>
  <c r="AB1190" i="8"/>
  <c r="AB1191" i="8"/>
  <c r="AB1192" i="8"/>
  <c r="AB1193" i="8"/>
  <c r="AB1194" i="8"/>
  <c r="AB1195" i="8"/>
  <c r="AB1196" i="8"/>
  <c r="AB1197" i="8"/>
  <c r="AB1198" i="8"/>
  <c r="AB1199" i="8"/>
  <c r="AB1200" i="8"/>
  <c r="AB1201" i="8"/>
  <c r="AB1202" i="8"/>
  <c r="AB1203" i="8"/>
  <c r="AB1204" i="8"/>
  <c r="AB1205" i="8"/>
  <c r="AB1206" i="8"/>
  <c r="AB1207" i="8"/>
  <c r="AB1208" i="8"/>
  <c r="AB1209" i="8"/>
  <c r="AB1210" i="8"/>
  <c r="AB1211" i="8"/>
  <c r="AB1212" i="8"/>
  <c r="AB1213" i="8"/>
  <c r="AB1214" i="8"/>
  <c r="AB1215" i="8"/>
  <c r="AB1216" i="8"/>
  <c r="AB1217" i="8"/>
  <c r="AB1218" i="8"/>
  <c r="AB1219" i="8"/>
  <c r="AB1220" i="8"/>
  <c r="AB1221" i="8"/>
  <c r="AB1222" i="8"/>
  <c r="AB1223" i="8"/>
  <c r="AB1224" i="8"/>
  <c r="AB1225" i="8"/>
  <c r="AB1226" i="8"/>
  <c r="AB1227" i="8"/>
  <c r="AB1228" i="8"/>
  <c r="AB1229" i="8"/>
  <c r="AB1230" i="8"/>
  <c r="AB1231" i="8"/>
  <c r="AB1232" i="8"/>
  <c r="AB1233" i="8"/>
  <c r="AB1234" i="8"/>
  <c r="AB1235" i="8"/>
  <c r="AB1236" i="8"/>
  <c r="AB1237" i="8"/>
  <c r="AB1238" i="8"/>
  <c r="AB1239" i="8"/>
  <c r="AB1240" i="8"/>
  <c r="AB1241" i="8"/>
  <c r="AB1242" i="8"/>
  <c r="AB1243" i="8"/>
  <c r="AB1244" i="8"/>
  <c r="AB1245" i="8"/>
  <c r="AB1246" i="8"/>
  <c r="AB1247" i="8"/>
  <c r="AB1248" i="8"/>
  <c r="AB1249" i="8"/>
  <c r="AB1250" i="8"/>
  <c r="AB1251" i="8"/>
  <c r="AB1252" i="8"/>
  <c r="AB1253" i="8"/>
  <c r="AB1254" i="8"/>
  <c r="AB1255" i="8"/>
  <c r="AB1256" i="8"/>
  <c r="AB1257" i="8"/>
  <c r="AB1258" i="8"/>
  <c r="AB1259" i="8"/>
  <c r="AB1260" i="8"/>
  <c r="AB1261" i="8"/>
  <c r="AB1262" i="8"/>
  <c r="AB1263" i="8"/>
  <c r="AB1264" i="8"/>
  <c r="AB1265" i="8"/>
  <c r="AB1266" i="8"/>
  <c r="AB1267" i="8"/>
  <c r="AB1268" i="8"/>
  <c r="AB1269" i="8"/>
  <c r="AB1270" i="8"/>
  <c r="AB1271" i="8"/>
  <c r="AB1272" i="8"/>
  <c r="AB1273" i="8"/>
  <c r="AB1274" i="8"/>
  <c r="AB1275" i="8"/>
  <c r="AB1276" i="8"/>
  <c r="AB1277" i="8"/>
  <c r="AB1278" i="8"/>
  <c r="AB1279" i="8"/>
  <c r="AB1280" i="8"/>
  <c r="AB1281" i="8"/>
  <c r="AB1282" i="8"/>
  <c r="AB1283" i="8"/>
  <c r="AB1284" i="8"/>
  <c r="AB1285" i="8"/>
  <c r="AB1286" i="8"/>
  <c r="AB1287" i="8"/>
  <c r="AB1288" i="8"/>
  <c r="AB1289" i="8"/>
  <c r="AB1290" i="8"/>
  <c r="AB1291" i="8"/>
  <c r="AB1292" i="8"/>
  <c r="AB1293" i="8"/>
  <c r="AB1294" i="8"/>
  <c r="AB1295" i="8"/>
  <c r="AB1296" i="8"/>
  <c r="AB1297" i="8"/>
  <c r="AB1298" i="8"/>
  <c r="AB1299" i="8"/>
  <c r="AB1300" i="8"/>
  <c r="AB1301" i="8"/>
  <c r="AB1302" i="8"/>
  <c r="AB1303" i="8"/>
  <c r="AB1304" i="8"/>
  <c r="AB1305" i="8"/>
  <c r="AB1306" i="8"/>
  <c r="AB1307" i="8"/>
  <c r="AB1308" i="8"/>
  <c r="AB1309" i="8"/>
  <c r="AB1310" i="8"/>
  <c r="AB1311" i="8"/>
  <c r="AB1312" i="8"/>
  <c r="AB1313" i="8"/>
  <c r="AB1314" i="8"/>
  <c r="AB1315" i="8"/>
  <c r="AB1316" i="8"/>
  <c r="AB1317" i="8"/>
  <c r="AB1318" i="8"/>
  <c r="AB1319" i="8"/>
  <c r="AB1320" i="8"/>
  <c r="AB1321" i="8"/>
  <c r="AB1322" i="8"/>
  <c r="AB1323" i="8"/>
  <c r="AB1324" i="8"/>
  <c r="AB1325" i="8"/>
  <c r="AB1326" i="8"/>
  <c r="AB1327" i="8"/>
  <c r="AB1328" i="8"/>
  <c r="AB1329" i="8"/>
  <c r="AB1330" i="8"/>
  <c r="AB1331" i="8"/>
  <c r="AB1332" i="8"/>
  <c r="AB1333" i="8"/>
  <c r="AB1334" i="8"/>
  <c r="AB1335" i="8"/>
  <c r="AB1336" i="8"/>
  <c r="AB1337" i="8"/>
  <c r="AB1338" i="8"/>
  <c r="AB1339" i="8"/>
  <c r="AB1340" i="8"/>
  <c r="AB1341" i="8"/>
  <c r="AB1342" i="8"/>
  <c r="AB1343" i="8"/>
  <c r="AB1344" i="8"/>
  <c r="AB1345" i="8"/>
  <c r="AB1346" i="8"/>
  <c r="AB1347" i="8"/>
  <c r="AB1348" i="8"/>
  <c r="AB1349" i="8"/>
  <c r="AB1350" i="8"/>
  <c r="AB1351" i="8"/>
  <c r="AB1352" i="8"/>
  <c r="AB1353" i="8"/>
  <c r="AB1354" i="8"/>
  <c r="AB1355" i="8"/>
  <c r="AB1356" i="8"/>
  <c r="AB1357" i="8"/>
  <c r="AB1358" i="8"/>
  <c r="AB1359" i="8"/>
  <c r="AB1360" i="8"/>
  <c r="AB1361" i="8"/>
  <c r="AB1362" i="8"/>
  <c r="AB1363" i="8"/>
  <c r="AB1364" i="8"/>
  <c r="AB1365" i="8"/>
  <c r="AB1366" i="8"/>
  <c r="AB1367" i="8"/>
  <c r="AB1368" i="8"/>
  <c r="AB1369" i="8"/>
  <c r="AB1370" i="8"/>
  <c r="AB1371" i="8"/>
  <c r="AB1372" i="8"/>
  <c r="AB1373" i="8"/>
  <c r="AB1374" i="8"/>
  <c r="AB1375" i="8"/>
  <c r="AB1376" i="8"/>
  <c r="AB1377" i="8"/>
  <c r="AB1378" i="8"/>
  <c r="AB1379" i="8"/>
  <c r="AB1380" i="8"/>
  <c r="AB1381" i="8"/>
  <c r="AB1382" i="8"/>
  <c r="AB1383" i="8"/>
  <c r="AB1384" i="8"/>
  <c r="AB1385" i="8"/>
  <c r="AB1386" i="8"/>
  <c r="AB1387" i="8"/>
  <c r="AB1388" i="8"/>
  <c r="AB1389" i="8"/>
  <c r="AB1390" i="8"/>
  <c r="AB1391" i="8"/>
  <c r="AB1392" i="8"/>
  <c r="AB1393" i="8"/>
  <c r="AB1394" i="8"/>
  <c r="AB1395" i="8"/>
  <c r="AB1396" i="8"/>
  <c r="AB1397" i="8"/>
  <c r="AB1398" i="8"/>
  <c r="AB1399" i="8"/>
  <c r="AB1400" i="8"/>
  <c r="AB1401" i="8"/>
  <c r="AB1402" i="8"/>
  <c r="AB1403" i="8"/>
  <c r="AB1404" i="8"/>
  <c r="AB1405" i="8"/>
  <c r="AB1406" i="8"/>
  <c r="AB1407" i="8"/>
  <c r="AB1408" i="8"/>
  <c r="AB1409" i="8"/>
  <c r="AB1410" i="8"/>
  <c r="AB1411" i="8"/>
  <c r="AB1412" i="8"/>
  <c r="AB1413" i="8"/>
  <c r="AB1414" i="8"/>
  <c r="AB1415" i="8"/>
  <c r="AB1416" i="8"/>
  <c r="AB1417" i="8"/>
  <c r="AB1418" i="8"/>
  <c r="AB1419" i="8"/>
  <c r="AB1420" i="8"/>
  <c r="AB1421" i="8"/>
  <c r="AB1422" i="8"/>
  <c r="AB1423" i="8"/>
  <c r="AB1424" i="8"/>
  <c r="AB1425" i="8"/>
  <c r="AB1426" i="8"/>
  <c r="AB1427" i="8"/>
  <c r="AB1428" i="8"/>
  <c r="AB1429" i="8"/>
  <c r="AB1430" i="8"/>
  <c r="AB1431" i="8"/>
  <c r="AB1432" i="8"/>
  <c r="AB1433" i="8"/>
  <c r="AB1434" i="8"/>
  <c r="AB1435" i="8"/>
  <c r="AB1436" i="8"/>
  <c r="AB1437" i="8"/>
  <c r="AB1438" i="8"/>
  <c r="AB1439" i="8"/>
  <c r="AB1440" i="8"/>
  <c r="AB1441" i="8"/>
  <c r="AB1442" i="8"/>
  <c r="AB1443" i="8"/>
  <c r="AB1444" i="8"/>
  <c r="AB1445" i="8"/>
  <c r="AB1446" i="8"/>
  <c r="AB1447" i="8"/>
  <c r="AB1448" i="8"/>
  <c r="AB1449" i="8"/>
  <c r="AB1450" i="8"/>
  <c r="AB1451" i="8"/>
  <c r="AB1452" i="8"/>
  <c r="AB1453" i="8"/>
  <c r="AB1454" i="8"/>
  <c r="AB1455" i="8"/>
  <c r="AB1456" i="8"/>
  <c r="AB1457" i="8"/>
  <c r="AB1458" i="8"/>
  <c r="AB1459" i="8"/>
  <c r="AB1460" i="8"/>
  <c r="AB1461" i="8"/>
  <c r="AB1462" i="8"/>
  <c r="AB1463" i="8"/>
  <c r="AB1464" i="8"/>
  <c r="AB1465" i="8"/>
  <c r="AB1466" i="8"/>
  <c r="AB1467" i="8"/>
  <c r="AB1468" i="8"/>
  <c r="AB1469" i="8"/>
  <c r="AB1470" i="8"/>
  <c r="AB1471" i="8"/>
  <c r="AB1472" i="8"/>
  <c r="AB1473" i="8"/>
  <c r="AB1474" i="8"/>
  <c r="AB1475" i="8"/>
  <c r="AB1476" i="8"/>
  <c r="AB1477" i="8"/>
  <c r="AB1478" i="8"/>
  <c r="AB1479" i="8"/>
  <c r="AB1480" i="8"/>
  <c r="AB1481" i="8"/>
  <c r="AB1482" i="8"/>
  <c r="AB1483" i="8"/>
  <c r="AB1484" i="8"/>
  <c r="AB1485" i="8"/>
  <c r="AB1486" i="8"/>
  <c r="AB1487" i="8"/>
  <c r="AB1488" i="8"/>
  <c r="AB1489" i="8"/>
  <c r="AB1490" i="8"/>
  <c r="AB1491" i="8"/>
  <c r="AB1492" i="8"/>
  <c r="AB1493" i="8"/>
  <c r="AB1494" i="8"/>
  <c r="AB1495" i="8"/>
  <c r="AB1496" i="8"/>
  <c r="AB1497" i="8"/>
  <c r="AB1498" i="8"/>
  <c r="AB1499" i="8"/>
  <c r="AB1500" i="8"/>
  <c r="AB1501" i="8"/>
  <c r="AB1502" i="8"/>
  <c r="AB1503" i="8"/>
  <c r="AB1504" i="8"/>
  <c r="AB1505" i="8"/>
  <c r="AB1506" i="8"/>
  <c r="AB1507" i="8"/>
  <c r="AB1508" i="8"/>
  <c r="AB1509" i="8"/>
  <c r="AB1510" i="8"/>
  <c r="AB1511" i="8"/>
  <c r="AB1512" i="8"/>
  <c r="AB1513" i="8"/>
  <c r="AB1514" i="8"/>
  <c r="AB1515" i="8"/>
  <c r="AB1516" i="8"/>
  <c r="AB1517" i="8"/>
  <c r="AB1518" i="8"/>
  <c r="AB1519" i="8"/>
  <c r="AB1520" i="8"/>
  <c r="AB1521" i="8"/>
  <c r="AB1522" i="8"/>
  <c r="AB1523" i="8"/>
  <c r="AB1524" i="8"/>
  <c r="AB1525" i="8"/>
  <c r="AB1526" i="8"/>
  <c r="AB1527" i="8"/>
  <c r="AB1528" i="8"/>
  <c r="AB1529" i="8"/>
  <c r="AB1530" i="8"/>
  <c r="AB1531" i="8"/>
  <c r="AB1532" i="8"/>
  <c r="AB1533" i="8"/>
  <c r="AB1534" i="8"/>
  <c r="AB1535" i="8"/>
  <c r="AB1536" i="8"/>
  <c r="AB1537" i="8"/>
  <c r="AB1538" i="8"/>
  <c r="AB1539" i="8"/>
  <c r="AB1540" i="8"/>
  <c r="AB1541" i="8"/>
  <c r="AB1542" i="8"/>
  <c r="AB1543" i="8"/>
  <c r="AB1544" i="8"/>
  <c r="AB1545" i="8"/>
  <c r="AB1546" i="8"/>
  <c r="AB1547" i="8"/>
  <c r="AB1548" i="8"/>
  <c r="AB1549" i="8"/>
  <c r="AB1550" i="8"/>
  <c r="AB1551" i="8"/>
  <c r="AB1552" i="8"/>
  <c r="AB1553" i="8"/>
  <c r="AB1554" i="8"/>
  <c r="AB1555" i="8"/>
  <c r="AB1556" i="8"/>
  <c r="AB1557" i="8"/>
  <c r="AB1558" i="8"/>
  <c r="AB1559" i="8"/>
  <c r="AB1560" i="8"/>
  <c r="AB1561" i="8"/>
  <c r="AB1562" i="8"/>
  <c r="AB1563" i="8"/>
  <c r="AB1564" i="8"/>
  <c r="AB1565" i="8"/>
  <c r="AB1566" i="8"/>
  <c r="AB1567" i="8"/>
  <c r="AB1568" i="8"/>
  <c r="AB1569" i="8"/>
  <c r="AB1570" i="8"/>
  <c r="AB1571" i="8"/>
  <c r="AB1572" i="8"/>
  <c r="AB1573" i="8"/>
  <c r="AB1574" i="8"/>
  <c r="AB1575" i="8"/>
  <c r="AB1576" i="8"/>
  <c r="AB1577" i="8"/>
  <c r="AB1578" i="8"/>
  <c r="AB1579" i="8"/>
  <c r="AB1580" i="8"/>
  <c r="AB1581" i="8"/>
  <c r="AB1582" i="8"/>
  <c r="AB1583" i="8"/>
  <c r="AB1584" i="8"/>
  <c r="AB1585" i="8"/>
  <c r="AB1586" i="8"/>
  <c r="AB1587" i="8"/>
  <c r="AB1588" i="8"/>
  <c r="AB1589" i="8"/>
  <c r="AB1590" i="8"/>
  <c r="AB1591" i="8"/>
  <c r="AB1592" i="8"/>
  <c r="AB1593" i="8"/>
  <c r="AB1594" i="8"/>
  <c r="AB1595" i="8"/>
  <c r="AB1596" i="8"/>
  <c r="AB1597" i="8"/>
  <c r="AB1598" i="8"/>
  <c r="AB1599" i="8"/>
  <c r="AB1600" i="8"/>
  <c r="AB1601" i="8"/>
  <c r="AB1602" i="8"/>
  <c r="AB1603" i="8"/>
  <c r="AB1604" i="8"/>
  <c r="AB1605" i="8"/>
  <c r="AB1606" i="8"/>
  <c r="AB1607" i="8"/>
  <c r="AB1608" i="8"/>
  <c r="AB1609" i="8"/>
  <c r="AB1610" i="8"/>
  <c r="AB1611" i="8"/>
  <c r="AB1612" i="8"/>
  <c r="AB1613" i="8"/>
  <c r="AB1614" i="8"/>
  <c r="AB1615" i="8"/>
  <c r="AB1616" i="8"/>
  <c r="AB1617" i="8"/>
  <c r="AB1618" i="8"/>
  <c r="AB1619" i="8"/>
  <c r="AB1620" i="8"/>
  <c r="AB1621" i="8"/>
  <c r="AB1622" i="8"/>
  <c r="AB1623" i="8"/>
  <c r="AB1624" i="8"/>
  <c r="AB1625" i="8"/>
  <c r="AB1626" i="8"/>
  <c r="AB1627" i="8"/>
  <c r="AB1628" i="8"/>
  <c r="AB1629" i="8"/>
  <c r="AB1630" i="8"/>
  <c r="AB1631" i="8"/>
  <c r="AB1632" i="8"/>
  <c r="AB1633" i="8"/>
  <c r="AB1634" i="8"/>
  <c r="AB1635" i="8"/>
  <c r="AB1636" i="8"/>
  <c r="AB1637" i="8"/>
  <c r="AB1638" i="8"/>
  <c r="AB1639" i="8"/>
  <c r="AB1640" i="8"/>
  <c r="AB1641" i="8"/>
  <c r="AB1642" i="8"/>
  <c r="AB1643" i="8"/>
  <c r="AB1644" i="8"/>
  <c r="AB1645" i="8"/>
  <c r="AB1646" i="8"/>
  <c r="AB1647" i="8"/>
  <c r="AB1648" i="8"/>
  <c r="AB1649" i="8"/>
  <c r="AB1650" i="8"/>
  <c r="AB1651" i="8"/>
  <c r="AB1652" i="8"/>
  <c r="AB1653" i="8"/>
  <c r="AB1654" i="8"/>
  <c r="AB1655" i="8"/>
  <c r="AB1656" i="8"/>
  <c r="AB1657" i="8"/>
  <c r="AB1658" i="8"/>
  <c r="AB1659" i="8"/>
  <c r="AB1660" i="8"/>
  <c r="AB1661" i="8"/>
  <c r="AB1662" i="8"/>
  <c r="AB1663" i="8"/>
  <c r="AB1664" i="8"/>
  <c r="AB1665" i="8"/>
  <c r="AB1666" i="8"/>
  <c r="AB1667" i="8"/>
  <c r="AB1668" i="8"/>
  <c r="AB1669" i="8"/>
  <c r="AB1670" i="8"/>
  <c r="AB1671" i="8"/>
  <c r="AB1672" i="8"/>
  <c r="AB1673" i="8"/>
  <c r="AB1674" i="8"/>
  <c r="AB1675" i="8"/>
  <c r="AB1676" i="8"/>
  <c r="AB1677" i="8"/>
  <c r="AB1678" i="8"/>
  <c r="AB1679" i="8"/>
  <c r="AB1680" i="8"/>
  <c r="AB1681" i="8"/>
  <c r="AB1682" i="8"/>
  <c r="AB1683" i="8"/>
  <c r="AB1684" i="8"/>
  <c r="AB1685" i="8"/>
  <c r="AB1686" i="8"/>
  <c r="AB1687" i="8"/>
  <c r="AB1688" i="8"/>
  <c r="AB1689" i="8"/>
  <c r="AB1690" i="8"/>
  <c r="AB1691" i="8"/>
  <c r="AB1692" i="8"/>
  <c r="AB1693" i="8"/>
  <c r="AB1694" i="8"/>
  <c r="AB1695" i="8"/>
  <c r="AB1696" i="8"/>
  <c r="AB1697" i="8"/>
  <c r="AB1698" i="8"/>
  <c r="AB1699" i="8"/>
  <c r="AB1700" i="8"/>
  <c r="AB1701" i="8"/>
  <c r="AB1702" i="8"/>
  <c r="AB1703" i="8"/>
  <c r="AB1704" i="8"/>
  <c r="AB1705" i="8"/>
  <c r="AB1706" i="8"/>
  <c r="AB1707" i="8"/>
  <c r="AB1708" i="8"/>
  <c r="AB1709" i="8"/>
  <c r="AB1710" i="8"/>
  <c r="AB1711" i="8"/>
  <c r="AB1712" i="8"/>
  <c r="AB1713" i="8"/>
  <c r="AB1714" i="8"/>
  <c r="AB1715" i="8"/>
  <c r="AB1716" i="8"/>
  <c r="AB1717" i="8"/>
  <c r="AB1718" i="8"/>
  <c r="AB1719" i="8"/>
  <c r="AB1720" i="8"/>
  <c r="AB1721" i="8"/>
  <c r="AB1722" i="8"/>
  <c r="AB1723" i="8"/>
  <c r="AB1724" i="8"/>
  <c r="AB1725" i="8"/>
  <c r="AB1726" i="8"/>
  <c r="AB1727" i="8"/>
  <c r="AB1728" i="8"/>
  <c r="AB1729" i="8"/>
  <c r="AB1730" i="8"/>
  <c r="AB1731" i="8"/>
  <c r="AB1732" i="8"/>
  <c r="AB1733" i="8"/>
  <c r="AB1734" i="8"/>
  <c r="AB1735" i="8"/>
  <c r="AB1736" i="8"/>
  <c r="AB1737" i="8"/>
  <c r="AB1738" i="8"/>
  <c r="AB1739" i="8"/>
  <c r="AB1740" i="8"/>
  <c r="AB1741" i="8"/>
  <c r="AB1742" i="8"/>
  <c r="AB1743" i="8"/>
  <c r="AB1744" i="8"/>
  <c r="AB1745" i="8"/>
  <c r="AB1746" i="8"/>
  <c r="AB1747" i="8"/>
  <c r="AB1748" i="8"/>
  <c r="AB1749" i="8"/>
  <c r="AB1750" i="8"/>
  <c r="AB1751" i="8"/>
  <c r="AB1752" i="8"/>
  <c r="AB1753" i="8"/>
  <c r="AB1754" i="8"/>
  <c r="AB1755" i="8"/>
  <c r="AB1756" i="8"/>
  <c r="AB1757" i="8"/>
  <c r="AB1758" i="8"/>
  <c r="AB1759" i="8"/>
  <c r="AB1760" i="8"/>
  <c r="AB1761" i="8"/>
  <c r="AB1762" i="8"/>
  <c r="AB1763" i="8"/>
  <c r="AB1764" i="8"/>
  <c r="AB1765" i="8"/>
  <c r="AB1766" i="8"/>
  <c r="AB1767" i="8"/>
  <c r="AB1768" i="8"/>
  <c r="AB1769" i="8"/>
  <c r="AB1770" i="8"/>
  <c r="AB1771" i="8"/>
  <c r="AB1772" i="8"/>
  <c r="AB1773" i="8"/>
  <c r="AB1774" i="8"/>
  <c r="AB1775" i="8"/>
  <c r="AB1776" i="8"/>
  <c r="AB1777" i="8"/>
  <c r="AB1778" i="8"/>
  <c r="AB1779" i="8"/>
  <c r="AB1780" i="8"/>
  <c r="AB1781" i="8"/>
  <c r="AB1782" i="8"/>
  <c r="AB1783" i="8"/>
  <c r="AB1784" i="8"/>
  <c r="AB1785" i="8"/>
  <c r="AB1786" i="8"/>
  <c r="AB1787" i="8"/>
  <c r="AB1788" i="8"/>
  <c r="AB1789" i="8"/>
  <c r="AB1790" i="8"/>
  <c r="AB1791" i="8"/>
  <c r="AB1792" i="8"/>
  <c r="AB1793" i="8"/>
  <c r="AB1794" i="8"/>
  <c r="AB1795" i="8"/>
  <c r="AB1796" i="8"/>
  <c r="AB1797" i="8"/>
  <c r="AB1798" i="8"/>
  <c r="AB1799" i="8"/>
  <c r="AB1800" i="8"/>
  <c r="AB1801" i="8"/>
  <c r="AB1802" i="8"/>
  <c r="AB1803" i="8"/>
  <c r="AB1804" i="8"/>
  <c r="AB1805" i="8"/>
  <c r="AB1806" i="8"/>
  <c r="AB1807" i="8"/>
  <c r="AB1808" i="8"/>
  <c r="AB1809" i="8"/>
  <c r="AB1810" i="8"/>
  <c r="AB1811" i="8"/>
  <c r="AB1812" i="8"/>
  <c r="AB1813" i="8"/>
  <c r="AB1814" i="8"/>
  <c r="AB1815" i="8"/>
  <c r="AB1816" i="8"/>
  <c r="AB1817" i="8"/>
  <c r="AB1818" i="8"/>
  <c r="AB1819" i="8"/>
  <c r="AB1820" i="8"/>
  <c r="AB1821" i="8"/>
  <c r="AB1822" i="8"/>
  <c r="AB1823" i="8"/>
  <c r="AB1824" i="8"/>
  <c r="AB1825" i="8"/>
  <c r="AB1826" i="8"/>
  <c r="AB1827" i="8"/>
  <c r="AB1828" i="8"/>
  <c r="AB1829" i="8"/>
  <c r="AB1830" i="8"/>
  <c r="AB1831" i="8"/>
  <c r="AB1832" i="8"/>
  <c r="AB1833" i="8"/>
  <c r="AB1834" i="8"/>
  <c r="AB1835" i="8"/>
  <c r="AB1836" i="8"/>
  <c r="AB1837" i="8"/>
  <c r="AB1838" i="8"/>
  <c r="AB1839" i="8"/>
  <c r="AB1840" i="8"/>
  <c r="AB1841" i="8"/>
  <c r="AB1842" i="8"/>
  <c r="AB1843" i="8"/>
  <c r="AB1844" i="8"/>
  <c r="AB1845" i="8"/>
  <c r="AB1846" i="8"/>
  <c r="AB1847" i="8"/>
  <c r="AB1848" i="8"/>
  <c r="AB1849" i="8"/>
  <c r="AB1850" i="8"/>
  <c r="AB1851" i="8"/>
  <c r="AB1852" i="8"/>
  <c r="AB1853" i="8"/>
  <c r="AB1854" i="8"/>
  <c r="AB1855" i="8"/>
  <c r="AB1856" i="8"/>
  <c r="AB1857" i="8"/>
  <c r="AB1858" i="8"/>
  <c r="AB1859" i="8"/>
  <c r="AB1860" i="8"/>
  <c r="AB1861" i="8"/>
  <c r="AB1862" i="8"/>
  <c r="AB1863" i="8"/>
  <c r="AB1864" i="8"/>
  <c r="AB1865" i="8"/>
  <c r="AB1866" i="8"/>
  <c r="AB1867" i="8"/>
  <c r="AB1868" i="8"/>
  <c r="AB1869" i="8"/>
  <c r="AB1870" i="8"/>
  <c r="AB1871" i="8"/>
  <c r="AB1872" i="8"/>
  <c r="AB1873" i="8"/>
  <c r="AB1874" i="8"/>
  <c r="AB1875" i="8"/>
  <c r="AB1876" i="8"/>
  <c r="AB1877" i="8"/>
  <c r="AB1878" i="8"/>
  <c r="AB1879" i="8"/>
  <c r="AB1880" i="8"/>
  <c r="AB1881" i="8"/>
  <c r="AB1882" i="8"/>
  <c r="AB1883" i="8"/>
  <c r="AB1884" i="8"/>
  <c r="AB1885" i="8"/>
  <c r="AB1886" i="8"/>
  <c r="AB1887" i="8"/>
  <c r="AB1888" i="8"/>
  <c r="AB1889" i="8"/>
  <c r="AB1890" i="8"/>
  <c r="AB1891" i="8"/>
  <c r="AB1892" i="8"/>
  <c r="AB1893" i="8"/>
  <c r="AB1894" i="8"/>
  <c r="AB1895" i="8"/>
  <c r="AB1896" i="8"/>
  <c r="AB1897" i="8"/>
  <c r="AB1898" i="8"/>
  <c r="AB1899" i="8"/>
  <c r="AB1900" i="8"/>
  <c r="AB1901" i="8"/>
  <c r="AB1902" i="8"/>
  <c r="AB1903" i="8"/>
  <c r="AB1904" i="8"/>
  <c r="AB1905" i="8"/>
  <c r="AB1906" i="8"/>
  <c r="AB1907" i="8"/>
  <c r="AB1908" i="8"/>
  <c r="AB1909" i="8"/>
  <c r="AB1910" i="8"/>
  <c r="AB1911" i="8"/>
  <c r="AB1912" i="8"/>
  <c r="AB1913" i="8"/>
  <c r="AB1914" i="8"/>
  <c r="AB1915" i="8"/>
  <c r="AB1916" i="8"/>
  <c r="AB1917" i="8"/>
  <c r="AB1918" i="8"/>
  <c r="AB1919" i="8"/>
  <c r="AB1920" i="8"/>
  <c r="AB1921" i="8"/>
  <c r="AB1922" i="8"/>
  <c r="AB1923" i="8"/>
  <c r="AB1924" i="8"/>
  <c r="AB1925" i="8"/>
  <c r="AB1926" i="8"/>
  <c r="AB1927" i="8"/>
  <c r="AB1928" i="8"/>
  <c r="AB1929" i="8"/>
  <c r="AB1930" i="8"/>
  <c r="AB1931" i="8"/>
  <c r="AB1932" i="8"/>
  <c r="AB1933" i="8"/>
  <c r="AB1934" i="8"/>
  <c r="AB1935" i="8"/>
  <c r="AB1936" i="8"/>
  <c r="AB1937" i="8"/>
  <c r="AB1938" i="8"/>
  <c r="AB1939" i="8"/>
  <c r="AB1940" i="8"/>
  <c r="AB1941" i="8"/>
  <c r="AB1942" i="8"/>
  <c r="AB1943" i="8"/>
  <c r="AB1944" i="8"/>
  <c r="AB1945" i="8"/>
  <c r="AB1946" i="8"/>
  <c r="AB1947" i="8"/>
  <c r="AB1948" i="8"/>
  <c r="AB1949" i="8"/>
  <c r="AB1950" i="8"/>
  <c r="AB1951" i="8"/>
  <c r="AB1952" i="8"/>
  <c r="AB1953" i="8"/>
  <c r="AB1954" i="8"/>
  <c r="AB1955" i="8"/>
  <c r="AB1956" i="8"/>
  <c r="AB1957" i="8"/>
  <c r="AB1958" i="8"/>
  <c r="AB1959" i="8"/>
  <c r="AB1960" i="8"/>
  <c r="AB1961" i="8"/>
  <c r="AB1962" i="8"/>
  <c r="AB1963" i="8"/>
  <c r="AB1964" i="8"/>
  <c r="AB1965" i="8"/>
  <c r="AB1966" i="8"/>
  <c r="AB1967" i="8"/>
  <c r="AB1968" i="8"/>
  <c r="AB1969" i="8"/>
  <c r="AB1970" i="8"/>
  <c r="AB1971" i="8"/>
  <c r="AB1972" i="8"/>
  <c r="AB1973" i="8"/>
  <c r="AB1974" i="8"/>
  <c r="AB1975" i="8"/>
  <c r="AB1976" i="8"/>
  <c r="AB1977" i="8"/>
  <c r="AB1978" i="8"/>
  <c r="AB1979" i="8"/>
  <c r="AB1980" i="8"/>
  <c r="AB1981" i="8"/>
  <c r="AB1982" i="8"/>
  <c r="AB1983" i="8"/>
  <c r="AB1984" i="8"/>
  <c r="AB1985" i="8"/>
  <c r="AB1986" i="8"/>
  <c r="AB1987" i="8"/>
  <c r="AB1988" i="8"/>
  <c r="AB1989" i="8"/>
  <c r="AB1990" i="8"/>
  <c r="AB1991" i="8"/>
  <c r="AB1992" i="8"/>
  <c r="AB1993" i="8"/>
  <c r="AB1994" i="8"/>
  <c r="AB1995" i="8"/>
  <c r="AB1996" i="8"/>
  <c r="AB1997" i="8"/>
  <c r="AB1998" i="8"/>
  <c r="AB1999" i="8"/>
  <c r="AB2000" i="8"/>
  <c r="AB2001" i="8"/>
  <c r="AB2002" i="8"/>
  <c r="AB2003" i="8"/>
  <c r="AB2004" i="8"/>
  <c r="AB2005" i="8"/>
  <c r="AB2006" i="8"/>
  <c r="AB2007" i="8"/>
  <c r="AB2008" i="8"/>
  <c r="AB2009" i="8"/>
  <c r="AB2010" i="8"/>
  <c r="AB2011" i="8"/>
  <c r="AB2012" i="8"/>
  <c r="AB2013" i="8"/>
  <c r="AB2014" i="8"/>
  <c r="AB2015" i="8"/>
  <c r="AB2016" i="8"/>
  <c r="AB2017" i="8"/>
  <c r="AB2018" i="8"/>
  <c r="AB2019" i="8"/>
  <c r="AB2020" i="8"/>
  <c r="AB2021" i="8"/>
  <c r="AB2022" i="8"/>
  <c r="AB2023" i="8"/>
  <c r="AB2024" i="8"/>
  <c r="AB2025" i="8"/>
  <c r="AB2026" i="8"/>
  <c r="AB2027" i="8"/>
  <c r="AB2028" i="8"/>
  <c r="AB2029" i="8"/>
  <c r="AB2030" i="8"/>
  <c r="AB2031" i="8"/>
  <c r="AB2032" i="8"/>
  <c r="AB2033" i="8"/>
  <c r="AB2034" i="8"/>
  <c r="AB2035" i="8"/>
  <c r="AB2036" i="8"/>
  <c r="AB2037" i="8"/>
  <c r="AB2038" i="8"/>
  <c r="AB2039" i="8"/>
  <c r="AB2040" i="8"/>
  <c r="AB2041" i="8"/>
  <c r="AB2042" i="8"/>
  <c r="AB2043" i="8"/>
  <c r="AB2044" i="8"/>
  <c r="AB2045" i="8"/>
  <c r="AB2046" i="8"/>
  <c r="AB2047" i="8"/>
  <c r="AB2048" i="8"/>
  <c r="AB2049" i="8"/>
  <c r="AB2050" i="8"/>
  <c r="AB2051" i="8"/>
  <c r="AB2052" i="8"/>
  <c r="AB2053" i="8"/>
  <c r="AB2054" i="8"/>
  <c r="AB2055" i="8"/>
  <c r="AB2056" i="8"/>
  <c r="AB2057" i="8"/>
  <c r="AB2058" i="8"/>
  <c r="AB2059" i="8"/>
  <c r="AB2060" i="8"/>
  <c r="AB2061" i="8"/>
  <c r="AB2062" i="8"/>
  <c r="AB2063" i="8"/>
  <c r="AB2064" i="8"/>
  <c r="AB2065" i="8"/>
  <c r="AB2066" i="8"/>
  <c r="AB2067" i="8"/>
  <c r="AB2068" i="8"/>
  <c r="AB2069" i="8"/>
  <c r="AB2070" i="8"/>
  <c r="AB2071" i="8"/>
  <c r="AB2072" i="8"/>
  <c r="AB2073" i="8"/>
  <c r="AB2074" i="8"/>
  <c r="AB2075" i="8"/>
  <c r="AB2076" i="8"/>
  <c r="AB2077" i="8"/>
  <c r="AB2078" i="8"/>
  <c r="AB2079" i="8"/>
  <c r="AB2080" i="8"/>
  <c r="AB2081" i="8"/>
  <c r="AB2082" i="8"/>
  <c r="AB2083" i="8"/>
  <c r="AB2084" i="8"/>
  <c r="AB2085" i="8"/>
  <c r="AB2086" i="8"/>
  <c r="AB2087" i="8"/>
  <c r="AB2088" i="8"/>
  <c r="AB2089" i="8"/>
  <c r="AB2090" i="8"/>
  <c r="AB2091" i="8"/>
  <c r="AB2092" i="8"/>
  <c r="AB2093" i="8"/>
  <c r="AB2094" i="8"/>
  <c r="AB2095" i="8"/>
  <c r="AB2096" i="8"/>
  <c r="AB2097" i="8"/>
  <c r="AB2098" i="8"/>
  <c r="AB2099" i="8"/>
  <c r="AB2100" i="8"/>
  <c r="AB2101" i="8"/>
  <c r="AB2102" i="8"/>
  <c r="AB2103" i="8"/>
  <c r="AB2104" i="8"/>
  <c r="AB2105" i="8"/>
  <c r="AB2106" i="8"/>
  <c r="AB2107" i="8"/>
  <c r="AB2108" i="8"/>
  <c r="AB2109" i="8"/>
  <c r="AB2110" i="8"/>
  <c r="AB2111" i="8"/>
  <c r="AB2112" i="8"/>
  <c r="AB2113" i="8"/>
  <c r="AB2114" i="8"/>
  <c r="AB2115" i="8"/>
  <c r="AB2116" i="8"/>
  <c r="AB2117" i="8"/>
  <c r="AB2118" i="8"/>
  <c r="AB2119" i="8"/>
  <c r="AB2120" i="8"/>
  <c r="AB2121" i="8"/>
  <c r="AB2122" i="8"/>
  <c r="AB2123" i="8"/>
  <c r="AB2124" i="8"/>
  <c r="AB2125" i="8"/>
  <c r="AB2126" i="8"/>
  <c r="AB2127" i="8"/>
  <c r="AB2128" i="8"/>
  <c r="AB2129" i="8"/>
  <c r="AB2130" i="8"/>
  <c r="AB2131" i="8"/>
  <c r="AB2132" i="8"/>
  <c r="AB2133" i="8"/>
  <c r="AB2134" i="8"/>
  <c r="AB2135" i="8"/>
  <c r="AB2136" i="8"/>
  <c r="AB2137" i="8"/>
  <c r="AB2138" i="8"/>
  <c r="AB2139" i="8"/>
  <c r="AB2140" i="8"/>
  <c r="AB2141" i="8"/>
  <c r="AB2142" i="8"/>
  <c r="AB2143" i="8"/>
  <c r="AB2144" i="8"/>
  <c r="AB2145" i="8"/>
  <c r="AB2146" i="8"/>
  <c r="AB2147" i="8"/>
  <c r="AB2148" i="8"/>
  <c r="AB2149" i="8"/>
  <c r="AB2150" i="8"/>
  <c r="AB2151" i="8"/>
  <c r="AB2152" i="8"/>
  <c r="AB2153" i="8"/>
  <c r="AB2154" i="8"/>
  <c r="AB2155" i="8"/>
  <c r="AB2156" i="8"/>
  <c r="AB2157" i="8"/>
  <c r="AB2158" i="8"/>
  <c r="AB2159" i="8"/>
  <c r="AB2160" i="8"/>
  <c r="AB2161" i="8"/>
  <c r="AB2162" i="8"/>
  <c r="AB2163" i="8"/>
  <c r="AB2164" i="8"/>
  <c r="AB2165" i="8"/>
  <c r="AB2166" i="8"/>
  <c r="AB2167" i="8"/>
  <c r="AB2168" i="8"/>
  <c r="AB2169" i="8"/>
  <c r="AB2170" i="8"/>
  <c r="AB2171" i="8"/>
  <c r="AB2172" i="8"/>
  <c r="AB2173" i="8"/>
  <c r="AB2174" i="8"/>
  <c r="AB2175" i="8"/>
  <c r="AB2176" i="8"/>
  <c r="AB2177" i="8"/>
  <c r="AB2178" i="8"/>
  <c r="AB2179" i="8"/>
  <c r="AB2180" i="8"/>
  <c r="AB2181" i="8"/>
  <c r="AB2182" i="8"/>
  <c r="AB2183" i="8"/>
  <c r="AB2184" i="8"/>
  <c r="AB2185" i="8"/>
  <c r="AB2186" i="8"/>
  <c r="AB2187" i="8"/>
  <c r="AB2188" i="8"/>
  <c r="AB2189" i="8"/>
  <c r="AB2190" i="8"/>
  <c r="AB2191" i="8"/>
  <c r="AB2192" i="8"/>
  <c r="AB2193" i="8"/>
  <c r="AB2194" i="8"/>
  <c r="AB2195" i="8"/>
  <c r="AB2196" i="8"/>
  <c r="AB2197" i="8"/>
  <c r="AB2198" i="8"/>
  <c r="AB2199" i="8"/>
  <c r="AB2200" i="8"/>
  <c r="AB2201" i="8"/>
  <c r="AB2202" i="8"/>
  <c r="AB2203" i="8"/>
  <c r="AB2204" i="8"/>
  <c r="AB2205" i="8"/>
  <c r="AB2206" i="8"/>
  <c r="AB2207" i="8"/>
  <c r="AB2208" i="8"/>
  <c r="AB2209" i="8"/>
  <c r="AB2210" i="8"/>
  <c r="AB2211" i="8"/>
  <c r="AB2212" i="8"/>
  <c r="AB2213" i="8"/>
  <c r="AB2214" i="8"/>
  <c r="AB2215" i="8"/>
  <c r="AB2216" i="8"/>
  <c r="AB2217" i="8"/>
  <c r="AB2218" i="8"/>
  <c r="AB2219" i="8"/>
  <c r="AB2220" i="8"/>
  <c r="AB2221" i="8"/>
  <c r="AB2222" i="8"/>
  <c r="AB2223" i="8"/>
  <c r="AB2224" i="8"/>
  <c r="AB2225" i="8"/>
  <c r="AB2226" i="8"/>
  <c r="AB2227" i="8"/>
  <c r="AB2228" i="8"/>
  <c r="AB2229" i="8"/>
  <c r="AB2230" i="8"/>
  <c r="AB2231" i="8"/>
  <c r="AB2232" i="8"/>
  <c r="AB2233" i="8"/>
  <c r="AB2234" i="8"/>
  <c r="AB2235" i="8"/>
  <c r="AB2236" i="8"/>
  <c r="AB2237" i="8"/>
  <c r="AB2238" i="8"/>
  <c r="AB2239" i="8"/>
  <c r="AB2240" i="8"/>
  <c r="AB2241" i="8"/>
  <c r="AB2242" i="8"/>
  <c r="AB2243" i="8"/>
  <c r="AB2244" i="8"/>
  <c r="AB2245" i="8"/>
  <c r="AB2246" i="8"/>
  <c r="AB2247" i="8"/>
  <c r="AB2248" i="8"/>
  <c r="AB2249" i="8"/>
  <c r="AB2250" i="8"/>
  <c r="AB2251" i="8"/>
  <c r="AB2252" i="8"/>
  <c r="AB2253" i="8"/>
  <c r="AB2254" i="8"/>
  <c r="AB2255" i="8"/>
  <c r="AB2256" i="8"/>
  <c r="AB2257" i="8"/>
  <c r="AB2258" i="8"/>
  <c r="AB2259" i="8"/>
  <c r="AB2260" i="8"/>
  <c r="AB2261" i="8"/>
  <c r="AB2262" i="8"/>
  <c r="AB2263" i="8"/>
  <c r="AB2264" i="8"/>
  <c r="AB2265" i="8"/>
  <c r="AB2266" i="8"/>
  <c r="AB2267" i="8"/>
  <c r="AB2268" i="8"/>
  <c r="AB2269" i="8"/>
  <c r="AB2270" i="8"/>
  <c r="AB2271" i="8"/>
  <c r="AB2272" i="8"/>
  <c r="AB2273" i="8"/>
  <c r="AB2274" i="8"/>
  <c r="AB2275" i="8"/>
  <c r="AB2276" i="8"/>
  <c r="AB2277" i="8"/>
  <c r="AB2278" i="8"/>
  <c r="AB2279" i="8"/>
  <c r="AB2280" i="8"/>
  <c r="AB2281" i="8"/>
  <c r="AB2282" i="8"/>
  <c r="AB2283" i="8"/>
  <c r="AB2284" i="8"/>
  <c r="AB2285" i="8"/>
  <c r="AB2286" i="8"/>
  <c r="AB2287" i="8"/>
  <c r="AB2288" i="8"/>
  <c r="AB2289" i="8"/>
  <c r="AB2290" i="8"/>
  <c r="AB2291" i="8"/>
  <c r="AB2292" i="8"/>
  <c r="AB2293" i="8"/>
  <c r="AB2294" i="8"/>
  <c r="AB2295" i="8"/>
  <c r="AB2296" i="8"/>
  <c r="AB2297" i="8"/>
  <c r="AB2298" i="8"/>
  <c r="AB2299" i="8"/>
  <c r="AB2300" i="8"/>
  <c r="AB2301" i="8"/>
  <c r="AB2302" i="8"/>
  <c r="AB2303" i="8"/>
  <c r="AB2304" i="8"/>
  <c r="AB2305" i="8"/>
  <c r="AB2306" i="8"/>
  <c r="AB2307" i="8"/>
  <c r="AB2308" i="8"/>
  <c r="AB2309" i="8"/>
  <c r="AB2310" i="8"/>
  <c r="AB2311" i="8"/>
  <c r="AB2312" i="8"/>
  <c r="AB2313" i="8"/>
  <c r="AB2314" i="8"/>
  <c r="AB2315" i="8"/>
  <c r="AB2316" i="8"/>
  <c r="AB2317" i="8"/>
  <c r="AB2318" i="8"/>
  <c r="AB2319" i="8"/>
  <c r="AB2320" i="8"/>
  <c r="AB2321" i="8"/>
  <c r="AB2322" i="8"/>
  <c r="AB2323" i="8"/>
  <c r="AB2324" i="8"/>
  <c r="AB2325" i="8"/>
  <c r="AB2326" i="8"/>
  <c r="AB2327" i="8"/>
  <c r="AB2328" i="8"/>
  <c r="AB2329" i="8"/>
  <c r="AB2330" i="8"/>
  <c r="AB2331" i="8"/>
  <c r="AB2332" i="8"/>
  <c r="AB2333" i="8"/>
  <c r="AB2334" i="8"/>
  <c r="AB2335" i="8"/>
  <c r="AB2336" i="8"/>
  <c r="AB2337" i="8"/>
  <c r="AB2338" i="8"/>
  <c r="AB2339" i="8"/>
  <c r="AB2340" i="8"/>
  <c r="AB2341" i="8"/>
  <c r="AB2342" i="8"/>
  <c r="AB2343" i="8"/>
  <c r="AB2344" i="8"/>
  <c r="AB2345" i="8"/>
  <c r="AB2346" i="8"/>
  <c r="AB2347" i="8"/>
  <c r="AB2348" i="8"/>
  <c r="AB2349" i="8"/>
  <c r="AB2350" i="8"/>
  <c r="AB2351" i="8"/>
  <c r="AB2352" i="8"/>
  <c r="AB2353" i="8"/>
  <c r="AB2354" i="8"/>
  <c r="AB2355" i="8"/>
  <c r="AB2356" i="8"/>
  <c r="AB2357" i="8"/>
  <c r="AB2358" i="8"/>
  <c r="AB2359" i="8"/>
  <c r="AB2360" i="8"/>
  <c r="AB2361" i="8"/>
  <c r="AB2362" i="8"/>
  <c r="AB2363" i="8"/>
  <c r="AB2364" i="8"/>
  <c r="AB2365" i="8"/>
  <c r="AB2366" i="8"/>
  <c r="AB2367" i="8"/>
  <c r="AB2368" i="8"/>
  <c r="AB2369" i="8"/>
  <c r="AB2370" i="8"/>
  <c r="AB2371" i="8"/>
  <c r="AB2372" i="8"/>
  <c r="AB2373" i="8"/>
  <c r="AB2374" i="8"/>
  <c r="AB2375" i="8"/>
  <c r="AB2376" i="8"/>
  <c r="AB2377" i="8"/>
  <c r="AB2378" i="8"/>
  <c r="AB2379" i="8"/>
  <c r="AB2380" i="8"/>
  <c r="AB2381" i="8"/>
  <c r="AB2382" i="8"/>
  <c r="AB2383" i="8"/>
  <c r="AB2384" i="8"/>
  <c r="AB2385" i="8"/>
  <c r="AB2386" i="8"/>
  <c r="AB2387" i="8"/>
  <c r="AB2388" i="8"/>
  <c r="AB2389" i="8"/>
  <c r="AB2390" i="8"/>
  <c r="AB2391" i="8"/>
  <c r="AB2392" i="8"/>
  <c r="AB2393" i="8"/>
  <c r="AB2394" i="8"/>
  <c r="AB2395" i="8"/>
  <c r="AB2396" i="8"/>
  <c r="AB2397" i="8"/>
  <c r="AB2398" i="8"/>
  <c r="AB2399" i="8"/>
  <c r="AB2400" i="8"/>
  <c r="AB2401" i="8"/>
  <c r="AB2402" i="8"/>
  <c r="AB2403" i="8"/>
  <c r="AB2404" i="8"/>
  <c r="AB2405" i="8"/>
  <c r="AB2406" i="8"/>
  <c r="AB2407" i="8"/>
  <c r="AB2408" i="8"/>
  <c r="AB2409" i="8"/>
  <c r="AB2410" i="8"/>
  <c r="AB2411" i="8"/>
  <c r="AB2412" i="8"/>
  <c r="AB2413" i="8"/>
  <c r="AB2414" i="8"/>
  <c r="AB2415" i="8"/>
  <c r="AB2416" i="8"/>
  <c r="AB2417" i="8"/>
  <c r="AB2418" i="8"/>
  <c r="AB2419" i="8"/>
  <c r="AB2420" i="8"/>
  <c r="AB2421" i="8"/>
  <c r="AB2422" i="8"/>
  <c r="AB2423" i="8"/>
  <c r="AB2424" i="8"/>
  <c r="AB2425" i="8"/>
  <c r="AB2426" i="8"/>
  <c r="AB2427" i="8"/>
  <c r="AB2428" i="8"/>
  <c r="AB2429" i="8"/>
  <c r="AB2430" i="8"/>
  <c r="AB2431" i="8"/>
  <c r="AB2432" i="8"/>
  <c r="AB2433" i="8"/>
  <c r="AB2434" i="8"/>
  <c r="AB2435" i="8"/>
  <c r="AB2436" i="8"/>
  <c r="AB2437" i="8"/>
  <c r="AB2438" i="8"/>
  <c r="AB2439" i="8"/>
  <c r="AB2440" i="8"/>
  <c r="AB2441" i="8"/>
  <c r="AB2442" i="8"/>
  <c r="AB2443" i="8"/>
  <c r="AB2444" i="8"/>
  <c r="AB2445" i="8"/>
  <c r="AB2446" i="8"/>
  <c r="AB2447" i="8"/>
  <c r="AB2448" i="8"/>
  <c r="AB2449" i="8"/>
  <c r="AB2450" i="8"/>
  <c r="AB2451" i="8"/>
  <c r="AB2452" i="8"/>
  <c r="AB2453" i="8"/>
  <c r="AB2454" i="8"/>
  <c r="AB2455" i="8"/>
  <c r="AB2456" i="8"/>
  <c r="AB2457" i="8"/>
  <c r="AB2458" i="8"/>
  <c r="AB2459" i="8"/>
  <c r="AB2460" i="8"/>
  <c r="AB2461" i="8"/>
  <c r="AB2462" i="8"/>
  <c r="AB2463" i="8"/>
  <c r="AB2464" i="8"/>
  <c r="AB2465" i="8"/>
  <c r="AB2466" i="8"/>
  <c r="AB2467" i="8"/>
  <c r="AB2468" i="8"/>
  <c r="AB2469" i="8"/>
  <c r="AB2470" i="8"/>
  <c r="AB2471" i="8"/>
  <c r="AB2472" i="8"/>
  <c r="AB2473" i="8"/>
  <c r="AB2474" i="8"/>
  <c r="AB2475" i="8"/>
  <c r="AB2476" i="8"/>
  <c r="AB2477" i="8"/>
  <c r="AB2478" i="8"/>
  <c r="AB2479" i="8"/>
  <c r="AB2480" i="8"/>
  <c r="AB2481" i="8"/>
  <c r="AB2482" i="8"/>
  <c r="AB2483" i="8"/>
  <c r="AB2484" i="8"/>
  <c r="AB2485" i="8"/>
  <c r="AB2486" i="8"/>
  <c r="AB2487" i="8"/>
  <c r="AB2488" i="8"/>
  <c r="AB2489" i="8"/>
  <c r="AB2490" i="8"/>
  <c r="AB2491" i="8"/>
  <c r="AB2492" i="8"/>
  <c r="AB2493" i="8"/>
  <c r="AB2494" i="8"/>
  <c r="AB2495" i="8"/>
  <c r="AB2496" i="8"/>
  <c r="AB2497" i="8"/>
  <c r="AB2498" i="8"/>
  <c r="AB2499" i="8"/>
  <c r="AB2500" i="8"/>
  <c r="AB2501" i="8"/>
  <c r="AB2502" i="8"/>
  <c r="AB2503" i="8"/>
  <c r="AB2504" i="8"/>
  <c r="AB2505" i="8"/>
  <c r="AB2506" i="8"/>
  <c r="AB2507" i="8"/>
  <c r="AB2508" i="8"/>
  <c r="AB2509" i="8"/>
  <c r="AB2510" i="8"/>
  <c r="AB2511" i="8"/>
  <c r="AB2512" i="8"/>
  <c r="AB2513" i="8"/>
  <c r="AB2514" i="8"/>
  <c r="AB2515" i="8"/>
  <c r="AB2516" i="8"/>
  <c r="AB2517" i="8"/>
  <c r="AB2518" i="8"/>
  <c r="AB2519" i="8"/>
  <c r="AB2520" i="8"/>
  <c r="AB2521" i="8"/>
  <c r="AB2522" i="8"/>
  <c r="AB2523" i="8"/>
  <c r="AB2524" i="8"/>
  <c r="AB2525" i="8"/>
  <c r="AB2526" i="8"/>
  <c r="AB2527" i="8"/>
  <c r="AB2528" i="8"/>
  <c r="AB2529" i="8"/>
  <c r="AB2530" i="8"/>
  <c r="AB2531" i="8"/>
  <c r="AB2532" i="8"/>
  <c r="AB2533" i="8"/>
  <c r="AB2534" i="8"/>
  <c r="AB2535" i="8"/>
  <c r="AB2536" i="8"/>
  <c r="AB2537" i="8"/>
  <c r="AB2538" i="8"/>
  <c r="AB2539" i="8"/>
  <c r="AB2540" i="8"/>
  <c r="AB2541" i="8"/>
  <c r="AB2542" i="8"/>
  <c r="AB2543" i="8"/>
  <c r="AB2544" i="8"/>
  <c r="AB2545" i="8"/>
  <c r="AB2546" i="8"/>
  <c r="AB2547" i="8"/>
  <c r="AB2548" i="8"/>
  <c r="AB2549" i="8"/>
  <c r="AB2550" i="8"/>
  <c r="AB2551" i="8"/>
  <c r="AB2552" i="8"/>
  <c r="AB2553" i="8"/>
  <c r="AB2554" i="8"/>
  <c r="AB2555" i="8"/>
  <c r="AB2556" i="8"/>
  <c r="AB2557" i="8"/>
  <c r="AB2558" i="8"/>
  <c r="AB2559" i="8"/>
  <c r="AB2560" i="8"/>
  <c r="AB2561" i="8"/>
  <c r="AB2562" i="8"/>
  <c r="AB2563" i="8"/>
  <c r="AB2564" i="8"/>
  <c r="AB2565" i="8"/>
  <c r="AB2566" i="8"/>
  <c r="AB2567" i="8"/>
  <c r="AB2568" i="8"/>
  <c r="AB2569" i="8"/>
  <c r="AB2570" i="8"/>
  <c r="AB2571" i="8"/>
  <c r="AB2572" i="8"/>
  <c r="AB2573" i="8"/>
  <c r="AB2574" i="8"/>
  <c r="AB2575" i="8"/>
  <c r="AB2576" i="8"/>
  <c r="AB2577" i="8"/>
  <c r="AB2578" i="8"/>
  <c r="AB2579" i="8"/>
  <c r="AB2580" i="8"/>
  <c r="AB2581" i="8"/>
  <c r="AB2582" i="8"/>
  <c r="AB2583" i="8"/>
  <c r="AB2584" i="8"/>
  <c r="AB2585" i="8"/>
  <c r="AB2586" i="8"/>
  <c r="AB2587" i="8"/>
  <c r="AB2588" i="8"/>
  <c r="AB2589" i="8"/>
  <c r="AB2590" i="8"/>
  <c r="AB2591" i="8"/>
  <c r="AB2592" i="8"/>
  <c r="AB2593" i="8"/>
  <c r="AB2594" i="8"/>
  <c r="AB2595" i="8"/>
  <c r="AB2596" i="8"/>
  <c r="AB2597" i="8"/>
  <c r="AB2598" i="8"/>
  <c r="AB2599" i="8"/>
  <c r="AB2600" i="8"/>
  <c r="AB2601" i="8"/>
  <c r="AB2602" i="8"/>
  <c r="AB2603" i="8"/>
  <c r="AB2604" i="8"/>
  <c r="AB2605" i="8"/>
  <c r="AB2606" i="8"/>
  <c r="AB2607" i="8"/>
  <c r="AB2608" i="8"/>
  <c r="AB2609" i="8"/>
  <c r="AB2610" i="8"/>
  <c r="AB2611" i="8"/>
  <c r="AB2612" i="8"/>
  <c r="AB2613" i="8"/>
  <c r="AB2614" i="8"/>
  <c r="AB2615" i="8"/>
  <c r="AB2616" i="8"/>
  <c r="AB2617" i="8"/>
  <c r="AB2618" i="8"/>
  <c r="AB2619" i="8"/>
  <c r="AB2620" i="8"/>
  <c r="AB2621" i="8"/>
  <c r="AB2622" i="8"/>
  <c r="AB2623" i="8"/>
  <c r="AB2624" i="8"/>
  <c r="AB2625" i="8"/>
  <c r="AB2626" i="8"/>
  <c r="AB2627" i="8"/>
  <c r="AB2628" i="8"/>
  <c r="AB2629" i="8"/>
  <c r="AB2630" i="8"/>
  <c r="AB2631" i="8"/>
  <c r="AB2632" i="8"/>
  <c r="AB2633" i="8"/>
  <c r="AB2634" i="8"/>
  <c r="AB2635" i="8"/>
  <c r="AB2636" i="8"/>
  <c r="AB2637" i="8"/>
  <c r="AB2638" i="8"/>
  <c r="AB2639" i="8"/>
  <c r="AB2640" i="8"/>
  <c r="AB2641" i="8"/>
  <c r="AB2642" i="8"/>
  <c r="AB2643" i="8"/>
  <c r="AB2644" i="8"/>
  <c r="AB2645" i="8"/>
  <c r="AB2646" i="8"/>
  <c r="AB2647" i="8"/>
  <c r="AB2648" i="8"/>
  <c r="AB2649" i="8"/>
  <c r="AB2650" i="8"/>
  <c r="AB2651" i="8"/>
  <c r="AB2652" i="8"/>
  <c r="AB2653" i="8"/>
  <c r="AB2654" i="8"/>
  <c r="AB2655" i="8"/>
  <c r="AB2656" i="8"/>
  <c r="AB2657" i="8"/>
  <c r="AB2658" i="8"/>
  <c r="AB2659" i="8"/>
  <c r="AB2660" i="8"/>
  <c r="AB2661" i="8"/>
  <c r="AB2662" i="8"/>
  <c r="AB2663" i="8"/>
  <c r="AB2664" i="8"/>
  <c r="AB2665" i="8"/>
  <c r="AB2666" i="8"/>
  <c r="AB2667" i="8"/>
  <c r="AB2668" i="8"/>
  <c r="AB2669" i="8"/>
  <c r="AB2670" i="8"/>
  <c r="AB2671" i="8"/>
  <c r="AB2672" i="8"/>
  <c r="AB2673" i="8"/>
  <c r="AB2674" i="8"/>
  <c r="AB2675" i="8"/>
  <c r="AB2676" i="8"/>
  <c r="AB2677" i="8"/>
  <c r="AB2678" i="8"/>
  <c r="AB2679" i="8"/>
  <c r="AB2680" i="8"/>
  <c r="AB2681" i="8"/>
  <c r="AB2682" i="8"/>
  <c r="AB2683" i="8"/>
  <c r="AB2684" i="8"/>
  <c r="AB2685" i="8"/>
  <c r="AB2686" i="8"/>
  <c r="AB2687" i="8"/>
  <c r="AB2688" i="8"/>
  <c r="AB2689" i="8"/>
  <c r="AB2690" i="8"/>
  <c r="AB2691" i="8"/>
  <c r="AB2692" i="8"/>
  <c r="AB2693" i="8"/>
  <c r="AB2694" i="8"/>
  <c r="AB2695" i="8"/>
  <c r="AB2696" i="8"/>
  <c r="AB2697" i="8"/>
  <c r="AB2698" i="8"/>
  <c r="AB2699" i="8"/>
  <c r="AB2700" i="8"/>
  <c r="AB2701" i="8"/>
  <c r="AB2702" i="8"/>
  <c r="AB2703" i="8"/>
  <c r="AB2704" i="8"/>
  <c r="AB2705" i="8"/>
  <c r="AB2706" i="8"/>
  <c r="AB2707" i="8"/>
  <c r="AB2708" i="8"/>
  <c r="AB2709" i="8"/>
  <c r="AB2710" i="8"/>
  <c r="AB2711" i="8"/>
  <c r="AB2712" i="8"/>
  <c r="AB2713" i="8"/>
  <c r="AB2714" i="8"/>
  <c r="AB2715" i="8"/>
  <c r="AB2716" i="8"/>
  <c r="AB2717" i="8"/>
  <c r="AB2718" i="8"/>
  <c r="AB2719" i="8"/>
  <c r="AB2720" i="8"/>
  <c r="AB2721" i="8"/>
  <c r="AB2722" i="8"/>
  <c r="AB2723" i="8"/>
  <c r="AB2724" i="8"/>
  <c r="AB2725" i="8"/>
  <c r="AB2726" i="8"/>
  <c r="AB2727" i="8"/>
  <c r="AB2728" i="8"/>
  <c r="AB2729" i="8"/>
  <c r="AB2730" i="8"/>
  <c r="AB2731" i="8"/>
  <c r="AB2732" i="8"/>
  <c r="AB2733" i="8"/>
  <c r="AB2734" i="8"/>
  <c r="AB2735" i="8"/>
  <c r="AB2736" i="8"/>
  <c r="AB2737" i="8"/>
  <c r="AB2738" i="8"/>
  <c r="AB2739" i="8"/>
  <c r="AB2740" i="8"/>
  <c r="AB2741" i="8"/>
  <c r="AB2742" i="8"/>
  <c r="AB2743" i="8"/>
  <c r="AB2744" i="8"/>
  <c r="AB2745" i="8"/>
  <c r="AB2746" i="8"/>
  <c r="AB2747" i="8"/>
  <c r="AB2748" i="8"/>
  <c r="AB2749" i="8"/>
  <c r="AB2750" i="8"/>
  <c r="AB2751" i="8"/>
  <c r="AB2752" i="8"/>
  <c r="AB2753" i="8"/>
  <c r="AB2754" i="8"/>
  <c r="AB2755" i="8"/>
  <c r="AB2756" i="8"/>
  <c r="AB2757" i="8"/>
  <c r="AB2758" i="8"/>
  <c r="AB2759" i="8"/>
  <c r="AB2760" i="8"/>
  <c r="AB2761" i="8"/>
  <c r="AB2762" i="8"/>
  <c r="AB2763" i="8"/>
  <c r="AB2764" i="8"/>
  <c r="AB2765" i="8"/>
  <c r="AB2766" i="8"/>
  <c r="AB2767" i="8"/>
  <c r="AB2768" i="8"/>
  <c r="AB2769" i="8"/>
  <c r="AB2770" i="8"/>
  <c r="AB2771" i="8"/>
  <c r="AB2772" i="8"/>
  <c r="AB2773" i="8"/>
  <c r="AB2774" i="8"/>
  <c r="AB2775" i="8"/>
  <c r="AB2776" i="8"/>
  <c r="AB2777" i="8"/>
  <c r="AB2778" i="8"/>
  <c r="AB2779" i="8"/>
  <c r="AB2780" i="8"/>
  <c r="AB2781" i="8"/>
  <c r="AB2782" i="8"/>
  <c r="AB2783" i="8"/>
  <c r="AB2784" i="8"/>
  <c r="AB2785" i="8"/>
  <c r="AB2786" i="8"/>
  <c r="AB2787" i="8"/>
  <c r="AB2788" i="8"/>
  <c r="AB2789" i="8"/>
  <c r="AB2790" i="8"/>
  <c r="AB2791" i="8"/>
  <c r="AB2792" i="8"/>
  <c r="AB2793" i="8"/>
  <c r="AB2794" i="8"/>
  <c r="AB2795" i="8"/>
  <c r="AB2796" i="8"/>
  <c r="AB2797" i="8"/>
  <c r="AB2798" i="8"/>
  <c r="AB2799" i="8"/>
  <c r="AB2800" i="8"/>
  <c r="AB2801" i="8"/>
  <c r="AB2802" i="8"/>
  <c r="AB2803" i="8"/>
  <c r="AB2804" i="8"/>
  <c r="AB2805" i="8"/>
  <c r="AB2806" i="8"/>
  <c r="AB2807" i="8"/>
  <c r="AB2808" i="8"/>
  <c r="AB2809" i="8"/>
  <c r="AB2810" i="8"/>
  <c r="AB2811" i="8"/>
  <c r="AB2812" i="8"/>
  <c r="AB2813" i="8"/>
  <c r="AB2814" i="8"/>
  <c r="AB2815" i="8"/>
  <c r="AB2816" i="8"/>
  <c r="AB2817" i="8"/>
  <c r="AB2818" i="8"/>
  <c r="AB2819" i="8"/>
  <c r="AB2820" i="8"/>
  <c r="AB2821" i="8"/>
  <c r="AB2822" i="8"/>
  <c r="AB2823" i="8"/>
  <c r="AB2824" i="8"/>
  <c r="AB2825" i="8"/>
  <c r="AB2826" i="8"/>
  <c r="AB2827" i="8"/>
  <c r="AB2828" i="8"/>
  <c r="AB2829" i="8"/>
  <c r="AB2830" i="8"/>
  <c r="AB2831" i="8"/>
  <c r="AB2832" i="8"/>
  <c r="AB2833" i="8"/>
  <c r="AB2834" i="8"/>
  <c r="AB2835" i="8"/>
  <c r="AB2836" i="8"/>
  <c r="AB2837" i="8"/>
  <c r="AB2838" i="8"/>
  <c r="AB2839" i="8"/>
  <c r="AB2840" i="8"/>
  <c r="AB2841" i="8"/>
  <c r="AB2842" i="8"/>
  <c r="AB2843" i="8"/>
  <c r="AB2844" i="8"/>
  <c r="AB2845" i="8"/>
  <c r="AB2846" i="8"/>
  <c r="AB2847" i="8"/>
  <c r="AB2848" i="8"/>
  <c r="AB2849" i="8"/>
  <c r="AB2850" i="8"/>
  <c r="AB2851" i="8"/>
  <c r="AB2852" i="8"/>
  <c r="AB2853" i="8"/>
  <c r="AB2854" i="8"/>
  <c r="AB2855" i="8"/>
  <c r="AB2856" i="8"/>
  <c r="AB2857" i="8"/>
  <c r="AB2858" i="8"/>
  <c r="AB2859" i="8"/>
  <c r="AB2860" i="8"/>
  <c r="AB2861" i="8"/>
  <c r="AB2862" i="8"/>
  <c r="AB2863" i="8"/>
  <c r="AB2864" i="8"/>
  <c r="AB2865" i="8"/>
  <c r="AB2866" i="8"/>
  <c r="AB2867" i="8"/>
  <c r="AB2868" i="8"/>
  <c r="AB2869" i="8"/>
  <c r="AB2870" i="8"/>
  <c r="AB2871" i="8"/>
  <c r="AB2872" i="8"/>
  <c r="AB2873" i="8"/>
  <c r="AB2874" i="8"/>
  <c r="AB2875" i="8"/>
  <c r="AB2876" i="8"/>
  <c r="AB2877" i="8"/>
  <c r="AB2878" i="8"/>
  <c r="AB2879" i="8"/>
  <c r="AB2880" i="8"/>
  <c r="AB2881" i="8"/>
  <c r="AB2882" i="8"/>
  <c r="AB2883" i="8"/>
  <c r="AB2884" i="8"/>
  <c r="AB2885" i="8"/>
  <c r="AB2886" i="8"/>
  <c r="AB2887" i="8"/>
  <c r="AB2888" i="8"/>
  <c r="AB2889" i="8"/>
  <c r="AB2890" i="8"/>
  <c r="AB2891" i="8"/>
  <c r="AB2892" i="8"/>
  <c r="AB2893" i="8"/>
  <c r="AB2894" i="8"/>
  <c r="AB2895" i="8"/>
  <c r="AB2896" i="8"/>
  <c r="AB2897" i="8"/>
  <c r="AB2898" i="8"/>
  <c r="AB2899" i="8"/>
  <c r="AB2900" i="8"/>
  <c r="AB2901" i="8"/>
  <c r="AB2902" i="8"/>
  <c r="AB2903" i="8"/>
  <c r="AB2904" i="8"/>
  <c r="AB2905" i="8"/>
  <c r="AB2906" i="8"/>
  <c r="AB2907" i="8"/>
  <c r="AB2908" i="8"/>
  <c r="AB2909" i="8"/>
  <c r="AB2910" i="8"/>
  <c r="AB2911" i="8"/>
  <c r="AB2912" i="8"/>
  <c r="AB2913" i="8"/>
  <c r="AB2914" i="8"/>
  <c r="AB2915" i="8"/>
  <c r="AB2916" i="8"/>
  <c r="AB2917" i="8"/>
  <c r="AB2918" i="8"/>
  <c r="AB2919" i="8"/>
  <c r="AB2920" i="8"/>
  <c r="AB2921" i="8"/>
  <c r="AB2922" i="8"/>
  <c r="AB2923" i="8"/>
  <c r="AB2924" i="8"/>
  <c r="AB2925" i="8"/>
  <c r="AB2926" i="8"/>
  <c r="AB2927" i="8"/>
  <c r="AB2928" i="8"/>
  <c r="AB2929" i="8"/>
  <c r="AB2930" i="8"/>
  <c r="AB2931" i="8"/>
  <c r="AB2932" i="8"/>
  <c r="AB2933" i="8"/>
  <c r="AB2934" i="8"/>
  <c r="AB2935" i="8"/>
  <c r="AB2936" i="8"/>
  <c r="AB2937" i="8"/>
  <c r="AB2938" i="8"/>
  <c r="AB2939" i="8"/>
  <c r="AB2940" i="8"/>
  <c r="AB2941" i="8"/>
  <c r="AB2942" i="8"/>
  <c r="AB2943" i="8"/>
  <c r="AB2944" i="8"/>
  <c r="AB2945" i="8"/>
  <c r="AB2946" i="8"/>
  <c r="AB2947" i="8"/>
  <c r="AB2948" i="8"/>
  <c r="AB2949" i="8"/>
  <c r="AB2950" i="8"/>
  <c r="AB2951" i="8"/>
  <c r="AB2952" i="8"/>
  <c r="AB2953" i="8"/>
  <c r="AB2954" i="8"/>
  <c r="AB2955" i="8"/>
  <c r="AB2956" i="8"/>
  <c r="AB2957" i="8"/>
  <c r="AB2958" i="8"/>
  <c r="AB2959" i="8"/>
  <c r="AB2960" i="8"/>
  <c r="AB2961" i="8"/>
  <c r="AB2962" i="8"/>
  <c r="AB2963" i="8"/>
  <c r="AB2964" i="8"/>
  <c r="AB2965" i="8"/>
  <c r="AB2966" i="8"/>
  <c r="AB2967" i="8"/>
  <c r="AB2968" i="8"/>
  <c r="AB2969" i="8"/>
  <c r="AB2970" i="8"/>
  <c r="AB2971" i="8"/>
  <c r="AB2972" i="8"/>
  <c r="AB2973" i="8"/>
  <c r="AB2974" i="8"/>
  <c r="AB2975" i="8"/>
  <c r="AB2976" i="8"/>
  <c r="AB2977" i="8"/>
  <c r="AB2978" i="8"/>
  <c r="AB2979" i="8"/>
  <c r="AB2980" i="8"/>
  <c r="AB2981" i="8"/>
  <c r="AB2982" i="8"/>
  <c r="AB2983" i="8"/>
  <c r="AB2984" i="8"/>
  <c r="AB2985" i="8"/>
  <c r="AB2986" i="8"/>
  <c r="AB2987" i="8"/>
  <c r="AB2988" i="8"/>
  <c r="AB2989" i="8"/>
  <c r="AB2990" i="8"/>
  <c r="AB2991" i="8"/>
  <c r="AB2992" i="8"/>
  <c r="AB2993" i="8"/>
  <c r="AB2994" i="8"/>
  <c r="AB2995" i="8"/>
  <c r="AB2996" i="8"/>
  <c r="AB2997" i="8"/>
  <c r="AB2998" i="8"/>
  <c r="AB2999" i="8"/>
  <c r="AB3000" i="8"/>
  <c r="AB3001" i="8"/>
  <c r="AB3002" i="8"/>
  <c r="AB3003" i="8"/>
  <c r="AB3004" i="8"/>
  <c r="AB3005" i="8"/>
  <c r="AB3006" i="8"/>
  <c r="AB3007" i="8"/>
  <c r="AB3008" i="8"/>
  <c r="AB3009" i="8"/>
  <c r="AB3010" i="8"/>
  <c r="AB3011" i="8"/>
  <c r="AB3012" i="8"/>
  <c r="AB3013" i="8"/>
  <c r="AB3014" i="8"/>
  <c r="AB3015" i="8"/>
  <c r="AB3016" i="8"/>
  <c r="AB3017" i="8"/>
  <c r="AB3018" i="8"/>
  <c r="AB3019" i="8"/>
  <c r="AB3020" i="8"/>
  <c r="AB3021" i="8"/>
  <c r="AB3022" i="8"/>
  <c r="AB3023" i="8"/>
  <c r="AB3024" i="8"/>
  <c r="AB3025" i="8"/>
  <c r="AB3026" i="8"/>
  <c r="AB3027" i="8"/>
  <c r="AB3028" i="8"/>
  <c r="AB3029" i="8"/>
  <c r="AB3030" i="8"/>
  <c r="AB3031" i="8"/>
  <c r="AB3032" i="8"/>
  <c r="AB3033" i="8"/>
  <c r="AB3034" i="8"/>
  <c r="AB3035" i="8"/>
  <c r="AB3036" i="8"/>
  <c r="AB3037" i="8"/>
  <c r="AB3038" i="8"/>
  <c r="AB3039" i="8"/>
  <c r="AB3040" i="8"/>
  <c r="AB3041" i="8"/>
  <c r="AB3042" i="8"/>
  <c r="AB3043" i="8"/>
  <c r="AB3044" i="8"/>
  <c r="AB3045" i="8"/>
  <c r="AB3046" i="8"/>
  <c r="AB3047" i="8"/>
  <c r="AB3048" i="8"/>
  <c r="AB3049" i="8"/>
  <c r="AB3050" i="8"/>
  <c r="AB3051" i="8"/>
  <c r="AB3052" i="8"/>
  <c r="AB3053" i="8"/>
  <c r="AB3054" i="8"/>
  <c r="AB3055" i="8"/>
  <c r="AB3056" i="8"/>
  <c r="AB3057" i="8"/>
  <c r="AB3058" i="8"/>
  <c r="AB3059" i="8"/>
  <c r="AB3060" i="8"/>
  <c r="AB3061" i="8"/>
  <c r="AB3062" i="8"/>
  <c r="AB3063" i="8"/>
  <c r="AB3064" i="8"/>
  <c r="AB3065" i="8"/>
  <c r="AB3066" i="8"/>
  <c r="AB3067" i="8"/>
  <c r="AB3068" i="8"/>
  <c r="AB3069" i="8"/>
  <c r="AB3070" i="8"/>
  <c r="AB3071" i="8"/>
  <c r="AB3072" i="8"/>
  <c r="AB3073" i="8"/>
  <c r="AB3074" i="8"/>
  <c r="AB3075" i="8"/>
  <c r="AB3076" i="8"/>
  <c r="AB3077" i="8"/>
  <c r="AB3078" i="8"/>
  <c r="AB3079" i="8"/>
  <c r="AB3080" i="8"/>
  <c r="AB3081" i="8"/>
  <c r="AB3082" i="8"/>
  <c r="AB3083" i="8"/>
  <c r="AB3084" i="8"/>
  <c r="AB3085" i="8"/>
  <c r="AB3086" i="8"/>
  <c r="AB3087" i="8"/>
  <c r="AB3088" i="8"/>
  <c r="AB3089" i="8"/>
  <c r="AB3090" i="8"/>
  <c r="AB3091" i="8"/>
  <c r="AB3092" i="8"/>
  <c r="AB3093" i="8"/>
  <c r="AB3094" i="8"/>
  <c r="AB3095" i="8"/>
  <c r="AB3096" i="8"/>
  <c r="AB3097" i="8"/>
  <c r="AB3098" i="8"/>
  <c r="AB3099" i="8"/>
  <c r="AB3100" i="8"/>
  <c r="AB3101" i="8"/>
  <c r="AB3102" i="8"/>
  <c r="AB3103" i="8"/>
  <c r="AB3104" i="8"/>
  <c r="AB3105" i="8"/>
  <c r="AB3106" i="8"/>
  <c r="AB3107" i="8"/>
  <c r="AB3108" i="8"/>
  <c r="AB3109" i="8"/>
  <c r="AB3110" i="8"/>
  <c r="AB3111" i="8"/>
  <c r="AB3112" i="8"/>
  <c r="AB3113" i="8"/>
  <c r="AB3114" i="8"/>
  <c r="AB3115" i="8"/>
  <c r="AB3116" i="8"/>
  <c r="AB3117" i="8"/>
  <c r="AB3118" i="8"/>
  <c r="AB3119" i="8"/>
  <c r="AB3120" i="8"/>
  <c r="AB3121" i="8"/>
  <c r="AB3122" i="8"/>
  <c r="AB3123" i="8"/>
  <c r="AB3124" i="8"/>
  <c r="AB3125" i="8"/>
  <c r="AB3126" i="8"/>
  <c r="AB3127" i="8"/>
  <c r="AB3128" i="8"/>
  <c r="AB3129" i="8"/>
  <c r="AB3130" i="8"/>
  <c r="AB3131" i="8"/>
  <c r="AB3132" i="8"/>
  <c r="AB3133" i="8"/>
  <c r="AB3134" i="8"/>
  <c r="AB3135" i="8"/>
  <c r="AB3136" i="8"/>
  <c r="AB3137" i="8"/>
  <c r="AB3138" i="8"/>
  <c r="AB3139" i="8"/>
  <c r="AB3140" i="8"/>
  <c r="AB3141" i="8"/>
  <c r="AB3142" i="8"/>
  <c r="AB3143" i="8"/>
  <c r="AB3144" i="8"/>
  <c r="AB3145" i="8"/>
  <c r="AB3146" i="8"/>
  <c r="AB3147" i="8"/>
  <c r="AB3148" i="8"/>
  <c r="AB3149" i="8"/>
  <c r="AB3150" i="8"/>
  <c r="AB3151" i="8"/>
  <c r="AB3152" i="8"/>
  <c r="AB3153" i="8"/>
  <c r="AB3154" i="8"/>
  <c r="AB3155" i="8"/>
  <c r="AB3156" i="8"/>
  <c r="AB3157" i="8"/>
  <c r="AB3158" i="8"/>
  <c r="AB3159" i="8"/>
  <c r="AB3160" i="8"/>
  <c r="AB3161" i="8"/>
  <c r="AB3162" i="8"/>
  <c r="AB3163" i="8"/>
  <c r="AB3164" i="8"/>
  <c r="AB3165" i="8"/>
  <c r="AB3166" i="8"/>
  <c r="AB3167" i="8"/>
  <c r="AB3168" i="8"/>
  <c r="AB3169" i="8"/>
  <c r="AB3170" i="8"/>
  <c r="AB3171" i="8"/>
  <c r="AB3172" i="8"/>
  <c r="AB3173" i="8"/>
  <c r="AB3174" i="8"/>
  <c r="AB3175" i="8"/>
  <c r="AB3176" i="8"/>
  <c r="AB3177" i="8"/>
  <c r="AB3178" i="8"/>
  <c r="AB3179" i="8"/>
  <c r="AB3180" i="8"/>
  <c r="AB3181" i="8"/>
  <c r="AB3182" i="8"/>
  <c r="AB3183" i="8"/>
  <c r="AB3184" i="8"/>
  <c r="AB3185" i="8"/>
  <c r="AB3186" i="8"/>
  <c r="AB3187" i="8"/>
  <c r="AB3188" i="8"/>
  <c r="AB3189" i="8"/>
  <c r="AB3190" i="8"/>
  <c r="AB3191" i="8"/>
  <c r="AB3192" i="8"/>
  <c r="AB3193" i="8"/>
  <c r="AB3194" i="8"/>
  <c r="AB3195" i="8"/>
  <c r="AB3196" i="8"/>
  <c r="AB3197" i="8"/>
  <c r="AB3198" i="8"/>
  <c r="AB3199" i="8"/>
  <c r="AB3200" i="8"/>
  <c r="AB3201" i="8"/>
  <c r="AB3202" i="8"/>
  <c r="AB3203" i="8"/>
  <c r="AB3204" i="8"/>
  <c r="AB3205" i="8"/>
  <c r="AB3206" i="8"/>
  <c r="AB3207" i="8"/>
  <c r="AB3208" i="8"/>
  <c r="AB3209" i="8"/>
  <c r="AB3210" i="8"/>
  <c r="AB3211" i="8"/>
  <c r="AB3212" i="8"/>
  <c r="AB3213" i="8"/>
  <c r="AB3214" i="8"/>
  <c r="AB3215" i="8"/>
  <c r="AB3216" i="8"/>
  <c r="AB3217" i="8"/>
  <c r="AB3218" i="8"/>
  <c r="AB3219" i="8"/>
  <c r="AB3220" i="8"/>
  <c r="AB3221" i="8"/>
  <c r="AB3222" i="8"/>
  <c r="AB3223" i="8"/>
  <c r="AB3224" i="8"/>
  <c r="AB3225" i="8"/>
  <c r="AB3226" i="8"/>
  <c r="AB3227" i="8"/>
  <c r="AB3228" i="8"/>
  <c r="AB3229" i="8"/>
  <c r="AB3230" i="8"/>
  <c r="AB3231" i="8"/>
  <c r="AB3232" i="8"/>
  <c r="AB3233" i="8"/>
  <c r="AB3234" i="8"/>
  <c r="AB3235" i="8"/>
  <c r="AB3236" i="8"/>
  <c r="AB3237" i="8"/>
  <c r="AB3238" i="8"/>
  <c r="AB3239" i="8"/>
  <c r="AB3240" i="8"/>
  <c r="AB3241" i="8"/>
  <c r="AB3242" i="8"/>
  <c r="AB3243" i="8"/>
  <c r="AB3244" i="8"/>
  <c r="AB3245" i="8"/>
  <c r="AB3246" i="8"/>
  <c r="AB3247" i="8"/>
  <c r="AB3248" i="8"/>
  <c r="AB3249" i="8"/>
  <c r="AB3250" i="8"/>
  <c r="AB3251" i="8"/>
  <c r="AB3252" i="8"/>
  <c r="AB3253" i="8"/>
  <c r="AB3254" i="8"/>
  <c r="AB3255" i="8"/>
  <c r="AB3256" i="8"/>
  <c r="AB3257" i="8"/>
  <c r="AB3258" i="8"/>
  <c r="AB3259" i="8"/>
  <c r="AB3260" i="8"/>
  <c r="AB3261" i="8"/>
  <c r="AB3262" i="8"/>
  <c r="AB3263" i="8"/>
  <c r="AB3264" i="8"/>
  <c r="AB3265" i="8"/>
  <c r="AB3266" i="8"/>
  <c r="AB3267" i="8"/>
  <c r="AB3268" i="8"/>
  <c r="AB3269" i="8"/>
  <c r="AB3270" i="8"/>
  <c r="AB3271" i="8"/>
  <c r="AB3272" i="8"/>
  <c r="AB3273" i="8"/>
  <c r="AB3274" i="8"/>
  <c r="AB3275" i="8"/>
  <c r="AB3276" i="8"/>
  <c r="AB3277" i="8"/>
  <c r="AB3278" i="8"/>
  <c r="AB3279" i="8"/>
  <c r="AB3280" i="8"/>
  <c r="AB3281" i="8"/>
  <c r="AB3282" i="8"/>
  <c r="AB3283" i="8"/>
  <c r="AB3284" i="8"/>
  <c r="AB3285" i="8"/>
  <c r="AB3286" i="8"/>
  <c r="AB3287" i="8"/>
  <c r="AB3288" i="8"/>
  <c r="AB3289" i="8"/>
  <c r="AB3290" i="8"/>
  <c r="AB3291" i="8"/>
  <c r="AB3292" i="8"/>
  <c r="AB3293" i="8"/>
  <c r="AB3294" i="8"/>
  <c r="AB3295" i="8"/>
  <c r="AB3296" i="8"/>
  <c r="AB3297" i="8"/>
  <c r="AB3298" i="8"/>
  <c r="AB3299" i="8"/>
  <c r="AB3300" i="8"/>
  <c r="AB3301" i="8"/>
  <c r="AB3302" i="8"/>
  <c r="AB3303" i="8"/>
  <c r="AB3304" i="8"/>
  <c r="AB3305" i="8"/>
  <c r="AB3306" i="8"/>
  <c r="AB3307" i="8"/>
  <c r="AB3308" i="8"/>
  <c r="AB3309" i="8"/>
  <c r="AB3310" i="8"/>
  <c r="AB3311" i="8"/>
  <c r="AB3312" i="8"/>
  <c r="AB3313" i="8"/>
  <c r="AB3314" i="8"/>
  <c r="AB3315" i="8"/>
  <c r="AB3316" i="8"/>
  <c r="AB3317" i="8"/>
  <c r="AB3318" i="8"/>
  <c r="AB3319" i="8"/>
  <c r="AB3320" i="8"/>
  <c r="AB3321" i="8"/>
  <c r="AB3322" i="8"/>
  <c r="AB3323" i="8"/>
  <c r="AB3324" i="8"/>
  <c r="AB3325" i="8"/>
  <c r="AB3326" i="8"/>
  <c r="AB3327" i="8"/>
  <c r="AB3328" i="8"/>
  <c r="AB3329" i="8"/>
  <c r="AB3330" i="8"/>
  <c r="AB3331" i="8"/>
  <c r="AB3332" i="8"/>
  <c r="AB3333" i="8"/>
  <c r="AB3334" i="8"/>
  <c r="AB3335" i="8"/>
  <c r="AB3336" i="8"/>
  <c r="AB3337" i="8"/>
  <c r="AB3338" i="8"/>
  <c r="AB3339" i="8"/>
  <c r="AB3340" i="8"/>
  <c r="AB3341" i="8"/>
  <c r="AB3342" i="8"/>
  <c r="AB3343" i="8"/>
  <c r="AB3344" i="8"/>
  <c r="AB3345" i="8"/>
  <c r="AB3346" i="8"/>
  <c r="AB3347" i="8"/>
  <c r="AB3348" i="8"/>
  <c r="AB3349" i="8"/>
  <c r="AB3350" i="8"/>
  <c r="AB3351" i="8"/>
  <c r="AB3352" i="8"/>
  <c r="AB3353" i="8"/>
  <c r="AB3354" i="8"/>
  <c r="AB3355" i="8"/>
  <c r="AB3356" i="8"/>
  <c r="AB3357" i="8"/>
  <c r="AB3358" i="8"/>
  <c r="AB3359" i="8"/>
  <c r="AB3360" i="8"/>
  <c r="AB3361" i="8"/>
  <c r="AB3362" i="8"/>
  <c r="AB3363" i="8"/>
  <c r="AB3364" i="8"/>
  <c r="AB3365" i="8"/>
  <c r="AB3366" i="8"/>
  <c r="AB3367" i="8"/>
  <c r="AB3368" i="8"/>
  <c r="AB3369" i="8"/>
  <c r="AB3370" i="8"/>
  <c r="AB3371" i="8"/>
  <c r="AB3372" i="8"/>
  <c r="AB3373" i="8"/>
  <c r="AB3374" i="8"/>
  <c r="AB3375" i="8"/>
  <c r="AB3376" i="8"/>
  <c r="AB3377" i="8"/>
  <c r="AB3378" i="8"/>
  <c r="AB3379" i="8"/>
  <c r="AB3380" i="8"/>
  <c r="AB3381" i="8"/>
  <c r="AB3382" i="8"/>
  <c r="AB3383" i="8"/>
  <c r="AB3384" i="8"/>
  <c r="AB3385" i="8"/>
  <c r="AB3386" i="8"/>
  <c r="AB3387" i="8"/>
  <c r="AB3388" i="8"/>
  <c r="AB3389" i="8"/>
  <c r="AB3390" i="8"/>
  <c r="AB3391" i="8"/>
  <c r="AB3392" i="8"/>
  <c r="AB3393" i="8"/>
  <c r="AB3394" i="8"/>
  <c r="AB3395" i="8"/>
  <c r="AB3396" i="8"/>
  <c r="AB3397" i="8"/>
  <c r="AB3398" i="8"/>
  <c r="AB3399" i="8"/>
  <c r="AB3400" i="8"/>
  <c r="AB3401" i="8"/>
  <c r="AB3402" i="8"/>
  <c r="AB3403" i="8"/>
  <c r="AB3404" i="8"/>
  <c r="AB3405" i="8"/>
  <c r="AB3406" i="8"/>
  <c r="AB3407" i="8"/>
  <c r="AB3408" i="8"/>
  <c r="AB3409" i="8"/>
  <c r="AB3410" i="8"/>
  <c r="AB3411" i="8"/>
  <c r="AB3412" i="8"/>
  <c r="AB3413" i="8"/>
  <c r="AB3414" i="8"/>
  <c r="AB3415" i="8"/>
  <c r="AB3416" i="8"/>
  <c r="AB3417" i="8"/>
  <c r="AB3418" i="8"/>
  <c r="AB3419" i="8"/>
  <c r="AB3420" i="8"/>
  <c r="AB3421" i="8"/>
  <c r="AB3422" i="8"/>
  <c r="AB3423" i="8"/>
  <c r="AB3424" i="8"/>
  <c r="AB3425" i="8"/>
  <c r="AB3426" i="8"/>
  <c r="AB3427" i="8"/>
  <c r="AB3428" i="8"/>
  <c r="AB3429" i="8"/>
  <c r="AB3430" i="8"/>
  <c r="AB3431" i="8"/>
  <c r="AB3432" i="8"/>
  <c r="AB3433" i="8"/>
  <c r="AB3434" i="8"/>
  <c r="AB3435" i="8"/>
  <c r="AB3436" i="8"/>
  <c r="AB3437" i="8"/>
  <c r="AB3438" i="8"/>
  <c r="AB3439" i="8"/>
  <c r="AB3440" i="8"/>
  <c r="AB3441" i="8"/>
  <c r="AB3442" i="8"/>
  <c r="AB3443" i="8"/>
  <c r="AB3444" i="8"/>
  <c r="AB3445" i="8"/>
  <c r="AB3446" i="8"/>
  <c r="AB3447" i="8"/>
  <c r="AB3448" i="8"/>
  <c r="AB3449" i="8"/>
  <c r="AB3450" i="8"/>
  <c r="AB3451" i="8"/>
  <c r="AB3452" i="8"/>
  <c r="AB3453" i="8"/>
  <c r="AB3454" i="8"/>
  <c r="AB3455" i="8"/>
  <c r="AB3456" i="8"/>
  <c r="AB3457" i="8"/>
  <c r="AB3458" i="8"/>
  <c r="AB3459" i="8"/>
  <c r="AB3460" i="8"/>
  <c r="AB3461" i="8"/>
  <c r="AB3462" i="8"/>
  <c r="AB3463" i="8"/>
  <c r="AB3464" i="8"/>
  <c r="AB3465" i="8"/>
  <c r="AB3466" i="8"/>
  <c r="AB3467" i="8"/>
  <c r="AB3468" i="8"/>
  <c r="AB3469" i="8"/>
  <c r="AB3470" i="8"/>
  <c r="AB3471" i="8"/>
  <c r="AB3472" i="8"/>
  <c r="AB3473" i="8"/>
  <c r="AB3474" i="8"/>
  <c r="AB3475" i="8"/>
  <c r="AB3476" i="8"/>
  <c r="AB3477" i="8"/>
  <c r="AB3478" i="8"/>
  <c r="AB3479" i="8"/>
  <c r="AB3480" i="8"/>
  <c r="AB3481" i="8"/>
  <c r="AB3482" i="8"/>
  <c r="AB3483" i="8"/>
  <c r="AB3484" i="8"/>
  <c r="AB3485" i="8"/>
  <c r="AB3486" i="8"/>
  <c r="AB3487" i="8"/>
  <c r="AB3488" i="8"/>
  <c r="AB3489" i="8"/>
  <c r="AB3490" i="8"/>
  <c r="AB3491" i="8"/>
  <c r="AB3492" i="8"/>
  <c r="AB3493" i="8"/>
  <c r="AB3494" i="8"/>
  <c r="AB3495" i="8"/>
  <c r="AB3496" i="8"/>
  <c r="AB3497" i="8"/>
  <c r="AB3498" i="8"/>
  <c r="AB3499" i="8"/>
  <c r="AB3500" i="8"/>
  <c r="AB3501" i="8"/>
  <c r="AB3502" i="8"/>
  <c r="AB3503" i="8"/>
  <c r="AB3504" i="8"/>
  <c r="AB3505" i="8"/>
  <c r="AB3506" i="8"/>
  <c r="AB3507" i="8"/>
  <c r="AB3508" i="8"/>
  <c r="AB3509" i="8"/>
  <c r="AB3510" i="8"/>
  <c r="AB3511" i="8"/>
  <c r="AB3512" i="8"/>
  <c r="AB3513" i="8"/>
  <c r="AB3514" i="8"/>
  <c r="AB3515" i="8"/>
  <c r="AB3516" i="8"/>
  <c r="AB3517" i="8"/>
  <c r="AB3518" i="8"/>
  <c r="AB3519" i="8"/>
  <c r="AB3520" i="8"/>
  <c r="AB3521" i="8"/>
  <c r="AB3522" i="8"/>
  <c r="AB3523" i="8"/>
  <c r="AB3524" i="8"/>
  <c r="AB3525" i="8"/>
  <c r="AB3526" i="8"/>
  <c r="AB3527" i="8"/>
  <c r="AB3528" i="8"/>
  <c r="AB3529" i="8"/>
  <c r="AB3530" i="8"/>
  <c r="AB3531" i="8"/>
  <c r="AB3532" i="8"/>
  <c r="AB3533" i="8"/>
  <c r="AB3534" i="8"/>
  <c r="AB3535" i="8"/>
  <c r="AB3536" i="8"/>
  <c r="AB3537" i="8"/>
  <c r="AB3538" i="8"/>
  <c r="AB3539" i="8"/>
  <c r="AB3540" i="8"/>
  <c r="AB3541" i="8"/>
  <c r="AB3542" i="8"/>
  <c r="AB3543" i="8"/>
  <c r="AB3544" i="8"/>
  <c r="AB3545" i="8"/>
  <c r="AB3546" i="8"/>
  <c r="AB3547" i="8"/>
  <c r="AB3548" i="8"/>
  <c r="AB3549" i="8"/>
  <c r="AB3550" i="8"/>
  <c r="AB3551" i="8"/>
  <c r="AB3552" i="8"/>
  <c r="AB3553" i="8"/>
  <c r="AB3554" i="8"/>
  <c r="AB3555" i="8"/>
  <c r="AB3556" i="8"/>
  <c r="AB3557" i="8"/>
  <c r="AB3558" i="8"/>
  <c r="AB3559" i="8"/>
  <c r="AB3560" i="8"/>
  <c r="AB3561" i="8"/>
  <c r="AB3562" i="8"/>
  <c r="AB3563" i="8"/>
  <c r="AB3564" i="8"/>
  <c r="AB3565" i="8"/>
  <c r="AB3566" i="8"/>
  <c r="AB3567" i="8"/>
  <c r="AB3568" i="8"/>
  <c r="AB3569" i="8"/>
  <c r="AB3570" i="8"/>
  <c r="AB3571" i="8"/>
  <c r="AB3572" i="8"/>
  <c r="AB3573" i="8"/>
  <c r="AB3574" i="8"/>
  <c r="AB3575" i="8"/>
  <c r="AB3576" i="8"/>
  <c r="AB3577" i="8"/>
  <c r="AB3578" i="8"/>
  <c r="AB3579" i="8"/>
  <c r="AB3580" i="8"/>
  <c r="AB3581" i="8"/>
  <c r="AB3582" i="8"/>
  <c r="AB3583" i="8"/>
  <c r="AB3584" i="8"/>
  <c r="AB3585" i="8"/>
  <c r="AB3586" i="8"/>
  <c r="AB3587" i="8"/>
  <c r="AB3588" i="8"/>
  <c r="AB3589" i="8"/>
  <c r="AB3590" i="8"/>
  <c r="AB3591" i="8"/>
  <c r="AB3592" i="8"/>
  <c r="AB3593" i="8"/>
  <c r="AB3594" i="8"/>
  <c r="AB3595" i="8"/>
  <c r="AB3596" i="8"/>
  <c r="AB3597" i="8"/>
  <c r="AB3598" i="8"/>
  <c r="AB3599" i="8"/>
  <c r="AB3600" i="8"/>
  <c r="AB3601" i="8"/>
  <c r="AB3602" i="8"/>
  <c r="AB3603" i="8"/>
  <c r="AB3604" i="8"/>
  <c r="AB3605" i="8"/>
  <c r="AB3606" i="8"/>
  <c r="AB3607" i="8"/>
  <c r="AB3608" i="8"/>
  <c r="AB3609" i="8"/>
  <c r="AB3610" i="8"/>
  <c r="AB3611" i="8"/>
  <c r="AB3612" i="8"/>
  <c r="AB3613" i="8"/>
  <c r="AB3614" i="8"/>
  <c r="AB3615" i="8"/>
  <c r="AB3616" i="8"/>
  <c r="AB3617" i="8"/>
  <c r="AB3618" i="8"/>
  <c r="AB3619" i="8"/>
  <c r="AB3620" i="8"/>
  <c r="AB3621" i="8"/>
  <c r="AB3622" i="8"/>
  <c r="AB3623" i="8"/>
  <c r="AB3624" i="8"/>
  <c r="AB3625" i="8"/>
  <c r="AB3626" i="8"/>
  <c r="AB3627" i="8"/>
  <c r="AB3628" i="8"/>
  <c r="AB3629" i="8"/>
  <c r="AB3630" i="8"/>
  <c r="AB3631" i="8"/>
  <c r="AB3632" i="8"/>
  <c r="AB3633" i="8"/>
  <c r="AB3634" i="8"/>
  <c r="AB3635" i="8"/>
  <c r="AB3636" i="8"/>
  <c r="AB3637" i="8"/>
  <c r="AB3638" i="8"/>
  <c r="AB3639" i="8"/>
  <c r="AB3640" i="8"/>
  <c r="AB3641" i="8"/>
  <c r="AB3642" i="8"/>
  <c r="AB2" i="8"/>
  <c r="AG3" i="7" l="1"/>
  <c r="AG2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AA2835" i="7"/>
  <c r="AA2836" i="7"/>
  <c r="AA2837" i="7"/>
  <c r="AA2838" i="7"/>
  <c r="AA2839" i="7"/>
  <c r="AA2840" i="7"/>
  <c r="AA2841" i="7"/>
  <c r="AA2842" i="7"/>
  <c r="AA2843" i="7"/>
  <c r="AA2844" i="7"/>
  <c r="AA2845" i="7"/>
  <c r="AA2846" i="7"/>
  <c r="AA2847" i="7"/>
  <c r="AA2848" i="7"/>
  <c r="AA2849" i="7"/>
  <c r="AA2850" i="7"/>
  <c r="AA2851" i="7"/>
  <c r="AA2852" i="7"/>
  <c r="AA2853" i="7"/>
  <c r="AA2854" i="7"/>
  <c r="AA2855" i="7"/>
  <c r="AA2856" i="7"/>
  <c r="AA2857" i="7"/>
  <c r="AA2858" i="7"/>
  <c r="AA2859" i="7"/>
  <c r="AA2860" i="7"/>
  <c r="AA2861" i="7"/>
  <c r="AA2862" i="7"/>
  <c r="AA2863" i="7"/>
  <c r="AA2864" i="7"/>
  <c r="AA2865" i="7"/>
  <c r="AA2866" i="7"/>
  <c r="AA2867" i="7"/>
  <c r="AA2868" i="7"/>
  <c r="AA2869" i="7"/>
  <c r="AA2870" i="7"/>
  <c r="AA2871" i="7"/>
  <c r="AA2872" i="7"/>
  <c r="AA2873" i="7"/>
  <c r="AA2874" i="7"/>
  <c r="AA2875" i="7"/>
  <c r="AA2876" i="7"/>
  <c r="AA2877" i="7"/>
  <c r="AA2878" i="7"/>
  <c r="AA2879" i="7"/>
  <c r="AA2880" i="7"/>
  <c r="AA2881" i="7"/>
  <c r="AA2882" i="7"/>
  <c r="AA2883" i="7"/>
  <c r="AA2884" i="7"/>
  <c r="AA2885" i="7"/>
  <c r="AA2886" i="7"/>
  <c r="AA2887" i="7"/>
  <c r="AA2888" i="7"/>
  <c r="AA2889" i="7"/>
  <c r="AA2890" i="7"/>
  <c r="AA2891" i="7"/>
  <c r="AA2892" i="7"/>
  <c r="AA2893" i="7"/>
  <c r="AA2894" i="7"/>
  <c r="AA2895" i="7"/>
  <c r="AA2896" i="7"/>
  <c r="AA2897" i="7"/>
  <c r="AA2898" i="7"/>
  <c r="AA2899" i="7"/>
  <c r="AA2900" i="7"/>
  <c r="AA2901" i="7"/>
  <c r="AA2902" i="7"/>
  <c r="AA2903" i="7"/>
  <c r="AA2904" i="7"/>
  <c r="AA2905" i="7"/>
  <c r="AA2906" i="7"/>
  <c r="AA2907" i="7"/>
  <c r="AA2908" i="7"/>
  <c r="AA2909" i="7"/>
  <c r="AA2910" i="7"/>
  <c r="AA2911" i="7"/>
  <c r="AA2912" i="7"/>
  <c r="AA2913" i="7"/>
  <c r="AA2914" i="7"/>
  <c r="AA2915" i="7"/>
  <c r="AA2916" i="7"/>
  <c r="AA2917" i="7"/>
  <c r="AA2918" i="7"/>
  <c r="AA2919" i="7"/>
  <c r="AA2920" i="7"/>
  <c r="AA2921" i="7"/>
  <c r="AA2922" i="7"/>
  <c r="AA2923" i="7"/>
  <c r="AA2924" i="7"/>
  <c r="AA2925" i="7"/>
  <c r="AA2926" i="7"/>
  <c r="AA2927" i="7"/>
  <c r="AA2928" i="7"/>
  <c r="AA2929" i="7"/>
  <c r="AA2930" i="7"/>
  <c r="AA2931" i="7"/>
  <c r="AA2932" i="7"/>
  <c r="AA2933" i="7"/>
  <c r="AA2934" i="7"/>
  <c r="AA2935" i="7"/>
  <c r="AA2936" i="7"/>
  <c r="AA2937" i="7"/>
  <c r="AA2938" i="7"/>
  <c r="AA2939" i="7"/>
  <c r="AA2940" i="7"/>
  <c r="AA2941" i="7"/>
  <c r="AA2942" i="7"/>
  <c r="AA2943" i="7"/>
  <c r="AA2944" i="7"/>
  <c r="AA2945" i="7"/>
  <c r="AA2946" i="7"/>
  <c r="AA2947" i="7"/>
  <c r="AA2948" i="7"/>
  <c r="AA2949" i="7"/>
  <c r="AA2950" i="7"/>
  <c r="AA2951" i="7"/>
  <c r="AA2952" i="7"/>
  <c r="AA2953" i="7"/>
  <c r="AA2954" i="7"/>
  <c r="AA2955" i="7"/>
  <c r="AA2956" i="7"/>
  <c r="AA2957" i="7"/>
  <c r="AA2958" i="7"/>
  <c r="AA2959" i="7"/>
  <c r="AA2960" i="7"/>
  <c r="AA2961" i="7"/>
  <c r="AA2962" i="7"/>
  <c r="AA2963" i="7"/>
  <c r="AA2964" i="7"/>
  <c r="AA2965" i="7"/>
  <c r="AA2966" i="7"/>
  <c r="AA2967" i="7"/>
  <c r="AA2968" i="7"/>
  <c r="AA2969" i="7"/>
  <c r="AA2970" i="7"/>
  <c r="AA2971" i="7"/>
  <c r="AA2972" i="7"/>
  <c r="AA2973" i="7"/>
  <c r="AA2974" i="7"/>
  <c r="AA2975" i="7"/>
  <c r="AA2976" i="7"/>
  <c r="AA2977" i="7"/>
  <c r="AA2978" i="7"/>
  <c r="AA2979" i="7"/>
  <c r="AA2980" i="7"/>
  <c r="AA2981" i="7"/>
  <c r="AA2982" i="7"/>
  <c r="AA2983" i="7"/>
  <c r="AA2984" i="7"/>
  <c r="AA2985" i="7"/>
  <c r="AA2986" i="7"/>
  <c r="AA2987" i="7"/>
  <c r="AA2988" i="7"/>
  <c r="AA2989" i="7"/>
  <c r="AA2990" i="7"/>
  <c r="AA2991" i="7"/>
  <c r="AA2992" i="7"/>
  <c r="AA2993" i="7"/>
  <c r="AA2994" i="7"/>
  <c r="AA2995" i="7"/>
  <c r="AA2996" i="7"/>
  <c r="AA2997" i="7"/>
  <c r="AA2998" i="7"/>
  <c r="AA2999" i="7"/>
  <c r="AA3000" i="7"/>
  <c r="AA3001" i="7"/>
  <c r="AA3002" i="7"/>
  <c r="AA3003" i="7"/>
  <c r="AA3004" i="7"/>
  <c r="AA3005" i="7"/>
  <c r="AA3006" i="7"/>
  <c r="AA3007" i="7"/>
  <c r="AA3008" i="7"/>
  <c r="AA3009" i="7"/>
  <c r="AA3010" i="7"/>
  <c r="AA3011" i="7"/>
  <c r="AA3012" i="7"/>
  <c r="AA3013" i="7"/>
  <c r="AA3014" i="7"/>
  <c r="AA3015" i="7"/>
  <c r="AA3016" i="7"/>
  <c r="AA3017" i="7"/>
  <c r="AA3018" i="7"/>
  <c r="AA3019" i="7"/>
  <c r="AA3020" i="7"/>
  <c r="AA3021" i="7"/>
  <c r="AA3022" i="7"/>
  <c r="AA3023" i="7"/>
  <c r="AA3024" i="7"/>
  <c r="AA3025" i="7"/>
  <c r="AA3026" i="7"/>
  <c r="AA3027" i="7"/>
  <c r="AA3028" i="7"/>
  <c r="AA3029" i="7"/>
  <c r="AA3030" i="7"/>
  <c r="AA3031" i="7"/>
  <c r="AA3032" i="7"/>
  <c r="AA3033" i="7"/>
  <c r="AA3034" i="7"/>
  <c r="AA3035" i="7"/>
  <c r="AA3036" i="7"/>
  <c r="AA3037" i="7"/>
  <c r="AA3038" i="7"/>
  <c r="AA3039" i="7"/>
  <c r="AA3040" i="7"/>
  <c r="AA3041" i="7"/>
  <c r="AA3042" i="7"/>
  <c r="AA3043" i="7"/>
  <c r="AA3044" i="7"/>
  <c r="AA3045" i="7"/>
  <c r="AA3046" i="7"/>
  <c r="AA3047" i="7"/>
  <c r="AA3048" i="7"/>
  <c r="AA3049" i="7"/>
  <c r="AA3050" i="7"/>
  <c r="AA3051" i="7"/>
  <c r="AA3052" i="7"/>
  <c r="AA3053" i="7"/>
  <c r="AA3054" i="7"/>
  <c r="AA3055" i="7"/>
  <c r="AA3056" i="7"/>
  <c r="AA3057" i="7"/>
  <c r="AA3058" i="7"/>
  <c r="AA3059" i="7"/>
  <c r="AA3060" i="7"/>
  <c r="AA3061" i="7"/>
  <c r="AA3062" i="7"/>
  <c r="AA3063" i="7"/>
  <c r="AA3064" i="7"/>
  <c r="AA3065" i="7"/>
  <c r="AA3066" i="7"/>
  <c r="AA3067" i="7"/>
  <c r="AA3068" i="7"/>
  <c r="AA3069" i="7"/>
  <c r="AA3070" i="7"/>
  <c r="AA3071" i="7"/>
  <c r="AA3072" i="7"/>
  <c r="AA3073" i="7"/>
  <c r="AA3074" i="7"/>
  <c r="AA3075" i="7"/>
  <c r="AA3076" i="7"/>
  <c r="AA3077" i="7"/>
  <c r="AA3078" i="7"/>
  <c r="AA3079" i="7"/>
  <c r="AA3080" i="7"/>
  <c r="AA3081" i="7"/>
  <c r="AA3082" i="7"/>
  <c r="AA3083" i="7"/>
  <c r="AA3084" i="7"/>
  <c r="AA3085" i="7"/>
  <c r="AA3086" i="7"/>
  <c r="AA3087" i="7"/>
  <c r="AA3088" i="7"/>
  <c r="AA3089" i="7"/>
  <c r="AA3090" i="7"/>
  <c r="AA3091" i="7"/>
  <c r="AA3092" i="7"/>
  <c r="AA3093" i="7"/>
  <c r="AA3094" i="7"/>
  <c r="AA3095" i="7"/>
  <c r="AA3096" i="7"/>
  <c r="AA3097" i="7"/>
  <c r="AA3098" i="7"/>
  <c r="AA3099" i="7"/>
  <c r="AA3100" i="7"/>
  <c r="AA3101" i="7"/>
  <c r="AA3102" i="7"/>
  <c r="AA3103" i="7"/>
  <c r="AA3104" i="7"/>
  <c r="AA3105" i="7"/>
  <c r="AA3106" i="7"/>
  <c r="AA3107" i="7"/>
  <c r="AA3108" i="7"/>
  <c r="AA3109" i="7"/>
  <c r="AA3110" i="7"/>
  <c r="AA3111" i="7"/>
  <c r="AA3112" i="7"/>
  <c r="AA3113" i="7"/>
  <c r="AA3114" i="7"/>
  <c r="AA3115" i="7"/>
  <c r="AA3116" i="7"/>
  <c r="AA3117" i="7"/>
  <c r="AA3118" i="7"/>
  <c r="AA3119" i="7"/>
  <c r="AA3120" i="7"/>
  <c r="AA3121" i="7"/>
  <c r="AA3122" i="7"/>
  <c r="AA3123" i="7"/>
  <c r="AA3124" i="7"/>
  <c r="AA3125" i="7"/>
  <c r="AA3126" i="7"/>
  <c r="AA3127" i="7"/>
  <c r="AA3128" i="7"/>
  <c r="AA3129" i="7"/>
  <c r="AA3130" i="7"/>
  <c r="AA3131" i="7"/>
  <c r="AA3132" i="7"/>
  <c r="AA3133" i="7"/>
  <c r="AA3134" i="7"/>
  <c r="AA3135" i="7"/>
  <c r="AA3136" i="7"/>
  <c r="AA3137" i="7"/>
  <c r="AA3138" i="7"/>
  <c r="AA3139" i="7"/>
  <c r="AA3140" i="7"/>
  <c r="AA3141" i="7"/>
  <c r="AA3142" i="7"/>
  <c r="AA3143" i="7"/>
  <c r="AA3144" i="7"/>
  <c r="AA3145" i="7"/>
  <c r="AA3146" i="7"/>
  <c r="AA3147" i="7"/>
  <c r="AA3148" i="7"/>
  <c r="AA3149" i="7"/>
  <c r="AA3150" i="7"/>
  <c r="AA3151" i="7"/>
  <c r="AA3152" i="7"/>
  <c r="AA3153" i="7"/>
  <c r="AA3154" i="7"/>
  <c r="AA3155" i="7"/>
  <c r="AA3156" i="7"/>
  <c r="AA3157" i="7"/>
  <c r="AA3158" i="7"/>
  <c r="AA3159" i="7"/>
  <c r="AA3160" i="7"/>
  <c r="AA3161" i="7"/>
  <c r="AA3162" i="7"/>
  <c r="AA3163" i="7"/>
  <c r="AA3164" i="7"/>
  <c r="AA3165" i="7"/>
  <c r="AA3166" i="7"/>
  <c r="AA3167" i="7"/>
  <c r="AA3168" i="7"/>
  <c r="AA3169" i="7"/>
  <c r="AA3170" i="7"/>
  <c r="AA3171" i="7"/>
  <c r="AA3172" i="7"/>
  <c r="AA3173" i="7"/>
  <c r="AA3174" i="7"/>
  <c r="AA3175" i="7"/>
  <c r="AA3176" i="7"/>
  <c r="AA3177" i="7"/>
  <c r="AA3178" i="7"/>
  <c r="AA3179" i="7"/>
  <c r="AA3180" i="7"/>
  <c r="AA3181" i="7"/>
  <c r="AA3182" i="7"/>
  <c r="AA3183" i="7"/>
  <c r="AA3184" i="7"/>
  <c r="AA3185" i="7"/>
  <c r="AA3186" i="7"/>
  <c r="AA3187" i="7"/>
  <c r="AA3188" i="7"/>
  <c r="AA3189" i="7"/>
  <c r="AA3190" i="7"/>
  <c r="AA3191" i="7"/>
  <c r="AA3192" i="7"/>
  <c r="AA3193" i="7"/>
  <c r="AA3194" i="7"/>
  <c r="AA3195" i="7"/>
  <c r="AA3196" i="7"/>
  <c r="AA3197" i="7"/>
  <c r="AA3198" i="7"/>
  <c r="AA3199" i="7"/>
  <c r="AA3200" i="7"/>
  <c r="AA3201" i="7"/>
  <c r="AA3202" i="7"/>
  <c r="AA3203" i="7"/>
  <c r="AA3204" i="7"/>
  <c r="AA3205" i="7"/>
  <c r="AA3206" i="7"/>
  <c r="AA3207" i="7"/>
  <c r="AA3208" i="7"/>
  <c r="AA3209" i="7"/>
  <c r="AA3210" i="7"/>
  <c r="AA3211" i="7"/>
  <c r="AA3212" i="7"/>
  <c r="AA3213" i="7"/>
  <c r="AA3214" i="7"/>
  <c r="AA3215" i="7"/>
  <c r="AA3216" i="7"/>
  <c r="AA3217" i="7"/>
  <c r="AA3218" i="7"/>
  <c r="AA3219" i="7"/>
  <c r="AA3220" i="7"/>
  <c r="AA3221" i="7"/>
  <c r="AA3222" i="7"/>
  <c r="AA3223" i="7"/>
  <c r="AA3224" i="7"/>
  <c r="AA3225" i="7"/>
  <c r="AA3226" i="7"/>
  <c r="AA3227" i="7"/>
  <c r="AA3228" i="7"/>
  <c r="AA3229" i="7"/>
  <c r="AA3230" i="7"/>
  <c r="AA3231" i="7"/>
  <c r="AA3232" i="7"/>
  <c r="AA3233" i="7"/>
  <c r="AA3234" i="7"/>
  <c r="AA3235" i="7"/>
  <c r="AA3236" i="7"/>
  <c r="AA3237" i="7"/>
  <c r="AA3238" i="7"/>
  <c r="AA3239" i="7"/>
  <c r="AA3240" i="7"/>
  <c r="AA3241" i="7"/>
  <c r="AA3242" i="7"/>
  <c r="AA3243" i="7"/>
  <c r="AA3244" i="7"/>
  <c r="AA3245" i="7"/>
  <c r="AA3246" i="7"/>
  <c r="AA3247" i="7"/>
  <c r="AA3248" i="7"/>
  <c r="AA3249" i="7"/>
  <c r="AA3250" i="7"/>
  <c r="AA3251" i="7"/>
  <c r="AA3252" i="7"/>
  <c r="AA3253" i="7"/>
  <c r="AA3254" i="7"/>
  <c r="AA3255" i="7"/>
  <c r="AA3256" i="7"/>
  <c r="AA3257" i="7"/>
  <c r="AA3258" i="7"/>
  <c r="AA3259" i="7"/>
  <c r="AA3260" i="7"/>
  <c r="AA3261" i="7"/>
  <c r="AA3262" i="7"/>
  <c r="AA3263" i="7"/>
  <c r="AA3264" i="7"/>
  <c r="AA3265" i="7"/>
  <c r="AA3266" i="7"/>
  <c r="AA3267" i="7"/>
  <c r="AA3268" i="7"/>
  <c r="AA3269" i="7"/>
  <c r="AA3270" i="7"/>
  <c r="AA3271" i="7"/>
  <c r="AA3272" i="7"/>
  <c r="AA3273" i="7"/>
  <c r="AA3274" i="7"/>
  <c r="AA3275" i="7"/>
  <c r="AA3276" i="7"/>
  <c r="AA3277" i="7"/>
  <c r="AA3278" i="7"/>
  <c r="AA3279" i="7"/>
  <c r="AA3280" i="7"/>
  <c r="AA3281" i="7"/>
  <c r="AA3282" i="7"/>
  <c r="AA3283" i="7"/>
  <c r="AA3284" i="7"/>
  <c r="AA3285" i="7"/>
  <c r="AA3286" i="7"/>
  <c r="AA3287" i="7"/>
  <c r="AA3288" i="7"/>
  <c r="AA3289" i="7"/>
  <c r="AA3290" i="7"/>
  <c r="AA3291" i="7"/>
  <c r="AA3292" i="7"/>
  <c r="AA3293" i="7"/>
  <c r="AA3294" i="7"/>
  <c r="AA3295" i="7"/>
  <c r="AA3296" i="7"/>
  <c r="AA3297" i="7"/>
  <c r="AA3298" i="7"/>
  <c r="AA3299" i="7"/>
  <c r="AA3300" i="7"/>
  <c r="AA3301" i="7"/>
  <c r="AA3302" i="7"/>
  <c r="AA3303" i="7"/>
  <c r="AA3304" i="7"/>
  <c r="AA3305" i="7"/>
  <c r="AA3306" i="7"/>
  <c r="AA3307" i="7"/>
  <c r="AA3308" i="7"/>
  <c r="AA3309" i="7"/>
  <c r="AA3310" i="7"/>
  <c r="AA3311" i="7"/>
  <c r="AA3312" i="7"/>
  <c r="AA3313" i="7"/>
  <c r="AA3314" i="7"/>
  <c r="AA3315" i="7"/>
  <c r="AA3316" i="7"/>
  <c r="AA3317" i="7"/>
  <c r="AA3318" i="7"/>
  <c r="AA3319" i="7"/>
  <c r="AA3320" i="7"/>
  <c r="AA3321" i="7"/>
  <c r="AA3322" i="7"/>
  <c r="AA3323" i="7"/>
  <c r="AA3324" i="7"/>
  <c r="AA3325" i="7"/>
  <c r="AA3326" i="7"/>
  <c r="AA3327" i="7"/>
  <c r="AA3328" i="7"/>
  <c r="AA3329" i="7"/>
  <c r="AA3330" i="7"/>
  <c r="AA3331" i="7"/>
  <c r="AA3332" i="7"/>
  <c r="AA3333" i="7"/>
  <c r="AA3334" i="7"/>
  <c r="AA3335" i="7"/>
  <c r="AA3336" i="7"/>
  <c r="AA3337" i="7"/>
  <c r="AA3338" i="7"/>
  <c r="AA3339" i="7"/>
  <c r="AA3340" i="7"/>
  <c r="AA3341" i="7"/>
  <c r="AA3342" i="7"/>
  <c r="AA3343" i="7"/>
  <c r="AA3344" i="7"/>
  <c r="AA3345" i="7"/>
  <c r="AA3346" i="7"/>
  <c r="AA3347" i="7"/>
  <c r="AA3348" i="7"/>
  <c r="AA3349" i="7"/>
  <c r="AA3350" i="7"/>
  <c r="AA3351" i="7"/>
  <c r="AA3352" i="7"/>
  <c r="AA3353" i="7"/>
  <c r="AA3354" i="7"/>
  <c r="AA3355" i="7"/>
  <c r="AA3356" i="7"/>
  <c r="AA3357" i="7"/>
  <c r="AA3358" i="7"/>
  <c r="AA3359" i="7"/>
  <c r="AA3360" i="7"/>
  <c r="AA3361" i="7"/>
  <c r="AA3362" i="7"/>
  <c r="AA3363" i="7"/>
  <c r="AA3364" i="7"/>
  <c r="AA3365" i="7"/>
  <c r="AA3366" i="7"/>
  <c r="AA3367" i="7"/>
  <c r="AA3368" i="7"/>
  <c r="AA3369" i="7"/>
  <c r="AA3370" i="7"/>
  <c r="AA3371" i="7"/>
  <c r="AA3372" i="7"/>
  <c r="AA3373" i="7"/>
  <c r="AA3374" i="7"/>
  <c r="AA3375" i="7"/>
  <c r="AA3376" i="7"/>
  <c r="AA3377" i="7"/>
  <c r="AA3378" i="7"/>
  <c r="AA3379" i="7"/>
  <c r="AA3380" i="7"/>
  <c r="AA3381" i="7"/>
  <c r="AA3382" i="7"/>
  <c r="AA3383" i="7"/>
  <c r="AA3384" i="7"/>
  <c r="AA3385" i="7"/>
  <c r="AA3386" i="7"/>
  <c r="AA3387" i="7"/>
  <c r="AA3388" i="7"/>
  <c r="AA3389" i="7"/>
  <c r="AA3390" i="7"/>
  <c r="AA3391" i="7"/>
  <c r="AA3392" i="7"/>
  <c r="AA3393" i="7"/>
  <c r="AA3394" i="7"/>
  <c r="AA3395" i="7"/>
  <c r="AA3396" i="7"/>
  <c r="AA3397" i="7"/>
  <c r="AA3398" i="7"/>
  <c r="AA3399" i="7"/>
  <c r="AA3400" i="7"/>
  <c r="AA3401" i="7"/>
  <c r="AA3402" i="7"/>
  <c r="AA3403" i="7"/>
  <c r="AA3404" i="7"/>
  <c r="AA3405" i="7"/>
  <c r="AA3406" i="7"/>
  <c r="AA3407" i="7"/>
  <c r="AA3408" i="7"/>
  <c r="AA3409" i="7"/>
  <c r="AA3410" i="7"/>
  <c r="AA3411" i="7"/>
  <c r="AA3412" i="7"/>
  <c r="AA3413" i="7"/>
  <c r="AA3414" i="7"/>
  <c r="AA3415" i="7"/>
  <c r="AA3416" i="7"/>
  <c r="AA3417" i="7"/>
  <c r="AA3418" i="7"/>
  <c r="AA3419" i="7"/>
  <c r="AA3420" i="7"/>
  <c r="AA3421" i="7"/>
  <c r="AA3422" i="7"/>
  <c r="AA3423" i="7"/>
  <c r="AA3424" i="7"/>
  <c r="AA3425" i="7"/>
  <c r="AA3426" i="7"/>
  <c r="AA3427" i="7"/>
  <c r="AA3428" i="7"/>
  <c r="AA3429" i="7"/>
  <c r="AA3430" i="7"/>
  <c r="AA3431" i="7"/>
  <c r="AA3432" i="7"/>
  <c r="AA3433" i="7"/>
  <c r="AA3434" i="7"/>
  <c r="AA3435" i="7"/>
  <c r="AA3436" i="7"/>
  <c r="AA3437" i="7"/>
  <c r="AA3438" i="7"/>
  <c r="AA3439" i="7"/>
  <c r="AA3440" i="7"/>
  <c r="AA3441" i="7"/>
  <c r="AA3442" i="7"/>
  <c r="AA3443" i="7"/>
  <c r="AA3444" i="7"/>
  <c r="AA3445" i="7"/>
  <c r="AA3446" i="7"/>
  <c r="AA3447" i="7"/>
  <c r="AA3448" i="7"/>
  <c r="AA3449" i="7"/>
  <c r="AA3450" i="7"/>
  <c r="AA3451" i="7"/>
  <c r="AA3452" i="7"/>
  <c r="AA3453" i="7"/>
  <c r="AA3454" i="7"/>
  <c r="AA3455" i="7"/>
  <c r="AA3456" i="7"/>
  <c r="AA3457" i="7"/>
  <c r="AA3458" i="7"/>
  <c r="AA3459" i="7"/>
  <c r="AA3460" i="7"/>
  <c r="AA3461" i="7"/>
  <c r="AA3462" i="7"/>
  <c r="AA3463" i="7"/>
  <c r="AA3464" i="7"/>
  <c r="AA3465" i="7"/>
  <c r="AA3466" i="7"/>
  <c r="AA3467" i="7"/>
  <c r="AA3468" i="7"/>
  <c r="AA3469" i="7"/>
  <c r="AA3470" i="7"/>
  <c r="AA3471" i="7"/>
  <c r="AA3472" i="7"/>
  <c r="AA3473" i="7"/>
  <c r="AA3474" i="7"/>
  <c r="AA3475" i="7"/>
  <c r="AA3476" i="7"/>
  <c r="AA3477" i="7"/>
  <c r="AA3478" i="7"/>
  <c r="AA3479" i="7"/>
  <c r="AA3480" i="7"/>
  <c r="AA3481" i="7"/>
  <c r="AA3482" i="7"/>
  <c r="AA3483" i="7"/>
  <c r="AA3484" i="7"/>
  <c r="AA3485" i="7"/>
  <c r="AA3486" i="7"/>
  <c r="AA3487" i="7"/>
  <c r="AA3488" i="7"/>
  <c r="AA3489" i="7"/>
  <c r="AA3490" i="7"/>
  <c r="AA3491" i="7"/>
  <c r="AA3492" i="7"/>
  <c r="AA3493" i="7"/>
  <c r="AA3494" i="7"/>
  <c r="AA3495" i="7"/>
  <c r="AA3496" i="7"/>
  <c r="AA3497" i="7"/>
  <c r="AA3498" i="7"/>
  <c r="AA3499" i="7"/>
  <c r="AA3500" i="7"/>
  <c r="AA3501" i="7"/>
  <c r="AA3502" i="7"/>
  <c r="AA3503" i="7"/>
  <c r="AA3504" i="7"/>
  <c r="AA3505" i="7"/>
  <c r="AA3506" i="7"/>
  <c r="AA3507" i="7"/>
  <c r="AA3508" i="7"/>
  <c r="AA3509" i="7"/>
  <c r="AA3510" i="7"/>
  <c r="AA3511" i="7"/>
  <c r="AA3512" i="7"/>
  <c r="AA3513" i="7"/>
  <c r="AA3514" i="7"/>
  <c r="AA3515" i="7"/>
  <c r="AA3516" i="7"/>
  <c r="AA3517" i="7"/>
  <c r="AA3518" i="7"/>
  <c r="AA3519" i="7"/>
  <c r="AA3520" i="7"/>
  <c r="AA3521" i="7"/>
  <c r="AA3522" i="7"/>
  <c r="AA3523" i="7"/>
  <c r="AA3524" i="7"/>
  <c r="AA3525" i="7"/>
  <c r="AA3526" i="7"/>
  <c r="AA3527" i="7"/>
  <c r="AA3528" i="7"/>
  <c r="AA3529" i="7"/>
  <c r="AA3530" i="7"/>
  <c r="AA3531" i="7"/>
  <c r="AA3532" i="7"/>
  <c r="AA3533" i="7"/>
  <c r="AA3534" i="7"/>
  <c r="AA3535" i="7"/>
  <c r="AA3536" i="7"/>
  <c r="AA3537" i="7"/>
  <c r="AA3538" i="7"/>
  <c r="AA3539" i="7"/>
  <c r="AA3540" i="7"/>
  <c r="AA3541" i="7"/>
  <c r="AA3542" i="7"/>
  <c r="AA3543" i="7"/>
  <c r="AA3544" i="7"/>
  <c r="AA3545" i="7"/>
  <c r="AA3546" i="7"/>
  <c r="AA3547" i="7"/>
  <c r="AA3548" i="7"/>
  <c r="AA3549" i="7"/>
  <c r="AA3550" i="7"/>
  <c r="AA3551" i="7"/>
  <c r="AA3552" i="7"/>
  <c r="AA3553" i="7"/>
  <c r="AA3554" i="7"/>
  <c r="AA3555" i="7"/>
  <c r="AA3556" i="7"/>
  <c r="AA2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Z2017" i="7"/>
  <c r="Z2018" i="7"/>
  <c r="Z2019" i="7"/>
  <c r="Z2020" i="7"/>
  <c r="Z2021" i="7"/>
  <c r="Z2022" i="7"/>
  <c r="Z2023" i="7"/>
  <c r="Z2024" i="7"/>
  <c r="Z2025" i="7"/>
  <c r="Z2026" i="7"/>
  <c r="Z2027" i="7"/>
  <c r="Z2028" i="7"/>
  <c r="Z2029" i="7"/>
  <c r="Z2030" i="7"/>
  <c r="Z2031" i="7"/>
  <c r="Z2032" i="7"/>
  <c r="Z2033" i="7"/>
  <c r="Z2034" i="7"/>
  <c r="Z2035" i="7"/>
  <c r="Z2036" i="7"/>
  <c r="Z2037" i="7"/>
  <c r="Z2038" i="7"/>
  <c r="Z2039" i="7"/>
  <c r="Z2040" i="7"/>
  <c r="Z2041" i="7"/>
  <c r="Z2042" i="7"/>
  <c r="Z2043" i="7"/>
  <c r="Z2044" i="7"/>
  <c r="Z2045" i="7"/>
  <c r="Z2046" i="7"/>
  <c r="Z2047" i="7"/>
  <c r="Z2048" i="7"/>
  <c r="Z2049" i="7"/>
  <c r="Z2050" i="7"/>
  <c r="Z2051" i="7"/>
  <c r="Z2052" i="7"/>
  <c r="Z2053" i="7"/>
  <c r="Z2054" i="7"/>
  <c r="Z2055" i="7"/>
  <c r="Z2056" i="7"/>
  <c r="Z2057" i="7"/>
  <c r="Z2058" i="7"/>
  <c r="Z2059" i="7"/>
  <c r="Z2060" i="7"/>
  <c r="Z2061" i="7"/>
  <c r="Z2062" i="7"/>
  <c r="Z2063" i="7"/>
  <c r="Z2064" i="7"/>
  <c r="Z2065" i="7"/>
  <c r="Z2066" i="7"/>
  <c r="Z2067" i="7"/>
  <c r="Z2068" i="7"/>
  <c r="Z2069" i="7"/>
  <c r="Z2070" i="7"/>
  <c r="Z2071" i="7"/>
  <c r="Z2072" i="7"/>
  <c r="Z2073" i="7"/>
  <c r="Z2074" i="7"/>
  <c r="Z2075" i="7"/>
  <c r="Z2076" i="7"/>
  <c r="Z2077" i="7"/>
  <c r="Z2078" i="7"/>
  <c r="Z2079" i="7"/>
  <c r="Z2080" i="7"/>
  <c r="Z2081" i="7"/>
  <c r="Z2082" i="7"/>
  <c r="Z2083" i="7"/>
  <c r="Z2084" i="7"/>
  <c r="Z2085" i="7"/>
  <c r="Z2086" i="7"/>
  <c r="Z2087" i="7"/>
  <c r="Z2088" i="7"/>
  <c r="Z2089" i="7"/>
  <c r="Z2090" i="7"/>
  <c r="Z2091" i="7"/>
  <c r="Z2092" i="7"/>
  <c r="Z2093" i="7"/>
  <c r="Z2094" i="7"/>
  <c r="Z2095" i="7"/>
  <c r="Z2096" i="7"/>
  <c r="Z2097" i="7"/>
  <c r="Z2098" i="7"/>
  <c r="Z2099" i="7"/>
  <c r="Z2100" i="7"/>
  <c r="Z2101" i="7"/>
  <c r="Z2102" i="7"/>
  <c r="Z2103" i="7"/>
  <c r="Z2104" i="7"/>
  <c r="Z2105" i="7"/>
  <c r="Z2106" i="7"/>
  <c r="Z2107" i="7"/>
  <c r="Z2108" i="7"/>
  <c r="Z2109" i="7"/>
  <c r="Z2110" i="7"/>
  <c r="Z2111" i="7"/>
  <c r="Z2112" i="7"/>
  <c r="Z2113" i="7"/>
  <c r="Z2114" i="7"/>
  <c r="Z2115" i="7"/>
  <c r="Z2116" i="7"/>
  <c r="Z2117" i="7"/>
  <c r="Z2118" i="7"/>
  <c r="Z2119" i="7"/>
  <c r="Z2120" i="7"/>
  <c r="Z2121" i="7"/>
  <c r="Z2122" i="7"/>
  <c r="Z2123" i="7"/>
  <c r="Z2124" i="7"/>
  <c r="Z2125" i="7"/>
  <c r="Z2126" i="7"/>
  <c r="Z2127" i="7"/>
  <c r="Z2128" i="7"/>
  <c r="Z2129" i="7"/>
  <c r="Z2130" i="7"/>
  <c r="Z2131" i="7"/>
  <c r="Z2132" i="7"/>
  <c r="Z2133" i="7"/>
  <c r="Z2134" i="7"/>
  <c r="Z2135" i="7"/>
  <c r="Z2136" i="7"/>
  <c r="Z2137" i="7"/>
  <c r="Z2138" i="7"/>
  <c r="Z2139" i="7"/>
  <c r="Z2140" i="7"/>
  <c r="Z2141" i="7"/>
  <c r="Z2142" i="7"/>
  <c r="Z2143" i="7"/>
  <c r="Z2144" i="7"/>
  <c r="Z2145" i="7"/>
  <c r="Z2146" i="7"/>
  <c r="Z2147" i="7"/>
  <c r="Z2148" i="7"/>
  <c r="Z2149" i="7"/>
  <c r="Z2150" i="7"/>
  <c r="Z2151" i="7"/>
  <c r="Z2152" i="7"/>
  <c r="Z2153" i="7"/>
  <c r="Z2154" i="7"/>
  <c r="Z2155" i="7"/>
  <c r="Z2156" i="7"/>
  <c r="Z2157" i="7"/>
  <c r="Z2158" i="7"/>
  <c r="Z2159" i="7"/>
  <c r="Z2160" i="7"/>
  <c r="Z2161" i="7"/>
  <c r="Z2162" i="7"/>
  <c r="Z2163" i="7"/>
  <c r="Z2164" i="7"/>
  <c r="Z2165" i="7"/>
  <c r="Z2166" i="7"/>
  <c r="Z2167" i="7"/>
  <c r="Z2168" i="7"/>
  <c r="Z2169" i="7"/>
  <c r="Z2170" i="7"/>
  <c r="Z2171" i="7"/>
  <c r="Z2172" i="7"/>
  <c r="Z2173" i="7"/>
  <c r="Z2174" i="7"/>
  <c r="Z2175" i="7"/>
  <c r="Z2176" i="7"/>
  <c r="Z2177" i="7"/>
  <c r="Z2178" i="7"/>
  <c r="Z2179" i="7"/>
  <c r="Z2180" i="7"/>
  <c r="Z2181" i="7"/>
  <c r="Z2182" i="7"/>
  <c r="Z2183" i="7"/>
  <c r="Z2184" i="7"/>
  <c r="Z2185" i="7"/>
  <c r="Z2186" i="7"/>
  <c r="Z2187" i="7"/>
  <c r="Z2188" i="7"/>
  <c r="Z2189" i="7"/>
  <c r="Z2190" i="7"/>
  <c r="Z2191" i="7"/>
  <c r="Z2192" i="7"/>
  <c r="Z2193" i="7"/>
  <c r="Z2194" i="7"/>
  <c r="Z2195" i="7"/>
  <c r="Z2196" i="7"/>
  <c r="Z2197" i="7"/>
  <c r="Z2198" i="7"/>
  <c r="Z2199" i="7"/>
  <c r="Z2200" i="7"/>
  <c r="Z2201" i="7"/>
  <c r="Z2202" i="7"/>
  <c r="Z2203" i="7"/>
  <c r="Z2204" i="7"/>
  <c r="Z2205" i="7"/>
  <c r="Z2206" i="7"/>
  <c r="Z2207" i="7"/>
  <c r="Z2208" i="7"/>
  <c r="Z2209" i="7"/>
  <c r="Z2210" i="7"/>
  <c r="Z2211" i="7"/>
  <c r="Z2212" i="7"/>
  <c r="Z2213" i="7"/>
  <c r="Z2214" i="7"/>
  <c r="Z2215" i="7"/>
  <c r="Z2216" i="7"/>
  <c r="Z2217" i="7"/>
  <c r="Z2218" i="7"/>
  <c r="Z2219" i="7"/>
  <c r="Z2220" i="7"/>
  <c r="Z2221" i="7"/>
  <c r="Z2222" i="7"/>
  <c r="Z2223" i="7"/>
  <c r="Z2224" i="7"/>
  <c r="Z2225" i="7"/>
  <c r="Z2226" i="7"/>
  <c r="Z2227" i="7"/>
  <c r="Z2228" i="7"/>
  <c r="Z2229" i="7"/>
  <c r="Z2230" i="7"/>
  <c r="Z2231" i="7"/>
  <c r="Z2232" i="7"/>
  <c r="Z2233" i="7"/>
  <c r="Z2234" i="7"/>
  <c r="Z2235" i="7"/>
  <c r="Z2236" i="7"/>
  <c r="Z2237" i="7"/>
  <c r="Z2238" i="7"/>
  <c r="Z2239" i="7"/>
  <c r="Z2240" i="7"/>
  <c r="Z2241" i="7"/>
  <c r="Z2242" i="7"/>
  <c r="Z2243" i="7"/>
  <c r="Z2244" i="7"/>
  <c r="Z2245" i="7"/>
  <c r="Z2246" i="7"/>
  <c r="Z2247" i="7"/>
  <c r="Z2248" i="7"/>
  <c r="Z2249" i="7"/>
  <c r="Z2250" i="7"/>
  <c r="Z2251" i="7"/>
  <c r="Z2252" i="7"/>
  <c r="Z2253" i="7"/>
  <c r="Z2254" i="7"/>
  <c r="Z2255" i="7"/>
  <c r="Z2256" i="7"/>
  <c r="Z2257" i="7"/>
  <c r="Z2258" i="7"/>
  <c r="Z2259" i="7"/>
  <c r="Z2260" i="7"/>
  <c r="Z2261" i="7"/>
  <c r="Z2262" i="7"/>
  <c r="Z2263" i="7"/>
  <c r="Z2264" i="7"/>
  <c r="Z2265" i="7"/>
  <c r="Z2266" i="7"/>
  <c r="Z2267" i="7"/>
  <c r="Z2268" i="7"/>
  <c r="Z2269" i="7"/>
  <c r="Z2270" i="7"/>
  <c r="Z2271" i="7"/>
  <c r="Z2272" i="7"/>
  <c r="Z2273" i="7"/>
  <c r="Z2274" i="7"/>
  <c r="Z2275" i="7"/>
  <c r="Z2276" i="7"/>
  <c r="Z2277" i="7"/>
  <c r="Z2278" i="7"/>
  <c r="Z2279" i="7"/>
  <c r="Z2280" i="7"/>
  <c r="Z2281" i="7"/>
  <c r="Z2282" i="7"/>
  <c r="Z2283" i="7"/>
  <c r="Z2284" i="7"/>
  <c r="Z2285" i="7"/>
  <c r="Z2286" i="7"/>
  <c r="Z2287" i="7"/>
  <c r="Z2288" i="7"/>
  <c r="Z2289" i="7"/>
  <c r="Z2290" i="7"/>
  <c r="Z2291" i="7"/>
  <c r="Z2292" i="7"/>
  <c r="Z2293" i="7"/>
  <c r="Z2294" i="7"/>
  <c r="Z2295" i="7"/>
  <c r="Z2296" i="7"/>
  <c r="Z2297" i="7"/>
  <c r="Z2298" i="7"/>
  <c r="Z2299" i="7"/>
  <c r="Z2300" i="7"/>
  <c r="Z2301" i="7"/>
  <c r="Z2302" i="7"/>
  <c r="Z2303" i="7"/>
  <c r="Z2304" i="7"/>
  <c r="Z2305" i="7"/>
  <c r="Z2306" i="7"/>
  <c r="Z2307" i="7"/>
  <c r="Z2308" i="7"/>
  <c r="Z2309" i="7"/>
  <c r="Z2310" i="7"/>
  <c r="Z2311" i="7"/>
  <c r="Z2312" i="7"/>
  <c r="Z2313" i="7"/>
  <c r="Z2314" i="7"/>
  <c r="Z2315" i="7"/>
  <c r="Z2316" i="7"/>
  <c r="Z2317" i="7"/>
  <c r="Z2318" i="7"/>
  <c r="Z2319" i="7"/>
  <c r="Z2320" i="7"/>
  <c r="Z2321" i="7"/>
  <c r="Z2322" i="7"/>
  <c r="Z2323" i="7"/>
  <c r="Z2324" i="7"/>
  <c r="Z2325" i="7"/>
  <c r="Z2326" i="7"/>
  <c r="Z2327" i="7"/>
  <c r="Z2328" i="7"/>
  <c r="Z2329" i="7"/>
  <c r="Z2330" i="7"/>
  <c r="Z2331" i="7"/>
  <c r="Z2332" i="7"/>
  <c r="Z2333" i="7"/>
  <c r="Z2334" i="7"/>
  <c r="Z2335" i="7"/>
  <c r="Z2336" i="7"/>
  <c r="Z2337" i="7"/>
  <c r="Z2338" i="7"/>
  <c r="Z2339" i="7"/>
  <c r="Z2340" i="7"/>
  <c r="Z2341" i="7"/>
  <c r="Z2342" i="7"/>
  <c r="Z2343" i="7"/>
  <c r="Z2344" i="7"/>
  <c r="Z2345" i="7"/>
  <c r="Z2346" i="7"/>
  <c r="Z2347" i="7"/>
  <c r="Z2348" i="7"/>
  <c r="Z2349" i="7"/>
  <c r="Z2350" i="7"/>
  <c r="Z2351" i="7"/>
  <c r="Z2352" i="7"/>
  <c r="Z2353" i="7"/>
  <c r="Z2354" i="7"/>
  <c r="Z2355" i="7"/>
  <c r="Z2356" i="7"/>
  <c r="Z2357" i="7"/>
  <c r="Z2358" i="7"/>
  <c r="Z2359" i="7"/>
  <c r="Z2360" i="7"/>
  <c r="Z2361" i="7"/>
  <c r="Z2362" i="7"/>
  <c r="Z2363" i="7"/>
  <c r="Z2364" i="7"/>
  <c r="Z2365" i="7"/>
  <c r="Z2366" i="7"/>
  <c r="Z2367" i="7"/>
  <c r="Z2368" i="7"/>
  <c r="Z2369" i="7"/>
  <c r="Z2370" i="7"/>
  <c r="Z2371" i="7"/>
  <c r="Z2372" i="7"/>
  <c r="Z2373" i="7"/>
  <c r="Z2374" i="7"/>
  <c r="Z2375" i="7"/>
  <c r="Z2376" i="7"/>
  <c r="Z2377" i="7"/>
  <c r="Z2378" i="7"/>
  <c r="Z2379" i="7"/>
  <c r="Z2380" i="7"/>
  <c r="Z2381" i="7"/>
  <c r="Z2382" i="7"/>
  <c r="Z2383" i="7"/>
  <c r="Z2384" i="7"/>
  <c r="Z2385" i="7"/>
  <c r="Z2386" i="7"/>
  <c r="Z2387" i="7"/>
  <c r="Z2388" i="7"/>
  <c r="Z2389" i="7"/>
  <c r="Z2390" i="7"/>
  <c r="Z2391" i="7"/>
  <c r="Z2392" i="7"/>
  <c r="Z2393" i="7"/>
  <c r="Z2394" i="7"/>
  <c r="Z2395" i="7"/>
  <c r="Z2396" i="7"/>
  <c r="Z2397" i="7"/>
  <c r="Z2398" i="7"/>
  <c r="Z2399" i="7"/>
  <c r="Z2400" i="7"/>
  <c r="Z2401" i="7"/>
  <c r="Z2402" i="7"/>
  <c r="Z2403" i="7"/>
  <c r="Z2404" i="7"/>
  <c r="Z2405" i="7"/>
  <c r="Z2406" i="7"/>
  <c r="Z2407" i="7"/>
  <c r="Z2408" i="7"/>
  <c r="Z2409" i="7"/>
  <c r="Z2410" i="7"/>
  <c r="Z2411" i="7"/>
  <c r="Z2412" i="7"/>
  <c r="Z2413" i="7"/>
  <c r="Z2414" i="7"/>
  <c r="Z2415" i="7"/>
  <c r="Z2416" i="7"/>
  <c r="Z2417" i="7"/>
  <c r="Z2418" i="7"/>
  <c r="Z2419" i="7"/>
  <c r="Z2420" i="7"/>
  <c r="Z2421" i="7"/>
  <c r="Z2422" i="7"/>
  <c r="Z2423" i="7"/>
  <c r="Z2424" i="7"/>
  <c r="Z2425" i="7"/>
  <c r="Z2426" i="7"/>
  <c r="Z2427" i="7"/>
  <c r="Z2428" i="7"/>
  <c r="Z2429" i="7"/>
  <c r="Z2430" i="7"/>
  <c r="Z2431" i="7"/>
  <c r="Z2432" i="7"/>
  <c r="Z2433" i="7"/>
  <c r="Z2434" i="7"/>
  <c r="Z2435" i="7"/>
  <c r="Z2436" i="7"/>
  <c r="Z2437" i="7"/>
  <c r="Z2438" i="7"/>
  <c r="Z2439" i="7"/>
  <c r="Z2440" i="7"/>
  <c r="Z2441" i="7"/>
  <c r="Z2442" i="7"/>
  <c r="Z2443" i="7"/>
  <c r="Z2444" i="7"/>
  <c r="Z2445" i="7"/>
  <c r="Z2446" i="7"/>
  <c r="Z2447" i="7"/>
  <c r="Z2448" i="7"/>
  <c r="Z2449" i="7"/>
  <c r="Z2450" i="7"/>
  <c r="Z2451" i="7"/>
  <c r="Z2452" i="7"/>
  <c r="Z2453" i="7"/>
  <c r="Z2454" i="7"/>
  <c r="Z2455" i="7"/>
  <c r="Z2456" i="7"/>
  <c r="Z2457" i="7"/>
  <c r="Z2458" i="7"/>
  <c r="Z2459" i="7"/>
  <c r="Z2460" i="7"/>
  <c r="Z2461" i="7"/>
  <c r="Z2462" i="7"/>
  <c r="Z2463" i="7"/>
  <c r="Z2464" i="7"/>
  <c r="Z2465" i="7"/>
  <c r="Z2466" i="7"/>
  <c r="Z2467" i="7"/>
  <c r="Z2468" i="7"/>
  <c r="Z2469" i="7"/>
  <c r="Z2470" i="7"/>
  <c r="Z2471" i="7"/>
  <c r="Z2472" i="7"/>
  <c r="Z2473" i="7"/>
  <c r="Z2474" i="7"/>
  <c r="Z2475" i="7"/>
  <c r="Z2476" i="7"/>
  <c r="Z2477" i="7"/>
  <c r="Z2478" i="7"/>
  <c r="Z2479" i="7"/>
  <c r="Z2480" i="7"/>
  <c r="Z2481" i="7"/>
  <c r="Z2482" i="7"/>
  <c r="Z2483" i="7"/>
  <c r="Z2484" i="7"/>
  <c r="Z2485" i="7"/>
  <c r="Z2486" i="7"/>
  <c r="Z2487" i="7"/>
  <c r="Z2488" i="7"/>
  <c r="Z2489" i="7"/>
  <c r="Z2490" i="7"/>
  <c r="Z2491" i="7"/>
  <c r="Z2492" i="7"/>
  <c r="Z2493" i="7"/>
  <c r="Z2494" i="7"/>
  <c r="Z2495" i="7"/>
  <c r="Z2496" i="7"/>
  <c r="Z2497" i="7"/>
  <c r="Z2498" i="7"/>
  <c r="Z2499" i="7"/>
  <c r="Z2500" i="7"/>
  <c r="Z2501" i="7"/>
  <c r="Z2502" i="7"/>
  <c r="Z2503" i="7"/>
  <c r="Z2504" i="7"/>
  <c r="Z2505" i="7"/>
  <c r="Z2506" i="7"/>
  <c r="Z2507" i="7"/>
  <c r="Z2508" i="7"/>
  <c r="Z2509" i="7"/>
  <c r="Z2510" i="7"/>
  <c r="Z2511" i="7"/>
  <c r="Z2512" i="7"/>
  <c r="Z2513" i="7"/>
  <c r="Z2514" i="7"/>
  <c r="Z2515" i="7"/>
  <c r="Z2516" i="7"/>
  <c r="Z2517" i="7"/>
  <c r="Z2518" i="7"/>
  <c r="Z2519" i="7"/>
  <c r="Z2520" i="7"/>
  <c r="Z2521" i="7"/>
  <c r="Z2522" i="7"/>
  <c r="Z2523" i="7"/>
  <c r="Z2524" i="7"/>
  <c r="Z2525" i="7"/>
  <c r="Z2526" i="7"/>
  <c r="Z2527" i="7"/>
  <c r="Z2528" i="7"/>
  <c r="Z2529" i="7"/>
  <c r="Z2530" i="7"/>
  <c r="Z2531" i="7"/>
  <c r="Z2532" i="7"/>
  <c r="Z2533" i="7"/>
  <c r="Z2534" i="7"/>
  <c r="Z2535" i="7"/>
  <c r="Z2536" i="7"/>
  <c r="Z2537" i="7"/>
  <c r="Z2538" i="7"/>
  <c r="Z2539" i="7"/>
  <c r="Z2540" i="7"/>
  <c r="Z2541" i="7"/>
  <c r="Z2542" i="7"/>
  <c r="Z2543" i="7"/>
  <c r="Z2544" i="7"/>
  <c r="Z2545" i="7"/>
  <c r="Z2546" i="7"/>
  <c r="Z2547" i="7"/>
  <c r="Z2548" i="7"/>
  <c r="Z2549" i="7"/>
  <c r="Z2550" i="7"/>
  <c r="Z2551" i="7"/>
  <c r="Z2552" i="7"/>
  <c r="Z2553" i="7"/>
  <c r="Z2554" i="7"/>
  <c r="Z2555" i="7"/>
  <c r="Z2556" i="7"/>
  <c r="Z2557" i="7"/>
  <c r="Z2558" i="7"/>
  <c r="Z2559" i="7"/>
  <c r="Z2560" i="7"/>
  <c r="Z2561" i="7"/>
  <c r="Z2562" i="7"/>
  <c r="Z2563" i="7"/>
  <c r="Z2564" i="7"/>
  <c r="Z2565" i="7"/>
  <c r="Z2566" i="7"/>
  <c r="Z2567" i="7"/>
  <c r="Z2568" i="7"/>
  <c r="Z2569" i="7"/>
  <c r="Z2570" i="7"/>
  <c r="Z2571" i="7"/>
  <c r="Z2572" i="7"/>
  <c r="Z2573" i="7"/>
  <c r="Z2574" i="7"/>
  <c r="Z2575" i="7"/>
  <c r="Z2576" i="7"/>
  <c r="Z2577" i="7"/>
  <c r="Z2578" i="7"/>
  <c r="Z2579" i="7"/>
  <c r="Z2580" i="7"/>
  <c r="Z2581" i="7"/>
  <c r="Z2582" i="7"/>
  <c r="Z2583" i="7"/>
  <c r="Z2584" i="7"/>
  <c r="Z2585" i="7"/>
  <c r="Z2586" i="7"/>
  <c r="Z2587" i="7"/>
  <c r="Z2588" i="7"/>
  <c r="Z2589" i="7"/>
  <c r="Z2590" i="7"/>
  <c r="Z2591" i="7"/>
  <c r="Z2592" i="7"/>
  <c r="Z2593" i="7"/>
  <c r="Z2594" i="7"/>
  <c r="Z2595" i="7"/>
  <c r="Z2596" i="7"/>
  <c r="Z2597" i="7"/>
  <c r="Z2598" i="7"/>
  <c r="Z2599" i="7"/>
  <c r="Z2600" i="7"/>
  <c r="Z2601" i="7"/>
  <c r="Z2602" i="7"/>
  <c r="Z2603" i="7"/>
  <c r="Z2604" i="7"/>
  <c r="Z2605" i="7"/>
  <c r="Z2606" i="7"/>
  <c r="Z2607" i="7"/>
  <c r="Z2608" i="7"/>
  <c r="Z2609" i="7"/>
  <c r="Z2610" i="7"/>
  <c r="Z2611" i="7"/>
  <c r="Z2612" i="7"/>
  <c r="Z2613" i="7"/>
  <c r="Z2614" i="7"/>
  <c r="Z2615" i="7"/>
  <c r="Z2616" i="7"/>
  <c r="Z2617" i="7"/>
  <c r="Z2618" i="7"/>
  <c r="Z2619" i="7"/>
  <c r="Z2620" i="7"/>
  <c r="Z2621" i="7"/>
  <c r="Z2622" i="7"/>
  <c r="Z2623" i="7"/>
  <c r="Z2624" i="7"/>
  <c r="Z2625" i="7"/>
  <c r="Z2626" i="7"/>
  <c r="Z2627" i="7"/>
  <c r="Z2628" i="7"/>
  <c r="Z2629" i="7"/>
  <c r="Z2630" i="7"/>
  <c r="Z2631" i="7"/>
  <c r="Z2632" i="7"/>
  <c r="Z2633" i="7"/>
  <c r="Z2634" i="7"/>
  <c r="Z2635" i="7"/>
  <c r="Z2636" i="7"/>
  <c r="Z2637" i="7"/>
  <c r="Z2638" i="7"/>
  <c r="Z2639" i="7"/>
  <c r="Z2640" i="7"/>
  <c r="Z2641" i="7"/>
  <c r="Z2642" i="7"/>
  <c r="Z2643" i="7"/>
  <c r="Z2644" i="7"/>
  <c r="Z2645" i="7"/>
  <c r="Z2646" i="7"/>
  <c r="Z2647" i="7"/>
  <c r="Z2648" i="7"/>
  <c r="Z2649" i="7"/>
  <c r="Z2650" i="7"/>
  <c r="Z2651" i="7"/>
  <c r="Z2652" i="7"/>
  <c r="Z2653" i="7"/>
  <c r="Z2654" i="7"/>
  <c r="Z2655" i="7"/>
  <c r="Z2656" i="7"/>
  <c r="Z2657" i="7"/>
  <c r="Z2658" i="7"/>
  <c r="Z2659" i="7"/>
  <c r="Z2660" i="7"/>
  <c r="Z2661" i="7"/>
  <c r="Z2662" i="7"/>
  <c r="Z2663" i="7"/>
  <c r="Z2664" i="7"/>
  <c r="Z2665" i="7"/>
  <c r="Z2666" i="7"/>
  <c r="Z2667" i="7"/>
  <c r="Z2668" i="7"/>
  <c r="Z2669" i="7"/>
  <c r="Z2670" i="7"/>
  <c r="Z2671" i="7"/>
  <c r="Z2672" i="7"/>
  <c r="Z2673" i="7"/>
  <c r="Z2674" i="7"/>
  <c r="Z2675" i="7"/>
  <c r="Z2676" i="7"/>
  <c r="Z2677" i="7"/>
  <c r="Z2678" i="7"/>
  <c r="Z2679" i="7"/>
  <c r="Z2680" i="7"/>
  <c r="Z2681" i="7"/>
  <c r="Z2682" i="7"/>
  <c r="Z2683" i="7"/>
  <c r="Z2684" i="7"/>
  <c r="Z2685" i="7"/>
  <c r="Z2686" i="7"/>
  <c r="Z2687" i="7"/>
  <c r="Z2688" i="7"/>
  <c r="Z2689" i="7"/>
  <c r="Z2690" i="7"/>
  <c r="Z2691" i="7"/>
  <c r="Z2692" i="7"/>
  <c r="Z2693" i="7"/>
  <c r="Z2694" i="7"/>
  <c r="Z2695" i="7"/>
  <c r="Z2696" i="7"/>
  <c r="Z2697" i="7"/>
  <c r="Z2698" i="7"/>
  <c r="Z2699" i="7"/>
  <c r="Z2700" i="7"/>
  <c r="Z2701" i="7"/>
  <c r="Z2702" i="7"/>
  <c r="Z2703" i="7"/>
  <c r="Z2704" i="7"/>
  <c r="Z2705" i="7"/>
  <c r="Z2706" i="7"/>
  <c r="Z2707" i="7"/>
  <c r="Z2708" i="7"/>
  <c r="Z2709" i="7"/>
  <c r="Z2710" i="7"/>
  <c r="Z2711" i="7"/>
  <c r="Z2712" i="7"/>
  <c r="Z2713" i="7"/>
  <c r="Z2714" i="7"/>
  <c r="Z2715" i="7"/>
  <c r="Z2716" i="7"/>
  <c r="Z2717" i="7"/>
  <c r="Z2718" i="7"/>
  <c r="Z2719" i="7"/>
  <c r="Z2720" i="7"/>
  <c r="Z2721" i="7"/>
  <c r="Z2722" i="7"/>
  <c r="Z2723" i="7"/>
  <c r="Z2724" i="7"/>
  <c r="Z2725" i="7"/>
  <c r="Z2726" i="7"/>
  <c r="Z2727" i="7"/>
  <c r="Z2728" i="7"/>
  <c r="Z2729" i="7"/>
  <c r="Z2730" i="7"/>
  <c r="Z2731" i="7"/>
  <c r="Z2732" i="7"/>
  <c r="Z2733" i="7"/>
  <c r="Z2734" i="7"/>
  <c r="Z2735" i="7"/>
  <c r="Z2736" i="7"/>
  <c r="Z2737" i="7"/>
  <c r="Z2738" i="7"/>
  <c r="Z2739" i="7"/>
  <c r="Z2740" i="7"/>
  <c r="Z2741" i="7"/>
  <c r="Z2742" i="7"/>
  <c r="Z2743" i="7"/>
  <c r="Z2744" i="7"/>
  <c r="Z2745" i="7"/>
  <c r="Z2746" i="7"/>
  <c r="Z2747" i="7"/>
  <c r="Z2748" i="7"/>
  <c r="Z2749" i="7"/>
  <c r="Z2750" i="7"/>
  <c r="Z2751" i="7"/>
  <c r="Z2752" i="7"/>
  <c r="Z2753" i="7"/>
  <c r="Z2754" i="7"/>
  <c r="Z2755" i="7"/>
  <c r="Z2756" i="7"/>
  <c r="Z2757" i="7"/>
  <c r="Z2758" i="7"/>
  <c r="Z2759" i="7"/>
  <c r="Z2760" i="7"/>
  <c r="Z2761" i="7"/>
  <c r="Z2762" i="7"/>
  <c r="Z2763" i="7"/>
  <c r="Z2764" i="7"/>
  <c r="Z2765" i="7"/>
  <c r="Z2766" i="7"/>
  <c r="Z2767" i="7"/>
  <c r="Z2768" i="7"/>
  <c r="Z2769" i="7"/>
  <c r="Z2770" i="7"/>
  <c r="Z2771" i="7"/>
  <c r="Z2772" i="7"/>
  <c r="Z2773" i="7"/>
  <c r="Z2774" i="7"/>
  <c r="Z2775" i="7"/>
  <c r="Z2776" i="7"/>
  <c r="Z2777" i="7"/>
  <c r="Z2778" i="7"/>
  <c r="Z2779" i="7"/>
  <c r="Z2780" i="7"/>
  <c r="Z2781" i="7"/>
  <c r="Z2782" i="7"/>
  <c r="Z2783" i="7"/>
  <c r="Z2784" i="7"/>
  <c r="Z2785" i="7"/>
  <c r="Z2786" i="7"/>
  <c r="Z2787" i="7"/>
  <c r="Z2788" i="7"/>
  <c r="Z2789" i="7"/>
  <c r="Z2790" i="7"/>
  <c r="Z2791" i="7"/>
  <c r="Z2792" i="7"/>
  <c r="Z2793" i="7"/>
  <c r="Z2794" i="7"/>
  <c r="Z2795" i="7"/>
  <c r="Z2796" i="7"/>
  <c r="Z2797" i="7"/>
  <c r="Z2798" i="7"/>
  <c r="Z2799" i="7"/>
  <c r="Z2800" i="7"/>
  <c r="Z2801" i="7"/>
  <c r="Z2802" i="7"/>
  <c r="Z2803" i="7"/>
  <c r="Z2804" i="7"/>
  <c r="Z2805" i="7"/>
  <c r="Z2806" i="7"/>
  <c r="Z2807" i="7"/>
  <c r="Z2808" i="7"/>
  <c r="Z2809" i="7"/>
  <c r="Z2810" i="7"/>
  <c r="Z2811" i="7"/>
  <c r="Z2812" i="7"/>
  <c r="Z2813" i="7"/>
  <c r="Z2814" i="7"/>
  <c r="Z2815" i="7"/>
  <c r="Z2816" i="7"/>
  <c r="Z2817" i="7"/>
  <c r="Z2818" i="7"/>
  <c r="Z2819" i="7"/>
  <c r="Z2820" i="7"/>
  <c r="Z2821" i="7"/>
  <c r="Z2822" i="7"/>
  <c r="Z2823" i="7"/>
  <c r="Z2824" i="7"/>
  <c r="Z2825" i="7"/>
  <c r="Z2826" i="7"/>
  <c r="Z2827" i="7"/>
  <c r="Z2828" i="7"/>
  <c r="Z2829" i="7"/>
  <c r="Z2830" i="7"/>
  <c r="Z2831" i="7"/>
  <c r="Z2832" i="7"/>
  <c r="Z2833" i="7"/>
  <c r="Z2834" i="7"/>
  <c r="Z2835" i="7"/>
  <c r="Z2836" i="7"/>
  <c r="Z2837" i="7"/>
  <c r="Z2838" i="7"/>
  <c r="Z2839" i="7"/>
  <c r="Z2840" i="7"/>
  <c r="Z2841" i="7"/>
  <c r="Z2842" i="7"/>
  <c r="Z2843" i="7"/>
  <c r="Z2844" i="7"/>
  <c r="Z2845" i="7"/>
  <c r="Z2846" i="7"/>
  <c r="Z2847" i="7"/>
  <c r="Z2848" i="7"/>
  <c r="Z2849" i="7"/>
  <c r="Z2850" i="7"/>
  <c r="Z2851" i="7"/>
  <c r="Z2852" i="7"/>
  <c r="Z2853" i="7"/>
  <c r="Z2854" i="7"/>
  <c r="Z2855" i="7"/>
  <c r="Z2856" i="7"/>
  <c r="Z2857" i="7"/>
  <c r="Z2858" i="7"/>
  <c r="Z2859" i="7"/>
  <c r="Z2860" i="7"/>
  <c r="Z2861" i="7"/>
  <c r="Z2862" i="7"/>
  <c r="Z2863" i="7"/>
  <c r="Z2864" i="7"/>
  <c r="Z2865" i="7"/>
  <c r="Z2866" i="7"/>
  <c r="Z2867" i="7"/>
  <c r="Z2868" i="7"/>
  <c r="Z2869" i="7"/>
  <c r="Z2870" i="7"/>
  <c r="Z2871" i="7"/>
  <c r="Z2872" i="7"/>
  <c r="Z2873" i="7"/>
  <c r="Z2874" i="7"/>
  <c r="Z2875" i="7"/>
  <c r="Z2876" i="7"/>
  <c r="Z2877" i="7"/>
  <c r="Z2878" i="7"/>
  <c r="Z2879" i="7"/>
  <c r="Z2880" i="7"/>
  <c r="Z2881" i="7"/>
  <c r="Z2882" i="7"/>
  <c r="Z2883" i="7"/>
  <c r="Z2884" i="7"/>
  <c r="Z2885" i="7"/>
  <c r="Z2886" i="7"/>
  <c r="Z2887" i="7"/>
  <c r="Z2888" i="7"/>
  <c r="Z2889" i="7"/>
  <c r="Z2890" i="7"/>
  <c r="Z2891" i="7"/>
  <c r="Z2892" i="7"/>
  <c r="Z2893" i="7"/>
  <c r="Z2894" i="7"/>
  <c r="Z2895" i="7"/>
  <c r="Z2896" i="7"/>
  <c r="Z2897" i="7"/>
  <c r="Z2898" i="7"/>
  <c r="Z2899" i="7"/>
  <c r="Z2900" i="7"/>
  <c r="Z2901" i="7"/>
  <c r="Z2902" i="7"/>
  <c r="Z2903" i="7"/>
  <c r="Z2904" i="7"/>
  <c r="Z2905" i="7"/>
  <c r="Z2906" i="7"/>
  <c r="Z2907" i="7"/>
  <c r="Z2908" i="7"/>
  <c r="Z2909" i="7"/>
  <c r="Z2910" i="7"/>
  <c r="Z2911" i="7"/>
  <c r="Z2912" i="7"/>
  <c r="Z2913" i="7"/>
  <c r="Z2914" i="7"/>
  <c r="Z2915" i="7"/>
  <c r="Z2916" i="7"/>
  <c r="Z2917" i="7"/>
  <c r="Z2918" i="7"/>
  <c r="Z2919" i="7"/>
  <c r="Z2920" i="7"/>
  <c r="Z2921" i="7"/>
  <c r="Z2922" i="7"/>
  <c r="Z2923" i="7"/>
  <c r="Z2924" i="7"/>
  <c r="Z2925" i="7"/>
  <c r="Z2926" i="7"/>
  <c r="Z2927" i="7"/>
  <c r="Z2928" i="7"/>
  <c r="Z2929" i="7"/>
  <c r="Z2930" i="7"/>
  <c r="Z2931" i="7"/>
  <c r="Z2932" i="7"/>
  <c r="Z2933" i="7"/>
  <c r="Z2934" i="7"/>
  <c r="Z2935" i="7"/>
  <c r="Z2936" i="7"/>
  <c r="Z2937" i="7"/>
  <c r="Z2938" i="7"/>
  <c r="Z2939" i="7"/>
  <c r="Z2940" i="7"/>
  <c r="Z2941" i="7"/>
  <c r="Z2942" i="7"/>
  <c r="Z2943" i="7"/>
  <c r="Z2944" i="7"/>
  <c r="Z2945" i="7"/>
  <c r="Z2946" i="7"/>
  <c r="Z2947" i="7"/>
  <c r="Z2948" i="7"/>
  <c r="Z2949" i="7"/>
  <c r="Z2950" i="7"/>
  <c r="Z2951" i="7"/>
  <c r="Z2952" i="7"/>
  <c r="Z2953" i="7"/>
  <c r="Z2954" i="7"/>
  <c r="Z2955" i="7"/>
  <c r="Z2956" i="7"/>
  <c r="Z2957" i="7"/>
  <c r="Z2958" i="7"/>
  <c r="Z2959" i="7"/>
  <c r="Z2960" i="7"/>
  <c r="Z2961" i="7"/>
  <c r="Z2962" i="7"/>
  <c r="Z2963" i="7"/>
  <c r="Z2964" i="7"/>
  <c r="Z2965" i="7"/>
  <c r="Z2966" i="7"/>
  <c r="Z2967" i="7"/>
  <c r="Z2968" i="7"/>
  <c r="Z2969" i="7"/>
  <c r="Z2970" i="7"/>
  <c r="Z2971" i="7"/>
  <c r="Z2972" i="7"/>
  <c r="Z2973" i="7"/>
  <c r="Z2974" i="7"/>
  <c r="Z2975" i="7"/>
  <c r="Z2976" i="7"/>
  <c r="Z2977" i="7"/>
  <c r="Z2978" i="7"/>
  <c r="Z2979" i="7"/>
  <c r="Z2980" i="7"/>
  <c r="Z2981" i="7"/>
  <c r="Z2982" i="7"/>
  <c r="Z2983" i="7"/>
  <c r="Z2984" i="7"/>
  <c r="Z2985" i="7"/>
  <c r="Z2986" i="7"/>
  <c r="Z2987" i="7"/>
  <c r="Z2988" i="7"/>
  <c r="Z2989" i="7"/>
  <c r="Z2990" i="7"/>
  <c r="Z2991" i="7"/>
  <c r="Z2992" i="7"/>
  <c r="Z2993" i="7"/>
  <c r="Z2994" i="7"/>
  <c r="Z2995" i="7"/>
  <c r="Z2996" i="7"/>
  <c r="Z2997" i="7"/>
  <c r="Z2998" i="7"/>
  <c r="Z2999" i="7"/>
  <c r="Z3000" i="7"/>
  <c r="Z3001" i="7"/>
  <c r="Z3002" i="7"/>
  <c r="Z3003" i="7"/>
  <c r="Z3004" i="7"/>
  <c r="Z3005" i="7"/>
  <c r="Z3006" i="7"/>
  <c r="Z3007" i="7"/>
  <c r="Z3008" i="7"/>
  <c r="Z3009" i="7"/>
  <c r="Z3010" i="7"/>
  <c r="Z3011" i="7"/>
  <c r="Z3012" i="7"/>
  <c r="Z3013" i="7"/>
  <c r="Z3014" i="7"/>
  <c r="Z3015" i="7"/>
  <c r="Z3016" i="7"/>
  <c r="Z3017" i="7"/>
  <c r="Z3018" i="7"/>
  <c r="Z3019" i="7"/>
  <c r="Z3020" i="7"/>
  <c r="Z3021" i="7"/>
  <c r="Z3022" i="7"/>
  <c r="Z3023" i="7"/>
  <c r="Z3024" i="7"/>
  <c r="Z3025" i="7"/>
  <c r="Z3026" i="7"/>
  <c r="Z3027" i="7"/>
  <c r="Z3028" i="7"/>
  <c r="Z3029" i="7"/>
  <c r="Z3030" i="7"/>
  <c r="Z3031" i="7"/>
  <c r="Z3032" i="7"/>
  <c r="Z3033" i="7"/>
  <c r="Z3034" i="7"/>
  <c r="Z3035" i="7"/>
  <c r="Z3036" i="7"/>
  <c r="Z3037" i="7"/>
  <c r="Z3038" i="7"/>
  <c r="Z3039" i="7"/>
  <c r="Z3040" i="7"/>
  <c r="Z3041" i="7"/>
  <c r="Z3042" i="7"/>
  <c r="Z3043" i="7"/>
  <c r="Z3044" i="7"/>
  <c r="Z3045" i="7"/>
  <c r="Z3046" i="7"/>
  <c r="Z3047" i="7"/>
  <c r="Z3048" i="7"/>
  <c r="Z3049" i="7"/>
  <c r="Z3050" i="7"/>
  <c r="Z3051" i="7"/>
  <c r="Z3052" i="7"/>
  <c r="Z3053" i="7"/>
  <c r="Z3054" i="7"/>
  <c r="Z3055" i="7"/>
  <c r="Z3056" i="7"/>
  <c r="Z3057" i="7"/>
  <c r="Z3058" i="7"/>
  <c r="Z3059" i="7"/>
  <c r="Z3060" i="7"/>
  <c r="Z3061" i="7"/>
  <c r="Z3062" i="7"/>
  <c r="Z3063" i="7"/>
  <c r="Z3064" i="7"/>
  <c r="Z3065" i="7"/>
  <c r="Z3066" i="7"/>
  <c r="Z3067" i="7"/>
  <c r="Z3068" i="7"/>
  <c r="Z3069" i="7"/>
  <c r="Z3070" i="7"/>
  <c r="Z3071" i="7"/>
  <c r="Z3072" i="7"/>
  <c r="Z3073" i="7"/>
  <c r="Z3074" i="7"/>
  <c r="Z3075" i="7"/>
  <c r="Z3076" i="7"/>
  <c r="Z3077" i="7"/>
  <c r="Z3078" i="7"/>
  <c r="Z3079" i="7"/>
  <c r="Z3080" i="7"/>
  <c r="Z3081" i="7"/>
  <c r="Z3082" i="7"/>
  <c r="Z3083" i="7"/>
  <c r="Z3084" i="7"/>
  <c r="Z3085" i="7"/>
  <c r="Z3086" i="7"/>
  <c r="Z3087" i="7"/>
  <c r="Z3088" i="7"/>
  <c r="Z3089" i="7"/>
  <c r="Z3090" i="7"/>
  <c r="Z3091" i="7"/>
  <c r="Z3092" i="7"/>
  <c r="Z3093" i="7"/>
  <c r="Z3094" i="7"/>
  <c r="Z3095" i="7"/>
  <c r="Z3096" i="7"/>
  <c r="Z3097" i="7"/>
  <c r="Z3098" i="7"/>
  <c r="Z3099" i="7"/>
  <c r="Z3100" i="7"/>
  <c r="Z3101" i="7"/>
  <c r="Z3102" i="7"/>
  <c r="Z3103" i="7"/>
  <c r="Z3104" i="7"/>
  <c r="Z3105" i="7"/>
  <c r="Z3106" i="7"/>
  <c r="Z3107" i="7"/>
  <c r="Z3108" i="7"/>
  <c r="Z3109" i="7"/>
  <c r="Z3110" i="7"/>
  <c r="Z3111" i="7"/>
  <c r="Z3112" i="7"/>
  <c r="Z3113" i="7"/>
  <c r="Z3114" i="7"/>
  <c r="Z3115" i="7"/>
  <c r="Z3116" i="7"/>
  <c r="Z3117" i="7"/>
  <c r="Z3118" i="7"/>
  <c r="Z3119" i="7"/>
  <c r="Z3120" i="7"/>
  <c r="Z3121" i="7"/>
  <c r="Z3122" i="7"/>
  <c r="Z3123" i="7"/>
  <c r="Z3124" i="7"/>
  <c r="Z3125" i="7"/>
  <c r="Z3126" i="7"/>
  <c r="Z3127" i="7"/>
  <c r="Z3128" i="7"/>
  <c r="Z3129" i="7"/>
  <c r="Z3130" i="7"/>
  <c r="Z3131" i="7"/>
  <c r="Z3132" i="7"/>
  <c r="Z3133" i="7"/>
  <c r="Z3134" i="7"/>
  <c r="Z3135" i="7"/>
  <c r="Z3136" i="7"/>
  <c r="Z3137" i="7"/>
  <c r="Z3138" i="7"/>
  <c r="Z3139" i="7"/>
  <c r="Z3140" i="7"/>
  <c r="Z3141" i="7"/>
  <c r="Z3142" i="7"/>
  <c r="Z3143" i="7"/>
  <c r="Z3144" i="7"/>
  <c r="Z3145" i="7"/>
  <c r="Z3146" i="7"/>
  <c r="Z3147" i="7"/>
  <c r="Z3148" i="7"/>
  <c r="Z3149" i="7"/>
  <c r="Z3150" i="7"/>
  <c r="Z3151" i="7"/>
  <c r="Z3152" i="7"/>
  <c r="Z3153" i="7"/>
  <c r="Z3154" i="7"/>
  <c r="Z3155" i="7"/>
  <c r="Z3156" i="7"/>
  <c r="Z3157" i="7"/>
  <c r="Z3158" i="7"/>
  <c r="Z3159" i="7"/>
  <c r="Z3160" i="7"/>
  <c r="Z3161" i="7"/>
  <c r="Z3162" i="7"/>
  <c r="Z3163" i="7"/>
  <c r="Z3164" i="7"/>
  <c r="Z3165" i="7"/>
  <c r="Z3166" i="7"/>
  <c r="Z3167" i="7"/>
  <c r="Z3168" i="7"/>
  <c r="Z3169" i="7"/>
  <c r="Z3170" i="7"/>
  <c r="Z3171" i="7"/>
  <c r="Z3172" i="7"/>
  <c r="Z3173" i="7"/>
  <c r="Z3174" i="7"/>
  <c r="Z3175" i="7"/>
  <c r="Z3176" i="7"/>
  <c r="Z3177" i="7"/>
  <c r="Z3178" i="7"/>
  <c r="Z3179" i="7"/>
  <c r="Z3180" i="7"/>
  <c r="Z3181" i="7"/>
  <c r="Z3182" i="7"/>
  <c r="Z3183" i="7"/>
  <c r="Z3184" i="7"/>
  <c r="Z3185" i="7"/>
  <c r="Z3186" i="7"/>
  <c r="Z3187" i="7"/>
  <c r="Z3188" i="7"/>
  <c r="Z3189" i="7"/>
  <c r="Z3190" i="7"/>
  <c r="Z3191" i="7"/>
  <c r="Z3192" i="7"/>
  <c r="Z3193" i="7"/>
  <c r="Z3194" i="7"/>
  <c r="Z3195" i="7"/>
  <c r="Z3196" i="7"/>
  <c r="Z3197" i="7"/>
  <c r="Z3198" i="7"/>
  <c r="Z3199" i="7"/>
  <c r="Z3200" i="7"/>
  <c r="Z3201" i="7"/>
  <c r="Z3202" i="7"/>
  <c r="Z3203" i="7"/>
  <c r="Z3204" i="7"/>
  <c r="Z3205" i="7"/>
  <c r="Z3206" i="7"/>
  <c r="Z3207" i="7"/>
  <c r="Z3208" i="7"/>
  <c r="Z3209" i="7"/>
  <c r="Z3210" i="7"/>
  <c r="Z3211" i="7"/>
  <c r="Z3212" i="7"/>
  <c r="Z3213" i="7"/>
  <c r="Z3214" i="7"/>
  <c r="Z3215" i="7"/>
  <c r="Z3216" i="7"/>
  <c r="Z3217" i="7"/>
  <c r="Z3218" i="7"/>
  <c r="Z3219" i="7"/>
  <c r="Z3220" i="7"/>
  <c r="Z3221" i="7"/>
  <c r="Z3222" i="7"/>
  <c r="Z3223" i="7"/>
  <c r="Z3224" i="7"/>
  <c r="Z3225" i="7"/>
  <c r="Z3226" i="7"/>
  <c r="Z3227" i="7"/>
  <c r="Z3228" i="7"/>
  <c r="Z3229" i="7"/>
  <c r="Z3230" i="7"/>
  <c r="Z3231" i="7"/>
  <c r="Z3232" i="7"/>
  <c r="Z3233" i="7"/>
  <c r="Z3234" i="7"/>
  <c r="Z3235" i="7"/>
  <c r="Z3236" i="7"/>
  <c r="Z3237" i="7"/>
  <c r="Z3238" i="7"/>
  <c r="Z3239" i="7"/>
  <c r="Z3240" i="7"/>
  <c r="Z3241" i="7"/>
  <c r="Z3242" i="7"/>
  <c r="Z3243" i="7"/>
  <c r="Z3244" i="7"/>
  <c r="Z3245" i="7"/>
  <c r="Z3246" i="7"/>
  <c r="Z3247" i="7"/>
  <c r="Z3248" i="7"/>
  <c r="Z3249" i="7"/>
  <c r="Z3250" i="7"/>
  <c r="Z3251" i="7"/>
  <c r="Z3252" i="7"/>
  <c r="Z3253" i="7"/>
  <c r="Z3254" i="7"/>
  <c r="Z3255" i="7"/>
  <c r="Z3256" i="7"/>
  <c r="Z3257" i="7"/>
  <c r="Z3258" i="7"/>
  <c r="Z3259" i="7"/>
  <c r="Z3260" i="7"/>
  <c r="Z3261" i="7"/>
  <c r="Z3262" i="7"/>
  <c r="Z3263" i="7"/>
  <c r="Z3264" i="7"/>
  <c r="Z3265" i="7"/>
  <c r="Z3266" i="7"/>
  <c r="Z3267" i="7"/>
  <c r="Z3268" i="7"/>
  <c r="Z3269" i="7"/>
  <c r="Z3270" i="7"/>
  <c r="Z3271" i="7"/>
  <c r="Z3272" i="7"/>
  <c r="Z3273" i="7"/>
  <c r="Z3274" i="7"/>
  <c r="Z3275" i="7"/>
  <c r="Z3276" i="7"/>
  <c r="Z3277" i="7"/>
  <c r="Z3278" i="7"/>
  <c r="Z3279" i="7"/>
  <c r="Z3280" i="7"/>
  <c r="Z3281" i="7"/>
  <c r="Z3282" i="7"/>
  <c r="Z3283" i="7"/>
  <c r="Z3284" i="7"/>
  <c r="Z3285" i="7"/>
  <c r="Z3286" i="7"/>
  <c r="Z3287" i="7"/>
  <c r="Z3288" i="7"/>
  <c r="Z3289" i="7"/>
  <c r="Z3290" i="7"/>
  <c r="Z3291" i="7"/>
  <c r="Z3292" i="7"/>
  <c r="Z3293" i="7"/>
  <c r="Z3294" i="7"/>
  <c r="Z3295" i="7"/>
  <c r="Z3296" i="7"/>
  <c r="Z3297" i="7"/>
  <c r="Z3298" i="7"/>
  <c r="Z3299" i="7"/>
  <c r="Z3300" i="7"/>
  <c r="Z3301" i="7"/>
  <c r="Z3302" i="7"/>
  <c r="Z3303" i="7"/>
  <c r="Z3304" i="7"/>
  <c r="Z3305" i="7"/>
  <c r="Z3306" i="7"/>
  <c r="Z3307" i="7"/>
  <c r="Z3308" i="7"/>
  <c r="Z3309" i="7"/>
  <c r="Z3310" i="7"/>
  <c r="Z3311" i="7"/>
  <c r="Z3312" i="7"/>
  <c r="Z3313" i="7"/>
  <c r="Z3314" i="7"/>
  <c r="Z3315" i="7"/>
  <c r="Z3316" i="7"/>
  <c r="Z3317" i="7"/>
  <c r="Z3318" i="7"/>
  <c r="Z3319" i="7"/>
  <c r="Z3320" i="7"/>
  <c r="Z3321" i="7"/>
  <c r="Z3322" i="7"/>
  <c r="Z3323" i="7"/>
  <c r="Z3324" i="7"/>
  <c r="Z3325" i="7"/>
  <c r="Z3326" i="7"/>
  <c r="Z3327" i="7"/>
  <c r="Z3328" i="7"/>
  <c r="Z3329" i="7"/>
  <c r="Z3330" i="7"/>
  <c r="Z3331" i="7"/>
  <c r="Z3332" i="7"/>
  <c r="Z3333" i="7"/>
  <c r="Z3334" i="7"/>
  <c r="Z3335" i="7"/>
  <c r="Z3336" i="7"/>
  <c r="Z3337" i="7"/>
  <c r="Z3338" i="7"/>
  <c r="Z3339" i="7"/>
  <c r="Z3340" i="7"/>
  <c r="Z3341" i="7"/>
  <c r="Z3342" i="7"/>
  <c r="Z3343" i="7"/>
  <c r="Z3344" i="7"/>
  <c r="Z3345" i="7"/>
  <c r="Z3346" i="7"/>
  <c r="Z3347" i="7"/>
  <c r="Z3348" i="7"/>
  <c r="Z3349" i="7"/>
  <c r="Z3350" i="7"/>
  <c r="Z3351" i="7"/>
  <c r="Z3352" i="7"/>
  <c r="Z3353" i="7"/>
  <c r="Z3354" i="7"/>
  <c r="Z3355" i="7"/>
  <c r="Z3356" i="7"/>
  <c r="Z3357" i="7"/>
  <c r="Z3358" i="7"/>
  <c r="Z3359" i="7"/>
  <c r="Z3360" i="7"/>
  <c r="Z3361" i="7"/>
  <c r="Z3362" i="7"/>
  <c r="Z3363" i="7"/>
  <c r="Z3364" i="7"/>
  <c r="Z3365" i="7"/>
  <c r="Z3366" i="7"/>
  <c r="Z3367" i="7"/>
  <c r="Z3368" i="7"/>
  <c r="Z3369" i="7"/>
  <c r="Z3370" i="7"/>
  <c r="Z3371" i="7"/>
  <c r="Z3372" i="7"/>
  <c r="Z3373" i="7"/>
  <c r="Z3374" i="7"/>
  <c r="Z3375" i="7"/>
  <c r="Z3376" i="7"/>
  <c r="Z3377" i="7"/>
  <c r="Z3378" i="7"/>
  <c r="Z3379" i="7"/>
  <c r="Z3380" i="7"/>
  <c r="Z3381" i="7"/>
  <c r="Z3382" i="7"/>
  <c r="Z3383" i="7"/>
  <c r="Z3384" i="7"/>
  <c r="Z3385" i="7"/>
  <c r="Z3386" i="7"/>
  <c r="Z3387" i="7"/>
  <c r="Z3388" i="7"/>
  <c r="Z3389" i="7"/>
  <c r="Z3390" i="7"/>
  <c r="Z3391" i="7"/>
  <c r="Z3392" i="7"/>
  <c r="Z3393" i="7"/>
  <c r="Z3394" i="7"/>
  <c r="Z3395" i="7"/>
  <c r="Z3396" i="7"/>
  <c r="Z3397" i="7"/>
  <c r="Z3398" i="7"/>
  <c r="Z3399" i="7"/>
  <c r="Z3400" i="7"/>
  <c r="Z3401" i="7"/>
  <c r="Z3402" i="7"/>
  <c r="Z3403" i="7"/>
  <c r="Z3404" i="7"/>
  <c r="Z3405" i="7"/>
  <c r="Z3406" i="7"/>
  <c r="Z3407" i="7"/>
  <c r="Z3408" i="7"/>
  <c r="Z3409" i="7"/>
  <c r="Z3410" i="7"/>
  <c r="Z3411" i="7"/>
  <c r="Z3412" i="7"/>
  <c r="Z3413" i="7"/>
  <c r="Z3414" i="7"/>
  <c r="Z3415" i="7"/>
  <c r="Z3416" i="7"/>
  <c r="Z3417" i="7"/>
  <c r="Z3418" i="7"/>
  <c r="Z3419" i="7"/>
  <c r="Z3420" i="7"/>
  <c r="Z3421" i="7"/>
  <c r="Z3422" i="7"/>
  <c r="Z3423" i="7"/>
  <c r="Z3424" i="7"/>
  <c r="Z3425" i="7"/>
  <c r="Z3426" i="7"/>
  <c r="Z3427" i="7"/>
  <c r="Z3428" i="7"/>
  <c r="Z3429" i="7"/>
  <c r="Z3430" i="7"/>
  <c r="Z3431" i="7"/>
  <c r="Z3432" i="7"/>
  <c r="Z3433" i="7"/>
  <c r="Z3434" i="7"/>
  <c r="Z3435" i="7"/>
  <c r="Z3436" i="7"/>
  <c r="Z3437" i="7"/>
  <c r="Z3438" i="7"/>
  <c r="Z3439" i="7"/>
  <c r="Z3440" i="7"/>
  <c r="Z3441" i="7"/>
  <c r="Z3442" i="7"/>
  <c r="Z3443" i="7"/>
  <c r="Z3444" i="7"/>
  <c r="Z3445" i="7"/>
  <c r="Z3446" i="7"/>
  <c r="Z3447" i="7"/>
  <c r="Z3448" i="7"/>
  <c r="Z3449" i="7"/>
  <c r="Z3450" i="7"/>
  <c r="Z3451" i="7"/>
  <c r="Z3452" i="7"/>
  <c r="Z3453" i="7"/>
  <c r="Z3454" i="7"/>
  <c r="Z3455" i="7"/>
  <c r="Z3456" i="7"/>
  <c r="Z3457" i="7"/>
  <c r="Z3458" i="7"/>
  <c r="Z3459" i="7"/>
  <c r="Z3460" i="7"/>
  <c r="Z3461" i="7"/>
  <c r="Z3462" i="7"/>
  <c r="Z3463" i="7"/>
  <c r="Z3464" i="7"/>
  <c r="Z3465" i="7"/>
  <c r="Z3466" i="7"/>
  <c r="Z3467" i="7"/>
  <c r="Z3468" i="7"/>
  <c r="Z3469" i="7"/>
  <c r="Z3470" i="7"/>
  <c r="Z3471" i="7"/>
  <c r="Z3472" i="7"/>
  <c r="Z3473" i="7"/>
  <c r="Z3474" i="7"/>
  <c r="Z3475" i="7"/>
  <c r="Z3476" i="7"/>
  <c r="Z3477" i="7"/>
  <c r="Z3478" i="7"/>
  <c r="Z3479" i="7"/>
  <c r="Z3480" i="7"/>
  <c r="Z3481" i="7"/>
  <c r="Z3482" i="7"/>
  <c r="Z3483" i="7"/>
  <c r="Z3484" i="7"/>
  <c r="Z3485" i="7"/>
  <c r="Z3486" i="7"/>
  <c r="Z3487" i="7"/>
  <c r="Z3488" i="7"/>
  <c r="Z3489" i="7"/>
  <c r="Z3490" i="7"/>
  <c r="Z3491" i="7"/>
  <c r="Z3492" i="7"/>
  <c r="Z3493" i="7"/>
  <c r="Z3494" i="7"/>
  <c r="Z3495" i="7"/>
  <c r="Z3496" i="7"/>
  <c r="Z3497" i="7"/>
  <c r="Z3498" i="7"/>
  <c r="Z3499" i="7"/>
  <c r="Z3500" i="7"/>
  <c r="Z3501" i="7"/>
  <c r="Z3502" i="7"/>
  <c r="Z3503" i="7"/>
  <c r="Z3504" i="7"/>
  <c r="Z3505" i="7"/>
  <c r="Z3506" i="7"/>
  <c r="Z3507" i="7"/>
  <c r="Z3508" i="7"/>
  <c r="Z3509" i="7"/>
  <c r="Z3510" i="7"/>
  <c r="Z3511" i="7"/>
  <c r="Z3512" i="7"/>
  <c r="Z3513" i="7"/>
  <c r="Z3514" i="7"/>
  <c r="Z3515" i="7"/>
  <c r="Z3516" i="7"/>
  <c r="Z3517" i="7"/>
  <c r="Z3518" i="7"/>
  <c r="Z3519" i="7"/>
  <c r="Z3520" i="7"/>
  <c r="Z3521" i="7"/>
  <c r="Z3522" i="7"/>
  <c r="Z3523" i="7"/>
  <c r="Z3524" i="7"/>
  <c r="Z3525" i="7"/>
  <c r="Z3526" i="7"/>
  <c r="Z3527" i="7"/>
  <c r="Z3528" i="7"/>
  <c r="Z3529" i="7"/>
  <c r="Z3530" i="7"/>
  <c r="Z3531" i="7"/>
  <c r="Z3532" i="7"/>
  <c r="Z3533" i="7"/>
  <c r="Z3534" i="7"/>
  <c r="Z3535" i="7"/>
  <c r="Z3536" i="7"/>
  <c r="Z3537" i="7"/>
  <c r="Z3538" i="7"/>
  <c r="Z3539" i="7"/>
  <c r="Z3540" i="7"/>
  <c r="Z3541" i="7"/>
  <c r="Z3542" i="7"/>
  <c r="Z3543" i="7"/>
  <c r="Z3544" i="7"/>
  <c r="Z3545" i="7"/>
  <c r="Z3546" i="7"/>
  <c r="Z3547" i="7"/>
  <c r="Z3548" i="7"/>
  <c r="Z3549" i="7"/>
  <c r="Z3550" i="7"/>
  <c r="Z3551" i="7"/>
  <c r="Z3552" i="7"/>
  <c r="Z3553" i="7"/>
  <c r="Z3554" i="7"/>
  <c r="Z3555" i="7"/>
  <c r="Z3556" i="7"/>
  <c r="Z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Y2017" i="7"/>
  <c r="Y2018" i="7"/>
  <c r="Y2019" i="7"/>
  <c r="Y2020" i="7"/>
  <c r="Y2021" i="7"/>
  <c r="Y2022" i="7"/>
  <c r="Y2023" i="7"/>
  <c r="Y2024" i="7"/>
  <c r="Y2025" i="7"/>
  <c r="Y2026" i="7"/>
  <c r="Y2027" i="7"/>
  <c r="Y2028" i="7"/>
  <c r="Y2029" i="7"/>
  <c r="Y2030" i="7"/>
  <c r="Y2031" i="7"/>
  <c r="Y2032" i="7"/>
  <c r="Y2033" i="7"/>
  <c r="Y2034" i="7"/>
  <c r="Y2035" i="7"/>
  <c r="Y2036" i="7"/>
  <c r="Y2037" i="7"/>
  <c r="Y2038" i="7"/>
  <c r="Y2039" i="7"/>
  <c r="Y2040" i="7"/>
  <c r="Y2041" i="7"/>
  <c r="Y2042" i="7"/>
  <c r="Y2043" i="7"/>
  <c r="Y2044" i="7"/>
  <c r="Y2045" i="7"/>
  <c r="Y2046" i="7"/>
  <c r="Y2047" i="7"/>
  <c r="Y2048" i="7"/>
  <c r="Y2049" i="7"/>
  <c r="Y2050" i="7"/>
  <c r="Y2051" i="7"/>
  <c r="Y2052" i="7"/>
  <c r="Y2053" i="7"/>
  <c r="Y2054" i="7"/>
  <c r="Y2055" i="7"/>
  <c r="Y2056" i="7"/>
  <c r="Y2057" i="7"/>
  <c r="Y2058" i="7"/>
  <c r="Y2059" i="7"/>
  <c r="Y2060" i="7"/>
  <c r="Y2061" i="7"/>
  <c r="Y2062" i="7"/>
  <c r="Y2063" i="7"/>
  <c r="Y2064" i="7"/>
  <c r="Y2065" i="7"/>
  <c r="Y2066" i="7"/>
  <c r="Y2067" i="7"/>
  <c r="Y2068" i="7"/>
  <c r="Y2069" i="7"/>
  <c r="Y2070" i="7"/>
  <c r="Y2071" i="7"/>
  <c r="Y2072" i="7"/>
  <c r="Y2073" i="7"/>
  <c r="Y2074" i="7"/>
  <c r="Y2075" i="7"/>
  <c r="Y2076" i="7"/>
  <c r="Y2077" i="7"/>
  <c r="Y2078" i="7"/>
  <c r="Y2079" i="7"/>
  <c r="Y2080" i="7"/>
  <c r="Y2081" i="7"/>
  <c r="Y2082" i="7"/>
  <c r="Y2083" i="7"/>
  <c r="Y2084" i="7"/>
  <c r="Y2085" i="7"/>
  <c r="Y2086" i="7"/>
  <c r="Y2087" i="7"/>
  <c r="Y2088" i="7"/>
  <c r="Y2089" i="7"/>
  <c r="Y2090" i="7"/>
  <c r="Y2091" i="7"/>
  <c r="Y2092" i="7"/>
  <c r="Y2093" i="7"/>
  <c r="Y2094" i="7"/>
  <c r="Y2095" i="7"/>
  <c r="Y2096" i="7"/>
  <c r="Y2097" i="7"/>
  <c r="Y2098" i="7"/>
  <c r="Y2099" i="7"/>
  <c r="Y2100" i="7"/>
  <c r="Y2101" i="7"/>
  <c r="Y2102" i="7"/>
  <c r="Y2103" i="7"/>
  <c r="Y2104" i="7"/>
  <c r="Y2105" i="7"/>
  <c r="Y2106" i="7"/>
  <c r="Y2107" i="7"/>
  <c r="Y2108" i="7"/>
  <c r="Y2109" i="7"/>
  <c r="Y2110" i="7"/>
  <c r="Y2111" i="7"/>
  <c r="Y2112" i="7"/>
  <c r="Y2113" i="7"/>
  <c r="Y2114" i="7"/>
  <c r="Y2115" i="7"/>
  <c r="Y2116" i="7"/>
  <c r="Y2117" i="7"/>
  <c r="Y2118" i="7"/>
  <c r="Y2119" i="7"/>
  <c r="Y2120" i="7"/>
  <c r="Y2121" i="7"/>
  <c r="Y2122" i="7"/>
  <c r="Y2123" i="7"/>
  <c r="Y2124" i="7"/>
  <c r="Y2125" i="7"/>
  <c r="Y2126" i="7"/>
  <c r="Y2127" i="7"/>
  <c r="Y2128" i="7"/>
  <c r="Y2129" i="7"/>
  <c r="Y2130" i="7"/>
  <c r="Y2131" i="7"/>
  <c r="Y2132" i="7"/>
  <c r="Y2133" i="7"/>
  <c r="Y2134" i="7"/>
  <c r="Y2135" i="7"/>
  <c r="Y2136" i="7"/>
  <c r="Y2137" i="7"/>
  <c r="Y2138" i="7"/>
  <c r="Y2139" i="7"/>
  <c r="Y2140" i="7"/>
  <c r="Y2141" i="7"/>
  <c r="Y2142" i="7"/>
  <c r="Y2143" i="7"/>
  <c r="Y2144" i="7"/>
  <c r="Y2145" i="7"/>
  <c r="Y2146" i="7"/>
  <c r="Y2147" i="7"/>
  <c r="Y2148" i="7"/>
  <c r="Y2149" i="7"/>
  <c r="Y2150" i="7"/>
  <c r="Y2151" i="7"/>
  <c r="Y2152" i="7"/>
  <c r="Y2153" i="7"/>
  <c r="Y2154" i="7"/>
  <c r="Y2155" i="7"/>
  <c r="Y2156" i="7"/>
  <c r="Y2157" i="7"/>
  <c r="Y2158" i="7"/>
  <c r="Y2159" i="7"/>
  <c r="Y2160" i="7"/>
  <c r="Y2161" i="7"/>
  <c r="Y2162" i="7"/>
  <c r="Y2163" i="7"/>
  <c r="Y2164" i="7"/>
  <c r="Y2165" i="7"/>
  <c r="Y2166" i="7"/>
  <c r="Y2167" i="7"/>
  <c r="Y2168" i="7"/>
  <c r="Y2169" i="7"/>
  <c r="Y2170" i="7"/>
  <c r="Y2171" i="7"/>
  <c r="Y2172" i="7"/>
  <c r="Y2173" i="7"/>
  <c r="Y2174" i="7"/>
  <c r="Y2175" i="7"/>
  <c r="Y2176" i="7"/>
  <c r="Y2177" i="7"/>
  <c r="Y2178" i="7"/>
  <c r="Y2179" i="7"/>
  <c r="Y2180" i="7"/>
  <c r="Y2181" i="7"/>
  <c r="Y2182" i="7"/>
  <c r="Y2183" i="7"/>
  <c r="Y2184" i="7"/>
  <c r="Y2185" i="7"/>
  <c r="Y2186" i="7"/>
  <c r="Y2187" i="7"/>
  <c r="Y2188" i="7"/>
  <c r="Y2189" i="7"/>
  <c r="Y2190" i="7"/>
  <c r="Y2191" i="7"/>
  <c r="Y2192" i="7"/>
  <c r="Y2193" i="7"/>
  <c r="Y2194" i="7"/>
  <c r="Y2195" i="7"/>
  <c r="Y2196" i="7"/>
  <c r="Y2197" i="7"/>
  <c r="Y2198" i="7"/>
  <c r="Y2199" i="7"/>
  <c r="Y2200" i="7"/>
  <c r="Y2201" i="7"/>
  <c r="Y2202" i="7"/>
  <c r="Y2203" i="7"/>
  <c r="Y2204" i="7"/>
  <c r="Y2205" i="7"/>
  <c r="Y2206" i="7"/>
  <c r="Y2207" i="7"/>
  <c r="Y2208" i="7"/>
  <c r="Y2209" i="7"/>
  <c r="Y2210" i="7"/>
  <c r="Y2211" i="7"/>
  <c r="Y2212" i="7"/>
  <c r="Y2213" i="7"/>
  <c r="Y2214" i="7"/>
  <c r="Y2215" i="7"/>
  <c r="Y2216" i="7"/>
  <c r="Y2217" i="7"/>
  <c r="Y2218" i="7"/>
  <c r="Y2219" i="7"/>
  <c r="Y2220" i="7"/>
  <c r="Y2221" i="7"/>
  <c r="Y2222" i="7"/>
  <c r="Y2223" i="7"/>
  <c r="Y2224" i="7"/>
  <c r="Y2225" i="7"/>
  <c r="Y2226" i="7"/>
  <c r="Y2227" i="7"/>
  <c r="Y2228" i="7"/>
  <c r="Y2229" i="7"/>
  <c r="Y2230" i="7"/>
  <c r="Y2231" i="7"/>
  <c r="Y2232" i="7"/>
  <c r="Y2233" i="7"/>
  <c r="Y2234" i="7"/>
  <c r="Y2235" i="7"/>
  <c r="Y2236" i="7"/>
  <c r="Y2237" i="7"/>
  <c r="Y2238" i="7"/>
  <c r="Y2239" i="7"/>
  <c r="Y2240" i="7"/>
  <c r="Y2241" i="7"/>
  <c r="Y2242" i="7"/>
  <c r="Y2243" i="7"/>
  <c r="Y2244" i="7"/>
  <c r="Y2245" i="7"/>
  <c r="Y2246" i="7"/>
  <c r="Y2247" i="7"/>
  <c r="Y2248" i="7"/>
  <c r="Y2249" i="7"/>
  <c r="Y2250" i="7"/>
  <c r="Y2251" i="7"/>
  <c r="Y2252" i="7"/>
  <c r="Y2253" i="7"/>
  <c r="Y2254" i="7"/>
  <c r="Y2255" i="7"/>
  <c r="Y2256" i="7"/>
  <c r="Y2257" i="7"/>
  <c r="Y2258" i="7"/>
  <c r="Y2259" i="7"/>
  <c r="Y2260" i="7"/>
  <c r="Y2261" i="7"/>
  <c r="Y2262" i="7"/>
  <c r="Y2263" i="7"/>
  <c r="Y2264" i="7"/>
  <c r="Y2265" i="7"/>
  <c r="Y2266" i="7"/>
  <c r="Y2267" i="7"/>
  <c r="Y2268" i="7"/>
  <c r="Y2269" i="7"/>
  <c r="Y2270" i="7"/>
  <c r="Y2271" i="7"/>
  <c r="Y2272" i="7"/>
  <c r="Y2273" i="7"/>
  <c r="Y2274" i="7"/>
  <c r="Y2275" i="7"/>
  <c r="Y2276" i="7"/>
  <c r="Y2277" i="7"/>
  <c r="Y2278" i="7"/>
  <c r="Y2279" i="7"/>
  <c r="Y2280" i="7"/>
  <c r="Y2281" i="7"/>
  <c r="Y2282" i="7"/>
  <c r="Y2283" i="7"/>
  <c r="Y2284" i="7"/>
  <c r="Y2285" i="7"/>
  <c r="Y2286" i="7"/>
  <c r="Y2287" i="7"/>
  <c r="Y2288" i="7"/>
  <c r="Y2289" i="7"/>
  <c r="Y2290" i="7"/>
  <c r="Y2291" i="7"/>
  <c r="Y2292" i="7"/>
  <c r="Y2293" i="7"/>
  <c r="Y2294" i="7"/>
  <c r="Y2295" i="7"/>
  <c r="Y2296" i="7"/>
  <c r="Y2297" i="7"/>
  <c r="Y2298" i="7"/>
  <c r="Y2299" i="7"/>
  <c r="Y2300" i="7"/>
  <c r="Y2301" i="7"/>
  <c r="Y2302" i="7"/>
  <c r="Y2303" i="7"/>
  <c r="Y2304" i="7"/>
  <c r="Y2305" i="7"/>
  <c r="Y2306" i="7"/>
  <c r="Y2307" i="7"/>
  <c r="Y2308" i="7"/>
  <c r="Y2309" i="7"/>
  <c r="Y2310" i="7"/>
  <c r="Y2311" i="7"/>
  <c r="Y2312" i="7"/>
  <c r="Y2313" i="7"/>
  <c r="Y2314" i="7"/>
  <c r="Y2315" i="7"/>
  <c r="Y2316" i="7"/>
  <c r="Y2317" i="7"/>
  <c r="Y2318" i="7"/>
  <c r="Y2319" i="7"/>
  <c r="Y2320" i="7"/>
  <c r="Y2321" i="7"/>
  <c r="Y2322" i="7"/>
  <c r="Y2323" i="7"/>
  <c r="Y2324" i="7"/>
  <c r="Y2325" i="7"/>
  <c r="Y2326" i="7"/>
  <c r="Y2327" i="7"/>
  <c r="Y2328" i="7"/>
  <c r="Y2329" i="7"/>
  <c r="Y2330" i="7"/>
  <c r="Y2331" i="7"/>
  <c r="Y2332" i="7"/>
  <c r="Y2333" i="7"/>
  <c r="Y2334" i="7"/>
  <c r="Y2335" i="7"/>
  <c r="Y2336" i="7"/>
  <c r="Y2337" i="7"/>
  <c r="Y2338" i="7"/>
  <c r="Y2339" i="7"/>
  <c r="Y2340" i="7"/>
  <c r="Y2341" i="7"/>
  <c r="Y2342" i="7"/>
  <c r="Y2343" i="7"/>
  <c r="Y2344" i="7"/>
  <c r="Y2345" i="7"/>
  <c r="Y2346" i="7"/>
  <c r="Y2347" i="7"/>
  <c r="Y2348" i="7"/>
  <c r="Y2349" i="7"/>
  <c r="Y2350" i="7"/>
  <c r="Y2351" i="7"/>
  <c r="Y2352" i="7"/>
  <c r="Y2353" i="7"/>
  <c r="Y2354" i="7"/>
  <c r="Y2355" i="7"/>
  <c r="Y2356" i="7"/>
  <c r="Y2357" i="7"/>
  <c r="Y2358" i="7"/>
  <c r="Y2359" i="7"/>
  <c r="Y2360" i="7"/>
  <c r="Y2361" i="7"/>
  <c r="Y2362" i="7"/>
  <c r="Y2363" i="7"/>
  <c r="Y2364" i="7"/>
  <c r="Y2365" i="7"/>
  <c r="Y2366" i="7"/>
  <c r="Y2367" i="7"/>
  <c r="Y2368" i="7"/>
  <c r="Y2369" i="7"/>
  <c r="Y2370" i="7"/>
  <c r="Y2371" i="7"/>
  <c r="Y2372" i="7"/>
  <c r="Y2373" i="7"/>
  <c r="Y2374" i="7"/>
  <c r="Y2375" i="7"/>
  <c r="Y2376" i="7"/>
  <c r="Y2377" i="7"/>
  <c r="Y2378" i="7"/>
  <c r="Y2379" i="7"/>
  <c r="Y2380" i="7"/>
  <c r="Y2381" i="7"/>
  <c r="Y2382" i="7"/>
  <c r="Y2383" i="7"/>
  <c r="Y2384" i="7"/>
  <c r="Y2385" i="7"/>
  <c r="Y2386" i="7"/>
  <c r="Y2387" i="7"/>
  <c r="Y2388" i="7"/>
  <c r="Y2389" i="7"/>
  <c r="Y2390" i="7"/>
  <c r="Y2391" i="7"/>
  <c r="Y2392" i="7"/>
  <c r="Y2393" i="7"/>
  <c r="Y2394" i="7"/>
  <c r="Y2395" i="7"/>
  <c r="Y2396" i="7"/>
  <c r="Y2397" i="7"/>
  <c r="Y2398" i="7"/>
  <c r="Y2399" i="7"/>
  <c r="Y2400" i="7"/>
  <c r="Y2401" i="7"/>
  <c r="Y2402" i="7"/>
  <c r="Y2403" i="7"/>
  <c r="Y2404" i="7"/>
  <c r="Y2405" i="7"/>
  <c r="Y2406" i="7"/>
  <c r="Y2407" i="7"/>
  <c r="Y2408" i="7"/>
  <c r="Y2409" i="7"/>
  <c r="Y2410" i="7"/>
  <c r="Y2411" i="7"/>
  <c r="Y2412" i="7"/>
  <c r="Y2413" i="7"/>
  <c r="Y2414" i="7"/>
  <c r="Y2415" i="7"/>
  <c r="Y2416" i="7"/>
  <c r="Y2417" i="7"/>
  <c r="Y2418" i="7"/>
  <c r="Y2419" i="7"/>
  <c r="Y2420" i="7"/>
  <c r="Y2421" i="7"/>
  <c r="Y2422" i="7"/>
  <c r="Y2423" i="7"/>
  <c r="Y2424" i="7"/>
  <c r="Y2425" i="7"/>
  <c r="Y2426" i="7"/>
  <c r="Y2427" i="7"/>
  <c r="Y2428" i="7"/>
  <c r="Y2429" i="7"/>
  <c r="Y2430" i="7"/>
  <c r="Y2431" i="7"/>
  <c r="Y2432" i="7"/>
  <c r="Y2433" i="7"/>
  <c r="Y2434" i="7"/>
  <c r="Y2435" i="7"/>
  <c r="Y2436" i="7"/>
  <c r="Y2437" i="7"/>
  <c r="Y2438" i="7"/>
  <c r="Y2439" i="7"/>
  <c r="Y2440" i="7"/>
  <c r="Y2441" i="7"/>
  <c r="Y2442" i="7"/>
  <c r="Y2443" i="7"/>
  <c r="Y2444" i="7"/>
  <c r="Y2445" i="7"/>
  <c r="Y2446" i="7"/>
  <c r="Y2447" i="7"/>
  <c r="Y2448" i="7"/>
  <c r="Y2449" i="7"/>
  <c r="Y2450" i="7"/>
  <c r="Y2451" i="7"/>
  <c r="Y2452" i="7"/>
  <c r="Y2453" i="7"/>
  <c r="Y2454" i="7"/>
  <c r="Y2455" i="7"/>
  <c r="Y2456" i="7"/>
  <c r="Y2457" i="7"/>
  <c r="Y2458" i="7"/>
  <c r="Y2459" i="7"/>
  <c r="Y2460" i="7"/>
  <c r="Y2461" i="7"/>
  <c r="Y2462" i="7"/>
  <c r="Y2463" i="7"/>
  <c r="Y2464" i="7"/>
  <c r="Y2465" i="7"/>
  <c r="Y2466" i="7"/>
  <c r="Y2467" i="7"/>
  <c r="Y2468" i="7"/>
  <c r="Y2469" i="7"/>
  <c r="Y2470" i="7"/>
  <c r="Y2471" i="7"/>
  <c r="Y2472" i="7"/>
  <c r="Y2473" i="7"/>
  <c r="Y2474" i="7"/>
  <c r="Y2475" i="7"/>
  <c r="Y2476" i="7"/>
  <c r="Y2477" i="7"/>
  <c r="Y2478" i="7"/>
  <c r="Y2479" i="7"/>
  <c r="Y2480" i="7"/>
  <c r="Y2481" i="7"/>
  <c r="Y2482" i="7"/>
  <c r="Y2483" i="7"/>
  <c r="Y2484" i="7"/>
  <c r="Y2485" i="7"/>
  <c r="Y2486" i="7"/>
  <c r="Y2487" i="7"/>
  <c r="Y2488" i="7"/>
  <c r="Y2489" i="7"/>
  <c r="Y2490" i="7"/>
  <c r="Y2491" i="7"/>
  <c r="Y2492" i="7"/>
  <c r="Y2493" i="7"/>
  <c r="Y2494" i="7"/>
  <c r="Y2495" i="7"/>
  <c r="Y2496" i="7"/>
  <c r="Y2497" i="7"/>
  <c r="Y2498" i="7"/>
  <c r="Y2499" i="7"/>
  <c r="Y2500" i="7"/>
  <c r="Y2501" i="7"/>
  <c r="Y2502" i="7"/>
  <c r="Y2503" i="7"/>
  <c r="Y2504" i="7"/>
  <c r="Y2505" i="7"/>
  <c r="Y2506" i="7"/>
  <c r="Y2507" i="7"/>
  <c r="Y2508" i="7"/>
  <c r="Y2509" i="7"/>
  <c r="Y2510" i="7"/>
  <c r="Y2511" i="7"/>
  <c r="Y2512" i="7"/>
  <c r="Y2513" i="7"/>
  <c r="Y2514" i="7"/>
  <c r="Y2515" i="7"/>
  <c r="Y2516" i="7"/>
  <c r="Y2517" i="7"/>
  <c r="Y2518" i="7"/>
  <c r="Y2519" i="7"/>
  <c r="Y2520" i="7"/>
  <c r="Y2521" i="7"/>
  <c r="Y2522" i="7"/>
  <c r="Y2523" i="7"/>
  <c r="Y2524" i="7"/>
  <c r="Y2525" i="7"/>
  <c r="Y2526" i="7"/>
  <c r="Y2527" i="7"/>
  <c r="Y2528" i="7"/>
  <c r="Y2529" i="7"/>
  <c r="Y2530" i="7"/>
  <c r="Y2531" i="7"/>
  <c r="Y2532" i="7"/>
  <c r="Y2533" i="7"/>
  <c r="Y2534" i="7"/>
  <c r="Y2535" i="7"/>
  <c r="Y2536" i="7"/>
  <c r="Y2537" i="7"/>
  <c r="Y2538" i="7"/>
  <c r="Y2539" i="7"/>
  <c r="Y2540" i="7"/>
  <c r="Y2541" i="7"/>
  <c r="Y2542" i="7"/>
  <c r="Y2543" i="7"/>
  <c r="Y2544" i="7"/>
  <c r="Y2545" i="7"/>
  <c r="Y2546" i="7"/>
  <c r="Y2547" i="7"/>
  <c r="Y2548" i="7"/>
  <c r="Y2549" i="7"/>
  <c r="Y2550" i="7"/>
  <c r="Y2551" i="7"/>
  <c r="Y2552" i="7"/>
  <c r="Y2553" i="7"/>
  <c r="Y2554" i="7"/>
  <c r="Y2555" i="7"/>
  <c r="Y2556" i="7"/>
  <c r="Y2557" i="7"/>
  <c r="Y2558" i="7"/>
  <c r="Y2559" i="7"/>
  <c r="Y2560" i="7"/>
  <c r="Y2561" i="7"/>
  <c r="Y2562" i="7"/>
  <c r="Y2563" i="7"/>
  <c r="Y2564" i="7"/>
  <c r="Y2565" i="7"/>
  <c r="Y2566" i="7"/>
  <c r="Y2567" i="7"/>
  <c r="Y2568" i="7"/>
  <c r="Y2569" i="7"/>
  <c r="Y2570" i="7"/>
  <c r="Y2571" i="7"/>
  <c r="Y2572" i="7"/>
  <c r="Y2573" i="7"/>
  <c r="Y2574" i="7"/>
  <c r="Y2575" i="7"/>
  <c r="Y2576" i="7"/>
  <c r="Y2577" i="7"/>
  <c r="Y2578" i="7"/>
  <c r="Y2579" i="7"/>
  <c r="Y2580" i="7"/>
  <c r="Y2581" i="7"/>
  <c r="Y2582" i="7"/>
  <c r="Y2583" i="7"/>
  <c r="Y2584" i="7"/>
  <c r="Y2585" i="7"/>
  <c r="Y2586" i="7"/>
  <c r="Y2587" i="7"/>
  <c r="Y2588" i="7"/>
  <c r="Y2589" i="7"/>
  <c r="Y2590" i="7"/>
  <c r="Y2591" i="7"/>
  <c r="Y2592" i="7"/>
  <c r="Y2593" i="7"/>
  <c r="Y2594" i="7"/>
  <c r="Y2595" i="7"/>
  <c r="Y2596" i="7"/>
  <c r="Y2597" i="7"/>
  <c r="Y2598" i="7"/>
  <c r="Y2599" i="7"/>
  <c r="Y2600" i="7"/>
  <c r="Y2601" i="7"/>
  <c r="Y2602" i="7"/>
  <c r="Y2603" i="7"/>
  <c r="Y2604" i="7"/>
  <c r="Y2605" i="7"/>
  <c r="Y2606" i="7"/>
  <c r="Y2607" i="7"/>
  <c r="Y2608" i="7"/>
  <c r="Y2609" i="7"/>
  <c r="Y2610" i="7"/>
  <c r="Y2611" i="7"/>
  <c r="Y2612" i="7"/>
  <c r="Y2613" i="7"/>
  <c r="Y2614" i="7"/>
  <c r="Y2615" i="7"/>
  <c r="Y2616" i="7"/>
  <c r="Y2617" i="7"/>
  <c r="Y2618" i="7"/>
  <c r="Y2619" i="7"/>
  <c r="Y2620" i="7"/>
  <c r="Y2621" i="7"/>
  <c r="Y2622" i="7"/>
  <c r="Y2623" i="7"/>
  <c r="Y2624" i="7"/>
  <c r="Y2625" i="7"/>
  <c r="Y2626" i="7"/>
  <c r="Y2627" i="7"/>
  <c r="Y2628" i="7"/>
  <c r="Y2629" i="7"/>
  <c r="Y2630" i="7"/>
  <c r="Y2631" i="7"/>
  <c r="Y2632" i="7"/>
  <c r="Y2633" i="7"/>
  <c r="Y2634" i="7"/>
  <c r="Y2635" i="7"/>
  <c r="Y2636" i="7"/>
  <c r="Y2637" i="7"/>
  <c r="Y2638" i="7"/>
  <c r="Y2639" i="7"/>
  <c r="Y2640" i="7"/>
  <c r="Y2641" i="7"/>
  <c r="Y2642" i="7"/>
  <c r="Y2643" i="7"/>
  <c r="Y2644" i="7"/>
  <c r="Y2645" i="7"/>
  <c r="Y2646" i="7"/>
  <c r="Y2647" i="7"/>
  <c r="Y2648" i="7"/>
  <c r="Y2649" i="7"/>
  <c r="Y2650" i="7"/>
  <c r="Y2651" i="7"/>
  <c r="Y2652" i="7"/>
  <c r="Y2653" i="7"/>
  <c r="Y2654" i="7"/>
  <c r="Y2655" i="7"/>
  <c r="Y2656" i="7"/>
  <c r="Y2657" i="7"/>
  <c r="Y2658" i="7"/>
  <c r="Y2659" i="7"/>
  <c r="Y2660" i="7"/>
  <c r="Y2661" i="7"/>
  <c r="Y2662" i="7"/>
  <c r="Y2663" i="7"/>
  <c r="Y2664" i="7"/>
  <c r="Y2665" i="7"/>
  <c r="Y2666" i="7"/>
  <c r="Y2667" i="7"/>
  <c r="Y2668" i="7"/>
  <c r="Y2669" i="7"/>
  <c r="Y2670" i="7"/>
  <c r="Y2671" i="7"/>
  <c r="Y2672" i="7"/>
  <c r="Y2673" i="7"/>
  <c r="Y2674" i="7"/>
  <c r="Y2675" i="7"/>
  <c r="Y2676" i="7"/>
  <c r="Y2677" i="7"/>
  <c r="Y2678" i="7"/>
  <c r="Y2679" i="7"/>
  <c r="Y2680" i="7"/>
  <c r="Y2681" i="7"/>
  <c r="Y2682" i="7"/>
  <c r="Y2683" i="7"/>
  <c r="Y2684" i="7"/>
  <c r="Y2685" i="7"/>
  <c r="Y2686" i="7"/>
  <c r="Y2687" i="7"/>
  <c r="Y2688" i="7"/>
  <c r="Y2689" i="7"/>
  <c r="Y2690" i="7"/>
  <c r="Y2691" i="7"/>
  <c r="Y2692" i="7"/>
  <c r="Y2693" i="7"/>
  <c r="Y2694" i="7"/>
  <c r="Y2695" i="7"/>
  <c r="Y2696" i="7"/>
  <c r="Y2697" i="7"/>
  <c r="Y2698" i="7"/>
  <c r="Y2699" i="7"/>
  <c r="Y2700" i="7"/>
  <c r="Y2701" i="7"/>
  <c r="Y2702" i="7"/>
  <c r="Y2703" i="7"/>
  <c r="Y2704" i="7"/>
  <c r="Y2705" i="7"/>
  <c r="Y2706" i="7"/>
  <c r="Y2707" i="7"/>
  <c r="Y2708" i="7"/>
  <c r="Y2709" i="7"/>
  <c r="Y2710" i="7"/>
  <c r="Y2711" i="7"/>
  <c r="Y2712" i="7"/>
  <c r="Y2713" i="7"/>
  <c r="Y2714" i="7"/>
  <c r="Y2715" i="7"/>
  <c r="Y2716" i="7"/>
  <c r="Y2717" i="7"/>
  <c r="Y2718" i="7"/>
  <c r="Y2719" i="7"/>
  <c r="Y2720" i="7"/>
  <c r="Y2721" i="7"/>
  <c r="Y2722" i="7"/>
  <c r="Y2723" i="7"/>
  <c r="Y2724" i="7"/>
  <c r="Y2725" i="7"/>
  <c r="Y2726" i="7"/>
  <c r="Y2727" i="7"/>
  <c r="Y2728" i="7"/>
  <c r="Y2729" i="7"/>
  <c r="Y2730" i="7"/>
  <c r="Y2731" i="7"/>
  <c r="Y2732" i="7"/>
  <c r="Y2733" i="7"/>
  <c r="Y2734" i="7"/>
  <c r="Y2735" i="7"/>
  <c r="Y2736" i="7"/>
  <c r="Y2737" i="7"/>
  <c r="Y2738" i="7"/>
  <c r="Y2739" i="7"/>
  <c r="Y2740" i="7"/>
  <c r="Y2741" i="7"/>
  <c r="Y2742" i="7"/>
  <c r="Y2743" i="7"/>
  <c r="Y2744" i="7"/>
  <c r="Y2745" i="7"/>
  <c r="Y2746" i="7"/>
  <c r="Y2747" i="7"/>
  <c r="Y2748" i="7"/>
  <c r="Y2749" i="7"/>
  <c r="Y2750" i="7"/>
  <c r="Y2751" i="7"/>
  <c r="Y2752" i="7"/>
  <c r="Y2753" i="7"/>
  <c r="Y2754" i="7"/>
  <c r="Y2755" i="7"/>
  <c r="Y2756" i="7"/>
  <c r="Y2757" i="7"/>
  <c r="Y2758" i="7"/>
  <c r="Y2759" i="7"/>
  <c r="Y2760" i="7"/>
  <c r="Y2761" i="7"/>
  <c r="Y2762" i="7"/>
  <c r="Y2763" i="7"/>
  <c r="Y2764" i="7"/>
  <c r="Y2765" i="7"/>
  <c r="Y2766" i="7"/>
  <c r="Y2767" i="7"/>
  <c r="Y2768" i="7"/>
  <c r="Y2769" i="7"/>
  <c r="Y2770" i="7"/>
  <c r="Y2771" i="7"/>
  <c r="Y2772" i="7"/>
  <c r="Y2773" i="7"/>
  <c r="Y2774" i="7"/>
  <c r="Y2775" i="7"/>
  <c r="Y2776" i="7"/>
  <c r="Y2777" i="7"/>
  <c r="Y2778" i="7"/>
  <c r="Y2779" i="7"/>
  <c r="Y2780" i="7"/>
  <c r="Y2781" i="7"/>
  <c r="Y2782" i="7"/>
  <c r="Y2783" i="7"/>
  <c r="Y2784" i="7"/>
  <c r="Y2785" i="7"/>
  <c r="Y2786" i="7"/>
  <c r="Y2787" i="7"/>
  <c r="Y2788" i="7"/>
  <c r="Y2789" i="7"/>
  <c r="Y2790" i="7"/>
  <c r="Y2791" i="7"/>
  <c r="Y2792" i="7"/>
  <c r="Y2793" i="7"/>
  <c r="Y2794" i="7"/>
  <c r="Y2795" i="7"/>
  <c r="Y2796" i="7"/>
  <c r="Y2797" i="7"/>
  <c r="Y2798" i="7"/>
  <c r="Y2799" i="7"/>
  <c r="Y2800" i="7"/>
  <c r="Y2801" i="7"/>
  <c r="Y2802" i="7"/>
  <c r="Y2803" i="7"/>
  <c r="Y2804" i="7"/>
  <c r="Y2805" i="7"/>
  <c r="Y2806" i="7"/>
  <c r="Y2807" i="7"/>
  <c r="Y2808" i="7"/>
  <c r="Y2809" i="7"/>
  <c r="Y2810" i="7"/>
  <c r="Y2811" i="7"/>
  <c r="Y2812" i="7"/>
  <c r="Y2813" i="7"/>
  <c r="Y2814" i="7"/>
  <c r="Y2815" i="7"/>
  <c r="Y2816" i="7"/>
  <c r="Y2817" i="7"/>
  <c r="Y2818" i="7"/>
  <c r="Y2819" i="7"/>
  <c r="Y2820" i="7"/>
  <c r="Y2821" i="7"/>
  <c r="Y2822" i="7"/>
  <c r="Y2823" i="7"/>
  <c r="Y2824" i="7"/>
  <c r="Y2825" i="7"/>
  <c r="Y2826" i="7"/>
  <c r="Y2827" i="7"/>
  <c r="Y2828" i="7"/>
  <c r="Y2829" i="7"/>
  <c r="Y2830" i="7"/>
  <c r="Y2831" i="7"/>
  <c r="Y2832" i="7"/>
  <c r="Y2833" i="7"/>
  <c r="Y2834" i="7"/>
  <c r="Y2835" i="7"/>
  <c r="Y2836" i="7"/>
  <c r="Y2837" i="7"/>
  <c r="Y2838" i="7"/>
  <c r="Y2839" i="7"/>
  <c r="Y2840" i="7"/>
  <c r="Y2841" i="7"/>
  <c r="Y2842" i="7"/>
  <c r="Y2843" i="7"/>
  <c r="Y2844" i="7"/>
  <c r="Y2845" i="7"/>
  <c r="Y2846" i="7"/>
  <c r="Y2847" i="7"/>
  <c r="Y2848" i="7"/>
  <c r="Y2849" i="7"/>
  <c r="Y2850" i="7"/>
  <c r="Y2851" i="7"/>
  <c r="Y2852" i="7"/>
  <c r="Y2853" i="7"/>
  <c r="Y2854" i="7"/>
  <c r="Y2855" i="7"/>
  <c r="Y2856" i="7"/>
  <c r="Y2857" i="7"/>
  <c r="Y2858" i="7"/>
  <c r="Y2859" i="7"/>
  <c r="Y2860" i="7"/>
  <c r="Y2861" i="7"/>
  <c r="Y2862" i="7"/>
  <c r="Y2863" i="7"/>
  <c r="Y2864" i="7"/>
  <c r="Y2865" i="7"/>
  <c r="Y2866" i="7"/>
  <c r="Y2867" i="7"/>
  <c r="Y2868" i="7"/>
  <c r="Y2869" i="7"/>
  <c r="Y2870" i="7"/>
  <c r="Y2871" i="7"/>
  <c r="Y2872" i="7"/>
  <c r="Y2873" i="7"/>
  <c r="Y2874" i="7"/>
  <c r="Y2875" i="7"/>
  <c r="Y2876" i="7"/>
  <c r="Y2877" i="7"/>
  <c r="Y2878" i="7"/>
  <c r="Y2879" i="7"/>
  <c r="Y2880" i="7"/>
  <c r="Y2881" i="7"/>
  <c r="Y2882" i="7"/>
  <c r="Y2883" i="7"/>
  <c r="Y2884" i="7"/>
  <c r="Y2885" i="7"/>
  <c r="Y2886" i="7"/>
  <c r="Y2887" i="7"/>
  <c r="Y2888" i="7"/>
  <c r="Y2889" i="7"/>
  <c r="Y2890" i="7"/>
  <c r="Y2891" i="7"/>
  <c r="Y2892" i="7"/>
  <c r="Y2893" i="7"/>
  <c r="Y2894" i="7"/>
  <c r="Y2895" i="7"/>
  <c r="Y2896" i="7"/>
  <c r="Y2897" i="7"/>
  <c r="Y2898" i="7"/>
  <c r="Y2899" i="7"/>
  <c r="Y2900" i="7"/>
  <c r="Y2901" i="7"/>
  <c r="Y2902" i="7"/>
  <c r="Y2903" i="7"/>
  <c r="Y2904" i="7"/>
  <c r="Y2905" i="7"/>
  <c r="Y2906" i="7"/>
  <c r="Y2907" i="7"/>
  <c r="Y2908" i="7"/>
  <c r="Y2909" i="7"/>
  <c r="Y2910" i="7"/>
  <c r="Y2911" i="7"/>
  <c r="Y2912" i="7"/>
  <c r="Y2913" i="7"/>
  <c r="Y2914" i="7"/>
  <c r="Y2915" i="7"/>
  <c r="Y2916" i="7"/>
  <c r="Y2917" i="7"/>
  <c r="Y2918" i="7"/>
  <c r="Y2919" i="7"/>
  <c r="Y2920" i="7"/>
  <c r="Y2921" i="7"/>
  <c r="Y2922" i="7"/>
  <c r="Y2923" i="7"/>
  <c r="Y2924" i="7"/>
  <c r="Y2925" i="7"/>
  <c r="Y2926" i="7"/>
  <c r="Y2927" i="7"/>
  <c r="Y2928" i="7"/>
  <c r="Y2929" i="7"/>
  <c r="Y2930" i="7"/>
  <c r="Y2931" i="7"/>
  <c r="Y2932" i="7"/>
  <c r="Y2933" i="7"/>
  <c r="Y2934" i="7"/>
  <c r="Y2935" i="7"/>
  <c r="Y2936" i="7"/>
  <c r="Y2937" i="7"/>
  <c r="Y2938" i="7"/>
  <c r="Y2939" i="7"/>
  <c r="Y2940" i="7"/>
  <c r="Y2941" i="7"/>
  <c r="Y2942" i="7"/>
  <c r="Y2943" i="7"/>
  <c r="Y2944" i="7"/>
  <c r="Y2945" i="7"/>
  <c r="Y2946" i="7"/>
  <c r="Y2947" i="7"/>
  <c r="Y2948" i="7"/>
  <c r="Y2949" i="7"/>
  <c r="Y2950" i="7"/>
  <c r="Y2951" i="7"/>
  <c r="Y2952" i="7"/>
  <c r="Y2953" i="7"/>
  <c r="Y2954" i="7"/>
  <c r="Y2955" i="7"/>
  <c r="Y2956" i="7"/>
  <c r="Y2957" i="7"/>
  <c r="Y2958" i="7"/>
  <c r="Y2959" i="7"/>
  <c r="Y2960" i="7"/>
  <c r="Y2961" i="7"/>
  <c r="Y2962" i="7"/>
  <c r="Y2963" i="7"/>
  <c r="Y2964" i="7"/>
  <c r="Y2965" i="7"/>
  <c r="Y2966" i="7"/>
  <c r="Y2967" i="7"/>
  <c r="Y2968" i="7"/>
  <c r="Y2969" i="7"/>
  <c r="Y2970" i="7"/>
  <c r="Y2971" i="7"/>
  <c r="Y2972" i="7"/>
  <c r="Y2973" i="7"/>
  <c r="Y2974" i="7"/>
  <c r="Y2975" i="7"/>
  <c r="Y2976" i="7"/>
  <c r="Y2977" i="7"/>
  <c r="Y2978" i="7"/>
  <c r="Y2979" i="7"/>
  <c r="Y2980" i="7"/>
  <c r="Y2981" i="7"/>
  <c r="Y2982" i="7"/>
  <c r="Y2983" i="7"/>
  <c r="Y2984" i="7"/>
  <c r="Y2985" i="7"/>
  <c r="Y2986" i="7"/>
  <c r="Y2987" i="7"/>
  <c r="Y2988" i="7"/>
  <c r="Y2989" i="7"/>
  <c r="Y2990" i="7"/>
  <c r="Y2991" i="7"/>
  <c r="Y2992" i="7"/>
  <c r="Y2993" i="7"/>
  <c r="Y2994" i="7"/>
  <c r="Y2995" i="7"/>
  <c r="Y2996" i="7"/>
  <c r="Y2997" i="7"/>
  <c r="Y2998" i="7"/>
  <c r="Y2999" i="7"/>
  <c r="Y3000" i="7"/>
  <c r="Y3001" i="7"/>
  <c r="Y3002" i="7"/>
  <c r="Y3003" i="7"/>
  <c r="Y3004" i="7"/>
  <c r="Y3005" i="7"/>
  <c r="Y3006" i="7"/>
  <c r="Y3007" i="7"/>
  <c r="Y3008" i="7"/>
  <c r="Y3009" i="7"/>
  <c r="Y3010" i="7"/>
  <c r="Y3011" i="7"/>
  <c r="Y3012" i="7"/>
  <c r="Y3013" i="7"/>
  <c r="Y3014" i="7"/>
  <c r="Y3015" i="7"/>
  <c r="Y3016" i="7"/>
  <c r="Y3017" i="7"/>
  <c r="Y3018" i="7"/>
  <c r="Y3019" i="7"/>
  <c r="Y3020" i="7"/>
  <c r="Y3021" i="7"/>
  <c r="Y3022" i="7"/>
  <c r="Y3023" i="7"/>
  <c r="Y3024" i="7"/>
  <c r="Y3025" i="7"/>
  <c r="Y3026" i="7"/>
  <c r="Y3027" i="7"/>
  <c r="Y3028" i="7"/>
  <c r="Y3029" i="7"/>
  <c r="Y3030" i="7"/>
  <c r="Y3031" i="7"/>
  <c r="Y3032" i="7"/>
  <c r="Y3033" i="7"/>
  <c r="Y3034" i="7"/>
  <c r="Y3035" i="7"/>
  <c r="Y3036" i="7"/>
  <c r="Y3037" i="7"/>
  <c r="Y3038" i="7"/>
  <c r="Y3039" i="7"/>
  <c r="Y3040" i="7"/>
  <c r="Y3041" i="7"/>
  <c r="Y3042" i="7"/>
  <c r="Y3043" i="7"/>
  <c r="Y3044" i="7"/>
  <c r="Y3045" i="7"/>
  <c r="Y3046" i="7"/>
  <c r="Y3047" i="7"/>
  <c r="Y3048" i="7"/>
  <c r="Y3049" i="7"/>
  <c r="Y3050" i="7"/>
  <c r="Y3051" i="7"/>
  <c r="Y3052" i="7"/>
  <c r="Y3053" i="7"/>
  <c r="Y3054" i="7"/>
  <c r="Y3055" i="7"/>
  <c r="Y3056" i="7"/>
  <c r="Y3057" i="7"/>
  <c r="Y3058" i="7"/>
  <c r="Y3059" i="7"/>
  <c r="Y3060" i="7"/>
  <c r="Y3061" i="7"/>
  <c r="Y3062" i="7"/>
  <c r="Y3063" i="7"/>
  <c r="Y3064" i="7"/>
  <c r="Y3065" i="7"/>
  <c r="Y3066" i="7"/>
  <c r="Y3067" i="7"/>
  <c r="Y3068" i="7"/>
  <c r="Y3069" i="7"/>
  <c r="Y3070" i="7"/>
  <c r="Y3071" i="7"/>
  <c r="Y3072" i="7"/>
  <c r="Y3073" i="7"/>
  <c r="Y3074" i="7"/>
  <c r="Y3075" i="7"/>
  <c r="Y3076" i="7"/>
  <c r="Y3077" i="7"/>
  <c r="Y3078" i="7"/>
  <c r="Y3079" i="7"/>
  <c r="Y3080" i="7"/>
  <c r="Y3081" i="7"/>
  <c r="Y3082" i="7"/>
  <c r="Y3083" i="7"/>
  <c r="Y3084" i="7"/>
  <c r="Y3085" i="7"/>
  <c r="Y3086" i="7"/>
  <c r="Y3087" i="7"/>
  <c r="Y3088" i="7"/>
  <c r="Y3089" i="7"/>
  <c r="Y3090" i="7"/>
  <c r="Y3091" i="7"/>
  <c r="Y3092" i="7"/>
  <c r="Y3093" i="7"/>
  <c r="Y3094" i="7"/>
  <c r="Y3095" i="7"/>
  <c r="Y3096" i="7"/>
  <c r="Y3097" i="7"/>
  <c r="Y3098" i="7"/>
  <c r="Y3099" i="7"/>
  <c r="Y3100" i="7"/>
  <c r="Y3101" i="7"/>
  <c r="Y3102" i="7"/>
  <c r="Y3103" i="7"/>
  <c r="Y3104" i="7"/>
  <c r="Y3105" i="7"/>
  <c r="Y3106" i="7"/>
  <c r="Y3107" i="7"/>
  <c r="Y3108" i="7"/>
  <c r="Y3109" i="7"/>
  <c r="Y3110" i="7"/>
  <c r="Y3111" i="7"/>
  <c r="Y3112" i="7"/>
  <c r="Y3113" i="7"/>
  <c r="Y3114" i="7"/>
  <c r="Y3115" i="7"/>
  <c r="Y3116" i="7"/>
  <c r="Y3117" i="7"/>
  <c r="Y3118" i="7"/>
  <c r="Y3119" i="7"/>
  <c r="Y3120" i="7"/>
  <c r="Y3121" i="7"/>
  <c r="Y3122" i="7"/>
  <c r="Y3123" i="7"/>
  <c r="Y3124" i="7"/>
  <c r="Y3125" i="7"/>
  <c r="Y3126" i="7"/>
  <c r="Y3127" i="7"/>
  <c r="Y3128" i="7"/>
  <c r="Y3129" i="7"/>
  <c r="Y3130" i="7"/>
  <c r="Y3131" i="7"/>
  <c r="Y3132" i="7"/>
  <c r="Y3133" i="7"/>
  <c r="Y3134" i="7"/>
  <c r="Y3135" i="7"/>
  <c r="Y3136" i="7"/>
  <c r="Y3137" i="7"/>
  <c r="Y3138" i="7"/>
  <c r="Y3139" i="7"/>
  <c r="Y3140" i="7"/>
  <c r="Y3141" i="7"/>
  <c r="Y3142" i="7"/>
  <c r="Y3143" i="7"/>
  <c r="Y3144" i="7"/>
  <c r="Y3145" i="7"/>
  <c r="Y3146" i="7"/>
  <c r="Y3147" i="7"/>
  <c r="Y3148" i="7"/>
  <c r="Y3149" i="7"/>
  <c r="Y3150" i="7"/>
  <c r="Y3151" i="7"/>
  <c r="Y3152" i="7"/>
  <c r="Y3153" i="7"/>
  <c r="Y3154" i="7"/>
  <c r="Y3155" i="7"/>
  <c r="Y3156" i="7"/>
  <c r="Y3157" i="7"/>
  <c r="Y3158" i="7"/>
  <c r="Y3159" i="7"/>
  <c r="Y3160" i="7"/>
  <c r="Y3161" i="7"/>
  <c r="Y3162" i="7"/>
  <c r="Y3163" i="7"/>
  <c r="Y3164" i="7"/>
  <c r="Y3165" i="7"/>
  <c r="Y3166" i="7"/>
  <c r="Y3167" i="7"/>
  <c r="Y3168" i="7"/>
  <c r="Y3169" i="7"/>
  <c r="Y3170" i="7"/>
  <c r="Y3171" i="7"/>
  <c r="Y3172" i="7"/>
  <c r="Y3173" i="7"/>
  <c r="Y3174" i="7"/>
  <c r="Y3175" i="7"/>
  <c r="Y3176" i="7"/>
  <c r="Y3177" i="7"/>
  <c r="Y3178" i="7"/>
  <c r="Y3179" i="7"/>
  <c r="Y3180" i="7"/>
  <c r="Y3181" i="7"/>
  <c r="Y3182" i="7"/>
  <c r="Y3183" i="7"/>
  <c r="Y3184" i="7"/>
  <c r="Y3185" i="7"/>
  <c r="Y3186" i="7"/>
  <c r="Y3187" i="7"/>
  <c r="Y3188" i="7"/>
  <c r="Y3189" i="7"/>
  <c r="Y3190" i="7"/>
  <c r="Y3191" i="7"/>
  <c r="Y3192" i="7"/>
  <c r="Y3193" i="7"/>
  <c r="Y3194" i="7"/>
  <c r="Y3195" i="7"/>
  <c r="Y3196" i="7"/>
  <c r="Y3197" i="7"/>
  <c r="Y3198" i="7"/>
  <c r="Y3199" i="7"/>
  <c r="Y3200" i="7"/>
  <c r="Y3201" i="7"/>
  <c r="Y3202" i="7"/>
  <c r="Y3203" i="7"/>
  <c r="Y3204" i="7"/>
  <c r="Y3205" i="7"/>
  <c r="Y3206" i="7"/>
  <c r="Y3207" i="7"/>
  <c r="Y3208" i="7"/>
  <c r="Y3209" i="7"/>
  <c r="Y3210" i="7"/>
  <c r="Y3211" i="7"/>
  <c r="Y3212" i="7"/>
  <c r="Y3213" i="7"/>
  <c r="Y3214" i="7"/>
  <c r="Y3215" i="7"/>
  <c r="Y3216" i="7"/>
  <c r="Y3217" i="7"/>
  <c r="Y3218" i="7"/>
  <c r="Y3219" i="7"/>
  <c r="Y3220" i="7"/>
  <c r="Y3221" i="7"/>
  <c r="Y3222" i="7"/>
  <c r="Y3223" i="7"/>
  <c r="Y3224" i="7"/>
  <c r="Y3225" i="7"/>
  <c r="Y3226" i="7"/>
  <c r="Y3227" i="7"/>
  <c r="Y3228" i="7"/>
  <c r="Y3229" i="7"/>
  <c r="Y3230" i="7"/>
  <c r="Y3231" i="7"/>
  <c r="Y3232" i="7"/>
  <c r="Y3233" i="7"/>
  <c r="Y3234" i="7"/>
  <c r="Y3235" i="7"/>
  <c r="Y3236" i="7"/>
  <c r="Y3237" i="7"/>
  <c r="Y3238" i="7"/>
  <c r="Y3239" i="7"/>
  <c r="Y3240" i="7"/>
  <c r="Y3241" i="7"/>
  <c r="Y3242" i="7"/>
  <c r="Y3243" i="7"/>
  <c r="Y3244" i="7"/>
  <c r="Y3245" i="7"/>
  <c r="Y3246" i="7"/>
  <c r="Y3247" i="7"/>
  <c r="Y3248" i="7"/>
  <c r="Y3249" i="7"/>
  <c r="Y3250" i="7"/>
  <c r="Y3251" i="7"/>
  <c r="Y3252" i="7"/>
  <c r="Y3253" i="7"/>
  <c r="Y3254" i="7"/>
  <c r="Y3255" i="7"/>
  <c r="Y3256" i="7"/>
  <c r="Y3257" i="7"/>
  <c r="Y3258" i="7"/>
  <c r="Y3259" i="7"/>
  <c r="Y3260" i="7"/>
  <c r="Y3261" i="7"/>
  <c r="Y3262" i="7"/>
  <c r="Y3263" i="7"/>
  <c r="Y3264" i="7"/>
  <c r="Y3265" i="7"/>
  <c r="Y3266" i="7"/>
  <c r="Y3267" i="7"/>
  <c r="Y3268" i="7"/>
  <c r="Y3269" i="7"/>
  <c r="Y3270" i="7"/>
  <c r="Y3271" i="7"/>
  <c r="Y3272" i="7"/>
  <c r="Y3273" i="7"/>
  <c r="Y3274" i="7"/>
  <c r="Y3275" i="7"/>
  <c r="Y3276" i="7"/>
  <c r="Y3277" i="7"/>
  <c r="Y3278" i="7"/>
  <c r="Y3279" i="7"/>
  <c r="Y3280" i="7"/>
  <c r="Y3281" i="7"/>
  <c r="Y3282" i="7"/>
  <c r="Y3283" i="7"/>
  <c r="Y3284" i="7"/>
  <c r="Y3285" i="7"/>
  <c r="Y3286" i="7"/>
  <c r="Y3287" i="7"/>
  <c r="Y3288" i="7"/>
  <c r="Y3289" i="7"/>
  <c r="Y3290" i="7"/>
  <c r="Y3291" i="7"/>
  <c r="Y3292" i="7"/>
  <c r="Y3293" i="7"/>
  <c r="Y3294" i="7"/>
  <c r="Y3295" i="7"/>
  <c r="Y3296" i="7"/>
  <c r="Y3297" i="7"/>
  <c r="Y3298" i="7"/>
  <c r="Y3299" i="7"/>
  <c r="Y3300" i="7"/>
  <c r="Y3301" i="7"/>
  <c r="Y3302" i="7"/>
  <c r="Y3303" i="7"/>
  <c r="Y3304" i="7"/>
  <c r="Y3305" i="7"/>
  <c r="Y3306" i="7"/>
  <c r="Y3307" i="7"/>
  <c r="Y3308" i="7"/>
  <c r="Y3309" i="7"/>
  <c r="Y3310" i="7"/>
  <c r="Y3311" i="7"/>
  <c r="Y3312" i="7"/>
  <c r="Y3313" i="7"/>
  <c r="Y3314" i="7"/>
  <c r="Y3315" i="7"/>
  <c r="Y3316" i="7"/>
  <c r="Y3317" i="7"/>
  <c r="Y3318" i="7"/>
  <c r="Y3319" i="7"/>
  <c r="Y3320" i="7"/>
  <c r="Y3321" i="7"/>
  <c r="Y3322" i="7"/>
  <c r="Y3323" i="7"/>
  <c r="Y3324" i="7"/>
  <c r="Y3325" i="7"/>
  <c r="Y3326" i="7"/>
  <c r="Y3327" i="7"/>
  <c r="Y3328" i="7"/>
  <c r="Y3329" i="7"/>
  <c r="Y3330" i="7"/>
  <c r="Y3331" i="7"/>
  <c r="Y3332" i="7"/>
  <c r="Y3333" i="7"/>
  <c r="Y3334" i="7"/>
  <c r="Y3335" i="7"/>
  <c r="Y3336" i="7"/>
  <c r="Y3337" i="7"/>
  <c r="Y3338" i="7"/>
  <c r="Y3339" i="7"/>
  <c r="Y3340" i="7"/>
  <c r="Y3341" i="7"/>
  <c r="Y3342" i="7"/>
  <c r="Y3343" i="7"/>
  <c r="Y3344" i="7"/>
  <c r="Y3345" i="7"/>
  <c r="Y3346" i="7"/>
  <c r="Y3347" i="7"/>
  <c r="Y3348" i="7"/>
  <c r="Y3349" i="7"/>
  <c r="Y3350" i="7"/>
  <c r="Y3351" i="7"/>
  <c r="Y3352" i="7"/>
  <c r="Y3353" i="7"/>
  <c r="Y3354" i="7"/>
  <c r="Y3355" i="7"/>
  <c r="Y3356" i="7"/>
  <c r="Y3357" i="7"/>
  <c r="Y3358" i="7"/>
  <c r="Y3359" i="7"/>
  <c r="Y3360" i="7"/>
  <c r="Y3361" i="7"/>
  <c r="Y3362" i="7"/>
  <c r="Y3363" i="7"/>
  <c r="Y3364" i="7"/>
  <c r="Y3365" i="7"/>
  <c r="Y3366" i="7"/>
  <c r="Y3367" i="7"/>
  <c r="Y3368" i="7"/>
  <c r="Y3369" i="7"/>
  <c r="Y3370" i="7"/>
  <c r="Y3371" i="7"/>
  <c r="Y3372" i="7"/>
  <c r="Y3373" i="7"/>
  <c r="Y3374" i="7"/>
  <c r="Y3375" i="7"/>
  <c r="Y3376" i="7"/>
  <c r="Y3377" i="7"/>
  <c r="Y3378" i="7"/>
  <c r="Y3379" i="7"/>
  <c r="Y3380" i="7"/>
  <c r="Y3381" i="7"/>
  <c r="Y3382" i="7"/>
  <c r="Y3383" i="7"/>
  <c r="Y3384" i="7"/>
  <c r="Y3385" i="7"/>
  <c r="Y3386" i="7"/>
  <c r="Y3387" i="7"/>
  <c r="Y3388" i="7"/>
  <c r="Y3389" i="7"/>
  <c r="Y3390" i="7"/>
  <c r="Y3391" i="7"/>
  <c r="Y3392" i="7"/>
  <c r="Y3393" i="7"/>
  <c r="Y3394" i="7"/>
  <c r="Y3395" i="7"/>
  <c r="Y3396" i="7"/>
  <c r="Y3397" i="7"/>
  <c r="Y3398" i="7"/>
  <c r="Y3399" i="7"/>
  <c r="Y3400" i="7"/>
  <c r="Y3401" i="7"/>
  <c r="Y3402" i="7"/>
  <c r="Y3403" i="7"/>
  <c r="Y3404" i="7"/>
  <c r="Y3405" i="7"/>
  <c r="Y3406" i="7"/>
  <c r="Y3407" i="7"/>
  <c r="Y3408" i="7"/>
  <c r="Y3409" i="7"/>
  <c r="Y3410" i="7"/>
  <c r="Y3411" i="7"/>
  <c r="Y3412" i="7"/>
  <c r="Y3413" i="7"/>
  <c r="Y3414" i="7"/>
  <c r="Y3415" i="7"/>
  <c r="Y3416" i="7"/>
  <c r="Y3417" i="7"/>
  <c r="Y3418" i="7"/>
  <c r="Y3419" i="7"/>
  <c r="Y3420" i="7"/>
  <c r="Y3421" i="7"/>
  <c r="Y3422" i="7"/>
  <c r="Y3423" i="7"/>
  <c r="Y3424" i="7"/>
  <c r="Y3425" i="7"/>
  <c r="Y3426" i="7"/>
  <c r="Y3427" i="7"/>
  <c r="Y3428" i="7"/>
  <c r="Y3429" i="7"/>
  <c r="Y3430" i="7"/>
  <c r="Y3431" i="7"/>
  <c r="Y3432" i="7"/>
  <c r="Y3433" i="7"/>
  <c r="Y3434" i="7"/>
  <c r="Y3435" i="7"/>
  <c r="Y3436" i="7"/>
  <c r="Y3437" i="7"/>
  <c r="Y3438" i="7"/>
  <c r="Y3439" i="7"/>
  <c r="Y3440" i="7"/>
  <c r="Y3441" i="7"/>
  <c r="Y3442" i="7"/>
  <c r="Y3443" i="7"/>
  <c r="Y3444" i="7"/>
  <c r="Y3445" i="7"/>
  <c r="Y3446" i="7"/>
  <c r="Y3447" i="7"/>
  <c r="Y3448" i="7"/>
  <c r="Y3449" i="7"/>
  <c r="Y3450" i="7"/>
  <c r="Y3451" i="7"/>
  <c r="Y3452" i="7"/>
  <c r="Y3453" i="7"/>
  <c r="Y3454" i="7"/>
  <c r="Y3455" i="7"/>
  <c r="Y3456" i="7"/>
  <c r="Y3457" i="7"/>
  <c r="Y3458" i="7"/>
  <c r="Y3459" i="7"/>
  <c r="Y3460" i="7"/>
  <c r="Y3461" i="7"/>
  <c r="Y3462" i="7"/>
  <c r="Y3463" i="7"/>
  <c r="Y3464" i="7"/>
  <c r="Y3465" i="7"/>
  <c r="Y3466" i="7"/>
  <c r="Y3467" i="7"/>
  <c r="Y3468" i="7"/>
  <c r="Y3469" i="7"/>
  <c r="Y3470" i="7"/>
  <c r="Y3471" i="7"/>
  <c r="Y3472" i="7"/>
  <c r="Y3473" i="7"/>
  <c r="Y3474" i="7"/>
  <c r="Y3475" i="7"/>
  <c r="Y3476" i="7"/>
  <c r="Y3477" i="7"/>
  <c r="Y3478" i="7"/>
  <c r="Y3479" i="7"/>
  <c r="Y3480" i="7"/>
  <c r="Y3481" i="7"/>
  <c r="Y3482" i="7"/>
  <c r="Y3483" i="7"/>
  <c r="Y3484" i="7"/>
  <c r="Y3485" i="7"/>
  <c r="Y3486" i="7"/>
  <c r="Y3487" i="7"/>
  <c r="Y3488" i="7"/>
  <c r="Y3489" i="7"/>
  <c r="Y3490" i="7"/>
  <c r="Y3491" i="7"/>
  <c r="Y3492" i="7"/>
  <c r="Y3493" i="7"/>
  <c r="Y3494" i="7"/>
  <c r="Y3495" i="7"/>
  <c r="Y3496" i="7"/>
  <c r="Y3497" i="7"/>
  <c r="Y3498" i="7"/>
  <c r="Y3499" i="7"/>
  <c r="Y3500" i="7"/>
  <c r="Y3501" i="7"/>
  <c r="Y3502" i="7"/>
  <c r="Y3503" i="7"/>
  <c r="Y3504" i="7"/>
  <c r="Y3505" i="7"/>
  <c r="Y3506" i="7"/>
  <c r="Y3507" i="7"/>
  <c r="Y3508" i="7"/>
  <c r="Y3509" i="7"/>
  <c r="Y3510" i="7"/>
  <c r="Y3511" i="7"/>
  <c r="Y3512" i="7"/>
  <c r="Y3513" i="7"/>
  <c r="Y3514" i="7"/>
  <c r="Y3515" i="7"/>
  <c r="Y3516" i="7"/>
  <c r="Y3517" i="7"/>
  <c r="Y3518" i="7"/>
  <c r="Y3519" i="7"/>
  <c r="Y3520" i="7"/>
  <c r="Y3521" i="7"/>
  <c r="Y3522" i="7"/>
  <c r="Y3523" i="7"/>
  <c r="Y3524" i="7"/>
  <c r="Y3525" i="7"/>
  <c r="Y3526" i="7"/>
  <c r="Y3527" i="7"/>
  <c r="Y3528" i="7"/>
  <c r="Y3529" i="7"/>
  <c r="Y3530" i="7"/>
  <c r="Y3531" i="7"/>
  <c r="Y3532" i="7"/>
  <c r="Y3533" i="7"/>
  <c r="Y3534" i="7"/>
  <c r="Y3535" i="7"/>
  <c r="Y3536" i="7"/>
  <c r="Y3537" i="7"/>
  <c r="Y3538" i="7"/>
  <c r="Y3539" i="7"/>
  <c r="Y3540" i="7"/>
  <c r="Y3541" i="7"/>
  <c r="Y3542" i="7"/>
  <c r="Y3543" i="7"/>
  <c r="Y3544" i="7"/>
  <c r="Y3545" i="7"/>
  <c r="Y3546" i="7"/>
  <c r="Y3547" i="7"/>
  <c r="Y3548" i="7"/>
  <c r="Y3549" i="7"/>
  <c r="Y3550" i="7"/>
  <c r="Y3551" i="7"/>
  <c r="Y3552" i="7"/>
  <c r="Y3553" i="7"/>
  <c r="Y3554" i="7"/>
  <c r="Y3555" i="7"/>
  <c r="Y3556" i="7"/>
  <c r="Y2" i="7"/>
  <c r="AF2" i="7"/>
  <c r="AG2" i="7"/>
  <c r="AH2" i="7"/>
  <c r="AI2" i="7"/>
  <c r="AJ2" i="7"/>
  <c r="AK2" i="7"/>
  <c r="AL2" i="7"/>
  <c r="AM2" i="7"/>
  <c r="AN2" i="7"/>
  <c r="AO2" i="7"/>
  <c r="AF3" i="7"/>
  <c r="AH3" i="7"/>
  <c r="AI3" i="7"/>
  <c r="AJ3" i="7"/>
  <c r="AK3" i="7"/>
  <c r="AL3" i="7"/>
  <c r="AM3" i="7"/>
  <c r="AN3" i="7"/>
  <c r="AO3" i="7"/>
  <c r="AF4" i="7"/>
  <c r="AG4" i="7"/>
  <c r="AH4" i="7"/>
  <c r="AI4" i="7"/>
  <c r="AJ4" i="7"/>
  <c r="AK4" i="7"/>
  <c r="AL4" i="7"/>
  <c r="AM4" i="7"/>
  <c r="AN4" i="7"/>
  <c r="AO4" i="7"/>
  <c r="AF5" i="7"/>
  <c r="AG5" i="7"/>
  <c r="AH5" i="7"/>
  <c r="AI5" i="7"/>
  <c r="AJ5" i="7"/>
  <c r="AK5" i="7"/>
  <c r="AL5" i="7"/>
  <c r="AM5" i="7"/>
  <c r="AN5" i="7"/>
  <c r="AO5" i="7"/>
  <c r="AF6" i="7"/>
  <c r="AG6" i="7"/>
  <c r="AH6" i="7"/>
  <c r="AI6" i="7"/>
  <c r="AJ6" i="7"/>
  <c r="AK6" i="7"/>
  <c r="AL6" i="7"/>
  <c r="AM6" i="7"/>
  <c r="AN6" i="7"/>
  <c r="AO6" i="7"/>
  <c r="AF7" i="7"/>
  <c r="AG7" i="7"/>
  <c r="AH7" i="7"/>
  <c r="AI7" i="7"/>
  <c r="AJ7" i="7"/>
  <c r="AK7" i="7"/>
  <c r="AL7" i="7"/>
  <c r="AM7" i="7"/>
  <c r="AN7" i="7"/>
  <c r="AO7" i="7"/>
  <c r="AF8" i="7"/>
  <c r="AG8" i="7"/>
  <c r="AH8" i="7"/>
  <c r="AI8" i="7"/>
  <c r="AJ8" i="7"/>
  <c r="AK8" i="7"/>
  <c r="AL8" i="7"/>
  <c r="AM8" i="7"/>
  <c r="AN8" i="7"/>
  <c r="AO8" i="7"/>
  <c r="AF9" i="7"/>
  <c r="AG9" i="7"/>
  <c r="AH9" i="7"/>
  <c r="AI9" i="7"/>
  <c r="AJ9" i="7"/>
  <c r="AK9" i="7"/>
  <c r="AL9" i="7"/>
  <c r="AM9" i="7"/>
  <c r="AN9" i="7"/>
  <c r="AO9" i="7"/>
  <c r="AF10" i="7"/>
  <c r="AG10" i="7"/>
  <c r="AH10" i="7"/>
  <c r="AI10" i="7"/>
  <c r="AJ10" i="7"/>
  <c r="AK10" i="7"/>
  <c r="AL10" i="7"/>
  <c r="AM10" i="7"/>
  <c r="AN10" i="7"/>
  <c r="AO10" i="7"/>
  <c r="AF11" i="7"/>
  <c r="AG11" i="7"/>
  <c r="AH11" i="7"/>
  <c r="AI11" i="7"/>
  <c r="AJ11" i="7"/>
  <c r="AK11" i="7"/>
  <c r="AL11" i="7"/>
  <c r="AM11" i="7"/>
  <c r="AN11" i="7"/>
  <c r="AO11" i="7"/>
  <c r="AF12" i="7"/>
  <c r="AG12" i="7"/>
  <c r="AH12" i="7"/>
  <c r="AI12" i="7"/>
  <c r="AJ12" i="7"/>
  <c r="AK12" i="7"/>
  <c r="AL12" i="7"/>
  <c r="AM12" i="7"/>
  <c r="AN12" i="7"/>
  <c r="AO12" i="7"/>
  <c r="AF13" i="7"/>
  <c r="AG13" i="7"/>
  <c r="AH13" i="7"/>
  <c r="AI13" i="7"/>
  <c r="AJ13" i="7"/>
  <c r="AK13" i="7"/>
  <c r="AL13" i="7"/>
  <c r="AM13" i="7"/>
  <c r="AN13" i="7"/>
  <c r="AO13" i="7"/>
  <c r="AF21" i="7"/>
  <c r="AG21" i="7"/>
  <c r="AH21" i="7"/>
  <c r="AI21" i="7"/>
  <c r="AJ21" i="7"/>
  <c r="AK21" i="7"/>
  <c r="AL21" i="7"/>
  <c r="AM21" i="7"/>
  <c r="AN21" i="7"/>
  <c r="AO21" i="7"/>
  <c r="AF22" i="7"/>
  <c r="AH22" i="7"/>
  <c r="AI22" i="7"/>
  <c r="AJ22" i="7"/>
  <c r="AK22" i="7"/>
  <c r="AL22" i="7"/>
  <c r="AM22" i="7"/>
  <c r="AN22" i="7"/>
  <c r="AO22" i="7"/>
  <c r="AF23" i="7"/>
  <c r="AG23" i="7"/>
  <c r="AH23" i="7"/>
  <c r="AI23" i="7"/>
  <c r="AJ23" i="7"/>
  <c r="AK23" i="7"/>
  <c r="AL23" i="7"/>
  <c r="AM23" i="7"/>
  <c r="AN23" i="7"/>
  <c r="AO23" i="7"/>
  <c r="AF24" i="7"/>
  <c r="AG24" i="7"/>
  <c r="AH24" i="7"/>
  <c r="AI24" i="7"/>
  <c r="AJ24" i="7"/>
  <c r="AK24" i="7"/>
  <c r="AL24" i="7"/>
  <c r="AM24" i="7"/>
  <c r="AN24" i="7"/>
  <c r="AO24" i="7"/>
  <c r="AF25" i="7"/>
  <c r="AG25" i="7"/>
  <c r="AH25" i="7"/>
  <c r="AI25" i="7"/>
  <c r="AJ25" i="7"/>
  <c r="AK25" i="7"/>
  <c r="AL25" i="7"/>
  <c r="AM25" i="7"/>
  <c r="AN25" i="7"/>
  <c r="AO25" i="7"/>
  <c r="AF26" i="7"/>
  <c r="AG26" i="7"/>
  <c r="AH26" i="7"/>
  <c r="AI26" i="7"/>
  <c r="AJ26" i="7"/>
  <c r="AK26" i="7"/>
  <c r="AL26" i="7"/>
  <c r="AM26" i="7"/>
  <c r="AN26" i="7"/>
  <c r="AO26" i="7"/>
  <c r="AF27" i="7"/>
  <c r="AG27" i="7"/>
  <c r="AH27" i="7"/>
  <c r="AI27" i="7"/>
  <c r="AJ27" i="7"/>
  <c r="AK27" i="7"/>
  <c r="AL27" i="7"/>
  <c r="AM27" i="7"/>
  <c r="AN27" i="7"/>
  <c r="AO27" i="7"/>
  <c r="AF28" i="7"/>
  <c r="AG28" i="7"/>
  <c r="AH28" i="7"/>
  <c r="AI28" i="7"/>
  <c r="AJ28" i="7"/>
  <c r="AK28" i="7"/>
  <c r="AL28" i="7"/>
  <c r="AM28" i="7"/>
  <c r="AN28" i="7"/>
  <c r="AO28" i="7"/>
  <c r="AF29" i="7"/>
  <c r="AG29" i="7"/>
  <c r="AH29" i="7"/>
  <c r="AI29" i="7"/>
  <c r="AJ29" i="7"/>
  <c r="AK29" i="7"/>
  <c r="AL29" i="7"/>
  <c r="AM29" i="7"/>
  <c r="AN29" i="7"/>
  <c r="AO29" i="7"/>
  <c r="AF30" i="7"/>
  <c r="AG30" i="7"/>
  <c r="AH30" i="7"/>
  <c r="AI30" i="7"/>
  <c r="AJ30" i="7"/>
  <c r="AK30" i="7"/>
  <c r="AL30" i="7"/>
  <c r="AM30" i="7"/>
  <c r="AN30" i="7"/>
  <c r="AO30" i="7"/>
  <c r="AF31" i="7"/>
  <c r="AG31" i="7"/>
  <c r="AH31" i="7"/>
  <c r="AI31" i="7"/>
  <c r="AJ31" i="7"/>
  <c r="AK31" i="7"/>
  <c r="AL31" i="7"/>
  <c r="AM31" i="7"/>
  <c r="AN31" i="7"/>
  <c r="AO31" i="7"/>
  <c r="AF32" i="7"/>
  <c r="AG32" i="7"/>
  <c r="AH32" i="7"/>
  <c r="AI32" i="7"/>
  <c r="AJ32" i="7"/>
  <c r="AK32" i="7"/>
  <c r="AL32" i="7"/>
  <c r="AM32" i="7"/>
  <c r="AN32" i="7"/>
  <c r="AO32" i="7"/>
  <c r="AF34" i="7"/>
  <c r="AG34" i="7"/>
  <c r="AH34" i="7"/>
  <c r="AI34" i="7"/>
  <c r="AJ34" i="7"/>
  <c r="AK34" i="7"/>
  <c r="AL34" i="7"/>
  <c r="AM34" i="7"/>
  <c r="AN34" i="7"/>
  <c r="AO34" i="7"/>
  <c r="AF35" i="7"/>
  <c r="AG35" i="7"/>
  <c r="AH35" i="7"/>
  <c r="AI35" i="7"/>
  <c r="AJ35" i="7"/>
  <c r="AK35" i="7"/>
  <c r="AL35" i="7"/>
  <c r="AM35" i="7"/>
  <c r="AN35" i="7"/>
  <c r="AO35" i="7"/>
  <c r="AH39" i="7"/>
  <c r="AH40" i="7" s="1"/>
  <c r="AK50" i="7" l="1"/>
  <c r="AJ48" i="7"/>
  <c r="AJ60" i="7"/>
  <c r="AI58" i="7"/>
  <c r="AH56" i="7"/>
  <c r="AG54" i="7"/>
  <c r="AF52" i="7"/>
  <c r="AH46" i="7"/>
  <c r="AK45" i="7"/>
  <c r="AK59" i="7"/>
  <c r="AK60" i="7"/>
  <c r="AI46" i="7"/>
  <c r="AK51" i="7"/>
  <c r="AJ49" i="7"/>
  <c r="AI47" i="7"/>
  <c r="AI59" i="7"/>
  <c r="AH57" i="7"/>
  <c r="AG55" i="7"/>
  <c r="AF53" i="7"/>
  <c r="AG46" i="7"/>
  <c r="AH58" i="7"/>
  <c r="AF54" i="7"/>
  <c r="AH48" i="7"/>
  <c r="AF56" i="7"/>
  <c r="AF49" i="7"/>
  <c r="AH54" i="7"/>
  <c r="AI57" i="7"/>
  <c r="AK52" i="7"/>
  <c r="AJ50" i="7"/>
  <c r="AI48" i="7"/>
  <c r="AI60" i="7"/>
  <c r="AG56" i="7"/>
  <c r="AF46" i="7"/>
  <c r="AG58" i="7"/>
  <c r="AF50" i="7"/>
  <c r="AF45" i="7"/>
  <c r="AK53" i="7"/>
  <c r="AJ51" i="7"/>
  <c r="AI49" i="7"/>
  <c r="AH47" i="7"/>
  <c r="AH59" i="7"/>
  <c r="AG57" i="7"/>
  <c r="AF55" i="7"/>
  <c r="AJ52" i="7"/>
  <c r="AI50" i="7"/>
  <c r="AH60" i="7"/>
  <c r="AG51" i="7"/>
  <c r="AK49" i="7"/>
  <c r="AK54" i="7"/>
  <c r="AJ46" i="7"/>
  <c r="AG53" i="7"/>
  <c r="AK55" i="7"/>
  <c r="AJ53" i="7"/>
  <c r="AI51" i="7"/>
  <c r="AH49" i="7"/>
  <c r="AG47" i="7"/>
  <c r="AG59" i="7"/>
  <c r="AF57" i="7"/>
  <c r="AJ45" i="7"/>
  <c r="AK47" i="7"/>
  <c r="AK48" i="7"/>
  <c r="AH55" i="7"/>
  <c r="AK56" i="7"/>
  <c r="AJ54" i="7"/>
  <c r="AI52" i="7"/>
  <c r="AH50" i="7"/>
  <c r="AG48" i="7"/>
  <c r="AG60" i="7"/>
  <c r="AF58" i="7"/>
  <c r="AI45" i="7"/>
  <c r="AH45" i="7"/>
  <c r="AJ57" i="7"/>
  <c r="AJ58" i="7"/>
  <c r="AF51" i="7"/>
  <c r="AK57" i="7"/>
  <c r="AJ55" i="7"/>
  <c r="AI53" i="7"/>
  <c r="AH51" i="7"/>
  <c r="AG49" i="7"/>
  <c r="AF47" i="7"/>
  <c r="AF59" i="7"/>
  <c r="AI55" i="7"/>
  <c r="AI56" i="7"/>
  <c r="AJ59" i="7"/>
  <c r="AK58" i="7"/>
  <c r="AJ56" i="7"/>
  <c r="AI54" i="7"/>
  <c r="AH52" i="7"/>
  <c r="AG50" i="7"/>
  <c r="AF48" i="7"/>
  <c r="AF60" i="7"/>
  <c r="AG45" i="7"/>
  <c r="AH53" i="7"/>
  <c r="AG52" i="7"/>
  <c r="AJ47" i="7"/>
  <c r="AH37" i="7"/>
  <c r="AO33" i="7"/>
  <c r="AN33" i="7"/>
  <c r="AM33" i="7"/>
  <c r="AL33" i="7"/>
  <c r="AK33" i="7"/>
  <c r="AJ33" i="7"/>
  <c r="AI33" i="7"/>
  <c r="AH33" i="7"/>
  <c r="AP21" i="7"/>
  <c r="AN14" i="7"/>
  <c r="AL14" i="7"/>
  <c r="AK14" i="7"/>
  <c r="AJ14" i="7"/>
  <c r="AI14" i="7"/>
  <c r="AM14" i="7"/>
  <c r="AH14" i="7"/>
  <c r="AF14" i="7"/>
  <c r="AP11" i="7"/>
  <c r="AO14" i="7"/>
  <c r="AP13" i="7"/>
  <c r="AP4" i="7"/>
  <c r="AP12" i="7"/>
  <c r="AP5" i="7"/>
  <c r="AP9" i="7"/>
  <c r="AP10" i="7"/>
  <c r="AP2" i="7"/>
  <c r="AG14" i="7"/>
  <c r="AP3" i="7"/>
  <c r="AP26" i="7"/>
  <c r="AP27" i="7"/>
  <c r="AF33" i="7"/>
  <c r="AP28" i="7"/>
  <c r="AP32" i="7"/>
  <c r="AP29" i="7"/>
  <c r="AP24" i="7"/>
  <c r="AP23" i="7"/>
  <c r="AP31" i="7"/>
  <c r="AP30" i="7"/>
  <c r="AP25" i="7"/>
  <c r="AG33" i="7"/>
  <c r="AP22" i="7"/>
  <c r="AH41" i="7"/>
  <c r="AP6" i="7"/>
  <c r="AP7" i="7"/>
  <c r="AP8" i="7"/>
  <c r="AH61" i="7" l="1"/>
  <c r="AJ61" i="7"/>
  <c r="AI61" i="7"/>
  <c r="AG61" i="7"/>
  <c r="AK61" i="7"/>
  <c r="AH38" i="7"/>
  <c r="AH17" i="7"/>
  <c r="F24" i="2" l="1"/>
  <c r="F26" i="2" s="1"/>
  <c r="G26" i="2" s="1"/>
  <c r="G24" i="2" l="1"/>
  <c r="N16" i="2"/>
  <c r="O16" i="2"/>
  <c r="M16" i="2"/>
  <c r="L16" i="2"/>
  <c r="K16" i="2"/>
  <c r="J16" i="2"/>
  <c r="I16" i="2"/>
  <c r="H16" i="2"/>
  <c r="G16" i="2"/>
  <c r="F16" i="2"/>
  <c r="V8" i="3" l="1"/>
  <c r="Y9" i="3" s="1"/>
  <c r="Z3" i="3" s="1"/>
  <c r="V3" i="3"/>
  <c r="U2678" i="3" s="1"/>
  <c r="O15" i="1"/>
  <c r="N15" i="1"/>
  <c r="J15" i="1"/>
  <c r="K15" i="1"/>
  <c r="L15" i="1"/>
  <c r="M15" i="1"/>
  <c r="I15" i="1"/>
  <c r="H15" i="1"/>
  <c r="G15" i="1"/>
  <c r="F15" i="1"/>
  <c r="U3637" i="3" l="1"/>
  <c r="U3577" i="3"/>
  <c r="U3624" i="3"/>
  <c r="U3588" i="3"/>
  <c r="U3564" i="3"/>
  <c r="U3528" i="3"/>
  <c r="U3492" i="3"/>
  <c r="U3456" i="3"/>
  <c r="U3420" i="3"/>
  <c r="U3396" i="3"/>
  <c r="U3360" i="3"/>
  <c r="U3336" i="3"/>
  <c r="U3300" i="3"/>
  <c r="U3232" i="3"/>
  <c r="U3056" i="3"/>
  <c r="U3611" i="3"/>
  <c r="U3587" i="3"/>
  <c r="U3563" i="3"/>
  <c r="U3539" i="3"/>
  <c r="U3515" i="3"/>
  <c r="U3479" i="3"/>
  <c r="U3431" i="3"/>
  <c r="U3371" i="3"/>
  <c r="U3634" i="3"/>
  <c r="U3622" i="3"/>
  <c r="U3610" i="3"/>
  <c r="U3598" i="3"/>
  <c r="U3586" i="3"/>
  <c r="U3574" i="3"/>
  <c r="U3562" i="3"/>
  <c r="U3550" i="3"/>
  <c r="U3538" i="3"/>
  <c r="U3526" i="3"/>
  <c r="U3514" i="3"/>
  <c r="U3502" i="3"/>
  <c r="U3490" i="3"/>
  <c r="U3478" i="3"/>
  <c r="U3466" i="3"/>
  <c r="U3454" i="3"/>
  <c r="U3442" i="3"/>
  <c r="U3430" i="3"/>
  <c r="U3418" i="3"/>
  <c r="U3406" i="3"/>
  <c r="U3394" i="3"/>
  <c r="U3382" i="3"/>
  <c r="U3370" i="3"/>
  <c r="U3358" i="3"/>
  <c r="U3346" i="3"/>
  <c r="U3334" i="3"/>
  <c r="U3322" i="3"/>
  <c r="U3310" i="3"/>
  <c r="U3298" i="3"/>
  <c r="U3284" i="3"/>
  <c r="U3266" i="3"/>
  <c r="U3248" i="3"/>
  <c r="U3230" i="3"/>
  <c r="U3212" i="3"/>
  <c r="U3194" i="3"/>
  <c r="U3176" i="3"/>
  <c r="U3158" i="3"/>
  <c r="U3140" i="3"/>
  <c r="U3122" i="3"/>
  <c r="U3098" i="3"/>
  <c r="U3074" i="3"/>
  <c r="U3050" i="3"/>
  <c r="U3026" i="3"/>
  <c r="U3002" i="3"/>
  <c r="U2978" i="3"/>
  <c r="U2954" i="3"/>
  <c r="U2930" i="3"/>
  <c r="U2906" i="3"/>
  <c r="U2822" i="3"/>
  <c r="U11" i="3"/>
  <c r="U23" i="3"/>
  <c r="U35" i="3"/>
  <c r="U47" i="3"/>
  <c r="U59" i="3"/>
  <c r="U71" i="3"/>
  <c r="U83" i="3"/>
  <c r="U95" i="3"/>
  <c r="U107" i="3"/>
  <c r="U119" i="3"/>
  <c r="U131" i="3"/>
  <c r="U143" i="3"/>
  <c r="U155" i="3"/>
  <c r="U167" i="3"/>
  <c r="U179" i="3"/>
  <c r="U191" i="3"/>
  <c r="U203" i="3"/>
  <c r="U215" i="3"/>
  <c r="U227" i="3"/>
  <c r="U239" i="3"/>
  <c r="U251" i="3"/>
  <c r="U263" i="3"/>
  <c r="U275" i="3"/>
  <c r="U287" i="3"/>
  <c r="U299" i="3"/>
  <c r="U311" i="3"/>
  <c r="U323" i="3"/>
  <c r="U335" i="3"/>
  <c r="U347" i="3"/>
  <c r="U359" i="3"/>
  <c r="U371" i="3"/>
  <c r="U383" i="3"/>
  <c r="U395" i="3"/>
  <c r="U407" i="3"/>
  <c r="U419" i="3"/>
  <c r="U431" i="3"/>
  <c r="U443" i="3"/>
  <c r="U455" i="3"/>
  <c r="U467" i="3"/>
  <c r="U479" i="3"/>
  <c r="U491" i="3"/>
  <c r="U503" i="3"/>
  <c r="U515" i="3"/>
  <c r="U527" i="3"/>
  <c r="U539" i="3"/>
  <c r="U551" i="3"/>
  <c r="U563" i="3"/>
  <c r="U575" i="3"/>
  <c r="U587" i="3"/>
  <c r="U599" i="3"/>
  <c r="U611" i="3"/>
  <c r="U623" i="3"/>
  <c r="U635" i="3"/>
  <c r="U647" i="3"/>
  <c r="U659" i="3"/>
  <c r="U671" i="3"/>
  <c r="U683" i="3"/>
  <c r="U695" i="3"/>
  <c r="U707" i="3"/>
  <c r="U719" i="3"/>
  <c r="U731" i="3"/>
  <c r="U743" i="3"/>
  <c r="U755" i="3"/>
  <c r="U767" i="3"/>
  <c r="U779" i="3"/>
  <c r="U791" i="3"/>
  <c r="U803" i="3"/>
  <c r="U815" i="3"/>
  <c r="U827" i="3"/>
  <c r="U839" i="3"/>
  <c r="U851" i="3"/>
  <c r="U863" i="3"/>
  <c r="U875" i="3"/>
  <c r="U887" i="3"/>
  <c r="U899" i="3"/>
  <c r="U911" i="3"/>
  <c r="U923" i="3"/>
  <c r="U935" i="3"/>
  <c r="U947" i="3"/>
  <c r="U959" i="3"/>
  <c r="U971" i="3"/>
  <c r="U983" i="3"/>
  <c r="U995" i="3"/>
  <c r="U1007" i="3"/>
  <c r="U12" i="3"/>
  <c r="U24" i="3"/>
  <c r="U36" i="3"/>
  <c r="U48" i="3"/>
  <c r="U60" i="3"/>
  <c r="U72" i="3"/>
  <c r="U84" i="3"/>
  <c r="U96" i="3"/>
  <c r="U108" i="3"/>
  <c r="U120" i="3"/>
  <c r="U132" i="3"/>
  <c r="U144" i="3"/>
  <c r="U156" i="3"/>
  <c r="U168" i="3"/>
  <c r="U180" i="3"/>
  <c r="U192" i="3"/>
  <c r="U204" i="3"/>
  <c r="U216" i="3"/>
  <c r="U228" i="3"/>
  <c r="U240" i="3"/>
  <c r="U252" i="3"/>
  <c r="U264" i="3"/>
  <c r="U276" i="3"/>
  <c r="U288" i="3"/>
  <c r="U300" i="3"/>
  <c r="U312" i="3"/>
  <c r="U324" i="3"/>
  <c r="U336" i="3"/>
  <c r="U348" i="3"/>
  <c r="U360" i="3"/>
  <c r="U372" i="3"/>
  <c r="U384" i="3"/>
  <c r="U396" i="3"/>
  <c r="U408" i="3"/>
  <c r="U420" i="3"/>
  <c r="U432" i="3"/>
  <c r="U444" i="3"/>
  <c r="U456" i="3"/>
  <c r="U468" i="3"/>
  <c r="U480" i="3"/>
  <c r="U492" i="3"/>
  <c r="U504" i="3"/>
  <c r="U516" i="3"/>
  <c r="U528" i="3"/>
  <c r="U540" i="3"/>
  <c r="U552" i="3"/>
  <c r="U564" i="3"/>
  <c r="U576" i="3"/>
  <c r="U588" i="3"/>
  <c r="U600" i="3"/>
  <c r="U612" i="3"/>
  <c r="U624" i="3"/>
  <c r="U636" i="3"/>
  <c r="U648" i="3"/>
  <c r="U660" i="3"/>
  <c r="U672" i="3"/>
  <c r="U684" i="3"/>
  <c r="U696" i="3"/>
  <c r="U708" i="3"/>
  <c r="U720" i="3"/>
  <c r="U732" i="3"/>
  <c r="U744" i="3"/>
  <c r="U756" i="3"/>
  <c r="U768" i="3"/>
  <c r="U780" i="3"/>
  <c r="U792" i="3"/>
  <c r="U804" i="3"/>
  <c r="U13" i="3"/>
  <c r="U25" i="3"/>
  <c r="U37" i="3"/>
  <c r="U49" i="3"/>
  <c r="U61" i="3"/>
  <c r="U73" i="3"/>
  <c r="U85" i="3"/>
  <c r="U97" i="3"/>
  <c r="U109" i="3"/>
  <c r="U121" i="3"/>
  <c r="U133" i="3"/>
  <c r="U145" i="3"/>
  <c r="U157" i="3"/>
  <c r="U169" i="3"/>
  <c r="U181" i="3"/>
  <c r="U193" i="3"/>
  <c r="U205" i="3"/>
  <c r="U217" i="3"/>
  <c r="U229" i="3"/>
  <c r="U241" i="3"/>
  <c r="U253" i="3"/>
  <c r="U265" i="3"/>
  <c r="U277" i="3"/>
  <c r="U289" i="3"/>
  <c r="U301" i="3"/>
  <c r="U313" i="3"/>
  <c r="U325" i="3"/>
  <c r="U337" i="3"/>
  <c r="U349" i="3"/>
  <c r="U361" i="3"/>
  <c r="U373" i="3"/>
  <c r="U385" i="3"/>
  <c r="U397" i="3"/>
  <c r="U409" i="3"/>
  <c r="U421" i="3"/>
  <c r="U433" i="3"/>
  <c r="U445" i="3"/>
  <c r="U457" i="3"/>
  <c r="U469" i="3"/>
  <c r="U481" i="3"/>
  <c r="U493" i="3"/>
  <c r="U505" i="3"/>
  <c r="U517" i="3"/>
  <c r="U529" i="3"/>
  <c r="U541" i="3"/>
  <c r="U553" i="3"/>
  <c r="U565" i="3"/>
  <c r="U577" i="3"/>
  <c r="U589" i="3"/>
  <c r="U601" i="3"/>
  <c r="U613" i="3"/>
  <c r="U625" i="3"/>
  <c r="U637" i="3"/>
  <c r="U649" i="3"/>
  <c r="U661" i="3"/>
  <c r="U673" i="3"/>
  <c r="U685" i="3"/>
  <c r="U697" i="3"/>
  <c r="U709" i="3"/>
  <c r="U721" i="3"/>
  <c r="U733" i="3"/>
  <c r="U745" i="3"/>
  <c r="U757" i="3"/>
  <c r="U769" i="3"/>
  <c r="U781" i="3"/>
  <c r="U793" i="3"/>
  <c r="U805" i="3"/>
  <c r="U817" i="3"/>
  <c r="U829" i="3"/>
  <c r="U841" i="3"/>
  <c r="U853" i="3"/>
  <c r="U865" i="3"/>
  <c r="U877" i="3"/>
  <c r="U889" i="3"/>
  <c r="U901" i="3"/>
  <c r="U913" i="3"/>
  <c r="U925" i="3"/>
  <c r="U937" i="3"/>
  <c r="U949" i="3"/>
  <c r="U961" i="3"/>
  <c r="U973" i="3"/>
  <c r="U985" i="3"/>
  <c r="U997" i="3"/>
  <c r="U1009" i="3"/>
  <c r="U14" i="3"/>
  <c r="U26" i="3"/>
  <c r="U38" i="3"/>
  <c r="U50" i="3"/>
  <c r="U62" i="3"/>
  <c r="U74" i="3"/>
  <c r="U86" i="3"/>
  <c r="U98" i="3"/>
  <c r="U110" i="3"/>
  <c r="U122" i="3"/>
  <c r="U134" i="3"/>
  <c r="U146" i="3"/>
  <c r="U158" i="3"/>
  <c r="U170" i="3"/>
  <c r="U182" i="3"/>
  <c r="U194" i="3"/>
  <c r="U206" i="3"/>
  <c r="U218" i="3"/>
  <c r="U230" i="3"/>
  <c r="U242" i="3"/>
  <c r="U254" i="3"/>
  <c r="U266" i="3"/>
  <c r="U278" i="3"/>
  <c r="U290" i="3"/>
  <c r="U302" i="3"/>
  <c r="U3" i="3"/>
  <c r="U15" i="3"/>
  <c r="U27" i="3"/>
  <c r="U39" i="3"/>
  <c r="U51" i="3"/>
  <c r="U63" i="3"/>
  <c r="U75" i="3"/>
  <c r="U87" i="3"/>
  <c r="U99" i="3"/>
  <c r="U111" i="3"/>
  <c r="U123" i="3"/>
  <c r="U135" i="3"/>
  <c r="U147" i="3"/>
  <c r="U159" i="3"/>
  <c r="U171" i="3"/>
  <c r="U183" i="3"/>
  <c r="U195" i="3"/>
  <c r="U207" i="3"/>
  <c r="U219" i="3"/>
  <c r="U231" i="3"/>
  <c r="U243" i="3"/>
  <c r="U255" i="3"/>
  <c r="U267" i="3"/>
  <c r="U279" i="3"/>
  <c r="U291" i="3"/>
  <c r="U303" i="3"/>
  <c r="U315" i="3"/>
  <c r="U327" i="3"/>
  <c r="U339" i="3"/>
  <c r="U351" i="3"/>
  <c r="U363" i="3"/>
  <c r="U375" i="3"/>
  <c r="U387" i="3"/>
  <c r="U399" i="3"/>
  <c r="U411" i="3"/>
  <c r="U423" i="3"/>
  <c r="U435" i="3"/>
  <c r="U447" i="3"/>
  <c r="U459" i="3"/>
  <c r="U471" i="3"/>
  <c r="U483" i="3"/>
  <c r="U495" i="3"/>
  <c r="U507" i="3"/>
  <c r="U519" i="3"/>
  <c r="U531" i="3"/>
  <c r="U543" i="3"/>
  <c r="U555" i="3"/>
  <c r="U567" i="3"/>
  <c r="U579" i="3"/>
  <c r="U591" i="3"/>
  <c r="U603" i="3"/>
  <c r="U615" i="3"/>
  <c r="U627" i="3"/>
  <c r="U639" i="3"/>
  <c r="U651" i="3"/>
  <c r="U663" i="3"/>
  <c r="U675" i="3"/>
  <c r="U687" i="3"/>
  <c r="U699" i="3"/>
  <c r="U711" i="3"/>
  <c r="U723" i="3"/>
  <c r="U735" i="3"/>
  <c r="U747" i="3"/>
  <c r="U759" i="3"/>
  <c r="U771" i="3"/>
  <c r="U783" i="3"/>
  <c r="U795" i="3"/>
  <c r="U807" i="3"/>
  <c r="U819" i="3"/>
  <c r="U831" i="3"/>
  <c r="U843" i="3"/>
  <c r="U855" i="3"/>
  <c r="U867" i="3"/>
  <c r="U879" i="3"/>
  <c r="U891" i="3"/>
  <c r="U903" i="3"/>
  <c r="U915" i="3"/>
  <c r="U927" i="3"/>
  <c r="U939" i="3"/>
  <c r="U951" i="3"/>
  <c r="U963" i="3"/>
  <c r="U975" i="3"/>
  <c r="U987" i="3"/>
  <c r="U999" i="3"/>
  <c r="U1011" i="3"/>
  <c r="U4" i="3"/>
  <c r="U16" i="3"/>
  <c r="U28" i="3"/>
  <c r="U40" i="3"/>
  <c r="U52" i="3"/>
  <c r="U64" i="3"/>
  <c r="U76" i="3"/>
  <c r="U88" i="3"/>
  <c r="U100" i="3"/>
  <c r="U112" i="3"/>
  <c r="U124" i="3"/>
  <c r="U136" i="3"/>
  <c r="U148" i="3"/>
  <c r="U160" i="3"/>
  <c r="U172" i="3"/>
  <c r="U184" i="3"/>
  <c r="U196" i="3"/>
  <c r="U208" i="3"/>
  <c r="U220" i="3"/>
  <c r="U232" i="3"/>
  <c r="U244" i="3"/>
  <c r="U256" i="3"/>
  <c r="U268" i="3"/>
  <c r="U280" i="3"/>
  <c r="U292" i="3"/>
  <c r="U304" i="3"/>
  <c r="U316" i="3"/>
  <c r="U328" i="3"/>
  <c r="U340" i="3"/>
  <c r="U352" i="3"/>
  <c r="U364" i="3"/>
  <c r="U376" i="3"/>
  <c r="U388" i="3"/>
  <c r="U400" i="3"/>
  <c r="U412" i="3"/>
  <c r="U424" i="3"/>
  <c r="U436" i="3"/>
  <c r="U448" i="3"/>
  <c r="U460" i="3"/>
  <c r="U472" i="3"/>
  <c r="U484" i="3"/>
  <c r="U496" i="3"/>
  <c r="U508" i="3"/>
  <c r="U520" i="3"/>
  <c r="U532" i="3"/>
  <c r="U544" i="3"/>
  <c r="U556" i="3"/>
  <c r="U568" i="3"/>
  <c r="U580" i="3"/>
  <c r="U592" i="3"/>
  <c r="U604" i="3"/>
  <c r="U616" i="3"/>
  <c r="U628" i="3"/>
  <c r="U640" i="3"/>
  <c r="U652" i="3"/>
  <c r="U664" i="3"/>
  <c r="U676" i="3"/>
  <c r="U688" i="3"/>
  <c r="U700" i="3"/>
  <c r="U712" i="3"/>
  <c r="U724" i="3"/>
  <c r="U736" i="3"/>
  <c r="U748" i="3"/>
  <c r="U760" i="3"/>
  <c r="U772" i="3"/>
  <c r="U784" i="3"/>
  <c r="U796" i="3"/>
  <c r="U808" i="3"/>
  <c r="U820" i="3"/>
  <c r="U832" i="3"/>
  <c r="U844" i="3"/>
  <c r="U856" i="3"/>
  <c r="U868" i="3"/>
  <c r="U880" i="3"/>
  <c r="U892" i="3"/>
  <c r="U904" i="3"/>
  <c r="U916" i="3"/>
  <c r="U928" i="3"/>
  <c r="U940" i="3"/>
  <c r="U952" i="3"/>
  <c r="U964" i="3"/>
  <c r="U976" i="3"/>
  <c r="U988" i="3"/>
  <c r="U1000" i="3"/>
  <c r="U1012" i="3"/>
  <c r="U5" i="3"/>
  <c r="U17" i="3"/>
  <c r="U29" i="3"/>
  <c r="U41" i="3"/>
  <c r="U53" i="3"/>
  <c r="U65" i="3"/>
  <c r="U77" i="3"/>
  <c r="U89" i="3"/>
  <c r="U101" i="3"/>
  <c r="U113" i="3"/>
  <c r="U125" i="3"/>
  <c r="U137" i="3"/>
  <c r="U149" i="3"/>
  <c r="U161" i="3"/>
  <c r="U173" i="3"/>
  <c r="U185" i="3"/>
  <c r="U197" i="3"/>
  <c r="U209" i="3"/>
  <c r="U221" i="3"/>
  <c r="U233" i="3"/>
  <c r="U245" i="3"/>
  <c r="U257" i="3"/>
  <c r="U269" i="3"/>
  <c r="U281" i="3"/>
  <c r="U293" i="3"/>
  <c r="U305" i="3"/>
  <c r="U317" i="3"/>
  <c r="U329" i="3"/>
  <c r="U341" i="3"/>
  <c r="U353" i="3"/>
  <c r="U365" i="3"/>
  <c r="U377" i="3"/>
  <c r="U389" i="3"/>
  <c r="U401" i="3"/>
  <c r="U413" i="3"/>
  <c r="U425" i="3"/>
  <c r="U437" i="3"/>
  <c r="U449" i="3"/>
  <c r="U461" i="3"/>
  <c r="U473" i="3"/>
  <c r="U485" i="3"/>
  <c r="U497" i="3"/>
  <c r="U509" i="3"/>
  <c r="U521" i="3"/>
  <c r="U533" i="3"/>
  <c r="U545" i="3"/>
  <c r="U557" i="3"/>
  <c r="U569" i="3"/>
  <c r="U581" i="3"/>
  <c r="U593" i="3"/>
  <c r="U605" i="3"/>
  <c r="U617" i="3"/>
  <c r="U629" i="3"/>
  <c r="U641" i="3"/>
  <c r="U653" i="3"/>
  <c r="U665" i="3"/>
  <c r="U677" i="3"/>
  <c r="U689" i="3"/>
  <c r="U701" i="3"/>
  <c r="U713" i="3"/>
  <c r="U725" i="3"/>
  <c r="U737" i="3"/>
  <c r="U749" i="3"/>
  <c r="U761" i="3"/>
  <c r="U773" i="3"/>
  <c r="U785" i="3"/>
  <c r="U797" i="3"/>
  <c r="U809" i="3"/>
  <c r="U821" i="3"/>
  <c r="U833" i="3"/>
  <c r="U845" i="3"/>
  <c r="U857" i="3"/>
  <c r="U869" i="3"/>
  <c r="U881" i="3"/>
  <c r="U893" i="3"/>
  <c r="U905" i="3"/>
  <c r="U917" i="3"/>
  <c r="U929" i="3"/>
  <c r="U941" i="3"/>
  <c r="U953" i="3"/>
  <c r="U965" i="3"/>
  <c r="U977" i="3"/>
  <c r="U989" i="3"/>
  <c r="U1001" i="3"/>
  <c r="U1013" i="3"/>
  <c r="U6" i="3"/>
  <c r="U18" i="3"/>
  <c r="U30" i="3"/>
  <c r="U42" i="3"/>
  <c r="U54" i="3"/>
  <c r="U66" i="3"/>
  <c r="U78" i="3"/>
  <c r="U90" i="3"/>
  <c r="U102" i="3"/>
  <c r="U114" i="3"/>
  <c r="U126" i="3"/>
  <c r="U138" i="3"/>
  <c r="U150" i="3"/>
  <c r="U162" i="3"/>
  <c r="U174" i="3"/>
  <c r="U186" i="3"/>
  <c r="U198" i="3"/>
  <c r="U210" i="3"/>
  <c r="U222" i="3"/>
  <c r="U234" i="3"/>
  <c r="U246" i="3"/>
  <c r="U258" i="3"/>
  <c r="U270" i="3"/>
  <c r="U282" i="3"/>
  <c r="U294" i="3"/>
  <c r="U306" i="3"/>
  <c r="U318" i="3"/>
  <c r="U330" i="3"/>
  <c r="U342" i="3"/>
  <c r="U354" i="3"/>
  <c r="U366" i="3"/>
  <c r="U378" i="3"/>
  <c r="U390" i="3"/>
  <c r="U402" i="3"/>
  <c r="U414" i="3"/>
  <c r="U426" i="3"/>
  <c r="U438" i="3"/>
  <c r="U450" i="3"/>
  <c r="U462" i="3"/>
  <c r="U474" i="3"/>
  <c r="U486" i="3"/>
  <c r="U498" i="3"/>
  <c r="U510" i="3"/>
  <c r="U522" i="3"/>
  <c r="U534" i="3"/>
  <c r="U546" i="3"/>
  <c r="U558" i="3"/>
  <c r="U570" i="3"/>
  <c r="U582" i="3"/>
  <c r="U594" i="3"/>
  <c r="U606" i="3"/>
  <c r="U618" i="3"/>
  <c r="U630" i="3"/>
  <c r="U642" i="3"/>
  <c r="U654" i="3"/>
  <c r="U666" i="3"/>
  <c r="U678" i="3"/>
  <c r="U690" i="3"/>
  <c r="U702" i="3"/>
  <c r="U714" i="3"/>
  <c r="U726" i="3"/>
  <c r="U738" i="3"/>
  <c r="U750" i="3"/>
  <c r="U762" i="3"/>
  <c r="U774" i="3"/>
  <c r="U786" i="3"/>
  <c r="U798" i="3"/>
  <c r="U810" i="3"/>
  <c r="U822" i="3"/>
  <c r="U834" i="3"/>
  <c r="U846" i="3"/>
  <c r="U858" i="3"/>
  <c r="U870" i="3"/>
  <c r="U882" i="3"/>
  <c r="U894" i="3"/>
  <c r="U906" i="3"/>
  <c r="U918" i="3"/>
  <c r="U930" i="3"/>
  <c r="U942" i="3"/>
  <c r="U954" i="3"/>
  <c r="U966" i="3"/>
  <c r="U978" i="3"/>
  <c r="U990" i="3"/>
  <c r="U1002" i="3"/>
  <c r="U1014" i="3"/>
  <c r="U7" i="3"/>
  <c r="U19" i="3"/>
  <c r="U31" i="3"/>
  <c r="U43" i="3"/>
  <c r="U55" i="3"/>
  <c r="U67" i="3"/>
  <c r="U79" i="3"/>
  <c r="U91" i="3"/>
  <c r="U103" i="3"/>
  <c r="U115" i="3"/>
  <c r="U127" i="3"/>
  <c r="U139" i="3"/>
  <c r="U151" i="3"/>
  <c r="U163" i="3"/>
  <c r="U175" i="3"/>
  <c r="U187" i="3"/>
  <c r="U199" i="3"/>
  <c r="U211" i="3"/>
  <c r="U223" i="3"/>
  <c r="U235" i="3"/>
  <c r="U247" i="3"/>
  <c r="U259" i="3"/>
  <c r="U271" i="3"/>
  <c r="U283" i="3"/>
  <c r="U295" i="3"/>
  <c r="U307" i="3"/>
  <c r="U319" i="3"/>
  <c r="U331" i="3"/>
  <c r="U343" i="3"/>
  <c r="U355" i="3"/>
  <c r="U367" i="3"/>
  <c r="U379" i="3"/>
  <c r="U391" i="3"/>
  <c r="U403" i="3"/>
  <c r="U415" i="3"/>
  <c r="U427" i="3"/>
  <c r="U439" i="3"/>
  <c r="U451" i="3"/>
  <c r="U463" i="3"/>
  <c r="U475" i="3"/>
  <c r="U487" i="3"/>
  <c r="U499" i="3"/>
  <c r="U511" i="3"/>
  <c r="U523" i="3"/>
  <c r="U535" i="3"/>
  <c r="U547" i="3"/>
  <c r="U559" i="3"/>
  <c r="U571" i="3"/>
  <c r="U583" i="3"/>
  <c r="U595" i="3"/>
  <c r="U607" i="3"/>
  <c r="U619" i="3"/>
  <c r="U631" i="3"/>
  <c r="U643" i="3"/>
  <c r="U655" i="3"/>
  <c r="U667" i="3"/>
  <c r="U679" i="3"/>
  <c r="U691" i="3"/>
  <c r="U703" i="3"/>
  <c r="U715" i="3"/>
  <c r="U727" i="3"/>
  <c r="U739" i="3"/>
  <c r="U751" i="3"/>
  <c r="U763" i="3"/>
  <c r="U775" i="3"/>
  <c r="U787" i="3"/>
  <c r="U799" i="3"/>
  <c r="U811" i="3"/>
  <c r="U823" i="3"/>
  <c r="U835" i="3"/>
  <c r="U847" i="3"/>
  <c r="U859" i="3"/>
  <c r="U871" i="3"/>
  <c r="U883" i="3"/>
  <c r="U895" i="3"/>
  <c r="U907" i="3"/>
  <c r="U919" i="3"/>
  <c r="U931" i="3"/>
  <c r="U943" i="3"/>
  <c r="U955" i="3"/>
  <c r="U967" i="3"/>
  <c r="U979" i="3"/>
  <c r="U991" i="3"/>
  <c r="U1003" i="3"/>
  <c r="U1015" i="3"/>
  <c r="U8" i="3"/>
  <c r="U20" i="3"/>
  <c r="U32" i="3"/>
  <c r="U44" i="3"/>
  <c r="U56" i="3"/>
  <c r="U68" i="3"/>
  <c r="U80" i="3"/>
  <c r="U92" i="3"/>
  <c r="U104" i="3"/>
  <c r="U116" i="3"/>
  <c r="U128" i="3"/>
  <c r="U140" i="3"/>
  <c r="U152" i="3"/>
  <c r="U164" i="3"/>
  <c r="U176" i="3"/>
  <c r="U188" i="3"/>
  <c r="U200" i="3"/>
  <c r="U212" i="3"/>
  <c r="U224" i="3"/>
  <c r="U236" i="3"/>
  <c r="U248" i="3"/>
  <c r="U260" i="3"/>
  <c r="U272" i="3"/>
  <c r="U284" i="3"/>
  <c r="U296" i="3"/>
  <c r="U308" i="3"/>
  <c r="U320" i="3"/>
  <c r="U332" i="3"/>
  <c r="U344" i="3"/>
  <c r="U356" i="3"/>
  <c r="U368" i="3"/>
  <c r="U380" i="3"/>
  <c r="U392" i="3"/>
  <c r="U404" i="3"/>
  <c r="U416" i="3"/>
  <c r="U428" i="3"/>
  <c r="U440" i="3"/>
  <c r="U452" i="3"/>
  <c r="U464" i="3"/>
  <c r="U476" i="3"/>
  <c r="U488" i="3"/>
  <c r="U500" i="3"/>
  <c r="U512" i="3"/>
  <c r="U524" i="3"/>
  <c r="U536" i="3"/>
  <c r="U548" i="3"/>
  <c r="U560" i="3"/>
  <c r="U572" i="3"/>
  <c r="U584" i="3"/>
  <c r="U596" i="3"/>
  <c r="U608" i="3"/>
  <c r="U620" i="3"/>
  <c r="U632" i="3"/>
  <c r="U644" i="3"/>
  <c r="U656" i="3"/>
  <c r="U668" i="3"/>
  <c r="U680" i="3"/>
  <c r="U692" i="3"/>
  <c r="U704" i="3"/>
  <c r="U716" i="3"/>
  <c r="U728" i="3"/>
  <c r="U740" i="3"/>
  <c r="U752" i="3"/>
  <c r="U9" i="3"/>
  <c r="U21" i="3"/>
  <c r="U33" i="3"/>
  <c r="U45" i="3"/>
  <c r="U57" i="3"/>
  <c r="U69" i="3"/>
  <c r="U81" i="3"/>
  <c r="U93" i="3"/>
  <c r="U105" i="3"/>
  <c r="U117" i="3"/>
  <c r="U129" i="3"/>
  <c r="U141" i="3"/>
  <c r="U153" i="3"/>
  <c r="U165" i="3"/>
  <c r="U177" i="3"/>
  <c r="U189" i="3"/>
  <c r="U201" i="3"/>
  <c r="U213" i="3"/>
  <c r="U225" i="3"/>
  <c r="U237" i="3"/>
  <c r="U249" i="3"/>
  <c r="U261" i="3"/>
  <c r="U273" i="3"/>
  <c r="U285" i="3"/>
  <c r="U297" i="3"/>
  <c r="U309" i="3"/>
  <c r="U321" i="3"/>
  <c r="U333" i="3"/>
  <c r="U345" i="3"/>
  <c r="U357" i="3"/>
  <c r="U369" i="3"/>
  <c r="U381" i="3"/>
  <c r="U393" i="3"/>
  <c r="U405" i="3"/>
  <c r="U417" i="3"/>
  <c r="U429" i="3"/>
  <c r="U441" i="3"/>
  <c r="U453" i="3"/>
  <c r="U465" i="3"/>
  <c r="U477" i="3"/>
  <c r="U489" i="3"/>
  <c r="U501" i="3"/>
  <c r="U513" i="3"/>
  <c r="U525" i="3"/>
  <c r="U537" i="3"/>
  <c r="U549" i="3"/>
  <c r="U561" i="3"/>
  <c r="U573" i="3"/>
  <c r="U585" i="3"/>
  <c r="U597" i="3"/>
  <c r="U609" i="3"/>
  <c r="U621" i="3"/>
  <c r="U633" i="3"/>
  <c r="U645" i="3"/>
  <c r="U657" i="3"/>
  <c r="U669" i="3"/>
  <c r="U681" i="3"/>
  <c r="U693" i="3"/>
  <c r="U705" i="3"/>
  <c r="U717" i="3"/>
  <c r="U729" i="3"/>
  <c r="U741" i="3"/>
  <c r="U753" i="3"/>
  <c r="U765" i="3"/>
  <c r="U777" i="3"/>
  <c r="U789" i="3"/>
  <c r="U801" i="3"/>
  <c r="U813" i="3"/>
  <c r="U825" i="3"/>
  <c r="U837" i="3"/>
  <c r="U849" i="3"/>
  <c r="U861" i="3"/>
  <c r="U873" i="3"/>
  <c r="U885" i="3"/>
  <c r="U897" i="3"/>
  <c r="U909" i="3"/>
  <c r="U921" i="3"/>
  <c r="U933" i="3"/>
  <c r="U945" i="3"/>
  <c r="U957" i="3"/>
  <c r="U969" i="3"/>
  <c r="U981" i="3"/>
  <c r="U993" i="3"/>
  <c r="U1005" i="3"/>
  <c r="U1017" i="3"/>
  <c r="U10" i="3"/>
  <c r="U22" i="3"/>
  <c r="U34" i="3"/>
  <c r="U46" i="3"/>
  <c r="U58" i="3"/>
  <c r="U70" i="3"/>
  <c r="U82" i="3"/>
  <c r="U94" i="3"/>
  <c r="U106" i="3"/>
  <c r="U118" i="3"/>
  <c r="U130" i="3"/>
  <c r="U142" i="3"/>
  <c r="U154" i="3"/>
  <c r="U166" i="3"/>
  <c r="U178" i="3"/>
  <c r="U190" i="3"/>
  <c r="U202" i="3"/>
  <c r="U214" i="3"/>
  <c r="U226" i="3"/>
  <c r="U238" i="3"/>
  <c r="U250" i="3"/>
  <c r="U262" i="3"/>
  <c r="U274" i="3"/>
  <c r="U286" i="3"/>
  <c r="U298" i="3"/>
  <c r="U310" i="3"/>
  <c r="U322" i="3"/>
  <c r="U334" i="3"/>
  <c r="U346" i="3"/>
  <c r="U358" i="3"/>
  <c r="U370" i="3"/>
  <c r="U382" i="3"/>
  <c r="U394" i="3"/>
  <c r="U406" i="3"/>
  <c r="U418" i="3"/>
  <c r="U430" i="3"/>
  <c r="U442" i="3"/>
  <c r="U454" i="3"/>
  <c r="U466" i="3"/>
  <c r="U478" i="3"/>
  <c r="U490" i="3"/>
  <c r="U502" i="3"/>
  <c r="U514" i="3"/>
  <c r="U526" i="3"/>
  <c r="U538" i="3"/>
  <c r="U550" i="3"/>
  <c r="U562" i="3"/>
  <c r="U574" i="3"/>
  <c r="U586" i="3"/>
  <c r="U598" i="3"/>
  <c r="U610" i="3"/>
  <c r="U622" i="3"/>
  <c r="U634" i="3"/>
  <c r="U646" i="3"/>
  <c r="U658" i="3"/>
  <c r="U670" i="3"/>
  <c r="U682" i="3"/>
  <c r="U694" i="3"/>
  <c r="U706" i="3"/>
  <c r="U718" i="3"/>
  <c r="U730" i="3"/>
  <c r="U742" i="3"/>
  <c r="U754" i="3"/>
  <c r="U766" i="3"/>
  <c r="U778" i="3"/>
  <c r="U790" i="3"/>
  <c r="U802" i="3"/>
  <c r="U814" i="3"/>
  <c r="U826" i="3"/>
  <c r="U838" i="3"/>
  <c r="U850" i="3"/>
  <c r="U862" i="3"/>
  <c r="U874" i="3"/>
  <c r="U886" i="3"/>
  <c r="U898" i="3"/>
  <c r="U910" i="3"/>
  <c r="U922" i="3"/>
  <c r="U934" i="3"/>
  <c r="U946" i="3"/>
  <c r="U958" i="3"/>
  <c r="U970" i="3"/>
  <c r="U982" i="3"/>
  <c r="U994" i="3"/>
  <c r="U1006" i="3"/>
  <c r="U1018" i="3"/>
  <c r="U446" i="3"/>
  <c r="U590" i="3"/>
  <c r="U734" i="3"/>
  <c r="U816" i="3"/>
  <c r="U864" i="3"/>
  <c r="U912" i="3"/>
  <c r="U960" i="3"/>
  <c r="U1008" i="3"/>
  <c r="U1028" i="3"/>
  <c r="U1040" i="3"/>
  <c r="U1052" i="3"/>
  <c r="U1064" i="3"/>
  <c r="U1076" i="3"/>
  <c r="U1088" i="3"/>
  <c r="U1100" i="3"/>
  <c r="U1112" i="3"/>
  <c r="U1124" i="3"/>
  <c r="U1136" i="3"/>
  <c r="U1148" i="3"/>
  <c r="U1160" i="3"/>
  <c r="U1172" i="3"/>
  <c r="U1184" i="3"/>
  <c r="U1196" i="3"/>
  <c r="U1208" i="3"/>
  <c r="U1220" i="3"/>
  <c r="U1232" i="3"/>
  <c r="U1244" i="3"/>
  <c r="U1256" i="3"/>
  <c r="U1268" i="3"/>
  <c r="U1280" i="3"/>
  <c r="U1292" i="3"/>
  <c r="U1304" i="3"/>
  <c r="U1316" i="3"/>
  <c r="U1328" i="3"/>
  <c r="U1340" i="3"/>
  <c r="U1352" i="3"/>
  <c r="U1364" i="3"/>
  <c r="U1376" i="3"/>
  <c r="U1388" i="3"/>
  <c r="U1400" i="3"/>
  <c r="U1412" i="3"/>
  <c r="U1424" i="3"/>
  <c r="U1436" i="3"/>
  <c r="U1448" i="3"/>
  <c r="U1460" i="3"/>
  <c r="U1472" i="3"/>
  <c r="U1484" i="3"/>
  <c r="U1496" i="3"/>
  <c r="U1508" i="3"/>
  <c r="U1520" i="3"/>
  <c r="U1532" i="3"/>
  <c r="U1544" i="3"/>
  <c r="U1556" i="3"/>
  <c r="U1568" i="3"/>
  <c r="U1580" i="3"/>
  <c r="U1592" i="3"/>
  <c r="U1604" i="3"/>
  <c r="U1616" i="3"/>
  <c r="U1628" i="3"/>
  <c r="U1640" i="3"/>
  <c r="U1652" i="3"/>
  <c r="U1664" i="3"/>
  <c r="U1676" i="3"/>
  <c r="U1688" i="3"/>
  <c r="U1700" i="3"/>
  <c r="U1712" i="3"/>
  <c r="U1724" i="3"/>
  <c r="U1736" i="3"/>
  <c r="U1748" i="3"/>
  <c r="U1760" i="3"/>
  <c r="U1772" i="3"/>
  <c r="U1784" i="3"/>
  <c r="U1796" i="3"/>
  <c r="U1808" i="3"/>
  <c r="U314" i="3"/>
  <c r="U458" i="3"/>
  <c r="U602" i="3"/>
  <c r="U746" i="3"/>
  <c r="U818" i="3"/>
  <c r="U866" i="3"/>
  <c r="U914" i="3"/>
  <c r="U962" i="3"/>
  <c r="U1010" i="3"/>
  <c r="U1029" i="3"/>
  <c r="U1041" i="3"/>
  <c r="U1053" i="3"/>
  <c r="U1065" i="3"/>
  <c r="U1077" i="3"/>
  <c r="U1089" i="3"/>
  <c r="U1101" i="3"/>
  <c r="U1113" i="3"/>
  <c r="U1125" i="3"/>
  <c r="U1137" i="3"/>
  <c r="U1149" i="3"/>
  <c r="U1161" i="3"/>
  <c r="U1173" i="3"/>
  <c r="U1185" i="3"/>
  <c r="U1197" i="3"/>
  <c r="U1209" i="3"/>
  <c r="U1221" i="3"/>
  <c r="U1233" i="3"/>
  <c r="U1245" i="3"/>
  <c r="U1257" i="3"/>
  <c r="U1269" i="3"/>
  <c r="U1281" i="3"/>
  <c r="U1293" i="3"/>
  <c r="U1305" i="3"/>
  <c r="U1317" i="3"/>
  <c r="U1329" i="3"/>
  <c r="U1341" i="3"/>
  <c r="U1353" i="3"/>
  <c r="U1365" i="3"/>
  <c r="U326" i="3"/>
  <c r="U470" i="3"/>
  <c r="U614" i="3"/>
  <c r="U758" i="3"/>
  <c r="U824" i="3"/>
  <c r="U872" i="3"/>
  <c r="U920" i="3"/>
  <c r="U968" i="3"/>
  <c r="U1016" i="3"/>
  <c r="U1030" i="3"/>
  <c r="U1042" i="3"/>
  <c r="U1054" i="3"/>
  <c r="U1066" i="3"/>
  <c r="U1078" i="3"/>
  <c r="U1090" i="3"/>
  <c r="U1102" i="3"/>
  <c r="U1114" i="3"/>
  <c r="U1126" i="3"/>
  <c r="U1138" i="3"/>
  <c r="U1150" i="3"/>
  <c r="U1162" i="3"/>
  <c r="U1174" i="3"/>
  <c r="U1186" i="3"/>
  <c r="U1198" i="3"/>
  <c r="U1210" i="3"/>
  <c r="U1222" i="3"/>
  <c r="U1234" i="3"/>
  <c r="U1246" i="3"/>
  <c r="U1258" i="3"/>
  <c r="U1270" i="3"/>
  <c r="U1282" i="3"/>
  <c r="U1294" i="3"/>
  <c r="U1306" i="3"/>
  <c r="U1318" i="3"/>
  <c r="U1330" i="3"/>
  <c r="U1342" i="3"/>
  <c r="U1354" i="3"/>
  <c r="U1366" i="3"/>
  <c r="U338" i="3"/>
  <c r="U482" i="3"/>
  <c r="U626" i="3"/>
  <c r="U764" i="3"/>
  <c r="U828" i="3"/>
  <c r="U876" i="3"/>
  <c r="U924" i="3"/>
  <c r="U972" i="3"/>
  <c r="U1019" i="3"/>
  <c r="U1031" i="3"/>
  <c r="U1043" i="3"/>
  <c r="U1055" i="3"/>
  <c r="U1067" i="3"/>
  <c r="U1079" i="3"/>
  <c r="U1091" i="3"/>
  <c r="U1103" i="3"/>
  <c r="U1115" i="3"/>
  <c r="U1127" i="3"/>
  <c r="U1139" i="3"/>
  <c r="U1151" i="3"/>
  <c r="U1163" i="3"/>
  <c r="U1175" i="3"/>
  <c r="U1187" i="3"/>
  <c r="U1199" i="3"/>
  <c r="U1211" i="3"/>
  <c r="U1223" i="3"/>
  <c r="U1235" i="3"/>
  <c r="U1247" i="3"/>
  <c r="U1259" i="3"/>
  <c r="U1271" i="3"/>
  <c r="U1283" i="3"/>
  <c r="U1295" i="3"/>
  <c r="U1307" i="3"/>
  <c r="U1319" i="3"/>
  <c r="U1331" i="3"/>
  <c r="U1343" i="3"/>
  <c r="U1355" i="3"/>
  <c r="U1367" i="3"/>
  <c r="U350" i="3"/>
  <c r="U494" i="3"/>
  <c r="U638" i="3"/>
  <c r="U770" i="3"/>
  <c r="U830" i="3"/>
  <c r="U878" i="3"/>
  <c r="U926" i="3"/>
  <c r="U974" i="3"/>
  <c r="U1020" i="3"/>
  <c r="U1032" i="3"/>
  <c r="U1044" i="3"/>
  <c r="U1056" i="3"/>
  <c r="U1068" i="3"/>
  <c r="U1080" i="3"/>
  <c r="U1092" i="3"/>
  <c r="U1104" i="3"/>
  <c r="U1116" i="3"/>
  <c r="U1128" i="3"/>
  <c r="U1140" i="3"/>
  <c r="U1152" i="3"/>
  <c r="U1164" i="3"/>
  <c r="U1176" i="3"/>
  <c r="U1188" i="3"/>
  <c r="U1200" i="3"/>
  <c r="U1212" i="3"/>
  <c r="U1224" i="3"/>
  <c r="U1236" i="3"/>
  <c r="U1248" i="3"/>
  <c r="U1260" i="3"/>
  <c r="U1272" i="3"/>
  <c r="U1284" i="3"/>
  <c r="U1296" i="3"/>
  <c r="U1308" i="3"/>
  <c r="U1320" i="3"/>
  <c r="U1332" i="3"/>
  <c r="U1344" i="3"/>
  <c r="U1356" i="3"/>
  <c r="U1368" i="3"/>
  <c r="U1380" i="3"/>
  <c r="U362" i="3"/>
  <c r="U506" i="3"/>
  <c r="U650" i="3"/>
  <c r="U776" i="3"/>
  <c r="U836" i="3"/>
  <c r="U884" i="3"/>
  <c r="U932" i="3"/>
  <c r="U980" i="3"/>
  <c r="U1021" i="3"/>
  <c r="U1033" i="3"/>
  <c r="U1045" i="3"/>
  <c r="U1057" i="3"/>
  <c r="U1069" i="3"/>
  <c r="U1081" i="3"/>
  <c r="U1093" i="3"/>
  <c r="U1105" i="3"/>
  <c r="U1117" i="3"/>
  <c r="U1129" i="3"/>
  <c r="U1141" i="3"/>
  <c r="U1153" i="3"/>
  <c r="U1165" i="3"/>
  <c r="U1177" i="3"/>
  <c r="U1189" i="3"/>
  <c r="U1201" i="3"/>
  <c r="U1213" i="3"/>
  <c r="U1225" i="3"/>
  <c r="U1237" i="3"/>
  <c r="U1249" i="3"/>
  <c r="U1261" i="3"/>
  <c r="U1273" i="3"/>
  <c r="U1285" i="3"/>
  <c r="U1297" i="3"/>
  <c r="U1309" i="3"/>
  <c r="U1321" i="3"/>
  <c r="U1333" i="3"/>
  <c r="U1345" i="3"/>
  <c r="U1357" i="3"/>
  <c r="U1369" i="3"/>
  <c r="U1381" i="3"/>
  <c r="U374" i="3"/>
  <c r="U518" i="3"/>
  <c r="U662" i="3"/>
  <c r="U782" i="3"/>
  <c r="U840" i="3"/>
  <c r="U888" i="3"/>
  <c r="U936" i="3"/>
  <c r="U984" i="3"/>
  <c r="U1022" i="3"/>
  <c r="U1034" i="3"/>
  <c r="U1046" i="3"/>
  <c r="U1058" i="3"/>
  <c r="U1070" i="3"/>
  <c r="U1082" i="3"/>
  <c r="U1094" i="3"/>
  <c r="U1106" i="3"/>
  <c r="U1118" i="3"/>
  <c r="U1130" i="3"/>
  <c r="U1142" i="3"/>
  <c r="U1154" i="3"/>
  <c r="U1166" i="3"/>
  <c r="U1178" i="3"/>
  <c r="U1190" i="3"/>
  <c r="U1202" i="3"/>
  <c r="U1214" i="3"/>
  <c r="U1226" i="3"/>
  <c r="U1238" i="3"/>
  <c r="U1250" i="3"/>
  <c r="U1262" i="3"/>
  <c r="U1274" i="3"/>
  <c r="U1286" i="3"/>
  <c r="U1298" i="3"/>
  <c r="U1310" i="3"/>
  <c r="U1322" i="3"/>
  <c r="U1334" i="3"/>
  <c r="U1346" i="3"/>
  <c r="U1358" i="3"/>
  <c r="U1370" i="3"/>
  <c r="U1382" i="3"/>
  <c r="U1394" i="3"/>
  <c r="U1406" i="3"/>
  <c r="U1418" i="3"/>
  <c r="U1430" i="3"/>
  <c r="U1442" i="3"/>
  <c r="U1454" i="3"/>
  <c r="U1466" i="3"/>
  <c r="U1478" i="3"/>
  <c r="U1490" i="3"/>
  <c r="U1502" i="3"/>
  <c r="U1514" i="3"/>
  <c r="U1526" i="3"/>
  <c r="U1538" i="3"/>
  <c r="U1550" i="3"/>
  <c r="U1562" i="3"/>
  <c r="U1574" i="3"/>
  <c r="U1586" i="3"/>
  <c r="U1598" i="3"/>
  <c r="U1610" i="3"/>
  <c r="U1622" i="3"/>
  <c r="U1634" i="3"/>
  <c r="U1646" i="3"/>
  <c r="U1658" i="3"/>
  <c r="U1670" i="3"/>
  <c r="U1682" i="3"/>
  <c r="U1694" i="3"/>
  <c r="U1706" i="3"/>
  <c r="U1718" i="3"/>
  <c r="U1730" i="3"/>
  <c r="U1742" i="3"/>
  <c r="U1754" i="3"/>
  <c r="U1766" i="3"/>
  <c r="U1778" i="3"/>
  <c r="U1790" i="3"/>
  <c r="U1802" i="3"/>
  <c r="U1814" i="3"/>
  <c r="U1826" i="3"/>
  <c r="U1838" i="3"/>
  <c r="U1850" i="3"/>
  <c r="U1862" i="3"/>
  <c r="U1874" i="3"/>
  <c r="U1886" i="3"/>
  <c r="U1898" i="3"/>
  <c r="U1910" i="3"/>
  <c r="U1922" i="3"/>
  <c r="U1934" i="3"/>
  <c r="U386" i="3"/>
  <c r="U530" i="3"/>
  <c r="U674" i="3"/>
  <c r="U788" i="3"/>
  <c r="U842" i="3"/>
  <c r="U890" i="3"/>
  <c r="U938" i="3"/>
  <c r="U986" i="3"/>
  <c r="U1023" i="3"/>
  <c r="U1035" i="3"/>
  <c r="U1047" i="3"/>
  <c r="U1059" i="3"/>
  <c r="U1071" i="3"/>
  <c r="U1083" i="3"/>
  <c r="U1095" i="3"/>
  <c r="U1107" i="3"/>
  <c r="U1119" i="3"/>
  <c r="U1131" i="3"/>
  <c r="U1143" i="3"/>
  <c r="U1155" i="3"/>
  <c r="U1167" i="3"/>
  <c r="U1179" i="3"/>
  <c r="U1191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47" i="3"/>
  <c r="U1359" i="3"/>
  <c r="U1371" i="3"/>
  <c r="U1383" i="3"/>
  <c r="U1395" i="3"/>
  <c r="U1407" i="3"/>
  <c r="U1419" i="3"/>
  <c r="U1431" i="3"/>
  <c r="U1443" i="3"/>
  <c r="U1455" i="3"/>
  <c r="U1467" i="3"/>
  <c r="U1479" i="3"/>
  <c r="U1491" i="3"/>
  <c r="U1503" i="3"/>
  <c r="U1515" i="3"/>
  <c r="U1527" i="3"/>
  <c r="U1539" i="3"/>
  <c r="U1551" i="3"/>
  <c r="U1563" i="3"/>
  <c r="U1575" i="3"/>
  <c r="U1587" i="3"/>
  <c r="U1599" i="3"/>
  <c r="U1611" i="3"/>
  <c r="U1623" i="3"/>
  <c r="U1635" i="3"/>
  <c r="U1647" i="3"/>
  <c r="U1659" i="3"/>
  <c r="U1671" i="3"/>
  <c r="U1683" i="3"/>
  <c r="U1695" i="3"/>
  <c r="U1707" i="3"/>
  <c r="U1719" i="3"/>
  <c r="U1731" i="3"/>
  <c r="U1743" i="3"/>
  <c r="U1755" i="3"/>
  <c r="U1767" i="3"/>
  <c r="U1779" i="3"/>
  <c r="U1791" i="3"/>
  <c r="U1803" i="3"/>
  <c r="U1815" i="3"/>
  <c r="U398" i="3"/>
  <c r="U542" i="3"/>
  <c r="U686" i="3"/>
  <c r="U794" i="3"/>
  <c r="U848" i="3"/>
  <c r="U896" i="3"/>
  <c r="U944" i="3"/>
  <c r="U992" i="3"/>
  <c r="U1024" i="3"/>
  <c r="U1036" i="3"/>
  <c r="U1048" i="3"/>
  <c r="U1060" i="3"/>
  <c r="U1072" i="3"/>
  <c r="U1084" i="3"/>
  <c r="U1096" i="3"/>
  <c r="U1108" i="3"/>
  <c r="U1120" i="3"/>
  <c r="U1132" i="3"/>
  <c r="U1144" i="3"/>
  <c r="U1156" i="3"/>
  <c r="U1168" i="3"/>
  <c r="U1180" i="3"/>
  <c r="U1192" i="3"/>
  <c r="U1204" i="3"/>
  <c r="U1216" i="3"/>
  <c r="U1228" i="3"/>
  <c r="U1240" i="3"/>
  <c r="U1252" i="3"/>
  <c r="U1264" i="3"/>
  <c r="U1276" i="3"/>
  <c r="U1288" i="3"/>
  <c r="U1300" i="3"/>
  <c r="U1312" i="3"/>
  <c r="U1324" i="3"/>
  <c r="U1336" i="3"/>
  <c r="U1348" i="3"/>
  <c r="U1360" i="3"/>
  <c r="U1372" i="3"/>
  <c r="U410" i="3"/>
  <c r="U554" i="3"/>
  <c r="U698" i="3"/>
  <c r="U800" i="3"/>
  <c r="U852" i="3"/>
  <c r="U900" i="3"/>
  <c r="U948" i="3"/>
  <c r="U996" i="3"/>
  <c r="U1025" i="3"/>
  <c r="U1037" i="3"/>
  <c r="U1049" i="3"/>
  <c r="U1061" i="3"/>
  <c r="U1073" i="3"/>
  <c r="U1085" i="3"/>
  <c r="U1097" i="3"/>
  <c r="U1109" i="3"/>
  <c r="U1121" i="3"/>
  <c r="U1133" i="3"/>
  <c r="U1145" i="3"/>
  <c r="U1157" i="3"/>
  <c r="U1169" i="3"/>
  <c r="U1181" i="3"/>
  <c r="U1193" i="3"/>
  <c r="U1205" i="3"/>
  <c r="U1217" i="3"/>
  <c r="U1229" i="3"/>
  <c r="U1241" i="3"/>
  <c r="U1253" i="3"/>
  <c r="U1265" i="3"/>
  <c r="U1277" i="3"/>
  <c r="U1289" i="3"/>
  <c r="U1301" i="3"/>
  <c r="U1313" i="3"/>
  <c r="U1325" i="3"/>
  <c r="U1337" i="3"/>
  <c r="U1349" i="3"/>
  <c r="U1361" i="3"/>
  <c r="U1373" i="3"/>
  <c r="U422" i="3"/>
  <c r="U566" i="3"/>
  <c r="U710" i="3"/>
  <c r="U806" i="3"/>
  <c r="U854" i="3"/>
  <c r="U902" i="3"/>
  <c r="U950" i="3"/>
  <c r="U998" i="3"/>
  <c r="U1026" i="3"/>
  <c r="U1038" i="3"/>
  <c r="U1050" i="3"/>
  <c r="U1062" i="3"/>
  <c r="U1074" i="3"/>
  <c r="U1086" i="3"/>
  <c r="U1098" i="3"/>
  <c r="U1110" i="3"/>
  <c r="U1122" i="3"/>
  <c r="U1134" i="3"/>
  <c r="U1146" i="3"/>
  <c r="U1158" i="3"/>
  <c r="U1170" i="3"/>
  <c r="U1182" i="3"/>
  <c r="U1194" i="3"/>
  <c r="U1206" i="3"/>
  <c r="U1218" i="3"/>
  <c r="U1230" i="3"/>
  <c r="U1242" i="3"/>
  <c r="U1254" i="3"/>
  <c r="U1266" i="3"/>
  <c r="U1278" i="3"/>
  <c r="U1290" i="3"/>
  <c r="U1302" i="3"/>
  <c r="U1314" i="3"/>
  <c r="U1326" i="3"/>
  <c r="U1338" i="3"/>
  <c r="U1350" i="3"/>
  <c r="U1362" i="3"/>
  <c r="U1374" i="3"/>
  <c r="U434" i="3"/>
  <c r="U578" i="3"/>
  <c r="U722" i="3"/>
  <c r="U812" i="3"/>
  <c r="U860" i="3"/>
  <c r="U908" i="3"/>
  <c r="U956" i="3"/>
  <c r="U1004" i="3"/>
  <c r="U1027" i="3"/>
  <c r="U1039" i="3"/>
  <c r="U1051" i="3"/>
  <c r="U1063" i="3"/>
  <c r="U1075" i="3"/>
  <c r="U1087" i="3"/>
  <c r="U1099" i="3"/>
  <c r="U1111" i="3"/>
  <c r="U1123" i="3"/>
  <c r="U1135" i="3"/>
  <c r="U1147" i="3"/>
  <c r="U1159" i="3"/>
  <c r="U1171" i="3"/>
  <c r="U1183" i="3"/>
  <c r="U1195" i="3"/>
  <c r="U1207" i="3"/>
  <c r="U1219" i="3"/>
  <c r="U1231" i="3"/>
  <c r="U1243" i="3"/>
  <c r="U1255" i="3"/>
  <c r="U1267" i="3"/>
  <c r="U1279" i="3"/>
  <c r="U1291" i="3"/>
  <c r="U1303" i="3"/>
  <c r="U1315" i="3"/>
  <c r="U1327" i="3"/>
  <c r="U1339" i="3"/>
  <c r="U1351" i="3"/>
  <c r="U1363" i="3"/>
  <c r="U1375" i="3"/>
  <c r="U1387" i="3"/>
  <c r="U1399" i="3"/>
  <c r="U1411" i="3"/>
  <c r="U1423" i="3"/>
  <c r="U1435" i="3"/>
  <c r="U1447" i="3"/>
  <c r="U1459" i="3"/>
  <c r="U1471" i="3"/>
  <c r="U1483" i="3"/>
  <c r="U1495" i="3"/>
  <c r="U1507" i="3"/>
  <c r="U1519" i="3"/>
  <c r="U1531" i="3"/>
  <c r="U1543" i="3"/>
  <c r="U1555" i="3"/>
  <c r="U1567" i="3"/>
  <c r="U1579" i="3"/>
  <c r="U1591" i="3"/>
  <c r="U1603" i="3"/>
  <c r="U1615" i="3"/>
  <c r="U1627" i="3"/>
  <c r="U1639" i="3"/>
  <c r="U1651" i="3"/>
  <c r="U1663" i="3"/>
  <c r="U1675" i="3"/>
  <c r="U1687" i="3"/>
  <c r="U1699" i="3"/>
  <c r="U1711" i="3"/>
  <c r="U1723" i="3"/>
  <c r="U1735" i="3"/>
  <c r="U1747" i="3"/>
  <c r="U1759" i="3"/>
  <c r="U1771" i="3"/>
  <c r="U1783" i="3"/>
  <c r="U1795" i="3"/>
  <c r="U1807" i="3"/>
  <c r="U1819" i="3"/>
  <c r="U1831" i="3"/>
  <c r="U1843" i="3"/>
  <c r="U1855" i="3"/>
  <c r="U1867" i="3"/>
  <c r="U1879" i="3"/>
  <c r="U1891" i="3"/>
  <c r="U1903" i="3"/>
  <c r="U1915" i="3"/>
  <c r="U1927" i="3"/>
  <c r="U1939" i="3"/>
  <c r="U1396" i="3"/>
  <c r="U1414" i="3"/>
  <c r="U1432" i="3"/>
  <c r="U1450" i="3"/>
  <c r="U1468" i="3"/>
  <c r="U1486" i="3"/>
  <c r="U1504" i="3"/>
  <c r="U1522" i="3"/>
  <c r="U1540" i="3"/>
  <c r="U1558" i="3"/>
  <c r="U1576" i="3"/>
  <c r="U1594" i="3"/>
  <c r="U1612" i="3"/>
  <c r="U1630" i="3"/>
  <c r="U1648" i="3"/>
  <c r="U1666" i="3"/>
  <c r="U1684" i="3"/>
  <c r="U1702" i="3"/>
  <c r="U1720" i="3"/>
  <c r="U1738" i="3"/>
  <c r="U1756" i="3"/>
  <c r="U1774" i="3"/>
  <c r="U1792" i="3"/>
  <c r="U1810" i="3"/>
  <c r="U1825" i="3"/>
  <c r="U1840" i="3"/>
  <c r="U1854" i="3"/>
  <c r="U1869" i="3"/>
  <c r="U1883" i="3"/>
  <c r="U1897" i="3"/>
  <c r="U1912" i="3"/>
  <c r="U1926" i="3"/>
  <c r="U1941" i="3"/>
  <c r="U1953" i="3"/>
  <c r="U1965" i="3"/>
  <c r="U1977" i="3"/>
  <c r="U1989" i="3"/>
  <c r="U2001" i="3"/>
  <c r="U2013" i="3"/>
  <c r="U2025" i="3"/>
  <c r="U2037" i="3"/>
  <c r="U2049" i="3"/>
  <c r="U2061" i="3"/>
  <c r="U2073" i="3"/>
  <c r="U2085" i="3"/>
  <c r="U2097" i="3"/>
  <c r="U2109" i="3"/>
  <c r="U2121" i="3"/>
  <c r="U2133" i="3"/>
  <c r="U2145" i="3"/>
  <c r="U2157" i="3"/>
  <c r="U2169" i="3"/>
  <c r="U2181" i="3"/>
  <c r="U2193" i="3"/>
  <c r="U2205" i="3"/>
  <c r="U2217" i="3"/>
  <c r="U2229" i="3"/>
  <c r="U2241" i="3"/>
  <c r="U2253" i="3"/>
  <c r="U2265" i="3"/>
  <c r="U2277" i="3"/>
  <c r="U2289" i="3"/>
  <c r="U2301" i="3"/>
  <c r="U2313" i="3"/>
  <c r="U2325" i="3"/>
  <c r="U2337" i="3"/>
  <c r="U2349" i="3"/>
  <c r="U2361" i="3"/>
  <c r="U2373" i="3"/>
  <c r="U2385" i="3"/>
  <c r="U2397" i="3"/>
  <c r="U2409" i="3"/>
  <c r="U2421" i="3"/>
  <c r="U2433" i="3"/>
  <c r="U2445" i="3"/>
  <c r="U2457" i="3"/>
  <c r="U2469" i="3"/>
  <c r="U2481" i="3"/>
  <c r="U2493" i="3"/>
  <c r="U2505" i="3"/>
  <c r="U2517" i="3"/>
  <c r="U2529" i="3"/>
  <c r="U2541" i="3"/>
  <c r="U2553" i="3"/>
  <c r="U1377" i="3"/>
  <c r="U1397" i="3"/>
  <c r="U1415" i="3"/>
  <c r="U1433" i="3"/>
  <c r="U1451" i="3"/>
  <c r="U1469" i="3"/>
  <c r="U1487" i="3"/>
  <c r="U1505" i="3"/>
  <c r="U1523" i="3"/>
  <c r="U1541" i="3"/>
  <c r="U1559" i="3"/>
  <c r="U1577" i="3"/>
  <c r="U1595" i="3"/>
  <c r="U1613" i="3"/>
  <c r="U1631" i="3"/>
  <c r="U1649" i="3"/>
  <c r="U1667" i="3"/>
  <c r="U1685" i="3"/>
  <c r="U1703" i="3"/>
  <c r="U1721" i="3"/>
  <c r="U1739" i="3"/>
  <c r="U1757" i="3"/>
  <c r="U1775" i="3"/>
  <c r="U1793" i="3"/>
  <c r="U1811" i="3"/>
  <c r="U1827" i="3"/>
  <c r="U1841" i="3"/>
  <c r="U1856" i="3"/>
  <c r="U1870" i="3"/>
  <c r="U1884" i="3"/>
  <c r="U1899" i="3"/>
  <c r="U1913" i="3"/>
  <c r="U1928" i="3"/>
  <c r="U1942" i="3"/>
  <c r="U1954" i="3"/>
  <c r="U1966" i="3"/>
  <c r="U1978" i="3"/>
  <c r="U1990" i="3"/>
  <c r="U2002" i="3"/>
  <c r="U2014" i="3"/>
  <c r="U2026" i="3"/>
  <c r="U2038" i="3"/>
  <c r="U2050" i="3"/>
  <c r="U2062" i="3"/>
  <c r="U1378" i="3"/>
  <c r="U1398" i="3"/>
  <c r="U1416" i="3"/>
  <c r="U1434" i="3"/>
  <c r="U1452" i="3"/>
  <c r="U1470" i="3"/>
  <c r="U1488" i="3"/>
  <c r="U1506" i="3"/>
  <c r="U1524" i="3"/>
  <c r="U1542" i="3"/>
  <c r="U1560" i="3"/>
  <c r="U1578" i="3"/>
  <c r="U1596" i="3"/>
  <c r="U1614" i="3"/>
  <c r="U1632" i="3"/>
  <c r="U1650" i="3"/>
  <c r="U1668" i="3"/>
  <c r="U1686" i="3"/>
  <c r="U1704" i="3"/>
  <c r="U1722" i="3"/>
  <c r="U1740" i="3"/>
  <c r="U1758" i="3"/>
  <c r="U1776" i="3"/>
  <c r="U1794" i="3"/>
  <c r="U1812" i="3"/>
  <c r="U1828" i="3"/>
  <c r="U1842" i="3"/>
  <c r="U1857" i="3"/>
  <c r="U1871" i="3"/>
  <c r="U1885" i="3"/>
  <c r="U1900" i="3"/>
  <c r="U1914" i="3"/>
  <c r="U1929" i="3"/>
  <c r="U1943" i="3"/>
  <c r="U1955" i="3"/>
  <c r="U1967" i="3"/>
  <c r="U1979" i="3"/>
  <c r="U1991" i="3"/>
  <c r="U2003" i="3"/>
  <c r="U2015" i="3"/>
  <c r="U2027" i="3"/>
  <c r="U2039" i="3"/>
  <c r="U2051" i="3"/>
  <c r="U2063" i="3"/>
  <c r="U1379" i="3"/>
  <c r="U1401" i="3"/>
  <c r="U1417" i="3"/>
  <c r="U1437" i="3"/>
  <c r="U1453" i="3"/>
  <c r="U1473" i="3"/>
  <c r="U1489" i="3"/>
  <c r="U1509" i="3"/>
  <c r="U1525" i="3"/>
  <c r="U1545" i="3"/>
  <c r="U1561" i="3"/>
  <c r="U1581" i="3"/>
  <c r="U1597" i="3"/>
  <c r="U1617" i="3"/>
  <c r="U1633" i="3"/>
  <c r="U1653" i="3"/>
  <c r="U1669" i="3"/>
  <c r="U1689" i="3"/>
  <c r="U1705" i="3"/>
  <c r="U1725" i="3"/>
  <c r="U1741" i="3"/>
  <c r="U1761" i="3"/>
  <c r="U1777" i="3"/>
  <c r="U1797" i="3"/>
  <c r="U1813" i="3"/>
  <c r="U1829" i="3"/>
  <c r="U1844" i="3"/>
  <c r="U1858" i="3"/>
  <c r="U1872" i="3"/>
  <c r="U1887" i="3"/>
  <c r="U1901" i="3"/>
  <c r="U1916" i="3"/>
  <c r="U1930" i="3"/>
  <c r="U1944" i="3"/>
  <c r="U1956" i="3"/>
  <c r="U1968" i="3"/>
  <c r="U1980" i="3"/>
  <c r="U1992" i="3"/>
  <c r="U2004" i="3"/>
  <c r="U2016" i="3"/>
  <c r="U2028" i="3"/>
  <c r="U2040" i="3"/>
  <c r="U2052" i="3"/>
  <c r="U2064" i="3"/>
  <c r="U2076" i="3"/>
  <c r="U1384" i="3"/>
  <c r="U1402" i="3"/>
  <c r="U1420" i="3"/>
  <c r="U1438" i="3"/>
  <c r="U1456" i="3"/>
  <c r="U1474" i="3"/>
  <c r="U1492" i="3"/>
  <c r="U1510" i="3"/>
  <c r="U1528" i="3"/>
  <c r="U1546" i="3"/>
  <c r="U1564" i="3"/>
  <c r="U1582" i="3"/>
  <c r="U1600" i="3"/>
  <c r="U1618" i="3"/>
  <c r="U1636" i="3"/>
  <c r="U1654" i="3"/>
  <c r="U1672" i="3"/>
  <c r="U1690" i="3"/>
  <c r="U1708" i="3"/>
  <c r="U1726" i="3"/>
  <c r="U1744" i="3"/>
  <c r="U1762" i="3"/>
  <c r="U1780" i="3"/>
  <c r="U1798" i="3"/>
  <c r="U1816" i="3"/>
  <c r="U1830" i="3"/>
  <c r="U1845" i="3"/>
  <c r="U1859" i="3"/>
  <c r="U1873" i="3"/>
  <c r="U1888" i="3"/>
  <c r="U1902" i="3"/>
  <c r="U1917" i="3"/>
  <c r="U1931" i="3"/>
  <c r="U1945" i="3"/>
  <c r="U1957" i="3"/>
  <c r="U1969" i="3"/>
  <c r="U1981" i="3"/>
  <c r="U1993" i="3"/>
  <c r="U2005" i="3"/>
  <c r="U2017" i="3"/>
  <c r="U2029" i="3"/>
  <c r="U2041" i="3"/>
  <c r="U2053" i="3"/>
  <c r="U2065" i="3"/>
  <c r="U2077" i="3"/>
  <c r="U2089" i="3"/>
  <c r="U2101" i="3"/>
  <c r="U2113" i="3"/>
  <c r="U2125" i="3"/>
  <c r="U2137" i="3"/>
  <c r="U2149" i="3"/>
  <c r="U2161" i="3"/>
  <c r="U2173" i="3"/>
  <c r="U2185" i="3"/>
  <c r="U2197" i="3"/>
  <c r="U2209" i="3"/>
  <c r="U2221" i="3"/>
  <c r="U1385" i="3"/>
  <c r="U1403" i="3"/>
  <c r="U1421" i="3"/>
  <c r="U1439" i="3"/>
  <c r="U1457" i="3"/>
  <c r="U1475" i="3"/>
  <c r="U1493" i="3"/>
  <c r="U1511" i="3"/>
  <c r="U1529" i="3"/>
  <c r="U1547" i="3"/>
  <c r="U1565" i="3"/>
  <c r="U1583" i="3"/>
  <c r="U1601" i="3"/>
  <c r="U1619" i="3"/>
  <c r="U1637" i="3"/>
  <c r="U1655" i="3"/>
  <c r="U1673" i="3"/>
  <c r="U1691" i="3"/>
  <c r="U1709" i="3"/>
  <c r="U1727" i="3"/>
  <c r="U1745" i="3"/>
  <c r="U1763" i="3"/>
  <c r="U1781" i="3"/>
  <c r="U1799" i="3"/>
  <c r="U1817" i="3"/>
  <c r="U1832" i="3"/>
  <c r="U1846" i="3"/>
  <c r="U1860" i="3"/>
  <c r="U1875" i="3"/>
  <c r="U1889" i="3"/>
  <c r="U1904" i="3"/>
  <c r="U1918" i="3"/>
  <c r="U1932" i="3"/>
  <c r="U1946" i="3"/>
  <c r="U1958" i="3"/>
  <c r="U1970" i="3"/>
  <c r="U1982" i="3"/>
  <c r="U1994" i="3"/>
  <c r="U2006" i="3"/>
  <c r="U2018" i="3"/>
  <c r="U2030" i="3"/>
  <c r="U2042" i="3"/>
  <c r="U2054" i="3"/>
  <c r="U2066" i="3"/>
  <c r="U2078" i="3"/>
  <c r="U2090" i="3"/>
  <c r="U2102" i="3"/>
  <c r="U2114" i="3"/>
  <c r="U2126" i="3"/>
  <c r="U2138" i="3"/>
  <c r="U2150" i="3"/>
  <c r="U2162" i="3"/>
  <c r="U2174" i="3"/>
  <c r="U2186" i="3"/>
  <c r="U2198" i="3"/>
  <c r="U2210" i="3"/>
  <c r="U2222" i="3"/>
  <c r="U1386" i="3"/>
  <c r="U1404" i="3"/>
  <c r="U1422" i="3"/>
  <c r="U1440" i="3"/>
  <c r="U1458" i="3"/>
  <c r="U1476" i="3"/>
  <c r="U1494" i="3"/>
  <c r="U1512" i="3"/>
  <c r="U1530" i="3"/>
  <c r="U1548" i="3"/>
  <c r="U1566" i="3"/>
  <c r="U1584" i="3"/>
  <c r="U1602" i="3"/>
  <c r="U1620" i="3"/>
  <c r="U1638" i="3"/>
  <c r="U1656" i="3"/>
  <c r="U1674" i="3"/>
  <c r="U1692" i="3"/>
  <c r="U1710" i="3"/>
  <c r="U1728" i="3"/>
  <c r="U1746" i="3"/>
  <c r="U1764" i="3"/>
  <c r="U1782" i="3"/>
  <c r="U1800" i="3"/>
  <c r="U1818" i="3"/>
  <c r="U1833" i="3"/>
  <c r="U1847" i="3"/>
  <c r="U1861" i="3"/>
  <c r="U1876" i="3"/>
  <c r="U1890" i="3"/>
  <c r="U1905" i="3"/>
  <c r="U1919" i="3"/>
  <c r="U1933" i="3"/>
  <c r="U1947" i="3"/>
  <c r="U1959" i="3"/>
  <c r="U1971" i="3"/>
  <c r="U1983" i="3"/>
  <c r="U1995" i="3"/>
  <c r="U2007" i="3"/>
  <c r="U2019" i="3"/>
  <c r="U2031" i="3"/>
  <c r="U2043" i="3"/>
  <c r="U2055" i="3"/>
  <c r="U2067" i="3"/>
  <c r="U2079" i="3"/>
  <c r="U2091" i="3"/>
  <c r="U2103" i="3"/>
  <c r="U2115" i="3"/>
  <c r="U2127" i="3"/>
  <c r="U2139" i="3"/>
  <c r="U2151" i="3"/>
  <c r="U2163" i="3"/>
  <c r="U2175" i="3"/>
  <c r="U2187" i="3"/>
  <c r="U2199" i="3"/>
  <c r="U2211" i="3"/>
  <c r="U2223" i="3"/>
  <c r="U2235" i="3"/>
  <c r="U2247" i="3"/>
  <c r="U2259" i="3"/>
  <c r="U2271" i="3"/>
  <c r="U2283" i="3"/>
  <c r="U2295" i="3"/>
  <c r="U2307" i="3"/>
  <c r="U2319" i="3"/>
  <c r="U2331" i="3"/>
  <c r="U2343" i="3"/>
  <c r="U2355" i="3"/>
  <c r="U2367" i="3"/>
  <c r="U2379" i="3"/>
  <c r="U2391" i="3"/>
  <c r="U2403" i="3"/>
  <c r="U2415" i="3"/>
  <c r="U2427" i="3"/>
  <c r="U2439" i="3"/>
  <c r="U2451" i="3"/>
  <c r="U2463" i="3"/>
  <c r="U2475" i="3"/>
  <c r="U2487" i="3"/>
  <c r="U2499" i="3"/>
  <c r="U2511" i="3"/>
  <c r="U2523" i="3"/>
  <c r="U2535" i="3"/>
  <c r="U2547" i="3"/>
  <c r="U2559" i="3"/>
  <c r="U1389" i="3"/>
  <c r="U1405" i="3"/>
  <c r="U1425" i="3"/>
  <c r="U1441" i="3"/>
  <c r="U1461" i="3"/>
  <c r="U1477" i="3"/>
  <c r="U1497" i="3"/>
  <c r="U1513" i="3"/>
  <c r="U1533" i="3"/>
  <c r="U1549" i="3"/>
  <c r="U1569" i="3"/>
  <c r="U1585" i="3"/>
  <c r="U1605" i="3"/>
  <c r="U1621" i="3"/>
  <c r="U1641" i="3"/>
  <c r="U1657" i="3"/>
  <c r="U1677" i="3"/>
  <c r="U1693" i="3"/>
  <c r="U1713" i="3"/>
  <c r="U1729" i="3"/>
  <c r="U1749" i="3"/>
  <c r="U1765" i="3"/>
  <c r="U1785" i="3"/>
  <c r="U1801" i="3"/>
  <c r="U1820" i="3"/>
  <c r="U1834" i="3"/>
  <c r="U1848" i="3"/>
  <c r="U1863" i="3"/>
  <c r="U1877" i="3"/>
  <c r="U1892" i="3"/>
  <c r="U1906" i="3"/>
  <c r="U1920" i="3"/>
  <c r="U1935" i="3"/>
  <c r="U1948" i="3"/>
  <c r="U1960" i="3"/>
  <c r="U1972" i="3"/>
  <c r="U1984" i="3"/>
  <c r="U1996" i="3"/>
  <c r="U2008" i="3"/>
  <c r="U2020" i="3"/>
  <c r="U2032" i="3"/>
  <c r="U2044" i="3"/>
  <c r="U2056" i="3"/>
  <c r="U2068" i="3"/>
  <c r="U2080" i="3"/>
  <c r="U2092" i="3"/>
  <c r="U2104" i="3"/>
  <c r="U2116" i="3"/>
  <c r="U2128" i="3"/>
  <c r="U2140" i="3"/>
  <c r="U2152" i="3"/>
  <c r="U2164" i="3"/>
  <c r="U2176" i="3"/>
  <c r="U2188" i="3"/>
  <c r="U2200" i="3"/>
  <c r="U2212" i="3"/>
  <c r="U2224" i="3"/>
  <c r="U2236" i="3"/>
  <c r="U2248" i="3"/>
  <c r="U2260" i="3"/>
  <c r="U2272" i="3"/>
  <c r="U2284" i="3"/>
  <c r="U2296" i="3"/>
  <c r="U2308" i="3"/>
  <c r="U2320" i="3"/>
  <c r="U2332" i="3"/>
  <c r="U2344" i="3"/>
  <c r="U2356" i="3"/>
  <c r="U2368" i="3"/>
  <c r="U2380" i="3"/>
  <c r="U2392" i="3"/>
  <c r="U2404" i="3"/>
  <c r="U2416" i="3"/>
  <c r="U2428" i="3"/>
  <c r="U2440" i="3"/>
  <c r="U2452" i="3"/>
  <c r="U2464" i="3"/>
  <c r="U2476" i="3"/>
  <c r="U2488" i="3"/>
  <c r="U2500" i="3"/>
  <c r="U2512" i="3"/>
  <c r="U2524" i="3"/>
  <c r="U2536" i="3"/>
  <c r="U2548" i="3"/>
  <c r="U2560" i="3"/>
  <c r="U1390" i="3"/>
  <c r="U1408" i="3"/>
  <c r="U1426" i="3"/>
  <c r="U1444" i="3"/>
  <c r="U1462" i="3"/>
  <c r="U1480" i="3"/>
  <c r="U1498" i="3"/>
  <c r="U1516" i="3"/>
  <c r="U1534" i="3"/>
  <c r="U1552" i="3"/>
  <c r="U1570" i="3"/>
  <c r="U1588" i="3"/>
  <c r="U1606" i="3"/>
  <c r="U1624" i="3"/>
  <c r="U1642" i="3"/>
  <c r="U1660" i="3"/>
  <c r="U1678" i="3"/>
  <c r="U1696" i="3"/>
  <c r="U1714" i="3"/>
  <c r="U1732" i="3"/>
  <c r="U1750" i="3"/>
  <c r="U1768" i="3"/>
  <c r="U1786" i="3"/>
  <c r="U1804" i="3"/>
  <c r="U1821" i="3"/>
  <c r="U1835" i="3"/>
  <c r="U1849" i="3"/>
  <c r="U1864" i="3"/>
  <c r="U1878" i="3"/>
  <c r="U1893" i="3"/>
  <c r="U1907" i="3"/>
  <c r="U1921" i="3"/>
  <c r="U1936" i="3"/>
  <c r="U1949" i="3"/>
  <c r="U1961" i="3"/>
  <c r="U1973" i="3"/>
  <c r="U1985" i="3"/>
  <c r="U1997" i="3"/>
  <c r="U2009" i="3"/>
  <c r="U2021" i="3"/>
  <c r="U2033" i="3"/>
  <c r="U2045" i="3"/>
  <c r="U2057" i="3"/>
  <c r="U2069" i="3"/>
  <c r="U1391" i="3"/>
  <c r="U1409" i="3"/>
  <c r="U1427" i="3"/>
  <c r="U1445" i="3"/>
  <c r="U1463" i="3"/>
  <c r="U1481" i="3"/>
  <c r="U1499" i="3"/>
  <c r="U1517" i="3"/>
  <c r="U1535" i="3"/>
  <c r="U1553" i="3"/>
  <c r="U1571" i="3"/>
  <c r="U1589" i="3"/>
  <c r="U1607" i="3"/>
  <c r="U1625" i="3"/>
  <c r="U1643" i="3"/>
  <c r="U1661" i="3"/>
  <c r="U1679" i="3"/>
  <c r="U1697" i="3"/>
  <c r="U1715" i="3"/>
  <c r="U1733" i="3"/>
  <c r="U1751" i="3"/>
  <c r="U1769" i="3"/>
  <c r="U1787" i="3"/>
  <c r="U1805" i="3"/>
  <c r="U1822" i="3"/>
  <c r="U1836" i="3"/>
  <c r="U1851" i="3"/>
  <c r="U1865" i="3"/>
  <c r="U1880" i="3"/>
  <c r="U1894" i="3"/>
  <c r="U1908" i="3"/>
  <c r="U1923" i="3"/>
  <c r="U1937" i="3"/>
  <c r="U1950" i="3"/>
  <c r="U1962" i="3"/>
  <c r="U1974" i="3"/>
  <c r="U1986" i="3"/>
  <c r="U1998" i="3"/>
  <c r="U2010" i="3"/>
  <c r="U2022" i="3"/>
  <c r="U2034" i="3"/>
  <c r="U2046" i="3"/>
  <c r="U2058" i="3"/>
  <c r="U1392" i="3"/>
  <c r="U1410" i="3"/>
  <c r="U1428" i="3"/>
  <c r="U1446" i="3"/>
  <c r="U1464" i="3"/>
  <c r="U1482" i="3"/>
  <c r="U1500" i="3"/>
  <c r="U1518" i="3"/>
  <c r="U1536" i="3"/>
  <c r="U1554" i="3"/>
  <c r="U1572" i="3"/>
  <c r="U1590" i="3"/>
  <c r="U1608" i="3"/>
  <c r="U1626" i="3"/>
  <c r="U1644" i="3"/>
  <c r="U1662" i="3"/>
  <c r="U1680" i="3"/>
  <c r="U1698" i="3"/>
  <c r="U1716" i="3"/>
  <c r="U1734" i="3"/>
  <c r="U1752" i="3"/>
  <c r="U1770" i="3"/>
  <c r="U1788" i="3"/>
  <c r="U1806" i="3"/>
  <c r="U1823" i="3"/>
  <c r="U1837" i="3"/>
  <c r="U1852" i="3"/>
  <c r="U1866" i="3"/>
  <c r="U1881" i="3"/>
  <c r="U1895" i="3"/>
  <c r="U1909" i="3"/>
  <c r="U1924" i="3"/>
  <c r="U1938" i="3"/>
  <c r="U1951" i="3"/>
  <c r="U1963" i="3"/>
  <c r="U1975" i="3"/>
  <c r="U1987" i="3"/>
  <c r="U1999" i="3"/>
  <c r="U2011" i="3"/>
  <c r="U2023" i="3"/>
  <c r="U2035" i="3"/>
  <c r="U2047" i="3"/>
  <c r="U2059" i="3"/>
  <c r="U2071" i="3"/>
  <c r="U1393" i="3"/>
  <c r="U1413" i="3"/>
  <c r="U1429" i="3"/>
  <c r="U1449" i="3"/>
  <c r="U1465" i="3"/>
  <c r="U1485" i="3"/>
  <c r="U1501" i="3"/>
  <c r="U1521" i="3"/>
  <c r="U1537" i="3"/>
  <c r="U1557" i="3"/>
  <c r="U1573" i="3"/>
  <c r="U1593" i="3"/>
  <c r="U1609" i="3"/>
  <c r="U1629" i="3"/>
  <c r="U1645" i="3"/>
  <c r="U1665" i="3"/>
  <c r="U1681" i="3"/>
  <c r="U1701" i="3"/>
  <c r="U1717" i="3"/>
  <c r="U1737" i="3"/>
  <c r="U1753" i="3"/>
  <c r="U1773" i="3"/>
  <c r="U1789" i="3"/>
  <c r="U1809" i="3"/>
  <c r="U1824" i="3"/>
  <c r="U1839" i="3"/>
  <c r="U1853" i="3"/>
  <c r="U1868" i="3"/>
  <c r="U1882" i="3"/>
  <c r="U1896" i="3"/>
  <c r="U1911" i="3"/>
  <c r="U1925" i="3"/>
  <c r="U1940" i="3"/>
  <c r="U1952" i="3"/>
  <c r="U1964" i="3"/>
  <c r="U1976" i="3"/>
  <c r="U1988" i="3"/>
  <c r="U2000" i="3"/>
  <c r="U2012" i="3"/>
  <c r="U2024" i="3"/>
  <c r="U2036" i="3"/>
  <c r="U2048" i="3"/>
  <c r="U2060" i="3"/>
  <c r="U2072" i="3"/>
  <c r="U2084" i="3"/>
  <c r="U2096" i="3"/>
  <c r="U2108" i="3"/>
  <c r="U2120" i="3"/>
  <c r="U2132" i="3"/>
  <c r="U2144" i="3"/>
  <c r="U2156" i="3"/>
  <c r="U2168" i="3"/>
  <c r="U2180" i="3"/>
  <c r="U2192" i="3"/>
  <c r="U2204" i="3"/>
  <c r="U2216" i="3"/>
  <c r="U2228" i="3"/>
  <c r="U2240" i="3"/>
  <c r="U2252" i="3"/>
  <c r="U2264" i="3"/>
  <c r="U2276" i="3"/>
  <c r="U2288" i="3"/>
  <c r="U2300" i="3"/>
  <c r="U2312" i="3"/>
  <c r="U2324" i="3"/>
  <c r="U2336" i="3"/>
  <c r="U2348" i="3"/>
  <c r="U2360" i="3"/>
  <c r="U2372" i="3"/>
  <c r="U2384" i="3"/>
  <c r="U2396" i="3"/>
  <c r="U2408" i="3"/>
  <c r="U2420" i="3"/>
  <c r="U2432" i="3"/>
  <c r="U2444" i="3"/>
  <c r="U2456" i="3"/>
  <c r="U2468" i="3"/>
  <c r="U2480" i="3"/>
  <c r="U2492" i="3"/>
  <c r="U2504" i="3"/>
  <c r="U2516" i="3"/>
  <c r="U2528" i="3"/>
  <c r="U2540" i="3"/>
  <c r="U2552" i="3"/>
  <c r="U2564" i="3"/>
  <c r="U2576" i="3"/>
  <c r="U2588" i="3"/>
  <c r="U2600" i="3"/>
  <c r="U2612" i="3"/>
  <c r="U2624" i="3"/>
  <c r="U2095" i="3"/>
  <c r="U2119" i="3"/>
  <c r="U2143" i="3"/>
  <c r="U2167" i="3"/>
  <c r="U2191" i="3"/>
  <c r="U2215" i="3"/>
  <c r="U2237" i="3"/>
  <c r="U2255" i="3"/>
  <c r="U2273" i="3"/>
  <c r="U2291" i="3"/>
  <c r="U2309" i="3"/>
  <c r="U2327" i="3"/>
  <c r="U2345" i="3"/>
  <c r="U2363" i="3"/>
  <c r="U2381" i="3"/>
  <c r="U2399" i="3"/>
  <c r="U2417" i="3"/>
  <c r="U2435" i="3"/>
  <c r="U2453" i="3"/>
  <c r="U2471" i="3"/>
  <c r="U2489" i="3"/>
  <c r="U2507" i="3"/>
  <c r="U2525" i="3"/>
  <c r="U2543" i="3"/>
  <c r="U2561" i="3"/>
  <c r="U2574" i="3"/>
  <c r="U2587" i="3"/>
  <c r="U2601" i="3"/>
  <c r="U2614" i="3"/>
  <c r="U2627" i="3"/>
  <c r="U2639" i="3"/>
  <c r="U2651" i="3"/>
  <c r="U2663" i="3"/>
  <c r="U2675" i="3"/>
  <c r="U2687" i="3"/>
  <c r="U2699" i="3"/>
  <c r="U2711" i="3"/>
  <c r="U2723" i="3"/>
  <c r="U2735" i="3"/>
  <c r="U2747" i="3"/>
  <c r="U2759" i="3"/>
  <c r="U2771" i="3"/>
  <c r="U2783" i="3"/>
  <c r="U2795" i="3"/>
  <c r="U2807" i="3"/>
  <c r="U2819" i="3"/>
  <c r="U2831" i="3"/>
  <c r="U2843" i="3"/>
  <c r="U2855" i="3"/>
  <c r="U2867" i="3"/>
  <c r="U2879" i="3"/>
  <c r="U2891" i="3"/>
  <c r="U2903" i="3"/>
  <c r="U2915" i="3"/>
  <c r="U2927" i="3"/>
  <c r="U2939" i="3"/>
  <c r="U2951" i="3"/>
  <c r="U2963" i="3"/>
  <c r="U2975" i="3"/>
  <c r="U2987" i="3"/>
  <c r="U2999" i="3"/>
  <c r="U3011" i="3"/>
  <c r="U3023" i="3"/>
  <c r="U3035" i="3"/>
  <c r="U3047" i="3"/>
  <c r="U3059" i="3"/>
  <c r="U3071" i="3"/>
  <c r="U3083" i="3"/>
  <c r="U3095" i="3"/>
  <c r="U3107" i="3"/>
  <c r="U3119" i="3"/>
  <c r="U3131" i="3"/>
  <c r="U3143" i="3"/>
  <c r="U3155" i="3"/>
  <c r="U3167" i="3"/>
  <c r="U3179" i="3"/>
  <c r="U3191" i="3"/>
  <c r="U3203" i="3"/>
  <c r="U3215" i="3"/>
  <c r="U3227" i="3"/>
  <c r="U3239" i="3"/>
  <c r="U3251" i="3"/>
  <c r="U3263" i="3"/>
  <c r="U3275" i="3"/>
  <c r="U3287" i="3"/>
  <c r="U2070" i="3"/>
  <c r="U2098" i="3"/>
  <c r="U2122" i="3"/>
  <c r="U2146" i="3"/>
  <c r="U2170" i="3"/>
  <c r="U2194" i="3"/>
  <c r="U2218" i="3"/>
  <c r="U2238" i="3"/>
  <c r="U2256" i="3"/>
  <c r="U2274" i="3"/>
  <c r="U2292" i="3"/>
  <c r="U2310" i="3"/>
  <c r="U2328" i="3"/>
  <c r="U2346" i="3"/>
  <c r="U2364" i="3"/>
  <c r="U2382" i="3"/>
  <c r="U2400" i="3"/>
  <c r="U2418" i="3"/>
  <c r="U2436" i="3"/>
  <c r="U2454" i="3"/>
  <c r="U2472" i="3"/>
  <c r="U2490" i="3"/>
  <c r="U2508" i="3"/>
  <c r="U2526" i="3"/>
  <c r="U2544" i="3"/>
  <c r="U2562" i="3"/>
  <c r="U2575" i="3"/>
  <c r="U2589" i="3"/>
  <c r="U2602" i="3"/>
  <c r="U2615" i="3"/>
  <c r="U2628" i="3"/>
  <c r="U2640" i="3"/>
  <c r="U2652" i="3"/>
  <c r="U2664" i="3"/>
  <c r="U2676" i="3"/>
  <c r="U2688" i="3"/>
  <c r="U2700" i="3"/>
  <c r="U2712" i="3"/>
  <c r="U2724" i="3"/>
  <c r="U2736" i="3"/>
  <c r="U2748" i="3"/>
  <c r="U2760" i="3"/>
  <c r="U2772" i="3"/>
  <c r="U2784" i="3"/>
  <c r="U2796" i="3"/>
  <c r="U2808" i="3"/>
  <c r="U2820" i="3"/>
  <c r="U2832" i="3"/>
  <c r="U2844" i="3"/>
  <c r="U2856" i="3"/>
  <c r="U2868" i="3"/>
  <c r="U2880" i="3"/>
  <c r="U2892" i="3"/>
  <c r="U2074" i="3"/>
  <c r="U2099" i="3"/>
  <c r="U2123" i="3"/>
  <c r="U2147" i="3"/>
  <c r="U2171" i="3"/>
  <c r="U2195" i="3"/>
  <c r="U2219" i="3"/>
  <c r="U2239" i="3"/>
  <c r="U2257" i="3"/>
  <c r="U2275" i="3"/>
  <c r="U2293" i="3"/>
  <c r="U2311" i="3"/>
  <c r="U2329" i="3"/>
  <c r="U2347" i="3"/>
  <c r="U2365" i="3"/>
  <c r="U2383" i="3"/>
  <c r="U2401" i="3"/>
  <c r="U2419" i="3"/>
  <c r="U2437" i="3"/>
  <c r="U2455" i="3"/>
  <c r="U2473" i="3"/>
  <c r="U2491" i="3"/>
  <c r="U2509" i="3"/>
  <c r="U2527" i="3"/>
  <c r="U2545" i="3"/>
  <c r="U2563" i="3"/>
  <c r="U2577" i="3"/>
  <c r="U2590" i="3"/>
  <c r="U2603" i="3"/>
  <c r="U2616" i="3"/>
  <c r="U2629" i="3"/>
  <c r="U2641" i="3"/>
  <c r="U2653" i="3"/>
  <c r="U2665" i="3"/>
  <c r="U2677" i="3"/>
  <c r="U2689" i="3"/>
  <c r="U2701" i="3"/>
  <c r="U2713" i="3"/>
  <c r="U2725" i="3"/>
  <c r="U2737" i="3"/>
  <c r="U2749" i="3"/>
  <c r="U2761" i="3"/>
  <c r="U2773" i="3"/>
  <c r="U2785" i="3"/>
  <c r="U2797" i="3"/>
  <c r="U2809" i="3"/>
  <c r="U2821" i="3"/>
  <c r="U2833" i="3"/>
  <c r="U2845" i="3"/>
  <c r="U2857" i="3"/>
  <c r="U2869" i="3"/>
  <c r="U2881" i="3"/>
  <c r="U2893" i="3"/>
  <c r="U2075" i="3"/>
  <c r="U2100" i="3"/>
  <c r="U2124" i="3"/>
  <c r="U2148" i="3"/>
  <c r="U2172" i="3"/>
  <c r="U2196" i="3"/>
  <c r="U2220" i="3"/>
  <c r="U2242" i="3"/>
  <c r="U2258" i="3"/>
  <c r="U2278" i="3"/>
  <c r="U2294" i="3"/>
  <c r="U2314" i="3"/>
  <c r="U2330" i="3"/>
  <c r="U2350" i="3"/>
  <c r="U2366" i="3"/>
  <c r="U2386" i="3"/>
  <c r="U2402" i="3"/>
  <c r="U2422" i="3"/>
  <c r="U2438" i="3"/>
  <c r="U2458" i="3"/>
  <c r="U2474" i="3"/>
  <c r="U2494" i="3"/>
  <c r="U2510" i="3"/>
  <c r="U2530" i="3"/>
  <c r="U2081" i="3"/>
  <c r="U2105" i="3"/>
  <c r="U2129" i="3"/>
  <c r="U2153" i="3"/>
  <c r="U2177" i="3"/>
  <c r="U2201" i="3"/>
  <c r="U2225" i="3"/>
  <c r="U2243" i="3"/>
  <c r="U2261" i="3"/>
  <c r="U2279" i="3"/>
  <c r="U2297" i="3"/>
  <c r="U2315" i="3"/>
  <c r="U2333" i="3"/>
  <c r="U2351" i="3"/>
  <c r="U2369" i="3"/>
  <c r="U2387" i="3"/>
  <c r="U2405" i="3"/>
  <c r="U2423" i="3"/>
  <c r="U2441" i="3"/>
  <c r="U2459" i="3"/>
  <c r="U2477" i="3"/>
  <c r="U2495" i="3"/>
  <c r="U2513" i="3"/>
  <c r="U2531" i="3"/>
  <c r="U2549" i="3"/>
  <c r="U2566" i="3"/>
  <c r="U2579" i="3"/>
  <c r="U2592" i="3"/>
  <c r="U2605" i="3"/>
  <c r="U2618" i="3"/>
  <c r="U2631" i="3"/>
  <c r="U2643" i="3"/>
  <c r="U2655" i="3"/>
  <c r="U2667" i="3"/>
  <c r="U2679" i="3"/>
  <c r="U2691" i="3"/>
  <c r="U2703" i="3"/>
  <c r="U2715" i="3"/>
  <c r="U2727" i="3"/>
  <c r="U2739" i="3"/>
  <c r="U2751" i="3"/>
  <c r="U2763" i="3"/>
  <c r="U2775" i="3"/>
  <c r="U2787" i="3"/>
  <c r="U2799" i="3"/>
  <c r="U2811" i="3"/>
  <c r="U2823" i="3"/>
  <c r="U2835" i="3"/>
  <c r="U2847" i="3"/>
  <c r="U2859" i="3"/>
  <c r="U2871" i="3"/>
  <c r="U2883" i="3"/>
  <c r="U2895" i="3"/>
  <c r="U2907" i="3"/>
  <c r="U2919" i="3"/>
  <c r="U2931" i="3"/>
  <c r="U2943" i="3"/>
  <c r="U2955" i="3"/>
  <c r="U2967" i="3"/>
  <c r="U2979" i="3"/>
  <c r="U2991" i="3"/>
  <c r="U3003" i="3"/>
  <c r="U3015" i="3"/>
  <c r="U3027" i="3"/>
  <c r="U3039" i="3"/>
  <c r="U3051" i="3"/>
  <c r="U3063" i="3"/>
  <c r="U3075" i="3"/>
  <c r="U3087" i="3"/>
  <c r="U3099" i="3"/>
  <c r="U3111" i="3"/>
  <c r="U2082" i="3"/>
  <c r="U2106" i="3"/>
  <c r="U2130" i="3"/>
  <c r="U2154" i="3"/>
  <c r="U2178" i="3"/>
  <c r="U2202" i="3"/>
  <c r="U2226" i="3"/>
  <c r="U2244" i="3"/>
  <c r="U2262" i="3"/>
  <c r="U2280" i="3"/>
  <c r="U2298" i="3"/>
  <c r="U2316" i="3"/>
  <c r="U2334" i="3"/>
  <c r="U2352" i="3"/>
  <c r="U2370" i="3"/>
  <c r="U2388" i="3"/>
  <c r="U2406" i="3"/>
  <c r="U2424" i="3"/>
  <c r="U2442" i="3"/>
  <c r="U2460" i="3"/>
  <c r="U2478" i="3"/>
  <c r="U2496" i="3"/>
  <c r="U2514" i="3"/>
  <c r="U2532" i="3"/>
  <c r="U2550" i="3"/>
  <c r="U2567" i="3"/>
  <c r="U2580" i="3"/>
  <c r="U2593" i="3"/>
  <c r="U2606" i="3"/>
  <c r="U2619" i="3"/>
  <c r="U2632" i="3"/>
  <c r="U2644" i="3"/>
  <c r="U2656" i="3"/>
  <c r="U2668" i="3"/>
  <c r="U2680" i="3"/>
  <c r="U2692" i="3"/>
  <c r="U2704" i="3"/>
  <c r="U2716" i="3"/>
  <c r="U2728" i="3"/>
  <c r="U2740" i="3"/>
  <c r="U2752" i="3"/>
  <c r="U2764" i="3"/>
  <c r="U2776" i="3"/>
  <c r="U2788" i="3"/>
  <c r="U2800" i="3"/>
  <c r="U2812" i="3"/>
  <c r="U2824" i="3"/>
  <c r="U2836" i="3"/>
  <c r="U2848" i="3"/>
  <c r="U2860" i="3"/>
  <c r="U2872" i="3"/>
  <c r="U2884" i="3"/>
  <c r="U2896" i="3"/>
  <c r="U2908" i="3"/>
  <c r="U2920" i="3"/>
  <c r="U2932" i="3"/>
  <c r="U2944" i="3"/>
  <c r="U2956" i="3"/>
  <c r="U2968" i="3"/>
  <c r="U2980" i="3"/>
  <c r="U2992" i="3"/>
  <c r="U3004" i="3"/>
  <c r="U3016" i="3"/>
  <c r="U3028" i="3"/>
  <c r="U3040" i="3"/>
  <c r="U3052" i="3"/>
  <c r="U3064" i="3"/>
  <c r="U3076" i="3"/>
  <c r="U3088" i="3"/>
  <c r="U3100" i="3"/>
  <c r="U3112" i="3"/>
  <c r="U2083" i="3"/>
  <c r="U2107" i="3"/>
  <c r="U2131" i="3"/>
  <c r="U2155" i="3"/>
  <c r="U2179" i="3"/>
  <c r="U2203" i="3"/>
  <c r="U2227" i="3"/>
  <c r="U2245" i="3"/>
  <c r="U2263" i="3"/>
  <c r="U2281" i="3"/>
  <c r="U2299" i="3"/>
  <c r="U2317" i="3"/>
  <c r="U2335" i="3"/>
  <c r="U2353" i="3"/>
  <c r="U2371" i="3"/>
  <c r="U2389" i="3"/>
  <c r="U2407" i="3"/>
  <c r="U2425" i="3"/>
  <c r="U2443" i="3"/>
  <c r="U2461" i="3"/>
  <c r="U2479" i="3"/>
  <c r="U2497" i="3"/>
  <c r="U2515" i="3"/>
  <c r="U2533" i="3"/>
  <c r="U2551" i="3"/>
  <c r="U2568" i="3"/>
  <c r="U2581" i="3"/>
  <c r="U2594" i="3"/>
  <c r="U2607" i="3"/>
  <c r="U2620" i="3"/>
  <c r="U2633" i="3"/>
  <c r="U2645" i="3"/>
  <c r="U2657" i="3"/>
  <c r="U2669" i="3"/>
  <c r="U2681" i="3"/>
  <c r="U2693" i="3"/>
  <c r="U2705" i="3"/>
  <c r="U2717" i="3"/>
  <c r="U2729" i="3"/>
  <c r="U2741" i="3"/>
  <c r="U2753" i="3"/>
  <c r="U2765" i="3"/>
  <c r="U2777" i="3"/>
  <c r="U2789" i="3"/>
  <c r="U2801" i="3"/>
  <c r="U2813" i="3"/>
  <c r="U2825" i="3"/>
  <c r="U2837" i="3"/>
  <c r="U2849" i="3"/>
  <c r="U2861" i="3"/>
  <c r="U2873" i="3"/>
  <c r="U2885" i="3"/>
  <c r="U2897" i="3"/>
  <c r="U2909" i="3"/>
  <c r="U2921" i="3"/>
  <c r="U2933" i="3"/>
  <c r="U2945" i="3"/>
  <c r="U2957" i="3"/>
  <c r="U2969" i="3"/>
  <c r="U2981" i="3"/>
  <c r="U2993" i="3"/>
  <c r="U3005" i="3"/>
  <c r="U3017" i="3"/>
  <c r="U3029" i="3"/>
  <c r="U3041" i="3"/>
  <c r="U3053" i="3"/>
  <c r="U3065" i="3"/>
  <c r="U3077" i="3"/>
  <c r="U3089" i="3"/>
  <c r="U3101" i="3"/>
  <c r="U3113" i="3"/>
  <c r="U3125" i="3"/>
  <c r="U3137" i="3"/>
  <c r="U3149" i="3"/>
  <c r="U3161" i="3"/>
  <c r="U3173" i="3"/>
  <c r="U3185" i="3"/>
  <c r="U3197" i="3"/>
  <c r="U3209" i="3"/>
  <c r="U3221" i="3"/>
  <c r="U3233" i="3"/>
  <c r="U3245" i="3"/>
  <c r="U3257" i="3"/>
  <c r="U3269" i="3"/>
  <c r="U3281" i="3"/>
  <c r="U2086" i="3"/>
  <c r="U2110" i="3"/>
  <c r="U2134" i="3"/>
  <c r="U2158" i="3"/>
  <c r="U2182" i="3"/>
  <c r="U2206" i="3"/>
  <c r="U2230" i="3"/>
  <c r="U2246" i="3"/>
  <c r="U2266" i="3"/>
  <c r="U2282" i="3"/>
  <c r="U2302" i="3"/>
  <c r="U2318" i="3"/>
  <c r="U2338" i="3"/>
  <c r="U2354" i="3"/>
  <c r="U2374" i="3"/>
  <c r="U2390" i="3"/>
  <c r="U2410" i="3"/>
  <c r="U2426" i="3"/>
  <c r="U2446" i="3"/>
  <c r="U2462" i="3"/>
  <c r="U2482" i="3"/>
  <c r="U2498" i="3"/>
  <c r="U2518" i="3"/>
  <c r="U2534" i="3"/>
  <c r="U2554" i="3"/>
  <c r="U2569" i="3"/>
  <c r="U2582" i="3"/>
  <c r="U2595" i="3"/>
  <c r="U2608" i="3"/>
  <c r="U2621" i="3"/>
  <c r="U2634" i="3"/>
  <c r="U2646" i="3"/>
  <c r="U2658" i="3"/>
  <c r="U2670" i="3"/>
  <c r="U2682" i="3"/>
  <c r="U2694" i="3"/>
  <c r="U2706" i="3"/>
  <c r="U2718" i="3"/>
  <c r="U2730" i="3"/>
  <c r="U2742" i="3"/>
  <c r="U2754" i="3"/>
  <c r="U2766" i="3"/>
  <c r="U2778" i="3"/>
  <c r="U2790" i="3"/>
  <c r="U2802" i="3"/>
  <c r="U2814" i="3"/>
  <c r="U2826" i="3"/>
  <c r="U2838" i="3"/>
  <c r="U2850" i="3"/>
  <c r="U2862" i="3"/>
  <c r="U2874" i="3"/>
  <c r="U2886" i="3"/>
  <c r="U2898" i="3"/>
  <c r="U2910" i="3"/>
  <c r="U2922" i="3"/>
  <c r="U2934" i="3"/>
  <c r="U2946" i="3"/>
  <c r="U2958" i="3"/>
  <c r="U2970" i="3"/>
  <c r="U2982" i="3"/>
  <c r="U2994" i="3"/>
  <c r="U3006" i="3"/>
  <c r="U3018" i="3"/>
  <c r="U3030" i="3"/>
  <c r="U3042" i="3"/>
  <c r="U3054" i="3"/>
  <c r="U3066" i="3"/>
  <c r="U3078" i="3"/>
  <c r="U3090" i="3"/>
  <c r="U3102" i="3"/>
  <c r="U3114" i="3"/>
  <c r="U3126" i="3"/>
  <c r="U3138" i="3"/>
  <c r="U3150" i="3"/>
  <c r="U3162" i="3"/>
  <c r="U3174" i="3"/>
  <c r="U3186" i="3"/>
  <c r="U3198" i="3"/>
  <c r="U3210" i="3"/>
  <c r="U3222" i="3"/>
  <c r="U3234" i="3"/>
  <c r="U3246" i="3"/>
  <c r="U3258" i="3"/>
  <c r="U3270" i="3"/>
  <c r="U3282" i="3"/>
  <c r="U2087" i="3"/>
  <c r="U2111" i="3"/>
  <c r="U2135" i="3"/>
  <c r="U2159" i="3"/>
  <c r="U2183" i="3"/>
  <c r="U2207" i="3"/>
  <c r="U2231" i="3"/>
  <c r="U2249" i="3"/>
  <c r="U2267" i="3"/>
  <c r="U2285" i="3"/>
  <c r="U2303" i="3"/>
  <c r="U2321" i="3"/>
  <c r="U2339" i="3"/>
  <c r="U2357" i="3"/>
  <c r="U2375" i="3"/>
  <c r="U2393" i="3"/>
  <c r="U2411" i="3"/>
  <c r="U2429" i="3"/>
  <c r="U2447" i="3"/>
  <c r="U2465" i="3"/>
  <c r="U2483" i="3"/>
  <c r="U2501" i="3"/>
  <c r="U2519" i="3"/>
  <c r="U2537" i="3"/>
  <c r="U2555" i="3"/>
  <c r="U2570" i="3"/>
  <c r="U2583" i="3"/>
  <c r="U2596" i="3"/>
  <c r="U2609" i="3"/>
  <c r="U2622" i="3"/>
  <c r="U2635" i="3"/>
  <c r="U2647" i="3"/>
  <c r="U2659" i="3"/>
  <c r="U2671" i="3"/>
  <c r="U2683" i="3"/>
  <c r="U2695" i="3"/>
  <c r="U2707" i="3"/>
  <c r="U2719" i="3"/>
  <c r="U2731" i="3"/>
  <c r="U2743" i="3"/>
  <c r="U2755" i="3"/>
  <c r="U2767" i="3"/>
  <c r="U2779" i="3"/>
  <c r="U2791" i="3"/>
  <c r="U2803" i="3"/>
  <c r="U2815" i="3"/>
  <c r="U2827" i="3"/>
  <c r="U2839" i="3"/>
  <c r="U2851" i="3"/>
  <c r="U2863" i="3"/>
  <c r="U2875" i="3"/>
  <c r="U2887" i="3"/>
  <c r="U2088" i="3"/>
  <c r="U2112" i="3"/>
  <c r="U2136" i="3"/>
  <c r="U2160" i="3"/>
  <c r="U2184" i="3"/>
  <c r="U2208" i="3"/>
  <c r="U2232" i="3"/>
  <c r="U2250" i="3"/>
  <c r="U2268" i="3"/>
  <c r="U2286" i="3"/>
  <c r="U2304" i="3"/>
  <c r="U2322" i="3"/>
  <c r="U2340" i="3"/>
  <c r="U2358" i="3"/>
  <c r="U2376" i="3"/>
  <c r="U2394" i="3"/>
  <c r="U2412" i="3"/>
  <c r="U2430" i="3"/>
  <c r="U2448" i="3"/>
  <c r="U2466" i="3"/>
  <c r="U2484" i="3"/>
  <c r="U2502" i="3"/>
  <c r="U2520" i="3"/>
  <c r="U2538" i="3"/>
  <c r="U2556" i="3"/>
  <c r="U2571" i="3"/>
  <c r="U2584" i="3"/>
  <c r="U2597" i="3"/>
  <c r="U2610" i="3"/>
  <c r="U2623" i="3"/>
  <c r="U2636" i="3"/>
  <c r="U2648" i="3"/>
  <c r="U2660" i="3"/>
  <c r="U2672" i="3"/>
  <c r="U2684" i="3"/>
  <c r="U2696" i="3"/>
  <c r="U2708" i="3"/>
  <c r="U2720" i="3"/>
  <c r="U2732" i="3"/>
  <c r="U2744" i="3"/>
  <c r="U2756" i="3"/>
  <c r="U2768" i="3"/>
  <c r="U2780" i="3"/>
  <c r="U2792" i="3"/>
  <c r="U2804" i="3"/>
  <c r="U2816" i="3"/>
  <c r="U2828" i="3"/>
  <c r="U2840" i="3"/>
  <c r="U2852" i="3"/>
  <c r="U2864" i="3"/>
  <c r="U2876" i="3"/>
  <c r="U2888" i="3"/>
  <c r="U2093" i="3"/>
  <c r="U2117" i="3"/>
  <c r="U2141" i="3"/>
  <c r="U2165" i="3"/>
  <c r="U2189" i="3"/>
  <c r="U2213" i="3"/>
  <c r="U2233" i="3"/>
  <c r="U2251" i="3"/>
  <c r="U2269" i="3"/>
  <c r="U2287" i="3"/>
  <c r="U2305" i="3"/>
  <c r="U2323" i="3"/>
  <c r="U2341" i="3"/>
  <c r="U2359" i="3"/>
  <c r="U2377" i="3"/>
  <c r="U2395" i="3"/>
  <c r="U2413" i="3"/>
  <c r="U2431" i="3"/>
  <c r="U2449" i="3"/>
  <c r="U2467" i="3"/>
  <c r="U2485" i="3"/>
  <c r="U2503" i="3"/>
  <c r="U2521" i="3"/>
  <c r="U2539" i="3"/>
  <c r="U2557" i="3"/>
  <c r="U2572" i="3"/>
  <c r="U2585" i="3"/>
  <c r="U2598" i="3"/>
  <c r="U2611" i="3"/>
  <c r="U2625" i="3"/>
  <c r="U2637" i="3"/>
  <c r="U2649" i="3"/>
  <c r="U2661" i="3"/>
  <c r="U2673" i="3"/>
  <c r="U2685" i="3"/>
  <c r="U2697" i="3"/>
  <c r="U2709" i="3"/>
  <c r="U2721" i="3"/>
  <c r="U2733" i="3"/>
  <c r="U2745" i="3"/>
  <c r="U2757" i="3"/>
  <c r="U2769" i="3"/>
  <c r="U2781" i="3"/>
  <c r="U2793" i="3"/>
  <c r="U2805" i="3"/>
  <c r="U2817" i="3"/>
  <c r="U2829" i="3"/>
  <c r="U2841" i="3"/>
  <c r="U2853" i="3"/>
  <c r="U2865" i="3"/>
  <c r="U2877" i="3"/>
  <c r="U2889" i="3"/>
  <c r="U2094" i="3"/>
  <c r="U2118" i="3"/>
  <c r="U2142" i="3"/>
  <c r="U2166" i="3"/>
  <c r="U2190" i="3"/>
  <c r="U2214" i="3"/>
  <c r="U2234" i="3"/>
  <c r="U2254" i="3"/>
  <c r="U2270" i="3"/>
  <c r="U2290" i="3"/>
  <c r="U2306" i="3"/>
  <c r="U2326" i="3"/>
  <c r="U2342" i="3"/>
  <c r="U2362" i="3"/>
  <c r="U2378" i="3"/>
  <c r="U2398" i="3"/>
  <c r="U2414" i="3"/>
  <c r="U2434" i="3"/>
  <c r="U2450" i="3"/>
  <c r="U2470" i="3"/>
  <c r="U2486" i="3"/>
  <c r="U2506" i="3"/>
  <c r="U2522" i="3"/>
  <c r="U2542" i="3"/>
  <c r="U2558" i="3"/>
  <c r="U2573" i="3"/>
  <c r="U2586" i="3"/>
  <c r="U2599" i="3"/>
  <c r="U2613" i="3"/>
  <c r="U2626" i="3"/>
  <c r="U2638" i="3"/>
  <c r="U2650" i="3"/>
  <c r="U2662" i="3"/>
  <c r="U2674" i="3"/>
  <c r="U2686" i="3"/>
  <c r="U2698" i="3"/>
  <c r="U2710" i="3"/>
  <c r="U2722" i="3"/>
  <c r="U2734" i="3"/>
  <c r="U2746" i="3"/>
  <c r="U2758" i="3"/>
  <c r="U2770" i="3"/>
  <c r="U2782" i="3"/>
  <c r="U2794" i="3"/>
  <c r="U2806" i="3"/>
  <c r="U2818" i="3"/>
  <c r="U2830" i="3"/>
  <c r="U2842" i="3"/>
  <c r="U2854" i="3"/>
  <c r="U2866" i="3"/>
  <c r="U2878" i="3"/>
  <c r="U2890" i="3"/>
  <c r="U2902" i="3"/>
  <c r="U2914" i="3"/>
  <c r="U2926" i="3"/>
  <c r="U2938" i="3"/>
  <c r="U2950" i="3"/>
  <c r="U2962" i="3"/>
  <c r="U2974" i="3"/>
  <c r="U2986" i="3"/>
  <c r="U2998" i="3"/>
  <c r="U3010" i="3"/>
  <c r="U3022" i="3"/>
  <c r="U3034" i="3"/>
  <c r="U3046" i="3"/>
  <c r="U3058" i="3"/>
  <c r="U3070" i="3"/>
  <c r="U3082" i="3"/>
  <c r="U3094" i="3"/>
  <c r="U3106" i="3"/>
  <c r="U3118" i="3"/>
  <c r="U3130" i="3"/>
  <c r="U3142" i="3"/>
  <c r="U3154" i="3"/>
  <c r="U3166" i="3"/>
  <c r="U3178" i="3"/>
  <c r="U3190" i="3"/>
  <c r="U3202" i="3"/>
  <c r="U3214" i="3"/>
  <c r="U3226" i="3"/>
  <c r="U3238" i="3"/>
  <c r="U3250" i="3"/>
  <c r="U3262" i="3"/>
  <c r="U3274" i="3"/>
  <c r="U3286" i="3"/>
  <c r="U3597" i="3"/>
  <c r="U3585" i="3"/>
  <c r="U3573" i="3"/>
  <c r="U3561" i="3"/>
  <c r="U3549" i="3"/>
  <c r="U3537" i="3"/>
  <c r="U3525" i="3"/>
  <c r="U3513" i="3"/>
  <c r="U3501" i="3"/>
  <c r="U3489" i="3"/>
  <c r="U3477" i="3"/>
  <c r="U3465" i="3"/>
  <c r="U3453" i="3"/>
  <c r="U3441" i="3"/>
  <c r="U3429" i="3"/>
  <c r="U3417" i="3"/>
  <c r="U3405" i="3"/>
  <c r="U3393" i="3"/>
  <c r="U3381" i="3"/>
  <c r="U3369" i="3"/>
  <c r="U3357" i="3"/>
  <c r="U3345" i="3"/>
  <c r="U3333" i="3"/>
  <c r="U3321" i="3"/>
  <c r="U3309" i="3"/>
  <c r="U3297" i="3"/>
  <c r="U3283" i="3"/>
  <c r="U3265" i="3"/>
  <c r="U3247" i="3"/>
  <c r="U3229" i="3"/>
  <c r="U3211" i="3"/>
  <c r="U3193" i="3"/>
  <c r="U3175" i="3"/>
  <c r="U3157" i="3"/>
  <c r="U3139" i="3"/>
  <c r="U3121" i="3"/>
  <c r="U3097" i="3"/>
  <c r="U3073" i="3"/>
  <c r="U3049" i="3"/>
  <c r="U3025" i="3"/>
  <c r="U3001" i="3"/>
  <c r="U2977" i="3"/>
  <c r="U2953" i="3"/>
  <c r="U2929" i="3"/>
  <c r="U2905" i="3"/>
  <c r="U2810" i="3"/>
  <c r="U2666" i="3"/>
  <c r="U3633" i="3"/>
  <c r="U3644" i="3"/>
  <c r="U3608" i="3"/>
  <c r="U3584" i="3"/>
  <c r="U3548" i="3"/>
  <c r="U3524" i="3"/>
  <c r="U3488" i="3"/>
  <c r="U3476" i="3"/>
  <c r="U3464" i="3"/>
  <c r="U3452" i="3"/>
  <c r="U3428" i="3"/>
  <c r="U3392" i="3"/>
  <c r="U3380" i="3"/>
  <c r="U3368" i="3"/>
  <c r="U3356" i="3"/>
  <c r="U3344" i="3"/>
  <c r="U3332" i="3"/>
  <c r="U3320" i="3"/>
  <c r="U3308" i="3"/>
  <c r="U3296" i="3"/>
  <c r="U3280" i="3"/>
  <c r="U3264" i="3"/>
  <c r="U3244" i="3"/>
  <c r="U3228" i="3"/>
  <c r="U3208" i="3"/>
  <c r="U3192" i="3"/>
  <c r="U3172" i="3"/>
  <c r="U3156" i="3"/>
  <c r="U3136" i="3"/>
  <c r="U3120" i="3"/>
  <c r="U3096" i="3"/>
  <c r="U3072" i="3"/>
  <c r="U3048" i="3"/>
  <c r="U3024" i="3"/>
  <c r="U3000" i="3"/>
  <c r="U2976" i="3"/>
  <c r="U2952" i="3"/>
  <c r="U2928" i="3"/>
  <c r="U2904" i="3"/>
  <c r="U2798" i="3"/>
  <c r="U2654" i="3"/>
  <c r="U3572" i="3"/>
  <c r="U3416" i="3"/>
  <c r="U3643" i="3"/>
  <c r="U3607" i="3"/>
  <c r="U3559" i="3"/>
  <c r="U3523" i="3"/>
  <c r="U3499" i="3"/>
  <c r="U3475" i="3"/>
  <c r="U3415" i="3"/>
  <c r="U3391" i="3"/>
  <c r="U3355" i="3"/>
  <c r="U3331" i="3"/>
  <c r="U3307" i="3"/>
  <c r="U3261" i="3"/>
  <c r="U3207" i="3"/>
  <c r="U3153" i="3"/>
  <c r="U3093" i="3"/>
  <c r="U3045" i="3"/>
  <c r="U2997" i="3"/>
  <c r="U2949" i="3"/>
  <c r="U2901" i="3"/>
  <c r="U2786" i="3"/>
  <c r="U3621" i="3"/>
  <c r="U3620" i="3"/>
  <c r="U3560" i="3"/>
  <c r="U3500" i="3"/>
  <c r="U3404" i="3"/>
  <c r="U3631" i="3"/>
  <c r="U3619" i="3"/>
  <c r="U3583" i="3"/>
  <c r="U3571" i="3"/>
  <c r="U3535" i="3"/>
  <c r="U3511" i="3"/>
  <c r="U3487" i="3"/>
  <c r="U3463" i="3"/>
  <c r="U3439" i="3"/>
  <c r="U3427" i="3"/>
  <c r="U3403" i="3"/>
  <c r="U3379" i="3"/>
  <c r="U3367" i="3"/>
  <c r="U3343" i="3"/>
  <c r="U3319" i="3"/>
  <c r="U3295" i="3"/>
  <c r="U3279" i="3"/>
  <c r="U3243" i="3"/>
  <c r="U3225" i="3"/>
  <c r="U3189" i="3"/>
  <c r="U3171" i="3"/>
  <c r="U3135" i="3"/>
  <c r="U3117" i="3"/>
  <c r="U3069" i="3"/>
  <c r="U3021" i="3"/>
  <c r="U2973" i="3"/>
  <c r="U2925" i="3"/>
  <c r="U2642" i="3"/>
  <c r="U3642" i="3"/>
  <c r="U3630" i="3"/>
  <c r="U3618" i="3"/>
  <c r="U3606" i="3"/>
  <c r="U3594" i="3"/>
  <c r="U3582" i="3"/>
  <c r="U3570" i="3"/>
  <c r="U3558" i="3"/>
  <c r="U3546" i="3"/>
  <c r="U3534" i="3"/>
  <c r="U3522" i="3"/>
  <c r="U3510" i="3"/>
  <c r="U3498" i="3"/>
  <c r="U3486" i="3"/>
  <c r="U3474" i="3"/>
  <c r="U3462" i="3"/>
  <c r="U3450" i="3"/>
  <c r="U3438" i="3"/>
  <c r="U3426" i="3"/>
  <c r="U3414" i="3"/>
  <c r="U3402" i="3"/>
  <c r="U3390" i="3"/>
  <c r="U3378" i="3"/>
  <c r="U3366" i="3"/>
  <c r="U3354" i="3"/>
  <c r="U3342" i="3"/>
  <c r="U3330" i="3"/>
  <c r="U3318" i="3"/>
  <c r="U3306" i="3"/>
  <c r="U3294" i="3"/>
  <c r="U3278" i="3"/>
  <c r="U3260" i="3"/>
  <c r="U3242" i="3"/>
  <c r="U3224" i="3"/>
  <c r="U3206" i="3"/>
  <c r="U3188" i="3"/>
  <c r="U3170" i="3"/>
  <c r="U3152" i="3"/>
  <c r="U3134" i="3"/>
  <c r="U3116" i="3"/>
  <c r="U3092" i="3"/>
  <c r="U3068" i="3"/>
  <c r="U3044" i="3"/>
  <c r="U3020" i="3"/>
  <c r="U2996" i="3"/>
  <c r="U2972" i="3"/>
  <c r="U2948" i="3"/>
  <c r="U2924" i="3"/>
  <c r="U2900" i="3"/>
  <c r="U2774" i="3"/>
  <c r="U2630" i="3"/>
  <c r="U3609" i="3"/>
  <c r="U3632" i="3"/>
  <c r="U3596" i="3"/>
  <c r="U3536" i="3"/>
  <c r="U3512" i="3"/>
  <c r="U3440" i="3"/>
  <c r="U3595" i="3"/>
  <c r="U3547" i="3"/>
  <c r="U3451" i="3"/>
  <c r="U3641" i="3"/>
  <c r="U3629" i="3"/>
  <c r="U3617" i="3"/>
  <c r="U3605" i="3"/>
  <c r="U3593" i="3"/>
  <c r="U3581" i="3"/>
  <c r="U3569" i="3"/>
  <c r="U3557" i="3"/>
  <c r="U3545" i="3"/>
  <c r="U3533" i="3"/>
  <c r="U3521" i="3"/>
  <c r="U3509" i="3"/>
  <c r="U3497" i="3"/>
  <c r="U3485" i="3"/>
  <c r="U3473" i="3"/>
  <c r="U3461" i="3"/>
  <c r="U3449" i="3"/>
  <c r="U3437" i="3"/>
  <c r="U3425" i="3"/>
  <c r="U3413" i="3"/>
  <c r="U3401" i="3"/>
  <c r="U3389" i="3"/>
  <c r="U3377" i="3"/>
  <c r="U3365" i="3"/>
  <c r="U3353" i="3"/>
  <c r="U3341" i="3"/>
  <c r="U3329" i="3"/>
  <c r="U3317" i="3"/>
  <c r="U3305" i="3"/>
  <c r="U3293" i="3"/>
  <c r="U3277" i="3"/>
  <c r="U3259" i="3"/>
  <c r="U3241" i="3"/>
  <c r="U3223" i="3"/>
  <c r="U3205" i="3"/>
  <c r="U3187" i="3"/>
  <c r="U3169" i="3"/>
  <c r="U3151" i="3"/>
  <c r="U3133" i="3"/>
  <c r="U3115" i="3"/>
  <c r="U3091" i="3"/>
  <c r="U3067" i="3"/>
  <c r="U3043" i="3"/>
  <c r="U3019" i="3"/>
  <c r="U2995" i="3"/>
  <c r="U2971" i="3"/>
  <c r="U2947" i="3"/>
  <c r="U2923" i="3"/>
  <c r="U2899" i="3"/>
  <c r="U2762" i="3"/>
  <c r="U2617" i="3"/>
  <c r="U3640" i="3"/>
  <c r="U3628" i="3"/>
  <c r="U3616" i="3"/>
  <c r="U3604" i="3"/>
  <c r="U3592" i="3"/>
  <c r="U3580" i="3"/>
  <c r="U3568" i="3"/>
  <c r="U3556" i="3"/>
  <c r="U3544" i="3"/>
  <c r="U3532" i="3"/>
  <c r="U3520" i="3"/>
  <c r="U3508" i="3"/>
  <c r="U3496" i="3"/>
  <c r="U3484" i="3"/>
  <c r="U3472" i="3"/>
  <c r="U3460" i="3"/>
  <c r="U3448" i="3"/>
  <c r="U3436" i="3"/>
  <c r="U3424" i="3"/>
  <c r="U3412" i="3"/>
  <c r="U3400" i="3"/>
  <c r="U3388" i="3"/>
  <c r="U3376" i="3"/>
  <c r="U3364" i="3"/>
  <c r="U3352" i="3"/>
  <c r="U3340" i="3"/>
  <c r="U3328" i="3"/>
  <c r="U3316" i="3"/>
  <c r="U3304" i="3"/>
  <c r="U3292" i="3"/>
  <c r="U3276" i="3"/>
  <c r="U3256" i="3"/>
  <c r="U3240" i="3"/>
  <c r="U3220" i="3"/>
  <c r="U3204" i="3"/>
  <c r="U3184" i="3"/>
  <c r="U3168" i="3"/>
  <c r="U3148" i="3"/>
  <c r="U3132" i="3"/>
  <c r="U3110" i="3"/>
  <c r="U3086" i="3"/>
  <c r="U3062" i="3"/>
  <c r="U3038" i="3"/>
  <c r="U3014" i="3"/>
  <c r="U2990" i="3"/>
  <c r="U2966" i="3"/>
  <c r="U2942" i="3"/>
  <c r="U2918" i="3"/>
  <c r="U2894" i="3"/>
  <c r="U2750" i="3"/>
  <c r="U2604" i="3"/>
  <c r="U3639" i="3"/>
  <c r="U3627" i="3"/>
  <c r="U3615" i="3"/>
  <c r="U3603" i="3"/>
  <c r="U3591" i="3"/>
  <c r="U3579" i="3"/>
  <c r="U3567" i="3"/>
  <c r="U3555" i="3"/>
  <c r="U3543" i="3"/>
  <c r="U3531" i="3"/>
  <c r="U3519" i="3"/>
  <c r="U3507" i="3"/>
  <c r="U3495" i="3"/>
  <c r="U3483" i="3"/>
  <c r="U3471" i="3"/>
  <c r="U3459" i="3"/>
  <c r="U3447" i="3"/>
  <c r="U3435" i="3"/>
  <c r="U3423" i="3"/>
  <c r="U3411" i="3"/>
  <c r="U3399" i="3"/>
  <c r="U3387" i="3"/>
  <c r="U3375" i="3"/>
  <c r="U3363" i="3"/>
  <c r="U3351" i="3"/>
  <c r="U3339" i="3"/>
  <c r="U3327" i="3"/>
  <c r="U3315" i="3"/>
  <c r="U3303" i="3"/>
  <c r="U3291" i="3"/>
  <c r="U3273" i="3"/>
  <c r="U3255" i="3"/>
  <c r="U3237" i="3"/>
  <c r="U3219" i="3"/>
  <c r="U3201" i="3"/>
  <c r="U3183" i="3"/>
  <c r="U3165" i="3"/>
  <c r="U3147" i="3"/>
  <c r="U3129" i="3"/>
  <c r="U3109" i="3"/>
  <c r="U3085" i="3"/>
  <c r="U3061" i="3"/>
  <c r="U3037" i="3"/>
  <c r="U3013" i="3"/>
  <c r="U2989" i="3"/>
  <c r="U2965" i="3"/>
  <c r="U2941" i="3"/>
  <c r="U2917" i="3"/>
  <c r="U2882" i="3"/>
  <c r="U2738" i="3"/>
  <c r="U2591" i="3"/>
  <c r="U3626" i="3"/>
  <c r="U3602" i="3"/>
  <c r="U3590" i="3"/>
  <c r="U3578" i="3"/>
  <c r="U3566" i="3"/>
  <c r="U3554" i="3"/>
  <c r="U3542" i="3"/>
  <c r="U3530" i="3"/>
  <c r="U3518" i="3"/>
  <c r="U3506" i="3"/>
  <c r="U3494" i="3"/>
  <c r="U3482" i="3"/>
  <c r="U3470" i="3"/>
  <c r="U3458" i="3"/>
  <c r="U3446" i="3"/>
  <c r="U3434" i="3"/>
  <c r="U3422" i="3"/>
  <c r="U3410" i="3"/>
  <c r="U3398" i="3"/>
  <c r="U3386" i="3"/>
  <c r="U3374" i="3"/>
  <c r="U3362" i="3"/>
  <c r="U3350" i="3"/>
  <c r="U3338" i="3"/>
  <c r="U3326" i="3"/>
  <c r="U3314" i="3"/>
  <c r="U3302" i="3"/>
  <c r="U3290" i="3"/>
  <c r="U3272" i="3"/>
  <c r="U3254" i="3"/>
  <c r="U3236" i="3"/>
  <c r="U3218" i="3"/>
  <c r="U3200" i="3"/>
  <c r="U3182" i="3"/>
  <c r="U3164" i="3"/>
  <c r="U3146" i="3"/>
  <c r="U3128" i="3"/>
  <c r="U3108" i="3"/>
  <c r="U3084" i="3"/>
  <c r="U3060" i="3"/>
  <c r="U3036" i="3"/>
  <c r="U3012" i="3"/>
  <c r="U2988" i="3"/>
  <c r="U2964" i="3"/>
  <c r="U2940" i="3"/>
  <c r="U2916" i="3"/>
  <c r="U2870" i="3"/>
  <c r="U2726" i="3"/>
  <c r="U2578" i="3"/>
  <c r="U3613" i="3"/>
  <c r="U3565" i="3"/>
  <c r="U3529" i="3"/>
  <c r="U3517" i="3"/>
  <c r="U3505" i="3"/>
  <c r="U3493" i="3"/>
  <c r="U3481" i="3"/>
  <c r="U3469" i="3"/>
  <c r="U3457" i="3"/>
  <c r="U3445" i="3"/>
  <c r="U3433" i="3"/>
  <c r="U3421" i="3"/>
  <c r="U3409" i="3"/>
  <c r="U3397" i="3"/>
  <c r="U3385" i="3"/>
  <c r="U3373" i="3"/>
  <c r="U3361" i="3"/>
  <c r="U3349" i="3"/>
  <c r="U3337" i="3"/>
  <c r="U3325" i="3"/>
  <c r="U3313" i="3"/>
  <c r="U3301" i="3"/>
  <c r="U3289" i="3"/>
  <c r="U3271" i="3"/>
  <c r="U3253" i="3"/>
  <c r="U3235" i="3"/>
  <c r="U3217" i="3"/>
  <c r="U3199" i="3"/>
  <c r="U3181" i="3"/>
  <c r="U3163" i="3"/>
  <c r="U3145" i="3"/>
  <c r="U3127" i="3"/>
  <c r="U3105" i="3"/>
  <c r="U3081" i="3"/>
  <c r="U3057" i="3"/>
  <c r="U3033" i="3"/>
  <c r="U3009" i="3"/>
  <c r="U2985" i="3"/>
  <c r="U2961" i="3"/>
  <c r="U2937" i="3"/>
  <c r="U2913" i="3"/>
  <c r="U2858" i="3"/>
  <c r="U2714" i="3"/>
  <c r="U2565" i="3"/>
  <c r="U3638" i="3"/>
  <c r="U3601" i="3"/>
  <c r="U3541" i="3"/>
  <c r="U3612" i="3"/>
  <c r="U3576" i="3"/>
  <c r="U3540" i="3"/>
  <c r="U3504" i="3"/>
  <c r="U3468" i="3"/>
  <c r="U3432" i="3"/>
  <c r="U3408" i="3"/>
  <c r="U3372" i="3"/>
  <c r="U3348" i="3"/>
  <c r="U3312" i="3"/>
  <c r="U3288" i="3"/>
  <c r="U3252" i="3"/>
  <c r="U3196" i="3"/>
  <c r="U3180" i="3"/>
  <c r="U3160" i="3"/>
  <c r="U3144" i="3"/>
  <c r="U3124" i="3"/>
  <c r="U3104" i="3"/>
  <c r="U3080" i="3"/>
  <c r="U3008" i="3"/>
  <c r="U2984" i="3"/>
  <c r="U2960" i="3"/>
  <c r="U2936" i="3"/>
  <c r="U2912" i="3"/>
  <c r="U2846" i="3"/>
  <c r="U2702" i="3"/>
  <c r="U2546" i="3"/>
  <c r="U3614" i="3"/>
  <c r="U3625" i="3"/>
  <c r="U3589" i="3"/>
  <c r="U3553" i="3"/>
  <c r="U3636" i="3"/>
  <c r="U3600" i="3"/>
  <c r="U3552" i="3"/>
  <c r="U3516" i="3"/>
  <c r="U3480" i="3"/>
  <c r="U3444" i="3"/>
  <c r="U3384" i="3"/>
  <c r="U3324" i="3"/>
  <c r="U3268" i="3"/>
  <c r="U3216" i="3"/>
  <c r="U3032" i="3"/>
  <c r="U3635" i="3"/>
  <c r="U3623" i="3"/>
  <c r="U3599" i="3"/>
  <c r="U3575" i="3"/>
  <c r="U3551" i="3"/>
  <c r="U3527" i="3"/>
  <c r="U3503" i="3"/>
  <c r="U3491" i="3"/>
  <c r="U3467" i="3"/>
  <c r="U3455" i="3"/>
  <c r="U3443" i="3"/>
  <c r="U3419" i="3"/>
  <c r="U3407" i="3"/>
  <c r="U3395" i="3"/>
  <c r="U3383" i="3"/>
  <c r="U3359" i="3"/>
  <c r="U3347" i="3"/>
  <c r="U3335" i="3"/>
  <c r="U3323" i="3"/>
  <c r="U3311" i="3"/>
  <c r="U3299" i="3"/>
  <c r="U3285" i="3"/>
  <c r="U3267" i="3"/>
  <c r="U3249" i="3"/>
  <c r="U3231" i="3"/>
  <c r="U3213" i="3"/>
  <c r="U3195" i="3"/>
  <c r="U3177" i="3"/>
  <c r="U3159" i="3"/>
  <c r="U3141" i="3"/>
  <c r="U3123" i="3"/>
  <c r="U3103" i="3"/>
  <c r="U3079" i="3"/>
  <c r="U3055" i="3"/>
  <c r="U3031" i="3"/>
  <c r="U3007" i="3"/>
  <c r="U2983" i="3"/>
  <c r="U2959" i="3"/>
  <c r="U2935" i="3"/>
  <c r="U2911" i="3"/>
  <c r="U2834" i="3"/>
  <c r="U2690" i="3"/>
  <c r="O15" i="2"/>
  <c r="N15" i="2"/>
  <c r="M15" i="2"/>
  <c r="L15" i="2"/>
  <c r="K15" i="2"/>
  <c r="J15" i="2"/>
  <c r="I15" i="2"/>
  <c r="H15" i="2"/>
  <c r="G15" i="2"/>
  <c r="F15" i="2"/>
  <c r="O13" i="2"/>
  <c r="N13" i="2"/>
  <c r="M13" i="2"/>
  <c r="L13" i="2"/>
  <c r="K13" i="2"/>
  <c r="J13" i="2"/>
  <c r="I13" i="2"/>
  <c r="H13" i="2"/>
  <c r="G13" i="2"/>
  <c r="F13" i="2"/>
  <c r="O12" i="2"/>
  <c r="N12" i="2"/>
  <c r="M12" i="2"/>
  <c r="L12" i="2"/>
  <c r="K12" i="2"/>
  <c r="J12" i="2"/>
  <c r="I12" i="2"/>
  <c r="H12" i="2"/>
  <c r="G12" i="2"/>
  <c r="F12" i="2"/>
  <c r="O11" i="2"/>
  <c r="N11" i="2"/>
  <c r="M11" i="2"/>
  <c r="L11" i="2"/>
  <c r="J11" i="2"/>
  <c r="I11" i="2"/>
  <c r="H11" i="2"/>
  <c r="G11" i="2"/>
  <c r="F11" i="2"/>
  <c r="O10" i="2"/>
  <c r="N10" i="2"/>
  <c r="M10" i="2"/>
  <c r="L10" i="2"/>
  <c r="K10" i="2"/>
  <c r="J10" i="2"/>
  <c r="I10" i="2"/>
  <c r="H10" i="2"/>
  <c r="G10" i="2"/>
  <c r="F10" i="2"/>
  <c r="O9" i="2"/>
  <c r="N9" i="2"/>
  <c r="M9" i="2"/>
  <c r="L9" i="2"/>
  <c r="K9" i="2"/>
  <c r="J9" i="2"/>
  <c r="I9" i="2"/>
  <c r="H9" i="2"/>
  <c r="G9" i="2"/>
  <c r="F9" i="2"/>
  <c r="O8" i="2"/>
  <c r="N8" i="2"/>
  <c r="M8" i="2"/>
  <c r="L8" i="2"/>
  <c r="K8" i="2"/>
  <c r="J8" i="2"/>
  <c r="I8" i="2"/>
  <c r="H8" i="2"/>
  <c r="G8" i="2"/>
  <c r="F8" i="2"/>
  <c r="O7" i="2"/>
  <c r="N7" i="2"/>
  <c r="M7" i="2"/>
  <c r="L7" i="2"/>
  <c r="K7" i="2"/>
  <c r="J7" i="2"/>
  <c r="I7" i="2"/>
  <c r="H7" i="2"/>
  <c r="G7" i="2"/>
  <c r="F7" i="2"/>
  <c r="O6" i="2"/>
  <c r="N6" i="2"/>
  <c r="M6" i="2"/>
  <c r="L6" i="2"/>
  <c r="K6" i="2"/>
  <c r="J6" i="2"/>
  <c r="I6" i="2"/>
  <c r="H6" i="2"/>
  <c r="G6" i="2"/>
  <c r="F6" i="2"/>
  <c r="O5" i="2"/>
  <c r="N5" i="2"/>
  <c r="M5" i="2"/>
  <c r="L5" i="2"/>
  <c r="K5" i="2"/>
  <c r="J5" i="2"/>
  <c r="I5" i="2"/>
  <c r="H5" i="2"/>
  <c r="G5" i="2"/>
  <c r="F5" i="2"/>
  <c r="O4" i="2"/>
  <c r="N4" i="2"/>
  <c r="M4" i="2"/>
  <c r="L4" i="2"/>
  <c r="K4" i="2"/>
  <c r="J4" i="2"/>
  <c r="I4" i="2"/>
  <c r="H4" i="2"/>
  <c r="G4" i="2"/>
  <c r="F4" i="2"/>
  <c r="O3" i="2"/>
  <c r="N3" i="2"/>
  <c r="M3" i="2"/>
  <c r="L3" i="2"/>
  <c r="K3" i="2"/>
  <c r="J3" i="2"/>
  <c r="I3" i="2"/>
  <c r="H3" i="2"/>
  <c r="G3" i="2"/>
  <c r="F3" i="2"/>
  <c r="O2" i="2"/>
  <c r="N2" i="2"/>
  <c r="M2" i="2"/>
  <c r="L2" i="2"/>
  <c r="K2" i="2"/>
  <c r="J2" i="2"/>
  <c r="I2" i="2"/>
  <c r="H2" i="2"/>
  <c r="G2" i="2"/>
  <c r="F2" i="2"/>
  <c r="G2" i="1"/>
  <c r="O2" i="1"/>
  <c r="O3" i="1"/>
  <c r="O4" i="1"/>
  <c r="O5" i="1"/>
  <c r="O6" i="1"/>
  <c r="O7" i="1"/>
  <c r="O8" i="1"/>
  <c r="O9" i="1"/>
  <c r="O10" i="1"/>
  <c r="O11" i="1"/>
  <c r="O12" i="1"/>
  <c r="O13" i="1"/>
  <c r="N6" i="1"/>
  <c r="N7" i="1"/>
  <c r="N8" i="1"/>
  <c r="N9" i="1"/>
  <c r="N10" i="1"/>
  <c r="N11" i="1"/>
  <c r="N12" i="1"/>
  <c r="N13" i="1"/>
  <c r="N2" i="1"/>
  <c r="N3" i="1"/>
  <c r="N4" i="1"/>
  <c r="N5" i="1"/>
  <c r="M5" i="1"/>
  <c r="M6" i="1"/>
  <c r="M7" i="1"/>
  <c r="M8" i="1"/>
  <c r="M9" i="1"/>
  <c r="M10" i="1"/>
  <c r="M11" i="1"/>
  <c r="M12" i="1"/>
  <c r="M13" i="1"/>
  <c r="M4" i="1"/>
  <c r="M3" i="1"/>
  <c r="M2" i="1"/>
  <c r="L13" i="1"/>
  <c r="L12" i="1"/>
  <c r="L11" i="1"/>
  <c r="L10" i="1"/>
  <c r="L9" i="1"/>
  <c r="L8" i="1"/>
  <c r="L7" i="1"/>
  <c r="L6" i="1"/>
  <c r="L5" i="1"/>
  <c r="L4" i="1"/>
  <c r="L3" i="1"/>
  <c r="L2" i="1"/>
  <c r="K13" i="1"/>
  <c r="K12" i="1"/>
  <c r="K10" i="1"/>
  <c r="K9" i="1"/>
  <c r="K8" i="1"/>
  <c r="K7" i="1"/>
  <c r="K6" i="1"/>
  <c r="K5" i="1"/>
  <c r="K4" i="1"/>
  <c r="K3" i="1"/>
  <c r="K2" i="1"/>
  <c r="J13" i="1"/>
  <c r="J12" i="1"/>
  <c r="J11" i="1"/>
  <c r="J10" i="1"/>
  <c r="J9" i="1"/>
  <c r="J8" i="1"/>
  <c r="J7" i="1"/>
  <c r="J6" i="1"/>
  <c r="J5" i="1"/>
  <c r="J4" i="1"/>
  <c r="J3" i="1"/>
  <c r="J2" i="1"/>
  <c r="I13" i="1"/>
  <c r="I12" i="1"/>
  <c r="I11" i="1"/>
  <c r="I10" i="1"/>
  <c r="I9" i="1"/>
  <c r="I8" i="1"/>
  <c r="I7" i="1"/>
  <c r="I6" i="1"/>
  <c r="I5" i="1"/>
  <c r="I4" i="1"/>
  <c r="I3" i="1"/>
  <c r="I2" i="1"/>
  <c r="H13" i="1"/>
  <c r="H12" i="1"/>
  <c r="H11" i="1"/>
  <c r="H10" i="1"/>
  <c r="H9" i="1"/>
  <c r="H8" i="1"/>
  <c r="H7" i="1"/>
  <c r="H6" i="1"/>
  <c r="H5" i="1"/>
  <c r="H4" i="1"/>
  <c r="H3" i="1"/>
  <c r="H2" i="1"/>
  <c r="G13" i="1"/>
  <c r="G12" i="1"/>
  <c r="G11" i="1"/>
  <c r="G10" i="1"/>
  <c r="G9" i="1"/>
  <c r="G8" i="1"/>
  <c r="G7" i="1"/>
  <c r="G6" i="1"/>
  <c r="G5" i="1"/>
  <c r="G4" i="1"/>
  <c r="G3" i="1"/>
  <c r="F13" i="1"/>
  <c r="F12" i="1"/>
  <c r="F11" i="1"/>
  <c r="F10" i="1"/>
  <c r="F9" i="1"/>
  <c r="F8" i="1"/>
  <c r="F7" i="1"/>
  <c r="F6" i="1"/>
  <c r="F5" i="1"/>
  <c r="F4" i="1"/>
  <c r="F3" i="1"/>
  <c r="F2" i="1"/>
  <c r="F14" i="1" l="1"/>
  <c r="N14" i="1"/>
  <c r="J14" i="1"/>
  <c r="O14" i="1"/>
  <c r="K14" i="1"/>
  <c r="M14" i="1"/>
  <c r="G14" i="1"/>
  <c r="L14" i="1"/>
  <c r="H14" i="1"/>
  <c r="I14" i="1"/>
  <c r="J14" i="2"/>
  <c r="P12" i="2"/>
  <c r="X3" i="3"/>
  <c r="L14" i="2"/>
  <c r="P7" i="2"/>
  <c r="P11" i="2"/>
  <c r="J19" i="2"/>
  <c r="F14" i="2"/>
  <c r="P8" i="2"/>
  <c r="G14" i="2"/>
  <c r="H14" i="2"/>
  <c r="P13" i="2"/>
  <c r="I14" i="2"/>
  <c r="P9" i="2"/>
  <c r="K14" i="2"/>
  <c r="N14" i="2"/>
  <c r="P5" i="2"/>
  <c r="M14" i="2"/>
  <c r="P6" i="2"/>
  <c r="O14" i="2"/>
  <c r="P4" i="2"/>
  <c r="P10" i="2"/>
  <c r="P3" i="2"/>
  <c r="P2" i="2"/>
  <c r="P11" i="1"/>
  <c r="P13" i="1"/>
  <c r="P9" i="1"/>
  <c r="P8" i="1"/>
  <c r="P6" i="1"/>
  <c r="P5" i="1"/>
  <c r="P4" i="1"/>
  <c r="P12" i="1"/>
  <c r="P7" i="1"/>
  <c r="P2" i="1"/>
  <c r="P10" i="1"/>
  <c r="P3" i="1"/>
  <c r="AF61" i="7"/>
  <c r="AE62" i="7" s="1"/>
  <c r="AL66" i="7" s="1"/>
  <c r="AF79" i="7" l="1"/>
  <c r="AG81" i="7"/>
  <c r="AH70" i="7"/>
  <c r="AG78" i="7"/>
  <c r="AG71" i="7"/>
  <c r="AI70" i="7"/>
  <c r="AI68" i="7"/>
  <c r="AJ78" i="7"/>
  <c r="AH66" i="7"/>
  <c r="AI66" i="7"/>
  <c r="AG68" i="7"/>
  <c r="AF76" i="7"/>
  <c r="AI81" i="7"/>
  <c r="AH73" i="7"/>
  <c r="AK73" i="7"/>
  <c r="AJ81" i="7"/>
  <c r="AK68" i="7"/>
  <c r="AI71" i="7"/>
  <c r="AF67" i="7"/>
  <c r="AJ75" i="7"/>
  <c r="AI79" i="7"/>
  <c r="AF66" i="7"/>
  <c r="AG79" i="7"/>
  <c r="AF73" i="7"/>
  <c r="AK76" i="7"/>
  <c r="AJ79" i="7"/>
  <c r="AH67" i="7"/>
  <c r="AH68" i="7"/>
  <c r="AK69" i="7"/>
  <c r="AH69" i="7"/>
  <c r="AI73" i="7"/>
  <c r="AJ71" i="7"/>
  <c r="AK75" i="7"/>
  <c r="AF77" i="7"/>
  <c r="AJ74" i="7"/>
  <c r="AH80" i="7"/>
  <c r="AG70" i="7"/>
  <c r="AJ72" i="7"/>
  <c r="AJ66" i="7"/>
  <c r="AF78" i="7"/>
  <c r="AG80" i="7"/>
  <c r="AJ73" i="7"/>
  <c r="AF74" i="7"/>
  <c r="AJ76" i="7"/>
  <c r="AI80" i="7"/>
  <c r="AI75" i="7"/>
  <c r="AK70" i="7"/>
  <c r="AK79" i="7"/>
  <c r="AH81" i="7"/>
  <c r="AG67" i="7"/>
  <c r="AI74" i="7"/>
  <c r="AF70" i="7"/>
  <c r="AH79" i="7"/>
  <c r="AJ77" i="7"/>
  <c r="AK81" i="7"/>
  <c r="AH78" i="7"/>
  <c r="AK71" i="7"/>
  <c r="AJ68" i="7"/>
  <c r="AF81" i="7"/>
  <c r="AH76" i="7"/>
  <c r="AI67" i="7"/>
  <c r="AH72" i="7"/>
  <c r="AJ70" i="7"/>
  <c r="AG73" i="7"/>
  <c r="AG77" i="7"/>
  <c r="AI77" i="7"/>
  <c r="AK72" i="7"/>
  <c r="AF69" i="7"/>
  <c r="AH74" i="7"/>
  <c r="AK78" i="7"/>
  <c r="AF68" i="7"/>
  <c r="AG76" i="7"/>
  <c r="AG75" i="7"/>
  <c r="AI78" i="7"/>
  <c r="AG72" i="7"/>
  <c r="AF72" i="7"/>
  <c r="AK80" i="7"/>
  <c r="AK74" i="7"/>
  <c r="AH77" i="7"/>
  <c r="AH75" i="7"/>
  <c r="AH71" i="7"/>
  <c r="AJ69" i="7"/>
  <c r="AI72" i="7"/>
  <c r="AJ80" i="7"/>
  <c r="AF71" i="7"/>
  <c r="AK67" i="7"/>
  <c r="AF75" i="7"/>
  <c r="AK66" i="7"/>
  <c r="AG66" i="7"/>
  <c r="AJ67" i="7"/>
  <c r="AF80" i="7"/>
  <c r="AK77" i="7"/>
  <c r="AG69" i="7"/>
  <c r="AG74" i="7"/>
  <c r="AI69" i="7"/>
  <c r="AI76" i="7"/>
  <c r="H17" i="1"/>
  <c r="AJ82" i="7" l="1"/>
  <c r="AI82" i="7"/>
  <c r="AH82" i="7"/>
  <c r="AG82" i="7"/>
  <c r="AK82" i="7"/>
  <c r="AF82" i="7"/>
</calcChain>
</file>

<file path=xl/sharedStrings.xml><?xml version="1.0" encoding="utf-8"?>
<sst xmlns="http://schemas.openxmlformats.org/spreadsheetml/2006/main" count="133148" uniqueCount="2156">
  <si>
    <t>FECHA</t>
  </si>
  <si>
    <t>T. Máxima</t>
  </si>
  <si>
    <t>T.Mínima</t>
  </si>
  <si>
    <t>Mes\Año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</si>
  <si>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</si>
  <si>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</si>
  <si>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</si>
  <si>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</si>
  <si>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</si>
  <si>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</si>
  <si>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</si>
  <si>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</si>
  <si>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</si>
  <si>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</si>
  <si>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</si>
  <si>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</si>
  <si>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 Mensual</t>
  </si>
  <si>
    <t>T mes máximo</t>
  </si>
  <si>
    <t>Tref</t>
  </si>
  <si>
    <r>
      <t>Precipitación: l/m</t>
    </r>
    <r>
      <rPr>
        <vertAlign val="superscript"/>
        <sz val="8"/>
        <color rgb="FF333333"/>
        <rFont val="Arial"/>
        <family val="2"/>
      </rPr>
      <t>2</t>
    </r>
  </si>
  <si>
    <t>Suma anual</t>
  </si>
  <si>
    <t>Precipitación mes máximo</t>
  </si>
  <si>
    <t>Promedio Precipitación anual</t>
  </si>
  <si>
    <t>Mes Máximo</t>
  </si>
  <si>
    <t>JSON To HTML Table Converter</t>
  </si>
  <si>
    <t>fecha</t>
  </si>
  <si>
    <t>indicativo</t>
  </si>
  <si>
    <t>nombre</t>
  </si>
  <si>
    <t>provincia</t>
  </si>
  <si>
    <t>altitud</t>
  </si>
  <si>
    <t>tmed</t>
  </si>
  <si>
    <t>prec</t>
  </si>
  <si>
    <t>tmin</t>
  </si>
  <si>
    <t>horatmin</t>
  </si>
  <si>
    <t>tmax</t>
  </si>
  <si>
    <t>horatmax</t>
  </si>
  <si>
    <t>dir</t>
  </si>
  <si>
    <t>velmedia</t>
  </si>
  <si>
    <t>racha</t>
  </si>
  <si>
    <t>horaracha</t>
  </si>
  <si>
    <t>hrMedia</t>
  </si>
  <si>
    <t>hrMax</t>
  </si>
  <si>
    <t>horaHrMax</t>
  </si>
  <si>
    <t>hrMin</t>
  </si>
  <si>
    <t>horaHrMin</t>
  </si>
  <si>
    <t>1234P</t>
  </si>
  <si>
    <t>MIERES, BAIÑA</t>
  </si>
  <si>
    <t>ASTURIAS</t>
  </si>
  <si>
    <t>06:28</t>
  </si>
  <si>
    <t>14:44</t>
  </si>
  <si>
    <t>14:10</t>
  </si>
  <si>
    <t>Varias</t>
  </si>
  <si>
    <t>14:20</t>
  </si>
  <si>
    <t>07:46</t>
  </si>
  <si>
    <t>18:19</t>
  </si>
  <si>
    <t>17:30</t>
  </si>
  <si>
    <t>18:30</t>
  </si>
  <si>
    <t>20:34</t>
  </si>
  <si>
    <t>13:19</t>
  </si>
  <si>
    <t>01:30</t>
  </si>
  <si>
    <t>09:30</t>
  </si>
  <si>
    <t>15:00</t>
  </si>
  <si>
    <t>23:48</t>
  </si>
  <si>
    <t>03:07</t>
  </si>
  <si>
    <t>15:10</t>
  </si>
  <si>
    <t>09:20</t>
  </si>
  <si>
    <t>02:20</t>
  </si>
  <si>
    <t>00:05</t>
  </si>
  <si>
    <t>13:46</t>
  </si>
  <si>
    <t>21:00</t>
  </si>
  <si>
    <t>00:20</t>
  </si>
  <si>
    <t>13:40</t>
  </si>
  <si>
    <t>22:56</t>
  </si>
  <si>
    <t>13:14</t>
  </si>
  <si>
    <t>07:00</t>
  </si>
  <si>
    <t>03:00</t>
  </si>
  <si>
    <t>00:18</t>
  </si>
  <si>
    <t>13:33</t>
  </si>
  <si>
    <t>12:19</t>
  </si>
  <si>
    <t>18:10</t>
  </si>
  <si>
    <t>00:00</t>
  </si>
  <si>
    <t>12:20</t>
  </si>
  <si>
    <t>04:46</t>
  </si>
  <si>
    <t>00:33</t>
  </si>
  <si>
    <t>02</t>
  </si>
  <si>
    <t>01:00</t>
  </si>
  <si>
    <t>00:30</t>
  </si>
  <si>
    <t>13:24</t>
  </si>
  <si>
    <t>23:40</t>
  </si>
  <si>
    <t>13:20</t>
  </si>
  <si>
    <t>15:41</t>
  </si>
  <si>
    <t>13:30</t>
  </si>
  <si>
    <t>03:58</t>
  </si>
  <si>
    <t>11:23</t>
  </si>
  <si>
    <t>14:40</t>
  </si>
  <si>
    <t>11:10</t>
  </si>
  <si>
    <t>07:38</t>
  </si>
  <si>
    <t>21:45</t>
  </si>
  <si>
    <t>16:50</t>
  </si>
  <si>
    <t>16:40</t>
  </si>
  <si>
    <t>23:59</t>
  </si>
  <si>
    <t>14:54</t>
  </si>
  <si>
    <t>05</t>
  </si>
  <si>
    <t>05:30</t>
  </si>
  <si>
    <t>09:00</t>
  </si>
  <si>
    <t>05:22</t>
  </si>
  <si>
    <t>22:50</t>
  </si>
  <si>
    <t>23:20</t>
  </si>
  <si>
    <t>23:50</t>
  </si>
  <si>
    <t>19:23</t>
  </si>
  <si>
    <t>11:41</t>
  </si>
  <si>
    <t>06:20</t>
  </si>
  <si>
    <t>19:20</t>
  </si>
  <si>
    <t>12:30</t>
  </si>
  <si>
    <t>23:13</t>
  </si>
  <si>
    <t>00:01</t>
  </si>
  <si>
    <t>04</t>
  </si>
  <si>
    <t>12:40</t>
  </si>
  <si>
    <t>09:50</t>
  </si>
  <si>
    <t>13:48</t>
  </si>
  <si>
    <t>05:40</t>
  </si>
  <si>
    <t>13:50</t>
  </si>
  <si>
    <t>04:19</t>
  </si>
  <si>
    <t>06:00</t>
  </si>
  <si>
    <t>02:50</t>
  </si>
  <si>
    <t>03:16</t>
  </si>
  <si>
    <t>14:04</t>
  </si>
  <si>
    <t>20:40</t>
  </si>
  <si>
    <t>15:40</t>
  </si>
  <si>
    <t>12:50</t>
  </si>
  <si>
    <t>03:41</t>
  </si>
  <si>
    <t>16:43</t>
  </si>
  <si>
    <t>08</t>
  </si>
  <si>
    <t>11:50</t>
  </si>
  <si>
    <t>14:41</t>
  </si>
  <si>
    <t>14:50</t>
  </si>
  <si>
    <t>14:21</t>
  </si>
  <si>
    <t>05:29</t>
  </si>
  <si>
    <t>15:31</t>
  </si>
  <si>
    <t>15:30</t>
  </si>
  <si>
    <t>22:04</t>
  </si>
  <si>
    <t>12:06</t>
  </si>
  <si>
    <t>22:00</t>
  </si>
  <si>
    <t>09:10</t>
  </si>
  <si>
    <t>04:48</t>
  </si>
  <si>
    <t>10:49</t>
  </si>
  <si>
    <t>14:30</t>
  </si>
  <si>
    <t>04:50</t>
  </si>
  <si>
    <t>10:50</t>
  </si>
  <si>
    <t>20:02</t>
  </si>
  <si>
    <t>12:31</t>
  </si>
  <si>
    <t>01:24</t>
  </si>
  <si>
    <t>22:45</t>
  </si>
  <si>
    <t>07:21</t>
  </si>
  <si>
    <t>15:13</t>
  </si>
  <si>
    <t>22:20</t>
  </si>
  <si>
    <t>23:44</t>
  </si>
  <si>
    <t>00:38</t>
  </si>
  <si>
    <t>14:00</t>
  </si>
  <si>
    <t>05:50</t>
  </si>
  <si>
    <t>02:37</t>
  </si>
  <si>
    <t>15:44</t>
  </si>
  <si>
    <t>21:20</t>
  </si>
  <si>
    <t>07:50</t>
  </si>
  <si>
    <t>16:00</t>
  </si>
  <si>
    <t>23:42</t>
  </si>
  <si>
    <t>04:20</t>
  </si>
  <si>
    <t>15:20</t>
  </si>
  <si>
    <t>15:52</t>
  </si>
  <si>
    <t>11:40</t>
  </si>
  <si>
    <t>21:40</t>
  </si>
  <si>
    <t>08:40</t>
  </si>
  <si>
    <t>23:52</t>
  </si>
  <si>
    <t>12:11</t>
  </si>
  <si>
    <t>03:30</t>
  </si>
  <si>
    <t>07:03</t>
  </si>
  <si>
    <t>11:55</t>
  </si>
  <si>
    <t>23:00</t>
  </si>
  <si>
    <t>02:40</t>
  </si>
  <si>
    <t>12:00</t>
  </si>
  <si>
    <t>07:48</t>
  </si>
  <si>
    <t>01:11</t>
  </si>
  <si>
    <t>11:00</t>
  </si>
  <si>
    <t>07:30</t>
  </si>
  <si>
    <t>03:40</t>
  </si>
  <si>
    <t>20:55</t>
  </si>
  <si>
    <t>16:10</t>
  </si>
  <si>
    <t>14:58</t>
  </si>
  <si>
    <t>10:40</t>
  </si>
  <si>
    <t>19:30</t>
  </si>
  <si>
    <t>00:45</t>
  </si>
  <si>
    <t>11:28</t>
  </si>
  <si>
    <t>10:00</t>
  </si>
  <si>
    <t>04:00</t>
  </si>
  <si>
    <t>07:17</t>
  </si>
  <si>
    <t>01:10</t>
  </si>
  <si>
    <t>02:04</t>
  </si>
  <si>
    <t>14:38</t>
  </si>
  <si>
    <t>11:27</t>
  </si>
  <si>
    <t>23:55</t>
  </si>
  <si>
    <t>14:33</t>
  </si>
  <si>
    <t>15:50</t>
  </si>
  <si>
    <t>08:00</t>
  </si>
  <si>
    <t>07:02</t>
  </si>
  <si>
    <t>14:48</t>
  </si>
  <si>
    <t>07:10</t>
  </si>
  <si>
    <t>13:10</t>
  </si>
  <si>
    <t>04:52</t>
  </si>
  <si>
    <t>14:55</t>
  </si>
  <si>
    <t>11:20</t>
  </si>
  <si>
    <t>05:10</t>
  </si>
  <si>
    <t>06:41</t>
  </si>
  <si>
    <t>14:14</t>
  </si>
  <si>
    <t>16:20</t>
  </si>
  <si>
    <t>12:12</t>
  </si>
  <si>
    <t>13:00</t>
  </si>
  <si>
    <t>15:11</t>
  </si>
  <si>
    <t>14:19</t>
  </si>
  <si>
    <t>03</t>
  </si>
  <si>
    <t>06:06</t>
  </si>
  <si>
    <t>14:01</t>
  </si>
  <si>
    <t>05:02</t>
  </si>
  <si>
    <t>19:40</t>
  </si>
  <si>
    <t>05:06</t>
  </si>
  <si>
    <t>09:49</t>
  </si>
  <si>
    <t>21:10</t>
  </si>
  <si>
    <t>09:40</t>
  </si>
  <si>
    <t>04:38</t>
  </si>
  <si>
    <t>15:42</t>
  </si>
  <si>
    <t>06:10</t>
  </si>
  <si>
    <t>02:23</t>
  </si>
  <si>
    <t>04:59</t>
  </si>
  <si>
    <t>05:20</t>
  </si>
  <si>
    <t>12:42</t>
  </si>
  <si>
    <t>16:02</t>
  </si>
  <si>
    <t>20:20</t>
  </si>
  <si>
    <t>00:19</t>
  </si>
  <si>
    <t>06:21</t>
  </si>
  <si>
    <t>22:13</t>
  </si>
  <si>
    <t>07:20</t>
  </si>
  <si>
    <t>22:30</t>
  </si>
  <si>
    <t>06:18</t>
  </si>
  <si>
    <t>11:43</t>
  </si>
  <si>
    <t>15:19</t>
  </si>
  <si>
    <t>06:47</t>
  </si>
  <si>
    <t>13:52</t>
  </si>
  <si>
    <t>14:43</t>
  </si>
  <si>
    <t>06:45</t>
  </si>
  <si>
    <t>13:36</t>
  </si>
  <si>
    <t>23:30</t>
  </si>
  <si>
    <t>11:30</t>
  </si>
  <si>
    <t>06:54</t>
  </si>
  <si>
    <t>15:27</t>
  </si>
  <si>
    <t>06:55</t>
  </si>
  <si>
    <t>14:15</t>
  </si>
  <si>
    <t>06:57</t>
  </si>
  <si>
    <t>13:45</t>
  </si>
  <si>
    <t>08:10</t>
  </si>
  <si>
    <t>06:30</t>
  </si>
  <si>
    <t>15:17</t>
  </si>
  <si>
    <t>16:30</t>
  </si>
  <si>
    <t>06:59</t>
  </si>
  <si>
    <t>13:42</t>
  </si>
  <si>
    <t>01</t>
  </si>
  <si>
    <t>12:10</t>
  </si>
  <si>
    <t>00:17</t>
  </si>
  <si>
    <t>12:05</t>
  </si>
  <si>
    <t>04:21</t>
  </si>
  <si>
    <t>15:05</t>
  </si>
  <si>
    <t>15:36</t>
  </si>
  <si>
    <t>19:33</t>
  </si>
  <si>
    <t>08:30</t>
  </si>
  <si>
    <t>23:56</t>
  </si>
  <si>
    <t>11:58</t>
  </si>
  <si>
    <t>06:35</t>
  </si>
  <si>
    <t>06:26</t>
  </si>
  <si>
    <t>11:24</t>
  </si>
  <si>
    <t>10:20</t>
  </si>
  <si>
    <t>14:09</t>
  </si>
  <si>
    <t>06:34</t>
  </si>
  <si>
    <t>06:50</t>
  </si>
  <si>
    <t>13:11</t>
  </si>
  <si>
    <t>23:28</t>
  </si>
  <si>
    <t>10:59</t>
  </si>
  <si>
    <t>04:16</t>
  </si>
  <si>
    <t>12:47</t>
  </si>
  <si>
    <t>00:10</t>
  </si>
  <si>
    <t>04:35</t>
  </si>
  <si>
    <t>14:07</t>
  </si>
  <si>
    <t>09</t>
  </si>
  <si>
    <t>05:08</t>
  </si>
  <si>
    <t>13:37</t>
  </si>
  <si>
    <t>06:11</t>
  </si>
  <si>
    <t>12:32</t>
  </si>
  <si>
    <t>04:39</t>
  </si>
  <si>
    <t>12:21</t>
  </si>
  <si>
    <t>05:42</t>
  </si>
  <si>
    <t>14:08</t>
  </si>
  <si>
    <t>03:01</t>
  </si>
  <si>
    <t>13:29</t>
  </si>
  <si>
    <t>19:10</t>
  </si>
  <si>
    <t>06:40</t>
  </si>
  <si>
    <t>00:39</t>
  </si>
  <si>
    <t>15:01</t>
  </si>
  <si>
    <t>05:56</t>
  </si>
  <si>
    <t>04:45</t>
  </si>
  <si>
    <t>13:26</t>
  </si>
  <si>
    <t>10:30</t>
  </si>
  <si>
    <t>02:58</t>
  </si>
  <si>
    <t>23:47</t>
  </si>
  <si>
    <t>23:58</t>
  </si>
  <si>
    <t>11:09</t>
  </si>
  <si>
    <t>21:50</t>
  </si>
  <si>
    <t>21:38</t>
  </si>
  <si>
    <t>13:12</t>
  </si>
  <si>
    <t>12:08</t>
  </si>
  <si>
    <t>02:03</t>
  </si>
  <si>
    <t>13:25</t>
  </si>
  <si>
    <t>03:10</t>
  </si>
  <si>
    <t>03:54</t>
  </si>
  <si>
    <t>12:45</t>
  </si>
  <si>
    <t>23:38</t>
  </si>
  <si>
    <t>15:26</t>
  </si>
  <si>
    <t>04:34</t>
  </si>
  <si>
    <t>14:27</t>
  </si>
  <si>
    <t>05:31</t>
  </si>
  <si>
    <t>12:07</t>
  </si>
  <si>
    <t>05:05</t>
  </si>
  <si>
    <t>13:49</t>
  </si>
  <si>
    <t>05:43</t>
  </si>
  <si>
    <t>11:44</t>
  </si>
  <si>
    <t>02:47</t>
  </si>
  <si>
    <t>15:54</t>
  </si>
  <si>
    <t>11:21</t>
  </si>
  <si>
    <t>03:55</t>
  </si>
  <si>
    <t>03:48</t>
  </si>
  <si>
    <t>11:54</t>
  </si>
  <si>
    <t>05:01</t>
  </si>
  <si>
    <t>05:17</t>
  </si>
  <si>
    <t>14:06</t>
  </si>
  <si>
    <t>13:39</t>
  </si>
  <si>
    <t>05:04</t>
  </si>
  <si>
    <t>17:10</t>
  </si>
  <si>
    <t>12:24</t>
  </si>
  <si>
    <t>16:11</t>
  </si>
  <si>
    <t>18:20</t>
  </si>
  <si>
    <t>04:32</t>
  </si>
  <si>
    <t>07:40</t>
  </si>
  <si>
    <t>05:19</t>
  </si>
  <si>
    <t>12:13</t>
  </si>
  <si>
    <t>03:56</t>
  </si>
  <si>
    <t>11:16</t>
  </si>
  <si>
    <t>10:10</t>
  </si>
  <si>
    <t>22:33</t>
  </si>
  <si>
    <t>13:58</t>
  </si>
  <si>
    <t>19:00</t>
  </si>
  <si>
    <t>23:57</t>
  </si>
  <si>
    <t>14:52</t>
  </si>
  <si>
    <t>04:41</t>
  </si>
  <si>
    <t>16:09</t>
  </si>
  <si>
    <t>05:52</t>
  </si>
  <si>
    <t>14:12</t>
  </si>
  <si>
    <t>17:15</t>
  </si>
  <si>
    <t>04:28</t>
  </si>
  <si>
    <t>10:41</t>
  </si>
  <si>
    <t>02:55</t>
  </si>
  <si>
    <t>13:18</t>
  </si>
  <si>
    <t>03:50</t>
  </si>
  <si>
    <t>14:02</t>
  </si>
  <si>
    <t>17:40</t>
  </si>
  <si>
    <t>20:50</t>
  </si>
  <si>
    <t>14:24</t>
  </si>
  <si>
    <t>12:49</t>
  </si>
  <si>
    <t>05:41</t>
  </si>
  <si>
    <t>13:22</t>
  </si>
  <si>
    <t>04:53</t>
  </si>
  <si>
    <t>22:40</t>
  </si>
  <si>
    <t>04:43</t>
  </si>
  <si>
    <t>02:44</t>
  </si>
  <si>
    <t>10:39</t>
  </si>
  <si>
    <t>05:26</t>
  </si>
  <si>
    <t>10:55</t>
  </si>
  <si>
    <t>13:57</t>
  </si>
  <si>
    <t>03:47</t>
  </si>
  <si>
    <t>12:57</t>
  </si>
  <si>
    <t>10:42</t>
  </si>
  <si>
    <t>13:28</t>
  </si>
  <si>
    <t>09:32</t>
  </si>
  <si>
    <t>17:00</t>
  </si>
  <si>
    <t>14:53</t>
  </si>
  <si>
    <t>04:56</t>
  </si>
  <si>
    <t>11:59</t>
  </si>
  <si>
    <t>00:28</t>
  </si>
  <si>
    <t>12:41</t>
  </si>
  <si>
    <t>23:49</t>
  </si>
  <si>
    <t>17:54</t>
  </si>
  <si>
    <t>00:59</t>
  </si>
  <si>
    <t>02:26</t>
  </si>
  <si>
    <t>14:18</t>
  </si>
  <si>
    <t>23:54</t>
  </si>
  <si>
    <t>13:23</t>
  </si>
  <si>
    <t>06</t>
  </si>
  <si>
    <t>12:46</t>
  </si>
  <si>
    <t>16:04</t>
  </si>
  <si>
    <t>04:10</t>
  </si>
  <si>
    <t>04:55</t>
  </si>
  <si>
    <t>15:09</t>
  </si>
  <si>
    <t>02:24</t>
  </si>
  <si>
    <t>12:51</t>
  </si>
  <si>
    <t>04:06</t>
  </si>
  <si>
    <t>04:01</t>
  </si>
  <si>
    <t>04:02</t>
  </si>
  <si>
    <t>14:35</t>
  </si>
  <si>
    <t>05:16</t>
  </si>
  <si>
    <t>12:58</t>
  </si>
  <si>
    <t>04:57</t>
  </si>
  <si>
    <t>16:08</t>
  </si>
  <si>
    <t>12:09</t>
  </si>
  <si>
    <t>05:23</t>
  </si>
  <si>
    <t>00:03</t>
  </si>
  <si>
    <t>14:11</t>
  </si>
  <si>
    <t>04:22</t>
  </si>
  <si>
    <t>12:43</t>
  </si>
  <si>
    <t>14:37</t>
  </si>
  <si>
    <t>15:23</t>
  </si>
  <si>
    <t>05:37</t>
  </si>
  <si>
    <t>11:13</t>
  </si>
  <si>
    <t>05:21</t>
  </si>
  <si>
    <t>12:28</t>
  </si>
  <si>
    <t>13:09</t>
  </si>
  <si>
    <t>23:10</t>
  </si>
  <si>
    <t>13:13</t>
  </si>
  <si>
    <t>05:35</t>
  </si>
  <si>
    <t>17:20</t>
  </si>
  <si>
    <t>04:30</t>
  </si>
  <si>
    <t>05:24</t>
  </si>
  <si>
    <t>11:39</t>
  </si>
  <si>
    <t>05:57</t>
  </si>
  <si>
    <t>15:12</t>
  </si>
  <si>
    <t>17:50</t>
  </si>
  <si>
    <t>05:53</t>
  </si>
  <si>
    <t>11:31</t>
  </si>
  <si>
    <t>23:06</t>
  </si>
  <si>
    <t>15:08</t>
  </si>
  <si>
    <t>06:27</t>
  </si>
  <si>
    <t>13:32</t>
  </si>
  <si>
    <t>04:51</t>
  </si>
  <si>
    <t>13:03</t>
  </si>
  <si>
    <t>03:21</t>
  </si>
  <si>
    <t>22:32</t>
  </si>
  <si>
    <t>13:59</t>
  </si>
  <si>
    <t>06:01</t>
  </si>
  <si>
    <t>02:34</t>
  </si>
  <si>
    <t>23:01</t>
  </si>
  <si>
    <t>15:03</t>
  </si>
  <si>
    <t>11:29</t>
  </si>
  <si>
    <t>15:57</t>
  </si>
  <si>
    <t>12:59</t>
  </si>
  <si>
    <t>13:01</t>
  </si>
  <si>
    <t>15:18</t>
  </si>
  <si>
    <t>02:30</t>
  </si>
  <si>
    <t>05:38</t>
  </si>
  <si>
    <t>12:27</t>
  </si>
  <si>
    <t>06:22</t>
  </si>
  <si>
    <t>13:15</t>
  </si>
  <si>
    <t>06:19</t>
  </si>
  <si>
    <t>12:54</t>
  </si>
  <si>
    <t>06:17</t>
  </si>
  <si>
    <t>22:26</t>
  </si>
  <si>
    <t>14:31</t>
  </si>
  <si>
    <t>23:53</t>
  </si>
  <si>
    <t>05:27</t>
  </si>
  <si>
    <t>12:56</t>
  </si>
  <si>
    <t>02:02</t>
  </si>
  <si>
    <t>17:04</t>
  </si>
  <si>
    <t>08:50</t>
  </si>
  <si>
    <t>06:15</t>
  </si>
  <si>
    <t>06:25</t>
  </si>
  <si>
    <t>05:47</t>
  </si>
  <si>
    <t>06:46</t>
  </si>
  <si>
    <t>06:33</t>
  </si>
  <si>
    <t>13:53</t>
  </si>
  <si>
    <t>06:53</t>
  </si>
  <si>
    <t>13:56</t>
  </si>
  <si>
    <t>22:38</t>
  </si>
  <si>
    <t>06:29</t>
  </si>
  <si>
    <t>20:10</t>
  </si>
  <si>
    <t>07:19</t>
  </si>
  <si>
    <t>15:35</t>
  </si>
  <si>
    <t>13:55</t>
  </si>
  <si>
    <t>06:49</t>
  </si>
  <si>
    <t>21:48</t>
  </si>
  <si>
    <t>23:32</t>
  </si>
  <si>
    <t>13:27</t>
  </si>
  <si>
    <t>01:40</t>
  </si>
  <si>
    <t>07:04</t>
  </si>
  <si>
    <t>13:51</t>
  </si>
  <si>
    <t>13:43</t>
  </si>
  <si>
    <t>01:22</t>
  </si>
  <si>
    <t>11:32</t>
  </si>
  <si>
    <t>11:35</t>
  </si>
  <si>
    <t>23:45</t>
  </si>
  <si>
    <t>12:03</t>
  </si>
  <si>
    <t>20:52</t>
  </si>
  <si>
    <t>06:36</t>
  </si>
  <si>
    <t>21:30</t>
  </si>
  <si>
    <t>07:43</t>
  </si>
  <si>
    <t>23:14</t>
  </si>
  <si>
    <t>14:29</t>
  </si>
  <si>
    <t>00:07</t>
  </si>
  <si>
    <t>01:20</t>
  </si>
  <si>
    <t>07:39</t>
  </si>
  <si>
    <t>13:07</t>
  </si>
  <si>
    <t>07:55</t>
  </si>
  <si>
    <t>12:55</t>
  </si>
  <si>
    <t>11:34</t>
  </si>
  <si>
    <t>08:17</t>
  </si>
  <si>
    <t>15:06</t>
  </si>
  <si>
    <t>22:41</t>
  </si>
  <si>
    <t>23:37</t>
  </si>
  <si>
    <t>08:20</t>
  </si>
  <si>
    <t>00:50</t>
  </si>
  <si>
    <t>21:34</t>
  </si>
  <si>
    <t>05:45</t>
  </si>
  <si>
    <t>13:47</t>
  </si>
  <si>
    <t>13:44</t>
  </si>
  <si>
    <t>23:16</t>
  </si>
  <si>
    <t>07:49</t>
  </si>
  <si>
    <t>19:11</t>
  </si>
  <si>
    <t>08:43</t>
  </si>
  <si>
    <t>13:08</t>
  </si>
  <si>
    <t>07:51</t>
  </si>
  <si>
    <t>03:51</t>
  </si>
  <si>
    <t>07</t>
  </si>
  <si>
    <t>01:52</t>
  </si>
  <si>
    <t>15:07</t>
  </si>
  <si>
    <t>18:29</t>
  </si>
  <si>
    <t>05:00</t>
  </si>
  <si>
    <t>14:45</t>
  </si>
  <si>
    <t>00:49</t>
  </si>
  <si>
    <t>20:53</t>
  </si>
  <si>
    <t>06:13</t>
  </si>
  <si>
    <t>20:12</t>
  </si>
  <si>
    <t>00:40</t>
  </si>
  <si>
    <t>13:31</t>
  </si>
  <si>
    <t>08:44</t>
  </si>
  <si>
    <t>08:04</t>
  </si>
  <si>
    <t>08:02</t>
  </si>
  <si>
    <t>14:22</t>
  </si>
  <si>
    <t>07:26</t>
  </si>
  <si>
    <t>07:57</t>
  </si>
  <si>
    <t>23:02</t>
  </si>
  <si>
    <t>14:28</t>
  </si>
  <si>
    <t>08:16</t>
  </si>
  <si>
    <t>11:56</t>
  </si>
  <si>
    <t>14:49</t>
  </si>
  <si>
    <t>11:33</t>
  </si>
  <si>
    <t>21:21</t>
  </si>
  <si>
    <t>12:22</t>
  </si>
  <si>
    <t>08:27</t>
  </si>
  <si>
    <t>00:41</t>
  </si>
  <si>
    <t>19:19</t>
  </si>
  <si>
    <t>14:59</t>
  </si>
  <si>
    <t>02:18</t>
  </si>
  <si>
    <t>07:12</t>
  </si>
  <si>
    <t>23:39</t>
  </si>
  <si>
    <t>17:09</t>
  </si>
  <si>
    <t>23:21</t>
  </si>
  <si>
    <t>15:48</t>
  </si>
  <si>
    <t>12:53</t>
  </si>
  <si>
    <t>09:48</t>
  </si>
  <si>
    <t>00:08</t>
  </si>
  <si>
    <t>07:41</t>
  </si>
  <si>
    <t>23:36</t>
  </si>
  <si>
    <t>15:47</t>
  </si>
  <si>
    <t>14:51</t>
  </si>
  <si>
    <t>04:26</t>
  </si>
  <si>
    <t>11:26</t>
  </si>
  <si>
    <t>02:00</t>
  </si>
  <si>
    <t>04:47</t>
  </si>
  <si>
    <t>11:11</t>
  </si>
  <si>
    <t>23:46</t>
  </si>
  <si>
    <t>07:23</t>
  </si>
  <si>
    <t>08:32</t>
  </si>
  <si>
    <t>13:06</t>
  </si>
  <si>
    <t>18:00</t>
  </si>
  <si>
    <t>21:26</t>
  </si>
  <si>
    <t>00:54</t>
  </si>
  <si>
    <t>04:31</t>
  </si>
  <si>
    <t>16:42</t>
  </si>
  <si>
    <t>20:38</t>
  </si>
  <si>
    <t>14:23</t>
  </si>
  <si>
    <t>02:25</t>
  </si>
  <si>
    <t>05:39</t>
  </si>
  <si>
    <t>20:30</t>
  </si>
  <si>
    <t>07:31</t>
  </si>
  <si>
    <t>14:57</t>
  </si>
  <si>
    <t>01:47</t>
  </si>
  <si>
    <t>16:58</t>
  </si>
  <si>
    <t>15:53</t>
  </si>
  <si>
    <t>00:12</t>
  </si>
  <si>
    <t>22:35</t>
  </si>
  <si>
    <t>06:32</t>
  </si>
  <si>
    <t>15:02</t>
  </si>
  <si>
    <t>06:51</t>
  </si>
  <si>
    <t>05:46</t>
  </si>
  <si>
    <t>13:04</t>
  </si>
  <si>
    <t>03:32</t>
  </si>
  <si>
    <t>15:33</t>
  </si>
  <si>
    <t>03:27</t>
  </si>
  <si>
    <t>02:56</t>
  </si>
  <si>
    <t>13:21</t>
  </si>
  <si>
    <t>06:24</t>
  </si>
  <si>
    <t>16:38</t>
  </si>
  <si>
    <t>12:26</t>
  </si>
  <si>
    <t>06:38</t>
  </si>
  <si>
    <t>15:29</t>
  </si>
  <si>
    <t>23:34</t>
  </si>
  <si>
    <t>06:09</t>
  </si>
  <si>
    <t>23:33</t>
  </si>
  <si>
    <t>16:34</t>
  </si>
  <si>
    <t>12:35</t>
  </si>
  <si>
    <t>03:17</t>
  </si>
  <si>
    <t>13:38</t>
  </si>
  <si>
    <t>05:44</t>
  </si>
  <si>
    <t>21:42</t>
  </si>
  <si>
    <t>14:03</t>
  </si>
  <si>
    <t>22:54</t>
  </si>
  <si>
    <t>11:19</t>
  </si>
  <si>
    <t>04:17</t>
  </si>
  <si>
    <t>23:43</t>
  </si>
  <si>
    <t>05:48</t>
  </si>
  <si>
    <t>22:49</t>
  </si>
  <si>
    <t>12:38</t>
  </si>
  <si>
    <t>05:36</t>
  </si>
  <si>
    <t>01:17</t>
  </si>
  <si>
    <t>03:59</t>
  </si>
  <si>
    <t>21:18</t>
  </si>
  <si>
    <t>20:00</t>
  </si>
  <si>
    <t>01:42</t>
  </si>
  <si>
    <t>23:23</t>
  </si>
  <si>
    <t>11:47</t>
  </si>
  <si>
    <t>02:36</t>
  </si>
  <si>
    <t>14:36</t>
  </si>
  <si>
    <t>04:40</t>
  </si>
  <si>
    <t>14:34</t>
  </si>
  <si>
    <t>02:59</t>
  </si>
  <si>
    <t>10:07</t>
  </si>
  <si>
    <t>01:21</t>
  </si>
  <si>
    <t>01:03</t>
  </si>
  <si>
    <t>01:50</t>
  </si>
  <si>
    <t>12:01</t>
  </si>
  <si>
    <t>05:25</t>
  </si>
  <si>
    <t>05:15</t>
  </si>
  <si>
    <t>23:51</t>
  </si>
  <si>
    <t>12:23</t>
  </si>
  <si>
    <t>01:56</t>
  </si>
  <si>
    <t>17:07</t>
  </si>
  <si>
    <t>14:47</t>
  </si>
  <si>
    <t>11:06</t>
  </si>
  <si>
    <t>10:35</t>
  </si>
  <si>
    <t>10:54</t>
  </si>
  <si>
    <t>05:33</t>
  </si>
  <si>
    <t>01:01</t>
  </si>
  <si>
    <t>00:56</t>
  </si>
  <si>
    <t>12:29</t>
  </si>
  <si>
    <t>15:38</t>
  </si>
  <si>
    <t>23:29</t>
  </si>
  <si>
    <t>02:13</t>
  </si>
  <si>
    <t>01:43</t>
  </si>
  <si>
    <t>11:51</t>
  </si>
  <si>
    <t>04:42</t>
  </si>
  <si>
    <t>10:52</t>
  </si>
  <si>
    <t>01:32</t>
  </si>
  <si>
    <t>11:07</t>
  </si>
  <si>
    <t>17:53</t>
  </si>
  <si>
    <t>01:02</t>
  </si>
  <si>
    <t>05:34</t>
  </si>
  <si>
    <t>10:11</t>
  </si>
  <si>
    <t>01:19</t>
  </si>
  <si>
    <t>11:57</t>
  </si>
  <si>
    <t>13:41</t>
  </si>
  <si>
    <t>05:51</t>
  </si>
  <si>
    <t>06:02</t>
  </si>
  <si>
    <t>12:14</t>
  </si>
  <si>
    <t>06:03</t>
  </si>
  <si>
    <t>00:31</t>
  </si>
  <si>
    <t>05:32</t>
  </si>
  <si>
    <t>15:16</t>
  </si>
  <si>
    <t>05:59</t>
  </si>
  <si>
    <t>05:55</t>
  </si>
  <si>
    <t>15:15</t>
  </si>
  <si>
    <t>23:35</t>
  </si>
  <si>
    <t>11:14</t>
  </si>
  <si>
    <t>00:02</t>
  </si>
  <si>
    <t>04:58</t>
  </si>
  <si>
    <t>14:46</t>
  </si>
  <si>
    <t>10:32</t>
  </si>
  <si>
    <t>22:55</t>
  </si>
  <si>
    <t>16:33</t>
  </si>
  <si>
    <t>22:03</t>
  </si>
  <si>
    <t>14:13</t>
  </si>
  <si>
    <t>14:05</t>
  </si>
  <si>
    <t>03:57</t>
  </si>
  <si>
    <t>04:04</t>
  </si>
  <si>
    <t>06:52</t>
  </si>
  <si>
    <t>13:17</t>
  </si>
  <si>
    <t>14:16</t>
  </si>
  <si>
    <t>22:48</t>
  </si>
  <si>
    <t>01:04</t>
  </si>
  <si>
    <t>04:14</t>
  </si>
  <si>
    <t>13:54</t>
  </si>
  <si>
    <t>13:34</t>
  </si>
  <si>
    <t>07:22</t>
  </si>
  <si>
    <t>10:36</t>
  </si>
  <si>
    <t>22:01</t>
  </si>
  <si>
    <t>12:25</t>
  </si>
  <si>
    <t>07:37</t>
  </si>
  <si>
    <t>06:39</t>
  </si>
  <si>
    <t>07:45</t>
  </si>
  <si>
    <t>07:28</t>
  </si>
  <si>
    <t>07:52</t>
  </si>
  <si>
    <t>07:47</t>
  </si>
  <si>
    <t>14:17</t>
  </si>
  <si>
    <t>07:33</t>
  </si>
  <si>
    <t>07:44</t>
  </si>
  <si>
    <t>10:53</t>
  </si>
  <si>
    <t>16:07</t>
  </si>
  <si>
    <t>07:54</t>
  </si>
  <si>
    <t>07:01</t>
  </si>
  <si>
    <t>13:05</t>
  </si>
  <si>
    <t>21:16</t>
  </si>
  <si>
    <t>00:53</t>
  </si>
  <si>
    <t>07:18</t>
  </si>
  <si>
    <t>15:43</t>
  </si>
  <si>
    <t>07:32</t>
  </si>
  <si>
    <t>22:34</t>
  </si>
  <si>
    <t>04:03</t>
  </si>
  <si>
    <t>14:32</t>
  </si>
  <si>
    <t>07:29</t>
  </si>
  <si>
    <t>08:14</t>
  </si>
  <si>
    <t>01:14</t>
  </si>
  <si>
    <t>08:18</t>
  </si>
  <si>
    <t>18:08</t>
  </si>
  <si>
    <t>09:26</t>
  </si>
  <si>
    <t>04:23</t>
  </si>
  <si>
    <t>02:15</t>
  </si>
  <si>
    <t>18:40</t>
  </si>
  <si>
    <t>14:25</t>
  </si>
  <si>
    <t>15:04</t>
  </si>
  <si>
    <t>03:20</t>
  </si>
  <si>
    <t>01:18</t>
  </si>
  <si>
    <t>07:56</t>
  </si>
  <si>
    <t>00:11</t>
  </si>
  <si>
    <t>03:29</t>
  </si>
  <si>
    <t>16:01</t>
  </si>
  <si>
    <t>12:39</t>
  </si>
  <si>
    <t>08:15</t>
  </si>
  <si>
    <t>07:15</t>
  </si>
  <si>
    <t>15:59</t>
  </si>
  <si>
    <t>03:44</t>
  </si>
  <si>
    <t>02:38</t>
  </si>
  <si>
    <t>21:37</t>
  </si>
  <si>
    <t>22:10</t>
  </si>
  <si>
    <t>01:23</t>
  </si>
  <si>
    <t>23:12</t>
  </si>
  <si>
    <t>15:25</t>
  </si>
  <si>
    <t>03:45</t>
  </si>
  <si>
    <t>03:35</t>
  </si>
  <si>
    <t>18:50</t>
  </si>
  <si>
    <t>22:31</t>
  </si>
  <si>
    <t>16:26</t>
  </si>
  <si>
    <t>03:53</t>
  </si>
  <si>
    <t>11:01</t>
  </si>
  <si>
    <t>21:19</t>
  </si>
  <si>
    <t>15:45</t>
  </si>
  <si>
    <t>15:14</t>
  </si>
  <si>
    <t>15:21</t>
  </si>
  <si>
    <t>06:23</t>
  </si>
  <si>
    <t>06:58</t>
  </si>
  <si>
    <t>00:22</t>
  </si>
  <si>
    <t>12:52</t>
  </si>
  <si>
    <t>23:41</t>
  </si>
  <si>
    <t>12:34</t>
  </si>
  <si>
    <t>04:15</t>
  </si>
  <si>
    <t>17:18</t>
  </si>
  <si>
    <t>00:23</t>
  </si>
  <si>
    <t>03:49</t>
  </si>
  <si>
    <t>13:16</t>
  </si>
  <si>
    <t>00:42</t>
  </si>
  <si>
    <t>04:54</t>
  </si>
  <si>
    <t>17:11</t>
  </si>
  <si>
    <t>10:51</t>
  </si>
  <si>
    <t>12:02</t>
  </si>
  <si>
    <t>00:14</t>
  </si>
  <si>
    <t>05:54</t>
  </si>
  <si>
    <t>10:08</t>
  </si>
  <si>
    <t>15:46</t>
  </si>
  <si>
    <t>05:13</t>
  </si>
  <si>
    <t>04:49</t>
  </si>
  <si>
    <t>10:57</t>
  </si>
  <si>
    <t>01:44</t>
  </si>
  <si>
    <t>23:22</t>
  </si>
  <si>
    <t>05:18</t>
  </si>
  <si>
    <t>16:55</t>
  </si>
  <si>
    <t>15:39</t>
  </si>
  <si>
    <t>00:37</t>
  </si>
  <si>
    <t>02:32</t>
  </si>
  <si>
    <t>22:57</t>
  </si>
  <si>
    <t>18:06</t>
  </si>
  <si>
    <t>03:15</t>
  </si>
  <si>
    <t>16:22</t>
  </si>
  <si>
    <t>10:33</t>
  </si>
  <si>
    <t>03:04</t>
  </si>
  <si>
    <t>22:43</t>
  </si>
  <si>
    <t>04:27</t>
  </si>
  <si>
    <t>02:29</t>
  </si>
  <si>
    <t>00:06</t>
  </si>
  <si>
    <t>05:03</t>
  </si>
  <si>
    <t>02:51</t>
  </si>
  <si>
    <t>11:53</t>
  </si>
  <si>
    <t>16:29</t>
  </si>
  <si>
    <t>01:35</t>
  </si>
  <si>
    <t>11:08</t>
  </si>
  <si>
    <t>03:23</t>
  </si>
  <si>
    <t>03:39</t>
  </si>
  <si>
    <t>11:49</t>
  </si>
  <si>
    <t>06:14</t>
  </si>
  <si>
    <t>23:31</t>
  </si>
  <si>
    <t>10:21</t>
  </si>
  <si>
    <t>20:39</t>
  </si>
  <si>
    <t>02:19</t>
  </si>
  <si>
    <t>02:10</t>
  </si>
  <si>
    <t>13:02</t>
  </si>
  <si>
    <t>12:18</t>
  </si>
  <si>
    <t>10:58</t>
  </si>
  <si>
    <t>15:34</t>
  </si>
  <si>
    <t>01:38</t>
  </si>
  <si>
    <t>07:36</t>
  </si>
  <si>
    <t>14:26</t>
  </si>
  <si>
    <t>06:05</t>
  </si>
  <si>
    <t>07:14</t>
  </si>
  <si>
    <t>02:06</t>
  </si>
  <si>
    <t>13:35</t>
  </si>
  <si>
    <t>03:12</t>
  </si>
  <si>
    <t>00:47</t>
  </si>
  <si>
    <t>20:18</t>
  </si>
  <si>
    <t>00:04</t>
  </si>
  <si>
    <t>07:35</t>
  </si>
  <si>
    <t>08:01</t>
  </si>
  <si>
    <t>22:37</t>
  </si>
  <si>
    <t>22:05</t>
  </si>
  <si>
    <t>01:07</t>
  </si>
  <si>
    <t>08:25</t>
  </si>
  <si>
    <t>07:24</t>
  </si>
  <si>
    <t>07:58</t>
  </si>
  <si>
    <t>15:32</t>
  </si>
  <si>
    <t>07:59</t>
  </si>
  <si>
    <t>21:46</t>
  </si>
  <si>
    <t>19:14</t>
  </si>
  <si>
    <t>01:06</t>
  </si>
  <si>
    <t>08:28</t>
  </si>
  <si>
    <t>23:27</t>
  </si>
  <si>
    <t>08:29</t>
  </si>
  <si>
    <t>14:42</t>
  </si>
  <si>
    <t>03:37</t>
  </si>
  <si>
    <t>16:49</t>
  </si>
  <si>
    <t>00:52</t>
  </si>
  <si>
    <t>01:55</t>
  </si>
  <si>
    <t>00:15</t>
  </si>
  <si>
    <t>20:37</t>
  </si>
  <si>
    <t>20:36</t>
  </si>
  <si>
    <t>21:07</t>
  </si>
  <si>
    <t>15:28</t>
  </si>
  <si>
    <t>20:26</t>
  </si>
  <si>
    <t>03:03</t>
  </si>
  <si>
    <t>07:25</t>
  </si>
  <si>
    <t>20:45</t>
  </si>
  <si>
    <t>22:15</t>
  </si>
  <si>
    <t>01:37</t>
  </si>
  <si>
    <t>20:16</t>
  </si>
  <si>
    <t>07:27</t>
  </si>
  <si>
    <t>21:44</t>
  </si>
  <si>
    <t>09:37</t>
  </si>
  <si>
    <t>11:36</t>
  </si>
  <si>
    <t>03:14</t>
  </si>
  <si>
    <t>16:13</t>
  </si>
  <si>
    <t>01:41</t>
  </si>
  <si>
    <t>06:16</t>
  </si>
  <si>
    <t>22:36</t>
  </si>
  <si>
    <t>00:24</t>
  </si>
  <si>
    <t>23:04</t>
  </si>
  <si>
    <t>06:04</t>
  </si>
  <si>
    <t>20:58</t>
  </si>
  <si>
    <t>08:56</t>
  </si>
  <si>
    <t>03:33</t>
  </si>
  <si>
    <t>11:22</t>
  </si>
  <si>
    <t>22:39</t>
  </si>
  <si>
    <t>11:45</t>
  </si>
  <si>
    <t>21:54</t>
  </si>
  <si>
    <t>10:09</t>
  </si>
  <si>
    <t>05:28</t>
  </si>
  <si>
    <t>04:36</t>
  </si>
  <si>
    <t>02:12</t>
  </si>
  <si>
    <t>04:33</t>
  </si>
  <si>
    <t>10:38</t>
  </si>
  <si>
    <t>09:22</t>
  </si>
  <si>
    <t>12:17</t>
  </si>
  <si>
    <t>04:18</t>
  </si>
  <si>
    <t>17:48</t>
  </si>
  <si>
    <t>11:04</t>
  </si>
  <si>
    <t>21:28</t>
  </si>
  <si>
    <t>15:37</t>
  </si>
  <si>
    <t>00:51</t>
  </si>
  <si>
    <t>11:52</t>
  </si>
  <si>
    <t>10:02</t>
  </si>
  <si>
    <t>14:56</t>
  </si>
  <si>
    <t>03:52</t>
  </si>
  <si>
    <t>23:19</t>
  </si>
  <si>
    <t>02:16</t>
  </si>
  <si>
    <t>08:47</t>
  </si>
  <si>
    <t>02:49</t>
  </si>
  <si>
    <t>17:42</t>
  </si>
  <si>
    <t>10:44</t>
  </si>
  <si>
    <t>11:46</t>
  </si>
  <si>
    <t>16:48</t>
  </si>
  <si>
    <t>06:31</t>
  </si>
  <si>
    <t>15:22</t>
  </si>
  <si>
    <t>09:07</t>
  </si>
  <si>
    <t>12:44</t>
  </si>
  <si>
    <t>11:17</t>
  </si>
  <si>
    <t>04:24</t>
  </si>
  <si>
    <t>06:42</t>
  </si>
  <si>
    <t>19:50</t>
  </si>
  <si>
    <t>12:48</t>
  </si>
  <si>
    <t>10:56</t>
  </si>
  <si>
    <t>14:39</t>
  </si>
  <si>
    <t>19:54</t>
  </si>
  <si>
    <t>20:51</t>
  </si>
  <si>
    <t>11:37</t>
  </si>
  <si>
    <t>09:16</t>
  </si>
  <si>
    <t>07:34</t>
  </si>
  <si>
    <t>19:37</t>
  </si>
  <si>
    <t>00:16</t>
  </si>
  <si>
    <t>17:34</t>
  </si>
  <si>
    <t>20:04</t>
  </si>
  <si>
    <t>22:59</t>
  </si>
  <si>
    <t>02:07</t>
  </si>
  <si>
    <t>21:52</t>
  </si>
  <si>
    <t>00:25</t>
  </si>
  <si>
    <t>02:33</t>
  </si>
  <si>
    <t>19:07</t>
  </si>
  <si>
    <t>08:19</t>
  </si>
  <si>
    <t>20:57</t>
  </si>
  <si>
    <t>15:56</t>
  </si>
  <si>
    <t>16:06</t>
  </si>
  <si>
    <t>02:57</t>
  </si>
  <si>
    <t>03:09</t>
  </si>
  <si>
    <t>10:45</t>
  </si>
  <si>
    <t>00:35</t>
  </si>
  <si>
    <t>16:54</t>
  </si>
  <si>
    <t>03:18</t>
  </si>
  <si>
    <t>07:42</t>
  </si>
  <si>
    <t>22:44</t>
  </si>
  <si>
    <t>07:08</t>
  </si>
  <si>
    <t>06:37</t>
  </si>
  <si>
    <t>16:56</t>
  </si>
  <si>
    <t>01:12</t>
  </si>
  <si>
    <t>01:46</t>
  </si>
  <si>
    <t>04:37</t>
  </si>
  <si>
    <t>10:14</t>
  </si>
  <si>
    <t>16:31</t>
  </si>
  <si>
    <t>03:46</t>
  </si>
  <si>
    <t>11:38</t>
  </si>
  <si>
    <t>22:18</t>
  </si>
  <si>
    <t>02:39</t>
  </si>
  <si>
    <t>03:26</t>
  </si>
  <si>
    <t>10:18</t>
  </si>
  <si>
    <t>11:48</t>
  </si>
  <si>
    <t>03:31</t>
  </si>
  <si>
    <t>09:41</t>
  </si>
  <si>
    <t>10:48</t>
  </si>
  <si>
    <t>00:55</t>
  </si>
  <si>
    <t>03:22</t>
  </si>
  <si>
    <t>00:44</t>
  </si>
  <si>
    <t>16:18</t>
  </si>
  <si>
    <t>16:39</t>
  </si>
  <si>
    <t>23:24</t>
  </si>
  <si>
    <t>10:46</t>
  </si>
  <si>
    <t>01:57</t>
  </si>
  <si>
    <t>10:05</t>
  </si>
  <si>
    <t>17:57</t>
  </si>
  <si>
    <t>16:05</t>
  </si>
  <si>
    <t>11:42</t>
  </si>
  <si>
    <t>12:33</t>
  </si>
  <si>
    <t>06:12</t>
  </si>
  <si>
    <t>01:51</t>
  </si>
  <si>
    <t>05:49</t>
  </si>
  <si>
    <t>22:58</t>
  </si>
  <si>
    <t>06:44</t>
  </si>
  <si>
    <t>00:26</t>
  </si>
  <si>
    <t>02:52</t>
  </si>
  <si>
    <t>16:53</t>
  </si>
  <si>
    <t>01:26</t>
  </si>
  <si>
    <t>18:22</t>
  </si>
  <si>
    <t>00:13</t>
  </si>
  <si>
    <t>20:27</t>
  </si>
  <si>
    <t>08:38</t>
  </si>
  <si>
    <t>02:42</t>
  </si>
  <si>
    <t>08:22</t>
  </si>
  <si>
    <t>22:11</t>
  </si>
  <si>
    <t>01:25</t>
  </si>
  <si>
    <t>00</t>
  </si>
  <si>
    <t>21:14</t>
  </si>
  <si>
    <t>09:46</t>
  </si>
  <si>
    <t>07:53</t>
  </si>
  <si>
    <t>09:17</t>
  </si>
  <si>
    <t>21:27</t>
  </si>
  <si>
    <t>12:36</t>
  </si>
  <si>
    <t>06:56</t>
  </si>
  <si>
    <t>00:29</t>
  </si>
  <si>
    <t>23:05</t>
  </si>
  <si>
    <t>22:16</t>
  </si>
  <si>
    <t>06:48</t>
  </si>
  <si>
    <t>05:14</t>
  </si>
  <si>
    <t>12:37</t>
  </si>
  <si>
    <t>16:51</t>
  </si>
  <si>
    <t>03:13</t>
  </si>
  <si>
    <t>16:57</t>
  </si>
  <si>
    <t>03:28</t>
  </si>
  <si>
    <t>01:49</t>
  </si>
  <si>
    <t>02:01</t>
  </si>
  <si>
    <t>21:56</t>
  </si>
  <si>
    <t>10:29</t>
  </si>
  <si>
    <t>11:05</t>
  </si>
  <si>
    <t>10:34</t>
  </si>
  <si>
    <t>17:27</t>
  </si>
  <si>
    <t>01:39</t>
  </si>
  <si>
    <t>15:51</t>
  </si>
  <si>
    <t>00:46</t>
  </si>
  <si>
    <t>15:24</t>
  </si>
  <si>
    <t>10:06</t>
  </si>
  <si>
    <t>04:08</t>
  </si>
  <si>
    <t>20:14</t>
  </si>
  <si>
    <t>20:59</t>
  </si>
  <si>
    <t>17:21</t>
  </si>
  <si>
    <t>02:31</t>
  </si>
  <si>
    <t>20:22</t>
  </si>
  <si>
    <t>20:48</t>
  </si>
  <si>
    <t>09:12</t>
  </si>
  <si>
    <t>08:12</t>
  </si>
  <si>
    <t>23:26</t>
  </si>
  <si>
    <t>19:43</t>
  </si>
  <si>
    <t>08:21</t>
  </si>
  <si>
    <t>20:31</t>
  </si>
  <si>
    <t>07:16</t>
  </si>
  <si>
    <t>03:02</t>
  </si>
  <si>
    <t>11:12</t>
  </si>
  <si>
    <t>09:44</t>
  </si>
  <si>
    <t>01:33</t>
  </si>
  <si>
    <t>00:48</t>
  </si>
  <si>
    <t>07:07</t>
  </si>
  <si>
    <t>20:47</t>
  </si>
  <si>
    <t>10:13</t>
  </si>
  <si>
    <t>10:23</t>
  </si>
  <si>
    <t>10:24</t>
  </si>
  <si>
    <t>23:08</t>
  </si>
  <si>
    <t>16:19</t>
  </si>
  <si>
    <t>17:29</t>
  </si>
  <si>
    <t>15:58</t>
  </si>
  <si>
    <t>22:46</t>
  </si>
  <si>
    <t>23:15</t>
  </si>
  <si>
    <t>18:05</t>
  </si>
  <si>
    <t>05:11</t>
  </si>
  <si>
    <t>11:03</t>
  </si>
  <si>
    <t>05:58</t>
  </si>
  <si>
    <t>04:44</t>
  </si>
  <si>
    <t>02:43</t>
  </si>
  <si>
    <t>04:09</t>
  </si>
  <si>
    <t>17:01</t>
  </si>
  <si>
    <t>16:28</t>
  </si>
  <si>
    <t>03:24</t>
  </si>
  <si>
    <t>04:13</t>
  </si>
  <si>
    <t>23:09</t>
  </si>
  <si>
    <t>10:01</t>
  </si>
  <si>
    <t>10:26</t>
  </si>
  <si>
    <t>02:28</t>
  </si>
  <si>
    <t>16:36</t>
  </si>
  <si>
    <t>02:22</t>
  </si>
  <si>
    <t>01:28</t>
  </si>
  <si>
    <t>16:23</t>
  </si>
  <si>
    <t>09:47</t>
  </si>
  <si>
    <t>12:15</t>
  </si>
  <si>
    <t>21:23</t>
  </si>
  <si>
    <t>22:47</t>
  </si>
  <si>
    <t>15:49</t>
  </si>
  <si>
    <t>06:43</t>
  </si>
  <si>
    <t>02:14</t>
  </si>
  <si>
    <t>21:01</t>
  </si>
  <si>
    <t>08:33</t>
  </si>
  <si>
    <t>19:02</t>
  </si>
  <si>
    <t>11:25</t>
  </si>
  <si>
    <t>01:31</t>
  </si>
  <si>
    <t>21:08</t>
  </si>
  <si>
    <t>07:09</t>
  </si>
  <si>
    <t>02:05</t>
  </si>
  <si>
    <t>22:52</t>
  </si>
  <si>
    <t>03:08</t>
  </si>
  <si>
    <t>01:36</t>
  </si>
  <si>
    <t>23:11</t>
  </si>
  <si>
    <t>20:35</t>
  </si>
  <si>
    <t>08:58</t>
  </si>
  <si>
    <t>22:27</t>
  </si>
  <si>
    <t>22:42</t>
  </si>
  <si>
    <t>24:00</t>
  </si>
  <si>
    <t>16:16</t>
  </si>
  <si>
    <t>22:02</t>
  </si>
  <si>
    <t>09:03</t>
  </si>
  <si>
    <t>01:34</t>
  </si>
  <si>
    <t>04:29</t>
  </si>
  <si>
    <t>02:41</t>
  </si>
  <si>
    <t>18:04</t>
  </si>
  <si>
    <t>08:46</t>
  </si>
  <si>
    <t>17:06</t>
  </si>
  <si>
    <t>05:12</t>
  </si>
  <si>
    <t>09:04</t>
  </si>
  <si>
    <t>10:22</t>
  </si>
  <si>
    <t>09:55</t>
  </si>
  <si>
    <t>17:12</t>
  </si>
  <si>
    <t>09:09</t>
  </si>
  <si>
    <t>10:47</t>
  </si>
  <si>
    <t>11:02</t>
  </si>
  <si>
    <t>00:43</t>
  </si>
  <si>
    <t>11:15</t>
  </si>
  <si>
    <t>02:21</t>
  </si>
  <si>
    <t>08:23</t>
  </si>
  <si>
    <t>22:28</t>
  </si>
  <si>
    <t>19:59</t>
  </si>
  <si>
    <t>03:36</t>
  </si>
  <si>
    <t>19:05</t>
  </si>
  <si>
    <t>07:13</t>
  </si>
  <si>
    <t>08:13</t>
  </si>
  <si>
    <t>08:11</t>
  </si>
  <si>
    <t>21:59</t>
  </si>
  <si>
    <t>00:09</t>
  </si>
  <si>
    <t>10:43</t>
  </si>
  <si>
    <t>03:05</t>
  </si>
  <si>
    <t>02:48</t>
  </si>
  <si>
    <t>16:25</t>
  </si>
  <si>
    <t>11:18</t>
  </si>
  <si>
    <t>15:55</t>
  </si>
  <si>
    <t>00:34</t>
  </si>
  <si>
    <t>17:16</t>
  </si>
  <si>
    <t>09:05</t>
  </si>
  <si>
    <t>03:19</t>
  </si>
  <si>
    <t>02:54</t>
  </si>
  <si>
    <t>02:46</t>
  </si>
  <si>
    <t>17:05</t>
  </si>
  <si>
    <t>16:17</t>
  </si>
  <si>
    <t>10:27</t>
  </si>
  <si>
    <t>01:59</t>
  </si>
  <si>
    <t>10:19</t>
  </si>
  <si>
    <t>17:52</t>
  </si>
  <si>
    <t>22:12</t>
  </si>
  <si>
    <t>22:53</t>
  </si>
  <si>
    <t>23:25</t>
  </si>
  <si>
    <t>02:53</t>
  </si>
  <si>
    <t>02:17</t>
  </si>
  <si>
    <t>00:21</t>
  </si>
  <si>
    <t>17:44</t>
  </si>
  <si>
    <t>07:11</t>
  </si>
  <si>
    <t>16:45</t>
  </si>
  <si>
    <t>03:43</t>
  </si>
  <si>
    <t>12:04</t>
  </si>
  <si>
    <t>01:15</t>
  </si>
  <si>
    <t>09:15</t>
  </si>
  <si>
    <t>05:09</t>
  </si>
  <si>
    <t>09:27</t>
  </si>
  <si>
    <t>01:27</t>
  </si>
  <si>
    <t>16:27</t>
  </si>
  <si>
    <t>03:11</t>
  </si>
  <si>
    <t>21:33</t>
  </si>
  <si>
    <t>02:11</t>
  </si>
  <si>
    <t>17:08</t>
  </si>
  <si>
    <t>20:33</t>
  </si>
  <si>
    <t>18:31</t>
  </si>
  <si>
    <t>18:11</t>
  </si>
  <si>
    <t>08:03</t>
  </si>
  <si>
    <t>01:13</t>
  </si>
  <si>
    <t>16:37</t>
  </si>
  <si>
    <t>18:34</t>
  </si>
  <si>
    <t>19:21</t>
  </si>
  <si>
    <t>17:28</t>
  </si>
  <si>
    <t>21:03</t>
  </si>
  <si>
    <t>Variable</t>
  </si>
  <si>
    <t>Día más lluvioso</t>
  </si>
  <si>
    <t>Día</t>
  </si>
  <si>
    <t>12 de octubre</t>
  </si>
  <si>
    <t>31 de marzo</t>
  </si>
  <si>
    <t>10 de diciembre</t>
  </si>
  <si>
    <t>27 de octubre</t>
  </si>
  <si>
    <t>15 de noviembre</t>
  </si>
  <si>
    <t>29 de agosto</t>
  </si>
  <si>
    <t>24 de noviembre</t>
  </si>
  <si>
    <t>3 de marzo</t>
  </si>
  <si>
    <t>18 de enero</t>
  </si>
  <si>
    <t>Días secos</t>
  </si>
  <si>
    <t>Días totales</t>
  </si>
  <si>
    <t>Días lluviosos</t>
  </si>
  <si>
    <t>Año 2020</t>
  </si>
  <si>
    <t>Año 2019</t>
  </si>
  <si>
    <t>Comunidades</t>
  </si>
  <si>
    <t>Principado de Asturias</t>
  </si>
  <si>
    <t>Islas Baleares</t>
  </si>
  <si>
    <t>Canarias</t>
  </si>
  <si>
    <t>Cantabria</t>
  </si>
  <si>
    <t>Castilla La Mancha</t>
  </si>
  <si>
    <t>Ceuta</t>
  </si>
  <si>
    <t>Extremadura</t>
  </si>
  <si>
    <t>Galicia</t>
  </si>
  <si>
    <t>Comunidad de Madrid</t>
  </si>
  <si>
    <t>Melilla</t>
  </si>
  <si>
    <t>Navarra</t>
  </si>
  <si>
    <t>La Rioja</t>
  </si>
  <si>
    <t>Comunidad Valenciana</t>
  </si>
  <si>
    <t>Sitio</t>
  </si>
  <si>
    <t>Lat</t>
  </si>
  <si>
    <t>Lon</t>
  </si>
  <si>
    <t>Helipuerto Tineo</t>
  </si>
  <si>
    <t>Helipuerto de Jaedo</t>
  </si>
  <si>
    <t>Helipuerto Ibias Parque de Bomberos de Asturias</t>
  </si>
  <si>
    <t>EPRIF Tineo</t>
  </si>
  <si>
    <t>EPRIF Asturias Centro</t>
  </si>
  <si>
    <t>EPRIF Comarca del Pas</t>
  </si>
  <si>
    <t>EPRIF Cangas de Onís</t>
  </si>
  <si>
    <t>tmax div</t>
  </si>
  <si>
    <t>prec div</t>
  </si>
  <si>
    <t>Temperatura mes máximo</t>
  </si>
  <si>
    <t>Mes máximo</t>
  </si>
  <si>
    <t>T</t>
  </si>
  <si>
    <t>E</t>
  </si>
  <si>
    <t>M</t>
  </si>
  <si>
    <t>A</t>
  </si>
  <si>
    <t>N</t>
  </si>
  <si>
    <t>P</t>
  </si>
  <si>
    <t>R</t>
  </si>
  <si>
    <t>U</t>
  </si>
  <si>
    <t>C</t>
  </si>
  <si>
    <t>I</t>
  </si>
  <si>
    <t>Ó</t>
  </si>
  <si>
    <t>Pref</t>
  </si>
  <si>
    <t>presMax</t>
  </si>
  <si>
    <t>horaPresMax</t>
  </si>
  <si>
    <t>presMin</t>
  </si>
  <si>
    <t>horaPresMin</t>
  </si>
  <si>
    <t>1183X</t>
  </si>
  <si>
    <t>LLANES</t>
  </si>
  <si>
    <t>61:20</t>
  </si>
  <si>
    <t>velmedia div</t>
  </si>
  <si>
    <t>Pmedia anual</t>
  </si>
  <si>
    <t>=ÍNDICE($A$2:$A$3653, COINCIDIR(AF35, $AF$2:$AO$3653, 0))</t>
  </si>
  <si>
    <t>NNE</t>
  </si>
  <si>
    <t>NE</t>
  </si>
  <si>
    <t>ENE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</si>
  <si>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</si>
  <si>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</si>
  <si>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</si>
  <si>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</si>
  <si>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</si>
  <si>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</si>
  <si>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</si>
  <si>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</si>
  <si>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</si>
  <si>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</si>
  <si>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</si>
  <si>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TOTAL</t>
  </si>
  <si>
    <t>[0-2]</t>
  </si>
  <si>
    <t>[2-4]</t>
  </si>
  <si>
    <t>[4-6]</t>
  </si>
  <si>
    <t>[6-8]</t>
  </si>
  <si>
    <t>[8-10]</t>
  </si>
  <si>
    <t>[10-12]</t>
  </si>
  <si>
    <t>SAN VICENTE DE LA BARQUERA</t>
  </si>
  <si>
    <t>CANTABRIA</t>
  </si>
  <si>
    <t>11,7</t>
  </si>
  <si>
    <t>1,2</t>
  </si>
  <si>
    <t>7,5</t>
  </si>
  <si>
    <t>15,9</t>
  </si>
  <si>
    <t>1,9</t>
  </si>
  <si>
    <t>5,6</t>
  </si>
  <si>
    <t>1016,2</t>
  </si>
  <si>
    <t>1011,4</t>
  </si>
  <si>
    <t>13,2</t>
  </si>
  <si>
    <t>0,4</t>
  </si>
  <si>
    <t>10,0</t>
  </si>
  <si>
    <t>16,4</t>
  </si>
  <si>
    <t>2,2</t>
  </si>
  <si>
    <t>5,8</t>
  </si>
  <si>
    <t>1014,4</t>
  </si>
  <si>
    <t>1010,9</t>
  </si>
  <si>
    <t>14,4</t>
  </si>
  <si>
    <t>3,9</t>
  </si>
  <si>
    <t>11,6</t>
  </si>
  <si>
    <t>17,2</t>
  </si>
  <si>
    <t>12,8</t>
  </si>
  <si>
    <t>1018,1</t>
  </si>
  <si>
    <t>1011,5</t>
  </si>
  <si>
    <t>13,4</t>
  </si>
  <si>
    <t>0,0</t>
  </si>
  <si>
    <t>10,4</t>
  </si>
  <si>
    <t>4,4</t>
  </si>
  <si>
    <t>1018,2</t>
  </si>
  <si>
    <t>1014,6</t>
  </si>
  <si>
    <t>13,5</t>
  </si>
  <si>
    <t>9,6</t>
  </si>
  <si>
    <t>17,4</t>
  </si>
  <si>
    <t>7,8</t>
  </si>
  <si>
    <t>1022,5</t>
  </si>
  <si>
    <t>1015,6</t>
  </si>
  <si>
    <t>11,1</t>
  </si>
  <si>
    <t>7,3</t>
  </si>
  <si>
    <t>14,9</t>
  </si>
  <si>
    <t>7,2</t>
  </si>
  <si>
    <t>1026,1</t>
  </si>
  <si>
    <t>1022,2</t>
  </si>
  <si>
    <t>11,3</t>
  </si>
  <si>
    <t>2,8</t>
  </si>
  <si>
    <t>6,4</t>
  </si>
  <si>
    <t>16,2</t>
  </si>
  <si>
    <t>3,1</t>
  </si>
  <si>
    <t>18,9</t>
  </si>
  <si>
    <t>1025,2</t>
  </si>
  <si>
    <t>1018,7</t>
  </si>
  <si>
    <t>10,8</t>
  </si>
  <si>
    <t>15,8</t>
  </si>
  <si>
    <t>1,7</t>
  </si>
  <si>
    <t>10,3</t>
  </si>
  <si>
    <t>1026,0</t>
  </si>
  <si>
    <t>1022,6</t>
  </si>
  <si>
    <t>9,0</t>
  </si>
  <si>
    <t>4,7</t>
  </si>
  <si>
    <t>12,2</t>
  </si>
  <si>
    <t>1030,3</t>
  </si>
  <si>
    <t>1023,7</t>
  </si>
  <si>
    <t>9,3</t>
  </si>
  <si>
    <t>4,8</t>
  </si>
  <si>
    <t>13,8</t>
  </si>
  <si>
    <t>3,6</t>
  </si>
  <si>
    <t>8,1</t>
  </si>
  <si>
    <t>1029,9</t>
  </si>
  <si>
    <t>1020,3</t>
  </si>
  <si>
    <t>8,6</t>
  </si>
  <si>
    <t>0,2</t>
  </si>
  <si>
    <t>1015,2</t>
  </si>
  <si>
    <t>11,4</t>
  </si>
  <si>
    <t>3,0</t>
  </si>
  <si>
    <t>8,9</t>
  </si>
  <si>
    <t>13,9</t>
  </si>
  <si>
    <t>1,4</t>
  </si>
  <si>
    <t>6,7</t>
  </si>
  <si>
    <t>1018,4</t>
  </si>
  <si>
    <t>1000,6</t>
  </si>
  <si>
    <t>11,8</t>
  </si>
  <si>
    <t>14,6</t>
  </si>
  <si>
    <t>7,9</t>
  </si>
  <si>
    <t>22,8</t>
  </si>
  <si>
    <t>1012,9</t>
  </si>
  <si>
    <t>998,0</t>
  </si>
  <si>
    <t>13,1</t>
  </si>
  <si>
    <t>1019,1</t>
  </si>
  <si>
    <t>1012,6</t>
  </si>
  <si>
    <t>12,6</t>
  </si>
  <si>
    <t>1,8</t>
  </si>
  <si>
    <t>1015,8</t>
  </si>
  <si>
    <t>1009,4</t>
  </si>
  <si>
    <t>9,8</t>
  </si>
  <si>
    <t>5,5</t>
  </si>
  <si>
    <t>14,1</t>
  </si>
  <si>
    <t>1020,4</t>
  </si>
  <si>
    <t>1009,5</t>
  </si>
  <si>
    <t>9,2</t>
  </si>
  <si>
    <t>3,7</t>
  </si>
  <si>
    <t>1022,7</t>
  </si>
  <si>
    <t>12,0</t>
  </si>
  <si>
    <t>6,1</t>
  </si>
  <si>
    <t>17,9</t>
  </si>
  <si>
    <t>15,6</t>
  </si>
  <si>
    <t>1004,2</t>
  </si>
  <si>
    <t>5,9</t>
  </si>
  <si>
    <t>1016,7</t>
  </si>
  <si>
    <t>16,5</t>
  </si>
  <si>
    <t>5,3</t>
  </si>
  <si>
    <t>1019,3</t>
  </si>
  <si>
    <t>1015,7</t>
  </si>
  <si>
    <t>15,2</t>
  </si>
  <si>
    <t>19,0</t>
  </si>
  <si>
    <t>3,3</t>
  </si>
  <si>
    <t>1022,0</t>
  </si>
  <si>
    <t>1016,4</t>
  </si>
  <si>
    <t>14,7</t>
  </si>
  <si>
    <t>19,8</t>
  </si>
  <si>
    <t>1025,1</t>
  </si>
  <si>
    <t>1021,7</t>
  </si>
  <si>
    <t>15,7</t>
  </si>
  <si>
    <t>5,0</t>
  </si>
  <si>
    <t>1024,6</t>
  </si>
  <si>
    <t>1022,3</t>
  </si>
  <si>
    <t>6,5</t>
  </si>
  <si>
    <t>1026,2</t>
  </si>
  <si>
    <t>1023,6</t>
  </si>
  <si>
    <t>8,4</t>
  </si>
  <si>
    <t>5,2</t>
  </si>
  <si>
    <t>1024,5</t>
  </si>
  <si>
    <t>1020,6</t>
  </si>
  <si>
    <t>9,1</t>
  </si>
  <si>
    <t>4,3</t>
  </si>
  <si>
    <t>1023,1</t>
  </si>
  <si>
    <t>1021,2</t>
  </si>
  <si>
    <t>8,7</t>
  </si>
  <si>
    <t>13,0</t>
  </si>
  <si>
    <t>1020,9</t>
  </si>
  <si>
    <t>8,2</t>
  </si>
  <si>
    <t>11,5</t>
  </si>
  <si>
    <t>1029,2</t>
  </si>
  <si>
    <t>1024,0</t>
  </si>
  <si>
    <t>1031,2</t>
  </si>
  <si>
    <t>1028,7</t>
  </si>
  <si>
    <t>1,5</t>
  </si>
  <si>
    <t>10,2</t>
  </si>
  <si>
    <t>1030,1</t>
  </si>
  <si>
    <t>1027,4</t>
  </si>
  <si>
    <t>1,1</t>
  </si>
  <si>
    <t>1029,0</t>
  </si>
  <si>
    <t>1027,3</t>
  </si>
  <si>
    <t>9,7</t>
  </si>
  <si>
    <t>2,5</t>
  </si>
  <si>
    <t>8,3</t>
  </si>
  <si>
    <t>1031,5</t>
  </si>
  <si>
    <t>1027,9</t>
  </si>
  <si>
    <t>7,4</t>
  </si>
  <si>
    <t>9,4</t>
  </si>
  <si>
    <t>1032,5</t>
  </si>
  <si>
    <t>1029,6</t>
  </si>
  <si>
    <t>5,4</t>
  </si>
  <si>
    <t>3,8</t>
  </si>
  <si>
    <t>-1,6</t>
  </si>
  <si>
    <t>1030,7</t>
  </si>
  <si>
    <t>1026,8</t>
  </si>
  <si>
    <t>-1,0</t>
  </si>
  <si>
    <t>10,5</t>
  </si>
  <si>
    <t>1032,9</t>
  </si>
  <si>
    <t>-0,6</t>
  </si>
  <si>
    <t>1033,1</t>
  </si>
  <si>
    <t>5,7</t>
  </si>
  <si>
    <t>1034,0</t>
  </si>
  <si>
    <t>1031,3</t>
  </si>
  <si>
    <t>6,9</t>
  </si>
  <si>
    <t>0,7</t>
  </si>
  <si>
    <t>2,4</t>
  </si>
  <si>
    <t>1031,9</t>
  </si>
  <si>
    <t>1027,1</t>
  </si>
  <si>
    <t>3,4</t>
  </si>
  <si>
    <t>7,0</t>
  </si>
  <si>
    <t>10,1</t>
  </si>
  <si>
    <t>6,0</t>
  </si>
  <si>
    <t>0,1</t>
  </si>
  <si>
    <t>1025,9</t>
  </si>
  <si>
    <t>1021,6</t>
  </si>
  <si>
    <t>1025,6</t>
  </si>
  <si>
    <t>0,5</t>
  </si>
  <si>
    <t>6,3</t>
  </si>
  <si>
    <t>1028,1</t>
  </si>
  <si>
    <t>1029,4</t>
  </si>
  <si>
    <t>1024,7</t>
  </si>
  <si>
    <t>1021,0</t>
  </si>
  <si>
    <t>7,1</t>
  </si>
  <si>
    <t>2,6</t>
  </si>
  <si>
    <t>1012,8</t>
  </si>
  <si>
    <t>14,5</t>
  </si>
  <si>
    <t>1013,9</t>
  </si>
  <si>
    <t>1010,8</t>
  </si>
  <si>
    <t>8,5</t>
  </si>
  <si>
    <t>2,7</t>
  </si>
  <si>
    <t>10,9</t>
  </si>
  <si>
    <t>8,0</t>
  </si>
  <si>
    <t>1,3</t>
  </si>
  <si>
    <t>11,2</t>
  </si>
  <si>
    <t>1017,8</t>
  </si>
  <si>
    <t>1010,6</t>
  </si>
  <si>
    <t>8,8</t>
  </si>
  <si>
    <t>15,1</t>
  </si>
  <si>
    <t>1000,8</t>
  </si>
  <si>
    <t>18,1</t>
  </si>
  <si>
    <t>7,7</t>
  </si>
  <si>
    <t>1017,6</t>
  </si>
  <si>
    <t>1006,0</t>
  </si>
  <si>
    <t>10,7</t>
  </si>
  <si>
    <t>12,5</t>
  </si>
  <si>
    <t>1021,5</t>
  </si>
  <si>
    <t>1017,5</t>
  </si>
  <si>
    <t>56,0</t>
  </si>
  <si>
    <t>10,6</t>
  </si>
  <si>
    <t>16,9</t>
  </si>
  <si>
    <t>1018,0</t>
  </si>
  <si>
    <t>1005,1</t>
  </si>
  <si>
    <t>25,9</t>
  </si>
  <si>
    <t>11,9</t>
  </si>
  <si>
    <t>20,6</t>
  </si>
  <si>
    <t>1007,9</t>
  </si>
  <si>
    <t>1001,9</t>
  </si>
  <si>
    <t>9,9</t>
  </si>
  <si>
    <t>1016,3</t>
  </si>
  <si>
    <t>1007,3</t>
  </si>
  <si>
    <t>0,3</t>
  </si>
  <si>
    <t>1020,2</t>
  </si>
  <si>
    <t>1009,1</t>
  </si>
  <si>
    <t>19,7</t>
  </si>
  <si>
    <t>1015,5</t>
  </si>
  <si>
    <t>1008,9</t>
  </si>
  <si>
    <t>1015,4</t>
  </si>
  <si>
    <t>1009,9</t>
  </si>
  <si>
    <t>12,4</t>
  </si>
  <si>
    <t>6,2</t>
  </si>
  <si>
    <t>12,7</t>
  </si>
  <si>
    <t>24,4</t>
  </si>
  <si>
    <t>1013,6</t>
  </si>
  <si>
    <t>1000,7</t>
  </si>
  <si>
    <t>17,5</t>
  </si>
  <si>
    <t>1008,6</t>
  </si>
  <si>
    <t>992,1</t>
  </si>
  <si>
    <t>15,3</t>
  </si>
  <si>
    <t>985,8</t>
  </si>
  <si>
    <t>26,1</t>
  </si>
  <si>
    <t>991,7</t>
  </si>
  <si>
    <t>979,3</t>
  </si>
  <si>
    <t>1019,8</t>
  </si>
  <si>
    <t>16,7</t>
  </si>
  <si>
    <t>1026,6</t>
  </si>
  <si>
    <t>14,3</t>
  </si>
  <si>
    <t>1025,8</t>
  </si>
  <si>
    <t>1023,2</t>
  </si>
  <si>
    <t>5,1</t>
  </si>
  <si>
    <t>1023,4</t>
  </si>
  <si>
    <t>1016,8</t>
  </si>
  <si>
    <t>13,3</t>
  </si>
  <si>
    <t>1011,1</t>
  </si>
  <si>
    <t>11,0</t>
  </si>
  <si>
    <t>1015,1</t>
  </si>
  <si>
    <t>1007,1</t>
  </si>
  <si>
    <t>16,6</t>
  </si>
  <si>
    <t>21,1</t>
  </si>
  <si>
    <t>1003,6</t>
  </si>
  <si>
    <t>12,1</t>
  </si>
  <si>
    <t>1029,7</t>
  </si>
  <si>
    <t>2,1</t>
  </si>
  <si>
    <t>1025,5</t>
  </si>
  <si>
    <t>13,6</t>
  </si>
  <si>
    <t>1023,3</t>
  </si>
  <si>
    <t>1018,3</t>
  </si>
  <si>
    <t>1021,9</t>
  </si>
  <si>
    <t>1018,5</t>
  </si>
  <si>
    <t>4,2</t>
  </si>
  <si>
    <t>1022,1</t>
  </si>
  <si>
    <t>18,2</t>
  </si>
  <si>
    <t>1014,8</t>
  </si>
  <si>
    <t>1011,7</t>
  </si>
  <si>
    <t>1018,8</t>
  </si>
  <si>
    <t>1012,3</t>
  </si>
  <si>
    <t>1014,7</t>
  </si>
  <si>
    <t>1019,0</t>
  </si>
  <si>
    <t>1024,3</t>
  </si>
  <si>
    <t>18,0</t>
  </si>
  <si>
    <t>1027,7</t>
  </si>
  <si>
    <t>1022,4</t>
  </si>
  <si>
    <t>14,0</t>
  </si>
  <si>
    <t>1026,3</t>
  </si>
  <si>
    <t>1023,5</t>
  </si>
  <si>
    <t>12,9</t>
  </si>
  <si>
    <t>1023,8</t>
  </si>
  <si>
    <t>1018,9</t>
  </si>
  <si>
    <t>1025,7</t>
  </si>
  <si>
    <t>1020,1</t>
  </si>
  <si>
    <t>6,8</t>
  </si>
  <si>
    <t>17,3</t>
  </si>
  <si>
    <t>21,4</t>
  </si>
  <si>
    <t>1003,1</t>
  </si>
  <si>
    <t>16,1</t>
  </si>
  <si>
    <t>1014,0</t>
  </si>
  <si>
    <t>20,0</t>
  </si>
  <si>
    <t>1012,5</t>
  </si>
  <si>
    <t>994,8</t>
  </si>
  <si>
    <t>20,3</t>
  </si>
  <si>
    <t>23,6</t>
  </si>
  <si>
    <t>1005,5</t>
  </si>
  <si>
    <t>989,5</t>
  </si>
  <si>
    <t>1023,0</t>
  </si>
  <si>
    <t>1012,1</t>
  </si>
  <si>
    <t>16,8</t>
  </si>
  <si>
    <t>1031,6</t>
  </si>
  <si>
    <t>17,8</t>
  </si>
  <si>
    <t>1017,1</t>
  </si>
  <si>
    <t>1026,9</t>
  </si>
  <si>
    <t>1011,2</t>
  </si>
  <si>
    <t>6,6</t>
  </si>
  <si>
    <t>1011,8</t>
  </si>
  <si>
    <t>12,3</t>
  </si>
  <si>
    <t>1028,2</t>
  </si>
  <si>
    <t>1024,1</t>
  </si>
  <si>
    <t>1029,1</t>
  </si>
  <si>
    <t>1026,4</t>
  </si>
  <si>
    <t>3,2</t>
  </si>
  <si>
    <t>1022,8</t>
  </si>
  <si>
    <t>13,7</t>
  </si>
  <si>
    <t>1025,3</t>
  </si>
  <si>
    <t>1024,4</t>
  </si>
  <si>
    <t>1027,2</t>
  </si>
  <si>
    <t>1027,0</t>
  </si>
  <si>
    <t>16,0</t>
  </si>
  <si>
    <t>1007,7</t>
  </si>
  <si>
    <t>1012,0</t>
  </si>
  <si>
    <t>1013,4</t>
  </si>
  <si>
    <t>1009,6</t>
  </si>
  <si>
    <t>17,6</t>
  </si>
  <si>
    <t>19,2</t>
  </si>
  <si>
    <t>1002,2</t>
  </si>
  <si>
    <t>0,6</t>
  </si>
  <si>
    <t>1002,3</t>
  </si>
  <si>
    <t>990,8</t>
  </si>
  <si>
    <t>0,9</t>
  </si>
  <si>
    <t>995,2</t>
  </si>
  <si>
    <t>989,9</t>
  </si>
  <si>
    <t>999,6</t>
  </si>
  <si>
    <t>991,9</t>
  </si>
  <si>
    <t>7,6</t>
  </si>
  <si>
    <t>1005,2</t>
  </si>
  <si>
    <t>1007,6</t>
  </si>
  <si>
    <t>1001,8</t>
  </si>
  <si>
    <t>14,8</t>
  </si>
  <si>
    <t>1008,3</t>
  </si>
  <si>
    <t>1016,5</t>
  </si>
  <si>
    <t>1007,5</t>
  </si>
  <si>
    <t>1016,0</t>
  </si>
  <si>
    <t>1014,9</t>
  </si>
  <si>
    <t>1015,3</t>
  </si>
  <si>
    <t>18,7</t>
  </si>
  <si>
    <t>25,0</t>
  </si>
  <si>
    <t>1000,5</t>
  </si>
  <si>
    <t>26,4</t>
  </si>
  <si>
    <t>999,5</t>
  </si>
  <si>
    <t>1019,7</t>
  </si>
  <si>
    <t>1019,6</t>
  </si>
  <si>
    <t>15,4</t>
  </si>
  <si>
    <t>1004,9</t>
  </si>
  <si>
    <t>988,0</t>
  </si>
  <si>
    <t>994,5</t>
  </si>
  <si>
    <t>987,0</t>
  </si>
  <si>
    <t>18,4</t>
  </si>
  <si>
    <t>995,1</t>
  </si>
  <si>
    <t>15,0</t>
  </si>
  <si>
    <t>1024,8</t>
  </si>
  <si>
    <t>1014,2</t>
  </si>
  <si>
    <t>16,3</t>
  </si>
  <si>
    <t>1016,1</t>
  </si>
  <si>
    <t>1013,3</t>
  </si>
  <si>
    <t>1011,6</t>
  </si>
  <si>
    <t>22,2</t>
  </si>
  <si>
    <t>1017,9</t>
  </si>
  <si>
    <t>1018,6</t>
  </si>
  <si>
    <t>4,6</t>
  </si>
  <si>
    <t>15,5</t>
  </si>
  <si>
    <t>1000,4</t>
  </si>
  <si>
    <t>14,2</t>
  </si>
  <si>
    <t>998,7</t>
  </si>
  <si>
    <t>1003,5</t>
  </si>
  <si>
    <t>18,6</t>
  </si>
  <si>
    <t>1015,9</t>
  </si>
  <si>
    <t>1008,1</t>
  </si>
  <si>
    <t>21,0</t>
  </si>
  <si>
    <t>1003,3</t>
  </si>
  <si>
    <t>25,6</t>
  </si>
  <si>
    <t>1008,7</t>
  </si>
  <si>
    <t>1000,9</t>
  </si>
  <si>
    <t>2,9</t>
  </si>
  <si>
    <t>1005,8</t>
  </si>
  <si>
    <t>1012,7</t>
  </si>
  <si>
    <t>1010,3</t>
  </si>
  <si>
    <t>18,3</t>
  </si>
  <si>
    <t>1016,6</t>
  </si>
  <si>
    <t>1021,4</t>
  </si>
  <si>
    <t>1020,5</t>
  </si>
  <si>
    <t>1014,1</t>
  </si>
  <si>
    <t>1020,7</t>
  </si>
  <si>
    <t>1019,2</t>
  </si>
  <si>
    <t>23,4</t>
  </si>
  <si>
    <t>22,3</t>
  </si>
  <si>
    <t>1011,3</t>
  </si>
  <si>
    <t>19,5</t>
  </si>
  <si>
    <t>1013,5</t>
  </si>
  <si>
    <t>1005,7</t>
  </si>
  <si>
    <t>1008,5</t>
  </si>
  <si>
    <t>1006,5</t>
  </si>
  <si>
    <t>24,3</t>
  </si>
  <si>
    <t>994,4</t>
  </si>
  <si>
    <t>0,8</t>
  </si>
  <si>
    <t>17,7</t>
  </si>
  <si>
    <t>1019,5</t>
  </si>
  <si>
    <t>998,4</t>
  </si>
  <si>
    <t>1014,5</t>
  </si>
  <si>
    <t>1017,7</t>
  </si>
  <si>
    <t>1013,0</t>
  </si>
  <si>
    <t>3,5</t>
  </si>
  <si>
    <t>1009,2</t>
  </si>
  <si>
    <t>1010,4</t>
  </si>
  <si>
    <t>1013,7</t>
  </si>
  <si>
    <t>1008,4</t>
  </si>
  <si>
    <t>18,5</t>
  </si>
  <si>
    <t>1014,3</t>
  </si>
  <si>
    <t>1006,4</t>
  </si>
  <si>
    <t>1004,8</t>
  </si>
  <si>
    <t>21,5</t>
  </si>
  <si>
    <t>1010,2</t>
  </si>
  <si>
    <t>17,1</t>
  </si>
  <si>
    <t>18,8</t>
  </si>
  <si>
    <t>20,7</t>
  </si>
  <si>
    <t>20,8</t>
  </si>
  <si>
    <t>1012,4</t>
  </si>
  <si>
    <t>21,3</t>
  </si>
  <si>
    <t>1017,0</t>
  </si>
  <si>
    <t>19,1</t>
  </si>
  <si>
    <t>17,0</t>
  </si>
  <si>
    <t>21,2</t>
  </si>
  <si>
    <t>22,4</t>
  </si>
  <si>
    <t>24,7</t>
  </si>
  <si>
    <t>23,5</t>
  </si>
  <si>
    <t>22,6</t>
  </si>
  <si>
    <t>1010,1</t>
  </si>
  <si>
    <t>19,6</t>
  </si>
  <si>
    <t>1,6</t>
  </si>
  <si>
    <t>37,1</t>
  </si>
  <si>
    <t>22,1</t>
  </si>
  <si>
    <t>1009,8</t>
  </si>
  <si>
    <t>19,4</t>
  </si>
  <si>
    <t>22,0</t>
  </si>
  <si>
    <t>22,7</t>
  </si>
  <si>
    <t>23,2</t>
  </si>
  <si>
    <t>1013,8</t>
  </si>
  <si>
    <t>20,5</t>
  </si>
  <si>
    <t>23,8</t>
  </si>
  <si>
    <t>23,0</t>
  </si>
  <si>
    <t>20,1</t>
  </si>
  <si>
    <t>19,3</t>
  </si>
  <si>
    <t>22,5</t>
  </si>
  <si>
    <t>1019,4</t>
  </si>
  <si>
    <t>20,4</t>
  </si>
  <si>
    <t>23,9</t>
  </si>
  <si>
    <t>1010,7</t>
  </si>
  <si>
    <t>24,9</t>
  </si>
  <si>
    <t>1005,9</t>
  </si>
  <si>
    <t>20,2</t>
  </si>
  <si>
    <t>1010,5</t>
  </si>
  <si>
    <t>1004,3</t>
  </si>
  <si>
    <t>23,7</t>
  </si>
  <si>
    <t>1013,1</t>
  </si>
  <si>
    <t>21,6</t>
  </si>
  <si>
    <t>1017,4</t>
  </si>
  <si>
    <t>24,1</t>
  </si>
  <si>
    <t>21,8</t>
  </si>
  <si>
    <t>24,8</t>
  </si>
  <si>
    <t>1006,1</t>
  </si>
  <si>
    <t>31,2</t>
  </si>
  <si>
    <t>1006,2</t>
  </si>
  <si>
    <t>1000,1</t>
  </si>
  <si>
    <t>29,8</t>
  </si>
  <si>
    <t>1017,3</t>
  </si>
  <si>
    <t>1017,2</t>
  </si>
  <si>
    <t>21,9</t>
  </si>
  <si>
    <t>23,3</t>
  </si>
  <si>
    <t>20,9</t>
  </si>
  <si>
    <t>1012,2</t>
  </si>
  <si>
    <t>24,2</t>
  </si>
  <si>
    <t>24,0</t>
  </si>
  <si>
    <t>21,7</t>
  </si>
  <si>
    <t>1021,8</t>
  </si>
  <si>
    <t>27,0</t>
  </si>
  <si>
    <t>1020,8</t>
  </si>
  <si>
    <t>19,9</t>
  </si>
  <si>
    <t>1015,0</t>
  </si>
  <si>
    <t>1011,0</t>
  </si>
  <si>
    <t>1003,7</t>
  </si>
  <si>
    <t>1004,7</t>
  </si>
  <si>
    <t>998,1</t>
  </si>
  <si>
    <t>1007,2</t>
  </si>
  <si>
    <t>1005,6</t>
  </si>
  <si>
    <t>27,1</t>
  </si>
  <si>
    <t>27,2</t>
  </si>
  <si>
    <t>1008,8</t>
  </si>
  <si>
    <t>1007,0</t>
  </si>
  <si>
    <t>1000,0</t>
  </si>
  <si>
    <t>1000,2</t>
  </si>
  <si>
    <t>25,3</t>
  </si>
  <si>
    <t>1,0</t>
  </si>
  <si>
    <t>1003,9</t>
  </si>
  <si>
    <t>68,2</t>
  </si>
  <si>
    <t>999,0</t>
  </si>
  <si>
    <t>44,8</t>
  </si>
  <si>
    <t>78,6</t>
  </si>
  <si>
    <t>1009,7</t>
  </si>
  <si>
    <t>30,0</t>
  </si>
  <si>
    <t>998,8</t>
  </si>
  <si>
    <t>37,0</t>
  </si>
  <si>
    <t>1003,0</t>
  </si>
  <si>
    <t>1006,6</t>
  </si>
  <si>
    <t>1004,0</t>
  </si>
  <si>
    <t>24,6</t>
  </si>
  <si>
    <t>9,5</t>
  </si>
  <si>
    <t>1009,0</t>
  </si>
  <si>
    <t>999,2</t>
  </si>
  <si>
    <t>992,0</t>
  </si>
  <si>
    <t>25,1</t>
  </si>
  <si>
    <t>1005,3</t>
  </si>
  <si>
    <t>30,5</t>
  </si>
  <si>
    <t>1005,4</t>
  </si>
  <si>
    <t>997,9</t>
  </si>
  <si>
    <t>995,4</t>
  </si>
  <si>
    <t>995,5</t>
  </si>
  <si>
    <t>975,9</t>
  </si>
  <si>
    <t>1005,0</t>
  </si>
  <si>
    <t>979,2</t>
  </si>
  <si>
    <t>1003,2</t>
  </si>
  <si>
    <t>991,4</t>
  </si>
  <si>
    <t>996,4</t>
  </si>
  <si>
    <t>1020,0</t>
  </si>
  <si>
    <t>1016,9</t>
  </si>
  <si>
    <t>4,9</t>
  </si>
  <si>
    <t>1027,6</t>
  </si>
  <si>
    <t>999,7</t>
  </si>
  <si>
    <t>1002,7</t>
  </si>
  <si>
    <t>999,4</t>
  </si>
  <si>
    <t>989,6</t>
  </si>
  <si>
    <t>1006,8</t>
  </si>
  <si>
    <t>997,5</t>
  </si>
  <si>
    <t>980,6</t>
  </si>
  <si>
    <t>993,5</t>
  </si>
  <si>
    <t>982,8</t>
  </si>
  <si>
    <t>996,0</t>
  </si>
  <si>
    <t>984,0</t>
  </si>
  <si>
    <t>1027,8</t>
  </si>
  <si>
    <t>1032,0</t>
  </si>
  <si>
    <t>1034,2</t>
  </si>
  <si>
    <t>1030,6</t>
  </si>
  <si>
    <t>1021,3</t>
  </si>
  <si>
    <t>4,1</t>
  </si>
  <si>
    <t>1030,0</t>
  </si>
  <si>
    <t>1029,8</t>
  </si>
  <si>
    <t>1025,0</t>
  </si>
  <si>
    <t>1004,6</t>
  </si>
  <si>
    <t>1010,0</t>
  </si>
  <si>
    <t>1034,3</t>
  </si>
  <si>
    <t>1034,1</t>
  </si>
  <si>
    <t>1030,2</t>
  </si>
  <si>
    <t>4,0</t>
  </si>
  <si>
    <t>1030,8</t>
  </si>
  <si>
    <t>1024,2</t>
  </si>
  <si>
    <t>2,0</t>
  </si>
  <si>
    <t>1028,9</t>
  </si>
  <si>
    <t>1026,5</t>
  </si>
  <si>
    <t>999,1</t>
  </si>
  <si>
    <t>995,0</t>
  </si>
  <si>
    <t>988,4</t>
  </si>
  <si>
    <t>986,0</t>
  </si>
  <si>
    <t>996,9</t>
  </si>
  <si>
    <t>1021,1</t>
  </si>
  <si>
    <t>1007,4</t>
  </si>
  <si>
    <t>1022,9</t>
  </si>
  <si>
    <t>1011,9</t>
  </si>
  <si>
    <t>1003,8</t>
  </si>
  <si>
    <t>1008,2</t>
  </si>
  <si>
    <t>1002,6</t>
  </si>
  <si>
    <t>1007,8</t>
  </si>
  <si>
    <t>1003,4</t>
  </si>
  <si>
    <t>1006,7</t>
  </si>
  <si>
    <t>33,1</t>
  </si>
  <si>
    <t>996,8</t>
  </si>
  <si>
    <t>1002,0</t>
  </si>
  <si>
    <t>1000,3</t>
  </si>
  <si>
    <t>1002,5</t>
  </si>
  <si>
    <t>1001,0</t>
  </si>
  <si>
    <t>1001,5</t>
  </si>
  <si>
    <t>1028,5</t>
  </si>
  <si>
    <t>22,9</t>
  </si>
  <si>
    <t>1004,4</t>
  </si>
  <si>
    <t>993,9</t>
  </si>
  <si>
    <t>992,7</t>
  </si>
  <si>
    <t>1002,8</t>
  </si>
  <si>
    <t>23,1</t>
  </si>
  <si>
    <t>1013,2</t>
  </si>
  <si>
    <t>1008,0</t>
  </si>
  <si>
    <t>2,3</t>
  </si>
  <si>
    <t>26,0</t>
  </si>
  <si>
    <t>24,5</t>
  </si>
  <si>
    <t>29,6</t>
  </si>
  <si>
    <t>997,0</t>
  </si>
  <si>
    <t>4,5</t>
  </si>
  <si>
    <t>999,3</t>
  </si>
  <si>
    <t>25,5</t>
  </si>
  <si>
    <t>38,2</t>
  </si>
  <si>
    <t>25,7</t>
  </si>
  <si>
    <t>26,6</t>
  </si>
  <si>
    <t>1002,1</t>
  </si>
  <si>
    <t>39,9</t>
  </si>
  <si>
    <t>1006,3</t>
  </si>
  <si>
    <t>1019,9</t>
  </si>
  <si>
    <t>66,0</t>
  </si>
  <si>
    <t>988,9</t>
  </si>
  <si>
    <t>35,7</t>
  </si>
  <si>
    <t>987,7</t>
  </si>
  <si>
    <t>994,3</t>
  </si>
  <si>
    <t>34,6</t>
  </si>
  <si>
    <t>55,4</t>
  </si>
  <si>
    <t>26,8</t>
  </si>
  <si>
    <t>989,2</t>
  </si>
  <si>
    <t>1009,3</t>
  </si>
  <si>
    <t>1001,2</t>
  </si>
  <si>
    <t>1006,9</t>
  </si>
  <si>
    <t>25,2</t>
  </si>
  <si>
    <t>1004,1</t>
  </si>
  <si>
    <t>1023,9</t>
  </si>
  <si>
    <t>1025,4</t>
  </si>
  <si>
    <t>1033,5</t>
  </si>
  <si>
    <t>25,8</t>
  </si>
  <si>
    <t>990,2</t>
  </si>
  <si>
    <t>993,1</t>
  </si>
  <si>
    <t>987,8</t>
  </si>
  <si>
    <t>1001,6</t>
  </si>
  <si>
    <t>992,4</t>
  </si>
  <si>
    <t>35,5</t>
  </si>
  <si>
    <t>27,6</t>
  </si>
  <si>
    <t>999,8</t>
  </si>
  <si>
    <t>995,9</t>
  </si>
  <si>
    <t>997,2</t>
  </si>
  <si>
    <t>1002,4</t>
  </si>
  <si>
    <t>997,7</t>
  </si>
  <si>
    <t>1001,3</t>
  </si>
  <si>
    <t>1004,5</t>
  </si>
  <si>
    <t>28,2</t>
  </si>
  <si>
    <t>986,5</t>
  </si>
  <si>
    <t>996,7</t>
  </si>
  <si>
    <t>989,1</t>
  </si>
  <si>
    <t>Acum</t>
  </si>
  <si>
    <t>45,1</t>
  </si>
  <si>
    <t>31,3</t>
  </si>
  <si>
    <t>1001,7</t>
  </si>
  <si>
    <t>992,6</t>
  </si>
  <si>
    <t>990,5</t>
  </si>
  <si>
    <t>994,2</t>
  </si>
  <si>
    <t>997,8</t>
  </si>
  <si>
    <t>46,6</t>
  </si>
  <si>
    <t>997,4</t>
  </si>
  <si>
    <t>991,6</t>
  </si>
  <si>
    <t>987,9</t>
  </si>
  <si>
    <t>1001,1</t>
  </si>
  <si>
    <t>1001,4</t>
  </si>
  <si>
    <t>1028,6</t>
  </si>
  <si>
    <t>1028,4</t>
  </si>
  <si>
    <t>993,3</t>
  </si>
  <si>
    <t>29,7</t>
  </si>
  <si>
    <t>31,0</t>
  </si>
  <si>
    <t>1002,9</t>
  </si>
  <si>
    <t>26,7</t>
  </si>
  <si>
    <t>992,2</t>
  </si>
  <si>
    <t>990,4</t>
  </si>
  <si>
    <t>996,2</t>
  </si>
  <si>
    <t>998,9</t>
  </si>
  <si>
    <t>32,1</t>
  </si>
  <si>
    <t>48,0</t>
  </si>
  <si>
    <t>27,8</t>
  </si>
  <si>
    <t>44,7</t>
  </si>
  <si>
    <t>41,8</t>
  </si>
  <si>
    <t>998,2</t>
  </si>
  <si>
    <t>994,9</t>
  </si>
  <si>
    <t>1027,5</t>
  </si>
  <si>
    <t>1029,3</t>
  </si>
  <si>
    <t>1028,8</t>
  </si>
  <si>
    <t>1029,5</t>
  </si>
  <si>
    <t>1030,9</t>
  </si>
  <si>
    <t>1030,4</t>
  </si>
  <si>
    <t>1032,7</t>
  </si>
  <si>
    <t>1028,0</t>
  </si>
  <si>
    <t>1024,9</t>
  </si>
  <si>
    <t>52,2</t>
  </si>
  <si>
    <t>998,5</t>
  </si>
  <si>
    <t>1028,3</t>
  </si>
  <si>
    <t>995,8</t>
  </si>
  <si>
    <t>998,3</t>
  </si>
  <si>
    <t>993,2</t>
  </si>
  <si>
    <t>997,3</t>
  </si>
  <si>
    <t>987,4</t>
  </si>
  <si>
    <t>28,8</t>
  </si>
  <si>
    <t>30,1</t>
  </si>
  <si>
    <t>34,7</t>
  </si>
  <si>
    <t>28,5</t>
  </si>
  <si>
    <t>25,4</t>
  </si>
  <si>
    <t>27,5</t>
  </si>
  <si>
    <t>26,9</t>
  </si>
  <si>
    <t>26,2</t>
  </si>
  <si>
    <t>30,4</t>
  </si>
  <si>
    <t>28,7</t>
  </si>
  <si>
    <t>27,4</t>
  </si>
  <si>
    <t>27,9</t>
  </si>
  <si>
    <t>996,6</t>
  </si>
  <si>
    <t>28,0</t>
  </si>
  <si>
    <t>993,4</t>
  </si>
  <si>
    <t>992,5</t>
  </si>
  <si>
    <t>27,7</t>
  </si>
  <si>
    <t>989,0</t>
  </si>
  <si>
    <t>992,3</t>
  </si>
  <si>
    <t>106,0</t>
  </si>
  <si>
    <t>31,1</t>
  </si>
  <si>
    <t>988,1</t>
  </si>
  <si>
    <t>994,7</t>
  </si>
  <si>
    <t>1035,7</t>
  </si>
  <si>
    <t>1036,4</t>
  </si>
  <si>
    <t>1032,2</t>
  </si>
  <si>
    <t>43,8</t>
  </si>
  <si>
    <t>995,3</t>
  </si>
  <si>
    <t>26,3</t>
  </si>
  <si>
    <t>29,2</t>
  </si>
  <si>
    <t>33,7</t>
  </si>
  <si>
    <t>26,5</t>
  </si>
  <si>
    <t>28,3</t>
  </si>
  <si>
    <t>34,0</t>
  </si>
  <si>
    <t>39,6</t>
  </si>
  <si>
    <t>29,9</t>
  </si>
  <si>
    <t>32,9</t>
  </si>
  <si>
    <t>30,3</t>
  </si>
  <si>
    <t>27,3</t>
  </si>
  <si>
    <t>28,6</t>
  </si>
  <si>
    <t>43,4</t>
  </si>
  <si>
    <t>998,6</t>
  </si>
  <si>
    <t>986,2</t>
  </si>
  <si>
    <t>986,9</t>
  </si>
  <si>
    <t>988,8</t>
  </si>
  <si>
    <t>977,3</t>
  </si>
  <si>
    <t>976,9</t>
  </si>
  <si>
    <t>990,0</t>
  </si>
  <si>
    <t>995,7</t>
  </si>
  <si>
    <t>985,6</t>
  </si>
  <si>
    <t>30,6</t>
  </si>
  <si>
    <t>33,3</t>
  </si>
  <si>
    <t>42,7</t>
  </si>
  <si>
    <t>28,9</t>
  </si>
  <si>
    <t>29,0</t>
  </si>
  <si>
    <t>31,7</t>
  </si>
  <si>
    <t>32,0</t>
  </si>
  <si>
    <t>28,1</t>
  </si>
  <si>
    <t>30,2</t>
  </si>
  <si>
    <t>31,9</t>
  </si>
  <si>
    <t>62,9</t>
  </si>
  <si>
    <t>-1,1</t>
  </si>
  <si>
    <t>-0,4</t>
  </si>
  <si>
    <t>63,9</t>
  </si>
  <si>
    <t>29,4</t>
  </si>
  <si>
    <t>44,1</t>
  </si>
  <si>
    <t>-0,3</t>
  </si>
  <si>
    <t>33,9</t>
  </si>
  <si>
    <t>42,6</t>
  </si>
  <si>
    <t>986,4</t>
  </si>
  <si>
    <t>984,3</t>
  </si>
  <si>
    <t>1026,7</t>
  </si>
  <si>
    <t>1033,6</t>
  </si>
  <si>
    <t>994,6</t>
  </si>
  <si>
    <t>996,3</t>
  </si>
  <si>
    <t>996,5</t>
  </si>
  <si>
    <t>991,1</t>
  </si>
  <si>
    <t>1031,0</t>
  </si>
  <si>
    <t>1032,3</t>
  </si>
  <si>
    <t>1035,6</t>
  </si>
  <si>
    <t>1035,5</t>
  </si>
  <si>
    <t>-0,2</t>
  </si>
  <si>
    <t>997,1</t>
  </si>
  <si>
    <t>991,5</t>
  </si>
  <si>
    <t>990,7</t>
  </si>
  <si>
    <t>28,4</t>
  </si>
  <si>
    <t>36,9</t>
  </si>
  <si>
    <t>989,4</t>
  </si>
  <si>
    <t>983,4</t>
  </si>
  <si>
    <t>60,0</t>
  </si>
  <si>
    <t>1031,1</t>
  </si>
  <si>
    <t>1033,0</t>
  </si>
  <si>
    <t>1030,5</t>
  </si>
  <si>
    <t>1034,8</t>
  </si>
  <si>
    <t>-1,7</t>
  </si>
  <si>
    <t>-2,0</t>
  </si>
  <si>
    <t>993,6</t>
  </si>
  <si>
    <t>30,8</t>
  </si>
  <si>
    <t>991,8</t>
  </si>
  <si>
    <t>987,1</t>
  </si>
  <si>
    <t>43,1</t>
  </si>
  <si>
    <t>31,6</t>
  </si>
  <si>
    <t>1032,6</t>
  </si>
  <si>
    <t>1032,1</t>
  </si>
  <si>
    <t>974,4</t>
  </si>
  <si>
    <t>978,1</t>
  </si>
  <si>
    <t>1033,8</t>
  </si>
  <si>
    <t>1036,6</t>
  </si>
  <si>
    <t>1034,5</t>
  </si>
  <si>
    <t>993,7</t>
  </si>
  <si>
    <t>1035,0</t>
  </si>
  <si>
    <t>1031,8</t>
  </si>
  <si>
    <t>50,5</t>
  </si>
  <si>
    <t>37,6</t>
  </si>
  <si>
    <t>-0,5</t>
  </si>
  <si>
    <t>-0,9</t>
  </si>
  <si>
    <t>-0,8</t>
  </si>
  <si>
    <t>-1,8</t>
  </si>
  <si>
    <t>981,2</t>
  </si>
  <si>
    <t>984,9</t>
  </si>
  <si>
    <t>967,9</t>
  </si>
  <si>
    <t>979,7</t>
  </si>
  <si>
    <t>991,3</t>
  </si>
  <si>
    <t>984,6</t>
  </si>
  <si>
    <t>983,1</t>
  </si>
  <si>
    <t>999,9</t>
  </si>
  <si>
    <t>982,4</t>
  </si>
  <si>
    <t>985,9</t>
  </si>
  <si>
    <t>986,7</t>
  </si>
  <si>
    <t>37,3</t>
  </si>
  <si>
    <t>992,8</t>
  </si>
  <si>
    <t>46,5</t>
  </si>
  <si>
    <t>994,0</t>
  </si>
  <si>
    <t>990,3</t>
  </si>
  <si>
    <t>991,2</t>
  </si>
  <si>
    <t>996,1</t>
  </si>
  <si>
    <t>995,6</t>
  </si>
  <si>
    <t>34,4</t>
  </si>
  <si>
    <t>74,5</t>
  </si>
  <si>
    <t>36,7</t>
  </si>
  <si>
    <t>50,7</t>
  </si>
  <si>
    <t>50,0</t>
  </si>
  <si>
    <t>997,6</t>
  </si>
  <si>
    <t>989,8</t>
  </si>
  <si>
    <t>980,5</t>
  </si>
  <si>
    <t>988,6</t>
  </si>
  <si>
    <t>1036,0</t>
  </si>
  <si>
    <t>1031,4</t>
  </si>
  <si>
    <t>1032,4</t>
  </si>
  <si>
    <t>1032,8</t>
  </si>
  <si>
    <t>&gt;12</t>
  </si>
  <si>
    <t>Prevenci\'on</t>
  </si>
  <si>
    <t>Extinci\'on</t>
  </si>
  <si>
    <t>Andaluc\'ia</t>
  </si>
  <si>
    <t>Arag\'on</t>
  </si>
  <si>
    <t>Castilla y Le\'on</t>
  </si>
  <si>
    <t>Pa\'is Vasco</t>
  </si>
  <si>
    <t>Catalu\~na</t>
  </si>
  <si>
    <t>Regi\'on de Murcia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</si>
</sst>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0000"/>
  </numFmts>
  <fonts count="15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vertAlign val="superscript"/>
      <sz val="8"/>
      <color rgb="FF333333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</font>
    <font>
      <b/>
      <sz val="11"/>
      <name val="Calibri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b/>
      <sz val="11"/>
      <color rgb="FF0070C0"/>
      <name val="Calibri"/>
      <family val="2"/>
    </font>
    <font>
      <sz val="11"/>
      <color rgb="FF0070C0"/>
      <name val="Calibri"/>
      <family val="2"/>
    </font>
    <font>
      <sz val="11"/>
      <color rgb="FF0070C0"/>
      <name val="Calibri"/>
      <family val="2"/>
      <scheme val="minor"/>
    </font>
    <font>
      <sz val="8"/>
      <color rgb="FFFFFFFF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108">
    <xf numFmtId="0" fontId="0" fillId="0" borderId="0" xfId="0"/>
    <xf numFmtId="0" fontId="1" fillId="2" borderId="1" xfId="0" applyFont="1" applyFill="1" applyBorder="1" applyAlignment="1">
      <alignment vertical="center" wrapText="1"/>
    </xf>
    <xf numFmtId="14" fontId="1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0" fillId="2" borderId="3" xfId="0" applyFill="1" applyBorder="1"/>
    <xf numFmtId="0" fontId="1" fillId="2" borderId="4" xfId="0" applyFont="1" applyFill="1" applyBorder="1" applyAlignment="1">
      <alignment vertical="center" wrapText="1"/>
    </xf>
    <xf numFmtId="0" fontId="0" fillId="0" borderId="0" xfId="0" applyNumberFormat="1"/>
    <xf numFmtId="0" fontId="0" fillId="3" borderId="0" xfId="0" applyFill="1"/>
    <xf numFmtId="0" fontId="0" fillId="0" borderId="0" xfId="0" applyAlignment="1"/>
    <xf numFmtId="14" fontId="1" fillId="2" borderId="0" xfId="0" applyNumberFormat="1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14" fontId="1" fillId="2" borderId="5" xfId="0" applyNumberFormat="1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3" fillId="0" borderId="0" xfId="0" applyFont="1" applyFill="1" applyBorder="1"/>
    <xf numFmtId="14" fontId="0" fillId="0" borderId="0" xfId="0" applyNumberFormat="1" applyFont="1" applyFill="1" applyBorder="1"/>
    <xf numFmtId="0" fontId="0" fillId="0" borderId="0" xfId="0" applyFont="1" applyFill="1" applyBorder="1"/>
    <xf numFmtId="1" fontId="0" fillId="0" borderId="0" xfId="0" applyNumberFormat="1" applyFont="1" applyFill="1" applyBorder="1"/>
    <xf numFmtId="3" fontId="0" fillId="0" borderId="0" xfId="0" applyNumberFormat="1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0" fontId="3" fillId="3" borderId="0" xfId="0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1" fontId="0" fillId="3" borderId="0" xfId="0" applyNumberFormat="1" applyFont="1" applyFill="1" applyBorder="1"/>
    <xf numFmtId="3" fontId="0" fillId="3" borderId="0" xfId="0" applyNumberFormat="1" applyFont="1" applyFill="1" applyBorder="1"/>
    <xf numFmtId="0" fontId="0" fillId="3" borderId="0" xfId="0" applyFont="1" applyFill="1" applyBorder="1"/>
    <xf numFmtId="0" fontId="4" fillId="3" borderId="0" xfId="1" applyFont="1" applyFill="1" applyBorder="1"/>
    <xf numFmtId="3" fontId="4" fillId="3" borderId="0" xfId="1" applyNumberFormat="1" applyFont="1" applyFill="1" applyBorder="1"/>
    <xf numFmtId="1" fontId="4" fillId="3" borderId="0" xfId="1" applyNumberFormat="1" applyFont="1" applyFill="1" applyBorder="1"/>
    <xf numFmtId="0" fontId="0" fillId="0" borderId="0" xfId="0" applyFont="1" applyFill="1" applyBorder="1" applyAlignment="1"/>
    <xf numFmtId="14" fontId="0" fillId="0" borderId="0" xfId="0" applyNumberFormat="1"/>
    <xf numFmtId="14" fontId="0" fillId="0" borderId="0" xfId="0" applyNumberFormat="1" applyAlignment="1"/>
    <xf numFmtId="14" fontId="0" fillId="0" borderId="0" xfId="0" quotePrefix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/>
    <xf numFmtId="0" fontId="0" fillId="0" borderId="0" xfId="0" applyFill="1"/>
    <xf numFmtId="164" fontId="0" fillId="3" borderId="0" xfId="0" applyNumberFormat="1" applyFill="1"/>
    <xf numFmtId="0" fontId="0" fillId="0" borderId="0" xfId="0" applyAlignment="1">
      <alignment horizontal="center"/>
    </xf>
    <xf numFmtId="0" fontId="7" fillId="0" borderId="8" xfId="0" applyFont="1" applyBorder="1" applyAlignment="1">
      <alignment horizontal="center"/>
    </xf>
    <xf numFmtId="165" fontId="7" fillId="0" borderId="8" xfId="0" applyNumberFormat="1" applyFont="1" applyBorder="1" applyAlignment="1">
      <alignment horizontal="center"/>
    </xf>
    <xf numFmtId="0" fontId="0" fillId="0" borderId="6" xfId="0" applyBorder="1"/>
    <xf numFmtId="0" fontId="5" fillId="0" borderId="0" xfId="2" applyFont="1" applyFill="1" applyBorder="1"/>
    <xf numFmtId="0" fontId="6" fillId="0" borderId="0" xfId="2" applyFont="1" applyFill="1" applyBorder="1"/>
    <xf numFmtId="3" fontId="5" fillId="0" borderId="0" xfId="2" applyNumberFormat="1" applyFont="1" applyFill="1" applyBorder="1"/>
    <xf numFmtId="1" fontId="5" fillId="0" borderId="0" xfId="2" applyNumberFormat="1" applyFont="1" applyFill="1" applyBorder="1"/>
    <xf numFmtId="14" fontId="5" fillId="0" borderId="0" xfId="2" applyNumberFormat="1" applyFont="1" applyFill="1" applyBorder="1"/>
    <xf numFmtId="0" fontId="5" fillId="0" borderId="0" xfId="2" applyFont="1" applyFill="1" applyBorder="1"/>
    <xf numFmtId="3" fontId="5" fillId="0" borderId="0" xfId="2" applyNumberFormat="1" applyFont="1" applyFill="1" applyBorder="1"/>
    <xf numFmtId="1" fontId="5" fillId="0" borderId="0" xfId="2" applyNumberFormat="1" applyFont="1" applyFill="1" applyBorder="1"/>
    <xf numFmtId="14" fontId="5" fillId="0" borderId="0" xfId="2" applyNumberFormat="1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164" fontId="5" fillId="0" borderId="0" xfId="2" applyNumberFormat="1" applyFont="1" applyFill="1" applyBorder="1"/>
    <xf numFmtId="3" fontId="0" fillId="0" borderId="0" xfId="0" applyNumberFormat="1" applyFill="1"/>
    <xf numFmtId="0" fontId="9" fillId="3" borderId="0" xfId="2" applyFont="1" applyFill="1" applyBorder="1" applyAlignment="1">
      <alignment horizontal="center"/>
    </xf>
    <xf numFmtId="164" fontId="10" fillId="3" borderId="0" xfId="2" applyNumberFormat="1" applyFont="1" applyFill="1" applyBorder="1" applyAlignment="1">
      <alignment horizontal="center"/>
    </xf>
    <xf numFmtId="164" fontId="10" fillId="3" borderId="0" xfId="1" applyNumberFormat="1" applyFont="1" applyFill="1" applyBorder="1" applyAlignment="1">
      <alignment horizontal="center"/>
    </xf>
    <xf numFmtId="164" fontId="8" fillId="3" borderId="0" xfId="0" applyNumberFormat="1" applyFont="1" applyFill="1" applyAlignment="1">
      <alignment horizontal="center"/>
    </xf>
    <xf numFmtId="0" fontId="11" fillId="3" borderId="0" xfId="2" applyFont="1" applyFill="1" applyBorder="1" applyAlignment="1">
      <alignment horizontal="center"/>
    </xf>
    <xf numFmtId="164" fontId="12" fillId="3" borderId="0" xfId="2" applyNumberFormat="1" applyFont="1" applyFill="1" applyBorder="1" applyAlignment="1">
      <alignment horizontal="center"/>
    </xf>
    <xf numFmtId="164" fontId="12" fillId="3" borderId="0" xfId="1" applyNumberFormat="1" applyFont="1" applyFill="1" applyBorder="1" applyAlignment="1">
      <alignment horizontal="center"/>
    </xf>
    <xf numFmtId="164" fontId="13" fillId="3" borderId="0" xfId="0" applyNumberFormat="1" applyFont="1" applyFill="1" applyAlignment="1">
      <alignment horizontal="center"/>
    </xf>
    <xf numFmtId="0" fontId="6" fillId="3" borderId="0" xfId="2" applyFont="1" applyFill="1" applyBorder="1" applyAlignment="1">
      <alignment horizontal="center"/>
    </xf>
    <xf numFmtId="164" fontId="5" fillId="3" borderId="0" xfId="2" applyNumberFormat="1" applyFont="1" applyFill="1" applyBorder="1" applyAlignment="1">
      <alignment horizontal="center"/>
    </xf>
    <xf numFmtId="164" fontId="4" fillId="3" borderId="0" xfId="1" applyNumberFormat="1" applyFon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0" fontId="5" fillId="3" borderId="0" xfId="2" applyFont="1" applyFill="1" applyBorder="1" applyAlignment="1">
      <alignment horizontal="center"/>
    </xf>
    <xf numFmtId="1" fontId="5" fillId="3" borderId="0" xfId="2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1" fontId="4" fillId="3" borderId="0" xfId="1" applyNumberFormat="1" applyFont="1" applyFill="1" applyBorder="1" applyAlignment="1">
      <alignment horizontal="center"/>
    </xf>
    <xf numFmtId="0" fontId="4" fillId="3" borderId="0" xfId="1" applyFont="1" applyFill="1" applyBorder="1" applyAlignment="1">
      <alignment horizontal="center"/>
    </xf>
    <xf numFmtId="3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7" xfId="0" applyBorder="1" applyAlignment="1">
      <alignment horizontal="center"/>
    </xf>
    <xf numFmtId="0" fontId="1" fillId="2" borderId="1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6" xfId="0" applyNumberFormat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/>
    <xf numFmtId="16" fontId="0" fillId="0" borderId="0" xfId="0" applyNumberFormat="1"/>
    <xf numFmtId="164" fontId="0" fillId="0" borderId="0" xfId="0" applyNumberFormat="1"/>
    <xf numFmtId="20" fontId="0" fillId="0" borderId="0" xfId="0" applyNumberFormat="1"/>
    <xf numFmtId="0" fontId="7" fillId="2" borderId="8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</cellXfs>
  <cellStyles count="3">
    <cellStyle name="Normal" xfId="0" builtinId="0"/>
    <cellStyle name="Normal 2" xfId="1" xr:uid="{00000000-0005-0000-0000-00002F000000}"/>
    <cellStyle name="Normal 3" xfId="2" xr:uid="{00000000-0005-0000-0000-00003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21CF-2BB1-4443-96E0-43DA20A7833E}">
  <dimension ref="A1:P3612"/>
  <sheetViews>
    <sheetView workbookViewId="0">
      <selection activeCell="H17" sqref="H17"/>
    </sheetView>
  </sheetViews>
  <sheetFormatPr baseColWidth="10" defaultRowHeight="14.4" x14ac:dyDescent="0.3"/>
  <cols>
    <col min="7" max="7" width="20.77734375" customWidth="1"/>
  </cols>
  <sheetData>
    <row r="1" spans="1:16" x14ac:dyDescent="0.3">
      <c r="A1" s="1" t="s">
        <v>0</v>
      </c>
      <c r="B1" s="1" t="s">
        <v>1</v>
      </c>
      <c r="C1" s="1" t="s">
        <v>2</v>
      </c>
      <c r="E1" s="5" t="s">
        <v>3</v>
      </c>
      <c r="F1" s="5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 t="s">
        <v>16</v>
      </c>
    </row>
    <row r="2" spans="1:16" x14ac:dyDescent="0.3">
      <c r="A2" s="2">
        <v>41640</v>
      </c>
      <c r="B2" s="1">
        <v>20.8</v>
      </c>
      <c r="C2" s="1">
        <v>6.3</v>
      </c>
      <c r="E2" t="s">
        <v>4</v>
      </c>
      <c r="F2">
        <f>AVERAGE(B2:B32)</f>
        <v>15.13870967741936</v>
      </c>
      <c r="G2" s="6">
        <f>AVERAGE(B364:B394)</f>
        <v>13.166666666666666</v>
      </c>
      <c r="H2">
        <f>AVERAGE(B729:B758)</f>
        <v>16.429166666666664</v>
      </c>
      <c r="I2">
        <f>AVERAGE(B1095:B1125)</f>
        <v>12.564516129032256</v>
      </c>
      <c r="J2">
        <f>AVERAGE(B1459:B1489)</f>
        <v>14.864516129032257</v>
      </c>
      <c r="K2">
        <f>AVERAGE(B1824:B1854)</f>
        <v>11.679310344827586</v>
      </c>
      <c r="L2">
        <f>AVERAGE(B2158:B2188)</f>
        <v>14.583870967741932</v>
      </c>
      <c r="M2">
        <f>AVERAGE(B2520:B2550)</f>
        <v>12.629032258064516</v>
      </c>
      <c r="N2">
        <f>AVERAGE(B2885:B2915)</f>
        <v>13.893548387096772</v>
      </c>
      <c r="O2">
        <f>AVERAGE(B3248:B3278)</f>
        <v>13.193548387096778</v>
      </c>
      <c r="P2">
        <f t="shared" ref="P2:P13" si="0">AVERAGE(F2:O2)</f>
        <v>13.814288561364478</v>
      </c>
    </row>
    <row r="3" spans="1:16" x14ac:dyDescent="0.3">
      <c r="A3" s="2">
        <v>41641</v>
      </c>
      <c r="B3" s="1">
        <v>17.7</v>
      </c>
      <c r="C3" s="1">
        <v>4.5</v>
      </c>
      <c r="E3" t="s">
        <v>5</v>
      </c>
      <c r="F3">
        <f>AVERAGE(B33:B60)</f>
        <v>16.089285714285708</v>
      </c>
      <c r="G3">
        <f>AVERAGE(B395:B422)</f>
        <v>11.578571428571427</v>
      </c>
      <c r="H3">
        <f>AVERAGE(B759:B788)</f>
        <v>14.035714285714286</v>
      </c>
      <c r="I3">
        <f>AVERAGE(B116:B1152)</f>
        <v>19.747494780793332</v>
      </c>
      <c r="J3">
        <f>AVERAGE(B1490:B1517)</f>
        <v>10.635714285714286</v>
      </c>
      <c r="K3">
        <f>AVERAGE(B1855:B1882)</f>
        <v>17.796428571428567</v>
      </c>
      <c r="L3">
        <f>AVERAGE(B2189:B2217)</f>
        <v>18.600000000000001</v>
      </c>
      <c r="M3">
        <f>AVERAGE(B2551:B2578)</f>
        <v>16.724999999999998</v>
      </c>
      <c r="N3">
        <f>AVERAGE(B2916:B2943)</f>
        <v>15.924999999999999</v>
      </c>
      <c r="O3">
        <f>AVERAGE(B3279:B3306)</f>
        <v>14.43846153846154</v>
      </c>
      <c r="P3">
        <f t="shared" si="0"/>
        <v>15.557167060496917</v>
      </c>
    </row>
    <row r="4" spans="1:16" x14ac:dyDescent="0.3">
      <c r="A4" s="2">
        <v>41642</v>
      </c>
      <c r="B4" s="1">
        <v>17.5</v>
      </c>
      <c r="C4" s="1">
        <v>7.5</v>
      </c>
      <c r="E4" t="s">
        <v>6</v>
      </c>
      <c r="F4">
        <f>AVERAGE(B61:B91)</f>
        <v>17.084615384615383</v>
      </c>
      <c r="G4">
        <f>AVERAGE(B423:B453)</f>
        <v>16.18</v>
      </c>
      <c r="H4">
        <f>AVERAGE(B789:B819)</f>
        <v>14.674193548387102</v>
      </c>
      <c r="I4">
        <f>AVERAGE(B1153:B1183)</f>
        <v>17.64516129032258</v>
      </c>
      <c r="J4">
        <f>AVERAGE(B1518:B1548)</f>
        <v>15.422580645161293</v>
      </c>
      <c r="K4">
        <f>AVERAGE(B1883:B1913)</f>
        <v>18.154838709677417</v>
      </c>
      <c r="L4">
        <f>AVERAGE(B2218:B2245)</f>
        <v>16.946428571428573</v>
      </c>
      <c r="M4">
        <f>AVERAGE(B2579:B2609)</f>
        <v>16.667741935483871</v>
      </c>
      <c r="N4">
        <f>AVERAGE(B2944:B2974)</f>
        <v>16.36774193548387</v>
      </c>
      <c r="O4">
        <f>AVERAGE(B3307:B3337)</f>
        <v>20.103225806451611</v>
      </c>
      <c r="P4">
        <f t="shared" si="0"/>
        <v>16.92465278270117</v>
      </c>
    </row>
    <row r="5" spans="1:16" x14ac:dyDescent="0.3">
      <c r="A5" s="2">
        <v>41643</v>
      </c>
      <c r="B5" s="1">
        <v>15.3</v>
      </c>
      <c r="C5" s="1">
        <v>5.6</v>
      </c>
      <c r="E5" t="s">
        <v>7</v>
      </c>
      <c r="F5">
        <f>AVERAGE(B92:B119)</f>
        <v>19.384615384615383</v>
      </c>
      <c r="G5">
        <f>AVERAGE(B454:B483)</f>
        <v>20.165384615384614</v>
      </c>
      <c r="H5">
        <f>AVERAGE(B820:B849)</f>
        <v>16.456666666666667</v>
      </c>
      <c r="I5">
        <f>AVERAGE(B1184:B1213)</f>
        <v>19.063333333333336</v>
      </c>
      <c r="J5">
        <f>AVERAGE(B1459:B1578)</f>
        <v>14.95249999999999</v>
      </c>
      <c r="K5">
        <f>AVERAGE(B1914:B1943)</f>
        <v>18.513333333333332</v>
      </c>
      <c r="L5">
        <f>AVERAGE(B2246:B2275)</f>
        <v>18.62</v>
      </c>
      <c r="M5">
        <f>AVERAGE(B2610:B2639)</f>
        <v>17.803333333333331</v>
      </c>
      <c r="N5">
        <f>AVERAGE(B2975:B3004)</f>
        <v>17.896551724137929</v>
      </c>
      <c r="O5">
        <f>AVERAGE(B3338:B3367)</f>
        <v>21.036666666666665</v>
      </c>
      <c r="P5">
        <f t="shared" si="0"/>
        <v>18.389238505747123</v>
      </c>
    </row>
    <row r="6" spans="1:16" x14ac:dyDescent="0.3">
      <c r="A6" s="2">
        <v>41644</v>
      </c>
      <c r="B6" s="1">
        <v>21.2</v>
      </c>
      <c r="C6" s="1">
        <v>4.9000000000000004</v>
      </c>
      <c r="E6" t="s">
        <v>8</v>
      </c>
      <c r="F6">
        <f>AVERAGE(B120:B149)</f>
        <v>19.882142857142849</v>
      </c>
      <c r="G6">
        <f>AVERAGE(B484:B514)</f>
        <v>20.854838709677416</v>
      </c>
      <c r="H6">
        <f>AVERAGE(B850:B880)</f>
        <v>20.548387096774192</v>
      </c>
      <c r="I6">
        <f>AVERAGE(B1214:B1244)</f>
        <v>23.019354838709678</v>
      </c>
      <c r="J6">
        <f>AVERAGE(B1579:B1609)</f>
        <v>19.190322580645162</v>
      </c>
      <c r="K6">
        <f>AVERAGE(B1944:B1974)</f>
        <v>20.354838709677416</v>
      </c>
      <c r="L6">
        <f>AVERAGE(B2276:B2306)</f>
        <v>23.022580645161288</v>
      </c>
      <c r="M6">
        <f>AVERAGE(B2640:B2670)</f>
        <v>19.87096774193548</v>
      </c>
      <c r="N6">
        <f>AVERAGE(B3005:B3035)</f>
        <v>21.661290322580648</v>
      </c>
      <c r="O6">
        <f>AVERAGE(B3368:B3398)</f>
        <v>21.254838709677422</v>
      </c>
      <c r="P6">
        <f t="shared" si="0"/>
        <v>20.965956221198155</v>
      </c>
    </row>
    <row r="7" spans="1:16" x14ac:dyDescent="0.3">
      <c r="A7" s="2">
        <v>41645</v>
      </c>
      <c r="B7" s="1">
        <v>20.7</v>
      </c>
      <c r="C7" s="1">
        <v>7.2</v>
      </c>
      <c r="E7" t="s">
        <v>9</v>
      </c>
      <c r="F7">
        <f>AVERAGE(B151:B180)</f>
        <v>24.096551724137928</v>
      </c>
      <c r="G7">
        <f>AVERAGE(B515:B544)</f>
        <v>22.696551724137933</v>
      </c>
      <c r="H7">
        <f>AVERAGE(B881:B910)</f>
        <v>22.829999999999991</v>
      </c>
      <c r="I7">
        <f>AVERAGE(B1245:B1274)</f>
        <v>23.55</v>
      </c>
      <c r="J7">
        <f>AVERAGE(B1610:B1639)</f>
        <v>22.353333333333332</v>
      </c>
      <c r="K7">
        <f>AVERAGE(B1975:B2004)</f>
        <v>21.417241379310347</v>
      </c>
      <c r="L7">
        <f>AVERAGE(B2307:B2336)</f>
        <v>22.243333333333332</v>
      </c>
      <c r="M7">
        <f>AVERAGE(B2671:B2700)</f>
        <v>21.25</v>
      </c>
      <c r="N7">
        <f>AVERAGE(B3036:B3065)</f>
        <v>22.925000000000001</v>
      </c>
      <c r="O7">
        <f>AVERAGE(B3399:B3428)</f>
        <v>25.41</v>
      </c>
      <c r="P7">
        <f t="shared" si="0"/>
        <v>22.877201149425289</v>
      </c>
    </row>
    <row r="8" spans="1:16" x14ac:dyDescent="0.3">
      <c r="A8" s="2">
        <v>41646</v>
      </c>
      <c r="B8" s="1">
        <v>19.100000000000001</v>
      </c>
      <c r="C8" s="1">
        <v>7.2</v>
      </c>
      <c r="E8" t="s">
        <v>10</v>
      </c>
      <c r="F8">
        <f>AVERAGE(B181:B211)</f>
        <v>24.460714285714285</v>
      </c>
      <c r="G8" s="7">
        <f>AVERAGE(B545:B575)</f>
        <v>25.923076923076927</v>
      </c>
      <c r="H8">
        <f>AVERAGE(B911:B940)</f>
        <v>24.846666666666668</v>
      </c>
      <c r="I8">
        <f>AVERAGE(B1275:B1305)</f>
        <v>25.061290322580643</v>
      </c>
      <c r="J8">
        <f>AVERAGE(B1640:B1670)</f>
        <v>24.21290322580645</v>
      </c>
      <c r="K8">
        <f>AVERAGE(B2005:B2035)</f>
        <v>25.016129032258061</v>
      </c>
      <c r="L8">
        <f>AVERAGE(B2337:B2366)</f>
        <v>24.833333333333332</v>
      </c>
      <c r="M8">
        <f>AVERAGE(B2701:B2731)</f>
        <v>24.119354838709679</v>
      </c>
      <c r="N8" s="7">
        <f>AVERAGE(B3066:B3096)</f>
        <v>26.906451612903226</v>
      </c>
      <c r="O8">
        <f>AVERAGE(B3429:B3459)</f>
        <v>25.561290322580643</v>
      </c>
      <c r="P8">
        <f t="shared" si="0"/>
        <v>25.09412105636299</v>
      </c>
    </row>
    <row r="9" spans="1:16" x14ac:dyDescent="0.3">
      <c r="A9" s="2">
        <v>41647</v>
      </c>
      <c r="B9" s="1">
        <v>20.6</v>
      </c>
      <c r="C9" s="1">
        <v>7.9</v>
      </c>
      <c r="E9" t="s">
        <v>11</v>
      </c>
      <c r="F9">
        <f>AVERAGE(B212:B242)</f>
        <v>24.674193548387088</v>
      </c>
      <c r="G9">
        <f>AVERAGE(B576:B606)</f>
        <v>25.632142857142856</v>
      </c>
      <c r="H9" s="7">
        <f>AVERAGE(B941:B972)</f>
        <v>26.615624999999998</v>
      </c>
      <c r="I9" s="7">
        <f>AVERAGE(B1306:B1336)</f>
        <v>25.151612903225814</v>
      </c>
      <c r="J9" s="7">
        <f>AVERAGE(B1671:B1701)</f>
        <v>25.767741935483865</v>
      </c>
      <c r="K9" s="7">
        <f>AVERAGE(B2036:B2066)</f>
        <v>25.732258064516135</v>
      </c>
      <c r="L9" s="7">
        <f>AVERAGE(B2367:B2397)</f>
        <v>25.6</v>
      </c>
      <c r="M9" s="7">
        <f>AVERAGE(B2732:B2762)</f>
        <v>25.20967741935484</v>
      </c>
      <c r="N9">
        <f>AVERAGE(B3097:B3127)</f>
        <v>26.309677419354838</v>
      </c>
      <c r="O9" s="7">
        <f>AVERAGE(B3460:B3490)</f>
        <v>26.87096774193548</v>
      </c>
      <c r="P9">
        <f t="shared" si="0"/>
        <v>25.756389688940089</v>
      </c>
    </row>
    <row r="10" spans="1:16" x14ac:dyDescent="0.3">
      <c r="A10" s="2">
        <v>41648</v>
      </c>
      <c r="B10" s="1">
        <v>16</v>
      </c>
      <c r="C10" s="1">
        <v>7.6</v>
      </c>
      <c r="E10" t="s">
        <v>12</v>
      </c>
      <c r="F10" s="7">
        <f>AVERAGE(B243:B271)</f>
        <v>25.958620689655174</v>
      </c>
      <c r="G10">
        <f>AVERAGE(B607:B636)</f>
        <v>22.192857142857147</v>
      </c>
      <c r="H10">
        <f>AVERAGE(B973:B1002)</f>
        <v>24.558620689655175</v>
      </c>
      <c r="I10">
        <f>AVERAGE(B1337:B1366)</f>
        <v>22.919999999999998</v>
      </c>
      <c r="J10">
        <f>AVERAGE(B1702:B1731)</f>
        <v>25.04</v>
      </c>
      <c r="K10">
        <f>AVERAGE(B2067:B2096)</f>
        <v>24.043333333333333</v>
      </c>
      <c r="L10">
        <f>AVERAGE(B2398:B2427)</f>
        <v>24.286666666666672</v>
      </c>
      <c r="M10">
        <f>AVERAGE(B2763:B2792)</f>
        <v>24.206666666666663</v>
      </c>
      <c r="N10">
        <f>AVERAGE(B3128:B3155)</f>
        <v>24.421428571428571</v>
      </c>
      <c r="O10">
        <f>AVERAGE(B3491:B3520)</f>
        <v>26.87</v>
      </c>
      <c r="P10">
        <f t="shared" si="0"/>
        <v>24.449819376026273</v>
      </c>
    </row>
    <row r="11" spans="1:16" x14ac:dyDescent="0.3">
      <c r="A11" s="2">
        <v>41649</v>
      </c>
      <c r="B11" s="1">
        <v>15.5</v>
      </c>
      <c r="C11" s="1">
        <v>7.7</v>
      </c>
      <c r="E11" t="s">
        <v>13</v>
      </c>
      <c r="F11">
        <f>AVERAGE(B272:B302)</f>
        <v>24.080769230769235</v>
      </c>
      <c r="G11">
        <f>AVERAGE(B637:B667)</f>
        <v>20.240909090909092</v>
      </c>
      <c r="H11">
        <f>AVERAGE(B1003:B1033)</f>
        <v>21.203225806451606</v>
      </c>
      <c r="I11">
        <f>AVERAGE(B1367:B1397)</f>
        <v>22.283870967741933</v>
      </c>
      <c r="J11">
        <f>AVERAGE(B1732:B1762)</f>
        <v>19.722580645161297</v>
      </c>
      <c r="L11">
        <f>AVERAGE(B2428:B2458)</f>
        <v>20.435483870967737</v>
      </c>
      <c r="M11">
        <f>AVERAGE(B2793:B2823)</f>
        <v>22.270967741935483</v>
      </c>
      <c r="N11">
        <f>AVERAGE(B3156:B3186)</f>
        <v>23.93548387096774</v>
      </c>
      <c r="O11">
        <f>AVERAGE(B3521:B3551)</f>
        <v>24.254838709677422</v>
      </c>
      <c r="P11">
        <f t="shared" si="0"/>
        <v>22.047569992731283</v>
      </c>
    </row>
    <row r="12" spans="1:16" x14ac:dyDescent="0.3">
      <c r="A12" s="2">
        <v>41650</v>
      </c>
      <c r="B12" s="1">
        <v>13.2</v>
      </c>
      <c r="C12" s="1">
        <v>4.7</v>
      </c>
      <c r="E12" t="s">
        <v>14</v>
      </c>
      <c r="F12">
        <f>AVERAGE(B303:B332)</f>
        <v>16.951851851851853</v>
      </c>
      <c r="G12">
        <f>AVERAGE(B668:B697)</f>
        <v>18.759999999999998</v>
      </c>
      <c r="H12">
        <f>AVERAGE(B1034:B1063)</f>
        <v>15.630000000000004</v>
      </c>
      <c r="I12">
        <f>AVERAGE(B1398:B1427)</f>
        <v>15.85666666666666</v>
      </c>
      <c r="J12">
        <f>AVERAGE(B1763:B1792)</f>
        <v>16.763333333333332</v>
      </c>
      <c r="K12">
        <f>AVERAGE(B2097:B2126)</f>
        <v>15.433333333333332</v>
      </c>
      <c r="L12">
        <f>AVERAGE(B2459:B2488)</f>
        <v>18.623333333333335</v>
      </c>
      <c r="M12">
        <f>AVERAGE(B2824:B2853)</f>
        <v>14.626666666666669</v>
      </c>
      <c r="N12">
        <f>AVERAGE(B3187:B3216)</f>
        <v>18.25</v>
      </c>
      <c r="O12">
        <f>AVERAGE(B3552:B3581)</f>
        <v>17.656666666666663</v>
      </c>
      <c r="P12">
        <f t="shared" si="0"/>
        <v>16.855185185185185</v>
      </c>
    </row>
    <row r="13" spans="1:16" x14ac:dyDescent="0.3">
      <c r="A13" s="2">
        <v>41651</v>
      </c>
      <c r="B13" s="1">
        <v>17.2</v>
      </c>
      <c r="C13" s="1">
        <v>3.3</v>
      </c>
      <c r="E13" t="s">
        <v>15</v>
      </c>
      <c r="F13">
        <f>AVERAGE(B333:B363)</f>
        <v>12.758064516129032</v>
      </c>
      <c r="G13">
        <f>AVERAGE(B698:B728)</f>
        <v>18.516666666666666</v>
      </c>
      <c r="H13">
        <f>AVERAGE(B1064:B1094)</f>
        <v>15.490322580645159</v>
      </c>
      <c r="I13">
        <f>AVERAGE(B1428:B1458)</f>
        <v>13.703225806451611</v>
      </c>
      <c r="J13">
        <f>AVERAGE(B1793:B1823)</f>
        <v>15.835483870967742</v>
      </c>
      <c r="K13">
        <f>AVERAGE(B2127:B2157)</f>
        <v>14.72</v>
      </c>
      <c r="L13">
        <f>AVERAGE(B2489:B2519)</f>
        <v>14.025806451612905</v>
      </c>
      <c r="M13">
        <f>AVERAGE(B2854:B2884)</f>
        <v>16.27741935483871</v>
      </c>
      <c r="N13">
        <f>AVERAGE(B3217:B3247)</f>
        <v>15.987096774193548</v>
      </c>
      <c r="O13">
        <f>AVERAGE(B3582:B3612)</f>
        <v>13.896774193548387</v>
      </c>
      <c r="P13">
        <f t="shared" si="0"/>
        <v>15.121086021505381</v>
      </c>
    </row>
    <row r="14" spans="1:16" x14ac:dyDescent="0.3">
      <c r="A14" s="2">
        <v>41652</v>
      </c>
      <c r="B14" s="1">
        <v>12.8</v>
      </c>
      <c r="C14" s="1">
        <v>3.8</v>
      </c>
      <c r="E14" t="s">
        <v>17</v>
      </c>
      <c r="F14">
        <f>MAX(F2:F13)</f>
        <v>25.958620689655174</v>
      </c>
      <c r="G14">
        <f>MAX(G$2:G$13)</f>
        <v>25.923076923076927</v>
      </c>
      <c r="H14">
        <f>MAX(H$2:H$13)</f>
        <v>26.615624999999998</v>
      </c>
      <c r="I14">
        <f t="shared" ref="I14:O14" si="1">MAX(I$2:I$13)</f>
        <v>25.151612903225814</v>
      </c>
      <c r="J14">
        <f t="shared" si="1"/>
        <v>25.767741935483865</v>
      </c>
      <c r="K14">
        <f t="shared" si="1"/>
        <v>25.732258064516135</v>
      </c>
      <c r="L14">
        <f t="shared" si="1"/>
        <v>25.6</v>
      </c>
      <c r="M14">
        <f t="shared" si="1"/>
        <v>25.20967741935484</v>
      </c>
      <c r="N14">
        <f t="shared" si="1"/>
        <v>26.906451612903226</v>
      </c>
      <c r="O14">
        <f t="shared" si="1"/>
        <v>26.87096774193548</v>
      </c>
    </row>
    <row r="15" spans="1:16" x14ac:dyDescent="0.3">
      <c r="A15" s="2">
        <v>41653</v>
      </c>
      <c r="B15" s="1">
        <v>13.1</v>
      </c>
      <c r="C15" s="1">
        <v>9.1</v>
      </c>
      <c r="E15" t="s">
        <v>23</v>
      </c>
      <c r="F15" t="str">
        <f>E10</f>
        <v>Septiembre</v>
      </c>
      <c r="G15" t="str">
        <f>E8</f>
        <v>Julio</v>
      </c>
      <c r="H15" t="str">
        <f>$E9</f>
        <v>Agosto</v>
      </c>
      <c r="I15" t="str">
        <f>$E9</f>
        <v>Agosto</v>
      </c>
      <c r="J15" t="str">
        <f t="shared" ref="J15:M15" si="2">$E9</f>
        <v>Agosto</v>
      </c>
      <c r="K15" t="str">
        <f t="shared" si="2"/>
        <v>Agosto</v>
      </c>
      <c r="L15" t="str">
        <f t="shared" si="2"/>
        <v>Agosto</v>
      </c>
      <c r="M15" t="str">
        <f t="shared" si="2"/>
        <v>Agosto</v>
      </c>
      <c r="N15" t="str">
        <f>E8</f>
        <v>Julio</v>
      </c>
      <c r="O15" t="str">
        <f>E9</f>
        <v>Agosto</v>
      </c>
    </row>
    <row r="16" spans="1:16" x14ac:dyDescent="0.3">
      <c r="A16" s="2">
        <v>41654</v>
      </c>
      <c r="B16" s="1">
        <v>17.5</v>
      </c>
      <c r="C16" s="1">
        <v>7.9</v>
      </c>
    </row>
    <row r="17" spans="1:8" x14ac:dyDescent="0.3">
      <c r="A17" s="2">
        <v>41655</v>
      </c>
      <c r="B17" s="1">
        <v>16.100000000000001</v>
      </c>
      <c r="C17" s="1">
        <v>3.3</v>
      </c>
      <c r="G17" t="s">
        <v>18</v>
      </c>
      <c r="H17">
        <f>AVERAGE(F14:O14)</f>
        <v>25.973603229015147</v>
      </c>
    </row>
    <row r="18" spans="1:8" x14ac:dyDescent="0.3">
      <c r="A18" s="2">
        <v>41656</v>
      </c>
      <c r="B18" s="1">
        <v>14.6</v>
      </c>
      <c r="C18" s="1">
        <v>9.6999999999999993</v>
      </c>
    </row>
    <row r="19" spans="1:8" x14ac:dyDescent="0.3">
      <c r="A19" s="2">
        <v>41657</v>
      </c>
      <c r="B19" s="1">
        <v>11.3</v>
      </c>
      <c r="C19" s="1">
        <v>5.0999999999999996</v>
      </c>
    </row>
    <row r="20" spans="1:8" x14ac:dyDescent="0.3">
      <c r="A20" s="2">
        <v>41658</v>
      </c>
      <c r="B20" s="1">
        <v>10.3</v>
      </c>
      <c r="C20" s="1">
        <v>4.9000000000000004</v>
      </c>
    </row>
    <row r="21" spans="1:8" x14ac:dyDescent="0.3">
      <c r="A21" s="2">
        <v>41659</v>
      </c>
      <c r="B21" s="1">
        <v>12.1</v>
      </c>
      <c r="C21" s="1">
        <v>5.3</v>
      </c>
    </row>
    <row r="22" spans="1:8" x14ac:dyDescent="0.3">
      <c r="A22" s="2">
        <v>41660</v>
      </c>
      <c r="B22" s="1">
        <v>12.6</v>
      </c>
      <c r="C22" s="1">
        <v>4.3</v>
      </c>
    </row>
    <row r="23" spans="1:8" x14ac:dyDescent="0.3">
      <c r="A23" s="2">
        <v>41661</v>
      </c>
      <c r="B23" s="1">
        <v>9.1</v>
      </c>
      <c r="C23" s="1">
        <v>6.3</v>
      </c>
    </row>
    <row r="24" spans="1:8" x14ac:dyDescent="0.3">
      <c r="A24" s="2">
        <v>41662</v>
      </c>
      <c r="B24" s="1">
        <v>10.7</v>
      </c>
      <c r="C24" s="1">
        <v>5.4</v>
      </c>
    </row>
    <row r="25" spans="1:8" x14ac:dyDescent="0.3">
      <c r="A25" s="2">
        <v>41663</v>
      </c>
      <c r="B25" s="1">
        <v>15.1</v>
      </c>
      <c r="C25" s="1">
        <v>4</v>
      </c>
    </row>
    <row r="26" spans="1:8" x14ac:dyDescent="0.3">
      <c r="A26" s="2">
        <v>41664</v>
      </c>
      <c r="B26" s="1">
        <v>14.7</v>
      </c>
      <c r="C26" s="1">
        <v>11</v>
      </c>
    </row>
    <row r="27" spans="1:8" x14ac:dyDescent="0.3">
      <c r="A27" s="2">
        <v>41665</v>
      </c>
      <c r="B27" s="1">
        <v>21</v>
      </c>
      <c r="C27" s="1">
        <v>6.7</v>
      </c>
    </row>
    <row r="28" spans="1:8" x14ac:dyDescent="0.3">
      <c r="A28" s="2">
        <v>41666</v>
      </c>
      <c r="B28" s="1">
        <v>11.6</v>
      </c>
      <c r="C28" s="1">
        <v>5.6</v>
      </c>
    </row>
    <row r="29" spans="1:8" x14ac:dyDescent="0.3">
      <c r="A29" s="2">
        <v>41667</v>
      </c>
      <c r="B29" s="1">
        <v>15.1</v>
      </c>
      <c r="C29" s="1">
        <v>4.2</v>
      </c>
    </row>
    <row r="30" spans="1:8" x14ac:dyDescent="0.3">
      <c r="A30" s="2">
        <v>41668</v>
      </c>
      <c r="B30" s="1">
        <v>9</v>
      </c>
      <c r="C30" s="1">
        <v>4.3</v>
      </c>
    </row>
    <row r="31" spans="1:8" x14ac:dyDescent="0.3">
      <c r="A31" s="2">
        <v>41669</v>
      </c>
      <c r="B31" s="1">
        <v>10.5</v>
      </c>
      <c r="C31" s="1">
        <v>4.5999999999999996</v>
      </c>
    </row>
    <row r="32" spans="1:8" x14ac:dyDescent="0.3">
      <c r="A32" s="2">
        <v>41670</v>
      </c>
      <c r="B32" s="1">
        <v>17.3</v>
      </c>
      <c r="C32" s="1">
        <v>7.9</v>
      </c>
    </row>
    <row r="33" spans="1:3" x14ac:dyDescent="0.3">
      <c r="A33" s="2">
        <v>41671</v>
      </c>
      <c r="B33" s="1">
        <v>16.399999999999999</v>
      </c>
      <c r="C33" s="1">
        <v>5.2</v>
      </c>
    </row>
    <row r="34" spans="1:3" x14ac:dyDescent="0.3">
      <c r="A34" s="2">
        <v>41672</v>
      </c>
      <c r="B34" s="1">
        <v>15</v>
      </c>
      <c r="C34" s="1">
        <v>3.4</v>
      </c>
    </row>
    <row r="35" spans="1:3" x14ac:dyDescent="0.3">
      <c r="A35" s="2">
        <v>41673</v>
      </c>
      <c r="B35" s="1">
        <v>12.6</v>
      </c>
      <c r="C35" s="1">
        <v>5.0999999999999996</v>
      </c>
    </row>
    <row r="36" spans="1:3" x14ac:dyDescent="0.3">
      <c r="A36" s="2">
        <v>41674</v>
      </c>
      <c r="B36" s="1">
        <v>14.5</v>
      </c>
      <c r="C36" s="1">
        <v>2.2000000000000002</v>
      </c>
    </row>
    <row r="37" spans="1:3" x14ac:dyDescent="0.3">
      <c r="A37" s="2">
        <v>41675</v>
      </c>
      <c r="B37" s="1">
        <v>15.3</v>
      </c>
      <c r="C37" s="1">
        <v>6.7</v>
      </c>
    </row>
    <row r="38" spans="1:3" x14ac:dyDescent="0.3">
      <c r="A38" s="2">
        <v>41676</v>
      </c>
      <c r="B38" s="1">
        <v>20.399999999999999</v>
      </c>
      <c r="C38" s="1">
        <v>9.3000000000000007</v>
      </c>
    </row>
    <row r="39" spans="1:3" x14ac:dyDescent="0.3">
      <c r="A39" s="2">
        <v>41677</v>
      </c>
      <c r="B39" s="1">
        <v>15.1</v>
      </c>
      <c r="C39" s="1">
        <v>5.0999999999999996</v>
      </c>
    </row>
    <row r="40" spans="1:3" x14ac:dyDescent="0.3">
      <c r="A40" s="2">
        <v>41678</v>
      </c>
      <c r="B40" s="1">
        <v>17.2</v>
      </c>
      <c r="C40" s="1">
        <v>8.1</v>
      </c>
    </row>
    <row r="41" spans="1:3" x14ac:dyDescent="0.3">
      <c r="A41" s="2">
        <v>41679</v>
      </c>
      <c r="B41" s="1">
        <v>12.4</v>
      </c>
      <c r="C41" s="1">
        <v>4.3</v>
      </c>
    </row>
    <row r="42" spans="1:3" x14ac:dyDescent="0.3">
      <c r="A42" s="2">
        <v>41680</v>
      </c>
      <c r="B42" s="1">
        <v>11.4</v>
      </c>
      <c r="C42" s="1">
        <v>2.5</v>
      </c>
    </row>
    <row r="43" spans="1:3" x14ac:dyDescent="0.3">
      <c r="A43" s="2">
        <v>41681</v>
      </c>
      <c r="B43" s="1">
        <v>15.2</v>
      </c>
      <c r="C43" s="1">
        <v>3</v>
      </c>
    </row>
    <row r="44" spans="1:3" x14ac:dyDescent="0.3">
      <c r="A44" s="2">
        <v>41682</v>
      </c>
      <c r="B44" s="1">
        <v>19.899999999999999</v>
      </c>
      <c r="C44" s="1">
        <v>1.7</v>
      </c>
    </row>
    <row r="45" spans="1:3" x14ac:dyDescent="0.3">
      <c r="A45" s="2">
        <v>41683</v>
      </c>
      <c r="B45" s="1">
        <v>19.5</v>
      </c>
      <c r="C45" s="1">
        <v>8.1</v>
      </c>
    </row>
    <row r="46" spans="1:3" x14ac:dyDescent="0.3">
      <c r="A46" s="2">
        <v>41684</v>
      </c>
      <c r="B46" s="1">
        <v>22.6</v>
      </c>
      <c r="C46" s="1">
        <v>11</v>
      </c>
    </row>
    <row r="47" spans="1:3" x14ac:dyDescent="0.3">
      <c r="A47" s="2">
        <v>41685</v>
      </c>
      <c r="B47" s="1">
        <v>15.8</v>
      </c>
      <c r="C47" s="1">
        <v>5</v>
      </c>
    </row>
    <row r="48" spans="1:3" x14ac:dyDescent="0.3">
      <c r="A48" s="2">
        <v>41686</v>
      </c>
      <c r="B48" s="1">
        <v>14.5</v>
      </c>
      <c r="C48" s="1">
        <v>0.4</v>
      </c>
    </row>
    <row r="49" spans="1:3" x14ac:dyDescent="0.3">
      <c r="A49" s="2">
        <v>41687</v>
      </c>
      <c r="B49" s="1">
        <v>15.9</v>
      </c>
      <c r="C49" s="1">
        <v>3.1</v>
      </c>
    </row>
    <row r="50" spans="1:3" x14ac:dyDescent="0.3">
      <c r="A50" s="2">
        <v>41688</v>
      </c>
      <c r="B50" s="1">
        <v>15.3</v>
      </c>
      <c r="C50" s="1">
        <v>3.9</v>
      </c>
    </row>
    <row r="51" spans="1:3" x14ac:dyDescent="0.3">
      <c r="A51" s="2">
        <v>41689</v>
      </c>
      <c r="B51" s="1">
        <v>20.2</v>
      </c>
      <c r="C51" s="1">
        <v>3.9</v>
      </c>
    </row>
    <row r="52" spans="1:3" x14ac:dyDescent="0.3">
      <c r="A52" s="2">
        <v>41690</v>
      </c>
      <c r="B52" s="1">
        <v>15.9</v>
      </c>
      <c r="C52" s="1">
        <v>5.8</v>
      </c>
    </row>
    <row r="53" spans="1:3" x14ac:dyDescent="0.3">
      <c r="A53" s="2">
        <v>41691</v>
      </c>
      <c r="B53" s="1">
        <v>14.4</v>
      </c>
      <c r="C53" s="1">
        <v>4</v>
      </c>
    </row>
    <row r="54" spans="1:3" x14ac:dyDescent="0.3">
      <c r="A54" s="2">
        <v>41692</v>
      </c>
      <c r="B54" s="1">
        <v>17.399999999999999</v>
      </c>
      <c r="C54" s="1">
        <v>3.5</v>
      </c>
    </row>
    <row r="55" spans="1:3" x14ac:dyDescent="0.3">
      <c r="A55" s="2">
        <v>41693</v>
      </c>
      <c r="B55" s="1">
        <v>17.2</v>
      </c>
      <c r="C55" s="1">
        <v>2.9</v>
      </c>
    </row>
    <row r="56" spans="1:3" x14ac:dyDescent="0.3">
      <c r="A56" s="2">
        <v>41694</v>
      </c>
      <c r="B56" s="1">
        <v>15.5</v>
      </c>
      <c r="C56" s="1">
        <v>5.7</v>
      </c>
    </row>
    <row r="57" spans="1:3" x14ac:dyDescent="0.3">
      <c r="A57" s="2">
        <v>41695</v>
      </c>
      <c r="B57" s="1">
        <v>15.7</v>
      </c>
      <c r="C57" s="1">
        <v>5.4</v>
      </c>
    </row>
    <row r="58" spans="1:3" x14ac:dyDescent="0.3">
      <c r="A58" s="2">
        <v>41696</v>
      </c>
      <c r="B58" s="1">
        <v>13.4</v>
      </c>
      <c r="C58" s="1">
        <v>4.4000000000000004</v>
      </c>
    </row>
    <row r="59" spans="1:3" x14ac:dyDescent="0.3">
      <c r="A59" s="2">
        <v>41697</v>
      </c>
      <c r="B59" s="1">
        <v>16.2</v>
      </c>
      <c r="C59" s="1">
        <v>7.2</v>
      </c>
    </row>
    <row r="60" spans="1:3" x14ac:dyDescent="0.3">
      <c r="A60" s="2">
        <v>41698</v>
      </c>
      <c r="B60" s="1">
        <v>15.6</v>
      </c>
      <c r="C60" s="1">
        <v>5.5</v>
      </c>
    </row>
    <row r="61" spans="1:3" x14ac:dyDescent="0.3">
      <c r="A61" s="2">
        <v>41699</v>
      </c>
      <c r="B61" s="1">
        <v>14.2</v>
      </c>
      <c r="C61" s="1">
        <v>6.5</v>
      </c>
    </row>
    <row r="62" spans="1:3" x14ac:dyDescent="0.3">
      <c r="A62" s="2">
        <v>41700</v>
      </c>
      <c r="B62" s="1">
        <v>15.7</v>
      </c>
      <c r="C62" s="1">
        <v>7.7</v>
      </c>
    </row>
    <row r="63" spans="1:3" x14ac:dyDescent="0.3">
      <c r="A63" s="2">
        <v>41701</v>
      </c>
      <c r="B63" s="1">
        <v>12.2</v>
      </c>
      <c r="C63" s="1">
        <v>5.7</v>
      </c>
    </row>
    <row r="64" spans="1:3" x14ac:dyDescent="0.3">
      <c r="A64" s="2">
        <v>41702</v>
      </c>
      <c r="B64" s="1">
        <v>16</v>
      </c>
      <c r="C64" s="1">
        <v>5.5</v>
      </c>
    </row>
    <row r="65" spans="1:3" x14ac:dyDescent="0.3">
      <c r="A65" s="2">
        <v>41703</v>
      </c>
      <c r="B65" s="1">
        <v>16</v>
      </c>
      <c r="C65" s="1">
        <v>4.5999999999999996</v>
      </c>
    </row>
    <row r="66" spans="1:3" x14ac:dyDescent="0.3">
      <c r="A66" s="2">
        <v>41704</v>
      </c>
      <c r="B66" s="1">
        <v>17.7</v>
      </c>
      <c r="C66" s="1">
        <v>6.7</v>
      </c>
    </row>
    <row r="67" spans="1:3" x14ac:dyDescent="0.3">
      <c r="A67" s="2">
        <v>41705</v>
      </c>
      <c r="B67" s="1">
        <v>13</v>
      </c>
      <c r="C67" s="1">
        <v>6.3</v>
      </c>
    </row>
    <row r="68" spans="1:3" x14ac:dyDescent="0.3">
      <c r="A68" s="2">
        <v>41706</v>
      </c>
      <c r="B68" s="1">
        <v>25.2</v>
      </c>
      <c r="C68" s="1">
        <v>3.6</v>
      </c>
    </row>
    <row r="69" spans="1:3" x14ac:dyDescent="0.3">
      <c r="A69" s="2">
        <v>41707</v>
      </c>
      <c r="B69" s="1">
        <v>26.4</v>
      </c>
      <c r="C69" s="1">
        <v>9.1</v>
      </c>
    </row>
    <row r="70" spans="1:3" x14ac:dyDescent="0.3">
      <c r="A70" s="2">
        <v>41708</v>
      </c>
      <c r="B70" s="1"/>
      <c r="C70" s="1"/>
    </row>
    <row r="71" spans="1:3" x14ac:dyDescent="0.3">
      <c r="A71" s="2">
        <v>41709</v>
      </c>
      <c r="B71" s="1">
        <v>18.100000000000001</v>
      </c>
      <c r="C71" s="1">
        <v>2.8</v>
      </c>
    </row>
    <row r="72" spans="1:3" x14ac:dyDescent="0.3">
      <c r="A72" s="2">
        <v>41710</v>
      </c>
      <c r="B72" s="1">
        <v>18.899999999999999</v>
      </c>
      <c r="C72" s="1">
        <v>3.2</v>
      </c>
    </row>
    <row r="73" spans="1:3" x14ac:dyDescent="0.3">
      <c r="A73" s="2">
        <v>41711</v>
      </c>
      <c r="B73" s="1">
        <v>20.8</v>
      </c>
      <c r="C73" s="1">
        <v>3.9</v>
      </c>
    </row>
    <row r="74" spans="1:3" x14ac:dyDescent="0.3">
      <c r="A74" s="2">
        <v>41712</v>
      </c>
      <c r="B74" s="1">
        <v>19.8</v>
      </c>
      <c r="C74" s="1">
        <v>3.4</v>
      </c>
    </row>
    <row r="75" spans="1:3" x14ac:dyDescent="0.3">
      <c r="A75" s="2">
        <v>41713</v>
      </c>
      <c r="B75" s="1">
        <v>15.9</v>
      </c>
      <c r="C75" s="1">
        <v>3.3</v>
      </c>
    </row>
    <row r="76" spans="1:3" x14ac:dyDescent="0.3">
      <c r="A76" s="2">
        <v>41714</v>
      </c>
      <c r="B76" s="1">
        <v>18.7</v>
      </c>
      <c r="C76" s="1">
        <v>7</v>
      </c>
    </row>
    <row r="77" spans="1:3" x14ac:dyDescent="0.3">
      <c r="A77" s="2">
        <v>41715</v>
      </c>
      <c r="B77" s="1">
        <v>23.2</v>
      </c>
      <c r="C77" s="1">
        <v>4.9000000000000004</v>
      </c>
    </row>
    <row r="78" spans="1:3" x14ac:dyDescent="0.3">
      <c r="A78" s="2">
        <v>41716</v>
      </c>
      <c r="B78" s="1">
        <v>11.8</v>
      </c>
      <c r="C78" s="1">
        <v>8.4</v>
      </c>
    </row>
    <row r="79" spans="1:3" x14ac:dyDescent="0.3">
      <c r="A79" s="2">
        <v>41717</v>
      </c>
      <c r="B79" s="1">
        <v>18.100000000000001</v>
      </c>
      <c r="C79" s="1">
        <v>6.1</v>
      </c>
    </row>
    <row r="80" spans="1:3" x14ac:dyDescent="0.3">
      <c r="A80" s="2">
        <v>41718</v>
      </c>
      <c r="B80" s="1"/>
      <c r="C80" s="1"/>
    </row>
    <row r="81" spans="1:3" x14ac:dyDescent="0.3">
      <c r="A81" s="2">
        <v>41719</v>
      </c>
      <c r="B81" s="1"/>
      <c r="C81" s="1"/>
    </row>
    <row r="82" spans="1:3" x14ac:dyDescent="0.3">
      <c r="A82" s="2">
        <v>41720</v>
      </c>
      <c r="B82" s="1"/>
      <c r="C82" s="1"/>
    </row>
    <row r="83" spans="1:3" x14ac:dyDescent="0.3">
      <c r="A83" s="2">
        <v>41721</v>
      </c>
      <c r="B83" s="1"/>
      <c r="C83" s="1"/>
    </row>
    <row r="84" spans="1:3" x14ac:dyDescent="0.3">
      <c r="A84" s="2">
        <v>41722</v>
      </c>
      <c r="B84" s="1">
        <v>15.4</v>
      </c>
      <c r="C84" s="1">
        <v>3.6</v>
      </c>
    </row>
    <row r="85" spans="1:3" x14ac:dyDescent="0.3">
      <c r="A85" s="2">
        <v>41723</v>
      </c>
      <c r="B85" s="1">
        <v>14.9</v>
      </c>
      <c r="C85" s="1">
        <v>6.4</v>
      </c>
    </row>
    <row r="86" spans="1:3" x14ac:dyDescent="0.3">
      <c r="A86" s="2">
        <v>41724</v>
      </c>
      <c r="B86" s="1">
        <v>11.2</v>
      </c>
      <c r="C86" s="1">
        <v>6.4</v>
      </c>
    </row>
    <row r="87" spans="1:3" x14ac:dyDescent="0.3">
      <c r="A87" s="2">
        <v>41725</v>
      </c>
      <c r="B87" s="1">
        <v>14.2</v>
      </c>
      <c r="C87" s="1">
        <v>2.8</v>
      </c>
    </row>
    <row r="88" spans="1:3" x14ac:dyDescent="0.3">
      <c r="A88" s="2">
        <v>41726</v>
      </c>
      <c r="B88" s="1">
        <v>13.1</v>
      </c>
      <c r="C88" s="1">
        <v>3</v>
      </c>
    </row>
    <row r="89" spans="1:3" x14ac:dyDescent="0.3">
      <c r="A89" s="2">
        <v>41727</v>
      </c>
      <c r="B89" s="1">
        <v>15.4</v>
      </c>
      <c r="C89" s="1">
        <v>7.9</v>
      </c>
    </row>
    <row r="90" spans="1:3" x14ac:dyDescent="0.3">
      <c r="A90" s="2">
        <v>41728</v>
      </c>
      <c r="B90" s="1">
        <v>18.399999999999999</v>
      </c>
      <c r="C90" s="1">
        <v>7.9</v>
      </c>
    </row>
    <row r="91" spans="1:3" x14ac:dyDescent="0.3">
      <c r="A91" s="2">
        <v>41729</v>
      </c>
      <c r="B91" s="1">
        <v>19.899999999999999</v>
      </c>
      <c r="C91" s="1">
        <v>8.1999999999999993</v>
      </c>
    </row>
    <row r="92" spans="1:3" x14ac:dyDescent="0.3">
      <c r="A92" s="2">
        <v>41730</v>
      </c>
      <c r="B92" s="1">
        <v>19.2</v>
      </c>
      <c r="C92" s="1">
        <v>14.3</v>
      </c>
    </row>
    <row r="93" spans="1:3" x14ac:dyDescent="0.3">
      <c r="A93" s="2">
        <v>41731</v>
      </c>
      <c r="B93" s="1">
        <v>16.2</v>
      </c>
      <c r="C93" s="1">
        <v>8.6999999999999993</v>
      </c>
    </row>
    <row r="94" spans="1:3" x14ac:dyDescent="0.3">
      <c r="A94" s="2">
        <v>41732</v>
      </c>
      <c r="B94" s="1">
        <v>14.4</v>
      </c>
      <c r="C94" s="1">
        <v>8.1</v>
      </c>
    </row>
    <row r="95" spans="1:3" x14ac:dyDescent="0.3">
      <c r="A95" s="2">
        <v>41733</v>
      </c>
      <c r="B95" s="1">
        <v>18.399999999999999</v>
      </c>
      <c r="C95" s="1">
        <v>6.5</v>
      </c>
    </row>
    <row r="96" spans="1:3" x14ac:dyDescent="0.3">
      <c r="A96" s="2">
        <v>41734</v>
      </c>
      <c r="B96" s="1">
        <v>23.2</v>
      </c>
      <c r="C96" s="1">
        <v>9.6999999999999993</v>
      </c>
    </row>
    <row r="97" spans="1:3" x14ac:dyDescent="0.3">
      <c r="A97" s="2">
        <v>41735</v>
      </c>
      <c r="B97" s="1">
        <v>22.9</v>
      </c>
      <c r="C97" s="1">
        <v>9.3000000000000007</v>
      </c>
    </row>
    <row r="98" spans="1:3" x14ac:dyDescent="0.3">
      <c r="A98" s="2">
        <v>41737</v>
      </c>
      <c r="B98" s="1">
        <v>13</v>
      </c>
      <c r="C98" s="1">
        <v>9.6</v>
      </c>
    </row>
    <row r="99" spans="1:3" x14ac:dyDescent="0.3">
      <c r="A99" s="2">
        <v>41738</v>
      </c>
      <c r="B99" s="1">
        <v>21.3</v>
      </c>
      <c r="C99" s="1">
        <v>10.8</v>
      </c>
    </row>
    <row r="100" spans="1:3" x14ac:dyDescent="0.3">
      <c r="A100" s="2">
        <v>41739</v>
      </c>
      <c r="B100" s="1">
        <v>22.5</v>
      </c>
      <c r="C100" s="1">
        <v>11.4</v>
      </c>
    </row>
    <row r="101" spans="1:3" x14ac:dyDescent="0.3">
      <c r="A101" s="2">
        <v>41740</v>
      </c>
      <c r="B101" s="1">
        <v>14.6</v>
      </c>
      <c r="C101" s="1">
        <v>11.4</v>
      </c>
    </row>
    <row r="102" spans="1:3" x14ac:dyDescent="0.3">
      <c r="A102" s="2">
        <v>41741</v>
      </c>
      <c r="B102" s="1">
        <v>16.7</v>
      </c>
      <c r="C102" s="1">
        <v>9.6999999999999993</v>
      </c>
    </row>
    <row r="103" spans="1:3" x14ac:dyDescent="0.3">
      <c r="A103" s="2">
        <v>41742</v>
      </c>
      <c r="B103" s="1">
        <v>19.100000000000001</v>
      </c>
      <c r="C103" s="1">
        <v>10.9</v>
      </c>
    </row>
    <row r="104" spans="1:3" x14ac:dyDescent="0.3">
      <c r="A104" s="2">
        <v>41743</v>
      </c>
      <c r="B104" s="1">
        <v>20.6</v>
      </c>
      <c r="C104" s="1">
        <v>12.4</v>
      </c>
    </row>
    <row r="105" spans="1:3" x14ac:dyDescent="0.3">
      <c r="A105" s="2">
        <v>41744</v>
      </c>
      <c r="B105" s="1">
        <v>23.3</v>
      </c>
      <c r="C105" s="1">
        <v>10.6</v>
      </c>
    </row>
    <row r="106" spans="1:3" x14ac:dyDescent="0.3">
      <c r="A106" s="2">
        <v>41745</v>
      </c>
      <c r="B106" s="1">
        <v>26.1</v>
      </c>
      <c r="C106" s="1">
        <v>10.4</v>
      </c>
    </row>
    <row r="107" spans="1:3" x14ac:dyDescent="0.3">
      <c r="A107" s="2">
        <v>41746</v>
      </c>
      <c r="B107" s="1">
        <v>21.4</v>
      </c>
      <c r="C107" s="1">
        <v>13</v>
      </c>
    </row>
    <row r="108" spans="1:3" x14ac:dyDescent="0.3">
      <c r="A108" s="2">
        <v>41748</v>
      </c>
      <c r="B108" s="1">
        <v>16.5</v>
      </c>
      <c r="C108" s="1">
        <v>8.8000000000000007</v>
      </c>
    </row>
    <row r="109" spans="1:3" x14ac:dyDescent="0.3">
      <c r="A109" s="2">
        <v>41749</v>
      </c>
      <c r="B109" s="1">
        <v>16.7</v>
      </c>
      <c r="C109" s="1">
        <v>9.6</v>
      </c>
    </row>
    <row r="110" spans="1:3" x14ac:dyDescent="0.3">
      <c r="A110" s="2">
        <v>41750</v>
      </c>
      <c r="B110" s="1"/>
      <c r="C110" s="1"/>
    </row>
    <row r="111" spans="1:3" x14ac:dyDescent="0.3">
      <c r="A111" s="2">
        <v>41751</v>
      </c>
      <c r="B111" s="1">
        <v>20.6</v>
      </c>
      <c r="C111" s="1">
        <v>9.4</v>
      </c>
    </row>
    <row r="112" spans="1:3" x14ac:dyDescent="0.3">
      <c r="A112" s="2">
        <v>41752</v>
      </c>
      <c r="B112" s="1">
        <v>18.899999999999999</v>
      </c>
      <c r="C112" s="1">
        <v>12.2</v>
      </c>
    </row>
    <row r="113" spans="1:3" x14ac:dyDescent="0.3">
      <c r="A113" s="2">
        <v>41753</v>
      </c>
      <c r="B113" s="1">
        <v>17</v>
      </c>
      <c r="C113" s="1">
        <v>8.6</v>
      </c>
    </row>
    <row r="114" spans="1:3" x14ac:dyDescent="0.3">
      <c r="A114" s="2">
        <v>41754</v>
      </c>
      <c r="B114" s="1">
        <v>19.3</v>
      </c>
      <c r="C114" s="1">
        <v>4.5999999999999996</v>
      </c>
    </row>
    <row r="115" spans="1:3" x14ac:dyDescent="0.3">
      <c r="A115" s="2">
        <v>41755</v>
      </c>
      <c r="B115" s="1">
        <v>19</v>
      </c>
      <c r="C115" s="1">
        <v>8.8000000000000007</v>
      </c>
    </row>
    <row r="116" spans="1:3" x14ac:dyDescent="0.3">
      <c r="A116" s="2">
        <v>41756</v>
      </c>
      <c r="B116" s="1"/>
      <c r="C116" s="1"/>
    </row>
    <row r="117" spans="1:3" x14ac:dyDescent="0.3">
      <c r="A117" s="2">
        <v>41757</v>
      </c>
      <c r="B117" s="1">
        <v>20.3</v>
      </c>
      <c r="C117" s="1">
        <v>10.6</v>
      </c>
    </row>
    <row r="118" spans="1:3" x14ac:dyDescent="0.3">
      <c r="A118" s="2">
        <v>41758</v>
      </c>
      <c r="B118" s="1">
        <v>20.8</v>
      </c>
      <c r="C118" s="1">
        <v>9.6</v>
      </c>
    </row>
    <row r="119" spans="1:3" x14ac:dyDescent="0.3">
      <c r="A119" s="2">
        <v>41759</v>
      </c>
      <c r="B119" s="1">
        <v>22</v>
      </c>
      <c r="C119" s="1">
        <v>12.3</v>
      </c>
    </row>
    <row r="120" spans="1:3" x14ac:dyDescent="0.3">
      <c r="A120" s="2">
        <v>41760</v>
      </c>
      <c r="B120" s="1">
        <v>18.8</v>
      </c>
      <c r="C120" s="1">
        <v>12.3</v>
      </c>
    </row>
    <row r="121" spans="1:3" x14ac:dyDescent="0.3">
      <c r="A121" s="2">
        <v>41761</v>
      </c>
      <c r="B121" s="1">
        <v>17</v>
      </c>
      <c r="C121" s="1">
        <v>10.8</v>
      </c>
    </row>
    <row r="122" spans="1:3" x14ac:dyDescent="0.3">
      <c r="A122" s="2">
        <v>41762</v>
      </c>
      <c r="B122" s="1">
        <v>19.7</v>
      </c>
      <c r="C122" s="1">
        <v>9.3000000000000007</v>
      </c>
    </row>
    <row r="123" spans="1:3" x14ac:dyDescent="0.3">
      <c r="A123" s="2">
        <v>41763</v>
      </c>
      <c r="B123" s="1">
        <v>21.8</v>
      </c>
      <c r="C123" s="1">
        <v>10</v>
      </c>
    </row>
    <row r="124" spans="1:3" x14ac:dyDescent="0.3">
      <c r="A124" s="2">
        <v>41764</v>
      </c>
      <c r="B124" s="1">
        <v>25.3</v>
      </c>
      <c r="C124" s="1">
        <v>10</v>
      </c>
    </row>
    <row r="125" spans="1:3" x14ac:dyDescent="0.3">
      <c r="A125" s="2">
        <v>41765</v>
      </c>
      <c r="B125" s="1">
        <v>21.5</v>
      </c>
      <c r="C125" s="1">
        <v>13.4</v>
      </c>
    </row>
    <row r="126" spans="1:3" x14ac:dyDescent="0.3">
      <c r="A126" s="2">
        <v>41766</v>
      </c>
      <c r="B126" s="1">
        <v>22</v>
      </c>
      <c r="C126" s="1">
        <v>10.7</v>
      </c>
    </row>
    <row r="127" spans="1:3" x14ac:dyDescent="0.3">
      <c r="A127" s="2">
        <v>41767</v>
      </c>
      <c r="B127" s="1">
        <v>22.9</v>
      </c>
      <c r="C127" s="1">
        <v>12.8</v>
      </c>
    </row>
    <row r="128" spans="1:3" x14ac:dyDescent="0.3">
      <c r="A128" s="2">
        <v>41768</v>
      </c>
      <c r="B128" s="1">
        <v>21.2</v>
      </c>
      <c r="C128" s="1">
        <v>12</v>
      </c>
    </row>
    <row r="129" spans="1:3" x14ac:dyDescent="0.3">
      <c r="A129" s="2">
        <v>41769</v>
      </c>
      <c r="B129" s="1">
        <v>24.6</v>
      </c>
      <c r="C129" s="1">
        <v>13.6</v>
      </c>
    </row>
    <row r="130" spans="1:3" x14ac:dyDescent="0.3">
      <c r="A130" s="2">
        <v>41770</v>
      </c>
      <c r="B130" s="1">
        <v>19</v>
      </c>
      <c r="C130" s="1">
        <v>11.5</v>
      </c>
    </row>
    <row r="131" spans="1:3" x14ac:dyDescent="0.3">
      <c r="A131" s="2">
        <v>41771</v>
      </c>
      <c r="B131" s="1">
        <v>16.899999999999999</v>
      </c>
      <c r="C131" s="1">
        <v>9.9</v>
      </c>
    </row>
    <row r="132" spans="1:3" x14ac:dyDescent="0.3">
      <c r="A132" s="2">
        <v>41772</v>
      </c>
      <c r="B132" s="1">
        <v>17.600000000000001</v>
      </c>
      <c r="C132" s="1">
        <v>8.5</v>
      </c>
    </row>
    <row r="133" spans="1:3" x14ac:dyDescent="0.3">
      <c r="A133" s="2">
        <v>41773</v>
      </c>
      <c r="B133" s="1">
        <v>21</v>
      </c>
      <c r="C133" s="1">
        <v>5.9</v>
      </c>
    </row>
    <row r="134" spans="1:3" x14ac:dyDescent="0.3">
      <c r="A134" s="2">
        <v>41774</v>
      </c>
      <c r="B134" s="1">
        <v>22.5</v>
      </c>
      <c r="C134" s="1">
        <v>10.199999999999999</v>
      </c>
    </row>
    <row r="135" spans="1:3" x14ac:dyDescent="0.3">
      <c r="A135" s="2">
        <v>41775</v>
      </c>
      <c r="B135" s="1">
        <v>23</v>
      </c>
      <c r="C135" s="1">
        <v>8.6999999999999993</v>
      </c>
    </row>
    <row r="136" spans="1:3" x14ac:dyDescent="0.3">
      <c r="A136" s="2">
        <v>41776</v>
      </c>
      <c r="B136" s="1">
        <v>21.7</v>
      </c>
      <c r="C136" s="1">
        <v>6.2</v>
      </c>
    </row>
    <row r="137" spans="1:3" x14ac:dyDescent="0.3">
      <c r="A137" s="2">
        <v>41777</v>
      </c>
      <c r="B137" s="1">
        <v>24.8</v>
      </c>
      <c r="C137" s="1">
        <v>7.6</v>
      </c>
    </row>
    <row r="138" spans="1:3" x14ac:dyDescent="0.3">
      <c r="A138" s="2">
        <v>41778</v>
      </c>
      <c r="B138" s="1">
        <v>17.600000000000001</v>
      </c>
      <c r="C138" s="1">
        <v>10.1</v>
      </c>
    </row>
    <row r="139" spans="1:3" x14ac:dyDescent="0.3">
      <c r="A139" s="2">
        <v>41779</v>
      </c>
      <c r="B139" s="1">
        <v>19.899999999999999</v>
      </c>
      <c r="C139" s="1">
        <v>7.3</v>
      </c>
    </row>
    <row r="140" spans="1:3" x14ac:dyDescent="0.3">
      <c r="A140" s="2">
        <v>41780</v>
      </c>
      <c r="B140" s="1">
        <v>19.2</v>
      </c>
      <c r="C140" s="1">
        <v>8.8000000000000007</v>
      </c>
    </row>
    <row r="141" spans="1:3" x14ac:dyDescent="0.3">
      <c r="A141" s="2">
        <v>41781</v>
      </c>
      <c r="B141" s="1">
        <v>20.7</v>
      </c>
      <c r="C141" s="1">
        <v>11.2</v>
      </c>
    </row>
    <row r="142" spans="1:3" x14ac:dyDescent="0.3">
      <c r="A142" s="2">
        <v>41782</v>
      </c>
      <c r="B142" s="1">
        <v>15.9</v>
      </c>
      <c r="C142" s="1">
        <v>7.7</v>
      </c>
    </row>
    <row r="143" spans="1:3" x14ac:dyDescent="0.3">
      <c r="A143" s="2">
        <v>41783</v>
      </c>
      <c r="B143" s="1">
        <v>17.7</v>
      </c>
      <c r="C143" s="1">
        <v>7.7</v>
      </c>
    </row>
    <row r="144" spans="1:3" x14ac:dyDescent="0.3">
      <c r="A144" s="2">
        <v>41784</v>
      </c>
      <c r="B144" s="1">
        <v>14.2</v>
      </c>
      <c r="C144" s="1">
        <v>8.5</v>
      </c>
    </row>
    <row r="145" spans="1:3" x14ac:dyDescent="0.3">
      <c r="A145" s="2">
        <v>41785</v>
      </c>
      <c r="B145" s="1">
        <v>17.100000000000001</v>
      </c>
      <c r="C145" s="1">
        <v>7.6</v>
      </c>
    </row>
    <row r="146" spans="1:3" x14ac:dyDescent="0.3">
      <c r="A146" s="2">
        <v>41786</v>
      </c>
      <c r="B146" s="1"/>
      <c r="C146" s="1"/>
    </row>
    <row r="147" spans="1:3" x14ac:dyDescent="0.3">
      <c r="A147" s="2">
        <v>41787</v>
      </c>
      <c r="B147" s="1">
        <v>16.8</v>
      </c>
      <c r="C147" s="1">
        <v>10</v>
      </c>
    </row>
    <row r="148" spans="1:3" x14ac:dyDescent="0.3">
      <c r="A148" s="2">
        <v>41788</v>
      </c>
      <c r="B148" s="1">
        <v>16.3</v>
      </c>
      <c r="C148" s="1">
        <v>9.6</v>
      </c>
    </row>
    <row r="149" spans="1:3" x14ac:dyDescent="0.3">
      <c r="A149" s="2">
        <v>41789</v>
      </c>
      <c r="B149" s="1"/>
      <c r="C149" s="1"/>
    </row>
    <row r="150" spans="1:3" x14ac:dyDescent="0.3">
      <c r="A150" s="2">
        <v>41790</v>
      </c>
      <c r="B150" s="1"/>
      <c r="C150" s="1"/>
    </row>
    <row r="151" spans="1:3" x14ac:dyDescent="0.3">
      <c r="A151" s="2">
        <v>41791</v>
      </c>
      <c r="B151" s="1"/>
      <c r="C151" s="1"/>
    </row>
    <row r="152" spans="1:3" x14ac:dyDescent="0.3">
      <c r="A152" s="2">
        <v>41792</v>
      </c>
      <c r="B152" s="1">
        <v>22.2</v>
      </c>
      <c r="C152" s="1">
        <v>14</v>
      </c>
    </row>
    <row r="153" spans="1:3" x14ac:dyDescent="0.3">
      <c r="A153" s="2">
        <v>41793</v>
      </c>
      <c r="B153" s="1">
        <v>22.4</v>
      </c>
      <c r="C153" s="1">
        <v>12.8</v>
      </c>
    </row>
    <row r="154" spans="1:3" x14ac:dyDescent="0.3">
      <c r="A154" s="2">
        <v>41794</v>
      </c>
      <c r="B154" s="1">
        <v>18.2</v>
      </c>
      <c r="C154" s="1">
        <v>12.1</v>
      </c>
    </row>
    <row r="155" spans="1:3" x14ac:dyDescent="0.3">
      <c r="A155" s="2">
        <v>41795</v>
      </c>
      <c r="B155" s="1">
        <v>25.8</v>
      </c>
      <c r="C155" s="1">
        <v>8.3000000000000007</v>
      </c>
    </row>
    <row r="156" spans="1:3" x14ac:dyDescent="0.3">
      <c r="A156" s="2">
        <v>41796</v>
      </c>
      <c r="B156" s="1">
        <v>28.4</v>
      </c>
      <c r="C156" s="1">
        <v>12.7</v>
      </c>
    </row>
    <row r="157" spans="1:3" x14ac:dyDescent="0.3">
      <c r="A157" s="2">
        <v>41797</v>
      </c>
      <c r="B157" s="1">
        <v>25.5</v>
      </c>
      <c r="C157" s="1">
        <v>11.2</v>
      </c>
    </row>
    <row r="158" spans="1:3" x14ac:dyDescent="0.3">
      <c r="A158" s="2">
        <v>41798</v>
      </c>
      <c r="B158" s="1">
        <v>23.5</v>
      </c>
      <c r="C158" s="1">
        <v>10</v>
      </c>
    </row>
    <row r="159" spans="1:3" x14ac:dyDescent="0.3">
      <c r="A159" s="2">
        <v>41799</v>
      </c>
      <c r="B159" s="1">
        <v>21.5</v>
      </c>
      <c r="C159" s="1">
        <v>11.5</v>
      </c>
    </row>
    <row r="160" spans="1:3" x14ac:dyDescent="0.3">
      <c r="A160" s="2">
        <v>41800</v>
      </c>
      <c r="B160" s="1">
        <v>21.3</v>
      </c>
      <c r="C160" s="1">
        <v>11.4</v>
      </c>
    </row>
    <row r="161" spans="1:3" x14ac:dyDescent="0.3">
      <c r="A161" s="2">
        <v>41801</v>
      </c>
      <c r="B161" s="1">
        <v>24.7</v>
      </c>
      <c r="C161" s="1">
        <v>14.3</v>
      </c>
    </row>
    <row r="162" spans="1:3" x14ac:dyDescent="0.3">
      <c r="A162" s="2">
        <v>41802</v>
      </c>
      <c r="B162" s="1">
        <v>28.3</v>
      </c>
      <c r="C162" s="1">
        <v>17.399999999999999</v>
      </c>
    </row>
    <row r="163" spans="1:3" x14ac:dyDescent="0.3">
      <c r="A163" s="2">
        <v>41803</v>
      </c>
      <c r="B163" s="1">
        <v>24.8</v>
      </c>
      <c r="C163" s="1">
        <v>16.5</v>
      </c>
    </row>
    <row r="164" spans="1:3" x14ac:dyDescent="0.3">
      <c r="A164" s="2">
        <v>41804</v>
      </c>
      <c r="B164" s="1">
        <v>24.7</v>
      </c>
      <c r="C164" s="1">
        <v>14.8</v>
      </c>
    </row>
    <row r="165" spans="1:3" x14ac:dyDescent="0.3">
      <c r="A165" s="2">
        <v>41805</v>
      </c>
      <c r="B165" s="1">
        <v>25.7</v>
      </c>
      <c r="C165" s="1">
        <v>11.2</v>
      </c>
    </row>
    <row r="166" spans="1:3" x14ac:dyDescent="0.3">
      <c r="A166" s="2">
        <v>41806</v>
      </c>
      <c r="B166" s="1">
        <v>24.2</v>
      </c>
      <c r="C166" s="1">
        <v>12.2</v>
      </c>
    </row>
    <row r="167" spans="1:3" x14ac:dyDescent="0.3">
      <c r="A167" s="2">
        <v>41807</v>
      </c>
      <c r="B167" s="1">
        <v>25.2</v>
      </c>
      <c r="C167" s="1">
        <v>10.199999999999999</v>
      </c>
    </row>
    <row r="168" spans="1:3" x14ac:dyDescent="0.3">
      <c r="A168" s="2">
        <v>41808</v>
      </c>
      <c r="B168" s="1">
        <v>25.8</v>
      </c>
      <c r="C168" s="1">
        <v>14.4</v>
      </c>
    </row>
    <row r="169" spans="1:3" x14ac:dyDescent="0.3">
      <c r="A169" s="2">
        <v>41809</v>
      </c>
      <c r="B169" s="1">
        <v>26.5</v>
      </c>
      <c r="C169" s="1">
        <v>15.9</v>
      </c>
    </row>
    <row r="170" spans="1:3" x14ac:dyDescent="0.3">
      <c r="A170" s="2">
        <v>41810</v>
      </c>
      <c r="B170" s="1">
        <v>26.5</v>
      </c>
      <c r="C170" s="1">
        <v>16.100000000000001</v>
      </c>
    </row>
    <row r="171" spans="1:3" x14ac:dyDescent="0.3">
      <c r="A171" s="2">
        <v>41811</v>
      </c>
      <c r="B171" s="1">
        <v>27.3</v>
      </c>
      <c r="C171" s="1">
        <v>17.3</v>
      </c>
    </row>
    <row r="172" spans="1:3" x14ac:dyDescent="0.3">
      <c r="A172" s="2">
        <v>41812</v>
      </c>
      <c r="B172" s="1">
        <v>25.3</v>
      </c>
      <c r="C172" s="1">
        <v>14.7</v>
      </c>
    </row>
    <row r="173" spans="1:3" x14ac:dyDescent="0.3">
      <c r="A173" s="2">
        <v>41813</v>
      </c>
      <c r="B173" s="1">
        <v>25.6</v>
      </c>
      <c r="C173" s="1">
        <v>13.6</v>
      </c>
    </row>
    <row r="174" spans="1:3" x14ac:dyDescent="0.3">
      <c r="A174" s="2">
        <v>41814</v>
      </c>
      <c r="B174" s="1">
        <v>23.2</v>
      </c>
      <c r="C174" s="1">
        <v>15.3</v>
      </c>
    </row>
    <row r="175" spans="1:3" x14ac:dyDescent="0.3">
      <c r="A175" s="2">
        <v>41815</v>
      </c>
      <c r="B175" s="1">
        <v>23.8</v>
      </c>
      <c r="C175" s="1">
        <v>15</v>
      </c>
    </row>
    <row r="176" spans="1:3" x14ac:dyDescent="0.3">
      <c r="A176" s="2">
        <v>41816</v>
      </c>
      <c r="B176" s="1">
        <v>24.3</v>
      </c>
      <c r="C176" s="1">
        <v>14.6</v>
      </c>
    </row>
    <row r="177" spans="1:3" x14ac:dyDescent="0.3">
      <c r="A177" s="2">
        <v>41817</v>
      </c>
      <c r="B177" s="1">
        <v>19.600000000000001</v>
      </c>
      <c r="C177" s="1">
        <v>15.8</v>
      </c>
    </row>
    <row r="178" spans="1:3" x14ac:dyDescent="0.3">
      <c r="A178" s="2">
        <v>41818</v>
      </c>
      <c r="B178" s="1">
        <v>18.2</v>
      </c>
      <c r="C178" s="1">
        <v>13.4</v>
      </c>
    </row>
    <row r="179" spans="1:3" x14ac:dyDescent="0.3">
      <c r="A179" s="2">
        <v>41819</v>
      </c>
      <c r="B179" s="1">
        <v>22.4</v>
      </c>
      <c r="C179" s="1">
        <v>9.6</v>
      </c>
    </row>
    <row r="180" spans="1:3" x14ac:dyDescent="0.3">
      <c r="A180" s="2">
        <v>41820</v>
      </c>
      <c r="B180" s="1">
        <v>23.9</v>
      </c>
      <c r="C180" s="1">
        <v>11.4</v>
      </c>
    </row>
    <row r="181" spans="1:3" x14ac:dyDescent="0.3">
      <c r="A181" s="2">
        <v>41821</v>
      </c>
      <c r="B181" s="1">
        <v>21.7</v>
      </c>
      <c r="C181" s="1">
        <v>14.1</v>
      </c>
    </row>
    <row r="182" spans="1:3" x14ac:dyDescent="0.3">
      <c r="A182" s="2">
        <v>41822</v>
      </c>
      <c r="B182" s="1">
        <v>21.4</v>
      </c>
      <c r="C182" s="1">
        <v>13.8</v>
      </c>
    </row>
    <row r="183" spans="1:3" x14ac:dyDescent="0.3">
      <c r="A183" s="2">
        <v>41823</v>
      </c>
      <c r="B183" s="1">
        <v>24.5</v>
      </c>
      <c r="C183" s="1">
        <v>12.9</v>
      </c>
    </row>
    <row r="184" spans="1:3" x14ac:dyDescent="0.3">
      <c r="A184" s="2">
        <v>41824</v>
      </c>
      <c r="B184" s="1">
        <v>27.5</v>
      </c>
      <c r="C184" s="1">
        <v>14.6</v>
      </c>
    </row>
    <row r="185" spans="1:3" x14ac:dyDescent="0.3">
      <c r="A185" s="2">
        <v>41825</v>
      </c>
      <c r="B185" s="1">
        <v>29</v>
      </c>
      <c r="C185" s="1">
        <v>15.7</v>
      </c>
    </row>
    <row r="186" spans="1:3" x14ac:dyDescent="0.3">
      <c r="A186" s="2">
        <v>41826</v>
      </c>
      <c r="B186" s="1">
        <v>19.2</v>
      </c>
      <c r="C186" s="1">
        <v>14.6</v>
      </c>
    </row>
    <row r="187" spans="1:3" x14ac:dyDescent="0.3">
      <c r="A187" s="2">
        <v>41827</v>
      </c>
      <c r="B187" s="1">
        <v>20.8</v>
      </c>
      <c r="C187" s="1">
        <v>13.4</v>
      </c>
    </row>
    <row r="188" spans="1:3" x14ac:dyDescent="0.3">
      <c r="A188" s="2">
        <v>41828</v>
      </c>
      <c r="B188" s="1">
        <v>23</v>
      </c>
      <c r="C188" s="1">
        <v>14.8</v>
      </c>
    </row>
    <row r="189" spans="1:3" x14ac:dyDescent="0.3">
      <c r="A189" s="2">
        <v>41829</v>
      </c>
      <c r="B189" s="1">
        <v>20.5</v>
      </c>
      <c r="C189" s="1">
        <v>13.7</v>
      </c>
    </row>
    <row r="190" spans="1:3" x14ac:dyDescent="0.3">
      <c r="A190" s="2">
        <v>41830</v>
      </c>
      <c r="B190" s="1">
        <v>22.6</v>
      </c>
      <c r="C190" s="1">
        <v>10</v>
      </c>
    </row>
    <row r="191" spans="1:3" x14ac:dyDescent="0.3">
      <c r="A191" s="2">
        <v>41831</v>
      </c>
      <c r="B191" s="1">
        <v>23.1</v>
      </c>
      <c r="C191" s="1">
        <v>11.2</v>
      </c>
    </row>
    <row r="192" spans="1:3" x14ac:dyDescent="0.3">
      <c r="A192" s="2">
        <v>41832</v>
      </c>
      <c r="B192" s="1">
        <v>24.1</v>
      </c>
      <c r="C192" s="1">
        <v>15.1</v>
      </c>
    </row>
    <row r="193" spans="1:3" x14ac:dyDescent="0.3">
      <c r="A193" s="2">
        <v>41833</v>
      </c>
      <c r="B193" s="1">
        <v>25.8</v>
      </c>
      <c r="C193" s="1">
        <v>16.7</v>
      </c>
    </row>
    <row r="194" spans="1:3" x14ac:dyDescent="0.3">
      <c r="A194" s="2">
        <v>41834</v>
      </c>
      <c r="B194" s="1">
        <v>24.2</v>
      </c>
      <c r="C194" s="1">
        <v>18.3</v>
      </c>
    </row>
    <row r="195" spans="1:3" x14ac:dyDescent="0.3">
      <c r="A195" s="2">
        <v>41835</v>
      </c>
      <c r="B195" s="1">
        <v>24.9</v>
      </c>
      <c r="C195" s="1">
        <v>18.7</v>
      </c>
    </row>
    <row r="196" spans="1:3" x14ac:dyDescent="0.3">
      <c r="A196" s="2">
        <v>41836</v>
      </c>
      <c r="B196" s="1"/>
      <c r="C196" s="1"/>
    </row>
    <row r="197" spans="1:3" x14ac:dyDescent="0.3">
      <c r="A197" s="2">
        <v>41837</v>
      </c>
      <c r="B197" s="1">
        <v>30.2</v>
      </c>
      <c r="C197" s="1">
        <v>18</v>
      </c>
    </row>
    <row r="198" spans="1:3" x14ac:dyDescent="0.3">
      <c r="A198" s="2">
        <v>41838</v>
      </c>
      <c r="B198" s="1">
        <v>22.9</v>
      </c>
      <c r="C198" s="1">
        <v>18.3</v>
      </c>
    </row>
    <row r="199" spans="1:3" x14ac:dyDescent="0.3">
      <c r="A199" s="2">
        <v>41839</v>
      </c>
      <c r="B199" s="1">
        <v>23.7</v>
      </c>
      <c r="C199" s="1">
        <v>14.6</v>
      </c>
    </row>
    <row r="200" spans="1:3" x14ac:dyDescent="0.3">
      <c r="A200" s="2">
        <v>41840</v>
      </c>
      <c r="B200" s="1">
        <v>23.1</v>
      </c>
      <c r="C200" s="1">
        <v>14.7</v>
      </c>
    </row>
    <row r="201" spans="1:3" x14ac:dyDescent="0.3">
      <c r="A201" s="2">
        <v>41841</v>
      </c>
      <c r="B201" s="1">
        <v>24.7</v>
      </c>
      <c r="C201" s="1">
        <v>12.4</v>
      </c>
    </row>
    <row r="202" spans="1:3" x14ac:dyDescent="0.3">
      <c r="A202" s="2">
        <v>41842</v>
      </c>
      <c r="B202" s="1">
        <v>27.6</v>
      </c>
      <c r="C202" s="1">
        <v>15.2</v>
      </c>
    </row>
    <row r="203" spans="1:3" x14ac:dyDescent="0.3">
      <c r="A203" s="2">
        <v>41843</v>
      </c>
      <c r="B203" s="1">
        <v>29.3</v>
      </c>
      <c r="C203" s="1">
        <v>17.2</v>
      </c>
    </row>
    <row r="204" spans="1:3" x14ac:dyDescent="0.3">
      <c r="A204" s="2">
        <v>41844</v>
      </c>
      <c r="B204" s="1"/>
      <c r="C204" s="1"/>
    </row>
    <row r="205" spans="1:3" x14ac:dyDescent="0.3">
      <c r="A205" s="2">
        <v>41845</v>
      </c>
      <c r="B205" s="1">
        <v>23.5</v>
      </c>
      <c r="C205" s="1">
        <v>18.3</v>
      </c>
    </row>
    <row r="206" spans="1:3" x14ac:dyDescent="0.3">
      <c r="A206" s="2">
        <v>41846</v>
      </c>
      <c r="B206" s="1">
        <v>25.7</v>
      </c>
      <c r="C206" s="1">
        <v>18.7</v>
      </c>
    </row>
    <row r="207" spans="1:3" x14ac:dyDescent="0.3">
      <c r="A207" s="2">
        <v>41847</v>
      </c>
      <c r="B207" s="1">
        <v>28.2</v>
      </c>
      <c r="C207" s="1">
        <v>18.5</v>
      </c>
    </row>
    <row r="208" spans="1:3" x14ac:dyDescent="0.3">
      <c r="A208" s="2">
        <v>41848</v>
      </c>
      <c r="B208" s="1">
        <v>23.3</v>
      </c>
      <c r="C208" s="1">
        <v>17.8</v>
      </c>
    </row>
    <row r="209" spans="1:3" x14ac:dyDescent="0.3">
      <c r="A209" s="2">
        <v>41849</v>
      </c>
      <c r="B209" s="1">
        <v>23.3</v>
      </c>
      <c r="C209" s="1">
        <v>15</v>
      </c>
    </row>
    <row r="210" spans="1:3" x14ac:dyDescent="0.3">
      <c r="A210" s="2">
        <v>41850</v>
      </c>
      <c r="B210" s="1"/>
      <c r="C210" s="1"/>
    </row>
    <row r="211" spans="1:3" x14ac:dyDescent="0.3">
      <c r="A211" s="2">
        <v>41851</v>
      </c>
      <c r="B211" s="1">
        <v>27.1</v>
      </c>
      <c r="C211" s="1">
        <v>18</v>
      </c>
    </row>
    <row r="212" spans="1:3" x14ac:dyDescent="0.3">
      <c r="A212" s="2">
        <v>41852</v>
      </c>
      <c r="B212" s="1">
        <v>20.3</v>
      </c>
      <c r="C212" s="1">
        <v>17.100000000000001</v>
      </c>
    </row>
    <row r="213" spans="1:3" x14ac:dyDescent="0.3">
      <c r="A213" s="2">
        <v>41853</v>
      </c>
      <c r="B213" s="1">
        <v>24.8</v>
      </c>
      <c r="C213" s="1">
        <v>14.3</v>
      </c>
    </row>
    <row r="214" spans="1:3" x14ac:dyDescent="0.3">
      <c r="A214" s="2">
        <v>41854</v>
      </c>
      <c r="B214" s="1">
        <v>22.7</v>
      </c>
      <c r="C214" s="1">
        <v>15.5</v>
      </c>
    </row>
    <row r="215" spans="1:3" x14ac:dyDescent="0.3">
      <c r="A215" s="2">
        <v>41855</v>
      </c>
      <c r="B215" s="1">
        <v>24.5</v>
      </c>
      <c r="C215" s="1">
        <v>12.8</v>
      </c>
    </row>
    <row r="216" spans="1:3" x14ac:dyDescent="0.3">
      <c r="A216" s="2">
        <v>41856</v>
      </c>
      <c r="B216" s="1">
        <v>26.8</v>
      </c>
      <c r="C216" s="1">
        <v>14.1</v>
      </c>
    </row>
    <row r="217" spans="1:3" x14ac:dyDescent="0.3">
      <c r="A217" s="2">
        <v>41857</v>
      </c>
      <c r="B217" s="1">
        <v>28.6</v>
      </c>
      <c r="C217" s="1">
        <v>16.7</v>
      </c>
    </row>
    <row r="218" spans="1:3" x14ac:dyDescent="0.3">
      <c r="A218" s="2">
        <v>41858</v>
      </c>
      <c r="B218" s="1">
        <v>29</v>
      </c>
      <c r="C218" s="1">
        <v>17.399999999999999</v>
      </c>
    </row>
    <row r="219" spans="1:3" x14ac:dyDescent="0.3">
      <c r="A219" s="2">
        <v>41859</v>
      </c>
      <c r="B219" s="1">
        <v>28.2</v>
      </c>
      <c r="C219" s="1">
        <v>19.899999999999999</v>
      </c>
    </row>
    <row r="220" spans="1:3" x14ac:dyDescent="0.3">
      <c r="A220" s="2">
        <v>41860</v>
      </c>
      <c r="B220" s="1">
        <v>25.6</v>
      </c>
      <c r="C220" s="1">
        <v>18.5</v>
      </c>
    </row>
    <row r="221" spans="1:3" x14ac:dyDescent="0.3">
      <c r="A221" s="2">
        <v>41861</v>
      </c>
      <c r="B221" s="1">
        <v>26.8</v>
      </c>
      <c r="C221" s="1">
        <v>15.7</v>
      </c>
    </row>
    <row r="222" spans="1:3" x14ac:dyDescent="0.3">
      <c r="A222" s="2">
        <v>41862</v>
      </c>
      <c r="B222" s="1">
        <v>21.3</v>
      </c>
      <c r="C222" s="1">
        <v>15.2</v>
      </c>
    </row>
    <row r="223" spans="1:3" x14ac:dyDescent="0.3">
      <c r="A223" s="2">
        <v>41863</v>
      </c>
      <c r="B223" s="1">
        <v>25.4</v>
      </c>
      <c r="C223" s="1">
        <v>13.9</v>
      </c>
    </row>
    <row r="224" spans="1:3" x14ac:dyDescent="0.3">
      <c r="A224" s="2">
        <v>41864</v>
      </c>
      <c r="B224" s="1">
        <v>22.4</v>
      </c>
      <c r="C224" s="1">
        <v>11.7</v>
      </c>
    </row>
    <row r="225" spans="1:3" x14ac:dyDescent="0.3">
      <c r="A225" s="2">
        <v>41865</v>
      </c>
      <c r="B225" s="1">
        <v>22.4</v>
      </c>
      <c r="C225" s="1">
        <v>12.4</v>
      </c>
    </row>
    <row r="226" spans="1:3" x14ac:dyDescent="0.3">
      <c r="A226" s="2">
        <v>41866</v>
      </c>
      <c r="B226" s="1">
        <v>23.2</v>
      </c>
      <c r="C226" s="1">
        <v>13.3</v>
      </c>
    </row>
    <row r="227" spans="1:3" x14ac:dyDescent="0.3">
      <c r="A227" s="2">
        <v>41867</v>
      </c>
      <c r="B227" s="1">
        <v>23.4</v>
      </c>
      <c r="C227" s="1">
        <v>12.1</v>
      </c>
    </row>
    <row r="228" spans="1:3" x14ac:dyDescent="0.3">
      <c r="A228" s="2">
        <v>41868</v>
      </c>
      <c r="B228" s="1">
        <v>24.9</v>
      </c>
      <c r="C228" s="1">
        <v>10.9</v>
      </c>
    </row>
    <row r="229" spans="1:3" x14ac:dyDescent="0.3">
      <c r="A229" s="2">
        <v>41869</v>
      </c>
      <c r="B229" s="1">
        <v>22</v>
      </c>
      <c r="C229" s="1">
        <v>13.2</v>
      </c>
    </row>
    <row r="230" spans="1:3" x14ac:dyDescent="0.3">
      <c r="A230" s="2">
        <v>41870</v>
      </c>
      <c r="B230" s="1">
        <v>23.1</v>
      </c>
      <c r="C230" s="1">
        <v>13.6</v>
      </c>
    </row>
    <row r="231" spans="1:3" x14ac:dyDescent="0.3">
      <c r="A231" s="2">
        <v>41871</v>
      </c>
      <c r="B231" s="1">
        <v>18.2</v>
      </c>
      <c r="C231" s="1">
        <v>14.8</v>
      </c>
    </row>
    <row r="232" spans="1:3" x14ac:dyDescent="0.3">
      <c r="A232" s="2">
        <v>41872</v>
      </c>
      <c r="B232" s="1">
        <v>22.6</v>
      </c>
      <c r="C232" s="1">
        <v>11.9</v>
      </c>
    </row>
    <row r="233" spans="1:3" x14ac:dyDescent="0.3">
      <c r="A233" s="2">
        <v>41873</v>
      </c>
      <c r="B233" s="1">
        <v>21.6</v>
      </c>
      <c r="C233" s="1">
        <v>15.3</v>
      </c>
    </row>
    <row r="234" spans="1:3" x14ac:dyDescent="0.3">
      <c r="A234" s="2">
        <v>41874</v>
      </c>
      <c r="B234" s="1">
        <v>23.6</v>
      </c>
      <c r="C234" s="1">
        <v>14</v>
      </c>
    </row>
    <row r="235" spans="1:3" x14ac:dyDescent="0.3">
      <c r="A235" s="2">
        <v>41875</v>
      </c>
      <c r="B235" s="1">
        <v>26.8</v>
      </c>
      <c r="C235" s="1">
        <v>11.7</v>
      </c>
    </row>
    <row r="236" spans="1:3" x14ac:dyDescent="0.3">
      <c r="A236" s="2">
        <v>41876</v>
      </c>
      <c r="B236" s="1">
        <v>30.4</v>
      </c>
      <c r="C236" s="1">
        <v>13.7</v>
      </c>
    </row>
    <row r="237" spans="1:3" x14ac:dyDescent="0.3">
      <c r="A237" s="2">
        <v>41877</v>
      </c>
      <c r="B237" s="1">
        <v>28.6</v>
      </c>
      <c r="C237" s="1">
        <v>18.7</v>
      </c>
    </row>
    <row r="238" spans="1:3" x14ac:dyDescent="0.3">
      <c r="A238" s="2">
        <v>41878</v>
      </c>
      <c r="B238" s="1">
        <v>30.8</v>
      </c>
      <c r="C238" s="1">
        <v>17.600000000000001</v>
      </c>
    </row>
    <row r="239" spans="1:3" x14ac:dyDescent="0.3">
      <c r="A239" s="2">
        <v>41879</v>
      </c>
      <c r="B239" s="1">
        <v>21.4</v>
      </c>
      <c r="C239" s="1">
        <v>16.8</v>
      </c>
    </row>
    <row r="240" spans="1:3" x14ac:dyDescent="0.3">
      <c r="A240" s="2">
        <v>41880</v>
      </c>
      <c r="B240" s="1">
        <v>23.3</v>
      </c>
      <c r="C240" s="1">
        <v>15.2</v>
      </c>
    </row>
    <row r="241" spans="1:3" x14ac:dyDescent="0.3">
      <c r="A241" s="2">
        <v>41881</v>
      </c>
      <c r="B241" s="1">
        <v>25</v>
      </c>
      <c r="C241" s="1">
        <v>14.5</v>
      </c>
    </row>
    <row r="242" spans="1:3" x14ac:dyDescent="0.3">
      <c r="A242" s="2">
        <v>41882</v>
      </c>
      <c r="B242" s="1">
        <v>27.2</v>
      </c>
      <c r="C242" s="1">
        <v>13.9</v>
      </c>
    </row>
    <row r="243" spans="1:3" x14ac:dyDescent="0.3">
      <c r="A243" s="2">
        <v>41883</v>
      </c>
      <c r="B243" s="1">
        <v>27.3</v>
      </c>
      <c r="C243" s="1">
        <v>18</v>
      </c>
    </row>
    <row r="244" spans="1:3" x14ac:dyDescent="0.3">
      <c r="A244" s="2">
        <v>41884</v>
      </c>
      <c r="B244" s="1">
        <v>31</v>
      </c>
      <c r="C244" s="1">
        <v>17.3</v>
      </c>
    </row>
    <row r="245" spans="1:3" x14ac:dyDescent="0.3">
      <c r="A245" s="2">
        <v>41885</v>
      </c>
      <c r="B245" s="1">
        <v>26.1</v>
      </c>
      <c r="C245" s="1">
        <v>16.100000000000001</v>
      </c>
    </row>
    <row r="246" spans="1:3" x14ac:dyDescent="0.3">
      <c r="A246" s="2">
        <v>41886</v>
      </c>
      <c r="B246" s="1">
        <v>23.7</v>
      </c>
      <c r="C246" s="1">
        <v>18.600000000000001</v>
      </c>
    </row>
    <row r="247" spans="1:3" x14ac:dyDescent="0.3">
      <c r="A247" s="2">
        <v>41887</v>
      </c>
      <c r="B247" s="1">
        <v>27.7</v>
      </c>
      <c r="C247" s="1">
        <v>16.899999999999999</v>
      </c>
    </row>
    <row r="248" spans="1:3" x14ac:dyDescent="0.3">
      <c r="A248" s="2">
        <v>41888</v>
      </c>
      <c r="B248" s="1">
        <v>28</v>
      </c>
      <c r="C248" s="1">
        <v>15.4</v>
      </c>
    </row>
    <row r="249" spans="1:3" x14ac:dyDescent="0.3">
      <c r="A249" s="2">
        <v>41890</v>
      </c>
      <c r="B249" s="1">
        <v>27.1</v>
      </c>
      <c r="C249" s="1">
        <v>16.2</v>
      </c>
    </row>
    <row r="250" spans="1:3" x14ac:dyDescent="0.3">
      <c r="A250" s="2">
        <v>41891</v>
      </c>
      <c r="B250" s="1">
        <v>28.9</v>
      </c>
      <c r="C250" s="1">
        <v>15.7</v>
      </c>
    </row>
    <row r="251" spans="1:3" x14ac:dyDescent="0.3">
      <c r="A251" s="2">
        <v>41892</v>
      </c>
      <c r="B251" s="1">
        <v>30</v>
      </c>
      <c r="C251" s="1">
        <v>16</v>
      </c>
    </row>
    <row r="252" spans="1:3" x14ac:dyDescent="0.3">
      <c r="A252" s="2">
        <v>41893</v>
      </c>
      <c r="B252" s="1">
        <v>27.8</v>
      </c>
      <c r="C252" s="1">
        <v>16.7</v>
      </c>
    </row>
    <row r="253" spans="1:3" x14ac:dyDescent="0.3">
      <c r="A253" s="2">
        <v>41894</v>
      </c>
      <c r="B253" s="1">
        <v>27.6</v>
      </c>
      <c r="C253" s="1">
        <v>16.2</v>
      </c>
    </row>
    <row r="254" spans="1:3" x14ac:dyDescent="0.3">
      <c r="A254" s="2">
        <v>41895</v>
      </c>
      <c r="B254" s="1">
        <v>26.9</v>
      </c>
      <c r="C254" s="1">
        <v>15.9</v>
      </c>
    </row>
    <row r="255" spans="1:3" x14ac:dyDescent="0.3">
      <c r="A255" s="2">
        <v>41896</v>
      </c>
      <c r="B255" s="1">
        <v>24.5</v>
      </c>
      <c r="C255" s="1">
        <v>15.5</v>
      </c>
    </row>
    <row r="256" spans="1:3" x14ac:dyDescent="0.3">
      <c r="A256" s="2">
        <v>41897</v>
      </c>
      <c r="B256" s="1">
        <v>26.8</v>
      </c>
      <c r="C256" s="1">
        <v>13</v>
      </c>
    </row>
    <row r="257" spans="1:3" x14ac:dyDescent="0.3">
      <c r="A257" s="2">
        <v>41898</v>
      </c>
      <c r="B257" s="1">
        <v>28.5</v>
      </c>
      <c r="C257" s="1">
        <v>16.2</v>
      </c>
    </row>
    <row r="258" spans="1:3" x14ac:dyDescent="0.3">
      <c r="A258" s="2">
        <v>41899</v>
      </c>
      <c r="B258" s="1">
        <v>28.8</v>
      </c>
      <c r="C258" s="1">
        <v>16.7</v>
      </c>
    </row>
    <row r="259" spans="1:3" x14ac:dyDescent="0.3">
      <c r="A259" s="2">
        <v>41900</v>
      </c>
      <c r="B259" s="1">
        <v>26.4</v>
      </c>
      <c r="C259" s="1">
        <v>16.399999999999999</v>
      </c>
    </row>
    <row r="260" spans="1:3" x14ac:dyDescent="0.3">
      <c r="A260" s="2">
        <v>41901</v>
      </c>
      <c r="B260" s="1">
        <v>27.2</v>
      </c>
      <c r="C260" s="1">
        <v>16.399999999999999</v>
      </c>
    </row>
    <row r="261" spans="1:3" x14ac:dyDescent="0.3">
      <c r="A261" s="2">
        <v>41902</v>
      </c>
      <c r="B261" s="1">
        <v>27.9</v>
      </c>
      <c r="C261" s="1">
        <v>13.1</v>
      </c>
    </row>
    <row r="262" spans="1:3" x14ac:dyDescent="0.3">
      <c r="A262" s="2">
        <v>41903</v>
      </c>
      <c r="B262" s="1">
        <v>26.5</v>
      </c>
      <c r="C262" s="1">
        <v>12.6</v>
      </c>
    </row>
    <row r="263" spans="1:3" x14ac:dyDescent="0.3">
      <c r="A263" s="2">
        <v>41904</v>
      </c>
      <c r="B263" s="1">
        <v>18.5</v>
      </c>
      <c r="C263" s="1">
        <v>14.8</v>
      </c>
    </row>
    <row r="264" spans="1:3" x14ac:dyDescent="0.3">
      <c r="A264" s="2">
        <v>41905</v>
      </c>
      <c r="B264" s="1">
        <v>20.7</v>
      </c>
      <c r="C264" s="1">
        <v>14.9</v>
      </c>
    </row>
    <row r="265" spans="1:3" x14ac:dyDescent="0.3">
      <c r="A265" s="2">
        <v>41906</v>
      </c>
      <c r="B265" s="1">
        <v>21.4</v>
      </c>
      <c r="C265" s="1">
        <v>13.1</v>
      </c>
    </row>
    <row r="266" spans="1:3" x14ac:dyDescent="0.3">
      <c r="A266" s="2">
        <v>41907</v>
      </c>
      <c r="B266" s="1">
        <v>22.5</v>
      </c>
      <c r="C266" s="1">
        <v>10</v>
      </c>
    </row>
    <row r="267" spans="1:3" x14ac:dyDescent="0.3">
      <c r="A267" s="2">
        <v>41908</v>
      </c>
      <c r="B267" s="1">
        <v>24.2</v>
      </c>
      <c r="C267" s="1">
        <v>9.9</v>
      </c>
    </row>
    <row r="268" spans="1:3" x14ac:dyDescent="0.3">
      <c r="A268" s="2">
        <v>41909</v>
      </c>
      <c r="B268" s="1">
        <v>26.3</v>
      </c>
      <c r="C268" s="1">
        <v>10.6</v>
      </c>
    </row>
    <row r="269" spans="1:3" x14ac:dyDescent="0.3">
      <c r="A269" s="2">
        <v>41910</v>
      </c>
      <c r="B269" s="1">
        <v>24.9</v>
      </c>
      <c r="C269" s="1">
        <v>14.9</v>
      </c>
    </row>
    <row r="270" spans="1:3" x14ac:dyDescent="0.3">
      <c r="A270" s="2">
        <v>41911</v>
      </c>
      <c r="B270" s="1">
        <v>23.1</v>
      </c>
      <c r="C270" s="1">
        <v>11.9</v>
      </c>
    </row>
    <row r="271" spans="1:3" x14ac:dyDescent="0.3">
      <c r="A271" s="2">
        <v>41912</v>
      </c>
      <c r="B271" s="1">
        <v>22.5</v>
      </c>
      <c r="C271" s="1">
        <v>12.8</v>
      </c>
    </row>
    <row r="272" spans="1:3" x14ac:dyDescent="0.3">
      <c r="A272" s="2">
        <v>41913</v>
      </c>
      <c r="B272" s="1">
        <v>23.3</v>
      </c>
      <c r="C272" s="1">
        <v>14</v>
      </c>
    </row>
    <row r="273" spans="1:3" x14ac:dyDescent="0.3">
      <c r="A273" s="2">
        <v>41914</v>
      </c>
      <c r="B273" s="1">
        <v>24.2</v>
      </c>
      <c r="C273" s="1">
        <v>14.2</v>
      </c>
    </row>
    <row r="274" spans="1:3" x14ac:dyDescent="0.3">
      <c r="A274" s="2">
        <v>41915</v>
      </c>
      <c r="B274" s="1"/>
      <c r="C274" s="1"/>
    </row>
    <row r="275" spans="1:3" x14ac:dyDescent="0.3">
      <c r="A275" s="2">
        <v>41916</v>
      </c>
      <c r="B275" s="1"/>
      <c r="C275" s="1"/>
    </row>
    <row r="276" spans="1:3" x14ac:dyDescent="0.3">
      <c r="A276" s="2">
        <v>41917</v>
      </c>
      <c r="B276" s="1"/>
      <c r="C276" s="1"/>
    </row>
    <row r="277" spans="1:3" x14ac:dyDescent="0.3">
      <c r="A277" s="2">
        <v>41918</v>
      </c>
      <c r="B277" s="1"/>
      <c r="C277" s="1"/>
    </row>
    <row r="278" spans="1:3" x14ac:dyDescent="0.3">
      <c r="A278" s="2">
        <v>41919</v>
      </c>
      <c r="B278" s="1">
        <v>20.3</v>
      </c>
      <c r="C278" s="1">
        <v>13.3</v>
      </c>
    </row>
    <row r="279" spans="1:3" x14ac:dyDescent="0.3">
      <c r="A279" s="2">
        <v>41920</v>
      </c>
      <c r="B279" s="1">
        <v>24.6</v>
      </c>
      <c r="C279" s="1">
        <v>14.1</v>
      </c>
    </row>
    <row r="280" spans="1:3" x14ac:dyDescent="0.3">
      <c r="A280" s="2">
        <v>41921</v>
      </c>
      <c r="B280" s="1">
        <v>21.3</v>
      </c>
      <c r="C280" s="1">
        <v>11.8</v>
      </c>
    </row>
    <row r="281" spans="1:3" x14ac:dyDescent="0.3">
      <c r="A281" s="2">
        <v>41922</v>
      </c>
      <c r="B281" s="1">
        <v>20.6</v>
      </c>
      <c r="C281" s="1">
        <v>12.9</v>
      </c>
    </row>
    <row r="282" spans="1:3" x14ac:dyDescent="0.3">
      <c r="A282" s="2">
        <v>41923</v>
      </c>
      <c r="B282" s="1">
        <v>21.5</v>
      </c>
      <c r="C282" s="1">
        <v>10.6</v>
      </c>
    </row>
    <row r="283" spans="1:3" x14ac:dyDescent="0.3">
      <c r="A283" s="2">
        <v>41924</v>
      </c>
      <c r="B283" s="1">
        <v>19.7</v>
      </c>
      <c r="C283" s="1">
        <v>13.6</v>
      </c>
    </row>
    <row r="284" spans="1:3" x14ac:dyDescent="0.3">
      <c r="A284" s="2">
        <v>41925</v>
      </c>
      <c r="B284" s="1">
        <v>19.399999999999999</v>
      </c>
      <c r="C284" s="1">
        <v>13.1</v>
      </c>
    </row>
    <row r="285" spans="1:3" x14ac:dyDescent="0.3">
      <c r="A285" s="2">
        <v>41926</v>
      </c>
      <c r="B285" s="1">
        <v>22.5</v>
      </c>
      <c r="C285" s="1">
        <v>10</v>
      </c>
    </row>
    <row r="286" spans="1:3" x14ac:dyDescent="0.3">
      <c r="A286" s="2">
        <v>41927</v>
      </c>
      <c r="B286" s="1">
        <v>24</v>
      </c>
      <c r="C286" s="1">
        <v>11.3</v>
      </c>
    </row>
    <row r="287" spans="1:3" x14ac:dyDescent="0.3">
      <c r="A287" s="2">
        <v>41928</v>
      </c>
      <c r="B287" s="1">
        <v>20.8</v>
      </c>
      <c r="C287" s="1">
        <v>15.6</v>
      </c>
    </row>
    <row r="288" spans="1:3" x14ac:dyDescent="0.3">
      <c r="A288" s="2">
        <v>41929</v>
      </c>
      <c r="B288" s="1">
        <v>25.8</v>
      </c>
      <c r="C288" s="1">
        <v>14.5</v>
      </c>
    </row>
    <row r="289" spans="1:3" x14ac:dyDescent="0.3">
      <c r="A289" s="2">
        <v>41930</v>
      </c>
      <c r="B289" s="1">
        <v>29</v>
      </c>
      <c r="C289" s="1">
        <v>15.1</v>
      </c>
    </row>
    <row r="290" spans="1:3" x14ac:dyDescent="0.3">
      <c r="A290" s="2">
        <v>41931</v>
      </c>
      <c r="B290" s="1">
        <v>25.6</v>
      </c>
      <c r="C290" s="1">
        <v>12.2</v>
      </c>
    </row>
    <row r="291" spans="1:3" x14ac:dyDescent="0.3">
      <c r="A291" s="2">
        <v>41932</v>
      </c>
      <c r="B291" s="1">
        <v>28.4</v>
      </c>
      <c r="C291" s="1">
        <v>13.5</v>
      </c>
    </row>
    <row r="292" spans="1:3" x14ac:dyDescent="0.3">
      <c r="A292" s="2">
        <v>41933</v>
      </c>
      <c r="B292" s="1">
        <v>25.8</v>
      </c>
      <c r="C292" s="1">
        <v>12.1</v>
      </c>
    </row>
    <row r="293" spans="1:3" x14ac:dyDescent="0.3">
      <c r="A293" s="2">
        <v>41934</v>
      </c>
      <c r="B293" s="1">
        <v>22.9</v>
      </c>
      <c r="C293" s="1">
        <v>11.8</v>
      </c>
    </row>
    <row r="294" spans="1:3" x14ac:dyDescent="0.3">
      <c r="A294" s="2">
        <v>41935</v>
      </c>
      <c r="B294" s="1">
        <v>25.6</v>
      </c>
      <c r="C294" s="1">
        <v>8.8000000000000007</v>
      </c>
    </row>
    <row r="295" spans="1:3" x14ac:dyDescent="0.3">
      <c r="A295" s="2">
        <v>41936</v>
      </c>
      <c r="B295" s="1">
        <v>25.1</v>
      </c>
      <c r="C295" s="1">
        <v>12.7</v>
      </c>
    </row>
    <row r="296" spans="1:3" x14ac:dyDescent="0.3">
      <c r="A296" s="2">
        <v>41937</v>
      </c>
      <c r="B296" s="1">
        <v>25.5</v>
      </c>
      <c r="C296" s="1">
        <v>10.7</v>
      </c>
    </row>
    <row r="297" spans="1:3" x14ac:dyDescent="0.3">
      <c r="A297" s="2">
        <v>41938</v>
      </c>
      <c r="B297" s="1"/>
      <c r="C297" s="1"/>
    </row>
    <row r="298" spans="1:3" x14ac:dyDescent="0.3">
      <c r="A298" s="2">
        <v>41939</v>
      </c>
      <c r="B298" s="1">
        <v>26.8</v>
      </c>
      <c r="C298" s="1">
        <v>10.199999999999999</v>
      </c>
    </row>
    <row r="299" spans="1:3" x14ac:dyDescent="0.3">
      <c r="A299" s="2">
        <v>41940</v>
      </c>
      <c r="B299" s="1">
        <v>26.2</v>
      </c>
      <c r="C299" s="1">
        <v>8.9</v>
      </c>
    </row>
    <row r="300" spans="1:3" x14ac:dyDescent="0.3">
      <c r="A300" s="2">
        <v>41941</v>
      </c>
      <c r="B300" s="1">
        <v>21.4</v>
      </c>
      <c r="C300" s="1">
        <v>12.3</v>
      </c>
    </row>
    <row r="301" spans="1:3" x14ac:dyDescent="0.3">
      <c r="A301" s="2">
        <v>41942</v>
      </c>
      <c r="B301" s="1">
        <v>27.1</v>
      </c>
      <c r="C301" s="1">
        <v>9.1999999999999993</v>
      </c>
    </row>
    <row r="302" spans="1:3" x14ac:dyDescent="0.3">
      <c r="A302" s="2">
        <v>41943</v>
      </c>
      <c r="B302" s="1">
        <v>28.7</v>
      </c>
      <c r="C302" s="1">
        <v>9</v>
      </c>
    </row>
    <row r="303" spans="1:3" x14ac:dyDescent="0.3">
      <c r="A303" s="2">
        <v>41944</v>
      </c>
      <c r="B303" s="1">
        <v>16.2</v>
      </c>
      <c r="C303" s="1">
        <v>12.7</v>
      </c>
    </row>
    <row r="304" spans="1:3" x14ac:dyDescent="0.3">
      <c r="A304" s="2">
        <v>41945</v>
      </c>
      <c r="B304" s="1">
        <v>18.899999999999999</v>
      </c>
      <c r="C304" s="1">
        <v>9.5</v>
      </c>
    </row>
    <row r="305" spans="1:3" x14ac:dyDescent="0.3">
      <c r="A305" s="2">
        <v>41946</v>
      </c>
      <c r="B305" s="1">
        <v>17.5</v>
      </c>
      <c r="C305" s="1">
        <v>8.1</v>
      </c>
    </row>
    <row r="306" spans="1:3" x14ac:dyDescent="0.3">
      <c r="A306" s="2">
        <v>41947</v>
      </c>
      <c r="B306" s="1"/>
      <c r="C306" s="1"/>
    </row>
    <row r="307" spans="1:3" x14ac:dyDescent="0.3">
      <c r="A307" s="2">
        <v>41948</v>
      </c>
      <c r="B307" s="1"/>
      <c r="C307" s="1"/>
    </row>
    <row r="308" spans="1:3" x14ac:dyDescent="0.3">
      <c r="A308" s="2">
        <v>41949</v>
      </c>
      <c r="B308" s="1">
        <v>17.399999999999999</v>
      </c>
      <c r="C308" s="1">
        <v>6.9</v>
      </c>
    </row>
    <row r="309" spans="1:3" x14ac:dyDescent="0.3">
      <c r="A309" s="2">
        <v>41950</v>
      </c>
      <c r="B309" s="1">
        <v>18.899999999999999</v>
      </c>
      <c r="C309" s="1">
        <v>7.8</v>
      </c>
    </row>
    <row r="310" spans="1:3" x14ac:dyDescent="0.3">
      <c r="A310" s="2">
        <v>41951</v>
      </c>
      <c r="B310" s="1">
        <v>16.2</v>
      </c>
      <c r="C310" s="1">
        <v>6.5</v>
      </c>
    </row>
    <row r="311" spans="1:3" x14ac:dyDescent="0.3">
      <c r="A311" s="2">
        <v>41952</v>
      </c>
      <c r="B311" s="1">
        <v>13.3</v>
      </c>
      <c r="C311" s="1">
        <v>5.3</v>
      </c>
    </row>
    <row r="312" spans="1:3" x14ac:dyDescent="0.3">
      <c r="A312" s="2">
        <v>41953</v>
      </c>
      <c r="B312" s="1">
        <v>15.5</v>
      </c>
      <c r="C312" s="1">
        <v>2.7</v>
      </c>
    </row>
    <row r="313" spans="1:3" x14ac:dyDescent="0.3">
      <c r="A313" s="2">
        <v>41954</v>
      </c>
      <c r="B313" s="1">
        <v>19.8</v>
      </c>
      <c r="C313" s="1">
        <v>8.5</v>
      </c>
    </row>
    <row r="314" spans="1:3" x14ac:dyDescent="0.3">
      <c r="A314" s="2">
        <v>41955</v>
      </c>
      <c r="B314" s="1">
        <v>19.100000000000001</v>
      </c>
      <c r="C314" s="1">
        <v>5.0999999999999996</v>
      </c>
    </row>
    <row r="315" spans="1:3" x14ac:dyDescent="0.3">
      <c r="A315" s="2">
        <v>41956</v>
      </c>
      <c r="B315" s="1">
        <v>21.9</v>
      </c>
      <c r="C315" s="1">
        <v>9.1999999999999993</v>
      </c>
    </row>
    <row r="316" spans="1:3" x14ac:dyDescent="0.3">
      <c r="A316" s="2">
        <v>41957</v>
      </c>
      <c r="B316" s="1">
        <v>18.7</v>
      </c>
      <c r="C316" s="1">
        <v>6.2</v>
      </c>
    </row>
    <row r="317" spans="1:3" x14ac:dyDescent="0.3">
      <c r="A317" s="2">
        <v>41958</v>
      </c>
      <c r="B317" s="1">
        <v>16.8</v>
      </c>
      <c r="C317" s="1">
        <v>5.0999999999999996</v>
      </c>
    </row>
    <row r="318" spans="1:3" x14ac:dyDescent="0.3">
      <c r="A318" s="2">
        <v>41959</v>
      </c>
      <c r="B318" s="1">
        <v>16.8</v>
      </c>
      <c r="C318" s="1">
        <v>9.6999999999999993</v>
      </c>
    </row>
    <row r="319" spans="1:3" x14ac:dyDescent="0.3">
      <c r="A319" s="2">
        <v>41960</v>
      </c>
      <c r="B319" s="1">
        <v>15.5</v>
      </c>
      <c r="C319" s="1">
        <v>6.9</v>
      </c>
    </row>
    <row r="320" spans="1:3" x14ac:dyDescent="0.3">
      <c r="A320" s="2">
        <v>41961</v>
      </c>
      <c r="B320" s="1">
        <v>15.9</v>
      </c>
      <c r="C320" s="1">
        <v>4.2</v>
      </c>
    </row>
    <row r="321" spans="1:3" x14ac:dyDescent="0.3">
      <c r="A321" s="2">
        <v>41962</v>
      </c>
      <c r="B321" s="1">
        <v>16.3</v>
      </c>
      <c r="C321" s="1">
        <v>9.9</v>
      </c>
    </row>
    <row r="322" spans="1:3" x14ac:dyDescent="0.3">
      <c r="A322" s="2">
        <v>41963</v>
      </c>
      <c r="B322" s="1">
        <v>21.6</v>
      </c>
      <c r="C322" s="1">
        <v>10.3</v>
      </c>
    </row>
    <row r="323" spans="1:3" x14ac:dyDescent="0.3">
      <c r="A323" s="2">
        <v>41964</v>
      </c>
      <c r="B323" s="1">
        <v>20.3</v>
      </c>
      <c r="C323" s="1">
        <v>9.8000000000000007</v>
      </c>
    </row>
    <row r="324" spans="1:3" x14ac:dyDescent="0.3">
      <c r="A324" s="2">
        <v>41965</v>
      </c>
      <c r="B324" s="1">
        <v>18.100000000000001</v>
      </c>
      <c r="C324" s="1">
        <v>10.6</v>
      </c>
    </row>
    <row r="325" spans="1:3" x14ac:dyDescent="0.3">
      <c r="A325" s="2">
        <v>41966</v>
      </c>
      <c r="B325" s="1">
        <v>14.7</v>
      </c>
      <c r="C325" s="1">
        <v>12.5</v>
      </c>
    </row>
    <row r="326" spans="1:3" x14ac:dyDescent="0.3">
      <c r="A326" s="2">
        <v>41967</v>
      </c>
      <c r="B326" s="1">
        <v>13.4</v>
      </c>
      <c r="C326" s="1">
        <v>12.1</v>
      </c>
    </row>
    <row r="327" spans="1:3" x14ac:dyDescent="0.3">
      <c r="A327" s="2">
        <v>41968</v>
      </c>
      <c r="B327" s="1">
        <v>14</v>
      </c>
      <c r="C327" s="1">
        <v>10</v>
      </c>
    </row>
    <row r="328" spans="1:3" x14ac:dyDescent="0.3">
      <c r="A328" s="2">
        <v>41969</v>
      </c>
      <c r="B328" s="1">
        <v>13.9</v>
      </c>
      <c r="C328" s="1">
        <v>8.1</v>
      </c>
    </row>
    <row r="329" spans="1:3" x14ac:dyDescent="0.3">
      <c r="A329" s="2">
        <v>41970</v>
      </c>
      <c r="B329" s="1">
        <v>17.2</v>
      </c>
      <c r="C329" s="1">
        <v>4.5999999999999996</v>
      </c>
    </row>
    <row r="330" spans="1:3" x14ac:dyDescent="0.3">
      <c r="A330" s="2">
        <v>41971</v>
      </c>
      <c r="B330" s="1">
        <v>17.100000000000001</v>
      </c>
      <c r="C330" s="1">
        <v>11.1</v>
      </c>
    </row>
    <row r="331" spans="1:3" x14ac:dyDescent="0.3">
      <c r="A331" s="2">
        <v>41972</v>
      </c>
      <c r="B331" s="1">
        <v>12.7</v>
      </c>
      <c r="C331" s="1">
        <v>10.199999999999999</v>
      </c>
    </row>
    <row r="332" spans="1:3" x14ac:dyDescent="0.3">
      <c r="A332" s="2">
        <v>41973</v>
      </c>
      <c r="B332" s="1"/>
      <c r="C332" s="1"/>
    </row>
    <row r="333" spans="1:3" x14ac:dyDescent="0.3">
      <c r="A333" s="2">
        <v>41974</v>
      </c>
      <c r="B333" s="1">
        <v>13.2</v>
      </c>
      <c r="C333" s="1">
        <v>10.5</v>
      </c>
    </row>
    <row r="334" spans="1:3" x14ac:dyDescent="0.3">
      <c r="A334" s="2">
        <v>41975</v>
      </c>
      <c r="B334" s="1">
        <v>11.5</v>
      </c>
      <c r="C334" s="1">
        <v>9.6999999999999993</v>
      </c>
    </row>
    <row r="335" spans="1:3" x14ac:dyDescent="0.3">
      <c r="A335" s="2">
        <v>41976</v>
      </c>
      <c r="B335" s="1">
        <v>10.4</v>
      </c>
      <c r="C335" s="1">
        <v>8.1</v>
      </c>
    </row>
    <row r="336" spans="1:3" x14ac:dyDescent="0.3">
      <c r="A336" s="2">
        <v>41977</v>
      </c>
      <c r="B336" s="1">
        <v>11.6</v>
      </c>
      <c r="C336" s="1">
        <v>6.9</v>
      </c>
    </row>
    <row r="337" spans="1:3" x14ac:dyDescent="0.3">
      <c r="A337" s="2">
        <v>41978</v>
      </c>
      <c r="B337" s="1">
        <v>10.3</v>
      </c>
      <c r="C337" s="1">
        <v>6.3</v>
      </c>
    </row>
    <row r="338" spans="1:3" x14ac:dyDescent="0.3">
      <c r="A338" s="2">
        <v>41979</v>
      </c>
      <c r="B338" s="1">
        <v>9.4</v>
      </c>
      <c r="C338" s="1">
        <v>5.8</v>
      </c>
    </row>
    <row r="339" spans="1:3" x14ac:dyDescent="0.3">
      <c r="A339" s="2">
        <v>41980</v>
      </c>
      <c r="B339" s="1">
        <v>10.8</v>
      </c>
      <c r="C339" s="1">
        <v>7.1</v>
      </c>
    </row>
    <row r="340" spans="1:3" x14ac:dyDescent="0.3">
      <c r="A340" s="2">
        <v>41981</v>
      </c>
      <c r="B340" s="1">
        <v>11.5</v>
      </c>
      <c r="C340" s="1">
        <v>7.3</v>
      </c>
    </row>
    <row r="341" spans="1:3" x14ac:dyDescent="0.3">
      <c r="A341" s="2">
        <v>41982</v>
      </c>
      <c r="B341" s="1">
        <v>13.2</v>
      </c>
      <c r="C341" s="1">
        <v>6.6</v>
      </c>
    </row>
    <row r="342" spans="1:3" x14ac:dyDescent="0.3">
      <c r="A342" s="2">
        <v>41983</v>
      </c>
      <c r="B342" s="1">
        <v>16.399999999999999</v>
      </c>
      <c r="C342" s="1">
        <v>3.8</v>
      </c>
    </row>
    <row r="343" spans="1:3" x14ac:dyDescent="0.3">
      <c r="A343" s="2">
        <v>41984</v>
      </c>
      <c r="B343" s="1">
        <v>14.6</v>
      </c>
      <c r="C343" s="1">
        <v>6.3</v>
      </c>
    </row>
    <row r="344" spans="1:3" x14ac:dyDescent="0.3">
      <c r="A344" s="2">
        <v>41985</v>
      </c>
      <c r="B344" s="1">
        <v>13.9</v>
      </c>
      <c r="C344" s="1">
        <v>4.8</v>
      </c>
    </row>
    <row r="345" spans="1:3" x14ac:dyDescent="0.3">
      <c r="A345" s="2">
        <v>41986</v>
      </c>
      <c r="B345" s="1">
        <v>13.6</v>
      </c>
      <c r="C345" s="1">
        <v>7</v>
      </c>
    </row>
    <row r="346" spans="1:3" x14ac:dyDescent="0.3">
      <c r="A346" s="2">
        <v>41987</v>
      </c>
      <c r="B346" s="1">
        <v>9.6</v>
      </c>
      <c r="C346" s="1">
        <v>6.9</v>
      </c>
    </row>
    <row r="347" spans="1:3" x14ac:dyDescent="0.3">
      <c r="A347" s="2">
        <v>41988</v>
      </c>
      <c r="B347" s="1">
        <v>13.9</v>
      </c>
      <c r="C347" s="1">
        <v>5.9</v>
      </c>
    </row>
    <row r="348" spans="1:3" x14ac:dyDescent="0.3">
      <c r="A348" s="2">
        <v>41989</v>
      </c>
      <c r="B348" s="1">
        <v>12.1</v>
      </c>
      <c r="C348" s="1">
        <v>9.3000000000000007</v>
      </c>
    </row>
    <row r="349" spans="1:3" x14ac:dyDescent="0.3">
      <c r="A349" s="2">
        <v>41990</v>
      </c>
      <c r="B349" s="1">
        <v>14.5</v>
      </c>
      <c r="C349" s="1">
        <v>7</v>
      </c>
    </row>
    <row r="350" spans="1:3" x14ac:dyDescent="0.3">
      <c r="A350" s="2">
        <v>41991</v>
      </c>
      <c r="B350" s="1">
        <v>14.6</v>
      </c>
      <c r="C350" s="1">
        <v>3.3</v>
      </c>
    </row>
    <row r="351" spans="1:3" x14ac:dyDescent="0.3">
      <c r="A351" s="2">
        <v>41992</v>
      </c>
      <c r="B351" s="1">
        <v>14.1</v>
      </c>
      <c r="C351" s="1">
        <v>2.2999999999999998</v>
      </c>
    </row>
    <row r="352" spans="1:3" x14ac:dyDescent="0.3">
      <c r="A352" s="2">
        <v>41993</v>
      </c>
      <c r="B352" s="1">
        <v>13.2</v>
      </c>
      <c r="C352" s="1">
        <v>7.9</v>
      </c>
    </row>
    <row r="353" spans="1:3" x14ac:dyDescent="0.3">
      <c r="A353" s="2">
        <v>41994</v>
      </c>
      <c r="B353" s="1">
        <v>15.8</v>
      </c>
      <c r="C353" s="1">
        <v>7.8</v>
      </c>
    </row>
    <row r="354" spans="1:3" x14ac:dyDescent="0.3">
      <c r="A354" s="2">
        <v>41995</v>
      </c>
      <c r="B354" s="1">
        <v>12.4</v>
      </c>
      <c r="C354" s="1">
        <v>2.6</v>
      </c>
    </row>
    <row r="355" spans="1:3" x14ac:dyDescent="0.3">
      <c r="A355" s="2">
        <v>41996</v>
      </c>
      <c r="B355" s="1">
        <v>13</v>
      </c>
      <c r="C355" s="1">
        <v>0</v>
      </c>
    </row>
    <row r="356" spans="1:3" x14ac:dyDescent="0.3">
      <c r="A356" s="2">
        <v>41997</v>
      </c>
      <c r="B356" s="1">
        <v>12.6</v>
      </c>
      <c r="C356" s="1">
        <v>3.9</v>
      </c>
    </row>
    <row r="357" spans="1:3" x14ac:dyDescent="0.3">
      <c r="A357" s="2">
        <v>41998</v>
      </c>
      <c r="B357" s="1">
        <v>14.2</v>
      </c>
      <c r="C357" s="1">
        <v>6</v>
      </c>
    </row>
    <row r="358" spans="1:3" x14ac:dyDescent="0.3">
      <c r="A358" s="2">
        <v>41999</v>
      </c>
      <c r="B358" s="1">
        <v>14.6</v>
      </c>
      <c r="C358" s="1">
        <v>4.8</v>
      </c>
    </row>
    <row r="359" spans="1:3" x14ac:dyDescent="0.3">
      <c r="A359" s="2">
        <v>42000</v>
      </c>
      <c r="B359" s="1">
        <v>15.6</v>
      </c>
      <c r="C359" s="1">
        <v>5.6</v>
      </c>
    </row>
    <row r="360" spans="1:3" x14ac:dyDescent="0.3">
      <c r="A360" s="2">
        <v>42001</v>
      </c>
      <c r="B360" s="1">
        <v>13.5</v>
      </c>
      <c r="C360" s="1">
        <v>3.2</v>
      </c>
    </row>
    <row r="361" spans="1:3" x14ac:dyDescent="0.3">
      <c r="A361" s="2">
        <v>42002</v>
      </c>
      <c r="B361" s="1">
        <v>9.4</v>
      </c>
      <c r="C361" s="1">
        <v>-0.3</v>
      </c>
    </row>
    <row r="362" spans="1:3" x14ac:dyDescent="0.3">
      <c r="A362" s="2">
        <v>42003</v>
      </c>
      <c r="B362" s="1">
        <v>9.1999999999999993</v>
      </c>
      <c r="C362" s="1">
        <v>-2.1</v>
      </c>
    </row>
    <row r="363" spans="1:3" x14ac:dyDescent="0.3">
      <c r="A363" s="2">
        <v>42004</v>
      </c>
      <c r="B363" s="1">
        <v>12.8</v>
      </c>
      <c r="C363" s="1">
        <v>-1.7</v>
      </c>
    </row>
    <row r="364" spans="1:3" x14ac:dyDescent="0.3">
      <c r="A364" s="2">
        <v>42005</v>
      </c>
      <c r="B364" s="1">
        <v>13.2</v>
      </c>
      <c r="C364" s="1">
        <v>-1.6</v>
      </c>
    </row>
    <row r="365" spans="1:3" x14ac:dyDescent="0.3">
      <c r="A365" s="2">
        <v>42006</v>
      </c>
      <c r="B365" s="1">
        <v>12.3</v>
      </c>
      <c r="C365" s="1">
        <v>-0.7</v>
      </c>
    </row>
    <row r="366" spans="1:3" x14ac:dyDescent="0.3">
      <c r="A366" s="2">
        <v>42007</v>
      </c>
      <c r="B366" s="1">
        <v>15.9</v>
      </c>
      <c r="C366" s="1">
        <v>-0.5</v>
      </c>
    </row>
    <row r="367" spans="1:3" x14ac:dyDescent="0.3">
      <c r="A367" s="2">
        <v>42008</v>
      </c>
      <c r="B367" s="1">
        <v>14.5</v>
      </c>
      <c r="C367" s="1">
        <v>0.9</v>
      </c>
    </row>
    <row r="368" spans="1:3" x14ac:dyDescent="0.3">
      <c r="A368" s="2">
        <v>42009</v>
      </c>
      <c r="B368" s="1">
        <v>15.9</v>
      </c>
      <c r="C368" s="1">
        <v>2.7</v>
      </c>
    </row>
    <row r="369" spans="1:3" x14ac:dyDescent="0.3">
      <c r="A369" s="2">
        <v>42010</v>
      </c>
      <c r="B369" s="1">
        <v>14.6</v>
      </c>
      <c r="C369" s="1">
        <v>2.6</v>
      </c>
    </row>
    <row r="370" spans="1:3" x14ac:dyDescent="0.3">
      <c r="A370" s="2">
        <v>42011</v>
      </c>
      <c r="B370" s="1">
        <v>15.5</v>
      </c>
      <c r="C370" s="1">
        <v>0.2</v>
      </c>
    </row>
    <row r="371" spans="1:3" x14ac:dyDescent="0.3">
      <c r="A371" s="2">
        <v>42012</v>
      </c>
      <c r="B371" s="1">
        <v>12.9</v>
      </c>
      <c r="C371" s="1">
        <v>0.6</v>
      </c>
    </row>
    <row r="372" spans="1:3" x14ac:dyDescent="0.3">
      <c r="A372" s="2">
        <v>42013</v>
      </c>
      <c r="B372" s="1">
        <v>17.600000000000001</v>
      </c>
      <c r="C372" s="1">
        <v>1.8</v>
      </c>
    </row>
    <row r="373" spans="1:3" x14ac:dyDescent="0.3">
      <c r="A373" s="2">
        <v>42014</v>
      </c>
      <c r="B373" s="1">
        <v>14.6</v>
      </c>
      <c r="C373" s="1">
        <v>1.1000000000000001</v>
      </c>
    </row>
    <row r="374" spans="1:3" x14ac:dyDescent="0.3">
      <c r="A374" s="2">
        <v>42015</v>
      </c>
      <c r="B374" s="1">
        <v>12.3</v>
      </c>
      <c r="C374" s="1">
        <v>5.8</v>
      </c>
    </row>
    <row r="375" spans="1:3" x14ac:dyDescent="0.3">
      <c r="A375" s="2">
        <v>42016</v>
      </c>
      <c r="B375" s="1">
        <v>16</v>
      </c>
      <c r="C375" s="1">
        <v>-0.2</v>
      </c>
    </row>
    <row r="376" spans="1:3" x14ac:dyDescent="0.3">
      <c r="A376" s="2">
        <v>42017</v>
      </c>
      <c r="B376" s="1">
        <v>18.399999999999999</v>
      </c>
      <c r="C376" s="1">
        <v>6.1</v>
      </c>
    </row>
    <row r="377" spans="1:3" x14ac:dyDescent="0.3">
      <c r="A377" s="2">
        <v>42018</v>
      </c>
      <c r="B377" s="1">
        <v>15</v>
      </c>
      <c r="C377" s="1">
        <v>1.8</v>
      </c>
    </row>
    <row r="378" spans="1:3" x14ac:dyDescent="0.3">
      <c r="A378" s="2">
        <v>42019</v>
      </c>
      <c r="B378" s="1">
        <v>15.3</v>
      </c>
      <c r="C378" s="1">
        <v>4</v>
      </c>
    </row>
    <row r="379" spans="1:3" x14ac:dyDescent="0.3">
      <c r="A379" s="2">
        <v>42020</v>
      </c>
      <c r="B379" s="1">
        <v>9.9</v>
      </c>
      <c r="C379" s="1">
        <v>1.9</v>
      </c>
    </row>
    <row r="380" spans="1:3" x14ac:dyDescent="0.3">
      <c r="A380" s="2">
        <v>42021</v>
      </c>
      <c r="B380" s="1"/>
      <c r="C380" s="1"/>
    </row>
    <row r="381" spans="1:3" x14ac:dyDescent="0.3">
      <c r="A381" s="2">
        <v>42022</v>
      </c>
      <c r="B381" s="1">
        <v>10.4</v>
      </c>
      <c r="C381" s="1">
        <v>6</v>
      </c>
    </row>
    <row r="382" spans="1:3" x14ac:dyDescent="0.3">
      <c r="A382" s="2">
        <v>42023</v>
      </c>
      <c r="B382" s="1">
        <v>9.1999999999999993</v>
      </c>
      <c r="C382" s="1">
        <v>3.1</v>
      </c>
    </row>
    <row r="383" spans="1:3" x14ac:dyDescent="0.3">
      <c r="A383" s="2">
        <v>42024</v>
      </c>
      <c r="B383" s="1">
        <v>7.6</v>
      </c>
      <c r="C383" s="1">
        <v>4.3</v>
      </c>
    </row>
    <row r="384" spans="1:3" x14ac:dyDescent="0.3">
      <c r="A384" s="2">
        <v>42025</v>
      </c>
      <c r="B384" s="1">
        <v>8.6</v>
      </c>
      <c r="C384" s="1">
        <v>3.5</v>
      </c>
    </row>
    <row r="385" spans="1:3" x14ac:dyDescent="0.3">
      <c r="A385" s="2">
        <v>42026</v>
      </c>
      <c r="B385" s="1">
        <v>7.7</v>
      </c>
      <c r="C385" s="1">
        <v>5</v>
      </c>
    </row>
    <row r="386" spans="1:3" x14ac:dyDescent="0.3">
      <c r="A386" s="2">
        <v>42027</v>
      </c>
      <c r="B386" s="1">
        <v>12.2</v>
      </c>
      <c r="C386" s="1">
        <v>1.6</v>
      </c>
    </row>
    <row r="387" spans="1:3" x14ac:dyDescent="0.3">
      <c r="A387" s="2">
        <v>42028</v>
      </c>
      <c r="B387" s="1">
        <v>11.7</v>
      </c>
      <c r="C387" s="1">
        <v>1.1000000000000001</v>
      </c>
    </row>
    <row r="388" spans="1:3" x14ac:dyDescent="0.3">
      <c r="A388" s="2">
        <v>42029</v>
      </c>
      <c r="B388" s="1">
        <v>11.8</v>
      </c>
      <c r="C388" s="1">
        <v>4.5999999999999996</v>
      </c>
    </row>
    <row r="389" spans="1:3" x14ac:dyDescent="0.3">
      <c r="A389" s="2">
        <v>42030</v>
      </c>
      <c r="B389" s="1">
        <v>11.2</v>
      </c>
      <c r="C389" s="1">
        <v>-0.2</v>
      </c>
    </row>
    <row r="390" spans="1:3" x14ac:dyDescent="0.3">
      <c r="A390" s="2">
        <v>42031</v>
      </c>
      <c r="B390" s="1">
        <v>12.3</v>
      </c>
      <c r="C390" s="1">
        <v>4</v>
      </c>
    </row>
    <row r="391" spans="1:3" x14ac:dyDescent="0.3">
      <c r="A391" s="2">
        <v>42032</v>
      </c>
      <c r="B391" s="1">
        <v>14.1</v>
      </c>
      <c r="C391" s="1">
        <v>4.3</v>
      </c>
    </row>
    <row r="392" spans="1:3" x14ac:dyDescent="0.3">
      <c r="A392" s="2">
        <v>42033</v>
      </c>
      <c r="B392" s="1">
        <v>19.399999999999999</v>
      </c>
      <c r="C392" s="1">
        <v>3.4</v>
      </c>
    </row>
    <row r="393" spans="1:3" x14ac:dyDescent="0.3">
      <c r="A393" s="2">
        <v>42034</v>
      </c>
      <c r="B393" s="1">
        <v>14</v>
      </c>
      <c r="C393" s="1">
        <v>9.9</v>
      </c>
    </row>
    <row r="394" spans="1:3" x14ac:dyDescent="0.3">
      <c r="A394" s="2">
        <v>42035</v>
      </c>
      <c r="B394" s="1">
        <v>10.9</v>
      </c>
      <c r="C394" s="1">
        <v>3.2</v>
      </c>
    </row>
    <row r="395" spans="1:3" x14ac:dyDescent="0.3">
      <c r="A395" s="2">
        <v>42036</v>
      </c>
      <c r="B395" s="1">
        <v>7.9</v>
      </c>
      <c r="C395" s="1">
        <v>3</v>
      </c>
    </row>
    <row r="396" spans="1:3" x14ac:dyDescent="0.3">
      <c r="A396" s="2">
        <v>42037</v>
      </c>
      <c r="B396" s="1">
        <v>11.9</v>
      </c>
      <c r="C396" s="1">
        <v>4.5999999999999996</v>
      </c>
    </row>
    <row r="397" spans="1:3" x14ac:dyDescent="0.3">
      <c r="A397" s="2">
        <v>42038</v>
      </c>
      <c r="B397" s="1">
        <v>7.6</v>
      </c>
      <c r="C397" s="1">
        <v>2.4</v>
      </c>
    </row>
    <row r="398" spans="1:3" x14ac:dyDescent="0.3">
      <c r="A398" s="2">
        <v>42039</v>
      </c>
      <c r="B398" s="1">
        <v>4.8</v>
      </c>
      <c r="C398" s="1">
        <v>1.7</v>
      </c>
    </row>
    <row r="399" spans="1:3" x14ac:dyDescent="0.3">
      <c r="A399" s="2">
        <v>42040</v>
      </c>
      <c r="B399" s="1">
        <v>7.2</v>
      </c>
      <c r="C399" s="1">
        <v>1.2</v>
      </c>
    </row>
    <row r="400" spans="1:3" x14ac:dyDescent="0.3">
      <c r="A400" s="2">
        <v>42041</v>
      </c>
      <c r="B400" s="1">
        <v>3.3</v>
      </c>
      <c r="C400" s="1">
        <v>1.1000000000000001</v>
      </c>
    </row>
    <row r="401" spans="1:3" x14ac:dyDescent="0.3">
      <c r="A401" s="2">
        <v>42042</v>
      </c>
      <c r="B401" s="1">
        <v>5.2</v>
      </c>
      <c r="C401" s="1">
        <v>2.1</v>
      </c>
    </row>
    <row r="402" spans="1:3" x14ac:dyDescent="0.3">
      <c r="A402" s="2">
        <v>42043</v>
      </c>
      <c r="B402" s="1">
        <v>7.9</v>
      </c>
      <c r="C402" s="1">
        <v>3.3</v>
      </c>
    </row>
    <row r="403" spans="1:3" x14ac:dyDescent="0.3">
      <c r="A403" s="2">
        <v>42044</v>
      </c>
      <c r="B403" s="1">
        <v>12.1</v>
      </c>
      <c r="C403" s="1">
        <v>0.5</v>
      </c>
    </row>
    <row r="404" spans="1:3" x14ac:dyDescent="0.3">
      <c r="A404" s="2">
        <v>42045</v>
      </c>
      <c r="B404" s="1">
        <v>14.5</v>
      </c>
      <c r="C404" s="1">
        <v>-1.2</v>
      </c>
    </row>
    <row r="405" spans="1:3" x14ac:dyDescent="0.3">
      <c r="A405" s="2">
        <v>42046</v>
      </c>
      <c r="B405" s="1">
        <v>14.9</v>
      </c>
      <c r="C405" s="1">
        <v>-0.3</v>
      </c>
    </row>
    <row r="406" spans="1:3" x14ac:dyDescent="0.3">
      <c r="A406" s="2">
        <v>42047</v>
      </c>
      <c r="B406" s="1">
        <v>13.5</v>
      </c>
      <c r="C406" s="1">
        <v>2.6</v>
      </c>
    </row>
    <row r="407" spans="1:3" x14ac:dyDescent="0.3">
      <c r="A407" s="2">
        <v>42048</v>
      </c>
      <c r="B407" s="1">
        <v>16.2</v>
      </c>
      <c r="C407" s="1">
        <v>1.7</v>
      </c>
    </row>
    <row r="408" spans="1:3" x14ac:dyDescent="0.3">
      <c r="A408" s="2">
        <v>42049</v>
      </c>
      <c r="B408" s="1">
        <v>12.6</v>
      </c>
      <c r="C408" s="1">
        <v>5.7</v>
      </c>
    </row>
    <row r="409" spans="1:3" x14ac:dyDescent="0.3">
      <c r="A409" s="2">
        <v>42050</v>
      </c>
      <c r="B409" s="1">
        <v>14.2</v>
      </c>
      <c r="C409" s="1">
        <v>8.4</v>
      </c>
    </row>
    <row r="410" spans="1:3" x14ac:dyDescent="0.3">
      <c r="A410" s="2">
        <v>42051</v>
      </c>
      <c r="B410" s="1">
        <v>10.4</v>
      </c>
      <c r="C410" s="1">
        <v>6.6</v>
      </c>
    </row>
    <row r="411" spans="1:3" x14ac:dyDescent="0.3">
      <c r="A411" s="2">
        <v>42052</v>
      </c>
      <c r="B411" s="1">
        <v>11.1</v>
      </c>
      <c r="C411" s="1">
        <v>3.4</v>
      </c>
    </row>
    <row r="412" spans="1:3" x14ac:dyDescent="0.3">
      <c r="A412" s="2">
        <v>42053</v>
      </c>
      <c r="B412" s="1">
        <v>11.6</v>
      </c>
      <c r="C412" s="1">
        <v>1.4</v>
      </c>
    </row>
    <row r="413" spans="1:3" x14ac:dyDescent="0.3">
      <c r="A413" s="2">
        <v>42054</v>
      </c>
      <c r="B413" s="1">
        <v>15.5</v>
      </c>
      <c r="C413" s="1">
        <v>0.3</v>
      </c>
    </row>
    <row r="414" spans="1:3" x14ac:dyDescent="0.3">
      <c r="A414" s="2">
        <v>42055</v>
      </c>
      <c r="B414" s="1">
        <v>14.4</v>
      </c>
      <c r="C414" s="1">
        <v>6.7</v>
      </c>
    </row>
    <row r="415" spans="1:3" x14ac:dyDescent="0.3">
      <c r="A415" s="2">
        <v>42056</v>
      </c>
      <c r="B415" s="1">
        <v>9.6999999999999993</v>
      </c>
      <c r="C415" s="1">
        <v>6.6</v>
      </c>
    </row>
    <row r="416" spans="1:3" x14ac:dyDescent="0.3">
      <c r="A416" s="2">
        <v>42057</v>
      </c>
      <c r="B416" s="1">
        <v>12.3</v>
      </c>
      <c r="C416" s="1">
        <v>5.0999999999999996</v>
      </c>
    </row>
    <row r="417" spans="1:3" x14ac:dyDescent="0.3">
      <c r="A417" s="2">
        <v>42058</v>
      </c>
      <c r="B417" s="1">
        <v>14.9</v>
      </c>
      <c r="C417" s="1">
        <v>5.7</v>
      </c>
    </row>
    <row r="418" spans="1:3" x14ac:dyDescent="0.3">
      <c r="A418" s="2">
        <v>42059</v>
      </c>
      <c r="B418" s="1">
        <v>10.199999999999999</v>
      </c>
      <c r="C418" s="1">
        <v>4.8</v>
      </c>
    </row>
    <row r="419" spans="1:3" x14ac:dyDescent="0.3">
      <c r="A419" s="2">
        <v>42060</v>
      </c>
      <c r="B419" s="1">
        <v>14.1</v>
      </c>
      <c r="C419" s="1">
        <v>7.4</v>
      </c>
    </row>
    <row r="420" spans="1:3" x14ac:dyDescent="0.3">
      <c r="A420" s="2">
        <v>42061</v>
      </c>
      <c r="B420" s="1">
        <v>16.5</v>
      </c>
      <c r="C420" s="1">
        <v>9.1999999999999993</v>
      </c>
    </row>
    <row r="421" spans="1:3" x14ac:dyDescent="0.3">
      <c r="A421" s="2">
        <v>42062</v>
      </c>
      <c r="B421" s="1">
        <v>12.7</v>
      </c>
      <c r="C421" s="1">
        <v>6.1</v>
      </c>
    </row>
    <row r="422" spans="1:3" x14ac:dyDescent="0.3">
      <c r="A422" s="2">
        <v>42063</v>
      </c>
      <c r="B422" s="1">
        <v>17</v>
      </c>
      <c r="C422" s="1">
        <v>7.6</v>
      </c>
    </row>
    <row r="423" spans="1:3" x14ac:dyDescent="0.3">
      <c r="A423" s="2">
        <v>42064</v>
      </c>
      <c r="B423" s="1">
        <v>21.5</v>
      </c>
      <c r="C423" s="1">
        <v>9.3000000000000007</v>
      </c>
    </row>
    <row r="424" spans="1:3" x14ac:dyDescent="0.3">
      <c r="A424" s="2">
        <v>42065</v>
      </c>
      <c r="B424" s="1">
        <v>13.8</v>
      </c>
      <c r="C424" s="1">
        <v>10.5</v>
      </c>
    </row>
    <row r="425" spans="1:3" x14ac:dyDescent="0.3">
      <c r="A425" s="2">
        <v>42066</v>
      </c>
      <c r="B425" s="1">
        <v>12.2</v>
      </c>
      <c r="C425" s="1">
        <v>7.9</v>
      </c>
    </row>
    <row r="426" spans="1:3" x14ac:dyDescent="0.3">
      <c r="A426" s="2">
        <v>42067</v>
      </c>
      <c r="B426" s="1">
        <v>12</v>
      </c>
      <c r="C426" s="1">
        <v>3.6</v>
      </c>
    </row>
    <row r="427" spans="1:3" x14ac:dyDescent="0.3">
      <c r="A427" s="2">
        <v>42068</v>
      </c>
      <c r="B427" s="1">
        <v>15.1</v>
      </c>
      <c r="C427" s="1">
        <v>2</v>
      </c>
    </row>
    <row r="428" spans="1:3" x14ac:dyDescent="0.3">
      <c r="A428" s="2">
        <v>42069</v>
      </c>
      <c r="B428" s="1">
        <v>20.6</v>
      </c>
      <c r="C428" s="1">
        <v>2.5</v>
      </c>
    </row>
    <row r="429" spans="1:3" x14ac:dyDescent="0.3">
      <c r="A429" s="2">
        <v>42070</v>
      </c>
      <c r="B429" s="1">
        <v>25</v>
      </c>
      <c r="C429" s="1">
        <v>3.3</v>
      </c>
    </row>
    <row r="430" spans="1:3" x14ac:dyDescent="0.3">
      <c r="A430" s="2">
        <v>42071</v>
      </c>
      <c r="B430" s="1">
        <v>19.7</v>
      </c>
      <c r="C430" s="1">
        <v>3.3</v>
      </c>
    </row>
    <row r="431" spans="1:3" x14ac:dyDescent="0.3">
      <c r="A431" s="2">
        <v>42072</v>
      </c>
      <c r="B431" s="1">
        <v>22.7</v>
      </c>
      <c r="C431" s="1">
        <v>3</v>
      </c>
    </row>
    <row r="432" spans="1:3" x14ac:dyDescent="0.3">
      <c r="A432" s="2">
        <v>42073</v>
      </c>
      <c r="B432" s="1">
        <v>20.3</v>
      </c>
      <c r="C432" s="1">
        <v>5.9</v>
      </c>
    </row>
    <row r="433" spans="1:3" x14ac:dyDescent="0.3">
      <c r="A433" s="2">
        <v>42074</v>
      </c>
      <c r="B433" s="1">
        <v>12.3</v>
      </c>
      <c r="C433" s="1">
        <v>6</v>
      </c>
    </row>
    <row r="434" spans="1:3" x14ac:dyDescent="0.3">
      <c r="A434" s="2">
        <v>42075</v>
      </c>
      <c r="B434" s="1">
        <v>14</v>
      </c>
      <c r="C434" s="1">
        <v>6.4</v>
      </c>
    </row>
    <row r="435" spans="1:3" x14ac:dyDescent="0.3">
      <c r="A435" s="2">
        <v>42076</v>
      </c>
      <c r="B435" s="1">
        <v>12.4</v>
      </c>
      <c r="C435" s="1">
        <v>6</v>
      </c>
    </row>
    <row r="436" spans="1:3" x14ac:dyDescent="0.3">
      <c r="A436" s="2">
        <v>42077</v>
      </c>
      <c r="B436" s="1"/>
      <c r="C436" s="1"/>
    </row>
    <row r="437" spans="1:3" x14ac:dyDescent="0.3">
      <c r="A437" s="2">
        <v>42078</v>
      </c>
      <c r="B437" s="1"/>
      <c r="C437" s="1"/>
    </row>
    <row r="438" spans="1:3" x14ac:dyDescent="0.3">
      <c r="A438" s="2">
        <v>42079</v>
      </c>
      <c r="B438" s="1">
        <v>15.4</v>
      </c>
      <c r="C438" s="1">
        <v>2.7</v>
      </c>
    </row>
    <row r="439" spans="1:3" x14ac:dyDescent="0.3">
      <c r="A439" s="2">
        <v>42080</v>
      </c>
      <c r="B439" s="1">
        <v>18.8</v>
      </c>
      <c r="C439" s="1">
        <v>3.6</v>
      </c>
    </row>
    <row r="440" spans="1:3" x14ac:dyDescent="0.3">
      <c r="A440" s="2">
        <v>42081</v>
      </c>
      <c r="B440" s="1">
        <v>15.8</v>
      </c>
      <c r="C440" s="1">
        <v>6.8</v>
      </c>
    </row>
    <row r="441" spans="1:3" x14ac:dyDescent="0.3">
      <c r="A441" s="2">
        <v>42082</v>
      </c>
      <c r="B441" s="1">
        <v>13.9</v>
      </c>
      <c r="C441" s="1">
        <v>8.9</v>
      </c>
    </row>
    <row r="442" spans="1:3" x14ac:dyDescent="0.3">
      <c r="A442" s="2">
        <v>42083</v>
      </c>
      <c r="B442" s="1">
        <v>10.4</v>
      </c>
      <c r="C442" s="1">
        <v>7.4</v>
      </c>
    </row>
    <row r="443" spans="1:3" x14ac:dyDescent="0.3">
      <c r="A443" s="2">
        <v>42084</v>
      </c>
      <c r="B443" s="1"/>
      <c r="C443" s="1"/>
    </row>
    <row r="444" spans="1:3" x14ac:dyDescent="0.3">
      <c r="A444" s="2">
        <v>42085</v>
      </c>
      <c r="B444" s="1"/>
      <c r="C444" s="1"/>
    </row>
    <row r="445" spans="1:3" x14ac:dyDescent="0.3">
      <c r="A445" s="2">
        <v>42086</v>
      </c>
      <c r="B445" s="1">
        <v>8.6</v>
      </c>
      <c r="C445" s="1">
        <v>5.3</v>
      </c>
    </row>
    <row r="446" spans="1:3" x14ac:dyDescent="0.3">
      <c r="A446" s="2">
        <v>42087</v>
      </c>
      <c r="B446" s="1">
        <v>8.8000000000000007</v>
      </c>
      <c r="C446" s="1">
        <v>4.4000000000000004</v>
      </c>
    </row>
    <row r="447" spans="1:3" x14ac:dyDescent="0.3">
      <c r="A447" s="2">
        <v>42088</v>
      </c>
      <c r="B447" s="1">
        <v>12</v>
      </c>
      <c r="C447" s="1">
        <v>3.2</v>
      </c>
    </row>
    <row r="448" spans="1:3" x14ac:dyDescent="0.3">
      <c r="A448" s="2">
        <v>42089</v>
      </c>
      <c r="B448" s="1"/>
      <c r="C448" s="1"/>
    </row>
    <row r="449" spans="1:3" x14ac:dyDescent="0.3">
      <c r="A449" s="2">
        <v>42090</v>
      </c>
      <c r="B449" s="1">
        <v>16.399999999999999</v>
      </c>
      <c r="C449" s="1">
        <v>9.4</v>
      </c>
    </row>
    <row r="450" spans="1:3" x14ac:dyDescent="0.3">
      <c r="A450" s="2">
        <v>42091</v>
      </c>
      <c r="B450" s="1">
        <v>17.3</v>
      </c>
      <c r="C450" s="1">
        <v>8.5</v>
      </c>
    </row>
    <row r="451" spans="1:3" x14ac:dyDescent="0.3">
      <c r="A451" s="2">
        <v>42092</v>
      </c>
      <c r="B451" s="1">
        <v>23</v>
      </c>
      <c r="C451" s="1">
        <v>6.9</v>
      </c>
    </row>
    <row r="452" spans="1:3" x14ac:dyDescent="0.3">
      <c r="A452" s="2">
        <v>42093</v>
      </c>
      <c r="B452" s="1">
        <v>22.5</v>
      </c>
      <c r="C452" s="1">
        <v>8.3000000000000007</v>
      </c>
    </row>
    <row r="453" spans="1:3" x14ac:dyDescent="0.3">
      <c r="A453" s="2">
        <v>42094</v>
      </c>
      <c r="B453" s="1"/>
      <c r="C453" s="1"/>
    </row>
    <row r="454" spans="1:3" x14ac:dyDescent="0.3">
      <c r="A454" s="2">
        <v>42095</v>
      </c>
      <c r="B454" s="1"/>
      <c r="C454" s="1"/>
    </row>
    <row r="455" spans="1:3" x14ac:dyDescent="0.3">
      <c r="A455" s="2">
        <v>42096</v>
      </c>
      <c r="B455" s="1">
        <v>21.2</v>
      </c>
      <c r="C455" s="1">
        <v>4.3</v>
      </c>
    </row>
    <row r="456" spans="1:3" x14ac:dyDescent="0.3">
      <c r="A456" s="2">
        <v>42097</v>
      </c>
      <c r="B456" s="1">
        <v>17.399999999999999</v>
      </c>
      <c r="C456" s="1">
        <v>5.5</v>
      </c>
    </row>
    <row r="457" spans="1:3" x14ac:dyDescent="0.3">
      <c r="A457" s="2">
        <v>42098</v>
      </c>
      <c r="B457" s="1"/>
      <c r="C457" s="1"/>
    </row>
    <row r="458" spans="1:3" x14ac:dyDescent="0.3">
      <c r="A458" s="2">
        <v>42099</v>
      </c>
      <c r="B458" s="1">
        <v>19</v>
      </c>
      <c r="C458" s="1">
        <v>9.3000000000000007</v>
      </c>
    </row>
    <row r="459" spans="1:3" x14ac:dyDescent="0.3">
      <c r="A459" s="2">
        <v>42100</v>
      </c>
      <c r="B459" s="1">
        <v>17.8</v>
      </c>
      <c r="C459" s="1">
        <v>8</v>
      </c>
    </row>
    <row r="460" spans="1:3" x14ac:dyDescent="0.3">
      <c r="A460" s="2">
        <v>42101</v>
      </c>
      <c r="B460" s="1">
        <v>20.8</v>
      </c>
      <c r="C460" s="1">
        <v>3.8</v>
      </c>
    </row>
    <row r="461" spans="1:3" x14ac:dyDescent="0.3">
      <c r="A461" s="2">
        <v>42102</v>
      </c>
      <c r="B461" s="1">
        <v>24.7</v>
      </c>
      <c r="C461" s="1">
        <v>8.4</v>
      </c>
    </row>
    <row r="462" spans="1:3" x14ac:dyDescent="0.3">
      <c r="A462" s="2">
        <v>42103</v>
      </c>
      <c r="B462" s="1">
        <v>19</v>
      </c>
      <c r="C462" s="1">
        <v>9.9</v>
      </c>
    </row>
    <row r="463" spans="1:3" x14ac:dyDescent="0.3">
      <c r="A463" s="2">
        <v>42104</v>
      </c>
      <c r="B463" s="1"/>
      <c r="C463" s="1"/>
    </row>
    <row r="464" spans="1:3" x14ac:dyDescent="0.3">
      <c r="A464" s="2">
        <v>42105</v>
      </c>
      <c r="B464" s="1">
        <v>18.399999999999999</v>
      </c>
      <c r="C464" s="1">
        <v>9.1</v>
      </c>
    </row>
    <row r="465" spans="1:3" x14ac:dyDescent="0.3">
      <c r="A465" s="2">
        <v>42106</v>
      </c>
      <c r="B465" s="1">
        <v>25.1</v>
      </c>
      <c r="C465" s="1">
        <v>6.5</v>
      </c>
    </row>
    <row r="466" spans="1:3" x14ac:dyDescent="0.3">
      <c r="A466" s="2">
        <v>42107</v>
      </c>
      <c r="B466" s="1"/>
      <c r="C466" s="1"/>
    </row>
    <row r="467" spans="1:3" x14ac:dyDescent="0.3">
      <c r="A467" s="2">
        <v>42108</v>
      </c>
      <c r="B467" s="1">
        <v>27.6</v>
      </c>
      <c r="C467" s="1">
        <v>9.6999999999999993</v>
      </c>
    </row>
    <row r="468" spans="1:3" x14ac:dyDescent="0.3">
      <c r="A468" s="2">
        <v>42109</v>
      </c>
      <c r="B468" s="1">
        <v>23.2</v>
      </c>
      <c r="C468" s="1">
        <v>11.8</v>
      </c>
    </row>
    <row r="469" spans="1:3" x14ac:dyDescent="0.3">
      <c r="A469" s="2">
        <v>42110</v>
      </c>
      <c r="B469" s="1">
        <v>19.3</v>
      </c>
      <c r="C469" s="1">
        <v>10.3</v>
      </c>
    </row>
    <row r="470" spans="1:3" x14ac:dyDescent="0.3">
      <c r="A470" s="2">
        <v>42111</v>
      </c>
      <c r="B470" s="1">
        <v>16.100000000000001</v>
      </c>
      <c r="C470" s="1">
        <v>10.7</v>
      </c>
    </row>
    <row r="471" spans="1:3" x14ac:dyDescent="0.3">
      <c r="A471" s="2">
        <v>42112</v>
      </c>
      <c r="B471" s="1">
        <v>16.899999999999999</v>
      </c>
      <c r="C471" s="1">
        <v>8.8000000000000007</v>
      </c>
    </row>
    <row r="472" spans="1:3" x14ac:dyDescent="0.3">
      <c r="A472" s="2">
        <v>42113</v>
      </c>
      <c r="B472" s="1">
        <v>16.8</v>
      </c>
      <c r="C472" s="1">
        <v>8.5</v>
      </c>
    </row>
    <row r="473" spans="1:3" x14ac:dyDescent="0.3">
      <c r="A473" s="2">
        <v>42114</v>
      </c>
      <c r="B473" s="1">
        <v>18.899999999999999</v>
      </c>
      <c r="C473" s="1">
        <v>8.3000000000000007</v>
      </c>
    </row>
    <row r="474" spans="1:3" x14ac:dyDescent="0.3">
      <c r="A474" s="2">
        <v>42115</v>
      </c>
      <c r="B474" s="1">
        <v>24.8</v>
      </c>
      <c r="C474" s="1">
        <v>9.4</v>
      </c>
    </row>
    <row r="475" spans="1:3" x14ac:dyDescent="0.3">
      <c r="A475" s="2">
        <v>42116</v>
      </c>
      <c r="B475" s="1">
        <v>24.1</v>
      </c>
      <c r="C475" s="1">
        <v>11.7</v>
      </c>
    </row>
    <row r="476" spans="1:3" x14ac:dyDescent="0.3">
      <c r="A476" s="2">
        <v>42117</v>
      </c>
      <c r="B476" s="1">
        <v>20.6</v>
      </c>
      <c r="C476" s="1">
        <v>10.199999999999999</v>
      </c>
    </row>
    <row r="477" spans="1:3" x14ac:dyDescent="0.3">
      <c r="A477" s="2">
        <v>42118</v>
      </c>
      <c r="B477" s="1">
        <v>18.600000000000001</v>
      </c>
      <c r="C477" s="1">
        <v>12.4</v>
      </c>
    </row>
    <row r="478" spans="1:3" x14ac:dyDescent="0.3">
      <c r="A478" s="2">
        <v>42119</v>
      </c>
      <c r="B478" s="1">
        <v>22.8</v>
      </c>
      <c r="C478" s="1">
        <v>11.1</v>
      </c>
    </row>
    <row r="479" spans="1:3" x14ac:dyDescent="0.3">
      <c r="A479" s="2">
        <v>42120</v>
      </c>
      <c r="B479" s="1">
        <v>18.399999999999999</v>
      </c>
      <c r="C479" s="1">
        <v>10.5</v>
      </c>
    </row>
    <row r="480" spans="1:3" x14ac:dyDescent="0.3">
      <c r="A480" s="2">
        <v>42121</v>
      </c>
      <c r="B480" s="1">
        <v>14.4</v>
      </c>
      <c r="C480" s="1">
        <v>10</v>
      </c>
    </row>
    <row r="481" spans="1:3" x14ac:dyDescent="0.3">
      <c r="A481" s="2">
        <v>42122</v>
      </c>
      <c r="B481" s="1">
        <v>16.100000000000001</v>
      </c>
      <c r="C481" s="1">
        <v>9</v>
      </c>
    </row>
    <row r="482" spans="1:3" x14ac:dyDescent="0.3">
      <c r="A482" s="2">
        <v>42123</v>
      </c>
      <c r="B482" s="1">
        <v>17.7</v>
      </c>
      <c r="C482" s="1">
        <v>9.8000000000000007</v>
      </c>
    </row>
    <row r="483" spans="1:3" x14ac:dyDescent="0.3">
      <c r="A483" s="2">
        <v>42124</v>
      </c>
      <c r="B483" s="1">
        <v>24.6</v>
      </c>
      <c r="C483" s="1">
        <v>9.5</v>
      </c>
    </row>
    <row r="484" spans="1:3" x14ac:dyDescent="0.3">
      <c r="A484" s="2">
        <v>42125</v>
      </c>
      <c r="B484" s="1">
        <v>25.6</v>
      </c>
      <c r="C484" s="1">
        <v>14.8</v>
      </c>
    </row>
    <row r="485" spans="1:3" x14ac:dyDescent="0.3">
      <c r="A485" s="2">
        <v>42126</v>
      </c>
      <c r="B485" s="1">
        <v>22.9</v>
      </c>
      <c r="C485" s="1">
        <v>14.2</v>
      </c>
    </row>
    <row r="486" spans="1:3" x14ac:dyDescent="0.3">
      <c r="A486" s="2">
        <v>42127</v>
      </c>
      <c r="B486" s="1">
        <v>21.8</v>
      </c>
      <c r="C486" s="1">
        <v>14.6</v>
      </c>
    </row>
    <row r="487" spans="1:3" x14ac:dyDescent="0.3">
      <c r="A487" s="2">
        <v>42128</v>
      </c>
      <c r="B487" s="1">
        <v>23.6</v>
      </c>
      <c r="C487" s="1">
        <v>13.9</v>
      </c>
    </row>
    <row r="488" spans="1:3" x14ac:dyDescent="0.3">
      <c r="A488" s="2">
        <v>42129</v>
      </c>
      <c r="B488" s="1">
        <v>18.8</v>
      </c>
      <c r="C488" s="1">
        <v>9.3000000000000007</v>
      </c>
    </row>
    <row r="489" spans="1:3" x14ac:dyDescent="0.3">
      <c r="A489" s="2">
        <v>42130</v>
      </c>
      <c r="B489" s="1">
        <v>18.5</v>
      </c>
      <c r="C489" s="1">
        <v>8</v>
      </c>
    </row>
    <row r="490" spans="1:3" x14ac:dyDescent="0.3">
      <c r="A490" s="2">
        <v>42131</v>
      </c>
      <c r="B490" s="1">
        <v>25.1</v>
      </c>
      <c r="C490" s="1">
        <v>7.4</v>
      </c>
    </row>
    <row r="491" spans="1:3" x14ac:dyDescent="0.3">
      <c r="A491" s="2">
        <v>42132</v>
      </c>
      <c r="B491" s="1">
        <v>24.8</v>
      </c>
      <c r="C491" s="1">
        <v>11.2</v>
      </c>
    </row>
    <row r="492" spans="1:3" x14ac:dyDescent="0.3">
      <c r="A492" s="2">
        <v>42133</v>
      </c>
      <c r="B492" s="1">
        <v>21.7</v>
      </c>
      <c r="C492" s="1">
        <v>14.5</v>
      </c>
    </row>
    <row r="493" spans="1:3" x14ac:dyDescent="0.3">
      <c r="A493" s="2">
        <v>42134</v>
      </c>
      <c r="B493" s="1">
        <v>26.5</v>
      </c>
      <c r="C493" s="1">
        <v>13.6</v>
      </c>
    </row>
    <row r="494" spans="1:3" x14ac:dyDescent="0.3">
      <c r="A494" s="2">
        <v>42135</v>
      </c>
      <c r="B494" s="1">
        <v>21.2</v>
      </c>
      <c r="C494" s="1">
        <v>12.1</v>
      </c>
    </row>
    <row r="495" spans="1:3" x14ac:dyDescent="0.3">
      <c r="A495" s="2">
        <v>42136</v>
      </c>
      <c r="B495" s="1">
        <v>22.9</v>
      </c>
      <c r="C495" s="1">
        <v>12.3</v>
      </c>
    </row>
    <row r="496" spans="1:3" x14ac:dyDescent="0.3">
      <c r="A496" s="2">
        <v>42137</v>
      </c>
      <c r="B496" s="1">
        <v>23.9</v>
      </c>
      <c r="C496" s="1">
        <v>13.4</v>
      </c>
    </row>
    <row r="497" spans="1:3" x14ac:dyDescent="0.3">
      <c r="A497" s="2">
        <v>42138</v>
      </c>
      <c r="B497" s="1">
        <v>16.899999999999999</v>
      </c>
      <c r="C497" s="1">
        <v>10.9</v>
      </c>
    </row>
    <row r="498" spans="1:3" x14ac:dyDescent="0.3">
      <c r="A498" s="2">
        <v>42139</v>
      </c>
      <c r="B498" s="1">
        <v>15.7</v>
      </c>
      <c r="C498" s="1">
        <v>10.6</v>
      </c>
    </row>
    <row r="499" spans="1:3" x14ac:dyDescent="0.3">
      <c r="A499" s="2">
        <v>42140</v>
      </c>
      <c r="B499" s="1">
        <v>21</v>
      </c>
      <c r="C499" s="1">
        <v>7</v>
      </c>
    </row>
    <row r="500" spans="1:3" x14ac:dyDescent="0.3">
      <c r="A500" s="2">
        <v>42141</v>
      </c>
      <c r="B500" s="1">
        <v>20.7</v>
      </c>
      <c r="C500" s="1">
        <v>12.8</v>
      </c>
    </row>
    <row r="501" spans="1:3" x14ac:dyDescent="0.3">
      <c r="A501" s="2">
        <v>42142</v>
      </c>
      <c r="B501" s="1">
        <v>17.100000000000001</v>
      </c>
      <c r="C501" s="1">
        <v>13.1</v>
      </c>
    </row>
    <row r="502" spans="1:3" x14ac:dyDescent="0.3">
      <c r="A502" s="2">
        <v>42143</v>
      </c>
      <c r="B502" s="1">
        <v>14</v>
      </c>
      <c r="C502" s="1">
        <v>9.1</v>
      </c>
    </row>
    <row r="503" spans="1:3" x14ac:dyDescent="0.3">
      <c r="A503" s="2">
        <v>42144</v>
      </c>
      <c r="B503" s="1">
        <v>13.8</v>
      </c>
      <c r="C503" s="1">
        <v>8.4</v>
      </c>
    </row>
    <row r="504" spans="1:3" x14ac:dyDescent="0.3">
      <c r="A504" s="2">
        <v>42145</v>
      </c>
      <c r="B504" s="1">
        <v>16.7</v>
      </c>
      <c r="C504" s="1">
        <v>9.1</v>
      </c>
    </row>
    <row r="505" spans="1:3" x14ac:dyDescent="0.3">
      <c r="A505" s="2">
        <v>42146</v>
      </c>
      <c r="B505" s="1">
        <v>18.2</v>
      </c>
      <c r="C505" s="1">
        <v>7.2</v>
      </c>
    </row>
    <row r="506" spans="1:3" x14ac:dyDescent="0.3">
      <c r="A506" s="2">
        <v>42147</v>
      </c>
      <c r="B506" s="1">
        <v>20.3</v>
      </c>
      <c r="C506" s="1">
        <v>8.3000000000000007</v>
      </c>
    </row>
    <row r="507" spans="1:3" x14ac:dyDescent="0.3">
      <c r="A507" s="2">
        <v>42148</v>
      </c>
      <c r="B507" s="1">
        <v>20.2</v>
      </c>
      <c r="C507" s="1">
        <v>9.6</v>
      </c>
    </row>
    <row r="508" spans="1:3" x14ac:dyDescent="0.3">
      <c r="A508" s="2">
        <v>42149</v>
      </c>
      <c r="B508" s="1">
        <v>21.2</v>
      </c>
      <c r="C508" s="1">
        <v>11.5</v>
      </c>
    </row>
    <row r="509" spans="1:3" x14ac:dyDescent="0.3">
      <c r="A509" s="2">
        <v>42150</v>
      </c>
      <c r="B509" s="1">
        <v>21.3</v>
      </c>
      <c r="C509" s="1">
        <v>13.1</v>
      </c>
    </row>
    <row r="510" spans="1:3" x14ac:dyDescent="0.3">
      <c r="A510" s="2">
        <v>42151</v>
      </c>
      <c r="B510" s="1">
        <v>22.4</v>
      </c>
      <c r="C510" s="1">
        <v>11.4</v>
      </c>
    </row>
    <row r="511" spans="1:3" x14ac:dyDescent="0.3">
      <c r="A511" s="2">
        <v>42152</v>
      </c>
      <c r="B511" s="1">
        <v>21.7</v>
      </c>
      <c r="C511" s="1">
        <v>11.9</v>
      </c>
    </row>
    <row r="512" spans="1:3" x14ac:dyDescent="0.3">
      <c r="A512" s="2">
        <v>42153</v>
      </c>
      <c r="B512" s="1">
        <v>21.7</v>
      </c>
      <c r="C512" s="1">
        <v>13</v>
      </c>
    </row>
    <row r="513" spans="1:3" x14ac:dyDescent="0.3">
      <c r="A513" s="2">
        <v>42154</v>
      </c>
      <c r="B513" s="1">
        <v>22.3</v>
      </c>
      <c r="C513" s="1">
        <v>12.5</v>
      </c>
    </row>
    <row r="514" spans="1:3" x14ac:dyDescent="0.3">
      <c r="A514" s="2">
        <v>42155</v>
      </c>
      <c r="B514" s="1">
        <v>24</v>
      </c>
      <c r="C514" s="1">
        <v>11.8</v>
      </c>
    </row>
    <row r="515" spans="1:3" x14ac:dyDescent="0.3">
      <c r="A515" s="2">
        <v>42156</v>
      </c>
      <c r="B515" s="1">
        <v>17.5</v>
      </c>
      <c r="C515" s="1">
        <v>14.6</v>
      </c>
    </row>
    <row r="516" spans="1:3" x14ac:dyDescent="0.3">
      <c r="A516" s="2">
        <v>42157</v>
      </c>
      <c r="B516" s="1">
        <v>23.8</v>
      </c>
      <c r="C516" s="1">
        <v>11.9</v>
      </c>
    </row>
    <row r="517" spans="1:3" x14ac:dyDescent="0.3">
      <c r="A517" s="2">
        <v>42158</v>
      </c>
      <c r="B517" s="1">
        <v>21.2</v>
      </c>
      <c r="C517" s="1">
        <v>14.1</v>
      </c>
    </row>
    <row r="518" spans="1:3" x14ac:dyDescent="0.3">
      <c r="A518" s="2">
        <v>42159</v>
      </c>
      <c r="B518" s="1">
        <v>27.7</v>
      </c>
      <c r="C518" s="1">
        <v>16.5</v>
      </c>
    </row>
    <row r="519" spans="1:3" x14ac:dyDescent="0.3">
      <c r="A519" s="2">
        <v>42160</v>
      </c>
      <c r="B519" s="1">
        <v>19.600000000000001</v>
      </c>
      <c r="C519" s="1">
        <v>15.1</v>
      </c>
    </row>
    <row r="520" spans="1:3" x14ac:dyDescent="0.3">
      <c r="A520" s="2">
        <v>42161</v>
      </c>
      <c r="B520" s="1">
        <v>18.3</v>
      </c>
      <c r="C520" s="1">
        <v>14.5</v>
      </c>
    </row>
    <row r="521" spans="1:3" x14ac:dyDescent="0.3">
      <c r="A521" s="2">
        <v>42162</v>
      </c>
      <c r="B521" s="1">
        <v>21.4</v>
      </c>
      <c r="C521" s="1">
        <v>14.7</v>
      </c>
    </row>
    <row r="522" spans="1:3" x14ac:dyDescent="0.3">
      <c r="A522" s="2">
        <v>42163</v>
      </c>
      <c r="B522" s="1">
        <v>22.9</v>
      </c>
      <c r="C522" s="1">
        <v>16.100000000000001</v>
      </c>
    </row>
    <row r="523" spans="1:3" x14ac:dyDescent="0.3">
      <c r="A523" s="2">
        <v>42164</v>
      </c>
      <c r="B523" s="1">
        <v>19.3</v>
      </c>
      <c r="C523" s="1">
        <v>13.3</v>
      </c>
    </row>
    <row r="524" spans="1:3" x14ac:dyDescent="0.3">
      <c r="A524" s="2">
        <v>42165</v>
      </c>
      <c r="B524" s="1">
        <v>16.8</v>
      </c>
      <c r="C524" s="1">
        <v>12.5</v>
      </c>
    </row>
    <row r="525" spans="1:3" x14ac:dyDescent="0.3">
      <c r="A525" s="2">
        <v>42166</v>
      </c>
      <c r="B525" s="1">
        <v>20.2</v>
      </c>
      <c r="C525" s="1">
        <v>13.1</v>
      </c>
    </row>
    <row r="526" spans="1:3" x14ac:dyDescent="0.3">
      <c r="A526" s="2">
        <v>42167</v>
      </c>
      <c r="B526" s="1">
        <v>17.399999999999999</v>
      </c>
      <c r="C526" s="1">
        <v>13.3</v>
      </c>
    </row>
    <row r="527" spans="1:3" x14ac:dyDescent="0.3">
      <c r="A527" s="2">
        <v>42168</v>
      </c>
      <c r="B527" s="1">
        <v>21</v>
      </c>
      <c r="C527" s="1">
        <v>10.9</v>
      </c>
    </row>
    <row r="528" spans="1:3" x14ac:dyDescent="0.3">
      <c r="A528" s="2">
        <v>42169</v>
      </c>
      <c r="B528" s="1">
        <v>19.100000000000001</v>
      </c>
      <c r="C528" s="1">
        <v>10.1</v>
      </c>
    </row>
    <row r="529" spans="1:3" x14ac:dyDescent="0.3">
      <c r="A529" s="2">
        <v>42170</v>
      </c>
      <c r="B529" s="1">
        <v>18.8</v>
      </c>
      <c r="C529" s="1">
        <v>13.6</v>
      </c>
    </row>
    <row r="530" spans="1:3" x14ac:dyDescent="0.3">
      <c r="A530" s="2">
        <v>42171</v>
      </c>
      <c r="B530" s="1">
        <v>21.6</v>
      </c>
      <c r="C530" s="1">
        <v>11.9</v>
      </c>
    </row>
    <row r="531" spans="1:3" x14ac:dyDescent="0.3">
      <c r="A531" s="2">
        <v>42172</v>
      </c>
      <c r="B531" s="1">
        <v>23.1</v>
      </c>
      <c r="C531" s="1">
        <v>12.8</v>
      </c>
    </row>
    <row r="532" spans="1:3" x14ac:dyDescent="0.3">
      <c r="A532" s="2">
        <v>42173</v>
      </c>
      <c r="B532" s="1">
        <v>25</v>
      </c>
      <c r="C532" s="1">
        <v>12.4</v>
      </c>
    </row>
    <row r="533" spans="1:3" x14ac:dyDescent="0.3">
      <c r="A533" s="2">
        <v>42174</v>
      </c>
      <c r="B533" s="1">
        <v>23.8</v>
      </c>
      <c r="C533" s="1">
        <v>15.9</v>
      </c>
    </row>
    <row r="534" spans="1:3" x14ac:dyDescent="0.3">
      <c r="A534" s="2">
        <v>42175</v>
      </c>
      <c r="B534" s="1">
        <v>25.7</v>
      </c>
      <c r="C534" s="1">
        <v>16.3</v>
      </c>
    </row>
    <row r="535" spans="1:3" x14ac:dyDescent="0.3">
      <c r="A535" s="2">
        <v>42176</v>
      </c>
      <c r="B535" s="1">
        <v>25.6</v>
      </c>
      <c r="C535" s="1">
        <v>14</v>
      </c>
    </row>
    <row r="536" spans="1:3" x14ac:dyDescent="0.3">
      <c r="A536" s="2">
        <v>42177</v>
      </c>
      <c r="B536" s="1">
        <v>28.4</v>
      </c>
      <c r="C536" s="1">
        <v>15.6</v>
      </c>
    </row>
    <row r="537" spans="1:3" x14ac:dyDescent="0.3">
      <c r="A537" s="2">
        <v>42178</v>
      </c>
      <c r="B537" s="1">
        <v>21.4</v>
      </c>
      <c r="C537" s="1">
        <v>17.399999999999999</v>
      </c>
    </row>
    <row r="538" spans="1:3" x14ac:dyDescent="0.3">
      <c r="A538" s="2">
        <v>42179</v>
      </c>
      <c r="B538" s="1">
        <v>25.6</v>
      </c>
      <c r="C538" s="1">
        <v>16.399999999999999</v>
      </c>
    </row>
    <row r="539" spans="1:3" x14ac:dyDescent="0.3">
      <c r="A539" s="2">
        <v>42180</v>
      </c>
      <c r="B539" s="1">
        <v>28.5</v>
      </c>
      <c r="C539" s="1">
        <v>15.1</v>
      </c>
    </row>
    <row r="540" spans="1:3" x14ac:dyDescent="0.3">
      <c r="A540" s="2">
        <v>42181</v>
      </c>
      <c r="B540" s="1">
        <v>26.5</v>
      </c>
      <c r="C540" s="1">
        <v>16.8</v>
      </c>
    </row>
    <row r="541" spans="1:3" x14ac:dyDescent="0.3">
      <c r="A541" s="2">
        <v>42182</v>
      </c>
      <c r="B541" s="1">
        <v>27.1</v>
      </c>
      <c r="C541" s="1">
        <v>16.3</v>
      </c>
    </row>
    <row r="542" spans="1:3" x14ac:dyDescent="0.3">
      <c r="A542" s="2">
        <v>42183</v>
      </c>
      <c r="B542" s="1">
        <v>21.9</v>
      </c>
      <c r="C542" s="1">
        <v>17.2</v>
      </c>
    </row>
    <row r="543" spans="1:3" x14ac:dyDescent="0.3">
      <c r="A543" s="2">
        <v>42184</v>
      </c>
      <c r="B543" s="1">
        <v>29</v>
      </c>
      <c r="C543" s="1">
        <v>18.2</v>
      </c>
    </row>
    <row r="544" spans="1:3" x14ac:dyDescent="0.3">
      <c r="A544" s="2">
        <v>42185</v>
      </c>
      <c r="B544" s="1"/>
      <c r="C544" s="1"/>
    </row>
    <row r="545" spans="1:3" x14ac:dyDescent="0.3">
      <c r="A545" s="2">
        <v>42186</v>
      </c>
      <c r="B545" s="1">
        <v>24</v>
      </c>
      <c r="C545" s="1">
        <v>16.8</v>
      </c>
    </row>
    <row r="546" spans="1:3" x14ac:dyDescent="0.3">
      <c r="A546" s="2">
        <v>42187</v>
      </c>
      <c r="B546" s="1">
        <v>21.8</v>
      </c>
      <c r="C546" s="1">
        <v>15.5</v>
      </c>
    </row>
    <row r="547" spans="1:3" x14ac:dyDescent="0.3">
      <c r="A547" s="2">
        <v>42188</v>
      </c>
      <c r="B547" s="1">
        <v>29.4</v>
      </c>
      <c r="C547" s="1">
        <v>13.4</v>
      </c>
    </row>
    <row r="548" spans="1:3" x14ac:dyDescent="0.3">
      <c r="A548" s="2">
        <v>42189</v>
      </c>
      <c r="B548" s="1">
        <v>26.8</v>
      </c>
      <c r="C548" s="1">
        <v>14.8</v>
      </c>
    </row>
    <row r="549" spans="1:3" x14ac:dyDescent="0.3">
      <c r="A549" s="2">
        <v>42190</v>
      </c>
      <c r="B549" s="1"/>
      <c r="C549" s="1"/>
    </row>
    <row r="550" spans="1:3" x14ac:dyDescent="0.3">
      <c r="A550" s="2">
        <v>42191</v>
      </c>
      <c r="B550" s="1">
        <v>29</v>
      </c>
      <c r="C550" s="1">
        <v>15.4</v>
      </c>
    </row>
    <row r="551" spans="1:3" x14ac:dyDescent="0.3">
      <c r="A551" s="2">
        <v>42192</v>
      </c>
      <c r="B551" s="1">
        <v>27.4</v>
      </c>
      <c r="C551" s="1">
        <v>15.1</v>
      </c>
    </row>
    <row r="552" spans="1:3" x14ac:dyDescent="0.3">
      <c r="A552" s="2">
        <v>42193</v>
      </c>
      <c r="B552" s="1">
        <v>21.5</v>
      </c>
      <c r="C552" s="1">
        <v>15.2</v>
      </c>
    </row>
    <row r="553" spans="1:3" x14ac:dyDescent="0.3">
      <c r="A553" s="2">
        <v>42194</v>
      </c>
      <c r="B553" s="1"/>
      <c r="C553" s="1"/>
    </row>
    <row r="554" spans="1:3" x14ac:dyDescent="0.3">
      <c r="A554" s="2">
        <v>42195</v>
      </c>
      <c r="B554" s="1">
        <v>28.5</v>
      </c>
      <c r="C554" s="1">
        <v>14.9</v>
      </c>
    </row>
    <row r="555" spans="1:3" x14ac:dyDescent="0.3">
      <c r="A555" s="2">
        <v>42196</v>
      </c>
      <c r="B555" s="1">
        <v>24.2</v>
      </c>
      <c r="C555" s="1">
        <v>16.8</v>
      </c>
    </row>
    <row r="556" spans="1:3" x14ac:dyDescent="0.3">
      <c r="A556" s="2">
        <v>42197</v>
      </c>
      <c r="B556" s="1">
        <v>25.1</v>
      </c>
      <c r="C556" s="1">
        <v>18.100000000000001</v>
      </c>
    </row>
    <row r="557" spans="1:3" x14ac:dyDescent="0.3">
      <c r="A557" s="2">
        <v>42198</v>
      </c>
      <c r="B557" s="1">
        <v>27.6</v>
      </c>
      <c r="C557" s="1">
        <v>16.7</v>
      </c>
    </row>
    <row r="558" spans="1:3" x14ac:dyDescent="0.3">
      <c r="A558" s="2">
        <v>42199</v>
      </c>
      <c r="B558" s="1">
        <v>27.6</v>
      </c>
      <c r="C558" s="1">
        <v>16.5</v>
      </c>
    </row>
    <row r="559" spans="1:3" x14ac:dyDescent="0.3">
      <c r="A559" s="2">
        <v>42200</v>
      </c>
      <c r="B559" s="1">
        <v>24.2</v>
      </c>
      <c r="C559" s="1">
        <v>18.399999999999999</v>
      </c>
    </row>
    <row r="560" spans="1:3" x14ac:dyDescent="0.3">
      <c r="A560" s="2">
        <v>42201</v>
      </c>
      <c r="B560" s="1">
        <v>27.7</v>
      </c>
      <c r="C560" s="1">
        <v>19.100000000000001</v>
      </c>
    </row>
    <row r="561" spans="1:3" x14ac:dyDescent="0.3">
      <c r="A561" s="2">
        <v>42202</v>
      </c>
      <c r="B561" s="1"/>
      <c r="C561" s="1"/>
    </row>
    <row r="562" spans="1:3" x14ac:dyDescent="0.3">
      <c r="A562" s="2">
        <v>42203</v>
      </c>
      <c r="B562" s="1"/>
      <c r="C562" s="1"/>
    </row>
    <row r="563" spans="1:3" x14ac:dyDescent="0.3">
      <c r="A563" s="2">
        <v>42204</v>
      </c>
      <c r="B563" s="1">
        <v>30.2</v>
      </c>
      <c r="C563" s="1">
        <v>16.7</v>
      </c>
    </row>
    <row r="564" spans="1:3" x14ac:dyDescent="0.3">
      <c r="A564" s="2">
        <v>42205</v>
      </c>
      <c r="B564" s="1">
        <v>28.3</v>
      </c>
      <c r="C564" s="1">
        <v>17</v>
      </c>
    </row>
    <row r="565" spans="1:3" x14ac:dyDescent="0.3">
      <c r="A565" s="2">
        <v>42206</v>
      </c>
      <c r="B565" s="1">
        <v>24.1</v>
      </c>
      <c r="C565" s="1">
        <v>20.6</v>
      </c>
    </row>
    <row r="566" spans="1:3" x14ac:dyDescent="0.3">
      <c r="A566" s="2">
        <v>42207</v>
      </c>
      <c r="B566" s="1"/>
      <c r="C566" s="1"/>
    </row>
    <row r="567" spans="1:3" x14ac:dyDescent="0.3">
      <c r="A567" s="2">
        <v>42208</v>
      </c>
      <c r="B567" s="1">
        <v>28.6</v>
      </c>
      <c r="C567" s="1">
        <v>16.899999999999999</v>
      </c>
    </row>
    <row r="568" spans="1:3" x14ac:dyDescent="0.3">
      <c r="A568" s="2">
        <v>42209</v>
      </c>
      <c r="B568" s="1">
        <v>29.1</v>
      </c>
      <c r="C568" s="1">
        <v>16.100000000000001</v>
      </c>
    </row>
    <row r="569" spans="1:3" x14ac:dyDescent="0.3">
      <c r="A569" s="2">
        <v>42210</v>
      </c>
      <c r="B569" s="1">
        <v>24.2</v>
      </c>
      <c r="C569" s="1">
        <v>12.8</v>
      </c>
    </row>
    <row r="570" spans="1:3" x14ac:dyDescent="0.3">
      <c r="A570" s="2">
        <v>42211</v>
      </c>
      <c r="B570" s="1">
        <v>31.7</v>
      </c>
      <c r="C570" s="1">
        <v>13.9</v>
      </c>
    </row>
    <row r="571" spans="1:3" x14ac:dyDescent="0.3">
      <c r="A571" s="2">
        <v>42212</v>
      </c>
      <c r="B571" s="1">
        <v>25.4</v>
      </c>
      <c r="C571" s="1">
        <v>15.3</v>
      </c>
    </row>
    <row r="572" spans="1:3" x14ac:dyDescent="0.3">
      <c r="A572" s="2">
        <v>42213</v>
      </c>
      <c r="B572" s="1">
        <v>29.9</v>
      </c>
      <c r="C572" s="1">
        <v>16.7</v>
      </c>
    </row>
    <row r="573" spans="1:3" x14ac:dyDescent="0.3">
      <c r="A573" s="2">
        <v>42214</v>
      </c>
      <c r="B573" s="1">
        <v>19.7</v>
      </c>
      <c r="C573" s="1">
        <v>16.5</v>
      </c>
    </row>
    <row r="574" spans="1:3" x14ac:dyDescent="0.3">
      <c r="A574" s="2">
        <v>42215</v>
      </c>
      <c r="B574" s="1">
        <v>18.600000000000001</v>
      </c>
      <c r="C574" s="1">
        <v>15.7</v>
      </c>
    </row>
    <row r="575" spans="1:3" x14ac:dyDescent="0.3">
      <c r="A575" s="2">
        <v>42216</v>
      </c>
      <c r="B575" s="1">
        <v>19.399999999999999</v>
      </c>
      <c r="C575" s="1">
        <v>13</v>
      </c>
    </row>
    <row r="576" spans="1:3" x14ac:dyDescent="0.3">
      <c r="A576" s="2">
        <v>42217</v>
      </c>
      <c r="B576" s="1">
        <v>24.7</v>
      </c>
      <c r="C576" s="1">
        <v>10.3</v>
      </c>
    </row>
    <row r="577" spans="1:3" x14ac:dyDescent="0.3">
      <c r="A577" s="2">
        <v>42218</v>
      </c>
      <c r="B577" s="1"/>
      <c r="C577" s="1"/>
    </row>
    <row r="578" spans="1:3" x14ac:dyDescent="0.3">
      <c r="A578" s="2">
        <v>42219</v>
      </c>
      <c r="B578" s="1">
        <v>28.5</v>
      </c>
      <c r="C578" s="1">
        <v>16.899999999999999</v>
      </c>
    </row>
    <row r="579" spans="1:3" x14ac:dyDescent="0.3">
      <c r="A579" s="2">
        <v>42220</v>
      </c>
      <c r="B579" s="1">
        <v>20.2</v>
      </c>
      <c r="C579" s="1">
        <v>15.7</v>
      </c>
    </row>
    <row r="580" spans="1:3" x14ac:dyDescent="0.3">
      <c r="A580" s="2">
        <v>42221</v>
      </c>
      <c r="B580" s="1">
        <v>28.1</v>
      </c>
      <c r="C580" s="1">
        <v>13.4</v>
      </c>
    </row>
    <row r="581" spans="1:3" x14ac:dyDescent="0.3">
      <c r="A581" s="2">
        <v>42222</v>
      </c>
      <c r="B581" s="1">
        <v>25.2</v>
      </c>
      <c r="C581" s="1">
        <v>15.9</v>
      </c>
    </row>
    <row r="582" spans="1:3" x14ac:dyDescent="0.3">
      <c r="A582" s="2">
        <v>42223</v>
      </c>
      <c r="B582" s="1">
        <v>20.2</v>
      </c>
      <c r="C582" s="1">
        <v>14</v>
      </c>
    </row>
    <row r="583" spans="1:3" x14ac:dyDescent="0.3">
      <c r="A583" s="2">
        <v>42224</v>
      </c>
      <c r="B583" s="1">
        <v>22.9</v>
      </c>
      <c r="C583" s="1">
        <v>12.5</v>
      </c>
    </row>
    <row r="584" spans="1:3" x14ac:dyDescent="0.3">
      <c r="A584" s="2">
        <v>42225</v>
      </c>
      <c r="B584" s="1">
        <v>25.2</v>
      </c>
      <c r="C584" s="1">
        <v>13.1</v>
      </c>
    </row>
    <row r="585" spans="1:3" x14ac:dyDescent="0.3">
      <c r="A585" s="2">
        <v>42226</v>
      </c>
      <c r="B585" s="1">
        <v>30.2</v>
      </c>
      <c r="C585" s="1">
        <v>15.2</v>
      </c>
    </row>
    <row r="586" spans="1:3" x14ac:dyDescent="0.3">
      <c r="A586" s="2">
        <v>42227</v>
      </c>
      <c r="B586" s="1">
        <v>24.5</v>
      </c>
      <c r="C586" s="1">
        <v>19</v>
      </c>
    </row>
    <row r="587" spans="1:3" x14ac:dyDescent="0.3">
      <c r="A587" s="2">
        <v>42228</v>
      </c>
      <c r="B587" s="1">
        <v>27.5</v>
      </c>
      <c r="C587" s="1">
        <v>18.399999999999999</v>
      </c>
    </row>
    <row r="588" spans="1:3" x14ac:dyDescent="0.3">
      <c r="A588" s="2">
        <v>42229</v>
      </c>
      <c r="B588" s="1">
        <v>20.7</v>
      </c>
      <c r="C588" s="1">
        <v>16.600000000000001</v>
      </c>
    </row>
    <row r="589" spans="1:3" x14ac:dyDescent="0.3">
      <c r="A589" s="2">
        <v>42230</v>
      </c>
      <c r="B589" s="1">
        <v>21.9</v>
      </c>
      <c r="C589" s="1">
        <v>15.2</v>
      </c>
    </row>
    <row r="590" spans="1:3" x14ac:dyDescent="0.3">
      <c r="A590" s="2">
        <v>42231</v>
      </c>
      <c r="B590" s="1">
        <v>23.2</v>
      </c>
      <c r="C590" s="1">
        <v>15.3</v>
      </c>
    </row>
    <row r="591" spans="1:3" x14ac:dyDescent="0.3">
      <c r="A591" s="2">
        <v>42232</v>
      </c>
      <c r="B591" s="1">
        <v>23.1</v>
      </c>
      <c r="C591" s="1">
        <v>14.6</v>
      </c>
    </row>
    <row r="592" spans="1:3" x14ac:dyDescent="0.3">
      <c r="A592" s="2">
        <v>42233</v>
      </c>
      <c r="B592" s="1">
        <v>23.8</v>
      </c>
      <c r="C592" s="1">
        <v>15.6</v>
      </c>
    </row>
    <row r="593" spans="1:3" x14ac:dyDescent="0.3">
      <c r="A593" s="2">
        <v>42234</v>
      </c>
      <c r="B593" s="1">
        <v>23.4</v>
      </c>
      <c r="C593" s="1">
        <v>14.2</v>
      </c>
    </row>
    <row r="594" spans="1:3" x14ac:dyDescent="0.3">
      <c r="A594" s="2">
        <v>42235</v>
      </c>
      <c r="B594" s="1"/>
      <c r="C594" s="1"/>
    </row>
    <row r="595" spans="1:3" x14ac:dyDescent="0.3">
      <c r="A595" s="2">
        <v>42236</v>
      </c>
      <c r="B595" s="1"/>
      <c r="C595" s="1"/>
    </row>
    <row r="596" spans="1:3" x14ac:dyDescent="0.3">
      <c r="A596" s="2">
        <v>42237</v>
      </c>
      <c r="B596" s="1">
        <v>24.5</v>
      </c>
      <c r="C596" s="1">
        <v>14.8</v>
      </c>
    </row>
    <row r="597" spans="1:3" x14ac:dyDescent="0.3">
      <c r="A597" s="2">
        <v>42238</v>
      </c>
      <c r="B597" s="1">
        <v>22.9</v>
      </c>
      <c r="C597" s="1">
        <v>16</v>
      </c>
    </row>
    <row r="598" spans="1:3" x14ac:dyDescent="0.3">
      <c r="A598" s="2">
        <v>42239</v>
      </c>
      <c r="B598" s="1">
        <v>24.8</v>
      </c>
      <c r="C598" s="1">
        <v>13.3</v>
      </c>
    </row>
    <row r="599" spans="1:3" x14ac:dyDescent="0.3">
      <c r="A599" s="2">
        <v>42240</v>
      </c>
      <c r="B599" s="1">
        <v>24.5</v>
      </c>
      <c r="C599" s="1">
        <v>13.1</v>
      </c>
    </row>
    <row r="600" spans="1:3" x14ac:dyDescent="0.3">
      <c r="A600" s="2">
        <v>42241</v>
      </c>
      <c r="B600" s="1">
        <v>29</v>
      </c>
      <c r="C600" s="1">
        <v>14.3</v>
      </c>
    </row>
    <row r="601" spans="1:3" x14ac:dyDescent="0.3">
      <c r="A601" s="2">
        <v>42242</v>
      </c>
      <c r="B601" s="1">
        <v>26.9</v>
      </c>
      <c r="C601" s="1">
        <v>13.8</v>
      </c>
    </row>
    <row r="602" spans="1:3" x14ac:dyDescent="0.3">
      <c r="A602" s="2">
        <v>42243</v>
      </c>
      <c r="B602" s="1">
        <v>34</v>
      </c>
      <c r="C602" s="1">
        <v>17.2</v>
      </c>
    </row>
    <row r="603" spans="1:3" x14ac:dyDescent="0.3">
      <c r="A603" s="2">
        <v>42244</v>
      </c>
      <c r="B603" s="1">
        <v>28.7</v>
      </c>
      <c r="C603" s="1">
        <v>18.5</v>
      </c>
    </row>
    <row r="604" spans="1:3" x14ac:dyDescent="0.3">
      <c r="A604" s="2">
        <v>42245</v>
      </c>
      <c r="B604" s="1">
        <v>28.8</v>
      </c>
      <c r="C604" s="1">
        <v>16.399999999999999</v>
      </c>
    </row>
    <row r="605" spans="1:3" x14ac:dyDescent="0.3">
      <c r="A605" s="2">
        <v>42246</v>
      </c>
      <c r="B605" s="1">
        <v>36.299999999999997</v>
      </c>
      <c r="C605" s="1">
        <v>17.5</v>
      </c>
    </row>
    <row r="606" spans="1:3" x14ac:dyDescent="0.3">
      <c r="A606" s="2">
        <v>42247</v>
      </c>
      <c r="B606" s="1">
        <v>24</v>
      </c>
      <c r="C606" s="1">
        <v>17.5</v>
      </c>
    </row>
    <row r="607" spans="1:3" x14ac:dyDescent="0.3">
      <c r="A607" s="2">
        <v>42248</v>
      </c>
      <c r="B607" s="1">
        <v>17.5</v>
      </c>
      <c r="C607" s="1">
        <v>15.1</v>
      </c>
    </row>
    <row r="608" spans="1:3" x14ac:dyDescent="0.3">
      <c r="A608" s="2">
        <v>42249</v>
      </c>
      <c r="B608" s="1">
        <v>18.399999999999999</v>
      </c>
      <c r="C608" s="1">
        <v>14.1</v>
      </c>
    </row>
    <row r="609" spans="1:3" x14ac:dyDescent="0.3">
      <c r="A609" s="2">
        <v>42250</v>
      </c>
      <c r="B609" s="1">
        <v>15.4</v>
      </c>
      <c r="C609" s="1">
        <v>13.1</v>
      </c>
    </row>
    <row r="610" spans="1:3" x14ac:dyDescent="0.3">
      <c r="A610" s="2">
        <v>42251</v>
      </c>
      <c r="B610" s="1">
        <v>16.899999999999999</v>
      </c>
      <c r="C610" s="1">
        <v>12.4</v>
      </c>
    </row>
    <row r="611" spans="1:3" x14ac:dyDescent="0.3">
      <c r="A611" s="2">
        <v>42252</v>
      </c>
      <c r="B611" s="1">
        <v>21.4</v>
      </c>
      <c r="C611" s="1">
        <v>12.4</v>
      </c>
    </row>
    <row r="612" spans="1:3" x14ac:dyDescent="0.3">
      <c r="A612" s="2">
        <v>42253</v>
      </c>
      <c r="B612" s="1">
        <v>23.9</v>
      </c>
      <c r="C612" s="1">
        <v>11.1</v>
      </c>
    </row>
    <row r="613" spans="1:3" x14ac:dyDescent="0.3">
      <c r="A613" s="2">
        <v>42254</v>
      </c>
      <c r="B613" s="1">
        <v>24.3</v>
      </c>
      <c r="C613" s="1">
        <v>14.4</v>
      </c>
    </row>
    <row r="614" spans="1:3" x14ac:dyDescent="0.3">
      <c r="A614" s="2">
        <v>42255</v>
      </c>
      <c r="B614" s="1">
        <v>27</v>
      </c>
      <c r="C614" s="1">
        <v>11.6</v>
      </c>
    </row>
    <row r="615" spans="1:3" x14ac:dyDescent="0.3">
      <c r="A615" s="2">
        <v>42256</v>
      </c>
      <c r="B615" s="1"/>
      <c r="C615" s="1"/>
    </row>
    <row r="616" spans="1:3" x14ac:dyDescent="0.3">
      <c r="A616" s="2">
        <v>42257</v>
      </c>
      <c r="B616" s="1">
        <v>21.2</v>
      </c>
      <c r="C616" s="1">
        <v>15.8</v>
      </c>
    </row>
    <row r="617" spans="1:3" x14ac:dyDescent="0.3">
      <c r="A617" s="2">
        <v>42258</v>
      </c>
      <c r="B617" s="1">
        <v>24.5</v>
      </c>
      <c r="C617" s="1">
        <v>15.5</v>
      </c>
    </row>
    <row r="618" spans="1:3" x14ac:dyDescent="0.3">
      <c r="A618" s="2">
        <v>42259</v>
      </c>
      <c r="B618" s="1">
        <v>18.7</v>
      </c>
      <c r="C618" s="1">
        <v>14.7</v>
      </c>
    </row>
    <row r="619" spans="1:3" x14ac:dyDescent="0.3">
      <c r="A619" s="2">
        <v>42260</v>
      </c>
      <c r="B619" s="1">
        <v>24.8</v>
      </c>
      <c r="C619" s="1">
        <v>14.3</v>
      </c>
    </row>
    <row r="620" spans="1:3" x14ac:dyDescent="0.3">
      <c r="A620" s="2">
        <v>42261</v>
      </c>
      <c r="B620" s="1">
        <v>22.6</v>
      </c>
      <c r="C620" s="1">
        <v>12.3</v>
      </c>
    </row>
    <row r="621" spans="1:3" x14ac:dyDescent="0.3">
      <c r="A621" s="2">
        <v>42262</v>
      </c>
      <c r="B621" s="1">
        <v>21.4</v>
      </c>
      <c r="C621" s="1">
        <v>12.1</v>
      </c>
    </row>
    <row r="622" spans="1:3" x14ac:dyDescent="0.3">
      <c r="A622" s="2">
        <v>42263</v>
      </c>
      <c r="B622" s="1">
        <v>26.1</v>
      </c>
      <c r="C622" s="1">
        <v>13.9</v>
      </c>
    </row>
    <row r="623" spans="1:3" x14ac:dyDescent="0.3">
      <c r="A623" s="2">
        <v>42264</v>
      </c>
      <c r="B623" s="1">
        <v>21.6</v>
      </c>
      <c r="C623" s="1">
        <v>13.4</v>
      </c>
    </row>
    <row r="624" spans="1:3" x14ac:dyDescent="0.3">
      <c r="A624" s="2">
        <v>42265</v>
      </c>
      <c r="B624" s="1"/>
      <c r="C624" s="1"/>
    </row>
    <row r="625" spans="1:3" x14ac:dyDescent="0.3">
      <c r="A625" s="2">
        <v>42266</v>
      </c>
      <c r="B625" s="1">
        <v>22.2</v>
      </c>
      <c r="C625" s="1">
        <v>9.6999999999999993</v>
      </c>
    </row>
    <row r="626" spans="1:3" x14ac:dyDescent="0.3">
      <c r="A626" s="2">
        <v>42267</v>
      </c>
      <c r="B626" s="1">
        <v>25.7</v>
      </c>
      <c r="C626" s="1">
        <v>12.9</v>
      </c>
    </row>
    <row r="627" spans="1:3" x14ac:dyDescent="0.3">
      <c r="A627" s="2">
        <v>42268</v>
      </c>
      <c r="B627" s="1">
        <v>23.3</v>
      </c>
      <c r="C627" s="1">
        <v>10.3</v>
      </c>
    </row>
    <row r="628" spans="1:3" x14ac:dyDescent="0.3">
      <c r="A628" s="2">
        <v>42269</v>
      </c>
      <c r="B628" s="1">
        <v>20.7</v>
      </c>
      <c r="C628" s="1">
        <v>13.5</v>
      </c>
    </row>
    <row r="629" spans="1:3" x14ac:dyDescent="0.3">
      <c r="A629" s="2">
        <v>42270</v>
      </c>
      <c r="B629" s="1">
        <v>22.6</v>
      </c>
      <c r="C629" s="1">
        <v>13.6</v>
      </c>
    </row>
    <row r="630" spans="1:3" x14ac:dyDescent="0.3">
      <c r="A630" s="2">
        <v>42271</v>
      </c>
      <c r="B630" s="1">
        <v>24</v>
      </c>
      <c r="C630" s="1">
        <v>11.5</v>
      </c>
    </row>
    <row r="631" spans="1:3" x14ac:dyDescent="0.3">
      <c r="A631" s="2">
        <v>42272</v>
      </c>
      <c r="B631" s="1">
        <v>22.8</v>
      </c>
      <c r="C631" s="1">
        <v>16.100000000000001</v>
      </c>
    </row>
    <row r="632" spans="1:3" x14ac:dyDescent="0.3">
      <c r="A632" s="2">
        <v>42273</v>
      </c>
      <c r="B632" s="1">
        <v>23.5</v>
      </c>
      <c r="C632" s="1">
        <v>16.399999999999999</v>
      </c>
    </row>
    <row r="633" spans="1:3" x14ac:dyDescent="0.3">
      <c r="A633" s="2">
        <v>42274</v>
      </c>
      <c r="B633" s="1">
        <v>24.1</v>
      </c>
      <c r="C633" s="1">
        <v>16.7</v>
      </c>
    </row>
    <row r="634" spans="1:3" x14ac:dyDescent="0.3">
      <c r="A634" s="2">
        <v>42275</v>
      </c>
      <c r="B634" s="1">
        <v>24.5</v>
      </c>
      <c r="C634" s="1">
        <v>11.7</v>
      </c>
    </row>
    <row r="635" spans="1:3" x14ac:dyDescent="0.3">
      <c r="A635" s="2">
        <v>42276</v>
      </c>
      <c r="B635" s="1">
        <v>20.6</v>
      </c>
      <c r="C635" s="1">
        <v>10.9</v>
      </c>
    </row>
    <row r="636" spans="1:3" x14ac:dyDescent="0.3">
      <c r="A636" s="2">
        <v>42277</v>
      </c>
      <c r="B636" s="1">
        <v>21.7</v>
      </c>
      <c r="C636" s="1">
        <v>12</v>
      </c>
    </row>
    <row r="637" spans="1:3" x14ac:dyDescent="0.3">
      <c r="A637" s="2">
        <v>42278</v>
      </c>
      <c r="B637" s="1">
        <v>22.3</v>
      </c>
      <c r="C637" s="1">
        <v>10.199999999999999</v>
      </c>
    </row>
    <row r="638" spans="1:3" x14ac:dyDescent="0.3">
      <c r="A638" s="2">
        <v>42279</v>
      </c>
      <c r="B638" s="1">
        <v>18.8</v>
      </c>
      <c r="C638" s="1">
        <v>10.9</v>
      </c>
    </row>
    <row r="639" spans="1:3" x14ac:dyDescent="0.3">
      <c r="A639" s="2">
        <v>42280</v>
      </c>
      <c r="B639" s="1">
        <v>20</v>
      </c>
      <c r="C639" s="1">
        <v>6.8</v>
      </c>
    </row>
    <row r="640" spans="1:3" x14ac:dyDescent="0.3">
      <c r="A640" s="2">
        <v>42281</v>
      </c>
      <c r="B640" s="1">
        <v>27.4</v>
      </c>
      <c r="C640" s="1">
        <v>11.7</v>
      </c>
    </row>
    <row r="641" spans="1:3" x14ac:dyDescent="0.3">
      <c r="A641" s="2">
        <v>42282</v>
      </c>
      <c r="B641" s="1"/>
      <c r="C641" s="1"/>
    </row>
    <row r="642" spans="1:3" x14ac:dyDescent="0.3">
      <c r="A642" s="2">
        <v>42283</v>
      </c>
      <c r="B642" s="1"/>
      <c r="C642" s="1"/>
    </row>
    <row r="643" spans="1:3" x14ac:dyDescent="0.3">
      <c r="A643" s="2">
        <v>42284</v>
      </c>
      <c r="B643" s="1">
        <v>20.6</v>
      </c>
      <c r="C643" s="1">
        <v>10.6</v>
      </c>
    </row>
    <row r="644" spans="1:3" x14ac:dyDescent="0.3">
      <c r="A644" s="2">
        <v>42285</v>
      </c>
      <c r="B644" s="1">
        <v>21.4</v>
      </c>
      <c r="C644" s="1">
        <v>10.5</v>
      </c>
    </row>
    <row r="645" spans="1:3" x14ac:dyDescent="0.3">
      <c r="A645" s="2">
        <v>42286</v>
      </c>
      <c r="B645" s="1"/>
      <c r="C645" s="1"/>
    </row>
    <row r="646" spans="1:3" x14ac:dyDescent="0.3">
      <c r="A646" s="2">
        <v>42287</v>
      </c>
      <c r="B646" s="1">
        <v>26.4</v>
      </c>
      <c r="C646" s="1">
        <v>8.6</v>
      </c>
    </row>
    <row r="647" spans="1:3" x14ac:dyDescent="0.3">
      <c r="A647" s="2">
        <v>42288</v>
      </c>
      <c r="B647" s="1">
        <v>22.6</v>
      </c>
      <c r="C647" s="1">
        <v>14.5</v>
      </c>
    </row>
    <row r="648" spans="1:3" x14ac:dyDescent="0.3">
      <c r="A648" s="2">
        <v>42289</v>
      </c>
      <c r="B648" s="1">
        <v>16.7</v>
      </c>
      <c r="C648" s="1">
        <v>12.1</v>
      </c>
    </row>
    <row r="649" spans="1:3" x14ac:dyDescent="0.3">
      <c r="A649" s="2">
        <v>42290</v>
      </c>
      <c r="B649" s="1">
        <v>17.2</v>
      </c>
      <c r="C649" s="1">
        <v>10.5</v>
      </c>
    </row>
    <row r="650" spans="1:3" x14ac:dyDescent="0.3">
      <c r="A650" s="2">
        <v>42291</v>
      </c>
      <c r="B650" s="1">
        <v>18.8</v>
      </c>
      <c r="C650" s="1">
        <v>9.1999999999999993</v>
      </c>
    </row>
    <row r="651" spans="1:3" x14ac:dyDescent="0.3">
      <c r="A651" s="2">
        <v>42292</v>
      </c>
      <c r="B651" s="1">
        <v>18.899999999999999</v>
      </c>
      <c r="C651" s="1">
        <v>7.5</v>
      </c>
    </row>
    <row r="652" spans="1:3" x14ac:dyDescent="0.3">
      <c r="A652" s="2">
        <v>42293</v>
      </c>
      <c r="B652" s="1">
        <v>18.7</v>
      </c>
      <c r="C652" s="1">
        <v>5.3</v>
      </c>
    </row>
    <row r="653" spans="1:3" x14ac:dyDescent="0.3">
      <c r="A653" s="2">
        <v>42294</v>
      </c>
      <c r="B653" s="1">
        <v>19.100000000000001</v>
      </c>
      <c r="C653" s="1">
        <v>7.9</v>
      </c>
    </row>
    <row r="654" spans="1:3" x14ac:dyDescent="0.3">
      <c r="A654" s="2">
        <v>42295</v>
      </c>
      <c r="B654" s="1">
        <v>21.2</v>
      </c>
      <c r="C654" s="1">
        <v>12.3</v>
      </c>
    </row>
    <row r="655" spans="1:3" x14ac:dyDescent="0.3">
      <c r="A655" s="2">
        <v>42296</v>
      </c>
      <c r="B655" s="1">
        <v>16.600000000000001</v>
      </c>
      <c r="C655" s="1">
        <v>15.2</v>
      </c>
    </row>
    <row r="656" spans="1:3" x14ac:dyDescent="0.3">
      <c r="A656" s="2">
        <v>42297</v>
      </c>
      <c r="B656" s="1">
        <v>16.2</v>
      </c>
      <c r="C656" s="1">
        <v>12.2</v>
      </c>
    </row>
    <row r="657" spans="1:3" x14ac:dyDescent="0.3">
      <c r="A657" s="2">
        <v>42298</v>
      </c>
      <c r="B657" s="1"/>
      <c r="C657" s="1"/>
    </row>
    <row r="658" spans="1:3" x14ac:dyDescent="0.3">
      <c r="A658" s="2">
        <v>42299</v>
      </c>
      <c r="B658" s="1"/>
      <c r="C658" s="1"/>
    </row>
    <row r="659" spans="1:3" x14ac:dyDescent="0.3">
      <c r="A659" s="2">
        <v>42300</v>
      </c>
      <c r="B659" s="1">
        <v>24.4</v>
      </c>
      <c r="C659" s="1">
        <v>8.8000000000000007</v>
      </c>
    </row>
    <row r="660" spans="1:3" x14ac:dyDescent="0.3">
      <c r="A660" s="2">
        <v>42301</v>
      </c>
      <c r="B660" s="1">
        <v>17.5</v>
      </c>
      <c r="C660" s="1">
        <v>11.9</v>
      </c>
    </row>
    <row r="661" spans="1:3" x14ac:dyDescent="0.3">
      <c r="A661" s="2">
        <v>42302</v>
      </c>
      <c r="B661" s="1">
        <v>20.100000000000001</v>
      </c>
      <c r="C661" s="1">
        <v>13.6</v>
      </c>
    </row>
    <row r="662" spans="1:3" x14ac:dyDescent="0.3">
      <c r="A662" s="2">
        <v>42303</v>
      </c>
      <c r="B662" s="1">
        <v>21.5</v>
      </c>
      <c r="C662" s="1">
        <v>13.4</v>
      </c>
    </row>
    <row r="663" spans="1:3" x14ac:dyDescent="0.3">
      <c r="A663" s="2">
        <v>42304</v>
      </c>
      <c r="B663" s="1"/>
      <c r="C663" s="1"/>
    </row>
    <row r="664" spans="1:3" x14ac:dyDescent="0.3">
      <c r="A664" s="2">
        <v>42305</v>
      </c>
      <c r="B664" s="1">
        <v>18.899999999999999</v>
      </c>
      <c r="C664" s="1">
        <v>8.1999999999999993</v>
      </c>
    </row>
    <row r="665" spans="1:3" x14ac:dyDescent="0.3">
      <c r="A665" s="2">
        <v>42306</v>
      </c>
      <c r="B665" s="1"/>
      <c r="C665" s="1"/>
    </row>
    <row r="666" spans="1:3" x14ac:dyDescent="0.3">
      <c r="A666" s="2">
        <v>42307</v>
      </c>
      <c r="B666" s="1"/>
      <c r="C666" s="1"/>
    </row>
    <row r="667" spans="1:3" x14ac:dyDescent="0.3">
      <c r="A667" s="2">
        <v>42308</v>
      </c>
      <c r="B667" s="1"/>
      <c r="C667" s="1"/>
    </row>
    <row r="668" spans="1:3" x14ac:dyDescent="0.3">
      <c r="A668" s="2">
        <v>42309</v>
      </c>
      <c r="B668" s="1"/>
      <c r="C668" s="1"/>
    </row>
    <row r="669" spans="1:3" x14ac:dyDescent="0.3">
      <c r="A669" s="2">
        <v>42310</v>
      </c>
      <c r="B669" s="1"/>
      <c r="C669" s="1"/>
    </row>
    <row r="670" spans="1:3" x14ac:dyDescent="0.3">
      <c r="A670" s="2">
        <v>42311</v>
      </c>
      <c r="B670" s="1"/>
      <c r="C670" s="1"/>
    </row>
    <row r="671" spans="1:3" x14ac:dyDescent="0.3">
      <c r="A671" s="2">
        <v>42312</v>
      </c>
      <c r="B671" s="1">
        <v>22.6</v>
      </c>
      <c r="C671" s="1">
        <v>7.8</v>
      </c>
    </row>
    <row r="672" spans="1:3" x14ac:dyDescent="0.3">
      <c r="A672" s="2">
        <v>42313</v>
      </c>
      <c r="B672" s="1"/>
      <c r="C672" s="1"/>
    </row>
    <row r="673" spans="1:3" x14ac:dyDescent="0.3">
      <c r="A673" s="2">
        <v>42314</v>
      </c>
      <c r="B673" s="1">
        <v>27</v>
      </c>
      <c r="C673" s="1">
        <v>12.8</v>
      </c>
    </row>
    <row r="674" spans="1:3" x14ac:dyDescent="0.3">
      <c r="A674" s="2">
        <v>42315</v>
      </c>
      <c r="B674" s="1">
        <v>24.5</v>
      </c>
      <c r="C674" s="1">
        <v>9.1999999999999993</v>
      </c>
    </row>
    <row r="675" spans="1:3" x14ac:dyDescent="0.3">
      <c r="A675" s="2">
        <v>42316</v>
      </c>
      <c r="B675" s="1"/>
      <c r="C675" s="1"/>
    </row>
    <row r="676" spans="1:3" x14ac:dyDescent="0.3">
      <c r="A676" s="2">
        <v>42317</v>
      </c>
      <c r="B676" s="1">
        <v>22.6</v>
      </c>
      <c r="C676" s="1">
        <v>10.6</v>
      </c>
    </row>
    <row r="677" spans="1:3" x14ac:dyDescent="0.3">
      <c r="A677" s="2">
        <v>42318</v>
      </c>
      <c r="B677" s="1">
        <v>23</v>
      </c>
      <c r="C677" s="1">
        <v>8.1999999999999993</v>
      </c>
    </row>
    <row r="678" spans="1:3" x14ac:dyDescent="0.3">
      <c r="A678" s="2">
        <v>42319</v>
      </c>
      <c r="B678" s="1">
        <v>20.7</v>
      </c>
      <c r="C678" s="1">
        <v>10.3</v>
      </c>
    </row>
    <row r="679" spans="1:3" x14ac:dyDescent="0.3">
      <c r="A679" s="2">
        <v>42320</v>
      </c>
      <c r="B679" s="1">
        <v>21</v>
      </c>
      <c r="C679" s="1">
        <v>9.8000000000000007</v>
      </c>
    </row>
    <row r="680" spans="1:3" x14ac:dyDescent="0.3">
      <c r="A680" s="2">
        <v>42321</v>
      </c>
      <c r="B680" s="1"/>
      <c r="C680" s="1"/>
    </row>
    <row r="681" spans="1:3" x14ac:dyDescent="0.3">
      <c r="A681" s="2">
        <v>42322</v>
      </c>
      <c r="B681" s="1"/>
      <c r="C681" s="1"/>
    </row>
    <row r="682" spans="1:3" x14ac:dyDescent="0.3">
      <c r="A682" s="2">
        <v>42323</v>
      </c>
      <c r="B682" s="1">
        <v>21.9</v>
      </c>
      <c r="C682" s="1">
        <v>5</v>
      </c>
    </row>
    <row r="683" spans="1:3" x14ac:dyDescent="0.3">
      <c r="A683" s="2">
        <v>42324</v>
      </c>
      <c r="B683" s="1">
        <v>19.8</v>
      </c>
      <c r="C683" s="1">
        <v>4.5999999999999996</v>
      </c>
    </row>
    <row r="684" spans="1:3" x14ac:dyDescent="0.3">
      <c r="A684" s="2">
        <v>42325</v>
      </c>
      <c r="B684" s="1"/>
      <c r="C684" s="1"/>
    </row>
    <row r="685" spans="1:3" x14ac:dyDescent="0.3">
      <c r="A685" s="2">
        <v>42326</v>
      </c>
      <c r="B685" s="1">
        <v>21.5</v>
      </c>
      <c r="C685" s="1">
        <v>8.8000000000000007</v>
      </c>
    </row>
    <row r="686" spans="1:3" x14ac:dyDescent="0.3">
      <c r="A686" s="2">
        <v>42327</v>
      </c>
      <c r="B686" s="1">
        <v>20.8</v>
      </c>
      <c r="C686" s="1">
        <v>7.8</v>
      </c>
    </row>
    <row r="687" spans="1:3" x14ac:dyDescent="0.3">
      <c r="A687" s="2">
        <v>42328</v>
      </c>
      <c r="B687" s="1"/>
      <c r="C687" s="1"/>
    </row>
    <row r="688" spans="1:3" x14ac:dyDescent="0.3">
      <c r="A688" s="2">
        <v>42329</v>
      </c>
      <c r="B688" s="1">
        <v>22.6</v>
      </c>
      <c r="C688" s="1">
        <v>6</v>
      </c>
    </row>
    <row r="689" spans="1:3" x14ac:dyDescent="0.3">
      <c r="A689" s="2">
        <v>42330</v>
      </c>
      <c r="B689" s="1">
        <v>8.1999999999999993</v>
      </c>
      <c r="C689" s="1">
        <v>5.6</v>
      </c>
    </row>
    <row r="690" spans="1:3" x14ac:dyDescent="0.3">
      <c r="A690" s="2">
        <v>42331</v>
      </c>
      <c r="B690" s="1">
        <v>13.1</v>
      </c>
      <c r="C690" s="1">
        <v>3.8</v>
      </c>
    </row>
    <row r="691" spans="1:3" x14ac:dyDescent="0.3">
      <c r="A691" s="2">
        <v>42332</v>
      </c>
      <c r="B691" s="1">
        <v>12</v>
      </c>
      <c r="C691" s="1">
        <v>6.7</v>
      </c>
    </row>
    <row r="692" spans="1:3" x14ac:dyDescent="0.3">
      <c r="A692" s="2">
        <v>42333</v>
      </c>
      <c r="B692" s="1">
        <v>17.5</v>
      </c>
      <c r="C692" s="1">
        <v>6.8</v>
      </c>
    </row>
    <row r="693" spans="1:3" x14ac:dyDescent="0.3">
      <c r="A693" s="2">
        <v>42334</v>
      </c>
      <c r="B693" s="1">
        <v>12.8</v>
      </c>
      <c r="C693" s="1">
        <v>5.9</v>
      </c>
    </row>
    <row r="694" spans="1:3" x14ac:dyDescent="0.3">
      <c r="A694" s="2">
        <v>42335</v>
      </c>
      <c r="B694" s="1">
        <v>16.2</v>
      </c>
      <c r="C694" s="1">
        <v>11.4</v>
      </c>
    </row>
    <row r="695" spans="1:3" x14ac:dyDescent="0.3">
      <c r="A695" s="2">
        <v>42336</v>
      </c>
      <c r="B695" s="1">
        <v>12.2</v>
      </c>
      <c r="C695" s="1">
        <v>5.4</v>
      </c>
    </row>
    <row r="696" spans="1:3" x14ac:dyDescent="0.3">
      <c r="A696" s="2">
        <v>42337</v>
      </c>
      <c r="B696" s="1">
        <v>15.2</v>
      </c>
      <c r="C696" s="1">
        <v>3</v>
      </c>
    </row>
    <row r="697" spans="1:3" x14ac:dyDescent="0.3">
      <c r="A697" s="2">
        <v>42338</v>
      </c>
      <c r="B697" s="1"/>
      <c r="C697" s="1"/>
    </row>
    <row r="698" spans="1:3" x14ac:dyDescent="0.3">
      <c r="A698" s="2">
        <v>42339</v>
      </c>
      <c r="B698" s="1"/>
      <c r="C698" s="1"/>
    </row>
    <row r="699" spans="1:3" x14ac:dyDescent="0.3">
      <c r="A699" s="2">
        <v>42340</v>
      </c>
      <c r="B699" s="1"/>
      <c r="C699" s="1"/>
    </row>
    <row r="700" spans="1:3" x14ac:dyDescent="0.3">
      <c r="A700" s="2">
        <v>42341</v>
      </c>
      <c r="B700" s="1"/>
      <c r="C700" s="1"/>
    </row>
    <row r="701" spans="1:3" x14ac:dyDescent="0.3">
      <c r="A701" s="2">
        <v>42342</v>
      </c>
      <c r="B701" s="1">
        <v>15.7</v>
      </c>
      <c r="C701" s="1">
        <v>8.8000000000000007</v>
      </c>
    </row>
    <row r="702" spans="1:3" x14ac:dyDescent="0.3">
      <c r="A702" s="2">
        <v>42343</v>
      </c>
      <c r="B702" s="1">
        <v>18</v>
      </c>
      <c r="C702" s="1">
        <v>5.4</v>
      </c>
    </row>
    <row r="703" spans="1:3" x14ac:dyDescent="0.3">
      <c r="A703" s="2">
        <v>42344</v>
      </c>
      <c r="B703" s="1">
        <v>19.100000000000001</v>
      </c>
      <c r="C703" s="1">
        <v>3.7</v>
      </c>
    </row>
    <row r="704" spans="1:3" x14ac:dyDescent="0.3">
      <c r="A704" s="2">
        <v>42345</v>
      </c>
      <c r="B704" s="1">
        <v>19.100000000000001</v>
      </c>
      <c r="C704" s="1">
        <v>5</v>
      </c>
    </row>
    <row r="705" spans="1:3" x14ac:dyDescent="0.3">
      <c r="A705" s="2">
        <v>42346</v>
      </c>
      <c r="B705" s="1">
        <v>17.3</v>
      </c>
      <c r="C705" s="1">
        <v>10.3</v>
      </c>
    </row>
    <row r="706" spans="1:3" x14ac:dyDescent="0.3">
      <c r="A706" s="2">
        <v>42347</v>
      </c>
      <c r="B706" s="1">
        <v>15.4</v>
      </c>
      <c r="C706" s="1">
        <v>5.2</v>
      </c>
    </row>
    <row r="707" spans="1:3" x14ac:dyDescent="0.3">
      <c r="A707" s="2">
        <v>42348</v>
      </c>
      <c r="B707" s="1"/>
      <c r="C707" s="1"/>
    </row>
    <row r="708" spans="1:3" x14ac:dyDescent="0.3">
      <c r="A708" s="2">
        <v>42349</v>
      </c>
      <c r="B708" s="1">
        <v>15.2</v>
      </c>
      <c r="C708" s="1">
        <v>2.7</v>
      </c>
    </row>
    <row r="709" spans="1:3" x14ac:dyDescent="0.3">
      <c r="A709" s="2">
        <v>42350</v>
      </c>
      <c r="B709" s="1">
        <v>15.1</v>
      </c>
      <c r="C709" s="1">
        <v>1.2</v>
      </c>
    </row>
    <row r="710" spans="1:3" x14ac:dyDescent="0.3">
      <c r="A710" s="2">
        <v>42351</v>
      </c>
      <c r="B710" s="1"/>
      <c r="C710" s="1"/>
    </row>
    <row r="711" spans="1:3" x14ac:dyDescent="0.3">
      <c r="A711" s="2">
        <v>42352</v>
      </c>
      <c r="B711" s="1"/>
      <c r="C711" s="1"/>
    </row>
    <row r="712" spans="1:3" x14ac:dyDescent="0.3">
      <c r="A712" s="2">
        <v>42353</v>
      </c>
      <c r="B712" s="1"/>
      <c r="C712" s="1"/>
    </row>
    <row r="713" spans="1:3" x14ac:dyDescent="0.3">
      <c r="A713" s="2">
        <v>42354</v>
      </c>
      <c r="B713" s="1">
        <v>21.6</v>
      </c>
      <c r="C713" s="1">
        <v>12.4</v>
      </c>
    </row>
    <row r="714" spans="1:3" x14ac:dyDescent="0.3">
      <c r="A714" s="2">
        <v>42355</v>
      </c>
      <c r="B714" s="1"/>
      <c r="C714" s="1"/>
    </row>
    <row r="715" spans="1:3" x14ac:dyDescent="0.3">
      <c r="A715" s="2">
        <v>42356</v>
      </c>
      <c r="B715" s="1"/>
      <c r="C715" s="1"/>
    </row>
    <row r="716" spans="1:3" x14ac:dyDescent="0.3">
      <c r="A716" s="2">
        <v>42357</v>
      </c>
      <c r="B716" s="1">
        <v>23.2</v>
      </c>
      <c r="C716" s="1">
        <v>17.7</v>
      </c>
    </row>
    <row r="717" spans="1:3" x14ac:dyDescent="0.3">
      <c r="A717" s="2">
        <v>42358</v>
      </c>
      <c r="B717" s="1"/>
      <c r="C717" s="1"/>
    </row>
    <row r="718" spans="1:3" x14ac:dyDescent="0.3">
      <c r="A718" s="2">
        <v>42359</v>
      </c>
      <c r="B718" s="1"/>
      <c r="C718" s="1"/>
    </row>
    <row r="719" spans="1:3" x14ac:dyDescent="0.3">
      <c r="A719" s="2">
        <v>42360</v>
      </c>
      <c r="B719" s="1">
        <v>21</v>
      </c>
      <c r="C719" s="1">
        <v>1.9</v>
      </c>
    </row>
    <row r="720" spans="1:3" x14ac:dyDescent="0.3">
      <c r="A720" s="2">
        <v>42361</v>
      </c>
      <c r="B720" s="1">
        <v>15.4</v>
      </c>
      <c r="C720" s="1">
        <v>8.6</v>
      </c>
    </row>
    <row r="721" spans="1:3" x14ac:dyDescent="0.3">
      <c r="A721" s="2">
        <v>42362</v>
      </c>
      <c r="B721" s="1">
        <v>20</v>
      </c>
      <c r="C721" s="1">
        <v>7.5</v>
      </c>
    </row>
    <row r="722" spans="1:3" x14ac:dyDescent="0.3">
      <c r="A722" s="2">
        <v>42363</v>
      </c>
      <c r="B722" s="1">
        <v>20.3</v>
      </c>
      <c r="C722" s="1">
        <v>9.3000000000000007</v>
      </c>
    </row>
    <row r="723" spans="1:3" x14ac:dyDescent="0.3">
      <c r="A723" s="2">
        <v>42364</v>
      </c>
      <c r="B723" s="1">
        <v>19.5</v>
      </c>
      <c r="C723" s="1">
        <v>5.2</v>
      </c>
    </row>
    <row r="724" spans="1:3" x14ac:dyDescent="0.3">
      <c r="A724" s="2">
        <v>42365</v>
      </c>
      <c r="B724" s="1">
        <v>21.5</v>
      </c>
      <c r="C724" s="1">
        <v>4.4000000000000004</v>
      </c>
    </row>
    <row r="725" spans="1:3" x14ac:dyDescent="0.3">
      <c r="A725" s="2">
        <v>42366</v>
      </c>
      <c r="B725" s="1">
        <v>19.3</v>
      </c>
      <c r="C725" s="1">
        <v>8.4</v>
      </c>
    </row>
    <row r="726" spans="1:3" x14ac:dyDescent="0.3">
      <c r="A726" s="2">
        <v>42367</v>
      </c>
      <c r="B726" s="1">
        <v>16.600000000000001</v>
      </c>
      <c r="C726" s="1">
        <v>3.4</v>
      </c>
    </row>
    <row r="727" spans="1:3" x14ac:dyDescent="0.3">
      <c r="A727" s="2">
        <v>42368</v>
      </c>
      <c r="B727" s="1"/>
      <c r="C727" s="1"/>
    </row>
    <row r="728" spans="1:3" x14ac:dyDescent="0.3">
      <c r="A728" s="2">
        <v>42369</v>
      </c>
      <c r="B728" s="3"/>
      <c r="C728" s="4"/>
    </row>
    <row r="729" spans="1:3" x14ac:dyDescent="0.3">
      <c r="A729" s="2">
        <v>42370</v>
      </c>
      <c r="B729" s="1">
        <v>17.3</v>
      </c>
      <c r="C729" s="1">
        <v>5.2</v>
      </c>
    </row>
    <row r="730" spans="1:3" x14ac:dyDescent="0.3">
      <c r="A730" s="2">
        <v>42371</v>
      </c>
      <c r="B730" s="1"/>
      <c r="C730" s="1"/>
    </row>
    <row r="731" spans="1:3" x14ac:dyDescent="0.3">
      <c r="A731" s="2">
        <v>42372</v>
      </c>
      <c r="B731" s="1">
        <v>21.5</v>
      </c>
      <c r="C731" s="1">
        <v>6.5</v>
      </c>
    </row>
    <row r="732" spans="1:3" x14ac:dyDescent="0.3">
      <c r="A732" s="2">
        <v>42373</v>
      </c>
      <c r="B732" s="1">
        <v>15.5</v>
      </c>
      <c r="C732" s="1">
        <v>9.3000000000000007</v>
      </c>
    </row>
    <row r="733" spans="1:3" x14ac:dyDescent="0.3">
      <c r="A733" s="2">
        <v>42374</v>
      </c>
      <c r="B733" s="1">
        <v>11.4</v>
      </c>
      <c r="C733" s="1">
        <v>6.4</v>
      </c>
    </row>
    <row r="734" spans="1:3" x14ac:dyDescent="0.3">
      <c r="A734" s="2">
        <v>42375</v>
      </c>
      <c r="B734" s="1">
        <v>15.8</v>
      </c>
      <c r="C734" s="1">
        <v>7.6</v>
      </c>
    </row>
    <row r="735" spans="1:3" x14ac:dyDescent="0.3">
      <c r="A735" s="2">
        <v>42376</v>
      </c>
      <c r="B735" s="1">
        <v>21.2</v>
      </c>
      <c r="C735" s="1">
        <v>6.9</v>
      </c>
    </row>
    <row r="736" spans="1:3" x14ac:dyDescent="0.3">
      <c r="A736" s="2">
        <v>42377</v>
      </c>
      <c r="B736" s="1">
        <v>12.2</v>
      </c>
      <c r="C736" s="1">
        <v>8.8000000000000007</v>
      </c>
    </row>
    <row r="737" spans="1:3" x14ac:dyDescent="0.3">
      <c r="A737" s="2">
        <v>42378</v>
      </c>
      <c r="B737" s="1"/>
      <c r="C737" s="1"/>
    </row>
    <row r="738" spans="1:3" x14ac:dyDescent="0.3">
      <c r="A738" s="2">
        <v>42379</v>
      </c>
      <c r="B738" s="1">
        <v>11.9</v>
      </c>
      <c r="C738" s="1">
        <v>7.4</v>
      </c>
    </row>
    <row r="739" spans="1:3" x14ac:dyDescent="0.3">
      <c r="A739" s="2">
        <v>42380</v>
      </c>
      <c r="B739" s="1">
        <v>14.7</v>
      </c>
      <c r="C739" s="1">
        <v>6.8</v>
      </c>
    </row>
    <row r="740" spans="1:3" x14ac:dyDescent="0.3">
      <c r="A740" s="2">
        <v>42381</v>
      </c>
      <c r="B740" s="1">
        <v>12.6</v>
      </c>
      <c r="C740" s="1">
        <v>3.9</v>
      </c>
    </row>
    <row r="741" spans="1:3" x14ac:dyDescent="0.3">
      <c r="A741" s="2">
        <v>42382</v>
      </c>
      <c r="B741" s="1">
        <v>15.4</v>
      </c>
      <c r="C741" s="1">
        <v>3</v>
      </c>
    </row>
    <row r="742" spans="1:3" x14ac:dyDescent="0.3">
      <c r="A742" s="2">
        <v>42383</v>
      </c>
      <c r="B742" s="1">
        <v>15.8</v>
      </c>
      <c r="C742" s="1">
        <v>6.7</v>
      </c>
    </row>
    <row r="743" spans="1:3" x14ac:dyDescent="0.3">
      <c r="A743" s="2">
        <v>42384</v>
      </c>
      <c r="B743" s="1">
        <v>7.5</v>
      </c>
      <c r="C743" s="1">
        <v>2.4</v>
      </c>
    </row>
    <row r="744" spans="1:3" x14ac:dyDescent="0.3">
      <c r="A744" s="2">
        <v>42385</v>
      </c>
      <c r="B744" s="1"/>
      <c r="C744" s="1"/>
    </row>
    <row r="745" spans="1:3" x14ac:dyDescent="0.3">
      <c r="A745" s="2">
        <v>42386</v>
      </c>
      <c r="B745" s="1"/>
      <c r="C745" s="1"/>
    </row>
    <row r="746" spans="1:3" x14ac:dyDescent="0.3">
      <c r="A746" s="2">
        <v>42387</v>
      </c>
      <c r="B746" s="1"/>
      <c r="C746" s="1"/>
    </row>
    <row r="747" spans="1:3" x14ac:dyDescent="0.3">
      <c r="A747" s="2">
        <v>42388</v>
      </c>
      <c r="B747" s="1"/>
      <c r="C747" s="1"/>
    </row>
    <row r="748" spans="1:3" x14ac:dyDescent="0.3">
      <c r="A748" s="2">
        <v>42389</v>
      </c>
      <c r="B748" s="1">
        <v>17.7</v>
      </c>
      <c r="C748" s="1">
        <v>2.1</v>
      </c>
    </row>
    <row r="749" spans="1:3" x14ac:dyDescent="0.3">
      <c r="A749" s="2">
        <v>42390</v>
      </c>
      <c r="B749" s="1">
        <v>20.100000000000001</v>
      </c>
      <c r="C749" s="1">
        <v>4.4000000000000004</v>
      </c>
    </row>
    <row r="750" spans="1:3" x14ac:dyDescent="0.3">
      <c r="A750" s="2">
        <v>42391</v>
      </c>
      <c r="B750" s="1">
        <v>17.100000000000001</v>
      </c>
      <c r="C750" s="1">
        <v>9.9</v>
      </c>
    </row>
    <row r="751" spans="1:3" x14ac:dyDescent="0.3">
      <c r="A751" s="2">
        <v>42392</v>
      </c>
      <c r="B751" s="1">
        <v>20.399999999999999</v>
      </c>
      <c r="C751" s="1">
        <v>9.1</v>
      </c>
    </row>
    <row r="752" spans="1:3" x14ac:dyDescent="0.3">
      <c r="A752" s="2">
        <v>42393</v>
      </c>
      <c r="B752" s="1">
        <v>24.7</v>
      </c>
      <c r="C752" s="1">
        <v>6.2</v>
      </c>
    </row>
    <row r="753" spans="1:3" x14ac:dyDescent="0.3">
      <c r="A753" s="2">
        <v>42394</v>
      </c>
      <c r="B753" s="1">
        <v>21.4</v>
      </c>
      <c r="C753" s="1">
        <v>11.5</v>
      </c>
    </row>
    <row r="754" spans="1:3" x14ac:dyDescent="0.3">
      <c r="A754" s="2">
        <v>42395</v>
      </c>
      <c r="B754" s="1">
        <v>16.5</v>
      </c>
      <c r="C754" s="1">
        <v>7.7</v>
      </c>
    </row>
    <row r="755" spans="1:3" x14ac:dyDescent="0.3">
      <c r="A755" s="2">
        <v>42396</v>
      </c>
      <c r="B755" s="1">
        <v>19.399999999999999</v>
      </c>
      <c r="C755" s="1">
        <v>7.6</v>
      </c>
    </row>
    <row r="756" spans="1:3" x14ac:dyDescent="0.3">
      <c r="A756" s="2">
        <v>42397</v>
      </c>
      <c r="B756" s="1">
        <v>15.8</v>
      </c>
      <c r="C756" s="1">
        <v>8.9</v>
      </c>
    </row>
    <row r="757" spans="1:3" x14ac:dyDescent="0.3">
      <c r="A757" s="2">
        <v>42398</v>
      </c>
      <c r="B757" s="1">
        <v>13.5</v>
      </c>
      <c r="C757" s="1">
        <v>4.5999999999999996</v>
      </c>
    </row>
    <row r="758" spans="1:3" x14ac:dyDescent="0.3">
      <c r="A758" s="2">
        <v>42399</v>
      </c>
      <c r="B758" s="1">
        <v>14.9</v>
      </c>
      <c r="C758" s="1">
        <v>3.2</v>
      </c>
    </row>
    <row r="759" spans="1:3" x14ac:dyDescent="0.3">
      <c r="A759" s="2">
        <v>42400</v>
      </c>
      <c r="B759" s="1">
        <v>22.1</v>
      </c>
      <c r="C759" s="1">
        <v>9.6999999999999993</v>
      </c>
    </row>
    <row r="760" spans="1:3" x14ac:dyDescent="0.3">
      <c r="A760" s="2">
        <v>42401</v>
      </c>
      <c r="B760" s="1">
        <v>15.1</v>
      </c>
      <c r="C760" s="1">
        <v>8.6</v>
      </c>
    </row>
    <row r="761" spans="1:3" x14ac:dyDescent="0.3">
      <c r="A761" s="2">
        <v>42402</v>
      </c>
      <c r="B761" s="1">
        <v>15.9</v>
      </c>
      <c r="C761" s="1">
        <v>10</v>
      </c>
    </row>
    <row r="762" spans="1:3" x14ac:dyDescent="0.3">
      <c r="A762" s="2">
        <v>42403</v>
      </c>
      <c r="B762" s="1">
        <v>12.2</v>
      </c>
      <c r="C762" s="1">
        <v>5</v>
      </c>
    </row>
    <row r="763" spans="1:3" x14ac:dyDescent="0.3">
      <c r="A763" s="2">
        <v>42404</v>
      </c>
      <c r="B763" s="1">
        <v>15</v>
      </c>
      <c r="C763" s="1">
        <v>2.5</v>
      </c>
    </row>
    <row r="764" spans="1:3" x14ac:dyDescent="0.3">
      <c r="A764" s="2">
        <v>42405</v>
      </c>
      <c r="B764" s="1">
        <v>16.7</v>
      </c>
      <c r="C764" s="1">
        <v>1.6</v>
      </c>
    </row>
    <row r="765" spans="1:3" x14ac:dyDescent="0.3">
      <c r="A765" s="2">
        <v>42406</v>
      </c>
      <c r="B765" s="1"/>
      <c r="C765" s="1"/>
    </row>
    <row r="766" spans="1:3" x14ac:dyDescent="0.3">
      <c r="A766" s="2">
        <v>42407</v>
      </c>
      <c r="B766" s="1">
        <v>14.8</v>
      </c>
      <c r="C766" s="1">
        <v>6.4</v>
      </c>
    </row>
    <row r="767" spans="1:3" x14ac:dyDescent="0.3">
      <c r="A767" s="2">
        <v>42408</v>
      </c>
      <c r="B767" s="1">
        <v>22.8</v>
      </c>
      <c r="C767" s="1">
        <v>4.0999999999999996</v>
      </c>
    </row>
    <row r="768" spans="1:3" x14ac:dyDescent="0.3">
      <c r="A768" s="2">
        <v>42409</v>
      </c>
      <c r="B768" s="1">
        <v>19.899999999999999</v>
      </c>
      <c r="C768" s="1">
        <v>10.9</v>
      </c>
    </row>
    <row r="769" spans="1:3" x14ac:dyDescent="0.3">
      <c r="A769" s="2">
        <v>42410</v>
      </c>
      <c r="B769" s="1">
        <v>13.5</v>
      </c>
      <c r="C769" s="1">
        <v>8</v>
      </c>
    </row>
    <row r="770" spans="1:3" x14ac:dyDescent="0.3">
      <c r="A770" s="2">
        <v>42411</v>
      </c>
      <c r="B770" s="1">
        <v>13.8</v>
      </c>
      <c r="C770" s="1">
        <v>8.3000000000000007</v>
      </c>
    </row>
    <row r="771" spans="1:3" x14ac:dyDescent="0.3">
      <c r="A771" s="2">
        <v>42412</v>
      </c>
      <c r="B771" s="1">
        <v>17.600000000000001</v>
      </c>
      <c r="C771" s="1">
        <v>10.8</v>
      </c>
    </row>
    <row r="772" spans="1:3" x14ac:dyDescent="0.3">
      <c r="A772" s="2">
        <v>42413</v>
      </c>
      <c r="B772" s="1">
        <v>20.2</v>
      </c>
      <c r="C772" s="1">
        <v>11.2</v>
      </c>
    </row>
    <row r="773" spans="1:3" x14ac:dyDescent="0.3">
      <c r="A773" s="2">
        <v>42414</v>
      </c>
      <c r="B773" s="1">
        <v>11.7</v>
      </c>
      <c r="C773" s="1">
        <v>5.2</v>
      </c>
    </row>
    <row r="774" spans="1:3" x14ac:dyDescent="0.3">
      <c r="A774" s="2">
        <v>42415</v>
      </c>
      <c r="B774" s="1">
        <v>9.5</v>
      </c>
      <c r="C774" s="1">
        <v>3.4</v>
      </c>
    </row>
    <row r="775" spans="1:3" x14ac:dyDescent="0.3">
      <c r="A775" s="2">
        <v>42416</v>
      </c>
      <c r="B775" s="1">
        <v>10.1</v>
      </c>
      <c r="C775" s="1">
        <v>1.4</v>
      </c>
    </row>
    <row r="776" spans="1:3" x14ac:dyDescent="0.3">
      <c r="A776" s="2">
        <v>42417</v>
      </c>
      <c r="B776" s="1">
        <v>9.6</v>
      </c>
      <c r="C776" s="1">
        <v>0</v>
      </c>
    </row>
    <row r="777" spans="1:3" x14ac:dyDescent="0.3">
      <c r="A777" s="2">
        <v>42418</v>
      </c>
      <c r="B777" s="1">
        <v>10.199999999999999</v>
      </c>
      <c r="C777" s="1">
        <v>3.8</v>
      </c>
    </row>
    <row r="778" spans="1:3" x14ac:dyDescent="0.3">
      <c r="A778" s="2">
        <v>42419</v>
      </c>
      <c r="B778" s="1">
        <v>13.7</v>
      </c>
      <c r="C778" s="1">
        <v>1.1000000000000001</v>
      </c>
    </row>
    <row r="779" spans="1:3" x14ac:dyDescent="0.3">
      <c r="A779" s="2">
        <v>42420</v>
      </c>
      <c r="B779" s="1">
        <v>18</v>
      </c>
      <c r="C779" s="1">
        <v>3.7</v>
      </c>
    </row>
    <row r="780" spans="1:3" x14ac:dyDescent="0.3">
      <c r="A780" s="2">
        <v>42421</v>
      </c>
      <c r="B780" s="1">
        <v>13.9</v>
      </c>
      <c r="C780" s="1">
        <v>5.9</v>
      </c>
    </row>
    <row r="781" spans="1:3" x14ac:dyDescent="0.3">
      <c r="A781" s="2">
        <v>42422</v>
      </c>
      <c r="B781" s="1">
        <v>14.9</v>
      </c>
      <c r="C781" s="1">
        <v>4.0999999999999996</v>
      </c>
    </row>
    <row r="782" spans="1:3" x14ac:dyDescent="0.3">
      <c r="A782" s="2">
        <v>42423</v>
      </c>
      <c r="B782" s="1"/>
      <c r="C782" s="1"/>
    </row>
    <row r="783" spans="1:3" x14ac:dyDescent="0.3">
      <c r="A783" s="2">
        <v>42424</v>
      </c>
      <c r="B783" s="1">
        <v>14.1</v>
      </c>
      <c r="C783" s="1">
        <v>7.3</v>
      </c>
    </row>
    <row r="784" spans="1:3" x14ac:dyDescent="0.3">
      <c r="A784" s="2">
        <v>42425</v>
      </c>
      <c r="B784" s="1">
        <v>11.6</v>
      </c>
      <c r="C784" s="1">
        <v>7.4</v>
      </c>
    </row>
    <row r="785" spans="1:3" x14ac:dyDescent="0.3">
      <c r="A785" s="2">
        <v>42426</v>
      </c>
      <c r="B785" s="1">
        <v>7.8</v>
      </c>
      <c r="C785" s="1">
        <v>4.8</v>
      </c>
    </row>
    <row r="786" spans="1:3" x14ac:dyDescent="0.3">
      <c r="A786" s="2">
        <v>42427</v>
      </c>
      <c r="B786" s="1">
        <v>8.5</v>
      </c>
      <c r="C786" s="1">
        <v>2.2000000000000002</v>
      </c>
    </row>
    <row r="787" spans="1:3" x14ac:dyDescent="0.3">
      <c r="A787" s="2">
        <v>42428</v>
      </c>
      <c r="B787" s="1">
        <v>7.8</v>
      </c>
      <c r="C787" s="1">
        <v>5.7</v>
      </c>
    </row>
    <row r="788" spans="1:3" x14ac:dyDescent="0.3">
      <c r="A788" s="2">
        <v>42429</v>
      </c>
      <c r="B788" s="1">
        <v>12</v>
      </c>
      <c r="C788" s="1">
        <v>3.6</v>
      </c>
    </row>
    <row r="789" spans="1:3" x14ac:dyDescent="0.3">
      <c r="A789" s="2">
        <v>42430</v>
      </c>
      <c r="B789" s="1">
        <v>17.2</v>
      </c>
      <c r="C789" s="1">
        <v>0.9</v>
      </c>
    </row>
    <row r="790" spans="1:3" x14ac:dyDescent="0.3">
      <c r="A790" s="2">
        <v>42431</v>
      </c>
      <c r="B790" s="1">
        <v>13</v>
      </c>
      <c r="C790" s="1">
        <v>5.9</v>
      </c>
    </row>
    <row r="791" spans="1:3" x14ac:dyDescent="0.3">
      <c r="A791" s="2">
        <v>42432</v>
      </c>
      <c r="B791" s="1">
        <v>14.1</v>
      </c>
      <c r="C791" s="1">
        <v>6.4</v>
      </c>
    </row>
    <row r="792" spans="1:3" x14ac:dyDescent="0.3">
      <c r="A792" s="2">
        <v>42433</v>
      </c>
      <c r="B792" s="1">
        <v>15.9</v>
      </c>
      <c r="C792" s="1">
        <v>6.6</v>
      </c>
    </row>
    <row r="793" spans="1:3" x14ac:dyDescent="0.3">
      <c r="A793" s="2">
        <v>42434</v>
      </c>
      <c r="B793" s="1">
        <v>10.3</v>
      </c>
      <c r="C793" s="1">
        <v>4.7</v>
      </c>
    </row>
    <row r="794" spans="1:3" x14ac:dyDescent="0.3">
      <c r="A794" s="2">
        <v>42435</v>
      </c>
      <c r="B794" s="1">
        <v>9.9</v>
      </c>
      <c r="C794" s="1">
        <v>2.6</v>
      </c>
    </row>
    <row r="795" spans="1:3" x14ac:dyDescent="0.3">
      <c r="A795" s="2">
        <v>42436</v>
      </c>
      <c r="B795" s="1">
        <v>11.3</v>
      </c>
      <c r="C795" s="1">
        <v>5.0999999999999996</v>
      </c>
    </row>
    <row r="796" spans="1:3" x14ac:dyDescent="0.3">
      <c r="A796" s="2">
        <v>42437</v>
      </c>
      <c r="B796" s="1">
        <v>12</v>
      </c>
      <c r="C796" s="1">
        <v>5.4</v>
      </c>
    </row>
    <row r="797" spans="1:3" x14ac:dyDescent="0.3">
      <c r="A797" s="2">
        <v>42438</v>
      </c>
      <c r="B797" s="1">
        <v>14.3</v>
      </c>
      <c r="C797" s="1">
        <v>6.6</v>
      </c>
    </row>
    <row r="798" spans="1:3" x14ac:dyDescent="0.3">
      <c r="A798" s="2">
        <v>42439</v>
      </c>
      <c r="B798" s="1">
        <v>11.6</v>
      </c>
      <c r="C798" s="1">
        <v>6.8</v>
      </c>
    </row>
    <row r="799" spans="1:3" x14ac:dyDescent="0.3">
      <c r="A799" s="2">
        <v>42440</v>
      </c>
      <c r="B799" s="1">
        <v>12.8</v>
      </c>
      <c r="C799" s="1">
        <v>4.4000000000000004</v>
      </c>
    </row>
    <row r="800" spans="1:3" x14ac:dyDescent="0.3">
      <c r="A800" s="2">
        <v>42441</v>
      </c>
      <c r="B800" s="1">
        <v>14.3</v>
      </c>
      <c r="C800" s="1">
        <v>2.9</v>
      </c>
    </row>
    <row r="801" spans="1:3" x14ac:dyDescent="0.3">
      <c r="A801" s="2">
        <v>42442</v>
      </c>
      <c r="B801" s="1">
        <v>15.3</v>
      </c>
      <c r="C801" s="1">
        <v>1.8</v>
      </c>
    </row>
    <row r="802" spans="1:3" x14ac:dyDescent="0.3">
      <c r="A802" s="2">
        <v>42443</v>
      </c>
      <c r="B802" s="1">
        <v>15.2</v>
      </c>
      <c r="C802" s="1">
        <v>1.2</v>
      </c>
    </row>
    <row r="803" spans="1:3" x14ac:dyDescent="0.3">
      <c r="A803" s="2">
        <v>42444</v>
      </c>
      <c r="B803" s="1">
        <v>17.3</v>
      </c>
      <c r="C803" s="1">
        <v>1</v>
      </c>
    </row>
    <row r="804" spans="1:3" x14ac:dyDescent="0.3">
      <c r="A804" s="2">
        <v>42445</v>
      </c>
      <c r="B804" s="1">
        <v>15.3</v>
      </c>
      <c r="C804" s="1">
        <v>1.1000000000000001</v>
      </c>
    </row>
    <row r="805" spans="1:3" x14ac:dyDescent="0.3">
      <c r="A805" s="2">
        <v>42446</v>
      </c>
      <c r="B805" s="1">
        <v>13.4</v>
      </c>
      <c r="C805" s="1">
        <v>7.8</v>
      </c>
    </row>
    <row r="806" spans="1:3" x14ac:dyDescent="0.3">
      <c r="A806" s="2">
        <v>42447</v>
      </c>
      <c r="B806" s="1">
        <v>14.3</v>
      </c>
      <c r="C806" s="1">
        <v>4.0999999999999996</v>
      </c>
    </row>
    <row r="807" spans="1:3" x14ac:dyDescent="0.3">
      <c r="A807" s="2">
        <v>42448</v>
      </c>
      <c r="B807" s="1">
        <v>15.3</v>
      </c>
      <c r="C807" s="1">
        <v>7.7</v>
      </c>
    </row>
    <row r="808" spans="1:3" x14ac:dyDescent="0.3">
      <c r="A808" s="2">
        <v>42449</v>
      </c>
      <c r="B808" s="1">
        <v>11.1</v>
      </c>
      <c r="C808" s="1">
        <v>8.4</v>
      </c>
    </row>
    <row r="809" spans="1:3" x14ac:dyDescent="0.3">
      <c r="A809" s="2">
        <v>42450</v>
      </c>
      <c r="B809" s="1">
        <v>12.6</v>
      </c>
      <c r="C809" s="1">
        <v>7.7</v>
      </c>
    </row>
    <row r="810" spans="1:3" x14ac:dyDescent="0.3">
      <c r="A810" s="2">
        <v>42451</v>
      </c>
      <c r="B810" s="1">
        <v>10</v>
      </c>
      <c r="C810" s="1">
        <v>7.4</v>
      </c>
    </row>
    <row r="811" spans="1:3" x14ac:dyDescent="0.3">
      <c r="A811" s="2">
        <v>42452</v>
      </c>
      <c r="B811" s="1">
        <v>10.7</v>
      </c>
      <c r="C811" s="1">
        <v>5</v>
      </c>
    </row>
    <row r="812" spans="1:3" x14ac:dyDescent="0.3">
      <c r="A812" s="2">
        <v>42453</v>
      </c>
      <c r="B812" s="1">
        <v>16.2</v>
      </c>
      <c r="C812" s="1">
        <v>1.4</v>
      </c>
    </row>
    <row r="813" spans="1:3" x14ac:dyDescent="0.3">
      <c r="A813" s="2">
        <v>42454</v>
      </c>
      <c r="B813" s="1">
        <v>18.8</v>
      </c>
      <c r="C813" s="1">
        <v>8.6</v>
      </c>
    </row>
    <row r="814" spans="1:3" x14ac:dyDescent="0.3">
      <c r="A814" s="2">
        <v>42455</v>
      </c>
      <c r="B814" s="1">
        <v>24.4</v>
      </c>
      <c r="C814" s="1">
        <v>7.3</v>
      </c>
    </row>
    <row r="815" spans="1:3" x14ac:dyDescent="0.3">
      <c r="A815" s="2">
        <v>42456</v>
      </c>
      <c r="B815" s="1">
        <v>18.600000000000001</v>
      </c>
      <c r="C815" s="1">
        <v>4.5</v>
      </c>
    </row>
    <row r="816" spans="1:3" x14ac:dyDescent="0.3">
      <c r="A816" s="2">
        <v>42457</v>
      </c>
      <c r="B816" s="1">
        <v>22.7</v>
      </c>
      <c r="C816" s="1">
        <v>11.5</v>
      </c>
    </row>
    <row r="817" spans="1:3" x14ac:dyDescent="0.3">
      <c r="A817" s="2">
        <v>42458</v>
      </c>
      <c r="B817" s="1">
        <v>17.100000000000001</v>
      </c>
      <c r="C817" s="1">
        <v>9.8000000000000007</v>
      </c>
    </row>
    <row r="818" spans="1:3" x14ac:dyDescent="0.3">
      <c r="A818" s="2">
        <v>42459</v>
      </c>
      <c r="B818" s="1">
        <v>19.600000000000001</v>
      </c>
      <c r="C818" s="1">
        <v>7.9</v>
      </c>
    </row>
    <row r="819" spans="1:3" x14ac:dyDescent="0.3">
      <c r="A819" s="2">
        <v>42460</v>
      </c>
      <c r="B819" s="1">
        <v>10.3</v>
      </c>
      <c r="C819" s="1">
        <v>4.7</v>
      </c>
    </row>
    <row r="820" spans="1:3" x14ac:dyDescent="0.3">
      <c r="A820" s="2">
        <v>42461</v>
      </c>
      <c r="B820" s="1">
        <v>16.7</v>
      </c>
      <c r="C820" s="1">
        <v>3.2</v>
      </c>
    </row>
    <row r="821" spans="1:3" x14ac:dyDescent="0.3">
      <c r="A821" s="2">
        <v>42462</v>
      </c>
      <c r="B821" s="1">
        <v>19.600000000000001</v>
      </c>
      <c r="C821" s="1">
        <v>3.4</v>
      </c>
    </row>
    <row r="822" spans="1:3" x14ac:dyDescent="0.3">
      <c r="A822" s="2">
        <v>42463</v>
      </c>
      <c r="B822" s="1">
        <v>17.7</v>
      </c>
      <c r="C822" s="1">
        <v>8.5</v>
      </c>
    </row>
    <row r="823" spans="1:3" x14ac:dyDescent="0.3">
      <c r="A823" s="2">
        <v>42464</v>
      </c>
      <c r="B823" s="1">
        <v>12.6</v>
      </c>
      <c r="C823" s="1">
        <v>6.2</v>
      </c>
    </row>
    <row r="824" spans="1:3" x14ac:dyDescent="0.3">
      <c r="A824" s="2">
        <v>42465</v>
      </c>
      <c r="B824" s="1">
        <v>14.4</v>
      </c>
      <c r="C824" s="1">
        <v>7.5</v>
      </c>
    </row>
    <row r="825" spans="1:3" x14ac:dyDescent="0.3">
      <c r="A825" s="2">
        <v>42466</v>
      </c>
      <c r="B825" s="1">
        <v>18.2</v>
      </c>
      <c r="C825" s="1">
        <v>3.5</v>
      </c>
    </row>
    <row r="826" spans="1:3" x14ac:dyDescent="0.3">
      <c r="A826" s="2">
        <v>42467</v>
      </c>
      <c r="B826" s="1">
        <v>12.8</v>
      </c>
      <c r="C826" s="1">
        <v>7.4</v>
      </c>
    </row>
    <row r="827" spans="1:3" x14ac:dyDescent="0.3">
      <c r="A827" s="2">
        <v>42468</v>
      </c>
      <c r="B827" s="1">
        <v>14.2</v>
      </c>
      <c r="C827" s="1">
        <v>4.7</v>
      </c>
    </row>
    <row r="828" spans="1:3" x14ac:dyDescent="0.3">
      <c r="A828" s="2">
        <v>42469</v>
      </c>
      <c r="B828" s="1">
        <v>14.1</v>
      </c>
      <c r="C828" s="1">
        <v>7.2</v>
      </c>
    </row>
    <row r="829" spans="1:3" x14ac:dyDescent="0.3">
      <c r="A829" s="2">
        <v>42470</v>
      </c>
      <c r="B829" s="1">
        <v>16.399999999999999</v>
      </c>
      <c r="C829" s="1">
        <v>3.7</v>
      </c>
    </row>
    <row r="830" spans="1:3" x14ac:dyDescent="0.3">
      <c r="A830" s="2">
        <v>42471</v>
      </c>
      <c r="B830" s="1">
        <v>18.8</v>
      </c>
      <c r="C830" s="1">
        <v>5.4</v>
      </c>
    </row>
    <row r="831" spans="1:3" x14ac:dyDescent="0.3">
      <c r="A831" s="2">
        <v>42472</v>
      </c>
      <c r="B831" s="1">
        <v>19.3</v>
      </c>
      <c r="C831" s="1">
        <v>5.4</v>
      </c>
    </row>
    <row r="832" spans="1:3" x14ac:dyDescent="0.3">
      <c r="A832" s="2">
        <v>42473</v>
      </c>
      <c r="B832" s="1">
        <v>20.2</v>
      </c>
      <c r="C832" s="1">
        <v>6.8</v>
      </c>
    </row>
    <row r="833" spans="1:3" x14ac:dyDescent="0.3">
      <c r="A833" s="2">
        <v>42474</v>
      </c>
      <c r="B833" s="1">
        <v>19.100000000000001</v>
      </c>
      <c r="C833" s="1">
        <v>10.199999999999999</v>
      </c>
    </row>
    <row r="834" spans="1:3" x14ac:dyDescent="0.3">
      <c r="A834" s="2">
        <v>42475</v>
      </c>
      <c r="B834" s="1">
        <v>14.7</v>
      </c>
      <c r="C834" s="1">
        <v>9.1</v>
      </c>
    </row>
    <row r="835" spans="1:3" x14ac:dyDescent="0.3">
      <c r="A835" s="2">
        <v>42476</v>
      </c>
      <c r="B835" s="1">
        <v>16</v>
      </c>
      <c r="C835" s="1">
        <v>9.8000000000000007</v>
      </c>
    </row>
    <row r="836" spans="1:3" x14ac:dyDescent="0.3">
      <c r="A836" s="2">
        <v>42477</v>
      </c>
      <c r="B836" s="1">
        <v>11.7</v>
      </c>
      <c r="C836" s="1">
        <v>8.3000000000000007</v>
      </c>
    </row>
    <row r="837" spans="1:3" x14ac:dyDescent="0.3">
      <c r="A837" s="2">
        <v>42478</v>
      </c>
      <c r="B837" s="1">
        <v>18.3</v>
      </c>
      <c r="C837" s="1">
        <v>7.3</v>
      </c>
    </row>
    <row r="838" spans="1:3" x14ac:dyDescent="0.3">
      <c r="A838" s="2">
        <v>42479</v>
      </c>
      <c r="B838" s="1">
        <v>23.1</v>
      </c>
      <c r="C838" s="1">
        <v>9.6999999999999993</v>
      </c>
    </row>
    <row r="839" spans="1:3" x14ac:dyDescent="0.3">
      <c r="A839" s="2">
        <v>42480</v>
      </c>
      <c r="B839" s="1">
        <v>17.5</v>
      </c>
      <c r="C839" s="1">
        <v>11.6</v>
      </c>
    </row>
    <row r="840" spans="1:3" x14ac:dyDescent="0.3">
      <c r="A840" s="2">
        <v>42481</v>
      </c>
      <c r="B840" s="1">
        <v>20.100000000000001</v>
      </c>
      <c r="C840" s="1">
        <v>10.8</v>
      </c>
    </row>
    <row r="841" spans="1:3" x14ac:dyDescent="0.3">
      <c r="A841" s="2">
        <v>42482</v>
      </c>
      <c r="B841" s="1">
        <v>16.100000000000001</v>
      </c>
      <c r="C841" s="1">
        <v>10.5</v>
      </c>
    </row>
    <row r="842" spans="1:3" x14ac:dyDescent="0.3">
      <c r="A842" s="2">
        <v>42483</v>
      </c>
      <c r="B842" s="1">
        <v>17.8</v>
      </c>
      <c r="C842" s="1">
        <v>10.199999999999999</v>
      </c>
    </row>
    <row r="843" spans="1:3" x14ac:dyDescent="0.3">
      <c r="A843" s="2">
        <v>42484</v>
      </c>
      <c r="B843" s="1">
        <v>14.8</v>
      </c>
      <c r="C843" s="1">
        <v>10.3</v>
      </c>
    </row>
    <row r="844" spans="1:3" x14ac:dyDescent="0.3">
      <c r="A844" s="2">
        <v>42485</v>
      </c>
      <c r="B844" s="1">
        <v>16.899999999999999</v>
      </c>
      <c r="C844" s="1">
        <v>8.1</v>
      </c>
    </row>
    <row r="845" spans="1:3" x14ac:dyDescent="0.3">
      <c r="A845" s="2">
        <v>42486</v>
      </c>
      <c r="B845" s="1">
        <v>14.5</v>
      </c>
      <c r="C845" s="1">
        <v>6.5</v>
      </c>
    </row>
    <row r="846" spans="1:3" x14ac:dyDescent="0.3">
      <c r="A846" s="2">
        <v>42487</v>
      </c>
      <c r="B846" s="1">
        <v>13.4</v>
      </c>
      <c r="C846" s="1">
        <v>9.6999999999999993</v>
      </c>
    </row>
    <row r="847" spans="1:3" x14ac:dyDescent="0.3">
      <c r="A847" s="2">
        <v>42488</v>
      </c>
      <c r="B847" s="1">
        <v>14.5</v>
      </c>
      <c r="C847" s="1">
        <v>9.3000000000000007</v>
      </c>
    </row>
    <row r="848" spans="1:3" x14ac:dyDescent="0.3">
      <c r="A848" s="2">
        <v>42489</v>
      </c>
      <c r="B848" s="1">
        <v>15.2</v>
      </c>
      <c r="C848" s="1">
        <v>8.6</v>
      </c>
    </row>
    <row r="849" spans="1:3" x14ac:dyDescent="0.3">
      <c r="A849" s="2">
        <v>42490</v>
      </c>
      <c r="B849" s="1">
        <v>15</v>
      </c>
      <c r="C849" s="1">
        <v>6.2</v>
      </c>
    </row>
    <row r="850" spans="1:3" x14ac:dyDescent="0.3">
      <c r="A850" s="2">
        <v>42491</v>
      </c>
      <c r="B850" s="1">
        <v>17.5</v>
      </c>
      <c r="C850" s="1">
        <v>2.5</v>
      </c>
    </row>
    <row r="851" spans="1:3" x14ac:dyDescent="0.3">
      <c r="A851" s="2">
        <v>42492</v>
      </c>
      <c r="B851" s="1">
        <v>20.399999999999999</v>
      </c>
      <c r="C851" s="1">
        <v>3.7</v>
      </c>
    </row>
    <row r="852" spans="1:3" x14ac:dyDescent="0.3">
      <c r="A852" s="2">
        <v>42493</v>
      </c>
      <c r="B852" s="1">
        <v>20.5</v>
      </c>
      <c r="C852" s="1">
        <v>4.5</v>
      </c>
    </row>
    <row r="853" spans="1:3" x14ac:dyDescent="0.3">
      <c r="A853" s="2">
        <v>42494</v>
      </c>
      <c r="B853" s="1">
        <v>26.5</v>
      </c>
      <c r="C853" s="1">
        <v>10</v>
      </c>
    </row>
    <row r="854" spans="1:3" x14ac:dyDescent="0.3">
      <c r="A854" s="2">
        <v>42495</v>
      </c>
      <c r="B854" s="1">
        <v>24.2</v>
      </c>
      <c r="C854" s="1">
        <v>10</v>
      </c>
    </row>
    <row r="855" spans="1:3" x14ac:dyDescent="0.3">
      <c r="A855" s="2">
        <v>42496</v>
      </c>
      <c r="B855" s="1">
        <v>16.7</v>
      </c>
      <c r="C855" s="1">
        <v>12.7</v>
      </c>
    </row>
    <row r="856" spans="1:3" x14ac:dyDescent="0.3">
      <c r="A856" s="2">
        <v>42497</v>
      </c>
      <c r="B856" s="1">
        <v>21.1</v>
      </c>
      <c r="C856" s="1">
        <v>13.2</v>
      </c>
    </row>
    <row r="857" spans="1:3" x14ac:dyDescent="0.3">
      <c r="A857" s="2">
        <v>42498</v>
      </c>
      <c r="B857" s="1">
        <v>20.399999999999999</v>
      </c>
      <c r="C857" s="1">
        <v>11.9</v>
      </c>
    </row>
    <row r="858" spans="1:3" x14ac:dyDescent="0.3">
      <c r="A858" s="2">
        <v>42499</v>
      </c>
      <c r="B858" s="1">
        <v>19.2</v>
      </c>
      <c r="C858" s="1">
        <v>11.2</v>
      </c>
    </row>
    <row r="859" spans="1:3" x14ac:dyDescent="0.3">
      <c r="A859" s="2">
        <v>42500</v>
      </c>
      <c r="B859" s="1">
        <v>21.2</v>
      </c>
      <c r="C859" s="1">
        <v>8.5</v>
      </c>
    </row>
    <row r="860" spans="1:3" x14ac:dyDescent="0.3">
      <c r="A860" s="2">
        <v>42501</v>
      </c>
      <c r="B860" s="1">
        <v>19.399999999999999</v>
      </c>
      <c r="C860" s="1">
        <v>7.2</v>
      </c>
    </row>
    <row r="861" spans="1:3" x14ac:dyDescent="0.3">
      <c r="A861" s="2">
        <v>42502</v>
      </c>
      <c r="B861" s="1">
        <v>16.399999999999999</v>
      </c>
      <c r="C861" s="1">
        <v>9.6</v>
      </c>
    </row>
    <row r="862" spans="1:3" x14ac:dyDescent="0.3">
      <c r="A862" s="2">
        <v>42503</v>
      </c>
      <c r="B862" s="1">
        <v>21</v>
      </c>
      <c r="C862" s="1">
        <v>11.1</v>
      </c>
    </row>
    <row r="863" spans="1:3" x14ac:dyDescent="0.3">
      <c r="A863" s="2">
        <v>42504</v>
      </c>
      <c r="B863" s="1">
        <v>18.100000000000001</v>
      </c>
      <c r="C863" s="1">
        <v>12.5</v>
      </c>
    </row>
    <row r="864" spans="1:3" x14ac:dyDescent="0.3">
      <c r="A864" s="2">
        <v>42505</v>
      </c>
      <c r="B864" s="1">
        <v>19.2</v>
      </c>
      <c r="C864" s="1">
        <v>12.6</v>
      </c>
    </row>
    <row r="865" spans="1:3" x14ac:dyDescent="0.3">
      <c r="A865" s="2">
        <v>42506</v>
      </c>
      <c r="B865" s="1">
        <v>20.100000000000001</v>
      </c>
      <c r="C865" s="1">
        <v>10.8</v>
      </c>
    </row>
    <row r="866" spans="1:3" x14ac:dyDescent="0.3">
      <c r="A866" s="2">
        <v>42507</v>
      </c>
      <c r="B866" s="1">
        <v>18.600000000000001</v>
      </c>
      <c r="C866" s="1">
        <v>13</v>
      </c>
    </row>
    <row r="867" spans="1:3" x14ac:dyDescent="0.3">
      <c r="A867" s="2">
        <v>42508</v>
      </c>
      <c r="B867" s="1">
        <v>19.600000000000001</v>
      </c>
      <c r="C867" s="1">
        <v>9.6</v>
      </c>
    </row>
    <row r="868" spans="1:3" x14ac:dyDescent="0.3">
      <c r="A868" s="2">
        <v>42509</v>
      </c>
      <c r="B868" s="1">
        <v>20.6</v>
      </c>
      <c r="C868" s="1">
        <v>12.9</v>
      </c>
    </row>
    <row r="869" spans="1:3" x14ac:dyDescent="0.3">
      <c r="A869" s="2">
        <v>42510</v>
      </c>
      <c r="B869" s="1">
        <v>27.2</v>
      </c>
      <c r="C869" s="1">
        <v>11.6</v>
      </c>
    </row>
    <row r="870" spans="1:3" x14ac:dyDescent="0.3">
      <c r="A870" s="2">
        <v>42511</v>
      </c>
      <c r="B870" s="1">
        <v>19.3</v>
      </c>
      <c r="C870" s="1">
        <v>14.5</v>
      </c>
    </row>
    <row r="871" spans="1:3" x14ac:dyDescent="0.3">
      <c r="A871" s="2">
        <v>42512</v>
      </c>
      <c r="B871" s="1">
        <v>18.5</v>
      </c>
      <c r="C871" s="1">
        <v>10.8</v>
      </c>
    </row>
    <row r="872" spans="1:3" x14ac:dyDescent="0.3">
      <c r="A872" s="2">
        <v>42513</v>
      </c>
      <c r="B872" s="1">
        <v>19.899999999999999</v>
      </c>
      <c r="C872" s="1">
        <v>7</v>
      </c>
    </row>
    <row r="873" spans="1:3" x14ac:dyDescent="0.3">
      <c r="A873" s="2">
        <v>42514</v>
      </c>
      <c r="B873" s="1">
        <v>22.7</v>
      </c>
      <c r="C873" s="1">
        <v>10</v>
      </c>
    </row>
    <row r="874" spans="1:3" x14ac:dyDescent="0.3">
      <c r="A874" s="2">
        <v>42515</v>
      </c>
      <c r="B874" s="1">
        <v>18.899999999999999</v>
      </c>
      <c r="C874" s="1">
        <v>12</v>
      </c>
    </row>
    <row r="875" spans="1:3" x14ac:dyDescent="0.3">
      <c r="A875" s="2">
        <v>42516</v>
      </c>
      <c r="B875" s="1">
        <v>22</v>
      </c>
      <c r="C875" s="1">
        <v>11.2</v>
      </c>
    </row>
    <row r="876" spans="1:3" x14ac:dyDescent="0.3">
      <c r="A876" s="2">
        <v>42517</v>
      </c>
      <c r="B876" s="1">
        <v>22.9</v>
      </c>
      <c r="C876" s="1">
        <v>11.1</v>
      </c>
    </row>
    <row r="877" spans="1:3" x14ac:dyDescent="0.3">
      <c r="A877" s="2">
        <v>42518</v>
      </c>
      <c r="B877" s="1">
        <v>21.9</v>
      </c>
      <c r="C877" s="1">
        <v>12.1</v>
      </c>
    </row>
    <row r="878" spans="1:3" x14ac:dyDescent="0.3">
      <c r="A878" s="2">
        <v>42519</v>
      </c>
      <c r="B878" s="1">
        <v>21</v>
      </c>
      <c r="C878" s="1">
        <v>10.3</v>
      </c>
    </row>
    <row r="879" spans="1:3" x14ac:dyDescent="0.3">
      <c r="A879" s="2">
        <v>42520</v>
      </c>
      <c r="B879" s="1">
        <v>20.7</v>
      </c>
      <c r="C879" s="1">
        <v>12.3</v>
      </c>
    </row>
    <row r="880" spans="1:3" x14ac:dyDescent="0.3">
      <c r="A880" s="2">
        <v>42521</v>
      </c>
      <c r="B880" s="1">
        <v>21.3</v>
      </c>
      <c r="C880" s="1">
        <v>12.3</v>
      </c>
    </row>
    <row r="881" spans="1:3" x14ac:dyDescent="0.3">
      <c r="A881" s="2">
        <v>42522</v>
      </c>
      <c r="B881" s="1">
        <v>22.6</v>
      </c>
      <c r="C881" s="1">
        <v>8.6</v>
      </c>
    </row>
    <row r="882" spans="1:3" x14ac:dyDescent="0.3">
      <c r="A882" s="2">
        <v>42523</v>
      </c>
      <c r="B882" s="1">
        <v>22.4</v>
      </c>
      <c r="C882" s="1">
        <v>11.5</v>
      </c>
    </row>
    <row r="883" spans="1:3" x14ac:dyDescent="0.3">
      <c r="A883" s="2">
        <v>42524</v>
      </c>
      <c r="B883" s="1">
        <v>23.8</v>
      </c>
      <c r="C883" s="1">
        <v>15.5</v>
      </c>
    </row>
    <row r="884" spans="1:3" x14ac:dyDescent="0.3">
      <c r="A884" s="2">
        <v>42525</v>
      </c>
      <c r="B884" s="1">
        <v>17.2</v>
      </c>
      <c r="C884" s="1">
        <v>15.2</v>
      </c>
    </row>
    <row r="885" spans="1:3" x14ac:dyDescent="0.3">
      <c r="A885" s="2">
        <v>42526</v>
      </c>
      <c r="B885" s="1">
        <v>23.5</v>
      </c>
      <c r="C885" s="1">
        <v>15.5</v>
      </c>
    </row>
    <row r="886" spans="1:3" x14ac:dyDescent="0.3">
      <c r="A886" s="2">
        <v>42527</v>
      </c>
      <c r="B886" s="1">
        <v>24.7</v>
      </c>
      <c r="C886" s="1">
        <v>14.3</v>
      </c>
    </row>
    <row r="887" spans="1:3" x14ac:dyDescent="0.3">
      <c r="A887" s="2">
        <v>42528</v>
      </c>
      <c r="B887" s="1">
        <v>25.1</v>
      </c>
      <c r="C887" s="1">
        <v>13.3</v>
      </c>
    </row>
    <row r="888" spans="1:3" x14ac:dyDescent="0.3">
      <c r="A888" s="2">
        <v>42529</v>
      </c>
      <c r="B888" s="1">
        <v>29.3</v>
      </c>
      <c r="C888" s="1">
        <v>16.5</v>
      </c>
    </row>
    <row r="889" spans="1:3" x14ac:dyDescent="0.3">
      <c r="A889" s="2">
        <v>42530</v>
      </c>
      <c r="B889" s="1">
        <v>20.5</v>
      </c>
      <c r="C889" s="1">
        <v>16.3</v>
      </c>
    </row>
    <row r="890" spans="1:3" x14ac:dyDescent="0.3">
      <c r="A890" s="2">
        <v>42531</v>
      </c>
      <c r="B890" s="1">
        <v>19</v>
      </c>
      <c r="C890" s="1">
        <v>14.4</v>
      </c>
    </row>
    <row r="891" spans="1:3" x14ac:dyDescent="0.3">
      <c r="A891" s="2">
        <v>42532</v>
      </c>
      <c r="B891" s="1">
        <v>24.1</v>
      </c>
      <c r="C891" s="1">
        <v>13.4</v>
      </c>
    </row>
    <row r="892" spans="1:3" x14ac:dyDescent="0.3">
      <c r="A892" s="2">
        <v>42533</v>
      </c>
      <c r="B892" s="1">
        <v>25.5</v>
      </c>
      <c r="C892" s="1">
        <v>13</v>
      </c>
    </row>
    <row r="893" spans="1:3" x14ac:dyDescent="0.3">
      <c r="A893" s="2">
        <v>42534</v>
      </c>
      <c r="B893" s="1">
        <v>26.7</v>
      </c>
      <c r="C893" s="1">
        <v>16.899999999999999</v>
      </c>
    </row>
    <row r="894" spans="1:3" x14ac:dyDescent="0.3">
      <c r="A894" s="2">
        <v>42535</v>
      </c>
      <c r="B894" s="1">
        <v>23.4</v>
      </c>
      <c r="C894" s="1">
        <v>14</v>
      </c>
    </row>
    <row r="895" spans="1:3" x14ac:dyDescent="0.3">
      <c r="A895" s="2">
        <v>42536</v>
      </c>
      <c r="B895" s="1">
        <v>20.100000000000001</v>
      </c>
      <c r="C895" s="1">
        <v>13</v>
      </c>
    </row>
    <row r="896" spans="1:3" x14ac:dyDescent="0.3">
      <c r="A896" s="2">
        <v>42537</v>
      </c>
      <c r="B896" s="1">
        <v>18.100000000000001</v>
      </c>
      <c r="C896" s="1">
        <v>10.5</v>
      </c>
    </row>
    <row r="897" spans="1:3" x14ac:dyDescent="0.3">
      <c r="A897" s="2">
        <v>42538</v>
      </c>
      <c r="B897" s="1">
        <v>17.2</v>
      </c>
      <c r="C897" s="1">
        <v>12.3</v>
      </c>
    </row>
    <row r="898" spans="1:3" x14ac:dyDescent="0.3">
      <c r="A898" s="2">
        <v>42539</v>
      </c>
      <c r="B898" s="1">
        <v>20</v>
      </c>
      <c r="C898" s="1">
        <v>11.9</v>
      </c>
    </row>
    <row r="899" spans="1:3" x14ac:dyDescent="0.3">
      <c r="A899" s="2">
        <v>42540</v>
      </c>
      <c r="B899" s="1">
        <v>23.2</v>
      </c>
      <c r="C899" s="1">
        <v>10.6</v>
      </c>
    </row>
    <row r="900" spans="1:3" x14ac:dyDescent="0.3">
      <c r="A900" s="2">
        <v>42541</v>
      </c>
      <c r="B900" s="1">
        <v>26.7</v>
      </c>
      <c r="C900" s="1">
        <v>12.3</v>
      </c>
    </row>
    <row r="901" spans="1:3" x14ac:dyDescent="0.3">
      <c r="A901" s="2">
        <v>42542</v>
      </c>
      <c r="B901" s="1">
        <v>27.7</v>
      </c>
      <c r="C901" s="1">
        <v>14.1</v>
      </c>
    </row>
    <row r="902" spans="1:3" x14ac:dyDescent="0.3">
      <c r="A902" s="2">
        <v>42543</v>
      </c>
      <c r="B902" s="1">
        <v>27.3</v>
      </c>
      <c r="C902" s="1">
        <v>17</v>
      </c>
    </row>
    <row r="903" spans="1:3" x14ac:dyDescent="0.3">
      <c r="A903" s="2">
        <v>42544</v>
      </c>
      <c r="B903" s="1">
        <v>22.7</v>
      </c>
      <c r="C903" s="1">
        <v>18.2</v>
      </c>
    </row>
    <row r="904" spans="1:3" x14ac:dyDescent="0.3">
      <c r="A904" s="2">
        <v>42545</v>
      </c>
      <c r="B904" s="1">
        <v>18.5</v>
      </c>
      <c r="C904" s="1">
        <v>14.9</v>
      </c>
    </row>
    <row r="905" spans="1:3" x14ac:dyDescent="0.3">
      <c r="A905" s="2">
        <v>42546</v>
      </c>
      <c r="B905" s="1">
        <v>18.8</v>
      </c>
      <c r="C905" s="1">
        <v>14.3</v>
      </c>
    </row>
    <row r="906" spans="1:3" x14ac:dyDescent="0.3">
      <c r="A906" s="2">
        <v>42547</v>
      </c>
      <c r="B906" s="1">
        <v>21.4</v>
      </c>
      <c r="C906" s="1">
        <v>13.7</v>
      </c>
    </row>
    <row r="907" spans="1:3" x14ac:dyDescent="0.3">
      <c r="A907" s="2">
        <v>42548</v>
      </c>
      <c r="B907" s="1">
        <v>24.4</v>
      </c>
      <c r="C907" s="1">
        <v>10.9</v>
      </c>
    </row>
    <row r="908" spans="1:3" x14ac:dyDescent="0.3">
      <c r="A908" s="2">
        <v>42549</v>
      </c>
      <c r="B908" s="1">
        <v>22.4</v>
      </c>
      <c r="C908" s="1">
        <v>15.7</v>
      </c>
    </row>
    <row r="909" spans="1:3" x14ac:dyDescent="0.3">
      <c r="A909" s="2">
        <v>42550</v>
      </c>
      <c r="B909" s="1">
        <v>24.8</v>
      </c>
      <c r="C909" s="1">
        <v>15.4</v>
      </c>
    </row>
    <row r="910" spans="1:3" x14ac:dyDescent="0.3">
      <c r="A910" s="2">
        <v>42551</v>
      </c>
      <c r="B910" s="1">
        <v>23.8</v>
      </c>
      <c r="C910" s="1">
        <v>15.4</v>
      </c>
    </row>
    <row r="911" spans="1:3" x14ac:dyDescent="0.3">
      <c r="A911" s="2">
        <v>42552</v>
      </c>
      <c r="B911" s="1">
        <v>20</v>
      </c>
      <c r="C911" s="1">
        <v>16</v>
      </c>
    </row>
    <row r="912" spans="1:3" x14ac:dyDescent="0.3">
      <c r="A912" s="2">
        <v>42553</v>
      </c>
      <c r="B912" s="1">
        <v>18.3</v>
      </c>
      <c r="C912" s="1">
        <v>14.7</v>
      </c>
    </row>
    <row r="913" spans="1:3" x14ac:dyDescent="0.3">
      <c r="A913" s="2">
        <v>42554</v>
      </c>
      <c r="B913" s="1">
        <v>25.7</v>
      </c>
      <c r="C913" s="1">
        <v>12.2</v>
      </c>
    </row>
    <row r="914" spans="1:3" x14ac:dyDescent="0.3">
      <c r="A914" s="2">
        <v>42555</v>
      </c>
      <c r="B914" s="1">
        <v>22</v>
      </c>
      <c r="C914" s="1">
        <v>16.899999999999999</v>
      </c>
    </row>
    <row r="915" spans="1:3" x14ac:dyDescent="0.3">
      <c r="A915" s="2">
        <v>42556</v>
      </c>
      <c r="B915" s="1">
        <v>21.1</v>
      </c>
      <c r="C915" s="1">
        <v>17.600000000000001</v>
      </c>
    </row>
    <row r="916" spans="1:3" x14ac:dyDescent="0.3">
      <c r="A916" s="2">
        <v>42557</v>
      </c>
      <c r="B916" s="1">
        <v>24.7</v>
      </c>
      <c r="C916" s="1">
        <v>17</v>
      </c>
    </row>
    <row r="917" spans="1:3" x14ac:dyDescent="0.3">
      <c r="A917" s="2">
        <v>42558</v>
      </c>
      <c r="B917" s="1">
        <v>26.1</v>
      </c>
      <c r="C917" s="1">
        <v>18.3</v>
      </c>
    </row>
    <row r="918" spans="1:3" x14ac:dyDescent="0.3">
      <c r="A918" s="2">
        <v>42559</v>
      </c>
      <c r="B918" s="1">
        <v>24.7</v>
      </c>
      <c r="C918" s="1">
        <v>18.3</v>
      </c>
    </row>
    <row r="919" spans="1:3" x14ac:dyDescent="0.3">
      <c r="A919" s="2">
        <v>42560</v>
      </c>
      <c r="B919" s="1">
        <v>28.5</v>
      </c>
      <c r="C919" s="1">
        <v>16.7</v>
      </c>
    </row>
    <row r="920" spans="1:3" x14ac:dyDescent="0.3">
      <c r="A920" s="2">
        <v>42561</v>
      </c>
      <c r="B920" s="1">
        <v>23.1</v>
      </c>
      <c r="C920" s="1">
        <v>16.3</v>
      </c>
    </row>
    <row r="921" spans="1:3" x14ac:dyDescent="0.3">
      <c r="A921" s="2">
        <v>42562</v>
      </c>
      <c r="B921" s="1">
        <v>21.3</v>
      </c>
      <c r="C921" s="1">
        <v>15.2</v>
      </c>
    </row>
    <row r="922" spans="1:3" x14ac:dyDescent="0.3">
      <c r="A922" s="2">
        <v>42563</v>
      </c>
      <c r="B922" s="1">
        <v>21.6</v>
      </c>
      <c r="C922" s="1">
        <v>14.3</v>
      </c>
    </row>
    <row r="923" spans="1:3" x14ac:dyDescent="0.3">
      <c r="A923" s="2">
        <v>42564</v>
      </c>
      <c r="B923" s="1">
        <v>21.3</v>
      </c>
      <c r="C923" s="1">
        <v>15.2</v>
      </c>
    </row>
    <row r="924" spans="1:3" x14ac:dyDescent="0.3">
      <c r="A924" s="2">
        <v>42565</v>
      </c>
      <c r="B924" s="1">
        <v>23.6</v>
      </c>
      <c r="C924" s="1">
        <v>9.6</v>
      </c>
    </row>
    <row r="925" spans="1:3" x14ac:dyDescent="0.3">
      <c r="A925" s="2">
        <v>42566</v>
      </c>
      <c r="B925" s="1">
        <v>26.1</v>
      </c>
      <c r="C925" s="1">
        <v>11.5</v>
      </c>
    </row>
    <row r="926" spans="1:3" x14ac:dyDescent="0.3">
      <c r="A926" s="2">
        <v>42567</v>
      </c>
      <c r="B926" s="1">
        <v>29.1</v>
      </c>
      <c r="C926" s="1">
        <v>11.8</v>
      </c>
    </row>
    <row r="927" spans="1:3" x14ac:dyDescent="0.3">
      <c r="A927" s="2">
        <v>42568</v>
      </c>
      <c r="B927" s="1">
        <v>30.8</v>
      </c>
      <c r="C927" s="1">
        <v>14.5</v>
      </c>
    </row>
    <row r="928" spans="1:3" x14ac:dyDescent="0.3">
      <c r="A928" s="2">
        <v>42569</v>
      </c>
      <c r="B928" s="1">
        <v>38.5</v>
      </c>
      <c r="C928" s="1">
        <v>17.7</v>
      </c>
    </row>
    <row r="929" spans="1:3" x14ac:dyDescent="0.3">
      <c r="A929" s="2">
        <v>42570</v>
      </c>
      <c r="B929" s="1">
        <v>31.3</v>
      </c>
      <c r="C929" s="1">
        <v>17.3</v>
      </c>
    </row>
    <row r="930" spans="1:3" x14ac:dyDescent="0.3">
      <c r="A930" s="2">
        <v>42571</v>
      </c>
      <c r="B930" s="1">
        <v>21.4</v>
      </c>
      <c r="C930" s="1">
        <v>17.899999999999999</v>
      </c>
    </row>
    <row r="931" spans="1:3" x14ac:dyDescent="0.3">
      <c r="A931" s="2">
        <v>42572</v>
      </c>
      <c r="B931" s="1">
        <v>24.5</v>
      </c>
      <c r="C931" s="1">
        <v>17</v>
      </c>
    </row>
    <row r="932" spans="1:3" x14ac:dyDescent="0.3">
      <c r="A932" s="2">
        <v>42573</v>
      </c>
      <c r="B932" s="1">
        <v>23</v>
      </c>
      <c r="C932" s="1">
        <v>17.100000000000001</v>
      </c>
    </row>
    <row r="933" spans="1:3" x14ac:dyDescent="0.3">
      <c r="A933" s="2">
        <v>42574</v>
      </c>
      <c r="B933" s="1">
        <v>25.2</v>
      </c>
      <c r="C933" s="1">
        <v>16.3</v>
      </c>
    </row>
    <row r="934" spans="1:3" x14ac:dyDescent="0.3">
      <c r="A934" s="2">
        <v>42575</v>
      </c>
      <c r="B934" s="1">
        <v>27.8</v>
      </c>
      <c r="C934" s="1">
        <v>15.8</v>
      </c>
    </row>
    <row r="935" spans="1:3" x14ac:dyDescent="0.3">
      <c r="A935" s="2">
        <v>42576</v>
      </c>
      <c r="B935" s="1">
        <v>23.4</v>
      </c>
      <c r="C935" s="1">
        <v>18</v>
      </c>
    </row>
    <row r="936" spans="1:3" x14ac:dyDescent="0.3">
      <c r="A936" s="2">
        <v>42577</v>
      </c>
      <c r="B936" s="1">
        <v>24.1</v>
      </c>
      <c r="C936" s="1">
        <v>18.2</v>
      </c>
    </row>
    <row r="937" spans="1:3" x14ac:dyDescent="0.3">
      <c r="A937" s="2">
        <v>42578</v>
      </c>
      <c r="B937" s="1">
        <v>26</v>
      </c>
      <c r="C937" s="1">
        <v>18.399999999999999</v>
      </c>
    </row>
    <row r="938" spans="1:3" x14ac:dyDescent="0.3">
      <c r="A938" s="2">
        <v>42579</v>
      </c>
      <c r="B938" s="1">
        <v>26.9</v>
      </c>
      <c r="C938" s="1">
        <v>18</v>
      </c>
    </row>
    <row r="939" spans="1:3" x14ac:dyDescent="0.3">
      <c r="A939" s="2">
        <v>42580</v>
      </c>
      <c r="B939" s="1">
        <v>23.4</v>
      </c>
      <c r="C939" s="1">
        <v>17</v>
      </c>
    </row>
    <row r="940" spans="1:3" x14ac:dyDescent="0.3">
      <c r="A940" s="2">
        <v>42581</v>
      </c>
      <c r="B940" s="1">
        <v>21.9</v>
      </c>
      <c r="C940" s="1">
        <v>17.899999999999999</v>
      </c>
    </row>
    <row r="941" spans="1:3" x14ac:dyDescent="0.3">
      <c r="A941" s="2">
        <v>42582</v>
      </c>
      <c r="B941" s="1">
        <v>18.8</v>
      </c>
      <c r="C941" s="1">
        <v>16</v>
      </c>
    </row>
    <row r="942" spans="1:3" x14ac:dyDescent="0.3">
      <c r="A942" s="2">
        <v>42583</v>
      </c>
      <c r="B942" s="1">
        <v>24.7</v>
      </c>
      <c r="C942" s="1">
        <v>15.5</v>
      </c>
    </row>
    <row r="943" spans="1:3" x14ac:dyDescent="0.3">
      <c r="A943" s="2">
        <v>42584</v>
      </c>
      <c r="B943" s="1">
        <v>27.1</v>
      </c>
      <c r="C943" s="1">
        <v>13.4</v>
      </c>
    </row>
    <row r="944" spans="1:3" x14ac:dyDescent="0.3">
      <c r="A944" s="2">
        <v>42585</v>
      </c>
      <c r="B944" s="1">
        <v>25.3</v>
      </c>
      <c r="C944" s="1">
        <v>15</v>
      </c>
    </row>
    <row r="945" spans="1:3" x14ac:dyDescent="0.3">
      <c r="A945" s="2">
        <v>42586</v>
      </c>
      <c r="B945" s="1">
        <v>22.8</v>
      </c>
      <c r="C945" s="1">
        <v>16.399999999999999</v>
      </c>
    </row>
    <row r="946" spans="1:3" x14ac:dyDescent="0.3">
      <c r="A946" s="2">
        <v>42587</v>
      </c>
      <c r="B946" s="1">
        <v>25.6</v>
      </c>
      <c r="C946" s="1">
        <v>15</v>
      </c>
    </row>
    <row r="947" spans="1:3" x14ac:dyDescent="0.3">
      <c r="A947" s="2">
        <v>42588</v>
      </c>
      <c r="B947" s="1">
        <v>28.4</v>
      </c>
      <c r="C947" s="1">
        <v>14.2</v>
      </c>
    </row>
    <row r="948" spans="1:3" x14ac:dyDescent="0.3">
      <c r="A948" s="2">
        <v>42589</v>
      </c>
      <c r="B948" s="1">
        <v>29.6</v>
      </c>
      <c r="C948" s="1">
        <v>16.2</v>
      </c>
    </row>
    <row r="949" spans="1:3" x14ac:dyDescent="0.3">
      <c r="A949" s="2">
        <v>42590</v>
      </c>
      <c r="B949" s="1">
        <v>27.8</v>
      </c>
      <c r="C949" s="1">
        <v>16.2</v>
      </c>
    </row>
    <row r="950" spans="1:3" x14ac:dyDescent="0.3">
      <c r="A950" s="2">
        <v>42591</v>
      </c>
      <c r="B950" s="1">
        <v>21</v>
      </c>
      <c r="C950" s="1">
        <v>15.9</v>
      </c>
    </row>
    <row r="951" spans="1:3" x14ac:dyDescent="0.3">
      <c r="A951" s="2">
        <v>42592</v>
      </c>
      <c r="B951" s="1">
        <v>22.9</v>
      </c>
      <c r="C951" s="1">
        <v>11.6</v>
      </c>
    </row>
    <row r="952" spans="1:3" x14ac:dyDescent="0.3">
      <c r="A952" s="2">
        <v>42593</v>
      </c>
      <c r="B952" s="1">
        <v>25.1</v>
      </c>
      <c r="C952" s="1">
        <v>10.199999999999999</v>
      </c>
    </row>
    <row r="953" spans="1:3" x14ac:dyDescent="0.3">
      <c r="A953" s="2">
        <v>42594</v>
      </c>
      <c r="B953" s="1">
        <v>29.3</v>
      </c>
      <c r="C953" s="1">
        <v>12.7</v>
      </c>
    </row>
    <row r="954" spans="1:3" x14ac:dyDescent="0.3">
      <c r="A954" s="2">
        <v>42595</v>
      </c>
      <c r="B954" s="1">
        <v>30.8</v>
      </c>
      <c r="C954" s="1">
        <v>14.3</v>
      </c>
    </row>
    <row r="955" spans="1:3" x14ac:dyDescent="0.3">
      <c r="A955" s="2">
        <v>42596</v>
      </c>
      <c r="B955" s="1">
        <v>29.5</v>
      </c>
      <c r="C955" s="1">
        <v>15.7</v>
      </c>
    </row>
    <row r="956" spans="1:3" x14ac:dyDescent="0.3">
      <c r="A956" s="2">
        <v>42597</v>
      </c>
      <c r="B956" s="1">
        <v>33.700000000000003</v>
      </c>
      <c r="C956" s="1">
        <v>18.5</v>
      </c>
    </row>
    <row r="957" spans="1:3" x14ac:dyDescent="0.3">
      <c r="A957" s="2">
        <v>42598</v>
      </c>
      <c r="B957" s="1">
        <v>25.9</v>
      </c>
      <c r="C957" s="1">
        <v>15.9</v>
      </c>
    </row>
    <row r="958" spans="1:3" x14ac:dyDescent="0.3">
      <c r="A958" s="2">
        <v>42599</v>
      </c>
      <c r="B958" s="1">
        <v>27.8</v>
      </c>
      <c r="C958" s="1">
        <v>16.600000000000001</v>
      </c>
    </row>
    <row r="959" spans="1:3" x14ac:dyDescent="0.3">
      <c r="A959" s="2">
        <v>42600</v>
      </c>
      <c r="B959" s="1">
        <v>26.8</v>
      </c>
      <c r="C959" s="1">
        <v>15.6</v>
      </c>
    </row>
    <row r="960" spans="1:3" x14ac:dyDescent="0.3">
      <c r="A960" s="2">
        <v>42601</v>
      </c>
      <c r="B960" s="1">
        <v>22.3</v>
      </c>
      <c r="C960" s="1">
        <v>16.399999999999999</v>
      </c>
    </row>
    <row r="961" spans="1:3" x14ac:dyDescent="0.3">
      <c r="A961" s="2">
        <v>42602</v>
      </c>
      <c r="B961" s="1">
        <v>24.9</v>
      </c>
      <c r="C961" s="1">
        <v>13.1</v>
      </c>
    </row>
    <row r="962" spans="1:3" x14ac:dyDescent="0.3">
      <c r="A962" s="2">
        <v>42603</v>
      </c>
      <c r="B962" s="1">
        <v>26.5</v>
      </c>
      <c r="C962" s="1">
        <v>13</v>
      </c>
    </row>
    <row r="963" spans="1:3" x14ac:dyDescent="0.3">
      <c r="A963" s="2">
        <v>42604</v>
      </c>
      <c r="B963" s="1">
        <v>35.700000000000003</v>
      </c>
      <c r="C963" s="1">
        <v>13.6</v>
      </c>
    </row>
    <row r="964" spans="1:3" x14ac:dyDescent="0.3">
      <c r="A964" s="2">
        <v>42605</v>
      </c>
      <c r="B964" s="1">
        <v>30.8</v>
      </c>
      <c r="C964" s="1">
        <v>16.8</v>
      </c>
    </row>
    <row r="965" spans="1:3" x14ac:dyDescent="0.3">
      <c r="A965" s="2">
        <v>42606</v>
      </c>
      <c r="B965" s="1">
        <v>30.5</v>
      </c>
      <c r="C965" s="1">
        <v>17.7</v>
      </c>
    </row>
    <row r="966" spans="1:3" x14ac:dyDescent="0.3">
      <c r="A966" s="2">
        <v>42607</v>
      </c>
      <c r="B966" s="1">
        <v>29</v>
      </c>
      <c r="C966" s="1">
        <v>18.899999999999999</v>
      </c>
    </row>
    <row r="967" spans="1:3" x14ac:dyDescent="0.3">
      <c r="A967" s="2">
        <v>42608</v>
      </c>
      <c r="B967" s="1">
        <v>23.9</v>
      </c>
      <c r="C967" s="1">
        <v>19.8</v>
      </c>
    </row>
    <row r="968" spans="1:3" x14ac:dyDescent="0.3">
      <c r="A968" s="2">
        <v>42609</v>
      </c>
      <c r="B968" s="1">
        <v>27.4</v>
      </c>
      <c r="C968" s="1">
        <v>16.5</v>
      </c>
    </row>
    <row r="969" spans="1:3" x14ac:dyDescent="0.3">
      <c r="A969" s="2">
        <v>42610</v>
      </c>
      <c r="B969" s="1">
        <v>22</v>
      </c>
      <c r="C969" s="1">
        <v>16.5</v>
      </c>
    </row>
    <row r="970" spans="1:3" x14ac:dyDescent="0.3">
      <c r="A970" s="2">
        <v>42611</v>
      </c>
      <c r="B970" s="1">
        <v>24</v>
      </c>
      <c r="C970" s="1">
        <v>15.8</v>
      </c>
    </row>
    <row r="971" spans="1:3" x14ac:dyDescent="0.3">
      <c r="A971" s="2">
        <v>42612</v>
      </c>
      <c r="B971" s="1">
        <v>26.4</v>
      </c>
      <c r="C971" s="1">
        <v>12.4</v>
      </c>
    </row>
    <row r="972" spans="1:3" x14ac:dyDescent="0.3">
      <c r="A972" s="2">
        <v>42613</v>
      </c>
      <c r="B972" s="1">
        <v>25.4</v>
      </c>
      <c r="C972" s="1">
        <v>18.3</v>
      </c>
    </row>
    <row r="973" spans="1:3" x14ac:dyDescent="0.3">
      <c r="A973" s="2">
        <v>42614</v>
      </c>
      <c r="B973" s="1"/>
      <c r="C973" s="1"/>
    </row>
    <row r="974" spans="1:3" x14ac:dyDescent="0.3">
      <c r="A974" s="2">
        <v>42615</v>
      </c>
      <c r="B974" s="1">
        <v>26.6</v>
      </c>
      <c r="C974" s="1">
        <v>18.600000000000001</v>
      </c>
    </row>
    <row r="975" spans="1:3" x14ac:dyDescent="0.3">
      <c r="A975" s="2">
        <v>42616</v>
      </c>
      <c r="B975" s="1">
        <v>32.700000000000003</v>
      </c>
      <c r="C975" s="1">
        <v>19.100000000000001</v>
      </c>
    </row>
    <row r="976" spans="1:3" x14ac:dyDescent="0.3">
      <c r="A976" s="2">
        <v>42617</v>
      </c>
      <c r="B976" s="1">
        <v>30.7</v>
      </c>
      <c r="C976" s="1">
        <v>16.399999999999999</v>
      </c>
    </row>
    <row r="977" spans="1:3" x14ac:dyDescent="0.3">
      <c r="A977" s="2">
        <v>42618</v>
      </c>
      <c r="B977" s="1">
        <v>29.5</v>
      </c>
      <c r="C977" s="1">
        <v>15.2</v>
      </c>
    </row>
    <row r="978" spans="1:3" x14ac:dyDescent="0.3">
      <c r="A978" s="2">
        <v>42619</v>
      </c>
      <c r="B978" s="1">
        <v>34.799999999999997</v>
      </c>
      <c r="C978" s="1">
        <v>16.100000000000001</v>
      </c>
    </row>
    <row r="979" spans="1:3" x14ac:dyDescent="0.3">
      <c r="A979" s="2">
        <v>42620</v>
      </c>
      <c r="B979" s="1">
        <v>29</v>
      </c>
      <c r="C979" s="1">
        <v>17.399999999999999</v>
      </c>
    </row>
    <row r="980" spans="1:3" x14ac:dyDescent="0.3">
      <c r="A980" s="2">
        <v>42621</v>
      </c>
      <c r="B980" s="1">
        <v>20.100000000000001</v>
      </c>
      <c r="C980" s="1">
        <v>15.7</v>
      </c>
    </row>
    <row r="981" spans="1:3" x14ac:dyDescent="0.3">
      <c r="A981" s="2">
        <v>42622</v>
      </c>
      <c r="B981" s="1">
        <v>26.3</v>
      </c>
      <c r="C981" s="1">
        <v>15.2</v>
      </c>
    </row>
    <row r="982" spans="1:3" x14ac:dyDescent="0.3">
      <c r="A982" s="2">
        <v>42623</v>
      </c>
      <c r="B982" s="1">
        <v>29</v>
      </c>
      <c r="C982" s="1">
        <v>12.9</v>
      </c>
    </row>
    <row r="983" spans="1:3" x14ac:dyDescent="0.3">
      <c r="A983" s="2">
        <v>42624</v>
      </c>
      <c r="B983" s="1">
        <v>28.2</v>
      </c>
      <c r="C983" s="1">
        <v>15.3</v>
      </c>
    </row>
    <row r="984" spans="1:3" x14ac:dyDescent="0.3">
      <c r="A984" s="2">
        <v>42625</v>
      </c>
      <c r="B984" s="1">
        <v>29.6</v>
      </c>
      <c r="C984" s="1">
        <v>15.8</v>
      </c>
    </row>
    <row r="985" spans="1:3" x14ac:dyDescent="0.3">
      <c r="A985" s="2">
        <v>42626</v>
      </c>
      <c r="B985" s="1">
        <v>18.8</v>
      </c>
      <c r="C985" s="1">
        <v>13.2</v>
      </c>
    </row>
    <row r="986" spans="1:3" x14ac:dyDescent="0.3">
      <c r="A986" s="2">
        <v>42627</v>
      </c>
      <c r="B986" s="1">
        <v>17.3</v>
      </c>
      <c r="C986" s="1">
        <v>11.8</v>
      </c>
    </row>
    <row r="987" spans="1:3" x14ac:dyDescent="0.3">
      <c r="A987" s="2">
        <v>42628</v>
      </c>
      <c r="B987" s="1">
        <v>18.8</v>
      </c>
      <c r="C987" s="1">
        <v>11.9</v>
      </c>
    </row>
    <row r="988" spans="1:3" x14ac:dyDescent="0.3">
      <c r="A988" s="2">
        <v>42629</v>
      </c>
      <c r="B988" s="1">
        <v>20.7</v>
      </c>
      <c r="C988" s="1">
        <v>14.7</v>
      </c>
    </row>
    <row r="989" spans="1:3" x14ac:dyDescent="0.3">
      <c r="A989" s="2">
        <v>42630</v>
      </c>
      <c r="B989" s="1">
        <v>19.3</v>
      </c>
      <c r="C989" s="1">
        <v>13.2</v>
      </c>
    </row>
    <row r="990" spans="1:3" x14ac:dyDescent="0.3">
      <c r="A990" s="2">
        <v>42631</v>
      </c>
      <c r="B990" s="1">
        <v>23.1</v>
      </c>
      <c r="C990" s="1">
        <v>11.4</v>
      </c>
    </row>
    <row r="991" spans="1:3" x14ac:dyDescent="0.3">
      <c r="A991" s="2">
        <v>42632</v>
      </c>
      <c r="B991" s="1">
        <v>22.7</v>
      </c>
      <c r="C991" s="1">
        <v>11.9</v>
      </c>
    </row>
    <row r="992" spans="1:3" x14ac:dyDescent="0.3">
      <c r="A992" s="2">
        <v>42633</v>
      </c>
      <c r="B992" s="1">
        <v>21.6</v>
      </c>
      <c r="C992" s="1">
        <v>15.2</v>
      </c>
    </row>
    <row r="993" spans="1:3" x14ac:dyDescent="0.3">
      <c r="A993" s="2">
        <v>42634</v>
      </c>
      <c r="B993" s="1">
        <v>21.7</v>
      </c>
      <c r="C993" s="1">
        <v>13.9</v>
      </c>
    </row>
    <row r="994" spans="1:3" x14ac:dyDescent="0.3">
      <c r="A994" s="2">
        <v>42635</v>
      </c>
      <c r="B994" s="1">
        <v>21.2</v>
      </c>
      <c r="C994" s="1">
        <v>16.5</v>
      </c>
    </row>
    <row r="995" spans="1:3" x14ac:dyDescent="0.3">
      <c r="A995" s="2">
        <v>42636</v>
      </c>
      <c r="B995" s="1">
        <v>25.6</v>
      </c>
      <c r="C995" s="1">
        <v>15.5</v>
      </c>
    </row>
    <row r="996" spans="1:3" x14ac:dyDescent="0.3">
      <c r="A996" s="2">
        <v>42637</v>
      </c>
      <c r="B996" s="1">
        <v>25.8</v>
      </c>
      <c r="C996" s="1">
        <v>12.3</v>
      </c>
    </row>
    <row r="997" spans="1:3" x14ac:dyDescent="0.3">
      <c r="A997" s="2">
        <v>42638</v>
      </c>
      <c r="B997" s="1">
        <v>20.7</v>
      </c>
      <c r="C997" s="1">
        <v>12.7</v>
      </c>
    </row>
    <row r="998" spans="1:3" x14ac:dyDescent="0.3">
      <c r="A998" s="2">
        <v>42639</v>
      </c>
      <c r="B998" s="1">
        <v>21.3</v>
      </c>
      <c r="C998" s="1">
        <v>11.9</v>
      </c>
    </row>
    <row r="999" spans="1:3" x14ac:dyDescent="0.3">
      <c r="A999" s="2">
        <v>42640</v>
      </c>
      <c r="B999" s="1">
        <v>23.9</v>
      </c>
      <c r="C999" s="1">
        <v>14.1</v>
      </c>
    </row>
    <row r="1000" spans="1:3" x14ac:dyDescent="0.3">
      <c r="A1000" s="2">
        <v>42641</v>
      </c>
      <c r="B1000" s="1">
        <v>26</v>
      </c>
      <c r="C1000" s="1">
        <v>16.8</v>
      </c>
    </row>
    <row r="1001" spans="1:3" x14ac:dyDescent="0.3">
      <c r="A1001" s="2">
        <v>42642</v>
      </c>
      <c r="B1001" s="1">
        <v>24.9</v>
      </c>
      <c r="C1001" s="1">
        <v>13.6</v>
      </c>
    </row>
    <row r="1002" spans="1:3" x14ac:dyDescent="0.3">
      <c r="A1002" s="2">
        <v>42643</v>
      </c>
      <c r="B1002" s="1">
        <v>22.3</v>
      </c>
      <c r="C1002" s="1">
        <v>15.2</v>
      </c>
    </row>
    <row r="1003" spans="1:3" x14ac:dyDescent="0.3">
      <c r="A1003" s="2">
        <v>42644</v>
      </c>
      <c r="B1003" s="1">
        <v>22.1</v>
      </c>
      <c r="C1003" s="1">
        <v>11.9</v>
      </c>
    </row>
    <row r="1004" spans="1:3" x14ac:dyDescent="0.3">
      <c r="A1004" s="2">
        <v>42645</v>
      </c>
      <c r="B1004" s="1">
        <v>21</v>
      </c>
      <c r="C1004" s="1">
        <v>12.4</v>
      </c>
    </row>
    <row r="1005" spans="1:3" x14ac:dyDescent="0.3">
      <c r="A1005" s="2">
        <v>42646</v>
      </c>
      <c r="B1005" s="1">
        <v>24.8</v>
      </c>
      <c r="C1005" s="1">
        <v>11.7</v>
      </c>
    </row>
    <row r="1006" spans="1:3" x14ac:dyDescent="0.3">
      <c r="A1006" s="2">
        <v>42647</v>
      </c>
      <c r="B1006" s="1">
        <v>23.2</v>
      </c>
      <c r="C1006" s="1">
        <v>10.7</v>
      </c>
    </row>
    <row r="1007" spans="1:3" x14ac:dyDescent="0.3">
      <c r="A1007" s="2">
        <v>42648</v>
      </c>
      <c r="B1007" s="1">
        <v>19.3</v>
      </c>
      <c r="C1007" s="1">
        <v>14</v>
      </c>
    </row>
    <row r="1008" spans="1:3" x14ac:dyDescent="0.3">
      <c r="A1008" s="2">
        <v>42649</v>
      </c>
      <c r="B1008" s="1">
        <v>21.2</v>
      </c>
      <c r="C1008" s="1">
        <v>14.6</v>
      </c>
    </row>
    <row r="1009" spans="1:3" x14ac:dyDescent="0.3">
      <c r="A1009" s="2">
        <v>42650</v>
      </c>
      <c r="B1009" s="1">
        <v>22.3</v>
      </c>
      <c r="C1009" s="1">
        <v>12</v>
      </c>
    </row>
    <row r="1010" spans="1:3" x14ac:dyDescent="0.3">
      <c r="A1010" s="2">
        <v>42651</v>
      </c>
      <c r="B1010" s="1">
        <v>20.3</v>
      </c>
      <c r="C1010" s="1">
        <v>12.7</v>
      </c>
    </row>
    <row r="1011" spans="1:3" x14ac:dyDescent="0.3">
      <c r="A1011" s="2">
        <v>42652</v>
      </c>
      <c r="B1011" s="1">
        <v>20.2</v>
      </c>
      <c r="C1011" s="1">
        <v>11.6</v>
      </c>
    </row>
    <row r="1012" spans="1:3" x14ac:dyDescent="0.3">
      <c r="A1012" s="2">
        <v>42653</v>
      </c>
      <c r="B1012" s="1">
        <v>21.7</v>
      </c>
      <c r="C1012" s="1">
        <v>8.1</v>
      </c>
    </row>
    <row r="1013" spans="1:3" x14ac:dyDescent="0.3">
      <c r="A1013" s="2">
        <v>42654</v>
      </c>
      <c r="B1013" s="1">
        <v>19.100000000000001</v>
      </c>
      <c r="C1013" s="1">
        <v>8.1999999999999993</v>
      </c>
    </row>
    <row r="1014" spans="1:3" x14ac:dyDescent="0.3">
      <c r="A1014" s="2">
        <v>42655</v>
      </c>
      <c r="B1014" s="1">
        <v>20</v>
      </c>
      <c r="C1014" s="1">
        <v>13.3</v>
      </c>
    </row>
    <row r="1015" spans="1:3" x14ac:dyDescent="0.3">
      <c r="A1015" s="2">
        <v>42656</v>
      </c>
      <c r="B1015" s="1">
        <v>17.2</v>
      </c>
      <c r="C1015" s="1">
        <v>12.6</v>
      </c>
    </row>
    <row r="1016" spans="1:3" x14ac:dyDescent="0.3">
      <c r="A1016" s="2">
        <v>42657</v>
      </c>
      <c r="B1016" s="1">
        <v>19.2</v>
      </c>
      <c r="C1016" s="1">
        <v>10</v>
      </c>
    </row>
    <row r="1017" spans="1:3" x14ac:dyDescent="0.3">
      <c r="A1017" s="2">
        <v>42658</v>
      </c>
      <c r="B1017" s="1">
        <v>21.7</v>
      </c>
      <c r="C1017" s="1">
        <v>10.9</v>
      </c>
    </row>
    <row r="1018" spans="1:3" x14ac:dyDescent="0.3">
      <c r="A1018" s="2">
        <v>42659</v>
      </c>
      <c r="B1018" s="1">
        <v>20.399999999999999</v>
      </c>
      <c r="C1018" s="1">
        <v>11.6</v>
      </c>
    </row>
    <row r="1019" spans="1:3" x14ac:dyDescent="0.3">
      <c r="A1019" s="2">
        <v>42660</v>
      </c>
      <c r="B1019" s="1">
        <v>18.399999999999999</v>
      </c>
      <c r="C1019" s="1">
        <v>14.3</v>
      </c>
    </row>
    <row r="1020" spans="1:3" x14ac:dyDescent="0.3">
      <c r="A1020" s="2">
        <v>42661</v>
      </c>
      <c r="B1020" s="1">
        <v>20</v>
      </c>
      <c r="C1020" s="1">
        <v>14.7</v>
      </c>
    </row>
    <row r="1021" spans="1:3" x14ac:dyDescent="0.3">
      <c r="A1021" s="2">
        <v>42662</v>
      </c>
      <c r="B1021" s="1">
        <v>18.100000000000001</v>
      </c>
      <c r="C1021" s="1">
        <v>13.4</v>
      </c>
    </row>
    <row r="1022" spans="1:3" x14ac:dyDescent="0.3">
      <c r="A1022" s="2">
        <v>42663</v>
      </c>
      <c r="B1022" s="1">
        <v>17.600000000000001</v>
      </c>
      <c r="C1022" s="1">
        <v>13.1</v>
      </c>
    </row>
    <row r="1023" spans="1:3" x14ac:dyDescent="0.3">
      <c r="A1023" s="2">
        <v>42664</v>
      </c>
      <c r="B1023" s="1">
        <v>17.899999999999999</v>
      </c>
      <c r="C1023" s="1">
        <v>9.1</v>
      </c>
    </row>
    <row r="1024" spans="1:3" x14ac:dyDescent="0.3">
      <c r="A1024" s="2">
        <v>42665</v>
      </c>
      <c r="B1024" s="1">
        <v>22.4</v>
      </c>
      <c r="C1024" s="1">
        <v>8.5</v>
      </c>
    </row>
    <row r="1025" spans="1:3" x14ac:dyDescent="0.3">
      <c r="A1025" s="2">
        <v>42666</v>
      </c>
      <c r="B1025" s="1">
        <v>21.2</v>
      </c>
      <c r="C1025" s="1">
        <v>13</v>
      </c>
    </row>
    <row r="1026" spans="1:3" x14ac:dyDescent="0.3">
      <c r="A1026" s="2">
        <v>42667</v>
      </c>
      <c r="B1026" s="1">
        <v>20.9</v>
      </c>
      <c r="C1026" s="1">
        <v>9.1</v>
      </c>
    </row>
    <row r="1027" spans="1:3" x14ac:dyDescent="0.3">
      <c r="A1027" s="2">
        <v>42668</v>
      </c>
      <c r="B1027" s="1">
        <v>22.5</v>
      </c>
      <c r="C1027" s="1">
        <v>7.7</v>
      </c>
    </row>
    <row r="1028" spans="1:3" x14ac:dyDescent="0.3">
      <c r="A1028" s="2">
        <v>42669</v>
      </c>
      <c r="B1028" s="1">
        <v>22.9</v>
      </c>
      <c r="C1028" s="1">
        <v>10.9</v>
      </c>
    </row>
    <row r="1029" spans="1:3" x14ac:dyDescent="0.3">
      <c r="A1029" s="2">
        <v>42670</v>
      </c>
      <c r="B1029" s="1">
        <v>21</v>
      </c>
      <c r="C1029" s="1">
        <v>13.7</v>
      </c>
    </row>
    <row r="1030" spans="1:3" x14ac:dyDescent="0.3">
      <c r="A1030" s="2">
        <v>42671</v>
      </c>
      <c r="B1030" s="1">
        <v>23.4</v>
      </c>
      <c r="C1030" s="1">
        <v>13.4</v>
      </c>
    </row>
    <row r="1031" spans="1:3" x14ac:dyDescent="0.3">
      <c r="A1031" s="2">
        <v>42672</v>
      </c>
      <c r="B1031" s="1">
        <v>25.8</v>
      </c>
      <c r="C1031" s="1">
        <v>10.6</v>
      </c>
    </row>
    <row r="1032" spans="1:3" x14ac:dyDescent="0.3">
      <c r="A1032" s="2">
        <v>42673</v>
      </c>
      <c r="B1032" s="1">
        <v>26</v>
      </c>
      <c r="C1032" s="1">
        <v>9.9</v>
      </c>
    </row>
    <row r="1033" spans="1:3" x14ac:dyDescent="0.3">
      <c r="A1033" s="2">
        <v>42674</v>
      </c>
      <c r="B1033" s="1">
        <v>25.5</v>
      </c>
      <c r="C1033" s="1">
        <v>7</v>
      </c>
    </row>
    <row r="1034" spans="1:3" x14ac:dyDescent="0.3">
      <c r="A1034" s="2">
        <v>42675</v>
      </c>
      <c r="B1034" s="1">
        <v>20.3</v>
      </c>
      <c r="C1034" s="1">
        <v>5.5</v>
      </c>
    </row>
    <row r="1035" spans="1:3" x14ac:dyDescent="0.3">
      <c r="A1035" s="2">
        <v>42676</v>
      </c>
      <c r="B1035" s="1">
        <v>23</v>
      </c>
      <c r="C1035" s="1">
        <v>7.7</v>
      </c>
    </row>
    <row r="1036" spans="1:3" x14ac:dyDescent="0.3">
      <c r="A1036" s="2">
        <v>42677</v>
      </c>
      <c r="B1036" s="1">
        <v>22.6</v>
      </c>
      <c r="C1036" s="1">
        <v>6.7</v>
      </c>
    </row>
    <row r="1037" spans="1:3" x14ac:dyDescent="0.3">
      <c r="A1037" s="2">
        <v>42678</v>
      </c>
      <c r="B1037" s="1">
        <v>18.5</v>
      </c>
      <c r="C1037" s="1">
        <v>8.1999999999999993</v>
      </c>
    </row>
    <row r="1038" spans="1:3" x14ac:dyDescent="0.3">
      <c r="A1038" s="2">
        <v>42679</v>
      </c>
      <c r="B1038" s="1">
        <v>13.4</v>
      </c>
      <c r="C1038" s="1">
        <v>6.3</v>
      </c>
    </row>
    <row r="1039" spans="1:3" x14ac:dyDescent="0.3">
      <c r="A1039" s="2">
        <v>42680</v>
      </c>
      <c r="B1039" s="1">
        <v>9.6999999999999993</v>
      </c>
      <c r="C1039" s="1">
        <v>5.3</v>
      </c>
    </row>
    <row r="1040" spans="1:3" x14ac:dyDescent="0.3">
      <c r="A1040" s="2">
        <v>42681</v>
      </c>
      <c r="B1040" s="1">
        <v>6.5</v>
      </c>
      <c r="C1040" s="1">
        <v>4.5</v>
      </c>
    </row>
    <row r="1041" spans="1:3" x14ac:dyDescent="0.3">
      <c r="A1041" s="2">
        <v>42682</v>
      </c>
      <c r="B1041" s="1">
        <v>14.1</v>
      </c>
      <c r="C1041" s="1">
        <v>3.8</v>
      </c>
    </row>
    <row r="1042" spans="1:3" x14ac:dyDescent="0.3">
      <c r="A1042" s="2">
        <v>42683</v>
      </c>
      <c r="B1042" s="1">
        <v>17.8</v>
      </c>
      <c r="C1042" s="1">
        <v>8.4</v>
      </c>
    </row>
    <row r="1043" spans="1:3" x14ac:dyDescent="0.3">
      <c r="A1043" s="2">
        <v>42684</v>
      </c>
      <c r="B1043" s="1">
        <v>17</v>
      </c>
      <c r="C1043" s="1">
        <v>6.6</v>
      </c>
    </row>
    <row r="1044" spans="1:3" x14ac:dyDescent="0.3">
      <c r="A1044" s="2">
        <v>42685</v>
      </c>
      <c r="B1044" s="1">
        <v>17.399999999999999</v>
      </c>
      <c r="C1044" s="1">
        <v>8.8000000000000007</v>
      </c>
    </row>
    <row r="1045" spans="1:3" x14ac:dyDescent="0.3">
      <c r="A1045" s="2">
        <v>42686</v>
      </c>
      <c r="B1045" s="1">
        <v>15.9</v>
      </c>
      <c r="C1045" s="1">
        <v>9.4</v>
      </c>
    </row>
    <row r="1046" spans="1:3" x14ac:dyDescent="0.3">
      <c r="A1046" s="2">
        <v>42687</v>
      </c>
      <c r="B1046" s="1">
        <v>14</v>
      </c>
      <c r="C1046" s="1">
        <v>9.6999999999999993</v>
      </c>
    </row>
    <row r="1047" spans="1:3" x14ac:dyDescent="0.3">
      <c r="A1047" s="2">
        <v>42688</v>
      </c>
      <c r="B1047" s="1">
        <v>15.2</v>
      </c>
      <c r="C1047" s="1">
        <v>7.5</v>
      </c>
    </row>
    <row r="1048" spans="1:3" x14ac:dyDescent="0.3">
      <c r="A1048" s="2">
        <v>42689</v>
      </c>
      <c r="B1048" s="1">
        <v>16.399999999999999</v>
      </c>
      <c r="C1048" s="1">
        <v>4.9000000000000004</v>
      </c>
    </row>
    <row r="1049" spans="1:3" x14ac:dyDescent="0.3">
      <c r="A1049" s="2">
        <v>42690</v>
      </c>
      <c r="B1049" s="1">
        <v>19.2</v>
      </c>
      <c r="C1049" s="1">
        <v>4.8</v>
      </c>
    </row>
    <row r="1050" spans="1:3" x14ac:dyDescent="0.3">
      <c r="A1050" s="2">
        <v>42691</v>
      </c>
      <c r="B1050" s="1">
        <v>19.5</v>
      </c>
      <c r="C1050" s="1">
        <v>7.1</v>
      </c>
    </row>
    <row r="1051" spans="1:3" x14ac:dyDescent="0.3">
      <c r="A1051" s="2">
        <v>42692</v>
      </c>
      <c r="B1051" s="1">
        <v>16.600000000000001</v>
      </c>
      <c r="C1051" s="1">
        <v>9.3000000000000007</v>
      </c>
    </row>
    <row r="1052" spans="1:3" x14ac:dyDescent="0.3">
      <c r="A1052" s="2">
        <v>42693</v>
      </c>
      <c r="B1052" s="1">
        <v>17.5</v>
      </c>
      <c r="C1052" s="1">
        <v>6</v>
      </c>
    </row>
    <row r="1053" spans="1:3" x14ac:dyDescent="0.3">
      <c r="A1053" s="2">
        <v>42694</v>
      </c>
      <c r="B1053" s="1">
        <v>17.899999999999999</v>
      </c>
      <c r="C1053" s="1">
        <v>9.6</v>
      </c>
    </row>
    <row r="1054" spans="1:3" x14ac:dyDescent="0.3">
      <c r="A1054" s="2">
        <v>42695</v>
      </c>
      <c r="B1054" s="1">
        <v>15.8</v>
      </c>
      <c r="C1054" s="1">
        <v>4</v>
      </c>
    </row>
    <row r="1055" spans="1:3" x14ac:dyDescent="0.3">
      <c r="A1055" s="2">
        <v>42696</v>
      </c>
      <c r="B1055" s="1">
        <v>11.1</v>
      </c>
      <c r="C1055" s="1">
        <v>2.2999999999999998</v>
      </c>
    </row>
    <row r="1056" spans="1:3" x14ac:dyDescent="0.3">
      <c r="A1056" s="2">
        <v>42697</v>
      </c>
      <c r="B1056" s="1">
        <v>9.1999999999999993</v>
      </c>
      <c r="C1056" s="1">
        <v>6.1</v>
      </c>
    </row>
    <row r="1057" spans="1:3" x14ac:dyDescent="0.3">
      <c r="A1057" s="2">
        <v>42698</v>
      </c>
      <c r="B1057" s="1">
        <v>12.6</v>
      </c>
      <c r="C1057" s="1">
        <v>6.1</v>
      </c>
    </row>
    <row r="1058" spans="1:3" x14ac:dyDescent="0.3">
      <c r="A1058" s="2">
        <v>42699</v>
      </c>
      <c r="B1058" s="1">
        <v>15.5</v>
      </c>
      <c r="C1058" s="1">
        <v>1.8</v>
      </c>
    </row>
    <row r="1059" spans="1:3" x14ac:dyDescent="0.3">
      <c r="A1059" s="2">
        <v>42700</v>
      </c>
      <c r="B1059" s="1">
        <v>10.5</v>
      </c>
      <c r="C1059" s="1">
        <v>1.1000000000000001</v>
      </c>
    </row>
    <row r="1060" spans="1:3" x14ac:dyDescent="0.3">
      <c r="A1060" s="2">
        <v>42701</v>
      </c>
      <c r="B1060" s="1">
        <v>15.6</v>
      </c>
      <c r="C1060" s="1">
        <v>3.5</v>
      </c>
    </row>
    <row r="1061" spans="1:3" x14ac:dyDescent="0.3">
      <c r="A1061" s="2">
        <v>42702</v>
      </c>
      <c r="B1061" s="1">
        <v>12.8</v>
      </c>
      <c r="C1061" s="1">
        <v>5</v>
      </c>
    </row>
    <row r="1062" spans="1:3" x14ac:dyDescent="0.3">
      <c r="A1062" s="2">
        <v>42703</v>
      </c>
      <c r="B1062" s="1">
        <v>13.5</v>
      </c>
      <c r="C1062" s="1">
        <v>4.8</v>
      </c>
    </row>
    <row r="1063" spans="1:3" x14ac:dyDescent="0.3">
      <c r="A1063" s="2">
        <v>42704</v>
      </c>
      <c r="B1063" s="1">
        <v>19.8</v>
      </c>
      <c r="C1063" s="1">
        <v>2.4</v>
      </c>
    </row>
    <row r="1064" spans="1:3" x14ac:dyDescent="0.3">
      <c r="A1064" s="2">
        <v>42705</v>
      </c>
      <c r="B1064" s="1">
        <v>17.600000000000001</v>
      </c>
      <c r="C1064" s="1">
        <v>3.3</v>
      </c>
    </row>
    <row r="1065" spans="1:3" x14ac:dyDescent="0.3">
      <c r="A1065" s="2">
        <v>42706</v>
      </c>
      <c r="B1065" s="1">
        <v>14.9</v>
      </c>
      <c r="C1065" s="1">
        <v>3.4</v>
      </c>
    </row>
    <row r="1066" spans="1:3" x14ac:dyDescent="0.3">
      <c r="A1066" s="2">
        <v>42707</v>
      </c>
      <c r="B1066" s="1">
        <v>17.2</v>
      </c>
      <c r="C1066" s="1">
        <v>2.5</v>
      </c>
    </row>
    <row r="1067" spans="1:3" x14ac:dyDescent="0.3">
      <c r="A1067" s="2">
        <v>42708</v>
      </c>
      <c r="B1067" s="1">
        <v>21.3</v>
      </c>
      <c r="C1067" s="1">
        <v>14.4</v>
      </c>
    </row>
    <row r="1068" spans="1:3" x14ac:dyDescent="0.3">
      <c r="A1068" s="2">
        <v>42709</v>
      </c>
      <c r="B1068" s="1">
        <v>22.3</v>
      </c>
      <c r="C1068" s="1">
        <v>7.4</v>
      </c>
    </row>
    <row r="1069" spans="1:3" x14ac:dyDescent="0.3">
      <c r="A1069" s="2">
        <v>42710</v>
      </c>
      <c r="B1069" s="1">
        <v>18.899999999999999</v>
      </c>
      <c r="C1069" s="1">
        <v>5.0999999999999996</v>
      </c>
    </row>
    <row r="1070" spans="1:3" x14ac:dyDescent="0.3">
      <c r="A1070" s="2">
        <v>42711</v>
      </c>
      <c r="B1070" s="1">
        <v>17</v>
      </c>
      <c r="C1070" s="1">
        <v>4.4000000000000004</v>
      </c>
    </row>
    <row r="1071" spans="1:3" x14ac:dyDescent="0.3">
      <c r="A1071" s="2">
        <v>42712</v>
      </c>
      <c r="B1071" s="1">
        <v>21.1</v>
      </c>
      <c r="C1071" s="1">
        <v>4.7</v>
      </c>
    </row>
    <row r="1072" spans="1:3" x14ac:dyDescent="0.3">
      <c r="A1072" s="2">
        <v>42713</v>
      </c>
      <c r="B1072" s="1">
        <v>18.2</v>
      </c>
      <c r="C1072" s="1">
        <v>3.3</v>
      </c>
    </row>
    <row r="1073" spans="1:3" x14ac:dyDescent="0.3">
      <c r="A1073" s="2">
        <v>42714</v>
      </c>
      <c r="B1073" s="1">
        <v>18.3</v>
      </c>
      <c r="C1073" s="1">
        <v>3.2</v>
      </c>
    </row>
    <row r="1074" spans="1:3" x14ac:dyDescent="0.3">
      <c r="A1074" s="2">
        <v>42715</v>
      </c>
      <c r="B1074" s="1">
        <v>18.399999999999999</v>
      </c>
      <c r="C1074" s="1">
        <v>3.5</v>
      </c>
    </row>
    <row r="1075" spans="1:3" x14ac:dyDescent="0.3">
      <c r="A1075" s="2">
        <v>42716</v>
      </c>
      <c r="B1075" s="1">
        <v>18.5</v>
      </c>
      <c r="C1075" s="1">
        <v>3.9</v>
      </c>
    </row>
    <row r="1076" spans="1:3" x14ac:dyDescent="0.3">
      <c r="A1076" s="2">
        <v>42717</v>
      </c>
      <c r="B1076" s="1">
        <v>17.100000000000001</v>
      </c>
      <c r="C1076" s="1">
        <v>3.5</v>
      </c>
    </row>
    <row r="1077" spans="1:3" x14ac:dyDescent="0.3">
      <c r="A1077" s="2">
        <v>42718</v>
      </c>
      <c r="B1077" s="1">
        <v>15.3</v>
      </c>
      <c r="C1077" s="1">
        <v>8.3000000000000007</v>
      </c>
    </row>
    <row r="1078" spans="1:3" x14ac:dyDescent="0.3">
      <c r="A1078" s="2">
        <v>42719</v>
      </c>
      <c r="B1078" s="1">
        <v>13.3</v>
      </c>
      <c r="C1078" s="1">
        <v>4.4000000000000004</v>
      </c>
    </row>
    <row r="1079" spans="1:3" x14ac:dyDescent="0.3">
      <c r="A1079" s="2">
        <v>42720</v>
      </c>
      <c r="B1079" s="1">
        <v>11.8</v>
      </c>
      <c r="C1079" s="1">
        <v>6.1</v>
      </c>
    </row>
    <row r="1080" spans="1:3" x14ac:dyDescent="0.3">
      <c r="A1080" s="2">
        <v>42721</v>
      </c>
      <c r="B1080" s="1">
        <v>14.1</v>
      </c>
      <c r="C1080" s="1">
        <v>3</v>
      </c>
    </row>
    <row r="1081" spans="1:3" x14ac:dyDescent="0.3">
      <c r="A1081" s="2">
        <v>42722</v>
      </c>
      <c r="B1081" s="1">
        <v>12.8</v>
      </c>
      <c r="C1081" s="1">
        <v>1.8</v>
      </c>
    </row>
    <row r="1082" spans="1:3" x14ac:dyDescent="0.3">
      <c r="A1082" s="2">
        <v>42723</v>
      </c>
      <c r="B1082" s="1">
        <v>7.9</v>
      </c>
      <c r="C1082" s="1">
        <v>-1</v>
      </c>
    </row>
    <row r="1083" spans="1:3" x14ac:dyDescent="0.3">
      <c r="A1083" s="2">
        <v>42724</v>
      </c>
      <c r="B1083" s="1">
        <v>11.6</v>
      </c>
      <c r="C1083" s="1">
        <v>6.1</v>
      </c>
    </row>
    <row r="1084" spans="1:3" x14ac:dyDescent="0.3">
      <c r="A1084" s="2">
        <v>42725</v>
      </c>
      <c r="B1084" s="1">
        <v>12.9</v>
      </c>
      <c r="C1084" s="1">
        <v>7.1</v>
      </c>
    </row>
    <row r="1085" spans="1:3" x14ac:dyDescent="0.3">
      <c r="A1085" s="2">
        <v>42726</v>
      </c>
      <c r="B1085" s="1">
        <v>16.8</v>
      </c>
      <c r="C1085" s="1">
        <v>8.1999999999999993</v>
      </c>
    </row>
    <row r="1086" spans="1:3" x14ac:dyDescent="0.3">
      <c r="A1086" s="2">
        <v>42727</v>
      </c>
      <c r="B1086" s="1">
        <v>16.600000000000001</v>
      </c>
      <c r="C1086" s="1">
        <v>6.6</v>
      </c>
    </row>
    <row r="1087" spans="1:3" x14ac:dyDescent="0.3">
      <c r="A1087" s="2">
        <v>42728</v>
      </c>
      <c r="B1087" s="1">
        <v>17.7</v>
      </c>
      <c r="C1087" s="1">
        <v>5.7</v>
      </c>
    </row>
    <row r="1088" spans="1:3" x14ac:dyDescent="0.3">
      <c r="A1088" s="2">
        <v>42729</v>
      </c>
      <c r="B1088" s="1">
        <v>14.9</v>
      </c>
      <c r="C1088" s="1">
        <v>3.2</v>
      </c>
    </row>
    <row r="1089" spans="1:3" x14ac:dyDescent="0.3">
      <c r="A1089" s="2">
        <v>42730</v>
      </c>
      <c r="B1089" s="1">
        <v>10.7</v>
      </c>
      <c r="C1089" s="1">
        <v>2.6</v>
      </c>
    </row>
    <row r="1090" spans="1:3" x14ac:dyDescent="0.3">
      <c r="A1090" s="2">
        <v>42731</v>
      </c>
      <c r="B1090" s="1">
        <v>13.4</v>
      </c>
      <c r="C1090" s="1">
        <v>2.9</v>
      </c>
    </row>
    <row r="1091" spans="1:3" x14ac:dyDescent="0.3">
      <c r="A1091" s="2">
        <v>42732</v>
      </c>
      <c r="B1091" s="1">
        <v>14.4</v>
      </c>
      <c r="C1091" s="1">
        <v>0.4</v>
      </c>
    </row>
    <row r="1092" spans="1:3" x14ac:dyDescent="0.3">
      <c r="A1092" s="2">
        <v>42733</v>
      </c>
      <c r="B1092" s="1">
        <v>12.8</v>
      </c>
      <c r="C1092" s="1">
        <v>-0.3</v>
      </c>
    </row>
    <row r="1093" spans="1:3" x14ac:dyDescent="0.3">
      <c r="A1093" s="2">
        <v>42734</v>
      </c>
      <c r="B1093" s="1">
        <v>10.5</v>
      </c>
      <c r="C1093" s="1">
        <v>-0.3</v>
      </c>
    </row>
    <row r="1094" spans="1:3" x14ac:dyDescent="0.3">
      <c r="A1094" s="2">
        <v>42735</v>
      </c>
      <c r="B1094" s="1">
        <v>11.9</v>
      </c>
      <c r="C1094" s="1">
        <v>-3.2</v>
      </c>
    </row>
    <row r="1095" spans="1:3" x14ac:dyDescent="0.3">
      <c r="A1095" s="2">
        <v>42736</v>
      </c>
      <c r="B1095" s="1">
        <v>11.1</v>
      </c>
      <c r="C1095" s="1">
        <v>-3</v>
      </c>
    </row>
    <row r="1096" spans="1:3" x14ac:dyDescent="0.3">
      <c r="A1096" s="2">
        <v>42737</v>
      </c>
      <c r="B1096" s="1">
        <v>14.2</v>
      </c>
      <c r="C1096" s="1">
        <v>1</v>
      </c>
    </row>
    <row r="1097" spans="1:3" x14ac:dyDescent="0.3">
      <c r="A1097" s="2">
        <v>42738</v>
      </c>
      <c r="B1097" s="1">
        <v>14.2</v>
      </c>
      <c r="C1097" s="1">
        <v>2.9</v>
      </c>
    </row>
    <row r="1098" spans="1:3" x14ac:dyDescent="0.3">
      <c r="A1098" s="2">
        <v>42739</v>
      </c>
      <c r="B1098" s="1">
        <v>13.7</v>
      </c>
      <c r="C1098" s="1">
        <v>2.8</v>
      </c>
    </row>
    <row r="1099" spans="1:3" x14ac:dyDescent="0.3">
      <c r="A1099" s="2">
        <v>42740</v>
      </c>
      <c r="B1099" s="1">
        <v>16.100000000000001</v>
      </c>
      <c r="C1099" s="1">
        <v>3.1</v>
      </c>
    </row>
    <row r="1100" spans="1:3" x14ac:dyDescent="0.3">
      <c r="A1100" s="2">
        <v>42741</v>
      </c>
      <c r="B1100" s="1">
        <v>9.9</v>
      </c>
      <c r="C1100" s="1">
        <v>0.3</v>
      </c>
    </row>
    <row r="1101" spans="1:3" x14ac:dyDescent="0.3">
      <c r="A1101" s="2">
        <v>42742</v>
      </c>
      <c r="B1101" s="1">
        <v>11.1</v>
      </c>
      <c r="C1101" s="1">
        <v>-2.1</v>
      </c>
    </row>
    <row r="1102" spans="1:3" x14ac:dyDescent="0.3">
      <c r="A1102" s="2">
        <v>42743</v>
      </c>
      <c r="B1102" s="1">
        <v>12.1</v>
      </c>
      <c r="C1102" s="1">
        <v>-2.6</v>
      </c>
    </row>
    <row r="1103" spans="1:3" x14ac:dyDescent="0.3">
      <c r="A1103" s="2">
        <v>42744</v>
      </c>
      <c r="B1103" s="1">
        <v>14.7</v>
      </c>
      <c r="C1103" s="1">
        <v>-1.9</v>
      </c>
    </row>
    <row r="1104" spans="1:3" x14ac:dyDescent="0.3">
      <c r="A1104" s="2">
        <v>42745</v>
      </c>
      <c r="B1104" s="1">
        <v>10.1</v>
      </c>
      <c r="C1104" s="1">
        <v>5.8</v>
      </c>
    </row>
    <row r="1105" spans="1:3" x14ac:dyDescent="0.3">
      <c r="A1105" s="2">
        <v>42746</v>
      </c>
      <c r="B1105" s="1">
        <v>16</v>
      </c>
      <c r="C1105" s="1">
        <v>9.1999999999999993</v>
      </c>
    </row>
    <row r="1106" spans="1:3" x14ac:dyDescent="0.3">
      <c r="A1106" s="2">
        <v>42747</v>
      </c>
      <c r="B1106" s="1">
        <v>16.5</v>
      </c>
      <c r="C1106" s="1">
        <v>7.8</v>
      </c>
    </row>
    <row r="1107" spans="1:3" x14ac:dyDescent="0.3">
      <c r="A1107" s="2">
        <v>42748</v>
      </c>
      <c r="B1107" s="1">
        <v>9</v>
      </c>
      <c r="C1107" s="1">
        <v>4.0999999999999996</v>
      </c>
    </row>
    <row r="1108" spans="1:3" x14ac:dyDescent="0.3">
      <c r="A1108" s="2">
        <v>42749</v>
      </c>
      <c r="B1108" s="1">
        <v>7.7</v>
      </c>
      <c r="C1108" s="1">
        <v>3.3</v>
      </c>
    </row>
    <row r="1109" spans="1:3" x14ac:dyDescent="0.3">
      <c r="A1109" s="2">
        <v>42750</v>
      </c>
      <c r="B1109" s="1">
        <v>9.4</v>
      </c>
      <c r="C1109" s="1">
        <v>4.0999999999999996</v>
      </c>
    </row>
    <row r="1110" spans="1:3" x14ac:dyDescent="0.3">
      <c r="A1110" s="2">
        <v>42751</v>
      </c>
      <c r="B1110" s="1">
        <v>9.8000000000000007</v>
      </c>
      <c r="C1110" s="1">
        <v>6.1</v>
      </c>
    </row>
    <row r="1111" spans="1:3" x14ac:dyDescent="0.3">
      <c r="A1111" s="2">
        <v>42752</v>
      </c>
      <c r="B1111" s="1">
        <v>10.1</v>
      </c>
      <c r="C1111" s="1">
        <v>0.3</v>
      </c>
    </row>
    <row r="1112" spans="1:3" x14ac:dyDescent="0.3">
      <c r="A1112" s="2">
        <v>42753</v>
      </c>
      <c r="B1112" s="1">
        <v>5.2</v>
      </c>
      <c r="C1112" s="1">
        <v>-1.4</v>
      </c>
    </row>
    <row r="1113" spans="1:3" x14ac:dyDescent="0.3">
      <c r="A1113" s="2">
        <v>42754</v>
      </c>
      <c r="B1113" s="1">
        <v>8.1</v>
      </c>
      <c r="C1113" s="1">
        <v>-0.8</v>
      </c>
    </row>
    <row r="1114" spans="1:3" x14ac:dyDescent="0.3">
      <c r="A1114" s="2">
        <v>42755</v>
      </c>
      <c r="B1114" s="1">
        <v>9.5</v>
      </c>
      <c r="C1114" s="1">
        <v>-2.9</v>
      </c>
    </row>
    <row r="1115" spans="1:3" x14ac:dyDescent="0.3">
      <c r="A1115" s="2">
        <v>42756</v>
      </c>
      <c r="B1115" s="1">
        <v>12.3</v>
      </c>
      <c r="C1115" s="1">
        <v>-2</v>
      </c>
    </row>
    <row r="1116" spans="1:3" x14ac:dyDescent="0.3">
      <c r="A1116" s="2">
        <v>42757</v>
      </c>
      <c r="B1116" s="1">
        <v>9.6</v>
      </c>
      <c r="C1116" s="1">
        <v>0</v>
      </c>
    </row>
    <row r="1117" spans="1:3" x14ac:dyDescent="0.3">
      <c r="A1117" s="2">
        <v>42758</v>
      </c>
      <c r="B1117" s="1">
        <v>12.7</v>
      </c>
      <c r="C1117" s="1">
        <v>0.7</v>
      </c>
    </row>
    <row r="1118" spans="1:3" x14ac:dyDescent="0.3">
      <c r="A1118" s="2">
        <v>42759</v>
      </c>
      <c r="B1118" s="1">
        <v>13.4</v>
      </c>
      <c r="C1118" s="1">
        <v>-1.1000000000000001</v>
      </c>
    </row>
    <row r="1119" spans="1:3" x14ac:dyDescent="0.3">
      <c r="A1119" s="2">
        <v>42760</v>
      </c>
      <c r="B1119" s="1">
        <v>14</v>
      </c>
      <c r="C1119" s="1">
        <v>-1.9</v>
      </c>
    </row>
    <row r="1120" spans="1:3" x14ac:dyDescent="0.3">
      <c r="A1120" s="2">
        <v>42761</v>
      </c>
      <c r="B1120" s="1">
        <v>14.3</v>
      </c>
      <c r="C1120" s="1">
        <v>-0.2</v>
      </c>
    </row>
    <row r="1121" spans="1:3" x14ac:dyDescent="0.3">
      <c r="A1121" s="2">
        <v>42762</v>
      </c>
      <c r="B1121" s="1">
        <v>14.4</v>
      </c>
      <c r="C1121" s="1">
        <v>3.7</v>
      </c>
    </row>
    <row r="1122" spans="1:3" x14ac:dyDescent="0.3">
      <c r="A1122" s="2">
        <v>42763</v>
      </c>
      <c r="B1122" s="1">
        <v>14.9</v>
      </c>
      <c r="C1122" s="1">
        <v>1.9</v>
      </c>
    </row>
    <row r="1123" spans="1:3" x14ac:dyDescent="0.3">
      <c r="A1123" s="2">
        <v>42764</v>
      </c>
      <c r="B1123" s="1">
        <v>19.600000000000001</v>
      </c>
      <c r="C1123" s="1">
        <v>4.5999999999999996</v>
      </c>
    </row>
    <row r="1124" spans="1:3" x14ac:dyDescent="0.3">
      <c r="A1124" s="2">
        <v>42765</v>
      </c>
      <c r="B1124" s="1">
        <v>18.2</v>
      </c>
      <c r="C1124" s="1">
        <v>7.8</v>
      </c>
    </row>
    <row r="1125" spans="1:3" x14ac:dyDescent="0.3">
      <c r="A1125" s="2">
        <v>42766</v>
      </c>
      <c r="B1125" s="1">
        <v>17.600000000000001</v>
      </c>
      <c r="C1125" s="1">
        <v>9.1999999999999993</v>
      </c>
    </row>
    <row r="1126" spans="1:3" x14ac:dyDescent="0.3">
      <c r="A1126" s="2">
        <v>42767</v>
      </c>
      <c r="B1126" s="1">
        <v>19.600000000000001</v>
      </c>
      <c r="C1126" s="1">
        <v>6.8</v>
      </c>
    </row>
    <row r="1127" spans="1:3" x14ac:dyDescent="0.3">
      <c r="A1127" s="2">
        <v>42768</v>
      </c>
      <c r="B1127" s="1">
        <v>17.399999999999999</v>
      </c>
      <c r="C1127" s="1">
        <v>10.7</v>
      </c>
    </row>
    <row r="1128" spans="1:3" x14ac:dyDescent="0.3">
      <c r="A1128" s="2">
        <v>42769</v>
      </c>
      <c r="B1128" s="1">
        <v>14.5</v>
      </c>
      <c r="C1128" s="1">
        <v>8.8000000000000007</v>
      </c>
    </row>
    <row r="1129" spans="1:3" x14ac:dyDescent="0.3">
      <c r="A1129" s="2">
        <v>42770</v>
      </c>
      <c r="B1129" s="1">
        <v>15.9</v>
      </c>
      <c r="C1129" s="1">
        <v>8.9</v>
      </c>
    </row>
    <row r="1130" spans="1:3" x14ac:dyDescent="0.3">
      <c r="A1130" s="2">
        <v>42771</v>
      </c>
      <c r="B1130" s="1">
        <v>16.100000000000001</v>
      </c>
      <c r="C1130" s="1">
        <v>6.3</v>
      </c>
    </row>
    <row r="1131" spans="1:3" x14ac:dyDescent="0.3">
      <c r="A1131" s="2">
        <v>42772</v>
      </c>
      <c r="B1131" s="1">
        <v>20.100000000000001</v>
      </c>
      <c r="C1131" s="1">
        <v>6.6</v>
      </c>
    </row>
    <row r="1132" spans="1:3" x14ac:dyDescent="0.3">
      <c r="A1132" s="2">
        <v>42773</v>
      </c>
      <c r="B1132" s="1">
        <v>14.5</v>
      </c>
      <c r="C1132" s="1">
        <v>5.3</v>
      </c>
    </row>
    <row r="1133" spans="1:3" x14ac:dyDescent="0.3">
      <c r="A1133" s="2">
        <v>42774</v>
      </c>
      <c r="B1133" s="1">
        <v>12</v>
      </c>
      <c r="C1133" s="1">
        <v>4</v>
      </c>
    </row>
    <row r="1134" spans="1:3" x14ac:dyDescent="0.3">
      <c r="A1134" s="2">
        <v>42775</v>
      </c>
      <c r="B1134" s="1">
        <v>15.3</v>
      </c>
      <c r="C1134" s="1">
        <v>2.4</v>
      </c>
    </row>
    <row r="1135" spans="1:3" x14ac:dyDescent="0.3">
      <c r="A1135" s="2">
        <v>42776</v>
      </c>
      <c r="B1135" s="1">
        <v>14.2</v>
      </c>
      <c r="C1135" s="1">
        <v>4.4000000000000004</v>
      </c>
    </row>
    <row r="1136" spans="1:3" x14ac:dyDescent="0.3">
      <c r="A1136" s="2">
        <v>42777</v>
      </c>
      <c r="B1136" s="1">
        <v>11</v>
      </c>
      <c r="C1136" s="1">
        <v>3.5</v>
      </c>
    </row>
    <row r="1137" spans="1:3" x14ac:dyDescent="0.3">
      <c r="A1137" s="2">
        <v>42778</v>
      </c>
      <c r="B1137" s="1">
        <v>14.3</v>
      </c>
      <c r="C1137" s="1">
        <v>5.5</v>
      </c>
    </row>
    <row r="1138" spans="1:3" x14ac:dyDescent="0.3">
      <c r="A1138" s="2">
        <v>42779</v>
      </c>
      <c r="B1138" s="1">
        <v>14.5</v>
      </c>
      <c r="C1138" s="1">
        <v>5.8</v>
      </c>
    </row>
    <row r="1139" spans="1:3" x14ac:dyDescent="0.3">
      <c r="A1139" s="2">
        <v>42780</v>
      </c>
      <c r="B1139" s="1">
        <v>17.2</v>
      </c>
      <c r="C1139" s="1">
        <v>3.3</v>
      </c>
    </row>
    <row r="1140" spans="1:3" x14ac:dyDescent="0.3">
      <c r="A1140" s="2">
        <v>42782</v>
      </c>
      <c r="B1140" s="1">
        <v>19.5</v>
      </c>
      <c r="C1140" s="1">
        <v>4.5999999999999996</v>
      </c>
    </row>
    <row r="1141" spans="1:3" x14ac:dyDescent="0.3">
      <c r="A1141" s="2">
        <v>42783</v>
      </c>
      <c r="B1141" s="1">
        <v>20.100000000000001</v>
      </c>
      <c r="C1141" s="1">
        <v>3.5</v>
      </c>
    </row>
    <row r="1142" spans="1:3" x14ac:dyDescent="0.3">
      <c r="A1142" s="2">
        <v>42784</v>
      </c>
      <c r="B1142" s="1">
        <v>10.5</v>
      </c>
      <c r="C1142" s="1">
        <v>7.5</v>
      </c>
    </row>
    <row r="1143" spans="1:3" x14ac:dyDescent="0.3">
      <c r="A1143" s="2">
        <v>42785</v>
      </c>
      <c r="B1143" s="1">
        <v>15.4</v>
      </c>
      <c r="C1143" s="1">
        <v>6.4</v>
      </c>
    </row>
    <row r="1144" spans="1:3" x14ac:dyDescent="0.3">
      <c r="A1144" s="2">
        <v>42786</v>
      </c>
      <c r="B1144" s="1">
        <v>16.8</v>
      </c>
      <c r="C1144" s="1">
        <v>3.6</v>
      </c>
    </row>
    <row r="1145" spans="1:3" x14ac:dyDescent="0.3">
      <c r="A1145" s="2">
        <v>42787</v>
      </c>
      <c r="B1145" s="1">
        <v>17.100000000000001</v>
      </c>
      <c r="C1145" s="1">
        <v>3.8</v>
      </c>
    </row>
    <row r="1146" spans="1:3" x14ac:dyDescent="0.3">
      <c r="A1146" s="2">
        <v>42788</v>
      </c>
      <c r="B1146" s="1">
        <v>14.8</v>
      </c>
      <c r="C1146" s="1">
        <v>6</v>
      </c>
    </row>
    <row r="1147" spans="1:3" x14ac:dyDescent="0.3">
      <c r="A1147" s="2">
        <v>42789</v>
      </c>
      <c r="B1147" s="1">
        <v>14.3</v>
      </c>
      <c r="C1147" s="1">
        <v>4.3</v>
      </c>
    </row>
    <row r="1148" spans="1:3" x14ac:dyDescent="0.3">
      <c r="A1148" s="2">
        <v>42790</v>
      </c>
      <c r="B1148" s="1">
        <v>13.5</v>
      </c>
      <c r="C1148" s="1">
        <v>4.5999999999999996</v>
      </c>
    </row>
    <row r="1149" spans="1:3" x14ac:dyDescent="0.3">
      <c r="A1149" s="2">
        <v>42791</v>
      </c>
      <c r="B1149" s="1">
        <v>21.3</v>
      </c>
      <c r="C1149" s="1">
        <v>2.1</v>
      </c>
    </row>
    <row r="1150" spans="1:3" x14ac:dyDescent="0.3">
      <c r="A1150" s="2">
        <v>42792</v>
      </c>
      <c r="B1150" s="1">
        <v>18.899999999999999</v>
      </c>
      <c r="C1150" s="1">
        <v>6.5</v>
      </c>
    </row>
    <row r="1151" spans="1:3" x14ac:dyDescent="0.3">
      <c r="A1151" s="2">
        <v>42793</v>
      </c>
      <c r="B1151" s="1">
        <v>21.5</v>
      </c>
      <c r="C1151" s="1">
        <v>5.9</v>
      </c>
    </row>
    <row r="1152" spans="1:3" x14ac:dyDescent="0.3">
      <c r="A1152" s="2">
        <v>42794</v>
      </c>
      <c r="B1152" s="1">
        <v>14.7</v>
      </c>
      <c r="C1152" s="1">
        <v>6.5</v>
      </c>
    </row>
    <row r="1153" spans="1:3" x14ac:dyDescent="0.3">
      <c r="A1153" s="2">
        <v>42795</v>
      </c>
      <c r="B1153" s="1">
        <v>21.1</v>
      </c>
      <c r="C1153" s="1">
        <v>3.8</v>
      </c>
    </row>
    <row r="1154" spans="1:3" x14ac:dyDescent="0.3">
      <c r="A1154" s="2">
        <v>42796</v>
      </c>
      <c r="B1154" s="1">
        <v>18.2</v>
      </c>
      <c r="C1154" s="1">
        <v>10</v>
      </c>
    </row>
    <row r="1155" spans="1:3" x14ac:dyDescent="0.3">
      <c r="A1155" s="2">
        <v>42797</v>
      </c>
      <c r="B1155" s="1">
        <v>14.9</v>
      </c>
      <c r="C1155" s="1">
        <v>4.3</v>
      </c>
    </row>
    <row r="1156" spans="1:3" x14ac:dyDescent="0.3">
      <c r="A1156" s="2">
        <v>42798</v>
      </c>
      <c r="B1156" s="1">
        <v>13.7</v>
      </c>
      <c r="C1156" s="1">
        <v>2.5</v>
      </c>
    </row>
    <row r="1157" spans="1:3" x14ac:dyDescent="0.3">
      <c r="A1157" s="2">
        <v>42799</v>
      </c>
      <c r="B1157" s="1">
        <v>18.100000000000001</v>
      </c>
      <c r="C1157" s="1">
        <v>8.4</v>
      </c>
    </row>
    <row r="1158" spans="1:3" x14ac:dyDescent="0.3">
      <c r="A1158" s="2">
        <v>42800</v>
      </c>
      <c r="B1158" s="1">
        <v>19.8</v>
      </c>
      <c r="C1158" s="1">
        <v>9.1</v>
      </c>
    </row>
    <row r="1159" spans="1:3" x14ac:dyDescent="0.3">
      <c r="A1159" s="2">
        <v>42801</v>
      </c>
      <c r="B1159" s="1">
        <v>20.7</v>
      </c>
      <c r="C1159" s="1">
        <v>9.1</v>
      </c>
    </row>
    <row r="1160" spans="1:3" x14ac:dyDescent="0.3">
      <c r="A1160" s="2">
        <v>42802</v>
      </c>
      <c r="B1160" s="1">
        <v>17.7</v>
      </c>
      <c r="C1160" s="1">
        <v>5.7</v>
      </c>
    </row>
    <row r="1161" spans="1:3" x14ac:dyDescent="0.3">
      <c r="A1161" s="2">
        <v>42803</v>
      </c>
      <c r="B1161" s="1">
        <v>23.8</v>
      </c>
      <c r="C1161" s="1">
        <v>6.5</v>
      </c>
    </row>
    <row r="1162" spans="1:3" x14ac:dyDescent="0.3">
      <c r="A1162" s="2">
        <v>42804</v>
      </c>
      <c r="B1162" s="1">
        <v>28.5</v>
      </c>
      <c r="C1162" s="1">
        <v>5</v>
      </c>
    </row>
    <row r="1163" spans="1:3" x14ac:dyDescent="0.3">
      <c r="A1163" s="2">
        <v>42805</v>
      </c>
      <c r="B1163" s="1">
        <v>20.9</v>
      </c>
      <c r="C1163" s="1">
        <v>9</v>
      </c>
    </row>
    <row r="1164" spans="1:3" x14ac:dyDescent="0.3">
      <c r="A1164" s="2">
        <v>42806</v>
      </c>
      <c r="B1164" s="1">
        <v>13.2</v>
      </c>
      <c r="C1164" s="1">
        <v>7.1</v>
      </c>
    </row>
    <row r="1165" spans="1:3" x14ac:dyDescent="0.3">
      <c r="A1165" s="2">
        <v>42807</v>
      </c>
      <c r="B1165" s="1">
        <v>12.7</v>
      </c>
      <c r="C1165" s="1">
        <v>5.3</v>
      </c>
    </row>
    <row r="1166" spans="1:3" x14ac:dyDescent="0.3">
      <c r="A1166" s="2">
        <v>42808</v>
      </c>
      <c r="B1166" s="1">
        <v>15.3</v>
      </c>
      <c r="C1166" s="1">
        <v>7.1</v>
      </c>
    </row>
    <row r="1167" spans="1:3" x14ac:dyDescent="0.3">
      <c r="A1167" s="2">
        <v>42809</v>
      </c>
      <c r="B1167" s="1">
        <v>18.8</v>
      </c>
      <c r="C1167" s="1">
        <v>9.1999999999999993</v>
      </c>
    </row>
    <row r="1168" spans="1:3" x14ac:dyDescent="0.3">
      <c r="A1168" s="2">
        <v>42810</v>
      </c>
      <c r="B1168" s="1">
        <v>25.2</v>
      </c>
      <c r="C1168" s="1">
        <v>6.9</v>
      </c>
    </row>
    <row r="1169" spans="1:3" x14ac:dyDescent="0.3">
      <c r="A1169" s="2">
        <v>42811</v>
      </c>
      <c r="B1169" s="1">
        <v>15.6</v>
      </c>
      <c r="C1169" s="1">
        <v>10.1</v>
      </c>
    </row>
    <row r="1170" spans="1:3" x14ac:dyDescent="0.3">
      <c r="A1170" s="2">
        <v>42812</v>
      </c>
      <c r="B1170" s="1">
        <v>17.100000000000001</v>
      </c>
      <c r="C1170" s="1">
        <v>10.4</v>
      </c>
    </row>
    <row r="1171" spans="1:3" x14ac:dyDescent="0.3">
      <c r="A1171" s="2">
        <v>42813</v>
      </c>
      <c r="B1171" s="1">
        <v>12</v>
      </c>
      <c r="C1171" s="1">
        <v>9.9</v>
      </c>
    </row>
    <row r="1172" spans="1:3" x14ac:dyDescent="0.3">
      <c r="A1172" s="2">
        <v>42814</v>
      </c>
      <c r="B1172" s="1">
        <v>13.5</v>
      </c>
      <c r="C1172" s="1">
        <v>9.1</v>
      </c>
    </row>
    <row r="1173" spans="1:3" x14ac:dyDescent="0.3">
      <c r="A1173" s="2">
        <v>42815</v>
      </c>
      <c r="B1173" s="1">
        <v>12.5</v>
      </c>
      <c r="C1173" s="1">
        <v>6.5</v>
      </c>
    </row>
    <row r="1174" spans="1:3" x14ac:dyDescent="0.3">
      <c r="A1174" s="2">
        <v>42816</v>
      </c>
      <c r="B1174" s="1">
        <v>13.3</v>
      </c>
      <c r="C1174" s="1">
        <v>4.2</v>
      </c>
    </row>
    <row r="1175" spans="1:3" x14ac:dyDescent="0.3">
      <c r="A1175" s="2">
        <v>42817</v>
      </c>
      <c r="B1175" s="1">
        <v>11.4</v>
      </c>
      <c r="C1175" s="1">
        <v>2.1</v>
      </c>
    </row>
    <row r="1176" spans="1:3" x14ac:dyDescent="0.3">
      <c r="A1176" s="2">
        <v>42818</v>
      </c>
      <c r="B1176" s="1">
        <v>13.2</v>
      </c>
      <c r="C1176" s="1">
        <v>2.5</v>
      </c>
    </row>
    <row r="1177" spans="1:3" x14ac:dyDescent="0.3">
      <c r="A1177" s="2">
        <v>42819</v>
      </c>
      <c r="B1177" s="1">
        <v>8.1</v>
      </c>
      <c r="C1177" s="1">
        <v>3.9</v>
      </c>
    </row>
    <row r="1178" spans="1:3" x14ac:dyDescent="0.3">
      <c r="A1178" s="2">
        <v>42820</v>
      </c>
      <c r="B1178" s="1">
        <v>16.399999999999999</v>
      </c>
      <c r="C1178" s="1">
        <v>4.0999999999999996</v>
      </c>
    </row>
    <row r="1179" spans="1:3" x14ac:dyDescent="0.3">
      <c r="A1179" s="2">
        <v>42821</v>
      </c>
      <c r="B1179" s="1">
        <v>19.899999999999999</v>
      </c>
      <c r="C1179" s="1">
        <v>7.3</v>
      </c>
    </row>
    <row r="1180" spans="1:3" x14ac:dyDescent="0.3">
      <c r="A1180" s="2">
        <v>42822</v>
      </c>
      <c r="B1180" s="1">
        <v>22.8</v>
      </c>
      <c r="C1180" s="1">
        <v>5.3</v>
      </c>
    </row>
    <row r="1181" spans="1:3" x14ac:dyDescent="0.3">
      <c r="A1181" s="2">
        <v>42823</v>
      </c>
      <c r="B1181" s="1">
        <v>25.8</v>
      </c>
      <c r="C1181" s="1">
        <v>7.6</v>
      </c>
    </row>
    <row r="1182" spans="1:3" x14ac:dyDescent="0.3">
      <c r="A1182" s="2">
        <v>42824</v>
      </c>
      <c r="B1182" s="1">
        <v>24.2</v>
      </c>
      <c r="C1182" s="1">
        <v>9</v>
      </c>
    </row>
    <row r="1183" spans="1:3" x14ac:dyDescent="0.3">
      <c r="A1183" s="2">
        <v>42825</v>
      </c>
      <c r="B1183" s="1">
        <v>18.600000000000001</v>
      </c>
      <c r="C1183" s="1">
        <v>8.1</v>
      </c>
    </row>
    <row r="1184" spans="1:3" x14ac:dyDescent="0.3">
      <c r="A1184" s="2">
        <v>42826</v>
      </c>
      <c r="B1184" s="1">
        <v>16.2</v>
      </c>
      <c r="C1184" s="1">
        <v>7.3</v>
      </c>
    </row>
    <row r="1185" spans="1:3" x14ac:dyDescent="0.3">
      <c r="A1185" s="2">
        <v>42827</v>
      </c>
      <c r="B1185" s="1">
        <v>15.5</v>
      </c>
      <c r="C1185" s="1">
        <v>8.6999999999999993</v>
      </c>
    </row>
    <row r="1186" spans="1:3" x14ac:dyDescent="0.3">
      <c r="A1186" s="2">
        <v>42828</v>
      </c>
      <c r="B1186" s="1">
        <v>20.6</v>
      </c>
      <c r="C1186" s="1">
        <v>4.9000000000000004</v>
      </c>
    </row>
    <row r="1187" spans="1:3" x14ac:dyDescent="0.3">
      <c r="A1187" s="2">
        <v>42829</v>
      </c>
      <c r="B1187" s="1">
        <v>17.899999999999999</v>
      </c>
      <c r="C1187" s="1">
        <v>6.7</v>
      </c>
    </row>
    <row r="1188" spans="1:3" x14ac:dyDescent="0.3">
      <c r="A1188" s="2">
        <v>42830</v>
      </c>
      <c r="B1188" s="1">
        <v>17.2</v>
      </c>
      <c r="C1188" s="1">
        <v>8.4</v>
      </c>
    </row>
    <row r="1189" spans="1:3" x14ac:dyDescent="0.3">
      <c r="A1189" s="2">
        <v>42831</v>
      </c>
      <c r="B1189" s="1">
        <v>20.399999999999999</v>
      </c>
      <c r="C1189" s="1">
        <v>4.8</v>
      </c>
    </row>
    <row r="1190" spans="1:3" x14ac:dyDescent="0.3">
      <c r="A1190" s="2">
        <v>42832</v>
      </c>
      <c r="B1190" s="1">
        <v>20.100000000000001</v>
      </c>
      <c r="C1190" s="1">
        <v>7.3</v>
      </c>
    </row>
    <row r="1191" spans="1:3" x14ac:dyDescent="0.3">
      <c r="A1191" s="2">
        <v>42833</v>
      </c>
      <c r="B1191" s="1">
        <v>26.6</v>
      </c>
      <c r="C1191" s="1">
        <v>6.8</v>
      </c>
    </row>
    <row r="1192" spans="1:3" x14ac:dyDescent="0.3">
      <c r="A1192" s="2">
        <v>42834</v>
      </c>
      <c r="B1192" s="1">
        <v>23.1</v>
      </c>
      <c r="C1192" s="1">
        <v>7.9</v>
      </c>
    </row>
    <row r="1193" spans="1:3" x14ac:dyDescent="0.3">
      <c r="A1193" s="2">
        <v>42835</v>
      </c>
      <c r="B1193" s="1">
        <v>19.7</v>
      </c>
      <c r="C1193" s="1">
        <v>10.3</v>
      </c>
    </row>
    <row r="1194" spans="1:3" x14ac:dyDescent="0.3">
      <c r="A1194" s="2">
        <v>42836</v>
      </c>
      <c r="B1194" s="1">
        <v>19.399999999999999</v>
      </c>
      <c r="C1194" s="1">
        <v>10.4</v>
      </c>
    </row>
    <row r="1195" spans="1:3" x14ac:dyDescent="0.3">
      <c r="A1195" s="2">
        <v>42837</v>
      </c>
      <c r="B1195" s="1">
        <v>21.4</v>
      </c>
      <c r="C1195" s="1">
        <v>9.8000000000000007</v>
      </c>
    </row>
    <row r="1196" spans="1:3" x14ac:dyDescent="0.3">
      <c r="A1196" s="2">
        <v>42838</v>
      </c>
      <c r="B1196" s="1">
        <v>22.4</v>
      </c>
      <c r="C1196" s="1">
        <v>9.6999999999999993</v>
      </c>
    </row>
    <row r="1197" spans="1:3" x14ac:dyDescent="0.3">
      <c r="A1197" s="2">
        <v>42839</v>
      </c>
      <c r="B1197" s="1">
        <v>15.4</v>
      </c>
      <c r="C1197" s="1">
        <v>11.4</v>
      </c>
    </row>
    <row r="1198" spans="1:3" x14ac:dyDescent="0.3">
      <c r="A1198" s="2">
        <v>42840</v>
      </c>
      <c r="B1198" s="1">
        <v>14.3</v>
      </c>
      <c r="C1198" s="1">
        <v>11.7</v>
      </c>
    </row>
    <row r="1199" spans="1:3" x14ac:dyDescent="0.3">
      <c r="A1199" s="2">
        <v>42841</v>
      </c>
      <c r="B1199" s="1">
        <v>20.6</v>
      </c>
      <c r="C1199" s="1">
        <v>9.9</v>
      </c>
    </row>
    <row r="1200" spans="1:3" x14ac:dyDescent="0.3">
      <c r="A1200" s="2">
        <v>42842</v>
      </c>
      <c r="B1200" s="1">
        <v>20.100000000000001</v>
      </c>
      <c r="C1200" s="1">
        <v>11.1</v>
      </c>
    </row>
    <row r="1201" spans="1:3" x14ac:dyDescent="0.3">
      <c r="A1201" s="2">
        <v>42843</v>
      </c>
      <c r="B1201" s="1">
        <v>20.100000000000001</v>
      </c>
      <c r="C1201" s="1">
        <v>12.4</v>
      </c>
    </row>
    <row r="1202" spans="1:3" x14ac:dyDescent="0.3">
      <c r="A1202" s="2">
        <v>42844</v>
      </c>
      <c r="B1202" s="1">
        <v>17.8</v>
      </c>
      <c r="C1202" s="1">
        <v>6.5</v>
      </c>
    </row>
    <row r="1203" spans="1:3" x14ac:dyDescent="0.3">
      <c r="A1203" s="2">
        <v>42845</v>
      </c>
      <c r="B1203" s="1">
        <v>18.7</v>
      </c>
      <c r="C1203" s="1">
        <v>3.8</v>
      </c>
    </row>
    <row r="1204" spans="1:3" x14ac:dyDescent="0.3">
      <c r="A1204" s="2">
        <v>42846</v>
      </c>
      <c r="B1204" s="1">
        <v>22.8</v>
      </c>
      <c r="C1204" s="1">
        <v>3.3</v>
      </c>
    </row>
    <row r="1205" spans="1:3" x14ac:dyDescent="0.3">
      <c r="A1205" s="2">
        <v>42847</v>
      </c>
      <c r="B1205" s="1">
        <v>24.3</v>
      </c>
      <c r="C1205" s="1">
        <v>5.8</v>
      </c>
    </row>
    <row r="1206" spans="1:3" x14ac:dyDescent="0.3">
      <c r="A1206" s="2">
        <v>42848</v>
      </c>
      <c r="B1206" s="1">
        <v>23.8</v>
      </c>
      <c r="C1206" s="1">
        <v>6.7</v>
      </c>
    </row>
    <row r="1207" spans="1:3" x14ac:dyDescent="0.3">
      <c r="A1207" s="2">
        <v>42849</v>
      </c>
      <c r="B1207" s="1">
        <v>23</v>
      </c>
      <c r="C1207" s="1">
        <v>7.8</v>
      </c>
    </row>
    <row r="1208" spans="1:3" x14ac:dyDescent="0.3">
      <c r="A1208" s="2">
        <v>42850</v>
      </c>
      <c r="B1208" s="1">
        <v>13.3</v>
      </c>
      <c r="C1208" s="1">
        <v>8.3000000000000007</v>
      </c>
    </row>
    <row r="1209" spans="1:3" x14ac:dyDescent="0.3">
      <c r="A1209" s="2">
        <v>42851</v>
      </c>
      <c r="B1209" s="1">
        <v>12.3</v>
      </c>
      <c r="C1209" s="1">
        <v>3.6</v>
      </c>
    </row>
    <row r="1210" spans="1:3" x14ac:dyDescent="0.3">
      <c r="A1210" s="2">
        <v>42852</v>
      </c>
      <c r="B1210" s="1">
        <v>11.7</v>
      </c>
      <c r="C1210" s="1">
        <v>2</v>
      </c>
    </row>
    <row r="1211" spans="1:3" x14ac:dyDescent="0.3">
      <c r="A1211" s="2">
        <v>42853</v>
      </c>
      <c r="B1211" s="1">
        <v>16.5</v>
      </c>
      <c r="C1211" s="1">
        <v>0.2</v>
      </c>
    </row>
    <row r="1212" spans="1:3" x14ac:dyDescent="0.3">
      <c r="A1212" s="2">
        <v>42854</v>
      </c>
      <c r="B1212" s="1">
        <v>22.1</v>
      </c>
      <c r="C1212" s="1">
        <v>2.9</v>
      </c>
    </row>
    <row r="1213" spans="1:3" x14ac:dyDescent="0.3">
      <c r="A1213" s="2">
        <v>42855</v>
      </c>
      <c r="B1213" s="1">
        <v>14.6</v>
      </c>
      <c r="C1213" s="1">
        <v>6.1</v>
      </c>
    </row>
    <row r="1214" spans="1:3" x14ac:dyDescent="0.3">
      <c r="A1214" s="2">
        <v>42856</v>
      </c>
      <c r="B1214" s="1">
        <v>19</v>
      </c>
      <c r="C1214" s="1">
        <v>4.5999999999999996</v>
      </c>
    </row>
    <row r="1215" spans="1:3" x14ac:dyDescent="0.3">
      <c r="A1215" s="2">
        <v>42857</v>
      </c>
      <c r="B1215" s="1">
        <v>20.2</v>
      </c>
      <c r="C1215" s="1">
        <v>10.4</v>
      </c>
    </row>
    <row r="1216" spans="1:3" x14ac:dyDescent="0.3">
      <c r="A1216" s="2">
        <v>42858</v>
      </c>
      <c r="B1216" s="1">
        <v>21.7</v>
      </c>
      <c r="C1216" s="1">
        <v>10.6</v>
      </c>
    </row>
    <row r="1217" spans="1:3" x14ac:dyDescent="0.3">
      <c r="A1217" s="2">
        <v>42859</v>
      </c>
      <c r="B1217" s="1">
        <v>20.8</v>
      </c>
      <c r="C1217" s="1">
        <v>12.4</v>
      </c>
    </row>
    <row r="1218" spans="1:3" x14ac:dyDescent="0.3">
      <c r="A1218" s="2">
        <v>42860</v>
      </c>
      <c r="B1218" s="1">
        <v>23.5</v>
      </c>
      <c r="C1218" s="1">
        <v>10.6</v>
      </c>
    </row>
    <row r="1219" spans="1:3" x14ac:dyDescent="0.3">
      <c r="A1219" s="2">
        <v>42861</v>
      </c>
      <c r="B1219" s="1">
        <v>21.1</v>
      </c>
      <c r="C1219" s="1">
        <v>6.6</v>
      </c>
    </row>
    <row r="1220" spans="1:3" x14ac:dyDescent="0.3">
      <c r="A1220" s="2">
        <v>42862</v>
      </c>
      <c r="B1220" s="1">
        <v>24.4</v>
      </c>
      <c r="C1220" s="1">
        <v>8.5</v>
      </c>
    </row>
    <row r="1221" spans="1:3" x14ac:dyDescent="0.3">
      <c r="A1221" s="2">
        <v>42863</v>
      </c>
      <c r="B1221" s="1">
        <v>24.4</v>
      </c>
      <c r="C1221" s="1">
        <v>8.5</v>
      </c>
    </row>
    <row r="1222" spans="1:3" x14ac:dyDescent="0.3">
      <c r="A1222" s="2">
        <v>42864</v>
      </c>
      <c r="B1222" s="1">
        <v>19.8</v>
      </c>
      <c r="C1222" s="1">
        <v>11.3</v>
      </c>
    </row>
    <row r="1223" spans="1:3" x14ac:dyDescent="0.3">
      <c r="A1223" s="2">
        <v>42865</v>
      </c>
      <c r="B1223" s="1">
        <v>24.4</v>
      </c>
      <c r="C1223" s="1">
        <v>8.5</v>
      </c>
    </row>
    <row r="1224" spans="1:3" x14ac:dyDescent="0.3">
      <c r="A1224" s="2">
        <v>42866</v>
      </c>
      <c r="B1224" s="1">
        <v>24.4</v>
      </c>
      <c r="C1224" s="1">
        <v>8.5</v>
      </c>
    </row>
    <row r="1225" spans="1:3" x14ac:dyDescent="0.3">
      <c r="A1225" s="2">
        <v>42867</v>
      </c>
      <c r="B1225" s="1">
        <v>24.4</v>
      </c>
      <c r="C1225" s="1">
        <v>8.5</v>
      </c>
    </row>
    <row r="1226" spans="1:3" x14ac:dyDescent="0.3">
      <c r="A1226" s="2">
        <v>42868</v>
      </c>
      <c r="B1226" s="1">
        <v>24.4</v>
      </c>
      <c r="C1226" s="1">
        <v>8.5</v>
      </c>
    </row>
    <row r="1227" spans="1:3" x14ac:dyDescent="0.3">
      <c r="A1227" s="2">
        <v>42869</v>
      </c>
      <c r="B1227" s="1">
        <v>24.9</v>
      </c>
      <c r="C1227" s="1">
        <v>10.9</v>
      </c>
    </row>
    <row r="1228" spans="1:3" x14ac:dyDescent="0.3">
      <c r="A1228" s="2">
        <v>42870</v>
      </c>
      <c r="B1228" s="1">
        <v>26.5</v>
      </c>
      <c r="C1228" s="1">
        <v>11.3</v>
      </c>
    </row>
    <row r="1229" spans="1:3" x14ac:dyDescent="0.3">
      <c r="A1229" s="2">
        <v>42871</v>
      </c>
      <c r="B1229" s="1">
        <v>26.7</v>
      </c>
      <c r="C1229" s="1">
        <v>15.3</v>
      </c>
    </row>
    <row r="1230" spans="1:3" x14ac:dyDescent="0.3">
      <c r="A1230" s="2">
        <v>42872</v>
      </c>
      <c r="B1230" s="1">
        <v>19.3</v>
      </c>
      <c r="C1230" s="1">
        <v>12.8</v>
      </c>
    </row>
    <row r="1231" spans="1:3" x14ac:dyDescent="0.3">
      <c r="A1231" s="2">
        <v>42873</v>
      </c>
      <c r="B1231" s="1">
        <v>14.8</v>
      </c>
      <c r="C1231" s="1">
        <v>9.8000000000000007</v>
      </c>
    </row>
    <row r="1232" spans="1:3" x14ac:dyDescent="0.3">
      <c r="A1232" s="2">
        <v>42874</v>
      </c>
      <c r="B1232" s="1">
        <v>18.8</v>
      </c>
      <c r="C1232" s="1">
        <v>8</v>
      </c>
    </row>
    <row r="1233" spans="1:3" x14ac:dyDescent="0.3">
      <c r="A1233" s="2">
        <v>42875</v>
      </c>
      <c r="B1233" s="1">
        <v>20.2</v>
      </c>
      <c r="C1233" s="1">
        <v>9.4</v>
      </c>
    </row>
    <row r="1234" spans="1:3" x14ac:dyDescent="0.3">
      <c r="A1234" s="2">
        <v>42876</v>
      </c>
      <c r="B1234" s="1">
        <v>31.1</v>
      </c>
      <c r="C1234" s="1">
        <v>10.199999999999999</v>
      </c>
    </row>
    <row r="1235" spans="1:3" x14ac:dyDescent="0.3">
      <c r="A1235" s="2">
        <v>42877</v>
      </c>
      <c r="B1235" s="1">
        <v>22.3</v>
      </c>
      <c r="C1235" s="1">
        <v>13.4</v>
      </c>
    </row>
    <row r="1236" spans="1:3" x14ac:dyDescent="0.3">
      <c r="A1236" s="2">
        <v>42878</v>
      </c>
      <c r="B1236" s="1">
        <v>22.7</v>
      </c>
      <c r="C1236" s="1">
        <v>12.8</v>
      </c>
    </row>
    <row r="1237" spans="1:3" x14ac:dyDescent="0.3">
      <c r="A1237" s="2">
        <v>42879</v>
      </c>
      <c r="B1237" s="1">
        <v>27.3</v>
      </c>
      <c r="C1237" s="1">
        <v>13.9</v>
      </c>
    </row>
    <row r="1238" spans="1:3" x14ac:dyDescent="0.3">
      <c r="A1238" s="2">
        <v>42880</v>
      </c>
      <c r="B1238" s="1">
        <v>31.4</v>
      </c>
      <c r="C1238" s="1">
        <v>14.3</v>
      </c>
    </row>
    <row r="1239" spans="1:3" x14ac:dyDescent="0.3">
      <c r="A1239" s="2">
        <v>42881</v>
      </c>
      <c r="B1239" s="1">
        <v>20.5</v>
      </c>
      <c r="C1239" s="1">
        <v>14.9</v>
      </c>
    </row>
    <row r="1240" spans="1:3" x14ac:dyDescent="0.3">
      <c r="A1240" s="2">
        <v>42882</v>
      </c>
      <c r="B1240" s="1">
        <v>23.5</v>
      </c>
      <c r="C1240" s="1">
        <v>13.1</v>
      </c>
    </row>
    <row r="1241" spans="1:3" x14ac:dyDescent="0.3">
      <c r="A1241" s="2">
        <v>42883</v>
      </c>
      <c r="B1241" s="1">
        <v>23.1</v>
      </c>
      <c r="C1241" s="1">
        <v>16.7</v>
      </c>
    </row>
    <row r="1242" spans="1:3" x14ac:dyDescent="0.3">
      <c r="A1242" s="2">
        <v>42884</v>
      </c>
      <c r="B1242" s="1">
        <v>22</v>
      </c>
      <c r="C1242" s="1">
        <v>15.2</v>
      </c>
    </row>
    <row r="1243" spans="1:3" x14ac:dyDescent="0.3">
      <c r="A1243" s="2">
        <v>42885</v>
      </c>
      <c r="B1243" s="1">
        <v>20.7</v>
      </c>
      <c r="C1243" s="1">
        <v>15.7</v>
      </c>
    </row>
    <row r="1244" spans="1:3" x14ac:dyDescent="0.3">
      <c r="A1244" s="2">
        <v>42886</v>
      </c>
      <c r="B1244" s="1">
        <v>25.3</v>
      </c>
      <c r="C1244" s="1">
        <v>15.1</v>
      </c>
    </row>
    <row r="1245" spans="1:3" x14ac:dyDescent="0.3">
      <c r="A1245" s="2">
        <v>42887</v>
      </c>
      <c r="B1245" s="1">
        <v>24.1</v>
      </c>
      <c r="C1245" s="1">
        <v>16.3</v>
      </c>
    </row>
    <row r="1246" spans="1:3" x14ac:dyDescent="0.3">
      <c r="A1246" s="2">
        <v>42888</v>
      </c>
      <c r="B1246" s="1">
        <v>20.5</v>
      </c>
      <c r="C1246" s="1">
        <v>15.3</v>
      </c>
    </row>
    <row r="1247" spans="1:3" x14ac:dyDescent="0.3">
      <c r="A1247" s="2">
        <v>42889</v>
      </c>
      <c r="B1247" s="1">
        <v>16.3</v>
      </c>
      <c r="C1247" s="1">
        <v>12.9</v>
      </c>
    </row>
    <row r="1248" spans="1:3" x14ac:dyDescent="0.3">
      <c r="A1248" s="2">
        <v>42890</v>
      </c>
      <c r="B1248" s="1">
        <v>18.2</v>
      </c>
      <c r="C1248" s="1">
        <v>10.9</v>
      </c>
    </row>
    <row r="1249" spans="1:3" x14ac:dyDescent="0.3">
      <c r="A1249" s="2">
        <v>42891</v>
      </c>
      <c r="B1249" s="1">
        <v>26</v>
      </c>
      <c r="C1249" s="1">
        <v>8.6</v>
      </c>
    </row>
    <row r="1250" spans="1:3" x14ac:dyDescent="0.3">
      <c r="A1250" s="2">
        <v>42892</v>
      </c>
      <c r="B1250" s="1">
        <v>19.5</v>
      </c>
      <c r="C1250" s="1">
        <v>13.1</v>
      </c>
    </row>
    <row r="1251" spans="1:3" x14ac:dyDescent="0.3">
      <c r="A1251" s="2">
        <v>42893</v>
      </c>
      <c r="B1251" s="1">
        <v>25.7</v>
      </c>
      <c r="C1251" s="1">
        <v>10.199999999999999</v>
      </c>
    </row>
    <row r="1252" spans="1:3" x14ac:dyDescent="0.3">
      <c r="A1252" s="2">
        <v>42894</v>
      </c>
      <c r="B1252" s="1">
        <v>23.3</v>
      </c>
      <c r="C1252" s="1">
        <v>13.9</v>
      </c>
    </row>
    <row r="1253" spans="1:3" x14ac:dyDescent="0.3">
      <c r="A1253" s="2">
        <v>42895</v>
      </c>
      <c r="B1253" s="1">
        <v>22.2</v>
      </c>
      <c r="C1253" s="1">
        <v>15.9</v>
      </c>
    </row>
    <row r="1254" spans="1:3" x14ac:dyDescent="0.3">
      <c r="A1254" s="2">
        <v>42896</v>
      </c>
      <c r="B1254" s="1">
        <v>26.4</v>
      </c>
      <c r="C1254" s="1">
        <v>14.9</v>
      </c>
    </row>
    <row r="1255" spans="1:3" x14ac:dyDescent="0.3">
      <c r="A1255" s="2">
        <v>42897</v>
      </c>
      <c r="B1255" s="1">
        <v>21.4</v>
      </c>
      <c r="C1255" s="1">
        <v>13.7</v>
      </c>
    </row>
    <row r="1256" spans="1:3" x14ac:dyDescent="0.3">
      <c r="A1256" s="2">
        <v>42898</v>
      </c>
      <c r="B1256" s="1">
        <v>19.600000000000001</v>
      </c>
      <c r="C1256" s="1">
        <v>15.2</v>
      </c>
    </row>
    <row r="1257" spans="1:3" x14ac:dyDescent="0.3">
      <c r="A1257" s="2">
        <v>42899</v>
      </c>
      <c r="B1257" s="1">
        <v>24.9</v>
      </c>
      <c r="C1257" s="1">
        <v>15.8</v>
      </c>
    </row>
    <row r="1258" spans="1:3" x14ac:dyDescent="0.3">
      <c r="A1258" s="2">
        <v>42900</v>
      </c>
      <c r="B1258" s="1">
        <v>24.4</v>
      </c>
      <c r="C1258" s="1">
        <v>16.5</v>
      </c>
    </row>
    <row r="1259" spans="1:3" x14ac:dyDescent="0.3">
      <c r="A1259" s="2">
        <v>42901</v>
      </c>
      <c r="B1259" s="1">
        <v>18.899999999999999</v>
      </c>
      <c r="C1259" s="1">
        <v>15.9</v>
      </c>
    </row>
    <row r="1260" spans="1:3" x14ac:dyDescent="0.3">
      <c r="A1260" s="2">
        <v>42902</v>
      </c>
      <c r="B1260" s="1">
        <v>23.3</v>
      </c>
      <c r="C1260" s="1">
        <v>15.5</v>
      </c>
    </row>
    <row r="1261" spans="1:3" x14ac:dyDescent="0.3">
      <c r="A1261" s="2">
        <v>42903</v>
      </c>
      <c r="B1261" s="1">
        <v>29.9</v>
      </c>
      <c r="C1261" s="1">
        <v>17.100000000000001</v>
      </c>
    </row>
    <row r="1262" spans="1:3" x14ac:dyDescent="0.3">
      <c r="A1262" s="2">
        <v>42904</v>
      </c>
      <c r="B1262" s="1">
        <v>32.4</v>
      </c>
      <c r="C1262" s="1">
        <v>16.399999999999999</v>
      </c>
    </row>
    <row r="1263" spans="1:3" x14ac:dyDescent="0.3">
      <c r="A1263" s="2">
        <v>42905</v>
      </c>
      <c r="B1263" s="1">
        <v>32.299999999999997</v>
      </c>
      <c r="C1263" s="1">
        <v>18.3</v>
      </c>
    </row>
    <row r="1264" spans="1:3" x14ac:dyDescent="0.3">
      <c r="A1264" s="2">
        <v>42906</v>
      </c>
      <c r="B1264" s="1">
        <v>35</v>
      </c>
      <c r="C1264" s="1">
        <v>16.100000000000001</v>
      </c>
    </row>
    <row r="1265" spans="1:3" x14ac:dyDescent="0.3">
      <c r="A1265" s="2">
        <v>42907</v>
      </c>
      <c r="B1265" s="1">
        <v>35.6</v>
      </c>
      <c r="C1265" s="1">
        <v>17.3</v>
      </c>
    </row>
    <row r="1266" spans="1:3" x14ac:dyDescent="0.3">
      <c r="A1266" s="2">
        <v>42908</v>
      </c>
      <c r="B1266" s="1">
        <v>20.2</v>
      </c>
      <c r="C1266" s="1">
        <v>17.7</v>
      </c>
    </row>
    <row r="1267" spans="1:3" x14ac:dyDescent="0.3">
      <c r="A1267" s="2">
        <v>42909</v>
      </c>
      <c r="B1267" s="1">
        <v>19.600000000000001</v>
      </c>
      <c r="C1267" s="1">
        <v>16.8</v>
      </c>
    </row>
    <row r="1268" spans="1:3" x14ac:dyDescent="0.3">
      <c r="A1268" s="2">
        <v>42910</v>
      </c>
      <c r="B1268" s="1">
        <v>19</v>
      </c>
      <c r="C1268" s="1">
        <v>16.399999999999999</v>
      </c>
    </row>
    <row r="1269" spans="1:3" x14ac:dyDescent="0.3">
      <c r="A1269" s="2">
        <v>42911</v>
      </c>
      <c r="B1269" s="1">
        <v>21.8</v>
      </c>
      <c r="C1269" s="1">
        <v>15.9</v>
      </c>
    </row>
    <row r="1270" spans="1:3" x14ac:dyDescent="0.3">
      <c r="A1270" s="2">
        <v>42912</v>
      </c>
      <c r="B1270" s="1">
        <v>22.7</v>
      </c>
      <c r="C1270" s="1">
        <v>17.3</v>
      </c>
    </row>
    <row r="1271" spans="1:3" x14ac:dyDescent="0.3">
      <c r="A1271" s="2">
        <v>42913</v>
      </c>
      <c r="B1271" s="1">
        <v>23.1</v>
      </c>
      <c r="C1271" s="1">
        <v>16.3</v>
      </c>
    </row>
    <row r="1272" spans="1:3" x14ac:dyDescent="0.3">
      <c r="A1272" s="2">
        <v>42914</v>
      </c>
      <c r="B1272" s="1">
        <v>24.5</v>
      </c>
      <c r="C1272" s="1">
        <v>13.3</v>
      </c>
    </row>
    <row r="1273" spans="1:3" x14ac:dyDescent="0.3">
      <c r="A1273" s="2">
        <v>42915</v>
      </c>
      <c r="B1273" s="1">
        <v>18.399999999999999</v>
      </c>
      <c r="C1273" s="1">
        <v>12.5</v>
      </c>
    </row>
    <row r="1274" spans="1:3" x14ac:dyDescent="0.3">
      <c r="A1274" s="2">
        <v>42916</v>
      </c>
      <c r="B1274" s="1">
        <v>17.3</v>
      </c>
      <c r="C1274" s="1">
        <v>11.8</v>
      </c>
    </row>
    <row r="1275" spans="1:3" x14ac:dyDescent="0.3">
      <c r="A1275" s="2">
        <v>42917</v>
      </c>
      <c r="B1275" s="1">
        <v>20.9</v>
      </c>
      <c r="C1275" s="1">
        <v>11.2</v>
      </c>
    </row>
    <row r="1276" spans="1:3" x14ac:dyDescent="0.3">
      <c r="A1276" s="2">
        <v>42918</v>
      </c>
      <c r="B1276" s="1">
        <v>25.1</v>
      </c>
      <c r="C1276" s="1">
        <v>10.9</v>
      </c>
    </row>
    <row r="1277" spans="1:3" x14ac:dyDescent="0.3">
      <c r="A1277" s="2">
        <v>42919</v>
      </c>
      <c r="B1277" s="1">
        <v>27.7</v>
      </c>
      <c r="C1277" s="1">
        <v>16.100000000000001</v>
      </c>
    </row>
    <row r="1278" spans="1:3" x14ac:dyDescent="0.3">
      <c r="A1278" s="2">
        <v>42920</v>
      </c>
      <c r="B1278" s="1">
        <v>33.4</v>
      </c>
      <c r="C1278" s="1">
        <v>15.5</v>
      </c>
    </row>
    <row r="1279" spans="1:3" x14ac:dyDescent="0.3">
      <c r="A1279" s="2">
        <v>42921</v>
      </c>
      <c r="B1279" s="1">
        <v>23.6</v>
      </c>
      <c r="C1279" s="1">
        <v>16.899999999999999</v>
      </c>
    </row>
    <row r="1280" spans="1:3" x14ac:dyDescent="0.3">
      <c r="A1280" s="2">
        <v>42922</v>
      </c>
      <c r="B1280" s="1">
        <v>27.2</v>
      </c>
      <c r="C1280" s="1">
        <v>17.600000000000001</v>
      </c>
    </row>
    <row r="1281" spans="1:3" x14ac:dyDescent="0.3">
      <c r="A1281" s="2">
        <v>42923</v>
      </c>
      <c r="B1281" s="1">
        <v>27.6</v>
      </c>
      <c r="C1281" s="1">
        <v>17.7</v>
      </c>
    </row>
    <row r="1282" spans="1:3" x14ac:dyDescent="0.3">
      <c r="A1282" s="2">
        <v>42924</v>
      </c>
      <c r="B1282" s="1">
        <v>23.5</v>
      </c>
      <c r="C1282" s="1">
        <v>17.600000000000001</v>
      </c>
    </row>
    <row r="1283" spans="1:3" x14ac:dyDescent="0.3">
      <c r="A1283" s="2">
        <v>42925</v>
      </c>
      <c r="B1283" s="1">
        <v>20.5</v>
      </c>
      <c r="C1283" s="1">
        <v>16.7</v>
      </c>
    </row>
    <row r="1284" spans="1:3" x14ac:dyDescent="0.3">
      <c r="A1284" s="2">
        <v>42926</v>
      </c>
      <c r="B1284" s="1">
        <v>20.7</v>
      </c>
      <c r="C1284" s="1">
        <v>15.6</v>
      </c>
    </row>
    <row r="1285" spans="1:3" x14ac:dyDescent="0.3">
      <c r="A1285" s="2">
        <v>42927</v>
      </c>
      <c r="B1285" s="1">
        <v>26.2</v>
      </c>
      <c r="C1285" s="1">
        <v>15.2</v>
      </c>
    </row>
    <row r="1286" spans="1:3" x14ac:dyDescent="0.3">
      <c r="A1286" s="2">
        <v>42928</v>
      </c>
      <c r="B1286" s="1">
        <v>24.6</v>
      </c>
      <c r="C1286" s="1">
        <v>14</v>
      </c>
    </row>
    <row r="1287" spans="1:3" x14ac:dyDescent="0.3">
      <c r="A1287" s="2">
        <v>42929</v>
      </c>
      <c r="B1287" s="1">
        <v>20.5</v>
      </c>
      <c r="C1287" s="1">
        <v>17.100000000000001</v>
      </c>
    </row>
    <row r="1288" spans="1:3" x14ac:dyDescent="0.3">
      <c r="A1288" s="2">
        <v>42930</v>
      </c>
      <c r="B1288" s="1">
        <v>24.4</v>
      </c>
      <c r="C1288" s="1">
        <v>16.8</v>
      </c>
    </row>
    <row r="1289" spans="1:3" x14ac:dyDescent="0.3">
      <c r="A1289" s="2">
        <v>42931</v>
      </c>
      <c r="B1289" s="1">
        <v>26.2</v>
      </c>
      <c r="C1289" s="1">
        <v>14.7</v>
      </c>
    </row>
    <row r="1290" spans="1:3" x14ac:dyDescent="0.3">
      <c r="A1290" s="2">
        <v>42932</v>
      </c>
      <c r="B1290" s="1">
        <v>28</v>
      </c>
      <c r="C1290" s="1">
        <v>17.100000000000001</v>
      </c>
    </row>
    <row r="1291" spans="1:3" x14ac:dyDescent="0.3">
      <c r="A1291" s="2">
        <v>42933</v>
      </c>
      <c r="B1291" s="1">
        <v>28.6</v>
      </c>
      <c r="C1291" s="1">
        <v>19.399999999999999</v>
      </c>
    </row>
    <row r="1292" spans="1:3" x14ac:dyDescent="0.3">
      <c r="A1292" s="2">
        <v>42934</v>
      </c>
      <c r="B1292" s="1">
        <v>25.9</v>
      </c>
      <c r="C1292" s="1">
        <v>17.399999999999999</v>
      </c>
    </row>
    <row r="1293" spans="1:3" x14ac:dyDescent="0.3">
      <c r="A1293" s="2">
        <v>42935</v>
      </c>
      <c r="B1293" s="1">
        <v>26.1</v>
      </c>
      <c r="C1293" s="1">
        <v>16.7</v>
      </c>
    </row>
    <row r="1294" spans="1:3" x14ac:dyDescent="0.3">
      <c r="A1294" s="2">
        <v>42936</v>
      </c>
      <c r="B1294" s="1">
        <v>17.3</v>
      </c>
      <c r="C1294" s="1">
        <v>14.9</v>
      </c>
    </row>
    <row r="1295" spans="1:3" x14ac:dyDescent="0.3">
      <c r="A1295" s="2">
        <v>42937</v>
      </c>
      <c r="B1295" s="1">
        <v>24.9</v>
      </c>
      <c r="C1295" s="1">
        <v>14.3</v>
      </c>
    </row>
    <row r="1296" spans="1:3" x14ac:dyDescent="0.3">
      <c r="A1296" s="2">
        <v>42938</v>
      </c>
      <c r="B1296" s="1">
        <v>21.8</v>
      </c>
      <c r="C1296" s="1">
        <v>14.6</v>
      </c>
    </row>
    <row r="1297" spans="1:3" x14ac:dyDescent="0.3">
      <c r="A1297" s="2">
        <v>42939</v>
      </c>
      <c r="B1297" s="1">
        <v>26.7</v>
      </c>
      <c r="C1297" s="1">
        <v>14.3</v>
      </c>
    </row>
    <row r="1298" spans="1:3" x14ac:dyDescent="0.3">
      <c r="A1298" s="2">
        <v>42940</v>
      </c>
      <c r="B1298" s="1">
        <v>21.1</v>
      </c>
      <c r="C1298" s="1">
        <v>16.399999999999999</v>
      </c>
    </row>
    <row r="1299" spans="1:3" x14ac:dyDescent="0.3">
      <c r="A1299" s="2">
        <v>42941</v>
      </c>
      <c r="B1299" s="1">
        <v>24.5</v>
      </c>
      <c r="C1299" s="1">
        <v>14.4</v>
      </c>
    </row>
    <row r="1300" spans="1:3" x14ac:dyDescent="0.3">
      <c r="A1300" s="2">
        <v>42942</v>
      </c>
      <c r="B1300" s="1">
        <v>27.5</v>
      </c>
      <c r="C1300" s="1">
        <v>15.1</v>
      </c>
    </row>
    <row r="1301" spans="1:3" x14ac:dyDescent="0.3">
      <c r="A1301" s="2">
        <v>42943</v>
      </c>
      <c r="B1301" s="1">
        <v>28.3</v>
      </c>
      <c r="C1301" s="1">
        <v>14.5</v>
      </c>
    </row>
    <row r="1302" spans="1:3" x14ac:dyDescent="0.3">
      <c r="A1302" s="2">
        <v>42944</v>
      </c>
      <c r="B1302" s="1">
        <v>27.5</v>
      </c>
      <c r="C1302" s="1">
        <v>17.899999999999999</v>
      </c>
    </row>
    <row r="1303" spans="1:3" x14ac:dyDescent="0.3">
      <c r="A1303" s="2">
        <v>42945</v>
      </c>
      <c r="B1303" s="1">
        <v>31.6</v>
      </c>
      <c r="C1303" s="1">
        <v>16.899999999999999</v>
      </c>
    </row>
    <row r="1304" spans="1:3" x14ac:dyDescent="0.3">
      <c r="A1304" s="2">
        <v>42946</v>
      </c>
      <c r="B1304" s="1">
        <v>24.6</v>
      </c>
      <c r="C1304" s="1">
        <v>16.2</v>
      </c>
    </row>
    <row r="1305" spans="1:3" x14ac:dyDescent="0.3">
      <c r="A1305" s="2">
        <v>42947</v>
      </c>
      <c r="B1305" s="1">
        <v>20.399999999999999</v>
      </c>
      <c r="C1305" s="1">
        <v>15.2</v>
      </c>
    </row>
    <row r="1306" spans="1:3" x14ac:dyDescent="0.3">
      <c r="A1306" s="2">
        <v>42948</v>
      </c>
      <c r="B1306" s="1">
        <v>19.399999999999999</v>
      </c>
      <c r="C1306" s="1">
        <v>15.1</v>
      </c>
    </row>
    <row r="1307" spans="1:3" x14ac:dyDescent="0.3">
      <c r="A1307" s="2">
        <v>42949</v>
      </c>
      <c r="B1307" s="1">
        <v>28.6</v>
      </c>
      <c r="C1307" s="1">
        <v>15</v>
      </c>
    </row>
    <row r="1308" spans="1:3" x14ac:dyDescent="0.3">
      <c r="A1308" s="2">
        <v>42950</v>
      </c>
      <c r="B1308" s="1">
        <v>25.9</v>
      </c>
      <c r="C1308" s="1">
        <v>15.5</v>
      </c>
    </row>
    <row r="1309" spans="1:3" x14ac:dyDescent="0.3">
      <c r="A1309" s="2">
        <v>42951</v>
      </c>
      <c r="B1309" s="1">
        <v>30.3</v>
      </c>
      <c r="C1309" s="1">
        <v>16.399999999999999</v>
      </c>
    </row>
    <row r="1310" spans="1:3" x14ac:dyDescent="0.3">
      <c r="A1310" s="2">
        <v>42952</v>
      </c>
      <c r="B1310" s="1">
        <v>21.1</v>
      </c>
      <c r="C1310" s="1">
        <v>15.6</v>
      </c>
    </row>
    <row r="1311" spans="1:3" x14ac:dyDescent="0.3">
      <c r="A1311" s="2">
        <v>42953</v>
      </c>
      <c r="B1311" s="1">
        <v>20.6</v>
      </c>
      <c r="C1311" s="1">
        <v>15.6</v>
      </c>
    </row>
    <row r="1312" spans="1:3" x14ac:dyDescent="0.3">
      <c r="A1312" s="2">
        <v>42954</v>
      </c>
      <c r="B1312" s="1">
        <v>20.6</v>
      </c>
      <c r="C1312" s="1">
        <v>14.5</v>
      </c>
    </row>
    <row r="1313" spans="1:3" x14ac:dyDescent="0.3">
      <c r="A1313" s="2">
        <v>42955</v>
      </c>
      <c r="B1313" s="1">
        <v>21.2</v>
      </c>
      <c r="C1313" s="1">
        <v>12.7</v>
      </c>
    </row>
    <row r="1314" spans="1:3" x14ac:dyDescent="0.3">
      <c r="A1314" s="2">
        <v>42956</v>
      </c>
      <c r="B1314" s="1">
        <v>20.100000000000001</v>
      </c>
      <c r="C1314" s="1">
        <v>11.9</v>
      </c>
    </row>
    <row r="1315" spans="1:3" x14ac:dyDescent="0.3">
      <c r="A1315" s="2">
        <v>42957</v>
      </c>
      <c r="B1315" s="1">
        <v>21.8</v>
      </c>
      <c r="C1315" s="1">
        <v>11.1</v>
      </c>
    </row>
    <row r="1316" spans="1:3" x14ac:dyDescent="0.3">
      <c r="A1316" s="2">
        <v>42958</v>
      </c>
      <c r="B1316" s="1">
        <v>23.8</v>
      </c>
      <c r="C1316" s="1">
        <v>11.2</v>
      </c>
    </row>
    <row r="1317" spans="1:3" x14ac:dyDescent="0.3">
      <c r="A1317" s="2">
        <v>42959</v>
      </c>
      <c r="B1317" s="1">
        <v>25.5</v>
      </c>
      <c r="C1317" s="1">
        <v>14.1</v>
      </c>
    </row>
    <row r="1318" spans="1:3" x14ac:dyDescent="0.3">
      <c r="A1318" s="2">
        <v>42960</v>
      </c>
      <c r="B1318" s="1">
        <v>26.3</v>
      </c>
      <c r="C1318" s="1">
        <v>13.8</v>
      </c>
    </row>
    <row r="1319" spans="1:3" x14ac:dyDescent="0.3">
      <c r="A1319" s="2">
        <v>42961</v>
      </c>
      <c r="B1319" s="1">
        <v>29.2</v>
      </c>
      <c r="C1319" s="1">
        <v>16.3</v>
      </c>
    </row>
    <row r="1320" spans="1:3" x14ac:dyDescent="0.3">
      <c r="A1320" s="2">
        <v>42962</v>
      </c>
      <c r="B1320" s="1">
        <v>22</v>
      </c>
      <c r="C1320" s="1">
        <v>17.600000000000001</v>
      </c>
    </row>
    <row r="1321" spans="1:3" x14ac:dyDescent="0.3">
      <c r="A1321" s="2">
        <v>42963</v>
      </c>
      <c r="B1321" s="1">
        <v>27.6</v>
      </c>
      <c r="C1321" s="1">
        <v>16.8</v>
      </c>
    </row>
    <row r="1322" spans="1:3" x14ac:dyDescent="0.3">
      <c r="A1322" s="2">
        <v>42964</v>
      </c>
      <c r="B1322" s="1">
        <v>29.6</v>
      </c>
      <c r="C1322" s="1">
        <v>14.4</v>
      </c>
    </row>
    <row r="1323" spans="1:3" x14ac:dyDescent="0.3">
      <c r="A1323" s="2">
        <v>42965</v>
      </c>
      <c r="B1323" s="1">
        <v>25.7</v>
      </c>
      <c r="C1323" s="1">
        <v>17.399999999999999</v>
      </c>
    </row>
    <row r="1324" spans="1:3" x14ac:dyDescent="0.3">
      <c r="A1324" s="2">
        <v>42966</v>
      </c>
      <c r="B1324" s="1">
        <v>23.1</v>
      </c>
      <c r="C1324" s="1">
        <v>17.5</v>
      </c>
    </row>
    <row r="1325" spans="1:3" x14ac:dyDescent="0.3">
      <c r="A1325" s="2">
        <v>42967</v>
      </c>
      <c r="B1325" s="1">
        <v>28.6</v>
      </c>
      <c r="C1325" s="1">
        <v>14</v>
      </c>
    </row>
    <row r="1326" spans="1:3" x14ac:dyDescent="0.3">
      <c r="A1326" s="2">
        <v>42968</v>
      </c>
      <c r="B1326" s="1">
        <v>34.9</v>
      </c>
      <c r="C1326" s="1">
        <v>15.7</v>
      </c>
    </row>
    <row r="1327" spans="1:3" x14ac:dyDescent="0.3">
      <c r="A1327" s="2">
        <v>42969</v>
      </c>
      <c r="B1327" s="1">
        <v>27.5</v>
      </c>
      <c r="C1327" s="1">
        <v>16.5</v>
      </c>
    </row>
    <row r="1328" spans="1:3" x14ac:dyDescent="0.3">
      <c r="A1328" s="2">
        <v>42970</v>
      </c>
      <c r="B1328" s="1">
        <v>24.5</v>
      </c>
      <c r="C1328" s="1">
        <v>15.2</v>
      </c>
    </row>
    <row r="1329" spans="1:3" x14ac:dyDescent="0.3">
      <c r="A1329" s="2">
        <v>42971</v>
      </c>
      <c r="B1329" s="1">
        <v>21.7</v>
      </c>
      <c r="C1329" s="1">
        <v>18.3</v>
      </c>
    </row>
    <row r="1330" spans="1:3" x14ac:dyDescent="0.3">
      <c r="A1330" s="2">
        <v>42972</v>
      </c>
      <c r="B1330" s="1">
        <v>25.7</v>
      </c>
      <c r="C1330" s="1">
        <v>17.899999999999999</v>
      </c>
    </row>
    <row r="1331" spans="1:3" x14ac:dyDescent="0.3">
      <c r="A1331" s="2">
        <v>42973</v>
      </c>
      <c r="B1331" s="1">
        <v>27.2</v>
      </c>
      <c r="C1331" s="1">
        <v>15.7</v>
      </c>
    </row>
    <row r="1332" spans="1:3" x14ac:dyDescent="0.3">
      <c r="A1332" s="2">
        <v>42974</v>
      </c>
      <c r="B1332" s="1">
        <v>31.6</v>
      </c>
      <c r="C1332" s="1">
        <v>15.9</v>
      </c>
    </row>
    <row r="1333" spans="1:3" x14ac:dyDescent="0.3">
      <c r="A1333" s="2">
        <v>42975</v>
      </c>
      <c r="B1333" s="1">
        <v>27</v>
      </c>
      <c r="C1333" s="1">
        <v>15.7</v>
      </c>
    </row>
    <row r="1334" spans="1:3" x14ac:dyDescent="0.3">
      <c r="A1334" s="2">
        <v>42976</v>
      </c>
      <c r="B1334" s="1">
        <v>26.5</v>
      </c>
      <c r="C1334" s="1">
        <v>18.600000000000001</v>
      </c>
    </row>
    <row r="1335" spans="1:3" x14ac:dyDescent="0.3">
      <c r="A1335" s="2">
        <v>42977</v>
      </c>
      <c r="B1335" s="1">
        <v>22</v>
      </c>
      <c r="C1335" s="1">
        <v>15.1</v>
      </c>
    </row>
    <row r="1336" spans="1:3" x14ac:dyDescent="0.3">
      <c r="A1336" s="2">
        <v>42978</v>
      </c>
      <c r="B1336" s="1">
        <v>20.100000000000001</v>
      </c>
      <c r="C1336" s="1">
        <v>14.5</v>
      </c>
    </row>
    <row r="1337" spans="1:3" x14ac:dyDescent="0.3">
      <c r="A1337" s="2">
        <v>42979</v>
      </c>
      <c r="B1337" s="1">
        <v>22.3</v>
      </c>
      <c r="C1337" s="1">
        <v>14</v>
      </c>
    </row>
    <row r="1338" spans="1:3" x14ac:dyDescent="0.3">
      <c r="A1338" s="2">
        <v>42980</v>
      </c>
      <c r="B1338" s="1">
        <v>24.4</v>
      </c>
      <c r="C1338" s="1">
        <v>10.7</v>
      </c>
    </row>
    <row r="1339" spans="1:3" x14ac:dyDescent="0.3">
      <c r="A1339" s="2">
        <v>42981</v>
      </c>
      <c r="B1339" s="1">
        <v>26.2</v>
      </c>
      <c r="C1339" s="1">
        <v>15.7</v>
      </c>
    </row>
    <row r="1340" spans="1:3" x14ac:dyDescent="0.3">
      <c r="A1340" s="2">
        <v>42982</v>
      </c>
      <c r="B1340" s="1">
        <v>25.1</v>
      </c>
      <c r="C1340" s="1">
        <v>17.7</v>
      </c>
    </row>
    <row r="1341" spans="1:3" x14ac:dyDescent="0.3">
      <c r="A1341" s="2">
        <v>42983</v>
      </c>
      <c r="B1341" s="1">
        <v>26.4</v>
      </c>
      <c r="C1341" s="1">
        <v>17</v>
      </c>
    </row>
    <row r="1342" spans="1:3" x14ac:dyDescent="0.3">
      <c r="A1342" s="2">
        <v>42984</v>
      </c>
      <c r="B1342" s="1">
        <v>21.6</v>
      </c>
      <c r="C1342" s="1">
        <v>15.2</v>
      </c>
    </row>
    <row r="1343" spans="1:3" x14ac:dyDescent="0.3">
      <c r="A1343" s="2">
        <v>42985</v>
      </c>
      <c r="B1343" s="1">
        <v>23</v>
      </c>
      <c r="C1343" s="1">
        <v>14.2</v>
      </c>
    </row>
    <row r="1344" spans="1:3" x14ac:dyDescent="0.3">
      <c r="A1344" s="2">
        <v>42986</v>
      </c>
      <c r="B1344" s="1">
        <v>23.7</v>
      </c>
      <c r="C1344" s="1">
        <v>14.4</v>
      </c>
    </row>
    <row r="1345" spans="1:3" x14ac:dyDescent="0.3">
      <c r="A1345" s="2">
        <v>42987</v>
      </c>
      <c r="B1345" s="1">
        <v>20.3</v>
      </c>
      <c r="C1345" s="1">
        <v>13.3</v>
      </c>
    </row>
    <row r="1346" spans="1:3" x14ac:dyDescent="0.3">
      <c r="A1346" s="2">
        <v>42988</v>
      </c>
      <c r="B1346" s="1">
        <v>22.6</v>
      </c>
      <c r="C1346" s="1">
        <v>11.5</v>
      </c>
    </row>
    <row r="1347" spans="1:3" x14ac:dyDescent="0.3">
      <c r="A1347" s="2">
        <v>42989</v>
      </c>
      <c r="B1347" s="1">
        <v>22.8</v>
      </c>
      <c r="C1347" s="1">
        <v>16.3</v>
      </c>
    </row>
    <row r="1348" spans="1:3" x14ac:dyDescent="0.3">
      <c r="A1348" s="2">
        <v>42990</v>
      </c>
      <c r="B1348" s="1">
        <v>26.1</v>
      </c>
      <c r="C1348" s="1">
        <v>14</v>
      </c>
    </row>
    <row r="1349" spans="1:3" x14ac:dyDescent="0.3">
      <c r="A1349" s="2">
        <v>42991</v>
      </c>
      <c r="B1349" s="1">
        <v>27.8</v>
      </c>
      <c r="C1349" s="1">
        <v>13.1</v>
      </c>
    </row>
    <row r="1350" spans="1:3" x14ac:dyDescent="0.3">
      <c r="A1350" s="2">
        <v>42992</v>
      </c>
      <c r="B1350" s="1">
        <v>19.8</v>
      </c>
      <c r="C1350" s="1">
        <v>12.5</v>
      </c>
    </row>
    <row r="1351" spans="1:3" x14ac:dyDescent="0.3">
      <c r="A1351" s="2">
        <v>42993</v>
      </c>
      <c r="B1351" s="1">
        <v>17.7</v>
      </c>
      <c r="C1351" s="1">
        <v>10.5</v>
      </c>
    </row>
    <row r="1352" spans="1:3" x14ac:dyDescent="0.3">
      <c r="A1352" s="2">
        <v>42994</v>
      </c>
      <c r="B1352" s="1">
        <v>17.5</v>
      </c>
      <c r="C1352" s="1">
        <v>9.3000000000000007</v>
      </c>
    </row>
    <row r="1353" spans="1:3" x14ac:dyDescent="0.3">
      <c r="A1353" s="2">
        <v>42995</v>
      </c>
      <c r="B1353" s="1">
        <v>20.100000000000001</v>
      </c>
      <c r="C1353" s="1">
        <v>8.1999999999999993</v>
      </c>
    </row>
    <row r="1354" spans="1:3" x14ac:dyDescent="0.3">
      <c r="A1354" s="2">
        <v>42996</v>
      </c>
      <c r="B1354" s="1">
        <v>20.2</v>
      </c>
      <c r="C1354" s="1">
        <v>12.7</v>
      </c>
    </row>
    <row r="1355" spans="1:3" x14ac:dyDescent="0.3">
      <c r="A1355" s="2">
        <v>42997</v>
      </c>
      <c r="B1355" s="1">
        <v>22.2</v>
      </c>
      <c r="C1355" s="1">
        <v>12.7</v>
      </c>
    </row>
    <row r="1356" spans="1:3" x14ac:dyDescent="0.3">
      <c r="A1356" s="2">
        <v>42998</v>
      </c>
      <c r="B1356" s="1">
        <v>23.9</v>
      </c>
      <c r="C1356" s="1">
        <v>11.8</v>
      </c>
    </row>
    <row r="1357" spans="1:3" x14ac:dyDescent="0.3">
      <c r="A1357" s="2">
        <v>42999</v>
      </c>
      <c r="B1357" s="1">
        <v>21.2</v>
      </c>
      <c r="C1357" s="1">
        <v>12.3</v>
      </c>
    </row>
    <row r="1358" spans="1:3" x14ac:dyDescent="0.3">
      <c r="A1358" s="2">
        <v>43000</v>
      </c>
      <c r="B1358" s="1">
        <v>20.5</v>
      </c>
      <c r="C1358" s="1">
        <v>14</v>
      </c>
    </row>
    <row r="1359" spans="1:3" x14ac:dyDescent="0.3">
      <c r="A1359" s="2">
        <v>43001</v>
      </c>
      <c r="B1359" s="1">
        <v>26.7</v>
      </c>
      <c r="C1359" s="1">
        <v>12.4</v>
      </c>
    </row>
    <row r="1360" spans="1:3" x14ac:dyDescent="0.3">
      <c r="A1360" s="2">
        <v>43002</v>
      </c>
      <c r="B1360" s="1">
        <v>25.2</v>
      </c>
      <c r="C1360" s="1">
        <v>13.5</v>
      </c>
    </row>
    <row r="1361" spans="1:3" x14ac:dyDescent="0.3">
      <c r="A1361" s="2">
        <v>43003</v>
      </c>
      <c r="B1361" s="1">
        <v>21.9</v>
      </c>
      <c r="C1361" s="1">
        <v>14.2</v>
      </c>
    </row>
    <row r="1362" spans="1:3" x14ac:dyDescent="0.3">
      <c r="A1362" s="2">
        <v>43004</v>
      </c>
      <c r="B1362" s="1">
        <v>23.3</v>
      </c>
      <c r="C1362" s="1">
        <v>12.4</v>
      </c>
    </row>
    <row r="1363" spans="1:3" x14ac:dyDescent="0.3">
      <c r="A1363" s="2">
        <v>43005</v>
      </c>
      <c r="B1363" s="1">
        <v>26.4</v>
      </c>
      <c r="C1363" s="1">
        <v>12.2</v>
      </c>
    </row>
    <row r="1364" spans="1:3" x14ac:dyDescent="0.3">
      <c r="A1364" s="2">
        <v>43006</v>
      </c>
      <c r="B1364" s="1">
        <v>26.3</v>
      </c>
      <c r="C1364" s="1">
        <v>12.9</v>
      </c>
    </row>
    <row r="1365" spans="1:3" x14ac:dyDescent="0.3">
      <c r="A1365" s="2">
        <v>43007</v>
      </c>
      <c r="B1365" s="1">
        <v>24</v>
      </c>
      <c r="C1365" s="1">
        <v>13.3</v>
      </c>
    </row>
    <row r="1366" spans="1:3" x14ac:dyDescent="0.3">
      <c r="A1366" s="2">
        <v>43008</v>
      </c>
      <c r="B1366" s="1">
        <v>18.399999999999999</v>
      </c>
      <c r="C1366" s="1">
        <v>14.3</v>
      </c>
    </row>
    <row r="1367" spans="1:3" x14ac:dyDescent="0.3">
      <c r="A1367" s="2">
        <v>43009</v>
      </c>
      <c r="B1367" s="1">
        <v>23.9</v>
      </c>
      <c r="C1367" s="1">
        <v>13</v>
      </c>
    </row>
    <row r="1368" spans="1:3" x14ac:dyDescent="0.3">
      <c r="A1368" s="2">
        <v>43010</v>
      </c>
      <c r="B1368" s="1">
        <v>25.2</v>
      </c>
      <c r="C1368" s="1">
        <v>17.600000000000001</v>
      </c>
    </row>
    <row r="1369" spans="1:3" x14ac:dyDescent="0.3">
      <c r="A1369" s="2">
        <v>43011</v>
      </c>
      <c r="B1369" s="1">
        <v>22.3</v>
      </c>
      <c r="C1369" s="1">
        <v>18.399999999999999</v>
      </c>
    </row>
    <row r="1370" spans="1:3" x14ac:dyDescent="0.3">
      <c r="A1370" s="2">
        <v>43012</v>
      </c>
      <c r="B1370" s="1">
        <v>23.2</v>
      </c>
      <c r="C1370" s="1">
        <v>17.399999999999999</v>
      </c>
    </row>
    <row r="1371" spans="1:3" x14ac:dyDescent="0.3">
      <c r="A1371" s="2">
        <v>43013</v>
      </c>
      <c r="B1371" s="1">
        <v>20.6</v>
      </c>
      <c r="C1371" s="1">
        <v>17.600000000000001</v>
      </c>
    </row>
    <row r="1372" spans="1:3" x14ac:dyDescent="0.3">
      <c r="A1372" s="2">
        <v>43014</v>
      </c>
      <c r="B1372" s="1">
        <v>22.1</v>
      </c>
      <c r="C1372" s="1">
        <v>15.3</v>
      </c>
    </row>
    <row r="1373" spans="1:3" x14ac:dyDescent="0.3">
      <c r="A1373" s="2">
        <v>43015</v>
      </c>
      <c r="B1373" s="1">
        <v>23.8</v>
      </c>
      <c r="C1373" s="1">
        <v>11.9</v>
      </c>
    </row>
    <row r="1374" spans="1:3" x14ac:dyDescent="0.3">
      <c r="A1374" s="2">
        <v>43016</v>
      </c>
      <c r="B1374" s="1">
        <v>22.6</v>
      </c>
      <c r="C1374" s="1">
        <v>7.7</v>
      </c>
    </row>
    <row r="1375" spans="1:3" x14ac:dyDescent="0.3">
      <c r="A1375" s="2">
        <v>43017</v>
      </c>
      <c r="B1375" s="1">
        <v>22.5</v>
      </c>
      <c r="C1375" s="1">
        <v>8.1</v>
      </c>
    </row>
    <row r="1376" spans="1:3" x14ac:dyDescent="0.3">
      <c r="A1376" s="2">
        <v>43018</v>
      </c>
      <c r="B1376" s="1">
        <v>24.8</v>
      </c>
      <c r="C1376" s="1">
        <v>8.1</v>
      </c>
    </row>
    <row r="1377" spans="1:3" x14ac:dyDescent="0.3">
      <c r="A1377" s="2">
        <v>43019</v>
      </c>
      <c r="B1377" s="1">
        <v>22.5</v>
      </c>
      <c r="C1377" s="1">
        <v>8.1</v>
      </c>
    </row>
    <row r="1378" spans="1:3" x14ac:dyDescent="0.3">
      <c r="A1378" s="2">
        <v>43020</v>
      </c>
      <c r="B1378" s="1">
        <v>24.9</v>
      </c>
      <c r="C1378" s="1">
        <v>9.8000000000000007</v>
      </c>
    </row>
    <row r="1379" spans="1:3" x14ac:dyDescent="0.3">
      <c r="A1379" s="2">
        <v>43021</v>
      </c>
      <c r="B1379" s="1">
        <v>21.3</v>
      </c>
      <c r="C1379" s="1">
        <v>8.8000000000000007</v>
      </c>
    </row>
    <row r="1380" spans="1:3" x14ac:dyDescent="0.3">
      <c r="A1380" s="2">
        <v>43022</v>
      </c>
      <c r="B1380" s="1">
        <v>27.7</v>
      </c>
      <c r="C1380" s="1">
        <v>12.1</v>
      </c>
    </row>
    <row r="1381" spans="1:3" x14ac:dyDescent="0.3">
      <c r="A1381" s="2">
        <v>43023</v>
      </c>
      <c r="B1381" s="1">
        <v>31.5</v>
      </c>
      <c r="C1381" s="1">
        <v>14.5</v>
      </c>
    </row>
    <row r="1382" spans="1:3" x14ac:dyDescent="0.3">
      <c r="A1382" s="2">
        <v>43024</v>
      </c>
      <c r="B1382" s="1">
        <v>18.899999999999999</v>
      </c>
      <c r="C1382" s="1">
        <v>15.2</v>
      </c>
    </row>
    <row r="1383" spans="1:3" x14ac:dyDescent="0.3">
      <c r="A1383" s="2">
        <v>43025</v>
      </c>
      <c r="B1383" s="1">
        <v>17.2</v>
      </c>
      <c r="C1383" s="1">
        <v>10.9</v>
      </c>
    </row>
    <row r="1384" spans="1:3" x14ac:dyDescent="0.3">
      <c r="A1384" s="2">
        <v>43026</v>
      </c>
      <c r="B1384" s="1">
        <v>14.9</v>
      </c>
      <c r="C1384" s="1">
        <v>10.6</v>
      </c>
    </row>
    <row r="1385" spans="1:3" x14ac:dyDescent="0.3">
      <c r="A1385" s="2">
        <v>43027</v>
      </c>
      <c r="B1385" s="1">
        <v>20.100000000000001</v>
      </c>
      <c r="C1385" s="1">
        <v>8.5</v>
      </c>
    </row>
    <row r="1386" spans="1:3" x14ac:dyDescent="0.3">
      <c r="A1386" s="2">
        <v>43028</v>
      </c>
      <c r="B1386" s="1">
        <v>25.6</v>
      </c>
      <c r="C1386" s="1">
        <v>13.3</v>
      </c>
    </row>
    <row r="1387" spans="1:3" x14ac:dyDescent="0.3">
      <c r="A1387" s="2">
        <v>43029</v>
      </c>
      <c r="B1387" s="1">
        <v>20.399999999999999</v>
      </c>
      <c r="C1387" s="1">
        <v>10.7</v>
      </c>
    </row>
    <row r="1388" spans="1:3" x14ac:dyDescent="0.3">
      <c r="A1388" s="2">
        <v>43030</v>
      </c>
      <c r="B1388" s="1">
        <v>18.5</v>
      </c>
      <c r="C1388" s="1">
        <v>8.8000000000000007</v>
      </c>
    </row>
    <row r="1389" spans="1:3" x14ac:dyDescent="0.3">
      <c r="A1389" s="2">
        <v>43031</v>
      </c>
      <c r="B1389" s="1">
        <v>21.5</v>
      </c>
      <c r="C1389" s="1">
        <v>6.8</v>
      </c>
    </row>
    <row r="1390" spans="1:3" x14ac:dyDescent="0.3">
      <c r="A1390" s="2">
        <v>43032</v>
      </c>
      <c r="B1390" s="1">
        <v>26.7</v>
      </c>
      <c r="C1390" s="1">
        <v>6.9</v>
      </c>
    </row>
    <row r="1391" spans="1:3" x14ac:dyDescent="0.3">
      <c r="A1391" s="2">
        <v>43033</v>
      </c>
      <c r="B1391" s="1">
        <v>25.9</v>
      </c>
      <c r="C1391" s="1">
        <v>7</v>
      </c>
    </row>
    <row r="1392" spans="1:3" x14ac:dyDescent="0.3">
      <c r="A1392" s="2">
        <v>43034</v>
      </c>
      <c r="B1392" s="1">
        <v>24.3</v>
      </c>
      <c r="C1392" s="1">
        <v>6.8</v>
      </c>
    </row>
    <row r="1393" spans="1:3" x14ac:dyDescent="0.3">
      <c r="A1393" s="2">
        <v>43035</v>
      </c>
      <c r="B1393" s="1">
        <v>23.9</v>
      </c>
      <c r="C1393" s="1">
        <v>9.1</v>
      </c>
    </row>
    <row r="1394" spans="1:3" x14ac:dyDescent="0.3">
      <c r="A1394" s="2">
        <v>43036</v>
      </c>
      <c r="B1394" s="1">
        <v>21.4</v>
      </c>
      <c r="C1394" s="1">
        <v>14.4</v>
      </c>
    </row>
    <row r="1395" spans="1:3" x14ac:dyDescent="0.3">
      <c r="A1395" s="2">
        <v>43037</v>
      </c>
      <c r="B1395" s="1">
        <v>19.399999999999999</v>
      </c>
      <c r="C1395" s="1">
        <v>10.6</v>
      </c>
    </row>
    <row r="1396" spans="1:3" x14ac:dyDescent="0.3">
      <c r="A1396" s="2">
        <v>43038</v>
      </c>
      <c r="B1396" s="1">
        <v>16</v>
      </c>
      <c r="C1396" s="1">
        <v>10.3</v>
      </c>
    </row>
    <row r="1397" spans="1:3" x14ac:dyDescent="0.3">
      <c r="A1397" s="2">
        <v>43039</v>
      </c>
      <c r="B1397" s="1">
        <v>17.2</v>
      </c>
      <c r="C1397" s="1">
        <v>5.9</v>
      </c>
    </row>
    <row r="1398" spans="1:3" x14ac:dyDescent="0.3">
      <c r="A1398" s="2">
        <v>43040</v>
      </c>
      <c r="B1398" s="1">
        <v>23.4</v>
      </c>
      <c r="C1398" s="1">
        <v>5.6</v>
      </c>
    </row>
    <row r="1399" spans="1:3" x14ac:dyDescent="0.3">
      <c r="A1399" s="2">
        <v>43041</v>
      </c>
      <c r="B1399" s="1">
        <v>22.5</v>
      </c>
      <c r="C1399" s="1">
        <v>10.6</v>
      </c>
    </row>
    <row r="1400" spans="1:3" x14ac:dyDescent="0.3">
      <c r="A1400" s="2">
        <v>43042</v>
      </c>
      <c r="B1400" s="1">
        <v>20.8</v>
      </c>
      <c r="C1400" s="1">
        <v>11.6</v>
      </c>
    </row>
    <row r="1401" spans="1:3" x14ac:dyDescent="0.3">
      <c r="A1401" s="2">
        <v>43043</v>
      </c>
      <c r="B1401" s="1">
        <v>16.899999999999999</v>
      </c>
      <c r="C1401" s="1">
        <v>10.5</v>
      </c>
    </row>
    <row r="1402" spans="1:3" x14ac:dyDescent="0.3">
      <c r="A1402" s="2">
        <v>43044</v>
      </c>
      <c r="B1402" s="1">
        <v>13.1</v>
      </c>
      <c r="C1402" s="1">
        <v>9.3000000000000007</v>
      </c>
    </row>
    <row r="1403" spans="1:3" x14ac:dyDescent="0.3">
      <c r="A1403" s="2">
        <v>43045</v>
      </c>
      <c r="B1403" s="1">
        <v>14.4</v>
      </c>
      <c r="C1403" s="1">
        <v>6.2</v>
      </c>
    </row>
    <row r="1404" spans="1:3" x14ac:dyDescent="0.3">
      <c r="A1404" s="2">
        <v>43046</v>
      </c>
      <c r="B1404" s="1">
        <v>14.5</v>
      </c>
      <c r="C1404" s="1">
        <v>4.7</v>
      </c>
    </row>
    <row r="1405" spans="1:3" x14ac:dyDescent="0.3">
      <c r="A1405" s="2">
        <v>43047</v>
      </c>
      <c r="B1405" s="1">
        <v>10.1</v>
      </c>
      <c r="C1405" s="1">
        <v>6.8</v>
      </c>
    </row>
    <row r="1406" spans="1:3" x14ac:dyDescent="0.3">
      <c r="A1406" s="2">
        <v>43048</v>
      </c>
      <c r="B1406" s="1">
        <v>13.1</v>
      </c>
      <c r="C1406" s="1">
        <v>5.5</v>
      </c>
    </row>
    <row r="1407" spans="1:3" x14ac:dyDescent="0.3">
      <c r="A1407" s="2">
        <v>43049</v>
      </c>
      <c r="B1407" s="1">
        <v>14.2</v>
      </c>
      <c r="C1407" s="1">
        <v>9.6999999999999993</v>
      </c>
    </row>
    <row r="1408" spans="1:3" x14ac:dyDescent="0.3">
      <c r="A1408" s="2">
        <v>43050</v>
      </c>
      <c r="B1408" s="1">
        <v>17.399999999999999</v>
      </c>
      <c r="C1408" s="1">
        <v>9.1999999999999993</v>
      </c>
    </row>
    <row r="1409" spans="1:3" x14ac:dyDescent="0.3">
      <c r="A1409" s="2">
        <v>43051</v>
      </c>
      <c r="B1409" s="1">
        <v>16</v>
      </c>
      <c r="C1409" s="1">
        <v>5.7</v>
      </c>
    </row>
    <row r="1410" spans="1:3" x14ac:dyDescent="0.3">
      <c r="A1410" s="2">
        <v>43052</v>
      </c>
      <c r="B1410" s="1">
        <v>13.7</v>
      </c>
      <c r="C1410" s="1">
        <v>4.9000000000000004</v>
      </c>
    </row>
    <row r="1411" spans="1:3" x14ac:dyDescent="0.3">
      <c r="A1411" s="2">
        <v>43053</v>
      </c>
      <c r="B1411" s="1">
        <v>15.6</v>
      </c>
      <c r="C1411" s="1">
        <v>3.2</v>
      </c>
    </row>
    <row r="1412" spans="1:3" x14ac:dyDescent="0.3">
      <c r="A1412" s="2">
        <v>43054</v>
      </c>
      <c r="B1412" s="1">
        <v>16.5</v>
      </c>
      <c r="C1412" s="1">
        <v>2.5</v>
      </c>
    </row>
    <row r="1413" spans="1:3" x14ac:dyDescent="0.3">
      <c r="A1413" s="2">
        <v>43055</v>
      </c>
      <c r="B1413" s="1">
        <v>17.8</v>
      </c>
      <c r="C1413" s="1">
        <v>2.9</v>
      </c>
    </row>
    <row r="1414" spans="1:3" x14ac:dyDescent="0.3">
      <c r="A1414" s="2">
        <v>43056</v>
      </c>
      <c r="B1414" s="1">
        <v>16.399999999999999</v>
      </c>
      <c r="C1414" s="1">
        <v>6.1</v>
      </c>
    </row>
    <row r="1415" spans="1:3" x14ac:dyDescent="0.3">
      <c r="A1415" s="2">
        <v>43057</v>
      </c>
      <c r="B1415" s="1">
        <v>16.7</v>
      </c>
      <c r="C1415" s="1">
        <v>4.3</v>
      </c>
    </row>
    <row r="1416" spans="1:3" x14ac:dyDescent="0.3">
      <c r="A1416" s="2">
        <v>43058</v>
      </c>
      <c r="B1416" s="1">
        <v>15.6</v>
      </c>
      <c r="C1416" s="1">
        <v>2.9</v>
      </c>
    </row>
    <row r="1417" spans="1:3" x14ac:dyDescent="0.3">
      <c r="A1417" s="2">
        <v>43059</v>
      </c>
      <c r="B1417" s="1">
        <v>18.399999999999999</v>
      </c>
      <c r="C1417" s="1">
        <v>1.3</v>
      </c>
    </row>
    <row r="1418" spans="1:3" x14ac:dyDescent="0.3">
      <c r="A1418" s="2">
        <v>43060</v>
      </c>
      <c r="B1418" s="1">
        <v>19.7</v>
      </c>
      <c r="C1418" s="1">
        <v>1.9</v>
      </c>
    </row>
    <row r="1419" spans="1:3" x14ac:dyDescent="0.3">
      <c r="A1419" s="2">
        <v>43061</v>
      </c>
      <c r="B1419" s="1">
        <v>22.9</v>
      </c>
      <c r="C1419" s="1">
        <v>5.3</v>
      </c>
    </row>
    <row r="1420" spans="1:3" x14ac:dyDescent="0.3">
      <c r="A1420" s="2">
        <v>43062</v>
      </c>
      <c r="B1420" s="1">
        <v>22.5</v>
      </c>
      <c r="C1420" s="1">
        <v>12.1</v>
      </c>
    </row>
    <row r="1421" spans="1:3" x14ac:dyDescent="0.3">
      <c r="A1421" s="2">
        <v>43063</v>
      </c>
      <c r="B1421" s="1">
        <v>14.2</v>
      </c>
      <c r="C1421" s="1">
        <v>11.2</v>
      </c>
    </row>
    <row r="1422" spans="1:3" x14ac:dyDescent="0.3">
      <c r="A1422" s="2">
        <v>43064</v>
      </c>
      <c r="B1422" s="1">
        <v>11.4</v>
      </c>
      <c r="C1422" s="1">
        <v>5.7</v>
      </c>
    </row>
    <row r="1423" spans="1:3" x14ac:dyDescent="0.3">
      <c r="A1423" s="2">
        <v>43065</v>
      </c>
      <c r="B1423" s="1">
        <v>13.5</v>
      </c>
      <c r="C1423" s="1">
        <v>2.9</v>
      </c>
    </row>
    <row r="1424" spans="1:3" x14ac:dyDescent="0.3">
      <c r="A1424" s="2">
        <v>43066</v>
      </c>
      <c r="B1424" s="1">
        <v>12.5</v>
      </c>
      <c r="C1424" s="1">
        <v>1.4</v>
      </c>
    </row>
    <row r="1425" spans="1:3" x14ac:dyDescent="0.3">
      <c r="A1425" s="2">
        <v>43067</v>
      </c>
      <c r="B1425" s="1">
        <v>14.1</v>
      </c>
      <c r="C1425" s="1">
        <v>0.4</v>
      </c>
    </row>
    <row r="1426" spans="1:3" x14ac:dyDescent="0.3">
      <c r="A1426" s="2">
        <v>43068</v>
      </c>
      <c r="B1426" s="1">
        <v>8.4</v>
      </c>
      <c r="C1426" s="1">
        <v>3.8</v>
      </c>
    </row>
    <row r="1427" spans="1:3" x14ac:dyDescent="0.3">
      <c r="A1427" s="2">
        <v>43069</v>
      </c>
      <c r="B1427" s="1">
        <v>9.4</v>
      </c>
      <c r="C1427" s="1">
        <v>2.9</v>
      </c>
    </row>
    <row r="1428" spans="1:3" x14ac:dyDescent="0.3">
      <c r="A1428" s="2">
        <v>43070</v>
      </c>
      <c r="B1428" s="1">
        <v>7.9</v>
      </c>
      <c r="C1428" s="1">
        <v>3.4</v>
      </c>
    </row>
    <row r="1429" spans="1:3" x14ac:dyDescent="0.3">
      <c r="A1429" s="2">
        <v>43071</v>
      </c>
      <c r="B1429" s="1">
        <v>8.1999999999999993</v>
      </c>
      <c r="C1429" s="1">
        <v>3</v>
      </c>
    </row>
    <row r="1430" spans="1:3" x14ac:dyDescent="0.3">
      <c r="A1430" s="2">
        <v>43072</v>
      </c>
      <c r="B1430" s="1">
        <v>11.7</v>
      </c>
      <c r="C1430" s="1">
        <v>4</v>
      </c>
    </row>
    <row r="1431" spans="1:3" x14ac:dyDescent="0.3">
      <c r="A1431" s="2">
        <v>43073</v>
      </c>
      <c r="B1431" s="1">
        <v>14.3</v>
      </c>
      <c r="C1431" s="1">
        <v>3.5</v>
      </c>
    </row>
    <row r="1432" spans="1:3" x14ac:dyDescent="0.3">
      <c r="A1432" s="2">
        <v>43074</v>
      </c>
      <c r="B1432" s="1">
        <v>12.3</v>
      </c>
      <c r="C1432" s="1">
        <v>0</v>
      </c>
    </row>
    <row r="1433" spans="1:3" x14ac:dyDescent="0.3">
      <c r="A1433" s="2">
        <v>43075</v>
      </c>
      <c r="B1433" s="1">
        <v>11.4</v>
      </c>
      <c r="C1433" s="1">
        <v>-1.1000000000000001</v>
      </c>
    </row>
    <row r="1434" spans="1:3" x14ac:dyDescent="0.3">
      <c r="A1434" s="2">
        <v>43076</v>
      </c>
      <c r="B1434" s="1">
        <v>16.3</v>
      </c>
      <c r="C1434" s="1">
        <v>5.3</v>
      </c>
    </row>
    <row r="1435" spans="1:3" x14ac:dyDescent="0.3">
      <c r="A1435" s="2">
        <v>43077</v>
      </c>
      <c r="B1435" s="1">
        <v>11.3</v>
      </c>
      <c r="C1435" s="1">
        <v>8.6999999999999993</v>
      </c>
    </row>
    <row r="1436" spans="1:3" x14ac:dyDescent="0.3">
      <c r="A1436" s="2">
        <v>43078</v>
      </c>
      <c r="B1436" s="1">
        <v>18.3</v>
      </c>
      <c r="C1436" s="1">
        <v>7.8</v>
      </c>
    </row>
    <row r="1437" spans="1:3" x14ac:dyDescent="0.3">
      <c r="A1437" s="2">
        <v>43079</v>
      </c>
      <c r="B1437" s="1">
        <v>20.2</v>
      </c>
      <c r="C1437" s="1">
        <v>10.199999999999999</v>
      </c>
    </row>
    <row r="1438" spans="1:3" x14ac:dyDescent="0.3">
      <c r="A1438" s="2">
        <v>43080</v>
      </c>
      <c r="B1438" s="1">
        <v>10.9</v>
      </c>
      <c r="C1438" s="1">
        <v>4.4000000000000004</v>
      </c>
    </row>
    <row r="1439" spans="1:3" x14ac:dyDescent="0.3">
      <c r="A1439" s="2">
        <v>43081</v>
      </c>
      <c r="B1439" s="1">
        <v>10.1</v>
      </c>
      <c r="C1439" s="1">
        <v>4.4000000000000004</v>
      </c>
    </row>
    <row r="1440" spans="1:3" x14ac:dyDescent="0.3">
      <c r="A1440" s="2">
        <v>43082</v>
      </c>
      <c r="B1440" s="1">
        <v>18.899999999999999</v>
      </c>
      <c r="C1440" s="1">
        <v>4.7</v>
      </c>
    </row>
    <row r="1441" spans="1:3" x14ac:dyDescent="0.3">
      <c r="A1441" s="2">
        <v>43083</v>
      </c>
      <c r="B1441" s="1">
        <v>15.5</v>
      </c>
      <c r="C1441" s="1">
        <v>10.199999999999999</v>
      </c>
    </row>
    <row r="1442" spans="1:3" x14ac:dyDescent="0.3">
      <c r="A1442" s="2">
        <v>43084</v>
      </c>
      <c r="B1442" s="1">
        <v>13.1</v>
      </c>
      <c r="C1442" s="1">
        <v>6.3</v>
      </c>
    </row>
    <row r="1443" spans="1:3" x14ac:dyDescent="0.3">
      <c r="A1443" s="2">
        <v>43085</v>
      </c>
      <c r="B1443" s="1">
        <v>9.5</v>
      </c>
      <c r="C1443" s="1">
        <v>4.2</v>
      </c>
    </row>
    <row r="1444" spans="1:3" x14ac:dyDescent="0.3">
      <c r="A1444" s="2">
        <v>43086</v>
      </c>
      <c r="B1444" s="1">
        <v>12</v>
      </c>
      <c r="C1444" s="1">
        <v>3</v>
      </c>
    </row>
    <row r="1445" spans="1:3" x14ac:dyDescent="0.3">
      <c r="A1445" s="2">
        <v>43087</v>
      </c>
      <c r="B1445" s="1">
        <v>9.4</v>
      </c>
      <c r="C1445" s="1">
        <v>0.8</v>
      </c>
    </row>
    <row r="1446" spans="1:3" x14ac:dyDescent="0.3">
      <c r="A1446" s="2">
        <v>43088</v>
      </c>
      <c r="B1446" s="1">
        <v>13.6</v>
      </c>
      <c r="C1446" s="1">
        <v>6.3</v>
      </c>
    </row>
    <row r="1447" spans="1:3" x14ac:dyDescent="0.3">
      <c r="A1447" s="2">
        <v>43089</v>
      </c>
      <c r="B1447" s="1">
        <v>11.8</v>
      </c>
      <c r="C1447" s="1">
        <v>2.2000000000000002</v>
      </c>
    </row>
    <row r="1448" spans="1:3" x14ac:dyDescent="0.3">
      <c r="A1448" s="2">
        <v>43090</v>
      </c>
      <c r="B1448" s="1">
        <v>13.1</v>
      </c>
      <c r="C1448" s="1">
        <v>0.3</v>
      </c>
    </row>
    <row r="1449" spans="1:3" x14ac:dyDescent="0.3">
      <c r="A1449" s="2">
        <v>43091</v>
      </c>
      <c r="B1449" s="1">
        <v>13.6</v>
      </c>
      <c r="C1449" s="1">
        <v>1.1000000000000001</v>
      </c>
    </row>
    <row r="1450" spans="1:3" x14ac:dyDescent="0.3">
      <c r="A1450" s="2">
        <v>43092</v>
      </c>
      <c r="B1450" s="1">
        <v>13.5</v>
      </c>
      <c r="C1450" s="1">
        <v>3.1</v>
      </c>
    </row>
    <row r="1451" spans="1:3" x14ac:dyDescent="0.3">
      <c r="A1451" s="2">
        <v>43093</v>
      </c>
      <c r="B1451" s="1">
        <v>14.4</v>
      </c>
      <c r="C1451" s="1">
        <v>2.2999999999999998</v>
      </c>
    </row>
    <row r="1452" spans="1:3" x14ac:dyDescent="0.3">
      <c r="A1452" s="2">
        <v>43094</v>
      </c>
      <c r="B1452" s="1">
        <v>15.8</v>
      </c>
      <c r="C1452" s="1">
        <v>0.8</v>
      </c>
    </row>
    <row r="1453" spans="1:3" x14ac:dyDescent="0.3">
      <c r="A1453" s="2">
        <v>43095</v>
      </c>
      <c r="B1453" s="1">
        <v>16.5</v>
      </c>
      <c r="C1453" s="1">
        <v>2.6</v>
      </c>
    </row>
    <row r="1454" spans="1:3" x14ac:dyDescent="0.3">
      <c r="A1454" s="2">
        <v>43096</v>
      </c>
      <c r="B1454" s="1">
        <v>11.7</v>
      </c>
      <c r="C1454" s="1">
        <v>6.6</v>
      </c>
    </row>
    <row r="1455" spans="1:3" x14ac:dyDescent="0.3">
      <c r="A1455" s="2">
        <v>43097</v>
      </c>
      <c r="B1455" s="1">
        <v>13.9</v>
      </c>
      <c r="C1455" s="1">
        <v>6.6</v>
      </c>
    </row>
    <row r="1456" spans="1:3" x14ac:dyDescent="0.3">
      <c r="A1456" s="2">
        <v>43098</v>
      </c>
      <c r="B1456" s="1">
        <v>20.3</v>
      </c>
      <c r="C1456" s="1">
        <v>7.6</v>
      </c>
    </row>
    <row r="1457" spans="1:3" x14ac:dyDescent="0.3">
      <c r="A1457" s="2">
        <v>43099</v>
      </c>
      <c r="B1457" s="1">
        <v>18.399999999999999</v>
      </c>
      <c r="C1457" s="1">
        <v>5</v>
      </c>
    </row>
    <row r="1458" spans="1:3" x14ac:dyDescent="0.3">
      <c r="A1458" s="2">
        <v>43100</v>
      </c>
      <c r="B1458" s="1">
        <v>16.899999999999999</v>
      </c>
      <c r="C1458" s="1">
        <v>5.6</v>
      </c>
    </row>
    <row r="1459" spans="1:3" x14ac:dyDescent="0.3">
      <c r="A1459" s="2">
        <v>43101</v>
      </c>
      <c r="B1459" s="1">
        <v>19.600000000000001</v>
      </c>
      <c r="C1459" s="1">
        <v>3.3</v>
      </c>
    </row>
    <row r="1460" spans="1:3" x14ac:dyDescent="0.3">
      <c r="A1460" s="2">
        <v>43102</v>
      </c>
      <c r="B1460" s="1">
        <v>23</v>
      </c>
      <c r="C1460" s="1">
        <v>9.1</v>
      </c>
    </row>
    <row r="1461" spans="1:3" x14ac:dyDescent="0.3">
      <c r="A1461" s="2">
        <v>43103</v>
      </c>
      <c r="B1461" s="1">
        <v>22.3</v>
      </c>
      <c r="C1461" s="1">
        <v>11.2</v>
      </c>
    </row>
    <row r="1462" spans="1:3" x14ac:dyDescent="0.3">
      <c r="A1462" s="2">
        <v>43104</v>
      </c>
      <c r="B1462" s="1">
        <v>18.600000000000001</v>
      </c>
      <c r="C1462" s="1">
        <v>6.6</v>
      </c>
    </row>
    <row r="1463" spans="1:3" x14ac:dyDescent="0.3">
      <c r="A1463" s="2">
        <v>43105</v>
      </c>
      <c r="B1463" s="1">
        <v>17.5</v>
      </c>
      <c r="C1463" s="1">
        <v>5.8</v>
      </c>
    </row>
    <row r="1464" spans="1:3" x14ac:dyDescent="0.3">
      <c r="A1464" s="2">
        <v>43106</v>
      </c>
      <c r="B1464" s="1">
        <v>9.9</v>
      </c>
      <c r="C1464" s="1">
        <v>2.7</v>
      </c>
    </row>
    <row r="1465" spans="1:3" x14ac:dyDescent="0.3">
      <c r="A1465" s="2">
        <v>43107</v>
      </c>
      <c r="B1465" s="1">
        <v>6.8</v>
      </c>
      <c r="C1465" s="1">
        <v>4.4000000000000004</v>
      </c>
    </row>
    <row r="1466" spans="1:3" x14ac:dyDescent="0.3">
      <c r="A1466" s="2">
        <v>43108</v>
      </c>
      <c r="B1466" s="1">
        <v>12.3</v>
      </c>
      <c r="C1466" s="1">
        <v>3.3</v>
      </c>
    </row>
    <row r="1467" spans="1:3" x14ac:dyDescent="0.3">
      <c r="A1467" s="2">
        <v>43109</v>
      </c>
      <c r="B1467" s="1">
        <v>14.8</v>
      </c>
      <c r="C1467" s="1">
        <v>2.6</v>
      </c>
    </row>
    <row r="1468" spans="1:3" x14ac:dyDescent="0.3">
      <c r="A1468" s="2">
        <v>43110</v>
      </c>
      <c r="B1468" s="1">
        <v>14.3</v>
      </c>
      <c r="C1468" s="1">
        <v>2.9</v>
      </c>
    </row>
    <row r="1469" spans="1:3" x14ac:dyDescent="0.3">
      <c r="A1469" s="2">
        <v>43111</v>
      </c>
      <c r="B1469" s="1">
        <v>11</v>
      </c>
      <c r="C1469" s="1">
        <v>6</v>
      </c>
    </row>
    <row r="1470" spans="1:3" x14ac:dyDescent="0.3">
      <c r="A1470" s="2">
        <v>43112</v>
      </c>
      <c r="B1470" s="1">
        <v>10.4</v>
      </c>
      <c r="C1470" s="1">
        <v>3.9</v>
      </c>
    </row>
    <row r="1471" spans="1:3" x14ac:dyDescent="0.3">
      <c r="A1471" s="2">
        <v>43113</v>
      </c>
      <c r="B1471" s="1">
        <v>9.6999999999999993</v>
      </c>
      <c r="C1471" s="1">
        <v>4.4000000000000004</v>
      </c>
    </row>
    <row r="1472" spans="1:3" x14ac:dyDescent="0.3">
      <c r="A1472" s="2">
        <v>43114</v>
      </c>
      <c r="B1472" s="1">
        <v>11.2</v>
      </c>
      <c r="C1472" s="1">
        <v>1.7</v>
      </c>
    </row>
    <row r="1473" spans="1:3" x14ac:dyDescent="0.3">
      <c r="A1473" s="2">
        <v>43115</v>
      </c>
      <c r="B1473" s="1">
        <v>11.6</v>
      </c>
      <c r="C1473" s="1">
        <v>2.4</v>
      </c>
    </row>
    <row r="1474" spans="1:3" x14ac:dyDescent="0.3">
      <c r="A1474" s="2">
        <v>43116</v>
      </c>
      <c r="B1474" s="1">
        <v>22</v>
      </c>
      <c r="C1474" s="1">
        <v>5.4</v>
      </c>
    </row>
    <row r="1475" spans="1:3" x14ac:dyDescent="0.3">
      <c r="A1475" s="2">
        <v>43117</v>
      </c>
      <c r="B1475" s="1">
        <v>16.2</v>
      </c>
      <c r="C1475" s="1">
        <v>3.7</v>
      </c>
    </row>
    <row r="1476" spans="1:3" x14ac:dyDescent="0.3">
      <c r="A1476" s="2">
        <v>43118</v>
      </c>
      <c r="B1476" s="1">
        <v>14.7</v>
      </c>
      <c r="C1476" s="1">
        <v>1.5</v>
      </c>
    </row>
    <row r="1477" spans="1:3" x14ac:dyDescent="0.3">
      <c r="A1477" s="2">
        <v>43119</v>
      </c>
      <c r="B1477" s="1">
        <v>14</v>
      </c>
      <c r="C1477" s="1">
        <v>4.2</v>
      </c>
    </row>
    <row r="1478" spans="1:3" x14ac:dyDescent="0.3">
      <c r="A1478" s="2">
        <v>43120</v>
      </c>
      <c r="B1478" s="1">
        <v>19</v>
      </c>
      <c r="C1478" s="1">
        <v>3.5</v>
      </c>
    </row>
    <row r="1479" spans="1:3" x14ac:dyDescent="0.3">
      <c r="A1479" s="2">
        <v>43121</v>
      </c>
      <c r="B1479" s="1">
        <v>20.3</v>
      </c>
      <c r="C1479" s="1">
        <v>6.1</v>
      </c>
    </row>
    <row r="1480" spans="1:3" x14ac:dyDescent="0.3">
      <c r="A1480" s="2">
        <v>43122</v>
      </c>
      <c r="B1480" s="1">
        <v>18</v>
      </c>
      <c r="C1480" s="1">
        <v>3.5</v>
      </c>
    </row>
    <row r="1481" spans="1:3" x14ac:dyDescent="0.3">
      <c r="A1481" s="2">
        <v>43123</v>
      </c>
      <c r="B1481" s="1">
        <v>16.5</v>
      </c>
      <c r="C1481" s="1">
        <v>5.3</v>
      </c>
    </row>
    <row r="1482" spans="1:3" x14ac:dyDescent="0.3">
      <c r="A1482" s="2">
        <v>43124</v>
      </c>
      <c r="B1482" s="1">
        <v>17.2</v>
      </c>
      <c r="C1482" s="1">
        <v>3.6</v>
      </c>
    </row>
    <row r="1483" spans="1:3" x14ac:dyDescent="0.3">
      <c r="A1483" s="2">
        <v>43125</v>
      </c>
      <c r="B1483" s="1">
        <v>11.9</v>
      </c>
      <c r="C1483" s="1">
        <v>4.8</v>
      </c>
    </row>
    <row r="1484" spans="1:3" x14ac:dyDescent="0.3">
      <c r="A1484" s="2">
        <v>43126</v>
      </c>
      <c r="B1484" s="1">
        <v>9.1</v>
      </c>
      <c r="C1484" s="1">
        <v>4.5999999999999996</v>
      </c>
    </row>
    <row r="1485" spans="1:3" x14ac:dyDescent="0.3">
      <c r="A1485" s="2">
        <v>43127</v>
      </c>
      <c r="B1485" s="1">
        <v>11.3</v>
      </c>
      <c r="C1485" s="1">
        <v>5.0999999999999996</v>
      </c>
    </row>
    <row r="1486" spans="1:3" x14ac:dyDescent="0.3">
      <c r="A1486" s="2">
        <v>43128</v>
      </c>
      <c r="B1486" s="1">
        <v>13.9</v>
      </c>
      <c r="C1486" s="1">
        <v>2.8</v>
      </c>
    </row>
    <row r="1487" spans="1:3" x14ac:dyDescent="0.3">
      <c r="A1487" s="2">
        <v>43129</v>
      </c>
      <c r="B1487" s="1">
        <v>17.899999999999999</v>
      </c>
      <c r="C1487" s="1">
        <v>0.4</v>
      </c>
    </row>
    <row r="1488" spans="1:3" x14ac:dyDescent="0.3">
      <c r="A1488" s="2">
        <v>43130</v>
      </c>
      <c r="B1488" s="1">
        <v>12</v>
      </c>
      <c r="C1488" s="1">
        <v>2</v>
      </c>
    </row>
    <row r="1489" spans="1:3" x14ac:dyDescent="0.3">
      <c r="A1489" s="2">
        <v>43131</v>
      </c>
      <c r="B1489" s="1">
        <v>13.8</v>
      </c>
      <c r="C1489" s="1">
        <v>2.8</v>
      </c>
    </row>
    <row r="1490" spans="1:3" x14ac:dyDescent="0.3">
      <c r="A1490" s="2">
        <v>43132</v>
      </c>
      <c r="B1490" s="1">
        <v>8.6999999999999993</v>
      </c>
      <c r="C1490" s="1">
        <v>3.6</v>
      </c>
    </row>
    <row r="1491" spans="1:3" x14ac:dyDescent="0.3">
      <c r="A1491" s="2">
        <v>43133</v>
      </c>
      <c r="B1491" s="1">
        <v>6.3</v>
      </c>
      <c r="C1491" s="1">
        <v>2.6</v>
      </c>
    </row>
    <row r="1492" spans="1:3" x14ac:dyDescent="0.3">
      <c r="A1492" s="2">
        <v>43134</v>
      </c>
      <c r="B1492" s="1">
        <v>9.6999999999999993</v>
      </c>
      <c r="C1492" s="1">
        <v>3.2</v>
      </c>
    </row>
    <row r="1493" spans="1:3" x14ac:dyDescent="0.3">
      <c r="A1493" s="2">
        <v>43135</v>
      </c>
      <c r="B1493" s="1">
        <v>8.1999999999999993</v>
      </c>
      <c r="C1493" s="1">
        <v>1.7</v>
      </c>
    </row>
    <row r="1494" spans="1:3" x14ac:dyDescent="0.3">
      <c r="A1494" s="2">
        <v>43136</v>
      </c>
      <c r="B1494" s="1">
        <v>5.4</v>
      </c>
      <c r="C1494" s="1">
        <v>1.3</v>
      </c>
    </row>
    <row r="1495" spans="1:3" x14ac:dyDescent="0.3">
      <c r="A1495" s="2">
        <v>43137</v>
      </c>
      <c r="B1495" s="1">
        <v>6.8</v>
      </c>
      <c r="C1495" s="1">
        <v>1.1000000000000001</v>
      </c>
    </row>
    <row r="1496" spans="1:3" x14ac:dyDescent="0.3">
      <c r="A1496" s="2">
        <v>43138</v>
      </c>
      <c r="B1496" s="1">
        <v>4.5</v>
      </c>
      <c r="C1496" s="1">
        <v>1.1000000000000001</v>
      </c>
    </row>
    <row r="1497" spans="1:3" x14ac:dyDescent="0.3">
      <c r="A1497" s="2">
        <v>43139</v>
      </c>
      <c r="B1497" s="1">
        <v>10.8</v>
      </c>
      <c r="C1497" s="1">
        <v>0.9</v>
      </c>
    </row>
    <row r="1498" spans="1:3" x14ac:dyDescent="0.3">
      <c r="A1498" s="2">
        <v>43140</v>
      </c>
      <c r="B1498" s="1">
        <v>8.8000000000000007</v>
      </c>
      <c r="C1498" s="1">
        <v>2.8</v>
      </c>
    </row>
    <row r="1499" spans="1:3" x14ac:dyDescent="0.3">
      <c r="A1499" s="2">
        <v>43141</v>
      </c>
      <c r="B1499" s="1">
        <v>10.8</v>
      </c>
      <c r="C1499" s="1">
        <v>3.6</v>
      </c>
    </row>
    <row r="1500" spans="1:3" x14ac:dyDescent="0.3">
      <c r="A1500" s="2">
        <v>43142</v>
      </c>
      <c r="B1500" s="1">
        <v>10.6</v>
      </c>
      <c r="C1500" s="1">
        <v>5.9</v>
      </c>
    </row>
    <row r="1501" spans="1:3" x14ac:dyDescent="0.3">
      <c r="A1501" s="2">
        <v>43143</v>
      </c>
      <c r="B1501" s="1">
        <v>8.8000000000000007</v>
      </c>
      <c r="C1501" s="1">
        <v>2.2999999999999998</v>
      </c>
    </row>
    <row r="1502" spans="1:3" x14ac:dyDescent="0.3">
      <c r="A1502" s="2">
        <v>43144</v>
      </c>
      <c r="B1502" s="1">
        <v>13.7</v>
      </c>
      <c r="C1502" s="1">
        <v>1.6</v>
      </c>
    </row>
    <row r="1503" spans="1:3" x14ac:dyDescent="0.3">
      <c r="A1503" s="2">
        <v>43145</v>
      </c>
      <c r="B1503" s="1">
        <v>20.8</v>
      </c>
      <c r="C1503" s="1">
        <v>7.1</v>
      </c>
    </row>
    <row r="1504" spans="1:3" x14ac:dyDescent="0.3">
      <c r="A1504" s="2">
        <v>43146</v>
      </c>
      <c r="B1504" s="1">
        <v>18.100000000000001</v>
      </c>
      <c r="C1504" s="1">
        <v>8.9</v>
      </c>
    </row>
    <row r="1505" spans="1:3" x14ac:dyDescent="0.3">
      <c r="A1505" s="2">
        <v>43147</v>
      </c>
      <c r="B1505" s="1">
        <v>14.4</v>
      </c>
      <c r="C1505" s="1">
        <v>9.6999999999999993</v>
      </c>
    </row>
    <row r="1506" spans="1:3" x14ac:dyDescent="0.3">
      <c r="A1506" s="2">
        <v>43148</v>
      </c>
      <c r="B1506" s="1">
        <v>12.6</v>
      </c>
      <c r="C1506" s="1">
        <v>5.3</v>
      </c>
    </row>
    <row r="1507" spans="1:3" x14ac:dyDescent="0.3">
      <c r="A1507" s="2">
        <v>43149</v>
      </c>
      <c r="B1507" s="1">
        <v>13.8</v>
      </c>
      <c r="C1507" s="1">
        <v>3.9</v>
      </c>
    </row>
    <row r="1508" spans="1:3" x14ac:dyDescent="0.3">
      <c r="A1508" s="2">
        <v>43150</v>
      </c>
      <c r="B1508" s="1">
        <v>11.5</v>
      </c>
      <c r="C1508" s="1">
        <v>8.1999999999999993</v>
      </c>
    </row>
    <row r="1509" spans="1:3" x14ac:dyDescent="0.3">
      <c r="A1509" s="2">
        <v>43151</v>
      </c>
      <c r="B1509" s="1">
        <v>11.8</v>
      </c>
      <c r="C1509" s="1">
        <v>8.1</v>
      </c>
    </row>
    <row r="1510" spans="1:3" x14ac:dyDescent="0.3">
      <c r="A1510" s="2">
        <v>43152</v>
      </c>
      <c r="B1510" s="1">
        <v>9.9</v>
      </c>
      <c r="C1510" s="1">
        <v>4.0999999999999996</v>
      </c>
    </row>
    <row r="1511" spans="1:3" x14ac:dyDescent="0.3">
      <c r="A1511" s="2">
        <v>43153</v>
      </c>
      <c r="B1511" s="1">
        <v>11.3</v>
      </c>
      <c r="C1511" s="1">
        <v>1.7</v>
      </c>
    </row>
    <row r="1512" spans="1:3" x14ac:dyDescent="0.3">
      <c r="A1512" s="2">
        <v>43154</v>
      </c>
      <c r="B1512" s="1">
        <v>12.2</v>
      </c>
      <c r="C1512" s="1">
        <v>1.1000000000000001</v>
      </c>
    </row>
    <row r="1513" spans="1:3" x14ac:dyDescent="0.3">
      <c r="A1513" s="2">
        <v>43155</v>
      </c>
      <c r="B1513" s="1">
        <v>12.1</v>
      </c>
      <c r="C1513" s="1">
        <v>-1.3</v>
      </c>
    </row>
    <row r="1514" spans="1:3" x14ac:dyDescent="0.3">
      <c r="A1514" s="2">
        <v>43156</v>
      </c>
      <c r="B1514" s="1">
        <v>14.6</v>
      </c>
      <c r="C1514" s="1">
        <v>-0.7</v>
      </c>
    </row>
    <row r="1515" spans="1:3" x14ac:dyDescent="0.3">
      <c r="A1515" s="2">
        <v>43157</v>
      </c>
      <c r="B1515" s="1">
        <v>12.4</v>
      </c>
      <c r="C1515" s="1">
        <v>2.1</v>
      </c>
    </row>
    <row r="1516" spans="1:3" x14ac:dyDescent="0.3">
      <c r="A1516" s="2">
        <v>43158</v>
      </c>
      <c r="B1516" s="1">
        <v>6.2</v>
      </c>
      <c r="C1516" s="1">
        <v>0.2</v>
      </c>
    </row>
    <row r="1517" spans="1:3" x14ac:dyDescent="0.3">
      <c r="A1517" s="2">
        <v>43159</v>
      </c>
      <c r="B1517" s="1">
        <v>3</v>
      </c>
      <c r="C1517" s="1">
        <v>-1.5</v>
      </c>
    </row>
    <row r="1518" spans="1:3" x14ac:dyDescent="0.3">
      <c r="A1518" s="2">
        <v>43160</v>
      </c>
      <c r="B1518" s="1">
        <v>18.100000000000001</v>
      </c>
      <c r="C1518" s="1">
        <v>1.9</v>
      </c>
    </row>
    <row r="1519" spans="1:3" x14ac:dyDescent="0.3">
      <c r="A1519" s="2">
        <v>43161</v>
      </c>
      <c r="B1519" s="1">
        <v>14.3</v>
      </c>
      <c r="C1519" s="1">
        <v>0.8</v>
      </c>
    </row>
    <row r="1520" spans="1:3" x14ac:dyDescent="0.3">
      <c r="A1520" s="2">
        <v>43162</v>
      </c>
      <c r="B1520" s="1">
        <v>17.899999999999999</v>
      </c>
      <c r="C1520" s="1">
        <v>2.2999999999999998</v>
      </c>
    </row>
    <row r="1521" spans="1:3" x14ac:dyDescent="0.3">
      <c r="A1521" s="2">
        <v>43163</v>
      </c>
      <c r="B1521" s="1">
        <v>15.8</v>
      </c>
      <c r="C1521" s="1">
        <v>5.3</v>
      </c>
    </row>
    <row r="1522" spans="1:3" x14ac:dyDescent="0.3">
      <c r="A1522" s="2">
        <v>43164</v>
      </c>
      <c r="B1522" s="1">
        <v>13.6</v>
      </c>
      <c r="C1522" s="1">
        <v>4.5999999999999996</v>
      </c>
    </row>
    <row r="1523" spans="1:3" x14ac:dyDescent="0.3">
      <c r="A1523" s="2">
        <v>43165</v>
      </c>
      <c r="B1523" s="1">
        <v>13.4</v>
      </c>
      <c r="C1523" s="1">
        <v>3.7</v>
      </c>
    </row>
    <row r="1524" spans="1:3" x14ac:dyDescent="0.3">
      <c r="A1524" s="2">
        <v>43166</v>
      </c>
      <c r="B1524" s="1">
        <v>16.399999999999999</v>
      </c>
      <c r="C1524" s="1">
        <v>1.8</v>
      </c>
    </row>
    <row r="1525" spans="1:3" x14ac:dyDescent="0.3">
      <c r="A1525" s="2">
        <v>43167</v>
      </c>
      <c r="B1525" s="1">
        <v>19.7</v>
      </c>
      <c r="C1525" s="1">
        <v>8.3000000000000007</v>
      </c>
    </row>
    <row r="1526" spans="1:3" x14ac:dyDescent="0.3">
      <c r="A1526" s="2">
        <v>43168</v>
      </c>
      <c r="B1526" s="1">
        <v>21.2</v>
      </c>
      <c r="C1526" s="1">
        <v>13.1</v>
      </c>
    </row>
    <row r="1527" spans="1:3" x14ac:dyDescent="0.3">
      <c r="A1527" s="2">
        <v>43169</v>
      </c>
      <c r="B1527" s="1">
        <v>19.399999999999999</v>
      </c>
      <c r="C1527" s="1">
        <v>9.5</v>
      </c>
    </row>
    <row r="1528" spans="1:3" x14ac:dyDescent="0.3">
      <c r="A1528" s="2">
        <v>43170</v>
      </c>
      <c r="B1528" s="1">
        <v>16.5</v>
      </c>
      <c r="C1528" s="1">
        <v>8.3000000000000007</v>
      </c>
    </row>
    <row r="1529" spans="1:3" x14ac:dyDescent="0.3">
      <c r="A1529" s="2">
        <v>43171</v>
      </c>
      <c r="B1529" s="1">
        <v>16.8</v>
      </c>
      <c r="C1529" s="1">
        <v>7.4</v>
      </c>
    </row>
    <row r="1530" spans="1:3" x14ac:dyDescent="0.3">
      <c r="A1530" s="2">
        <v>43172</v>
      </c>
      <c r="B1530" s="1">
        <v>18.899999999999999</v>
      </c>
      <c r="C1530" s="1">
        <v>7</v>
      </c>
    </row>
    <row r="1531" spans="1:3" x14ac:dyDescent="0.3">
      <c r="A1531" s="2">
        <v>43173</v>
      </c>
      <c r="B1531" s="1">
        <v>18.5</v>
      </c>
      <c r="C1531" s="1">
        <v>9.6</v>
      </c>
    </row>
    <row r="1532" spans="1:3" x14ac:dyDescent="0.3">
      <c r="A1532" s="2">
        <v>43174</v>
      </c>
      <c r="B1532" s="1">
        <v>15.5</v>
      </c>
      <c r="C1532" s="1">
        <v>5.5</v>
      </c>
    </row>
    <row r="1533" spans="1:3" x14ac:dyDescent="0.3">
      <c r="A1533" s="2">
        <v>43175</v>
      </c>
      <c r="B1533" s="1">
        <v>16.100000000000001</v>
      </c>
      <c r="C1533" s="1">
        <v>1.9</v>
      </c>
    </row>
    <row r="1534" spans="1:3" x14ac:dyDescent="0.3">
      <c r="A1534" s="2">
        <v>43176</v>
      </c>
      <c r="B1534" s="1">
        <v>12.6</v>
      </c>
      <c r="C1534" s="1">
        <v>4.4000000000000004</v>
      </c>
    </row>
    <row r="1535" spans="1:3" x14ac:dyDescent="0.3">
      <c r="A1535" s="2">
        <v>43177</v>
      </c>
      <c r="B1535" s="1">
        <v>12.9</v>
      </c>
      <c r="C1535" s="1">
        <v>5.4</v>
      </c>
    </row>
    <row r="1536" spans="1:3" x14ac:dyDescent="0.3">
      <c r="A1536" s="2">
        <v>43178</v>
      </c>
      <c r="B1536" s="1">
        <v>8.1</v>
      </c>
      <c r="C1536" s="1">
        <v>3.5</v>
      </c>
    </row>
    <row r="1537" spans="1:3" x14ac:dyDescent="0.3">
      <c r="A1537" s="2">
        <v>43179</v>
      </c>
      <c r="B1537" s="1">
        <v>6.9</v>
      </c>
      <c r="C1537" s="1">
        <v>3.1</v>
      </c>
    </row>
    <row r="1538" spans="1:3" x14ac:dyDescent="0.3">
      <c r="A1538" s="2">
        <v>43180</v>
      </c>
      <c r="B1538" s="1">
        <v>10.6</v>
      </c>
      <c r="C1538" s="1">
        <v>3.1</v>
      </c>
    </row>
    <row r="1539" spans="1:3" x14ac:dyDescent="0.3">
      <c r="A1539" s="2">
        <v>43181</v>
      </c>
      <c r="B1539" s="1">
        <v>16.8</v>
      </c>
      <c r="C1539" s="1">
        <v>0.4</v>
      </c>
    </row>
    <row r="1540" spans="1:3" x14ac:dyDescent="0.3">
      <c r="A1540" s="2">
        <v>43182</v>
      </c>
      <c r="B1540" s="1">
        <v>18.5</v>
      </c>
      <c r="C1540" s="1">
        <v>6.3</v>
      </c>
    </row>
    <row r="1541" spans="1:3" x14ac:dyDescent="0.3">
      <c r="A1541" s="2">
        <v>43183</v>
      </c>
      <c r="B1541" s="1">
        <v>9.1999999999999993</v>
      </c>
      <c r="C1541" s="1">
        <v>5.5</v>
      </c>
    </row>
    <row r="1542" spans="1:3" x14ac:dyDescent="0.3">
      <c r="A1542" s="2">
        <v>43184</v>
      </c>
      <c r="B1542" s="1">
        <v>8.8000000000000007</v>
      </c>
      <c r="C1542" s="1">
        <v>5.5</v>
      </c>
    </row>
    <row r="1543" spans="1:3" x14ac:dyDescent="0.3">
      <c r="A1543" s="2">
        <v>43185</v>
      </c>
      <c r="B1543" s="1">
        <v>16</v>
      </c>
      <c r="C1543" s="1">
        <v>3.9</v>
      </c>
    </row>
    <row r="1544" spans="1:3" x14ac:dyDescent="0.3">
      <c r="A1544" s="2">
        <v>43186</v>
      </c>
      <c r="B1544" s="1">
        <v>22.1</v>
      </c>
      <c r="C1544" s="1">
        <v>5.6</v>
      </c>
    </row>
    <row r="1545" spans="1:3" x14ac:dyDescent="0.3">
      <c r="A1545" s="2">
        <v>43187</v>
      </c>
      <c r="B1545" s="1">
        <v>17.2</v>
      </c>
      <c r="C1545" s="1">
        <v>6.7</v>
      </c>
    </row>
    <row r="1546" spans="1:3" x14ac:dyDescent="0.3">
      <c r="A1546" s="2">
        <v>43188</v>
      </c>
      <c r="B1546" s="1">
        <v>16.100000000000001</v>
      </c>
      <c r="C1546" s="1">
        <v>5.0999999999999996</v>
      </c>
    </row>
    <row r="1547" spans="1:3" x14ac:dyDescent="0.3">
      <c r="A1547" s="2">
        <v>43189</v>
      </c>
      <c r="B1547" s="1">
        <v>15.3</v>
      </c>
      <c r="C1547" s="1">
        <v>3.5</v>
      </c>
    </row>
    <row r="1548" spans="1:3" x14ac:dyDescent="0.3">
      <c r="A1548" s="2">
        <v>43190</v>
      </c>
      <c r="B1548" s="1">
        <v>14.9</v>
      </c>
      <c r="C1548" s="1">
        <v>5.2</v>
      </c>
    </row>
    <row r="1549" spans="1:3" x14ac:dyDescent="0.3">
      <c r="A1549" s="2">
        <v>43191</v>
      </c>
      <c r="B1549" s="1">
        <v>19.600000000000001</v>
      </c>
      <c r="C1549" s="1">
        <v>7</v>
      </c>
    </row>
    <row r="1550" spans="1:3" x14ac:dyDescent="0.3">
      <c r="A1550" s="2">
        <v>43192</v>
      </c>
      <c r="B1550" s="1">
        <v>20.399999999999999</v>
      </c>
      <c r="C1550" s="1">
        <v>8.9</v>
      </c>
    </row>
    <row r="1551" spans="1:3" x14ac:dyDescent="0.3">
      <c r="A1551" s="2">
        <v>43193</v>
      </c>
      <c r="B1551" s="1">
        <v>19.600000000000001</v>
      </c>
      <c r="C1551" s="1">
        <v>9.4</v>
      </c>
    </row>
    <row r="1552" spans="1:3" x14ac:dyDescent="0.3">
      <c r="A1552" s="2">
        <v>43194</v>
      </c>
      <c r="B1552" s="1">
        <v>18.8</v>
      </c>
      <c r="C1552" s="1">
        <v>7</v>
      </c>
    </row>
    <row r="1553" spans="1:3" x14ac:dyDescent="0.3">
      <c r="A1553" s="2">
        <v>43195</v>
      </c>
      <c r="B1553" s="1">
        <v>20.3</v>
      </c>
      <c r="C1553" s="1">
        <v>5.0999999999999996</v>
      </c>
    </row>
    <row r="1554" spans="1:3" x14ac:dyDescent="0.3">
      <c r="A1554" s="2">
        <v>43196</v>
      </c>
      <c r="B1554" s="1">
        <v>22.6</v>
      </c>
      <c r="C1554" s="1">
        <v>9.3000000000000007</v>
      </c>
    </row>
    <row r="1555" spans="1:3" x14ac:dyDescent="0.3">
      <c r="A1555" s="2">
        <v>43197</v>
      </c>
      <c r="B1555" s="1">
        <v>16.8</v>
      </c>
      <c r="C1555" s="1">
        <v>8.6</v>
      </c>
    </row>
    <row r="1556" spans="1:3" x14ac:dyDescent="0.3">
      <c r="A1556" s="2">
        <v>43198</v>
      </c>
      <c r="B1556" s="1">
        <v>17.3</v>
      </c>
      <c r="C1556" s="1">
        <v>4.9000000000000004</v>
      </c>
    </row>
    <row r="1557" spans="1:3" x14ac:dyDescent="0.3">
      <c r="A1557" s="2">
        <v>43199</v>
      </c>
      <c r="B1557" s="1">
        <v>14</v>
      </c>
      <c r="C1557" s="1">
        <v>6.5</v>
      </c>
    </row>
    <row r="1558" spans="1:3" x14ac:dyDescent="0.3">
      <c r="A1558" s="2">
        <v>43200</v>
      </c>
      <c r="B1558" s="1">
        <v>11.6</v>
      </c>
      <c r="C1558" s="1">
        <v>6.1</v>
      </c>
    </row>
    <row r="1559" spans="1:3" x14ac:dyDescent="0.3">
      <c r="A1559" s="2">
        <v>43201</v>
      </c>
      <c r="B1559" s="1">
        <v>13.6</v>
      </c>
      <c r="C1559" s="1">
        <v>5.2</v>
      </c>
    </row>
    <row r="1560" spans="1:3" x14ac:dyDescent="0.3">
      <c r="A1560" s="2">
        <v>43202</v>
      </c>
      <c r="B1560" s="1">
        <v>18.8</v>
      </c>
      <c r="C1560" s="1">
        <v>5.3</v>
      </c>
    </row>
    <row r="1561" spans="1:3" x14ac:dyDescent="0.3">
      <c r="A1561" s="2">
        <v>43203</v>
      </c>
      <c r="B1561" s="1">
        <v>12.9</v>
      </c>
      <c r="C1561" s="1">
        <v>10</v>
      </c>
    </row>
    <row r="1562" spans="1:3" x14ac:dyDescent="0.3">
      <c r="A1562" s="2">
        <v>43204</v>
      </c>
      <c r="B1562" s="1">
        <v>19.2</v>
      </c>
      <c r="C1562" s="1">
        <v>8.5</v>
      </c>
    </row>
    <row r="1563" spans="1:3" x14ac:dyDescent="0.3">
      <c r="A1563" s="2">
        <v>43205</v>
      </c>
      <c r="B1563" s="1">
        <v>18.899999999999999</v>
      </c>
      <c r="C1563" s="1">
        <v>9.9</v>
      </c>
    </row>
    <row r="1564" spans="1:3" x14ac:dyDescent="0.3">
      <c r="A1564" s="2">
        <v>43206</v>
      </c>
      <c r="B1564" s="1">
        <v>19</v>
      </c>
      <c r="C1564" s="1">
        <v>8</v>
      </c>
    </row>
    <row r="1565" spans="1:3" x14ac:dyDescent="0.3">
      <c r="A1565" s="2">
        <v>43207</v>
      </c>
      <c r="B1565" s="1">
        <v>22.3</v>
      </c>
      <c r="C1565" s="1">
        <v>6.3</v>
      </c>
    </row>
    <row r="1566" spans="1:3" x14ac:dyDescent="0.3">
      <c r="A1566" s="2">
        <v>43208</v>
      </c>
      <c r="B1566" s="1">
        <v>26.5</v>
      </c>
      <c r="C1566" s="1">
        <v>7.3</v>
      </c>
    </row>
    <row r="1567" spans="1:3" x14ac:dyDescent="0.3">
      <c r="A1567" s="2">
        <v>43209</v>
      </c>
      <c r="B1567" s="1">
        <v>25.6</v>
      </c>
      <c r="C1567" s="1">
        <v>8.3000000000000007</v>
      </c>
    </row>
    <row r="1568" spans="1:3" x14ac:dyDescent="0.3">
      <c r="A1568" s="2">
        <v>43210</v>
      </c>
      <c r="B1568" s="1">
        <v>22.6</v>
      </c>
      <c r="C1568" s="1">
        <v>10.6</v>
      </c>
    </row>
    <row r="1569" spans="1:3" x14ac:dyDescent="0.3">
      <c r="A1569" s="2">
        <v>43211</v>
      </c>
      <c r="B1569" s="1">
        <v>26.5</v>
      </c>
      <c r="C1569" s="1">
        <v>10.5</v>
      </c>
    </row>
    <row r="1570" spans="1:3" x14ac:dyDescent="0.3">
      <c r="A1570" s="2">
        <v>43212</v>
      </c>
      <c r="B1570" s="1">
        <v>22.9</v>
      </c>
      <c r="C1570" s="1">
        <v>11.1</v>
      </c>
    </row>
    <row r="1571" spans="1:3" x14ac:dyDescent="0.3">
      <c r="A1571" s="2">
        <v>43213</v>
      </c>
      <c r="B1571" s="1">
        <v>16.399999999999999</v>
      </c>
      <c r="C1571" s="1">
        <v>12.2</v>
      </c>
    </row>
    <row r="1572" spans="1:3" x14ac:dyDescent="0.3">
      <c r="A1572" s="2">
        <v>43214</v>
      </c>
      <c r="B1572" s="1">
        <v>21.6</v>
      </c>
      <c r="C1572" s="1">
        <v>13</v>
      </c>
    </row>
    <row r="1573" spans="1:3" x14ac:dyDescent="0.3">
      <c r="A1573" s="2">
        <v>43215</v>
      </c>
      <c r="B1573" s="1">
        <v>17.399999999999999</v>
      </c>
      <c r="C1573" s="1">
        <v>10.3</v>
      </c>
    </row>
    <row r="1574" spans="1:3" x14ac:dyDescent="0.3">
      <c r="A1574" s="2">
        <v>43216</v>
      </c>
      <c r="B1574" s="1">
        <v>17.399999999999999</v>
      </c>
      <c r="C1574" s="1">
        <v>10</v>
      </c>
    </row>
    <row r="1575" spans="1:3" x14ac:dyDescent="0.3">
      <c r="A1575" s="2">
        <v>43217</v>
      </c>
      <c r="B1575" s="1">
        <v>17.3</v>
      </c>
      <c r="C1575" s="1">
        <v>8.6999999999999993</v>
      </c>
    </row>
    <row r="1576" spans="1:3" x14ac:dyDescent="0.3">
      <c r="A1576" s="2">
        <v>43218</v>
      </c>
      <c r="B1576" s="1">
        <v>12.5</v>
      </c>
      <c r="C1576" s="1">
        <v>7.1</v>
      </c>
    </row>
    <row r="1577" spans="1:3" x14ac:dyDescent="0.3">
      <c r="A1577" s="2">
        <v>43219</v>
      </c>
      <c r="B1577" s="1">
        <v>14.1</v>
      </c>
      <c r="C1577" s="1">
        <v>5.0999999999999996</v>
      </c>
    </row>
    <row r="1578" spans="1:3" x14ac:dyDescent="0.3">
      <c r="A1578" s="2">
        <v>43220</v>
      </c>
      <c r="B1578" s="1">
        <v>11.1</v>
      </c>
      <c r="C1578" s="1">
        <v>6.1</v>
      </c>
    </row>
    <row r="1579" spans="1:3" x14ac:dyDescent="0.3">
      <c r="A1579" s="2">
        <v>43221</v>
      </c>
      <c r="B1579" s="1">
        <v>16.399999999999999</v>
      </c>
      <c r="C1579" s="1">
        <v>3.9</v>
      </c>
    </row>
    <row r="1580" spans="1:3" x14ac:dyDescent="0.3">
      <c r="A1580" s="2">
        <v>43222</v>
      </c>
      <c r="B1580" s="1">
        <v>16</v>
      </c>
      <c r="C1580" s="1">
        <v>8.9</v>
      </c>
    </row>
    <row r="1581" spans="1:3" x14ac:dyDescent="0.3">
      <c r="A1581" s="2">
        <v>43223</v>
      </c>
      <c r="B1581" s="1">
        <v>14.6</v>
      </c>
      <c r="C1581" s="1">
        <v>8.6999999999999993</v>
      </c>
    </row>
    <row r="1582" spans="1:3" x14ac:dyDescent="0.3">
      <c r="A1582" s="2">
        <v>43224</v>
      </c>
      <c r="B1582" s="1">
        <v>17.2</v>
      </c>
      <c r="C1582" s="1">
        <v>5.8</v>
      </c>
    </row>
    <row r="1583" spans="1:3" x14ac:dyDescent="0.3">
      <c r="A1583" s="2">
        <v>43225</v>
      </c>
      <c r="B1583" s="1">
        <v>20.3</v>
      </c>
      <c r="C1583" s="1">
        <v>6</v>
      </c>
    </row>
    <row r="1584" spans="1:3" x14ac:dyDescent="0.3">
      <c r="A1584" s="2">
        <v>43226</v>
      </c>
      <c r="B1584" s="1">
        <v>23.6</v>
      </c>
      <c r="C1584" s="1">
        <v>7.9</v>
      </c>
    </row>
    <row r="1585" spans="1:3" x14ac:dyDescent="0.3">
      <c r="A1585" s="2">
        <v>43227</v>
      </c>
      <c r="B1585" s="1">
        <v>24</v>
      </c>
      <c r="C1585" s="1">
        <v>10.7</v>
      </c>
    </row>
    <row r="1586" spans="1:3" x14ac:dyDescent="0.3">
      <c r="A1586" s="2">
        <v>43228</v>
      </c>
      <c r="B1586" s="1">
        <v>18.899999999999999</v>
      </c>
      <c r="C1586" s="1">
        <v>13.1</v>
      </c>
    </row>
    <row r="1587" spans="1:3" x14ac:dyDescent="0.3">
      <c r="A1587" s="2">
        <v>43229</v>
      </c>
      <c r="B1587" s="1">
        <v>17.899999999999999</v>
      </c>
      <c r="C1587" s="1">
        <v>9.1</v>
      </c>
    </row>
    <row r="1588" spans="1:3" x14ac:dyDescent="0.3">
      <c r="A1588" s="2">
        <v>43230</v>
      </c>
      <c r="B1588" s="1">
        <v>18</v>
      </c>
      <c r="C1588" s="1">
        <v>9.4</v>
      </c>
    </row>
    <row r="1589" spans="1:3" x14ac:dyDescent="0.3">
      <c r="A1589" s="2">
        <v>43231</v>
      </c>
      <c r="B1589" s="1">
        <v>18.899999999999999</v>
      </c>
      <c r="C1589" s="1">
        <v>7</v>
      </c>
    </row>
    <row r="1590" spans="1:3" x14ac:dyDescent="0.3">
      <c r="A1590" s="2">
        <v>43232</v>
      </c>
      <c r="B1590" s="1">
        <v>14.3</v>
      </c>
      <c r="C1590" s="1">
        <v>7.1</v>
      </c>
    </row>
    <row r="1591" spans="1:3" x14ac:dyDescent="0.3">
      <c r="A1591" s="2">
        <v>43233</v>
      </c>
      <c r="B1591" s="1">
        <v>14</v>
      </c>
      <c r="C1591" s="1">
        <v>5.3</v>
      </c>
    </row>
    <row r="1592" spans="1:3" x14ac:dyDescent="0.3">
      <c r="A1592" s="2">
        <v>43234</v>
      </c>
      <c r="B1592" s="1">
        <v>18</v>
      </c>
      <c r="C1592" s="1">
        <v>9.8000000000000007</v>
      </c>
    </row>
    <row r="1593" spans="1:3" x14ac:dyDescent="0.3">
      <c r="A1593" s="2">
        <v>43235</v>
      </c>
      <c r="B1593" s="1">
        <v>19.399999999999999</v>
      </c>
      <c r="C1593" s="1">
        <v>6.8</v>
      </c>
    </row>
    <row r="1594" spans="1:3" x14ac:dyDescent="0.3">
      <c r="A1594" s="2">
        <v>43236</v>
      </c>
      <c r="B1594" s="1">
        <v>19.3</v>
      </c>
      <c r="C1594" s="1">
        <v>11.7</v>
      </c>
    </row>
    <row r="1595" spans="1:3" x14ac:dyDescent="0.3">
      <c r="A1595" s="2">
        <v>43237</v>
      </c>
      <c r="B1595" s="1">
        <v>19.7</v>
      </c>
      <c r="C1595" s="1">
        <v>12.2</v>
      </c>
    </row>
    <row r="1596" spans="1:3" x14ac:dyDescent="0.3">
      <c r="A1596" s="2">
        <v>43238</v>
      </c>
      <c r="B1596" s="1">
        <v>20.5</v>
      </c>
      <c r="C1596" s="1">
        <v>11.3</v>
      </c>
    </row>
    <row r="1597" spans="1:3" x14ac:dyDescent="0.3">
      <c r="A1597" s="2">
        <v>43239</v>
      </c>
      <c r="B1597" s="1">
        <v>22.5</v>
      </c>
      <c r="C1597" s="1">
        <v>12.6</v>
      </c>
    </row>
    <row r="1598" spans="1:3" x14ac:dyDescent="0.3">
      <c r="A1598" s="2">
        <v>43240</v>
      </c>
      <c r="B1598" s="1">
        <v>22.7</v>
      </c>
      <c r="C1598" s="1">
        <v>10.7</v>
      </c>
    </row>
    <row r="1599" spans="1:3" x14ac:dyDescent="0.3">
      <c r="A1599" s="2">
        <v>43241</v>
      </c>
      <c r="B1599" s="1">
        <v>22.2</v>
      </c>
      <c r="C1599" s="1">
        <v>9.8000000000000007</v>
      </c>
    </row>
    <row r="1600" spans="1:3" x14ac:dyDescent="0.3">
      <c r="A1600" s="2">
        <v>43242</v>
      </c>
      <c r="B1600" s="1">
        <v>23.8</v>
      </c>
      <c r="C1600" s="1">
        <v>10.5</v>
      </c>
    </row>
    <row r="1601" spans="1:3" x14ac:dyDescent="0.3">
      <c r="A1601" s="2">
        <v>43243</v>
      </c>
      <c r="B1601" s="1">
        <v>21.8</v>
      </c>
      <c r="C1601" s="1">
        <v>12.5</v>
      </c>
    </row>
    <row r="1602" spans="1:3" x14ac:dyDescent="0.3">
      <c r="A1602" s="2">
        <v>43244</v>
      </c>
      <c r="B1602" s="1">
        <v>22.5</v>
      </c>
      <c r="C1602" s="1">
        <v>14.9</v>
      </c>
    </row>
    <row r="1603" spans="1:3" x14ac:dyDescent="0.3">
      <c r="A1603" s="2">
        <v>43245</v>
      </c>
      <c r="B1603" s="1">
        <v>17.3</v>
      </c>
      <c r="C1603" s="1">
        <v>15.2</v>
      </c>
    </row>
    <row r="1604" spans="1:3" x14ac:dyDescent="0.3">
      <c r="A1604" s="2">
        <v>43246</v>
      </c>
      <c r="B1604" s="1">
        <v>20.2</v>
      </c>
      <c r="C1604" s="1">
        <v>13.9</v>
      </c>
    </row>
    <row r="1605" spans="1:3" x14ac:dyDescent="0.3">
      <c r="A1605" s="2">
        <v>43247</v>
      </c>
      <c r="B1605" s="1">
        <v>15.7</v>
      </c>
      <c r="C1605" s="1">
        <v>12.8</v>
      </c>
    </row>
    <row r="1606" spans="1:3" x14ac:dyDescent="0.3">
      <c r="A1606" s="2">
        <v>43248</v>
      </c>
      <c r="B1606" s="1">
        <v>16.899999999999999</v>
      </c>
      <c r="C1606" s="1">
        <v>12.7</v>
      </c>
    </row>
    <row r="1607" spans="1:3" x14ac:dyDescent="0.3">
      <c r="A1607" s="2">
        <v>43249</v>
      </c>
      <c r="B1607" s="1">
        <v>19.8</v>
      </c>
      <c r="C1607" s="1">
        <v>13.1</v>
      </c>
    </row>
    <row r="1608" spans="1:3" x14ac:dyDescent="0.3">
      <c r="A1608" s="2">
        <v>43250</v>
      </c>
      <c r="B1608" s="1">
        <v>20.399999999999999</v>
      </c>
      <c r="C1608" s="1">
        <v>12.4</v>
      </c>
    </row>
    <row r="1609" spans="1:3" x14ac:dyDescent="0.3">
      <c r="A1609" s="2">
        <v>43251</v>
      </c>
      <c r="B1609" s="1">
        <v>18.100000000000001</v>
      </c>
      <c r="C1609" s="1">
        <v>14</v>
      </c>
    </row>
    <row r="1610" spans="1:3" x14ac:dyDescent="0.3">
      <c r="A1610" s="2">
        <v>43252</v>
      </c>
      <c r="B1610" s="1">
        <v>15.2</v>
      </c>
      <c r="C1610" s="1">
        <v>12.7</v>
      </c>
    </row>
    <row r="1611" spans="1:3" x14ac:dyDescent="0.3">
      <c r="A1611" s="2">
        <v>43253</v>
      </c>
      <c r="B1611" s="1">
        <v>21.3</v>
      </c>
      <c r="C1611" s="1">
        <v>12.7</v>
      </c>
    </row>
    <row r="1612" spans="1:3" x14ac:dyDescent="0.3">
      <c r="A1612" s="2">
        <v>43254</v>
      </c>
      <c r="B1612" s="1">
        <v>17.100000000000001</v>
      </c>
      <c r="C1612" s="1">
        <v>14.1</v>
      </c>
    </row>
    <row r="1613" spans="1:3" x14ac:dyDescent="0.3">
      <c r="A1613" s="2">
        <v>43255</v>
      </c>
      <c r="B1613" s="1">
        <v>17.100000000000001</v>
      </c>
      <c r="C1613" s="1">
        <v>12</v>
      </c>
    </row>
    <row r="1614" spans="1:3" x14ac:dyDescent="0.3">
      <c r="A1614" s="2">
        <v>43256</v>
      </c>
      <c r="B1614" s="1">
        <v>19.100000000000001</v>
      </c>
      <c r="C1614" s="1">
        <v>11.4</v>
      </c>
    </row>
    <row r="1615" spans="1:3" x14ac:dyDescent="0.3">
      <c r="A1615" s="2">
        <v>43257</v>
      </c>
      <c r="B1615" s="1">
        <v>21.2</v>
      </c>
      <c r="C1615" s="1">
        <v>11.7</v>
      </c>
    </row>
    <row r="1616" spans="1:3" x14ac:dyDescent="0.3">
      <c r="A1616" s="2">
        <v>43258</v>
      </c>
      <c r="B1616" s="1">
        <v>22</v>
      </c>
      <c r="C1616" s="1">
        <v>14.8</v>
      </c>
    </row>
    <row r="1617" spans="1:3" x14ac:dyDescent="0.3">
      <c r="A1617" s="2">
        <v>43259</v>
      </c>
      <c r="B1617" s="1">
        <v>18.100000000000001</v>
      </c>
      <c r="C1617" s="1">
        <v>14.6</v>
      </c>
    </row>
    <row r="1618" spans="1:3" x14ac:dyDescent="0.3">
      <c r="A1618" s="2">
        <v>43260</v>
      </c>
      <c r="B1618" s="1">
        <v>23</v>
      </c>
      <c r="C1618" s="1">
        <v>13</v>
      </c>
    </row>
    <row r="1619" spans="1:3" x14ac:dyDescent="0.3">
      <c r="A1619" s="2">
        <v>43261</v>
      </c>
      <c r="B1619" s="1">
        <v>20.9</v>
      </c>
      <c r="C1619" s="1">
        <v>12.9</v>
      </c>
    </row>
    <row r="1620" spans="1:3" x14ac:dyDescent="0.3">
      <c r="A1620" s="2">
        <v>43262</v>
      </c>
      <c r="B1620" s="1">
        <v>22</v>
      </c>
      <c r="C1620" s="1">
        <v>13.3</v>
      </c>
    </row>
    <row r="1621" spans="1:3" x14ac:dyDescent="0.3">
      <c r="A1621" s="2">
        <v>43263</v>
      </c>
      <c r="B1621" s="1">
        <v>18.7</v>
      </c>
      <c r="C1621" s="1">
        <v>14.6</v>
      </c>
    </row>
    <row r="1622" spans="1:3" x14ac:dyDescent="0.3">
      <c r="A1622" s="2">
        <v>43264</v>
      </c>
      <c r="B1622" s="1">
        <v>20.100000000000001</v>
      </c>
      <c r="C1622" s="1">
        <v>12.8</v>
      </c>
    </row>
    <row r="1623" spans="1:3" x14ac:dyDescent="0.3">
      <c r="A1623" s="2">
        <v>43265</v>
      </c>
      <c r="B1623" s="1">
        <v>24.5</v>
      </c>
      <c r="C1623" s="1">
        <v>12.5</v>
      </c>
    </row>
    <row r="1624" spans="1:3" x14ac:dyDescent="0.3">
      <c r="A1624" s="2">
        <v>43266</v>
      </c>
      <c r="B1624" s="1">
        <v>19.399999999999999</v>
      </c>
      <c r="C1624" s="1">
        <v>12.6</v>
      </c>
    </row>
    <row r="1625" spans="1:3" x14ac:dyDescent="0.3">
      <c r="A1625" s="2">
        <v>43267</v>
      </c>
      <c r="B1625" s="1">
        <v>23.4</v>
      </c>
      <c r="C1625" s="1">
        <v>13.9</v>
      </c>
    </row>
    <row r="1626" spans="1:3" x14ac:dyDescent="0.3">
      <c r="A1626" s="2">
        <v>43268</v>
      </c>
      <c r="B1626" s="1">
        <v>24.8</v>
      </c>
      <c r="C1626" s="1">
        <v>15.1</v>
      </c>
    </row>
    <row r="1627" spans="1:3" x14ac:dyDescent="0.3">
      <c r="A1627" s="2">
        <v>43269</v>
      </c>
      <c r="B1627" s="1">
        <v>24.2</v>
      </c>
      <c r="C1627" s="1">
        <v>13.6</v>
      </c>
    </row>
    <row r="1628" spans="1:3" x14ac:dyDescent="0.3">
      <c r="A1628" s="2">
        <v>43270</v>
      </c>
      <c r="B1628" s="1">
        <v>23</v>
      </c>
      <c r="C1628" s="1">
        <v>16.8</v>
      </c>
    </row>
    <row r="1629" spans="1:3" x14ac:dyDescent="0.3">
      <c r="A1629" s="2">
        <v>43271</v>
      </c>
      <c r="B1629" s="1">
        <v>26.2</v>
      </c>
      <c r="C1629" s="1">
        <v>17.3</v>
      </c>
    </row>
    <row r="1630" spans="1:3" x14ac:dyDescent="0.3">
      <c r="A1630" s="2">
        <v>43272</v>
      </c>
      <c r="B1630" s="1">
        <v>22.9</v>
      </c>
      <c r="C1630" s="1">
        <v>18.2</v>
      </c>
    </row>
    <row r="1631" spans="1:3" x14ac:dyDescent="0.3">
      <c r="A1631" s="2">
        <v>43273</v>
      </c>
      <c r="B1631" s="1">
        <v>22.8</v>
      </c>
      <c r="C1631" s="1">
        <v>17.7</v>
      </c>
    </row>
    <row r="1632" spans="1:3" x14ac:dyDescent="0.3">
      <c r="A1632" s="2">
        <v>43274</v>
      </c>
      <c r="B1632" s="1">
        <v>27.1</v>
      </c>
      <c r="C1632" s="1">
        <v>16.600000000000001</v>
      </c>
    </row>
    <row r="1633" spans="1:3" x14ac:dyDescent="0.3">
      <c r="A1633" s="2">
        <v>43275</v>
      </c>
      <c r="B1633" s="1">
        <v>30.4</v>
      </c>
      <c r="C1633" s="1">
        <v>16.3</v>
      </c>
    </row>
    <row r="1634" spans="1:3" x14ac:dyDescent="0.3">
      <c r="A1634" s="2">
        <v>43276</v>
      </c>
      <c r="B1634" s="1">
        <v>30</v>
      </c>
      <c r="C1634" s="1">
        <v>17.399999999999999</v>
      </c>
    </row>
    <row r="1635" spans="1:3" x14ac:dyDescent="0.3">
      <c r="A1635" s="2">
        <v>43277</v>
      </c>
      <c r="B1635" s="1">
        <v>21</v>
      </c>
      <c r="C1635" s="1">
        <v>17</v>
      </c>
    </row>
    <row r="1636" spans="1:3" x14ac:dyDescent="0.3">
      <c r="A1636" s="2">
        <v>43278</v>
      </c>
      <c r="B1636" s="1">
        <v>23.1</v>
      </c>
      <c r="C1636" s="1">
        <v>15.9</v>
      </c>
    </row>
    <row r="1637" spans="1:3" x14ac:dyDescent="0.3">
      <c r="A1637" s="2">
        <v>43279</v>
      </c>
      <c r="B1637" s="1">
        <v>20.8</v>
      </c>
      <c r="C1637" s="1">
        <v>15.2</v>
      </c>
    </row>
    <row r="1638" spans="1:3" x14ac:dyDescent="0.3">
      <c r="A1638" s="2">
        <v>43280</v>
      </c>
      <c r="B1638" s="1">
        <v>26.6</v>
      </c>
      <c r="C1638" s="1">
        <v>16.3</v>
      </c>
    </row>
    <row r="1639" spans="1:3" x14ac:dyDescent="0.3">
      <c r="A1639" s="2">
        <v>43281</v>
      </c>
      <c r="B1639" s="1">
        <v>24.6</v>
      </c>
      <c r="C1639" s="1">
        <v>17.399999999999999</v>
      </c>
    </row>
    <row r="1640" spans="1:3" x14ac:dyDescent="0.3">
      <c r="A1640" s="2">
        <v>43282</v>
      </c>
      <c r="B1640" s="1">
        <v>25.3</v>
      </c>
      <c r="C1640" s="1">
        <v>15.8</v>
      </c>
    </row>
    <row r="1641" spans="1:3" x14ac:dyDescent="0.3">
      <c r="A1641" s="2">
        <v>43283</v>
      </c>
      <c r="B1641" s="1">
        <v>27.7</v>
      </c>
      <c r="C1641" s="1">
        <v>14.3</v>
      </c>
    </row>
    <row r="1642" spans="1:3" x14ac:dyDescent="0.3">
      <c r="A1642" s="2">
        <v>43284</v>
      </c>
      <c r="B1642" s="1">
        <v>24.1</v>
      </c>
      <c r="C1642" s="1">
        <v>17.2</v>
      </c>
    </row>
    <row r="1643" spans="1:3" x14ac:dyDescent="0.3">
      <c r="A1643" s="2">
        <v>43285</v>
      </c>
      <c r="B1643" s="1">
        <v>19.5</v>
      </c>
      <c r="C1643" s="1">
        <v>17.100000000000001</v>
      </c>
    </row>
    <row r="1644" spans="1:3" x14ac:dyDescent="0.3">
      <c r="A1644" s="2">
        <v>43286</v>
      </c>
      <c r="B1644" s="1">
        <v>22.3</v>
      </c>
      <c r="C1644" s="1">
        <v>15.5</v>
      </c>
    </row>
    <row r="1645" spans="1:3" x14ac:dyDescent="0.3">
      <c r="A1645" s="2">
        <v>43287</v>
      </c>
      <c r="B1645" s="1">
        <v>22.7</v>
      </c>
      <c r="C1645" s="1">
        <v>16.2</v>
      </c>
    </row>
    <row r="1646" spans="1:3" x14ac:dyDescent="0.3">
      <c r="A1646" s="2">
        <v>43288</v>
      </c>
      <c r="B1646" s="1">
        <v>25.7</v>
      </c>
      <c r="C1646" s="1">
        <v>17.7</v>
      </c>
    </row>
    <row r="1647" spans="1:3" x14ac:dyDescent="0.3">
      <c r="A1647" s="2">
        <v>43289</v>
      </c>
      <c r="B1647" s="1">
        <v>27.3</v>
      </c>
      <c r="C1647" s="1">
        <v>19.2</v>
      </c>
    </row>
    <row r="1648" spans="1:3" x14ac:dyDescent="0.3">
      <c r="A1648" s="2">
        <v>43290</v>
      </c>
      <c r="B1648" s="1">
        <v>28.7</v>
      </c>
      <c r="C1648" s="1">
        <v>16.3</v>
      </c>
    </row>
    <row r="1649" spans="1:3" x14ac:dyDescent="0.3">
      <c r="A1649" s="2">
        <v>43291</v>
      </c>
      <c r="B1649" s="1">
        <v>28.1</v>
      </c>
      <c r="C1649" s="1">
        <v>19.8</v>
      </c>
    </row>
    <row r="1650" spans="1:3" x14ac:dyDescent="0.3">
      <c r="A1650" s="2">
        <v>43292</v>
      </c>
      <c r="B1650" s="1">
        <v>24.2</v>
      </c>
      <c r="C1650" s="1">
        <v>17.7</v>
      </c>
    </row>
    <row r="1651" spans="1:3" x14ac:dyDescent="0.3">
      <c r="A1651" s="2">
        <v>43293</v>
      </c>
      <c r="B1651" s="1">
        <v>25.2</v>
      </c>
      <c r="C1651" s="1">
        <v>16.399999999999999</v>
      </c>
    </row>
    <row r="1652" spans="1:3" x14ac:dyDescent="0.3">
      <c r="A1652" s="2">
        <v>43294</v>
      </c>
      <c r="B1652" s="1">
        <v>25.8</v>
      </c>
      <c r="C1652" s="1">
        <v>17.899999999999999</v>
      </c>
    </row>
    <row r="1653" spans="1:3" x14ac:dyDescent="0.3">
      <c r="A1653" s="2">
        <v>43295</v>
      </c>
      <c r="B1653" s="1">
        <v>27.2</v>
      </c>
      <c r="C1653" s="1">
        <v>16.3</v>
      </c>
    </row>
    <row r="1654" spans="1:3" x14ac:dyDescent="0.3">
      <c r="A1654" s="2">
        <v>43296</v>
      </c>
      <c r="B1654" s="1">
        <v>22.6</v>
      </c>
      <c r="C1654" s="1">
        <v>18.8</v>
      </c>
    </row>
    <row r="1655" spans="1:3" x14ac:dyDescent="0.3">
      <c r="A1655" s="2">
        <v>43297</v>
      </c>
      <c r="B1655" s="1">
        <v>24.8</v>
      </c>
      <c r="C1655" s="1">
        <v>16.100000000000001</v>
      </c>
    </row>
    <row r="1656" spans="1:3" x14ac:dyDescent="0.3">
      <c r="A1656" s="2">
        <v>43298</v>
      </c>
      <c r="B1656" s="1">
        <v>20.6</v>
      </c>
      <c r="C1656" s="1">
        <v>17.2</v>
      </c>
    </row>
    <row r="1657" spans="1:3" x14ac:dyDescent="0.3">
      <c r="A1657" s="2">
        <v>43299</v>
      </c>
      <c r="B1657" s="1">
        <v>25.6</v>
      </c>
      <c r="C1657" s="1">
        <v>17.2</v>
      </c>
    </row>
    <row r="1658" spans="1:3" x14ac:dyDescent="0.3">
      <c r="A1658" s="2">
        <v>43300</v>
      </c>
      <c r="B1658" s="1">
        <v>20.6</v>
      </c>
      <c r="C1658" s="1">
        <v>16.5</v>
      </c>
    </row>
    <row r="1659" spans="1:3" x14ac:dyDescent="0.3">
      <c r="A1659" s="2">
        <v>43301</v>
      </c>
      <c r="B1659" s="1">
        <v>19.2</v>
      </c>
      <c r="C1659" s="1">
        <v>15.9</v>
      </c>
    </row>
    <row r="1660" spans="1:3" x14ac:dyDescent="0.3">
      <c r="A1660" s="2">
        <v>43302</v>
      </c>
      <c r="B1660" s="1">
        <v>21.7</v>
      </c>
      <c r="C1660" s="1">
        <v>14.2</v>
      </c>
    </row>
    <row r="1661" spans="1:3" x14ac:dyDescent="0.3">
      <c r="A1661" s="2">
        <v>43303</v>
      </c>
      <c r="B1661" s="1">
        <v>25.2</v>
      </c>
      <c r="C1661" s="1">
        <v>16.7</v>
      </c>
    </row>
    <row r="1662" spans="1:3" x14ac:dyDescent="0.3">
      <c r="A1662" s="2">
        <v>43304</v>
      </c>
      <c r="B1662" s="1">
        <v>28.9</v>
      </c>
      <c r="C1662" s="1">
        <v>15.6</v>
      </c>
    </row>
    <row r="1663" spans="1:3" x14ac:dyDescent="0.3">
      <c r="A1663" s="2">
        <v>43305</v>
      </c>
      <c r="B1663" s="1">
        <v>21.7</v>
      </c>
      <c r="C1663" s="1">
        <v>18.899999999999999</v>
      </c>
    </row>
    <row r="1664" spans="1:3" x14ac:dyDescent="0.3">
      <c r="A1664" s="2">
        <v>43306</v>
      </c>
      <c r="B1664" s="1">
        <v>24.5</v>
      </c>
      <c r="C1664" s="1">
        <v>18.5</v>
      </c>
    </row>
    <row r="1665" spans="1:3" x14ac:dyDescent="0.3">
      <c r="A1665" s="2">
        <v>43307</v>
      </c>
      <c r="B1665" s="1">
        <v>21.8</v>
      </c>
      <c r="C1665" s="1">
        <v>18.7</v>
      </c>
    </row>
    <row r="1666" spans="1:3" x14ac:dyDescent="0.3">
      <c r="A1666" s="2">
        <v>43308</v>
      </c>
      <c r="B1666" s="1">
        <v>23.4</v>
      </c>
      <c r="C1666" s="1">
        <v>17.399999999999999</v>
      </c>
    </row>
    <row r="1667" spans="1:3" x14ac:dyDescent="0.3">
      <c r="A1667" s="2">
        <v>43309</v>
      </c>
      <c r="B1667" s="1">
        <v>19.7</v>
      </c>
      <c r="C1667" s="1">
        <v>16.8</v>
      </c>
    </row>
    <row r="1668" spans="1:3" x14ac:dyDescent="0.3">
      <c r="A1668" s="2">
        <v>43310</v>
      </c>
      <c r="B1668" s="1">
        <v>28.3</v>
      </c>
      <c r="C1668" s="1">
        <v>17.399999999999999</v>
      </c>
    </row>
    <row r="1669" spans="1:3" x14ac:dyDescent="0.3">
      <c r="A1669" s="2">
        <v>43311</v>
      </c>
      <c r="B1669" s="1">
        <v>27.4</v>
      </c>
      <c r="C1669" s="1">
        <v>15.3</v>
      </c>
    </row>
    <row r="1670" spans="1:3" x14ac:dyDescent="0.3">
      <c r="A1670" s="2">
        <v>43312</v>
      </c>
      <c r="B1670" s="1">
        <v>20.8</v>
      </c>
      <c r="C1670" s="1">
        <v>16.399999999999999</v>
      </c>
    </row>
    <row r="1671" spans="1:3" x14ac:dyDescent="0.3">
      <c r="A1671" s="2">
        <v>43313</v>
      </c>
      <c r="B1671" s="1">
        <v>21.7</v>
      </c>
      <c r="C1671" s="1">
        <v>15.5</v>
      </c>
    </row>
    <row r="1672" spans="1:3" x14ac:dyDescent="0.3">
      <c r="A1672" s="2">
        <v>43314</v>
      </c>
      <c r="B1672" s="1">
        <v>29.6</v>
      </c>
      <c r="C1672" s="1">
        <v>18.8</v>
      </c>
    </row>
    <row r="1673" spans="1:3" x14ac:dyDescent="0.3">
      <c r="A1673" s="2">
        <v>43315</v>
      </c>
      <c r="B1673" s="1">
        <v>31.9</v>
      </c>
      <c r="C1673" s="1">
        <v>19</v>
      </c>
    </row>
    <row r="1674" spans="1:3" x14ac:dyDescent="0.3">
      <c r="A1674" s="2">
        <v>43316</v>
      </c>
      <c r="B1674" s="1">
        <v>28</v>
      </c>
      <c r="C1674" s="1">
        <v>21.1</v>
      </c>
    </row>
    <row r="1675" spans="1:3" x14ac:dyDescent="0.3">
      <c r="A1675" s="2">
        <v>43317</v>
      </c>
      <c r="B1675" s="1">
        <v>31.6</v>
      </c>
      <c r="C1675" s="1">
        <v>19.8</v>
      </c>
    </row>
    <row r="1676" spans="1:3" x14ac:dyDescent="0.3">
      <c r="A1676" s="2">
        <v>43318</v>
      </c>
      <c r="B1676" s="1">
        <v>33</v>
      </c>
      <c r="C1676" s="1">
        <v>20.6</v>
      </c>
    </row>
    <row r="1677" spans="1:3" x14ac:dyDescent="0.3">
      <c r="A1677" s="2">
        <v>43319</v>
      </c>
      <c r="B1677" s="1">
        <v>23.5</v>
      </c>
      <c r="C1677" s="1">
        <v>18.2</v>
      </c>
    </row>
    <row r="1678" spans="1:3" x14ac:dyDescent="0.3">
      <c r="A1678" s="2">
        <v>43320</v>
      </c>
      <c r="B1678" s="1">
        <v>23.6</v>
      </c>
      <c r="C1678" s="1">
        <v>15.5</v>
      </c>
    </row>
    <row r="1679" spans="1:3" x14ac:dyDescent="0.3">
      <c r="A1679" s="2">
        <v>43321</v>
      </c>
      <c r="B1679" s="1">
        <v>20.5</v>
      </c>
      <c r="C1679" s="1">
        <v>13.7</v>
      </c>
    </row>
    <row r="1680" spans="1:3" x14ac:dyDescent="0.3">
      <c r="A1680" s="2">
        <v>43322</v>
      </c>
      <c r="B1680" s="1">
        <v>23.4</v>
      </c>
      <c r="C1680" s="1">
        <v>11.8</v>
      </c>
    </row>
    <row r="1681" spans="1:3" x14ac:dyDescent="0.3">
      <c r="A1681" s="2">
        <v>43323</v>
      </c>
      <c r="B1681" s="1">
        <v>28</v>
      </c>
      <c r="C1681" s="1">
        <v>14.2</v>
      </c>
    </row>
    <row r="1682" spans="1:3" x14ac:dyDescent="0.3">
      <c r="A1682" s="2">
        <v>43324</v>
      </c>
      <c r="B1682" s="1">
        <v>27.6</v>
      </c>
      <c r="C1682" s="1">
        <v>15.6</v>
      </c>
    </row>
    <row r="1683" spans="1:3" x14ac:dyDescent="0.3">
      <c r="A1683" s="2">
        <v>43325</v>
      </c>
      <c r="B1683" s="1">
        <v>24.8</v>
      </c>
      <c r="C1683" s="1">
        <v>17.399999999999999</v>
      </c>
    </row>
    <row r="1684" spans="1:3" x14ac:dyDescent="0.3">
      <c r="A1684" s="2">
        <v>43326</v>
      </c>
      <c r="B1684" s="1">
        <v>25.3</v>
      </c>
      <c r="C1684" s="1">
        <v>16.2</v>
      </c>
    </row>
    <row r="1685" spans="1:3" x14ac:dyDescent="0.3">
      <c r="A1685" s="2">
        <v>43327</v>
      </c>
      <c r="B1685" s="1">
        <v>27.7</v>
      </c>
      <c r="C1685" s="1">
        <v>17.399999999999999</v>
      </c>
    </row>
    <row r="1686" spans="1:3" x14ac:dyDescent="0.3">
      <c r="A1686" s="2">
        <v>43328</v>
      </c>
      <c r="B1686" s="1">
        <v>24.4</v>
      </c>
      <c r="C1686" s="1">
        <v>18.399999999999999</v>
      </c>
    </row>
    <row r="1687" spans="1:3" x14ac:dyDescent="0.3">
      <c r="A1687" s="2">
        <v>43329</v>
      </c>
      <c r="B1687" s="1">
        <v>18.5</v>
      </c>
      <c r="C1687" s="1">
        <v>16.3</v>
      </c>
    </row>
    <row r="1688" spans="1:3" x14ac:dyDescent="0.3">
      <c r="A1688" s="2">
        <v>43330</v>
      </c>
      <c r="B1688" s="1">
        <v>24.9</v>
      </c>
      <c r="C1688" s="1">
        <v>12</v>
      </c>
    </row>
    <row r="1689" spans="1:3" x14ac:dyDescent="0.3">
      <c r="A1689" s="2">
        <v>43331</v>
      </c>
      <c r="B1689" s="1">
        <v>26.6</v>
      </c>
      <c r="C1689" s="1">
        <v>14.4</v>
      </c>
    </row>
    <row r="1690" spans="1:3" x14ac:dyDescent="0.3">
      <c r="A1690" s="2">
        <v>43332</v>
      </c>
      <c r="B1690" s="1">
        <v>27.3</v>
      </c>
      <c r="C1690" s="1">
        <v>18</v>
      </c>
    </row>
    <row r="1691" spans="1:3" x14ac:dyDescent="0.3">
      <c r="A1691" s="2">
        <v>43333</v>
      </c>
      <c r="B1691" s="1">
        <v>27.8</v>
      </c>
      <c r="C1691" s="1">
        <v>18.3</v>
      </c>
    </row>
    <row r="1692" spans="1:3" x14ac:dyDescent="0.3">
      <c r="A1692" s="2">
        <v>43334</v>
      </c>
      <c r="B1692" s="1">
        <v>25.7</v>
      </c>
      <c r="C1692" s="1">
        <v>20.399999999999999</v>
      </c>
    </row>
    <row r="1693" spans="1:3" x14ac:dyDescent="0.3">
      <c r="A1693" s="2">
        <v>43335</v>
      </c>
      <c r="B1693" s="1">
        <v>26.9</v>
      </c>
      <c r="C1693" s="1">
        <v>20</v>
      </c>
    </row>
    <row r="1694" spans="1:3" x14ac:dyDescent="0.3">
      <c r="A1694" s="2">
        <v>43336</v>
      </c>
      <c r="B1694" s="1">
        <v>20</v>
      </c>
      <c r="C1694" s="1">
        <v>17.7</v>
      </c>
    </row>
    <row r="1695" spans="1:3" x14ac:dyDescent="0.3">
      <c r="A1695" s="2">
        <v>43337</v>
      </c>
      <c r="B1695" s="1">
        <v>23</v>
      </c>
      <c r="C1695" s="1">
        <v>15.7</v>
      </c>
    </row>
    <row r="1696" spans="1:3" x14ac:dyDescent="0.3">
      <c r="A1696" s="2">
        <v>43338</v>
      </c>
      <c r="B1696" s="1">
        <v>27.1</v>
      </c>
      <c r="C1696" s="1">
        <v>13.4</v>
      </c>
    </row>
    <row r="1697" spans="1:3" x14ac:dyDescent="0.3">
      <c r="A1697" s="2">
        <v>43339</v>
      </c>
      <c r="B1697" s="1">
        <v>26.3</v>
      </c>
      <c r="C1697" s="1">
        <v>15.8</v>
      </c>
    </row>
    <row r="1698" spans="1:3" x14ac:dyDescent="0.3">
      <c r="A1698" s="2">
        <v>43340</v>
      </c>
      <c r="B1698" s="1">
        <v>29.4</v>
      </c>
      <c r="C1698" s="1">
        <v>18.600000000000001</v>
      </c>
    </row>
    <row r="1699" spans="1:3" x14ac:dyDescent="0.3">
      <c r="A1699" s="2">
        <v>43341</v>
      </c>
      <c r="B1699" s="1">
        <v>20.5</v>
      </c>
      <c r="C1699" s="1">
        <v>17.399999999999999</v>
      </c>
    </row>
    <row r="1700" spans="1:3" x14ac:dyDescent="0.3">
      <c r="A1700" s="2">
        <v>43342</v>
      </c>
      <c r="B1700" s="1">
        <v>23.4</v>
      </c>
      <c r="C1700" s="1">
        <v>16.899999999999999</v>
      </c>
    </row>
    <row r="1701" spans="1:3" x14ac:dyDescent="0.3">
      <c r="A1701" s="2">
        <v>43343</v>
      </c>
      <c r="B1701" s="1">
        <v>26.8</v>
      </c>
      <c r="C1701" s="1">
        <v>14.2</v>
      </c>
    </row>
    <row r="1702" spans="1:3" x14ac:dyDescent="0.3">
      <c r="A1702" s="2">
        <v>43344</v>
      </c>
      <c r="B1702" s="1">
        <v>27.9</v>
      </c>
      <c r="C1702" s="1">
        <v>15.4</v>
      </c>
    </row>
    <row r="1703" spans="1:3" x14ac:dyDescent="0.3">
      <c r="A1703" s="2">
        <v>43345</v>
      </c>
      <c r="B1703" s="1">
        <v>29.1</v>
      </c>
      <c r="C1703" s="1">
        <v>18.100000000000001</v>
      </c>
    </row>
    <row r="1704" spans="1:3" x14ac:dyDescent="0.3">
      <c r="A1704" s="2">
        <v>43346</v>
      </c>
      <c r="B1704" s="1">
        <v>24.5</v>
      </c>
      <c r="C1704" s="1">
        <v>16.2</v>
      </c>
    </row>
    <row r="1705" spans="1:3" x14ac:dyDescent="0.3">
      <c r="A1705" s="2">
        <v>43347</v>
      </c>
      <c r="B1705" s="1">
        <v>25</v>
      </c>
      <c r="C1705" s="1">
        <v>14.3</v>
      </c>
    </row>
    <row r="1706" spans="1:3" x14ac:dyDescent="0.3">
      <c r="A1706" s="2">
        <v>43348</v>
      </c>
      <c r="B1706" s="1">
        <v>20</v>
      </c>
      <c r="C1706" s="1">
        <v>15.4</v>
      </c>
    </row>
    <row r="1707" spans="1:3" x14ac:dyDescent="0.3">
      <c r="A1707" s="2">
        <v>43349</v>
      </c>
      <c r="B1707" s="1">
        <v>20.399999999999999</v>
      </c>
      <c r="C1707" s="1">
        <v>15.9</v>
      </c>
    </row>
    <row r="1708" spans="1:3" x14ac:dyDescent="0.3">
      <c r="A1708" s="2">
        <v>43350</v>
      </c>
      <c r="B1708" s="1">
        <v>21.5</v>
      </c>
      <c r="C1708" s="1">
        <v>16.100000000000001</v>
      </c>
    </row>
    <row r="1709" spans="1:3" x14ac:dyDescent="0.3">
      <c r="A1709" s="2">
        <v>43351</v>
      </c>
      <c r="B1709" s="1">
        <v>27.6</v>
      </c>
      <c r="C1709" s="1">
        <v>14.5</v>
      </c>
    </row>
    <row r="1710" spans="1:3" x14ac:dyDescent="0.3">
      <c r="A1710" s="2">
        <v>43352</v>
      </c>
      <c r="B1710" s="1">
        <v>24.6</v>
      </c>
      <c r="C1710" s="1">
        <v>16.399999999999999</v>
      </c>
    </row>
    <row r="1711" spans="1:3" x14ac:dyDescent="0.3">
      <c r="A1711" s="2">
        <v>43353</v>
      </c>
      <c r="B1711" s="1">
        <v>26.9</v>
      </c>
      <c r="C1711" s="1">
        <v>16.8</v>
      </c>
    </row>
    <row r="1712" spans="1:3" x14ac:dyDescent="0.3">
      <c r="A1712" s="2">
        <v>43354</v>
      </c>
      <c r="B1712" s="1">
        <v>28.6</v>
      </c>
      <c r="C1712" s="1">
        <v>16.2</v>
      </c>
    </row>
    <row r="1713" spans="1:3" x14ac:dyDescent="0.3">
      <c r="A1713" s="2">
        <v>43355</v>
      </c>
      <c r="B1713" s="1">
        <v>24.8</v>
      </c>
      <c r="C1713" s="1">
        <v>17.7</v>
      </c>
    </row>
    <row r="1714" spans="1:3" x14ac:dyDescent="0.3">
      <c r="A1714" s="2">
        <v>43356</v>
      </c>
      <c r="B1714" s="1">
        <v>24.8</v>
      </c>
      <c r="C1714" s="1">
        <v>18.8</v>
      </c>
    </row>
    <row r="1715" spans="1:3" x14ac:dyDescent="0.3">
      <c r="A1715" s="2">
        <v>43357</v>
      </c>
      <c r="B1715" s="1">
        <v>24.3</v>
      </c>
      <c r="C1715" s="1">
        <v>17.7</v>
      </c>
    </row>
    <row r="1716" spans="1:3" x14ac:dyDescent="0.3">
      <c r="A1716" s="2">
        <v>43358</v>
      </c>
      <c r="B1716" s="1">
        <v>26</v>
      </c>
      <c r="C1716" s="1">
        <v>17.3</v>
      </c>
    </row>
    <row r="1717" spans="1:3" x14ac:dyDescent="0.3">
      <c r="A1717" s="2">
        <v>43359</v>
      </c>
      <c r="B1717" s="1">
        <v>21.5</v>
      </c>
      <c r="C1717" s="1">
        <v>17.100000000000001</v>
      </c>
    </row>
    <row r="1718" spans="1:3" x14ac:dyDescent="0.3">
      <c r="A1718" s="2">
        <v>43360</v>
      </c>
      <c r="B1718" s="1">
        <v>28.5</v>
      </c>
      <c r="C1718" s="1">
        <v>15.1</v>
      </c>
    </row>
    <row r="1719" spans="1:3" x14ac:dyDescent="0.3">
      <c r="A1719" s="2">
        <v>43361</v>
      </c>
      <c r="B1719" s="1">
        <v>25.3</v>
      </c>
      <c r="C1719" s="1">
        <v>15.1</v>
      </c>
    </row>
    <row r="1720" spans="1:3" x14ac:dyDescent="0.3">
      <c r="A1720" s="2">
        <v>43362</v>
      </c>
      <c r="B1720" s="1">
        <v>25.2</v>
      </c>
      <c r="C1720" s="1">
        <v>17.399999999999999</v>
      </c>
    </row>
    <row r="1721" spans="1:3" x14ac:dyDescent="0.3">
      <c r="A1721" s="2">
        <v>43363</v>
      </c>
      <c r="B1721" s="1">
        <v>26.2</v>
      </c>
      <c r="C1721" s="1">
        <v>14.2</v>
      </c>
    </row>
    <row r="1722" spans="1:3" x14ac:dyDescent="0.3">
      <c r="A1722" s="2">
        <v>43364</v>
      </c>
      <c r="B1722" s="1">
        <v>22.3</v>
      </c>
      <c r="C1722" s="1">
        <v>15</v>
      </c>
    </row>
    <row r="1723" spans="1:3" x14ac:dyDescent="0.3">
      <c r="A1723" s="2">
        <v>43365</v>
      </c>
      <c r="B1723" s="1">
        <v>28.4</v>
      </c>
      <c r="C1723" s="1">
        <v>15</v>
      </c>
    </row>
    <row r="1724" spans="1:3" x14ac:dyDescent="0.3">
      <c r="A1724" s="2">
        <v>43366</v>
      </c>
      <c r="B1724" s="1">
        <v>26.9</v>
      </c>
      <c r="C1724" s="1">
        <v>17.5</v>
      </c>
    </row>
    <row r="1725" spans="1:3" x14ac:dyDescent="0.3">
      <c r="A1725" s="2">
        <v>43367</v>
      </c>
      <c r="B1725" s="1">
        <v>20.5</v>
      </c>
      <c r="C1725" s="1">
        <v>14.2</v>
      </c>
    </row>
    <row r="1726" spans="1:3" x14ac:dyDescent="0.3">
      <c r="A1726" s="2">
        <v>43368</v>
      </c>
      <c r="B1726" s="1">
        <v>21.7</v>
      </c>
      <c r="C1726" s="1">
        <v>9.5</v>
      </c>
    </row>
    <row r="1727" spans="1:3" x14ac:dyDescent="0.3">
      <c r="A1727" s="2">
        <v>43369</v>
      </c>
      <c r="B1727" s="1">
        <v>27</v>
      </c>
      <c r="C1727" s="1">
        <v>11.3</v>
      </c>
    </row>
    <row r="1728" spans="1:3" x14ac:dyDescent="0.3">
      <c r="A1728" s="2">
        <v>43370</v>
      </c>
      <c r="B1728" s="1">
        <v>31.5</v>
      </c>
      <c r="C1728" s="1">
        <v>13.8</v>
      </c>
    </row>
    <row r="1729" spans="1:3" x14ac:dyDescent="0.3">
      <c r="A1729" s="2">
        <v>43371</v>
      </c>
      <c r="B1729" s="1">
        <v>22.3</v>
      </c>
      <c r="C1729" s="1">
        <v>17</v>
      </c>
    </row>
    <row r="1730" spans="1:3" x14ac:dyDescent="0.3">
      <c r="A1730" s="2">
        <v>43372</v>
      </c>
      <c r="B1730" s="1">
        <v>25.8</v>
      </c>
      <c r="C1730" s="1">
        <v>16.8</v>
      </c>
    </row>
    <row r="1731" spans="1:3" x14ac:dyDescent="0.3">
      <c r="A1731" s="2">
        <v>43373</v>
      </c>
      <c r="B1731" s="1">
        <v>22.1</v>
      </c>
      <c r="C1731" s="1">
        <v>15.4</v>
      </c>
    </row>
    <row r="1732" spans="1:3" x14ac:dyDescent="0.3">
      <c r="A1732" s="2">
        <v>43374</v>
      </c>
      <c r="B1732" s="1">
        <v>20.8</v>
      </c>
      <c r="C1732" s="1">
        <v>12.1</v>
      </c>
    </row>
    <row r="1733" spans="1:3" x14ac:dyDescent="0.3">
      <c r="A1733" s="2">
        <v>43375</v>
      </c>
      <c r="B1733" s="1">
        <v>21.3</v>
      </c>
      <c r="C1733" s="1">
        <v>7.6</v>
      </c>
    </row>
    <row r="1734" spans="1:3" x14ac:dyDescent="0.3">
      <c r="A1734" s="2">
        <v>43376</v>
      </c>
      <c r="B1734" s="1">
        <v>25.2</v>
      </c>
      <c r="C1734" s="1">
        <v>8.4</v>
      </c>
    </row>
    <row r="1735" spans="1:3" x14ac:dyDescent="0.3">
      <c r="A1735" s="2">
        <v>43377</v>
      </c>
      <c r="B1735" s="1">
        <v>29.1</v>
      </c>
      <c r="C1735" s="1">
        <v>10.5</v>
      </c>
    </row>
    <row r="1736" spans="1:3" x14ac:dyDescent="0.3">
      <c r="A1736" s="2">
        <v>43378</v>
      </c>
      <c r="B1736" s="1">
        <v>26.4</v>
      </c>
      <c r="C1736" s="1">
        <v>10.5</v>
      </c>
    </row>
    <row r="1737" spans="1:3" x14ac:dyDescent="0.3">
      <c r="A1737" s="2">
        <v>43379</v>
      </c>
      <c r="B1737" s="1">
        <v>16.7</v>
      </c>
      <c r="C1737" s="1">
        <v>9.4</v>
      </c>
    </row>
    <row r="1738" spans="1:3" x14ac:dyDescent="0.3">
      <c r="A1738" s="2">
        <v>43380</v>
      </c>
      <c r="B1738" s="1">
        <v>15.1</v>
      </c>
      <c r="C1738" s="1">
        <v>8.1</v>
      </c>
    </row>
    <row r="1739" spans="1:3" x14ac:dyDescent="0.3">
      <c r="A1739" s="2">
        <v>43381</v>
      </c>
      <c r="B1739" s="1">
        <v>19.7</v>
      </c>
      <c r="C1739" s="1">
        <v>7</v>
      </c>
    </row>
    <row r="1740" spans="1:3" x14ac:dyDescent="0.3">
      <c r="A1740" s="2">
        <v>43382</v>
      </c>
      <c r="B1740" s="1">
        <v>21.4</v>
      </c>
      <c r="C1740" s="1">
        <v>9.9</v>
      </c>
    </row>
    <row r="1741" spans="1:3" x14ac:dyDescent="0.3">
      <c r="A1741" s="2">
        <v>43383</v>
      </c>
      <c r="B1741" s="1">
        <v>24.7</v>
      </c>
      <c r="C1741" s="1">
        <v>10.4</v>
      </c>
    </row>
    <row r="1742" spans="1:3" x14ac:dyDescent="0.3">
      <c r="A1742" s="2">
        <v>43384</v>
      </c>
      <c r="B1742" s="1">
        <v>22.4</v>
      </c>
      <c r="C1742" s="1">
        <v>13.1</v>
      </c>
    </row>
    <row r="1743" spans="1:3" x14ac:dyDescent="0.3">
      <c r="A1743" s="2">
        <v>43385</v>
      </c>
      <c r="B1743" s="1">
        <v>26.2</v>
      </c>
      <c r="C1743" s="1">
        <v>12</v>
      </c>
    </row>
    <row r="1744" spans="1:3" x14ac:dyDescent="0.3">
      <c r="A1744" s="2">
        <v>43386</v>
      </c>
      <c r="B1744" s="1">
        <v>27.6</v>
      </c>
      <c r="C1744" s="1">
        <v>17.399999999999999</v>
      </c>
    </row>
    <row r="1745" spans="1:3" x14ac:dyDescent="0.3">
      <c r="A1745" s="2">
        <v>43387</v>
      </c>
      <c r="B1745" s="1">
        <v>17.399999999999999</v>
      </c>
      <c r="C1745" s="1">
        <v>9.9</v>
      </c>
    </row>
    <row r="1746" spans="1:3" x14ac:dyDescent="0.3">
      <c r="A1746" s="2">
        <v>43388</v>
      </c>
      <c r="B1746" s="1">
        <v>21.9</v>
      </c>
      <c r="C1746" s="1">
        <v>9.4</v>
      </c>
    </row>
    <row r="1747" spans="1:3" x14ac:dyDescent="0.3">
      <c r="A1747" s="2">
        <v>43389</v>
      </c>
      <c r="B1747" s="1">
        <v>21</v>
      </c>
      <c r="C1747" s="1">
        <v>10.199999999999999</v>
      </c>
    </row>
    <row r="1748" spans="1:3" x14ac:dyDescent="0.3">
      <c r="A1748" s="2">
        <v>43390</v>
      </c>
      <c r="B1748" s="1">
        <v>21.3</v>
      </c>
      <c r="C1748" s="1">
        <v>11.8</v>
      </c>
    </row>
    <row r="1749" spans="1:3" x14ac:dyDescent="0.3">
      <c r="A1749" s="2">
        <v>43391</v>
      </c>
      <c r="B1749" s="1">
        <v>19.100000000000001</v>
      </c>
      <c r="C1749" s="1">
        <v>14</v>
      </c>
    </row>
    <row r="1750" spans="1:3" x14ac:dyDescent="0.3">
      <c r="A1750" s="2">
        <v>43392</v>
      </c>
      <c r="B1750" s="1">
        <v>18</v>
      </c>
      <c r="C1750" s="1">
        <v>14.2</v>
      </c>
    </row>
    <row r="1751" spans="1:3" x14ac:dyDescent="0.3">
      <c r="A1751" s="2">
        <v>43393</v>
      </c>
      <c r="B1751" s="1">
        <v>20.100000000000001</v>
      </c>
      <c r="C1751" s="1">
        <v>11.7</v>
      </c>
    </row>
    <row r="1752" spans="1:3" x14ac:dyDescent="0.3">
      <c r="A1752" s="2">
        <v>43394</v>
      </c>
      <c r="B1752" s="1">
        <v>22</v>
      </c>
      <c r="C1752" s="1">
        <v>12.3</v>
      </c>
    </row>
    <row r="1753" spans="1:3" x14ac:dyDescent="0.3">
      <c r="A1753" s="2">
        <v>43395</v>
      </c>
      <c r="B1753" s="1">
        <v>20.9</v>
      </c>
      <c r="C1753" s="1">
        <v>14.6</v>
      </c>
    </row>
    <row r="1754" spans="1:3" x14ac:dyDescent="0.3">
      <c r="A1754" s="2">
        <v>43396</v>
      </c>
      <c r="B1754" s="1">
        <v>20.100000000000001</v>
      </c>
      <c r="C1754" s="1">
        <v>9.6</v>
      </c>
    </row>
    <row r="1755" spans="1:3" x14ac:dyDescent="0.3">
      <c r="A1755" s="2">
        <v>43397</v>
      </c>
      <c r="B1755" s="1">
        <v>21.2</v>
      </c>
      <c r="C1755" s="1">
        <v>9.6</v>
      </c>
    </row>
    <row r="1756" spans="1:3" x14ac:dyDescent="0.3">
      <c r="A1756" s="2">
        <v>43398</v>
      </c>
      <c r="B1756" s="1">
        <v>20.7</v>
      </c>
      <c r="C1756" s="1">
        <v>7.4</v>
      </c>
    </row>
    <row r="1757" spans="1:3" x14ac:dyDescent="0.3">
      <c r="A1757" s="2">
        <v>43399</v>
      </c>
      <c r="B1757" s="1">
        <v>15.6</v>
      </c>
      <c r="C1757" s="1">
        <v>9.9</v>
      </c>
    </row>
    <row r="1758" spans="1:3" x14ac:dyDescent="0.3">
      <c r="A1758" s="2">
        <v>43400</v>
      </c>
      <c r="B1758" s="1">
        <v>11.7</v>
      </c>
      <c r="C1758" s="1">
        <v>2.9</v>
      </c>
    </row>
    <row r="1759" spans="1:3" x14ac:dyDescent="0.3">
      <c r="A1759" s="2">
        <v>43401</v>
      </c>
      <c r="B1759" s="1">
        <v>4.2</v>
      </c>
      <c r="C1759" s="1">
        <v>1.4</v>
      </c>
    </row>
    <row r="1760" spans="1:3" x14ac:dyDescent="0.3">
      <c r="A1760" s="2">
        <v>43402</v>
      </c>
      <c r="B1760" s="1">
        <v>9.6999999999999993</v>
      </c>
      <c r="C1760" s="1">
        <v>2.2000000000000002</v>
      </c>
    </row>
    <row r="1761" spans="1:3" x14ac:dyDescent="0.3">
      <c r="A1761" s="2">
        <v>43403</v>
      </c>
      <c r="B1761" s="1">
        <v>14.9</v>
      </c>
      <c r="C1761" s="1">
        <v>5.0999999999999996</v>
      </c>
    </row>
    <row r="1762" spans="1:3" x14ac:dyDescent="0.3">
      <c r="A1762" s="2">
        <v>43404</v>
      </c>
      <c r="B1762" s="1">
        <v>15</v>
      </c>
      <c r="C1762" s="1">
        <v>5.4</v>
      </c>
    </row>
    <row r="1763" spans="1:3" x14ac:dyDescent="0.3">
      <c r="A1763" s="2">
        <v>43405</v>
      </c>
      <c r="B1763" s="1">
        <v>13.7</v>
      </c>
      <c r="C1763" s="1">
        <v>7.8</v>
      </c>
    </row>
    <row r="1764" spans="1:3" x14ac:dyDescent="0.3">
      <c r="A1764" s="2">
        <v>43406</v>
      </c>
      <c r="B1764" s="1">
        <v>15.3</v>
      </c>
      <c r="C1764" s="1">
        <v>11.2</v>
      </c>
    </row>
    <row r="1765" spans="1:3" x14ac:dyDescent="0.3">
      <c r="A1765" s="2">
        <v>43407</v>
      </c>
      <c r="B1765" s="1">
        <v>17.899999999999999</v>
      </c>
      <c r="C1765" s="1">
        <v>7.5</v>
      </c>
    </row>
    <row r="1766" spans="1:3" x14ac:dyDescent="0.3">
      <c r="A1766" s="2">
        <v>43408</v>
      </c>
      <c r="B1766" s="1">
        <v>16.2</v>
      </c>
      <c r="C1766" s="1">
        <v>7.8</v>
      </c>
    </row>
    <row r="1767" spans="1:3" x14ac:dyDescent="0.3">
      <c r="A1767" s="2">
        <v>43409</v>
      </c>
      <c r="B1767" s="1">
        <v>15.8</v>
      </c>
      <c r="C1767" s="1">
        <v>8.9</v>
      </c>
    </row>
    <row r="1768" spans="1:3" x14ac:dyDescent="0.3">
      <c r="A1768" s="2">
        <v>43410</v>
      </c>
      <c r="B1768" s="1">
        <v>17.5</v>
      </c>
      <c r="C1768" s="1">
        <v>5.6</v>
      </c>
    </row>
    <row r="1769" spans="1:3" x14ac:dyDescent="0.3">
      <c r="A1769" s="2">
        <v>43411</v>
      </c>
      <c r="B1769" s="1">
        <v>17.3</v>
      </c>
      <c r="C1769" s="1">
        <v>4.2</v>
      </c>
    </row>
    <row r="1770" spans="1:3" x14ac:dyDescent="0.3">
      <c r="A1770" s="2">
        <v>43412</v>
      </c>
      <c r="B1770" s="1">
        <v>17.7</v>
      </c>
      <c r="C1770" s="1">
        <v>3.8</v>
      </c>
    </row>
    <row r="1771" spans="1:3" x14ac:dyDescent="0.3">
      <c r="A1771" s="2">
        <v>43413</v>
      </c>
      <c r="B1771" s="1">
        <v>18.899999999999999</v>
      </c>
      <c r="C1771" s="1">
        <v>4.2</v>
      </c>
    </row>
    <row r="1772" spans="1:3" x14ac:dyDescent="0.3">
      <c r="A1772" s="2">
        <v>43414</v>
      </c>
      <c r="B1772" s="1">
        <v>18.899999999999999</v>
      </c>
      <c r="C1772" s="1">
        <v>9.1</v>
      </c>
    </row>
    <row r="1773" spans="1:3" x14ac:dyDescent="0.3">
      <c r="A1773" s="2">
        <v>43415</v>
      </c>
      <c r="B1773" s="1">
        <v>15.1</v>
      </c>
      <c r="C1773" s="1">
        <v>8.1999999999999993</v>
      </c>
    </row>
    <row r="1774" spans="1:3" x14ac:dyDescent="0.3">
      <c r="A1774" s="2">
        <v>43416</v>
      </c>
      <c r="B1774" s="1">
        <v>16.5</v>
      </c>
      <c r="C1774" s="1">
        <v>7</v>
      </c>
    </row>
    <row r="1775" spans="1:3" x14ac:dyDescent="0.3">
      <c r="A1775" s="2">
        <v>43417</v>
      </c>
      <c r="B1775" s="1">
        <v>17</v>
      </c>
      <c r="C1775" s="1">
        <v>5.3</v>
      </c>
    </row>
    <row r="1776" spans="1:3" x14ac:dyDescent="0.3">
      <c r="A1776" s="2">
        <v>43418</v>
      </c>
      <c r="B1776" s="1">
        <v>21.2</v>
      </c>
      <c r="C1776" s="1">
        <v>5.3</v>
      </c>
    </row>
    <row r="1777" spans="1:3" x14ac:dyDescent="0.3">
      <c r="A1777" s="2">
        <v>43419</v>
      </c>
      <c r="B1777" s="1">
        <v>21.2</v>
      </c>
      <c r="C1777" s="1">
        <v>9.1999999999999993</v>
      </c>
    </row>
    <row r="1778" spans="1:3" x14ac:dyDescent="0.3">
      <c r="A1778" s="2">
        <v>43420</v>
      </c>
      <c r="B1778" s="1">
        <v>22.7</v>
      </c>
      <c r="C1778" s="1">
        <v>6.1</v>
      </c>
    </row>
    <row r="1779" spans="1:3" x14ac:dyDescent="0.3">
      <c r="A1779" s="2">
        <v>43421</v>
      </c>
      <c r="B1779" s="1">
        <v>21.4</v>
      </c>
      <c r="C1779" s="1">
        <v>7.3</v>
      </c>
    </row>
    <row r="1780" spans="1:3" x14ac:dyDescent="0.3">
      <c r="A1780" s="2">
        <v>43422</v>
      </c>
      <c r="B1780" s="1">
        <v>15.5</v>
      </c>
      <c r="C1780" s="1">
        <v>5.0999999999999996</v>
      </c>
    </row>
    <row r="1781" spans="1:3" x14ac:dyDescent="0.3">
      <c r="A1781" s="2">
        <v>43423</v>
      </c>
      <c r="B1781" s="1">
        <v>16.7</v>
      </c>
      <c r="C1781" s="1">
        <v>7.4</v>
      </c>
    </row>
    <row r="1782" spans="1:3" x14ac:dyDescent="0.3">
      <c r="A1782" s="2">
        <v>43424</v>
      </c>
      <c r="B1782" s="1">
        <v>11</v>
      </c>
      <c r="C1782" s="1">
        <v>7</v>
      </c>
    </row>
    <row r="1783" spans="1:3" x14ac:dyDescent="0.3">
      <c r="A1783" s="2">
        <v>43425</v>
      </c>
      <c r="B1783" s="1">
        <v>15.7</v>
      </c>
      <c r="C1783" s="1">
        <v>4.5999999999999996</v>
      </c>
    </row>
    <row r="1784" spans="1:3" x14ac:dyDescent="0.3">
      <c r="A1784" s="2">
        <v>43426</v>
      </c>
      <c r="B1784" s="1">
        <v>15.8</v>
      </c>
      <c r="C1784" s="1">
        <v>3.5</v>
      </c>
    </row>
    <row r="1785" spans="1:3" x14ac:dyDescent="0.3">
      <c r="A1785" s="2">
        <v>43427</v>
      </c>
      <c r="B1785" s="1">
        <v>17.100000000000001</v>
      </c>
      <c r="C1785" s="1">
        <v>4.8</v>
      </c>
    </row>
    <row r="1786" spans="1:3" x14ac:dyDescent="0.3">
      <c r="A1786" s="2">
        <v>43428</v>
      </c>
      <c r="B1786" s="1">
        <v>16</v>
      </c>
      <c r="C1786" s="1">
        <v>4.7</v>
      </c>
    </row>
    <row r="1787" spans="1:3" x14ac:dyDescent="0.3">
      <c r="A1787" s="2">
        <v>43429</v>
      </c>
      <c r="B1787" s="1">
        <v>13.9</v>
      </c>
      <c r="C1787" s="1">
        <v>5.0999999999999996</v>
      </c>
    </row>
    <row r="1788" spans="1:3" x14ac:dyDescent="0.3">
      <c r="A1788" s="2">
        <v>43430</v>
      </c>
      <c r="B1788" s="1">
        <v>14.5</v>
      </c>
      <c r="C1788" s="1">
        <v>6</v>
      </c>
    </row>
    <row r="1789" spans="1:3" x14ac:dyDescent="0.3">
      <c r="A1789" s="2">
        <v>43431</v>
      </c>
      <c r="B1789" s="1">
        <v>11.7</v>
      </c>
      <c r="C1789" s="1">
        <v>3.6</v>
      </c>
    </row>
    <row r="1790" spans="1:3" x14ac:dyDescent="0.3">
      <c r="A1790" s="2">
        <v>43432</v>
      </c>
      <c r="B1790" s="1">
        <v>17.100000000000001</v>
      </c>
      <c r="C1790" s="1">
        <v>1.8</v>
      </c>
    </row>
    <row r="1791" spans="1:3" x14ac:dyDescent="0.3">
      <c r="A1791" s="2">
        <v>43433</v>
      </c>
      <c r="B1791" s="1">
        <v>17.600000000000001</v>
      </c>
      <c r="C1791" s="1">
        <v>6.6</v>
      </c>
    </row>
    <row r="1792" spans="1:3" x14ac:dyDescent="0.3">
      <c r="A1792" s="2">
        <v>43434</v>
      </c>
      <c r="B1792" s="1">
        <v>16</v>
      </c>
      <c r="C1792" s="1">
        <v>3</v>
      </c>
    </row>
    <row r="1793" spans="1:3" x14ac:dyDescent="0.3">
      <c r="A1793" s="2">
        <v>43435</v>
      </c>
      <c r="B1793" s="1">
        <v>15.2</v>
      </c>
      <c r="C1793" s="1">
        <v>7.5</v>
      </c>
    </row>
    <row r="1794" spans="1:3" x14ac:dyDescent="0.3">
      <c r="A1794" s="2">
        <v>43436</v>
      </c>
      <c r="B1794" s="1">
        <v>16.899999999999999</v>
      </c>
      <c r="C1794" s="1">
        <v>9.9</v>
      </c>
    </row>
    <row r="1795" spans="1:3" x14ac:dyDescent="0.3">
      <c r="A1795" s="2">
        <v>43437</v>
      </c>
      <c r="B1795" s="1">
        <v>17</v>
      </c>
      <c r="C1795" s="1">
        <v>9.3000000000000007</v>
      </c>
    </row>
    <row r="1796" spans="1:3" x14ac:dyDescent="0.3">
      <c r="A1796" s="2">
        <v>43438</v>
      </c>
      <c r="B1796" s="1">
        <v>17.5</v>
      </c>
      <c r="C1796" s="1">
        <v>7.8</v>
      </c>
    </row>
    <row r="1797" spans="1:3" x14ac:dyDescent="0.3">
      <c r="A1797" s="2">
        <v>43439</v>
      </c>
      <c r="B1797" s="1">
        <v>19.100000000000001</v>
      </c>
      <c r="C1797" s="1">
        <v>6</v>
      </c>
    </row>
    <row r="1798" spans="1:3" x14ac:dyDescent="0.3">
      <c r="A1798" s="2">
        <v>43440</v>
      </c>
      <c r="B1798" s="1">
        <v>16.5</v>
      </c>
      <c r="C1798" s="1">
        <v>4.9000000000000004</v>
      </c>
    </row>
    <row r="1799" spans="1:3" x14ac:dyDescent="0.3">
      <c r="A1799" s="2">
        <v>43441</v>
      </c>
      <c r="B1799" s="1">
        <v>14.9</v>
      </c>
      <c r="C1799" s="1">
        <v>2.6</v>
      </c>
    </row>
    <row r="1800" spans="1:3" x14ac:dyDescent="0.3">
      <c r="A1800" s="2">
        <v>43442</v>
      </c>
      <c r="B1800" s="1">
        <v>15.4</v>
      </c>
      <c r="C1800" s="1">
        <v>3.8</v>
      </c>
    </row>
    <row r="1801" spans="1:3" x14ac:dyDescent="0.3">
      <c r="A1801" s="2">
        <v>43443</v>
      </c>
      <c r="B1801" s="1">
        <v>15.4</v>
      </c>
      <c r="C1801" s="1">
        <v>3.5</v>
      </c>
    </row>
    <row r="1802" spans="1:3" x14ac:dyDescent="0.3">
      <c r="A1802" s="2">
        <v>43444</v>
      </c>
      <c r="B1802" s="1">
        <v>13.9</v>
      </c>
      <c r="C1802" s="1">
        <v>3.9</v>
      </c>
    </row>
    <row r="1803" spans="1:3" x14ac:dyDescent="0.3">
      <c r="A1803" s="2">
        <v>43445</v>
      </c>
      <c r="B1803" s="1">
        <v>14.8</v>
      </c>
      <c r="C1803" s="1">
        <v>1.5</v>
      </c>
    </row>
    <row r="1804" spans="1:3" x14ac:dyDescent="0.3">
      <c r="A1804" s="2">
        <v>43446</v>
      </c>
      <c r="B1804" s="1">
        <v>16</v>
      </c>
      <c r="C1804" s="1">
        <v>7.5</v>
      </c>
    </row>
    <row r="1805" spans="1:3" x14ac:dyDescent="0.3">
      <c r="A1805" s="2">
        <v>43447</v>
      </c>
      <c r="B1805" s="1">
        <v>15.7</v>
      </c>
      <c r="C1805" s="1">
        <v>7.6</v>
      </c>
    </row>
    <row r="1806" spans="1:3" x14ac:dyDescent="0.3">
      <c r="A1806" s="2">
        <v>43448</v>
      </c>
      <c r="B1806" s="1">
        <v>14.8</v>
      </c>
      <c r="C1806" s="1">
        <v>6.8</v>
      </c>
    </row>
    <row r="1807" spans="1:3" x14ac:dyDescent="0.3">
      <c r="A1807" s="2">
        <v>43449</v>
      </c>
      <c r="B1807" s="1">
        <v>22.3</v>
      </c>
      <c r="C1807" s="1">
        <v>9.8000000000000007</v>
      </c>
    </row>
    <row r="1808" spans="1:3" x14ac:dyDescent="0.3">
      <c r="A1808" s="2">
        <v>43450</v>
      </c>
      <c r="B1808" s="1">
        <v>14.7</v>
      </c>
      <c r="C1808" s="1">
        <v>3.8</v>
      </c>
    </row>
    <row r="1809" spans="1:3" x14ac:dyDescent="0.3">
      <c r="A1809" s="2">
        <v>43451</v>
      </c>
      <c r="B1809" s="1">
        <v>12.3</v>
      </c>
      <c r="C1809" s="1">
        <v>1.9</v>
      </c>
    </row>
    <row r="1810" spans="1:3" x14ac:dyDescent="0.3">
      <c r="A1810" s="2">
        <v>43452</v>
      </c>
      <c r="B1810" s="1">
        <v>16.899999999999999</v>
      </c>
      <c r="C1810" s="1">
        <v>4.2</v>
      </c>
    </row>
    <row r="1811" spans="1:3" x14ac:dyDescent="0.3">
      <c r="A1811" s="2">
        <v>43453</v>
      </c>
      <c r="B1811" s="1">
        <v>14.7</v>
      </c>
      <c r="C1811" s="1">
        <v>3.2</v>
      </c>
    </row>
    <row r="1812" spans="1:3" x14ac:dyDescent="0.3">
      <c r="A1812" s="2">
        <v>43454</v>
      </c>
      <c r="B1812" s="1">
        <v>16.600000000000001</v>
      </c>
      <c r="C1812" s="1">
        <v>4.9000000000000004</v>
      </c>
    </row>
    <row r="1813" spans="1:3" x14ac:dyDescent="0.3">
      <c r="A1813" s="2">
        <v>43455</v>
      </c>
      <c r="B1813" s="1">
        <v>20.5</v>
      </c>
      <c r="C1813" s="1">
        <v>10.7</v>
      </c>
    </row>
    <row r="1814" spans="1:3" x14ac:dyDescent="0.3">
      <c r="A1814" s="2">
        <v>43456</v>
      </c>
      <c r="B1814" s="1">
        <v>19.899999999999999</v>
      </c>
      <c r="C1814" s="1">
        <v>6.8</v>
      </c>
    </row>
    <row r="1815" spans="1:3" x14ac:dyDescent="0.3">
      <c r="A1815" s="2">
        <v>43457</v>
      </c>
      <c r="B1815" s="1">
        <v>15.2</v>
      </c>
      <c r="C1815" s="1">
        <v>4.5999999999999996</v>
      </c>
    </row>
    <row r="1816" spans="1:3" x14ac:dyDescent="0.3">
      <c r="A1816" s="2">
        <v>43458</v>
      </c>
      <c r="B1816" s="1">
        <v>14.4</v>
      </c>
      <c r="C1816" s="1">
        <v>2.6</v>
      </c>
    </row>
    <row r="1817" spans="1:3" x14ac:dyDescent="0.3">
      <c r="A1817" s="2">
        <v>43459</v>
      </c>
      <c r="B1817" s="1">
        <v>15.8</v>
      </c>
      <c r="C1817" s="1">
        <v>3.3</v>
      </c>
    </row>
    <row r="1818" spans="1:3" x14ac:dyDescent="0.3">
      <c r="A1818" s="2">
        <v>43460</v>
      </c>
      <c r="B1818" s="1">
        <v>16.3</v>
      </c>
      <c r="C1818" s="1">
        <v>1.3</v>
      </c>
    </row>
    <row r="1819" spans="1:3" x14ac:dyDescent="0.3">
      <c r="A1819" s="2">
        <v>43461</v>
      </c>
      <c r="B1819" s="1">
        <v>16.8</v>
      </c>
      <c r="C1819" s="1">
        <v>1.4</v>
      </c>
    </row>
    <row r="1820" spans="1:3" x14ac:dyDescent="0.3">
      <c r="A1820" s="2">
        <v>43462</v>
      </c>
      <c r="B1820" s="1">
        <v>12.5</v>
      </c>
      <c r="C1820" s="1">
        <v>2.7</v>
      </c>
    </row>
    <row r="1821" spans="1:3" x14ac:dyDescent="0.3">
      <c r="A1821" s="2">
        <v>43463</v>
      </c>
      <c r="B1821" s="1">
        <v>13.5</v>
      </c>
      <c r="C1821" s="1">
        <v>3.9</v>
      </c>
    </row>
    <row r="1822" spans="1:3" x14ac:dyDescent="0.3">
      <c r="A1822" s="2">
        <v>43464</v>
      </c>
      <c r="B1822" s="1">
        <v>12.1</v>
      </c>
      <c r="C1822" s="1">
        <v>0.8</v>
      </c>
    </row>
    <row r="1823" spans="1:3" x14ac:dyDescent="0.3">
      <c r="A1823" s="2">
        <v>43465</v>
      </c>
      <c r="B1823" s="1">
        <v>13.3</v>
      </c>
      <c r="C1823" s="1">
        <v>-1.6</v>
      </c>
    </row>
    <row r="1824" spans="1:3" x14ac:dyDescent="0.3">
      <c r="A1824" s="2">
        <v>43466</v>
      </c>
      <c r="B1824" s="1">
        <v>12.8</v>
      </c>
      <c r="C1824" s="1">
        <v>-1.9</v>
      </c>
    </row>
    <row r="1825" spans="1:3" x14ac:dyDescent="0.3">
      <c r="A1825" s="2">
        <v>43467</v>
      </c>
      <c r="B1825" s="1">
        <v>12.9</v>
      </c>
      <c r="C1825" s="1">
        <v>4.0999999999999996</v>
      </c>
    </row>
    <row r="1826" spans="1:3" x14ac:dyDescent="0.3">
      <c r="A1826" s="2">
        <v>43468</v>
      </c>
      <c r="B1826" s="1">
        <v>11.1</v>
      </c>
      <c r="C1826" s="1">
        <v>-0.2</v>
      </c>
    </row>
    <row r="1827" spans="1:3" x14ac:dyDescent="0.3">
      <c r="A1827" s="2">
        <v>43469</v>
      </c>
      <c r="B1827" s="1">
        <v>10.8</v>
      </c>
      <c r="C1827" s="1">
        <v>-3</v>
      </c>
    </row>
    <row r="1828" spans="1:3" x14ac:dyDescent="0.3">
      <c r="A1828" s="2">
        <v>43470</v>
      </c>
      <c r="B1828" s="1">
        <v>12.6</v>
      </c>
      <c r="C1828" s="1">
        <v>-3.9</v>
      </c>
    </row>
    <row r="1829" spans="1:3" x14ac:dyDescent="0.3">
      <c r="A1829" s="2">
        <v>43471</v>
      </c>
      <c r="B1829" s="1">
        <v>11.3</v>
      </c>
      <c r="C1829" s="1">
        <v>-4.3</v>
      </c>
    </row>
    <row r="1830" spans="1:3" x14ac:dyDescent="0.3">
      <c r="A1830" s="2">
        <v>43472</v>
      </c>
      <c r="B1830" s="1">
        <v>9.3000000000000007</v>
      </c>
      <c r="C1830" s="1">
        <v>-4.0999999999999996</v>
      </c>
    </row>
    <row r="1831" spans="1:3" x14ac:dyDescent="0.3">
      <c r="A1831" s="2">
        <v>43473</v>
      </c>
      <c r="B1831" s="1">
        <v>11.1</v>
      </c>
      <c r="C1831" s="1">
        <v>-2.6</v>
      </c>
    </row>
    <row r="1832" spans="1:3" x14ac:dyDescent="0.3">
      <c r="A1832" s="2">
        <v>43474</v>
      </c>
      <c r="B1832" s="1">
        <v>7.8</v>
      </c>
      <c r="C1832" s="1">
        <v>-0.3</v>
      </c>
    </row>
    <row r="1833" spans="1:3" x14ac:dyDescent="0.3">
      <c r="A1833" s="2">
        <v>43475</v>
      </c>
      <c r="B1833" s="1">
        <v>10.4</v>
      </c>
      <c r="C1833" s="1">
        <v>0.1</v>
      </c>
    </row>
    <row r="1834" spans="1:3" x14ac:dyDescent="0.3">
      <c r="A1834" s="2">
        <v>43476</v>
      </c>
      <c r="B1834" s="1">
        <v>8.1999999999999993</v>
      </c>
      <c r="C1834" s="1">
        <v>-1.2</v>
      </c>
    </row>
    <row r="1835" spans="1:3" x14ac:dyDescent="0.3">
      <c r="A1835" s="2">
        <v>43477</v>
      </c>
      <c r="B1835" s="1">
        <v>10.8</v>
      </c>
      <c r="C1835" s="1">
        <v>1.3</v>
      </c>
    </row>
    <row r="1836" spans="1:3" x14ac:dyDescent="0.3">
      <c r="A1836" s="2">
        <v>43478</v>
      </c>
      <c r="B1836" s="1">
        <v>13.3</v>
      </c>
      <c r="C1836" s="1">
        <v>-0.3</v>
      </c>
    </row>
    <row r="1837" spans="1:3" x14ac:dyDescent="0.3">
      <c r="A1837" s="2">
        <v>43479</v>
      </c>
      <c r="B1837" s="1">
        <v>14.1</v>
      </c>
      <c r="C1837" s="1">
        <v>2.7</v>
      </c>
    </row>
    <row r="1838" spans="1:3" x14ac:dyDescent="0.3">
      <c r="A1838" s="2">
        <v>43480</v>
      </c>
      <c r="B1838" s="1">
        <v>12.5</v>
      </c>
      <c r="C1838" s="1">
        <v>-0.3</v>
      </c>
    </row>
    <row r="1839" spans="1:3" x14ac:dyDescent="0.3">
      <c r="A1839" s="2">
        <v>43481</v>
      </c>
      <c r="B1839" s="1">
        <v>14.2</v>
      </c>
      <c r="C1839" s="1">
        <v>-0.3</v>
      </c>
    </row>
    <row r="1840" spans="1:3" x14ac:dyDescent="0.3">
      <c r="A1840" s="2">
        <v>43482</v>
      </c>
      <c r="B1840" s="1">
        <v>12</v>
      </c>
      <c r="C1840" s="1">
        <v>2.8</v>
      </c>
    </row>
    <row r="1841" spans="1:3" x14ac:dyDescent="0.3">
      <c r="A1841" s="2">
        <v>43483</v>
      </c>
      <c r="B1841" s="1">
        <v>11.1</v>
      </c>
      <c r="C1841" s="1">
        <v>2.7</v>
      </c>
    </row>
    <row r="1842" spans="1:3" x14ac:dyDescent="0.3">
      <c r="A1842" s="2">
        <v>43484</v>
      </c>
      <c r="B1842" s="1">
        <v>10.199999999999999</v>
      </c>
      <c r="C1842" s="1">
        <v>6.3</v>
      </c>
    </row>
    <row r="1843" spans="1:3" x14ac:dyDescent="0.3">
      <c r="A1843" s="2">
        <v>43485</v>
      </c>
      <c r="B1843" s="1">
        <v>9.5</v>
      </c>
      <c r="C1843" s="1">
        <v>6.7</v>
      </c>
    </row>
    <row r="1844" spans="1:3" x14ac:dyDescent="0.3">
      <c r="A1844" s="2">
        <v>43486</v>
      </c>
      <c r="B1844" s="1">
        <v>9.9</v>
      </c>
      <c r="C1844" s="1">
        <v>4.2</v>
      </c>
    </row>
    <row r="1845" spans="1:3" x14ac:dyDescent="0.3">
      <c r="A1845" s="2">
        <v>43487</v>
      </c>
      <c r="B1845" s="1">
        <v>7.8</v>
      </c>
      <c r="C1845" s="1">
        <v>4.2</v>
      </c>
    </row>
    <row r="1846" spans="1:3" x14ac:dyDescent="0.3">
      <c r="A1846" s="2">
        <v>43488</v>
      </c>
      <c r="B1846" s="1">
        <v>11.1</v>
      </c>
      <c r="C1846" s="1">
        <v>6</v>
      </c>
    </row>
    <row r="1847" spans="1:3" x14ac:dyDescent="0.3">
      <c r="A1847" s="2">
        <v>43489</v>
      </c>
      <c r="B1847" s="1"/>
      <c r="C1847" s="1"/>
    </row>
    <row r="1848" spans="1:3" x14ac:dyDescent="0.3">
      <c r="A1848" s="2">
        <v>43490</v>
      </c>
      <c r="B1848" s="1"/>
      <c r="C1848" s="1"/>
    </row>
    <row r="1849" spans="1:3" x14ac:dyDescent="0.3">
      <c r="A1849" s="2">
        <v>43491</v>
      </c>
      <c r="B1849" s="1">
        <v>13.9</v>
      </c>
      <c r="C1849" s="1">
        <v>3.9</v>
      </c>
    </row>
    <row r="1850" spans="1:3" x14ac:dyDescent="0.3">
      <c r="A1850" s="2">
        <v>43492</v>
      </c>
      <c r="B1850" s="1">
        <v>10.7</v>
      </c>
      <c r="C1850" s="1">
        <v>6.5</v>
      </c>
    </row>
    <row r="1851" spans="1:3" x14ac:dyDescent="0.3">
      <c r="A1851" s="2">
        <v>43493</v>
      </c>
      <c r="B1851" s="1">
        <v>11.9</v>
      </c>
      <c r="C1851" s="1">
        <v>7</v>
      </c>
    </row>
    <row r="1852" spans="1:3" x14ac:dyDescent="0.3">
      <c r="A1852" s="2">
        <v>43494</v>
      </c>
      <c r="B1852" s="1">
        <v>15.5</v>
      </c>
      <c r="C1852" s="1">
        <v>5.7</v>
      </c>
    </row>
    <row r="1853" spans="1:3" x14ac:dyDescent="0.3">
      <c r="A1853" s="2">
        <v>43495</v>
      </c>
      <c r="B1853" s="1">
        <v>12.6</v>
      </c>
      <c r="C1853" s="1">
        <v>3.3</v>
      </c>
    </row>
    <row r="1854" spans="1:3" x14ac:dyDescent="0.3">
      <c r="A1854" s="2">
        <v>43496</v>
      </c>
      <c r="B1854" s="1">
        <v>19.3</v>
      </c>
      <c r="C1854" s="1">
        <v>7.2</v>
      </c>
    </row>
    <row r="1855" spans="1:3" x14ac:dyDescent="0.3">
      <c r="A1855" s="2">
        <v>43497</v>
      </c>
      <c r="B1855" s="1">
        <v>10.9</v>
      </c>
      <c r="C1855" s="1">
        <v>4.7</v>
      </c>
    </row>
    <row r="1856" spans="1:3" x14ac:dyDescent="0.3">
      <c r="A1856" s="2">
        <v>43498</v>
      </c>
      <c r="B1856" s="1">
        <v>6.8</v>
      </c>
      <c r="C1856" s="1">
        <v>2.5</v>
      </c>
    </row>
    <row r="1857" spans="1:3" x14ac:dyDescent="0.3">
      <c r="A1857" s="2">
        <v>43499</v>
      </c>
      <c r="B1857" s="1">
        <v>11.7</v>
      </c>
      <c r="C1857" s="1">
        <v>1.2</v>
      </c>
    </row>
    <row r="1858" spans="1:3" x14ac:dyDescent="0.3">
      <c r="A1858" s="2">
        <v>43500</v>
      </c>
      <c r="B1858" s="1">
        <v>11.8</v>
      </c>
      <c r="C1858" s="1">
        <v>0.4</v>
      </c>
    </row>
    <row r="1859" spans="1:3" x14ac:dyDescent="0.3">
      <c r="A1859" s="2">
        <v>43501</v>
      </c>
      <c r="B1859" s="1">
        <v>17.2</v>
      </c>
      <c r="C1859" s="1">
        <v>3.2</v>
      </c>
    </row>
    <row r="1860" spans="1:3" x14ac:dyDescent="0.3">
      <c r="A1860" s="2">
        <v>43502</v>
      </c>
      <c r="B1860" s="1">
        <v>18.3</v>
      </c>
      <c r="C1860" s="1">
        <v>3.4</v>
      </c>
    </row>
    <row r="1861" spans="1:3" x14ac:dyDescent="0.3">
      <c r="A1861" s="2">
        <v>43503</v>
      </c>
      <c r="B1861" s="1">
        <v>14</v>
      </c>
      <c r="C1861" s="1">
        <v>4.5999999999999996</v>
      </c>
    </row>
    <row r="1862" spans="1:3" x14ac:dyDescent="0.3">
      <c r="A1862" s="2">
        <v>43504</v>
      </c>
      <c r="B1862" s="1">
        <v>16</v>
      </c>
      <c r="C1862" s="1">
        <v>2.6</v>
      </c>
    </row>
    <row r="1863" spans="1:3" x14ac:dyDescent="0.3">
      <c r="A1863" s="2">
        <v>43505</v>
      </c>
      <c r="B1863" s="1">
        <v>16.7</v>
      </c>
      <c r="C1863" s="1">
        <v>6.2</v>
      </c>
    </row>
    <row r="1864" spans="1:3" x14ac:dyDescent="0.3">
      <c r="A1864" s="2">
        <v>43506</v>
      </c>
      <c r="B1864" s="1">
        <v>17.5</v>
      </c>
      <c r="C1864" s="1">
        <v>6.6</v>
      </c>
    </row>
    <row r="1865" spans="1:3" x14ac:dyDescent="0.3">
      <c r="A1865" s="2">
        <v>43507</v>
      </c>
      <c r="B1865" s="1">
        <v>14</v>
      </c>
      <c r="C1865" s="1">
        <v>3.3</v>
      </c>
    </row>
    <row r="1866" spans="1:3" x14ac:dyDescent="0.3">
      <c r="A1866" s="2">
        <v>43508</v>
      </c>
      <c r="B1866" s="1">
        <v>17</v>
      </c>
      <c r="C1866" s="1">
        <v>0.7</v>
      </c>
    </row>
    <row r="1867" spans="1:3" x14ac:dyDescent="0.3">
      <c r="A1867" s="2">
        <v>43509</v>
      </c>
      <c r="B1867" s="1">
        <v>18.7</v>
      </c>
      <c r="C1867" s="1">
        <v>0.8</v>
      </c>
    </row>
    <row r="1868" spans="1:3" x14ac:dyDescent="0.3">
      <c r="A1868" s="2">
        <v>43510</v>
      </c>
      <c r="B1868" s="1">
        <v>22.9</v>
      </c>
      <c r="C1868" s="1">
        <v>1.5</v>
      </c>
    </row>
    <row r="1869" spans="1:3" x14ac:dyDescent="0.3">
      <c r="A1869" s="2">
        <v>43511</v>
      </c>
      <c r="B1869" s="1">
        <v>22.9</v>
      </c>
      <c r="C1869" s="1">
        <v>3.8</v>
      </c>
    </row>
    <row r="1870" spans="1:3" x14ac:dyDescent="0.3">
      <c r="A1870" s="2">
        <v>43512</v>
      </c>
      <c r="B1870" s="1">
        <v>23</v>
      </c>
      <c r="C1870" s="1">
        <v>2.7</v>
      </c>
    </row>
    <row r="1871" spans="1:3" x14ac:dyDescent="0.3">
      <c r="A1871" s="2">
        <v>43513</v>
      </c>
      <c r="B1871" s="1">
        <v>19.100000000000001</v>
      </c>
      <c r="C1871" s="1">
        <v>4.0999999999999996</v>
      </c>
    </row>
    <row r="1872" spans="1:3" x14ac:dyDescent="0.3">
      <c r="A1872" s="2">
        <v>43514</v>
      </c>
      <c r="B1872" s="1">
        <v>9.6999999999999993</v>
      </c>
      <c r="C1872" s="1">
        <v>6.3</v>
      </c>
    </row>
    <row r="1873" spans="1:3" x14ac:dyDescent="0.3">
      <c r="A1873" s="2">
        <v>43515</v>
      </c>
      <c r="B1873" s="1">
        <v>14.2</v>
      </c>
      <c r="C1873" s="1">
        <v>3.2</v>
      </c>
    </row>
    <row r="1874" spans="1:3" x14ac:dyDescent="0.3">
      <c r="A1874" s="2">
        <v>43516</v>
      </c>
      <c r="B1874" s="1">
        <v>17.7</v>
      </c>
      <c r="C1874" s="1">
        <v>2</v>
      </c>
    </row>
    <row r="1875" spans="1:3" x14ac:dyDescent="0.3">
      <c r="A1875" s="2">
        <v>43517</v>
      </c>
      <c r="B1875" s="1">
        <v>21.2</v>
      </c>
      <c r="C1875" s="1">
        <v>2.7</v>
      </c>
    </row>
    <row r="1876" spans="1:3" x14ac:dyDescent="0.3">
      <c r="A1876" s="2">
        <v>43518</v>
      </c>
      <c r="B1876" s="1">
        <v>23.9</v>
      </c>
      <c r="C1876" s="1">
        <v>5.0999999999999996</v>
      </c>
    </row>
    <row r="1877" spans="1:3" x14ac:dyDescent="0.3">
      <c r="A1877" s="2">
        <v>43519</v>
      </c>
      <c r="B1877" s="1">
        <v>20.7</v>
      </c>
      <c r="C1877" s="1">
        <v>5.6</v>
      </c>
    </row>
    <row r="1878" spans="1:3" x14ac:dyDescent="0.3">
      <c r="A1878" s="2">
        <v>43520</v>
      </c>
      <c r="B1878" s="1">
        <v>22</v>
      </c>
      <c r="C1878" s="1">
        <v>3.3</v>
      </c>
    </row>
    <row r="1879" spans="1:3" x14ac:dyDescent="0.3">
      <c r="A1879" s="2">
        <v>43521</v>
      </c>
      <c r="B1879" s="1">
        <v>24.4</v>
      </c>
      <c r="C1879" s="1">
        <v>3.7</v>
      </c>
    </row>
    <row r="1880" spans="1:3" x14ac:dyDescent="0.3">
      <c r="A1880" s="2">
        <v>43522</v>
      </c>
      <c r="B1880" s="1">
        <v>26.2</v>
      </c>
      <c r="C1880" s="1">
        <v>4.5999999999999996</v>
      </c>
    </row>
    <row r="1881" spans="1:3" x14ac:dyDescent="0.3">
      <c r="A1881" s="2">
        <v>43523</v>
      </c>
      <c r="B1881" s="1">
        <v>21.9</v>
      </c>
      <c r="C1881" s="1">
        <v>5.7</v>
      </c>
    </row>
    <row r="1882" spans="1:3" x14ac:dyDescent="0.3">
      <c r="A1882" s="2">
        <v>43524</v>
      </c>
      <c r="B1882" s="1">
        <v>17.899999999999999</v>
      </c>
      <c r="C1882" s="1">
        <v>3.7</v>
      </c>
    </row>
    <row r="1883" spans="1:3" x14ac:dyDescent="0.3">
      <c r="A1883" s="2">
        <v>43525</v>
      </c>
      <c r="B1883" s="1">
        <v>20.399999999999999</v>
      </c>
      <c r="C1883" s="1">
        <v>3.1</v>
      </c>
    </row>
    <row r="1884" spans="1:3" x14ac:dyDescent="0.3">
      <c r="A1884" s="2">
        <v>43526</v>
      </c>
      <c r="B1884" s="1">
        <v>21.7</v>
      </c>
      <c r="C1884" s="1">
        <v>5.2</v>
      </c>
    </row>
    <row r="1885" spans="1:3" x14ac:dyDescent="0.3">
      <c r="A1885" s="2">
        <v>43527</v>
      </c>
      <c r="B1885" s="1">
        <v>25.6</v>
      </c>
      <c r="C1885" s="1">
        <v>6.3</v>
      </c>
    </row>
    <row r="1886" spans="1:3" x14ac:dyDescent="0.3">
      <c r="A1886" s="2">
        <v>43528</v>
      </c>
      <c r="B1886" s="1">
        <v>18</v>
      </c>
      <c r="C1886" s="1">
        <v>8.6999999999999993</v>
      </c>
    </row>
    <row r="1887" spans="1:3" x14ac:dyDescent="0.3">
      <c r="A1887" s="2">
        <v>43529</v>
      </c>
      <c r="B1887" s="1">
        <v>19</v>
      </c>
      <c r="C1887" s="1">
        <v>4</v>
      </c>
    </row>
    <row r="1888" spans="1:3" x14ac:dyDescent="0.3">
      <c r="A1888" s="2">
        <v>43530</v>
      </c>
      <c r="B1888" s="1">
        <v>19.2</v>
      </c>
      <c r="C1888" s="1">
        <v>9.1</v>
      </c>
    </row>
    <row r="1889" spans="1:3" x14ac:dyDescent="0.3">
      <c r="A1889" s="2">
        <v>43531</v>
      </c>
      <c r="B1889" s="1">
        <v>15.4</v>
      </c>
      <c r="C1889" s="1">
        <v>3.8</v>
      </c>
    </row>
    <row r="1890" spans="1:3" x14ac:dyDescent="0.3">
      <c r="A1890" s="2">
        <v>43532</v>
      </c>
      <c r="B1890" s="1">
        <v>16.7</v>
      </c>
      <c r="C1890" s="1">
        <v>7.8</v>
      </c>
    </row>
    <row r="1891" spans="1:3" x14ac:dyDescent="0.3">
      <c r="A1891" s="2">
        <v>43533</v>
      </c>
      <c r="B1891" s="1">
        <v>22.8</v>
      </c>
      <c r="C1891" s="1">
        <v>10.7</v>
      </c>
    </row>
    <row r="1892" spans="1:3" x14ac:dyDescent="0.3">
      <c r="A1892" s="2">
        <v>43534</v>
      </c>
      <c r="B1892" s="1">
        <v>17.399999999999999</v>
      </c>
      <c r="C1892" s="1">
        <v>9.1999999999999993</v>
      </c>
    </row>
    <row r="1893" spans="1:3" x14ac:dyDescent="0.3">
      <c r="A1893" s="2">
        <v>43535</v>
      </c>
      <c r="B1893" s="1">
        <v>16.8</v>
      </c>
      <c r="C1893" s="1">
        <v>6.5</v>
      </c>
    </row>
    <row r="1894" spans="1:3" x14ac:dyDescent="0.3">
      <c r="A1894" s="2">
        <v>43536</v>
      </c>
      <c r="B1894" s="1">
        <v>20.8</v>
      </c>
      <c r="C1894" s="1">
        <v>4.9000000000000004</v>
      </c>
    </row>
    <row r="1895" spans="1:3" x14ac:dyDescent="0.3">
      <c r="A1895" s="2">
        <v>43537</v>
      </c>
      <c r="B1895" s="1">
        <v>12.9</v>
      </c>
      <c r="C1895" s="1">
        <v>5.2</v>
      </c>
    </row>
    <row r="1896" spans="1:3" x14ac:dyDescent="0.3">
      <c r="A1896" s="2">
        <v>43538</v>
      </c>
      <c r="B1896" s="1">
        <v>14.6</v>
      </c>
      <c r="C1896" s="1">
        <v>4.2</v>
      </c>
    </row>
    <row r="1897" spans="1:3" x14ac:dyDescent="0.3">
      <c r="A1897" s="2">
        <v>43539</v>
      </c>
      <c r="B1897" s="1">
        <v>17.3</v>
      </c>
      <c r="C1897" s="1">
        <v>4.0999999999999996</v>
      </c>
    </row>
    <row r="1898" spans="1:3" x14ac:dyDescent="0.3">
      <c r="A1898" s="2">
        <v>43540</v>
      </c>
      <c r="B1898" s="1">
        <v>21.8</v>
      </c>
      <c r="C1898" s="1">
        <v>3</v>
      </c>
    </row>
    <row r="1899" spans="1:3" x14ac:dyDescent="0.3">
      <c r="A1899" s="2">
        <v>43541</v>
      </c>
      <c r="B1899" s="1">
        <v>11.3</v>
      </c>
      <c r="C1899" s="1">
        <v>6</v>
      </c>
    </row>
    <row r="1900" spans="1:3" x14ac:dyDescent="0.3">
      <c r="A1900" s="2">
        <v>43542</v>
      </c>
      <c r="B1900" s="1">
        <v>14</v>
      </c>
      <c r="C1900" s="1">
        <v>3.8</v>
      </c>
    </row>
    <row r="1901" spans="1:3" x14ac:dyDescent="0.3">
      <c r="A1901" s="2">
        <v>43543</v>
      </c>
      <c r="B1901" s="1">
        <v>10.6</v>
      </c>
      <c r="C1901" s="1">
        <v>7.5</v>
      </c>
    </row>
    <row r="1902" spans="1:3" x14ac:dyDescent="0.3">
      <c r="A1902" s="2">
        <v>43544</v>
      </c>
      <c r="B1902" s="1">
        <v>16.5</v>
      </c>
      <c r="C1902" s="1">
        <v>5.4</v>
      </c>
    </row>
    <row r="1903" spans="1:3" x14ac:dyDescent="0.3">
      <c r="A1903" s="2">
        <v>43545</v>
      </c>
      <c r="B1903" s="1">
        <v>16.899999999999999</v>
      </c>
      <c r="C1903" s="1">
        <v>3.3</v>
      </c>
    </row>
    <row r="1904" spans="1:3" x14ac:dyDescent="0.3">
      <c r="A1904" s="2">
        <v>43546</v>
      </c>
      <c r="B1904" s="1">
        <v>20.5</v>
      </c>
      <c r="C1904" s="1">
        <v>2.8</v>
      </c>
    </row>
    <row r="1905" spans="1:3" x14ac:dyDescent="0.3">
      <c r="A1905" s="2">
        <v>43547</v>
      </c>
      <c r="B1905" s="1">
        <v>21.9</v>
      </c>
      <c r="C1905" s="1">
        <v>3.5</v>
      </c>
    </row>
    <row r="1906" spans="1:3" x14ac:dyDescent="0.3">
      <c r="A1906" s="2">
        <v>43548</v>
      </c>
      <c r="B1906" s="1">
        <v>19.600000000000001</v>
      </c>
      <c r="C1906" s="1">
        <v>5.2</v>
      </c>
    </row>
    <row r="1907" spans="1:3" x14ac:dyDescent="0.3">
      <c r="A1907" s="2">
        <v>43549</v>
      </c>
      <c r="B1907" s="1">
        <v>16.5</v>
      </c>
      <c r="C1907" s="1">
        <v>7.6</v>
      </c>
    </row>
    <row r="1908" spans="1:3" x14ac:dyDescent="0.3">
      <c r="A1908" s="2">
        <v>43550</v>
      </c>
      <c r="B1908" s="1">
        <v>17.2</v>
      </c>
      <c r="C1908" s="1">
        <v>4.2</v>
      </c>
    </row>
    <row r="1909" spans="1:3" x14ac:dyDescent="0.3">
      <c r="A1909" s="2">
        <v>43551</v>
      </c>
      <c r="B1909" s="1">
        <v>18</v>
      </c>
      <c r="C1909" s="1">
        <v>2.1</v>
      </c>
    </row>
    <row r="1910" spans="1:3" x14ac:dyDescent="0.3">
      <c r="A1910" s="2">
        <v>43552</v>
      </c>
      <c r="B1910" s="1">
        <v>18.2</v>
      </c>
      <c r="C1910" s="1">
        <v>4.2</v>
      </c>
    </row>
    <row r="1911" spans="1:3" x14ac:dyDescent="0.3">
      <c r="A1911" s="2">
        <v>43553</v>
      </c>
      <c r="B1911" s="1">
        <v>18.8</v>
      </c>
      <c r="C1911" s="1">
        <v>6.8</v>
      </c>
    </row>
    <row r="1912" spans="1:3" x14ac:dyDescent="0.3">
      <c r="A1912" s="2">
        <v>43554</v>
      </c>
      <c r="B1912" s="1">
        <v>21.5</v>
      </c>
      <c r="C1912" s="1">
        <v>6.6</v>
      </c>
    </row>
    <row r="1913" spans="1:3" x14ac:dyDescent="0.3">
      <c r="A1913" s="2">
        <v>43555</v>
      </c>
      <c r="B1913" s="1">
        <v>20.9</v>
      </c>
      <c r="C1913" s="1">
        <v>7.2</v>
      </c>
    </row>
    <row r="1914" spans="1:3" x14ac:dyDescent="0.3">
      <c r="A1914" s="2">
        <v>43556</v>
      </c>
      <c r="B1914" s="1">
        <v>19.600000000000001</v>
      </c>
      <c r="C1914" s="1">
        <v>5.0999999999999996</v>
      </c>
    </row>
    <row r="1915" spans="1:3" x14ac:dyDescent="0.3">
      <c r="A1915" s="2">
        <v>43557</v>
      </c>
      <c r="B1915" s="1">
        <v>16.100000000000001</v>
      </c>
      <c r="C1915" s="1">
        <v>5</v>
      </c>
    </row>
    <row r="1916" spans="1:3" x14ac:dyDescent="0.3">
      <c r="A1916" s="2">
        <v>43558</v>
      </c>
      <c r="B1916" s="1">
        <v>10.5</v>
      </c>
      <c r="C1916" s="1">
        <v>4.0999999999999996</v>
      </c>
    </row>
    <row r="1917" spans="1:3" x14ac:dyDescent="0.3">
      <c r="A1917" s="2">
        <v>43559</v>
      </c>
      <c r="B1917" s="1">
        <v>15.1</v>
      </c>
      <c r="C1917" s="1">
        <v>3</v>
      </c>
    </row>
    <row r="1918" spans="1:3" x14ac:dyDescent="0.3">
      <c r="A1918" s="2">
        <v>43560</v>
      </c>
      <c r="B1918" s="1">
        <v>16.899999999999999</v>
      </c>
      <c r="C1918" s="1">
        <v>6.1</v>
      </c>
    </row>
    <row r="1919" spans="1:3" x14ac:dyDescent="0.3">
      <c r="A1919" s="2">
        <v>43561</v>
      </c>
      <c r="B1919" s="1">
        <v>12.9</v>
      </c>
      <c r="C1919" s="1">
        <v>3.8</v>
      </c>
    </row>
    <row r="1920" spans="1:3" x14ac:dyDescent="0.3">
      <c r="A1920" s="2">
        <v>43562</v>
      </c>
      <c r="B1920" s="1">
        <v>17.3</v>
      </c>
      <c r="C1920" s="1">
        <v>3.5</v>
      </c>
    </row>
    <row r="1921" spans="1:3" x14ac:dyDescent="0.3">
      <c r="A1921" s="2">
        <v>43563</v>
      </c>
      <c r="B1921" s="1">
        <v>18.100000000000001</v>
      </c>
      <c r="C1921" s="1">
        <v>7.3</v>
      </c>
    </row>
    <row r="1922" spans="1:3" x14ac:dyDescent="0.3">
      <c r="A1922" s="2">
        <v>43564</v>
      </c>
      <c r="B1922" s="1">
        <v>18</v>
      </c>
      <c r="C1922" s="1">
        <v>5.8</v>
      </c>
    </row>
    <row r="1923" spans="1:3" x14ac:dyDescent="0.3">
      <c r="A1923" s="2">
        <v>43565</v>
      </c>
      <c r="B1923" s="1">
        <v>12.7</v>
      </c>
      <c r="C1923" s="1">
        <v>7.9</v>
      </c>
    </row>
    <row r="1924" spans="1:3" x14ac:dyDescent="0.3">
      <c r="A1924" s="2">
        <v>43566</v>
      </c>
      <c r="B1924" s="1">
        <v>13.7</v>
      </c>
      <c r="C1924" s="1">
        <v>6.1</v>
      </c>
    </row>
    <row r="1925" spans="1:3" x14ac:dyDescent="0.3">
      <c r="A1925" s="2">
        <v>43567</v>
      </c>
      <c r="B1925" s="1">
        <v>18.3</v>
      </c>
      <c r="C1925" s="1">
        <v>4.2</v>
      </c>
    </row>
    <row r="1926" spans="1:3" x14ac:dyDescent="0.3">
      <c r="A1926" s="2">
        <v>43568</v>
      </c>
      <c r="B1926" s="1">
        <v>22.3</v>
      </c>
      <c r="C1926" s="1">
        <v>7.6</v>
      </c>
    </row>
    <row r="1927" spans="1:3" x14ac:dyDescent="0.3">
      <c r="A1927" s="2">
        <v>43569</v>
      </c>
      <c r="B1927" s="1">
        <v>23.4</v>
      </c>
      <c r="C1927" s="1">
        <v>12.6</v>
      </c>
    </row>
    <row r="1928" spans="1:3" x14ac:dyDescent="0.3">
      <c r="A1928" s="2">
        <v>43570</v>
      </c>
      <c r="B1928" s="1">
        <v>18.2</v>
      </c>
      <c r="C1928" s="1">
        <v>11.2</v>
      </c>
    </row>
    <row r="1929" spans="1:3" x14ac:dyDescent="0.3">
      <c r="A1929" s="2">
        <v>43571</v>
      </c>
      <c r="B1929" s="1">
        <v>19.8</v>
      </c>
      <c r="C1929" s="1">
        <v>7.4</v>
      </c>
    </row>
    <row r="1930" spans="1:3" x14ac:dyDescent="0.3">
      <c r="A1930" s="2">
        <v>43572</v>
      </c>
      <c r="B1930" s="1">
        <v>24.3</v>
      </c>
      <c r="C1930" s="1">
        <v>10.1</v>
      </c>
    </row>
    <row r="1931" spans="1:3" x14ac:dyDescent="0.3">
      <c r="A1931" s="2">
        <v>43573</v>
      </c>
      <c r="B1931" s="1">
        <v>17.8</v>
      </c>
      <c r="C1931" s="1">
        <v>10.3</v>
      </c>
    </row>
    <row r="1932" spans="1:3" x14ac:dyDescent="0.3">
      <c r="A1932" s="2">
        <v>43574</v>
      </c>
      <c r="B1932" s="1">
        <v>18.7</v>
      </c>
      <c r="C1932" s="1">
        <v>11.5</v>
      </c>
    </row>
    <row r="1933" spans="1:3" x14ac:dyDescent="0.3">
      <c r="A1933" s="2">
        <v>43575</v>
      </c>
      <c r="B1933" s="1">
        <v>24</v>
      </c>
      <c r="C1933" s="1">
        <v>8</v>
      </c>
    </row>
    <row r="1934" spans="1:3" x14ac:dyDescent="0.3">
      <c r="A1934" s="2">
        <v>43576</v>
      </c>
      <c r="B1934" s="1">
        <v>20.6</v>
      </c>
      <c r="C1934" s="1">
        <v>7</v>
      </c>
    </row>
    <row r="1935" spans="1:3" x14ac:dyDescent="0.3">
      <c r="A1935" s="2">
        <v>43577</v>
      </c>
      <c r="B1935" s="1">
        <v>23.1</v>
      </c>
      <c r="C1935" s="1">
        <v>6.2</v>
      </c>
    </row>
    <row r="1936" spans="1:3" x14ac:dyDescent="0.3">
      <c r="A1936" s="2">
        <v>43578</v>
      </c>
      <c r="B1936" s="1">
        <v>16.7</v>
      </c>
      <c r="C1936" s="1">
        <v>7.2</v>
      </c>
    </row>
    <row r="1937" spans="1:3" x14ac:dyDescent="0.3">
      <c r="A1937" s="2">
        <v>43579</v>
      </c>
      <c r="B1937" s="1">
        <v>20</v>
      </c>
      <c r="C1937" s="1">
        <v>4.7</v>
      </c>
    </row>
    <row r="1938" spans="1:3" x14ac:dyDescent="0.3">
      <c r="A1938" s="2">
        <v>43580</v>
      </c>
      <c r="B1938" s="1">
        <v>18.600000000000001</v>
      </c>
      <c r="C1938" s="1">
        <v>4.8</v>
      </c>
    </row>
    <row r="1939" spans="1:3" x14ac:dyDescent="0.3">
      <c r="A1939" s="2">
        <v>43581</v>
      </c>
      <c r="B1939" s="1">
        <v>18.100000000000001</v>
      </c>
      <c r="C1939" s="1">
        <v>9.1</v>
      </c>
    </row>
    <row r="1940" spans="1:3" x14ac:dyDescent="0.3">
      <c r="A1940" s="2">
        <v>43582</v>
      </c>
      <c r="B1940" s="1">
        <v>18.7</v>
      </c>
      <c r="C1940" s="1">
        <v>7.5</v>
      </c>
    </row>
    <row r="1941" spans="1:3" x14ac:dyDescent="0.3">
      <c r="A1941" s="2">
        <v>43583</v>
      </c>
      <c r="B1941" s="1">
        <v>20.5</v>
      </c>
      <c r="C1941" s="1">
        <v>11.2</v>
      </c>
    </row>
    <row r="1942" spans="1:3" x14ac:dyDescent="0.3">
      <c r="A1942" s="2">
        <v>43584</v>
      </c>
      <c r="B1942" s="1">
        <v>22</v>
      </c>
      <c r="C1942" s="1">
        <v>8</v>
      </c>
    </row>
    <row r="1943" spans="1:3" x14ac:dyDescent="0.3">
      <c r="A1943" s="2">
        <v>43585</v>
      </c>
      <c r="B1943" s="1">
        <v>19.399999999999999</v>
      </c>
      <c r="C1943" s="1">
        <v>9.6999999999999993</v>
      </c>
    </row>
    <row r="1944" spans="1:3" x14ac:dyDescent="0.3">
      <c r="A1944" s="2">
        <v>43586</v>
      </c>
      <c r="B1944" s="1">
        <v>14.6</v>
      </c>
      <c r="C1944" s="1">
        <v>10.9</v>
      </c>
    </row>
    <row r="1945" spans="1:3" x14ac:dyDescent="0.3">
      <c r="A1945" s="2">
        <v>43587</v>
      </c>
      <c r="B1945" s="1">
        <v>16.899999999999999</v>
      </c>
      <c r="C1945" s="1">
        <v>5.8</v>
      </c>
    </row>
    <row r="1946" spans="1:3" x14ac:dyDescent="0.3">
      <c r="A1946" s="2">
        <v>43588</v>
      </c>
      <c r="B1946" s="1">
        <v>17.100000000000001</v>
      </c>
      <c r="C1946" s="1">
        <v>7.9</v>
      </c>
    </row>
    <row r="1947" spans="1:3" x14ac:dyDescent="0.3">
      <c r="A1947" s="2">
        <v>43589</v>
      </c>
      <c r="B1947" s="1">
        <v>19.2</v>
      </c>
      <c r="C1947" s="1">
        <v>4.5999999999999996</v>
      </c>
    </row>
    <row r="1948" spans="1:3" x14ac:dyDescent="0.3">
      <c r="A1948" s="2">
        <v>43590</v>
      </c>
      <c r="B1948" s="1">
        <v>18</v>
      </c>
      <c r="C1948" s="1">
        <v>5.7</v>
      </c>
    </row>
    <row r="1949" spans="1:3" x14ac:dyDescent="0.3">
      <c r="A1949" s="2">
        <v>43591</v>
      </c>
      <c r="B1949" s="1">
        <v>20.399999999999999</v>
      </c>
      <c r="C1949" s="1">
        <v>5.3</v>
      </c>
    </row>
    <row r="1950" spans="1:3" x14ac:dyDescent="0.3">
      <c r="A1950" s="2">
        <v>43592</v>
      </c>
      <c r="B1950" s="1">
        <v>21.5</v>
      </c>
      <c r="C1950" s="1">
        <v>9.5</v>
      </c>
    </row>
    <row r="1951" spans="1:3" x14ac:dyDescent="0.3">
      <c r="A1951" s="2">
        <v>43593</v>
      </c>
      <c r="B1951" s="1">
        <v>23.4</v>
      </c>
      <c r="C1951" s="1">
        <v>12.8</v>
      </c>
    </row>
    <row r="1952" spans="1:3" x14ac:dyDescent="0.3">
      <c r="A1952" s="2">
        <v>43594</v>
      </c>
      <c r="B1952" s="1">
        <v>16</v>
      </c>
      <c r="C1952" s="1">
        <v>5.7</v>
      </c>
    </row>
    <row r="1953" spans="1:3" x14ac:dyDescent="0.3">
      <c r="A1953" s="2">
        <v>43595</v>
      </c>
      <c r="B1953" s="1">
        <v>23.1</v>
      </c>
      <c r="C1953" s="1">
        <v>12</v>
      </c>
    </row>
    <row r="1954" spans="1:3" x14ac:dyDescent="0.3">
      <c r="A1954" s="2">
        <v>43596</v>
      </c>
      <c r="B1954" s="1">
        <v>19.7</v>
      </c>
      <c r="C1954" s="1">
        <v>12.3</v>
      </c>
    </row>
    <row r="1955" spans="1:3" x14ac:dyDescent="0.3">
      <c r="A1955" s="2">
        <v>43597</v>
      </c>
      <c r="B1955" s="1">
        <v>22.7</v>
      </c>
      <c r="C1955" s="1">
        <v>8.6999999999999993</v>
      </c>
    </row>
    <row r="1956" spans="1:3" x14ac:dyDescent="0.3">
      <c r="A1956" s="2">
        <v>43598</v>
      </c>
      <c r="B1956" s="1">
        <v>23</v>
      </c>
      <c r="C1956" s="1">
        <v>11.6</v>
      </c>
    </row>
    <row r="1957" spans="1:3" x14ac:dyDescent="0.3">
      <c r="A1957" s="2">
        <v>43599</v>
      </c>
      <c r="B1957" s="1">
        <v>24.3</v>
      </c>
      <c r="C1957" s="1">
        <v>7.7</v>
      </c>
    </row>
    <row r="1958" spans="1:3" x14ac:dyDescent="0.3">
      <c r="A1958" s="2">
        <v>43600</v>
      </c>
      <c r="B1958" s="1">
        <v>27.2</v>
      </c>
      <c r="C1958" s="1">
        <v>10.199999999999999</v>
      </c>
    </row>
    <row r="1959" spans="1:3" x14ac:dyDescent="0.3">
      <c r="A1959" s="2">
        <v>43601</v>
      </c>
      <c r="B1959" s="1">
        <v>17.3</v>
      </c>
      <c r="C1959" s="1">
        <v>11.5</v>
      </c>
    </row>
    <row r="1960" spans="1:3" x14ac:dyDescent="0.3">
      <c r="A1960" s="2">
        <v>43602</v>
      </c>
      <c r="B1960" s="1">
        <v>13.4</v>
      </c>
      <c r="C1960" s="1">
        <v>8.9</v>
      </c>
    </row>
    <row r="1961" spans="1:3" x14ac:dyDescent="0.3">
      <c r="A1961" s="2">
        <v>43603</v>
      </c>
      <c r="B1961" s="1">
        <v>14.4</v>
      </c>
      <c r="C1961" s="1">
        <v>7.9</v>
      </c>
    </row>
    <row r="1962" spans="1:3" x14ac:dyDescent="0.3">
      <c r="A1962" s="2">
        <v>43604</v>
      </c>
      <c r="B1962" s="1">
        <v>15.8</v>
      </c>
      <c r="C1962" s="1">
        <v>7.6</v>
      </c>
    </row>
    <row r="1963" spans="1:3" x14ac:dyDescent="0.3">
      <c r="A1963" s="2">
        <v>43605</v>
      </c>
      <c r="B1963" s="1">
        <v>16.7</v>
      </c>
      <c r="C1963" s="1">
        <v>7.3</v>
      </c>
    </row>
    <row r="1964" spans="1:3" x14ac:dyDescent="0.3">
      <c r="A1964" s="2">
        <v>43606</v>
      </c>
      <c r="B1964" s="1">
        <v>20.6</v>
      </c>
      <c r="C1964" s="1">
        <v>8.6999999999999993</v>
      </c>
    </row>
    <row r="1965" spans="1:3" x14ac:dyDescent="0.3">
      <c r="A1965" s="2">
        <v>43607</v>
      </c>
      <c r="B1965" s="1">
        <v>24.7</v>
      </c>
      <c r="C1965" s="1">
        <v>11</v>
      </c>
    </row>
    <row r="1966" spans="1:3" x14ac:dyDescent="0.3">
      <c r="A1966" s="2">
        <v>43608</v>
      </c>
      <c r="B1966" s="1">
        <v>21.6</v>
      </c>
      <c r="C1966" s="1">
        <v>11.2</v>
      </c>
    </row>
    <row r="1967" spans="1:3" x14ac:dyDescent="0.3">
      <c r="A1967" s="2">
        <v>43609</v>
      </c>
      <c r="B1967" s="1">
        <v>18.5</v>
      </c>
      <c r="C1967" s="1">
        <v>10.4</v>
      </c>
    </row>
    <row r="1968" spans="1:3" x14ac:dyDescent="0.3">
      <c r="A1968" s="2">
        <v>43610</v>
      </c>
      <c r="B1968" s="1">
        <v>20.2</v>
      </c>
      <c r="C1968" s="1">
        <v>11.2</v>
      </c>
    </row>
    <row r="1969" spans="1:3" x14ac:dyDescent="0.3">
      <c r="A1969" s="2">
        <v>43611</v>
      </c>
      <c r="B1969" s="1">
        <v>20.7</v>
      </c>
      <c r="C1969" s="1">
        <v>9.8000000000000007</v>
      </c>
    </row>
    <row r="1970" spans="1:3" x14ac:dyDescent="0.3">
      <c r="A1970" s="2">
        <v>43612</v>
      </c>
      <c r="B1970" s="1">
        <v>16.5</v>
      </c>
      <c r="C1970" s="1">
        <v>13</v>
      </c>
    </row>
    <row r="1971" spans="1:3" x14ac:dyDescent="0.3">
      <c r="A1971" s="2">
        <v>43613</v>
      </c>
      <c r="B1971" s="1">
        <v>18.899999999999999</v>
      </c>
      <c r="C1971" s="1">
        <v>10.3</v>
      </c>
    </row>
    <row r="1972" spans="1:3" x14ac:dyDescent="0.3">
      <c r="A1972" s="2">
        <v>43614</v>
      </c>
      <c r="B1972" s="1">
        <v>23.3</v>
      </c>
      <c r="C1972" s="1">
        <v>10</v>
      </c>
    </row>
    <row r="1973" spans="1:3" x14ac:dyDescent="0.3">
      <c r="A1973" s="2">
        <v>43615</v>
      </c>
      <c r="B1973" s="1">
        <v>29.4</v>
      </c>
      <c r="C1973" s="1">
        <v>11.4</v>
      </c>
    </row>
    <row r="1974" spans="1:3" x14ac:dyDescent="0.3">
      <c r="A1974" s="2">
        <v>43616</v>
      </c>
      <c r="B1974" s="1">
        <v>31.9</v>
      </c>
      <c r="C1974" s="1">
        <v>12.6</v>
      </c>
    </row>
    <row r="1975" spans="1:3" x14ac:dyDescent="0.3">
      <c r="A1975" s="2">
        <v>43617</v>
      </c>
      <c r="B1975" s="1">
        <v>30.6</v>
      </c>
      <c r="C1975" s="1">
        <v>13.6</v>
      </c>
    </row>
    <row r="1976" spans="1:3" x14ac:dyDescent="0.3">
      <c r="A1976" s="2">
        <v>43618</v>
      </c>
      <c r="B1976" s="1">
        <v>28.4</v>
      </c>
      <c r="C1976" s="1">
        <v>13.4</v>
      </c>
    </row>
    <row r="1977" spans="1:3" x14ac:dyDescent="0.3">
      <c r="A1977" s="2">
        <v>43619</v>
      </c>
      <c r="B1977" s="1">
        <v>23.8</v>
      </c>
      <c r="C1977" s="1">
        <v>15.8</v>
      </c>
    </row>
    <row r="1978" spans="1:3" x14ac:dyDescent="0.3">
      <c r="A1978" s="2">
        <v>43620</v>
      </c>
      <c r="B1978" s="1">
        <v>21.8</v>
      </c>
      <c r="C1978" s="1">
        <v>12.3</v>
      </c>
    </row>
    <row r="1979" spans="1:3" x14ac:dyDescent="0.3">
      <c r="A1979" s="2">
        <v>43621</v>
      </c>
      <c r="B1979" s="1">
        <v>15.8</v>
      </c>
      <c r="C1979" s="1">
        <v>10.4</v>
      </c>
    </row>
    <row r="1980" spans="1:3" x14ac:dyDescent="0.3">
      <c r="A1980" s="2">
        <v>43622</v>
      </c>
      <c r="B1980" s="1">
        <v>21.8</v>
      </c>
      <c r="C1980" s="1">
        <v>7.8</v>
      </c>
    </row>
    <row r="1981" spans="1:3" x14ac:dyDescent="0.3">
      <c r="A1981" s="2">
        <v>43623</v>
      </c>
      <c r="B1981" s="1">
        <v>17.8</v>
      </c>
      <c r="C1981" s="1">
        <v>10</v>
      </c>
    </row>
    <row r="1982" spans="1:3" x14ac:dyDescent="0.3">
      <c r="A1982" s="2">
        <v>43624</v>
      </c>
      <c r="B1982" s="1">
        <v>17.8</v>
      </c>
      <c r="C1982" s="1">
        <v>7.1</v>
      </c>
    </row>
    <row r="1983" spans="1:3" x14ac:dyDescent="0.3">
      <c r="A1983" s="2">
        <v>43625</v>
      </c>
      <c r="B1983" s="1">
        <v>15.8</v>
      </c>
      <c r="C1983" s="1">
        <v>11.3</v>
      </c>
    </row>
    <row r="1984" spans="1:3" x14ac:dyDescent="0.3">
      <c r="A1984" s="2">
        <v>43626</v>
      </c>
      <c r="B1984" s="1">
        <v>18.100000000000001</v>
      </c>
      <c r="C1984" s="1">
        <v>9.6999999999999993</v>
      </c>
    </row>
    <row r="1985" spans="1:3" x14ac:dyDescent="0.3">
      <c r="A1985" s="2">
        <v>43627</v>
      </c>
      <c r="B1985" s="1">
        <v>17.100000000000001</v>
      </c>
      <c r="C1985" s="1">
        <v>9.9</v>
      </c>
    </row>
    <row r="1986" spans="1:3" x14ac:dyDescent="0.3">
      <c r="A1986" s="2">
        <v>43628</v>
      </c>
      <c r="B1986" s="1">
        <v>18.100000000000001</v>
      </c>
      <c r="C1986" s="1">
        <v>7.4</v>
      </c>
    </row>
    <row r="1987" spans="1:3" x14ac:dyDescent="0.3">
      <c r="A1987" s="2">
        <v>43629</v>
      </c>
      <c r="B1987" s="1">
        <v>17.399999999999999</v>
      </c>
      <c r="C1987" s="1">
        <v>9.1</v>
      </c>
    </row>
    <row r="1988" spans="1:3" x14ac:dyDescent="0.3">
      <c r="A1988" s="2">
        <v>43630</v>
      </c>
      <c r="B1988" s="1">
        <v>17.100000000000001</v>
      </c>
      <c r="C1988" s="1">
        <v>9.4</v>
      </c>
    </row>
    <row r="1989" spans="1:3" x14ac:dyDescent="0.3">
      <c r="A1989" s="2">
        <v>43631</v>
      </c>
      <c r="B1989" s="1">
        <v>20.9</v>
      </c>
      <c r="C1989" s="1">
        <v>9.6999999999999993</v>
      </c>
    </row>
    <row r="1990" spans="1:3" x14ac:dyDescent="0.3">
      <c r="A1990" s="2">
        <v>43632</v>
      </c>
      <c r="B1990" s="1">
        <v>22.8</v>
      </c>
      <c r="C1990" s="1">
        <v>8.6999999999999993</v>
      </c>
    </row>
    <row r="1991" spans="1:3" x14ac:dyDescent="0.3">
      <c r="A1991" s="2">
        <v>43633</v>
      </c>
      <c r="B1991" s="1">
        <v>20.8</v>
      </c>
      <c r="C1991" s="1">
        <v>15.4</v>
      </c>
    </row>
    <row r="1992" spans="1:3" x14ac:dyDescent="0.3">
      <c r="A1992" s="2">
        <v>43634</v>
      </c>
      <c r="B1992" s="1"/>
      <c r="C1992" s="1"/>
    </row>
    <row r="1993" spans="1:3" x14ac:dyDescent="0.3">
      <c r="A1993" s="2">
        <v>43635</v>
      </c>
      <c r="B1993" s="1">
        <v>21.9</v>
      </c>
      <c r="C1993" s="1">
        <v>13.4</v>
      </c>
    </row>
    <row r="1994" spans="1:3" x14ac:dyDescent="0.3">
      <c r="A1994" s="2">
        <v>43636</v>
      </c>
      <c r="B1994" s="1">
        <v>16.7</v>
      </c>
      <c r="C1994" s="1">
        <v>14</v>
      </c>
    </row>
    <row r="1995" spans="1:3" x14ac:dyDescent="0.3">
      <c r="A1995" s="2">
        <v>43637</v>
      </c>
      <c r="B1995" s="1">
        <v>19.600000000000001</v>
      </c>
      <c r="C1995" s="1">
        <v>13.5</v>
      </c>
    </row>
    <row r="1996" spans="1:3" x14ac:dyDescent="0.3">
      <c r="A1996" s="2">
        <v>43638</v>
      </c>
      <c r="B1996" s="1">
        <v>30.6</v>
      </c>
      <c r="C1996" s="1">
        <v>12.6</v>
      </c>
    </row>
    <row r="1997" spans="1:3" x14ac:dyDescent="0.3">
      <c r="A1997" s="2">
        <v>43639</v>
      </c>
      <c r="B1997" s="1">
        <v>22.6</v>
      </c>
      <c r="C1997" s="1">
        <v>16.3</v>
      </c>
    </row>
    <row r="1998" spans="1:3" x14ac:dyDescent="0.3">
      <c r="A1998" s="2">
        <v>43640</v>
      </c>
      <c r="B1998" s="1">
        <v>18.399999999999999</v>
      </c>
      <c r="C1998" s="1">
        <v>16.2</v>
      </c>
    </row>
    <row r="1999" spans="1:3" x14ac:dyDescent="0.3">
      <c r="A1999" s="2">
        <v>43641</v>
      </c>
      <c r="B1999" s="1">
        <v>20.5</v>
      </c>
      <c r="C1999" s="1">
        <v>15.8</v>
      </c>
    </row>
    <row r="2000" spans="1:3" x14ac:dyDescent="0.3">
      <c r="A2000" s="2">
        <v>43642</v>
      </c>
      <c r="B2000" s="1">
        <v>28.5</v>
      </c>
      <c r="C2000" s="1">
        <v>17</v>
      </c>
    </row>
    <row r="2001" spans="1:3" x14ac:dyDescent="0.3">
      <c r="A2001" s="2">
        <v>43643</v>
      </c>
      <c r="B2001" s="1">
        <v>27.5</v>
      </c>
      <c r="C2001" s="1">
        <v>15.7</v>
      </c>
    </row>
    <row r="2002" spans="1:3" x14ac:dyDescent="0.3">
      <c r="A2002" s="2">
        <v>43644</v>
      </c>
      <c r="B2002" s="1">
        <v>25.5</v>
      </c>
      <c r="C2002" s="1">
        <v>17.8</v>
      </c>
    </row>
    <row r="2003" spans="1:3" x14ac:dyDescent="0.3">
      <c r="A2003" s="2">
        <v>43645</v>
      </c>
      <c r="B2003" s="1">
        <v>22.6</v>
      </c>
      <c r="C2003" s="1">
        <v>17.899999999999999</v>
      </c>
    </row>
    <row r="2004" spans="1:3" x14ac:dyDescent="0.3">
      <c r="A2004" s="2">
        <v>43646</v>
      </c>
      <c r="B2004" s="1">
        <v>20.8</v>
      </c>
      <c r="C2004" s="1">
        <v>16.8</v>
      </c>
    </row>
    <row r="2005" spans="1:3" x14ac:dyDescent="0.3">
      <c r="A2005" s="2">
        <v>43647</v>
      </c>
      <c r="B2005" s="1">
        <v>18</v>
      </c>
      <c r="C2005" s="1">
        <v>16.100000000000001</v>
      </c>
    </row>
    <row r="2006" spans="1:3" x14ac:dyDescent="0.3">
      <c r="A2006" s="2">
        <v>43648</v>
      </c>
      <c r="B2006" s="1">
        <v>20.100000000000001</v>
      </c>
      <c r="C2006" s="1">
        <v>15.8</v>
      </c>
    </row>
    <row r="2007" spans="1:3" x14ac:dyDescent="0.3">
      <c r="A2007" s="2">
        <v>43649</v>
      </c>
      <c r="B2007" s="1">
        <v>23.7</v>
      </c>
      <c r="C2007" s="1">
        <v>16.600000000000001</v>
      </c>
    </row>
    <row r="2008" spans="1:3" x14ac:dyDescent="0.3">
      <c r="A2008" s="2">
        <v>43650</v>
      </c>
      <c r="B2008" s="1">
        <v>28</v>
      </c>
      <c r="C2008" s="1">
        <v>17.3</v>
      </c>
    </row>
    <row r="2009" spans="1:3" x14ac:dyDescent="0.3">
      <c r="A2009" s="2">
        <v>43651</v>
      </c>
      <c r="B2009" s="1">
        <v>27.5</v>
      </c>
      <c r="C2009" s="1">
        <v>18.100000000000001</v>
      </c>
    </row>
    <row r="2010" spans="1:3" x14ac:dyDescent="0.3">
      <c r="A2010" s="2">
        <v>43652</v>
      </c>
      <c r="B2010" s="1">
        <v>24.9</v>
      </c>
      <c r="C2010" s="1">
        <v>17.7</v>
      </c>
    </row>
    <row r="2011" spans="1:3" x14ac:dyDescent="0.3">
      <c r="A2011" s="2">
        <v>43653</v>
      </c>
      <c r="B2011" s="1">
        <v>23.8</v>
      </c>
      <c r="C2011" s="1">
        <v>17</v>
      </c>
    </row>
    <row r="2012" spans="1:3" x14ac:dyDescent="0.3">
      <c r="A2012" s="2">
        <v>43654</v>
      </c>
      <c r="B2012" s="1">
        <v>23.3</v>
      </c>
      <c r="C2012" s="1">
        <v>17</v>
      </c>
    </row>
    <row r="2013" spans="1:3" x14ac:dyDescent="0.3">
      <c r="A2013" s="2">
        <v>43655</v>
      </c>
      <c r="B2013" s="1">
        <v>25.7</v>
      </c>
      <c r="C2013" s="1">
        <v>15.8</v>
      </c>
    </row>
    <row r="2014" spans="1:3" x14ac:dyDescent="0.3">
      <c r="A2014" s="2">
        <v>43656</v>
      </c>
      <c r="B2014" s="1">
        <v>27.3</v>
      </c>
      <c r="C2014" s="1">
        <v>14.8</v>
      </c>
    </row>
    <row r="2015" spans="1:3" x14ac:dyDescent="0.3">
      <c r="A2015" s="2">
        <v>43657</v>
      </c>
      <c r="B2015" s="1">
        <v>27.4</v>
      </c>
      <c r="C2015" s="1">
        <v>15.1</v>
      </c>
    </row>
    <row r="2016" spans="1:3" x14ac:dyDescent="0.3">
      <c r="A2016" s="2">
        <v>43658</v>
      </c>
      <c r="B2016" s="1">
        <v>27.7</v>
      </c>
      <c r="C2016" s="1">
        <v>16.100000000000001</v>
      </c>
    </row>
    <row r="2017" spans="1:3" x14ac:dyDescent="0.3">
      <c r="A2017" s="2">
        <v>43659</v>
      </c>
      <c r="B2017" s="1">
        <v>27.3</v>
      </c>
      <c r="C2017" s="1">
        <v>17.399999999999999</v>
      </c>
    </row>
    <row r="2018" spans="1:3" x14ac:dyDescent="0.3">
      <c r="A2018" s="2">
        <v>43660</v>
      </c>
      <c r="B2018" s="1">
        <v>26.6</v>
      </c>
      <c r="C2018" s="1">
        <v>18.3</v>
      </c>
    </row>
    <row r="2019" spans="1:3" x14ac:dyDescent="0.3">
      <c r="A2019" s="2">
        <v>43661</v>
      </c>
      <c r="B2019" s="1">
        <v>27.4</v>
      </c>
      <c r="C2019" s="1">
        <v>16.8</v>
      </c>
    </row>
    <row r="2020" spans="1:3" x14ac:dyDescent="0.3">
      <c r="A2020" s="2">
        <v>43662</v>
      </c>
      <c r="B2020" s="1">
        <v>23</v>
      </c>
      <c r="C2020" s="1">
        <v>16.8</v>
      </c>
    </row>
    <row r="2021" spans="1:3" x14ac:dyDescent="0.3">
      <c r="A2021" s="2">
        <v>43663</v>
      </c>
      <c r="B2021" s="1">
        <v>18.8</v>
      </c>
      <c r="C2021" s="1">
        <v>16.600000000000001</v>
      </c>
    </row>
    <row r="2022" spans="1:3" x14ac:dyDescent="0.3">
      <c r="A2022" s="2">
        <v>43664</v>
      </c>
      <c r="B2022" s="1">
        <v>26.2</v>
      </c>
      <c r="C2022" s="1">
        <v>14.9</v>
      </c>
    </row>
    <row r="2023" spans="1:3" x14ac:dyDescent="0.3">
      <c r="A2023" s="2">
        <v>43665</v>
      </c>
      <c r="B2023" s="1">
        <v>27.2</v>
      </c>
      <c r="C2023" s="1">
        <v>13</v>
      </c>
    </row>
    <row r="2024" spans="1:3" x14ac:dyDescent="0.3">
      <c r="A2024" s="2">
        <v>43666</v>
      </c>
      <c r="B2024" s="1">
        <v>25.5</v>
      </c>
      <c r="C2024" s="1">
        <v>16.5</v>
      </c>
    </row>
    <row r="2025" spans="1:3" x14ac:dyDescent="0.3">
      <c r="A2025" s="2">
        <v>43667</v>
      </c>
      <c r="B2025" s="1">
        <v>22.3</v>
      </c>
      <c r="C2025" s="1">
        <v>17.399999999999999</v>
      </c>
    </row>
    <row r="2026" spans="1:3" x14ac:dyDescent="0.3">
      <c r="A2026" s="2">
        <v>43668</v>
      </c>
      <c r="B2026" s="1">
        <v>26.4</v>
      </c>
      <c r="C2026" s="1">
        <v>19.2</v>
      </c>
    </row>
    <row r="2027" spans="1:3" x14ac:dyDescent="0.3">
      <c r="A2027" s="2">
        <v>43669</v>
      </c>
      <c r="B2027" s="1">
        <v>29.3</v>
      </c>
      <c r="C2027" s="1">
        <v>19.600000000000001</v>
      </c>
    </row>
    <row r="2028" spans="1:3" x14ac:dyDescent="0.3">
      <c r="A2028" s="2">
        <v>43670</v>
      </c>
      <c r="B2028" s="1">
        <v>30.5</v>
      </c>
      <c r="C2028" s="1">
        <v>19</v>
      </c>
    </row>
    <row r="2029" spans="1:3" x14ac:dyDescent="0.3">
      <c r="A2029" s="2">
        <v>43671</v>
      </c>
      <c r="B2029" s="1">
        <v>28</v>
      </c>
      <c r="C2029" s="1">
        <v>17.8</v>
      </c>
    </row>
    <row r="2030" spans="1:3" x14ac:dyDescent="0.3">
      <c r="A2030" s="2">
        <v>43672</v>
      </c>
      <c r="B2030" s="1">
        <v>20.2</v>
      </c>
      <c r="C2030" s="1">
        <v>15.7</v>
      </c>
    </row>
    <row r="2031" spans="1:3" x14ac:dyDescent="0.3">
      <c r="A2031" s="2">
        <v>43673</v>
      </c>
      <c r="B2031" s="1">
        <v>20.8</v>
      </c>
      <c r="C2031" s="1">
        <v>14.7</v>
      </c>
    </row>
    <row r="2032" spans="1:3" x14ac:dyDescent="0.3">
      <c r="A2032" s="2">
        <v>43674</v>
      </c>
      <c r="B2032" s="1">
        <v>25.7</v>
      </c>
      <c r="C2032" s="1">
        <v>12.8</v>
      </c>
    </row>
    <row r="2033" spans="1:9" x14ac:dyDescent="0.3">
      <c r="A2033" s="2">
        <v>43675</v>
      </c>
      <c r="B2033" s="1">
        <v>27.3</v>
      </c>
      <c r="C2033" s="1">
        <v>14.6</v>
      </c>
    </row>
    <row r="2034" spans="1:9" x14ac:dyDescent="0.3">
      <c r="A2034" s="2">
        <v>43676</v>
      </c>
      <c r="B2034" s="1">
        <v>22.4</v>
      </c>
      <c r="C2034" s="1">
        <v>12.1</v>
      </c>
    </row>
    <row r="2035" spans="1:9" x14ac:dyDescent="0.3">
      <c r="A2035" s="2">
        <v>43677</v>
      </c>
      <c r="B2035" s="1">
        <v>23.2</v>
      </c>
      <c r="C2035" s="1">
        <v>11.2</v>
      </c>
    </row>
    <row r="2036" spans="1:9" x14ac:dyDescent="0.3">
      <c r="A2036" s="2">
        <v>43678</v>
      </c>
      <c r="B2036" s="1">
        <v>23.6</v>
      </c>
      <c r="C2036" s="1">
        <v>16.7</v>
      </c>
    </row>
    <row r="2037" spans="1:9" x14ac:dyDescent="0.3">
      <c r="A2037" s="2">
        <v>43679</v>
      </c>
      <c r="B2037" s="1">
        <v>27</v>
      </c>
      <c r="C2037" s="1">
        <v>14.2</v>
      </c>
    </row>
    <row r="2038" spans="1:9" x14ac:dyDescent="0.3">
      <c r="A2038" s="2">
        <v>43680</v>
      </c>
      <c r="B2038" s="1">
        <v>27</v>
      </c>
      <c r="C2038" s="1">
        <v>18</v>
      </c>
    </row>
    <row r="2039" spans="1:9" x14ac:dyDescent="0.3">
      <c r="A2039" s="2">
        <v>43681</v>
      </c>
      <c r="B2039" s="1">
        <v>23.1</v>
      </c>
      <c r="C2039" s="1">
        <v>18</v>
      </c>
    </row>
    <row r="2040" spans="1:9" x14ac:dyDescent="0.3">
      <c r="A2040" s="2">
        <v>43682</v>
      </c>
      <c r="B2040" s="1">
        <v>27.2</v>
      </c>
      <c r="C2040" s="1">
        <v>16.8</v>
      </c>
    </row>
    <row r="2041" spans="1:9" x14ac:dyDescent="0.3">
      <c r="A2041" s="2">
        <v>43683</v>
      </c>
      <c r="B2041" s="1">
        <v>27</v>
      </c>
      <c r="C2041" s="1">
        <v>15.4</v>
      </c>
    </row>
    <row r="2042" spans="1:9" x14ac:dyDescent="0.3">
      <c r="A2042" s="2">
        <v>43684</v>
      </c>
      <c r="B2042" s="1">
        <v>27.6</v>
      </c>
      <c r="C2042" s="1">
        <v>17.2</v>
      </c>
    </row>
    <row r="2043" spans="1:9" x14ac:dyDescent="0.3">
      <c r="A2043" s="2">
        <v>43685</v>
      </c>
      <c r="B2043" s="1">
        <v>31.2</v>
      </c>
      <c r="C2043" s="1">
        <v>18.600000000000001</v>
      </c>
    </row>
    <row r="2044" spans="1:9" x14ac:dyDescent="0.3">
      <c r="A2044" s="2">
        <v>43686</v>
      </c>
      <c r="B2044" s="1">
        <v>28.4</v>
      </c>
      <c r="C2044" s="1">
        <v>18.2</v>
      </c>
    </row>
    <row r="2045" spans="1:9" x14ac:dyDescent="0.3">
      <c r="A2045" s="2">
        <v>43687</v>
      </c>
      <c r="B2045" s="1">
        <v>25.5</v>
      </c>
      <c r="C2045" s="1">
        <v>13.8</v>
      </c>
    </row>
    <row r="2046" spans="1:9" x14ac:dyDescent="0.3">
      <c r="A2046" s="2">
        <v>43688</v>
      </c>
      <c r="B2046" s="1">
        <v>22.8</v>
      </c>
      <c r="C2046" s="1">
        <v>14.1</v>
      </c>
    </row>
    <row r="2047" spans="1:9" x14ac:dyDescent="0.3">
      <c r="A2047" s="2">
        <v>43689</v>
      </c>
      <c r="B2047" s="1">
        <v>21</v>
      </c>
      <c r="C2047" s="1">
        <v>10.9</v>
      </c>
    </row>
    <row r="2048" spans="1:9" x14ac:dyDescent="0.3">
      <c r="A2048" s="2">
        <v>43690</v>
      </c>
      <c r="B2048" s="1">
        <v>24.1</v>
      </c>
      <c r="C2048" s="1">
        <v>10.6</v>
      </c>
      <c r="G2048" s="2"/>
      <c r="H2048" s="1"/>
      <c r="I2048" s="1"/>
    </row>
    <row r="2049" spans="1:9" x14ac:dyDescent="0.3">
      <c r="A2049" s="2">
        <v>43691</v>
      </c>
      <c r="B2049" s="1">
        <v>28.1</v>
      </c>
      <c r="C2049" s="1">
        <v>13</v>
      </c>
      <c r="G2049" s="2"/>
      <c r="H2049" s="1"/>
      <c r="I2049" s="1"/>
    </row>
    <row r="2050" spans="1:9" x14ac:dyDescent="0.3">
      <c r="A2050" s="2">
        <v>43692</v>
      </c>
      <c r="B2050" s="1">
        <v>23.4</v>
      </c>
      <c r="C2050" s="1">
        <v>15.3</v>
      </c>
      <c r="G2050" s="2"/>
      <c r="H2050" s="1"/>
      <c r="I2050" s="1"/>
    </row>
    <row r="2051" spans="1:9" x14ac:dyDescent="0.3">
      <c r="A2051" s="2">
        <v>43693</v>
      </c>
      <c r="B2051" s="1">
        <v>28</v>
      </c>
      <c r="C2051" s="1">
        <v>12.7</v>
      </c>
      <c r="G2051" s="2"/>
      <c r="H2051" s="1"/>
      <c r="I2051" s="1"/>
    </row>
    <row r="2052" spans="1:9" x14ac:dyDescent="0.3">
      <c r="A2052" s="2">
        <v>43694</v>
      </c>
      <c r="B2052" s="1">
        <v>30.8</v>
      </c>
      <c r="C2052" s="1">
        <v>15.2</v>
      </c>
      <c r="G2052" s="2"/>
      <c r="H2052" s="1"/>
      <c r="I2052" s="1"/>
    </row>
    <row r="2053" spans="1:9" x14ac:dyDescent="0.3">
      <c r="A2053" s="2">
        <v>43695</v>
      </c>
      <c r="B2053" s="1">
        <v>19.8</v>
      </c>
      <c r="C2053" s="1">
        <v>15.4</v>
      </c>
      <c r="G2053" s="2"/>
      <c r="H2053" s="1"/>
      <c r="I2053" s="1"/>
    </row>
    <row r="2054" spans="1:9" x14ac:dyDescent="0.3">
      <c r="A2054" s="2">
        <v>43696</v>
      </c>
      <c r="B2054" s="1">
        <v>21.1</v>
      </c>
      <c r="C2054" s="1">
        <v>14.1</v>
      </c>
      <c r="G2054" s="2"/>
      <c r="H2054" s="1"/>
      <c r="I2054" s="1"/>
    </row>
    <row r="2055" spans="1:9" x14ac:dyDescent="0.3">
      <c r="A2055" s="2">
        <v>43697</v>
      </c>
      <c r="B2055" s="1">
        <v>22.7</v>
      </c>
      <c r="C2055" s="1">
        <v>15</v>
      </c>
      <c r="G2055" s="2"/>
      <c r="H2055" s="1"/>
      <c r="I2055" s="1"/>
    </row>
    <row r="2056" spans="1:9" x14ac:dyDescent="0.3">
      <c r="A2056" s="2">
        <v>43698</v>
      </c>
      <c r="B2056" s="1">
        <v>25.5</v>
      </c>
      <c r="C2056" s="1">
        <v>13.1</v>
      </c>
      <c r="G2056" s="2"/>
      <c r="H2056" s="1"/>
      <c r="I2056" s="1"/>
    </row>
    <row r="2057" spans="1:9" x14ac:dyDescent="0.3">
      <c r="A2057" s="2">
        <v>43699</v>
      </c>
      <c r="B2057" s="1">
        <v>28.6</v>
      </c>
      <c r="C2057" s="1">
        <v>15.4</v>
      </c>
      <c r="G2057" s="2"/>
      <c r="H2057" s="1"/>
      <c r="I2057" s="1"/>
    </row>
    <row r="2058" spans="1:9" x14ac:dyDescent="0.3">
      <c r="A2058" s="2">
        <v>43700</v>
      </c>
      <c r="B2058" s="1">
        <v>36</v>
      </c>
      <c r="C2058" s="1">
        <v>14.5</v>
      </c>
      <c r="G2058" s="2"/>
      <c r="H2058" s="1"/>
      <c r="I2058" s="1"/>
    </row>
    <row r="2059" spans="1:9" x14ac:dyDescent="0.3">
      <c r="A2059" s="2">
        <v>43701</v>
      </c>
      <c r="B2059" s="1">
        <v>22.5</v>
      </c>
      <c r="C2059" s="1">
        <v>14.9</v>
      </c>
      <c r="G2059" s="2"/>
      <c r="H2059" s="1"/>
      <c r="I2059" s="1"/>
    </row>
    <row r="2060" spans="1:9" x14ac:dyDescent="0.3">
      <c r="A2060" s="2">
        <v>43702</v>
      </c>
      <c r="B2060" s="1">
        <v>25.4</v>
      </c>
      <c r="C2060" s="1">
        <v>17.3</v>
      </c>
      <c r="G2060" s="2"/>
      <c r="H2060" s="1"/>
      <c r="I2060" s="1"/>
    </row>
    <row r="2061" spans="1:9" x14ac:dyDescent="0.3">
      <c r="A2061" s="2">
        <v>43703</v>
      </c>
      <c r="B2061" s="1">
        <v>26.6</v>
      </c>
      <c r="C2061" s="1">
        <v>18.2</v>
      </c>
      <c r="G2061" s="2"/>
      <c r="H2061" s="1"/>
      <c r="I2061" s="1"/>
    </row>
    <row r="2062" spans="1:9" x14ac:dyDescent="0.3">
      <c r="A2062" s="2">
        <v>43704</v>
      </c>
      <c r="B2062" s="1">
        <v>25.2</v>
      </c>
      <c r="C2062" s="1">
        <v>17.7</v>
      </c>
      <c r="G2062" s="2"/>
      <c r="H2062" s="1"/>
      <c r="I2062" s="1"/>
    </row>
    <row r="2063" spans="1:9" x14ac:dyDescent="0.3">
      <c r="A2063" s="2">
        <v>43705</v>
      </c>
      <c r="B2063" s="1">
        <v>22.9</v>
      </c>
      <c r="C2063" s="1">
        <v>19.100000000000001</v>
      </c>
      <c r="G2063" s="2"/>
      <c r="H2063" s="1"/>
      <c r="I2063" s="1"/>
    </row>
    <row r="2064" spans="1:9" x14ac:dyDescent="0.3">
      <c r="A2064" s="2">
        <v>43706</v>
      </c>
      <c r="B2064" s="1">
        <v>25</v>
      </c>
      <c r="C2064" s="1">
        <v>18.399999999999999</v>
      </c>
      <c r="G2064" s="2"/>
      <c r="H2064" s="1"/>
      <c r="I2064" s="1"/>
    </row>
    <row r="2065" spans="1:9" x14ac:dyDescent="0.3">
      <c r="A2065" s="2">
        <v>43707</v>
      </c>
      <c r="B2065" s="1">
        <v>26.1</v>
      </c>
      <c r="C2065" s="1">
        <v>19.2</v>
      </c>
      <c r="G2065" s="2"/>
      <c r="H2065" s="1"/>
      <c r="I2065" s="1"/>
    </row>
    <row r="2066" spans="1:9" x14ac:dyDescent="0.3">
      <c r="A2066" s="2">
        <v>43708</v>
      </c>
      <c r="B2066" s="1">
        <v>24.5</v>
      </c>
      <c r="C2066" s="1">
        <v>18.399999999999999</v>
      </c>
      <c r="G2066" s="2"/>
      <c r="H2066" s="1"/>
      <c r="I2066" s="1"/>
    </row>
    <row r="2067" spans="1:9" x14ac:dyDescent="0.3">
      <c r="A2067" s="2">
        <v>43709</v>
      </c>
      <c r="B2067" s="1">
        <v>18.5</v>
      </c>
      <c r="C2067" s="1">
        <v>15</v>
      </c>
      <c r="G2067" s="2"/>
      <c r="H2067" s="1"/>
      <c r="I2067" s="1"/>
    </row>
    <row r="2068" spans="1:9" x14ac:dyDescent="0.3">
      <c r="A2068" s="2">
        <v>43710</v>
      </c>
      <c r="B2068" s="1">
        <v>23.3</v>
      </c>
      <c r="C2068" s="1">
        <v>14.1</v>
      </c>
      <c r="G2068" s="2"/>
      <c r="H2068" s="1"/>
      <c r="I2068" s="1"/>
    </row>
    <row r="2069" spans="1:9" x14ac:dyDescent="0.3">
      <c r="A2069" s="2">
        <v>43711</v>
      </c>
      <c r="B2069" s="1">
        <v>26.2</v>
      </c>
      <c r="C2069" s="1">
        <v>12.7</v>
      </c>
      <c r="G2069" s="2"/>
      <c r="H2069" s="1"/>
      <c r="I2069" s="1"/>
    </row>
    <row r="2070" spans="1:9" x14ac:dyDescent="0.3">
      <c r="A2070" s="2">
        <v>43712</v>
      </c>
      <c r="B2070" s="1">
        <v>23.8</v>
      </c>
      <c r="C2070" s="1">
        <v>14</v>
      </c>
      <c r="G2070" s="2"/>
      <c r="H2070" s="1"/>
      <c r="I2070" s="1"/>
    </row>
    <row r="2071" spans="1:9" x14ac:dyDescent="0.3">
      <c r="A2071" s="2">
        <v>43713</v>
      </c>
      <c r="B2071" s="1">
        <v>19.5</v>
      </c>
      <c r="C2071" s="1">
        <v>14.3</v>
      </c>
      <c r="G2071" s="2"/>
      <c r="H2071" s="1"/>
      <c r="I2071" s="1"/>
    </row>
    <row r="2072" spans="1:9" x14ac:dyDescent="0.3">
      <c r="A2072" s="2">
        <v>43714</v>
      </c>
      <c r="B2072" s="1">
        <v>20.9</v>
      </c>
      <c r="C2072" s="1">
        <v>12.1</v>
      </c>
      <c r="G2072" s="2"/>
      <c r="H2072" s="1"/>
      <c r="I2072" s="1"/>
    </row>
    <row r="2073" spans="1:9" x14ac:dyDescent="0.3">
      <c r="A2073" s="2">
        <v>43715</v>
      </c>
      <c r="B2073" s="1">
        <v>22.9</v>
      </c>
      <c r="C2073" s="1">
        <v>8.9</v>
      </c>
      <c r="G2073" s="2"/>
      <c r="H2073" s="1"/>
      <c r="I2073" s="1"/>
    </row>
    <row r="2074" spans="1:9" x14ac:dyDescent="0.3">
      <c r="A2074" s="2">
        <v>43716</v>
      </c>
      <c r="B2074" s="1">
        <v>22.9</v>
      </c>
      <c r="C2074" s="1">
        <v>10.1</v>
      </c>
      <c r="G2074" s="2"/>
      <c r="H2074" s="1"/>
      <c r="I2074" s="1"/>
    </row>
    <row r="2075" spans="1:9" x14ac:dyDescent="0.3">
      <c r="A2075" s="2">
        <v>43717</v>
      </c>
      <c r="B2075" s="1">
        <v>21.5</v>
      </c>
      <c r="C2075" s="1">
        <v>14</v>
      </c>
      <c r="G2075" s="2"/>
      <c r="H2075" s="1"/>
      <c r="I2075" s="1"/>
    </row>
    <row r="2076" spans="1:9" x14ac:dyDescent="0.3">
      <c r="A2076" s="2">
        <v>43718</v>
      </c>
      <c r="B2076" s="1">
        <v>16.100000000000001</v>
      </c>
      <c r="C2076" s="1">
        <v>11.7</v>
      </c>
      <c r="G2076" s="2"/>
      <c r="H2076" s="1"/>
      <c r="I2076" s="1"/>
    </row>
    <row r="2077" spans="1:9" x14ac:dyDescent="0.3">
      <c r="A2077" s="2">
        <v>43719</v>
      </c>
      <c r="B2077" s="1">
        <v>22.1</v>
      </c>
      <c r="C2077" s="1">
        <v>14.3</v>
      </c>
      <c r="G2077" s="2"/>
      <c r="H2077" s="1"/>
      <c r="I2077" s="1"/>
    </row>
    <row r="2078" spans="1:9" x14ac:dyDescent="0.3">
      <c r="A2078" s="2">
        <v>43720</v>
      </c>
      <c r="B2078" s="1">
        <v>25.1</v>
      </c>
      <c r="C2078" s="1">
        <v>11.4</v>
      </c>
      <c r="G2078" s="2"/>
      <c r="H2078" s="1"/>
      <c r="I2078" s="1"/>
    </row>
    <row r="2079" spans="1:9" x14ac:dyDescent="0.3">
      <c r="A2079" s="2">
        <v>43721</v>
      </c>
      <c r="B2079" s="1">
        <v>25.7</v>
      </c>
      <c r="C2079" s="1">
        <v>15.4</v>
      </c>
      <c r="G2079" s="2"/>
      <c r="H2079" s="1"/>
      <c r="I2079" s="1"/>
    </row>
    <row r="2080" spans="1:9" x14ac:dyDescent="0.3">
      <c r="A2080" s="2">
        <v>43722</v>
      </c>
      <c r="B2080" s="1">
        <v>26.6</v>
      </c>
      <c r="C2080" s="1">
        <v>16.3</v>
      </c>
      <c r="G2080" s="2"/>
      <c r="H2080" s="1"/>
      <c r="I2080" s="1"/>
    </row>
    <row r="2081" spans="1:9" x14ac:dyDescent="0.3">
      <c r="A2081" s="2">
        <v>43723</v>
      </c>
      <c r="B2081" s="1">
        <v>25.3</v>
      </c>
      <c r="C2081" s="1">
        <v>18</v>
      </c>
      <c r="G2081" s="2"/>
      <c r="H2081" s="1"/>
      <c r="I2081" s="1"/>
    </row>
    <row r="2082" spans="1:9" x14ac:dyDescent="0.3">
      <c r="A2082" s="2">
        <v>43724</v>
      </c>
      <c r="B2082" s="1">
        <v>26.3</v>
      </c>
      <c r="C2082" s="1">
        <v>18</v>
      </c>
      <c r="G2082" s="2"/>
      <c r="H2082" s="1"/>
      <c r="I2082" s="1"/>
    </row>
    <row r="2083" spans="1:9" x14ac:dyDescent="0.3">
      <c r="A2083" s="2">
        <v>43725</v>
      </c>
      <c r="B2083" s="1">
        <v>26.2</v>
      </c>
      <c r="C2083" s="1">
        <v>18</v>
      </c>
      <c r="G2083" s="2"/>
      <c r="H2083" s="1"/>
      <c r="I2083" s="1"/>
    </row>
    <row r="2084" spans="1:9" x14ac:dyDescent="0.3">
      <c r="A2084" s="2">
        <v>43726</v>
      </c>
      <c r="B2084" s="1">
        <v>25.9</v>
      </c>
      <c r="C2084" s="1">
        <v>15.8</v>
      </c>
      <c r="G2084" s="2"/>
      <c r="H2084" s="1"/>
      <c r="I2084" s="1"/>
    </row>
    <row r="2085" spans="1:9" x14ac:dyDescent="0.3">
      <c r="A2085" s="2">
        <v>43727</v>
      </c>
      <c r="B2085" s="1">
        <v>25</v>
      </c>
      <c r="C2085" s="1">
        <v>17.3</v>
      </c>
      <c r="G2085" s="2"/>
      <c r="H2085" s="1"/>
      <c r="I2085" s="1"/>
    </row>
    <row r="2086" spans="1:9" x14ac:dyDescent="0.3">
      <c r="A2086" s="2">
        <v>43728</v>
      </c>
      <c r="B2086" s="1">
        <v>30.4</v>
      </c>
      <c r="C2086" s="1">
        <v>15.1</v>
      </c>
      <c r="G2086" s="2"/>
      <c r="H2086" s="1"/>
      <c r="I2086" s="1"/>
    </row>
    <row r="2087" spans="1:9" x14ac:dyDescent="0.3">
      <c r="A2087" s="2">
        <v>43729</v>
      </c>
      <c r="B2087" s="1">
        <v>26.3</v>
      </c>
      <c r="C2087" s="1">
        <v>16</v>
      </c>
      <c r="G2087" s="2"/>
      <c r="H2087" s="1"/>
      <c r="I2087" s="1"/>
    </row>
    <row r="2088" spans="1:9" x14ac:dyDescent="0.3">
      <c r="A2088" s="2">
        <v>43730</v>
      </c>
      <c r="B2088" s="1">
        <v>23.4</v>
      </c>
      <c r="C2088" s="1">
        <v>12.1</v>
      </c>
      <c r="G2088" s="2"/>
      <c r="H2088" s="1"/>
      <c r="I2088" s="1"/>
    </row>
    <row r="2089" spans="1:9" x14ac:dyDescent="0.3">
      <c r="A2089" s="2">
        <v>43731</v>
      </c>
      <c r="B2089" s="1">
        <v>21.4</v>
      </c>
      <c r="C2089" s="1">
        <v>12.6</v>
      </c>
      <c r="G2089" s="2"/>
      <c r="H2089" s="1"/>
      <c r="I2089" s="1"/>
    </row>
    <row r="2090" spans="1:9" x14ac:dyDescent="0.3">
      <c r="A2090" s="2">
        <v>43732</v>
      </c>
      <c r="B2090" s="1">
        <v>23.4</v>
      </c>
      <c r="C2090" s="1">
        <v>13.4</v>
      </c>
      <c r="G2090" s="2"/>
      <c r="H2090" s="1"/>
      <c r="I2090" s="1"/>
    </row>
    <row r="2091" spans="1:9" x14ac:dyDescent="0.3">
      <c r="A2091" s="2">
        <v>43733</v>
      </c>
      <c r="B2091" s="1">
        <v>23.1</v>
      </c>
      <c r="C2091" s="1">
        <v>12.5</v>
      </c>
      <c r="G2091" s="2"/>
      <c r="H2091" s="1"/>
      <c r="I2091" s="1"/>
    </row>
    <row r="2092" spans="1:9" x14ac:dyDescent="0.3">
      <c r="A2092" s="2">
        <v>43734</v>
      </c>
      <c r="B2092" s="1">
        <v>24.9</v>
      </c>
      <c r="C2092" s="1">
        <v>11.8</v>
      </c>
      <c r="G2092" s="2"/>
      <c r="H2092" s="1"/>
      <c r="I2092" s="1"/>
    </row>
    <row r="2093" spans="1:9" x14ac:dyDescent="0.3">
      <c r="A2093" s="2">
        <v>43735</v>
      </c>
      <c r="B2093" s="1">
        <v>22.8</v>
      </c>
      <c r="C2093" s="1">
        <v>12.5</v>
      </c>
      <c r="G2093" s="2"/>
      <c r="H2093" s="1"/>
      <c r="I2093" s="1"/>
    </row>
    <row r="2094" spans="1:9" x14ac:dyDescent="0.3">
      <c r="A2094" s="2">
        <v>43736</v>
      </c>
      <c r="B2094" s="1">
        <v>24.6</v>
      </c>
      <c r="C2094" s="1">
        <v>13.8</v>
      </c>
      <c r="G2094" s="2"/>
      <c r="H2094" s="1"/>
      <c r="I2094" s="1"/>
    </row>
    <row r="2095" spans="1:9" x14ac:dyDescent="0.3">
      <c r="A2095" s="2">
        <v>43737</v>
      </c>
      <c r="B2095" s="1">
        <v>28.7</v>
      </c>
      <c r="C2095" s="1">
        <v>9.9</v>
      </c>
      <c r="G2095" s="2"/>
      <c r="H2095" s="1"/>
      <c r="I2095" s="1"/>
    </row>
    <row r="2096" spans="1:9" x14ac:dyDescent="0.3">
      <c r="A2096" s="2">
        <v>43738</v>
      </c>
      <c r="B2096" s="1">
        <v>28.5</v>
      </c>
      <c r="C2096" s="1">
        <v>15.8</v>
      </c>
      <c r="G2096" s="2"/>
      <c r="H2096" s="1"/>
      <c r="I2096" s="1"/>
    </row>
    <row r="2097" spans="1:9" x14ac:dyDescent="0.3">
      <c r="A2097" s="2">
        <v>43770</v>
      </c>
      <c r="B2097" s="1">
        <v>23.3</v>
      </c>
      <c r="C2097" s="1">
        <v>14.4</v>
      </c>
      <c r="G2097" s="2"/>
      <c r="H2097" s="1"/>
      <c r="I2097" s="1"/>
    </row>
    <row r="2098" spans="1:9" x14ac:dyDescent="0.3">
      <c r="A2098" s="2">
        <v>43771</v>
      </c>
      <c r="B2098" s="1">
        <v>19</v>
      </c>
      <c r="C2098" s="1">
        <v>12.8</v>
      </c>
      <c r="G2098" s="2"/>
      <c r="H2098" s="1"/>
      <c r="I2098" s="1"/>
    </row>
    <row r="2099" spans="1:9" x14ac:dyDescent="0.3">
      <c r="A2099" s="2">
        <v>43772</v>
      </c>
      <c r="B2099" s="1">
        <v>21.8</v>
      </c>
      <c r="C2099" s="1">
        <v>11.5</v>
      </c>
      <c r="G2099" s="2"/>
      <c r="H2099" s="1"/>
      <c r="I2099" s="1"/>
    </row>
    <row r="2100" spans="1:9" x14ac:dyDescent="0.3">
      <c r="A2100" s="2">
        <v>43773</v>
      </c>
      <c r="B2100" s="1">
        <v>21.4</v>
      </c>
      <c r="C2100" s="1">
        <v>8.4</v>
      </c>
      <c r="G2100" s="2"/>
      <c r="H2100" s="1"/>
      <c r="I2100" s="1"/>
    </row>
    <row r="2101" spans="1:9" x14ac:dyDescent="0.3">
      <c r="A2101" s="2">
        <v>43774</v>
      </c>
      <c r="B2101" s="1">
        <v>14.3</v>
      </c>
      <c r="C2101" s="1">
        <v>9.8000000000000007</v>
      </c>
      <c r="G2101" s="2"/>
      <c r="H2101" s="1"/>
      <c r="I2101" s="1"/>
    </row>
    <row r="2102" spans="1:9" x14ac:dyDescent="0.3">
      <c r="A2102" s="2">
        <v>43775</v>
      </c>
      <c r="B2102" s="1">
        <v>16.2</v>
      </c>
      <c r="C2102" s="1">
        <v>9.1999999999999993</v>
      </c>
      <c r="G2102" s="2"/>
      <c r="H2102" s="1"/>
      <c r="I2102" s="1"/>
    </row>
    <row r="2103" spans="1:9" x14ac:dyDescent="0.3">
      <c r="A2103" s="2">
        <v>43776</v>
      </c>
      <c r="B2103" s="1">
        <v>12.2</v>
      </c>
      <c r="C2103" s="1">
        <v>6.6</v>
      </c>
      <c r="G2103" s="2"/>
      <c r="H2103" s="1"/>
      <c r="I2103" s="1"/>
    </row>
    <row r="2104" spans="1:9" x14ac:dyDescent="0.3">
      <c r="A2104" s="2">
        <v>43777</v>
      </c>
      <c r="B2104" s="1">
        <v>11.2</v>
      </c>
      <c r="C2104" s="1">
        <v>6.7</v>
      </c>
      <c r="G2104" s="2"/>
      <c r="H2104" s="1"/>
      <c r="I2104" s="1"/>
    </row>
    <row r="2105" spans="1:9" x14ac:dyDescent="0.3">
      <c r="A2105" s="2">
        <v>43778</v>
      </c>
      <c r="B2105" s="1">
        <v>18.2</v>
      </c>
      <c r="C2105" s="1">
        <v>7.5</v>
      </c>
      <c r="G2105" s="2"/>
      <c r="H2105" s="1"/>
      <c r="I2105" s="1"/>
    </row>
    <row r="2106" spans="1:9" x14ac:dyDescent="0.3">
      <c r="A2106" s="2">
        <v>43779</v>
      </c>
      <c r="B2106" s="1">
        <v>10.199999999999999</v>
      </c>
      <c r="C2106" s="1">
        <v>7.5</v>
      </c>
      <c r="G2106" s="2"/>
      <c r="H2106" s="1"/>
      <c r="I2106" s="1"/>
    </row>
    <row r="2107" spans="1:9" x14ac:dyDescent="0.3">
      <c r="A2107" s="2">
        <v>43780</v>
      </c>
      <c r="B2107" s="1">
        <v>13.7</v>
      </c>
      <c r="C2107" s="1">
        <v>7.7</v>
      </c>
      <c r="G2107" s="2"/>
      <c r="H2107" s="1"/>
      <c r="I2107" s="1"/>
    </row>
    <row r="2108" spans="1:9" x14ac:dyDescent="0.3">
      <c r="A2108" s="2">
        <v>43781</v>
      </c>
      <c r="B2108" s="1">
        <v>13.3</v>
      </c>
      <c r="C2108" s="1">
        <v>7.8</v>
      </c>
      <c r="G2108" s="2"/>
      <c r="H2108" s="1"/>
      <c r="I2108" s="1"/>
    </row>
    <row r="2109" spans="1:9" x14ac:dyDescent="0.3">
      <c r="A2109" s="2">
        <v>43782</v>
      </c>
      <c r="B2109" s="1">
        <v>13.5</v>
      </c>
      <c r="C2109" s="1">
        <v>9.6</v>
      </c>
      <c r="G2109" s="2"/>
      <c r="H2109" s="1"/>
      <c r="I2109" s="1"/>
    </row>
    <row r="2110" spans="1:9" x14ac:dyDescent="0.3">
      <c r="A2110" s="2">
        <v>43783</v>
      </c>
      <c r="B2110" s="1">
        <v>11.4</v>
      </c>
      <c r="C2110" s="1">
        <v>6.3</v>
      </c>
      <c r="G2110" s="2"/>
      <c r="H2110" s="1"/>
      <c r="I2110" s="1"/>
    </row>
    <row r="2111" spans="1:9" x14ac:dyDescent="0.3">
      <c r="A2111" s="2">
        <v>43784</v>
      </c>
      <c r="B2111" s="1">
        <v>7.5</v>
      </c>
      <c r="C2111" s="1">
        <v>4.0999999999999996</v>
      </c>
      <c r="G2111" s="2"/>
      <c r="H2111" s="1"/>
      <c r="I2111" s="1"/>
    </row>
    <row r="2112" spans="1:9" x14ac:dyDescent="0.3">
      <c r="A2112" s="2">
        <v>43785</v>
      </c>
      <c r="B2112" s="1">
        <v>12</v>
      </c>
      <c r="C2112" s="1">
        <v>3.9</v>
      </c>
      <c r="G2112" s="2"/>
      <c r="H2112" s="1"/>
      <c r="I2112" s="1"/>
    </row>
    <row r="2113" spans="1:9" x14ac:dyDescent="0.3">
      <c r="A2113" s="2">
        <v>43786</v>
      </c>
      <c r="B2113" s="1">
        <v>13.5</v>
      </c>
      <c r="C2113" s="1">
        <v>7.2</v>
      </c>
      <c r="G2113" s="2"/>
      <c r="H2113" s="1"/>
      <c r="I2113" s="1"/>
    </row>
    <row r="2114" spans="1:9" x14ac:dyDescent="0.3">
      <c r="A2114" s="2">
        <v>43787</v>
      </c>
      <c r="B2114" s="1">
        <v>12.6</v>
      </c>
      <c r="C2114" s="1">
        <v>6.5</v>
      </c>
      <c r="G2114" s="2"/>
      <c r="H2114" s="1"/>
      <c r="I2114" s="1"/>
    </row>
    <row r="2115" spans="1:9" x14ac:dyDescent="0.3">
      <c r="A2115" s="2">
        <v>43788</v>
      </c>
      <c r="B2115" s="1">
        <v>13.3</v>
      </c>
      <c r="C2115" s="1">
        <v>2.2999999999999998</v>
      </c>
      <c r="G2115" s="2"/>
      <c r="H2115" s="1"/>
      <c r="I2115" s="1"/>
    </row>
    <row r="2116" spans="1:9" x14ac:dyDescent="0.3">
      <c r="A2116" s="2">
        <v>43789</v>
      </c>
      <c r="B2116" s="1">
        <v>13.5</v>
      </c>
      <c r="C2116" s="1">
        <v>5.6</v>
      </c>
      <c r="G2116" s="2"/>
      <c r="H2116" s="1"/>
      <c r="I2116" s="1"/>
    </row>
    <row r="2117" spans="1:9" x14ac:dyDescent="0.3">
      <c r="A2117" s="2">
        <v>43790</v>
      </c>
      <c r="B2117" s="1">
        <v>15.9</v>
      </c>
      <c r="C2117" s="1">
        <v>3.6</v>
      </c>
      <c r="G2117" s="2"/>
      <c r="H2117" s="1"/>
      <c r="I2117" s="1"/>
    </row>
    <row r="2118" spans="1:9" x14ac:dyDescent="0.3">
      <c r="A2118" s="2">
        <v>43791</v>
      </c>
      <c r="B2118" s="1">
        <v>19</v>
      </c>
      <c r="C2118" s="1">
        <v>5.6</v>
      </c>
      <c r="G2118" s="2"/>
      <c r="H2118" s="1"/>
      <c r="I2118" s="1"/>
    </row>
    <row r="2119" spans="1:9" x14ac:dyDescent="0.3">
      <c r="A2119" s="2">
        <v>43792</v>
      </c>
      <c r="B2119" s="1">
        <v>13.2</v>
      </c>
      <c r="C2119" s="1">
        <v>8.4</v>
      </c>
      <c r="G2119" s="2"/>
      <c r="H2119" s="1"/>
      <c r="I2119" s="1"/>
    </row>
    <row r="2120" spans="1:9" x14ac:dyDescent="0.3">
      <c r="A2120" s="2">
        <v>43793</v>
      </c>
      <c r="B2120" s="1">
        <v>16.100000000000001</v>
      </c>
      <c r="C2120" s="1">
        <v>6.1</v>
      </c>
      <c r="G2120" s="2"/>
      <c r="H2120" s="1"/>
      <c r="I2120" s="1"/>
    </row>
    <row r="2121" spans="1:9" x14ac:dyDescent="0.3">
      <c r="A2121" s="2">
        <v>43794</v>
      </c>
      <c r="B2121" s="1">
        <v>17.899999999999999</v>
      </c>
      <c r="C2121" s="1">
        <v>7.9</v>
      </c>
      <c r="G2121" s="2"/>
      <c r="H2121" s="1"/>
      <c r="I2121" s="1"/>
    </row>
    <row r="2122" spans="1:9" x14ac:dyDescent="0.3">
      <c r="A2122" s="2">
        <v>43795</v>
      </c>
      <c r="B2122" s="1">
        <v>22.3</v>
      </c>
      <c r="C2122" s="1">
        <v>8.6</v>
      </c>
      <c r="G2122" s="2"/>
      <c r="H2122" s="1"/>
      <c r="I2122" s="1"/>
    </row>
    <row r="2123" spans="1:9" x14ac:dyDescent="0.3">
      <c r="A2123" s="2">
        <v>43796</v>
      </c>
      <c r="B2123" s="1">
        <v>16.7</v>
      </c>
      <c r="C2123" s="1">
        <v>7.4</v>
      </c>
      <c r="G2123" s="2"/>
      <c r="H2123" s="1"/>
      <c r="I2123" s="1"/>
    </row>
    <row r="2124" spans="1:9" x14ac:dyDescent="0.3">
      <c r="A2124" s="2">
        <v>43797</v>
      </c>
      <c r="B2124" s="1">
        <v>13.8</v>
      </c>
      <c r="C2124" s="1">
        <v>8.5</v>
      </c>
      <c r="G2124" s="2"/>
      <c r="H2124" s="1"/>
      <c r="I2124" s="1"/>
    </row>
    <row r="2125" spans="1:9" x14ac:dyDescent="0.3">
      <c r="A2125" s="2">
        <v>43798</v>
      </c>
      <c r="B2125" s="1">
        <v>17.8</v>
      </c>
      <c r="C2125" s="1">
        <v>9</v>
      </c>
      <c r="G2125" s="2"/>
      <c r="H2125" s="1"/>
      <c r="I2125" s="1"/>
    </row>
    <row r="2126" spans="1:9" x14ac:dyDescent="0.3">
      <c r="A2126" s="2">
        <v>43799</v>
      </c>
      <c r="B2126" s="1">
        <v>18.2</v>
      </c>
      <c r="C2126" s="1">
        <v>6.4</v>
      </c>
      <c r="G2126" s="2"/>
      <c r="H2126" s="1"/>
      <c r="I2126" s="1"/>
    </row>
    <row r="2127" spans="1:9" x14ac:dyDescent="0.3">
      <c r="A2127" s="2">
        <v>43800</v>
      </c>
      <c r="B2127" s="1">
        <v>10.4</v>
      </c>
      <c r="C2127" s="1">
        <v>7.1</v>
      </c>
      <c r="G2127" s="2"/>
      <c r="H2127" s="1"/>
      <c r="I2127" s="1"/>
    </row>
    <row r="2128" spans="1:9" x14ac:dyDescent="0.3">
      <c r="A2128" s="2">
        <v>43801</v>
      </c>
      <c r="B2128" s="1">
        <v>9.6</v>
      </c>
      <c r="C2128" s="1">
        <v>4.4000000000000004</v>
      </c>
      <c r="G2128" s="2"/>
      <c r="H2128" s="1"/>
      <c r="I2128" s="1"/>
    </row>
    <row r="2129" spans="1:9" x14ac:dyDescent="0.3">
      <c r="A2129" s="2">
        <v>43802</v>
      </c>
      <c r="B2129" s="1">
        <v>12.2</v>
      </c>
      <c r="C2129" s="1">
        <v>1.7</v>
      </c>
      <c r="G2129" s="2"/>
      <c r="H2129" s="1"/>
      <c r="I2129" s="1"/>
    </row>
    <row r="2130" spans="1:9" x14ac:dyDescent="0.3">
      <c r="A2130" s="2">
        <v>43803</v>
      </c>
      <c r="B2130" s="1">
        <v>12.1</v>
      </c>
      <c r="C2130" s="1">
        <v>-0.2</v>
      </c>
      <c r="G2130" s="2"/>
      <c r="H2130" s="1"/>
      <c r="I2130" s="1"/>
    </row>
    <row r="2131" spans="1:9" x14ac:dyDescent="0.3">
      <c r="A2131" s="2">
        <v>43804</v>
      </c>
      <c r="B2131" s="1">
        <v>10.7</v>
      </c>
      <c r="C2131" s="1">
        <v>5.2</v>
      </c>
      <c r="G2131" s="2"/>
      <c r="H2131" s="1"/>
      <c r="I2131" s="1"/>
    </row>
    <row r="2132" spans="1:9" x14ac:dyDescent="0.3">
      <c r="A2132" s="2">
        <v>43805</v>
      </c>
      <c r="B2132" s="1">
        <v>12.7</v>
      </c>
      <c r="C2132" s="1">
        <v>5.3</v>
      </c>
      <c r="G2132" s="2"/>
      <c r="H2132" s="1"/>
      <c r="I2132" s="1"/>
    </row>
    <row r="2133" spans="1:9" x14ac:dyDescent="0.3">
      <c r="A2133" s="2">
        <v>43806</v>
      </c>
      <c r="B2133" s="1">
        <v>18.5</v>
      </c>
      <c r="C2133" s="1">
        <v>4.4000000000000004</v>
      </c>
      <c r="G2133" s="2"/>
      <c r="H2133" s="1"/>
      <c r="I2133" s="1"/>
    </row>
    <row r="2134" spans="1:9" x14ac:dyDescent="0.3">
      <c r="A2134" s="2">
        <v>43807</v>
      </c>
      <c r="B2134" s="1">
        <v>13.2</v>
      </c>
      <c r="C2134" s="1">
        <v>6.7</v>
      </c>
      <c r="G2134" s="2"/>
      <c r="H2134" s="1"/>
      <c r="I2134" s="1"/>
    </row>
    <row r="2135" spans="1:9" x14ac:dyDescent="0.3">
      <c r="A2135" s="2">
        <v>43808</v>
      </c>
      <c r="B2135" s="1">
        <v>14</v>
      </c>
      <c r="C2135" s="1">
        <v>3.5</v>
      </c>
      <c r="G2135" s="2"/>
      <c r="H2135" s="1"/>
      <c r="I2135" s="1"/>
    </row>
    <row r="2136" spans="1:9" x14ac:dyDescent="0.3">
      <c r="A2136" s="2">
        <v>43809</v>
      </c>
      <c r="B2136" s="1">
        <v>11.9</v>
      </c>
      <c r="C2136" s="1">
        <v>1.8</v>
      </c>
      <c r="G2136" s="2"/>
      <c r="H2136" s="1"/>
      <c r="I2136" s="1"/>
    </row>
    <row r="2137" spans="1:9" x14ac:dyDescent="0.3">
      <c r="A2137" s="2">
        <v>43810</v>
      </c>
      <c r="B2137" s="1">
        <v>14.1</v>
      </c>
      <c r="C2137" s="1">
        <v>7.5</v>
      </c>
      <c r="G2137" s="2"/>
      <c r="H2137" s="1"/>
      <c r="I2137" s="1"/>
    </row>
    <row r="2138" spans="1:9" x14ac:dyDescent="0.3">
      <c r="A2138" s="2">
        <v>43811</v>
      </c>
      <c r="B2138" s="1">
        <v>16.3</v>
      </c>
      <c r="C2138" s="1">
        <v>9</v>
      </c>
      <c r="G2138" s="2"/>
      <c r="H2138" s="1"/>
      <c r="I2138" s="1"/>
    </row>
    <row r="2139" spans="1:9" x14ac:dyDescent="0.3">
      <c r="A2139" s="2">
        <v>43812</v>
      </c>
      <c r="B2139" s="1">
        <v>20.3</v>
      </c>
      <c r="C2139" s="1">
        <v>9.3000000000000007</v>
      </c>
      <c r="G2139" s="2"/>
      <c r="H2139" s="1"/>
      <c r="I2139" s="1"/>
    </row>
    <row r="2140" spans="1:9" x14ac:dyDescent="0.3">
      <c r="A2140" s="2">
        <v>43813</v>
      </c>
      <c r="B2140" s="1">
        <v>16</v>
      </c>
      <c r="C2140" s="1">
        <v>4.0999999999999996</v>
      </c>
      <c r="G2140" s="2"/>
      <c r="H2140" s="1"/>
      <c r="I2140" s="1"/>
    </row>
    <row r="2141" spans="1:9" x14ac:dyDescent="0.3">
      <c r="A2141" s="2">
        <v>43814</v>
      </c>
      <c r="B2141" s="1">
        <v>16.2</v>
      </c>
      <c r="C2141" s="1">
        <v>9.9</v>
      </c>
      <c r="G2141" s="2"/>
      <c r="H2141" s="1"/>
      <c r="I2141" s="1"/>
    </row>
    <row r="2142" spans="1:9" x14ac:dyDescent="0.3">
      <c r="A2142" s="2">
        <v>43815</v>
      </c>
      <c r="B2142" s="1">
        <v>9.9</v>
      </c>
      <c r="C2142" s="1">
        <v>4</v>
      </c>
      <c r="G2142" s="2"/>
      <c r="H2142" s="1"/>
      <c r="I2142" s="1"/>
    </row>
    <row r="2143" spans="1:9" x14ac:dyDescent="0.3">
      <c r="A2143" s="2">
        <v>43816</v>
      </c>
      <c r="B2143" s="1">
        <v>8.3000000000000007</v>
      </c>
      <c r="C2143" s="1">
        <v>2.2999999999999998</v>
      </c>
      <c r="G2143" s="2"/>
      <c r="H2143" s="1"/>
      <c r="I2143" s="1"/>
    </row>
    <row r="2144" spans="1:9" x14ac:dyDescent="0.3">
      <c r="A2144" s="2">
        <v>43817</v>
      </c>
      <c r="B2144" s="1">
        <v>18.3</v>
      </c>
      <c r="C2144" s="1">
        <v>2.2999999999999998</v>
      </c>
      <c r="G2144" s="2"/>
      <c r="H2144" s="1"/>
      <c r="I2144" s="1"/>
    </row>
    <row r="2145" spans="1:9" x14ac:dyDescent="0.3">
      <c r="A2145" s="2">
        <v>43818</v>
      </c>
      <c r="B2145" s="1">
        <v>17.8</v>
      </c>
      <c r="C2145" s="1">
        <v>10.3</v>
      </c>
      <c r="G2145" s="2"/>
      <c r="H2145" s="1"/>
      <c r="I2145" s="1"/>
    </row>
    <row r="2146" spans="1:9" x14ac:dyDescent="0.3">
      <c r="A2146" s="2">
        <v>43819</v>
      </c>
      <c r="B2146" s="1">
        <v>14</v>
      </c>
      <c r="C2146" s="1">
        <v>7.3</v>
      </c>
      <c r="G2146" s="2"/>
      <c r="H2146" s="1"/>
      <c r="I2146" s="1"/>
    </row>
    <row r="2147" spans="1:9" x14ac:dyDescent="0.3">
      <c r="A2147" s="2">
        <v>43820</v>
      </c>
      <c r="B2147" s="1">
        <v>20.100000000000001</v>
      </c>
      <c r="C2147" s="1">
        <v>5.2</v>
      </c>
      <c r="G2147" s="2"/>
      <c r="H2147" s="1"/>
      <c r="I2147" s="1"/>
    </row>
    <row r="2148" spans="1:9" x14ac:dyDescent="0.3">
      <c r="A2148" s="2">
        <v>43821</v>
      </c>
      <c r="B2148" s="1">
        <v>19</v>
      </c>
      <c r="C2148" s="1">
        <v>9.6</v>
      </c>
      <c r="G2148" s="2"/>
      <c r="H2148" s="1"/>
      <c r="I2148" s="1"/>
    </row>
    <row r="2149" spans="1:9" x14ac:dyDescent="0.3">
      <c r="A2149" s="2">
        <v>43822</v>
      </c>
      <c r="B2149" s="1">
        <v>17.399999999999999</v>
      </c>
      <c r="C2149" s="1">
        <v>5</v>
      </c>
      <c r="G2149" s="2"/>
      <c r="H2149" s="1"/>
      <c r="I2149" s="1"/>
    </row>
    <row r="2150" spans="1:9" x14ac:dyDescent="0.3">
      <c r="A2150" s="2">
        <v>43823</v>
      </c>
      <c r="B2150" s="1">
        <v>19.399999999999999</v>
      </c>
      <c r="C2150" s="1">
        <v>5.6</v>
      </c>
      <c r="G2150" s="2"/>
      <c r="H2150" s="1"/>
      <c r="I2150" s="1"/>
    </row>
    <row r="2151" spans="1:9" x14ac:dyDescent="0.3">
      <c r="A2151" s="2">
        <v>43824</v>
      </c>
      <c r="B2151" s="1">
        <v>16</v>
      </c>
      <c r="C2151" s="1">
        <v>5.9</v>
      </c>
      <c r="G2151" s="2"/>
      <c r="H2151" s="1"/>
      <c r="I2151" s="1"/>
    </row>
    <row r="2152" spans="1:9" x14ac:dyDescent="0.3">
      <c r="A2152" s="2">
        <v>43825</v>
      </c>
      <c r="B2152" s="1">
        <v>15.8</v>
      </c>
      <c r="C2152" s="1">
        <v>2.9</v>
      </c>
      <c r="G2152" s="2"/>
      <c r="H2152" s="1"/>
      <c r="I2152" s="1"/>
    </row>
    <row r="2153" spans="1:9" x14ac:dyDescent="0.3">
      <c r="A2153" s="2">
        <v>43826</v>
      </c>
      <c r="B2153" s="1">
        <v>12.5</v>
      </c>
      <c r="C2153" s="1">
        <v>0.3</v>
      </c>
      <c r="G2153" s="2"/>
      <c r="H2153" s="1"/>
      <c r="I2153" s="1"/>
    </row>
    <row r="2154" spans="1:9" x14ac:dyDescent="0.3">
      <c r="A2154" s="2">
        <v>43827</v>
      </c>
      <c r="B2154" s="1">
        <v>14.3</v>
      </c>
      <c r="C2154" s="1">
        <v>-1.3</v>
      </c>
      <c r="G2154" s="2"/>
      <c r="H2154" s="1"/>
      <c r="I2154" s="1"/>
    </row>
    <row r="2155" spans="1:9" x14ac:dyDescent="0.3">
      <c r="A2155" s="2">
        <v>43828</v>
      </c>
      <c r="B2155" s="1">
        <v>16.2</v>
      </c>
      <c r="C2155" s="1">
        <v>-1.2</v>
      </c>
      <c r="G2155" s="2"/>
      <c r="H2155" s="1"/>
      <c r="I2155" s="1"/>
    </row>
    <row r="2156" spans="1:9" x14ac:dyDescent="0.3">
      <c r="A2156" s="2">
        <v>43829</v>
      </c>
      <c r="B2156" s="1"/>
      <c r="C2156" s="1"/>
      <c r="G2156" s="2"/>
      <c r="H2156" s="1"/>
      <c r="I2156" s="1"/>
    </row>
    <row r="2157" spans="1:9" x14ac:dyDescent="0.3">
      <c r="A2157" s="2">
        <v>43830</v>
      </c>
      <c r="B2157" s="1">
        <v>14.4</v>
      </c>
      <c r="C2157" s="1">
        <v>-1.1000000000000001</v>
      </c>
      <c r="G2157" s="2"/>
      <c r="H2157" s="1"/>
      <c r="I2157" s="1"/>
    </row>
    <row r="2158" spans="1:9" x14ac:dyDescent="0.3">
      <c r="A2158" s="2">
        <v>43831</v>
      </c>
      <c r="B2158" s="1">
        <v>12.4</v>
      </c>
      <c r="C2158" s="1">
        <v>0.5</v>
      </c>
      <c r="G2158" s="2"/>
      <c r="H2158" s="1"/>
      <c r="I2158" s="1"/>
    </row>
    <row r="2159" spans="1:9" x14ac:dyDescent="0.3">
      <c r="A2159" s="2">
        <v>43832</v>
      </c>
      <c r="B2159" s="1">
        <v>12.7</v>
      </c>
      <c r="C2159" s="1">
        <v>-2</v>
      </c>
      <c r="G2159" s="2"/>
      <c r="H2159" s="1"/>
      <c r="I2159" s="1"/>
    </row>
    <row r="2160" spans="1:9" x14ac:dyDescent="0.3">
      <c r="A2160" s="2">
        <v>43833</v>
      </c>
      <c r="B2160" s="1">
        <v>9.1999999999999993</v>
      </c>
      <c r="C2160" s="1">
        <v>3</v>
      </c>
      <c r="G2160" s="2"/>
      <c r="H2160" s="1"/>
      <c r="I2160" s="1"/>
    </row>
    <row r="2161" spans="1:9" x14ac:dyDescent="0.3">
      <c r="A2161" s="2">
        <v>43834</v>
      </c>
      <c r="B2161" s="1">
        <v>13.3</v>
      </c>
      <c r="C2161" s="1">
        <v>5.9</v>
      </c>
      <c r="G2161" s="2"/>
      <c r="H2161" s="1"/>
      <c r="I2161" s="1"/>
    </row>
    <row r="2162" spans="1:9" x14ac:dyDescent="0.3">
      <c r="A2162" s="2">
        <v>43835</v>
      </c>
      <c r="B2162" s="1">
        <v>12.8</v>
      </c>
      <c r="C2162" s="1">
        <v>2.4</v>
      </c>
      <c r="G2162" s="2"/>
      <c r="H2162" s="1"/>
      <c r="I2162" s="1"/>
    </row>
    <row r="2163" spans="1:9" x14ac:dyDescent="0.3">
      <c r="A2163" s="2">
        <v>43836</v>
      </c>
      <c r="B2163" s="1">
        <v>12.4</v>
      </c>
      <c r="C2163" s="1">
        <v>-0.5</v>
      </c>
      <c r="G2163" s="2"/>
      <c r="H2163" s="1"/>
      <c r="I2163" s="1"/>
    </row>
    <row r="2164" spans="1:9" x14ac:dyDescent="0.3">
      <c r="A2164" s="2">
        <v>43837</v>
      </c>
      <c r="B2164" s="1">
        <v>14.3</v>
      </c>
      <c r="C2164" s="1">
        <v>0</v>
      </c>
      <c r="G2164" s="2"/>
      <c r="H2164" s="1"/>
      <c r="I2164" s="1"/>
    </row>
    <row r="2165" spans="1:9" x14ac:dyDescent="0.3">
      <c r="A2165" s="2">
        <v>43838</v>
      </c>
      <c r="B2165" s="1">
        <v>17.399999999999999</v>
      </c>
      <c r="C2165" s="1">
        <v>2.6</v>
      </c>
      <c r="G2165" s="2"/>
      <c r="H2165" s="1"/>
      <c r="I2165" s="1"/>
    </row>
    <row r="2166" spans="1:9" x14ac:dyDescent="0.3">
      <c r="A2166" s="2">
        <v>43839</v>
      </c>
      <c r="B2166" s="1">
        <v>19.899999999999999</v>
      </c>
      <c r="C2166" s="1">
        <v>3.4</v>
      </c>
      <c r="G2166" s="2"/>
      <c r="H2166" s="1"/>
      <c r="I2166" s="1"/>
    </row>
    <row r="2167" spans="1:9" x14ac:dyDescent="0.3">
      <c r="A2167" s="2">
        <v>43840</v>
      </c>
      <c r="B2167" s="1">
        <v>10.7</v>
      </c>
      <c r="C2167" s="1">
        <v>3.1</v>
      </c>
      <c r="G2167" s="2"/>
      <c r="H2167" s="1"/>
      <c r="I2167" s="1"/>
    </row>
    <row r="2168" spans="1:9" x14ac:dyDescent="0.3">
      <c r="A2168" s="2">
        <v>43841</v>
      </c>
      <c r="B2168" s="1">
        <v>13.4</v>
      </c>
      <c r="C2168" s="1">
        <v>0.4</v>
      </c>
      <c r="G2168" s="2"/>
      <c r="H2168" s="1"/>
      <c r="I2168" s="1"/>
    </row>
    <row r="2169" spans="1:9" x14ac:dyDescent="0.3">
      <c r="A2169" s="2">
        <v>43842</v>
      </c>
      <c r="B2169" s="1">
        <v>14.8</v>
      </c>
      <c r="C2169" s="1">
        <v>-1</v>
      </c>
      <c r="G2169" s="2"/>
      <c r="H2169" s="1"/>
      <c r="I2169" s="1"/>
    </row>
    <row r="2170" spans="1:9" x14ac:dyDescent="0.3">
      <c r="A2170" s="2">
        <v>43843</v>
      </c>
      <c r="B2170" s="1">
        <v>16.5</v>
      </c>
      <c r="C2170" s="1">
        <v>1.8</v>
      </c>
      <c r="G2170" s="2"/>
      <c r="H2170" s="1"/>
      <c r="I2170" s="1"/>
    </row>
    <row r="2171" spans="1:9" x14ac:dyDescent="0.3">
      <c r="A2171" s="2">
        <v>43844</v>
      </c>
      <c r="B2171" s="1">
        <v>16.100000000000001</v>
      </c>
      <c r="C2171" s="1">
        <v>13.8</v>
      </c>
      <c r="G2171" s="2"/>
      <c r="H2171" s="1"/>
      <c r="I2171" s="1"/>
    </row>
    <row r="2172" spans="1:9" x14ac:dyDescent="0.3">
      <c r="A2172" s="2">
        <v>43845</v>
      </c>
      <c r="B2172" s="1">
        <v>15.5</v>
      </c>
      <c r="C2172" s="1">
        <v>5.7</v>
      </c>
      <c r="G2172" s="2"/>
      <c r="H2172" s="1"/>
      <c r="I2172" s="1"/>
    </row>
    <row r="2173" spans="1:9" x14ac:dyDescent="0.3">
      <c r="A2173" s="2">
        <v>43846</v>
      </c>
      <c r="B2173" s="1">
        <v>20</v>
      </c>
      <c r="C2173" s="1">
        <v>6</v>
      </c>
      <c r="G2173" s="2"/>
      <c r="H2173" s="1"/>
      <c r="I2173" s="1"/>
    </row>
    <row r="2174" spans="1:9" x14ac:dyDescent="0.3">
      <c r="A2174" s="2">
        <v>43847</v>
      </c>
      <c r="B2174" s="1">
        <v>14.1</v>
      </c>
      <c r="C2174" s="1">
        <v>5.4</v>
      </c>
      <c r="G2174" s="2"/>
      <c r="H2174" s="1"/>
      <c r="I2174" s="1"/>
    </row>
    <row r="2175" spans="1:9" x14ac:dyDescent="0.3">
      <c r="A2175" s="2">
        <v>43848</v>
      </c>
      <c r="B2175" s="1">
        <v>17.7</v>
      </c>
      <c r="C2175" s="1">
        <v>5.6</v>
      </c>
      <c r="G2175" s="2"/>
      <c r="H2175" s="1"/>
      <c r="I2175" s="1"/>
    </row>
    <row r="2176" spans="1:9" x14ac:dyDescent="0.3">
      <c r="A2176" s="2">
        <v>43849</v>
      </c>
      <c r="B2176" s="1">
        <v>10.8</v>
      </c>
      <c r="C2176" s="1">
        <v>5.6</v>
      </c>
      <c r="G2176" s="2"/>
      <c r="H2176" s="1"/>
      <c r="I2176" s="1"/>
    </row>
    <row r="2177" spans="1:9" x14ac:dyDescent="0.3">
      <c r="A2177" s="2">
        <v>43850</v>
      </c>
      <c r="B2177" s="1">
        <v>8.4</v>
      </c>
      <c r="C2177" s="1">
        <v>3.5</v>
      </c>
      <c r="G2177" s="2"/>
      <c r="H2177" s="1"/>
      <c r="I2177" s="1"/>
    </row>
    <row r="2178" spans="1:9" x14ac:dyDescent="0.3">
      <c r="A2178" s="2">
        <v>43851</v>
      </c>
      <c r="B2178" s="1">
        <v>8.6</v>
      </c>
      <c r="C2178" s="1">
        <v>4.2</v>
      </c>
      <c r="G2178" s="2"/>
      <c r="H2178" s="1"/>
      <c r="I2178" s="1"/>
    </row>
    <row r="2179" spans="1:9" x14ac:dyDescent="0.3">
      <c r="A2179" s="2">
        <v>43852</v>
      </c>
      <c r="B2179" s="1">
        <v>9.4</v>
      </c>
      <c r="C2179" s="1">
        <v>5.6</v>
      </c>
      <c r="G2179" s="2"/>
      <c r="H2179" s="1"/>
      <c r="I2179" s="1"/>
    </row>
    <row r="2180" spans="1:9" x14ac:dyDescent="0.3">
      <c r="A2180" s="2">
        <v>43853</v>
      </c>
      <c r="B2180" s="1">
        <v>13.2</v>
      </c>
      <c r="C2180" s="1">
        <v>3.5</v>
      </c>
      <c r="G2180" s="2"/>
      <c r="H2180" s="1"/>
      <c r="I2180" s="1"/>
    </row>
    <row r="2181" spans="1:9" x14ac:dyDescent="0.3">
      <c r="A2181" s="2">
        <v>43854</v>
      </c>
      <c r="B2181" s="1">
        <v>15.8</v>
      </c>
      <c r="C2181" s="1">
        <v>3.1</v>
      </c>
      <c r="G2181" s="2"/>
      <c r="H2181" s="1"/>
      <c r="I2181" s="1"/>
    </row>
    <row r="2182" spans="1:9" x14ac:dyDescent="0.3">
      <c r="A2182" s="2">
        <v>43855</v>
      </c>
      <c r="B2182" s="1">
        <v>14.6</v>
      </c>
      <c r="C2182" s="1">
        <v>4.3</v>
      </c>
      <c r="G2182" s="2"/>
      <c r="H2182" s="1"/>
      <c r="I2182" s="1"/>
    </row>
    <row r="2183" spans="1:9" x14ac:dyDescent="0.3">
      <c r="A2183" s="2">
        <v>43856</v>
      </c>
      <c r="B2183" s="1">
        <v>16.399999999999999</v>
      </c>
      <c r="C2183" s="1">
        <v>3</v>
      </c>
      <c r="G2183" s="2"/>
      <c r="H2183" s="1"/>
      <c r="I2183" s="1"/>
    </row>
    <row r="2184" spans="1:9" x14ac:dyDescent="0.3">
      <c r="A2184" s="2">
        <v>43857</v>
      </c>
      <c r="B2184" s="1">
        <v>16.2</v>
      </c>
      <c r="C2184" s="1">
        <v>10.6</v>
      </c>
      <c r="G2184" s="2"/>
      <c r="H2184" s="1"/>
      <c r="I2184" s="1"/>
    </row>
    <row r="2185" spans="1:9" x14ac:dyDescent="0.3">
      <c r="A2185" s="2">
        <v>43858</v>
      </c>
      <c r="B2185" s="1">
        <v>17.399999999999999</v>
      </c>
      <c r="C2185" s="1">
        <v>4.2</v>
      </c>
      <c r="G2185" s="2"/>
      <c r="H2185" s="1"/>
      <c r="I2185" s="1"/>
    </row>
    <row r="2186" spans="1:9" x14ac:dyDescent="0.3">
      <c r="A2186" s="2">
        <v>43859</v>
      </c>
      <c r="B2186" s="1">
        <v>17.8</v>
      </c>
      <c r="C2186" s="1">
        <v>8.3000000000000007</v>
      </c>
      <c r="G2186" s="2"/>
      <c r="H2186" s="1"/>
      <c r="I2186" s="1"/>
    </row>
    <row r="2187" spans="1:9" x14ac:dyDescent="0.3">
      <c r="A2187" s="2">
        <v>43860</v>
      </c>
      <c r="B2187" s="1">
        <v>18.899999999999999</v>
      </c>
      <c r="C2187" s="1">
        <v>9.8000000000000007</v>
      </c>
      <c r="G2187" s="2"/>
      <c r="H2187" s="1"/>
      <c r="I2187" s="1"/>
    </row>
    <row r="2188" spans="1:9" x14ac:dyDescent="0.3">
      <c r="A2188" s="2">
        <v>43861</v>
      </c>
      <c r="B2188" s="1">
        <v>21.4</v>
      </c>
      <c r="C2188" s="1">
        <v>5.2</v>
      </c>
      <c r="G2188" s="2"/>
      <c r="H2188" s="1"/>
      <c r="I2188" s="1"/>
    </row>
    <row r="2189" spans="1:9" x14ac:dyDescent="0.3">
      <c r="A2189" s="2">
        <v>43862</v>
      </c>
      <c r="B2189" s="1">
        <v>22.6</v>
      </c>
      <c r="C2189" s="1">
        <v>9.5</v>
      </c>
      <c r="G2189" s="2"/>
      <c r="H2189" s="1"/>
      <c r="I2189" s="1"/>
    </row>
    <row r="2190" spans="1:9" x14ac:dyDescent="0.3">
      <c r="A2190" s="2">
        <v>43863</v>
      </c>
      <c r="B2190" s="1">
        <v>22.8</v>
      </c>
      <c r="C2190" s="1">
        <v>10.6</v>
      </c>
      <c r="G2190" s="2"/>
      <c r="H2190" s="1"/>
      <c r="I2190" s="1"/>
    </row>
    <row r="2191" spans="1:9" x14ac:dyDescent="0.3">
      <c r="A2191" s="2">
        <v>43864</v>
      </c>
      <c r="B2191" s="1">
        <v>26.9</v>
      </c>
      <c r="C2191" s="1">
        <v>10.8</v>
      </c>
      <c r="G2191" s="2"/>
      <c r="H2191" s="1"/>
      <c r="I2191" s="1"/>
    </row>
    <row r="2192" spans="1:9" x14ac:dyDescent="0.3">
      <c r="A2192" s="2">
        <v>43865</v>
      </c>
      <c r="B2192" s="1">
        <v>13.1</v>
      </c>
      <c r="C2192" s="1">
        <v>8.3000000000000007</v>
      </c>
      <c r="G2192" s="2"/>
      <c r="H2192" s="1"/>
      <c r="I2192" s="1"/>
    </row>
    <row r="2193" spans="1:9" x14ac:dyDescent="0.3">
      <c r="A2193" s="2">
        <v>43866</v>
      </c>
      <c r="B2193" s="1">
        <v>14.7</v>
      </c>
      <c r="C2193" s="1">
        <v>4.3</v>
      </c>
      <c r="G2193" s="2"/>
      <c r="H2193" s="1"/>
      <c r="I2193" s="1"/>
    </row>
    <row r="2194" spans="1:9" x14ac:dyDescent="0.3">
      <c r="A2194" s="2">
        <v>43867</v>
      </c>
      <c r="B2194" s="1">
        <v>19.600000000000001</v>
      </c>
      <c r="C2194" s="1">
        <v>1.7</v>
      </c>
      <c r="G2194" s="2"/>
      <c r="H2194" s="1"/>
      <c r="I2194" s="1"/>
    </row>
    <row r="2195" spans="1:9" x14ac:dyDescent="0.3">
      <c r="A2195" s="2">
        <v>43868</v>
      </c>
      <c r="B2195" s="1">
        <v>18.399999999999999</v>
      </c>
      <c r="C2195" s="1">
        <v>3.2</v>
      </c>
      <c r="G2195" s="2"/>
      <c r="H2195" s="1"/>
      <c r="I2195" s="1"/>
    </row>
    <row r="2196" spans="1:9" x14ac:dyDescent="0.3">
      <c r="A2196" s="2">
        <v>43869</v>
      </c>
      <c r="B2196" s="1">
        <v>14.4</v>
      </c>
      <c r="C2196" s="1">
        <v>5.9</v>
      </c>
      <c r="G2196" s="2"/>
      <c r="H2196" s="1"/>
      <c r="I2196" s="1"/>
    </row>
    <row r="2197" spans="1:9" x14ac:dyDescent="0.3">
      <c r="A2197" s="2">
        <v>43870</v>
      </c>
      <c r="B2197" s="1">
        <v>23</v>
      </c>
      <c r="C2197" s="1">
        <v>5</v>
      </c>
      <c r="G2197" s="2"/>
      <c r="H2197" s="1"/>
      <c r="I2197" s="1"/>
    </row>
    <row r="2198" spans="1:9" x14ac:dyDescent="0.3">
      <c r="A2198" s="2">
        <v>43871</v>
      </c>
      <c r="B2198" s="1">
        <v>24.1</v>
      </c>
      <c r="C2198" s="1">
        <v>7.4</v>
      </c>
      <c r="G2198" s="2"/>
      <c r="H2198" s="1"/>
      <c r="I2198" s="1"/>
    </row>
    <row r="2199" spans="1:9" x14ac:dyDescent="0.3">
      <c r="A2199" s="2">
        <v>43872</v>
      </c>
      <c r="B2199" s="1">
        <v>16.3</v>
      </c>
      <c r="C2199" s="1">
        <v>8.3000000000000007</v>
      </c>
      <c r="G2199" s="2"/>
      <c r="H2199" s="1"/>
      <c r="I2199" s="1"/>
    </row>
    <row r="2200" spans="1:9" x14ac:dyDescent="0.3">
      <c r="A2200" s="2">
        <v>43873</v>
      </c>
      <c r="B2200" s="1">
        <v>15.6</v>
      </c>
      <c r="C2200" s="1">
        <v>7.7</v>
      </c>
      <c r="G2200" s="2"/>
      <c r="H2200" s="1"/>
      <c r="I2200" s="1"/>
    </row>
    <row r="2201" spans="1:9" x14ac:dyDescent="0.3">
      <c r="A2201" s="2">
        <v>43874</v>
      </c>
      <c r="B2201" s="1">
        <v>20.5</v>
      </c>
      <c r="C2201" s="1">
        <v>8.1</v>
      </c>
      <c r="G2201" s="2"/>
      <c r="H2201" s="1"/>
      <c r="I2201" s="1"/>
    </row>
    <row r="2202" spans="1:9" x14ac:dyDescent="0.3">
      <c r="A2202" s="2">
        <v>43875</v>
      </c>
      <c r="B2202" s="1">
        <v>18.399999999999999</v>
      </c>
      <c r="C2202" s="1">
        <v>6.2</v>
      </c>
      <c r="G2202" s="2"/>
      <c r="H2202" s="1"/>
      <c r="I2202" s="1"/>
    </row>
    <row r="2203" spans="1:9" x14ac:dyDescent="0.3">
      <c r="A2203" s="2">
        <v>43876</v>
      </c>
      <c r="B2203" s="1">
        <v>19.399999999999999</v>
      </c>
      <c r="C2203" s="1">
        <v>4.7</v>
      </c>
      <c r="G2203" s="2"/>
      <c r="H2203" s="1"/>
      <c r="I2203" s="1"/>
    </row>
    <row r="2204" spans="1:9" x14ac:dyDescent="0.3">
      <c r="A2204" s="2">
        <v>43877</v>
      </c>
      <c r="B2204" s="1">
        <v>23.5</v>
      </c>
      <c r="C2204" s="1">
        <v>12.9</v>
      </c>
      <c r="G2204" s="2"/>
      <c r="H2204" s="1"/>
      <c r="I2204" s="1"/>
    </row>
    <row r="2205" spans="1:9" x14ac:dyDescent="0.3">
      <c r="A2205" s="2">
        <v>43878</v>
      </c>
      <c r="B2205" s="1">
        <v>14.3</v>
      </c>
      <c r="C2205" s="1">
        <v>8.1999999999999993</v>
      </c>
      <c r="G2205" s="2"/>
      <c r="H2205" s="1"/>
      <c r="I2205" s="1"/>
    </row>
    <row r="2206" spans="1:9" x14ac:dyDescent="0.3">
      <c r="A2206" s="2">
        <v>43879</v>
      </c>
      <c r="B2206" s="1">
        <v>14</v>
      </c>
      <c r="C2206" s="1">
        <v>4.5999999999999996</v>
      </c>
      <c r="G2206" s="2"/>
      <c r="H2206" s="1"/>
      <c r="I2206" s="1"/>
    </row>
    <row r="2207" spans="1:9" x14ac:dyDescent="0.3">
      <c r="A2207" s="2">
        <v>43880</v>
      </c>
      <c r="B2207" s="1">
        <v>16.100000000000001</v>
      </c>
      <c r="C2207" s="1">
        <v>2.2000000000000002</v>
      </c>
      <c r="G2207" s="2"/>
      <c r="H2207" s="1"/>
      <c r="I2207" s="1"/>
    </row>
    <row r="2208" spans="1:9" x14ac:dyDescent="0.3">
      <c r="A2208" s="2">
        <v>43881</v>
      </c>
      <c r="B2208" s="1">
        <v>17.3</v>
      </c>
      <c r="C2208" s="1">
        <v>1.1000000000000001</v>
      </c>
      <c r="G2208" s="2"/>
      <c r="H2208" s="1"/>
      <c r="I2208" s="1"/>
    </row>
    <row r="2209" spans="1:9" x14ac:dyDescent="0.3">
      <c r="A2209" s="2">
        <v>43882</v>
      </c>
      <c r="B2209" s="1">
        <v>17.8</v>
      </c>
      <c r="C2209" s="1">
        <v>5.8</v>
      </c>
      <c r="G2209" s="2"/>
      <c r="H2209" s="1"/>
      <c r="I2209" s="1"/>
    </row>
    <row r="2210" spans="1:9" x14ac:dyDescent="0.3">
      <c r="A2210" s="2">
        <v>43883</v>
      </c>
      <c r="B2210" s="1">
        <v>17.8</v>
      </c>
      <c r="C2210" s="1">
        <v>3.5</v>
      </c>
      <c r="G2210" s="2"/>
      <c r="H2210" s="1"/>
      <c r="I2210" s="1"/>
    </row>
    <row r="2211" spans="1:9" x14ac:dyDescent="0.3">
      <c r="A2211" s="2">
        <v>43884</v>
      </c>
      <c r="B2211" s="1">
        <v>22.1</v>
      </c>
      <c r="C2211" s="1">
        <v>3.3</v>
      </c>
      <c r="G2211" s="2"/>
      <c r="H2211" s="1"/>
      <c r="I2211" s="1"/>
    </row>
    <row r="2212" spans="1:9" x14ac:dyDescent="0.3">
      <c r="A2212" s="2">
        <v>43885</v>
      </c>
      <c r="B2212" s="1">
        <v>19</v>
      </c>
      <c r="C2212" s="1">
        <v>3.4</v>
      </c>
      <c r="G2212" s="2"/>
      <c r="H2212" s="1"/>
      <c r="I2212" s="1"/>
    </row>
    <row r="2213" spans="1:9" x14ac:dyDescent="0.3">
      <c r="A2213" s="2">
        <v>43886</v>
      </c>
      <c r="B2213" s="1">
        <v>14</v>
      </c>
      <c r="C2213" s="1">
        <v>8.1</v>
      </c>
      <c r="G2213" s="2"/>
      <c r="H2213" s="1"/>
      <c r="I2213" s="1"/>
    </row>
    <row r="2214" spans="1:9" x14ac:dyDescent="0.3">
      <c r="A2214" s="2">
        <v>43887</v>
      </c>
      <c r="B2214" s="1">
        <v>14.2</v>
      </c>
      <c r="C2214" s="1">
        <v>8.3000000000000007</v>
      </c>
      <c r="G2214" s="2"/>
      <c r="H2214" s="1"/>
      <c r="I2214" s="1"/>
    </row>
    <row r="2215" spans="1:9" x14ac:dyDescent="0.3">
      <c r="A2215" s="2">
        <v>43888</v>
      </c>
      <c r="B2215" s="1">
        <v>21.1</v>
      </c>
      <c r="C2215" s="1">
        <v>9.3000000000000007</v>
      </c>
      <c r="G2215" s="2"/>
      <c r="H2215" s="1"/>
      <c r="I2215" s="1"/>
    </row>
    <row r="2216" spans="1:9" x14ac:dyDescent="0.3">
      <c r="A2216" s="2">
        <v>43889</v>
      </c>
      <c r="B2216" s="1">
        <v>19.8</v>
      </c>
      <c r="C2216" s="1">
        <v>6.2</v>
      </c>
      <c r="G2216" s="2"/>
      <c r="H2216" s="1"/>
      <c r="I2216" s="1"/>
    </row>
    <row r="2217" spans="1:9" x14ac:dyDescent="0.3">
      <c r="A2217" s="2">
        <v>43890</v>
      </c>
      <c r="B2217" s="1">
        <v>18.600000000000001</v>
      </c>
      <c r="C2217" s="1">
        <v>9</v>
      </c>
      <c r="G2217" s="2"/>
      <c r="H2217" s="1"/>
      <c r="I2217" s="1"/>
    </row>
    <row r="2218" spans="1:9" x14ac:dyDescent="0.3">
      <c r="A2218" s="2">
        <v>43891</v>
      </c>
      <c r="B2218" s="1">
        <v>20.5</v>
      </c>
      <c r="C2218" s="1">
        <v>5.7</v>
      </c>
      <c r="G2218" s="2"/>
      <c r="H2218" s="1"/>
      <c r="I2218" s="1"/>
    </row>
    <row r="2219" spans="1:9" x14ac:dyDescent="0.3">
      <c r="A2219" s="2">
        <v>43892</v>
      </c>
      <c r="B2219" s="1">
        <v>11.3</v>
      </c>
      <c r="C2219" s="1">
        <v>6.5</v>
      </c>
      <c r="G2219" s="2"/>
      <c r="H2219" s="1"/>
      <c r="I2219" s="1"/>
    </row>
    <row r="2220" spans="1:9" x14ac:dyDescent="0.3">
      <c r="A2220" s="2">
        <v>43893</v>
      </c>
      <c r="B2220" s="1">
        <v>22.3</v>
      </c>
      <c r="C2220" s="1">
        <v>6.5</v>
      </c>
      <c r="G2220" s="2"/>
      <c r="H2220" s="1"/>
      <c r="I2220" s="1"/>
    </row>
    <row r="2221" spans="1:9" x14ac:dyDescent="0.3">
      <c r="A2221" s="2">
        <v>43894</v>
      </c>
      <c r="B2221" s="1">
        <v>23.3</v>
      </c>
      <c r="C2221" s="1">
        <v>9.1</v>
      </c>
      <c r="G2221" s="2"/>
      <c r="H2221" s="1"/>
      <c r="I2221" s="1"/>
    </row>
    <row r="2222" spans="1:9" x14ac:dyDescent="0.3">
      <c r="A2222" s="2">
        <v>43898</v>
      </c>
      <c r="B2222" s="1">
        <v>21.1</v>
      </c>
      <c r="C2222" s="1">
        <v>4.5999999999999996</v>
      </c>
      <c r="G2222" s="2"/>
      <c r="H2222" s="1"/>
      <c r="I2222" s="1"/>
    </row>
    <row r="2223" spans="1:9" x14ac:dyDescent="0.3">
      <c r="A2223" s="2">
        <v>43899</v>
      </c>
      <c r="B2223" s="1">
        <v>17.3</v>
      </c>
      <c r="C2223" s="1">
        <v>6.5</v>
      </c>
      <c r="G2223" s="2"/>
      <c r="H2223" s="1"/>
      <c r="I2223" s="1"/>
    </row>
    <row r="2224" spans="1:9" x14ac:dyDescent="0.3">
      <c r="A2224" s="2">
        <v>43900</v>
      </c>
      <c r="B2224" s="1">
        <v>19.3</v>
      </c>
      <c r="C2224" s="1">
        <v>5.2</v>
      </c>
      <c r="G2224" s="2"/>
      <c r="H2224" s="1"/>
      <c r="I2224" s="1"/>
    </row>
    <row r="2225" spans="1:9" x14ac:dyDescent="0.3">
      <c r="A2225" s="2">
        <v>43901</v>
      </c>
      <c r="B2225" s="1">
        <v>20.7</v>
      </c>
      <c r="C2225" s="1">
        <v>5.4</v>
      </c>
      <c r="G2225" s="2"/>
      <c r="H2225" s="1"/>
      <c r="I2225" s="1"/>
    </row>
    <row r="2226" spans="1:9" x14ac:dyDescent="0.3">
      <c r="A2226" s="2">
        <v>43902</v>
      </c>
      <c r="B2226" s="1">
        <v>13</v>
      </c>
      <c r="C2226" s="1">
        <v>9.1999999999999993</v>
      </c>
      <c r="G2226" s="2"/>
      <c r="H2226" s="1"/>
      <c r="I2226" s="1"/>
    </row>
    <row r="2227" spans="1:9" x14ac:dyDescent="0.3">
      <c r="A2227" s="2">
        <v>43903</v>
      </c>
      <c r="B2227" s="1">
        <v>13.1</v>
      </c>
      <c r="C2227" s="1">
        <v>8.6</v>
      </c>
      <c r="G2227" s="2"/>
      <c r="H2227" s="1"/>
      <c r="I2227" s="1"/>
    </row>
    <row r="2228" spans="1:9" x14ac:dyDescent="0.3">
      <c r="A2228" s="2">
        <v>43904</v>
      </c>
      <c r="B2228" s="1">
        <v>17.399999999999999</v>
      </c>
      <c r="C2228" s="1">
        <v>7</v>
      </c>
      <c r="G2228" s="2"/>
      <c r="H2228" s="1"/>
      <c r="I2228" s="1"/>
    </row>
    <row r="2229" spans="1:9" x14ac:dyDescent="0.3">
      <c r="A2229" s="2">
        <v>43905</v>
      </c>
      <c r="B2229" s="1">
        <v>16.8</v>
      </c>
      <c r="C2229" s="1">
        <v>4.0999999999999996</v>
      </c>
      <c r="G2229" s="2"/>
      <c r="H2229" s="1"/>
      <c r="I2229" s="1"/>
    </row>
    <row r="2230" spans="1:9" x14ac:dyDescent="0.3">
      <c r="A2230" s="2">
        <v>43906</v>
      </c>
      <c r="B2230" s="1">
        <v>12.2</v>
      </c>
      <c r="C2230" s="1">
        <v>3.8</v>
      </c>
      <c r="G2230" s="2"/>
      <c r="H2230" s="1"/>
      <c r="I2230" s="1"/>
    </row>
    <row r="2231" spans="1:9" x14ac:dyDescent="0.3">
      <c r="A2231" s="2">
        <v>43907</v>
      </c>
      <c r="B2231" s="1">
        <v>14.3</v>
      </c>
      <c r="C2231" s="1">
        <v>6.9</v>
      </c>
      <c r="G2231" s="2"/>
      <c r="H2231" s="1"/>
      <c r="I2231" s="1"/>
    </row>
    <row r="2232" spans="1:9" x14ac:dyDescent="0.3">
      <c r="A2232" s="2">
        <v>43908</v>
      </c>
      <c r="B2232" s="1">
        <v>21.3</v>
      </c>
      <c r="C2232" s="1">
        <v>7.4</v>
      </c>
      <c r="G2232" s="2"/>
      <c r="H2232" s="1"/>
      <c r="I2232" s="1"/>
    </row>
    <row r="2233" spans="1:9" x14ac:dyDescent="0.3">
      <c r="A2233" s="2">
        <v>43909</v>
      </c>
      <c r="B2233" s="1">
        <v>20.2</v>
      </c>
      <c r="C2233" s="1">
        <v>9.5</v>
      </c>
      <c r="G2233" s="2"/>
      <c r="H2233" s="1"/>
      <c r="I2233" s="1"/>
    </row>
    <row r="2234" spans="1:9" x14ac:dyDescent="0.3">
      <c r="A2234" s="2">
        <v>43910</v>
      </c>
      <c r="B2234" s="1">
        <v>18.2</v>
      </c>
      <c r="C2234" s="1">
        <v>10.8</v>
      </c>
      <c r="G2234" s="2"/>
      <c r="H2234" s="1"/>
      <c r="I2234" s="1"/>
    </row>
    <row r="2235" spans="1:9" x14ac:dyDescent="0.3">
      <c r="A2235" s="2">
        <v>43911</v>
      </c>
      <c r="B2235" s="1">
        <v>19.3</v>
      </c>
      <c r="C2235" s="1">
        <v>9.8000000000000007</v>
      </c>
      <c r="G2235" s="2"/>
      <c r="H2235" s="1"/>
      <c r="I2235" s="1"/>
    </row>
    <row r="2236" spans="1:9" x14ac:dyDescent="0.3">
      <c r="A2236" s="2">
        <v>43912</v>
      </c>
      <c r="B2236" s="1">
        <v>16.600000000000001</v>
      </c>
      <c r="C2236" s="1">
        <v>10.8</v>
      </c>
      <c r="G2236" s="2"/>
      <c r="H2236" s="1"/>
      <c r="I2236" s="1"/>
    </row>
    <row r="2237" spans="1:9" x14ac:dyDescent="0.3">
      <c r="A2237" s="2">
        <v>43913</v>
      </c>
      <c r="B2237" s="1">
        <v>16</v>
      </c>
      <c r="C2237" s="1">
        <v>11</v>
      </c>
      <c r="G2237" s="2"/>
      <c r="H2237" s="1"/>
      <c r="I2237" s="1"/>
    </row>
    <row r="2238" spans="1:9" x14ac:dyDescent="0.3">
      <c r="A2238" s="2">
        <v>43914</v>
      </c>
      <c r="B2238" s="1">
        <v>20.5</v>
      </c>
      <c r="C2238" s="1">
        <v>7</v>
      </c>
      <c r="G2238" s="2"/>
      <c r="H2238" s="1"/>
      <c r="I2238" s="1"/>
    </row>
    <row r="2239" spans="1:9" x14ac:dyDescent="0.3">
      <c r="A2239" s="2">
        <v>43915</v>
      </c>
      <c r="B2239" s="1">
        <v>19.3</v>
      </c>
      <c r="C2239" s="1">
        <v>6.1</v>
      </c>
      <c r="G2239" s="2"/>
      <c r="H2239" s="1"/>
      <c r="I2239" s="1"/>
    </row>
    <row r="2240" spans="1:9" x14ac:dyDescent="0.3">
      <c r="A2240" s="2">
        <v>43916</v>
      </c>
      <c r="B2240" s="1">
        <v>14.5</v>
      </c>
      <c r="C2240" s="1">
        <v>6.5</v>
      </c>
      <c r="G2240" s="2"/>
      <c r="H2240" s="1"/>
      <c r="I2240" s="1"/>
    </row>
    <row r="2241" spans="1:9" x14ac:dyDescent="0.3">
      <c r="A2241" s="2">
        <v>43917</v>
      </c>
      <c r="B2241" s="1">
        <v>15.3</v>
      </c>
      <c r="C2241" s="1">
        <v>1.8</v>
      </c>
      <c r="G2241" s="2"/>
      <c r="H2241" s="1"/>
      <c r="I2241" s="1"/>
    </row>
    <row r="2242" spans="1:9" x14ac:dyDescent="0.3">
      <c r="A2242" s="2">
        <v>43918</v>
      </c>
      <c r="B2242" s="1">
        <v>17.399999999999999</v>
      </c>
      <c r="C2242" s="1">
        <v>2.4</v>
      </c>
      <c r="G2242" s="2"/>
      <c r="H2242" s="1"/>
      <c r="I2242" s="1"/>
    </row>
    <row r="2243" spans="1:9" x14ac:dyDescent="0.3">
      <c r="A2243" s="2">
        <v>43919</v>
      </c>
      <c r="B2243" s="1">
        <v>14.7</v>
      </c>
      <c r="C2243" s="1">
        <v>7.5</v>
      </c>
      <c r="G2243" s="2"/>
      <c r="H2243" s="1"/>
      <c r="I2243" s="1"/>
    </row>
    <row r="2244" spans="1:9" x14ac:dyDescent="0.3">
      <c r="A2244" s="2">
        <v>43920</v>
      </c>
      <c r="B2244" s="1">
        <v>8</v>
      </c>
      <c r="C2244" s="1">
        <v>2.6</v>
      </c>
      <c r="G2244" s="2"/>
      <c r="H2244" s="1"/>
      <c r="I2244" s="1"/>
    </row>
    <row r="2245" spans="1:9" x14ac:dyDescent="0.3">
      <c r="A2245" s="2">
        <v>43921</v>
      </c>
      <c r="B2245" s="1">
        <v>10.6</v>
      </c>
      <c r="C2245" s="1">
        <v>2.4</v>
      </c>
      <c r="G2245" s="2"/>
      <c r="H2245" s="1"/>
      <c r="I2245" s="1"/>
    </row>
    <row r="2246" spans="1:9" x14ac:dyDescent="0.3">
      <c r="A2246" s="2">
        <v>43922</v>
      </c>
      <c r="B2246" s="1">
        <v>15.5</v>
      </c>
      <c r="C2246" s="1">
        <v>5.0999999999999996</v>
      </c>
      <c r="G2246" s="2"/>
      <c r="H2246" s="1"/>
      <c r="I2246" s="1"/>
    </row>
    <row r="2247" spans="1:9" x14ac:dyDescent="0.3">
      <c r="A2247" s="2">
        <v>43923</v>
      </c>
      <c r="B2247" s="1">
        <v>14.1</v>
      </c>
      <c r="C2247" s="1">
        <v>9.6</v>
      </c>
      <c r="G2247" s="2"/>
      <c r="H2247" s="1"/>
      <c r="I2247" s="1"/>
    </row>
    <row r="2248" spans="1:9" x14ac:dyDescent="0.3">
      <c r="A2248" s="2">
        <v>43924</v>
      </c>
      <c r="B2248" s="1">
        <v>17.600000000000001</v>
      </c>
      <c r="C2248" s="1">
        <v>8.1</v>
      </c>
      <c r="G2248" s="2"/>
      <c r="H2248" s="1"/>
      <c r="I2248" s="1"/>
    </row>
    <row r="2249" spans="1:9" x14ac:dyDescent="0.3">
      <c r="A2249" s="2">
        <v>43925</v>
      </c>
      <c r="B2249" s="1">
        <v>23.8</v>
      </c>
      <c r="C2249" s="1">
        <v>4.5</v>
      </c>
      <c r="G2249" s="2"/>
      <c r="H2249" s="1"/>
      <c r="I2249" s="1"/>
    </row>
    <row r="2250" spans="1:9" x14ac:dyDescent="0.3">
      <c r="A2250" s="2">
        <v>43926</v>
      </c>
      <c r="B2250" s="1">
        <v>20.3</v>
      </c>
      <c r="C2250" s="1">
        <v>14.1</v>
      </c>
      <c r="G2250" s="2"/>
      <c r="H2250" s="1"/>
      <c r="I2250" s="1"/>
    </row>
    <row r="2251" spans="1:9" x14ac:dyDescent="0.3">
      <c r="A2251" s="2">
        <v>43927</v>
      </c>
      <c r="B2251" s="1">
        <v>14.3</v>
      </c>
      <c r="C2251" s="1">
        <v>11.2</v>
      </c>
      <c r="G2251" s="2"/>
      <c r="H2251" s="1"/>
      <c r="I2251" s="1"/>
    </row>
    <row r="2252" spans="1:9" x14ac:dyDescent="0.3">
      <c r="A2252" s="2">
        <v>43928</v>
      </c>
      <c r="B2252" s="1">
        <v>20.6</v>
      </c>
      <c r="C2252" s="1">
        <v>10</v>
      </c>
      <c r="G2252" s="2"/>
      <c r="H2252" s="1"/>
      <c r="I2252" s="1"/>
    </row>
    <row r="2253" spans="1:9" x14ac:dyDescent="0.3">
      <c r="A2253" s="2">
        <v>43929</v>
      </c>
      <c r="B2253" s="1">
        <v>23</v>
      </c>
      <c r="C2253" s="1">
        <v>10.5</v>
      </c>
      <c r="G2253" s="2"/>
      <c r="H2253" s="1"/>
      <c r="I2253" s="1"/>
    </row>
    <row r="2254" spans="1:9" x14ac:dyDescent="0.3">
      <c r="A2254" s="2">
        <v>43930</v>
      </c>
      <c r="B2254" s="1">
        <v>23.7</v>
      </c>
      <c r="C2254" s="1">
        <v>9.6</v>
      </c>
      <c r="G2254" s="2"/>
      <c r="H2254" s="1"/>
      <c r="I2254" s="1"/>
    </row>
    <row r="2255" spans="1:9" x14ac:dyDescent="0.3">
      <c r="A2255" s="2">
        <v>43931</v>
      </c>
      <c r="B2255" s="1">
        <v>21.1</v>
      </c>
      <c r="C2255" s="1">
        <v>14.4</v>
      </c>
      <c r="G2255" s="2"/>
      <c r="H2255" s="1"/>
      <c r="I2255" s="1"/>
    </row>
    <row r="2256" spans="1:9" x14ac:dyDescent="0.3">
      <c r="A2256" s="2">
        <v>43932</v>
      </c>
      <c r="B2256" s="1">
        <v>14.9</v>
      </c>
      <c r="C2256" s="1">
        <v>12.9</v>
      </c>
      <c r="G2256" s="2"/>
      <c r="H2256" s="1"/>
      <c r="I2256" s="1"/>
    </row>
    <row r="2257" spans="1:9" x14ac:dyDescent="0.3">
      <c r="A2257" s="2">
        <v>43933</v>
      </c>
      <c r="B2257" s="1">
        <v>17.100000000000001</v>
      </c>
      <c r="C2257" s="1">
        <v>12.4</v>
      </c>
      <c r="G2257" s="2"/>
      <c r="H2257" s="1"/>
      <c r="I2257" s="1"/>
    </row>
    <row r="2258" spans="1:9" x14ac:dyDescent="0.3">
      <c r="A2258" s="2">
        <v>43934</v>
      </c>
      <c r="B2258" s="1">
        <v>16.3</v>
      </c>
      <c r="C2258" s="1">
        <v>8.4</v>
      </c>
      <c r="G2258" s="2"/>
      <c r="H2258" s="1"/>
      <c r="I2258" s="1"/>
    </row>
    <row r="2259" spans="1:9" x14ac:dyDescent="0.3">
      <c r="A2259" s="2">
        <v>43935</v>
      </c>
      <c r="B2259" s="1">
        <v>20.9</v>
      </c>
      <c r="C2259" s="1">
        <v>10.3</v>
      </c>
      <c r="G2259" s="2"/>
      <c r="H2259" s="1"/>
      <c r="I2259" s="1"/>
    </row>
    <row r="2260" spans="1:9" x14ac:dyDescent="0.3">
      <c r="A2260" s="2">
        <v>43936</v>
      </c>
      <c r="B2260" s="1">
        <v>20.100000000000001</v>
      </c>
      <c r="C2260" s="1">
        <v>11</v>
      </c>
      <c r="G2260" s="2"/>
      <c r="H2260" s="1"/>
      <c r="I2260" s="1"/>
    </row>
    <row r="2261" spans="1:9" x14ac:dyDescent="0.3">
      <c r="A2261" s="2">
        <v>43937</v>
      </c>
      <c r="B2261" s="1">
        <v>19.899999999999999</v>
      </c>
      <c r="C2261" s="1">
        <v>9.1999999999999993</v>
      </c>
      <c r="G2261" s="2"/>
      <c r="H2261" s="1"/>
      <c r="I2261" s="1"/>
    </row>
    <row r="2262" spans="1:9" x14ac:dyDescent="0.3">
      <c r="A2262" s="2">
        <v>43938</v>
      </c>
      <c r="B2262" s="1">
        <v>21.4</v>
      </c>
      <c r="C2262" s="1">
        <v>9.5</v>
      </c>
      <c r="G2262" s="2"/>
      <c r="H2262" s="1"/>
      <c r="I2262" s="1"/>
    </row>
    <row r="2263" spans="1:9" x14ac:dyDescent="0.3">
      <c r="A2263" s="2">
        <v>43939</v>
      </c>
      <c r="B2263" s="1">
        <v>19.600000000000001</v>
      </c>
      <c r="C2263" s="1">
        <v>8.8000000000000007</v>
      </c>
      <c r="G2263" s="2"/>
      <c r="H2263" s="1"/>
      <c r="I2263" s="1"/>
    </row>
    <row r="2264" spans="1:9" x14ac:dyDescent="0.3">
      <c r="A2264" s="2">
        <v>43940</v>
      </c>
      <c r="B2264" s="1">
        <v>15.4</v>
      </c>
      <c r="C2264" s="1">
        <v>10.6</v>
      </c>
      <c r="G2264" s="2"/>
      <c r="H2264" s="1"/>
      <c r="I2264" s="1"/>
    </row>
    <row r="2265" spans="1:9" x14ac:dyDescent="0.3">
      <c r="A2265" s="2">
        <v>43941</v>
      </c>
      <c r="B2265" s="1">
        <v>19.3</v>
      </c>
      <c r="C2265" s="1">
        <v>8.1</v>
      </c>
      <c r="G2265" s="2"/>
      <c r="H2265" s="1"/>
      <c r="I2265" s="1"/>
    </row>
    <row r="2266" spans="1:9" x14ac:dyDescent="0.3">
      <c r="A2266" s="2">
        <v>43942</v>
      </c>
      <c r="B2266" s="1">
        <v>15.5</v>
      </c>
      <c r="C2266" s="1">
        <v>11.5</v>
      </c>
      <c r="G2266" s="2"/>
      <c r="H2266" s="1"/>
      <c r="I2266" s="1"/>
    </row>
    <row r="2267" spans="1:9" x14ac:dyDescent="0.3">
      <c r="A2267" s="2">
        <v>43943</v>
      </c>
      <c r="B2267" s="1">
        <v>16.2</v>
      </c>
      <c r="C2267" s="1">
        <v>9.1</v>
      </c>
      <c r="G2267" s="2"/>
      <c r="H2267" s="1"/>
      <c r="I2267" s="1"/>
    </row>
    <row r="2268" spans="1:9" x14ac:dyDescent="0.3">
      <c r="A2268" s="2">
        <v>43944</v>
      </c>
      <c r="B2268" s="1">
        <v>19</v>
      </c>
      <c r="C2268" s="1">
        <v>11.4</v>
      </c>
      <c r="G2268" s="2"/>
      <c r="H2268" s="1"/>
      <c r="I2268" s="1"/>
    </row>
    <row r="2269" spans="1:9" x14ac:dyDescent="0.3">
      <c r="A2269" s="2">
        <v>43945</v>
      </c>
      <c r="B2269" s="1">
        <v>19.8</v>
      </c>
      <c r="C2269" s="1">
        <v>13.3</v>
      </c>
      <c r="G2269" s="2"/>
      <c r="H2269" s="1"/>
      <c r="I2269" s="1"/>
    </row>
    <row r="2270" spans="1:9" x14ac:dyDescent="0.3">
      <c r="A2270" s="2">
        <v>43946</v>
      </c>
      <c r="B2270" s="1">
        <v>16.7</v>
      </c>
      <c r="C2270" s="1">
        <v>13.2</v>
      </c>
      <c r="G2270" s="2"/>
      <c r="H2270" s="1"/>
      <c r="I2270" s="1"/>
    </row>
    <row r="2271" spans="1:9" x14ac:dyDescent="0.3">
      <c r="A2271" s="2">
        <v>43947</v>
      </c>
      <c r="B2271" s="1">
        <v>17.2</v>
      </c>
      <c r="C2271" s="1">
        <v>12.5</v>
      </c>
      <c r="G2271" s="2"/>
      <c r="H2271" s="1"/>
      <c r="I2271" s="1"/>
    </row>
    <row r="2272" spans="1:9" x14ac:dyDescent="0.3">
      <c r="A2272" s="2">
        <v>43948</v>
      </c>
      <c r="B2272" s="1">
        <v>16.2</v>
      </c>
      <c r="C2272" s="1">
        <v>10.199999999999999</v>
      </c>
      <c r="G2272" s="2"/>
      <c r="H2272" s="1"/>
      <c r="I2272" s="1"/>
    </row>
    <row r="2273" spans="1:9" x14ac:dyDescent="0.3">
      <c r="A2273" s="2">
        <v>43949</v>
      </c>
      <c r="B2273" s="1">
        <v>19.5</v>
      </c>
      <c r="C2273" s="1">
        <v>9.6</v>
      </c>
      <c r="G2273" s="2"/>
      <c r="H2273" s="1"/>
      <c r="I2273" s="1"/>
    </row>
    <row r="2274" spans="1:9" x14ac:dyDescent="0.3">
      <c r="A2274" s="2">
        <v>43950</v>
      </c>
      <c r="B2274" s="1">
        <v>17.399999999999999</v>
      </c>
      <c r="C2274" s="1">
        <v>10.1</v>
      </c>
      <c r="G2274" s="2"/>
      <c r="H2274" s="1"/>
      <c r="I2274" s="1"/>
    </row>
    <row r="2275" spans="1:9" x14ac:dyDescent="0.3">
      <c r="A2275" s="2">
        <v>43951</v>
      </c>
      <c r="B2275" s="1">
        <v>22.2</v>
      </c>
      <c r="C2275" s="1">
        <v>11.5</v>
      </c>
      <c r="G2275" s="2"/>
      <c r="H2275" s="1"/>
      <c r="I2275" s="1"/>
    </row>
    <row r="2276" spans="1:9" x14ac:dyDescent="0.3">
      <c r="A2276" s="2">
        <v>43952</v>
      </c>
      <c r="B2276" s="1">
        <v>27</v>
      </c>
      <c r="C2276" s="1">
        <v>13.8</v>
      </c>
      <c r="G2276" s="2"/>
      <c r="H2276" s="1"/>
      <c r="I2276" s="1"/>
    </row>
    <row r="2277" spans="1:9" x14ac:dyDescent="0.3">
      <c r="A2277" s="2">
        <v>43953</v>
      </c>
      <c r="B2277" s="1">
        <v>25.3</v>
      </c>
      <c r="C2277" s="1">
        <v>10.8</v>
      </c>
      <c r="G2277" s="2"/>
      <c r="H2277" s="1"/>
      <c r="I2277" s="1"/>
    </row>
    <row r="2278" spans="1:9" x14ac:dyDescent="0.3">
      <c r="A2278" s="2">
        <v>43954</v>
      </c>
      <c r="B2278" s="1">
        <v>24.9</v>
      </c>
      <c r="C2278" s="1">
        <v>12.9</v>
      </c>
      <c r="G2278" s="2"/>
      <c r="H2278" s="1"/>
      <c r="I2278" s="1"/>
    </row>
    <row r="2279" spans="1:9" x14ac:dyDescent="0.3">
      <c r="A2279" s="2">
        <v>43955</v>
      </c>
      <c r="B2279" s="1">
        <v>32.5</v>
      </c>
      <c r="C2279" s="1">
        <v>13.8</v>
      </c>
      <c r="G2279" s="2"/>
      <c r="H2279" s="1"/>
      <c r="I2279" s="1"/>
    </row>
    <row r="2280" spans="1:9" x14ac:dyDescent="0.3">
      <c r="A2280" s="2">
        <v>43956</v>
      </c>
      <c r="B2280" s="1">
        <v>23.1</v>
      </c>
      <c r="C2280" s="1">
        <v>10.7</v>
      </c>
      <c r="G2280" s="2"/>
      <c r="H2280" s="1"/>
      <c r="I2280" s="1"/>
    </row>
    <row r="2281" spans="1:9" x14ac:dyDescent="0.3">
      <c r="A2281" s="2">
        <v>43957</v>
      </c>
      <c r="B2281" s="1">
        <v>24.1</v>
      </c>
      <c r="C2281" s="1">
        <v>10.5</v>
      </c>
      <c r="G2281" s="2"/>
      <c r="H2281" s="1"/>
      <c r="I2281" s="1"/>
    </row>
    <row r="2282" spans="1:9" x14ac:dyDescent="0.3">
      <c r="A2282" s="2">
        <v>43958</v>
      </c>
      <c r="B2282" s="1">
        <v>23.8</v>
      </c>
      <c r="C2282" s="1">
        <v>11.1</v>
      </c>
      <c r="G2282" s="2"/>
      <c r="H2282" s="1"/>
      <c r="I2282" s="1"/>
    </row>
    <row r="2283" spans="1:9" x14ac:dyDescent="0.3">
      <c r="A2283" s="2">
        <v>43959</v>
      </c>
      <c r="B2283" s="1">
        <v>23.3</v>
      </c>
      <c r="C2283" s="1">
        <v>14.9</v>
      </c>
      <c r="G2283" s="2"/>
      <c r="H2283" s="1"/>
      <c r="I2283" s="1"/>
    </row>
    <row r="2284" spans="1:9" x14ac:dyDescent="0.3">
      <c r="A2284" s="2">
        <v>43960</v>
      </c>
      <c r="B2284" s="1">
        <v>17.5</v>
      </c>
      <c r="C2284" s="1">
        <v>13.8</v>
      </c>
      <c r="G2284" s="2"/>
      <c r="H2284" s="1"/>
      <c r="I2284" s="1"/>
    </row>
    <row r="2285" spans="1:9" x14ac:dyDescent="0.3">
      <c r="A2285" s="2">
        <v>43961</v>
      </c>
      <c r="B2285" s="1">
        <v>15.8</v>
      </c>
      <c r="C2285" s="1">
        <v>13.2</v>
      </c>
      <c r="G2285" s="2"/>
      <c r="H2285" s="1"/>
      <c r="I2285" s="1"/>
    </row>
    <row r="2286" spans="1:9" x14ac:dyDescent="0.3">
      <c r="A2286" s="2">
        <v>43962</v>
      </c>
      <c r="B2286" s="1">
        <v>20.100000000000001</v>
      </c>
      <c r="C2286" s="1">
        <v>10.9</v>
      </c>
      <c r="G2286" s="2"/>
      <c r="H2286" s="1"/>
      <c r="I2286" s="1"/>
    </row>
    <row r="2287" spans="1:9" x14ac:dyDescent="0.3">
      <c r="A2287" s="2">
        <v>43963</v>
      </c>
      <c r="B2287" s="1">
        <v>14.8</v>
      </c>
      <c r="C2287" s="1">
        <v>11.1</v>
      </c>
      <c r="G2287" s="2"/>
      <c r="H2287" s="1"/>
      <c r="I2287" s="1"/>
    </row>
    <row r="2288" spans="1:9" x14ac:dyDescent="0.3">
      <c r="A2288" s="2">
        <v>43964</v>
      </c>
      <c r="B2288" s="1">
        <v>17.3</v>
      </c>
      <c r="C2288" s="1">
        <v>10.9</v>
      </c>
      <c r="G2288" s="2"/>
      <c r="H2288" s="1"/>
      <c r="I2288" s="1"/>
    </row>
    <row r="2289" spans="1:9" x14ac:dyDescent="0.3">
      <c r="A2289" s="2">
        <v>43965</v>
      </c>
      <c r="B2289" s="1">
        <v>14.2</v>
      </c>
      <c r="C2289" s="1">
        <v>11.7</v>
      </c>
      <c r="G2289" s="2"/>
      <c r="H2289" s="1"/>
      <c r="I2289" s="1"/>
    </row>
    <row r="2290" spans="1:9" x14ac:dyDescent="0.3">
      <c r="A2290" s="2">
        <v>43966</v>
      </c>
      <c r="B2290" s="1">
        <v>12.5</v>
      </c>
      <c r="C2290" s="1">
        <v>11</v>
      </c>
      <c r="G2290" s="2"/>
      <c r="H2290" s="1"/>
      <c r="I2290" s="1"/>
    </row>
    <row r="2291" spans="1:9" x14ac:dyDescent="0.3">
      <c r="A2291" s="2">
        <v>43967</v>
      </c>
      <c r="B2291" s="1">
        <v>17.8</v>
      </c>
      <c r="C2291" s="1">
        <v>9.1999999999999993</v>
      </c>
      <c r="G2291" s="2"/>
      <c r="H2291" s="1"/>
      <c r="I2291" s="1"/>
    </row>
    <row r="2292" spans="1:9" x14ac:dyDescent="0.3">
      <c r="A2292" s="2">
        <v>43968</v>
      </c>
      <c r="B2292" s="1">
        <v>21.6</v>
      </c>
      <c r="C2292" s="1">
        <v>7.4</v>
      </c>
      <c r="G2292" s="2"/>
      <c r="H2292" s="1"/>
      <c r="I2292" s="1"/>
    </row>
    <row r="2293" spans="1:9" x14ac:dyDescent="0.3">
      <c r="A2293" s="2">
        <v>43969</v>
      </c>
      <c r="B2293" s="1">
        <v>24</v>
      </c>
      <c r="C2293" s="1">
        <v>9.3000000000000007</v>
      </c>
      <c r="G2293" s="2"/>
      <c r="H2293" s="1"/>
      <c r="I2293" s="1"/>
    </row>
    <row r="2294" spans="1:9" x14ac:dyDescent="0.3">
      <c r="A2294" s="2">
        <v>43970</v>
      </c>
      <c r="B2294" s="1">
        <v>25.9</v>
      </c>
      <c r="C2294" s="1">
        <v>12.5</v>
      </c>
      <c r="G2294" s="2"/>
      <c r="H2294" s="1"/>
      <c r="I2294" s="1"/>
    </row>
    <row r="2295" spans="1:9" x14ac:dyDescent="0.3">
      <c r="A2295" s="2">
        <v>43971</v>
      </c>
      <c r="B2295" s="1">
        <v>26.6</v>
      </c>
      <c r="C2295" s="1">
        <v>12.6</v>
      </c>
      <c r="G2295" s="2"/>
      <c r="H2295" s="1"/>
      <c r="I2295" s="1"/>
    </row>
    <row r="2296" spans="1:9" x14ac:dyDescent="0.3">
      <c r="A2296" s="2">
        <v>43972</v>
      </c>
      <c r="B2296" s="1">
        <v>28.5</v>
      </c>
      <c r="C2296" s="1">
        <v>11.4</v>
      </c>
      <c r="G2296" s="2"/>
      <c r="H2296" s="1"/>
      <c r="I2296" s="1"/>
    </row>
    <row r="2297" spans="1:9" x14ac:dyDescent="0.3">
      <c r="A2297" s="2">
        <v>43973</v>
      </c>
      <c r="B2297" s="1">
        <v>24.7</v>
      </c>
      <c r="C2297" s="1">
        <v>13.4</v>
      </c>
      <c r="G2297" s="2"/>
      <c r="H2297" s="1"/>
      <c r="I2297" s="1"/>
    </row>
    <row r="2298" spans="1:9" x14ac:dyDescent="0.3">
      <c r="A2298" s="2">
        <v>43974</v>
      </c>
      <c r="B2298" s="1">
        <v>17.399999999999999</v>
      </c>
      <c r="C2298" s="1">
        <v>12.9</v>
      </c>
      <c r="G2298" s="2"/>
      <c r="H2298" s="1"/>
      <c r="I2298" s="1"/>
    </row>
    <row r="2299" spans="1:9" x14ac:dyDescent="0.3">
      <c r="A2299" s="2">
        <v>43975</v>
      </c>
      <c r="B2299" s="1">
        <v>21.9</v>
      </c>
      <c r="C2299" s="1">
        <v>12.1</v>
      </c>
      <c r="G2299" s="2"/>
      <c r="H2299" s="1"/>
      <c r="I2299" s="1"/>
    </row>
    <row r="2300" spans="1:9" x14ac:dyDescent="0.3">
      <c r="A2300" s="2">
        <v>43976</v>
      </c>
      <c r="B2300" s="1">
        <v>22.8</v>
      </c>
      <c r="C2300" s="1">
        <v>13.5</v>
      </c>
      <c r="G2300" s="2"/>
      <c r="H2300" s="1"/>
      <c r="I2300" s="1"/>
    </row>
    <row r="2301" spans="1:9" x14ac:dyDescent="0.3">
      <c r="A2301" s="2">
        <v>43977</v>
      </c>
      <c r="B2301" s="1">
        <v>24.3</v>
      </c>
      <c r="C2301" s="1">
        <v>10.1</v>
      </c>
      <c r="G2301" s="2"/>
      <c r="H2301" s="1"/>
      <c r="I2301" s="1"/>
    </row>
    <row r="2302" spans="1:9" x14ac:dyDescent="0.3">
      <c r="A2302" s="2">
        <v>43978</v>
      </c>
      <c r="B2302" s="1">
        <v>27.3</v>
      </c>
      <c r="C2302" s="1">
        <v>13.2</v>
      </c>
      <c r="G2302" s="2"/>
      <c r="H2302" s="1"/>
      <c r="I2302" s="1"/>
    </row>
    <row r="2303" spans="1:9" x14ac:dyDescent="0.3">
      <c r="A2303" s="2">
        <v>43979</v>
      </c>
      <c r="B2303" s="1">
        <v>32.1</v>
      </c>
      <c r="C2303" s="1">
        <v>14.4</v>
      </c>
      <c r="G2303" s="2"/>
      <c r="H2303" s="1"/>
      <c r="I2303" s="1"/>
    </row>
    <row r="2304" spans="1:9" x14ac:dyDescent="0.3">
      <c r="A2304" s="2">
        <v>43980</v>
      </c>
      <c r="B2304" s="1">
        <v>29.2</v>
      </c>
      <c r="C2304" s="1">
        <v>14.7</v>
      </c>
      <c r="G2304" s="2"/>
      <c r="H2304" s="1"/>
      <c r="I2304" s="1"/>
    </row>
    <row r="2305" spans="1:9" x14ac:dyDescent="0.3">
      <c r="A2305" s="2">
        <v>43981</v>
      </c>
      <c r="B2305" s="1">
        <v>28.3</v>
      </c>
      <c r="C2305" s="1">
        <v>13.9</v>
      </c>
      <c r="G2305" s="2"/>
      <c r="H2305" s="1"/>
      <c r="I2305" s="1"/>
    </row>
    <row r="2306" spans="1:9" x14ac:dyDescent="0.3">
      <c r="A2306" s="2">
        <v>43982</v>
      </c>
      <c r="B2306" s="1">
        <v>25.1</v>
      </c>
      <c r="C2306" s="1">
        <v>16.600000000000001</v>
      </c>
      <c r="G2306" s="2"/>
      <c r="H2306" s="1"/>
      <c r="I2306" s="1"/>
    </row>
    <row r="2307" spans="1:9" x14ac:dyDescent="0.3">
      <c r="A2307" s="2">
        <v>43983</v>
      </c>
      <c r="B2307" s="1">
        <v>25.4</v>
      </c>
      <c r="C2307" s="1">
        <v>14.9</v>
      </c>
      <c r="G2307" s="2"/>
      <c r="H2307" s="1"/>
      <c r="I2307" s="1"/>
    </row>
    <row r="2308" spans="1:9" x14ac:dyDescent="0.3">
      <c r="A2308" s="2">
        <v>43984</v>
      </c>
      <c r="B2308" s="1">
        <v>26.1</v>
      </c>
      <c r="C2308" s="1">
        <v>16.3</v>
      </c>
      <c r="G2308" s="2"/>
      <c r="H2308" s="1"/>
      <c r="I2308" s="1"/>
    </row>
    <row r="2309" spans="1:9" x14ac:dyDescent="0.3">
      <c r="A2309" s="2">
        <v>43985</v>
      </c>
      <c r="B2309" s="1">
        <v>24</v>
      </c>
      <c r="C2309" s="1">
        <v>14.8</v>
      </c>
      <c r="G2309" s="2"/>
      <c r="H2309" s="1"/>
      <c r="I2309" s="1"/>
    </row>
    <row r="2310" spans="1:9" x14ac:dyDescent="0.3">
      <c r="A2310" s="2">
        <v>43986</v>
      </c>
      <c r="B2310" s="1">
        <v>18</v>
      </c>
      <c r="C2310" s="1">
        <v>12.6</v>
      </c>
      <c r="G2310" s="2"/>
      <c r="H2310" s="1"/>
      <c r="I2310" s="1"/>
    </row>
    <row r="2311" spans="1:9" x14ac:dyDescent="0.3">
      <c r="A2311" s="2">
        <v>43987</v>
      </c>
      <c r="B2311" s="1">
        <v>22.5</v>
      </c>
      <c r="C2311" s="1">
        <v>10.4</v>
      </c>
      <c r="G2311" s="2"/>
      <c r="H2311" s="1"/>
      <c r="I2311" s="1"/>
    </row>
    <row r="2312" spans="1:9" x14ac:dyDescent="0.3">
      <c r="A2312" s="2">
        <v>43988</v>
      </c>
      <c r="B2312" s="1">
        <v>20.100000000000001</v>
      </c>
      <c r="C2312" s="1">
        <v>12.7</v>
      </c>
      <c r="G2312" s="2"/>
      <c r="H2312" s="1"/>
      <c r="I2312" s="1"/>
    </row>
    <row r="2313" spans="1:9" x14ac:dyDescent="0.3">
      <c r="A2313" s="2">
        <v>43989</v>
      </c>
      <c r="B2313" s="1">
        <v>16</v>
      </c>
      <c r="C2313" s="1">
        <v>10.9</v>
      </c>
      <c r="G2313" s="2"/>
      <c r="H2313" s="1"/>
      <c r="I2313" s="1"/>
    </row>
    <row r="2314" spans="1:9" x14ac:dyDescent="0.3">
      <c r="A2314" s="2">
        <v>43990</v>
      </c>
      <c r="B2314" s="1">
        <v>17.7</v>
      </c>
      <c r="C2314" s="1">
        <v>10.8</v>
      </c>
      <c r="G2314" s="2"/>
      <c r="H2314" s="1"/>
      <c r="I2314" s="1"/>
    </row>
    <row r="2315" spans="1:9" x14ac:dyDescent="0.3">
      <c r="A2315" s="2">
        <v>43991</v>
      </c>
      <c r="B2315" s="1">
        <v>19.600000000000001</v>
      </c>
      <c r="C2315" s="1">
        <v>10.9</v>
      </c>
      <c r="G2315" s="2"/>
      <c r="H2315" s="1"/>
      <c r="I2315" s="1"/>
    </row>
    <row r="2316" spans="1:9" x14ac:dyDescent="0.3">
      <c r="A2316" s="2">
        <v>43992</v>
      </c>
      <c r="B2316" s="1">
        <v>18.8</v>
      </c>
      <c r="C2316" s="1">
        <v>11.1</v>
      </c>
      <c r="G2316" s="2"/>
      <c r="H2316" s="1"/>
      <c r="I2316" s="1"/>
    </row>
    <row r="2317" spans="1:9" x14ac:dyDescent="0.3">
      <c r="A2317" s="2">
        <v>43993</v>
      </c>
      <c r="B2317" s="1">
        <v>16.399999999999999</v>
      </c>
      <c r="C2317" s="1">
        <v>11.7</v>
      </c>
      <c r="G2317" s="2"/>
      <c r="H2317" s="1"/>
      <c r="I2317" s="1"/>
    </row>
    <row r="2318" spans="1:9" x14ac:dyDescent="0.3">
      <c r="A2318" s="2">
        <v>43994</v>
      </c>
      <c r="B2318" s="1">
        <v>17.899999999999999</v>
      </c>
      <c r="C2318" s="1">
        <v>11.7</v>
      </c>
      <c r="G2318" s="2"/>
      <c r="H2318" s="1"/>
      <c r="I2318" s="1"/>
    </row>
    <row r="2319" spans="1:9" x14ac:dyDescent="0.3">
      <c r="A2319" s="2">
        <v>43995</v>
      </c>
      <c r="B2319" s="1">
        <v>21.8</v>
      </c>
      <c r="C2319" s="1">
        <v>12.7</v>
      </c>
      <c r="G2319" s="2"/>
      <c r="H2319" s="1"/>
      <c r="I2319" s="1"/>
    </row>
    <row r="2320" spans="1:9" x14ac:dyDescent="0.3">
      <c r="A2320" s="2">
        <v>43996</v>
      </c>
      <c r="B2320" s="1">
        <v>21.8</v>
      </c>
      <c r="C2320" s="1">
        <v>11.1</v>
      </c>
      <c r="G2320" s="2"/>
      <c r="H2320" s="1"/>
      <c r="I2320" s="1"/>
    </row>
    <row r="2321" spans="1:9" x14ac:dyDescent="0.3">
      <c r="A2321" s="2">
        <v>43997</v>
      </c>
      <c r="B2321" s="1">
        <v>22.3</v>
      </c>
      <c r="C2321" s="1">
        <v>12.2</v>
      </c>
      <c r="G2321" s="2"/>
      <c r="H2321" s="1"/>
      <c r="I2321" s="1"/>
    </row>
    <row r="2322" spans="1:9" x14ac:dyDescent="0.3">
      <c r="A2322" s="2">
        <v>43998</v>
      </c>
      <c r="B2322" s="1">
        <v>19.3</v>
      </c>
      <c r="C2322" s="1">
        <v>12.4</v>
      </c>
      <c r="G2322" s="2"/>
      <c r="H2322" s="1"/>
      <c r="I2322" s="1"/>
    </row>
    <row r="2323" spans="1:9" x14ac:dyDescent="0.3">
      <c r="A2323" s="2">
        <v>43999</v>
      </c>
      <c r="B2323" s="1">
        <v>18.7</v>
      </c>
      <c r="C2323" s="1">
        <v>12.7</v>
      </c>
      <c r="G2323" s="2"/>
      <c r="H2323" s="1"/>
      <c r="I2323" s="1"/>
    </row>
    <row r="2324" spans="1:9" x14ac:dyDescent="0.3">
      <c r="A2324" s="2">
        <v>44000</v>
      </c>
      <c r="B2324" s="1">
        <v>20.8</v>
      </c>
      <c r="C2324" s="1">
        <v>12.8</v>
      </c>
      <c r="G2324" s="2"/>
      <c r="H2324" s="1"/>
      <c r="I2324" s="1"/>
    </row>
    <row r="2325" spans="1:9" x14ac:dyDescent="0.3">
      <c r="A2325" s="2">
        <v>44001</v>
      </c>
      <c r="B2325" s="1">
        <v>22.5</v>
      </c>
      <c r="C2325" s="1">
        <v>11.6</v>
      </c>
      <c r="G2325" s="2"/>
      <c r="H2325" s="1"/>
      <c r="I2325" s="1"/>
    </row>
    <row r="2326" spans="1:9" x14ac:dyDescent="0.3">
      <c r="A2326" s="2">
        <v>44002</v>
      </c>
      <c r="B2326" s="1">
        <v>23.3</v>
      </c>
      <c r="C2326" s="1">
        <v>12</v>
      </c>
      <c r="G2326" s="2"/>
      <c r="H2326" s="1"/>
      <c r="I2326" s="1"/>
    </row>
    <row r="2327" spans="1:9" x14ac:dyDescent="0.3">
      <c r="A2327" s="2">
        <v>44003</v>
      </c>
      <c r="B2327" s="1">
        <v>25.4</v>
      </c>
      <c r="C2327" s="1">
        <v>12.9</v>
      </c>
      <c r="G2327" s="2"/>
      <c r="H2327" s="1"/>
      <c r="I2327" s="1"/>
    </row>
    <row r="2328" spans="1:9" x14ac:dyDescent="0.3">
      <c r="A2328" s="2">
        <v>44004</v>
      </c>
      <c r="B2328" s="1">
        <v>27.7</v>
      </c>
      <c r="C2328" s="1">
        <v>15.4</v>
      </c>
      <c r="G2328" s="2"/>
      <c r="H2328" s="1"/>
      <c r="I2328" s="1"/>
    </row>
    <row r="2329" spans="1:9" x14ac:dyDescent="0.3">
      <c r="A2329" s="2">
        <v>44005</v>
      </c>
      <c r="B2329" s="1">
        <v>32.4</v>
      </c>
      <c r="C2329" s="1">
        <v>17.100000000000001</v>
      </c>
      <c r="G2329" s="2"/>
      <c r="H2329" s="1"/>
      <c r="I2329" s="1"/>
    </row>
    <row r="2330" spans="1:9" x14ac:dyDescent="0.3">
      <c r="A2330" s="2">
        <v>44006</v>
      </c>
      <c r="B2330" s="1">
        <v>26.2</v>
      </c>
      <c r="C2330" s="1">
        <v>17</v>
      </c>
      <c r="G2330" s="2"/>
      <c r="H2330" s="1"/>
      <c r="I2330" s="1"/>
    </row>
    <row r="2331" spans="1:9" x14ac:dyDescent="0.3">
      <c r="A2331" s="2">
        <v>44007</v>
      </c>
      <c r="B2331" s="1">
        <v>20.5</v>
      </c>
      <c r="C2331" s="1">
        <v>14.9</v>
      </c>
      <c r="G2331" s="2"/>
      <c r="H2331" s="1"/>
      <c r="I2331" s="1"/>
    </row>
    <row r="2332" spans="1:9" x14ac:dyDescent="0.3">
      <c r="A2332" s="2">
        <v>44008</v>
      </c>
      <c r="B2332" s="1">
        <v>23.6</v>
      </c>
      <c r="C2332" s="1">
        <v>15.4</v>
      </c>
      <c r="G2332" s="2"/>
      <c r="H2332" s="1"/>
      <c r="I2332" s="1"/>
    </row>
    <row r="2333" spans="1:9" x14ac:dyDescent="0.3">
      <c r="A2333" s="2">
        <v>44009</v>
      </c>
      <c r="B2333" s="1">
        <v>24.9</v>
      </c>
      <c r="C2333" s="1">
        <v>16.3</v>
      </c>
      <c r="G2333" s="2"/>
      <c r="H2333" s="1"/>
      <c r="I2333" s="1"/>
    </row>
    <row r="2334" spans="1:9" x14ac:dyDescent="0.3">
      <c r="A2334" s="2">
        <v>44010</v>
      </c>
      <c r="B2334" s="1">
        <v>25.8</v>
      </c>
      <c r="C2334" s="1">
        <v>14.9</v>
      </c>
      <c r="G2334" s="2"/>
      <c r="H2334" s="1"/>
      <c r="I2334" s="1"/>
    </row>
    <row r="2335" spans="1:9" x14ac:dyDescent="0.3">
      <c r="A2335" s="2">
        <v>44011</v>
      </c>
      <c r="B2335" s="1">
        <v>21.5</v>
      </c>
      <c r="C2335" s="1">
        <v>15.5</v>
      </c>
      <c r="G2335" s="2"/>
      <c r="H2335" s="1"/>
      <c r="I2335" s="1"/>
    </row>
    <row r="2336" spans="1:9" x14ac:dyDescent="0.3">
      <c r="A2336" s="2">
        <v>44012</v>
      </c>
      <c r="B2336" s="1">
        <v>26.3</v>
      </c>
      <c r="C2336" s="1">
        <v>13.2</v>
      </c>
      <c r="G2336" s="2"/>
      <c r="H2336" s="1"/>
      <c r="I2336" s="1"/>
    </row>
    <row r="2337" spans="1:9" x14ac:dyDescent="0.3">
      <c r="A2337" s="2">
        <v>44013</v>
      </c>
      <c r="B2337" s="1">
        <v>23.6</v>
      </c>
      <c r="C2337" s="1">
        <v>15.5</v>
      </c>
      <c r="G2337" s="2"/>
      <c r="H2337" s="1"/>
      <c r="I2337" s="1"/>
    </row>
    <row r="2338" spans="1:9" x14ac:dyDescent="0.3">
      <c r="A2338" s="2">
        <v>44014</v>
      </c>
      <c r="B2338" s="1">
        <v>19</v>
      </c>
      <c r="C2338" s="1">
        <v>14.2</v>
      </c>
      <c r="G2338" s="2"/>
      <c r="H2338" s="1"/>
      <c r="I2338" s="1"/>
    </row>
    <row r="2339" spans="1:9" x14ac:dyDescent="0.3">
      <c r="A2339" s="2">
        <v>44015</v>
      </c>
      <c r="B2339" s="1">
        <v>22.2</v>
      </c>
      <c r="C2339" s="1">
        <v>12.4</v>
      </c>
      <c r="G2339" s="2"/>
      <c r="H2339" s="1"/>
      <c r="I2339" s="1"/>
    </row>
    <row r="2340" spans="1:9" x14ac:dyDescent="0.3">
      <c r="A2340" s="2">
        <v>44016</v>
      </c>
      <c r="B2340" s="1">
        <v>26.7</v>
      </c>
      <c r="C2340" s="1">
        <v>12</v>
      </c>
      <c r="G2340" s="2"/>
      <c r="H2340" s="1"/>
      <c r="I2340" s="1"/>
    </row>
    <row r="2341" spans="1:9" x14ac:dyDescent="0.3">
      <c r="A2341" s="2">
        <v>44017</v>
      </c>
      <c r="B2341" s="1">
        <v>26</v>
      </c>
      <c r="C2341" s="1">
        <v>14.1</v>
      </c>
      <c r="G2341" s="2"/>
      <c r="H2341" s="1"/>
      <c r="I2341" s="1"/>
    </row>
    <row r="2342" spans="1:9" x14ac:dyDescent="0.3">
      <c r="A2342" s="2">
        <v>44018</v>
      </c>
      <c r="B2342" s="1">
        <v>18.899999999999999</v>
      </c>
      <c r="C2342" s="1">
        <v>16.7</v>
      </c>
      <c r="G2342" s="2"/>
      <c r="H2342" s="1"/>
      <c r="I2342" s="1"/>
    </row>
    <row r="2343" spans="1:9" x14ac:dyDescent="0.3">
      <c r="A2343" s="2">
        <v>44019</v>
      </c>
      <c r="B2343" s="1">
        <v>24.4</v>
      </c>
      <c r="C2343" s="1">
        <v>15.2</v>
      </c>
      <c r="G2343" s="2"/>
      <c r="H2343" s="1"/>
      <c r="I2343" s="1"/>
    </row>
    <row r="2344" spans="1:9" x14ac:dyDescent="0.3">
      <c r="A2344" s="2">
        <v>44020</v>
      </c>
      <c r="B2344" s="1">
        <v>23.6</v>
      </c>
      <c r="C2344" s="1">
        <v>16.899999999999999</v>
      </c>
      <c r="G2344" s="2"/>
      <c r="H2344" s="1"/>
      <c r="I2344" s="1"/>
    </row>
    <row r="2345" spans="1:9" x14ac:dyDescent="0.3">
      <c r="A2345" s="2">
        <v>44021</v>
      </c>
      <c r="B2345" s="1">
        <v>23.6</v>
      </c>
      <c r="C2345" s="1">
        <v>18.2</v>
      </c>
      <c r="G2345" s="2"/>
      <c r="H2345" s="1"/>
      <c r="I2345" s="1"/>
    </row>
    <row r="2346" spans="1:9" x14ac:dyDescent="0.3">
      <c r="A2346" s="2">
        <v>44022</v>
      </c>
      <c r="B2346" s="1">
        <v>19.8</v>
      </c>
      <c r="C2346" s="1">
        <v>16</v>
      </c>
      <c r="G2346" s="2"/>
      <c r="H2346" s="1"/>
      <c r="I2346" s="1"/>
    </row>
    <row r="2347" spans="1:9" x14ac:dyDescent="0.3">
      <c r="A2347" s="2">
        <v>44023</v>
      </c>
      <c r="B2347" s="1">
        <v>22.5</v>
      </c>
      <c r="C2347" s="1">
        <v>15.5</v>
      </c>
      <c r="G2347" s="2"/>
      <c r="H2347" s="1"/>
      <c r="I2347" s="1"/>
    </row>
    <row r="2348" spans="1:9" x14ac:dyDescent="0.3">
      <c r="A2348" s="2">
        <v>44024</v>
      </c>
      <c r="B2348" s="1">
        <v>26.4</v>
      </c>
      <c r="C2348" s="1">
        <v>16.8</v>
      </c>
      <c r="G2348" s="2"/>
      <c r="H2348" s="1"/>
      <c r="I2348" s="1"/>
    </row>
    <row r="2349" spans="1:9" x14ac:dyDescent="0.3">
      <c r="A2349" s="2">
        <v>44025</v>
      </c>
      <c r="B2349" s="1">
        <v>26.4</v>
      </c>
      <c r="C2349" s="1">
        <v>17</v>
      </c>
      <c r="G2349" s="2"/>
      <c r="H2349" s="1"/>
      <c r="I2349" s="1"/>
    </row>
    <row r="2350" spans="1:9" x14ac:dyDescent="0.3">
      <c r="A2350" s="2">
        <v>44026</v>
      </c>
      <c r="B2350" s="1">
        <v>23.7</v>
      </c>
      <c r="C2350" s="1">
        <v>12.7</v>
      </c>
      <c r="G2350" s="2"/>
      <c r="H2350" s="1"/>
      <c r="I2350" s="1"/>
    </row>
    <row r="2351" spans="1:9" x14ac:dyDescent="0.3">
      <c r="A2351" s="2">
        <v>44027</v>
      </c>
      <c r="B2351" s="1">
        <v>23.5</v>
      </c>
      <c r="C2351" s="1">
        <v>15.1</v>
      </c>
      <c r="G2351" s="2"/>
      <c r="H2351" s="1"/>
      <c r="I2351" s="1"/>
    </row>
    <row r="2352" spans="1:9" x14ac:dyDescent="0.3">
      <c r="A2352" s="2">
        <v>44028</v>
      </c>
      <c r="B2352" s="1">
        <v>25</v>
      </c>
      <c r="C2352" s="1">
        <v>16.100000000000001</v>
      </c>
      <c r="G2352" s="2"/>
      <c r="H2352" s="1"/>
      <c r="I2352" s="1"/>
    </row>
    <row r="2353" spans="1:9" x14ac:dyDescent="0.3">
      <c r="A2353" s="2">
        <v>44029</v>
      </c>
      <c r="B2353" s="1">
        <v>27.6</v>
      </c>
      <c r="C2353" s="1">
        <v>14.7</v>
      </c>
      <c r="G2353" s="2"/>
      <c r="H2353" s="1"/>
      <c r="I2353" s="1"/>
    </row>
    <row r="2354" spans="1:9" x14ac:dyDescent="0.3">
      <c r="A2354" s="2">
        <v>44030</v>
      </c>
      <c r="B2354" s="1">
        <v>29.9</v>
      </c>
      <c r="C2354" s="1">
        <v>15.5</v>
      </c>
      <c r="G2354" s="2"/>
      <c r="H2354" s="1"/>
      <c r="I2354" s="1"/>
    </row>
    <row r="2355" spans="1:9" x14ac:dyDescent="0.3">
      <c r="A2355" s="2">
        <v>44031</v>
      </c>
      <c r="B2355" s="1">
        <v>24.6</v>
      </c>
      <c r="C2355" s="1">
        <v>17.3</v>
      </c>
      <c r="G2355" s="2"/>
      <c r="H2355" s="1"/>
      <c r="I2355" s="1"/>
    </row>
    <row r="2356" spans="1:9" x14ac:dyDescent="0.3">
      <c r="A2356" s="2">
        <v>44032</v>
      </c>
      <c r="B2356" s="1">
        <v>22.7</v>
      </c>
      <c r="C2356" s="1">
        <v>18.2</v>
      </c>
      <c r="G2356" s="2"/>
      <c r="H2356" s="1"/>
      <c r="I2356" s="1"/>
    </row>
    <row r="2357" spans="1:9" x14ac:dyDescent="0.3">
      <c r="A2357" s="2">
        <v>44033</v>
      </c>
      <c r="B2357" s="1">
        <v>22</v>
      </c>
      <c r="C2357" s="1">
        <v>17.600000000000001</v>
      </c>
      <c r="G2357" s="2"/>
      <c r="H2357" s="1"/>
      <c r="I2357" s="1"/>
    </row>
    <row r="2358" spans="1:9" x14ac:dyDescent="0.3">
      <c r="A2358" s="2">
        <v>44034</v>
      </c>
      <c r="B2358" s="1">
        <v>27.4</v>
      </c>
      <c r="C2358" s="1">
        <v>17.899999999999999</v>
      </c>
      <c r="G2358" s="2"/>
      <c r="H2358" s="1"/>
      <c r="I2358" s="1"/>
    </row>
    <row r="2359" spans="1:9" x14ac:dyDescent="0.3">
      <c r="A2359" s="2">
        <v>44035</v>
      </c>
      <c r="B2359" s="1">
        <v>25.1</v>
      </c>
      <c r="C2359" s="1">
        <v>18.100000000000001</v>
      </c>
      <c r="G2359" s="2"/>
      <c r="H2359" s="1"/>
      <c r="I2359" s="1"/>
    </row>
    <row r="2360" spans="1:9" x14ac:dyDescent="0.3">
      <c r="A2360" s="2">
        <v>44036</v>
      </c>
      <c r="B2360" s="1">
        <v>25.5</v>
      </c>
      <c r="C2360" s="1">
        <v>18.100000000000001</v>
      </c>
      <c r="G2360" s="2"/>
      <c r="H2360" s="1"/>
      <c r="I2360" s="1"/>
    </row>
    <row r="2361" spans="1:9" x14ac:dyDescent="0.3">
      <c r="A2361" s="2">
        <v>44037</v>
      </c>
      <c r="B2361" s="1">
        <v>27</v>
      </c>
      <c r="C2361" s="1">
        <v>14.5</v>
      </c>
      <c r="G2361" s="2"/>
      <c r="H2361" s="1"/>
      <c r="I2361" s="1"/>
    </row>
    <row r="2362" spans="1:9" x14ac:dyDescent="0.3">
      <c r="A2362" s="2">
        <v>44039</v>
      </c>
      <c r="B2362" s="1">
        <v>29.9</v>
      </c>
      <c r="C2362" s="1">
        <v>16.899999999999999</v>
      </c>
      <c r="G2362" s="2"/>
      <c r="H2362" s="1"/>
      <c r="I2362" s="1"/>
    </row>
    <row r="2363" spans="1:9" x14ac:dyDescent="0.3">
      <c r="A2363" s="2">
        <v>44040</v>
      </c>
      <c r="B2363" s="1">
        <v>22.2</v>
      </c>
      <c r="C2363" s="1">
        <v>16.899999999999999</v>
      </c>
      <c r="G2363" s="2"/>
      <c r="H2363" s="1"/>
      <c r="I2363" s="1"/>
    </row>
    <row r="2364" spans="1:9" x14ac:dyDescent="0.3">
      <c r="A2364" s="2">
        <v>44041</v>
      </c>
      <c r="B2364" s="1">
        <v>22</v>
      </c>
      <c r="C2364" s="1">
        <v>16.8</v>
      </c>
      <c r="G2364" s="2"/>
      <c r="H2364" s="1"/>
      <c r="I2364" s="1"/>
    </row>
    <row r="2365" spans="1:9" x14ac:dyDescent="0.3">
      <c r="A2365" s="2">
        <v>44042</v>
      </c>
      <c r="B2365" s="1">
        <v>35.4</v>
      </c>
      <c r="C2365" s="1">
        <v>18.399999999999999</v>
      </c>
      <c r="G2365" s="2"/>
      <c r="H2365" s="1"/>
      <c r="I2365" s="1"/>
    </row>
    <row r="2366" spans="1:9" x14ac:dyDescent="0.3">
      <c r="A2366" s="2">
        <v>44043</v>
      </c>
      <c r="B2366" s="1">
        <v>28.4</v>
      </c>
      <c r="C2366" s="1">
        <v>17.7</v>
      </c>
      <c r="G2366" s="2"/>
      <c r="H2366" s="1"/>
      <c r="I2366" s="1"/>
    </row>
    <row r="2367" spans="1:9" x14ac:dyDescent="0.3">
      <c r="A2367" s="2">
        <v>44044</v>
      </c>
      <c r="B2367" s="1">
        <v>21.3</v>
      </c>
      <c r="C2367" s="1">
        <v>16.3</v>
      </c>
      <c r="G2367" s="2"/>
      <c r="H2367" s="1"/>
      <c r="I2367" s="1"/>
    </row>
    <row r="2368" spans="1:9" x14ac:dyDescent="0.3">
      <c r="A2368" s="2">
        <v>44045</v>
      </c>
      <c r="B2368" s="1">
        <v>23.3</v>
      </c>
      <c r="C2368" s="1">
        <v>16</v>
      </c>
      <c r="G2368" s="2"/>
      <c r="H2368" s="1"/>
      <c r="I2368" s="1"/>
    </row>
    <row r="2369" spans="1:9" x14ac:dyDescent="0.3">
      <c r="A2369" s="2">
        <v>44046</v>
      </c>
      <c r="B2369" s="1">
        <v>26.1</v>
      </c>
      <c r="C2369" s="1">
        <v>16.7</v>
      </c>
      <c r="G2369" s="2"/>
      <c r="H2369" s="1"/>
      <c r="I2369" s="1"/>
    </row>
    <row r="2370" spans="1:9" x14ac:dyDescent="0.3">
      <c r="A2370" s="2">
        <v>44047</v>
      </c>
      <c r="B2370" s="1">
        <v>26.8</v>
      </c>
      <c r="C2370" s="1">
        <v>16.5</v>
      </c>
      <c r="G2370" s="2"/>
      <c r="H2370" s="1"/>
      <c r="I2370" s="1"/>
    </row>
    <row r="2371" spans="1:9" x14ac:dyDescent="0.3">
      <c r="A2371" s="2">
        <v>44048</v>
      </c>
      <c r="B2371" s="1">
        <v>29.7</v>
      </c>
      <c r="C2371" s="1">
        <v>14.5</v>
      </c>
      <c r="G2371" s="2"/>
      <c r="H2371" s="1"/>
      <c r="I2371" s="1"/>
    </row>
    <row r="2372" spans="1:9" x14ac:dyDescent="0.3">
      <c r="A2372" s="2">
        <v>44049</v>
      </c>
      <c r="B2372" s="1">
        <v>33.700000000000003</v>
      </c>
      <c r="C2372" s="1">
        <v>15.3</v>
      </c>
      <c r="G2372" s="2"/>
      <c r="H2372" s="1"/>
      <c r="I2372" s="1"/>
    </row>
    <row r="2373" spans="1:9" x14ac:dyDescent="0.3">
      <c r="A2373" s="2">
        <v>44050</v>
      </c>
      <c r="B2373" s="1">
        <v>28.3</v>
      </c>
      <c r="C2373" s="1">
        <v>19.5</v>
      </c>
      <c r="G2373" s="2"/>
      <c r="H2373" s="1"/>
      <c r="I2373" s="1"/>
    </row>
    <row r="2374" spans="1:9" x14ac:dyDescent="0.3">
      <c r="A2374" s="2">
        <v>44051</v>
      </c>
      <c r="B2374" s="1">
        <v>27.8</v>
      </c>
      <c r="C2374" s="1">
        <v>15.9</v>
      </c>
      <c r="G2374" s="2"/>
      <c r="H2374" s="1"/>
      <c r="I2374" s="1"/>
    </row>
    <row r="2375" spans="1:9" x14ac:dyDescent="0.3">
      <c r="A2375" s="2">
        <v>44052</v>
      </c>
      <c r="B2375" s="1">
        <v>24.8</v>
      </c>
      <c r="C2375" s="1">
        <v>19.3</v>
      </c>
      <c r="G2375" s="2"/>
      <c r="H2375" s="1"/>
      <c r="I2375" s="1"/>
    </row>
    <row r="2376" spans="1:9" x14ac:dyDescent="0.3">
      <c r="A2376" s="2">
        <v>44053</v>
      </c>
      <c r="B2376" s="1">
        <v>23.2</v>
      </c>
      <c r="C2376" s="1">
        <v>18</v>
      </c>
      <c r="G2376" s="2"/>
      <c r="H2376" s="1"/>
      <c r="I2376" s="1"/>
    </row>
    <row r="2377" spans="1:9" x14ac:dyDescent="0.3">
      <c r="A2377" s="2">
        <v>44054</v>
      </c>
      <c r="B2377" s="1">
        <v>23.7</v>
      </c>
      <c r="C2377" s="1">
        <v>18.600000000000001</v>
      </c>
      <c r="G2377" s="2"/>
      <c r="H2377" s="1"/>
      <c r="I2377" s="1"/>
    </row>
    <row r="2378" spans="1:9" x14ac:dyDescent="0.3">
      <c r="A2378" s="2">
        <v>44055</v>
      </c>
      <c r="B2378" s="1">
        <v>22.4</v>
      </c>
      <c r="C2378" s="1">
        <v>16.899999999999999</v>
      </c>
      <c r="G2378" s="2"/>
      <c r="H2378" s="1"/>
      <c r="I2378" s="1"/>
    </row>
    <row r="2379" spans="1:9" x14ac:dyDescent="0.3">
      <c r="A2379" s="2">
        <v>44056</v>
      </c>
      <c r="B2379" s="1">
        <v>23.6</v>
      </c>
      <c r="C2379" s="1">
        <v>15.8</v>
      </c>
      <c r="G2379" s="2"/>
      <c r="H2379" s="1"/>
      <c r="I2379" s="1"/>
    </row>
    <row r="2380" spans="1:9" x14ac:dyDescent="0.3">
      <c r="A2380" s="2">
        <v>44057</v>
      </c>
      <c r="B2380" s="1">
        <v>23.2</v>
      </c>
      <c r="C2380" s="1">
        <v>17</v>
      </c>
      <c r="G2380" s="2"/>
      <c r="H2380" s="1"/>
      <c r="I2380" s="1"/>
    </row>
    <row r="2381" spans="1:9" x14ac:dyDescent="0.3">
      <c r="A2381" s="2">
        <v>44058</v>
      </c>
      <c r="B2381" s="1">
        <v>23</v>
      </c>
      <c r="C2381" s="1">
        <v>16.100000000000001</v>
      </c>
      <c r="G2381" s="2"/>
      <c r="H2381" s="1"/>
      <c r="I2381" s="1"/>
    </row>
    <row r="2382" spans="1:9" x14ac:dyDescent="0.3">
      <c r="A2382" s="2">
        <v>44059</v>
      </c>
      <c r="B2382" s="1">
        <v>27.3</v>
      </c>
      <c r="C2382" s="1">
        <v>12.7</v>
      </c>
      <c r="G2382" s="2"/>
      <c r="H2382" s="1"/>
      <c r="I2382" s="1"/>
    </row>
    <row r="2383" spans="1:9" x14ac:dyDescent="0.3">
      <c r="A2383" s="2">
        <v>44060</v>
      </c>
      <c r="B2383" s="1">
        <v>24.2</v>
      </c>
      <c r="C2383" s="1">
        <v>16.2</v>
      </c>
      <c r="G2383" s="2"/>
      <c r="H2383" s="1"/>
      <c r="I2383" s="1"/>
    </row>
    <row r="2384" spans="1:9" x14ac:dyDescent="0.3">
      <c r="A2384" s="2">
        <v>44061</v>
      </c>
      <c r="B2384" s="1">
        <v>27.4</v>
      </c>
      <c r="C2384" s="1">
        <v>15.6</v>
      </c>
      <c r="G2384" s="2"/>
      <c r="H2384" s="1"/>
      <c r="I2384" s="1"/>
    </row>
    <row r="2385" spans="1:9" x14ac:dyDescent="0.3">
      <c r="A2385" s="2">
        <v>44062</v>
      </c>
      <c r="B2385" s="1">
        <v>33.9</v>
      </c>
      <c r="C2385" s="1">
        <v>17.399999999999999</v>
      </c>
      <c r="G2385" s="2"/>
      <c r="H2385" s="1"/>
      <c r="I2385" s="1"/>
    </row>
    <row r="2386" spans="1:9" x14ac:dyDescent="0.3">
      <c r="A2386" s="2">
        <v>44063</v>
      </c>
      <c r="B2386" s="1">
        <v>25</v>
      </c>
      <c r="C2386" s="1">
        <v>18.600000000000001</v>
      </c>
      <c r="G2386" s="2"/>
      <c r="H2386" s="1"/>
      <c r="I2386" s="1"/>
    </row>
    <row r="2387" spans="1:9" x14ac:dyDescent="0.3">
      <c r="A2387" s="2">
        <v>44064</v>
      </c>
      <c r="B2387" s="1">
        <v>27.1</v>
      </c>
      <c r="C2387" s="1">
        <v>15.6</v>
      </c>
      <c r="G2387" s="2"/>
      <c r="H2387" s="1"/>
      <c r="I2387" s="1"/>
    </row>
    <row r="2388" spans="1:9" x14ac:dyDescent="0.3">
      <c r="A2388" s="2">
        <v>44065</v>
      </c>
      <c r="B2388" s="1">
        <v>25.6</v>
      </c>
      <c r="C2388" s="1">
        <v>15.1</v>
      </c>
      <c r="G2388" s="2"/>
      <c r="H2388" s="1"/>
      <c r="I2388" s="1"/>
    </row>
    <row r="2389" spans="1:9" x14ac:dyDescent="0.3">
      <c r="A2389" s="2">
        <v>44066</v>
      </c>
      <c r="B2389" s="1">
        <v>25.8</v>
      </c>
      <c r="C2389" s="1">
        <v>15.1</v>
      </c>
      <c r="G2389" s="2"/>
      <c r="H2389" s="1"/>
      <c r="I2389" s="1"/>
    </row>
    <row r="2390" spans="1:9" x14ac:dyDescent="0.3">
      <c r="A2390" s="2">
        <v>44067</v>
      </c>
      <c r="B2390" s="1">
        <v>27.6</v>
      </c>
      <c r="C2390" s="1">
        <v>17.600000000000001</v>
      </c>
      <c r="G2390" s="2"/>
      <c r="H2390" s="1"/>
      <c r="I2390" s="1"/>
    </row>
    <row r="2391" spans="1:9" x14ac:dyDescent="0.3">
      <c r="A2391" s="2">
        <v>44068</v>
      </c>
      <c r="B2391" s="1">
        <v>29.9</v>
      </c>
      <c r="C2391" s="1">
        <v>15.7</v>
      </c>
      <c r="G2391" s="2"/>
      <c r="H2391" s="1"/>
      <c r="I2391" s="1"/>
    </row>
    <row r="2392" spans="1:9" x14ac:dyDescent="0.3">
      <c r="A2392" s="2">
        <v>44069</v>
      </c>
      <c r="B2392" s="1">
        <v>28</v>
      </c>
      <c r="C2392" s="1">
        <v>19.100000000000001</v>
      </c>
      <c r="G2392" s="2"/>
      <c r="H2392" s="1"/>
      <c r="I2392" s="1"/>
    </row>
    <row r="2393" spans="1:9" x14ac:dyDescent="0.3">
      <c r="A2393" s="2">
        <v>44070</v>
      </c>
      <c r="B2393" s="1">
        <v>28.3</v>
      </c>
      <c r="C2393" s="1">
        <v>18.899999999999999</v>
      </c>
      <c r="G2393" s="2"/>
      <c r="H2393" s="1"/>
      <c r="I2393" s="1"/>
    </row>
    <row r="2394" spans="1:9" x14ac:dyDescent="0.3">
      <c r="A2394" s="2">
        <v>44071</v>
      </c>
      <c r="B2394" s="1">
        <v>22.4</v>
      </c>
      <c r="C2394" s="1">
        <v>14.1</v>
      </c>
      <c r="G2394" s="2"/>
      <c r="H2394" s="1"/>
      <c r="I2394" s="1"/>
    </row>
    <row r="2395" spans="1:9" x14ac:dyDescent="0.3">
      <c r="A2395" s="2">
        <v>44072</v>
      </c>
      <c r="B2395" s="1">
        <v>17.7</v>
      </c>
      <c r="C2395" s="1">
        <v>13.2</v>
      </c>
      <c r="G2395" s="2"/>
      <c r="H2395" s="1"/>
      <c r="I2395" s="1"/>
    </row>
    <row r="2396" spans="1:9" x14ac:dyDescent="0.3">
      <c r="A2396" s="2">
        <v>44073</v>
      </c>
      <c r="B2396" s="1">
        <v>18.600000000000001</v>
      </c>
      <c r="C2396" s="1">
        <v>11.9</v>
      </c>
      <c r="G2396" s="2"/>
      <c r="H2396" s="1"/>
      <c r="I2396" s="1"/>
    </row>
    <row r="2397" spans="1:9" x14ac:dyDescent="0.3">
      <c r="A2397" s="2">
        <v>44074</v>
      </c>
      <c r="B2397" s="1">
        <v>23.9</v>
      </c>
      <c r="C2397" s="1">
        <v>9.3000000000000007</v>
      </c>
      <c r="G2397" s="2"/>
      <c r="H2397" s="1"/>
      <c r="I2397" s="1"/>
    </row>
    <row r="2398" spans="1:9" x14ac:dyDescent="0.3">
      <c r="A2398" s="2">
        <v>44075</v>
      </c>
      <c r="B2398" s="1">
        <v>22.8</v>
      </c>
      <c r="C2398" s="1">
        <v>12.8</v>
      </c>
      <c r="G2398" s="2"/>
      <c r="H2398" s="1"/>
      <c r="I2398" s="1"/>
    </row>
    <row r="2399" spans="1:9" x14ac:dyDescent="0.3">
      <c r="A2399" s="2">
        <v>44076</v>
      </c>
      <c r="B2399" s="1">
        <v>24.8</v>
      </c>
      <c r="C2399" s="1">
        <v>14.6</v>
      </c>
      <c r="G2399" s="2"/>
      <c r="H2399" s="1"/>
      <c r="I2399" s="1"/>
    </row>
    <row r="2400" spans="1:9" x14ac:dyDescent="0.3">
      <c r="A2400" s="2">
        <v>44077</v>
      </c>
      <c r="B2400" s="1">
        <v>29</v>
      </c>
      <c r="C2400" s="1">
        <v>14.5</v>
      </c>
      <c r="G2400" s="2"/>
      <c r="H2400" s="1"/>
      <c r="I2400" s="1"/>
    </row>
    <row r="2401" spans="1:9" x14ac:dyDescent="0.3">
      <c r="A2401" s="2">
        <v>44078</v>
      </c>
      <c r="B2401" s="1">
        <v>31.6</v>
      </c>
      <c r="C2401" s="1">
        <v>15.1</v>
      </c>
      <c r="G2401" s="2"/>
      <c r="H2401" s="1"/>
      <c r="I2401" s="1"/>
    </row>
    <row r="2402" spans="1:9" x14ac:dyDescent="0.3">
      <c r="A2402" s="2">
        <v>44079</v>
      </c>
      <c r="B2402" s="1">
        <v>20.399999999999999</v>
      </c>
      <c r="C2402" s="1">
        <v>17</v>
      </c>
      <c r="G2402" s="2"/>
      <c r="H2402" s="1"/>
      <c r="I2402" s="1"/>
    </row>
    <row r="2403" spans="1:9" x14ac:dyDescent="0.3">
      <c r="A2403" s="2">
        <v>44080</v>
      </c>
      <c r="B2403" s="1">
        <v>19.399999999999999</v>
      </c>
      <c r="C2403" s="1">
        <v>14.9</v>
      </c>
      <c r="G2403" s="2"/>
      <c r="H2403" s="1"/>
      <c r="I2403" s="1"/>
    </row>
    <row r="2404" spans="1:9" x14ac:dyDescent="0.3">
      <c r="A2404" s="2">
        <v>44081</v>
      </c>
      <c r="B2404" s="1">
        <v>23.2</v>
      </c>
      <c r="C2404" s="1">
        <v>11.6</v>
      </c>
      <c r="G2404" s="2"/>
      <c r="H2404" s="1"/>
      <c r="I2404" s="1"/>
    </row>
    <row r="2405" spans="1:9" x14ac:dyDescent="0.3">
      <c r="A2405" s="2">
        <v>44082</v>
      </c>
      <c r="B2405" s="1">
        <v>25.4</v>
      </c>
      <c r="C2405" s="1">
        <v>11.6</v>
      </c>
      <c r="G2405" s="2"/>
      <c r="H2405" s="1"/>
      <c r="I2405" s="1"/>
    </row>
    <row r="2406" spans="1:9" x14ac:dyDescent="0.3">
      <c r="A2406" s="2">
        <v>44083</v>
      </c>
      <c r="B2406" s="1">
        <v>25.9</v>
      </c>
      <c r="C2406" s="1">
        <v>13.1</v>
      </c>
      <c r="G2406" s="2"/>
      <c r="H2406" s="1"/>
      <c r="I2406" s="1"/>
    </row>
    <row r="2407" spans="1:9" x14ac:dyDescent="0.3">
      <c r="A2407" s="2">
        <v>44084</v>
      </c>
      <c r="B2407" s="1">
        <v>26.4</v>
      </c>
      <c r="C2407" s="1">
        <v>16.100000000000001</v>
      </c>
      <c r="G2407" s="2"/>
      <c r="H2407" s="1"/>
      <c r="I2407" s="1"/>
    </row>
    <row r="2408" spans="1:9" x14ac:dyDescent="0.3">
      <c r="A2408" s="2">
        <v>44085</v>
      </c>
      <c r="B2408" s="1">
        <v>26.9</v>
      </c>
      <c r="C2408" s="1">
        <v>15.8</v>
      </c>
      <c r="G2408" s="2"/>
      <c r="H2408" s="1"/>
      <c r="I2408" s="1"/>
    </row>
    <row r="2409" spans="1:9" x14ac:dyDescent="0.3">
      <c r="A2409" s="2">
        <v>44086</v>
      </c>
      <c r="B2409" s="1">
        <v>26.6</v>
      </c>
      <c r="C2409" s="1">
        <v>17.7</v>
      </c>
      <c r="G2409" s="2"/>
      <c r="H2409" s="1"/>
      <c r="I2409" s="1"/>
    </row>
    <row r="2410" spans="1:9" x14ac:dyDescent="0.3">
      <c r="A2410" s="2">
        <v>44087</v>
      </c>
      <c r="B2410" s="1">
        <v>34.700000000000003</v>
      </c>
      <c r="C2410" s="1">
        <v>15</v>
      </c>
      <c r="G2410" s="2"/>
      <c r="H2410" s="1"/>
      <c r="I2410" s="1"/>
    </row>
    <row r="2411" spans="1:9" x14ac:dyDescent="0.3">
      <c r="A2411" s="2">
        <v>44088</v>
      </c>
      <c r="B2411" s="1">
        <v>28</v>
      </c>
      <c r="C2411" s="1">
        <v>16.3</v>
      </c>
      <c r="G2411" s="2"/>
      <c r="H2411" s="1"/>
      <c r="I2411" s="1"/>
    </row>
    <row r="2412" spans="1:9" x14ac:dyDescent="0.3">
      <c r="A2412" s="2">
        <v>44089</v>
      </c>
      <c r="B2412" s="1">
        <v>27</v>
      </c>
      <c r="C2412" s="1">
        <v>16.100000000000001</v>
      </c>
      <c r="G2412" s="2"/>
      <c r="H2412" s="1"/>
      <c r="I2412" s="1"/>
    </row>
    <row r="2413" spans="1:9" x14ac:dyDescent="0.3">
      <c r="A2413" s="2">
        <v>44090</v>
      </c>
      <c r="B2413" s="1">
        <v>27.8</v>
      </c>
      <c r="C2413" s="1">
        <v>16.3</v>
      </c>
      <c r="G2413" s="2"/>
      <c r="H2413" s="1"/>
      <c r="I2413" s="1"/>
    </row>
    <row r="2414" spans="1:9" x14ac:dyDescent="0.3">
      <c r="A2414" s="2">
        <v>44091</v>
      </c>
      <c r="B2414" s="1">
        <v>27.1</v>
      </c>
      <c r="C2414" s="1">
        <v>18.5</v>
      </c>
      <c r="G2414" s="2"/>
      <c r="H2414" s="1"/>
      <c r="I2414" s="1"/>
    </row>
    <row r="2415" spans="1:9" x14ac:dyDescent="0.3">
      <c r="A2415" s="2">
        <v>44092</v>
      </c>
      <c r="B2415" s="1">
        <v>26.5</v>
      </c>
      <c r="C2415" s="1">
        <v>17</v>
      </c>
      <c r="G2415" s="2"/>
      <c r="H2415" s="1"/>
      <c r="I2415" s="1"/>
    </row>
    <row r="2416" spans="1:9" x14ac:dyDescent="0.3">
      <c r="A2416" s="2">
        <v>44093</v>
      </c>
      <c r="B2416" s="1">
        <v>20.3</v>
      </c>
      <c r="C2416" s="1">
        <v>15.9</v>
      </c>
      <c r="G2416" s="2"/>
      <c r="H2416" s="1"/>
      <c r="I2416" s="1"/>
    </row>
    <row r="2417" spans="1:9" x14ac:dyDescent="0.3">
      <c r="A2417" s="2">
        <v>44094</v>
      </c>
      <c r="B2417" s="1">
        <v>23.2</v>
      </c>
      <c r="C2417" s="1">
        <v>13.7</v>
      </c>
      <c r="G2417" s="2"/>
      <c r="H2417" s="1"/>
      <c r="I2417" s="1"/>
    </row>
    <row r="2418" spans="1:9" x14ac:dyDescent="0.3">
      <c r="A2418" s="2">
        <v>44095</v>
      </c>
      <c r="B2418" s="1">
        <v>20.7</v>
      </c>
      <c r="C2418" s="1">
        <v>16</v>
      </c>
      <c r="G2418" s="2"/>
      <c r="H2418" s="1"/>
      <c r="I2418" s="1"/>
    </row>
    <row r="2419" spans="1:9" x14ac:dyDescent="0.3">
      <c r="A2419" s="2">
        <v>44096</v>
      </c>
      <c r="B2419" s="1">
        <v>21.9</v>
      </c>
      <c r="C2419" s="1">
        <v>15.1</v>
      </c>
      <c r="G2419" s="2"/>
      <c r="H2419" s="1"/>
      <c r="I2419" s="1"/>
    </row>
    <row r="2420" spans="1:9" x14ac:dyDescent="0.3">
      <c r="A2420" s="2">
        <v>44097</v>
      </c>
      <c r="B2420" s="1">
        <v>25</v>
      </c>
      <c r="C2420" s="1">
        <v>14.5</v>
      </c>
      <c r="G2420" s="2"/>
      <c r="H2420" s="1"/>
      <c r="I2420" s="1"/>
    </row>
    <row r="2421" spans="1:9" x14ac:dyDescent="0.3">
      <c r="A2421" s="2">
        <v>44098</v>
      </c>
      <c r="B2421" s="1">
        <v>23.5</v>
      </c>
      <c r="C2421" s="1">
        <v>13</v>
      </c>
      <c r="G2421" s="2"/>
      <c r="H2421" s="1"/>
      <c r="I2421" s="1"/>
    </row>
    <row r="2422" spans="1:9" x14ac:dyDescent="0.3">
      <c r="A2422" s="2">
        <v>44099</v>
      </c>
      <c r="B2422" s="1">
        <v>16.3</v>
      </c>
      <c r="C2422" s="1">
        <v>11</v>
      </c>
      <c r="G2422" s="2"/>
      <c r="H2422" s="1"/>
      <c r="I2422" s="1"/>
    </row>
    <row r="2423" spans="1:9" x14ac:dyDescent="0.3">
      <c r="A2423" s="2">
        <v>44100</v>
      </c>
      <c r="B2423" s="1">
        <v>21.7</v>
      </c>
      <c r="C2423" s="1">
        <v>11.1</v>
      </c>
      <c r="G2423" s="2"/>
      <c r="H2423" s="1"/>
      <c r="I2423" s="1"/>
    </row>
    <row r="2424" spans="1:9" x14ac:dyDescent="0.3">
      <c r="A2424" s="2">
        <v>44101</v>
      </c>
      <c r="B2424" s="1">
        <v>18.3</v>
      </c>
      <c r="C2424" s="1">
        <v>12</v>
      </c>
      <c r="G2424" s="2"/>
      <c r="H2424" s="1"/>
      <c r="I2424" s="1"/>
    </row>
    <row r="2425" spans="1:9" x14ac:dyDescent="0.3">
      <c r="A2425" s="2">
        <v>44102</v>
      </c>
      <c r="B2425" s="1">
        <v>19.600000000000001</v>
      </c>
      <c r="C2425" s="1">
        <v>7.6</v>
      </c>
      <c r="G2425" s="2"/>
      <c r="H2425" s="1"/>
      <c r="I2425" s="1"/>
    </row>
    <row r="2426" spans="1:9" x14ac:dyDescent="0.3">
      <c r="A2426" s="2">
        <v>44103</v>
      </c>
      <c r="B2426" s="1">
        <v>22.2</v>
      </c>
      <c r="C2426" s="1">
        <v>9.6999999999999993</v>
      </c>
      <c r="G2426" s="2"/>
      <c r="H2426" s="1"/>
      <c r="I2426" s="1"/>
    </row>
    <row r="2427" spans="1:9" x14ac:dyDescent="0.3">
      <c r="A2427" s="2">
        <v>44104</v>
      </c>
      <c r="B2427" s="1">
        <v>22.4</v>
      </c>
      <c r="C2427" s="1">
        <v>11.3</v>
      </c>
      <c r="G2427" s="2"/>
      <c r="H2427" s="1"/>
      <c r="I2427" s="1"/>
    </row>
    <row r="2428" spans="1:9" x14ac:dyDescent="0.3">
      <c r="A2428" s="2">
        <v>44105</v>
      </c>
      <c r="B2428" s="1">
        <v>23.3</v>
      </c>
      <c r="C2428" s="1">
        <v>14</v>
      </c>
      <c r="G2428" s="2"/>
      <c r="H2428" s="1"/>
      <c r="I2428" s="1"/>
    </row>
    <row r="2429" spans="1:9" x14ac:dyDescent="0.3">
      <c r="A2429" s="2">
        <v>44106</v>
      </c>
      <c r="B2429" s="1">
        <v>23.4</v>
      </c>
      <c r="C2429" s="1">
        <v>9.1999999999999993</v>
      </c>
      <c r="G2429" s="2"/>
      <c r="H2429" s="1"/>
      <c r="I2429" s="1"/>
    </row>
    <row r="2430" spans="1:9" x14ac:dyDescent="0.3">
      <c r="A2430" s="2">
        <v>44107</v>
      </c>
      <c r="B2430" s="1">
        <v>18.2</v>
      </c>
      <c r="C2430" s="1">
        <v>9.9</v>
      </c>
      <c r="G2430" s="2"/>
      <c r="H2430" s="1"/>
      <c r="I2430" s="1"/>
    </row>
    <row r="2431" spans="1:9" x14ac:dyDescent="0.3">
      <c r="A2431" s="2">
        <v>44108</v>
      </c>
      <c r="B2431" s="1">
        <v>16.2</v>
      </c>
      <c r="C2431" s="1">
        <v>10.3</v>
      </c>
      <c r="G2431" s="2"/>
      <c r="H2431" s="1"/>
      <c r="I2431" s="1"/>
    </row>
    <row r="2432" spans="1:9" x14ac:dyDescent="0.3">
      <c r="A2432" s="2">
        <v>44109</v>
      </c>
      <c r="B2432" s="1">
        <v>21.9</v>
      </c>
      <c r="C2432" s="1">
        <v>10.8</v>
      </c>
      <c r="G2432" s="2"/>
      <c r="H2432" s="1"/>
      <c r="I2432" s="1"/>
    </row>
    <row r="2433" spans="1:9" x14ac:dyDescent="0.3">
      <c r="A2433" s="2">
        <v>44110</v>
      </c>
      <c r="B2433" s="1">
        <v>25.6</v>
      </c>
      <c r="C2433" s="1">
        <v>13.1</v>
      </c>
      <c r="G2433" s="2"/>
      <c r="H2433" s="1"/>
      <c r="I2433" s="1"/>
    </row>
    <row r="2434" spans="1:9" x14ac:dyDescent="0.3">
      <c r="A2434" s="2">
        <v>44111</v>
      </c>
      <c r="B2434" s="1">
        <v>22.2</v>
      </c>
      <c r="C2434" s="1">
        <v>15.7</v>
      </c>
      <c r="G2434" s="2"/>
      <c r="H2434" s="1"/>
      <c r="I2434" s="1"/>
    </row>
    <row r="2435" spans="1:9" x14ac:dyDescent="0.3">
      <c r="A2435" s="2">
        <v>44112</v>
      </c>
      <c r="B2435" s="1">
        <v>21.8</v>
      </c>
      <c r="C2435" s="1">
        <v>15.4</v>
      </c>
      <c r="G2435" s="2"/>
      <c r="H2435" s="1"/>
      <c r="I2435" s="1"/>
    </row>
    <row r="2436" spans="1:9" x14ac:dyDescent="0.3">
      <c r="A2436" s="2">
        <v>44113</v>
      </c>
      <c r="B2436" s="1">
        <v>22.4</v>
      </c>
      <c r="C2436" s="1">
        <v>15.8</v>
      </c>
      <c r="G2436" s="2"/>
      <c r="H2436" s="1"/>
      <c r="I2436" s="1"/>
    </row>
    <row r="2437" spans="1:9" x14ac:dyDescent="0.3">
      <c r="A2437" s="2">
        <v>44114</v>
      </c>
      <c r="B2437" s="1">
        <v>16.399999999999999</v>
      </c>
      <c r="C2437" s="1">
        <v>12.9</v>
      </c>
      <c r="G2437" s="2"/>
      <c r="H2437" s="1"/>
      <c r="I2437" s="1"/>
    </row>
    <row r="2438" spans="1:9" x14ac:dyDescent="0.3">
      <c r="A2438" s="2">
        <v>44115</v>
      </c>
      <c r="B2438" s="1">
        <v>15.8</v>
      </c>
      <c r="C2438" s="1">
        <v>11</v>
      </c>
      <c r="G2438" s="2"/>
      <c r="H2438" s="1"/>
      <c r="I2438" s="1"/>
    </row>
    <row r="2439" spans="1:9" x14ac:dyDescent="0.3">
      <c r="A2439" s="2">
        <v>44116</v>
      </c>
      <c r="B2439" s="1">
        <v>19.2</v>
      </c>
      <c r="C2439" s="1">
        <v>8.5</v>
      </c>
      <c r="G2439" s="2"/>
      <c r="H2439" s="1"/>
      <c r="I2439" s="1"/>
    </row>
    <row r="2440" spans="1:9" x14ac:dyDescent="0.3">
      <c r="A2440" s="2">
        <v>44117</v>
      </c>
      <c r="B2440" s="1">
        <v>15.2</v>
      </c>
      <c r="C2440" s="1">
        <v>10.8</v>
      </c>
      <c r="G2440" s="2"/>
      <c r="H2440" s="1"/>
      <c r="I2440" s="1"/>
    </row>
    <row r="2441" spans="1:9" x14ac:dyDescent="0.3">
      <c r="A2441" s="2">
        <v>44118</v>
      </c>
      <c r="B2441" s="1">
        <v>16.600000000000001</v>
      </c>
      <c r="C2441" s="1">
        <v>10.4</v>
      </c>
      <c r="G2441" s="2"/>
      <c r="H2441" s="1"/>
      <c r="I2441" s="1"/>
    </row>
    <row r="2442" spans="1:9" x14ac:dyDescent="0.3">
      <c r="A2442" s="2">
        <v>44119</v>
      </c>
      <c r="B2442" s="1">
        <v>16.100000000000001</v>
      </c>
      <c r="C2442" s="1">
        <v>7.2</v>
      </c>
      <c r="G2442" s="2"/>
      <c r="H2442" s="1"/>
      <c r="I2442" s="1"/>
    </row>
    <row r="2443" spans="1:9" x14ac:dyDescent="0.3">
      <c r="A2443" s="2">
        <v>44120</v>
      </c>
      <c r="B2443" s="1">
        <v>17.8</v>
      </c>
      <c r="C2443" s="1">
        <v>5.0999999999999996</v>
      </c>
      <c r="G2443" s="2"/>
      <c r="H2443" s="1"/>
      <c r="I2443" s="1"/>
    </row>
    <row r="2444" spans="1:9" x14ac:dyDescent="0.3">
      <c r="A2444" s="2">
        <v>44121</v>
      </c>
      <c r="B2444" s="1">
        <v>20.2</v>
      </c>
      <c r="C2444" s="1">
        <v>6.3</v>
      </c>
      <c r="G2444" s="2"/>
      <c r="H2444" s="1"/>
      <c r="I2444" s="1"/>
    </row>
    <row r="2445" spans="1:9" x14ac:dyDescent="0.3">
      <c r="A2445" s="2">
        <v>44122</v>
      </c>
      <c r="B2445" s="1">
        <v>24.4</v>
      </c>
      <c r="C2445" s="1">
        <v>6.6</v>
      </c>
      <c r="G2445" s="2"/>
      <c r="H2445" s="1"/>
      <c r="I2445" s="1"/>
    </row>
    <row r="2446" spans="1:9" x14ac:dyDescent="0.3">
      <c r="A2446" s="2">
        <v>44123</v>
      </c>
      <c r="B2446" s="1">
        <v>24.9</v>
      </c>
      <c r="C2446" s="1">
        <v>10.6</v>
      </c>
      <c r="G2446" s="2"/>
      <c r="H2446" s="1"/>
      <c r="I2446" s="1"/>
    </row>
    <row r="2447" spans="1:9" x14ac:dyDescent="0.3">
      <c r="A2447" s="2">
        <v>44124</v>
      </c>
      <c r="B2447" s="1">
        <v>21.9</v>
      </c>
      <c r="C2447" s="1">
        <v>14.1</v>
      </c>
      <c r="G2447" s="2"/>
      <c r="H2447" s="1"/>
      <c r="I2447" s="1"/>
    </row>
    <row r="2448" spans="1:9" x14ac:dyDescent="0.3">
      <c r="A2448" s="2">
        <v>44125</v>
      </c>
      <c r="B2448" s="1">
        <v>21.7</v>
      </c>
      <c r="C2448" s="1">
        <v>12.1</v>
      </c>
      <c r="G2448" s="2"/>
      <c r="H2448" s="1"/>
      <c r="I2448" s="1"/>
    </row>
    <row r="2449" spans="1:9" x14ac:dyDescent="0.3">
      <c r="A2449" s="2">
        <v>44126</v>
      </c>
      <c r="B2449" s="1">
        <v>18.5</v>
      </c>
      <c r="C2449" s="1">
        <v>9.3000000000000007</v>
      </c>
      <c r="G2449" s="2"/>
      <c r="H2449" s="1"/>
      <c r="I2449" s="1"/>
    </row>
    <row r="2450" spans="1:9" x14ac:dyDescent="0.3">
      <c r="A2450" s="2">
        <v>44127</v>
      </c>
      <c r="B2450" s="1">
        <v>20</v>
      </c>
      <c r="C2450" s="1">
        <v>7.8</v>
      </c>
      <c r="G2450" s="2"/>
      <c r="H2450" s="1"/>
      <c r="I2450" s="1"/>
    </row>
    <row r="2451" spans="1:9" x14ac:dyDescent="0.3">
      <c r="A2451" s="2">
        <v>44128</v>
      </c>
      <c r="B2451" s="1">
        <v>22.8</v>
      </c>
      <c r="C2451" s="1">
        <v>6.6</v>
      </c>
      <c r="G2451" s="2"/>
      <c r="H2451" s="1"/>
      <c r="I2451" s="1"/>
    </row>
    <row r="2452" spans="1:9" x14ac:dyDescent="0.3">
      <c r="A2452" s="2">
        <v>44129</v>
      </c>
      <c r="B2452" s="1">
        <v>20.7</v>
      </c>
      <c r="C2452" s="1">
        <v>7.8</v>
      </c>
      <c r="G2452" s="2"/>
      <c r="H2452" s="1"/>
      <c r="I2452" s="1"/>
    </row>
    <row r="2453" spans="1:9" x14ac:dyDescent="0.3">
      <c r="A2453" s="2">
        <v>44130</v>
      </c>
      <c r="B2453" s="1">
        <v>16.7</v>
      </c>
      <c r="C2453" s="1">
        <v>5.4</v>
      </c>
      <c r="G2453" s="2"/>
      <c r="H2453" s="1"/>
      <c r="I2453" s="1"/>
    </row>
    <row r="2454" spans="1:9" x14ac:dyDescent="0.3">
      <c r="A2454" s="2">
        <v>44131</v>
      </c>
      <c r="B2454" s="1">
        <v>21.3</v>
      </c>
      <c r="C2454" s="1">
        <v>8.5</v>
      </c>
      <c r="G2454" s="2"/>
      <c r="H2454" s="1"/>
      <c r="I2454" s="1"/>
    </row>
    <row r="2455" spans="1:9" x14ac:dyDescent="0.3">
      <c r="A2455" s="2">
        <v>44132</v>
      </c>
      <c r="B2455" s="1">
        <v>21</v>
      </c>
      <c r="C2455" s="1">
        <v>9.6</v>
      </c>
      <c r="G2455" s="2"/>
      <c r="H2455" s="1"/>
      <c r="I2455" s="1"/>
    </row>
    <row r="2456" spans="1:9" x14ac:dyDescent="0.3">
      <c r="A2456" s="2">
        <v>44133</v>
      </c>
      <c r="B2456" s="1">
        <v>19.5</v>
      </c>
      <c r="C2456" s="1">
        <v>6.8</v>
      </c>
      <c r="G2456" s="2"/>
      <c r="H2456" s="1"/>
      <c r="I2456" s="1"/>
    </row>
    <row r="2457" spans="1:9" x14ac:dyDescent="0.3">
      <c r="A2457" s="2">
        <v>44134</v>
      </c>
      <c r="B2457" s="1">
        <v>21.8</v>
      </c>
      <c r="C2457" s="1">
        <v>7</v>
      </c>
      <c r="G2457" s="2"/>
      <c r="H2457" s="1"/>
      <c r="I2457" s="1"/>
    </row>
    <row r="2458" spans="1:9" x14ac:dyDescent="0.3">
      <c r="A2458" s="2">
        <v>44135</v>
      </c>
      <c r="B2458" s="1">
        <v>26</v>
      </c>
      <c r="C2458" s="1">
        <v>6.8</v>
      </c>
      <c r="G2458" s="2"/>
      <c r="H2458" s="1"/>
      <c r="I2458" s="1"/>
    </row>
    <row r="2459" spans="1:9" x14ac:dyDescent="0.3">
      <c r="A2459" s="2">
        <v>44136</v>
      </c>
      <c r="B2459" s="1">
        <v>21.7</v>
      </c>
      <c r="C2459" s="1">
        <v>12.7</v>
      </c>
      <c r="G2459" s="2"/>
      <c r="H2459" s="1"/>
      <c r="I2459" s="1"/>
    </row>
    <row r="2460" spans="1:9" x14ac:dyDescent="0.3">
      <c r="A2460" s="2">
        <v>44137</v>
      </c>
      <c r="B2460" s="1">
        <v>17</v>
      </c>
      <c r="C2460" s="1">
        <v>10.5</v>
      </c>
      <c r="G2460" s="2"/>
      <c r="H2460" s="1"/>
      <c r="I2460" s="1"/>
    </row>
    <row r="2461" spans="1:9" x14ac:dyDescent="0.3">
      <c r="A2461" s="2">
        <v>44138</v>
      </c>
      <c r="B2461" s="1">
        <v>12.8</v>
      </c>
      <c r="C2461" s="1">
        <v>6.8</v>
      </c>
      <c r="G2461" s="2"/>
      <c r="H2461" s="1"/>
      <c r="I2461" s="1"/>
    </row>
    <row r="2462" spans="1:9" x14ac:dyDescent="0.3">
      <c r="A2462" s="2">
        <v>44139</v>
      </c>
      <c r="B2462" s="1">
        <v>12</v>
      </c>
      <c r="C2462" s="1">
        <v>5.7</v>
      </c>
      <c r="G2462" s="2"/>
      <c r="H2462" s="1"/>
      <c r="I2462" s="1"/>
    </row>
    <row r="2463" spans="1:9" x14ac:dyDescent="0.3">
      <c r="A2463" s="2">
        <v>44140</v>
      </c>
      <c r="B2463" s="1">
        <v>12.8</v>
      </c>
      <c r="C2463" s="1">
        <v>4.3</v>
      </c>
      <c r="G2463" s="2"/>
      <c r="H2463" s="1"/>
      <c r="I2463" s="1"/>
    </row>
    <row r="2464" spans="1:9" x14ac:dyDescent="0.3">
      <c r="A2464" s="2">
        <v>44141</v>
      </c>
      <c r="B2464" s="1">
        <v>24.5</v>
      </c>
      <c r="C2464" s="1">
        <v>8.9</v>
      </c>
      <c r="G2464" s="2"/>
      <c r="H2464" s="1"/>
      <c r="I2464" s="1"/>
    </row>
    <row r="2465" spans="1:9" x14ac:dyDescent="0.3">
      <c r="A2465" s="2">
        <v>44142</v>
      </c>
      <c r="B2465" s="1">
        <v>22.7</v>
      </c>
      <c r="C2465" s="1">
        <v>11.2</v>
      </c>
      <c r="G2465" s="2"/>
      <c r="H2465" s="1"/>
      <c r="I2465" s="1"/>
    </row>
    <row r="2466" spans="1:9" x14ac:dyDescent="0.3">
      <c r="A2466" s="2">
        <v>44143</v>
      </c>
      <c r="B2466" s="1">
        <v>21.4</v>
      </c>
      <c r="C2466" s="1">
        <v>10.8</v>
      </c>
      <c r="G2466" s="2"/>
      <c r="H2466" s="1"/>
      <c r="I2466" s="1"/>
    </row>
    <row r="2467" spans="1:9" x14ac:dyDescent="0.3">
      <c r="A2467" s="2">
        <v>44144</v>
      </c>
      <c r="B2467" s="1">
        <v>18.100000000000001</v>
      </c>
      <c r="C2467" s="1">
        <v>9.4</v>
      </c>
      <c r="G2467" s="2"/>
      <c r="H2467" s="1"/>
      <c r="I2467" s="1"/>
    </row>
    <row r="2468" spans="1:9" x14ac:dyDescent="0.3">
      <c r="A2468" s="2">
        <v>44145</v>
      </c>
      <c r="B2468" s="1">
        <v>18.399999999999999</v>
      </c>
      <c r="C2468" s="1">
        <v>9</v>
      </c>
      <c r="G2468" s="2"/>
      <c r="H2468" s="1"/>
      <c r="I2468" s="1"/>
    </row>
    <row r="2469" spans="1:9" x14ac:dyDescent="0.3">
      <c r="A2469" s="2">
        <v>44146</v>
      </c>
      <c r="B2469" s="1">
        <v>19.8</v>
      </c>
      <c r="C2469" s="1">
        <v>5.7</v>
      </c>
      <c r="G2469" s="2"/>
      <c r="H2469" s="1"/>
      <c r="I2469" s="1"/>
    </row>
    <row r="2470" spans="1:9" x14ac:dyDescent="0.3">
      <c r="A2470" s="2">
        <v>44147</v>
      </c>
      <c r="B2470" s="1">
        <v>22.2</v>
      </c>
      <c r="C2470" s="1">
        <v>11.3</v>
      </c>
      <c r="G2470" s="2"/>
      <c r="H2470" s="1"/>
      <c r="I2470" s="1"/>
    </row>
    <row r="2471" spans="1:9" x14ac:dyDescent="0.3">
      <c r="A2471" s="2">
        <v>44148</v>
      </c>
      <c r="B2471" s="1">
        <v>21.3</v>
      </c>
      <c r="C2471" s="1">
        <v>7.6</v>
      </c>
      <c r="G2471" s="2"/>
      <c r="H2471" s="1"/>
      <c r="I2471" s="1"/>
    </row>
    <row r="2472" spans="1:9" x14ac:dyDescent="0.3">
      <c r="A2472" s="2">
        <v>44149</v>
      </c>
      <c r="B2472" s="1">
        <v>21.9</v>
      </c>
      <c r="C2472" s="1">
        <v>8.4</v>
      </c>
      <c r="G2472" s="2"/>
      <c r="H2472" s="1"/>
      <c r="I2472" s="1"/>
    </row>
    <row r="2473" spans="1:9" x14ac:dyDescent="0.3">
      <c r="A2473" s="2">
        <v>44150</v>
      </c>
      <c r="B2473" s="1">
        <v>21.7</v>
      </c>
      <c r="C2473" s="1">
        <v>11.8</v>
      </c>
      <c r="G2473" s="2"/>
      <c r="H2473" s="1"/>
      <c r="I2473" s="1"/>
    </row>
    <row r="2474" spans="1:9" x14ac:dyDescent="0.3">
      <c r="A2474" s="2">
        <v>44151</v>
      </c>
      <c r="B2474" s="1">
        <v>16.8</v>
      </c>
      <c r="C2474" s="1">
        <v>8.1</v>
      </c>
      <c r="G2474" s="2"/>
      <c r="H2474" s="1"/>
      <c r="I2474" s="1"/>
    </row>
    <row r="2475" spans="1:9" x14ac:dyDescent="0.3">
      <c r="A2475" s="2">
        <v>44152</v>
      </c>
      <c r="B2475" s="1">
        <v>21.3</v>
      </c>
      <c r="C2475" s="1">
        <v>5.7</v>
      </c>
      <c r="G2475" s="2"/>
      <c r="H2475" s="1"/>
      <c r="I2475" s="1"/>
    </row>
    <row r="2476" spans="1:9" x14ac:dyDescent="0.3">
      <c r="A2476" s="2">
        <v>44153</v>
      </c>
      <c r="B2476" s="1">
        <v>23.2</v>
      </c>
      <c r="C2476" s="1">
        <v>7.8</v>
      </c>
      <c r="G2476" s="2"/>
      <c r="H2476" s="1"/>
      <c r="I2476" s="1"/>
    </row>
    <row r="2477" spans="1:9" x14ac:dyDescent="0.3">
      <c r="A2477" s="2">
        <v>44154</v>
      </c>
      <c r="B2477" s="1">
        <v>13</v>
      </c>
      <c r="C2477" s="1">
        <v>10.1</v>
      </c>
      <c r="G2477" s="2"/>
      <c r="H2477" s="1"/>
      <c r="I2477" s="1"/>
    </row>
    <row r="2478" spans="1:9" x14ac:dyDescent="0.3">
      <c r="A2478" s="2">
        <v>44155</v>
      </c>
      <c r="B2478" s="1">
        <v>16.7</v>
      </c>
      <c r="C2478" s="1">
        <v>6.8</v>
      </c>
      <c r="G2478" s="2"/>
      <c r="H2478" s="1"/>
      <c r="I2478" s="1"/>
    </row>
    <row r="2479" spans="1:9" x14ac:dyDescent="0.3">
      <c r="A2479" s="2">
        <v>44156</v>
      </c>
      <c r="B2479" s="1">
        <v>15.9</v>
      </c>
      <c r="C2479" s="1">
        <v>4.0999999999999996</v>
      </c>
      <c r="G2479" s="2"/>
      <c r="H2479" s="1"/>
      <c r="I2479" s="1"/>
    </row>
    <row r="2480" spans="1:9" x14ac:dyDescent="0.3">
      <c r="A2480" s="2">
        <v>44157</v>
      </c>
      <c r="B2480" s="1">
        <v>19.399999999999999</v>
      </c>
      <c r="C2480" s="1">
        <v>3.7</v>
      </c>
      <c r="G2480" s="2"/>
      <c r="H2480" s="1"/>
      <c r="I2480" s="1"/>
    </row>
    <row r="2481" spans="1:9" x14ac:dyDescent="0.3">
      <c r="A2481" s="2">
        <v>44158</v>
      </c>
      <c r="B2481" s="1">
        <v>16.600000000000001</v>
      </c>
      <c r="C2481" s="1">
        <v>3.3</v>
      </c>
      <c r="G2481" s="2"/>
      <c r="H2481" s="1"/>
      <c r="I2481" s="1"/>
    </row>
    <row r="2482" spans="1:9" x14ac:dyDescent="0.3">
      <c r="A2482" s="2">
        <v>44159</v>
      </c>
      <c r="B2482" s="1">
        <v>15.6</v>
      </c>
      <c r="C2482" s="1">
        <v>3.5</v>
      </c>
      <c r="G2482" s="2"/>
      <c r="H2482" s="1"/>
      <c r="I2482" s="1"/>
    </row>
    <row r="2483" spans="1:9" x14ac:dyDescent="0.3">
      <c r="A2483" s="2">
        <v>44160</v>
      </c>
      <c r="B2483" s="1">
        <v>15.8</v>
      </c>
      <c r="C2483" s="1">
        <v>9.4</v>
      </c>
      <c r="G2483" s="2"/>
      <c r="H2483" s="1"/>
      <c r="I2483" s="1"/>
    </row>
    <row r="2484" spans="1:9" x14ac:dyDescent="0.3">
      <c r="A2484" s="2">
        <v>44161</v>
      </c>
      <c r="B2484" s="1">
        <v>19.7</v>
      </c>
      <c r="C2484" s="1">
        <v>8.1</v>
      </c>
      <c r="G2484" s="2"/>
      <c r="H2484" s="1"/>
      <c r="I2484" s="1"/>
    </row>
    <row r="2485" spans="1:9" x14ac:dyDescent="0.3">
      <c r="A2485" s="2">
        <v>44162</v>
      </c>
      <c r="B2485" s="1">
        <v>20.7</v>
      </c>
      <c r="C2485" s="1">
        <v>5.7</v>
      </c>
      <c r="G2485" s="2"/>
      <c r="H2485" s="1"/>
      <c r="I2485" s="1"/>
    </row>
    <row r="2486" spans="1:9" x14ac:dyDescent="0.3">
      <c r="A2486" s="2">
        <v>44163</v>
      </c>
      <c r="B2486" s="1">
        <v>19.600000000000001</v>
      </c>
      <c r="C2486" s="1">
        <v>4.2</v>
      </c>
      <c r="G2486" s="2"/>
      <c r="H2486" s="1"/>
      <c r="I2486" s="1"/>
    </row>
    <row r="2487" spans="1:9" x14ac:dyDescent="0.3">
      <c r="A2487" s="2">
        <v>44164</v>
      </c>
      <c r="B2487" s="1">
        <v>20</v>
      </c>
      <c r="C2487" s="1">
        <v>4</v>
      </c>
      <c r="G2487" s="2"/>
      <c r="H2487" s="1"/>
      <c r="I2487" s="1"/>
    </row>
    <row r="2488" spans="1:9" x14ac:dyDescent="0.3">
      <c r="A2488" s="2">
        <v>44165</v>
      </c>
      <c r="B2488" s="1">
        <v>16.100000000000001</v>
      </c>
      <c r="C2488" s="1">
        <v>4.0999999999999996</v>
      </c>
      <c r="G2488" s="2"/>
      <c r="H2488" s="1"/>
      <c r="I2488" s="1"/>
    </row>
    <row r="2489" spans="1:9" x14ac:dyDescent="0.3">
      <c r="A2489" s="2">
        <v>44166</v>
      </c>
      <c r="B2489" s="1">
        <v>14</v>
      </c>
      <c r="C2489" s="1">
        <v>3.3</v>
      </c>
      <c r="G2489" s="2"/>
      <c r="H2489" s="1"/>
      <c r="I2489" s="1"/>
    </row>
    <row r="2490" spans="1:9" x14ac:dyDescent="0.3">
      <c r="A2490" s="2">
        <v>44167</v>
      </c>
      <c r="B2490" s="1">
        <v>11.9</v>
      </c>
      <c r="C2490" s="1">
        <v>4.8</v>
      </c>
      <c r="G2490" s="2"/>
      <c r="H2490" s="1"/>
      <c r="I2490" s="1"/>
    </row>
    <row r="2491" spans="1:9" x14ac:dyDescent="0.3">
      <c r="A2491" s="2">
        <v>44168</v>
      </c>
      <c r="B2491" s="1">
        <v>15.6</v>
      </c>
      <c r="C2491" s="1">
        <v>4.4000000000000004</v>
      </c>
      <c r="G2491" s="2"/>
      <c r="H2491" s="1"/>
      <c r="I2491" s="1"/>
    </row>
    <row r="2492" spans="1:9" x14ac:dyDescent="0.3">
      <c r="A2492" s="2">
        <v>44169</v>
      </c>
      <c r="B2492" s="1">
        <v>9.1999999999999993</v>
      </c>
      <c r="C2492" s="1">
        <v>3.4</v>
      </c>
      <c r="G2492" s="2"/>
      <c r="H2492" s="1"/>
      <c r="I2492" s="1"/>
    </row>
    <row r="2493" spans="1:9" x14ac:dyDescent="0.3">
      <c r="A2493" s="2">
        <v>44170</v>
      </c>
      <c r="B2493" s="1">
        <v>7.7</v>
      </c>
      <c r="C2493" s="1">
        <v>4.2</v>
      </c>
      <c r="G2493" s="2"/>
      <c r="H2493" s="1"/>
      <c r="I2493" s="1"/>
    </row>
    <row r="2494" spans="1:9" x14ac:dyDescent="0.3">
      <c r="A2494" s="2">
        <v>44171</v>
      </c>
      <c r="B2494" s="1">
        <v>9.6</v>
      </c>
      <c r="C2494" s="1">
        <v>5.3</v>
      </c>
      <c r="G2494" s="2"/>
      <c r="H2494" s="1"/>
      <c r="I2494" s="1"/>
    </row>
    <row r="2495" spans="1:9" x14ac:dyDescent="0.3">
      <c r="A2495" s="2">
        <v>44172</v>
      </c>
      <c r="B2495" s="1">
        <v>13.8</v>
      </c>
      <c r="C2495" s="1">
        <v>7.2</v>
      </c>
      <c r="G2495" s="2"/>
      <c r="H2495" s="1"/>
      <c r="I2495" s="1"/>
    </row>
    <row r="2496" spans="1:9" x14ac:dyDescent="0.3">
      <c r="A2496" s="2">
        <v>44173</v>
      </c>
      <c r="B2496" s="1">
        <v>8</v>
      </c>
      <c r="C2496" s="1">
        <v>4.8</v>
      </c>
      <c r="G2496" s="2"/>
      <c r="H2496" s="1"/>
      <c r="I2496" s="1"/>
    </row>
    <row r="2497" spans="1:9" x14ac:dyDescent="0.3">
      <c r="A2497" s="2">
        <v>44174</v>
      </c>
      <c r="B2497" s="1">
        <v>12.6</v>
      </c>
      <c r="C2497" s="1">
        <v>4.4000000000000004</v>
      </c>
      <c r="G2497" s="2"/>
      <c r="H2497" s="1"/>
      <c r="I2497" s="1"/>
    </row>
    <row r="2498" spans="1:9" x14ac:dyDescent="0.3">
      <c r="A2498" s="2">
        <v>44175</v>
      </c>
      <c r="B2498" s="1">
        <v>16.899999999999999</v>
      </c>
      <c r="C2498" s="1">
        <v>10.9</v>
      </c>
      <c r="G2498" s="2"/>
      <c r="H2498" s="1"/>
      <c r="I2498" s="1"/>
    </row>
    <row r="2499" spans="1:9" x14ac:dyDescent="0.3">
      <c r="A2499" s="2">
        <v>44176</v>
      </c>
      <c r="B2499" s="1">
        <v>18.7</v>
      </c>
      <c r="C2499" s="1">
        <v>10.9</v>
      </c>
      <c r="G2499" s="2"/>
      <c r="H2499" s="1"/>
      <c r="I2499" s="1"/>
    </row>
    <row r="2500" spans="1:9" x14ac:dyDescent="0.3">
      <c r="A2500" s="2">
        <v>44177</v>
      </c>
      <c r="B2500" s="1">
        <v>17</v>
      </c>
      <c r="C2500" s="1">
        <v>10</v>
      </c>
      <c r="G2500" s="2"/>
      <c r="H2500" s="1"/>
      <c r="I2500" s="1"/>
    </row>
    <row r="2501" spans="1:9" x14ac:dyDescent="0.3">
      <c r="A2501" s="2">
        <v>44178</v>
      </c>
      <c r="B2501" s="1">
        <v>18.3</v>
      </c>
      <c r="C2501" s="1">
        <v>5.7</v>
      </c>
      <c r="G2501" s="2"/>
      <c r="H2501" s="1"/>
      <c r="I2501" s="1"/>
    </row>
    <row r="2502" spans="1:9" x14ac:dyDescent="0.3">
      <c r="A2502" s="2">
        <v>44179</v>
      </c>
      <c r="B2502" s="1">
        <v>18.2</v>
      </c>
      <c r="C2502" s="1">
        <v>9.5</v>
      </c>
      <c r="G2502" s="2"/>
      <c r="H2502" s="1"/>
      <c r="I2502" s="1"/>
    </row>
    <row r="2503" spans="1:9" x14ac:dyDescent="0.3">
      <c r="A2503" s="2">
        <v>44180</v>
      </c>
      <c r="B2503" s="1">
        <v>15.5</v>
      </c>
      <c r="C2503" s="1">
        <v>5</v>
      </c>
      <c r="G2503" s="2"/>
      <c r="H2503" s="1"/>
      <c r="I2503" s="1"/>
    </row>
    <row r="2504" spans="1:9" x14ac:dyDescent="0.3">
      <c r="A2504" s="2">
        <v>44181</v>
      </c>
      <c r="B2504" s="1">
        <v>15.1</v>
      </c>
      <c r="C2504" s="1">
        <v>5.9</v>
      </c>
      <c r="G2504" s="2"/>
      <c r="H2504" s="1"/>
      <c r="I2504" s="1"/>
    </row>
    <row r="2505" spans="1:9" x14ac:dyDescent="0.3">
      <c r="A2505" s="2">
        <v>44182</v>
      </c>
      <c r="B2505" s="1">
        <v>12.9</v>
      </c>
      <c r="C2505" s="1">
        <v>2.7</v>
      </c>
      <c r="G2505" s="2"/>
      <c r="H2505" s="1"/>
      <c r="I2505" s="1"/>
    </row>
    <row r="2506" spans="1:9" x14ac:dyDescent="0.3">
      <c r="A2506" s="2">
        <v>44183</v>
      </c>
      <c r="B2506" s="1">
        <v>16.899999999999999</v>
      </c>
      <c r="C2506" s="1">
        <v>3</v>
      </c>
      <c r="G2506" s="2"/>
      <c r="H2506" s="1"/>
      <c r="I2506" s="1"/>
    </row>
    <row r="2507" spans="1:9" x14ac:dyDescent="0.3">
      <c r="A2507" s="2">
        <v>44184</v>
      </c>
      <c r="B2507" s="1">
        <v>14.8</v>
      </c>
      <c r="C2507" s="1">
        <v>6.1</v>
      </c>
      <c r="G2507" s="2"/>
      <c r="H2507" s="1"/>
      <c r="I2507" s="1"/>
    </row>
    <row r="2508" spans="1:9" x14ac:dyDescent="0.3">
      <c r="A2508" s="2">
        <v>44185</v>
      </c>
      <c r="B2508" s="1">
        <v>15.8</v>
      </c>
      <c r="C2508" s="1">
        <v>3.9</v>
      </c>
      <c r="G2508" s="2"/>
      <c r="H2508" s="1"/>
      <c r="I2508" s="1"/>
    </row>
    <row r="2509" spans="1:9" x14ac:dyDescent="0.3">
      <c r="A2509" s="2">
        <v>44186</v>
      </c>
      <c r="B2509" s="1">
        <v>20.8</v>
      </c>
      <c r="C2509" s="1">
        <v>10.4</v>
      </c>
      <c r="G2509" s="2"/>
      <c r="H2509" s="1"/>
      <c r="I2509" s="1"/>
    </row>
    <row r="2510" spans="1:9" x14ac:dyDescent="0.3">
      <c r="A2510" s="2">
        <v>44187</v>
      </c>
      <c r="B2510" s="1">
        <v>21.6</v>
      </c>
      <c r="C2510" s="1">
        <v>7.5</v>
      </c>
      <c r="G2510" s="2"/>
      <c r="H2510" s="1"/>
      <c r="I2510" s="1"/>
    </row>
    <row r="2511" spans="1:9" x14ac:dyDescent="0.3">
      <c r="A2511" s="2">
        <v>44188</v>
      </c>
      <c r="B2511" s="1">
        <v>18.3</v>
      </c>
      <c r="C2511" s="1">
        <v>5.2</v>
      </c>
      <c r="G2511" s="2"/>
      <c r="H2511" s="1"/>
      <c r="I2511" s="1"/>
    </row>
    <row r="2512" spans="1:9" x14ac:dyDescent="0.3">
      <c r="A2512" s="2">
        <v>44189</v>
      </c>
      <c r="B2512" s="1">
        <v>11.2</v>
      </c>
      <c r="C2512" s="1">
        <v>2.7</v>
      </c>
      <c r="G2512" s="2"/>
      <c r="H2512" s="1"/>
      <c r="I2512" s="1"/>
    </row>
    <row r="2513" spans="1:9" x14ac:dyDescent="0.3">
      <c r="A2513" s="2">
        <v>44190</v>
      </c>
      <c r="B2513" s="1">
        <v>10</v>
      </c>
      <c r="C2513" s="1">
        <v>2.7</v>
      </c>
      <c r="G2513" s="2"/>
      <c r="H2513" s="1"/>
      <c r="I2513" s="1"/>
    </row>
    <row r="2514" spans="1:9" x14ac:dyDescent="0.3">
      <c r="A2514" s="2">
        <v>44191</v>
      </c>
      <c r="B2514" s="1">
        <v>11.6</v>
      </c>
      <c r="C2514" s="1">
        <v>0.8</v>
      </c>
      <c r="G2514" s="2"/>
      <c r="H2514" s="1"/>
      <c r="I2514" s="1"/>
    </row>
    <row r="2515" spans="1:9" x14ac:dyDescent="0.3">
      <c r="A2515" s="2">
        <v>44192</v>
      </c>
      <c r="B2515" s="1">
        <v>18.600000000000001</v>
      </c>
      <c r="C2515" s="1">
        <v>0.3</v>
      </c>
      <c r="G2515" s="2"/>
      <c r="H2515" s="1"/>
      <c r="I2515" s="1"/>
    </row>
    <row r="2516" spans="1:9" x14ac:dyDescent="0.3">
      <c r="A2516" s="2">
        <v>44193</v>
      </c>
      <c r="B2516" s="1">
        <v>11.9</v>
      </c>
      <c r="C2516" s="1">
        <v>5</v>
      </c>
      <c r="G2516" s="2"/>
      <c r="H2516" s="1"/>
      <c r="I2516" s="1"/>
    </row>
    <row r="2517" spans="1:9" x14ac:dyDescent="0.3">
      <c r="A2517" s="2">
        <v>44194</v>
      </c>
      <c r="B2517" s="1">
        <v>7.2</v>
      </c>
      <c r="C2517" s="1">
        <v>4.2</v>
      </c>
      <c r="G2517" s="2"/>
      <c r="H2517" s="1"/>
      <c r="I2517" s="1"/>
    </row>
    <row r="2518" spans="1:9" x14ac:dyDescent="0.3">
      <c r="A2518" s="2">
        <v>44195</v>
      </c>
      <c r="B2518" s="1">
        <v>11.8</v>
      </c>
      <c r="C2518" s="1">
        <v>4.2</v>
      </c>
      <c r="G2518" s="2"/>
      <c r="H2518" s="1"/>
      <c r="I2518" s="1"/>
    </row>
    <row r="2519" spans="1:9" x14ac:dyDescent="0.3">
      <c r="A2519" s="2">
        <v>44196</v>
      </c>
      <c r="B2519" s="1">
        <v>9.3000000000000007</v>
      </c>
      <c r="C2519" s="1">
        <v>3.4</v>
      </c>
      <c r="G2519" s="2"/>
      <c r="H2519" s="1"/>
      <c r="I2519" s="1"/>
    </row>
    <row r="2520" spans="1:9" x14ac:dyDescent="0.3">
      <c r="A2520" s="2">
        <v>44197</v>
      </c>
      <c r="B2520" s="1">
        <v>6.3</v>
      </c>
      <c r="C2520" s="1">
        <v>1.7</v>
      </c>
      <c r="G2520" s="2"/>
      <c r="H2520" s="1"/>
      <c r="I2520" s="1"/>
    </row>
    <row r="2521" spans="1:9" x14ac:dyDescent="0.3">
      <c r="A2521" s="2">
        <v>44198</v>
      </c>
      <c r="B2521" s="1">
        <v>6</v>
      </c>
      <c r="C2521" s="1">
        <v>1.6</v>
      </c>
      <c r="G2521" s="2"/>
      <c r="H2521" s="1"/>
      <c r="I2521" s="1"/>
    </row>
    <row r="2522" spans="1:9" x14ac:dyDescent="0.3">
      <c r="A2522" s="2">
        <v>44199</v>
      </c>
      <c r="B2522" s="1">
        <v>6.6</v>
      </c>
      <c r="C2522" s="1">
        <v>2.9</v>
      </c>
      <c r="G2522" s="2"/>
      <c r="H2522" s="1"/>
      <c r="I2522" s="1"/>
    </row>
    <row r="2523" spans="1:9" x14ac:dyDescent="0.3">
      <c r="A2523" s="2">
        <v>44200</v>
      </c>
      <c r="B2523" s="1">
        <v>3.7</v>
      </c>
      <c r="C2523" s="1">
        <v>1.2</v>
      </c>
      <c r="G2523" s="2"/>
      <c r="H2523" s="1"/>
      <c r="I2523" s="1"/>
    </row>
    <row r="2524" spans="1:9" x14ac:dyDescent="0.3">
      <c r="A2524" s="2">
        <v>44201</v>
      </c>
      <c r="B2524" s="1">
        <v>6.6</v>
      </c>
      <c r="C2524" s="1">
        <v>0.8</v>
      </c>
      <c r="G2524" s="2"/>
      <c r="H2524" s="1"/>
      <c r="I2524" s="1"/>
    </row>
    <row r="2525" spans="1:9" x14ac:dyDescent="0.3">
      <c r="A2525" s="2">
        <v>44202</v>
      </c>
      <c r="B2525" s="1">
        <v>10.1</v>
      </c>
      <c r="C2525" s="1">
        <v>0.6</v>
      </c>
      <c r="G2525" s="2"/>
      <c r="H2525" s="1"/>
      <c r="I2525" s="1"/>
    </row>
    <row r="2526" spans="1:9" x14ac:dyDescent="0.3">
      <c r="A2526" s="2">
        <v>44203</v>
      </c>
      <c r="B2526" s="1">
        <v>8.6</v>
      </c>
      <c r="C2526" s="1">
        <v>-0.9</v>
      </c>
      <c r="G2526" s="2"/>
      <c r="H2526" s="1"/>
      <c r="I2526" s="1"/>
    </row>
    <row r="2527" spans="1:9" x14ac:dyDescent="0.3">
      <c r="A2527" s="2">
        <v>44204</v>
      </c>
      <c r="B2527" s="1">
        <v>8.6999999999999993</v>
      </c>
      <c r="C2527" s="1">
        <v>-1.8</v>
      </c>
      <c r="G2527" s="2"/>
      <c r="H2527" s="1"/>
      <c r="I2527" s="1"/>
    </row>
    <row r="2528" spans="1:9" x14ac:dyDescent="0.3">
      <c r="A2528" s="2">
        <v>44205</v>
      </c>
      <c r="B2528" s="1">
        <v>3.1</v>
      </c>
      <c r="C2528" s="1">
        <v>-1.8</v>
      </c>
      <c r="G2528" s="2"/>
      <c r="H2528" s="1"/>
      <c r="I2528" s="1"/>
    </row>
    <row r="2529" spans="1:9" x14ac:dyDescent="0.3">
      <c r="A2529" s="2">
        <v>44206</v>
      </c>
      <c r="B2529" s="1">
        <v>7</v>
      </c>
      <c r="C2529" s="1">
        <v>1.4</v>
      </c>
      <c r="G2529" s="2"/>
      <c r="H2529" s="1"/>
      <c r="I2529" s="1"/>
    </row>
    <row r="2530" spans="1:9" x14ac:dyDescent="0.3">
      <c r="A2530" s="2">
        <v>44207</v>
      </c>
      <c r="B2530" s="1">
        <v>10</v>
      </c>
      <c r="C2530" s="1">
        <v>0.9</v>
      </c>
      <c r="G2530" s="2"/>
      <c r="H2530" s="1"/>
      <c r="I2530" s="1"/>
    </row>
    <row r="2531" spans="1:9" x14ac:dyDescent="0.3">
      <c r="A2531" s="2">
        <v>44208</v>
      </c>
      <c r="B2531" s="1">
        <v>10.9</v>
      </c>
      <c r="C2531" s="1">
        <v>-1.5</v>
      </c>
      <c r="G2531" s="2"/>
      <c r="H2531" s="1"/>
      <c r="I2531" s="1"/>
    </row>
    <row r="2532" spans="1:9" x14ac:dyDescent="0.3">
      <c r="A2532" s="2">
        <v>44209</v>
      </c>
      <c r="B2532" s="1">
        <v>11.6</v>
      </c>
      <c r="C2532" s="1">
        <v>-0.8</v>
      </c>
      <c r="G2532" s="2"/>
      <c r="H2532" s="1"/>
      <c r="I2532" s="1"/>
    </row>
    <row r="2533" spans="1:9" x14ac:dyDescent="0.3">
      <c r="A2533" s="2">
        <v>44210</v>
      </c>
      <c r="B2533" s="1">
        <v>8.1999999999999993</v>
      </c>
      <c r="C2533" s="1">
        <v>-1.6</v>
      </c>
      <c r="G2533" s="2"/>
      <c r="H2533" s="1"/>
      <c r="I2533" s="1"/>
    </row>
    <row r="2534" spans="1:9" x14ac:dyDescent="0.3">
      <c r="A2534" s="2">
        <v>44211</v>
      </c>
      <c r="B2534" s="1">
        <v>13.8</v>
      </c>
      <c r="C2534" s="1">
        <v>1.7</v>
      </c>
      <c r="G2534" s="2"/>
      <c r="H2534" s="1"/>
      <c r="I2534" s="1"/>
    </row>
    <row r="2535" spans="1:9" x14ac:dyDescent="0.3">
      <c r="A2535" s="2">
        <v>44212</v>
      </c>
      <c r="B2535" s="1">
        <v>13.7</v>
      </c>
      <c r="C2535" s="1">
        <v>-0.8</v>
      </c>
      <c r="G2535" s="2"/>
      <c r="H2535" s="1"/>
      <c r="I2535" s="1"/>
    </row>
    <row r="2536" spans="1:9" x14ac:dyDescent="0.3">
      <c r="A2536" s="2">
        <v>44213</v>
      </c>
      <c r="B2536" s="1">
        <v>12</v>
      </c>
      <c r="C2536" s="1">
        <v>-0.8</v>
      </c>
      <c r="G2536" s="2"/>
      <c r="H2536" s="1"/>
      <c r="I2536" s="1"/>
    </row>
    <row r="2537" spans="1:9" x14ac:dyDescent="0.3">
      <c r="A2537" s="2">
        <v>44214</v>
      </c>
      <c r="B2537" s="1">
        <v>15.6</v>
      </c>
      <c r="C2537" s="1">
        <v>4.4000000000000004</v>
      </c>
      <c r="G2537" s="2"/>
      <c r="H2537" s="1"/>
      <c r="I2537" s="1"/>
    </row>
    <row r="2538" spans="1:9" x14ac:dyDescent="0.3">
      <c r="A2538" s="2">
        <v>44215</v>
      </c>
      <c r="B2538" s="1">
        <v>15.8</v>
      </c>
      <c r="C2538" s="1">
        <v>0.9</v>
      </c>
      <c r="G2538" s="2"/>
      <c r="H2538" s="1"/>
      <c r="I2538" s="1"/>
    </row>
    <row r="2539" spans="1:9" x14ac:dyDescent="0.3">
      <c r="A2539" s="2">
        <v>44216</v>
      </c>
      <c r="B2539" s="1">
        <v>17.8</v>
      </c>
      <c r="C2539" s="1">
        <v>9.3000000000000007</v>
      </c>
      <c r="G2539" s="2"/>
      <c r="H2539" s="1"/>
      <c r="I2539" s="1"/>
    </row>
    <row r="2540" spans="1:9" x14ac:dyDescent="0.3">
      <c r="A2540" s="2">
        <v>44217</v>
      </c>
      <c r="B2540" s="1">
        <v>20</v>
      </c>
      <c r="C2540" s="1">
        <v>5</v>
      </c>
      <c r="G2540" s="2"/>
      <c r="H2540" s="1"/>
      <c r="I2540" s="1"/>
    </row>
    <row r="2541" spans="1:9" x14ac:dyDescent="0.3">
      <c r="A2541" s="2">
        <v>44218</v>
      </c>
      <c r="B2541" s="1">
        <v>15.7</v>
      </c>
      <c r="C2541" s="1">
        <v>4.3</v>
      </c>
      <c r="G2541" s="2"/>
      <c r="H2541" s="1"/>
      <c r="I2541" s="1"/>
    </row>
    <row r="2542" spans="1:9" x14ac:dyDescent="0.3">
      <c r="A2542" s="2">
        <v>44219</v>
      </c>
      <c r="B2542" s="1">
        <v>15.6</v>
      </c>
      <c r="C2542" s="1">
        <v>4</v>
      </c>
      <c r="G2542" s="2"/>
      <c r="H2542" s="1"/>
      <c r="I2542" s="1"/>
    </row>
    <row r="2543" spans="1:9" x14ac:dyDescent="0.3">
      <c r="A2543" s="2">
        <v>44220</v>
      </c>
      <c r="B2543" s="1">
        <v>15.5</v>
      </c>
      <c r="C2543" s="1">
        <v>6.8</v>
      </c>
      <c r="G2543" s="2"/>
      <c r="H2543" s="1"/>
      <c r="I2543" s="1"/>
    </row>
    <row r="2544" spans="1:9" x14ac:dyDescent="0.3">
      <c r="A2544" s="2">
        <v>44221</v>
      </c>
      <c r="B2544" s="1">
        <v>11.6</v>
      </c>
      <c r="C2544" s="1">
        <v>8.1</v>
      </c>
      <c r="G2544" s="2"/>
      <c r="H2544" s="1"/>
      <c r="I2544" s="1"/>
    </row>
    <row r="2545" spans="1:9" x14ac:dyDescent="0.3">
      <c r="A2545" s="2">
        <v>44222</v>
      </c>
      <c r="B2545" s="1">
        <v>18.600000000000001</v>
      </c>
      <c r="C2545" s="1">
        <v>7.3</v>
      </c>
      <c r="G2545" s="2"/>
      <c r="H2545" s="1"/>
      <c r="I2545" s="1"/>
    </row>
    <row r="2546" spans="1:9" x14ac:dyDescent="0.3">
      <c r="A2546" s="2">
        <v>44223</v>
      </c>
      <c r="B2546" s="1">
        <v>21.5</v>
      </c>
      <c r="C2546" s="1">
        <v>10.4</v>
      </c>
      <c r="G2546" s="2"/>
      <c r="H2546" s="1"/>
      <c r="I2546" s="1"/>
    </row>
    <row r="2547" spans="1:9" x14ac:dyDescent="0.3">
      <c r="A2547" s="2">
        <v>44224</v>
      </c>
      <c r="B2547" s="1">
        <v>19.7</v>
      </c>
      <c r="C2547" s="1">
        <v>8.4</v>
      </c>
      <c r="G2547" s="2"/>
      <c r="H2547" s="1"/>
      <c r="I2547" s="1"/>
    </row>
    <row r="2548" spans="1:9" x14ac:dyDescent="0.3">
      <c r="A2548" s="2">
        <v>44225</v>
      </c>
      <c r="B2548" s="1">
        <v>20.2</v>
      </c>
      <c r="C2548" s="1">
        <v>9.4</v>
      </c>
      <c r="G2548" s="2"/>
      <c r="H2548" s="1"/>
      <c r="I2548" s="1"/>
    </row>
    <row r="2549" spans="1:9" x14ac:dyDescent="0.3">
      <c r="A2549" s="2">
        <v>44226</v>
      </c>
      <c r="B2549" s="1">
        <v>15.2</v>
      </c>
      <c r="C2549" s="1">
        <v>9.1</v>
      </c>
      <c r="G2549" s="2"/>
      <c r="H2549" s="1"/>
      <c r="I2549" s="1"/>
    </row>
    <row r="2550" spans="1:9" x14ac:dyDescent="0.3">
      <c r="A2550" s="2">
        <v>44227</v>
      </c>
      <c r="B2550" s="1">
        <v>21.8</v>
      </c>
      <c r="C2550" s="1">
        <v>11.1</v>
      </c>
      <c r="G2550" s="2"/>
      <c r="H2550" s="1"/>
      <c r="I2550" s="1"/>
    </row>
    <row r="2551" spans="1:9" x14ac:dyDescent="0.3">
      <c r="A2551" s="2">
        <v>44228</v>
      </c>
      <c r="B2551" s="1">
        <v>22.1</v>
      </c>
      <c r="C2551" s="1">
        <v>9.3000000000000007</v>
      </c>
      <c r="G2551" s="2"/>
      <c r="H2551" s="1"/>
      <c r="I2551" s="1"/>
    </row>
    <row r="2552" spans="1:9" x14ac:dyDescent="0.3">
      <c r="A2552" s="2">
        <v>44229</v>
      </c>
      <c r="B2552" s="1">
        <v>21.2</v>
      </c>
      <c r="C2552" s="1">
        <v>7.5</v>
      </c>
      <c r="G2552" s="2"/>
      <c r="H2552" s="1"/>
      <c r="I2552" s="1"/>
    </row>
    <row r="2553" spans="1:9" x14ac:dyDescent="0.3">
      <c r="A2553" s="2">
        <v>44230</v>
      </c>
      <c r="B2553" s="1">
        <v>20.3</v>
      </c>
      <c r="C2553" s="1">
        <v>8.8000000000000007</v>
      </c>
      <c r="G2553" s="2"/>
      <c r="H2553" s="1"/>
      <c r="I2553" s="1"/>
    </row>
    <row r="2554" spans="1:9" x14ac:dyDescent="0.3">
      <c r="A2554" s="2">
        <v>44231</v>
      </c>
      <c r="B2554" s="1">
        <v>12.4</v>
      </c>
      <c r="C2554" s="1">
        <v>5.8</v>
      </c>
      <c r="G2554" s="2"/>
      <c r="H2554" s="1"/>
      <c r="I2554" s="1"/>
    </row>
    <row r="2555" spans="1:9" x14ac:dyDescent="0.3">
      <c r="A2555" s="2">
        <v>44232</v>
      </c>
      <c r="B2555" s="1">
        <v>10.7</v>
      </c>
      <c r="C2555" s="1">
        <v>6.3</v>
      </c>
      <c r="G2555" s="2"/>
      <c r="H2555" s="1"/>
      <c r="I2555" s="1"/>
    </row>
    <row r="2556" spans="1:9" x14ac:dyDescent="0.3">
      <c r="A2556" s="2">
        <v>44233</v>
      </c>
      <c r="B2556" s="1">
        <v>9.1</v>
      </c>
      <c r="C2556" s="1">
        <v>3.7</v>
      </c>
      <c r="G2556" s="2"/>
      <c r="H2556" s="1"/>
      <c r="I2556" s="1"/>
    </row>
    <row r="2557" spans="1:9" x14ac:dyDescent="0.3">
      <c r="A2557" s="2">
        <v>44234</v>
      </c>
      <c r="B2557" s="1">
        <v>12.5</v>
      </c>
      <c r="C2557" s="1">
        <v>2.7</v>
      </c>
      <c r="G2557" s="2"/>
      <c r="H2557" s="1"/>
      <c r="I2557" s="1"/>
    </row>
    <row r="2558" spans="1:9" x14ac:dyDescent="0.3">
      <c r="A2558" s="2">
        <v>44235</v>
      </c>
      <c r="B2558" s="1">
        <v>15</v>
      </c>
      <c r="C2558" s="1">
        <v>4.3</v>
      </c>
      <c r="G2558" s="2"/>
      <c r="H2558" s="1"/>
      <c r="I2558" s="1"/>
    </row>
    <row r="2559" spans="1:9" x14ac:dyDescent="0.3">
      <c r="A2559" s="2">
        <v>44236</v>
      </c>
      <c r="B2559" s="1">
        <v>16.600000000000001</v>
      </c>
      <c r="C2559" s="1">
        <v>6.6</v>
      </c>
      <c r="G2559" s="2"/>
      <c r="H2559" s="1"/>
      <c r="I2559" s="1"/>
    </row>
    <row r="2560" spans="1:9" x14ac:dyDescent="0.3">
      <c r="A2560" s="2">
        <v>44237</v>
      </c>
      <c r="B2560" s="1">
        <v>15.3</v>
      </c>
      <c r="C2560" s="1">
        <v>5.7</v>
      </c>
      <c r="G2560" s="2"/>
      <c r="H2560" s="1"/>
      <c r="I2560" s="1"/>
    </row>
    <row r="2561" spans="1:9" x14ac:dyDescent="0.3">
      <c r="A2561" s="2">
        <v>44238</v>
      </c>
      <c r="B2561" s="1">
        <v>16.399999999999999</v>
      </c>
      <c r="C2561" s="1">
        <v>6.8</v>
      </c>
      <c r="G2561" s="2"/>
      <c r="H2561" s="1"/>
      <c r="I2561" s="1"/>
    </row>
    <row r="2562" spans="1:9" x14ac:dyDescent="0.3">
      <c r="A2562" s="2">
        <v>44239</v>
      </c>
      <c r="B2562" s="1">
        <v>17.7</v>
      </c>
      <c r="C2562" s="1">
        <v>7</v>
      </c>
      <c r="G2562" s="2"/>
      <c r="H2562" s="1"/>
      <c r="I2562" s="1"/>
    </row>
    <row r="2563" spans="1:9" x14ac:dyDescent="0.3">
      <c r="A2563" s="2">
        <v>44240</v>
      </c>
      <c r="B2563" s="1">
        <v>19.5</v>
      </c>
      <c r="C2563" s="1">
        <v>5.6</v>
      </c>
      <c r="G2563" s="2"/>
      <c r="H2563" s="1"/>
      <c r="I2563" s="1"/>
    </row>
    <row r="2564" spans="1:9" x14ac:dyDescent="0.3">
      <c r="A2564" s="2">
        <v>44241</v>
      </c>
      <c r="B2564" s="1">
        <v>21.4</v>
      </c>
      <c r="C2564" s="1">
        <v>6.3</v>
      </c>
      <c r="G2564" s="2"/>
      <c r="H2564" s="1"/>
      <c r="I2564" s="1"/>
    </row>
    <row r="2565" spans="1:9" x14ac:dyDescent="0.3">
      <c r="A2565" s="2">
        <v>44242</v>
      </c>
      <c r="B2565" s="1">
        <v>21.6</v>
      </c>
      <c r="C2565" s="1">
        <v>10.199999999999999</v>
      </c>
      <c r="G2565" s="2"/>
      <c r="H2565" s="1"/>
      <c r="I2565" s="1"/>
    </row>
    <row r="2566" spans="1:9" x14ac:dyDescent="0.3">
      <c r="A2566" s="2">
        <v>44243</v>
      </c>
      <c r="B2566" s="1">
        <v>19</v>
      </c>
      <c r="C2566" s="1">
        <v>6.2</v>
      </c>
      <c r="G2566" s="2"/>
      <c r="H2566" s="1"/>
      <c r="I2566" s="1"/>
    </row>
    <row r="2567" spans="1:9" x14ac:dyDescent="0.3">
      <c r="A2567" s="2">
        <v>44244</v>
      </c>
      <c r="B2567" s="1">
        <v>19.3</v>
      </c>
      <c r="C2567" s="1">
        <v>2.4</v>
      </c>
      <c r="G2567" s="2"/>
      <c r="H2567" s="1"/>
      <c r="I2567" s="1"/>
    </row>
    <row r="2568" spans="1:9" x14ac:dyDescent="0.3">
      <c r="A2568" s="2">
        <v>44245</v>
      </c>
      <c r="B2568" s="1">
        <v>14.4</v>
      </c>
      <c r="C2568" s="1">
        <v>6.6</v>
      </c>
      <c r="G2568" s="2"/>
      <c r="H2568" s="1"/>
      <c r="I2568" s="1"/>
    </row>
    <row r="2569" spans="1:9" x14ac:dyDescent="0.3">
      <c r="A2569" s="2">
        <v>44246</v>
      </c>
      <c r="B2569" s="1">
        <v>18.2</v>
      </c>
      <c r="C2569" s="1">
        <v>5.7</v>
      </c>
      <c r="G2569" s="2"/>
      <c r="H2569" s="1"/>
      <c r="I2569" s="1"/>
    </row>
    <row r="2570" spans="1:9" x14ac:dyDescent="0.3">
      <c r="A2570" s="2">
        <v>44247</v>
      </c>
      <c r="B2570" s="1">
        <v>18.5</v>
      </c>
      <c r="C2570" s="1">
        <v>14.3</v>
      </c>
      <c r="G2570" s="2"/>
      <c r="H2570" s="1"/>
      <c r="I2570" s="1"/>
    </row>
    <row r="2571" spans="1:9" x14ac:dyDescent="0.3">
      <c r="A2571" s="2">
        <v>44248</v>
      </c>
      <c r="B2571" s="1">
        <v>16</v>
      </c>
      <c r="C2571" s="1">
        <v>5.3</v>
      </c>
      <c r="G2571" s="2"/>
      <c r="H2571" s="1"/>
      <c r="I2571" s="1"/>
    </row>
    <row r="2572" spans="1:9" x14ac:dyDescent="0.3">
      <c r="A2572" s="2">
        <v>44249</v>
      </c>
      <c r="B2572" s="1">
        <v>16.3</v>
      </c>
      <c r="C2572" s="1">
        <v>4.0999999999999996</v>
      </c>
      <c r="G2572" s="2"/>
      <c r="H2572" s="1"/>
      <c r="I2572" s="1"/>
    </row>
    <row r="2573" spans="1:9" x14ac:dyDescent="0.3">
      <c r="A2573" s="2">
        <v>44250</v>
      </c>
      <c r="B2573" s="1">
        <v>19.399999999999999</v>
      </c>
      <c r="C2573" s="1">
        <v>4.3</v>
      </c>
      <c r="G2573" s="2"/>
      <c r="H2573" s="1"/>
      <c r="I2573" s="1"/>
    </row>
    <row r="2574" spans="1:9" x14ac:dyDescent="0.3">
      <c r="A2574" s="2">
        <v>44251</v>
      </c>
      <c r="B2574" s="1">
        <v>22.2</v>
      </c>
      <c r="C2574" s="1">
        <v>11.8</v>
      </c>
      <c r="G2574" s="2"/>
      <c r="H2574" s="1"/>
      <c r="I2574" s="1"/>
    </row>
    <row r="2575" spans="1:9" x14ac:dyDescent="0.3">
      <c r="A2575" s="2">
        <v>44252</v>
      </c>
      <c r="B2575" s="1">
        <v>13.4</v>
      </c>
      <c r="C2575" s="1">
        <v>9.5</v>
      </c>
      <c r="G2575" s="2"/>
      <c r="H2575" s="1"/>
      <c r="I2575" s="1"/>
    </row>
    <row r="2576" spans="1:9" x14ac:dyDescent="0.3">
      <c r="A2576" s="2">
        <v>44253</v>
      </c>
      <c r="B2576" s="1">
        <v>13</v>
      </c>
      <c r="C2576" s="1">
        <v>9.8000000000000007</v>
      </c>
      <c r="G2576" s="2"/>
      <c r="H2576" s="1"/>
      <c r="I2576" s="1"/>
    </row>
    <row r="2577" spans="1:9" x14ac:dyDescent="0.3">
      <c r="A2577" s="2">
        <v>44254</v>
      </c>
      <c r="B2577" s="1">
        <v>12.7</v>
      </c>
      <c r="C2577" s="1">
        <v>8.8000000000000007</v>
      </c>
      <c r="G2577" s="2"/>
      <c r="H2577" s="1"/>
      <c r="I2577" s="1"/>
    </row>
    <row r="2578" spans="1:9" x14ac:dyDescent="0.3">
      <c r="A2578" s="2">
        <v>44255</v>
      </c>
      <c r="B2578" s="1">
        <v>14.1</v>
      </c>
      <c r="C2578" s="1">
        <v>7.1</v>
      </c>
      <c r="G2578" s="2"/>
      <c r="H2578" s="1"/>
      <c r="I2578" s="1"/>
    </row>
    <row r="2579" spans="1:9" x14ac:dyDescent="0.3">
      <c r="A2579" s="2">
        <v>44256</v>
      </c>
      <c r="B2579" s="1">
        <v>17.399999999999999</v>
      </c>
      <c r="C2579" s="1">
        <v>6.6</v>
      </c>
      <c r="G2579" s="2"/>
      <c r="H2579" s="1"/>
      <c r="I2579" s="1"/>
    </row>
    <row r="2580" spans="1:9" x14ac:dyDescent="0.3">
      <c r="A2580" s="2">
        <v>44257</v>
      </c>
      <c r="B2580" s="1">
        <v>15.7</v>
      </c>
      <c r="C2580" s="1">
        <v>7.1</v>
      </c>
      <c r="G2580" s="2"/>
      <c r="H2580" s="1"/>
      <c r="I2580" s="1"/>
    </row>
    <row r="2581" spans="1:9" x14ac:dyDescent="0.3">
      <c r="A2581" s="2">
        <v>44258</v>
      </c>
      <c r="B2581" s="1">
        <v>19.2</v>
      </c>
      <c r="C2581" s="1">
        <v>7.2</v>
      </c>
      <c r="G2581" s="2"/>
      <c r="H2581" s="1"/>
      <c r="I2581" s="1"/>
    </row>
    <row r="2582" spans="1:9" x14ac:dyDescent="0.3">
      <c r="A2582" s="2">
        <v>44259</v>
      </c>
      <c r="B2582" s="1">
        <v>21.1</v>
      </c>
      <c r="C2582" s="1">
        <v>5.3</v>
      </c>
      <c r="G2582" s="2"/>
      <c r="H2582" s="1"/>
      <c r="I2582" s="1"/>
    </row>
    <row r="2583" spans="1:9" x14ac:dyDescent="0.3">
      <c r="A2583" s="2">
        <v>44260</v>
      </c>
      <c r="B2583" s="1">
        <v>13.9</v>
      </c>
      <c r="C2583" s="1">
        <v>8.5</v>
      </c>
      <c r="G2583" s="2"/>
      <c r="H2583" s="1"/>
      <c r="I2583" s="1"/>
    </row>
    <row r="2584" spans="1:9" x14ac:dyDescent="0.3">
      <c r="A2584" s="2">
        <v>44261</v>
      </c>
      <c r="B2584" s="1">
        <v>11.3</v>
      </c>
      <c r="C2584" s="1">
        <v>8.1</v>
      </c>
      <c r="G2584" s="2"/>
      <c r="H2584" s="1"/>
      <c r="I2584" s="1"/>
    </row>
    <row r="2585" spans="1:9" x14ac:dyDescent="0.3">
      <c r="A2585" s="2">
        <v>44262</v>
      </c>
      <c r="B2585" s="1">
        <v>10.7</v>
      </c>
      <c r="C2585" s="1">
        <v>7.8</v>
      </c>
      <c r="G2585" s="2"/>
      <c r="H2585" s="1"/>
      <c r="I2585" s="1"/>
    </row>
    <row r="2586" spans="1:9" x14ac:dyDescent="0.3">
      <c r="A2586" s="2">
        <v>44263</v>
      </c>
      <c r="B2586" s="1">
        <v>9.3000000000000007</v>
      </c>
      <c r="C2586" s="1">
        <v>5.8</v>
      </c>
      <c r="G2586" s="2"/>
      <c r="H2586" s="1"/>
      <c r="I2586" s="1"/>
    </row>
    <row r="2587" spans="1:9" x14ac:dyDescent="0.3">
      <c r="A2587" s="2">
        <v>44264</v>
      </c>
      <c r="B2587" s="1">
        <v>12.8</v>
      </c>
      <c r="C2587" s="1">
        <v>5.5</v>
      </c>
      <c r="G2587" s="2"/>
      <c r="H2587" s="1"/>
      <c r="I2587" s="1"/>
    </row>
    <row r="2588" spans="1:9" x14ac:dyDescent="0.3">
      <c r="A2588" s="2">
        <v>44265</v>
      </c>
      <c r="B2588" s="1">
        <v>18.399999999999999</v>
      </c>
      <c r="C2588" s="1">
        <v>3.2</v>
      </c>
      <c r="G2588" s="2"/>
      <c r="H2588" s="1"/>
      <c r="I2588" s="1"/>
    </row>
    <row r="2589" spans="1:9" x14ac:dyDescent="0.3">
      <c r="A2589" s="2">
        <v>44266</v>
      </c>
      <c r="B2589" s="1">
        <v>14.9</v>
      </c>
      <c r="C2589" s="1">
        <v>6.2</v>
      </c>
      <c r="G2589" s="2"/>
      <c r="H2589" s="1"/>
      <c r="I2589" s="1"/>
    </row>
    <row r="2590" spans="1:9" x14ac:dyDescent="0.3">
      <c r="A2590" s="2">
        <v>44267</v>
      </c>
      <c r="B2590" s="1">
        <v>16.5</v>
      </c>
      <c r="C2590" s="1">
        <v>5.2</v>
      </c>
      <c r="G2590" s="2"/>
      <c r="H2590" s="1"/>
      <c r="I2590" s="1"/>
    </row>
    <row r="2591" spans="1:9" x14ac:dyDescent="0.3">
      <c r="A2591" s="2">
        <v>44268</v>
      </c>
      <c r="B2591" s="1">
        <v>16.399999999999999</v>
      </c>
      <c r="C2591" s="1">
        <v>3</v>
      </c>
      <c r="G2591" s="2"/>
      <c r="H2591" s="1"/>
      <c r="I2591" s="1"/>
    </row>
    <row r="2592" spans="1:9" x14ac:dyDescent="0.3">
      <c r="A2592" s="2">
        <v>44269</v>
      </c>
      <c r="B2592" s="1">
        <v>14.4</v>
      </c>
      <c r="C2592" s="1">
        <v>9.1999999999999993</v>
      </c>
      <c r="G2592" s="2"/>
      <c r="H2592" s="1"/>
      <c r="I2592" s="1"/>
    </row>
    <row r="2593" spans="1:9" x14ac:dyDescent="0.3">
      <c r="A2593" s="2">
        <v>44270</v>
      </c>
      <c r="B2593" s="1">
        <v>15.8</v>
      </c>
      <c r="C2593" s="1">
        <v>5.3</v>
      </c>
      <c r="G2593" s="2"/>
      <c r="H2593" s="1"/>
      <c r="I2593" s="1"/>
    </row>
    <row r="2594" spans="1:9" x14ac:dyDescent="0.3">
      <c r="A2594" s="2">
        <v>44271</v>
      </c>
      <c r="B2594" s="1">
        <v>16.2</v>
      </c>
      <c r="C2594" s="1">
        <v>4.4000000000000004</v>
      </c>
      <c r="G2594" s="2"/>
      <c r="H2594" s="1"/>
      <c r="I2594" s="1"/>
    </row>
    <row r="2595" spans="1:9" x14ac:dyDescent="0.3">
      <c r="A2595" s="2">
        <v>44272</v>
      </c>
      <c r="B2595" s="1">
        <v>16.2</v>
      </c>
      <c r="C2595" s="1">
        <v>4.5</v>
      </c>
      <c r="G2595" s="2"/>
      <c r="H2595" s="1"/>
      <c r="I2595" s="1"/>
    </row>
    <row r="2596" spans="1:9" x14ac:dyDescent="0.3">
      <c r="A2596" s="2">
        <v>44273</v>
      </c>
      <c r="B2596" s="1">
        <v>13.7</v>
      </c>
      <c r="C2596" s="1">
        <v>6.1</v>
      </c>
      <c r="G2596" s="2"/>
      <c r="H2596" s="1"/>
      <c r="I2596" s="1"/>
    </row>
    <row r="2597" spans="1:9" x14ac:dyDescent="0.3">
      <c r="A2597" s="2">
        <v>44274</v>
      </c>
      <c r="B2597" s="1">
        <v>9.9</v>
      </c>
      <c r="C2597" s="1">
        <v>6.1</v>
      </c>
      <c r="G2597" s="2"/>
      <c r="H2597" s="1"/>
      <c r="I2597" s="1"/>
    </row>
    <row r="2598" spans="1:9" x14ac:dyDescent="0.3">
      <c r="A2598" s="2">
        <v>44275</v>
      </c>
      <c r="B2598" s="1">
        <v>11</v>
      </c>
      <c r="C2598" s="1">
        <v>1.5</v>
      </c>
      <c r="G2598" s="2"/>
      <c r="H2598" s="1"/>
      <c r="I2598" s="1"/>
    </row>
    <row r="2599" spans="1:9" x14ac:dyDescent="0.3">
      <c r="A2599" s="2">
        <v>44276</v>
      </c>
      <c r="B2599" s="1">
        <v>15</v>
      </c>
      <c r="C2599" s="1">
        <v>-0.4</v>
      </c>
      <c r="G2599" s="2"/>
      <c r="H2599" s="1"/>
      <c r="I2599" s="1"/>
    </row>
    <row r="2600" spans="1:9" x14ac:dyDescent="0.3">
      <c r="A2600" s="2">
        <v>44277</v>
      </c>
      <c r="B2600" s="1">
        <v>16.7</v>
      </c>
      <c r="C2600" s="1">
        <v>4.8</v>
      </c>
      <c r="G2600" s="2"/>
      <c r="H2600" s="1"/>
      <c r="I2600" s="1"/>
    </row>
    <row r="2601" spans="1:9" x14ac:dyDescent="0.3">
      <c r="A2601" s="2">
        <v>44278</v>
      </c>
      <c r="B2601" s="1">
        <v>21.9</v>
      </c>
      <c r="C2601" s="1">
        <v>3.6</v>
      </c>
      <c r="G2601" s="2"/>
      <c r="H2601" s="1"/>
      <c r="I2601" s="1"/>
    </row>
    <row r="2602" spans="1:9" x14ac:dyDescent="0.3">
      <c r="A2602" s="2">
        <v>44279</v>
      </c>
      <c r="B2602" s="1">
        <v>12.6</v>
      </c>
      <c r="C2602" s="1">
        <v>6.5</v>
      </c>
      <c r="G2602" s="2"/>
      <c r="H2602" s="1"/>
      <c r="I2602" s="1"/>
    </row>
    <row r="2603" spans="1:9" x14ac:dyDescent="0.3">
      <c r="A2603" s="2">
        <v>44280</v>
      </c>
      <c r="B2603" s="1">
        <v>17.2</v>
      </c>
      <c r="C2603" s="1">
        <v>5.0999999999999996</v>
      </c>
      <c r="G2603" s="2"/>
      <c r="H2603" s="1"/>
      <c r="I2603" s="1"/>
    </row>
    <row r="2604" spans="1:9" x14ac:dyDescent="0.3">
      <c r="A2604" s="2">
        <v>44281</v>
      </c>
      <c r="B2604" s="1">
        <v>18</v>
      </c>
      <c r="C2604" s="1">
        <v>7.8</v>
      </c>
      <c r="G2604" s="2"/>
      <c r="H2604" s="1"/>
      <c r="I2604" s="1"/>
    </row>
    <row r="2605" spans="1:9" x14ac:dyDescent="0.3">
      <c r="A2605" s="2">
        <v>44282</v>
      </c>
      <c r="B2605" s="1">
        <v>16.8</v>
      </c>
      <c r="C2605" s="1">
        <v>7.4</v>
      </c>
      <c r="G2605" s="2"/>
      <c r="H2605" s="1"/>
      <c r="I2605" s="1"/>
    </row>
    <row r="2606" spans="1:9" x14ac:dyDescent="0.3">
      <c r="A2606" s="2">
        <v>44283</v>
      </c>
      <c r="B2606" s="1">
        <v>23.3</v>
      </c>
      <c r="C2606" s="1">
        <v>4.3</v>
      </c>
      <c r="G2606" s="2"/>
      <c r="H2606" s="1"/>
      <c r="I2606" s="1"/>
    </row>
    <row r="2607" spans="1:9" x14ac:dyDescent="0.3">
      <c r="A2607" s="2">
        <v>44284</v>
      </c>
      <c r="B2607" s="1">
        <v>25.2</v>
      </c>
      <c r="C2607" s="1">
        <v>7</v>
      </c>
      <c r="G2607" s="2"/>
      <c r="H2607" s="1"/>
      <c r="I2607" s="1"/>
    </row>
    <row r="2608" spans="1:9" x14ac:dyDescent="0.3">
      <c r="A2608" s="2">
        <v>44285</v>
      </c>
      <c r="B2608" s="1">
        <v>26</v>
      </c>
      <c r="C2608" s="1">
        <v>10</v>
      </c>
      <c r="G2608" s="2"/>
      <c r="H2608" s="1"/>
      <c r="I2608" s="1"/>
    </row>
    <row r="2609" spans="1:9" x14ac:dyDescent="0.3">
      <c r="A2609" s="2">
        <v>44286</v>
      </c>
      <c r="B2609" s="1">
        <v>29.2</v>
      </c>
      <c r="C2609" s="1">
        <v>11.8</v>
      </c>
      <c r="G2609" s="2"/>
      <c r="H2609" s="1"/>
      <c r="I2609" s="1"/>
    </row>
    <row r="2610" spans="1:9" x14ac:dyDescent="0.3">
      <c r="A2610" s="2">
        <v>44287</v>
      </c>
      <c r="B2610" s="1">
        <v>24.7</v>
      </c>
      <c r="C2610" s="1">
        <v>14.1</v>
      </c>
      <c r="G2610" s="2"/>
      <c r="H2610" s="1"/>
      <c r="I2610" s="1"/>
    </row>
    <row r="2611" spans="1:9" x14ac:dyDescent="0.3">
      <c r="A2611" s="2">
        <v>44288</v>
      </c>
      <c r="B2611" s="1">
        <v>21.1</v>
      </c>
      <c r="C2611" s="1">
        <v>9</v>
      </c>
      <c r="G2611" s="2"/>
      <c r="H2611" s="1"/>
      <c r="I2611" s="1"/>
    </row>
    <row r="2612" spans="1:9" x14ac:dyDescent="0.3">
      <c r="A2612" s="2">
        <v>44289</v>
      </c>
      <c r="B2612" s="1">
        <v>16.5</v>
      </c>
      <c r="C2612" s="1">
        <v>10.1</v>
      </c>
      <c r="G2612" s="2"/>
      <c r="H2612" s="1"/>
      <c r="I2612" s="1"/>
    </row>
    <row r="2613" spans="1:9" x14ac:dyDescent="0.3">
      <c r="A2613" s="2">
        <v>44290</v>
      </c>
      <c r="B2613" s="1">
        <v>17.100000000000001</v>
      </c>
      <c r="C2613" s="1">
        <v>5.5</v>
      </c>
      <c r="G2613" s="2"/>
      <c r="H2613" s="1"/>
      <c r="I2613" s="1"/>
    </row>
    <row r="2614" spans="1:9" x14ac:dyDescent="0.3">
      <c r="A2614" s="2">
        <v>44291</v>
      </c>
      <c r="B2614" s="1">
        <v>18.3</v>
      </c>
      <c r="C2614" s="1">
        <v>5.9</v>
      </c>
      <c r="G2614" s="2"/>
      <c r="H2614" s="1"/>
      <c r="I2614" s="1"/>
    </row>
    <row r="2615" spans="1:9" x14ac:dyDescent="0.3">
      <c r="A2615" s="2">
        <v>44292</v>
      </c>
      <c r="B2615" s="1">
        <v>11.6</v>
      </c>
      <c r="C2615" s="1">
        <v>8.8000000000000007</v>
      </c>
      <c r="G2615" s="2"/>
      <c r="H2615" s="1"/>
      <c r="I2615" s="1"/>
    </row>
    <row r="2616" spans="1:9" x14ac:dyDescent="0.3">
      <c r="A2616" s="2">
        <v>44293</v>
      </c>
      <c r="B2616" s="1">
        <v>16</v>
      </c>
      <c r="C2616" s="1">
        <v>3.9</v>
      </c>
      <c r="G2616" s="2"/>
      <c r="H2616" s="1"/>
      <c r="I2616" s="1"/>
    </row>
    <row r="2617" spans="1:9" x14ac:dyDescent="0.3">
      <c r="A2617" s="2">
        <v>44294</v>
      </c>
      <c r="B2617" s="1">
        <v>22.7</v>
      </c>
      <c r="C2617" s="1">
        <v>3</v>
      </c>
      <c r="G2617" s="2"/>
      <c r="H2617" s="1"/>
      <c r="I2617" s="1"/>
    </row>
    <row r="2618" spans="1:9" x14ac:dyDescent="0.3">
      <c r="A2618" s="2">
        <v>44295</v>
      </c>
      <c r="B2618" s="1">
        <v>20.7</v>
      </c>
      <c r="C2618" s="1">
        <v>6.3</v>
      </c>
      <c r="G2618" s="2"/>
      <c r="H2618" s="1"/>
      <c r="I2618" s="1"/>
    </row>
    <row r="2619" spans="1:9" x14ac:dyDescent="0.3">
      <c r="A2619" s="2">
        <v>44296</v>
      </c>
      <c r="B2619" s="1">
        <v>17.8</v>
      </c>
      <c r="C2619" s="1">
        <v>10.9</v>
      </c>
      <c r="G2619" s="2"/>
      <c r="H2619" s="1"/>
      <c r="I2619" s="1"/>
    </row>
    <row r="2620" spans="1:9" x14ac:dyDescent="0.3">
      <c r="A2620" s="2">
        <v>44297</v>
      </c>
      <c r="B2620" s="1">
        <v>11.5</v>
      </c>
      <c r="C2620" s="1">
        <v>5</v>
      </c>
      <c r="G2620" s="2"/>
      <c r="H2620" s="1"/>
      <c r="I2620" s="1"/>
    </row>
    <row r="2621" spans="1:9" x14ac:dyDescent="0.3">
      <c r="A2621" s="2">
        <v>44298</v>
      </c>
      <c r="B2621" s="1">
        <v>16.600000000000001</v>
      </c>
      <c r="C2621" s="1">
        <v>2.1</v>
      </c>
      <c r="G2621" s="2"/>
      <c r="H2621" s="1"/>
      <c r="I2621" s="1"/>
    </row>
    <row r="2622" spans="1:9" x14ac:dyDescent="0.3">
      <c r="A2622" s="2">
        <v>44299</v>
      </c>
      <c r="B2622" s="1">
        <v>15.7</v>
      </c>
      <c r="C2622" s="1">
        <v>5.2</v>
      </c>
      <c r="G2622" s="2"/>
      <c r="H2622" s="1"/>
      <c r="I2622" s="1"/>
    </row>
    <row r="2623" spans="1:9" x14ac:dyDescent="0.3">
      <c r="A2623" s="2">
        <v>44300</v>
      </c>
      <c r="B2623" s="1">
        <v>17.600000000000001</v>
      </c>
      <c r="C2623" s="1">
        <v>5.0999999999999996</v>
      </c>
      <c r="G2623" s="2"/>
      <c r="H2623" s="1"/>
      <c r="I2623" s="1"/>
    </row>
    <row r="2624" spans="1:9" x14ac:dyDescent="0.3">
      <c r="A2624" s="2">
        <v>44301</v>
      </c>
      <c r="B2624" s="1">
        <v>16.3</v>
      </c>
      <c r="C2624" s="1">
        <v>6.5</v>
      </c>
      <c r="G2624" s="2"/>
      <c r="H2624" s="1"/>
      <c r="I2624" s="1"/>
    </row>
    <row r="2625" spans="1:9" x14ac:dyDescent="0.3">
      <c r="A2625" s="2">
        <v>44302</v>
      </c>
      <c r="B2625" s="1">
        <v>15.5</v>
      </c>
      <c r="C2625" s="1">
        <v>1.7</v>
      </c>
      <c r="G2625" s="2"/>
      <c r="H2625" s="1"/>
      <c r="I2625" s="1"/>
    </row>
    <row r="2626" spans="1:9" x14ac:dyDescent="0.3">
      <c r="A2626" s="2">
        <v>44303</v>
      </c>
      <c r="B2626" s="1">
        <v>16</v>
      </c>
      <c r="C2626" s="1">
        <v>0.8</v>
      </c>
      <c r="G2626" s="2"/>
      <c r="H2626" s="1"/>
      <c r="I2626" s="1"/>
    </row>
    <row r="2627" spans="1:9" x14ac:dyDescent="0.3">
      <c r="A2627" s="2">
        <v>44304</v>
      </c>
      <c r="B2627" s="1">
        <v>20.2</v>
      </c>
      <c r="C2627" s="1">
        <v>2</v>
      </c>
      <c r="G2627" s="2"/>
      <c r="H2627" s="1"/>
      <c r="I2627" s="1"/>
    </row>
    <row r="2628" spans="1:9" x14ac:dyDescent="0.3">
      <c r="A2628" s="2">
        <v>44305</v>
      </c>
      <c r="B2628" s="1">
        <v>18.899999999999999</v>
      </c>
      <c r="C2628" s="1">
        <v>9.1</v>
      </c>
      <c r="G2628" s="2"/>
      <c r="H2628" s="1"/>
      <c r="I2628" s="1"/>
    </row>
    <row r="2629" spans="1:9" x14ac:dyDescent="0.3">
      <c r="A2629" s="2">
        <v>44306</v>
      </c>
      <c r="B2629" s="1">
        <v>18.899999999999999</v>
      </c>
      <c r="C2629" s="1">
        <v>8.4</v>
      </c>
      <c r="G2629" s="2"/>
      <c r="H2629" s="1"/>
      <c r="I2629" s="1"/>
    </row>
    <row r="2630" spans="1:9" x14ac:dyDescent="0.3">
      <c r="A2630" s="2">
        <v>44307</v>
      </c>
      <c r="B2630" s="1">
        <v>18.399999999999999</v>
      </c>
      <c r="C2630" s="1">
        <v>10.8</v>
      </c>
      <c r="G2630" s="2"/>
      <c r="H2630" s="1"/>
      <c r="I2630" s="1"/>
    </row>
    <row r="2631" spans="1:9" x14ac:dyDescent="0.3">
      <c r="A2631" s="2">
        <v>44308</v>
      </c>
      <c r="B2631" s="1">
        <v>19.899999999999999</v>
      </c>
      <c r="C2631" s="1">
        <v>10</v>
      </c>
      <c r="G2631" s="2"/>
      <c r="H2631" s="1"/>
      <c r="I2631" s="1"/>
    </row>
    <row r="2632" spans="1:9" x14ac:dyDescent="0.3">
      <c r="A2632" s="2">
        <v>44309</v>
      </c>
      <c r="B2632" s="1">
        <v>23.2</v>
      </c>
      <c r="C2632" s="1">
        <v>8.4</v>
      </c>
      <c r="G2632" s="2"/>
      <c r="H2632" s="1"/>
      <c r="I2632" s="1"/>
    </row>
    <row r="2633" spans="1:9" x14ac:dyDescent="0.3">
      <c r="A2633" s="2">
        <v>44310</v>
      </c>
      <c r="B2633" s="1">
        <v>22</v>
      </c>
      <c r="C2633" s="1">
        <v>13.5</v>
      </c>
      <c r="G2633" s="2"/>
      <c r="H2633" s="1"/>
      <c r="I2633" s="1"/>
    </row>
    <row r="2634" spans="1:9" x14ac:dyDescent="0.3">
      <c r="A2634" s="2">
        <v>44311</v>
      </c>
      <c r="B2634" s="1">
        <v>23.4</v>
      </c>
      <c r="C2634" s="1">
        <v>12.2</v>
      </c>
      <c r="G2634" s="2"/>
      <c r="H2634" s="1"/>
      <c r="I2634" s="1"/>
    </row>
    <row r="2635" spans="1:9" x14ac:dyDescent="0.3">
      <c r="A2635" s="2">
        <v>44312</v>
      </c>
      <c r="B2635" s="1">
        <v>20.100000000000001</v>
      </c>
      <c r="C2635" s="1">
        <v>11.9</v>
      </c>
      <c r="G2635" s="2"/>
      <c r="H2635" s="1"/>
      <c r="I2635" s="1"/>
    </row>
    <row r="2636" spans="1:9" x14ac:dyDescent="0.3">
      <c r="A2636" s="2">
        <v>44313</v>
      </c>
      <c r="B2636" s="1">
        <v>16.399999999999999</v>
      </c>
      <c r="C2636" s="1">
        <v>11.6</v>
      </c>
      <c r="G2636" s="2"/>
      <c r="H2636" s="1"/>
      <c r="I2636" s="1"/>
    </row>
    <row r="2637" spans="1:9" x14ac:dyDescent="0.3">
      <c r="A2637" s="2">
        <v>44314</v>
      </c>
      <c r="B2637" s="1">
        <v>12.1</v>
      </c>
      <c r="C2637" s="1">
        <v>9.6</v>
      </c>
      <c r="G2637" s="2"/>
      <c r="H2637" s="1"/>
      <c r="I2637" s="1"/>
    </row>
    <row r="2638" spans="1:9" x14ac:dyDescent="0.3">
      <c r="A2638" s="2">
        <v>44315</v>
      </c>
      <c r="B2638" s="1">
        <v>12.7</v>
      </c>
      <c r="C2638" s="1">
        <v>8.6</v>
      </c>
      <c r="G2638" s="2"/>
      <c r="H2638" s="1"/>
      <c r="I2638" s="1"/>
    </row>
    <row r="2639" spans="1:9" x14ac:dyDescent="0.3">
      <c r="A2639" s="2">
        <v>44316</v>
      </c>
      <c r="B2639" s="1">
        <v>12.2</v>
      </c>
      <c r="C2639" s="1">
        <v>8</v>
      </c>
      <c r="G2639" s="2"/>
      <c r="H2639" s="1"/>
      <c r="I2639" s="1"/>
    </row>
    <row r="2640" spans="1:9" x14ac:dyDescent="0.3">
      <c r="A2640" s="2">
        <v>44317</v>
      </c>
      <c r="B2640" s="1">
        <v>12.1</v>
      </c>
      <c r="C2640" s="1">
        <v>6.4</v>
      </c>
      <c r="G2640" s="2"/>
      <c r="H2640" s="1"/>
      <c r="I2640" s="1"/>
    </row>
    <row r="2641" spans="1:9" x14ac:dyDescent="0.3">
      <c r="A2641" s="2">
        <v>44318</v>
      </c>
      <c r="B2641" s="1">
        <v>14</v>
      </c>
      <c r="C2641" s="1">
        <v>4.9000000000000004</v>
      </c>
      <c r="G2641" s="2"/>
      <c r="H2641" s="1"/>
      <c r="I2641" s="1"/>
    </row>
    <row r="2642" spans="1:9" x14ac:dyDescent="0.3">
      <c r="A2642" s="2">
        <v>44319</v>
      </c>
      <c r="B2642" s="1">
        <v>19.100000000000001</v>
      </c>
      <c r="C2642" s="1">
        <v>5.7</v>
      </c>
      <c r="G2642" s="2"/>
      <c r="H2642" s="1"/>
      <c r="I2642" s="1"/>
    </row>
    <row r="2643" spans="1:9" x14ac:dyDescent="0.3">
      <c r="A2643" s="2">
        <v>44320</v>
      </c>
      <c r="B2643" s="1">
        <v>20.9</v>
      </c>
      <c r="C2643" s="1">
        <v>6.2</v>
      </c>
      <c r="G2643" s="2"/>
      <c r="H2643" s="1"/>
      <c r="I2643" s="1"/>
    </row>
    <row r="2644" spans="1:9" x14ac:dyDescent="0.3">
      <c r="A2644" s="2">
        <v>44321</v>
      </c>
      <c r="B2644" s="1">
        <v>21.8</v>
      </c>
      <c r="C2644" s="1">
        <v>12</v>
      </c>
      <c r="G2644" s="2"/>
      <c r="H2644" s="1"/>
      <c r="I2644" s="1"/>
    </row>
    <row r="2645" spans="1:9" x14ac:dyDescent="0.3">
      <c r="A2645" s="2">
        <v>44322</v>
      </c>
      <c r="B2645" s="1">
        <v>23</v>
      </c>
      <c r="C2645" s="1">
        <v>10.6</v>
      </c>
      <c r="G2645" s="2"/>
      <c r="H2645" s="1"/>
      <c r="I2645" s="1"/>
    </row>
    <row r="2646" spans="1:9" x14ac:dyDescent="0.3">
      <c r="A2646" s="2">
        <v>44323</v>
      </c>
      <c r="B2646" s="1">
        <v>22</v>
      </c>
      <c r="C2646" s="1">
        <v>12.4</v>
      </c>
      <c r="G2646" s="2"/>
      <c r="H2646" s="1"/>
      <c r="I2646" s="1"/>
    </row>
    <row r="2647" spans="1:9" x14ac:dyDescent="0.3">
      <c r="A2647" s="2">
        <v>44324</v>
      </c>
      <c r="B2647" s="1">
        <v>22.8</v>
      </c>
      <c r="C2647" s="1">
        <v>9.6</v>
      </c>
      <c r="G2647" s="2"/>
      <c r="H2647" s="1"/>
      <c r="I2647" s="1"/>
    </row>
    <row r="2648" spans="1:9" x14ac:dyDescent="0.3">
      <c r="A2648" s="2">
        <v>44325</v>
      </c>
      <c r="B2648" s="1">
        <v>19.5</v>
      </c>
      <c r="C2648" s="1">
        <v>10.199999999999999</v>
      </c>
      <c r="G2648" s="2"/>
      <c r="H2648" s="1"/>
      <c r="I2648" s="1"/>
    </row>
    <row r="2649" spans="1:9" x14ac:dyDescent="0.3">
      <c r="A2649" s="2">
        <v>44326</v>
      </c>
      <c r="B2649" s="1">
        <v>19</v>
      </c>
      <c r="C2649" s="1">
        <v>8</v>
      </c>
      <c r="G2649" s="2"/>
      <c r="H2649" s="1"/>
      <c r="I2649" s="1"/>
    </row>
    <row r="2650" spans="1:9" x14ac:dyDescent="0.3">
      <c r="A2650" s="2">
        <v>44327</v>
      </c>
      <c r="B2650" s="1">
        <v>18.899999999999999</v>
      </c>
      <c r="C2650" s="1">
        <v>6</v>
      </c>
      <c r="G2650" s="2"/>
      <c r="H2650" s="1"/>
      <c r="I2650" s="1"/>
    </row>
    <row r="2651" spans="1:9" x14ac:dyDescent="0.3">
      <c r="A2651" s="2">
        <v>44328</v>
      </c>
      <c r="B2651" s="1">
        <v>18</v>
      </c>
      <c r="C2651" s="1">
        <v>8.5</v>
      </c>
      <c r="G2651" s="2"/>
      <c r="H2651" s="1"/>
      <c r="I2651" s="1"/>
    </row>
    <row r="2652" spans="1:9" x14ac:dyDescent="0.3">
      <c r="A2652" s="2">
        <v>44329</v>
      </c>
      <c r="B2652" s="1">
        <v>15</v>
      </c>
      <c r="C2652" s="1">
        <v>9.9</v>
      </c>
      <c r="G2652" s="2"/>
      <c r="H2652" s="1"/>
      <c r="I2652" s="1"/>
    </row>
    <row r="2653" spans="1:9" x14ac:dyDescent="0.3">
      <c r="A2653" s="2">
        <v>44330</v>
      </c>
      <c r="B2653" s="1">
        <v>18.899999999999999</v>
      </c>
      <c r="C2653" s="1">
        <v>5.9</v>
      </c>
      <c r="G2653" s="2"/>
      <c r="H2653" s="1"/>
      <c r="I2653" s="1"/>
    </row>
    <row r="2654" spans="1:9" x14ac:dyDescent="0.3">
      <c r="A2654" s="2">
        <v>44331</v>
      </c>
      <c r="B2654" s="1">
        <v>19.100000000000001</v>
      </c>
      <c r="C2654" s="1">
        <v>13.2</v>
      </c>
      <c r="G2654" s="2"/>
      <c r="H2654" s="1"/>
      <c r="I2654" s="1"/>
    </row>
    <row r="2655" spans="1:9" x14ac:dyDescent="0.3">
      <c r="A2655" s="2">
        <v>44332</v>
      </c>
      <c r="B2655" s="1">
        <v>21.8</v>
      </c>
      <c r="C2655" s="1">
        <v>12.9</v>
      </c>
      <c r="G2655" s="2"/>
      <c r="H2655" s="1"/>
      <c r="I2655" s="1"/>
    </row>
    <row r="2656" spans="1:9" x14ac:dyDescent="0.3">
      <c r="A2656" s="2">
        <v>44333</v>
      </c>
      <c r="B2656" s="1">
        <v>19.600000000000001</v>
      </c>
      <c r="C2656" s="1">
        <v>8.4</v>
      </c>
      <c r="G2656" s="2"/>
      <c r="H2656" s="1"/>
      <c r="I2656" s="1"/>
    </row>
    <row r="2657" spans="1:9" x14ac:dyDescent="0.3">
      <c r="A2657" s="2">
        <v>44334</v>
      </c>
      <c r="B2657" s="1">
        <v>20</v>
      </c>
      <c r="C2657" s="1">
        <v>10.9</v>
      </c>
      <c r="G2657" s="2"/>
      <c r="H2657" s="1"/>
      <c r="I2657" s="1"/>
    </row>
    <row r="2658" spans="1:9" x14ac:dyDescent="0.3">
      <c r="A2658" s="2">
        <v>44335</v>
      </c>
      <c r="B2658" s="1">
        <v>18.899999999999999</v>
      </c>
      <c r="C2658" s="1">
        <v>8.5</v>
      </c>
      <c r="G2658" s="2"/>
      <c r="H2658" s="1"/>
      <c r="I2658" s="1"/>
    </row>
    <row r="2659" spans="1:9" x14ac:dyDescent="0.3">
      <c r="A2659" s="2">
        <v>44336</v>
      </c>
      <c r="B2659" s="1">
        <v>25.4</v>
      </c>
      <c r="C2659" s="1">
        <v>9.4</v>
      </c>
      <c r="G2659" s="2"/>
      <c r="H2659" s="1"/>
      <c r="I2659" s="1"/>
    </row>
    <row r="2660" spans="1:9" x14ac:dyDescent="0.3">
      <c r="A2660" s="2">
        <v>44337</v>
      </c>
      <c r="B2660" s="1">
        <v>16.2</v>
      </c>
      <c r="C2660" s="1">
        <v>11.9</v>
      </c>
      <c r="G2660" s="2"/>
      <c r="H2660" s="1"/>
      <c r="I2660" s="1"/>
    </row>
    <row r="2661" spans="1:9" x14ac:dyDescent="0.3">
      <c r="A2661" s="2">
        <v>44338</v>
      </c>
      <c r="B2661" s="1">
        <v>17.399999999999999</v>
      </c>
      <c r="C2661" s="1">
        <v>9.6999999999999993</v>
      </c>
      <c r="G2661" s="2"/>
      <c r="H2661" s="1"/>
      <c r="I2661" s="1"/>
    </row>
    <row r="2662" spans="1:9" x14ac:dyDescent="0.3">
      <c r="A2662" s="2">
        <v>44339</v>
      </c>
      <c r="B2662" s="1">
        <v>19.3</v>
      </c>
      <c r="C2662" s="1">
        <v>7.1</v>
      </c>
      <c r="G2662" s="2"/>
      <c r="H2662" s="1"/>
      <c r="I2662" s="1"/>
    </row>
    <row r="2663" spans="1:9" x14ac:dyDescent="0.3">
      <c r="A2663" s="2">
        <v>44340</v>
      </c>
      <c r="B2663" s="1">
        <v>19.100000000000001</v>
      </c>
      <c r="C2663" s="1">
        <v>11.4</v>
      </c>
      <c r="G2663" s="2"/>
      <c r="H2663" s="1"/>
      <c r="I2663" s="1"/>
    </row>
    <row r="2664" spans="1:9" x14ac:dyDescent="0.3">
      <c r="A2664" s="2">
        <v>44341</v>
      </c>
      <c r="B2664" s="1">
        <v>18.600000000000001</v>
      </c>
      <c r="C2664" s="1">
        <v>9.8000000000000007</v>
      </c>
      <c r="G2664" s="2"/>
      <c r="H2664" s="1"/>
      <c r="I2664" s="1"/>
    </row>
    <row r="2665" spans="1:9" x14ac:dyDescent="0.3">
      <c r="A2665" s="2">
        <v>44342</v>
      </c>
      <c r="B2665" s="1">
        <v>20.100000000000001</v>
      </c>
      <c r="C2665" s="1">
        <v>8.9</v>
      </c>
      <c r="G2665" s="2"/>
      <c r="H2665" s="1"/>
      <c r="I2665" s="1"/>
    </row>
    <row r="2666" spans="1:9" x14ac:dyDescent="0.3">
      <c r="A2666" s="2">
        <v>44343</v>
      </c>
      <c r="B2666" s="1">
        <v>23.5</v>
      </c>
      <c r="C2666" s="1">
        <v>12.5</v>
      </c>
      <c r="G2666" s="2"/>
      <c r="H2666" s="1"/>
      <c r="I2666" s="1"/>
    </row>
    <row r="2667" spans="1:9" x14ac:dyDescent="0.3">
      <c r="A2667" s="2">
        <v>44344</v>
      </c>
      <c r="B2667" s="1">
        <v>21.8</v>
      </c>
      <c r="C2667" s="1">
        <v>14</v>
      </c>
      <c r="G2667" s="2"/>
      <c r="H2667" s="1"/>
      <c r="I2667" s="1"/>
    </row>
    <row r="2668" spans="1:9" x14ac:dyDescent="0.3">
      <c r="A2668" s="2">
        <v>44345</v>
      </c>
      <c r="B2668" s="1">
        <v>20.9</v>
      </c>
      <c r="C2668" s="1">
        <v>14.7</v>
      </c>
      <c r="G2668" s="2"/>
      <c r="H2668" s="1"/>
      <c r="I2668" s="1"/>
    </row>
    <row r="2669" spans="1:9" x14ac:dyDescent="0.3">
      <c r="A2669" s="2">
        <v>44346</v>
      </c>
      <c r="B2669" s="1">
        <v>23.8</v>
      </c>
      <c r="C2669" s="1">
        <v>12.4</v>
      </c>
      <c r="G2669" s="2"/>
      <c r="H2669" s="1"/>
      <c r="I2669" s="1"/>
    </row>
    <row r="2670" spans="1:9" x14ac:dyDescent="0.3">
      <c r="A2670" s="2">
        <v>44347</v>
      </c>
      <c r="B2670" s="1">
        <v>25.5</v>
      </c>
      <c r="C2670" s="1">
        <v>12.2</v>
      </c>
      <c r="G2670" s="2"/>
      <c r="H2670" s="1"/>
      <c r="I2670" s="1"/>
    </row>
    <row r="2671" spans="1:9" x14ac:dyDescent="0.3">
      <c r="A2671" s="2">
        <v>44348</v>
      </c>
      <c r="B2671" s="1">
        <v>20.100000000000001</v>
      </c>
      <c r="C2671" s="1">
        <v>15.7</v>
      </c>
      <c r="G2671" s="2"/>
      <c r="H2671" s="1"/>
      <c r="I2671" s="1"/>
    </row>
    <row r="2672" spans="1:9" x14ac:dyDescent="0.3">
      <c r="A2672" s="2">
        <v>44349</v>
      </c>
      <c r="B2672" s="1">
        <v>16.2</v>
      </c>
      <c r="C2672" s="1">
        <v>14.6</v>
      </c>
      <c r="G2672" s="2"/>
      <c r="H2672" s="1"/>
      <c r="I2672" s="1"/>
    </row>
    <row r="2673" spans="1:9" x14ac:dyDescent="0.3">
      <c r="A2673" s="2">
        <v>44350</v>
      </c>
      <c r="B2673" s="1">
        <v>14.7</v>
      </c>
      <c r="C2673" s="1">
        <v>11.2</v>
      </c>
      <c r="G2673" s="2"/>
      <c r="H2673" s="1"/>
      <c r="I2673" s="1"/>
    </row>
    <row r="2674" spans="1:9" x14ac:dyDescent="0.3">
      <c r="A2674" s="2">
        <v>44351</v>
      </c>
      <c r="B2674" s="1">
        <v>20.2</v>
      </c>
      <c r="C2674" s="1">
        <v>10.9</v>
      </c>
      <c r="G2674" s="2"/>
      <c r="H2674" s="1"/>
      <c r="I2674" s="1"/>
    </row>
    <row r="2675" spans="1:9" x14ac:dyDescent="0.3">
      <c r="A2675" s="2">
        <v>44352</v>
      </c>
      <c r="B2675" s="1">
        <v>22.4</v>
      </c>
      <c r="C2675" s="1">
        <v>10.3</v>
      </c>
      <c r="G2675" s="2"/>
      <c r="H2675" s="1"/>
      <c r="I2675" s="1"/>
    </row>
    <row r="2676" spans="1:9" x14ac:dyDescent="0.3">
      <c r="A2676" s="2">
        <v>44353</v>
      </c>
      <c r="B2676" s="1">
        <v>20.7</v>
      </c>
      <c r="C2676" s="1">
        <v>14.6</v>
      </c>
      <c r="G2676" s="2"/>
      <c r="H2676" s="1"/>
      <c r="I2676" s="1"/>
    </row>
    <row r="2677" spans="1:9" x14ac:dyDescent="0.3">
      <c r="A2677" s="2">
        <v>44354</v>
      </c>
      <c r="B2677" s="1">
        <v>24</v>
      </c>
      <c r="C2677" s="1">
        <v>14.9</v>
      </c>
      <c r="G2677" s="2"/>
      <c r="H2677" s="1"/>
      <c r="I2677" s="1"/>
    </row>
    <row r="2678" spans="1:9" x14ac:dyDescent="0.3">
      <c r="A2678" s="2">
        <v>44355</v>
      </c>
      <c r="B2678" s="1">
        <v>18.7</v>
      </c>
      <c r="C2678" s="1">
        <v>16</v>
      </c>
      <c r="G2678" s="2"/>
      <c r="H2678" s="1"/>
      <c r="I2678" s="1"/>
    </row>
    <row r="2679" spans="1:9" x14ac:dyDescent="0.3">
      <c r="A2679" s="2">
        <v>44356</v>
      </c>
      <c r="B2679" s="1">
        <v>22.4</v>
      </c>
      <c r="C2679" s="1">
        <v>15.6</v>
      </c>
      <c r="G2679" s="2"/>
      <c r="H2679" s="1"/>
      <c r="I2679" s="1"/>
    </row>
    <row r="2680" spans="1:9" x14ac:dyDescent="0.3">
      <c r="A2680" s="2">
        <v>44357</v>
      </c>
      <c r="B2680" s="1">
        <v>23.6</v>
      </c>
      <c r="C2680" s="1">
        <v>16.3</v>
      </c>
      <c r="G2680" s="2"/>
      <c r="H2680" s="1"/>
      <c r="I2680" s="1"/>
    </row>
    <row r="2681" spans="1:9" x14ac:dyDescent="0.3">
      <c r="A2681" s="2">
        <v>44358</v>
      </c>
      <c r="B2681" s="1">
        <v>19.899999999999999</v>
      </c>
      <c r="C2681" s="1">
        <v>15.8</v>
      </c>
      <c r="G2681" s="2"/>
      <c r="H2681" s="1"/>
      <c r="I2681" s="1"/>
    </row>
    <row r="2682" spans="1:9" x14ac:dyDescent="0.3">
      <c r="A2682" s="2">
        <v>44359</v>
      </c>
      <c r="B2682" s="1">
        <v>24.7</v>
      </c>
      <c r="C2682" s="1">
        <v>16.2</v>
      </c>
      <c r="G2682" s="2"/>
      <c r="H2682" s="1"/>
      <c r="I2682" s="1"/>
    </row>
    <row r="2683" spans="1:9" x14ac:dyDescent="0.3">
      <c r="A2683" s="2">
        <v>44360</v>
      </c>
      <c r="B2683" s="1">
        <v>29</v>
      </c>
      <c r="C2683" s="1">
        <v>16.899999999999999</v>
      </c>
      <c r="G2683" s="2"/>
      <c r="H2683" s="1"/>
      <c r="I2683" s="1"/>
    </row>
    <row r="2684" spans="1:9" x14ac:dyDescent="0.3">
      <c r="A2684" s="2">
        <v>44361</v>
      </c>
      <c r="B2684" s="1">
        <v>26.9</v>
      </c>
      <c r="C2684" s="1">
        <v>17.2</v>
      </c>
      <c r="G2684" s="2"/>
      <c r="H2684" s="1"/>
      <c r="I2684" s="1"/>
    </row>
    <row r="2685" spans="1:9" x14ac:dyDescent="0.3">
      <c r="A2685" s="2">
        <v>44362</v>
      </c>
      <c r="B2685" s="1">
        <v>27.2</v>
      </c>
      <c r="C2685" s="1">
        <v>17.2</v>
      </c>
      <c r="G2685" s="2"/>
      <c r="H2685" s="1"/>
      <c r="I2685" s="1"/>
    </row>
    <row r="2686" spans="1:9" x14ac:dyDescent="0.3">
      <c r="A2686" s="2">
        <v>44363</v>
      </c>
      <c r="B2686" s="1">
        <v>29.2</v>
      </c>
      <c r="C2686" s="1">
        <v>16.600000000000001</v>
      </c>
      <c r="G2686" s="2"/>
      <c r="H2686" s="1"/>
      <c r="I2686" s="1"/>
    </row>
    <row r="2687" spans="1:9" x14ac:dyDescent="0.3">
      <c r="A2687" s="2">
        <v>44364</v>
      </c>
      <c r="B2687" s="1">
        <v>20.100000000000001</v>
      </c>
      <c r="C2687" s="1">
        <v>15.5</v>
      </c>
      <c r="G2687" s="2"/>
      <c r="H2687" s="1"/>
      <c r="I2687" s="1"/>
    </row>
    <row r="2688" spans="1:9" x14ac:dyDescent="0.3">
      <c r="A2688" s="2">
        <v>44365</v>
      </c>
      <c r="B2688" s="1">
        <v>16</v>
      </c>
      <c r="C2688" s="1">
        <v>14</v>
      </c>
      <c r="G2688" s="2"/>
      <c r="H2688" s="1"/>
      <c r="I2688" s="1"/>
    </row>
    <row r="2689" spans="1:9" x14ac:dyDescent="0.3">
      <c r="A2689" s="2">
        <v>44366</v>
      </c>
      <c r="B2689" s="1">
        <v>20.9</v>
      </c>
      <c r="C2689" s="1">
        <v>14.8</v>
      </c>
      <c r="G2689" s="2"/>
      <c r="H2689" s="1"/>
      <c r="I2689" s="1"/>
    </row>
    <row r="2690" spans="1:9" x14ac:dyDescent="0.3">
      <c r="A2690" s="2">
        <v>44367</v>
      </c>
      <c r="B2690" s="1">
        <v>22.5</v>
      </c>
      <c r="C2690" s="1">
        <v>14.5</v>
      </c>
      <c r="G2690" s="2"/>
      <c r="H2690" s="1"/>
      <c r="I2690" s="1"/>
    </row>
    <row r="2691" spans="1:9" x14ac:dyDescent="0.3">
      <c r="A2691" s="2">
        <v>44368</v>
      </c>
      <c r="B2691" s="1">
        <v>18.2</v>
      </c>
      <c r="C2691" s="1">
        <v>13.5</v>
      </c>
      <c r="G2691" s="2"/>
      <c r="H2691" s="1"/>
      <c r="I2691" s="1"/>
    </row>
    <row r="2692" spans="1:9" x14ac:dyDescent="0.3">
      <c r="A2692" s="2">
        <v>44369</v>
      </c>
      <c r="B2692" s="1">
        <v>16.7</v>
      </c>
      <c r="C2692" s="1">
        <v>13.1</v>
      </c>
      <c r="G2692" s="2"/>
      <c r="H2692" s="1"/>
      <c r="I2692" s="1"/>
    </row>
    <row r="2693" spans="1:9" x14ac:dyDescent="0.3">
      <c r="A2693" s="2">
        <v>44370</v>
      </c>
      <c r="B2693" s="1">
        <v>17.3</v>
      </c>
      <c r="C2693" s="1">
        <v>11.5</v>
      </c>
      <c r="G2693" s="2"/>
      <c r="H2693" s="1"/>
      <c r="I2693" s="1"/>
    </row>
    <row r="2694" spans="1:9" x14ac:dyDescent="0.3">
      <c r="A2694" s="2">
        <v>44371</v>
      </c>
      <c r="B2694" s="1">
        <v>21.7</v>
      </c>
      <c r="C2694" s="1">
        <v>11</v>
      </c>
      <c r="G2694" s="2"/>
      <c r="H2694" s="1"/>
      <c r="I2694" s="1"/>
    </row>
    <row r="2695" spans="1:9" x14ac:dyDescent="0.3">
      <c r="A2695" s="2">
        <v>44372</v>
      </c>
      <c r="B2695" s="1">
        <v>23</v>
      </c>
      <c r="C2695" s="1">
        <v>14.1</v>
      </c>
      <c r="G2695" s="2"/>
      <c r="H2695" s="1"/>
      <c r="I2695" s="1"/>
    </row>
    <row r="2696" spans="1:9" x14ac:dyDescent="0.3">
      <c r="A2696" s="2">
        <v>44373</v>
      </c>
      <c r="B2696" s="1">
        <v>19.100000000000001</v>
      </c>
      <c r="C2696" s="1">
        <v>15.6</v>
      </c>
      <c r="G2696" s="2"/>
      <c r="H2696" s="1"/>
      <c r="I2696" s="1"/>
    </row>
    <row r="2697" spans="1:9" x14ac:dyDescent="0.3">
      <c r="A2697" s="2">
        <v>44374</v>
      </c>
      <c r="B2697" s="1">
        <v>21.9</v>
      </c>
      <c r="C2697" s="1">
        <v>12.3</v>
      </c>
      <c r="G2697" s="2"/>
      <c r="H2697" s="1"/>
      <c r="I2697" s="1"/>
    </row>
    <row r="2698" spans="1:9" x14ac:dyDescent="0.3">
      <c r="A2698" s="2">
        <v>44375</v>
      </c>
      <c r="B2698" s="1">
        <v>19.399999999999999</v>
      </c>
      <c r="C2698" s="1">
        <v>13.6</v>
      </c>
      <c r="G2698" s="2"/>
      <c r="H2698" s="1"/>
      <c r="I2698" s="1"/>
    </row>
    <row r="2699" spans="1:9" x14ac:dyDescent="0.3">
      <c r="A2699" s="2">
        <v>44376</v>
      </c>
      <c r="B2699" s="1">
        <v>21.2</v>
      </c>
      <c r="C2699" s="1">
        <v>9.8000000000000007</v>
      </c>
      <c r="G2699" s="2"/>
      <c r="H2699" s="1"/>
      <c r="I2699" s="1"/>
    </row>
    <row r="2700" spans="1:9" x14ac:dyDescent="0.3">
      <c r="A2700" s="2">
        <v>44377</v>
      </c>
      <c r="B2700" s="1">
        <v>19.600000000000001</v>
      </c>
      <c r="C2700" s="1">
        <v>13.9</v>
      </c>
      <c r="G2700" s="2"/>
      <c r="H2700" s="1"/>
      <c r="I2700" s="1"/>
    </row>
    <row r="2701" spans="1:9" x14ac:dyDescent="0.3">
      <c r="A2701" s="2">
        <v>44378</v>
      </c>
      <c r="B2701" s="1">
        <v>23.3</v>
      </c>
      <c r="C2701" s="1">
        <v>13.4</v>
      </c>
      <c r="G2701" s="2"/>
      <c r="H2701" s="1"/>
      <c r="I2701" s="1"/>
    </row>
    <row r="2702" spans="1:9" x14ac:dyDescent="0.3">
      <c r="A2702" s="2">
        <v>44379</v>
      </c>
      <c r="B2702" s="1">
        <v>22.9</v>
      </c>
      <c r="C2702" s="1">
        <v>15.8</v>
      </c>
      <c r="G2702" s="2"/>
      <c r="H2702" s="1"/>
      <c r="I2702" s="1"/>
    </row>
    <row r="2703" spans="1:9" x14ac:dyDescent="0.3">
      <c r="A2703" s="2">
        <v>44380</v>
      </c>
      <c r="B2703" s="1">
        <v>24.1</v>
      </c>
      <c r="C2703" s="1">
        <v>17.8</v>
      </c>
      <c r="G2703" s="2"/>
      <c r="H2703" s="1"/>
      <c r="I2703" s="1"/>
    </row>
    <row r="2704" spans="1:9" x14ac:dyDescent="0.3">
      <c r="A2704" s="2">
        <v>44381</v>
      </c>
      <c r="B2704" s="1">
        <v>27.8</v>
      </c>
      <c r="C2704" s="1">
        <v>15.6</v>
      </c>
      <c r="G2704" s="2"/>
      <c r="H2704" s="1"/>
      <c r="I2704" s="1"/>
    </row>
    <row r="2705" spans="1:9" x14ac:dyDescent="0.3">
      <c r="A2705" s="2">
        <v>44382</v>
      </c>
      <c r="B2705" s="1">
        <v>29.4</v>
      </c>
      <c r="C2705" s="1">
        <v>15.1</v>
      </c>
      <c r="G2705" s="2"/>
      <c r="H2705" s="1"/>
      <c r="I2705" s="1"/>
    </row>
    <row r="2706" spans="1:9" x14ac:dyDescent="0.3">
      <c r="A2706" s="2">
        <v>44383</v>
      </c>
      <c r="B2706" s="1">
        <v>24</v>
      </c>
      <c r="C2706" s="1">
        <v>16.100000000000001</v>
      </c>
      <c r="G2706" s="2"/>
      <c r="H2706" s="1"/>
      <c r="I2706" s="1"/>
    </row>
    <row r="2707" spans="1:9" x14ac:dyDescent="0.3">
      <c r="A2707" s="2">
        <v>44384</v>
      </c>
      <c r="B2707" s="1">
        <v>20.399999999999999</v>
      </c>
      <c r="C2707" s="1">
        <v>14.5</v>
      </c>
      <c r="G2707" s="2"/>
      <c r="H2707" s="1"/>
      <c r="I2707" s="1"/>
    </row>
    <row r="2708" spans="1:9" x14ac:dyDescent="0.3">
      <c r="A2708" s="2">
        <v>44385</v>
      </c>
      <c r="B2708" s="1">
        <v>21.7</v>
      </c>
      <c r="C2708" s="1">
        <v>13.2</v>
      </c>
      <c r="G2708" s="2"/>
      <c r="H2708" s="1"/>
      <c r="I2708" s="1"/>
    </row>
    <row r="2709" spans="1:9" x14ac:dyDescent="0.3">
      <c r="A2709" s="2">
        <v>44386</v>
      </c>
      <c r="B2709" s="1">
        <v>23.4</v>
      </c>
      <c r="C2709" s="1">
        <v>15.1</v>
      </c>
      <c r="G2709" s="2"/>
      <c r="H2709" s="1"/>
      <c r="I2709" s="1"/>
    </row>
    <row r="2710" spans="1:9" x14ac:dyDescent="0.3">
      <c r="A2710" s="2">
        <v>44387</v>
      </c>
      <c r="B2710" s="1">
        <v>24.3</v>
      </c>
      <c r="C2710" s="1">
        <v>13.8</v>
      </c>
      <c r="G2710" s="2"/>
      <c r="H2710" s="1"/>
      <c r="I2710" s="1"/>
    </row>
    <row r="2711" spans="1:9" x14ac:dyDescent="0.3">
      <c r="A2711" s="2">
        <v>44388</v>
      </c>
      <c r="B2711" s="1">
        <v>21</v>
      </c>
      <c r="C2711" s="1">
        <v>14.5</v>
      </c>
      <c r="G2711" s="2"/>
      <c r="H2711" s="1"/>
      <c r="I2711" s="1"/>
    </row>
    <row r="2712" spans="1:9" x14ac:dyDescent="0.3">
      <c r="A2712" s="2">
        <v>44389</v>
      </c>
      <c r="B2712" s="1">
        <v>19.5</v>
      </c>
      <c r="C2712" s="1">
        <v>12.7</v>
      </c>
      <c r="G2712" s="2"/>
      <c r="H2712" s="1"/>
      <c r="I2712" s="1"/>
    </row>
    <row r="2713" spans="1:9" x14ac:dyDescent="0.3">
      <c r="A2713" s="2">
        <v>44390</v>
      </c>
      <c r="B2713" s="1">
        <v>21.6</v>
      </c>
      <c r="C2713" s="1">
        <v>13.3</v>
      </c>
      <c r="G2713" s="2"/>
      <c r="H2713" s="1"/>
      <c r="I2713" s="1"/>
    </row>
    <row r="2714" spans="1:9" x14ac:dyDescent="0.3">
      <c r="A2714" s="2">
        <v>44391</v>
      </c>
      <c r="B2714" s="1">
        <v>21.1</v>
      </c>
      <c r="C2714" s="1">
        <v>14.5</v>
      </c>
      <c r="G2714" s="2"/>
      <c r="H2714" s="1"/>
      <c r="I2714" s="1"/>
    </row>
    <row r="2715" spans="1:9" x14ac:dyDescent="0.3">
      <c r="A2715" s="2">
        <v>44392</v>
      </c>
      <c r="B2715" s="1">
        <v>23.5</v>
      </c>
      <c r="C2715" s="1">
        <v>14.9</v>
      </c>
      <c r="G2715" s="2"/>
      <c r="H2715" s="1"/>
      <c r="I2715" s="1"/>
    </row>
    <row r="2716" spans="1:9" x14ac:dyDescent="0.3">
      <c r="A2716" s="2">
        <v>44393</v>
      </c>
      <c r="B2716" s="1">
        <v>26</v>
      </c>
      <c r="C2716" s="1">
        <v>16.5</v>
      </c>
      <c r="G2716" s="2"/>
      <c r="H2716" s="1"/>
      <c r="I2716" s="1"/>
    </row>
    <row r="2717" spans="1:9" x14ac:dyDescent="0.3">
      <c r="A2717" s="2">
        <v>44394</v>
      </c>
      <c r="B2717" s="1">
        <v>28.4</v>
      </c>
      <c r="C2717" s="1">
        <v>17.7</v>
      </c>
      <c r="G2717" s="2"/>
      <c r="H2717" s="1"/>
      <c r="I2717" s="1"/>
    </row>
    <row r="2718" spans="1:9" x14ac:dyDescent="0.3">
      <c r="A2718" s="2">
        <v>44395</v>
      </c>
      <c r="B2718" s="1">
        <v>30</v>
      </c>
      <c r="C2718" s="1">
        <v>18</v>
      </c>
      <c r="G2718" s="2"/>
      <c r="H2718" s="1"/>
      <c r="I2718" s="1"/>
    </row>
    <row r="2719" spans="1:9" x14ac:dyDescent="0.3">
      <c r="A2719" s="2">
        <v>44396</v>
      </c>
      <c r="B2719" s="1">
        <v>29</v>
      </c>
      <c r="C2719" s="1">
        <v>16.399999999999999</v>
      </c>
      <c r="G2719" s="2"/>
      <c r="H2719" s="1"/>
      <c r="I2719" s="1"/>
    </row>
    <row r="2720" spans="1:9" x14ac:dyDescent="0.3">
      <c r="A2720" s="2">
        <v>44397</v>
      </c>
      <c r="B2720" s="1">
        <v>27.7</v>
      </c>
      <c r="C2720" s="1">
        <v>18.3</v>
      </c>
      <c r="G2720" s="2"/>
      <c r="H2720" s="1"/>
      <c r="I2720" s="1"/>
    </row>
    <row r="2721" spans="1:9" x14ac:dyDescent="0.3">
      <c r="A2721" s="2">
        <v>44398</v>
      </c>
      <c r="B2721" s="1">
        <v>22.8</v>
      </c>
      <c r="C2721" s="1">
        <v>18.100000000000001</v>
      </c>
      <c r="G2721" s="2"/>
      <c r="H2721" s="1"/>
      <c r="I2721" s="1"/>
    </row>
    <row r="2722" spans="1:9" x14ac:dyDescent="0.3">
      <c r="A2722" s="2">
        <v>44399</v>
      </c>
      <c r="B2722" s="1">
        <v>25.5</v>
      </c>
      <c r="C2722" s="1">
        <v>18.3</v>
      </c>
      <c r="G2722" s="2"/>
      <c r="H2722" s="1"/>
      <c r="I2722" s="1"/>
    </row>
    <row r="2723" spans="1:9" x14ac:dyDescent="0.3">
      <c r="A2723" s="2">
        <v>44400</v>
      </c>
      <c r="B2723" s="1">
        <v>23.9</v>
      </c>
      <c r="C2723" s="1">
        <v>17.2</v>
      </c>
      <c r="G2723" s="2"/>
      <c r="H2723" s="1"/>
      <c r="I2723" s="1"/>
    </row>
    <row r="2724" spans="1:9" x14ac:dyDescent="0.3">
      <c r="A2724" s="2">
        <v>44401</v>
      </c>
      <c r="B2724" s="1">
        <v>25</v>
      </c>
      <c r="C2724" s="1">
        <v>14.6</v>
      </c>
      <c r="G2724" s="2"/>
      <c r="H2724" s="1"/>
      <c r="I2724" s="1"/>
    </row>
    <row r="2725" spans="1:9" x14ac:dyDescent="0.3">
      <c r="A2725" s="2">
        <v>44402</v>
      </c>
      <c r="B2725" s="1">
        <v>22.9</v>
      </c>
      <c r="C2725" s="1">
        <v>16.2</v>
      </c>
      <c r="G2725" s="2"/>
      <c r="H2725" s="1"/>
      <c r="I2725" s="1"/>
    </row>
    <row r="2726" spans="1:9" x14ac:dyDescent="0.3">
      <c r="A2726" s="2">
        <v>44403</v>
      </c>
      <c r="B2726" s="1">
        <v>24.1</v>
      </c>
      <c r="C2726" s="1">
        <v>16.399999999999999</v>
      </c>
      <c r="G2726" s="2"/>
      <c r="H2726" s="1"/>
      <c r="I2726" s="1"/>
    </row>
    <row r="2727" spans="1:9" x14ac:dyDescent="0.3">
      <c r="A2727" s="2">
        <v>44404</v>
      </c>
      <c r="B2727" s="1">
        <v>24.1</v>
      </c>
      <c r="C2727" s="1">
        <v>16.7</v>
      </c>
      <c r="G2727" s="2"/>
      <c r="H2727" s="1"/>
      <c r="I2727" s="1"/>
    </row>
    <row r="2728" spans="1:9" x14ac:dyDescent="0.3">
      <c r="A2728" s="2">
        <v>44405</v>
      </c>
      <c r="B2728" s="1">
        <v>23.4</v>
      </c>
      <c r="C2728" s="1">
        <v>15.8</v>
      </c>
      <c r="G2728" s="2"/>
      <c r="H2728" s="1"/>
      <c r="I2728" s="1"/>
    </row>
    <row r="2729" spans="1:9" x14ac:dyDescent="0.3">
      <c r="A2729" s="2">
        <v>44406</v>
      </c>
      <c r="B2729" s="1">
        <v>24.5</v>
      </c>
      <c r="C2729" s="1">
        <v>15.3</v>
      </c>
      <c r="G2729" s="2"/>
      <c r="H2729" s="1"/>
      <c r="I2729" s="1"/>
    </row>
    <row r="2730" spans="1:9" x14ac:dyDescent="0.3">
      <c r="A2730" s="2">
        <v>44407</v>
      </c>
      <c r="B2730" s="1">
        <v>22.5</v>
      </c>
      <c r="C2730" s="1">
        <v>14.4</v>
      </c>
      <c r="G2730" s="2"/>
      <c r="H2730" s="1"/>
      <c r="I2730" s="1"/>
    </row>
    <row r="2731" spans="1:9" x14ac:dyDescent="0.3">
      <c r="A2731" s="2">
        <v>44408</v>
      </c>
      <c r="B2731" s="1">
        <v>19.899999999999999</v>
      </c>
      <c r="C2731" s="1">
        <v>13.3</v>
      </c>
      <c r="G2731" s="2"/>
      <c r="H2731" s="1"/>
      <c r="I2731" s="1"/>
    </row>
    <row r="2732" spans="1:9" x14ac:dyDescent="0.3">
      <c r="A2732" s="2">
        <v>44409</v>
      </c>
      <c r="B2732" s="1">
        <v>23.5</v>
      </c>
      <c r="C2732" s="1">
        <v>13.8</v>
      </c>
      <c r="G2732" s="2"/>
      <c r="H2732" s="1"/>
      <c r="I2732" s="1"/>
    </row>
    <row r="2733" spans="1:9" x14ac:dyDescent="0.3">
      <c r="A2733" s="2">
        <v>44410</v>
      </c>
      <c r="B2733" s="1">
        <v>21.5</v>
      </c>
      <c r="C2733" s="1">
        <v>15.4</v>
      </c>
      <c r="G2733" s="2"/>
      <c r="H2733" s="1"/>
      <c r="I2733" s="1"/>
    </row>
    <row r="2734" spans="1:9" x14ac:dyDescent="0.3">
      <c r="A2734" s="2">
        <v>44411</v>
      </c>
      <c r="B2734" s="1">
        <v>23.5</v>
      </c>
      <c r="C2734" s="1">
        <v>14.5</v>
      </c>
      <c r="G2734" s="2"/>
      <c r="H2734" s="1"/>
      <c r="I2734" s="1"/>
    </row>
    <row r="2735" spans="1:9" x14ac:dyDescent="0.3">
      <c r="A2735" s="2">
        <v>44412</v>
      </c>
      <c r="B2735" s="1">
        <v>25</v>
      </c>
      <c r="C2735" s="1">
        <v>17.2</v>
      </c>
      <c r="G2735" s="2"/>
      <c r="H2735" s="1"/>
      <c r="I2735" s="1"/>
    </row>
    <row r="2736" spans="1:9" x14ac:dyDescent="0.3">
      <c r="A2736" s="2">
        <v>44413</v>
      </c>
      <c r="B2736" s="1">
        <v>29.9</v>
      </c>
      <c r="C2736" s="1">
        <v>14.9</v>
      </c>
      <c r="G2736" s="2"/>
      <c r="H2736" s="1"/>
      <c r="I2736" s="1"/>
    </row>
    <row r="2737" spans="1:9" x14ac:dyDescent="0.3">
      <c r="A2737" s="2">
        <v>44414</v>
      </c>
      <c r="B2737" s="1">
        <v>23.2</v>
      </c>
      <c r="C2737" s="1">
        <v>16.399999999999999</v>
      </c>
      <c r="G2737" s="2"/>
      <c r="H2737" s="1"/>
      <c r="I2737" s="1"/>
    </row>
    <row r="2738" spans="1:9" x14ac:dyDescent="0.3">
      <c r="A2738" s="2">
        <v>44415</v>
      </c>
      <c r="B2738" s="1">
        <v>23.9</v>
      </c>
      <c r="C2738" s="1">
        <v>15.4</v>
      </c>
      <c r="G2738" s="2"/>
      <c r="H2738" s="1"/>
      <c r="I2738" s="1"/>
    </row>
    <row r="2739" spans="1:9" x14ac:dyDescent="0.3">
      <c r="A2739" s="2">
        <v>44416</v>
      </c>
      <c r="B2739" s="1">
        <v>22.9</v>
      </c>
      <c r="C2739" s="1">
        <v>11.7</v>
      </c>
      <c r="G2739" s="2"/>
      <c r="H2739" s="1"/>
      <c r="I2739" s="1"/>
    </row>
    <row r="2740" spans="1:9" x14ac:dyDescent="0.3">
      <c r="A2740" s="2">
        <v>44417</v>
      </c>
      <c r="B2740" s="1">
        <v>26.9</v>
      </c>
      <c r="C2740" s="1">
        <v>13.7</v>
      </c>
      <c r="G2740" s="2"/>
      <c r="H2740" s="1"/>
      <c r="I2740" s="1"/>
    </row>
    <row r="2741" spans="1:9" x14ac:dyDescent="0.3">
      <c r="A2741" s="2">
        <v>44418</v>
      </c>
      <c r="B2741" s="1">
        <v>23.8</v>
      </c>
      <c r="C2741" s="1">
        <v>13.5</v>
      </c>
      <c r="G2741" s="2"/>
      <c r="H2741" s="1"/>
      <c r="I2741" s="1"/>
    </row>
    <row r="2742" spans="1:9" x14ac:dyDescent="0.3">
      <c r="A2742" s="2">
        <v>44419</v>
      </c>
      <c r="B2742" s="1">
        <v>26.1</v>
      </c>
      <c r="C2742" s="1">
        <v>18.8</v>
      </c>
      <c r="G2742" s="2"/>
      <c r="H2742" s="1"/>
      <c r="I2742" s="1"/>
    </row>
    <row r="2743" spans="1:9" x14ac:dyDescent="0.3">
      <c r="A2743" s="2">
        <v>44420</v>
      </c>
      <c r="B2743" s="1">
        <v>24.7</v>
      </c>
      <c r="C2743" s="1">
        <v>19.600000000000001</v>
      </c>
      <c r="G2743" s="2"/>
      <c r="H2743" s="1"/>
      <c r="I2743" s="1"/>
    </row>
    <row r="2744" spans="1:9" x14ac:dyDescent="0.3">
      <c r="A2744" s="2">
        <v>44421</v>
      </c>
      <c r="B2744" s="1">
        <v>27.8</v>
      </c>
      <c r="C2744" s="1">
        <v>18.8</v>
      </c>
      <c r="G2744" s="2"/>
      <c r="H2744" s="1"/>
      <c r="I2744" s="1"/>
    </row>
    <row r="2745" spans="1:9" x14ac:dyDescent="0.3">
      <c r="A2745" s="2">
        <v>44422</v>
      </c>
      <c r="B2745" s="1">
        <v>25.4</v>
      </c>
      <c r="C2745" s="1">
        <v>19.100000000000001</v>
      </c>
      <c r="G2745" s="2"/>
      <c r="H2745" s="1"/>
      <c r="I2745" s="1"/>
    </row>
    <row r="2746" spans="1:9" x14ac:dyDescent="0.3">
      <c r="A2746" s="2">
        <v>44423</v>
      </c>
      <c r="B2746" s="1">
        <v>23.5</v>
      </c>
      <c r="C2746" s="1">
        <v>17.600000000000001</v>
      </c>
      <c r="G2746" s="2"/>
      <c r="H2746" s="1"/>
      <c r="I2746" s="1"/>
    </row>
    <row r="2747" spans="1:9" x14ac:dyDescent="0.3">
      <c r="A2747" s="2">
        <v>44424</v>
      </c>
      <c r="B2747" s="1">
        <v>22.6</v>
      </c>
      <c r="C2747" s="1">
        <v>17</v>
      </c>
      <c r="G2747" s="2"/>
      <c r="H2747" s="1"/>
      <c r="I2747" s="1"/>
    </row>
    <row r="2748" spans="1:9" x14ac:dyDescent="0.3">
      <c r="A2748" s="2">
        <v>44425</v>
      </c>
      <c r="B2748" s="1">
        <v>23.3</v>
      </c>
      <c r="C2748" s="1">
        <v>15.9</v>
      </c>
      <c r="G2748" s="2"/>
      <c r="H2748" s="1"/>
      <c r="I2748" s="1"/>
    </row>
    <row r="2749" spans="1:9" x14ac:dyDescent="0.3">
      <c r="A2749" s="2">
        <v>44426</v>
      </c>
      <c r="B2749" s="1">
        <v>21.6</v>
      </c>
      <c r="C2749" s="1">
        <v>14.7</v>
      </c>
      <c r="G2749" s="2"/>
      <c r="H2749" s="1"/>
      <c r="I2749" s="1"/>
    </row>
    <row r="2750" spans="1:9" x14ac:dyDescent="0.3">
      <c r="A2750" s="2">
        <v>44427</v>
      </c>
      <c r="B2750" s="1">
        <v>22.4</v>
      </c>
      <c r="C2750" s="1">
        <v>15.7</v>
      </c>
      <c r="G2750" s="2"/>
      <c r="H2750" s="1"/>
      <c r="I2750" s="1"/>
    </row>
    <row r="2751" spans="1:9" x14ac:dyDescent="0.3">
      <c r="A2751" s="2">
        <v>44428</v>
      </c>
      <c r="B2751" s="1">
        <v>27.4</v>
      </c>
      <c r="C2751" s="1">
        <v>17.399999999999999</v>
      </c>
      <c r="G2751" s="2"/>
      <c r="H2751" s="1"/>
      <c r="I2751" s="1"/>
    </row>
    <row r="2752" spans="1:9" x14ac:dyDescent="0.3">
      <c r="A2752" s="2">
        <v>44429</v>
      </c>
      <c r="B2752" s="1">
        <v>28.2</v>
      </c>
      <c r="C2752" s="1">
        <v>15.4</v>
      </c>
      <c r="G2752" s="2"/>
      <c r="H2752" s="1"/>
      <c r="I2752" s="1"/>
    </row>
    <row r="2753" spans="1:9" x14ac:dyDescent="0.3">
      <c r="A2753" s="2">
        <v>44430</v>
      </c>
      <c r="B2753" s="1">
        <v>22.7</v>
      </c>
      <c r="C2753" s="1">
        <v>18.8</v>
      </c>
      <c r="G2753" s="2"/>
      <c r="H2753" s="1"/>
      <c r="I2753" s="1"/>
    </row>
    <row r="2754" spans="1:9" x14ac:dyDescent="0.3">
      <c r="A2754" s="2">
        <v>44431</v>
      </c>
      <c r="B2754" s="1">
        <v>26.4</v>
      </c>
      <c r="C2754" s="1">
        <v>17</v>
      </c>
      <c r="G2754" s="2"/>
      <c r="H2754" s="1"/>
      <c r="I2754" s="1"/>
    </row>
    <row r="2755" spans="1:9" x14ac:dyDescent="0.3">
      <c r="A2755" s="2">
        <v>44432</v>
      </c>
      <c r="B2755" s="1">
        <v>26.6</v>
      </c>
      <c r="C2755" s="1">
        <v>16.600000000000001</v>
      </c>
      <c r="G2755" s="2"/>
      <c r="H2755" s="1"/>
      <c r="I2755" s="1"/>
    </row>
    <row r="2756" spans="1:9" x14ac:dyDescent="0.3">
      <c r="A2756" s="2">
        <v>44433</v>
      </c>
      <c r="B2756" s="1">
        <v>27.8</v>
      </c>
      <c r="C2756" s="1">
        <v>16.899999999999999</v>
      </c>
      <c r="G2756" s="2"/>
      <c r="H2756" s="1"/>
      <c r="I2756" s="1"/>
    </row>
    <row r="2757" spans="1:9" x14ac:dyDescent="0.3">
      <c r="A2757" s="2">
        <v>44434</v>
      </c>
      <c r="B2757" s="1">
        <v>29.6</v>
      </c>
      <c r="C2757" s="1">
        <v>17.100000000000001</v>
      </c>
      <c r="G2757" s="2"/>
      <c r="H2757" s="1"/>
      <c r="I2757" s="1"/>
    </row>
    <row r="2758" spans="1:9" x14ac:dyDescent="0.3">
      <c r="A2758" s="2">
        <v>44435</v>
      </c>
      <c r="B2758" s="1">
        <v>27.9</v>
      </c>
      <c r="C2758" s="1">
        <v>19.5</v>
      </c>
      <c r="G2758" s="2"/>
      <c r="H2758" s="1"/>
      <c r="I2758" s="1"/>
    </row>
    <row r="2759" spans="1:9" x14ac:dyDescent="0.3">
      <c r="A2759" s="2">
        <v>44436</v>
      </c>
      <c r="B2759" s="1">
        <v>27.1</v>
      </c>
      <c r="C2759" s="1">
        <v>18</v>
      </c>
      <c r="G2759" s="2"/>
      <c r="H2759" s="1"/>
      <c r="I2759" s="1"/>
    </row>
    <row r="2760" spans="1:9" x14ac:dyDescent="0.3">
      <c r="A2760" s="2">
        <v>44437</v>
      </c>
      <c r="B2760" s="1">
        <v>25.9</v>
      </c>
      <c r="C2760" s="1">
        <v>16</v>
      </c>
      <c r="G2760" s="2"/>
      <c r="H2760" s="1"/>
      <c r="I2760" s="1"/>
    </row>
    <row r="2761" spans="1:9" x14ac:dyDescent="0.3">
      <c r="A2761" s="2">
        <v>44438</v>
      </c>
      <c r="B2761" s="1">
        <v>23</v>
      </c>
      <c r="C2761" s="1">
        <v>15.8</v>
      </c>
      <c r="G2761" s="2"/>
      <c r="H2761" s="1"/>
      <c r="I2761" s="1"/>
    </row>
    <row r="2762" spans="1:9" x14ac:dyDescent="0.3">
      <c r="A2762" s="2">
        <v>44439</v>
      </c>
      <c r="B2762" s="1">
        <v>27.4</v>
      </c>
      <c r="C2762" s="1">
        <v>15.5</v>
      </c>
      <c r="G2762" s="2"/>
      <c r="H2762" s="1"/>
      <c r="I2762" s="1"/>
    </row>
    <row r="2763" spans="1:9" x14ac:dyDescent="0.3">
      <c r="A2763" s="2">
        <v>44440</v>
      </c>
      <c r="B2763" s="1">
        <v>23.1</v>
      </c>
      <c r="C2763" s="1">
        <v>16.5</v>
      </c>
      <c r="G2763" s="2"/>
      <c r="H2763" s="1"/>
      <c r="I2763" s="1"/>
    </row>
    <row r="2764" spans="1:9" x14ac:dyDescent="0.3">
      <c r="A2764" s="2">
        <v>44441</v>
      </c>
      <c r="B2764" s="1">
        <v>21.5</v>
      </c>
      <c r="C2764" s="1">
        <v>17.8</v>
      </c>
      <c r="G2764" s="2"/>
      <c r="H2764" s="1"/>
      <c r="I2764" s="1"/>
    </row>
    <row r="2765" spans="1:9" x14ac:dyDescent="0.3">
      <c r="A2765" s="2">
        <v>44442</v>
      </c>
      <c r="B2765" s="1">
        <v>23.8</v>
      </c>
      <c r="C2765" s="1">
        <v>17.100000000000001</v>
      </c>
      <c r="G2765" s="2"/>
      <c r="H2765" s="1"/>
      <c r="I2765" s="1"/>
    </row>
    <row r="2766" spans="1:9" x14ac:dyDescent="0.3">
      <c r="A2766" s="2">
        <v>44443</v>
      </c>
      <c r="B2766" s="1">
        <v>26.2</v>
      </c>
      <c r="C2766" s="1">
        <v>14.9</v>
      </c>
      <c r="G2766" s="2"/>
      <c r="H2766" s="1"/>
      <c r="I2766" s="1"/>
    </row>
    <row r="2767" spans="1:9" x14ac:dyDescent="0.3">
      <c r="A2767" s="2">
        <v>44444</v>
      </c>
      <c r="B2767" s="1">
        <v>32.200000000000003</v>
      </c>
      <c r="C2767" s="1">
        <v>15.4</v>
      </c>
      <c r="G2767" s="2"/>
      <c r="H2767" s="1"/>
      <c r="I2767" s="1"/>
    </row>
    <row r="2768" spans="1:9" x14ac:dyDescent="0.3">
      <c r="A2768" s="2">
        <v>44445</v>
      </c>
      <c r="B2768" s="1">
        <v>34.4</v>
      </c>
      <c r="C2768" s="1">
        <v>16.899999999999999</v>
      </c>
      <c r="G2768" s="2"/>
      <c r="H2768" s="1"/>
      <c r="I2768" s="1"/>
    </row>
    <row r="2769" spans="1:9" x14ac:dyDescent="0.3">
      <c r="A2769" s="2">
        <v>44446</v>
      </c>
      <c r="B2769" s="1">
        <v>31.6</v>
      </c>
      <c r="C2769" s="1">
        <v>15.4</v>
      </c>
      <c r="G2769" s="2"/>
      <c r="H2769" s="1"/>
      <c r="I2769" s="1"/>
    </row>
    <row r="2770" spans="1:9" x14ac:dyDescent="0.3">
      <c r="A2770" s="2">
        <v>44447</v>
      </c>
      <c r="B2770" s="1">
        <v>26.3</v>
      </c>
      <c r="C2770" s="1">
        <v>16.899999999999999</v>
      </c>
      <c r="G2770" s="2"/>
      <c r="H2770" s="1"/>
      <c r="I2770" s="1"/>
    </row>
    <row r="2771" spans="1:9" x14ac:dyDescent="0.3">
      <c r="A2771" s="2">
        <v>44448</v>
      </c>
      <c r="B2771" s="1">
        <v>25.7</v>
      </c>
      <c r="C2771" s="1">
        <v>17.3</v>
      </c>
      <c r="G2771" s="2"/>
      <c r="H2771" s="1"/>
      <c r="I2771" s="1"/>
    </row>
    <row r="2772" spans="1:9" x14ac:dyDescent="0.3">
      <c r="A2772" s="2">
        <v>44449</v>
      </c>
      <c r="B2772" s="1">
        <v>24</v>
      </c>
      <c r="C2772" s="1">
        <v>16.3</v>
      </c>
      <c r="G2772" s="2"/>
      <c r="H2772" s="1"/>
      <c r="I2772" s="1"/>
    </row>
    <row r="2773" spans="1:9" x14ac:dyDescent="0.3">
      <c r="A2773" s="2">
        <v>44450</v>
      </c>
      <c r="B2773" s="1">
        <v>25.9</v>
      </c>
      <c r="C2773" s="1">
        <v>15.1</v>
      </c>
      <c r="G2773" s="2"/>
      <c r="H2773" s="1"/>
      <c r="I2773" s="1"/>
    </row>
    <row r="2774" spans="1:9" x14ac:dyDescent="0.3">
      <c r="A2774" s="2">
        <v>44451</v>
      </c>
      <c r="B2774" s="1">
        <v>30.5</v>
      </c>
      <c r="C2774" s="1">
        <v>14.4</v>
      </c>
      <c r="G2774" s="2"/>
      <c r="H2774" s="1"/>
      <c r="I2774" s="1"/>
    </row>
    <row r="2775" spans="1:9" x14ac:dyDescent="0.3">
      <c r="A2775" s="2">
        <v>44452</v>
      </c>
      <c r="B2775" s="1">
        <v>29.4</v>
      </c>
      <c r="C2775" s="1">
        <v>17.5</v>
      </c>
      <c r="G2775" s="2"/>
      <c r="H2775" s="1"/>
      <c r="I2775" s="1"/>
    </row>
    <row r="2776" spans="1:9" x14ac:dyDescent="0.3">
      <c r="A2776" s="2">
        <v>44453</v>
      </c>
      <c r="B2776" s="1">
        <v>26.5</v>
      </c>
      <c r="C2776" s="1">
        <v>16</v>
      </c>
      <c r="G2776" s="2"/>
      <c r="H2776" s="1"/>
      <c r="I2776" s="1"/>
    </row>
    <row r="2777" spans="1:9" x14ac:dyDescent="0.3">
      <c r="A2777" s="2">
        <v>44454</v>
      </c>
      <c r="B2777" s="1">
        <v>20.9</v>
      </c>
      <c r="C2777" s="1">
        <v>17.5</v>
      </c>
      <c r="G2777" s="2"/>
      <c r="H2777" s="1"/>
      <c r="I2777" s="1"/>
    </row>
    <row r="2778" spans="1:9" x14ac:dyDescent="0.3">
      <c r="A2778" s="2">
        <v>44455</v>
      </c>
      <c r="B2778" s="1">
        <v>22.9</v>
      </c>
      <c r="C2778" s="1">
        <v>16.5</v>
      </c>
      <c r="G2778" s="2"/>
      <c r="H2778" s="1"/>
      <c r="I2778" s="1"/>
    </row>
    <row r="2779" spans="1:9" x14ac:dyDescent="0.3">
      <c r="A2779" s="2">
        <v>44456</v>
      </c>
      <c r="B2779" s="1">
        <v>26.4</v>
      </c>
      <c r="C2779" s="1">
        <v>13.9</v>
      </c>
      <c r="G2779" s="2"/>
      <c r="H2779" s="1"/>
      <c r="I2779" s="1"/>
    </row>
    <row r="2780" spans="1:9" x14ac:dyDescent="0.3">
      <c r="A2780" s="2">
        <v>44457</v>
      </c>
      <c r="B2780" s="1">
        <v>20.9</v>
      </c>
      <c r="C2780" s="1">
        <v>11.9</v>
      </c>
      <c r="G2780" s="2"/>
      <c r="H2780" s="1"/>
      <c r="I2780" s="1"/>
    </row>
    <row r="2781" spans="1:9" x14ac:dyDescent="0.3">
      <c r="A2781" s="2">
        <v>44458</v>
      </c>
      <c r="B2781" s="1">
        <v>23.3</v>
      </c>
      <c r="C2781" s="1">
        <v>10.1</v>
      </c>
      <c r="G2781" s="2"/>
      <c r="H2781" s="1"/>
      <c r="I2781" s="1"/>
    </row>
    <row r="2782" spans="1:9" x14ac:dyDescent="0.3">
      <c r="A2782" s="2">
        <v>44459</v>
      </c>
      <c r="B2782" s="1">
        <v>18.8</v>
      </c>
      <c r="C2782" s="1">
        <v>13.7</v>
      </c>
      <c r="G2782" s="2"/>
      <c r="H2782" s="1"/>
      <c r="I2782" s="1"/>
    </row>
    <row r="2783" spans="1:9" x14ac:dyDescent="0.3">
      <c r="A2783" s="2">
        <v>44460</v>
      </c>
      <c r="B2783" s="1">
        <v>18.600000000000001</v>
      </c>
      <c r="C2783" s="1">
        <v>12.2</v>
      </c>
      <c r="G2783" s="2"/>
      <c r="H2783" s="1"/>
      <c r="I2783" s="1"/>
    </row>
    <row r="2784" spans="1:9" x14ac:dyDescent="0.3">
      <c r="A2784" s="2">
        <v>44461</v>
      </c>
      <c r="B2784" s="1">
        <v>21.1</v>
      </c>
      <c r="C2784" s="1">
        <v>13.9</v>
      </c>
      <c r="G2784" s="2"/>
      <c r="H2784" s="1"/>
      <c r="I2784" s="1"/>
    </row>
    <row r="2785" spans="1:9" x14ac:dyDescent="0.3">
      <c r="A2785" s="2">
        <v>44462</v>
      </c>
      <c r="B2785" s="1">
        <v>21.5</v>
      </c>
      <c r="C2785" s="1">
        <v>12.8</v>
      </c>
      <c r="G2785" s="2"/>
      <c r="H2785" s="1"/>
      <c r="I2785" s="1"/>
    </row>
    <row r="2786" spans="1:9" x14ac:dyDescent="0.3">
      <c r="A2786" s="2">
        <v>44463</v>
      </c>
      <c r="B2786" s="1">
        <v>23.9</v>
      </c>
      <c r="C2786" s="1">
        <v>16.5</v>
      </c>
      <c r="G2786" s="2"/>
      <c r="H2786" s="1"/>
      <c r="I2786" s="1"/>
    </row>
    <row r="2787" spans="1:9" x14ac:dyDescent="0.3">
      <c r="A2787" s="2">
        <v>44464</v>
      </c>
      <c r="B2787" s="1">
        <v>22</v>
      </c>
      <c r="C2787" s="1">
        <v>13.8</v>
      </c>
      <c r="G2787" s="2"/>
      <c r="H2787" s="1"/>
      <c r="I2787" s="1"/>
    </row>
    <row r="2788" spans="1:9" x14ac:dyDescent="0.3">
      <c r="A2788" s="2">
        <v>44465</v>
      </c>
      <c r="B2788" s="1">
        <v>24</v>
      </c>
      <c r="C2788" s="1">
        <v>11.8</v>
      </c>
      <c r="G2788" s="2"/>
      <c r="H2788" s="1"/>
      <c r="I2788" s="1"/>
    </row>
    <row r="2789" spans="1:9" x14ac:dyDescent="0.3">
      <c r="A2789" s="2">
        <v>44466</v>
      </c>
      <c r="B2789" s="1">
        <v>19.100000000000001</v>
      </c>
      <c r="C2789" s="1">
        <v>14.5</v>
      </c>
      <c r="G2789" s="2"/>
      <c r="H2789" s="1"/>
      <c r="I2789" s="1"/>
    </row>
    <row r="2790" spans="1:9" x14ac:dyDescent="0.3">
      <c r="A2790" s="2">
        <v>44467</v>
      </c>
      <c r="B2790" s="1">
        <v>19</v>
      </c>
      <c r="C2790" s="1">
        <v>11.6</v>
      </c>
      <c r="G2790" s="2"/>
      <c r="H2790" s="1"/>
      <c r="I2790" s="1"/>
    </row>
    <row r="2791" spans="1:9" x14ac:dyDescent="0.3">
      <c r="A2791" s="2">
        <v>44468</v>
      </c>
      <c r="B2791" s="1">
        <v>20.100000000000001</v>
      </c>
      <c r="C2791" s="1">
        <v>11.1</v>
      </c>
      <c r="G2791" s="2"/>
      <c r="H2791" s="1"/>
      <c r="I2791" s="1"/>
    </row>
    <row r="2792" spans="1:9" x14ac:dyDescent="0.3">
      <c r="A2792" s="2">
        <v>44469</v>
      </c>
      <c r="B2792" s="1">
        <v>22.6</v>
      </c>
      <c r="C2792" s="1">
        <v>14</v>
      </c>
      <c r="G2792" s="2"/>
      <c r="H2792" s="1"/>
      <c r="I2792" s="1"/>
    </row>
    <row r="2793" spans="1:9" x14ac:dyDescent="0.3">
      <c r="A2793" s="2">
        <v>44470</v>
      </c>
      <c r="B2793" s="1">
        <v>25.7</v>
      </c>
      <c r="C2793" s="1">
        <v>13.2</v>
      </c>
      <c r="G2793" s="2"/>
      <c r="H2793" s="1"/>
      <c r="I2793" s="1"/>
    </row>
    <row r="2794" spans="1:9" x14ac:dyDescent="0.3">
      <c r="A2794" s="2">
        <v>44471</v>
      </c>
      <c r="B2794" s="1">
        <v>24.6</v>
      </c>
      <c r="C2794" s="1">
        <v>14.2</v>
      </c>
      <c r="G2794" s="2"/>
      <c r="H2794" s="1"/>
      <c r="I2794" s="1"/>
    </row>
    <row r="2795" spans="1:9" x14ac:dyDescent="0.3">
      <c r="A2795" s="2">
        <v>44472</v>
      </c>
      <c r="B2795" s="1">
        <v>23.3</v>
      </c>
      <c r="C2795" s="1">
        <v>9.5</v>
      </c>
      <c r="G2795" s="2"/>
      <c r="H2795" s="1"/>
      <c r="I2795" s="1"/>
    </row>
    <row r="2796" spans="1:9" x14ac:dyDescent="0.3">
      <c r="A2796" s="2">
        <v>44473</v>
      </c>
      <c r="B2796" s="1">
        <v>22.8</v>
      </c>
      <c r="C2796" s="1">
        <v>9.1</v>
      </c>
      <c r="G2796" s="2"/>
      <c r="H2796" s="1"/>
      <c r="I2796" s="1"/>
    </row>
    <row r="2797" spans="1:9" x14ac:dyDescent="0.3">
      <c r="A2797" s="2">
        <v>44474</v>
      </c>
      <c r="B2797" s="1">
        <v>20.8</v>
      </c>
      <c r="C2797" s="1">
        <v>14.3</v>
      </c>
      <c r="G2797" s="2"/>
      <c r="H2797" s="1"/>
      <c r="I2797" s="1"/>
    </row>
    <row r="2798" spans="1:9" x14ac:dyDescent="0.3">
      <c r="A2798" s="2">
        <v>44475</v>
      </c>
      <c r="B2798" s="1">
        <v>22.4</v>
      </c>
      <c r="C2798" s="1">
        <v>11.2</v>
      </c>
      <c r="G2798" s="2"/>
      <c r="H2798" s="1"/>
      <c r="I2798" s="1"/>
    </row>
    <row r="2799" spans="1:9" x14ac:dyDescent="0.3">
      <c r="A2799" s="2">
        <v>44476</v>
      </c>
      <c r="B2799" s="1">
        <v>25.7</v>
      </c>
      <c r="C2799" s="1">
        <v>9.8000000000000007</v>
      </c>
      <c r="G2799" s="2"/>
      <c r="H2799" s="1"/>
      <c r="I2799" s="1"/>
    </row>
    <row r="2800" spans="1:9" x14ac:dyDescent="0.3">
      <c r="A2800" s="2">
        <v>44477</v>
      </c>
      <c r="B2800" s="1">
        <v>23.1</v>
      </c>
      <c r="C2800" s="1">
        <v>9.6999999999999993</v>
      </c>
      <c r="G2800" s="2"/>
      <c r="H2800" s="1"/>
      <c r="I2800" s="1"/>
    </row>
    <row r="2801" spans="1:9" x14ac:dyDescent="0.3">
      <c r="A2801" s="2">
        <v>44478</v>
      </c>
      <c r="B2801" s="1">
        <v>21.5</v>
      </c>
      <c r="C2801" s="1">
        <v>12</v>
      </c>
      <c r="G2801" s="2"/>
      <c r="H2801" s="1"/>
      <c r="I2801" s="1"/>
    </row>
    <row r="2802" spans="1:9" x14ac:dyDescent="0.3">
      <c r="A2802" s="2">
        <v>44479</v>
      </c>
      <c r="B2802" s="1">
        <v>20.7</v>
      </c>
      <c r="C2802" s="1">
        <v>10.8</v>
      </c>
      <c r="G2802" s="2"/>
      <c r="H2802" s="1"/>
      <c r="I2802" s="1"/>
    </row>
    <row r="2803" spans="1:9" x14ac:dyDescent="0.3">
      <c r="A2803" s="2">
        <v>44480</v>
      </c>
      <c r="B2803" s="1">
        <v>21.4</v>
      </c>
      <c r="C2803" s="1">
        <v>10.3</v>
      </c>
      <c r="G2803" s="2"/>
      <c r="H2803" s="1"/>
      <c r="I2803" s="1"/>
    </row>
    <row r="2804" spans="1:9" x14ac:dyDescent="0.3">
      <c r="A2804" s="2">
        <v>44481</v>
      </c>
      <c r="B2804" s="1">
        <v>21.7</v>
      </c>
      <c r="C2804" s="1">
        <v>9.6</v>
      </c>
      <c r="G2804" s="2"/>
      <c r="H2804" s="1"/>
      <c r="I2804" s="1"/>
    </row>
    <row r="2805" spans="1:9" x14ac:dyDescent="0.3">
      <c r="A2805" s="2">
        <v>44482</v>
      </c>
      <c r="B2805" s="1">
        <v>22.2</v>
      </c>
      <c r="C2805" s="1">
        <v>8.6999999999999993</v>
      </c>
      <c r="G2805" s="2"/>
      <c r="H2805" s="1"/>
      <c r="I2805" s="1"/>
    </row>
    <row r="2806" spans="1:9" x14ac:dyDescent="0.3">
      <c r="A2806" s="2">
        <v>44483</v>
      </c>
      <c r="B2806" s="1">
        <v>24.9</v>
      </c>
      <c r="C2806" s="1">
        <v>8.1999999999999993</v>
      </c>
      <c r="G2806" s="2"/>
      <c r="H2806" s="1"/>
      <c r="I2806" s="1"/>
    </row>
    <row r="2807" spans="1:9" x14ac:dyDescent="0.3">
      <c r="A2807" s="2">
        <v>44484</v>
      </c>
      <c r="B2807" s="1">
        <v>20</v>
      </c>
      <c r="C2807" s="1">
        <v>7.7</v>
      </c>
      <c r="G2807" s="2"/>
      <c r="H2807" s="1"/>
      <c r="I2807" s="1"/>
    </row>
    <row r="2808" spans="1:9" x14ac:dyDescent="0.3">
      <c r="A2808" s="2">
        <v>44485</v>
      </c>
      <c r="B2808" s="1">
        <v>19.399999999999999</v>
      </c>
      <c r="C2808" s="1">
        <v>11.8</v>
      </c>
      <c r="G2808" s="2"/>
      <c r="H2808" s="1"/>
      <c r="I2808" s="1"/>
    </row>
    <row r="2809" spans="1:9" x14ac:dyDescent="0.3">
      <c r="A2809" s="2">
        <v>44486</v>
      </c>
      <c r="B2809" s="1">
        <v>23.9</v>
      </c>
      <c r="C2809" s="1">
        <v>12.5</v>
      </c>
      <c r="G2809" s="2"/>
      <c r="H2809" s="1"/>
      <c r="I2809" s="1"/>
    </row>
    <row r="2810" spans="1:9" x14ac:dyDescent="0.3">
      <c r="A2810" s="2">
        <v>44487</v>
      </c>
      <c r="B2810" s="1">
        <v>26</v>
      </c>
      <c r="C2810" s="1">
        <v>13.8</v>
      </c>
      <c r="G2810" s="2"/>
      <c r="H2810" s="1"/>
      <c r="I2810" s="1"/>
    </row>
    <row r="2811" spans="1:9" x14ac:dyDescent="0.3">
      <c r="A2811" s="2">
        <v>44488</v>
      </c>
      <c r="B2811" s="1">
        <v>30.2</v>
      </c>
      <c r="C2811" s="1">
        <v>13</v>
      </c>
      <c r="G2811" s="2"/>
      <c r="H2811" s="1"/>
      <c r="I2811" s="1"/>
    </row>
    <row r="2812" spans="1:9" x14ac:dyDescent="0.3">
      <c r="A2812" s="2">
        <v>44489</v>
      </c>
      <c r="B2812" s="1">
        <v>27.8</v>
      </c>
      <c r="C2812" s="1">
        <v>16.3</v>
      </c>
      <c r="G2812" s="2"/>
      <c r="H2812" s="1"/>
      <c r="I2812" s="1"/>
    </row>
    <row r="2813" spans="1:9" x14ac:dyDescent="0.3">
      <c r="A2813" s="2">
        <v>44490</v>
      </c>
      <c r="B2813" s="1">
        <v>17.899999999999999</v>
      </c>
      <c r="C2813" s="1">
        <v>9.3000000000000007</v>
      </c>
      <c r="G2813" s="2"/>
      <c r="H2813" s="1"/>
      <c r="I2813" s="1"/>
    </row>
    <row r="2814" spans="1:9" x14ac:dyDescent="0.3">
      <c r="A2814" s="2">
        <v>44491</v>
      </c>
      <c r="B2814" s="1">
        <v>16.7</v>
      </c>
      <c r="C2814" s="1">
        <v>8.6999999999999993</v>
      </c>
      <c r="G2814" s="2"/>
      <c r="H2814" s="1"/>
      <c r="I2814" s="1"/>
    </row>
    <row r="2815" spans="1:9" x14ac:dyDescent="0.3">
      <c r="A2815" s="2">
        <v>44492</v>
      </c>
      <c r="B2815" s="1">
        <v>21.9</v>
      </c>
      <c r="C2815" s="1">
        <v>6.8</v>
      </c>
      <c r="G2815" s="2"/>
      <c r="H2815" s="1"/>
      <c r="I2815" s="1"/>
    </row>
    <row r="2816" spans="1:9" x14ac:dyDescent="0.3">
      <c r="A2816" s="2">
        <v>44493</v>
      </c>
      <c r="B2816" s="1">
        <v>21.2</v>
      </c>
      <c r="C2816" s="1">
        <v>5.9</v>
      </c>
      <c r="G2816" s="2"/>
      <c r="H2816" s="1"/>
      <c r="I2816" s="1"/>
    </row>
    <row r="2817" spans="1:9" x14ac:dyDescent="0.3">
      <c r="A2817" s="2">
        <v>44494</v>
      </c>
      <c r="B2817" s="1">
        <v>19.7</v>
      </c>
      <c r="C2817" s="1">
        <v>9.9</v>
      </c>
      <c r="G2817" s="2"/>
      <c r="H2817" s="1"/>
      <c r="I2817" s="1"/>
    </row>
    <row r="2818" spans="1:9" x14ac:dyDescent="0.3">
      <c r="A2818" s="2">
        <v>44495</v>
      </c>
      <c r="B2818" s="1">
        <v>20.9</v>
      </c>
      <c r="C2818" s="1">
        <v>7.4</v>
      </c>
      <c r="G2818" s="2"/>
      <c r="H2818" s="1"/>
      <c r="I2818" s="1"/>
    </row>
    <row r="2819" spans="1:9" x14ac:dyDescent="0.3">
      <c r="A2819" s="2">
        <v>44496</v>
      </c>
      <c r="B2819" s="1">
        <v>23.2</v>
      </c>
      <c r="C2819" s="1">
        <v>7.2</v>
      </c>
      <c r="G2819" s="2"/>
      <c r="H2819" s="1"/>
      <c r="I2819" s="1"/>
    </row>
    <row r="2820" spans="1:9" x14ac:dyDescent="0.3">
      <c r="A2820" s="2">
        <v>44497</v>
      </c>
      <c r="B2820" s="1">
        <v>21.1</v>
      </c>
      <c r="C2820" s="1">
        <v>6.3</v>
      </c>
      <c r="G2820" s="2"/>
      <c r="H2820" s="1"/>
      <c r="I2820" s="1"/>
    </row>
    <row r="2821" spans="1:9" x14ac:dyDescent="0.3">
      <c r="A2821" s="2">
        <v>44498</v>
      </c>
      <c r="B2821" s="1">
        <v>18.399999999999999</v>
      </c>
      <c r="C2821" s="1">
        <v>12.7</v>
      </c>
      <c r="G2821" s="2"/>
      <c r="H2821" s="1"/>
      <c r="I2821" s="1"/>
    </row>
    <row r="2822" spans="1:9" x14ac:dyDescent="0.3">
      <c r="A2822" s="2">
        <v>44499</v>
      </c>
      <c r="B2822" s="1">
        <v>19.8</v>
      </c>
      <c r="C2822" s="1">
        <v>12.3</v>
      </c>
      <c r="G2822" s="2"/>
      <c r="H2822" s="1"/>
      <c r="I2822" s="1"/>
    </row>
    <row r="2823" spans="1:9" x14ac:dyDescent="0.3">
      <c r="A2823" s="2">
        <v>44500</v>
      </c>
      <c r="B2823" s="1">
        <v>21.5</v>
      </c>
      <c r="C2823" s="1">
        <v>13.2</v>
      </c>
      <c r="G2823" s="2"/>
      <c r="H2823" s="1"/>
      <c r="I2823" s="1"/>
    </row>
    <row r="2824" spans="1:9" x14ac:dyDescent="0.3">
      <c r="A2824" s="2">
        <v>44501</v>
      </c>
      <c r="B2824" s="1">
        <v>19</v>
      </c>
      <c r="C2824" s="1">
        <v>8.6999999999999993</v>
      </c>
      <c r="G2824" s="2"/>
      <c r="H2824" s="1"/>
      <c r="I2824" s="1"/>
    </row>
    <row r="2825" spans="1:9" x14ac:dyDescent="0.3">
      <c r="A2825" s="2">
        <v>44502</v>
      </c>
      <c r="B2825" s="1">
        <v>20.8</v>
      </c>
      <c r="C2825" s="1">
        <v>8.1</v>
      </c>
      <c r="G2825" s="2"/>
      <c r="H2825" s="1"/>
      <c r="I2825" s="1"/>
    </row>
    <row r="2826" spans="1:9" x14ac:dyDescent="0.3">
      <c r="A2826" s="2">
        <v>44503</v>
      </c>
      <c r="B2826" s="1">
        <v>13.2</v>
      </c>
      <c r="C2826" s="1">
        <v>7.6</v>
      </c>
      <c r="G2826" s="2"/>
      <c r="H2826" s="1"/>
      <c r="I2826" s="1"/>
    </row>
    <row r="2827" spans="1:9" x14ac:dyDescent="0.3">
      <c r="A2827" s="2">
        <v>44504</v>
      </c>
      <c r="B2827" s="1">
        <v>12.2</v>
      </c>
      <c r="C2827" s="1">
        <v>6.5</v>
      </c>
      <c r="G2827" s="2"/>
      <c r="H2827" s="1"/>
      <c r="I2827" s="1"/>
    </row>
    <row r="2828" spans="1:9" x14ac:dyDescent="0.3">
      <c r="A2828" s="2">
        <v>44505</v>
      </c>
      <c r="B2828" s="1">
        <v>12.7</v>
      </c>
      <c r="C2828" s="1">
        <v>6.2</v>
      </c>
      <c r="G2828" s="2"/>
      <c r="H2828" s="1"/>
      <c r="I2828" s="1"/>
    </row>
    <row r="2829" spans="1:9" x14ac:dyDescent="0.3">
      <c r="A2829" s="2">
        <v>44506</v>
      </c>
      <c r="B2829" s="1">
        <v>15.3</v>
      </c>
      <c r="C2829" s="1">
        <v>5.0999999999999996</v>
      </c>
      <c r="G2829" s="2"/>
      <c r="H2829" s="1"/>
      <c r="I2829" s="1"/>
    </row>
    <row r="2830" spans="1:9" x14ac:dyDescent="0.3">
      <c r="A2830" s="2">
        <v>44507</v>
      </c>
      <c r="B2830" s="1">
        <v>16</v>
      </c>
      <c r="C2830" s="1">
        <v>2.8</v>
      </c>
      <c r="G2830" s="2"/>
      <c r="H2830" s="1"/>
      <c r="I2830" s="1"/>
    </row>
    <row r="2831" spans="1:9" x14ac:dyDescent="0.3">
      <c r="A2831" s="2">
        <v>44508</v>
      </c>
      <c r="B2831" s="1">
        <v>18.899999999999999</v>
      </c>
      <c r="C2831" s="1">
        <v>8.8000000000000007</v>
      </c>
      <c r="G2831" s="2"/>
      <c r="H2831" s="1"/>
      <c r="I2831" s="1"/>
    </row>
    <row r="2832" spans="1:9" x14ac:dyDescent="0.3">
      <c r="A2832" s="2">
        <v>44509</v>
      </c>
      <c r="B2832" s="1">
        <v>18.600000000000001</v>
      </c>
      <c r="C2832" s="1">
        <v>11.6</v>
      </c>
      <c r="G2832" s="2"/>
      <c r="H2832" s="1"/>
      <c r="I2832" s="1"/>
    </row>
    <row r="2833" spans="1:9" x14ac:dyDescent="0.3">
      <c r="A2833" s="2">
        <v>44510</v>
      </c>
      <c r="B2833" s="1">
        <v>16.100000000000001</v>
      </c>
      <c r="C2833" s="1">
        <v>6.2</v>
      </c>
      <c r="G2833" s="2"/>
      <c r="H2833" s="1"/>
      <c r="I2833" s="1"/>
    </row>
    <row r="2834" spans="1:9" x14ac:dyDescent="0.3">
      <c r="A2834" s="2">
        <v>44511</v>
      </c>
      <c r="B2834" s="1">
        <v>16.399999999999999</v>
      </c>
      <c r="C2834" s="1">
        <v>3.4</v>
      </c>
      <c r="G2834" s="2"/>
      <c r="H2834" s="1"/>
      <c r="I2834" s="1"/>
    </row>
    <row r="2835" spans="1:9" x14ac:dyDescent="0.3">
      <c r="A2835" s="2">
        <v>44512</v>
      </c>
      <c r="B2835" s="1">
        <v>17.8</v>
      </c>
      <c r="C2835" s="1">
        <v>5.2</v>
      </c>
      <c r="G2835" s="2"/>
      <c r="H2835" s="1"/>
      <c r="I2835" s="1"/>
    </row>
    <row r="2836" spans="1:9" x14ac:dyDescent="0.3">
      <c r="A2836" s="2">
        <v>44513</v>
      </c>
      <c r="B2836" s="1">
        <v>17.600000000000001</v>
      </c>
      <c r="C2836" s="1">
        <v>6.3</v>
      </c>
      <c r="G2836" s="2"/>
      <c r="H2836" s="1"/>
      <c r="I2836" s="1"/>
    </row>
    <row r="2837" spans="1:9" x14ac:dyDescent="0.3">
      <c r="A2837" s="2">
        <v>44514</v>
      </c>
      <c r="B2837" s="1">
        <v>16.5</v>
      </c>
      <c r="C2837" s="1">
        <v>5.4</v>
      </c>
      <c r="G2837" s="2"/>
      <c r="H2837" s="1"/>
      <c r="I2837" s="1"/>
    </row>
    <row r="2838" spans="1:9" x14ac:dyDescent="0.3">
      <c r="A2838" s="2">
        <v>44515</v>
      </c>
      <c r="B2838" s="1">
        <v>13.7</v>
      </c>
      <c r="C2838" s="1">
        <v>9.9</v>
      </c>
      <c r="G2838" s="2"/>
      <c r="H2838" s="1"/>
      <c r="I2838" s="1"/>
    </row>
    <row r="2839" spans="1:9" x14ac:dyDescent="0.3">
      <c r="A2839" s="2">
        <v>44516</v>
      </c>
      <c r="B2839" s="1">
        <v>13.1</v>
      </c>
      <c r="C2839" s="1">
        <v>8.5</v>
      </c>
      <c r="G2839" s="2"/>
      <c r="H2839" s="1"/>
      <c r="I2839" s="1"/>
    </row>
    <row r="2840" spans="1:9" x14ac:dyDescent="0.3">
      <c r="A2840" s="2">
        <v>44517</v>
      </c>
      <c r="B2840" s="1">
        <v>15.1</v>
      </c>
      <c r="C2840" s="1">
        <v>7.5</v>
      </c>
      <c r="G2840" s="2"/>
      <c r="H2840" s="1"/>
      <c r="I2840" s="1"/>
    </row>
    <row r="2841" spans="1:9" x14ac:dyDescent="0.3">
      <c r="A2841" s="2">
        <v>44518</v>
      </c>
      <c r="B2841" s="1">
        <v>17</v>
      </c>
      <c r="C2841" s="1">
        <v>4.2</v>
      </c>
      <c r="G2841" s="2"/>
      <c r="H2841" s="1"/>
      <c r="I2841" s="1"/>
    </row>
    <row r="2842" spans="1:9" x14ac:dyDescent="0.3">
      <c r="A2842" s="2">
        <v>44519</v>
      </c>
      <c r="B2842" s="1">
        <v>15.6</v>
      </c>
      <c r="C2842" s="1">
        <v>3.1</v>
      </c>
      <c r="G2842" s="2"/>
      <c r="H2842" s="1"/>
      <c r="I2842" s="1"/>
    </row>
    <row r="2843" spans="1:9" x14ac:dyDescent="0.3">
      <c r="A2843" s="2">
        <v>44520</v>
      </c>
      <c r="B2843" s="1">
        <v>19.100000000000001</v>
      </c>
      <c r="C2843" s="1">
        <v>2.8</v>
      </c>
      <c r="G2843" s="2"/>
      <c r="H2843" s="1"/>
      <c r="I2843" s="1"/>
    </row>
    <row r="2844" spans="1:9" x14ac:dyDescent="0.3">
      <c r="A2844" s="2">
        <v>44521</v>
      </c>
      <c r="B2844" s="1">
        <v>14.2</v>
      </c>
      <c r="C2844" s="1">
        <v>3.6</v>
      </c>
      <c r="G2844" s="2"/>
      <c r="H2844" s="1"/>
      <c r="I2844" s="1"/>
    </row>
    <row r="2845" spans="1:9" x14ac:dyDescent="0.3">
      <c r="A2845" s="2">
        <v>44522</v>
      </c>
      <c r="B2845" s="1">
        <v>9.3000000000000007</v>
      </c>
      <c r="C2845" s="1">
        <v>4.4000000000000004</v>
      </c>
      <c r="G2845" s="2"/>
      <c r="H2845" s="1"/>
      <c r="I2845" s="1"/>
    </row>
    <row r="2846" spans="1:9" x14ac:dyDescent="0.3">
      <c r="A2846" s="2">
        <v>44523</v>
      </c>
      <c r="B2846" s="1">
        <v>10</v>
      </c>
      <c r="C2846" s="1">
        <v>4.7</v>
      </c>
      <c r="G2846" s="2"/>
      <c r="H2846" s="1"/>
      <c r="I2846" s="1"/>
    </row>
    <row r="2847" spans="1:9" x14ac:dyDescent="0.3">
      <c r="A2847" s="2">
        <v>44524</v>
      </c>
      <c r="B2847" s="1">
        <v>10.6</v>
      </c>
      <c r="C2847" s="1">
        <v>7.8</v>
      </c>
      <c r="G2847" s="2"/>
      <c r="H2847" s="1"/>
      <c r="I2847" s="1"/>
    </row>
    <row r="2848" spans="1:9" x14ac:dyDescent="0.3">
      <c r="A2848" s="2">
        <v>44525</v>
      </c>
      <c r="B2848" s="1">
        <v>9.1</v>
      </c>
      <c r="C2848" s="1">
        <v>7</v>
      </c>
      <c r="G2848" s="2"/>
      <c r="H2848" s="1"/>
      <c r="I2848" s="1"/>
    </row>
    <row r="2849" spans="1:9" x14ac:dyDescent="0.3">
      <c r="A2849" s="2">
        <v>44526</v>
      </c>
      <c r="B2849" s="1">
        <v>10.8</v>
      </c>
      <c r="C2849" s="1">
        <v>5.4</v>
      </c>
      <c r="G2849" s="2"/>
      <c r="H2849" s="1"/>
      <c r="I2849" s="1"/>
    </row>
    <row r="2850" spans="1:9" x14ac:dyDescent="0.3">
      <c r="A2850" s="2">
        <v>44527</v>
      </c>
      <c r="B2850" s="1">
        <v>9.9</v>
      </c>
      <c r="C2850" s="1">
        <v>3.5</v>
      </c>
      <c r="G2850" s="2"/>
      <c r="H2850" s="1"/>
      <c r="I2850" s="1"/>
    </row>
    <row r="2851" spans="1:9" x14ac:dyDescent="0.3">
      <c r="A2851" s="2">
        <v>44528</v>
      </c>
      <c r="B2851" s="1">
        <v>10.199999999999999</v>
      </c>
      <c r="C2851" s="1">
        <v>4.3</v>
      </c>
      <c r="G2851" s="2"/>
      <c r="H2851" s="1"/>
      <c r="I2851" s="1"/>
    </row>
    <row r="2852" spans="1:9" x14ac:dyDescent="0.3">
      <c r="A2852" s="2">
        <v>44529</v>
      </c>
      <c r="B2852" s="1">
        <v>14.3</v>
      </c>
      <c r="C2852" s="1">
        <v>7.2</v>
      </c>
      <c r="G2852" s="2"/>
      <c r="H2852" s="1"/>
      <c r="I2852" s="1"/>
    </row>
    <row r="2853" spans="1:9" x14ac:dyDescent="0.3">
      <c r="A2853" s="2">
        <v>44530</v>
      </c>
      <c r="B2853" s="1">
        <v>15.7</v>
      </c>
      <c r="C2853" s="1">
        <v>4.5</v>
      </c>
      <c r="G2853" s="2"/>
      <c r="H2853" s="1"/>
      <c r="I2853" s="1"/>
    </row>
    <row r="2854" spans="1:9" x14ac:dyDescent="0.3">
      <c r="A2854" s="2">
        <v>44531</v>
      </c>
      <c r="B2854" s="1">
        <v>12.2</v>
      </c>
      <c r="C2854" s="1">
        <v>6.4</v>
      </c>
      <c r="G2854" s="2"/>
      <c r="H2854" s="1"/>
      <c r="I2854" s="1"/>
    </row>
    <row r="2855" spans="1:9" x14ac:dyDescent="0.3">
      <c r="A2855" s="2">
        <v>44532</v>
      </c>
      <c r="B2855" s="1">
        <v>9.1</v>
      </c>
      <c r="C2855" s="1">
        <v>6</v>
      </c>
      <c r="G2855" s="2"/>
      <c r="H2855" s="1"/>
      <c r="I2855" s="1"/>
    </row>
    <row r="2856" spans="1:9" x14ac:dyDescent="0.3">
      <c r="A2856" s="2">
        <v>44533</v>
      </c>
      <c r="B2856" s="1">
        <v>13.3</v>
      </c>
      <c r="C2856" s="1">
        <v>6.6</v>
      </c>
      <c r="G2856" s="2"/>
      <c r="H2856" s="1"/>
      <c r="I2856" s="1"/>
    </row>
    <row r="2857" spans="1:9" x14ac:dyDescent="0.3">
      <c r="A2857" s="2">
        <v>44534</v>
      </c>
      <c r="B2857" s="1">
        <v>14.7</v>
      </c>
      <c r="C2857" s="1">
        <v>5.4</v>
      </c>
      <c r="G2857" s="2"/>
      <c r="H2857" s="1"/>
      <c r="I2857" s="1"/>
    </row>
    <row r="2858" spans="1:9" x14ac:dyDescent="0.3">
      <c r="A2858" s="2">
        <v>44535</v>
      </c>
      <c r="B2858" s="1">
        <v>11.2</v>
      </c>
      <c r="C2858" s="1">
        <v>7.9</v>
      </c>
      <c r="G2858" s="2"/>
      <c r="H2858" s="1"/>
      <c r="I2858" s="1"/>
    </row>
    <row r="2859" spans="1:9" x14ac:dyDescent="0.3">
      <c r="A2859" s="2">
        <v>44536</v>
      </c>
      <c r="B2859" s="1">
        <v>12.2</v>
      </c>
      <c r="C2859" s="1">
        <v>8.1999999999999993</v>
      </c>
      <c r="G2859" s="2"/>
      <c r="H2859" s="1"/>
      <c r="I2859" s="1"/>
    </row>
    <row r="2860" spans="1:9" x14ac:dyDescent="0.3">
      <c r="A2860" s="2">
        <v>44537</v>
      </c>
      <c r="B2860" s="1">
        <v>20.6</v>
      </c>
      <c r="C2860" s="1">
        <v>7.2</v>
      </c>
      <c r="G2860" s="2"/>
      <c r="H2860" s="1"/>
      <c r="I2860" s="1"/>
    </row>
    <row r="2861" spans="1:9" x14ac:dyDescent="0.3">
      <c r="A2861" s="2">
        <v>44538</v>
      </c>
      <c r="B2861" s="1">
        <v>9</v>
      </c>
      <c r="C2861" s="1">
        <v>4.7</v>
      </c>
      <c r="G2861" s="2"/>
      <c r="H2861" s="1"/>
      <c r="I2861" s="1"/>
    </row>
    <row r="2862" spans="1:9" x14ac:dyDescent="0.3">
      <c r="A2862" s="2">
        <v>44539</v>
      </c>
      <c r="B2862" s="1">
        <v>17.600000000000001</v>
      </c>
      <c r="C2862" s="1">
        <v>6.3</v>
      </c>
      <c r="G2862" s="2"/>
      <c r="H2862" s="1"/>
      <c r="I2862" s="1"/>
    </row>
    <row r="2863" spans="1:9" x14ac:dyDescent="0.3">
      <c r="A2863" s="2">
        <v>44540</v>
      </c>
      <c r="B2863" s="1">
        <v>17.899999999999999</v>
      </c>
      <c r="C2863" s="1">
        <v>10.4</v>
      </c>
      <c r="G2863" s="2"/>
      <c r="H2863" s="1"/>
      <c r="I2863" s="1"/>
    </row>
    <row r="2864" spans="1:9" x14ac:dyDescent="0.3">
      <c r="A2864" s="2">
        <v>44541</v>
      </c>
      <c r="B2864" s="1">
        <v>13.4</v>
      </c>
      <c r="C2864" s="1">
        <v>10.199999999999999</v>
      </c>
      <c r="G2864" s="2"/>
      <c r="H2864" s="1"/>
      <c r="I2864" s="1"/>
    </row>
    <row r="2865" spans="1:9" x14ac:dyDescent="0.3">
      <c r="A2865" s="2">
        <v>44542</v>
      </c>
      <c r="B2865" s="1">
        <v>15</v>
      </c>
      <c r="C2865" s="1">
        <v>4.8</v>
      </c>
      <c r="G2865" s="2"/>
      <c r="H2865" s="1"/>
      <c r="I2865" s="1"/>
    </row>
    <row r="2866" spans="1:9" x14ac:dyDescent="0.3">
      <c r="A2866" s="2">
        <v>44543</v>
      </c>
      <c r="B2866" s="1">
        <v>18</v>
      </c>
      <c r="C2866" s="1">
        <v>2.4</v>
      </c>
      <c r="G2866" s="2"/>
      <c r="H2866" s="1"/>
      <c r="I2866" s="1"/>
    </row>
    <row r="2867" spans="1:9" x14ac:dyDescent="0.3">
      <c r="A2867" s="2">
        <v>44544</v>
      </c>
      <c r="B2867" s="1">
        <v>14</v>
      </c>
      <c r="C2867" s="1">
        <v>1.4</v>
      </c>
      <c r="G2867" s="2"/>
      <c r="H2867" s="1"/>
      <c r="I2867" s="1"/>
    </row>
    <row r="2868" spans="1:9" x14ac:dyDescent="0.3">
      <c r="A2868" s="2">
        <v>44545</v>
      </c>
      <c r="B2868" s="1">
        <v>12.5</v>
      </c>
      <c r="C2868" s="1">
        <v>0.3</v>
      </c>
      <c r="G2868" s="2"/>
      <c r="H2868" s="1"/>
      <c r="I2868" s="1"/>
    </row>
    <row r="2869" spans="1:9" x14ac:dyDescent="0.3">
      <c r="A2869" s="2">
        <v>44546</v>
      </c>
      <c r="B2869" s="1">
        <v>13.3</v>
      </c>
      <c r="C2869" s="1">
        <v>0.2</v>
      </c>
      <c r="G2869" s="2"/>
      <c r="H2869" s="1"/>
      <c r="I2869" s="1"/>
    </row>
    <row r="2870" spans="1:9" x14ac:dyDescent="0.3">
      <c r="A2870" s="2">
        <v>44547</v>
      </c>
      <c r="B2870" s="1">
        <v>12.7</v>
      </c>
      <c r="C2870" s="1">
        <v>-0.1</v>
      </c>
      <c r="G2870" s="2"/>
      <c r="H2870" s="1"/>
      <c r="I2870" s="1"/>
    </row>
    <row r="2871" spans="1:9" x14ac:dyDescent="0.3">
      <c r="A2871" s="2">
        <v>44548</v>
      </c>
      <c r="B2871" s="1">
        <v>12.9</v>
      </c>
      <c r="C2871" s="1">
        <v>-0.5</v>
      </c>
      <c r="G2871" s="2"/>
      <c r="H2871" s="1"/>
      <c r="I2871" s="1"/>
    </row>
    <row r="2872" spans="1:9" x14ac:dyDescent="0.3">
      <c r="A2872" s="2">
        <v>44549</v>
      </c>
      <c r="B2872" s="1">
        <v>16.5</v>
      </c>
      <c r="C2872" s="1">
        <v>0.2</v>
      </c>
      <c r="G2872" s="2"/>
      <c r="H2872" s="1"/>
      <c r="I2872" s="1"/>
    </row>
    <row r="2873" spans="1:9" x14ac:dyDescent="0.3">
      <c r="A2873" s="2">
        <v>44550</v>
      </c>
      <c r="B2873" s="1">
        <v>17.600000000000001</v>
      </c>
      <c r="C2873" s="1">
        <v>1.1000000000000001</v>
      </c>
      <c r="G2873" s="2"/>
      <c r="H2873" s="1"/>
      <c r="I2873" s="1"/>
    </row>
    <row r="2874" spans="1:9" x14ac:dyDescent="0.3">
      <c r="A2874" s="2">
        <v>44551</v>
      </c>
      <c r="B2874" s="1">
        <v>20.7</v>
      </c>
      <c r="C2874" s="1">
        <v>9.4</v>
      </c>
      <c r="G2874" s="2"/>
      <c r="H2874" s="1"/>
      <c r="I2874" s="1"/>
    </row>
    <row r="2875" spans="1:9" x14ac:dyDescent="0.3">
      <c r="A2875" s="2">
        <v>44552</v>
      </c>
      <c r="B2875" s="1">
        <v>19.399999999999999</v>
      </c>
      <c r="C2875" s="1">
        <v>10.9</v>
      </c>
      <c r="G2875" s="2"/>
      <c r="H2875" s="1"/>
      <c r="I2875" s="1"/>
    </row>
    <row r="2876" spans="1:9" x14ac:dyDescent="0.3">
      <c r="A2876" s="2">
        <v>44553</v>
      </c>
      <c r="B2876" s="1">
        <v>18.100000000000001</v>
      </c>
      <c r="C2876" s="1">
        <v>7.6</v>
      </c>
      <c r="G2876" s="2"/>
      <c r="H2876" s="1"/>
      <c r="I2876" s="1"/>
    </row>
    <row r="2877" spans="1:9" x14ac:dyDescent="0.3">
      <c r="A2877" s="2">
        <v>44554</v>
      </c>
      <c r="B2877" s="1">
        <v>18.3</v>
      </c>
      <c r="C2877" s="1">
        <v>5</v>
      </c>
      <c r="G2877" s="2"/>
      <c r="H2877" s="1"/>
      <c r="I2877" s="1"/>
    </row>
    <row r="2878" spans="1:9" x14ac:dyDescent="0.3">
      <c r="A2878" s="2">
        <v>44555</v>
      </c>
      <c r="B2878" s="1">
        <v>18.899999999999999</v>
      </c>
      <c r="C2878" s="1">
        <v>6.2</v>
      </c>
      <c r="G2878" s="2"/>
      <c r="H2878" s="1"/>
      <c r="I2878" s="1"/>
    </row>
    <row r="2879" spans="1:9" x14ac:dyDescent="0.3">
      <c r="A2879" s="2">
        <v>44556</v>
      </c>
      <c r="B2879" s="1">
        <v>12.4</v>
      </c>
      <c r="C2879" s="1">
        <v>5.6</v>
      </c>
      <c r="G2879" s="2"/>
      <c r="H2879" s="1"/>
      <c r="I2879" s="1"/>
    </row>
    <row r="2880" spans="1:9" x14ac:dyDescent="0.3">
      <c r="A2880" s="2">
        <v>44557</v>
      </c>
      <c r="B2880" s="1">
        <v>22.3</v>
      </c>
      <c r="C2880" s="1">
        <v>9.1999999999999993</v>
      </c>
      <c r="G2880" s="2"/>
      <c r="H2880" s="1"/>
      <c r="I2880" s="1"/>
    </row>
    <row r="2881" spans="1:9" x14ac:dyDescent="0.3">
      <c r="A2881" s="2">
        <v>44558</v>
      </c>
      <c r="B2881" s="1">
        <v>24.9</v>
      </c>
      <c r="C2881" s="1">
        <v>9.4</v>
      </c>
      <c r="G2881" s="2"/>
      <c r="H2881" s="1"/>
      <c r="I2881" s="1"/>
    </row>
    <row r="2882" spans="1:9" x14ac:dyDescent="0.3">
      <c r="A2882" s="2">
        <v>44559</v>
      </c>
      <c r="B2882" s="1">
        <v>23.9</v>
      </c>
      <c r="C2882" s="1">
        <v>7.7</v>
      </c>
      <c r="G2882" s="2"/>
      <c r="H2882" s="1"/>
      <c r="I2882" s="1"/>
    </row>
    <row r="2883" spans="1:9" x14ac:dyDescent="0.3">
      <c r="A2883" s="2">
        <v>44560</v>
      </c>
      <c r="B2883" s="1">
        <v>18.7</v>
      </c>
      <c r="C2883" s="1">
        <v>4.4000000000000004</v>
      </c>
      <c r="G2883" s="2"/>
      <c r="H2883" s="1"/>
      <c r="I2883" s="1"/>
    </row>
    <row r="2884" spans="1:9" x14ac:dyDescent="0.3">
      <c r="A2884" s="2">
        <v>44561</v>
      </c>
      <c r="B2884" s="1">
        <v>23.3</v>
      </c>
      <c r="C2884" s="1">
        <v>3.9</v>
      </c>
      <c r="G2884" s="2"/>
      <c r="H2884" s="1"/>
      <c r="I2884" s="1"/>
    </row>
    <row r="2885" spans="1:9" x14ac:dyDescent="0.3">
      <c r="A2885" s="2">
        <v>44562</v>
      </c>
      <c r="B2885" s="1">
        <v>24.1</v>
      </c>
      <c r="C2885" s="1">
        <v>12.7</v>
      </c>
      <c r="G2885" s="2"/>
      <c r="H2885" s="1"/>
      <c r="I2885" s="1"/>
    </row>
    <row r="2886" spans="1:9" x14ac:dyDescent="0.3">
      <c r="A2886" s="2">
        <v>44563</v>
      </c>
      <c r="B2886" s="1">
        <v>21.2</v>
      </c>
      <c r="C2886" s="1">
        <v>7.5</v>
      </c>
      <c r="G2886" s="2"/>
      <c r="H2886" s="1"/>
      <c r="I2886" s="1"/>
    </row>
    <row r="2887" spans="1:9" x14ac:dyDescent="0.3">
      <c r="A2887" s="2">
        <v>44564</v>
      </c>
      <c r="B2887" s="1">
        <v>20.3</v>
      </c>
      <c r="C2887" s="1">
        <v>4.8</v>
      </c>
      <c r="G2887" s="2"/>
      <c r="H2887" s="1"/>
      <c r="I2887" s="1"/>
    </row>
    <row r="2888" spans="1:9" x14ac:dyDescent="0.3">
      <c r="A2888" s="2">
        <v>44565</v>
      </c>
      <c r="B2888" s="1">
        <v>19.7</v>
      </c>
      <c r="C2888" s="1">
        <v>7.4</v>
      </c>
      <c r="G2888" s="2"/>
      <c r="H2888" s="1"/>
      <c r="I2888" s="1"/>
    </row>
    <row r="2889" spans="1:9" x14ac:dyDescent="0.3">
      <c r="A2889" s="2">
        <v>44566</v>
      </c>
      <c r="B2889" s="1">
        <v>7.9</v>
      </c>
      <c r="C2889" s="1">
        <v>4.8</v>
      </c>
      <c r="G2889" s="2"/>
      <c r="H2889" s="1"/>
      <c r="I2889" s="1"/>
    </row>
    <row r="2890" spans="1:9" x14ac:dyDescent="0.3">
      <c r="A2890" s="2">
        <v>44567</v>
      </c>
      <c r="B2890" s="1">
        <v>13.7</v>
      </c>
      <c r="C2890" s="1">
        <v>6.2</v>
      </c>
      <c r="G2890" s="2"/>
      <c r="H2890" s="1"/>
      <c r="I2890" s="1"/>
    </row>
    <row r="2891" spans="1:9" x14ac:dyDescent="0.3">
      <c r="A2891" s="2">
        <v>44568</v>
      </c>
      <c r="B2891" s="1">
        <v>12.2</v>
      </c>
      <c r="C2891" s="1">
        <v>6.3</v>
      </c>
      <c r="G2891" s="2"/>
      <c r="H2891" s="1"/>
      <c r="I2891" s="1"/>
    </row>
    <row r="2892" spans="1:9" x14ac:dyDescent="0.3">
      <c r="A2892" s="2">
        <v>44569</v>
      </c>
      <c r="B2892" s="1">
        <v>15.9</v>
      </c>
      <c r="C2892" s="1">
        <v>1.9</v>
      </c>
      <c r="G2892" s="2"/>
      <c r="H2892" s="1"/>
      <c r="I2892" s="1"/>
    </row>
    <row r="2893" spans="1:9" x14ac:dyDescent="0.3">
      <c r="A2893" s="2">
        <v>44570</v>
      </c>
      <c r="B2893" s="1">
        <v>18.3</v>
      </c>
      <c r="C2893" s="1">
        <v>14.8</v>
      </c>
      <c r="G2893" s="2"/>
      <c r="H2893" s="1"/>
      <c r="I2893" s="1"/>
    </row>
    <row r="2894" spans="1:9" x14ac:dyDescent="0.3">
      <c r="A2894" s="2">
        <v>44571</v>
      </c>
      <c r="B2894" s="1">
        <v>15.1</v>
      </c>
      <c r="C2894" s="1">
        <v>8</v>
      </c>
      <c r="G2894" s="2"/>
      <c r="H2894" s="1"/>
      <c r="I2894" s="1"/>
    </row>
    <row r="2895" spans="1:9" x14ac:dyDescent="0.3">
      <c r="A2895" s="2">
        <v>44572</v>
      </c>
      <c r="B2895" s="1">
        <v>13.9</v>
      </c>
      <c r="C2895" s="1">
        <v>10.8</v>
      </c>
      <c r="G2895" s="2"/>
      <c r="H2895" s="1"/>
      <c r="I2895" s="1"/>
    </row>
    <row r="2896" spans="1:9" x14ac:dyDescent="0.3">
      <c r="A2896" s="2">
        <v>44573</v>
      </c>
      <c r="B2896" s="1">
        <v>13.8</v>
      </c>
      <c r="C2896" s="1">
        <v>2.8</v>
      </c>
      <c r="G2896" s="2"/>
      <c r="H2896" s="1"/>
      <c r="I2896" s="1"/>
    </row>
    <row r="2897" spans="1:9" x14ac:dyDescent="0.3">
      <c r="A2897" s="2">
        <v>44574</v>
      </c>
      <c r="B2897" s="1">
        <v>11</v>
      </c>
      <c r="C2897" s="1">
        <v>1.2</v>
      </c>
      <c r="G2897" s="2"/>
      <c r="H2897" s="1"/>
      <c r="I2897" s="1"/>
    </row>
    <row r="2898" spans="1:9" x14ac:dyDescent="0.3">
      <c r="A2898" s="2">
        <v>44575</v>
      </c>
      <c r="B2898" s="1">
        <v>13.6</v>
      </c>
      <c r="C2898" s="1">
        <v>-1.4</v>
      </c>
      <c r="G2898" s="2"/>
      <c r="H2898" s="1"/>
      <c r="I2898" s="1"/>
    </row>
    <row r="2899" spans="1:9" x14ac:dyDescent="0.3">
      <c r="A2899" s="2">
        <v>44576</v>
      </c>
      <c r="B2899" s="1">
        <v>12.9</v>
      </c>
      <c r="C2899" s="1">
        <v>-2.2999999999999998</v>
      </c>
      <c r="G2899" s="2"/>
      <c r="H2899" s="1"/>
      <c r="I2899" s="1"/>
    </row>
    <row r="2900" spans="1:9" x14ac:dyDescent="0.3">
      <c r="A2900" s="2">
        <v>44577</v>
      </c>
      <c r="B2900" s="1">
        <v>13.7</v>
      </c>
      <c r="C2900" s="1">
        <v>-0.7</v>
      </c>
      <c r="G2900" s="2"/>
      <c r="H2900" s="1"/>
      <c r="I2900" s="1"/>
    </row>
    <row r="2901" spans="1:9" x14ac:dyDescent="0.3">
      <c r="A2901" s="2">
        <v>44578</v>
      </c>
      <c r="B2901" s="1">
        <v>10.7</v>
      </c>
      <c r="C2901" s="1">
        <v>-0.5</v>
      </c>
      <c r="G2901" s="2"/>
      <c r="H2901" s="1"/>
      <c r="I2901" s="1"/>
    </row>
    <row r="2902" spans="1:9" x14ac:dyDescent="0.3">
      <c r="A2902" s="2">
        <v>44579</v>
      </c>
      <c r="B2902" s="1">
        <v>13.8</v>
      </c>
      <c r="C2902" s="1">
        <v>-0.7</v>
      </c>
      <c r="G2902" s="2"/>
      <c r="H2902" s="1"/>
      <c r="I2902" s="1"/>
    </row>
    <row r="2903" spans="1:9" x14ac:dyDescent="0.3">
      <c r="A2903" s="2">
        <v>44580</v>
      </c>
      <c r="B2903" s="1">
        <v>12.8</v>
      </c>
      <c r="C2903" s="1">
        <v>-1.1000000000000001</v>
      </c>
      <c r="G2903" s="2"/>
      <c r="H2903" s="1"/>
      <c r="I2903" s="1"/>
    </row>
    <row r="2904" spans="1:9" x14ac:dyDescent="0.3">
      <c r="A2904" s="2">
        <v>44581</v>
      </c>
      <c r="B2904" s="1">
        <v>9</v>
      </c>
      <c r="C2904" s="1">
        <v>1.7</v>
      </c>
      <c r="G2904" s="2"/>
      <c r="H2904" s="1"/>
      <c r="I2904" s="1"/>
    </row>
    <row r="2905" spans="1:9" x14ac:dyDescent="0.3">
      <c r="A2905" s="2">
        <v>44582</v>
      </c>
      <c r="B2905" s="1">
        <v>10.199999999999999</v>
      </c>
      <c r="C2905" s="1">
        <v>0.7</v>
      </c>
      <c r="G2905" s="2"/>
      <c r="H2905" s="1"/>
      <c r="I2905" s="1"/>
    </row>
    <row r="2906" spans="1:9" x14ac:dyDescent="0.3">
      <c r="A2906" s="2">
        <v>44583</v>
      </c>
      <c r="B2906" s="1">
        <v>10.8</v>
      </c>
      <c r="C2906" s="1">
        <v>-2.2000000000000002</v>
      </c>
      <c r="G2906" s="2"/>
      <c r="H2906" s="1"/>
      <c r="I2906" s="1"/>
    </row>
    <row r="2907" spans="1:9" x14ac:dyDescent="0.3">
      <c r="A2907" s="2">
        <v>44584</v>
      </c>
      <c r="B2907" s="1">
        <v>11.2</v>
      </c>
      <c r="C2907" s="1">
        <v>-2.4</v>
      </c>
      <c r="G2907" s="2"/>
      <c r="H2907" s="1"/>
      <c r="I2907" s="1"/>
    </row>
    <row r="2908" spans="1:9" x14ac:dyDescent="0.3">
      <c r="A2908" s="2">
        <v>44585</v>
      </c>
      <c r="B2908" s="1">
        <v>13.9</v>
      </c>
      <c r="C2908" s="1">
        <v>-2</v>
      </c>
      <c r="G2908" s="2"/>
      <c r="H2908" s="1"/>
      <c r="I2908" s="1"/>
    </row>
    <row r="2909" spans="1:9" x14ac:dyDescent="0.3">
      <c r="A2909" s="2">
        <v>44586</v>
      </c>
      <c r="B2909" s="1">
        <v>13.2</v>
      </c>
      <c r="C2909" s="1">
        <v>-1.4</v>
      </c>
      <c r="G2909" s="2"/>
      <c r="H2909" s="1"/>
      <c r="I2909" s="1"/>
    </row>
    <row r="2910" spans="1:9" x14ac:dyDescent="0.3">
      <c r="A2910" s="2">
        <v>44587</v>
      </c>
      <c r="B2910" s="1">
        <v>13.2</v>
      </c>
      <c r="C2910" s="1">
        <v>-0.6</v>
      </c>
      <c r="G2910" s="2"/>
      <c r="H2910" s="1"/>
      <c r="I2910" s="1"/>
    </row>
    <row r="2911" spans="1:9" x14ac:dyDescent="0.3">
      <c r="A2911" s="2">
        <v>44588</v>
      </c>
      <c r="B2911" s="1">
        <v>12.9</v>
      </c>
      <c r="C2911" s="1">
        <v>3.4</v>
      </c>
      <c r="G2911" s="2"/>
      <c r="H2911" s="1"/>
      <c r="I2911" s="1"/>
    </row>
    <row r="2912" spans="1:9" x14ac:dyDescent="0.3">
      <c r="A2912" s="2">
        <v>44589</v>
      </c>
      <c r="B2912" s="1">
        <v>12.4</v>
      </c>
      <c r="C2912" s="1">
        <v>0.5</v>
      </c>
      <c r="G2912" s="2"/>
      <c r="H2912" s="1"/>
      <c r="I2912" s="1"/>
    </row>
    <row r="2913" spans="1:9" x14ac:dyDescent="0.3">
      <c r="A2913" s="2">
        <v>44590</v>
      </c>
      <c r="B2913" s="1">
        <v>13.1</v>
      </c>
      <c r="C2913" s="1">
        <v>-1.8</v>
      </c>
      <c r="G2913" s="2"/>
      <c r="H2913" s="1"/>
      <c r="I2913" s="1"/>
    </row>
    <row r="2914" spans="1:9" x14ac:dyDescent="0.3">
      <c r="A2914" s="2">
        <v>44591</v>
      </c>
      <c r="B2914" s="1">
        <v>13.9</v>
      </c>
      <c r="C2914" s="1">
        <v>-0.6</v>
      </c>
      <c r="G2914" s="2"/>
      <c r="H2914" s="1"/>
      <c r="I2914" s="1"/>
    </row>
    <row r="2915" spans="1:9" x14ac:dyDescent="0.3">
      <c r="A2915" s="2">
        <v>44592</v>
      </c>
      <c r="B2915" s="1">
        <v>12.3</v>
      </c>
      <c r="C2915" s="1">
        <v>1.4</v>
      </c>
      <c r="G2915" s="2"/>
      <c r="H2915" s="1"/>
      <c r="I2915" s="1"/>
    </row>
    <row r="2916" spans="1:9" x14ac:dyDescent="0.3">
      <c r="A2916" s="2">
        <v>44593</v>
      </c>
      <c r="B2916" s="1">
        <v>14.4</v>
      </c>
      <c r="C2916" s="1">
        <v>4.4000000000000004</v>
      </c>
      <c r="G2916" s="2"/>
      <c r="H2916" s="1"/>
      <c r="I2916" s="1"/>
    </row>
    <row r="2917" spans="1:9" x14ac:dyDescent="0.3">
      <c r="A2917" s="2">
        <v>44594</v>
      </c>
      <c r="B2917" s="1">
        <v>18.100000000000001</v>
      </c>
      <c r="C2917" s="1">
        <v>1.1000000000000001</v>
      </c>
      <c r="G2917" s="2"/>
      <c r="H2917" s="1"/>
      <c r="I2917" s="1"/>
    </row>
    <row r="2918" spans="1:9" x14ac:dyDescent="0.3">
      <c r="A2918" s="2">
        <v>44595</v>
      </c>
      <c r="B2918" s="1">
        <v>16.5</v>
      </c>
      <c r="C2918" s="1">
        <v>2.7</v>
      </c>
      <c r="G2918" s="2"/>
      <c r="H2918" s="1"/>
      <c r="I2918" s="1"/>
    </row>
    <row r="2919" spans="1:9" x14ac:dyDescent="0.3">
      <c r="A2919" s="2">
        <v>44596</v>
      </c>
      <c r="B2919" s="1">
        <v>12.3</v>
      </c>
      <c r="C2919" s="1">
        <v>4.4000000000000004</v>
      </c>
      <c r="G2919" s="2"/>
      <c r="H2919" s="1"/>
      <c r="I2919" s="1"/>
    </row>
    <row r="2920" spans="1:9" x14ac:dyDescent="0.3">
      <c r="A2920" s="2">
        <v>44597</v>
      </c>
      <c r="B2920" s="1">
        <v>11.8</v>
      </c>
      <c r="C2920" s="1">
        <v>2.9</v>
      </c>
      <c r="G2920" s="2"/>
      <c r="H2920" s="1"/>
      <c r="I2920" s="1"/>
    </row>
    <row r="2921" spans="1:9" x14ac:dyDescent="0.3">
      <c r="A2921" s="2">
        <v>44598</v>
      </c>
      <c r="B2921" s="1">
        <v>14.1</v>
      </c>
      <c r="C2921" s="1">
        <v>-0.1</v>
      </c>
      <c r="G2921" s="2"/>
      <c r="H2921" s="1"/>
      <c r="I2921" s="1"/>
    </row>
    <row r="2922" spans="1:9" x14ac:dyDescent="0.3">
      <c r="A2922" s="2">
        <v>44599</v>
      </c>
      <c r="B2922" s="1">
        <v>15.6</v>
      </c>
      <c r="C2922" s="1">
        <v>0.6</v>
      </c>
      <c r="G2922" s="2"/>
      <c r="H2922" s="1"/>
      <c r="I2922" s="1"/>
    </row>
    <row r="2923" spans="1:9" x14ac:dyDescent="0.3">
      <c r="A2923" s="2">
        <v>44600</v>
      </c>
      <c r="B2923" s="1">
        <v>16.100000000000001</v>
      </c>
      <c r="C2923" s="1">
        <v>1</v>
      </c>
      <c r="G2923" s="2"/>
      <c r="H2923" s="1"/>
      <c r="I2923" s="1"/>
    </row>
    <row r="2924" spans="1:9" x14ac:dyDescent="0.3">
      <c r="A2924" s="2">
        <v>44601</v>
      </c>
      <c r="B2924" s="1">
        <v>20.7</v>
      </c>
      <c r="C2924" s="1">
        <v>0.5</v>
      </c>
      <c r="G2924" s="2"/>
      <c r="H2924" s="1"/>
      <c r="I2924" s="1"/>
    </row>
    <row r="2925" spans="1:9" x14ac:dyDescent="0.3">
      <c r="A2925" s="2">
        <v>44602</v>
      </c>
      <c r="B2925" s="1">
        <v>17.100000000000001</v>
      </c>
      <c r="C2925" s="1">
        <v>2.7</v>
      </c>
      <c r="G2925" s="2"/>
      <c r="H2925" s="1"/>
      <c r="I2925" s="1"/>
    </row>
    <row r="2926" spans="1:9" x14ac:dyDescent="0.3">
      <c r="A2926" s="2">
        <v>44603</v>
      </c>
      <c r="B2926" s="1">
        <v>13.6</v>
      </c>
      <c r="C2926" s="1">
        <v>8.1999999999999993</v>
      </c>
      <c r="G2926" s="2"/>
      <c r="H2926" s="1"/>
      <c r="I2926" s="1"/>
    </row>
    <row r="2927" spans="1:9" x14ac:dyDescent="0.3">
      <c r="A2927" s="2">
        <v>44604</v>
      </c>
      <c r="B2927" s="1">
        <v>11.3</v>
      </c>
      <c r="C2927" s="1">
        <v>7.8</v>
      </c>
      <c r="G2927" s="2"/>
      <c r="H2927" s="1"/>
      <c r="I2927" s="1"/>
    </row>
    <row r="2928" spans="1:9" x14ac:dyDescent="0.3">
      <c r="A2928" s="2">
        <v>44605</v>
      </c>
      <c r="B2928" s="1">
        <v>17.899999999999999</v>
      </c>
      <c r="C2928" s="1">
        <v>3.9</v>
      </c>
      <c r="G2928" s="2"/>
      <c r="H2928" s="1"/>
      <c r="I2928" s="1"/>
    </row>
    <row r="2929" spans="1:9" x14ac:dyDescent="0.3">
      <c r="A2929" s="2">
        <v>44606</v>
      </c>
      <c r="B2929" s="1">
        <v>11.3</v>
      </c>
      <c r="C2929" s="1">
        <v>5.9</v>
      </c>
      <c r="G2929" s="2"/>
      <c r="H2929" s="1"/>
      <c r="I2929" s="1"/>
    </row>
    <row r="2930" spans="1:9" x14ac:dyDescent="0.3">
      <c r="A2930" s="2">
        <v>44607</v>
      </c>
      <c r="B2930" s="1">
        <v>15.2</v>
      </c>
      <c r="C2930" s="1">
        <v>2.7</v>
      </c>
      <c r="G2930" s="2"/>
      <c r="H2930" s="1"/>
      <c r="I2930" s="1"/>
    </row>
    <row r="2931" spans="1:9" x14ac:dyDescent="0.3">
      <c r="A2931" s="2">
        <v>44608</v>
      </c>
      <c r="B2931" s="1">
        <v>22.7</v>
      </c>
      <c r="C2931" s="1">
        <v>7.2</v>
      </c>
      <c r="G2931" s="2"/>
      <c r="H2931" s="1"/>
      <c r="I2931" s="1"/>
    </row>
    <row r="2932" spans="1:9" x14ac:dyDescent="0.3">
      <c r="A2932" s="2">
        <v>44609</v>
      </c>
      <c r="B2932" s="1">
        <v>18.7</v>
      </c>
      <c r="C2932" s="1">
        <v>5.8</v>
      </c>
      <c r="G2932" s="2"/>
      <c r="H2932" s="1"/>
      <c r="I2932" s="1"/>
    </row>
    <row r="2933" spans="1:9" x14ac:dyDescent="0.3">
      <c r="A2933" s="2">
        <v>44610</v>
      </c>
      <c r="B2933" s="1">
        <v>10.9</v>
      </c>
      <c r="C2933" s="1">
        <v>5</v>
      </c>
      <c r="G2933" s="2"/>
      <c r="H2933" s="1"/>
      <c r="I2933" s="1"/>
    </row>
    <row r="2934" spans="1:9" x14ac:dyDescent="0.3">
      <c r="A2934" s="2">
        <v>44611</v>
      </c>
      <c r="B2934" s="1">
        <v>13.7</v>
      </c>
      <c r="C2934" s="1">
        <v>5.0999999999999996</v>
      </c>
      <c r="G2934" s="2"/>
      <c r="H2934" s="1"/>
      <c r="I2934" s="1"/>
    </row>
    <row r="2935" spans="1:9" x14ac:dyDescent="0.3">
      <c r="A2935" s="2">
        <v>44612</v>
      </c>
      <c r="B2935" s="1">
        <v>17.2</v>
      </c>
      <c r="C2935" s="1">
        <v>6.1</v>
      </c>
      <c r="G2935" s="2"/>
      <c r="H2935" s="1"/>
      <c r="I2935" s="1"/>
    </row>
    <row r="2936" spans="1:9" x14ac:dyDescent="0.3">
      <c r="A2936" s="2">
        <v>44613</v>
      </c>
      <c r="B2936" s="1">
        <v>17.600000000000001</v>
      </c>
      <c r="C2936" s="1">
        <v>5.8</v>
      </c>
      <c r="G2936" s="2"/>
      <c r="H2936" s="1"/>
      <c r="I2936" s="1"/>
    </row>
    <row r="2937" spans="1:9" x14ac:dyDescent="0.3">
      <c r="A2937" s="2">
        <v>44614</v>
      </c>
      <c r="B2937" s="1">
        <v>21.4</v>
      </c>
      <c r="C2937" s="1">
        <v>2.1</v>
      </c>
      <c r="G2937" s="2"/>
      <c r="H2937" s="1"/>
      <c r="I2937" s="1"/>
    </row>
    <row r="2938" spans="1:9" x14ac:dyDescent="0.3">
      <c r="A2938" s="2">
        <v>44615</v>
      </c>
      <c r="B2938" s="1">
        <v>16.100000000000001</v>
      </c>
      <c r="C2938" s="1">
        <v>1.1000000000000001</v>
      </c>
      <c r="G2938" s="2"/>
      <c r="H2938" s="1"/>
      <c r="I2938" s="1"/>
    </row>
    <row r="2939" spans="1:9" x14ac:dyDescent="0.3">
      <c r="A2939" s="2">
        <v>44616</v>
      </c>
      <c r="B2939" s="1">
        <v>14.1</v>
      </c>
      <c r="C2939" s="1">
        <v>9</v>
      </c>
      <c r="G2939" s="2"/>
      <c r="H2939" s="1"/>
      <c r="I2939" s="1"/>
    </row>
    <row r="2940" spans="1:9" x14ac:dyDescent="0.3">
      <c r="A2940" s="2">
        <v>44617</v>
      </c>
      <c r="B2940" s="1">
        <v>12.9</v>
      </c>
      <c r="C2940" s="1">
        <v>6.9</v>
      </c>
      <c r="G2940" s="2"/>
      <c r="H2940" s="1"/>
      <c r="I2940" s="1"/>
    </row>
    <row r="2941" spans="1:9" x14ac:dyDescent="0.3">
      <c r="A2941" s="2">
        <v>44618</v>
      </c>
      <c r="B2941" s="1">
        <v>17.100000000000001</v>
      </c>
      <c r="C2941" s="1">
        <v>1.4</v>
      </c>
      <c r="G2941" s="2"/>
      <c r="H2941" s="1"/>
      <c r="I2941" s="1"/>
    </row>
    <row r="2942" spans="1:9" x14ac:dyDescent="0.3">
      <c r="A2942" s="2">
        <v>44619</v>
      </c>
      <c r="B2942" s="1">
        <v>18</v>
      </c>
      <c r="C2942" s="1">
        <v>5</v>
      </c>
      <c r="G2942" s="2"/>
      <c r="H2942" s="1"/>
      <c r="I2942" s="1"/>
    </row>
    <row r="2943" spans="1:9" x14ac:dyDescent="0.3">
      <c r="A2943" s="2">
        <v>44620</v>
      </c>
      <c r="B2943" s="1">
        <v>19.5</v>
      </c>
      <c r="C2943" s="1">
        <v>3.8</v>
      </c>
      <c r="G2943" s="2"/>
      <c r="H2943" s="1"/>
      <c r="I2943" s="1"/>
    </row>
    <row r="2944" spans="1:9" x14ac:dyDescent="0.3">
      <c r="A2944" s="2">
        <v>44621</v>
      </c>
      <c r="B2944" s="1">
        <v>17.5</v>
      </c>
      <c r="C2944" s="1">
        <v>9</v>
      </c>
      <c r="G2944" s="2"/>
      <c r="H2944" s="1"/>
      <c r="I2944" s="1"/>
    </row>
    <row r="2945" spans="1:9" x14ac:dyDescent="0.3">
      <c r="A2945" s="2">
        <v>44622</v>
      </c>
      <c r="B2945" s="1">
        <v>16.2</v>
      </c>
      <c r="C2945" s="1">
        <v>9.4</v>
      </c>
      <c r="G2945" s="2"/>
      <c r="H2945" s="1"/>
      <c r="I2945" s="1"/>
    </row>
    <row r="2946" spans="1:9" x14ac:dyDescent="0.3">
      <c r="A2946" s="2">
        <v>44623</v>
      </c>
      <c r="B2946" s="1">
        <v>11.5</v>
      </c>
      <c r="C2946" s="1">
        <v>6.8</v>
      </c>
      <c r="G2946" s="2"/>
      <c r="H2946" s="1"/>
      <c r="I2946" s="1"/>
    </row>
    <row r="2947" spans="1:9" x14ac:dyDescent="0.3">
      <c r="A2947" s="2">
        <v>44624</v>
      </c>
      <c r="B2947" s="1">
        <v>9.9</v>
      </c>
      <c r="C2947" s="1">
        <v>5.0999999999999996</v>
      </c>
      <c r="G2947" s="2"/>
      <c r="H2947" s="1"/>
      <c r="I2947" s="1"/>
    </row>
    <row r="2948" spans="1:9" x14ac:dyDescent="0.3">
      <c r="A2948" s="2">
        <v>44625</v>
      </c>
      <c r="B2948" s="1">
        <v>11.8</v>
      </c>
      <c r="C2948" s="1">
        <v>1.7</v>
      </c>
      <c r="G2948" s="2"/>
      <c r="H2948" s="1"/>
      <c r="I2948" s="1"/>
    </row>
    <row r="2949" spans="1:9" x14ac:dyDescent="0.3">
      <c r="A2949" s="2">
        <v>44626</v>
      </c>
      <c r="B2949" s="1">
        <v>10</v>
      </c>
      <c r="C2949" s="1">
        <v>3.7</v>
      </c>
      <c r="G2949" s="2"/>
      <c r="H2949" s="1"/>
      <c r="I2949" s="1"/>
    </row>
    <row r="2950" spans="1:9" x14ac:dyDescent="0.3">
      <c r="A2950" s="2">
        <v>44627</v>
      </c>
      <c r="B2950" s="1">
        <v>12.4</v>
      </c>
      <c r="C2950" s="1">
        <v>2.2999999999999998</v>
      </c>
      <c r="G2950" s="2"/>
      <c r="H2950" s="1"/>
      <c r="I2950" s="1"/>
    </row>
    <row r="2951" spans="1:9" x14ac:dyDescent="0.3">
      <c r="A2951" s="2">
        <v>44628</v>
      </c>
      <c r="B2951" s="1">
        <v>17</v>
      </c>
      <c r="C2951" s="1">
        <v>5.3</v>
      </c>
      <c r="G2951" s="2"/>
      <c r="H2951" s="1"/>
      <c r="I2951" s="1"/>
    </row>
    <row r="2952" spans="1:9" x14ac:dyDescent="0.3">
      <c r="A2952" s="2">
        <v>44629</v>
      </c>
      <c r="B2952" s="1">
        <v>16.3</v>
      </c>
      <c r="C2952" s="1">
        <v>3.9</v>
      </c>
      <c r="G2952" s="2"/>
      <c r="H2952" s="1"/>
      <c r="I2952" s="1"/>
    </row>
    <row r="2953" spans="1:9" x14ac:dyDescent="0.3">
      <c r="A2953" s="2">
        <v>44630</v>
      </c>
      <c r="B2953" s="1">
        <v>19.600000000000001</v>
      </c>
      <c r="C2953" s="1">
        <v>6.9</v>
      </c>
      <c r="G2953" s="2"/>
      <c r="H2953" s="1"/>
      <c r="I2953" s="1"/>
    </row>
    <row r="2954" spans="1:9" x14ac:dyDescent="0.3">
      <c r="A2954" s="2">
        <v>44631</v>
      </c>
      <c r="B2954" s="1">
        <v>17.600000000000001</v>
      </c>
      <c r="C2954" s="1">
        <v>7.6</v>
      </c>
      <c r="G2954" s="2"/>
      <c r="H2954" s="1"/>
      <c r="I2954" s="1"/>
    </row>
    <row r="2955" spans="1:9" x14ac:dyDescent="0.3">
      <c r="A2955" s="2">
        <v>44632</v>
      </c>
      <c r="B2955" s="1">
        <v>16</v>
      </c>
      <c r="C2955" s="1">
        <v>3.9</v>
      </c>
      <c r="G2955" s="2"/>
      <c r="H2955" s="1"/>
      <c r="I2955" s="1"/>
    </row>
    <row r="2956" spans="1:9" x14ac:dyDescent="0.3">
      <c r="A2956" s="2">
        <v>44633</v>
      </c>
      <c r="B2956" s="1">
        <v>16</v>
      </c>
      <c r="C2956" s="1">
        <v>3.2</v>
      </c>
      <c r="G2956" s="2"/>
      <c r="H2956" s="1"/>
      <c r="I2956" s="1"/>
    </row>
    <row r="2957" spans="1:9" x14ac:dyDescent="0.3">
      <c r="A2957" s="2">
        <v>44634</v>
      </c>
      <c r="B2957" s="1">
        <v>15.8</v>
      </c>
      <c r="C2957" s="1">
        <v>3.5</v>
      </c>
      <c r="G2957" s="2"/>
      <c r="H2957" s="1"/>
      <c r="I2957" s="1"/>
    </row>
    <row r="2958" spans="1:9" x14ac:dyDescent="0.3">
      <c r="A2958" s="2">
        <v>44635</v>
      </c>
      <c r="B2958" s="1">
        <v>19.2</v>
      </c>
      <c r="C2958" s="1">
        <v>7.4</v>
      </c>
      <c r="G2958" s="2"/>
      <c r="H2958" s="1"/>
      <c r="I2958" s="1"/>
    </row>
    <row r="2959" spans="1:9" x14ac:dyDescent="0.3">
      <c r="A2959" s="2">
        <v>44636</v>
      </c>
      <c r="B2959" s="1">
        <v>12</v>
      </c>
      <c r="C2959" s="1">
        <v>9.5</v>
      </c>
      <c r="G2959" s="2"/>
      <c r="H2959" s="1"/>
      <c r="I2959" s="1"/>
    </row>
    <row r="2960" spans="1:9" x14ac:dyDescent="0.3">
      <c r="A2960" s="2">
        <v>44637</v>
      </c>
      <c r="B2960" s="1">
        <v>11.6</v>
      </c>
      <c r="C2960" s="1">
        <v>4.7</v>
      </c>
      <c r="G2960" s="2"/>
      <c r="H2960" s="1"/>
      <c r="I2960" s="1"/>
    </row>
    <row r="2961" spans="1:9" x14ac:dyDescent="0.3">
      <c r="A2961" s="2">
        <v>44638</v>
      </c>
      <c r="B2961" s="1">
        <v>15</v>
      </c>
      <c r="C2961" s="1">
        <v>3.4</v>
      </c>
      <c r="G2961" s="2"/>
      <c r="H2961" s="1"/>
      <c r="I2961" s="1"/>
    </row>
    <row r="2962" spans="1:9" x14ac:dyDescent="0.3">
      <c r="A2962" s="2">
        <v>44639</v>
      </c>
      <c r="B2962" s="1">
        <v>21.3</v>
      </c>
      <c r="C2962" s="1">
        <v>5.7</v>
      </c>
      <c r="G2962" s="2"/>
      <c r="H2962" s="1"/>
      <c r="I2962" s="1"/>
    </row>
    <row r="2963" spans="1:9" x14ac:dyDescent="0.3">
      <c r="A2963" s="2">
        <v>44640</v>
      </c>
      <c r="B2963" s="1">
        <v>20.5</v>
      </c>
      <c r="C2963" s="1">
        <v>8.8000000000000007</v>
      </c>
      <c r="G2963" s="2"/>
      <c r="H2963" s="1"/>
      <c r="I2963" s="1"/>
    </row>
    <row r="2964" spans="1:9" x14ac:dyDescent="0.3">
      <c r="A2964" s="2">
        <v>44641</v>
      </c>
      <c r="B2964" s="1">
        <v>18.600000000000001</v>
      </c>
      <c r="C2964" s="1">
        <v>9.6</v>
      </c>
      <c r="G2964" s="2"/>
      <c r="H2964" s="1"/>
      <c r="I2964" s="1"/>
    </row>
    <row r="2965" spans="1:9" x14ac:dyDescent="0.3">
      <c r="A2965" s="2">
        <v>44642</v>
      </c>
      <c r="B2965" s="1">
        <v>19.600000000000001</v>
      </c>
      <c r="C2965" s="1">
        <v>9.5</v>
      </c>
      <c r="G2965" s="2"/>
      <c r="H2965" s="1"/>
      <c r="I2965" s="1"/>
    </row>
    <row r="2966" spans="1:9" x14ac:dyDescent="0.3">
      <c r="A2966" s="2">
        <v>44643</v>
      </c>
      <c r="B2966" s="1">
        <v>20.9</v>
      </c>
      <c r="C2966" s="1">
        <v>8.9</v>
      </c>
      <c r="G2966" s="2"/>
      <c r="H2966" s="1"/>
      <c r="I2966" s="1"/>
    </row>
    <row r="2967" spans="1:9" x14ac:dyDescent="0.3">
      <c r="A2967" s="2">
        <v>44644</v>
      </c>
      <c r="B2967" s="1">
        <v>18</v>
      </c>
      <c r="C2967" s="1">
        <v>5.0999999999999996</v>
      </c>
      <c r="G2967" s="2"/>
      <c r="H2967" s="1"/>
      <c r="I2967" s="1"/>
    </row>
    <row r="2968" spans="1:9" x14ac:dyDescent="0.3">
      <c r="A2968" s="2">
        <v>44645</v>
      </c>
      <c r="B2968" s="1">
        <v>17.600000000000001</v>
      </c>
      <c r="C2968" s="1">
        <v>8.1999999999999993</v>
      </c>
      <c r="G2968" s="2"/>
      <c r="H2968" s="1"/>
      <c r="I2968" s="1"/>
    </row>
    <row r="2969" spans="1:9" x14ac:dyDescent="0.3">
      <c r="A2969" s="2">
        <v>44646</v>
      </c>
      <c r="B2969" s="1">
        <v>21</v>
      </c>
      <c r="C2969" s="1">
        <v>9.4</v>
      </c>
      <c r="G2969" s="2"/>
      <c r="H2969" s="1"/>
      <c r="I2969" s="1"/>
    </row>
    <row r="2970" spans="1:9" x14ac:dyDescent="0.3">
      <c r="A2970" s="2">
        <v>44647</v>
      </c>
      <c r="B2970" s="1">
        <v>22.9</v>
      </c>
      <c r="C2970" s="1">
        <v>8</v>
      </c>
      <c r="G2970" s="2"/>
      <c r="H2970" s="1"/>
      <c r="I2970" s="1"/>
    </row>
    <row r="2971" spans="1:9" x14ac:dyDescent="0.3">
      <c r="A2971" s="2">
        <v>44648</v>
      </c>
      <c r="B2971" s="1">
        <v>22.6</v>
      </c>
      <c r="C2971" s="1">
        <v>10.7</v>
      </c>
      <c r="G2971" s="2"/>
      <c r="H2971" s="1"/>
      <c r="I2971" s="1"/>
    </row>
    <row r="2972" spans="1:9" x14ac:dyDescent="0.3">
      <c r="A2972" s="2">
        <v>44649</v>
      </c>
      <c r="B2972" s="1">
        <v>14.4</v>
      </c>
      <c r="C2972" s="1">
        <v>10.3</v>
      </c>
      <c r="G2972" s="2"/>
      <c r="H2972" s="1"/>
      <c r="I2972" s="1"/>
    </row>
    <row r="2973" spans="1:9" x14ac:dyDescent="0.3">
      <c r="A2973" s="2">
        <v>44650</v>
      </c>
      <c r="B2973" s="1">
        <v>13</v>
      </c>
      <c r="C2973" s="1">
        <v>6.8</v>
      </c>
      <c r="G2973" s="2"/>
      <c r="H2973" s="1"/>
      <c r="I2973" s="1"/>
    </row>
    <row r="2974" spans="1:9" x14ac:dyDescent="0.3">
      <c r="A2974" s="2">
        <v>44651</v>
      </c>
      <c r="B2974" s="1">
        <v>11.6</v>
      </c>
      <c r="C2974" s="1">
        <v>6.6</v>
      </c>
      <c r="G2974" s="2"/>
      <c r="H2974" s="1"/>
      <c r="I2974" s="1"/>
    </row>
    <row r="2975" spans="1:9" x14ac:dyDescent="0.3">
      <c r="A2975" s="2">
        <v>44652</v>
      </c>
      <c r="B2975" s="1">
        <v>8.6999999999999993</v>
      </c>
      <c r="C2975" s="1">
        <v>3.3</v>
      </c>
      <c r="G2975" s="2"/>
      <c r="H2975" s="1"/>
      <c r="I2975" s="1"/>
    </row>
    <row r="2976" spans="1:9" x14ac:dyDescent="0.3">
      <c r="A2976" s="2">
        <v>44653</v>
      </c>
      <c r="B2976" s="1">
        <v>11.1</v>
      </c>
      <c r="C2976" s="1">
        <v>2.5</v>
      </c>
      <c r="G2976" s="2"/>
      <c r="H2976" s="1"/>
      <c r="I2976" s="1"/>
    </row>
    <row r="2977" spans="1:9" x14ac:dyDescent="0.3">
      <c r="A2977" s="2">
        <v>44654</v>
      </c>
      <c r="B2977" s="1">
        <v>8.3000000000000007</v>
      </c>
      <c r="C2977" s="1">
        <v>2.6</v>
      </c>
      <c r="G2977" s="2"/>
      <c r="H2977" s="1"/>
      <c r="I2977" s="1"/>
    </row>
    <row r="2978" spans="1:9" x14ac:dyDescent="0.3">
      <c r="A2978" s="2">
        <v>44655</v>
      </c>
      <c r="B2978" s="1">
        <v>10.5</v>
      </c>
      <c r="C2978" s="1">
        <v>2.2999999999999998</v>
      </c>
      <c r="G2978" s="2"/>
      <c r="H2978" s="1"/>
      <c r="I2978" s="1"/>
    </row>
    <row r="2979" spans="1:9" x14ac:dyDescent="0.3">
      <c r="A2979" s="2">
        <v>44656</v>
      </c>
      <c r="B2979" s="1"/>
      <c r="C2979" s="1"/>
      <c r="G2979" s="2"/>
      <c r="H2979" s="1"/>
      <c r="I2979" s="1"/>
    </row>
    <row r="2980" spans="1:9" x14ac:dyDescent="0.3">
      <c r="A2980" s="2">
        <v>44657</v>
      </c>
      <c r="B2980" s="1">
        <v>18.2</v>
      </c>
      <c r="C2980" s="1">
        <v>1.1000000000000001</v>
      </c>
      <c r="G2980" s="2"/>
      <c r="H2980" s="1"/>
      <c r="I2980" s="1"/>
    </row>
    <row r="2981" spans="1:9" x14ac:dyDescent="0.3">
      <c r="A2981" s="2">
        <v>44658</v>
      </c>
      <c r="B2981" s="1">
        <v>21.9</v>
      </c>
      <c r="C2981" s="1">
        <v>5.3</v>
      </c>
      <c r="G2981" s="2"/>
      <c r="H2981" s="1"/>
      <c r="I2981" s="1"/>
    </row>
    <row r="2982" spans="1:9" x14ac:dyDescent="0.3">
      <c r="A2982" s="2">
        <v>44659</v>
      </c>
      <c r="B2982" s="1">
        <v>19.3</v>
      </c>
      <c r="C2982" s="1">
        <v>11.3</v>
      </c>
      <c r="G2982" s="2"/>
      <c r="H2982" s="1"/>
      <c r="I2982" s="1"/>
    </row>
    <row r="2983" spans="1:9" x14ac:dyDescent="0.3">
      <c r="A2983" s="2">
        <v>44660</v>
      </c>
      <c r="B2983" s="1">
        <v>18.3</v>
      </c>
      <c r="C2983" s="1">
        <v>9.1</v>
      </c>
      <c r="G2983" s="2"/>
      <c r="H2983" s="1"/>
      <c r="I2983" s="1"/>
    </row>
    <row r="2984" spans="1:9" x14ac:dyDescent="0.3">
      <c r="A2984" s="2">
        <v>44661</v>
      </c>
      <c r="B2984" s="1">
        <v>25.3</v>
      </c>
      <c r="C2984" s="1">
        <v>6</v>
      </c>
      <c r="G2984" s="2"/>
      <c r="H2984" s="1"/>
      <c r="I2984" s="1"/>
    </row>
    <row r="2985" spans="1:9" x14ac:dyDescent="0.3">
      <c r="A2985" s="2">
        <v>44662</v>
      </c>
      <c r="B2985" s="1">
        <v>23.3</v>
      </c>
      <c r="C2985" s="1">
        <v>12.1</v>
      </c>
      <c r="G2985" s="2"/>
      <c r="H2985" s="1"/>
      <c r="I2985" s="1"/>
    </row>
    <row r="2986" spans="1:9" x14ac:dyDescent="0.3">
      <c r="A2986" s="2">
        <v>44663</v>
      </c>
      <c r="B2986" s="1">
        <v>20.399999999999999</v>
      </c>
      <c r="C2986" s="1">
        <v>9.6</v>
      </c>
      <c r="G2986" s="2"/>
      <c r="H2986" s="1"/>
      <c r="I2986" s="1"/>
    </row>
    <row r="2987" spans="1:9" x14ac:dyDescent="0.3">
      <c r="A2987" s="2">
        <v>44664</v>
      </c>
      <c r="B2987" s="1">
        <v>18.7</v>
      </c>
      <c r="C2987" s="1">
        <v>7.7</v>
      </c>
      <c r="G2987" s="2"/>
      <c r="H2987" s="1"/>
      <c r="I2987" s="1"/>
    </row>
    <row r="2988" spans="1:9" x14ac:dyDescent="0.3">
      <c r="A2988" s="2">
        <v>44665</v>
      </c>
      <c r="B2988" s="1">
        <v>21.2</v>
      </c>
      <c r="C2988" s="1">
        <v>11.2</v>
      </c>
      <c r="G2988" s="2"/>
      <c r="H2988" s="1"/>
      <c r="I2988" s="1"/>
    </row>
    <row r="2989" spans="1:9" x14ac:dyDescent="0.3">
      <c r="A2989" s="2">
        <v>44666</v>
      </c>
      <c r="B2989" s="1">
        <v>20.2</v>
      </c>
      <c r="C2989" s="1">
        <v>10.8</v>
      </c>
      <c r="G2989" s="2"/>
      <c r="H2989" s="1"/>
      <c r="I2989" s="1"/>
    </row>
    <row r="2990" spans="1:9" x14ac:dyDescent="0.3">
      <c r="A2990" s="2">
        <v>44667</v>
      </c>
      <c r="B2990" s="1">
        <v>23.4</v>
      </c>
      <c r="C2990" s="1">
        <v>10.7</v>
      </c>
      <c r="G2990" s="2"/>
      <c r="H2990" s="1"/>
      <c r="I2990" s="1"/>
    </row>
    <row r="2991" spans="1:9" x14ac:dyDescent="0.3">
      <c r="A2991" s="2">
        <v>44668</v>
      </c>
      <c r="B2991" s="1">
        <v>18.399999999999999</v>
      </c>
      <c r="C2991" s="1">
        <v>9.1</v>
      </c>
      <c r="G2991" s="2"/>
      <c r="H2991" s="1"/>
      <c r="I2991" s="1"/>
    </row>
    <row r="2992" spans="1:9" x14ac:dyDescent="0.3">
      <c r="A2992" s="2">
        <v>44669</v>
      </c>
      <c r="B2992" s="1">
        <v>16.8</v>
      </c>
      <c r="C2992" s="1">
        <v>8.1999999999999993</v>
      </c>
      <c r="G2992" s="2"/>
      <c r="H2992" s="1"/>
      <c r="I2992" s="1"/>
    </row>
    <row r="2993" spans="1:9" x14ac:dyDescent="0.3">
      <c r="A2993" s="2">
        <v>44670</v>
      </c>
      <c r="B2993" s="1">
        <v>11.7</v>
      </c>
      <c r="C2993" s="1">
        <v>6.6</v>
      </c>
      <c r="G2993" s="2"/>
      <c r="H2993" s="1"/>
      <c r="I2993" s="1"/>
    </row>
    <row r="2994" spans="1:9" x14ac:dyDescent="0.3">
      <c r="A2994" s="2">
        <v>44671</v>
      </c>
      <c r="B2994" s="1">
        <v>12.7</v>
      </c>
      <c r="C2994" s="1">
        <v>6.3</v>
      </c>
      <c r="G2994" s="2"/>
      <c r="H2994" s="1"/>
      <c r="I2994" s="1"/>
    </row>
    <row r="2995" spans="1:9" x14ac:dyDescent="0.3">
      <c r="A2995" s="2">
        <v>44672</v>
      </c>
      <c r="B2995" s="1">
        <v>17.7</v>
      </c>
      <c r="C2995" s="1">
        <v>4.2</v>
      </c>
      <c r="G2995" s="2"/>
      <c r="H2995" s="1"/>
      <c r="I2995" s="1"/>
    </row>
    <row r="2996" spans="1:9" x14ac:dyDescent="0.3">
      <c r="A2996" s="2">
        <v>44673</v>
      </c>
      <c r="B2996" s="1">
        <v>17.5</v>
      </c>
      <c r="C2996" s="1">
        <v>7.1</v>
      </c>
      <c r="G2996" s="2"/>
      <c r="H2996" s="1"/>
      <c r="I2996" s="1"/>
    </row>
    <row r="2997" spans="1:9" x14ac:dyDescent="0.3">
      <c r="A2997" s="2">
        <v>44674</v>
      </c>
      <c r="B2997" s="1">
        <v>13.3</v>
      </c>
      <c r="C2997" s="1">
        <v>7.3</v>
      </c>
      <c r="G2997" s="2"/>
      <c r="H2997" s="1"/>
      <c r="I2997" s="1"/>
    </row>
    <row r="2998" spans="1:9" x14ac:dyDescent="0.3">
      <c r="A2998" s="2">
        <v>44675</v>
      </c>
      <c r="B2998" s="1">
        <v>19.2</v>
      </c>
      <c r="C2998" s="1">
        <v>7.6</v>
      </c>
      <c r="G2998" s="2"/>
      <c r="H2998" s="1"/>
      <c r="I2998" s="1"/>
    </row>
    <row r="2999" spans="1:9" x14ac:dyDescent="0.3">
      <c r="A2999" s="2">
        <v>44676</v>
      </c>
      <c r="B2999" s="1">
        <v>21.1</v>
      </c>
      <c r="C2999" s="1">
        <v>7.1</v>
      </c>
      <c r="G2999" s="2"/>
      <c r="H2999" s="1"/>
      <c r="I2999" s="1"/>
    </row>
    <row r="3000" spans="1:9" x14ac:dyDescent="0.3">
      <c r="A3000" s="2">
        <v>44677</v>
      </c>
      <c r="B3000" s="1">
        <v>21.9</v>
      </c>
      <c r="C3000" s="1">
        <v>9</v>
      </c>
      <c r="G3000" s="2"/>
      <c r="H3000" s="1"/>
      <c r="I3000" s="1"/>
    </row>
    <row r="3001" spans="1:9" x14ac:dyDescent="0.3">
      <c r="A3001" s="2">
        <v>44678</v>
      </c>
      <c r="B3001" s="1">
        <v>18.399999999999999</v>
      </c>
      <c r="C3001" s="1">
        <v>9.8000000000000007</v>
      </c>
      <c r="G3001" s="2"/>
      <c r="H3001" s="1"/>
      <c r="I3001" s="1"/>
    </row>
    <row r="3002" spans="1:9" x14ac:dyDescent="0.3">
      <c r="A3002" s="2">
        <v>44679</v>
      </c>
      <c r="B3002" s="1">
        <v>18.7</v>
      </c>
      <c r="C3002" s="1">
        <v>9.5</v>
      </c>
      <c r="G3002" s="2"/>
      <c r="H3002" s="1"/>
      <c r="I3002" s="1"/>
    </row>
    <row r="3003" spans="1:9" x14ac:dyDescent="0.3">
      <c r="A3003" s="2">
        <v>44680</v>
      </c>
      <c r="B3003" s="1">
        <v>21.4</v>
      </c>
      <c r="C3003" s="1">
        <v>9.3000000000000007</v>
      </c>
      <c r="G3003" s="2"/>
      <c r="H3003" s="1"/>
      <c r="I3003" s="1"/>
    </row>
    <row r="3004" spans="1:9" x14ac:dyDescent="0.3">
      <c r="A3004" s="2">
        <v>44681</v>
      </c>
      <c r="B3004" s="1">
        <v>21.4</v>
      </c>
      <c r="C3004" s="1">
        <v>11.2</v>
      </c>
      <c r="G3004" s="2"/>
      <c r="H3004" s="1"/>
      <c r="I3004" s="1"/>
    </row>
    <row r="3005" spans="1:9" x14ac:dyDescent="0.3">
      <c r="A3005" s="2">
        <v>44682</v>
      </c>
      <c r="B3005" s="1">
        <v>15.1</v>
      </c>
      <c r="C3005" s="1">
        <v>11.7</v>
      </c>
      <c r="G3005" s="2"/>
      <c r="H3005" s="1"/>
      <c r="I3005" s="1"/>
    </row>
    <row r="3006" spans="1:9" x14ac:dyDescent="0.3">
      <c r="A3006" s="2">
        <v>44683</v>
      </c>
      <c r="B3006" s="1">
        <v>13</v>
      </c>
      <c r="C3006" s="1">
        <v>9.6999999999999993</v>
      </c>
      <c r="G3006" s="2"/>
      <c r="H3006" s="1"/>
      <c r="I3006" s="1"/>
    </row>
    <row r="3007" spans="1:9" x14ac:dyDescent="0.3">
      <c r="A3007" s="2">
        <v>44684</v>
      </c>
      <c r="B3007" s="1">
        <v>16.3</v>
      </c>
      <c r="C3007" s="1">
        <v>9.4</v>
      </c>
      <c r="G3007" s="2"/>
      <c r="H3007" s="1"/>
      <c r="I3007" s="1"/>
    </row>
    <row r="3008" spans="1:9" x14ac:dyDescent="0.3">
      <c r="A3008" s="2">
        <v>44685</v>
      </c>
      <c r="B3008" s="1">
        <v>17</v>
      </c>
      <c r="C3008" s="1">
        <v>9.6</v>
      </c>
      <c r="G3008" s="2"/>
      <c r="H3008" s="1"/>
      <c r="I3008" s="1"/>
    </row>
    <row r="3009" spans="1:9" x14ac:dyDescent="0.3">
      <c r="A3009" s="2">
        <v>44686</v>
      </c>
      <c r="B3009" s="1">
        <v>20.100000000000001</v>
      </c>
      <c r="C3009" s="1">
        <v>8.3000000000000007</v>
      </c>
      <c r="G3009" s="2"/>
      <c r="H3009" s="1"/>
      <c r="I3009" s="1"/>
    </row>
    <row r="3010" spans="1:9" x14ac:dyDescent="0.3">
      <c r="A3010" s="2">
        <v>44687</v>
      </c>
      <c r="B3010" s="1">
        <v>20.5</v>
      </c>
      <c r="C3010" s="1">
        <v>10.9</v>
      </c>
      <c r="G3010" s="2"/>
      <c r="H3010" s="1"/>
      <c r="I3010" s="1"/>
    </row>
    <row r="3011" spans="1:9" x14ac:dyDescent="0.3">
      <c r="A3011" s="2">
        <v>44688</v>
      </c>
      <c r="B3011" s="1">
        <v>22.4</v>
      </c>
      <c r="C3011" s="1">
        <v>9.9</v>
      </c>
      <c r="G3011" s="2"/>
      <c r="H3011" s="1"/>
      <c r="I3011" s="1"/>
    </row>
    <row r="3012" spans="1:9" x14ac:dyDescent="0.3">
      <c r="A3012" s="2">
        <v>44689</v>
      </c>
      <c r="B3012" s="1">
        <v>23.2</v>
      </c>
      <c r="C3012" s="1">
        <v>11.4</v>
      </c>
      <c r="G3012" s="2"/>
      <c r="H3012" s="1"/>
      <c r="I3012" s="1"/>
    </row>
    <row r="3013" spans="1:9" x14ac:dyDescent="0.3">
      <c r="A3013" s="2">
        <v>44690</v>
      </c>
      <c r="B3013" s="1">
        <v>27.7</v>
      </c>
      <c r="C3013" s="1">
        <v>9.6</v>
      </c>
      <c r="G3013" s="2"/>
      <c r="H3013" s="1"/>
      <c r="I3013" s="1"/>
    </row>
    <row r="3014" spans="1:9" x14ac:dyDescent="0.3">
      <c r="A3014" s="2">
        <v>44691</v>
      </c>
      <c r="B3014" s="1">
        <v>23.3</v>
      </c>
      <c r="C3014" s="1">
        <v>9.9</v>
      </c>
      <c r="G3014" s="2"/>
      <c r="H3014" s="1"/>
      <c r="I3014" s="1"/>
    </row>
    <row r="3015" spans="1:9" x14ac:dyDescent="0.3">
      <c r="A3015" s="2">
        <v>44692</v>
      </c>
      <c r="B3015" s="1">
        <v>18</v>
      </c>
      <c r="C3015" s="1">
        <v>10.8</v>
      </c>
      <c r="G3015" s="2"/>
      <c r="H3015" s="1"/>
      <c r="I3015" s="1"/>
    </row>
    <row r="3016" spans="1:9" x14ac:dyDescent="0.3">
      <c r="A3016" s="2">
        <v>44693</v>
      </c>
      <c r="B3016" s="1">
        <v>17.2</v>
      </c>
      <c r="C3016" s="1">
        <v>14.1</v>
      </c>
      <c r="G3016" s="2"/>
      <c r="H3016" s="1"/>
      <c r="I3016" s="1"/>
    </row>
    <row r="3017" spans="1:9" x14ac:dyDescent="0.3">
      <c r="A3017" s="2">
        <v>44694</v>
      </c>
      <c r="B3017" s="1">
        <v>19.399999999999999</v>
      </c>
      <c r="C3017" s="1">
        <v>13.8</v>
      </c>
      <c r="G3017" s="2"/>
      <c r="H3017" s="1"/>
      <c r="I3017" s="1"/>
    </row>
    <row r="3018" spans="1:9" x14ac:dyDescent="0.3">
      <c r="A3018" s="2">
        <v>44695</v>
      </c>
      <c r="B3018" s="1">
        <v>25.3</v>
      </c>
      <c r="C3018" s="1">
        <v>15.1</v>
      </c>
      <c r="G3018" s="2"/>
      <c r="H3018" s="1"/>
      <c r="I3018" s="1"/>
    </row>
    <row r="3019" spans="1:9" x14ac:dyDescent="0.3">
      <c r="A3019" s="2">
        <v>44696</v>
      </c>
      <c r="B3019" s="1">
        <v>25.6</v>
      </c>
      <c r="C3019" s="1">
        <v>13.7</v>
      </c>
      <c r="G3019" s="2"/>
      <c r="H3019" s="1"/>
      <c r="I3019" s="1"/>
    </row>
    <row r="3020" spans="1:9" x14ac:dyDescent="0.3">
      <c r="A3020" s="2">
        <v>44697</v>
      </c>
      <c r="B3020" s="1">
        <v>27.6</v>
      </c>
      <c r="C3020" s="1">
        <v>12.4</v>
      </c>
      <c r="G3020" s="2"/>
      <c r="H3020" s="1"/>
      <c r="I3020" s="1"/>
    </row>
    <row r="3021" spans="1:9" x14ac:dyDescent="0.3">
      <c r="A3021" s="2">
        <v>44698</v>
      </c>
      <c r="B3021" s="1">
        <v>30.3</v>
      </c>
      <c r="C3021" s="1">
        <v>12.4</v>
      </c>
      <c r="G3021" s="2"/>
      <c r="H3021" s="1"/>
      <c r="I3021" s="1"/>
    </row>
    <row r="3022" spans="1:9" x14ac:dyDescent="0.3">
      <c r="A3022" s="2">
        <v>44699</v>
      </c>
      <c r="B3022" s="1">
        <v>24</v>
      </c>
      <c r="C3022" s="1">
        <v>15</v>
      </c>
      <c r="G3022" s="2"/>
      <c r="H3022" s="1"/>
      <c r="I3022" s="1"/>
    </row>
    <row r="3023" spans="1:9" x14ac:dyDescent="0.3">
      <c r="A3023" s="2">
        <v>44700</v>
      </c>
      <c r="B3023" s="1">
        <v>23</v>
      </c>
      <c r="C3023" s="1">
        <v>12.6</v>
      </c>
      <c r="G3023" s="2"/>
      <c r="H3023" s="1"/>
      <c r="I3023" s="1"/>
    </row>
    <row r="3024" spans="1:9" x14ac:dyDescent="0.3">
      <c r="A3024" s="2">
        <v>44701</v>
      </c>
      <c r="B3024" s="1">
        <v>20.100000000000001</v>
      </c>
      <c r="C3024" s="1">
        <v>15.4</v>
      </c>
      <c r="G3024" s="2"/>
      <c r="H3024" s="1"/>
      <c r="I3024" s="1"/>
    </row>
    <row r="3025" spans="1:9" x14ac:dyDescent="0.3">
      <c r="A3025" s="2">
        <v>44702</v>
      </c>
      <c r="B3025" s="1">
        <v>22.3</v>
      </c>
      <c r="C3025" s="1">
        <v>16</v>
      </c>
      <c r="G3025" s="2"/>
      <c r="H3025" s="1"/>
      <c r="I3025" s="1"/>
    </row>
    <row r="3026" spans="1:9" x14ac:dyDescent="0.3">
      <c r="A3026" s="2">
        <v>44703</v>
      </c>
      <c r="B3026" s="1">
        <v>23.2</v>
      </c>
      <c r="C3026" s="1">
        <v>15.7</v>
      </c>
      <c r="G3026" s="2"/>
      <c r="H3026" s="1"/>
      <c r="I3026" s="1"/>
    </row>
    <row r="3027" spans="1:9" x14ac:dyDescent="0.3">
      <c r="A3027" s="2">
        <v>44704</v>
      </c>
      <c r="B3027" s="1">
        <v>19.600000000000001</v>
      </c>
      <c r="C3027" s="1">
        <v>12.4</v>
      </c>
      <c r="G3027" s="2"/>
      <c r="H3027" s="1"/>
      <c r="I3027" s="1"/>
    </row>
    <row r="3028" spans="1:9" x14ac:dyDescent="0.3">
      <c r="A3028" s="2">
        <v>44705</v>
      </c>
      <c r="B3028" s="1">
        <v>16.7</v>
      </c>
      <c r="C3028" s="1">
        <v>9.8000000000000007</v>
      </c>
      <c r="G3028" s="2"/>
      <c r="H3028" s="1"/>
      <c r="I3028" s="1"/>
    </row>
    <row r="3029" spans="1:9" x14ac:dyDescent="0.3">
      <c r="A3029" s="2">
        <v>44706</v>
      </c>
      <c r="B3029" s="1">
        <v>20.2</v>
      </c>
      <c r="C3029" s="1">
        <v>10.8</v>
      </c>
      <c r="G3029" s="2"/>
      <c r="H3029" s="1"/>
      <c r="I3029" s="1"/>
    </row>
    <row r="3030" spans="1:9" x14ac:dyDescent="0.3">
      <c r="A3030" s="2">
        <v>44707</v>
      </c>
      <c r="B3030" s="1">
        <v>22.3</v>
      </c>
      <c r="C3030" s="1">
        <v>9.9</v>
      </c>
      <c r="G3030" s="2"/>
      <c r="H3030" s="1"/>
      <c r="I3030" s="1"/>
    </row>
    <row r="3031" spans="1:9" x14ac:dyDescent="0.3">
      <c r="A3031" s="2">
        <v>44708</v>
      </c>
      <c r="B3031" s="1">
        <v>23.9</v>
      </c>
      <c r="C3031" s="1">
        <v>13.6</v>
      </c>
      <c r="G3031" s="2"/>
      <c r="H3031" s="1"/>
      <c r="I3031" s="1"/>
    </row>
    <row r="3032" spans="1:9" x14ac:dyDescent="0.3">
      <c r="A3032" s="2">
        <v>44709</v>
      </c>
      <c r="B3032" s="1">
        <v>25</v>
      </c>
      <c r="C3032" s="1">
        <v>14.8</v>
      </c>
      <c r="G3032" s="2"/>
      <c r="H3032" s="1"/>
      <c r="I3032" s="1"/>
    </row>
    <row r="3033" spans="1:9" x14ac:dyDescent="0.3">
      <c r="A3033" s="2">
        <v>44710</v>
      </c>
      <c r="B3033" s="1">
        <v>25.5</v>
      </c>
      <c r="C3033" s="1">
        <v>15.3</v>
      </c>
      <c r="G3033" s="2"/>
      <c r="H3033" s="1"/>
      <c r="I3033" s="1"/>
    </row>
    <row r="3034" spans="1:9" x14ac:dyDescent="0.3">
      <c r="A3034" s="2">
        <v>44711</v>
      </c>
      <c r="B3034" s="1">
        <v>19.2</v>
      </c>
      <c r="C3034" s="1">
        <v>14.7</v>
      </c>
      <c r="G3034" s="2"/>
      <c r="H3034" s="1"/>
      <c r="I3034" s="1"/>
    </row>
    <row r="3035" spans="1:9" x14ac:dyDescent="0.3">
      <c r="A3035" s="2">
        <v>44712</v>
      </c>
      <c r="B3035" s="1">
        <v>24.5</v>
      </c>
      <c r="C3035" s="1">
        <v>13.7</v>
      </c>
      <c r="G3035" s="2"/>
      <c r="H3035" s="1"/>
      <c r="I3035" s="1"/>
    </row>
    <row r="3036" spans="1:9" x14ac:dyDescent="0.3">
      <c r="A3036" s="2">
        <v>44713</v>
      </c>
      <c r="B3036" s="1">
        <v>22.6</v>
      </c>
      <c r="C3036" s="1">
        <v>15.3</v>
      </c>
      <c r="G3036" s="2"/>
      <c r="H3036" s="1"/>
      <c r="I3036" s="1"/>
    </row>
    <row r="3037" spans="1:9" x14ac:dyDescent="0.3">
      <c r="A3037" s="2">
        <v>44714</v>
      </c>
      <c r="B3037" s="1"/>
      <c r="C3037" s="1"/>
      <c r="G3037" s="2"/>
      <c r="H3037" s="1"/>
      <c r="I3037" s="1"/>
    </row>
    <row r="3038" spans="1:9" x14ac:dyDescent="0.3">
      <c r="A3038" s="2">
        <v>44715</v>
      </c>
      <c r="B3038" s="1">
        <v>23.1</v>
      </c>
      <c r="C3038" s="1">
        <v>13.8</v>
      </c>
      <c r="G3038" s="2"/>
      <c r="H3038" s="1"/>
      <c r="I3038" s="1"/>
    </row>
    <row r="3039" spans="1:9" x14ac:dyDescent="0.3">
      <c r="A3039" s="2">
        <v>44716</v>
      </c>
      <c r="B3039" s="1">
        <v>20.6</v>
      </c>
      <c r="C3039" s="1">
        <v>13.2</v>
      </c>
      <c r="G3039" s="2"/>
      <c r="H3039" s="1"/>
      <c r="I3039" s="1"/>
    </row>
    <row r="3040" spans="1:9" x14ac:dyDescent="0.3">
      <c r="A3040" s="2">
        <v>44717</v>
      </c>
      <c r="B3040" s="1">
        <v>21.8</v>
      </c>
      <c r="C3040" s="1">
        <v>13.1</v>
      </c>
      <c r="G3040" s="2"/>
      <c r="H3040" s="1"/>
      <c r="I3040" s="1"/>
    </row>
    <row r="3041" spans="1:9" x14ac:dyDescent="0.3">
      <c r="A3041" s="2">
        <v>44718</v>
      </c>
      <c r="B3041" s="1">
        <v>24.6</v>
      </c>
      <c r="C3041" s="1">
        <v>13.9</v>
      </c>
      <c r="G3041" s="2"/>
      <c r="H3041" s="1"/>
      <c r="I3041" s="1"/>
    </row>
    <row r="3042" spans="1:9" x14ac:dyDescent="0.3">
      <c r="A3042" s="2">
        <v>44719</v>
      </c>
      <c r="B3042" s="1">
        <v>26.2</v>
      </c>
      <c r="C3042" s="1">
        <v>15.2</v>
      </c>
      <c r="G3042" s="2"/>
      <c r="H3042" s="1"/>
      <c r="I3042" s="1"/>
    </row>
    <row r="3043" spans="1:9" x14ac:dyDescent="0.3">
      <c r="A3043" s="2">
        <v>44720</v>
      </c>
      <c r="B3043" s="1">
        <v>22.3</v>
      </c>
      <c r="C3043" s="1">
        <v>16.3</v>
      </c>
      <c r="G3043" s="2"/>
      <c r="H3043" s="1"/>
      <c r="I3043" s="1"/>
    </row>
    <row r="3044" spans="1:9" x14ac:dyDescent="0.3">
      <c r="A3044" s="2">
        <v>44721</v>
      </c>
      <c r="B3044" s="1">
        <v>25.5</v>
      </c>
      <c r="C3044" s="1">
        <v>16</v>
      </c>
      <c r="G3044" s="2"/>
      <c r="H3044" s="1"/>
      <c r="I3044" s="1"/>
    </row>
    <row r="3045" spans="1:9" x14ac:dyDescent="0.3">
      <c r="A3045" s="2">
        <v>44722</v>
      </c>
      <c r="B3045" s="1">
        <v>24</v>
      </c>
      <c r="C3045" s="1">
        <v>15.2</v>
      </c>
      <c r="G3045" s="2"/>
      <c r="H3045" s="1"/>
      <c r="I3045" s="1"/>
    </row>
    <row r="3046" spans="1:9" x14ac:dyDescent="0.3">
      <c r="A3046" s="2">
        <v>44723</v>
      </c>
      <c r="B3046" s="1">
        <v>19.5</v>
      </c>
      <c r="C3046" s="1">
        <v>16.100000000000001</v>
      </c>
      <c r="G3046" s="2"/>
      <c r="H3046" s="1"/>
      <c r="I3046" s="1"/>
    </row>
    <row r="3047" spans="1:9" x14ac:dyDescent="0.3">
      <c r="A3047" s="2">
        <v>44724</v>
      </c>
      <c r="B3047" s="1">
        <v>18.7</v>
      </c>
      <c r="C3047" s="1">
        <v>16</v>
      </c>
      <c r="G3047" s="2"/>
      <c r="H3047" s="1"/>
      <c r="I3047" s="1"/>
    </row>
    <row r="3048" spans="1:9" x14ac:dyDescent="0.3">
      <c r="A3048" s="2">
        <v>44725</v>
      </c>
      <c r="B3048" s="1">
        <v>21.5</v>
      </c>
      <c r="C3048" s="1">
        <v>16.5</v>
      </c>
      <c r="G3048" s="2"/>
      <c r="H3048" s="1"/>
      <c r="I3048" s="1"/>
    </row>
    <row r="3049" spans="1:9" x14ac:dyDescent="0.3">
      <c r="A3049" s="2">
        <v>44726</v>
      </c>
      <c r="B3049" s="1">
        <v>29.6</v>
      </c>
      <c r="C3049" s="1">
        <v>17.3</v>
      </c>
      <c r="G3049" s="2"/>
      <c r="H3049" s="1"/>
      <c r="I3049" s="1"/>
    </row>
    <row r="3050" spans="1:9" x14ac:dyDescent="0.3">
      <c r="A3050" s="2">
        <v>44727</v>
      </c>
      <c r="B3050" s="1">
        <v>33</v>
      </c>
      <c r="C3050" s="1">
        <v>16.7</v>
      </c>
      <c r="G3050" s="2"/>
      <c r="H3050" s="1"/>
      <c r="I3050" s="1"/>
    </row>
    <row r="3051" spans="1:9" x14ac:dyDescent="0.3">
      <c r="A3051" s="2">
        <v>44728</v>
      </c>
      <c r="B3051" s="1">
        <v>33.700000000000003</v>
      </c>
      <c r="C3051" s="1">
        <v>19</v>
      </c>
      <c r="G3051" s="2"/>
      <c r="H3051" s="1"/>
      <c r="I3051" s="1"/>
    </row>
    <row r="3052" spans="1:9" x14ac:dyDescent="0.3">
      <c r="A3052" s="2">
        <v>44729</v>
      </c>
      <c r="B3052" s="1"/>
      <c r="C3052" s="1"/>
      <c r="G3052" s="2"/>
      <c r="H3052" s="1"/>
      <c r="I3052" s="1"/>
    </row>
    <row r="3053" spans="1:9" x14ac:dyDescent="0.3">
      <c r="A3053" s="2">
        <v>44730</v>
      </c>
      <c r="B3053" s="1">
        <v>25.9</v>
      </c>
      <c r="C3053" s="1">
        <v>16.100000000000001</v>
      </c>
      <c r="G3053" s="2"/>
      <c r="H3053" s="1"/>
      <c r="I3053" s="1"/>
    </row>
    <row r="3054" spans="1:9" x14ac:dyDescent="0.3">
      <c r="A3054" s="2">
        <v>44731</v>
      </c>
      <c r="B3054" s="1">
        <v>25</v>
      </c>
      <c r="C3054" s="1">
        <v>15.3</v>
      </c>
      <c r="G3054" s="2"/>
      <c r="H3054" s="1"/>
      <c r="I3054" s="1"/>
    </row>
    <row r="3055" spans="1:9" x14ac:dyDescent="0.3">
      <c r="A3055" s="2">
        <v>44732</v>
      </c>
      <c r="B3055" s="1">
        <v>18.3</v>
      </c>
      <c r="C3055" s="1">
        <v>14.4</v>
      </c>
      <c r="G3055" s="2"/>
      <c r="H3055" s="1"/>
      <c r="I3055" s="1"/>
    </row>
    <row r="3056" spans="1:9" x14ac:dyDescent="0.3">
      <c r="A3056" s="2">
        <v>44733</v>
      </c>
      <c r="B3056" s="1">
        <v>20.5</v>
      </c>
      <c r="C3056" s="1">
        <v>13.9</v>
      </c>
      <c r="G3056" s="2"/>
      <c r="H3056" s="1"/>
      <c r="I3056" s="1"/>
    </row>
    <row r="3057" spans="1:9" x14ac:dyDescent="0.3">
      <c r="A3057" s="2">
        <v>44734</v>
      </c>
      <c r="B3057" s="1">
        <v>20.7</v>
      </c>
      <c r="C3057" s="1">
        <v>14.1</v>
      </c>
      <c r="G3057" s="2"/>
      <c r="H3057" s="1"/>
      <c r="I3057" s="1"/>
    </row>
    <row r="3058" spans="1:9" x14ac:dyDescent="0.3">
      <c r="A3058" s="2">
        <v>44735</v>
      </c>
      <c r="B3058" s="1">
        <v>19.899999999999999</v>
      </c>
      <c r="C3058" s="1">
        <v>14.9</v>
      </c>
      <c r="G3058" s="2"/>
      <c r="H3058" s="1"/>
      <c r="I3058" s="1"/>
    </row>
    <row r="3059" spans="1:9" x14ac:dyDescent="0.3">
      <c r="A3059" s="2">
        <v>44736</v>
      </c>
      <c r="B3059" s="1">
        <v>24.8</v>
      </c>
      <c r="C3059" s="1">
        <v>12.9</v>
      </c>
      <c r="G3059" s="2"/>
      <c r="H3059" s="1"/>
      <c r="I3059" s="1"/>
    </row>
    <row r="3060" spans="1:9" x14ac:dyDescent="0.3">
      <c r="A3060" s="2">
        <v>44737</v>
      </c>
      <c r="B3060" s="1">
        <v>21.1</v>
      </c>
      <c r="C3060" s="1">
        <v>13.1</v>
      </c>
      <c r="G3060" s="2"/>
      <c r="H3060" s="1"/>
      <c r="I3060" s="1"/>
    </row>
    <row r="3061" spans="1:9" x14ac:dyDescent="0.3">
      <c r="A3061" s="2">
        <v>44738</v>
      </c>
      <c r="B3061" s="1">
        <v>18.7</v>
      </c>
      <c r="C3061" s="1">
        <v>12.5</v>
      </c>
      <c r="G3061" s="2"/>
      <c r="H3061" s="1"/>
      <c r="I3061" s="1"/>
    </row>
    <row r="3062" spans="1:9" x14ac:dyDescent="0.3">
      <c r="A3062" s="2">
        <v>44739</v>
      </c>
      <c r="B3062" s="1">
        <v>20.399999999999999</v>
      </c>
      <c r="C3062" s="1">
        <v>12.4</v>
      </c>
      <c r="G3062" s="2"/>
      <c r="H3062" s="1"/>
      <c r="I3062" s="1"/>
    </row>
    <row r="3063" spans="1:9" x14ac:dyDescent="0.3">
      <c r="A3063" s="2">
        <v>44740</v>
      </c>
      <c r="B3063" s="1">
        <v>23</v>
      </c>
      <c r="C3063" s="1">
        <v>10.8</v>
      </c>
      <c r="G3063" s="2"/>
      <c r="H3063" s="1"/>
      <c r="I3063" s="1"/>
    </row>
    <row r="3064" spans="1:9" x14ac:dyDescent="0.3">
      <c r="A3064" s="2">
        <v>44741</v>
      </c>
      <c r="B3064" s="1">
        <v>16.5</v>
      </c>
      <c r="C3064" s="1">
        <v>12.6</v>
      </c>
      <c r="G3064" s="2"/>
      <c r="H3064" s="1"/>
      <c r="I3064" s="1"/>
    </row>
    <row r="3065" spans="1:9" x14ac:dyDescent="0.3">
      <c r="A3065" s="2">
        <v>44742</v>
      </c>
      <c r="B3065" s="1">
        <v>20.399999999999999</v>
      </c>
      <c r="C3065" s="1">
        <v>11</v>
      </c>
      <c r="G3065" s="2"/>
      <c r="H3065" s="1"/>
      <c r="I3065" s="1"/>
    </row>
    <row r="3066" spans="1:9" x14ac:dyDescent="0.3">
      <c r="A3066" s="2">
        <v>44743</v>
      </c>
      <c r="B3066" s="1">
        <v>23.6</v>
      </c>
      <c r="C3066" s="1">
        <v>9.8000000000000007</v>
      </c>
      <c r="G3066" s="2"/>
      <c r="H3066" s="1"/>
      <c r="I3066" s="1"/>
    </row>
    <row r="3067" spans="1:9" x14ac:dyDescent="0.3">
      <c r="A3067" s="2">
        <v>44744</v>
      </c>
      <c r="B3067" s="1">
        <v>22.4</v>
      </c>
      <c r="C3067" s="1">
        <v>12.3</v>
      </c>
      <c r="G3067" s="2"/>
      <c r="H3067" s="1"/>
      <c r="I3067" s="1"/>
    </row>
    <row r="3068" spans="1:9" x14ac:dyDescent="0.3">
      <c r="A3068" s="2">
        <v>44745</v>
      </c>
      <c r="B3068" s="1">
        <v>19</v>
      </c>
      <c r="C3068" s="1">
        <v>16.600000000000001</v>
      </c>
      <c r="G3068" s="2"/>
      <c r="H3068" s="1"/>
      <c r="I3068" s="1"/>
    </row>
    <row r="3069" spans="1:9" x14ac:dyDescent="0.3">
      <c r="A3069" s="2">
        <v>44746</v>
      </c>
      <c r="B3069" s="1">
        <v>19.3</v>
      </c>
      <c r="C3069" s="1">
        <v>15.5</v>
      </c>
      <c r="G3069" s="2"/>
      <c r="H3069" s="1"/>
      <c r="I3069" s="1"/>
    </row>
    <row r="3070" spans="1:9" x14ac:dyDescent="0.3">
      <c r="A3070" s="2">
        <v>44747</v>
      </c>
      <c r="B3070" s="1">
        <v>20.6</v>
      </c>
      <c r="C3070" s="1">
        <v>15.4</v>
      </c>
      <c r="G3070" s="2"/>
      <c r="H3070" s="1"/>
      <c r="I3070" s="1"/>
    </row>
    <row r="3071" spans="1:9" x14ac:dyDescent="0.3">
      <c r="A3071" s="2">
        <v>44748</v>
      </c>
      <c r="B3071" s="1">
        <v>24.5</v>
      </c>
      <c r="C3071" s="1">
        <v>16.3</v>
      </c>
      <c r="G3071" s="2"/>
      <c r="H3071" s="1"/>
      <c r="I3071" s="1"/>
    </row>
    <row r="3072" spans="1:9" x14ac:dyDescent="0.3">
      <c r="A3072" s="2">
        <v>44749</v>
      </c>
      <c r="B3072" s="1">
        <v>24.9</v>
      </c>
      <c r="C3072" s="1">
        <v>13.6</v>
      </c>
      <c r="G3072" s="2"/>
      <c r="H3072" s="1"/>
      <c r="I3072" s="1"/>
    </row>
    <row r="3073" spans="1:9" x14ac:dyDescent="0.3">
      <c r="A3073" s="2">
        <v>44750</v>
      </c>
      <c r="B3073" s="1">
        <v>26.5</v>
      </c>
      <c r="C3073" s="1">
        <v>17.899999999999999</v>
      </c>
      <c r="G3073" s="2"/>
      <c r="H3073" s="1"/>
      <c r="I3073" s="1"/>
    </row>
    <row r="3074" spans="1:9" x14ac:dyDescent="0.3">
      <c r="A3074" s="2">
        <v>44751</v>
      </c>
      <c r="B3074" s="1">
        <v>29.6</v>
      </c>
      <c r="C3074" s="1">
        <v>16.7</v>
      </c>
      <c r="G3074" s="2"/>
      <c r="H3074" s="1"/>
      <c r="I3074" s="1"/>
    </row>
    <row r="3075" spans="1:9" x14ac:dyDescent="0.3">
      <c r="A3075" s="2">
        <v>44752</v>
      </c>
      <c r="B3075" s="1">
        <v>31.6</v>
      </c>
      <c r="C3075" s="1">
        <v>16.8</v>
      </c>
      <c r="G3075" s="2"/>
      <c r="H3075" s="1"/>
      <c r="I3075" s="1"/>
    </row>
    <row r="3076" spans="1:9" x14ac:dyDescent="0.3">
      <c r="A3076" s="2">
        <v>44753</v>
      </c>
      <c r="B3076" s="1">
        <v>31.7</v>
      </c>
      <c r="C3076" s="1">
        <v>17.600000000000001</v>
      </c>
      <c r="G3076" s="2"/>
      <c r="H3076" s="1"/>
      <c r="I3076" s="1"/>
    </row>
    <row r="3077" spans="1:9" x14ac:dyDescent="0.3">
      <c r="A3077" s="2">
        <v>44754</v>
      </c>
      <c r="B3077" s="1">
        <v>33.6</v>
      </c>
      <c r="C3077" s="1">
        <v>18.7</v>
      </c>
      <c r="G3077" s="2"/>
      <c r="H3077" s="1"/>
      <c r="I3077" s="1"/>
    </row>
    <row r="3078" spans="1:9" x14ac:dyDescent="0.3">
      <c r="A3078" s="2">
        <v>44755</v>
      </c>
      <c r="B3078" s="1">
        <v>36.700000000000003</v>
      </c>
      <c r="C3078" s="1">
        <v>18.600000000000001</v>
      </c>
      <c r="G3078" s="2"/>
      <c r="H3078" s="1"/>
      <c r="I3078" s="1"/>
    </row>
    <row r="3079" spans="1:9" x14ac:dyDescent="0.3">
      <c r="A3079" s="2">
        <v>44756</v>
      </c>
      <c r="B3079" s="1">
        <v>32.4</v>
      </c>
      <c r="C3079" s="1">
        <v>19.399999999999999</v>
      </c>
      <c r="G3079" s="2"/>
      <c r="H3079" s="1"/>
      <c r="I3079" s="1"/>
    </row>
    <row r="3080" spans="1:9" x14ac:dyDescent="0.3">
      <c r="A3080" s="2">
        <v>44757</v>
      </c>
      <c r="B3080" s="1">
        <v>30.6</v>
      </c>
      <c r="C3080" s="1">
        <v>19.600000000000001</v>
      </c>
      <c r="G3080" s="2"/>
      <c r="H3080" s="1"/>
      <c r="I3080" s="1"/>
    </row>
    <row r="3081" spans="1:9" x14ac:dyDescent="0.3">
      <c r="A3081" s="2">
        <v>44758</v>
      </c>
      <c r="B3081" s="1">
        <v>31.3</v>
      </c>
      <c r="C3081" s="1">
        <v>19.2</v>
      </c>
      <c r="G3081" s="2"/>
      <c r="H3081" s="1"/>
      <c r="I3081" s="1"/>
    </row>
    <row r="3082" spans="1:9" x14ac:dyDescent="0.3">
      <c r="A3082" s="2">
        <v>44759</v>
      </c>
      <c r="B3082" s="1">
        <v>41.4</v>
      </c>
      <c r="C3082" s="1">
        <v>18.2</v>
      </c>
      <c r="G3082" s="2"/>
      <c r="H3082" s="1"/>
      <c r="I3082" s="1"/>
    </row>
    <row r="3083" spans="1:9" x14ac:dyDescent="0.3">
      <c r="A3083" s="2">
        <v>44760</v>
      </c>
      <c r="B3083" s="1">
        <v>27.6</v>
      </c>
      <c r="C3083" s="1">
        <v>18.3</v>
      </c>
      <c r="G3083" s="2"/>
      <c r="H3083" s="1"/>
      <c r="I3083" s="1"/>
    </row>
    <row r="3084" spans="1:9" x14ac:dyDescent="0.3">
      <c r="A3084" s="2">
        <v>44761</v>
      </c>
      <c r="B3084" s="1">
        <v>27.4</v>
      </c>
      <c r="C3084" s="1">
        <v>17.399999999999999</v>
      </c>
      <c r="G3084" s="2"/>
      <c r="H3084" s="1"/>
      <c r="I3084" s="1"/>
    </row>
    <row r="3085" spans="1:9" x14ac:dyDescent="0.3">
      <c r="A3085" s="2">
        <v>44762</v>
      </c>
      <c r="B3085" s="1">
        <v>25.2</v>
      </c>
      <c r="C3085" s="1">
        <v>16.399999999999999</v>
      </c>
      <c r="G3085" s="2"/>
      <c r="H3085" s="1"/>
      <c r="I3085" s="1"/>
    </row>
    <row r="3086" spans="1:9" x14ac:dyDescent="0.3">
      <c r="A3086" s="2">
        <v>44763</v>
      </c>
      <c r="B3086" s="1">
        <v>24.8</v>
      </c>
      <c r="C3086" s="1">
        <v>18.8</v>
      </c>
      <c r="G3086" s="2"/>
      <c r="H3086" s="1"/>
      <c r="I3086" s="1"/>
    </row>
    <row r="3087" spans="1:9" x14ac:dyDescent="0.3">
      <c r="A3087" s="2">
        <v>44764</v>
      </c>
      <c r="B3087" s="1">
        <v>19.7</v>
      </c>
      <c r="C3087" s="1">
        <v>16.7</v>
      </c>
      <c r="G3087" s="2"/>
      <c r="H3087" s="1"/>
      <c r="I3087" s="1"/>
    </row>
    <row r="3088" spans="1:9" x14ac:dyDescent="0.3">
      <c r="A3088" s="2">
        <v>44765</v>
      </c>
      <c r="B3088" s="1">
        <v>26</v>
      </c>
      <c r="C3088" s="1">
        <v>16.600000000000001</v>
      </c>
      <c r="G3088" s="2"/>
      <c r="H3088" s="1"/>
      <c r="I3088" s="1"/>
    </row>
    <row r="3089" spans="1:9" x14ac:dyDescent="0.3">
      <c r="A3089" s="2">
        <v>44766</v>
      </c>
      <c r="B3089" s="1">
        <v>28.2</v>
      </c>
      <c r="C3089" s="1">
        <v>15.8</v>
      </c>
      <c r="G3089" s="2"/>
      <c r="H3089" s="1"/>
      <c r="I3089" s="1"/>
    </row>
    <row r="3090" spans="1:9" x14ac:dyDescent="0.3">
      <c r="A3090" s="2">
        <v>44767</v>
      </c>
      <c r="B3090" s="1">
        <v>24.8</v>
      </c>
      <c r="C3090" s="1">
        <v>17.3</v>
      </c>
      <c r="G3090" s="2"/>
      <c r="H3090" s="1"/>
      <c r="I3090" s="1"/>
    </row>
    <row r="3091" spans="1:9" x14ac:dyDescent="0.3">
      <c r="A3091" s="2">
        <v>44768</v>
      </c>
      <c r="B3091" s="1">
        <v>21</v>
      </c>
      <c r="C3091" s="1">
        <v>16.5</v>
      </c>
      <c r="G3091" s="2"/>
      <c r="H3091" s="1"/>
      <c r="I3091" s="1"/>
    </row>
    <row r="3092" spans="1:9" x14ac:dyDescent="0.3">
      <c r="A3092" s="2">
        <v>44769</v>
      </c>
      <c r="B3092" s="1">
        <v>23.1</v>
      </c>
      <c r="C3092" s="1">
        <v>16</v>
      </c>
      <c r="G3092" s="2"/>
      <c r="H3092" s="1"/>
      <c r="I3092" s="1"/>
    </row>
    <row r="3093" spans="1:9" x14ac:dyDescent="0.3">
      <c r="A3093" s="2">
        <v>44770</v>
      </c>
      <c r="B3093" s="1">
        <v>25.8</v>
      </c>
      <c r="C3093" s="1">
        <v>13.3</v>
      </c>
      <c r="G3093" s="2"/>
      <c r="H3093" s="1"/>
      <c r="I3093" s="1"/>
    </row>
    <row r="3094" spans="1:9" x14ac:dyDescent="0.3">
      <c r="A3094" s="2">
        <v>44771</v>
      </c>
      <c r="B3094" s="1">
        <v>26.2</v>
      </c>
      <c r="C3094" s="1">
        <v>15.7</v>
      </c>
      <c r="G3094" s="2"/>
      <c r="H3094" s="1"/>
      <c r="I3094" s="1"/>
    </row>
    <row r="3095" spans="1:9" x14ac:dyDescent="0.3">
      <c r="A3095" s="2">
        <v>44772</v>
      </c>
      <c r="B3095" s="1">
        <v>26.3</v>
      </c>
      <c r="C3095" s="1">
        <v>18.600000000000001</v>
      </c>
      <c r="G3095" s="2"/>
      <c r="H3095" s="1"/>
      <c r="I3095" s="1"/>
    </row>
    <row r="3096" spans="1:9" x14ac:dyDescent="0.3">
      <c r="A3096" s="2">
        <v>44773</v>
      </c>
      <c r="B3096" s="1">
        <v>28.3</v>
      </c>
      <c r="C3096" s="1">
        <v>18.3</v>
      </c>
      <c r="G3096" s="2"/>
      <c r="H3096" s="1"/>
      <c r="I3096" s="1"/>
    </row>
    <row r="3097" spans="1:9" x14ac:dyDescent="0.3">
      <c r="A3097" s="2">
        <v>44774</v>
      </c>
      <c r="B3097" s="1">
        <v>28.4</v>
      </c>
      <c r="C3097" s="1">
        <v>19.8</v>
      </c>
      <c r="G3097" s="2"/>
      <c r="H3097" s="1"/>
      <c r="I3097" s="1"/>
    </row>
    <row r="3098" spans="1:9" x14ac:dyDescent="0.3">
      <c r="A3098" s="2">
        <v>44775</v>
      </c>
      <c r="B3098" s="1">
        <v>27.8</v>
      </c>
      <c r="C3098" s="1">
        <v>19.7</v>
      </c>
      <c r="G3098" s="2"/>
      <c r="H3098" s="1"/>
      <c r="I3098" s="1"/>
    </row>
    <row r="3099" spans="1:9" x14ac:dyDescent="0.3">
      <c r="A3099" s="2">
        <v>44776</v>
      </c>
      <c r="B3099" s="1">
        <v>24.6</v>
      </c>
      <c r="C3099" s="1">
        <v>19.8</v>
      </c>
      <c r="G3099" s="2"/>
      <c r="H3099" s="1"/>
      <c r="I3099" s="1"/>
    </row>
    <row r="3100" spans="1:9" x14ac:dyDescent="0.3">
      <c r="A3100" s="2">
        <v>44777</v>
      </c>
      <c r="B3100" s="1">
        <v>22.2</v>
      </c>
      <c r="C3100" s="1">
        <v>18.600000000000001</v>
      </c>
      <c r="G3100" s="2"/>
      <c r="H3100" s="1"/>
      <c r="I3100" s="1"/>
    </row>
    <row r="3101" spans="1:9" x14ac:dyDescent="0.3">
      <c r="A3101" s="2">
        <v>44778</v>
      </c>
      <c r="B3101" s="1">
        <v>21.4</v>
      </c>
      <c r="C3101" s="1">
        <v>16.899999999999999</v>
      </c>
      <c r="G3101" s="2"/>
      <c r="H3101" s="1"/>
      <c r="I3101" s="1"/>
    </row>
    <row r="3102" spans="1:9" x14ac:dyDescent="0.3">
      <c r="A3102" s="2">
        <v>44779</v>
      </c>
      <c r="B3102" s="1">
        <v>26.4</v>
      </c>
      <c r="C3102" s="1">
        <v>17.600000000000001</v>
      </c>
      <c r="G3102" s="2"/>
      <c r="H3102" s="1"/>
      <c r="I3102" s="1"/>
    </row>
    <row r="3103" spans="1:9" x14ac:dyDescent="0.3">
      <c r="A3103" s="2">
        <v>44780</v>
      </c>
      <c r="B3103" s="1">
        <v>29.3</v>
      </c>
      <c r="C3103" s="1">
        <v>19.399999999999999</v>
      </c>
      <c r="G3103" s="2"/>
      <c r="H3103" s="1"/>
      <c r="I3103" s="1"/>
    </row>
    <row r="3104" spans="1:9" x14ac:dyDescent="0.3">
      <c r="A3104" s="2">
        <v>44781</v>
      </c>
      <c r="B3104" s="1">
        <v>30.2</v>
      </c>
      <c r="C3104" s="1">
        <v>17.399999999999999</v>
      </c>
      <c r="G3104" s="2"/>
      <c r="H3104" s="1"/>
      <c r="I3104" s="1"/>
    </row>
    <row r="3105" spans="1:9" x14ac:dyDescent="0.3">
      <c r="A3105" s="2">
        <v>44782</v>
      </c>
      <c r="B3105" s="1">
        <v>32.1</v>
      </c>
      <c r="C3105" s="1">
        <v>18.399999999999999</v>
      </c>
      <c r="G3105" s="2"/>
      <c r="H3105" s="1"/>
      <c r="I3105" s="1"/>
    </row>
    <row r="3106" spans="1:9" x14ac:dyDescent="0.3">
      <c r="A3106" s="2">
        <v>44783</v>
      </c>
      <c r="B3106" s="1">
        <v>34</v>
      </c>
      <c r="C3106" s="1">
        <v>18</v>
      </c>
      <c r="G3106" s="2"/>
      <c r="H3106" s="1"/>
      <c r="I3106" s="1"/>
    </row>
    <row r="3107" spans="1:9" x14ac:dyDescent="0.3">
      <c r="A3107" s="2">
        <v>44784</v>
      </c>
      <c r="B3107" s="1">
        <v>33.299999999999997</v>
      </c>
      <c r="C3107" s="1">
        <v>19.100000000000001</v>
      </c>
      <c r="G3107" s="2"/>
      <c r="H3107" s="1"/>
      <c r="I3107" s="1"/>
    </row>
    <row r="3108" spans="1:9" x14ac:dyDescent="0.3">
      <c r="A3108" s="2">
        <v>44785</v>
      </c>
      <c r="B3108" s="1">
        <v>28.2</v>
      </c>
      <c r="C3108" s="1">
        <v>18.3</v>
      </c>
      <c r="G3108" s="2"/>
      <c r="H3108" s="1"/>
      <c r="I3108" s="1"/>
    </row>
    <row r="3109" spans="1:9" x14ac:dyDescent="0.3">
      <c r="A3109" s="2">
        <v>44786</v>
      </c>
      <c r="B3109" s="1">
        <v>22.2</v>
      </c>
      <c r="C3109" s="1">
        <v>16.600000000000001</v>
      </c>
      <c r="G3109" s="2"/>
      <c r="H3109" s="1"/>
      <c r="I3109" s="1"/>
    </row>
    <row r="3110" spans="1:9" x14ac:dyDescent="0.3">
      <c r="A3110" s="2">
        <v>44787</v>
      </c>
      <c r="B3110" s="1">
        <v>26.2</v>
      </c>
      <c r="C3110" s="1">
        <v>17.600000000000001</v>
      </c>
      <c r="G3110" s="2"/>
      <c r="H3110" s="1"/>
      <c r="I3110" s="1"/>
    </row>
    <row r="3111" spans="1:9" x14ac:dyDescent="0.3">
      <c r="A3111" s="2">
        <v>44788</v>
      </c>
      <c r="B3111" s="1">
        <v>27.1</v>
      </c>
      <c r="C3111" s="1">
        <v>14.4</v>
      </c>
      <c r="G3111" s="2"/>
      <c r="H3111" s="1"/>
      <c r="I3111" s="1"/>
    </row>
    <row r="3112" spans="1:9" x14ac:dyDescent="0.3">
      <c r="A3112" s="2">
        <v>44789</v>
      </c>
      <c r="B3112" s="1">
        <v>25.5</v>
      </c>
      <c r="C3112" s="1">
        <v>15.4</v>
      </c>
      <c r="G3112" s="2"/>
      <c r="H3112" s="1"/>
      <c r="I3112" s="1"/>
    </row>
    <row r="3113" spans="1:9" x14ac:dyDescent="0.3">
      <c r="A3113" s="2">
        <v>44790</v>
      </c>
      <c r="B3113" s="1">
        <v>21.3</v>
      </c>
      <c r="C3113" s="1">
        <v>15.2</v>
      </c>
      <c r="G3113" s="2"/>
      <c r="H3113" s="1"/>
      <c r="I3113" s="1"/>
    </row>
    <row r="3114" spans="1:9" x14ac:dyDescent="0.3">
      <c r="A3114" s="2">
        <v>44791</v>
      </c>
      <c r="B3114" s="1">
        <v>23.1</v>
      </c>
      <c r="C3114" s="1">
        <v>13.9</v>
      </c>
      <c r="G3114" s="2"/>
      <c r="H3114" s="1"/>
      <c r="I3114" s="1"/>
    </row>
    <row r="3115" spans="1:9" x14ac:dyDescent="0.3">
      <c r="A3115" s="2">
        <v>44792</v>
      </c>
      <c r="B3115" s="1">
        <v>27.4</v>
      </c>
      <c r="C3115" s="1">
        <v>12.3</v>
      </c>
      <c r="G3115" s="2"/>
      <c r="H3115" s="1"/>
      <c r="I3115" s="1"/>
    </row>
    <row r="3116" spans="1:9" x14ac:dyDescent="0.3">
      <c r="A3116" s="2">
        <v>44793</v>
      </c>
      <c r="B3116" s="1">
        <v>28.1</v>
      </c>
      <c r="C3116" s="1">
        <v>15.7</v>
      </c>
      <c r="G3116" s="2"/>
      <c r="H3116" s="1"/>
      <c r="I3116" s="1"/>
    </row>
    <row r="3117" spans="1:9" x14ac:dyDescent="0.3">
      <c r="A3117" s="2">
        <v>44794</v>
      </c>
      <c r="B3117" s="1">
        <v>28.2</v>
      </c>
      <c r="C3117" s="1">
        <v>19.7</v>
      </c>
      <c r="G3117" s="2"/>
      <c r="H3117" s="1"/>
      <c r="I3117" s="1"/>
    </row>
    <row r="3118" spans="1:9" x14ac:dyDescent="0.3">
      <c r="A3118" s="2">
        <v>44795</v>
      </c>
      <c r="B3118" s="1">
        <v>26.5</v>
      </c>
      <c r="C3118" s="1">
        <v>18.3</v>
      </c>
      <c r="G3118" s="2"/>
      <c r="H3118" s="1"/>
      <c r="I3118" s="1"/>
    </row>
    <row r="3119" spans="1:9" x14ac:dyDescent="0.3">
      <c r="A3119" s="2">
        <v>44796</v>
      </c>
      <c r="B3119" s="1">
        <v>26.9</v>
      </c>
      <c r="C3119" s="1">
        <v>19.7</v>
      </c>
      <c r="G3119" s="2"/>
      <c r="H3119" s="1"/>
      <c r="I3119" s="1"/>
    </row>
    <row r="3120" spans="1:9" x14ac:dyDescent="0.3">
      <c r="A3120" s="2">
        <v>44797</v>
      </c>
      <c r="B3120" s="1">
        <v>25.4</v>
      </c>
      <c r="C3120" s="1">
        <v>20.399999999999999</v>
      </c>
      <c r="G3120" s="2"/>
      <c r="H3120" s="1"/>
      <c r="I3120" s="1"/>
    </row>
    <row r="3121" spans="1:9" x14ac:dyDescent="0.3">
      <c r="A3121" s="2">
        <v>44798</v>
      </c>
      <c r="B3121" s="1">
        <v>21.1</v>
      </c>
      <c r="C3121" s="1">
        <v>18.399999999999999</v>
      </c>
      <c r="G3121" s="2"/>
      <c r="H3121" s="1"/>
      <c r="I3121" s="1"/>
    </row>
    <row r="3122" spans="1:9" x14ac:dyDescent="0.3">
      <c r="A3122" s="2">
        <v>44799</v>
      </c>
      <c r="B3122" s="1">
        <v>21</v>
      </c>
      <c r="C3122" s="1">
        <v>17.5</v>
      </c>
      <c r="G3122" s="2"/>
      <c r="H3122" s="1"/>
      <c r="I3122" s="1"/>
    </row>
    <row r="3123" spans="1:9" x14ac:dyDescent="0.3">
      <c r="A3123" s="2">
        <v>44800</v>
      </c>
      <c r="B3123" s="1">
        <v>24.2</v>
      </c>
      <c r="C3123" s="1">
        <v>17.899999999999999</v>
      </c>
      <c r="G3123" s="2"/>
      <c r="H3123" s="1"/>
      <c r="I3123" s="1"/>
    </row>
    <row r="3124" spans="1:9" x14ac:dyDescent="0.3">
      <c r="A3124" s="2">
        <v>44801</v>
      </c>
      <c r="B3124" s="1">
        <v>30.9</v>
      </c>
      <c r="C3124" s="1">
        <v>18.5</v>
      </c>
      <c r="G3124" s="2"/>
      <c r="H3124" s="1"/>
      <c r="I3124" s="1"/>
    </row>
    <row r="3125" spans="1:9" x14ac:dyDescent="0.3">
      <c r="A3125" s="2">
        <v>44802</v>
      </c>
      <c r="B3125" s="1">
        <v>31.7</v>
      </c>
      <c r="C3125" s="1">
        <v>19.399999999999999</v>
      </c>
      <c r="G3125" s="2"/>
      <c r="H3125" s="1"/>
      <c r="I3125" s="1"/>
    </row>
    <row r="3126" spans="1:9" x14ac:dyDescent="0.3">
      <c r="A3126" s="2">
        <v>44803</v>
      </c>
      <c r="B3126" s="1">
        <v>21.3</v>
      </c>
      <c r="C3126" s="1">
        <v>18.2</v>
      </c>
      <c r="G3126" s="2"/>
      <c r="H3126" s="1"/>
      <c r="I3126" s="1"/>
    </row>
    <row r="3127" spans="1:9" x14ac:dyDescent="0.3">
      <c r="A3127" s="2">
        <v>44804</v>
      </c>
      <c r="B3127" s="1">
        <v>19.600000000000001</v>
      </c>
      <c r="C3127" s="1">
        <v>17.100000000000001</v>
      </c>
      <c r="G3127" s="2"/>
      <c r="H3127" s="1"/>
      <c r="I3127" s="1"/>
    </row>
    <row r="3128" spans="1:9" x14ac:dyDescent="0.3">
      <c r="A3128" s="2">
        <v>44805</v>
      </c>
      <c r="B3128" s="1">
        <v>25.2</v>
      </c>
      <c r="C3128" s="1">
        <v>15.9</v>
      </c>
      <c r="G3128" s="2"/>
      <c r="H3128" s="1"/>
      <c r="I3128" s="1"/>
    </row>
    <row r="3129" spans="1:9" x14ac:dyDescent="0.3">
      <c r="A3129" s="2">
        <v>44806</v>
      </c>
      <c r="B3129" s="1">
        <v>24.5</v>
      </c>
      <c r="C3129" s="1">
        <v>16.100000000000001</v>
      </c>
      <c r="G3129" s="2"/>
      <c r="H3129" s="1"/>
      <c r="I3129" s="1"/>
    </row>
    <row r="3130" spans="1:9" x14ac:dyDescent="0.3">
      <c r="A3130" s="2">
        <v>44807</v>
      </c>
      <c r="B3130" s="1">
        <v>24.1</v>
      </c>
      <c r="C3130" s="1">
        <v>14.5</v>
      </c>
      <c r="G3130" s="2"/>
      <c r="H3130" s="1"/>
      <c r="I3130" s="1"/>
    </row>
    <row r="3131" spans="1:9" x14ac:dyDescent="0.3">
      <c r="A3131" s="2">
        <v>44808</v>
      </c>
      <c r="B3131" s="1">
        <v>27.1</v>
      </c>
      <c r="C3131" s="1">
        <v>11.6</v>
      </c>
      <c r="G3131" s="2"/>
      <c r="H3131" s="1"/>
      <c r="I3131" s="1"/>
    </row>
    <row r="3132" spans="1:9" x14ac:dyDescent="0.3">
      <c r="A3132" s="2">
        <v>44809</v>
      </c>
      <c r="B3132" s="1">
        <v>28.1</v>
      </c>
      <c r="C3132" s="1">
        <v>14.2</v>
      </c>
      <c r="G3132" s="2"/>
      <c r="H3132" s="1"/>
      <c r="I3132" s="1"/>
    </row>
    <row r="3133" spans="1:9" x14ac:dyDescent="0.3">
      <c r="A3133" s="2">
        <v>44810</v>
      </c>
      <c r="B3133" s="1">
        <v>27.8</v>
      </c>
      <c r="C3133" s="1">
        <v>14.8</v>
      </c>
      <c r="G3133" s="2"/>
      <c r="H3133" s="1"/>
      <c r="I3133" s="1"/>
    </row>
    <row r="3134" spans="1:9" x14ac:dyDescent="0.3">
      <c r="A3134" s="2">
        <v>44811</v>
      </c>
      <c r="B3134" s="1">
        <v>25.6</v>
      </c>
      <c r="C3134" s="1">
        <v>14.4</v>
      </c>
      <c r="G3134" s="2"/>
      <c r="H3134" s="1"/>
      <c r="I3134" s="1"/>
    </row>
    <row r="3135" spans="1:9" x14ac:dyDescent="0.3">
      <c r="A3135" s="2">
        <v>44812</v>
      </c>
      <c r="B3135" s="1">
        <v>25.4</v>
      </c>
      <c r="C3135" s="1">
        <v>14.8</v>
      </c>
      <c r="G3135" s="2"/>
      <c r="H3135" s="1"/>
      <c r="I3135" s="1"/>
    </row>
    <row r="3136" spans="1:9" x14ac:dyDescent="0.3">
      <c r="A3136" s="2">
        <v>44813</v>
      </c>
      <c r="B3136" s="1">
        <v>26</v>
      </c>
      <c r="C3136" s="1">
        <v>13.8</v>
      </c>
      <c r="G3136" s="2"/>
      <c r="H3136" s="1"/>
      <c r="I3136" s="1"/>
    </row>
    <row r="3137" spans="1:9" x14ac:dyDescent="0.3">
      <c r="A3137" s="2">
        <v>44814</v>
      </c>
      <c r="B3137" s="1">
        <v>29</v>
      </c>
      <c r="C3137" s="1">
        <v>13.8</v>
      </c>
      <c r="G3137" s="2"/>
      <c r="H3137" s="1"/>
      <c r="I3137" s="1"/>
    </row>
    <row r="3138" spans="1:9" x14ac:dyDescent="0.3">
      <c r="A3138" s="2">
        <v>44815</v>
      </c>
      <c r="B3138" s="1">
        <v>29.7</v>
      </c>
      <c r="C3138" s="1">
        <v>15.3</v>
      </c>
      <c r="G3138" s="2"/>
      <c r="H3138" s="1"/>
      <c r="I3138" s="1"/>
    </row>
    <row r="3139" spans="1:9" x14ac:dyDescent="0.3">
      <c r="A3139" s="2">
        <v>44816</v>
      </c>
      <c r="B3139" s="1">
        <v>31.6</v>
      </c>
      <c r="C3139" s="1">
        <v>16.5</v>
      </c>
      <c r="G3139" s="2"/>
      <c r="H3139" s="1"/>
      <c r="I3139" s="1"/>
    </row>
    <row r="3140" spans="1:9" x14ac:dyDescent="0.3">
      <c r="A3140" s="2">
        <v>44817</v>
      </c>
      <c r="B3140" s="1">
        <v>25.9</v>
      </c>
      <c r="C3140" s="1">
        <v>18</v>
      </c>
      <c r="G3140" s="2"/>
      <c r="H3140" s="1"/>
      <c r="I3140" s="1"/>
    </row>
    <row r="3141" spans="1:9" x14ac:dyDescent="0.3">
      <c r="A3141" s="2">
        <v>44818</v>
      </c>
      <c r="B3141" s="1">
        <v>27.2</v>
      </c>
      <c r="C3141" s="1">
        <v>15.9</v>
      </c>
      <c r="G3141" s="2"/>
      <c r="H3141" s="1"/>
      <c r="I3141" s="1"/>
    </row>
    <row r="3142" spans="1:9" x14ac:dyDescent="0.3">
      <c r="A3142" s="2">
        <v>44819</v>
      </c>
      <c r="B3142" s="1">
        <v>25.7</v>
      </c>
      <c r="C3142" s="1">
        <v>15.7</v>
      </c>
      <c r="G3142" s="2"/>
      <c r="H3142" s="1"/>
      <c r="I3142" s="1"/>
    </row>
    <row r="3143" spans="1:9" x14ac:dyDescent="0.3">
      <c r="A3143" s="2">
        <v>44820</v>
      </c>
      <c r="B3143" s="1">
        <v>19.7</v>
      </c>
      <c r="C3143" s="1">
        <v>16.2</v>
      </c>
      <c r="G3143" s="2"/>
      <c r="H3143" s="1"/>
      <c r="I3143" s="1"/>
    </row>
    <row r="3144" spans="1:9" x14ac:dyDescent="0.3">
      <c r="A3144" s="2">
        <v>44821</v>
      </c>
      <c r="B3144" s="1">
        <v>23.4</v>
      </c>
      <c r="C3144" s="1">
        <v>13.8</v>
      </c>
      <c r="G3144" s="2"/>
      <c r="H3144" s="1"/>
      <c r="I3144" s="1"/>
    </row>
    <row r="3145" spans="1:9" x14ac:dyDescent="0.3">
      <c r="A3145" s="2">
        <v>44822</v>
      </c>
      <c r="B3145" s="1">
        <v>25.2</v>
      </c>
      <c r="C3145" s="1">
        <v>13.5</v>
      </c>
      <c r="G3145" s="2"/>
      <c r="H3145" s="1"/>
      <c r="I3145" s="1"/>
    </row>
    <row r="3146" spans="1:9" x14ac:dyDescent="0.3">
      <c r="A3146" s="2">
        <v>44823</v>
      </c>
      <c r="B3146" s="1">
        <v>26.3</v>
      </c>
      <c r="C3146" s="1">
        <v>12.4</v>
      </c>
      <c r="G3146" s="2"/>
      <c r="H3146" s="1"/>
      <c r="I3146" s="1"/>
    </row>
    <row r="3147" spans="1:9" x14ac:dyDescent="0.3">
      <c r="A3147" s="2">
        <v>44824</v>
      </c>
      <c r="B3147" s="1">
        <v>24.9</v>
      </c>
      <c r="C3147" s="1">
        <v>13.7</v>
      </c>
      <c r="G3147" s="2"/>
      <c r="H3147" s="1"/>
      <c r="I3147" s="1"/>
    </row>
    <row r="3148" spans="1:9" x14ac:dyDescent="0.3">
      <c r="A3148" s="2">
        <v>44825</v>
      </c>
      <c r="B3148" s="1">
        <v>24.5</v>
      </c>
      <c r="C3148" s="1">
        <v>12.7</v>
      </c>
      <c r="G3148" s="2"/>
      <c r="H3148" s="1"/>
      <c r="I3148" s="1"/>
    </row>
    <row r="3149" spans="1:9" x14ac:dyDescent="0.3">
      <c r="A3149" s="2">
        <v>44826</v>
      </c>
      <c r="B3149" s="1">
        <v>25</v>
      </c>
      <c r="C3149" s="1">
        <v>10.8</v>
      </c>
      <c r="G3149" s="2"/>
      <c r="H3149" s="1"/>
      <c r="I3149" s="1"/>
    </row>
    <row r="3150" spans="1:9" x14ac:dyDescent="0.3">
      <c r="A3150" s="2">
        <v>44827</v>
      </c>
      <c r="B3150" s="1">
        <v>22.3</v>
      </c>
      <c r="C3150" s="1">
        <v>12.3</v>
      </c>
      <c r="G3150" s="2"/>
      <c r="H3150" s="1"/>
      <c r="I3150" s="1"/>
    </row>
    <row r="3151" spans="1:9" x14ac:dyDescent="0.3">
      <c r="A3151" s="2">
        <v>44828</v>
      </c>
      <c r="B3151" s="1">
        <v>17.5</v>
      </c>
      <c r="C3151" s="1">
        <v>11.4</v>
      </c>
      <c r="G3151" s="2"/>
      <c r="H3151" s="1"/>
      <c r="I3151" s="1"/>
    </row>
    <row r="3152" spans="1:9" x14ac:dyDescent="0.3">
      <c r="A3152" s="2">
        <v>44829</v>
      </c>
      <c r="B3152" s="1">
        <v>17.2</v>
      </c>
      <c r="C3152" s="1">
        <v>11.1</v>
      </c>
      <c r="G3152" s="2"/>
      <c r="H3152" s="1"/>
      <c r="I3152" s="1"/>
    </row>
    <row r="3153" spans="1:9" x14ac:dyDescent="0.3">
      <c r="A3153" s="2">
        <v>44830</v>
      </c>
      <c r="B3153" s="1">
        <v>19.8</v>
      </c>
      <c r="C3153" s="1">
        <v>11.7</v>
      </c>
      <c r="G3153" s="2"/>
      <c r="H3153" s="1"/>
      <c r="I3153" s="1"/>
    </row>
    <row r="3154" spans="1:9" x14ac:dyDescent="0.3">
      <c r="A3154" s="2">
        <v>44833</v>
      </c>
      <c r="B3154" s="1">
        <v>15</v>
      </c>
      <c r="C3154" s="1">
        <v>12.4</v>
      </c>
      <c r="G3154" s="2"/>
      <c r="H3154" s="1"/>
      <c r="I3154" s="1"/>
    </row>
    <row r="3155" spans="1:9" x14ac:dyDescent="0.3">
      <c r="A3155" s="2">
        <v>44834</v>
      </c>
      <c r="B3155" s="1">
        <v>20.100000000000001</v>
      </c>
      <c r="C3155" s="1">
        <v>10.8</v>
      </c>
      <c r="G3155" s="2"/>
      <c r="H3155" s="1"/>
      <c r="I3155" s="1"/>
    </row>
    <row r="3156" spans="1:9" x14ac:dyDescent="0.3">
      <c r="A3156" s="2">
        <v>44835</v>
      </c>
      <c r="B3156" s="1">
        <v>24.8</v>
      </c>
      <c r="C3156" s="1">
        <v>9.9</v>
      </c>
      <c r="G3156" s="2"/>
      <c r="H3156" s="1"/>
      <c r="I3156" s="1"/>
    </row>
    <row r="3157" spans="1:9" x14ac:dyDescent="0.3">
      <c r="A3157" s="2">
        <v>44836</v>
      </c>
      <c r="B3157" s="1">
        <v>23.6</v>
      </c>
      <c r="C3157" s="1">
        <v>14.4</v>
      </c>
      <c r="G3157" s="2"/>
      <c r="H3157" s="1"/>
      <c r="I3157" s="1"/>
    </row>
    <row r="3158" spans="1:9" x14ac:dyDescent="0.3">
      <c r="A3158" s="2">
        <v>44837</v>
      </c>
      <c r="B3158" s="1">
        <v>28</v>
      </c>
      <c r="C3158" s="1">
        <v>14.4</v>
      </c>
      <c r="G3158" s="2"/>
      <c r="H3158" s="1"/>
      <c r="I3158" s="1"/>
    </row>
    <row r="3159" spans="1:9" x14ac:dyDescent="0.3">
      <c r="A3159" s="2">
        <v>44838</v>
      </c>
      <c r="B3159" s="1">
        <v>25.7</v>
      </c>
      <c r="C3159" s="1">
        <v>11.4</v>
      </c>
      <c r="G3159" s="2"/>
      <c r="H3159" s="1"/>
      <c r="I3159" s="1"/>
    </row>
    <row r="3160" spans="1:9" x14ac:dyDescent="0.3">
      <c r="A3160" s="2">
        <v>44839</v>
      </c>
      <c r="B3160" s="1">
        <v>23.9</v>
      </c>
      <c r="C3160" s="1">
        <v>11.2</v>
      </c>
      <c r="G3160" s="2"/>
      <c r="H3160" s="1"/>
      <c r="I3160" s="1"/>
    </row>
    <row r="3161" spans="1:9" x14ac:dyDescent="0.3">
      <c r="A3161" s="2">
        <v>44840</v>
      </c>
      <c r="B3161" s="1">
        <v>20.6</v>
      </c>
      <c r="C3161" s="1">
        <v>16.100000000000001</v>
      </c>
      <c r="G3161" s="2"/>
      <c r="H3161" s="1"/>
      <c r="I3161" s="1"/>
    </row>
    <row r="3162" spans="1:9" x14ac:dyDescent="0.3">
      <c r="A3162" s="2">
        <v>44841</v>
      </c>
      <c r="B3162" s="1">
        <v>21.3</v>
      </c>
      <c r="C3162" s="1">
        <v>16.7</v>
      </c>
      <c r="G3162" s="2"/>
      <c r="H3162" s="1"/>
      <c r="I3162" s="1"/>
    </row>
    <row r="3163" spans="1:9" x14ac:dyDescent="0.3">
      <c r="A3163" s="2">
        <v>44842</v>
      </c>
      <c r="B3163" s="1">
        <v>21.1</v>
      </c>
      <c r="C3163" s="1">
        <v>13.8</v>
      </c>
      <c r="G3163" s="2"/>
      <c r="H3163" s="1"/>
      <c r="I3163" s="1"/>
    </row>
    <row r="3164" spans="1:9" x14ac:dyDescent="0.3">
      <c r="A3164" s="2">
        <v>44843</v>
      </c>
      <c r="B3164" s="1">
        <v>23.7</v>
      </c>
      <c r="C3164" s="1">
        <v>11.9</v>
      </c>
      <c r="G3164" s="2"/>
      <c r="H3164" s="1"/>
      <c r="I3164" s="1"/>
    </row>
    <row r="3165" spans="1:9" x14ac:dyDescent="0.3">
      <c r="A3165" s="2">
        <v>44844</v>
      </c>
      <c r="B3165" s="1">
        <v>21.9</v>
      </c>
      <c r="C3165" s="1">
        <v>14.7</v>
      </c>
      <c r="G3165" s="2"/>
      <c r="H3165" s="1"/>
      <c r="I3165" s="1"/>
    </row>
    <row r="3166" spans="1:9" x14ac:dyDescent="0.3">
      <c r="A3166" s="2">
        <v>44845</v>
      </c>
      <c r="B3166" s="1">
        <v>21.8</v>
      </c>
      <c r="C3166" s="1">
        <v>15.4</v>
      </c>
      <c r="G3166" s="2"/>
      <c r="H3166" s="1"/>
      <c r="I3166" s="1"/>
    </row>
    <row r="3167" spans="1:9" x14ac:dyDescent="0.3">
      <c r="A3167" s="2">
        <v>44846</v>
      </c>
      <c r="B3167" s="1">
        <v>21.5</v>
      </c>
      <c r="C3167" s="1">
        <v>14.8</v>
      </c>
      <c r="G3167" s="2"/>
      <c r="H3167" s="1"/>
      <c r="I3167" s="1"/>
    </row>
    <row r="3168" spans="1:9" x14ac:dyDescent="0.3">
      <c r="A3168" s="2">
        <v>44847</v>
      </c>
      <c r="B3168" s="1">
        <v>24.8</v>
      </c>
      <c r="C3168" s="1">
        <v>12.6</v>
      </c>
      <c r="G3168" s="2"/>
      <c r="H3168" s="1"/>
      <c r="I3168" s="1"/>
    </row>
    <row r="3169" spans="1:9" x14ac:dyDescent="0.3">
      <c r="A3169" s="2">
        <v>44848</v>
      </c>
      <c r="B3169" s="1">
        <v>25.8</v>
      </c>
      <c r="C3169" s="1">
        <v>12</v>
      </c>
      <c r="G3169" s="2"/>
      <c r="H3169" s="1"/>
      <c r="I3169" s="1"/>
    </row>
    <row r="3170" spans="1:9" x14ac:dyDescent="0.3">
      <c r="A3170" s="2">
        <v>44849</v>
      </c>
      <c r="B3170" s="1">
        <v>21.9</v>
      </c>
      <c r="C3170" s="1">
        <v>13.5</v>
      </c>
      <c r="G3170" s="2"/>
      <c r="H3170" s="1"/>
      <c r="I3170" s="1"/>
    </row>
    <row r="3171" spans="1:9" x14ac:dyDescent="0.3">
      <c r="A3171" s="2">
        <v>44850</v>
      </c>
      <c r="B3171" s="1">
        <v>25.7</v>
      </c>
      <c r="C3171" s="1">
        <v>12.3</v>
      </c>
      <c r="G3171" s="2"/>
      <c r="H3171" s="1"/>
      <c r="I3171" s="1"/>
    </row>
    <row r="3172" spans="1:9" x14ac:dyDescent="0.3">
      <c r="A3172" s="2">
        <v>44851</v>
      </c>
      <c r="B3172" s="1">
        <v>22.6</v>
      </c>
      <c r="C3172" s="1">
        <v>15.9</v>
      </c>
      <c r="G3172" s="2"/>
      <c r="H3172" s="1"/>
      <c r="I3172" s="1"/>
    </row>
    <row r="3173" spans="1:9" x14ac:dyDescent="0.3">
      <c r="A3173" s="2">
        <v>44852</v>
      </c>
      <c r="B3173" s="1">
        <v>28.7</v>
      </c>
      <c r="C3173" s="1">
        <v>13.3</v>
      </c>
      <c r="G3173" s="2"/>
      <c r="H3173" s="1"/>
      <c r="I3173" s="1"/>
    </row>
    <row r="3174" spans="1:9" x14ac:dyDescent="0.3">
      <c r="A3174" s="2">
        <v>44853</v>
      </c>
      <c r="B3174" s="1">
        <v>24.2</v>
      </c>
      <c r="C3174" s="1">
        <v>14</v>
      </c>
      <c r="G3174" s="2"/>
      <c r="H3174" s="1"/>
      <c r="I3174" s="1"/>
    </row>
    <row r="3175" spans="1:9" x14ac:dyDescent="0.3">
      <c r="A3175" s="2">
        <v>44854</v>
      </c>
      <c r="B3175" s="1">
        <v>24</v>
      </c>
      <c r="C3175" s="1">
        <v>12.4</v>
      </c>
      <c r="G3175" s="2"/>
      <c r="H3175" s="1"/>
      <c r="I3175" s="1"/>
    </row>
    <row r="3176" spans="1:9" x14ac:dyDescent="0.3">
      <c r="A3176" s="2">
        <v>44855</v>
      </c>
      <c r="B3176" s="1">
        <v>25.4</v>
      </c>
      <c r="C3176" s="1">
        <v>12.3</v>
      </c>
      <c r="G3176" s="2"/>
      <c r="H3176" s="1"/>
      <c r="I3176" s="1"/>
    </row>
    <row r="3177" spans="1:9" x14ac:dyDescent="0.3">
      <c r="A3177" s="2">
        <v>44856</v>
      </c>
      <c r="B3177" s="1">
        <v>23</v>
      </c>
      <c r="C3177" s="1">
        <v>17.7</v>
      </c>
      <c r="G3177" s="2"/>
      <c r="H3177" s="1"/>
      <c r="I3177" s="1"/>
    </row>
    <row r="3178" spans="1:9" x14ac:dyDescent="0.3">
      <c r="A3178" s="2">
        <v>44857</v>
      </c>
      <c r="B3178" s="1">
        <v>24.1</v>
      </c>
      <c r="C3178" s="1">
        <v>13.7</v>
      </c>
      <c r="G3178" s="2"/>
      <c r="H3178" s="1"/>
      <c r="I3178" s="1"/>
    </row>
    <row r="3179" spans="1:9" x14ac:dyDescent="0.3">
      <c r="A3179" s="2">
        <v>44858</v>
      </c>
      <c r="B3179" s="1">
        <v>21.8</v>
      </c>
      <c r="C3179" s="1">
        <v>11.1</v>
      </c>
      <c r="G3179" s="2"/>
      <c r="H3179" s="1"/>
      <c r="I3179" s="1"/>
    </row>
    <row r="3180" spans="1:9" x14ac:dyDescent="0.3">
      <c r="A3180" s="2">
        <v>44859</v>
      </c>
      <c r="B3180" s="1">
        <v>24.5</v>
      </c>
      <c r="C3180" s="1">
        <v>13.7</v>
      </c>
      <c r="G3180" s="2"/>
      <c r="H3180" s="1"/>
      <c r="I3180" s="1"/>
    </row>
    <row r="3181" spans="1:9" x14ac:dyDescent="0.3">
      <c r="A3181" s="2">
        <v>44860</v>
      </c>
      <c r="B3181" s="1">
        <v>26</v>
      </c>
      <c r="C3181" s="1">
        <v>16.399999999999999</v>
      </c>
      <c r="G3181" s="2"/>
      <c r="H3181" s="1"/>
      <c r="I3181" s="1"/>
    </row>
    <row r="3182" spans="1:9" x14ac:dyDescent="0.3">
      <c r="A3182" s="2">
        <v>44861</v>
      </c>
      <c r="B3182" s="1">
        <v>27.7</v>
      </c>
      <c r="C3182" s="1">
        <v>19.5</v>
      </c>
      <c r="G3182" s="2"/>
      <c r="H3182" s="1"/>
      <c r="I3182" s="1"/>
    </row>
    <row r="3183" spans="1:9" x14ac:dyDescent="0.3">
      <c r="A3183" s="2">
        <v>44862</v>
      </c>
      <c r="B3183" s="1">
        <v>25</v>
      </c>
      <c r="C3183" s="1">
        <v>16.600000000000001</v>
      </c>
      <c r="G3183" s="2"/>
      <c r="H3183" s="1"/>
      <c r="I3183" s="1"/>
    </row>
    <row r="3184" spans="1:9" x14ac:dyDescent="0.3">
      <c r="A3184" s="2">
        <v>44863</v>
      </c>
      <c r="B3184" s="1">
        <v>24.5</v>
      </c>
      <c r="C3184" s="1">
        <v>14</v>
      </c>
      <c r="G3184" s="2"/>
      <c r="H3184" s="1"/>
      <c r="I3184" s="1"/>
    </row>
    <row r="3185" spans="1:9" x14ac:dyDescent="0.3">
      <c r="A3185" s="2">
        <v>44864</v>
      </c>
      <c r="B3185" s="1">
        <v>20.6</v>
      </c>
      <c r="C3185" s="1">
        <v>11.7</v>
      </c>
      <c r="G3185" s="2"/>
      <c r="H3185" s="1"/>
      <c r="I3185" s="1"/>
    </row>
    <row r="3186" spans="1:9" x14ac:dyDescent="0.3">
      <c r="A3186" s="2">
        <v>44865</v>
      </c>
      <c r="B3186" s="1">
        <v>23.8</v>
      </c>
      <c r="C3186" s="1">
        <v>10.6</v>
      </c>
      <c r="G3186" s="2"/>
      <c r="H3186" s="1"/>
      <c r="I3186" s="1"/>
    </row>
    <row r="3187" spans="1:9" x14ac:dyDescent="0.3">
      <c r="A3187" s="2">
        <v>44866</v>
      </c>
      <c r="B3187" s="1">
        <v>20.399999999999999</v>
      </c>
      <c r="C3187" s="1">
        <v>8.4</v>
      </c>
      <c r="G3187" s="2"/>
      <c r="H3187" s="1"/>
      <c r="I3187" s="1"/>
    </row>
    <row r="3188" spans="1:9" x14ac:dyDescent="0.3">
      <c r="A3188" s="2">
        <v>44867</v>
      </c>
      <c r="B3188" s="1">
        <v>18.5</v>
      </c>
      <c r="C3188" s="1">
        <v>5.5</v>
      </c>
      <c r="G3188" s="2"/>
      <c r="H3188" s="1"/>
      <c r="I3188" s="1"/>
    </row>
    <row r="3189" spans="1:9" x14ac:dyDescent="0.3">
      <c r="A3189" s="2">
        <v>44868</v>
      </c>
      <c r="B3189" s="1">
        <v>19.100000000000001</v>
      </c>
      <c r="C3189" s="1">
        <v>7.2</v>
      </c>
      <c r="G3189" s="2"/>
      <c r="H3189" s="1"/>
      <c r="I3189" s="1"/>
    </row>
    <row r="3190" spans="1:9" x14ac:dyDescent="0.3">
      <c r="A3190" s="2">
        <v>44869</v>
      </c>
      <c r="B3190" s="1">
        <v>17</v>
      </c>
      <c r="C3190" s="1">
        <v>6.2</v>
      </c>
      <c r="G3190" s="2"/>
      <c r="H3190" s="1"/>
      <c r="I3190" s="1"/>
    </row>
    <row r="3191" spans="1:9" x14ac:dyDescent="0.3">
      <c r="A3191" s="2">
        <v>44870</v>
      </c>
      <c r="B3191" s="1">
        <v>19.600000000000001</v>
      </c>
      <c r="C3191" s="1">
        <v>3.6</v>
      </c>
      <c r="G3191" s="2"/>
      <c r="H3191" s="1"/>
      <c r="I3191" s="1"/>
    </row>
    <row r="3192" spans="1:9" x14ac:dyDescent="0.3">
      <c r="A3192" s="2">
        <v>44871</v>
      </c>
      <c r="B3192" s="1">
        <v>21.5</v>
      </c>
      <c r="C3192" s="1">
        <v>5</v>
      </c>
      <c r="G3192" s="2"/>
      <c r="H3192" s="1"/>
      <c r="I3192" s="1"/>
    </row>
    <row r="3193" spans="1:9" x14ac:dyDescent="0.3">
      <c r="A3193" s="2">
        <v>44872</v>
      </c>
      <c r="B3193" s="1">
        <v>20.2</v>
      </c>
      <c r="C3193" s="1">
        <v>3.6</v>
      </c>
      <c r="G3193" s="2"/>
      <c r="H3193" s="1"/>
      <c r="I3193" s="1"/>
    </row>
    <row r="3194" spans="1:9" x14ac:dyDescent="0.3">
      <c r="A3194" s="2">
        <v>44873</v>
      </c>
      <c r="B3194" s="1">
        <v>20.5</v>
      </c>
      <c r="C3194" s="1">
        <v>12.4</v>
      </c>
      <c r="G3194" s="2"/>
      <c r="H3194" s="1"/>
      <c r="I3194" s="1"/>
    </row>
    <row r="3195" spans="1:9" x14ac:dyDescent="0.3">
      <c r="A3195" s="2">
        <v>44874</v>
      </c>
      <c r="B3195" s="1">
        <v>19.399999999999999</v>
      </c>
      <c r="C3195" s="1">
        <v>11.1</v>
      </c>
      <c r="G3195" s="2"/>
      <c r="H3195" s="1"/>
      <c r="I3195" s="1"/>
    </row>
    <row r="3196" spans="1:9" x14ac:dyDescent="0.3">
      <c r="A3196" s="2">
        <v>44875</v>
      </c>
      <c r="B3196" s="1">
        <v>21.6</v>
      </c>
      <c r="C3196" s="1">
        <v>6.7</v>
      </c>
      <c r="G3196" s="2"/>
      <c r="H3196" s="1"/>
      <c r="I3196" s="1"/>
    </row>
    <row r="3197" spans="1:9" x14ac:dyDescent="0.3">
      <c r="A3197" s="2">
        <v>44876</v>
      </c>
      <c r="B3197" s="1">
        <v>21.9</v>
      </c>
      <c r="C3197" s="1">
        <v>4.9000000000000004</v>
      </c>
      <c r="G3197" s="2"/>
      <c r="H3197" s="1"/>
      <c r="I3197" s="1"/>
    </row>
    <row r="3198" spans="1:9" x14ac:dyDescent="0.3">
      <c r="A3198" s="2">
        <v>44877</v>
      </c>
      <c r="B3198" s="1">
        <v>23.8</v>
      </c>
      <c r="C3198" s="1">
        <v>7.5</v>
      </c>
      <c r="G3198" s="2"/>
      <c r="H3198" s="1"/>
      <c r="I3198" s="1"/>
    </row>
    <row r="3199" spans="1:9" x14ac:dyDescent="0.3">
      <c r="A3199" s="2">
        <v>44878</v>
      </c>
      <c r="B3199" s="1">
        <v>22.7</v>
      </c>
      <c r="C3199" s="1">
        <v>8.5</v>
      </c>
      <c r="G3199" s="2"/>
      <c r="H3199" s="1"/>
      <c r="I3199" s="1"/>
    </row>
    <row r="3200" spans="1:9" x14ac:dyDescent="0.3">
      <c r="A3200" s="2">
        <v>44879</v>
      </c>
      <c r="B3200" s="1">
        <v>20</v>
      </c>
      <c r="C3200" s="1">
        <v>11.5</v>
      </c>
      <c r="G3200" s="2"/>
      <c r="H3200" s="1"/>
      <c r="I3200" s="1"/>
    </row>
    <row r="3201" spans="1:9" x14ac:dyDescent="0.3">
      <c r="A3201" s="2">
        <v>44880</v>
      </c>
      <c r="B3201" s="1">
        <v>20.9</v>
      </c>
      <c r="C3201" s="1">
        <v>8.9</v>
      </c>
      <c r="G3201" s="2"/>
      <c r="H3201" s="1"/>
      <c r="I3201" s="1"/>
    </row>
    <row r="3202" spans="1:9" x14ac:dyDescent="0.3">
      <c r="A3202" s="2">
        <v>44881</v>
      </c>
      <c r="B3202" s="1">
        <v>22</v>
      </c>
      <c r="C3202" s="1">
        <v>6.7</v>
      </c>
      <c r="G3202" s="2"/>
      <c r="H3202" s="1"/>
      <c r="I3202" s="1"/>
    </row>
    <row r="3203" spans="1:9" x14ac:dyDescent="0.3">
      <c r="A3203" s="2">
        <v>44882</v>
      </c>
      <c r="B3203" s="1">
        <v>20.7</v>
      </c>
      <c r="C3203" s="1">
        <v>7.5</v>
      </c>
      <c r="G3203" s="2"/>
      <c r="H3203" s="1"/>
      <c r="I3203" s="1"/>
    </row>
    <row r="3204" spans="1:9" x14ac:dyDescent="0.3">
      <c r="A3204" s="2">
        <v>44883</v>
      </c>
      <c r="B3204" s="1">
        <v>14.1</v>
      </c>
      <c r="C3204" s="1">
        <v>7.3</v>
      </c>
      <c r="G3204" s="2"/>
      <c r="H3204" s="1"/>
      <c r="I3204" s="1"/>
    </row>
    <row r="3205" spans="1:9" x14ac:dyDescent="0.3">
      <c r="A3205" s="2">
        <v>44884</v>
      </c>
      <c r="B3205" s="1">
        <v>9.9</v>
      </c>
      <c r="C3205" s="1">
        <v>6.4</v>
      </c>
      <c r="G3205" s="2"/>
      <c r="H3205" s="1"/>
      <c r="I3205" s="1"/>
    </row>
    <row r="3206" spans="1:9" x14ac:dyDescent="0.3">
      <c r="A3206" s="2">
        <v>44885</v>
      </c>
      <c r="B3206" s="1">
        <v>16.8</v>
      </c>
      <c r="C3206" s="1">
        <v>8.1</v>
      </c>
      <c r="G3206" s="2"/>
      <c r="H3206" s="1"/>
      <c r="I3206" s="1"/>
    </row>
    <row r="3207" spans="1:9" x14ac:dyDescent="0.3">
      <c r="A3207" s="2">
        <v>44886</v>
      </c>
      <c r="B3207" s="1">
        <v>18.100000000000001</v>
      </c>
      <c r="C3207" s="1">
        <v>6.3</v>
      </c>
      <c r="G3207" s="2"/>
      <c r="H3207" s="1"/>
      <c r="I3207" s="1"/>
    </row>
    <row r="3208" spans="1:9" x14ac:dyDescent="0.3">
      <c r="A3208" s="2">
        <v>44887</v>
      </c>
      <c r="B3208" s="1">
        <v>18.399999999999999</v>
      </c>
      <c r="C3208" s="1">
        <v>6.1</v>
      </c>
      <c r="G3208" s="2"/>
      <c r="H3208" s="1"/>
      <c r="I3208" s="1"/>
    </row>
    <row r="3209" spans="1:9" x14ac:dyDescent="0.3">
      <c r="A3209" s="2">
        <v>44888</v>
      </c>
      <c r="B3209" s="1">
        <v>19.600000000000001</v>
      </c>
      <c r="C3209" s="1">
        <v>6.8</v>
      </c>
      <c r="G3209" s="2"/>
      <c r="H3209" s="1"/>
      <c r="I3209" s="1"/>
    </row>
    <row r="3210" spans="1:9" x14ac:dyDescent="0.3">
      <c r="A3210" s="2">
        <v>44889</v>
      </c>
      <c r="B3210" s="1">
        <v>15.5</v>
      </c>
      <c r="C3210" s="1">
        <v>5.8</v>
      </c>
      <c r="G3210" s="2"/>
      <c r="H3210" s="1"/>
      <c r="I3210" s="1"/>
    </row>
    <row r="3211" spans="1:9" x14ac:dyDescent="0.3">
      <c r="A3211" s="2">
        <v>44890</v>
      </c>
      <c r="B3211" s="1">
        <v>16.7</v>
      </c>
      <c r="C3211" s="1">
        <v>4.5999999999999996</v>
      </c>
      <c r="G3211" s="2"/>
      <c r="H3211" s="1"/>
      <c r="I3211" s="1"/>
    </row>
    <row r="3212" spans="1:9" x14ac:dyDescent="0.3">
      <c r="A3212" s="2">
        <v>44891</v>
      </c>
      <c r="B3212" s="1">
        <v>15</v>
      </c>
      <c r="C3212" s="1">
        <v>3.3</v>
      </c>
      <c r="G3212" s="2"/>
      <c r="H3212" s="1"/>
      <c r="I3212" s="1"/>
    </row>
    <row r="3213" spans="1:9" x14ac:dyDescent="0.3">
      <c r="A3213" s="2">
        <v>44892</v>
      </c>
      <c r="B3213" s="1">
        <v>12.1</v>
      </c>
      <c r="C3213" s="1">
        <v>4.8</v>
      </c>
      <c r="G3213" s="2"/>
      <c r="H3213" s="1"/>
      <c r="I3213" s="1"/>
    </row>
    <row r="3214" spans="1:9" x14ac:dyDescent="0.3">
      <c r="A3214" s="2">
        <v>44893</v>
      </c>
      <c r="B3214" s="1">
        <v>14.6</v>
      </c>
      <c r="C3214" s="1">
        <v>5.8</v>
      </c>
      <c r="G3214" s="2"/>
      <c r="H3214" s="1"/>
      <c r="I3214" s="1"/>
    </row>
    <row r="3215" spans="1:9" x14ac:dyDescent="0.3">
      <c r="A3215" s="2">
        <v>44894</v>
      </c>
      <c r="B3215" s="1">
        <v>14.6</v>
      </c>
      <c r="C3215" s="1">
        <v>7.7</v>
      </c>
      <c r="G3215" s="2"/>
      <c r="H3215" s="1"/>
      <c r="I3215" s="1"/>
    </row>
    <row r="3216" spans="1:9" x14ac:dyDescent="0.3">
      <c r="A3216" s="2">
        <v>44895</v>
      </c>
      <c r="B3216" s="1">
        <v>12.3</v>
      </c>
      <c r="C3216" s="1">
        <v>5.0999999999999996</v>
      </c>
      <c r="G3216" s="2"/>
      <c r="H3216" s="1"/>
      <c r="I3216" s="1"/>
    </row>
    <row r="3217" spans="1:9" x14ac:dyDescent="0.3">
      <c r="A3217" s="2">
        <v>44896</v>
      </c>
      <c r="B3217" s="1">
        <v>14.9</v>
      </c>
      <c r="C3217" s="1">
        <v>2.6</v>
      </c>
      <c r="G3217" s="2"/>
      <c r="H3217" s="1"/>
      <c r="I3217" s="1"/>
    </row>
    <row r="3218" spans="1:9" x14ac:dyDescent="0.3">
      <c r="A3218" s="2">
        <v>44897</v>
      </c>
      <c r="B3218" s="1">
        <v>13</v>
      </c>
      <c r="C3218" s="1">
        <v>-0.2</v>
      </c>
      <c r="G3218" s="2"/>
      <c r="H3218" s="1"/>
      <c r="I3218" s="1"/>
    </row>
    <row r="3219" spans="1:9" x14ac:dyDescent="0.3">
      <c r="A3219" s="2">
        <v>44898</v>
      </c>
      <c r="B3219" s="1">
        <v>9.5</v>
      </c>
      <c r="C3219" s="1">
        <v>-0.2</v>
      </c>
      <c r="G3219" s="2"/>
      <c r="H3219" s="1"/>
      <c r="I3219" s="1"/>
    </row>
    <row r="3220" spans="1:9" x14ac:dyDescent="0.3">
      <c r="A3220" s="2">
        <v>44899</v>
      </c>
      <c r="B3220" s="1">
        <v>11.5</v>
      </c>
      <c r="C3220" s="1">
        <v>1.4</v>
      </c>
      <c r="G3220" s="2"/>
      <c r="H3220" s="1"/>
      <c r="I3220" s="1"/>
    </row>
    <row r="3221" spans="1:9" x14ac:dyDescent="0.3">
      <c r="A3221" s="2">
        <v>44900</v>
      </c>
      <c r="B3221" s="1">
        <v>13</v>
      </c>
      <c r="C3221" s="1">
        <v>0.2</v>
      </c>
      <c r="G3221" s="2"/>
      <c r="H3221" s="1"/>
      <c r="I3221" s="1"/>
    </row>
    <row r="3222" spans="1:9" x14ac:dyDescent="0.3">
      <c r="A3222" s="2">
        <v>44901</v>
      </c>
      <c r="B3222" s="1">
        <v>14</v>
      </c>
      <c r="C3222" s="1">
        <v>4.2</v>
      </c>
      <c r="G3222" s="2"/>
      <c r="H3222" s="1"/>
      <c r="I3222" s="1"/>
    </row>
    <row r="3223" spans="1:9" x14ac:dyDescent="0.3">
      <c r="A3223" s="2">
        <v>44902</v>
      </c>
      <c r="B3223" s="1">
        <v>15.6</v>
      </c>
      <c r="C3223" s="1">
        <v>7.6</v>
      </c>
      <c r="G3223" s="2"/>
      <c r="H3223" s="1"/>
      <c r="I3223" s="1"/>
    </row>
    <row r="3224" spans="1:9" x14ac:dyDescent="0.3">
      <c r="A3224" s="2">
        <v>44903</v>
      </c>
      <c r="B3224" s="1">
        <v>14.3</v>
      </c>
      <c r="C3224" s="1">
        <v>7.4</v>
      </c>
      <c r="G3224" s="2"/>
      <c r="H3224" s="1"/>
      <c r="I3224" s="1"/>
    </row>
    <row r="3225" spans="1:9" x14ac:dyDescent="0.3">
      <c r="A3225" s="2">
        <v>44904</v>
      </c>
      <c r="B3225" s="1">
        <v>11.6</v>
      </c>
      <c r="C3225" s="1">
        <v>7.8</v>
      </c>
      <c r="G3225" s="2"/>
      <c r="H3225" s="1"/>
      <c r="I3225" s="1"/>
    </row>
    <row r="3226" spans="1:9" x14ac:dyDescent="0.3">
      <c r="A3226" s="2">
        <v>44905</v>
      </c>
      <c r="B3226" s="1">
        <v>10.9</v>
      </c>
      <c r="C3226" s="1">
        <v>4.8</v>
      </c>
      <c r="G3226" s="2"/>
      <c r="H3226" s="1"/>
      <c r="I3226" s="1"/>
    </row>
    <row r="3227" spans="1:9" x14ac:dyDescent="0.3">
      <c r="A3227" s="2">
        <v>44906</v>
      </c>
      <c r="B3227" s="1">
        <v>10.6</v>
      </c>
      <c r="C3227" s="1">
        <v>3.9</v>
      </c>
      <c r="G3227" s="2"/>
      <c r="H3227" s="1"/>
      <c r="I3227" s="1"/>
    </row>
    <row r="3228" spans="1:9" x14ac:dyDescent="0.3">
      <c r="A3228" s="2">
        <v>44907</v>
      </c>
      <c r="B3228" s="1">
        <v>18.3</v>
      </c>
      <c r="C3228" s="1">
        <v>4.8</v>
      </c>
      <c r="G3228" s="2"/>
      <c r="H3228" s="1"/>
      <c r="I3228" s="1"/>
    </row>
    <row r="3229" spans="1:9" x14ac:dyDescent="0.3">
      <c r="A3229" s="2">
        <v>44908</v>
      </c>
      <c r="B3229" s="1">
        <v>15.6</v>
      </c>
      <c r="C3229" s="1">
        <v>9.8000000000000007</v>
      </c>
      <c r="G3229" s="2"/>
      <c r="H3229" s="1"/>
      <c r="I3229" s="1"/>
    </row>
    <row r="3230" spans="1:9" x14ac:dyDescent="0.3">
      <c r="A3230" s="2">
        <v>44909</v>
      </c>
      <c r="B3230" s="1">
        <v>18.5</v>
      </c>
      <c r="C3230" s="1">
        <v>6.5</v>
      </c>
      <c r="G3230" s="2"/>
      <c r="H3230" s="1"/>
      <c r="I3230" s="1"/>
    </row>
    <row r="3231" spans="1:9" x14ac:dyDescent="0.3">
      <c r="A3231" s="2">
        <v>44910</v>
      </c>
      <c r="B3231" s="1">
        <v>15</v>
      </c>
      <c r="C3231" s="1">
        <v>8.5</v>
      </c>
      <c r="G3231" s="2"/>
      <c r="H3231" s="1"/>
      <c r="I3231" s="1"/>
    </row>
    <row r="3232" spans="1:9" x14ac:dyDescent="0.3">
      <c r="A3232" s="2">
        <v>44911</v>
      </c>
      <c r="B3232" s="1">
        <v>11</v>
      </c>
      <c r="C3232" s="1">
        <v>9.1999999999999993</v>
      </c>
      <c r="G3232" s="2"/>
      <c r="H3232" s="1"/>
      <c r="I3232" s="1"/>
    </row>
    <row r="3233" spans="1:9" x14ac:dyDescent="0.3">
      <c r="A3233" s="2">
        <v>44912</v>
      </c>
      <c r="B3233" s="1">
        <v>14.3</v>
      </c>
      <c r="C3233" s="1">
        <v>4.5999999999999996</v>
      </c>
      <c r="G3233" s="2"/>
      <c r="H3233" s="1"/>
      <c r="I3233" s="1"/>
    </row>
    <row r="3234" spans="1:9" x14ac:dyDescent="0.3">
      <c r="A3234" s="2">
        <v>44913</v>
      </c>
      <c r="B3234" s="1">
        <v>17.2</v>
      </c>
      <c r="C3234" s="1">
        <v>4.2</v>
      </c>
      <c r="G3234" s="2"/>
      <c r="H3234" s="1"/>
      <c r="I3234" s="1"/>
    </row>
    <row r="3235" spans="1:9" x14ac:dyDescent="0.3">
      <c r="A3235" s="2">
        <v>44914</v>
      </c>
      <c r="B3235" s="1">
        <v>19</v>
      </c>
      <c r="C3235" s="1">
        <v>13.7</v>
      </c>
      <c r="G3235" s="2"/>
      <c r="H3235" s="1"/>
      <c r="I3235" s="1"/>
    </row>
    <row r="3236" spans="1:9" x14ac:dyDescent="0.3">
      <c r="A3236" s="2">
        <v>44915</v>
      </c>
      <c r="B3236" s="1">
        <v>18.5</v>
      </c>
      <c r="C3236" s="1">
        <v>10.1</v>
      </c>
      <c r="G3236" s="2"/>
      <c r="H3236" s="1"/>
      <c r="I3236" s="1"/>
    </row>
    <row r="3237" spans="1:9" x14ac:dyDescent="0.3">
      <c r="A3237" s="2">
        <v>44916</v>
      </c>
      <c r="B3237" s="1">
        <v>22</v>
      </c>
      <c r="C3237" s="1">
        <v>7.4</v>
      </c>
      <c r="G3237" s="2"/>
      <c r="H3237" s="1"/>
      <c r="I3237" s="1"/>
    </row>
    <row r="3238" spans="1:9" x14ac:dyDescent="0.3">
      <c r="A3238" s="2">
        <v>44917</v>
      </c>
      <c r="B3238" s="1">
        <v>20.100000000000001</v>
      </c>
      <c r="C3238" s="1">
        <v>7.4</v>
      </c>
      <c r="G3238" s="2"/>
      <c r="H3238" s="1"/>
      <c r="I3238" s="1"/>
    </row>
    <row r="3239" spans="1:9" x14ac:dyDescent="0.3">
      <c r="A3239" s="2">
        <v>44918</v>
      </c>
      <c r="B3239" s="1">
        <v>23.3</v>
      </c>
      <c r="C3239" s="1">
        <v>10.8</v>
      </c>
      <c r="G3239" s="2"/>
      <c r="H3239" s="1"/>
      <c r="I3239" s="1"/>
    </row>
    <row r="3240" spans="1:9" x14ac:dyDescent="0.3">
      <c r="A3240" s="2">
        <v>44919</v>
      </c>
      <c r="B3240" s="1">
        <v>20.6</v>
      </c>
      <c r="C3240" s="1">
        <v>9</v>
      </c>
      <c r="G3240" s="2"/>
      <c r="H3240" s="1"/>
      <c r="I3240" s="1"/>
    </row>
    <row r="3241" spans="1:9" x14ac:dyDescent="0.3">
      <c r="A3241" s="2">
        <v>44920</v>
      </c>
      <c r="B3241" s="1">
        <v>18.7</v>
      </c>
      <c r="C3241" s="1">
        <v>10.7</v>
      </c>
      <c r="G3241" s="2"/>
      <c r="H3241" s="1"/>
      <c r="I3241" s="1"/>
    </row>
    <row r="3242" spans="1:9" x14ac:dyDescent="0.3">
      <c r="A3242" s="2">
        <v>44921</v>
      </c>
      <c r="B3242" s="1">
        <v>14.1</v>
      </c>
      <c r="C3242" s="1">
        <v>9.9</v>
      </c>
      <c r="G3242" s="2"/>
      <c r="H3242" s="1"/>
      <c r="I3242" s="1"/>
    </row>
    <row r="3243" spans="1:9" x14ac:dyDescent="0.3">
      <c r="A3243" s="2">
        <v>44922</v>
      </c>
      <c r="B3243" s="1">
        <v>15.7</v>
      </c>
      <c r="C3243" s="1">
        <v>7.1</v>
      </c>
      <c r="G3243" s="2"/>
      <c r="H3243" s="1"/>
      <c r="I3243" s="1"/>
    </row>
    <row r="3244" spans="1:9" x14ac:dyDescent="0.3">
      <c r="A3244" s="2">
        <v>44923</v>
      </c>
      <c r="B3244" s="1">
        <v>16.8</v>
      </c>
      <c r="C3244" s="1">
        <v>4.8</v>
      </c>
      <c r="G3244" s="2"/>
      <c r="H3244" s="1"/>
      <c r="I3244" s="1"/>
    </row>
    <row r="3245" spans="1:9" x14ac:dyDescent="0.3">
      <c r="A3245" s="2">
        <v>44924</v>
      </c>
      <c r="B3245" s="1">
        <v>13.4</v>
      </c>
      <c r="C3245" s="1">
        <v>9.4</v>
      </c>
      <c r="G3245" s="2"/>
      <c r="H3245" s="1"/>
      <c r="I3245" s="1"/>
    </row>
    <row r="3246" spans="1:9" x14ac:dyDescent="0.3">
      <c r="A3246" s="2">
        <v>44925</v>
      </c>
      <c r="B3246" s="1">
        <v>23.4</v>
      </c>
      <c r="C3246" s="1">
        <v>10.7</v>
      </c>
      <c r="G3246" s="2"/>
      <c r="H3246" s="1"/>
      <c r="I3246" s="1"/>
    </row>
    <row r="3247" spans="1:9" x14ac:dyDescent="0.3">
      <c r="A3247" s="2">
        <v>44926</v>
      </c>
      <c r="B3247" s="1">
        <v>21.2</v>
      </c>
      <c r="C3247" s="1">
        <v>16.100000000000001</v>
      </c>
      <c r="G3247" s="2"/>
      <c r="H3247" s="1"/>
      <c r="I3247" s="1"/>
    </row>
    <row r="3248" spans="1:9" x14ac:dyDescent="0.3">
      <c r="A3248" s="2">
        <v>44927</v>
      </c>
      <c r="B3248" s="1">
        <v>19.600000000000001</v>
      </c>
      <c r="C3248" s="1">
        <v>10.7</v>
      </c>
      <c r="G3248" s="2"/>
      <c r="H3248" s="1"/>
      <c r="I3248" s="1"/>
    </row>
    <row r="3249" spans="1:9" x14ac:dyDescent="0.3">
      <c r="A3249" s="2">
        <v>44928</v>
      </c>
      <c r="B3249" s="1">
        <v>14.6</v>
      </c>
      <c r="C3249" s="1">
        <v>3.8</v>
      </c>
      <c r="G3249" s="2"/>
      <c r="H3249" s="1"/>
      <c r="I3249" s="1"/>
    </row>
    <row r="3250" spans="1:9" x14ac:dyDescent="0.3">
      <c r="A3250" s="2">
        <v>44929</v>
      </c>
      <c r="B3250" s="1">
        <v>14.1</v>
      </c>
      <c r="C3250" s="1">
        <v>1.1000000000000001</v>
      </c>
      <c r="G3250" s="2"/>
      <c r="H3250" s="1"/>
      <c r="I3250" s="1"/>
    </row>
    <row r="3251" spans="1:9" x14ac:dyDescent="0.3">
      <c r="A3251" s="2">
        <v>44930</v>
      </c>
      <c r="B3251" s="1">
        <v>17</v>
      </c>
      <c r="C3251" s="1">
        <v>1.8</v>
      </c>
      <c r="G3251" s="2"/>
      <c r="H3251" s="1"/>
      <c r="I3251" s="1"/>
    </row>
    <row r="3252" spans="1:9" x14ac:dyDescent="0.3">
      <c r="A3252" s="2">
        <v>44931</v>
      </c>
      <c r="B3252" s="1">
        <v>14.9</v>
      </c>
      <c r="C3252" s="1">
        <v>1.5</v>
      </c>
      <c r="G3252" s="2"/>
      <c r="H3252" s="1"/>
      <c r="I3252" s="1"/>
    </row>
    <row r="3253" spans="1:9" x14ac:dyDescent="0.3">
      <c r="A3253" s="2">
        <v>44932</v>
      </c>
      <c r="B3253" s="1">
        <v>14.5</v>
      </c>
      <c r="C3253" s="1">
        <v>1.1000000000000001</v>
      </c>
      <c r="G3253" s="2"/>
      <c r="H3253" s="1"/>
      <c r="I3253" s="1"/>
    </row>
    <row r="3254" spans="1:9" x14ac:dyDescent="0.3">
      <c r="A3254" s="2">
        <v>44933</v>
      </c>
      <c r="B3254" s="1">
        <v>17.8</v>
      </c>
      <c r="C3254" s="1">
        <v>2</v>
      </c>
      <c r="G3254" s="2"/>
      <c r="H3254" s="1"/>
      <c r="I3254" s="1"/>
    </row>
    <row r="3255" spans="1:9" x14ac:dyDescent="0.3">
      <c r="A3255" s="2">
        <v>44934</v>
      </c>
      <c r="B3255" s="1">
        <v>13.3</v>
      </c>
      <c r="C3255" s="1">
        <v>8.3000000000000007</v>
      </c>
      <c r="G3255" s="2"/>
      <c r="H3255" s="1"/>
      <c r="I3255" s="1"/>
    </row>
    <row r="3256" spans="1:9" x14ac:dyDescent="0.3">
      <c r="A3256" s="2">
        <v>44935</v>
      </c>
      <c r="B3256" s="1">
        <v>15.2</v>
      </c>
      <c r="C3256" s="1">
        <v>4</v>
      </c>
      <c r="G3256" s="2"/>
      <c r="H3256" s="1"/>
      <c r="I3256" s="1"/>
    </row>
    <row r="3257" spans="1:9" x14ac:dyDescent="0.3">
      <c r="A3257" s="2">
        <v>44936</v>
      </c>
      <c r="B3257" s="1">
        <v>16.3</v>
      </c>
      <c r="C3257" s="1">
        <v>1.3</v>
      </c>
      <c r="G3257" s="2"/>
      <c r="H3257" s="1"/>
      <c r="I3257" s="1"/>
    </row>
    <row r="3258" spans="1:9" x14ac:dyDescent="0.3">
      <c r="A3258" s="2">
        <v>44937</v>
      </c>
      <c r="B3258" s="1">
        <v>13.7</v>
      </c>
      <c r="C3258" s="1">
        <v>4.3</v>
      </c>
      <c r="G3258" s="2"/>
      <c r="H3258" s="1"/>
      <c r="I3258" s="1"/>
    </row>
    <row r="3259" spans="1:9" x14ac:dyDescent="0.3">
      <c r="A3259" s="2">
        <v>44938</v>
      </c>
      <c r="B3259" s="1">
        <v>11</v>
      </c>
      <c r="C3259" s="1">
        <v>0.6</v>
      </c>
      <c r="G3259" s="2"/>
      <c r="H3259" s="1"/>
      <c r="I3259" s="1"/>
    </row>
    <row r="3260" spans="1:9" x14ac:dyDescent="0.3">
      <c r="A3260" s="2">
        <v>44939</v>
      </c>
      <c r="B3260" s="1">
        <v>18.399999999999999</v>
      </c>
      <c r="C3260" s="1">
        <v>7.3</v>
      </c>
      <c r="G3260" s="2"/>
      <c r="H3260" s="1"/>
      <c r="I3260" s="1"/>
    </row>
    <row r="3261" spans="1:9" x14ac:dyDescent="0.3">
      <c r="A3261" s="2">
        <v>44940</v>
      </c>
      <c r="B3261" s="1">
        <v>19.3</v>
      </c>
      <c r="C3261" s="1">
        <v>5</v>
      </c>
      <c r="G3261" s="2"/>
      <c r="H3261" s="1"/>
      <c r="I3261" s="1"/>
    </row>
    <row r="3262" spans="1:9" x14ac:dyDescent="0.3">
      <c r="A3262" s="2">
        <v>44941</v>
      </c>
      <c r="B3262" s="1">
        <v>14.6</v>
      </c>
      <c r="C3262" s="1">
        <v>4.8</v>
      </c>
      <c r="G3262" s="2"/>
      <c r="H3262" s="1"/>
      <c r="I3262" s="1"/>
    </row>
    <row r="3263" spans="1:9" x14ac:dyDescent="0.3">
      <c r="A3263" s="2">
        <v>44942</v>
      </c>
      <c r="B3263" s="1">
        <v>16.5</v>
      </c>
      <c r="C3263" s="1">
        <v>10.4</v>
      </c>
      <c r="G3263" s="2"/>
      <c r="H3263" s="1"/>
      <c r="I3263" s="1"/>
    </row>
    <row r="3264" spans="1:9" x14ac:dyDescent="0.3">
      <c r="A3264" s="2">
        <v>44943</v>
      </c>
      <c r="B3264" s="1">
        <v>16.3</v>
      </c>
      <c r="C3264" s="1">
        <v>3.4</v>
      </c>
      <c r="G3264" s="2"/>
      <c r="H3264" s="1"/>
      <c r="I3264" s="1"/>
    </row>
    <row r="3265" spans="1:9" x14ac:dyDescent="0.3">
      <c r="A3265" s="2">
        <v>44944</v>
      </c>
      <c r="B3265" s="1">
        <v>6.2</v>
      </c>
      <c r="C3265" s="1">
        <v>1.9</v>
      </c>
      <c r="G3265" s="2"/>
      <c r="H3265" s="1"/>
      <c r="I3265" s="1"/>
    </row>
    <row r="3266" spans="1:9" x14ac:dyDescent="0.3">
      <c r="A3266" s="2">
        <v>44945</v>
      </c>
      <c r="B3266" s="1">
        <v>14.7</v>
      </c>
      <c r="C3266" s="1">
        <v>3.4</v>
      </c>
      <c r="G3266" s="2"/>
      <c r="H3266" s="1"/>
      <c r="I3266" s="1"/>
    </row>
    <row r="3267" spans="1:9" x14ac:dyDescent="0.3">
      <c r="A3267" s="2">
        <v>44946</v>
      </c>
      <c r="B3267" s="1">
        <v>11</v>
      </c>
      <c r="C3267" s="1">
        <v>8.1999999999999993</v>
      </c>
      <c r="G3267" s="2"/>
      <c r="H3267" s="1"/>
      <c r="I3267" s="1"/>
    </row>
    <row r="3268" spans="1:9" x14ac:dyDescent="0.3">
      <c r="A3268" s="2">
        <v>44947</v>
      </c>
      <c r="B3268" s="1">
        <v>12.1</v>
      </c>
      <c r="C3268" s="1">
        <v>6.1</v>
      </c>
      <c r="G3268" s="2"/>
      <c r="H3268" s="1"/>
      <c r="I3268" s="1"/>
    </row>
    <row r="3269" spans="1:9" x14ac:dyDescent="0.3">
      <c r="A3269" s="2">
        <v>44948</v>
      </c>
      <c r="B3269" s="1">
        <v>11.3</v>
      </c>
      <c r="C3269" s="1">
        <v>0.5</v>
      </c>
      <c r="G3269" s="2"/>
      <c r="H3269" s="1"/>
      <c r="I3269" s="1"/>
    </row>
    <row r="3270" spans="1:9" x14ac:dyDescent="0.3">
      <c r="A3270" s="2">
        <v>44949</v>
      </c>
      <c r="B3270" s="1">
        <v>9.3000000000000007</v>
      </c>
      <c r="C3270" s="1">
        <v>-1.5</v>
      </c>
      <c r="G3270" s="2"/>
      <c r="H3270" s="1"/>
      <c r="I3270" s="1"/>
    </row>
    <row r="3271" spans="1:9" x14ac:dyDescent="0.3">
      <c r="A3271" s="2">
        <v>44950</v>
      </c>
      <c r="B3271" s="1">
        <v>6.6</v>
      </c>
      <c r="C3271" s="1">
        <v>4.4000000000000004</v>
      </c>
      <c r="G3271" s="2"/>
      <c r="H3271" s="1"/>
      <c r="I3271" s="1"/>
    </row>
    <row r="3272" spans="1:9" x14ac:dyDescent="0.3">
      <c r="A3272" s="2">
        <v>44951</v>
      </c>
      <c r="B3272" s="1">
        <v>10.7</v>
      </c>
      <c r="C3272" s="1">
        <v>4.5</v>
      </c>
      <c r="G3272" s="2"/>
      <c r="H3272" s="1"/>
      <c r="I3272" s="1"/>
    </row>
    <row r="3273" spans="1:9" x14ac:dyDescent="0.3">
      <c r="A3273" s="2">
        <v>44952</v>
      </c>
      <c r="B3273" s="1">
        <v>7.3</v>
      </c>
      <c r="C3273" s="1">
        <v>5.0999999999999996</v>
      </c>
      <c r="G3273" s="2"/>
      <c r="H3273" s="1"/>
      <c r="I3273" s="1"/>
    </row>
    <row r="3274" spans="1:9" x14ac:dyDescent="0.3">
      <c r="A3274" s="2">
        <v>44953</v>
      </c>
      <c r="B3274" s="1">
        <v>9.6</v>
      </c>
      <c r="C3274" s="1">
        <v>4.3</v>
      </c>
      <c r="G3274" s="2"/>
      <c r="H3274" s="1"/>
      <c r="I3274" s="1"/>
    </row>
    <row r="3275" spans="1:9" x14ac:dyDescent="0.3">
      <c r="A3275" s="2">
        <v>44954</v>
      </c>
      <c r="B3275" s="1">
        <v>7.8</v>
      </c>
      <c r="C3275" s="1">
        <v>3.6</v>
      </c>
      <c r="G3275" s="2"/>
      <c r="H3275" s="1"/>
      <c r="I3275" s="1"/>
    </row>
    <row r="3276" spans="1:9" x14ac:dyDescent="0.3">
      <c r="A3276" s="2">
        <v>44955</v>
      </c>
      <c r="B3276" s="1">
        <v>10.5</v>
      </c>
      <c r="C3276" s="1">
        <v>2.9</v>
      </c>
      <c r="G3276" s="2"/>
      <c r="H3276" s="1"/>
      <c r="I3276" s="1"/>
    </row>
    <row r="3277" spans="1:9" x14ac:dyDescent="0.3">
      <c r="A3277" s="2">
        <v>44956</v>
      </c>
      <c r="B3277" s="1">
        <v>11.6</v>
      </c>
      <c r="C3277" s="1">
        <v>-0.8</v>
      </c>
      <c r="G3277" s="2"/>
      <c r="H3277" s="1"/>
      <c r="I3277" s="1"/>
    </row>
    <row r="3278" spans="1:9" x14ac:dyDescent="0.3">
      <c r="A3278" s="2">
        <v>44957</v>
      </c>
      <c r="B3278" s="1">
        <v>13.2</v>
      </c>
      <c r="C3278" s="1">
        <v>-1.7</v>
      </c>
      <c r="G3278" s="2"/>
      <c r="H3278" s="1"/>
      <c r="I3278" s="1"/>
    </row>
    <row r="3279" spans="1:9" x14ac:dyDescent="0.3">
      <c r="A3279" s="2">
        <v>44958</v>
      </c>
      <c r="B3279" s="1"/>
      <c r="C3279" s="1"/>
      <c r="G3279" s="2"/>
      <c r="H3279" s="1"/>
      <c r="I3279" s="1"/>
    </row>
    <row r="3280" spans="1:9" x14ac:dyDescent="0.3">
      <c r="A3280" s="2">
        <v>44959</v>
      </c>
      <c r="B3280" s="1"/>
      <c r="C3280" s="1"/>
      <c r="G3280" s="2"/>
      <c r="H3280" s="1"/>
      <c r="I3280" s="1"/>
    </row>
    <row r="3281" spans="1:9" x14ac:dyDescent="0.3">
      <c r="A3281" s="2">
        <v>44960</v>
      </c>
      <c r="B3281" s="1">
        <v>15.6</v>
      </c>
      <c r="C3281" s="1">
        <v>-1.8</v>
      </c>
      <c r="G3281" s="2"/>
      <c r="H3281" s="1"/>
      <c r="I3281" s="1"/>
    </row>
    <row r="3282" spans="1:9" x14ac:dyDescent="0.3">
      <c r="A3282" s="2">
        <v>44961</v>
      </c>
      <c r="B3282" s="1">
        <v>14.6</v>
      </c>
      <c r="C3282" s="1">
        <v>-1.9</v>
      </c>
      <c r="G3282" s="2"/>
      <c r="H3282" s="1"/>
      <c r="I3282" s="1"/>
    </row>
    <row r="3283" spans="1:9" x14ac:dyDescent="0.3">
      <c r="A3283" s="2">
        <v>44962</v>
      </c>
      <c r="B3283" s="1">
        <v>13.9</v>
      </c>
      <c r="C3283" s="1">
        <v>2.8</v>
      </c>
      <c r="G3283" s="2"/>
      <c r="H3283" s="1"/>
      <c r="I3283" s="1"/>
    </row>
    <row r="3284" spans="1:9" x14ac:dyDescent="0.3">
      <c r="A3284" s="2">
        <v>44963</v>
      </c>
      <c r="B3284" s="1">
        <v>12.4</v>
      </c>
      <c r="C3284" s="1">
        <v>0.2</v>
      </c>
      <c r="G3284" s="2"/>
      <c r="H3284" s="1"/>
      <c r="I3284" s="1"/>
    </row>
    <row r="3285" spans="1:9" x14ac:dyDescent="0.3">
      <c r="A3285" s="2">
        <v>44964</v>
      </c>
      <c r="B3285" s="1">
        <v>7.7</v>
      </c>
      <c r="C3285" s="1">
        <v>-0.6</v>
      </c>
      <c r="G3285" s="2"/>
      <c r="H3285" s="1"/>
      <c r="I3285" s="1"/>
    </row>
    <row r="3286" spans="1:9" x14ac:dyDescent="0.3">
      <c r="A3286" s="2">
        <v>44965</v>
      </c>
      <c r="B3286" s="1">
        <v>14.6</v>
      </c>
      <c r="C3286" s="1">
        <v>-0.9</v>
      </c>
      <c r="G3286" s="2"/>
      <c r="H3286" s="1"/>
      <c r="I3286" s="1"/>
    </row>
    <row r="3287" spans="1:9" x14ac:dyDescent="0.3">
      <c r="A3287" s="2">
        <v>44966</v>
      </c>
      <c r="B3287" s="1">
        <v>12.9</v>
      </c>
      <c r="C3287" s="1">
        <v>-0.6</v>
      </c>
      <c r="G3287" s="2"/>
      <c r="H3287" s="1"/>
      <c r="I3287" s="1"/>
    </row>
    <row r="3288" spans="1:9" x14ac:dyDescent="0.3">
      <c r="A3288" s="2">
        <v>44967</v>
      </c>
      <c r="B3288" s="1">
        <v>14.1</v>
      </c>
      <c r="C3288" s="1">
        <v>-0.9</v>
      </c>
      <c r="G3288" s="2"/>
      <c r="H3288" s="1"/>
      <c r="I3288" s="1"/>
    </row>
    <row r="3289" spans="1:9" x14ac:dyDescent="0.3">
      <c r="A3289" s="2">
        <v>44968</v>
      </c>
      <c r="B3289" s="1">
        <v>16</v>
      </c>
      <c r="C3289" s="1">
        <v>-2.7</v>
      </c>
      <c r="G3289" s="2"/>
      <c r="H3289" s="1"/>
      <c r="I3289" s="1"/>
    </row>
    <row r="3290" spans="1:9" x14ac:dyDescent="0.3">
      <c r="A3290" s="2">
        <v>44969</v>
      </c>
      <c r="B3290" s="1">
        <v>17.899999999999999</v>
      </c>
      <c r="C3290" s="1">
        <v>-1</v>
      </c>
      <c r="G3290" s="2"/>
      <c r="H3290" s="1"/>
      <c r="I3290" s="1"/>
    </row>
    <row r="3291" spans="1:9" x14ac:dyDescent="0.3">
      <c r="A3291" s="2">
        <v>44970</v>
      </c>
      <c r="B3291" s="1">
        <v>18.600000000000001</v>
      </c>
      <c r="C3291" s="1">
        <v>1.7</v>
      </c>
      <c r="G3291" s="2"/>
      <c r="H3291" s="1"/>
      <c r="I3291" s="1"/>
    </row>
    <row r="3292" spans="1:9" x14ac:dyDescent="0.3">
      <c r="A3292" s="2">
        <v>44971</v>
      </c>
      <c r="B3292" s="1">
        <v>20.399999999999999</v>
      </c>
      <c r="C3292" s="1">
        <v>3</v>
      </c>
      <c r="G3292" s="2"/>
      <c r="H3292" s="1"/>
      <c r="I3292" s="1"/>
    </row>
    <row r="3293" spans="1:9" x14ac:dyDescent="0.3">
      <c r="A3293" s="2">
        <v>44972</v>
      </c>
      <c r="B3293" s="1">
        <v>19.600000000000001</v>
      </c>
      <c r="C3293" s="1">
        <v>4.5999999999999996</v>
      </c>
      <c r="G3293" s="2"/>
      <c r="H3293" s="1"/>
      <c r="I3293" s="1"/>
    </row>
    <row r="3294" spans="1:9" x14ac:dyDescent="0.3">
      <c r="A3294" s="2">
        <v>44973</v>
      </c>
      <c r="B3294" s="1">
        <v>18.2</v>
      </c>
      <c r="C3294" s="1">
        <v>2.6</v>
      </c>
      <c r="G3294" s="2"/>
      <c r="H3294" s="1"/>
      <c r="I3294" s="1"/>
    </row>
    <row r="3295" spans="1:9" x14ac:dyDescent="0.3">
      <c r="A3295" s="2">
        <v>44974</v>
      </c>
      <c r="B3295" s="1">
        <v>18.7</v>
      </c>
      <c r="C3295" s="1">
        <v>3.4</v>
      </c>
      <c r="G3295" s="2"/>
      <c r="H3295" s="1"/>
      <c r="I3295" s="1"/>
    </row>
    <row r="3296" spans="1:9" x14ac:dyDescent="0.3">
      <c r="A3296" s="2">
        <v>44975</v>
      </c>
      <c r="B3296" s="1">
        <v>18.3</v>
      </c>
      <c r="C3296" s="1">
        <v>1.7</v>
      </c>
      <c r="G3296" s="2"/>
      <c r="H3296" s="1"/>
      <c r="I3296" s="1"/>
    </row>
    <row r="3297" spans="1:9" x14ac:dyDescent="0.3">
      <c r="A3297" s="2">
        <v>44976</v>
      </c>
      <c r="B3297" s="1">
        <v>16.399999999999999</v>
      </c>
      <c r="C3297" s="1">
        <v>8.4</v>
      </c>
      <c r="G3297" s="2"/>
      <c r="H3297" s="1"/>
      <c r="I3297" s="1"/>
    </row>
    <row r="3298" spans="1:9" x14ac:dyDescent="0.3">
      <c r="A3298" s="2">
        <v>44977</v>
      </c>
      <c r="B3298" s="1">
        <v>17.8</v>
      </c>
      <c r="C3298" s="1">
        <v>7.7</v>
      </c>
      <c r="G3298" s="2"/>
      <c r="H3298" s="1"/>
      <c r="I3298" s="1"/>
    </row>
    <row r="3299" spans="1:9" x14ac:dyDescent="0.3">
      <c r="A3299" s="2">
        <v>44978</v>
      </c>
      <c r="B3299" s="1">
        <v>17.7</v>
      </c>
      <c r="C3299" s="1">
        <v>7.2</v>
      </c>
      <c r="G3299" s="2"/>
      <c r="H3299" s="1"/>
      <c r="I3299" s="1"/>
    </row>
    <row r="3300" spans="1:9" x14ac:dyDescent="0.3">
      <c r="A3300" s="2">
        <v>44979</v>
      </c>
      <c r="B3300" s="1">
        <v>14.1</v>
      </c>
      <c r="C3300" s="1">
        <v>5.8</v>
      </c>
      <c r="G3300" s="2"/>
      <c r="H3300" s="1"/>
      <c r="I3300" s="1"/>
    </row>
    <row r="3301" spans="1:9" x14ac:dyDescent="0.3">
      <c r="A3301" s="2">
        <v>44980</v>
      </c>
      <c r="B3301" s="1">
        <v>8</v>
      </c>
      <c r="C3301" s="1">
        <v>2.2000000000000002</v>
      </c>
      <c r="G3301" s="2"/>
      <c r="H3301" s="1"/>
      <c r="I3301" s="1"/>
    </row>
    <row r="3302" spans="1:9" x14ac:dyDescent="0.3">
      <c r="A3302" s="2">
        <v>44981</v>
      </c>
      <c r="B3302" s="1">
        <v>11.1</v>
      </c>
      <c r="C3302" s="1">
        <v>0.2</v>
      </c>
      <c r="G3302" s="2"/>
      <c r="H3302" s="1"/>
      <c r="I3302" s="1"/>
    </row>
    <row r="3303" spans="1:9" x14ac:dyDescent="0.3">
      <c r="A3303" s="2">
        <v>44982</v>
      </c>
      <c r="B3303" s="1">
        <v>11.2</v>
      </c>
      <c r="C3303" s="1">
        <v>4.4000000000000004</v>
      </c>
      <c r="G3303" s="2"/>
      <c r="H3303" s="1"/>
      <c r="I3303" s="1"/>
    </row>
    <row r="3304" spans="1:9" x14ac:dyDescent="0.3">
      <c r="A3304" s="2">
        <v>44983</v>
      </c>
      <c r="B3304" s="1">
        <v>9</v>
      </c>
      <c r="C3304" s="1">
        <v>4.3</v>
      </c>
      <c r="G3304" s="2"/>
      <c r="H3304" s="1"/>
      <c r="I3304" s="1"/>
    </row>
    <row r="3305" spans="1:9" x14ac:dyDescent="0.3">
      <c r="A3305" s="2">
        <v>44984</v>
      </c>
      <c r="B3305" s="1">
        <v>8.5</v>
      </c>
      <c r="C3305" s="1">
        <v>1.5</v>
      </c>
      <c r="G3305" s="2"/>
      <c r="H3305" s="1"/>
      <c r="I3305" s="1"/>
    </row>
    <row r="3306" spans="1:9" x14ac:dyDescent="0.3">
      <c r="A3306" s="2">
        <v>44985</v>
      </c>
      <c r="B3306" s="1">
        <v>8.1</v>
      </c>
      <c r="C3306" s="1">
        <v>3.2</v>
      </c>
      <c r="G3306" s="2"/>
      <c r="H3306" s="1"/>
      <c r="I3306" s="1"/>
    </row>
    <row r="3307" spans="1:9" x14ac:dyDescent="0.3">
      <c r="A3307" s="2">
        <v>44986</v>
      </c>
      <c r="B3307" s="1">
        <v>6.2</v>
      </c>
      <c r="C3307" s="1">
        <v>0.2</v>
      </c>
      <c r="G3307" s="2"/>
      <c r="H3307" s="1"/>
      <c r="I3307" s="1"/>
    </row>
    <row r="3308" spans="1:9" x14ac:dyDescent="0.3">
      <c r="A3308" s="2">
        <v>44987</v>
      </c>
      <c r="B3308" s="1">
        <v>12.6</v>
      </c>
      <c r="C3308" s="1">
        <v>2.2000000000000002</v>
      </c>
      <c r="G3308" s="2"/>
      <c r="H3308" s="1"/>
      <c r="I3308" s="1"/>
    </row>
    <row r="3309" spans="1:9" x14ac:dyDescent="0.3">
      <c r="A3309" s="2">
        <v>44988</v>
      </c>
      <c r="B3309" s="1">
        <v>12.7</v>
      </c>
      <c r="C3309" s="1">
        <v>0.6</v>
      </c>
      <c r="G3309" s="2"/>
      <c r="H3309" s="1"/>
      <c r="I3309" s="1"/>
    </row>
    <row r="3310" spans="1:9" x14ac:dyDescent="0.3">
      <c r="A3310" s="2">
        <v>44989</v>
      </c>
      <c r="B3310" s="1">
        <v>14.4</v>
      </c>
      <c r="C3310" s="1">
        <v>0.7</v>
      </c>
      <c r="G3310" s="2"/>
      <c r="H3310" s="1"/>
      <c r="I3310" s="1"/>
    </row>
    <row r="3311" spans="1:9" x14ac:dyDescent="0.3">
      <c r="A3311" s="2">
        <v>44990</v>
      </c>
      <c r="B3311" s="1">
        <v>15.2</v>
      </c>
      <c r="C3311" s="1">
        <v>-0.1</v>
      </c>
      <c r="G3311" s="2"/>
      <c r="H3311" s="1"/>
      <c r="I3311" s="1"/>
    </row>
    <row r="3312" spans="1:9" x14ac:dyDescent="0.3">
      <c r="A3312" s="2">
        <v>44991</v>
      </c>
      <c r="B3312" s="1">
        <v>15</v>
      </c>
      <c r="C3312" s="1">
        <v>1.8</v>
      </c>
      <c r="G3312" s="2"/>
      <c r="H3312" s="1"/>
      <c r="I3312" s="1"/>
    </row>
    <row r="3313" spans="1:9" x14ac:dyDescent="0.3">
      <c r="A3313" s="2">
        <v>44992</v>
      </c>
      <c r="B3313" s="1">
        <v>18.3</v>
      </c>
      <c r="C3313" s="1">
        <v>8.1999999999999993</v>
      </c>
      <c r="G3313" s="2"/>
      <c r="H3313" s="1"/>
      <c r="I3313" s="1"/>
    </row>
    <row r="3314" spans="1:9" x14ac:dyDescent="0.3">
      <c r="A3314" s="2">
        <v>44993</v>
      </c>
      <c r="B3314" s="1">
        <v>22.8</v>
      </c>
      <c r="C3314" s="1">
        <v>12.4</v>
      </c>
      <c r="G3314" s="2"/>
      <c r="H3314" s="1"/>
      <c r="I3314" s="1"/>
    </row>
    <row r="3315" spans="1:9" x14ac:dyDescent="0.3">
      <c r="A3315" s="2">
        <v>44994</v>
      </c>
      <c r="B3315" s="1">
        <v>21.2</v>
      </c>
      <c r="C3315" s="1">
        <v>6.4</v>
      </c>
      <c r="G3315" s="2"/>
      <c r="H3315" s="1"/>
      <c r="I3315" s="1"/>
    </row>
    <row r="3316" spans="1:9" x14ac:dyDescent="0.3">
      <c r="A3316" s="2">
        <v>44995</v>
      </c>
      <c r="B3316" s="1">
        <v>27.5</v>
      </c>
      <c r="C3316" s="1">
        <v>9.3000000000000007</v>
      </c>
      <c r="G3316" s="2"/>
      <c r="H3316" s="1"/>
      <c r="I3316" s="1"/>
    </row>
    <row r="3317" spans="1:9" x14ac:dyDescent="0.3">
      <c r="A3317" s="2">
        <v>44996</v>
      </c>
      <c r="B3317" s="1">
        <v>24.4</v>
      </c>
      <c r="C3317" s="1">
        <v>10.7</v>
      </c>
      <c r="G3317" s="2"/>
      <c r="H3317" s="1"/>
      <c r="I3317" s="1"/>
    </row>
    <row r="3318" spans="1:9" x14ac:dyDescent="0.3">
      <c r="A3318" s="2">
        <v>44997</v>
      </c>
      <c r="B3318" s="1">
        <v>22.9</v>
      </c>
      <c r="C3318" s="1">
        <v>11.8</v>
      </c>
      <c r="G3318" s="2"/>
      <c r="H3318" s="1"/>
      <c r="I3318" s="1"/>
    </row>
    <row r="3319" spans="1:9" x14ac:dyDescent="0.3">
      <c r="A3319" s="2">
        <v>44998</v>
      </c>
      <c r="B3319" s="1">
        <v>22.7</v>
      </c>
      <c r="C3319" s="1">
        <v>8.1</v>
      </c>
      <c r="G3319" s="2"/>
      <c r="H3319" s="1"/>
      <c r="I3319" s="1"/>
    </row>
    <row r="3320" spans="1:9" x14ac:dyDescent="0.3">
      <c r="A3320" s="2">
        <v>44999</v>
      </c>
      <c r="B3320" s="1">
        <v>18.8</v>
      </c>
      <c r="C3320" s="1">
        <v>8.6</v>
      </c>
      <c r="G3320" s="2"/>
      <c r="H3320" s="1"/>
      <c r="I3320" s="1"/>
    </row>
    <row r="3321" spans="1:9" x14ac:dyDescent="0.3">
      <c r="A3321" s="2">
        <v>45000</v>
      </c>
      <c r="B3321" s="1">
        <v>21.4</v>
      </c>
      <c r="C3321" s="1">
        <v>4.4000000000000004</v>
      </c>
      <c r="G3321" s="2"/>
      <c r="H3321" s="1"/>
      <c r="I3321" s="1"/>
    </row>
    <row r="3322" spans="1:9" x14ac:dyDescent="0.3">
      <c r="A3322" s="2">
        <v>45001</v>
      </c>
      <c r="B3322" s="1">
        <v>23.3</v>
      </c>
      <c r="C3322" s="1">
        <v>8.5</v>
      </c>
      <c r="G3322" s="2"/>
      <c r="H3322" s="1"/>
      <c r="I3322" s="1"/>
    </row>
    <row r="3323" spans="1:9" x14ac:dyDescent="0.3">
      <c r="A3323" s="2">
        <v>45002</v>
      </c>
      <c r="B3323" s="1">
        <v>20</v>
      </c>
      <c r="C3323" s="1">
        <v>7.9</v>
      </c>
      <c r="G3323" s="2"/>
      <c r="H3323" s="1"/>
      <c r="I3323" s="1"/>
    </row>
    <row r="3324" spans="1:9" x14ac:dyDescent="0.3">
      <c r="A3324" s="2">
        <v>45003</v>
      </c>
      <c r="B3324" s="1">
        <v>17.3</v>
      </c>
      <c r="C3324" s="1">
        <v>7.8</v>
      </c>
      <c r="G3324" s="2"/>
      <c r="H3324" s="1"/>
      <c r="I3324" s="1"/>
    </row>
    <row r="3325" spans="1:9" x14ac:dyDescent="0.3">
      <c r="A3325" s="2">
        <v>45004</v>
      </c>
      <c r="B3325" s="1">
        <v>18.5</v>
      </c>
      <c r="C3325" s="1">
        <v>6.8</v>
      </c>
      <c r="G3325" s="2"/>
      <c r="H3325" s="1"/>
      <c r="I3325" s="1"/>
    </row>
    <row r="3326" spans="1:9" x14ac:dyDescent="0.3">
      <c r="A3326" s="2">
        <v>45005</v>
      </c>
      <c r="B3326" s="1">
        <v>22.7</v>
      </c>
      <c r="C3326" s="1">
        <v>5.5</v>
      </c>
      <c r="G3326" s="2"/>
      <c r="H3326" s="1"/>
      <c r="I3326" s="1"/>
    </row>
    <row r="3327" spans="1:9" x14ac:dyDescent="0.3">
      <c r="A3327" s="2">
        <v>45006</v>
      </c>
      <c r="B3327" s="1">
        <v>20.3</v>
      </c>
      <c r="C3327" s="1">
        <v>7.7</v>
      </c>
      <c r="G3327" s="2"/>
      <c r="H3327" s="1"/>
      <c r="I3327" s="1"/>
    </row>
    <row r="3328" spans="1:9" x14ac:dyDescent="0.3">
      <c r="A3328" s="2">
        <v>45007</v>
      </c>
      <c r="B3328" s="1">
        <v>21.6</v>
      </c>
      <c r="C3328" s="1">
        <v>9.4</v>
      </c>
      <c r="G3328" s="2"/>
      <c r="H3328" s="1"/>
      <c r="I3328" s="1"/>
    </row>
    <row r="3329" spans="1:9" x14ac:dyDescent="0.3">
      <c r="A3329" s="2">
        <v>45008</v>
      </c>
      <c r="B3329" s="1">
        <v>22.3</v>
      </c>
      <c r="C3329" s="1">
        <v>9.5</v>
      </c>
      <c r="G3329" s="2"/>
      <c r="H3329" s="1"/>
      <c r="I3329" s="1"/>
    </row>
    <row r="3330" spans="1:9" x14ac:dyDescent="0.3">
      <c r="A3330" s="2">
        <v>45009</v>
      </c>
      <c r="B3330" s="1">
        <v>20.8</v>
      </c>
      <c r="C3330" s="1">
        <v>8.6</v>
      </c>
      <c r="G3330" s="2"/>
      <c r="H3330" s="1"/>
      <c r="I3330" s="1"/>
    </row>
    <row r="3331" spans="1:9" x14ac:dyDescent="0.3">
      <c r="A3331" s="2">
        <v>45010</v>
      </c>
      <c r="B3331" s="1">
        <v>22.2</v>
      </c>
      <c r="C3331" s="1">
        <v>5</v>
      </c>
      <c r="G3331" s="2"/>
      <c r="H3331" s="1"/>
      <c r="I3331" s="1"/>
    </row>
    <row r="3332" spans="1:9" x14ac:dyDescent="0.3">
      <c r="A3332" s="2">
        <v>45011</v>
      </c>
      <c r="B3332" s="1">
        <v>18.399999999999999</v>
      </c>
      <c r="C3332" s="1">
        <v>6.5</v>
      </c>
      <c r="G3332" s="2"/>
      <c r="H3332" s="1"/>
      <c r="I3332" s="1"/>
    </row>
    <row r="3333" spans="1:9" x14ac:dyDescent="0.3">
      <c r="A3333" s="2">
        <v>45012</v>
      </c>
      <c r="B3333" s="1">
        <v>18.5</v>
      </c>
      <c r="C3333" s="1">
        <v>4.7</v>
      </c>
      <c r="G3333" s="2"/>
      <c r="H3333" s="1"/>
      <c r="I3333" s="1"/>
    </row>
    <row r="3334" spans="1:9" x14ac:dyDescent="0.3">
      <c r="A3334" s="2">
        <v>45013</v>
      </c>
      <c r="B3334" s="1">
        <v>25.4</v>
      </c>
      <c r="C3334" s="1">
        <v>7.8</v>
      </c>
      <c r="G3334" s="2"/>
      <c r="H3334" s="1"/>
      <c r="I3334" s="1"/>
    </row>
    <row r="3335" spans="1:9" x14ac:dyDescent="0.3">
      <c r="A3335" s="2">
        <v>45014</v>
      </c>
      <c r="B3335" s="1">
        <v>29.4</v>
      </c>
      <c r="C3335" s="1">
        <v>12.1</v>
      </c>
      <c r="G3335" s="2"/>
      <c r="H3335" s="1"/>
      <c r="I3335" s="1"/>
    </row>
    <row r="3336" spans="1:9" x14ac:dyDescent="0.3">
      <c r="A3336" s="2">
        <v>45015</v>
      </c>
      <c r="B3336" s="1">
        <v>24.9</v>
      </c>
      <c r="C3336" s="1">
        <v>8.6999999999999993</v>
      </c>
      <c r="G3336" s="2"/>
      <c r="H3336" s="1"/>
      <c r="I3336" s="1"/>
    </row>
    <row r="3337" spans="1:9" x14ac:dyDescent="0.3">
      <c r="A3337" s="2">
        <v>45016</v>
      </c>
      <c r="B3337" s="1">
        <v>21.5</v>
      </c>
      <c r="C3337" s="1">
        <v>11.5</v>
      </c>
      <c r="G3337" s="2"/>
      <c r="H3337" s="1"/>
      <c r="I3337" s="1"/>
    </row>
    <row r="3338" spans="1:9" x14ac:dyDescent="0.3">
      <c r="A3338" s="2">
        <v>45017</v>
      </c>
      <c r="B3338" s="1">
        <v>17.3</v>
      </c>
      <c r="C3338" s="1">
        <v>8.3000000000000007</v>
      </c>
      <c r="G3338" s="2"/>
      <c r="H3338" s="1"/>
      <c r="I3338" s="1"/>
    </row>
    <row r="3339" spans="1:9" x14ac:dyDescent="0.3">
      <c r="A3339" s="2">
        <v>45018</v>
      </c>
      <c r="B3339" s="1">
        <v>16.5</v>
      </c>
      <c r="C3339" s="1">
        <v>4.5</v>
      </c>
      <c r="G3339" s="2"/>
      <c r="H3339" s="1"/>
      <c r="I3339" s="1"/>
    </row>
    <row r="3340" spans="1:9" x14ac:dyDescent="0.3">
      <c r="A3340" s="2">
        <v>45019</v>
      </c>
      <c r="B3340" s="1">
        <v>18.899999999999999</v>
      </c>
      <c r="C3340" s="1">
        <v>5.4</v>
      </c>
      <c r="G3340" s="2"/>
      <c r="H3340" s="1"/>
      <c r="I3340" s="1"/>
    </row>
    <row r="3341" spans="1:9" x14ac:dyDescent="0.3">
      <c r="A3341" s="2">
        <v>45020</v>
      </c>
      <c r="B3341" s="1">
        <v>18.600000000000001</v>
      </c>
      <c r="C3341" s="1">
        <v>6.5</v>
      </c>
      <c r="G3341" s="2"/>
      <c r="H3341" s="1"/>
      <c r="I3341" s="1"/>
    </row>
    <row r="3342" spans="1:9" x14ac:dyDescent="0.3">
      <c r="A3342" s="2">
        <v>45021</v>
      </c>
      <c r="B3342" s="1">
        <v>19.3</v>
      </c>
      <c r="C3342" s="1">
        <v>2.2999999999999998</v>
      </c>
      <c r="G3342" s="2"/>
      <c r="H3342" s="1"/>
      <c r="I3342" s="1"/>
    </row>
    <row r="3343" spans="1:9" x14ac:dyDescent="0.3">
      <c r="A3343" s="2">
        <v>45022</v>
      </c>
      <c r="B3343" s="1">
        <v>19.3</v>
      </c>
      <c r="C3343" s="1">
        <v>2.6</v>
      </c>
      <c r="G3343" s="2"/>
      <c r="H3343" s="1"/>
      <c r="I3343" s="1"/>
    </row>
    <row r="3344" spans="1:9" x14ac:dyDescent="0.3">
      <c r="A3344" s="2">
        <v>45023</v>
      </c>
      <c r="B3344" s="1">
        <v>24.8</v>
      </c>
      <c r="C3344" s="1">
        <v>4.3</v>
      </c>
      <c r="G3344" s="2"/>
      <c r="H3344" s="1"/>
      <c r="I3344" s="1"/>
    </row>
    <row r="3345" spans="1:9" x14ac:dyDescent="0.3">
      <c r="A3345" s="2">
        <v>45024</v>
      </c>
      <c r="B3345" s="1">
        <v>26.6</v>
      </c>
      <c r="C3345" s="1">
        <v>6.9</v>
      </c>
      <c r="G3345" s="2"/>
      <c r="H3345" s="1"/>
      <c r="I3345" s="1"/>
    </row>
    <row r="3346" spans="1:9" x14ac:dyDescent="0.3">
      <c r="A3346" s="2">
        <v>45025</v>
      </c>
      <c r="B3346" s="1">
        <v>23.6</v>
      </c>
      <c r="C3346" s="1">
        <v>7</v>
      </c>
      <c r="G3346" s="2"/>
      <c r="H3346" s="1"/>
      <c r="I3346" s="1"/>
    </row>
    <row r="3347" spans="1:9" x14ac:dyDescent="0.3">
      <c r="A3347" s="2">
        <v>45026</v>
      </c>
      <c r="B3347" s="1">
        <v>23.4</v>
      </c>
      <c r="C3347" s="1">
        <v>8.1</v>
      </c>
      <c r="G3347" s="2"/>
      <c r="H3347" s="1"/>
      <c r="I3347" s="1"/>
    </row>
    <row r="3348" spans="1:9" x14ac:dyDescent="0.3">
      <c r="A3348" s="2">
        <v>45027</v>
      </c>
      <c r="B3348" s="1">
        <v>20.9</v>
      </c>
      <c r="C3348" s="1">
        <v>10.8</v>
      </c>
      <c r="G3348" s="2"/>
      <c r="H3348" s="1"/>
      <c r="I3348" s="1"/>
    </row>
    <row r="3349" spans="1:9" x14ac:dyDescent="0.3">
      <c r="A3349" s="2">
        <v>45028</v>
      </c>
      <c r="B3349" s="1">
        <v>13.6</v>
      </c>
      <c r="C3349" s="1">
        <v>6.3</v>
      </c>
      <c r="G3349" s="2"/>
      <c r="H3349" s="1"/>
      <c r="I3349" s="1"/>
    </row>
    <row r="3350" spans="1:9" x14ac:dyDescent="0.3">
      <c r="A3350" s="2">
        <v>45029</v>
      </c>
      <c r="B3350" s="1">
        <v>16.2</v>
      </c>
      <c r="C3350" s="1">
        <v>3.5</v>
      </c>
      <c r="G3350" s="2"/>
      <c r="H3350" s="1"/>
      <c r="I3350" s="1"/>
    </row>
    <row r="3351" spans="1:9" x14ac:dyDescent="0.3">
      <c r="A3351" s="2">
        <v>45030</v>
      </c>
      <c r="B3351" s="1">
        <v>22.2</v>
      </c>
      <c r="C3351" s="1">
        <v>10.1</v>
      </c>
      <c r="G3351" s="2"/>
      <c r="H3351" s="1"/>
      <c r="I3351" s="1"/>
    </row>
    <row r="3352" spans="1:9" x14ac:dyDescent="0.3">
      <c r="A3352" s="2">
        <v>45031</v>
      </c>
      <c r="B3352" s="1">
        <v>18.100000000000001</v>
      </c>
      <c r="C3352" s="1">
        <v>10.4</v>
      </c>
      <c r="G3352" s="2"/>
      <c r="H3352" s="1"/>
      <c r="I3352" s="1"/>
    </row>
    <row r="3353" spans="1:9" x14ac:dyDescent="0.3">
      <c r="A3353" s="2">
        <v>45032</v>
      </c>
      <c r="B3353" s="1">
        <v>22.5</v>
      </c>
      <c r="C3353" s="1">
        <v>8.6999999999999993</v>
      </c>
      <c r="G3353" s="2"/>
      <c r="H3353" s="1"/>
      <c r="I3353" s="1"/>
    </row>
    <row r="3354" spans="1:9" x14ac:dyDescent="0.3">
      <c r="A3354" s="2">
        <v>45033</v>
      </c>
      <c r="B3354" s="1">
        <v>22.8</v>
      </c>
      <c r="C3354" s="1">
        <v>8.3000000000000007</v>
      </c>
      <c r="G3354" s="2"/>
      <c r="H3354" s="1"/>
      <c r="I3354" s="1"/>
    </row>
    <row r="3355" spans="1:9" x14ac:dyDescent="0.3">
      <c r="A3355" s="2">
        <v>45034</v>
      </c>
      <c r="B3355" s="1">
        <v>19.600000000000001</v>
      </c>
      <c r="C3355" s="1">
        <v>4.5</v>
      </c>
      <c r="G3355" s="2"/>
      <c r="H3355" s="1"/>
      <c r="I3355" s="1"/>
    </row>
    <row r="3356" spans="1:9" x14ac:dyDescent="0.3">
      <c r="A3356" s="2">
        <v>45035</v>
      </c>
      <c r="B3356" s="1">
        <v>22.2</v>
      </c>
      <c r="C3356" s="1">
        <v>10.6</v>
      </c>
      <c r="G3356" s="2"/>
      <c r="H3356" s="1"/>
      <c r="I3356" s="1"/>
    </row>
    <row r="3357" spans="1:9" x14ac:dyDescent="0.3">
      <c r="A3357" s="2">
        <v>45036</v>
      </c>
      <c r="B3357" s="1">
        <v>22.2</v>
      </c>
      <c r="C3357" s="1">
        <v>8.1</v>
      </c>
      <c r="G3357" s="2"/>
      <c r="H3357" s="1"/>
      <c r="I3357" s="1"/>
    </row>
    <row r="3358" spans="1:9" x14ac:dyDescent="0.3">
      <c r="A3358" s="2">
        <v>45037</v>
      </c>
      <c r="B3358" s="1">
        <v>19.899999999999999</v>
      </c>
      <c r="C3358" s="1">
        <v>12</v>
      </c>
      <c r="G3358" s="2"/>
      <c r="H3358" s="1"/>
      <c r="I3358" s="1"/>
    </row>
    <row r="3359" spans="1:9" x14ac:dyDescent="0.3">
      <c r="A3359" s="2">
        <v>45038</v>
      </c>
      <c r="B3359" s="1">
        <v>21.2</v>
      </c>
      <c r="C3359" s="1">
        <v>9.6999999999999993</v>
      </c>
      <c r="G3359" s="2"/>
      <c r="H3359" s="1"/>
      <c r="I3359" s="1"/>
    </row>
    <row r="3360" spans="1:9" x14ac:dyDescent="0.3">
      <c r="A3360" s="2">
        <v>45039</v>
      </c>
      <c r="B3360" s="1">
        <v>18.5</v>
      </c>
      <c r="C3360" s="1">
        <v>12.7</v>
      </c>
      <c r="G3360" s="2"/>
      <c r="H3360" s="1"/>
      <c r="I3360" s="1"/>
    </row>
    <row r="3361" spans="1:9" x14ac:dyDescent="0.3">
      <c r="A3361" s="2">
        <v>45040</v>
      </c>
      <c r="B3361" s="1">
        <v>22.2</v>
      </c>
      <c r="C3361" s="1">
        <v>11.3</v>
      </c>
      <c r="G3361" s="2"/>
      <c r="H3361" s="1"/>
      <c r="I3361" s="1"/>
    </row>
    <row r="3362" spans="1:9" x14ac:dyDescent="0.3">
      <c r="A3362" s="2">
        <v>45041</v>
      </c>
      <c r="B3362" s="1">
        <v>24.7</v>
      </c>
      <c r="C3362" s="1">
        <v>13.6</v>
      </c>
      <c r="G3362" s="2"/>
      <c r="H3362" s="1"/>
      <c r="I3362" s="1"/>
    </row>
    <row r="3363" spans="1:9" x14ac:dyDescent="0.3">
      <c r="A3363" s="2">
        <v>45042</v>
      </c>
      <c r="B3363" s="1">
        <v>24.1</v>
      </c>
      <c r="C3363" s="1">
        <v>16</v>
      </c>
      <c r="G3363" s="2"/>
      <c r="H3363" s="1"/>
      <c r="I3363" s="1"/>
    </row>
    <row r="3364" spans="1:9" x14ac:dyDescent="0.3">
      <c r="A3364" s="2">
        <v>45043</v>
      </c>
      <c r="B3364" s="1">
        <v>26.9</v>
      </c>
      <c r="C3364" s="1">
        <v>16.2</v>
      </c>
      <c r="G3364" s="2"/>
      <c r="H3364" s="1"/>
      <c r="I3364" s="1"/>
    </row>
    <row r="3365" spans="1:9" x14ac:dyDescent="0.3">
      <c r="A3365" s="2">
        <v>45044</v>
      </c>
      <c r="B3365" s="1">
        <v>21.8</v>
      </c>
      <c r="C3365" s="1">
        <v>14.3</v>
      </c>
      <c r="G3365" s="2"/>
      <c r="H3365" s="1"/>
      <c r="I3365" s="1"/>
    </row>
    <row r="3366" spans="1:9" x14ac:dyDescent="0.3">
      <c r="A3366" s="2">
        <v>45045</v>
      </c>
      <c r="B3366" s="1">
        <v>22.3</v>
      </c>
      <c r="C3366" s="1">
        <v>14.8</v>
      </c>
      <c r="G3366" s="2"/>
      <c r="H3366" s="1"/>
      <c r="I3366" s="1"/>
    </row>
    <row r="3367" spans="1:9" x14ac:dyDescent="0.3">
      <c r="A3367" s="2">
        <v>45046</v>
      </c>
      <c r="B3367" s="1">
        <v>20.9</v>
      </c>
      <c r="C3367" s="1">
        <v>14.7</v>
      </c>
      <c r="G3367" s="2"/>
      <c r="H3367" s="1"/>
      <c r="I3367" s="1"/>
    </row>
    <row r="3368" spans="1:9" x14ac:dyDescent="0.3">
      <c r="A3368" s="2">
        <v>45047</v>
      </c>
      <c r="B3368" s="1">
        <v>23</v>
      </c>
      <c r="C3368" s="1">
        <v>11.7</v>
      </c>
      <c r="G3368" s="2"/>
      <c r="H3368" s="1"/>
      <c r="I3368" s="1"/>
    </row>
    <row r="3369" spans="1:9" x14ac:dyDescent="0.3">
      <c r="A3369" s="2">
        <v>45048</v>
      </c>
      <c r="B3369" s="1">
        <v>27.5</v>
      </c>
      <c r="C3369" s="1">
        <v>12.3</v>
      </c>
      <c r="G3369" s="2"/>
      <c r="H3369" s="1"/>
      <c r="I3369" s="1"/>
    </row>
    <row r="3370" spans="1:9" x14ac:dyDescent="0.3">
      <c r="A3370" s="2">
        <v>45049</v>
      </c>
      <c r="B3370" s="1">
        <v>32</v>
      </c>
      <c r="C3370" s="1">
        <v>14</v>
      </c>
      <c r="G3370" s="2"/>
      <c r="H3370" s="1"/>
      <c r="I3370" s="1"/>
    </row>
    <row r="3371" spans="1:9" x14ac:dyDescent="0.3">
      <c r="A3371" s="2">
        <v>45050</v>
      </c>
      <c r="B3371" s="1">
        <v>23.5</v>
      </c>
      <c r="C3371" s="1">
        <v>12.3</v>
      </c>
      <c r="G3371" s="2"/>
      <c r="H3371" s="1"/>
      <c r="I3371" s="1"/>
    </row>
    <row r="3372" spans="1:9" x14ac:dyDescent="0.3">
      <c r="A3372" s="2">
        <v>45051</v>
      </c>
      <c r="B3372" s="1">
        <v>23.9</v>
      </c>
      <c r="C3372" s="1">
        <v>10.199999999999999</v>
      </c>
      <c r="G3372" s="2"/>
      <c r="H3372" s="1"/>
      <c r="I3372" s="1"/>
    </row>
    <row r="3373" spans="1:9" x14ac:dyDescent="0.3">
      <c r="A3373" s="2">
        <v>45052</v>
      </c>
      <c r="B3373" s="1">
        <v>22.5</v>
      </c>
      <c r="C3373" s="1">
        <v>11.9</v>
      </c>
      <c r="G3373" s="2"/>
      <c r="H3373" s="1"/>
      <c r="I3373" s="1"/>
    </row>
    <row r="3374" spans="1:9" x14ac:dyDescent="0.3">
      <c r="A3374" s="2">
        <v>45053</v>
      </c>
      <c r="B3374" s="1">
        <v>20.5</v>
      </c>
      <c r="C3374" s="1">
        <v>13.2</v>
      </c>
      <c r="G3374" s="2"/>
      <c r="H3374" s="1"/>
      <c r="I3374" s="1"/>
    </row>
    <row r="3375" spans="1:9" x14ac:dyDescent="0.3">
      <c r="A3375" s="2">
        <v>45054</v>
      </c>
      <c r="B3375" s="1">
        <v>23.3</v>
      </c>
      <c r="C3375" s="1">
        <v>11.2</v>
      </c>
      <c r="G3375" s="2"/>
      <c r="H3375" s="1"/>
      <c r="I3375" s="1"/>
    </row>
    <row r="3376" spans="1:9" x14ac:dyDescent="0.3">
      <c r="A3376" s="2">
        <v>45055</v>
      </c>
      <c r="B3376" s="1">
        <v>21.5</v>
      </c>
      <c r="C3376" s="1">
        <v>13.6</v>
      </c>
      <c r="G3376" s="2"/>
      <c r="H3376" s="1"/>
      <c r="I3376" s="1"/>
    </row>
    <row r="3377" spans="1:9" x14ac:dyDescent="0.3">
      <c r="A3377" s="2">
        <v>45056</v>
      </c>
      <c r="B3377" s="1">
        <v>17.7</v>
      </c>
      <c r="C3377" s="1">
        <v>9.5</v>
      </c>
      <c r="G3377" s="2"/>
      <c r="H3377" s="1"/>
      <c r="I3377" s="1"/>
    </row>
    <row r="3378" spans="1:9" x14ac:dyDescent="0.3">
      <c r="A3378" s="2">
        <v>45057</v>
      </c>
      <c r="B3378" s="1">
        <v>16.600000000000001</v>
      </c>
      <c r="C3378" s="1">
        <v>9.6999999999999993</v>
      </c>
      <c r="G3378" s="2"/>
      <c r="H3378" s="1"/>
      <c r="I3378" s="1"/>
    </row>
    <row r="3379" spans="1:9" x14ac:dyDescent="0.3">
      <c r="A3379" s="2">
        <v>45058</v>
      </c>
      <c r="B3379" s="1">
        <v>16.5</v>
      </c>
      <c r="C3379" s="1">
        <v>10.199999999999999</v>
      </c>
      <c r="G3379" s="2"/>
      <c r="H3379" s="1"/>
      <c r="I3379" s="1"/>
    </row>
    <row r="3380" spans="1:9" x14ac:dyDescent="0.3">
      <c r="A3380" s="2">
        <v>45059</v>
      </c>
      <c r="B3380" s="1">
        <v>15.6</v>
      </c>
      <c r="C3380" s="1">
        <v>9.6</v>
      </c>
      <c r="G3380" s="2"/>
      <c r="H3380" s="1"/>
      <c r="I3380" s="1"/>
    </row>
    <row r="3381" spans="1:9" x14ac:dyDescent="0.3">
      <c r="A3381" s="2">
        <v>45060</v>
      </c>
      <c r="B3381" s="1">
        <v>19.100000000000001</v>
      </c>
      <c r="C3381" s="1">
        <v>11.7</v>
      </c>
      <c r="G3381" s="2"/>
      <c r="H3381" s="1"/>
      <c r="I3381" s="1"/>
    </row>
    <row r="3382" spans="1:9" x14ac:dyDescent="0.3">
      <c r="A3382" s="2">
        <v>45061</v>
      </c>
      <c r="B3382" s="1">
        <v>14.8</v>
      </c>
      <c r="C3382" s="1">
        <v>11.7</v>
      </c>
      <c r="G3382" s="2"/>
      <c r="H3382" s="1"/>
      <c r="I3382" s="1"/>
    </row>
    <row r="3383" spans="1:9" x14ac:dyDescent="0.3">
      <c r="A3383" s="2">
        <v>45062</v>
      </c>
      <c r="B3383" s="1">
        <v>17.600000000000001</v>
      </c>
      <c r="C3383" s="1">
        <v>10.1</v>
      </c>
      <c r="G3383" s="2"/>
      <c r="H3383" s="1"/>
      <c r="I3383" s="1"/>
    </row>
    <row r="3384" spans="1:9" x14ac:dyDescent="0.3">
      <c r="A3384" s="2">
        <v>45063</v>
      </c>
      <c r="B3384" s="1">
        <v>19.8</v>
      </c>
      <c r="C3384" s="1">
        <v>5.0999999999999996</v>
      </c>
      <c r="G3384" s="2"/>
      <c r="H3384" s="1"/>
      <c r="I3384" s="1"/>
    </row>
    <row r="3385" spans="1:9" x14ac:dyDescent="0.3">
      <c r="A3385" s="2">
        <v>45064</v>
      </c>
      <c r="B3385" s="1">
        <v>18.8</v>
      </c>
      <c r="C3385" s="1">
        <v>5.9</v>
      </c>
      <c r="G3385" s="2"/>
      <c r="H3385" s="1"/>
      <c r="I3385" s="1"/>
    </row>
    <row r="3386" spans="1:9" x14ac:dyDescent="0.3">
      <c r="A3386" s="2">
        <v>45065</v>
      </c>
      <c r="B3386" s="1">
        <v>16.5</v>
      </c>
      <c r="C3386" s="1">
        <v>8.6</v>
      </c>
      <c r="G3386" s="2"/>
      <c r="H3386" s="1"/>
      <c r="I3386" s="1"/>
    </row>
    <row r="3387" spans="1:9" x14ac:dyDescent="0.3">
      <c r="A3387" s="2">
        <v>45066</v>
      </c>
      <c r="B3387" s="1">
        <v>17.100000000000001</v>
      </c>
      <c r="C3387" s="1">
        <v>10.1</v>
      </c>
      <c r="G3387" s="2"/>
      <c r="H3387" s="1"/>
      <c r="I3387" s="1"/>
    </row>
    <row r="3388" spans="1:9" x14ac:dyDescent="0.3">
      <c r="A3388" s="2">
        <v>45067</v>
      </c>
      <c r="B3388" s="1">
        <v>17.7</v>
      </c>
      <c r="C3388" s="1">
        <v>7.8</v>
      </c>
      <c r="G3388" s="2"/>
      <c r="H3388" s="1"/>
      <c r="I3388" s="1"/>
    </row>
    <row r="3389" spans="1:9" x14ac:dyDescent="0.3">
      <c r="A3389" s="2">
        <v>45068</v>
      </c>
      <c r="B3389" s="1">
        <v>19.5</v>
      </c>
      <c r="C3389" s="1">
        <v>9.5</v>
      </c>
      <c r="G3389" s="2"/>
      <c r="H3389" s="1"/>
      <c r="I3389" s="1"/>
    </row>
    <row r="3390" spans="1:9" x14ac:dyDescent="0.3">
      <c r="A3390" s="2">
        <v>45069</v>
      </c>
      <c r="B3390" s="1">
        <v>20.3</v>
      </c>
      <c r="C3390" s="1">
        <v>14.2</v>
      </c>
      <c r="G3390" s="2"/>
      <c r="H3390" s="1"/>
      <c r="I3390" s="1"/>
    </row>
    <row r="3391" spans="1:9" x14ac:dyDescent="0.3">
      <c r="A3391" s="2">
        <v>45070</v>
      </c>
      <c r="B3391" s="1">
        <v>19.7</v>
      </c>
      <c r="C3391" s="1">
        <v>14.1</v>
      </c>
      <c r="G3391" s="2"/>
      <c r="H3391" s="1"/>
      <c r="I3391" s="1"/>
    </row>
    <row r="3392" spans="1:9" x14ac:dyDescent="0.3">
      <c r="A3392" s="2">
        <v>45071</v>
      </c>
      <c r="B3392" s="1">
        <v>21.1</v>
      </c>
      <c r="C3392" s="1">
        <v>11.2</v>
      </c>
      <c r="G3392" s="2"/>
      <c r="H3392" s="1"/>
      <c r="I3392" s="1"/>
    </row>
    <row r="3393" spans="1:9" x14ac:dyDescent="0.3">
      <c r="A3393" s="2">
        <v>45072</v>
      </c>
      <c r="B3393" s="1">
        <v>25</v>
      </c>
      <c r="C3393" s="1">
        <v>9</v>
      </c>
      <c r="G3393" s="2"/>
      <c r="H3393" s="1"/>
      <c r="I3393" s="1"/>
    </row>
    <row r="3394" spans="1:9" x14ac:dyDescent="0.3">
      <c r="A3394" s="2">
        <v>45073</v>
      </c>
      <c r="B3394" s="1">
        <v>27.3</v>
      </c>
      <c r="C3394" s="1">
        <v>14.2</v>
      </c>
      <c r="G3394" s="2"/>
      <c r="H3394" s="1"/>
      <c r="I3394" s="1"/>
    </row>
    <row r="3395" spans="1:9" x14ac:dyDescent="0.3">
      <c r="A3395" s="2">
        <v>45074</v>
      </c>
      <c r="B3395" s="1">
        <v>25.7</v>
      </c>
      <c r="C3395" s="1">
        <v>16.3</v>
      </c>
      <c r="G3395" s="2"/>
      <c r="H3395" s="1"/>
      <c r="I3395" s="1"/>
    </row>
    <row r="3396" spans="1:9" x14ac:dyDescent="0.3">
      <c r="A3396" s="2">
        <v>45075</v>
      </c>
      <c r="B3396" s="1">
        <v>25.9</v>
      </c>
      <c r="C3396" s="1">
        <v>13.1</v>
      </c>
      <c r="G3396" s="2"/>
      <c r="H3396" s="1"/>
      <c r="I3396" s="1"/>
    </row>
    <row r="3397" spans="1:9" x14ac:dyDescent="0.3">
      <c r="A3397" s="2">
        <v>45076</v>
      </c>
      <c r="B3397" s="1">
        <v>25.4</v>
      </c>
      <c r="C3397" s="1">
        <v>13.3</v>
      </c>
      <c r="G3397" s="2"/>
      <c r="H3397" s="1"/>
      <c r="I3397" s="1"/>
    </row>
    <row r="3398" spans="1:9" x14ac:dyDescent="0.3">
      <c r="A3398" s="2">
        <v>45077</v>
      </c>
      <c r="B3398" s="1">
        <v>23.5</v>
      </c>
      <c r="C3398" s="1">
        <v>16.600000000000001</v>
      </c>
      <c r="G3398" s="2"/>
      <c r="H3398" s="1"/>
      <c r="I3398" s="1"/>
    </row>
    <row r="3399" spans="1:9" x14ac:dyDescent="0.3">
      <c r="A3399" s="2">
        <v>45078</v>
      </c>
      <c r="B3399" s="1">
        <v>25</v>
      </c>
      <c r="C3399" s="1">
        <v>16.3</v>
      </c>
      <c r="G3399" s="2"/>
      <c r="H3399" s="1"/>
      <c r="I3399" s="1"/>
    </row>
    <row r="3400" spans="1:9" x14ac:dyDescent="0.3">
      <c r="A3400" s="2">
        <v>45079</v>
      </c>
      <c r="B3400" s="1">
        <v>26.4</v>
      </c>
      <c r="C3400" s="1">
        <v>12.2</v>
      </c>
      <c r="G3400" s="2"/>
      <c r="H3400" s="1"/>
      <c r="I3400" s="1"/>
    </row>
    <row r="3401" spans="1:9" x14ac:dyDescent="0.3">
      <c r="A3401" s="2">
        <v>45080</v>
      </c>
      <c r="B3401" s="1">
        <v>26.1</v>
      </c>
      <c r="C3401" s="1">
        <v>13.8</v>
      </c>
      <c r="G3401" s="2"/>
      <c r="H3401" s="1"/>
      <c r="I3401" s="1"/>
    </row>
    <row r="3402" spans="1:9" x14ac:dyDescent="0.3">
      <c r="A3402" s="2">
        <v>45081</v>
      </c>
      <c r="B3402" s="1">
        <v>25.6</v>
      </c>
      <c r="C3402" s="1">
        <v>15.8</v>
      </c>
      <c r="G3402" s="2"/>
      <c r="H3402" s="1"/>
      <c r="I3402" s="1"/>
    </row>
    <row r="3403" spans="1:9" x14ac:dyDescent="0.3">
      <c r="A3403" s="2">
        <v>45082</v>
      </c>
      <c r="B3403" s="1">
        <v>27</v>
      </c>
      <c r="C3403" s="1">
        <v>15.7</v>
      </c>
      <c r="G3403" s="2"/>
      <c r="H3403" s="1"/>
      <c r="I3403" s="1"/>
    </row>
    <row r="3404" spans="1:9" x14ac:dyDescent="0.3">
      <c r="A3404" s="2">
        <v>45083</v>
      </c>
      <c r="B3404" s="1">
        <v>29.1</v>
      </c>
      <c r="C3404" s="1">
        <v>14.6</v>
      </c>
      <c r="G3404" s="2"/>
      <c r="H3404" s="1"/>
      <c r="I3404" s="1"/>
    </row>
    <row r="3405" spans="1:9" x14ac:dyDescent="0.3">
      <c r="A3405" s="2">
        <v>45084</v>
      </c>
      <c r="B3405" s="1">
        <v>23</v>
      </c>
      <c r="C3405" s="1">
        <v>18.100000000000001</v>
      </c>
      <c r="G3405" s="2"/>
      <c r="H3405" s="1"/>
      <c r="I3405" s="1"/>
    </row>
    <row r="3406" spans="1:9" x14ac:dyDescent="0.3">
      <c r="A3406" s="2">
        <v>45085</v>
      </c>
      <c r="B3406" s="1">
        <v>30.1</v>
      </c>
      <c r="C3406" s="1">
        <v>17.600000000000001</v>
      </c>
      <c r="G3406" s="2"/>
      <c r="H3406" s="1"/>
      <c r="I3406" s="1"/>
    </row>
    <row r="3407" spans="1:9" x14ac:dyDescent="0.3">
      <c r="A3407" s="2">
        <v>45086</v>
      </c>
      <c r="B3407" s="1">
        <v>26.7</v>
      </c>
      <c r="C3407" s="1">
        <v>16.7</v>
      </c>
      <c r="G3407" s="2"/>
      <c r="H3407" s="1"/>
      <c r="I3407" s="1"/>
    </row>
    <row r="3408" spans="1:9" x14ac:dyDescent="0.3">
      <c r="A3408" s="2">
        <v>45087</v>
      </c>
      <c r="B3408" s="1">
        <v>22.7</v>
      </c>
      <c r="C3408" s="1">
        <v>16</v>
      </c>
      <c r="G3408" s="2"/>
      <c r="H3408" s="1"/>
      <c r="I3408" s="1"/>
    </row>
    <row r="3409" spans="1:9" x14ac:dyDescent="0.3">
      <c r="A3409" s="2">
        <v>45088</v>
      </c>
      <c r="B3409" s="1">
        <v>25.8</v>
      </c>
      <c r="C3409" s="1">
        <v>16.399999999999999</v>
      </c>
      <c r="G3409" s="2"/>
      <c r="H3409" s="1"/>
      <c r="I3409" s="1"/>
    </row>
    <row r="3410" spans="1:9" x14ac:dyDescent="0.3">
      <c r="A3410" s="2">
        <v>45089</v>
      </c>
      <c r="B3410" s="1">
        <v>24.1</v>
      </c>
      <c r="C3410" s="1">
        <v>15.9</v>
      </c>
      <c r="G3410" s="2"/>
      <c r="H3410" s="1"/>
      <c r="I3410" s="1"/>
    </row>
    <row r="3411" spans="1:9" x14ac:dyDescent="0.3">
      <c r="A3411" s="2">
        <v>45090</v>
      </c>
      <c r="B3411" s="1">
        <v>23.7</v>
      </c>
      <c r="C3411" s="1">
        <v>15.2</v>
      </c>
      <c r="G3411" s="2"/>
      <c r="H3411" s="1"/>
      <c r="I3411" s="1"/>
    </row>
    <row r="3412" spans="1:9" x14ac:dyDescent="0.3">
      <c r="A3412" s="2">
        <v>45091</v>
      </c>
      <c r="B3412" s="1">
        <v>24.7</v>
      </c>
      <c r="C3412" s="1">
        <v>14.6</v>
      </c>
      <c r="G3412" s="2"/>
      <c r="H3412" s="1"/>
      <c r="I3412" s="1"/>
    </row>
    <row r="3413" spans="1:9" x14ac:dyDescent="0.3">
      <c r="A3413" s="2">
        <v>45092</v>
      </c>
      <c r="B3413" s="1">
        <v>27.2</v>
      </c>
      <c r="C3413" s="1">
        <v>14.3</v>
      </c>
      <c r="G3413" s="2"/>
      <c r="H3413" s="1"/>
      <c r="I3413" s="1"/>
    </row>
    <row r="3414" spans="1:9" x14ac:dyDescent="0.3">
      <c r="A3414" s="2">
        <v>45093</v>
      </c>
      <c r="B3414" s="1">
        <v>29.6</v>
      </c>
      <c r="C3414" s="1">
        <v>16</v>
      </c>
      <c r="G3414" s="2"/>
      <c r="H3414" s="1"/>
      <c r="I3414" s="1"/>
    </row>
    <row r="3415" spans="1:9" x14ac:dyDescent="0.3">
      <c r="A3415" s="2">
        <v>45094</v>
      </c>
      <c r="B3415" s="1">
        <v>23.7</v>
      </c>
      <c r="C3415" s="1">
        <v>17.7</v>
      </c>
      <c r="G3415" s="2"/>
      <c r="H3415" s="1"/>
      <c r="I3415" s="1"/>
    </row>
    <row r="3416" spans="1:9" x14ac:dyDescent="0.3">
      <c r="A3416" s="2">
        <v>45095</v>
      </c>
      <c r="B3416" s="1">
        <v>25.5</v>
      </c>
      <c r="C3416" s="1">
        <v>16.7</v>
      </c>
      <c r="G3416" s="2"/>
      <c r="H3416" s="1"/>
      <c r="I3416" s="1"/>
    </row>
    <row r="3417" spans="1:9" x14ac:dyDescent="0.3">
      <c r="A3417" s="2">
        <v>45096</v>
      </c>
      <c r="B3417" s="1">
        <v>23.5</v>
      </c>
      <c r="C3417" s="1">
        <v>14.4</v>
      </c>
      <c r="G3417" s="2"/>
      <c r="H3417" s="1"/>
      <c r="I3417" s="1"/>
    </row>
    <row r="3418" spans="1:9" x14ac:dyDescent="0.3">
      <c r="A3418" s="2">
        <v>45097</v>
      </c>
      <c r="B3418" s="1">
        <v>18</v>
      </c>
      <c r="C3418" s="1">
        <v>15.6</v>
      </c>
      <c r="G3418" s="2"/>
      <c r="H3418" s="1"/>
      <c r="I3418" s="1"/>
    </row>
    <row r="3419" spans="1:9" x14ac:dyDescent="0.3">
      <c r="A3419" s="2">
        <v>45098</v>
      </c>
      <c r="B3419" s="1">
        <v>22.6</v>
      </c>
      <c r="C3419" s="1">
        <v>14</v>
      </c>
      <c r="G3419" s="2"/>
      <c r="H3419" s="1"/>
      <c r="I3419" s="1"/>
    </row>
    <row r="3420" spans="1:9" x14ac:dyDescent="0.3">
      <c r="A3420" s="2">
        <v>45099</v>
      </c>
      <c r="B3420" s="1">
        <v>24.3</v>
      </c>
      <c r="C3420" s="1">
        <v>17.100000000000001</v>
      </c>
      <c r="G3420" s="2"/>
      <c r="H3420" s="1"/>
      <c r="I3420" s="1"/>
    </row>
    <row r="3421" spans="1:9" x14ac:dyDescent="0.3">
      <c r="A3421" s="2">
        <v>45100</v>
      </c>
      <c r="B3421" s="1">
        <v>27.8</v>
      </c>
      <c r="C3421" s="1">
        <v>16.600000000000001</v>
      </c>
      <c r="G3421" s="2"/>
      <c r="H3421" s="1"/>
      <c r="I3421" s="1"/>
    </row>
    <row r="3422" spans="1:9" x14ac:dyDescent="0.3">
      <c r="A3422" s="2">
        <v>45101</v>
      </c>
      <c r="B3422" s="1">
        <v>35</v>
      </c>
      <c r="C3422" s="1">
        <v>19</v>
      </c>
      <c r="G3422" s="2"/>
      <c r="H3422" s="1"/>
      <c r="I3422" s="1"/>
    </row>
    <row r="3423" spans="1:9" x14ac:dyDescent="0.3">
      <c r="A3423" s="2">
        <v>45102</v>
      </c>
      <c r="B3423" s="1">
        <v>24.1</v>
      </c>
      <c r="C3423" s="1">
        <v>18.8</v>
      </c>
      <c r="G3423" s="2"/>
      <c r="H3423" s="1"/>
      <c r="I3423" s="1"/>
    </row>
    <row r="3424" spans="1:9" x14ac:dyDescent="0.3">
      <c r="A3424" s="2">
        <v>45103</v>
      </c>
      <c r="B3424" s="1">
        <v>23.8</v>
      </c>
      <c r="C3424" s="1">
        <v>18.8</v>
      </c>
      <c r="G3424" s="2"/>
      <c r="H3424" s="1"/>
      <c r="I3424" s="1"/>
    </row>
    <row r="3425" spans="1:9" x14ac:dyDescent="0.3">
      <c r="A3425" s="2">
        <v>45104</v>
      </c>
      <c r="B3425" s="1">
        <v>26.1</v>
      </c>
      <c r="C3425" s="1">
        <v>18.2</v>
      </c>
      <c r="G3425" s="2"/>
      <c r="H3425" s="1"/>
      <c r="I3425" s="1"/>
    </row>
    <row r="3426" spans="1:9" x14ac:dyDescent="0.3">
      <c r="A3426" s="2">
        <v>45105</v>
      </c>
      <c r="B3426" s="1">
        <v>25.7</v>
      </c>
      <c r="C3426" s="1">
        <v>15.8</v>
      </c>
      <c r="G3426" s="2"/>
      <c r="H3426" s="1"/>
      <c r="I3426" s="1"/>
    </row>
    <row r="3427" spans="1:9" x14ac:dyDescent="0.3">
      <c r="A3427" s="2">
        <v>45106</v>
      </c>
      <c r="B3427" s="1">
        <v>21.4</v>
      </c>
      <c r="C3427" s="1">
        <v>14.5</v>
      </c>
      <c r="G3427" s="2"/>
      <c r="H3427" s="1"/>
      <c r="I3427" s="1"/>
    </row>
    <row r="3428" spans="1:9" x14ac:dyDescent="0.3">
      <c r="A3428" s="2">
        <v>45107</v>
      </c>
      <c r="B3428" s="1">
        <v>24</v>
      </c>
      <c r="C3428" s="1">
        <v>13.1</v>
      </c>
      <c r="G3428" s="2"/>
      <c r="H3428" s="1"/>
      <c r="I3428" s="1"/>
    </row>
    <row r="3429" spans="1:9" x14ac:dyDescent="0.3">
      <c r="A3429" s="2">
        <v>45108</v>
      </c>
      <c r="B3429" s="1">
        <v>26.5</v>
      </c>
      <c r="C3429" s="1">
        <v>16.399999999999999</v>
      </c>
      <c r="G3429" s="2"/>
      <c r="H3429" s="1"/>
      <c r="I3429" s="1"/>
    </row>
    <row r="3430" spans="1:9" x14ac:dyDescent="0.3">
      <c r="A3430" s="2">
        <v>45109</v>
      </c>
      <c r="B3430" s="1">
        <v>25.1</v>
      </c>
      <c r="C3430" s="1">
        <v>18.5</v>
      </c>
      <c r="G3430" s="2"/>
      <c r="H3430" s="1"/>
      <c r="I3430" s="1"/>
    </row>
    <row r="3431" spans="1:9" x14ac:dyDescent="0.3">
      <c r="A3431" s="2">
        <v>45110</v>
      </c>
      <c r="B3431" s="1">
        <v>24.4</v>
      </c>
      <c r="C3431" s="1">
        <v>18.899999999999999</v>
      </c>
      <c r="G3431" s="2"/>
      <c r="H3431" s="1"/>
      <c r="I3431" s="1"/>
    </row>
    <row r="3432" spans="1:9" x14ac:dyDescent="0.3">
      <c r="A3432" s="2">
        <v>45111</v>
      </c>
      <c r="B3432" s="1">
        <v>26.6</v>
      </c>
      <c r="C3432" s="1">
        <v>17.5</v>
      </c>
      <c r="G3432" s="2"/>
      <c r="H3432" s="1"/>
      <c r="I3432" s="1"/>
    </row>
    <row r="3433" spans="1:9" x14ac:dyDescent="0.3">
      <c r="A3433" s="2">
        <v>45112</v>
      </c>
      <c r="B3433" s="1">
        <v>23.7</v>
      </c>
      <c r="C3433" s="1">
        <v>16.7</v>
      </c>
      <c r="G3433" s="2"/>
      <c r="H3433" s="1"/>
      <c r="I3433" s="1"/>
    </row>
    <row r="3434" spans="1:9" x14ac:dyDescent="0.3">
      <c r="A3434" s="2">
        <v>45113</v>
      </c>
      <c r="B3434" s="1">
        <v>24.1</v>
      </c>
      <c r="C3434" s="1">
        <v>16.5</v>
      </c>
      <c r="G3434" s="2"/>
      <c r="H3434" s="1"/>
      <c r="I3434" s="1"/>
    </row>
    <row r="3435" spans="1:9" x14ac:dyDescent="0.3">
      <c r="A3435" s="2">
        <v>45114</v>
      </c>
      <c r="B3435" s="1">
        <v>28.8</v>
      </c>
      <c r="C3435" s="1">
        <v>14.7</v>
      </c>
      <c r="G3435" s="2"/>
      <c r="H3435" s="1"/>
      <c r="I3435" s="1"/>
    </row>
    <row r="3436" spans="1:9" x14ac:dyDescent="0.3">
      <c r="A3436" s="2">
        <v>45115</v>
      </c>
      <c r="B3436" s="1">
        <v>23.7</v>
      </c>
      <c r="C3436" s="1">
        <v>17.399999999999999</v>
      </c>
      <c r="G3436" s="2"/>
      <c r="H3436" s="1"/>
      <c r="I3436" s="1"/>
    </row>
    <row r="3437" spans="1:9" x14ac:dyDescent="0.3">
      <c r="A3437" s="2">
        <v>45116</v>
      </c>
      <c r="B3437" s="1">
        <v>23.7</v>
      </c>
      <c r="C3437" s="1">
        <v>16.7</v>
      </c>
      <c r="G3437" s="2"/>
      <c r="H3437" s="1"/>
      <c r="I3437" s="1"/>
    </row>
    <row r="3438" spans="1:9" x14ac:dyDescent="0.3">
      <c r="A3438" s="2">
        <v>45117</v>
      </c>
      <c r="B3438" s="1">
        <v>29.5</v>
      </c>
      <c r="C3438" s="1">
        <v>12.9</v>
      </c>
      <c r="G3438" s="2"/>
      <c r="H3438" s="1"/>
      <c r="I3438" s="1"/>
    </row>
    <row r="3439" spans="1:9" x14ac:dyDescent="0.3">
      <c r="A3439" s="2">
        <v>45118</v>
      </c>
      <c r="B3439" s="1">
        <v>24.9</v>
      </c>
      <c r="C3439" s="1">
        <v>18.5</v>
      </c>
      <c r="G3439" s="2"/>
      <c r="H3439" s="1"/>
      <c r="I3439" s="1"/>
    </row>
    <row r="3440" spans="1:9" x14ac:dyDescent="0.3">
      <c r="A3440" s="2">
        <v>45119</v>
      </c>
      <c r="B3440" s="1">
        <v>24.6</v>
      </c>
      <c r="C3440" s="1">
        <v>16.600000000000001</v>
      </c>
      <c r="G3440" s="2"/>
      <c r="H3440" s="1"/>
      <c r="I3440" s="1"/>
    </row>
    <row r="3441" spans="1:9" x14ac:dyDescent="0.3">
      <c r="A3441" s="2">
        <v>45120</v>
      </c>
      <c r="B3441" s="1">
        <v>26.9</v>
      </c>
      <c r="C3441" s="1">
        <v>16.2</v>
      </c>
      <c r="G3441" s="2"/>
      <c r="H3441" s="1"/>
      <c r="I3441" s="1"/>
    </row>
    <row r="3442" spans="1:9" x14ac:dyDescent="0.3">
      <c r="A3442" s="2">
        <v>45121</v>
      </c>
      <c r="B3442" s="1">
        <v>31.9</v>
      </c>
      <c r="C3442" s="1">
        <v>16.399999999999999</v>
      </c>
      <c r="G3442" s="2"/>
      <c r="H3442" s="1"/>
      <c r="I3442" s="1"/>
    </row>
    <row r="3443" spans="1:9" x14ac:dyDescent="0.3">
      <c r="A3443" s="2">
        <v>45122</v>
      </c>
      <c r="B3443" s="1">
        <v>23.7</v>
      </c>
      <c r="C3443" s="1">
        <v>16.8</v>
      </c>
      <c r="G3443" s="2"/>
      <c r="H3443" s="1"/>
      <c r="I3443" s="1"/>
    </row>
    <row r="3444" spans="1:9" x14ac:dyDescent="0.3">
      <c r="A3444" s="2">
        <v>45123</v>
      </c>
      <c r="B3444" s="1">
        <v>22.5</v>
      </c>
      <c r="C3444" s="1">
        <v>14.6</v>
      </c>
      <c r="G3444" s="2"/>
      <c r="H3444" s="1"/>
      <c r="I3444" s="1"/>
    </row>
    <row r="3445" spans="1:9" x14ac:dyDescent="0.3">
      <c r="A3445" s="2">
        <v>45124</v>
      </c>
      <c r="B3445" s="1">
        <v>24.2</v>
      </c>
      <c r="C3445" s="1">
        <v>12</v>
      </c>
      <c r="G3445" s="2"/>
      <c r="H3445" s="1"/>
      <c r="I3445" s="1"/>
    </row>
    <row r="3446" spans="1:9" x14ac:dyDescent="0.3">
      <c r="A3446" s="2">
        <v>45125</v>
      </c>
      <c r="B3446" s="1">
        <v>23.6</v>
      </c>
      <c r="C3446" s="1">
        <v>18.600000000000001</v>
      </c>
      <c r="G3446" s="2"/>
      <c r="H3446" s="1"/>
      <c r="I3446" s="1"/>
    </row>
    <row r="3447" spans="1:9" x14ac:dyDescent="0.3">
      <c r="A3447" s="2">
        <v>45126</v>
      </c>
      <c r="B3447" s="1">
        <v>23.5</v>
      </c>
      <c r="C3447" s="1">
        <v>17.899999999999999</v>
      </c>
      <c r="G3447" s="2"/>
      <c r="H3447" s="1"/>
      <c r="I3447" s="1"/>
    </row>
    <row r="3448" spans="1:9" x14ac:dyDescent="0.3">
      <c r="A3448" s="2">
        <v>45127</v>
      </c>
      <c r="B3448" s="1">
        <v>24.7</v>
      </c>
      <c r="C3448" s="1">
        <v>17.899999999999999</v>
      </c>
      <c r="G3448" s="2"/>
      <c r="H3448" s="1"/>
      <c r="I3448" s="1"/>
    </row>
    <row r="3449" spans="1:9" x14ac:dyDescent="0.3">
      <c r="A3449" s="2">
        <v>45128</v>
      </c>
      <c r="B3449" s="1">
        <v>25</v>
      </c>
      <c r="C3449" s="1">
        <v>15.1</v>
      </c>
      <c r="G3449" s="2"/>
      <c r="H3449" s="1"/>
      <c r="I3449" s="1"/>
    </row>
    <row r="3450" spans="1:9" x14ac:dyDescent="0.3">
      <c r="A3450" s="2">
        <v>45129</v>
      </c>
      <c r="B3450" s="1">
        <v>23.9</v>
      </c>
      <c r="C3450" s="1">
        <v>13.8</v>
      </c>
      <c r="G3450" s="2"/>
      <c r="H3450" s="1"/>
      <c r="I3450" s="1"/>
    </row>
    <row r="3451" spans="1:9" x14ac:dyDescent="0.3">
      <c r="A3451" s="2">
        <v>45130</v>
      </c>
      <c r="B3451" s="1">
        <v>26.2</v>
      </c>
      <c r="C3451" s="1">
        <v>17.100000000000001</v>
      </c>
      <c r="G3451" s="2"/>
      <c r="H3451" s="1"/>
      <c r="I3451" s="1"/>
    </row>
    <row r="3452" spans="1:9" x14ac:dyDescent="0.3">
      <c r="A3452" s="2">
        <v>45131</v>
      </c>
      <c r="B3452" s="1">
        <v>25.2</v>
      </c>
      <c r="C3452" s="1">
        <v>17.3</v>
      </c>
      <c r="G3452" s="2"/>
      <c r="H3452" s="1"/>
      <c r="I3452" s="1"/>
    </row>
    <row r="3453" spans="1:9" x14ac:dyDescent="0.3">
      <c r="A3453" s="2">
        <v>45132</v>
      </c>
      <c r="B3453" s="1">
        <v>23</v>
      </c>
      <c r="C3453" s="1">
        <v>14.9</v>
      </c>
      <c r="G3453" s="2"/>
      <c r="H3453" s="1"/>
      <c r="I3453" s="1"/>
    </row>
    <row r="3454" spans="1:9" x14ac:dyDescent="0.3">
      <c r="A3454" s="2">
        <v>45133</v>
      </c>
      <c r="B3454" s="1">
        <v>27.8</v>
      </c>
      <c r="C3454" s="1">
        <v>15.6</v>
      </c>
      <c r="G3454" s="2"/>
      <c r="H3454" s="1"/>
      <c r="I3454" s="1"/>
    </row>
    <row r="3455" spans="1:9" x14ac:dyDescent="0.3">
      <c r="A3455" s="2">
        <v>45134</v>
      </c>
      <c r="B3455" s="1">
        <v>26.9</v>
      </c>
      <c r="C3455" s="1">
        <v>19.7</v>
      </c>
      <c r="G3455" s="2"/>
      <c r="H3455" s="1"/>
      <c r="I3455" s="1"/>
    </row>
    <row r="3456" spans="1:9" x14ac:dyDescent="0.3">
      <c r="A3456" s="2">
        <v>45135</v>
      </c>
      <c r="B3456" s="1">
        <v>29.4</v>
      </c>
      <c r="C3456" s="1">
        <v>16.8</v>
      </c>
      <c r="G3456" s="2"/>
      <c r="H3456" s="1"/>
      <c r="I3456" s="1"/>
    </row>
    <row r="3457" spans="1:9" x14ac:dyDescent="0.3">
      <c r="A3457" s="2">
        <v>45136</v>
      </c>
      <c r="B3457" s="1">
        <v>25.7</v>
      </c>
      <c r="C3457" s="1">
        <v>17.600000000000001</v>
      </c>
      <c r="G3457" s="2"/>
      <c r="H3457" s="1"/>
      <c r="I3457" s="1"/>
    </row>
    <row r="3458" spans="1:9" x14ac:dyDescent="0.3">
      <c r="A3458" s="2">
        <v>45137</v>
      </c>
      <c r="B3458" s="1">
        <v>25.5</v>
      </c>
      <c r="C3458" s="1">
        <v>17</v>
      </c>
      <c r="G3458" s="2"/>
      <c r="H3458" s="1"/>
      <c r="I3458" s="1"/>
    </row>
    <row r="3459" spans="1:9" x14ac:dyDescent="0.3">
      <c r="A3459" s="2">
        <v>45138</v>
      </c>
      <c r="B3459" s="1">
        <v>27.2</v>
      </c>
      <c r="C3459" s="1">
        <v>15.4</v>
      </c>
      <c r="G3459" s="2"/>
      <c r="H3459" s="1"/>
      <c r="I3459" s="1"/>
    </row>
    <row r="3460" spans="1:9" x14ac:dyDescent="0.3">
      <c r="A3460" s="2">
        <v>45139</v>
      </c>
      <c r="B3460" s="1">
        <v>29.8</v>
      </c>
      <c r="C3460" s="1">
        <v>16.7</v>
      </c>
      <c r="G3460" s="2"/>
      <c r="H3460" s="1"/>
      <c r="I3460" s="1"/>
    </row>
    <row r="3461" spans="1:9" x14ac:dyDescent="0.3">
      <c r="A3461" s="2">
        <v>45140</v>
      </c>
      <c r="B3461" s="1">
        <v>27.7</v>
      </c>
      <c r="C3461" s="1">
        <v>17</v>
      </c>
      <c r="G3461" s="2"/>
      <c r="H3461" s="1"/>
      <c r="I3461" s="1"/>
    </row>
    <row r="3462" spans="1:9" x14ac:dyDescent="0.3">
      <c r="A3462" s="2">
        <v>45141</v>
      </c>
      <c r="B3462" s="1">
        <v>21.8</v>
      </c>
      <c r="C3462" s="1">
        <v>14.3</v>
      </c>
      <c r="G3462" s="2"/>
      <c r="H3462" s="1"/>
      <c r="I3462" s="1"/>
    </row>
    <row r="3463" spans="1:9" x14ac:dyDescent="0.3">
      <c r="A3463" s="2">
        <v>45142</v>
      </c>
      <c r="B3463" s="1">
        <v>22.9</v>
      </c>
      <c r="C3463" s="1">
        <v>14.5</v>
      </c>
      <c r="G3463" s="2"/>
      <c r="H3463" s="1"/>
      <c r="I3463" s="1"/>
    </row>
    <row r="3464" spans="1:9" x14ac:dyDescent="0.3">
      <c r="A3464" s="2">
        <v>45143</v>
      </c>
      <c r="B3464" s="1">
        <v>28.3</v>
      </c>
      <c r="C3464" s="1">
        <v>11</v>
      </c>
      <c r="G3464" s="2"/>
      <c r="H3464" s="1"/>
      <c r="I3464" s="1"/>
    </row>
    <row r="3465" spans="1:9" x14ac:dyDescent="0.3">
      <c r="A3465" s="2">
        <v>45144</v>
      </c>
      <c r="B3465" s="1">
        <v>22.5</v>
      </c>
      <c r="C3465" s="1">
        <v>15.6</v>
      </c>
      <c r="G3465" s="2"/>
      <c r="H3465" s="1"/>
      <c r="I3465" s="1"/>
    </row>
    <row r="3466" spans="1:9" x14ac:dyDescent="0.3">
      <c r="A3466" s="2">
        <v>45145</v>
      </c>
      <c r="B3466" s="1">
        <v>26.8</v>
      </c>
      <c r="C3466" s="1">
        <v>12.8</v>
      </c>
      <c r="G3466" s="2"/>
      <c r="H3466" s="1"/>
      <c r="I3466" s="1"/>
    </row>
    <row r="3467" spans="1:9" x14ac:dyDescent="0.3">
      <c r="A3467" s="2">
        <v>45146</v>
      </c>
      <c r="B3467" s="1">
        <v>30.1</v>
      </c>
      <c r="C3467" s="1">
        <v>14.5</v>
      </c>
      <c r="G3467" s="2"/>
      <c r="H3467" s="1"/>
      <c r="I3467" s="1"/>
    </row>
    <row r="3468" spans="1:9" x14ac:dyDescent="0.3">
      <c r="A3468" s="2">
        <v>45147</v>
      </c>
      <c r="B3468" s="1">
        <v>33.200000000000003</v>
      </c>
      <c r="C3468" s="1">
        <v>16.600000000000001</v>
      </c>
      <c r="G3468" s="2"/>
      <c r="H3468" s="1"/>
      <c r="I3468" s="1"/>
    </row>
    <row r="3469" spans="1:9" x14ac:dyDescent="0.3">
      <c r="A3469" s="2">
        <v>45148</v>
      </c>
      <c r="B3469" s="1">
        <v>30.6</v>
      </c>
      <c r="C3469" s="1">
        <v>18.8</v>
      </c>
      <c r="G3469" s="2"/>
      <c r="H3469" s="1"/>
      <c r="I3469" s="1"/>
    </row>
    <row r="3470" spans="1:9" x14ac:dyDescent="0.3">
      <c r="A3470" s="2">
        <v>45149</v>
      </c>
      <c r="B3470" s="1">
        <v>32.5</v>
      </c>
      <c r="C3470" s="1">
        <v>17.2</v>
      </c>
      <c r="G3470" s="2"/>
      <c r="H3470" s="1"/>
      <c r="I3470" s="1"/>
    </row>
    <row r="3471" spans="1:9" x14ac:dyDescent="0.3">
      <c r="A3471" s="2">
        <v>45150</v>
      </c>
      <c r="B3471" s="1">
        <v>22.8</v>
      </c>
      <c r="C3471" s="1">
        <v>18.100000000000001</v>
      </c>
      <c r="G3471" s="2"/>
      <c r="H3471" s="1"/>
      <c r="I3471" s="1"/>
    </row>
    <row r="3472" spans="1:9" x14ac:dyDescent="0.3">
      <c r="A3472" s="2">
        <v>45151</v>
      </c>
      <c r="B3472" s="1">
        <v>27.3</v>
      </c>
      <c r="C3472" s="1">
        <v>17.600000000000001</v>
      </c>
      <c r="G3472" s="2"/>
      <c r="H3472" s="1"/>
      <c r="I3472" s="1"/>
    </row>
    <row r="3473" spans="1:9" x14ac:dyDescent="0.3">
      <c r="A3473" s="2">
        <v>45152</v>
      </c>
      <c r="B3473" s="1">
        <v>28.3</v>
      </c>
      <c r="C3473" s="1">
        <v>18.899999999999999</v>
      </c>
      <c r="G3473" s="2"/>
      <c r="H3473" s="1"/>
      <c r="I3473" s="1"/>
    </row>
    <row r="3474" spans="1:9" x14ac:dyDescent="0.3">
      <c r="A3474" s="2">
        <v>45153</v>
      </c>
      <c r="B3474" s="1">
        <v>23.5</v>
      </c>
      <c r="C3474" s="1">
        <v>18.899999999999999</v>
      </c>
      <c r="G3474" s="2"/>
      <c r="H3474" s="1"/>
      <c r="I3474" s="1"/>
    </row>
    <row r="3475" spans="1:9" x14ac:dyDescent="0.3">
      <c r="A3475" s="2">
        <v>45154</v>
      </c>
      <c r="B3475" s="1">
        <v>24.3</v>
      </c>
      <c r="C3475" s="1">
        <v>18.8</v>
      </c>
      <c r="G3475" s="2"/>
      <c r="H3475" s="1"/>
      <c r="I3475" s="1"/>
    </row>
    <row r="3476" spans="1:9" x14ac:dyDescent="0.3">
      <c r="A3476" s="2">
        <v>45155</v>
      </c>
      <c r="B3476" s="1">
        <v>29</v>
      </c>
      <c r="C3476" s="1">
        <v>18.5</v>
      </c>
      <c r="G3476" s="2"/>
      <c r="H3476" s="1"/>
      <c r="I3476" s="1"/>
    </row>
    <row r="3477" spans="1:9" x14ac:dyDescent="0.3">
      <c r="A3477" s="2">
        <v>45156</v>
      </c>
      <c r="B3477" s="1">
        <v>33</v>
      </c>
      <c r="C3477" s="1">
        <v>18.7</v>
      </c>
      <c r="G3477" s="2"/>
      <c r="H3477" s="1"/>
      <c r="I3477" s="1"/>
    </row>
    <row r="3478" spans="1:9" x14ac:dyDescent="0.3">
      <c r="A3478" s="2">
        <v>45157</v>
      </c>
      <c r="B3478" s="1">
        <v>26.8</v>
      </c>
      <c r="C3478" s="1">
        <v>19.899999999999999</v>
      </c>
      <c r="G3478" s="2"/>
      <c r="H3478" s="1"/>
      <c r="I3478" s="1"/>
    </row>
    <row r="3479" spans="1:9" x14ac:dyDescent="0.3">
      <c r="A3479" s="2">
        <v>45158</v>
      </c>
      <c r="B3479" s="1">
        <v>24.9</v>
      </c>
      <c r="C3479" s="1">
        <v>19.899999999999999</v>
      </c>
      <c r="G3479" s="2"/>
      <c r="H3479" s="1"/>
      <c r="I3479" s="1"/>
    </row>
    <row r="3480" spans="1:9" x14ac:dyDescent="0.3">
      <c r="A3480" s="2">
        <v>45159</v>
      </c>
      <c r="B3480" s="1">
        <v>29.2</v>
      </c>
      <c r="C3480" s="1">
        <v>20.8</v>
      </c>
      <c r="G3480" s="2"/>
      <c r="H3480" s="1"/>
      <c r="I3480" s="1"/>
    </row>
    <row r="3481" spans="1:9" x14ac:dyDescent="0.3">
      <c r="A3481" s="2">
        <v>45160</v>
      </c>
      <c r="B3481" s="1">
        <v>30.5</v>
      </c>
      <c r="C3481" s="1">
        <v>20.2</v>
      </c>
      <c r="G3481" s="2"/>
      <c r="H3481" s="1"/>
      <c r="I3481" s="1"/>
    </row>
    <row r="3482" spans="1:9" x14ac:dyDescent="0.3">
      <c r="A3482" s="2">
        <v>45161</v>
      </c>
      <c r="B3482" s="1">
        <v>36.799999999999997</v>
      </c>
      <c r="C3482" s="1">
        <v>19.8</v>
      </c>
      <c r="G3482" s="2"/>
      <c r="H3482" s="1"/>
      <c r="I3482" s="1"/>
    </row>
    <row r="3483" spans="1:9" x14ac:dyDescent="0.3">
      <c r="A3483" s="2">
        <v>45162</v>
      </c>
      <c r="B3483" s="1">
        <v>31</v>
      </c>
      <c r="C3483" s="1">
        <v>18.600000000000001</v>
      </c>
      <c r="G3483" s="2"/>
      <c r="H3483" s="1"/>
      <c r="I3483" s="1"/>
    </row>
    <row r="3484" spans="1:9" x14ac:dyDescent="0.3">
      <c r="A3484" s="2">
        <v>45163</v>
      </c>
      <c r="B3484" s="1">
        <v>21.3</v>
      </c>
      <c r="C3484" s="1">
        <v>15.9</v>
      </c>
      <c r="G3484" s="2"/>
      <c r="H3484" s="1"/>
      <c r="I3484" s="1"/>
    </row>
    <row r="3485" spans="1:9" x14ac:dyDescent="0.3">
      <c r="A3485" s="2">
        <v>45164</v>
      </c>
      <c r="B3485" s="1">
        <v>21</v>
      </c>
      <c r="C3485" s="1">
        <v>14</v>
      </c>
      <c r="G3485" s="2"/>
      <c r="H3485" s="1"/>
      <c r="I3485" s="1"/>
    </row>
    <row r="3486" spans="1:9" x14ac:dyDescent="0.3">
      <c r="A3486" s="2">
        <v>45165</v>
      </c>
      <c r="B3486" s="1">
        <v>20.8</v>
      </c>
      <c r="C3486" s="1">
        <v>13.5</v>
      </c>
      <c r="G3486" s="2"/>
      <c r="H3486" s="1"/>
      <c r="I3486" s="1"/>
    </row>
    <row r="3487" spans="1:9" x14ac:dyDescent="0.3">
      <c r="A3487" s="2">
        <v>45166</v>
      </c>
      <c r="B3487" s="1">
        <v>23.8</v>
      </c>
      <c r="C3487" s="1">
        <v>15</v>
      </c>
      <c r="G3487" s="2"/>
      <c r="H3487" s="1"/>
      <c r="I3487" s="1"/>
    </row>
    <row r="3488" spans="1:9" x14ac:dyDescent="0.3">
      <c r="A3488" s="2">
        <v>45167</v>
      </c>
      <c r="B3488" s="1">
        <v>21.7</v>
      </c>
      <c r="C3488" s="1">
        <v>16.3</v>
      </c>
      <c r="G3488" s="2"/>
      <c r="H3488" s="1"/>
      <c r="I3488" s="1"/>
    </row>
    <row r="3489" spans="1:9" x14ac:dyDescent="0.3">
      <c r="A3489" s="2">
        <v>45168</v>
      </c>
      <c r="B3489" s="1">
        <v>23.8</v>
      </c>
      <c r="C3489" s="1">
        <v>15.5</v>
      </c>
      <c r="G3489" s="2"/>
      <c r="H3489" s="1"/>
      <c r="I3489" s="1"/>
    </row>
    <row r="3490" spans="1:9" x14ac:dyDescent="0.3">
      <c r="A3490" s="2">
        <v>45169</v>
      </c>
      <c r="B3490" s="1">
        <v>27</v>
      </c>
      <c r="C3490" s="1">
        <v>13.9</v>
      </c>
      <c r="G3490" s="2"/>
      <c r="H3490" s="1"/>
      <c r="I3490" s="1"/>
    </row>
    <row r="3491" spans="1:9" x14ac:dyDescent="0.3">
      <c r="A3491" s="2">
        <v>45170</v>
      </c>
      <c r="B3491" s="1">
        <v>25.9</v>
      </c>
      <c r="C3491" s="1">
        <v>16.600000000000001</v>
      </c>
      <c r="G3491" s="2"/>
      <c r="H3491" s="1"/>
      <c r="I3491" s="1"/>
    </row>
    <row r="3492" spans="1:9" x14ac:dyDescent="0.3">
      <c r="A3492" s="2">
        <v>45171</v>
      </c>
      <c r="B3492" s="1">
        <v>19.899999999999999</v>
      </c>
      <c r="C3492" s="1">
        <v>15.6</v>
      </c>
      <c r="G3492" s="2"/>
      <c r="H3492" s="1"/>
      <c r="I3492" s="1"/>
    </row>
    <row r="3493" spans="1:9" x14ac:dyDescent="0.3">
      <c r="A3493" s="2">
        <v>45172</v>
      </c>
      <c r="B3493" s="1">
        <v>28.1</v>
      </c>
      <c r="C3493" s="1">
        <v>15</v>
      </c>
      <c r="G3493" s="2"/>
      <c r="H3493" s="1"/>
      <c r="I3493" s="1"/>
    </row>
    <row r="3494" spans="1:9" x14ac:dyDescent="0.3">
      <c r="A3494" s="2">
        <v>45173</v>
      </c>
      <c r="B3494" s="1">
        <v>30</v>
      </c>
      <c r="C3494" s="1">
        <v>17.600000000000001</v>
      </c>
      <c r="G3494" s="2"/>
      <c r="H3494" s="1"/>
      <c r="I3494" s="1"/>
    </row>
    <row r="3495" spans="1:9" x14ac:dyDescent="0.3">
      <c r="A3495" s="2">
        <v>45174</v>
      </c>
      <c r="B3495" s="1">
        <v>30.6</v>
      </c>
      <c r="C3495" s="1">
        <v>15.7</v>
      </c>
      <c r="G3495" s="2"/>
      <c r="H3495" s="1"/>
      <c r="I3495" s="1"/>
    </row>
    <row r="3496" spans="1:9" x14ac:dyDescent="0.3">
      <c r="A3496" s="2">
        <v>45175</v>
      </c>
      <c r="B3496" s="1">
        <v>31.7</v>
      </c>
      <c r="C3496" s="1">
        <v>17</v>
      </c>
      <c r="G3496" s="2"/>
      <c r="H3496" s="1"/>
      <c r="I3496" s="1"/>
    </row>
    <row r="3497" spans="1:9" x14ac:dyDescent="0.3">
      <c r="A3497" s="2">
        <v>45176</v>
      </c>
      <c r="B3497" s="1">
        <v>30.6</v>
      </c>
      <c r="C3497" s="1">
        <v>17.399999999999999</v>
      </c>
      <c r="G3497" s="2"/>
      <c r="H3497" s="1"/>
      <c r="I3497" s="1"/>
    </row>
    <row r="3498" spans="1:9" x14ac:dyDescent="0.3">
      <c r="A3498" s="2">
        <v>45177</v>
      </c>
      <c r="B3498" s="1">
        <v>30.6</v>
      </c>
      <c r="C3498" s="1">
        <v>18</v>
      </c>
      <c r="G3498" s="2"/>
      <c r="H3498" s="1"/>
      <c r="I3498" s="1"/>
    </row>
    <row r="3499" spans="1:9" x14ac:dyDescent="0.3">
      <c r="A3499" s="2">
        <v>45178</v>
      </c>
      <c r="B3499" s="1">
        <v>28.8</v>
      </c>
      <c r="C3499" s="1">
        <v>17.100000000000001</v>
      </c>
      <c r="G3499" s="2"/>
      <c r="H3499" s="1"/>
      <c r="I3499" s="1"/>
    </row>
    <row r="3500" spans="1:9" x14ac:dyDescent="0.3">
      <c r="A3500" s="2">
        <v>45179</v>
      </c>
      <c r="B3500" s="1">
        <v>27.8</v>
      </c>
      <c r="C3500" s="1">
        <v>16</v>
      </c>
      <c r="G3500" s="2"/>
      <c r="H3500" s="1"/>
      <c r="I3500" s="1"/>
    </row>
    <row r="3501" spans="1:9" x14ac:dyDescent="0.3">
      <c r="A3501" s="2">
        <v>45180</v>
      </c>
      <c r="B3501" s="1">
        <v>24.1</v>
      </c>
      <c r="C3501" s="1">
        <v>17.5</v>
      </c>
      <c r="G3501" s="2"/>
      <c r="H3501" s="1"/>
      <c r="I3501" s="1"/>
    </row>
    <row r="3502" spans="1:9" x14ac:dyDescent="0.3">
      <c r="A3502" s="2">
        <v>45181</v>
      </c>
      <c r="B3502" s="1">
        <v>23.1</v>
      </c>
      <c r="C3502" s="1">
        <v>16.899999999999999</v>
      </c>
      <c r="G3502" s="2"/>
      <c r="H3502" s="1"/>
      <c r="I3502" s="1"/>
    </row>
    <row r="3503" spans="1:9" x14ac:dyDescent="0.3">
      <c r="A3503" s="2">
        <v>45182</v>
      </c>
      <c r="B3503" s="1">
        <v>24</v>
      </c>
      <c r="C3503" s="1">
        <v>15</v>
      </c>
    </row>
    <row r="3504" spans="1:9" x14ac:dyDescent="0.3">
      <c r="A3504" s="2">
        <v>45183</v>
      </c>
      <c r="B3504" s="1">
        <v>26.1</v>
      </c>
      <c r="C3504" s="1">
        <v>17.899999999999999</v>
      </c>
    </row>
    <row r="3505" spans="1:3" x14ac:dyDescent="0.3">
      <c r="A3505" s="2">
        <v>45184</v>
      </c>
      <c r="B3505" s="1">
        <v>28.8</v>
      </c>
      <c r="C3505" s="1">
        <v>16.8</v>
      </c>
    </row>
    <row r="3506" spans="1:3" x14ac:dyDescent="0.3">
      <c r="A3506" s="2">
        <v>45185</v>
      </c>
      <c r="B3506" s="1">
        <v>27</v>
      </c>
      <c r="C3506" s="1">
        <v>15.6</v>
      </c>
    </row>
    <row r="3507" spans="1:3" x14ac:dyDescent="0.3">
      <c r="A3507" s="2">
        <v>45186</v>
      </c>
      <c r="B3507" s="1">
        <v>25.6</v>
      </c>
      <c r="C3507" s="1">
        <v>13.6</v>
      </c>
    </row>
    <row r="3508" spans="1:3" x14ac:dyDescent="0.3">
      <c r="A3508" s="2">
        <v>45187</v>
      </c>
      <c r="B3508" s="1">
        <v>25.6</v>
      </c>
      <c r="C3508" s="1">
        <v>16.600000000000001</v>
      </c>
    </row>
    <row r="3509" spans="1:3" x14ac:dyDescent="0.3">
      <c r="A3509" s="2">
        <v>45188</v>
      </c>
      <c r="B3509" s="1">
        <v>24.7</v>
      </c>
      <c r="C3509" s="1">
        <v>14.3</v>
      </c>
    </row>
    <row r="3510" spans="1:3" x14ac:dyDescent="0.3">
      <c r="A3510" s="2">
        <v>45189</v>
      </c>
      <c r="B3510" s="1">
        <v>26.6</v>
      </c>
      <c r="C3510" s="1">
        <v>13.8</v>
      </c>
    </row>
    <row r="3511" spans="1:3" x14ac:dyDescent="0.3">
      <c r="A3511" s="2">
        <v>45190</v>
      </c>
      <c r="B3511" s="1">
        <v>22.3</v>
      </c>
      <c r="C3511" s="1">
        <v>12.2</v>
      </c>
    </row>
    <row r="3512" spans="1:3" x14ac:dyDescent="0.3">
      <c r="A3512" s="2">
        <v>45191</v>
      </c>
      <c r="B3512" s="1">
        <v>20.9</v>
      </c>
      <c r="C3512" s="1">
        <v>11.9</v>
      </c>
    </row>
    <row r="3513" spans="1:3" x14ac:dyDescent="0.3">
      <c r="A3513" s="2">
        <v>45192</v>
      </c>
      <c r="B3513" s="1">
        <v>23.4</v>
      </c>
      <c r="C3513" s="1">
        <v>10.8</v>
      </c>
    </row>
    <row r="3514" spans="1:3" x14ac:dyDescent="0.3">
      <c r="A3514" s="2">
        <v>45193</v>
      </c>
      <c r="B3514" s="1">
        <v>28.8</v>
      </c>
      <c r="C3514" s="1">
        <v>9.8000000000000007</v>
      </c>
    </row>
    <row r="3515" spans="1:3" x14ac:dyDescent="0.3">
      <c r="A3515" s="2">
        <v>45194</v>
      </c>
      <c r="B3515" s="1">
        <v>26.2</v>
      </c>
      <c r="C3515" s="1">
        <v>10.8</v>
      </c>
    </row>
    <row r="3516" spans="1:3" x14ac:dyDescent="0.3">
      <c r="A3516" s="2">
        <v>45195</v>
      </c>
      <c r="B3516" s="1">
        <v>25.5</v>
      </c>
      <c r="C3516" s="1">
        <v>13.8</v>
      </c>
    </row>
    <row r="3517" spans="1:3" x14ac:dyDescent="0.3">
      <c r="A3517" s="2">
        <v>45196</v>
      </c>
      <c r="B3517" s="1">
        <v>28.1</v>
      </c>
      <c r="C3517" s="1">
        <v>15.9</v>
      </c>
    </row>
    <row r="3518" spans="1:3" x14ac:dyDescent="0.3">
      <c r="A3518" s="2">
        <v>45197</v>
      </c>
      <c r="B3518" s="1">
        <v>31.1</v>
      </c>
      <c r="C3518" s="1">
        <v>14.4</v>
      </c>
    </row>
    <row r="3519" spans="1:3" x14ac:dyDescent="0.3">
      <c r="A3519" s="2">
        <v>45198</v>
      </c>
      <c r="B3519" s="1">
        <v>26.4</v>
      </c>
      <c r="C3519" s="1">
        <v>14.4</v>
      </c>
    </row>
    <row r="3520" spans="1:3" x14ac:dyDescent="0.3">
      <c r="A3520" s="2">
        <v>45199</v>
      </c>
      <c r="B3520" s="1">
        <v>33.799999999999997</v>
      </c>
      <c r="C3520" s="1">
        <v>15.8</v>
      </c>
    </row>
    <row r="3521" spans="1:3" x14ac:dyDescent="0.3">
      <c r="A3521" s="2">
        <v>45200</v>
      </c>
      <c r="B3521" s="1">
        <v>32.9</v>
      </c>
      <c r="C3521" s="1">
        <v>14.2</v>
      </c>
    </row>
    <row r="3522" spans="1:3" x14ac:dyDescent="0.3">
      <c r="A3522" s="2">
        <v>45201</v>
      </c>
      <c r="B3522" s="1">
        <v>30.7</v>
      </c>
      <c r="C3522" s="1">
        <v>14.7</v>
      </c>
    </row>
    <row r="3523" spans="1:3" x14ac:dyDescent="0.3">
      <c r="A3523" s="2">
        <v>45202</v>
      </c>
      <c r="B3523" s="1">
        <v>19.5</v>
      </c>
      <c r="C3523" s="1">
        <v>17</v>
      </c>
    </row>
    <row r="3524" spans="1:3" x14ac:dyDescent="0.3">
      <c r="A3524" s="2">
        <v>45203</v>
      </c>
      <c r="B3524" s="1">
        <v>24.6</v>
      </c>
      <c r="C3524" s="1">
        <v>16.100000000000001</v>
      </c>
    </row>
    <row r="3525" spans="1:3" x14ac:dyDescent="0.3">
      <c r="A3525" s="2">
        <v>45204</v>
      </c>
      <c r="B3525" s="1">
        <v>27.6</v>
      </c>
      <c r="C3525" s="1">
        <v>13.8</v>
      </c>
    </row>
    <row r="3526" spans="1:3" x14ac:dyDescent="0.3">
      <c r="A3526" s="2">
        <v>45205</v>
      </c>
      <c r="B3526" s="1">
        <v>29.2</v>
      </c>
      <c r="C3526" s="1">
        <v>14.2</v>
      </c>
    </row>
    <row r="3527" spans="1:3" x14ac:dyDescent="0.3">
      <c r="A3527" s="2">
        <v>45206</v>
      </c>
      <c r="B3527" s="1">
        <v>33</v>
      </c>
      <c r="C3527" s="1">
        <v>12.9</v>
      </c>
    </row>
    <row r="3528" spans="1:3" x14ac:dyDescent="0.3">
      <c r="A3528" s="2">
        <v>45207</v>
      </c>
      <c r="B3528" s="1">
        <v>34.1</v>
      </c>
      <c r="C3528" s="1">
        <v>13.2</v>
      </c>
    </row>
    <row r="3529" spans="1:3" x14ac:dyDescent="0.3">
      <c r="A3529" s="2">
        <v>45208</v>
      </c>
      <c r="B3529" s="1">
        <v>33.1</v>
      </c>
      <c r="C3529" s="1">
        <v>11.7</v>
      </c>
    </row>
    <row r="3530" spans="1:3" x14ac:dyDescent="0.3">
      <c r="A3530" s="2">
        <v>45209</v>
      </c>
      <c r="B3530" s="1">
        <v>31.6</v>
      </c>
      <c r="C3530" s="1">
        <v>10.9</v>
      </c>
    </row>
    <row r="3531" spans="1:3" x14ac:dyDescent="0.3">
      <c r="A3531" s="2">
        <v>45210</v>
      </c>
      <c r="B3531" s="1">
        <v>32.799999999999997</v>
      </c>
      <c r="C3531" s="1">
        <v>10.4</v>
      </c>
    </row>
    <row r="3532" spans="1:3" x14ac:dyDescent="0.3">
      <c r="A3532" s="2">
        <v>45211</v>
      </c>
      <c r="B3532" s="1">
        <v>32</v>
      </c>
      <c r="C3532" s="1">
        <v>12.9</v>
      </c>
    </row>
    <row r="3533" spans="1:3" x14ac:dyDescent="0.3">
      <c r="A3533" s="2">
        <v>45212</v>
      </c>
      <c r="B3533" s="1">
        <v>25.5</v>
      </c>
      <c r="C3533" s="1">
        <v>15.2</v>
      </c>
    </row>
    <row r="3534" spans="1:3" x14ac:dyDescent="0.3">
      <c r="A3534" s="2">
        <v>45213</v>
      </c>
      <c r="B3534" s="1">
        <v>17.2</v>
      </c>
      <c r="C3534" s="1">
        <v>14.6</v>
      </c>
    </row>
    <row r="3535" spans="1:3" x14ac:dyDescent="0.3">
      <c r="A3535" s="2">
        <v>45214</v>
      </c>
      <c r="B3535" s="1">
        <v>17.3</v>
      </c>
      <c r="C3535" s="1">
        <v>13.6</v>
      </c>
    </row>
    <row r="3536" spans="1:3" x14ac:dyDescent="0.3">
      <c r="A3536" s="2">
        <v>45215</v>
      </c>
      <c r="B3536" s="1">
        <v>21.9</v>
      </c>
      <c r="C3536" s="1">
        <v>13.3</v>
      </c>
    </row>
    <row r="3537" spans="1:3" x14ac:dyDescent="0.3">
      <c r="A3537" s="2">
        <v>45216</v>
      </c>
      <c r="B3537" s="1">
        <v>25.8</v>
      </c>
      <c r="C3537" s="1">
        <v>18.7</v>
      </c>
    </row>
    <row r="3538" spans="1:3" x14ac:dyDescent="0.3">
      <c r="A3538" s="2">
        <v>45217</v>
      </c>
      <c r="B3538" s="1">
        <v>25.1</v>
      </c>
      <c r="C3538" s="1">
        <v>16.3</v>
      </c>
    </row>
    <row r="3539" spans="1:3" x14ac:dyDescent="0.3">
      <c r="A3539" s="2">
        <v>45218</v>
      </c>
      <c r="B3539" s="1">
        <v>20.2</v>
      </c>
      <c r="C3539" s="1">
        <v>12.5</v>
      </c>
    </row>
    <row r="3540" spans="1:3" x14ac:dyDescent="0.3">
      <c r="A3540" s="2">
        <v>45219</v>
      </c>
      <c r="B3540" s="1">
        <v>17.2</v>
      </c>
      <c r="C3540" s="1">
        <v>12.5</v>
      </c>
    </row>
    <row r="3541" spans="1:3" x14ac:dyDescent="0.3">
      <c r="A3541" s="2">
        <v>45220</v>
      </c>
      <c r="B3541" s="1">
        <v>20.5</v>
      </c>
      <c r="C3541" s="1">
        <v>8.6999999999999993</v>
      </c>
    </row>
    <row r="3542" spans="1:3" x14ac:dyDescent="0.3">
      <c r="A3542" s="2">
        <v>45221</v>
      </c>
      <c r="B3542" s="1">
        <v>21.6</v>
      </c>
      <c r="C3542" s="1">
        <v>7.8</v>
      </c>
    </row>
    <row r="3543" spans="1:3" x14ac:dyDescent="0.3">
      <c r="A3543" s="2">
        <v>45222</v>
      </c>
      <c r="B3543" s="1">
        <v>14.2</v>
      </c>
      <c r="C3543" s="1">
        <v>9.8000000000000007</v>
      </c>
    </row>
    <row r="3544" spans="1:3" x14ac:dyDescent="0.3">
      <c r="A3544" s="2">
        <v>45223</v>
      </c>
      <c r="B3544" s="1">
        <v>21.8</v>
      </c>
      <c r="C3544" s="1">
        <v>6.9</v>
      </c>
    </row>
    <row r="3545" spans="1:3" x14ac:dyDescent="0.3">
      <c r="A3545" s="2">
        <v>45224</v>
      </c>
      <c r="B3545" s="1">
        <v>20.100000000000001</v>
      </c>
      <c r="C3545" s="1">
        <v>9.6</v>
      </c>
    </row>
    <row r="3546" spans="1:3" x14ac:dyDescent="0.3">
      <c r="A3546" s="2">
        <v>45225</v>
      </c>
      <c r="B3546" s="1">
        <v>16.5</v>
      </c>
      <c r="C3546" s="1">
        <v>10.4</v>
      </c>
    </row>
    <row r="3547" spans="1:3" x14ac:dyDescent="0.3">
      <c r="A3547" s="2">
        <v>45226</v>
      </c>
      <c r="B3547" s="1">
        <v>20.5</v>
      </c>
      <c r="C3547" s="1">
        <v>8.5</v>
      </c>
    </row>
    <row r="3548" spans="1:3" x14ac:dyDescent="0.3">
      <c r="A3548" s="2">
        <v>45227</v>
      </c>
      <c r="B3548" s="1">
        <v>23.5</v>
      </c>
      <c r="C3548" s="1">
        <v>9.1</v>
      </c>
    </row>
    <row r="3549" spans="1:3" x14ac:dyDescent="0.3">
      <c r="A3549" s="2">
        <v>45228</v>
      </c>
      <c r="B3549" s="1">
        <v>20.3</v>
      </c>
      <c r="C3549" s="1">
        <v>11.1</v>
      </c>
    </row>
    <row r="3550" spans="1:3" x14ac:dyDescent="0.3">
      <c r="A3550" s="2">
        <v>45229</v>
      </c>
      <c r="B3550" s="1">
        <v>20.5</v>
      </c>
      <c r="C3550" s="1">
        <v>9.6999999999999993</v>
      </c>
    </row>
    <row r="3551" spans="1:3" x14ac:dyDescent="0.3">
      <c r="A3551" s="2">
        <v>45230</v>
      </c>
      <c r="B3551" s="1">
        <v>21.1</v>
      </c>
      <c r="C3551" s="1">
        <v>5.5</v>
      </c>
    </row>
    <row r="3552" spans="1:3" x14ac:dyDescent="0.3">
      <c r="A3552" s="2">
        <v>45231</v>
      </c>
      <c r="B3552" s="1">
        <v>23.3</v>
      </c>
      <c r="C3552" s="1">
        <v>10.4</v>
      </c>
    </row>
    <row r="3553" spans="1:3" x14ac:dyDescent="0.3">
      <c r="A3553" s="2">
        <v>45232</v>
      </c>
      <c r="B3553" s="1">
        <v>23.3</v>
      </c>
      <c r="C3553" s="1">
        <v>8.6999999999999993</v>
      </c>
    </row>
    <row r="3554" spans="1:3" x14ac:dyDescent="0.3">
      <c r="A3554" s="2">
        <v>45233</v>
      </c>
      <c r="B3554" s="1">
        <v>16.600000000000001</v>
      </c>
      <c r="C3554" s="1">
        <v>10.8</v>
      </c>
    </row>
    <row r="3555" spans="1:3" x14ac:dyDescent="0.3">
      <c r="A3555" s="2">
        <v>45234</v>
      </c>
      <c r="B3555" s="1">
        <v>21.3</v>
      </c>
      <c r="C3555" s="1">
        <v>12</v>
      </c>
    </row>
    <row r="3556" spans="1:3" x14ac:dyDescent="0.3">
      <c r="A3556" s="2">
        <v>45235</v>
      </c>
      <c r="B3556" s="1">
        <v>17.399999999999999</v>
      </c>
      <c r="C3556" s="1">
        <v>10.1</v>
      </c>
    </row>
    <row r="3557" spans="1:3" x14ac:dyDescent="0.3">
      <c r="A3557" s="2">
        <v>45236</v>
      </c>
      <c r="B3557" s="1">
        <v>14.5</v>
      </c>
      <c r="C3557" s="1">
        <v>4.0999999999999996</v>
      </c>
    </row>
    <row r="3558" spans="1:3" x14ac:dyDescent="0.3">
      <c r="A3558" s="2">
        <v>45237</v>
      </c>
      <c r="B3558" s="1">
        <v>14.8</v>
      </c>
      <c r="C3558" s="1">
        <v>4.0999999999999996</v>
      </c>
    </row>
    <row r="3559" spans="1:3" x14ac:dyDescent="0.3">
      <c r="A3559" s="2">
        <v>45238</v>
      </c>
      <c r="B3559" s="1">
        <v>21.1</v>
      </c>
      <c r="C3559" s="1">
        <v>8.1999999999999993</v>
      </c>
    </row>
    <row r="3560" spans="1:3" x14ac:dyDescent="0.3">
      <c r="A3560" s="2">
        <v>45239</v>
      </c>
      <c r="B3560" s="1">
        <v>19.100000000000001</v>
      </c>
      <c r="C3560" s="1">
        <v>8.5</v>
      </c>
    </row>
    <row r="3561" spans="1:3" x14ac:dyDescent="0.3">
      <c r="A3561" s="2">
        <v>45240</v>
      </c>
      <c r="B3561" s="1">
        <v>15</v>
      </c>
      <c r="C3561" s="1">
        <v>10.1</v>
      </c>
    </row>
    <row r="3562" spans="1:3" x14ac:dyDescent="0.3">
      <c r="A3562" s="2">
        <v>45241</v>
      </c>
      <c r="B3562" s="1">
        <v>24.1</v>
      </c>
      <c r="C3562" s="1">
        <v>12.2</v>
      </c>
    </row>
    <row r="3563" spans="1:3" x14ac:dyDescent="0.3">
      <c r="A3563" s="2">
        <v>45242</v>
      </c>
      <c r="B3563" s="1">
        <v>18.8</v>
      </c>
      <c r="C3563" s="1">
        <v>10.3</v>
      </c>
    </row>
    <row r="3564" spans="1:3" x14ac:dyDescent="0.3">
      <c r="A3564" s="2">
        <v>45243</v>
      </c>
      <c r="B3564" s="1">
        <v>23.9</v>
      </c>
      <c r="C3564" s="1">
        <v>11.8</v>
      </c>
    </row>
    <row r="3565" spans="1:3" x14ac:dyDescent="0.3">
      <c r="A3565" s="2">
        <v>45244</v>
      </c>
      <c r="B3565" s="1">
        <v>19.7</v>
      </c>
      <c r="C3565" s="1">
        <v>11.6</v>
      </c>
    </row>
    <row r="3566" spans="1:3" x14ac:dyDescent="0.3">
      <c r="A3566" s="2">
        <v>45245</v>
      </c>
      <c r="B3566" s="1">
        <v>20.399999999999999</v>
      </c>
      <c r="C3566" s="1">
        <v>13</v>
      </c>
    </row>
    <row r="3567" spans="1:3" x14ac:dyDescent="0.3">
      <c r="A3567" s="2">
        <v>45246</v>
      </c>
      <c r="B3567" s="1">
        <v>16.2</v>
      </c>
      <c r="C3567" s="1">
        <v>12.8</v>
      </c>
    </row>
    <row r="3568" spans="1:3" x14ac:dyDescent="0.3">
      <c r="A3568" s="2">
        <v>45247</v>
      </c>
      <c r="B3568" s="1">
        <v>19.7</v>
      </c>
      <c r="C3568" s="1">
        <v>8.6999999999999993</v>
      </c>
    </row>
    <row r="3569" spans="1:3" x14ac:dyDescent="0.3">
      <c r="A3569" s="2">
        <v>45248</v>
      </c>
      <c r="B3569" s="1">
        <v>20.399999999999999</v>
      </c>
      <c r="C3569" s="1">
        <v>6.9</v>
      </c>
    </row>
    <row r="3570" spans="1:3" x14ac:dyDescent="0.3">
      <c r="A3570" s="2">
        <v>45249</v>
      </c>
      <c r="B3570" s="1">
        <v>20.5</v>
      </c>
      <c r="C3570" s="1">
        <v>7.9</v>
      </c>
    </row>
    <row r="3571" spans="1:3" x14ac:dyDescent="0.3">
      <c r="A3571" s="2">
        <v>45250</v>
      </c>
      <c r="B3571" s="1">
        <v>13.6</v>
      </c>
      <c r="C3571" s="1">
        <v>9</v>
      </c>
    </row>
    <row r="3572" spans="1:3" x14ac:dyDescent="0.3">
      <c r="A3572" s="2">
        <v>45251</v>
      </c>
      <c r="B3572" s="1">
        <v>11.7</v>
      </c>
      <c r="C3572" s="1">
        <v>8.6</v>
      </c>
    </row>
    <row r="3573" spans="1:3" x14ac:dyDescent="0.3">
      <c r="A3573" s="2">
        <v>45252</v>
      </c>
      <c r="B3573" s="1">
        <v>13</v>
      </c>
      <c r="C3573" s="1">
        <v>9.1</v>
      </c>
    </row>
    <row r="3574" spans="1:3" x14ac:dyDescent="0.3">
      <c r="A3574" s="2">
        <v>45253</v>
      </c>
      <c r="B3574" s="1">
        <v>15.5</v>
      </c>
      <c r="C3574" s="1">
        <v>6.4</v>
      </c>
    </row>
    <row r="3575" spans="1:3" x14ac:dyDescent="0.3">
      <c r="A3575" s="2">
        <v>45254</v>
      </c>
      <c r="B3575" s="1">
        <v>15.6</v>
      </c>
      <c r="C3575" s="1">
        <v>3.8</v>
      </c>
    </row>
    <row r="3576" spans="1:3" x14ac:dyDescent="0.3">
      <c r="A3576" s="2">
        <v>45255</v>
      </c>
      <c r="B3576" s="1">
        <v>16.5</v>
      </c>
      <c r="C3576" s="1">
        <v>5.3</v>
      </c>
    </row>
    <row r="3577" spans="1:3" x14ac:dyDescent="0.3">
      <c r="A3577" s="2">
        <v>45256</v>
      </c>
      <c r="B3577" s="1">
        <v>15.3</v>
      </c>
      <c r="C3577" s="1">
        <v>4</v>
      </c>
    </row>
    <row r="3578" spans="1:3" x14ac:dyDescent="0.3">
      <c r="A3578" s="2">
        <v>45257</v>
      </c>
      <c r="B3578" s="1">
        <v>12.5</v>
      </c>
      <c r="C3578" s="1">
        <v>8.4</v>
      </c>
    </row>
    <row r="3579" spans="1:3" x14ac:dyDescent="0.3">
      <c r="A3579" s="2">
        <v>45258</v>
      </c>
      <c r="B3579" s="1">
        <v>14.2</v>
      </c>
      <c r="C3579" s="1">
        <v>10.9</v>
      </c>
    </row>
    <row r="3580" spans="1:3" x14ac:dyDescent="0.3">
      <c r="A3580" s="2">
        <v>45259</v>
      </c>
      <c r="B3580" s="1">
        <v>17.3</v>
      </c>
      <c r="C3580" s="1">
        <v>11.5</v>
      </c>
    </row>
    <row r="3581" spans="1:3" x14ac:dyDescent="0.3">
      <c r="A3581" s="2">
        <v>45260</v>
      </c>
      <c r="B3581" s="1">
        <v>14.4</v>
      </c>
      <c r="C3581" s="1">
        <v>6.9</v>
      </c>
    </row>
    <row r="3582" spans="1:3" x14ac:dyDescent="0.3">
      <c r="A3582" s="2">
        <v>45261</v>
      </c>
      <c r="B3582" s="1">
        <v>12.8</v>
      </c>
      <c r="C3582" s="1">
        <v>5.2</v>
      </c>
    </row>
    <row r="3583" spans="1:3" x14ac:dyDescent="0.3">
      <c r="A3583" s="2">
        <v>45262</v>
      </c>
      <c r="B3583" s="1">
        <v>11.4</v>
      </c>
      <c r="C3583" s="1">
        <v>4.3</v>
      </c>
    </row>
    <row r="3584" spans="1:3" x14ac:dyDescent="0.3">
      <c r="A3584" s="2">
        <v>45263</v>
      </c>
      <c r="B3584" s="1">
        <v>14.1</v>
      </c>
      <c r="C3584" s="1">
        <v>1.7</v>
      </c>
    </row>
    <row r="3585" spans="1:3" x14ac:dyDescent="0.3">
      <c r="A3585" s="2">
        <v>45264</v>
      </c>
      <c r="B3585" s="1">
        <v>14.4</v>
      </c>
      <c r="C3585" s="1">
        <v>5.9</v>
      </c>
    </row>
    <row r="3586" spans="1:3" x14ac:dyDescent="0.3">
      <c r="A3586" s="2">
        <v>45265</v>
      </c>
      <c r="B3586" s="1">
        <v>11.2</v>
      </c>
      <c r="C3586" s="1">
        <v>3.3</v>
      </c>
    </row>
    <row r="3587" spans="1:3" x14ac:dyDescent="0.3">
      <c r="A3587" s="2">
        <v>45266</v>
      </c>
      <c r="B3587" s="1">
        <v>10.1</v>
      </c>
      <c r="C3587" s="1">
        <v>0.8</v>
      </c>
    </row>
    <row r="3588" spans="1:3" x14ac:dyDescent="0.3">
      <c r="A3588" s="2">
        <v>45267</v>
      </c>
      <c r="B3588" s="1">
        <v>17.5</v>
      </c>
      <c r="C3588" s="1">
        <v>3.8</v>
      </c>
    </row>
    <row r="3589" spans="1:3" x14ac:dyDescent="0.3">
      <c r="A3589" s="2">
        <v>45268</v>
      </c>
      <c r="B3589" s="1">
        <v>12.7</v>
      </c>
      <c r="C3589" s="1">
        <v>7.5</v>
      </c>
    </row>
    <row r="3590" spans="1:3" x14ac:dyDescent="0.3">
      <c r="A3590" s="2">
        <v>45269</v>
      </c>
      <c r="B3590" s="1">
        <v>22.9</v>
      </c>
      <c r="C3590" s="1">
        <v>6.3</v>
      </c>
    </row>
    <row r="3591" spans="1:3" x14ac:dyDescent="0.3">
      <c r="A3591" s="2">
        <v>45270</v>
      </c>
      <c r="B3591" s="1">
        <v>16.3</v>
      </c>
      <c r="C3591" s="1">
        <v>10.3</v>
      </c>
    </row>
    <row r="3592" spans="1:3" x14ac:dyDescent="0.3">
      <c r="A3592" s="2">
        <v>45271</v>
      </c>
      <c r="B3592" s="1">
        <v>15.9</v>
      </c>
      <c r="C3592" s="1">
        <v>8</v>
      </c>
    </row>
    <row r="3593" spans="1:3" x14ac:dyDescent="0.3">
      <c r="A3593" s="2">
        <v>45272</v>
      </c>
      <c r="B3593" s="1">
        <v>15.1</v>
      </c>
      <c r="C3593" s="1">
        <v>11</v>
      </c>
    </row>
    <row r="3594" spans="1:3" x14ac:dyDescent="0.3">
      <c r="A3594" s="2">
        <v>45273</v>
      </c>
      <c r="B3594" s="1">
        <v>13.8</v>
      </c>
      <c r="C3594" s="1">
        <v>8.1</v>
      </c>
    </row>
    <row r="3595" spans="1:3" x14ac:dyDescent="0.3">
      <c r="A3595" s="2">
        <v>45274</v>
      </c>
      <c r="B3595" s="1">
        <v>12.4</v>
      </c>
      <c r="C3595" s="1">
        <v>6.4</v>
      </c>
    </row>
    <row r="3596" spans="1:3" x14ac:dyDescent="0.3">
      <c r="A3596" s="2">
        <v>45275</v>
      </c>
      <c r="B3596" s="1">
        <v>15.2</v>
      </c>
      <c r="C3596" s="1">
        <v>5.8</v>
      </c>
    </row>
    <row r="3597" spans="1:3" x14ac:dyDescent="0.3">
      <c r="A3597" s="2">
        <v>45276</v>
      </c>
      <c r="B3597" s="1">
        <v>13.2</v>
      </c>
      <c r="C3597" s="1">
        <v>2.7</v>
      </c>
    </row>
    <row r="3598" spans="1:3" x14ac:dyDescent="0.3">
      <c r="A3598" s="2">
        <v>45277</v>
      </c>
      <c r="B3598" s="1">
        <v>12.9</v>
      </c>
      <c r="C3598" s="1">
        <v>-1</v>
      </c>
    </row>
    <row r="3599" spans="1:3" x14ac:dyDescent="0.3">
      <c r="A3599" s="2">
        <v>45278</v>
      </c>
      <c r="B3599" s="1">
        <v>10.9</v>
      </c>
      <c r="C3599" s="1">
        <v>-2</v>
      </c>
    </row>
    <row r="3600" spans="1:3" x14ac:dyDescent="0.3">
      <c r="A3600" s="2">
        <v>45279</v>
      </c>
      <c r="B3600" s="1">
        <v>13.4</v>
      </c>
      <c r="C3600" s="1">
        <v>0.7</v>
      </c>
    </row>
    <row r="3601" spans="1:3" x14ac:dyDescent="0.3">
      <c r="A3601" s="2">
        <v>45280</v>
      </c>
      <c r="B3601" s="1">
        <v>11</v>
      </c>
      <c r="C3601" s="1">
        <v>7.7</v>
      </c>
    </row>
    <row r="3602" spans="1:3" x14ac:dyDescent="0.3">
      <c r="A3602" s="2">
        <v>45281</v>
      </c>
      <c r="B3602" s="1">
        <v>14.1</v>
      </c>
      <c r="C3602" s="1">
        <v>5.2</v>
      </c>
    </row>
    <row r="3603" spans="1:3" x14ac:dyDescent="0.3">
      <c r="A3603" s="2">
        <v>45282</v>
      </c>
      <c r="B3603" s="1">
        <v>14.8</v>
      </c>
      <c r="C3603" s="1">
        <v>7.8</v>
      </c>
    </row>
    <row r="3604" spans="1:3" x14ac:dyDescent="0.3">
      <c r="A3604" s="2">
        <v>45283</v>
      </c>
      <c r="B3604" s="1">
        <v>14</v>
      </c>
      <c r="C3604" s="1">
        <v>3.1</v>
      </c>
    </row>
    <row r="3605" spans="1:3" x14ac:dyDescent="0.3">
      <c r="A3605" s="2">
        <v>45284</v>
      </c>
      <c r="B3605" s="1">
        <v>14</v>
      </c>
      <c r="C3605" s="1">
        <v>0</v>
      </c>
    </row>
    <row r="3606" spans="1:3" x14ac:dyDescent="0.3">
      <c r="A3606" s="2">
        <v>45285</v>
      </c>
      <c r="B3606" s="1">
        <v>13.5</v>
      </c>
      <c r="C3606" s="1">
        <v>-0.9</v>
      </c>
    </row>
    <row r="3607" spans="1:3" x14ac:dyDescent="0.3">
      <c r="A3607" s="2">
        <v>45286</v>
      </c>
      <c r="B3607" s="1">
        <v>13.5</v>
      </c>
      <c r="C3607" s="1">
        <v>-1</v>
      </c>
    </row>
    <row r="3608" spans="1:3" x14ac:dyDescent="0.3">
      <c r="A3608" s="2">
        <v>45287</v>
      </c>
      <c r="B3608" s="1">
        <v>10.4</v>
      </c>
      <c r="C3608" s="1">
        <v>-1</v>
      </c>
    </row>
    <row r="3609" spans="1:3" x14ac:dyDescent="0.3">
      <c r="A3609" s="2">
        <v>45288</v>
      </c>
      <c r="B3609" s="1">
        <v>14.8</v>
      </c>
      <c r="C3609" s="1">
        <v>7.8</v>
      </c>
    </row>
    <row r="3610" spans="1:3" x14ac:dyDescent="0.3">
      <c r="A3610" s="2">
        <v>45289</v>
      </c>
      <c r="B3610" s="1">
        <v>15.1</v>
      </c>
      <c r="C3610" s="1">
        <v>7.2</v>
      </c>
    </row>
    <row r="3611" spans="1:3" x14ac:dyDescent="0.3">
      <c r="A3611" s="2">
        <v>45290</v>
      </c>
      <c r="B3611" s="1">
        <v>15.4</v>
      </c>
      <c r="C3611" s="1">
        <v>2.9</v>
      </c>
    </row>
    <row r="3612" spans="1:3" x14ac:dyDescent="0.3">
      <c r="A3612" s="2">
        <v>45291</v>
      </c>
      <c r="B3612" s="1">
        <v>14</v>
      </c>
      <c r="C3612" s="1">
        <v>4.8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E93E2-80AC-4683-A48F-7E252F247075}">
  <dimension ref="A1:P3613"/>
  <sheetViews>
    <sheetView workbookViewId="0">
      <selection activeCell="F24" sqref="F24"/>
    </sheetView>
  </sheetViews>
  <sheetFormatPr baseColWidth="10" defaultRowHeight="14.4" x14ac:dyDescent="0.3"/>
  <sheetData>
    <row r="1" spans="1:16" ht="21.6" x14ac:dyDescent="0.3">
      <c r="A1" s="1" t="s">
        <v>0</v>
      </c>
      <c r="B1" s="1" t="s">
        <v>19</v>
      </c>
      <c r="E1" s="5" t="s">
        <v>3</v>
      </c>
      <c r="F1" s="5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 t="s">
        <v>16</v>
      </c>
    </row>
    <row r="2" spans="1:16" x14ac:dyDescent="0.3">
      <c r="A2" s="2">
        <v>41640</v>
      </c>
      <c r="B2" s="1">
        <v>0.8</v>
      </c>
      <c r="E2" t="s">
        <v>4</v>
      </c>
      <c r="F2">
        <f>AVERAGE(B2:B32)</f>
        <v>4.0733333333333333</v>
      </c>
      <c r="G2" s="6">
        <f>AVERAGE(B364:B394)</f>
        <v>7.2066666666666661</v>
      </c>
      <c r="H2">
        <f>AVERAGE(B729:B758)</f>
        <v>5.1043478260869568</v>
      </c>
      <c r="I2">
        <f>AVERAGE(B1095:B1125)</f>
        <v>2.3419354838709676</v>
      </c>
      <c r="J2">
        <f>AVERAGE(B1459:B1489)</f>
        <v>2.0466666666666669</v>
      </c>
      <c r="K2">
        <f>AVERAGE(B1824:B1854)</f>
        <v>7.4413793103448294</v>
      </c>
      <c r="L2">
        <f>AVERAGE(B2158:B2188)</f>
        <v>1.3000000000000003</v>
      </c>
      <c r="M2">
        <f>AVERAGE(B2520:B2550)</f>
        <v>4.709677419354839</v>
      </c>
      <c r="N2">
        <f>AVERAGE(B2885:B2915)</f>
        <v>1.4258064516129036</v>
      </c>
      <c r="O2">
        <f>AVERAGE(B3248:B3278)</f>
        <v>7.2903225806451601</v>
      </c>
      <c r="P2">
        <f t="shared" ref="P2:P13" si="0">AVERAGE(F2:O2)</f>
        <v>4.2940135738582317</v>
      </c>
    </row>
    <row r="3" spans="1:16" x14ac:dyDescent="0.3">
      <c r="A3" s="2">
        <v>41641</v>
      </c>
      <c r="B3" s="1">
        <v>0</v>
      </c>
      <c r="E3" t="s">
        <v>5</v>
      </c>
      <c r="F3">
        <f>AVERAGE(B33:B60)</f>
        <v>2.464285714285714</v>
      </c>
      <c r="G3">
        <f>AVERAGE(B395:B422)</f>
        <v>6.029629629629631</v>
      </c>
      <c r="H3">
        <f>AVERAGE(B759:B788)</f>
        <v>6.8888888888888893</v>
      </c>
      <c r="I3">
        <f>AVERAGE(B116:B1152)</f>
        <v>2.7720905172413781</v>
      </c>
      <c r="J3">
        <f>AVERAGE(B1490:B1517)</f>
        <v>8.481481481481481</v>
      </c>
      <c r="K3">
        <f>AVERAGE(B1855:B1882)</f>
        <v>2.5500000000000003</v>
      </c>
      <c r="L3">
        <f>AVERAGE(B2189:B2217)</f>
        <v>0.84827586206896555</v>
      </c>
      <c r="M3">
        <f>AVERAGE(B2551:B2578)</f>
        <v>3.5642857142857145</v>
      </c>
      <c r="N3">
        <f>AVERAGE(B2916:B2943)</f>
        <v>1.0785714285714285</v>
      </c>
      <c r="O3">
        <f>AVERAGE(B3279:B3306)</f>
        <v>2.0538461538461537</v>
      </c>
      <c r="P3">
        <f t="shared" si="0"/>
        <v>3.6731355390299356</v>
      </c>
    </row>
    <row r="4" spans="1:16" x14ac:dyDescent="0.3">
      <c r="A4" s="2">
        <v>41642</v>
      </c>
      <c r="B4" s="1">
        <v>0.4</v>
      </c>
      <c r="E4" t="s">
        <v>6</v>
      </c>
      <c r="F4">
        <f>AVERAGE(B61:B91)</f>
        <v>4.976923076923077</v>
      </c>
      <c r="G4">
        <f>AVERAGE(B423:B453)</f>
        <v>2.4250000000000003</v>
      </c>
      <c r="H4">
        <f>AVERAGE(B789:B819)</f>
        <v>6.8516129032258064</v>
      </c>
      <c r="I4">
        <f>AVERAGE(B1153:B1183)</f>
        <v>1.8709677419354842</v>
      </c>
      <c r="J4">
        <f>AVERAGE(B1518:B1548)</f>
        <v>5.7548387096774194</v>
      </c>
      <c r="K4">
        <f>AVERAGE(B1883:B1913)</f>
        <v>0.90666666666666673</v>
      </c>
      <c r="L4">
        <f>AVERAGE(B2218:B2245)</f>
        <v>3.3500000000000005</v>
      </c>
      <c r="M4">
        <f>AVERAGE(B2579:B2609)</f>
        <v>0.80645161290322565</v>
      </c>
      <c r="N4">
        <f>AVERAGE(B2944:B2974)</f>
        <v>3.180645161290323</v>
      </c>
      <c r="O4">
        <f>AVERAGE(B3307:B3337)</f>
        <v>0.49677419354838703</v>
      </c>
      <c r="P4">
        <f t="shared" si="0"/>
        <v>3.0619880066170388</v>
      </c>
    </row>
    <row r="5" spans="1:16" x14ac:dyDescent="0.3">
      <c r="A5" s="2">
        <v>41643</v>
      </c>
      <c r="B5" s="1">
        <v>9.8000000000000007</v>
      </c>
      <c r="E5" t="s">
        <v>7</v>
      </c>
      <c r="F5">
        <f>AVERAGE(B92:B119)</f>
        <v>3.7666666666666671</v>
      </c>
      <c r="G5">
        <f>AVERAGE(B454:B483)</f>
        <v>3.5230769230769234</v>
      </c>
      <c r="H5">
        <f>AVERAGE(B820:B849)</f>
        <v>2.8800000000000003</v>
      </c>
      <c r="I5">
        <f>AVERAGE(B1184:B1213)</f>
        <v>0.94666666666666666</v>
      </c>
      <c r="J5">
        <f>AVERAGE(B1459:B1578)</f>
        <v>4.5372881355932249</v>
      </c>
      <c r="K5">
        <f>AVERAGE(B1914:B1943)</f>
        <v>2.1666666666666665</v>
      </c>
      <c r="L5">
        <f>AVERAGE(B2246:B2275)</f>
        <v>3.8266666666666671</v>
      </c>
      <c r="M5">
        <f>AVERAGE(B2610:B2639)</f>
        <v>2.2666666666666666</v>
      </c>
      <c r="N5">
        <f>AVERAGE(B2975:B3004)</f>
        <v>4.3500000000000005</v>
      </c>
      <c r="O5">
        <f>AVERAGE(B3338:B3367)</f>
        <v>1.3</v>
      </c>
      <c r="P5">
        <f t="shared" si="0"/>
        <v>2.9563698392003488</v>
      </c>
    </row>
    <row r="6" spans="1:16" x14ac:dyDescent="0.3">
      <c r="A6" s="2">
        <v>41644</v>
      </c>
      <c r="B6" s="1">
        <v>0</v>
      </c>
      <c r="E6" t="s">
        <v>8</v>
      </c>
      <c r="F6">
        <f>AVERAGE(B120:B149)</f>
        <v>2.4</v>
      </c>
      <c r="G6">
        <f>AVERAGE(B484:B514)</f>
        <v>1.2322580645161292</v>
      </c>
      <c r="H6">
        <f>AVERAGE(B850:B880)</f>
        <v>1.68695652173913</v>
      </c>
      <c r="I6">
        <f>AVERAGE(B1214:B1244)</f>
        <v>2.02</v>
      </c>
      <c r="J6">
        <f>AVERAGE(B1579:B1609)</f>
        <v>3.8740740740740742</v>
      </c>
      <c r="K6">
        <f>AVERAGE(B1944:B1974)</f>
        <v>1.9032258064516132</v>
      </c>
      <c r="L6">
        <f>AVERAGE(B2276:B2306)</f>
        <v>1.8193548387096774</v>
      </c>
      <c r="M6">
        <f>AVERAGE(B2640:B2670)</f>
        <v>2.0387096774193547</v>
      </c>
      <c r="N6">
        <f>AVERAGE(B3005:B3035)</f>
        <v>0.50967741935483868</v>
      </c>
      <c r="O6">
        <f>AVERAGE(B3368:B3398)</f>
        <v>2.2400000000000002</v>
      </c>
      <c r="P6">
        <f t="shared" si="0"/>
        <v>1.9724256402264815</v>
      </c>
    </row>
    <row r="7" spans="1:16" x14ac:dyDescent="0.3">
      <c r="A7" s="2">
        <v>41645</v>
      </c>
      <c r="B7" s="1">
        <v>0</v>
      </c>
      <c r="E7" t="s">
        <v>9</v>
      </c>
      <c r="F7">
        <f>AVERAGE(B151:B180)</f>
        <v>0.98620689655172411</v>
      </c>
      <c r="G7">
        <f>AVERAGE(B515:B544)</f>
        <v>1.1517241379310343</v>
      </c>
      <c r="H7">
        <f>AVERAGE(B881:B910)</f>
        <v>1.6466666666666672</v>
      </c>
      <c r="I7">
        <f>AVERAGE(B1245:B1274)</f>
        <v>1.8199999999999998</v>
      </c>
      <c r="J7">
        <f>AVERAGE(B1610:B1639)</f>
        <v>3.973333333333334</v>
      </c>
      <c r="K7">
        <f>AVERAGE(B1975:B2004)</f>
        <v>3.3407407407407401</v>
      </c>
      <c r="L7">
        <f>AVERAGE(B2307:B2336)</f>
        <v>2.44</v>
      </c>
      <c r="M7">
        <f>AVERAGE(B2671:B2700)</f>
        <v>3.9466666666666677</v>
      </c>
      <c r="N7">
        <f>AVERAGE(B3036:B3065)</f>
        <v>4.4142857142857137</v>
      </c>
      <c r="O7">
        <f>AVERAGE(B3399:B3428)</f>
        <v>4.24</v>
      </c>
      <c r="P7">
        <f t="shared" si="0"/>
        <v>2.7959624156175886</v>
      </c>
    </row>
    <row r="8" spans="1:16" x14ac:dyDescent="0.3">
      <c r="A8" s="2">
        <v>41646</v>
      </c>
      <c r="B8" s="1">
        <v>0</v>
      </c>
      <c r="E8" t="s">
        <v>10</v>
      </c>
      <c r="F8">
        <f>AVERAGE(B181:B211)</f>
        <v>1.9478260869565218</v>
      </c>
      <c r="G8">
        <f>AVERAGE(B545:B575)</f>
        <v>1.2461538461538464</v>
      </c>
      <c r="H8">
        <f>AVERAGE(B911:B940)</f>
        <v>0.32000000000000006</v>
      </c>
      <c r="I8">
        <f>AVERAGE(B1275:B1305)</f>
        <v>0.80666666666666675</v>
      </c>
      <c r="J8">
        <f>AVERAGE(B1640:B1670)</f>
        <v>2.6387096774193548</v>
      </c>
      <c r="K8">
        <f>AVERAGE(B2005:B2035)</f>
        <v>1.2516129032258063</v>
      </c>
      <c r="L8">
        <f>AVERAGE(B2337:B2366)</f>
        <v>0.53333333333333333</v>
      </c>
      <c r="M8">
        <f>AVERAGE(B2701:B2731)</f>
        <v>0.94838709677419353</v>
      </c>
      <c r="N8">
        <f>AVERAGE(B3066:B3096)</f>
        <v>0.57333333333333314</v>
      </c>
      <c r="O8">
        <f>AVERAGE(B3429:B3459)</f>
        <v>0.32258064516129031</v>
      </c>
      <c r="P8">
        <f t="shared" si="0"/>
        <v>1.0588603589024346</v>
      </c>
    </row>
    <row r="9" spans="1:16" x14ac:dyDescent="0.3">
      <c r="A9" s="2">
        <v>41647</v>
      </c>
      <c r="B9" s="1">
        <v>0</v>
      </c>
      <c r="E9" t="s">
        <v>11</v>
      </c>
      <c r="F9">
        <f>AVERAGE(B212:B242)</f>
        <v>1.8709677419354835</v>
      </c>
      <c r="G9">
        <f>AVERAGE(B576:B606)</f>
        <v>1.0583333333333333</v>
      </c>
      <c r="H9">
        <f>AVERAGE(B941:B972)</f>
        <v>1.1937499999999999</v>
      </c>
      <c r="I9">
        <f>AVERAGE(B1306:B1336)</f>
        <v>3.0866666666666669</v>
      </c>
      <c r="J9">
        <f>AVERAGE(B1671:B1701)</f>
        <v>1.5419354838709676</v>
      </c>
      <c r="K9">
        <f>AVERAGE(B2036:B2066)</f>
        <v>0.9741935483870966</v>
      </c>
      <c r="L9">
        <f>AVERAGE(B2367:B2397)</f>
        <v>2.8866666666666663</v>
      </c>
      <c r="M9">
        <f>AVERAGE(B2732:B2762)</f>
        <v>0.3</v>
      </c>
      <c r="N9">
        <f>AVERAGE(B3097:B3127)</f>
        <v>1.7612903225806447</v>
      </c>
      <c r="O9">
        <f>AVERAGE(B3460:B3490)</f>
        <v>1.3806451612903226</v>
      </c>
      <c r="P9">
        <f t="shared" si="0"/>
        <v>1.6054448924731179</v>
      </c>
    </row>
    <row r="10" spans="1:16" x14ac:dyDescent="0.3">
      <c r="A10" s="2">
        <v>41648</v>
      </c>
      <c r="B10" s="1">
        <v>0</v>
      </c>
      <c r="E10" t="s">
        <v>12</v>
      </c>
      <c r="F10">
        <f>AVERAGE(B243:B271)</f>
        <v>2.2896551724137932</v>
      </c>
      <c r="G10">
        <f>AVERAGE(B607:B636)</f>
        <v>1.2740740740740737</v>
      </c>
      <c r="H10">
        <f>AVERAGE(B973:B1002)</f>
        <v>2.4000000000000004</v>
      </c>
      <c r="I10">
        <f>AVERAGE(B1337:B1366)</f>
        <v>2.5333333333333328</v>
      </c>
      <c r="J10">
        <f>AVERAGE(B1702:B1731)</f>
        <v>0.98571428571428565</v>
      </c>
      <c r="K10">
        <f>AVERAGE(B2067:B2096)</f>
        <v>1.7833333333333339</v>
      </c>
      <c r="L10">
        <f>AVERAGE(B2398:B2427)</f>
        <v>1.52</v>
      </c>
      <c r="M10">
        <f>AVERAGE(B2763:B2792)</f>
        <v>3.0666666666666669</v>
      </c>
      <c r="N10">
        <f>AVERAGE(B3128:B3155)</f>
        <v>1.8071428571428572</v>
      </c>
      <c r="O10">
        <f>AVERAGE(B3491:B3520)</f>
        <v>2.4068965517241376</v>
      </c>
      <c r="P10">
        <f t="shared" si="0"/>
        <v>2.0066816274402481</v>
      </c>
    </row>
    <row r="11" spans="1:16" x14ac:dyDescent="0.3">
      <c r="A11" s="2">
        <v>41649</v>
      </c>
      <c r="B11" s="1">
        <v>0.6</v>
      </c>
      <c r="E11" t="s">
        <v>13</v>
      </c>
      <c r="F11">
        <f>AVERAGE(B272:B302)</f>
        <v>2.0720000000000001</v>
      </c>
      <c r="G11">
        <f>AVERAGE(B637:B667)</f>
        <v>3.4999999999999996</v>
      </c>
      <c r="H11">
        <f>AVERAGE(B1003:B1033)</f>
        <v>0.96129032258064517</v>
      </c>
      <c r="I11">
        <f>AVERAGE(B1367:B1397)</f>
        <v>0.41935483870967749</v>
      </c>
      <c r="J11">
        <f>AVERAGE(B1732:B1762)</f>
        <v>5.7548387096774194</v>
      </c>
      <c r="K11" s="7"/>
      <c r="L11">
        <f>AVERAGE(B2428:B2458)</f>
        <v>4.2129032258064516</v>
      </c>
      <c r="M11">
        <f>AVERAGE(B2793:B2823)</f>
        <v>1.4774193548387096</v>
      </c>
      <c r="N11">
        <f>AVERAGE(B3156:B3186)</f>
        <v>0.56774193548387086</v>
      </c>
      <c r="O11">
        <f>AVERAGE(B3521:B3551)</f>
        <v>2.9483870967741943</v>
      </c>
      <c r="P11">
        <f t="shared" si="0"/>
        <v>2.4348817204301074</v>
      </c>
    </row>
    <row r="12" spans="1:16" x14ac:dyDescent="0.3">
      <c r="A12" s="2">
        <v>41650</v>
      </c>
      <c r="B12" s="1">
        <v>0.6</v>
      </c>
      <c r="E12" t="s">
        <v>14</v>
      </c>
      <c r="F12">
        <f>AVERAGE(B303:B332)</f>
        <v>3.16</v>
      </c>
      <c r="G12">
        <f>AVERAGE(B668:B697)</f>
        <v>2.9058823529411764</v>
      </c>
      <c r="H12">
        <f>AVERAGE(B1034:B1063)</f>
        <v>5.166666666666667</v>
      </c>
      <c r="I12">
        <f>AVERAGE(B1398:B1427)</f>
        <v>5.6933333333333334</v>
      </c>
      <c r="J12">
        <f>AVERAGE(B1763:B1792)</f>
        <v>2.2333333333333334</v>
      </c>
      <c r="K12">
        <f>AVERAGE(B2097:B2126)</f>
        <v>10.913333333333332</v>
      </c>
      <c r="L12">
        <f>AVERAGE(B2459:B2488)</f>
        <v>0.72666666666666668</v>
      </c>
      <c r="M12">
        <f>AVERAGE(B2824:B2853)</f>
        <v>10.386206896551723</v>
      </c>
      <c r="N12">
        <f>AVERAGE(B3187:B3216)</f>
        <v>1.9933333333333332</v>
      </c>
      <c r="O12">
        <f>AVERAGE(B3552:B3581)</f>
        <v>5.3</v>
      </c>
      <c r="P12">
        <f t="shared" si="0"/>
        <v>4.8478755916159564</v>
      </c>
    </row>
    <row r="13" spans="1:16" x14ac:dyDescent="0.3">
      <c r="A13" s="2">
        <v>41651</v>
      </c>
      <c r="B13" s="1">
        <v>0.4</v>
      </c>
      <c r="E13" t="s">
        <v>15</v>
      </c>
      <c r="F13">
        <f>AVERAGE(B333:B363)</f>
        <v>5.9129032258064518</v>
      </c>
      <c r="G13">
        <f>AVERAGE(B698:B728)</f>
        <v>0.61250000000000004</v>
      </c>
      <c r="H13">
        <f>AVERAGE(B1064:B1094)</f>
        <v>0.58064516129032251</v>
      </c>
      <c r="I13">
        <f>AVERAGE(B1428:B1458)</f>
        <v>6.7741935483870979</v>
      </c>
      <c r="J13">
        <f>AVERAGE(B1793:B1823)</f>
        <v>1.0903225806451615</v>
      </c>
      <c r="K13">
        <f>AVERAGE(B2127:B2157)</f>
        <v>4.8866666666666658</v>
      </c>
      <c r="L13">
        <f>AVERAGE(B2489:B2519)</f>
        <v>8.1600000000000019</v>
      </c>
      <c r="M13">
        <f>AVERAGE(B2854:B2884)</f>
        <v>4.4903225806451621</v>
      </c>
      <c r="N13">
        <f>AVERAGE(B3217:B3247)</f>
        <v>1.8193548387096774</v>
      </c>
      <c r="O13">
        <f>AVERAGE(B3582:B3612)</f>
        <v>1.8903225806451613</v>
      </c>
      <c r="P13">
        <f t="shared" si="0"/>
        <v>3.6217231182795699</v>
      </c>
    </row>
    <row r="14" spans="1:16" x14ac:dyDescent="0.3">
      <c r="A14" s="2">
        <v>41652</v>
      </c>
      <c r="B14" s="1">
        <v>0</v>
      </c>
      <c r="E14" t="s">
        <v>21</v>
      </c>
      <c r="F14">
        <f>MAX(F2:F13)</f>
        <v>5.9129032258064518</v>
      </c>
      <c r="G14">
        <f>MAX(G$2:G$13)</f>
        <v>7.2066666666666661</v>
      </c>
      <c r="H14">
        <f>MAX(H$2:H$13)</f>
        <v>6.8888888888888893</v>
      </c>
      <c r="I14">
        <f t="shared" ref="I14:O14" si="1">MAX(I$2:I$13)</f>
        <v>6.7741935483870979</v>
      </c>
      <c r="J14">
        <f t="shared" si="1"/>
        <v>8.481481481481481</v>
      </c>
      <c r="K14">
        <f t="shared" si="1"/>
        <v>10.913333333333332</v>
      </c>
      <c r="L14">
        <f t="shared" si="1"/>
        <v>8.1600000000000019</v>
      </c>
      <c r="M14">
        <f t="shared" si="1"/>
        <v>10.386206896551723</v>
      </c>
      <c r="N14">
        <f t="shared" si="1"/>
        <v>4.4142857142857137</v>
      </c>
      <c r="O14">
        <f t="shared" si="1"/>
        <v>7.2903225806451601</v>
      </c>
    </row>
    <row r="15" spans="1:16" x14ac:dyDescent="0.3">
      <c r="A15" s="2">
        <v>41653</v>
      </c>
      <c r="B15" s="1">
        <v>5.2</v>
      </c>
      <c r="E15" t="s">
        <v>20</v>
      </c>
      <c r="F15">
        <f>SUM(B2:B363)</f>
        <v>994.50000000000057</v>
      </c>
      <c r="G15">
        <f>SUM(B364:B729)</f>
        <v>814.79999999999984</v>
      </c>
      <c r="H15">
        <f>SUM(B730:B1095)</f>
        <v>1013.0000000000003</v>
      </c>
      <c r="I15">
        <f>SUM(B1096:B1459)</f>
        <v>936.99999999999977</v>
      </c>
      <c r="J15">
        <f>SUM(B1460:B1824)</f>
        <v>1195.4000000000012</v>
      </c>
      <c r="K15">
        <f>SUM(B1825:B2158)</f>
        <v>1125.1000000000008</v>
      </c>
      <c r="L15">
        <f>SUM(B2159:B2520)</f>
        <v>961.29999999999961</v>
      </c>
      <c r="M15">
        <f>SUM(B2521:B2885)</f>
        <v>1124.2</v>
      </c>
      <c r="N15">
        <f>SUM(B2886:B3248)</f>
        <v>692.99999999999966</v>
      </c>
      <c r="O15">
        <f>SUM(B3249:B3613)</f>
        <v>957.19999999999982</v>
      </c>
    </row>
    <row r="16" spans="1:16" x14ac:dyDescent="0.3">
      <c r="A16" s="2">
        <v>41654</v>
      </c>
      <c r="B16" s="1">
        <v>2.4</v>
      </c>
      <c r="E16" t="s">
        <v>1195</v>
      </c>
      <c r="F16">
        <f>MAX(B2:B363)</f>
        <v>39</v>
      </c>
      <c r="G16">
        <f>MAX(B364:B729)</f>
        <v>49.2</v>
      </c>
      <c r="H16">
        <f>MAX(B730:B1095)</f>
        <v>53</v>
      </c>
      <c r="I16">
        <f>MAX(B1096:B1459)</f>
        <v>34.4</v>
      </c>
      <c r="J16">
        <f>MAX(B1460:B1824)</f>
        <v>63.4</v>
      </c>
      <c r="K16">
        <f>MAX(B1825:B2158)</f>
        <v>71.599999999999994</v>
      </c>
      <c r="L16">
        <f>MAX(B2159:B2520)</f>
        <v>38.4</v>
      </c>
      <c r="M16">
        <f>MAX(B2521:B2885)</f>
        <v>73.599999999999994</v>
      </c>
      <c r="N16">
        <f>MAX(B2886:B3248)</f>
        <v>42.2</v>
      </c>
      <c r="O16">
        <f>MAX(B3249:B3612)</f>
        <v>33.6</v>
      </c>
    </row>
    <row r="17" spans="1:15" x14ac:dyDescent="0.3">
      <c r="A17" s="2">
        <v>41655</v>
      </c>
      <c r="B17" s="1">
        <v>0</v>
      </c>
      <c r="E17" t="s">
        <v>1196</v>
      </c>
      <c r="F17" s="36">
        <v>41755</v>
      </c>
      <c r="G17" s="35" t="s">
        <v>1197</v>
      </c>
      <c r="H17" s="35" t="s">
        <v>1198</v>
      </c>
      <c r="I17" s="34" t="s">
        <v>1199</v>
      </c>
      <c r="J17" s="34" t="s">
        <v>1200</v>
      </c>
      <c r="K17" s="34" t="s">
        <v>1201</v>
      </c>
      <c r="L17" s="34" t="s">
        <v>1202</v>
      </c>
      <c r="M17" s="34" t="s">
        <v>1203</v>
      </c>
      <c r="N17" s="34" t="s">
        <v>1204</v>
      </c>
      <c r="O17" s="34" t="s">
        <v>1205</v>
      </c>
    </row>
    <row r="18" spans="1:15" x14ac:dyDescent="0.3">
      <c r="A18" s="2">
        <v>41656</v>
      </c>
      <c r="B18" s="1">
        <v>0</v>
      </c>
    </row>
    <row r="19" spans="1:15" x14ac:dyDescent="0.3">
      <c r="A19" s="2">
        <v>41657</v>
      </c>
      <c r="B19" s="1">
        <v>1.2</v>
      </c>
      <c r="G19" s="8" t="s">
        <v>22</v>
      </c>
      <c r="H19" s="8"/>
      <c r="J19">
        <f>AVERAGE(F15:O15)</f>
        <v>981.55</v>
      </c>
    </row>
    <row r="20" spans="1:15" x14ac:dyDescent="0.3">
      <c r="A20" s="2">
        <v>41658</v>
      </c>
      <c r="B20" s="1">
        <v>11.4</v>
      </c>
    </row>
    <row r="21" spans="1:15" x14ac:dyDescent="0.3">
      <c r="A21" s="2">
        <v>41659</v>
      </c>
      <c r="B21" s="1">
        <v>3.4</v>
      </c>
    </row>
    <row r="22" spans="1:15" x14ac:dyDescent="0.3">
      <c r="A22" s="2">
        <v>41660</v>
      </c>
      <c r="B22" s="1">
        <v>7.2</v>
      </c>
      <c r="F22">
        <v>363</v>
      </c>
      <c r="G22">
        <v>729</v>
      </c>
      <c r="H22">
        <v>1095</v>
      </c>
      <c r="I22">
        <v>1459</v>
      </c>
      <c r="J22">
        <v>1824</v>
      </c>
      <c r="K22">
        <v>2158</v>
      </c>
      <c r="L22">
        <v>2520</v>
      </c>
      <c r="M22">
        <v>2885</v>
      </c>
      <c r="N22">
        <v>3248</v>
      </c>
      <c r="O22">
        <v>3613</v>
      </c>
    </row>
    <row r="23" spans="1:15" x14ac:dyDescent="0.3">
      <c r="A23" s="2">
        <v>41661</v>
      </c>
      <c r="B23" s="1">
        <v>20.2</v>
      </c>
    </row>
    <row r="24" spans="1:15" x14ac:dyDescent="0.3">
      <c r="A24" s="2">
        <v>41662</v>
      </c>
      <c r="B24" s="1">
        <v>4.2</v>
      </c>
      <c r="E24" t="s">
        <v>1206</v>
      </c>
      <c r="F24">
        <f>COUNTIF(B2:B3613,0)</f>
        <v>1841</v>
      </c>
      <c r="G24">
        <f>F24/F25*100</f>
        <v>50.968992248062015</v>
      </c>
    </row>
    <row r="25" spans="1:15" x14ac:dyDescent="0.3">
      <c r="A25" s="2">
        <v>41663</v>
      </c>
      <c r="B25" s="1">
        <v>0</v>
      </c>
      <c r="E25" t="s">
        <v>1207</v>
      </c>
      <c r="F25">
        <v>3612</v>
      </c>
    </row>
    <row r="26" spans="1:15" x14ac:dyDescent="0.3">
      <c r="A26" s="2">
        <v>41664</v>
      </c>
      <c r="B26" s="1">
        <v>1</v>
      </c>
      <c r="E26" t="s">
        <v>1208</v>
      </c>
      <c r="F26">
        <f>F25-F24</f>
        <v>1771</v>
      </c>
      <c r="G26">
        <f>F26/F25*100</f>
        <v>49.031007751937985</v>
      </c>
    </row>
    <row r="27" spans="1:15" x14ac:dyDescent="0.3">
      <c r="A27" s="2">
        <v>41665</v>
      </c>
      <c r="B27" s="1">
        <v>2.8</v>
      </c>
    </row>
    <row r="28" spans="1:15" x14ac:dyDescent="0.3">
      <c r="A28" s="2">
        <v>41666</v>
      </c>
      <c r="B28" s="1">
        <v>7.4</v>
      </c>
    </row>
    <row r="29" spans="1:15" x14ac:dyDescent="0.3">
      <c r="A29" s="2">
        <v>41667</v>
      </c>
      <c r="B29" s="1"/>
    </row>
    <row r="30" spans="1:15" x14ac:dyDescent="0.3">
      <c r="A30" s="2">
        <v>41668</v>
      </c>
      <c r="B30" s="1">
        <v>21.4</v>
      </c>
    </row>
    <row r="31" spans="1:15" x14ac:dyDescent="0.3">
      <c r="A31" s="2">
        <v>41669</v>
      </c>
      <c r="B31" s="1">
        <v>16.600000000000001</v>
      </c>
    </row>
    <row r="32" spans="1:15" x14ac:dyDescent="0.3">
      <c r="A32" s="2">
        <v>41670</v>
      </c>
      <c r="B32" s="1">
        <v>5.2</v>
      </c>
    </row>
    <row r="33" spans="1:2" x14ac:dyDescent="0.3">
      <c r="A33" s="2">
        <v>41671</v>
      </c>
      <c r="B33" s="1">
        <v>4.8</v>
      </c>
    </row>
    <row r="34" spans="1:2" x14ac:dyDescent="0.3">
      <c r="A34" s="2">
        <v>41672</v>
      </c>
      <c r="B34" s="1">
        <v>0</v>
      </c>
    </row>
    <row r="35" spans="1:2" x14ac:dyDescent="0.3">
      <c r="A35" s="2">
        <v>41673</v>
      </c>
      <c r="B35" s="1">
        <v>0</v>
      </c>
    </row>
    <row r="36" spans="1:2" x14ac:dyDescent="0.3">
      <c r="A36" s="2">
        <v>41674</v>
      </c>
      <c r="B36" s="1">
        <v>0.6</v>
      </c>
    </row>
    <row r="37" spans="1:2" x14ac:dyDescent="0.3">
      <c r="A37" s="2">
        <v>41675</v>
      </c>
      <c r="B37" s="1">
        <v>0.2</v>
      </c>
    </row>
    <row r="38" spans="1:2" x14ac:dyDescent="0.3">
      <c r="A38" s="2">
        <v>41676</v>
      </c>
      <c r="B38" s="1">
        <v>0.4</v>
      </c>
    </row>
    <row r="39" spans="1:2" x14ac:dyDescent="0.3">
      <c r="A39" s="2">
        <v>41677</v>
      </c>
      <c r="B39" s="1">
        <v>0</v>
      </c>
    </row>
    <row r="40" spans="1:2" x14ac:dyDescent="0.3">
      <c r="A40" s="2">
        <v>41678</v>
      </c>
      <c r="B40" s="1">
        <v>4.8</v>
      </c>
    </row>
    <row r="41" spans="1:2" x14ac:dyDescent="0.3">
      <c r="A41" s="2">
        <v>41679</v>
      </c>
      <c r="B41" s="1">
        <v>0</v>
      </c>
    </row>
    <row r="42" spans="1:2" x14ac:dyDescent="0.3">
      <c r="A42" s="2">
        <v>41680</v>
      </c>
      <c r="B42" s="1">
        <v>29</v>
      </c>
    </row>
    <row r="43" spans="1:2" x14ac:dyDescent="0.3">
      <c r="A43" s="2">
        <v>41681</v>
      </c>
      <c r="B43" s="1">
        <v>1.8</v>
      </c>
    </row>
    <row r="44" spans="1:2" x14ac:dyDescent="0.3">
      <c r="A44" s="2">
        <v>41682</v>
      </c>
      <c r="B44" s="1">
        <v>0</v>
      </c>
    </row>
    <row r="45" spans="1:2" x14ac:dyDescent="0.3">
      <c r="A45" s="2">
        <v>41683</v>
      </c>
      <c r="B45" s="1">
        <v>0</v>
      </c>
    </row>
    <row r="46" spans="1:2" x14ac:dyDescent="0.3">
      <c r="A46" s="2">
        <v>41684</v>
      </c>
      <c r="B46" s="1">
        <v>0</v>
      </c>
    </row>
    <row r="47" spans="1:2" x14ac:dyDescent="0.3">
      <c r="A47" s="2">
        <v>41685</v>
      </c>
      <c r="B47" s="1">
        <v>0</v>
      </c>
    </row>
    <row r="48" spans="1:2" x14ac:dyDescent="0.3">
      <c r="A48" s="2">
        <v>41686</v>
      </c>
      <c r="B48" s="1">
        <v>0</v>
      </c>
    </row>
    <row r="49" spans="1:2" x14ac:dyDescent="0.3">
      <c r="A49" s="2">
        <v>41687</v>
      </c>
      <c r="B49" s="1">
        <v>0</v>
      </c>
    </row>
    <row r="50" spans="1:2" x14ac:dyDescent="0.3">
      <c r="A50" s="2">
        <v>41688</v>
      </c>
      <c r="B50" s="1">
        <v>0</v>
      </c>
    </row>
    <row r="51" spans="1:2" x14ac:dyDescent="0.3">
      <c r="A51" s="2">
        <v>41689</v>
      </c>
      <c r="B51" s="1">
        <v>0</v>
      </c>
    </row>
    <row r="52" spans="1:2" x14ac:dyDescent="0.3">
      <c r="A52" s="2">
        <v>41690</v>
      </c>
      <c r="B52" s="1">
        <v>2.8</v>
      </c>
    </row>
    <row r="53" spans="1:2" x14ac:dyDescent="0.3">
      <c r="A53" s="2">
        <v>41691</v>
      </c>
      <c r="B53" s="1">
        <v>0</v>
      </c>
    </row>
    <row r="54" spans="1:2" x14ac:dyDescent="0.3">
      <c r="A54" s="2">
        <v>41692</v>
      </c>
      <c r="B54" s="1">
        <v>0</v>
      </c>
    </row>
    <row r="55" spans="1:2" x14ac:dyDescent="0.3">
      <c r="A55" s="2">
        <v>41693</v>
      </c>
      <c r="B55" s="1">
        <v>0</v>
      </c>
    </row>
    <row r="56" spans="1:2" x14ac:dyDescent="0.3">
      <c r="A56" s="2">
        <v>41694</v>
      </c>
      <c r="B56" s="1">
        <v>0</v>
      </c>
    </row>
    <row r="57" spans="1:2" x14ac:dyDescent="0.3">
      <c r="A57" s="2">
        <v>41695</v>
      </c>
      <c r="B57" s="1">
        <v>5.8</v>
      </c>
    </row>
    <row r="58" spans="1:2" x14ac:dyDescent="0.3">
      <c r="A58" s="2">
        <v>41696</v>
      </c>
      <c r="B58" s="1">
        <v>1</v>
      </c>
    </row>
    <row r="59" spans="1:2" x14ac:dyDescent="0.3">
      <c r="A59" s="2">
        <v>41697</v>
      </c>
      <c r="B59" s="1">
        <v>4.8</v>
      </c>
    </row>
    <row r="60" spans="1:2" x14ac:dyDescent="0.3">
      <c r="A60" s="2">
        <v>41698</v>
      </c>
      <c r="B60" s="1">
        <v>13</v>
      </c>
    </row>
    <row r="61" spans="1:2" x14ac:dyDescent="0.3">
      <c r="A61" s="2">
        <v>41699</v>
      </c>
      <c r="B61" s="1">
        <v>36</v>
      </c>
    </row>
    <row r="62" spans="1:2" x14ac:dyDescent="0.3">
      <c r="A62" s="2">
        <v>41700</v>
      </c>
      <c r="B62" s="1">
        <v>12</v>
      </c>
    </row>
    <row r="63" spans="1:2" x14ac:dyDescent="0.3">
      <c r="A63" s="2">
        <v>41701</v>
      </c>
      <c r="B63" s="1">
        <v>11.4</v>
      </c>
    </row>
    <row r="64" spans="1:2" x14ac:dyDescent="0.3">
      <c r="A64" s="2">
        <v>41702</v>
      </c>
      <c r="B64" s="1">
        <v>1.4</v>
      </c>
    </row>
    <row r="65" spans="1:2" x14ac:dyDescent="0.3">
      <c r="A65" s="2">
        <v>41703</v>
      </c>
      <c r="B65" s="1">
        <v>0.2</v>
      </c>
    </row>
    <row r="66" spans="1:2" x14ac:dyDescent="0.3">
      <c r="A66" s="2">
        <v>41704</v>
      </c>
      <c r="B66" s="1">
        <v>0</v>
      </c>
    </row>
    <row r="67" spans="1:2" x14ac:dyDescent="0.3">
      <c r="A67" s="2">
        <v>41705</v>
      </c>
      <c r="B67" s="1">
        <v>0</v>
      </c>
    </row>
    <row r="68" spans="1:2" x14ac:dyDescent="0.3">
      <c r="A68" s="2">
        <v>41706</v>
      </c>
      <c r="B68" s="1">
        <v>0</v>
      </c>
    </row>
    <row r="69" spans="1:2" x14ac:dyDescent="0.3">
      <c r="A69" s="2">
        <v>41707</v>
      </c>
      <c r="B69" s="1">
        <v>0</v>
      </c>
    </row>
    <row r="70" spans="1:2" x14ac:dyDescent="0.3">
      <c r="A70" s="2">
        <v>41708</v>
      </c>
      <c r="B70" s="1"/>
    </row>
    <row r="71" spans="1:2" x14ac:dyDescent="0.3">
      <c r="A71" s="2">
        <v>41709</v>
      </c>
      <c r="B71" s="1">
        <v>0</v>
      </c>
    </row>
    <row r="72" spans="1:2" x14ac:dyDescent="0.3">
      <c r="A72" s="2">
        <v>41710</v>
      </c>
      <c r="B72" s="1">
        <v>0</v>
      </c>
    </row>
    <row r="73" spans="1:2" x14ac:dyDescent="0.3">
      <c r="A73" s="2">
        <v>41711</v>
      </c>
      <c r="B73" s="1">
        <v>0</v>
      </c>
    </row>
    <row r="74" spans="1:2" x14ac:dyDescent="0.3">
      <c r="A74" s="2">
        <v>41712</v>
      </c>
      <c r="B74" s="1">
        <v>0</v>
      </c>
    </row>
    <row r="75" spans="1:2" x14ac:dyDescent="0.3">
      <c r="A75" s="2">
        <v>41713</v>
      </c>
      <c r="B75" s="1">
        <v>0</v>
      </c>
    </row>
    <row r="76" spans="1:2" x14ac:dyDescent="0.3">
      <c r="A76" s="2">
        <v>41714</v>
      </c>
      <c r="B76" s="1">
        <v>0</v>
      </c>
    </row>
    <row r="77" spans="1:2" x14ac:dyDescent="0.3">
      <c r="A77" s="2">
        <v>41715</v>
      </c>
      <c r="B77" s="1">
        <v>0</v>
      </c>
    </row>
    <row r="78" spans="1:2" x14ac:dyDescent="0.3">
      <c r="A78" s="2">
        <v>41716</v>
      </c>
      <c r="B78" s="1">
        <v>0.4</v>
      </c>
    </row>
    <row r="79" spans="1:2" x14ac:dyDescent="0.3">
      <c r="A79" s="2">
        <v>41717</v>
      </c>
      <c r="B79" s="1">
        <v>0</v>
      </c>
    </row>
    <row r="80" spans="1:2" x14ac:dyDescent="0.3">
      <c r="A80" s="2">
        <v>41718</v>
      </c>
      <c r="B80" s="1"/>
    </row>
    <row r="81" spans="1:2" x14ac:dyDescent="0.3">
      <c r="A81" s="2">
        <v>41719</v>
      </c>
      <c r="B81" s="1"/>
    </row>
    <row r="82" spans="1:2" x14ac:dyDescent="0.3">
      <c r="A82" s="2">
        <v>41720</v>
      </c>
      <c r="B82" s="1"/>
    </row>
    <row r="83" spans="1:2" x14ac:dyDescent="0.3">
      <c r="A83" s="2">
        <v>41721</v>
      </c>
      <c r="B83" s="1"/>
    </row>
    <row r="84" spans="1:2" x14ac:dyDescent="0.3">
      <c r="A84" s="2">
        <v>41722</v>
      </c>
      <c r="B84" s="1">
        <v>4.8</v>
      </c>
    </row>
    <row r="85" spans="1:2" x14ac:dyDescent="0.3">
      <c r="A85" s="2">
        <v>41723</v>
      </c>
      <c r="B85" s="1">
        <v>19</v>
      </c>
    </row>
    <row r="86" spans="1:2" x14ac:dyDescent="0.3">
      <c r="A86" s="2">
        <v>41724</v>
      </c>
      <c r="B86" s="1">
        <v>39</v>
      </c>
    </row>
    <row r="87" spans="1:2" x14ac:dyDescent="0.3">
      <c r="A87" s="2">
        <v>41725</v>
      </c>
      <c r="B87" s="1">
        <v>0.2</v>
      </c>
    </row>
    <row r="88" spans="1:2" x14ac:dyDescent="0.3">
      <c r="A88" s="2">
        <v>41726</v>
      </c>
      <c r="B88" s="1">
        <v>1.6</v>
      </c>
    </row>
    <row r="89" spans="1:2" x14ac:dyDescent="0.3">
      <c r="A89" s="2">
        <v>41727</v>
      </c>
      <c r="B89" s="1">
        <v>0</v>
      </c>
    </row>
    <row r="90" spans="1:2" x14ac:dyDescent="0.3">
      <c r="A90" s="2">
        <v>41728</v>
      </c>
      <c r="B90" s="1">
        <v>2.4</v>
      </c>
    </row>
    <row r="91" spans="1:2" x14ac:dyDescent="0.3">
      <c r="A91" s="2">
        <v>41729</v>
      </c>
      <c r="B91" s="1">
        <v>1</v>
      </c>
    </row>
    <row r="92" spans="1:2" x14ac:dyDescent="0.3">
      <c r="A92" s="2">
        <v>41730</v>
      </c>
      <c r="B92" s="1">
        <v>0</v>
      </c>
    </row>
    <row r="93" spans="1:2" x14ac:dyDescent="0.3">
      <c r="A93" s="2">
        <v>41731</v>
      </c>
      <c r="B93" s="1">
        <v>2.8</v>
      </c>
    </row>
    <row r="94" spans="1:2" x14ac:dyDescent="0.3">
      <c r="A94" s="2">
        <v>41732</v>
      </c>
      <c r="B94" s="1">
        <v>24.8</v>
      </c>
    </row>
    <row r="95" spans="1:2" x14ac:dyDescent="0.3">
      <c r="A95" s="2">
        <v>41733</v>
      </c>
      <c r="B95" s="1">
        <v>4.8</v>
      </c>
    </row>
    <row r="96" spans="1:2" x14ac:dyDescent="0.3">
      <c r="A96" s="2">
        <v>41734</v>
      </c>
      <c r="B96" s="1">
        <v>0.4</v>
      </c>
    </row>
    <row r="97" spans="1:2" x14ac:dyDescent="0.3">
      <c r="A97" s="2">
        <v>41735</v>
      </c>
      <c r="B97" s="1">
        <v>0</v>
      </c>
    </row>
    <row r="98" spans="1:2" x14ac:dyDescent="0.3">
      <c r="A98" s="2">
        <v>41737</v>
      </c>
      <c r="B98" s="1">
        <v>1.6</v>
      </c>
    </row>
    <row r="99" spans="1:2" x14ac:dyDescent="0.3">
      <c r="A99" s="2">
        <v>41738</v>
      </c>
      <c r="B99" s="1">
        <v>1.6</v>
      </c>
    </row>
    <row r="100" spans="1:2" x14ac:dyDescent="0.3">
      <c r="A100" s="2">
        <v>41739</v>
      </c>
      <c r="B100" s="1">
        <v>9.1999999999999993</v>
      </c>
    </row>
    <row r="101" spans="1:2" x14ac:dyDescent="0.3">
      <c r="A101" s="2">
        <v>41740</v>
      </c>
      <c r="B101" s="1">
        <v>0.6</v>
      </c>
    </row>
    <row r="102" spans="1:2" x14ac:dyDescent="0.3">
      <c r="A102" s="2">
        <v>41741</v>
      </c>
      <c r="B102" s="1"/>
    </row>
    <row r="103" spans="1:2" x14ac:dyDescent="0.3">
      <c r="A103" s="2">
        <v>41742</v>
      </c>
      <c r="B103" s="1">
        <v>0</v>
      </c>
    </row>
    <row r="104" spans="1:2" x14ac:dyDescent="0.3">
      <c r="A104" s="2">
        <v>41743</v>
      </c>
      <c r="B104" s="1">
        <v>0</v>
      </c>
    </row>
    <row r="105" spans="1:2" x14ac:dyDescent="0.3">
      <c r="A105" s="2">
        <v>41744</v>
      </c>
      <c r="B105" s="1">
        <v>0</v>
      </c>
    </row>
    <row r="106" spans="1:2" x14ac:dyDescent="0.3">
      <c r="A106" s="2">
        <v>41745</v>
      </c>
      <c r="B106" s="1">
        <v>0</v>
      </c>
    </row>
    <row r="107" spans="1:2" x14ac:dyDescent="0.3">
      <c r="A107" s="2">
        <v>41746</v>
      </c>
      <c r="B107" s="1"/>
    </row>
    <row r="108" spans="1:2" x14ac:dyDescent="0.3">
      <c r="A108" s="2">
        <v>41748</v>
      </c>
      <c r="B108" s="1">
        <v>12.8</v>
      </c>
    </row>
    <row r="109" spans="1:2" x14ac:dyDescent="0.3">
      <c r="A109" s="2">
        <v>41749</v>
      </c>
      <c r="B109" s="1">
        <v>4</v>
      </c>
    </row>
    <row r="110" spans="1:2" x14ac:dyDescent="0.3">
      <c r="A110" s="2">
        <v>41750</v>
      </c>
      <c r="B110" s="1"/>
    </row>
    <row r="111" spans="1:2" x14ac:dyDescent="0.3">
      <c r="A111" s="2">
        <v>41751</v>
      </c>
      <c r="B111" s="1"/>
    </row>
    <row r="112" spans="1:2" x14ac:dyDescent="0.3">
      <c r="A112" s="2">
        <v>41752</v>
      </c>
      <c r="B112" s="1">
        <v>0.2</v>
      </c>
    </row>
    <row r="113" spans="1:2" x14ac:dyDescent="0.3">
      <c r="A113" s="2">
        <v>41753</v>
      </c>
      <c r="B113" s="1">
        <v>5</v>
      </c>
    </row>
    <row r="114" spans="1:2" x14ac:dyDescent="0.3">
      <c r="A114" s="2">
        <v>41754</v>
      </c>
      <c r="B114" s="1">
        <v>1.6</v>
      </c>
    </row>
    <row r="115" spans="1:2" x14ac:dyDescent="0.3">
      <c r="A115" s="2">
        <v>41755</v>
      </c>
      <c r="B115" s="1">
        <v>8.4</v>
      </c>
    </row>
    <row r="116" spans="1:2" x14ac:dyDescent="0.3">
      <c r="A116" s="2">
        <v>41756</v>
      </c>
      <c r="B116" s="1">
        <v>0.6</v>
      </c>
    </row>
    <row r="117" spans="1:2" x14ac:dyDescent="0.3">
      <c r="A117" s="2">
        <v>41757</v>
      </c>
      <c r="B117" s="1">
        <v>0</v>
      </c>
    </row>
    <row r="118" spans="1:2" x14ac:dyDescent="0.3">
      <c r="A118" s="2">
        <v>41758</v>
      </c>
      <c r="B118" s="1">
        <v>5</v>
      </c>
    </row>
    <row r="119" spans="1:2" x14ac:dyDescent="0.3">
      <c r="A119" s="2">
        <v>41759</v>
      </c>
      <c r="B119" s="1">
        <v>7</v>
      </c>
    </row>
    <row r="120" spans="1:2" x14ac:dyDescent="0.3">
      <c r="A120" s="2">
        <v>41760</v>
      </c>
      <c r="B120" s="1">
        <v>0.2</v>
      </c>
    </row>
    <row r="121" spans="1:2" x14ac:dyDescent="0.3">
      <c r="A121" s="2">
        <v>41761</v>
      </c>
      <c r="B121" s="1">
        <v>0</v>
      </c>
    </row>
    <row r="122" spans="1:2" x14ac:dyDescent="0.3">
      <c r="A122" s="2">
        <v>41762</v>
      </c>
      <c r="B122" s="1">
        <v>0</v>
      </c>
    </row>
    <row r="123" spans="1:2" x14ac:dyDescent="0.3">
      <c r="A123" s="2">
        <v>41763</v>
      </c>
      <c r="B123" s="1">
        <v>0</v>
      </c>
    </row>
    <row r="124" spans="1:2" x14ac:dyDescent="0.3">
      <c r="A124" s="2">
        <v>41764</v>
      </c>
      <c r="B124" s="1">
        <v>0</v>
      </c>
    </row>
    <row r="125" spans="1:2" x14ac:dyDescent="0.3">
      <c r="A125" s="2">
        <v>41765</v>
      </c>
      <c r="B125" s="1">
        <v>0</v>
      </c>
    </row>
    <row r="126" spans="1:2" x14ac:dyDescent="0.3">
      <c r="A126" s="2">
        <v>41766</v>
      </c>
      <c r="B126" s="1">
        <v>0</v>
      </c>
    </row>
    <row r="127" spans="1:2" x14ac:dyDescent="0.3">
      <c r="A127" s="2">
        <v>41767</v>
      </c>
      <c r="B127" s="1">
        <v>0.6</v>
      </c>
    </row>
    <row r="128" spans="1:2" x14ac:dyDescent="0.3">
      <c r="A128" s="2">
        <v>41768</v>
      </c>
      <c r="B128" s="1">
        <v>0.2</v>
      </c>
    </row>
    <row r="129" spans="1:2" x14ac:dyDescent="0.3">
      <c r="A129" s="2">
        <v>41769</v>
      </c>
      <c r="B129" s="1">
        <v>0</v>
      </c>
    </row>
    <row r="130" spans="1:2" x14ac:dyDescent="0.3">
      <c r="A130" s="2">
        <v>41770</v>
      </c>
      <c r="B130" s="1">
        <v>2.2000000000000002</v>
      </c>
    </row>
    <row r="131" spans="1:2" x14ac:dyDescent="0.3">
      <c r="A131" s="2">
        <v>41771</v>
      </c>
      <c r="B131" s="1">
        <v>2.6</v>
      </c>
    </row>
    <row r="132" spans="1:2" x14ac:dyDescent="0.3">
      <c r="A132" s="2">
        <v>41772</v>
      </c>
      <c r="B132" s="1"/>
    </row>
    <row r="133" spans="1:2" x14ac:dyDescent="0.3">
      <c r="A133" s="2">
        <v>41773</v>
      </c>
      <c r="B133" s="1">
        <v>0</v>
      </c>
    </row>
    <row r="134" spans="1:2" x14ac:dyDescent="0.3">
      <c r="A134" s="2">
        <v>41774</v>
      </c>
      <c r="B134" s="1">
        <v>0</v>
      </c>
    </row>
    <row r="135" spans="1:2" x14ac:dyDescent="0.3">
      <c r="A135" s="2">
        <v>41775</v>
      </c>
      <c r="B135" s="1">
        <v>0</v>
      </c>
    </row>
    <row r="136" spans="1:2" x14ac:dyDescent="0.3">
      <c r="A136" s="2">
        <v>41776</v>
      </c>
      <c r="B136" s="1">
        <v>0</v>
      </c>
    </row>
    <row r="137" spans="1:2" x14ac:dyDescent="0.3">
      <c r="A137" s="2">
        <v>41777</v>
      </c>
      <c r="B137" s="1">
        <v>0</v>
      </c>
    </row>
    <row r="138" spans="1:2" x14ac:dyDescent="0.3">
      <c r="A138" s="2">
        <v>41778</v>
      </c>
      <c r="B138" s="1">
        <v>16</v>
      </c>
    </row>
    <row r="139" spans="1:2" x14ac:dyDescent="0.3">
      <c r="A139" s="2">
        <v>41779</v>
      </c>
      <c r="B139" s="1">
        <v>2.6</v>
      </c>
    </row>
    <row r="140" spans="1:2" x14ac:dyDescent="0.3">
      <c r="A140" s="2">
        <v>41780</v>
      </c>
      <c r="B140" s="1">
        <v>0.2</v>
      </c>
    </row>
    <row r="141" spans="1:2" x14ac:dyDescent="0.3">
      <c r="A141" s="2">
        <v>41781</v>
      </c>
      <c r="B141" s="1">
        <v>3</v>
      </c>
    </row>
    <row r="142" spans="1:2" x14ac:dyDescent="0.3">
      <c r="A142" s="2">
        <v>41782</v>
      </c>
      <c r="B142" s="1">
        <v>4.4000000000000004</v>
      </c>
    </row>
    <row r="143" spans="1:2" x14ac:dyDescent="0.3">
      <c r="A143" s="2">
        <v>41783</v>
      </c>
      <c r="B143" s="1">
        <v>5</v>
      </c>
    </row>
    <row r="144" spans="1:2" x14ac:dyDescent="0.3">
      <c r="A144" s="2">
        <v>41784</v>
      </c>
      <c r="B144" s="1">
        <v>6.4</v>
      </c>
    </row>
    <row r="145" spans="1:2" x14ac:dyDescent="0.3">
      <c r="A145" s="2">
        <v>41785</v>
      </c>
      <c r="B145" s="1">
        <v>0</v>
      </c>
    </row>
    <row r="146" spans="1:2" x14ac:dyDescent="0.3">
      <c r="A146" s="2">
        <v>41786</v>
      </c>
      <c r="B146" s="1">
        <v>3.6</v>
      </c>
    </row>
    <row r="147" spans="1:2" x14ac:dyDescent="0.3">
      <c r="A147" s="2">
        <v>41787</v>
      </c>
      <c r="B147" s="1">
        <v>16.399999999999999</v>
      </c>
    </row>
    <row r="148" spans="1:2" x14ac:dyDescent="0.3">
      <c r="A148" s="2">
        <v>41788</v>
      </c>
      <c r="B148" s="1">
        <v>5.2</v>
      </c>
    </row>
    <row r="149" spans="1:2" x14ac:dyDescent="0.3">
      <c r="A149" s="2">
        <v>41789</v>
      </c>
      <c r="B149" s="1">
        <v>1</v>
      </c>
    </row>
    <row r="150" spans="1:2" x14ac:dyDescent="0.3">
      <c r="A150" s="2">
        <v>41790</v>
      </c>
      <c r="B150" s="1">
        <v>2</v>
      </c>
    </row>
    <row r="151" spans="1:2" x14ac:dyDescent="0.3">
      <c r="A151" s="2">
        <v>41791</v>
      </c>
      <c r="B151" s="1">
        <v>0</v>
      </c>
    </row>
    <row r="152" spans="1:2" x14ac:dyDescent="0.3">
      <c r="A152" s="2">
        <v>41792</v>
      </c>
      <c r="B152" s="1">
        <v>0</v>
      </c>
    </row>
    <row r="153" spans="1:2" x14ac:dyDescent="0.3">
      <c r="A153" s="2">
        <v>41793</v>
      </c>
      <c r="B153" s="1">
        <v>0</v>
      </c>
    </row>
    <row r="154" spans="1:2" x14ac:dyDescent="0.3">
      <c r="A154" s="2">
        <v>41794</v>
      </c>
      <c r="B154" s="1">
        <v>2.8</v>
      </c>
    </row>
    <row r="155" spans="1:2" x14ac:dyDescent="0.3">
      <c r="A155" s="2">
        <v>41795</v>
      </c>
      <c r="B155" s="1">
        <v>0</v>
      </c>
    </row>
    <row r="156" spans="1:2" x14ac:dyDescent="0.3">
      <c r="A156" s="2">
        <v>41796</v>
      </c>
      <c r="B156" s="1">
        <v>0</v>
      </c>
    </row>
    <row r="157" spans="1:2" x14ac:dyDescent="0.3">
      <c r="A157" s="2">
        <v>41797</v>
      </c>
      <c r="B157" s="1">
        <v>0</v>
      </c>
    </row>
    <row r="158" spans="1:2" x14ac:dyDescent="0.3">
      <c r="A158" s="2">
        <v>41798</v>
      </c>
      <c r="B158" s="1">
        <v>0</v>
      </c>
    </row>
    <row r="159" spans="1:2" x14ac:dyDescent="0.3">
      <c r="A159" s="2">
        <v>41799</v>
      </c>
      <c r="B159" s="1">
        <v>0</v>
      </c>
    </row>
    <row r="160" spans="1:2" x14ac:dyDescent="0.3">
      <c r="A160" s="2">
        <v>41800</v>
      </c>
      <c r="B160" s="1">
        <v>0</v>
      </c>
    </row>
    <row r="161" spans="1:2" x14ac:dyDescent="0.3">
      <c r="A161" s="2">
        <v>41801</v>
      </c>
      <c r="B161" s="1">
        <v>0</v>
      </c>
    </row>
    <row r="162" spans="1:2" x14ac:dyDescent="0.3">
      <c r="A162" s="2">
        <v>41802</v>
      </c>
      <c r="B162" s="1">
        <v>0</v>
      </c>
    </row>
    <row r="163" spans="1:2" x14ac:dyDescent="0.3">
      <c r="A163" s="2">
        <v>41803</v>
      </c>
      <c r="B163" s="1">
        <v>0</v>
      </c>
    </row>
    <row r="164" spans="1:2" x14ac:dyDescent="0.3">
      <c r="A164" s="2">
        <v>41804</v>
      </c>
      <c r="B164" s="1">
        <v>0</v>
      </c>
    </row>
    <row r="165" spans="1:2" x14ac:dyDescent="0.3">
      <c r="A165" s="2">
        <v>41805</v>
      </c>
      <c r="B165" s="1">
        <v>0</v>
      </c>
    </row>
    <row r="166" spans="1:2" x14ac:dyDescent="0.3">
      <c r="A166" s="2">
        <v>41806</v>
      </c>
      <c r="B166" s="1">
        <v>0</v>
      </c>
    </row>
    <row r="167" spans="1:2" x14ac:dyDescent="0.3">
      <c r="A167" s="2">
        <v>41807</v>
      </c>
      <c r="B167" s="1">
        <v>0</v>
      </c>
    </row>
    <row r="168" spans="1:2" x14ac:dyDescent="0.3">
      <c r="A168" s="2">
        <v>41808</v>
      </c>
      <c r="B168" s="1">
        <v>0</v>
      </c>
    </row>
    <row r="169" spans="1:2" x14ac:dyDescent="0.3">
      <c r="A169" s="2">
        <v>41809</v>
      </c>
      <c r="B169" s="1">
        <v>0</v>
      </c>
    </row>
    <row r="170" spans="1:2" x14ac:dyDescent="0.3">
      <c r="A170" s="2">
        <v>41810</v>
      </c>
      <c r="B170" s="1">
        <v>5.2</v>
      </c>
    </row>
    <row r="171" spans="1:2" x14ac:dyDescent="0.3">
      <c r="A171" s="2">
        <v>41811</v>
      </c>
      <c r="B171" s="1">
        <v>0.6</v>
      </c>
    </row>
    <row r="172" spans="1:2" x14ac:dyDescent="0.3">
      <c r="A172" s="2">
        <v>41812</v>
      </c>
      <c r="B172" s="1">
        <v>0.4</v>
      </c>
    </row>
    <row r="173" spans="1:2" x14ac:dyDescent="0.3">
      <c r="A173" s="2">
        <v>41813</v>
      </c>
      <c r="B173" s="1">
        <v>2.2000000000000002</v>
      </c>
    </row>
    <row r="174" spans="1:2" x14ac:dyDescent="0.3">
      <c r="A174" s="2">
        <v>41814</v>
      </c>
      <c r="B174" s="1">
        <v>1.8</v>
      </c>
    </row>
    <row r="175" spans="1:2" x14ac:dyDescent="0.3">
      <c r="A175" s="2">
        <v>41815</v>
      </c>
      <c r="B175" s="1">
        <v>9</v>
      </c>
    </row>
    <row r="176" spans="1:2" x14ac:dyDescent="0.3">
      <c r="A176" s="2">
        <v>41816</v>
      </c>
      <c r="B176" s="1">
        <v>1.2</v>
      </c>
    </row>
    <row r="177" spans="1:2" x14ac:dyDescent="0.3">
      <c r="A177" s="2">
        <v>41817</v>
      </c>
      <c r="B177" s="1">
        <v>0.6</v>
      </c>
    </row>
    <row r="178" spans="1:2" x14ac:dyDescent="0.3">
      <c r="A178" s="2">
        <v>41818</v>
      </c>
      <c r="B178" s="1">
        <v>4.5999999999999996</v>
      </c>
    </row>
    <row r="179" spans="1:2" x14ac:dyDescent="0.3">
      <c r="A179" s="2">
        <v>41819</v>
      </c>
      <c r="B179" s="1">
        <v>0.2</v>
      </c>
    </row>
    <row r="180" spans="1:2" x14ac:dyDescent="0.3">
      <c r="A180" s="2">
        <v>41820</v>
      </c>
      <c r="B180" s="1"/>
    </row>
    <row r="181" spans="1:2" x14ac:dyDescent="0.3">
      <c r="A181" s="2">
        <v>41821</v>
      </c>
      <c r="B181" s="1">
        <v>17</v>
      </c>
    </row>
    <row r="182" spans="1:2" x14ac:dyDescent="0.3">
      <c r="A182" s="2">
        <v>41822</v>
      </c>
      <c r="B182" s="1">
        <v>10</v>
      </c>
    </row>
    <row r="183" spans="1:2" x14ac:dyDescent="0.3">
      <c r="A183" s="2">
        <v>41823</v>
      </c>
      <c r="B183" s="1">
        <v>0</v>
      </c>
    </row>
    <row r="184" spans="1:2" x14ac:dyDescent="0.3">
      <c r="A184" s="2">
        <v>41824</v>
      </c>
      <c r="B184" s="1">
        <v>0</v>
      </c>
    </row>
    <row r="185" spans="1:2" x14ac:dyDescent="0.3">
      <c r="A185" s="2">
        <v>41825</v>
      </c>
      <c r="B185" s="1">
        <v>0</v>
      </c>
    </row>
    <row r="186" spans="1:2" x14ac:dyDescent="0.3">
      <c r="A186" s="2">
        <v>41826</v>
      </c>
      <c r="B186" s="1">
        <v>11.2</v>
      </c>
    </row>
    <row r="187" spans="1:2" x14ac:dyDescent="0.3">
      <c r="A187" s="2">
        <v>41827</v>
      </c>
      <c r="B187" s="1">
        <v>0.2</v>
      </c>
    </row>
    <row r="188" spans="1:2" x14ac:dyDescent="0.3">
      <c r="A188" s="2">
        <v>41828</v>
      </c>
      <c r="B188" s="1">
        <v>1</v>
      </c>
    </row>
    <row r="189" spans="1:2" x14ac:dyDescent="0.3">
      <c r="A189" s="2">
        <v>41829</v>
      </c>
      <c r="B189" s="1">
        <v>0.4</v>
      </c>
    </row>
    <row r="190" spans="1:2" x14ac:dyDescent="0.3">
      <c r="A190" s="2">
        <v>41830</v>
      </c>
      <c r="B190" s="1">
        <v>0</v>
      </c>
    </row>
    <row r="191" spans="1:2" x14ac:dyDescent="0.3">
      <c r="A191" s="2">
        <v>41831</v>
      </c>
      <c r="B191" s="1"/>
    </row>
    <row r="192" spans="1:2" x14ac:dyDescent="0.3">
      <c r="A192" s="2">
        <v>41832</v>
      </c>
      <c r="B192" s="1">
        <v>0</v>
      </c>
    </row>
    <row r="193" spans="1:2" x14ac:dyDescent="0.3">
      <c r="A193" s="2">
        <v>41833</v>
      </c>
      <c r="B193" s="1"/>
    </row>
    <row r="194" spans="1:2" x14ac:dyDescent="0.3">
      <c r="A194" s="2">
        <v>41834</v>
      </c>
      <c r="B194" s="1"/>
    </row>
    <row r="195" spans="1:2" x14ac:dyDescent="0.3">
      <c r="A195" s="2">
        <v>41835</v>
      </c>
      <c r="B195" s="1">
        <v>0</v>
      </c>
    </row>
    <row r="196" spans="1:2" x14ac:dyDescent="0.3">
      <c r="A196" s="2">
        <v>41836</v>
      </c>
      <c r="B196" s="1"/>
    </row>
    <row r="197" spans="1:2" x14ac:dyDescent="0.3">
      <c r="A197" s="2">
        <v>41837</v>
      </c>
      <c r="B197" s="1">
        <v>0</v>
      </c>
    </row>
    <row r="198" spans="1:2" x14ac:dyDescent="0.3">
      <c r="A198" s="2">
        <v>41838</v>
      </c>
      <c r="B198" s="1">
        <v>0</v>
      </c>
    </row>
    <row r="199" spans="1:2" x14ac:dyDescent="0.3">
      <c r="A199" s="2">
        <v>41839</v>
      </c>
      <c r="B199" s="1">
        <v>1.8</v>
      </c>
    </row>
    <row r="200" spans="1:2" x14ac:dyDescent="0.3">
      <c r="A200" s="2">
        <v>41840</v>
      </c>
      <c r="B200" s="1">
        <v>1</v>
      </c>
    </row>
    <row r="201" spans="1:2" x14ac:dyDescent="0.3">
      <c r="A201" s="2">
        <v>41841</v>
      </c>
      <c r="B201" s="1">
        <v>0.2</v>
      </c>
    </row>
    <row r="202" spans="1:2" x14ac:dyDescent="0.3">
      <c r="A202" s="2">
        <v>41842</v>
      </c>
      <c r="B202" s="1">
        <v>0</v>
      </c>
    </row>
    <row r="203" spans="1:2" x14ac:dyDescent="0.3">
      <c r="A203" s="2">
        <v>41843</v>
      </c>
      <c r="B203" s="1">
        <v>0</v>
      </c>
    </row>
    <row r="204" spans="1:2" x14ac:dyDescent="0.3">
      <c r="A204" s="2">
        <v>41844</v>
      </c>
      <c r="B204" s="1"/>
    </row>
    <row r="205" spans="1:2" x14ac:dyDescent="0.3">
      <c r="A205" s="2">
        <v>41845</v>
      </c>
      <c r="B205" s="1"/>
    </row>
    <row r="206" spans="1:2" x14ac:dyDescent="0.3">
      <c r="A206" s="2">
        <v>41846</v>
      </c>
      <c r="B206" s="1"/>
    </row>
    <row r="207" spans="1:2" x14ac:dyDescent="0.3">
      <c r="A207" s="2">
        <v>41847</v>
      </c>
      <c r="B207" s="1">
        <v>0</v>
      </c>
    </row>
    <row r="208" spans="1:2" x14ac:dyDescent="0.3">
      <c r="A208" s="2">
        <v>41848</v>
      </c>
      <c r="B208" s="1">
        <v>2</v>
      </c>
    </row>
    <row r="209" spans="1:2" x14ac:dyDescent="0.3">
      <c r="A209" s="2">
        <v>41849</v>
      </c>
      <c r="B209" s="1">
        <v>0</v>
      </c>
    </row>
    <row r="210" spans="1:2" x14ac:dyDescent="0.3">
      <c r="A210" s="2">
        <v>41850</v>
      </c>
      <c r="B210" s="1"/>
    </row>
    <row r="211" spans="1:2" x14ac:dyDescent="0.3">
      <c r="A211" s="2">
        <v>41851</v>
      </c>
      <c r="B211" s="1">
        <v>0</v>
      </c>
    </row>
    <row r="212" spans="1:2" x14ac:dyDescent="0.3">
      <c r="A212" s="2">
        <v>41852</v>
      </c>
      <c r="B212" s="1">
        <v>1.4</v>
      </c>
    </row>
    <row r="213" spans="1:2" x14ac:dyDescent="0.3">
      <c r="A213" s="2">
        <v>41853</v>
      </c>
      <c r="B213" s="1">
        <v>27.2</v>
      </c>
    </row>
    <row r="214" spans="1:2" x14ac:dyDescent="0.3">
      <c r="A214" s="2">
        <v>41854</v>
      </c>
      <c r="B214" s="1">
        <v>6.6</v>
      </c>
    </row>
    <row r="215" spans="1:2" x14ac:dyDescent="0.3">
      <c r="A215" s="2">
        <v>41855</v>
      </c>
      <c r="B215" s="1">
        <v>0</v>
      </c>
    </row>
    <row r="216" spans="1:2" x14ac:dyDescent="0.3">
      <c r="A216" s="2">
        <v>41856</v>
      </c>
      <c r="B216" s="1">
        <v>0</v>
      </c>
    </row>
    <row r="217" spans="1:2" x14ac:dyDescent="0.3">
      <c r="A217" s="2">
        <v>41857</v>
      </c>
      <c r="B217" s="1">
        <v>0.4</v>
      </c>
    </row>
    <row r="218" spans="1:2" x14ac:dyDescent="0.3">
      <c r="A218" s="2">
        <v>41858</v>
      </c>
      <c r="B218" s="1">
        <v>0</v>
      </c>
    </row>
    <row r="219" spans="1:2" x14ac:dyDescent="0.3">
      <c r="A219" s="2">
        <v>41859</v>
      </c>
      <c r="B219" s="1">
        <v>5</v>
      </c>
    </row>
    <row r="220" spans="1:2" x14ac:dyDescent="0.3">
      <c r="A220" s="2">
        <v>41860</v>
      </c>
      <c r="B220" s="1">
        <v>6.2</v>
      </c>
    </row>
    <row r="221" spans="1:2" x14ac:dyDescent="0.3">
      <c r="A221" s="2">
        <v>41861</v>
      </c>
      <c r="B221" s="1">
        <v>1.4</v>
      </c>
    </row>
    <row r="222" spans="1:2" x14ac:dyDescent="0.3">
      <c r="A222" s="2">
        <v>41862</v>
      </c>
      <c r="B222" s="1">
        <v>0.8</v>
      </c>
    </row>
    <row r="223" spans="1:2" x14ac:dyDescent="0.3">
      <c r="A223" s="2">
        <v>41863</v>
      </c>
      <c r="B223" s="1">
        <v>4.8</v>
      </c>
    </row>
    <row r="224" spans="1:2" x14ac:dyDescent="0.3">
      <c r="A224" s="2">
        <v>41864</v>
      </c>
      <c r="B224" s="1">
        <v>0.2</v>
      </c>
    </row>
    <row r="225" spans="1:2" x14ac:dyDescent="0.3">
      <c r="A225" s="2">
        <v>41865</v>
      </c>
      <c r="B225" s="1">
        <v>0</v>
      </c>
    </row>
    <row r="226" spans="1:2" x14ac:dyDescent="0.3">
      <c r="A226" s="2">
        <v>41866</v>
      </c>
      <c r="B226" s="1">
        <v>0</v>
      </c>
    </row>
    <row r="227" spans="1:2" x14ac:dyDescent="0.3">
      <c r="A227" s="2">
        <v>41867</v>
      </c>
      <c r="B227" s="1">
        <v>0</v>
      </c>
    </row>
    <row r="228" spans="1:2" x14ac:dyDescent="0.3">
      <c r="A228" s="2">
        <v>41868</v>
      </c>
      <c r="B228" s="1">
        <v>0</v>
      </c>
    </row>
    <row r="229" spans="1:2" x14ac:dyDescent="0.3">
      <c r="A229" s="2">
        <v>41869</v>
      </c>
      <c r="B229" s="1">
        <v>0</v>
      </c>
    </row>
    <row r="230" spans="1:2" x14ac:dyDescent="0.3">
      <c r="A230" s="2">
        <v>41870</v>
      </c>
      <c r="B230" s="1">
        <v>0</v>
      </c>
    </row>
    <row r="231" spans="1:2" x14ac:dyDescent="0.3">
      <c r="A231" s="2">
        <v>41871</v>
      </c>
      <c r="B231" s="1">
        <v>0</v>
      </c>
    </row>
    <row r="232" spans="1:2" x14ac:dyDescent="0.3">
      <c r="A232" s="2">
        <v>41872</v>
      </c>
      <c r="B232" s="1">
        <v>0</v>
      </c>
    </row>
    <row r="233" spans="1:2" x14ac:dyDescent="0.3">
      <c r="A233" s="2">
        <v>41873</v>
      </c>
      <c r="B233" s="1">
        <v>0</v>
      </c>
    </row>
    <row r="234" spans="1:2" x14ac:dyDescent="0.3">
      <c r="A234" s="2">
        <v>41874</v>
      </c>
      <c r="B234" s="1">
        <v>0</v>
      </c>
    </row>
    <row r="235" spans="1:2" x14ac:dyDescent="0.3">
      <c r="A235" s="2">
        <v>41875</v>
      </c>
      <c r="B235" s="1">
        <v>0</v>
      </c>
    </row>
    <row r="236" spans="1:2" x14ac:dyDescent="0.3">
      <c r="A236" s="2">
        <v>41876</v>
      </c>
      <c r="B236" s="1">
        <v>0</v>
      </c>
    </row>
    <row r="237" spans="1:2" x14ac:dyDescent="0.3">
      <c r="A237" s="2">
        <v>41877</v>
      </c>
      <c r="B237" s="1">
        <v>0.6</v>
      </c>
    </row>
    <row r="238" spans="1:2" x14ac:dyDescent="0.3">
      <c r="A238" s="2">
        <v>41878</v>
      </c>
      <c r="B238" s="1">
        <v>0</v>
      </c>
    </row>
    <row r="239" spans="1:2" x14ac:dyDescent="0.3">
      <c r="A239" s="2">
        <v>41879</v>
      </c>
      <c r="B239" s="1">
        <v>3.4</v>
      </c>
    </row>
    <row r="240" spans="1:2" x14ac:dyDescent="0.3">
      <c r="A240" s="2">
        <v>41880</v>
      </c>
      <c r="B240" s="1">
        <v>0</v>
      </c>
    </row>
    <row r="241" spans="1:2" x14ac:dyDescent="0.3">
      <c r="A241" s="2">
        <v>41881</v>
      </c>
      <c r="B241" s="1">
        <v>0</v>
      </c>
    </row>
    <row r="242" spans="1:2" x14ac:dyDescent="0.3">
      <c r="A242" s="2">
        <v>41882</v>
      </c>
      <c r="B242" s="1">
        <v>0</v>
      </c>
    </row>
    <row r="243" spans="1:2" x14ac:dyDescent="0.3">
      <c r="A243" s="2">
        <v>41883</v>
      </c>
      <c r="B243" s="1">
        <v>0.2</v>
      </c>
    </row>
    <row r="244" spans="1:2" x14ac:dyDescent="0.3">
      <c r="A244" s="2">
        <v>41884</v>
      </c>
      <c r="B244" s="1">
        <v>0</v>
      </c>
    </row>
    <row r="245" spans="1:2" x14ac:dyDescent="0.3">
      <c r="A245" s="2">
        <v>41885</v>
      </c>
      <c r="B245" s="1">
        <v>0.8</v>
      </c>
    </row>
    <row r="246" spans="1:2" x14ac:dyDescent="0.3">
      <c r="A246" s="2">
        <v>41886</v>
      </c>
      <c r="B246" s="1">
        <v>1</v>
      </c>
    </row>
    <row r="247" spans="1:2" x14ac:dyDescent="0.3">
      <c r="A247" s="2">
        <v>41887</v>
      </c>
      <c r="B247" s="1">
        <v>0.4</v>
      </c>
    </row>
    <row r="248" spans="1:2" x14ac:dyDescent="0.3">
      <c r="A248" s="2">
        <v>41888</v>
      </c>
      <c r="B248" s="1">
        <v>0.2</v>
      </c>
    </row>
    <row r="249" spans="1:2" x14ac:dyDescent="0.3">
      <c r="A249" s="2">
        <v>41890</v>
      </c>
      <c r="B249" s="1">
        <v>0</v>
      </c>
    </row>
    <row r="250" spans="1:2" x14ac:dyDescent="0.3">
      <c r="A250" s="2">
        <v>41891</v>
      </c>
      <c r="B250" s="1">
        <v>0</v>
      </c>
    </row>
    <row r="251" spans="1:2" x14ac:dyDescent="0.3">
      <c r="A251" s="2">
        <v>41892</v>
      </c>
      <c r="B251" s="1">
        <v>0</v>
      </c>
    </row>
    <row r="252" spans="1:2" x14ac:dyDescent="0.3">
      <c r="A252" s="2">
        <v>41893</v>
      </c>
      <c r="B252" s="1">
        <v>0</v>
      </c>
    </row>
    <row r="253" spans="1:2" x14ac:dyDescent="0.3">
      <c r="A253" s="2">
        <v>41894</v>
      </c>
      <c r="B253" s="1">
        <v>0</v>
      </c>
    </row>
    <row r="254" spans="1:2" x14ac:dyDescent="0.3">
      <c r="A254" s="2">
        <v>41895</v>
      </c>
      <c r="B254" s="1">
        <v>8.8000000000000007</v>
      </c>
    </row>
    <row r="255" spans="1:2" x14ac:dyDescent="0.3">
      <c r="A255" s="2">
        <v>41896</v>
      </c>
      <c r="B255" s="1">
        <v>13.4</v>
      </c>
    </row>
    <row r="256" spans="1:2" x14ac:dyDescent="0.3">
      <c r="A256" s="2">
        <v>41897</v>
      </c>
      <c r="B256" s="1">
        <v>0</v>
      </c>
    </row>
    <row r="257" spans="1:2" x14ac:dyDescent="0.3">
      <c r="A257" s="2">
        <v>41898</v>
      </c>
      <c r="B257" s="1">
        <v>0.2</v>
      </c>
    </row>
    <row r="258" spans="1:2" x14ac:dyDescent="0.3">
      <c r="A258" s="2">
        <v>41899</v>
      </c>
      <c r="B258" s="1">
        <v>3</v>
      </c>
    </row>
    <row r="259" spans="1:2" x14ac:dyDescent="0.3">
      <c r="A259" s="2">
        <v>41900</v>
      </c>
      <c r="B259" s="1">
        <v>0</v>
      </c>
    </row>
    <row r="260" spans="1:2" x14ac:dyDescent="0.3">
      <c r="A260" s="2">
        <v>41901</v>
      </c>
      <c r="B260" s="1">
        <v>0</v>
      </c>
    </row>
    <row r="261" spans="1:2" x14ac:dyDescent="0.3">
      <c r="A261" s="2">
        <v>41902</v>
      </c>
      <c r="B261" s="1">
        <v>0</v>
      </c>
    </row>
    <row r="262" spans="1:2" x14ac:dyDescent="0.3">
      <c r="A262" s="2">
        <v>41903</v>
      </c>
      <c r="B262" s="1">
        <v>0</v>
      </c>
    </row>
    <row r="263" spans="1:2" x14ac:dyDescent="0.3">
      <c r="A263" s="2">
        <v>41904</v>
      </c>
      <c r="B263" s="1">
        <v>28.6</v>
      </c>
    </row>
    <row r="264" spans="1:2" x14ac:dyDescent="0.3">
      <c r="A264" s="2">
        <v>41905</v>
      </c>
      <c r="B264" s="1">
        <v>2.4</v>
      </c>
    </row>
    <row r="265" spans="1:2" x14ac:dyDescent="0.3">
      <c r="A265" s="2">
        <v>41906</v>
      </c>
      <c r="B265" s="1">
        <v>0</v>
      </c>
    </row>
    <row r="266" spans="1:2" x14ac:dyDescent="0.3">
      <c r="A266" s="2">
        <v>41907</v>
      </c>
      <c r="B266" s="1">
        <v>0</v>
      </c>
    </row>
    <row r="267" spans="1:2" x14ac:dyDescent="0.3">
      <c r="A267" s="2">
        <v>41908</v>
      </c>
      <c r="B267" s="1">
        <v>0</v>
      </c>
    </row>
    <row r="268" spans="1:2" x14ac:dyDescent="0.3">
      <c r="A268" s="2">
        <v>41909</v>
      </c>
      <c r="B268" s="1">
        <v>0</v>
      </c>
    </row>
    <row r="269" spans="1:2" x14ac:dyDescent="0.3">
      <c r="A269" s="2">
        <v>41910</v>
      </c>
      <c r="B269" s="1">
        <v>7.2</v>
      </c>
    </row>
    <row r="270" spans="1:2" x14ac:dyDescent="0.3">
      <c r="A270" s="2">
        <v>41911</v>
      </c>
      <c r="B270" s="1">
        <v>0.2</v>
      </c>
    </row>
    <row r="271" spans="1:2" x14ac:dyDescent="0.3">
      <c r="A271" s="2">
        <v>41912</v>
      </c>
      <c r="B271" s="1">
        <v>0</v>
      </c>
    </row>
    <row r="272" spans="1:2" x14ac:dyDescent="0.3">
      <c r="A272" s="2">
        <v>41913</v>
      </c>
      <c r="B272" s="1">
        <v>0</v>
      </c>
    </row>
    <row r="273" spans="1:2" x14ac:dyDescent="0.3">
      <c r="A273" s="2">
        <v>41914</v>
      </c>
      <c r="B273" s="1">
        <v>0</v>
      </c>
    </row>
    <row r="274" spans="1:2" x14ac:dyDescent="0.3">
      <c r="A274" s="2">
        <v>41915</v>
      </c>
      <c r="B274" s="1"/>
    </row>
    <row r="275" spans="1:2" x14ac:dyDescent="0.3">
      <c r="A275" s="2">
        <v>41916</v>
      </c>
      <c r="B275" s="1"/>
    </row>
    <row r="276" spans="1:2" x14ac:dyDescent="0.3">
      <c r="A276" s="2">
        <v>41917</v>
      </c>
      <c r="B276" s="1"/>
    </row>
    <row r="277" spans="1:2" x14ac:dyDescent="0.3">
      <c r="A277" s="2">
        <v>41918</v>
      </c>
      <c r="B277" s="1"/>
    </row>
    <row r="278" spans="1:2" x14ac:dyDescent="0.3">
      <c r="A278" s="2">
        <v>41919</v>
      </c>
      <c r="B278" s="1">
        <v>0</v>
      </c>
    </row>
    <row r="279" spans="1:2" x14ac:dyDescent="0.3">
      <c r="A279" s="2">
        <v>41920</v>
      </c>
      <c r="B279" s="1">
        <v>18</v>
      </c>
    </row>
    <row r="280" spans="1:2" x14ac:dyDescent="0.3">
      <c r="A280" s="2">
        <v>41921</v>
      </c>
      <c r="B280" s="1">
        <v>4.4000000000000004</v>
      </c>
    </row>
    <row r="281" spans="1:2" x14ac:dyDescent="0.3">
      <c r="A281" s="2">
        <v>41922</v>
      </c>
      <c r="B281" s="1">
        <v>4.2</v>
      </c>
    </row>
    <row r="282" spans="1:2" x14ac:dyDescent="0.3">
      <c r="A282" s="2">
        <v>41923</v>
      </c>
      <c r="B282" s="1">
        <v>0</v>
      </c>
    </row>
    <row r="283" spans="1:2" x14ac:dyDescent="0.3">
      <c r="A283" s="2">
        <v>41924</v>
      </c>
      <c r="B283" s="1">
        <v>1</v>
      </c>
    </row>
    <row r="284" spans="1:2" x14ac:dyDescent="0.3">
      <c r="A284" s="2">
        <v>41925</v>
      </c>
      <c r="B284" s="1">
        <v>1.4</v>
      </c>
    </row>
    <row r="285" spans="1:2" x14ac:dyDescent="0.3">
      <c r="A285" s="2">
        <v>41926</v>
      </c>
      <c r="B285" s="1">
        <v>0</v>
      </c>
    </row>
    <row r="286" spans="1:2" x14ac:dyDescent="0.3">
      <c r="A286" s="2">
        <v>41927</v>
      </c>
      <c r="B286" s="1">
        <v>4.8</v>
      </c>
    </row>
    <row r="287" spans="1:2" x14ac:dyDescent="0.3">
      <c r="A287" s="2">
        <v>41928</v>
      </c>
      <c r="B287" s="1">
        <v>17.2</v>
      </c>
    </row>
    <row r="288" spans="1:2" x14ac:dyDescent="0.3">
      <c r="A288" s="2">
        <v>41929</v>
      </c>
      <c r="B288" s="1">
        <v>0.4</v>
      </c>
    </row>
    <row r="289" spans="1:2" x14ac:dyDescent="0.3">
      <c r="A289" s="2">
        <v>41930</v>
      </c>
      <c r="B289" s="1">
        <v>0</v>
      </c>
    </row>
    <row r="290" spans="1:2" x14ac:dyDescent="0.3">
      <c r="A290" s="2">
        <v>41931</v>
      </c>
      <c r="B290" s="1">
        <v>0</v>
      </c>
    </row>
    <row r="291" spans="1:2" x14ac:dyDescent="0.3">
      <c r="A291" s="2">
        <v>41932</v>
      </c>
      <c r="B291" s="1">
        <v>0</v>
      </c>
    </row>
    <row r="292" spans="1:2" x14ac:dyDescent="0.3">
      <c r="A292" s="2">
        <v>41933</v>
      </c>
      <c r="B292" s="1">
        <v>0</v>
      </c>
    </row>
    <row r="293" spans="1:2" x14ac:dyDescent="0.3">
      <c r="A293" s="2">
        <v>41934</v>
      </c>
      <c r="B293" s="1">
        <v>0</v>
      </c>
    </row>
    <row r="294" spans="1:2" x14ac:dyDescent="0.3">
      <c r="A294" s="2">
        <v>41935</v>
      </c>
      <c r="B294" s="1">
        <v>0</v>
      </c>
    </row>
    <row r="295" spans="1:2" x14ac:dyDescent="0.3">
      <c r="A295" s="2">
        <v>41936</v>
      </c>
      <c r="B295" s="1">
        <v>0</v>
      </c>
    </row>
    <row r="296" spans="1:2" x14ac:dyDescent="0.3">
      <c r="A296" s="2">
        <v>41937</v>
      </c>
      <c r="B296" s="1">
        <v>0</v>
      </c>
    </row>
    <row r="297" spans="1:2" x14ac:dyDescent="0.3">
      <c r="A297" s="2">
        <v>41938</v>
      </c>
      <c r="B297" s="1"/>
    </row>
    <row r="298" spans="1:2" x14ac:dyDescent="0.3">
      <c r="A298" s="2">
        <v>41939</v>
      </c>
      <c r="B298" s="1">
        <v>0</v>
      </c>
    </row>
    <row r="299" spans="1:2" x14ac:dyDescent="0.3">
      <c r="A299" s="2">
        <v>41940</v>
      </c>
      <c r="B299" s="1">
        <v>0</v>
      </c>
    </row>
    <row r="300" spans="1:2" x14ac:dyDescent="0.3">
      <c r="A300" s="2">
        <v>41941</v>
      </c>
      <c r="B300" s="1">
        <v>0</v>
      </c>
    </row>
    <row r="301" spans="1:2" x14ac:dyDescent="0.3">
      <c r="A301" s="2">
        <v>41942</v>
      </c>
      <c r="B301" s="1"/>
    </row>
    <row r="302" spans="1:2" x14ac:dyDescent="0.3">
      <c r="A302" s="2">
        <v>41943</v>
      </c>
      <c r="B302" s="1">
        <v>0.4</v>
      </c>
    </row>
    <row r="303" spans="1:2" x14ac:dyDescent="0.3">
      <c r="A303" s="2">
        <v>41944</v>
      </c>
      <c r="B303" s="1">
        <v>1.2</v>
      </c>
    </row>
    <row r="304" spans="1:2" x14ac:dyDescent="0.3">
      <c r="A304" s="2">
        <v>41945</v>
      </c>
      <c r="B304" s="1">
        <v>2.2000000000000002</v>
      </c>
    </row>
    <row r="305" spans="1:2" x14ac:dyDescent="0.3">
      <c r="A305" s="2">
        <v>41946</v>
      </c>
      <c r="B305" s="1">
        <v>23.4</v>
      </c>
    </row>
    <row r="306" spans="1:2" x14ac:dyDescent="0.3">
      <c r="A306" s="2">
        <v>41947</v>
      </c>
      <c r="B306" s="1"/>
    </row>
    <row r="307" spans="1:2" x14ac:dyDescent="0.3">
      <c r="A307" s="2">
        <v>41948</v>
      </c>
      <c r="B307" s="1"/>
    </row>
    <row r="308" spans="1:2" x14ac:dyDescent="0.3">
      <c r="A308" s="2">
        <v>41949</v>
      </c>
      <c r="B308" s="1">
        <v>0</v>
      </c>
    </row>
    <row r="309" spans="1:2" x14ac:dyDescent="0.3">
      <c r="A309" s="2">
        <v>41950</v>
      </c>
      <c r="B309" s="1">
        <v>1.6</v>
      </c>
    </row>
    <row r="310" spans="1:2" x14ac:dyDescent="0.3">
      <c r="A310" s="2">
        <v>41951</v>
      </c>
      <c r="B310" s="1">
        <v>0.6</v>
      </c>
    </row>
    <row r="311" spans="1:2" x14ac:dyDescent="0.3">
      <c r="A311" s="2">
        <v>41952</v>
      </c>
      <c r="B311" s="1">
        <v>0</v>
      </c>
    </row>
    <row r="312" spans="1:2" x14ac:dyDescent="0.3">
      <c r="A312" s="2">
        <v>41953</v>
      </c>
      <c r="B312" s="1">
        <v>0</v>
      </c>
    </row>
    <row r="313" spans="1:2" x14ac:dyDescent="0.3">
      <c r="A313" s="2">
        <v>41954</v>
      </c>
      <c r="B313" s="1">
        <v>0.2</v>
      </c>
    </row>
    <row r="314" spans="1:2" x14ac:dyDescent="0.3">
      <c r="A314" s="2">
        <v>41955</v>
      </c>
      <c r="B314" s="1">
        <v>0</v>
      </c>
    </row>
    <row r="315" spans="1:2" x14ac:dyDescent="0.3">
      <c r="A315" s="2">
        <v>41956</v>
      </c>
      <c r="B315" s="1">
        <v>0.8</v>
      </c>
    </row>
    <row r="316" spans="1:2" x14ac:dyDescent="0.3">
      <c r="A316" s="2">
        <v>41957</v>
      </c>
      <c r="B316" s="1">
        <v>0.6</v>
      </c>
    </row>
    <row r="317" spans="1:2" x14ac:dyDescent="0.3">
      <c r="A317" s="2">
        <v>41958</v>
      </c>
      <c r="B317" s="1">
        <v>1.4</v>
      </c>
    </row>
    <row r="318" spans="1:2" x14ac:dyDescent="0.3">
      <c r="A318" s="2">
        <v>41959</v>
      </c>
      <c r="B318" s="1">
        <v>9</v>
      </c>
    </row>
    <row r="319" spans="1:2" x14ac:dyDescent="0.3">
      <c r="A319" s="2">
        <v>41960</v>
      </c>
      <c r="B319" s="1">
        <v>0.2</v>
      </c>
    </row>
    <row r="320" spans="1:2" x14ac:dyDescent="0.3">
      <c r="A320" s="2">
        <v>41961</v>
      </c>
      <c r="B320" s="1">
        <v>0</v>
      </c>
    </row>
    <row r="321" spans="1:2" x14ac:dyDescent="0.3">
      <c r="A321" s="2">
        <v>41962</v>
      </c>
      <c r="B321" s="1">
        <v>0</v>
      </c>
    </row>
    <row r="322" spans="1:2" x14ac:dyDescent="0.3">
      <c r="A322" s="2">
        <v>41963</v>
      </c>
      <c r="B322" s="1"/>
    </row>
    <row r="323" spans="1:2" x14ac:dyDescent="0.3">
      <c r="A323" s="2">
        <v>41964</v>
      </c>
      <c r="B323" s="1">
        <v>0</v>
      </c>
    </row>
    <row r="324" spans="1:2" x14ac:dyDescent="0.3">
      <c r="A324" s="2">
        <v>41965</v>
      </c>
      <c r="B324" s="1">
        <v>0.2</v>
      </c>
    </row>
    <row r="325" spans="1:2" x14ac:dyDescent="0.3">
      <c r="A325" s="2">
        <v>41966</v>
      </c>
      <c r="B325" s="1">
        <v>8.6</v>
      </c>
    </row>
    <row r="326" spans="1:2" x14ac:dyDescent="0.3">
      <c r="A326" s="2">
        <v>41967</v>
      </c>
      <c r="B326" s="1">
        <v>21</v>
      </c>
    </row>
    <row r="327" spans="1:2" x14ac:dyDescent="0.3">
      <c r="A327" s="2">
        <v>41968</v>
      </c>
      <c r="B327" s="1">
        <v>3</v>
      </c>
    </row>
    <row r="328" spans="1:2" x14ac:dyDescent="0.3">
      <c r="A328" s="2">
        <v>41969</v>
      </c>
      <c r="B328" s="1"/>
    </row>
    <row r="329" spans="1:2" x14ac:dyDescent="0.3">
      <c r="A329" s="2">
        <v>41970</v>
      </c>
      <c r="B329" s="1">
        <v>0</v>
      </c>
    </row>
    <row r="330" spans="1:2" x14ac:dyDescent="0.3">
      <c r="A330" s="2">
        <v>41971</v>
      </c>
      <c r="B330" s="1">
        <v>0.2</v>
      </c>
    </row>
    <row r="331" spans="1:2" x14ac:dyDescent="0.3">
      <c r="A331" s="2">
        <v>41972</v>
      </c>
      <c r="B331" s="1">
        <v>4.8</v>
      </c>
    </row>
    <row r="332" spans="1:2" x14ac:dyDescent="0.3">
      <c r="A332" s="2">
        <v>41973</v>
      </c>
      <c r="B332" s="1"/>
    </row>
    <row r="333" spans="1:2" x14ac:dyDescent="0.3">
      <c r="A333" s="2">
        <v>41974</v>
      </c>
      <c r="B333" s="1">
        <v>1.2</v>
      </c>
    </row>
    <row r="334" spans="1:2" x14ac:dyDescent="0.3">
      <c r="A334" s="2">
        <v>41975</v>
      </c>
      <c r="B334" s="1">
        <v>11.2</v>
      </c>
    </row>
    <row r="335" spans="1:2" x14ac:dyDescent="0.3">
      <c r="A335" s="2">
        <v>41976</v>
      </c>
      <c r="B335" s="1">
        <v>24</v>
      </c>
    </row>
    <row r="336" spans="1:2" x14ac:dyDescent="0.3">
      <c r="A336" s="2">
        <v>41977</v>
      </c>
      <c r="B336" s="1">
        <v>3</v>
      </c>
    </row>
    <row r="337" spans="1:2" x14ac:dyDescent="0.3">
      <c r="A337" s="2">
        <v>41978</v>
      </c>
      <c r="B337" s="1">
        <v>9.4</v>
      </c>
    </row>
    <row r="338" spans="1:2" x14ac:dyDescent="0.3">
      <c r="A338" s="2">
        <v>41979</v>
      </c>
      <c r="B338" s="1">
        <v>19.600000000000001</v>
      </c>
    </row>
    <row r="339" spans="1:2" x14ac:dyDescent="0.3">
      <c r="A339" s="2">
        <v>41980</v>
      </c>
      <c r="B339" s="1">
        <v>1.2</v>
      </c>
    </row>
    <row r="340" spans="1:2" x14ac:dyDescent="0.3">
      <c r="A340" s="2">
        <v>41981</v>
      </c>
      <c r="B340" s="1">
        <v>7</v>
      </c>
    </row>
    <row r="341" spans="1:2" x14ac:dyDescent="0.3">
      <c r="A341" s="2">
        <v>41982</v>
      </c>
      <c r="B341" s="1">
        <v>2.4</v>
      </c>
    </row>
    <row r="342" spans="1:2" x14ac:dyDescent="0.3">
      <c r="A342" s="2">
        <v>41983</v>
      </c>
      <c r="B342" s="1">
        <v>0</v>
      </c>
    </row>
    <row r="343" spans="1:2" x14ac:dyDescent="0.3">
      <c r="A343" s="2">
        <v>41984</v>
      </c>
      <c r="B343" s="1">
        <v>1.6</v>
      </c>
    </row>
    <row r="344" spans="1:2" x14ac:dyDescent="0.3">
      <c r="A344" s="2">
        <v>41985</v>
      </c>
      <c r="B344" s="1">
        <v>1</v>
      </c>
    </row>
    <row r="345" spans="1:2" x14ac:dyDescent="0.3">
      <c r="A345" s="2">
        <v>41986</v>
      </c>
      <c r="B345" s="1">
        <v>22.6</v>
      </c>
    </row>
    <row r="346" spans="1:2" x14ac:dyDescent="0.3">
      <c r="A346" s="2">
        <v>41987</v>
      </c>
      <c r="B346" s="1">
        <v>16.100000000000001</v>
      </c>
    </row>
    <row r="347" spans="1:2" x14ac:dyDescent="0.3">
      <c r="A347" s="2">
        <v>41988</v>
      </c>
      <c r="B347" s="1">
        <v>2.8</v>
      </c>
    </row>
    <row r="348" spans="1:2" x14ac:dyDescent="0.3">
      <c r="A348" s="2">
        <v>41989</v>
      </c>
      <c r="B348" s="1">
        <v>18.600000000000001</v>
      </c>
    </row>
    <row r="349" spans="1:2" x14ac:dyDescent="0.3">
      <c r="A349" s="2">
        <v>41990</v>
      </c>
      <c r="B349" s="1">
        <v>0.8</v>
      </c>
    </row>
    <row r="350" spans="1:2" x14ac:dyDescent="0.3">
      <c r="A350" s="2">
        <v>41991</v>
      </c>
      <c r="B350" s="1">
        <v>0</v>
      </c>
    </row>
    <row r="351" spans="1:2" x14ac:dyDescent="0.3">
      <c r="A351" s="2">
        <v>41992</v>
      </c>
      <c r="B351" s="1">
        <v>0</v>
      </c>
    </row>
    <row r="352" spans="1:2" x14ac:dyDescent="0.3">
      <c r="A352" s="2">
        <v>41993</v>
      </c>
      <c r="B352" s="1">
        <v>0.4</v>
      </c>
    </row>
    <row r="353" spans="1:2" x14ac:dyDescent="0.3">
      <c r="A353" s="2">
        <v>41994</v>
      </c>
      <c r="B353" s="1">
        <v>0.2</v>
      </c>
    </row>
    <row r="354" spans="1:2" x14ac:dyDescent="0.3">
      <c r="A354" s="2">
        <v>41995</v>
      </c>
      <c r="B354" s="1">
        <v>0</v>
      </c>
    </row>
    <row r="355" spans="1:2" x14ac:dyDescent="0.3">
      <c r="A355" s="2">
        <v>41996</v>
      </c>
      <c r="B355" s="1">
        <v>0</v>
      </c>
    </row>
    <row r="356" spans="1:2" x14ac:dyDescent="0.3">
      <c r="A356" s="2">
        <v>41997</v>
      </c>
      <c r="B356" s="1">
        <v>0</v>
      </c>
    </row>
    <row r="357" spans="1:2" x14ac:dyDescent="0.3">
      <c r="A357" s="2">
        <v>41998</v>
      </c>
      <c r="B357" s="1">
        <v>2</v>
      </c>
    </row>
    <row r="358" spans="1:2" x14ac:dyDescent="0.3">
      <c r="A358" s="2">
        <v>41999</v>
      </c>
      <c r="B358" s="1">
        <v>0</v>
      </c>
    </row>
    <row r="359" spans="1:2" x14ac:dyDescent="0.3">
      <c r="A359" s="2">
        <v>42000</v>
      </c>
      <c r="B359" s="1">
        <v>1.6</v>
      </c>
    </row>
    <row r="360" spans="1:2" x14ac:dyDescent="0.3">
      <c r="A360" s="2">
        <v>42001</v>
      </c>
      <c r="B360" s="1">
        <v>36.6</v>
      </c>
    </row>
    <row r="361" spans="1:2" x14ac:dyDescent="0.3">
      <c r="A361" s="2">
        <v>42002</v>
      </c>
      <c r="B361" s="1">
        <v>0</v>
      </c>
    </row>
    <row r="362" spans="1:2" x14ac:dyDescent="0.3">
      <c r="A362" s="2">
        <v>42003</v>
      </c>
      <c r="B362" s="1">
        <v>0</v>
      </c>
    </row>
    <row r="363" spans="1:2" x14ac:dyDescent="0.3">
      <c r="A363" s="2">
        <v>42004</v>
      </c>
      <c r="B363" s="1">
        <v>0</v>
      </c>
    </row>
    <row r="364" spans="1:2" x14ac:dyDescent="0.3">
      <c r="A364" s="2">
        <v>42005</v>
      </c>
      <c r="B364" s="1">
        <v>0</v>
      </c>
    </row>
    <row r="365" spans="1:2" x14ac:dyDescent="0.3">
      <c r="A365" s="2">
        <v>42006</v>
      </c>
      <c r="B365" s="1">
        <v>0</v>
      </c>
    </row>
    <row r="366" spans="1:2" x14ac:dyDescent="0.3">
      <c r="A366" s="2">
        <v>42007</v>
      </c>
      <c r="B366" s="1">
        <v>0</v>
      </c>
    </row>
    <row r="367" spans="1:2" x14ac:dyDescent="0.3">
      <c r="A367" s="2">
        <v>42008</v>
      </c>
      <c r="B367" s="1">
        <v>0</v>
      </c>
    </row>
    <row r="368" spans="1:2" x14ac:dyDescent="0.3">
      <c r="A368" s="2">
        <v>42009</v>
      </c>
      <c r="B368" s="1">
        <v>0.2</v>
      </c>
    </row>
    <row r="369" spans="1:2" x14ac:dyDescent="0.3">
      <c r="A369" s="2">
        <v>42010</v>
      </c>
      <c r="B369" s="1">
        <v>0</v>
      </c>
    </row>
    <row r="370" spans="1:2" x14ac:dyDescent="0.3">
      <c r="A370" s="2">
        <v>42011</v>
      </c>
      <c r="B370" s="1">
        <v>0</v>
      </c>
    </row>
    <row r="371" spans="1:2" x14ac:dyDescent="0.3">
      <c r="A371" s="2">
        <v>42012</v>
      </c>
      <c r="B371" s="1">
        <v>0</v>
      </c>
    </row>
    <row r="372" spans="1:2" x14ac:dyDescent="0.3">
      <c r="A372" s="2">
        <v>42013</v>
      </c>
      <c r="B372" s="1">
        <v>0</v>
      </c>
    </row>
    <row r="373" spans="1:2" x14ac:dyDescent="0.3">
      <c r="A373" s="2">
        <v>42014</v>
      </c>
      <c r="B373" s="1">
        <v>0</v>
      </c>
    </row>
    <row r="374" spans="1:2" x14ac:dyDescent="0.3">
      <c r="A374" s="2">
        <v>42015</v>
      </c>
      <c r="B374" s="1">
        <v>5.2</v>
      </c>
    </row>
    <row r="375" spans="1:2" x14ac:dyDescent="0.3">
      <c r="A375" s="2">
        <v>42016</v>
      </c>
      <c r="B375" s="1">
        <v>0</v>
      </c>
    </row>
    <row r="376" spans="1:2" x14ac:dyDescent="0.3">
      <c r="A376" s="2">
        <v>42017</v>
      </c>
      <c r="B376" s="1">
        <v>1</v>
      </c>
    </row>
    <row r="377" spans="1:2" x14ac:dyDescent="0.3">
      <c r="A377" s="2">
        <v>42018</v>
      </c>
      <c r="B377" s="1">
        <v>0</v>
      </c>
    </row>
    <row r="378" spans="1:2" x14ac:dyDescent="0.3">
      <c r="A378" s="2">
        <v>42019</v>
      </c>
      <c r="B378" s="1">
        <v>5</v>
      </c>
    </row>
    <row r="379" spans="1:2" x14ac:dyDescent="0.3">
      <c r="A379" s="2">
        <v>42020</v>
      </c>
      <c r="B379" s="1">
        <v>14</v>
      </c>
    </row>
    <row r="380" spans="1:2" x14ac:dyDescent="0.3">
      <c r="A380" s="2">
        <v>42021</v>
      </c>
      <c r="B380" s="1"/>
    </row>
    <row r="381" spans="1:2" x14ac:dyDescent="0.3">
      <c r="A381" s="2">
        <v>42022</v>
      </c>
      <c r="B381" s="1">
        <v>40.200000000000003</v>
      </c>
    </row>
    <row r="382" spans="1:2" x14ac:dyDescent="0.3">
      <c r="A382" s="2">
        <v>42023</v>
      </c>
      <c r="B382" s="1">
        <v>10.6</v>
      </c>
    </row>
    <row r="383" spans="1:2" x14ac:dyDescent="0.3">
      <c r="A383" s="2">
        <v>42024</v>
      </c>
      <c r="B383" s="1">
        <v>20.399999999999999</v>
      </c>
    </row>
    <row r="384" spans="1:2" x14ac:dyDescent="0.3">
      <c r="A384" s="2">
        <v>42025</v>
      </c>
      <c r="B384" s="1">
        <v>23.2</v>
      </c>
    </row>
    <row r="385" spans="1:2" x14ac:dyDescent="0.3">
      <c r="A385" s="2">
        <v>42026</v>
      </c>
      <c r="B385" s="1">
        <v>17.2</v>
      </c>
    </row>
    <row r="386" spans="1:2" x14ac:dyDescent="0.3">
      <c r="A386" s="2">
        <v>42027</v>
      </c>
      <c r="B386" s="1">
        <v>0.4</v>
      </c>
    </row>
    <row r="387" spans="1:2" x14ac:dyDescent="0.3">
      <c r="A387" s="2">
        <v>42028</v>
      </c>
      <c r="B387" s="1">
        <v>2.6</v>
      </c>
    </row>
    <row r="388" spans="1:2" x14ac:dyDescent="0.3">
      <c r="A388" s="2">
        <v>42029</v>
      </c>
      <c r="B388" s="1">
        <v>0.2</v>
      </c>
    </row>
    <row r="389" spans="1:2" x14ac:dyDescent="0.3">
      <c r="A389" s="2">
        <v>42030</v>
      </c>
      <c r="B389" s="1">
        <v>0</v>
      </c>
    </row>
    <row r="390" spans="1:2" x14ac:dyDescent="0.3">
      <c r="A390" s="2">
        <v>42031</v>
      </c>
      <c r="B390" s="1">
        <v>0</v>
      </c>
    </row>
    <row r="391" spans="1:2" x14ac:dyDescent="0.3">
      <c r="A391" s="2">
        <v>42032</v>
      </c>
      <c r="B391" s="1">
        <v>0</v>
      </c>
    </row>
    <row r="392" spans="1:2" x14ac:dyDescent="0.3">
      <c r="A392" s="2">
        <v>42033</v>
      </c>
      <c r="B392" s="1">
        <v>0</v>
      </c>
    </row>
    <row r="393" spans="1:2" x14ac:dyDescent="0.3">
      <c r="A393" s="2">
        <v>42034</v>
      </c>
      <c r="B393" s="1">
        <v>37.4</v>
      </c>
    </row>
    <row r="394" spans="1:2" x14ac:dyDescent="0.3">
      <c r="A394" s="2">
        <v>42035</v>
      </c>
      <c r="B394" s="1">
        <v>38.6</v>
      </c>
    </row>
    <row r="395" spans="1:2" x14ac:dyDescent="0.3">
      <c r="A395" s="2">
        <v>42036</v>
      </c>
      <c r="B395" s="1">
        <v>16.8</v>
      </c>
    </row>
    <row r="396" spans="1:2" x14ac:dyDescent="0.3">
      <c r="A396" s="2">
        <v>42037</v>
      </c>
      <c r="B396" s="1">
        <v>4.4000000000000004</v>
      </c>
    </row>
    <row r="397" spans="1:2" x14ac:dyDescent="0.3">
      <c r="A397" s="2">
        <v>42038</v>
      </c>
      <c r="B397" s="1">
        <v>34.4</v>
      </c>
    </row>
    <row r="398" spans="1:2" x14ac:dyDescent="0.3">
      <c r="A398" s="2">
        <v>42039</v>
      </c>
      <c r="B398" s="1">
        <v>12.8</v>
      </c>
    </row>
    <row r="399" spans="1:2" x14ac:dyDescent="0.3">
      <c r="A399" s="2">
        <v>42040</v>
      </c>
      <c r="B399" s="1">
        <v>12.8</v>
      </c>
    </row>
    <row r="400" spans="1:2" x14ac:dyDescent="0.3">
      <c r="A400" s="2">
        <v>42041</v>
      </c>
      <c r="B400" s="1">
        <v>12.8</v>
      </c>
    </row>
    <row r="401" spans="1:2" x14ac:dyDescent="0.3">
      <c r="A401" s="2">
        <v>42042</v>
      </c>
      <c r="B401" s="1">
        <v>0.4</v>
      </c>
    </row>
    <row r="402" spans="1:2" x14ac:dyDescent="0.3">
      <c r="A402" s="2">
        <v>42043</v>
      </c>
      <c r="B402" s="1">
        <v>0</v>
      </c>
    </row>
    <row r="403" spans="1:2" x14ac:dyDescent="0.3">
      <c r="A403" s="2">
        <v>42044</v>
      </c>
      <c r="B403" s="1">
        <v>0</v>
      </c>
    </row>
    <row r="404" spans="1:2" x14ac:dyDescent="0.3">
      <c r="A404" s="2">
        <v>42045</v>
      </c>
      <c r="B404" s="1">
        <v>0</v>
      </c>
    </row>
    <row r="405" spans="1:2" x14ac:dyDescent="0.3">
      <c r="A405" s="2">
        <v>42046</v>
      </c>
      <c r="B405" s="1">
        <v>0</v>
      </c>
    </row>
    <row r="406" spans="1:2" x14ac:dyDescent="0.3">
      <c r="A406" s="2">
        <v>42047</v>
      </c>
      <c r="B406" s="1">
        <v>0</v>
      </c>
    </row>
    <row r="407" spans="1:2" x14ac:dyDescent="0.3">
      <c r="A407" s="2">
        <v>42048</v>
      </c>
      <c r="B407" s="1">
        <v>2</v>
      </c>
    </row>
    <row r="408" spans="1:2" x14ac:dyDescent="0.3">
      <c r="A408" s="2">
        <v>42049</v>
      </c>
      <c r="B408" s="1">
        <v>0</v>
      </c>
    </row>
    <row r="409" spans="1:2" x14ac:dyDescent="0.3">
      <c r="A409" s="2">
        <v>42050</v>
      </c>
      <c r="B409" s="1">
        <v>0.4</v>
      </c>
    </row>
    <row r="410" spans="1:2" x14ac:dyDescent="0.3">
      <c r="A410" s="2">
        <v>42051</v>
      </c>
      <c r="B410" s="1">
        <v>17.2</v>
      </c>
    </row>
    <row r="411" spans="1:2" x14ac:dyDescent="0.3">
      <c r="A411" s="2">
        <v>42052</v>
      </c>
      <c r="B411" s="1">
        <v>12.8</v>
      </c>
    </row>
    <row r="412" spans="1:2" x14ac:dyDescent="0.3">
      <c r="A412" s="2">
        <v>42053</v>
      </c>
      <c r="B412" s="1">
        <v>0</v>
      </c>
    </row>
    <row r="413" spans="1:2" x14ac:dyDescent="0.3">
      <c r="A413" s="2">
        <v>42054</v>
      </c>
      <c r="B413" s="1">
        <v>0</v>
      </c>
    </row>
    <row r="414" spans="1:2" x14ac:dyDescent="0.3">
      <c r="A414" s="2">
        <v>42055</v>
      </c>
      <c r="B414" s="1">
        <v>3.8</v>
      </c>
    </row>
    <row r="415" spans="1:2" x14ac:dyDescent="0.3">
      <c r="A415" s="2">
        <v>42056</v>
      </c>
      <c r="B415" s="1">
        <v>15.8</v>
      </c>
    </row>
    <row r="416" spans="1:2" x14ac:dyDescent="0.3">
      <c r="A416" s="2">
        <v>42057</v>
      </c>
      <c r="B416" s="1">
        <v>0.4</v>
      </c>
    </row>
    <row r="417" spans="1:2" x14ac:dyDescent="0.3">
      <c r="A417" s="2">
        <v>42058</v>
      </c>
      <c r="B417" s="1">
        <v>5.6</v>
      </c>
    </row>
    <row r="418" spans="1:2" x14ac:dyDescent="0.3">
      <c r="A418" s="2">
        <v>42059</v>
      </c>
      <c r="B418" s="1">
        <v>5.6</v>
      </c>
    </row>
    <row r="419" spans="1:2" x14ac:dyDescent="0.3">
      <c r="A419" s="2">
        <v>42060</v>
      </c>
      <c r="B419" s="1">
        <v>0</v>
      </c>
    </row>
    <row r="420" spans="1:2" x14ac:dyDescent="0.3">
      <c r="A420" s="2">
        <v>42061</v>
      </c>
      <c r="B420" s="1">
        <v>4.8</v>
      </c>
    </row>
    <row r="421" spans="1:2" x14ac:dyDescent="0.3">
      <c r="A421" s="2">
        <v>42062</v>
      </c>
      <c r="B421" s="1"/>
    </row>
    <row r="422" spans="1:2" x14ac:dyDescent="0.3">
      <c r="A422" s="2">
        <v>42063</v>
      </c>
      <c r="B422" s="1">
        <v>0</v>
      </c>
    </row>
    <row r="423" spans="1:2" x14ac:dyDescent="0.3">
      <c r="A423" s="2">
        <v>42064</v>
      </c>
      <c r="B423" s="1">
        <v>0.2</v>
      </c>
    </row>
    <row r="424" spans="1:2" x14ac:dyDescent="0.3">
      <c r="A424" s="2">
        <v>42065</v>
      </c>
      <c r="B424" s="1">
        <v>5.4</v>
      </c>
    </row>
    <row r="425" spans="1:2" x14ac:dyDescent="0.3">
      <c r="A425" s="2">
        <v>42066</v>
      </c>
      <c r="B425" s="1">
        <v>5.2</v>
      </c>
    </row>
    <row r="426" spans="1:2" x14ac:dyDescent="0.3">
      <c r="A426" s="2">
        <v>42067</v>
      </c>
      <c r="B426" s="1">
        <v>7.4</v>
      </c>
    </row>
    <row r="427" spans="1:2" x14ac:dyDescent="0.3">
      <c r="A427" s="2">
        <v>42068</v>
      </c>
      <c r="B427" s="1">
        <v>0</v>
      </c>
    </row>
    <row r="428" spans="1:2" x14ac:dyDescent="0.3">
      <c r="A428" s="2">
        <v>42069</v>
      </c>
      <c r="B428" s="1">
        <v>0</v>
      </c>
    </row>
    <row r="429" spans="1:2" x14ac:dyDescent="0.3">
      <c r="A429" s="2">
        <v>42070</v>
      </c>
      <c r="B429" s="1">
        <v>0</v>
      </c>
    </row>
    <row r="430" spans="1:2" x14ac:dyDescent="0.3">
      <c r="A430" s="2">
        <v>42071</v>
      </c>
      <c r="B430" s="1">
        <v>0</v>
      </c>
    </row>
    <row r="431" spans="1:2" x14ac:dyDescent="0.3">
      <c r="A431" s="2">
        <v>42072</v>
      </c>
      <c r="B431" s="1">
        <v>0</v>
      </c>
    </row>
    <row r="432" spans="1:2" x14ac:dyDescent="0.3">
      <c r="A432" s="2">
        <v>42073</v>
      </c>
      <c r="B432" s="1">
        <v>0</v>
      </c>
    </row>
    <row r="433" spans="1:2" x14ac:dyDescent="0.3">
      <c r="A433" s="2">
        <v>42074</v>
      </c>
      <c r="B433" s="1">
        <v>0</v>
      </c>
    </row>
    <row r="434" spans="1:2" x14ac:dyDescent="0.3">
      <c r="A434" s="2">
        <v>42075</v>
      </c>
      <c r="B434" s="1">
        <v>2.4</v>
      </c>
    </row>
    <row r="435" spans="1:2" x14ac:dyDescent="0.3">
      <c r="A435" s="2">
        <v>42076</v>
      </c>
      <c r="B435" s="1">
        <v>5.2</v>
      </c>
    </row>
    <row r="436" spans="1:2" x14ac:dyDescent="0.3">
      <c r="A436" s="2">
        <v>42077</v>
      </c>
      <c r="B436" s="1"/>
    </row>
    <row r="437" spans="1:2" x14ac:dyDescent="0.3">
      <c r="A437" s="2">
        <v>42078</v>
      </c>
      <c r="B437" s="1"/>
    </row>
    <row r="438" spans="1:2" x14ac:dyDescent="0.3">
      <c r="A438" s="2">
        <v>42079</v>
      </c>
      <c r="B438" s="1">
        <v>0</v>
      </c>
    </row>
    <row r="439" spans="1:2" x14ac:dyDescent="0.3">
      <c r="A439" s="2">
        <v>42080</v>
      </c>
      <c r="B439" s="1">
        <v>0</v>
      </c>
    </row>
    <row r="440" spans="1:2" x14ac:dyDescent="0.3">
      <c r="A440" s="2">
        <v>42081</v>
      </c>
      <c r="B440" s="1">
        <v>0</v>
      </c>
    </row>
    <row r="441" spans="1:2" x14ac:dyDescent="0.3">
      <c r="A441" s="2">
        <v>42082</v>
      </c>
      <c r="B441" s="1">
        <v>0</v>
      </c>
    </row>
    <row r="442" spans="1:2" x14ac:dyDescent="0.3">
      <c r="A442" s="2">
        <v>42083</v>
      </c>
      <c r="B442" s="1">
        <v>0</v>
      </c>
    </row>
    <row r="443" spans="1:2" x14ac:dyDescent="0.3">
      <c r="A443" s="2">
        <v>42084</v>
      </c>
      <c r="B443" s="1"/>
    </row>
    <row r="444" spans="1:2" x14ac:dyDescent="0.3">
      <c r="A444" s="2">
        <v>42085</v>
      </c>
      <c r="B444" s="1"/>
    </row>
    <row r="445" spans="1:2" x14ac:dyDescent="0.3">
      <c r="A445" s="2">
        <v>42086</v>
      </c>
      <c r="B445" s="1"/>
    </row>
    <row r="446" spans="1:2" x14ac:dyDescent="0.3">
      <c r="A446" s="2">
        <v>42087</v>
      </c>
      <c r="B446" s="1">
        <v>18.8</v>
      </c>
    </row>
    <row r="447" spans="1:2" x14ac:dyDescent="0.3">
      <c r="A447" s="2">
        <v>42088</v>
      </c>
      <c r="B447" s="1">
        <v>10.8</v>
      </c>
    </row>
    <row r="448" spans="1:2" x14ac:dyDescent="0.3">
      <c r="A448" s="2">
        <v>42089</v>
      </c>
      <c r="B448" s="1"/>
    </row>
    <row r="449" spans="1:2" x14ac:dyDescent="0.3">
      <c r="A449" s="2">
        <v>42090</v>
      </c>
      <c r="B449" s="1">
        <v>2.8</v>
      </c>
    </row>
    <row r="450" spans="1:2" x14ac:dyDescent="0.3">
      <c r="A450" s="2">
        <v>42091</v>
      </c>
      <c r="B450" s="1">
        <v>0</v>
      </c>
    </row>
    <row r="451" spans="1:2" x14ac:dyDescent="0.3">
      <c r="A451" s="2">
        <v>42092</v>
      </c>
      <c r="B451" s="1">
        <v>0</v>
      </c>
    </row>
    <row r="452" spans="1:2" x14ac:dyDescent="0.3">
      <c r="A452" s="2">
        <v>42093</v>
      </c>
      <c r="B452" s="1">
        <v>0</v>
      </c>
    </row>
    <row r="453" spans="1:2" x14ac:dyDescent="0.3">
      <c r="A453" s="2">
        <v>42094</v>
      </c>
      <c r="B453" s="1"/>
    </row>
    <row r="454" spans="1:2" x14ac:dyDescent="0.3">
      <c r="A454" s="2">
        <v>42095</v>
      </c>
      <c r="B454" s="1"/>
    </row>
    <row r="455" spans="1:2" x14ac:dyDescent="0.3">
      <c r="A455" s="2">
        <v>42096</v>
      </c>
      <c r="B455" s="1">
        <v>0</v>
      </c>
    </row>
    <row r="456" spans="1:2" x14ac:dyDescent="0.3">
      <c r="A456" s="2">
        <v>42097</v>
      </c>
      <c r="B456" s="1">
        <v>0</v>
      </c>
    </row>
    <row r="457" spans="1:2" x14ac:dyDescent="0.3">
      <c r="A457" s="2">
        <v>42098</v>
      </c>
      <c r="B457" s="1"/>
    </row>
    <row r="458" spans="1:2" x14ac:dyDescent="0.3">
      <c r="A458" s="2">
        <v>42099</v>
      </c>
      <c r="B458" s="1">
        <v>0</v>
      </c>
    </row>
    <row r="459" spans="1:2" x14ac:dyDescent="0.3">
      <c r="A459" s="2">
        <v>42100</v>
      </c>
      <c r="B459" s="1">
        <v>0</v>
      </c>
    </row>
    <row r="460" spans="1:2" x14ac:dyDescent="0.3">
      <c r="A460" s="2">
        <v>42101</v>
      </c>
      <c r="B460" s="1">
        <v>0</v>
      </c>
    </row>
    <row r="461" spans="1:2" x14ac:dyDescent="0.3">
      <c r="A461" s="2">
        <v>42102</v>
      </c>
      <c r="B461" s="1">
        <v>0</v>
      </c>
    </row>
    <row r="462" spans="1:2" x14ac:dyDescent="0.3">
      <c r="A462" s="2">
        <v>42103</v>
      </c>
      <c r="B462" s="1">
        <v>6.8</v>
      </c>
    </row>
    <row r="463" spans="1:2" x14ac:dyDescent="0.3">
      <c r="A463" s="2">
        <v>42104</v>
      </c>
      <c r="B463" s="1"/>
    </row>
    <row r="464" spans="1:2" x14ac:dyDescent="0.3">
      <c r="A464" s="2">
        <v>42105</v>
      </c>
      <c r="B464" s="1">
        <v>0</v>
      </c>
    </row>
    <row r="465" spans="1:2" x14ac:dyDescent="0.3">
      <c r="A465" s="2">
        <v>42106</v>
      </c>
      <c r="B465" s="1">
        <v>0</v>
      </c>
    </row>
    <row r="466" spans="1:2" x14ac:dyDescent="0.3">
      <c r="A466" s="2">
        <v>42107</v>
      </c>
      <c r="B466" s="1"/>
    </row>
    <row r="467" spans="1:2" x14ac:dyDescent="0.3">
      <c r="A467" s="2">
        <v>42108</v>
      </c>
      <c r="B467" s="1">
        <v>0</v>
      </c>
    </row>
    <row r="468" spans="1:2" x14ac:dyDescent="0.3">
      <c r="A468" s="2">
        <v>42109</v>
      </c>
      <c r="B468" s="1">
        <v>7.4</v>
      </c>
    </row>
    <row r="469" spans="1:2" x14ac:dyDescent="0.3">
      <c r="A469" s="2">
        <v>42110</v>
      </c>
      <c r="B469" s="1">
        <v>0</v>
      </c>
    </row>
    <row r="470" spans="1:2" x14ac:dyDescent="0.3">
      <c r="A470" s="2">
        <v>42111</v>
      </c>
      <c r="B470" s="1">
        <v>12.4</v>
      </c>
    </row>
    <row r="471" spans="1:2" x14ac:dyDescent="0.3">
      <c r="A471" s="2">
        <v>42112</v>
      </c>
      <c r="B471" s="1">
        <v>8.1999999999999993</v>
      </c>
    </row>
    <row r="472" spans="1:2" x14ac:dyDescent="0.3">
      <c r="A472" s="2">
        <v>42113</v>
      </c>
      <c r="B472" s="1">
        <v>6</v>
      </c>
    </row>
    <row r="473" spans="1:2" x14ac:dyDescent="0.3">
      <c r="A473" s="2">
        <v>42114</v>
      </c>
      <c r="B473" s="1">
        <v>0</v>
      </c>
    </row>
    <row r="474" spans="1:2" x14ac:dyDescent="0.3">
      <c r="A474" s="2">
        <v>42115</v>
      </c>
      <c r="B474" s="1">
        <v>0</v>
      </c>
    </row>
    <row r="475" spans="1:2" x14ac:dyDescent="0.3">
      <c r="A475" s="2">
        <v>42116</v>
      </c>
      <c r="B475" s="1">
        <v>4.2</v>
      </c>
    </row>
    <row r="476" spans="1:2" x14ac:dyDescent="0.3">
      <c r="A476" s="2">
        <v>42117</v>
      </c>
      <c r="B476" s="1">
        <v>0</v>
      </c>
    </row>
    <row r="477" spans="1:2" x14ac:dyDescent="0.3">
      <c r="A477" s="2">
        <v>42118</v>
      </c>
      <c r="B477" s="1">
        <v>1</v>
      </c>
    </row>
    <row r="478" spans="1:2" x14ac:dyDescent="0.3">
      <c r="A478" s="2">
        <v>42119</v>
      </c>
      <c r="B478" s="1">
        <v>2.8</v>
      </c>
    </row>
    <row r="479" spans="1:2" x14ac:dyDescent="0.3">
      <c r="A479" s="2">
        <v>42120</v>
      </c>
      <c r="B479" s="1">
        <v>21.2</v>
      </c>
    </row>
    <row r="480" spans="1:2" x14ac:dyDescent="0.3">
      <c r="A480" s="2">
        <v>42121</v>
      </c>
      <c r="B480" s="1">
        <v>16</v>
      </c>
    </row>
    <row r="481" spans="1:2" x14ac:dyDescent="0.3">
      <c r="A481" s="2">
        <v>42122</v>
      </c>
      <c r="B481" s="1">
        <v>1.2</v>
      </c>
    </row>
    <row r="482" spans="1:2" x14ac:dyDescent="0.3">
      <c r="A482" s="2">
        <v>42123</v>
      </c>
      <c r="B482" s="1">
        <v>2.2000000000000002</v>
      </c>
    </row>
    <row r="483" spans="1:2" x14ac:dyDescent="0.3">
      <c r="A483" s="2">
        <v>42124</v>
      </c>
      <c r="B483" s="1">
        <v>2.2000000000000002</v>
      </c>
    </row>
    <row r="484" spans="1:2" x14ac:dyDescent="0.3">
      <c r="A484" s="2">
        <v>42125</v>
      </c>
      <c r="B484" s="1">
        <v>5.2</v>
      </c>
    </row>
    <row r="485" spans="1:2" x14ac:dyDescent="0.3">
      <c r="A485" s="2">
        <v>42126</v>
      </c>
      <c r="B485" s="1">
        <v>0</v>
      </c>
    </row>
    <row r="486" spans="1:2" x14ac:dyDescent="0.3">
      <c r="A486" s="2">
        <v>42127</v>
      </c>
      <c r="B486" s="1">
        <v>2.4</v>
      </c>
    </row>
    <row r="487" spans="1:2" x14ac:dyDescent="0.3">
      <c r="A487" s="2">
        <v>42128</v>
      </c>
      <c r="B487" s="1">
        <v>6</v>
      </c>
    </row>
    <row r="488" spans="1:2" x14ac:dyDescent="0.3">
      <c r="A488" s="2">
        <v>42129</v>
      </c>
      <c r="B488" s="1">
        <v>2.8</v>
      </c>
    </row>
    <row r="489" spans="1:2" x14ac:dyDescent="0.3">
      <c r="A489" s="2">
        <v>42130</v>
      </c>
      <c r="B489" s="1">
        <v>0.2</v>
      </c>
    </row>
    <row r="490" spans="1:2" x14ac:dyDescent="0.3">
      <c r="A490" s="2">
        <v>42131</v>
      </c>
      <c r="B490" s="1">
        <v>0</v>
      </c>
    </row>
    <row r="491" spans="1:2" x14ac:dyDescent="0.3">
      <c r="A491" s="2">
        <v>42132</v>
      </c>
      <c r="B491" s="1">
        <v>1.6</v>
      </c>
    </row>
    <row r="492" spans="1:2" x14ac:dyDescent="0.3">
      <c r="A492" s="2">
        <v>42133</v>
      </c>
      <c r="B492" s="1">
        <v>0</v>
      </c>
    </row>
    <row r="493" spans="1:2" x14ac:dyDescent="0.3">
      <c r="A493" s="2">
        <v>42134</v>
      </c>
      <c r="B493" s="1">
        <v>0</v>
      </c>
    </row>
    <row r="494" spans="1:2" x14ac:dyDescent="0.3">
      <c r="A494" s="2">
        <v>42135</v>
      </c>
      <c r="B494" s="1">
        <v>0</v>
      </c>
    </row>
    <row r="495" spans="1:2" x14ac:dyDescent="0.3">
      <c r="A495" s="2">
        <v>42136</v>
      </c>
      <c r="B495" s="1">
        <v>0</v>
      </c>
    </row>
    <row r="496" spans="1:2" x14ac:dyDescent="0.3">
      <c r="A496" s="2">
        <v>42137</v>
      </c>
      <c r="B496" s="1">
        <v>0</v>
      </c>
    </row>
    <row r="497" spans="1:2" x14ac:dyDescent="0.3">
      <c r="A497" s="2">
        <v>42138</v>
      </c>
      <c r="B497" s="1">
        <v>0</v>
      </c>
    </row>
    <row r="498" spans="1:2" x14ac:dyDescent="0.3">
      <c r="A498" s="2">
        <v>42139</v>
      </c>
      <c r="B498" s="1">
        <v>0</v>
      </c>
    </row>
    <row r="499" spans="1:2" x14ac:dyDescent="0.3">
      <c r="A499" s="2">
        <v>42140</v>
      </c>
      <c r="B499" s="1">
        <v>0</v>
      </c>
    </row>
    <row r="500" spans="1:2" x14ac:dyDescent="0.3">
      <c r="A500" s="2">
        <v>42141</v>
      </c>
      <c r="B500" s="1">
        <v>0</v>
      </c>
    </row>
    <row r="501" spans="1:2" x14ac:dyDescent="0.3">
      <c r="A501" s="2">
        <v>42142</v>
      </c>
      <c r="B501" s="1">
        <v>0</v>
      </c>
    </row>
    <row r="502" spans="1:2" x14ac:dyDescent="0.3">
      <c r="A502" s="2">
        <v>42143</v>
      </c>
      <c r="B502" s="1">
        <v>14</v>
      </c>
    </row>
    <row r="503" spans="1:2" x14ac:dyDescent="0.3">
      <c r="A503" s="2">
        <v>42144</v>
      </c>
      <c r="B503" s="1">
        <v>3.4</v>
      </c>
    </row>
    <row r="504" spans="1:2" x14ac:dyDescent="0.3">
      <c r="A504" s="2">
        <v>42145</v>
      </c>
      <c r="B504" s="1">
        <v>0.2</v>
      </c>
    </row>
    <row r="505" spans="1:2" x14ac:dyDescent="0.3">
      <c r="A505" s="2">
        <v>42146</v>
      </c>
      <c r="B505" s="1">
        <v>0</v>
      </c>
    </row>
    <row r="506" spans="1:2" x14ac:dyDescent="0.3">
      <c r="A506" s="2">
        <v>42147</v>
      </c>
      <c r="B506" s="1">
        <v>0</v>
      </c>
    </row>
    <row r="507" spans="1:2" x14ac:dyDescent="0.3">
      <c r="A507" s="2">
        <v>42148</v>
      </c>
      <c r="B507" s="1">
        <v>0</v>
      </c>
    </row>
    <row r="508" spans="1:2" x14ac:dyDescent="0.3">
      <c r="A508" s="2">
        <v>42149</v>
      </c>
      <c r="B508" s="1">
        <v>0</v>
      </c>
    </row>
    <row r="509" spans="1:2" x14ac:dyDescent="0.3">
      <c r="A509" s="2">
        <v>42150</v>
      </c>
      <c r="B509" s="1">
        <v>0</v>
      </c>
    </row>
    <row r="510" spans="1:2" x14ac:dyDescent="0.3">
      <c r="A510" s="2">
        <v>42151</v>
      </c>
      <c r="B510" s="1">
        <v>0</v>
      </c>
    </row>
    <row r="511" spans="1:2" x14ac:dyDescent="0.3">
      <c r="A511" s="2">
        <v>42152</v>
      </c>
      <c r="B511" s="1">
        <v>0</v>
      </c>
    </row>
    <row r="512" spans="1:2" x14ac:dyDescent="0.3">
      <c r="A512" s="2">
        <v>42153</v>
      </c>
      <c r="B512" s="1">
        <v>2.4</v>
      </c>
    </row>
    <row r="513" spans="1:2" x14ac:dyDescent="0.3">
      <c r="A513" s="2">
        <v>42154</v>
      </c>
      <c r="B513" s="1">
        <v>0</v>
      </c>
    </row>
    <row r="514" spans="1:2" x14ac:dyDescent="0.3">
      <c r="A514" s="2">
        <v>42155</v>
      </c>
      <c r="B514" s="1">
        <v>0</v>
      </c>
    </row>
    <row r="515" spans="1:2" x14ac:dyDescent="0.3">
      <c r="A515" s="2">
        <v>42156</v>
      </c>
      <c r="B515" s="1">
        <v>2.6</v>
      </c>
    </row>
    <row r="516" spans="1:2" x14ac:dyDescent="0.3">
      <c r="A516" s="2">
        <v>42157</v>
      </c>
      <c r="B516" s="1">
        <v>0</v>
      </c>
    </row>
    <row r="517" spans="1:2" x14ac:dyDescent="0.3">
      <c r="A517" s="2">
        <v>42158</v>
      </c>
      <c r="B517" s="1">
        <v>0</v>
      </c>
    </row>
    <row r="518" spans="1:2" x14ac:dyDescent="0.3">
      <c r="A518" s="2">
        <v>42159</v>
      </c>
      <c r="B518" s="1">
        <v>0.8</v>
      </c>
    </row>
    <row r="519" spans="1:2" x14ac:dyDescent="0.3">
      <c r="A519" s="2">
        <v>42160</v>
      </c>
      <c r="B519" s="1">
        <v>2.2000000000000002</v>
      </c>
    </row>
    <row r="520" spans="1:2" x14ac:dyDescent="0.3">
      <c r="A520" s="2">
        <v>42161</v>
      </c>
      <c r="B520" s="1">
        <v>0.2</v>
      </c>
    </row>
    <row r="521" spans="1:2" x14ac:dyDescent="0.3">
      <c r="A521" s="2">
        <v>42162</v>
      </c>
      <c r="B521" s="1">
        <v>0.8</v>
      </c>
    </row>
    <row r="522" spans="1:2" x14ac:dyDescent="0.3">
      <c r="A522" s="2">
        <v>42163</v>
      </c>
      <c r="B522" s="1">
        <v>0</v>
      </c>
    </row>
    <row r="523" spans="1:2" x14ac:dyDescent="0.3">
      <c r="A523" s="2">
        <v>42164</v>
      </c>
      <c r="B523" s="1">
        <v>2.4</v>
      </c>
    </row>
    <row r="524" spans="1:2" x14ac:dyDescent="0.3">
      <c r="A524" s="2">
        <v>42165</v>
      </c>
      <c r="B524" s="1">
        <v>2.4</v>
      </c>
    </row>
    <row r="525" spans="1:2" x14ac:dyDescent="0.3">
      <c r="A525" s="2">
        <v>42166</v>
      </c>
      <c r="B525" s="1">
        <v>0</v>
      </c>
    </row>
    <row r="526" spans="1:2" x14ac:dyDescent="0.3">
      <c r="A526" s="2">
        <v>42167</v>
      </c>
      <c r="B526" s="1">
        <v>0</v>
      </c>
    </row>
    <row r="527" spans="1:2" x14ac:dyDescent="0.3">
      <c r="A527" s="2">
        <v>42168</v>
      </c>
      <c r="B527" s="1">
        <v>4</v>
      </c>
    </row>
    <row r="528" spans="1:2" x14ac:dyDescent="0.3">
      <c r="A528" s="2">
        <v>42169</v>
      </c>
      <c r="B528" s="1">
        <v>11</v>
      </c>
    </row>
    <row r="529" spans="1:2" x14ac:dyDescent="0.3">
      <c r="A529" s="2">
        <v>42170</v>
      </c>
      <c r="B529" s="1">
        <v>4.8</v>
      </c>
    </row>
    <row r="530" spans="1:2" x14ac:dyDescent="0.3">
      <c r="A530" s="2">
        <v>42171</v>
      </c>
      <c r="B530" s="1">
        <v>0</v>
      </c>
    </row>
    <row r="531" spans="1:2" x14ac:dyDescent="0.3">
      <c r="A531" s="2">
        <v>42172</v>
      </c>
      <c r="B531" s="1">
        <v>0</v>
      </c>
    </row>
    <row r="532" spans="1:2" x14ac:dyDescent="0.3">
      <c r="A532" s="2">
        <v>42173</v>
      </c>
      <c r="B532" s="1">
        <v>0</v>
      </c>
    </row>
    <row r="533" spans="1:2" x14ac:dyDescent="0.3">
      <c r="A533" s="2">
        <v>42174</v>
      </c>
      <c r="B533" s="1">
        <v>0.2</v>
      </c>
    </row>
    <row r="534" spans="1:2" x14ac:dyDescent="0.3">
      <c r="A534" s="2">
        <v>42175</v>
      </c>
      <c r="B534" s="1">
        <v>0</v>
      </c>
    </row>
    <row r="535" spans="1:2" x14ac:dyDescent="0.3">
      <c r="A535" s="2">
        <v>42176</v>
      </c>
      <c r="B535" s="1">
        <v>0</v>
      </c>
    </row>
    <row r="536" spans="1:2" x14ac:dyDescent="0.3">
      <c r="A536" s="2">
        <v>42177</v>
      </c>
      <c r="B536" s="1">
        <v>0</v>
      </c>
    </row>
    <row r="537" spans="1:2" x14ac:dyDescent="0.3">
      <c r="A537" s="2">
        <v>42178</v>
      </c>
      <c r="B537" s="1">
        <v>2</v>
      </c>
    </row>
    <row r="538" spans="1:2" x14ac:dyDescent="0.3">
      <c r="A538" s="2">
        <v>42179</v>
      </c>
      <c r="B538" s="1">
        <v>0</v>
      </c>
    </row>
    <row r="539" spans="1:2" x14ac:dyDescent="0.3">
      <c r="A539" s="2">
        <v>42180</v>
      </c>
      <c r="B539" s="1">
        <v>0</v>
      </c>
    </row>
    <row r="540" spans="1:2" x14ac:dyDescent="0.3">
      <c r="A540" s="2">
        <v>42181</v>
      </c>
      <c r="B540" s="1">
        <v>0</v>
      </c>
    </row>
    <row r="541" spans="1:2" x14ac:dyDescent="0.3">
      <c r="A541" s="2">
        <v>42182</v>
      </c>
      <c r="B541" s="1">
        <v>0</v>
      </c>
    </row>
    <row r="542" spans="1:2" x14ac:dyDescent="0.3">
      <c r="A542" s="2">
        <v>42183</v>
      </c>
      <c r="B542" s="1">
        <v>0</v>
      </c>
    </row>
    <row r="543" spans="1:2" x14ac:dyDescent="0.3">
      <c r="A543" s="2">
        <v>42184</v>
      </c>
      <c r="B543" s="1">
        <v>0</v>
      </c>
    </row>
    <row r="544" spans="1:2" x14ac:dyDescent="0.3">
      <c r="A544" s="2">
        <v>42185</v>
      </c>
      <c r="B544" s="1"/>
    </row>
    <row r="545" spans="1:2" x14ac:dyDescent="0.3">
      <c r="A545" s="2">
        <v>42186</v>
      </c>
      <c r="B545" s="1">
        <v>0</v>
      </c>
    </row>
    <row r="546" spans="1:2" x14ac:dyDescent="0.3">
      <c r="A546" s="2">
        <v>42187</v>
      </c>
      <c r="B546" s="1">
        <v>1.8</v>
      </c>
    </row>
    <row r="547" spans="1:2" x14ac:dyDescent="0.3">
      <c r="A547" s="2">
        <v>42188</v>
      </c>
      <c r="B547" s="1">
        <v>0</v>
      </c>
    </row>
    <row r="548" spans="1:2" x14ac:dyDescent="0.3">
      <c r="A548" s="2">
        <v>42189</v>
      </c>
      <c r="B548" s="1">
        <v>0</v>
      </c>
    </row>
    <row r="549" spans="1:2" x14ac:dyDescent="0.3">
      <c r="A549" s="2">
        <v>42190</v>
      </c>
      <c r="B549" s="1"/>
    </row>
    <row r="550" spans="1:2" x14ac:dyDescent="0.3">
      <c r="A550" s="2">
        <v>42191</v>
      </c>
      <c r="B550" s="1">
        <v>0</v>
      </c>
    </row>
    <row r="551" spans="1:2" x14ac:dyDescent="0.3">
      <c r="A551" s="2">
        <v>42192</v>
      </c>
      <c r="B551" s="1">
        <v>1.6</v>
      </c>
    </row>
    <row r="552" spans="1:2" x14ac:dyDescent="0.3">
      <c r="A552" s="2">
        <v>42193</v>
      </c>
      <c r="B552" s="1">
        <v>1.8</v>
      </c>
    </row>
    <row r="553" spans="1:2" x14ac:dyDescent="0.3">
      <c r="A553" s="2">
        <v>42194</v>
      </c>
      <c r="B553" s="1"/>
    </row>
    <row r="554" spans="1:2" x14ac:dyDescent="0.3">
      <c r="A554" s="2">
        <v>42195</v>
      </c>
      <c r="B554" s="1">
        <v>0</v>
      </c>
    </row>
    <row r="555" spans="1:2" x14ac:dyDescent="0.3">
      <c r="A555" s="2">
        <v>42196</v>
      </c>
      <c r="B555" s="1">
        <v>0</v>
      </c>
    </row>
    <row r="556" spans="1:2" x14ac:dyDescent="0.3">
      <c r="A556" s="2">
        <v>42197</v>
      </c>
      <c r="B556" s="1">
        <v>0</v>
      </c>
    </row>
    <row r="557" spans="1:2" x14ac:dyDescent="0.3">
      <c r="A557" s="2">
        <v>42198</v>
      </c>
      <c r="B557" s="1">
        <v>0</v>
      </c>
    </row>
    <row r="558" spans="1:2" x14ac:dyDescent="0.3">
      <c r="A558" s="2">
        <v>42199</v>
      </c>
      <c r="B558" s="1">
        <v>0</v>
      </c>
    </row>
    <row r="559" spans="1:2" x14ac:dyDescent="0.3">
      <c r="A559" s="2">
        <v>42200</v>
      </c>
      <c r="B559" s="1">
        <v>0</v>
      </c>
    </row>
    <row r="560" spans="1:2" x14ac:dyDescent="0.3">
      <c r="A560" s="2">
        <v>42201</v>
      </c>
      <c r="B560" s="1">
        <v>0</v>
      </c>
    </row>
    <row r="561" spans="1:2" x14ac:dyDescent="0.3">
      <c r="A561" s="2">
        <v>42202</v>
      </c>
      <c r="B561" s="1"/>
    </row>
    <row r="562" spans="1:2" x14ac:dyDescent="0.3">
      <c r="A562" s="2">
        <v>42203</v>
      </c>
      <c r="B562" s="1"/>
    </row>
    <row r="563" spans="1:2" x14ac:dyDescent="0.3">
      <c r="A563" s="2">
        <v>42204</v>
      </c>
      <c r="B563" s="1">
        <v>0</v>
      </c>
    </row>
    <row r="564" spans="1:2" x14ac:dyDescent="0.3">
      <c r="A564" s="2">
        <v>42205</v>
      </c>
      <c r="B564" s="1">
        <v>0</v>
      </c>
    </row>
    <row r="565" spans="1:2" x14ac:dyDescent="0.3">
      <c r="A565" s="2">
        <v>42206</v>
      </c>
      <c r="B565" s="1">
        <v>0.6</v>
      </c>
    </row>
    <row r="566" spans="1:2" x14ac:dyDescent="0.3">
      <c r="A566" s="2">
        <v>42207</v>
      </c>
      <c r="B566" s="1"/>
    </row>
    <row r="567" spans="1:2" x14ac:dyDescent="0.3">
      <c r="A567" s="2">
        <v>42208</v>
      </c>
      <c r="B567" s="1">
        <v>0</v>
      </c>
    </row>
    <row r="568" spans="1:2" x14ac:dyDescent="0.3">
      <c r="A568" s="2">
        <v>42209</v>
      </c>
      <c r="B568" s="1">
        <v>2.6</v>
      </c>
    </row>
    <row r="569" spans="1:2" x14ac:dyDescent="0.3">
      <c r="A569" s="2">
        <v>42210</v>
      </c>
      <c r="B569" s="1">
        <v>0</v>
      </c>
    </row>
    <row r="570" spans="1:2" x14ac:dyDescent="0.3">
      <c r="A570" s="2">
        <v>42211</v>
      </c>
      <c r="B570" s="1">
        <v>0</v>
      </c>
    </row>
    <row r="571" spans="1:2" x14ac:dyDescent="0.3">
      <c r="A571" s="2">
        <v>42212</v>
      </c>
      <c r="B571" s="1">
        <v>0</v>
      </c>
    </row>
    <row r="572" spans="1:2" x14ac:dyDescent="0.3">
      <c r="A572" s="2">
        <v>42213</v>
      </c>
      <c r="B572" s="1">
        <v>0</v>
      </c>
    </row>
    <row r="573" spans="1:2" x14ac:dyDescent="0.3">
      <c r="A573" s="2">
        <v>42214</v>
      </c>
      <c r="B573" s="1">
        <v>7.4</v>
      </c>
    </row>
    <row r="574" spans="1:2" x14ac:dyDescent="0.3">
      <c r="A574" s="2">
        <v>42215</v>
      </c>
      <c r="B574" s="1">
        <v>6.4</v>
      </c>
    </row>
    <row r="575" spans="1:2" x14ac:dyDescent="0.3">
      <c r="A575" s="2">
        <v>42216</v>
      </c>
      <c r="B575" s="1">
        <v>10.199999999999999</v>
      </c>
    </row>
    <row r="576" spans="1:2" x14ac:dyDescent="0.3">
      <c r="A576" s="2">
        <v>42217</v>
      </c>
      <c r="B576" s="1"/>
    </row>
    <row r="577" spans="1:2" x14ac:dyDescent="0.3">
      <c r="A577" s="2">
        <v>42218</v>
      </c>
      <c r="B577" s="1"/>
    </row>
    <row r="578" spans="1:2" x14ac:dyDescent="0.3">
      <c r="A578" s="2">
        <v>42219</v>
      </c>
      <c r="B578" s="1">
        <v>2</v>
      </c>
    </row>
    <row r="579" spans="1:2" x14ac:dyDescent="0.3">
      <c r="A579" s="2">
        <v>42220</v>
      </c>
      <c r="B579" s="1">
        <v>1</v>
      </c>
    </row>
    <row r="580" spans="1:2" x14ac:dyDescent="0.3">
      <c r="A580" s="2">
        <v>42221</v>
      </c>
      <c r="B580" s="1">
        <v>0</v>
      </c>
    </row>
    <row r="581" spans="1:2" x14ac:dyDescent="0.3">
      <c r="A581" s="2">
        <v>42222</v>
      </c>
      <c r="B581" s="1"/>
    </row>
    <row r="582" spans="1:2" x14ac:dyDescent="0.3">
      <c r="A582" s="2">
        <v>42223</v>
      </c>
      <c r="B582" s="1"/>
    </row>
    <row r="583" spans="1:2" x14ac:dyDescent="0.3">
      <c r="A583" s="2">
        <v>42224</v>
      </c>
      <c r="B583" s="1">
        <v>0.4</v>
      </c>
    </row>
    <row r="584" spans="1:2" x14ac:dyDescent="0.3">
      <c r="A584" s="2">
        <v>42225</v>
      </c>
      <c r="B584" s="1">
        <v>0</v>
      </c>
    </row>
    <row r="585" spans="1:2" x14ac:dyDescent="0.3">
      <c r="A585" s="2">
        <v>42226</v>
      </c>
      <c r="B585" s="1">
        <v>0</v>
      </c>
    </row>
    <row r="586" spans="1:2" x14ac:dyDescent="0.3">
      <c r="A586" s="2">
        <v>42227</v>
      </c>
      <c r="B586" s="1"/>
    </row>
    <row r="587" spans="1:2" x14ac:dyDescent="0.3">
      <c r="A587" s="2">
        <v>42228</v>
      </c>
      <c r="B587" s="1">
        <v>4.8</v>
      </c>
    </row>
    <row r="588" spans="1:2" x14ac:dyDescent="0.3">
      <c r="A588" s="2">
        <v>42229</v>
      </c>
      <c r="B588" s="1">
        <v>1.2</v>
      </c>
    </row>
    <row r="589" spans="1:2" x14ac:dyDescent="0.3">
      <c r="A589" s="2">
        <v>42230</v>
      </c>
      <c r="B589" s="1">
        <v>0</v>
      </c>
    </row>
    <row r="590" spans="1:2" x14ac:dyDescent="0.3">
      <c r="A590" s="2">
        <v>42231</v>
      </c>
      <c r="B590" s="1">
        <v>3</v>
      </c>
    </row>
    <row r="591" spans="1:2" x14ac:dyDescent="0.3">
      <c r="A591" s="2">
        <v>42232</v>
      </c>
      <c r="B591" s="1">
        <v>0.2</v>
      </c>
    </row>
    <row r="592" spans="1:2" x14ac:dyDescent="0.3">
      <c r="A592" s="2">
        <v>42233</v>
      </c>
      <c r="B592" s="1">
        <v>0</v>
      </c>
    </row>
    <row r="593" spans="1:2" x14ac:dyDescent="0.3">
      <c r="A593" s="2">
        <v>42234</v>
      </c>
      <c r="B593" s="1">
        <v>0</v>
      </c>
    </row>
    <row r="594" spans="1:2" x14ac:dyDescent="0.3">
      <c r="A594" s="2">
        <v>42235</v>
      </c>
      <c r="B594" s="1"/>
    </row>
    <row r="595" spans="1:2" x14ac:dyDescent="0.3">
      <c r="A595" s="2">
        <v>42236</v>
      </c>
      <c r="B595" s="1"/>
    </row>
    <row r="596" spans="1:2" x14ac:dyDescent="0.3">
      <c r="A596" s="2">
        <v>42237</v>
      </c>
      <c r="B596" s="1">
        <v>0</v>
      </c>
    </row>
    <row r="597" spans="1:2" x14ac:dyDescent="0.3">
      <c r="A597" s="2">
        <v>42238</v>
      </c>
      <c r="B597" s="1">
        <v>5.8</v>
      </c>
    </row>
    <row r="598" spans="1:2" x14ac:dyDescent="0.3">
      <c r="A598" s="2">
        <v>42239</v>
      </c>
      <c r="B598" s="1">
        <v>0</v>
      </c>
    </row>
    <row r="599" spans="1:2" x14ac:dyDescent="0.3">
      <c r="A599" s="2">
        <v>42240</v>
      </c>
      <c r="B599" s="1">
        <v>0</v>
      </c>
    </row>
    <row r="600" spans="1:2" x14ac:dyDescent="0.3">
      <c r="A600" s="2">
        <v>42241</v>
      </c>
      <c r="B600" s="1">
        <v>0</v>
      </c>
    </row>
    <row r="601" spans="1:2" x14ac:dyDescent="0.3">
      <c r="A601" s="2">
        <v>42242</v>
      </c>
      <c r="B601" s="1">
        <v>0</v>
      </c>
    </row>
    <row r="602" spans="1:2" x14ac:dyDescent="0.3">
      <c r="A602" s="2">
        <v>42243</v>
      </c>
      <c r="B602" s="1">
        <v>0.2</v>
      </c>
    </row>
    <row r="603" spans="1:2" x14ac:dyDescent="0.3">
      <c r="A603" s="2">
        <v>42244</v>
      </c>
      <c r="B603" s="1">
        <v>0</v>
      </c>
    </row>
    <row r="604" spans="1:2" x14ac:dyDescent="0.3">
      <c r="A604" s="2">
        <v>42245</v>
      </c>
      <c r="B604" s="1">
        <v>0</v>
      </c>
    </row>
    <row r="605" spans="1:2" x14ac:dyDescent="0.3">
      <c r="A605" s="2">
        <v>42246</v>
      </c>
      <c r="B605" s="1">
        <v>1</v>
      </c>
    </row>
    <row r="606" spans="1:2" x14ac:dyDescent="0.3">
      <c r="A606" s="2">
        <v>42247</v>
      </c>
      <c r="B606" s="1">
        <v>5.8</v>
      </c>
    </row>
    <row r="607" spans="1:2" x14ac:dyDescent="0.3">
      <c r="A607" s="2">
        <v>42248</v>
      </c>
      <c r="B607" s="1">
        <v>5.4</v>
      </c>
    </row>
    <row r="608" spans="1:2" x14ac:dyDescent="0.3">
      <c r="A608" s="2">
        <v>42249</v>
      </c>
      <c r="B608" s="1">
        <v>2</v>
      </c>
    </row>
    <row r="609" spans="1:2" x14ac:dyDescent="0.3">
      <c r="A609" s="2">
        <v>42250</v>
      </c>
      <c r="B609" s="1">
        <v>8.6</v>
      </c>
    </row>
    <row r="610" spans="1:2" x14ac:dyDescent="0.3">
      <c r="A610" s="2">
        <v>42251</v>
      </c>
      <c r="B610" s="1">
        <v>0</v>
      </c>
    </row>
    <row r="611" spans="1:2" x14ac:dyDescent="0.3">
      <c r="A611" s="2">
        <v>42252</v>
      </c>
      <c r="B611" s="1">
        <v>0</v>
      </c>
    </row>
    <row r="612" spans="1:2" x14ac:dyDescent="0.3">
      <c r="A612" s="2">
        <v>42253</v>
      </c>
      <c r="B612" s="1">
        <v>0</v>
      </c>
    </row>
    <row r="613" spans="1:2" x14ac:dyDescent="0.3">
      <c r="A613" s="2">
        <v>42254</v>
      </c>
      <c r="B613" s="1"/>
    </row>
    <row r="614" spans="1:2" x14ac:dyDescent="0.3">
      <c r="A614" s="2">
        <v>42255</v>
      </c>
      <c r="B614" s="1">
        <v>0</v>
      </c>
    </row>
    <row r="615" spans="1:2" x14ac:dyDescent="0.3">
      <c r="A615" s="2">
        <v>42256</v>
      </c>
      <c r="B615" s="1"/>
    </row>
    <row r="616" spans="1:2" x14ac:dyDescent="0.3">
      <c r="A616" s="2">
        <v>42257</v>
      </c>
      <c r="B616" s="1">
        <v>0.4</v>
      </c>
    </row>
    <row r="617" spans="1:2" x14ac:dyDescent="0.3">
      <c r="A617" s="2">
        <v>42258</v>
      </c>
      <c r="B617" s="1">
        <v>0</v>
      </c>
    </row>
    <row r="618" spans="1:2" x14ac:dyDescent="0.3">
      <c r="A618" s="2">
        <v>42259</v>
      </c>
      <c r="B618" s="1">
        <v>0.8</v>
      </c>
    </row>
    <row r="619" spans="1:2" x14ac:dyDescent="0.3">
      <c r="A619" s="2">
        <v>42260</v>
      </c>
      <c r="B619" s="1">
        <v>0.4</v>
      </c>
    </row>
    <row r="620" spans="1:2" x14ac:dyDescent="0.3">
      <c r="A620" s="2">
        <v>42261</v>
      </c>
      <c r="B620" s="1">
        <v>0</v>
      </c>
    </row>
    <row r="621" spans="1:2" x14ac:dyDescent="0.3">
      <c r="A621" s="2">
        <v>42262</v>
      </c>
      <c r="B621" s="1">
        <v>14.8</v>
      </c>
    </row>
    <row r="622" spans="1:2" x14ac:dyDescent="0.3">
      <c r="A622" s="2">
        <v>42263</v>
      </c>
      <c r="B622" s="1">
        <v>0.8</v>
      </c>
    </row>
    <row r="623" spans="1:2" x14ac:dyDescent="0.3">
      <c r="A623" s="2">
        <v>42264</v>
      </c>
      <c r="B623" s="1">
        <v>0.4</v>
      </c>
    </row>
    <row r="624" spans="1:2" x14ac:dyDescent="0.3">
      <c r="A624" s="2">
        <v>42265</v>
      </c>
      <c r="B624" s="1"/>
    </row>
    <row r="625" spans="1:2" x14ac:dyDescent="0.3">
      <c r="A625" s="2">
        <v>42266</v>
      </c>
      <c r="B625" s="1">
        <v>0</v>
      </c>
    </row>
    <row r="626" spans="1:2" x14ac:dyDescent="0.3">
      <c r="A626" s="2">
        <v>42267</v>
      </c>
      <c r="B626" s="1">
        <v>0</v>
      </c>
    </row>
    <row r="627" spans="1:2" x14ac:dyDescent="0.3">
      <c r="A627" s="2">
        <v>42268</v>
      </c>
      <c r="B627" s="1">
        <v>0</v>
      </c>
    </row>
    <row r="628" spans="1:2" x14ac:dyDescent="0.3">
      <c r="A628" s="2">
        <v>42269</v>
      </c>
      <c r="B628" s="1">
        <v>0.4</v>
      </c>
    </row>
    <row r="629" spans="1:2" x14ac:dyDescent="0.3">
      <c r="A629" s="2">
        <v>42270</v>
      </c>
      <c r="B629" s="1">
        <v>0</v>
      </c>
    </row>
    <row r="630" spans="1:2" x14ac:dyDescent="0.3">
      <c r="A630" s="2">
        <v>42271</v>
      </c>
      <c r="B630" s="1">
        <v>0</v>
      </c>
    </row>
    <row r="631" spans="1:2" x14ac:dyDescent="0.3">
      <c r="A631" s="2">
        <v>42272</v>
      </c>
      <c r="B631" s="1">
        <v>0</v>
      </c>
    </row>
    <row r="632" spans="1:2" x14ac:dyDescent="0.3">
      <c r="A632" s="2">
        <v>42273</v>
      </c>
      <c r="B632" s="1">
        <v>0</v>
      </c>
    </row>
    <row r="633" spans="1:2" x14ac:dyDescent="0.3">
      <c r="A633" s="2">
        <v>42274</v>
      </c>
      <c r="B633" s="1">
        <v>0</v>
      </c>
    </row>
    <row r="634" spans="1:2" x14ac:dyDescent="0.3">
      <c r="A634" s="2">
        <v>42275</v>
      </c>
      <c r="B634" s="1">
        <v>0</v>
      </c>
    </row>
    <row r="635" spans="1:2" x14ac:dyDescent="0.3">
      <c r="A635" s="2">
        <v>42276</v>
      </c>
      <c r="B635" s="1">
        <v>0</v>
      </c>
    </row>
    <row r="636" spans="1:2" x14ac:dyDescent="0.3">
      <c r="A636" s="2">
        <v>42277</v>
      </c>
      <c r="B636" s="1">
        <v>0.4</v>
      </c>
    </row>
    <row r="637" spans="1:2" x14ac:dyDescent="0.3">
      <c r="A637" s="2">
        <v>42278</v>
      </c>
      <c r="B637" s="1">
        <v>0</v>
      </c>
    </row>
    <row r="638" spans="1:2" x14ac:dyDescent="0.3">
      <c r="A638" s="2">
        <v>42279</v>
      </c>
      <c r="B638" s="1">
        <v>0.2</v>
      </c>
    </row>
    <row r="639" spans="1:2" x14ac:dyDescent="0.3">
      <c r="A639" s="2">
        <v>42280</v>
      </c>
      <c r="B639" s="1">
        <v>0</v>
      </c>
    </row>
    <row r="640" spans="1:2" x14ac:dyDescent="0.3">
      <c r="A640" s="2">
        <v>42281</v>
      </c>
      <c r="B640" s="1">
        <v>1.4</v>
      </c>
    </row>
    <row r="641" spans="1:2" x14ac:dyDescent="0.3">
      <c r="A641" s="2">
        <v>42282</v>
      </c>
      <c r="B641" s="1"/>
    </row>
    <row r="642" spans="1:2" x14ac:dyDescent="0.3">
      <c r="A642" s="2">
        <v>42283</v>
      </c>
      <c r="B642" s="1"/>
    </row>
    <row r="643" spans="1:2" x14ac:dyDescent="0.3">
      <c r="A643" s="2">
        <v>42284</v>
      </c>
      <c r="B643" s="1">
        <v>0.6</v>
      </c>
    </row>
    <row r="644" spans="1:2" x14ac:dyDescent="0.3">
      <c r="A644" s="2">
        <v>42285</v>
      </c>
      <c r="B644" s="1"/>
    </row>
    <row r="645" spans="1:2" x14ac:dyDescent="0.3">
      <c r="A645" s="2">
        <v>42286</v>
      </c>
      <c r="B645" s="1"/>
    </row>
    <row r="646" spans="1:2" x14ac:dyDescent="0.3">
      <c r="A646" s="2">
        <v>42287</v>
      </c>
      <c r="B646" s="1">
        <v>1.2</v>
      </c>
    </row>
    <row r="647" spans="1:2" x14ac:dyDescent="0.3">
      <c r="A647" s="2">
        <v>42288</v>
      </c>
      <c r="B647" s="1">
        <v>0</v>
      </c>
    </row>
    <row r="648" spans="1:2" x14ac:dyDescent="0.3">
      <c r="A648" s="2">
        <v>42289</v>
      </c>
      <c r="B648" s="1">
        <v>49.2</v>
      </c>
    </row>
    <row r="649" spans="1:2" x14ac:dyDescent="0.3">
      <c r="A649" s="2">
        <v>42290</v>
      </c>
      <c r="B649" s="1">
        <v>0</v>
      </c>
    </row>
    <row r="650" spans="1:2" x14ac:dyDescent="0.3">
      <c r="A650" s="2">
        <v>42291</v>
      </c>
      <c r="B650" s="1">
        <v>0</v>
      </c>
    </row>
    <row r="651" spans="1:2" x14ac:dyDescent="0.3">
      <c r="A651" s="2">
        <v>42292</v>
      </c>
      <c r="B651" s="1"/>
    </row>
    <row r="652" spans="1:2" x14ac:dyDescent="0.3">
      <c r="A652" s="2">
        <v>42293</v>
      </c>
      <c r="B652" s="1">
        <v>0</v>
      </c>
    </row>
    <row r="653" spans="1:2" x14ac:dyDescent="0.3">
      <c r="A653" s="2">
        <v>42294</v>
      </c>
      <c r="B653" s="1">
        <v>0.6</v>
      </c>
    </row>
    <row r="654" spans="1:2" x14ac:dyDescent="0.3">
      <c r="A654" s="2">
        <v>42295</v>
      </c>
      <c r="B654" s="1">
        <v>3.4</v>
      </c>
    </row>
    <row r="655" spans="1:2" x14ac:dyDescent="0.3">
      <c r="A655" s="2">
        <v>42296</v>
      </c>
      <c r="B655" s="1"/>
    </row>
    <row r="656" spans="1:2" x14ac:dyDescent="0.3">
      <c r="A656" s="2">
        <v>42297</v>
      </c>
      <c r="B656" s="1">
        <v>4.8</v>
      </c>
    </row>
    <row r="657" spans="1:2" x14ac:dyDescent="0.3">
      <c r="A657" s="2">
        <v>42298</v>
      </c>
      <c r="B657" s="1"/>
    </row>
    <row r="658" spans="1:2" x14ac:dyDescent="0.3">
      <c r="A658" s="2">
        <v>42299</v>
      </c>
      <c r="B658" s="1"/>
    </row>
    <row r="659" spans="1:2" x14ac:dyDescent="0.3">
      <c r="A659" s="2">
        <v>42300</v>
      </c>
      <c r="B659" s="1"/>
    </row>
    <row r="660" spans="1:2" x14ac:dyDescent="0.3">
      <c r="A660" s="2">
        <v>42301</v>
      </c>
      <c r="B660" s="1">
        <v>0</v>
      </c>
    </row>
    <row r="661" spans="1:2" x14ac:dyDescent="0.3">
      <c r="A661" s="2">
        <v>42302</v>
      </c>
      <c r="B661" s="1">
        <v>0.4</v>
      </c>
    </row>
    <row r="662" spans="1:2" x14ac:dyDescent="0.3">
      <c r="A662" s="2">
        <v>42303</v>
      </c>
      <c r="B662" s="1">
        <v>0.4</v>
      </c>
    </row>
    <row r="663" spans="1:2" x14ac:dyDescent="0.3">
      <c r="A663" s="2">
        <v>42304</v>
      </c>
      <c r="B663" s="1"/>
    </row>
    <row r="664" spans="1:2" x14ac:dyDescent="0.3">
      <c r="A664" s="2">
        <v>42305</v>
      </c>
      <c r="B664" s="1">
        <v>0.8</v>
      </c>
    </row>
    <row r="665" spans="1:2" x14ac:dyDescent="0.3">
      <c r="A665" s="2">
        <v>42306</v>
      </c>
      <c r="B665" s="1"/>
    </row>
    <row r="666" spans="1:2" x14ac:dyDescent="0.3">
      <c r="A666" s="2">
        <v>42307</v>
      </c>
      <c r="B666" s="1"/>
    </row>
    <row r="667" spans="1:2" x14ac:dyDescent="0.3">
      <c r="A667" s="2">
        <v>42308</v>
      </c>
      <c r="B667" s="1"/>
    </row>
    <row r="668" spans="1:2" x14ac:dyDescent="0.3">
      <c r="A668" s="2">
        <v>42309</v>
      </c>
      <c r="B668" s="1"/>
    </row>
    <row r="669" spans="1:2" x14ac:dyDescent="0.3">
      <c r="A669" s="2">
        <v>42310</v>
      </c>
      <c r="B669" s="1"/>
    </row>
    <row r="670" spans="1:2" x14ac:dyDescent="0.3">
      <c r="A670" s="2">
        <v>42311</v>
      </c>
      <c r="B670" s="1"/>
    </row>
    <row r="671" spans="1:2" x14ac:dyDescent="0.3">
      <c r="A671" s="2">
        <v>42312</v>
      </c>
      <c r="B671" s="1">
        <v>0.2</v>
      </c>
    </row>
    <row r="672" spans="1:2" x14ac:dyDescent="0.3">
      <c r="A672" s="2">
        <v>42313</v>
      </c>
      <c r="B672" s="1"/>
    </row>
    <row r="673" spans="1:2" x14ac:dyDescent="0.3">
      <c r="A673" s="2">
        <v>42314</v>
      </c>
      <c r="B673" s="1">
        <v>0.4</v>
      </c>
    </row>
    <row r="674" spans="1:2" x14ac:dyDescent="0.3">
      <c r="A674" s="2">
        <v>42315</v>
      </c>
      <c r="B674" s="1">
        <v>0</v>
      </c>
    </row>
    <row r="675" spans="1:2" x14ac:dyDescent="0.3">
      <c r="A675" s="2">
        <v>42316</v>
      </c>
      <c r="B675" s="1"/>
    </row>
    <row r="676" spans="1:2" x14ac:dyDescent="0.3">
      <c r="A676" s="2">
        <v>42317</v>
      </c>
      <c r="B676" s="1">
        <v>0</v>
      </c>
    </row>
    <row r="677" spans="1:2" x14ac:dyDescent="0.3">
      <c r="A677" s="2">
        <v>42318</v>
      </c>
      <c r="B677" s="1">
        <v>0</v>
      </c>
    </row>
    <row r="678" spans="1:2" x14ac:dyDescent="0.3">
      <c r="A678" s="2">
        <v>42319</v>
      </c>
      <c r="B678" s="1">
        <v>0</v>
      </c>
    </row>
    <row r="679" spans="1:2" x14ac:dyDescent="0.3">
      <c r="A679" s="2">
        <v>42320</v>
      </c>
      <c r="B679" s="1">
        <v>0</v>
      </c>
    </row>
    <row r="680" spans="1:2" x14ac:dyDescent="0.3">
      <c r="A680" s="2">
        <v>42321</v>
      </c>
      <c r="B680" s="1"/>
    </row>
    <row r="681" spans="1:2" x14ac:dyDescent="0.3">
      <c r="A681" s="2">
        <v>42322</v>
      </c>
      <c r="B681" s="1"/>
    </row>
    <row r="682" spans="1:2" x14ac:dyDescent="0.3">
      <c r="A682" s="2">
        <v>42323</v>
      </c>
      <c r="B682" s="1">
        <v>0</v>
      </c>
    </row>
    <row r="683" spans="1:2" x14ac:dyDescent="0.3">
      <c r="A683" s="2">
        <v>42324</v>
      </c>
      <c r="B683" s="1">
        <v>0</v>
      </c>
    </row>
    <row r="684" spans="1:2" x14ac:dyDescent="0.3">
      <c r="A684" s="2">
        <v>42325</v>
      </c>
      <c r="B684" s="1"/>
    </row>
    <row r="685" spans="1:2" x14ac:dyDescent="0.3">
      <c r="A685" s="2">
        <v>42326</v>
      </c>
      <c r="B685" s="1">
        <v>0</v>
      </c>
    </row>
    <row r="686" spans="1:2" x14ac:dyDescent="0.3">
      <c r="A686" s="2">
        <v>42327</v>
      </c>
      <c r="B686" s="1">
        <v>0</v>
      </c>
    </row>
    <row r="687" spans="1:2" x14ac:dyDescent="0.3">
      <c r="A687" s="2">
        <v>42328</v>
      </c>
      <c r="B687" s="1"/>
    </row>
    <row r="688" spans="1:2" x14ac:dyDescent="0.3">
      <c r="A688" s="2">
        <v>42329</v>
      </c>
      <c r="B688" s="1">
        <v>35.799999999999997</v>
      </c>
    </row>
    <row r="689" spans="1:2" x14ac:dyDescent="0.3">
      <c r="A689" s="2">
        <v>42330</v>
      </c>
      <c r="B689" s="1"/>
    </row>
    <row r="690" spans="1:2" x14ac:dyDescent="0.3">
      <c r="A690" s="2">
        <v>42331</v>
      </c>
      <c r="B690" s="1"/>
    </row>
    <row r="691" spans="1:2" x14ac:dyDescent="0.3">
      <c r="A691" s="2">
        <v>42332</v>
      </c>
      <c r="B691" s="1">
        <v>2.4</v>
      </c>
    </row>
    <row r="692" spans="1:2" x14ac:dyDescent="0.3">
      <c r="A692" s="2">
        <v>42333</v>
      </c>
      <c r="B692" s="1">
        <v>0.4</v>
      </c>
    </row>
    <row r="693" spans="1:2" x14ac:dyDescent="0.3">
      <c r="A693" s="2">
        <v>42334</v>
      </c>
      <c r="B693" s="1">
        <v>6</v>
      </c>
    </row>
    <row r="694" spans="1:2" x14ac:dyDescent="0.3">
      <c r="A694" s="2">
        <v>42335</v>
      </c>
      <c r="B694" s="1">
        <v>4.2</v>
      </c>
    </row>
    <row r="695" spans="1:2" x14ac:dyDescent="0.3">
      <c r="A695" s="2">
        <v>42336</v>
      </c>
      <c r="B695" s="1"/>
    </row>
    <row r="696" spans="1:2" x14ac:dyDescent="0.3">
      <c r="A696" s="2">
        <v>42337</v>
      </c>
      <c r="B696" s="1">
        <v>0</v>
      </c>
    </row>
    <row r="697" spans="1:2" x14ac:dyDescent="0.3">
      <c r="A697" s="2">
        <v>42338</v>
      </c>
      <c r="B697" s="1"/>
    </row>
    <row r="698" spans="1:2" x14ac:dyDescent="0.3">
      <c r="A698" s="2">
        <v>42339</v>
      </c>
      <c r="B698" s="1"/>
    </row>
    <row r="699" spans="1:2" x14ac:dyDescent="0.3">
      <c r="A699" s="2">
        <v>42340</v>
      </c>
      <c r="B699" s="1"/>
    </row>
    <row r="700" spans="1:2" x14ac:dyDescent="0.3">
      <c r="A700" s="2">
        <v>42341</v>
      </c>
      <c r="B700" s="1"/>
    </row>
    <row r="701" spans="1:2" x14ac:dyDescent="0.3">
      <c r="A701" s="2">
        <v>42342</v>
      </c>
      <c r="B701" s="1">
        <v>5</v>
      </c>
    </row>
    <row r="702" spans="1:2" x14ac:dyDescent="0.3">
      <c r="A702" s="2">
        <v>42343</v>
      </c>
      <c r="B702" s="1">
        <v>0</v>
      </c>
    </row>
    <row r="703" spans="1:2" x14ac:dyDescent="0.3">
      <c r="A703" s="2">
        <v>42344</v>
      </c>
      <c r="B703" s="1">
        <v>0</v>
      </c>
    </row>
    <row r="704" spans="1:2" x14ac:dyDescent="0.3">
      <c r="A704" s="2">
        <v>42345</v>
      </c>
      <c r="B704" s="1">
        <v>0</v>
      </c>
    </row>
    <row r="705" spans="1:2" x14ac:dyDescent="0.3">
      <c r="A705" s="2">
        <v>42346</v>
      </c>
      <c r="B705" s="1">
        <v>1.4</v>
      </c>
    </row>
    <row r="706" spans="1:2" x14ac:dyDescent="0.3">
      <c r="A706" s="2">
        <v>42347</v>
      </c>
      <c r="B706" s="1">
        <v>0</v>
      </c>
    </row>
    <row r="707" spans="1:2" x14ac:dyDescent="0.3">
      <c r="A707" s="2">
        <v>42348</v>
      </c>
      <c r="B707" s="1"/>
    </row>
    <row r="708" spans="1:2" x14ac:dyDescent="0.3">
      <c r="A708" s="2">
        <v>42349</v>
      </c>
      <c r="B708" s="1">
        <v>0</v>
      </c>
    </row>
    <row r="709" spans="1:2" x14ac:dyDescent="0.3">
      <c r="A709" s="2">
        <v>42350</v>
      </c>
      <c r="B709" s="1">
        <v>0</v>
      </c>
    </row>
    <row r="710" spans="1:2" x14ac:dyDescent="0.3">
      <c r="A710" s="2">
        <v>42351</v>
      </c>
      <c r="B710" s="1"/>
    </row>
    <row r="711" spans="1:2" x14ac:dyDescent="0.3">
      <c r="A711" s="2">
        <v>42352</v>
      </c>
      <c r="B711" s="1"/>
    </row>
    <row r="712" spans="1:2" x14ac:dyDescent="0.3">
      <c r="A712" s="2">
        <v>42353</v>
      </c>
      <c r="B712" s="1"/>
    </row>
    <row r="713" spans="1:2" x14ac:dyDescent="0.3">
      <c r="A713" s="2">
        <v>42354</v>
      </c>
      <c r="B713" s="1">
        <v>0.2</v>
      </c>
    </row>
    <row r="714" spans="1:2" x14ac:dyDescent="0.3">
      <c r="A714" s="2">
        <v>42355</v>
      </c>
      <c r="B714" s="1"/>
    </row>
    <row r="715" spans="1:2" x14ac:dyDescent="0.3">
      <c r="A715" s="2">
        <v>42356</v>
      </c>
      <c r="B715" s="1"/>
    </row>
    <row r="716" spans="1:2" x14ac:dyDescent="0.3">
      <c r="A716" s="2">
        <v>42357</v>
      </c>
      <c r="B716" s="1"/>
    </row>
    <row r="717" spans="1:2" x14ac:dyDescent="0.3">
      <c r="A717" s="2">
        <v>42358</v>
      </c>
      <c r="B717" s="1"/>
    </row>
    <row r="718" spans="1:2" x14ac:dyDescent="0.3">
      <c r="A718" s="2">
        <v>42359</v>
      </c>
      <c r="B718" s="1"/>
    </row>
    <row r="719" spans="1:2" x14ac:dyDescent="0.3">
      <c r="A719" s="2">
        <v>42360</v>
      </c>
      <c r="B719" s="1"/>
    </row>
    <row r="720" spans="1:2" x14ac:dyDescent="0.3">
      <c r="A720" s="2">
        <v>42361</v>
      </c>
      <c r="B720" s="1">
        <v>0.6</v>
      </c>
    </row>
    <row r="721" spans="1:2" x14ac:dyDescent="0.3">
      <c r="A721" s="2">
        <v>42362</v>
      </c>
      <c r="B721" s="1">
        <v>0</v>
      </c>
    </row>
    <row r="722" spans="1:2" x14ac:dyDescent="0.3">
      <c r="A722" s="2">
        <v>42363</v>
      </c>
      <c r="B722" s="1">
        <v>0</v>
      </c>
    </row>
    <row r="723" spans="1:2" x14ac:dyDescent="0.3">
      <c r="A723" s="2">
        <v>42364</v>
      </c>
      <c r="B723" s="1">
        <v>0</v>
      </c>
    </row>
    <row r="724" spans="1:2" x14ac:dyDescent="0.3">
      <c r="A724" s="2">
        <v>42365</v>
      </c>
      <c r="B724" s="1">
        <v>0</v>
      </c>
    </row>
    <row r="725" spans="1:2" x14ac:dyDescent="0.3">
      <c r="A725" s="2">
        <v>42366</v>
      </c>
      <c r="B725" s="1">
        <v>2.6</v>
      </c>
    </row>
    <row r="726" spans="1:2" x14ac:dyDescent="0.3">
      <c r="A726" s="2">
        <v>42367</v>
      </c>
      <c r="B726" s="1">
        <v>0</v>
      </c>
    </row>
    <row r="727" spans="1:2" x14ac:dyDescent="0.3">
      <c r="A727" s="2">
        <v>42368</v>
      </c>
      <c r="B727" s="1"/>
    </row>
    <row r="728" spans="1:2" x14ac:dyDescent="0.3">
      <c r="A728" s="2">
        <v>42369</v>
      </c>
      <c r="B728" s="4"/>
    </row>
    <row r="729" spans="1:2" x14ac:dyDescent="0.3">
      <c r="A729" s="2">
        <v>42370</v>
      </c>
      <c r="B729" s="1">
        <v>0</v>
      </c>
    </row>
    <row r="730" spans="1:2" x14ac:dyDescent="0.3">
      <c r="A730" s="2">
        <v>42371</v>
      </c>
      <c r="B730" s="1"/>
    </row>
    <row r="731" spans="1:2" x14ac:dyDescent="0.3">
      <c r="A731" s="2">
        <v>42372</v>
      </c>
      <c r="B731" s="1">
        <v>5.4</v>
      </c>
    </row>
    <row r="732" spans="1:2" x14ac:dyDescent="0.3">
      <c r="A732" s="2">
        <v>42373</v>
      </c>
      <c r="B732" s="1">
        <v>2.6</v>
      </c>
    </row>
    <row r="733" spans="1:2" x14ac:dyDescent="0.3">
      <c r="A733" s="2">
        <v>42374</v>
      </c>
      <c r="B733" s="1">
        <v>0</v>
      </c>
    </row>
    <row r="734" spans="1:2" x14ac:dyDescent="0.3">
      <c r="A734" s="2">
        <v>42375</v>
      </c>
      <c r="B734" s="1">
        <v>0.6</v>
      </c>
    </row>
    <row r="735" spans="1:2" x14ac:dyDescent="0.3">
      <c r="A735" s="2">
        <v>42376</v>
      </c>
      <c r="B735" s="1">
        <v>9.1999999999999993</v>
      </c>
    </row>
    <row r="736" spans="1:2" x14ac:dyDescent="0.3">
      <c r="A736" s="2">
        <v>42377</v>
      </c>
      <c r="B736" s="1">
        <v>12.6</v>
      </c>
    </row>
    <row r="737" spans="1:2" x14ac:dyDescent="0.3">
      <c r="A737" s="2">
        <v>42378</v>
      </c>
      <c r="B737" s="1"/>
    </row>
    <row r="738" spans="1:2" x14ac:dyDescent="0.3">
      <c r="A738" s="2">
        <v>42379</v>
      </c>
      <c r="B738" s="1">
        <v>13.8</v>
      </c>
    </row>
    <row r="739" spans="1:2" x14ac:dyDescent="0.3">
      <c r="A739" s="2">
        <v>42380</v>
      </c>
      <c r="B739" s="1">
        <v>0.2</v>
      </c>
    </row>
    <row r="740" spans="1:2" x14ac:dyDescent="0.3">
      <c r="A740" s="2">
        <v>42381</v>
      </c>
      <c r="B740" s="1">
        <v>1.4</v>
      </c>
    </row>
    <row r="741" spans="1:2" x14ac:dyDescent="0.3">
      <c r="A741" s="2">
        <v>42382</v>
      </c>
      <c r="B741" s="1">
        <v>1.4</v>
      </c>
    </row>
    <row r="742" spans="1:2" x14ac:dyDescent="0.3">
      <c r="A742" s="2">
        <v>42383</v>
      </c>
      <c r="B742" s="1">
        <v>31.4</v>
      </c>
    </row>
    <row r="743" spans="1:2" x14ac:dyDescent="0.3">
      <c r="A743" s="2">
        <v>42384</v>
      </c>
      <c r="B743" s="1">
        <v>9.1999999999999993</v>
      </c>
    </row>
    <row r="744" spans="1:2" x14ac:dyDescent="0.3">
      <c r="A744" s="2">
        <v>42385</v>
      </c>
      <c r="B744" s="1"/>
    </row>
    <row r="745" spans="1:2" x14ac:dyDescent="0.3">
      <c r="A745" s="2">
        <v>42386</v>
      </c>
      <c r="B745" s="1"/>
    </row>
    <row r="746" spans="1:2" x14ac:dyDescent="0.3">
      <c r="A746" s="2">
        <v>42387</v>
      </c>
      <c r="B746" s="1"/>
    </row>
    <row r="747" spans="1:2" x14ac:dyDescent="0.3">
      <c r="A747" s="2">
        <v>42388</v>
      </c>
      <c r="B747" s="1"/>
    </row>
    <row r="748" spans="1:2" x14ac:dyDescent="0.3">
      <c r="A748" s="2">
        <v>42389</v>
      </c>
      <c r="B748" s="1">
        <v>0</v>
      </c>
    </row>
    <row r="749" spans="1:2" x14ac:dyDescent="0.3">
      <c r="A749" s="2">
        <v>42390</v>
      </c>
      <c r="B749" s="1">
        <v>0</v>
      </c>
    </row>
    <row r="750" spans="1:2" x14ac:dyDescent="0.3">
      <c r="A750" s="2">
        <v>42391</v>
      </c>
      <c r="B750" s="1"/>
    </row>
    <row r="751" spans="1:2" x14ac:dyDescent="0.3">
      <c r="A751" s="2">
        <v>42392</v>
      </c>
      <c r="B751" s="1">
        <v>0.8</v>
      </c>
    </row>
    <row r="752" spans="1:2" x14ac:dyDescent="0.3">
      <c r="A752" s="2">
        <v>42393</v>
      </c>
      <c r="B752" s="1">
        <v>0</v>
      </c>
    </row>
    <row r="753" spans="1:2" x14ac:dyDescent="0.3">
      <c r="A753" s="2">
        <v>42394</v>
      </c>
      <c r="B753" s="1">
        <v>1.2</v>
      </c>
    </row>
    <row r="754" spans="1:2" x14ac:dyDescent="0.3">
      <c r="A754" s="2">
        <v>42395</v>
      </c>
      <c r="B754" s="1">
        <v>0.2</v>
      </c>
    </row>
    <row r="755" spans="1:2" x14ac:dyDescent="0.3">
      <c r="A755" s="2">
        <v>42396</v>
      </c>
      <c r="B755" s="1">
        <v>0</v>
      </c>
    </row>
    <row r="756" spans="1:2" x14ac:dyDescent="0.3">
      <c r="A756" s="2">
        <v>42397</v>
      </c>
      <c r="B756" s="1">
        <v>24.4</v>
      </c>
    </row>
    <row r="757" spans="1:2" x14ac:dyDescent="0.3">
      <c r="A757" s="2">
        <v>42398</v>
      </c>
      <c r="B757" s="1">
        <v>3</v>
      </c>
    </row>
    <row r="758" spans="1:2" x14ac:dyDescent="0.3">
      <c r="A758" s="2">
        <v>42399</v>
      </c>
      <c r="B758" s="1">
        <v>0</v>
      </c>
    </row>
    <row r="759" spans="1:2" x14ac:dyDescent="0.3">
      <c r="A759" s="2">
        <v>42400</v>
      </c>
      <c r="B759" s="1">
        <v>0</v>
      </c>
    </row>
    <row r="760" spans="1:2" x14ac:dyDescent="0.3">
      <c r="A760" s="2">
        <v>42401</v>
      </c>
      <c r="B760" s="1">
        <v>0</v>
      </c>
    </row>
    <row r="761" spans="1:2" x14ac:dyDescent="0.3">
      <c r="A761" s="2">
        <v>42402</v>
      </c>
      <c r="B761" s="1">
        <v>0</v>
      </c>
    </row>
    <row r="762" spans="1:2" x14ac:dyDescent="0.3">
      <c r="A762" s="2">
        <v>42403</v>
      </c>
      <c r="B762" s="1">
        <v>9.1999999999999993</v>
      </c>
    </row>
    <row r="763" spans="1:2" x14ac:dyDescent="0.3">
      <c r="A763" s="2">
        <v>42404</v>
      </c>
      <c r="B763" s="1">
        <v>0</v>
      </c>
    </row>
    <row r="764" spans="1:2" x14ac:dyDescent="0.3">
      <c r="A764" s="2">
        <v>42405</v>
      </c>
      <c r="B764" s="1">
        <v>0</v>
      </c>
    </row>
    <row r="765" spans="1:2" x14ac:dyDescent="0.3">
      <c r="A765" s="2">
        <v>42406</v>
      </c>
      <c r="B765" s="1"/>
    </row>
    <row r="766" spans="1:2" x14ac:dyDescent="0.3">
      <c r="A766" s="2">
        <v>42407</v>
      </c>
      <c r="B766" s="1">
        <v>0</v>
      </c>
    </row>
    <row r="767" spans="1:2" x14ac:dyDescent="0.3">
      <c r="A767" s="2">
        <v>42408</v>
      </c>
      <c r="B767" s="1">
        <v>0</v>
      </c>
    </row>
    <row r="768" spans="1:2" x14ac:dyDescent="0.3">
      <c r="A768" s="2">
        <v>42409</v>
      </c>
      <c r="B768" s="1">
        <v>0</v>
      </c>
    </row>
    <row r="769" spans="1:2" x14ac:dyDescent="0.3">
      <c r="A769" s="2">
        <v>42410</v>
      </c>
      <c r="B769" s="1">
        <v>12.2</v>
      </c>
    </row>
    <row r="770" spans="1:2" x14ac:dyDescent="0.3">
      <c r="A770" s="2">
        <v>42411</v>
      </c>
      <c r="B770" s="1"/>
    </row>
    <row r="771" spans="1:2" x14ac:dyDescent="0.3">
      <c r="A771" s="2">
        <v>42412</v>
      </c>
      <c r="B771" s="1">
        <v>1.6</v>
      </c>
    </row>
    <row r="772" spans="1:2" x14ac:dyDescent="0.3">
      <c r="A772" s="2">
        <v>42413</v>
      </c>
      <c r="B772" s="1">
        <v>4.8</v>
      </c>
    </row>
    <row r="773" spans="1:2" x14ac:dyDescent="0.3">
      <c r="A773" s="2">
        <v>42414</v>
      </c>
      <c r="B773" s="1">
        <v>26</v>
      </c>
    </row>
    <row r="774" spans="1:2" x14ac:dyDescent="0.3">
      <c r="A774" s="2">
        <v>42415</v>
      </c>
      <c r="B774" s="1">
        <v>41.6</v>
      </c>
    </row>
    <row r="775" spans="1:2" x14ac:dyDescent="0.3">
      <c r="A775" s="2">
        <v>42416</v>
      </c>
      <c r="B775" s="1">
        <v>0.6</v>
      </c>
    </row>
    <row r="776" spans="1:2" x14ac:dyDescent="0.3">
      <c r="A776" s="2">
        <v>42417</v>
      </c>
      <c r="B776" s="1">
        <v>3.8</v>
      </c>
    </row>
    <row r="777" spans="1:2" x14ac:dyDescent="0.3">
      <c r="A777" s="2">
        <v>42418</v>
      </c>
      <c r="B777" s="1">
        <v>17.399999999999999</v>
      </c>
    </row>
    <row r="778" spans="1:2" x14ac:dyDescent="0.3">
      <c r="A778" s="2">
        <v>42419</v>
      </c>
      <c r="B778" s="1">
        <v>0</v>
      </c>
    </row>
    <row r="779" spans="1:2" x14ac:dyDescent="0.3">
      <c r="A779" s="2">
        <v>42420</v>
      </c>
      <c r="B779" s="1">
        <v>0</v>
      </c>
    </row>
    <row r="780" spans="1:2" x14ac:dyDescent="0.3">
      <c r="A780" s="2">
        <v>42421</v>
      </c>
      <c r="B780" s="1">
        <v>0</v>
      </c>
    </row>
    <row r="781" spans="1:2" x14ac:dyDescent="0.3">
      <c r="A781" s="2">
        <v>42422</v>
      </c>
      <c r="B781" s="1">
        <v>0</v>
      </c>
    </row>
    <row r="782" spans="1:2" x14ac:dyDescent="0.3">
      <c r="A782" s="2">
        <v>42423</v>
      </c>
      <c r="B782" s="1"/>
    </row>
    <row r="783" spans="1:2" x14ac:dyDescent="0.3">
      <c r="A783" s="2">
        <v>42424</v>
      </c>
      <c r="B783" s="1">
        <v>5</v>
      </c>
    </row>
    <row r="784" spans="1:2" x14ac:dyDescent="0.3">
      <c r="A784" s="2">
        <v>42425</v>
      </c>
      <c r="B784" s="1">
        <v>2.6</v>
      </c>
    </row>
    <row r="785" spans="1:2" x14ac:dyDescent="0.3">
      <c r="A785" s="2">
        <v>42426</v>
      </c>
      <c r="B785" s="1">
        <v>25.4</v>
      </c>
    </row>
    <row r="786" spans="1:2" x14ac:dyDescent="0.3">
      <c r="A786" s="2">
        <v>42427</v>
      </c>
      <c r="B786" s="1">
        <v>18.399999999999999</v>
      </c>
    </row>
    <row r="787" spans="1:2" x14ac:dyDescent="0.3">
      <c r="A787" s="2">
        <v>42428</v>
      </c>
      <c r="B787" s="1">
        <v>17.399999999999999</v>
      </c>
    </row>
    <row r="788" spans="1:2" x14ac:dyDescent="0.3">
      <c r="A788" s="2">
        <v>42429</v>
      </c>
      <c r="B788" s="1">
        <v>0</v>
      </c>
    </row>
    <row r="789" spans="1:2" x14ac:dyDescent="0.3">
      <c r="A789" s="2">
        <v>42430</v>
      </c>
      <c r="B789" s="1">
        <v>0</v>
      </c>
    </row>
    <row r="790" spans="1:2" x14ac:dyDescent="0.3">
      <c r="A790" s="2">
        <v>42431</v>
      </c>
      <c r="B790" s="1">
        <v>2.6</v>
      </c>
    </row>
    <row r="791" spans="1:2" x14ac:dyDescent="0.3">
      <c r="A791" s="2">
        <v>42432</v>
      </c>
      <c r="B791" s="1">
        <v>1</v>
      </c>
    </row>
    <row r="792" spans="1:2" x14ac:dyDescent="0.3">
      <c r="A792" s="2">
        <v>42433</v>
      </c>
      <c r="B792" s="1">
        <v>5.2</v>
      </c>
    </row>
    <row r="793" spans="1:2" x14ac:dyDescent="0.3">
      <c r="A793" s="2">
        <v>42434</v>
      </c>
      <c r="B793" s="1">
        <v>27.4</v>
      </c>
    </row>
    <row r="794" spans="1:2" x14ac:dyDescent="0.3">
      <c r="A794" s="2">
        <v>42435</v>
      </c>
      <c r="B794" s="1">
        <v>15.2</v>
      </c>
    </row>
    <row r="795" spans="1:2" x14ac:dyDescent="0.3">
      <c r="A795" s="2">
        <v>42436</v>
      </c>
      <c r="B795" s="1">
        <v>24.8</v>
      </c>
    </row>
    <row r="796" spans="1:2" x14ac:dyDescent="0.3">
      <c r="A796" s="2">
        <v>42437</v>
      </c>
      <c r="B796" s="1">
        <v>2</v>
      </c>
    </row>
    <row r="797" spans="1:2" x14ac:dyDescent="0.3">
      <c r="A797" s="2">
        <v>42438</v>
      </c>
      <c r="B797" s="1">
        <v>17.399999999999999</v>
      </c>
    </row>
    <row r="798" spans="1:2" x14ac:dyDescent="0.3">
      <c r="A798" s="2">
        <v>42439</v>
      </c>
      <c r="B798" s="1">
        <v>11.4</v>
      </c>
    </row>
    <row r="799" spans="1:2" x14ac:dyDescent="0.3">
      <c r="A799" s="2">
        <v>42440</v>
      </c>
      <c r="B799" s="1">
        <v>5.8</v>
      </c>
    </row>
    <row r="800" spans="1:2" x14ac:dyDescent="0.3">
      <c r="A800" s="2">
        <v>42441</v>
      </c>
      <c r="B800" s="1">
        <v>0</v>
      </c>
    </row>
    <row r="801" spans="1:2" x14ac:dyDescent="0.3">
      <c r="A801" s="2">
        <v>42442</v>
      </c>
      <c r="B801" s="1">
        <v>0</v>
      </c>
    </row>
    <row r="802" spans="1:2" x14ac:dyDescent="0.3">
      <c r="A802" s="2">
        <v>42443</v>
      </c>
      <c r="B802" s="1">
        <v>0</v>
      </c>
    </row>
    <row r="803" spans="1:2" x14ac:dyDescent="0.3">
      <c r="A803" s="2">
        <v>42444</v>
      </c>
      <c r="B803" s="1">
        <v>0</v>
      </c>
    </row>
    <row r="804" spans="1:2" x14ac:dyDescent="0.3">
      <c r="A804" s="2">
        <v>42445</v>
      </c>
      <c r="B804" s="1">
        <v>0</v>
      </c>
    </row>
    <row r="805" spans="1:2" x14ac:dyDescent="0.3">
      <c r="A805" s="2">
        <v>42446</v>
      </c>
      <c r="B805" s="1">
        <v>0</v>
      </c>
    </row>
    <row r="806" spans="1:2" x14ac:dyDescent="0.3">
      <c r="A806" s="2">
        <v>42447</v>
      </c>
      <c r="B806" s="1">
        <v>1</v>
      </c>
    </row>
    <row r="807" spans="1:2" x14ac:dyDescent="0.3">
      <c r="A807" s="2">
        <v>42448</v>
      </c>
      <c r="B807" s="1">
        <v>1.8</v>
      </c>
    </row>
    <row r="808" spans="1:2" x14ac:dyDescent="0.3">
      <c r="A808" s="2">
        <v>42449</v>
      </c>
      <c r="B808" s="1">
        <v>12.2</v>
      </c>
    </row>
    <row r="809" spans="1:2" x14ac:dyDescent="0.3">
      <c r="A809" s="2">
        <v>42450</v>
      </c>
      <c r="B809" s="1">
        <v>5.2</v>
      </c>
    </row>
    <row r="810" spans="1:2" x14ac:dyDescent="0.3">
      <c r="A810" s="2">
        <v>42451</v>
      </c>
      <c r="B810" s="1">
        <v>0.4</v>
      </c>
    </row>
    <row r="811" spans="1:2" x14ac:dyDescent="0.3">
      <c r="A811" s="2">
        <v>42452</v>
      </c>
      <c r="B811" s="1">
        <v>0</v>
      </c>
    </row>
    <row r="812" spans="1:2" x14ac:dyDescent="0.3">
      <c r="A812" s="2">
        <v>42453</v>
      </c>
      <c r="B812" s="1">
        <v>0</v>
      </c>
    </row>
    <row r="813" spans="1:2" x14ac:dyDescent="0.3">
      <c r="A813" s="2">
        <v>42454</v>
      </c>
      <c r="B813" s="1">
        <v>1</v>
      </c>
    </row>
    <row r="814" spans="1:2" x14ac:dyDescent="0.3">
      <c r="A814" s="2">
        <v>42455</v>
      </c>
      <c r="B814" s="1">
        <v>5.8</v>
      </c>
    </row>
    <row r="815" spans="1:2" x14ac:dyDescent="0.3">
      <c r="A815" s="2">
        <v>42456</v>
      </c>
      <c r="B815" s="1">
        <v>0</v>
      </c>
    </row>
    <row r="816" spans="1:2" x14ac:dyDescent="0.3">
      <c r="A816" s="2">
        <v>42457</v>
      </c>
      <c r="B816" s="1">
        <v>0</v>
      </c>
    </row>
    <row r="817" spans="1:2" x14ac:dyDescent="0.3">
      <c r="A817" s="2">
        <v>42458</v>
      </c>
      <c r="B817" s="1">
        <v>4.2</v>
      </c>
    </row>
    <row r="818" spans="1:2" x14ac:dyDescent="0.3">
      <c r="A818" s="2">
        <v>42459</v>
      </c>
      <c r="B818" s="1">
        <v>15</v>
      </c>
    </row>
    <row r="819" spans="1:2" x14ac:dyDescent="0.3">
      <c r="A819" s="2">
        <v>42460</v>
      </c>
      <c r="B819" s="1">
        <v>53</v>
      </c>
    </row>
    <row r="820" spans="1:2" x14ac:dyDescent="0.3">
      <c r="A820" s="2">
        <v>42461</v>
      </c>
      <c r="B820" s="1">
        <v>0</v>
      </c>
    </row>
    <row r="821" spans="1:2" x14ac:dyDescent="0.3">
      <c r="A821" s="2">
        <v>42462</v>
      </c>
      <c r="B821" s="1">
        <v>0</v>
      </c>
    </row>
    <row r="822" spans="1:2" x14ac:dyDescent="0.3">
      <c r="A822" s="2">
        <v>42463</v>
      </c>
      <c r="B822" s="1">
        <v>0.4</v>
      </c>
    </row>
    <row r="823" spans="1:2" x14ac:dyDescent="0.3">
      <c r="A823" s="2">
        <v>42464</v>
      </c>
      <c r="B823" s="1">
        <v>2.2000000000000002</v>
      </c>
    </row>
    <row r="824" spans="1:2" x14ac:dyDescent="0.3">
      <c r="A824" s="2">
        <v>42465</v>
      </c>
      <c r="B824" s="1">
        <v>2.6</v>
      </c>
    </row>
    <row r="825" spans="1:2" x14ac:dyDescent="0.3">
      <c r="A825" s="2">
        <v>42466</v>
      </c>
      <c r="B825" s="1">
        <v>0</v>
      </c>
    </row>
    <row r="826" spans="1:2" x14ac:dyDescent="0.3">
      <c r="A826" s="2">
        <v>42467</v>
      </c>
      <c r="B826" s="1">
        <v>5.4</v>
      </c>
    </row>
    <row r="827" spans="1:2" x14ac:dyDescent="0.3">
      <c r="A827" s="2">
        <v>42468</v>
      </c>
      <c r="B827" s="1">
        <v>9.4</v>
      </c>
    </row>
    <row r="828" spans="1:2" x14ac:dyDescent="0.3">
      <c r="A828" s="2">
        <v>42469</v>
      </c>
      <c r="B828" s="1">
        <v>2</v>
      </c>
    </row>
    <row r="829" spans="1:2" x14ac:dyDescent="0.3">
      <c r="A829" s="2">
        <v>42470</v>
      </c>
      <c r="B829" s="1">
        <v>0.4</v>
      </c>
    </row>
    <row r="830" spans="1:2" x14ac:dyDescent="0.3">
      <c r="A830" s="2">
        <v>42471</v>
      </c>
      <c r="B830" s="1">
        <v>0</v>
      </c>
    </row>
    <row r="831" spans="1:2" x14ac:dyDescent="0.3">
      <c r="A831" s="2">
        <v>42472</v>
      </c>
      <c r="B831" s="1">
        <v>0</v>
      </c>
    </row>
    <row r="832" spans="1:2" x14ac:dyDescent="0.3">
      <c r="A832" s="2">
        <v>42473</v>
      </c>
      <c r="B832" s="1">
        <v>0</v>
      </c>
    </row>
    <row r="833" spans="1:2" x14ac:dyDescent="0.3">
      <c r="A833" s="2">
        <v>42474</v>
      </c>
      <c r="B833" s="1">
        <v>0.2</v>
      </c>
    </row>
    <row r="834" spans="1:2" x14ac:dyDescent="0.3">
      <c r="A834" s="2">
        <v>42475</v>
      </c>
      <c r="B834" s="1">
        <v>2.8</v>
      </c>
    </row>
    <row r="835" spans="1:2" x14ac:dyDescent="0.3">
      <c r="A835" s="2">
        <v>42476</v>
      </c>
      <c r="B835" s="1">
        <v>9.1999999999999993</v>
      </c>
    </row>
    <row r="836" spans="1:2" x14ac:dyDescent="0.3">
      <c r="A836" s="2">
        <v>42477</v>
      </c>
      <c r="B836" s="1">
        <v>8.4</v>
      </c>
    </row>
    <row r="837" spans="1:2" x14ac:dyDescent="0.3">
      <c r="A837" s="2">
        <v>42478</v>
      </c>
      <c r="B837" s="1">
        <v>0</v>
      </c>
    </row>
    <row r="838" spans="1:2" x14ac:dyDescent="0.3">
      <c r="A838" s="2">
        <v>42479</v>
      </c>
      <c r="B838" s="1">
        <v>0</v>
      </c>
    </row>
    <row r="839" spans="1:2" x14ac:dyDescent="0.3">
      <c r="A839" s="2">
        <v>42480</v>
      </c>
      <c r="B839" s="1">
        <v>11.4</v>
      </c>
    </row>
    <row r="840" spans="1:2" x14ac:dyDescent="0.3">
      <c r="A840" s="2">
        <v>42481</v>
      </c>
      <c r="B840" s="1">
        <v>7</v>
      </c>
    </row>
    <row r="841" spans="1:2" x14ac:dyDescent="0.3">
      <c r="A841" s="2">
        <v>42482</v>
      </c>
      <c r="B841" s="1">
        <v>3.4</v>
      </c>
    </row>
    <row r="842" spans="1:2" x14ac:dyDescent="0.3">
      <c r="A842" s="2">
        <v>42483</v>
      </c>
      <c r="B842" s="1">
        <v>17.8</v>
      </c>
    </row>
    <row r="843" spans="1:2" x14ac:dyDescent="0.3">
      <c r="A843" s="2">
        <v>42484</v>
      </c>
      <c r="B843" s="1">
        <v>0.4</v>
      </c>
    </row>
    <row r="844" spans="1:2" x14ac:dyDescent="0.3">
      <c r="A844" s="2">
        <v>42485</v>
      </c>
      <c r="B844" s="1">
        <v>0</v>
      </c>
    </row>
    <row r="845" spans="1:2" x14ac:dyDescent="0.3">
      <c r="A845" s="2">
        <v>42486</v>
      </c>
      <c r="B845" s="1">
        <v>0</v>
      </c>
    </row>
    <row r="846" spans="1:2" x14ac:dyDescent="0.3">
      <c r="A846" s="2">
        <v>42487</v>
      </c>
      <c r="B846" s="1">
        <v>0</v>
      </c>
    </row>
    <row r="847" spans="1:2" x14ac:dyDescent="0.3">
      <c r="A847" s="2">
        <v>42488</v>
      </c>
      <c r="B847" s="1">
        <v>0</v>
      </c>
    </row>
    <row r="848" spans="1:2" x14ac:dyDescent="0.3">
      <c r="A848" s="2">
        <v>42489</v>
      </c>
      <c r="B848" s="1">
        <v>0</v>
      </c>
    </row>
    <row r="849" spans="1:2" x14ac:dyDescent="0.3">
      <c r="A849" s="2">
        <v>42490</v>
      </c>
      <c r="B849" s="1">
        <v>3.4</v>
      </c>
    </row>
    <row r="850" spans="1:2" x14ac:dyDescent="0.3">
      <c r="A850" s="2">
        <v>42491</v>
      </c>
      <c r="B850" s="1">
        <v>0</v>
      </c>
    </row>
    <row r="851" spans="1:2" x14ac:dyDescent="0.3">
      <c r="A851" s="2">
        <v>42492</v>
      </c>
      <c r="B851" s="1">
        <v>0</v>
      </c>
    </row>
    <row r="852" spans="1:2" x14ac:dyDescent="0.3">
      <c r="A852" s="2">
        <v>42493</v>
      </c>
      <c r="B852" s="1">
        <v>0</v>
      </c>
    </row>
    <row r="853" spans="1:2" x14ac:dyDescent="0.3">
      <c r="A853" s="2">
        <v>42494</v>
      </c>
      <c r="B853" s="1">
        <v>0</v>
      </c>
    </row>
    <row r="854" spans="1:2" x14ac:dyDescent="0.3">
      <c r="A854" s="2">
        <v>42495</v>
      </c>
      <c r="B854" s="1">
        <v>0</v>
      </c>
    </row>
    <row r="855" spans="1:2" x14ac:dyDescent="0.3">
      <c r="A855" s="2">
        <v>42496</v>
      </c>
      <c r="B855" s="1">
        <v>11.6</v>
      </c>
    </row>
    <row r="856" spans="1:2" x14ac:dyDescent="0.3">
      <c r="A856" s="2">
        <v>42497</v>
      </c>
      <c r="B856" s="1">
        <v>0.2</v>
      </c>
    </row>
    <row r="857" spans="1:2" x14ac:dyDescent="0.3">
      <c r="A857" s="2">
        <v>42498</v>
      </c>
      <c r="B857" s="1">
        <v>0.6</v>
      </c>
    </row>
    <row r="858" spans="1:2" x14ac:dyDescent="0.3">
      <c r="A858" s="2">
        <v>42499</v>
      </c>
      <c r="B858" s="1">
        <v>0.6</v>
      </c>
    </row>
    <row r="859" spans="1:2" x14ac:dyDescent="0.3">
      <c r="A859" s="2">
        <v>42500</v>
      </c>
      <c r="B859" s="1">
        <v>1.2</v>
      </c>
    </row>
    <row r="860" spans="1:2" x14ac:dyDescent="0.3">
      <c r="A860" s="2">
        <v>42501</v>
      </c>
      <c r="B860" s="1">
        <v>0.8</v>
      </c>
    </row>
    <row r="861" spans="1:2" x14ac:dyDescent="0.3">
      <c r="A861" s="2">
        <v>42502</v>
      </c>
      <c r="B861" s="1">
        <v>8.8000000000000007</v>
      </c>
    </row>
    <row r="862" spans="1:2" x14ac:dyDescent="0.3">
      <c r="A862" s="2">
        <v>42503</v>
      </c>
      <c r="B862" s="1">
        <v>10</v>
      </c>
    </row>
    <row r="863" spans="1:2" x14ac:dyDescent="0.3">
      <c r="A863" s="2">
        <v>42504</v>
      </c>
      <c r="B863" s="1">
        <v>0.8</v>
      </c>
    </row>
    <row r="864" spans="1:2" x14ac:dyDescent="0.3">
      <c r="A864" s="2">
        <v>42505</v>
      </c>
      <c r="B864" s="1">
        <v>0.8</v>
      </c>
    </row>
    <row r="865" spans="1:2" x14ac:dyDescent="0.3">
      <c r="A865" s="2">
        <v>42506</v>
      </c>
      <c r="B865" s="1">
        <v>0</v>
      </c>
    </row>
    <row r="866" spans="1:2" x14ac:dyDescent="0.3">
      <c r="A866" s="2">
        <v>42507</v>
      </c>
      <c r="B866" s="1">
        <v>0</v>
      </c>
    </row>
    <row r="867" spans="1:2" x14ac:dyDescent="0.3">
      <c r="A867" s="2">
        <v>42508</v>
      </c>
      <c r="B867" s="1">
        <v>0</v>
      </c>
    </row>
    <row r="868" spans="1:2" x14ac:dyDescent="0.3">
      <c r="A868" s="2">
        <v>42509</v>
      </c>
      <c r="B868" s="1">
        <v>0</v>
      </c>
    </row>
    <row r="869" spans="1:2" x14ac:dyDescent="0.3">
      <c r="A869" s="2">
        <v>42510</v>
      </c>
      <c r="B869" s="1"/>
    </row>
    <row r="870" spans="1:2" x14ac:dyDescent="0.3">
      <c r="A870" s="2">
        <v>42511</v>
      </c>
      <c r="B870" s="1">
        <v>0.8</v>
      </c>
    </row>
    <row r="871" spans="1:2" x14ac:dyDescent="0.3">
      <c r="A871" s="2">
        <v>42512</v>
      </c>
      <c r="B871" s="1"/>
    </row>
    <row r="872" spans="1:2" x14ac:dyDescent="0.3">
      <c r="A872" s="2">
        <v>42513</v>
      </c>
      <c r="B872" s="1">
        <v>0</v>
      </c>
    </row>
    <row r="873" spans="1:2" x14ac:dyDescent="0.3">
      <c r="A873" s="2">
        <v>42514</v>
      </c>
      <c r="B873" s="1">
        <v>2.6</v>
      </c>
    </row>
    <row r="874" spans="1:2" x14ac:dyDescent="0.3">
      <c r="A874" s="2">
        <v>42515</v>
      </c>
      <c r="B874" s="1"/>
    </row>
    <row r="875" spans="1:2" x14ac:dyDescent="0.3">
      <c r="A875" s="2">
        <v>42516</v>
      </c>
      <c r="B875" s="1"/>
    </row>
    <row r="876" spans="1:2" x14ac:dyDescent="0.3">
      <c r="A876" s="2">
        <v>42517</v>
      </c>
      <c r="B876" s="1"/>
    </row>
    <row r="877" spans="1:2" x14ac:dyDescent="0.3">
      <c r="A877" s="2">
        <v>42518</v>
      </c>
      <c r="B877" s="1"/>
    </row>
    <row r="878" spans="1:2" x14ac:dyDescent="0.3">
      <c r="A878" s="2">
        <v>42519</v>
      </c>
      <c r="B878" s="1"/>
    </row>
    <row r="879" spans="1:2" x14ac:dyDescent="0.3">
      <c r="A879" s="2">
        <v>42520</v>
      </c>
      <c r="B879" s="1"/>
    </row>
    <row r="880" spans="1:2" x14ac:dyDescent="0.3">
      <c r="A880" s="2">
        <v>42521</v>
      </c>
      <c r="B880" s="1">
        <v>0</v>
      </c>
    </row>
    <row r="881" spans="1:2" x14ac:dyDescent="0.3">
      <c r="A881" s="2">
        <v>42522</v>
      </c>
      <c r="B881" s="1">
        <v>0</v>
      </c>
    </row>
    <row r="882" spans="1:2" x14ac:dyDescent="0.3">
      <c r="A882" s="2">
        <v>42523</v>
      </c>
      <c r="B882" s="1">
        <v>0</v>
      </c>
    </row>
    <row r="883" spans="1:2" x14ac:dyDescent="0.3">
      <c r="A883" s="2">
        <v>42524</v>
      </c>
      <c r="B883" s="1">
        <v>2.8</v>
      </c>
    </row>
    <row r="884" spans="1:2" x14ac:dyDescent="0.3">
      <c r="A884" s="2">
        <v>42525</v>
      </c>
      <c r="B884" s="1">
        <v>0.6</v>
      </c>
    </row>
    <row r="885" spans="1:2" x14ac:dyDescent="0.3">
      <c r="A885" s="2">
        <v>42526</v>
      </c>
      <c r="B885" s="1">
        <v>0</v>
      </c>
    </row>
    <row r="886" spans="1:2" x14ac:dyDescent="0.3">
      <c r="A886" s="2">
        <v>42527</v>
      </c>
      <c r="B886" s="1">
        <v>1.8</v>
      </c>
    </row>
    <row r="887" spans="1:2" x14ac:dyDescent="0.3">
      <c r="A887" s="2">
        <v>42528</v>
      </c>
      <c r="B887" s="1">
        <v>0</v>
      </c>
    </row>
    <row r="888" spans="1:2" x14ac:dyDescent="0.3">
      <c r="A888" s="2">
        <v>42529</v>
      </c>
      <c r="B888" s="1">
        <v>0</v>
      </c>
    </row>
    <row r="889" spans="1:2" x14ac:dyDescent="0.3">
      <c r="A889" s="2">
        <v>42530</v>
      </c>
      <c r="B889" s="1">
        <v>2.2000000000000002</v>
      </c>
    </row>
    <row r="890" spans="1:2" x14ac:dyDescent="0.3">
      <c r="A890" s="2">
        <v>42531</v>
      </c>
      <c r="B890" s="1">
        <v>0</v>
      </c>
    </row>
    <row r="891" spans="1:2" x14ac:dyDescent="0.3">
      <c r="A891" s="2">
        <v>42532</v>
      </c>
      <c r="B891" s="1">
        <v>0</v>
      </c>
    </row>
    <row r="892" spans="1:2" x14ac:dyDescent="0.3">
      <c r="A892" s="2">
        <v>42533</v>
      </c>
      <c r="B892" s="1">
        <v>0</v>
      </c>
    </row>
    <row r="893" spans="1:2" x14ac:dyDescent="0.3">
      <c r="A893" s="2">
        <v>42534</v>
      </c>
      <c r="B893" s="1">
        <v>0</v>
      </c>
    </row>
    <row r="894" spans="1:2" x14ac:dyDescent="0.3">
      <c r="A894" s="2">
        <v>42535</v>
      </c>
      <c r="B894" s="1">
        <v>2.2000000000000002</v>
      </c>
    </row>
    <row r="895" spans="1:2" x14ac:dyDescent="0.3">
      <c r="A895" s="2">
        <v>42536</v>
      </c>
      <c r="B895" s="1">
        <v>4</v>
      </c>
    </row>
    <row r="896" spans="1:2" x14ac:dyDescent="0.3">
      <c r="A896" s="2">
        <v>42537</v>
      </c>
      <c r="B896" s="1">
        <v>9.6</v>
      </c>
    </row>
    <row r="897" spans="1:2" x14ac:dyDescent="0.3">
      <c r="A897" s="2">
        <v>42538</v>
      </c>
      <c r="B897" s="1">
        <v>7</v>
      </c>
    </row>
    <row r="898" spans="1:2" x14ac:dyDescent="0.3">
      <c r="A898" s="2">
        <v>42539</v>
      </c>
      <c r="B898" s="1">
        <v>1.6</v>
      </c>
    </row>
    <row r="899" spans="1:2" x14ac:dyDescent="0.3">
      <c r="A899" s="2">
        <v>42540</v>
      </c>
      <c r="B899" s="1">
        <v>0</v>
      </c>
    </row>
    <row r="900" spans="1:2" x14ac:dyDescent="0.3">
      <c r="A900" s="2">
        <v>42541</v>
      </c>
      <c r="B900" s="1">
        <v>0</v>
      </c>
    </row>
    <row r="901" spans="1:2" x14ac:dyDescent="0.3">
      <c r="A901" s="2">
        <v>42542</v>
      </c>
      <c r="B901" s="1">
        <v>0.2</v>
      </c>
    </row>
    <row r="902" spans="1:2" x14ac:dyDescent="0.3">
      <c r="A902" s="2">
        <v>42543</v>
      </c>
      <c r="B902" s="1">
        <v>0</v>
      </c>
    </row>
    <row r="903" spans="1:2" x14ac:dyDescent="0.3">
      <c r="A903" s="2">
        <v>42544</v>
      </c>
      <c r="B903" s="1">
        <v>5.2</v>
      </c>
    </row>
    <row r="904" spans="1:2" x14ac:dyDescent="0.3">
      <c r="A904" s="2">
        <v>42545</v>
      </c>
      <c r="B904" s="1">
        <v>8.1999999999999993</v>
      </c>
    </row>
    <row r="905" spans="1:2" x14ac:dyDescent="0.3">
      <c r="A905" s="2">
        <v>42546</v>
      </c>
      <c r="B905" s="1">
        <v>2.2000000000000002</v>
      </c>
    </row>
    <row r="906" spans="1:2" x14ac:dyDescent="0.3">
      <c r="A906" s="2">
        <v>42547</v>
      </c>
      <c r="B906" s="1">
        <v>0.2</v>
      </c>
    </row>
    <row r="907" spans="1:2" x14ac:dyDescent="0.3">
      <c r="A907" s="2">
        <v>42548</v>
      </c>
      <c r="B907" s="1">
        <v>0</v>
      </c>
    </row>
    <row r="908" spans="1:2" x14ac:dyDescent="0.3">
      <c r="A908" s="2">
        <v>42549</v>
      </c>
      <c r="B908" s="1">
        <v>0</v>
      </c>
    </row>
    <row r="909" spans="1:2" x14ac:dyDescent="0.3">
      <c r="A909" s="2">
        <v>42550</v>
      </c>
      <c r="B909" s="1">
        <v>1.6</v>
      </c>
    </row>
    <row r="910" spans="1:2" x14ac:dyDescent="0.3">
      <c r="A910" s="2">
        <v>42551</v>
      </c>
      <c r="B910" s="1">
        <v>0</v>
      </c>
    </row>
    <row r="911" spans="1:2" x14ac:dyDescent="0.3">
      <c r="A911" s="2">
        <v>42552</v>
      </c>
      <c r="B911" s="1">
        <v>0.8</v>
      </c>
    </row>
    <row r="912" spans="1:2" x14ac:dyDescent="0.3">
      <c r="A912" s="2">
        <v>42553</v>
      </c>
      <c r="B912" s="1">
        <v>2.4</v>
      </c>
    </row>
    <row r="913" spans="1:2" x14ac:dyDescent="0.3">
      <c r="A913" s="2">
        <v>42554</v>
      </c>
      <c r="B913" s="1">
        <v>0</v>
      </c>
    </row>
    <row r="914" spans="1:2" x14ac:dyDescent="0.3">
      <c r="A914" s="2">
        <v>42555</v>
      </c>
      <c r="B914" s="1">
        <v>0</v>
      </c>
    </row>
    <row r="915" spans="1:2" x14ac:dyDescent="0.3">
      <c r="A915" s="2">
        <v>42556</v>
      </c>
      <c r="B915" s="1">
        <v>0</v>
      </c>
    </row>
    <row r="916" spans="1:2" x14ac:dyDescent="0.3">
      <c r="A916" s="2">
        <v>42557</v>
      </c>
      <c r="B916" s="1">
        <v>0.8</v>
      </c>
    </row>
    <row r="917" spans="1:2" x14ac:dyDescent="0.3">
      <c r="A917" s="2">
        <v>42558</v>
      </c>
      <c r="B917" s="1">
        <v>0</v>
      </c>
    </row>
    <row r="918" spans="1:2" x14ac:dyDescent="0.3">
      <c r="A918" s="2">
        <v>42559</v>
      </c>
      <c r="B918" s="1">
        <v>0.2</v>
      </c>
    </row>
    <row r="919" spans="1:2" x14ac:dyDescent="0.3">
      <c r="A919" s="2">
        <v>42560</v>
      </c>
      <c r="B919" s="1">
        <v>0</v>
      </c>
    </row>
    <row r="920" spans="1:2" x14ac:dyDescent="0.3">
      <c r="A920" s="2">
        <v>42561</v>
      </c>
      <c r="B920" s="1">
        <v>0</v>
      </c>
    </row>
    <row r="921" spans="1:2" x14ac:dyDescent="0.3">
      <c r="A921" s="2">
        <v>42562</v>
      </c>
      <c r="B921" s="1">
        <v>1.2</v>
      </c>
    </row>
    <row r="922" spans="1:2" x14ac:dyDescent="0.3">
      <c r="A922" s="2">
        <v>42563</v>
      </c>
      <c r="B922" s="1">
        <v>0.6</v>
      </c>
    </row>
    <row r="923" spans="1:2" x14ac:dyDescent="0.3">
      <c r="A923" s="2">
        <v>42564</v>
      </c>
      <c r="B923" s="1">
        <v>1.2</v>
      </c>
    </row>
    <row r="924" spans="1:2" x14ac:dyDescent="0.3">
      <c r="A924" s="2">
        <v>42565</v>
      </c>
      <c r="B924" s="1">
        <v>0</v>
      </c>
    </row>
    <row r="925" spans="1:2" x14ac:dyDescent="0.3">
      <c r="A925" s="2">
        <v>42566</v>
      </c>
      <c r="B925" s="1">
        <v>0</v>
      </c>
    </row>
    <row r="926" spans="1:2" x14ac:dyDescent="0.3">
      <c r="A926" s="2">
        <v>42567</v>
      </c>
      <c r="B926" s="1">
        <v>0</v>
      </c>
    </row>
    <row r="927" spans="1:2" x14ac:dyDescent="0.3">
      <c r="A927" s="2">
        <v>42568</v>
      </c>
      <c r="B927" s="1">
        <v>0</v>
      </c>
    </row>
    <row r="928" spans="1:2" x14ac:dyDescent="0.3">
      <c r="A928" s="2">
        <v>42569</v>
      </c>
      <c r="B928" s="1">
        <v>0</v>
      </c>
    </row>
    <row r="929" spans="1:2" x14ac:dyDescent="0.3">
      <c r="A929" s="2">
        <v>42570</v>
      </c>
      <c r="B929" s="1">
        <v>0</v>
      </c>
    </row>
    <row r="930" spans="1:2" x14ac:dyDescent="0.3">
      <c r="A930" s="2">
        <v>42571</v>
      </c>
      <c r="B930" s="1">
        <v>0</v>
      </c>
    </row>
    <row r="931" spans="1:2" x14ac:dyDescent="0.3">
      <c r="A931" s="2">
        <v>42572</v>
      </c>
      <c r="B931" s="1">
        <v>0</v>
      </c>
    </row>
    <row r="932" spans="1:2" x14ac:dyDescent="0.3">
      <c r="A932" s="2">
        <v>42573</v>
      </c>
      <c r="B932" s="1">
        <v>0.2</v>
      </c>
    </row>
    <row r="933" spans="1:2" x14ac:dyDescent="0.3">
      <c r="A933" s="2">
        <v>42574</v>
      </c>
      <c r="B933" s="1">
        <v>0.4</v>
      </c>
    </row>
    <row r="934" spans="1:2" x14ac:dyDescent="0.3">
      <c r="A934" s="2">
        <v>42575</v>
      </c>
      <c r="B934" s="1">
        <v>0</v>
      </c>
    </row>
    <row r="935" spans="1:2" x14ac:dyDescent="0.3">
      <c r="A935" s="2">
        <v>42576</v>
      </c>
      <c r="B935" s="1">
        <v>0</v>
      </c>
    </row>
    <row r="936" spans="1:2" x14ac:dyDescent="0.3">
      <c r="A936" s="2">
        <v>42577</v>
      </c>
      <c r="B936" s="1">
        <v>0</v>
      </c>
    </row>
    <row r="937" spans="1:2" x14ac:dyDescent="0.3">
      <c r="A937" s="2">
        <v>42578</v>
      </c>
      <c r="B937" s="1">
        <v>0</v>
      </c>
    </row>
    <row r="938" spans="1:2" x14ac:dyDescent="0.3">
      <c r="A938" s="2">
        <v>42579</v>
      </c>
      <c r="B938" s="1">
        <v>0</v>
      </c>
    </row>
    <row r="939" spans="1:2" x14ac:dyDescent="0.3">
      <c r="A939" s="2">
        <v>42580</v>
      </c>
      <c r="B939" s="1">
        <v>0</v>
      </c>
    </row>
    <row r="940" spans="1:2" x14ac:dyDescent="0.3">
      <c r="A940" s="2">
        <v>42581</v>
      </c>
      <c r="B940" s="1">
        <v>1.8</v>
      </c>
    </row>
    <row r="941" spans="1:2" x14ac:dyDescent="0.3">
      <c r="A941" s="2">
        <v>42582</v>
      </c>
      <c r="B941" s="1">
        <v>8.8000000000000007</v>
      </c>
    </row>
    <row r="942" spans="1:2" x14ac:dyDescent="0.3">
      <c r="A942" s="2">
        <v>42583</v>
      </c>
      <c r="B942" s="1">
        <v>0.2</v>
      </c>
    </row>
    <row r="943" spans="1:2" x14ac:dyDescent="0.3">
      <c r="A943" s="2">
        <v>42584</v>
      </c>
      <c r="B943" s="1">
        <v>0</v>
      </c>
    </row>
    <row r="944" spans="1:2" x14ac:dyDescent="0.3">
      <c r="A944" s="2">
        <v>42585</v>
      </c>
      <c r="B944" s="1">
        <v>0</v>
      </c>
    </row>
    <row r="945" spans="1:2" x14ac:dyDescent="0.3">
      <c r="A945" s="2">
        <v>42586</v>
      </c>
      <c r="B945" s="1">
        <v>7.8</v>
      </c>
    </row>
    <row r="946" spans="1:2" x14ac:dyDescent="0.3">
      <c r="A946" s="2">
        <v>42587</v>
      </c>
      <c r="B946" s="1">
        <v>0</v>
      </c>
    </row>
    <row r="947" spans="1:2" x14ac:dyDescent="0.3">
      <c r="A947" s="2">
        <v>42588</v>
      </c>
      <c r="B947" s="1">
        <v>0</v>
      </c>
    </row>
    <row r="948" spans="1:2" x14ac:dyDescent="0.3">
      <c r="A948" s="2">
        <v>42589</v>
      </c>
      <c r="B948" s="1">
        <v>0</v>
      </c>
    </row>
    <row r="949" spans="1:2" x14ac:dyDescent="0.3">
      <c r="A949" s="2">
        <v>42590</v>
      </c>
      <c r="B949" s="1">
        <v>0</v>
      </c>
    </row>
    <row r="950" spans="1:2" x14ac:dyDescent="0.3">
      <c r="A950" s="2">
        <v>42591</v>
      </c>
      <c r="B950" s="1">
        <v>4.5999999999999996</v>
      </c>
    </row>
    <row r="951" spans="1:2" x14ac:dyDescent="0.3">
      <c r="A951" s="2">
        <v>42592</v>
      </c>
      <c r="B951" s="1">
        <v>0.2</v>
      </c>
    </row>
    <row r="952" spans="1:2" x14ac:dyDescent="0.3">
      <c r="A952" s="2">
        <v>42593</v>
      </c>
      <c r="B952" s="1">
        <v>0</v>
      </c>
    </row>
    <row r="953" spans="1:2" x14ac:dyDescent="0.3">
      <c r="A953" s="2">
        <v>42594</v>
      </c>
      <c r="B953" s="1">
        <v>0</v>
      </c>
    </row>
    <row r="954" spans="1:2" x14ac:dyDescent="0.3">
      <c r="A954" s="2">
        <v>42595</v>
      </c>
      <c r="B954" s="1">
        <v>0</v>
      </c>
    </row>
    <row r="955" spans="1:2" x14ac:dyDescent="0.3">
      <c r="A955" s="2">
        <v>42596</v>
      </c>
      <c r="B955" s="1">
        <v>0</v>
      </c>
    </row>
    <row r="956" spans="1:2" x14ac:dyDescent="0.3">
      <c r="A956" s="2">
        <v>42597</v>
      </c>
      <c r="B956" s="1">
        <v>0.4</v>
      </c>
    </row>
    <row r="957" spans="1:2" x14ac:dyDescent="0.3">
      <c r="A957" s="2">
        <v>42598</v>
      </c>
      <c r="B957" s="1">
        <v>0</v>
      </c>
    </row>
    <row r="958" spans="1:2" x14ac:dyDescent="0.3">
      <c r="A958" s="2">
        <v>42599</v>
      </c>
      <c r="B958" s="1">
        <v>4.2</v>
      </c>
    </row>
    <row r="959" spans="1:2" x14ac:dyDescent="0.3">
      <c r="A959" s="2">
        <v>42600</v>
      </c>
      <c r="B959" s="1">
        <v>0</v>
      </c>
    </row>
    <row r="960" spans="1:2" x14ac:dyDescent="0.3">
      <c r="A960" s="2">
        <v>42601</v>
      </c>
      <c r="B960" s="1">
        <v>0</v>
      </c>
    </row>
    <row r="961" spans="1:2" x14ac:dyDescent="0.3">
      <c r="A961" s="2">
        <v>42602</v>
      </c>
      <c r="B961" s="1">
        <v>0</v>
      </c>
    </row>
    <row r="962" spans="1:2" x14ac:dyDescent="0.3">
      <c r="A962" s="2">
        <v>42603</v>
      </c>
      <c r="B962" s="1">
        <v>0</v>
      </c>
    </row>
    <row r="963" spans="1:2" x14ac:dyDescent="0.3">
      <c r="A963" s="2">
        <v>42604</v>
      </c>
      <c r="B963" s="1">
        <v>0</v>
      </c>
    </row>
    <row r="964" spans="1:2" x14ac:dyDescent="0.3">
      <c r="A964" s="2">
        <v>42605</v>
      </c>
      <c r="B964" s="1">
        <v>0</v>
      </c>
    </row>
    <row r="965" spans="1:2" x14ac:dyDescent="0.3">
      <c r="A965" s="2">
        <v>42606</v>
      </c>
      <c r="B965" s="1">
        <v>2.4</v>
      </c>
    </row>
    <row r="966" spans="1:2" x14ac:dyDescent="0.3">
      <c r="A966" s="2">
        <v>42607</v>
      </c>
      <c r="B966" s="1">
        <v>1</v>
      </c>
    </row>
    <row r="967" spans="1:2" x14ac:dyDescent="0.3">
      <c r="A967" s="2">
        <v>42608</v>
      </c>
      <c r="B967" s="1">
        <v>8</v>
      </c>
    </row>
    <row r="968" spans="1:2" x14ac:dyDescent="0.3">
      <c r="A968" s="2">
        <v>42609</v>
      </c>
      <c r="B968" s="1">
        <v>0</v>
      </c>
    </row>
    <row r="969" spans="1:2" x14ac:dyDescent="0.3">
      <c r="A969" s="2">
        <v>42610</v>
      </c>
      <c r="B969" s="1">
        <v>0.6</v>
      </c>
    </row>
    <row r="970" spans="1:2" x14ac:dyDescent="0.3">
      <c r="A970" s="2">
        <v>42611</v>
      </c>
      <c r="B970" s="1">
        <v>0</v>
      </c>
    </row>
    <row r="971" spans="1:2" x14ac:dyDescent="0.3">
      <c r="A971" s="2">
        <v>42612</v>
      </c>
      <c r="B971" s="1">
        <v>0</v>
      </c>
    </row>
    <row r="972" spans="1:2" x14ac:dyDescent="0.3">
      <c r="A972" s="2">
        <v>42613</v>
      </c>
      <c r="B972" s="1">
        <v>0</v>
      </c>
    </row>
    <row r="973" spans="1:2" x14ac:dyDescent="0.3">
      <c r="A973" s="2">
        <v>42614</v>
      </c>
      <c r="B973" s="1">
        <v>0</v>
      </c>
    </row>
    <row r="974" spans="1:2" x14ac:dyDescent="0.3">
      <c r="A974" s="2">
        <v>42615</v>
      </c>
      <c r="B974" s="1">
        <v>0</v>
      </c>
    </row>
    <row r="975" spans="1:2" x14ac:dyDescent="0.3">
      <c r="A975" s="2">
        <v>42616</v>
      </c>
      <c r="B975" s="1">
        <v>0</v>
      </c>
    </row>
    <row r="976" spans="1:2" x14ac:dyDescent="0.3">
      <c r="A976" s="2">
        <v>42617</v>
      </c>
      <c r="B976" s="1">
        <v>0</v>
      </c>
    </row>
    <row r="977" spans="1:2" x14ac:dyDescent="0.3">
      <c r="A977" s="2">
        <v>42618</v>
      </c>
      <c r="B977" s="1">
        <v>0</v>
      </c>
    </row>
    <row r="978" spans="1:2" x14ac:dyDescent="0.3">
      <c r="A978" s="2">
        <v>42619</v>
      </c>
      <c r="B978" s="1">
        <v>0</v>
      </c>
    </row>
    <row r="979" spans="1:2" x14ac:dyDescent="0.3">
      <c r="A979" s="2">
        <v>42620</v>
      </c>
      <c r="B979" s="1">
        <v>2.8</v>
      </c>
    </row>
    <row r="980" spans="1:2" x14ac:dyDescent="0.3">
      <c r="A980" s="2">
        <v>42621</v>
      </c>
      <c r="B980" s="1">
        <v>4</v>
      </c>
    </row>
    <row r="981" spans="1:2" x14ac:dyDescent="0.3">
      <c r="A981" s="2">
        <v>42622</v>
      </c>
      <c r="B981" s="1">
        <v>0</v>
      </c>
    </row>
    <row r="982" spans="1:2" x14ac:dyDescent="0.3">
      <c r="A982" s="2">
        <v>42623</v>
      </c>
      <c r="B982" s="1">
        <v>0</v>
      </c>
    </row>
    <row r="983" spans="1:2" x14ac:dyDescent="0.3">
      <c r="A983" s="2">
        <v>42624</v>
      </c>
      <c r="B983" s="1">
        <v>0</v>
      </c>
    </row>
    <row r="984" spans="1:2" x14ac:dyDescent="0.3">
      <c r="A984" s="2">
        <v>42625</v>
      </c>
      <c r="B984" s="1">
        <v>0</v>
      </c>
    </row>
    <row r="985" spans="1:2" x14ac:dyDescent="0.3">
      <c r="A985" s="2">
        <v>42626</v>
      </c>
      <c r="B985" s="1">
        <v>15</v>
      </c>
    </row>
    <row r="986" spans="1:2" x14ac:dyDescent="0.3">
      <c r="A986" s="2">
        <v>42627</v>
      </c>
      <c r="B986" s="1">
        <v>0.8</v>
      </c>
    </row>
    <row r="987" spans="1:2" x14ac:dyDescent="0.3">
      <c r="A987" s="2">
        <v>42628</v>
      </c>
      <c r="B987" s="1">
        <v>31.6</v>
      </c>
    </row>
    <row r="988" spans="1:2" x14ac:dyDescent="0.3">
      <c r="A988" s="2">
        <v>42629</v>
      </c>
      <c r="B988" s="1">
        <v>11</v>
      </c>
    </row>
    <row r="989" spans="1:2" x14ac:dyDescent="0.3">
      <c r="A989" s="2">
        <v>42630</v>
      </c>
      <c r="B989" s="1">
        <v>0</v>
      </c>
    </row>
    <row r="990" spans="1:2" x14ac:dyDescent="0.3">
      <c r="A990" s="2">
        <v>42631</v>
      </c>
      <c r="B990" s="1">
        <v>0</v>
      </c>
    </row>
    <row r="991" spans="1:2" x14ac:dyDescent="0.3">
      <c r="A991" s="2">
        <v>42632</v>
      </c>
      <c r="B991" s="1">
        <v>0</v>
      </c>
    </row>
    <row r="992" spans="1:2" x14ac:dyDescent="0.3">
      <c r="A992" s="2">
        <v>42633</v>
      </c>
      <c r="B992" s="1">
        <v>0</v>
      </c>
    </row>
    <row r="993" spans="1:2" x14ac:dyDescent="0.3">
      <c r="A993" s="2">
        <v>42634</v>
      </c>
      <c r="B993" s="1">
        <v>0</v>
      </c>
    </row>
    <row r="994" spans="1:2" x14ac:dyDescent="0.3">
      <c r="A994" s="2">
        <v>42635</v>
      </c>
      <c r="B994" s="1">
        <v>0</v>
      </c>
    </row>
    <row r="995" spans="1:2" x14ac:dyDescent="0.3">
      <c r="A995" s="2">
        <v>42636</v>
      </c>
      <c r="B995" s="1">
        <v>0</v>
      </c>
    </row>
    <row r="996" spans="1:2" x14ac:dyDescent="0.3">
      <c r="A996" s="2">
        <v>42637</v>
      </c>
      <c r="B996" s="1">
        <v>2.2000000000000002</v>
      </c>
    </row>
    <row r="997" spans="1:2" x14ac:dyDescent="0.3">
      <c r="A997" s="2">
        <v>42638</v>
      </c>
      <c r="B997" s="1">
        <v>2.2000000000000002</v>
      </c>
    </row>
    <row r="998" spans="1:2" x14ac:dyDescent="0.3">
      <c r="A998" s="2">
        <v>42639</v>
      </c>
      <c r="B998" s="1">
        <v>0</v>
      </c>
    </row>
    <row r="999" spans="1:2" x14ac:dyDescent="0.3">
      <c r="A999" s="2">
        <v>42640</v>
      </c>
      <c r="B999" s="1">
        <v>0</v>
      </c>
    </row>
    <row r="1000" spans="1:2" x14ac:dyDescent="0.3">
      <c r="A1000" s="2">
        <v>42641</v>
      </c>
      <c r="B1000" s="1">
        <v>0</v>
      </c>
    </row>
    <row r="1001" spans="1:2" x14ac:dyDescent="0.3">
      <c r="A1001" s="2">
        <v>42642</v>
      </c>
      <c r="B1001" s="1">
        <v>0</v>
      </c>
    </row>
    <row r="1002" spans="1:2" x14ac:dyDescent="0.3">
      <c r="A1002" s="2">
        <v>42643</v>
      </c>
      <c r="B1002" s="1">
        <v>2.4</v>
      </c>
    </row>
    <row r="1003" spans="1:2" x14ac:dyDescent="0.3">
      <c r="A1003" s="2">
        <v>42644</v>
      </c>
      <c r="B1003" s="1">
        <v>0.2</v>
      </c>
    </row>
    <row r="1004" spans="1:2" x14ac:dyDescent="0.3">
      <c r="A1004" s="2">
        <v>42645</v>
      </c>
      <c r="B1004" s="1">
        <v>0</v>
      </c>
    </row>
    <row r="1005" spans="1:2" x14ac:dyDescent="0.3">
      <c r="A1005" s="2">
        <v>42646</v>
      </c>
      <c r="B1005" s="1">
        <v>0</v>
      </c>
    </row>
    <row r="1006" spans="1:2" x14ac:dyDescent="0.3">
      <c r="A1006" s="2">
        <v>42647</v>
      </c>
      <c r="B1006" s="1">
        <v>3.4</v>
      </c>
    </row>
    <row r="1007" spans="1:2" x14ac:dyDescent="0.3">
      <c r="A1007" s="2">
        <v>42648</v>
      </c>
      <c r="B1007" s="1">
        <v>2.6</v>
      </c>
    </row>
    <row r="1008" spans="1:2" x14ac:dyDescent="0.3">
      <c r="A1008" s="2">
        <v>42649</v>
      </c>
      <c r="B1008" s="1">
        <v>0</v>
      </c>
    </row>
    <row r="1009" spans="1:2" x14ac:dyDescent="0.3">
      <c r="A1009" s="2">
        <v>42650</v>
      </c>
      <c r="B1009" s="1">
        <v>0</v>
      </c>
    </row>
    <row r="1010" spans="1:2" x14ac:dyDescent="0.3">
      <c r="A1010" s="2">
        <v>42651</v>
      </c>
      <c r="B1010" s="1">
        <v>0</v>
      </c>
    </row>
    <row r="1011" spans="1:2" x14ac:dyDescent="0.3">
      <c r="A1011" s="2">
        <v>42652</v>
      </c>
      <c r="B1011" s="1">
        <v>0</v>
      </c>
    </row>
    <row r="1012" spans="1:2" x14ac:dyDescent="0.3">
      <c r="A1012" s="2">
        <v>42653</v>
      </c>
      <c r="B1012" s="1">
        <v>0</v>
      </c>
    </row>
    <row r="1013" spans="1:2" x14ac:dyDescent="0.3">
      <c r="A1013" s="2">
        <v>42654</v>
      </c>
      <c r="B1013" s="1">
        <v>0.8</v>
      </c>
    </row>
    <row r="1014" spans="1:2" x14ac:dyDescent="0.3">
      <c r="A1014" s="2">
        <v>42655</v>
      </c>
      <c r="B1014" s="1">
        <v>4.5999999999999996</v>
      </c>
    </row>
    <row r="1015" spans="1:2" x14ac:dyDescent="0.3">
      <c r="A1015" s="2">
        <v>42656</v>
      </c>
      <c r="B1015" s="1">
        <v>8</v>
      </c>
    </row>
    <row r="1016" spans="1:2" x14ac:dyDescent="0.3">
      <c r="A1016" s="2">
        <v>42657</v>
      </c>
      <c r="B1016" s="1">
        <v>1</v>
      </c>
    </row>
    <row r="1017" spans="1:2" x14ac:dyDescent="0.3">
      <c r="A1017" s="2">
        <v>42658</v>
      </c>
      <c r="B1017" s="1">
        <v>0</v>
      </c>
    </row>
    <row r="1018" spans="1:2" x14ac:dyDescent="0.3">
      <c r="A1018" s="2">
        <v>42659</v>
      </c>
      <c r="B1018" s="1">
        <v>0</v>
      </c>
    </row>
    <row r="1019" spans="1:2" x14ac:dyDescent="0.3">
      <c r="A1019" s="2">
        <v>42660</v>
      </c>
      <c r="B1019" s="1">
        <v>2</v>
      </c>
    </row>
    <row r="1020" spans="1:2" x14ac:dyDescent="0.3">
      <c r="A1020" s="2">
        <v>42661</v>
      </c>
      <c r="B1020" s="1">
        <v>0</v>
      </c>
    </row>
    <row r="1021" spans="1:2" x14ac:dyDescent="0.3">
      <c r="A1021" s="2">
        <v>42662</v>
      </c>
      <c r="B1021" s="1">
        <v>0</v>
      </c>
    </row>
    <row r="1022" spans="1:2" x14ac:dyDescent="0.3">
      <c r="A1022" s="2">
        <v>42663</v>
      </c>
      <c r="B1022" s="1">
        <v>0</v>
      </c>
    </row>
    <row r="1023" spans="1:2" x14ac:dyDescent="0.3">
      <c r="A1023" s="2">
        <v>42664</v>
      </c>
      <c r="B1023" s="1">
        <v>0</v>
      </c>
    </row>
    <row r="1024" spans="1:2" x14ac:dyDescent="0.3">
      <c r="A1024" s="2">
        <v>42665</v>
      </c>
      <c r="B1024" s="1">
        <v>0</v>
      </c>
    </row>
    <row r="1025" spans="1:2" x14ac:dyDescent="0.3">
      <c r="A1025" s="2">
        <v>42666</v>
      </c>
      <c r="B1025" s="1">
        <v>7</v>
      </c>
    </row>
    <row r="1026" spans="1:2" x14ac:dyDescent="0.3">
      <c r="A1026" s="2">
        <v>42667</v>
      </c>
      <c r="B1026" s="1">
        <v>0</v>
      </c>
    </row>
    <row r="1027" spans="1:2" x14ac:dyDescent="0.3">
      <c r="A1027" s="2">
        <v>42668</v>
      </c>
      <c r="B1027" s="1">
        <v>0</v>
      </c>
    </row>
    <row r="1028" spans="1:2" x14ac:dyDescent="0.3">
      <c r="A1028" s="2">
        <v>42669</v>
      </c>
      <c r="B1028" s="1">
        <v>0</v>
      </c>
    </row>
    <row r="1029" spans="1:2" x14ac:dyDescent="0.3">
      <c r="A1029" s="2">
        <v>42670</v>
      </c>
      <c r="B1029" s="1">
        <v>0</v>
      </c>
    </row>
    <row r="1030" spans="1:2" x14ac:dyDescent="0.3">
      <c r="A1030" s="2">
        <v>42671</v>
      </c>
      <c r="B1030" s="1">
        <v>0.2</v>
      </c>
    </row>
    <row r="1031" spans="1:2" x14ac:dyDescent="0.3">
      <c r="A1031" s="2">
        <v>42672</v>
      </c>
      <c r="B1031" s="1">
        <v>0</v>
      </c>
    </row>
    <row r="1032" spans="1:2" x14ac:dyDescent="0.3">
      <c r="A1032" s="2">
        <v>42673</v>
      </c>
      <c r="B1032" s="1">
        <v>0</v>
      </c>
    </row>
    <row r="1033" spans="1:2" x14ac:dyDescent="0.3">
      <c r="A1033" s="2">
        <v>42674</v>
      </c>
      <c r="B1033" s="1">
        <v>0</v>
      </c>
    </row>
    <row r="1034" spans="1:2" x14ac:dyDescent="0.3">
      <c r="A1034" s="2">
        <v>42675</v>
      </c>
      <c r="B1034" s="1">
        <v>0</v>
      </c>
    </row>
    <row r="1035" spans="1:2" x14ac:dyDescent="0.3">
      <c r="A1035" s="2">
        <v>42676</v>
      </c>
      <c r="B1035" s="1">
        <v>0</v>
      </c>
    </row>
    <row r="1036" spans="1:2" x14ac:dyDescent="0.3">
      <c r="A1036" s="2">
        <v>42677</v>
      </c>
      <c r="B1036" s="1">
        <v>0</v>
      </c>
    </row>
    <row r="1037" spans="1:2" x14ac:dyDescent="0.3">
      <c r="A1037" s="2">
        <v>42678</v>
      </c>
      <c r="B1037" s="1">
        <v>0.2</v>
      </c>
    </row>
    <row r="1038" spans="1:2" x14ac:dyDescent="0.3">
      <c r="A1038" s="2">
        <v>42679</v>
      </c>
      <c r="B1038" s="1">
        <v>42</v>
      </c>
    </row>
    <row r="1039" spans="1:2" x14ac:dyDescent="0.3">
      <c r="A1039" s="2">
        <v>42680</v>
      </c>
      <c r="B1039" s="1">
        <v>27.8</v>
      </c>
    </row>
    <row r="1040" spans="1:2" x14ac:dyDescent="0.3">
      <c r="A1040" s="2">
        <v>42681</v>
      </c>
      <c r="B1040" s="1">
        <v>30</v>
      </c>
    </row>
    <row r="1041" spans="1:2" x14ac:dyDescent="0.3">
      <c r="A1041" s="2">
        <v>42682</v>
      </c>
      <c r="B1041" s="1">
        <v>3</v>
      </c>
    </row>
    <row r="1042" spans="1:2" x14ac:dyDescent="0.3">
      <c r="A1042" s="2">
        <v>42683</v>
      </c>
      <c r="B1042" s="1">
        <v>2.4</v>
      </c>
    </row>
    <row r="1043" spans="1:2" x14ac:dyDescent="0.3">
      <c r="A1043" s="2">
        <v>42684</v>
      </c>
      <c r="B1043" s="1">
        <v>0</v>
      </c>
    </row>
    <row r="1044" spans="1:2" x14ac:dyDescent="0.3">
      <c r="A1044" s="2">
        <v>42685</v>
      </c>
      <c r="B1044" s="1">
        <v>0</v>
      </c>
    </row>
    <row r="1045" spans="1:2" x14ac:dyDescent="0.3">
      <c r="A1045" s="2">
        <v>42686</v>
      </c>
      <c r="B1045" s="1">
        <v>9.8000000000000007</v>
      </c>
    </row>
    <row r="1046" spans="1:2" x14ac:dyDescent="0.3">
      <c r="A1046" s="2">
        <v>42687</v>
      </c>
      <c r="B1046" s="1">
        <v>6</v>
      </c>
    </row>
    <row r="1047" spans="1:2" x14ac:dyDescent="0.3">
      <c r="A1047" s="2">
        <v>42688</v>
      </c>
      <c r="B1047" s="1">
        <v>0</v>
      </c>
    </row>
    <row r="1048" spans="1:2" x14ac:dyDescent="0.3">
      <c r="A1048" s="2">
        <v>42689</v>
      </c>
      <c r="B1048" s="1">
        <v>0</v>
      </c>
    </row>
    <row r="1049" spans="1:2" x14ac:dyDescent="0.3">
      <c r="A1049" s="2">
        <v>42690</v>
      </c>
      <c r="B1049" s="1">
        <v>0</v>
      </c>
    </row>
    <row r="1050" spans="1:2" x14ac:dyDescent="0.3">
      <c r="A1050" s="2">
        <v>42691</v>
      </c>
      <c r="B1050" s="1">
        <v>0</v>
      </c>
    </row>
    <row r="1051" spans="1:2" x14ac:dyDescent="0.3">
      <c r="A1051" s="2">
        <v>42692</v>
      </c>
      <c r="B1051" s="1">
        <v>0</v>
      </c>
    </row>
    <row r="1052" spans="1:2" x14ac:dyDescent="0.3">
      <c r="A1052" s="2">
        <v>42693</v>
      </c>
      <c r="B1052" s="1">
        <v>0.2</v>
      </c>
    </row>
    <row r="1053" spans="1:2" x14ac:dyDescent="0.3">
      <c r="A1053" s="2">
        <v>42694</v>
      </c>
      <c r="B1053" s="1">
        <v>5.8</v>
      </c>
    </row>
    <row r="1054" spans="1:2" x14ac:dyDescent="0.3">
      <c r="A1054" s="2">
        <v>42695</v>
      </c>
      <c r="B1054" s="1">
        <v>3.6</v>
      </c>
    </row>
    <row r="1055" spans="1:2" x14ac:dyDescent="0.3">
      <c r="A1055" s="2">
        <v>42696</v>
      </c>
      <c r="B1055" s="1">
        <v>0</v>
      </c>
    </row>
    <row r="1056" spans="1:2" x14ac:dyDescent="0.3">
      <c r="A1056" s="2">
        <v>42697</v>
      </c>
      <c r="B1056" s="1">
        <v>13.6</v>
      </c>
    </row>
    <row r="1057" spans="1:2" x14ac:dyDescent="0.3">
      <c r="A1057" s="2">
        <v>42698</v>
      </c>
      <c r="B1057" s="1">
        <v>10.6</v>
      </c>
    </row>
    <row r="1058" spans="1:2" x14ac:dyDescent="0.3">
      <c r="A1058" s="2">
        <v>42699</v>
      </c>
      <c r="B1058" s="1">
        <v>0</v>
      </c>
    </row>
    <row r="1059" spans="1:2" x14ac:dyDescent="0.3">
      <c r="A1059" s="2">
        <v>42700</v>
      </c>
      <c r="B1059" s="1">
        <v>0</v>
      </c>
    </row>
    <row r="1060" spans="1:2" x14ac:dyDescent="0.3">
      <c r="A1060" s="2">
        <v>42701</v>
      </c>
      <c r="B1060" s="1">
        <v>0</v>
      </c>
    </row>
    <row r="1061" spans="1:2" x14ac:dyDescent="0.3">
      <c r="A1061" s="2">
        <v>42702</v>
      </c>
      <c r="B1061" s="1">
        <v>0</v>
      </c>
    </row>
    <row r="1062" spans="1:2" x14ac:dyDescent="0.3">
      <c r="A1062" s="2">
        <v>42703</v>
      </c>
      <c r="B1062" s="1">
        <v>0</v>
      </c>
    </row>
    <row r="1063" spans="1:2" x14ac:dyDescent="0.3">
      <c r="A1063" s="2">
        <v>42704</v>
      </c>
      <c r="B1063" s="1">
        <v>0</v>
      </c>
    </row>
    <row r="1064" spans="1:2" x14ac:dyDescent="0.3">
      <c r="A1064" s="2">
        <v>42705</v>
      </c>
      <c r="B1064" s="1">
        <v>0</v>
      </c>
    </row>
    <row r="1065" spans="1:2" x14ac:dyDescent="0.3">
      <c r="A1065" s="2">
        <v>42706</v>
      </c>
      <c r="B1065" s="1">
        <v>0.4</v>
      </c>
    </row>
    <row r="1066" spans="1:2" x14ac:dyDescent="0.3">
      <c r="A1066" s="2">
        <v>42707</v>
      </c>
      <c r="B1066" s="1">
        <v>0</v>
      </c>
    </row>
    <row r="1067" spans="1:2" x14ac:dyDescent="0.3">
      <c r="A1067" s="2">
        <v>42708</v>
      </c>
      <c r="B1067" s="1">
        <v>0.4</v>
      </c>
    </row>
    <row r="1068" spans="1:2" x14ac:dyDescent="0.3">
      <c r="A1068" s="2">
        <v>42709</v>
      </c>
      <c r="B1068" s="1">
        <v>0</v>
      </c>
    </row>
    <row r="1069" spans="1:2" x14ac:dyDescent="0.3">
      <c r="A1069" s="2">
        <v>42710</v>
      </c>
      <c r="B1069" s="1">
        <v>0</v>
      </c>
    </row>
    <row r="1070" spans="1:2" x14ac:dyDescent="0.3">
      <c r="A1070" s="2">
        <v>42711</v>
      </c>
      <c r="B1070" s="1">
        <v>0</v>
      </c>
    </row>
    <row r="1071" spans="1:2" x14ac:dyDescent="0.3">
      <c r="A1071" s="2">
        <v>42712</v>
      </c>
      <c r="B1071" s="1">
        <v>0</v>
      </c>
    </row>
    <row r="1072" spans="1:2" x14ac:dyDescent="0.3">
      <c r="A1072" s="2">
        <v>42713</v>
      </c>
      <c r="B1072" s="1">
        <v>0</v>
      </c>
    </row>
    <row r="1073" spans="1:2" x14ac:dyDescent="0.3">
      <c r="A1073" s="2">
        <v>42714</v>
      </c>
      <c r="B1073" s="1">
        <v>0</v>
      </c>
    </row>
    <row r="1074" spans="1:2" x14ac:dyDescent="0.3">
      <c r="A1074" s="2">
        <v>42715</v>
      </c>
      <c r="B1074" s="1">
        <v>0</v>
      </c>
    </row>
    <row r="1075" spans="1:2" x14ac:dyDescent="0.3">
      <c r="A1075" s="2">
        <v>42716</v>
      </c>
      <c r="B1075" s="1">
        <v>0</v>
      </c>
    </row>
    <row r="1076" spans="1:2" x14ac:dyDescent="0.3">
      <c r="A1076" s="2">
        <v>42717</v>
      </c>
      <c r="B1076" s="1">
        <v>0</v>
      </c>
    </row>
    <row r="1077" spans="1:2" x14ac:dyDescent="0.3">
      <c r="A1077" s="2">
        <v>42718</v>
      </c>
      <c r="B1077" s="1">
        <v>3</v>
      </c>
    </row>
    <row r="1078" spans="1:2" x14ac:dyDescent="0.3">
      <c r="A1078" s="2">
        <v>42719</v>
      </c>
      <c r="B1078" s="1">
        <v>0</v>
      </c>
    </row>
    <row r="1079" spans="1:2" x14ac:dyDescent="0.3">
      <c r="A1079" s="2">
        <v>42720</v>
      </c>
      <c r="B1079" s="1">
        <v>9.1999999999999993</v>
      </c>
    </row>
    <row r="1080" spans="1:2" x14ac:dyDescent="0.3">
      <c r="A1080" s="2">
        <v>42721</v>
      </c>
      <c r="B1080" s="1">
        <v>0</v>
      </c>
    </row>
    <row r="1081" spans="1:2" x14ac:dyDescent="0.3">
      <c r="A1081" s="2">
        <v>42722</v>
      </c>
      <c r="B1081" s="1">
        <v>0</v>
      </c>
    </row>
    <row r="1082" spans="1:2" x14ac:dyDescent="0.3">
      <c r="A1082" s="2">
        <v>42723</v>
      </c>
      <c r="B1082" s="1">
        <v>0.2</v>
      </c>
    </row>
    <row r="1083" spans="1:2" x14ac:dyDescent="0.3">
      <c r="A1083" s="2">
        <v>42724</v>
      </c>
      <c r="B1083" s="1">
        <v>3.4</v>
      </c>
    </row>
    <row r="1084" spans="1:2" x14ac:dyDescent="0.3">
      <c r="A1084" s="2">
        <v>42725</v>
      </c>
      <c r="B1084" s="1">
        <v>1.2</v>
      </c>
    </row>
    <row r="1085" spans="1:2" x14ac:dyDescent="0.3">
      <c r="A1085" s="2">
        <v>42726</v>
      </c>
      <c r="B1085" s="1">
        <v>0</v>
      </c>
    </row>
    <row r="1086" spans="1:2" x14ac:dyDescent="0.3">
      <c r="A1086" s="2">
        <v>42727</v>
      </c>
      <c r="B1086" s="1">
        <v>0</v>
      </c>
    </row>
    <row r="1087" spans="1:2" x14ac:dyDescent="0.3">
      <c r="A1087" s="2">
        <v>42728</v>
      </c>
      <c r="B1087" s="1">
        <v>0</v>
      </c>
    </row>
    <row r="1088" spans="1:2" x14ac:dyDescent="0.3">
      <c r="A1088" s="2">
        <v>42729</v>
      </c>
      <c r="B1088" s="1">
        <v>0</v>
      </c>
    </row>
    <row r="1089" spans="1:2" x14ac:dyDescent="0.3">
      <c r="A1089" s="2">
        <v>42730</v>
      </c>
      <c r="B1089" s="1">
        <v>0</v>
      </c>
    </row>
    <row r="1090" spans="1:2" x14ac:dyDescent="0.3">
      <c r="A1090" s="2">
        <v>42731</v>
      </c>
      <c r="B1090" s="1">
        <v>0</v>
      </c>
    </row>
    <row r="1091" spans="1:2" x14ac:dyDescent="0.3">
      <c r="A1091" s="2">
        <v>42732</v>
      </c>
      <c r="B1091" s="1">
        <v>0</v>
      </c>
    </row>
    <row r="1092" spans="1:2" x14ac:dyDescent="0.3">
      <c r="A1092" s="2">
        <v>42733</v>
      </c>
      <c r="B1092" s="1">
        <v>0.2</v>
      </c>
    </row>
    <row r="1093" spans="1:2" x14ac:dyDescent="0.3">
      <c r="A1093" s="2">
        <v>42734</v>
      </c>
      <c r="B1093" s="1">
        <v>0</v>
      </c>
    </row>
    <row r="1094" spans="1:2" x14ac:dyDescent="0.3">
      <c r="A1094" s="2">
        <v>42735</v>
      </c>
      <c r="B1094" s="1">
        <v>0</v>
      </c>
    </row>
    <row r="1095" spans="1:2" x14ac:dyDescent="0.3">
      <c r="A1095" s="2">
        <v>42736</v>
      </c>
      <c r="B1095" s="1">
        <v>0</v>
      </c>
    </row>
    <row r="1096" spans="1:2" x14ac:dyDescent="0.3">
      <c r="A1096" s="2">
        <v>42737</v>
      </c>
      <c r="B1096" s="1">
        <v>0</v>
      </c>
    </row>
    <row r="1097" spans="1:2" x14ac:dyDescent="0.3">
      <c r="A1097" s="2">
        <v>42738</v>
      </c>
      <c r="B1097" s="1">
        <v>0</v>
      </c>
    </row>
    <row r="1098" spans="1:2" x14ac:dyDescent="0.3">
      <c r="A1098" s="2">
        <v>42739</v>
      </c>
      <c r="B1098" s="1">
        <v>0</v>
      </c>
    </row>
    <row r="1099" spans="1:2" x14ac:dyDescent="0.3">
      <c r="A1099" s="2">
        <v>42740</v>
      </c>
      <c r="B1099" s="1">
        <v>0</v>
      </c>
    </row>
    <row r="1100" spans="1:2" x14ac:dyDescent="0.3">
      <c r="A1100" s="2">
        <v>42741</v>
      </c>
      <c r="B1100" s="1">
        <v>0</v>
      </c>
    </row>
    <row r="1101" spans="1:2" x14ac:dyDescent="0.3">
      <c r="A1101" s="2">
        <v>42742</v>
      </c>
      <c r="B1101" s="1">
        <v>0</v>
      </c>
    </row>
    <row r="1102" spans="1:2" x14ac:dyDescent="0.3">
      <c r="A1102" s="2">
        <v>42743</v>
      </c>
      <c r="B1102" s="1">
        <v>0</v>
      </c>
    </row>
    <row r="1103" spans="1:2" x14ac:dyDescent="0.3">
      <c r="A1103" s="2">
        <v>42744</v>
      </c>
      <c r="B1103" s="1">
        <v>0</v>
      </c>
    </row>
    <row r="1104" spans="1:2" x14ac:dyDescent="0.3">
      <c r="A1104" s="2">
        <v>42745</v>
      </c>
      <c r="B1104" s="1">
        <v>10.6</v>
      </c>
    </row>
    <row r="1105" spans="1:2" x14ac:dyDescent="0.3">
      <c r="A1105" s="2">
        <v>42746</v>
      </c>
      <c r="B1105" s="1">
        <v>0.4</v>
      </c>
    </row>
    <row r="1106" spans="1:2" x14ac:dyDescent="0.3">
      <c r="A1106" s="2">
        <v>42747</v>
      </c>
      <c r="B1106" s="1">
        <v>4.5999999999999996</v>
      </c>
    </row>
    <row r="1107" spans="1:2" x14ac:dyDescent="0.3">
      <c r="A1107" s="2">
        <v>42748</v>
      </c>
      <c r="B1107" s="1">
        <v>14</v>
      </c>
    </row>
    <row r="1108" spans="1:2" x14ac:dyDescent="0.3">
      <c r="A1108" s="2">
        <v>42749</v>
      </c>
      <c r="B1108" s="1">
        <v>15.2</v>
      </c>
    </row>
    <row r="1109" spans="1:2" x14ac:dyDescent="0.3">
      <c r="A1109" s="2">
        <v>42750</v>
      </c>
      <c r="B1109" s="1">
        <v>10</v>
      </c>
    </row>
    <row r="1110" spans="1:2" x14ac:dyDescent="0.3">
      <c r="A1110" s="2">
        <v>42751</v>
      </c>
      <c r="B1110" s="1">
        <v>9.4</v>
      </c>
    </row>
    <row r="1111" spans="1:2" x14ac:dyDescent="0.3">
      <c r="A1111" s="2">
        <v>42752</v>
      </c>
      <c r="B1111" s="1">
        <v>6.2</v>
      </c>
    </row>
    <row r="1112" spans="1:2" x14ac:dyDescent="0.3">
      <c r="A1112" s="2">
        <v>42753</v>
      </c>
      <c r="B1112" s="1">
        <v>0.2</v>
      </c>
    </row>
    <row r="1113" spans="1:2" x14ac:dyDescent="0.3">
      <c r="A1113" s="2">
        <v>42754</v>
      </c>
      <c r="B1113" s="1">
        <v>0</v>
      </c>
    </row>
    <row r="1114" spans="1:2" x14ac:dyDescent="0.3">
      <c r="A1114" s="2">
        <v>42755</v>
      </c>
      <c r="B1114" s="1">
        <v>0</v>
      </c>
    </row>
    <row r="1115" spans="1:2" x14ac:dyDescent="0.3">
      <c r="A1115" s="2">
        <v>42756</v>
      </c>
      <c r="B1115" s="1">
        <v>0</v>
      </c>
    </row>
    <row r="1116" spans="1:2" x14ac:dyDescent="0.3">
      <c r="A1116" s="2">
        <v>42757</v>
      </c>
      <c r="B1116" s="1">
        <v>0.2</v>
      </c>
    </row>
    <row r="1117" spans="1:2" x14ac:dyDescent="0.3">
      <c r="A1117" s="2">
        <v>42758</v>
      </c>
      <c r="B1117" s="1">
        <v>0.6</v>
      </c>
    </row>
    <row r="1118" spans="1:2" x14ac:dyDescent="0.3">
      <c r="A1118" s="2">
        <v>42759</v>
      </c>
      <c r="B1118" s="1">
        <v>0</v>
      </c>
    </row>
    <row r="1119" spans="1:2" x14ac:dyDescent="0.3">
      <c r="A1119" s="2">
        <v>42760</v>
      </c>
      <c r="B1119" s="1">
        <v>0</v>
      </c>
    </row>
    <row r="1120" spans="1:2" x14ac:dyDescent="0.3">
      <c r="A1120" s="2">
        <v>42761</v>
      </c>
      <c r="B1120" s="1">
        <v>0</v>
      </c>
    </row>
    <row r="1121" spans="1:2" x14ac:dyDescent="0.3">
      <c r="A1121" s="2">
        <v>42762</v>
      </c>
      <c r="B1121" s="1">
        <v>0.6</v>
      </c>
    </row>
    <row r="1122" spans="1:2" x14ac:dyDescent="0.3">
      <c r="A1122" s="2">
        <v>42763</v>
      </c>
      <c r="B1122" s="1">
        <v>0</v>
      </c>
    </row>
    <row r="1123" spans="1:2" x14ac:dyDescent="0.3">
      <c r="A1123" s="2">
        <v>42764</v>
      </c>
      <c r="B1123" s="1">
        <v>0.6</v>
      </c>
    </row>
    <row r="1124" spans="1:2" x14ac:dyDescent="0.3">
      <c r="A1124" s="2">
        <v>42765</v>
      </c>
      <c r="B1124" s="1">
        <v>0</v>
      </c>
    </row>
    <row r="1125" spans="1:2" x14ac:dyDescent="0.3">
      <c r="A1125" s="2">
        <v>42766</v>
      </c>
      <c r="B1125" s="1">
        <v>0</v>
      </c>
    </row>
    <row r="1126" spans="1:2" x14ac:dyDescent="0.3">
      <c r="A1126" s="2">
        <v>42767</v>
      </c>
      <c r="B1126" s="1">
        <v>0</v>
      </c>
    </row>
    <row r="1127" spans="1:2" x14ac:dyDescent="0.3">
      <c r="A1127" s="2">
        <v>42768</v>
      </c>
      <c r="B1127" s="1">
        <v>0.6</v>
      </c>
    </row>
    <row r="1128" spans="1:2" x14ac:dyDescent="0.3">
      <c r="A1128" s="2">
        <v>42769</v>
      </c>
      <c r="B1128" s="1">
        <v>10.199999999999999</v>
      </c>
    </row>
    <row r="1129" spans="1:2" x14ac:dyDescent="0.3">
      <c r="A1129" s="2">
        <v>42770</v>
      </c>
      <c r="B1129" s="1">
        <v>23.8</v>
      </c>
    </row>
    <row r="1130" spans="1:2" x14ac:dyDescent="0.3">
      <c r="A1130" s="2">
        <v>42771</v>
      </c>
      <c r="B1130" s="1">
        <v>7.6</v>
      </c>
    </row>
    <row r="1131" spans="1:2" x14ac:dyDescent="0.3">
      <c r="A1131" s="2">
        <v>42772</v>
      </c>
      <c r="B1131" s="1">
        <v>0.2</v>
      </c>
    </row>
    <row r="1132" spans="1:2" x14ac:dyDescent="0.3">
      <c r="A1132" s="2">
        <v>42773</v>
      </c>
      <c r="B1132" s="1">
        <v>12.8</v>
      </c>
    </row>
    <row r="1133" spans="1:2" x14ac:dyDescent="0.3">
      <c r="A1133" s="2">
        <v>42774</v>
      </c>
      <c r="B1133" s="1">
        <v>7.8</v>
      </c>
    </row>
    <row r="1134" spans="1:2" x14ac:dyDescent="0.3">
      <c r="A1134" s="2">
        <v>42775</v>
      </c>
      <c r="B1134" s="1">
        <v>0</v>
      </c>
    </row>
    <row r="1135" spans="1:2" x14ac:dyDescent="0.3">
      <c r="A1135" s="2">
        <v>42776</v>
      </c>
      <c r="B1135" s="1">
        <v>0</v>
      </c>
    </row>
    <row r="1136" spans="1:2" x14ac:dyDescent="0.3">
      <c r="A1136" s="2">
        <v>42777</v>
      </c>
      <c r="B1136" s="1">
        <v>0</v>
      </c>
    </row>
    <row r="1137" spans="1:2" x14ac:dyDescent="0.3">
      <c r="A1137" s="2">
        <v>42778</v>
      </c>
      <c r="B1137" s="1">
        <v>0.8</v>
      </c>
    </row>
    <row r="1138" spans="1:2" x14ac:dyDescent="0.3">
      <c r="A1138" s="2">
        <v>42779</v>
      </c>
      <c r="B1138" s="1">
        <v>1.4</v>
      </c>
    </row>
    <row r="1139" spans="1:2" x14ac:dyDescent="0.3">
      <c r="A1139" s="2">
        <v>42780</v>
      </c>
      <c r="B1139" s="1">
        <v>0.2</v>
      </c>
    </row>
    <row r="1140" spans="1:2" x14ac:dyDescent="0.3">
      <c r="A1140" s="2">
        <v>42782</v>
      </c>
      <c r="B1140" s="1">
        <v>0</v>
      </c>
    </row>
    <row r="1141" spans="1:2" x14ac:dyDescent="0.3">
      <c r="A1141" s="2">
        <v>42783</v>
      </c>
      <c r="B1141" s="1">
        <v>0</v>
      </c>
    </row>
    <row r="1142" spans="1:2" x14ac:dyDescent="0.3">
      <c r="A1142" s="2">
        <v>42784</v>
      </c>
      <c r="B1142" s="1">
        <v>1.6</v>
      </c>
    </row>
    <row r="1143" spans="1:2" x14ac:dyDescent="0.3">
      <c r="A1143" s="2">
        <v>42785</v>
      </c>
      <c r="B1143" s="1">
        <v>0</v>
      </c>
    </row>
    <row r="1144" spans="1:2" x14ac:dyDescent="0.3">
      <c r="A1144" s="2">
        <v>42786</v>
      </c>
      <c r="B1144" s="1">
        <v>0</v>
      </c>
    </row>
    <row r="1145" spans="1:2" x14ac:dyDescent="0.3">
      <c r="A1145" s="2">
        <v>42787</v>
      </c>
      <c r="B1145" s="1">
        <v>0</v>
      </c>
    </row>
    <row r="1146" spans="1:2" x14ac:dyDescent="0.3">
      <c r="A1146" s="2">
        <v>42788</v>
      </c>
      <c r="B1146" s="1">
        <v>0</v>
      </c>
    </row>
    <row r="1147" spans="1:2" x14ac:dyDescent="0.3">
      <c r="A1147" s="2">
        <v>42789</v>
      </c>
      <c r="B1147" s="1">
        <v>0</v>
      </c>
    </row>
    <row r="1148" spans="1:2" x14ac:dyDescent="0.3">
      <c r="A1148" s="2">
        <v>42790</v>
      </c>
      <c r="B1148" s="1">
        <v>5.2</v>
      </c>
    </row>
    <row r="1149" spans="1:2" x14ac:dyDescent="0.3">
      <c r="A1149" s="2">
        <v>42791</v>
      </c>
      <c r="B1149" s="1">
        <v>0</v>
      </c>
    </row>
    <row r="1150" spans="1:2" x14ac:dyDescent="0.3">
      <c r="A1150" s="2">
        <v>42792</v>
      </c>
      <c r="B1150" s="1">
        <v>0</v>
      </c>
    </row>
    <row r="1151" spans="1:2" x14ac:dyDescent="0.3">
      <c r="A1151" s="2">
        <v>42793</v>
      </c>
      <c r="B1151" s="1">
        <v>0</v>
      </c>
    </row>
    <row r="1152" spans="1:2" x14ac:dyDescent="0.3">
      <c r="A1152" s="2">
        <v>42794</v>
      </c>
      <c r="B1152" s="1">
        <v>3.8</v>
      </c>
    </row>
    <row r="1153" spans="1:2" x14ac:dyDescent="0.3">
      <c r="A1153" s="2">
        <v>42795</v>
      </c>
      <c r="B1153" s="1">
        <v>0.2</v>
      </c>
    </row>
    <row r="1154" spans="1:2" x14ac:dyDescent="0.3">
      <c r="A1154" s="2">
        <v>42796</v>
      </c>
      <c r="B1154" s="1">
        <v>0.2</v>
      </c>
    </row>
    <row r="1155" spans="1:2" x14ac:dyDescent="0.3">
      <c r="A1155" s="2">
        <v>42797</v>
      </c>
      <c r="B1155" s="1">
        <v>3</v>
      </c>
    </row>
    <row r="1156" spans="1:2" x14ac:dyDescent="0.3">
      <c r="A1156" s="2">
        <v>42798</v>
      </c>
      <c r="B1156" s="1">
        <v>0</v>
      </c>
    </row>
    <row r="1157" spans="1:2" x14ac:dyDescent="0.3">
      <c r="A1157" s="2">
        <v>42799</v>
      </c>
      <c r="B1157" s="1">
        <v>1.8</v>
      </c>
    </row>
    <row r="1158" spans="1:2" x14ac:dyDescent="0.3">
      <c r="A1158" s="2">
        <v>42800</v>
      </c>
      <c r="B1158" s="1">
        <v>0</v>
      </c>
    </row>
    <row r="1159" spans="1:2" x14ac:dyDescent="0.3">
      <c r="A1159" s="2">
        <v>42801</v>
      </c>
      <c r="B1159" s="1">
        <v>0</v>
      </c>
    </row>
    <row r="1160" spans="1:2" x14ac:dyDescent="0.3">
      <c r="A1160" s="2">
        <v>42802</v>
      </c>
      <c r="B1160" s="1">
        <v>0</v>
      </c>
    </row>
    <row r="1161" spans="1:2" x14ac:dyDescent="0.3">
      <c r="A1161" s="2">
        <v>42803</v>
      </c>
      <c r="B1161" s="1">
        <v>0</v>
      </c>
    </row>
    <row r="1162" spans="1:2" x14ac:dyDescent="0.3">
      <c r="A1162" s="2">
        <v>42804</v>
      </c>
      <c r="B1162" s="1">
        <v>0</v>
      </c>
    </row>
    <row r="1163" spans="1:2" x14ac:dyDescent="0.3">
      <c r="A1163" s="2">
        <v>42805</v>
      </c>
      <c r="B1163" s="1">
        <v>0</v>
      </c>
    </row>
    <row r="1164" spans="1:2" x14ac:dyDescent="0.3">
      <c r="A1164" s="2">
        <v>42806</v>
      </c>
      <c r="B1164" s="1">
        <v>23</v>
      </c>
    </row>
    <row r="1165" spans="1:2" x14ac:dyDescent="0.3">
      <c r="A1165" s="2">
        <v>42807</v>
      </c>
      <c r="B1165" s="1">
        <v>5.6</v>
      </c>
    </row>
    <row r="1166" spans="1:2" x14ac:dyDescent="0.3">
      <c r="A1166" s="2">
        <v>42808</v>
      </c>
      <c r="B1166" s="1">
        <v>0.2</v>
      </c>
    </row>
    <row r="1167" spans="1:2" x14ac:dyDescent="0.3">
      <c r="A1167" s="2">
        <v>42809</v>
      </c>
      <c r="B1167" s="1">
        <v>0</v>
      </c>
    </row>
    <row r="1168" spans="1:2" x14ac:dyDescent="0.3">
      <c r="A1168" s="2">
        <v>42810</v>
      </c>
      <c r="B1168" s="1">
        <v>0</v>
      </c>
    </row>
    <row r="1169" spans="1:2" x14ac:dyDescent="0.3">
      <c r="A1169" s="2">
        <v>42811</v>
      </c>
      <c r="B1169" s="1">
        <v>0.2</v>
      </c>
    </row>
    <row r="1170" spans="1:2" x14ac:dyDescent="0.3">
      <c r="A1170" s="2">
        <v>42812</v>
      </c>
      <c r="B1170" s="1">
        <v>0</v>
      </c>
    </row>
    <row r="1171" spans="1:2" x14ac:dyDescent="0.3">
      <c r="A1171" s="2">
        <v>42813</v>
      </c>
      <c r="B1171" s="1">
        <v>0</v>
      </c>
    </row>
    <row r="1172" spans="1:2" x14ac:dyDescent="0.3">
      <c r="A1172" s="2">
        <v>42814</v>
      </c>
      <c r="B1172" s="1">
        <v>0</v>
      </c>
    </row>
    <row r="1173" spans="1:2" x14ac:dyDescent="0.3">
      <c r="A1173" s="2">
        <v>42815</v>
      </c>
      <c r="B1173" s="1">
        <v>9.4</v>
      </c>
    </row>
    <row r="1174" spans="1:2" x14ac:dyDescent="0.3">
      <c r="A1174" s="2">
        <v>42816</v>
      </c>
      <c r="B1174" s="1">
        <v>4.2</v>
      </c>
    </row>
    <row r="1175" spans="1:2" x14ac:dyDescent="0.3">
      <c r="A1175" s="2">
        <v>42817</v>
      </c>
      <c r="B1175" s="1">
        <v>0.6</v>
      </c>
    </row>
    <row r="1176" spans="1:2" x14ac:dyDescent="0.3">
      <c r="A1176" s="2">
        <v>42818</v>
      </c>
      <c r="B1176" s="1">
        <v>0</v>
      </c>
    </row>
    <row r="1177" spans="1:2" x14ac:dyDescent="0.3">
      <c r="A1177" s="2">
        <v>42819</v>
      </c>
      <c r="B1177" s="1">
        <v>7.8</v>
      </c>
    </row>
    <row r="1178" spans="1:2" x14ac:dyDescent="0.3">
      <c r="A1178" s="2">
        <v>42820</v>
      </c>
      <c r="B1178" s="1">
        <v>0.2</v>
      </c>
    </row>
    <row r="1179" spans="1:2" x14ac:dyDescent="0.3">
      <c r="A1179" s="2">
        <v>42821</v>
      </c>
      <c r="B1179" s="1">
        <v>0</v>
      </c>
    </row>
    <row r="1180" spans="1:2" x14ac:dyDescent="0.3">
      <c r="A1180" s="2">
        <v>42822</v>
      </c>
      <c r="B1180" s="1">
        <v>0</v>
      </c>
    </row>
    <row r="1181" spans="1:2" x14ac:dyDescent="0.3">
      <c r="A1181" s="2">
        <v>42823</v>
      </c>
      <c r="B1181" s="1">
        <v>0</v>
      </c>
    </row>
    <row r="1182" spans="1:2" x14ac:dyDescent="0.3">
      <c r="A1182" s="2">
        <v>42824</v>
      </c>
      <c r="B1182" s="1">
        <v>0</v>
      </c>
    </row>
    <row r="1183" spans="1:2" x14ac:dyDescent="0.3">
      <c r="A1183" s="2">
        <v>42825</v>
      </c>
      <c r="B1183" s="1">
        <v>1.6</v>
      </c>
    </row>
    <row r="1184" spans="1:2" x14ac:dyDescent="0.3">
      <c r="A1184" s="2">
        <v>42826</v>
      </c>
      <c r="B1184" s="1">
        <v>0.2</v>
      </c>
    </row>
    <row r="1185" spans="1:2" x14ac:dyDescent="0.3">
      <c r="A1185" s="2">
        <v>42827</v>
      </c>
      <c r="B1185" s="1">
        <v>0</v>
      </c>
    </row>
    <row r="1186" spans="1:2" x14ac:dyDescent="0.3">
      <c r="A1186" s="2">
        <v>42828</v>
      </c>
      <c r="B1186" s="1">
        <v>0</v>
      </c>
    </row>
    <row r="1187" spans="1:2" x14ac:dyDescent="0.3">
      <c r="A1187" s="2">
        <v>42829</v>
      </c>
      <c r="B1187" s="1">
        <v>0</v>
      </c>
    </row>
    <row r="1188" spans="1:2" x14ac:dyDescent="0.3">
      <c r="A1188" s="2">
        <v>42830</v>
      </c>
      <c r="B1188" s="1">
        <v>0</v>
      </c>
    </row>
    <row r="1189" spans="1:2" x14ac:dyDescent="0.3">
      <c r="A1189" s="2">
        <v>42831</v>
      </c>
      <c r="B1189" s="1">
        <v>0</v>
      </c>
    </row>
    <row r="1190" spans="1:2" x14ac:dyDescent="0.3">
      <c r="A1190" s="2">
        <v>42832</v>
      </c>
      <c r="B1190" s="1">
        <v>0</v>
      </c>
    </row>
    <row r="1191" spans="1:2" x14ac:dyDescent="0.3">
      <c r="A1191" s="2">
        <v>42833</v>
      </c>
      <c r="B1191" s="1">
        <v>0</v>
      </c>
    </row>
    <row r="1192" spans="1:2" x14ac:dyDescent="0.3">
      <c r="A1192" s="2">
        <v>42834</v>
      </c>
      <c r="B1192" s="1">
        <v>0</v>
      </c>
    </row>
    <row r="1193" spans="1:2" x14ac:dyDescent="0.3">
      <c r="A1193" s="2">
        <v>42835</v>
      </c>
      <c r="B1193" s="1">
        <v>0</v>
      </c>
    </row>
    <row r="1194" spans="1:2" x14ac:dyDescent="0.3">
      <c r="A1194" s="2">
        <v>42836</v>
      </c>
      <c r="B1194" s="1">
        <v>0</v>
      </c>
    </row>
    <row r="1195" spans="1:2" x14ac:dyDescent="0.3">
      <c r="A1195" s="2">
        <v>42837</v>
      </c>
      <c r="B1195" s="1">
        <v>0</v>
      </c>
    </row>
    <row r="1196" spans="1:2" x14ac:dyDescent="0.3">
      <c r="A1196" s="2">
        <v>42838</v>
      </c>
      <c r="B1196" s="1">
        <v>0</v>
      </c>
    </row>
    <row r="1197" spans="1:2" x14ac:dyDescent="0.3">
      <c r="A1197" s="2">
        <v>42839</v>
      </c>
      <c r="B1197" s="1">
        <v>0</v>
      </c>
    </row>
    <row r="1198" spans="1:2" x14ac:dyDescent="0.3">
      <c r="A1198" s="2">
        <v>42840</v>
      </c>
      <c r="B1198" s="1">
        <v>0.4</v>
      </c>
    </row>
    <row r="1199" spans="1:2" x14ac:dyDescent="0.3">
      <c r="A1199" s="2">
        <v>42841</v>
      </c>
      <c r="B1199" s="1">
        <v>0</v>
      </c>
    </row>
    <row r="1200" spans="1:2" x14ac:dyDescent="0.3">
      <c r="A1200" s="2">
        <v>42842</v>
      </c>
      <c r="B1200" s="1">
        <v>0</v>
      </c>
    </row>
    <row r="1201" spans="1:2" x14ac:dyDescent="0.3">
      <c r="A1201" s="2">
        <v>42843</v>
      </c>
      <c r="B1201" s="1">
        <v>0</v>
      </c>
    </row>
    <row r="1202" spans="1:2" x14ac:dyDescent="0.3">
      <c r="A1202" s="2">
        <v>42844</v>
      </c>
      <c r="B1202" s="1">
        <v>0</v>
      </c>
    </row>
    <row r="1203" spans="1:2" x14ac:dyDescent="0.3">
      <c r="A1203" s="2">
        <v>42845</v>
      </c>
      <c r="B1203" s="1">
        <v>0</v>
      </c>
    </row>
    <row r="1204" spans="1:2" x14ac:dyDescent="0.3">
      <c r="A1204" s="2">
        <v>42846</v>
      </c>
      <c r="B1204" s="1">
        <v>0</v>
      </c>
    </row>
    <row r="1205" spans="1:2" x14ac:dyDescent="0.3">
      <c r="A1205" s="2">
        <v>42847</v>
      </c>
      <c r="B1205" s="1">
        <v>0</v>
      </c>
    </row>
    <row r="1206" spans="1:2" x14ac:dyDescent="0.3">
      <c r="A1206" s="2">
        <v>42848</v>
      </c>
      <c r="B1206" s="1">
        <v>0</v>
      </c>
    </row>
    <row r="1207" spans="1:2" x14ac:dyDescent="0.3">
      <c r="A1207" s="2">
        <v>42849</v>
      </c>
      <c r="B1207" s="1">
        <v>0.2</v>
      </c>
    </row>
    <row r="1208" spans="1:2" x14ac:dyDescent="0.3">
      <c r="A1208" s="2">
        <v>42850</v>
      </c>
      <c r="B1208" s="1">
        <v>10.199999999999999</v>
      </c>
    </row>
    <row r="1209" spans="1:2" x14ac:dyDescent="0.3">
      <c r="A1209" s="2">
        <v>42851</v>
      </c>
      <c r="B1209" s="1">
        <v>13</v>
      </c>
    </row>
    <row r="1210" spans="1:2" x14ac:dyDescent="0.3">
      <c r="A1210" s="2">
        <v>42852</v>
      </c>
      <c r="B1210" s="1">
        <v>1</v>
      </c>
    </row>
    <row r="1211" spans="1:2" x14ac:dyDescent="0.3">
      <c r="A1211" s="2">
        <v>42853</v>
      </c>
      <c r="B1211" s="1">
        <v>0.4</v>
      </c>
    </row>
    <row r="1212" spans="1:2" x14ac:dyDescent="0.3">
      <c r="A1212" s="2">
        <v>42854</v>
      </c>
      <c r="B1212" s="1">
        <v>0</v>
      </c>
    </row>
    <row r="1213" spans="1:2" x14ac:dyDescent="0.3">
      <c r="A1213" s="2">
        <v>42855</v>
      </c>
      <c r="B1213" s="1">
        <v>3</v>
      </c>
    </row>
    <row r="1214" spans="1:2" x14ac:dyDescent="0.3">
      <c r="A1214" s="2">
        <v>42856</v>
      </c>
      <c r="B1214" s="1">
        <v>0</v>
      </c>
    </row>
    <row r="1215" spans="1:2" x14ac:dyDescent="0.3">
      <c r="A1215" s="2">
        <v>42857</v>
      </c>
      <c r="B1215" s="1">
        <v>0</v>
      </c>
    </row>
    <row r="1216" spans="1:2" x14ac:dyDescent="0.3">
      <c r="A1216" s="2">
        <v>42858</v>
      </c>
      <c r="B1216" s="1">
        <v>0</v>
      </c>
    </row>
    <row r="1217" spans="1:2" x14ac:dyDescent="0.3">
      <c r="A1217" s="2">
        <v>42859</v>
      </c>
      <c r="B1217" s="1">
        <v>0</v>
      </c>
    </row>
    <row r="1218" spans="1:2" x14ac:dyDescent="0.3">
      <c r="A1218" s="2">
        <v>42860</v>
      </c>
      <c r="B1218" s="1">
        <v>4.5999999999999996</v>
      </c>
    </row>
    <row r="1219" spans="1:2" x14ac:dyDescent="0.3">
      <c r="A1219" s="2">
        <v>42861</v>
      </c>
      <c r="B1219" s="1">
        <v>0</v>
      </c>
    </row>
    <row r="1220" spans="1:2" x14ac:dyDescent="0.3">
      <c r="A1220" s="2">
        <v>42862</v>
      </c>
      <c r="B1220" s="1">
        <v>0</v>
      </c>
    </row>
    <row r="1221" spans="1:2" x14ac:dyDescent="0.3">
      <c r="A1221" s="2">
        <v>42863</v>
      </c>
      <c r="B1221" s="1">
        <v>0</v>
      </c>
    </row>
    <row r="1222" spans="1:2" x14ac:dyDescent="0.3">
      <c r="A1222" s="2">
        <v>42864</v>
      </c>
      <c r="B1222" s="1">
        <v>0.2</v>
      </c>
    </row>
    <row r="1223" spans="1:2" x14ac:dyDescent="0.3">
      <c r="A1223" s="2">
        <v>42865</v>
      </c>
      <c r="B1223" s="1">
        <v>0</v>
      </c>
    </row>
    <row r="1224" spans="1:2" x14ac:dyDescent="0.3">
      <c r="A1224" s="2">
        <v>42866</v>
      </c>
      <c r="B1224" s="1">
        <v>0</v>
      </c>
    </row>
    <row r="1225" spans="1:2" x14ac:dyDescent="0.3">
      <c r="A1225" s="2">
        <v>42867</v>
      </c>
      <c r="B1225" s="1">
        <v>0</v>
      </c>
    </row>
    <row r="1226" spans="1:2" x14ac:dyDescent="0.3">
      <c r="A1226" s="2">
        <v>42868</v>
      </c>
      <c r="B1226" s="1">
        <v>0</v>
      </c>
    </row>
    <row r="1227" spans="1:2" x14ac:dyDescent="0.3">
      <c r="A1227" s="2">
        <v>42869</v>
      </c>
      <c r="B1227" s="1">
        <v>0</v>
      </c>
    </row>
    <row r="1228" spans="1:2" x14ac:dyDescent="0.3">
      <c r="A1228" s="2">
        <v>42870</v>
      </c>
      <c r="B1228" s="1">
        <v>3</v>
      </c>
    </row>
    <row r="1229" spans="1:2" x14ac:dyDescent="0.3">
      <c r="A1229" s="2">
        <v>42871</v>
      </c>
      <c r="B1229" s="1">
        <v>4.4000000000000004</v>
      </c>
    </row>
    <row r="1230" spans="1:2" x14ac:dyDescent="0.3">
      <c r="A1230" s="2">
        <v>42872</v>
      </c>
      <c r="B1230" s="1">
        <v>13.8</v>
      </c>
    </row>
    <row r="1231" spans="1:2" x14ac:dyDescent="0.3">
      <c r="A1231" s="2">
        <v>42873</v>
      </c>
      <c r="B1231" s="1">
        <v>14.4</v>
      </c>
    </row>
    <row r="1232" spans="1:2" x14ac:dyDescent="0.3">
      <c r="A1232" s="2">
        <v>42874</v>
      </c>
      <c r="B1232" s="1"/>
    </row>
    <row r="1233" spans="1:2" x14ac:dyDescent="0.3">
      <c r="A1233" s="2">
        <v>42875</v>
      </c>
      <c r="B1233" s="1">
        <v>0</v>
      </c>
    </row>
    <row r="1234" spans="1:2" x14ac:dyDescent="0.3">
      <c r="A1234" s="2">
        <v>42876</v>
      </c>
      <c r="B1234" s="1">
        <v>1.6</v>
      </c>
    </row>
    <row r="1235" spans="1:2" x14ac:dyDescent="0.3">
      <c r="A1235" s="2">
        <v>42877</v>
      </c>
      <c r="B1235" s="1">
        <v>0</v>
      </c>
    </row>
    <row r="1236" spans="1:2" x14ac:dyDescent="0.3">
      <c r="A1236" s="2">
        <v>42878</v>
      </c>
      <c r="B1236" s="1">
        <v>0</v>
      </c>
    </row>
    <row r="1237" spans="1:2" x14ac:dyDescent="0.3">
      <c r="A1237" s="2">
        <v>42879</v>
      </c>
      <c r="B1237" s="1">
        <v>0</v>
      </c>
    </row>
    <row r="1238" spans="1:2" x14ac:dyDescent="0.3">
      <c r="A1238" s="2">
        <v>42880</v>
      </c>
      <c r="B1238" s="1">
        <v>0.4</v>
      </c>
    </row>
    <row r="1239" spans="1:2" x14ac:dyDescent="0.3">
      <c r="A1239" s="2">
        <v>42881</v>
      </c>
      <c r="B1239" s="1">
        <v>10.6</v>
      </c>
    </row>
    <row r="1240" spans="1:2" x14ac:dyDescent="0.3">
      <c r="A1240" s="2">
        <v>42882</v>
      </c>
      <c r="B1240" s="1">
        <v>0</v>
      </c>
    </row>
    <row r="1241" spans="1:2" x14ac:dyDescent="0.3">
      <c r="A1241" s="2">
        <v>42883</v>
      </c>
      <c r="B1241" s="1">
        <v>0</v>
      </c>
    </row>
    <row r="1242" spans="1:2" x14ac:dyDescent="0.3">
      <c r="A1242" s="2">
        <v>42884</v>
      </c>
      <c r="B1242" s="1">
        <v>7.2</v>
      </c>
    </row>
    <row r="1243" spans="1:2" x14ac:dyDescent="0.3">
      <c r="A1243" s="2">
        <v>42885</v>
      </c>
      <c r="B1243" s="1">
        <v>0.4</v>
      </c>
    </row>
    <row r="1244" spans="1:2" x14ac:dyDescent="0.3">
      <c r="A1244" s="2">
        <v>42886</v>
      </c>
      <c r="B1244" s="1">
        <v>0</v>
      </c>
    </row>
    <row r="1245" spans="1:2" x14ac:dyDescent="0.3">
      <c r="A1245" s="2">
        <v>42887</v>
      </c>
      <c r="B1245" s="1">
        <v>0</v>
      </c>
    </row>
    <row r="1246" spans="1:2" x14ac:dyDescent="0.3">
      <c r="A1246" s="2">
        <v>42888</v>
      </c>
      <c r="B1246" s="1">
        <v>0.4</v>
      </c>
    </row>
    <row r="1247" spans="1:2" x14ac:dyDescent="0.3">
      <c r="A1247" s="2">
        <v>42889</v>
      </c>
      <c r="B1247" s="1">
        <v>6.6</v>
      </c>
    </row>
    <row r="1248" spans="1:2" x14ac:dyDescent="0.3">
      <c r="A1248" s="2">
        <v>42890</v>
      </c>
      <c r="B1248" s="1">
        <v>0.8</v>
      </c>
    </row>
    <row r="1249" spans="1:2" x14ac:dyDescent="0.3">
      <c r="A1249" s="2">
        <v>42891</v>
      </c>
      <c r="B1249" s="1">
        <v>0</v>
      </c>
    </row>
    <row r="1250" spans="1:2" x14ac:dyDescent="0.3">
      <c r="A1250" s="2">
        <v>42892</v>
      </c>
      <c r="B1250" s="1">
        <v>3.2</v>
      </c>
    </row>
    <row r="1251" spans="1:2" x14ac:dyDescent="0.3">
      <c r="A1251" s="2">
        <v>42893</v>
      </c>
      <c r="B1251" s="1">
        <v>0</v>
      </c>
    </row>
    <row r="1252" spans="1:2" x14ac:dyDescent="0.3">
      <c r="A1252" s="2">
        <v>42894</v>
      </c>
      <c r="B1252" s="1">
        <v>0</v>
      </c>
    </row>
    <row r="1253" spans="1:2" x14ac:dyDescent="0.3">
      <c r="A1253" s="2">
        <v>42895</v>
      </c>
      <c r="B1253" s="1">
        <v>0</v>
      </c>
    </row>
    <row r="1254" spans="1:2" x14ac:dyDescent="0.3">
      <c r="A1254" s="2">
        <v>42896</v>
      </c>
      <c r="B1254" s="1">
        <v>0</v>
      </c>
    </row>
    <row r="1255" spans="1:2" x14ac:dyDescent="0.3">
      <c r="A1255" s="2">
        <v>42897</v>
      </c>
      <c r="B1255" s="1">
        <v>0.2</v>
      </c>
    </row>
    <row r="1256" spans="1:2" x14ac:dyDescent="0.3">
      <c r="A1256" s="2">
        <v>42898</v>
      </c>
      <c r="B1256" s="1">
        <v>2.2000000000000002</v>
      </c>
    </row>
    <row r="1257" spans="1:2" x14ac:dyDescent="0.3">
      <c r="A1257" s="2">
        <v>42899</v>
      </c>
      <c r="B1257" s="1">
        <v>4</v>
      </c>
    </row>
    <row r="1258" spans="1:2" x14ac:dyDescent="0.3">
      <c r="A1258" s="2">
        <v>42900</v>
      </c>
      <c r="B1258" s="1">
        <v>0</v>
      </c>
    </row>
    <row r="1259" spans="1:2" x14ac:dyDescent="0.3">
      <c r="A1259" s="2">
        <v>42901</v>
      </c>
      <c r="B1259" s="1">
        <v>0.4</v>
      </c>
    </row>
    <row r="1260" spans="1:2" x14ac:dyDescent="0.3">
      <c r="A1260" s="2">
        <v>42902</v>
      </c>
      <c r="B1260" s="1">
        <v>0</v>
      </c>
    </row>
    <row r="1261" spans="1:2" x14ac:dyDescent="0.3">
      <c r="A1261" s="2">
        <v>42903</v>
      </c>
      <c r="B1261" s="1">
        <v>0.2</v>
      </c>
    </row>
    <row r="1262" spans="1:2" x14ac:dyDescent="0.3">
      <c r="A1262" s="2">
        <v>42904</v>
      </c>
      <c r="B1262" s="1">
        <v>0</v>
      </c>
    </row>
    <row r="1263" spans="1:2" x14ac:dyDescent="0.3">
      <c r="A1263" s="2">
        <v>42905</v>
      </c>
      <c r="B1263" s="1">
        <v>0</v>
      </c>
    </row>
    <row r="1264" spans="1:2" x14ac:dyDescent="0.3">
      <c r="A1264" s="2">
        <v>42906</v>
      </c>
      <c r="B1264" s="1">
        <v>0</v>
      </c>
    </row>
    <row r="1265" spans="1:2" x14ac:dyDescent="0.3">
      <c r="A1265" s="2">
        <v>42907</v>
      </c>
      <c r="B1265" s="1">
        <v>0</v>
      </c>
    </row>
    <row r="1266" spans="1:2" x14ac:dyDescent="0.3">
      <c r="A1266" s="2">
        <v>42908</v>
      </c>
      <c r="B1266" s="1">
        <v>0</v>
      </c>
    </row>
    <row r="1267" spans="1:2" x14ac:dyDescent="0.3">
      <c r="A1267" s="2">
        <v>42909</v>
      </c>
      <c r="B1267" s="1">
        <v>0.6</v>
      </c>
    </row>
    <row r="1268" spans="1:2" x14ac:dyDescent="0.3">
      <c r="A1268" s="2">
        <v>42910</v>
      </c>
      <c r="B1268" s="1">
        <v>0</v>
      </c>
    </row>
    <row r="1269" spans="1:2" x14ac:dyDescent="0.3">
      <c r="A1269" s="2">
        <v>42911</v>
      </c>
      <c r="B1269" s="1">
        <v>0.4</v>
      </c>
    </row>
    <row r="1270" spans="1:2" x14ac:dyDescent="0.3">
      <c r="A1270" s="2">
        <v>42912</v>
      </c>
      <c r="B1270" s="1">
        <v>0.8</v>
      </c>
    </row>
    <row r="1271" spans="1:2" x14ac:dyDescent="0.3">
      <c r="A1271" s="2">
        <v>42913</v>
      </c>
      <c r="B1271" s="1">
        <v>3.6</v>
      </c>
    </row>
    <row r="1272" spans="1:2" x14ac:dyDescent="0.3">
      <c r="A1272" s="2">
        <v>42914</v>
      </c>
      <c r="B1272" s="1">
        <v>1.8</v>
      </c>
    </row>
    <row r="1273" spans="1:2" x14ac:dyDescent="0.3">
      <c r="A1273" s="2">
        <v>42915</v>
      </c>
      <c r="B1273" s="1">
        <v>1.4</v>
      </c>
    </row>
    <row r="1274" spans="1:2" x14ac:dyDescent="0.3">
      <c r="A1274" s="2">
        <v>42916</v>
      </c>
      <c r="B1274" s="1">
        <v>28</v>
      </c>
    </row>
    <row r="1275" spans="1:2" x14ac:dyDescent="0.3">
      <c r="A1275" s="2">
        <v>42917</v>
      </c>
      <c r="B1275" s="1">
        <v>0.4</v>
      </c>
    </row>
    <row r="1276" spans="1:2" x14ac:dyDescent="0.3">
      <c r="A1276" s="2">
        <v>42918</v>
      </c>
      <c r="B1276" s="1">
        <v>0</v>
      </c>
    </row>
    <row r="1277" spans="1:2" x14ac:dyDescent="0.3">
      <c r="A1277" s="2">
        <v>42919</v>
      </c>
      <c r="B1277" s="1">
        <v>0</v>
      </c>
    </row>
    <row r="1278" spans="1:2" x14ac:dyDescent="0.3">
      <c r="A1278" s="2">
        <v>42920</v>
      </c>
      <c r="B1278" s="1">
        <v>0</v>
      </c>
    </row>
    <row r="1279" spans="1:2" x14ac:dyDescent="0.3">
      <c r="A1279" s="2">
        <v>42921</v>
      </c>
      <c r="B1279" s="1">
        <v>0</v>
      </c>
    </row>
    <row r="1280" spans="1:2" x14ac:dyDescent="0.3">
      <c r="A1280" s="2">
        <v>42922</v>
      </c>
      <c r="B1280" s="1">
        <v>0</v>
      </c>
    </row>
    <row r="1281" spans="1:2" x14ac:dyDescent="0.3">
      <c r="A1281" s="2">
        <v>42923</v>
      </c>
      <c r="B1281" s="1">
        <v>0.8</v>
      </c>
    </row>
    <row r="1282" spans="1:2" x14ac:dyDescent="0.3">
      <c r="A1282" s="2">
        <v>42924</v>
      </c>
      <c r="B1282" s="1">
        <v>0.4</v>
      </c>
    </row>
    <row r="1283" spans="1:2" x14ac:dyDescent="0.3">
      <c r="A1283" s="2">
        <v>42925</v>
      </c>
      <c r="B1283" s="1">
        <v>7.2</v>
      </c>
    </row>
    <row r="1284" spans="1:2" x14ac:dyDescent="0.3">
      <c r="A1284" s="2">
        <v>42926</v>
      </c>
      <c r="B1284" s="1">
        <v>2.8</v>
      </c>
    </row>
    <row r="1285" spans="1:2" x14ac:dyDescent="0.3">
      <c r="A1285" s="2">
        <v>42927</v>
      </c>
      <c r="B1285" s="1">
        <v>0</v>
      </c>
    </row>
    <row r="1286" spans="1:2" x14ac:dyDescent="0.3">
      <c r="A1286" s="2">
        <v>42928</v>
      </c>
      <c r="B1286" s="1">
        <v>0</v>
      </c>
    </row>
    <row r="1287" spans="1:2" x14ac:dyDescent="0.3">
      <c r="A1287" s="2">
        <v>42929</v>
      </c>
      <c r="B1287" s="1">
        <v>0.6</v>
      </c>
    </row>
    <row r="1288" spans="1:2" x14ac:dyDescent="0.3">
      <c r="A1288" s="2">
        <v>42930</v>
      </c>
      <c r="B1288" s="1">
        <v>0.4</v>
      </c>
    </row>
    <row r="1289" spans="1:2" x14ac:dyDescent="0.3">
      <c r="A1289" s="2">
        <v>42931</v>
      </c>
      <c r="B1289" s="1">
        <v>0</v>
      </c>
    </row>
    <row r="1290" spans="1:2" x14ac:dyDescent="0.3">
      <c r="A1290" s="2">
        <v>42932</v>
      </c>
      <c r="B1290" s="1">
        <v>0</v>
      </c>
    </row>
    <row r="1291" spans="1:2" x14ac:dyDescent="0.3">
      <c r="A1291" s="2">
        <v>42933</v>
      </c>
      <c r="B1291" s="1">
        <v>0</v>
      </c>
    </row>
    <row r="1292" spans="1:2" x14ac:dyDescent="0.3">
      <c r="A1292" s="2">
        <v>42934</v>
      </c>
      <c r="B1292" s="1">
        <v>0</v>
      </c>
    </row>
    <row r="1293" spans="1:2" x14ac:dyDescent="0.3">
      <c r="A1293" s="2">
        <v>42935</v>
      </c>
      <c r="B1293" s="1">
        <v>3</v>
      </c>
    </row>
    <row r="1294" spans="1:2" x14ac:dyDescent="0.3">
      <c r="A1294" s="2">
        <v>42936</v>
      </c>
      <c r="B1294" s="1">
        <v>5.2</v>
      </c>
    </row>
    <row r="1295" spans="1:2" x14ac:dyDescent="0.3">
      <c r="A1295" s="2">
        <v>42937</v>
      </c>
      <c r="B1295" s="1">
        <v>0</v>
      </c>
    </row>
    <row r="1296" spans="1:2" x14ac:dyDescent="0.3">
      <c r="A1296" s="2">
        <v>42938</v>
      </c>
      <c r="B1296" s="1">
        <v>0</v>
      </c>
    </row>
    <row r="1297" spans="1:2" x14ac:dyDescent="0.3">
      <c r="A1297" s="2">
        <v>42939</v>
      </c>
      <c r="B1297" s="1">
        <v>0.8</v>
      </c>
    </row>
    <row r="1298" spans="1:2" x14ac:dyDescent="0.3">
      <c r="A1298" s="2">
        <v>42940</v>
      </c>
      <c r="B1298" s="1"/>
    </row>
    <row r="1299" spans="1:2" x14ac:dyDescent="0.3">
      <c r="A1299" s="2">
        <v>42941</v>
      </c>
      <c r="B1299" s="1">
        <v>0</v>
      </c>
    </row>
    <row r="1300" spans="1:2" x14ac:dyDescent="0.3">
      <c r="A1300" s="2">
        <v>42942</v>
      </c>
      <c r="B1300" s="1">
        <v>0</v>
      </c>
    </row>
    <row r="1301" spans="1:2" x14ac:dyDescent="0.3">
      <c r="A1301" s="2">
        <v>42943</v>
      </c>
      <c r="B1301" s="1">
        <v>0</v>
      </c>
    </row>
    <row r="1302" spans="1:2" x14ac:dyDescent="0.3">
      <c r="A1302" s="2">
        <v>42944</v>
      </c>
      <c r="B1302" s="1">
        <v>0</v>
      </c>
    </row>
    <row r="1303" spans="1:2" x14ac:dyDescent="0.3">
      <c r="A1303" s="2">
        <v>42945</v>
      </c>
      <c r="B1303" s="1">
        <v>0</v>
      </c>
    </row>
    <row r="1304" spans="1:2" x14ac:dyDescent="0.3">
      <c r="A1304" s="2">
        <v>42946</v>
      </c>
      <c r="B1304" s="1">
        <v>0.8</v>
      </c>
    </row>
    <row r="1305" spans="1:2" x14ac:dyDescent="0.3">
      <c r="A1305" s="2">
        <v>42947</v>
      </c>
      <c r="B1305" s="1">
        <v>1.8</v>
      </c>
    </row>
    <row r="1306" spans="1:2" x14ac:dyDescent="0.3">
      <c r="A1306" s="2">
        <v>42948</v>
      </c>
      <c r="B1306" s="1">
        <v>1.8</v>
      </c>
    </row>
    <row r="1307" spans="1:2" x14ac:dyDescent="0.3">
      <c r="A1307" s="2">
        <v>42949</v>
      </c>
      <c r="B1307" s="1">
        <v>0</v>
      </c>
    </row>
    <row r="1308" spans="1:2" x14ac:dyDescent="0.3">
      <c r="A1308" s="2">
        <v>42950</v>
      </c>
      <c r="B1308" s="1">
        <v>0</v>
      </c>
    </row>
    <row r="1309" spans="1:2" x14ac:dyDescent="0.3">
      <c r="A1309" s="2">
        <v>42951</v>
      </c>
      <c r="B1309" s="1">
        <v>0</v>
      </c>
    </row>
    <row r="1310" spans="1:2" x14ac:dyDescent="0.3">
      <c r="A1310" s="2">
        <v>42952</v>
      </c>
      <c r="B1310" s="1">
        <v>9.6</v>
      </c>
    </row>
    <row r="1311" spans="1:2" x14ac:dyDescent="0.3">
      <c r="A1311" s="2">
        <v>42953</v>
      </c>
      <c r="B1311" s="1">
        <v>1</v>
      </c>
    </row>
    <row r="1312" spans="1:2" x14ac:dyDescent="0.3">
      <c r="A1312" s="2">
        <v>42954</v>
      </c>
      <c r="B1312" s="1">
        <v>12.2</v>
      </c>
    </row>
    <row r="1313" spans="1:2" x14ac:dyDescent="0.3">
      <c r="A1313" s="2">
        <v>42955</v>
      </c>
      <c r="B1313" s="1">
        <v>0.4</v>
      </c>
    </row>
    <row r="1314" spans="1:2" x14ac:dyDescent="0.3">
      <c r="A1314" s="2">
        <v>42956</v>
      </c>
      <c r="B1314" s="1">
        <v>2</v>
      </c>
    </row>
    <row r="1315" spans="1:2" x14ac:dyDescent="0.3">
      <c r="A1315" s="2">
        <v>42957</v>
      </c>
      <c r="B1315" s="1">
        <v>0</v>
      </c>
    </row>
    <row r="1316" spans="1:2" x14ac:dyDescent="0.3">
      <c r="A1316" s="2">
        <v>42958</v>
      </c>
      <c r="B1316" s="1">
        <v>0</v>
      </c>
    </row>
    <row r="1317" spans="1:2" x14ac:dyDescent="0.3">
      <c r="A1317" s="2">
        <v>42959</v>
      </c>
      <c r="B1317" s="1">
        <v>0</v>
      </c>
    </row>
    <row r="1318" spans="1:2" x14ac:dyDescent="0.3">
      <c r="A1318" s="2">
        <v>42960</v>
      </c>
      <c r="B1318" s="1">
        <v>0</v>
      </c>
    </row>
    <row r="1319" spans="1:2" x14ac:dyDescent="0.3">
      <c r="A1319" s="2">
        <v>42961</v>
      </c>
      <c r="B1319" s="1">
        <v>0</v>
      </c>
    </row>
    <row r="1320" spans="1:2" x14ac:dyDescent="0.3">
      <c r="A1320" s="2">
        <v>42962</v>
      </c>
      <c r="B1320" s="1">
        <v>1.4</v>
      </c>
    </row>
    <row r="1321" spans="1:2" x14ac:dyDescent="0.3">
      <c r="A1321" s="2">
        <v>42963</v>
      </c>
      <c r="B1321" s="1">
        <v>0</v>
      </c>
    </row>
    <row r="1322" spans="1:2" x14ac:dyDescent="0.3">
      <c r="A1322" s="2">
        <v>42964</v>
      </c>
      <c r="B1322" s="1"/>
    </row>
    <row r="1323" spans="1:2" x14ac:dyDescent="0.3">
      <c r="A1323" s="2">
        <v>42965</v>
      </c>
      <c r="B1323" s="1">
        <v>0.8</v>
      </c>
    </row>
    <row r="1324" spans="1:2" x14ac:dyDescent="0.3">
      <c r="A1324" s="2">
        <v>42966</v>
      </c>
      <c r="B1324" s="1">
        <v>1.2</v>
      </c>
    </row>
    <row r="1325" spans="1:2" x14ac:dyDescent="0.3">
      <c r="A1325" s="2">
        <v>42967</v>
      </c>
      <c r="B1325" s="1">
        <v>0</v>
      </c>
    </row>
    <row r="1326" spans="1:2" x14ac:dyDescent="0.3">
      <c r="A1326" s="2">
        <v>42968</v>
      </c>
      <c r="B1326" s="1">
        <v>0</v>
      </c>
    </row>
    <row r="1327" spans="1:2" x14ac:dyDescent="0.3">
      <c r="A1327" s="2">
        <v>42969</v>
      </c>
      <c r="B1327" s="1">
        <v>0.2</v>
      </c>
    </row>
    <row r="1328" spans="1:2" x14ac:dyDescent="0.3">
      <c r="A1328" s="2">
        <v>42970</v>
      </c>
      <c r="B1328" s="1">
        <v>0</v>
      </c>
    </row>
    <row r="1329" spans="1:2" x14ac:dyDescent="0.3">
      <c r="A1329" s="2">
        <v>42971</v>
      </c>
      <c r="B1329" s="1">
        <v>0.4</v>
      </c>
    </row>
    <row r="1330" spans="1:2" x14ac:dyDescent="0.3">
      <c r="A1330" s="2">
        <v>42972</v>
      </c>
      <c r="B1330" s="1">
        <v>0</v>
      </c>
    </row>
    <row r="1331" spans="1:2" x14ac:dyDescent="0.3">
      <c r="A1331" s="2">
        <v>42973</v>
      </c>
      <c r="B1331" s="1">
        <v>0.2</v>
      </c>
    </row>
    <row r="1332" spans="1:2" x14ac:dyDescent="0.3">
      <c r="A1332" s="2">
        <v>42974</v>
      </c>
      <c r="B1332" s="1">
        <v>34.200000000000003</v>
      </c>
    </row>
    <row r="1333" spans="1:2" x14ac:dyDescent="0.3">
      <c r="A1333" s="2">
        <v>42975</v>
      </c>
      <c r="B1333" s="1">
        <v>3</v>
      </c>
    </row>
    <row r="1334" spans="1:2" x14ac:dyDescent="0.3">
      <c r="A1334" s="2">
        <v>42976</v>
      </c>
      <c r="B1334" s="1">
        <v>0</v>
      </c>
    </row>
    <row r="1335" spans="1:2" x14ac:dyDescent="0.3">
      <c r="A1335" s="2">
        <v>42977</v>
      </c>
      <c r="B1335" s="1">
        <v>22.8</v>
      </c>
    </row>
    <row r="1336" spans="1:2" x14ac:dyDescent="0.3">
      <c r="A1336" s="2">
        <v>42978</v>
      </c>
      <c r="B1336" s="1">
        <v>1.4</v>
      </c>
    </row>
    <row r="1337" spans="1:2" x14ac:dyDescent="0.3">
      <c r="A1337" s="2">
        <v>42979</v>
      </c>
      <c r="B1337" s="1">
        <v>0.2</v>
      </c>
    </row>
    <row r="1338" spans="1:2" x14ac:dyDescent="0.3">
      <c r="A1338" s="2">
        <v>42980</v>
      </c>
      <c r="B1338" s="1">
        <v>0</v>
      </c>
    </row>
    <row r="1339" spans="1:2" x14ac:dyDescent="0.3">
      <c r="A1339" s="2">
        <v>42981</v>
      </c>
      <c r="B1339" s="1">
        <v>0.8</v>
      </c>
    </row>
    <row r="1340" spans="1:2" x14ac:dyDescent="0.3">
      <c r="A1340" s="2">
        <v>42982</v>
      </c>
      <c r="B1340" s="1">
        <v>0.2</v>
      </c>
    </row>
    <row r="1341" spans="1:2" x14ac:dyDescent="0.3">
      <c r="A1341" s="2">
        <v>42983</v>
      </c>
      <c r="B1341" s="1">
        <v>0</v>
      </c>
    </row>
    <row r="1342" spans="1:2" x14ac:dyDescent="0.3">
      <c r="A1342" s="2">
        <v>42984</v>
      </c>
      <c r="B1342" s="1">
        <v>3.8</v>
      </c>
    </row>
    <row r="1343" spans="1:2" x14ac:dyDescent="0.3">
      <c r="A1343" s="2">
        <v>42985</v>
      </c>
      <c r="B1343" s="1">
        <v>0</v>
      </c>
    </row>
    <row r="1344" spans="1:2" x14ac:dyDescent="0.3">
      <c r="A1344" s="2">
        <v>42986</v>
      </c>
      <c r="B1344" s="1">
        <v>0</v>
      </c>
    </row>
    <row r="1345" spans="1:2" x14ac:dyDescent="0.3">
      <c r="A1345" s="2">
        <v>42987</v>
      </c>
      <c r="B1345" s="1">
        <v>23.2</v>
      </c>
    </row>
    <row r="1346" spans="1:2" x14ac:dyDescent="0.3">
      <c r="A1346" s="2">
        <v>42988</v>
      </c>
      <c r="B1346" s="1">
        <v>1</v>
      </c>
    </row>
    <row r="1347" spans="1:2" x14ac:dyDescent="0.3">
      <c r="A1347" s="2">
        <v>42989</v>
      </c>
      <c r="B1347" s="1">
        <v>0.4</v>
      </c>
    </row>
    <row r="1348" spans="1:2" x14ac:dyDescent="0.3">
      <c r="A1348" s="2">
        <v>42990</v>
      </c>
      <c r="B1348" s="1">
        <v>0</v>
      </c>
    </row>
    <row r="1349" spans="1:2" x14ac:dyDescent="0.3">
      <c r="A1349" s="2">
        <v>42991</v>
      </c>
      <c r="B1349" s="1">
        <v>0</v>
      </c>
    </row>
    <row r="1350" spans="1:2" x14ac:dyDescent="0.3">
      <c r="A1350" s="2">
        <v>42992</v>
      </c>
      <c r="B1350" s="1">
        <v>8.1999999999999993</v>
      </c>
    </row>
    <row r="1351" spans="1:2" x14ac:dyDescent="0.3">
      <c r="A1351" s="2">
        <v>42993</v>
      </c>
      <c r="B1351" s="1">
        <v>14.2</v>
      </c>
    </row>
    <row r="1352" spans="1:2" x14ac:dyDescent="0.3">
      <c r="A1352" s="2">
        <v>42994</v>
      </c>
      <c r="B1352" s="1">
        <v>0.6</v>
      </c>
    </row>
    <row r="1353" spans="1:2" x14ac:dyDescent="0.3">
      <c r="A1353" s="2">
        <v>42995</v>
      </c>
      <c r="B1353" s="1">
        <v>1.6</v>
      </c>
    </row>
    <row r="1354" spans="1:2" x14ac:dyDescent="0.3">
      <c r="A1354" s="2">
        <v>42996</v>
      </c>
      <c r="B1354" s="1">
        <v>7</v>
      </c>
    </row>
    <row r="1355" spans="1:2" x14ac:dyDescent="0.3">
      <c r="A1355" s="2">
        <v>42997</v>
      </c>
      <c r="B1355" s="1">
        <v>0</v>
      </c>
    </row>
    <row r="1356" spans="1:2" x14ac:dyDescent="0.3">
      <c r="A1356" s="2">
        <v>42998</v>
      </c>
      <c r="B1356" s="1">
        <v>0</v>
      </c>
    </row>
    <row r="1357" spans="1:2" x14ac:dyDescent="0.3">
      <c r="A1357" s="2">
        <v>42999</v>
      </c>
      <c r="B1357" s="1">
        <v>8.6</v>
      </c>
    </row>
    <row r="1358" spans="1:2" x14ac:dyDescent="0.3">
      <c r="A1358" s="2">
        <v>43000</v>
      </c>
      <c r="B1358" s="1">
        <v>0.6</v>
      </c>
    </row>
    <row r="1359" spans="1:2" x14ac:dyDescent="0.3">
      <c r="A1359" s="2">
        <v>43001</v>
      </c>
      <c r="B1359" s="1">
        <v>0</v>
      </c>
    </row>
    <row r="1360" spans="1:2" x14ac:dyDescent="0.3">
      <c r="A1360" s="2">
        <v>43002</v>
      </c>
      <c r="B1360" s="1">
        <v>3.6</v>
      </c>
    </row>
    <row r="1361" spans="1:2" x14ac:dyDescent="0.3">
      <c r="A1361" s="2">
        <v>43003</v>
      </c>
      <c r="B1361" s="1">
        <v>0.2</v>
      </c>
    </row>
    <row r="1362" spans="1:2" x14ac:dyDescent="0.3">
      <c r="A1362" s="2">
        <v>43004</v>
      </c>
      <c r="B1362" s="1">
        <v>0</v>
      </c>
    </row>
    <row r="1363" spans="1:2" x14ac:dyDescent="0.3">
      <c r="A1363" s="2">
        <v>43005</v>
      </c>
      <c r="B1363" s="1">
        <v>0</v>
      </c>
    </row>
    <row r="1364" spans="1:2" x14ac:dyDescent="0.3">
      <c r="A1364" s="2">
        <v>43006</v>
      </c>
      <c r="B1364" s="1">
        <v>0</v>
      </c>
    </row>
    <row r="1365" spans="1:2" x14ac:dyDescent="0.3">
      <c r="A1365" s="2">
        <v>43007</v>
      </c>
      <c r="B1365" s="1">
        <v>0.8</v>
      </c>
    </row>
    <row r="1366" spans="1:2" x14ac:dyDescent="0.3">
      <c r="A1366" s="2">
        <v>43008</v>
      </c>
      <c r="B1366" s="1">
        <v>1</v>
      </c>
    </row>
    <row r="1367" spans="1:2" x14ac:dyDescent="0.3">
      <c r="A1367" s="2">
        <v>43009</v>
      </c>
      <c r="B1367" s="1">
        <v>0.4</v>
      </c>
    </row>
    <row r="1368" spans="1:2" x14ac:dyDescent="0.3">
      <c r="A1368" s="2">
        <v>43010</v>
      </c>
      <c r="B1368" s="1">
        <v>0.8</v>
      </c>
    </row>
    <row r="1369" spans="1:2" x14ac:dyDescent="0.3">
      <c r="A1369" s="2">
        <v>43011</v>
      </c>
      <c r="B1369" s="1">
        <v>0</v>
      </c>
    </row>
    <row r="1370" spans="1:2" x14ac:dyDescent="0.3">
      <c r="A1370" s="2">
        <v>43012</v>
      </c>
      <c r="B1370" s="1">
        <v>0.4</v>
      </c>
    </row>
    <row r="1371" spans="1:2" x14ac:dyDescent="0.3">
      <c r="A1371" s="2">
        <v>43013</v>
      </c>
      <c r="B1371" s="1">
        <v>0</v>
      </c>
    </row>
    <row r="1372" spans="1:2" x14ac:dyDescent="0.3">
      <c r="A1372" s="2">
        <v>43014</v>
      </c>
      <c r="B1372" s="1">
        <v>0</v>
      </c>
    </row>
    <row r="1373" spans="1:2" x14ac:dyDescent="0.3">
      <c r="A1373" s="2">
        <v>43015</v>
      </c>
      <c r="B1373" s="1">
        <v>0</v>
      </c>
    </row>
    <row r="1374" spans="1:2" x14ac:dyDescent="0.3">
      <c r="A1374" s="2">
        <v>43016</v>
      </c>
      <c r="B1374" s="1">
        <v>0</v>
      </c>
    </row>
    <row r="1375" spans="1:2" x14ac:dyDescent="0.3">
      <c r="A1375" s="2">
        <v>43017</v>
      </c>
      <c r="B1375" s="1">
        <v>0</v>
      </c>
    </row>
    <row r="1376" spans="1:2" x14ac:dyDescent="0.3">
      <c r="A1376" s="2">
        <v>43018</v>
      </c>
      <c r="B1376" s="1">
        <v>0</v>
      </c>
    </row>
    <row r="1377" spans="1:2" x14ac:dyDescent="0.3">
      <c r="A1377" s="2">
        <v>43019</v>
      </c>
      <c r="B1377" s="1">
        <v>0</v>
      </c>
    </row>
    <row r="1378" spans="1:2" x14ac:dyDescent="0.3">
      <c r="A1378" s="2">
        <v>43020</v>
      </c>
      <c r="B1378" s="1">
        <v>0</v>
      </c>
    </row>
    <row r="1379" spans="1:2" x14ac:dyDescent="0.3">
      <c r="A1379" s="2">
        <v>43021</v>
      </c>
      <c r="B1379" s="1">
        <v>0</v>
      </c>
    </row>
    <row r="1380" spans="1:2" x14ac:dyDescent="0.3">
      <c r="A1380" s="2">
        <v>43022</v>
      </c>
      <c r="B1380" s="1">
        <v>0</v>
      </c>
    </row>
    <row r="1381" spans="1:2" x14ac:dyDescent="0.3">
      <c r="A1381" s="2">
        <v>43023</v>
      </c>
      <c r="B1381" s="1">
        <v>0</v>
      </c>
    </row>
    <row r="1382" spans="1:2" x14ac:dyDescent="0.3">
      <c r="A1382" s="2">
        <v>43024</v>
      </c>
      <c r="B1382" s="1">
        <v>0</v>
      </c>
    </row>
    <row r="1383" spans="1:2" x14ac:dyDescent="0.3">
      <c r="A1383" s="2">
        <v>43025</v>
      </c>
      <c r="B1383" s="1">
        <v>0.6</v>
      </c>
    </row>
    <row r="1384" spans="1:2" x14ac:dyDescent="0.3">
      <c r="A1384" s="2">
        <v>43026</v>
      </c>
      <c r="B1384" s="1">
        <v>7.4</v>
      </c>
    </row>
    <row r="1385" spans="1:2" x14ac:dyDescent="0.3">
      <c r="A1385" s="2">
        <v>43027</v>
      </c>
      <c r="B1385" s="1">
        <v>0.4</v>
      </c>
    </row>
    <row r="1386" spans="1:2" x14ac:dyDescent="0.3">
      <c r="A1386" s="2">
        <v>43028</v>
      </c>
      <c r="B1386" s="1">
        <v>0.2</v>
      </c>
    </row>
    <row r="1387" spans="1:2" x14ac:dyDescent="0.3">
      <c r="A1387" s="2">
        <v>43029</v>
      </c>
      <c r="B1387" s="1">
        <v>0.8</v>
      </c>
    </row>
    <row r="1388" spans="1:2" x14ac:dyDescent="0.3">
      <c r="A1388" s="2">
        <v>43030</v>
      </c>
      <c r="B1388" s="1">
        <v>0</v>
      </c>
    </row>
    <row r="1389" spans="1:2" x14ac:dyDescent="0.3">
      <c r="A1389" s="2">
        <v>43031</v>
      </c>
      <c r="B1389" s="1">
        <v>0</v>
      </c>
    </row>
    <row r="1390" spans="1:2" x14ac:dyDescent="0.3">
      <c r="A1390" s="2">
        <v>43032</v>
      </c>
      <c r="B1390" s="1">
        <v>0</v>
      </c>
    </row>
    <row r="1391" spans="1:2" x14ac:dyDescent="0.3">
      <c r="A1391" s="2">
        <v>43033</v>
      </c>
      <c r="B1391" s="1">
        <v>0</v>
      </c>
    </row>
    <row r="1392" spans="1:2" x14ac:dyDescent="0.3">
      <c r="A1392" s="2">
        <v>43034</v>
      </c>
      <c r="B1392" s="1">
        <v>0</v>
      </c>
    </row>
    <row r="1393" spans="1:2" x14ac:dyDescent="0.3">
      <c r="A1393" s="2">
        <v>43035</v>
      </c>
      <c r="B1393" s="1">
        <v>0</v>
      </c>
    </row>
    <row r="1394" spans="1:2" x14ac:dyDescent="0.3">
      <c r="A1394" s="2">
        <v>43036</v>
      </c>
      <c r="B1394" s="1">
        <v>0.2</v>
      </c>
    </row>
    <row r="1395" spans="1:2" x14ac:dyDescent="0.3">
      <c r="A1395" s="2">
        <v>43037</v>
      </c>
      <c r="B1395" s="1">
        <v>0</v>
      </c>
    </row>
    <row r="1396" spans="1:2" x14ac:dyDescent="0.3">
      <c r="A1396" s="2">
        <v>43038</v>
      </c>
      <c r="B1396" s="1">
        <v>1.8</v>
      </c>
    </row>
    <row r="1397" spans="1:2" x14ac:dyDescent="0.3">
      <c r="A1397" s="2">
        <v>43039</v>
      </c>
      <c r="B1397" s="1">
        <v>0</v>
      </c>
    </row>
    <row r="1398" spans="1:2" x14ac:dyDescent="0.3">
      <c r="A1398" s="2">
        <v>43040</v>
      </c>
      <c r="B1398" s="1">
        <v>0</v>
      </c>
    </row>
    <row r="1399" spans="1:2" x14ac:dyDescent="0.3">
      <c r="A1399" s="2">
        <v>43041</v>
      </c>
      <c r="B1399" s="1">
        <v>2.6</v>
      </c>
    </row>
    <row r="1400" spans="1:2" x14ac:dyDescent="0.3">
      <c r="A1400" s="2">
        <v>43042</v>
      </c>
      <c r="B1400" s="1">
        <v>4.5999999999999996</v>
      </c>
    </row>
    <row r="1401" spans="1:2" x14ac:dyDescent="0.3">
      <c r="A1401" s="2">
        <v>43043</v>
      </c>
      <c r="B1401" s="1">
        <v>24.4</v>
      </c>
    </row>
    <row r="1402" spans="1:2" x14ac:dyDescent="0.3">
      <c r="A1402" s="2">
        <v>43044</v>
      </c>
      <c r="B1402" s="1">
        <v>12.2</v>
      </c>
    </row>
    <row r="1403" spans="1:2" x14ac:dyDescent="0.3">
      <c r="A1403" s="2">
        <v>43045</v>
      </c>
      <c r="B1403" s="1">
        <v>1.6</v>
      </c>
    </row>
    <row r="1404" spans="1:2" x14ac:dyDescent="0.3">
      <c r="A1404" s="2">
        <v>43046</v>
      </c>
      <c r="B1404" s="1">
        <v>11.2</v>
      </c>
    </row>
    <row r="1405" spans="1:2" x14ac:dyDescent="0.3">
      <c r="A1405" s="2">
        <v>43047</v>
      </c>
      <c r="B1405" s="1">
        <v>17.8</v>
      </c>
    </row>
    <row r="1406" spans="1:2" x14ac:dyDescent="0.3">
      <c r="A1406" s="2">
        <v>43048</v>
      </c>
      <c r="B1406" s="1">
        <v>2</v>
      </c>
    </row>
    <row r="1407" spans="1:2" x14ac:dyDescent="0.3">
      <c r="A1407" s="2">
        <v>43049</v>
      </c>
      <c r="B1407" s="1">
        <v>11.2</v>
      </c>
    </row>
    <row r="1408" spans="1:2" x14ac:dyDescent="0.3">
      <c r="A1408" s="2">
        <v>43050</v>
      </c>
      <c r="B1408" s="1">
        <v>0</v>
      </c>
    </row>
    <row r="1409" spans="1:2" x14ac:dyDescent="0.3">
      <c r="A1409" s="2">
        <v>43051</v>
      </c>
      <c r="B1409" s="1">
        <v>2</v>
      </c>
    </row>
    <row r="1410" spans="1:2" x14ac:dyDescent="0.3">
      <c r="A1410" s="2">
        <v>43052</v>
      </c>
      <c r="B1410" s="1">
        <v>1.2</v>
      </c>
    </row>
    <row r="1411" spans="1:2" x14ac:dyDescent="0.3">
      <c r="A1411" s="2">
        <v>43053</v>
      </c>
      <c r="B1411" s="1">
        <v>0</v>
      </c>
    </row>
    <row r="1412" spans="1:2" x14ac:dyDescent="0.3">
      <c r="A1412" s="2">
        <v>43054</v>
      </c>
      <c r="B1412" s="1">
        <v>0</v>
      </c>
    </row>
    <row r="1413" spans="1:2" x14ac:dyDescent="0.3">
      <c r="A1413" s="2">
        <v>43055</v>
      </c>
      <c r="B1413" s="1">
        <v>0</v>
      </c>
    </row>
    <row r="1414" spans="1:2" x14ac:dyDescent="0.3">
      <c r="A1414" s="2">
        <v>43056</v>
      </c>
      <c r="B1414" s="1">
        <v>0.4</v>
      </c>
    </row>
    <row r="1415" spans="1:2" x14ac:dyDescent="0.3">
      <c r="A1415" s="2">
        <v>43057</v>
      </c>
      <c r="B1415" s="1">
        <v>0</v>
      </c>
    </row>
    <row r="1416" spans="1:2" x14ac:dyDescent="0.3">
      <c r="A1416" s="2">
        <v>43058</v>
      </c>
      <c r="B1416" s="1">
        <v>0</v>
      </c>
    </row>
    <row r="1417" spans="1:2" x14ac:dyDescent="0.3">
      <c r="A1417" s="2">
        <v>43059</v>
      </c>
      <c r="B1417" s="1">
        <v>0</v>
      </c>
    </row>
    <row r="1418" spans="1:2" x14ac:dyDescent="0.3">
      <c r="A1418" s="2">
        <v>43060</v>
      </c>
      <c r="B1418" s="1">
        <v>0</v>
      </c>
    </row>
    <row r="1419" spans="1:2" x14ac:dyDescent="0.3">
      <c r="A1419" s="2">
        <v>43061</v>
      </c>
      <c r="B1419" s="1">
        <v>0</v>
      </c>
    </row>
    <row r="1420" spans="1:2" x14ac:dyDescent="0.3">
      <c r="A1420" s="2">
        <v>43062</v>
      </c>
      <c r="B1420" s="1">
        <v>0</v>
      </c>
    </row>
    <row r="1421" spans="1:2" x14ac:dyDescent="0.3">
      <c r="A1421" s="2">
        <v>43063</v>
      </c>
      <c r="B1421" s="1">
        <v>17.399999999999999</v>
      </c>
    </row>
    <row r="1422" spans="1:2" x14ac:dyDescent="0.3">
      <c r="A1422" s="2">
        <v>43064</v>
      </c>
      <c r="B1422" s="1">
        <v>20.399999999999999</v>
      </c>
    </row>
    <row r="1423" spans="1:2" x14ac:dyDescent="0.3">
      <c r="A1423" s="2">
        <v>43065</v>
      </c>
      <c r="B1423" s="1">
        <v>0</v>
      </c>
    </row>
    <row r="1424" spans="1:2" x14ac:dyDescent="0.3">
      <c r="A1424" s="2">
        <v>43066</v>
      </c>
      <c r="B1424" s="1">
        <v>0</v>
      </c>
    </row>
    <row r="1425" spans="1:2" x14ac:dyDescent="0.3">
      <c r="A1425" s="2">
        <v>43067</v>
      </c>
      <c r="B1425" s="1">
        <v>8.8000000000000007</v>
      </c>
    </row>
    <row r="1426" spans="1:2" x14ac:dyDescent="0.3">
      <c r="A1426" s="2">
        <v>43068</v>
      </c>
      <c r="B1426" s="1">
        <v>22.6</v>
      </c>
    </row>
    <row r="1427" spans="1:2" x14ac:dyDescent="0.3">
      <c r="A1427" s="2">
        <v>43069</v>
      </c>
      <c r="B1427" s="1">
        <v>10.4</v>
      </c>
    </row>
    <row r="1428" spans="1:2" x14ac:dyDescent="0.3">
      <c r="A1428" s="2">
        <v>43070</v>
      </c>
      <c r="B1428" s="1">
        <v>21.6</v>
      </c>
    </row>
    <row r="1429" spans="1:2" x14ac:dyDescent="0.3">
      <c r="A1429" s="2">
        <v>43071</v>
      </c>
      <c r="B1429" s="1">
        <v>8.4</v>
      </c>
    </row>
    <row r="1430" spans="1:2" x14ac:dyDescent="0.3">
      <c r="A1430" s="2">
        <v>43072</v>
      </c>
      <c r="B1430" s="1">
        <v>0.4</v>
      </c>
    </row>
    <row r="1431" spans="1:2" x14ac:dyDescent="0.3">
      <c r="A1431" s="2">
        <v>43073</v>
      </c>
      <c r="B1431" s="1">
        <v>0</v>
      </c>
    </row>
    <row r="1432" spans="1:2" x14ac:dyDescent="0.3">
      <c r="A1432" s="2">
        <v>43074</v>
      </c>
      <c r="B1432" s="1">
        <v>0.2</v>
      </c>
    </row>
    <row r="1433" spans="1:2" x14ac:dyDescent="0.3">
      <c r="A1433" s="2">
        <v>43075</v>
      </c>
      <c r="B1433" s="1">
        <v>0</v>
      </c>
    </row>
    <row r="1434" spans="1:2" x14ac:dyDescent="0.3">
      <c r="A1434" s="2">
        <v>43076</v>
      </c>
      <c r="B1434" s="1">
        <v>5.6</v>
      </c>
    </row>
    <row r="1435" spans="1:2" x14ac:dyDescent="0.3">
      <c r="A1435" s="2">
        <v>43077</v>
      </c>
      <c r="B1435" s="1">
        <v>16.399999999999999</v>
      </c>
    </row>
    <row r="1436" spans="1:2" x14ac:dyDescent="0.3">
      <c r="A1436" s="2">
        <v>43078</v>
      </c>
      <c r="B1436" s="1">
        <v>2.6</v>
      </c>
    </row>
    <row r="1437" spans="1:2" x14ac:dyDescent="0.3">
      <c r="A1437" s="2">
        <v>43079</v>
      </c>
      <c r="B1437" s="1">
        <v>34.4</v>
      </c>
    </row>
    <row r="1438" spans="1:2" x14ac:dyDescent="0.3">
      <c r="A1438" s="2">
        <v>43080</v>
      </c>
      <c r="B1438" s="1">
        <v>17.2</v>
      </c>
    </row>
    <row r="1439" spans="1:2" x14ac:dyDescent="0.3">
      <c r="A1439" s="2">
        <v>43081</v>
      </c>
      <c r="B1439" s="1">
        <v>8.4</v>
      </c>
    </row>
    <row r="1440" spans="1:2" x14ac:dyDescent="0.3">
      <c r="A1440" s="2">
        <v>43082</v>
      </c>
      <c r="B1440" s="1">
        <v>0</v>
      </c>
    </row>
    <row r="1441" spans="1:2" x14ac:dyDescent="0.3">
      <c r="A1441" s="2">
        <v>43083</v>
      </c>
      <c r="B1441" s="1">
        <v>10.199999999999999</v>
      </c>
    </row>
    <row r="1442" spans="1:2" x14ac:dyDescent="0.3">
      <c r="A1442" s="2">
        <v>43084</v>
      </c>
      <c r="B1442" s="1">
        <v>21.4</v>
      </c>
    </row>
    <row r="1443" spans="1:2" x14ac:dyDescent="0.3">
      <c r="A1443" s="2">
        <v>43085</v>
      </c>
      <c r="B1443" s="1">
        <v>8.4</v>
      </c>
    </row>
    <row r="1444" spans="1:2" x14ac:dyDescent="0.3">
      <c r="A1444" s="2">
        <v>43086</v>
      </c>
      <c r="B1444" s="1">
        <v>0</v>
      </c>
    </row>
    <row r="1445" spans="1:2" x14ac:dyDescent="0.3">
      <c r="A1445" s="2">
        <v>43087</v>
      </c>
      <c r="B1445" s="1">
        <v>10.8</v>
      </c>
    </row>
    <row r="1446" spans="1:2" x14ac:dyDescent="0.3">
      <c r="A1446" s="2">
        <v>43088</v>
      </c>
      <c r="B1446" s="1">
        <v>5</v>
      </c>
    </row>
    <row r="1447" spans="1:2" x14ac:dyDescent="0.3">
      <c r="A1447" s="2">
        <v>43089</v>
      </c>
      <c r="B1447" s="1">
        <v>0</v>
      </c>
    </row>
    <row r="1448" spans="1:2" x14ac:dyDescent="0.3">
      <c r="A1448" s="2">
        <v>43090</v>
      </c>
      <c r="B1448" s="1">
        <v>0</v>
      </c>
    </row>
    <row r="1449" spans="1:2" x14ac:dyDescent="0.3">
      <c r="A1449" s="2">
        <v>43091</v>
      </c>
      <c r="B1449" s="1">
        <v>0</v>
      </c>
    </row>
    <row r="1450" spans="1:2" x14ac:dyDescent="0.3">
      <c r="A1450" s="2">
        <v>43092</v>
      </c>
      <c r="B1450" s="1">
        <v>0</v>
      </c>
    </row>
    <row r="1451" spans="1:2" x14ac:dyDescent="0.3">
      <c r="A1451" s="2">
        <v>43093</v>
      </c>
      <c r="B1451" s="1">
        <v>0</v>
      </c>
    </row>
    <row r="1452" spans="1:2" x14ac:dyDescent="0.3">
      <c r="A1452" s="2">
        <v>43094</v>
      </c>
      <c r="B1452" s="1">
        <v>3</v>
      </c>
    </row>
    <row r="1453" spans="1:2" x14ac:dyDescent="0.3">
      <c r="A1453" s="2">
        <v>43095</v>
      </c>
      <c r="B1453" s="1">
        <v>6.6</v>
      </c>
    </row>
    <row r="1454" spans="1:2" x14ac:dyDescent="0.3">
      <c r="A1454" s="2">
        <v>43096</v>
      </c>
      <c r="B1454" s="1">
        <v>14.6</v>
      </c>
    </row>
    <row r="1455" spans="1:2" x14ac:dyDescent="0.3">
      <c r="A1455" s="2">
        <v>43097</v>
      </c>
      <c r="B1455" s="1">
        <v>5</v>
      </c>
    </row>
    <row r="1456" spans="1:2" x14ac:dyDescent="0.3">
      <c r="A1456" s="2">
        <v>43098</v>
      </c>
      <c r="B1456" s="1">
        <v>3.8</v>
      </c>
    </row>
    <row r="1457" spans="1:2" x14ac:dyDescent="0.3">
      <c r="A1457" s="2">
        <v>43099</v>
      </c>
      <c r="B1457" s="1">
        <v>0</v>
      </c>
    </row>
    <row r="1458" spans="1:2" x14ac:dyDescent="0.3">
      <c r="A1458" s="2">
        <v>43100</v>
      </c>
      <c r="B1458" s="1">
        <v>6</v>
      </c>
    </row>
    <row r="1459" spans="1:2" x14ac:dyDescent="0.3">
      <c r="A1459" s="2">
        <v>43101</v>
      </c>
      <c r="B1459" s="1">
        <v>0.2</v>
      </c>
    </row>
    <row r="1460" spans="1:2" x14ac:dyDescent="0.3">
      <c r="A1460" s="2">
        <v>43102</v>
      </c>
      <c r="B1460" s="1">
        <v>0.2</v>
      </c>
    </row>
    <row r="1461" spans="1:2" x14ac:dyDescent="0.3">
      <c r="A1461" s="2">
        <v>43103</v>
      </c>
      <c r="B1461" s="1">
        <v>0</v>
      </c>
    </row>
    <row r="1462" spans="1:2" x14ac:dyDescent="0.3">
      <c r="A1462" s="2">
        <v>43104</v>
      </c>
      <c r="B1462" s="1">
        <v>0</v>
      </c>
    </row>
    <row r="1463" spans="1:2" x14ac:dyDescent="0.3">
      <c r="A1463" s="2">
        <v>43105</v>
      </c>
      <c r="B1463" s="1">
        <v>8.4</v>
      </c>
    </row>
    <row r="1464" spans="1:2" x14ac:dyDescent="0.3">
      <c r="A1464" s="2">
        <v>43106</v>
      </c>
      <c r="B1464" s="1">
        <v>0</v>
      </c>
    </row>
    <row r="1465" spans="1:2" x14ac:dyDescent="0.3">
      <c r="A1465" s="2">
        <v>43107</v>
      </c>
      <c r="B1465" s="1">
        <v>0</v>
      </c>
    </row>
    <row r="1466" spans="1:2" x14ac:dyDescent="0.3">
      <c r="A1466" s="2">
        <v>43108</v>
      </c>
      <c r="B1466" s="1">
        <v>3.6</v>
      </c>
    </row>
    <row r="1467" spans="1:2" x14ac:dyDescent="0.3">
      <c r="A1467" s="2">
        <v>43109</v>
      </c>
      <c r="B1467" s="1">
        <v>0.6</v>
      </c>
    </row>
    <row r="1468" spans="1:2" x14ac:dyDescent="0.3">
      <c r="A1468" s="2">
        <v>43110</v>
      </c>
      <c r="B1468" s="1">
        <v>1.4</v>
      </c>
    </row>
    <row r="1469" spans="1:2" x14ac:dyDescent="0.3">
      <c r="A1469" s="2">
        <v>43111</v>
      </c>
      <c r="B1469" s="1">
        <v>5</v>
      </c>
    </row>
    <row r="1470" spans="1:2" x14ac:dyDescent="0.3">
      <c r="A1470" s="2">
        <v>43112</v>
      </c>
      <c r="B1470" s="1">
        <v>0.8</v>
      </c>
    </row>
    <row r="1471" spans="1:2" x14ac:dyDescent="0.3">
      <c r="A1471" s="2">
        <v>43113</v>
      </c>
      <c r="B1471" s="1">
        <v>2.2000000000000002</v>
      </c>
    </row>
    <row r="1472" spans="1:2" x14ac:dyDescent="0.3">
      <c r="A1472" s="2">
        <v>43114</v>
      </c>
      <c r="B1472" s="1">
        <v>0.4</v>
      </c>
    </row>
    <row r="1473" spans="1:2" x14ac:dyDescent="0.3">
      <c r="A1473" s="2">
        <v>43115</v>
      </c>
      <c r="B1473" s="1">
        <v>0.2</v>
      </c>
    </row>
    <row r="1474" spans="1:2" x14ac:dyDescent="0.3">
      <c r="A1474" s="2">
        <v>43116</v>
      </c>
      <c r="B1474" s="1">
        <v>0</v>
      </c>
    </row>
    <row r="1475" spans="1:2" x14ac:dyDescent="0.3">
      <c r="A1475" s="2">
        <v>43117</v>
      </c>
      <c r="B1475" s="1">
        <v>0</v>
      </c>
    </row>
    <row r="1476" spans="1:2" x14ac:dyDescent="0.3">
      <c r="A1476" s="2">
        <v>43118</v>
      </c>
      <c r="B1476" s="1">
        <v>0</v>
      </c>
    </row>
    <row r="1477" spans="1:2" x14ac:dyDescent="0.3">
      <c r="A1477" s="2">
        <v>43119</v>
      </c>
      <c r="B1477" s="1">
        <v>3</v>
      </c>
    </row>
    <row r="1478" spans="1:2" x14ac:dyDescent="0.3">
      <c r="A1478" s="2">
        <v>43120</v>
      </c>
      <c r="B1478" s="1">
        <v>0</v>
      </c>
    </row>
    <row r="1479" spans="1:2" x14ac:dyDescent="0.3">
      <c r="A1479" s="2">
        <v>43121</v>
      </c>
      <c r="B1479" s="1">
        <v>0</v>
      </c>
    </row>
    <row r="1480" spans="1:2" x14ac:dyDescent="0.3">
      <c r="A1480" s="2">
        <v>43122</v>
      </c>
      <c r="B1480" s="1">
        <v>0</v>
      </c>
    </row>
    <row r="1481" spans="1:2" x14ac:dyDescent="0.3">
      <c r="A1481" s="2">
        <v>43123</v>
      </c>
      <c r="B1481" s="1"/>
    </row>
    <row r="1482" spans="1:2" x14ac:dyDescent="0.3">
      <c r="A1482" s="2">
        <v>43124</v>
      </c>
      <c r="B1482" s="1">
        <v>0</v>
      </c>
    </row>
    <row r="1483" spans="1:2" x14ac:dyDescent="0.3">
      <c r="A1483" s="2">
        <v>43125</v>
      </c>
      <c r="B1483" s="1">
        <v>12.8</v>
      </c>
    </row>
    <row r="1484" spans="1:2" x14ac:dyDescent="0.3">
      <c r="A1484" s="2">
        <v>43126</v>
      </c>
      <c r="B1484" s="1">
        <v>16.2</v>
      </c>
    </row>
    <row r="1485" spans="1:2" x14ac:dyDescent="0.3">
      <c r="A1485" s="2">
        <v>43127</v>
      </c>
      <c r="B1485" s="1">
        <v>5.2</v>
      </c>
    </row>
    <row r="1486" spans="1:2" x14ac:dyDescent="0.3">
      <c r="A1486" s="2">
        <v>43128</v>
      </c>
      <c r="B1486" s="1">
        <v>0</v>
      </c>
    </row>
    <row r="1487" spans="1:2" x14ac:dyDescent="0.3">
      <c r="A1487" s="2">
        <v>43129</v>
      </c>
      <c r="B1487" s="1">
        <v>0</v>
      </c>
    </row>
    <row r="1488" spans="1:2" x14ac:dyDescent="0.3">
      <c r="A1488" s="2">
        <v>43130</v>
      </c>
      <c r="B1488" s="1">
        <v>0</v>
      </c>
    </row>
    <row r="1489" spans="1:2" x14ac:dyDescent="0.3">
      <c r="A1489" s="2">
        <v>43131</v>
      </c>
      <c r="B1489" s="1">
        <v>1.2</v>
      </c>
    </row>
    <row r="1490" spans="1:2" x14ac:dyDescent="0.3">
      <c r="A1490" s="2">
        <v>43132</v>
      </c>
      <c r="B1490" s="1">
        <v>25</v>
      </c>
    </row>
    <row r="1491" spans="1:2" x14ac:dyDescent="0.3">
      <c r="A1491" s="2">
        <v>43133</v>
      </c>
      <c r="B1491" s="1">
        <v>11.8</v>
      </c>
    </row>
    <row r="1492" spans="1:2" x14ac:dyDescent="0.3">
      <c r="A1492" s="2">
        <v>43134</v>
      </c>
      <c r="B1492" s="1">
        <v>34.4</v>
      </c>
    </row>
    <row r="1493" spans="1:2" x14ac:dyDescent="0.3">
      <c r="A1493" s="2">
        <v>43135</v>
      </c>
      <c r="B1493" s="1">
        <v>31.8</v>
      </c>
    </row>
    <row r="1494" spans="1:2" x14ac:dyDescent="0.3">
      <c r="A1494" s="2">
        <v>43136</v>
      </c>
      <c r="B1494" s="1">
        <v>31.6</v>
      </c>
    </row>
    <row r="1495" spans="1:2" x14ac:dyDescent="0.3">
      <c r="A1495" s="2">
        <v>43137</v>
      </c>
      <c r="B1495" s="1">
        <v>11.6</v>
      </c>
    </row>
    <row r="1496" spans="1:2" x14ac:dyDescent="0.3">
      <c r="A1496" s="2">
        <v>43138</v>
      </c>
      <c r="B1496" s="1">
        <v>17.399999999999999</v>
      </c>
    </row>
    <row r="1497" spans="1:2" x14ac:dyDescent="0.3">
      <c r="A1497" s="2">
        <v>43139</v>
      </c>
      <c r="B1497" s="1">
        <v>0.2</v>
      </c>
    </row>
    <row r="1498" spans="1:2" x14ac:dyDescent="0.3">
      <c r="A1498" s="2">
        <v>43140</v>
      </c>
      <c r="B1498" s="1">
        <v>10.6</v>
      </c>
    </row>
    <row r="1499" spans="1:2" x14ac:dyDescent="0.3">
      <c r="A1499" s="2">
        <v>43141</v>
      </c>
      <c r="B1499" s="1">
        <v>0.2</v>
      </c>
    </row>
    <row r="1500" spans="1:2" x14ac:dyDescent="0.3">
      <c r="A1500" s="2">
        <v>43142</v>
      </c>
      <c r="B1500" s="1">
        <v>12.2</v>
      </c>
    </row>
    <row r="1501" spans="1:2" x14ac:dyDescent="0.3">
      <c r="A1501" s="2">
        <v>43143</v>
      </c>
      <c r="B1501" s="1">
        <v>5.6</v>
      </c>
    </row>
    <row r="1502" spans="1:2" x14ac:dyDescent="0.3">
      <c r="A1502" s="2">
        <v>43144</v>
      </c>
      <c r="B1502" s="1">
        <v>6.4</v>
      </c>
    </row>
    <row r="1503" spans="1:2" x14ac:dyDescent="0.3">
      <c r="A1503" s="2">
        <v>43145</v>
      </c>
      <c r="B1503" s="1">
        <v>0.4</v>
      </c>
    </row>
    <row r="1504" spans="1:2" x14ac:dyDescent="0.3">
      <c r="A1504" s="2">
        <v>43146</v>
      </c>
      <c r="B1504" s="1">
        <v>0.8</v>
      </c>
    </row>
    <row r="1505" spans="1:2" x14ac:dyDescent="0.3">
      <c r="A1505" s="2">
        <v>43147</v>
      </c>
      <c r="B1505" s="1">
        <v>6.6</v>
      </c>
    </row>
    <row r="1506" spans="1:2" x14ac:dyDescent="0.3">
      <c r="A1506" s="2">
        <v>43148</v>
      </c>
      <c r="B1506" s="1">
        <v>3.8</v>
      </c>
    </row>
    <row r="1507" spans="1:2" x14ac:dyDescent="0.3">
      <c r="A1507" s="2">
        <v>43149</v>
      </c>
      <c r="B1507" s="1">
        <v>0.8</v>
      </c>
    </row>
    <row r="1508" spans="1:2" x14ac:dyDescent="0.3">
      <c r="A1508" s="2">
        <v>43150</v>
      </c>
      <c r="B1508" s="1">
        <v>9.8000000000000007</v>
      </c>
    </row>
    <row r="1509" spans="1:2" x14ac:dyDescent="0.3">
      <c r="A1509" s="2">
        <v>43151</v>
      </c>
      <c r="B1509" s="1">
        <v>4.5999999999999996</v>
      </c>
    </row>
    <row r="1510" spans="1:2" x14ac:dyDescent="0.3">
      <c r="A1510" s="2">
        <v>43152</v>
      </c>
      <c r="B1510" s="1">
        <v>3.2</v>
      </c>
    </row>
    <row r="1511" spans="1:2" x14ac:dyDescent="0.3">
      <c r="A1511" s="2">
        <v>43153</v>
      </c>
      <c r="B1511" s="1">
        <v>0</v>
      </c>
    </row>
    <row r="1512" spans="1:2" x14ac:dyDescent="0.3">
      <c r="A1512" s="2">
        <v>43154</v>
      </c>
      <c r="B1512" s="1">
        <v>0.2</v>
      </c>
    </row>
    <row r="1513" spans="1:2" x14ac:dyDescent="0.3">
      <c r="A1513" s="2">
        <v>43155</v>
      </c>
      <c r="B1513" s="1">
        <v>0</v>
      </c>
    </row>
    <row r="1514" spans="1:2" x14ac:dyDescent="0.3">
      <c r="A1514" s="2">
        <v>43156</v>
      </c>
      <c r="B1514" s="1">
        <v>0</v>
      </c>
    </row>
    <row r="1515" spans="1:2" x14ac:dyDescent="0.3">
      <c r="A1515" s="2">
        <v>43157</v>
      </c>
      <c r="B1515" s="1">
        <v>0</v>
      </c>
    </row>
    <row r="1516" spans="1:2" x14ac:dyDescent="0.3">
      <c r="A1516" s="2">
        <v>43158</v>
      </c>
      <c r="B1516" s="1">
        <v>0</v>
      </c>
    </row>
    <row r="1517" spans="1:2" x14ac:dyDescent="0.3">
      <c r="A1517" s="2">
        <v>43159</v>
      </c>
      <c r="B1517" s="1"/>
    </row>
    <row r="1518" spans="1:2" x14ac:dyDescent="0.3">
      <c r="A1518" s="2">
        <v>43160</v>
      </c>
      <c r="B1518" s="1">
        <v>2.6</v>
      </c>
    </row>
    <row r="1519" spans="1:2" x14ac:dyDescent="0.3">
      <c r="A1519" s="2">
        <v>43161</v>
      </c>
      <c r="B1519" s="1">
        <v>3.8</v>
      </c>
    </row>
    <row r="1520" spans="1:2" x14ac:dyDescent="0.3">
      <c r="A1520" s="2">
        <v>43162</v>
      </c>
      <c r="B1520" s="1">
        <v>0.6</v>
      </c>
    </row>
    <row r="1521" spans="1:2" x14ac:dyDescent="0.3">
      <c r="A1521" s="2">
        <v>43163</v>
      </c>
      <c r="B1521" s="1">
        <v>0.2</v>
      </c>
    </row>
    <row r="1522" spans="1:2" x14ac:dyDescent="0.3">
      <c r="A1522" s="2">
        <v>43164</v>
      </c>
      <c r="B1522" s="1">
        <v>5.8</v>
      </c>
    </row>
    <row r="1523" spans="1:2" x14ac:dyDescent="0.3">
      <c r="A1523" s="2">
        <v>43165</v>
      </c>
      <c r="B1523" s="1">
        <v>1.2</v>
      </c>
    </row>
    <row r="1524" spans="1:2" x14ac:dyDescent="0.3">
      <c r="A1524" s="2">
        <v>43166</v>
      </c>
      <c r="B1524" s="1">
        <v>0</v>
      </c>
    </row>
    <row r="1525" spans="1:2" x14ac:dyDescent="0.3">
      <c r="A1525" s="2">
        <v>43167</v>
      </c>
      <c r="B1525" s="1">
        <v>0</v>
      </c>
    </row>
    <row r="1526" spans="1:2" x14ac:dyDescent="0.3">
      <c r="A1526" s="2">
        <v>43168</v>
      </c>
      <c r="B1526" s="1">
        <v>0</v>
      </c>
    </row>
    <row r="1527" spans="1:2" x14ac:dyDescent="0.3">
      <c r="A1527" s="2">
        <v>43169</v>
      </c>
      <c r="B1527" s="1">
        <v>2</v>
      </c>
    </row>
    <row r="1528" spans="1:2" x14ac:dyDescent="0.3">
      <c r="A1528" s="2">
        <v>43170</v>
      </c>
      <c r="B1528" s="1">
        <v>0</v>
      </c>
    </row>
    <row r="1529" spans="1:2" x14ac:dyDescent="0.3">
      <c r="A1529" s="2">
        <v>43171</v>
      </c>
      <c r="B1529" s="1">
        <v>0.2</v>
      </c>
    </row>
    <row r="1530" spans="1:2" x14ac:dyDescent="0.3">
      <c r="A1530" s="2">
        <v>43172</v>
      </c>
      <c r="B1530" s="1">
        <v>1.4</v>
      </c>
    </row>
    <row r="1531" spans="1:2" x14ac:dyDescent="0.3">
      <c r="A1531" s="2">
        <v>43173</v>
      </c>
      <c r="B1531" s="1">
        <v>0</v>
      </c>
    </row>
    <row r="1532" spans="1:2" x14ac:dyDescent="0.3">
      <c r="A1532" s="2">
        <v>43174</v>
      </c>
      <c r="B1532" s="1">
        <v>1</v>
      </c>
    </row>
    <row r="1533" spans="1:2" x14ac:dyDescent="0.3">
      <c r="A1533" s="2">
        <v>43175</v>
      </c>
      <c r="B1533" s="1">
        <v>0.2</v>
      </c>
    </row>
    <row r="1534" spans="1:2" x14ac:dyDescent="0.3">
      <c r="A1534" s="2">
        <v>43176</v>
      </c>
      <c r="B1534" s="1">
        <v>1.8</v>
      </c>
    </row>
    <row r="1535" spans="1:2" x14ac:dyDescent="0.3">
      <c r="A1535" s="2">
        <v>43177</v>
      </c>
      <c r="B1535" s="1">
        <v>12.6</v>
      </c>
    </row>
    <row r="1536" spans="1:2" x14ac:dyDescent="0.3">
      <c r="A1536" s="2">
        <v>43178</v>
      </c>
      <c r="B1536" s="1">
        <v>26</v>
      </c>
    </row>
    <row r="1537" spans="1:2" x14ac:dyDescent="0.3">
      <c r="A1537" s="2">
        <v>43179</v>
      </c>
      <c r="B1537" s="1">
        <v>13.6</v>
      </c>
    </row>
    <row r="1538" spans="1:2" x14ac:dyDescent="0.3">
      <c r="A1538" s="2">
        <v>43180</v>
      </c>
      <c r="B1538" s="1">
        <v>1.4</v>
      </c>
    </row>
    <row r="1539" spans="1:2" x14ac:dyDescent="0.3">
      <c r="A1539" s="2">
        <v>43181</v>
      </c>
      <c r="B1539" s="1">
        <v>0</v>
      </c>
    </row>
    <row r="1540" spans="1:2" x14ac:dyDescent="0.3">
      <c r="A1540" s="2">
        <v>43182</v>
      </c>
      <c r="B1540" s="1">
        <v>5.6</v>
      </c>
    </row>
    <row r="1541" spans="1:2" x14ac:dyDescent="0.3">
      <c r="A1541" s="2">
        <v>43183</v>
      </c>
      <c r="B1541" s="1">
        <v>37.799999999999997</v>
      </c>
    </row>
    <row r="1542" spans="1:2" x14ac:dyDescent="0.3">
      <c r="A1542" s="2">
        <v>43184</v>
      </c>
      <c r="B1542" s="1">
        <v>36.799999999999997</v>
      </c>
    </row>
    <row r="1543" spans="1:2" x14ac:dyDescent="0.3">
      <c r="A1543" s="2">
        <v>43185</v>
      </c>
      <c r="B1543" s="1">
        <v>1.6</v>
      </c>
    </row>
    <row r="1544" spans="1:2" x14ac:dyDescent="0.3">
      <c r="A1544" s="2">
        <v>43186</v>
      </c>
      <c r="B1544" s="1">
        <v>0</v>
      </c>
    </row>
    <row r="1545" spans="1:2" x14ac:dyDescent="0.3">
      <c r="A1545" s="2">
        <v>43187</v>
      </c>
      <c r="B1545" s="1">
        <v>7.6</v>
      </c>
    </row>
    <row r="1546" spans="1:2" x14ac:dyDescent="0.3">
      <c r="A1546" s="2">
        <v>43188</v>
      </c>
      <c r="B1546" s="1">
        <v>2</v>
      </c>
    </row>
    <row r="1547" spans="1:2" x14ac:dyDescent="0.3">
      <c r="A1547" s="2">
        <v>43189</v>
      </c>
      <c r="B1547" s="1">
        <v>0.8</v>
      </c>
    </row>
    <row r="1548" spans="1:2" x14ac:dyDescent="0.3">
      <c r="A1548" s="2">
        <v>43190</v>
      </c>
      <c r="B1548" s="1">
        <v>11.8</v>
      </c>
    </row>
    <row r="1549" spans="1:2" x14ac:dyDescent="0.3">
      <c r="A1549" s="2">
        <v>43191</v>
      </c>
      <c r="B1549" s="1">
        <v>0</v>
      </c>
    </row>
    <row r="1550" spans="1:2" x14ac:dyDescent="0.3">
      <c r="A1550" s="2">
        <v>43192</v>
      </c>
      <c r="B1550" s="1">
        <v>0</v>
      </c>
    </row>
    <row r="1551" spans="1:2" x14ac:dyDescent="0.3">
      <c r="A1551" s="2">
        <v>43193</v>
      </c>
      <c r="B1551" s="1">
        <v>0</v>
      </c>
    </row>
    <row r="1552" spans="1:2" x14ac:dyDescent="0.3">
      <c r="A1552" s="2">
        <v>43194</v>
      </c>
      <c r="B1552" s="1">
        <v>1.6</v>
      </c>
    </row>
    <row r="1553" spans="1:2" x14ac:dyDescent="0.3">
      <c r="A1553" s="2">
        <v>43195</v>
      </c>
      <c r="B1553" s="1">
        <v>0</v>
      </c>
    </row>
    <row r="1554" spans="1:2" x14ac:dyDescent="0.3">
      <c r="A1554" s="2">
        <v>43196</v>
      </c>
      <c r="B1554" s="1">
        <v>0.8</v>
      </c>
    </row>
    <row r="1555" spans="1:2" x14ac:dyDescent="0.3">
      <c r="A1555" s="2">
        <v>43197</v>
      </c>
      <c r="B1555" s="1">
        <v>8.8000000000000007</v>
      </c>
    </row>
    <row r="1556" spans="1:2" x14ac:dyDescent="0.3">
      <c r="A1556" s="2">
        <v>43198</v>
      </c>
      <c r="B1556" s="1">
        <v>2.6</v>
      </c>
    </row>
    <row r="1557" spans="1:2" x14ac:dyDescent="0.3">
      <c r="A1557" s="2">
        <v>43199</v>
      </c>
      <c r="B1557" s="1">
        <v>10.6</v>
      </c>
    </row>
    <row r="1558" spans="1:2" x14ac:dyDescent="0.3">
      <c r="A1558" s="2">
        <v>43200</v>
      </c>
      <c r="B1558" s="1">
        <v>7.2</v>
      </c>
    </row>
    <row r="1559" spans="1:2" x14ac:dyDescent="0.3">
      <c r="A1559" s="2">
        <v>43201</v>
      </c>
      <c r="B1559" s="1">
        <v>1.8</v>
      </c>
    </row>
    <row r="1560" spans="1:2" x14ac:dyDescent="0.3">
      <c r="A1560" s="2">
        <v>43202</v>
      </c>
      <c r="B1560" s="1">
        <v>0</v>
      </c>
    </row>
    <row r="1561" spans="1:2" x14ac:dyDescent="0.3">
      <c r="A1561" s="2">
        <v>43203</v>
      </c>
      <c r="B1561" s="1">
        <v>22.4</v>
      </c>
    </row>
    <row r="1562" spans="1:2" x14ac:dyDescent="0.3">
      <c r="A1562" s="2">
        <v>43204</v>
      </c>
      <c r="B1562" s="1">
        <v>0.2</v>
      </c>
    </row>
    <row r="1563" spans="1:2" x14ac:dyDescent="0.3">
      <c r="A1563" s="2">
        <v>43205</v>
      </c>
      <c r="B1563" s="1">
        <v>5.6</v>
      </c>
    </row>
    <row r="1564" spans="1:2" x14ac:dyDescent="0.3">
      <c r="A1564" s="2">
        <v>43206</v>
      </c>
      <c r="B1564" s="1">
        <v>2</v>
      </c>
    </row>
    <row r="1565" spans="1:2" x14ac:dyDescent="0.3">
      <c r="A1565" s="2">
        <v>43207</v>
      </c>
      <c r="B1565" s="1">
        <v>0</v>
      </c>
    </row>
    <row r="1566" spans="1:2" x14ac:dyDescent="0.3">
      <c r="A1566" s="2">
        <v>43208</v>
      </c>
      <c r="B1566" s="1">
        <v>0</v>
      </c>
    </row>
    <row r="1567" spans="1:2" x14ac:dyDescent="0.3">
      <c r="A1567" s="2">
        <v>43209</v>
      </c>
      <c r="B1567" s="1">
        <v>0</v>
      </c>
    </row>
    <row r="1568" spans="1:2" x14ac:dyDescent="0.3">
      <c r="A1568" s="2">
        <v>43210</v>
      </c>
      <c r="B1568" s="1">
        <v>0</v>
      </c>
    </row>
    <row r="1569" spans="1:2" x14ac:dyDescent="0.3">
      <c r="A1569" s="2">
        <v>43211</v>
      </c>
      <c r="B1569" s="1">
        <v>0</v>
      </c>
    </row>
    <row r="1570" spans="1:2" x14ac:dyDescent="0.3">
      <c r="A1570" s="2">
        <v>43212</v>
      </c>
      <c r="B1570" s="1">
        <v>0</v>
      </c>
    </row>
    <row r="1571" spans="1:2" x14ac:dyDescent="0.3">
      <c r="A1571" s="2">
        <v>43213</v>
      </c>
      <c r="B1571" s="1">
        <v>0.2</v>
      </c>
    </row>
    <row r="1572" spans="1:2" x14ac:dyDescent="0.3">
      <c r="A1572" s="2">
        <v>43214</v>
      </c>
      <c r="B1572" s="1">
        <v>0.2</v>
      </c>
    </row>
    <row r="1573" spans="1:2" x14ac:dyDescent="0.3">
      <c r="A1573" s="2">
        <v>43215</v>
      </c>
      <c r="B1573" s="1">
        <v>2</v>
      </c>
    </row>
    <row r="1574" spans="1:2" x14ac:dyDescent="0.3">
      <c r="A1574" s="2">
        <v>43216</v>
      </c>
      <c r="B1574" s="1">
        <v>0.2</v>
      </c>
    </row>
    <row r="1575" spans="1:2" x14ac:dyDescent="0.3">
      <c r="A1575" s="2">
        <v>43217</v>
      </c>
      <c r="B1575" s="1">
        <v>0.2</v>
      </c>
    </row>
    <row r="1576" spans="1:2" x14ac:dyDescent="0.3">
      <c r="A1576" s="2">
        <v>43218</v>
      </c>
      <c r="B1576" s="1">
        <v>0.2</v>
      </c>
    </row>
    <row r="1577" spans="1:2" x14ac:dyDescent="0.3">
      <c r="A1577" s="2">
        <v>43219</v>
      </c>
      <c r="B1577" s="1">
        <v>0</v>
      </c>
    </row>
    <row r="1578" spans="1:2" x14ac:dyDescent="0.3">
      <c r="A1578" s="2">
        <v>43220</v>
      </c>
      <c r="B1578" s="1">
        <v>0</v>
      </c>
    </row>
    <row r="1579" spans="1:2" x14ac:dyDescent="0.3">
      <c r="A1579" s="2">
        <v>43221</v>
      </c>
      <c r="B1579" s="1"/>
    </row>
    <row r="1580" spans="1:2" x14ac:dyDescent="0.3">
      <c r="A1580" s="2">
        <v>43222</v>
      </c>
      <c r="B1580" s="4"/>
    </row>
    <row r="1581" spans="1:2" x14ac:dyDescent="0.3">
      <c r="A1581" s="2">
        <v>43223</v>
      </c>
      <c r="B1581" s="1"/>
    </row>
    <row r="1582" spans="1:2" x14ac:dyDescent="0.3">
      <c r="A1582" s="2">
        <v>43224</v>
      </c>
      <c r="B1582" s="1"/>
    </row>
    <row r="1583" spans="1:2" x14ac:dyDescent="0.3">
      <c r="A1583" s="2">
        <v>43225</v>
      </c>
      <c r="B1583" s="1">
        <v>0</v>
      </c>
    </row>
    <row r="1584" spans="1:2" x14ac:dyDescent="0.3">
      <c r="A1584" s="2">
        <v>43226</v>
      </c>
      <c r="B1584" s="1">
        <v>0</v>
      </c>
    </row>
    <row r="1585" spans="1:2" x14ac:dyDescent="0.3">
      <c r="A1585" s="2">
        <v>43227</v>
      </c>
      <c r="B1585" s="1">
        <v>0</v>
      </c>
    </row>
    <row r="1586" spans="1:2" x14ac:dyDescent="0.3">
      <c r="A1586" s="2">
        <v>43228</v>
      </c>
      <c r="B1586" s="1">
        <v>0</v>
      </c>
    </row>
    <row r="1587" spans="1:2" x14ac:dyDescent="0.3">
      <c r="A1587" s="2">
        <v>43229</v>
      </c>
      <c r="B1587" s="1">
        <v>1</v>
      </c>
    </row>
    <row r="1588" spans="1:2" x14ac:dyDescent="0.3">
      <c r="A1588" s="2">
        <v>43230</v>
      </c>
      <c r="B1588" s="1">
        <v>3.4</v>
      </c>
    </row>
    <row r="1589" spans="1:2" x14ac:dyDescent="0.3">
      <c r="A1589" s="2">
        <v>43231</v>
      </c>
      <c r="B1589" s="1">
        <v>2</v>
      </c>
    </row>
    <row r="1590" spans="1:2" x14ac:dyDescent="0.3">
      <c r="A1590" s="2">
        <v>43232</v>
      </c>
      <c r="B1590" s="1">
        <v>10</v>
      </c>
    </row>
    <row r="1591" spans="1:2" x14ac:dyDescent="0.3">
      <c r="A1591" s="2">
        <v>43233</v>
      </c>
      <c r="B1591" s="1">
        <v>2.4</v>
      </c>
    </row>
    <row r="1592" spans="1:2" x14ac:dyDescent="0.3">
      <c r="A1592" s="2">
        <v>43234</v>
      </c>
      <c r="B1592" s="1">
        <v>23.2</v>
      </c>
    </row>
    <row r="1593" spans="1:2" x14ac:dyDescent="0.3">
      <c r="A1593" s="2">
        <v>43235</v>
      </c>
      <c r="B1593" s="1">
        <v>0</v>
      </c>
    </row>
    <row r="1594" spans="1:2" x14ac:dyDescent="0.3">
      <c r="A1594" s="2">
        <v>43236</v>
      </c>
      <c r="B1594" s="1">
        <v>0</v>
      </c>
    </row>
    <row r="1595" spans="1:2" x14ac:dyDescent="0.3">
      <c r="A1595" s="2">
        <v>43237</v>
      </c>
      <c r="B1595" s="1">
        <v>0</v>
      </c>
    </row>
    <row r="1596" spans="1:2" x14ac:dyDescent="0.3">
      <c r="A1596" s="2">
        <v>43238</v>
      </c>
      <c r="B1596" s="1">
        <v>0</v>
      </c>
    </row>
    <row r="1597" spans="1:2" x14ac:dyDescent="0.3">
      <c r="A1597" s="2">
        <v>43239</v>
      </c>
      <c r="B1597" s="1">
        <v>0</v>
      </c>
    </row>
    <row r="1598" spans="1:2" x14ac:dyDescent="0.3">
      <c r="A1598" s="2">
        <v>43240</v>
      </c>
      <c r="B1598" s="1">
        <v>0</v>
      </c>
    </row>
    <row r="1599" spans="1:2" x14ac:dyDescent="0.3">
      <c r="A1599" s="2">
        <v>43241</v>
      </c>
      <c r="B1599" s="1">
        <v>0</v>
      </c>
    </row>
    <row r="1600" spans="1:2" x14ac:dyDescent="0.3">
      <c r="A1600" s="2">
        <v>43242</v>
      </c>
      <c r="B1600" s="1">
        <v>0</v>
      </c>
    </row>
    <row r="1601" spans="1:2" x14ac:dyDescent="0.3">
      <c r="A1601" s="2">
        <v>43243</v>
      </c>
      <c r="B1601" s="1">
        <v>1.2</v>
      </c>
    </row>
    <row r="1602" spans="1:2" x14ac:dyDescent="0.3">
      <c r="A1602" s="2">
        <v>43244</v>
      </c>
      <c r="B1602" s="1">
        <v>9.4</v>
      </c>
    </row>
    <row r="1603" spans="1:2" x14ac:dyDescent="0.3">
      <c r="A1603" s="2">
        <v>43245</v>
      </c>
      <c r="B1603" s="1">
        <v>10</v>
      </c>
    </row>
    <row r="1604" spans="1:2" x14ac:dyDescent="0.3">
      <c r="A1604" s="2">
        <v>43246</v>
      </c>
      <c r="B1604" s="1">
        <v>32.200000000000003</v>
      </c>
    </row>
    <row r="1605" spans="1:2" x14ac:dyDescent="0.3">
      <c r="A1605" s="2">
        <v>43247</v>
      </c>
      <c r="B1605" s="1">
        <v>4</v>
      </c>
    </row>
    <row r="1606" spans="1:2" x14ac:dyDescent="0.3">
      <c r="A1606" s="2">
        <v>43248</v>
      </c>
      <c r="B1606" s="1">
        <v>0.6</v>
      </c>
    </row>
    <row r="1607" spans="1:2" x14ac:dyDescent="0.3">
      <c r="A1607" s="2">
        <v>43249</v>
      </c>
      <c r="B1607" s="1">
        <v>0.2</v>
      </c>
    </row>
    <row r="1608" spans="1:2" x14ac:dyDescent="0.3">
      <c r="A1608" s="2">
        <v>43250</v>
      </c>
      <c r="B1608" s="1">
        <v>2.4</v>
      </c>
    </row>
    <row r="1609" spans="1:2" x14ac:dyDescent="0.3">
      <c r="A1609" s="2">
        <v>43251</v>
      </c>
      <c r="B1609" s="1">
        <v>2.6</v>
      </c>
    </row>
    <row r="1610" spans="1:2" x14ac:dyDescent="0.3">
      <c r="A1610" s="2">
        <v>43252</v>
      </c>
      <c r="B1610" s="1">
        <v>13.2</v>
      </c>
    </row>
    <row r="1611" spans="1:2" x14ac:dyDescent="0.3">
      <c r="A1611" s="2">
        <v>43253</v>
      </c>
      <c r="B1611" s="1">
        <v>0</v>
      </c>
    </row>
    <row r="1612" spans="1:2" x14ac:dyDescent="0.3">
      <c r="A1612" s="2">
        <v>43254</v>
      </c>
      <c r="B1612" s="1">
        <v>1.4</v>
      </c>
    </row>
    <row r="1613" spans="1:2" x14ac:dyDescent="0.3">
      <c r="A1613" s="2">
        <v>43255</v>
      </c>
      <c r="B1613" s="1">
        <v>5.8</v>
      </c>
    </row>
    <row r="1614" spans="1:2" x14ac:dyDescent="0.3">
      <c r="A1614" s="2">
        <v>43256</v>
      </c>
      <c r="B1614" s="1">
        <v>5.4</v>
      </c>
    </row>
    <row r="1615" spans="1:2" x14ac:dyDescent="0.3">
      <c r="A1615" s="2">
        <v>43257</v>
      </c>
      <c r="B1615" s="1">
        <v>0.2</v>
      </c>
    </row>
    <row r="1616" spans="1:2" x14ac:dyDescent="0.3">
      <c r="A1616" s="2">
        <v>43258</v>
      </c>
      <c r="B1616" s="1">
        <v>0.2</v>
      </c>
    </row>
    <row r="1617" spans="1:2" x14ac:dyDescent="0.3">
      <c r="A1617" s="2">
        <v>43259</v>
      </c>
      <c r="B1617" s="1">
        <v>31.2</v>
      </c>
    </row>
    <row r="1618" spans="1:2" x14ac:dyDescent="0.3">
      <c r="A1618" s="2">
        <v>43260</v>
      </c>
      <c r="B1618" s="1">
        <v>2</v>
      </c>
    </row>
    <row r="1619" spans="1:2" x14ac:dyDescent="0.3">
      <c r="A1619" s="2">
        <v>43261</v>
      </c>
      <c r="B1619" s="1">
        <v>28.6</v>
      </c>
    </row>
    <row r="1620" spans="1:2" x14ac:dyDescent="0.3">
      <c r="A1620" s="2">
        <v>43262</v>
      </c>
      <c r="B1620" s="1">
        <v>3.8</v>
      </c>
    </row>
    <row r="1621" spans="1:2" x14ac:dyDescent="0.3">
      <c r="A1621" s="2">
        <v>43263</v>
      </c>
      <c r="B1621" s="1">
        <v>9.4</v>
      </c>
    </row>
    <row r="1622" spans="1:2" x14ac:dyDescent="0.3">
      <c r="A1622" s="2">
        <v>43264</v>
      </c>
      <c r="B1622" s="1">
        <v>0</v>
      </c>
    </row>
    <row r="1623" spans="1:2" x14ac:dyDescent="0.3">
      <c r="A1623" s="2">
        <v>43265</v>
      </c>
      <c r="B1623" s="1">
        <v>0</v>
      </c>
    </row>
    <row r="1624" spans="1:2" x14ac:dyDescent="0.3">
      <c r="A1624" s="2">
        <v>43266</v>
      </c>
      <c r="B1624" s="1">
        <v>2</v>
      </c>
    </row>
    <row r="1625" spans="1:2" x14ac:dyDescent="0.3">
      <c r="A1625" s="2">
        <v>43267</v>
      </c>
      <c r="B1625" s="1">
        <v>0.2</v>
      </c>
    </row>
    <row r="1626" spans="1:2" x14ac:dyDescent="0.3">
      <c r="A1626" s="2">
        <v>43268</v>
      </c>
      <c r="B1626" s="1">
        <v>0</v>
      </c>
    </row>
    <row r="1627" spans="1:2" x14ac:dyDescent="0.3">
      <c r="A1627" s="2">
        <v>43269</v>
      </c>
      <c r="B1627" s="1">
        <v>0</v>
      </c>
    </row>
    <row r="1628" spans="1:2" x14ac:dyDescent="0.3">
      <c r="A1628" s="2">
        <v>43270</v>
      </c>
      <c r="B1628" s="1">
        <v>0</v>
      </c>
    </row>
    <row r="1629" spans="1:2" x14ac:dyDescent="0.3">
      <c r="A1629" s="2">
        <v>43271</v>
      </c>
      <c r="B1629" s="1">
        <v>0</v>
      </c>
    </row>
    <row r="1630" spans="1:2" x14ac:dyDescent="0.3">
      <c r="A1630" s="2">
        <v>43272</v>
      </c>
      <c r="B1630" s="1">
        <v>1</v>
      </c>
    </row>
    <row r="1631" spans="1:2" x14ac:dyDescent="0.3">
      <c r="A1631" s="2">
        <v>43273</v>
      </c>
      <c r="B1631" s="1">
        <v>0</v>
      </c>
    </row>
    <row r="1632" spans="1:2" x14ac:dyDescent="0.3">
      <c r="A1632" s="2">
        <v>43274</v>
      </c>
      <c r="B1632" s="1">
        <v>0</v>
      </c>
    </row>
    <row r="1633" spans="1:2" x14ac:dyDescent="0.3">
      <c r="A1633" s="2">
        <v>43275</v>
      </c>
      <c r="B1633" s="1">
        <v>0</v>
      </c>
    </row>
    <row r="1634" spans="1:2" x14ac:dyDescent="0.3">
      <c r="A1634" s="2">
        <v>43276</v>
      </c>
      <c r="B1634" s="1">
        <v>0</v>
      </c>
    </row>
    <row r="1635" spans="1:2" x14ac:dyDescent="0.3">
      <c r="A1635" s="2">
        <v>43277</v>
      </c>
      <c r="B1635" s="1">
        <v>2.4</v>
      </c>
    </row>
    <row r="1636" spans="1:2" x14ac:dyDescent="0.3">
      <c r="A1636" s="2">
        <v>43278</v>
      </c>
      <c r="B1636" s="1">
        <v>1.4</v>
      </c>
    </row>
    <row r="1637" spans="1:2" x14ac:dyDescent="0.3">
      <c r="A1637" s="2">
        <v>43279</v>
      </c>
      <c r="B1637" s="1">
        <v>0.2</v>
      </c>
    </row>
    <row r="1638" spans="1:2" x14ac:dyDescent="0.3">
      <c r="A1638" s="2">
        <v>43280</v>
      </c>
      <c r="B1638" s="1">
        <v>0</v>
      </c>
    </row>
    <row r="1639" spans="1:2" x14ac:dyDescent="0.3">
      <c r="A1639" s="2">
        <v>43281</v>
      </c>
      <c r="B1639" s="1">
        <v>10.8</v>
      </c>
    </row>
    <row r="1640" spans="1:2" x14ac:dyDescent="0.3">
      <c r="A1640" s="2">
        <v>43282</v>
      </c>
      <c r="B1640" s="1">
        <v>0.6</v>
      </c>
    </row>
    <row r="1641" spans="1:2" x14ac:dyDescent="0.3">
      <c r="A1641" s="2">
        <v>43283</v>
      </c>
      <c r="B1641" s="1">
        <v>6.8</v>
      </c>
    </row>
    <row r="1642" spans="1:2" x14ac:dyDescent="0.3">
      <c r="A1642" s="2">
        <v>43284</v>
      </c>
      <c r="B1642" s="1">
        <v>0</v>
      </c>
    </row>
    <row r="1643" spans="1:2" x14ac:dyDescent="0.3">
      <c r="A1643" s="2">
        <v>43285</v>
      </c>
      <c r="B1643" s="1">
        <v>7.4</v>
      </c>
    </row>
    <row r="1644" spans="1:2" x14ac:dyDescent="0.3">
      <c r="A1644" s="2">
        <v>43286</v>
      </c>
      <c r="B1644" s="1">
        <v>0</v>
      </c>
    </row>
    <row r="1645" spans="1:2" x14ac:dyDescent="0.3">
      <c r="A1645" s="2">
        <v>43287</v>
      </c>
      <c r="B1645" s="1">
        <v>0.2</v>
      </c>
    </row>
    <row r="1646" spans="1:2" x14ac:dyDescent="0.3">
      <c r="A1646" s="2">
        <v>43288</v>
      </c>
      <c r="B1646" s="1">
        <v>0</v>
      </c>
    </row>
    <row r="1647" spans="1:2" x14ac:dyDescent="0.3">
      <c r="A1647" s="2">
        <v>43289</v>
      </c>
      <c r="B1647" s="1">
        <v>0</v>
      </c>
    </row>
    <row r="1648" spans="1:2" x14ac:dyDescent="0.3">
      <c r="A1648" s="2">
        <v>43290</v>
      </c>
      <c r="B1648" s="1">
        <v>0</v>
      </c>
    </row>
    <row r="1649" spans="1:2" x14ac:dyDescent="0.3">
      <c r="A1649" s="2">
        <v>43291</v>
      </c>
      <c r="B1649" s="1">
        <v>0</v>
      </c>
    </row>
    <row r="1650" spans="1:2" x14ac:dyDescent="0.3">
      <c r="A1650" s="2">
        <v>43292</v>
      </c>
      <c r="B1650" s="1">
        <v>31.6</v>
      </c>
    </row>
    <row r="1651" spans="1:2" x14ac:dyDescent="0.3">
      <c r="A1651" s="2">
        <v>43293</v>
      </c>
      <c r="B1651" s="1">
        <v>0.8</v>
      </c>
    </row>
    <row r="1652" spans="1:2" x14ac:dyDescent="0.3">
      <c r="A1652" s="2">
        <v>43294</v>
      </c>
      <c r="B1652" s="1">
        <v>4</v>
      </c>
    </row>
    <row r="1653" spans="1:2" x14ac:dyDescent="0.3">
      <c r="A1653" s="2">
        <v>43295</v>
      </c>
      <c r="B1653" s="1">
        <v>0</v>
      </c>
    </row>
    <row r="1654" spans="1:2" x14ac:dyDescent="0.3">
      <c r="A1654" s="2">
        <v>43296</v>
      </c>
      <c r="B1654" s="1">
        <v>0.6</v>
      </c>
    </row>
    <row r="1655" spans="1:2" x14ac:dyDescent="0.3">
      <c r="A1655" s="2">
        <v>43297</v>
      </c>
      <c r="B1655" s="1">
        <v>0</v>
      </c>
    </row>
    <row r="1656" spans="1:2" x14ac:dyDescent="0.3">
      <c r="A1656" s="2">
        <v>43298</v>
      </c>
      <c r="B1656" s="1">
        <v>0.8</v>
      </c>
    </row>
    <row r="1657" spans="1:2" x14ac:dyDescent="0.3">
      <c r="A1657" s="2">
        <v>43299</v>
      </c>
      <c r="B1657" s="1">
        <v>0.8</v>
      </c>
    </row>
    <row r="1658" spans="1:2" x14ac:dyDescent="0.3">
      <c r="A1658" s="2">
        <v>43300</v>
      </c>
      <c r="B1658" s="1">
        <v>6.6</v>
      </c>
    </row>
    <row r="1659" spans="1:2" x14ac:dyDescent="0.3">
      <c r="A1659" s="2">
        <v>43301</v>
      </c>
      <c r="B1659" s="1">
        <v>12.8</v>
      </c>
    </row>
    <row r="1660" spans="1:2" x14ac:dyDescent="0.3">
      <c r="A1660" s="2">
        <v>43302</v>
      </c>
      <c r="B1660" s="1">
        <v>0.8</v>
      </c>
    </row>
    <row r="1661" spans="1:2" x14ac:dyDescent="0.3">
      <c r="A1661" s="2">
        <v>43303</v>
      </c>
      <c r="B1661" s="1">
        <v>0</v>
      </c>
    </row>
    <row r="1662" spans="1:2" x14ac:dyDescent="0.3">
      <c r="A1662" s="2">
        <v>43304</v>
      </c>
      <c r="B1662" s="1">
        <v>0.2</v>
      </c>
    </row>
    <row r="1663" spans="1:2" x14ac:dyDescent="0.3">
      <c r="A1663" s="2">
        <v>43305</v>
      </c>
      <c r="B1663" s="1">
        <v>0.6</v>
      </c>
    </row>
    <row r="1664" spans="1:2" x14ac:dyDescent="0.3">
      <c r="A1664" s="2">
        <v>43306</v>
      </c>
      <c r="B1664" s="1">
        <v>0</v>
      </c>
    </row>
    <row r="1665" spans="1:2" x14ac:dyDescent="0.3">
      <c r="A1665" s="2">
        <v>43307</v>
      </c>
      <c r="B1665" s="1">
        <v>3.8</v>
      </c>
    </row>
    <row r="1666" spans="1:2" x14ac:dyDescent="0.3">
      <c r="A1666" s="2">
        <v>43308</v>
      </c>
      <c r="B1666" s="1">
        <v>0.2</v>
      </c>
    </row>
    <row r="1667" spans="1:2" x14ac:dyDescent="0.3">
      <c r="A1667" s="2">
        <v>43309</v>
      </c>
      <c r="B1667" s="1">
        <v>0.8</v>
      </c>
    </row>
    <row r="1668" spans="1:2" x14ac:dyDescent="0.3">
      <c r="A1668" s="2">
        <v>43310</v>
      </c>
      <c r="B1668" s="1">
        <v>0</v>
      </c>
    </row>
    <row r="1669" spans="1:2" x14ac:dyDescent="0.3">
      <c r="A1669" s="2">
        <v>43311</v>
      </c>
      <c r="B1669" s="1">
        <v>0</v>
      </c>
    </row>
    <row r="1670" spans="1:2" x14ac:dyDescent="0.3">
      <c r="A1670" s="2">
        <v>43312</v>
      </c>
      <c r="B1670" s="1">
        <v>2.4</v>
      </c>
    </row>
    <row r="1671" spans="1:2" x14ac:dyDescent="0.3">
      <c r="A1671" s="2">
        <v>43313</v>
      </c>
      <c r="B1671" s="1">
        <v>0</v>
      </c>
    </row>
    <row r="1672" spans="1:2" x14ac:dyDescent="0.3">
      <c r="A1672" s="2">
        <v>43314</v>
      </c>
      <c r="B1672" s="1">
        <v>0.2</v>
      </c>
    </row>
    <row r="1673" spans="1:2" x14ac:dyDescent="0.3">
      <c r="A1673" s="2">
        <v>43315</v>
      </c>
      <c r="B1673" s="1">
        <v>0</v>
      </c>
    </row>
    <row r="1674" spans="1:2" x14ac:dyDescent="0.3">
      <c r="A1674" s="2">
        <v>43316</v>
      </c>
      <c r="B1674" s="1">
        <v>0</v>
      </c>
    </row>
    <row r="1675" spans="1:2" x14ac:dyDescent="0.3">
      <c r="A1675" s="2">
        <v>43317</v>
      </c>
      <c r="B1675" s="1">
        <v>0</v>
      </c>
    </row>
    <row r="1676" spans="1:2" x14ac:dyDescent="0.3">
      <c r="A1676" s="2">
        <v>43318</v>
      </c>
      <c r="B1676" s="1">
        <v>0</v>
      </c>
    </row>
    <row r="1677" spans="1:2" x14ac:dyDescent="0.3">
      <c r="A1677" s="2">
        <v>43319</v>
      </c>
      <c r="B1677" s="1">
        <v>1</v>
      </c>
    </row>
    <row r="1678" spans="1:2" x14ac:dyDescent="0.3">
      <c r="A1678" s="2">
        <v>43320</v>
      </c>
      <c r="B1678" s="1">
        <v>24.4</v>
      </c>
    </row>
    <row r="1679" spans="1:2" x14ac:dyDescent="0.3">
      <c r="A1679" s="2">
        <v>43321</v>
      </c>
      <c r="B1679" s="1">
        <v>4</v>
      </c>
    </row>
    <row r="1680" spans="1:2" x14ac:dyDescent="0.3">
      <c r="A1680" s="2">
        <v>43322</v>
      </c>
      <c r="B1680" s="1">
        <v>0.2</v>
      </c>
    </row>
    <row r="1681" spans="1:2" x14ac:dyDescent="0.3">
      <c r="A1681" s="2">
        <v>43323</v>
      </c>
      <c r="B1681" s="1">
        <v>0</v>
      </c>
    </row>
    <row r="1682" spans="1:2" x14ac:dyDescent="0.3">
      <c r="A1682" s="2">
        <v>43324</v>
      </c>
      <c r="B1682" s="1">
        <v>0.4</v>
      </c>
    </row>
    <row r="1683" spans="1:2" x14ac:dyDescent="0.3">
      <c r="A1683" s="2">
        <v>43325</v>
      </c>
      <c r="B1683" s="1">
        <v>0.8</v>
      </c>
    </row>
    <row r="1684" spans="1:2" x14ac:dyDescent="0.3">
      <c r="A1684" s="2">
        <v>43326</v>
      </c>
      <c r="B1684" s="1">
        <v>0</v>
      </c>
    </row>
    <row r="1685" spans="1:2" x14ac:dyDescent="0.3">
      <c r="A1685" s="2">
        <v>43327</v>
      </c>
      <c r="B1685" s="1">
        <v>0</v>
      </c>
    </row>
    <row r="1686" spans="1:2" x14ac:dyDescent="0.3">
      <c r="A1686" s="2">
        <v>43328</v>
      </c>
      <c r="B1686" s="1">
        <v>1</v>
      </c>
    </row>
    <row r="1687" spans="1:2" x14ac:dyDescent="0.3">
      <c r="A1687" s="2">
        <v>43329</v>
      </c>
      <c r="B1687" s="1">
        <v>11.8</v>
      </c>
    </row>
    <row r="1688" spans="1:2" x14ac:dyDescent="0.3">
      <c r="A1688" s="2">
        <v>43330</v>
      </c>
      <c r="B1688" s="1">
        <v>0</v>
      </c>
    </row>
    <row r="1689" spans="1:2" x14ac:dyDescent="0.3">
      <c r="A1689" s="2">
        <v>43331</v>
      </c>
      <c r="B1689" s="1">
        <v>0</v>
      </c>
    </row>
    <row r="1690" spans="1:2" x14ac:dyDescent="0.3">
      <c r="A1690" s="2">
        <v>43332</v>
      </c>
      <c r="B1690" s="1">
        <v>0</v>
      </c>
    </row>
    <row r="1691" spans="1:2" x14ac:dyDescent="0.3">
      <c r="A1691" s="2">
        <v>43333</v>
      </c>
      <c r="B1691" s="1">
        <v>0</v>
      </c>
    </row>
    <row r="1692" spans="1:2" x14ac:dyDescent="0.3">
      <c r="A1692" s="2">
        <v>43334</v>
      </c>
      <c r="B1692" s="1">
        <v>0</v>
      </c>
    </row>
    <row r="1693" spans="1:2" x14ac:dyDescent="0.3">
      <c r="A1693" s="2">
        <v>43335</v>
      </c>
      <c r="B1693" s="1">
        <v>0</v>
      </c>
    </row>
    <row r="1694" spans="1:2" x14ac:dyDescent="0.3">
      <c r="A1694" s="2">
        <v>43336</v>
      </c>
      <c r="B1694" s="1">
        <v>0</v>
      </c>
    </row>
    <row r="1695" spans="1:2" x14ac:dyDescent="0.3">
      <c r="A1695" s="2">
        <v>43337</v>
      </c>
      <c r="B1695" s="1">
        <v>0</v>
      </c>
    </row>
    <row r="1696" spans="1:2" x14ac:dyDescent="0.3">
      <c r="A1696" s="2">
        <v>43338</v>
      </c>
      <c r="B1696" s="1">
        <v>0</v>
      </c>
    </row>
    <row r="1697" spans="1:2" x14ac:dyDescent="0.3">
      <c r="A1697" s="2">
        <v>43339</v>
      </c>
      <c r="B1697" s="1">
        <v>0</v>
      </c>
    </row>
    <row r="1698" spans="1:2" x14ac:dyDescent="0.3">
      <c r="A1698" s="2">
        <v>43340</v>
      </c>
      <c r="B1698" s="1">
        <v>0.2</v>
      </c>
    </row>
    <row r="1699" spans="1:2" x14ac:dyDescent="0.3">
      <c r="A1699" s="2">
        <v>43341</v>
      </c>
      <c r="B1699" s="1">
        <v>3.4</v>
      </c>
    </row>
    <row r="1700" spans="1:2" x14ac:dyDescent="0.3">
      <c r="A1700" s="2">
        <v>43342</v>
      </c>
      <c r="B1700" s="1">
        <v>0.4</v>
      </c>
    </row>
    <row r="1701" spans="1:2" x14ac:dyDescent="0.3">
      <c r="A1701" s="2">
        <v>43343</v>
      </c>
      <c r="B1701" s="1">
        <v>0</v>
      </c>
    </row>
    <row r="1702" spans="1:2" x14ac:dyDescent="0.3">
      <c r="A1702" s="2">
        <v>43344</v>
      </c>
      <c r="B1702" s="1">
        <v>0</v>
      </c>
    </row>
    <row r="1703" spans="1:2" x14ac:dyDescent="0.3">
      <c r="A1703" s="2">
        <v>43345</v>
      </c>
      <c r="B1703" s="1">
        <v>0</v>
      </c>
    </row>
    <row r="1704" spans="1:2" x14ac:dyDescent="0.3">
      <c r="A1704" s="2">
        <v>43346</v>
      </c>
      <c r="B1704" s="1">
        <v>0</v>
      </c>
    </row>
    <row r="1705" spans="1:2" x14ac:dyDescent="0.3">
      <c r="A1705" s="2">
        <v>43347</v>
      </c>
      <c r="B1705" s="1">
        <v>0</v>
      </c>
    </row>
    <row r="1706" spans="1:2" x14ac:dyDescent="0.3">
      <c r="A1706" s="2">
        <v>43348</v>
      </c>
      <c r="B1706" s="1"/>
    </row>
    <row r="1707" spans="1:2" x14ac:dyDescent="0.3">
      <c r="A1707" s="2">
        <v>43349</v>
      </c>
      <c r="B1707" s="1">
        <v>23.4</v>
      </c>
    </row>
    <row r="1708" spans="1:2" x14ac:dyDescent="0.3">
      <c r="A1708" s="2">
        <v>43350</v>
      </c>
      <c r="B1708" s="1">
        <v>0</v>
      </c>
    </row>
    <row r="1709" spans="1:2" x14ac:dyDescent="0.3">
      <c r="A1709" s="2">
        <v>43351</v>
      </c>
      <c r="B1709" s="1">
        <v>0.2</v>
      </c>
    </row>
    <row r="1710" spans="1:2" x14ac:dyDescent="0.3">
      <c r="A1710" s="2">
        <v>43352</v>
      </c>
      <c r="B1710" s="1">
        <v>0</v>
      </c>
    </row>
    <row r="1711" spans="1:2" x14ac:dyDescent="0.3">
      <c r="A1711" s="2">
        <v>43353</v>
      </c>
      <c r="B1711" s="1">
        <v>0</v>
      </c>
    </row>
    <row r="1712" spans="1:2" x14ac:dyDescent="0.3">
      <c r="A1712" s="2">
        <v>43354</v>
      </c>
      <c r="B1712" s="1">
        <v>0</v>
      </c>
    </row>
    <row r="1713" spans="1:2" x14ac:dyDescent="0.3">
      <c r="A1713" s="2">
        <v>43355</v>
      </c>
      <c r="B1713" s="1">
        <v>0</v>
      </c>
    </row>
    <row r="1714" spans="1:2" x14ac:dyDescent="0.3">
      <c r="A1714" s="2">
        <v>43356</v>
      </c>
      <c r="B1714" s="1">
        <v>0</v>
      </c>
    </row>
    <row r="1715" spans="1:2" x14ac:dyDescent="0.3">
      <c r="A1715" s="2">
        <v>43357</v>
      </c>
      <c r="B1715" s="1">
        <v>0</v>
      </c>
    </row>
    <row r="1716" spans="1:2" x14ac:dyDescent="0.3">
      <c r="A1716" s="2">
        <v>43358</v>
      </c>
      <c r="B1716" s="1">
        <v>0</v>
      </c>
    </row>
    <row r="1717" spans="1:2" x14ac:dyDescent="0.3">
      <c r="A1717" s="2">
        <v>43359</v>
      </c>
      <c r="B1717" s="1">
        <v>0</v>
      </c>
    </row>
    <row r="1718" spans="1:2" x14ac:dyDescent="0.3">
      <c r="A1718" s="2">
        <v>43360</v>
      </c>
      <c r="B1718" s="1">
        <v>0.8</v>
      </c>
    </row>
    <row r="1719" spans="1:2" x14ac:dyDescent="0.3">
      <c r="A1719" s="2">
        <v>43361</v>
      </c>
      <c r="B1719" s="1">
        <v>0</v>
      </c>
    </row>
    <row r="1720" spans="1:2" x14ac:dyDescent="0.3">
      <c r="A1720" s="2">
        <v>43362</v>
      </c>
      <c r="B1720" s="1">
        <v>0</v>
      </c>
    </row>
    <row r="1721" spans="1:2" x14ac:dyDescent="0.3">
      <c r="A1721" s="2">
        <v>43363</v>
      </c>
      <c r="B1721" s="1">
        <v>0</v>
      </c>
    </row>
    <row r="1722" spans="1:2" x14ac:dyDescent="0.3">
      <c r="A1722" s="2">
        <v>43364</v>
      </c>
      <c r="B1722" s="1">
        <v>0</v>
      </c>
    </row>
    <row r="1723" spans="1:2" x14ac:dyDescent="0.3">
      <c r="A1723" s="2">
        <v>43365</v>
      </c>
      <c r="B1723" s="1">
        <v>0</v>
      </c>
    </row>
    <row r="1724" spans="1:2" x14ac:dyDescent="0.3">
      <c r="A1724" s="2">
        <v>43366</v>
      </c>
      <c r="B1724" s="1">
        <v>0</v>
      </c>
    </row>
    <row r="1725" spans="1:2" x14ac:dyDescent="0.3">
      <c r="A1725" s="2">
        <v>43367</v>
      </c>
      <c r="B1725" s="1">
        <v>2.8</v>
      </c>
    </row>
    <row r="1726" spans="1:2" x14ac:dyDescent="0.3">
      <c r="A1726" s="2">
        <v>43368</v>
      </c>
      <c r="B1726" s="1">
        <v>0</v>
      </c>
    </row>
    <row r="1727" spans="1:2" x14ac:dyDescent="0.3">
      <c r="A1727" s="2">
        <v>43369</v>
      </c>
      <c r="B1727" s="1">
        <v>0</v>
      </c>
    </row>
    <row r="1728" spans="1:2" x14ac:dyDescent="0.3">
      <c r="A1728" s="2">
        <v>43370</v>
      </c>
      <c r="B1728" s="1">
        <v>0</v>
      </c>
    </row>
    <row r="1729" spans="1:2" x14ac:dyDescent="0.3">
      <c r="A1729" s="2">
        <v>43371</v>
      </c>
      <c r="B1729" s="1"/>
    </row>
    <row r="1730" spans="1:2" x14ac:dyDescent="0.3">
      <c r="A1730" s="2">
        <v>43372</v>
      </c>
      <c r="B1730" s="1">
        <v>0.2</v>
      </c>
    </row>
    <row r="1731" spans="1:2" x14ac:dyDescent="0.3">
      <c r="A1731" s="2">
        <v>43373</v>
      </c>
      <c r="B1731" s="1">
        <v>0.2</v>
      </c>
    </row>
    <row r="1732" spans="1:2" x14ac:dyDescent="0.3">
      <c r="A1732" s="2">
        <v>43374</v>
      </c>
      <c r="B1732" s="1">
        <v>0</v>
      </c>
    </row>
    <row r="1733" spans="1:2" x14ac:dyDescent="0.3">
      <c r="A1733" s="2">
        <v>43375</v>
      </c>
      <c r="B1733" s="1">
        <v>0</v>
      </c>
    </row>
    <row r="1734" spans="1:2" x14ac:dyDescent="0.3">
      <c r="A1734" s="2">
        <v>43376</v>
      </c>
      <c r="B1734" s="1">
        <v>0</v>
      </c>
    </row>
    <row r="1735" spans="1:2" x14ac:dyDescent="0.3">
      <c r="A1735" s="2">
        <v>43377</v>
      </c>
      <c r="B1735" s="1">
        <v>0</v>
      </c>
    </row>
    <row r="1736" spans="1:2" x14ac:dyDescent="0.3">
      <c r="A1736" s="2">
        <v>43378</v>
      </c>
      <c r="B1736" s="1">
        <v>0</v>
      </c>
    </row>
    <row r="1737" spans="1:2" x14ac:dyDescent="0.3">
      <c r="A1737" s="2">
        <v>43379</v>
      </c>
      <c r="B1737" s="1">
        <v>5</v>
      </c>
    </row>
    <row r="1738" spans="1:2" x14ac:dyDescent="0.3">
      <c r="A1738" s="2">
        <v>43380</v>
      </c>
      <c r="B1738" s="1">
        <v>2.2000000000000002</v>
      </c>
    </row>
    <row r="1739" spans="1:2" x14ac:dyDescent="0.3">
      <c r="A1739" s="2">
        <v>43381</v>
      </c>
      <c r="B1739" s="1">
        <v>0</v>
      </c>
    </row>
    <row r="1740" spans="1:2" x14ac:dyDescent="0.3">
      <c r="A1740" s="2">
        <v>43382</v>
      </c>
      <c r="B1740" s="1">
        <v>0</v>
      </c>
    </row>
    <row r="1741" spans="1:2" x14ac:dyDescent="0.3">
      <c r="A1741" s="2">
        <v>43383</v>
      </c>
      <c r="B1741" s="1">
        <v>0</v>
      </c>
    </row>
    <row r="1742" spans="1:2" x14ac:dyDescent="0.3">
      <c r="A1742" s="2">
        <v>43384</v>
      </c>
      <c r="B1742" s="1">
        <v>1.2</v>
      </c>
    </row>
    <row r="1743" spans="1:2" x14ac:dyDescent="0.3">
      <c r="A1743" s="2">
        <v>43385</v>
      </c>
      <c r="B1743" s="1">
        <v>0</v>
      </c>
    </row>
    <row r="1744" spans="1:2" x14ac:dyDescent="0.3">
      <c r="A1744" s="2">
        <v>43386</v>
      </c>
      <c r="B1744" s="1">
        <v>0</v>
      </c>
    </row>
    <row r="1745" spans="1:2" x14ac:dyDescent="0.3">
      <c r="A1745" s="2">
        <v>43387</v>
      </c>
      <c r="B1745" s="1">
        <v>27.6</v>
      </c>
    </row>
    <row r="1746" spans="1:2" x14ac:dyDescent="0.3">
      <c r="A1746" s="2">
        <v>43388</v>
      </c>
      <c r="B1746" s="1">
        <v>2.4</v>
      </c>
    </row>
    <row r="1747" spans="1:2" x14ac:dyDescent="0.3">
      <c r="A1747" s="2">
        <v>43389</v>
      </c>
      <c r="B1747" s="1">
        <v>0</v>
      </c>
    </row>
    <row r="1748" spans="1:2" x14ac:dyDescent="0.3">
      <c r="A1748" s="2">
        <v>43390</v>
      </c>
      <c r="B1748" s="1">
        <v>0</v>
      </c>
    </row>
    <row r="1749" spans="1:2" x14ac:dyDescent="0.3">
      <c r="A1749" s="2">
        <v>43391</v>
      </c>
      <c r="B1749" s="1">
        <v>8.8000000000000007</v>
      </c>
    </row>
    <row r="1750" spans="1:2" x14ac:dyDescent="0.3">
      <c r="A1750" s="2">
        <v>43392</v>
      </c>
      <c r="B1750" s="1">
        <v>1.8</v>
      </c>
    </row>
    <row r="1751" spans="1:2" x14ac:dyDescent="0.3">
      <c r="A1751" s="2">
        <v>43393</v>
      </c>
      <c r="B1751" s="1">
        <v>0</v>
      </c>
    </row>
    <row r="1752" spans="1:2" x14ac:dyDescent="0.3">
      <c r="A1752" s="2">
        <v>43394</v>
      </c>
      <c r="B1752" s="1">
        <v>0</v>
      </c>
    </row>
    <row r="1753" spans="1:2" x14ac:dyDescent="0.3">
      <c r="A1753" s="2">
        <v>43395</v>
      </c>
      <c r="B1753" s="1">
        <v>0</v>
      </c>
    </row>
    <row r="1754" spans="1:2" x14ac:dyDescent="0.3">
      <c r="A1754" s="2">
        <v>43396</v>
      </c>
      <c r="B1754" s="1">
        <v>0</v>
      </c>
    </row>
    <row r="1755" spans="1:2" x14ac:dyDescent="0.3">
      <c r="A1755" s="2">
        <v>43397</v>
      </c>
      <c r="B1755" s="1">
        <v>0</v>
      </c>
    </row>
    <row r="1756" spans="1:2" x14ac:dyDescent="0.3">
      <c r="A1756" s="2">
        <v>43398</v>
      </c>
      <c r="B1756" s="1">
        <v>0</v>
      </c>
    </row>
    <row r="1757" spans="1:2" x14ac:dyDescent="0.3">
      <c r="A1757" s="2">
        <v>43399</v>
      </c>
      <c r="B1757" s="1">
        <v>6</v>
      </c>
    </row>
    <row r="1758" spans="1:2" x14ac:dyDescent="0.3">
      <c r="A1758" s="2">
        <v>43400</v>
      </c>
      <c r="B1758" s="1">
        <v>63.4</v>
      </c>
    </row>
    <row r="1759" spans="1:2" x14ac:dyDescent="0.3">
      <c r="A1759" s="2">
        <v>43401</v>
      </c>
      <c r="B1759" s="1">
        <v>54.4</v>
      </c>
    </row>
    <row r="1760" spans="1:2" x14ac:dyDescent="0.3">
      <c r="A1760" s="2">
        <v>43402</v>
      </c>
      <c r="B1760" s="1">
        <v>5.2</v>
      </c>
    </row>
    <row r="1761" spans="1:2" x14ac:dyDescent="0.3">
      <c r="A1761" s="2">
        <v>43403</v>
      </c>
      <c r="B1761" s="1">
        <v>0.4</v>
      </c>
    </row>
    <row r="1762" spans="1:2" x14ac:dyDescent="0.3">
      <c r="A1762" s="2">
        <v>43404</v>
      </c>
      <c r="B1762" s="1">
        <v>0</v>
      </c>
    </row>
    <row r="1763" spans="1:2" x14ac:dyDescent="0.3">
      <c r="A1763" s="2">
        <v>43405</v>
      </c>
      <c r="B1763" s="1">
        <v>2.2000000000000002</v>
      </c>
    </row>
    <row r="1764" spans="1:2" x14ac:dyDescent="0.3">
      <c r="A1764" s="2">
        <v>43406</v>
      </c>
      <c r="B1764" s="1">
        <v>5.4</v>
      </c>
    </row>
    <row r="1765" spans="1:2" x14ac:dyDescent="0.3">
      <c r="A1765" s="2">
        <v>43407</v>
      </c>
      <c r="B1765" s="1">
        <v>0</v>
      </c>
    </row>
    <row r="1766" spans="1:2" x14ac:dyDescent="0.3">
      <c r="A1766" s="2">
        <v>43408</v>
      </c>
      <c r="B1766" s="1">
        <v>0.2</v>
      </c>
    </row>
    <row r="1767" spans="1:2" x14ac:dyDescent="0.3">
      <c r="A1767" s="2">
        <v>43409</v>
      </c>
      <c r="B1767" s="1">
        <v>15.4</v>
      </c>
    </row>
    <row r="1768" spans="1:2" x14ac:dyDescent="0.3">
      <c r="A1768" s="2">
        <v>43410</v>
      </c>
      <c r="B1768" s="1">
        <v>0.2</v>
      </c>
    </row>
    <row r="1769" spans="1:2" x14ac:dyDescent="0.3">
      <c r="A1769" s="2">
        <v>43411</v>
      </c>
      <c r="B1769" s="1">
        <v>0.2</v>
      </c>
    </row>
    <row r="1770" spans="1:2" x14ac:dyDescent="0.3">
      <c r="A1770" s="2">
        <v>43412</v>
      </c>
      <c r="B1770" s="1">
        <v>0</v>
      </c>
    </row>
    <row r="1771" spans="1:2" x14ac:dyDescent="0.3">
      <c r="A1771" s="2">
        <v>43413</v>
      </c>
      <c r="B1771" s="1">
        <v>0.6</v>
      </c>
    </row>
    <row r="1772" spans="1:2" x14ac:dyDescent="0.3">
      <c r="A1772" s="2">
        <v>43414</v>
      </c>
      <c r="B1772" s="1">
        <v>4</v>
      </c>
    </row>
    <row r="1773" spans="1:2" x14ac:dyDescent="0.3">
      <c r="A1773" s="2">
        <v>43415</v>
      </c>
      <c r="B1773" s="1">
        <v>12</v>
      </c>
    </row>
    <row r="1774" spans="1:2" x14ac:dyDescent="0.3">
      <c r="A1774" s="2">
        <v>43416</v>
      </c>
      <c r="B1774" s="1">
        <v>0.4</v>
      </c>
    </row>
    <row r="1775" spans="1:2" x14ac:dyDescent="0.3">
      <c r="A1775" s="2">
        <v>43417</v>
      </c>
      <c r="B1775" s="1">
        <v>0</v>
      </c>
    </row>
    <row r="1776" spans="1:2" x14ac:dyDescent="0.3">
      <c r="A1776" s="2">
        <v>43418</v>
      </c>
      <c r="B1776" s="1">
        <v>0</v>
      </c>
    </row>
    <row r="1777" spans="1:2" x14ac:dyDescent="0.3">
      <c r="A1777" s="2">
        <v>43419</v>
      </c>
      <c r="B1777" s="1">
        <v>0</v>
      </c>
    </row>
    <row r="1778" spans="1:2" x14ac:dyDescent="0.3">
      <c r="A1778" s="2">
        <v>43420</v>
      </c>
      <c r="B1778" s="1">
        <v>0</v>
      </c>
    </row>
    <row r="1779" spans="1:2" x14ac:dyDescent="0.3">
      <c r="A1779" s="2">
        <v>43421</v>
      </c>
      <c r="B1779" s="1">
        <v>0</v>
      </c>
    </row>
    <row r="1780" spans="1:2" x14ac:dyDescent="0.3">
      <c r="A1780" s="2">
        <v>43422</v>
      </c>
      <c r="B1780" s="1">
        <v>1.8</v>
      </c>
    </row>
    <row r="1781" spans="1:2" x14ac:dyDescent="0.3">
      <c r="A1781" s="2">
        <v>43423</v>
      </c>
      <c r="B1781" s="1">
        <v>1</v>
      </c>
    </row>
    <row r="1782" spans="1:2" x14ac:dyDescent="0.3">
      <c r="A1782" s="2">
        <v>43424</v>
      </c>
      <c r="B1782" s="1">
        <v>3.2</v>
      </c>
    </row>
    <row r="1783" spans="1:2" x14ac:dyDescent="0.3">
      <c r="A1783" s="2">
        <v>43425</v>
      </c>
      <c r="B1783" s="1">
        <v>0</v>
      </c>
    </row>
    <row r="1784" spans="1:2" x14ac:dyDescent="0.3">
      <c r="A1784" s="2">
        <v>43426</v>
      </c>
      <c r="B1784" s="1">
        <v>0</v>
      </c>
    </row>
    <row r="1785" spans="1:2" x14ac:dyDescent="0.3">
      <c r="A1785" s="2">
        <v>43427</v>
      </c>
      <c r="B1785" s="1">
        <v>0</v>
      </c>
    </row>
    <row r="1786" spans="1:2" x14ac:dyDescent="0.3">
      <c r="A1786" s="2">
        <v>43428</v>
      </c>
      <c r="B1786" s="1">
        <v>6.2</v>
      </c>
    </row>
    <row r="1787" spans="1:2" x14ac:dyDescent="0.3">
      <c r="A1787" s="2">
        <v>43429</v>
      </c>
      <c r="B1787" s="1">
        <v>2.8</v>
      </c>
    </row>
    <row r="1788" spans="1:2" x14ac:dyDescent="0.3">
      <c r="A1788" s="2">
        <v>43430</v>
      </c>
      <c r="B1788" s="1">
        <v>10.199999999999999</v>
      </c>
    </row>
    <row r="1789" spans="1:2" x14ac:dyDescent="0.3">
      <c r="A1789" s="2">
        <v>43431</v>
      </c>
      <c r="B1789" s="1">
        <v>0</v>
      </c>
    </row>
    <row r="1790" spans="1:2" x14ac:dyDescent="0.3">
      <c r="A1790" s="2">
        <v>43432</v>
      </c>
      <c r="B1790" s="1">
        <v>0</v>
      </c>
    </row>
    <row r="1791" spans="1:2" x14ac:dyDescent="0.3">
      <c r="A1791" s="2">
        <v>43433</v>
      </c>
      <c r="B1791" s="1">
        <v>0.2</v>
      </c>
    </row>
    <row r="1792" spans="1:2" x14ac:dyDescent="0.3">
      <c r="A1792" s="2">
        <v>43434</v>
      </c>
      <c r="B1792" s="1">
        <v>1</v>
      </c>
    </row>
    <row r="1793" spans="1:2" x14ac:dyDescent="0.3">
      <c r="A1793" s="2">
        <v>43435</v>
      </c>
      <c r="B1793" s="1">
        <v>0.8</v>
      </c>
    </row>
    <row r="1794" spans="1:2" x14ac:dyDescent="0.3">
      <c r="A1794" s="2">
        <v>43436</v>
      </c>
      <c r="B1794" s="1">
        <v>2</v>
      </c>
    </row>
    <row r="1795" spans="1:2" x14ac:dyDescent="0.3">
      <c r="A1795" s="2">
        <v>43437</v>
      </c>
      <c r="B1795" s="1">
        <v>5.8</v>
      </c>
    </row>
    <row r="1796" spans="1:2" x14ac:dyDescent="0.3">
      <c r="A1796" s="2">
        <v>43438</v>
      </c>
      <c r="B1796" s="1">
        <v>0</v>
      </c>
    </row>
    <row r="1797" spans="1:2" x14ac:dyDescent="0.3">
      <c r="A1797" s="2">
        <v>43439</v>
      </c>
      <c r="B1797" s="1">
        <v>0</v>
      </c>
    </row>
    <row r="1798" spans="1:2" x14ac:dyDescent="0.3">
      <c r="A1798" s="2">
        <v>43440</v>
      </c>
      <c r="B1798" s="1">
        <v>0</v>
      </c>
    </row>
    <row r="1799" spans="1:2" x14ac:dyDescent="0.3">
      <c r="A1799" s="2">
        <v>43441</v>
      </c>
      <c r="B1799" s="1">
        <v>0.4</v>
      </c>
    </row>
    <row r="1800" spans="1:2" x14ac:dyDescent="0.3">
      <c r="A1800" s="2">
        <v>43442</v>
      </c>
      <c r="B1800" s="1">
        <v>0.2</v>
      </c>
    </row>
    <row r="1801" spans="1:2" x14ac:dyDescent="0.3">
      <c r="A1801" s="2">
        <v>43443</v>
      </c>
      <c r="B1801" s="1">
        <v>0</v>
      </c>
    </row>
    <row r="1802" spans="1:2" x14ac:dyDescent="0.3">
      <c r="A1802" s="2">
        <v>43444</v>
      </c>
      <c r="B1802" s="1">
        <v>0</v>
      </c>
    </row>
    <row r="1803" spans="1:2" x14ac:dyDescent="0.3">
      <c r="A1803" s="2">
        <v>43445</v>
      </c>
      <c r="B1803" s="1">
        <v>0</v>
      </c>
    </row>
    <row r="1804" spans="1:2" x14ac:dyDescent="0.3">
      <c r="A1804" s="2">
        <v>43446</v>
      </c>
      <c r="B1804" s="1">
        <v>0.2</v>
      </c>
    </row>
    <row r="1805" spans="1:2" x14ac:dyDescent="0.3">
      <c r="A1805" s="2">
        <v>43447</v>
      </c>
      <c r="B1805" s="1">
        <v>8.6</v>
      </c>
    </row>
    <row r="1806" spans="1:2" x14ac:dyDescent="0.3">
      <c r="A1806" s="2">
        <v>43448</v>
      </c>
      <c r="B1806" s="1">
        <v>2.6</v>
      </c>
    </row>
    <row r="1807" spans="1:2" x14ac:dyDescent="0.3">
      <c r="A1807" s="2">
        <v>43449</v>
      </c>
      <c r="B1807" s="1">
        <v>9</v>
      </c>
    </row>
    <row r="1808" spans="1:2" x14ac:dyDescent="0.3">
      <c r="A1808" s="2">
        <v>43450</v>
      </c>
      <c r="B1808" s="1">
        <v>4</v>
      </c>
    </row>
    <row r="1809" spans="1:2" x14ac:dyDescent="0.3">
      <c r="A1809" s="2">
        <v>43451</v>
      </c>
      <c r="B1809" s="1">
        <v>0</v>
      </c>
    </row>
    <row r="1810" spans="1:2" x14ac:dyDescent="0.3">
      <c r="A1810" s="2">
        <v>43452</v>
      </c>
      <c r="B1810" s="1">
        <v>0</v>
      </c>
    </row>
    <row r="1811" spans="1:2" x14ac:dyDescent="0.3">
      <c r="A1811" s="2">
        <v>43453</v>
      </c>
      <c r="B1811" s="1">
        <v>0.2</v>
      </c>
    </row>
    <row r="1812" spans="1:2" x14ac:dyDescent="0.3">
      <c r="A1812" s="2">
        <v>43454</v>
      </c>
      <c r="B1812" s="1">
        <v>0</v>
      </c>
    </row>
    <row r="1813" spans="1:2" x14ac:dyDescent="0.3">
      <c r="A1813" s="2">
        <v>43455</v>
      </c>
      <c r="B1813" s="1">
        <v>0</v>
      </c>
    </row>
    <row r="1814" spans="1:2" x14ac:dyDescent="0.3">
      <c r="A1814" s="2">
        <v>43456</v>
      </c>
      <c r="B1814" s="1">
        <v>0</v>
      </c>
    </row>
    <row r="1815" spans="1:2" x14ac:dyDescent="0.3">
      <c r="A1815" s="2">
        <v>43457</v>
      </c>
      <c r="B1815" s="1">
        <v>0</v>
      </c>
    </row>
    <row r="1816" spans="1:2" x14ac:dyDescent="0.3">
      <c r="A1816" s="2">
        <v>43458</v>
      </c>
      <c r="B1816" s="1">
        <v>0</v>
      </c>
    </row>
    <row r="1817" spans="1:2" x14ac:dyDescent="0.3">
      <c r="A1817" s="2">
        <v>43459</v>
      </c>
      <c r="B1817" s="1">
        <v>0</v>
      </c>
    </row>
    <row r="1818" spans="1:2" x14ac:dyDescent="0.3">
      <c r="A1818" s="2">
        <v>43460</v>
      </c>
      <c r="B1818" s="1">
        <v>0</v>
      </c>
    </row>
    <row r="1819" spans="1:2" x14ac:dyDescent="0.3">
      <c r="A1819" s="2">
        <v>43461</v>
      </c>
      <c r="B1819" s="1">
        <v>0</v>
      </c>
    </row>
    <row r="1820" spans="1:2" x14ac:dyDescent="0.3">
      <c r="A1820" s="2">
        <v>43462</v>
      </c>
      <c r="B1820" s="1">
        <v>0</v>
      </c>
    </row>
    <row r="1821" spans="1:2" x14ac:dyDescent="0.3">
      <c r="A1821" s="2">
        <v>43463</v>
      </c>
      <c r="B1821" s="1">
        <v>0</v>
      </c>
    </row>
    <row r="1822" spans="1:2" x14ac:dyDescent="0.3">
      <c r="A1822" s="2">
        <v>43464</v>
      </c>
      <c r="B1822" s="1">
        <v>0</v>
      </c>
    </row>
    <row r="1823" spans="1:2" x14ac:dyDescent="0.3">
      <c r="A1823" s="2">
        <v>43465</v>
      </c>
      <c r="B1823" s="1">
        <v>0</v>
      </c>
    </row>
    <row r="1824" spans="1:2" x14ac:dyDescent="0.3">
      <c r="A1824" s="2">
        <v>43466</v>
      </c>
      <c r="B1824" s="1">
        <v>0</v>
      </c>
    </row>
    <row r="1825" spans="1:2" x14ac:dyDescent="0.3">
      <c r="A1825" s="2">
        <v>43467</v>
      </c>
      <c r="B1825" s="1">
        <v>0</v>
      </c>
    </row>
    <row r="1826" spans="1:2" x14ac:dyDescent="0.3">
      <c r="A1826" s="2">
        <v>43468</v>
      </c>
      <c r="B1826" s="1">
        <v>0</v>
      </c>
    </row>
    <row r="1827" spans="1:2" x14ac:dyDescent="0.3">
      <c r="A1827" s="2">
        <v>43469</v>
      </c>
      <c r="B1827" s="1">
        <v>0</v>
      </c>
    </row>
    <row r="1828" spans="1:2" x14ac:dyDescent="0.3">
      <c r="A1828" s="2">
        <v>43470</v>
      </c>
      <c r="B1828" s="1">
        <v>0</v>
      </c>
    </row>
    <row r="1829" spans="1:2" x14ac:dyDescent="0.3">
      <c r="A1829" s="2">
        <v>43471</v>
      </c>
      <c r="B1829" s="1">
        <v>0</v>
      </c>
    </row>
    <row r="1830" spans="1:2" x14ac:dyDescent="0.3">
      <c r="A1830" s="2">
        <v>43472</v>
      </c>
      <c r="B1830" s="1">
        <v>0</v>
      </c>
    </row>
    <row r="1831" spans="1:2" x14ac:dyDescent="0.3">
      <c r="A1831" s="2">
        <v>43473</v>
      </c>
      <c r="B1831" s="1">
        <v>0</v>
      </c>
    </row>
    <row r="1832" spans="1:2" x14ac:dyDescent="0.3">
      <c r="A1832" s="2">
        <v>43474</v>
      </c>
      <c r="B1832" s="1">
        <v>3.2</v>
      </c>
    </row>
    <row r="1833" spans="1:2" x14ac:dyDescent="0.3">
      <c r="A1833" s="2">
        <v>43475</v>
      </c>
      <c r="B1833" s="1">
        <v>0.6</v>
      </c>
    </row>
    <row r="1834" spans="1:2" x14ac:dyDescent="0.3">
      <c r="A1834" s="2">
        <v>43476</v>
      </c>
      <c r="B1834" s="1">
        <v>0.2</v>
      </c>
    </row>
    <row r="1835" spans="1:2" x14ac:dyDescent="0.3">
      <c r="A1835" s="2">
        <v>43477</v>
      </c>
      <c r="B1835" s="1">
        <v>0</v>
      </c>
    </row>
    <row r="1836" spans="1:2" x14ac:dyDescent="0.3">
      <c r="A1836" s="2">
        <v>43478</v>
      </c>
      <c r="B1836" s="1">
        <v>0</v>
      </c>
    </row>
    <row r="1837" spans="1:2" x14ac:dyDescent="0.3">
      <c r="A1837" s="2">
        <v>43479</v>
      </c>
      <c r="B1837" s="1">
        <v>0</v>
      </c>
    </row>
    <row r="1838" spans="1:2" x14ac:dyDescent="0.3">
      <c r="A1838" s="2">
        <v>43480</v>
      </c>
      <c r="B1838" s="1">
        <v>0</v>
      </c>
    </row>
    <row r="1839" spans="1:2" x14ac:dyDescent="0.3">
      <c r="A1839" s="2">
        <v>43481</v>
      </c>
      <c r="B1839" s="1">
        <v>1.2</v>
      </c>
    </row>
    <row r="1840" spans="1:2" x14ac:dyDescent="0.3">
      <c r="A1840" s="2">
        <v>43482</v>
      </c>
      <c r="B1840" s="1">
        <v>4.8</v>
      </c>
    </row>
    <row r="1841" spans="1:2" x14ac:dyDescent="0.3">
      <c r="A1841" s="2">
        <v>43483</v>
      </c>
      <c r="B1841" s="1">
        <v>1.4</v>
      </c>
    </row>
    <row r="1842" spans="1:2" x14ac:dyDescent="0.3">
      <c r="A1842" s="2">
        <v>43484</v>
      </c>
      <c r="B1842" s="1">
        <v>31.2</v>
      </c>
    </row>
    <row r="1843" spans="1:2" x14ac:dyDescent="0.3">
      <c r="A1843" s="2">
        <v>43485</v>
      </c>
      <c r="B1843" s="1">
        <v>24.4</v>
      </c>
    </row>
    <row r="1844" spans="1:2" x14ac:dyDescent="0.3">
      <c r="A1844" s="2">
        <v>43486</v>
      </c>
      <c r="B1844" s="1">
        <v>10</v>
      </c>
    </row>
    <row r="1845" spans="1:2" x14ac:dyDescent="0.3">
      <c r="A1845" s="2">
        <v>43487</v>
      </c>
      <c r="B1845" s="1">
        <v>38</v>
      </c>
    </row>
    <row r="1846" spans="1:2" x14ac:dyDescent="0.3">
      <c r="A1846" s="2">
        <v>43488</v>
      </c>
      <c r="B1846" s="1">
        <v>66.8</v>
      </c>
    </row>
    <row r="1847" spans="1:2" x14ac:dyDescent="0.3">
      <c r="A1847" s="2">
        <v>43489</v>
      </c>
      <c r="B1847" s="1"/>
    </row>
    <row r="1848" spans="1:2" x14ac:dyDescent="0.3">
      <c r="A1848" s="2">
        <v>43490</v>
      </c>
      <c r="B1848" s="1"/>
    </row>
    <row r="1849" spans="1:2" x14ac:dyDescent="0.3">
      <c r="A1849" s="2">
        <v>43491</v>
      </c>
      <c r="B1849" s="1">
        <v>0</v>
      </c>
    </row>
    <row r="1850" spans="1:2" x14ac:dyDescent="0.3">
      <c r="A1850" s="2">
        <v>43492</v>
      </c>
      <c r="B1850" s="1">
        <v>6</v>
      </c>
    </row>
    <row r="1851" spans="1:2" x14ac:dyDescent="0.3">
      <c r="A1851" s="2">
        <v>43493</v>
      </c>
      <c r="B1851" s="1">
        <v>6.6</v>
      </c>
    </row>
    <row r="1852" spans="1:2" x14ac:dyDescent="0.3">
      <c r="A1852" s="2">
        <v>43494</v>
      </c>
      <c r="B1852" s="1">
        <v>7.8</v>
      </c>
    </row>
    <row r="1853" spans="1:2" x14ac:dyDescent="0.3">
      <c r="A1853" s="2">
        <v>43495</v>
      </c>
      <c r="B1853" s="1">
        <v>6.8</v>
      </c>
    </row>
    <row r="1854" spans="1:2" x14ac:dyDescent="0.3">
      <c r="A1854" s="2">
        <v>43496</v>
      </c>
      <c r="B1854" s="1">
        <v>6.8</v>
      </c>
    </row>
    <row r="1855" spans="1:2" x14ac:dyDescent="0.3">
      <c r="A1855" s="2">
        <v>43497</v>
      </c>
      <c r="B1855" s="1">
        <v>16.8</v>
      </c>
    </row>
    <row r="1856" spans="1:2" x14ac:dyDescent="0.3">
      <c r="A1856" s="2">
        <v>43498</v>
      </c>
      <c r="B1856" s="1">
        <v>33.6</v>
      </c>
    </row>
    <row r="1857" spans="1:2" x14ac:dyDescent="0.3">
      <c r="A1857" s="2">
        <v>43499</v>
      </c>
      <c r="B1857" s="1">
        <v>1.8</v>
      </c>
    </row>
    <row r="1858" spans="1:2" x14ac:dyDescent="0.3">
      <c r="A1858" s="2">
        <v>43500</v>
      </c>
      <c r="B1858" s="1">
        <v>0</v>
      </c>
    </row>
    <row r="1859" spans="1:2" x14ac:dyDescent="0.3">
      <c r="A1859" s="2">
        <v>43501</v>
      </c>
      <c r="B1859" s="1">
        <v>0</v>
      </c>
    </row>
    <row r="1860" spans="1:2" x14ac:dyDescent="0.3">
      <c r="A1860" s="2">
        <v>43502</v>
      </c>
      <c r="B1860" s="1">
        <v>0</v>
      </c>
    </row>
    <row r="1861" spans="1:2" x14ac:dyDescent="0.3">
      <c r="A1861" s="2">
        <v>43503</v>
      </c>
      <c r="B1861" s="1">
        <v>0.2</v>
      </c>
    </row>
    <row r="1862" spans="1:2" x14ac:dyDescent="0.3">
      <c r="A1862" s="2">
        <v>43504</v>
      </c>
      <c r="B1862" s="1">
        <v>0</v>
      </c>
    </row>
    <row r="1863" spans="1:2" x14ac:dyDescent="0.3">
      <c r="A1863" s="2">
        <v>43505</v>
      </c>
      <c r="B1863" s="1">
        <v>0</v>
      </c>
    </row>
    <row r="1864" spans="1:2" x14ac:dyDescent="0.3">
      <c r="A1864" s="2">
        <v>43506</v>
      </c>
      <c r="B1864" s="1">
        <v>6.8</v>
      </c>
    </row>
    <row r="1865" spans="1:2" x14ac:dyDescent="0.3">
      <c r="A1865" s="2">
        <v>43507</v>
      </c>
      <c r="B1865" s="1">
        <v>0</v>
      </c>
    </row>
    <row r="1866" spans="1:2" x14ac:dyDescent="0.3">
      <c r="A1866" s="2">
        <v>43508</v>
      </c>
      <c r="B1866" s="1">
        <v>0</v>
      </c>
    </row>
    <row r="1867" spans="1:2" x14ac:dyDescent="0.3">
      <c r="A1867" s="2">
        <v>43509</v>
      </c>
      <c r="B1867" s="1">
        <v>0</v>
      </c>
    </row>
    <row r="1868" spans="1:2" x14ac:dyDescent="0.3">
      <c r="A1868" s="2">
        <v>43510</v>
      </c>
      <c r="B1868" s="1">
        <v>0</v>
      </c>
    </row>
    <row r="1869" spans="1:2" x14ac:dyDescent="0.3">
      <c r="A1869" s="2">
        <v>43511</v>
      </c>
      <c r="B1869" s="1">
        <v>0</v>
      </c>
    </row>
    <row r="1870" spans="1:2" x14ac:dyDescent="0.3">
      <c r="A1870" s="2">
        <v>43512</v>
      </c>
      <c r="B1870" s="1">
        <v>0</v>
      </c>
    </row>
    <row r="1871" spans="1:2" x14ac:dyDescent="0.3">
      <c r="A1871" s="2">
        <v>43513</v>
      </c>
      <c r="B1871" s="1">
        <v>0</v>
      </c>
    </row>
    <row r="1872" spans="1:2" x14ac:dyDescent="0.3">
      <c r="A1872" s="2">
        <v>43514</v>
      </c>
      <c r="B1872" s="1">
        <v>12.2</v>
      </c>
    </row>
    <row r="1873" spans="1:2" x14ac:dyDescent="0.3">
      <c r="A1873" s="2">
        <v>43515</v>
      </c>
      <c r="B1873" s="1">
        <v>0</v>
      </c>
    </row>
    <row r="1874" spans="1:2" x14ac:dyDescent="0.3">
      <c r="A1874" s="2">
        <v>43516</v>
      </c>
      <c r="B1874" s="1">
        <v>0</v>
      </c>
    </row>
    <row r="1875" spans="1:2" x14ac:dyDescent="0.3">
      <c r="A1875" s="2">
        <v>43517</v>
      </c>
      <c r="B1875" s="1">
        <v>0</v>
      </c>
    </row>
    <row r="1876" spans="1:2" x14ac:dyDescent="0.3">
      <c r="A1876" s="2">
        <v>43518</v>
      </c>
      <c r="B1876" s="1">
        <v>0</v>
      </c>
    </row>
    <row r="1877" spans="1:2" x14ac:dyDescent="0.3">
      <c r="A1877" s="2">
        <v>43519</v>
      </c>
      <c r="B1877" s="1">
        <v>0</v>
      </c>
    </row>
    <row r="1878" spans="1:2" x14ac:dyDescent="0.3">
      <c r="A1878" s="2">
        <v>43520</v>
      </c>
      <c r="B1878" s="1">
        <v>0</v>
      </c>
    </row>
    <row r="1879" spans="1:2" x14ac:dyDescent="0.3">
      <c r="A1879" s="2">
        <v>43521</v>
      </c>
      <c r="B1879" s="1">
        <v>0</v>
      </c>
    </row>
    <row r="1880" spans="1:2" x14ac:dyDescent="0.3">
      <c r="A1880" s="2">
        <v>43522</v>
      </c>
      <c r="B1880" s="1">
        <v>0</v>
      </c>
    </row>
    <row r="1881" spans="1:2" x14ac:dyDescent="0.3">
      <c r="A1881" s="2">
        <v>43523</v>
      </c>
      <c r="B1881" s="1">
        <v>0</v>
      </c>
    </row>
    <row r="1882" spans="1:2" x14ac:dyDescent="0.3">
      <c r="A1882" s="2">
        <v>43524</v>
      </c>
      <c r="B1882" s="1">
        <v>0</v>
      </c>
    </row>
    <row r="1883" spans="1:2" x14ac:dyDescent="0.3">
      <c r="A1883" s="2">
        <v>43525</v>
      </c>
      <c r="B1883" s="1"/>
    </row>
    <row r="1884" spans="1:2" x14ac:dyDescent="0.3">
      <c r="A1884" s="2">
        <v>43526</v>
      </c>
      <c r="B1884" s="1">
        <v>0</v>
      </c>
    </row>
    <row r="1885" spans="1:2" x14ac:dyDescent="0.3">
      <c r="A1885" s="2">
        <v>43527</v>
      </c>
      <c r="B1885" s="1">
        <v>0</v>
      </c>
    </row>
    <row r="1886" spans="1:2" x14ac:dyDescent="0.3">
      <c r="A1886" s="2">
        <v>43528</v>
      </c>
      <c r="B1886" s="1">
        <v>0</v>
      </c>
    </row>
    <row r="1887" spans="1:2" x14ac:dyDescent="0.3">
      <c r="A1887" s="2">
        <v>43529</v>
      </c>
      <c r="B1887" s="1">
        <v>0</v>
      </c>
    </row>
    <row r="1888" spans="1:2" x14ac:dyDescent="0.3">
      <c r="A1888" s="2">
        <v>43530</v>
      </c>
      <c r="B1888" s="1">
        <v>6.4</v>
      </c>
    </row>
    <row r="1889" spans="1:2" x14ac:dyDescent="0.3">
      <c r="A1889" s="2">
        <v>43531</v>
      </c>
      <c r="B1889" s="1">
        <v>0.6</v>
      </c>
    </row>
    <row r="1890" spans="1:2" x14ac:dyDescent="0.3">
      <c r="A1890" s="2">
        <v>43532</v>
      </c>
      <c r="B1890" s="1">
        <v>2.8</v>
      </c>
    </row>
    <row r="1891" spans="1:2" x14ac:dyDescent="0.3">
      <c r="A1891" s="2">
        <v>43533</v>
      </c>
      <c r="B1891" s="1">
        <v>0</v>
      </c>
    </row>
    <row r="1892" spans="1:2" x14ac:dyDescent="0.3">
      <c r="A1892" s="2">
        <v>43534</v>
      </c>
      <c r="B1892" s="1">
        <v>1.4</v>
      </c>
    </row>
    <row r="1893" spans="1:2" x14ac:dyDescent="0.3">
      <c r="A1893" s="2">
        <v>43535</v>
      </c>
      <c r="B1893" s="1">
        <v>0</v>
      </c>
    </row>
    <row r="1894" spans="1:2" x14ac:dyDescent="0.3">
      <c r="A1894" s="2">
        <v>43536</v>
      </c>
      <c r="B1894" s="1">
        <v>7.2</v>
      </c>
    </row>
    <row r="1895" spans="1:2" x14ac:dyDescent="0.3">
      <c r="A1895" s="2">
        <v>43537</v>
      </c>
      <c r="B1895" s="1">
        <v>1.2</v>
      </c>
    </row>
    <row r="1896" spans="1:2" x14ac:dyDescent="0.3">
      <c r="A1896" s="2">
        <v>43538</v>
      </c>
      <c r="B1896" s="1">
        <v>0.2</v>
      </c>
    </row>
    <row r="1897" spans="1:2" x14ac:dyDescent="0.3">
      <c r="A1897" s="2">
        <v>43539</v>
      </c>
      <c r="B1897" s="1">
        <v>0</v>
      </c>
    </row>
    <row r="1898" spans="1:2" x14ac:dyDescent="0.3">
      <c r="A1898" s="2">
        <v>43540</v>
      </c>
      <c r="B1898" s="1">
        <v>0</v>
      </c>
    </row>
    <row r="1899" spans="1:2" x14ac:dyDescent="0.3">
      <c r="A1899" s="2">
        <v>43541</v>
      </c>
      <c r="B1899" s="1">
        <v>5.4</v>
      </c>
    </row>
    <row r="1900" spans="1:2" x14ac:dyDescent="0.3">
      <c r="A1900" s="2">
        <v>43542</v>
      </c>
      <c r="B1900" s="1">
        <v>0.4</v>
      </c>
    </row>
    <row r="1901" spans="1:2" x14ac:dyDescent="0.3">
      <c r="A1901" s="2">
        <v>43543</v>
      </c>
      <c r="B1901" s="1">
        <v>1.6</v>
      </c>
    </row>
    <row r="1902" spans="1:2" x14ac:dyDescent="0.3">
      <c r="A1902" s="2">
        <v>43544</v>
      </c>
      <c r="B1902" s="1">
        <v>0</v>
      </c>
    </row>
    <row r="1903" spans="1:2" x14ac:dyDescent="0.3">
      <c r="A1903" s="2">
        <v>43545</v>
      </c>
      <c r="B1903" s="1">
        <v>0</v>
      </c>
    </row>
    <row r="1904" spans="1:2" x14ac:dyDescent="0.3">
      <c r="A1904" s="2">
        <v>43546</v>
      </c>
      <c r="B1904" s="1">
        <v>0</v>
      </c>
    </row>
    <row r="1905" spans="1:2" x14ac:dyDescent="0.3">
      <c r="A1905" s="2">
        <v>43547</v>
      </c>
      <c r="B1905" s="1">
        <v>0</v>
      </c>
    </row>
    <row r="1906" spans="1:2" x14ac:dyDescent="0.3">
      <c r="A1906" s="2">
        <v>43548</v>
      </c>
      <c r="B1906" s="1">
        <v>0</v>
      </c>
    </row>
    <row r="1907" spans="1:2" x14ac:dyDescent="0.3">
      <c r="A1907" s="2">
        <v>43549</v>
      </c>
      <c r="B1907" s="1">
        <v>0</v>
      </c>
    </row>
    <row r="1908" spans="1:2" x14ac:dyDescent="0.3">
      <c r="A1908" s="2">
        <v>43550</v>
      </c>
      <c r="B1908" s="1">
        <v>0</v>
      </c>
    </row>
    <row r="1909" spans="1:2" x14ac:dyDescent="0.3">
      <c r="A1909" s="2">
        <v>43551</v>
      </c>
      <c r="B1909" s="1">
        <v>0</v>
      </c>
    </row>
    <row r="1910" spans="1:2" x14ac:dyDescent="0.3">
      <c r="A1910" s="2">
        <v>43552</v>
      </c>
      <c r="B1910" s="1">
        <v>0</v>
      </c>
    </row>
    <row r="1911" spans="1:2" x14ac:dyDescent="0.3">
      <c r="A1911" s="2">
        <v>43553</v>
      </c>
      <c r="B1911" s="1">
        <v>0</v>
      </c>
    </row>
    <row r="1912" spans="1:2" x14ac:dyDescent="0.3">
      <c r="A1912" s="2">
        <v>43554</v>
      </c>
      <c r="B1912" s="1">
        <v>0</v>
      </c>
    </row>
    <row r="1913" spans="1:2" x14ac:dyDescent="0.3">
      <c r="A1913" s="2">
        <v>43555</v>
      </c>
      <c r="B1913" s="1">
        <v>0</v>
      </c>
    </row>
    <row r="1914" spans="1:2" x14ac:dyDescent="0.3">
      <c r="A1914" s="2">
        <v>43556</v>
      </c>
      <c r="B1914" s="1">
        <v>0</v>
      </c>
    </row>
    <row r="1915" spans="1:2" x14ac:dyDescent="0.3">
      <c r="A1915" s="2">
        <v>43557</v>
      </c>
      <c r="B1915" s="1">
        <v>0</v>
      </c>
    </row>
    <row r="1916" spans="1:2" x14ac:dyDescent="0.3">
      <c r="A1916" s="2">
        <v>43558</v>
      </c>
      <c r="B1916" s="1">
        <v>18</v>
      </c>
    </row>
    <row r="1917" spans="1:2" x14ac:dyDescent="0.3">
      <c r="A1917" s="2">
        <v>43559</v>
      </c>
      <c r="B1917" s="1">
        <v>3</v>
      </c>
    </row>
    <row r="1918" spans="1:2" x14ac:dyDescent="0.3">
      <c r="A1918" s="2">
        <v>43560</v>
      </c>
      <c r="B1918" s="1">
        <v>0</v>
      </c>
    </row>
    <row r="1919" spans="1:2" x14ac:dyDescent="0.3">
      <c r="A1919" s="2">
        <v>43561</v>
      </c>
      <c r="B1919" s="1">
        <v>6.4</v>
      </c>
    </row>
    <row r="1920" spans="1:2" x14ac:dyDescent="0.3">
      <c r="A1920" s="2">
        <v>43562</v>
      </c>
      <c r="B1920" s="1">
        <v>3.4</v>
      </c>
    </row>
    <row r="1921" spans="1:2" x14ac:dyDescent="0.3">
      <c r="A1921" s="2">
        <v>43563</v>
      </c>
      <c r="B1921" s="1">
        <v>0.8</v>
      </c>
    </row>
    <row r="1922" spans="1:2" x14ac:dyDescent="0.3">
      <c r="A1922" s="2">
        <v>43564</v>
      </c>
      <c r="B1922" s="1">
        <v>0</v>
      </c>
    </row>
    <row r="1923" spans="1:2" x14ac:dyDescent="0.3">
      <c r="A1923" s="2">
        <v>43565</v>
      </c>
      <c r="B1923" s="1">
        <v>6.6</v>
      </c>
    </row>
    <row r="1924" spans="1:2" x14ac:dyDescent="0.3">
      <c r="A1924" s="2">
        <v>43566</v>
      </c>
      <c r="B1924" s="1">
        <v>0.2</v>
      </c>
    </row>
    <row r="1925" spans="1:2" x14ac:dyDescent="0.3">
      <c r="A1925" s="2">
        <v>43567</v>
      </c>
      <c r="B1925" s="1">
        <v>0</v>
      </c>
    </row>
    <row r="1926" spans="1:2" x14ac:dyDescent="0.3">
      <c r="A1926" s="2">
        <v>43568</v>
      </c>
      <c r="B1926" s="1">
        <v>0</v>
      </c>
    </row>
    <row r="1927" spans="1:2" x14ac:dyDescent="0.3">
      <c r="A1927" s="2">
        <v>43569</v>
      </c>
      <c r="B1927" s="1">
        <v>0</v>
      </c>
    </row>
    <row r="1928" spans="1:2" x14ac:dyDescent="0.3">
      <c r="A1928" s="2">
        <v>43570</v>
      </c>
      <c r="B1928" s="1">
        <v>17.2</v>
      </c>
    </row>
    <row r="1929" spans="1:2" x14ac:dyDescent="0.3">
      <c r="A1929" s="2">
        <v>43571</v>
      </c>
      <c r="B1929" s="1">
        <v>0</v>
      </c>
    </row>
    <row r="1930" spans="1:2" x14ac:dyDescent="0.3">
      <c r="A1930" s="2">
        <v>43572</v>
      </c>
      <c r="B1930" s="1">
        <v>0</v>
      </c>
    </row>
    <row r="1931" spans="1:2" x14ac:dyDescent="0.3">
      <c r="A1931" s="2">
        <v>43573</v>
      </c>
      <c r="B1931" s="1">
        <v>2</v>
      </c>
    </row>
    <row r="1932" spans="1:2" x14ac:dyDescent="0.3">
      <c r="A1932" s="2">
        <v>43574</v>
      </c>
      <c r="B1932" s="1">
        <v>3.8</v>
      </c>
    </row>
    <row r="1933" spans="1:2" x14ac:dyDescent="0.3">
      <c r="A1933" s="2">
        <v>43575</v>
      </c>
      <c r="B1933" s="1">
        <v>0</v>
      </c>
    </row>
    <row r="1934" spans="1:2" x14ac:dyDescent="0.3">
      <c r="A1934" s="2">
        <v>43576</v>
      </c>
      <c r="B1934" s="1">
        <v>0</v>
      </c>
    </row>
    <row r="1935" spans="1:2" x14ac:dyDescent="0.3">
      <c r="A1935" s="2">
        <v>43577</v>
      </c>
      <c r="B1935" s="1">
        <v>0</v>
      </c>
    </row>
    <row r="1936" spans="1:2" x14ac:dyDescent="0.3">
      <c r="A1936" s="2">
        <v>43578</v>
      </c>
      <c r="B1936" s="1">
        <v>3</v>
      </c>
    </row>
    <row r="1937" spans="1:2" x14ac:dyDescent="0.3">
      <c r="A1937" s="2">
        <v>43579</v>
      </c>
      <c r="B1937" s="1">
        <v>0.4</v>
      </c>
    </row>
    <row r="1938" spans="1:2" x14ac:dyDescent="0.3">
      <c r="A1938" s="2">
        <v>43580</v>
      </c>
      <c r="B1938" s="1">
        <v>0.2</v>
      </c>
    </row>
    <row r="1939" spans="1:2" x14ac:dyDescent="0.3">
      <c r="A1939" s="2">
        <v>43581</v>
      </c>
      <c r="B1939" s="1">
        <v>0</v>
      </c>
    </row>
    <row r="1940" spans="1:2" x14ac:dyDescent="0.3">
      <c r="A1940" s="2">
        <v>43582</v>
      </c>
      <c r="B1940" s="1">
        <v>0</v>
      </c>
    </row>
    <row r="1941" spans="1:2" x14ac:dyDescent="0.3">
      <c r="A1941" s="2">
        <v>43583</v>
      </c>
      <c r="B1941" s="1">
        <v>0</v>
      </c>
    </row>
    <row r="1942" spans="1:2" x14ac:dyDescent="0.3">
      <c r="A1942" s="2">
        <v>43584</v>
      </c>
      <c r="B1942" s="1">
        <v>0</v>
      </c>
    </row>
    <row r="1943" spans="1:2" x14ac:dyDescent="0.3">
      <c r="A1943" s="2">
        <v>43585</v>
      </c>
      <c r="B1943" s="1">
        <v>0</v>
      </c>
    </row>
    <row r="1944" spans="1:2" x14ac:dyDescent="0.3">
      <c r="A1944" s="2">
        <v>43586</v>
      </c>
      <c r="B1944" s="1">
        <v>1</v>
      </c>
    </row>
    <row r="1945" spans="1:2" x14ac:dyDescent="0.3">
      <c r="A1945" s="2">
        <v>43587</v>
      </c>
      <c r="B1945" s="1">
        <v>0</v>
      </c>
    </row>
    <row r="1946" spans="1:2" x14ac:dyDescent="0.3">
      <c r="A1946" s="2">
        <v>43588</v>
      </c>
      <c r="B1946" s="1">
        <v>0.6</v>
      </c>
    </row>
    <row r="1947" spans="1:2" x14ac:dyDescent="0.3">
      <c r="A1947" s="2">
        <v>43589</v>
      </c>
      <c r="B1947" s="1">
        <v>0</v>
      </c>
    </row>
    <row r="1948" spans="1:2" x14ac:dyDescent="0.3">
      <c r="A1948" s="2">
        <v>43590</v>
      </c>
      <c r="B1948" s="1">
        <v>0</v>
      </c>
    </row>
    <row r="1949" spans="1:2" x14ac:dyDescent="0.3">
      <c r="A1949" s="2">
        <v>43591</v>
      </c>
      <c r="B1949" s="1">
        <v>0</v>
      </c>
    </row>
    <row r="1950" spans="1:2" x14ac:dyDescent="0.3">
      <c r="A1950" s="2">
        <v>43592</v>
      </c>
      <c r="B1950" s="1">
        <v>0</v>
      </c>
    </row>
    <row r="1951" spans="1:2" x14ac:dyDescent="0.3">
      <c r="A1951" s="2">
        <v>43593</v>
      </c>
      <c r="B1951" s="1">
        <v>0</v>
      </c>
    </row>
    <row r="1952" spans="1:2" x14ac:dyDescent="0.3">
      <c r="A1952" s="2">
        <v>43594</v>
      </c>
      <c r="B1952" s="1">
        <v>15.8</v>
      </c>
    </row>
    <row r="1953" spans="1:2" x14ac:dyDescent="0.3">
      <c r="A1953" s="2">
        <v>43595</v>
      </c>
      <c r="B1953" s="1">
        <v>0</v>
      </c>
    </row>
    <row r="1954" spans="1:2" x14ac:dyDescent="0.3">
      <c r="A1954" s="2">
        <v>43596</v>
      </c>
      <c r="B1954" s="1">
        <v>0.2</v>
      </c>
    </row>
    <row r="1955" spans="1:2" x14ac:dyDescent="0.3">
      <c r="A1955" s="2">
        <v>43597</v>
      </c>
      <c r="B1955" s="1">
        <v>0</v>
      </c>
    </row>
    <row r="1956" spans="1:2" x14ac:dyDescent="0.3">
      <c r="A1956" s="2">
        <v>43598</v>
      </c>
      <c r="B1956" s="1">
        <v>0</v>
      </c>
    </row>
    <row r="1957" spans="1:2" x14ac:dyDescent="0.3">
      <c r="A1957" s="2">
        <v>43599</v>
      </c>
      <c r="B1957" s="1">
        <v>0</v>
      </c>
    </row>
    <row r="1958" spans="1:2" x14ac:dyDescent="0.3">
      <c r="A1958" s="2">
        <v>43600</v>
      </c>
      <c r="B1958" s="1">
        <v>0</v>
      </c>
    </row>
    <row r="1959" spans="1:2" x14ac:dyDescent="0.3">
      <c r="A1959" s="2">
        <v>43601</v>
      </c>
      <c r="B1959" s="1">
        <v>7.8</v>
      </c>
    </row>
    <row r="1960" spans="1:2" x14ac:dyDescent="0.3">
      <c r="A1960" s="2">
        <v>43602</v>
      </c>
      <c r="B1960" s="1">
        <v>18.8</v>
      </c>
    </row>
    <row r="1961" spans="1:2" x14ac:dyDescent="0.3">
      <c r="A1961" s="2">
        <v>43603</v>
      </c>
      <c r="B1961" s="1">
        <v>4.2</v>
      </c>
    </row>
    <row r="1962" spans="1:2" x14ac:dyDescent="0.3">
      <c r="A1962" s="2">
        <v>43604</v>
      </c>
      <c r="B1962" s="1">
        <v>1.2</v>
      </c>
    </row>
    <row r="1963" spans="1:2" x14ac:dyDescent="0.3">
      <c r="A1963" s="2">
        <v>43605</v>
      </c>
      <c r="B1963" s="1">
        <v>0</v>
      </c>
    </row>
    <row r="1964" spans="1:2" x14ac:dyDescent="0.3">
      <c r="A1964" s="2">
        <v>43606</v>
      </c>
      <c r="B1964" s="1">
        <v>0</v>
      </c>
    </row>
    <row r="1965" spans="1:2" x14ac:dyDescent="0.3">
      <c r="A1965" s="2">
        <v>43607</v>
      </c>
      <c r="B1965" s="1">
        <v>0</v>
      </c>
    </row>
    <row r="1966" spans="1:2" x14ac:dyDescent="0.3">
      <c r="A1966" s="2">
        <v>43608</v>
      </c>
      <c r="B1966" s="1">
        <v>0.8</v>
      </c>
    </row>
    <row r="1967" spans="1:2" x14ac:dyDescent="0.3">
      <c r="A1967" s="2">
        <v>43609</v>
      </c>
      <c r="B1967" s="1">
        <v>0</v>
      </c>
    </row>
    <row r="1968" spans="1:2" x14ac:dyDescent="0.3">
      <c r="A1968" s="2">
        <v>43610</v>
      </c>
      <c r="B1968" s="1">
        <v>0</v>
      </c>
    </row>
    <row r="1969" spans="1:2" x14ac:dyDescent="0.3">
      <c r="A1969" s="2">
        <v>43611</v>
      </c>
      <c r="B1969" s="1">
        <v>0</v>
      </c>
    </row>
    <row r="1970" spans="1:2" x14ac:dyDescent="0.3">
      <c r="A1970" s="2">
        <v>43612</v>
      </c>
      <c r="B1970" s="1">
        <v>8.6</v>
      </c>
    </row>
    <row r="1971" spans="1:2" x14ac:dyDescent="0.3">
      <c r="A1971" s="2">
        <v>43613</v>
      </c>
      <c r="B1971" s="1">
        <v>0</v>
      </c>
    </row>
    <row r="1972" spans="1:2" x14ac:dyDescent="0.3">
      <c r="A1972" s="2">
        <v>43614</v>
      </c>
      <c r="B1972" s="1">
        <v>0</v>
      </c>
    </row>
    <row r="1973" spans="1:2" x14ac:dyDescent="0.3">
      <c r="A1973" s="2">
        <v>43615</v>
      </c>
      <c r="B1973" s="1">
        <v>0</v>
      </c>
    </row>
    <row r="1974" spans="1:2" x14ac:dyDescent="0.3">
      <c r="A1974" s="2">
        <v>43616</v>
      </c>
      <c r="B1974" s="1">
        <v>0</v>
      </c>
    </row>
    <row r="1975" spans="1:2" x14ac:dyDescent="0.3">
      <c r="A1975" s="2">
        <v>43617</v>
      </c>
      <c r="B1975" s="1">
        <v>0</v>
      </c>
    </row>
    <row r="1976" spans="1:2" x14ac:dyDescent="0.3">
      <c r="A1976" s="2">
        <v>43618</v>
      </c>
      <c r="B1976" s="1">
        <v>0</v>
      </c>
    </row>
    <row r="1977" spans="1:2" x14ac:dyDescent="0.3">
      <c r="A1977" s="2">
        <v>43619</v>
      </c>
      <c r="B1977" s="1">
        <v>0</v>
      </c>
    </row>
    <row r="1978" spans="1:2" x14ac:dyDescent="0.3">
      <c r="A1978" s="2">
        <v>43620</v>
      </c>
      <c r="B1978" s="1">
        <v>16.8</v>
      </c>
    </row>
    <row r="1979" spans="1:2" x14ac:dyDescent="0.3">
      <c r="A1979" s="2">
        <v>43621</v>
      </c>
      <c r="B1979" s="1">
        <v>7</v>
      </c>
    </row>
    <row r="1980" spans="1:2" x14ac:dyDescent="0.3">
      <c r="A1980" s="2">
        <v>43622</v>
      </c>
      <c r="B1980" s="1">
        <v>1.2</v>
      </c>
    </row>
    <row r="1981" spans="1:2" x14ac:dyDescent="0.3">
      <c r="A1981" s="2">
        <v>43623</v>
      </c>
      <c r="B1981" s="1">
        <v>0.2</v>
      </c>
    </row>
    <row r="1982" spans="1:2" x14ac:dyDescent="0.3">
      <c r="A1982" s="2">
        <v>43624</v>
      </c>
      <c r="B1982" s="1">
        <v>0</v>
      </c>
    </row>
    <row r="1983" spans="1:2" x14ac:dyDescent="0.3">
      <c r="A1983" s="2">
        <v>43625</v>
      </c>
      <c r="B1983" s="1">
        <v>0.2</v>
      </c>
    </row>
    <row r="1984" spans="1:2" x14ac:dyDescent="0.3">
      <c r="A1984" s="2">
        <v>43626</v>
      </c>
      <c r="B1984" s="1">
        <v>4.4000000000000004</v>
      </c>
    </row>
    <row r="1985" spans="1:2" x14ac:dyDescent="0.3">
      <c r="A1985" s="2">
        <v>43627</v>
      </c>
      <c r="B1985" s="1">
        <v>15.4</v>
      </c>
    </row>
    <row r="1986" spans="1:2" x14ac:dyDescent="0.3">
      <c r="A1986" s="2">
        <v>43628</v>
      </c>
      <c r="B1986" s="1">
        <v>0.2</v>
      </c>
    </row>
    <row r="1987" spans="1:2" x14ac:dyDescent="0.3">
      <c r="A1987" s="2">
        <v>43629</v>
      </c>
      <c r="B1987" s="1"/>
    </row>
    <row r="1988" spans="1:2" x14ac:dyDescent="0.3">
      <c r="A1988" s="2">
        <v>43630</v>
      </c>
      <c r="B1988" s="1">
        <v>1.2</v>
      </c>
    </row>
    <row r="1989" spans="1:2" x14ac:dyDescent="0.3">
      <c r="A1989" s="2">
        <v>43631</v>
      </c>
      <c r="B1989" s="1">
        <v>0</v>
      </c>
    </row>
    <row r="1990" spans="1:2" x14ac:dyDescent="0.3">
      <c r="A1990" s="2">
        <v>43632</v>
      </c>
      <c r="B1990" s="1">
        <v>0</v>
      </c>
    </row>
    <row r="1991" spans="1:2" x14ac:dyDescent="0.3">
      <c r="A1991" s="2">
        <v>43633</v>
      </c>
      <c r="B1991" s="1">
        <v>0</v>
      </c>
    </row>
    <row r="1992" spans="1:2" x14ac:dyDescent="0.3">
      <c r="A1992" s="2">
        <v>43634</v>
      </c>
      <c r="B1992" s="1"/>
    </row>
    <row r="1993" spans="1:2" x14ac:dyDescent="0.3">
      <c r="A1993" s="2">
        <v>43635</v>
      </c>
      <c r="B1993" s="1"/>
    </row>
    <row r="1994" spans="1:2" x14ac:dyDescent="0.3">
      <c r="A1994" s="2">
        <v>43636</v>
      </c>
      <c r="B1994" s="1">
        <v>7.8</v>
      </c>
    </row>
    <row r="1995" spans="1:2" x14ac:dyDescent="0.3">
      <c r="A1995" s="2">
        <v>43637</v>
      </c>
      <c r="B1995" s="1">
        <v>5.4</v>
      </c>
    </row>
    <row r="1996" spans="1:2" x14ac:dyDescent="0.3">
      <c r="A1996" s="2">
        <v>43638</v>
      </c>
      <c r="B1996" s="1">
        <v>0</v>
      </c>
    </row>
    <row r="1997" spans="1:2" x14ac:dyDescent="0.3">
      <c r="A1997" s="2">
        <v>43639</v>
      </c>
      <c r="B1997" s="1">
        <v>8.6</v>
      </c>
    </row>
    <row r="1998" spans="1:2" x14ac:dyDescent="0.3">
      <c r="A1998" s="2">
        <v>43640</v>
      </c>
      <c r="B1998" s="1">
        <v>14.6</v>
      </c>
    </row>
    <row r="1999" spans="1:2" x14ac:dyDescent="0.3">
      <c r="A1999" s="2">
        <v>43641</v>
      </c>
      <c r="B1999" s="1">
        <v>6.4</v>
      </c>
    </row>
    <row r="2000" spans="1:2" x14ac:dyDescent="0.3">
      <c r="A2000" s="2">
        <v>43642</v>
      </c>
      <c r="B2000" s="1">
        <v>0.6</v>
      </c>
    </row>
    <row r="2001" spans="1:2" x14ac:dyDescent="0.3">
      <c r="A2001" s="2">
        <v>43643</v>
      </c>
      <c r="B2001" s="1">
        <v>0</v>
      </c>
    </row>
    <row r="2002" spans="1:2" x14ac:dyDescent="0.3">
      <c r="A2002" s="2">
        <v>43644</v>
      </c>
      <c r="B2002" s="1">
        <v>0</v>
      </c>
    </row>
    <row r="2003" spans="1:2" x14ac:dyDescent="0.3">
      <c r="A2003" s="2">
        <v>43645</v>
      </c>
      <c r="B2003" s="1">
        <v>0</v>
      </c>
    </row>
    <row r="2004" spans="1:2" x14ac:dyDescent="0.3">
      <c r="A2004" s="2">
        <v>43646</v>
      </c>
      <c r="B2004" s="1">
        <v>0.2</v>
      </c>
    </row>
    <row r="2005" spans="1:2" x14ac:dyDescent="0.3">
      <c r="A2005" s="2">
        <v>43647</v>
      </c>
      <c r="B2005" s="1">
        <v>2.6</v>
      </c>
    </row>
    <row r="2006" spans="1:2" x14ac:dyDescent="0.3">
      <c r="A2006" s="2">
        <v>43648</v>
      </c>
      <c r="B2006" s="1">
        <v>1</v>
      </c>
    </row>
    <row r="2007" spans="1:2" x14ac:dyDescent="0.3">
      <c r="A2007" s="2">
        <v>43649</v>
      </c>
      <c r="B2007" s="1">
        <v>5.2</v>
      </c>
    </row>
    <row r="2008" spans="1:2" x14ac:dyDescent="0.3">
      <c r="A2008" s="2">
        <v>43650</v>
      </c>
      <c r="B2008" s="1">
        <v>0</v>
      </c>
    </row>
    <row r="2009" spans="1:2" x14ac:dyDescent="0.3">
      <c r="A2009" s="2">
        <v>43651</v>
      </c>
      <c r="B2009" s="1">
        <v>2.8</v>
      </c>
    </row>
    <row r="2010" spans="1:2" x14ac:dyDescent="0.3">
      <c r="A2010" s="2">
        <v>43652</v>
      </c>
      <c r="B2010" s="1">
        <v>0</v>
      </c>
    </row>
    <row r="2011" spans="1:2" x14ac:dyDescent="0.3">
      <c r="A2011" s="2">
        <v>43653</v>
      </c>
      <c r="B2011" s="1">
        <v>0</v>
      </c>
    </row>
    <row r="2012" spans="1:2" x14ac:dyDescent="0.3">
      <c r="A2012" s="2">
        <v>43654</v>
      </c>
      <c r="B2012" s="1">
        <v>0.2</v>
      </c>
    </row>
    <row r="2013" spans="1:2" x14ac:dyDescent="0.3">
      <c r="A2013" s="2">
        <v>43655</v>
      </c>
      <c r="B2013" s="1">
        <v>0</v>
      </c>
    </row>
    <row r="2014" spans="1:2" x14ac:dyDescent="0.3">
      <c r="A2014" s="2">
        <v>43656</v>
      </c>
      <c r="B2014" s="1">
        <v>0</v>
      </c>
    </row>
    <row r="2015" spans="1:2" x14ac:dyDescent="0.3">
      <c r="A2015" s="2">
        <v>43657</v>
      </c>
      <c r="B2015" s="1">
        <v>0</v>
      </c>
    </row>
    <row r="2016" spans="1:2" x14ac:dyDescent="0.3">
      <c r="A2016" s="2">
        <v>43658</v>
      </c>
      <c r="B2016" s="1">
        <v>0</v>
      </c>
    </row>
    <row r="2017" spans="1:2" x14ac:dyDescent="0.3">
      <c r="A2017" s="2">
        <v>43659</v>
      </c>
      <c r="B2017" s="1">
        <v>4</v>
      </c>
    </row>
    <row r="2018" spans="1:2" x14ac:dyDescent="0.3">
      <c r="A2018" s="2">
        <v>43660</v>
      </c>
      <c r="B2018" s="1">
        <v>0</v>
      </c>
    </row>
    <row r="2019" spans="1:2" x14ac:dyDescent="0.3">
      <c r="A2019" s="2">
        <v>43661</v>
      </c>
      <c r="B2019" s="1">
        <v>0</v>
      </c>
    </row>
    <row r="2020" spans="1:2" x14ac:dyDescent="0.3">
      <c r="A2020" s="2">
        <v>43662</v>
      </c>
      <c r="B2020" s="1">
        <v>0</v>
      </c>
    </row>
    <row r="2021" spans="1:2" x14ac:dyDescent="0.3">
      <c r="A2021" s="2">
        <v>43663</v>
      </c>
      <c r="B2021" s="1">
        <v>1.6</v>
      </c>
    </row>
    <row r="2022" spans="1:2" x14ac:dyDescent="0.3">
      <c r="A2022" s="2">
        <v>43664</v>
      </c>
      <c r="B2022" s="1">
        <v>0</v>
      </c>
    </row>
    <row r="2023" spans="1:2" x14ac:dyDescent="0.3">
      <c r="A2023" s="2">
        <v>43665</v>
      </c>
      <c r="B2023" s="1">
        <v>0</v>
      </c>
    </row>
    <row r="2024" spans="1:2" x14ac:dyDescent="0.3">
      <c r="A2024" s="2">
        <v>43666</v>
      </c>
      <c r="B2024" s="1">
        <v>2.6</v>
      </c>
    </row>
    <row r="2025" spans="1:2" x14ac:dyDescent="0.3">
      <c r="A2025" s="2">
        <v>43667</v>
      </c>
      <c r="B2025" s="1">
        <v>0.4</v>
      </c>
    </row>
    <row r="2026" spans="1:2" x14ac:dyDescent="0.3">
      <c r="A2026" s="2">
        <v>43668</v>
      </c>
      <c r="B2026" s="1">
        <v>0.2</v>
      </c>
    </row>
    <row r="2027" spans="1:2" x14ac:dyDescent="0.3">
      <c r="A2027" s="2">
        <v>43669</v>
      </c>
      <c r="B2027" s="1">
        <v>2.2000000000000002</v>
      </c>
    </row>
    <row r="2028" spans="1:2" x14ac:dyDescent="0.3">
      <c r="A2028" s="2">
        <v>43670</v>
      </c>
      <c r="B2028" s="1">
        <v>0</v>
      </c>
    </row>
    <row r="2029" spans="1:2" x14ac:dyDescent="0.3">
      <c r="A2029" s="2">
        <v>43671</v>
      </c>
      <c r="B2029" s="1">
        <v>1.4</v>
      </c>
    </row>
    <row r="2030" spans="1:2" x14ac:dyDescent="0.3">
      <c r="A2030" s="2">
        <v>43672</v>
      </c>
      <c r="B2030" s="1">
        <v>7.6</v>
      </c>
    </row>
    <row r="2031" spans="1:2" x14ac:dyDescent="0.3">
      <c r="A2031" s="2">
        <v>43673</v>
      </c>
      <c r="B2031" s="1">
        <v>7</v>
      </c>
    </row>
    <row r="2032" spans="1:2" x14ac:dyDescent="0.3">
      <c r="A2032" s="2">
        <v>43674</v>
      </c>
      <c r="B2032" s="1">
        <v>0</v>
      </c>
    </row>
    <row r="2033" spans="1:2" x14ac:dyDescent="0.3">
      <c r="A2033" s="2">
        <v>43675</v>
      </c>
      <c r="B2033" s="1">
        <v>0</v>
      </c>
    </row>
    <row r="2034" spans="1:2" x14ac:dyDescent="0.3">
      <c r="A2034" s="2">
        <v>43676</v>
      </c>
      <c r="B2034" s="1">
        <v>0</v>
      </c>
    </row>
    <row r="2035" spans="1:2" x14ac:dyDescent="0.3">
      <c r="A2035" s="2">
        <v>43677</v>
      </c>
      <c r="B2035" s="1">
        <v>0</v>
      </c>
    </row>
    <row r="2036" spans="1:2" x14ac:dyDescent="0.3">
      <c r="A2036" s="2">
        <v>43678</v>
      </c>
      <c r="B2036" s="1">
        <v>0</v>
      </c>
    </row>
    <row r="2037" spans="1:2" x14ac:dyDescent="0.3">
      <c r="A2037" s="2">
        <v>43679</v>
      </c>
      <c r="B2037" s="1">
        <v>0</v>
      </c>
    </row>
    <row r="2038" spans="1:2" x14ac:dyDescent="0.3">
      <c r="A2038" s="2">
        <v>43680</v>
      </c>
      <c r="B2038" s="1">
        <v>0</v>
      </c>
    </row>
    <row r="2039" spans="1:2" x14ac:dyDescent="0.3">
      <c r="A2039" s="2">
        <v>43681</v>
      </c>
      <c r="B2039" s="1">
        <v>0</v>
      </c>
    </row>
    <row r="2040" spans="1:2" x14ac:dyDescent="0.3">
      <c r="A2040" s="2">
        <v>43682</v>
      </c>
      <c r="B2040" s="1">
        <v>0</v>
      </c>
    </row>
    <row r="2041" spans="1:2" x14ac:dyDescent="0.3">
      <c r="A2041" s="2">
        <v>43683</v>
      </c>
      <c r="B2041" s="1">
        <v>4.8</v>
      </c>
    </row>
    <row r="2042" spans="1:2" x14ac:dyDescent="0.3">
      <c r="A2042" s="2">
        <v>43684</v>
      </c>
      <c r="B2042" s="1">
        <v>0.6</v>
      </c>
    </row>
    <row r="2043" spans="1:2" x14ac:dyDescent="0.3">
      <c r="A2043" s="2">
        <v>43685</v>
      </c>
      <c r="B2043" s="1">
        <v>0.2</v>
      </c>
    </row>
    <row r="2044" spans="1:2" x14ac:dyDescent="0.3">
      <c r="A2044" s="2">
        <v>43686</v>
      </c>
      <c r="B2044" s="1">
        <v>0</v>
      </c>
    </row>
    <row r="2045" spans="1:2" x14ac:dyDescent="0.3">
      <c r="A2045" s="2">
        <v>43687</v>
      </c>
      <c r="B2045" s="1">
        <v>0.2</v>
      </c>
    </row>
    <row r="2046" spans="1:2" x14ac:dyDescent="0.3">
      <c r="A2046" s="2">
        <v>43688</v>
      </c>
      <c r="B2046" s="1">
        <v>0.6</v>
      </c>
    </row>
    <row r="2047" spans="1:2" x14ac:dyDescent="0.3">
      <c r="A2047" s="2">
        <v>43689</v>
      </c>
      <c r="B2047" s="1">
        <v>0</v>
      </c>
    </row>
    <row r="2048" spans="1:2" x14ac:dyDescent="0.3">
      <c r="A2048" s="2">
        <v>43690</v>
      </c>
      <c r="B2048" s="1">
        <v>0</v>
      </c>
    </row>
    <row r="2049" spans="1:2" x14ac:dyDescent="0.3">
      <c r="A2049" s="2">
        <v>43691</v>
      </c>
      <c r="B2049" s="1">
        <v>0</v>
      </c>
    </row>
    <row r="2050" spans="1:2" x14ac:dyDescent="0.3">
      <c r="A2050" s="2">
        <v>43692</v>
      </c>
      <c r="B2050" s="1">
        <v>1.4</v>
      </c>
    </row>
    <row r="2051" spans="1:2" x14ac:dyDescent="0.3">
      <c r="A2051" s="2">
        <v>43693</v>
      </c>
      <c r="B2051" s="1">
        <v>0</v>
      </c>
    </row>
    <row r="2052" spans="1:2" x14ac:dyDescent="0.3">
      <c r="A2052" s="2">
        <v>43694</v>
      </c>
      <c r="B2052" s="1">
        <v>0</v>
      </c>
    </row>
    <row r="2053" spans="1:2" x14ac:dyDescent="0.3">
      <c r="A2053" s="2">
        <v>43695</v>
      </c>
      <c r="B2053" s="1">
        <v>11.4</v>
      </c>
    </row>
    <row r="2054" spans="1:2" x14ac:dyDescent="0.3">
      <c r="A2054" s="2">
        <v>43696</v>
      </c>
      <c r="B2054" s="1">
        <v>0</v>
      </c>
    </row>
    <row r="2055" spans="1:2" x14ac:dyDescent="0.3">
      <c r="A2055" s="2">
        <v>43697</v>
      </c>
      <c r="B2055" s="1">
        <v>1.6</v>
      </c>
    </row>
    <row r="2056" spans="1:2" x14ac:dyDescent="0.3">
      <c r="A2056" s="2">
        <v>43698</v>
      </c>
      <c r="B2056" s="1">
        <v>0</v>
      </c>
    </row>
    <row r="2057" spans="1:2" x14ac:dyDescent="0.3">
      <c r="A2057" s="2">
        <v>43699</v>
      </c>
      <c r="B2057" s="1">
        <v>0</v>
      </c>
    </row>
    <row r="2058" spans="1:2" x14ac:dyDescent="0.3">
      <c r="A2058" s="2">
        <v>43700</v>
      </c>
      <c r="B2058" s="1">
        <v>0</v>
      </c>
    </row>
    <row r="2059" spans="1:2" x14ac:dyDescent="0.3">
      <c r="A2059" s="2">
        <v>43701</v>
      </c>
      <c r="B2059" s="1">
        <v>0</v>
      </c>
    </row>
    <row r="2060" spans="1:2" x14ac:dyDescent="0.3">
      <c r="A2060" s="2">
        <v>43702</v>
      </c>
      <c r="B2060" s="1">
        <v>6.6</v>
      </c>
    </row>
    <row r="2061" spans="1:2" x14ac:dyDescent="0.3">
      <c r="A2061" s="2">
        <v>43703</v>
      </c>
      <c r="B2061" s="1">
        <v>2.4</v>
      </c>
    </row>
    <row r="2062" spans="1:2" x14ac:dyDescent="0.3">
      <c r="A2062" s="2">
        <v>43704</v>
      </c>
      <c r="B2062" s="1">
        <v>0</v>
      </c>
    </row>
    <row r="2063" spans="1:2" x14ac:dyDescent="0.3">
      <c r="A2063" s="2">
        <v>43705</v>
      </c>
      <c r="B2063" s="1">
        <v>0</v>
      </c>
    </row>
    <row r="2064" spans="1:2" x14ac:dyDescent="0.3">
      <c r="A2064" s="2">
        <v>43706</v>
      </c>
      <c r="B2064" s="1">
        <v>0</v>
      </c>
    </row>
    <row r="2065" spans="1:2" x14ac:dyDescent="0.3">
      <c r="A2065" s="2">
        <v>43707</v>
      </c>
      <c r="B2065" s="1">
        <v>0</v>
      </c>
    </row>
    <row r="2066" spans="1:2" x14ac:dyDescent="0.3">
      <c r="A2066" s="2">
        <v>43708</v>
      </c>
      <c r="B2066" s="1">
        <v>0.4</v>
      </c>
    </row>
    <row r="2067" spans="1:2" x14ac:dyDescent="0.3">
      <c r="A2067" s="2">
        <v>43709</v>
      </c>
      <c r="B2067" s="1">
        <v>5.4</v>
      </c>
    </row>
    <row r="2068" spans="1:2" x14ac:dyDescent="0.3">
      <c r="A2068" s="2">
        <v>43710</v>
      </c>
      <c r="B2068" s="1">
        <v>0.4</v>
      </c>
    </row>
    <row r="2069" spans="1:2" x14ac:dyDescent="0.3">
      <c r="A2069" s="2">
        <v>43711</v>
      </c>
      <c r="B2069" s="1">
        <v>0</v>
      </c>
    </row>
    <row r="2070" spans="1:2" x14ac:dyDescent="0.3">
      <c r="A2070" s="2">
        <v>43712</v>
      </c>
      <c r="B2070" s="1">
        <v>0</v>
      </c>
    </row>
    <row r="2071" spans="1:2" x14ac:dyDescent="0.3">
      <c r="A2071" s="2">
        <v>43713</v>
      </c>
      <c r="B2071" s="1">
        <v>1.8</v>
      </c>
    </row>
    <row r="2072" spans="1:2" x14ac:dyDescent="0.3">
      <c r="A2072" s="2">
        <v>43714</v>
      </c>
      <c r="B2072" s="1">
        <v>0.2</v>
      </c>
    </row>
    <row r="2073" spans="1:2" x14ac:dyDescent="0.3">
      <c r="A2073" s="2">
        <v>43715</v>
      </c>
      <c r="B2073" s="1">
        <v>0</v>
      </c>
    </row>
    <row r="2074" spans="1:2" x14ac:dyDescent="0.3">
      <c r="A2074" s="2">
        <v>43716</v>
      </c>
      <c r="B2074" s="1">
        <v>0</v>
      </c>
    </row>
    <row r="2075" spans="1:2" x14ac:dyDescent="0.3">
      <c r="A2075" s="2">
        <v>43717</v>
      </c>
      <c r="B2075" s="1">
        <v>4</v>
      </c>
    </row>
    <row r="2076" spans="1:2" x14ac:dyDescent="0.3">
      <c r="A2076" s="2">
        <v>43718</v>
      </c>
      <c r="B2076" s="1">
        <v>24.2</v>
      </c>
    </row>
    <row r="2077" spans="1:2" x14ac:dyDescent="0.3">
      <c r="A2077" s="2">
        <v>43719</v>
      </c>
      <c r="B2077" s="1">
        <v>4.2</v>
      </c>
    </row>
    <row r="2078" spans="1:2" x14ac:dyDescent="0.3">
      <c r="A2078" s="2">
        <v>43720</v>
      </c>
      <c r="B2078" s="1">
        <v>0</v>
      </c>
    </row>
    <row r="2079" spans="1:2" x14ac:dyDescent="0.3">
      <c r="A2079" s="2">
        <v>43721</v>
      </c>
      <c r="B2079" s="1">
        <v>0.2</v>
      </c>
    </row>
    <row r="2080" spans="1:2" x14ac:dyDescent="0.3">
      <c r="A2080" s="2">
        <v>43722</v>
      </c>
      <c r="B2080" s="1">
        <v>0</v>
      </c>
    </row>
    <row r="2081" spans="1:2" x14ac:dyDescent="0.3">
      <c r="A2081" s="2">
        <v>43723</v>
      </c>
      <c r="B2081" s="1">
        <v>0</v>
      </c>
    </row>
    <row r="2082" spans="1:2" x14ac:dyDescent="0.3">
      <c r="A2082" s="2">
        <v>43724</v>
      </c>
      <c r="B2082" s="1">
        <v>1</v>
      </c>
    </row>
    <row r="2083" spans="1:2" x14ac:dyDescent="0.3">
      <c r="A2083" s="2">
        <v>43725</v>
      </c>
      <c r="B2083" s="1">
        <v>6.7</v>
      </c>
    </row>
    <row r="2084" spans="1:2" x14ac:dyDescent="0.3">
      <c r="A2084" s="2">
        <v>43726</v>
      </c>
      <c r="B2084" s="1">
        <v>0.2</v>
      </c>
    </row>
    <row r="2085" spans="1:2" x14ac:dyDescent="0.3">
      <c r="A2085" s="2">
        <v>43727</v>
      </c>
      <c r="B2085" s="1">
        <v>0</v>
      </c>
    </row>
    <row r="2086" spans="1:2" x14ac:dyDescent="0.3">
      <c r="A2086" s="2">
        <v>43728</v>
      </c>
      <c r="B2086" s="1">
        <v>0</v>
      </c>
    </row>
    <row r="2087" spans="1:2" x14ac:dyDescent="0.3">
      <c r="A2087" s="2">
        <v>43729</v>
      </c>
      <c r="B2087" s="1">
        <v>2</v>
      </c>
    </row>
    <row r="2088" spans="1:2" x14ac:dyDescent="0.3">
      <c r="A2088" s="2">
        <v>43730</v>
      </c>
      <c r="B2088" s="1">
        <v>0.6</v>
      </c>
    </row>
    <row r="2089" spans="1:2" x14ac:dyDescent="0.3">
      <c r="A2089" s="2">
        <v>43731</v>
      </c>
      <c r="B2089" s="1">
        <v>2.2000000000000002</v>
      </c>
    </row>
    <row r="2090" spans="1:2" x14ac:dyDescent="0.3">
      <c r="A2090" s="2">
        <v>43732</v>
      </c>
      <c r="B2090" s="1">
        <v>0.4</v>
      </c>
    </row>
    <row r="2091" spans="1:2" x14ac:dyDescent="0.3">
      <c r="A2091" s="2">
        <v>43733</v>
      </c>
      <c r="B2091" s="1">
        <v>0</v>
      </c>
    </row>
    <row r="2092" spans="1:2" x14ac:dyDescent="0.3">
      <c r="A2092" s="2">
        <v>43734</v>
      </c>
      <c r="B2092" s="1">
        <v>0</v>
      </c>
    </row>
    <row r="2093" spans="1:2" x14ac:dyDescent="0.3">
      <c r="A2093" s="2">
        <v>43735</v>
      </c>
      <c r="B2093" s="1">
        <v>0</v>
      </c>
    </row>
    <row r="2094" spans="1:2" x14ac:dyDescent="0.3">
      <c r="A2094" s="2">
        <v>43736</v>
      </c>
      <c r="B2094" s="1">
        <v>0</v>
      </c>
    </row>
    <row r="2095" spans="1:2" x14ac:dyDescent="0.3">
      <c r="A2095" s="2">
        <v>43737</v>
      </c>
      <c r="B2095" s="1">
        <v>0</v>
      </c>
    </row>
    <row r="2096" spans="1:2" x14ac:dyDescent="0.3">
      <c r="A2096" s="2">
        <v>43738</v>
      </c>
      <c r="B2096" s="1">
        <v>0</v>
      </c>
    </row>
    <row r="2097" spans="1:2" x14ac:dyDescent="0.3">
      <c r="A2097" s="2">
        <v>43770</v>
      </c>
      <c r="B2097" s="1">
        <v>2.6</v>
      </c>
    </row>
    <row r="2098" spans="1:2" x14ac:dyDescent="0.3">
      <c r="A2098" s="2">
        <v>43771</v>
      </c>
      <c r="B2098" s="1">
        <v>0.2</v>
      </c>
    </row>
    <row r="2099" spans="1:2" x14ac:dyDescent="0.3">
      <c r="A2099" s="2">
        <v>43772</v>
      </c>
      <c r="B2099" s="1">
        <v>2.2000000000000002</v>
      </c>
    </row>
    <row r="2100" spans="1:2" x14ac:dyDescent="0.3">
      <c r="A2100" s="2">
        <v>43773</v>
      </c>
      <c r="B2100" s="1">
        <v>0.2</v>
      </c>
    </row>
    <row r="2101" spans="1:2" x14ac:dyDescent="0.3">
      <c r="A2101" s="2">
        <v>43774</v>
      </c>
      <c r="B2101" s="1">
        <v>22.4</v>
      </c>
    </row>
    <row r="2102" spans="1:2" x14ac:dyDescent="0.3">
      <c r="A2102" s="2">
        <v>43775</v>
      </c>
      <c r="B2102" s="1">
        <v>6.4</v>
      </c>
    </row>
    <row r="2103" spans="1:2" x14ac:dyDescent="0.3">
      <c r="A2103" s="2">
        <v>43776</v>
      </c>
      <c r="B2103" s="1">
        <v>2.2000000000000002</v>
      </c>
    </row>
    <row r="2104" spans="1:2" x14ac:dyDescent="0.3">
      <c r="A2104" s="2">
        <v>43777</v>
      </c>
      <c r="B2104" s="1">
        <v>18.2</v>
      </c>
    </row>
    <row r="2105" spans="1:2" x14ac:dyDescent="0.3">
      <c r="A2105" s="2">
        <v>43778</v>
      </c>
      <c r="B2105" s="1">
        <v>13</v>
      </c>
    </row>
    <row r="2106" spans="1:2" x14ac:dyDescent="0.3">
      <c r="A2106" s="2">
        <v>43779</v>
      </c>
      <c r="B2106" s="1">
        <v>12.2</v>
      </c>
    </row>
    <row r="2107" spans="1:2" x14ac:dyDescent="0.3">
      <c r="A2107" s="2">
        <v>43780</v>
      </c>
      <c r="B2107" s="1">
        <v>9.1999999999999993</v>
      </c>
    </row>
    <row r="2108" spans="1:2" x14ac:dyDescent="0.3">
      <c r="A2108" s="2">
        <v>43781</v>
      </c>
      <c r="B2108" s="1">
        <v>25.6</v>
      </c>
    </row>
    <row r="2109" spans="1:2" x14ac:dyDescent="0.3">
      <c r="A2109" s="2">
        <v>43782</v>
      </c>
      <c r="B2109" s="1">
        <v>32.799999999999997</v>
      </c>
    </row>
    <row r="2110" spans="1:2" x14ac:dyDescent="0.3">
      <c r="A2110" s="2">
        <v>43783</v>
      </c>
      <c r="B2110" s="1">
        <v>29.8</v>
      </c>
    </row>
    <row r="2111" spans="1:2" x14ac:dyDescent="0.3">
      <c r="A2111" s="2">
        <v>43784</v>
      </c>
      <c r="B2111" s="1">
        <v>71.599999999999994</v>
      </c>
    </row>
    <row r="2112" spans="1:2" x14ac:dyDescent="0.3">
      <c r="A2112" s="2">
        <v>43785</v>
      </c>
      <c r="B2112" s="1">
        <v>4.8</v>
      </c>
    </row>
    <row r="2113" spans="1:2" x14ac:dyDescent="0.3">
      <c r="A2113" s="2">
        <v>43786</v>
      </c>
      <c r="B2113" s="1">
        <v>15.2</v>
      </c>
    </row>
    <row r="2114" spans="1:2" x14ac:dyDescent="0.3">
      <c r="A2114" s="2">
        <v>43787</v>
      </c>
      <c r="B2114" s="1">
        <v>9.1999999999999993</v>
      </c>
    </row>
    <row r="2115" spans="1:2" x14ac:dyDescent="0.3">
      <c r="A2115" s="2">
        <v>43788</v>
      </c>
      <c r="B2115" s="1">
        <v>0.2</v>
      </c>
    </row>
    <row r="2116" spans="1:2" x14ac:dyDescent="0.3">
      <c r="A2116" s="2">
        <v>43789</v>
      </c>
      <c r="B2116" s="1">
        <v>0</v>
      </c>
    </row>
    <row r="2117" spans="1:2" x14ac:dyDescent="0.3">
      <c r="A2117" s="2">
        <v>43790</v>
      </c>
      <c r="B2117" s="1">
        <v>0</v>
      </c>
    </row>
    <row r="2118" spans="1:2" x14ac:dyDescent="0.3">
      <c r="A2118" s="2">
        <v>43791</v>
      </c>
      <c r="B2118" s="1">
        <v>3.6</v>
      </c>
    </row>
    <row r="2119" spans="1:2" x14ac:dyDescent="0.3">
      <c r="A2119" s="2">
        <v>43792</v>
      </c>
      <c r="B2119" s="1">
        <v>22.2</v>
      </c>
    </row>
    <row r="2120" spans="1:2" x14ac:dyDescent="0.3">
      <c r="A2120" s="2">
        <v>43793</v>
      </c>
      <c r="B2120" s="1">
        <v>0.2</v>
      </c>
    </row>
    <row r="2121" spans="1:2" x14ac:dyDescent="0.3">
      <c r="A2121" s="2">
        <v>43794</v>
      </c>
      <c r="B2121" s="1">
        <v>0</v>
      </c>
    </row>
    <row r="2122" spans="1:2" x14ac:dyDescent="0.3">
      <c r="A2122" s="2">
        <v>43795</v>
      </c>
      <c r="B2122" s="1">
        <v>1.2</v>
      </c>
    </row>
    <row r="2123" spans="1:2" x14ac:dyDescent="0.3">
      <c r="A2123" s="2">
        <v>43796</v>
      </c>
      <c r="B2123" s="1">
        <v>0.4</v>
      </c>
    </row>
    <row r="2124" spans="1:2" x14ac:dyDescent="0.3">
      <c r="A2124" s="2">
        <v>43797</v>
      </c>
      <c r="B2124" s="1">
        <v>16</v>
      </c>
    </row>
    <row r="2125" spans="1:2" x14ac:dyDescent="0.3">
      <c r="A2125" s="2">
        <v>43798</v>
      </c>
      <c r="B2125" s="1">
        <v>0.2</v>
      </c>
    </row>
    <row r="2126" spans="1:2" x14ac:dyDescent="0.3">
      <c r="A2126" s="2">
        <v>43799</v>
      </c>
      <c r="B2126" s="1">
        <v>5.6</v>
      </c>
    </row>
    <row r="2127" spans="1:2" x14ac:dyDescent="0.3">
      <c r="A2127" s="2">
        <v>43800</v>
      </c>
      <c r="B2127" s="1">
        <v>20.8</v>
      </c>
    </row>
    <row r="2128" spans="1:2" x14ac:dyDescent="0.3">
      <c r="A2128" s="2">
        <v>43801</v>
      </c>
      <c r="B2128" s="1">
        <v>10.6</v>
      </c>
    </row>
    <row r="2129" spans="1:2" x14ac:dyDescent="0.3">
      <c r="A2129" s="2">
        <v>43802</v>
      </c>
      <c r="B2129" s="1">
        <v>0</v>
      </c>
    </row>
    <row r="2130" spans="1:2" x14ac:dyDescent="0.3">
      <c r="A2130" s="2">
        <v>43803</v>
      </c>
      <c r="B2130" s="1">
        <v>0</v>
      </c>
    </row>
    <row r="2131" spans="1:2" x14ac:dyDescent="0.3">
      <c r="A2131" s="2">
        <v>43804</v>
      </c>
      <c r="B2131" s="1">
        <v>1</v>
      </c>
    </row>
    <row r="2132" spans="1:2" x14ac:dyDescent="0.3">
      <c r="A2132" s="2">
        <v>43805</v>
      </c>
      <c r="B2132" s="1">
        <v>0</v>
      </c>
    </row>
    <row r="2133" spans="1:2" x14ac:dyDescent="0.3">
      <c r="A2133" s="2">
        <v>43806</v>
      </c>
      <c r="B2133" s="1">
        <v>0</v>
      </c>
    </row>
    <row r="2134" spans="1:2" x14ac:dyDescent="0.3">
      <c r="A2134" s="2">
        <v>43807</v>
      </c>
      <c r="B2134" s="1">
        <v>5</v>
      </c>
    </row>
    <row r="2135" spans="1:2" x14ac:dyDescent="0.3">
      <c r="A2135" s="2">
        <v>43808</v>
      </c>
      <c r="B2135" s="1">
        <v>0</v>
      </c>
    </row>
    <row r="2136" spans="1:2" x14ac:dyDescent="0.3">
      <c r="A2136" s="2">
        <v>43809</v>
      </c>
      <c r="B2136" s="1">
        <v>0</v>
      </c>
    </row>
    <row r="2137" spans="1:2" x14ac:dyDescent="0.3">
      <c r="A2137" s="2">
        <v>43810</v>
      </c>
      <c r="B2137" s="1">
        <v>13.2</v>
      </c>
    </row>
    <row r="2138" spans="1:2" x14ac:dyDescent="0.3">
      <c r="A2138" s="2">
        <v>43811</v>
      </c>
      <c r="B2138" s="1">
        <v>9.6</v>
      </c>
    </row>
    <row r="2139" spans="1:2" x14ac:dyDescent="0.3">
      <c r="A2139" s="2">
        <v>43812</v>
      </c>
      <c r="B2139" s="1">
        <v>0.2</v>
      </c>
    </row>
    <row r="2140" spans="1:2" x14ac:dyDescent="0.3">
      <c r="A2140" s="2">
        <v>43813</v>
      </c>
      <c r="B2140" s="1">
        <v>0</v>
      </c>
    </row>
    <row r="2141" spans="1:2" x14ac:dyDescent="0.3">
      <c r="A2141" s="2">
        <v>43814</v>
      </c>
      <c r="B2141" s="1">
        <v>5</v>
      </c>
    </row>
    <row r="2142" spans="1:2" x14ac:dyDescent="0.3">
      <c r="A2142" s="2">
        <v>43815</v>
      </c>
      <c r="B2142" s="1">
        <v>42.6</v>
      </c>
    </row>
    <row r="2143" spans="1:2" x14ac:dyDescent="0.3">
      <c r="A2143" s="2">
        <v>43816</v>
      </c>
      <c r="B2143" s="1">
        <v>22.2</v>
      </c>
    </row>
    <row r="2144" spans="1:2" x14ac:dyDescent="0.3">
      <c r="A2144" s="2">
        <v>43817</v>
      </c>
      <c r="B2144" s="1">
        <v>0.2</v>
      </c>
    </row>
    <row r="2145" spans="1:2" x14ac:dyDescent="0.3">
      <c r="A2145" s="2">
        <v>43818</v>
      </c>
      <c r="B2145" s="1">
        <v>5</v>
      </c>
    </row>
    <row r="2146" spans="1:2" x14ac:dyDescent="0.3">
      <c r="A2146" s="2">
        <v>43819</v>
      </c>
      <c r="B2146" s="1">
        <v>6.4</v>
      </c>
    </row>
    <row r="2147" spans="1:2" x14ac:dyDescent="0.3">
      <c r="A2147" s="2">
        <v>43820</v>
      </c>
      <c r="B2147" s="1">
        <v>2.2000000000000002</v>
      </c>
    </row>
    <row r="2148" spans="1:2" x14ac:dyDescent="0.3">
      <c r="A2148" s="2">
        <v>43821</v>
      </c>
      <c r="B2148" s="1">
        <v>2.6</v>
      </c>
    </row>
    <row r="2149" spans="1:2" x14ac:dyDescent="0.3">
      <c r="A2149" s="2">
        <v>43822</v>
      </c>
      <c r="B2149" s="1">
        <v>0</v>
      </c>
    </row>
    <row r="2150" spans="1:2" x14ac:dyDescent="0.3">
      <c r="A2150" s="2">
        <v>43823</v>
      </c>
      <c r="B2150" s="1">
        <v>0</v>
      </c>
    </row>
    <row r="2151" spans="1:2" x14ac:dyDescent="0.3">
      <c r="A2151" s="2">
        <v>43824</v>
      </c>
      <c r="B2151" s="1">
        <v>0</v>
      </c>
    </row>
    <row r="2152" spans="1:2" x14ac:dyDescent="0.3">
      <c r="A2152" s="2">
        <v>43825</v>
      </c>
      <c r="B2152" s="1">
        <v>0</v>
      </c>
    </row>
    <row r="2153" spans="1:2" x14ac:dyDescent="0.3">
      <c r="A2153" s="2">
        <v>43826</v>
      </c>
      <c r="B2153" s="1">
        <v>0</v>
      </c>
    </row>
    <row r="2154" spans="1:2" x14ac:dyDescent="0.3">
      <c r="A2154" s="2">
        <v>43827</v>
      </c>
      <c r="B2154" s="1">
        <v>0</v>
      </c>
    </row>
    <row r="2155" spans="1:2" x14ac:dyDescent="0.3">
      <c r="A2155" s="2">
        <v>43828</v>
      </c>
      <c r="B2155" s="1">
        <v>0</v>
      </c>
    </row>
    <row r="2156" spans="1:2" x14ac:dyDescent="0.3">
      <c r="A2156" s="2">
        <v>43829</v>
      </c>
      <c r="B2156" s="1"/>
    </row>
    <row r="2157" spans="1:2" x14ac:dyDescent="0.3">
      <c r="A2157" s="2">
        <v>43830</v>
      </c>
      <c r="B2157" s="1">
        <v>0</v>
      </c>
    </row>
    <row r="2158" spans="1:2" x14ac:dyDescent="0.3">
      <c r="A2158" s="2">
        <v>43831</v>
      </c>
      <c r="B2158" s="1">
        <v>0</v>
      </c>
    </row>
    <row r="2159" spans="1:2" x14ac:dyDescent="0.3">
      <c r="A2159" s="2">
        <v>43832</v>
      </c>
      <c r="B2159" s="1">
        <v>0</v>
      </c>
    </row>
    <row r="2160" spans="1:2" x14ac:dyDescent="0.3">
      <c r="A2160" s="2">
        <v>43833</v>
      </c>
      <c r="B2160" s="1">
        <v>2</v>
      </c>
    </row>
    <row r="2161" spans="1:2" x14ac:dyDescent="0.3">
      <c r="A2161" s="2">
        <v>43834</v>
      </c>
      <c r="B2161" s="1">
        <v>0</v>
      </c>
    </row>
    <row r="2162" spans="1:2" x14ac:dyDescent="0.3">
      <c r="A2162" s="2">
        <v>43835</v>
      </c>
      <c r="B2162" s="1">
        <v>0</v>
      </c>
    </row>
    <row r="2163" spans="1:2" x14ac:dyDescent="0.3">
      <c r="A2163" s="2">
        <v>43836</v>
      </c>
      <c r="B2163" s="1">
        <v>0</v>
      </c>
    </row>
    <row r="2164" spans="1:2" x14ac:dyDescent="0.3">
      <c r="A2164" s="2">
        <v>43837</v>
      </c>
      <c r="B2164" s="1">
        <v>0</v>
      </c>
    </row>
    <row r="2165" spans="1:2" x14ac:dyDescent="0.3">
      <c r="A2165" s="2">
        <v>43838</v>
      </c>
      <c r="B2165" s="1">
        <v>0.1</v>
      </c>
    </row>
    <row r="2166" spans="1:2" x14ac:dyDescent="0.3">
      <c r="A2166" s="2">
        <v>43839</v>
      </c>
      <c r="B2166" s="1">
        <v>1</v>
      </c>
    </row>
    <row r="2167" spans="1:2" x14ac:dyDescent="0.3">
      <c r="A2167" s="2">
        <v>43840</v>
      </c>
      <c r="B2167" s="1">
        <v>1</v>
      </c>
    </row>
    <row r="2168" spans="1:2" x14ac:dyDescent="0.3">
      <c r="A2168" s="2">
        <v>43841</v>
      </c>
      <c r="B2168" s="1">
        <v>0.2</v>
      </c>
    </row>
    <row r="2169" spans="1:2" x14ac:dyDescent="0.3">
      <c r="A2169" s="2">
        <v>43842</v>
      </c>
      <c r="B2169" s="1">
        <v>0</v>
      </c>
    </row>
    <row r="2170" spans="1:2" x14ac:dyDescent="0.3">
      <c r="A2170" s="2">
        <v>43843</v>
      </c>
      <c r="B2170" s="1">
        <v>0</v>
      </c>
    </row>
    <row r="2171" spans="1:2" x14ac:dyDescent="0.3">
      <c r="A2171" s="2">
        <v>43844</v>
      </c>
      <c r="B2171" s="1">
        <v>0</v>
      </c>
    </row>
    <row r="2172" spans="1:2" x14ac:dyDescent="0.3">
      <c r="A2172" s="2">
        <v>43845</v>
      </c>
      <c r="B2172" s="1">
        <v>1.6</v>
      </c>
    </row>
    <row r="2173" spans="1:2" x14ac:dyDescent="0.3">
      <c r="A2173" s="2">
        <v>43846</v>
      </c>
      <c r="B2173" s="1">
        <v>1</v>
      </c>
    </row>
    <row r="2174" spans="1:2" x14ac:dyDescent="0.3">
      <c r="A2174" s="2">
        <v>43847</v>
      </c>
      <c r="B2174" s="1">
        <v>0.4</v>
      </c>
    </row>
    <row r="2175" spans="1:2" x14ac:dyDescent="0.3">
      <c r="A2175" s="2">
        <v>43848</v>
      </c>
      <c r="B2175" s="1">
        <v>8.4</v>
      </c>
    </row>
    <row r="2176" spans="1:2" x14ac:dyDescent="0.3">
      <c r="A2176" s="2">
        <v>43849</v>
      </c>
      <c r="B2176" s="1">
        <v>10.4</v>
      </c>
    </row>
    <row r="2177" spans="1:2" x14ac:dyDescent="0.3">
      <c r="A2177" s="2">
        <v>43850</v>
      </c>
      <c r="B2177" s="1">
        <v>3.6</v>
      </c>
    </row>
    <row r="2178" spans="1:2" x14ac:dyDescent="0.3">
      <c r="A2178" s="2">
        <v>43851</v>
      </c>
      <c r="B2178" s="1">
        <v>0</v>
      </c>
    </row>
    <row r="2179" spans="1:2" x14ac:dyDescent="0.3">
      <c r="A2179" s="2">
        <v>43852</v>
      </c>
      <c r="B2179" s="1">
        <v>3.4</v>
      </c>
    </row>
    <row r="2180" spans="1:2" x14ac:dyDescent="0.3">
      <c r="A2180" s="2">
        <v>43853</v>
      </c>
      <c r="B2180" s="1">
        <v>0.2</v>
      </c>
    </row>
    <row r="2181" spans="1:2" x14ac:dyDescent="0.3">
      <c r="A2181" s="2">
        <v>43854</v>
      </c>
      <c r="B2181" s="1">
        <v>0</v>
      </c>
    </row>
    <row r="2182" spans="1:2" x14ac:dyDescent="0.3">
      <c r="A2182" s="2">
        <v>43855</v>
      </c>
      <c r="B2182" s="1">
        <v>0</v>
      </c>
    </row>
    <row r="2183" spans="1:2" x14ac:dyDescent="0.3">
      <c r="A2183" s="2">
        <v>43856</v>
      </c>
      <c r="B2183" s="1">
        <v>0</v>
      </c>
    </row>
    <row r="2184" spans="1:2" x14ac:dyDescent="0.3">
      <c r="A2184" s="2">
        <v>43857</v>
      </c>
      <c r="B2184" s="1">
        <v>1.2</v>
      </c>
    </row>
    <row r="2185" spans="1:2" x14ac:dyDescent="0.3">
      <c r="A2185" s="2">
        <v>43858</v>
      </c>
      <c r="B2185" s="1">
        <v>0.6</v>
      </c>
    </row>
    <row r="2186" spans="1:2" x14ac:dyDescent="0.3">
      <c r="A2186" s="2">
        <v>43859</v>
      </c>
      <c r="B2186" s="1">
        <v>4.5999999999999996</v>
      </c>
    </row>
    <row r="2187" spans="1:2" x14ac:dyDescent="0.3">
      <c r="A2187" s="2">
        <v>43860</v>
      </c>
      <c r="B2187" s="1">
        <v>0.4</v>
      </c>
    </row>
    <row r="2188" spans="1:2" x14ac:dyDescent="0.3">
      <c r="A2188" s="2">
        <v>43861</v>
      </c>
      <c r="B2188" s="1">
        <v>0.2</v>
      </c>
    </row>
    <row r="2189" spans="1:2" x14ac:dyDescent="0.3">
      <c r="A2189" s="2">
        <v>43862</v>
      </c>
      <c r="B2189" s="1">
        <v>0.4</v>
      </c>
    </row>
    <row r="2190" spans="1:2" x14ac:dyDescent="0.3">
      <c r="A2190" s="2">
        <v>43863</v>
      </c>
      <c r="B2190" s="1">
        <v>0</v>
      </c>
    </row>
    <row r="2191" spans="1:2" x14ac:dyDescent="0.3">
      <c r="A2191" s="2">
        <v>43864</v>
      </c>
      <c r="B2191" s="1">
        <v>0</v>
      </c>
    </row>
    <row r="2192" spans="1:2" x14ac:dyDescent="0.3">
      <c r="A2192" s="2">
        <v>43865</v>
      </c>
      <c r="B2192" s="1">
        <v>0</v>
      </c>
    </row>
    <row r="2193" spans="1:2" x14ac:dyDescent="0.3">
      <c r="A2193" s="2">
        <v>43866</v>
      </c>
      <c r="B2193" s="1">
        <v>0</v>
      </c>
    </row>
    <row r="2194" spans="1:2" x14ac:dyDescent="0.3">
      <c r="A2194" s="2">
        <v>43867</v>
      </c>
      <c r="B2194" s="1">
        <v>0</v>
      </c>
    </row>
    <row r="2195" spans="1:2" x14ac:dyDescent="0.3">
      <c r="A2195" s="2">
        <v>43868</v>
      </c>
      <c r="B2195" s="1">
        <v>0</v>
      </c>
    </row>
    <row r="2196" spans="1:2" x14ac:dyDescent="0.3">
      <c r="A2196" s="2">
        <v>43869</v>
      </c>
      <c r="B2196" s="1">
        <v>8.6</v>
      </c>
    </row>
    <row r="2197" spans="1:2" x14ac:dyDescent="0.3">
      <c r="A2197" s="2">
        <v>43870</v>
      </c>
      <c r="B2197" s="1">
        <v>0</v>
      </c>
    </row>
    <row r="2198" spans="1:2" x14ac:dyDescent="0.3">
      <c r="A2198" s="2">
        <v>43871</v>
      </c>
      <c r="B2198" s="1">
        <v>0</v>
      </c>
    </row>
    <row r="2199" spans="1:2" x14ac:dyDescent="0.3">
      <c r="A2199" s="2">
        <v>43872</v>
      </c>
      <c r="B2199" s="1">
        <v>2</v>
      </c>
    </row>
    <row r="2200" spans="1:2" x14ac:dyDescent="0.3">
      <c r="A2200" s="2">
        <v>43873</v>
      </c>
      <c r="B2200" s="1">
        <v>0</v>
      </c>
    </row>
    <row r="2201" spans="1:2" x14ac:dyDescent="0.3">
      <c r="A2201" s="2">
        <v>43874</v>
      </c>
      <c r="B2201" s="1">
        <v>0</v>
      </c>
    </row>
    <row r="2202" spans="1:2" x14ac:dyDescent="0.3">
      <c r="A2202" s="2">
        <v>43875</v>
      </c>
      <c r="B2202" s="1">
        <v>0</v>
      </c>
    </row>
    <row r="2203" spans="1:2" x14ac:dyDescent="0.3">
      <c r="A2203" s="2">
        <v>43876</v>
      </c>
      <c r="B2203" s="1">
        <v>0</v>
      </c>
    </row>
    <row r="2204" spans="1:2" x14ac:dyDescent="0.3">
      <c r="A2204" s="2">
        <v>43877</v>
      </c>
      <c r="B2204" s="1">
        <v>0</v>
      </c>
    </row>
    <row r="2205" spans="1:2" x14ac:dyDescent="0.3">
      <c r="A2205" s="2">
        <v>43878</v>
      </c>
      <c r="B2205" s="1">
        <v>11.8</v>
      </c>
    </row>
    <row r="2206" spans="1:2" x14ac:dyDescent="0.3">
      <c r="A2206" s="2">
        <v>43879</v>
      </c>
      <c r="B2206" s="1">
        <v>0</v>
      </c>
    </row>
    <row r="2207" spans="1:2" x14ac:dyDescent="0.3">
      <c r="A2207" s="2">
        <v>43880</v>
      </c>
      <c r="B2207" s="1">
        <v>0</v>
      </c>
    </row>
    <row r="2208" spans="1:2" x14ac:dyDescent="0.3">
      <c r="A2208" s="2">
        <v>43881</v>
      </c>
      <c r="B2208" s="1">
        <v>0</v>
      </c>
    </row>
    <row r="2209" spans="1:2" x14ac:dyDescent="0.3">
      <c r="A2209" s="2">
        <v>43882</v>
      </c>
      <c r="B2209" s="1">
        <v>0</v>
      </c>
    </row>
    <row r="2210" spans="1:2" x14ac:dyDescent="0.3">
      <c r="A2210" s="2">
        <v>43883</v>
      </c>
      <c r="B2210" s="1">
        <v>0</v>
      </c>
    </row>
    <row r="2211" spans="1:2" x14ac:dyDescent="0.3">
      <c r="A2211" s="2">
        <v>43884</v>
      </c>
      <c r="B2211" s="1">
        <v>0</v>
      </c>
    </row>
    <row r="2212" spans="1:2" x14ac:dyDescent="0.3">
      <c r="A2212" s="2">
        <v>43885</v>
      </c>
      <c r="B2212" s="1">
        <v>0</v>
      </c>
    </row>
    <row r="2213" spans="1:2" x14ac:dyDescent="0.3">
      <c r="A2213" s="2">
        <v>43886</v>
      </c>
      <c r="B2213" s="1">
        <v>1.6</v>
      </c>
    </row>
    <row r="2214" spans="1:2" x14ac:dyDescent="0.3">
      <c r="A2214" s="2">
        <v>43887</v>
      </c>
      <c r="B2214" s="1">
        <v>0</v>
      </c>
    </row>
    <row r="2215" spans="1:2" x14ac:dyDescent="0.3">
      <c r="A2215" s="2">
        <v>43888</v>
      </c>
      <c r="B2215" s="1">
        <v>0</v>
      </c>
    </row>
    <row r="2216" spans="1:2" x14ac:dyDescent="0.3">
      <c r="A2216" s="2">
        <v>43889</v>
      </c>
      <c r="B2216" s="1">
        <v>0</v>
      </c>
    </row>
    <row r="2217" spans="1:2" x14ac:dyDescent="0.3">
      <c r="A2217" s="2">
        <v>43890</v>
      </c>
      <c r="B2217" s="1">
        <v>0.2</v>
      </c>
    </row>
    <row r="2218" spans="1:2" x14ac:dyDescent="0.3">
      <c r="A2218" s="2">
        <v>43891</v>
      </c>
      <c r="B2218" s="1">
        <v>3</v>
      </c>
    </row>
    <row r="2219" spans="1:2" x14ac:dyDescent="0.3">
      <c r="A2219" s="2">
        <v>43892</v>
      </c>
      <c r="B2219" s="1">
        <v>37.200000000000003</v>
      </c>
    </row>
    <row r="2220" spans="1:2" x14ac:dyDescent="0.3">
      <c r="A2220" s="2">
        <v>43893</v>
      </c>
      <c r="B2220" s="1">
        <v>5.4</v>
      </c>
    </row>
    <row r="2221" spans="1:2" x14ac:dyDescent="0.3">
      <c r="A2221" s="2">
        <v>43894</v>
      </c>
      <c r="B2221" s="1">
        <v>0.8</v>
      </c>
    </row>
    <row r="2222" spans="1:2" x14ac:dyDescent="0.3">
      <c r="A2222" s="2">
        <v>43898</v>
      </c>
      <c r="B2222" s="1">
        <v>0</v>
      </c>
    </row>
    <row r="2223" spans="1:2" x14ac:dyDescent="0.3">
      <c r="A2223" s="2">
        <v>43899</v>
      </c>
      <c r="B2223" s="1">
        <v>0</v>
      </c>
    </row>
    <row r="2224" spans="1:2" x14ac:dyDescent="0.3">
      <c r="A2224" s="2">
        <v>43900</v>
      </c>
      <c r="B2224" s="1">
        <v>0</v>
      </c>
    </row>
    <row r="2225" spans="1:2" x14ac:dyDescent="0.3">
      <c r="A2225" s="2">
        <v>43901</v>
      </c>
      <c r="B2225" s="1">
        <v>0</v>
      </c>
    </row>
    <row r="2226" spans="1:2" x14ac:dyDescent="0.3">
      <c r="A2226" s="2">
        <v>43902</v>
      </c>
      <c r="B2226" s="1">
        <v>5.2</v>
      </c>
    </row>
    <row r="2227" spans="1:2" x14ac:dyDescent="0.3">
      <c r="A2227" s="2">
        <v>43903</v>
      </c>
      <c r="B2227" s="1">
        <v>1.8</v>
      </c>
    </row>
    <row r="2228" spans="1:2" x14ac:dyDescent="0.3">
      <c r="A2228" s="2">
        <v>43904</v>
      </c>
      <c r="B2228" s="1">
        <v>0</v>
      </c>
    </row>
    <row r="2229" spans="1:2" x14ac:dyDescent="0.3">
      <c r="A2229" s="2">
        <v>43905</v>
      </c>
      <c r="B2229" s="1">
        <v>13.8</v>
      </c>
    </row>
    <row r="2230" spans="1:2" x14ac:dyDescent="0.3">
      <c r="A2230" s="2">
        <v>43906</v>
      </c>
      <c r="B2230" s="1">
        <v>16</v>
      </c>
    </row>
    <row r="2231" spans="1:2" x14ac:dyDescent="0.3">
      <c r="A2231" s="2">
        <v>43907</v>
      </c>
      <c r="B2231" s="1">
        <v>0</v>
      </c>
    </row>
    <row r="2232" spans="1:2" x14ac:dyDescent="0.3">
      <c r="A2232" s="2">
        <v>43908</v>
      </c>
      <c r="B2232" s="1">
        <v>0</v>
      </c>
    </row>
    <row r="2233" spans="1:2" x14ac:dyDescent="0.3">
      <c r="A2233" s="2">
        <v>43909</v>
      </c>
      <c r="B2233" s="1">
        <v>0</v>
      </c>
    </row>
    <row r="2234" spans="1:2" x14ac:dyDescent="0.3">
      <c r="A2234" s="2">
        <v>43910</v>
      </c>
      <c r="B2234" s="1">
        <v>0</v>
      </c>
    </row>
    <row r="2235" spans="1:2" x14ac:dyDescent="0.3">
      <c r="A2235" s="2">
        <v>43911</v>
      </c>
      <c r="B2235" s="1">
        <v>0</v>
      </c>
    </row>
    <row r="2236" spans="1:2" x14ac:dyDescent="0.3">
      <c r="A2236" s="2">
        <v>43912</v>
      </c>
      <c r="B2236" s="1">
        <v>0</v>
      </c>
    </row>
    <row r="2237" spans="1:2" x14ac:dyDescent="0.3">
      <c r="A2237" s="2">
        <v>43913</v>
      </c>
      <c r="B2237" s="1">
        <v>0</v>
      </c>
    </row>
    <row r="2238" spans="1:2" x14ac:dyDescent="0.3">
      <c r="A2238" s="2">
        <v>43914</v>
      </c>
      <c r="B2238" s="1">
        <v>0</v>
      </c>
    </row>
    <row r="2239" spans="1:2" x14ac:dyDescent="0.3">
      <c r="A2239" s="2">
        <v>43915</v>
      </c>
      <c r="B2239" s="1">
        <v>0</v>
      </c>
    </row>
    <row r="2240" spans="1:2" x14ac:dyDescent="0.3">
      <c r="A2240" s="2">
        <v>43916</v>
      </c>
      <c r="B2240" s="1">
        <v>0</v>
      </c>
    </row>
    <row r="2241" spans="1:2" x14ac:dyDescent="0.3">
      <c r="A2241" s="2">
        <v>43917</v>
      </c>
      <c r="B2241" s="1">
        <v>0</v>
      </c>
    </row>
    <row r="2242" spans="1:2" x14ac:dyDescent="0.3">
      <c r="A2242" s="2">
        <v>43918</v>
      </c>
      <c r="B2242" s="1">
        <v>0</v>
      </c>
    </row>
    <row r="2243" spans="1:2" x14ac:dyDescent="0.3">
      <c r="A2243" s="2">
        <v>43919</v>
      </c>
      <c r="B2243" s="1">
        <v>0.2</v>
      </c>
    </row>
    <row r="2244" spans="1:2" x14ac:dyDescent="0.3">
      <c r="A2244" s="2">
        <v>43920</v>
      </c>
      <c r="B2244" s="1">
        <v>9</v>
      </c>
    </row>
    <row r="2245" spans="1:2" x14ac:dyDescent="0.3">
      <c r="A2245" s="2">
        <v>43921</v>
      </c>
      <c r="B2245" s="1">
        <v>1.4</v>
      </c>
    </row>
    <row r="2246" spans="1:2" x14ac:dyDescent="0.3">
      <c r="A2246" s="2">
        <v>43922</v>
      </c>
      <c r="B2246" s="1">
        <v>1</v>
      </c>
    </row>
    <row r="2247" spans="1:2" x14ac:dyDescent="0.3">
      <c r="A2247" s="2">
        <v>43923</v>
      </c>
      <c r="B2247" s="1">
        <v>3</v>
      </c>
    </row>
    <row r="2248" spans="1:2" x14ac:dyDescent="0.3">
      <c r="A2248" s="2">
        <v>43924</v>
      </c>
      <c r="B2248" s="1">
        <v>0</v>
      </c>
    </row>
    <row r="2249" spans="1:2" x14ac:dyDescent="0.3">
      <c r="A2249" s="2">
        <v>43925</v>
      </c>
      <c r="B2249" s="1">
        <v>0</v>
      </c>
    </row>
    <row r="2250" spans="1:2" x14ac:dyDescent="0.3">
      <c r="A2250" s="2">
        <v>43926</v>
      </c>
      <c r="B2250" s="1">
        <v>0</v>
      </c>
    </row>
    <row r="2251" spans="1:2" x14ac:dyDescent="0.3">
      <c r="A2251" s="2">
        <v>43927</v>
      </c>
      <c r="B2251" s="1">
        <v>3.8</v>
      </c>
    </row>
    <row r="2252" spans="1:2" x14ac:dyDescent="0.3">
      <c r="A2252" s="2">
        <v>43928</v>
      </c>
      <c r="B2252" s="1">
        <v>2.2000000000000002</v>
      </c>
    </row>
    <row r="2253" spans="1:2" x14ac:dyDescent="0.3">
      <c r="A2253" s="2">
        <v>43929</v>
      </c>
      <c r="B2253" s="1">
        <v>0.4</v>
      </c>
    </row>
    <row r="2254" spans="1:2" x14ac:dyDescent="0.3">
      <c r="A2254" s="2">
        <v>43930</v>
      </c>
      <c r="B2254" s="1">
        <v>0.2</v>
      </c>
    </row>
    <row r="2255" spans="1:2" x14ac:dyDescent="0.3">
      <c r="A2255" s="2">
        <v>43931</v>
      </c>
      <c r="B2255" s="1">
        <v>30.4</v>
      </c>
    </row>
    <row r="2256" spans="1:2" x14ac:dyDescent="0.3">
      <c r="A2256" s="2">
        <v>43932</v>
      </c>
      <c r="B2256" s="1">
        <v>5.6</v>
      </c>
    </row>
    <row r="2257" spans="1:2" x14ac:dyDescent="0.3">
      <c r="A2257" s="2">
        <v>43933</v>
      </c>
      <c r="B2257" s="1">
        <v>5.4</v>
      </c>
    </row>
    <row r="2258" spans="1:2" x14ac:dyDescent="0.3">
      <c r="A2258" s="2">
        <v>43934</v>
      </c>
      <c r="B2258" s="1">
        <v>2</v>
      </c>
    </row>
    <row r="2259" spans="1:2" x14ac:dyDescent="0.3">
      <c r="A2259" s="2">
        <v>43935</v>
      </c>
      <c r="B2259" s="1">
        <v>0</v>
      </c>
    </row>
    <row r="2260" spans="1:2" x14ac:dyDescent="0.3">
      <c r="A2260" s="2">
        <v>43936</v>
      </c>
      <c r="B2260" s="1">
        <v>0.4</v>
      </c>
    </row>
    <row r="2261" spans="1:2" x14ac:dyDescent="0.3">
      <c r="A2261" s="2">
        <v>43937</v>
      </c>
      <c r="B2261" s="1">
        <v>0.2</v>
      </c>
    </row>
    <row r="2262" spans="1:2" x14ac:dyDescent="0.3">
      <c r="A2262" s="2">
        <v>43938</v>
      </c>
      <c r="B2262" s="1">
        <v>0.2</v>
      </c>
    </row>
    <row r="2263" spans="1:2" x14ac:dyDescent="0.3">
      <c r="A2263" s="2">
        <v>43939</v>
      </c>
      <c r="B2263" s="1">
        <v>8.8000000000000007</v>
      </c>
    </row>
    <row r="2264" spans="1:2" x14ac:dyDescent="0.3">
      <c r="A2264" s="2">
        <v>43940</v>
      </c>
      <c r="B2264" s="1">
        <v>4.2</v>
      </c>
    </row>
    <row r="2265" spans="1:2" x14ac:dyDescent="0.3">
      <c r="A2265" s="2">
        <v>43941</v>
      </c>
      <c r="B2265" s="1">
        <v>0.6</v>
      </c>
    </row>
    <row r="2266" spans="1:2" x14ac:dyDescent="0.3">
      <c r="A2266" s="2">
        <v>43942</v>
      </c>
      <c r="B2266" s="1">
        <v>1.4</v>
      </c>
    </row>
    <row r="2267" spans="1:2" x14ac:dyDescent="0.3">
      <c r="A2267" s="2">
        <v>43943</v>
      </c>
      <c r="B2267" s="1">
        <v>0</v>
      </c>
    </row>
    <row r="2268" spans="1:2" x14ac:dyDescent="0.3">
      <c r="A2268" s="2">
        <v>43944</v>
      </c>
      <c r="B2268" s="1">
        <v>0</v>
      </c>
    </row>
    <row r="2269" spans="1:2" x14ac:dyDescent="0.3">
      <c r="A2269" s="2">
        <v>43945</v>
      </c>
      <c r="B2269" s="1">
        <v>6.2</v>
      </c>
    </row>
    <row r="2270" spans="1:2" x14ac:dyDescent="0.3">
      <c r="A2270" s="2">
        <v>43946</v>
      </c>
      <c r="B2270" s="1">
        <v>0</v>
      </c>
    </row>
    <row r="2271" spans="1:2" x14ac:dyDescent="0.3">
      <c r="A2271" s="2">
        <v>43947</v>
      </c>
      <c r="B2271" s="1">
        <v>14.4</v>
      </c>
    </row>
    <row r="2272" spans="1:2" x14ac:dyDescent="0.3">
      <c r="A2272" s="2">
        <v>43948</v>
      </c>
      <c r="B2272" s="1">
        <v>24.4</v>
      </c>
    </row>
    <row r="2273" spans="1:2" x14ac:dyDescent="0.3">
      <c r="A2273" s="2">
        <v>43949</v>
      </c>
      <c r="B2273" s="1">
        <v>0</v>
      </c>
    </row>
    <row r="2274" spans="1:2" x14ac:dyDescent="0.3">
      <c r="A2274" s="2">
        <v>43950</v>
      </c>
      <c r="B2274" s="1">
        <v>0</v>
      </c>
    </row>
    <row r="2275" spans="1:2" x14ac:dyDescent="0.3">
      <c r="A2275" s="2">
        <v>43951</v>
      </c>
      <c r="B2275" s="1">
        <v>0</v>
      </c>
    </row>
    <row r="2276" spans="1:2" x14ac:dyDescent="0.3">
      <c r="A2276" s="2">
        <v>43952</v>
      </c>
      <c r="B2276" s="1">
        <v>0</v>
      </c>
    </row>
    <row r="2277" spans="1:2" x14ac:dyDescent="0.3">
      <c r="A2277" s="2">
        <v>43953</v>
      </c>
      <c r="B2277" s="1">
        <v>0</v>
      </c>
    </row>
    <row r="2278" spans="1:2" x14ac:dyDescent="0.3">
      <c r="A2278" s="2">
        <v>43954</v>
      </c>
      <c r="B2278" s="1">
        <v>0</v>
      </c>
    </row>
    <row r="2279" spans="1:2" x14ac:dyDescent="0.3">
      <c r="A2279" s="2">
        <v>43955</v>
      </c>
      <c r="B2279" s="1">
        <v>0</v>
      </c>
    </row>
    <row r="2280" spans="1:2" x14ac:dyDescent="0.3">
      <c r="A2280" s="2">
        <v>43956</v>
      </c>
      <c r="B2280" s="1">
        <v>0</v>
      </c>
    </row>
    <row r="2281" spans="1:2" x14ac:dyDescent="0.3">
      <c r="A2281" s="2">
        <v>43957</v>
      </c>
      <c r="B2281" s="1">
        <v>0</v>
      </c>
    </row>
    <row r="2282" spans="1:2" x14ac:dyDescent="0.3">
      <c r="A2282" s="2">
        <v>43958</v>
      </c>
      <c r="B2282" s="1">
        <v>0</v>
      </c>
    </row>
    <row r="2283" spans="1:2" x14ac:dyDescent="0.3">
      <c r="A2283" s="2">
        <v>43959</v>
      </c>
      <c r="B2283" s="1">
        <v>6.6</v>
      </c>
    </row>
    <row r="2284" spans="1:2" x14ac:dyDescent="0.3">
      <c r="A2284" s="2">
        <v>43960</v>
      </c>
      <c r="B2284" s="1">
        <v>0.8</v>
      </c>
    </row>
    <row r="2285" spans="1:2" x14ac:dyDescent="0.3">
      <c r="A2285" s="2">
        <v>43961</v>
      </c>
      <c r="B2285" s="1">
        <v>23</v>
      </c>
    </row>
    <row r="2286" spans="1:2" x14ac:dyDescent="0.3">
      <c r="A2286" s="2">
        <v>43962</v>
      </c>
      <c r="B2286" s="1">
        <v>0</v>
      </c>
    </row>
    <row r="2287" spans="1:2" x14ac:dyDescent="0.3">
      <c r="A2287" s="2">
        <v>43963</v>
      </c>
      <c r="B2287" s="1">
        <v>8</v>
      </c>
    </row>
    <row r="2288" spans="1:2" x14ac:dyDescent="0.3">
      <c r="A2288" s="2">
        <v>43964</v>
      </c>
      <c r="B2288" s="1">
        <v>0.2</v>
      </c>
    </row>
    <row r="2289" spans="1:2" x14ac:dyDescent="0.3">
      <c r="A2289" s="2">
        <v>43965</v>
      </c>
      <c r="B2289" s="1">
        <v>2</v>
      </c>
    </row>
    <row r="2290" spans="1:2" x14ac:dyDescent="0.3">
      <c r="A2290" s="2">
        <v>43966</v>
      </c>
      <c r="B2290" s="1">
        <v>8.6</v>
      </c>
    </row>
    <row r="2291" spans="1:2" x14ac:dyDescent="0.3">
      <c r="A2291" s="2">
        <v>43967</v>
      </c>
      <c r="B2291" s="1">
        <v>0</v>
      </c>
    </row>
    <row r="2292" spans="1:2" x14ac:dyDescent="0.3">
      <c r="A2292" s="2">
        <v>43968</v>
      </c>
      <c r="B2292" s="1">
        <v>0</v>
      </c>
    </row>
    <row r="2293" spans="1:2" x14ac:dyDescent="0.3">
      <c r="A2293" s="2">
        <v>43969</v>
      </c>
      <c r="B2293" s="1">
        <v>0</v>
      </c>
    </row>
    <row r="2294" spans="1:2" x14ac:dyDescent="0.3">
      <c r="A2294" s="2">
        <v>43970</v>
      </c>
      <c r="B2294" s="1">
        <v>0</v>
      </c>
    </row>
    <row r="2295" spans="1:2" x14ac:dyDescent="0.3">
      <c r="A2295" s="2">
        <v>43971</v>
      </c>
      <c r="B2295" s="1">
        <v>0</v>
      </c>
    </row>
    <row r="2296" spans="1:2" x14ac:dyDescent="0.3">
      <c r="A2296" s="2">
        <v>43972</v>
      </c>
      <c r="B2296" s="1">
        <v>0</v>
      </c>
    </row>
    <row r="2297" spans="1:2" x14ac:dyDescent="0.3">
      <c r="A2297" s="2">
        <v>43973</v>
      </c>
      <c r="B2297" s="1">
        <v>0.4</v>
      </c>
    </row>
    <row r="2298" spans="1:2" x14ac:dyDescent="0.3">
      <c r="A2298" s="2">
        <v>43974</v>
      </c>
      <c r="B2298" s="1">
        <v>3</v>
      </c>
    </row>
    <row r="2299" spans="1:2" x14ac:dyDescent="0.3">
      <c r="A2299" s="2">
        <v>43975</v>
      </c>
      <c r="B2299" s="1">
        <v>0</v>
      </c>
    </row>
    <row r="2300" spans="1:2" x14ac:dyDescent="0.3">
      <c r="A2300" s="2">
        <v>43976</v>
      </c>
      <c r="B2300" s="1">
        <v>0</v>
      </c>
    </row>
    <row r="2301" spans="1:2" x14ac:dyDescent="0.3">
      <c r="A2301" s="2">
        <v>43977</v>
      </c>
      <c r="B2301" s="1">
        <v>0</v>
      </c>
    </row>
    <row r="2302" spans="1:2" x14ac:dyDescent="0.3">
      <c r="A2302" s="2">
        <v>43978</v>
      </c>
      <c r="B2302" s="1">
        <v>0</v>
      </c>
    </row>
    <row r="2303" spans="1:2" x14ac:dyDescent="0.3">
      <c r="A2303" s="2">
        <v>43979</v>
      </c>
      <c r="B2303" s="1">
        <v>0</v>
      </c>
    </row>
    <row r="2304" spans="1:2" x14ac:dyDescent="0.3">
      <c r="A2304" s="2">
        <v>43980</v>
      </c>
      <c r="B2304" s="1">
        <v>0</v>
      </c>
    </row>
    <row r="2305" spans="1:2" x14ac:dyDescent="0.3">
      <c r="A2305" s="2">
        <v>43981</v>
      </c>
      <c r="B2305" s="1">
        <v>0</v>
      </c>
    </row>
    <row r="2306" spans="1:2" x14ac:dyDescent="0.3">
      <c r="A2306" s="2">
        <v>43982</v>
      </c>
      <c r="B2306" s="1">
        <v>3.8</v>
      </c>
    </row>
    <row r="2307" spans="1:2" x14ac:dyDescent="0.3">
      <c r="A2307" s="2">
        <v>43983</v>
      </c>
      <c r="B2307" s="1">
        <v>0.6</v>
      </c>
    </row>
    <row r="2308" spans="1:2" x14ac:dyDescent="0.3">
      <c r="A2308" s="2">
        <v>43984</v>
      </c>
      <c r="B2308" s="1">
        <v>0</v>
      </c>
    </row>
    <row r="2309" spans="1:2" x14ac:dyDescent="0.3">
      <c r="A2309" s="2">
        <v>43985</v>
      </c>
      <c r="B2309" s="1">
        <v>0</v>
      </c>
    </row>
    <row r="2310" spans="1:2" x14ac:dyDescent="0.3">
      <c r="A2310" s="2">
        <v>43986</v>
      </c>
      <c r="B2310" s="1">
        <v>12.6</v>
      </c>
    </row>
    <row r="2311" spans="1:2" x14ac:dyDescent="0.3">
      <c r="A2311" s="2">
        <v>43987</v>
      </c>
      <c r="B2311" s="1">
        <v>0</v>
      </c>
    </row>
    <row r="2312" spans="1:2" x14ac:dyDescent="0.3">
      <c r="A2312" s="2">
        <v>43988</v>
      </c>
      <c r="B2312" s="1">
        <v>3.4</v>
      </c>
    </row>
    <row r="2313" spans="1:2" x14ac:dyDescent="0.3">
      <c r="A2313" s="2">
        <v>43989</v>
      </c>
      <c r="B2313" s="1">
        <v>3.6</v>
      </c>
    </row>
    <row r="2314" spans="1:2" x14ac:dyDescent="0.3">
      <c r="A2314" s="2">
        <v>43990</v>
      </c>
      <c r="B2314" s="1">
        <v>2.2000000000000002</v>
      </c>
    </row>
    <row r="2315" spans="1:2" x14ac:dyDescent="0.3">
      <c r="A2315" s="2">
        <v>43991</v>
      </c>
      <c r="B2315" s="1">
        <v>0</v>
      </c>
    </row>
    <row r="2316" spans="1:2" x14ac:dyDescent="0.3">
      <c r="A2316" s="2">
        <v>43992</v>
      </c>
      <c r="B2316" s="1">
        <v>0</v>
      </c>
    </row>
    <row r="2317" spans="1:2" x14ac:dyDescent="0.3">
      <c r="A2317" s="2">
        <v>43993</v>
      </c>
      <c r="B2317" s="1">
        <v>12.2</v>
      </c>
    </row>
    <row r="2318" spans="1:2" x14ac:dyDescent="0.3">
      <c r="A2318" s="2">
        <v>43994</v>
      </c>
      <c r="B2318" s="1">
        <v>8</v>
      </c>
    </row>
    <row r="2319" spans="1:2" x14ac:dyDescent="0.3">
      <c r="A2319" s="2">
        <v>43995</v>
      </c>
      <c r="B2319" s="1">
        <v>0</v>
      </c>
    </row>
    <row r="2320" spans="1:2" x14ac:dyDescent="0.3">
      <c r="A2320" s="2">
        <v>43996</v>
      </c>
      <c r="B2320" s="1">
        <v>0.4</v>
      </c>
    </row>
    <row r="2321" spans="1:2" x14ac:dyDescent="0.3">
      <c r="A2321" s="2">
        <v>43997</v>
      </c>
      <c r="B2321" s="1">
        <v>0</v>
      </c>
    </row>
    <row r="2322" spans="1:2" x14ac:dyDescent="0.3">
      <c r="A2322" s="2">
        <v>43998</v>
      </c>
      <c r="B2322" s="1">
        <v>6.4</v>
      </c>
    </row>
    <row r="2323" spans="1:2" x14ac:dyDescent="0.3">
      <c r="A2323" s="2">
        <v>43999</v>
      </c>
      <c r="B2323" s="1">
        <v>5.8</v>
      </c>
    </row>
    <row r="2324" spans="1:2" x14ac:dyDescent="0.3">
      <c r="A2324" s="2">
        <v>44000</v>
      </c>
      <c r="B2324" s="1">
        <v>0</v>
      </c>
    </row>
    <row r="2325" spans="1:2" x14ac:dyDescent="0.3">
      <c r="A2325" s="2">
        <v>44001</v>
      </c>
      <c r="B2325" s="1">
        <v>0</v>
      </c>
    </row>
    <row r="2326" spans="1:2" x14ac:dyDescent="0.3">
      <c r="A2326" s="2">
        <v>44002</v>
      </c>
      <c r="B2326" s="1">
        <v>0</v>
      </c>
    </row>
    <row r="2327" spans="1:2" x14ac:dyDescent="0.3">
      <c r="A2327" s="2">
        <v>44003</v>
      </c>
      <c r="B2327" s="1">
        <v>0</v>
      </c>
    </row>
    <row r="2328" spans="1:2" x14ac:dyDescent="0.3">
      <c r="A2328" s="2">
        <v>44004</v>
      </c>
      <c r="B2328" s="1">
        <v>0</v>
      </c>
    </row>
    <row r="2329" spans="1:2" x14ac:dyDescent="0.3">
      <c r="A2329" s="2">
        <v>44005</v>
      </c>
      <c r="B2329" s="1">
        <v>0</v>
      </c>
    </row>
    <row r="2330" spans="1:2" x14ac:dyDescent="0.3">
      <c r="A2330" s="2">
        <v>44006</v>
      </c>
      <c r="B2330" s="1">
        <v>6.4</v>
      </c>
    </row>
    <row r="2331" spans="1:2" x14ac:dyDescent="0.3">
      <c r="A2331" s="2">
        <v>44007</v>
      </c>
      <c r="B2331" s="1">
        <v>9</v>
      </c>
    </row>
    <row r="2332" spans="1:2" x14ac:dyDescent="0.3">
      <c r="A2332" s="2">
        <v>44008</v>
      </c>
      <c r="B2332" s="1">
        <v>0.2</v>
      </c>
    </row>
    <row r="2333" spans="1:2" x14ac:dyDescent="0.3">
      <c r="A2333" s="2">
        <v>44009</v>
      </c>
      <c r="B2333" s="1">
        <v>0.2</v>
      </c>
    </row>
    <row r="2334" spans="1:2" x14ac:dyDescent="0.3">
      <c r="A2334" s="2">
        <v>44010</v>
      </c>
      <c r="B2334" s="1">
        <v>1.2</v>
      </c>
    </row>
    <row r="2335" spans="1:2" x14ac:dyDescent="0.3">
      <c r="A2335" s="2">
        <v>44011</v>
      </c>
      <c r="B2335" s="1">
        <v>1</v>
      </c>
    </row>
    <row r="2336" spans="1:2" x14ac:dyDescent="0.3">
      <c r="A2336" s="2">
        <v>44012</v>
      </c>
      <c r="B2336" s="1">
        <v>0</v>
      </c>
    </row>
    <row r="2337" spans="1:2" x14ac:dyDescent="0.3">
      <c r="A2337" s="2">
        <v>44013</v>
      </c>
      <c r="B2337" s="1">
        <v>0.6</v>
      </c>
    </row>
    <row r="2338" spans="1:2" x14ac:dyDescent="0.3">
      <c r="A2338" s="2">
        <v>44014</v>
      </c>
      <c r="B2338" s="1">
        <v>1.6</v>
      </c>
    </row>
    <row r="2339" spans="1:2" x14ac:dyDescent="0.3">
      <c r="A2339" s="2">
        <v>44015</v>
      </c>
      <c r="B2339" s="1">
        <v>0</v>
      </c>
    </row>
    <row r="2340" spans="1:2" x14ac:dyDescent="0.3">
      <c r="A2340" s="2">
        <v>44016</v>
      </c>
      <c r="B2340" s="1">
        <v>0</v>
      </c>
    </row>
    <row r="2341" spans="1:2" x14ac:dyDescent="0.3">
      <c r="A2341" s="2">
        <v>44017</v>
      </c>
      <c r="B2341" s="1">
        <v>0</v>
      </c>
    </row>
    <row r="2342" spans="1:2" x14ac:dyDescent="0.3">
      <c r="A2342" s="2">
        <v>44018</v>
      </c>
      <c r="B2342" s="1">
        <v>0.6</v>
      </c>
    </row>
    <row r="2343" spans="1:2" x14ac:dyDescent="0.3">
      <c r="A2343" s="2">
        <v>44019</v>
      </c>
      <c r="B2343" s="1">
        <v>0</v>
      </c>
    </row>
    <row r="2344" spans="1:2" x14ac:dyDescent="0.3">
      <c r="A2344" s="2">
        <v>44020</v>
      </c>
      <c r="B2344" s="1">
        <v>0</v>
      </c>
    </row>
    <row r="2345" spans="1:2" x14ac:dyDescent="0.3">
      <c r="A2345" s="2">
        <v>44021</v>
      </c>
      <c r="B2345" s="1">
        <v>0</v>
      </c>
    </row>
    <row r="2346" spans="1:2" x14ac:dyDescent="0.3">
      <c r="A2346" s="2">
        <v>44022</v>
      </c>
      <c r="B2346" s="1">
        <v>0.4</v>
      </c>
    </row>
    <row r="2347" spans="1:2" x14ac:dyDescent="0.3">
      <c r="A2347" s="2">
        <v>44023</v>
      </c>
      <c r="B2347" s="1">
        <v>0</v>
      </c>
    </row>
    <row r="2348" spans="1:2" x14ac:dyDescent="0.3">
      <c r="A2348" s="2">
        <v>44024</v>
      </c>
      <c r="B2348" s="1">
        <v>3.2</v>
      </c>
    </row>
    <row r="2349" spans="1:2" x14ac:dyDescent="0.3">
      <c r="A2349" s="2">
        <v>44025</v>
      </c>
      <c r="B2349" s="1">
        <v>0</v>
      </c>
    </row>
    <row r="2350" spans="1:2" x14ac:dyDescent="0.3">
      <c r="A2350" s="2">
        <v>44026</v>
      </c>
      <c r="B2350" s="1">
        <v>0</v>
      </c>
    </row>
    <row r="2351" spans="1:2" x14ac:dyDescent="0.3">
      <c r="A2351" s="2">
        <v>44027</v>
      </c>
      <c r="B2351" s="1">
        <v>0</v>
      </c>
    </row>
    <row r="2352" spans="1:2" x14ac:dyDescent="0.3">
      <c r="A2352" s="2">
        <v>44028</v>
      </c>
      <c r="B2352" s="1">
        <v>0</v>
      </c>
    </row>
    <row r="2353" spans="1:2" x14ac:dyDescent="0.3">
      <c r="A2353" s="2">
        <v>44029</v>
      </c>
      <c r="B2353" s="1">
        <v>0</v>
      </c>
    </row>
    <row r="2354" spans="1:2" x14ac:dyDescent="0.3">
      <c r="A2354" s="2">
        <v>44030</v>
      </c>
      <c r="B2354" s="1">
        <v>0</v>
      </c>
    </row>
    <row r="2355" spans="1:2" x14ac:dyDescent="0.3">
      <c r="A2355" s="2">
        <v>44031</v>
      </c>
      <c r="B2355" s="1">
        <v>0</v>
      </c>
    </row>
    <row r="2356" spans="1:2" x14ac:dyDescent="0.3">
      <c r="A2356" s="2">
        <v>44032</v>
      </c>
      <c r="B2356" s="1">
        <v>0.2</v>
      </c>
    </row>
    <row r="2357" spans="1:2" x14ac:dyDescent="0.3">
      <c r="A2357" s="2">
        <v>44033</v>
      </c>
      <c r="B2357" s="1">
        <v>1</v>
      </c>
    </row>
    <row r="2358" spans="1:2" x14ac:dyDescent="0.3">
      <c r="A2358" s="2">
        <v>44034</v>
      </c>
      <c r="B2358" s="1">
        <v>0.2</v>
      </c>
    </row>
    <row r="2359" spans="1:2" x14ac:dyDescent="0.3">
      <c r="A2359" s="2">
        <v>44035</v>
      </c>
      <c r="B2359" s="1">
        <v>0</v>
      </c>
    </row>
    <row r="2360" spans="1:2" x14ac:dyDescent="0.3">
      <c r="A2360" s="2">
        <v>44036</v>
      </c>
      <c r="B2360" s="1">
        <v>0.2</v>
      </c>
    </row>
    <row r="2361" spans="1:2" x14ac:dyDescent="0.3">
      <c r="A2361" s="2">
        <v>44037</v>
      </c>
      <c r="B2361" s="1">
        <v>0</v>
      </c>
    </row>
    <row r="2362" spans="1:2" x14ac:dyDescent="0.3">
      <c r="A2362" s="2">
        <v>44039</v>
      </c>
      <c r="B2362" s="1">
        <v>0</v>
      </c>
    </row>
    <row r="2363" spans="1:2" x14ac:dyDescent="0.3">
      <c r="A2363" s="2">
        <v>44040</v>
      </c>
      <c r="B2363" s="1">
        <v>5.8</v>
      </c>
    </row>
    <row r="2364" spans="1:2" x14ac:dyDescent="0.3">
      <c r="A2364" s="2">
        <v>44041</v>
      </c>
      <c r="B2364" s="1">
        <v>0.4</v>
      </c>
    </row>
    <row r="2365" spans="1:2" x14ac:dyDescent="0.3">
      <c r="A2365" s="2">
        <v>44042</v>
      </c>
      <c r="B2365" s="1">
        <v>1.6</v>
      </c>
    </row>
    <row r="2366" spans="1:2" x14ac:dyDescent="0.3">
      <c r="A2366" s="2">
        <v>44043</v>
      </c>
      <c r="B2366" s="1">
        <v>0.2</v>
      </c>
    </row>
    <row r="2367" spans="1:2" x14ac:dyDescent="0.3">
      <c r="A2367" s="2">
        <v>44044</v>
      </c>
      <c r="B2367" s="1">
        <v>2</v>
      </c>
    </row>
    <row r="2368" spans="1:2" x14ac:dyDescent="0.3">
      <c r="A2368" s="2">
        <v>44045</v>
      </c>
      <c r="B2368" s="1">
        <v>0.8</v>
      </c>
    </row>
    <row r="2369" spans="1:2" x14ac:dyDescent="0.3">
      <c r="A2369" s="2">
        <v>44046</v>
      </c>
      <c r="B2369" s="1">
        <v>0</v>
      </c>
    </row>
    <row r="2370" spans="1:2" x14ac:dyDescent="0.3">
      <c r="A2370" s="2">
        <v>44047</v>
      </c>
      <c r="B2370" s="1">
        <v>0</v>
      </c>
    </row>
    <row r="2371" spans="1:2" x14ac:dyDescent="0.3">
      <c r="A2371" s="2">
        <v>44048</v>
      </c>
      <c r="B2371" s="1">
        <v>0</v>
      </c>
    </row>
    <row r="2372" spans="1:2" x14ac:dyDescent="0.3">
      <c r="A2372" s="2">
        <v>44049</v>
      </c>
      <c r="B2372" s="1">
        <v>0</v>
      </c>
    </row>
    <row r="2373" spans="1:2" x14ac:dyDescent="0.3">
      <c r="A2373" s="2">
        <v>44050</v>
      </c>
      <c r="B2373" s="1">
        <v>0</v>
      </c>
    </row>
    <row r="2374" spans="1:2" x14ac:dyDescent="0.3">
      <c r="A2374" s="2">
        <v>44051</v>
      </c>
      <c r="B2374" s="1">
        <v>0</v>
      </c>
    </row>
    <row r="2375" spans="1:2" x14ac:dyDescent="0.3">
      <c r="A2375" s="2">
        <v>44052</v>
      </c>
      <c r="B2375" s="1">
        <v>0.8</v>
      </c>
    </row>
    <row r="2376" spans="1:2" x14ac:dyDescent="0.3">
      <c r="A2376" s="2">
        <v>44053</v>
      </c>
      <c r="B2376" s="1">
        <v>0.4</v>
      </c>
    </row>
    <row r="2377" spans="1:2" x14ac:dyDescent="0.3">
      <c r="A2377" s="2">
        <v>44054</v>
      </c>
      <c r="B2377" s="1">
        <v>8</v>
      </c>
    </row>
    <row r="2378" spans="1:2" x14ac:dyDescent="0.3">
      <c r="A2378" s="2">
        <v>44055</v>
      </c>
      <c r="B2378" s="1">
        <v>10.4</v>
      </c>
    </row>
    <row r="2379" spans="1:2" x14ac:dyDescent="0.3">
      <c r="A2379" s="2">
        <v>44056</v>
      </c>
      <c r="B2379" s="1">
        <v>0</v>
      </c>
    </row>
    <row r="2380" spans="1:2" x14ac:dyDescent="0.3">
      <c r="A2380" s="2">
        <v>44057</v>
      </c>
      <c r="B2380" s="1">
        <v>0</v>
      </c>
    </row>
    <row r="2381" spans="1:2" x14ac:dyDescent="0.3">
      <c r="A2381" s="2">
        <v>44058</v>
      </c>
      <c r="B2381" s="1">
        <v>3</v>
      </c>
    </row>
    <row r="2382" spans="1:2" x14ac:dyDescent="0.3">
      <c r="A2382" s="2">
        <v>44059</v>
      </c>
      <c r="B2382" s="1">
        <v>0</v>
      </c>
    </row>
    <row r="2383" spans="1:2" x14ac:dyDescent="0.3">
      <c r="A2383" s="2">
        <v>44060</v>
      </c>
      <c r="B2383" s="1">
        <v>6.4</v>
      </c>
    </row>
    <row r="2384" spans="1:2" x14ac:dyDescent="0.3">
      <c r="A2384" s="2">
        <v>44061</v>
      </c>
      <c r="B2384" s="1">
        <v>0</v>
      </c>
    </row>
    <row r="2385" spans="1:2" x14ac:dyDescent="0.3">
      <c r="A2385" s="2">
        <v>44062</v>
      </c>
      <c r="B2385" s="1">
        <v>0</v>
      </c>
    </row>
    <row r="2386" spans="1:2" x14ac:dyDescent="0.3">
      <c r="A2386" s="2">
        <v>44063</v>
      </c>
      <c r="B2386" s="1">
        <v>0</v>
      </c>
    </row>
    <row r="2387" spans="1:2" x14ac:dyDescent="0.3">
      <c r="A2387" s="2">
        <v>44064</v>
      </c>
      <c r="B2387" s="1"/>
    </row>
    <row r="2388" spans="1:2" x14ac:dyDescent="0.3">
      <c r="A2388" s="2">
        <v>44065</v>
      </c>
      <c r="B2388" s="1">
        <v>0</v>
      </c>
    </row>
    <row r="2389" spans="1:2" x14ac:dyDescent="0.3">
      <c r="A2389" s="2">
        <v>44066</v>
      </c>
      <c r="B2389" s="1">
        <v>0</v>
      </c>
    </row>
    <row r="2390" spans="1:2" x14ac:dyDescent="0.3">
      <c r="A2390" s="2">
        <v>44067</v>
      </c>
      <c r="B2390" s="1">
        <v>0</v>
      </c>
    </row>
    <row r="2391" spans="1:2" x14ac:dyDescent="0.3">
      <c r="A2391" s="2">
        <v>44068</v>
      </c>
      <c r="B2391" s="1">
        <v>0</v>
      </c>
    </row>
    <row r="2392" spans="1:2" x14ac:dyDescent="0.3">
      <c r="A2392" s="2">
        <v>44069</v>
      </c>
      <c r="B2392" s="1">
        <v>0</v>
      </c>
    </row>
    <row r="2393" spans="1:2" x14ac:dyDescent="0.3">
      <c r="A2393" s="2">
        <v>44070</v>
      </c>
      <c r="B2393" s="1">
        <v>0</v>
      </c>
    </row>
    <row r="2394" spans="1:2" x14ac:dyDescent="0.3">
      <c r="A2394" s="2">
        <v>44071</v>
      </c>
      <c r="B2394" s="1">
        <v>5.4</v>
      </c>
    </row>
    <row r="2395" spans="1:2" x14ac:dyDescent="0.3">
      <c r="A2395" s="2">
        <v>44072</v>
      </c>
      <c r="B2395" s="1">
        <v>38.4</v>
      </c>
    </row>
    <row r="2396" spans="1:2" x14ac:dyDescent="0.3">
      <c r="A2396" s="2">
        <v>44073</v>
      </c>
      <c r="B2396" s="1">
        <v>11</v>
      </c>
    </row>
    <row r="2397" spans="1:2" x14ac:dyDescent="0.3">
      <c r="A2397" s="2">
        <v>44074</v>
      </c>
      <c r="B2397" s="1">
        <v>0</v>
      </c>
    </row>
    <row r="2398" spans="1:2" x14ac:dyDescent="0.3">
      <c r="A2398" s="2">
        <v>44075</v>
      </c>
      <c r="B2398" s="1">
        <v>0</v>
      </c>
    </row>
    <row r="2399" spans="1:2" x14ac:dyDescent="0.3">
      <c r="A2399" s="2">
        <v>44076</v>
      </c>
      <c r="B2399" s="1">
        <v>0</v>
      </c>
    </row>
    <row r="2400" spans="1:2" x14ac:dyDescent="0.3">
      <c r="A2400" s="2">
        <v>44077</v>
      </c>
      <c r="B2400" s="1">
        <v>0</v>
      </c>
    </row>
    <row r="2401" spans="1:2" x14ac:dyDescent="0.3">
      <c r="A2401" s="2">
        <v>44078</v>
      </c>
      <c r="B2401" s="1">
        <v>0</v>
      </c>
    </row>
    <row r="2402" spans="1:2" x14ac:dyDescent="0.3">
      <c r="A2402" s="2">
        <v>44079</v>
      </c>
      <c r="B2402" s="1">
        <v>4</v>
      </c>
    </row>
    <row r="2403" spans="1:2" x14ac:dyDescent="0.3">
      <c r="A2403" s="2">
        <v>44080</v>
      </c>
      <c r="B2403" s="1">
        <v>0.4</v>
      </c>
    </row>
    <row r="2404" spans="1:2" x14ac:dyDescent="0.3">
      <c r="A2404" s="2">
        <v>44081</v>
      </c>
      <c r="B2404" s="1">
        <v>0</v>
      </c>
    </row>
    <row r="2405" spans="1:2" x14ac:dyDescent="0.3">
      <c r="A2405" s="2">
        <v>44082</v>
      </c>
      <c r="B2405" s="1">
        <v>0</v>
      </c>
    </row>
    <row r="2406" spans="1:2" x14ac:dyDescent="0.3">
      <c r="A2406" s="2">
        <v>44083</v>
      </c>
      <c r="B2406" s="1">
        <v>0</v>
      </c>
    </row>
    <row r="2407" spans="1:2" x14ac:dyDescent="0.3">
      <c r="A2407" s="2">
        <v>44084</v>
      </c>
      <c r="B2407" s="1">
        <v>0</v>
      </c>
    </row>
    <row r="2408" spans="1:2" x14ac:dyDescent="0.3">
      <c r="A2408" s="2">
        <v>44085</v>
      </c>
      <c r="B2408" s="1">
        <v>0</v>
      </c>
    </row>
    <row r="2409" spans="1:2" x14ac:dyDescent="0.3">
      <c r="A2409" s="2">
        <v>44086</v>
      </c>
      <c r="B2409" s="1">
        <v>0.2</v>
      </c>
    </row>
    <row r="2410" spans="1:2" x14ac:dyDescent="0.3">
      <c r="A2410" s="2">
        <v>44087</v>
      </c>
      <c r="B2410" s="1">
        <v>0</v>
      </c>
    </row>
    <row r="2411" spans="1:2" x14ac:dyDescent="0.3">
      <c r="A2411" s="2">
        <v>44088</v>
      </c>
      <c r="B2411" s="1">
        <v>5.6</v>
      </c>
    </row>
    <row r="2412" spans="1:2" x14ac:dyDescent="0.3">
      <c r="A2412" s="2">
        <v>44089</v>
      </c>
      <c r="B2412" s="1">
        <v>0.2</v>
      </c>
    </row>
    <row r="2413" spans="1:2" x14ac:dyDescent="0.3">
      <c r="A2413" s="2">
        <v>44090</v>
      </c>
      <c r="B2413" s="1">
        <v>0</v>
      </c>
    </row>
    <row r="2414" spans="1:2" x14ac:dyDescent="0.3">
      <c r="A2414" s="2">
        <v>44091</v>
      </c>
      <c r="B2414" s="1">
        <v>2</v>
      </c>
    </row>
    <row r="2415" spans="1:2" x14ac:dyDescent="0.3">
      <c r="A2415" s="2">
        <v>44092</v>
      </c>
      <c r="B2415" s="1">
        <v>6.6</v>
      </c>
    </row>
    <row r="2416" spans="1:2" x14ac:dyDescent="0.3">
      <c r="A2416" s="2">
        <v>44093</v>
      </c>
      <c r="B2416" s="1">
        <v>1.6</v>
      </c>
    </row>
    <row r="2417" spans="1:2" x14ac:dyDescent="0.3">
      <c r="A2417" s="2">
        <v>44094</v>
      </c>
      <c r="B2417" s="1">
        <v>0</v>
      </c>
    </row>
    <row r="2418" spans="1:2" x14ac:dyDescent="0.3">
      <c r="A2418" s="2">
        <v>44095</v>
      </c>
      <c r="B2418" s="1">
        <v>1.8</v>
      </c>
    </row>
    <row r="2419" spans="1:2" x14ac:dyDescent="0.3">
      <c r="A2419" s="2">
        <v>44096</v>
      </c>
      <c r="B2419" s="1">
        <v>0</v>
      </c>
    </row>
    <row r="2420" spans="1:2" x14ac:dyDescent="0.3">
      <c r="A2420" s="2">
        <v>44097</v>
      </c>
      <c r="B2420" s="1">
        <v>0.4</v>
      </c>
    </row>
    <row r="2421" spans="1:2" x14ac:dyDescent="0.3">
      <c r="A2421" s="2">
        <v>44098</v>
      </c>
      <c r="B2421" s="1">
        <v>2.2000000000000002</v>
      </c>
    </row>
    <row r="2422" spans="1:2" x14ac:dyDescent="0.3">
      <c r="A2422" s="2">
        <v>44099</v>
      </c>
      <c r="B2422" s="1">
        <v>8.4</v>
      </c>
    </row>
    <row r="2423" spans="1:2" x14ac:dyDescent="0.3">
      <c r="A2423" s="2">
        <v>44100</v>
      </c>
      <c r="B2423" s="1">
        <v>2.2000000000000002</v>
      </c>
    </row>
    <row r="2424" spans="1:2" x14ac:dyDescent="0.3">
      <c r="A2424" s="2">
        <v>44101</v>
      </c>
      <c r="B2424" s="1">
        <v>10</v>
      </c>
    </row>
    <row r="2425" spans="1:2" x14ac:dyDescent="0.3">
      <c r="A2425" s="2">
        <v>44102</v>
      </c>
      <c r="B2425" s="1">
        <v>0</v>
      </c>
    </row>
    <row r="2426" spans="1:2" x14ac:dyDescent="0.3">
      <c r="A2426" s="2">
        <v>44103</v>
      </c>
      <c r="B2426" s="1">
        <v>0</v>
      </c>
    </row>
    <row r="2427" spans="1:2" x14ac:dyDescent="0.3">
      <c r="A2427" s="2">
        <v>44104</v>
      </c>
      <c r="B2427" s="1">
        <v>0</v>
      </c>
    </row>
    <row r="2428" spans="1:2" x14ac:dyDescent="0.3">
      <c r="A2428" s="2">
        <v>44105</v>
      </c>
      <c r="B2428" s="1">
        <v>1.2</v>
      </c>
    </row>
    <row r="2429" spans="1:2" x14ac:dyDescent="0.3">
      <c r="A2429" s="2">
        <v>44106</v>
      </c>
      <c r="B2429" s="1">
        <v>38.4</v>
      </c>
    </row>
    <row r="2430" spans="1:2" x14ac:dyDescent="0.3">
      <c r="A2430" s="2">
        <v>44107</v>
      </c>
      <c r="B2430" s="1">
        <v>4</v>
      </c>
    </row>
    <row r="2431" spans="1:2" x14ac:dyDescent="0.3">
      <c r="A2431" s="2">
        <v>44108</v>
      </c>
      <c r="B2431" s="1">
        <v>12.6</v>
      </c>
    </row>
    <row r="2432" spans="1:2" x14ac:dyDescent="0.3">
      <c r="A2432" s="2">
        <v>44109</v>
      </c>
      <c r="B2432" s="1">
        <v>0</v>
      </c>
    </row>
    <row r="2433" spans="1:2" x14ac:dyDescent="0.3">
      <c r="A2433" s="2">
        <v>44110</v>
      </c>
      <c r="B2433" s="1">
        <v>0.2</v>
      </c>
    </row>
    <row r="2434" spans="1:2" x14ac:dyDescent="0.3">
      <c r="A2434" s="2">
        <v>44111</v>
      </c>
      <c r="B2434" s="1">
        <v>0</v>
      </c>
    </row>
    <row r="2435" spans="1:2" x14ac:dyDescent="0.3">
      <c r="A2435" s="2">
        <v>44112</v>
      </c>
      <c r="B2435" s="1">
        <v>0</v>
      </c>
    </row>
    <row r="2436" spans="1:2" x14ac:dyDescent="0.3">
      <c r="A2436" s="2">
        <v>44113</v>
      </c>
      <c r="B2436" s="1">
        <v>0</v>
      </c>
    </row>
    <row r="2437" spans="1:2" x14ac:dyDescent="0.3">
      <c r="A2437" s="2">
        <v>44114</v>
      </c>
      <c r="B2437" s="1">
        <v>5.8</v>
      </c>
    </row>
    <row r="2438" spans="1:2" x14ac:dyDescent="0.3">
      <c r="A2438" s="2">
        <v>44115</v>
      </c>
      <c r="B2438" s="1">
        <v>0</v>
      </c>
    </row>
    <row r="2439" spans="1:2" x14ac:dyDescent="0.3">
      <c r="A2439" s="2">
        <v>44116</v>
      </c>
      <c r="B2439" s="1">
        <v>0.4</v>
      </c>
    </row>
    <row r="2440" spans="1:2" x14ac:dyDescent="0.3">
      <c r="A2440" s="2">
        <v>44117</v>
      </c>
      <c r="B2440" s="1">
        <v>16.399999999999999</v>
      </c>
    </row>
    <row r="2441" spans="1:2" x14ac:dyDescent="0.3">
      <c r="A2441" s="2">
        <v>44118</v>
      </c>
      <c r="B2441" s="1">
        <v>18.8</v>
      </c>
    </row>
    <row r="2442" spans="1:2" x14ac:dyDescent="0.3">
      <c r="A2442" s="2">
        <v>44119</v>
      </c>
      <c r="B2442" s="1">
        <v>7.6</v>
      </c>
    </row>
    <row r="2443" spans="1:2" x14ac:dyDescent="0.3">
      <c r="A2443" s="2">
        <v>44120</v>
      </c>
      <c r="B2443" s="1">
        <v>0</v>
      </c>
    </row>
    <row r="2444" spans="1:2" x14ac:dyDescent="0.3">
      <c r="A2444" s="2">
        <v>44121</v>
      </c>
      <c r="B2444" s="1">
        <v>0</v>
      </c>
    </row>
    <row r="2445" spans="1:2" x14ac:dyDescent="0.3">
      <c r="A2445" s="2">
        <v>44122</v>
      </c>
      <c r="B2445" s="1">
        <v>0</v>
      </c>
    </row>
    <row r="2446" spans="1:2" x14ac:dyDescent="0.3">
      <c r="A2446" s="2">
        <v>44123</v>
      </c>
      <c r="B2446" s="1">
        <v>0</v>
      </c>
    </row>
    <row r="2447" spans="1:2" x14ac:dyDescent="0.3">
      <c r="A2447" s="2">
        <v>44124</v>
      </c>
      <c r="B2447" s="1">
        <v>9.6</v>
      </c>
    </row>
    <row r="2448" spans="1:2" x14ac:dyDescent="0.3">
      <c r="A2448" s="2">
        <v>44125</v>
      </c>
      <c r="B2448" s="1">
        <v>1.6</v>
      </c>
    </row>
    <row r="2449" spans="1:2" x14ac:dyDescent="0.3">
      <c r="A2449" s="2">
        <v>44126</v>
      </c>
      <c r="B2449" s="1">
        <v>0.8</v>
      </c>
    </row>
    <row r="2450" spans="1:2" x14ac:dyDescent="0.3">
      <c r="A2450" s="2">
        <v>44127</v>
      </c>
      <c r="B2450" s="1">
        <v>0.2</v>
      </c>
    </row>
    <row r="2451" spans="1:2" x14ac:dyDescent="0.3">
      <c r="A2451" s="2">
        <v>44128</v>
      </c>
      <c r="B2451" s="1">
        <v>0</v>
      </c>
    </row>
    <row r="2452" spans="1:2" x14ac:dyDescent="0.3">
      <c r="A2452" s="2">
        <v>44129</v>
      </c>
      <c r="B2452" s="1">
        <v>12.2</v>
      </c>
    </row>
    <row r="2453" spans="1:2" x14ac:dyDescent="0.3">
      <c r="A2453" s="2">
        <v>44130</v>
      </c>
      <c r="B2453" s="1">
        <v>0</v>
      </c>
    </row>
    <row r="2454" spans="1:2" x14ac:dyDescent="0.3">
      <c r="A2454" s="2">
        <v>44131</v>
      </c>
      <c r="B2454" s="1">
        <v>0.8</v>
      </c>
    </row>
    <row r="2455" spans="1:2" x14ac:dyDescent="0.3">
      <c r="A2455" s="2">
        <v>44132</v>
      </c>
      <c r="B2455" s="1">
        <v>0</v>
      </c>
    </row>
    <row r="2456" spans="1:2" x14ac:dyDescent="0.3">
      <c r="A2456" s="2">
        <v>44133</v>
      </c>
      <c r="B2456" s="1">
        <v>0</v>
      </c>
    </row>
    <row r="2457" spans="1:2" x14ac:dyDescent="0.3">
      <c r="A2457" s="2">
        <v>44134</v>
      </c>
      <c r="B2457" s="1">
        <v>0</v>
      </c>
    </row>
    <row r="2458" spans="1:2" x14ac:dyDescent="0.3">
      <c r="A2458" s="2">
        <v>44135</v>
      </c>
      <c r="B2458" s="1">
        <v>0</v>
      </c>
    </row>
    <row r="2459" spans="1:2" x14ac:dyDescent="0.3">
      <c r="A2459" s="2">
        <v>44136</v>
      </c>
      <c r="B2459" s="1">
        <v>0</v>
      </c>
    </row>
    <row r="2460" spans="1:2" x14ac:dyDescent="0.3">
      <c r="A2460" s="2">
        <v>44137</v>
      </c>
      <c r="B2460" s="1">
        <v>6.4</v>
      </c>
    </row>
    <row r="2461" spans="1:2" x14ac:dyDescent="0.3">
      <c r="A2461" s="2">
        <v>44138</v>
      </c>
      <c r="B2461" s="1">
        <v>3.4</v>
      </c>
    </row>
    <row r="2462" spans="1:2" x14ac:dyDescent="0.3">
      <c r="A2462" s="2">
        <v>44139</v>
      </c>
      <c r="B2462" s="1">
        <v>0.8</v>
      </c>
    </row>
    <row r="2463" spans="1:2" x14ac:dyDescent="0.3">
      <c r="A2463" s="2">
        <v>44140</v>
      </c>
      <c r="B2463" s="1">
        <v>0</v>
      </c>
    </row>
    <row r="2464" spans="1:2" x14ac:dyDescent="0.3">
      <c r="A2464" s="2">
        <v>44141</v>
      </c>
      <c r="B2464" s="1">
        <v>1.8</v>
      </c>
    </row>
    <row r="2465" spans="1:2" x14ac:dyDescent="0.3">
      <c r="A2465" s="2">
        <v>44142</v>
      </c>
      <c r="B2465" s="1">
        <v>0</v>
      </c>
    </row>
    <row r="2466" spans="1:2" x14ac:dyDescent="0.3">
      <c r="A2466" s="2">
        <v>44143</v>
      </c>
      <c r="B2466" s="1">
        <v>0</v>
      </c>
    </row>
    <row r="2467" spans="1:2" x14ac:dyDescent="0.3">
      <c r="A2467" s="2">
        <v>44144</v>
      </c>
      <c r="B2467" s="1">
        <v>0</v>
      </c>
    </row>
    <row r="2468" spans="1:2" x14ac:dyDescent="0.3">
      <c r="A2468" s="2">
        <v>44145</v>
      </c>
      <c r="B2468" s="1">
        <v>0</v>
      </c>
    </row>
    <row r="2469" spans="1:2" x14ac:dyDescent="0.3">
      <c r="A2469" s="2">
        <v>44146</v>
      </c>
      <c r="B2469" s="1">
        <v>0.2</v>
      </c>
    </row>
    <row r="2470" spans="1:2" x14ac:dyDescent="0.3">
      <c r="A2470" s="2">
        <v>44147</v>
      </c>
      <c r="B2470" s="1">
        <v>0</v>
      </c>
    </row>
    <row r="2471" spans="1:2" x14ac:dyDescent="0.3">
      <c r="A2471" s="2">
        <v>44148</v>
      </c>
      <c r="B2471" s="1">
        <v>0</v>
      </c>
    </row>
    <row r="2472" spans="1:2" x14ac:dyDescent="0.3">
      <c r="A2472" s="2">
        <v>44149</v>
      </c>
      <c r="B2472" s="1">
        <v>0</v>
      </c>
    </row>
    <row r="2473" spans="1:2" x14ac:dyDescent="0.3">
      <c r="A2473" s="2">
        <v>44150</v>
      </c>
      <c r="B2473" s="1">
        <v>6</v>
      </c>
    </row>
    <row r="2474" spans="1:2" x14ac:dyDescent="0.3">
      <c r="A2474" s="2">
        <v>44151</v>
      </c>
      <c r="B2474" s="1">
        <v>0.4</v>
      </c>
    </row>
    <row r="2475" spans="1:2" x14ac:dyDescent="0.3">
      <c r="A2475" s="2">
        <v>44152</v>
      </c>
      <c r="B2475" s="1">
        <v>0</v>
      </c>
    </row>
    <row r="2476" spans="1:2" x14ac:dyDescent="0.3">
      <c r="A2476" s="2">
        <v>44153</v>
      </c>
      <c r="B2476" s="1">
        <v>0</v>
      </c>
    </row>
    <row r="2477" spans="1:2" x14ac:dyDescent="0.3">
      <c r="A2477" s="2">
        <v>44154</v>
      </c>
      <c r="B2477" s="1">
        <v>2</v>
      </c>
    </row>
    <row r="2478" spans="1:2" x14ac:dyDescent="0.3">
      <c r="A2478" s="2">
        <v>44155</v>
      </c>
      <c r="B2478" s="1">
        <v>0</v>
      </c>
    </row>
    <row r="2479" spans="1:2" x14ac:dyDescent="0.3">
      <c r="A2479" s="2">
        <v>44156</v>
      </c>
      <c r="B2479" s="1">
        <v>0</v>
      </c>
    </row>
    <row r="2480" spans="1:2" x14ac:dyDescent="0.3">
      <c r="A2480" s="2">
        <v>44157</v>
      </c>
      <c r="B2480" s="1">
        <v>0</v>
      </c>
    </row>
    <row r="2481" spans="1:2" x14ac:dyDescent="0.3">
      <c r="A2481" s="2">
        <v>44158</v>
      </c>
      <c r="B2481" s="1">
        <v>0</v>
      </c>
    </row>
    <row r="2482" spans="1:2" x14ac:dyDescent="0.3">
      <c r="A2482" s="2">
        <v>44159</v>
      </c>
      <c r="B2482" s="1">
        <v>0</v>
      </c>
    </row>
    <row r="2483" spans="1:2" x14ac:dyDescent="0.3">
      <c r="A2483" s="2">
        <v>44160</v>
      </c>
      <c r="B2483" s="1">
        <v>0.8</v>
      </c>
    </row>
    <row r="2484" spans="1:2" x14ac:dyDescent="0.3">
      <c r="A2484" s="2">
        <v>44161</v>
      </c>
      <c r="B2484" s="1">
        <v>0</v>
      </c>
    </row>
    <row r="2485" spans="1:2" x14ac:dyDescent="0.3">
      <c r="A2485" s="2">
        <v>44162</v>
      </c>
      <c r="B2485" s="1">
        <v>0</v>
      </c>
    </row>
    <row r="2486" spans="1:2" x14ac:dyDescent="0.3">
      <c r="A2486" s="2">
        <v>44163</v>
      </c>
      <c r="B2486" s="1">
        <v>0</v>
      </c>
    </row>
    <row r="2487" spans="1:2" x14ac:dyDescent="0.3">
      <c r="A2487" s="2">
        <v>44164</v>
      </c>
      <c r="B2487" s="1">
        <v>0</v>
      </c>
    </row>
    <row r="2488" spans="1:2" x14ac:dyDescent="0.3">
      <c r="A2488" s="2">
        <v>44165</v>
      </c>
      <c r="B2488" s="1">
        <v>0</v>
      </c>
    </row>
    <row r="2489" spans="1:2" x14ac:dyDescent="0.3">
      <c r="A2489" s="2">
        <v>44166</v>
      </c>
      <c r="B2489" s="1">
        <v>0.2</v>
      </c>
    </row>
    <row r="2490" spans="1:2" x14ac:dyDescent="0.3">
      <c r="A2490" s="2">
        <v>44167</v>
      </c>
      <c r="B2490" s="1">
        <v>4.8</v>
      </c>
    </row>
    <row r="2491" spans="1:2" x14ac:dyDescent="0.3">
      <c r="A2491" s="2">
        <v>44168</v>
      </c>
      <c r="B2491" s="1">
        <v>6.2</v>
      </c>
    </row>
    <row r="2492" spans="1:2" x14ac:dyDescent="0.3">
      <c r="A2492" s="2">
        <v>44169</v>
      </c>
      <c r="B2492" s="1">
        <v>17.399999999999999</v>
      </c>
    </row>
    <row r="2493" spans="1:2" x14ac:dyDescent="0.3">
      <c r="A2493" s="2">
        <v>44170</v>
      </c>
      <c r="B2493" s="1">
        <v>24.4</v>
      </c>
    </row>
    <row r="2494" spans="1:2" x14ac:dyDescent="0.3">
      <c r="A2494" s="2">
        <v>44171</v>
      </c>
      <c r="B2494" s="1">
        <v>15.2</v>
      </c>
    </row>
    <row r="2495" spans="1:2" x14ac:dyDescent="0.3">
      <c r="A2495" s="2">
        <v>44172</v>
      </c>
      <c r="B2495" s="1">
        <v>8.1999999999999993</v>
      </c>
    </row>
    <row r="2496" spans="1:2" x14ac:dyDescent="0.3">
      <c r="A2496" s="2">
        <v>44173</v>
      </c>
      <c r="B2496" s="1">
        <v>34.200000000000003</v>
      </c>
    </row>
    <row r="2497" spans="1:2" x14ac:dyDescent="0.3">
      <c r="A2497" s="2">
        <v>44174</v>
      </c>
      <c r="B2497" s="1">
        <v>3</v>
      </c>
    </row>
    <row r="2498" spans="1:2" x14ac:dyDescent="0.3">
      <c r="A2498" s="2">
        <v>44175</v>
      </c>
      <c r="B2498" s="1">
        <v>17.8</v>
      </c>
    </row>
    <row r="2499" spans="1:2" x14ac:dyDescent="0.3">
      <c r="A2499" s="2">
        <v>44176</v>
      </c>
      <c r="B2499" s="1">
        <v>5.4</v>
      </c>
    </row>
    <row r="2500" spans="1:2" x14ac:dyDescent="0.3">
      <c r="A2500" s="2">
        <v>44177</v>
      </c>
      <c r="B2500" s="1">
        <v>0</v>
      </c>
    </row>
    <row r="2501" spans="1:2" x14ac:dyDescent="0.3">
      <c r="A2501" s="2">
        <v>44178</v>
      </c>
      <c r="B2501" s="1">
        <v>0</v>
      </c>
    </row>
    <row r="2502" spans="1:2" x14ac:dyDescent="0.3">
      <c r="A2502" s="2">
        <v>44179</v>
      </c>
      <c r="B2502" s="1">
        <v>0.6</v>
      </c>
    </row>
    <row r="2503" spans="1:2" x14ac:dyDescent="0.3">
      <c r="A2503" s="2">
        <v>44180</v>
      </c>
      <c r="B2503" s="1"/>
    </row>
    <row r="2504" spans="1:2" x14ac:dyDescent="0.3">
      <c r="A2504" s="2">
        <v>44181</v>
      </c>
      <c r="B2504" s="1">
        <v>4.8</v>
      </c>
    </row>
    <row r="2505" spans="1:2" x14ac:dyDescent="0.3">
      <c r="A2505" s="2">
        <v>44182</v>
      </c>
      <c r="B2505" s="1">
        <v>0.2</v>
      </c>
    </row>
    <row r="2506" spans="1:2" x14ac:dyDescent="0.3">
      <c r="A2506" s="2">
        <v>44183</v>
      </c>
      <c r="B2506" s="1">
        <v>0</v>
      </c>
    </row>
    <row r="2507" spans="1:2" x14ac:dyDescent="0.3">
      <c r="A2507" s="2">
        <v>44184</v>
      </c>
      <c r="B2507" s="1">
        <v>0</v>
      </c>
    </row>
    <row r="2508" spans="1:2" x14ac:dyDescent="0.3">
      <c r="A2508" s="2">
        <v>44185</v>
      </c>
      <c r="B2508" s="1">
        <v>1.8</v>
      </c>
    </row>
    <row r="2509" spans="1:2" x14ac:dyDescent="0.3">
      <c r="A2509" s="2">
        <v>44186</v>
      </c>
      <c r="B2509" s="1">
        <v>1.8</v>
      </c>
    </row>
    <row r="2510" spans="1:2" x14ac:dyDescent="0.3">
      <c r="A2510" s="2">
        <v>44187</v>
      </c>
      <c r="B2510" s="1">
        <v>0</v>
      </c>
    </row>
    <row r="2511" spans="1:2" x14ac:dyDescent="0.3">
      <c r="A2511" s="2">
        <v>44188</v>
      </c>
      <c r="B2511" s="1">
        <v>2.4</v>
      </c>
    </row>
    <row r="2512" spans="1:2" x14ac:dyDescent="0.3">
      <c r="A2512" s="2">
        <v>44189</v>
      </c>
      <c r="B2512" s="1">
        <v>10.4</v>
      </c>
    </row>
    <row r="2513" spans="1:2" x14ac:dyDescent="0.3">
      <c r="A2513" s="2">
        <v>44190</v>
      </c>
      <c r="B2513" s="1">
        <v>5</v>
      </c>
    </row>
    <row r="2514" spans="1:2" x14ac:dyDescent="0.3">
      <c r="A2514" s="2">
        <v>44191</v>
      </c>
      <c r="B2514" s="1">
        <v>0</v>
      </c>
    </row>
    <row r="2515" spans="1:2" x14ac:dyDescent="0.3">
      <c r="A2515" s="2">
        <v>44192</v>
      </c>
      <c r="B2515" s="1">
        <v>8.6</v>
      </c>
    </row>
    <row r="2516" spans="1:2" x14ac:dyDescent="0.3">
      <c r="A2516" s="2">
        <v>44193</v>
      </c>
      <c r="B2516" s="1">
        <v>13.8</v>
      </c>
    </row>
    <row r="2517" spans="1:2" x14ac:dyDescent="0.3">
      <c r="A2517" s="2">
        <v>44194</v>
      </c>
      <c r="B2517" s="1">
        <v>32.799999999999997</v>
      </c>
    </row>
    <row r="2518" spans="1:2" x14ac:dyDescent="0.3">
      <c r="A2518" s="2">
        <v>44195</v>
      </c>
      <c r="B2518" s="1">
        <v>1.8</v>
      </c>
    </row>
    <row r="2519" spans="1:2" x14ac:dyDescent="0.3">
      <c r="A2519" s="2">
        <v>44196</v>
      </c>
      <c r="B2519" s="1">
        <v>24</v>
      </c>
    </row>
    <row r="2520" spans="1:2" x14ac:dyDescent="0.3">
      <c r="A2520" s="2">
        <v>44197</v>
      </c>
      <c r="B2520" s="1">
        <v>12.8</v>
      </c>
    </row>
    <row r="2521" spans="1:2" x14ac:dyDescent="0.3">
      <c r="A2521" s="2">
        <v>44198</v>
      </c>
      <c r="B2521" s="1">
        <v>8.6</v>
      </c>
    </row>
    <row r="2522" spans="1:2" x14ac:dyDescent="0.3">
      <c r="A2522" s="2">
        <v>44199</v>
      </c>
      <c r="B2522" s="1">
        <v>14.4</v>
      </c>
    </row>
    <row r="2523" spans="1:2" x14ac:dyDescent="0.3">
      <c r="A2523" s="2">
        <v>44200</v>
      </c>
      <c r="B2523" s="1">
        <v>24</v>
      </c>
    </row>
    <row r="2524" spans="1:2" x14ac:dyDescent="0.3">
      <c r="A2524" s="2">
        <v>44201</v>
      </c>
      <c r="B2524" s="1">
        <v>2.2000000000000002</v>
      </c>
    </row>
    <row r="2525" spans="1:2" x14ac:dyDescent="0.3">
      <c r="A2525" s="2">
        <v>44202</v>
      </c>
      <c r="B2525" s="1">
        <v>0</v>
      </c>
    </row>
    <row r="2526" spans="1:2" x14ac:dyDescent="0.3">
      <c r="A2526" s="2">
        <v>44203</v>
      </c>
      <c r="B2526" s="1">
        <v>0</v>
      </c>
    </row>
    <row r="2527" spans="1:2" x14ac:dyDescent="0.3">
      <c r="A2527" s="2">
        <v>44204</v>
      </c>
      <c r="B2527" s="1">
        <v>0</v>
      </c>
    </row>
    <row r="2528" spans="1:2" x14ac:dyDescent="0.3">
      <c r="A2528" s="2">
        <v>44205</v>
      </c>
      <c r="B2528" s="1">
        <v>7.6</v>
      </c>
    </row>
    <row r="2529" spans="1:2" x14ac:dyDescent="0.3">
      <c r="A2529" s="2">
        <v>44206</v>
      </c>
      <c r="B2529" s="1">
        <v>1.8</v>
      </c>
    </row>
    <row r="2530" spans="1:2" x14ac:dyDescent="0.3">
      <c r="A2530" s="2">
        <v>44207</v>
      </c>
      <c r="B2530" s="1">
        <v>0.4</v>
      </c>
    </row>
    <row r="2531" spans="1:2" x14ac:dyDescent="0.3">
      <c r="A2531" s="2">
        <v>44208</v>
      </c>
      <c r="B2531" s="1">
        <v>0</v>
      </c>
    </row>
    <row r="2532" spans="1:2" x14ac:dyDescent="0.3">
      <c r="A2532" s="2">
        <v>44209</v>
      </c>
      <c r="B2532" s="1">
        <v>0</v>
      </c>
    </row>
    <row r="2533" spans="1:2" x14ac:dyDescent="0.3">
      <c r="A2533" s="2">
        <v>44210</v>
      </c>
      <c r="B2533" s="1">
        <v>1.4</v>
      </c>
    </row>
    <row r="2534" spans="1:2" x14ac:dyDescent="0.3">
      <c r="A2534" s="2">
        <v>44211</v>
      </c>
      <c r="B2534" s="1">
        <v>0.2</v>
      </c>
    </row>
    <row r="2535" spans="1:2" x14ac:dyDescent="0.3">
      <c r="A2535" s="2">
        <v>44212</v>
      </c>
      <c r="B2535" s="1">
        <v>0</v>
      </c>
    </row>
    <row r="2536" spans="1:2" x14ac:dyDescent="0.3">
      <c r="A2536" s="2">
        <v>44213</v>
      </c>
      <c r="B2536" s="1">
        <v>0</v>
      </c>
    </row>
    <row r="2537" spans="1:2" x14ac:dyDescent="0.3">
      <c r="A2537" s="2">
        <v>44214</v>
      </c>
      <c r="B2537" s="1">
        <v>0</v>
      </c>
    </row>
    <row r="2538" spans="1:2" x14ac:dyDescent="0.3">
      <c r="A2538" s="2">
        <v>44215</v>
      </c>
      <c r="B2538" s="1">
        <v>0</v>
      </c>
    </row>
    <row r="2539" spans="1:2" x14ac:dyDescent="0.3">
      <c r="A2539" s="2">
        <v>44216</v>
      </c>
      <c r="B2539" s="1">
        <v>0</v>
      </c>
    </row>
    <row r="2540" spans="1:2" x14ac:dyDescent="0.3">
      <c r="A2540" s="2">
        <v>44217</v>
      </c>
      <c r="B2540" s="1">
        <v>0</v>
      </c>
    </row>
    <row r="2541" spans="1:2" x14ac:dyDescent="0.3">
      <c r="A2541" s="2">
        <v>44218</v>
      </c>
      <c r="B2541" s="1">
        <v>12.2</v>
      </c>
    </row>
    <row r="2542" spans="1:2" x14ac:dyDescent="0.3">
      <c r="A2542" s="2">
        <v>44219</v>
      </c>
      <c r="B2542" s="1">
        <v>6.6</v>
      </c>
    </row>
    <row r="2543" spans="1:2" x14ac:dyDescent="0.3">
      <c r="A2543" s="2">
        <v>44220</v>
      </c>
      <c r="B2543" s="1">
        <v>11.6</v>
      </c>
    </row>
    <row r="2544" spans="1:2" x14ac:dyDescent="0.3">
      <c r="A2544" s="2">
        <v>44221</v>
      </c>
      <c r="B2544" s="1">
        <v>38</v>
      </c>
    </row>
    <row r="2545" spans="1:2" x14ac:dyDescent="0.3">
      <c r="A2545" s="2">
        <v>44222</v>
      </c>
      <c r="B2545" s="1">
        <v>2</v>
      </c>
    </row>
    <row r="2546" spans="1:2" x14ac:dyDescent="0.3">
      <c r="A2546" s="2">
        <v>44223</v>
      </c>
      <c r="B2546" s="1">
        <v>0</v>
      </c>
    </row>
    <row r="2547" spans="1:2" x14ac:dyDescent="0.3">
      <c r="A2547" s="2">
        <v>44224</v>
      </c>
      <c r="B2547" s="1">
        <v>0</v>
      </c>
    </row>
    <row r="2548" spans="1:2" x14ac:dyDescent="0.3">
      <c r="A2548" s="2">
        <v>44225</v>
      </c>
      <c r="B2548" s="1">
        <v>0</v>
      </c>
    </row>
    <row r="2549" spans="1:2" x14ac:dyDescent="0.3">
      <c r="A2549" s="2">
        <v>44226</v>
      </c>
      <c r="B2549" s="1">
        <v>2</v>
      </c>
    </row>
    <row r="2550" spans="1:2" x14ac:dyDescent="0.3">
      <c r="A2550" s="2">
        <v>44227</v>
      </c>
      <c r="B2550" s="1">
        <v>0.2</v>
      </c>
    </row>
    <row r="2551" spans="1:2" x14ac:dyDescent="0.3">
      <c r="A2551" s="2">
        <v>44228</v>
      </c>
      <c r="B2551" s="1">
        <v>0</v>
      </c>
    </row>
    <row r="2552" spans="1:2" x14ac:dyDescent="0.3">
      <c r="A2552" s="2">
        <v>44229</v>
      </c>
      <c r="B2552" s="1">
        <v>0</v>
      </c>
    </row>
    <row r="2553" spans="1:2" x14ac:dyDescent="0.3">
      <c r="A2553" s="2">
        <v>44230</v>
      </c>
      <c r="B2553" s="1">
        <v>0.2</v>
      </c>
    </row>
    <row r="2554" spans="1:2" x14ac:dyDescent="0.3">
      <c r="A2554" s="2">
        <v>44231</v>
      </c>
      <c r="B2554" s="1">
        <v>0</v>
      </c>
    </row>
    <row r="2555" spans="1:2" x14ac:dyDescent="0.3">
      <c r="A2555" s="2">
        <v>44232</v>
      </c>
      <c r="B2555" s="1">
        <v>23</v>
      </c>
    </row>
    <row r="2556" spans="1:2" x14ac:dyDescent="0.3">
      <c r="A2556" s="2">
        <v>44233</v>
      </c>
      <c r="B2556" s="1">
        <v>31.8</v>
      </c>
    </row>
    <row r="2557" spans="1:2" x14ac:dyDescent="0.3">
      <c r="A2557" s="2">
        <v>44234</v>
      </c>
      <c r="B2557" s="1">
        <v>2.2000000000000002</v>
      </c>
    </row>
    <row r="2558" spans="1:2" x14ac:dyDescent="0.3">
      <c r="A2558" s="2">
        <v>44235</v>
      </c>
      <c r="B2558" s="1">
        <v>0</v>
      </c>
    </row>
    <row r="2559" spans="1:2" x14ac:dyDescent="0.3">
      <c r="A2559" s="2">
        <v>44236</v>
      </c>
      <c r="B2559" s="1">
        <v>0.4</v>
      </c>
    </row>
    <row r="2560" spans="1:2" x14ac:dyDescent="0.3">
      <c r="A2560" s="2">
        <v>44237</v>
      </c>
      <c r="B2560" s="1">
        <v>0.8</v>
      </c>
    </row>
    <row r="2561" spans="1:2" x14ac:dyDescent="0.3">
      <c r="A2561" s="2">
        <v>44238</v>
      </c>
      <c r="B2561" s="1">
        <v>1.2</v>
      </c>
    </row>
    <row r="2562" spans="1:2" x14ac:dyDescent="0.3">
      <c r="A2562" s="2">
        <v>44239</v>
      </c>
      <c r="B2562" s="1">
        <v>7.8</v>
      </c>
    </row>
    <row r="2563" spans="1:2" x14ac:dyDescent="0.3">
      <c r="A2563" s="2">
        <v>44240</v>
      </c>
      <c r="B2563" s="1">
        <v>1.6</v>
      </c>
    </row>
    <row r="2564" spans="1:2" x14ac:dyDescent="0.3">
      <c r="A2564" s="2">
        <v>44241</v>
      </c>
      <c r="B2564" s="1">
        <v>0</v>
      </c>
    </row>
    <row r="2565" spans="1:2" x14ac:dyDescent="0.3">
      <c r="A2565" s="2">
        <v>44242</v>
      </c>
      <c r="B2565" s="1">
        <v>0</v>
      </c>
    </row>
    <row r="2566" spans="1:2" x14ac:dyDescent="0.3">
      <c r="A2566" s="2">
        <v>44243</v>
      </c>
      <c r="B2566" s="1">
        <v>0.8</v>
      </c>
    </row>
    <row r="2567" spans="1:2" x14ac:dyDescent="0.3">
      <c r="A2567" s="2">
        <v>44244</v>
      </c>
      <c r="B2567" s="1">
        <v>0</v>
      </c>
    </row>
    <row r="2568" spans="1:2" x14ac:dyDescent="0.3">
      <c r="A2568" s="2">
        <v>44245</v>
      </c>
      <c r="B2568" s="1">
        <v>0.8</v>
      </c>
    </row>
    <row r="2569" spans="1:2" x14ac:dyDescent="0.3">
      <c r="A2569" s="2">
        <v>44246</v>
      </c>
      <c r="B2569" s="1">
        <v>0.2</v>
      </c>
    </row>
    <row r="2570" spans="1:2" x14ac:dyDescent="0.3">
      <c r="A2570" s="2">
        <v>44247</v>
      </c>
      <c r="B2570" s="1">
        <v>0</v>
      </c>
    </row>
    <row r="2571" spans="1:2" x14ac:dyDescent="0.3">
      <c r="A2571" s="2">
        <v>44248</v>
      </c>
      <c r="B2571" s="1">
        <v>18.2</v>
      </c>
    </row>
    <row r="2572" spans="1:2" x14ac:dyDescent="0.3">
      <c r="A2572" s="2">
        <v>44249</v>
      </c>
      <c r="B2572" s="1">
        <v>0.2</v>
      </c>
    </row>
    <row r="2573" spans="1:2" x14ac:dyDescent="0.3">
      <c r="A2573" s="2">
        <v>44250</v>
      </c>
      <c r="B2573" s="1">
        <v>0</v>
      </c>
    </row>
    <row r="2574" spans="1:2" x14ac:dyDescent="0.3">
      <c r="A2574" s="2">
        <v>44251</v>
      </c>
      <c r="B2574" s="1">
        <v>0</v>
      </c>
    </row>
    <row r="2575" spans="1:2" x14ac:dyDescent="0.3">
      <c r="A2575" s="2">
        <v>44252</v>
      </c>
      <c r="B2575" s="1">
        <v>10.4</v>
      </c>
    </row>
    <row r="2576" spans="1:2" x14ac:dyDescent="0.3">
      <c r="A2576" s="2">
        <v>44253</v>
      </c>
      <c r="B2576" s="1">
        <v>0.2</v>
      </c>
    </row>
    <row r="2577" spans="1:2" x14ac:dyDescent="0.3">
      <c r="A2577" s="2">
        <v>44254</v>
      </c>
      <c r="B2577" s="1">
        <v>0</v>
      </c>
    </row>
    <row r="2578" spans="1:2" x14ac:dyDescent="0.3">
      <c r="A2578" s="2">
        <v>44255</v>
      </c>
      <c r="B2578" s="1">
        <v>0</v>
      </c>
    </row>
    <row r="2579" spans="1:2" x14ac:dyDescent="0.3">
      <c r="A2579" s="2">
        <v>44256</v>
      </c>
      <c r="B2579" s="1">
        <v>3.4</v>
      </c>
    </row>
    <row r="2580" spans="1:2" x14ac:dyDescent="0.3">
      <c r="A2580" s="2">
        <v>44257</v>
      </c>
      <c r="B2580" s="1">
        <v>0.2</v>
      </c>
    </row>
    <row r="2581" spans="1:2" x14ac:dyDescent="0.3">
      <c r="A2581" s="2">
        <v>44258</v>
      </c>
      <c r="B2581" s="1">
        <v>0</v>
      </c>
    </row>
    <row r="2582" spans="1:2" x14ac:dyDescent="0.3">
      <c r="A2582" s="2">
        <v>44259</v>
      </c>
      <c r="B2582" s="1">
        <v>0</v>
      </c>
    </row>
    <row r="2583" spans="1:2" x14ac:dyDescent="0.3">
      <c r="A2583" s="2">
        <v>44260</v>
      </c>
      <c r="B2583" s="1">
        <v>0</v>
      </c>
    </row>
    <row r="2584" spans="1:2" x14ac:dyDescent="0.3">
      <c r="A2584" s="2">
        <v>44261</v>
      </c>
      <c r="B2584" s="1">
        <v>0</v>
      </c>
    </row>
    <row r="2585" spans="1:2" x14ac:dyDescent="0.3">
      <c r="A2585" s="2">
        <v>44262</v>
      </c>
      <c r="B2585" s="1">
        <v>0</v>
      </c>
    </row>
    <row r="2586" spans="1:2" x14ac:dyDescent="0.3">
      <c r="A2586" s="2">
        <v>44263</v>
      </c>
      <c r="B2586" s="1">
        <v>0.4</v>
      </c>
    </row>
    <row r="2587" spans="1:2" x14ac:dyDescent="0.3">
      <c r="A2587" s="2">
        <v>44264</v>
      </c>
      <c r="B2587" s="1">
        <v>0</v>
      </c>
    </row>
    <row r="2588" spans="1:2" x14ac:dyDescent="0.3">
      <c r="A2588" s="2">
        <v>44265</v>
      </c>
      <c r="B2588" s="1">
        <v>0</v>
      </c>
    </row>
    <row r="2589" spans="1:2" x14ac:dyDescent="0.3">
      <c r="A2589" s="2">
        <v>44266</v>
      </c>
      <c r="B2589" s="1">
        <v>5.2</v>
      </c>
    </row>
    <row r="2590" spans="1:2" x14ac:dyDescent="0.3">
      <c r="A2590" s="2">
        <v>44267</v>
      </c>
      <c r="B2590" s="1">
        <v>3.2</v>
      </c>
    </row>
    <row r="2591" spans="1:2" x14ac:dyDescent="0.3">
      <c r="A2591" s="2">
        <v>44268</v>
      </c>
      <c r="B2591" s="1">
        <v>0</v>
      </c>
    </row>
    <row r="2592" spans="1:2" x14ac:dyDescent="0.3">
      <c r="A2592" s="2">
        <v>44269</v>
      </c>
      <c r="B2592" s="1">
        <v>0.2</v>
      </c>
    </row>
    <row r="2593" spans="1:2" x14ac:dyDescent="0.3">
      <c r="A2593" s="2">
        <v>44270</v>
      </c>
      <c r="B2593" s="1">
        <v>0</v>
      </c>
    </row>
    <row r="2594" spans="1:2" x14ac:dyDescent="0.3">
      <c r="A2594" s="2">
        <v>44271</v>
      </c>
      <c r="B2594" s="1">
        <v>0</v>
      </c>
    </row>
    <row r="2595" spans="1:2" x14ac:dyDescent="0.3">
      <c r="A2595" s="2">
        <v>44272</v>
      </c>
      <c r="B2595" s="1">
        <v>0</v>
      </c>
    </row>
    <row r="2596" spans="1:2" x14ac:dyDescent="0.3">
      <c r="A2596" s="2">
        <v>44273</v>
      </c>
      <c r="B2596" s="1">
        <v>0</v>
      </c>
    </row>
    <row r="2597" spans="1:2" x14ac:dyDescent="0.3">
      <c r="A2597" s="2">
        <v>44274</v>
      </c>
      <c r="B2597" s="1">
        <v>10.8</v>
      </c>
    </row>
    <row r="2598" spans="1:2" x14ac:dyDescent="0.3">
      <c r="A2598" s="2">
        <v>44275</v>
      </c>
      <c r="B2598" s="1">
        <v>0.2</v>
      </c>
    </row>
    <row r="2599" spans="1:2" x14ac:dyDescent="0.3">
      <c r="A2599" s="2">
        <v>44276</v>
      </c>
      <c r="B2599" s="1">
        <v>0</v>
      </c>
    </row>
    <row r="2600" spans="1:2" x14ac:dyDescent="0.3">
      <c r="A2600" s="2">
        <v>44277</v>
      </c>
      <c r="B2600" s="1">
        <v>0</v>
      </c>
    </row>
    <row r="2601" spans="1:2" x14ac:dyDescent="0.3">
      <c r="A2601" s="2">
        <v>44278</v>
      </c>
      <c r="B2601" s="1">
        <v>0</v>
      </c>
    </row>
    <row r="2602" spans="1:2" x14ac:dyDescent="0.3">
      <c r="A2602" s="2">
        <v>44279</v>
      </c>
      <c r="B2602" s="1">
        <v>0</v>
      </c>
    </row>
    <row r="2603" spans="1:2" x14ac:dyDescent="0.3">
      <c r="A2603" s="2">
        <v>44280</v>
      </c>
      <c r="B2603" s="1">
        <v>0</v>
      </c>
    </row>
    <row r="2604" spans="1:2" x14ac:dyDescent="0.3">
      <c r="A2604" s="2">
        <v>44281</v>
      </c>
      <c r="B2604" s="1">
        <v>1.4</v>
      </c>
    </row>
    <row r="2605" spans="1:2" x14ac:dyDescent="0.3">
      <c r="A2605" s="2">
        <v>44282</v>
      </c>
      <c r="B2605" s="1">
        <v>0</v>
      </c>
    </row>
    <row r="2606" spans="1:2" x14ac:dyDescent="0.3">
      <c r="A2606" s="2">
        <v>44283</v>
      </c>
      <c r="B2606" s="1">
        <v>0</v>
      </c>
    </row>
    <row r="2607" spans="1:2" x14ac:dyDescent="0.3">
      <c r="A2607" s="2">
        <v>44284</v>
      </c>
      <c r="B2607" s="1">
        <v>0</v>
      </c>
    </row>
    <row r="2608" spans="1:2" x14ac:dyDescent="0.3">
      <c r="A2608" s="2">
        <v>44285</v>
      </c>
      <c r="B2608" s="1">
        <v>0</v>
      </c>
    </row>
    <row r="2609" spans="1:2" x14ac:dyDescent="0.3">
      <c r="A2609" s="2">
        <v>44286</v>
      </c>
      <c r="B2609" s="1">
        <v>0</v>
      </c>
    </row>
    <row r="2610" spans="1:2" x14ac:dyDescent="0.3">
      <c r="A2610" s="2">
        <v>44287</v>
      </c>
      <c r="B2610" s="1">
        <v>0.6</v>
      </c>
    </row>
    <row r="2611" spans="1:2" x14ac:dyDescent="0.3">
      <c r="A2611" s="2">
        <v>44288</v>
      </c>
      <c r="B2611" s="1">
        <v>0</v>
      </c>
    </row>
    <row r="2612" spans="1:2" x14ac:dyDescent="0.3">
      <c r="A2612" s="2">
        <v>44289</v>
      </c>
      <c r="B2612" s="1">
        <v>0</v>
      </c>
    </row>
    <row r="2613" spans="1:2" x14ac:dyDescent="0.3">
      <c r="A2613" s="2">
        <v>44290</v>
      </c>
      <c r="B2613" s="1">
        <v>0</v>
      </c>
    </row>
    <row r="2614" spans="1:2" x14ac:dyDescent="0.3">
      <c r="A2614" s="2">
        <v>44291</v>
      </c>
      <c r="B2614" s="1">
        <v>0</v>
      </c>
    </row>
    <row r="2615" spans="1:2" x14ac:dyDescent="0.3">
      <c r="A2615" s="2">
        <v>44292</v>
      </c>
      <c r="B2615" s="1">
        <v>0.2</v>
      </c>
    </row>
    <row r="2616" spans="1:2" x14ac:dyDescent="0.3">
      <c r="A2616" s="2">
        <v>44293</v>
      </c>
      <c r="B2616" s="1">
        <v>0</v>
      </c>
    </row>
    <row r="2617" spans="1:2" x14ac:dyDescent="0.3">
      <c r="A2617" s="2">
        <v>44294</v>
      </c>
      <c r="B2617" s="1">
        <v>0</v>
      </c>
    </row>
    <row r="2618" spans="1:2" x14ac:dyDescent="0.3">
      <c r="A2618" s="2">
        <v>44295</v>
      </c>
      <c r="B2618" s="1">
        <v>0.6</v>
      </c>
    </row>
    <row r="2619" spans="1:2" x14ac:dyDescent="0.3">
      <c r="A2619" s="2">
        <v>44296</v>
      </c>
      <c r="B2619" s="1">
        <v>19.399999999999999</v>
      </c>
    </row>
    <row r="2620" spans="1:2" x14ac:dyDescent="0.3">
      <c r="A2620" s="2">
        <v>44297</v>
      </c>
      <c r="B2620" s="1">
        <v>20.2</v>
      </c>
    </row>
    <row r="2621" spans="1:2" x14ac:dyDescent="0.3">
      <c r="A2621" s="2">
        <v>44298</v>
      </c>
      <c r="B2621" s="1">
        <v>0</v>
      </c>
    </row>
    <row r="2622" spans="1:2" x14ac:dyDescent="0.3">
      <c r="A2622" s="2">
        <v>44299</v>
      </c>
      <c r="B2622" s="1">
        <v>0</v>
      </c>
    </row>
    <row r="2623" spans="1:2" x14ac:dyDescent="0.3">
      <c r="A2623" s="2">
        <v>44300</v>
      </c>
      <c r="B2623" s="1">
        <v>0</v>
      </c>
    </row>
    <row r="2624" spans="1:2" x14ac:dyDescent="0.3">
      <c r="A2624" s="2">
        <v>44301</v>
      </c>
      <c r="B2624" s="1">
        <v>0</v>
      </c>
    </row>
    <row r="2625" spans="1:2" x14ac:dyDescent="0.3">
      <c r="A2625" s="2">
        <v>44302</v>
      </c>
      <c r="B2625" s="1">
        <v>0</v>
      </c>
    </row>
    <row r="2626" spans="1:2" x14ac:dyDescent="0.3">
      <c r="A2626" s="2">
        <v>44303</v>
      </c>
      <c r="B2626" s="1">
        <v>0</v>
      </c>
    </row>
    <row r="2627" spans="1:2" x14ac:dyDescent="0.3">
      <c r="A2627" s="2">
        <v>44304</v>
      </c>
      <c r="B2627" s="1">
        <v>0</v>
      </c>
    </row>
    <row r="2628" spans="1:2" x14ac:dyDescent="0.3">
      <c r="A2628" s="2">
        <v>44305</v>
      </c>
      <c r="B2628" s="1">
        <v>0.4</v>
      </c>
    </row>
    <row r="2629" spans="1:2" x14ac:dyDescent="0.3">
      <c r="A2629" s="2">
        <v>44306</v>
      </c>
      <c r="B2629" s="1">
        <v>8.1999999999999993</v>
      </c>
    </row>
    <row r="2630" spans="1:2" x14ac:dyDescent="0.3">
      <c r="A2630" s="2">
        <v>44307</v>
      </c>
      <c r="B2630" s="1">
        <v>0.2</v>
      </c>
    </row>
    <row r="2631" spans="1:2" x14ac:dyDescent="0.3">
      <c r="A2631" s="2">
        <v>44308</v>
      </c>
      <c r="B2631" s="1">
        <v>0</v>
      </c>
    </row>
    <row r="2632" spans="1:2" x14ac:dyDescent="0.3">
      <c r="A2632" s="2">
        <v>44309</v>
      </c>
      <c r="B2632" s="1">
        <v>0</v>
      </c>
    </row>
    <row r="2633" spans="1:2" x14ac:dyDescent="0.3">
      <c r="A2633" s="2">
        <v>44310</v>
      </c>
      <c r="B2633" s="1">
        <v>0</v>
      </c>
    </row>
    <row r="2634" spans="1:2" x14ac:dyDescent="0.3">
      <c r="A2634" s="2">
        <v>44311</v>
      </c>
      <c r="B2634" s="1">
        <v>11</v>
      </c>
    </row>
    <row r="2635" spans="1:2" x14ac:dyDescent="0.3">
      <c r="A2635" s="2">
        <v>44312</v>
      </c>
      <c r="B2635" s="1">
        <v>1.4</v>
      </c>
    </row>
    <row r="2636" spans="1:2" x14ac:dyDescent="0.3">
      <c r="A2636" s="2">
        <v>44313</v>
      </c>
      <c r="B2636" s="1">
        <v>0.2</v>
      </c>
    </row>
    <row r="2637" spans="1:2" x14ac:dyDescent="0.3">
      <c r="A2637" s="2">
        <v>44314</v>
      </c>
      <c r="B2637" s="1">
        <v>1.6</v>
      </c>
    </row>
    <row r="2638" spans="1:2" x14ac:dyDescent="0.3">
      <c r="A2638" s="2">
        <v>44315</v>
      </c>
      <c r="B2638" s="1">
        <v>1.8</v>
      </c>
    </row>
    <row r="2639" spans="1:2" x14ac:dyDescent="0.3">
      <c r="A2639" s="2">
        <v>44316</v>
      </c>
      <c r="B2639" s="1">
        <v>2.2000000000000002</v>
      </c>
    </row>
    <row r="2640" spans="1:2" x14ac:dyDescent="0.3">
      <c r="A2640" s="2">
        <v>44317</v>
      </c>
      <c r="B2640" s="1">
        <v>0.4</v>
      </c>
    </row>
    <row r="2641" spans="1:2" x14ac:dyDescent="0.3">
      <c r="A2641" s="2">
        <v>44318</v>
      </c>
      <c r="B2641" s="1">
        <v>1</v>
      </c>
    </row>
    <row r="2642" spans="1:2" x14ac:dyDescent="0.3">
      <c r="A2642" s="2">
        <v>44319</v>
      </c>
      <c r="B2642" s="1">
        <v>0</v>
      </c>
    </row>
    <row r="2643" spans="1:2" x14ac:dyDescent="0.3">
      <c r="A2643" s="2">
        <v>44320</v>
      </c>
      <c r="B2643" s="1">
        <v>0</v>
      </c>
    </row>
    <row r="2644" spans="1:2" x14ac:dyDescent="0.3">
      <c r="A2644" s="2">
        <v>44321</v>
      </c>
      <c r="B2644" s="1">
        <v>0</v>
      </c>
    </row>
    <row r="2645" spans="1:2" x14ac:dyDescent="0.3">
      <c r="A2645" s="2">
        <v>44322</v>
      </c>
      <c r="B2645" s="1">
        <v>0</v>
      </c>
    </row>
    <row r="2646" spans="1:2" x14ac:dyDescent="0.3">
      <c r="A2646" s="2">
        <v>44323</v>
      </c>
      <c r="B2646" s="1">
        <v>0</v>
      </c>
    </row>
    <row r="2647" spans="1:2" x14ac:dyDescent="0.3">
      <c r="A2647" s="2">
        <v>44324</v>
      </c>
      <c r="B2647" s="1">
        <v>0</v>
      </c>
    </row>
    <row r="2648" spans="1:2" x14ac:dyDescent="0.3">
      <c r="A2648" s="2">
        <v>44325</v>
      </c>
      <c r="B2648" s="1">
        <v>5.8</v>
      </c>
    </row>
    <row r="2649" spans="1:2" x14ac:dyDescent="0.3">
      <c r="A2649" s="2">
        <v>44326</v>
      </c>
      <c r="B2649" s="1">
        <v>14.4</v>
      </c>
    </row>
    <row r="2650" spans="1:2" x14ac:dyDescent="0.3">
      <c r="A2650" s="2">
        <v>44327</v>
      </c>
      <c r="B2650" s="1">
        <v>2.4</v>
      </c>
    </row>
    <row r="2651" spans="1:2" x14ac:dyDescent="0.3">
      <c r="A2651" s="2">
        <v>44328</v>
      </c>
      <c r="B2651" s="1">
        <v>2</v>
      </c>
    </row>
    <row r="2652" spans="1:2" x14ac:dyDescent="0.3">
      <c r="A2652" s="2">
        <v>44329</v>
      </c>
      <c r="B2652" s="1">
        <v>20.8</v>
      </c>
    </row>
    <row r="2653" spans="1:2" x14ac:dyDescent="0.3">
      <c r="A2653" s="2">
        <v>44330</v>
      </c>
      <c r="B2653" s="1">
        <v>0.2</v>
      </c>
    </row>
    <row r="2654" spans="1:2" x14ac:dyDescent="0.3">
      <c r="A2654" s="2">
        <v>44331</v>
      </c>
      <c r="B2654" s="1">
        <v>0.8</v>
      </c>
    </row>
    <row r="2655" spans="1:2" x14ac:dyDescent="0.3">
      <c r="A2655" s="2">
        <v>44332</v>
      </c>
      <c r="B2655" s="1">
        <v>1.6</v>
      </c>
    </row>
    <row r="2656" spans="1:2" x14ac:dyDescent="0.3">
      <c r="A2656" s="2">
        <v>44333</v>
      </c>
      <c r="B2656" s="1">
        <v>0</v>
      </c>
    </row>
    <row r="2657" spans="1:2" x14ac:dyDescent="0.3">
      <c r="A2657" s="2">
        <v>44334</v>
      </c>
      <c r="B2657" s="1">
        <v>4</v>
      </c>
    </row>
    <row r="2658" spans="1:2" x14ac:dyDescent="0.3">
      <c r="A2658" s="2">
        <v>44335</v>
      </c>
      <c r="B2658" s="1">
        <v>0</v>
      </c>
    </row>
    <row r="2659" spans="1:2" x14ac:dyDescent="0.3">
      <c r="A2659" s="2">
        <v>44336</v>
      </c>
      <c r="B2659" s="1">
        <v>0</v>
      </c>
    </row>
    <row r="2660" spans="1:2" x14ac:dyDescent="0.3">
      <c r="A2660" s="2">
        <v>44337</v>
      </c>
      <c r="B2660" s="1">
        <v>2</v>
      </c>
    </row>
    <row r="2661" spans="1:2" x14ac:dyDescent="0.3">
      <c r="A2661" s="2">
        <v>44338</v>
      </c>
      <c r="B2661" s="1">
        <v>1.4</v>
      </c>
    </row>
    <row r="2662" spans="1:2" x14ac:dyDescent="0.3">
      <c r="A2662" s="2">
        <v>44339</v>
      </c>
      <c r="B2662" s="1">
        <v>0</v>
      </c>
    </row>
    <row r="2663" spans="1:2" x14ac:dyDescent="0.3">
      <c r="A2663" s="2">
        <v>44340</v>
      </c>
      <c r="B2663" s="1">
        <v>2.8</v>
      </c>
    </row>
    <row r="2664" spans="1:2" x14ac:dyDescent="0.3">
      <c r="A2664" s="2">
        <v>44341</v>
      </c>
      <c r="B2664" s="1">
        <v>0</v>
      </c>
    </row>
    <row r="2665" spans="1:2" x14ac:dyDescent="0.3">
      <c r="A2665" s="2">
        <v>44342</v>
      </c>
      <c r="B2665" s="1">
        <v>0</v>
      </c>
    </row>
    <row r="2666" spans="1:2" x14ac:dyDescent="0.3">
      <c r="A2666" s="2">
        <v>44343</v>
      </c>
      <c r="B2666" s="1">
        <v>0</v>
      </c>
    </row>
    <row r="2667" spans="1:2" x14ac:dyDescent="0.3">
      <c r="A2667" s="2">
        <v>44344</v>
      </c>
      <c r="B2667" s="1">
        <v>3.4</v>
      </c>
    </row>
    <row r="2668" spans="1:2" x14ac:dyDescent="0.3">
      <c r="A2668" s="2">
        <v>44345</v>
      </c>
      <c r="B2668" s="1">
        <v>0</v>
      </c>
    </row>
    <row r="2669" spans="1:2" x14ac:dyDescent="0.3">
      <c r="A2669" s="2">
        <v>44346</v>
      </c>
      <c r="B2669" s="1">
        <v>0</v>
      </c>
    </row>
    <row r="2670" spans="1:2" x14ac:dyDescent="0.3">
      <c r="A2670" s="2">
        <v>44347</v>
      </c>
      <c r="B2670" s="1">
        <v>0.2</v>
      </c>
    </row>
    <row r="2671" spans="1:2" x14ac:dyDescent="0.3">
      <c r="A2671" s="2">
        <v>44348</v>
      </c>
      <c r="B2671" s="1">
        <v>2.4</v>
      </c>
    </row>
    <row r="2672" spans="1:2" x14ac:dyDescent="0.3">
      <c r="A2672" s="2">
        <v>44349</v>
      </c>
      <c r="B2672" s="1">
        <v>2.6</v>
      </c>
    </row>
    <row r="2673" spans="1:2" x14ac:dyDescent="0.3">
      <c r="A2673" s="2">
        <v>44350</v>
      </c>
      <c r="B2673" s="1">
        <v>6.4</v>
      </c>
    </row>
    <row r="2674" spans="1:2" x14ac:dyDescent="0.3">
      <c r="A2674" s="2">
        <v>44351</v>
      </c>
      <c r="B2674" s="1">
        <v>0.4</v>
      </c>
    </row>
    <row r="2675" spans="1:2" x14ac:dyDescent="0.3">
      <c r="A2675" s="2">
        <v>44352</v>
      </c>
      <c r="B2675" s="1">
        <v>0</v>
      </c>
    </row>
    <row r="2676" spans="1:2" x14ac:dyDescent="0.3">
      <c r="A2676" s="2">
        <v>44353</v>
      </c>
      <c r="B2676" s="1">
        <v>0</v>
      </c>
    </row>
    <row r="2677" spans="1:2" x14ac:dyDescent="0.3">
      <c r="A2677" s="2">
        <v>44354</v>
      </c>
      <c r="B2677" s="1">
        <v>0</v>
      </c>
    </row>
    <row r="2678" spans="1:2" x14ac:dyDescent="0.3">
      <c r="A2678" s="2">
        <v>44355</v>
      </c>
      <c r="B2678" s="1">
        <v>0</v>
      </c>
    </row>
    <row r="2679" spans="1:2" x14ac:dyDescent="0.3">
      <c r="A2679" s="2">
        <v>44356</v>
      </c>
      <c r="B2679" s="1">
        <v>0</v>
      </c>
    </row>
    <row r="2680" spans="1:2" x14ac:dyDescent="0.3">
      <c r="A2680" s="2">
        <v>44357</v>
      </c>
      <c r="B2680" s="1">
        <v>0</v>
      </c>
    </row>
    <row r="2681" spans="1:2" x14ac:dyDescent="0.3">
      <c r="A2681" s="2">
        <v>44358</v>
      </c>
      <c r="B2681" s="1">
        <v>0</v>
      </c>
    </row>
    <row r="2682" spans="1:2" x14ac:dyDescent="0.3">
      <c r="A2682" s="2">
        <v>44359</v>
      </c>
      <c r="B2682" s="1">
        <v>0</v>
      </c>
    </row>
    <row r="2683" spans="1:2" x14ac:dyDescent="0.3">
      <c r="A2683" s="2">
        <v>44360</v>
      </c>
      <c r="B2683" s="1">
        <v>7.4</v>
      </c>
    </row>
    <row r="2684" spans="1:2" x14ac:dyDescent="0.3">
      <c r="A2684" s="2">
        <v>44361</v>
      </c>
      <c r="B2684" s="1">
        <v>3.8</v>
      </c>
    </row>
    <row r="2685" spans="1:2" x14ac:dyDescent="0.3">
      <c r="A2685" s="2">
        <v>44362</v>
      </c>
      <c r="B2685" s="1">
        <v>0</v>
      </c>
    </row>
    <row r="2686" spans="1:2" x14ac:dyDescent="0.3">
      <c r="A2686" s="2">
        <v>44363</v>
      </c>
      <c r="B2686" s="1">
        <v>1.6</v>
      </c>
    </row>
    <row r="2687" spans="1:2" x14ac:dyDescent="0.3">
      <c r="A2687" s="2">
        <v>44364</v>
      </c>
      <c r="B2687" s="1">
        <v>23</v>
      </c>
    </row>
    <row r="2688" spans="1:2" x14ac:dyDescent="0.3">
      <c r="A2688" s="2">
        <v>44365</v>
      </c>
      <c r="B2688" s="1">
        <v>33.200000000000003</v>
      </c>
    </row>
    <row r="2689" spans="1:2" x14ac:dyDescent="0.3">
      <c r="A2689" s="2">
        <v>44366</v>
      </c>
      <c r="B2689" s="1">
        <v>2.4</v>
      </c>
    </row>
    <row r="2690" spans="1:2" x14ac:dyDescent="0.3">
      <c r="A2690" s="2">
        <v>44367</v>
      </c>
      <c r="B2690" s="1">
        <v>1.8</v>
      </c>
    </row>
    <row r="2691" spans="1:2" x14ac:dyDescent="0.3">
      <c r="A2691" s="2">
        <v>44368</v>
      </c>
      <c r="B2691" s="1">
        <v>5</v>
      </c>
    </row>
    <row r="2692" spans="1:2" x14ac:dyDescent="0.3">
      <c r="A2692" s="2">
        <v>44369</v>
      </c>
      <c r="B2692" s="1">
        <v>23.6</v>
      </c>
    </row>
    <row r="2693" spans="1:2" x14ac:dyDescent="0.3">
      <c r="A2693" s="2">
        <v>44370</v>
      </c>
      <c r="B2693" s="1">
        <v>0.2</v>
      </c>
    </row>
    <row r="2694" spans="1:2" x14ac:dyDescent="0.3">
      <c r="A2694" s="2">
        <v>44371</v>
      </c>
      <c r="B2694" s="1">
        <v>0</v>
      </c>
    </row>
    <row r="2695" spans="1:2" x14ac:dyDescent="0.3">
      <c r="A2695" s="2">
        <v>44372</v>
      </c>
      <c r="B2695" s="1">
        <v>0</v>
      </c>
    </row>
    <row r="2696" spans="1:2" x14ac:dyDescent="0.3">
      <c r="A2696" s="2">
        <v>44373</v>
      </c>
      <c r="B2696" s="1">
        <v>0.2</v>
      </c>
    </row>
    <row r="2697" spans="1:2" x14ac:dyDescent="0.3">
      <c r="A2697" s="2">
        <v>44374</v>
      </c>
      <c r="B2697" s="1">
        <v>4.4000000000000004</v>
      </c>
    </row>
    <row r="2698" spans="1:2" x14ac:dyDescent="0.3">
      <c r="A2698" s="2">
        <v>44375</v>
      </c>
      <c r="B2698" s="1">
        <v>0</v>
      </c>
    </row>
    <row r="2699" spans="1:2" x14ac:dyDescent="0.3">
      <c r="A2699" s="2">
        <v>44376</v>
      </c>
      <c r="B2699" s="1">
        <v>0</v>
      </c>
    </row>
    <row r="2700" spans="1:2" x14ac:dyDescent="0.3">
      <c r="A2700" s="2">
        <v>44377</v>
      </c>
      <c r="B2700" s="1">
        <v>0</v>
      </c>
    </row>
    <row r="2701" spans="1:2" x14ac:dyDescent="0.3">
      <c r="A2701" s="2">
        <v>44378</v>
      </c>
      <c r="B2701" s="1">
        <v>0</v>
      </c>
    </row>
    <row r="2702" spans="1:2" x14ac:dyDescent="0.3">
      <c r="A2702" s="2">
        <v>44379</v>
      </c>
      <c r="B2702" s="1">
        <v>1.6</v>
      </c>
    </row>
    <row r="2703" spans="1:2" x14ac:dyDescent="0.3">
      <c r="A2703" s="2">
        <v>44380</v>
      </c>
      <c r="B2703" s="1">
        <v>0</v>
      </c>
    </row>
    <row r="2704" spans="1:2" x14ac:dyDescent="0.3">
      <c r="A2704" s="2">
        <v>44381</v>
      </c>
      <c r="B2704" s="1">
        <v>0</v>
      </c>
    </row>
    <row r="2705" spans="1:2" x14ac:dyDescent="0.3">
      <c r="A2705" s="2">
        <v>44382</v>
      </c>
      <c r="B2705" s="1">
        <v>0</v>
      </c>
    </row>
    <row r="2706" spans="1:2" x14ac:dyDescent="0.3">
      <c r="A2706" s="2">
        <v>44383</v>
      </c>
      <c r="B2706" s="1">
        <v>0</v>
      </c>
    </row>
    <row r="2707" spans="1:2" x14ac:dyDescent="0.3">
      <c r="A2707" s="2">
        <v>44384</v>
      </c>
      <c r="B2707" s="1">
        <v>2.4</v>
      </c>
    </row>
    <row r="2708" spans="1:2" x14ac:dyDescent="0.3">
      <c r="A2708" s="2">
        <v>44385</v>
      </c>
      <c r="B2708" s="1">
        <v>0</v>
      </c>
    </row>
    <row r="2709" spans="1:2" x14ac:dyDescent="0.3">
      <c r="A2709" s="2">
        <v>44386</v>
      </c>
      <c r="B2709" s="1">
        <v>0</v>
      </c>
    </row>
    <row r="2710" spans="1:2" x14ac:dyDescent="0.3">
      <c r="A2710" s="2">
        <v>44387</v>
      </c>
      <c r="B2710" s="1">
        <v>0</v>
      </c>
    </row>
    <row r="2711" spans="1:2" x14ac:dyDescent="0.3">
      <c r="A2711" s="2">
        <v>44388</v>
      </c>
      <c r="B2711" s="1">
        <v>0.6</v>
      </c>
    </row>
    <row r="2712" spans="1:2" x14ac:dyDescent="0.3">
      <c r="A2712" s="2">
        <v>44389</v>
      </c>
      <c r="B2712" s="1">
        <v>3.4</v>
      </c>
    </row>
    <row r="2713" spans="1:2" x14ac:dyDescent="0.3">
      <c r="A2713" s="2">
        <v>44390</v>
      </c>
      <c r="B2713" s="1">
        <v>0.2</v>
      </c>
    </row>
    <row r="2714" spans="1:2" x14ac:dyDescent="0.3">
      <c r="A2714" s="2">
        <v>44391</v>
      </c>
      <c r="B2714" s="1">
        <v>0.4</v>
      </c>
    </row>
    <row r="2715" spans="1:2" x14ac:dyDescent="0.3">
      <c r="A2715" s="2">
        <v>44392</v>
      </c>
      <c r="B2715" s="1">
        <v>0</v>
      </c>
    </row>
    <row r="2716" spans="1:2" x14ac:dyDescent="0.3">
      <c r="A2716" s="2">
        <v>44393</v>
      </c>
      <c r="B2716" s="1">
        <v>0</v>
      </c>
    </row>
    <row r="2717" spans="1:2" x14ac:dyDescent="0.3">
      <c r="A2717" s="2">
        <v>44394</v>
      </c>
      <c r="B2717" s="1">
        <v>0</v>
      </c>
    </row>
    <row r="2718" spans="1:2" x14ac:dyDescent="0.3">
      <c r="A2718" s="2">
        <v>44395</v>
      </c>
      <c r="B2718" s="1">
        <v>0</v>
      </c>
    </row>
    <row r="2719" spans="1:2" x14ac:dyDescent="0.3">
      <c r="A2719" s="2">
        <v>44396</v>
      </c>
      <c r="B2719" s="1">
        <v>0</v>
      </c>
    </row>
    <row r="2720" spans="1:2" x14ac:dyDescent="0.3">
      <c r="A2720" s="2">
        <v>44397</v>
      </c>
      <c r="B2720" s="1">
        <v>0</v>
      </c>
    </row>
    <row r="2721" spans="1:2" x14ac:dyDescent="0.3">
      <c r="A2721" s="2">
        <v>44398</v>
      </c>
      <c r="B2721" s="1">
        <v>0</v>
      </c>
    </row>
    <row r="2722" spans="1:2" x14ac:dyDescent="0.3">
      <c r="A2722" s="2">
        <v>44399</v>
      </c>
      <c r="B2722" s="1">
        <v>0</v>
      </c>
    </row>
    <row r="2723" spans="1:2" x14ac:dyDescent="0.3">
      <c r="A2723" s="2">
        <v>44400</v>
      </c>
      <c r="B2723" s="1">
        <v>0.2</v>
      </c>
    </row>
    <row r="2724" spans="1:2" x14ac:dyDescent="0.3">
      <c r="A2724" s="2">
        <v>44401</v>
      </c>
      <c r="B2724" s="1">
        <v>8.4</v>
      </c>
    </row>
    <row r="2725" spans="1:2" x14ac:dyDescent="0.3">
      <c r="A2725" s="2">
        <v>44402</v>
      </c>
      <c r="B2725" s="1">
        <v>1.2</v>
      </c>
    </row>
    <row r="2726" spans="1:2" x14ac:dyDescent="0.3">
      <c r="A2726" s="2">
        <v>44403</v>
      </c>
      <c r="B2726" s="1">
        <v>0</v>
      </c>
    </row>
    <row r="2727" spans="1:2" x14ac:dyDescent="0.3">
      <c r="A2727" s="2">
        <v>44404</v>
      </c>
      <c r="B2727" s="1">
        <v>0</v>
      </c>
    </row>
    <row r="2728" spans="1:2" x14ac:dyDescent="0.3">
      <c r="A2728" s="2">
        <v>44405</v>
      </c>
      <c r="B2728" s="1">
        <v>0.2</v>
      </c>
    </row>
    <row r="2729" spans="1:2" x14ac:dyDescent="0.3">
      <c r="A2729" s="2">
        <v>44406</v>
      </c>
      <c r="B2729" s="1">
        <v>0</v>
      </c>
    </row>
    <row r="2730" spans="1:2" x14ac:dyDescent="0.3">
      <c r="A2730" s="2">
        <v>44407</v>
      </c>
      <c r="B2730" s="1">
        <v>4</v>
      </c>
    </row>
    <row r="2731" spans="1:2" x14ac:dyDescent="0.3">
      <c r="A2731" s="2">
        <v>44408</v>
      </c>
      <c r="B2731" s="1">
        <v>6.8</v>
      </c>
    </row>
    <row r="2732" spans="1:2" x14ac:dyDescent="0.3">
      <c r="A2732" s="2">
        <v>44409</v>
      </c>
      <c r="B2732" s="1">
        <v>0</v>
      </c>
    </row>
    <row r="2733" spans="1:2" x14ac:dyDescent="0.3">
      <c r="A2733" s="2">
        <v>44410</v>
      </c>
      <c r="B2733" s="1">
        <v>0</v>
      </c>
    </row>
    <row r="2734" spans="1:2" x14ac:dyDescent="0.3">
      <c r="A2734" s="2">
        <v>44411</v>
      </c>
      <c r="B2734" s="1">
        <v>3.8</v>
      </c>
    </row>
    <row r="2735" spans="1:2" x14ac:dyDescent="0.3">
      <c r="A2735" s="2">
        <v>44412</v>
      </c>
      <c r="B2735" s="1">
        <v>4.2</v>
      </c>
    </row>
    <row r="2736" spans="1:2" x14ac:dyDescent="0.3">
      <c r="A2736" s="2">
        <v>44413</v>
      </c>
      <c r="B2736" s="1">
        <v>0</v>
      </c>
    </row>
    <row r="2737" spans="1:2" x14ac:dyDescent="0.3">
      <c r="A2737" s="2">
        <v>44414</v>
      </c>
      <c r="B2737" s="1">
        <v>0</v>
      </c>
    </row>
    <row r="2738" spans="1:2" x14ac:dyDescent="0.3">
      <c r="A2738" s="2">
        <v>44415</v>
      </c>
      <c r="B2738" s="1">
        <v>0.4</v>
      </c>
    </row>
    <row r="2739" spans="1:2" x14ac:dyDescent="0.3">
      <c r="A2739" s="2">
        <v>44416</v>
      </c>
      <c r="B2739" s="1">
        <v>0</v>
      </c>
    </row>
    <row r="2740" spans="1:2" x14ac:dyDescent="0.3">
      <c r="A2740" s="2">
        <v>44417</v>
      </c>
      <c r="B2740" s="1">
        <v>0</v>
      </c>
    </row>
    <row r="2741" spans="1:2" x14ac:dyDescent="0.3">
      <c r="A2741" s="2">
        <v>44418</v>
      </c>
      <c r="B2741" s="1">
        <v>0</v>
      </c>
    </row>
    <row r="2742" spans="1:2" x14ac:dyDescent="0.3">
      <c r="A2742" s="2">
        <v>44419</v>
      </c>
      <c r="B2742" s="1">
        <v>0</v>
      </c>
    </row>
    <row r="2743" spans="1:2" x14ac:dyDescent="0.3">
      <c r="A2743" s="2">
        <v>44420</v>
      </c>
      <c r="B2743" s="1">
        <v>0</v>
      </c>
    </row>
    <row r="2744" spans="1:2" x14ac:dyDescent="0.3">
      <c r="A2744" s="2">
        <v>44421</v>
      </c>
      <c r="B2744" s="1">
        <v>0</v>
      </c>
    </row>
    <row r="2745" spans="1:2" x14ac:dyDescent="0.3">
      <c r="A2745" s="2">
        <v>44422</v>
      </c>
      <c r="B2745" s="1">
        <v>0</v>
      </c>
    </row>
    <row r="2746" spans="1:2" x14ac:dyDescent="0.3">
      <c r="A2746" s="2">
        <v>44423</v>
      </c>
      <c r="B2746" s="1">
        <v>0.6</v>
      </c>
    </row>
    <row r="2747" spans="1:2" x14ac:dyDescent="0.3">
      <c r="A2747" s="2">
        <v>44424</v>
      </c>
      <c r="B2747" s="1">
        <v>0</v>
      </c>
    </row>
    <row r="2748" spans="1:2" x14ac:dyDescent="0.3">
      <c r="A2748" s="2">
        <v>44425</v>
      </c>
      <c r="B2748" s="1">
        <v>0</v>
      </c>
    </row>
    <row r="2749" spans="1:2" x14ac:dyDescent="0.3">
      <c r="A2749" s="2">
        <v>44426</v>
      </c>
      <c r="B2749" s="1">
        <v>0</v>
      </c>
    </row>
    <row r="2750" spans="1:2" x14ac:dyDescent="0.3">
      <c r="A2750" s="2">
        <v>44427</v>
      </c>
      <c r="B2750" s="1">
        <v>0</v>
      </c>
    </row>
    <row r="2751" spans="1:2" x14ac:dyDescent="0.3">
      <c r="A2751" s="2">
        <v>44428</v>
      </c>
      <c r="B2751" s="1">
        <v>0</v>
      </c>
    </row>
    <row r="2752" spans="1:2" x14ac:dyDescent="0.3">
      <c r="A2752" s="2">
        <v>44429</v>
      </c>
      <c r="B2752" s="1">
        <v>0</v>
      </c>
    </row>
    <row r="2753" spans="1:2" x14ac:dyDescent="0.3">
      <c r="A2753" s="2">
        <v>44430</v>
      </c>
      <c r="B2753" s="1">
        <v>0</v>
      </c>
    </row>
    <row r="2754" spans="1:2" x14ac:dyDescent="0.3">
      <c r="A2754" s="2">
        <v>44431</v>
      </c>
      <c r="B2754" s="1">
        <v>0</v>
      </c>
    </row>
    <row r="2755" spans="1:2" x14ac:dyDescent="0.3">
      <c r="A2755" s="2">
        <v>44432</v>
      </c>
      <c r="B2755" s="1">
        <v>0</v>
      </c>
    </row>
    <row r="2756" spans="1:2" x14ac:dyDescent="0.3">
      <c r="A2756" s="2">
        <v>44433</v>
      </c>
      <c r="B2756" s="1"/>
    </row>
    <row r="2757" spans="1:2" x14ac:dyDescent="0.3">
      <c r="A2757" s="2">
        <v>44434</v>
      </c>
      <c r="B2757" s="1">
        <v>0</v>
      </c>
    </row>
    <row r="2758" spans="1:2" x14ac:dyDescent="0.3">
      <c r="A2758" s="2">
        <v>44435</v>
      </c>
      <c r="B2758" s="1">
        <v>0</v>
      </c>
    </row>
    <row r="2759" spans="1:2" x14ac:dyDescent="0.3">
      <c r="A2759" s="2">
        <v>44436</v>
      </c>
      <c r="B2759" s="1">
        <v>0</v>
      </c>
    </row>
    <row r="2760" spans="1:2" x14ac:dyDescent="0.3">
      <c r="A2760" s="2">
        <v>44437</v>
      </c>
      <c r="B2760" s="1">
        <v>0</v>
      </c>
    </row>
    <row r="2761" spans="1:2" x14ac:dyDescent="0.3">
      <c r="A2761" s="2">
        <v>44438</v>
      </c>
      <c r="B2761" s="1">
        <v>0</v>
      </c>
    </row>
    <row r="2762" spans="1:2" x14ac:dyDescent="0.3">
      <c r="A2762" s="2">
        <v>44439</v>
      </c>
      <c r="B2762" s="1">
        <v>0</v>
      </c>
    </row>
    <row r="2763" spans="1:2" x14ac:dyDescent="0.3">
      <c r="A2763" s="2">
        <v>44440</v>
      </c>
      <c r="B2763" s="1">
        <v>3</v>
      </c>
    </row>
    <row r="2764" spans="1:2" x14ac:dyDescent="0.3">
      <c r="A2764" s="2">
        <v>44441</v>
      </c>
      <c r="B2764" s="1">
        <v>0.2</v>
      </c>
    </row>
    <row r="2765" spans="1:2" x14ac:dyDescent="0.3">
      <c r="A2765" s="2">
        <v>44442</v>
      </c>
      <c r="B2765" s="1">
        <v>0</v>
      </c>
    </row>
    <row r="2766" spans="1:2" x14ac:dyDescent="0.3">
      <c r="A2766" s="2">
        <v>44443</v>
      </c>
      <c r="B2766" s="1">
        <v>0</v>
      </c>
    </row>
    <row r="2767" spans="1:2" x14ac:dyDescent="0.3">
      <c r="A2767" s="2">
        <v>44444</v>
      </c>
      <c r="B2767" s="1">
        <v>0</v>
      </c>
    </row>
    <row r="2768" spans="1:2" x14ac:dyDescent="0.3">
      <c r="A2768" s="2">
        <v>44445</v>
      </c>
      <c r="B2768" s="1">
        <v>0</v>
      </c>
    </row>
    <row r="2769" spans="1:2" x14ac:dyDescent="0.3">
      <c r="A2769" s="2">
        <v>44446</v>
      </c>
      <c r="B2769" s="1">
        <v>5.6</v>
      </c>
    </row>
    <row r="2770" spans="1:2" x14ac:dyDescent="0.3">
      <c r="A2770" s="2">
        <v>44447</v>
      </c>
      <c r="B2770" s="1">
        <v>9.1999999999999993</v>
      </c>
    </row>
    <row r="2771" spans="1:2" x14ac:dyDescent="0.3">
      <c r="A2771" s="2">
        <v>44448</v>
      </c>
      <c r="B2771" s="1">
        <v>14</v>
      </c>
    </row>
    <row r="2772" spans="1:2" x14ac:dyDescent="0.3">
      <c r="A2772" s="2">
        <v>44449</v>
      </c>
      <c r="B2772" s="1">
        <v>0.2</v>
      </c>
    </row>
    <row r="2773" spans="1:2" x14ac:dyDescent="0.3">
      <c r="A2773" s="2">
        <v>44450</v>
      </c>
      <c r="B2773" s="1">
        <v>0</v>
      </c>
    </row>
    <row r="2774" spans="1:2" x14ac:dyDescent="0.3">
      <c r="A2774" s="2">
        <v>44451</v>
      </c>
      <c r="B2774" s="1">
        <v>0</v>
      </c>
    </row>
    <row r="2775" spans="1:2" x14ac:dyDescent="0.3">
      <c r="A2775" s="2">
        <v>44452</v>
      </c>
      <c r="B2775" s="1">
        <v>0.4</v>
      </c>
    </row>
    <row r="2776" spans="1:2" x14ac:dyDescent="0.3">
      <c r="A2776" s="2">
        <v>44453</v>
      </c>
      <c r="B2776" s="1">
        <v>2</v>
      </c>
    </row>
    <row r="2777" spans="1:2" x14ac:dyDescent="0.3">
      <c r="A2777" s="2">
        <v>44454</v>
      </c>
      <c r="B2777" s="1">
        <v>12.4</v>
      </c>
    </row>
    <row r="2778" spans="1:2" x14ac:dyDescent="0.3">
      <c r="A2778" s="2">
        <v>44455</v>
      </c>
      <c r="B2778" s="1">
        <v>0.4</v>
      </c>
    </row>
    <row r="2779" spans="1:2" x14ac:dyDescent="0.3">
      <c r="A2779" s="2">
        <v>44456</v>
      </c>
      <c r="B2779" s="1">
        <v>12.2</v>
      </c>
    </row>
    <row r="2780" spans="1:2" x14ac:dyDescent="0.3">
      <c r="A2780" s="2">
        <v>44457</v>
      </c>
      <c r="B2780" s="1">
        <v>0.2</v>
      </c>
    </row>
    <row r="2781" spans="1:2" x14ac:dyDescent="0.3">
      <c r="A2781" s="2">
        <v>44458</v>
      </c>
      <c r="B2781" s="1">
        <v>0.6</v>
      </c>
    </row>
    <row r="2782" spans="1:2" x14ac:dyDescent="0.3">
      <c r="A2782" s="2">
        <v>44459</v>
      </c>
      <c r="B2782" s="1">
        <v>12.8</v>
      </c>
    </row>
    <row r="2783" spans="1:2" x14ac:dyDescent="0.3">
      <c r="A2783" s="2">
        <v>44460</v>
      </c>
      <c r="B2783" s="1">
        <v>1.2</v>
      </c>
    </row>
    <row r="2784" spans="1:2" x14ac:dyDescent="0.3">
      <c r="A2784" s="2">
        <v>44461</v>
      </c>
      <c r="B2784" s="1">
        <v>7.6</v>
      </c>
    </row>
    <row r="2785" spans="1:2" x14ac:dyDescent="0.3">
      <c r="A2785" s="2">
        <v>44462</v>
      </c>
      <c r="B2785" s="1">
        <v>0</v>
      </c>
    </row>
    <row r="2786" spans="1:2" x14ac:dyDescent="0.3">
      <c r="A2786" s="2">
        <v>44463</v>
      </c>
      <c r="B2786" s="1">
        <v>0.4</v>
      </c>
    </row>
    <row r="2787" spans="1:2" x14ac:dyDescent="0.3">
      <c r="A2787" s="2">
        <v>44464</v>
      </c>
      <c r="B2787" s="1">
        <v>6.6</v>
      </c>
    </row>
    <row r="2788" spans="1:2" x14ac:dyDescent="0.3">
      <c r="A2788" s="2">
        <v>44465</v>
      </c>
      <c r="B2788" s="1">
        <v>0</v>
      </c>
    </row>
    <row r="2789" spans="1:2" x14ac:dyDescent="0.3">
      <c r="A2789" s="2">
        <v>44466</v>
      </c>
      <c r="B2789" s="1">
        <v>3</v>
      </c>
    </row>
    <row r="2790" spans="1:2" x14ac:dyDescent="0.3">
      <c r="A2790" s="2">
        <v>44467</v>
      </c>
      <c r="B2790" s="1">
        <v>0</v>
      </c>
    </row>
    <row r="2791" spans="1:2" x14ac:dyDescent="0.3">
      <c r="A2791" s="2">
        <v>44468</v>
      </c>
      <c r="B2791" s="1">
        <v>0</v>
      </c>
    </row>
    <row r="2792" spans="1:2" x14ac:dyDescent="0.3">
      <c r="A2792" s="2">
        <v>44469</v>
      </c>
      <c r="B2792" s="1">
        <v>0</v>
      </c>
    </row>
    <row r="2793" spans="1:2" x14ac:dyDescent="0.3">
      <c r="A2793" s="2">
        <v>44470</v>
      </c>
      <c r="B2793" s="1">
        <v>0</v>
      </c>
    </row>
    <row r="2794" spans="1:2" x14ac:dyDescent="0.3">
      <c r="A2794" s="2">
        <v>44471</v>
      </c>
      <c r="B2794" s="1">
        <v>1</v>
      </c>
    </row>
    <row r="2795" spans="1:2" x14ac:dyDescent="0.3">
      <c r="A2795" s="2">
        <v>44472</v>
      </c>
      <c r="B2795" s="1">
        <v>21.8</v>
      </c>
    </row>
    <row r="2796" spans="1:2" x14ac:dyDescent="0.3">
      <c r="A2796" s="2">
        <v>44473</v>
      </c>
      <c r="B2796" s="1">
        <v>0</v>
      </c>
    </row>
    <row r="2797" spans="1:2" x14ac:dyDescent="0.3">
      <c r="A2797" s="2">
        <v>44474</v>
      </c>
      <c r="B2797" s="1">
        <v>0.2</v>
      </c>
    </row>
    <row r="2798" spans="1:2" x14ac:dyDescent="0.3">
      <c r="A2798" s="2">
        <v>44475</v>
      </c>
      <c r="B2798" s="1">
        <v>0</v>
      </c>
    </row>
    <row r="2799" spans="1:2" x14ac:dyDescent="0.3">
      <c r="A2799" s="2">
        <v>44476</v>
      </c>
      <c r="B2799" s="1">
        <v>0</v>
      </c>
    </row>
    <row r="2800" spans="1:2" x14ac:dyDescent="0.3">
      <c r="A2800" s="2">
        <v>44477</v>
      </c>
      <c r="B2800" s="1">
        <v>0</v>
      </c>
    </row>
    <row r="2801" spans="1:2" x14ac:dyDescent="0.3">
      <c r="A2801" s="2">
        <v>44478</v>
      </c>
      <c r="B2801" s="1">
        <v>0</v>
      </c>
    </row>
    <row r="2802" spans="1:2" x14ac:dyDescent="0.3">
      <c r="A2802" s="2">
        <v>44479</v>
      </c>
      <c r="B2802" s="1">
        <v>0</v>
      </c>
    </row>
    <row r="2803" spans="1:2" x14ac:dyDescent="0.3">
      <c r="A2803" s="2">
        <v>44480</v>
      </c>
      <c r="B2803" s="1">
        <v>0</v>
      </c>
    </row>
    <row r="2804" spans="1:2" x14ac:dyDescent="0.3">
      <c r="A2804" s="2">
        <v>44481</v>
      </c>
      <c r="B2804" s="1">
        <v>0</v>
      </c>
    </row>
    <row r="2805" spans="1:2" x14ac:dyDescent="0.3">
      <c r="A2805" s="2">
        <v>44482</v>
      </c>
      <c r="B2805" s="1">
        <v>0</v>
      </c>
    </row>
    <row r="2806" spans="1:2" x14ac:dyDescent="0.3">
      <c r="A2806" s="2">
        <v>44483</v>
      </c>
      <c r="B2806" s="1">
        <v>0</v>
      </c>
    </row>
    <row r="2807" spans="1:2" x14ac:dyDescent="0.3">
      <c r="A2807" s="2">
        <v>44484</v>
      </c>
      <c r="B2807" s="1">
        <v>0</v>
      </c>
    </row>
    <row r="2808" spans="1:2" x14ac:dyDescent="0.3">
      <c r="A2808" s="2">
        <v>44485</v>
      </c>
      <c r="B2808" s="1">
        <v>3.2</v>
      </c>
    </row>
    <row r="2809" spans="1:2" x14ac:dyDescent="0.3">
      <c r="A2809" s="2">
        <v>44486</v>
      </c>
      <c r="B2809" s="1">
        <v>2.2000000000000002</v>
      </c>
    </row>
    <row r="2810" spans="1:2" x14ac:dyDescent="0.3">
      <c r="A2810" s="2">
        <v>44487</v>
      </c>
      <c r="B2810" s="1">
        <v>0</v>
      </c>
    </row>
    <row r="2811" spans="1:2" x14ac:dyDescent="0.3">
      <c r="A2811" s="2">
        <v>44488</v>
      </c>
      <c r="B2811" s="1">
        <v>0</v>
      </c>
    </row>
    <row r="2812" spans="1:2" x14ac:dyDescent="0.3">
      <c r="A2812" s="2">
        <v>44489</v>
      </c>
      <c r="B2812" s="1">
        <v>0.2</v>
      </c>
    </row>
    <row r="2813" spans="1:2" x14ac:dyDescent="0.3">
      <c r="A2813" s="2">
        <v>44490</v>
      </c>
      <c r="B2813" s="1">
        <v>0</v>
      </c>
    </row>
    <row r="2814" spans="1:2" x14ac:dyDescent="0.3">
      <c r="A2814" s="2">
        <v>44491</v>
      </c>
      <c r="B2814" s="1">
        <v>0.8</v>
      </c>
    </row>
    <row r="2815" spans="1:2" x14ac:dyDescent="0.3">
      <c r="A2815" s="2">
        <v>44492</v>
      </c>
      <c r="B2815" s="1">
        <v>0</v>
      </c>
    </row>
    <row r="2816" spans="1:2" x14ac:dyDescent="0.3">
      <c r="A2816" s="2">
        <v>44493</v>
      </c>
      <c r="B2816" s="1">
        <v>0.6</v>
      </c>
    </row>
    <row r="2817" spans="1:2" x14ac:dyDescent="0.3">
      <c r="A2817" s="2">
        <v>44494</v>
      </c>
      <c r="B2817" s="1">
        <v>0</v>
      </c>
    </row>
    <row r="2818" spans="1:2" x14ac:dyDescent="0.3">
      <c r="A2818" s="2">
        <v>44495</v>
      </c>
      <c r="B2818" s="1">
        <v>0</v>
      </c>
    </row>
    <row r="2819" spans="1:2" x14ac:dyDescent="0.3">
      <c r="A2819" s="2">
        <v>44496</v>
      </c>
      <c r="B2819" s="1">
        <v>0</v>
      </c>
    </row>
    <row r="2820" spans="1:2" x14ac:dyDescent="0.3">
      <c r="A2820" s="2">
        <v>44497</v>
      </c>
      <c r="B2820" s="1">
        <v>0</v>
      </c>
    </row>
    <row r="2821" spans="1:2" x14ac:dyDescent="0.3">
      <c r="A2821" s="2">
        <v>44498</v>
      </c>
      <c r="B2821" s="1">
        <v>4.5999999999999996</v>
      </c>
    </row>
    <row r="2822" spans="1:2" x14ac:dyDescent="0.3">
      <c r="A2822" s="2">
        <v>44499</v>
      </c>
      <c r="B2822" s="1">
        <v>1.4</v>
      </c>
    </row>
    <row r="2823" spans="1:2" x14ac:dyDescent="0.3">
      <c r="A2823" s="2">
        <v>44500</v>
      </c>
      <c r="B2823" s="1">
        <v>9.8000000000000007</v>
      </c>
    </row>
    <row r="2824" spans="1:2" x14ac:dyDescent="0.3">
      <c r="A2824" s="2">
        <v>44501</v>
      </c>
      <c r="B2824" s="1">
        <v>0.6</v>
      </c>
    </row>
    <row r="2825" spans="1:2" x14ac:dyDescent="0.3">
      <c r="A2825" s="2">
        <v>44502</v>
      </c>
      <c r="B2825" s="1">
        <v>5.4</v>
      </c>
    </row>
    <row r="2826" spans="1:2" x14ac:dyDescent="0.3">
      <c r="A2826" s="2">
        <v>44503</v>
      </c>
      <c r="B2826" s="1">
        <v>6.2</v>
      </c>
    </row>
    <row r="2827" spans="1:2" x14ac:dyDescent="0.3">
      <c r="A2827" s="2">
        <v>44504</v>
      </c>
      <c r="B2827" s="1">
        <v>24.6</v>
      </c>
    </row>
    <row r="2828" spans="1:2" x14ac:dyDescent="0.3">
      <c r="A2828" s="2">
        <v>44505</v>
      </c>
      <c r="B2828" s="1">
        <v>9.4</v>
      </c>
    </row>
    <row r="2829" spans="1:2" x14ac:dyDescent="0.3">
      <c r="A2829" s="2">
        <v>44506</v>
      </c>
      <c r="B2829" s="1">
        <v>0</v>
      </c>
    </row>
    <row r="2830" spans="1:2" x14ac:dyDescent="0.3">
      <c r="A2830" s="2">
        <v>44507</v>
      </c>
      <c r="B2830" s="1">
        <v>0</v>
      </c>
    </row>
    <row r="2831" spans="1:2" x14ac:dyDescent="0.3">
      <c r="A2831" s="2">
        <v>44508</v>
      </c>
      <c r="B2831" s="1">
        <v>0.2</v>
      </c>
    </row>
    <row r="2832" spans="1:2" x14ac:dyDescent="0.3">
      <c r="A2832" s="2">
        <v>44509</v>
      </c>
      <c r="B2832" s="1">
        <v>0</v>
      </c>
    </row>
    <row r="2833" spans="1:2" x14ac:dyDescent="0.3">
      <c r="A2833" s="2">
        <v>44510</v>
      </c>
      <c r="B2833" s="1">
        <v>0</v>
      </c>
    </row>
    <row r="2834" spans="1:2" x14ac:dyDescent="0.3">
      <c r="A2834" s="2">
        <v>44511</v>
      </c>
      <c r="B2834" s="1">
        <v>0</v>
      </c>
    </row>
    <row r="2835" spans="1:2" x14ac:dyDescent="0.3">
      <c r="A2835" s="2">
        <v>44512</v>
      </c>
      <c r="B2835" s="1">
        <v>0</v>
      </c>
    </row>
    <row r="2836" spans="1:2" x14ac:dyDescent="0.3">
      <c r="A2836" s="2">
        <v>44513</v>
      </c>
      <c r="B2836" s="1">
        <v>0</v>
      </c>
    </row>
    <row r="2837" spans="1:2" x14ac:dyDescent="0.3">
      <c r="A2837" s="2">
        <v>44514</v>
      </c>
      <c r="B2837" s="1">
        <v>0</v>
      </c>
    </row>
    <row r="2838" spans="1:2" x14ac:dyDescent="0.3">
      <c r="A2838" s="2">
        <v>44515</v>
      </c>
      <c r="B2838" s="1">
        <v>2.4</v>
      </c>
    </row>
    <row r="2839" spans="1:2" x14ac:dyDescent="0.3">
      <c r="A2839" s="2">
        <v>44516</v>
      </c>
      <c r="B2839" s="1">
        <v>0</v>
      </c>
    </row>
    <row r="2840" spans="1:2" x14ac:dyDescent="0.3">
      <c r="A2840" s="2">
        <v>44517</v>
      </c>
      <c r="B2840" s="1">
        <v>0.6</v>
      </c>
    </row>
    <row r="2841" spans="1:2" x14ac:dyDescent="0.3">
      <c r="A2841" s="2">
        <v>44518</v>
      </c>
      <c r="B2841" s="1">
        <v>0</v>
      </c>
    </row>
    <row r="2842" spans="1:2" x14ac:dyDescent="0.3">
      <c r="A2842" s="2">
        <v>44519</v>
      </c>
      <c r="B2842" s="1">
        <v>0</v>
      </c>
    </row>
    <row r="2843" spans="1:2" x14ac:dyDescent="0.3">
      <c r="A2843" s="2">
        <v>44520</v>
      </c>
      <c r="B2843" s="1">
        <v>0</v>
      </c>
    </row>
    <row r="2844" spans="1:2" x14ac:dyDescent="0.3">
      <c r="A2844" s="2">
        <v>44521</v>
      </c>
      <c r="B2844" s="1">
        <v>21.4</v>
      </c>
    </row>
    <row r="2845" spans="1:2" x14ac:dyDescent="0.3">
      <c r="A2845" s="2">
        <v>44522</v>
      </c>
      <c r="B2845" s="1">
        <v>33.200000000000003</v>
      </c>
    </row>
    <row r="2846" spans="1:2" x14ac:dyDescent="0.3">
      <c r="A2846" s="2">
        <v>44523</v>
      </c>
      <c r="B2846" s="1">
        <v>19.8</v>
      </c>
    </row>
    <row r="2847" spans="1:2" x14ac:dyDescent="0.3">
      <c r="A2847" s="2">
        <v>44524</v>
      </c>
      <c r="B2847" s="1">
        <v>73.599999999999994</v>
      </c>
    </row>
    <row r="2848" spans="1:2" x14ac:dyDescent="0.3">
      <c r="A2848" s="2">
        <v>44525</v>
      </c>
      <c r="B2848" s="1">
        <v>19</v>
      </c>
    </row>
    <row r="2849" spans="1:2" x14ac:dyDescent="0.3">
      <c r="A2849" s="2">
        <v>44526</v>
      </c>
      <c r="B2849" s="1">
        <v>14.2</v>
      </c>
    </row>
    <row r="2850" spans="1:2" x14ac:dyDescent="0.3">
      <c r="A2850" s="2">
        <v>44527</v>
      </c>
      <c r="B2850" s="1">
        <v>43</v>
      </c>
    </row>
    <row r="2851" spans="1:2" x14ac:dyDescent="0.3">
      <c r="A2851" s="2">
        <v>44528</v>
      </c>
      <c r="B2851" s="1">
        <v>16.600000000000001</v>
      </c>
    </row>
    <row r="2852" spans="1:2" x14ac:dyDescent="0.3">
      <c r="A2852" s="2">
        <v>44529</v>
      </c>
      <c r="B2852" s="1">
        <v>11</v>
      </c>
    </row>
    <row r="2853" spans="1:2" x14ac:dyDescent="0.3">
      <c r="A2853" s="2">
        <v>44530</v>
      </c>
      <c r="B2853" s="1"/>
    </row>
    <row r="2854" spans="1:2" x14ac:dyDescent="0.3">
      <c r="A2854" s="2">
        <v>44531</v>
      </c>
      <c r="B2854" s="1">
        <v>13.4</v>
      </c>
    </row>
    <row r="2855" spans="1:2" x14ac:dyDescent="0.3">
      <c r="A2855" s="2">
        <v>44532</v>
      </c>
      <c r="B2855" s="1">
        <v>24</v>
      </c>
    </row>
    <row r="2856" spans="1:2" x14ac:dyDescent="0.3">
      <c r="A2856" s="2">
        <v>44533</v>
      </c>
      <c r="B2856" s="1">
        <v>0.2</v>
      </c>
    </row>
    <row r="2857" spans="1:2" x14ac:dyDescent="0.3">
      <c r="A2857" s="2">
        <v>44534</v>
      </c>
      <c r="B2857" s="1">
        <v>0.4</v>
      </c>
    </row>
    <row r="2858" spans="1:2" x14ac:dyDescent="0.3">
      <c r="A2858" s="2">
        <v>44535</v>
      </c>
      <c r="B2858" s="1">
        <v>29.2</v>
      </c>
    </row>
    <row r="2859" spans="1:2" x14ac:dyDescent="0.3">
      <c r="A2859" s="2">
        <v>44536</v>
      </c>
      <c r="B2859" s="1">
        <v>9.1999999999999993</v>
      </c>
    </row>
    <row r="2860" spans="1:2" x14ac:dyDescent="0.3">
      <c r="A2860" s="2">
        <v>44537</v>
      </c>
      <c r="B2860" s="1">
        <v>18.2</v>
      </c>
    </row>
    <row r="2861" spans="1:2" x14ac:dyDescent="0.3">
      <c r="A2861" s="2">
        <v>44538</v>
      </c>
      <c r="B2861" s="1">
        <v>22.8</v>
      </c>
    </row>
    <row r="2862" spans="1:2" x14ac:dyDescent="0.3">
      <c r="A2862" s="2">
        <v>44539</v>
      </c>
      <c r="B2862" s="1">
        <v>16.8</v>
      </c>
    </row>
    <row r="2863" spans="1:2" x14ac:dyDescent="0.3">
      <c r="A2863" s="2">
        <v>44540</v>
      </c>
      <c r="B2863" s="1">
        <v>1.8</v>
      </c>
    </row>
    <row r="2864" spans="1:2" x14ac:dyDescent="0.3">
      <c r="A2864" s="2">
        <v>44541</v>
      </c>
      <c r="B2864" s="1">
        <v>0</v>
      </c>
    </row>
    <row r="2865" spans="1:2" x14ac:dyDescent="0.3">
      <c r="A2865" s="2">
        <v>44542</v>
      </c>
      <c r="B2865" s="1">
        <v>0</v>
      </c>
    </row>
    <row r="2866" spans="1:2" x14ac:dyDescent="0.3">
      <c r="A2866" s="2">
        <v>44543</v>
      </c>
      <c r="B2866" s="1">
        <v>0</v>
      </c>
    </row>
    <row r="2867" spans="1:2" x14ac:dyDescent="0.3">
      <c r="A2867" s="2">
        <v>44544</v>
      </c>
      <c r="B2867" s="1">
        <v>0</v>
      </c>
    </row>
    <row r="2868" spans="1:2" x14ac:dyDescent="0.3">
      <c r="A2868" s="2">
        <v>44545</v>
      </c>
      <c r="B2868" s="1">
        <v>0</v>
      </c>
    </row>
    <row r="2869" spans="1:2" x14ac:dyDescent="0.3">
      <c r="A2869" s="2">
        <v>44546</v>
      </c>
      <c r="B2869" s="1">
        <v>0</v>
      </c>
    </row>
    <row r="2870" spans="1:2" x14ac:dyDescent="0.3">
      <c r="A2870" s="2">
        <v>44547</v>
      </c>
      <c r="B2870" s="1">
        <v>0</v>
      </c>
    </row>
    <row r="2871" spans="1:2" x14ac:dyDescent="0.3">
      <c r="A2871" s="2">
        <v>44548</v>
      </c>
      <c r="B2871" s="1">
        <v>0</v>
      </c>
    </row>
    <row r="2872" spans="1:2" x14ac:dyDescent="0.3">
      <c r="A2872" s="2">
        <v>44549</v>
      </c>
      <c r="B2872" s="1">
        <v>0</v>
      </c>
    </row>
    <row r="2873" spans="1:2" x14ac:dyDescent="0.3">
      <c r="A2873" s="2">
        <v>44550</v>
      </c>
      <c r="B2873" s="1">
        <v>0</v>
      </c>
    </row>
    <row r="2874" spans="1:2" x14ac:dyDescent="0.3">
      <c r="A2874" s="2">
        <v>44551</v>
      </c>
      <c r="B2874" s="1">
        <v>0</v>
      </c>
    </row>
    <row r="2875" spans="1:2" x14ac:dyDescent="0.3">
      <c r="A2875" s="2">
        <v>44552</v>
      </c>
      <c r="B2875" s="1">
        <v>0</v>
      </c>
    </row>
    <row r="2876" spans="1:2" x14ac:dyDescent="0.3">
      <c r="A2876" s="2">
        <v>44553</v>
      </c>
      <c r="B2876" s="1">
        <v>0</v>
      </c>
    </row>
    <row r="2877" spans="1:2" x14ac:dyDescent="0.3">
      <c r="A2877" s="2">
        <v>44554</v>
      </c>
      <c r="B2877" s="1">
        <v>0</v>
      </c>
    </row>
    <row r="2878" spans="1:2" x14ac:dyDescent="0.3">
      <c r="A2878" s="2">
        <v>44555</v>
      </c>
      <c r="B2878" s="1">
        <v>0</v>
      </c>
    </row>
    <row r="2879" spans="1:2" x14ac:dyDescent="0.3">
      <c r="A2879" s="2">
        <v>44556</v>
      </c>
      <c r="B2879" s="1">
        <v>2.6</v>
      </c>
    </row>
    <row r="2880" spans="1:2" x14ac:dyDescent="0.3">
      <c r="A2880" s="2">
        <v>44557</v>
      </c>
      <c r="B2880" s="1">
        <v>0.6</v>
      </c>
    </row>
    <row r="2881" spans="1:2" x14ac:dyDescent="0.3">
      <c r="A2881" s="2">
        <v>44558</v>
      </c>
      <c r="B2881" s="1">
        <v>0</v>
      </c>
    </row>
    <row r="2882" spans="1:2" x14ac:dyDescent="0.3">
      <c r="A2882" s="2">
        <v>44559</v>
      </c>
      <c r="B2882" s="1">
        <v>0</v>
      </c>
    </row>
    <row r="2883" spans="1:2" x14ac:dyDescent="0.3">
      <c r="A2883" s="2">
        <v>44560</v>
      </c>
      <c r="B2883" s="1">
        <v>0</v>
      </c>
    </row>
    <row r="2884" spans="1:2" x14ac:dyDescent="0.3">
      <c r="A2884" s="2">
        <v>44561</v>
      </c>
      <c r="B2884" s="1">
        <v>0</v>
      </c>
    </row>
    <row r="2885" spans="1:2" x14ac:dyDescent="0.3">
      <c r="A2885" s="2">
        <v>44562</v>
      </c>
      <c r="B2885" s="1">
        <v>0</v>
      </c>
    </row>
    <row r="2886" spans="1:2" x14ac:dyDescent="0.3">
      <c r="A2886" s="2">
        <v>44563</v>
      </c>
      <c r="B2886" s="1">
        <v>0</v>
      </c>
    </row>
    <row r="2887" spans="1:2" x14ac:dyDescent="0.3">
      <c r="A2887" s="2">
        <v>44564</v>
      </c>
      <c r="B2887" s="1">
        <v>0</v>
      </c>
    </row>
    <row r="2888" spans="1:2" x14ac:dyDescent="0.3">
      <c r="A2888" s="2">
        <v>44565</v>
      </c>
      <c r="B2888" s="1">
        <v>23.6</v>
      </c>
    </row>
    <row r="2889" spans="1:2" x14ac:dyDescent="0.3">
      <c r="A2889" s="2">
        <v>44566</v>
      </c>
      <c r="B2889" s="1">
        <v>6.6</v>
      </c>
    </row>
    <row r="2890" spans="1:2" x14ac:dyDescent="0.3">
      <c r="A2890" s="2">
        <v>44567</v>
      </c>
      <c r="B2890" s="1">
        <v>0.6</v>
      </c>
    </row>
    <row r="2891" spans="1:2" x14ac:dyDescent="0.3">
      <c r="A2891" s="2">
        <v>44568</v>
      </c>
      <c r="B2891" s="1">
        <v>4.2</v>
      </c>
    </row>
    <row r="2892" spans="1:2" x14ac:dyDescent="0.3">
      <c r="A2892" s="2">
        <v>44569</v>
      </c>
      <c r="B2892" s="1">
        <v>0</v>
      </c>
    </row>
    <row r="2893" spans="1:2" x14ac:dyDescent="0.3">
      <c r="A2893" s="2">
        <v>44570</v>
      </c>
      <c r="B2893" s="1">
        <v>0</v>
      </c>
    </row>
    <row r="2894" spans="1:2" x14ac:dyDescent="0.3">
      <c r="A2894" s="2">
        <v>44571</v>
      </c>
      <c r="B2894" s="1">
        <v>4</v>
      </c>
    </row>
    <row r="2895" spans="1:2" x14ac:dyDescent="0.3">
      <c r="A2895" s="2">
        <v>44572</v>
      </c>
      <c r="B2895" s="1">
        <v>3.2</v>
      </c>
    </row>
    <row r="2896" spans="1:2" x14ac:dyDescent="0.3">
      <c r="A2896" s="2">
        <v>44573</v>
      </c>
      <c r="B2896" s="1">
        <v>0.8</v>
      </c>
    </row>
    <row r="2897" spans="1:2" x14ac:dyDescent="0.3">
      <c r="A2897" s="2">
        <v>44574</v>
      </c>
      <c r="B2897" s="1">
        <v>0</v>
      </c>
    </row>
    <row r="2898" spans="1:2" x14ac:dyDescent="0.3">
      <c r="A2898" s="2">
        <v>44575</v>
      </c>
      <c r="B2898" s="1">
        <v>0</v>
      </c>
    </row>
    <row r="2899" spans="1:2" x14ac:dyDescent="0.3">
      <c r="A2899" s="2">
        <v>44576</v>
      </c>
      <c r="B2899" s="1">
        <v>0</v>
      </c>
    </row>
    <row r="2900" spans="1:2" x14ac:dyDescent="0.3">
      <c r="A2900" s="2">
        <v>44577</v>
      </c>
      <c r="B2900" s="1">
        <v>0</v>
      </c>
    </row>
    <row r="2901" spans="1:2" x14ac:dyDescent="0.3">
      <c r="A2901" s="2">
        <v>44578</v>
      </c>
      <c r="B2901" s="1">
        <v>0</v>
      </c>
    </row>
    <row r="2902" spans="1:2" x14ac:dyDescent="0.3">
      <c r="A2902" s="2">
        <v>44579</v>
      </c>
      <c r="B2902" s="1">
        <v>0</v>
      </c>
    </row>
    <row r="2903" spans="1:2" x14ac:dyDescent="0.3">
      <c r="A2903" s="2">
        <v>44580</v>
      </c>
      <c r="B2903" s="1">
        <v>0</v>
      </c>
    </row>
    <row r="2904" spans="1:2" x14ac:dyDescent="0.3">
      <c r="A2904" s="2">
        <v>44581</v>
      </c>
      <c r="B2904" s="1">
        <v>0.6</v>
      </c>
    </row>
    <row r="2905" spans="1:2" x14ac:dyDescent="0.3">
      <c r="A2905" s="2">
        <v>44582</v>
      </c>
      <c r="B2905" s="1">
        <v>0.4</v>
      </c>
    </row>
    <row r="2906" spans="1:2" x14ac:dyDescent="0.3">
      <c r="A2906" s="2">
        <v>44583</v>
      </c>
      <c r="B2906" s="1">
        <v>0</v>
      </c>
    </row>
    <row r="2907" spans="1:2" x14ac:dyDescent="0.3">
      <c r="A2907" s="2">
        <v>44584</v>
      </c>
      <c r="B2907" s="1">
        <v>0</v>
      </c>
    </row>
    <row r="2908" spans="1:2" x14ac:dyDescent="0.3">
      <c r="A2908" s="2">
        <v>44585</v>
      </c>
      <c r="B2908" s="1">
        <v>0</v>
      </c>
    </row>
    <row r="2909" spans="1:2" x14ac:dyDescent="0.3">
      <c r="A2909" s="2">
        <v>44586</v>
      </c>
      <c r="B2909" s="1">
        <v>0</v>
      </c>
    </row>
    <row r="2910" spans="1:2" x14ac:dyDescent="0.3">
      <c r="A2910" s="2">
        <v>44587</v>
      </c>
      <c r="B2910" s="1">
        <v>0</v>
      </c>
    </row>
    <row r="2911" spans="1:2" x14ac:dyDescent="0.3">
      <c r="A2911" s="2">
        <v>44588</v>
      </c>
      <c r="B2911" s="1">
        <v>0</v>
      </c>
    </row>
    <row r="2912" spans="1:2" x14ac:dyDescent="0.3">
      <c r="A2912" s="2">
        <v>44589</v>
      </c>
      <c r="B2912" s="1">
        <v>0</v>
      </c>
    </row>
    <row r="2913" spans="1:2" x14ac:dyDescent="0.3">
      <c r="A2913" s="2">
        <v>44590</v>
      </c>
      <c r="B2913" s="1">
        <v>0</v>
      </c>
    </row>
    <row r="2914" spans="1:2" x14ac:dyDescent="0.3">
      <c r="A2914" s="2">
        <v>44591</v>
      </c>
      <c r="B2914" s="1">
        <v>0</v>
      </c>
    </row>
    <row r="2915" spans="1:2" x14ac:dyDescent="0.3">
      <c r="A2915" s="2">
        <v>44592</v>
      </c>
      <c r="B2915" s="1">
        <v>0.2</v>
      </c>
    </row>
    <row r="2916" spans="1:2" x14ac:dyDescent="0.3">
      <c r="A2916" s="2">
        <v>44593</v>
      </c>
      <c r="B2916" s="1">
        <v>0.2</v>
      </c>
    </row>
    <row r="2917" spans="1:2" x14ac:dyDescent="0.3">
      <c r="A2917" s="2">
        <v>44594</v>
      </c>
      <c r="B2917" s="1">
        <v>0</v>
      </c>
    </row>
    <row r="2918" spans="1:2" x14ac:dyDescent="0.3">
      <c r="A2918" s="2">
        <v>44595</v>
      </c>
      <c r="B2918" s="1">
        <v>0</v>
      </c>
    </row>
    <row r="2919" spans="1:2" x14ac:dyDescent="0.3">
      <c r="A2919" s="2">
        <v>44596</v>
      </c>
      <c r="B2919" s="1">
        <v>0.8</v>
      </c>
    </row>
    <row r="2920" spans="1:2" x14ac:dyDescent="0.3">
      <c r="A2920" s="2">
        <v>44597</v>
      </c>
      <c r="B2920" s="1">
        <v>7.8</v>
      </c>
    </row>
    <row r="2921" spans="1:2" x14ac:dyDescent="0.3">
      <c r="A2921" s="2">
        <v>44598</v>
      </c>
      <c r="B2921" s="1">
        <v>0</v>
      </c>
    </row>
    <row r="2922" spans="1:2" x14ac:dyDescent="0.3">
      <c r="A2922" s="2">
        <v>44599</v>
      </c>
      <c r="B2922" s="1">
        <v>0</v>
      </c>
    </row>
    <row r="2923" spans="1:2" x14ac:dyDescent="0.3">
      <c r="A2923" s="2">
        <v>44600</v>
      </c>
      <c r="B2923" s="1">
        <v>0</v>
      </c>
    </row>
    <row r="2924" spans="1:2" x14ac:dyDescent="0.3">
      <c r="A2924" s="2">
        <v>44601</v>
      </c>
      <c r="B2924" s="1">
        <v>0</v>
      </c>
    </row>
    <row r="2925" spans="1:2" x14ac:dyDescent="0.3">
      <c r="A2925" s="2">
        <v>44602</v>
      </c>
      <c r="B2925" s="1">
        <v>1.6</v>
      </c>
    </row>
    <row r="2926" spans="1:2" x14ac:dyDescent="0.3">
      <c r="A2926" s="2">
        <v>44603</v>
      </c>
      <c r="B2926" s="1">
        <v>4.4000000000000004</v>
      </c>
    </row>
    <row r="2927" spans="1:2" x14ac:dyDescent="0.3">
      <c r="A2927" s="2">
        <v>44604</v>
      </c>
      <c r="B2927" s="1">
        <v>0</v>
      </c>
    </row>
    <row r="2928" spans="1:2" x14ac:dyDescent="0.3">
      <c r="A2928" s="2">
        <v>44605</v>
      </c>
      <c r="B2928" s="1">
        <v>1.8</v>
      </c>
    </row>
    <row r="2929" spans="1:2" x14ac:dyDescent="0.3">
      <c r="A2929" s="2">
        <v>44606</v>
      </c>
      <c r="B2929" s="1">
        <v>5.4</v>
      </c>
    </row>
    <row r="2930" spans="1:2" x14ac:dyDescent="0.3">
      <c r="A2930" s="2">
        <v>44607</v>
      </c>
      <c r="B2930" s="1">
        <v>0.2</v>
      </c>
    </row>
    <row r="2931" spans="1:2" x14ac:dyDescent="0.3">
      <c r="A2931" s="2">
        <v>44608</v>
      </c>
      <c r="B2931" s="1">
        <v>0</v>
      </c>
    </row>
    <row r="2932" spans="1:2" x14ac:dyDescent="0.3">
      <c r="A2932" s="2">
        <v>44609</v>
      </c>
      <c r="B2932" s="1">
        <v>0</v>
      </c>
    </row>
    <row r="2933" spans="1:2" x14ac:dyDescent="0.3">
      <c r="A2933" s="2">
        <v>44610</v>
      </c>
      <c r="B2933" s="1">
        <v>3.4</v>
      </c>
    </row>
    <row r="2934" spans="1:2" x14ac:dyDescent="0.3">
      <c r="A2934" s="2">
        <v>44611</v>
      </c>
      <c r="B2934" s="1">
        <v>4.4000000000000004</v>
      </c>
    </row>
    <row r="2935" spans="1:2" x14ac:dyDescent="0.3">
      <c r="A2935" s="2">
        <v>44612</v>
      </c>
      <c r="B2935" s="1">
        <v>0</v>
      </c>
    </row>
    <row r="2936" spans="1:2" x14ac:dyDescent="0.3">
      <c r="A2936" s="2">
        <v>44613</v>
      </c>
      <c r="B2936" s="1">
        <v>0</v>
      </c>
    </row>
    <row r="2937" spans="1:2" x14ac:dyDescent="0.3">
      <c r="A2937" s="2">
        <v>44614</v>
      </c>
      <c r="B2937" s="1">
        <v>0</v>
      </c>
    </row>
    <row r="2938" spans="1:2" x14ac:dyDescent="0.3">
      <c r="A2938" s="2">
        <v>44615</v>
      </c>
      <c r="B2938" s="1">
        <v>0</v>
      </c>
    </row>
    <row r="2939" spans="1:2" x14ac:dyDescent="0.3">
      <c r="A2939" s="2">
        <v>44616</v>
      </c>
      <c r="B2939" s="1">
        <v>0</v>
      </c>
    </row>
    <row r="2940" spans="1:2" x14ac:dyDescent="0.3">
      <c r="A2940" s="2">
        <v>44617</v>
      </c>
      <c r="B2940" s="1">
        <v>0.2</v>
      </c>
    </row>
    <row r="2941" spans="1:2" x14ac:dyDescent="0.3">
      <c r="A2941" s="2">
        <v>44618</v>
      </c>
      <c r="B2941" s="1">
        <v>0</v>
      </c>
    </row>
    <row r="2942" spans="1:2" x14ac:dyDescent="0.3">
      <c r="A2942" s="2">
        <v>44619</v>
      </c>
      <c r="B2942" s="1">
        <v>0</v>
      </c>
    </row>
    <row r="2943" spans="1:2" x14ac:dyDescent="0.3">
      <c r="A2943" s="2">
        <v>44620</v>
      </c>
      <c r="B2943" s="1">
        <v>0</v>
      </c>
    </row>
    <row r="2944" spans="1:2" x14ac:dyDescent="0.3">
      <c r="A2944" s="2">
        <v>44621</v>
      </c>
      <c r="B2944" s="1">
        <v>1.6</v>
      </c>
    </row>
    <row r="2945" spans="1:2" x14ac:dyDescent="0.3">
      <c r="A2945" s="2">
        <v>44622</v>
      </c>
      <c r="B2945" s="1">
        <v>3.6</v>
      </c>
    </row>
    <row r="2946" spans="1:2" x14ac:dyDescent="0.3">
      <c r="A2946" s="2">
        <v>44623</v>
      </c>
      <c r="B2946" s="1">
        <v>42.2</v>
      </c>
    </row>
    <row r="2947" spans="1:2" x14ac:dyDescent="0.3">
      <c r="A2947" s="2">
        <v>44624</v>
      </c>
      <c r="B2947" s="1">
        <v>18.8</v>
      </c>
    </row>
    <row r="2948" spans="1:2" x14ac:dyDescent="0.3">
      <c r="A2948" s="2">
        <v>44625</v>
      </c>
      <c r="B2948" s="1">
        <v>0.8</v>
      </c>
    </row>
    <row r="2949" spans="1:2" x14ac:dyDescent="0.3">
      <c r="A2949" s="2">
        <v>44626</v>
      </c>
      <c r="B2949" s="1">
        <v>2.2000000000000002</v>
      </c>
    </row>
    <row r="2950" spans="1:2" x14ac:dyDescent="0.3">
      <c r="A2950" s="2">
        <v>44627</v>
      </c>
      <c r="B2950" s="1">
        <v>0.2</v>
      </c>
    </row>
    <row r="2951" spans="1:2" x14ac:dyDescent="0.3">
      <c r="A2951" s="2">
        <v>44628</v>
      </c>
      <c r="B2951" s="1">
        <v>0</v>
      </c>
    </row>
    <row r="2952" spans="1:2" x14ac:dyDescent="0.3">
      <c r="A2952" s="2">
        <v>44629</v>
      </c>
      <c r="B2952" s="1">
        <v>6.8</v>
      </c>
    </row>
    <row r="2953" spans="1:2" x14ac:dyDescent="0.3">
      <c r="A2953" s="2">
        <v>44630</v>
      </c>
      <c r="B2953" s="1">
        <v>0.2</v>
      </c>
    </row>
    <row r="2954" spans="1:2" x14ac:dyDescent="0.3">
      <c r="A2954" s="2">
        <v>44631</v>
      </c>
      <c r="B2954" s="1">
        <v>1</v>
      </c>
    </row>
    <row r="2955" spans="1:2" x14ac:dyDescent="0.3">
      <c r="A2955" s="2">
        <v>44632</v>
      </c>
      <c r="B2955" s="1">
        <v>0</v>
      </c>
    </row>
    <row r="2956" spans="1:2" x14ac:dyDescent="0.3">
      <c r="A2956" s="2">
        <v>44633</v>
      </c>
      <c r="B2956" s="1">
        <v>7.4</v>
      </c>
    </row>
    <row r="2957" spans="1:2" x14ac:dyDescent="0.3">
      <c r="A2957" s="2">
        <v>44634</v>
      </c>
      <c r="B2957" s="1">
        <v>0.2</v>
      </c>
    </row>
    <row r="2958" spans="1:2" x14ac:dyDescent="0.3">
      <c r="A2958" s="2">
        <v>44635</v>
      </c>
      <c r="B2958" s="1">
        <v>0</v>
      </c>
    </row>
    <row r="2959" spans="1:2" x14ac:dyDescent="0.3">
      <c r="A2959" s="2">
        <v>44636</v>
      </c>
      <c r="B2959" s="1">
        <v>11.6</v>
      </c>
    </row>
    <row r="2960" spans="1:2" x14ac:dyDescent="0.3">
      <c r="A2960" s="2">
        <v>44637</v>
      </c>
      <c r="B2960" s="1">
        <v>2</v>
      </c>
    </row>
    <row r="2961" spans="1:2" x14ac:dyDescent="0.3">
      <c r="A2961" s="2">
        <v>44638</v>
      </c>
      <c r="B2961" s="1">
        <v>0</v>
      </c>
    </row>
    <row r="2962" spans="1:2" x14ac:dyDescent="0.3">
      <c r="A2962" s="2">
        <v>44639</v>
      </c>
      <c r="B2962" s="1">
        <v>0</v>
      </c>
    </row>
    <row r="2963" spans="1:2" x14ac:dyDescent="0.3">
      <c r="A2963" s="2">
        <v>44640</v>
      </c>
      <c r="B2963" s="1">
        <v>0</v>
      </c>
    </row>
    <row r="2964" spans="1:2" x14ac:dyDescent="0.3">
      <c r="A2964" s="2">
        <v>44641</v>
      </c>
      <c r="B2964" s="1">
        <v>0</v>
      </c>
    </row>
    <row r="2965" spans="1:2" x14ac:dyDescent="0.3">
      <c r="A2965" s="2">
        <v>44642</v>
      </c>
      <c r="B2965" s="1">
        <v>0</v>
      </c>
    </row>
    <row r="2966" spans="1:2" x14ac:dyDescent="0.3">
      <c r="A2966" s="2">
        <v>44643</v>
      </c>
      <c r="B2966" s="1">
        <v>0</v>
      </c>
    </row>
    <row r="2967" spans="1:2" x14ac:dyDescent="0.3">
      <c r="A2967" s="2">
        <v>44644</v>
      </c>
      <c r="B2967" s="1">
        <v>0</v>
      </c>
    </row>
    <row r="2968" spans="1:2" x14ac:dyDescent="0.3">
      <c r="A2968" s="2">
        <v>44645</v>
      </c>
      <c r="B2968" s="1">
        <v>0</v>
      </c>
    </row>
    <row r="2969" spans="1:2" x14ac:dyDescent="0.3">
      <c r="A2969" s="2">
        <v>44646</v>
      </c>
      <c r="B2969" s="1">
        <v>0</v>
      </c>
    </row>
    <row r="2970" spans="1:2" x14ac:dyDescent="0.3">
      <c r="A2970" s="2">
        <v>44647</v>
      </c>
      <c r="B2970" s="1">
        <v>0</v>
      </c>
    </row>
    <row r="2971" spans="1:2" x14ac:dyDescent="0.3">
      <c r="A2971" s="2">
        <v>44648</v>
      </c>
      <c r="B2971" s="1">
        <v>0</v>
      </c>
    </row>
    <row r="2972" spans="1:2" x14ac:dyDescent="0.3">
      <c r="A2972" s="2">
        <v>44649</v>
      </c>
      <c r="B2972" s="1">
        <v>0</v>
      </c>
    </row>
    <row r="2973" spans="1:2" x14ac:dyDescent="0.3">
      <c r="A2973" s="2">
        <v>44650</v>
      </c>
      <c r="B2973" s="1">
        <v>0</v>
      </c>
    </row>
    <row r="2974" spans="1:2" x14ac:dyDescent="0.3">
      <c r="A2974" s="2">
        <v>44651</v>
      </c>
      <c r="B2974" s="1">
        <v>0</v>
      </c>
    </row>
    <row r="2975" spans="1:2" x14ac:dyDescent="0.3">
      <c r="A2975" s="2">
        <v>44652</v>
      </c>
      <c r="B2975" s="1"/>
    </row>
    <row r="2976" spans="1:2" x14ac:dyDescent="0.3">
      <c r="A2976" s="2">
        <v>44653</v>
      </c>
      <c r="B2976" s="1">
        <v>2.8</v>
      </c>
    </row>
    <row r="2977" spans="1:2" x14ac:dyDescent="0.3">
      <c r="A2977" s="2">
        <v>44654</v>
      </c>
      <c r="B2977" s="1">
        <v>12.8</v>
      </c>
    </row>
    <row r="2978" spans="1:2" x14ac:dyDescent="0.3">
      <c r="A2978" s="2">
        <v>44655</v>
      </c>
      <c r="B2978" s="1">
        <v>0</v>
      </c>
    </row>
    <row r="2979" spans="1:2" x14ac:dyDescent="0.3">
      <c r="A2979" s="2">
        <v>44656</v>
      </c>
      <c r="B2979" s="1"/>
    </row>
    <row r="2980" spans="1:2" x14ac:dyDescent="0.3">
      <c r="A2980" s="2">
        <v>44657</v>
      </c>
      <c r="B2980" s="1">
        <v>0</v>
      </c>
    </row>
    <row r="2981" spans="1:2" x14ac:dyDescent="0.3">
      <c r="A2981" s="2">
        <v>44658</v>
      </c>
      <c r="B2981" s="1">
        <v>0</v>
      </c>
    </row>
    <row r="2982" spans="1:2" x14ac:dyDescent="0.3">
      <c r="A2982" s="2">
        <v>44659</v>
      </c>
      <c r="B2982" s="1">
        <v>2</v>
      </c>
    </row>
    <row r="2983" spans="1:2" x14ac:dyDescent="0.3">
      <c r="A2983" s="2">
        <v>44660</v>
      </c>
      <c r="B2983" s="1">
        <v>0</v>
      </c>
    </row>
    <row r="2984" spans="1:2" x14ac:dyDescent="0.3">
      <c r="A2984" s="2">
        <v>44661</v>
      </c>
      <c r="B2984" s="1">
        <v>0</v>
      </c>
    </row>
    <row r="2985" spans="1:2" x14ac:dyDescent="0.3">
      <c r="A2985" s="2">
        <v>44662</v>
      </c>
      <c r="B2985" s="1">
        <v>0</v>
      </c>
    </row>
    <row r="2986" spans="1:2" x14ac:dyDescent="0.3">
      <c r="A2986" s="2">
        <v>44663</v>
      </c>
      <c r="B2986" s="1">
        <v>11.2</v>
      </c>
    </row>
    <row r="2987" spans="1:2" x14ac:dyDescent="0.3">
      <c r="A2987" s="2">
        <v>44664</v>
      </c>
      <c r="B2987" s="1">
        <v>0.2</v>
      </c>
    </row>
    <row r="2988" spans="1:2" x14ac:dyDescent="0.3">
      <c r="A2988" s="2">
        <v>44665</v>
      </c>
      <c r="B2988" s="1">
        <v>0</v>
      </c>
    </row>
    <row r="2989" spans="1:2" x14ac:dyDescent="0.3">
      <c r="A2989" s="2">
        <v>44666</v>
      </c>
      <c r="B2989" s="1">
        <v>0</v>
      </c>
    </row>
    <row r="2990" spans="1:2" x14ac:dyDescent="0.3">
      <c r="A2990" s="2">
        <v>44667</v>
      </c>
      <c r="B2990" s="1">
        <v>0</v>
      </c>
    </row>
    <row r="2991" spans="1:2" x14ac:dyDescent="0.3">
      <c r="A2991" s="2">
        <v>44668</v>
      </c>
      <c r="B2991" s="1">
        <v>0</v>
      </c>
    </row>
    <row r="2992" spans="1:2" x14ac:dyDescent="0.3">
      <c r="A2992" s="2">
        <v>44669</v>
      </c>
      <c r="B2992" s="1">
        <v>25.6</v>
      </c>
    </row>
    <row r="2993" spans="1:2" x14ac:dyDescent="0.3">
      <c r="A2993" s="2">
        <v>44670</v>
      </c>
      <c r="B2993" s="1">
        <v>26.6</v>
      </c>
    </row>
    <row r="2994" spans="1:2" x14ac:dyDescent="0.3">
      <c r="A2994" s="2">
        <v>44671</v>
      </c>
      <c r="B2994" s="1">
        <v>13.6</v>
      </c>
    </row>
    <row r="2995" spans="1:2" x14ac:dyDescent="0.3">
      <c r="A2995" s="2">
        <v>44672</v>
      </c>
      <c r="B2995" s="1">
        <v>0</v>
      </c>
    </row>
    <row r="2996" spans="1:2" x14ac:dyDescent="0.3">
      <c r="A2996" s="2">
        <v>44673</v>
      </c>
      <c r="B2996" s="1">
        <v>5.4</v>
      </c>
    </row>
    <row r="2997" spans="1:2" x14ac:dyDescent="0.3">
      <c r="A2997" s="2">
        <v>44674</v>
      </c>
      <c r="B2997" s="1">
        <v>14</v>
      </c>
    </row>
    <row r="2998" spans="1:2" x14ac:dyDescent="0.3">
      <c r="A2998" s="2">
        <v>44675</v>
      </c>
      <c r="B2998" s="1">
        <v>0</v>
      </c>
    </row>
    <row r="2999" spans="1:2" x14ac:dyDescent="0.3">
      <c r="A2999" s="2">
        <v>44676</v>
      </c>
      <c r="B2999" s="1">
        <v>0</v>
      </c>
    </row>
    <row r="3000" spans="1:2" x14ac:dyDescent="0.3">
      <c r="A3000" s="2">
        <v>44677</v>
      </c>
      <c r="B3000" s="1">
        <v>3.8</v>
      </c>
    </row>
    <row r="3001" spans="1:2" x14ac:dyDescent="0.3">
      <c r="A3001" s="2">
        <v>44678</v>
      </c>
      <c r="B3001" s="1">
        <v>3.4</v>
      </c>
    </row>
    <row r="3002" spans="1:2" x14ac:dyDescent="0.3">
      <c r="A3002" s="2">
        <v>44679</v>
      </c>
      <c r="B3002" s="1">
        <v>0.4</v>
      </c>
    </row>
    <row r="3003" spans="1:2" x14ac:dyDescent="0.3">
      <c r="A3003" s="2">
        <v>44680</v>
      </c>
      <c r="B3003" s="1">
        <v>0</v>
      </c>
    </row>
    <row r="3004" spans="1:2" x14ac:dyDescent="0.3">
      <c r="A3004" s="2">
        <v>44681</v>
      </c>
      <c r="B3004" s="1">
        <v>0</v>
      </c>
    </row>
    <row r="3005" spans="1:2" x14ac:dyDescent="0.3">
      <c r="A3005" s="2">
        <v>44682</v>
      </c>
      <c r="B3005" s="1">
        <v>0</v>
      </c>
    </row>
    <row r="3006" spans="1:2" x14ac:dyDescent="0.3">
      <c r="A3006" s="2">
        <v>44683</v>
      </c>
      <c r="B3006" s="1">
        <v>1.4</v>
      </c>
    </row>
    <row r="3007" spans="1:2" x14ac:dyDescent="0.3">
      <c r="A3007" s="2">
        <v>44684</v>
      </c>
      <c r="B3007" s="1">
        <v>0.4</v>
      </c>
    </row>
    <row r="3008" spans="1:2" x14ac:dyDescent="0.3">
      <c r="A3008" s="2">
        <v>44685</v>
      </c>
      <c r="B3008" s="1">
        <v>0</v>
      </c>
    </row>
    <row r="3009" spans="1:2" x14ac:dyDescent="0.3">
      <c r="A3009" s="2">
        <v>44686</v>
      </c>
      <c r="B3009" s="1">
        <v>0</v>
      </c>
    </row>
    <row r="3010" spans="1:2" x14ac:dyDescent="0.3">
      <c r="A3010" s="2">
        <v>44687</v>
      </c>
      <c r="B3010" s="1">
        <v>0</v>
      </c>
    </row>
    <row r="3011" spans="1:2" x14ac:dyDescent="0.3">
      <c r="A3011" s="2">
        <v>44688</v>
      </c>
      <c r="B3011" s="1">
        <v>0</v>
      </c>
    </row>
    <row r="3012" spans="1:2" x14ac:dyDescent="0.3">
      <c r="A3012" s="2">
        <v>44689</v>
      </c>
      <c r="B3012" s="1">
        <v>0</v>
      </c>
    </row>
    <row r="3013" spans="1:2" x14ac:dyDescent="0.3">
      <c r="A3013" s="2">
        <v>44690</v>
      </c>
      <c r="B3013" s="1">
        <v>0</v>
      </c>
    </row>
    <row r="3014" spans="1:2" x14ac:dyDescent="0.3">
      <c r="A3014" s="2">
        <v>44691</v>
      </c>
      <c r="B3014" s="1">
        <v>0</v>
      </c>
    </row>
    <row r="3015" spans="1:2" x14ac:dyDescent="0.3">
      <c r="A3015" s="2">
        <v>44692</v>
      </c>
      <c r="B3015" s="1">
        <v>0</v>
      </c>
    </row>
    <row r="3016" spans="1:2" x14ac:dyDescent="0.3">
      <c r="A3016" s="2">
        <v>44693</v>
      </c>
      <c r="B3016" s="1">
        <v>0</v>
      </c>
    </row>
    <row r="3017" spans="1:2" x14ac:dyDescent="0.3">
      <c r="A3017" s="2">
        <v>44694</v>
      </c>
      <c r="B3017" s="1">
        <v>0</v>
      </c>
    </row>
    <row r="3018" spans="1:2" x14ac:dyDescent="0.3">
      <c r="A3018" s="2">
        <v>44695</v>
      </c>
      <c r="B3018" s="1">
        <v>0.2</v>
      </c>
    </row>
    <row r="3019" spans="1:2" x14ac:dyDescent="0.3">
      <c r="A3019" s="2">
        <v>44696</v>
      </c>
      <c r="B3019" s="1">
        <v>1.2</v>
      </c>
    </row>
    <row r="3020" spans="1:2" x14ac:dyDescent="0.3">
      <c r="A3020" s="2">
        <v>44697</v>
      </c>
      <c r="B3020" s="1">
        <v>0</v>
      </c>
    </row>
    <row r="3021" spans="1:2" x14ac:dyDescent="0.3">
      <c r="A3021" s="2">
        <v>44698</v>
      </c>
      <c r="B3021" s="1">
        <v>0</v>
      </c>
    </row>
    <row r="3022" spans="1:2" x14ac:dyDescent="0.3">
      <c r="A3022" s="2">
        <v>44699</v>
      </c>
      <c r="B3022" s="1">
        <v>0</v>
      </c>
    </row>
    <row r="3023" spans="1:2" x14ac:dyDescent="0.3">
      <c r="A3023" s="2">
        <v>44700</v>
      </c>
      <c r="B3023" s="1">
        <v>0</v>
      </c>
    </row>
    <row r="3024" spans="1:2" x14ac:dyDescent="0.3">
      <c r="A3024" s="2">
        <v>44701</v>
      </c>
      <c r="B3024" s="1">
        <v>0</v>
      </c>
    </row>
    <row r="3025" spans="1:2" x14ac:dyDescent="0.3">
      <c r="A3025" s="2">
        <v>44702</v>
      </c>
      <c r="B3025" s="1">
        <v>0</v>
      </c>
    </row>
    <row r="3026" spans="1:2" x14ac:dyDescent="0.3">
      <c r="A3026" s="2">
        <v>44703</v>
      </c>
      <c r="B3026" s="1">
        <v>7.2</v>
      </c>
    </row>
    <row r="3027" spans="1:2" x14ac:dyDescent="0.3">
      <c r="A3027" s="2">
        <v>44704</v>
      </c>
      <c r="B3027" s="1">
        <v>1.8</v>
      </c>
    </row>
    <row r="3028" spans="1:2" x14ac:dyDescent="0.3">
      <c r="A3028" s="2">
        <v>44705</v>
      </c>
      <c r="B3028" s="1">
        <v>1.6</v>
      </c>
    </row>
    <row r="3029" spans="1:2" x14ac:dyDescent="0.3">
      <c r="A3029" s="2">
        <v>44706</v>
      </c>
      <c r="B3029" s="1">
        <v>0.4</v>
      </c>
    </row>
    <row r="3030" spans="1:2" x14ac:dyDescent="0.3">
      <c r="A3030" s="2">
        <v>44707</v>
      </c>
      <c r="B3030" s="1">
        <v>0</v>
      </c>
    </row>
    <row r="3031" spans="1:2" x14ac:dyDescent="0.3">
      <c r="A3031" s="2">
        <v>44708</v>
      </c>
      <c r="B3031" s="1">
        <v>0.2</v>
      </c>
    </row>
    <row r="3032" spans="1:2" x14ac:dyDescent="0.3">
      <c r="A3032" s="2">
        <v>44709</v>
      </c>
      <c r="B3032" s="1">
        <v>0.2</v>
      </c>
    </row>
    <row r="3033" spans="1:2" x14ac:dyDescent="0.3">
      <c r="A3033" s="2">
        <v>44710</v>
      </c>
      <c r="B3033" s="1">
        <v>0</v>
      </c>
    </row>
    <row r="3034" spans="1:2" x14ac:dyDescent="0.3">
      <c r="A3034" s="2">
        <v>44711</v>
      </c>
      <c r="B3034" s="1">
        <v>0.6</v>
      </c>
    </row>
    <row r="3035" spans="1:2" x14ac:dyDescent="0.3">
      <c r="A3035" s="2">
        <v>44712</v>
      </c>
      <c r="B3035" s="1">
        <v>0.6</v>
      </c>
    </row>
    <row r="3036" spans="1:2" x14ac:dyDescent="0.3">
      <c r="A3036" s="2">
        <v>44713</v>
      </c>
      <c r="B3036" s="1">
        <v>10.4</v>
      </c>
    </row>
    <row r="3037" spans="1:2" x14ac:dyDescent="0.3">
      <c r="A3037" s="2">
        <v>44714</v>
      </c>
      <c r="B3037" s="1"/>
    </row>
    <row r="3038" spans="1:2" x14ac:dyDescent="0.3">
      <c r="A3038" s="2">
        <v>44715</v>
      </c>
      <c r="B3038" s="1">
        <v>20</v>
      </c>
    </row>
    <row r="3039" spans="1:2" x14ac:dyDescent="0.3">
      <c r="A3039" s="2">
        <v>44716</v>
      </c>
      <c r="B3039" s="1">
        <v>0.8</v>
      </c>
    </row>
    <row r="3040" spans="1:2" x14ac:dyDescent="0.3">
      <c r="A3040" s="2">
        <v>44717</v>
      </c>
      <c r="B3040" s="1">
        <v>0</v>
      </c>
    </row>
    <row r="3041" spans="1:2" x14ac:dyDescent="0.3">
      <c r="A3041" s="2">
        <v>44718</v>
      </c>
      <c r="B3041" s="1">
        <v>0</v>
      </c>
    </row>
    <row r="3042" spans="1:2" x14ac:dyDescent="0.3">
      <c r="A3042" s="2">
        <v>44719</v>
      </c>
      <c r="B3042" s="1">
        <v>0</v>
      </c>
    </row>
    <row r="3043" spans="1:2" x14ac:dyDescent="0.3">
      <c r="A3043" s="2">
        <v>44720</v>
      </c>
      <c r="B3043" s="1">
        <v>1.4</v>
      </c>
    </row>
    <row r="3044" spans="1:2" x14ac:dyDescent="0.3">
      <c r="A3044" s="2">
        <v>44721</v>
      </c>
      <c r="B3044" s="1">
        <v>0.4</v>
      </c>
    </row>
    <row r="3045" spans="1:2" x14ac:dyDescent="0.3">
      <c r="A3045" s="2">
        <v>44722</v>
      </c>
      <c r="B3045" s="1">
        <v>0</v>
      </c>
    </row>
    <row r="3046" spans="1:2" x14ac:dyDescent="0.3">
      <c r="A3046" s="2">
        <v>44723</v>
      </c>
      <c r="B3046" s="1">
        <v>0.8</v>
      </c>
    </row>
    <row r="3047" spans="1:2" x14ac:dyDescent="0.3">
      <c r="A3047" s="2">
        <v>44724</v>
      </c>
      <c r="B3047" s="1">
        <v>8.4</v>
      </c>
    </row>
    <row r="3048" spans="1:2" x14ac:dyDescent="0.3">
      <c r="A3048" s="2">
        <v>44725</v>
      </c>
      <c r="B3048" s="1">
        <v>0.2</v>
      </c>
    </row>
    <row r="3049" spans="1:2" x14ac:dyDescent="0.3">
      <c r="A3049" s="2">
        <v>44726</v>
      </c>
      <c r="B3049" s="1">
        <v>0</v>
      </c>
    </row>
    <row r="3050" spans="1:2" x14ac:dyDescent="0.3">
      <c r="A3050" s="2">
        <v>44727</v>
      </c>
      <c r="B3050" s="1">
        <v>0</v>
      </c>
    </row>
    <row r="3051" spans="1:2" x14ac:dyDescent="0.3">
      <c r="A3051" s="2">
        <v>44728</v>
      </c>
      <c r="B3051" s="1">
        <v>2.2000000000000002</v>
      </c>
    </row>
    <row r="3052" spans="1:2" x14ac:dyDescent="0.3">
      <c r="A3052" s="2">
        <v>44729</v>
      </c>
      <c r="B3052" s="1"/>
    </row>
    <row r="3053" spans="1:2" x14ac:dyDescent="0.3">
      <c r="A3053" s="2">
        <v>44730</v>
      </c>
      <c r="B3053" s="1">
        <v>3.6</v>
      </c>
    </row>
    <row r="3054" spans="1:2" x14ac:dyDescent="0.3">
      <c r="A3054" s="2">
        <v>44731</v>
      </c>
      <c r="B3054" s="1">
        <v>9</v>
      </c>
    </row>
    <row r="3055" spans="1:2" x14ac:dyDescent="0.3">
      <c r="A3055" s="2">
        <v>44732</v>
      </c>
      <c r="B3055" s="1">
        <v>1.8</v>
      </c>
    </row>
    <row r="3056" spans="1:2" x14ac:dyDescent="0.3">
      <c r="A3056" s="2">
        <v>44733</v>
      </c>
      <c r="B3056" s="1">
        <v>2.8</v>
      </c>
    </row>
    <row r="3057" spans="1:2" x14ac:dyDescent="0.3">
      <c r="A3057" s="2">
        <v>44734</v>
      </c>
      <c r="B3057" s="1">
        <v>13.6</v>
      </c>
    </row>
    <row r="3058" spans="1:2" x14ac:dyDescent="0.3">
      <c r="A3058" s="2">
        <v>44735</v>
      </c>
      <c r="B3058" s="1">
        <v>29</v>
      </c>
    </row>
    <row r="3059" spans="1:2" x14ac:dyDescent="0.3">
      <c r="A3059" s="2">
        <v>44736</v>
      </c>
      <c r="B3059" s="1">
        <v>0.6</v>
      </c>
    </row>
    <row r="3060" spans="1:2" x14ac:dyDescent="0.3">
      <c r="A3060" s="2">
        <v>44737</v>
      </c>
      <c r="B3060" s="1">
        <v>9.4</v>
      </c>
    </row>
    <row r="3061" spans="1:2" x14ac:dyDescent="0.3">
      <c r="A3061" s="2">
        <v>44738</v>
      </c>
      <c r="B3061" s="1">
        <v>8.6</v>
      </c>
    </row>
    <row r="3062" spans="1:2" x14ac:dyDescent="0.3">
      <c r="A3062" s="2">
        <v>44739</v>
      </c>
      <c r="B3062" s="1">
        <v>0</v>
      </c>
    </row>
    <row r="3063" spans="1:2" x14ac:dyDescent="0.3">
      <c r="A3063" s="2">
        <v>44740</v>
      </c>
      <c r="B3063" s="1">
        <v>0</v>
      </c>
    </row>
    <row r="3064" spans="1:2" x14ac:dyDescent="0.3">
      <c r="A3064" s="2">
        <v>44741</v>
      </c>
      <c r="B3064" s="1">
        <v>0.6</v>
      </c>
    </row>
    <row r="3065" spans="1:2" x14ac:dyDescent="0.3">
      <c r="A3065" s="2">
        <v>44742</v>
      </c>
      <c r="B3065" s="1">
        <v>0</v>
      </c>
    </row>
    <row r="3066" spans="1:2" x14ac:dyDescent="0.3">
      <c r="A3066" s="2">
        <v>44743</v>
      </c>
      <c r="B3066" s="1">
        <v>0</v>
      </c>
    </row>
    <row r="3067" spans="1:2" x14ac:dyDescent="0.3">
      <c r="A3067" s="2">
        <v>44744</v>
      </c>
      <c r="B3067" s="1">
        <v>0</v>
      </c>
    </row>
    <row r="3068" spans="1:2" x14ac:dyDescent="0.3">
      <c r="A3068" s="2">
        <v>44745</v>
      </c>
      <c r="B3068" s="1">
        <v>12.6</v>
      </c>
    </row>
    <row r="3069" spans="1:2" x14ac:dyDescent="0.3">
      <c r="A3069" s="2">
        <v>44746</v>
      </c>
      <c r="B3069" s="1">
        <v>0.2</v>
      </c>
    </row>
    <row r="3070" spans="1:2" x14ac:dyDescent="0.3">
      <c r="A3070" s="2">
        <v>44747</v>
      </c>
      <c r="B3070" s="1">
        <v>0</v>
      </c>
    </row>
    <row r="3071" spans="1:2" x14ac:dyDescent="0.3">
      <c r="A3071" s="2">
        <v>44748</v>
      </c>
      <c r="B3071" s="1">
        <v>0</v>
      </c>
    </row>
    <row r="3072" spans="1:2" x14ac:dyDescent="0.3">
      <c r="A3072" s="2">
        <v>44749</v>
      </c>
      <c r="B3072" s="1">
        <v>0</v>
      </c>
    </row>
    <row r="3073" spans="1:2" x14ac:dyDescent="0.3">
      <c r="A3073" s="2">
        <v>44750</v>
      </c>
      <c r="B3073" s="1"/>
    </row>
    <row r="3074" spans="1:2" x14ac:dyDescent="0.3">
      <c r="A3074" s="2">
        <v>44751</v>
      </c>
      <c r="B3074" s="1">
        <v>0</v>
      </c>
    </row>
    <row r="3075" spans="1:2" x14ac:dyDescent="0.3">
      <c r="A3075" s="2">
        <v>44752</v>
      </c>
      <c r="B3075" s="1">
        <v>0</v>
      </c>
    </row>
    <row r="3076" spans="1:2" x14ac:dyDescent="0.3">
      <c r="A3076" s="2">
        <v>44753</v>
      </c>
      <c r="B3076" s="1">
        <v>0</v>
      </c>
    </row>
    <row r="3077" spans="1:2" x14ac:dyDescent="0.3">
      <c r="A3077" s="2">
        <v>44754</v>
      </c>
      <c r="B3077" s="1">
        <v>0</v>
      </c>
    </row>
    <row r="3078" spans="1:2" x14ac:dyDescent="0.3">
      <c r="A3078" s="2">
        <v>44755</v>
      </c>
      <c r="B3078" s="1">
        <v>0</v>
      </c>
    </row>
    <row r="3079" spans="1:2" x14ac:dyDescent="0.3">
      <c r="A3079" s="2">
        <v>44756</v>
      </c>
      <c r="B3079" s="1">
        <v>0</v>
      </c>
    </row>
    <row r="3080" spans="1:2" x14ac:dyDescent="0.3">
      <c r="A3080" s="2">
        <v>44757</v>
      </c>
      <c r="B3080" s="1">
        <v>0</v>
      </c>
    </row>
    <row r="3081" spans="1:2" x14ac:dyDescent="0.3">
      <c r="A3081" s="2">
        <v>44758</v>
      </c>
      <c r="B3081" s="1">
        <v>0</v>
      </c>
    </row>
    <row r="3082" spans="1:2" x14ac:dyDescent="0.3">
      <c r="A3082" s="2">
        <v>44759</v>
      </c>
      <c r="B3082" s="1">
        <v>0</v>
      </c>
    </row>
    <row r="3083" spans="1:2" x14ac:dyDescent="0.3">
      <c r="A3083" s="2">
        <v>44760</v>
      </c>
      <c r="B3083" s="1">
        <v>0</v>
      </c>
    </row>
    <row r="3084" spans="1:2" x14ac:dyDescent="0.3">
      <c r="A3084" s="2">
        <v>44761</v>
      </c>
      <c r="B3084" s="1">
        <v>0</v>
      </c>
    </row>
    <row r="3085" spans="1:2" x14ac:dyDescent="0.3">
      <c r="A3085" s="2">
        <v>44762</v>
      </c>
      <c r="B3085" s="1">
        <v>0</v>
      </c>
    </row>
    <row r="3086" spans="1:2" x14ac:dyDescent="0.3">
      <c r="A3086" s="2">
        <v>44763</v>
      </c>
      <c r="B3086" s="1">
        <v>0</v>
      </c>
    </row>
    <row r="3087" spans="1:2" x14ac:dyDescent="0.3">
      <c r="A3087" s="2">
        <v>44764</v>
      </c>
      <c r="B3087" s="1">
        <v>3.4</v>
      </c>
    </row>
    <row r="3088" spans="1:2" x14ac:dyDescent="0.3">
      <c r="A3088" s="2">
        <v>44765</v>
      </c>
      <c r="B3088" s="1">
        <v>0.2</v>
      </c>
    </row>
    <row r="3089" spans="1:2" x14ac:dyDescent="0.3">
      <c r="A3089" s="2">
        <v>44766</v>
      </c>
      <c r="B3089" s="1">
        <v>0</v>
      </c>
    </row>
    <row r="3090" spans="1:2" x14ac:dyDescent="0.3">
      <c r="A3090" s="2">
        <v>44767</v>
      </c>
      <c r="B3090" s="1">
        <v>0.4</v>
      </c>
    </row>
    <row r="3091" spans="1:2" x14ac:dyDescent="0.3">
      <c r="A3091" s="2">
        <v>44768</v>
      </c>
      <c r="B3091" s="1">
        <v>0.4</v>
      </c>
    </row>
    <row r="3092" spans="1:2" x14ac:dyDescent="0.3">
      <c r="A3092" s="2">
        <v>44769</v>
      </c>
      <c r="B3092" s="1">
        <v>0</v>
      </c>
    </row>
    <row r="3093" spans="1:2" x14ac:dyDescent="0.3">
      <c r="A3093" s="2">
        <v>44770</v>
      </c>
      <c r="B3093" s="1">
        <v>0</v>
      </c>
    </row>
    <row r="3094" spans="1:2" x14ac:dyDescent="0.3">
      <c r="A3094" s="2">
        <v>44771</v>
      </c>
      <c r="B3094" s="1">
        <v>0</v>
      </c>
    </row>
    <row r="3095" spans="1:2" x14ac:dyDescent="0.3">
      <c r="A3095" s="2">
        <v>44772</v>
      </c>
      <c r="B3095" s="1">
        <v>0</v>
      </c>
    </row>
    <row r="3096" spans="1:2" x14ac:dyDescent="0.3">
      <c r="A3096" s="2">
        <v>44773</v>
      </c>
      <c r="B3096" s="1">
        <v>0</v>
      </c>
    </row>
    <row r="3097" spans="1:2" x14ac:dyDescent="0.3">
      <c r="A3097" s="2">
        <v>44774</v>
      </c>
      <c r="B3097" s="1">
        <v>0</v>
      </c>
    </row>
    <row r="3098" spans="1:2" x14ac:dyDescent="0.3">
      <c r="A3098" s="2">
        <v>44775</v>
      </c>
      <c r="B3098" s="1">
        <v>0.2</v>
      </c>
    </row>
    <row r="3099" spans="1:2" x14ac:dyDescent="0.3">
      <c r="A3099" s="2">
        <v>44776</v>
      </c>
      <c r="B3099" s="1">
        <v>0.2</v>
      </c>
    </row>
    <row r="3100" spans="1:2" x14ac:dyDescent="0.3">
      <c r="A3100" s="2">
        <v>44777</v>
      </c>
      <c r="B3100" s="1">
        <v>2</v>
      </c>
    </row>
    <row r="3101" spans="1:2" x14ac:dyDescent="0.3">
      <c r="A3101" s="2">
        <v>44778</v>
      </c>
      <c r="B3101" s="1">
        <v>1.8</v>
      </c>
    </row>
    <row r="3102" spans="1:2" x14ac:dyDescent="0.3">
      <c r="A3102" s="2">
        <v>44779</v>
      </c>
      <c r="B3102" s="1">
        <v>0</v>
      </c>
    </row>
    <row r="3103" spans="1:2" x14ac:dyDescent="0.3">
      <c r="A3103" s="2">
        <v>44780</v>
      </c>
      <c r="B3103" s="1">
        <v>0</v>
      </c>
    </row>
    <row r="3104" spans="1:2" x14ac:dyDescent="0.3">
      <c r="A3104" s="2">
        <v>44781</v>
      </c>
      <c r="B3104" s="1">
        <v>4</v>
      </c>
    </row>
    <row r="3105" spans="1:2" x14ac:dyDescent="0.3">
      <c r="A3105" s="2">
        <v>44782</v>
      </c>
      <c r="B3105" s="1">
        <v>2.2000000000000002</v>
      </c>
    </row>
    <row r="3106" spans="1:2" x14ac:dyDescent="0.3">
      <c r="A3106" s="2">
        <v>44783</v>
      </c>
      <c r="B3106" s="1">
        <v>0.6</v>
      </c>
    </row>
    <row r="3107" spans="1:2" x14ac:dyDescent="0.3">
      <c r="A3107" s="2">
        <v>44784</v>
      </c>
      <c r="B3107" s="1">
        <v>0</v>
      </c>
    </row>
    <row r="3108" spans="1:2" x14ac:dyDescent="0.3">
      <c r="A3108" s="2">
        <v>44785</v>
      </c>
      <c r="B3108" s="1">
        <v>0</v>
      </c>
    </row>
    <row r="3109" spans="1:2" x14ac:dyDescent="0.3">
      <c r="A3109" s="2">
        <v>44786</v>
      </c>
      <c r="B3109" s="1">
        <v>0</v>
      </c>
    </row>
    <row r="3110" spans="1:2" x14ac:dyDescent="0.3">
      <c r="A3110" s="2">
        <v>44787</v>
      </c>
      <c r="B3110" s="1">
        <v>0</v>
      </c>
    </row>
    <row r="3111" spans="1:2" x14ac:dyDescent="0.3">
      <c r="A3111" s="2">
        <v>44788</v>
      </c>
      <c r="B3111" s="1">
        <v>0</v>
      </c>
    </row>
    <row r="3112" spans="1:2" x14ac:dyDescent="0.3">
      <c r="A3112" s="2">
        <v>44789</v>
      </c>
      <c r="B3112" s="1">
        <v>3.2</v>
      </c>
    </row>
    <row r="3113" spans="1:2" x14ac:dyDescent="0.3">
      <c r="A3113" s="2">
        <v>44790</v>
      </c>
      <c r="B3113" s="1">
        <v>30.4</v>
      </c>
    </row>
    <row r="3114" spans="1:2" x14ac:dyDescent="0.3">
      <c r="A3114" s="2">
        <v>44791</v>
      </c>
      <c r="B3114" s="1">
        <v>0.8</v>
      </c>
    </row>
    <row r="3115" spans="1:2" x14ac:dyDescent="0.3">
      <c r="A3115" s="2">
        <v>44792</v>
      </c>
      <c r="B3115" s="1">
        <v>0</v>
      </c>
    </row>
    <row r="3116" spans="1:2" x14ac:dyDescent="0.3">
      <c r="A3116" s="2">
        <v>44793</v>
      </c>
      <c r="B3116" s="1">
        <v>0</v>
      </c>
    </row>
    <row r="3117" spans="1:2" x14ac:dyDescent="0.3">
      <c r="A3117" s="2">
        <v>44794</v>
      </c>
      <c r="B3117" s="1">
        <v>0</v>
      </c>
    </row>
    <row r="3118" spans="1:2" x14ac:dyDescent="0.3">
      <c r="A3118" s="2">
        <v>44795</v>
      </c>
      <c r="B3118" s="1">
        <v>0</v>
      </c>
    </row>
    <row r="3119" spans="1:2" x14ac:dyDescent="0.3">
      <c r="A3119" s="2">
        <v>44796</v>
      </c>
      <c r="B3119" s="1">
        <v>0</v>
      </c>
    </row>
    <row r="3120" spans="1:2" x14ac:dyDescent="0.3">
      <c r="A3120" s="2">
        <v>44797</v>
      </c>
      <c r="B3120" s="1">
        <v>1.8</v>
      </c>
    </row>
    <row r="3121" spans="1:2" x14ac:dyDescent="0.3">
      <c r="A3121" s="2">
        <v>44798</v>
      </c>
      <c r="B3121" s="1">
        <v>6.4</v>
      </c>
    </row>
    <row r="3122" spans="1:2" x14ac:dyDescent="0.3">
      <c r="A3122" s="2">
        <v>44799</v>
      </c>
      <c r="B3122" s="1">
        <v>0.4</v>
      </c>
    </row>
    <row r="3123" spans="1:2" x14ac:dyDescent="0.3">
      <c r="A3123" s="2">
        <v>44800</v>
      </c>
      <c r="B3123" s="1">
        <v>0</v>
      </c>
    </row>
    <row r="3124" spans="1:2" x14ac:dyDescent="0.3">
      <c r="A3124" s="2">
        <v>44801</v>
      </c>
      <c r="B3124" s="1">
        <v>0</v>
      </c>
    </row>
    <row r="3125" spans="1:2" x14ac:dyDescent="0.3">
      <c r="A3125" s="2">
        <v>44802</v>
      </c>
      <c r="B3125" s="1">
        <v>0</v>
      </c>
    </row>
    <row r="3126" spans="1:2" x14ac:dyDescent="0.3">
      <c r="A3126" s="2">
        <v>44803</v>
      </c>
      <c r="B3126" s="1">
        <v>0.2</v>
      </c>
    </row>
    <row r="3127" spans="1:2" x14ac:dyDescent="0.3">
      <c r="A3127" s="2">
        <v>44804</v>
      </c>
      <c r="B3127" s="1">
        <v>0.4</v>
      </c>
    </row>
    <row r="3128" spans="1:2" x14ac:dyDescent="0.3">
      <c r="A3128" s="2">
        <v>44805</v>
      </c>
      <c r="B3128" s="1">
        <v>0.4</v>
      </c>
    </row>
    <row r="3129" spans="1:2" x14ac:dyDescent="0.3">
      <c r="A3129" s="2">
        <v>44806</v>
      </c>
      <c r="B3129" s="1">
        <v>0.2</v>
      </c>
    </row>
    <row r="3130" spans="1:2" x14ac:dyDescent="0.3">
      <c r="A3130" s="2">
        <v>44807</v>
      </c>
      <c r="B3130" s="1">
        <v>0</v>
      </c>
    </row>
    <row r="3131" spans="1:2" x14ac:dyDescent="0.3">
      <c r="A3131" s="2">
        <v>44808</v>
      </c>
      <c r="B3131" s="1">
        <v>0</v>
      </c>
    </row>
    <row r="3132" spans="1:2" x14ac:dyDescent="0.3">
      <c r="A3132" s="2">
        <v>44809</v>
      </c>
      <c r="B3132" s="1">
        <v>0</v>
      </c>
    </row>
    <row r="3133" spans="1:2" x14ac:dyDescent="0.3">
      <c r="A3133" s="2">
        <v>44810</v>
      </c>
      <c r="B3133" s="1">
        <v>0</v>
      </c>
    </row>
    <row r="3134" spans="1:2" x14ac:dyDescent="0.3">
      <c r="A3134" s="2">
        <v>44811</v>
      </c>
      <c r="B3134" s="1">
        <v>0.8</v>
      </c>
    </row>
    <row r="3135" spans="1:2" x14ac:dyDescent="0.3">
      <c r="A3135" s="2">
        <v>44812</v>
      </c>
      <c r="B3135" s="1">
        <v>0</v>
      </c>
    </row>
    <row r="3136" spans="1:2" x14ac:dyDescent="0.3">
      <c r="A3136" s="2">
        <v>44813</v>
      </c>
      <c r="B3136" s="1">
        <v>0</v>
      </c>
    </row>
    <row r="3137" spans="1:2" x14ac:dyDescent="0.3">
      <c r="A3137" s="2">
        <v>44814</v>
      </c>
      <c r="B3137" s="1">
        <v>0</v>
      </c>
    </row>
    <row r="3138" spans="1:2" x14ac:dyDescent="0.3">
      <c r="A3138" s="2">
        <v>44815</v>
      </c>
      <c r="B3138" s="1">
        <v>0</v>
      </c>
    </row>
    <row r="3139" spans="1:2" x14ac:dyDescent="0.3">
      <c r="A3139" s="2">
        <v>44816</v>
      </c>
      <c r="B3139" s="1">
        <v>0</v>
      </c>
    </row>
    <row r="3140" spans="1:2" x14ac:dyDescent="0.3">
      <c r="A3140" s="2">
        <v>44817</v>
      </c>
      <c r="B3140" s="1">
        <v>0.4</v>
      </c>
    </row>
    <row r="3141" spans="1:2" x14ac:dyDescent="0.3">
      <c r="A3141" s="2">
        <v>44818</v>
      </c>
      <c r="B3141" s="1">
        <v>1</v>
      </c>
    </row>
    <row r="3142" spans="1:2" x14ac:dyDescent="0.3">
      <c r="A3142" s="2">
        <v>44819</v>
      </c>
      <c r="B3142" s="1">
        <v>0</v>
      </c>
    </row>
    <row r="3143" spans="1:2" x14ac:dyDescent="0.3">
      <c r="A3143" s="2">
        <v>44820</v>
      </c>
      <c r="B3143" s="1">
        <v>2.8</v>
      </c>
    </row>
    <row r="3144" spans="1:2" x14ac:dyDescent="0.3">
      <c r="A3144" s="2">
        <v>44821</v>
      </c>
      <c r="B3144" s="1">
        <v>0</v>
      </c>
    </row>
    <row r="3145" spans="1:2" x14ac:dyDescent="0.3">
      <c r="A3145" s="2">
        <v>44822</v>
      </c>
      <c r="B3145" s="1">
        <v>0</v>
      </c>
    </row>
    <row r="3146" spans="1:2" x14ac:dyDescent="0.3">
      <c r="A3146" s="2">
        <v>44823</v>
      </c>
      <c r="B3146" s="1">
        <v>0</v>
      </c>
    </row>
    <row r="3147" spans="1:2" x14ac:dyDescent="0.3">
      <c r="A3147" s="2">
        <v>44824</v>
      </c>
      <c r="B3147" s="1">
        <v>0</v>
      </c>
    </row>
    <row r="3148" spans="1:2" x14ac:dyDescent="0.3">
      <c r="A3148" s="2">
        <v>44825</v>
      </c>
      <c r="B3148" s="1">
        <v>0</v>
      </c>
    </row>
    <row r="3149" spans="1:2" x14ac:dyDescent="0.3">
      <c r="A3149" s="2">
        <v>44826</v>
      </c>
      <c r="B3149" s="1">
        <v>0</v>
      </c>
    </row>
    <row r="3150" spans="1:2" x14ac:dyDescent="0.3">
      <c r="A3150" s="2">
        <v>44827</v>
      </c>
      <c r="B3150" s="1">
        <v>0</v>
      </c>
    </row>
    <row r="3151" spans="1:2" x14ac:dyDescent="0.3">
      <c r="A3151" s="2">
        <v>44828</v>
      </c>
      <c r="B3151" s="1">
        <v>12</v>
      </c>
    </row>
    <row r="3152" spans="1:2" x14ac:dyDescent="0.3">
      <c r="A3152" s="2">
        <v>44829</v>
      </c>
      <c r="B3152" s="1">
        <v>2.2000000000000002</v>
      </c>
    </row>
    <row r="3153" spans="1:2" x14ac:dyDescent="0.3">
      <c r="A3153" s="2">
        <v>44830</v>
      </c>
      <c r="B3153" s="1">
        <v>3.8</v>
      </c>
    </row>
    <row r="3154" spans="1:2" x14ac:dyDescent="0.3">
      <c r="A3154" s="2">
        <v>44833</v>
      </c>
      <c r="B3154" s="1">
        <v>26.6</v>
      </c>
    </row>
    <row r="3155" spans="1:2" x14ac:dyDescent="0.3">
      <c r="A3155" s="2">
        <v>44834</v>
      </c>
      <c r="B3155" s="1">
        <v>0.4</v>
      </c>
    </row>
    <row r="3156" spans="1:2" x14ac:dyDescent="0.3">
      <c r="A3156" s="2">
        <v>44835</v>
      </c>
      <c r="B3156" s="1">
        <v>0</v>
      </c>
    </row>
    <row r="3157" spans="1:2" x14ac:dyDescent="0.3">
      <c r="A3157" s="2">
        <v>44836</v>
      </c>
      <c r="B3157" s="1">
        <v>0</v>
      </c>
    </row>
    <row r="3158" spans="1:2" x14ac:dyDescent="0.3">
      <c r="A3158" s="2">
        <v>44837</v>
      </c>
      <c r="B3158" s="1">
        <v>0</v>
      </c>
    </row>
    <row r="3159" spans="1:2" x14ac:dyDescent="0.3">
      <c r="A3159" s="2">
        <v>44838</v>
      </c>
      <c r="B3159" s="1">
        <v>0</v>
      </c>
    </row>
    <row r="3160" spans="1:2" x14ac:dyDescent="0.3">
      <c r="A3160" s="2">
        <v>44839</v>
      </c>
      <c r="B3160" s="1">
        <v>0</v>
      </c>
    </row>
    <row r="3161" spans="1:2" x14ac:dyDescent="0.3">
      <c r="A3161" s="2">
        <v>44840</v>
      </c>
      <c r="B3161" s="1">
        <v>1.8</v>
      </c>
    </row>
    <row r="3162" spans="1:2" x14ac:dyDescent="0.3">
      <c r="A3162" s="2">
        <v>44841</v>
      </c>
      <c r="B3162" s="1">
        <v>0</v>
      </c>
    </row>
    <row r="3163" spans="1:2" x14ac:dyDescent="0.3">
      <c r="A3163" s="2">
        <v>44842</v>
      </c>
      <c r="B3163" s="1">
        <v>0</v>
      </c>
    </row>
    <row r="3164" spans="1:2" x14ac:dyDescent="0.3">
      <c r="A3164" s="2">
        <v>44843</v>
      </c>
      <c r="B3164" s="1">
        <v>0</v>
      </c>
    </row>
    <row r="3165" spans="1:2" x14ac:dyDescent="0.3">
      <c r="A3165" s="2">
        <v>44844</v>
      </c>
      <c r="B3165" s="1">
        <v>2.4</v>
      </c>
    </row>
    <row r="3166" spans="1:2" x14ac:dyDescent="0.3">
      <c r="A3166" s="2">
        <v>44845</v>
      </c>
      <c r="B3166" s="1">
        <v>0</v>
      </c>
    </row>
    <row r="3167" spans="1:2" x14ac:dyDescent="0.3">
      <c r="A3167" s="2">
        <v>44846</v>
      </c>
      <c r="B3167" s="1">
        <v>0</v>
      </c>
    </row>
    <row r="3168" spans="1:2" x14ac:dyDescent="0.3">
      <c r="A3168" s="2">
        <v>44847</v>
      </c>
      <c r="B3168" s="1">
        <v>0</v>
      </c>
    </row>
    <row r="3169" spans="1:2" x14ac:dyDescent="0.3">
      <c r="A3169" s="2">
        <v>44848</v>
      </c>
      <c r="B3169" s="1">
        <v>0</v>
      </c>
    </row>
    <row r="3170" spans="1:2" x14ac:dyDescent="0.3">
      <c r="A3170" s="2">
        <v>44849</v>
      </c>
      <c r="B3170" s="1">
        <v>0</v>
      </c>
    </row>
    <row r="3171" spans="1:2" x14ac:dyDescent="0.3">
      <c r="A3171" s="2">
        <v>44850</v>
      </c>
      <c r="B3171" s="1">
        <v>0</v>
      </c>
    </row>
    <row r="3172" spans="1:2" x14ac:dyDescent="0.3">
      <c r="A3172" s="2">
        <v>44851</v>
      </c>
      <c r="B3172" s="1">
        <v>1.8</v>
      </c>
    </row>
    <row r="3173" spans="1:2" x14ac:dyDescent="0.3">
      <c r="A3173" s="2">
        <v>44852</v>
      </c>
      <c r="B3173" s="1">
        <v>0</v>
      </c>
    </row>
    <row r="3174" spans="1:2" x14ac:dyDescent="0.3">
      <c r="A3174" s="2">
        <v>44853</v>
      </c>
      <c r="B3174" s="1">
        <v>1.4</v>
      </c>
    </row>
    <row r="3175" spans="1:2" x14ac:dyDescent="0.3">
      <c r="A3175" s="2">
        <v>44854</v>
      </c>
      <c r="B3175" s="1">
        <v>0.2</v>
      </c>
    </row>
    <row r="3176" spans="1:2" x14ac:dyDescent="0.3">
      <c r="A3176" s="2">
        <v>44855</v>
      </c>
      <c r="B3176" s="1">
        <v>0</v>
      </c>
    </row>
    <row r="3177" spans="1:2" x14ac:dyDescent="0.3">
      <c r="A3177" s="2">
        <v>44856</v>
      </c>
      <c r="B3177" s="1">
        <v>0.2</v>
      </c>
    </row>
    <row r="3178" spans="1:2" x14ac:dyDescent="0.3">
      <c r="A3178" s="2">
        <v>44857</v>
      </c>
      <c r="B3178" s="1">
        <v>2.8</v>
      </c>
    </row>
    <row r="3179" spans="1:2" x14ac:dyDescent="0.3">
      <c r="A3179" s="2">
        <v>44858</v>
      </c>
      <c r="B3179" s="1">
        <v>0</v>
      </c>
    </row>
    <row r="3180" spans="1:2" x14ac:dyDescent="0.3">
      <c r="A3180" s="2">
        <v>44859</v>
      </c>
      <c r="B3180" s="1">
        <v>0</v>
      </c>
    </row>
    <row r="3181" spans="1:2" x14ac:dyDescent="0.3">
      <c r="A3181" s="2">
        <v>44860</v>
      </c>
      <c r="B3181" s="1">
        <v>0</v>
      </c>
    </row>
    <row r="3182" spans="1:2" x14ac:dyDescent="0.3">
      <c r="A3182" s="2">
        <v>44861</v>
      </c>
      <c r="B3182" s="1">
        <v>0</v>
      </c>
    </row>
    <row r="3183" spans="1:2" x14ac:dyDescent="0.3">
      <c r="A3183" s="2">
        <v>44862</v>
      </c>
      <c r="B3183" s="1">
        <v>0.6</v>
      </c>
    </row>
    <row r="3184" spans="1:2" x14ac:dyDescent="0.3">
      <c r="A3184" s="2">
        <v>44863</v>
      </c>
      <c r="B3184" s="1">
        <v>2.8</v>
      </c>
    </row>
    <row r="3185" spans="1:2" x14ac:dyDescent="0.3">
      <c r="A3185" s="2">
        <v>44864</v>
      </c>
      <c r="B3185" s="1">
        <v>3.2</v>
      </c>
    </row>
    <row r="3186" spans="1:2" x14ac:dyDescent="0.3">
      <c r="A3186" s="2">
        <v>44865</v>
      </c>
      <c r="B3186" s="1">
        <v>0.4</v>
      </c>
    </row>
    <row r="3187" spans="1:2" x14ac:dyDescent="0.3">
      <c r="A3187" s="2">
        <v>44866</v>
      </c>
      <c r="B3187" s="1">
        <v>0</v>
      </c>
    </row>
    <row r="3188" spans="1:2" x14ac:dyDescent="0.3">
      <c r="A3188" s="2">
        <v>44867</v>
      </c>
      <c r="B3188" s="1">
        <v>0</v>
      </c>
    </row>
    <row r="3189" spans="1:2" x14ac:dyDescent="0.3">
      <c r="A3189" s="2">
        <v>44868</v>
      </c>
      <c r="B3189" s="1">
        <v>1.4</v>
      </c>
    </row>
    <row r="3190" spans="1:2" x14ac:dyDescent="0.3">
      <c r="A3190" s="2">
        <v>44869</v>
      </c>
      <c r="B3190" s="1">
        <v>0</v>
      </c>
    </row>
    <row r="3191" spans="1:2" x14ac:dyDescent="0.3">
      <c r="A3191" s="2">
        <v>44870</v>
      </c>
      <c r="B3191" s="1">
        <v>0</v>
      </c>
    </row>
    <row r="3192" spans="1:2" x14ac:dyDescent="0.3">
      <c r="A3192" s="2">
        <v>44871</v>
      </c>
      <c r="B3192" s="1">
        <v>0.4</v>
      </c>
    </row>
    <row r="3193" spans="1:2" x14ac:dyDescent="0.3">
      <c r="A3193" s="2">
        <v>44872</v>
      </c>
      <c r="B3193" s="1">
        <v>0</v>
      </c>
    </row>
    <row r="3194" spans="1:2" x14ac:dyDescent="0.3">
      <c r="A3194" s="2">
        <v>44873</v>
      </c>
      <c r="B3194" s="1">
        <v>0</v>
      </c>
    </row>
    <row r="3195" spans="1:2" x14ac:dyDescent="0.3">
      <c r="A3195" s="2">
        <v>44874</v>
      </c>
      <c r="B3195" s="1">
        <v>0.8</v>
      </c>
    </row>
    <row r="3196" spans="1:2" x14ac:dyDescent="0.3">
      <c r="A3196" s="2">
        <v>44875</v>
      </c>
      <c r="B3196" s="1">
        <v>0</v>
      </c>
    </row>
    <row r="3197" spans="1:2" x14ac:dyDescent="0.3">
      <c r="A3197" s="2">
        <v>44876</v>
      </c>
      <c r="B3197" s="1">
        <v>0</v>
      </c>
    </row>
    <row r="3198" spans="1:2" x14ac:dyDescent="0.3">
      <c r="A3198" s="2">
        <v>44877</v>
      </c>
      <c r="B3198" s="1">
        <v>0</v>
      </c>
    </row>
    <row r="3199" spans="1:2" x14ac:dyDescent="0.3">
      <c r="A3199" s="2">
        <v>44878</v>
      </c>
      <c r="B3199" s="1">
        <v>0</v>
      </c>
    </row>
    <row r="3200" spans="1:2" x14ac:dyDescent="0.3">
      <c r="A3200" s="2">
        <v>44879</v>
      </c>
      <c r="B3200" s="1">
        <v>3.2</v>
      </c>
    </row>
    <row r="3201" spans="1:2" x14ac:dyDescent="0.3">
      <c r="A3201" s="2">
        <v>44880</v>
      </c>
      <c r="B3201" s="1">
        <v>0.6</v>
      </c>
    </row>
    <row r="3202" spans="1:2" x14ac:dyDescent="0.3">
      <c r="A3202" s="2">
        <v>44881</v>
      </c>
      <c r="B3202" s="1">
        <v>0</v>
      </c>
    </row>
    <row r="3203" spans="1:2" x14ac:dyDescent="0.3">
      <c r="A3203" s="2">
        <v>44882</v>
      </c>
      <c r="B3203" s="1">
        <v>3.8</v>
      </c>
    </row>
    <row r="3204" spans="1:2" x14ac:dyDescent="0.3">
      <c r="A3204" s="2">
        <v>44883</v>
      </c>
      <c r="B3204" s="1">
        <v>3.2</v>
      </c>
    </row>
    <row r="3205" spans="1:2" x14ac:dyDescent="0.3">
      <c r="A3205" s="2">
        <v>44884</v>
      </c>
      <c r="B3205" s="1">
        <v>8.8000000000000007</v>
      </c>
    </row>
    <row r="3206" spans="1:2" x14ac:dyDescent="0.3">
      <c r="A3206" s="2">
        <v>44885</v>
      </c>
      <c r="B3206" s="1">
        <v>1.4</v>
      </c>
    </row>
    <row r="3207" spans="1:2" x14ac:dyDescent="0.3">
      <c r="A3207" s="2">
        <v>44886</v>
      </c>
      <c r="B3207" s="1">
        <v>16.2</v>
      </c>
    </row>
    <row r="3208" spans="1:2" x14ac:dyDescent="0.3">
      <c r="A3208" s="2">
        <v>44887</v>
      </c>
      <c r="B3208" s="1">
        <v>5.8</v>
      </c>
    </row>
    <row r="3209" spans="1:2" x14ac:dyDescent="0.3">
      <c r="A3209" s="2">
        <v>44888</v>
      </c>
      <c r="B3209" s="1">
        <v>1.6</v>
      </c>
    </row>
    <row r="3210" spans="1:2" x14ac:dyDescent="0.3">
      <c r="A3210" s="2">
        <v>44889</v>
      </c>
      <c r="B3210" s="1">
        <v>7</v>
      </c>
    </row>
    <row r="3211" spans="1:2" x14ac:dyDescent="0.3">
      <c r="A3211" s="2">
        <v>44890</v>
      </c>
      <c r="B3211" s="1">
        <v>0.6</v>
      </c>
    </row>
    <row r="3212" spans="1:2" x14ac:dyDescent="0.3">
      <c r="A3212" s="2">
        <v>44891</v>
      </c>
      <c r="B3212" s="1">
        <v>0</v>
      </c>
    </row>
    <row r="3213" spans="1:2" x14ac:dyDescent="0.3">
      <c r="A3213" s="2">
        <v>44892</v>
      </c>
      <c r="B3213" s="1">
        <v>4.5999999999999996</v>
      </c>
    </row>
    <row r="3214" spans="1:2" x14ac:dyDescent="0.3">
      <c r="A3214" s="2">
        <v>44893</v>
      </c>
      <c r="B3214" s="1">
        <v>0.4</v>
      </c>
    </row>
    <row r="3215" spans="1:2" x14ac:dyDescent="0.3">
      <c r="A3215" s="2">
        <v>44894</v>
      </c>
      <c r="B3215" s="1">
        <v>0</v>
      </c>
    </row>
    <row r="3216" spans="1:2" x14ac:dyDescent="0.3">
      <c r="A3216" s="2">
        <v>44895</v>
      </c>
      <c r="B3216" s="1">
        <v>0</v>
      </c>
    </row>
    <row r="3217" spans="1:2" x14ac:dyDescent="0.3">
      <c r="A3217" s="2">
        <v>44896</v>
      </c>
      <c r="B3217" s="1">
        <v>0</v>
      </c>
    </row>
    <row r="3218" spans="1:2" x14ac:dyDescent="0.3">
      <c r="A3218" s="2">
        <v>44897</v>
      </c>
      <c r="B3218" s="1">
        <v>0</v>
      </c>
    </row>
    <row r="3219" spans="1:2" x14ac:dyDescent="0.3">
      <c r="A3219" s="2">
        <v>44898</v>
      </c>
      <c r="B3219" s="1">
        <v>2.6</v>
      </c>
    </row>
    <row r="3220" spans="1:2" x14ac:dyDescent="0.3">
      <c r="A3220" s="2">
        <v>44899</v>
      </c>
      <c r="B3220" s="1">
        <v>0</v>
      </c>
    </row>
    <row r="3221" spans="1:2" x14ac:dyDescent="0.3">
      <c r="A3221" s="2">
        <v>44900</v>
      </c>
      <c r="B3221" s="1">
        <v>0</v>
      </c>
    </row>
    <row r="3222" spans="1:2" x14ac:dyDescent="0.3">
      <c r="A3222" s="2">
        <v>44901</v>
      </c>
      <c r="B3222" s="1">
        <v>0.2</v>
      </c>
    </row>
    <row r="3223" spans="1:2" x14ac:dyDescent="0.3">
      <c r="A3223" s="2">
        <v>44902</v>
      </c>
      <c r="B3223" s="1">
        <v>0</v>
      </c>
    </row>
    <row r="3224" spans="1:2" x14ac:dyDescent="0.3">
      <c r="A3224" s="2">
        <v>44903</v>
      </c>
      <c r="B3224" s="1">
        <v>2.2000000000000002</v>
      </c>
    </row>
    <row r="3225" spans="1:2" x14ac:dyDescent="0.3">
      <c r="A3225" s="2">
        <v>44904</v>
      </c>
      <c r="B3225" s="1">
        <v>12.2</v>
      </c>
    </row>
    <row r="3226" spans="1:2" x14ac:dyDescent="0.3">
      <c r="A3226" s="2">
        <v>44905</v>
      </c>
      <c r="B3226" s="1">
        <v>0.4</v>
      </c>
    </row>
    <row r="3227" spans="1:2" x14ac:dyDescent="0.3">
      <c r="A3227" s="2">
        <v>44906</v>
      </c>
      <c r="B3227" s="1">
        <v>0</v>
      </c>
    </row>
    <row r="3228" spans="1:2" x14ac:dyDescent="0.3">
      <c r="A3228" s="2">
        <v>44907</v>
      </c>
      <c r="B3228" s="1">
        <v>11.8</v>
      </c>
    </row>
    <row r="3229" spans="1:2" x14ac:dyDescent="0.3">
      <c r="A3229" s="2">
        <v>44908</v>
      </c>
      <c r="B3229" s="1">
        <v>1.6</v>
      </c>
    </row>
    <row r="3230" spans="1:2" x14ac:dyDescent="0.3">
      <c r="A3230" s="2">
        <v>44909</v>
      </c>
      <c r="B3230" s="1">
        <v>2</v>
      </c>
    </row>
    <row r="3231" spans="1:2" x14ac:dyDescent="0.3">
      <c r="A3231" s="2">
        <v>44910</v>
      </c>
      <c r="B3231" s="1">
        <v>1.8</v>
      </c>
    </row>
    <row r="3232" spans="1:2" x14ac:dyDescent="0.3">
      <c r="A3232" s="2">
        <v>44911</v>
      </c>
      <c r="B3232" s="1">
        <v>7.8</v>
      </c>
    </row>
    <row r="3233" spans="1:2" x14ac:dyDescent="0.3">
      <c r="A3233" s="2">
        <v>44912</v>
      </c>
      <c r="B3233" s="1">
        <v>0</v>
      </c>
    </row>
    <row r="3234" spans="1:2" x14ac:dyDescent="0.3">
      <c r="A3234" s="2">
        <v>44913</v>
      </c>
      <c r="B3234" s="1">
        <v>0</v>
      </c>
    </row>
    <row r="3235" spans="1:2" x14ac:dyDescent="0.3">
      <c r="A3235" s="2">
        <v>44914</v>
      </c>
      <c r="B3235" s="1">
        <v>0</v>
      </c>
    </row>
    <row r="3236" spans="1:2" x14ac:dyDescent="0.3">
      <c r="A3236" s="2">
        <v>44915</v>
      </c>
      <c r="B3236" s="1">
        <v>4</v>
      </c>
    </row>
    <row r="3237" spans="1:2" x14ac:dyDescent="0.3">
      <c r="A3237" s="2">
        <v>44916</v>
      </c>
      <c r="B3237" s="1">
        <v>0</v>
      </c>
    </row>
    <row r="3238" spans="1:2" x14ac:dyDescent="0.3">
      <c r="A3238" s="2">
        <v>44917</v>
      </c>
      <c r="B3238" s="1">
        <v>0</v>
      </c>
    </row>
    <row r="3239" spans="1:2" x14ac:dyDescent="0.3">
      <c r="A3239" s="2">
        <v>44918</v>
      </c>
      <c r="B3239" s="1">
        <v>0</v>
      </c>
    </row>
    <row r="3240" spans="1:2" x14ac:dyDescent="0.3">
      <c r="A3240" s="2">
        <v>44919</v>
      </c>
      <c r="B3240" s="1">
        <v>0</v>
      </c>
    </row>
    <row r="3241" spans="1:2" x14ac:dyDescent="0.3">
      <c r="A3241" s="2">
        <v>44920</v>
      </c>
      <c r="B3241" s="1">
        <v>0</v>
      </c>
    </row>
    <row r="3242" spans="1:2" x14ac:dyDescent="0.3">
      <c r="A3242" s="2">
        <v>44921</v>
      </c>
      <c r="B3242" s="1">
        <v>1.2</v>
      </c>
    </row>
    <row r="3243" spans="1:2" x14ac:dyDescent="0.3">
      <c r="A3243" s="2">
        <v>44922</v>
      </c>
      <c r="B3243" s="1">
        <v>0</v>
      </c>
    </row>
    <row r="3244" spans="1:2" x14ac:dyDescent="0.3">
      <c r="A3244" s="2">
        <v>44923</v>
      </c>
      <c r="B3244" s="1">
        <v>0</v>
      </c>
    </row>
    <row r="3245" spans="1:2" x14ac:dyDescent="0.3">
      <c r="A3245" s="2">
        <v>44924</v>
      </c>
      <c r="B3245" s="1">
        <v>7.4</v>
      </c>
    </row>
    <row r="3246" spans="1:2" x14ac:dyDescent="0.3">
      <c r="A3246" s="2">
        <v>44925</v>
      </c>
      <c r="B3246" s="1">
        <v>1.2</v>
      </c>
    </row>
    <row r="3247" spans="1:2" x14ac:dyDescent="0.3">
      <c r="A3247" s="2">
        <v>44926</v>
      </c>
      <c r="B3247" s="1">
        <v>0</v>
      </c>
    </row>
    <row r="3248" spans="1:2" x14ac:dyDescent="0.3">
      <c r="A3248" s="2">
        <v>44927</v>
      </c>
      <c r="B3248" s="1">
        <v>2.6</v>
      </c>
    </row>
    <row r="3249" spans="1:2" x14ac:dyDescent="0.3">
      <c r="A3249" s="2">
        <v>44928</v>
      </c>
      <c r="B3249" s="1">
        <v>0</v>
      </c>
    </row>
    <row r="3250" spans="1:2" x14ac:dyDescent="0.3">
      <c r="A3250" s="2">
        <v>44929</v>
      </c>
      <c r="B3250" s="1">
        <v>0</v>
      </c>
    </row>
    <row r="3251" spans="1:2" x14ac:dyDescent="0.3">
      <c r="A3251" s="2">
        <v>44930</v>
      </c>
      <c r="B3251" s="1">
        <v>0</v>
      </c>
    </row>
    <row r="3252" spans="1:2" x14ac:dyDescent="0.3">
      <c r="A3252" s="2">
        <v>44931</v>
      </c>
      <c r="B3252" s="1">
        <v>0</v>
      </c>
    </row>
    <row r="3253" spans="1:2" x14ac:dyDescent="0.3">
      <c r="A3253" s="2">
        <v>44932</v>
      </c>
      <c r="B3253" s="1">
        <v>0</v>
      </c>
    </row>
    <row r="3254" spans="1:2" x14ac:dyDescent="0.3">
      <c r="A3254" s="2">
        <v>44933</v>
      </c>
      <c r="B3254" s="1">
        <v>0.4</v>
      </c>
    </row>
    <row r="3255" spans="1:2" x14ac:dyDescent="0.3">
      <c r="A3255" s="2">
        <v>44934</v>
      </c>
      <c r="B3255" s="1">
        <v>4.2</v>
      </c>
    </row>
    <row r="3256" spans="1:2" x14ac:dyDescent="0.3">
      <c r="A3256" s="2">
        <v>44935</v>
      </c>
      <c r="B3256" s="1">
        <v>0</v>
      </c>
    </row>
    <row r="3257" spans="1:2" x14ac:dyDescent="0.3">
      <c r="A3257" s="2">
        <v>44936</v>
      </c>
      <c r="B3257" s="1">
        <v>0</v>
      </c>
    </row>
    <row r="3258" spans="1:2" x14ac:dyDescent="0.3">
      <c r="A3258" s="2">
        <v>44937</v>
      </c>
      <c r="B3258" s="1">
        <v>11.6</v>
      </c>
    </row>
    <row r="3259" spans="1:2" x14ac:dyDescent="0.3">
      <c r="A3259" s="2">
        <v>44938</v>
      </c>
      <c r="B3259" s="1">
        <v>0</v>
      </c>
    </row>
    <row r="3260" spans="1:2" x14ac:dyDescent="0.3">
      <c r="A3260" s="2">
        <v>44939</v>
      </c>
      <c r="B3260" s="1">
        <v>0</v>
      </c>
    </row>
    <row r="3261" spans="1:2" x14ac:dyDescent="0.3">
      <c r="A3261" s="2">
        <v>44940</v>
      </c>
      <c r="B3261" s="1">
        <v>0</v>
      </c>
    </row>
    <row r="3262" spans="1:2" x14ac:dyDescent="0.3">
      <c r="A3262" s="2">
        <v>44941</v>
      </c>
      <c r="B3262" s="1">
        <v>14.2</v>
      </c>
    </row>
    <row r="3263" spans="1:2" x14ac:dyDescent="0.3">
      <c r="A3263" s="2">
        <v>44942</v>
      </c>
      <c r="B3263" s="1">
        <v>30.2</v>
      </c>
    </row>
    <row r="3264" spans="1:2" x14ac:dyDescent="0.3">
      <c r="A3264" s="2">
        <v>44943</v>
      </c>
      <c r="B3264" s="1">
        <v>26.6</v>
      </c>
    </row>
    <row r="3265" spans="1:2" x14ac:dyDescent="0.3">
      <c r="A3265" s="2">
        <v>44944</v>
      </c>
      <c r="B3265" s="1">
        <v>33.6</v>
      </c>
    </row>
    <row r="3266" spans="1:2" x14ac:dyDescent="0.3">
      <c r="A3266" s="2">
        <v>44945</v>
      </c>
      <c r="B3266" s="1">
        <v>17.600000000000001</v>
      </c>
    </row>
    <row r="3267" spans="1:2" x14ac:dyDescent="0.3">
      <c r="A3267" s="2">
        <v>44946</v>
      </c>
      <c r="B3267" s="1">
        <v>20.6</v>
      </c>
    </row>
    <row r="3268" spans="1:2" x14ac:dyDescent="0.3">
      <c r="A3268" s="2">
        <v>44947</v>
      </c>
      <c r="B3268" s="1">
        <v>4</v>
      </c>
    </row>
    <row r="3269" spans="1:2" x14ac:dyDescent="0.3">
      <c r="A3269" s="2">
        <v>44948</v>
      </c>
      <c r="B3269" s="1">
        <v>0</v>
      </c>
    </row>
    <row r="3270" spans="1:2" x14ac:dyDescent="0.3">
      <c r="A3270" s="2">
        <v>44949</v>
      </c>
      <c r="B3270" s="1">
        <v>1.8</v>
      </c>
    </row>
    <row r="3271" spans="1:2" x14ac:dyDescent="0.3">
      <c r="A3271" s="2">
        <v>44950</v>
      </c>
      <c r="B3271" s="1">
        <v>6.2</v>
      </c>
    </row>
    <row r="3272" spans="1:2" x14ac:dyDescent="0.3">
      <c r="A3272" s="2">
        <v>44951</v>
      </c>
      <c r="B3272" s="1">
        <v>0.6</v>
      </c>
    </row>
    <row r="3273" spans="1:2" x14ac:dyDescent="0.3">
      <c r="A3273" s="2">
        <v>44952</v>
      </c>
      <c r="B3273" s="1">
        <v>15.4</v>
      </c>
    </row>
    <row r="3274" spans="1:2" x14ac:dyDescent="0.3">
      <c r="A3274" s="2">
        <v>44953</v>
      </c>
      <c r="B3274" s="1">
        <v>22</v>
      </c>
    </row>
    <row r="3275" spans="1:2" x14ac:dyDescent="0.3">
      <c r="A3275" s="2">
        <v>44954</v>
      </c>
      <c r="B3275" s="1">
        <v>14</v>
      </c>
    </row>
    <row r="3276" spans="1:2" x14ac:dyDescent="0.3">
      <c r="A3276" s="2">
        <v>44955</v>
      </c>
      <c r="B3276" s="1">
        <v>0.2</v>
      </c>
    </row>
    <row r="3277" spans="1:2" x14ac:dyDescent="0.3">
      <c r="A3277" s="2">
        <v>44956</v>
      </c>
      <c r="B3277" s="1">
        <v>0</v>
      </c>
    </row>
    <row r="3278" spans="1:2" x14ac:dyDescent="0.3">
      <c r="A3278" s="2">
        <v>44957</v>
      </c>
      <c r="B3278" s="1">
        <v>0.2</v>
      </c>
    </row>
    <row r="3279" spans="1:2" x14ac:dyDescent="0.3">
      <c r="A3279" s="2">
        <v>44958</v>
      </c>
      <c r="B3279" s="1"/>
    </row>
    <row r="3280" spans="1:2" x14ac:dyDescent="0.3">
      <c r="A3280" s="2">
        <v>44959</v>
      </c>
      <c r="B3280" s="1"/>
    </row>
    <row r="3281" spans="1:2" x14ac:dyDescent="0.3">
      <c r="A3281" s="2">
        <v>44960</v>
      </c>
      <c r="B3281" s="1">
        <v>0</v>
      </c>
    </row>
    <row r="3282" spans="1:2" x14ac:dyDescent="0.3">
      <c r="A3282" s="2">
        <v>44961</v>
      </c>
      <c r="B3282" s="1">
        <v>0</v>
      </c>
    </row>
    <row r="3283" spans="1:2" x14ac:dyDescent="0.3">
      <c r="A3283" s="2">
        <v>44962</v>
      </c>
      <c r="B3283" s="1">
        <v>0</v>
      </c>
    </row>
    <row r="3284" spans="1:2" x14ac:dyDescent="0.3">
      <c r="A3284" s="2">
        <v>44963</v>
      </c>
      <c r="B3284" s="1">
        <v>0</v>
      </c>
    </row>
    <row r="3285" spans="1:2" x14ac:dyDescent="0.3">
      <c r="A3285" s="2">
        <v>44964</v>
      </c>
      <c r="B3285" s="1">
        <v>1</v>
      </c>
    </row>
    <row r="3286" spans="1:2" x14ac:dyDescent="0.3">
      <c r="A3286" s="2">
        <v>44965</v>
      </c>
      <c r="B3286" s="1">
        <v>0</v>
      </c>
    </row>
    <row r="3287" spans="1:2" x14ac:dyDescent="0.3">
      <c r="A3287" s="2">
        <v>44966</v>
      </c>
      <c r="B3287" s="1">
        <v>0</v>
      </c>
    </row>
    <row r="3288" spans="1:2" x14ac:dyDescent="0.3">
      <c r="A3288" s="2">
        <v>44967</v>
      </c>
      <c r="B3288" s="1">
        <v>0</v>
      </c>
    </row>
    <row r="3289" spans="1:2" x14ac:dyDescent="0.3">
      <c r="A3289" s="2">
        <v>44968</v>
      </c>
      <c r="B3289" s="1">
        <v>0</v>
      </c>
    </row>
    <row r="3290" spans="1:2" x14ac:dyDescent="0.3">
      <c r="A3290" s="2">
        <v>44969</v>
      </c>
      <c r="B3290" s="1">
        <v>0</v>
      </c>
    </row>
    <row r="3291" spans="1:2" x14ac:dyDescent="0.3">
      <c r="A3291" s="2">
        <v>44970</v>
      </c>
      <c r="B3291" s="1">
        <v>0</v>
      </c>
    </row>
    <row r="3292" spans="1:2" x14ac:dyDescent="0.3">
      <c r="A3292" s="2">
        <v>44971</v>
      </c>
      <c r="B3292" s="1">
        <v>0</v>
      </c>
    </row>
    <row r="3293" spans="1:2" x14ac:dyDescent="0.3">
      <c r="A3293" s="2">
        <v>44972</v>
      </c>
      <c r="B3293" s="1">
        <v>0</v>
      </c>
    </row>
    <row r="3294" spans="1:2" x14ac:dyDescent="0.3">
      <c r="A3294" s="2">
        <v>44973</v>
      </c>
      <c r="B3294" s="1">
        <v>0</v>
      </c>
    </row>
    <row r="3295" spans="1:2" x14ac:dyDescent="0.3">
      <c r="A3295" s="2">
        <v>44974</v>
      </c>
      <c r="B3295" s="1">
        <v>0</v>
      </c>
    </row>
    <row r="3296" spans="1:2" x14ac:dyDescent="0.3">
      <c r="A3296" s="2">
        <v>44975</v>
      </c>
      <c r="B3296" s="1">
        <v>0</v>
      </c>
    </row>
    <row r="3297" spans="1:2" x14ac:dyDescent="0.3">
      <c r="A3297" s="2">
        <v>44976</v>
      </c>
      <c r="B3297" s="1">
        <v>0</v>
      </c>
    </row>
    <row r="3298" spans="1:2" x14ac:dyDescent="0.3">
      <c r="A3298" s="2">
        <v>44977</v>
      </c>
      <c r="B3298" s="1">
        <v>0</v>
      </c>
    </row>
    <row r="3299" spans="1:2" x14ac:dyDescent="0.3">
      <c r="A3299" s="2">
        <v>44978</v>
      </c>
      <c r="B3299" s="1">
        <v>7</v>
      </c>
    </row>
    <row r="3300" spans="1:2" x14ac:dyDescent="0.3">
      <c r="A3300" s="2">
        <v>44979</v>
      </c>
      <c r="B3300" s="1">
        <v>21.2</v>
      </c>
    </row>
    <row r="3301" spans="1:2" x14ac:dyDescent="0.3">
      <c r="A3301" s="2">
        <v>44980</v>
      </c>
      <c r="B3301" s="1">
        <v>11.2</v>
      </c>
    </row>
    <row r="3302" spans="1:2" x14ac:dyDescent="0.3">
      <c r="A3302" s="2">
        <v>44981</v>
      </c>
      <c r="B3302" s="1">
        <v>2.4</v>
      </c>
    </row>
    <row r="3303" spans="1:2" x14ac:dyDescent="0.3">
      <c r="A3303" s="2">
        <v>44982</v>
      </c>
      <c r="B3303" s="1">
        <v>7.6</v>
      </c>
    </row>
    <row r="3304" spans="1:2" x14ac:dyDescent="0.3">
      <c r="A3304" s="2">
        <v>44983</v>
      </c>
      <c r="B3304" s="1">
        <v>2.6</v>
      </c>
    </row>
    <row r="3305" spans="1:2" x14ac:dyDescent="0.3">
      <c r="A3305" s="2">
        <v>44984</v>
      </c>
      <c r="B3305" s="1">
        <v>0</v>
      </c>
    </row>
    <row r="3306" spans="1:2" x14ac:dyDescent="0.3">
      <c r="A3306" s="2">
        <v>44985</v>
      </c>
      <c r="B3306" s="1">
        <v>0.4</v>
      </c>
    </row>
    <row r="3307" spans="1:2" x14ac:dyDescent="0.3">
      <c r="A3307" s="2">
        <v>44986</v>
      </c>
      <c r="B3307" s="1">
        <v>4.2</v>
      </c>
    </row>
    <row r="3308" spans="1:2" x14ac:dyDescent="0.3">
      <c r="A3308" s="2">
        <v>44987</v>
      </c>
      <c r="B3308" s="1">
        <v>0</v>
      </c>
    </row>
    <row r="3309" spans="1:2" x14ac:dyDescent="0.3">
      <c r="A3309" s="2">
        <v>44988</v>
      </c>
      <c r="B3309" s="1">
        <v>0</v>
      </c>
    </row>
    <row r="3310" spans="1:2" x14ac:dyDescent="0.3">
      <c r="A3310" s="2">
        <v>44989</v>
      </c>
      <c r="B3310" s="1">
        <v>0</v>
      </c>
    </row>
    <row r="3311" spans="1:2" x14ac:dyDescent="0.3">
      <c r="A3311" s="2">
        <v>44990</v>
      </c>
      <c r="B3311" s="1">
        <v>0</v>
      </c>
    </row>
    <row r="3312" spans="1:2" x14ac:dyDescent="0.3">
      <c r="A3312" s="2">
        <v>44991</v>
      </c>
      <c r="B3312" s="1">
        <v>0</v>
      </c>
    </row>
    <row r="3313" spans="1:2" x14ac:dyDescent="0.3">
      <c r="A3313" s="2">
        <v>44992</v>
      </c>
      <c r="B3313" s="1">
        <v>0</v>
      </c>
    </row>
    <row r="3314" spans="1:2" x14ac:dyDescent="0.3">
      <c r="A3314" s="2">
        <v>44993</v>
      </c>
      <c r="B3314" s="1">
        <v>2.4</v>
      </c>
    </row>
    <row r="3315" spans="1:2" x14ac:dyDescent="0.3">
      <c r="A3315" s="2">
        <v>44994</v>
      </c>
      <c r="B3315" s="1">
        <v>0</v>
      </c>
    </row>
    <row r="3316" spans="1:2" x14ac:dyDescent="0.3">
      <c r="A3316" s="2">
        <v>44995</v>
      </c>
      <c r="B3316" s="1">
        <v>0</v>
      </c>
    </row>
    <row r="3317" spans="1:2" x14ac:dyDescent="0.3">
      <c r="A3317" s="2">
        <v>44996</v>
      </c>
      <c r="B3317" s="1">
        <v>2.6</v>
      </c>
    </row>
    <row r="3318" spans="1:2" x14ac:dyDescent="0.3">
      <c r="A3318" s="2">
        <v>44997</v>
      </c>
      <c r="B3318" s="1">
        <v>0</v>
      </c>
    </row>
    <row r="3319" spans="1:2" x14ac:dyDescent="0.3">
      <c r="A3319" s="2">
        <v>44998</v>
      </c>
      <c r="B3319" s="1">
        <v>0.4</v>
      </c>
    </row>
    <row r="3320" spans="1:2" x14ac:dyDescent="0.3">
      <c r="A3320" s="2">
        <v>44999</v>
      </c>
      <c r="B3320" s="1">
        <v>0</v>
      </c>
    </row>
    <row r="3321" spans="1:2" x14ac:dyDescent="0.3">
      <c r="A3321" s="2">
        <v>45000</v>
      </c>
      <c r="B3321" s="1">
        <v>0</v>
      </c>
    </row>
    <row r="3322" spans="1:2" x14ac:dyDescent="0.3">
      <c r="A3322" s="2">
        <v>45001</v>
      </c>
      <c r="B3322" s="1">
        <v>0</v>
      </c>
    </row>
    <row r="3323" spans="1:2" x14ac:dyDescent="0.3">
      <c r="A3323" s="2">
        <v>45002</v>
      </c>
      <c r="B3323" s="1">
        <v>0.6</v>
      </c>
    </row>
    <row r="3324" spans="1:2" x14ac:dyDescent="0.3">
      <c r="A3324" s="2">
        <v>45003</v>
      </c>
      <c r="B3324" s="1">
        <v>3.6</v>
      </c>
    </row>
    <row r="3325" spans="1:2" x14ac:dyDescent="0.3">
      <c r="A3325" s="2">
        <v>45004</v>
      </c>
      <c r="B3325" s="1">
        <v>0</v>
      </c>
    </row>
    <row r="3326" spans="1:2" x14ac:dyDescent="0.3">
      <c r="A3326" s="2">
        <v>45005</v>
      </c>
      <c r="B3326" s="1">
        <v>0</v>
      </c>
    </row>
    <row r="3327" spans="1:2" x14ac:dyDescent="0.3">
      <c r="A3327" s="2">
        <v>45006</v>
      </c>
      <c r="B3327" s="1">
        <v>0</v>
      </c>
    </row>
    <row r="3328" spans="1:2" x14ac:dyDescent="0.3">
      <c r="A3328" s="2">
        <v>45007</v>
      </c>
      <c r="B3328" s="1">
        <v>0</v>
      </c>
    </row>
    <row r="3329" spans="1:2" x14ac:dyDescent="0.3">
      <c r="A3329" s="2">
        <v>45008</v>
      </c>
      <c r="B3329" s="1">
        <v>0</v>
      </c>
    </row>
    <row r="3330" spans="1:2" x14ac:dyDescent="0.3">
      <c r="A3330" s="2">
        <v>45009</v>
      </c>
      <c r="B3330" s="1">
        <v>1.6</v>
      </c>
    </row>
    <row r="3331" spans="1:2" x14ac:dyDescent="0.3">
      <c r="A3331" s="2">
        <v>45010</v>
      </c>
      <c r="B3331" s="1">
        <v>0</v>
      </c>
    </row>
    <row r="3332" spans="1:2" x14ac:dyDescent="0.3">
      <c r="A3332" s="2">
        <v>45011</v>
      </c>
      <c r="B3332" s="1">
        <v>0</v>
      </c>
    </row>
    <row r="3333" spans="1:2" x14ac:dyDescent="0.3">
      <c r="A3333" s="2">
        <v>45012</v>
      </c>
      <c r="B3333" s="1">
        <v>0</v>
      </c>
    </row>
    <row r="3334" spans="1:2" x14ac:dyDescent="0.3">
      <c r="A3334" s="2">
        <v>45013</v>
      </c>
      <c r="B3334" s="1">
        <v>0</v>
      </c>
    </row>
    <row r="3335" spans="1:2" x14ac:dyDescent="0.3">
      <c r="A3335" s="2">
        <v>45014</v>
      </c>
      <c r="B3335" s="1">
        <v>0</v>
      </c>
    </row>
    <row r="3336" spans="1:2" x14ac:dyDescent="0.3">
      <c r="A3336" s="2">
        <v>45015</v>
      </c>
      <c r="B3336" s="1">
        <v>0</v>
      </c>
    </row>
    <row r="3337" spans="1:2" x14ac:dyDescent="0.3">
      <c r="A3337" s="2">
        <v>45016</v>
      </c>
      <c r="B3337" s="1">
        <v>0</v>
      </c>
    </row>
    <row r="3338" spans="1:2" x14ac:dyDescent="0.3">
      <c r="A3338" s="2">
        <v>45017</v>
      </c>
      <c r="B3338" s="1">
        <v>2.4</v>
      </c>
    </row>
    <row r="3339" spans="1:2" x14ac:dyDescent="0.3">
      <c r="A3339" s="2">
        <v>45018</v>
      </c>
      <c r="B3339" s="1">
        <v>0.2</v>
      </c>
    </row>
    <row r="3340" spans="1:2" x14ac:dyDescent="0.3">
      <c r="A3340" s="2">
        <v>45019</v>
      </c>
      <c r="B3340" s="1">
        <v>0</v>
      </c>
    </row>
    <row r="3341" spans="1:2" x14ac:dyDescent="0.3">
      <c r="A3341" s="2">
        <v>45020</v>
      </c>
      <c r="B3341" s="1">
        <v>0</v>
      </c>
    </row>
    <row r="3342" spans="1:2" x14ac:dyDescent="0.3">
      <c r="A3342" s="2">
        <v>45021</v>
      </c>
      <c r="B3342" s="1">
        <v>0</v>
      </c>
    </row>
    <row r="3343" spans="1:2" x14ac:dyDescent="0.3">
      <c r="A3343" s="2">
        <v>45022</v>
      </c>
      <c r="B3343" s="1">
        <v>0</v>
      </c>
    </row>
    <row r="3344" spans="1:2" x14ac:dyDescent="0.3">
      <c r="A3344" s="2">
        <v>45023</v>
      </c>
      <c r="B3344" s="1">
        <v>0</v>
      </c>
    </row>
    <row r="3345" spans="1:2" x14ac:dyDescent="0.3">
      <c r="A3345" s="2">
        <v>45024</v>
      </c>
      <c r="B3345" s="1">
        <v>0</v>
      </c>
    </row>
    <row r="3346" spans="1:2" x14ac:dyDescent="0.3">
      <c r="A3346" s="2">
        <v>45025</v>
      </c>
      <c r="B3346" s="1">
        <v>0</v>
      </c>
    </row>
    <row r="3347" spans="1:2" x14ac:dyDescent="0.3">
      <c r="A3347" s="2">
        <v>45026</v>
      </c>
      <c r="B3347" s="1">
        <v>0</v>
      </c>
    </row>
    <row r="3348" spans="1:2" x14ac:dyDescent="0.3">
      <c r="A3348" s="2">
        <v>45027</v>
      </c>
      <c r="B3348" s="1">
        <v>0</v>
      </c>
    </row>
    <row r="3349" spans="1:2" x14ac:dyDescent="0.3">
      <c r="A3349" s="2">
        <v>45028</v>
      </c>
      <c r="B3349" s="1">
        <v>8.1999999999999993</v>
      </c>
    </row>
    <row r="3350" spans="1:2" x14ac:dyDescent="0.3">
      <c r="A3350" s="2">
        <v>45029</v>
      </c>
      <c r="B3350" s="1">
        <v>0.6</v>
      </c>
    </row>
    <row r="3351" spans="1:2" x14ac:dyDescent="0.3">
      <c r="A3351" s="2">
        <v>45030</v>
      </c>
      <c r="B3351" s="1">
        <v>1</v>
      </c>
    </row>
    <row r="3352" spans="1:2" x14ac:dyDescent="0.3">
      <c r="A3352" s="2">
        <v>45031</v>
      </c>
      <c r="B3352" s="1">
        <v>0</v>
      </c>
    </row>
    <row r="3353" spans="1:2" x14ac:dyDescent="0.3">
      <c r="A3353" s="2">
        <v>45032</v>
      </c>
      <c r="B3353" s="1">
        <v>0</v>
      </c>
    </row>
    <row r="3354" spans="1:2" x14ac:dyDescent="0.3">
      <c r="A3354" s="2">
        <v>45033</v>
      </c>
      <c r="B3354" s="1">
        <v>0</v>
      </c>
    </row>
    <row r="3355" spans="1:2" x14ac:dyDescent="0.3">
      <c r="A3355" s="2">
        <v>45034</v>
      </c>
      <c r="B3355" s="1">
        <v>0</v>
      </c>
    </row>
    <row r="3356" spans="1:2" x14ac:dyDescent="0.3">
      <c r="A3356" s="2">
        <v>45035</v>
      </c>
      <c r="B3356" s="1">
        <v>0</v>
      </c>
    </row>
    <row r="3357" spans="1:2" x14ac:dyDescent="0.3">
      <c r="A3357" s="2">
        <v>45036</v>
      </c>
      <c r="B3357" s="1">
        <v>0</v>
      </c>
    </row>
    <row r="3358" spans="1:2" x14ac:dyDescent="0.3">
      <c r="A3358" s="2">
        <v>45037</v>
      </c>
      <c r="B3358" s="1">
        <v>8.1999999999999993</v>
      </c>
    </row>
    <row r="3359" spans="1:2" x14ac:dyDescent="0.3">
      <c r="A3359" s="2">
        <v>45038</v>
      </c>
      <c r="B3359" s="1">
        <v>0.2</v>
      </c>
    </row>
    <row r="3360" spans="1:2" x14ac:dyDescent="0.3">
      <c r="A3360" s="2">
        <v>45039</v>
      </c>
      <c r="B3360" s="1">
        <v>15.2</v>
      </c>
    </row>
    <row r="3361" spans="1:2" x14ac:dyDescent="0.3">
      <c r="A3361" s="2">
        <v>45040</v>
      </c>
      <c r="B3361" s="1">
        <v>2</v>
      </c>
    </row>
    <row r="3362" spans="1:2" x14ac:dyDescent="0.3">
      <c r="A3362" s="2">
        <v>45041</v>
      </c>
      <c r="B3362" s="1">
        <v>0.4</v>
      </c>
    </row>
    <row r="3363" spans="1:2" x14ac:dyDescent="0.3">
      <c r="A3363" s="2">
        <v>45042</v>
      </c>
      <c r="B3363" s="1">
        <v>0.6</v>
      </c>
    </row>
    <row r="3364" spans="1:2" x14ac:dyDescent="0.3">
      <c r="A3364" s="2">
        <v>45043</v>
      </c>
      <c r="B3364" s="1">
        <v>0</v>
      </c>
    </row>
    <row r="3365" spans="1:2" x14ac:dyDescent="0.3">
      <c r="A3365" s="2">
        <v>45044</v>
      </c>
      <c r="B3365" s="1">
        <v>0</v>
      </c>
    </row>
    <row r="3366" spans="1:2" x14ac:dyDescent="0.3">
      <c r="A3366" s="2">
        <v>45045</v>
      </c>
      <c r="B3366" s="1">
        <v>0</v>
      </c>
    </row>
    <row r="3367" spans="1:2" x14ac:dyDescent="0.3">
      <c r="A3367" s="2">
        <v>45046</v>
      </c>
      <c r="B3367" s="1">
        <v>0</v>
      </c>
    </row>
    <row r="3368" spans="1:2" x14ac:dyDescent="0.3">
      <c r="A3368" s="2">
        <v>45047</v>
      </c>
      <c r="B3368" s="1">
        <v>0</v>
      </c>
    </row>
    <row r="3369" spans="1:2" x14ac:dyDescent="0.3">
      <c r="A3369" s="2">
        <v>45048</v>
      </c>
      <c r="B3369" s="1">
        <v>0</v>
      </c>
    </row>
    <row r="3370" spans="1:2" x14ac:dyDescent="0.3">
      <c r="A3370" s="2">
        <v>45049</v>
      </c>
      <c r="B3370" s="1">
        <v>7.2</v>
      </c>
    </row>
    <row r="3371" spans="1:2" x14ac:dyDescent="0.3">
      <c r="A3371" s="2">
        <v>45050</v>
      </c>
      <c r="B3371" s="1">
        <v>0.2</v>
      </c>
    </row>
    <row r="3372" spans="1:2" x14ac:dyDescent="0.3">
      <c r="A3372" s="2">
        <v>45051</v>
      </c>
      <c r="B3372" s="1">
        <v>0</v>
      </c>
    </row>
    <row r="3373" spans="1:2" x14ac:dyDescent="0.3">
      <c r="A3373" s="2">
        <v>45052</v>
      </c>
      <c r="B3373" s="1">
        <v>9</v>
      </c>
    </row>
    <row r="3374" spans="1:2" x14ac:dyDescent="0.3">
      <c r="A3374" s="2">
        <v>45053</v>
      </c>
      <c r="B3374" s="1">
        <v>1.4</v>
      </c>
    </row>
    <row r="3375" spans="1:2" x14ac:dyDescent="0.3">
      <c r="A3375" s="2">
        <v>45054</v>
      </c>
      <c r="B3375" s="1">
        <v>0</v>
      </c>
    </row>
    <row r="3376" spans="1:2" x14ac:dyDescent="0.3">
      <c r="A3376" s="2">
        <v>45055</v>
      </c>
      <c r="B3376" s="1">
        <v>9.1999999999999993</v>
      </c>
    </row>
    <row r="3377" spans="1:2" x14ac:dyDescent="0.3">
      <c r="A3377" s="2">
        <v>45056</v>
      </c>
      <c r="B3377" s="1">
        <v>0.2</v>
      </c>
    </row>
    <row r="3378" spans="1:2" x14ac:dyDescent="0.3">
      <c r="A3378" s="2">
        <v>45057</v>
      </c>
      <c r="B3378" s="1">
        <v>9.4</v>
      </c>
    </row>
    <row r="3379" spans="1:2" x14ac:dyDescent="0.3">
      <c r="A3379" s="2">
        <v>45058</v>
      </c>
      <c r="B3379" s="1">
        <v>12.4</v>
      </c>
    </row>
    <row r="3380" spans="1:2" x14ac:dyDescent="0.3">
      <c r="A3380" s="2">
        <v>45059</v>
      </c>
      <c r="B3380" s="1">
        <v>1.8</v>
      </c>
    </row>
    <row r="3381" spans="1:2" x14ac:dyDescent="0.3">
      <c r="A3381" s="2">
        <v>45060</v>
      </c>
      <c r="B3381" s="1">
        <v>1</v>
      </c>
    </row>
    <row r="3382" spans="1:2" x14ac:dyDescent="0.3">
      <c r="A3382" s="2">
        <v>45061</v>
      </c>
      <c r="B3382" s="1">
        <v>3.6</v>
      </c>
    </row>
    <row r="3383" spans="1:2" x14ac:dyDescent="0.3">
      <c r="A3383" s="2">
        <v>45062</v>
      </c>
      <c r="B3383" s="1">
        <v>0.2</v>
      </c>
    </row>
    <row r="3384" spans="1:2" x14ac:dyDescent="0.3">
      <c r="A3384" s="2">
        <v>45063</v>
      </c>
      <c r="B3384" s="1">
        <v>0</v>
      </c>
    </row>
    <row r="3385" spans="1:2" x14ac:dyDescent="0.3">
      <c r="A3385" s="2">
        <v>45064</v>
      </c>
      <c r="B3385" s="1">
        <v>0</v>
      </c>
    </row>
    <row r="3386" spans="1:2" x14ac:dyDescent="0.3">
      <c r="A3386" s="2">
        <v>45065</v>
      </c>
      <c r="B3386" s="1">
        <v>0.2</v>
      </c>
    </row>
    <row r="3387" spans="1:2" x14ac:dyDescent="0.3">
      <c r="A3387" s="2">
        <v>45066</v>
      </c>
      <c r="B3387" s="1">
        <v>11</v>
      </c>
    </row>
    <row r="3388" spans="1:2" x14ac:dyDescent="0.3">
      <c r="A3388" s="2">
        <v>45067</v>
      </c>
      <c r="B3388" s="1">
        <v>0</v>
      </c>
    </row>
    <row r="3389" spans="1:2" x14ac:dyDescent="0.3">
      <c r="A3389" s="2">
        <v>45068</v>
      </c>
      <c r="B3389" s="1">
        <v>0</v>
      </c>
    </row>
    <row r="3390" spans="1:2" x14ac:dyDescent="0.3">
      <c r="A3390" s="2">
        <v>45069</v>
      </c>
      <c r="B3390" s="1">
        <v>0.2</v>
      </c>
    </row>
    <row r="3391" spans="1:2" x14ac:dyDescent="0.3">
      <c r="A3391" s="2">
        <v>45070</v>
      </c>
      <c r="B3391" s="1">
        <v>0</v>
      </c>
    </row>
    <row r="3392" spans="1:2" x14ac:dyDescent="0.3">
      <c r="A3392" s="2">
        <v>45071</v>
      </c>
      <c r="B3392" s="1"/>
    </row>
    <row r="3393" spans="1:2" x14ac:dyDescent="0.3">
      <c r="A3393" s="2">
        <v>45072</v>
      </c>
      <c r="B3393" s="1">
        <v>0</v>
      </c>
    </row>
    <row r="3394" spans="1:2" x14ac:dyDescent="0.3">
      <c r="A3394" s="2">
        <v>45073</v>
      </c>
      <c r="B3394" s="1">
        <v>0.2</v>
      </c>
    </row>
    <row r="3395" spans="1:2" x14ac:dyDescent="0.3">
      <c r="A3395" s="2">
        <v>45074</v>
      </c>
      <c r="B3395" s="1">
        <v>0</v>
      </c>
    </row>
    <row r="3396" spans="1:2" x14ac:dyDescent="0.3">
      <c r="A3396" s="2">
        <v>45075</v>
      </c>
      <c r="B3396" s="1">
        <v>0</v>
      </c>
    </row>
    <row r="3397" spans="1:2" x14ac:dyDescent="0.3">
      <c r="A3397" s="2">
        <v>45076</v>
      </c>
      <c r="B3397" s="1">
        <v>0</v>
      </c>
    </row>
    <row r="3398" spans="1:2" x14ac:dyDescent="0.3">
      <c r="A3398" s="2">
        <v>45077</v>
      </c>
      <c r="B3398" s="1">
        <v>0</v>
      </c>
    </row>
    <row r="3399" spans="1:2" x14ac:dyDescent="0.3">
      <c r="A3399" s="2">
        <v>45078</v>
      </c>
      <c r="B3399" s="1">
        <v>0</v>
      </c>
    </row>
    <row r="3400" spans="1:2" x14ac:dyDescent="0.3">
      <c r="A3400" s="2">
        <v>45079</v>
      </c>
      <c r="B3400" s="1">
        <v>0</v>
      </c>
    </row>
    <row r="3401" spans="1:2" x14ac:dyDescent="0.3">
      <c r="A3401" s="2">
        <v>45080</v>
      </c>
      <c r="B3401" s="1">
        <v>0</v>
      </c>
    </row>
    <row r="3402" spans="1:2" x14ac:dyDescent="0.3">
      <c r="A3402" s="2">
        <v>45081</v>
      </c>
      <c r="B3402" s="1">
        <v>0</v>
      </c>
    </row>
    <row r="3403" spans="1:2" x14ac:dyDescent="0.3">
      <c r="A3403" s="2">
        <v>45082</v>
      </c>
      <c r="B3403" s="1">
        <v>0</v>
      </c>
    </row>
    <row r="3404" spans="1:2" x14ac:dyDescent="0.3">
      <c r="A3404" s="2">
        <v>45083</v>
      </c>
      <c r="B3404" s="1">
        <v>0</v>
      </c>
    </row>
    <row r="3405" spans="1:2" x14ac:dyDescent="0.3">
      <c r="A3405" s="2">
        <v>45084</v>
      </c>
      <c r="B3405" s="1">
        <v>0.2</v>
      </c>
    </row>
    <row r="3406" spans="1:2" x14ac:dyDescent="0.3">
      <c r="A3406" s="2">
        <v>45085</v>
      </c>
      <c r="B3406" s="1">
        <v>1.2</v>
      </c>
    </row>
    <row r="3407" spans="1:2" x14ac:dyDescent="0.3">
      <c r="A3407" s="2">
        <v>45086</v>
      </c>
      <c r="B3407" s="1">
        <v>16.399999999999999</v>
      </c>
    </row>
    <row r="3408" spans="1:2" x14ac:dyDescent="0.3">
      <c r="A3408" s="2">
        <v>45087</v>
      </c>
      <c r="B3408" s="1">
        <v>6.4</v>
      </c>
    </row>
    <row r="3409" spans="1:2" x14ac:dyDescent="0.3">
      <c r="A3409" s="2">
        <v>45088</v>
      </c>
      <c r="B3409" s="1">
        <v>4.2</v>
      </c>
    </row>
    <row r="3410" spans="1:2" x14ac:dyDescent="0.3">
      <c r="A3410" s="2">
        <v>45089</v>
      </c>
      <c r="B3410" s="1">
        <v>1</v>
      </c>
    </row>
    <row r="3411" spans="1:2" x14ac:dyDescent="0.3">
      <c r="A3411" s="2">
        <v>45090</v>
      </c>
      <c r="B3411" s="1">
        <v>33.4</v>
      </c>
    </row>
    <row r="3412" spans="1:2" x14ac:dyDescent="0.3">
      <c r="A3412" s="2">
        <v>45091</v>
      </c>
      <c r="B3412" s="1">
        <v>0</v>
      </c>
    </row>
    <row r="3413" spans="1:2" x14ac:dyDescent="0.3">
      <c r="A3413" s="2">
        <v>45092</v>
      </c>
      <c r="B3413" s="1">
        <v>0</v>
      </c>
    </row>
    <row r="3414" spans="1:2" x14ac:dyDescent="0.3">
      <c r="A3414" s="2">
        <v>45093</v>
      </c>
      <c r="B3414" s="1">
        <v>6.4</v>
      </c>
    </row>
    <row r="3415" spans="1:2" x14ac:dyDescent="0.3">
      <c r="A3415" s="2">
        <v>45094</v>
      </c>
      <c r="B3415" s="1">
        <v>2.2000000000000002</v>
      </c>
    </row>
    <row r="3416" spans="1:2" x14ac:dyDescent="0.3">
      <c r="A3416" s="2">
        <v>45095</v>
      </c>
      <c r="B3416" s="1">
        <v>18.399999999999999</v>
      </c>
    </row>
    <row r="3417" spans="1:2" x14ac:dyDescent="0.3">
      <c r="A3417" s="2">
        <v>45096</v>
      </c>
      <c r="B3417" s="1">
        <v>12.2</v>
      </c>
    </row>
    <row r="3418" spans="1:2" x14ac:dyDescent="0.3">
      <c r="A3418" s="2">
        <v>45097</v>
      </c>
      <c r="B3418" s="1">
        <v>5.8</v>
      </c>
    </row>
    <row r="3419" spans="1:2" x14ac:dyDescent="0.3">
      <c r="A3419" s="2">
        <v>45098</v>
      </c>
      <c r="B3419" s="1">
        <v>4.2</v>
      </c>
    </row>
    <row r="3420" spans="1:2" x14ac:dyDescent="0.3">
      <c r="A3420" s="2">
        <v>45099</v>
      </c>
      <c r="B3420" s="1">
        <v>5.2</v>
      </c>
    </row>
    <row r="3421" spans="1:2" x14ac:dyDescent="0.3">
      <c r="A3421" s="2">
        <v>45100</v>
      </c>
      <c r="B3421" s="1">
        <v>0</v>
      </c>
    </row>
    <row r="3422" spans="1:2" x14ac:dyDescent="0.3">
      <c r="A3422" s="2">
        <v>45101</v>
      </c>
      <c r="B3422" s="1">
        <v>0</v>
      </c>
    </row>
    <row r="3423" spans="1:2" x14ac:dyDescent="0.3">
      <c r="A3423" s="2">
        <v>45102</v>
      </c>
      <c r="B3423" s="1">
        <v>0</v>
      </c>
    </row>
    <row r="3424" spans="1:2" x14ac:dyDescent="0.3">
      <c r="A3424" s="2">
        <v>45103</v>
      </c>
      <c r="B3424" s="1">
        <v>0</v>
      </c>
    </row>
    <row r="3425" spans="1:2" x14ac:dyDescent="0.3">
      <c r="A3425" s="2">
        <v>45104</v>
      </c>
      <c r="B3425" s="1">
        <v>0</v>
      </c>
    </row>
    <row r="3426" spans="1:2" x14ac:dyDescent="0.3">
      <c r="A3426" s="2">
        <v>45105</v>
      </c>
      <c r="B3426" s="1">
        <v>0</v>
      </c>
    </row>
    <row r="3427" spans="1:2" x14ac:dyDescent="0.3">
      <c r="A3427" s="2">
        <v>45106</v>
      </c>
      <c r="B3427" s="1">
        <v>9.8000000000000007</v>
      </c>
    </row>
    <row r="3428" spans="1:2" x14ac:dyDescent="0.3">
      <c r="A3428" s="2">
        <v>45107</v>
      </c>
      <c r="B3428" s="1">
        <v>0.2</v>
      </c>
    </row>
    <row r="3429" spans="1:2" x14ac:dyDescent="0.3">
      <c r="A3429" s="2">
        <v>45108</v>
      </c>
      <c r="B3429" s="1">
        <v>0</v>
      </c>
    </row>
    <row r="3430" spans="1:2" x14ac:dyDescent="0.3">
      <c r="A3430" s="2">
        <v>45109</v>
      </c>
      <c r="B3430" s="1">
        <v>0</v>
      </c>
    </row>
    <row r="3431" spans="1:2" x14ac:dyDescent="0.3">
      <c r="A3431" s="2">
        <v>45110</v>
      </c>
      <c r="B3431" s="1">
        <v>0</v>
      </c>
    </row>
    <row r="3432" spans="1:2" x14ac:dyDescent="0.3">
      <c r="A3432" s="2">
        <v>45111</v>
      </c>
      <c r="B3432" s="1">
        <v>0</v>
      </c>
    </row>
    <row r="3433" spans="1:2" x14ac:dyDescent="0.3">
      <c r="A3433" s="2">
        <v>45112</v>
      </c>
      <c r="B3433" s="1">
        <v>0</v>
      </c>
    </row>
    <row r="3434" spans="1:2" x14ac:dyDescent="0.3">
      <c r="A3434" s="2">
        <v>45113</v>
      </c>
      <c r="B3434" s="1">
        <v>0</v>
      </c>
    </row>
    <row r="3435" spans="1:2" x14ac:dyDescent="0.3">
      <c r="A3435" s="2">
        <v>45114</v>
      </c>
      <c r="B3435" s="1">
        <v>0.2</v>
      </c>
    </row>
    <row r="3436" spans="1:2" x14ac:dyDescent="0.3">
      <c r="A3436" s="2">
        <v>45115</v>
      </c>
      <c r="B3436" s="1">
        <v>1</v>
      </c>
    </row>
    <row r="3437" spans="1:2" x14ac:dyDescent="0.3">
      <c r="A3437" s="2">
        <v>45116</v>
      </c>
      <c r="B3437" s="1">
        <v>0.2</v>
      </c>
    </row>
    <row r="3438" spans="1:2" x14ac:dyDescent="0.3">
      <c r="A3438" s="2">
        <v>45117</v>
      </c>
      <c r="B3438" s="1">
        <v>0</v>
      </c>
    </row>
    <row r="3439" spans="1:2" x14ac:dyDescent="0.3">
      <c r="A3439" s="2">
        <v>45118</v>
      </c>
      <c r="B3439" s="1">
        <v>0</v>
      </c>
    </row>
    <row r="3440" spans="1:2" x14ac:dyDescent="0.3">
      <c r="A3440" s="2">
        <v>45119</v>
      </c>
      <c r="B3440" s="1">
        <v>3.8</v>
      </c>
    </row>
    <row r="3441" spans="1:2" x14ac:dyDescent="0.3">
      <c r="A3441" s="2">
        <v>45120</v>
      </c>
      <c r="B3441" s="1">
        <v>0.2</v>
      </c>
    </row>
    <row r="3442" spans="1:2" x14ac:dyDescent="0.3">
      <c r="A3442" s="2">
        <v>45121</v>
      </c>
      <c r="B3442" s="1">
        <v>0</v>
      </c>
    </row>
    <row r="3443" spans="1:2" x14ac:dyDescent="0.3">
      <c r="A3443" s="2">
        <v>45122</v>
      </c>
      <c r="B3443" s="1">
        <v>0.2</v>
      </c>
    </row>
    <row r="3444" spans="1:2" x14ac:dyDescent="0.3">
      <c r="A3444" s="2">
        <v>45123</v>
      </c>
      <c r="B3444" s="1">
        <v>0</v>
      </c>
    </row>
    <row r="3445" spans="1:2" x14ac:dyDescent="0.3">
      <c r="A3445" s="2">
        <v>45124</v>
      </c>
      <c r="B3445" s="1">
        <v>0</v>
      </c>
    </row>
    <row r="3446" spans="1:2" x14ac:dyDescent="0.3">
      <c r="A3446" s="2">
        <v>45125</v>
      </c>
      <c r="B3446" s="1">
        <v>0</v>
      </c>
    </row>
    <row r="3447" spans="1:2" x14ac:dyDescent="0.3">
      <c r="A3447" s="2">
        <v>45126</v>
      </c>
      <c r="B3447" s="1">
        <v>0.2</v>
      </c>
    </row>
    <row r="3448" spans="1:2" x14ac:dyDescent="0.3">
      <c r="A3448" s="2">
        <v>45127</v>
      </c>
      <c r="B3448" s="1">
        <v>0</v>
      </c>
    </row>
    <row r="3449" spans="1:2" x14ac:dyDescent="0.3">
      <c r="A3449" s="2">
        <v>45128</v>
      </c>
      <c r="B3449" s="1">
        <v>0</v>
      </c>
    </row>
    <row r="3450" spans="1:2" x14ac:dyDescent="0.3">
      <c r="A3450" s="2">
        <v>45129</v>
      </c>
      <c r="B3450" s="1">
        <v>0</v>
      </c>
    </row>
    <row r="3451" spans="1:2" x14ac:dyDescent="0.3">
      <c r="A3451" s="2">
        <v>45130</v>
      </c>
      <c r="B3451" s="1">
        <v>0</v>
      </c>
    </row>
    <row r="3452" spans="1:2" x14ac:dyDescent="0.3">
      <c r="A3452" s="2">
        <v>45131</v>
      </c>
      <c r="B3452" s="1">
        <v>0.4</v>
      </c>
    </row>
    <row r="3453" spans="1:2" x14ac:dyDescent="0.3">
      <c r="A3453" s="2">
        <v>45132</v>
      </c>
      <c r="B3453" s="1">
        <v>0</v>
      </c>
    </row>
    <row r="3454" spans="1:2" x14ac:dyDescent="0.3">
      <c r="A3454" s="2">
        <v>45133</v>
      </c>
      <c r="B3454" s="1">
        <v>0</v>
      </c>
    </row>
    <row r="3455" spans="1:2" x14ac:dyDescent="0.3">
      <c r="A3455" s="2">
        <v>45134</v>
      </c>
      <c r="B3455" s="1">
        <v>0.4</v>
      </c>
    </row>
    <row r="3456" spans="1:2" x14ac:dyDescent="0.3">
      <c r="A3456" s="2">
        <v>45135</v>
      </c>
      <c r="B3456" s="1">
        <v>0</v>
      </c>
    </row>
    <row r="3457" spans="1:2" x14ac:dyDescent="0.3">
      <c r="A3457" s="2">
        <v>45136</v>
      </c>
      <c r="B3457" s="1">
        <v>2.4</v>
      </c>
    </row>
    <row r="3458" spans="1:2" x14ac:dyDescent="0.3">
      <c r="A3458" s="2">
        <v>45137</v>
      </c>
      <c r="B3458" s="1">
        <v>1</v>
      </c>
    </row>
    <row r="3459" spans="1:2" x14ac:dyDescent="0.3">
      <c r="A3459" s="2">
        <v>45138</v>
      </c>
      <c r="B3459" s="1">
        <v>0</v>
      </c>
    </row>
    <row r="3460" spans="1:2" x14ac:dyDescent="0.3">
      <c r="A3460" s="2">
        <v>45139</v>
      </c>
      <c r="B3460" s="1">
        <v>0</v>
      </c>
    </row>
    <row r="3461" spans="1:2" x14ac:dyDescent="0.3">
      <c r="A3461" s="2">
        <v>45140</v>
      </c>
      <c r="B3461" s="1">
        <v>0</v>
      </c>
    </row>
    <row r="3462" spans="1:2" x14ac:dyDescent="0.3">
      <c r="A3462" s="2">
        <v>45141</v>
      </c>
      <c r="B3462" s="1">
        <v>0.2</v>
      </c>
    </row>
    <row r="3463" spans="1:2" x14ac:dyDescent="0.3">
      <c r="A3463" s="2">
        <v>45142</v>
      </c>
      <c r="B3463" s="1">
        <v>1.2</v>
      </c>
    </row>
    <row r="3464" spans="1:2" x14ac:dyDescent="0.3">
      <c r="A3464" s="2">
        <v>45143</v>
      </c>
      <c r="B3464" s="1">
        <v>0.6</v>
      </c>
    </row>
    <row r="3465" spans="1:2" x14ac:dyDescent="0.3">
      <c r="A3465" s="2">
        <v>45144</v>
      </c>
      <c r="B3465" s="1">
        <v>1.6</v>
      </c>
    </row>
    <row r="3466" spans="1:2" x14ac:dyDescent="0.3">
      <c r="A3466" s="2">
        <v>45145</v>
      </c>
      <c r="B3466" s="1">
        <v>0</v>
      </c>
    </row>
    <row r="3467" spans="1:2" x14ac:dyDescent="0.3">
      <c r="A3467" s="2">
        <v>45146</v>
      </c>
      <c r="B3467" s="1">
        <v>0</v>
      </c>
    </row>
    <row r="3468" spans="1:2" x14ac:dyDescent="0.3">
      <c r="A3468" s="2">
        <v>45147</v>
      </c>
      <c r="B3468" s="1">
        <v>0</v>
      </c>
    </row>
    <row r="3469" spans="1:2" x14ac:dyDescent="0.3">
      <c r="A3469" s="2">
        <v>45148</v>
      </c>
      <c r="B3469" s="1">
        <v>0</v>
      </c>
    </row>
    <row r="3470" spans="1:2" x14ac:dyDescent="0.3">
      <c r="A3470" s="2">
        <v>45149</v>
      </c>
      <c r="B3470" s="1">
        <v>0</v>
      </c>
    </row>
    <row r="3471" spans="1:2" x14ac:dyDescent="0.3">
      <c r="A3471" s="2">
        <v>45150</v>
      </c>
      <c r="B3471" s="1">
        <v>0.8</v>
      </c>
    </row>
    <row r="3472" spans="1:2" x14ac:dyDescent="0.3">
      <c r="A3472" s="2">
        <v>45151</v>
      </c>
      <c r="B3472" s="1">
        <v>0</v>
      </c>
    </row>
    <row r="3473" spans="1:2" x14ac:dyDescent="0.3">
      <c r="A3473" s="2">
        <v>45152</v>
      </c>
      <c r="B3473" s="1">
        <v>0</v>
      </c>
    </row>
    <row r="3474" spans="1:2" x14ac:dyDescent="0.3">
      <c r="A3474" s="2">
        <v>45153</v>
      </c>
      <c r="B3474" s="1">
        <v>0.4</v>
      </c>
    </row>
    <row r="3475" spans="1:2" x14ac:dyDescent="0.3">
      <c r="A3475" s="2">
        <v>45154</v>
      </c>
      <c r="B3475" s="1">
        <v>0</v>
      </c>
    </row>
    <row r="3476" spans="1:2" x14ac:dyDescent="0.3">
      <c r="A3476" s="2">
        <v>45155</v>
      </c>
      <c r="B3476" s="1">
        <v>0</v>
      </c>
    </row>
    <row r="3477" spans="1:2" x14ac:dyDescent="0.3">
      <c r="A3477" s="2">
        <v>45156</v>
      </c>
      <c r="B3477" s="1">
        <v>0</v>
      </c>
    </row>
    <row r="3478" spans="1:2" x14ac:dyDescent="0.3">
      <c r="A3478" s="2">
        <v>45157</v>
      </c>
      <c r="B3478" s="1">
        <v>1.4</v>
      </c>
    </row>
    <row r="3479" spans="1:2" x14ac:dyDescent="0.3">
      <c r="A3479" s="2">
        <v>45158</v>
      </c>
      <c r="B3479" s="1">
        <v>0.8</v>
      </c>
    </row>
    <row r="3480" spans="1:2" x14ac:dyDescent="0.3">
      <c r="A3480" s="2">
        <v>45159</v>
      </c>
      <c r="B3480" s="1">
        <v>0</v>
      </c>
    </row>
    <row r="3481" spans="1:2" x14ac:dyDescent="0.3">
      <c r="A3481" s="2">
        <v>45160</v>
      </c>
      <c r="B3481" s="1">
        <v>0</v>
      </c>
    </row>
    <row r="3482" spans="1:2" x14ac:dyDescent="0.3">
      <c r="A3482" s="2">
        <v>45161</v>
      </c>
      <c r="B3482" s="1">
        <v>0</v>
      </c>
    </row>
    <row r="3483" spans="1:2" x14ac:dyDescent="0.3">
      <c r="A3483" s="2">
        <v>45162</v>
      </c>
      <c r="B3483" s="1">
        <v>0</v>
      </c>
    </row>
    <row r="3484" spans="1:2" x14ac:dyDescent="0.3">
      <c r="A3484" s="2">
        <v>45163</v>
      </c>
      <c r="B3484" s="1">
        <v>4.2</v>
      </c>
    </row>
    <row r="3485" spans="1:2" x14ac:dyDescent="0.3">
      <c r="A3485" s="2">
        <v>45164</v>
      </c>
      <c r="B3485" s="1">
        <v>9.6</v>
      </c>
    </row>
    <row r="3486" spans="1:2" x14ac:dyDescent="0.3">
      <c r="A3486" s="2">
        <v>45165</v>
      </c>
      <c r="B3486" s="1">
        <v>9.4</v>
      </c>
    </row>
    <row r="3487" spans="1:2" x14ac:dyDescent="0.3">
      <c r="A3487" s="2">
        <v>45166</v>
      </c>
      <c r="B3487" s="1">
        <v>3.4</v>
      </c>
    </row>
    <row r="3488" spans="1:2" x14ac:dyDescent="0.3">
      <c r="A3488" s="2">
        <v>45167</v>
      </c>
      <c r="B3488" s="1">
        <v>6.4</v>
      </c>
    </row>
    <row r="3489" spans="1:2" x14ac:dyDescent="0.3">
      <c r="A3489" s="2">
        <v>45168</v>
      </c>
      <c r="B3489" s="1">
        <v>2.8</v>
      </c>
    </row>
    <row r="3490" spans="1:2" x14ac:dyDescent="0.3">
      <c r="A3490" s="2">
        <v>45169</v>
      </c>
      <c r="B3490" s="1">
        <v>0</v>
      </c>
    </row>
    <row r="3491" spans="1:2" x14ac:dyDescent="0.3">
      <c r="A3491" s="2">
        <v>45170</v>
      </c>
      <c r="B3491" s="1">
        <v>1.2</v>
      </c>
    </row>
    <row r="3492" spans="1:2" x14ac:dyDescent="0.3">
      <c r="A3492" s="2">
        <v>45171</v>
      </c>
      <c r="B3492" s="1">
        <v>1.4</v>
      </c>
    </row>
    <row r="3493" spans="1:2" x14ac:dyDescent="0.3">
      <c r="A3493" s="2">
        <v>45172</v>
      </c>
      <c r="B3493" s="1">
        <v>1.4</v>
      </c>
    </row>
    <row r="3494" spans="1:2" x14ac:dyDescent="0.3">
      <c r="A3494" s="2">
        <v>45173</v>
      </c>
      <c r="B3494" s="1">
        <v>2.8</v>
      </c>
    </row>
    <row r="3495" spans="1:2" x14ac:dyDescent="0.3">
      <c r="A3495" s="2">
        <v>45174</v>
      </c>
      <c r="B3495" s="1"/>
    </row>
    <row r="3496" spans="1:2" x14ac:dyDescent="0.3">
      <c r="A3496" s="2">
        <v>45175</v>
      </c>
      <c r="B3496" s="1">
        <v>0</v>
      </c>
    </row>
    <row r="3497" spans="1:2" x14ac:dyDescent="0.3">
      <c r="A3497" s="2">
        <v>45176</v>
      </c>
      <c r="B3497" s="1">
        <v>0.6</v>
      </c>
    </row>
    <row r="3498" spans="1:2" x14ac:dyDescent="0.3">
      <c r="A3498" s="2">
        <v>45177</v>
      </c>
      <c r="B3498" s="1">
        <v>0.2</v>
      </c>
    </row>
    <row r="3499" spans="1:2" x14ac:dyDescent="0.3">
      <c r="A3499" s="2">
        <v>45178</v>
      </c>
      <c r="B3499" s="1">
        <v>1.8</v>
      </c>
    </row>
    <row r="3500" spans="1:2" x14ac:dyDescent="0.3">
      <c r="A3500" s="2">
        <v>45179</v>
      </c>
      <c r="B3500" s="1">
        <v>16.399999999999999</v>
      </c>
    </row>
    <row r="3501" spans="1:2" x14ac:dyDescent="0.3">
      <c r="A3501" s="2">
        <v>45180</v>
      </c>
      <c r="B3501" s="1">
        <v>25.6</v>
      </c>
    </row>
    <row r="3502" spans="1:2" x14ac:dyDescent="0.3">
      <c r="A3502" s="2">
        <v>45181</v>
      </c>
      <c r="B3502" s="1">
        <v>0.2</v>
      </c>
    </row>
    <row r="3503" spans="1:2" x14ac:dyDescent="0.3">
      <c r="A3503" s="2">
        <v>45182</v>
      </c>
      <c r="B3503" s="1">
        <v>0</v>
      </c>
    </row>
    <row r="3504" spans="1:2" x14ac:dyDescent="0.3">
      <c r="A3504" s="2">
        <v>45183</v>
      </c>
      <c r="B3504" s="1">
        <v>0</v>
      </c>
    </row>
    <row r="3505" spans="1:2" x14ac:dyDescent="0.3">
      <c r="A3505" s="2">
        <v>45184</v>
      </c>
      <c r="B3505" s="1">
        <v>8.4</v>
      </c>
    </row>
    <row r="3506" spans="1:2" x14ac:dyDescent="0.3">
      <c r="A3506" s="2">
        <v>45185</v>
      </c>
      <c r="B3506" s="1">
        <v>1</v>
      </c>
    </row>
    <row r="3507" spans="1:2" x14ac:dyDescent="0.3">
      <c r="A3507" s="2">
        <v>45186</v>
      </c>
      <c r="B3507" s="1">
        <v>0</v>
      </c>
    </row>
    <row r="3508" spans="1:2" x14ac:dyDescent="0.3">
      <c r="A3508" s="2">
        <v>45187</v>
      </c>
      <c r="B3508" s="1">
        <v>0</v>
      </c>
    </row>
    <row r="3509" spans="1:2" x14ac:dyDescent="0.3">
      <c r="A3509" s="2">
        <v>45188</v>
      </c>
      <c r="B3509" s="1">
        <v>0</v>
      </c>
    </row>
    <row r="3510" spans="1:2" x14ac:dyDescent="0.3">
      <c r="A3510" s="2">
        <v>45189</v>
      </c>
      <c r="B3510" s="1">
        <v>0</v>
      </c>
    </row>
    <row r="3511" spans="1:2" x14ac:dyDescent="0.3">
      <c r="A3511" s="2">
        <v>45190</v>
      </c>
      <c r="B3511" s="1">
        <v>8.8000000000000007</v>
      </c>
    </row>
    <row r="3512" spans="1:2" x14ac:dyDescent="0.3">
      <c r="A3512" s="2">
        <v>45191</v>
      </c>
      <c r="B3512" s="1">
        <v>0</v>
      </c>
    </row>
    <row r="3513" spans="1:2" x14ac:dyDescent="0.3">
      <c r="A3513" s="2">
        <v>45192</v>
      </c>
      <c r="B3513" s="1">
        <v>0</v>
      </c>
    </row>
    <row r="3514" spans="1:2" x14ac:dyDescent="0.3">
      <c r="A3514" s="2">
        <v>45193</v>
      </c>
      <c r="B3514" s="1">
        <v>0</v>
      </c>
    </row>
    <row r="3515" spans="1:2" x14ac:dyDescent="0.3">
      <c r="A3515" s="2">
        <v>45194</v>
      </c>
      <c r="B3515" s="1">
        <v>0</v>
      </c>
    </row>
    <row r="3516" spans="1:2" x14ac:dyDescent="0.3">
      <c r="A3516" s="2">
        <v>45195</v>
      </c>
      <c r="B3516" s="1">
        <v>0</v>
      </c>
    </row>
    <row r="3517" spans="1:2" x14ac:dyDescent="0.3">
      <c r="A3517" s="2">
        <v>45196</v>
      </c>
      <c r="B3517" s="1">
        <v>0</v>
      </c>
    </row>
    <row r="3518" spans="1:2" x14ac:dyDescent="0.3">
      <c r="A3518" s="2">
        <v>45197</v>
      </c>
      <c r="B3518" s="1">
        <v>0</v>
      </c>
    </row>
    <row r="3519" spans="1:2" x14ac:dyDescent="0.3">
      <c r="A3519" s="2">
        <v>45198</v>
      </c>
      <c r="B3519" s="1">
        <v>0</v>
      </c>
    </row>
    <row r="3520" spans="1:2" x14ac:dyDescent="0.3">
      <c r="A3520" s="2">
        <v>45199</v>
      </c>
      <c r="B3520" s="1">
        <v>0</v>
      </c>
    </row>
    <row r="3521" spans="1:2" x14ac:dyDescent="0.3">
      <c r="A3521" s="2">
        <v>45200</v>
      </c>
      <c r="B3521" s="1">
        <v>0</v>
      </c>
    </row>
    <row r="3522" spans="1:2" x14ac:dyDescent="0.3">
      <c r="A3522" s="2">
        <v>45201</v>
      </c>
      <c r="B3522" s="1">
        <v>0</v>
      </c>
    </row>
    <row r="3523" spans="1:2" x14ac:dyDescent="0.3">
      <c r="A3523" s="2">
        <v>45202</v>
      </c>
      <c r="B3523" s="1">
        <v>13.4</v>
      </c>
    </row>
    <row r="3524" spans="1:2" x14ac:dyDescent="0.3">
      <c r="A3524" s="2">
        <v>45203</v>
      </c>
      <c r="B3524" s="1">
        <v>0.2</v>
      </c>
    </row>
    <row r="3525" spans="1:2" x14ac:dyDescent="0.3">
      <c r="A3525" s="2">
        <v>45204</v>
      </c>
      <c r="B3525" s="1">
        <v>0</v>
      </c>
    </row>
    <row r="3526" spans="1:2" x14ac:dyDescent="0.3">
      <c r="A3526" s="2">
        <v>45205</v>
      </c>
      <c r="B3526" s="1">
        <v>0</v>
      </c>
    </row>
    <row r="3527" spans="1:2" x14ac:dyDescent="0.3">
      <c r="A3527" s="2">
        <v>45206</v>
      </c>
      <c r="B3527" s="1">
        <v>0</v>
      </c>
    </row>
    <row r="3528" spans="1:2" x14ac:dyDescent="0.3">
      <c r="A3528" s="2">
        <v>45207</v>
      </c>
      <c r="B3528" s="1">
        <v>0</v>
      </c>
    </row>
    <row r="3529" spans="1:2" x14ac:dyDescent="0.3">
      <c r="A3529" s="2">
        <v>45208</v>
      </c>
      <c r="B3529" s="1">
        <v>0</v>
      </c>
    </row>
    <row r="3530" spans="1:2" x14ac:dyDescent="0.3">
      <c r="A3530" s="2">
        <v>45209</v>
      </c>
      <c r="B3530" s="1">
        <v>0</v>
      </c>
    </row>
    <row r="3531" spans="1:2" x14ac:dyDescent="0.3">
      <c r="A3531" s="2">
        <v>45210</v>
      </c>
      <c r="B3531" s="1">
        <v>0</v>
      </c>
    </row>
    <row r="3532" spans="1:2" x14ac:dyDescent="0.3">
      <c r="A3532" s="2">
        <v>45211</v>
      </c>
      <c r="B3532" s="1">
        <v>0</v>
      </c>
    </row>
    <row r="3533" spans="1:2" x14ac:dyDescent="0.3">
      <c r="A3533" s="2">
        <v>45212</v>
      </c>
      <c r="B3533" s="1">
        <v>0.4</v>
      </c>
    </row>
    <row r="3534" spans="1:2" x14ac:dyDescent="0.3">
      <c r="A3534" s="2">
        <v>45213</v>
      </c>
      <c r="B3534" s="1">
        <v>5.6</v>
      </c>
    </row>
    <row r="3535" spans="1:2" x14ac:dyDescent="0.3">
      <c r="A3535" s="2">
        <v>45214</v>
      </c>
      <c r="B3535" s="1">
        <v>1</v>
      </c>
    </row>
    <row r="3536" spans="1:2" x14ac:dyDescent="0.3">
      <c r="A3536" s="2">
        <v>45215</v>
      </c>
      <c r="B3536" s="1">
        <v>0.2</v>
      </c>
    </row>
    <row r="3537" spans="1:2" x14ac:dyDescent="0.3">
      <c r="A3537" s="2">
        <v>45216</v>
      </c>
      <c r="B3537" s="1">
        <v>0</v>
      </c>
    </row>
    <row r="3538" spans="1:2" x14ac:dyDescent="0.3">
      <c r="A3538" s="2">
        <v>45217</v>
      </c>
      <c r="B3538" s="1">
        <v>1.2</v>
      </c>
    </row>
    <row r="3539" spans="1:2" x14ac:dyDescent="0.3">
      <c r="A3539" s="2">
        <v>45218</v>
      </c>
      <c r="B3539" s="1">
        <v>1.6</v>
      </c>
    </row>
    <row r="3540" spans="1:2" x14ac:dyDescent="0.3">
      <c r="A3540" s="2">
        <v>45219</v>
      </c>
      <c r="B3540" s="1">
        <v>4.2</v>
      </c>
    </row>
    <row r="3541" spans="1:2" x14ac:dyDescent="0.3">
      <c r="A3541" s="2">
        <v>45220</v>
      </c>
      <c r="B3541" s="1">
        <v>0</v>
      </c>
    </row>
    <row r="3542" spans="1:2" x14ac:dyDescent="0.3">
      <c r="A3542" s="2">
        <v>45221</v>
      </c>
      <c r="B3542" s="1">
        <v>0</v>
      </c>
    </row>
    <row r="3543" spans="1:2" x14ac:dyDescent="0.3">
      <c r="A3543" s="2">
        <v>45222</v>
      </c>
      <c r="B3543" s="1">
        <v>9.8000000000000007</v>
      </c>
    </row>
    <row r="3544" spans="1:2" x14ac:dyDescent="0.3">
      <c r="A3544" s="2">
        <v>45223</v>
      </c>
      <c r="B3544" s="1">
        <v>1.4</v>
      </c>
    </row>
    <row r="3545" spans="1:2" x14ac:dyDescent="0.3">
      <c r="A3545" s="2">
        <v>45224</v>
      </c>
      <c r="B3545" s="1">
        <v>0</v>
      </c>
    </row>
    <row r="3546" spans="1:2" x14ac:dyDescent="0.3">
      <c r="A3546" s="2">
        <v>45225</v>
      </c>
      <c r="B3546" s="1">
        <v>30.2</v>
      </c>
    </row>
    <row r="3547" spans="1:2" x14ac:dyDescent="0.3">
      <c r="A3547" s="2">
        <v>45226</v>
      </c>
      <c r="B3547" s="1">
        <v>11.4</v>
      </c>
    </row>
    <row r="3548" spans="1:2" x14ac:dyDescent="0.3">
      <c r="A3548" s="2">
        <v>45227</v>
      </c>
      <c r="B3548" s="1">
        <v>4.4000000000000004</v>
      </c>
    </row>
    <row r="3549" spans="1:2" x14ac:dyDescent="0.3">
      <c r="A3549" s="2">
        <v>45228</v>
      </c>
      <c r="B3549" s="1">
        <v>6</v>
      </c>
    </row>
    <row r="3550" spans="1:2" x14ac:dyDescent="0.3">
      <c r="A3550" s="2">
        <v>45229</v>
      </c>
      <c r="B3550" s="1">
        <v>0.4</v>
      </c>
    </row>
    <row r="3551" spans="1:2" x14ac:dyDescent="0.3">
      <c r="A3551" s="2">
        <v>45230</v>
      </c>
      <c r="B3551" s="1">
        <v>0</v>
      </c>
    </row>
    <row r="3552" spans="1:2" x14ac:dyDescent="0.3">
      <c r="A3552" s="2">
        <v>45231</v>
      </c>
      <c r="B3552" s="1">
        <v>6.8</v>
      </c>
    </row>
    <row r="3553" spans="1:2" x14ac:dyDescent="0.3">
      <c r="A3553" s="2">
        <v>45232</v>
      </c>
      <c r="B3553" s="1">
        <v>28.2</v>
      </c>
    </row>
    <row r="3554" spans="1:2" x14ac:dyDescent="0.3">
      <c r="A3554" s="2">
        <v>45233</v>
      </c>
      <c r="B3554" s="1">
        <v>3.4</v>
      </c>
    </row>
    <row r="3555" spans="1:2" x14ac:dyDescent="0.3">
      <c r="A3555" s="2">
        <v>45234</v>
      </c>
      <c r="B3555" s="1">
        <v>7.4</v>
      </c>
    </row>
    <row r="3556" spans="1:2" x14ac:dyDescent="0.3">
      <c r="A3556" s="2">
        <v>45235</v>
      </c>
      <c r="B3556" s="1">
        <v>0</v>
      </c>
    </row>
    <row r="3557" spans="1:2" x14ac:dyDescent="0.3">
      <c r="A3557" s="2">
        <v>45236</v>
      </c>
      <c r="B3557" s="1">
        <v>2.2000000000000002</v>
      </c>
    </row>
    <row r="3558" spans="1:2" x14ac:dyDescent="0.3">
      <c r="A3558" s="2">
        <v>45237</v>
      </c>
      <c r="B3558" s="1">
        <v>0.6</v>
      </c>
    </row>
    <row r="3559" spans="1:2" x14ac:dyDescent="0.3">
      <c r="A3559" s="2">
        <v>45238</v>
      </c>
      <c r="B3559" s="1">
        <v>15</v>
      </c>
    </row>
    <row r="3560" spans="1:2" x14ac:dyDescent="0.3">
      <c r="A3560" s="2">
        <v>45239</v>
      </c>
      <c r="B3560" s="1">
        <v>1.2</v>
      </c>
    </row>
    <row r="3561" spans="1:2" x14ac:dyDescent="0.3">
      <c r="A3561" s="2">
        <v>45240</v>
      </c>
      <c r="B3561" s="1">
        <v>13.2</v>
      </c>
    </row>
    <row r="3562" spans="1:2" x14ac:dyDescent="0.3">
      <c r="A3562" s="2">
        <v>45241</v>
      </c>
      <c r="B3562" s="1">
        <v>2</v>
      </c>
    </row>
    <row r="3563" spans="1:2" x14ac:dyDescent="0.3">
      <c r="A3563" s="2">
        <v>45242</v>
      </c>
      <c r="B3563" s="1">
        <v>0</v>
      </c>
    </row>
    <row r="3564" spans="1:2" x14ac:dyDescent="0.3">
      <c r="A3564" s="2">
        <v>45243</v>
      </c>
      <c r="B3564" s="1">
        <v>0</v>
      </c>
    </row>
    <row r="3565" spans="1:2" x14ac:dyDescent="0.3">
      <c r="A3565" s="2">
        <v>45244</v>
      </c>
      <c r="B3565" s="1">
        <v>8</v>
      </c>
    </row>
    <row r="3566" spans="1:2" x14ac:dyDescent="0.3">
      <c r="A3566" s="2">
        <v>45245</v>
      </c>
      <c r="B3566" s="1">
        <v>0.8</v>
      </c>
    </row>
    <row r="3567" spans="1:2" x14ac:dyDescent="0.3">
      <c r="A3567" s="2">
        <v>45246</v>
      </c>
      <c r="B3567" s="1">
        <v>0.8</v>
      </c>
    </row>
    <row r="3568" spans="1:2" x14ac:dyDescent="0.3">
      <c r="A3568" s="2">
        <v>45247</v>
      </c>
      <c r="B3568" s="1">
        <v>1.4</v>
      </c>
    </row>
    <row r="3569" spans="1:2" x14ac:dyDescent="0.3">
      <c r="A3569" s="2">
        <v>45248</v>
      </c>
      <c r="B3569" s="1">
        <v>0</v>
      </c>
    </row>
    <row r="3570" spans="1:2" x14ac:dyDescent="0.3">
      <c r="A3570" s="2">
        <v>45249</v>
      </c>
      <c r="B3570" s="1">
        <v>0</v>
      </c>
    </row>
    <row r="3571" spans="1:2" x14ac:dyDescent="0.3">
      <c r="A3571" s="2">
        <v>45250</v>
      </c>
      <c r="B3571" s="1">
        <v>7.8</v>
      </c>
    </row>
    <row r="3572" spans="1:2" x14ac:dyDescent="0.3">
      <c r="A3572" s="2">
        <v>45251</v>
      </c>
      <c r="B3572" s="1">
        <v>14.8</v>
      </c>
    </row>
    <row r="3573" spans="1:2" x14ac:dyDescent="0.3">
      <c r="A3573" s="2">
        <v>45252</v>
      </c>
      <c r="B3573" s="1">
        <v>11.8</v>
      </c>
    </row>
    <row r="3574" spans="1:2" x14ac:dyDescent="0.3">
      <c r="A3574" s="2">
        <v>45253</v>
      </c>
      <c r="B3574" s="1">
        <v>0.2</v>
      </c>
    </row>
    <row r="3575" spans="1:2" x14ac:dyDescent="0.3">
      <c r="A3575" s="2">
        <v>45254</v>
      </c>
      <c r="B3575" s="1">
        <v>0</v>
      </c>
    </row>
    <row r="3576" spans="1:2" x14ac:dyDescent="0.3">
      <c r="A3576" s="2">
        <v>45255</v>
      </c>
      <c r="B3576" s="1">
        <v>0</v>
      </c>
    </row>
    <row r="3577" spans="1:2" x14ac:dyDescent="0.3">
      <c r="A3577" s="2">
        <v>45256</v>
      </c>
      <c r="B3577" s="1">
        <v>0</v>
      </c>
    </row>
    <row r="3578" spans="1:2" x14ac:dyDescent="0.3">
      <c r="A3578" s="2">
        <v>45257</v>
      </c>
      <c r="B3578" s="1">
        <v>6.8</v>
      </c>
    </row>
    <row r="3579" spans="1:2" x14ac:dyDescent="0.3">
      <c r="A3579" s="2">
        <v>45258</v>
      </c>
      <c r="B3579" s="1">
        <v>10.6</v>
      </c>
    </row>
    <row r="3580" spans="1:2" x14ac:dyDescent="0.3">
      <c r="A3580" s="2">
        <v>45259</v>
      </c>
      <c r="B3580" s="1">
        <v>7.2</v>
      </c>
    </row>
    <row r="3581" spans="1:2" x14ac:dyDescent="0.3">
      <c r="A3581" s="2">
        <v>45260</v>
      </c>
      <c r="B3581" s="1">
        <v>8.8000000000000007</v>
      </c>
    </row>
    <row r="3582" spans="1:2" x14ac:dyDescent="0.3">
      <c r="A3582" s="2">
        <v>45261</v>
      </c>
      <c r="B3582" s="1">
        <v>3.6</v>
      </c>
    </row>
    <row r="3583" spans="1:2" x14ac:dyDescent="0.3">
      <c r="A3583" s="2">
        <v>45262</v>
      </c>
      <c r="B3583" s="1">
        <v>7.6</v>
      </c>
    </row>
    <row r="3584" spans="1:2" x14ac:dyDescent="0.3">
      <c r="A3584" s="2">
        <v>45263</v>
      </c>
      <c r="B3584" s="1">
        <v>0.2</v>
      </c>
    </row>
    <row r="3585" spans="1:2" x14ac:dyDescent="0.3">
      <c r="A3585" s="2">
        <v>45264</v>
      </c>
      <c r="B3585" s="1">
        <v>2.4</v>
      </c>
    </row>
    <row r="3586" spans="1:2" x14ac:dyDescent="0.3">
      <c r="A3586" s="2">
        <v>45265</v>
      </c>
      <c r="B3586" s="1">
        <v>0.2</v>
      </c>
    </row>
    <row r="3587" spans="1:2" x14ac:dyDescent="0.3">
      <c r="A3587" s="2">
        <v>45266</v>
      </c>
      <c r="B3587" s="1">
        <v>0</v>
      </c>
    </row>
    <row r="3588" spans="1:2" x14ac:dyDescent="0.3">
      <c r="A3588" s="2">
        <v>45267</v>
      </c>
      <c r="B3588" s="1">
        <v>7.2</v>
      </c>
    </row>
    <row r="3589" spans="1:2" x14ac:dyDescent="0.3">
      <c r="A3589" s="2">
        <v>45268</v>
      </c>
      <c r="B3589" s="1">
        <v>2</v>
      </c>
    </row>
    <row r="3590" spans="1:2" x14ac:dyDescent="0.3">
      <c r="A3590" s="2">
        <v>45269</v>
      </c>
      <c r="B3590" s="1">
        <v>0.2</v>
      </c>
    </row>
    <row r="3591" spans="1:2" x14ac:dyDescent="0.3">
      <c r="A3591" s="2">
        <v>45270</v>
      </c>
      <c r="B3591" s="1">
        <v>0</v>
      </c>
    </row>
    <row r="3592" spans="1:2" x14ac:dyDescent="0.3">
      <c r="A3592" s="2">
        <v>45271</v>
      </c>
      <c r="B3592" s="1">
        <v>0</v>
      </c>
    </row>
    <row r="3593" spans="1:2" x14ac:dyDescent="0.3">
      <c r="A3593" s="2">
        <v>45272</v>
      </c>
      <c r="B3593" s="1">
        <v>5.8</v>
      </c>
    </row>
    <row r="3594" spans="1:2" x14ac:dyDescent="0.3">
      <c r="A3594" s="2">
        <v>45273</v>
      </c>
      <c r="B3594" s="1">
        <v>8.8000000000000007</v>
      </c>
    </row>
    <row r="3595" spans="1:2" x14ac:dyDescent="0.3">
      <c r="A3595" s="2">
        <v>45274</v>
      </c>
      <c r="B3595" s="1">
        <v>2.4</v>
      </c>
    </row>
    <row r="3596" spans="1:2" x14ac:dyDescent="0.3">
      <c r="A3596" s="2">
        <v>45275</v>
      </c>
      <c r="B3596" s="1">
        <v>0</v>
      </c>
    </row>
    <row r="3597" spans="1:2" x14ac:dyDescent="0.3">
      <c r="A3597" s="2">
        <v>45276</v>
      </c>
      <c r="B3597" s="1">
        <v>0</v>
      </c>
    </row>
    <row r="3598" spans="1:2" x14ac:dyDescent="0.3">
      <c r="A3598" s="2">
        <v>45277</v>
      </c>
      <c r="B3598" s="1">
        <v>0</v>
      </c>
    </row>
    <row r="3599" spans="1:2" x14ac:dyDescent="0.3">
      <c r="A3599" s="2">
        <v>45278</v>
      </c>
      <c r="B3599" s="1">
        <v>0</v>
      </c>
    </row>
    <row r="3600" spans="1:2" x14ac:dyDescent="0.3">
      <c r="A3600" s="2">
        <v>45279</v>
      </c>
      <c r="B3600" s="1">
        <v>2.2000000000000002</v>
      </c>
    </row>
    <row r="3601" spans="1:2" x14ac:dyDescent="0.3">
      <c r="A3601" s="2">
        <v>45280</v>
      </c>
      <c r="B3601" s="1">
        <v>14.6</v>
      </c>
    </row>
    <row r="3602" spans="1:2" x14ac:dyDescent="0.3">
      <c r="A3602" s="2">
        <v>45281</v>
      </c>
      <c r="B3602" s="1">
        <v>0</v>
      </c>
    </row>
    <row r="3603" spans="1:2" x14ac:dyDescent="0.3">
      <c r="A3603" s="2">
        <v>45282</v>
      </c>
      <c r="B3603" s="1">
        <v>0</v>
      </c>
    </row>
    <row r="3604" spans="1:2" x14ac:dyDescent="0.3">
      <c r="A3604" s="2">
        <v>45283</v>
      </c>
      <c r="B3604" s="1">
        <v>0</v>
      </c>
    </row>
    <row r="3605" spans="1:2" x14ac:dyDescent="0.3">
      <c r="A3605" s="2">
        <v>45284</v>
      </c>
      <c r="B3605" s="1">
        <v>0</v>
      </c>
    </row>
    <row r="3606" spans="1:2" x14ac:dyDescent="0.3">
      <c r="A3606" s="2">
        <v>45285</v>
      </c>
      <c r="B3606" s="1">
        <v>0</v>
      </c>
    </row>
    <row r="3607" spans="1:2" x14ac:dyDescent="0.3">
      <c r="A3607" s="2">
        <v>45286</v>
      </c>
      <c r="B3607" s="1">
        <v>0</v>
      </c>
    </row>
    <row r="3608" spans="1:2" x14ac:dyDescent="0.3">
      <c r="A3608" s="2">
        <v>45287</v>
      </c>
      <c r="B3608" s="1">
        <v>0</v>
      </c>
    </row>
    <row r="3609" spans="1:2" x14ac:dyDescent="0.3">
      <c r="A3609" s="2">
        <v>45288</v>
      </c>
      <c r="B3609" s="1">
        <v>0.4</v>
      </c>
    </row>
    <row r="3610" spans="1:2" x14ac:dyDescent="0.3">
      <c r="A3610" s="2">
        <v>45289</v>
      </c>
      <c r="B3610" s="1">
        <v>0.2</v>
      </c>
    </row>
    <row r="3611" spans="1:2" x14ac:dyDescent="0.3">
      <c r="A3611" s="2">
        <v>45290</v>
      </c>
      <c r="B3611" s="1">
        <v>0</v>
      </c>
    </row>
    <row r="3612" spans="1:2" x14ac:dyDescent="0.3">
      <c r="A3612" s="11">
        <v>45291</v>
      </c>
      <c r="B3612" s="12">
        <v>0.8</v>
      </c>
    </row>
    <row r="3613" spans="1:2" x14ac:dyDescent="0.3">
      <c r="A3613" s="9"/>
      <c r="B361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AEF5-F4C0-4AE0-8E50-9D5737CFBB7D}">
  <dimension ref="A1:Z3644"/>
  <sheetViews>
    <sheetView topLeftCell="J1" workbookViewId="0">
      <selection activeCell="Z3" sqref="Z3"/>
    </sheetView>
  </sheetViews>
  <sheetFormatPr baseColWidth="10" defaultRowHeight="14.4" x14ac:dyDescent="0.3"/>
  <cols>
    <col min="1" max="1" width="11.5546875" customWidth="1"/>
    <col min="12" max="15" width="11.5546875" style="7"/>
  </cols>
  <sheetData>
    <row r="1" spans="1:26" x14ac:dyDescent="0.3">
      <c r="A1" s="33" t="s">
        <v>24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</row>
    <row r="2" spans="1:26" x14ac:dyDescent="0.3">
      <c r="A2" s="13" t="s">
        <v>25</v>
      </c>
      <c r="B2" s="13" t="s">
        <v>26</v>
      </c>
      <c r="C2" s="13" t="s">
        <v>27</v>
      </c>
      <c r="D2" s="13" t="s">
        <v>28</v>
      </c>
      <c r="E2" s="13" t="s">
        <v>29</v>
      </c>
      <c r="F2" s="13" t="s">
        <v>30</v>
      </c>
      <c r="G2" s="13" t="s">
        <v>31</v>
      </c>
      <c r="H2" s="13" t="s">
        <v>32</v>
      </c>
      <c r="I2" s="13" t="s">
        <v>33</v>
      </c>
      <c r="J2" s="13" t="s">
        <v>34</v>
      </c>
      <c r="K2" s="13" t="s">
        <v>35</v>
      </c>
      <c r="L2" s="22" t="s">
        <v>36</v>
      </c>
      <c r="M2" s="22" t="s">
        <v>37</v>
      </c>
      <c r="N2" s="22" t="s">
        <v>38</v>
      </c>
      <c r="O2" s="22" t="s">
        <v>39</v>
      </c>
      <c r="P2" s="13" t="s">
        <v>40</v>
      </c>
      <c r="Q2" s="13" t="s">
        <v>41</v>
      </c>
      <c r="R2" s="13" t="s">
        <v>42</v>
      </c>
      <c r="S2" s="13" t="s">
        <v>43</v>
      </c>
      <c r="T2" s="13" t="s">
        <v>44</v>
      </c>
    </row>
    <row r="3" spans="1:26" x14ac:dyDescent="0.3">
      <c r="A3" s="14">
        <v>41640</v>
      </c>
      <c r="B3" s="15" t="s">
        <v>45</v>
      </c>
      <c r="C3" s="15" t="s">
        <v>46</v>
      </c>
      <c r="D3" s="15" t="s">
        <v>47</v>
      </c>
      <c r="E3" s="16">
        <v>170</v>
      </c>
      <c r="F3" s="17">
        <v>136</v>
      </c>
      <c r="G3" s="17">
        <v>8</v>
      </c>
      <c r="H3" s="17">
        <v>63</v>
      </c>
      <c r="I3" s="15" t="s">
        <v>48</v>
      </c>
      <c r="J3" s="17">
        <v>210</v>
      </c>
      <c r="K3" s="15" t="s">
        <v>49</v>
      </c>
      <c r="L3" s="27">
        <v>17</v>
      </c>
      <c r="M3" s="28">
        <v>19</v>
      </c>
      <c r="N3" s="28">
        <v>147</v>
      </c>
      <c r="O3" s="29" t="s">
        <v>50</v>
      </c>
      <c r="P3" s="16">
        <v>64</v>
      </c>
      <c r="Q3" s="16">
        <v>100</v>
      </c>
      <c r="R3" s="15" t="s">
        <v>51</v>
      </c>
      <c r="S3" s="16">
        <v>36</v>
      </c>
      <c r="T3" s="15" t="s">
        <v>52</v>
      </c>
      <c r="U3">
        <f>L3*$V$3/$V$5*$V$4</f>
        <v>2.9670666666666663</v>
      </c>
      <c r="V3">
        <f>2*3.1416</f>
        <v>6.2831999999999999</v>
      </c>
      <c r="W3">
        <v>1</v>
      </c>
      <c r="X3">
        <f>COUNTIFS($U:$U,"&lt;0.1014,=&gt;6.1818",$M:$M,"&gt;=10")</f>
        <v>0</v>
      </c>
      <c r="Z3">
        <f>Y9/16</f>
        <v>0.39269908169872414</v>
      </c>
    </row>
    <row r="4" spans="1:26" x14ac:dyDescent="0.3">
      <c r="A4" s="14">
        <v>41641</v>
      </c>
      <c r="B4" s="15" t="s">
        <v>45</v>
      </c>
      <c r="C4" s="15" t="s">
        <v>46</v>
      </c>
      <c r="D4" s="15" t="s">
        <v>47</v>
      </c>
      <c r="E4" s="16">
        <v>170</v>
      </c>
      <c r="F4" s="17">
        <v>111</v>
      </c>
      <c r="G4" s="17">
        <v>4</v>
      </c>
      <c r="H4" s="17">
        <v>45</v>
      </c>
      <c r="I4" s="15" t="s">
        <v>53</v>
      </c>
      <c r="J4" s="17">
        <v>177</v>
      </c>
      <c r="K4" s="15" t="s">
        <v>54</v>
      </c>
      <c r="L4" s="27">
        <v>14</v>
      </c>
      <c r="M4" s="28">
        <v>8</v>
      </c>
      <c r="N4" s="28">
        <v>86</v>
      </c>
      <c r="O4" s="29" t="s">
        <v>55</v>
      </c>
      <c r="P4" s="16">
        <v>77</v>
      </c>
      <c r="Q4" s="16">
        <v>100</v>
      </c>
      <c r="R4" s="15" t="s">
        <v>51</v>
      </c>
      <c r="S4" s="16">
        <v>54</v>
      </c>
      <c r="T4" s="15" t="s">
        <v>56</v>
      </c>
      <c r="U4">
        <f t="shared" ref="U4:U67" si="0">L4*$V$3/$V$5*$V$4</f>
        <v>2.4434666666666667</v>
      </c>
      <c r="V4">
        <v>10</v>
      </c>
      <c r="W4">
        <v>2</v>
      </c>
    </row>
    <row r="5" spans="1:26" x14ac:dyDescent="0.3">
      <c r="A5" s="14">
        <v>41642</v>
      </c>
      <c r="B5" s="15" t="s">
        <v>45</v>
      </c>
      <c r="C5" s="15" t="s">
        <v>46</v>
      </c>
      <c r="D5" s="15" t="s">
        <v>47</v>
      </c>
      <c r="E5" s="16">
        <v>170</v>
      </c>
      <c r="F5" s="17">
        <v>125</v>
      </c>
      <c r="G5" s="17">
        <v>40</v>
      </c>
      <c r="H5" s="17">
        <v>75</v>
      </c>
      <c r="I5" s="15" t="s">
        <v>57</v>
      </c>
      <c r="J5" s="17">
        <v>175</v>
      </c>
      <c r="K5" s="15" t="s">
        <v>58</v>
      </c>
      <c r="L5" s="27">
        <v>12</v>
      </c>
      <c r="M5" s="28">
        <v>3</v>
      </c>
      <c r="N5" s="28">
        <v>58</v>
      </c>
      <c r="O5" s="29" t="s">
        <v>59</v>
      </c>
      <c r="P5" s="16">
        <v>78</v>
      </c>
      <c r="Q5" s="16">
        <v>100</v>
      </c>
      <c r="R5" s="15" t="s">
        <v>60</v>
      </c>
      <c r="S5" s="16">
        <v>42</v>
      </c>
      <c r="T5" s="15" t="s">
        <v>61</v>
      </c>
      <c r="U5">
        <f t="shared" si="0"/>
        <v>2.0943999999999998</v>
      </c>
      <c r="V5">
        <v>360</v>
      </c>
      <c r="W5">
        <v>3</v>
      </c>
    </row>
    <row r="6" spans="1:26" x14ac:dyDescent="0.3">
      <c r="A6" s="14">
        <v>41643</v>
      </c>
      <c r="B6" s="15" t="s">
        <v>45</v>
      </c>
      <c r="C6" s="15" t="s">
        <v>46</v>
      </c>
      <c r="D6" s="15" t="s">
        <v>47</v>
      </c>
      <c r="E6" s="16">
        <v>170</v>
      </c>
      <c r="F6" s="17">
        <v>102</v>
      </c>
      <c r="G6" s="17">
        <v>58</v>
      </c>
      <c r="H6" s="17">
        <v>49</v>
      </c>
      <c r="I6" s="15" t="s">
        <v>62</v>
      </c>
      <c r="J6" s="17">
        <v>154</v>
      </c>
      <c r="K6" s="15" t="s">
        <v>63</v>
      </c>
      <c r="L6" s="27">
        <v>27</v>
      </c>
      <c r="M6" s="28">
        <v>28</v>
      </c>
      <c r="N6" s="28">
        <v>156</v>
      </c>
      <c r="O6" s="29" t="s">
        <v>64</v>
      </c>
      <c r="P6" s="16">
        <v>58</v>
      </c>
      <c r="Q6" s="16">
        <v>90</v>
      </c>
      <c r="R6" s="15" t="s">
        <v>65</v>
      </c>
      <c r="S6" s="16">
        <v>38</v>
      </c>
      <c r="T6" s="15" t="s">
        <v>66</v>
      </c>
      <c r="U6">
        <f t="shared" si="0"/>
        <v>4.7123999999999997</v>
      </c>
      <c r="W6">
        <v>4</v>
      </c>
    </row>
    <row r="7" spans="1:26" x14ac:dyDescent="0.3">
      <c r="A7" s="14">
        <v>41644</v>
      </c>
      <c r="B7" s="15" t="s">
        <v>45</v>
      </c>
      <c r="C7" s="15" t="s">
        <v>46</v>
      </c>
      <c r="D7" s="15" t="s">
        <v>47</v>
      </c>
      <c r="E7" s="16">
        <v>170</v>
      </c>
      <c r="F7" s="17">
        <v>131</v>
      </c>
      <c r="G7" s="17">
        <v>0</v>
      </c>
      <c r="H7" s="17">
        <v>49</v>
      </c>
      <c r="I7" s="15" t="s">
        <v>67</v>
      </c>
      <c r="J7" s="17">
        <v>213</v>
      </c>
      <c r="K7" s="15" t="s">
        <v>68</v>
      </c>
      <c r="L7" s="27">
        <v>26</v>
      </c>
      <c r="M7" s="28">
        <v>19</v>
      </c>
      <c r="N7" s="28">
        <v>128</v>
      </c>
      <c r="O7" s="29" t="s">
        <v>69</v>
      </c>
      <c r="P7" s="16">
        <v>55</v>
      </c>
      <c r="Q7" s="16">
        <v>87</v>
      </c>
      <c r="R7" s="15" t="s">
        <v>70</v>
      </c>
      <c r="S7" s="16">
        <v>42</v>
      </c>
      <c r="T7" s="15" t="s">
        <v>71</v>
      </c>
      <c r="U7">
        <f t="shared" si="0"/>
        <v>4.5378666666666669</v>
      </c>
      <c r="W7">
        <v>5</v>
      </c>
    </row>
    <row r="8" spans="1:26" x14ac:dyDescent="0.3">
      <c r="A8" s="14">
        <v>41645</v>
      </c>
      <c r="B8" s="15" t="s">
        <v>45</v>
      </c>
      <c r="C8" s="15" t="s">
        <v>46</v>
      </c>
      <c r="D8" s="15" t="s">
        <v>47</v>
      </c>
      <c r="E8" s="16">
        <v>170</v>
      </c>
      <c r="F8" s="17">
        <v>140</v>
      </c>
      <c r="G8" s="17">
        <v>0</v>
      </c>
      <c r="H8" s="17">
        <v>72</v>
      </c>
      <c r="I8" s="15" t="s">
        <v>72</v>
      </c>
      <c r="J8" s="17">
        <v>208</v>
      </c>
      <c r="K8" s="15" t="s">
        <v>73</v>
      </c>
      <c r="L8" s="27">
        <v>20</v>
      </c>
      <c r="M8" s="28">
        <v>19</v>
      </c>
      <c r="N8" s="28">
        <v>169</v>
      </c>
      <c r="O8" s="29" t="s">
        <v>74</v>
      </c>
      <c r="P8" s="16">
        <v>60</v>
      </c>
      <c r="Q8" s="16">
        <v>99</v>
      </c>
      <c r="R8" s="15" t="s">
        <v>51</v>
      </c>
      <c r="S8" s="16">
        <v>45</v>
      </c>
      <c r="T8" s="15" t="s">
        <v>75</v>
      </c>
      <c r="U8">
        <f t="shared" si="0"/>
        <v>3.4906666666666668</v>
      </c>
      <c r="V8">
        <f>PI()</f>
        <v>3.1415926535897931</v>
      </c>
      <c r="W8">
        <v>6</v>
      </c>
    </row>
    <row r="9" spans="1:26" x14ac:dyDescent="0.3">
      <c r="A9" s="14">
        <v>41646</v>
      </c>
      <c r="B9" s="15" t="s">
        <v>45</v>
      </c>
      <c r="C9" s="15" t="s">
        <v>46</v>
      </c>
      <c r="D9" s="15" t="s">
        <v>47</v>
      </c>
      <c r="E9" s="16">
        <v>170</v>
      </c>
      <c r="F9" s="17">
        <v>132</v>
      </c>
      <c r="G9" s="17">
        <v>0</v>
      </c>
      <c r="H9" s="17">
        <v>72</v>
      </c>
      <c r="I9" s="15" t="s">
        <v>76</v>
      </c>
      <c r="J9" s="17">
        <v>191</v>
      </c>
      <c r="K9" s="15" t="s">
        <v>77</v>
      </c>
      <c r="L9" s="27">
        <v>20</v>
      </c>
      <c r="M9" s="28">
        <v>11</v>
      </c>
      <c r="N9" s="28">
        <v>106</v>
      </c>
      <c r="O9" s="29" t="s">
        <v>52</v>
      </c>
      <c r="P9" s="16">
        <v>76</v>
      </c>
      <c r="Q9" s="16">
        <v>100</v>
      </c>
      <c r="R9" s="15" t="s">
        <v>51</v>
      </c>
      <c r="S9" s="16">
        <v>46</v>
      </c>
      <c r="T9" s="15" t="s">
        <v>71</v>
      </c>
      <c r="U9">
        <f t="shared" si="0"/>
        <v>3.4906666666666668</v>
      </c>
      <c r="W9">
        <v>7</v>
      </c>
      <c r="Y9">
        <f>2*V8</f>
        <v>6.2831853071795862</v>
      </c>
    </row>
    <row r="10" spans="1:26" x14ac:dyDescent="0.3">
      <c r="A10" s="14">
        <v>41647</v>
      </c>
      <c r="B10" s="15" t="s">
        <v>45</v>
      </c>
      <c r="C10" s="15" t="s">
        <v>46</v>
      </c>
      <c r="D10" s="15" t="s">
        <v>47</v>
      </c>
      <c r="E10" s="16">
        <v>170</v>
      </c>
      <c r="F10" s="17">
        <v>146</v>
      </c>
      <c r="G10" s="17">
        <v>0</v>
      </c>
      <c r="H10" s="17">
        <v>84</v>
      </c>
      <c r="I10" s="15" t="s">
        <v>51</v>
      </c>
      <c r="J10" s="17">
        <v>207</v>
      </c>
      <c r="K10" s="15" t="s">
        <v>78</v>
      </c>
      <c r="L10" s="27">
        <v>22</v>
      </c>
      <c r="M10" s="28">
        <v>19</v>
      </c>
      <c r="N10" s="28">
        <v>108</v>
      </c>
      <c r="O10" s="29" t="s">
        <v>79</v>
      </c>
      <c r="P10" s="16">
        <v>47</v>
      </c>
      <c r="Q10" s="16">
        <v>95</v>
      </c>
      <c r="R10" s="15" t="s">
        <v>80</v>
      </c>
      <c r="S10" s="16">
        <v>26</v>
      </c>
      <c r="T10" s="15" t="s">
        <v>81</v>
      </c>
      <c r="U10">
        <f t="shared" si="0"/>
        <v>3.8397333333333332</v>
      </c>
      <c r="W10">
        <v>8</v>
      </c>
    </row>
    <row r="11" spans="1:26" x14ac:dyDescent="0.3">
      <c r="A11" s="14">
        <v>41648</v>
      </c>
      <c r="B11" s="15" t="s">
        <v>45</v>
      </c>
      <c r="C11" s="15" t="s">
        <v>46</v>
      </c>
      <c r="D11" s="15" t="s">
        <v>47</v>
      </c>
      <c r="E11" s="16">
        <v>170</v>
      </c>
      <c r="F11" s="17">
        <v>119</v>
      </c>
      <c r="G11" s="17">
        <v>0</v>
      </c>
      <c r="H11" s="17">
        <v>76</v>
      </c>
      <c r="I11" s="15" t="s">
        <v>82</v>
      </c>
      <c r="J11" s="17">
        <v>162</v>
      </c>
      <c r="K11" s="15" t="s">
        <v>83</v>
      </c>
      <c r="L11" s="29" t="s">
        <v>84</v>
      </c>
      <c r="M11" s="28">
        <v>8</v>
      </c>
      <c r="N11" s="28">
        <v>47</v>
      </c>
      <c r="O11" s="29" t="s">
        <v>85</v>
      </c>
      <c r="P11" s="16">
        <v>85</v>
      </c>
      <c r="Q11" s="16">
        <v>96</v>
      </c>
      <c r="R11" s="15" t="s">
        <v>51</v>
      </c>
      <c r="S11" s="16">
        <v>44</v>
      </c>
      <c r="T11" s="15" t="s">
        <v>86</v>
      </c>
      <c r="U11">
        <f t="shared" si="0"/>
        <v>0.34906666666666669</v>
      </c>
      <c r="W11">
        <v>9</v>
      </c>
    </row>
    <row r="12" spans="1:26" x14ac:dyDescent="0.3">
      <c r="A12" s="14">
        <v>41649</v>
      </c>
      <c r="B12" s="15" t="s">
        <v>45</v>
      </c>
      <c r="C12" s="15" t="s">
        <v>46</v>
      </c>
      <c r="D12" s="15" t="s">
        <v>47</v>
      </c>
      <c r="E12" s="16">
        <v>170</v>
      </c>
      <c r="F12" s="17">
        <v>116</v>
      </c>
      <c r="G12" s="17">
        <v>12</v>
      </c>
      <c r="H12" s="17">
        <v>77</v>
      </c>
      <c r="I12" s="15" t="s">
        <v>51</v>
      </c>
      <c r="J12" s="17">
        <v>155</v>
      </c>
      <c r="K12" s="15" t="s">
        <v>87</v>
      </c>
      <c r="L12" s="29" t="s">
        <v>84</v>
      </c>
      <c r="M12" s="28">
        <v>11</v>
      </c>
      <c r="N12" s="28">
        <v>47</v>
      </c>
      <c r="O12" s="29" t="s">
        <v>64</v>
      </c>
      <c r="P12" s="16">
        <v>79</v>
      </c>
      <c r="Q12" s="16">
        <v>98</v>
      </c>
      <c r="R12" s="15" t="s">
        <v>88</v>
      </c>
      <c r="S12" s="16">
        <v>60</v>
      </c>
      <c r="T12" s="15" t="s">
        <v>89</v>
      </c>
      <c r="U12">
        <f t="shared" si="0"/>
        <v>0.34906666666666669</v>
      </c>
      <c r="W12">
        <v>10</v>
      </c>
    </row>
    <row r="13" spans="1:26" x14ac:dyDescent="0.3">
      <c r="A13" s="14">
        <v>41650</v>
      </c>
      <c r="B13" s="15" t="s">
        <v>45</v>
      </c>
      <c r="C13" s="15" t="s">
        <v>46</v>
      </c>
      <c r="D13" s="15" t="s">
        <v>47</v>
      </c>
      <c r="E13" s="16">
        <v>170</v>
      </c>
      <c r="F13" s="17">
        <v>90</v>
      </c>
      <c r="G13" s="17">
        <v>0</v>
      </c>
      <c r="H13" s="17">
        <v>47</v>
      </c>
      <c r="I13" s="15" t="s">
        <v>51</v>
      </c>
      <c r="J13" s="17">
        <v>132</v>
      </c>
      <c r="K13" s="15" t="s">
        <v>90</v>
      </c>
      <c r="L13" s="27">
        <v>27</v>
      </c>
      <c r="M13" s="28">
        <v>0</v>
      </c>
      <c r="N13" s="28">
        <v>19</v>
      </c>
      <c r="O13" s="29" t="s">
        <v>91</v>
      </c>
      <c r="P13" s="16">
        <v>90</v>
      </c>
      <c r="Q13" s="16">
        <v>100</v>
      </c>
      <c r="R13" s="15" t="s">
        <v>51</v>
      </c>
      <c r="S13" s="16">
        <v>73</v>
      </c>
      <c r="T13" s="15" t="s">
        <v>64</v>
      </c>
      <c r="U13">
        <f t="shared" si="0"/>
        <v>4.7123999999999997</v>
      </c>
      <c r="W13">
        <v>11</v>
      </c>
    </row>
    <row r="14" spans="1:26" x14ac:dyDescent="0.3">
      <c r="A14" s="14">
        <v>41651</v>
      </c>
      <c r="B14" s="15" t="s">
        <v>45</v>
      </c>
      <c r="C14" s="15" t="s">
        <v>46</v>
      </c>
      <c r="D14" s="15" t="s">
        <v>47</v>
      </c>
      <c r="E14" s="16">
        <v>170</v>
      </c>
      <c r="F14" s="17">
        <v>102</v>
      </c>
      <c r="G14" s="17">
        <v>4</v>
      </c>
      <c r="H14" s="17">
        <v>33</v>
      </c>
      <c r="I14" s="15" t="s">
        <v>92</v>
      </c>
      <c r="J14" s="17">
        <v>172</v>
      </c>
      <c r="K14" s="15" t="s">
        <v>93</v>
      </c>
      <c r="L14" s="27">
        <v>22</v>
      </c>
      <c r="M14" s="28">
        <v>22</v>
      </c>
      <c r="N14" s="28">
        <v>100</v>
      </c>
      <c r="O14" s="29" t="s">
        <v>94</v>
      </c>
      <c r="P14" s="16">
        <v>63</v>
      </c>
      <c r="Q14" s="16">
        <v>100</v>
      </c>
      <c r="R14" s="15" t="s">
        <v>51</v>
      </c>
      <c r="S14" s="16">
        <v>43</v>
      </c>
      <c r="T14" s="15" t="s">
        <v>95</v>
      </c>
      <c r="U14">
        <f t="shared" si="0"/>
        <v>3.8397333333333332</v>
      </c>
      <c r="W14">
        <v>12</v>
      </c>
    </row>
    <row r="15" spans="1:26" x14ac:dyDescent="0.3">
      <c r="A15" s="14">
        <v>41652</v>
      </c>
      <c r="B15" s="15" t="s">
        <v>45</v>
      </c>
      <c r="C15" s="15" t="s">
        <v>46</v>
      </c>
      <c r="D15" s="15" t="s">
        <v>47</v>
      </c>
      <c r="E15" s="16">
        <v>170</v>
      </c>
      <c r="F15" s="17">
        <v>84</v>
      </c>
      <c r="G15" s="17">
        <v>6</v>
      </c>
      <c r="H15" s="17">
        <v>38</v>
      </c>
      <c r="I15" s="15" t="s">
        <v>96</v>
      </c>
      <c r="J15" s="17">
        <v>129</v>
      </c>
      <c r="K15" s="15" t="s">
        <v>97</v>
      </c>
      <c r="L15" s="27">
        <v>10</v>
      </c>
      <c r="M15" s="28">
        <v>0</v>
      </c>
      <c r="N15" s="28">
        <v>67</v>
      </c>
      <c r="O15" s="29" t="s">
        <v>98</v>
      </c>
      <c r="P15" s="16">
        <v>76</v>
      </c>
      <c r="Q15" s="16">
        <v>100</v>
      </c>
      <c r="R15" s="15" t="s">
        <v>51</v>
      </c>
      <c r="S15" s="16">
        <v>49</v>
      </c>
      <c r="T15" s="15" t="s">
        <v>99</v>
      </c>
      <c r="U15">
        <f t="shared" si="0"/>
        <v>1.7453333333333334</v>
      </c>
      <c r="W15">
        <v>13</v>
      </c>
    </row>
    <row r="16" spans="1:26" x14ac:dyDescent="0.3">
      <c r="A16" s="14">
        <v>41653</v>
      </c>
      <c r="B16" s="15" t="s">
        <v>45</v>
      </c>
      <c r="C16" s="15" t="s">
        <v>46</v>
      </c>
      <c r="D16" s="15" t="s">
        <v>47</v>
      </c>
      <c r="E16" s="16">
        <v>170</v>
      </c>
      <c r="F16" s="17">
        <v>108</v>
      </c>
      <c r="G16" s="17">
        <v>46</v>
      </c>
      <c r="H16" s="17">
        <v>86</v>
      </c>
      <c r="I16" s="15" t="s">
        <v>100</v>
      </c>
      <c r="J16" s="17">
        <v>131</v>
      </c>
      <c r="K16" s="15" t="s">
        <v>101</v>
      </c>
      <c r="L16" s="29" t="s">
        <v>102</v>
      </c>
      <c r="M16" s="28">
        <v>11</v>
      </c>
      <c r="N16" s="28">
        <v>61</v>
      </c>
      <c r="O16" s="29" t="s">
        <v>103</v>
      </c>
      <c r="P16" s="16">
        <v>91</v>
      </c>
      <c r="Q16" s="16">
        <v>100</v>
      </c>
      <c r="R16" s="15" t="s">
        <v>104</v>
      </c>
      <c r="S16" s="16">
        <v>59</v>
      </c>
      <c r="T16" s="15" t="s">
        <v>86</v>
      </c>
      <c r="U16">
        <f t="shared" si="0"/>
        <v>0.8726666666666667</v>
      </c>
      <c r="W16">
        <v>14</v>
      </c>
    </row>
    <row r="17" spans="1:23" x14ac:dyDescent="0.3">
      <c r="A17" s="14">
        <v>41654</v>
      </c>
      <c r="B17" s="15" t="s">
        <v>45</v>
      </c>
      <c r="C17" s="15" t="s">
        <v>46</v>
      </c>
      <c r="D17" s="15" t="s">
        <v>47</v>
      </c>
      <c r="E17" s="16">
        <v>170</v>
      </c>
      <c r="F17" s="17">
        <v>127</v>
      </c>
      <c r="G17" s="17">
        <v>24</v>
      </c>
      <c r="H17" s="17">
        <v>78</v>
      </c>
      <c r="I17" s="15" t="s">
        <v>105</v>
      </c>
      <c r="J17" s="17">
        <v>176</v>
      </c>
      <c r="K17" s="15" t="s">
        <v>49</v>
      </c>
      <c r="L17" s="27">
        <v>15</v>
      </c>
      <c r="M17" s="28">
        <v>8</v>
      </c>
      <c r="N17" s="28">
        <v>122</v>
      </c>
      <c r="O17" s="29" t="s">
        <v>106</v>
      </c>
      <c r="P17" s="16">
        <v>85</v>
      </c>
      <c r="Q17" s="16">
        <v>100</v>
      </c>
      <c r="R17" s="15" t="s">
        <v>51</v>
      </c>
      <c r="S17" s="16">
        <v>41</v>
      </c>
      <c r="T17" s="15" t="s">
        <v>107</v>
      </c>
      <c r="U17">
        <f t="shared" si="0"/>
        <v>2.6180000000000003</v>
      </c>
      <c r="W17">
        <v>15</v>
      </c>
    </row>
    <row r="18" spans="1:23" x14ac:dyDescent="0.3">
      <c r="A18" s="14">
        <v>41655</v>
      </c>
      <c r="B18" s="15" t="s">
        <v>45</v>
      </c>
      <c r="C18" s="15" t="s">
        <v>46</v>
      </c>
      <c r="D18" s="15" t="s">
        <v>47</v>
      </c>
      <c r="E18" s="16">
        <v>170</v>
      </c>
      <c r="F18" s="17">
        <v>97</v>
      </c>
      <c r="G18" s="17">
        <v>0</v>
      </c>
      <c r="H18" s="17">
        <v>33</v>
      </c>
      <c r="I18" s="15" t="s">
        <v>51</v>
      </c>
      <c r="J18" s="17">
        <v>161</v>
      </c>
      <c r="K18" s="15" t="s">
        <v>68</v>
      </c>
      <c r="L18" s="27">
        <v>29</v>
      </c>
      <c r="M18" s="28">
        <v>14</v>
      </c>
      <c r="N18" s="28">
        <v>92</v>
      </c>
      <c r="O18" s="29" t="s">
        <v>108</v>
      </c>
      <c r="P18" s="16">
        <v>67</v>
      </c>
      <c r="Q18" s="16">
        <v>100</v>
      </c>
      <c r="R18" s="15" t="s">
        <v>51</v>
      </c>
      <c r="S18" s="16">
        <v>31</v>
      </c>
      <c r="T18" s="15" t="s">
        <v>50</v>
      </c>
      <c r="U18">
        <f t="shared" si="0"/>
        <v>5.0614666666666661</v>
      </c>
      <c r="W18">
        <v>16</v>
      </c>
    </row>
    <row r="19" spans="1:23" x14ac:dyDescent="0.3">
      <c r="A19" s="14">
        <v>41656</v>
      </c>
      <c r="B19" s="15" t="s">
        <v>45</v>
      </c>
      <c r="C19" s="15" t="s">
        <v>46</v>
      </c>
      <c r="D19" s="15" t="s">
        <v>47</v>
      </c>
      <c r="E19" s="16">
        <v>170</v>
      </c>
      <c r="F19" s="17">
        <v>122</v>
      </c>
      <c r="G19" s="17">
        <v>0</v>
      </c>
      <c r="H19" s="17">
        <v>99</v>
      </c>
      <c r="I19" s="15" t="s">
        <v>109</v>
      </c>
      <c r="J19" s="17">
        <v>146</v>
      </c>
      <c r="K19" s="15" t="s">
        <v>110</v>
      </c>
      <c r="L19" s="27">
        <v>19</v>
      </c>
      <c r="M19" s="28">
        <v>28</v>
      </c>
      <c r="N19" s="28">
        <v>150</v>
      </c>
      <c r="O19" s="29" t="s">
        <v>111</v>
      </c>
      <c r="P19" s="16">
        <v>49</v>
      </c>
      <c r="Q19" s="16">
        <v>63</v>
      </c>
      <c r="R19" s="15" t="s">
        <v>112</v>
      </c>
      <c r="S19" s="16">
        <v>42</v>
      </c>
      <c r="T19" s="15" t="s">
        <v>113</v>
      </c>
      <c r="U19">
        <f t="shared" si="0"/>
        <v>3.3161333333333332</v>
      </c>
      <c r="W19">
        <v>17</v>
      </c>
    </row>
    <row r="20" spans="1:23" x14ac:dyDescent="0.3">
      <c r="A20" s="14">
        <v>41657</v>
      </c>
      <c r="B20" s="15" t="s">
        <v>45</v>
      </c>
      <c r="C20" s="15" t="s">
        <v>46</v>
      </c>
      <c r="D20" s="15" t="s">
        <v>47</v>
      </c>
      <c r="E20" s="16">
        <v>170</v>
      </c>
      <c r="F20" s="17">
        <v>80</v>
      </c>
      <c r="G20" s="17">
        <v>38</v>
      </c>
      <c r="H20" s="17">
        <v>49</v>
      </c>
      <c r="I20" s="15" t="s">
        <v>114</v>
      </c>
      <c r="J20" s="17">
        <v>111</v>
      </c>
      <c r="K20" s="15" t="s">
        <v>115</v>
      </c>
      <c r="L20" s="29" t="s">
        <v>116</v>
      </c>
      <c r="M20" s="28">
        <v>6</v>
      </c>
      <c r="N20" s="28">
        <v>58</v>
      </c>
      <c r="O20" s="29" t="s">
        <v>117</v>
      </c>
      <c r="P20" s="16">
        <v>80</v>
      </c>
      <c r="Q20" s="16">
        <v>95</v>
      </c>
      <c r="R20" s="15" t="s">
        <v>118</v>
      </c>
      <c r="S20" s="16">
        <v>56</v>
      </c>
      <c r="T20" s="15" t="s">
        <v>51</v>
      </c>
      <c r="U20">
        <f t="shared" si="0"/>
        <v>0.69813333333333338</v>
      </c>
      <c r="W20">
        <v>18</v>
      </c>
    </row>
    <row r="21" spans="1:23" x14ac:dyDescent="0.3">
      <c r="A21" s="14">
        <v>41658</v>
      </c>
      <c r="B21" s="15" t="s">
        <v>45</v>
      </c>
      <c r="C21" s="15" t="s">
        <v>46</v>
      </c>
      <c r="D21" s="15" t="s">
        <v>47</v>
      </c>
      <c r="E21" s="16">
        <v>170</v>
      </c>
      <c r="F21" s="17">
        <v>76</v>
      </c>
      <c r="G21" s="17">
        <v>120</v>
      </c>
      <c r="H21" s="17">
        <v>50</v>
      </c>
      <c r="I21" s="15" t="s">
        <v>51</v>
      </c>
      <c r="J21" s="17">
        <v>103</v>
      </c>
      <c r="K21" s="15" t="s">
        <v>119</v>
      </c>
      <c r="L21" s="27">
        <v>25</v>
      </c>
      <c r="M21" s="28">
        <v>6</v>
      </c>
      <c r="N21" s="28">
        <v>75</v>
      </c>
      <c r="O21" s="29" t="s">
        <v>61</v>
      </c>
      <c r="P21" s="16">
        <v>83</v>
      </c>
      <c r="Q21" s="16">
        <v>99</v>
      </c>
      <c r="R21" s="15" t="s">
        <v>120</v>
      </c>
      <c r="S21" s="16">
        <v>58</v>
      </c>
      <c r="T21" s="15" t="s">
        <v>121</v>
      </c>
      <c r="U21">
        <f t="shared" si="0"/>
        <v>4.3633333333333333</v>
      </c>
      <c r="W21">
        <v>19</v>
      </c>
    </row>
    <row r="22" spans="1:23" x14ac:dyDescent="0.3">
      <c r="A22" s="14">
        <v>41659</v>
      </c>
      <c r="B22" s="15" t="s">
        <v>45</v>
      </c>
      <c r="C22" s="15" t="s">
        <v>46</v>
      </c>
      <c r="D22" s="15" t="s">
        <v>47</v>
      </c>
      <c r="E22" s="16">
        <v>170</v>
      </c>
      <c r="F22" s="17">
        <v>88</v>
      </c>
      <c r="G22" s="17">
        <v>2</v>
      </c>
      <c r="H22" s="17">
        <v>53</v>
      </c>
      <c r="I22" s="15" t="s">
        <v>122</v>
      </c>
      <c r="J22" s="17">
        <v>122</v>
      </c>
      <c r="K22" s="15" t="s">
        <v>119</v>
      </c>
      <c r="L22" s="27">
        <v>30</v>
      </c>
      <c r="M22" s="28">
        <v>17</v>
      </c>
      <c r="N22" s="28">
        <v>69</v>
      </c>
      <c r="O22" s="29" t="s">
        <v>123</v>
      </c>
      <c r="P22" s="16">
        <v>75</v>
      </c>
      <c r="Q22" s="16">
        <v>95</v>
      </c>
      <c r="R22" s="15" t="s">
        <v>124</v>
      </c>
      <c r="S22" s="16">
        <v>54</v>
      </c>
      <c r="T22" s="15" t="s">
        <v>89</v>
      </c>
      <c r="U22">
        <f t="shared" si="0"/>
        <v>5.2360000000000007</v>
      </c>
      <c r="W22">
        <v>20</v>
      </c>
    </row>
    <row r="23" spans="1:23" x14ac:dyDescent="0.3">
      <c r="A23" s="14">
        <v>41660</v>
      </c>
      <c r="B23" s="15" t="s">
        <v>45</v>
      </c>
      <c r="C23" s="15" t="s">
        <v>46</v>
      </c>
      <c r="D23" s="15" t="s">
        <v>47</v>
      </c>
      <c r="E23" s="16">
        <v>170</v>
      </c>
      <c r="F23" s="17">
        <v>84</v>
      </c>
      <c r="G23" s="17">
        <v>132</v>
      </c>
      <c r="H23" s="17">
        <v>43</v>
      </c>
      <c r="I23" s="15" t="s">
        <v>125</v>
      </c>
      <c r="J23" s="17">
        <v>126</v>
      </c>
      <c r="K23" s="15" t="s">
        <v>126</v>
      </c>
      <c r="L23" s="27" t="s">
        <v>1194</v>
      </c>
      <c r="M23" s="28">
        <v>14</v>
      </c>
      <c r="N23" s="28">
        <v>50</v>
      </c>
      <c r="O23" s="29" t="s">
        <v>51</v>
      </c>
      <c r="P23" s="16">
        <v>81</v>
      </c>
      <c r="Q23" s="16">
        <v>100</v>
      </c>
      <c r="R23" s="15" t="s">
        <v>127</v>
      </c>
      <c r="S23" s="16">
        <v>68</v>
      </c>
      <c r="T23" s="15" t="s">
        <v>89</v>
      </c>
      <c r="U23" t="e">
        <f t="shared" si="0"/>
        <v>#VALUE!</v>
      </c>
      <c r="W23">
        <v>21</v>
      </c>
    </row>
    <row r="24" spans="1:23" x14ac:dyDescent="0.3">
      <c r="A24" s="14">
        <v>41661</v>
      </c>
      <c r="B24" s="15" t="s">
        <v>45</v>
      </c>
      <c r="C24" s="15" t="s">
        <v>46</v>
      </c>
      <c r="D24" s="15" t="s">
        <v>47</v>
      </c>
      <c r="E24" s="16">
        <v>170</v>
      </c>
      <c r="F24" s="17">
        <v>77</v>
      </c>
      <c r="G24" s="17">
        <v>172</v>
      </c>
      <c r="H24" s="17">
        <v>63</v>
      </c>
      <c r="I24" s="15" t="s">
        <v>51</v>
      </c>
      <c r="J24" s="17">
        <v>91</v>
      </c>
      <c r="K24" s="15" t="s">
        <v>115</v>
      </c>
      <c r="L24" s="27">
        <v>22</v>
      </c>
      <c r="M24" s="28">
        <v>11</v>
      </c>
      <c r="N24" s="28">
        <v>78</v>
      </c>
      <c r="O24" s="29" t="s">
        <v>128</v>
      </c>
      <c r="P24" s="16">
        <v>91</v>
      </c>
      <c r="Q24" s="16">
        <v>100</v>
      </c>
      <c r="R24" s="15" t="s">
        <v>51</v>
      </c>
      <c r="S24" s="16">
        <v>79</v>
      </c>
      <c r="T24" s="15" t="s">
        <v>129</v>
      </c>
      <c r="U24">
        <f t="shared" si="0"/>
        <v>3.8397333333333332</v>
      </c>
      <c r="W24">
        <v>22</v>
      </c>
    </row>
    <row r="25" spans="1:23" x14ac:dyDescent="0.3">
      <c r="A25" s="14">
        <v>41662</v>
      </c>
      <c r="B25" s="15" t="s">
        <v>45</v>
      </c>
      <c r="C25" s="15" t="s">
        <v>46</v>
      </c>
      <c r="D25" s="15" t="s">
        <v>47</v>
      </c>
      <c r="E25" s="16">
        <v>170</v>
      </c>
      <c r="F25" s="17">
        <v>80</v>
      </c>
      <c r="G25" s="17">
        <v>12</v>
      </c>
      <c r="H25" s="17">
        <v>53</v>
      </c>
      <c r="I25" s="15" t="s">
        <v>130</v>
      </c>
      <c r="J25" s="17">
        <v>107</v>
      </c>
      <c r="K25" s="15" t="s">
        <v>131</v>
      </c>
      <c r="L25" s="29" t="s">
        <v>132</v>
      </c>
      <c r="M25" s="28">
        <v>6</v>
      </c>
      <c r="N25" s="28">
        <v>44</v>
      </c>
      <c r="O25" s="29" t="s">
        <v>100</v>
      </c>
      <c r="P25" s="16">
        <v>95</v>
      </c>
      <c r="Q25" s="16">
        <v>100</v>
      </c>
      <c r="R25" s="15" t="s">
        <v>51</v>
      </c>
      <c r="S25" s="16">
        <v>89</v>
      </c>
      <c r="T25" s="15" t="s">
        <v>133</v>
      </c>
      <c r="U25">
        <f t="shared" si="0"/>
        <v>1.3962666666666668</v>
      </c>
      <c r="W25">
        <v>23</v>
      </c>
    </row>
    <row r="26" spans="1:23" x14ac:dyDescent="0.3">
      <c r="A26" s="14">
        <v>41663</v>
      </c>
      <c r="B26" s="15" t="s">
        <v>45</v>
      </c>
      <c r="C26" s="15" t="s">
        <v>46</v>
      </c>
      <c r="D26" s="15" t="s">
        <v>47</v>
      </c>
      <c r="E26" s="16">
        <v>170</v>
      </c>
      <c r="F26" s="17">
        <v>96</v>
      </c>
      <c r="G26" s="17">
        <v>0</v>
      </c>
      <c r="H26" s="17">
        <v>40</v>
      </c>
      <c r="I26" s="15" t="s">
        <v>120</v>
      </c>
      <c r="J26" s="17">
        <v>152</v>
      </c>
      <c r="K26" s="15" t="s">
        <v>134</v>
      </c>
      <c r="L26" s="27">
        <v>27</v>
      </c>
      <c r="M26" s="28">
        <v>11</v>
      </c>
      <c r="N26" s="28">
        <v>108</v>
      </c>
      <c r="O26" s="29" t="s">
        <v>94</v>
      </c>
      <c r="P26" s="16">
        <v>81</v>
      </c>
      <c r="Q26" s="16">
        <v>100</v>
      </c>
      <c r="R26" s="15" t="s">
        <v>51</v>
      </c>
      <c r="S26" s="16">
        <v>64</v>
      </c>
      <c r="T26" s="15" t="s">
        <v>135</v>
      </c>
      <c r="U26">
        <f t="shared" si="0"/>
        <v>4.7123999999999997</v>
      </c>
      <c r="W26">
        <v>24</v>
      </c>
    </row>
    <row r="27" spans="1:23" x14ac:dyDescent="0.3">
      <c r="A27" s="14">
        <v>41664</v>
      </c>
      <c r="B27" s="15" t="s">
        <v>45</v>
      </c>
      <c r="C27" s="15" t="s">
        <v>46</v>
      </c>
      <c r="D27" s="15" t="s">
        <v>47</v>
      </c>
      <c r="E27" s="16">
        <v>170</v>
      </c>
      <c r="F27" s="17">
        <v>127</v>
      </c>
      <c r="G27" s="17">
        <v>10</v>
      </c>
      <c r="H27" s="17">
        <v>107</v>
      </c>
      <c r="I27" s="15" t="s">
        <v>100</v>
      </c>
      <c r="J27" s="17">
        <v>147</v>
      </c>
      <c r="K27" s="15" t="s">
        <v>136</v>
      </c>
      <c r="L27" s="27" t="s">
        <v>1194</v>
      </c>
      <c r="M27" s="28">
        <v>11</v>
      </c>
      <c r="N27" s="28">
        <v>50</v>
      </c>
      <c r="O27" s="29" t="s">
        <v>86</v>
      </c>
      <c r="P27" s="16">
        <v>92</v>
      </c>
      <c r="Q27" s="16">
        <v>98</v>
      </c>
      <c r="R27" s="15" t="s">
        <v>51</v>
      </c>
      <c r="S27" s="16">
        <v>72</v>
      </c>
      <c r="T27" s="15" t="s">
        <v>86</v>
      </c>
      <c r="U27" t="e">
        <f t="shared" si="0"/>
        <v>#VALUE!</v>
      </c>
      <c r="W27">
        <v>25</v>
      </c>
    </row>
    <row r="28" spans="1:23" x14ac:dyDescent="0.3">
      <c r="A28" s="14">
        <v>41665</v>
      </c>
      <c r="B28" s="15" t="s">
        <v>45</v>
      </c>
      <c r="C28" s="15" t="s">
        <v>46</v>
      </c>
      <c r="D28" s="15" t="s">
        <v>47</v>
      </c>
      <c r="E28" s="16">
        <v>170</v>
      </c>
      <c r="F28" s="17">
        <v>139</v>
      </c>
      <c r="G28" s="17">
        <v>36</v>
      </c>
      <c r="H28" s="17">
        <v>67</v>
      </c>
      <c r="I28" s="15" t="s">
        <v>137</v>
      </c>
      <c r="J28" s="17">
        <v>211</v>
      </c>
      <c r="K28" s="15" t="s">
        <v>138</v>
      </c>
      <c r="L28" s="27">
        <v>27</v>
      </c>
      <c r="M28" s="28">
        <v>17</v>
      </c>
      <c r="N28" s="28">
        <v>122</v>
      </c>
      <c r="O28" s="29" t="s">
        <v>79</v>
      </c>
      <c r="P28" s="16">
        <v>73</v>
      </c>
      <c r="Q28" s="16">
        <v>100</v>
      </c>
      <c r="R28" s="15" t="s">
        <v>51</v>
      </c>
      <c r="S28" s="16">
        <v>39</v>
      </c>
      <c r="T28" s="15" t="s">
        <v>139</v>
      </c>
      <c r="U28">
        <f t="shared" si="0"/>
        <v>4.7123999999999997</v>
      </c>
      <c r="W28">
        <v>26</v>
      </c>
    </row>
    <row r="29" spans="1:23" x14ac:dyDescent="0.3">
      <c r="A29" s="14">
        <v>41666</v>
      </c>
      <c r="B29" s="15" t="s">
        <v>45</v>
      </c>
      <c r="C29" s="15" t="s">
        <v>46</v>
      </c>
      <c r="D29" s="15" t="s">
        <v>47</v>
      </c>
      <c r="E29" s="16">
        <v>170</v>
      </c>
      <c r="F29" s="17">
        <v>86</v>
      </c>
      <c r="G29" s="17">
        <v>66</v>
      </c>
      <c r="H29" s="17">
        <v>55</v>
      </c>
      <c r="I29" s="15" t="s">
        <v>140</v>
      </c>
      <c r="J29" s="17">
        <v>116</v>
      </c>
      <c r="K29" s="15" t="s">
        <v>141</v>
      </c>
      <c r="L29" s="27">
        <v>26</v>
      </c>
      <c r="M29" s="28">
        <v>22</v>
      </c>
      <c r="N29" s="28">
        <v>131</v>
      </c>
      <c r="O29" s="29" t="s">
        <v>95</v>
      </c>
      <c r="P29" s="16">
        <v>65</v>
      </c>
      <c r="Q29" s="16">
        <v>90</v>
      </c>
      <c r="R29" s="15" t="s">
        <v>142</v>
      </c>
      <c r="S29" s="16">
        <v>45</v>
      </c>
      <c r="T29" s="15" t="s">
        <v>143</v>
      </c>
      <c r="U29">
        <f t="shared" si="0"/>
        <v>4.5378666666666669</v>
      </c>
      <c r="W29">
        <v>27</v>
      </c>
    </row>
    <row r="30" spans="1:23" x14ac:dyDescent="0.3">
      <c r="A30" s="14">
        <v>41667</v>
      </c>
      <c r="B30" s="15" t="s">
        <v>45</v>
      </c>
      <c r="C30" s="15" t="s">
        <v>46</v>
      </c>
      <c r="D30" s="15" t="s">
        <v>47</v>
      </c>
      <c r="E30" s="16">
        <v>170</v>
      </c>
      <c r="F30" s="17">
        <v>96</v>
      </c>
      <c r="G30" s="17">
        <v>8</v>
      </c>
      <c r="H30" s="17">
        <v>42</v>
      </c>
      <c r="I30" s="15" t="s">
        <v>144</v>
      </c>
      <c r="J30" s="17">
        <v>151</v>
      </c>
      <c r="K30" s="15" t="s">
        <v>145</v>
      </c>
      <c r="L30" s="27">
        <v>26</v>
      </c>
      <c r="M30" s="28">
        <v>31</v>
      </c>
      <c r="N30" s="28">
        <v>172</v>
      </c>
      <c r="O30" s="29" t="s">
        <v>146</v>
      </c>
      <c r="P30" s="16">
        <v>68</v>
      </c>
      <c r="Q30" s="16">
        <v>92</v>
      </c>
      <c r="R30" s="15" t="s">
        <v>147</v>
      </c>
      <c r="S30" s="16">
        <v>41</v>
      </c>
      <c r="T30" s="15" t="s">
        <v>148</v>
      </c>
      <c r="U30">
        <f t="shared" si="0"/>
        <v>4.5378666666666669</v>
      </c>
      <c r="W30">
        <v>28</v>
      </c>
    </row>
    <row r="31" spans="1:23" x14ac:dyDescent="0.3">
      <c r="A31" s="14">
        <v>41668</v>
      </c>
      <c r="B31" s="15" t="s">
        <v>45</v>
      </c>
      <c r="C31" s="15" t="s">
        <v>46</v>
      </c>
      <c r="D31" s="15" t="s">
        <v>47</v>
      </c>
      <c r="E31" s="16">
        <v>170</v>
      </c>
      <c r="F31" s="17">
        <v>63</v>
      </c>
      <c r="G31" s="17">
        <v>320</v>
      </c>
      <c r="H31" s="17">
        <v>42</v>
      </c>
      <c r="I31" s="15" t="s">
        <v>149</v>
      </c>
      <c r="J31" s="17">
        <v>84</v>
      </c>
      <c r="K31" s="15" t="s">
        <v>150</v>
      </c>
      <c r="L31" s="27">
        <v>32</v>
      </c>
      <c r="M31" s="28">
        <v>11</v>
      </c>
      <c r="N31" s="28">
        <v>72</v>
      </c>
      <c r="O31" s="29" t="s">
        <v>61</v>
      </c>
      <c r="P31" s="16">
        <v>89</v>
      </c>
      <c r="Q31" s="16">
        <v>99</v>
      </c>
      <c r="R31" s="15" t="s">
        <v>69</v>
      </c>
      <c r="S31" s="16">
        <v>72</v>
      </c>
      <c r="T31" s="15" t="s">
        <v>80</v>
      </c>
      <c r="U31">
        <f t="shared" si="0"/>
        <v>5.5850666666666671</v>
      </c>
      <c r="W31">
        <v>29</v>
      </c>
    </row>
    <row r="32" spans="1:23" x14ac:dyDescent="0.3">
      <c r="A32" s="14">
        <v>41669</v>
      </c>
      <c r="B32" s="15" t="s">
        <v>45</v>
      </c>
      <c r="C32" s="15" t="s">
        <v>46</v>
      </c>
      <c r="D32" s="15" t="s">
        <v>47</v>
      </c>
      <c r="E32" s="16">
        <v>170</v>
      </c>
      <c r="F32" s="17">
        <v>76</v>
      </c>
      <c r="G32" s="17">
        <v>112</v>
      </c>
      <c r="H32" s="17">
        <v>46</v>
      </c>
      <c r="I32" s="15" t="s">
        <v>151</v>
      </c>
      <c r="J32" s="17">
        <v>105</v>
      </c>
      <c r="K32" s="15" t="s">
        <v>152</v>
      </c>
      <c r="L32" s="27" t="s">
        <v>1194</v>
      </c>
      <c r="M32" s="28">
        <v>11</v>
      </c>
      <c r="N32" s="28">
        <v>78</v>
      </c>
      <c r="O32" s="29" t="s">
        <v>51</v>
      </c>
      <c r="P32" s="16">
        <v>90</v>
      </c>
      <c r="Q32" s="16">
        <v>98</v>
      </c>
      <c r="R32" s="15" t="s">
        <v>86</v>
      </c>
      <c r="S32" s="16">
        <v>66</v>
      </c>
      <c r="T32" s="15" t="s">
        <v>61</v>
      </c>
      <c r="U32" t="e">
        <f t="shared" si="0"/>
        <v>#VALUE!</v>
      </c>
      <c r="W32">
        <v>30</v>
      </c>
    </row>
    <row r="33" spans="1:23" x14ac:dyDescent="0.3">
      <c r="A33" s="14">
        <v>41670</v>
      </c>
      <c r="B33" s="15" t="s">
        <v>45</v>
      </c>
      <c r="C33" s="15" t="s">
        <v>46</v>
      </c>
      <c r="D33" s="15" t="s">
        <v>47</v>
      </c>
      <c r="E33" s="16">
        <v>170</v>
      </c>
      <c r="F33" s="17">
        <v>126</v>
      </c>
      <c r="G33" s="17">
        <v>44</v>
      </c>
      <c r="H33" s="17">
        <v>78</v>
      </c>
      <c r="I33" s="15" t="s">
        <v>153</v>
      </c>
      <c r="J33" s="17">
        <v>173</v>
      </c>
      <c r="K33" s="15" t="s">
        <v>154</v>
      </c>
      <c r="L33" s="27">
        <v>19</v>
      </c>
      <c r="M33" s="28">
        <v>3</v>
      </c>
      <c r="N33" s="28">
        <v>114</v>
      </c>
      <c r="O33" s="29" t="s">
        <v>142</v>
      </c>
      <c r="P33" s="16">
        <v>87</v>
      </c>
      <c r="Q33" s="16">
        <v>100</v>
      </c>
      <c r="R33" s="15" t="s">
        <v>51</v>
      </c>
      <c r="S33" s="16">
        <v>52</v>
      </c>
      <c r="T33" s="15" t="s">
        <v>155</v>
      </c>
      <c r="U33">
        <f t="shared" si="0"/>
        <v>3.3161333333333332</v>
      </c>
      <c r="W33">
        <v>31</v>
      </c>
    </row>
    <row r="34" spans="1:23" x14ac:dyDescent="0.3">
      <c r="A34" s="14">
        <v>41671</v>
      </c>
      <c r="B34" s="15" t="s">
        <v>45</v>
      </c>
      <c r="C34" s="15" t="s">
        <v>46</v>
      </c>
      <c r="D34" s="15" t="s">
        <v>47</v>
      </c>
      <c r="E34" s="16">
        <v>170</v>
      </c>
      <c r="F34" s="17">
        <v>104</v>
      </c>
      <c r="G34" s="17">
        <v>4</v>
      </c>
      <c r="H34" s="17">
        <v>46</v>
      </c>
      <c r="I34" s="15" t="s">
        <v>156</v>
      </c>
      <c r="J34" s="17">
        <v>162</v>
      </c>
      <c r="K34" s="15" t="s">
        <v>157</v>
      </c>
      <c r="L34" s="27">
        <v>21</v>
      </c>
      <c r="M34" s="28">
        <v>19</v>
      </c>
      <c r="N34" s="28">
        <v>142</v>
      </c>
      <c r="O34" s="29" t="s">
        <v>158</v>
      </c>
      <c r="P34" s="16">
        <v>56</v>
      </c>
      <c r="Q34" s="16">
        <v>89</v>
      </c>
      <c r="R34" s="15" t="s">
        <v>159</v>
      </c>
      <c r="S34" s="16">
        <v>38</v>
      </c>
      <c r="T34" s="15" t="s">
        <v>89</v>
      </c>
      <c r="U34">
        <f t="shared" si="0"/>
        <v>3.6652</v>
      </c>
      <c r="W34">
        <v>32</v>
      </c>
    </row>
    <row r="35" spans="1:23" x14ac:dyDescent="0.3">
      <c r="A35" s="14">
        <v>41672</v>
      </c>
      <c r="B35" s="15" t="s">
        <v>45</v>
      </c>
      <c r="C35" s="15" t="s">
        <v>46</v>
      </c>
      <c r="D35" s="15" t="s">
        <v>47</v>
      </c>
      <c r="E35" s="16">
        <v>170</v>
      </c>
      <c r="F35" s="17">
        <v>93</v>
      </c>
      <c r="G35" s="17">
        <v>0</v>
      </c>
      <c r="H35" s="17">
        <v>34</v>
      </c>
      <c r="I35" s="15" t="s">
        <v>160</v>
      </c>
      <c r="J35" s="17">
        <v>152</v>
      </c>
      <c r="K35" s="15" t="s">
        <v>161</v>
      </c>
      <c r="L35" s="27">
        <v>21</v>
      </c>
      <c r="M35" s="28">
        <v>6</v>
      </c>
      <c r="N35" s="28">
        <v>139</v>
      </c>
      <c r="O35" s="29" t="s">
        <v>162</v>
      </c>
      <c r="P35" s="16">
        <v>59</v>
      </c>
      <c r="Q35" s="16">
        <v>86</v>
      </c>
      <c r="R35" s="15" t="s">
        <v>163</v>
      </c>
      <c r="S35" s="16">
        <v>34</v>
      </c>
      <c r="T35" s="15" t="s">
        <v>164</v>
      </c>
      <c r="U35">
        <f t="shared" si="0"/>
        <v>3.6652</v>
      </c>
    </row>
    <row r="36" spans="1:23" x14ac:dyDescent="0.3">
      <c r="A36" s="14">
        <v>41673</v>
      </c>
      <c r="B36" s="15" t="s">
        <v>45</v>
      </c>
      <c r="C36" s="15" t="s">
        <v>46</v>
      </c>
      <c r="D36" s="15" t="s">
        <v>47</v>
      </c>
      <c r="E36" s="16">
        <v>170</v>
      </c>
      <c r="F36" s="17">
        <v>86</v>
      </c>
      <c r="G36" s="17">
        <v>0</v>
      </c>
      <c r="H36" s="17">
        <v>47</v>
      </c>
      <c r="I36" s="15" t="s">
        <v>165</v>
      </c>
      <c r="J36" s="17">
        <v>126</v>
      </c>
      <c r="K36" s="15" t="s">
        <v>64</v>
      </c>
      <c r="L36" s="27">
        <v>21</v>
      </c>
      <c r="M36" s="28">
        <v>22</v>
      </c>
      <c r="N36" s="28">
        <v>161</v>
      </c>
      <c r="O36" s="29" t="s">
        <v>166</v>
      </c>
      <c r="P36" s="16">
        <v>48</v>
      </c>
      <c r="Q36" s="16">
        <v>73</v>
      </c>
      <c r="R36" s="15" t="s">
        <v>88</v>
      </c>
      <c r="S36" s="16">
        <v>35</v>
      </c>
      <c r="T36" s="15" t="s">
        <v>167</v>
      </c>
      <c r="U36">
        <f t="shared" si="0"/>
        <v>3.6652</v>
      </c>
    </row>
    <row r="37" spans="1:23" x14ac:dyDescent="0.3">
      <c r="A37" s="14">
        <v>41674</v>
      </c>
      <c r="B37" s="15" t="s">
        <v>45</v>
      </c>
      <c r="C37" s="15" t="s">
        <v>46</v>
      </c>
      <c r="D37" s="15" t="s">
        <v>47</v>
      </c>
      <c r="E37" s="16">
        <v>170</v>
      </c>
      <c r="F37" s="17">
        <v>84</v>
      </c>
      <c r="G37" s="17">
        <v>6</v>
      </c>
      <c r="H37" s="17">
        <v>22</v>
      </c>
      <c r="I37" s="15" t="s">
        <v>51</v>
      </c>
      <c r="J37" s="17">
        <v>146</v>
      </c>
      <c r="K37" s="15" t="s">
        <v>168</v>
      </c>
      <c r="L37" s="27">
        <v>20</v>
      </c>
      <c r="M37" s="28">
        <v>19</v>
      </c>
      <c r="N37" s="28">
        <v>128</v>
      </c>
      <c r="O37" s="29" t="s">
        <v>169</v>
      </c>
      <c r="P37" s="16">
        <v>62</v>
      </c>
      <c r="Q37" s="16">
        <v>93</v>
      </c>
      <c r="R37" s="15" t="s">
        <v>170</v>
      </c>
      <c r="S37" s="16">
        <v>44</v>
      </c>
      <c r="T37" s="15" t="s">
        <v>128</v>
      </c>
      <c r="U37">
        <f t="shared" si="0"/>
        <v>3.4906666666666668</v>
      </c>
    </row>
    <row r="38" spans="1:23" x14ac:dyDescent="0.3">
      <c r="A38" s="14">
        <v>41675</v>
      </c>
      <c r="B38" s="15" t="s">
        <v>45</v>
      </c>
      <c r="C38" s="15" t="s">
        <v>46</v>
      </c>
      <c r="D38" s="15" t="s">
        <v>47</v>
      </c>
      <c r="E38" s="16">
        <v>170</v>
      </c>
      <c r="F38" s="17">
        <v>110</v>
      </c>
      <c r="G38" s="17">
        <v>4</v>
      </c>
      <c r="H38" s="17">
        <v>67</v>
      </c>
      <c r="I38" s="15" t="s">
        <v>51</v>
      </c>
      <c r="J38" s="17">
        <v>154</v>
      </c>
      <c r="K38" s="15" t="s">
        <v>138</v>
      </c>
      <c r="L38" s="27">
        <v>28</v>
      </c>
      <c r="M38" s="28">
        <v>31</v>
      </c>
      <c r="N38" s="28">
        <v>164</v>
      </c>
      <c r="O38" s="29" t="s">
        <v>171</v>
      </c>
      <c r="P38" s="16">
        <v>36</v>
      </c>
      <c r="Q38" s="16">
        <v>87</v>
      </c>
      <c r="R38" s="15" t="s">
        <v>80</v>
      </c>
      <c r="S38" s="16">
        <v>26</v>
      </c>
      <c r="T38" s="15" t="s">
        <v>135</v>
      </c>
      <c r="U38">
        <f t="shared" si="0"/>
        <v>4.8869333333333334</v>
      </c>
    </row>
    <row r="39" spans="1:23" x14ac:dyDescent="0.3">
      <c r="A39" s="14">
        <v>41676</v>
      </c>
      <c r="B39" s="15" t="s">
        <v>45</v>
      </c>
      <c r="C39" s="15" t="s">
        <v>46</v>
      </c>
      <c r="D39" s="15" t="s">
        <v>47</v>
      </c>
      <c r="E39" s="16">
        <v>170</v>
      </c>
      <c r="F39" s="17">
        <v>158</v>
      </c>
      <c r="G39" s="17">
        <v>2</v>
      </c>
      <c r="H39" s="17">
        <v>111</v>
      </c>
      <c r="I39" s="15" t="s">
        <v>172</v>
      </c>
      <c r="J39" s="17">
        <v>205</v>
      </c>
      <c r="K39" s="15" t="s">
        <v>173</v>
      </c>
      <c r="L39" s="27">
        <v>22</v>
      </c>
      <c r="M39" s="28">
        <v>44</v>
      </c>
      <c r="N39" s="28">
        <v>211</v>
      </c>
      <c r="O39" s="29" t="s">
        <v>113</v>
      </c>
      <c r="P39" s="16">
        <v>43</v>
      </c>
      <c r="Q39" s="16">
        <v>55</v>
      </c>
      <c r="R39" s="15" t="s">
        <v>174</v>
      </c>
      <c r="S39" s="16">
        <v>37</v>
      </c>
      <c r="T39" s="15" t="s">
        <v>98</v>
      </c>
      <c r="U39">
        <f t="shared" si="0"/>
        <v>3.8397333333333332</v>
      </c>
    </row>
    <row r="40" spans="1:23" x14ac:dyDescent="0.3">
      <c r="A40" s="14">
        <v>41677</v>
      </c>
      <c r="B40" s="15" t="s">
        <v>45</v>
      </c>
      <c r="C40" s="15" t="s">
        <v>46</v>
      </c>
      <c r="D40" s="15" t="s">
        <v>47</v>
      </c>
      <c r="E40" s="16">
        <v>170</v>
      </c>
      <c r="F40" s="17">
        <v>101</v>
      </c>
      <c r="G40" s="17">
        <v>42</v>
      </c>
      <c r="H40" s="17">
        <v>51</v>
      </c>
      <c r="I40" s="15" t="s">
        <v>175</v>
      </c>
      <c r="J40" s="17">
        <v>151</v>
      </c>
      <c r="K40" s="15" t="s">
        <v>176</v>
      </c>
      <c r="L40" s="27">
        <v>16</v>
      </c>
      <c r="M40" s="28">
        <v>17</v>
      </c>
      <c r="N40" s="28">
        <v>139</v>
      </c>
      <c r="O40" s="29" t="s">
        <v>177</v>
      </c>
      <c r="P40" s="16">
        <v>49</v>
      </c>
      <c r="Q40" s="16">
        <v>72</v>
      </c>
      <c r="R40" s="15" t="s">
        <v>178</v>
      </c>
      <c r="S40" s="16">
        <v>38</v>
      </c>
      <c r="T40" s="15" t="s">
        <v>179</v>
      </c>
      <c r="U40">
        <f t="shared" si="0"/>
        <v>2.7925333333333335</v>
      </c>
    </row>
    <row r="41" spans="1:23" x14ac:dyDescent="0.3">
      <c r="A41" s="14">
        <v>41678</v>
      </c>
      <c r="B41" s="15" t="s">
        <v>45</v>
      </c>
      <c r="C41" s="15" t="s">
        <v>46</v>
      </c>
      <c r="D41" s="15" t="s">
        <v>47</v>
      </c>
      <c r="E41" s="16">
        <v>170</v>
      </c>
      <c r="F41" s="17">
        <v>127</v>
      </c>
      <c r="G41" s="17">
        <v>6</v>
      </c>
      <c r="H41" s="17">
        <v>81</v>
      </c>
      <c r="I41" s="15" t="s">
        <v>180</v>
      </c>
      <c r="J41" s="17">
        <v>173</v>
      </c>
      <c r="K41" s="15" t="s">
        <v>181</v>
      </c>
      <c r="L41" s="27">
        <v>23</v>
      </c>
      <c r="M41" s="28">
        <v>25</v>
      </c>
      <c r="N41" s="28">
        <v>178</v>
      </c>
      <c r="O41" s="29" t="s">
        <v>182</v>
      </c>
      <c r="P41" s="16">
        <v>56</v>
      </c>
      <c r="Q41" s="16">
        <v>93</v>
      </c>
      <c r="R41" s="15" t="s">
        <v>183</v>
      </c>
      <c r="S41" s="16">
        <v>32</v>
      </c>
      <c r="T41" s="15" t="s">
        <v>89</v>
      </c>
      <c r="U41">
        <f t="shared" si="0"/>
        <v>4.0142666666666669</v>
      </c>
    </row>
    <row r="42" spans="1:23" x14ac:dyDescent="0.3">
      <c r="A42" s="14">
        <v>41679</v>
      </c>
      <c r="B42" s="15" t="s">
        <v>45</v>
      </c>
      <c r="C42" s="15" t="s">
        <v>46</v>
      </c>
      <c r="D42" s="15" t="s">
        <v>47</v>
      </c>
      <c r="E42" s="16">
        <v>170</v>
      </c>
      <c r="F42" s="17">
        <v>84</v>
      </c>
      <c r="G42" s="17">
        <v>226</v>
      </c>
      <c r="H42" s="17">
        <v>43</v>
      </c>
      <c r="I42" s="15" t="s">
        <v>184</v>
      </c>
      <c r="J42" s="17">
        <v>125</v>
      </c>
      <c r="K42" s="15" t="s">
        <v>185</v>
      </c>
      <c r="L42" s="27">
        <v>22</v>
      </c>
      <c r="M42" s="28">
        <v>19</v>
      </c>
      <c r="N42" s="28">
        <v>164</v>
      </c>
      <c r="O42" s="29" t="s">
        <v>186</v>
      </c>
      <c r="P42" s="16">
        <v>51</v>
      </c>
      <c r="Q42" s="16">
        <v>74</v>
      </c>
      <c r="R42" s="15" t="s">
        <v>100</v>
      </c>
      <c r="S42" s="16">
        <v>39</v>
      </c>
      <c r="T42" s="15" t="s">
        <v>80</v>
      </c>
      <c r="U42">
        <f t="shared" si="0"/>
        <v>3.8397333333333332</v>
      </c>
    </row>
    <row r="43" spans="1:23" x14ac:dyDescent="0.3">
      <c r="A43" s="14">
        <v>41680</v>
      </c>
      <c r="B43" s="15" t="s">
        <v>45</v>
      </c>
      <c r="C43" s="15" t="s">
        <v>46</v>
      </c>
      <c r="D43" s="15" t="s">
        <v>47</v>
      </c>
      <c r="E43" s="16">
        <v>170</v>
      </c>
      <c r="F43" s="17">
        <v>60</v>
      </c>
      <c r="G43" s="17">
        <v>70</v>
      </c>
      <c r="H43" s="17">
        <v>25</v>
      </c>
      <c r="I43" s="15" t="s">
        <v>69</v>
      </c>
      <c r="J43" s="17">
        <v>94</v>
      </c>
      <c r="K43" s="15" t="s">
        <v>187</v>
      </c>
      <c r="L43" s="27">
        <v>28</v>
      </c>
      <c r="M43" s="28">
        <v>17</v>
      </c>
      <c r="N43" s="28">
        <v>133</v>
      </c>
      <c r="O43" s="29" t="s">
        <v>188</v>
      </c>
      <c r="P43" s="16">
        <v>82</v>
      </c>
      <c r="Q43" s="16">
        <v>96</v>
      </c>
      <c r="R43" s="15" t="s">
        <v>189</v>
      </c>
      <c r="S43" s="16">
        <v>56</v>
      </c>
      <c r="T43" s="15" t="s">
        <v>135</v>
      </c>
      <c r="U43">
        <f t="shared" si="0"/>
        <v>4.8869333333333334</v>
      </c>
    </row>
    <row r="44" spans="1:23" x14ac:dyDescent="0.3">
      <c r="A44" s="14">
        <v>41681</v>
      </c>
      <c r="B44" s="15" t="s">
        <v>45</v>
      </c>
      <c r="C44" s="15" t="s">
        <v>46</v>
      </c>
      <c r="D44" s="15" t="s">
        <v>47</v>
      </c>
      <c r="E44" s="16">
        <v>170</v>
      </c>
      <c r="F44" s="17">
        <v>92</v>
      </c>
      <c r="G44" s="17">
        <v>12</v>
      </c>
      <c r="H44" s="17">
        <v>30</v>
      </c>
      <c r="I44" s="15" t="s">
        <v>190</v>
      </c>
      <c r="J44" s="17">
        <v>153</v>
      </c>
      <c r="K44" s="15" t="s">
        <v>191</v>
      </c>
      <c r="L44" s="27">
        <v>16</v>
      </c>
      <c r="M44" s="28">
        <v>22</v>
      </c>
      <c r="N44" s="28">
        <v>125</v>
      </c>
      <c r="O44" s="29" t="s">
        <v>192</v>
      </c>
      <c r="P44" s="16">
        <v>73</v>
      </c>
      <c r="Q44" s="16">
        <v>97</v>
      </c>
      <c r="R44" s="15" t="s">
        <v>100</v>
      </c>
      <c r="S44" s="16">
        <v>49</v>
      </c>
      <c r="T44" s="15" t="s">
        <v>193</v>
      </c>
      <c r="U44">
        <f t="shared" si="0"/>
        <v>2.7925333333333335</v>
      </c>
    </row>
    <row r="45" spans="1:23" x14ac:dyDescent="0.3">
      <c r="A45" s="14">
        <v>41682</v>
      </c>
      <c r="B45" s="15" t="s">
        <v>45</v>
      </c>
      <c r="C45" s="15" t="s">
        <v>46</v>
      </c>
      <c r="D45" s="15" t="s">
        <v>47</v>
      </c>
      <c r="E45" s="16">
        <v>170</v>
      </c>
      <c r="F45" s="17">
        <v>108</v>
      </c>
      <c r="G45" s="17">
        <v>0</v>
      </c>
      <c r="H45" s="17">
        <v>17</v>
      </c>
      <c r="I45" s="15" t="s">
        <v>194</v>
      </c>
      <c r="J45" s="17">
        <v>199</v>
      </c>
      <c r="K45" s="15" t="s">
        <v>187</v>
      </c>
      <c r="L45" s="27">
        <v>13</v>
      </c>
      <c r="M45" s="28">
        <v>11</v>
      </c>
      <c r="N45" s="28">
        <v>108</v>
      </c>
      <c r="O45" s="29" t="s">
        <v>81</v>
      </c>
      <c r="P45" s="16">
        <v>69</v>
      </c>
      <c r="Q45" s="16">
        <v>99</v>
      </c>
      <c r="R45" s="15" t="s">
        <v>195</v>
      </c>
      <c r="S45" s="16">
        <v>41</v>
      </c>
      <c r="T45" s="15" t="s">
        <v>94</v>
      </c>
      <c r="U45">
        <f t="shared" si="0"/>
        <v>2.2689333333333335</v>
      </c>
    </row>
    <row r="46" spans="1:23" x14ac:dyDescent="0.3">
      <c r="A46" s="14">
        <v>41683</v>
      </c>
      <c r="B46" s="15" t="s">
        <v>45</v>
      </c>
      <c r="C46" s="15" t="s">
        <v>46</v>
      </c>
      <c r="D46" s="15" t="s">
        <v>47</v>
      </c>
      <c r="E46" s="16">
        <v>170</v>
      </c>
      <c r="F46" s="17">
        <v>138</v>
      </c>
      <c r="G46" s="17">
        <v>0</v>
      </c>
      <c r="H46" s="17">
        <v>80</v>
      </c>
      <c r="I46" s="15" t="s">
        <v>196</v>
      </c>
      <c r="J46" s="17">
        <v>195</v>
      </c>
      <c r="K46" s="15" t="s">
        <v>197</v>
      </c>
      <c r="L46" s="27">
        <v>28</v>
      </c>
      <c r="M46" s="28">
        <v>36</v>
      </c>
      <c r="N46" s="28">
        <v>172</v>
      </c>
      <c r="O46" s="29" t="s">
        <v>129</v>
      </c>
      <c r="P46" s="16">
        <v>39</v>
      </c>
      <c r="Q46" s="16">
        <v>86</v>
      </c>
      <c r="R46" s="15" t="s">
        <v>51</v>
      </c>
      <c r="S46" s="16">
        <v>29</v>
      </c>
      <c r="T46" s="15" t="s">
        <v>167</v>
      </c>
      <c r="U46">
        <f t="shared" si="0"/>
        <v>4.8869333333333334</v>
      </c>
    </row>
    <row r="47" spans="1:23" x14ac:dyDescent="0.3">
      <c r="A47" s="14">
        <v>41684</v>
      </c>
      <c r="B47" s="15" t="s">
        <v>45</v>
      </c>
      <c r="C47" s="15" t="s">
        <v>46</v>
      </c>
      <c r="D47" s="15" t="s">
        <v>47</v>
      </c>
      <c r="E47" s="16">
        <v>170</v>
      </c>
      <c r="F47" s="17">
        <v>164</v>
      </c>
      <c r="G47" s="17">
        <v>0</v>
      </c>
      <c r="H47" s="17">
        <v>100</v>
      </c>
      <c r="I47" s="15" t="s">
        <v>100</v>
      </c>
      <c r="J47" s="17">
        <v>227</v>
      </c>
      <c r="K47" s="15" t="s">
        <v>198</v>
      </c>
      <c r="L47" s="27">
        <v>19</v>
      </c>
      <c r="M47" s="28">
        <v>39</v>
      </c>
      <c r="N47" s="28">
        <v>186</v>
      </c>
      <c r="O47" s="29" t="s">
        <v>81</v>
      </c>
      <c r="P47" s="16">
        <v>40</v>
      </c>
      <c r="Q47" s="16">
        <v>71</v>
      </c>
      <c r="R47" s="15" t="s">
        <v>88</v>
      </c>
      <c r="S47" s="16">
        <v>29</v>
      </c>
      <c r="T47" s="15" t="s">
        <v>51</v>
      </c>
      <c r="U47">
        <f t="shared" si="0"/>
        <v>3.3161333333333332</v>
      </c>
    </row>
    <row r="48" spans="1:23" x14ac:dyDescent="0.3">
      <c r="A48" s="14">
        <v>41685</v>
      </c>
      <c r="B48" s="15" t="s">
        <v>45</v>
      </c>
      <c r="C48" s="15" t="s">
        <v>46</v>
      </c>
      <c r="D48" s="15" t="s">
        <v>47</v>
      </c>
      <c r="E48" s="16">
        <v>170</v>
      </c>
      <c r="F48" s="17">
        <v>102</v>
      </c>
      <c r="G48" s="17">
        <v>0</v>
      </c>
      <c r="H48" s="17">
        <v>45</v>
      </c>
      <c r="I48" s="15" t="s">
        <v>199</v>
      </c>
      <c r="J48" s="17">
        <v>158</v>
      </c>
      <c r="K48" s="15" t="s">
        <v>200</v>
      </c>
      <c r="L48" s="27">
        <v>29</v>
      </c>
      <c r="M48" s="28">
        <v>8</v>
      </c>
      <c r="N48" s="28">
        <v>94</v>
      </c>
      <c r="O48" s="29" t="s">
        <v>201</v>
      </c>
      <c r="P48" s="16">
        <v>59</v>
      </c>
      <c r="Q48" s="16">
        <v>87</v>
      </c>
      <c r="R48" s="15" t="s">
        <v>202</v>
      </c>
      <c r="S48" s="16">
        <v>29</v>
      </c>
      <c r="T48" s="15" t="s">
        <v>64</v>
      </c>
      <c r="U48">
        <f t="shared" si="0"/>
        <v>5.0614666666666661</v>
      </c>
    </row>
    <row r="49" spans="1:21" x14ac:dyDescent="0.3">
      <c r="A49" s="14">
        <v>41686</v>
      </c>
      <c r="B49" s="15" t="s">
        <v>45</v>
      </c>
      <c r="C49" s="15" t="s">
        <v>46</v>
      </c>
      <c r="D49" s="15" t="s">
        <v>47</v>
      </c>
      <c r="E49" s="16">
        <v>170</v>
      </c>
      <c r="F49" s="17">
        <v>74</v>
      </c>
      <c r="G49" s="17">
        <v>0</v>
      </c>
      <c r="H49" s="17">
        <v>3</v>
      </c>
      <c r="I49" s="15" t="s">
        <v>203</v>
      </c>
      <c r="J49" s="17">
        <v>145</v>
      </c>
      <c r="K49" s="15" t="s">
        <v>204</v>
      </c>
      <c r="L49" s="29" t="s">
        <v>84</v>
      </c>
      <c r="M49" s="28">
        <v>8</v>
      </c>
      <c r="N49" s="28">
        <v>53</v>
      </c>
      <c r="O49" s="29" t="s">
        <v>91</v>
      </c>
      <c r="P49" s="16">
        <v>66</v>
      </c>
      <c r="Q49" s="16">
        <v>97</v>
      </c>
      <c r="R49" s="15" t="s">
        <v>205</v>
      </c>
      <c r="S49" s="16">
        <v>34</v>
      </c>
      <c r="T49" s="15" t="s">
        <v>146</v>
      </c>
      <c r="U49">
        <f t="shared" si="0"/>
        <v>0.34906666666666669</v>
      </c>
    </row>
    <row r="50" spans="1:21" x14ac:dyDescent="0.3">
      <c r="A50" s="14">
        <v>41687</v>
      </c>
      <c r="B50" s="15" t="s">
        <v>45</v>
      </c>
      <c r="C50" s="15" t="s">
        <v>46</v>
      </c>
      <c r="D50" s="15" t="s">
        <v>47</v>
      </c>
      <c r="E50" s="16">
        <v>170</v>
      </c>
      <c r="F50" s="17">
        <v>96</v>
      </c>
      <c r="G50" s="17">
        <v>0</v>
      </c>
      <c r="H50" s="17">
        <v>33</v>
      </c>
      <c r="I50" s="15" t="s">
        <v>51</v>
      </c>
      <c r="J50" s="17">
        <v>159</v>
      </c>
      <c r="K50" s="15" t="s">
        <v>206</v>
      </c>
      <c r="L50" s="27">
        <v>22</v>
      </c>
      <c r="M50" s="28">
        <v>39</v>
      </c>
      <c r="N50" s="28">
        <v>181</v>
      </c>
      <c r="O50" s="29" t="s">
        <v>120</v>
      </c>
      <c r="P50" s="16">
        <v>41</v>
      </c>
      <c r="Q50" s="16">
        <v>91</v>
      </c>
      <c r="R50" s="15" t="s">
        <v>80</v>
      </c>
      <c r="S50" s="16">
        <v>31</v>
      </c>
      <c r="T50" s="15" t="s">
        <v>148</v>
      </c>
      <c r="U50">
        <f t="shared" si="0"/>
        <v>3.8397333333333332</v>
      </c>
    </row>
    <row r="51" spans="1:21" x14ac:dyDescent="0.3">
      <c r="A51" s="14">
        <v>41688</v>
      </c>
      <c r="B51" s="15" t="s">
        <v>45</v>
      </c>
      <c r="C51" s="15" t="s">
        <v>46</v>
      </c>
      <c r="D51" s="15" t="s">
        <v>47</v>
      </c>
      <c r="E51" s="16">
        <v>170</v>
      </c>
      <c r="F51" s="17">
        <v>96</v>
      </c>
      <c r="G51" s="17">
        <v>0</v>
      </c>
      <c r="H51" s="17">
        <v>39</v>
      </c>
      <c r="I51" s="15" t="s">
        <v>207</v>
      </c>
      <c r="J51" s="17">
        <v>154</v>
      </c>
      <c r="K51" s="15" t="s">
        <v>208</v>
      </c>
      <c r="L51" s="29" t="s">
        <v>84</v>
      </c>
      <c r="M51" s="28">
        <v>6</v>
      </c>
      <c r="N51" s="28">
        <v>58</v>
      </c>
      <c r="O51" s="29" t="s">
        <v>209</v>
      </c>
      <c r="P51" s="16">
        <v>65</v>
      </c>
      <c r="Q51" s="16">
        <v>94</v>
      </c>
      <c r="R51" s="15" t="s">
        <v>210</v>
      </c>
      <c r="S51" s="16">
        <v>42</v>
      </c>
      <c r="T51" s="15" t="s">
        <v>99</v>
      </c>
      <c r="U51">
        <f t="shared" si="0"/>
        <v>0.34906666666666669</v>
      </c>
    </row>
    <row r="52" spans="1:21" x14ac:dyDescent="0.3">
      <c r="A52" s="14">
        <v>41689</v>
      </c>
      <c r="B52" s="15" t="s">
        <v>45</v>
      </c>
      <c r="C52" s="15" t="s">
        <v>46</v>
      </c>
      <c r="D52" s="15" t="s">
        <v>47</v>
      </c>
      <c r="E52" s="16">
        <v>170</v>
      </c>
      <c r="F52" s="17">
        <v>120</v>
      </c>
      <c r="G52" s="17">
        <v>0</v>
      </c>
      <c r="H52" s="17">
        <v>39</v>
      </c>
      <c r="I52" s="15" t="s">
        <v>211</v>
      </c>
      <c r="J52" s="17">
        <v>202</v>
      </c>
      <c r="K52" s="15" t="s">
        <v>212</v>
      </c>
      <c r="L52" s="27">
        <v>32</v>
      </c>
      <c r="M52" s="28">
        <v>6</v>
      </c>
      <c r="N52" s="28">
        <v>64</v>
      </c>
      <c r="O52" s="29" t="s">
        <v>213</v>
      </c>
      <c r="P52" s="16">
        <v>66</v>
      </c>
      <c r="Q52" s="16">
        <v>93</v>
      </c>
      <c r="R52" s="15" t="s">
        <v>74</v>
      </c>
      <c r="S52" s="16">
        <v>40</v>
      </c>
      <c r="T52" s="15" t="s">
        <v>158</v>
      </c>
      <c r="U52">
        <f t="shared" si="0"/>
        <v>5.5850666666666671</v>
      </c>
    </row>
    <row r="53" spans="1:21" x14ac:dyDescent="0.3">
      <c r="A53" s="14">
        <v>41690</v>
      </c>
      <c r="B53" s="15" t="s">
        <v>45</v>
      </c>
      <c r="C53" s="15" t="s">
        <v>46</v>
      </c>
      <c r="D53" s="15" t="s">
        <v>47</v>
      </c>
      <c r="E53" s="16">
        <v>170</v>
      </c>
      <c r="F53" s="17">
        <v>108</v>
      </c>
      <c r="G53" s="17">
        <v>28</v>
      </c>
      <c r="H53" s="17">
        <v>58</v>
      </c>
      <c r="I53" s="15" t="s">
        <v>51</v>
      </c>
      <c r="J53" s="17">
        <v>159</v>
      </c>
      <c r="K53" s="15" t="s">
        <v>214</v>
      </c>
      <c r="L53" s="27">
        <v>36</v>
      </c>
      <c r="M53" s="28">
        <v>17</v>
      </c>
      <c r="N53" s="28">
        <v>67</v>
      </c>
      <c r="O53" s="29" t="s">
        <v>215</v>
      </c>
      <c r="P53" s="16">
        <v>88</v>
      </c>
      <c r="Q53" s="16">
        <v>98</v>
      </c>
      <c r="R53" s="15" t="s">
        <v>210</v>
      </c>
      <c r="S53" s="16">
        <v>67</v>
      </c>
      <c r="T53" s="15" t="s">
        <v>108</v>
      </c>
      <c r="U53">
        <f t="shared" si="0"/>
        <v>6.2831999999999999</v>
      </c>
    </row>
    <row r="54" spans="1:21" x14ac:dyDescent="0.3">
      <c r="A54" s="14">
        <v>41691</v>
      </c>
      <c r="B54" s="15" t="s">
        <v>45</v>
      </c>
      <c r="C54" s="15" t="s">
        <v>46</v>
      </c>
      <c r="D54" s="15" t="s">
        <v>47</v>
      </c>
      <c r="E54" s="16">
        <v>170</v>
      </c>
      <c r="F54" s="17">
        <v>92</v>
      </c>
      <c r="G54" s="17">
        <v>0</v>
      </c>
      <c r="H54" s="17">
        <v>39</v>
      </c>
      <c r="I54" s="15" t="s">
        <v>51</v>
      </c>
      <c r="J54" s="17">
        <v>145</v>
      </c>
      <c r="K54" s="15" t="s">
        <v>216</v>
      </c>
      <c r="L54" s="27">
        <v>25</v>
      </c>
      <c r="M54" s="28">
        <v>11</v>
      </c>
      <c r="N54" s="28">
        <v>64</v>
      </c>
      <c r="O54" s="29" t="s">
        <v>94</v>
      </c>
      <c r="P54" s="16">
        <v>56</v>
      </c>
      <c r="Q54" s="16">
        <v>87</v>
      </c>
      <c r="R54" s="15" t="s">
        <v>177</v>
      </c>
      <c r="S54" s="16">
        <v>33</v>
      </c>
      <c r="T54" s="15" t="s">
        <v>215</v>
      </c>
      <c r="U54">
        <f t="shared" si="0"/>
        <v>4.3633333333333333</v>
      </c>
    </row>
    <row r="55" spans="1:21" x14ac:dyDescent="0.3">
      <c r="A55" s="14">
        <v>41692</v>
      </c>
      <c r="B55" s="15" t="s">
        <v>45</v>
      </c>
      <c r="C55" s="15" t="s">
        <v>46</v>
      </c>
      <c r="D55" s="15" t="s">
        <v>47</v>
      </c>
      <c r="E55" s="16">
        <v>170</v>
      </c>
      <c r="F55" s="17">
        <v>105</v>
      </c>
      <c r="G55" s="17">
        <v>0</v>
      </c>
      <c r="H55" s="17">
        <v>35</v>
      </c>
      <c r="I55" s="15" t="s">
        <v>86</v>
      </c>
      <c r="J55" s="17">
        <v>175</v>
      </c>
      <c r="K55" s="15" t="s">
        <v>217</v>
      </c>
      <c r="L55" s="29" t="s">
        <v>218</v>
      </c>
      <c r="M55" s="28">
        <v>8</v>
      </c>
      <c r="N55" s="28">
        <v>72</v>
      </c>
      <c r="O55" s="29" t="s">
        <v>133</v>
      </c>
      <c r="P55" s="16">
        <v>63</v>
      </c>
      <c r="Q55" s="16">
        <v>98</v>
      </c>
      <c r="R55" s="15" t="s">
        <v>100</v>
      </c>
      <c r="S55" s="16">
        <v>39</v>
      </c>
      <c r="T55" s="15" t="s">
        <v>89</v>
      </c>
      <c r="U55">
        <f t="shared" si="0"/>
        <v>0.52359999999999995</v>
      </c>
    </row>
    <row r="56" spans="1:21" x14ac:dyDescent="0.3">
      <c r="A56" s="14">
        <v>41693</v>
      </c>
      <c r="B56" s="15" t="s">
        <v>45</v>
      </c>
      <c r="C56" s="15" t="s">
        <v>46</v>
      </c>
      <c r="D56" s="15" t="s">
        <v>47</v>
      </c>
      <c r="E56" s="16">
        <v>170</v>
      </c>
      <c r="F56" s="17">
        <v>100</v>
      </c>
      <c r="G56" s="17">
        <v>0</v>
      </c>
      <c r="H56" s="17">
        <v>29</v>
      </c>
      <c r="I56" s="15" t="s">
        <v>219</v>
      </c>
      <c r="J56" s="17">
        <v>172</v>
      </c>
      <c r="K56" s="15" t="s">
        <v>220</v>
      </c>
      <c r="L56" s="27">
        <v>23</v>
      </c>
      <c r="M56" s="28">
        <v>25</v>
      </c>
      <c r="N56" s="28">
        <v>119</v>
      </c>
      <c r="O56" s="29" t="s">
        <v>169</v>
      </c>
      <c r="P56" s="16">
        <v>58</v>
      </c>
      <c r="Q56" s="16">
        <v>100</v>
      </c>
      <c r="R56" s="15" t="s">
        <v>51</v>
      </c>
      <c r="S56" s="16">
        <v>34</v>
      </c>
      <c r="T56" s="15" t="s">
        <v>164</v>
      </c>
      <c r="U56">
        <f t="shared" si="0"/>
        <v>4.0142666666666669</v>
      </c>
    </row>
    <row r="57" spans="1:21" x14ac:dyDescent="0.3">
      <c r="A57" s="14">
        <v>41694</v>
      </c>
      <c r="B57" s="15" t="s">
        <v>45</v>
      </c>
      <c r="C57" s="15" t="s">
        <v>46</v>
      </c>
      <c r="D57" s="15" t="s">
        <v>47</v>
      </c>
      <c r="E57" s="16">
        <v>170</v>
      </c>
      <c r="F57" s="17">
        <v>106</v>
      </c>
      <c r="G57" s="17">
        <v>0</v>
      </c>
      <c r="H57" s="17">
        <v>56</v>
      </c>
      <c r="I57" s="15" t="s">
        <v>221</v>
      </c>
      <c r="J57" s="17">
        <v>155</v>
      </c>
      <c r="K57" s="15" t="s">
        <v>115</v>
      </c>
      <c r="L57" s="27">
        <v>11</v>
      </c>
      <c r="M57" s="28">
        <v>8</v>
      </c>
      <c r="N57" s="28">
        <v>69</v>
      </c>
      <c r="O57" s="29" t="s">
        <v>86</v>
      </c>
      <c r="P57" s="16">
        <v>75</v>
      </c>
      <c r="Q57" s="16">
        <v>89</v>
      </c>
      <c r="R57" s="15" t="s">
        <v>222</v>
      </c>
      <c r="S57" s="16">
        <v>35</v>
      </c>
      <c r="T57" s="15" t="s">
        <v>80</v>
      </c>
      <c r="U57">
        <f t="shared" si="0"/>
        <v>1.9198666666666666</v>
      </c>
    </row>
    <row r="58" spans="1:21" x14ac:dyDescent="0.3">
      <c r="A58" s="14">
        <v>41695</v>
      </c>
      <c r="B58" s="15" t="s">
        <v>45</v>
      </c>
      <c r="C58" s="15" t="s">
        <v>46</v>
      </c>
      <c r="D58" s="15" t="s">
        <v>47</v>
      </c>
      <c r="E58" s="16">
        <v>170</v>
      </c>
      <c r="F58" s="17">
        <v>104</v>
      </c>
      <c r="G58" s="17">
        <v>66</v>
      </c>
      <c r="H58" s="17">
        <v>52</v>
      </c>
      <c r="I58" s="15" t="s">
        <v>223</v>
      </c>
      <c r="J58" s="17">
        <v>157</v>
      </c>
      <c r="K58" s="15" t="s">
        <v>224</v>
      </c>
      <c r="L58" s="27">
        <v>30</v>
      </c>
      <c r="M58" s="28">
        <v>28</v>
      </c>
      <c r="N58" s="28">
        <v>119</v>
      </c>
      <c r="O58" s="29" t="s">
        <v>225</v>
      </c>
      <c r="P58" s="16">
        <v>64</v>
      </c>
      <c r="Q58" s="16">
        <v>90</v>
      </c>
      <c r="R58" s="15" t="s">
        <v>169</v>
      </c>
      <c r="S58" s="16">
        <v>40</v>
      </c>
      <c r="T58" s="15" t="s">
        <v>226</v>
      </c>
      <c r="U58">
        <f t="shared" si="0"/>
        <v>5.2360000000000007</v>
      </c>
    </row>
    <row r="59" spans="1:21" x14ac:dyDescent="0.3">
      <c r="A59" s="14">
        <v>41696</v>
      </c>
      <c r="B59" s="15" t="s">
        <v>45</v>
      </c>
      <c r="C59" s="15" t="s">
        <v>46</v>
      </c>
      <c r="D59" s="15" t="s">
        <v>47</v>
      </c>
      <c r="E59" s="16">
        <v>170</v>
      </c>
      <c r="F59" s="17">
        <v>90</v>
      </c>
      <c r="G59" s="17">
        <v>48</v>
      </c>
      <c r="H59" s="17">
        <v>44</v>
      </c>
      <c r="I59" s="15" t="s">
        <v>227</v>
      </c>
      <c r="J59" s="17">
        <v>135</v>
      </c>
      <c r="K59" s="15" t="s">
        <v>228</v>
      </c>
      <c r="L59" s="27">
        <v>21</v>
      </c>
      <c r="M59" s="28">
        <v>22</v>
      </c>
      <c r="N59" s="28">
        <v>133</v>
      </c>
      <c r="O59" s="29" t="s">
        <v>229</v>
      </c>
      <c r="P59" s="16">
        <v>54</v>
      </c>
      <c r="Q59" s="16">
        <v>91</v>
      </c>
      <c r="R59" s="15" t="s">
        <v>51</v>
      </c>
      <c r="S59" s="16">
        <v>39</v>
      </c>
      <c r="T59" s="15" t="s">
        <v>121</v>
      </c>
      <c r="U59">
        <f t="shared" si="0"/>
        <v>3.6652</v>
      </c>
    </row>
    <row r="60" spans="1:21" x14ac:dyDescent="0.3">
      <c r="A60" s="14">
        <v>41697</v>
      </c>
      <c r="B60" s="15" t="s">
        <v>45</v>
      </c>
      <c r="C60" s="15" t="s">
        <v>46</v>
      </c>
      <c r="D60" s="15" t="s">
        <v>47</v>
      </c>
      <c r="E60" s="16">
        <v>170</v>
      </c>
      <c r="F60" s="17">
        <v>117</v>
      </c>
      <c r="G60" s="17">
        <v>2</v>
      </c>
      <c r="H60" s="17">
        <v>71</v>
      </c>
      <c r="I60" s="15" t="s">
        <v>83</v>
      </c>
      <c r="J60" s="17">
        <v>163</v>
      </c>
      <c r="K60" s="15" t="s">
        <v>134</v>
      </c>
      <c r="L60" s="27">
        <v>34</v>
      </c>
      <c r="M60" s="28">
        <v>14</v>
      </c>
      <c r="N60" s="28">
        <v>78</v>
      </c>
      <c r="O60" s="29" t="s">
        <v>201</v>
      </c>
      <c r="P60" s="16">
        <v>78</v>
      </c>
      <c r="Q60" s="16">
        <v>96</v>
      </c>
      <c r="R60" s="15" t="s">
        <v>142</v>
      </c>
      <c r="S60" s="16">
        <v>58</v>
      </c>
      <c r="T60" s="15" t="s">
        <v>94</v>
      </c>
      <c r="U60">
        <f t="shared" si="0"/>
        <v>5.9341333333333326</v>
      </c>
    </row>
    <row r="61" spans="1:21" x14ac:dyDescent="0.3">
      <c r="A61" s="14">
        <v>41698</v>
      </c>
      <c r="B61" s="15" t="s">
        <v>45</v>
      </c>
      <c r="C61" s="15" t="s">
        <v>46</v>
      </c>
      <c r="D61" s="15" t="s">
        <v>47</v>
      </c>
      <c r="E61" s="16">
        <v>170</v>
      </c>
      <c r="F61" s="17">
        <v>105</v>
      </c>
      <c r="G61" s="17">
        <v>198</v>
      </c>
      <c r="H61" s="17">
        <v>54</v>
      </c>
      <c r="I61" s="15" t="s">
        <v>230</v>
      </c>
      <c r="J61" s="17">
        <v>156</v>
      </c>
      <c r="K61" s="15" t="s">
        <v>231</v>
      </c>
      <c r="L61" s="27">
        <v>24</v>
      </c>
      <c r="M61" s="28">
        <v>28</v>
      </c>
      <c r="N61" s="28">
        <v>242</v>
      </c>
      <c r="O61" s="29" t="s">
        <v>232</v>
      </c>
      <c r="P61" s="16">
        <v>72</v>
      </c>
      <c r="Q61" s="16">
        <v>97</v>
      </c>
      <c r="R61" s="15" t="s">
        <v>51</v>
      </c>
      <c r="S61" s="16">
        <v>45</v>
      </c>
      <c r="T61" s="15" t="s">
        <v>147</v>
      </c>
      <c r="U61">
        <f t="shared" si="0"/>
        <v>4.1887999999999996</v>
      </c>
    </row>
    <row r="62" spans="1:21" x14ac:dyDescent="0.3">
      <c r="A62" s="14">
        <v>41699</v>
      </c>
      <c r="B62" s="15" t="s">
        <v>45</v>
      </c>
      <c r="C62" s="15" t="s">
        <v>46</v>
      </c>
      <c r="D62" s="15" t="s">
        <v>47</v>
      </c>
      <c r="E62" s="16">
        <v>170</v>
      </c>
      <c r="F62" s="17">
        <v>104</v>
      </c>
      <c r="G62" s="17">
        <v>360</v>
      </c>
      <c r="H62" s="17">
        <v>65</v>
      </c>
      <c r="I62" s="15" t="s">
        <v>51</v>
      </c>
      <c r="J62" s="17">
        <v>143</v>
      </c>
      <c r="K62" s="15" t="s">
        <v>233</v>
      </c>
      <c r="L62" s="27">
        <v>19</v>
      </c>
      <c r="M62" s="28">
        <v>14</v>
      </c>
      <c r="N62" s="28">
        <v>92</v>
      </c>
      <c r="O62" s="29" t="s">
        <v>117</v>
      </c>
      <c r="P62" s="16">
        <v>90</v>
      </c>
      <c r="Q62" s="16">
        <v>100</v>
      </c>
      <c r="R62" s="15" t="s">
        <v>51</v>
      </c>
      <c r="S62" s="16">
        <v>78</v>
      </c>
      <c r="T62" s="15" t="s">
        <v>209</v>
      </c>
      <c r="U62">
        <f t="shared" si="0"/>
        <v>3.3161333333333332</v>
      </c>
    </row>
    <row r="63" spans="1:21" x14ac:dyDescent="0.3">
      <c r="A63" s="14">
        <v>41700</v>
      </c>
      <c r="B63" s="15" t="s">
        <v>45</v>
      </c>
      <c r="C63" s="15" t="s">
        <v>46</v>
      </c>
      <c r="D63" s="15" t="s">
        <v>47</v>
      </c>
      <c r="E63" s="16">
        <v>170</v>
      </c>
      <c r="F63" s="17">
        <v>112</v>
      </c>
      <c r="G63" s="17">
        <v>74</v>
      </c>
      <c r="H63" s="17">
        <v>66</v>
      </c>
      <c r="I63" s="15" t="s">
        <v>51</v>
      </c>
      <c r="J63" s="17">
        <v>158</v>
      </c>
      <c r="K63" s="15" t="s">
        <v>234</v>
      </c>
      <c r="L63" s="27">
        <v>29</v>
      </c>
      <c r="M63" s="28">
        <v>3</v>
      </c>
      <c r="N63" s="28">
        <v>167</v>
      </c>
      <c r="O63" s="29" t="s">
        <v>235</v>
      </c>
      <c r="P63" s="16">
        <v>95</v>
      </c>
      <c r="Q63" s="16">
        <v>100</v>
      </c>
      <c r="R63" s="15" t="s">
        <v>51</v>
      </c>
      <c r="S63" s="16">
        <v>44</v>
      </c>
      <c r="T63" s="15" t="s">
        <v>127</v>
      </c>
      <c r="U63">
        <f t="shared" si="0"/>
        <v>5.0614666666666661</v>
      </c>
    </row>
    <row r="64" spans="1:21" x14ac:dyDescent="0.3">
      <c r="A64" s="14">
        <v>41701</v>
      </c>
      <c r="B64" s="15" t="s">
        <v>45</v>
      </c>
      <c r="C64" s="15" t="s">
        <v>46</v>
      </c>
      <c r="D64" s="15" t="s">
        <v>47</v>
      </c>
      <c r="E64" s="16">
        <v>170</v>
      </c>
      <c r="F64" s="17">
        <v>90</v>
      </c>
      <c r="G64" s="17">
        <v>100</v>
      </c>
      <c r="H64" s="17">
        <v>57</v>
      </c>
      <c r="I64" s="15" t="s">
        <v>236</v>
      </c>
      <c r="J64" s="17">
        <v>122</v>
      </c>
      <c r="K64" s="15" t="s">
        <v>169</v>
      </c>
      <c r="L64" s="27">
        <v>30</v>
      </c>
      <c r="M64" s="28">
        <v>22</v>
      </c>
      <c r="N64" s="28">
        <v>153</v>
      </c>
      <c r="O64" s="29" t="s">
        <v>174</v>
      </c>
      <c r="P64" s="16">
        <v>72</v>
      </c>
      <c r="Q64" s="16">
        <v>90</v>
      </c>
      <c r="R64" s="15" t="s">
        <v>88</v>
      </c>
      <c r="S64" s="16">
        <v>48</v>
      </c>
      <c r="T64" s="15" t="s">
        <v>178</v>
      </c>
      <c r="U64">
        <f t="shared" si="0"/>
        <v>5.2360000000000007</v>
      </c>
    </row>
    <row r="65" spans="1:21" x14ac:dyDescent="0.3">
      <c r="A65" s="14">
        <v>41702</v>
      </c>
      <c r="B65" s="15" t="s">
        <v>45</v>
      </c>
      <c r="C65" s="15" t="s">
        <v>46</v>
      </c>
      <c r="D65" s="15" t="s">
        <v>47</v>
      </c>
      <c r="E65" s="16">
        <v>170</v>
      </c>
      <c r="F65" s="17">
        <v>108</v>
      </c>
      <c r="G65" s="17">
        <v>6</v>
      </c>
      <c r="H65" s="17">
        <v>55</v>
      </c>
      <c r="I65" s="15" t="s">
        <v>237</v>
      </c>
      <c r="J65" s="17">
        <v>161</v>
      </c>
      <c r="K65" s="15" t="s">
        <v>238</v>
      </c>
      <c r="L65" s="27">
        <v>28</v>
      </c>
      <c r="M65" s="28">
        <v>11</v>
      </c>
      <c r="N65" s="28">
        <v>100</v>
      </c>
      <c r="O65" s="29" t="s">
        <v>170</v>
      </c>
      <c r="P65" s="16">
        <v>83</v>
      </c>
      <c r="Q65" s="16">
        <v>96</v>
      </c>
      <c r="R65" s="15" t="s">
        <v>239</v>
      </c>
      <c r="S65" s="16">
        <v>43</v>
      </c>
      <c r="T65" s="15" t="s">
        <v>240</v>
      </c>
      <c r="U65">
        <f t="shared" si="0"/>
        <v>4.8869333333333334</v>
      </c>
    </row>
    <row r="66" spans="1:21" x14ac:dyDescent="0.3">
      <c r="A66" s="14">
        <v>41703</v>
      </c>
      <c r="B66" s="15" t="s">
        <v>45</v>
      </c>
      <c r="C66" s="15" t="s">
        <v>46</v>
      </c>
      <c r="D66" s="15" t="s">
        <v>47</v>
      </c>
      <c r="E66" s="16">
        <v>170</v>
      </c>
      <c r="F66" s="17">
        <v>104</v>
      </c>
      <c r="G66" s="17">
        <v>2</v>
      </c>
      <c r="H66" s="17">
        <v>46</v>
      </c>
      <c r="I66" s="15" t="s">
        <v>241</v>
      </c>
      <c r="J66" s="17">
        <v>161</v>
      </c>
      <c r="K66" s="15" t="s">
        <v>242</v>
      </c>
      <c r="L66" s="27">
        <v>36</v>
      </c>
      <c r="M66" s="28">
        <v>17</v>
      </c>
      <c r="N66" s="28">
        <v>61</v>
      </c>
      <c r="O66" s="29" t="s">
        <v>117</v>
      </c>
      <c r="P66" s="16">
        <v>83</v>
      </c>
      <c r="Q66" s="16">
        <v>98</v>
      </c>
      <c r="R66" s="15" t="s">
        <v>74</v>
      </c>
      <c r="S66" s="16">
        <v>55</v>
      </c>
      <c r="T66" s="15" t="s">
        <v>133</v>
      </c>
      <c r="U66">
        <f t="shared" si="0"/>
        <v>6.2831999999999999</v>
      </c>
    </row>
    <row r="67" spans="1:21" x14ac:dyDescent="0.3">
      <c r="A67" s="14">
        <v>41704</v>
      </c>
      <c r="B67" s="15" t="s">
        <v>45</v>
      </c>
      <c r="C67" s="15" t="s">
        <v>46</v>
      </c>
      <c r="D67" s="15" t="s">
        <v>47</v>
      </c>
      <c r="E67" s="16">
        <v>170</v>
      </c>
      <c r="F67" s="17">
        <v>120</v>
      </c>
      <c r="G67" s="17">
        <v>0</v>
      </c>
      <c r="H67" s="17">
        <v>63</v>
      </c>
      <c r="I67" s="15" t="s">
        <v>62</v>
      </c>
      <c r="J67" s="17">
        <v>177</v>
      </c>
      <c r="K67" s="15" t="s">
        <v>243</v>
      </c>
      <c r="L67" s="27">
        <v>36</v>
      </c>
      <c r="M67" s="28">
        <v>8</v>
      </c>
      <c r="N67" s="28">
        <v>56</v>
      </c>
      <c r="O67" s="29" t="s">
        <v>146</v>
      </c>
      <c r="P67" s="16">
        <v>74</v>
      </c>
      <c r="Q67" s="16">
        <v>98</v>
      </c>
      <c r="R67" s="15" t="s">
        <v>51</v>
      </c>
      <c r="S67" s="16">
        <v>55</v>
      </c>
      <c r="T67" s="15" t="s">
        <v>167</v>
      </c>
      <c r="U67">
        <f t="shared" si="0"/>
        <v>6.2831999999999999</v>
      </c>
    </row>
    <row r="68" spans="1:21" x14ac:dyDescent="0.3">
      <c r="A68" s="14">
        <v>41705</v>
      </c>
      <c r="B68" s="15" t="s">
        <v>45</v>
      </c>
      <c r="C68" s="15" t="s">
        <v>46</v>
      </c>
      <c r="D68" s="15" t="s">
        <v>47</v>
      </c>
      <c r="E68" s="16">
        <v>170</v>
      </c>
      <c r="F68" s="17">
        <v>96</v>
      </c>
      <c r="G68" s="17">
        <v>0</v>
      </c>
      <c r="H68" s="17">
        <v>62</v>
      </c>
      <c r="I68" s="15" t="s">
        <v>100</v>
      </c>
      <c r="J68" s="17">
        <v>131</v>
      </c>
      <c r="K68" s="15" t="s">
        <v>216</v>
      </c>
      <c r="L68" s="27">
        <v>10</v>
      </c>
      <c r="M68" s="28">
        <v>8</v>
      </c>
      <c r="N68" s="28">
        <v>42</v>
      </c>
      <c r="O68" s="29" t="s">
        <v>143</v>
      </c>
      <c r="P68" s="16">
        <v>87</v>
      </c>
      <c r="Q68" s="16">
        <v>100</v>
      </c>
      <c r="R68" s="15" t="s">
        <v>51</v>
      </c>
      <c r="S68" s="16">
        <v>77</v>
      </c>
      <c r="T68" s="15" t="s">
        <v>61</v>
      </c>
      <c r="U68">
        <f t="shared" ref="U68:U131" si="1">L68*$V$3/$V$5*$V$4</f>
        <v>1.7453333333333334</v>
      </c>
    </row>
    <row r="69" spans="1:21" x14ac:dyDescent="0.3">
      <c r="A69" s="14">
        <v>41706</v>
      </c>
      <c r="B69" s="15" t="s">
        <v>45</v>
      </c>
      <c r="C69" s="15" t="s">
        <v>46</v>
      </c>
      <c r="D69" s="15" t="s">
        <v>47</v>
      </c>
      <c r="E69" s="16">
        <v>170</v>
      </c>
      <c r="F69" s="17">
        <v>144</v>
      </c>
      <c r="G69" s="17">
        <v>0</v>
      </c>
      <c r="H69" s="17">
        <v>36</v>
      </c>
      <c r="I69" s="15" t="s">
        <v>244</v>
      </c>
      <c r="J69" s="17">
        <v>252</v>
      </c>
      <c r="K69" s="15" t="s">
        <v>245</v>
      </c>
      <c r="L69" s="27">
        <v>10</v>
      </c>
      <c r="M69" s="28">
        <v>11</v>
      </c>
      <c r="N69" s="28">
        <v>75</v>
      </c>
      <c r="O69" s="29" t="s">
        <v>240</v>
      </c>
      <c r="P69" s="16">
        <v>62</v>
      </c>
      <c r="Q69" s="16">
        <v>100</v>
      </c>
      <c r="R69" s="15" t="s">
        <v>51</v>
      </c>
      <c r="S69" s="16">
        <v>30</v>
      </c>
      <c r="T69" s="15" t="s">
        <v>158</v>
      </c>
      <c r="U69">
        <f t="shared" si="1"/>
        <v>1.7453333333333334</v>
      </c>
    </row>
    <row r="70" spans="1:21" x14ac:dyDescent="0.3">
      <c r="A70" s="14">
        <v>41707</v>
      </c>
      <c r="B70" s="15" t="s">
        <v>45</v>
      </c>
      <c r="C70" s="15" t="s">
        <v>46</v>
      </c>
      <c r="D70" s="15" t="s">
        <v>47</v>
      </c>
      <c r="E70" s="16">
        <v>170</v>
      </c>
      <c r="F70" s="17">
        <v>173</v>
      </c>
      <c r="G70" s="17">
        <v>0</v>
      </c>
      <c r="H70" s="17">
        <v>82</v>
      </c>
      <c r="I70" s="15" t="s">
        <v>108</v>
      </c>
      <c r="J70" s="17">
        <v>264</v>
      </c>
      <c r="K70" s="15" t="s">
        <v>246</v>
      </c>
      <c r="L70" s="27">
        <v>20</v>
      </c>
      <c r="M70" s="28">
        <v>22</v>
      </c>
      <c r="N70" s="28">
        <v>147</v>
      </c>
      <c r="O70" s="29" t="s">
        <v>123</v>
      </c>
      <c r="P70" s="16">
        <v>27</v>
      </c>
      <c r="Q70" s="16">
        <v>86</v>
      </c>
      <c r="R70" s="15" t="s">
        <v>88</v>
      </c>
      <c r="S70" s="16">
        <v>16</v>
      </c>
      <c r="T70" s="15" t="s">
        <v>51</v>
      </c>
      <c r="U70">
        <f t="shared" si="1"/>
        <v>3.4906666666666668</v>
      </c>
    </row>
    <row r="71" spans="1:21" x14ac:dyDescent="0.3">
      <c r="A71" s="14">
        <v>41708</v>
      </c>
      <c r="B71" s="15" t="s">
        <v>45</v>
      </c>
      <c r="C71" s="15" t="s">
        <v>46</v>
      </c>
      <c r="D71" s="15" t="s">
        <v>47</v>
      </c>
      <c r="E71" s="16">
        <v>170</v>
      </c>
      <c r="F71" s="17">
        <v>136</v>
      </c>
      <c r="G71" s="17">
        <v>0</v>
      </c>
      <c r="H71" s="17">
        <v>49</v>
      </c>
      <c r="I71" s="15" t="s">
        <v>247</v>
      </c>
      <c r="J71" s="17">
        <v>224</v>
      </c>
      <c r="K71" s="15" t="s">
        <v>248</v>
      </c>
      <c r="L71" s="29" t="s">
        <v>116</v>
      </c>
      <c r="M71" s="28">
        <v>11</v>
      </c>
      <c r="N71" s="28">
        <v>61</v>
      </c>
      <c r="O71" s="29" t="s">
        <v>94</v>
      </c>
      <c r="P71" s="16">
        <v>59</v>
      </c>
      <c r="Q71" s="16">
        <v>94</v>
      </c>
      <c r="R71" s="15" t="s">
        <v>51</v>
      </c>
      <c r="S71" s="16">
        <v>27</v>
      </c>
      <c r="T71" s="15" t="s">
        <v>206</v>
      </c>
      <c r="U71">
        <f t="shared" si="1"/>
        <v>0.69813333333333338</v>
      </c>
    </row>
    <row r="72" spans="1:21" x14ac:dyDescent="0.3">
      <c r="A72" s="14">
        <v>41709</v>
      </c>
      <c r="B72" s="15" t="s">
        <v>45</v>
      </c>
      <c r="C72" s="15" t="s">
        <v>46</v>
      </c>
      <c r="D72" s="15" t="s">
        <v>47</v>
      </c>
      <c r="E72" s="16">
        <v>170</v>
      </c>
      <c r="F72" s="17">
        <v>104</v>
      </c>
      <c r="G72" s="17">
        <v>0</v>
      </c>
      <c r="H72" s="17">
        <v>28</v>
      </c>
      <c r="I72" s="15" t="s">
        <v>74</v>
      </c>
      <c r="J72" s="17">
        <v>181</v>
      </c>
      <c r="K72" s="15" t="s">
        <v>50</v>
      </c>
      <c r="L72" s="27">
        <v>32</v>
      </c>
      <c r="M72" s="28">
        <v>14</v>
      </c>
      <c r="N72" s="28">
        <v>67</v>
      </c>
      <c r="O72" s="29" t="s">
        <v>113</v>
      </c>
      <c r="P72" s="16">
        <v>74</v>
      </c>
      <c r="Q72" s="16">
        <v>97</v>
      </c>
      <c r="R72" s="15" t="s">
        <v>249</v>
      </c>
      <c r="S72" s="16">
        <v>46</v>
      </c>
      <c r="T72" s="15" t="s">
        <v>250</v>
      </c>
      <c r="U72">
        <f t="shared" si="1"/>
        <v>5.5850666666666671</v>
      </c>
    </row>
    <row r="73" spans="1:21" x14ac:dyDescent="0.3">
      <c r="A73" s="14">
        <v>41710</v>
      </c>
      <c r="B73" s="15" t="s">
        <v>45</v>
      </c>
      <c r="C73" s="15" t="s">
        <v>46</v>
      </c>
      <c r="D73" s="15" t="s">
        <v>47</v>
      </c>
      <c r="E73" s="16">
        <v>170</v>
      </c>
      <c r="F73" s="17">
        <v>111</v>
      </c>
      <c r="G73" s="17">
        <v>0</v>
      </c>
      <c r="H73" s="17">
        <v>32</v>
      </c>
      <c r="I73" s="15" t="s">
        <v>251</v>
      </c>
      <c r="J73" s="17">
        <v>190</v>
      </c>
      <c r="K73" s="15" t="s">
        <v>252</v>
      </c>
      <c r="L73" s="29" t="s">
        <v>84</v>
      </c>
      <c r="M73" s="28">
        <v>17</v>
      </c>
      <c r="N73" s="28">
        <v>53</v>
      </c>
      <c r="O73" s="29" t="s">
        <v>169</v>
      </c>
      <c r="P73" s="16">
        <v>77</v>
      </c>
      <c r="Q73" s="16">
        <v>100</v>
      </c>
      <c r="R73" s="15" t="s">
        <v>51</v>
      </c>
      <c r="S73" s="16">
        <v>50</v>
      </c>
      <c r="T73" s="15" t="s">
        <v>50</v>
      </c>
      <c r="U73">
        <f t="shared" si="1"/>
        <v>0.34906666666666669</v>
      </c>
    </row>
    <row r="74" spans="1:21" x14ac:dyDescent="0.3">
      <c r="A74" s="14">
        <v>41711</v>
      </c>
      <c r="B74" s="15" t="s">
        <v>45</v>
      </c>
      <c r="C74" s="15" t="s">
        <v>46</v>
      </c>
      <c r="D74" s="15" t="s">
        <v>47</v>
      </c>
      <c r="E74" s="16">
        <v>170</v>
      </c>
      <c r="F74" s="17">
        <v>123</v>
      </c>
      <c r="G74" s="17">
        <v>0</v>
      </c>
      <c r="H74" s="17">
        <v>38</v>
      </c>
      <c r="I74" s="15" t="s">
        <v>253</v>
      </c>
      <c r="J74" s="17">
        <v>208</v>
      </c>
      <c r="K74" s="15" t="s">
        <v>254</v>
      </c>
      <c r="L74" s="27">
        <v>30</v>
      </c>
      <c r="M74" s="28">
        <v>8</v>
      </c>
      <c r="N74" s="28">
        <v>64</v>
      </c>
      <c r="O74" s="29" t="s">
        <v>215</v>
      </c>
      <c r="P74" s="16">
        <v>70</v>
      </c>
      <c r="Q74" s="16">
        <v>100</v>
      </c>
      <c r="R74" s="15" t="s">
        <v>51</v>
      </c>
      <c r="S74" s="16">
        <v>39</v>
      </c>
      <c r="T74" s="15" t="s">
        <v>129</v>
      </c>
      <c r="U74">
        <f t="shared" si="1"/>
        <v>5.2360000000000007</v>
      </c>
    </row>
    <row r="75" spans="1:21" x14ac:dyDescent="0.3">
      <c r="A75" s="14">
        <v>41712</v>
      </c>
      <c r="B75" s="15" t="s">
        <v>45</v>
      </c>
      <c r="C75" s="15" t="s">
        <v>46</v>
      </c>
      <c r="D75" s="15" t="s">
        <v>47</v>
      </c>
      <c r="E75" s="16">
        <v>170</v>
      </c>
      <c r="F75" s="17">
        <v>116</v>
      </c>
      <c r="G75" s="17">
        <v>0</v>
      </c>
      <c r="H75" s="17">
        <v>33</v>
      </c>
      <c r="I75" s="15" t="s">
        <v>255</v>
      </c>
      <c r="J75" s="17">
        <v>199</v>
      </c>
      <c r="K75" s="15" t="s">
        <v>256</v>
      </c>
      <c r="L75" s="29" t="s">
        <v>84</v>
      </c>
      <c r="M75" s="28">
        <v>14</v>
      </c>
      <c r="N75" s="28">
        <v>61</v>
      </c>
      <c r="O75" s="29" t="s">
        <v>121</v>
      </c>
      <c r="P75" s="16">
        <v>69</v>
      </c>
      <c r="Q75" s="16">
        <v>100</v>
      </c>
      <c r="R75" s="15" t="s">
        <v>257</v>
      </c>
      <c r="S75" s="16">
        <v>39</v>
      </c>
      <c r="T75" s="15" t="s">
        <v>206</v>
      </c>
      <c r="U75">
        <f t="shared" si="1"/>
        <v>0.34906666666666669</v>
      </c>
    </row>
    <row r="76" spans="1:21" x14ac:dyDescent="0.3">
      <c r="A76" s="14">
        <v>41713</v>
      </c>
      <c r="B76" s="15" t="s">
        <v>45</v>
      </c>
      <c r="C76" s="15" t="s">
        <v>46</v>
      </c>
      <c r="D76" s="15" t="s">
        <v>47</v>
      </c>
      <c r="E76" s="16">
        <v>170</v>
      </c>
      <c r="F76" s="17">
        <v>96</v>
      </c>
      <c r="G76" s="17">
        <v>0</v>
      </c>
      <c r="H76" s="17">
        <v>33</v>
      </c>
      <c r="I76" s="15" t="s">
        <v>258</v>
      </c>
      <c r="J76" s="17">
        <v>160</v>
      </c>
      <c r="K76" s="15" t="s">
        <v>259</v>
      </c>
      <c r="L76" s="29" t="s">
        <v>84</v>
      </c>
      <c r="M76" s="28">
        <v>14</v>
      </c>
      <c r="N76" s="28">
        <v>75</v>
      </c>
      <c r="O76" s="29" t="s">
        <v>260</v>
      </c>
      <c r="P76" s="16">
        <v>83</v>
      </c>
      <c r="Q76" s="16">
        <v>100</v>
      </c>
      <c r="R76" s="15" t="s">
        <v>51</v>
      </c>
      <c r="S76" s="16">
        <v>62</v>
      </c>
      <c r="T76" s="15" t="s">
        <v>95</v>
      </c>
      <c r="U76">
        <f t="shared" si="1"/>
        <v>0.34906666666666669</v>
      </c>
    </row>
    <row r="77" spans="1:21" x14ac:dyDescent="0.3">
      <c r="A77" s="14">
        <v>41714</v>
      </c>
      <c r="B77" s="15" t="s">
        <v>45</v>
      </c>
      <c r="C77" s="15" t="s">
        <v>46</v>
      </c>
      <c r="D77" s="15" t="s">
        <v>47</v>
      </c>
      <c r="E77" s="16">
        <v>170</v>
      </c>
      <c r="F77" s="17">
        <v>128</v>
      </c>
      <c r="G77" s="17">
        <v>0</v>
      </c>
      <c r="H77" s="17">
        <v>69</v>
      </c>
      <c r="I77" s="15" t="s">
        <v>261</v>
      </c>
      <c r="J77" s="17">
        <v>188</v>
      </c>
      <c r="K77" s="15" t="s">
        <v>262</v>
      </c>
      <c r="L77" s="29" t="s">
        <v>263</v>
      </c>
      <c r="M77" s="28">
        <v>11</v>
      </c>
      <c r="N77" s="28">
        <v>72</v>
      </c>
      <c r="O77" s="29" t="s">
        <v>135</v>
      </c>
      <c r="P77" s="16">
        <v>72</v>
      </c>
      <c r="Q77" s="16">
        <v>97</v>
      </c>
      <c r="R77" s="15" t="s">
        <v>88</v>
      </c>
      <c r="S77" s="16">
        <v>55</v>
      </c>
      <c r="T77" s="15" t="s">
        <v>264</v>
      </c>
      <c r="U77">
        <f t="shared" si="1"/>
        <v>0.17453333333333335</v>
      </c>
    </row>
    <row r="78" spans="1:21" x14ac:dyDescent="0.3">
      <c r="A78" s="14">
        <v>41715</v>
      </c>
      <c r="B78" s="15" t="s">
        <v>45</v>
      </c>
      <c r="C78" s="15" t="s">
        <v>46</v>
      </c>
      <c r="D78" s="15" t="s">
        <v>47</v>
      </c>
      <c r="E78" s="16">
        <v>170</v>
      </c>
      <c r="F78" s="17">
        <v>140</v>
      </c>
      <c r="G78" s="17">
        <v>0</v>
      </c>
      <c r="H78" s="17">
        <v>48</v>
      </c>
      <c r="I78" s="15" t="s">
        <v>247</v>
      </c>
      <c r="J78" s="17">
        <v>233</v>
      </c>
      <c r="K78" s="15" t="s">
        <v>136</v>
      </c>
      <c r="L78" s="29" t="s">
        <v>116</v>
      </c>
      <c r="M78" s="28">
        <v>11</v>
      </c>
      <c r="N78" s="28">
        <v>61</v>
      </c>
      <c r="O78" s="29" t="s">
        <v>113</v>
      </c>
      <c r="P78" s="16">
        <v>61</v>
      </c>
      <c r="Q78" s="16">
        <v>100</v>
      </c>
      <c r="R78" s="15" t="s">
        <v>51</v>
      </c>
      <c r="S78" s="16">
        <v>35</v>
      </c>
      <c r="T78" s="15" t="s">
        <v>50</v>
      </c>
      <c r="U78">
        <f t="shared" si="1"/>
        <v>0.69813333333333338</v>
      </c>
    </row>
    <row r="79" spans="1:21" x14ac:dyDescent="0.3">
      <c r="A79" s="14">
        <v>41716</v>
      </c>
      <c r="B79" s="15" t="s">
        <v>45</v>
      </c>
      <c r="C79" s="15" t="s">
        <v>46</v>
      </c>
      <c r="D79" s="15" t="s">
        <v>47</v>
      </c>
      <c r="E79" s="16">
        <v>170</v>
      </c>
      <c r="F79" s="17">
        <v>102</v>
      </c>
      <c r="G79" s="17">
        <v>4</v>
      </c>
      <c r="H79" s="17">
        <v>84</v>
      </c>
      <c r="I79" s="15" t="s">
        <v>265</v>
      </c>
      <c r="J79" s="17">
        <v>119</v>
      </c>
      <c r="K79" s="15" t="s">
        <v>266</v>
      </c>
      <c r="L79" s="29" t="s">
        <v>84</v>
      </c>
      <c r="M79" s="28">
        <v>3</v>
      </c>
      <c r="N79" s="28">
        <v>47</v>
      </c>
      <c r="O79" s="29" t="s">
        <v>264</v>
      </c>
      <c r="P79" s="16">
        <v>91</v>
      </c>
      <c r="Q79" s="16">
        <v>97</v>
      </c>
      <c r="R79" s="15" t="s">
        <v>51</v>
      </c>
      <c r="S79" s="16">
        <v>81</v>
      </c>
      <c r="T79" s="15" t="s">
        <v>179</v>
      </c>
      <c r="U79">
        <f t="shared" si="1"/>
        <v>0.34906666666666669</v>
      </c>
    </row>
    <row r="80" spans="1:21" x14ac:dyDescent="0.3">
      <c r="A80" s="14">
        <v>41717</v>
      </c>
      <c r="B80" s="15" t="s">
        <v>45</v>
      </c>
      <c r="C80" s="15" t="s">
        <v>46</v>
      </c>
      <c r="D80" s="15" t="s">
        <v>47</v>
      </c>
      <c r="E80" s="16">
        <v>170</v>
      </c>
      <c r="F80" s="17">
        <v>121</v>
      </c>
      <c r="G80" s="17">
        <v>0</v>
      </c>
      <c r="H80" s="17">
        <v>61</v>
      </c>
      <c r="I80" s="15" t="s">
        <v>267</v>
      </c>
      <c r="J80" s="17">
        <v>181</v>
      </c>
      <c r="K80" s="15" t="s">
        <v>268</v>
      </c>
      <c r="L80" s="29" t="s">
        <v>263</v>
      </c>
      <c r="M80" s="28">
        <v>11</v>
      </c>
      <c r="N80" s="28">
        <v>50</v>
      </c>
      <c r="O80" s="29" t="s">
        <v>206</v>
      </c>
      <c r="P80" s="16">
        <v>75</v>
      </c>
      <c r="Q80" s="16">
        <v>100</v>
      </c>
      <c r="R80" s="15" t="s">
        <v>51</v>
      </c>
      <c r="S80" s="16">
        <v>52</v>
      </c>
      <c r="T80" s="15" t="s">
        <v>50</v>
      </c>
      <c r="U80">
        <f t="shared" si="1"/>
        <v>0.17453333333333335</v>
      </c>
    </row>
    <row r="81" spans="1:21" x14ac:dyDescent="0.3">
      <c r="A81" s="14">
        <v>41718</v>
      </c>
      <c r="B81" s="15" t="s">
        <v>45</v>
      </c>
      <c r="C81" s="15" t="s">
        <v>46</v>
      </c>
      <c r="D81" s="15" t="s">
        <v>47</v>
      </c>
      <c r="E81" s="16">
        <v>170</v>
      </c>
      <c r="F81" s="15"/>
      <c r="G81" s="17">
        <v>0</v>
      </c>
      <c r="H81" s="15"/>
      <c r="I81" s="15"/>
      <c r="J81" s="15"/>
      <c r="K81" s="15"/>
      <c r="L81" s="29" t="s">
        <v>84</v>
      </c>
      <c r="M81" s="28">
        <v>17</v>
      </c>
      <c r="N81" s="28">
        <v>86</v>
      </c>
      <c r="O81" s="29" t="s">
        <v>201</v>
      </c>
      <c r="P81" s="16">
        <v>76</v>
      </c>
      <c r="Q81" s="15"/>
      <c r="R81" s="15"/>
      <c r="S81" s="15"/>
      <c r="T81" s="15"/>
      <c r="U81">
        <f t="shared" si="1"/>
        <v>0.34906666666666669</v>
      </c>
    </row>
    <row r="82" spans="1:21" x14ac:dyDescent="0.3">
      <c r="A82" s="14">
        <v>41719</v>
      </c>
      <c r="B82" s="15" t="s">
        <v>45</v>
      </c>
      <c r="C82" s="15" t="s">
        <v>46</v>
      </c>
      <c r="D82" s="15" t="s">
        <v>47</v>
      </c>
      <c r="E82" s="16">
        <v>170</v>
      </c>
      <c r="F82" s="15"/>
      <c r="G82" s="17">
        <v>44</v>
      </c>
      <c r="H82" s="15"/>
      <c r="I82" s="15"/>
      <c r="J82" s="15"/>
      <c r="K82" s="15"/>
      <c r="L82" s="27">
        <v>29</v>
      </c>
      <c r="M82" s="28">
        <v>6</v>
      </c>
      <c r="N82" s="28">
        <v>53</v>
      </c>
      <c r="O82" s="29" t="s">
        <v>250</v>
      </c>
      <c r="P82" s="16">
        <v>90</v>
      </c>
      <c r="Q82" s="15"/>
      <c r="R82" s="15"/>
      <c r="S82" s="15"/>
      <c r="T82" s="15"/>
      <c r="U82">
        <f t="shared" si="1"/>
        <v>5.0614666666666661</v>
      </c>
    </row>
    <row r="83" spans="1:21" x14ac:dyDescent="0.3">
      <c r="A83" s="14">
        <v>41720</v>
      </c>
      <c r="B83" s="15" t="s">
        <v>45</v>
      </c>
      <c r="C83" s="15" t="s">
        <v>46</v>
      </c>
      <c r="D83" s="15" t="s">
        <v>47</v>
      </c>
      <c r="E83" s="16">
        <v>170</v>
      </c>
      <c r="F83" s="15"/>
      <c r="G83" s="17">
        <v>94</v>
      </c>
      <c r="H83" s="15"/>
      <c r="I83" s="15"/>
      <c r="J83" s="15"/>
      <c r="K83" s="15"/>
      <c r="L83" s="27">
        <v>26</v>
      </c>
      <c r="M83" s="28">
        <v>6</v>
      </c>
      <c r="N83" s="28">
        <v>119</v>
      </c>
      <c r="O83" s="29" t="s">
        <v>139</v>
      </c>
      <c r="P83" s="16">
        <v>80</v>
      </c>
      <c r="Q83" s="15"/>
      <c r="R83" s="15"/>
      <c r="S83" s="15"/>
      <c r="T83" s="15"/>
      <c r="U83">
        <f t="shared" si="1"/>
        <v>4.5378666666666669</v>
      </c>
    </row>
    <row r="84" spans="1:21" x14ac:dyDescent="0.3">
      <c r="A84" s="14">
        <v>41721</v>
      </c>
      <c r="B84" s="15" t="s">
        <v>45</v>
      </c>
      <c r="C84" s="15" t="s">
        <v>46</v>
      </c>
      <c r="D84" s="15" t="s">
        <v>47</v>
      </c>
      <c r="E84" s="16">
        <v>170</v>
      </c>
      <c r="F84" s="15"/>
      <c r="G84" s="17">
        <v>8</v>
      </c>
      <c r="H84" s="15"/>
      <c r="I84" s="15"/>
      <c r="J84" s="15"/>
      <c r="K84" s="15"/>
      <c r="L84" s="27">
        <v>28</v>
      </c>
      <c r="M84" s="28">
        <v>11</v>
      </c>
      <c r="N84" s="28">
        <v>81</v>
      </c>
      <c r="O84" s="29" t="s">
        <v>264</v>
      </c>
      <c r="P84" s="16">
        <v>70</v>
      </c>
      <c r="Q84" s="15"/>
      <c r="R84" s="15"/>
      <c r="S84" s="15"/>
      <c r="T84" s="15"/>
      <c r="U84">
        <f t="shared" si="1"/>
        <v>4.8869333333333334</v>
      </c>
    </row>
    <row r="85" spans="1:21" x14ac:dyDescent="0.3">
      <c r="A85" s="14">
        <v>41722</v>
      </c>
      <c r="B85" s="15" t="s">
        <v>45</v>
      </c>
      <c r="C85" s="15" t="s">
        <v>46</v>
      </c>
      <c r="D85" s="15" t="s">
        <v>47</v>
      </c>
      <c r="E85" s="16">
        <v>170</v>
      </c>
      <c r="F85" s="17">
        <v>96</v>
      </c>
      <c r="G85" s="17">
        <v>48</v>
      </c>
      <c r="H85" s="17">
        <v>36</v>
      </c>
      <c r="I85" s="15" t="s">
        <v>115</v>
      </c>
      <c r="J85" s="17">
        <v>156</v>
      </c>
      <c r="K85" s="15" t="s">
        <v>269</v>
      </c>
      <c r="L85" s="27">
        <v>26</v>
      </c>
      <c r="M85" s="28">
        <v>14</v>
      </c>
      <c r="N85" s="28">
        <v>111</v>
      </c>
      <c r="O85" s="29" t="s">
        <v>186</v>
      </c>
      <c r="P85" s="16">
        <v>82</v>
      </c>
      <c r="Q85" s="16">
        <v>98</v>
      </c>
      <c r="R85" s="15" t="s">
        <v>209</v>
      </c>
      <c r="S85" s="16">
        <v>47</v>
      </c>
      <c r="T85" s="15" t="s">
        <v>128</v>
      </c>
      <c r="U85">
        <f t="shared" si="1"/>
        <v>4.5378666666666669</v>
      </c>
    </row>
    <row r="86" spans="1:21" x14ac:dyDescent="0.3">
      <c r="A86" s="14">
        <v>41723</v>
      </c>
      <c r="B86" s="15" t="s">
        <v>45</v>
      </c>
      <c r="C86" s="15" t="s">
        <v>46</v>
      </c>
      <c r="D86" s="15" t="s">
        <v>47</v>
      </c>
      <c r="E86" s="16">
        <v>170</v>
      </c>
      <c r="F86" s="17">
        <v>106</v>
      </c>
      <c r="G86" s="17">
        <v>368</v>
      </c>
      <c r="H86" s="17">
        <v>63</v>
      </c>
      <c r="I86" s="15" t="s">
        <v>270</v>
      </c>
      <c r="J86" s="17">
        <v>149</v>
      </c>
      <c r="K86" s="15" t="s">
        <v>271</v>
      </c>
      <c r="L86" s="27">
        <v>26</v>
      </c>
      <c r="M86" s="28">
        <v>31</v>
      </c>
      <c r="N86" s="28">
        <v>181</v>
      </c>
      <c r="O86" s="29" t="s">
        <v>143</v>
      </c>
      <c r="P86" s="16">
        <v>76</v>
      </c>
      <c r="Q86" s="16">
        <v>89</v>
      </c>
      <c r="R86" s="15" t="s">
        <v>108</v>
      </c>
      <c r="S86" s="16">
        <v>40</v>
      </c>
      <c r="T86" s="15" t="s">
        <v>271</v>
      </c>
      <c r="U86">
        <f t="shared" si="1"/>
        <v>4.5378666666666669</v>
      </c>
    </row>
    <row r="87" spans="1:21" x14ac:dyDescent="0.3">
      <c r="A87" s="14">
        <v>41724</v>
      </c>
      <c r="B87" s="15" t="s">
        <v>45</v>
      </c>
      <c r="C87" s="15" t="s">
        <v>46</v>
      </c>
      <c r="D87" s="15" t="s">
        <v>47</v>
      </c>
      <c r="E87" s="16">
        <v>170</v>
      </c>
      <c r="F87" s="17">
        <v>86</v>
      </c>
      <c r="G87" s="17">
        <v>214</v>
      </c>
      <c r="H87" s="17">
        <v>61</v>
      </c>
      <c r="I87" s="15" t="s">
        <v>272</v>
      </c>
      <c r="J87" s="17">
        <v>112</v>
      </c>
      <c r="K87" s="15" t="s">
        <v>273</v>
      </c>
      <c r="L87" s="27">
        <v>21</v>
      </c>
      <c r="M87" s="28">
        <v>17</v>
      </c>
      <c r="N87" s="28">
        <v>103</v>
      </c>
      <c r="O87" s="29" t="s">
        <v>184</v>
      </c>
      <c r="P87" s="16">
        <v>89</v>
      </c>
      <c r="Q87" s="16">
        <v>98</v>
      </c>
      <c r="R87" s="15" t="s">
        <v>51</v>
      </c>
      <c r="S87" s="16">
        <v>73</v>
      </c>
      <c r="T87" s="15" t="s">
        <v>264</v>
      </c>
      <c r="U87">
        <f t="shared" si="1"/>
        <v>3.6652</v>
      </c>
    </row>
    <row r="88" spans="1:21" x14ac:dyDescent="0.3">
      <c r="A88" s="14">
        <v>41725</v>
      </c>
      <c r="B88" s="15" t="s">
        <v>45</v>
      </c>
      <c r="C88" s="15" t="s">
        <v>46</v>
      </c>
      <c r="D88" s="15" t="s">
        <v>47</v>
      </c>
      <c r="E88" s="16">
        <v>170</v>
      </c>
      <c r="F88" s="17">
        <v>86</v>
      </c>
      <c r="G88" s="17">
        <v>0</v>
      </c>
      <c r="H88" s="17">
        <v>28</v>
      </c>
      <c r="I88" s="15" t="s">
        <v>274</v>
      </c>
      <c r="J88" s="17">
        <v>144</v>
      </c>
      <c r="K88" s="15" t="s">
        <v>68</v>
      </c>
      <c r="L88" s="29" t="s">
        <v>102</v>
      </c>
      <c r="M88" s="28">
        <v>14</v>
      </c>
      <c r="N88" s="28">
        <v>75</v>
      </c>
      <c r="O88" s="29" t="s">
        <v>50</v>
      </c>
      <c r="P88" s="16">
        <v>68</v>
      </c>
      <c r="Q88" s="16">
        <v>100</v>
      </c>
      <c r="R88" s="15" t="s">
        <v>51</v>
      </c>
      <c r="S88" s="16">
        <v>35</v>
      </c>
      <c r="T88" s="15" t="s">
        <v>121</v>
      </c>
      <c r="U88">
        <f t="shared" si="1"/>
        <v>0.8726666666666667</v>
      </c>
    </row>
    <row r="89" spans="1:21" x14ac:dyDescent="0.3">
      <c r="A89" s="14">
        <v>41726</v>
      </c>
      <c r="B89" s="15" t="s">
        <v>45</v>
      </c>
      <c r="C89" s="15" t="s">
        <v>46</v>
      </c>
      <c r="D89" s="15" t="s">
        <v>47</v>
      </c>
      <c r="E89" s="16">
        <v>170</v>
      </c>
      <c r="F89" s="17">
        <v>81</v>
      </c>
      <c r="G89" s="17">
        <v>16</v>
      </c>
      <c r="H89" s="17">
        <v>30</v>
      </c>
      <c r="I89" s="15" t="s">
        <v>275</v>
      </c>
      <c r="J89" s="17">
        <v>132</v>
      </c>
      <c r="K89" s="15" t="s">
        <v>68</v>
      </c>
      <c r="L89" s="27">
        <v>36</v>
      </c>
      <c r="M89" s="28">
        <v>8</v>
      </c>
      <c r="N89" s="28">
        <v>47</v>
      </c>
      <c r="O89" s="29" t="s">
        <v>98</v>
      </c>
      <c r="P89" s="16">
        <v>84</v>
      </c>
      <c r="Q89" s="16">
        <v>99</v>
      </c>
      <c r="R89" s="15" t="s">
        <v>51</v>
      </c>
      <c r="S89" s="16">
        <v>60</v>
      </c>
      <c r="T89" s="15" t="s">
        <v>250</v>
      </c>
      <c r="U89">
        <f t="shared" si="1"/>
        <v>6.2831999999999999</v>
      </c>
    </row>
    <row r="90" spans="1:21" x14ac:dyDescent="0.3">
      <c r="A90" s="14">
        <v>41727</v>
      </c>
      <c r="B90" s="15" t="s">
        <v>45</v>
      </c>
      <c r="C90" s="15" t="s">
        <v>46</v>
      </c>
      <c r="D90" s="15" t="s">
        <v>47</v>
      </c>
      <c r="E90" s="16">
        <v>170</v>
      </c>
      <c r="F90" s="17">
        <v>117</v>
      </c>
      <c r="G90" s="17">
        <v>24</v>
      </c>
      <c r="H90" s="17">
        <v>79</v>
      </c>
      <c r="I90" s="15" t="s">
        <v>51</v>
      </c>
      <c r="J90" s="17">
        <v>155</v>
      </c>
      <c r="K90" s="15" t="s">
        <v>276</v>
      </c>
      <c r="L90" s="27">
        <v>20</v>
      </c>
      <c r="M90" s="28">
        <v>6</v>
      </c>
      <c r="N90" s="28">
        <v>69</v>
      </c>
      <c r="O90" s="29" t="s">
        <v>277</v>
      </c>
      <c r="P90" s="16">
        <v>76</v>
      </c>
      <c r="Q90" s="16">
        <v>100</v>
      </c>
      <c r="R90" s="15" t="s">
        <v>51</v>
      </c>
      <c r="S90" s="16">
        <v>48</v>
      </c>
      <c r="T90" s="15" t="s">
        <v>209</v>
      </c>
      <c r="U90">
        <f t="shared" si="1"/>
        <v>3.4906666666666668</v>
      </c>
    </row>
    <row r="91" spans="1:21" x14ac:dyDescent="0.3">
      <c r="A91" s="14">
        <v>41728</v>
      </c>
      <c r="B91" s="15" t="s">
        <v>45</v>
      </c>
      <c r="C91" s="15" t="s">
        <v>46</v>
      </c>
      <c r="D91" s="15" t="s">
        <v>47</v>
      </c>
      <c r="E91" s="16">
        <v>170</v>
      </c>
      <c r="F91" s="17">
        <v>132</v>
      </c>
      <c r="G91" s="17">
        <v>0</v>
      </c>
      <c r="H91" s="17">
        <v>81</v>
      </c>
      <c r="I91" s="15" t="s">
        <v>115</v>
      </c>
      <c r="J91" s="17">
        <v>184</v>
      </c>
      <c r="K91" s="15" t="s">
        <v>278</v>
      </c>
      <c r="L91" s="27">
        <v>25</v>
      </c>
      <c r="M91" s="28">
        <v>14</v>
      </c>
      <c r="N91" s="28">
        <v>97</v>
      </c>
      <c r="O91" s="29" t="s">
        <v>64</v>
      </c>
      <c r="P91" s="16">
        <v>60</v>
      </c>
      <c r="Q91" s="16">
        <v>100</v>
      </c>
      <c r="R91" s="15" t="s">
        <v>51</v>
      </c>
      <c r="S91" s="16">
        <v>34</v>
      </c>
      <c r="T91" s="15" t="s">
        <v>188</v>
      </c>
      <c r="U91">
        <f t="shared" si="1"/>
        <v>4.3633333333333333</v>
      </c>
    </row>
    <row r="92" spans="1:21" x14ac:dyDescent="0.3">
      <c r="A92" s="14">
        <v>41729</v>
      </c>
      <c r="B92" s="15" t="s">
        <v>45</v>
      </c>
      <c r="C92" s="15" t="s">
        <v>46</v>
      </c>
      <c r="D92" s="15" t="s">
        <v>47</v>
      </c>
      <c r="E92" s="16">
        <v>170</v>
      </c>
      <c r="F92" s="17">
        <v>140</v>
      </c>
      <c r="G92" s="17">
        <v>10</v>
      </c>
      <c r="H92" s="17">
        <v>82</v>
      </c>
      <c r="I92" s="15" t="s">
        <v>279</v>
      </c>
      <c r="J92" s="17">
        <v>199</v>
      </c>
      <c r="K92" s="15" t="s">
        <v>158</v>
      </c>
      <c r="L92" s="27">
        <v>21</v>
      </c>
      <c r="M92" s="28">
        <v>8</v>
      </c>
      <c r="N92" s="28">
        <v>92</v>
      </c>
      <c r="O92" s="29" t="s">
        <v>186</v>
      </c>
      <c r="P92" s="16">
        <v>65</v>
      </c>
      <c r="Q92" s="16">
        <v>92</v>
      </c>
      <c r="R92" s="15" t="s">
        <v>280</v>
      </c>
      <c r="S92" s="16">
        <v>42</v>
      </c>
      <c r="T92" s="15" t="s">
        <v>51</v>
      </c>
      <c r="U92">
        <f t="shared" si="1"/>
        <v>3.6652</v>
      </c>
    </row>
    <row r="93" spans="1:21" x14ac:dyDescent="0.3">
      <c r="A93" s="14">
        <v>41730</v>
      </c>
      <c r="B93" s="15" t="s">
        <v>45</v>
      </c>
      <c r="C93" s="15" t="s">
        <v>46</v>
      </c>
      <c r="D93" s="15" t="s">
        <v>47</v>
      </c>
      <c r="E93" s="16">
        <v>170</v>
      </c>
      <c r="F93" s="17">
        <v>169</v>
      </c>
      <c r="G93" s="17">
        <v>0</v>
      </c>
      <c r="H93" s="17">
        <v>145</v>
      </c>
      <c r="I93" s="15" t="s">
        <v>156</v>
      </c>
      <c r="J93" s="17">
        <v>193</v>
      </c>
      <c r="K93" s="15" t="s">
        <v>281</v>
      </c>
      <c r="L93" s="27">
        <v>20</v>
      </c>
      <c r="M93" s="28">
        <v>39</v>
      </c>
      <c r="N93" s="28">
        <v>169</v>
      </c>
      <c r="O93" s="29" t="s">
        <v>89</v>
      </c>
      <c r="P93" s="16">
        <v>49</v>
      </c>
      <c r="Q93" s="16">
        <v>61</v>
      </c>
      <c r="R93" s="15" t="s">
        <v>127</v>
      </c>
      <c r="S93" s="16">
        <v>44</v>
      </c>
      <c r="T93" s="15" t="s">
        <v>51</v>
      </c>
      <c r="U93">
        <f t="shared" si="1"/>
        <v>3.4906666666666668</v>
      </c>
    </row>
    <row r="94" spans="1:21" x14ac:dyDescent="0.3">
      <c r="A94" s="14">
        <v>41731</v>
      </c>
      <c r="B94" s="15" t="s">
        <v>45</v>
      </c>
      <c r="C94" s="15" t="s">
        <v>46</v>
      </c>
      <c r="D94" s="15" t="s">
        <v>47</v>
      </c>
      <c r="E94" s="16">
        <v>170</v>
      </c>
      <c r="F94" s="17">
        <v>122</v>
      </c>
      <c r="G94" s="17">
        <v>110</v>
      </c>
      <c r="H94" s="17">
        <v>81</v>
      </c>
      <c r="I94" s="15" t="s">
        <v>282</v>
      </c>
      <c r="J94" s="17">
        <v>162</v>
      </c>
      <c r="K94" s="15" t="s">
        <v>283</v>
      </c>
      <c r="L94" s="29" t="s">
        <v>102</v>
      </c>
      <c r="M94" s="28">
        <v>6</v>
      </c>
      <c r="N94" s="28">
        <v>111</v>
      </c>
      <c r="O94" s="29" t="s">
        <v>166</v>
      </c>
      <c r="P94" s="16">
        <v>77</v>
      </c>
      <c r="Q94" s="16">
        <v>99</v>
      </c>
      <c r="R94" s="15" t="s">
        <v>51</v>
      </c>
      <c r="S94" s="16">
        <v>48</v>
      </c>
      <c r="T94" s="15" t="s">
        <v>51</v>
      </c>
      <c r="U94">
        <f t="shared" si="1"/>
        <v>0.8726666666666667</v>
      </c>
    </row>
    <row r="95" spans="1:21" x14ac:dyDescent="0.3">
      <c r="A95" s="14">
        <v>41732</v>
      </c>
      <c r="B95" s="15" t="s">
        <v>45</v>
      </c>
      <c r="C95" s="15" t="s">
        <v>46</v>
      </c>
      <c r="D95" s="15" t="s">
        <v>47</v>
      </c>
      <c r="E95" s="16">
        <v>170</v>
      </c>
      <c r="F95" s="17">
        <v>112</v>
      </c>
      <c r="G95" s="17">
        <v>168</v>
      </c>
      <c r="H95" s="17">
        <v>81</v>
      </c>
      <c r="I95" s="15" t="s">
        <v>284</v>
      </c>
      <c r="J95" s="17">
        <v>144</v>
      </c>
      <c r="K95" s="15" t="s">
        <v>285</v>
      </c>
      <c r="L95" s="29" t="s">
        <v>116</v>
      </c>
      <c r="M95" s="28">
        <v>3</v>
      </c>
      <c r="N95" s="28">
        <v>42</v>
      </c>
      <c r="O95" s="29" t="s">
        <v>286</v>
      </c>
      <c r="P95" s="16">
        <v>87</v>
      </c>
      <c r="Q95" s="16">
        <v>100</v>
      </c>
      <c r="R95" s="15" t="s">
        <v>51</v>
      </c>
      <c r="S95" s="16">
        <v>67</v>
      </c>
      <c r="T95" s="15" t="s">
        <v>117</v>
      </c>
      <c r="U95">
        <f t="shared" si="1"/>
        <v>0.69813333333333338</v>
      </c>
    </row>
    <row r="96" spans="1:21" x14ac:dyDescent="0.3">
      <c r="A96" s="14">
        <v>41733</v>
      </c>
      <c r="B96" s="15" t="s">
        <v>45</v>
      </c>
      <c r="C96" s="15" t="s">
        <v>46</v>
      </c>
      <c r="D96" s="15" t="s">
        <v>47</v>
      </c>
      <c r="E96" s="16">
        <v>170</v>
      </c>
      <c r="F96" s="17">
        <v>125</v>
      </c>
      <c r="G96" s="17">
        <v>46</v>
      </c>
      <c r="H96" s="17">
        <v>65</v>
      </c>
      <c r="I96" s="15" t="s">
        <v>287</v>
      </c>
      <c r="J96" s="17">
        <v>185</v>
      </c>
      <c r="K96" s="15" t="s">
        <v>288</v>
      </c>
      <c r="L96" s="29" t="s">
        <v>289</v>
      </c>
      <c r="M96" s="28">
        <v>14</v>
      </c>
      <c r="N96" s="28">
        <v>83</v>
      </c>
      <c r="O96" s="29" t="s">
        <v>209</v>
      </c>
      <c r="P96" s="16">
        <v>78</v>
      </c>
      <c r="Q96" s="16">
        <v>100</v>
      </c>
      <c r="R96" s="15" t="s">
        <v>51</v>
      </c>
      <c r="S96" s="16">
        <v>50</v>
      </c>
      <c r="T96" s="15" t="s">
        <v>121</v>
      </c>
      <c r="U96">
        <f t="shared" si="1"/>
        <v>1.5708</v>
      </c>
    </row>
    <row r="97" spans="1:21" x14ac:dyDescent="0.3">
      <c r="A97" s="14">
        <v>41734</v>
      </c>
      <c r="B97" s="15" t="s">
        <v>45</v>
      </c>
      <c r="C97" s="15" t="s">
        <v>46</v>
      </c>
      <c r="D97" s="15" t="s">
        <v>47</v>
      </c>
      <c r="E97" s="16">
        <v>170</v>
      </c>
      <c r="F97" s="17">
        <v>165</v>
      </c>
      <c r="G97" s="17">
        <v>4</v>
      </c>
      <c r="H97" s="17">
        <v>97</v>
      </c>
      <c r="I97" s="15" t="s">
        <v>290</v>
      </c>
      <c r="J97" s="17">
        <v>233</v>
      </c>
      <c r="K97" s="15" t="s">
        <v>291</v>
      </c>
      <c r="L97" s="29" t="s">
        <v>218</v>
      </c>
      <c r="M97" s="28">
        <v>8</v>
      </c>
      <c r="N97" s="28">
        <v>58</v>
      </c>
      <c r="O97" s="29" t="s">
        <v>52</v>
      </c>
      <c r="P97" s="16">
        <v>74</v>
      </c>
      <c r="Q97" s="16">
        <v>99</v>
      </c>
      <c r="R97" s="15" t="s">
        <v>229</v>
      </c>
      <c r="S97" s="16">
        <v>52</v>
      </c>
      <c r="T97" s="15" t="s">
        <v>113</v>
      </c>
      <c r="U97">
        <f t="shared" si="1"/>
        <v>0.52359999999999995</v>
      </c>
    </row>
    <row r="98" spans="1:21" x14ac:dyDescent="0.3">
      <c r="A98" s="14">
        <v>41735</v>
      </c>
      <c r="B98" s="15" t="s">
        <v>45</v>
      </c>
      <c r="C98" s="15" t="s">
        <v>46</v>
      </c>
      <c r="D98" s="15" t="s">
        <v>47</v>
      </c>
      <c r="E98" s="16">
        <v>170</v>
      </c>
      <c r="F98" s="17">
        <v>162</v>
      </c>
      <c r="G98" s="17">
        <v>0</v>
      </c>
      <c r="H98" s="17">
        <v>93</v>
      </c>
      <c r="I98" s="15" t="s">
        <v>292</v>
      </c>
      <c r="J98" s="17">
        <v>230</v>
      </c>
      <c r="K98" s="15" t="s">
        <v>293</v>
      </c>
      <c r="L98" s="29" t="s">
        <v>116</v>
      </c>
      <c r="M98" s="28">
        <v>19</v>
      </c>
      <c r="N98" s="28">
        <v>81</v>
      </c>
      <c r="O98" s="29" t="s">
        <v>71</v>
      </c>
      <c r="P98" s="16">
        <v>73</v>
      </c>
      <c r="Q98" s="16">
        <v>100</v>
      </c>
      <c r="R98" s="15" t="s">
        <v>280</v>
      </c>
      <c r="S98" s="16">
        <v>57</v>
      </c>
      <c r="T98" s="15" t="s">
        <v>51</v>
      </c>
      <c r="U98">
        <f t="shared" si="1"/>
        <v>0.69813333333333338</v>
      </c>
    </row>
    <row r="99" spans="1:21" x14ac:dyDescent="0.3">
      <c r="A99" s="14">
        <v>41736</v>
      </c>
      <c r="B99" s="15" t="s">
        <v>45</v>
      </c>
      <c r="C99" s="15" t="s">
        <v>46</v>
      </c>
      <c r="D99" s="15" t="s">
        <v>47</v>
      </c>
      <c r="E99" s="16">
        <v>170</v>
      </c>
      <c r="F99" s="17">
        <v>144</v>
      </c>
      <c r="G99" s="17">
        <v>58</v>
      </c>
      <c r="H99" s="17">
        <v>83</v>
      </c>
      <c r="I99" s="15" t="s">
        <v>294</v>
      </c>
      <c r="J99" s="17">
        <v>205</v>
      </c>
      <c r="K99" s="15" t="s">
        <v>262</v>
      </c>
      <c r="L99" s="29" t="s">
        <v>84</v>
      </c>
      <c r="M99" s="28">
        <v>14</v>
      </c>
      <c r="N99" s="28">
        <v>83</v>
      </c>
      <c r="O99" s="29" t="s">
        <v>139</v>
      </c>
      <c r="P99" s="16">
        <v>84</v>
      </c>
      <c r="Q99" s="16">
        <v>100</v>
      </c>
      <c r="R99" s="15" t="s">
        <v>51</v>
      </c>
      <c r="S99" s="16">
        <v>51</v>
      </c>
      <c r="T99" s="15" t="s">
        <v>264</v>
      </c>
      <c r="U99">
        <f t="shared" si="1"/>
        <v>0.34906666666666669</v>
      </c>
    </row>
    <row r="100" spans="1:21" x14ac:dyDescent="0.3">
      <c r="A100" s="14">
        <v>41737</v>
      </c>
      <c r="B100" s="15" t="s">
        <v>45</v>
      </c>
      <c r="C100" s="15" t="s">
        <v>46</v>
      </c>
      <c r="D100" s="15" t="s">
        <v>47</v>
      </c>
      <c r="E100" s="16">
        <v>170</v>
      </c>
      <c r="F100" s="17">
        <v>113</v>
      </c>
      <c r="G100" s="17">
        <v>0</v>
      </c>
      <c r="H100" s="17">
        <v>95</v>
      </c>
      <c r="I100" s="15" t="s">
        <v>196</v>
      </c>
      <c r="J100" s="17">
        <v>131</v>
      </c>
      <c r="K100" s="15" t="s">
        <v>295</v>
      </c>
      <c r="L100" s="27">
        <v>35</v>
      </c>
      <c r="M100" s="28">
        <v>8</v>
      </c>
      <c r="N100" s="28">
        <v>39</v>
      </c>
      <c r="O100" s="29" t="s">
        <v>113</v>
      </c>
      <c r="P100" s="16">
        <v>90</v>
      </c>
      <c r="Q100" s="16">
        <v>99</v>
      </c>
      <c r="R100" s="15" t="s">
        <v>51</v>
      </c>
      <c r="S100" s="16">
        <v>77</v>
      </c>
      <c r="T100" s="15" t="s">
        <v>60</v>
      </c>
      <c r="U100">
        <f t="shared" si="1"/>
        <v>6.1086666666666662</v>
      </c>
    </row>
    <row r="101" spans="1:21" x14ac:dyDescent="0.3">
      <c r="A101" s="14">
        <v>41738</v>
      </c>
      <c r="B101" s="15" t="s">
        <v>45</v>
      </c>
      <c r="C101" s="15" t="s">
        <v>46</v>
      </c>
      <c r="D101" s="15" t="s">
        <v>47</v>
      </c>
      <c r="E101" s="16">
        <v>170</v>
      </c>
      <c r="F101" s="17">
        <v>160</v>
      </c>
      <c r="G101" s="17">
        <v>28</v>
      </c>
      <c r="H101" s="17">
        <v>108</v>
      </c>
      <c r="I101" s="15" t="s">
        <v>296</v>
      </c>
      <c r="J101" s="17">
        <v>213</v>
      </c>
      <c r="K101" s="15" t="s">
        <v>297</v>
      </c>
      <c r="L101" s="27">
        <v>36</v>
      </c>
      <c r="M101" s="28">
        <v>17</v>
      </c>
      <c r="N101" s="28">
        <v>58</v>
      </c>
      <c r="O101" s="29" t="s">
        <v>164</v>
      </c>
      <c r="P101" s="16">
        <v>73</v>
      </c>
      <c r="Q101" s="16">
        <v>98</v>
      </c>
      <c r="R101" s="15" t="s">
        <v>51</v>
      </c>
      <c r="S101" s="16">
        <v>57</v>
      </c>
      <c r="T101" s="15" t="s">
        <v>121</v>
      </c>
      <c r="U101">
        <f t="shared" si="1"/>
        <v>6.2831999999999999</v>
      </c>
    </row>
    <row r="102" spans="1:21" x14ac:dyDescent="0.3">
      <c r="A102" s="14">
        <v>41739</v>
      </c>
      <c r="B102" s="15" t="s">
        <v>45</v>
      </c>
      <c r="C102" s="15" t="s">
        <v>46</v>
      </c>
      <c r="D102" s="15" t="s">
        <v>47</v>
      </c>
      <c r="E102" s="16">
        <v>170</v>
      </c>
      <c r="F102" s="17">
        <v>169</v>
      </c>
      <c r="G102" s="17">
        <v>82</v>
      </c>
      <c r="H102" s="17">
        <v>113</v>
      </c>
      <c r="I102" s="15" t="s">
        <v>298</v>
      </c>
      <c r="J102" s="17">
        <v>225</v>
      </c>
      <c r="K102" s="15" t="s">
        <v>299</v>
      </c>
      <c r="L102" s="27">
        <v>35</v>
      </c>
      <c r="M102" s="28">
        <v>8</v>
      </c>
      <c r="N102" s="28">
        <v>67</v>
      </c>
      <c r="O102" s="29" t="s">
        <v>146</v>
      </c>
      <c r="P102" s="16">
        <v>83</v>
      </c>
      <c r="Q102" s="16">
        <v>100</v>
      </c>
      <c r="R102" s="15" t="s">
        <v>51</v>
      </c>
      <c r="S102" s="16">
        <v>59</v>
      </c>
      <c r="T102" s="15" t="s">
        <v>209</v>
      </c>
      <c r="U102">
        <f t="shared" si="1"/>
        <v>6.1086666666666662</v>
      </c>
    </row>
    <row r="103" spans="1:21" x14ac:dyDescent="0.3">
      <c r="A103" s="14">
        <v>41740</v>
      </c>
      <c r="B103" s="15" t="s">
        <v>45</v>
      </c>
      <c r="C103" s="15" t="s">
        <v>46</v>
      </c>
      <c r="D103" s="15" t="s">
        <v>47</v>
      </c>
      <c r="E103" s="16">
        <v>170</v>
      </c>
      <c r="F103" s="17">
        <v>130</v>
      </c>
      <c r="G103" s="17">
        <v>4</v>
      </c>
      <c r="H103" s="17">
        <v>114</v>
      </c>
      <c r="I103" s="15" t="s">
        <v>51</v>
      </c>
      <c r="J103" s="17">
        <v>147</v>
      </c>
      <c r="K103" s="15" t="s">
        <v>228</v>
      </c>
      <c r="L103" s="29" t="s">
        <v>218</v>
      </c>
      <c r="M103" s="28">
        <v>11</v>
      </c>
      <c r="N103" s="28">
        <v>53</v>
      </c>
      <c r="O103" s="29" t="s">
        <v>300</v>
      </c>
      <c r="P103" s="16">
        <v>89</v>
      </c>
      <c r="Q103" s="16">
        <v>98</v>
      </c>
      <c r="R103" s="15" t="s">
        <v>51</v>
      </c>
      <c r="S103" s="16">
        <v>77</v>
      </c>
      <c r="T103" s="15" t="s">
        <v>139</v>
      </c>
      <c r="U103">
        <f t="shared" si="1"/>
        <v>0.52359999999999995</v>
      </c>
    </row>
    <row r="104" spans="1:21" x14ac:dyDescent="0.3">
      <c r="A104" s="14">
        <v>41741</v>
      </c>
      <c r="B104" s="15" t="s">
        <v>45</v>
      </c>
      <c r="C104" s="15" t="s">
        <v>46</v>
      </c>
      <c r="D104" s="15" t="s">
        <v>47</v>
      </c>
      <c r="E104" s="16">
        <v>170</v>
      </c>
      <c r="F104" s="15"/>
      <c r="G104" s="17">
        <v>0</v>
      </c>
      <c r="H104" s="15"/>
      <c r="I104" s="15"/>
      <c r="J104" s="15"/>
      <c r="K104" s="15"/>
      <c r="L104" s="29" t="s">
        <v>218</v>
      </c>
      <c r="M104" s="28">
        <v>11</v>
      </c>
      <c r="N104" s="28">
        <v>58</v>
      </c>
      <c r="O104" s="29" t="s">
        <v>135</v>
      </c>
      <c r="P104" s="16">
        <v>76</v>
      </c>
      <c r="Q104" s="15"/>
      <c r="R104" s="15"/>
      <c r="S104" s="15"/>
      <c r="T104" s="15"/>
      <c r="U104">
        <f t="shared" si="1"/>
        <v>0.52359999999999995</v>
      </c>
    </row>
    <row r="105" spans="1:21" x14ac:dyDescent="0.3">
      <c r="A105" s="14">
        <v>41742</v>
      </c>
      <c r="B105" s="15" t="s">
        <v>45</v>
      </c>
      <c r="C105" s="15" t="s">
        <v>46</v>
      </c>
      <c r="D105" s="15" t="s">
        <v>47</v>
      </c>
      <c r="E105" s="16">
        <v>170</v>
      </c>
      <c r="F105" s="17">
        <v>150</v>
      </c>
      <c r="G105" s="17">
        <v>0</v>
      </c>
      <c r="H105" s="17">
        <v>109</v>
      </c>
      <c r="I105" s="15" t="s">
        <v>111</v>
      </c>
      <c r="J105" s="17">
        <v>191</v>
      </c>
      <c r="K105" s="15" t="s">
        <v>50</v>
      </c>
      <c r="L105" s="29" t="s">
        <v>263</v>
      </c>
      <c r="M105" s="28">
        <v>14</v>
      </c>
      <c r="N105" s="28">
        <v>58</v>
      </c>
      <c r="O105" s="29" t="s">
        <v>146</v>
      </c>
      <c r="P105" s="16">
        <v>79</v>
      </c>
      <c r="Q105" s="16">
        <v>94</v>
      </c>
      <c r="R105" s="15" t="s">
        <v>301</v>
      </c>
      <c r="S105" s="16">
        <v>64</v>
      </c>
      <c r="T105" s="15" t="s">
        <v>121</v>
      </c>
      <c r="U105">
        <f t="shared" si="1"/>
        <v>0.17453333333333335</v>
      </c>
    </row>
    <row r="106" spans="1:21" x14ac:dyDescent="0.3">
      <c r="A106" s="14">
        <v>41743</v>
      </c>
      <c r="B106" s="15" t="s">
        <v>45</v>
      </c>
      <c r="C106" s="15" t="s">
        <v>46</v>
      </c>
      <c r="D106" s="15" t="s">
        <v>47</v>
      </c>
      <c r="E106" s="16">
        <v>170</v>
      </c>
      <c r="F106" s="17">
        <v>158</v>
      </c>
      <c r="G106" s="17">
        <v>0</v>
      </c>
      <c r="H106" s="17">
        <v>111</v>
      </c>
      <c r="I106" s="15" t="s">
        <v>272</v>
      </c>
      <c r="J106" s="17">
        <v>206</v>
      </c>
      <c r="K106" s="15" t="s">
        <v>299</v>
      </c>
      <c r="L106" s="29" t="s">
        <v>263</v>
      </c>
      <c r="M106" s="28">
        <v>14</v>
      </c>
      <c r="N106" s="28">
        <v>61</v>
      </c>
      <c r="O106" s="29" t="s">
        <v>135</v>
      </c>
      <c r="P106" s="16">
        <v>78</v>
      </c>
      <c r="Q106" s="16">
        <v>99</v>
      </c>
      <c r="R106" s="15" t="s">
        <v>51</v>
      </c>
      <c r="S106" s="16">
        <v>64</v>
      </c>
      <c r="T106" s="15" t="s">
        <v>71</v>
      </c>
      <c r="U106">
        <f t="shared" si="1"/>
        <v>0.17453333333333335</v>
      </c>
    </row>
    <row r="107" spans="1:21" x14ac:dyDescent="0.3">
      <c r="A107" s="14">
        <v>41744</v>
      </c>
      <c r="B107" s="15" t="s">
        <v>45</v>
      </c>
      <c r="C107" s="15" t="s">
        <v>46</v>
      </c>
      <c r="D107" s="15" t="s">
        <v>47</v>
      </c>
      <c r="E107" s="16">
        <v>170</v>
      </c>
      <c r="F107" s="17">
        <v>170</v>
      </c>
      <c r="G107" s="17">
        <v>0</v>
      </c>
      <c r="H107" s="17">
        <v>106</v>
      </c>
      <c r="I107" s="15" t="s">
        <v>302</v>
      </c>
      <c r="J107" s="17">
        <v>234</v>
      </c>
      <c r="K107" s="15" t="s">
        <v>303</v>
      </c>
      <c r="L107" s="29" t="s">
        <v>84</v>
      </c>
      <c r="M107" s="28">
        <v>14</v>
      </c>
      <c r="N107" s="28">
        <v>72</v>
      </c>
      <c r="O107" s="29" t="s">
        <v>81</v>
      </c>
      <c r="P107" s="16">
        <v>74</v>
      </c>
      <c r="Q107" s="16">
        <v>99</v>
      </c>
      <c r="R107" s="15" t="s">
        <v>51</v>
      </c>
      <c r="S107" s="16">
        <v>55</v>
      </c>
      <c r="T107" s="15" t="s">
        <v>113</v>
      </c>
      <c r="U107">
        <f t="shared" si="1"/>
        <v>0.34906666666666669</v>
      </c>
    </row>
    <row r="108" spans="1:21" x14ac:dyDescent="0.3">
      <c r="A108" s="14">
        <v>41745</v>
      </c>
      <c r="B108" s="15" t="s">
        <v>45</v>
      </c>
      <c r="C108" s="15" t="s">
        <v>46</v>
      </c>
      <c r="D108" s="15" t="s">
        <v>47</v>
      </c>
      <c r="E108" s="16">
        <v>170</v>
      </c>
      <c r="F108" s="17">
        <v>182</v>
      </c>
      <c r="G108" s="17">
        <v>0</v>
      </c>
      <c r="H108" s="17">
        <v>103</v>
      </c>
      <c r="I108" s="15" t="s">
        <v>304</v>
      </c>
      <c r="J108" s="17">
        <v>261</v>
      </c>
      <c r="K108" s="15" t="s">
        <v>206</v>
      </c>
      <c r="L108" s="27" t="s">
        <v>1194</v>
      </c>
      <c r="M108" s="28">
        <v>14</v>
      </c>
      <c r="N108" s="28">
        <v>61</v>
      </c>
      <c r="O108" s="29" t="s">
        <v>51</v>
      </c>
      <c r="P108" s="16">
        <v>71</v>
      </c>
      <c r="Q108" s="16">
        <v>100</v>
      </c>
      <c r="R108" s="15" t="s">
        <v>51</v>
      </c>
      <c r="S108" s="16">
        <v>48</v>
      </c>
      <c r="T108" s="15" t="s">
        <v>188</v>
      </c>
      <c r="U108" t="e">
        <f t="shared" si="1"/>
        <v>#VALUE!</v>
      </c>
    </row>
    <row r="109" spans="1:21" x14ac:dyDescent="0.3">
      <c r="A109" s="14">
        <v>41746</v>
      </c>
      <c r="B109" s="15" t="s">
        <v>45</v>
      </c>
      <c r="C109" s="15" t="s">
        <v>46</v>
      </c>
      <c r="D109" s="15" t="s">
        <v>47</v>
      </c>
      <c r="E109" s="16">
        <v>170</v>
      </c>
      <c r="F109" s="15"/>
      <c r="G109" s="17">
        <v>0</v>
      </c>
      <c r="H109" s="15"/>
      <c r="I109" s="15"/>
      <c r="J109" s="15"/>
      <c r="K109" s="15"/>
      <c r="L109" s="29" t="s">
        <v>84</v>
      </c>
      <c r="M109" s="28">
        <v>19</v>
      </c>
      <c r="N109" s="28">
        <v>75</v>
      </c>
      <c r="O109" s="29" t="s">
        <v>182</v>
      </c>
      <c r="P109" s="16">
        <v>78</v>
      </c>
      <c r="Q109" s="15"/>
      <c r="R109" s="15"/>
      <c r="S109" s="15"/>
      <c r="T109" s="15"/>
      <c r="U109">
        <f t="shared" si="1"/>
        <v>0.34906666666666669</v>
      </c>
    </row>
    <row r="110" spans="1:21" x14ac:dyDescent="0.3">
      <c r="A110" s="14">
        <v>41747</v>
      </c>
      <c r="B110" s="15" t="s">
        <v>45</v>
      </c>
      <c r="C110" s="15" t="s">
        <v>46</v>
      </c>
      <c r="D110" s="15" t="s">
        <v>47</v>
      </c>
      <c r="E110" s="16">
        <v>170</v>
      </c>
      <c r="F110" s="17">
        <v>171</v>
      </c>
      <c r="G110" s="17">
        <v>0</v>
      </c>
      <c r="H110" s="17">
        <v>103</v>
      </c>
      <c r="I110" s="15" t="s">
        <v>305</v>
      </c>
      <c r="J110" s="17">
        <v>239</v>
      </c>
      <c r="K110" s="15" t="s">
        <v>306</v>
      </c>
      <c r="L110" s="29" t="s">
        <v>263</v>
      </c>
      <c r="M110" s="28">
        <v>17</v>
      </c>
      <c r="N110" s="28">
        <v>64</v>
      </c>
      <c r="O110" s="29" t="s">
        <v>307</v>
      </c>
      <c r="P110" s="16">
        <v>72</v>
      </c>
      <c r="Q110" s="16">
        <v>100</v>
      </c>
      <c r="R110" s="15" t="s">
        <v>51</v>
      </c>
      <c r="S110" s="16">
        <v>49</v>
      </c>
      <c r="T110" s="15" t="s">
        <v>91</v>
      </c>
      <c r="U110">
        <f t="shared" si="1"/>
        <v>0.17453333333333335</v>
      </c>
    </row>
    <row r="111" spans="1:21" x14ac:dyDescent="0.3">
      <c r="A111" s="14">
        <v>41748</v>
      </c>
      <c r="B111" s="15" t="s">
        <v>45</v>
      </c>
      <c r="C111" s="15" t="s">
        <v>46</v>
      </c>
      <c r="D111" s="15" t="s">
        <v>47</v>
      </c>
      <c r="E111" s="16">
        <v>170</v>
      </c>
      <c r="F111" s="17">
        <v>128</v>
      </c>
      <c r="G111" s="17">
        <v>142</v>
      </c>
      <c r="H111" s="17">
        <v>88</v>
      </c>
      <c r="I111" s="15" t="s">
        <v>308</v>
      </c>
      <c r="J111" s="17">
        <v>167</v>
      </c>
      <c r="K111" s="15" t="s">
        <v>68</v>
      </c>
      <c r="L111" s="29" t="s">
        <v>84</v>
      </c>
      <c r="M111" s="28">
        <v>3</v>
      </c>
      <c r="N111" s="28">
        <v>47</v>
      </c>
      <c r="O111" s="29" t="s">
        <v>135</v>
      </c>
      <c r="P111" s="16">
        <v>83</v>
      </c>
      <c r="Q111" s="16">
        <v>99</v>
      </c>
      <c r="R111" s="15" t="s">
        <v>51</v>
      </c>
      <c r="S111" s="16">
        <v>63</v>
      </c>
      <c r="T111" s="15" t="s">
        <v>71</v>
      </c>
      <c r="U111">
        <f t="shared" si="1"/>
        <v>0.34906666666666669</v>
      </c>
    </row>
    <row r="112" spans="1:21" x14ac:dyDescent="0.3">
      <c r="A112" s="14">
        <v>41749</v>
      </c>
      <c r="B112" s="15" t="s">
        <v>45</v>
      </c>
      <c r="C112" s="15" t="s">
        <v>46</v>
      </c>
      <c r="D112" s="15" t="s">
        <v>47</v>
      </c>
      <c r="E112" s="16">
        <v>170</v>
      </c>
      <c r="F112" s="17">
        <v>132</v>
      </c>
      <c r="G112" s="17">
        <v>42</v>
      </c>
      <c r="H112" s="17">
        <v>96</v>
      </c>
      <c r="I112" s="15" t="s">
        <v>51</v>
      </c>
      <c r="J112" s="17">
        <v>167</v>
      </c>
      <c r="K112" s="15" t="s">
        <v>306</v>
      </c>
      <c r="L112" s="29" t="s">
        <v>84</v>
      </c>
      <c r="M112" s="28">
        <v>6</v>
      </c>
      <c r="N112" s="28">
        <v>56</v>
      </c>
      <c r="O112" s="29" t="s">
        <v>158</v>
      </c>
      <c r="P112" s="16">
        <v>84</v>
      </c>
      <c r="Q112" s="16">
        <v>100</v>
      </c>
      <c r="R112" s="15" t="s">
        <v>51</v>
      </c>
      <c r="S112" s="16">
        <v>58</v>
      </c>
      <c r="T112" s="15" t="s">
        <v>113</v>
      </c>
      <c r="U112">
        <f t="shared" si="1"/>
        <v>0.34906666666666669</v>
      </c>
    </row>
    <row r="113" spans="1:21" x14ac:dyDescent="0.3">
      <c r="A113" s="14">
        <v>41750</v>
      </c>
      <c r="B113" s="15" t="s">
        <v>45</v>
      </c>
      <c r="C113" s="15" t="s">
        <v>46</v>
      </c>
      <c r="D113" s="15" t="s">
        <v>47</v>
      </c>
      <c r="E113" s="16">
        <v>170</v>
      </c>
      <c r="F113" s="17">
        <v>134</v>
      </c>
      <c r="G113" s="17">
        <v>92</v>
      </c>
      <c r="H113" s="17">
        <v>96</v>
      </c>
      <c r="I113" s="15" t="s">
        <v>51</v>
      </c>
      <c r="J113" s="17">
        <v>171</v>
      </c>
      <c r="K113" s="15" t="s">
        <v>214</v>
      </c>
      <c r="L113" s="27">
        <v>29</v>
      </c>
      <c r="M113" s="28">
        <v>8</v>
      </c>
      <c r="N113" s="28">
        <v>86</v>
      </c>
      <c r="O113" s="29" t="s">
        <v>206</v>
      </c>
      <c r="P113" s="16">
        <v>85</v>
      </c>
      <c r="Q113" s="16">
        <v>100</v>
      </c>
      <c r="R113" s="15" t="s">
        <v>51</v>
      </c>
      <c r="S113" s="16">
        <v>57</v>
      </c>
      <c r="T113" s="15" t="s">
        <v>133</v>
      </c>
      <c r="U113">
        <f t="shared" si="1"/>
        <v>5.0614666666666661</v>
      </c>
    </row>
    <row r="114" spans="1:21" x14ac:dyDescent="0.3">
      <c r="A114" s="14">
        <v>41751</v>
      </c>
      <c r="B114" s="15" t="s">
        <v>45</v>
      </c>
      <c r="C114" s="15" t="s">
        <v>46</v>
      </c>
      <c r="D114" s="15" t="s">
        <v>47</v>
      </c>
      <c r="E114" s="16">
        <v>170</v>
      </c>
      <c r="F114" s="15"/>
      <c r="G114" s="17">
        <v>0</v>
      </c>
      <c r="H114" s="15"/>
      <c r="I114" s="15"/>
      <c r="J114" s="15"/>
      <c r="K114" s="15"/>
      <c r="L114" s="27">
        <v>28</v>
      </c>
      <c r="M114" s="28">
        <v>8</v>
      </c>
      <c r="N114" s="28">
        <v>53</v>
      </c>
      <c r="O114" s="29" t="s">
        <v>50</v>
      </c>
      <c r="P114" s="16">
        <v>65</v>
      </c>
      <c r="Q114" s="15"/>
      <c r="R114" s="15"/>
      <c r="S114" s="15"/>
      <c r="T114" s="15"/>
      <c r="U114">
        <f t="shared" si="1"/>
        <v>4.8869333333333334</v>
      </c>
    </row>
    <row r="115" spans="1:21" x14ac:dyDescent="0.3">
      <c r="A115" s="14">
        <v>41752</v>
      </c>
      <c r="B115" s="15" t="s">
        <v>45</v>
      </c>
      <c r="C115" s="15" t="s">
        <v>46</v>
      </c>
      <c r="D115" s="15" t="s">
        <v>47</v>
      </c>
      <c r="E115" s="16">
        <v>170</v>
      </c>
      <c r="F115" s="17">
        <v>154</v>
      </c>
      <c r="G115" s="17">
        <v>2</v>
      </c>
      <c r="H115" s="17">
        <v>118</v>
      </c>
      <c r="I115" s="15" t="s">
        <v>309</v>
      </c>
      <c r="J115" s="17">
        <v>189</v>
      </c>
      <c r="K115" s="15" t="s">
        <v>248</v>
      </c>
      <c r="L115" s="27">
        <v>21</v>
      </c>
      <c r="M115" s="28">
        <v>17</v>
      </c>
      <c r="N115" s="28">
        <v>100</v>
      </c>
      <c r="O115" s="29" t="s">
        <v>147</v>
      </c>
      <c r="P115" s="16">
        <v>63</v>
      </c>
      <c r="Q115" s="16">
        <v>93</v>
      </c>
      <c r="R115" s="15" t="s">
        <v>178</v>
      </c>
      <c r="S115" s="16">
        <v>48</v>
      </c>
      <c r="T115" s="15" t="s">
        <v>71</v>
      </c>
      <c r="U115">
        <f t="shared" si="1"/>
        <v>3.6652</v>
      </c>
    </row>
    <row r="116" spans="1:21" x14ac:dyDescent="0.3">
      <c r="A116" s="14">
        <v>41753</v>
      </c>
      <c r="B116" s="15" t="s">
        <v>45</v>
      </c>
      <c r="C116" s="15" t="s">
        <v>46</v>
      </c>
      <c r="D116" s="15" t="s">
        <v>47</v>
      </c>
      <c r="E116" s="16">
        <v>170</v>
      </c>
      <c r="F116" s="17">
        <v>126</v>
      </c>
      <c r="G116" s="17">
        <v>50</v>
      </c>
      <c r="H116" s="17">
        <v>81</v>
      </c>
      <c r="I116" s="15" t="s">
        <v>310</v>
      </c>
      <c r="J116" s="17">
        <v>170</v>
      </c>
      <c r="K116" s="15" t="s">
        <v>311</v>
      </c>
      <c r="L116" s="29" t="s">
        <v>263</v>
      </c>
      <c r="M116" s="28">
        <v>8</v>
      </c>
      <c r="N116" s="28">
        <v>72</v>
      </c>
      <c r="O116" s="29" t="s">
        <v>226</v>
      </c>
      <c r="P116" s="16">
        <v>77</v>
      </c>
      <c r="Q116" s="16">
        <v>96</v>
      </c>
      <c r="R116" s="15" t="s">
        <v>100</v>
      </c>
      <c r="S116" s="16">
        <v>55</v>
      </c>
      <c r="T116" s="15" t="s">
        <v>307</v>
      </c>
      <c r="U116">
        <f t="shared" si="1"/>
        <v>0.17453333333333335</v>
      </c>
    </row>
    <row r="117" spans="1:21" x14ac:dyDescent="0.3">
      <c r="A117" s="14">
        <v>41754</v>
      </c>
      <c r="B117" s="15" t="s">
        <v>45</v>
      </c>
      <c r="C117" s="15" t="s">
        <v>46</v>
      </c>
      <c r="D117" s="15" t="s">
        <v>47</v>
      </c>
      <c r="E117" s="16">
        <v>170</v>
      </c>
      <c r="F117" s="17">
        <v>120</v>
      </c>
      <c r="G117" s="17">
        <v>72</v>
      </c>
      <c r="H117" s="17">
        <v>46</v>
      </c>
      <c r="I117" s="15" t="s">
        <v>103</v>
      </c>
      <c r="J117" s="17">
        <v>193</v>
      </c>
      <c r="K117" s="15" t="s">
        <v>215</v>
      </c>
      <c r="L117" s="27">
        <v>22</v>
      </c>
      <c r="M117" s="28">
        <v>14</v>
      </c>
      <c r="N117" s="28">
        <v>83</v>
      </c>
      <c r="O117" s="29" t="s">
        <v>312</v>
      </c>
      <c r="P117" s="16">
        <v>62</v>
      </c>
      <c r="Q117" s="16">
        <v>99</v>
      </c>
      <c r="R117" s="15" t="s">
        <v>103</v>
      </c>
      <c r="S117" s="16">
        <v>36</v>
      </c>
      <c r="T117" s="15" t="s">
        <v>117</v>
      </c>
      <c r="U117">
        <f t="shared" si="1"/>
        <v>3.8397333333333332</v>
      </c>
    </row>
    <row r="118" spans="1:21" x14ac:dyDescent="0.3">
      <c r="A118" s="14">
        <v>41755</v>
      </c>
      <c r="B118" s="15" t="s">
        <v>45</v>
      </c>
      <c r="C118" s="15" t="s">
        <v>46</v>
      </c>
      <c r="D118" s="15" t="s">
        <v>47</v>
      </c>
      <c r="E118" s="16">
        <v>170</v>
      </c>
      <c r="F118" s="17">
        <v>139</v>
      </c>
      <c r="G118" s="17">
        <v>28</v>
      </c>
      <c r="H118" s="17">
        <v>87</v>
      </c>
      <c r="I118" s="15" t="s">
        <v>313</v>
      </c>
      <c r="J118" s="17">
        <v>191</v>
      </c>
      <c r="K118" s="15" t="s">
        <v>314</v>
      </c>
      <c r="L118" s="29" t="s">
        <v>263</v>
      </c>
      <c r="M118" s="28">
        <v>11</v>
      </c>
      <c r="N118" s="28">
        <v>81</v>
      </c>
      <c r="O118" s="29" t="s">
        <v>117</v>
      </c>
      <c r="P118" s="16">
        <v>72</v>
      </c>
      <c r="Q118" s="16">
        <v>99</v>
      </c>
      <c r="R118" s="15" t="s">
        <v>51</v>
      </c>
      <c r="S118" s="16">
        <v>50</v>
      </c>
      <c r="T118" s="15" t="s">
        <v>88</v>
      </c>
      <c r="U118">
        <f t="shared" si="1"/>
        <v>0.17453333333333335</v>
      </c>
    </row>
    <row r="119" spans="1:21" x14ac:dyDescent="0.3">
      <c r="A119" s="14">
        <v>41756</v>
      </c>
      <c r="B119" s="15" t="s">
        <v>45</v>
      </c>
      <c r="C119" s="15" t="s">
        <v>46</v>
      </c>
      <c r="D119" s="15" t="s">
        <v>47</v>
      </c>
      <c r="E119" s="16">
        <v>170</v>
      </c>
      <c r="F119" s="15"/>
      <c r="G119" s="17">
        <v>6</v>
      </c>
      <c r="H119" s="15"/>
      <c r="I119" s="15"/>
      <c r="J119" s="15"/>
      <c r="K119" s="15"/>
      <c r="L119" s="27">
        <v>25</v>
      </c>
      <c r="M119" s="28">
        <v>14</v>
      </c>
      <c r="N119" s="28">
        <v>97</v>
      </c>
      <c r="O119" s="29" t="s">
        <v>129</v>
      </c>
      <c r="P119" s="16">
        <v>64</v>
      </c>
      <c r="Q119" s="15"/>
      <c r="R119" s="15"/>
      <c r="S119" s="15"/>
      <c r="T119" s="15"/>
      <c r="U119">
        <f t="shared" si="1"/>
        <v>4.3633333333333333</v>
      </c>
    </row>
    <row r="120" spans="1:21" x14ac:dyDescent="0.3">
      <c r="A120" s="14">
        <v>41757</v>
      </c>
      <c r="B120" s="15" t="s">
        <v>45</v>
      </c>
      <c r="C120" s="15" t="s">
        <v>46</v>
      </c>
      <c r="D120" s="15" t="s">
        <v>47</v>
      </c>
      <c r="E120" s="16">
        <v>170</v>
      </c>
      <c r="F120" s="17">
        <v>156</v>
      </c>
      <c r="G120" s="17">
        <v>10</v>
      </c>
      <c r="H120" s="17">
        <v>108</v>
      </c>
      <c r="I120" s="15" t="s">
        <v>51</v>
      </c>
      <c r="J120" s="17">
        <v>205</v>
      </c>
      <c r="K120" s="15" t="s">
        <v>315</v>
      </c>
      <c r="L120" s="29" t="s">
        <v>102</v>
      </c>
      <c r="M120" s="28">
        <v>11</v>
      </c>
      <c r="N120" s="28">
        <v>86</v>
      </c>
      <c r="O120" s="29" t="s">
        <v>179</v>
      </c>
      <c r="P120" s="16">
        <v>77</v>
      </c>
      <c r="Q120" s="16">
        <v>97</v>
      </c>
      <c r="R120" s="15" t="s">
        <v>51</v>
      </c>
      <c r="S120" s="16">
        <v>48</v>
      </c>
      <c r="T120" s="15" t="s">
        <v>133</v>
      </c>
      <c r="U120">
        <f t="shared" si="1"/>
        <v>0.8726666666666667</v>
      </c>
    </row>
    <row r="121" spans="1:21" x14ac:dyDescent="0.3">
      <c r="A121" s="14">
        <v>41758</v>
      </c>
      <c r="B121" s="15" t="s">
        <v>45</v>
      </c>
      <c r="C121" s="15" t="s">
        <v>46</v>
      </c>
      <c r="D121" s="15" t="s">
        <v>47</v>
      </c>
      <c r="E121" s="16">
        <v>170</v>
      </c>
      <c r="F121" s="17">
        <v>152</v>
      </c>
      <c r="G121" s="17">
        <v>46</v>
      </c>
      <c r="H121" s="17">
        <v>96</v>
      </c>
      <c r="I121" s="15" t="s">
        <v>316</v>
      </c>
      <c r="J121" s="17">
        <v>209</v>
      </c>
      <c r="K121" s="15" t="s">
        <v>317</v>
      </c>
      <c r="L121" s="27">
        <v>35</v>
      </c>
      <c r="M121" s="28">
        <v>11</v>
      </c>
      <c r="N121" s="28">
        <v>56</v>
      </c>
      <c r="O121" s="29" t="s">
        <v>99</v>
      </c>
      <c r="P121" s="16">
        <v>81</v>
      </c>
      <c r="Q121" s="16">
        <v>99</v>
      </c>
      <c r="R121" s="15" t="s">
        <v>318</v>
      </c>
      <c r="S121" s="16">
        <v>56</v>
      </c>
      <c r="T121" s="15" t="s">
        <v>71</v>
      </c>
      <c r="U121">
        <f t="shared" si="1"/>
        <v>6.1086666666666662</v>
      </c>
    </row>
    <row r="122" spans="1:21" x14ac:dyDescent="0.3">
      <c r="A122" s="14">
        <v>41759</v>
      </c>
      <c r="B122" s="15" t="s">
        <v>45</v>
      </c>
      <c r="C122" s="15" t="s">
        <v>46</v>
      </c>
      <c r="D122" s="15" t="s">
        <v>47</v>
      </c>
      <c r="E122" s="16">
        <v>170</v>
      </c>
      <c r="F122" s="17">
        <v>172</v>
      </c>
      <c r="G122" s="17">
        <v>66</v>
      </c>
      <c r="H122" s="17">
        <v>123</v>
      </c>
      <c r="I122" s="15" t="s">
        <v>319</v>
      </c>
      <c r="J122" s="17">
        <v>220</v>
      </c>
      <c r="K122" s="15" t="s">
        <v>206</v>
      </c>
      <c r="L122" s="27">
        <v>35</v>
      </c>
      <c r="M122" s="28">
        <v>8</v>
      </c>
      <c r="N122" s="28">
        <v>61</v>
      </c>
      <c r="O122" s="29" t="s">
        <v>158</v>
      </c>
      <c r="P122" s="16">
        <v>85</v>
      </c>
      <c r="Q122" s="16">
        <v>100</v>
      </c>
      <c r="R122" s="15" t="s">
        <v>51</v>
      </c>
      <c r="S122" s="16">
        <v>56</v>
      </c>
      <c r="T122" s="15" t="s">
        <v>206</v>
      </c>
      <c r="U122">
        <f t="shared" si="1"/>
        <v>6.1086666666666662</v>
      </c>
    </row>
    <row r="123" spans="1:21" x14ac:dyDescent="0.3">
      <c r="A123" s="14">
        <v>41760</v>
      </c>
      <c r="B123" s="15" t="s">
        <v>45</v>
      </c>
      <c r="C123" s="15" t="s">
        <v>46</v>
      </c>
      <c r="D123" s="15" t="s">
        <v>47</v>
      </c>
      <c r="E123" s="16">
        <v>170</v>
      </c>
      <c r="F123" s="17">
        <v>154</v>
      </c>
      <c r="G123" s="17">
        <v>0</v>
      </c>
      <c r="H123" s="17">
        <v>117</v>
      </c>
      <c r="I123" s="15" t="s">
        <v>100</v>
      </c>
      <c r="J123" s="17">
        <v>190</v>
      </c>
      <c r="K123" s="15" t="s">
        <v>320</v>
      </c>
      <c r="L123" s="29" t="s">
        <v>116</v>
      </c>
      <c r="M123" s="28">
        <v>11</v>
      </c>
      <c r="N123" s="28">
        <v>67</v>
      </c>
      <c r="O123" s="29" t="s">
        <v>91</v>
      </c>
      <c r="P123" s="16">
        <v>79</v>
      </c>
      <c r="Q123" s="16">
        <v>100</v>
      </c>
      <c r="R123" s="15" t="s">
        <v>103</v>
      </c>
      <c r="S123" s="16">
        <v>61</v>
      </c>
      <c r="T123" s="15" t="s">
        <v>81</v>
      </c>
      <c r="U123">
        <f t="shared" si="1"/>
        <v>0.69813333333333338</v>
      </c>
    </row>
    <row r="124" spans="1:21" x14ac:dyDescent="0.3">
      <c r="A124" s="14">
        <v>41761</v>
      </c>
      <c r="B124" s="15" t="s">
        <v>45</v>
      </c>
      <c r="C124" s="15" t="s">
        <v>46</v>
      </c>
      <c r="D124" s="15" t="s">
        <v>47</v>
      </c>
      <c r="E124" s="16">
        <v>170</v>
      </c>
      <c r="F124" s="17">
        <v>138</v>
      </c>
      <c r="G124" s="17">
        <v>0</v>
      </c>
      <c r="H124" s="17">
        <v>105</v>
      </c>
      <c r="I124" s="15" t="s">
        <v>321</v>
      </c>
      <c r="J124" s="17">
        <v>171</v>
      </c>
      <c r="K124" s="15" t="s">
        <v>322</v>
      </c>
      <c r="L124" s="27">
        <v>34</v>
      </c>
      <c r="M124" s="28">
        <v>19</v>
      </c>
      <c r="N124" s="28">
        <v>67</v>
      </c>
      <c r="O124" s="29" t="s">
        <v>169</v>
      </c>
      <c r="P124" s="16">
        <v>75</v>
      </c>
      <c r="Q124" s="16">
        <v>95</v>
      </c>
      <c r="R124" s="15" t="s">
        <v>124</v>
      </c>
      <c r="S124" s="16">
        <v>62</v>
      </c>
      <c r="T124" s="15" t="s">
        <v>167</v>
      </c>
      <c r="U124">
        <f t="shared" si="1"/>
        <v>5.9341333333333326</v>
      </c>
    </row>
    <row r="125" spans="1:21" x14ac:dyDescent="0.3">
      <c r="A125" s="14">
        <v>41762</v>
      </c>
      <c r="B125" s="15" t="s">
        <v>45</v>
      </c>
      <c r="C125" s="15" t="s">
        <v>46</v>
      </c>
      <c r="D125" s="15" t="s">
        <v>47</v>
      </c>
      <c r="E125" s="16">
        <v>170</v>
      </c>
      <c r="F125" s="17">
        <v>145</v>
      </c>
      <c r="G125" s="17">
        <v>0</v>
      </c>
      <c r="H125" s="17">
        <v>93</v>
      </c>
      <c r="I125" s="15" t="s">
        <v>323</v>
      </c>
      <c r="J125" s="17">
        <v>197</v>
      </c>
      <c r="K125" s="15" t="s">
        <v>324</v>
      </c>
      <c r="L125" s="27">
        <v>34</v>
      </c>
      <c r="M125" s="28">
        <v>22</v>
      </c>
      <c r="N125" s="28">
        <v>72</v>
      </c>
      <c r="O125" s="29" t="s">
        <v>61</v>
      </c>
      <c r="P125" s="16">
        <v>72</v>
      </c>
      <c r="Q125" s="16">
        <v>98</v>
      </c>
      <c r="R125" s="15" t="s">
        <v>159</v>
      </c>
      <c r="S125" s="16">
        <v>55</v>
      </c>
      <c r="T125" s="15" t="s">
        <v>169</v>
      </c>
      <c r="U125">
        <f t="shared" si="1"/>
        <v>5.9341333333333326</v>
      </c>
    </row>
    <row r="126" spans="1:21" x14ac:dyDescent="0.3">
      <c r="A126" s="14">
        <v>41763</v>
      </c>
      <c r="B126" s="15" t="s">
        <v>45</v>
      </c>
      <c r="C126" s="15" t="s">
        <v>46</v>
      </c>
      <c r="D126" s="15" t="s">
        <v>47</v>
      </c>
      <c r="E126" s="16">
        <v>170</v>
      </c>
      <c r="F126" s="17">
        <v>160</v>
      </c>
      <c r="G126" s="17">
        <v>0</v>
      </c>
      <c r="H126" s="17">
        <v>100</v>
      </c>
      <c r="I126" s="15" t="s">
        <v>221</v>
      </c>
      <c r="J126" s="17">
        <v>219</v>
      </c>
      <c r="K126" s="15" t="s">
        <v>220</v>
      </c>
      <c r="L126" s="29" t="s">
        <v>116</v>
      </c>
      <c r="M126" s="28">
        <v>19</v>
      </c>
      <c r="N126" s="28">
        <v>61</v>
      </c>
      <c r="O126" s="29" t="s">
        <v>50</v>
      </c>
      <c r="P126" s="16">
        <v>67</v>
      </c>
      <c r="Q126" s="16">
        <v>97</v>
      </c>
      <c r="R126" s="15" t="s">
        <v>100</v>
      </c>
      <c r="S126" s="16">
        <v>49</v>
      </c>
      <c r="T126" s="15" t="s">
        <v>129</v>
      </c>
      <c r="U126">
        <f t="shared" si="1"/>
        <v>0.69813333333333338</v>
      </c>
    </row>
    <row r="127" spans="1:21" x14ac:dyDescent="0.3">
      <c r="A127" s="14">
        <v>41764</v>
      </c>
      <c r="B127" s="15" t="s">
        <v>45</v>
      </c>
      <c r="C127" s="15" t="s">
        <v>46</v>
      </c>
      <c r="D127" s="15" t="s">
        <v>47</v>
      </c>
      <c r="E127" s="16">
        <v>170</v>
      </c>
      <c r="F127" s="17">
        <v>176</v>
      </c>
      <c r="G127" s="17">
        <v>0</v>
      </c>
      <c r="H127" s="17">
        <v>100</v>
      </c>
      <c r="I127" s="15" t="s">
        <v>325</v>
      </c>
      <c r="J127" s="17">
        <v>253</v>
      </c>
      <c r="K127" s="15" t="s">
        <v>326</v>
      </c>
      <c r="L127" s="29" t="s">
        <v>263</v>
      </c>
      <c r="M127" s="28">
        <v>17</v>
      </c>
      <c r="N127" s="28">
        <v>83</v>
      </c>
      <c r="O127" s="29" t="s">
        <v>52</v>
      </c>
      <c r="P127" s="16">
        <v>74</v>
      </c>
      <c r="Q127" s="16">
        <v>99</v>
      </c>
      <c r="R127" s="15" t="s">
        <v>51</v>
      </c>
      <c r="S127" s="16">
        <v>52</v>
      </c>
      <c r="T127" s="15" t="s">
        <v>250</v>
      </c>
      <c r="U127">
        <f t="shared" si="1"/>
        <v>0.17453333333333335</v>
      </c>
    </row>
    <row r="128" spans="1:21" x14ac:dyDescent="0.3">
      <c r="A128" s="14">
        <v>41765</v>
      </c>
      <c r="B128" s="15" t="s">
        <v>45</v>
      </c>
      <c r="C128" s="15" t="s">
        <v>46</v>
      </c>
      <c r="D128" s="15" t="s">
        <v>47</v>
      </c>
      <c r="E128" s="16">
        <v>170</v>
      </c>
      <c r="F128" s="17">
        <v>174</v>
      </c>
      <c r="G128" s="17">
        <v>0</v>
      </c>
      <c r="H128" s="17">
        <v>134</v>
      </c>
      <c r="I128" s="15" t="s">
        <v>327</v>
      </c>
      <c r="J128" s="17">
        <v>215</v>
      </c>
      <c r="K128" s="15" t="s">
        <v>328</v>
      </c>
      <c r="L128" s="29" t="s">
        <v>116</v>
      </c>
      <c r="M128" s="28">
        <v>6</v>
      </c>
      <c r="N128" s="28">
        <v>86</v>
      </c>
      <c r="O128" s="29" t="s">
        <v>52</v>
      </c>
      <c r="P128" s="16">
        <v>77</v>
      </c>
      <c r="Q128" s="16">
        <v>97</v>
      </c>
      <c r="R128" s="15" t="s">
        <v>205</v>
      </c>
      <c r="S128" s="16">
        <v>52</v>
      </c>
      <c r="T128" s="15" t="s">
        <v>113</v>
      </c>
      <c r="U128">
        <f t="shared" si="1"/>
        <v>0.69813333333333338</v>
      </c>
    </row>
    <row r="129" spans="1:21" x14ac:dyDescent="0.3">
      <c r="A129" s="14">
        <v>41766</v>
      </c>
      <c r="B129" s="15" t="s">
        <v>45</v>
      </c>
      <c r="C129" s="15" t="s">
        <v>46</v>
      </c>
      <c r="D129" s="15" t="s">
        <v>47</v>
      </c>
      <c r="E129" s="16">
        <v>170</v>
      </c>
      <c r="F129" s="17">
        <v>164</v>
      </c>
      <c r="G129" s="17">
        <v>6</v>
      </c>
      <c r="H129" s="17">
        <v>107</v>
      </c>
      <c r="I129" s="15" t="s">
        <v>329</v>
      </c>
      <c r="J129" s="17">
        <v>221</v>
      </c>
      <c r="K129" s="15" t="s">
        <v>330</v>
      </c>
      <c r="L129" s="27">
        <v>36</v>
      </c>
      <c r="M129" s="28">
        <v>14</v>
      </c>
      <c r="N129" s="28">
        <v>72</v>
      </c>
      <c r="O129" s="29" t="s">
        <v>169</v>
      </c>
      <c r="P129" s="16">
        <v>76</v>
      </c>
      <c r="Q129" s="16">
        <v>100</v>
      </c>
      <c r="R129" s="15" t="s">
        <v>301</v>
      </c>
      <c r="S129" s="16">
        <v>53</v>
      </c>
      <c r="T129" s="15" t="s">
        <v>307</v>
      </c>
      <c r="U129">
        <f t="shared" si="1"/>
        <v>6.2831999999999999</v>
      </c>
    </row>
    <row r="130" spans="1:21" x14ac:dyDescent="0.3">
      <c r="A130" s="14">
        <v>41767</v>
      </c>
      <c r="B130" s="15" t="s">
        <v>45</v>
      </c>
      <c r="C130" s="15" t="s">
        <v>46</v>
      </c>
      <c r="D130" s="15" t="s">
        <v>47</v>
      </c>
      <c r="E130" s="16">
        <v>170</v>
      </c>
      <c r="F130" s="17">
        <v>178</v>
      </c>
      <c r="G130" s="17">
        <v>0</v>
      </c>
      <c r="H130" s="17">
        <v>128</v>
      </c>
      <c r="I130" s="15" t="s">
        <v>331</v>
      </c>
      <c r="J130" s="17">
        <v>229</v>
      </c>
      <c r="K130" s="15" t="s">
        <v>332</v>
      </c>
      <c r="L130" s="29" t="s">
        <v>263</v>
      </c>
      <c r="M130" s="28">
        <v>14</v>
      </c>
      <c r="N130" s="28">
        <v>64</v>
      </c>
      <c r="O130" s="29" t="s">
        <v>260</v>
      </c>
      <c r="P130" s="16">
        <v>76</v>
      </c>
      <c r="Q130" s="16">
        <v>98</v>
      </c>
      <c r="R130" s="15" t="s">
        <v>51</v>
      </c>
      <c r="S130" s="16">
        <v>55</v>
      </c>
      <c r="T130" s="15" t="s">
        <v>128</v>
      </c>
      <c r="U130">
        <f t="shared" si="1"/>
        <v>0.17453333333333335</v>
      </c>
    </row>
    <row r="131" spans="1:21" x14ac:dyDescent="0.3">
      <c r="A131" s="14">
        <v>41768</v>
      </c>
      <c r="B131" s="15" t="s">
        <v>45</v>
      </c>
      <c r="C131" s="15" t="s">
        <v>46</v>
      </c>
      <c r="D131" s="15" t="s">
        <v>47</v>
      </c>
      <c r="E131" s="16">
        <v>170</v>
      </c>
      <c r="F131" s="15"/>
      <c r="G131" s="17">
        <v>2</v>
      </c>
      <c r="H131" s="15"/>
      <c r="I131" s="15"/>
      <c r="J131" s="15"/>
      <c r="K131" s="15"/>
      <c r="L131" s="29" t="s">
        <v>84</v>
      </c>
      <c r="M131" s="28">
        <v>11</v>
      </c>
      <c r="N131" s="28">
        <v>56</v>
      </c>
      <c r="O131" s="29" t="s">
        <v>89</v>
      </c>
      <c r="P131" s="16">
        <v>78</v>
      </c>
      <c r="Q131" s="15"/>
      <c r="R131" s="15"/>
      <c r="S131" s="15"/>
      <c r="T131" s="15"/>
      <c r="U131">
        <f t="shared" si="1"/>
        <v>0.34906666666666669</v>
      </c>
    </row>
    <row r="132" spans="1:21" x14ac:dyDescent="0.3">
      <c r="A132" s="14">
        <v>41769</v>
      </c>
      <c r="B132" s="15" t="s">
        <v>45</v>
      </c>
      <c r="C132" s="15" t="s">
        <v>46</v>
      </c>
      <c r="D132" s="15" t="s">
        <v>47</v>
      </c>
      <c r="E132" s="16">
        <v>170</v>
      </c>
      <c r="F132" s="17">
        <v>191</v>
      </c>
      <c r="G132" s="17">
        <v>22</v>
      </c>
      <c r="H132" s="17">
        <v>135</v>
      </c>
      <c r="I132" s="15" t="s">
        <v>316</v>
      </c>
      <c r="J132" s="17">
        <v>247</v>
      </c>
      <c r="K132" s="15" t="s">
        <v>333</v>
      </c>
      <c r="L132" s="27">
        <v>36</v>
      </c>
      <c r="M132" s="28">
        <v>17</v>
      </c>
      <c r="N132" s="28">
        <v>83</v>
      </c>
      <c r="O132" s="29" t="s">
        <v>264</v>
      </c>
      <c r="P132" s="16">
        <v>82</v>
      </c>
      <c r="Q132" s="16">
        <v>98</v>
      </c>
      <c r="R132" s="15" t="s">
        <v>51</v>
      </c>
      <c r="S132" s="16">
        <v>54</v>
      </c>
      <c r="T132" s="15" t="s">
        <v>250</v>
      </c>
      <c r="U132">
        <f t="shared" ref="U132:U195" si="2">L132*$V$3/$V$5*$V$4</f>
        <v>6.2831999999999999</v>
      </c>
    </row>
    <row r="133" spans="1:21" x14ac:dyDescent="0.3">
      <c r="A133" s="14">
        <v>41770</v>
      </c>
      <c r="B133" s="15" t="s">
        <v>45</v>
      </c>
      <c r="C133" s="15" t="s">
        <v>46</v>
      </c>
      <c r="D133" s="15" t="s">
        <v>47</v>
      </c>
      <c r="E133" s="16">
        <v>170</v>
      </c>
      <c r="F133" s="17">
        <v>154</v>
      </c>
      <c r="G133" s="17">
        <v>0</v>
      </c>
      <c r="H133" s="17">
        <v>115</v>
      </c>
      <c r="I133" s="15" t="s">
        <v>334</v>
      </c>
      <c r="J133" s="17">
        <v>193</v>
      </c>
      <c r="K133" s="15" t="s">
        <v>281</v>
      </c>
      <c r="L133" s="29" t="s">
        <v>218</v>
      </c>
      <c r="M133" s="28">
        <v>17</v>
      </c>
      <c r="N133" s="28">
        <v>67</v>
      </c>
      <c r="O133" s="29" t="s">
        <v>158</v>
      </c>
      <c r="P133" s="16">
        <v>74</v>
      </c>
      <c r="Q133" s="16">
        <v>99</v>
      </c>
      <c r="R133" s="15" t="s">
        <v>123</v>
      </c>
      <c r="S133" s="16">
        <v>53</v>
      </c>
      <c r="T133" s="15" t="s">
        <v>129</v>
      </c>
      <c r="U133">
        <f t="shared" si="2"/>
        <v>0.52359999999999995</v>
      </c>
    </row>
    <row r="134" spans="1:21" x14ac:dyDescent="0.3">
      <c r="A134" s="14">
        <v>41771</v>
      </c>
      <c r="B134" s="15" t="s">
        <v>45</v>
      </c>
      <c r="C134" s="15" t="s">
        <v>46</v>
      </c>
      <c r="D134" s="15" t="s">
        <v>47</v>
      </c>
      <c r="E134" s="16">
        <v>170</v>
      </c>
      <c r="F134" s="17">
        <v>134</v>
      </c>
      <c r="G134" s="17">
        <v>64</v>
      </c>
      <c r="H134" s="17">
        <v>99</v>
      </c>
      <c r="I134" s="15" t="s">
        <v>335</v>
      </c>
      <c r="J134" s="17">
        <v>170</v>
      </c>
      <c r="K134" s="15" t="s">
        <v>336</v>
      </c>
      <c r="L134" s="29" t="s">
        <v>263</v>
      </c>
      <c r="M134" s="28">
        <v>6</v>
      </c>
      <c r="N134" s="28">
        <v>61</v>
      </c>
      <c r="O134" s="29" t="s">
        <v>182</v>
      </c>
      <c r="P134" s="16">
        <v>80</v>
      </c>
      <c r="Q134" s="16">
        <v>99</v>
      </c>
      <c r="R134" s="15" t="s">
        <v>51</v>
      </c>
      <c r="S134" s="16">
        <v>60</v>
      </c>
      <c r="T134" s="15" t="s">
        <v>89</v>
      </c>
      <c r="U134">
        <f t="shared" si="2"/>
        <v>0.17453333333333335</v>
      </c>
    </row>
    <row r="135" spans="1:21" x14ac:dyDescent="0.3">
      <c r="A135" s="14">
        <v>41772</v>
      </c>
      <c r="B135" s="15" t="s">
        <v>45</v>
      </c>
      <c r="C135" s="15" t="s">
        <v>46</v>
      </c>
      <c r="D135" s="15" t="s">
        <v>47</v>
      </c>
      <c r="E135" s="16">
        <v>170</v>
      </c>
      <c r="F135" s="15"/>
      <c r="G135" s="17">
        <v>0</v>
      </c>
      <c r="H135" s="15"/>
      <c r="I135" s="15"/>
      <c r="J135" s="15"/>
      <c r="K135" s="15"/>
      <c r="L135" s="29" t="s">
        <v>84</v>
      </c>
      <c r="M135" s="28">
        <v>11</v>
      </c>
      <c r="N135" s="28">
        <v>64</v>
      </c>
      <c r="O135" s="29" t="s">
        <v>146</v>
      </c>
      <c r="P135" s="16">
        <v>73</v>
      </c>
      <c r="Q135" s="15"/>
      <c r="R135" s="15"/>
      <c r="S135" s="15"/>
      <c r="T135" s="15"/>
      <c r="U135">
        <f t="shared" si="2"/>
        <v>0.34906666666666669</v>
      </c>
    </row>
    <row r="136" spans="1:21" x14ac:dyDescent="0.3">
      <c r="A136" s="14">
        <v>41773</v>
      </c>
      <c r="B136" s="15" t="s">
        <v>45</v>
      </c>
      <c r="C136" s="15" t="s">
        <v>46</v>
      </c>
      <c r="D136" s="15" t="s">
        <v>47</v>
      </c>
      <c r="E136" s="16">
        <v>170</v>
      </c>
      <c r="F136" s="17">
        <v>134</v>
      </c>
      <c r="G136" s="17">
        <v>0</v>
      </c>
      <c r="H136" s="17">
        <v>58</v>
      </c>
      <c r="I136" s="15" t="s">
        <v>337</v>
      </c>
      <c r="J136" s="17">
        <v>211</v>
      </c>
      <c r="K136" s="15" t="s">
        <v>291</v>
      </c>
      <c r="L136" s="29" t="s">
        <v>116</v>
      </c>
      <c r="M136" s="28">
        <v>14</v>
      </c>
      <c r="N136" s="28">
        <v>67</v>
      </c>
      <c r="O136" s="29" t="s">
        <v>61</v>
      </c>
      <c r="P136" s="16">
        <v>69</v>
      </c>
      <c r="Q136" s="16">
        <v>99</v>
      </c>
      <c r="R136" s="15" t="s">
        <v>51</v>
      </c>
      <c r="S136" s="16">
        <v>42</v>
      </c>
      <c r="T136" s="15" t="s">
        <v>209</v>
      </c>
      <c r="U136">
        <f t="shared" si="2"/>
        <v>0.69813333333333338</v>
      </c>
    </row>
    <row r="137" spans="1:21" x14ac:dyDescent="0.3">
      <c r="A137" s="14">
        <v>41774</v>
      </c>
      <c r="B137" s="15" t="s">
        <v>45</v>
      </c>
      <c r="C137" s="15" t="s">
        <v>46</v>
      </c>
      <c r="D137" s="15" t="s">
        <v>47</v>
      </c>
      <c r="E137" s="16">
        <v>170</v>
      </c>
      <c r="F137" s="17">
        <v>164</v>
      </c>
      <c r="G137" s="17">
        <v>0</v>
      </c>
      <c r="H137" s="17">
        <v>102</v>
      </c>
      <c r="I137" s="15" t="s">
        <v>338</v>
      </c>
      <c r="J137" s="17">
        <v>225</v>
      </c>
      <c r="K137" s="15" t="s">
        <v>339</v>
      </c>
      <c r="L137" s="29" t="s">
        <v>84</v>
      </c>
      <c r="M137" s="28">
        <v>14</v>
      </c>
      <c r="N137" s="28">
        <v>78</v>
      </c>
      <c r="O137" s="29" t="s">
        <v>139</v>
      </c>
      <c r="P137" s="16">
        <v>67</v>
      </c>
      <c r="Q137" s="16">
        <v>96</v>
      </c>
      <c r="R137" s="15" t="s">
        <v>120</v>
      </c>
      <c r="S137" s="16">
        <v>43</v>
      </c>
      <c r="T137" s="15" t="s">
        <v>182</v>
      </c>
      <c r="U137">
        <f t="shared" si="2"/>
        <v>0.34906666666666669</v>
      </c>
    </row>
    <row r="138" spans="1:21" x14ac:dyDescent="0.3">
      <c r="A138" s="14">
        <v>41775</v>
      </c>
      <c r="B138" s="15" t="s">
        <v>45</v>
      </c>
      <c r="C138" s="15" t="s">
        <v>46</v>
      </c>
      <c r="D138" s="15" t="s">
        <v>47</v>
      </c>
      <c r="E138" s="16">
        <v>170</v>
      </c>
      <c r="F138" s="17">
        <v>156</v>
      </c>
      <c r="G138" s="17">
        <v>0</v>
      </c>
      <c r="H138" s="17">
        <v>82</v>
      </c>
      <c r="I138" s="15" t="s">
        <v>272</v>
      </c>
      <c r="J138" s="17">
        <v>230</v>
      </c>
      <c r="K138" s="15" t="s">
        <v>58</v>
      </c>
      <c r="L138" s="29" t="s">
        <v>84</v>
      </c>
      <c r="M138" s="28">
        <v>11</v>
      </c>
      <c r="N138" s="28">
        <v>67</v>
      </c>
      <c r="O138" s="29" t="s">
        <v>91</v>
      </c>
      <c r="P138" s="16">
        <v>61</v>
      </c>
      <c r="Q138" s="16">
        <v>98</v>
      </c>
      <c r="R138" s="15" t="s">
        <v>51</v>
      </c>
      <c r="S138" s="16">
        <v>41</v>
      </c>
      <c r="T138" s="15" t="s">
        <v>51</v>
      </c>
      <c r="U138">
        <f t="shared" si="2"/>
        <v>0.34906666666666669</v>
      </c>
    </row>
    <row r="139" spans="1:21" x14ac:dyDescent="0.3">
      <c r="A139" s="14">
        <v>41776</v>
      </c>
      <c r="B139" s="15" t="s">
        <v>45</v>
      </c>
      <c r="C139" s="15" t="s">
        <v>46</v>
      </c>
      <c r="D139" s="15" t="s">
        <v>47</v>
      </c>
      <c r="E139" s="16">
        <v>170</v>
      </c>
      <c r="F139" s="17">
        <v>140</v>
      </c>
      <c r="G139" s="17">
        <v>0</v>
      </c>
      <c r="H139" s="17">
        <v>62</v>
      </c>
      <c r="I139" s="15" t="s">
        <v>103</v>
      </c>
      <c r="J139" s="17">
        <v>218</v>
      </c>
      <c r="K139" s="15" t="s">
        <v>340</v>
      </c>
      <c r="L139" s="29" t="s">
        <v>84</v>
      </c>
      <c r="M139" s="28">
        <v>17</v>
      </c>
      <c r="N139" s="28">
        <v>72</v>
      </c>
      <c r="O139" s="29" t="s">
        <v>81</v>
      </c>
      <c r="P139" s="16">
        <v>62</v>
      </c>
      <c r="Q139" s="16">
        <v>98</v>
      </c>
      <c r="R139" s="15" t="s">
        <v>174</v>
      </c>
      <c r="S139" s="16">
        <v>45</v>
      </c>
      <c r="T139" s="15" t="s">
        <v>188</v>
      </c>
      <c r="U139">
        <f t="shared" si="2"/>
        <v>0.34906666666666669</v>
      </c>
    </row>
    <row r="140" spans="1:21" x14ac:dyDescent="0.3">
      <c r="A140" s="14">
        <v>41777</v>
      </c>
      <c r="B140" s="15" t="s">
        <v>45</v>
      </c>
      <c r="C140" s="15" t="s">
        <v>46</v>
      </c>
      <c r="D140" s="15" t="s">
        <v>47</v>
      </c>
      <c r="E140" s="16">
        <v>170</v>
      </c>
      <c r="F140" s="17">
        <v>162</v>
      </c>
      <c r="G140" s="17">
        <v>2</v>
      </c>
      <c r="H140" s="17">
        <v>76</v>
      </c>
      <c r="I140" s="15" t="s">
        <v>341</v>
      </c>
      <c r="J140" s="17">
        <v>248</v>
      </c>
      <c r="K140" s="15" t="s">
        <v>212</v>
      </c>
      <c r="L140" s="29" t="s">
        <v>84</v>
      </c>
      <c r="M140" s="28">
        <v>14</v>
      </c>
      <c r="N140" s="28">
        <v>53</v>
      </c>
      <c r="O140" s="29" t="s">
        <v>146</v>
      </c>
      <c r="P140" s="16">
        <v>56</v>
      </c>
      <c r="Q140" s="16">
        <v>99</v>
      </c>
      <c r="R140" s="15" t="s">
        <v>103</v>
      </c>
      <c r="S140" s="16">
        <v>36</v>
      </c>
      <c r="T140" s="15" t="s">
        <v>342</v>
      </c>
      <c r="U140">
        <f t="shared" si="2"/>
        <v>0.34906666666666669</v>
      </c>
    </row>
    <row r="141" spans="1:21" x14ac:dyDescent="0.3">
      <c r="A141" s="14">
        <v>41778</v>
      </c>
      <c r="B141" s="15" t="s">
        <v>45</v>
      </c>
      <c r="C141" s="15" t="s">
        <v>46</v>
      </c>
      <c r="D141" s="15" t="s">
        <v>47</v>
      </c>
      <c r="E141" s="16">
        <v>170</v>
      </c>
      <c r="F141" s="17">
        <v>138</v>
      </c>
      <c r="G141" s="17">
        <v>184</v>
      </c>
      <c r="H141" s="17">
        <v>97</v>
      </c>
      <c r="I141" s="15" t="s">
        <v>51</v>
      </c>
      <c r="J141" s="17">
        <v>178</v>
      </c>
      <c r="K141" s="15" t="s">
        <v>343</v>
      </c>
      <c r="L141" s="29" t="s">
        <v>84</v>
      </c>
      <c r="M141" s="28">
        <v>14</v>
      </c>
      <c r="N141" s="28">
        <v>58</v>
      </c>
      <c r="O141" s="29" t="s">
        <v>206</v>
      </c>
      <c r="P141" s="16">
        <v>86</v>
      </c>
      <c r="Q141" s="16">
        <v>98</v>
      </c>
      <c r="R141" s="15" t="s">
        <v>51</v>
      </c>
      <c r="S141" s="16">
        <v>66</v>
      </c>
      <c r="T141" s="15" t="s">
        <v>117</v>
      </c>
      <c r="U141">
        <f t="shared" si="2"/>
        <v>0.34906666666666669</v>
      </c>
    </row>
    <row r="142" spans="1:21" x14ac:dyDescent="0.3">
      <c r="A142" s="14">
        <v>41779</v>
      </c>
      <c r="B142" s="15" t="s">
        <v>45</v>
      </c>
      <c r="C142" s="15" t="s">
        <v>46</v>
      </c>
      <c r="D142" s="15" t="s">
        <v>47</v>
      </c>
      <c r="E142" s="16">
        <v>170</v>
      </c>
      <c r="F142" s="17">
        <v>136</v>
      </c>
      <c r="G142" s="17">
        <v>0</v>
      </c>
      <c r="H142" s="17">
        <v>73</v>
      </c>
      <c r="I142" s="15" t="s">
        <v>223</v>
      </c>
      <c r="J142" s="17">
        <v>200</v>
      </c>
      <c r="K142" s="15" t="s">
        <v>344</v>
      </c>
      <c r="L142" s="27">
        <v>20</v>
      </c>
      <c r="M142" s="28">
        <v>28</v>
      </c>
      <c r="N142" s="28">
        <v>119</v>
      </c>
      <c r="O142" s="29" t="s">
        <v>345</v>
      </c>
      <c r="P142" s="16">
        <v>58</v>
      </c>
      <c r="Q142" s="16">
        <v>100</v>
      </c>
      <c r="R142" s="15" t="s">
        <v>51</v>
      </c>
      <c r="S142" s="16">
        <v>35</v>
      </c>
      <c r="T142" s="15" t="s">
        <v>98</v>
      </c>
      <c r="U142">
        <f t="shared" si="2"/>
        <v>3.4906666666666668</v>
      </c>
    </row>
    <row r="143" spans="1:21" x14ac:dyDescent="0.3">
      <c r="A143" s="14">
        <v>41780</v>
      </c>
      <c r="B143" s="15" t="s">
        <v>45</v>
      </c>
      <c r="C143" s="15" t="s">
        <v>46</v>
      </c>
      <c r="D143" s="15" t="s">
        <v>47</v>
      </c>
      <c r="E143" s="16">
        <v>170</v>
      </c>
      <c r="F143" s="15"/>
      <c r="G143" s="17">
        <v>8</v>
      </c>
      <c r="H143" s="15"/>
      <c r="I143" s="15"/>
      <c r="J143" s="15"/>
      <c r="K143" s="15"/>
      <c r="L143" s="27">
        <v>22</v>
      </c>
      <c r="M143" s="28">
        <v>19</v>
      </c>
      <c r="N143" s="28">
        <v>128</v>
      </c>
      <c r="O143" s="29" t="s">
        <v>65</v>
      </c>
      <c r="P143" s="16">
        <v>64</v>
      </c>
      <c r="Q143" s="15"/>
      <c r="R143" s="15"/>
      <c r="S143" s="15"/>
      <c r="T143" s="15"/>
      <c r="U143">
        <f t="shared" si="2"/>
        <v>3.8397333333333332</v>
      </c>
    </row>
    <row r="144" spans="1:21" x14ac:dyDescent="0.3">
      <c r="A144" s="14">
        <v>41781</v>
      </c>
      <c r="B144" s="15" t="s">
        <v>45</v>
      </c>
      <c r="C144" s="15" t="s">
        <v>46</v>
      </c>
      <c r="D144" s="15" t="s">
        <v>47</v>
      </c>
      <c r="E144" s="16">
        <v>170</v>
      </c>
      <c r="F144" s="17">
        <v>159</v>
      </c>
      <c r="G144" s="17">
        <v>62</v>
      </c>
      <c r="H144" s="17">
        <v>111</v>
      </c>
      <c r="I144" s="15" t="s">
        <v>108</v>
      </c>
      <c r="J144" s="17">
        <v>207</v>
      </c>
      <c r="K144" s="15" t="s">
        <v>138</v>
      </c>
      <c r="L144" s="27">
        <v>23</v>
      </c>
      <c r="M144" s="28">
        <v>11</v>
      </c>
      <c r="N144" s="28">
        <v>100</v>
      </c>
      <c r="O144" s="29" t="s">
        <v>85</v>
      </c>
      <c r="P144" s="16">
        <v>75</v>
      </c>
      <c r="Q144" s="16">
        <v>98</v>
      </c>
      <c r="R144" s="15" t="s">
        <v>107</v>
      </c>
      <c r="S144" s="16">
        <v>30</v>
      </c>
      <c r="T144" s="15" t="s">
        <v>128</v>
      </c>
      <c r="U144">
        <f t="shared" si="2"/>
        <v>4.0142666666666669</v>
      </c>
    </row>
    <row r="145" spans="1:21" x14ac:dyDescent="0.3">
      <c r="A145" s="14">
        <v>41782</v>
      </c>
      <c r="B145" s="15" t="s">
        <v>45</v>
      </c>
      <c r="C145" s="15" t="s">
        <v>46</v>
      </c>
      <c r="D145" s="15" t="s">
        <v>47</v>
      </c>
      <c r="E145" s="16">
        <v>170</v>
      </c>
      <c r="F145" s="17">
        <v>118</v>
      </c>
      <c r="G145" s="17">
        <v>6</v>
      </c>
      <c r="H145" s="17">
        <v>76</v>
      </c>
      <c r="I145" s="15" t="s">
        <v>346</v>
      </c>
      <c r="J145" s="17">
        <v>159</v>
      </c>
      <c r="K145" s="15" t="s">
        <v>307</v>
      </c>
      <c r="L145" s="27">
        <v>22</v>
      </c>
      <c r="M145" s="28">
        <v>22</v>
      </c>
      <c r="N145" s="28">
        <v>111</v>
      </c>
      <c r="O145" s="29" t="s">
        <v>347</v>
      </c>
      <c r="P145" s="16">
        <v>66</v>
      </c>
      <c r="Q145" s="16">
        <v>98</v>
      </c>
      <c r="R145" s="15" t="s">
        <v>70</v>
      </c>
      <c r="S145" s="16">
        <v>51</v>
      </c>
      <c r="T145" s="15" t="s">
        <v>51</v>
      </c>
      <c r="U145">
        <f t="shared" si="2"/>
        <v>3.8397333333333332</v>
      </c>
    </row>
    <row r="146" spans="1:21" x14ac:dyDescent="0.3">
      <c r="A146" s="14">
        <v>41783</v>
      </c>
      <c r="B146" s="15" t="s">
        <v>45</v>
      </c>
      <c r="C146" s="15" t="s">
        <v>46</v>
      </c>
      <c r="D146" s="15" t="s">
        <v>47</v>
      </c>
      <c r="E146" s="16">
        <v>170</v>
      </c>
      <c r="F146" s="17">
        <v>128</v>
      </c>
      <c r="G146" s="17">
        <v>74</v>
      </c>
      <c r="H146" s="17">
        <v>77</v>
      </c>
      <c r="I146" s="15" t="s">
        <v>348</v>
      </c>
      <c r="J146" s="17">
        <v>178</v>
      </c>
      <c r="K146" s="15" t="s">
        <v>349</v>
      </c>
      <c r="L146" s="29" t="s">
        <v>218</v>
      </c>
      <c r="M146" s="28">
        <v>11</v>
      </c>
      <c r="N146" s="28">
        <v>69</v>
      </c>
      <c r="O146" s="29" t="s">
        <v>206</v>
      </c>
      <c r="P146" s="16">
        <v>78</v>
      </c>
      <c r="Q146" s="16">
        <v>98</v>
      </c>
      <c r="R146" s="15" t="s">
        <v>51</v>
      </c>
      <c r="S146" s="16">
        <v>46</v>
      </c>
      <c r="T146" s="15" t="s">
        <v>188</v>
      </c>
      <c r="U146">
        <f t="shared" si="2"/>
        <v>0.52359999999999995</v>
      </c>
    </row>
    <row r="147" spans="1:21" x14ac:dyDescent="0.3">
      <c r="A147" s="14">
        <v>41784</v>
      </c>
      <c r="B147" s="15" t="s">
        <v>45</v>
      </c>
      <c r="C147" s="15" t="s">
        <v>46</v>
      </c>
      <c r="D147" s="15" t="s">
        <v>47</v>
      </c>
      <c r="E147" s="16">
        <v>170</v>
      </c>
      <c r="F147" s="17">
        <v>114</v>
      </c>
      <c r="G147" s="17">
        <v>40</v>
      </c>
      <c r="H147" s="17">
        <v>85</v>
      </c>
      <c r="I147" s="15" t="s">
        <v>350</v>
      </c>
      <c r="J147" s="17">
        <v>142</v>
      </c>
      <c r="K147" s="15" t="s">
        <v>351</v>
      </c>
      <c r="L147" s="27">
        <v>33</v>
      </c>
      <c r="M147" s="28">
        <v>6</v>
      </c>
      <c r="N147" s="28">
        <v>36</v>
      </c>
      <c r="O147" s="29" t="s">
        <v>71</v>
      </c>
      <c r="P147" s="16">
        <v>85</v>
      </c>
      <c r="Q147" s="16">
        <v>99</v>
      </c>
      <c r="R147" s="15" t="s">
        <v>51</v>
      </c>
      <c r="S147" s="16">
        <v>59</v>
      </c>
      <c r="T147" s="15" t="s">
        <v>209</v>
      </c>
      <c r="U147">
        <f t="shared" si="2"/>
        <v>5.7596000000000007</v>
      </c>
    </row>
    <row r="148" spans="1:21" x14ac:dyDescent="0.3">
      <c r="A148" s="14">
        <v>41785</v>
      </c>
      <c r="B148" s="15" t="s">
        <v>45</v>
      </c>
      <c r="C148" s="15" t="s">
        <v>46</v>
      </c>
      <c r="D148" s="15" t="s">
        <v>47</v>
      </c>
      <c r="E148" s="16">
        <v>170</v>
      </c>
      <c r="F148" s="17">
        <v>124</v>
      </c>
      <c r="G148" s="17">
        <v>0</v>
      </c>
      <c r="H148" s="17">
        <v>76</v>
      </c>
      <c r="I148" s="15" t="s">
        <v>51</v>
      </c>
      <c r="J148" s="17">
        <v>171</v>
      </c>
      <c r="K148" s="15" t="s">
        <v>50</v>
      </c>
      <c r="L148" s="29" t="s">
        <v>116</v>
      </c>
      <c r="M148" s="28">
        <v>8</v>
      </c>
      <c r="N148" s="28">
        <v>75</v>
      </c>
      <c r="O148" s="29" t="s">
        <v>352</v>
      </c>
      <c r="P148" s="16">
        <v>74</v>
      </c>
      <c r="Q148" s="16">
        <v>99</v>
      </c>
      <c r="R148" s="15" t="s">
        <v>51</v>
      </c>
      <c r="S148" s="16">
        <v>55</v>
      </c>
      <c r="T148" s="15" t="s">
        <v>215</v>
      </c>
      <c r="U148">
        <f t="shared" si="2"/>
        <v>0.69813333333333338</v>
      </c>
    </row>
    <row r="149" spans="1:21" x14ac:dyDescent="0.3">
      <c r="A149" s="14">
        <v>41786</v>
      </c>
      <c r="B149" s="15" t="s">
        <v>45</v>
      </c>
      <c r="C149" s="15" t="s">
        <v>46</v>
      </c>
      <c r="D149" s="15" t="s">
        <v>47</v>
      </c>
      <c r="E149" s="16">
        <v>170</v>
      </c>
      <c r="F149" s="15"/>
      <c r="G149" s="17">
        <v>112</v>
      </c>
      <c r="H149" s="15"/>
      <c r="I149" s="15"/>
      <c r="J149" s="15"/>
      <c r="K149" s="15"/>
      <c r="L149" s="29" t="s">
        <v>84</v>
      </c>
      <c r="M149" s="28">
        <v>8</v>
      </c>
      <c r="N149" s="28">
        <v>61</v>
      </c>
      <c r="O149" s="29" t="s">
        <v>117</v>
      </c>
      <c r="P149" s="16">
        <v>75</v>
      </c>
      <c r="Q149" s="15"/>
      <c r="R149" s="15"/>
      <c r="S149" s="15"/>
      <c r="T149" s="15"/>
      <c r="U149">
        <f t="shared" si="2"/>
        <v>0.34906666666666669</v>
      </c>
    </row>
    <row r="150" spans="1:21" x14ac:dyDescent="0.3">
      <c r="A150" s="14">
        <v>41787</v>
      </c>
      <c r="B150" s="15" t="s">
        <v>45</v>
      </c>
      <c r="C150" s="15" t="s">
        <v>46</v>
      </c>
      <c r="D150" s="15" t="s">
        <v>47</v>
      </c>
      <c r="E150" s="16">
        <v>170</v>
      </c>
      <c r="F150" s="17">
        <v>132</v>
      </c>
      <c r="G150" s="17">
        <v>88</v>
      </c>
      <c r="H150" s="17">
        <v>96</v>
      </c>
      <c r="I150" s="15" t="s">
        <v>353</v>
      </c>
      <c r="J150" s="17">
        <v>168</v>
      </c>
      <c r="K150" s="15" t="s">
        <v>354</v>
      </c>
      <c r="L150" s="29" t="s">
        <v>116</v>
      </c>
      <c r="M150" s="28">
        <v>8</v>
      </c>
      <c r="N150" s="28">
        <v>58</v>
      </c>
      <c r="O150" s="29" t="s">
        <v>167</v>
      </c>
      <c r="P150" s="16">
        <v>85</v>
      </c>
      <c r="Q150" s="16">
        <v>100</v>
      </c>
      <c r="R150" s="15" t="s">
        <v>51</v>
      </c>
      <c r="S150" s="16">
        <v>72</v>
      </c>
      <c r="T150" s="15" t="s">
        <v>50</v>
      </c>
      <c r="U150">
        <f t="shared" si="2"/>
        <v>0.69813333333333338</v>
      </c>
    </row>
    <row r="151" spans="1:21" x14ac:dyDescent="0.3">
      <c r="A151" s="14">
        <v>41788</v>
      </c>
      <c r="B151" s="15" t="s">
        <v>45</v>
      </c>
      <c r="C151" s="15" t="s">
        <v>46</v>
      </c>
      <c r="D151" s="15" t="s">
        <v>47</v>
      </c>
      <c r="E151" s="16">
        <v>170</v>
      </c>
      <c r="F151" s="15"/>
      <c r="G151" s="17">
        <v>54</v>
      </c>
      <c r="H151" s="15"/>
      <c r="I151" s="15"/>
      <c r="J151" s="15"/>
      <c r="K151" s="15"/>
      <c r="L151" s="29" t="s">
        <v>102</v>
      </c>
      <c r="M151" s="28">
        <v>8</v>
      </c>
      <c r="N151" s="28">
        <v>39</v>
      </c>
      <c r="O151" s="29" t="s">
        <v>164</v>
      </c>
      <c r="P151" s="16">
        <v>91</v>
      </c>
      <c r="Q151" s="15"/>
      <c r="R151" s="15"/>
      <c r="S151" s="15"/>
      <c r="T151" s="15"/>
      <c r="U151">
        <f t="shared" si="2"/>
        <v>0.8726666666666667</v>
      </c>
    </row>
    <row r="152" spans="1:21" x14ac:dyDescent="0.3">
      <c r="A152" s="14">
        <v>41789</v>
      </c>
      <c r="B152" s="15" t="s">
        <v>45</v>
      </c>
      <c r="C152" s="15" t="s">
        <v>46</v>
      </c>
      <c r="D152" s="15" t="s">
        <v>47</v>
      </c>
      <c r="E152" s="16">
        <v>170</v>
      </c>
      <c r="F152" s="15"/>
      <c r="G152" s="17">
        <v>30</v>
      </c>
      <c r="H152" s="15"/>
      <c r="I152" s="15"/>
      <c r="J152" s="15"/>
      <c r="K152" s="15"/>
      <c r="L152" s="29" t="s">
        <v>218</v>
      </c>
      <c r="M152" s="28">
        <v>11</v>
      </c>
      <c r="N152" s="28">
        <v>58</v>
      </c>
      <c r="O152" s="29" t="s">
        <v>121</v>
      </c>
      <c r="P152" s="16">
        <v>80</v>
      </c>
      <c r="Q152" s="15"/>
      <c r="R152" s="15"/>
      <c r="S152" s="15"/>
      <c r="T152" s="15"/>
      <c r="U152">
        <f t="shared" si="2"/>
        <v>0.52359999999999995</v>
      </c>
    </row>
    <row r="153" spans="1:21" x14ac:dyDescent="0.3">
      <c r="A153" s="14">
        <v>41790</v>
      </c>
      <c r="B153" s="15" t="s">
        <v>45</v>
      </c>
      <c r="C153" s="15" t="s">
        <v>46</v>
      </c>
      <c r="D153" s="15" t="s">
        <v>47</v>
      </c>
      <c r="E153" s="16">
        <v>170</v>
      </c>
      <c r="F153" s="15"/>
      <c r="G153" s="17">
        <v>0</v>
      </c>
      <c r="H153" s="15"/>
      <c r="I153" s="15"/>
      <c r="J153" s="15"/>
      <c r="K153" s="15"/>
      <c r="L153" s="29" t="s">
        <v>84</v>
      </c>
      <c r="M153" s="28">
        <v>8</v>
      </c>
      <c r="N153" s="28">
        <v>58</v>
      </c>
      <c r="O153" s="29" t="s">
        <v>128</v>
      </c>
      <c r="P153" s="16">
        <v>81</v>
      </c>
      <c r="Q153" s="15"/>
      <c r="R153" s="15"/>
      <c r="S153" s="15"/>
      <c r="T153" s="15"/>
      <c r="U153">
        <f t="shared" si="2"/>
        <v>0.34906666666666669</v>
      </c>
    </row>
    <row r="154" spans="1:21" x14ac:dyDescent="0.3">
      <c r="A154" s="14">
        <v>41791</v>
      </c>
      <c r="B154" s="15" t="s">
        <v>45</v>
      </c>
      <c r="C154" s="15" t="s">
        <v>46</v>
      </c>
      <c r="D154" s="15" t="s">
        <v>47</v>
      </c>
      <c r="E154" s="16">
        <v>170</v>
      </c>
      <c r="F154" s="15"/>
      <c r="G154" s="17">
        <v>0</v>
      </c>
      <c r="H154" s="15"/>
      <c r="I154" s="15"/>
      <c r="J154" s="15"/>
      <c r="K154" s="15"/>
      <c r="L154" s="29" t="s">
        <v>84</v>
      </c>
      <c r="M154" s="28">
        <v>19</v>
      </c>
      <c r="N154" s="28">
        <v>75</v>
      </c>
      <c r="O154" s="29" t="s">
        <v>158</v>
      </c>
      <c r="P154" s="16">
        <v>74</v>
      </c>
      <c r="Q154" s="15"/>
      <c r="R154" s="15"/>
      <c r="S154" s="15"/>
      <c r="T154" s="15"/>
      <c r="U154">
        <f t="shared" si="2"/>
        <v>0.34906666666666669</v>
      </c>
    </row>
    <row r="155" spans="1:21" x14ac:dyDescent="0.3">
      <c r="A155" s="14">
        <v>41792</v>
      </c>
      <c r="B155" s="15" t="s">
        <v>45</v>
      </c>
      <c r="C155" s="15" t="s">
        <v>46</v>
      </c>
      <c r="D155" s="15" t="s">
        <v>47</v>
      </c>
      <c r="E155" s="16">
        <v>170</v>
      </c>
      <c r="F155" s="15"/>
      <c r="G155" s="17">
        <v>0</v>
      </c>
      <c r="H155" s="15"/>
      <c r="I155" s="15"/>
      <c r="J155" s="15"/>
      <c r="K155" s="15"/>
      <c r="L155" s="29" t="s">
        <v>84</v>
      </c>
      <c r="M155" s="28">
        <v>8</v>
      </c>
      <c r="N155" s="28">
        <v>61</v>
      </c>
      <c r="O155" s="29" t="s">
        <v>209</v>
      </c>
      <c r="P155" s="16">
        <v>71</v>
      </c>
      <c r="Q155" s="15"/>
      <c r="R155" s="15"/>
      <c r="S155" s="15"/>
      <c r="T155" s="15"/>
      <c r="U155">
        <f t="shared" si="2"/>
        <v>0.34906666666666669</v>
      </c>
    </row>
    <row r="156" spans="1:21" x14ac:dyDescent="0.3">
      <c r="A156" s="14">
        <v>41793</v>
      </c>
      <c r="B156" s="15" t="s">
        <v>45</v>
      </c>
      <c r="C156" s="15" t="s">
        <v>46</v>
      </c>
      <c r="D156" s="15" t="s">
        <v>47</v>
      </c>
      <c r="E156" s="16">
        <v>170</v>
      </c>
      <c r="F156" s="15"/>
      <c r="G156" s="17">
        <v>28</v>
      </c>
      <c r="H156" s="15"/>
      <c r="I156" s="15"/>
      <c r="J156" s="15"/>
      <c r="K156" s="15"/>
      <c r="L156" s="27">
        <v>35</v>
      </c>
      <c r="M156" s="28">
        <v>17</v>
      </c>
      <c r="N156" s="28">
        <v>64</v>
      </c>
      <c r="O156" s="29" t="s">
        <v>355</v>
      </c>
      <c r="P156" s="16">
        <v>72</v>
      </c>
      <c r="Q156" s="15"/>
      <c r="R156" s="15"/>
      <c r="S156" s="15"/>
      <c r="T156" s="15"/>
      <c r="U156">
        <f t="shared" si="2"/>
        <v>6.1086666666666662</v>
      </c>
    </row>
    <row r="157" spans="1:21" x14ac:dyDescent="0.3">
      <c r="A157" s="14">
        <v>41794</v>
      </c>
      <c r="B157" s="15" t="s">
        <v>45</v>
      </c>
      <c r="C157" s="15" t="s">
        <v>46</v>
      </c>
      <c r="D157" s="15" t="s">
        <v>47</v>
      </c>
      <c r="E157" s="16">
        <v>170</v>
      </c>
      <c r="F157" s="17">
        <v>141</v>
      </c>
      <c r="G157" s="17">
        <v>0</v>
      </c>
      <c r="H157" s="17">
        <v>99</v>
      </c>
      <c r="I157" s="15" t="s">
        <v>356</v>
      </c>
      <c r="J157" s="17">
        <v>183</v>
      </c>
      <c r="K157" s="15" t="s">
        <v>357</v>
      </c>
      <c r="L157" s="27">
        <v>26</v>
      </c>
      <c r="M157" s="28">
        <v>14</v>
      </c>
      <c r="N157" s="28">
        <v>75</v>
      </c>
      <c r="O157" s="29" t="s">
        <v>210</v>
      </c>
      <c r="P157" s="16">
        <v>70</v>
      </c>
      <c r="Q157" s="16">
        <v>95</v>
      </c>
      <c r="R157" s="15" t="s">
        <v>166</v>
      </c>
      <c r="S157" s="16">
        <v>55</v>
      </c>
      <c r="T157" s="15" t="s">
        <v>206</v>
      </c>
      <c r="U157">
        <f t="shared" si="2"/>
        <v>4.5378666666666669</v>
      </c>
    </row>
    <row r="158" spans="1:21" x14ac:dyDescent="0.3">
      <c r="A158" s="14">
        <v>41795</v>
      </c>
      <c r="B158" s="15" t="s">
        <v>45</v>
      </c>
      <c r="C158" s="15" t="s">
        <v>46</v>
      </c>
      <c r="D158" s="15" t="s">
        <v>47</v>
      </c>
      <c r="E158" s="16">
        <v>170</v>
      </c>
      <c r="F158" s="17">
        <v>170</v>
      </c>
      <c r="G158" s="17">
        <v>0</v>
      </c>
      <c r="H158" s="17">
        <v>83</v>
      </c>
      <c r="I158" s="15" t="s">
        <v>358</v>
      </c>
      <c r="J158" s="17">
        <v>258</v>
      </c>
      <c r="K158" s="15" t="s">
        <v>359</v>
      </c>
      <c r="L158" s="29"/>
      <c r="M158" s="28">
        <v>14</v>
      </c>
      <c r="N158" s="29"/>
      <c r="O158" s="29"/>
      <c r="P158" s="16">
        <v>64</v>
      </c>
      <c r="Q158" s="15"/>
      <c r="R158" s="15"/>
      <c r="S158" s="15"/>
      <c r="T158" s="15"/>
      <c r="U158">
        <f t="shared" si="2"/>
        <v>0</v>
      </c>
    </row>
    <row r="159" spans="1:21" x14ac:dyDescent="0.3">
      <c r="A159" s="14">
        <v>41796</v>
      </c>
      <c r="B159" s="15" t="s">
        <v>45</v>
      </c>
      <c r="C159" s="15" t="s">
        <v>46</v>
      </c>
      <c r="D159" s="15" t="s">
        <v>47</v>
      </c>
      <c r="E159" s="16">
        <v>170</v>
      </c>
      <c r="F159" s="15"/>
      <c r="G159" s="17">
        <v>0</v>
      </c>
      <c r="H159" s="15"/>
      <c r="I159" s="15"/>
      <c r="J159" s="15"/>
      <c r="K159" s="15"/>
      <c r="L159" s="27">
        <v>25</v>
      </c>
      <c r="M159" s="28">
        <v>31</v>
      </c>
      <c r="N159" s="28">
        <v>142</v>
      </c>
      <c r="O159" s="29" t="s">
        <v>307</v>
      </c>
      <c r="P159" s="16">
        <v>47</v>
      </c>
      <c r="Q159" s="15"/>
      <c r="R159" s="15"/>
      <c r="S159" s="15"/>
      <c r="T159" s="15"/>
      <c r="U159">
        <f t="shared" si="2"/>
        <v>4.3633333333333333</v>
      </c>
    </row>
    <row r="160" spans="1:21" x14ac:dyDescent="0.3">
      <c r="A160" s="14">
        <v>41797</v>
      </c>
      <c r="B160" s="15" t="s">
        <v>45</v>
      </c>
      <c r="C160" s="15" t="s">
        <v>46</v>
      </c>
      <c r="D160" s="15" t="s">
        <v>47</v>
      </c>
      <c r="E160" s="16">
        <v>170</v>
      </c>
      <c r="F160" s="17">
        <v>184</v>
      </c>
      <c r="G160" s="17">
        <v>0</v>
      </c>
      <c r="H160" s="17">
        <v>111</v>
      </c>
      <c r="I160" s="15" t="s">
        <v>360</v>
      </c>
      <c r="J160" s="17">
        <v>256</v>
      </c>
      <c r="K160" s="15" t="s">
        <v>361</v>
      </c>
      <c r="L160" s="27">
        <v>20</v>
      </c>
      <c r="M160" s="28">
        <v>8</v>
      </c>
      <c r="N160" s="28">
        <v>106</v>
      </c>
      <c r="O160" s="29" t="s">
        <v>86</v>
      </c>
      <c r="P160" s="16">
        <v>58</v>
      </c>
      <c r="Q160" s="16">
        <v>94</v>
      </c>
      <c r="R160" s="15" t="s">
        <v>123</v>
      </c>
      <c r="S160" s="16">
        <v>31</v>
      </c>
      <c r="T160" s="15" t="s">
        <v>94</v>
      </c>
      <c r="U160">
        <f t="shared" si="2"/>
        <v>3.4906666666666668</v>
      </c>
    </row>
    <row r="161" spans="1:21" x14ac:dyDescent="0.3">
      <c r="A161" s="14">
        <v>41798</v>
      </c>
      <c r="B161" s="15" t="s">
        <v>45</v>
      </c>
      <c r="C161" s="15" t="s">
        <v>46</v>
      </c>
      <c r="D161" s="15" t="s">
        <v>47</v>
      </c>
      <c r="E161" s="16">
        <v>170</v>
      </c>
      <c r="F161" s="17">
        <v>168</v>
      </c>
      <c r="G161" s="17">
        <v>0</v>
      </c>
      <c r="H161" s="17">
        <v>100</v>
      </c>
      <c r="I161" s="15" t="s">
        <v>51</v>
      </c>
      <c r="J161" s="17">
        <v>235</v>
      </c>
      <c r="K161" s="15" t="s">
        <v>278</v>
      </c>
      <c r="L161" s="27">
        <v>28</v>
      </c>
      <c r="M161" s="28">
        <v>14</v>
      </c>
      <c r="N161" s="28">
        <v>75</v>
      </c>
      <c r="O161" s="29" t="s">
        <v>61</v>
      </c>
      <c r="P161" s="16">
        <v>65</v>
      </c>
      <c r="Q161" s="16">
        <v>96</v>
      </c>
      <c r="R161" s="15" t="s">
        <v>193</v>
      </c>
      <c r="S161" s="16">
        <v>49</v>
      </c>
      <c r="T161" s="15" t="s">
        <v>91</v>
      </c>
      <c r="U161">
        <f t="shared" si="2"/>
        <v>4.8869333333333334</v>
      </c>
    </row>
    <row r="162" spans="1:21" x14ac:dyDescent="0.3">
      <c r="A162" s="14">
        <v>41799</v>
      </c>
      <c r="B162" s="15" t="s">
        <v>45</v>
      </c>
      <c r="C162" s="15" t="s">
        <v>46</v>
      </c>
      <c r="D162" s="15" t="s">
        <v>47</v>
      </c>
      <c r="E162" s="16">
        <v>170</v>
      </c>
      <c r="F162" s="17">
        <v>166</v>
      </c>
      <c r="G162" s="17">
        <v>0</v>
      </c>
      <c r="H162" s="17">
        <v>115</v>
      </c>
      <c r="I162" s="15" t="s">
        <v>174</v>
      </c>
      <c r="J162" s="17">
        <v>217</v>
      </c>
      <c r="K162" s="15" t="s">
        <v>362</v>
      </c>
      <c r="L162" s="27">
        <v>30</v>
      </c>
      <c r="M162" s="28">
        <v>17</v>
      </c>
      <c r="N162" s="28">
        <v>78</v>
      </c>
      <c r="O162" s="29" t="s">
        <v>148</v>
      </c>
      <c r="P162" s="16">
        <v>73</v>
      </c>
      <c r="Q162" s="16">
        <v>96</v>
      </c>
      <c r="R162" s="15" t="s">
        <v>51</v>
      </c>
      <c r="S162" s="16">
        <v>57</v>
      </c>
      <c r="T162" s="15" t="s">
        <v>95</v>
      </c>
      <c r="U162">
        <f t="shared" si="2"/>
        <v>5.2360000000000007</v>
      </c>
    </row>
    <row r="163" spans="1:21" x14ac:dyDescent="0.3">
      <c r="A163" s="14">
        <v>41800</v>
      </c>
      <c r="B163" s="15" t="s">
        <v>45</v>
      </c>
      <c r="C163" s="15" t="s">
        <v>46</v>
      </c>
      <c r="D163" s="15" t="s">
        <v>47</v>
      </c>
      <c r="E163" s="16">
        <v>170</v>
      </c>
      <c r="F163" s="17">
        <v>164</v>
      </c>
      <c r="G163" s="17">
        <v>0</v>
      </c>
      <c r="H163" s="17">
        <v>114</v>
      </c>
      <c r="I163" s="15" t="s">
        <v>363</v>
      </c>
      <c r="J163" s="17">
        <v>214</v>
      </c>
      <c r="K163" s="15" t="s">
        <v>364</v>
      </c>
      <c r="L163" s="27">
        <v>10</v>
      </c>
      <c r="M163" s="28">
        <v>8</v>
      </c>
      <c r="N163" s="28">
        <v>50</v>
      </c>
      <c r="O163" s="29" t="s">
        <v>209</v>
      </c>
      <c r="P163" s="16">
        <v>77</v>
      </c>
      <c r="Q163" s="16">
        <v>97</v>
      </c>
      <c r="R163" s="15" t="s">
        <v>147</v>
      </c>
      <c r="S163" s="16">
        <v>59</v>
      </c>
      <c r="T163" s="15" t="s">
        <v>148</v>
      </c>
      <c r="U163">
        <f t="shared" si="2"/>
        <v>1.7453333333333334</v>
      </c>
    </row>
    <row r="164" spans="1:21" x14ac:dyDescent="0.3">
      <c r="A164" s="14">
        <v>41801</v>
      </c>
      <c r="B164" s="15" t="s">
        <v>45</v>
      </c>
      <c r="C164" s="15" t="s">
        <v>46</v>
      </c>
      <c r="D164" s="15" t="s">
        <v>47</v>
      </c>
      <c r="E164" s="16">
        <v>170</v>
      </c>
      <c r="F164" s="17">
        <v>195</v>
      </c>
      <c r="G164" s="17">
        <v>0</v>
      </c>
      <c r="H164" s="17">
        <v>143</v>
      </c>
      <c r="I164" s="15" t="s">
        <v>365</v>
      </c>
      <c r="J164" s="17">
        <v>247</v>
      </c>
      <c r="K164" s="15" t="s">
        <v>366</v>
      </c>
      <c r="L164" s="27">
        <v>33</v>
      </c>
      <c r="M164" s="28">
        <v>17</v>
      </c>
      <c r="N164" s="28">
        <v>61</v>
      </c>
      <c r="O164" s="29" t="s">
        <v>91</v>
      </c>
      <c r="P164" s="16">
        <v>71</v>
      </c>
      <c r="Q164" s="16">
        <v>95</v>
      </c>
      <c r="R164" s="15" t="s">
        <v>367</v>
      </c>
      <c r="S164" s="16">
        <v>59</v>
      </c>
      <c r="T164" s="15" t="s">
        <v>117</v>
      </c>
      <c r="U164">
        <f t="shared" si="2"/>
        <v>5.7596000000000007</v>
      </c>
    </row>
    <row r="165" spans="1:21" x14ac:dyDescent="0.3">
      <c r="A165" s="14">
        <v>41802</v>
      </c>
      <c r="B165" s="15" t="s">
        <v>45</v>
      </c>
      <c r="C165" s="15" t="s">
        <v>46</v>
      </c>
      <c r="D165" s="15" t="s">
        <v>47</v>
      </c>
      <c r="E165" s="16">
        <v>170</v>
      </c>
      <c r="F165" s="17">
        <v>226</v>
      </c>
      <c r="G165" s="17">
        <v>0</v>
      </c>
      <c r="H165" s="17">
        <v>170</v>
      </c>
      <c r="I165" s="15" t="s">
        <v>100</v>
      </c>
      <c r="J165" s="17">
        <v>283</v>
      </c>
      <c r="K165" s="15" t="s">
        <v>368</v>
      </c>
      <c r="L165" s="27">
        <v>34</v>
      </c>
      <c r="M165" s="28">
        <v>19</v>
      </c>
      <c r="N165" s="28">
        <v>61</v>
      </c>
      <c r="O165" s="29" t="s">
        <v>369</v>
      </c>
      <c r="P165" s="16">
        <v>74</v>
      </c>
      <c r="Q165" s="16">
        <v>95</v>
      </c>
      <c r="R165" s="15" t="s">
        <v>88</v>
      </c>
      <c r="S165" s="16">
        <v>61</v>
      </c>
      <c r="T165" s="15" t="s">
        <v>51</v>
      </c>
      <c r="U165">
        <f t="shared" si="2"/>
        <v>5.9341333333333326</v>
      </c>
    </row>
    <row r="166" spans="1:21" x14ac:dyDescent="0.3">
      <c r="A166" s="14">
        <v>41803</v>
      </c>
      <c r="B166" s="15" t="s">
        <v>45</v>
      </c>
      <c r="C166" s="15" t="s">
        <v>46</v>
      </c>
      <c r="D166" s="15" t="s">
        <v>47</v>
      </c>
      <c r="E166" s="16">
        <v>170</v>
      </c>
      <c r="F166" s="17">
        <v>206</v>
      </c>
      <c r="G166" s="17">
        <v>0</v>
      </c>
      <c r="H166" s="17">
        <v>165</v>
      </c>
      <c r="I166" s="15" t="s">
        <v>51</v>
      </c>
      <c r="J166" s="17">
        <v>248</v>
      </c>
      <c r="K166" s="15" t="s">
        <v>186</v>
      </c>
      <c r="L166" s="27">
        <v>35</v>
      </c>
      <c r="M166" s="28">
        <v>11</v>
      </c>
      <c r="N166" s="28">
        <v>44</v>
      </c>
      <c r="O166" s="29" t="s">
        <v>370</v>
      </c>
      <c r="P166" s="16">
        <v>78</v>
      </c>
      <c r="Q166" s="16">
        <v>98</v>
      </c>
      <c r="R166" s="15" t="s">
        <v>51</v>
      </c>
      <c r="S166" s="16">
        <v>69</v>
      </c>
      <c r="T166" s="15" t="s">
        <v>51</v>
      </c>
      <c r="U166">
        <f t="shared" si="2"/>
        <v>6.1086666666666662</v>
      </c>
    </row>
    <row r="167" spans="1:21" x14ac:dyDescent="0.3">
      <c r="A167" s="14">
        <v>41804</v>
      </c>
      <c r="B167" s="15" t="s">
        <v>45</v>
      </c>
      <c r="C167" s="15" t="s">
        <v>46</v>
      </c>
      <c r="D167" s="15" t="s">
        <v>47</v>
      </c>
      <c r="E167" s="16">
        <v>170</v>
      </c>
      <c r="F167" s="17">
        <v>188</v>
      </c>
      <c r="G167" s="17">
        <v>0</v>
      </c>
      <c r="H167" s="17">
        <v>129</v>
      </c>
      <c r="I167" s="15" t="s">
        <v>199</v>
      </c>
      <c r="J167" s="17">
        <v>247</v>
      </c>
      <c r="K167" s="15" t="s">
        <v>371</v>
      </c>
      <c r="L167" s="29" t="s">
        <v>116</v>
      </c>
      <c r="M167" s="28">
        <v>14</v>
      </c>
      <c r="N167" s="28">
        <v>75</v>
      </c>
      <c r="O167" s="29" t="s">
        <v>50</v>
      </c>
      <c r="P167" s="16">
        <v>67</v>
      </c>
      <c r="Q167" s="16">
        <v>96</v>
      </c>
      <c r="R167" s="15" t="s">
        <v>120</v>
      </c>
      <c r="S167" s="16">
        <v>51</v>
      </c>
      <c r="T167" s="15" t="s">
        <v>50</v>
      </c>
      <c r="U167">
        <f t="shared" si="2"/>
        <v>0.69813333333333338</v>
      </c>
    </row>
    <row r="168" spans="1:21" x14ac:dyDescent="0.3">
      <c r="A168" s="14">
        <v>41805</v>
      </c>
      <c r="B168" s="15" t="s">
        <v>45</v>
      </c>
      <c r="C168" s="15" t="s">
        <v>46</v>
      </c>
      <c r="D168" s="15" t="s">
        <v>47</v>
      </c>
      <c r="E168" s="16">
        <v>170</v>
      </c>
      <c r="F168" s="17">
        <v>184</v>
      </c>
      <c r="G168" s="17">
        <v>0</v>
      </c>
      <c r="H168" s="17">
        <v>111</v>
      </c>
      <c r="I168" s="15" t="s">
        <v>363</v>
      </c>
      <c r="J168" s="17">
        <v>257</v>
      </c>
      <c r="K168" s="15" t="s">
        <v>372</v>
      </c>
      <c r="L168" s="27" t="s">
        <v>1194</v>
      </c>
      <c r="M168" s="28">
        <v>19</v>
      </c>
      <c r="N168" s="28">
        <v>72</v>
      </c>
      <c r="O168" s="29" t="s">
        <v>51</v>
      </c>
      <c r="P168" s="16">
        <v>67</v>
      </c>
      <c r="Q168" s="16">
        <v>98</v>
      </c>
      <c r="R168" s="15" t="s">
        <v>51</v>
      </c>
      <c r="S168" s="16">
        <v>47</v>
      </c>
      <c r="T168" s="15" t="s">
        <v>89</v>
      </c>
      <c r="U168" t="e">
        <f t="shared" si="2"/>
        <v>#VALUE!</v>
      </c>
    </row>
    <row r="169" spans="1:21" x14ac:dyDescent="0.3">
      <c r="A169" s="14">
        <v>41806</v>
      </c>
      <c r="B169" s="15" t="s">
        <v>45</v>
      </c>
      <c r="C169" s="15" t="s">
        <v>46</v>
      </c>
      <c r="D169" s="15" t="s">
        <v>47</v>
      </c>
      <c r="E169" s="16">
        <v>170</v>
      </c>
      <c r="F169" s="17">
        <v>182</v>
      </c>
      <c r="G169" s="17">
        <v>0</v>
      </c>
      <c r="H169" s="17">
        <v>122</v>
      </c>
      <c r="I169" s="15" t="s">
        <v>373</v>
      </c>
      <c r="J169" s="17">
        <v>243</v>
      </c>
      <c r="K169" s="15" t="s">
        <v>374</v>
      </c>
      <c r="L169" s="27">
        <v>35</v>
      </c>
      <c r="M169" s="28">
        <v>11</v>
      </c>
      <c r="N169" s="28">
        <v>78</v>
      </c>
      <c r="O169" s="29" t="s">
        <v>128</v>
      </c>
      <c r="P169" s="16">
        <v>63</v>
      </c>
      <c r="Q169" s="16">
        <v>95</v>
      </c>
      <c r="R169" s="15" t="s">
        <v>51</v>
      </c>
      <c r="S169" s="16">
        <v>48</v>
      </c>
      <c r="T169" s="15" t="s">
        <v>209</v>
      </c>
      <c r="U169">
        <f t="shared" si="2"/>
        <v>6.1086666666666662</v>
      </c>
    </row>
    <row r="170" spans="1:21" x14ac:dyDescent="0.3">
      <c r="A170" s="14">
        <v>41807</v>
      </c>
      <c r="B170" s="15" t="s">
        <v>45</v>
      </c>
      <c r="C170" s="15" t="s">
        <v>46</v>
      </c>
      <c r="D170" s="15" t="s">
        <v>47</v>
      </c>
      <c r="E170" s="16">
        <v>170</v>
      </c>
      <c r="F170" s="17">
        <v>178</v>
      </c>
      <c r="G170" s="17">
        <v>0</v>
      </c>
      <c r="H170" s="17">
        <v>102</v>
      </c>
      <c r="I170" s="15" t="s">
        <v>375</v>
      </c>
      <c r="J170" s="17">
        <v>253</v>
      </c>
      <c r="K170" s="15" t="s">
        <v>306</v>
      </c>
      <c r="L170" s="29" t="s">
        <v>116</v>
      </c>
      <c r="M170" s="28">
        <v>17</v>
      </c>
      <c r="N170" s="28">
        <v>69</v>
      </c>
      <c r="O170" s="29" t="s">
        <v>128</v>
      </c>
      <c r="P170" s="16">
        <v>67</v>
      </c>
      <c r="Q170" s="16">
        <v>100</v>
      </c>
      <c r="R170" s="15" t="s">
        <v>123</v>
      </c>
      <c r="S170" s="16">
        <v>44</v>
      </c>
      <c r="T170" s="15" t="s">
        <v>209</v>
      </c>
      <c r="U170">
        <f t="shared" si="2"/>
        <v>0.69813333333333338</v>
      </c>
    </row>
    <row r="171" spans="1:21" x14ac:dyDescent="0.3">
      <c r="A171" s="14">
        <v>41808</v>
      </c>
      <c r="B171" s="15" t="s">
        <v>45</v>
      </c>
      <c r="C171" s="15" t="s">
        <v>46</v>
      </c>
      <c r="D171" s="15" t="s">
        <v>47</v>
      </c>
      <c r="E171" s="16">
        <v>170</v>
      </c>
      <c r="F171" s="17">
        <v>201</v>
      </c>
      <c r="G171" s="17">
        <v>0</v>
      </c>
      <c r="H171" s="17">
        <v>144</v>
      </c>
      <c r="I171" s="15" t="s">
        <v>329</v>
      </c>
      <c r="J171" s="17">
        <v>258</v>
      </c>
      <c r="K171" s="15" t="s">
        <v>121</v>
      </c>
      <c r="L171" s="27">
        <v>36</v>
      </c>
      <c r="M171" s="28">
        <v>14</v>
      </c>
      <c r="N171" s="28">
        <v>67</v>
      </c>
      <c r="O171" s="29" t="s">
        <v>133</v>
      </c>
      <c r="P171" s="16">
        <v>67</v>
      </c>
      <c r="Q171" s="16">
        <v>92</v>
      </c>
      <c r="R171" s="15" t="s">
        <v>376</v>
      </c>
      <c r="S171" s="16">
        <v>47</v>
      </c>
      <c r="T171" s="15" t="s">
        <v>182</v>
      </c>
      <c r="U171">
        <f t="shared" si="2"/>
        <v>6.2831999999999999</v>
      </c>
    </row>
    <row r="172" spans="1:21" x14ac:dyDescent="0.3">
      <c r="A172" s="14">
        <v>41809</v>
      </c>
      <c r="B172" s="15" t="s">
        <v>45</v>
      </c>
      <c r="C172" s="15" t="s">
        <v>46</v>
      </c>
      <c r="D172" s="15" t="s">
        <v>47</v>
      </c>
      <c r="E172" s="16">
        <v>170</v>
      </c>
      <c r="F172" s="17">
        <v>216</v>
      </c>
      <c r="G172" s="17">
        <v>0</v>
      </c>
      <c r="H172" s="17">
        <v>166</v>
      </c>
      <c r="I172" s="15" t="s">
        <v>377</v>
      </c>
      <c r="J172" s="17">
        <v>265</v>
      </c>
      <c r="K172" s="15" t="s">
        <v>299</v>
      </c>
      <c r="L172" s="27">
        <v>34</v>
      </c>
      <c r="M172" s="28">
        <v>11</v>
      </c>
      <c r="N172" s="28">
        <v>53</v>
      </c>
      <c r="O172" s="29" t="s">
        <v>121</v>
      </c>
      <c r="P172" s="16">
        <v>66</v>
      </c>
      <c r="Q172" s="16">
        <v>90</v>
      </c>
      <c r="R172" s="15" t="s">
        <v>286</v>
      </c>
      <c r="S172" s="16">
        <v>48</v>
      </c>
      <c r="T172" s="15" t="s">
        <v>179</v>
      </c>
      <c r="U172">
        <f t="shared" si="2"/>
        <v>5.9341333333333326</v>
      </c>
    </row>
    <row r="173" spans="1:21" x14ac:dyDescent="0.3">
      <c r="A173" s="14">
        <v>41810</v>
      </c>
      <c r="B173" s="15" t="s">
        <v>45</v>
      </c>
      <c r="C173" s="15" t="s">
        <v>46</v>
      </c>
      <c r="D173" s="15" t="s">
        <v>47</v>
      </c>
      <c r="E173" s="16">
        <v>170</v>
      </c>
      <c r="F173" s="17">
        <v>213</v>
      </c>
      <c r="G173" s="17">
        <v>56</v>
      </c>
      <c r="H173" s="17">
        <v>161</v>
      </c>
      <c r="I173" s="15" t="s">
        <v>378</v>
      </c>
      <c r="J173" s="17">
        <v>265</v>
      </c>
      <c r="K173" s="15" t="s">
        <v>285</v>
      </c>
      <c r="L173" s="29" t="s">
        <v>116</v>
      </c>
      <c r="M173" s="28">
        <v>11</v>
      </c>
      <c r="N173" s="28">
        <v>67</v>
      </c>
      <c r="O173" s="29" t="s">
        <v>117</v>
      </c>
      <c r="P173" s="16">
        <v>79</v>
      </c>
      <c r="Q173" s="16">
        <v>95</v>
      </c>
      <c r="R173" s="15" t="s">
        <v>69</v>
      </c>
      <c r="S173" s="16">
        <v>62</v>
      </c>
      <c r="T173" s="15" t="s">
        <v>129</v>
      </c>
      <c r="U173">
        <f t="shared" si="2"/>
        <v>0.69813333333333338</v>
      </c>
    </row>
    <row r="174" spans="1:21" x14ac:dyDescent="0.3">
      <c r="A174" s="14">
        <v>41811</v>
      </c>
      <c r="B174" s="15" t="s">
        <v>45</v>
      </c>
      <c r="C174" s="15" t="s">
        <v>46</v>
      </c>
      <c r="D174" s="15" t="s">
        <v>47</v>
      </c>
      <c r="E174" s="16">
        <v>170</v>
      </c>
      <c r="F174" s="17">
        <v>221</v>
      </c>
      <c r="G174" s="17">
        <v>4</v>
      </c>
      <c r="H174" s="17">
        <v>169</v>
      </c>
      <c r="I174" s="15" t="s">
        <v>100</v>
      </c>
      <c r="J174" s="17">
        <v>273</v>
      </c>
      <c r="K174" s="15" t="s">
        <v>379</v>
      </c>
      <c r="L174" s="29" t="s">
        <v>116</v>
      </c>
      <c r="M174" s="28">
        <v>11</v>
      </c>
      <c r="N174" s="28">
        <v>75</v>
      </c>
      <c r="O174" s="29" t="s">
        <v>129</v>
      </c>
      <c r="P174" s="16">
        <v>70</v>
      </c>
      <c r="Q174" s="16">
        <v>97</v>
      </c>
      <c r="R174" s="15" t="s">
        <v>51</v>
      </c>
      <c r="S174" s="16">
        <v>53</v>
      </c>
      <c r="T174" s="15" t="s">
        <v>71</v>
      </c>
      <c r="U174">
        <f t="shared" si="2"/>
        <v>0.69813333333333338</v>
      </c>
    </row>
    <row r="175" spans="1:21" x14ac:dyDescent="0.3">
      <c r="A175" s="14">
        <v>41812</v>
      </c>
      <c r="B175" s="15" t="s">
        <v>45</v>
      </c>
      <c r="C175" s="15" t="s">
        <v>46</v>
      </c>
      <c r="D175" s="15" t="s">
        <v>47</v>
      </c>
      <c r="E175" s="16">
        <v>170</v>
      </c>
      <c r="F175" s="17">
        <v>200</v>
      </c>
      <c r="G175" s="17">
        <v>14</v>
      </c>
      <c r="H175" s="17">
        <v>147</v>
      </c>
      <c r="I175" s="15" t="s">
        <v>380</v>
      </c>
      <c r="J175" s="17">
        <v>254</v>
      </c>
      <c r="K175" s="15" t="s">
        <v>381</v>
      </c>
      <c r="L175" s="29" t="s">
        <v>218</v>
      </c>
      <c r="M175" s="28">
        <v>11</v>
      </c>
      <c r="N175" s="28">
        <v>67</v>
      </c>
      <c r="O175" s="29" t="s">
        <v>89</v>
      </c>
      <c r="P175" s="16">
        <v>66</v>
      </c>
      <c r="Q175" s="16">
        <v>96</v>
      </c>
      <c r="R175" s="15" t="s">
        <v>51</v>
      </c>
      <c r="S175" s="16">
        <v>47</v>
      </c>
      <c r="T175" s="15" t="s">
        <v>182</v>
      </c>
      <c r="U175">
        <f t="shared" si="2"/>
        <v>0.52359999999999995</v>
      </c>
    </row>
    <row r="176" spans="1:21" x14ac:dyDescent="0.3">
      <c r="A176" s="14">
        <v>41813</v>
      </c>
      <c r="B176" s="15" t="s">
        <v>45</v>
      </c>
      <c r="C176" s="15" t="s">
        <v>46</v>
      </c>
      <c r="D176" s="15" t="s">
        <v>47</v>
      </c>
      <c r="E176" s="16">
        <v>170</v>
      </c>
      <c r="F176" s="17">
        <v>196</v>
      </c>
      <c r="G176" s="17">
        <v>26</v>
      </c>
      <c r="H176" s="17">
        <v>136</v>
      </c>
      <c r="I176" s="15" t="s">
        <v>294</v>
      </c>
      <c r="J176" s="17">
        <v>257</v>
      </c>
      <c r="K176" s="15" t="s">
        <v>382</v>
      </c>
      <c r="L176" s="29" t="s">
        <v>84</v>
      </c>
      <c r="M176" s="28">
        <v>8</v>
      </c>
      <c r="N176" s="28">
        <v>58</v>
      </c>
      <c r="O176" s="29" t="s">
        <v>169</v>
      </c>
      <c r="P176" s="16">
        <v>81</v>
      </c>
      <c r="Q176" s="16">
        <v>100</v>
      </c>
      <c r="R176" s="15" t="s">
        <v>51</v>
      </c>
      <c r="S176" s="16">
        <v>55</v>
      </c>
      <c r="T176" s="15" t="s">
        <v>113</v>
      </c>
      <c r="U176">
        <f t="shared" si="2"/>
        <v>0.34906666666666669</v>
      </c>
    </row>
    <row r="177" spans="1:21" x14ac:dyDescent="0.3">
      <c r="A177" s="14">
        <v>41814</v>
      </c>
      <c r="B177" s="15" t="s">
        <v>45</v>
      </c>
      <c r="C177" s="15" t="s">
        <v>46</v>
      </c>
      <c r="D177" s="15" t="s">
        <v>47</v>
      </c>
      <c r="E177" s="16">
        <v>170</v>
      </c>
      <c r="F177" s="17">
        <v>192</v>
      </c>
      <c r="G177" s="17">
        <v>2</v>
      </c>
      <c r="H177" s="17">
        <v>153</v>
      </c>
      <c r="I177" s="15" t="s">
        <v>383</v>
      </c>
      <c r="J177" s="17">
        <v>232</v>
      </c>
      <c r="K177" s="15" t="s">
        <v>384</v>
      </c>
      <c r="L177" s="29" t="s">
        <v>263</v>
      </c>
      <c r="M177" s="28">
        <v>11</v>
      </c>
      <c r="N177" s="28">
        <v>56</v>
      </c>
      <c r="O177" s="29" t="s">
        <v>135</v>
      </c>
      <c r="P177" s="16">
        <v>80</v>
      </c>
      <c r="Q177" s="16">
        <v>100</v>
      </c>
      <c r="R177" s="15" t="s">
        <v>51</v>
      </c>
      <c r="S177" s="16">
        <v>64</v>
      </c>
      <c r="T177" s="15" t="s">
        <v>89</v>
      </c>
      <c r="U177">
        <f t="shared" si="2"/>
        <v>0.17453333333333335</v>
      </c>
    </row>
    <row r="178" spans="1:21" x14ac:dyDescent="0.3">
      <c r="A178" s="14">
        <v>41815</v>
      </c>
      <c r="B178" s="15" t="s">
        <v>45</v>
      </c>
      <c r="C178" s="15" t="s">
        <v>46</v>
      </c>
      <c r="D178" s="15" t="s">
        <v>47</v>
      </c>
      <c r="E178" s="16">
        <v>170</v>
      </c>
      <c r="F178" s="17">
        <v>194</v>
      </c>
      <c r="G178" s="17">
        <v>100</v>
      </c>
      <c r="H178" s="17">
        <v>148</v>
      </c>
      <c r="I178" s="15" t="s">
        <v>51</v>
      </c>
      <c r="J178" s="17">
        <v>239</v>
      </c>
      <c r="K178" s="15" t="s">
        <v>385</v>
      </c>
      <c r="L178" s="29" t="s">
        <v>263</v>
      </c>
      <c r="M178" s="28">
        <v>11</v>
      </c>
      <c r="N178" s="28">
        <v>75</v>
      </c>
      <c r="O178" s="29" t="s">
        <v>264</v>
      </c>
      <c r="P178" s="16">
        <v>84</v>
      </c>
      <c r="Q178" s="16">
        <v>98</v>
      </c>
      <c r="R178" s="15" t="s">
        <v>51</v>
      </c>
      <c r="S178" s="16">
        <v>62</v>
      </c>
      <c r="T178" s="15" t="s">
        <v>118</v>
      </c>
      <c r="U178">
        <f t="shared" si="2"/>
        <v>0.17453333333333335</v>
      </c>
    </row>
    <row r="179" spans="1:21" x14ac:dyDescent="0.3">
      <c r="A179" s="14">
        <v>41816</v>
      </c>
      <c r="B179" s="15" t="s">
        <v>45</v>
      </c>
      <c r="C179" s="15" t="s">
        <v>46</v>
      </c>
      <c r="D179" s="15" t="s">
        <v>47</v>
      </c>
      <c r="E179" s="16">
        <v>170</v>
      </c>
      <c r="F179" s="17">
        <v>194</v>
      </c>
      <c r="G179" s="17">
        <v>2</v>
      </c>
      <c r="H179" s="17">
        <v>146</v>
      </c>
      <c r="I179" s="15" t="s">
        <v>51</v>
      </c>
      <c r="J179" s="17">
        <v>243</v>
      </c>
      <c r="K179" s="15" t="s">
        <v>386</v>
      </c>
      <c r="L179" s="29" t="s">
        <v>102</v>
      </c>
      <c r="M179" s="28">
        <v>8</v>
      </c>
      <c r="N179" s="28">
        <v>61</v>
      </c>
      <c r="O179" s="29" t="s">
        <v>52</v>
      </c>
      <c r="P179" s="16">
        <v>71</v>
      </c>
      <c r="Q179" s="16">
        <v>99</v>
      </c>
      <c r="R179" s="15" t="s">
        <v>51</v>
      </c>
      <c r="S179" s="16">
        <v>52</v>
      </c>
      <c r="T179" s="15" t="s">
        <v>91</v>
      </c>
      <c r="U179">
        <f t="shared" si="2"/>
        <v>0.8726666666666667</v>
      </c>
    </row>
    <row r="180" spans="1:21" x14ac:dyDescent="0.3">
      <c r="A180" s="14">
        <v>41817</v>
      </c>
      <c r="B180" s="15" t="s">
        <v>45</v>
      </c>
      <c r="C180" s="15" t="s">
        <v>46</v>
      </c>
      <c r="D180" s="15" t="s">
        <v>47</v>
      </c>
      <c r="E180" s="16">
        <v>170</v>
      </c>
      <c r="F180" s="17">
        <v>176</v>
      </c>
      <c r="G180" s="17">
        <v>6</v>
      </c>
      <c r="H180" s="17">
        <v>155</v>
      </c>
      <c r="I180" s="15" t="s">
        <v>51</v>
      </c>
      <c r="J180" s="17">
        <v>197</v>
      </c>
      <c r="K180" s="15" t="s">
        <v>387</v>
      </c>
      <c r="L180" s="27">
        <v>36</v>
      </c>
      <c r="M180" s="28">
        <v>6</v>
      </c>
      <c r="N180" s="28">
        <v>53</v>
      </c>
      <c r="O180" s="29" t="s">
        <v>182</v>
      </c>
      <c r="P180" s="16">
        <v>82</v>
      </c>
      <c r="Q180" s="16">
        <v>92</v>
      </c>
      <c r="R180" s="15" t="s">
        <v>51</v>
      </c>
      <c r="S180" s="16">
        <v>68</v>
      </c>
      <c r="T180" s="15" t="s">
        <v>226</v>
      </c>
      <c r="U180">
        <f t="shared" si="2"/>
        <v>6.2831999999999999</v>
      </c>
    </row>
    <row r="181" spans="1:21" x14ac:dyDescent="0.3">
      <c r="A181" s="14">
        <v>41818</v>
      </c>
      <c r="B181" s="15" t="s">
        <v>45</v>
      </c>
      <c r="C181" s="15" t="s">
        <v>46</v>
      </c>
      <c r="D181" s="15" t="s">
        <v>47</v>
      </c>
      <c r="E181" s="16">
        <v>170</v>
      </c>
      <c r="F181" s="17">
        <v>150</v>
      </c>
      <c r="G181" s="17">
        <v>46</v>
      </c>
      <c r="H181" s="17">
        <v>118</v>
      </c>
      <c r="I181" s="15" t="s">
        <v>172</v>
      </c>
      <c r="J181" s="17">
        <v>182</v>
      </c>
      <c r="K181" s="15" t="s">
        <v>388</v>
      </c>
      <c r="L181" s="27">
        <v>32</v>
      </c>
      <c r="M181" s="28">
        <v>6</v>
      </c>
      <c r="N181" s="28">
        <v>64</v>
      </c>
      <c r="O181" s="29" t="s">
        <v>169</v>
      </c>
      <c r="P181" s="16">
        <v>88</v>
      </c>
      <c r="Q181" s="16">
        <v>98</v>
      </c>
      <c r="R181" s="15" t="s">
        <v>249</v>
      </c>
      <c r="S181" s="16">
        <v>74</v>
      </c>
      <c r="T181" s="15" t="s">
        <v>98</v>
      </c>
      <c r="U181">
        <f t="shared" si="2"/>
        <v>5.5850666666666671</v>
      </c>
    </row>
    <row r="182" spans="1:21" x14ac:dyDescent="0.3">
      <c r="A182" s="14">
        <v>41819</v>
      </c>
      <c r="B182" s="15" t="s">
        <v>45</v>
      </c>
      <c r="C182" s="15" t="s">
        <v>46</v>
      </c>
      <c r="D182" s="15" t="s">
        <v>47</v>
      </c>
      <c r="E182" s="16">
        <v>170</v>
      </c>
      <c r="F182" s="17">
        <v>161</v>
      </c>
      <c r="G182" s="17">
        <v>2</v>
      </c>
      <c r="H182" s="17">
        <v>96</v>
      </c>
      <c r="I182" s="15" t="s">
        <v>375</v>
      </c>
      <c r="J182" s="17">
        <v>226</v>
      </c>
      <c r="K182" s="15" t="s">
        <v>389</v>
      </c>
      <c r="L182" s="29" t="s">
        <v>84</v>
      </c>
      <c r="M182" s="28">
        <v>11</v>
      </c>
      <c r="N182" s="28">
        <v>58</v>
      </c>
      <c r="O182" s="29" t="s">
        <v>209</v>
      </c>
      <c r="P182" s="16">
        <v>74</v>
      </c>
      <c r="Q182" s="16">
        <v>100</v>
      </c>
      <c r="R182" s="15" t="s">
        <v>51</v>
      </c>
      <c r="S182" s="16">
        <v>45</v>
      </c>
      <c r="T182" s="15" t="s">
        <v>95</v>
      </c>
      <c r="U182">
        <f t="shared" si="2"/>
        <v>0.34906666666666669</v>
      </c>
    </row>
    <row r="183" spans="1:21" x14ac:dyDescent="0.3">
      <c r="A183" s="14">
        <v>41820</v>
      </c>
      <c r="B183" s="15" t="s">
        <v>45</v>
      </c>
      <c r="C183" s="15" t="s">
        <v>46</v>
      </c>
      <c r="D183" s="15" t="s">
        <v>47</v>
      </c>
      <c r="E183" s="16">
        <v>170</v>
      </c>
      <c r="F183" s="17">
        <v>176</v>
      </c>
      <c r="G183" s="17">
        <v>10</v>
      </c>
      <c r="H183" s="17">
        <v>114</v>
      </c>
      <c r="I183" s="15" t="s">
        <v>390</v>
      </c>
      <c r="J183" s="17">
        <v>239</v>
      </c>
      <c r="K183" s="15" t="s">
        <v>391</v>
      </c>
      <c r="L183" s="29" t="s">
        <v>218</v>
      </c>
      <c r="M183" s="28">
        <v>14</v>
      </c>
      <c r="N183" s="28">
        <v>86</v>
      </c>
      <c r="O183" s="29" t="s">
        <v>264</v>
      </c>
      <c r="P183" s="16">
        <v>73</v>
      </c>
      <c r="Q183" s="16">
        <v>99</v>
      </c>
      <c r="R183" s="15" t="s">
        <v>159</v>
      </c>
      <c r="S183" s="16">
        <v>52</v>
      </c>
      <c r="T183" s="15" t="s">
        <v>179</v>
      </c>
      <c r="U183">
        <f t="shared" si="2"/>
        <v>0.52359999999999995</v>
      </c>
    </row>
    <row r="184" spans="1:21" x14ac:dyDescent="0.3">
      <c r="A184" s="14">
        <v>41821</v>
      </c>
      <c r="B184" s="15" t="s">
        <v>45</v>
      </c>
      <c r="C184" s="15" t="s">
        <v>46</v>
      </c>
      <c r="D184" s="15" t="s">
        <v>47</v>
      </c>
      <c r="E184" s="16">
        <v>170</v>
      </c>
      <c r="F184" s="17">
        <v>180</v>
      </c>
      <c r="G184" s="17">
        <v>252</v>
      </c>
      <c r="H184" s="17">
        <v>141</v>
      </c>
      <c r="I184" s="15" t="s">
        <v>392</v>
      </c>
      <c r="J184" s="17">
        <v>218</v>
      </c>
      <c r="K184" s="15" t="s">
        <v>393</v>
      </c>
      <c r="L184" s="29" t="s">
        <v>102</v>
      </c>
      <c r="M184" s="28">
        <v>8</v>
      </c>
      <c r="N184" s="28">
        <v>61</v>
      </c>
      <c r="O184" s="29" t="s">
        <v>99</v>
      </c>
      <c r="P184" s="16">
        <v>83</v>
      </c>
      <c r="Q184" s="16">
        <v>100</v>
      </c>
      <c r="R184" s="15" t="s">
        <v>51</v>
      </c>
      <c r="S184" s="16">
        <v>63</v>
      </c>
      <c r="T184" s="15" t="s">
        <v>215</v>
      </c>
      <c r="U184">
        <f t="shared" si="2"/>
        <v>0.8726666666666667</v>
      </c>
    </row>
    <row r="185" spans="1:21" x14ac:dyDescent="0.3">
      <c r="A185" s="14">
        <v>41822</v>
      </c>
      <c r="B185" s="15" t="s">
        <v>45</v>
      </c>
      <c r="C185" s="15" t="s">
        <v>46</v>
      </c>
      <c r="D185" s="15" t="s">
        <v>47</v>
      </c>
      <c r="E185" s="16">
        <v>170</v>
      </c>
      <c r="F185" s="17">
        <v>174</v>
      </c>
      <c r="G185" s="17">
        <v>8</v>
      </c>
      <c r="H185" s="17">
        <v>134</v>
      </c>
      <c r="I185" s="15" t="s">
        <v>394</v>
      </c>
      <c r="J185" s="17">
        <v>214</v>
      </c>
      <c r="K185" s="15" t="s">
        <v>395</v>
      </c>
      <c r="L185" s="27">
        <v>36</v>
      </c>
      <c r="M185" s="28">
        <v>8</v>
      </c>
      <c r="N185" s="28">
        <v>47</v>
      </c>
      <c r="O185" s="29" t="s">
        <v>201</v>
      </c>
      <c r="P185" s="16">
        <v>76</v>
      </c>
      <c r="Q185" s="16">
        <v>100</v>
      </c>
      <c r="R185" s="15" t="s">
        <v>51</v>
      </c>
      <c r="S185" s="16">
        <v>63</v>
      </c>
      <c r="T185" s="15" t="s">
        <v>169</v>
      </c>
      <c r="U185">
        <f t="shared" si="2"/>
        <v>6.2831999999999999</v>
      </c>
    </row>
    <row r="186" spans="1:21" x14ac:dyDescent="0.3">
      <c r="A186" s="14">
        <v>41823</v>
      </c>
      <c r="B186" s="15" t="s">
        <v>45</v>
      </c>
      <c r="C186" s="15" t="s">
        <v>46</v>
      </c>
      <c r="D186" s="15" t="s">
        <v>47</v>
      </c>
      <c r="E186" s="16">
        <v>170</v>
      </c>
      <c r="F186" s="17">
        <v>188</v>
      </c>
      <c r="G186" s="17">
        <v>0</v>
      </c>
      <c r="H186" s="17">
        <v>128</v>
      </c>
      <c r="I186" s="15" t="s">
        <v>396</v>
      </c>
      <c r="J186" s="17">
        <v>247</v>
      </c>
      <c r="K186" s="15" t="s">
        <v>87</v>
      </c>
      <c r="L186" s="27">
        <v>33</v>
      </c>
      <c r="M186" s="28">
        <v>14</v>
      </c>
      <c r="N186" s="28">
        <v>53</v>
      </c>
      <c r="O186" s="29" t="s">
        <v>71</v>
      </c>
      <c r="P186" s="16">
        <v>70</v>
      </c>
      <c r="Q186" s="16">
        <v>99</v>
      </c>
      <c r="R186" s="15" t="s">
        <v>51</v>
      </c>
      <c r="S186" s="16">
        <v>60</v>
      </c>
      <c r="T186" s="15" t="s">
        <v>51</v>
      </c>
      <c r="U186">
        <f t="shared" si="2"/>
        <v>5.7596000000000007</v>
      </c>
    </row>
    <row r="187" spans="1:21" x14ac:dyDescent="0.3">
      <c r="A187" s="14">
        <v>41824</v>
      </c>
      <c r="B187" s="15" t="s">
        <v>45</v>
      </c>
      <c r="C187" s="15" t="s">
        <v>46</v>
      </c>
      <c r="D187" s="15" t="s">
        <v>47</v>
      </c>
      <c r="E187" s="16">
        <v>170</v>
      </c>
      <c r="F187" s="17">
        <v>211</v>
      </c>
      <c r="G187" s="17">
        <v>0</v>
      </c>
      <c r="H187" s="17">
        <v>146</v>
      </c>
      <c r="I187" s="15" t="s">
        <v>397</v>
      </c>
      <c r="J187" s="17">
        <v>276</v>
      </c>
      <c r="K187" s="15" t="s">
        <v>398</v>
      </c>
      <c r="L187" s="27">
        <v>36</v>
      </c>
      <c r="M187" s="28">
        <v>14</v>
      </c>
      <c r="N187" s="28">
        <v>64</v>
      </c>
      <c r="O187" s="29" t="s">
        <v>128</v>
      </c>
      <c r="P187" s="16">
        <v>74</v>
      </c>
      <c r="Q187" s="16">
        <v>98</v>
      </c>
      <c r="R187" s="15" t="s">
        <v>51</v>
      </c>
      <c r="S187" s="16">
        <v>55</v>
      </c>
      <c r="T187" s="15" t="s">
        <v>117</v>
      </c>
      <c r="U187">
        <f t="shared" si="2"/>
        <v>6.2831999999999999</v>
      </c>
    </row>
    <row r="188" spans="1:21" x14ac:dyDescent="0.3">
      <c r="A188" s="14">
        <v>41825</v>
      </c>
      <c r="B188" s="15" t="s">
        <v>45</v>
      </c>
      <c r="C188" s="15" t="s">
        <v>46</v>
      </c>
      <c r="D188" s="15" t="s">
        <v>47</v>
      </c>
      <c r="E188" s="16">
        <v>170</v>
      </c>
      <c r="F188" s="17">
        <v>224</v>
      </c>
      <c r="G188" s="17">
        <v>60</v>
      </c>
      <c r="H188" s="17">
        <v>157</v>
      </c>
      <c r="I188" s="15" t="s">
        <v>348</v>
      </c>
      <c r="J188" s="17">
        <v>290</v>
      </c>
      <c r="K188" s="15" t="s">
        <v>372</v>
      </c>
      <c r="L188" s="27">
        <v>36</v>
      </c>
      <c r="M188" s="28">
        <v>14</v>
      </c>
      <c r="N188" s="28">
        <v>56</v>
      </c>
      <c r="O188" s="29" t="s">
        <v>50</v>
      </c>
      <c r="P188" s="16">
        <v>68</v>
      </c>
      <c r="Q188" s="16">
        <v>100</v>
      </c>
      <c r="R188" s="15" t="s">
        <v>229</v>
      </c>
      <c r="S188" s="16">
        <v>48</v>
      </c>
      <c r="T188" s="15" t="s">
        <v>113</v>
      </c>
      <c r="U188">
        <f t="shared" si="2"/>
        <v>6.2831999999999999</v>
      </c>
    </row>
    <row r="189" spans="1:21" x14ac:dyDescent="0.3">
      <c r="A189" s="14">
        <v>41826</v>
      </c>
      <c r="B189" s="15" t="s">
        <v>45</v>
      </c>
      <c r="C189" s="15" t="s">
        <v>46</v>
      </c>
      <c r="D189" s="15" t="s">
        <v>47</v>
      </c>
      <c r="E189" s="16">
        <v>170</v>
      </c>
      <c r="F189" s="17">
        <v>166</v>
      </c>
      <c r="G189" s="17">
        <v>54</v>
      </c>
      <c r="H189" s="17">
        <v>139</v>
      </c>
      <c r="I189" s="15" t="s">
        <v>399</v>
      </c>
      <c r="J189" s="17">
        <v>192</v>
      </c>
      <c r="K189" s="15" t="s">
        <v>400</v>
      </c>
      <c r="L189" s="27">
        <v>27</v>
      </c>
      <c r="M189" s="28">
        <v>17</v>
      </c>
      <c r="N189" s="28">
        <v>75</v>
      </c>
      <c r="O189" s="29" t="s">
        <v>74</v>
      </c>
      <c r="P189" s="16">
        <v>73</v>
      </c>
      <c r="Q189" s="16">
        <v>98</v>
      </c>
      <c r="R189" s="15" t="s">
        <v>51</v>
      </c>
      <c r="S189" s="16">
        <v>60</v>
      </c>
      <c r="T189" s="15" t="s">
        <v>55</v>
      </c>
      <c r="U189">
        <f t="shared" si="2"/>
        <v>4.7123999999999997</v>
      </c>
    </row>
    <row r="190" spans="1:21" x14ac:dyDescent="0.3">
      <c r="A190" s="14">
        <v>41827</v>
      </c>
      <c r="B190" s="15" t="s">
        <v>45</v>
      </c>
      <c r="C190" s="15" t="s">
        <v>46</v>
      </c>
      <c r="D190" s="15" t="s">
        <v>47</v>
      </c>
      <c r="E190" s="16">
        <v>170</v>
      </c>
      <c r="F190" s="17">
        <v>170</v>
      </c>
      <c r="G190" s="17">
        <v>0</v>
      </c>
      <c r="H190" s="17">
        <v>133</v>
      </c>
      <c r="I190" s="15" t="s">
        <v>346</v>
      </c>
      <c r="J190" s="17">
        <v>208</v>
      </c>
      <c r="K190" s="15" t="s">
        <v>119</v>
      </c>
      <c r="L190" s="29" t="s">
        <v>401</v>
      </c>
      <c r="M190" s="28">
        <v>8</v>
      </c>
      <c r="N190" s="28">
        <v>50</v>
      </c>
      <c r="O190" s="29" t="s">
        <v>250</v>
      </c>
      <c r="P190" s="16">
        <v>74</v>
      </c>
      <c r="Q190" s="16">
        <v>99</v>
      </c>
      <c r="R190" s="15" t="s">
        <v>51</v>
      </c>
      <c r="S190" s="16">
        <v>53</v>
      </c>
      <c r="T190" s="15" t="s">
        <v>264</v>
      </c>
      <c r="U190">
        <f t="shared" si="2"/>
        <v>1.0471999999999999</v>
      </c>
    </row>
    <row r="191" spans="1:21" x14ac:dyDescent="0.3">
      <c r="A191" s="14">
        <v>41828</v>
      </c>
      <c r="B191" s="15" t="s">
        <v>45</v>
      </c>
      <c r="C191" s="15" t="s">
        <v>46</v>
      </c>
      <c r="D191" s="15" t="s">
        <v>47</v>
      </c>
      <c r="E191" s="16">
        <v>170</v>
      </c>
      <c r="F191" s="17">
        <v>189</v>
      </c>
      <c r="G191" s="17">
        <v>12</v>
      </c>
      <c r="H191" s="17">
        <v>147</v>
      </c>
      <c r="I191" s="15" t="s">
        <v>327</v>
      </c>
      <c r="J191" s="17">
        <v>231</v>
      </c>
      <c r="K191" s="15" t="s">
        <v>402</v>
      </c>
      <c r="L191" s="29" t="s">
        <v>263</v>
      </c>
      <c r="M191" s="28">
        <v>11</v>
      </c>
      <c r="N191" s="28">
        <v>75</v>
      </c>
      <c r="O191" s="29" t="s">
        <v>158</v>
      </c>
      <c r="P191" s="16">
        <v>74</v>
      </c>
      <c r="Q191" s="16">
        <v>95</v>
      </c>
      <c r="R191" s="15" t="s">
        <v>232</v>
      </c>
      <c r="S191" s="16">
        <v>47</v>
      </c>
      <c r="T191" s="15" t="s">
        <v>250</v>
      </c>
      <c r="U191">
        <f t="shared" si="2"/>
        <v>0.17453333333333335</v>
      </c>
    </row>
    <row r="192" spans="1:21" x14ac:dyDescent="0.3">
      <c r="A192" s="14">
        <v>41829</v>
      </c>
      <c r="B192" s="15" t="s">
        <v>45</v>
      </c>
      <c r="C192" s="15" t="s">
        <v>46</v>
      </c>
      <c r="D192" s="15" t="s">
        <v>47</v>
      </c>
      <c r="E192" s="16">
        <v>170</v>
      </c>
      <c r="F192" s="17">
        <v>165</v>
      </c>
      <c r="G192" s="17">
        <v>2</v>
      </c>
      <c r="H192" s="17">
        <v>123</v>
      </c>
      <c r="I192" s="15" t="s">
        <v>51</v>
      </c>
      <c r="J192" s="17">
        <v>207</v>
      </c>
      <c r="K192" s="15" t="s">
        <v>403</v>
      </c>
      <c r="L192" s="29" t="s">
        <v>218</v>
      </c>
      <c r="M192" s="28">
        <v>11</v>
      </c>
      <c r="N192" s="28">
        <v>61</v>
      </c>
      <c r="O192" s="29" t="s">
        <v>139</v>
      </c>
      <c r="P192" s="16">
        <v>74</v>
      </c>
      <c r="Q192" s="16">
        <v>98</v>
      </c>
      <c r="R192" s="15" t="s">
        <v>404</v>
      </c>
      <c r="S192" s="16">
        <v>59</v>
      </c>
      <c r="T192" s="15" t="s">
        <v>71</v>
      </c>
      <c r="U192">
        <f t="shared" si="2"/>
        <v>0.52359999999999995</v>
      </c>
    </row>
    <row r="193" spans="1:21" x14ac:dyDescent="0.3">
      <c r="A193" s="14">
        <v>41830</v>
      </c>
      <c r="B193" s="15" t="s">
        <v>45</v>
      </c>
      <c r="C193" s="15" t="s">
        <v>46</v>
      </c>
      <c r="D193" s="15" t="s">
        <v>47</v>
      </c>
      <c r="E193" s="16">
        <v>170</v>
      </c>
      <c r="F193" s="17">
        <v>163</v>
      </c>
      <c r="G193" s="17">
        <v>0</v>
      </c>
      <c r="H193" s="17">
        <v>100</v>
      </c>
      <c r="I193" s="15" t="s">
        <v>405</v>
      </c>
      <c r="J193" s="17">
        <v>226</v>
      </c>
      <c r="K193" s="15" t="s">
        <v>406</v>
      </c>
      <c r="L193" s="27">
        <v>36</v>
      </c>
      <c r="M193" s="28">
        <v>14</v>
      </c>
      <c r="N193" s="28">
        <v>64</v>
      </c>
      <c r="O193" s="29" t="s">
        <v>94</v>
      </c>
      <c r="P193" s="16">
        <v>66</v>
      </c>
      <c r="Q193" s="16">
        <v>99</v>
      </c>
      <c r="R193" s="15" t="s">
        <v>210</v>
      </c>
      <c r="S193" s="16">
        <v>47</v>
      </c>
      <c r="T193" s="15" t="s">
        <v>133</v>
      </c>
      <c r="U193">
        <f t="shared" si="2"/>
        <v>6.2831999999999999</v>
      </c>
    </row>
    <row r="194" spans="1:21" x14ac:dyDescent="0.3">
      <c r="A194" s="14">
        <v>41831</v>
      </c>
      <c r="B194" s="15" t="s">
        <v>45</v>
      </c>
      <c r="C194" s="15" t="s">
        <v>46</v>
      </c>
      <c r="D194" s="15" t="s">
        <v>47</v>
      </c>
      <c r="E194" s="16">
        <v>170</v>
      </c>
      <c r="F194" s="17">
        <v>172</v>
      </c>
      <c r="G194" s="17">
        <v>0</v>
      </c>
      <c r="H194" s="17">
        <v>111</v>
      </c>
      <c r="I194" s="15" t="s">
        <v>407</v>
      </c>
      <c r="J194" s="17">
        <v>232</v>
      </c>
      <c r="K194" s="15" t="s">
        <v>408</v>
      </c>
      <c r="L194" s="29" t="s">
        <v>401</v>
      </c>
      <c r="M194" s="28">
        <v>14</v>
      </c>
      <c r="N194" s="28">
        <v>58</v>
      </c>
      <c r="O194" s="29" t="s">
        <v>128</v>
      </c>
      <c r="P194" s="16">
        <v>70</v>
      </c>
      <c r="Q194" s="16">
        <v>97</v>
      </c>
      <c r="R194" s="15" t="s">
        <v>75</v>
      </c>
      <c r="S194" s="16">
        <v>56</v>
      </c>
      <c r="T194" s="15" t="s">
        <v>169</v>
      </c>
      <c r="U194">
        <f t="shared" si="2"/>
        <v>1.0471999999999999</v>
      </c>
    </row>
    <row r="195" spans="1:21" x14ac:dyDescent="0.3">
      <c r="A195" s="14">
        <v>41832</v>
      </c>
      <c r="B195" s="15" t="s">
        <v>45</v>
      </c>
      <c r="C195" s="15" t="s">
        <v>46</v>
      </c>
      <c r="D195" s="15" t="s">
        <v>47</v>
      </c>
      <c r="E195" s="16">
        <v>170</v>
      </c>
      <c r="F195" s="17">
        <v>196</v>
      </c>
      <c r="G195" s="17">
        <v>0</v>
      </c>
      <c r="H195" s="17">
        <v>151</v>
      </c>
      <c r="I195" s="15" t="s">
        <v>409</v>
      </c>
      <c r="J195" s="17">
        <v>241</v>
      </c>
      <c r="K195" s="15" t="s">
        <v>382</v>
      </c>
      <c r="L195" s="29" t="s">
        <v>102</v>
      </c>
      <c r="M195" s="28">
        <v>11</v>
      </c>
      <c r="N195" s="28">
        <v>58</v>
      </c>
      <c r="O195" s="29" t="s">
        <v>64</v>
      </c>
      <c r="P195" s="16">
        <v>71</v>
      </c>
      <c r="Q195" s="16">
        <v>94</v>
      </c>
      <c r="R195" s="15" t="s">
        <v>404</v>
      </c>
      <c r="S195" s="16">
        <v>53</v>
      </c>
      <c r="T195" s="15" t="s">
        <v>179</v>
      </c>
      <c r="U195">
        <f t="shared" si="2"/>
        <v>0.8726666666666667</v>
      </c>
    </row>
    <row r="196" spans="1:21" x14ac:dyDescent="0.3">
      <c r="A196" s="14">
        <v>41833</v>
      </c>
      <c r="B196" s="15" t="s">
        <v>45</v>
      </c>
      <c r="C196" s="15" t="s">
        <v>46</v>
      </c>
      <c r="D196" s="15" t="s">
        <v>47</v>
      </c>
      <c r="E196" s="16">
        <v>170</v>
      </c>
      <c r="F196" s="17">
        <v>213</v>
      </c>
      <c r="G196" s="17">
        <v>2</v>
      </c>
      <c r="H196" s="17">
        <v>167</v>
      </c>
      <c r="I196" s="15" t="s">
        <v>51</v>
      </c>
      <c r="J196" s="17">
        <v>259</v>
      </c>
      <c r="K196" s="15" t="s">
        <v>214</v>
      </c>
      <c r="L196" s="29" t="s">
        <v>263</v>
      </c>
      <c r="M196" s="28">
        <v>19</v>
      </c>
      <c r="N196" s="28">
        <v>69</v>
      </c>
      <c r="O196" s="29" t="s">
        <v>117</v>
      </c>
      <c r="P196" s="16">
        <v>73</v>
      </c>
      <c r="Q196" s="16">
        <v>90</v>
      </c>
      <c r="R196" s="15" t="s">
        <v>51</v>
      </c>
      <c r="S196" s="16">
        <v>48</v>
      </c>
      <c r="T196" s="15" t="s">
        <v>264</v>
      </c>
      <c r="U196">
        <f t="shared" ref="U196:U259" si="3">L196*$V$3/$V$5*$V$4</f>
        <v>0.17453333333333335</v>
      </c>
    </row>
    <row r="197" spans="1:21" x14ac:dyDescent="0.3">
      <c r="A197" s="14">
        <v>41834</v>
      </c>
      <c r="B197" s="15" t="s">
        <v>45</v>
      </c>
      <c r="C197" s="15" t="s">
        <v>46</v>
      </c>
      <c r="D197" s="15" t="s">
        <v>47</v>
      </c>
      <c r="E197" s="16">
        <v>170</v>
      </c>
      <c r="F197" s="15"/>
      <c r="G197" s="17">
        <v>0</v>
      </c>
      <c r="H197" s="15"/>
      <c r="I197" s="15"/>
      <c r="J197" s="15"/>
      <c r="K197" s="15"/>
      <c r="L197" s="29"/>
      <c r="M197" s="28">
        <v>8</v>
      </c>
      <c r="N197" s="29"/>
      <c r="O197" s="29"/>
      <c r="P197" s="16">
        <v>79</v>
      </c>
      <c r="Q197" s="15"/>
      <c r="R197" s="15"/>
      <c r="S197" s="15"/>
      <c r="T197" s="15"/>
      <c r="U197">
        <f t="shared" si="3"/>
        <v>0</v>
      </c>
    </row>
    <row r="198" spans="1:21" x14ac:dyDescent="0.3">
      <c r="A198" s="14">
        <v>41835</v>
      </c>
      <c r="B198" s="15" t="s">
        <v>45</v>
      </c>
      <c r="C198" s="15" t="s">
        <v>46</v>
      </c>
      <c r="D198" s="15" t="s">
        <v>47</v>
      </c>
      <c r="E198" s="16">
        <v>170</v>
      </c>
      <c r="F198" s="17">
        <v>218</v>
      </c>
      <c r="G198" s="17">
        <v>4</v>
      </c>
      <c r="H198" s="17">
        <v>186</v>
      </c>
      <c r="I198" s="15" t="s">
        <v>410</v>
      </c>
      <c r="J198" s="17">
        <v>249</v>
      </c>
      <c r="K198" s="15" t="s">
        <v>51</v>
      </c>
      <c r="L198" s="27">
        <v>36</v>
      </c>
      <c r="M198" s="28">
        <v>6</v>
      </c>
      <c r="N198" s="28">
        <v>47</v>
      </c>
      <c r="O198" s="29" t="s">
        <v>167</v>
      </c>
      <c r="P198" s="16">
        <v>79</v>
      </c>
      <c r="Q198" s="16">
        <v>96</v>
      </c>
      <c r="R198" s="15" t="s">
        <v>100</v>
      </c>
      <c r="S198" s="16">
        <v>66</v>
      </c>
      <c r="T198" s="15" t="s">
        <v>146</v>
      </c>
      <c r="U198">
        <f t="shared" si="3"/>
        <v>6.2831999999999999</v>
      </c>
    </row>
    <row r="199" spans="1:21" x14ac:dyDescent="0.3">
      <c r="A199" s="14">
        <v>41836</v>
      </c>
      <c r="B199" s="15" t="s">
        <v>45</v>
      </c>
      <c r="C199" s="15" t="s">
        <v>46</v>
      </c>
      <c r="D199" s="15" t="s">
        <v>47</v>
      </c>
      <c r="E199" s="16">
        <v>170</v>
      </c>
      <c r="F199" s="17">
        <v>206</v>
      </c>
      <c r="G199" s="17">
        <v>0</v>
      </c>
      <c r="H199" s="17">
        <v>182</v>
      </c>
      <c r="I199" s="15" t="s">
        <v>411</v>
      </c>
      <c r="J199" s="17">
        <v>231</v>
      </c>
      <c r="K199" s="15" t="s">
        <v>412</v>
      </c>
      <c r="L199" s="29" t="s">
        <v>218</v>
      </c>
      <c r="M199" s="28">
        <v>6</v>
      </c>
      <c r="N199" s="28">
        <v>39</v>
      </c>
      <c r="O199" s="29" t="s">
        <v>64</v>
      </c>
      <c r="P199" s="16">
        <v>87</v>
      </c>
      <c r="Q199" s="16">
        <v>99</v>
      </c>
      <c r="R199" s="15" t="s">
        <v>51</v>
      </c>
      <c r="S199" s="16">
        <v>76</v>
      </c>
      <c r="T199" s="15" t="s">
        <v>50</v>
      </c>
      <c r="U199">
        <f t="shared" si="3"/>
        <v>0.52359999999999995</v>
      </c>
    </row>
    <row r="200" spans="1:21" x14ac:dyDescent="0.3">
      <c r="A200" s="14">
        <v>41837</v>
      </c>
      <c r="B200" s="15" t="s">
        <v>45</v>
      </c>
      <c r="C200" s="15" t="s">
        <v>46</v>
      </c>
      <c r="D200" s="15" t="s">
        <v>47</v>
      </c>
      <c r="E200" s="16">
        <v>170</v>
      </c>
      <c r="F200" s="17">
        <v>241</v>
      </c>
      <c r="G200" s="17">
        <v>0</v>
      </c>
      <c r="H200" s="17">
        <v>180</v>
      </c>
      <c r="I200" s="15" t="s">
        <v>413</v>
      </c>
      <c r="J200" s="17">
        <v>302</v>
      </c>
      <c r="K200" s="15" t="s">
        <v>414</v>
      </c>
      <c r="L200" s="29" t="s">
        <v>84</v>
      </c>
      <c r="M200" s="28">
        <v>11</v>
      </c>
      <c r="N200" s="28">
        <v>86</v>
      </c>
      <c r="O200" s="29" t="s">
        <v>167</v>
      </c>
      <c r="P200" s="16">
        <v>76</v>
      </c>
      <c r="Q200" s="16">
        <v>99</v>
      </c>
      <c r="R200" s="15" t="s">
        <v>51</v>
      </c>
      <c r="S200" s="16">
        <v>54</v>
      </c>
      <c r="T200" s="15" t="s">
        <v>81</v>
      </c>
      <c r="U200">
        <f t="shared" si="3"/>
        <v>0.34906666666666669</v>
      </c>
    </row>
    <row r="201" spans="1:21" x14ac:dyDescent="0.3">
      <c r="A201" s="14">
        <v>41838</v>
      </c>
      <c r="B201" s="15" t="s">
        <v>45</v>
      </c>
      <c r="C201" s="15" t="s">
        <v>46</v>
      </c>
      <c r="D201" s="15" t="s">
        <v>47</v>
      </c>
      <c r="E201" s="16">
        <v>170</v>
      </c>
      <c r="F201" s="17">
        <v>206</v>
      </c>
      <c r="G201" s="17">
        <v>0</v>
      </c>
      <c r="H201" s="17">
        <v>183</v>
      </c>
      <c r="I201" s="15" t="s">
        <v>51</v>
      </c>
      <c r="J201" s="17">
        <v>229</v>
      </c>
      <c r="K201" s="15" t="s">
        <v>134</v>
      </c>
      <c r="L201" s="29" t="s">
        <v>218</v>
      </c>
      <c r="M201" s="28">
        <v>3</v>
      </c>
      <c r="N201" s="28">
        <v>53</v>
      </c>
      <c r="O201" s="29" t="s">
        <v>250</v>
      </c>
      <c r="P201" s="16">
        <v>78</v>
      </c>
      <c r="Q201" s="16">
        <v>90</v>
      </c>
      <c r="R201" s="15" t="s">
        <v>51</v>
      </c>
      <c r="S201" s="16">
        <v>68</v>
      </c>
      <c r="T201" s="15" t="s">
        <v>94</v>
      </c>
      <c r="U201">
        <f t="shared" si="3"/>
        <v>0.52359999999999995</v>
      </c>
    </row>
    <row r="202" spans="1:21" x14ac:dyDescent="0.3">
      <c r="A202" s="14">
        <v>41839</v>
      </c>
      <c r="B202" s="15" t="s">
        <v>45</v>
      </c>
      <c r="C202" s="15" t="s">
        <v>46</v>
      </c>
      <c r="D202" s="15" t="s">
        <v>47</v>
      </c>
      <c r="E202" s="16">
        <v>170</v>
      </c>
      <c r="F202" s="17">
        <v>192</v>
      </c>
      <c r="G202" s="17">
        <v>20</v>
      </c>
      <c r="H202" s="17">
        <v>146</v>
      </c>
      <c r="I202" s="15" t="s">
        <v>415</v>
      </c>
      <c r="J202" s="17">
        <v>237</v>
      </c>
      <c r="K202" s="15" t="s">
        <v>416</v>
      </c>
      <c r="L202" s="27">
        <v>22</v>
      </c>
      <c r="M202" s="28">
        <v>17</v>
      </c>
      <c r="N202" s="28">
        <v>86</v>
      </c>
      <c r="O202" s="29" t="s">
        <v>206</v>
      </c>
      <c r="P202" s="16">
        <v>74</v>
      </c>
      <c r="Q202" s="16">
        <v>99</v>
      </c>
      <c r="R202" s="15" t="s">
        <v>51</v>
      </c>
      <c r="S202" s="16">
        <v>50</v>
      </c>
      <c r="T202" s="15" t="s">
        <v>121</v>
      </c>
      <c r="U202">
        <f t="shared" si="3"/>
        <v>3.8397333333333332</v>
      </c>
    </row>
    <row r="203" spans="1:21" x14ac:dyDescent="0.3">
      <c r="A203" s="14">
        <v>41840</v>
      </c>
      <c r="B203" s="15" t="s">
        <v>45</v>
      </c>
      <c r="C203" s="15" t="s">
        <v>46</v>
      </c>
      <c r="D203" s="15" t="s">
        <v>47</v>
      </c>
      <c r="E203" s="16">
        <v>170</v>
      </c>
      <c r="F203" s="17">
        <v>190</v>
      </c>
      <c r="G203" s="17">
        <v>8</v>
      </c>
      <c r="H203" s="17">
        <v>147</v>
      </c>
      <c r="I203" s="15" t="s">
        <v>348</v>
      </c>
      <c r="J203" s="17">
        <v>232</v>
      </c>
      <c r="K203" s="15" t="s">
        <v>417</v>
      </c>
      <c r="L203" s="27">
        <v>22</v>
      </c>
      <c r="M203" s="28">
        <v>8</v>
      </c>
      <c r="N203" s="28">
        <v>61</v>
      </c>
      <c r="O203" s="29" t="s">
        <v>179</v>
      </c>
      <c r="P203" s="16">
        <v>80</v>
      </c>
      <c r="Q203" s="16">
        <v>99</v>
      </c>
      <c r="R203" s="15" t="s">
        <v>51</v>
      </c>
      <c r="S203" s="16">
        <v>56</v>
      </c>
      <c r="T203" s="15" t="s">
        <v>264</v>
      </c>
      <c r="U203">
        <f t="shared" si="3"/>
        <v>3.8397333333333332</v>
      </c>
    </row>
    <row r="204" spans="1:21" x14ac:dyDescent="0.3">
      <c r="A204" s="14">
        <v>41841</v>
      </c>
      <c r="B204" s="15" t="s">
        <v>45</v>
      </c>
      <c r="C204" s="15" t="s">
        <v>46</v>
      </c>
      <c r="D204" s="15" t="s">
        <v>47</v>
      </c>
      <c r="E204" s="16">
        <v>170</v>
      </c>
      <c r="F204" s="17">
        <v>186</v>
      </c>
      <c r="G204" s="17">
        <v>2</v>
      </c>
      <c r="H204" s="17">
        <v>123</v>
      </c>
      <c r="I204" s="15" t="s">
        <v>418</v>
      </c>
      <c r="J204" s="17">
        <v>248</v>
      </c>
      <c r="K204" s="15" t="s">
        <v>295</v>
      </c>
      <c r="L204" s="29" t="s">
        <v>218</v>
      </c>
      <c r="M204" s="28">
        <v>11</v>
      </c>
      <c r="N204" s="28">
        <v>61</v>
      </c>
      <c r="O204" s="29" t="s">
        <v>89</v>
      </c>
      <c r="P204" s="16">
        <v>78</v>
      </c>
      <c r="Q204" s="16">
        <v>100</v>
      </c>
      <c r="R204" s="15" t="s">
        <v>120</v>
      </c>
      <c r="S204" s="16">
        <v>54</v>
      </c>
      <c r="T204" s="15" t="s">
        <v>264</v>
      </c>
      <c r="U204">
        <f t="shared" si="3"/>
        <v>0.52359999999999995</v>
      </c>
    </row>
    <row r="205" spans="1:21" x14ac:dyDescent="0.3">
      <c r="A205" s="14">
        <v>41842</v>
      </c>
      <c r="B205" s="15" t="s">
        <v>45</v>
      </c>
      <c r="C205" s="15" t="s">
        <v>46</v>
      </c>
      <c r="D205" s="15" t="s">
        <v>47</v>
      </c>
      <c r="E205" s="16">
        <v>170</v>
      </c>
      <c r="F205" s="17">
        <v>214</v>
      </c>
      <c r="G205" s="17">
        <v>0</v>
      </c>
      <c r="H205" s="17">
        <v>152</v>
      </c>
      <c r="I205" s="15" t="s">
        <v>51</v>
      </c>
      <c r="J205" s="17">
        <v>276</v>
      </c>
      <c r="K205" s="15" t="s">
        <v>354</v>
      </c>
      <c r="L205" s="29" t="s">
        <v>263</v>
      </c>
      <c r="M205" s="28">
        <v>11</v>
      </c>
      <c r="N205" s="28">
        <v>58</v>
      </c>
      <c r="O205" s="29" t="s">
        <v>52</v>
      </c>
      <c r="P205" s="16">
        <v>69</v>
      </c>
      <c r="Q205" s="16">
        <v>98</v>
      </c>
      <c r="R205" s="15" t="s">
        <v>184</v>
      </c>
      <c r="S205" s="16">
        <v>51</v>
      </c>
      <c r="T205" s="15" t="s">
        <v>117</v>
      </c>
      <c r="U205">
        <f t="shared" si="3"/>
        <v>0.17453333333333335</v>
      </c>
    </row>
    <row r="206" spans="1:21" x14ac:dyDescent="0.3">
      <c r="A206" s="14">
        <v>41843</v>
      </c>
      <c r="B206" s="15" t="s">
        <v>45</v>
      </c>
      <c r="C206" s="15" t="s">
        <v>46</v>
      </c>
      <c r="D206" s="15" t="s">
        <v>47</v>
      </c>
      <c r="E206" s="16">
        <v>170</v>
      </c>
      <c r="F206" s="17">
        <v>233</v>
      </c>
      <c r="G206" s="17">
        <v>0</v>
      </c>
      <c r="H206" s="17">
        <v>172</v>
      </c>
      <c r="I206" s="15" t="s">
        <v>419</v>
      </c>
      <c r="J206" s="17">
        <v>294</v>
      </c>
      <c r="K206" s="15" t="s">
        <v>420</v>
      </c>
      <c r="L206" s="29" t="s">
        <v>84</v>
      </c>
      <c r="M206" s="28">
        <v>11</v>
      </c>
      <c r="N206" s="28">
        <v>47</v>
      </c>
      <c r="O206" s="29" t="s">
        <v>71</v>
      </c>
      <c r="P206" s="16">
        <v>72</v>
      </c>
      <c r="Q206" s="16">
        <v>95</v>
      </c>
      <c r="R206" s="15" t="s">
        <v>51</v>
      </c>
      <c r="S206" s="16">
        <v>53</v>
      </c>
      <c r="T206" s="15" t="s">
        <v>113</v>
      </c>
      <c r="U206">
        <f t="shared" si="3"/>
        <v>0.34906666666666669</v>
      </c>
    </row>
    <row r="207" spans="1:21" x14ac:dyDescent="0.3">
      <c r="A207" s="14">
        <v>41844</v>
      </c>
      <c r="B207" s="15" t="s">
        <v>45</v>
      </c>
      <c r="C207" s="15" t="s">
        <v>46</v>
      </c>
      <c r="D207" s="15" t="s">
        <v>47</v>
      </c>
      <c r="E207" s="16">
        <v>170</v>
      </c>
      <c r="F207" s="15"/>
      <c r="G207" s="17">
        <v>0</v>
      </c>
      <c r="H207" s="15"/>
      <c r="I207" s="15"/>
      <c r="J207" s="15"/>
      <c r="K207" s="15"/>
      <c r="L207" s="29"/>
      <c r="M207" s="28">
        <v>14</v>
      </c>
      <c r="N207" s="29"/>
      <c r="O207" s="29"/>
      <c r="P207" s="16">
        <v>77</v>
      </c>
      <c r="Q207" s="15"/>
      <c r="R207" s="15"/>
      <c r="S207" s="15"/>
      <c r="T207" s="15"/>
      <c r="U207">
        <f t="shared" si="3"/>
        <v>0</v>
      </c>
    </row>
    <row r="208" spans="1:21" x14ac:dyDescent="0.3">
      <c r="A208" s="14">
        <v>41845</v>
      </c>
      <c r="B208" s="15" t="s">
        <v>45</v>
      </c>
      <c r="C208" s="15" t="s">
        <v>46</v>
      </c>
      <c r="D208" s="15" t="s">
        <v>47</v>
      </c>
      <c r="E208" s="16">
        <v>170</v>
      </c>
      <c r="F208" s="15"/>
      <c r="G208" s="17">
        <v>0</v>
      </c>
      <c r="H208" s="15"/>
      <c r="I208" s="15"/>
      <c r="J208" s="15"/>
      <c r="K208" s="15"/>
      <c r="L208" s="29" t="s">
        <v>218</v>
      </c>
      <c r="M208" s="28">
        <v>8</v>
      </c>
      <c r="N208" s="28">
        <v>36</v>
      </c>
      <c r="O208" s="29" t="s">
        <v>61</v>
      </c>
      <c r="P208" s="16">
        <v>80</v>
      </c>
      <c r="Q208" s="15"/>
      <c r="R208" s="15"/>
      <c r="S208" s="15"/>
      <c r="T208" s="15"/>
      <c r="U208">
        <f t="shared" si="3"/>
        <v>0.52359999999999995</v>
      </c>
    </row>
    <row r="209" spans="1:21" x14ac:dyDescent="0.3">
      <c r="A209" s="14">
        <v>41846</v>
      </c>
      <c r="B209" s="15" t="s">
        <v>45</v>
      </c>
      <c r="C209" s="15" t="s">
        <v>46</v>
      </c>
      <c r="D209" s="15" t="s">
        <v>47</v>
      </c>
      <c r="E209" s="16">
        <v>170</v>
      </c>
      <c r="F209" s="17">
        <v>222</v>
      </c>
      <c r="G209" s="17">
        <v>0</v>
      </c>
      <c r="H209" s="17">
        <v>187</v>
      </c>
      <c r="I209" s="15" t="s">
        <v>337</v>
      </c>
      <c r="J209" s="17">
        <v>258</v>
      </c>
      <c r="K209" s="15" t="s">
        <v>141</v>
      </c>
      <c r="L209" s="29"/>
      <c r="M209" s="28">
        <v>11</v>
      </c>
      <c r="N209" s="29"/>
      <c r="O209" s="29"/>
      <c r="P209" s="16">
        <v>81</v>
      </c>
      <c r="Q209" s="15"/>
      <c r="R209" s="15"/>
      <c r="S209" s="15"/>
      <c r="T209" s="15"/>
      <c r="U209">
        <f t="shared" si="3"/>
        <v>0</v>
      </c>
    </row>
    <row r="210" spans="1:21" x14ac:dyDescent="0.3">
      <c r="A210" s="14">
        <v>41847</v>
      </c>
      <c r="B210" s="15" t="s">
        <v>45</v>
      </c>
      <c r="C210" s="15" t="s">
        <v>46</v>
      </c>
      <c r="D210" s="15" t="s">
        <v>47</v>
      </c>
      <c r="E210" s="16">
        <v>170</v>
      </c>
      <c r="F210" s="17">
        <v>233</v>
      </c>
      <c r="G210" s="17">
        <v>0</v>
      </c>
      <c r="H210" s="17">
        <v>184</v>
      </c>
      <c r="I210" s="15" t="s">
        <v>421</v>
      </c>
      <c r="J210" s="17">
        <v>282</v>
      </c>
      <c r="K210" s="15" t="s">
        <v>422</v>
      </c>
      <c r="L210" s="27">
        <v>34</v>
      </c>
      <c r="M210" s="28">
        <v>14</v>
      </c>
      <c r="N210" s="28">
        <v>64</v>
      </c>
      <c r="O210" s="29" t="s">
        <v>167</v>
      </c>
      <c r="P210" s="16">
        <v>75</v>
      </c>
      <c r="Q210" s="16">
        <v>97</v>
      </c>
      <c r="R210" s="15" t="s">
        <v>51</v>
      </c>
      <c r="S210" s="16">
        <v>55</v>
      </c>
      <c r="T210" s="15" t="s">
        <v>81</v>
      </c>
      <c r="U210">
        <f t="shared" si="3"/>
        <v>5.9341333333333326</v>
      </c>
    </row>
    <row r="211" spans="1:21" x14ac:dyDescent="0.3">
      <c r="A211" s="14">
        <v>41848</v>
      </c>
      <c r="B211" s="15" t="s">
        <v>45</v>
      </c>
      <c r="C211" s="15" t="s">
        <v>46</v>
      </c>
      <c r="D211" s="15" t="s">
        <v>47</v>
      </c>
      <c r="E211" s="16">
        <v>170</v>
      </c>
      <c r="F211" s="17">
        <v>202</v>
      </c>
      <c r="G211" s="17">
        <v>20</v>
      </c>
      <c r="H211" s="17">
        <v>171</v>
      </c>
      <c r="I211" s="15" t="s">
        <v>100</v>
      </c>
      <c r="J211" s="17">
        <v>234</v>
      </c>
      <c r="K211" s="15" t="s">
        <v>200</v>
      </c>
      <c r="L211" s="29" t="s">
        <v>84</v>
      </c>
      <c r="M211" s="28">
        <v>17</v>
      </c>
      <c r="N211" s="28">
        <v>50</v>
      </c>
      <c r="O211" s="29" t="s">
        <v>133</v>
      </c>
      <c r="P211" s="16">
        <v>81</v>
      </c>
      <c r="Q211" s="16">
        <v>96</v>
      </c>
      <c r="R211" s="15" t="s">
        <v>155</v>
      </c>
      <c r="S211" s="16">
        <v>64</v>
      </c>
      <c r="T211" s="15" t="s">
        <v>99</v>
      </c>
      <c r="U211">
        <f t="shared" si="3"/>
        <v>0.34906666666666669</v>
      </c>
    </row>
    <row r="212" spans="1:21" x14ac:dyDescent="0.3">
      <c r="A212" s="14">
        <v>41849</v>
      </c>
      <c r="B212" s="15" t="s">
        <v>45</v>
      </c>
      <c r="C212" s="15" t="s">
        <v>46</v>
      </c>
      <c r="D212" s="15" t="s">
        <v>47</v>
      </c>
      <c r="E212" s="16">
        <v>170</v>
      </c>
      <c r="F212" s="17">
        <v>192</v>
      </c>
      <c r="G212" s="17">
        <v>0</v>
      </c>
      <c r="H212" s="17">
        <v>150</v>
      </c>
      <c r="I212" s="15" t="s">
        <v>390</v>
      </c>
      <c r="J212" s="17">
        <v>234</v>
      </c>
      <c r="K212" s="15" t="s">
        <v>423</v>
      </c>
      <c r="L212" s="27" t="s">
        <v>1194</v>
      </c>
      <c r="M212" s="28">
        <v>11</v>
      </c>
      <c r="N212" s="28">
        <v>53</v>
      </c>
      <c r="O212" s="29" t="s">
        <v>94</v>
      </c>
      <c r="P212" s="16">
        <v>76</v>
      </c>
      <c r="Q212" s="16">
        <v>99</v>
      </c>
      <c r="R212" s="15" t="s">
        <v>103</v>
      </c>
      <c r="S212" s="16">
        <v>57</v>
      </c>
      <c r="T212" s="15" t="s">
        <v>146</v>
      </c>
      <c r="U212" t="e">
        <f t="shared" si="3"/>
        <v>#VALUE!</v>
      </c>
    </row>
    <row r="213" spans="1:21" x14ac:dyDescent="0.3">
      <c r="A213" s="14">
        <v>41850</v>
      </c>
      <c r="B213" s="15" t="s">
        <v>45</v>
      </c>
      <c r="C213" s="15" t="s">
        <v>46</v>
      </c>
      <c r="D213" s="15" t="s">
        <v>47</v>
      </c>
      <c r="E213" s="16">
        <v>170</v>
      </c>
      <c r="F213" s="15"/>
      <c r="G213" s="17">
        <v>0</v>
      </c>
      <c r="H213" s="15"/>
      <c r="I213" s="15"/>
      <c r="J213" s="15"/>
      <c r="K213" s="15"/>
      <c r="L213" s="29"/>
      <c r="M213" s="29"/>
      <c r="N213" s="29"/>
      <c r="O213" s="29"/>
      <c r="P213" s="15"/>
      <c r="Q213" s="15"/>
      <c r="R213" s="15"/>
      <c r="S213" s="15"/>
      <c r="T213" s="15"/>
      <c r="U213">
        <f t="shared" si="3"/>
        <v>0</v>
      </c>
    </row>
    <row r="214" spans="1:21" x14ac:dyDescent="0.3">
      <c r="A214" s="14">
        <v>41851</v>
      </c>
      <c r="B214" s="15" t="s">
        <v>45</v>
      </c>
      <c r="C214" s="15" t="s">
        <v>46</v>
      </c>
      <c r="D214" s="15" t="s">
        <v>47</v>
      </c>
      <c r="E214" s="16">
        <v>170</v>
      </c>
      <c r="F214" s="17">
        <v>226</v>
      </c>
      <c r="G214" s="17">
        <v>4</v>
      </c>
      <c r="H214" s="17">
        <v>180</v>
      </c>
      <c r="I214" s="15" t="s">
        <v>51</v>
      </c>
      <c r="J214" s="17">
        <v>271</v>
      </c>
      <c r="K214" s="15" t="s">
        <v>354</v>
      </c>
      <c r="L214" s="29" t="s">
        <v>84</v>
      </c>
      <c r="M214" s="28">
        <v>11</v>
      </c>
      <c r="N214" s="28">
        <v>58</v>
      </c>
      <c r="O214" s="29" t="s">
        <v>158</v>
      </c>
      <c r="P214" s="16">
        <v>74</v>
      </c>
      <c r="Q214" s="16">
        <v>92</v>
      </c>
      <c r="R214" s="15" t="s">
        <v>51</v>
      </c>
      <c r="S214" s="16">
        <v>55</v>
      </c>
      <c r="T214" s="15" t="s">
        <v>121</v>
      </c>
      <c r="U214">
        <f t="shared" si="3"/>
        <v>0.34906666666666669</v>
      </c>
    </row>
    <row r="215" spans="1:21" x14ac:dyDescent="0.3">
      <c r="A215" s="14">
        <v>41852</v>
      </c>
      <c r="B215" s="15" t="s">
        <v>45</v>
      </c>
      <c r="C215" s="15" t="s">
        <v>46</v>
      </c>
      <c r="D215" s="15" t="s">
        <v>47</v>
      </c>
      <c r="E215" s="16">
        <v>170</v>
      </c>
      <c r="F215" s="17">
        <v>175</v>
      </c>
      <c r="G215" s="17">
        <v>10</v>
      </c>
      <c r="H215" s="17">
        <v>155</v>
      </c>
      <c r="I215" s="15" t="s">
        <v>100</v>
      </c>
      <c r="J215" s="17">
        <v>195</v>
      </c>
      <c r="K215" s="15" t="s">
        <v>115</v>
      </c>
      <c r="L215" s="27">
        <v>35</v>
      </c>
      <c r="M215" s="28">
        <v>0</v>
      </c>
      <c r="N215" s="28">
        <v>33</v>
      </c>
      <c r="O215" s="29" t="s">
        <v>352</v>
      </c>
      <c r="P215" s="16">
        <v>92</v>
      </c>
      <c r="Q215" s="16">
        <v>98</v>
      </c>
      <c r="R215" s="15" t="s">
        <v>124</v>
      </c>
      <c r="S215" s="16">
        <v>87</v>
      </c>
      <c r="T215" s="15" t="s">
        <v>64</v>
      </c>
      <c r="U215">
        <f t="shared" si="3"/>
        <v>6.1086666666666662</v>
      </c>
    </row>
    <row r="216" spans="1:21" x14ac:dyDescent="0.3">
      <c r="A216" s="14">
        <v>41853</v>
      </c>
      <c r="B216" s="15" t="s">
        <v>45</v>
      </c>
      <c r="C216" s="15" t="s">
        <v>46</v>
      </c>
      <c r="D216" s="15" t="s">
        <v>47</v>
      </c>
      <c r="E216" s="16">
        <v>170</v>
      </c>
      <c r="F216" s="17">
        <v>196</v>
      </c>
      <c r="G216" s="17">
        <v>170</v>
      </c>
      <c r="H216" s="17">
        <v>143</v>
      </c>
      <c r="I216" s="15" t="s">
        <v>75</v>
      </c>
      <c r="J216" s="17">
        <v>248</v>
      </c>
      <c r="K216" s="15" t="s">
        <v>424</v>
      </c>
      <c r="L216" s="27">
        <v>26</v>
      </c>
      <c r="M216" s="28">
        <v>6</v>
      </c>
      <c r="N216" s="28">
        <v>100</v>
      </c>
      <c r="O216" s="29" t="s">
        <v>164</v>
      </c>
      <c r="P216" s="16">
        <v>87</v>
      </c>
      <c r="Q216" s="16">
        <v>100</v>
      </c>
      <c r="R216" s="15" t="s">
        <v>51</v>
      </c>
      <c r="S216" s="16">
        <v>66</v>
      </c>
      <c r="T216" s="15" t="s">
        <v>182</v>
      </c>
      <c r="U216">
        <f t="shared" si="3"/>
        <v>4.5378666666666669</v>
      </c>
    </row>
    <row r="217" spans="1:21" x14ac:dyDescent="0.3">
      <c r="A217" s="14">
        <v>41854</v>
      </c>
      <c r="B217" s="15" t="s">
        <v>45</v>
      </c>
      <c r="C217" s="15" t="s">
        <v>46</v>
      </c>
      <c r="D217" s="15" t="s">
        <v>47</v>
      </c>
      <c r="E217" s="16">
        <v>170</v>
      </c>
      <c r="F217" s="17">
        <v>192</v>
      </c>
      <c r="G217" s="17">
        <v>0</v>
      </c>
      <c r="H217" s="17">
        <v>155</v>
      </c>
      <c r="I217" s="15" t="s">
        <v>425</v>
      </c>
      <c r="J217" s="17">
        <v>228</v>
      </c>
      <c r="K217" s="15" t="s">
        <v>426</v>
      </c>
      <c r="L217" s="27">
        <v>27</v>
      </c>
      <c r="M217" s="28">
        <v>11</v>
      </c>
      <c r="N217" s="28">
        <v>67</v>
      </c>
      <c r="O217" s="29" t="s">
        <v>264</v>
      </c>
      <c r="P217" s="16">
        <v>84</v>
      </c>
      <c r="Q217" s="16">
        <v>99</v>
      </c>
      <c r="R217" s="15" t="s">
        <v>51</v>
      </c>
      <c r="S217" s="16">
        <v>66</v>
      </c>
      <c r="T217" s="15" t="s">
        <v>209</v>
      </c>
      <c r="U217">
        <f t="shared" si="3"/>
        <v>4.7123999999999997</v>
      </c>
    </row>
    <row r="218" spans="1:21" x14ac:dyDescent="0.3">
      <c r="A218" s="14">
        <v>41855</v>
      </c>
      <c r="B218" s="15" t="s">
        <v>45</v>
      </c>
      <c r="C218" s="15" t="s">
        <v>46</v>
      </c>
      <c r="D218" s="15" t="s">
        <v>47</v>
      </c>
      <c r="E218" s="16">
        <v>170</v>
      </c>
      <c r="F218" s="17">
        <v>186</v>
      </c>
      <c r="G218" s="17">
        <v>0</v>
      </c>
      <c r="H218" s="17">
        <v>127</v>
      </c>
      <c r="I218" s="15" t="s">
        <v>427</v>
      </c>
      <c r="J218" s="17">
        <v>245</v>
      </c>
      <c r="K218" s="15" t="s">
        <v>428</v>
      </c>
      <c r="L218" s="29" t="s">
        <v>84</v>
      </c>
      <c r="M218" s="28">
        <v>11</v>
      </c>
      <c r="N218" s="28">
        <v>53</v>
      </c>
      <c r="O218" s="29" t="s">
        <v>206</v>
      </c>
      <c r="P218" s="16">
        <v>72</v>
      </c>
      <c r="Q218" s="16">
        <v>100</v>
      </c>
      <c r="R218" s="15" t="s">
        <v>123</v>
      </c>
      <c r="S218" s="16">
        <v>56</v>
      </c>
      <c r="T218" s="15" t="s">
        <v>117</v>
      </c>
      <c r="U218">
        <f t="shared" si="3"/>
        <v>0.34906666666666669</v>
      </c>
    </row>
    <row r="219" spans="1:21" x14ac:dyDescent="0.3">
      <c r="A219" s="14">
        <v>41856</v>
      </c>
      <c r="B219" s="15" t="s">
        <v>45</v>
      </c>
      <c r="C219" s="15" t="s">
        <v>46</v>
      </c>
      <c r="D219" s="15" t="s">
        <v>47</v>
      </c>
      <c r="E219" s="16">
        <v>170</v>
      </c>
      <c r="F219" s="17">
        <v>204</v>
      </c>
      <c r="G219" s="17">
        <v>0</v>
      </c>
      <c r="H219" s="17">
        <v>141</v>
      </c>
      <c r="I219" s="15" t="s">
        <v>137</v>
      </c>
      <c r="J219" s="17">
        <v>268</v>
      </c>
      <c r="K219" s="15" t="s">
        <v>429</v>
      </c>
      <c r="L219" s="29" t="s">
        <v>116</v>
      </c>
      <c r="M219" s="28">
        <v>8</v>
      </c>
      <c r="N219" s="28">
        <v>61</v>
      </c>
      <c r="O219" s="29" t="s">
        <v>64</v>
      </c>
      <c r="P219" s="16">
        <v>71</v>
      </c>
      <c r="Q219" s="16">
        <v>100</v>
      </c>
      <c r="R219" s="15" t="s">
        <v>301</v>
      </c>
      <c r="S219" s="16">
        <v>49</v>
      </c>
      <c r="T219" s="15" t="s">
        <v>206</v>
      </c>
      <c r="U219">
        <f t="shared" si="3"/>
        <v>0.69813333333333338</v>
      </c>
    </row>
    <row r="220" spans="1:21" x14ac:dyDescent="0.3">
      <c r="A220" s="14">
        <v>41857</v>
      </c>
      <c r="B220" s="15" t="s">
        <v>45</v>
      </c>
      <c r="C220" s="15" t="s">
        <v>46</v>
      </c>
      <c r="D220" s="15" t="s">
        <v>47</v>
      </c>
      <c r="E220" s="16">
        <v>170</v>
      </c>
      <c r="F220" s="17">
        <v>227</v>
      </c>
      <c r="G220" s="17">
        <v>4</v>
      </c>
      <c r="H220" s="17">
        <v>167</v>
      </c>
      <c r="I220" s="15" t="s">
        <v>360</v>
      </c>
      <c r="J220" s="17">
        <v>287</v>
      </c>
      <c r="K220" s="15" t="s">
        <v>400</v>
      </c>
      <c r="L220" s="29" t="s">
        <v>116</v>
      </c>
      <c r="M220" s="28">
        <v>8</v>
      </c>
      <c r="N220" s="28">
        <v>53</v>
      </c>
      <c r="O220" s="29" t="s">
        <v>91</v>
      </c>
      <c r="P220" s="16">
        <v>70</v>
      </c>
      <c r="Q220" s="16">
        <v>96</v>
      </c>
      <c r="R220" s="15" t="s">
        <v>51</v>
      </c>
      <c r="S220" s="16">
        <v>51</v>
      </c>
      <c r="T220" s="15" t="s">
        <v>91</v>
      </c>
      <c r="U220">
        <f t="shared" si="3"/>
        <v>0.69813333333333338</v>
      </c>
    </row>
    <row r="221" spans="1:21" x14ac:dyDescent="0.3">
      <c r="A221" s="14">
        <v>41858</v>
      </c>
      <c r="B221" s="15" t="s">
        <v>45</v>
      </c>
      <c r="C221" s="15" t="s">
        <v>46</v>
      </c>
      <c r="D221" s="15" t="s">
        <v>47</v>
      </c>
      <c r="E221" s="16">
        <v>170</v>
      </c>
      <c r="F221" s="17">
        <v>232</v>
      </c>
      <c r="G221" s="17">
        <v>0</v>
      </c>
      <c r="H221" s="17">
        <v>173</v>
      </c>
      <c r="I221" s="15" t="s">
        <v>360</v>
      </c>
      <c r="J221" s="17">
        <v>290</v>
      </c>
      <c r="K221" s="15" t="s">
        <v>391</v>
      </c>
      <c r="L221" s="27">
        <v>34</v>
      </c>
      <c r="M221" s="28">
        <v>11</v>
      </c>
      <c r="N221" s="28">
        <v>67</v>
      </c>
      <c r="O221" s="29" t="s">
        <v>117</v>
      </c>
      <c r="P221" s="16">
        <v>75</v>
      </c>
      <c r="Q221" s="16">
        <v>96</v>
      </c>
      <c r="R221" s="15" t="s">
        <v>51</v>
      </c>
      <c r="S221" s="16">
        <v>50</v>
      </c>
      <c r="T221" s="15" t="s">
        <v>179</v>
      </c>
      <c r="U221">
        <f t="shared" si="3"/>
        <v>5.9341333333333326</v>
      </c>
    </row>
    <row r="222" spans="1:21" x14ac:dyDescent="0.3">
      <c r="A222" s="14">
        <v>41859</v>
      </c>
      <c r="B222" s="15" t="s">
        <v>45</v>
      </c>
      <c r="C222" s="15" t="s">
        <v>46</v>
      </c>
      <c r="D222" s="15" t="s">
        <v>47</v>
      </c>
      <c r="E222" s="16">
        <v>170</v>
      </c>
      <c r="F222" s="17">
        <v>239</v>
      </c>
      <c r="G222" s="17">
        <v>112</v>
      </c>
      <c r="H222" s="17">
        <v>196</v>
      </c>
      <c r="I222" s="15" t="s">
        <v>272</v>
      </c>
      <c r="J222" s="17">
        <v>282</v>
      </c>
      <c r="K222" s="15" t="s">
        <v>340</v>
      </c>
      <c r="L222" s="29" t="s">
        <v>84</v>
      </c>
      <c r="M222" s="28">
        <v>8</v>
      </c>
      <c r="N222" s="28">
        <v>81</v>
      </c>
      <c r="O222" s="29" t="s">
        <v>50</v>
      </c>
      <c r="P222" s="16">
        <v>81</v>
      </c>
      <c r="Q222" s="16">
        <v>98</v>
      </c>
      <c r="R222" s="15" t="s">
        <v>430</v>
      </c>
      <c r="S222" s="16">
        <v>59</v>
      </c>
      <c r="T222" s="15" t="s">
        <v>206</v>
      </c>
      <c r="U222">
        <f t="shared" si="3"/>
        <v>0.34906666666666669</v>
      </c>
    </row>
    <row r="223" spans="1:21" x14ac:dyDescent="0.3">
      <c r="A223" s="14">
        <v>41860</v>
      </c>
      <c r="B223" s="15" t="s">
        <v>45</v>
      </c>
      <c r="C223" s="15" t="s">
        <v>46</v>
      </c>
      <c r="D223" s="15" t="s">
        <v>47</v>
      </c>
      <c r="E223" s="16">
        <v>170</v>
      </c>
      <c r="F223" s="17">
        <v>218</v>
      </c>
      <c r="G223" s="17">
        <v>0</v>
      </c>
      <c r="H223" s="17">
        <v>181</v>
      </c>
      <c r="I223" s="15" t="s">
        <v>310</v>
      </c>
      <c r="J223" s="17">
        <v>256</v>
      </c>
      <c r="K223" s="15" t="s">
        <v>269</v>
      </c>
      <c r="L223" s="29" t="s">
        <v>218</v>
      </c>
      <c r="M223" s="28">
        <v>11</v>
      </c>
      <c r="N223" s="28">
        <v>44</v>
      </c>
      <c r="O223" s="29" t="s">
        <v>117</v>
      </c>
      <c r="P223" s="16">
        <v>81</v>
      </c>
      <c r="Q223" s="16">
        <v>99</v>
      </c>
      <c r="R223" s="15" t="s">
        <v>51</v>
      </c>
      <c r="S223" s="16">
        <v>68</v>
      </c>
      <c r="T223" s="15" t="s">
        <v>91</v>
      </c>
      <c r="U223">
        <f t="shared" si="3"/>
        <v>0.52359999999999995</v>
      </c>
    </row>
    <row r="224" spans="1:21" x14ac:dyDescent="0.3">
      <c r="A224" s="14">
        <v>41861</v>
      </c>
      <c r="B224" s="15" t="s">
        <v>45</v>
      </c>
      <c r="C224" s="15" t="s">
        <v>46</v>
      </c>
      <c r="D224" s="15" t="s">
        <v>47</v>
      </c>
      <c r="E224" s="16">
        <v>170</v>
      </c>
      <c r="F224" s="17">
        <v>212</v>
      </c>
      <c r="G224" s="17">
        <v>22</v>
      </c>
      <c r="H224" s="17">
        <v>157</v>
      </c>
      <c r="I224" s="15" t="s">
        <v>51</v>
      </c>
      <c r="J224" s="17">
        <v>268</v>
      </c>
      <c r="K224" s="15" t="s">
        <v>311</v>
      </c>
      <c r="L224" s="27">
        <v>36</v>
      </c>
      <c r="M224" s="28">
        <v>19</v>
      </c>
      <c r="N224" s="28">
        <v>81</v>
      </c>
      <c r="O224" s="29" t="s">
        <v>81</v>
      </c>
      <c r="P224" s="16">
        <v>89</v>
      </c>
      <c r="Q224" s="16">
        <v>99</v>
      </c>
      <c r="R224" s="15" t="s">
        <v>51</v>
      </c>
      <c r="S224" s="16">
        <v>58</v>
      </c>
      <c r="T224" s="15" t="s">
        <v>264</v>
      </c>
      <c r="U224">
        <f t="shared" si="3"/>
        <v>6.2831999999999999</v>
      </c>
    </row>
    <row r="225" spans="1:21" x14ac:dyDescent="0.3">
      <c r="A225" s="14">
        <v>41862</v>
      </c>
      <c r="B225" s="15" t="s">
        <v>45</v>
      </c>
      <c r="C225" s="15" t="s">
        <v>46</v>
      </c>
      <c r="D225" s="15" t="s">
        <v>47</v>
      </c>
      <c r="E225" s="16">
        <v>170</v>
      </c>
      <c r="F225" s="17">
        <v>182</v>
      </c>
      <c r="G225" s="17">
        <v>0</v>
      </c>
      <c r="H225" s="17">
        <v>152</v>
      </c>
      <c r="I225" s="15" t="s">
        <v>51</v>
      </c>
      <c r="J225" s="17">
        <v>213</v>
      </c>
      <c r="K225" s="15" t="s">
        <v>431</v>
      </c>
      <c r="L225" s="27">
        <v>36</v>
      </c>
      <c r="M225" s="28">
        <v>3</v>
      </c>
      <c r="N225" s="28">
        <v>44</v>
      </c>
      <c r="O225" s="29" t="s">
        <v>121</v>
      </c>
      <c r="P225" s="16">
        <v>82</v>
      </c>
      <c r="Q225" s="16">
        <v>99</v>
      </c>
      <c r="R225" s="15" t="s">
        <v>51</v>
      </c>
      <c r="S225" s="16">
        <v>64</v>
      </c>
      <c r="T225" s="15" t="s">
        <v>71</v>
      </c>
      <c r="U225">
        <f t="shared" si="3"/>
        <v>6.2831999999999999</v>
      </c>
    </row>
    <row r="226" spans="1:21" x14ac:dyDescent="0.3">
      <c r="A226" s="14">
        <v>41863</v>
      </c>
      <c r="B226" s="15" t="s">
        <v>45</v>
      </c>
      <c r="C226" s="15" t="s">
        <v>46</v>
      </c>
      <c r="D226" s="15" t="s">
        <v>47</v>
      </c>
      <c r="E226" s="16">
        <v>170</v>
      </c>
      <c r="F226" s="17">
        <v>196</v>
      </c>
      <c r="G226" s="17">
        <v>50</v>
      </c>
      <c r="H226" s="17">
        <v>139</v>
      </c>
      <c r="I226" s="15" t="s">
        <v>432</v>
      </c>
      <c r="J226" s="17">
        <v>254</v>
      </c>
      <c r="K226" s="15" t="s">
        <v>433</v>
      </c>
      <c r="L226" s="27">
        <v>27</v>
      </c>
      <c r="M226" s="28">
        <v>6</v>
      </c>
      <c r="N226" s="28">
        <v>78</v>
      </c>
      <c r="O226" s="29" t="s">
        <v>127</v>
      </c>
      <c r="P226" s="16">
        <v>81</v>
      </c>
      <c r="Q226" s="16">
        <v>99</v>
      </c>
      <c r="R226" s="15" t="s">
        <v>123</v>
      </c>
      <c r="S226" s="16">
        <v>63</v>
      </c>
      <c r="T226" s="15" t="s">
        <v>55</v>
      </c>
      <c r="U226">
        <f t="shared" si="3"/>
        <v>4.7123999999999997</v>
      </c>
    </row>
    <row r="227" spans="1:21" x14ac:dyDescent="0.3">
      <c r="A227" s="14">
        <v>41864</v>
      </c>
      <c r="B227" s="15" t="s">
        <v>45</v>
      </c>
      <c r="C227" s="15" t="s">
        <v>46</v>
      </c>
      <c r="D227" s="15" t="s">
        <v>47</v>
      </c>
      <c r="E227" s="16">
        <v>170</v>
      </c>
      <c r="F227" s="17">
        <v>170</v>
      </c>
      <c r="G227" s="17">
        <v>0</v>
      </c>
      <c r="H227" s="17">
        <v>117</v>
      </c>
      <c r="I227" s="15" t="s">
        <v>348</v>
      </c>
      <c r="J227" s="17">
        <v>224</v>
      </c>
      <c r="K227" s="15" t="s">
        <v>324</v>
      </c>
      <c r="L227" s="27">
        <v>25</v>
      </c>
      <c r="M227" s="28">
        <v>6</v>
      </c>
      <c r="N227" s="28">
        <v>67</v>
      </c>
      <c r="O227" s="29" t="s">
        <v>91</v>
      </c>
      <c r="P227" s="16">
        <v>73</v>
      </c>
      <c r="Q227" s="16">
        <v>100</v>
      </c>
      <c r="R227" s="15" t="s">
        <v>123</v>
      </c>
      <c r="S227" s="16">
        <v>47</v>
      </c>
      <c r="T227" s="15" t="s">
        <v>146</v>
      </c>
      <c r="U227">
        <f t="shared" si="3"/>
        <v>4.3633333333333333</v>
      </c>
    </row>
    <row r="228" spans="1:21" x14ac:dyDescent="0.3">
      <c r="A228" s="14">
        <v>41865</v>
      </c>
      <c r="B228" s="15" t="s">
        <v>45</v>
      </c>
      <c r="C228" s="15" t="s">
        <v>46</v>
      </c>
      <c r="D228" s="15" t="s">
        <v>47</v>
      </c>
      <c r="E228" s="16">
        <v>170</v>
      </c>
      <c r="F228" s="17">
        <v>174</v>
      </c>
      <c r="G228" s="17">
        <v>0</v>
      </c>
      <c r="H228" s="17">
        <v>124</v>
      </c>
      <c r="I228" s="15" t="s">
        <v>434</v>
      </c>
      <c r="J228" s="17">
        <v>224</v>
      </c>
      <c r="K228" s="15" t="s">
        <v>71</v>
      </c>
      <c r="L228" s="29" t="s">
        <v>263</v>
      </c>
      <c r="M228" s="28">
        <v>8</v>
      </c>
      <c r="N228" s="28">
        <v>58</v>
      </c>
      <c r="O228" s="29" t="s">
        <v>121</v>
      </c>
      <c r="P228" s="16">
        <v>70</v>
      </c>
      <c r="Q228" s="16">
        <v>97</v>
      </c>
      <c r="R228" s="15" t="s">
        <v>147</v>
      </c>
      <c r="S228" s="16">
        <v>52</v>
      </c>
      <c r="T228" s="15" t="s">
        <v>71</v>
      </c>
      <c r="U228">
        <f t="shared" si="3"/>
        <v>0.17453333333333335</v>
      </c>
    </row>
    <row r="229" spans="1:21" x14ac:dyDescent="0.3">
      <c r="A229" s="14">
        <v>41866</v>
      </c>
      <c r="B229" s="15" t="s">
        <v>45</v>
      </c>
      <c r="C229" s="15" t="s">
        <v>46</v>
      </c>
      <c r="D229" s="15" t="s">
        <v>47</v>
      </c>
      <c r="E229" s="16">
        <v>170</v>
      </c>
      <c r="F229" s="17">
        <v>182</v>
      </c>
      <c r="G229" s="17">
        <v>0</v>
      </c>
      <c r="H229" s="17">
        <v>133</v>
      </c>
      <c r="I229" s="15" t="s">
        <v>435</v>
      </c>
      <c r="J229" s="17">
        <v>232</v>
      </c>
      <c r="K229" s="15" t="s">
        <v>436</v>
      </c>
      <c r="L229" s="27" t="s">
        <v>1194</v>
      </c>
      <c r="M229" s="28">
        <v>14</v>
      </c>
      <c r="N229" s="28">
        <v>61</v>
      </c>
      <c r="O229" s="29" t="s">
        <v>129</v>
      </c>
      <c r="P229" s="16">
        <v>72</v>
      </c>
      <c r="Q229" s="16">
        <v>97</v>
      </c>
      <c r="R229" s="15" t="s">
        <v>159</v>
      </c>
      <c r="S229" s="16">
        <v>47</v>
      </c>
      <c r="T229" s="15" t="s">
        <v>182</v>
      </c>
      <c r="U229" t="e">
        <f t="shared" si="3"/>
        <v>#VALUE!</v>
      </c>
    </row>
    <row r="230" spans="1:21" x14ac:dyDescent="0.3">
      <c r="A230" s="14">
        <v>41867</v>
      </c>
      <c r="B230" s="15" t="s">
        <v>45</v>
      </c>
      <c r="C230" s="15" t="s">
        <v>46</v>
      </c>
      <c r="D230" s="15" t="s">
        <v>47</v>
      </c>
      <c r="E230" s="16">
        <v>170</v>
      </c>
      <c r="F230" s="17">
        <v>178</v>
      </c>
      <c r="G230" s="17">
        <v>0</v>
      </c>
      <c r="H230" s="17">
        <v>121</v>
      </c>
      <c r="I230" s="15" t="s">
        <v>437</v>
      </c>
      <c r="J230" s="17">
        <v>234</v>
      </c>
      <c r="K230" s="15" t="s">
        <v>217</v>
      </c>
      <c r="L230" s="29" t="s">
        <v>116</v>
      </c>
      <c r="M230" s="28">
        <v>11</v>
      </c>
      <c r="N230" s="28">
        <v>61</v>
      </c>
      <c r="O230" s="29" t="s">
        <v>71</v>
      </c>
      <c r="P230" s="16">
        <v>70</v>
      </c>
      <c r="Q230" s="16">
        <v>99</v>
      </c>
      <c r="R230" s="15" t="s">
        <v>301</v>
      </c>
      <c r="S230" s="16">
        <v>54</v>
      </c>
      <c r="T230" s="15" t="s">
        <v>215</v>
      </c>
      <c r="U230">
        <f t="shared" si="3"/>
        <v>0.69813333333333338</v>
      </c>
    </row>
    <row r="231" spans="1:21" x14ac:dyDescent="0.3">
      <c r="A231" s="14">
        <v>41868</v>
      </c>
      <c r="B231" s="15" t="s">
        <v>45</v>
      </c>
      <c r="C231" s="15" t="s">
        <v>46</v>
      </c>
      <c r="D231" s="15" t="s">
        <v>47</v>
      </c>
      <c r="E231" s="16">
        <v>170</v>
      </c>
      <c r="F231" s="17">
        <v>179</v>
      </c>
      <c r="G231" s="17">
        <v>0</v>
      </c>
      <c r="H231" s="17">
        <v>109</v>
      </c>
      <c r="I231" s="15" t="s">
        <v>51</v>
      </c>
      <c r="J231" s="17">
        <v>249</v>
      </c>
      <c r="K231" s="15" t="s">
        <v>206</v>
      </c>
      <c r="L231" s="27">
        <v>36</v>
      </c>
      <c r="M231" s="28">
        <v>11</v>
      </c>
      <c r="N231" s="28">
        <v>56</v>
      </c>
      <c r="O231" s="29" t="s">
        <v>99</v>
      </c>
      <c r="P231" s="16">
        <v>70</v>
      </c>
      <c r="Q231" s="16">
        <v>100</v>
      </c>
      <c r="R231" s="15" t="s">
        <v>301</v>
      </c>
      <c r="S231" s="16">
        <v>49</v>
      </c>
      <c r="T231" s="15" t="s">
        <v>91</v>
      </c>
      <c r="U231">
        <f t="shared" si="3"/>
        <v>6.2831999999999999</v>
      </c>
    </row>
    <row r="232" spans="1:21" x14ac:dyDescent="0.3">
      <c r="A232" s="14">
        <v>41869</v>
      </c>
      <c r="B232" s="15" t="s">
        <v>45</v>
      </c>
      <c r="C232" s="15" t="s">
        <v>46</v>
      </c>
      <c r="D232" s="15" t="s">
        <v>47</v>
      </c>
      <c r="E232" s="16">
        <v>170</v>
      </c>
      <c r="F232" s="17">
        <v>176</v>
      </c>
      <c r="G232" s="17">
        <v>0</v>
      </c>
      <c r="H232" s="17">
        <v>132</v>
      </c>
      <c r="I232" s="15" t="s">
        <v>51</v>
      </c>
      <c r="J232" s="17">
        <v>221</v>
      </c>
      <c r="K232" s="15" t="s">
        <v>438</v>
      </c>
      <c r="L232" s="29" t="s">
        <v>84</v>
      </c>
      <c r="M232" s="28">
        <v>8</v>
      </c>
      <c r="N232" s="28">
        <v>47</v>
      </c>
      <c r="O232" s="29" t="s">
        <v>439</v>
      </c>
      <c r="P232" s="16">
        <v>82</v>
      </c>
      <c r="Q232" s="16">
        <v>98</v>
      </c>
      <c r="R232" s="15" t="s">
        <v>51</v>
      </c>
      <c r="S232" s="16">
        <v>68</v>
      </c>
      <c r="T232" s="15" t="s">
        <v>135</v>
      </c>
      <c r="U232">
        <f t="shared" si="3"/>
        <v>0.34906666666666669</v>
      </c>
    </row>
    <row r="233" spans="1:21" x14ac:dyDescent="0.3">
      <c r="A233" s="14">
        <v>41870</v>
      </c>
      <c r="B233" s="15" t="s">
        <v>45</v>
      </c>
      <c r="C233" s="15" t="s">
        <v>46</v>
      </c>
      <c r="D233" s="15" t="s">
        <v>47</v>
      </c>
      <c r="E233" s="16">
        <v>170</v>
      </c>
      <c r="F233" s="17">
        <v>184</v>
      </c>
      <c r="G233" s="17">
        <v>0</v>
      </c>
      <c r="H233" s="17">
        <v>136</v>
      </c>
      <c r="I233" s="15" t="s">
        <v>440</v>
      </c>
      <c r="J233" s="17">
        <v>232</v>
      </c>
      <c r="K233" s="15" t="s">
        <v>441</v>
      </c>
      <c r="L233" s="29" t="s">
        <v>84</v>
      </c>
      <c r="M233" s="28">
        <v>14</v>
      </c>
      <c r="N233" s="28">
        <v>61</v>
      </c>
      <c r="O233" s="29" t="s">
        <v>133</v>
      </c>
      <c r="P233" s="16">
        <v>86</v>
      </c>
      <c r="Q233" s="16">
        <v>99</v>
      </c>
      <c r="R233" s="15" t="s">
        <v>301</v>
      </c>
      <c r="S233" s="16">
        <v>59</v>
      </c>
      <c r="T233" s="15" t="s">
        <v>209</v>
      </c>
      <c r="U233">
        <f t="shared" si="3"/>
        <v>0.34906666666666669</v>
      </c>
    </row>
    <row r="234" spans="1:21" x14ac:dyDescent="0.3">
      <c r="A234" s="14">
        <v>41871</v>
      </c>
      <c r="B234" s="15" t="s">
        <v>45</v>
      </c>
      <c r="C234" s="15" t="s">
        <v>46</v>
      </c>
      <c r="D234" s="15" t="s">
        <v>47</v>
      </c>
      <c r="E234" s="16">
        <v>170</v>
      </c>
      <c r="F234" s="17">
        <v>158</v>
      </c>
      <c r="G234" s="17">
        <v>0</v>
      </c>
      <c r="H234" s="17">
        <v>135</v>
      </c>
      <c r="I234" s="15" t="s">
        <v>442</v>
      </c>
      <c r="J234" s="17">
        <v>182</v>
      </c>
      <c r="K234" s="15" t="s">
        <v>443</v>
      </c>
      <c r="L234" s="29" t="s">
        <v>84</v>
      </c>
      <c r="M234" s="28">
        <v>8</v>
      </c>
      <c r="N234" s="28">
        <v>64</v>
      </c>
      <c r="O234" s="29" t="s">
        <v>277</v>
      </c>
      <c r="P234" s="16">
        <v>83</v>
      </c>
      <c r="Q234" s="16">
        <v>97</v>
      </c>
      <c r="R234" s="15" t="s">
        <v>51</v>
      </c>
      <c r="S234" s="16">
        <v>72</v>
      </c>
      <c r="T234" s="15" t="s">
        <v>167</v>
      </c>
      <c r="U234">
        <f t="shared" si="3"/>
        <v>0.34906666666666669</v>
      </c>
    </row>
    <row r="235" spans="1:21" x14ac:dyDescent="0.3">
      <c r="A235" s="14">
        <v>41872</v>
      </c>
      <c r="B235" s="15" t="s">
        <v>45</v>
      </c>
      <c r="C235" s="15" t="s">
        <v>46</v>
      </c>
      <c r="D235" s="15" t="s">
        <v>47</v>
      </c>
      <c r="E235" s="16">
        <v>170</v>
      </c>
      <c r="F235" s="17">
        <v>173</v>
      </c>
      <c r="G235" s="17">
        <v>0</v>
      </c>
      <c r="H235" s="17">
        <v>119</v>
      </c>
      <c r="I235" s="15" t="s">
        <v>51</v>
      </c>
      <c r="J235" s="17">
        <v>227</v>
      </c>
      <c r="K235" s="15" t="s">
        <v>408</v>
      </c>
      <c r="L235" s="29" t="s">
        <v>263</v>
      </c>
      <c r="M235" s="28">
        <v>8</v>
      </c>
      <c r="N235" s="28">
        <v>42</v>
      </c>
      <c r="O235" s="29" t="s">
        <v>250</v>
      </c>
      <c r="P235" s="16">
        <v>74</v>
      </c>
      <c r="Q235" s="16">
        <v>99</v>
      </c>
      <c r="R235" s="15" t="s">
        <v>51</v>
      </c>
      <c r="S235" s="16">
        <v>55</v>
      </c>
      <c r="T235" s="15" t="s">
        <v>215</v>
      </c>
      <c r="U235">
        <f t="shared" si="3"/>
        <v>0.17453333333333335</v>
      </c>
    </row>
    <row r="236" spans="1:21" x14ac:dyDescent="0.3">
      <c r="A236" s="14">
        <v>41873</v>
      </c>
      <c r="B236" s="15" t="s">
        <v>45</v>
      </c>
      <c r="C236" s="15" t="s">
        <v>46</v>
      </c>
      <c r="D236" s="15" t="s">
        <v>47</v>
      </c>
      <c r="E236" s="16">
        <v>170</v>
      </c>
      <c r="F236" s="17">
        <v>184</v>
      </c>
      <c r="G236" s="17">
        <v>0</v>
      </c>
      <c r="H236" s="17">
        <v>153</v>
      </c>
      <c r="I236" s="15" t="s">
        <v>444</v>
      </c>
      <c r="J236" s="17">
        <v>216</v>
      </c>
      <c r="K236" s="15" t="s">
        <v>445</v>
      </c>
      <c r="L236" s="29" t="s">
        <v>263</v>
      </c>
      <c r="M236" s="28">
        <v>6</v>
      </c>
      <c r="N236" s="28">
        <v>47</v>
      </c>
      <c r="O236" s="29" t="s">
        <v>158</v>
      </c>
      <c r="P236" s="16">
        <v>76</v>
      </c>
      <c r="Q236" s="16">
        <v>92</v>
      </c>
      <c r="R236" s="15" t="s">
        <v>51</v>
      </c>
      <c r="S236" s="16">
        <v>62</v>
      </c>
      <c r="T236" s="15" t="s">
        <v>133</v>
      </c>
      <c r="U236">
        <f t="shared" si="3"/>
        <v>0.17453333333333335</v>
      </c>
    </row>
    <row r="237" spans="1:21" x14ac:dyDescent="0.3">
      <c r="A237" s="14">
        <v>41874</v>
      </c>
      <c r="B237" s="15" t="s">
        <v>45</v>
      </c>
      <c r="C237" s="15" t="s">
        <v>46</v>
      </c>
      <c r="D237" s="15" t="s">
        <v>47</v>
      </c>
      <c r="E237" s="16">
        <v>170</v>
      </c>
      <c r="F237" s="17">
        <v>189</v>
      </c>
      <c r="G237" s="17">
        <v>0</v>
      </c>
      <c r="H237" s="17">
        <v>139</v>
      </c>
      <c r="I237" s="15" t="s">
        <v>446</v>
      </c>
      <c r="J237" s="17">
        <v>239</v>
      </c>
      <c r="K237" s="15" t="s">
        <v>447</v>
      </c>
      <c r="L237" s="27" t="s">
        <v>1194</v>
      </c>
      <c r="M237" s="28">
        <v>8</v>
      </c>
      <c r="N237" s="28">
        <v>58</v>
      </c>
      <c r="O237" s="29" t="s">
        <v>121</v>
      </c>
      <c r="P237" s="16">
        <v>70</v>
      </c>
      <c r="Q237" s="16">
        <v>96</v>
      </c>
      <c r="R237" s="15" t="s">
        <v>51</v>
      </c>
      <c r="S237" s="16">
        <v>48</v>
      </c>
      <c r="T237" s="15" t="s">
        <v>215</v>
      </c>
      <c r="U237" t="e">
        <f t="shared" si="3"/>
        <v>#VALUE!</v>
      </c>
    </row>
    <row r="238" spans="1:21" x14ac:dyDescent="0.3">
      <c r="A238" s="14">
        <v>41875</v>
      </c>
      <c r="B238" s="15" t="s">
        <v>45</v>
      </c>
      <c r="C238" s="15" t="s">
        <v>46</v>
      </c>
      <c r="D238" s="15" t="s">
        <v>47</v>
      </c>
      <c r="E238" s="16">
        <v>170</v>
      </c>
      <c r="F238" s="17">
        <v>192</v>
      </c>
      <c r="G238" s="17">
        <v>0</v>
      </c>
      <c r="H238" s="17">
        <v>117</v>
      </c>
      <c r="I238" s="15" t="s">
        <v>159</v>
      </c>
      <c r="J238" s="17">
        <v>268</v>
      </c>
      <c r="K238" s="15" t="s">
        <v>64</v>
      </c>
      <c r="L238" s="29" t="s">
        <v>84</v>
      </c>
      <c r="M238" s="28">
        <v>11</v>
      </c>
      <c r="N238" s="28">
        <v>61</v>
      </c>
      <c r="O238" s="29" t="s">
        <v>164</v>
      </c>
      <c r="P238" s="16">
        <v>69</v>
      </c>
      <c r="Q238" s="16">
        <v>99</v>
      </c>
      <c r="R238" s="15" t="s">
        <v>51</v>
      </c>
      <c r="S238" s="16">
        <v>48</v>
      </c>
      <c r="T238" s="15" t="s">
        <v>121</v>
      </c>
      <c r="U238">
        <f t="shared" si="3"/>
        <v>0.34906666666666669</v>
      </c>
    </row>
    <row r="239" spans="1:21" x14ac:dyDescent="0.3">
      <c r="A239" s="14">
        <v>41876</v>
      </c>
      <c r="B239" s="15" t="s">
        <v>45</v>
      </c>
      <c r="C239" s="15" t="s">
        <v>46</v>
      </c>
      <c r="D239" s="15" t="s">
        <v>47</v>
      </c>
      <c r="E239" s="16">
        <v>170</v>
      </c>
      <c r="F239" s="17">
        <v>220</v>
      </c>
      <c r="G239" s="17">
        <v>0</v>
      </c>
      <c r="H239" s="17">
        <v>137</v>
      </c>
      <c r="I239" s="15" t="s">
        <v>448</v>
      </c>
      <c r="J239" s="17">
        <v>304</v>
      </c>
      <c r="K239" s="15" t="s">
        <v>206</v>
      </c>
      <c r="L239" s="29" t="s">
        <v>263</v>
      </c>
      <c r="M239" s="28">
        <v>14</v>
      </c>
      <c r="N239" s="28">
        <v>72</v>
      </c>
      <c r="O239" s="29" t="s">
        <v>91</v>
      </c>
      <c r="P239" s="16">
        <v>65</v>
      </c>
      <c r="Q239" s="16">
        <v>99</v>
      </c>
      <c r="R239" s="15" t="s">
        <v>367</v>
      </c>
      <c r="S239" s="16">
        <v>37</v>
      </c>
      <c r="T239" s="15" t="s">
        <v>129</v>
      </c>
      <c r="U239">
        <f t="shared" si="3"/>
        <v>0.17453333333333335</v>
      </c>
    </row>
    <row r="240" spans="1:21" x14ac:dyDescent="0.3">
      <c r="A240" s="14">
        <v>41877</v>
      </c>
      <c r="B240" s="15" t="s">
        <v>45</v>
      </c>
      <c r="C240" s="15" t="s">
        <v>46</v>
      </c>
      <c r="D240" s="15" t="s">
        <v>47</v>
      </c>
      <c r="E240" s="16">
        <v>170</v>
      </c>
      <c r="F240" s="17">
        <v>236</v>
      </c>
      <c r="G240" s="17">
        <v>6</v>
      </c>
      <c r="H240" s="17">
        <v>185</v>
      </c>
      <c r="I240" s="15" t="s">
        <v>449</v>
      </c>
      <c r="J240" s="17">
        <v>286</v>
      </c>
      <c r="K240" s="15" t="s">
        <v>278</v>
      </c>
      <c r="L240" s="29" t="s">
        <v>218</v>
      </c>
      <c r="M240" s="28">
        <v>3</v>
      </c>
      <c r="N240" s="28">
        <v>64</v>
      </c>
      <c r="O240" s="29" t="s">
        <v>135</v>
      </c>
      <c r="P240" s="16">
        <v>78</v>
      </c>
      <c r="Q240" s="16">
        <v>96</v>
      </c>
      <c r="R240" s="15" t="s">
        <v>51</v>
      </c>
      <c r="S240" s="16">
        <v>60</v>
      </c>
      <c r="T240" s="15" t="s">
        <v>158</v>
      </c>
      <c r="U240">
        <f t="shared" si="3"/>
        <v>0.52359999999999995</v>
      </c>
    </row>
    <row r="241" spans="1:21" x14ac:dyDescent="0.3">
      <c r="A241" s="14">
        <v>41878</v>
      </c>
      <c r="B241" s="15" t="s">
        <v>45</v>
      </c>
      <c r="C241" s="15" t="s">
        <v>46</v>
      </c>
      <c r="D241" s="15" t="s">
        <v>47</v>
      </c>
      <c r="E241" s="16">
        <v>170</v>
      </c>
      <c r="F241" s="17">
        <v>242</v>
      </c>
      <c r="G241" s="17">
        <v>14</v>
      </c>
      <c r="H241" s="17">
        <v>175</v>
      </c>
      <c r="I241" s="15" t="s">
        <v>223</v>
      </c>
      <c r="J241" s="17">
        <v>308</v>
      </c>
      <c r="K241" s="15" t="s">
        <v>450</v>
      </c>
      <c r="L241" s="27">
        <v>36</v>
      </c>
      <c r="M241" s="28">
        <v>14</v>
      </c>
      <c r="N241" s="28">
        <v>58</v>
      </c>
      <c r="O241" s="29" t="s">
        <v>201</v>
      </c>
      <c r="P241" s="16">
        <v>67</v>
      </c>
      <c r="Q241" s="16">
        <v>99</v>
      </c>
      <c r="R241" s="15" t="s">
        <v>232</v>
      </c>
      <c r="S241" s="16">
        <v>48</v>
      </c>
      <c r="T241" s="15" t="s">
        <v>91</v>
      </c>
      <c r="U241">
        <f t="shared" si="3"/>
        <v>6.2831999999999999</v>
      </c>
    </row>
    <row r="242" spans="1:21" x14ac:dyDescent="0.3">
      <c r="A242" s="14">
        <v>41879</v>
      </c>
      <c r="B242" s="15" t="s">
        <v>45</v>
      </c>
      <c r="C242" s="15" t="s">
        <v>46</v>
      </c>
      <c r="D242" s="15" t="s">
        <v>47</v>
      </c>
      <c r="E242" s="16">
        <v>170</v>
      </c>
      <c r="F242" s="17">
        <v>189</v>
      </c>
      <c r="G242" s="17">
        <v>20</v>
      </c>
      <c r="H242" s="17">
        <v>165</v>
      </c>
      <c r="I242" s="15" t="s">
        <v>51</v>
      </c>
      <c r="J242" s="17">
        <v>213</v>
      </c>
      <c r="K242" s="15" t="s">
        <v>115</v>
      </c>
      <c r="L242" s="27">
        <v>32</v>
      </c>
      <c r="M242" s="28">
        <v>8</v>
      </c>
      <c r="N242" s="28">
        <v>44</v>
      </c>
      <c r="O242" s="29" t="s">
        <v>258</v>
      </c>
      <c r="P242" s="16">
        <v>89</v>
      </c>
      <c r="Q242" s="16">
        <v>98</v>
      </c>
      <c r="R242" s="15" t="s">
        <v>51</v>
      </c>
      <c r="S242" s="16">
        <v>67</v>
      </c>
      <c r="T242" s="15" t="s">
        <v>201</v>
      </c>
      <c r="U242">
        <f t="shared" si="3"/>
        <v>5.5850666666666671</v>
      </c>
    </row>
    <row r="243" spans="1:21" x14ac:dyDescent="0.3">
      <c r="A243" s="14">
        <v>41880</v>
      </c>
      <c r="B243" s="15" t="s">
        <v>45</v>
      </c>
      <c r="C243" s="15" t="s">
        <v>46</v>
      </c>
      <c r="D243" s="15" t="s">
        <v>47</v>
      </c>
      <c r="E243" s="16">
        <v>170</v>
      </c>
      <c r="F243" s="17">
        <v>192</v>
      </c>
      <c r="G243" s="17">
        <v>0</v>
      </c>
      <c r="H243" s="17">
        <v>151</v>
      </c>
      <c r="I243" s="15" t="s">
        <v>451</v>
      </c>
      <c r="J243" s="17">
        <v>233</v>
      </c>
      <c r="K243" s="15" t="s">
        <v>58</v>
      </c>
      <c r="L243" s="29" t="s">
        <v>84</v>
      </c>
      <c r="M243" s="28">
        <v>11</v>
      </c>
      <c r="N243" s="28">
        <v>58</v>
      </c>
      <c r="O243" s="29" t="s">
        <v>52</v>
      </c>
      <c r="P243" s="16">
        <v>79</v>
      </c>
      <c r="Q243" s="16">
        <v>99</v>
      </c>
      <c r="R243" s="15" t="s">
        <v>195</v>
      </c>
      <c r="S243" s="16">
        <v>63</v>
      </c>
      <c r="T243" s="15" t="s">
        <v>169</v>
      </c>
      <c r="U243">
        <f t="shared" si="3"/>
        <v>0.34906666666666669</v>
      </c>
    </row>
    <row r="244" spans="1:21" x14ac:dyDescent="0.3">
      <c r="A244" s="14">
        <v>41881</v>
      </c>
      <c r="B244" s="15" t="s">
        <v>45</v>
      </c>
      <c r="C244" s="15" t="s">
        <v>46</v>
      </c>
      <c r="D244" s="15" t="s">
        <v>47</v>
      </c>
      <c r="E244" s="16">
        <v>170</v>
      </c>
      <c r="F244" s="17">
        <v>198</v>
      </c>
      <c r="G244" s="17">
        <v>0</v>
      </c>
      <c r="H244" s="17">
        <v>145</v>
      </c>
      <c r="I244" s="15" t="s">
        <v>452</v>
      </c>
      <c r="J244" s="17">
        <v>251</v>
      </c>
      <c r="K244" s="15" t="s">
        <v>228</v>
      </c>
      <c r="L244" s="29" t="s">
        <v>218</v>
      </c>
      <c r="M244" s="28">
        <v>11</v>
      </c>
      <c r="N244" s="28">
        <v>47</v>
      </c>
      <c r="O244" s="29" t="s">
        <v>206</v>
      </c>
      <c r="P244" s="16">
        <v>73</v>
      </c>
      <c r="Q244" s="16">
        <v>98</v>
      </c>
      <c r="R244" s="15" t="s">
        <v>174</v>
      </c>
      <c r="S244" s="16">
        <v>57</v>
      </c>
      <c r="T244" s="15" t="s">
        <v>117</v>
      </c>
      <c r="U244">
        <f t="shared" si="3"/>
        <v>0.52359999999999995</v>
      </c>
    </row>
    <row r="245" spans="1:21" x14ac:dyDescent="0.3">
      <c r="A245" s="14">
        <v>41882</v>
      </c>
      <c r="B245" s="15" t="s">
        <v>45</v>
      </c>
      <c r="C245" s="15" t="s">
        <v>46</v>
      </c>
      <c r="D245" s="15" t="s">
        <v>47</v>
      </c>
      <c r="E245" s="16">
        <v>170</v>
      </c>
      <c r="F245" s="17">
        <v>206</v>
      </c>
      <c r="G245" s="17">
        <v>2</v>
      </c>
      <c r="H245" s="17">
        <v>139</v>
      </c>
      <c r="I245" s="15" t="s">
        <v>296</v>
      </c>
      <c r="J245" s="17">
        <v>273</v>
      </c>
      <c r="K245" s="15" t="s">
        <v>134</v>
      </c>
      <c r="L245" s="29" t="s">
        <v>263</v>
      </c>
      <c r="M245" s="28">
        <v>8</v>
      </c>
      <c r="N245" s="28">
        <v>61</v>
      </c>
      <c r="O245" s="29" t="s">
        <v>139</v>
      </c>
      <c r="P245" s="16">
        <v>74</v>
      </c>
      <c r="Q245" s="16">
        <v>98</v>
      </c>
      <c r="R245" s="15" t="s">
        <v>51</v>
      </c>
      <c r="S245" s="16">
        <v>51</v>
      </c>
      <c r="T245" s="15" t="s">
        <v>91</v>
      </c>
      <c r="U245">
        <f t="shared" si="3"/>
        <v>0.17453333333333335</v>
      </c>
    </row>
    <row r="246" spans="1:21" x14ac:dyDescent="0.3">
      <c r="A246" s="14">
        <v>41883</v>
      </c>
      <c r="B246" s="15" t="s">
        <v>45</v>
      </c>
      <c r="C246" s="15" t="s">
        <v>46</v>
      </c>
      <c r="D246" s="15" t="s">
        <v>47</v>
      </c>
      <c r="E246" s="16">
        <v>170</v>
      </c>
      <c r="F246" s="17">
        <v>225</v>
      </c>
      <c r="G246" s="17">
        <v>0</v>
      </c>
      <c r="H246" s="17">
        <v>176</v>
      </c>
      <c r="I246" s="15" t="s">
        <v>453</v>
      </c>
      <c r="J246" s="17">
        <v>274</v>
      </c>
      <c r="K246" s="15" t="s">
        <v>431</v>
      </c>
      <c r="L246" s="29" t="s">
        <v>218</v>
      </c>
      <c r="M246" s="28">
        <v>14</v>
      </c>
      <c r="N246" s="28">
        <v>61</v>
      </c>
      <c r="O246" s="29" t="s">
        <v>206</v>
      </c>
      <c r="P246" s="16">
        <v>75</v>
      </c>
      <c r="Q246" s="16">
        <v>98</v>
      </c>
      <c r="R246" s="15" t="s">
        <v>51</v>
      </c>
      <c r="S246" s="16">
        <v>57</v>
      </c>
      <c r="T246" s="15" t="s">
        <v>117</v>
      </c>
      <c r="U246">
        <f t="shared" si="3"/>
        <v>0.52359999999999995</v>
      </c>
    </row>
    <row r="247" spans="1:21" x14ac:dyDescent="0.3">
      <c r="A247" s="14">
        <v>41884</v>
      </c>
      <c r="B247" s="15" t="s">
        <v>45</v>
      </c>
      <c r="C247" s="15" t="s">
        <v>46</v>
      </c>
      <c r="D247" s="15" t="s">
        <v>47</v>
      </c>
      <c r="E247" s="16">
        <v>170</v>
      </c>
      <c r="F247" s="17">
        <v>242</v>
      </c>
      <c r="G247" s="17">
        <v>0</v>
      </c>
      <c r="H247" s="17">
        <v>173</v>
      </c>
      <c r="I247" s="15" t="s">
        <v>373</v>
      </c>
      <c r="J247" s="17">
        <v>310</v>
      </c>
      <c r="K247" s="15" t="s">
        <v>454</v>
      </c>
      <c r="L247" s="29" t="s">
        <v>263</v>
      </c>
      <c r="M247" s="28">
        <v>17</v>
      </c>
      <c r="N247" s="28">
        <v>50</v>
      </c>
      <c r="O247" s="29" t="s">
        <v>128</v>
      </c>
      <c r="P247" s="16">
        <v>67</v>
      </c>
      <c r="Q247" s="16">
        <v>96</v>
      </c>
      <c r="R247" s="15" t="s">
        <v>80</v>
      </c>
      <c r="S247" s="16">
        <v>47</v>
      </c>
      <c r="T247" s="15" t="s">
        <v>121</v>
      </c>
      <c r="U247">
        <f t="shared" si="3"/>
        <v>0.17453333333333335</v>
      </c>
    </row>
    <row r="248" spans="1:21" x14ac:dyDescent="0.3">
      <c r="A248" s="14">
        <v>41885</v>
      </c>
      <c r="B248" s="15" t="s">
        <v>45</v>
      </c>
      <c r="C248" s="15" t="s">
        <v>46</v>
      </c>
      <c r="D248" s="15" t="s">
        <v>47</v>
      </c>
      <c r="E248" s="16">
        <v>170</v>
      </c>
      <c r="F248" s="17">
        <v>210</v>
      </c>
      <c r="G248" s="17">
        <v>8</v>
      </c>
      <c r="H248" s="17">
        <v>160</v>
      </c>
      <c r="I248" s="15" t="s">
        <v>437</v>
      </c>
      <c r="J248" s="17">
        <v>261</v>
      </c>
      <c r="K248" s="15" t="s">
        <v>455</v>
      </c>
      <c r="L248" s="29" t="s">
        <v>116</v>
      </c>
      <c r="M248" s="28">
        <v>11</v>
      </c>
      <c r="N248" s="28">
        <v>61</v>
      </c>
      <c r="O248" s="29" t="s">
        <v>192</v>
      </c>
      <c r="P248" s="16">
        <v>83</v>
      </c>
      <c r="Q248" s="16">
        <v>98</v>
      </c>
      <c r="R248" s="15" t="s">
        <v>51</v>
      </c>
      <c r="S248" s="16">
        <v>62</v>
      </c>
      <c r="T248" s="15" t="s">
        <v>250</v>
      </c>
      <c r="U248">
        <f t="shared" si="3"/>
        <v>0.69813333333333338</v>
      </c>
    </row>
    <row r="249" spans="1:21" x14ac:dyDescent="0.3">
      <c r="A249" s="14">
        <v>41886</v>
      </c>
      <c r="B249" s="15" t="s">
        <v>45</v>
      </c>
      <c r="C249" s="15" t="s">
        <v>46</v>
      </c>
      <c r="D249" s="15" t="s">
        <v>47</v>
      </c>
      <c r="E249" s="16">
        <v>170</v>
      </c>
      <c r="F249" s="17">
        <v>210</v>
      </c>
      <c r="G249" s="17">
        <v>10</v>
      </c>
      <c r="H249" s="17">
        <v>182</v>
      </c>
      <c r="I249" s="15" t="s">
        <v>399</v>
      </c>
      <c r="J249" s="17">
        <v>237</v>
      </c>
      <c r="K249" s="15" t="s">
        <v>214</v>
      </c>
      <c r="L249" s="29" t="s">
        <v>84</v>
      </c>
      <c r="M249" s="28">
        <v>6</v>
      </c>
      <c r="N249" s="28">
        <v>36</v>
      </c>
      <c r="O249" s="29" t="s">
        <v>50</v>
      </c>
      <c r="P249" s="16">
        <v>85</v>
      </c>
      <c r="Q249" s="16">
        <v>99</v>
      </c>
      <c r="R249" s="15" t="s">
        <v>51</v>
      </c>
      <c r="S249" s="16">
        <v>70</v>
      </c>
      <c r="T249" s="15" t="s">
        <v>51</v>
      </c>
      <c r="U249">
        <f t="shared" si="3"/>
        <v>0.34906666666666669</v>
      </c>
    </row>
    <row r="250" spans="1:21" x14ac:dyDescent="0.3">
      <c r="A250" s="14">
        <v>41887</v>
      </c>
      <c r="B250" s="15" t="s">
        <v>45</v>
      </c>
      <c r="C250" s="15" t="s">
        <v>46</v>
      </c>
      <c r="D250" s="15" t="s">
        <v>47</v>
      </c>
      <c r="E250" s="16">
        <v>170</v>
      </c>
      <c r="F250" s="17">
        <v>222</v>
      </c>
      <c r="G250" s="17">
        <v>4</v>
      </c>
      <c r="H250" s="17">
        <v>168</v>
      </c>
      <c r="I250" s="15" t="s">
        <v>156</v>
      </c>
      <c r="J250" s="17">
        <v>277</v>
      </c>
      <c r="K250" s="15" t="s">
        <v>456</v>
      </c>
      <c r="L250" s="27">
        <v>35</v>
      </c>
      <c r="M250" s="28">
        <v>6</v>
      </c>
      <c r="N250" s="28">
        <v>50</v>
      </c>
      <c r="O250" s="29" t="s">
        <v>186</v>
      </c>
      <c r="P250" s="16">
        <v>78</v>
      </c>
      <c r="Q250" s="16">
        <v>99</v>
      </c>
      <c r="R250" s="15" t="s">
        <v>51</v>
      </c>
      <c r="S250" s="16">
        <v>54</v>
      </c>
      <c r="T250" s="15" t="s">
        <v>201</v>
      </c>
      <c r="U250">
        <f t="shared" si="3"/>
        <v>6.1086666666666662</v>
      </c>
    </row>
    <row r="251" spans="1:21" x14ac:dyDescent="0.3">
      <c r="A251" s="14">
        <v>41888</v>
      </c>
      <c r="B251" s="15" t="s">
        <v>45</v>
      </c>
      <c r="C251" s="15" t="s">
        <v>46</v>
      </c>
      <c r="D251" s="15" t="s">
        <v>47</v>
      </c>
      <c r="E251" s="16">
        <v>170</v>
      </c>
      <c r="F251" s="17">
        <v>217</v>
      </c>
      <c r="G251" s="17">
        <v>6</v>
      </c>
      <c r="H251" s="17">
        <v>154</v>
      </c>
      <c r="I251" s="15" t="s">
        <v>360</v>
      </c>
      <c r="J251" s="17">
        <v>280</v>
      </c>
      <c r="K251" s="15" t="s">
        <v>457</v>
      </c>
      <c r="L251" s="29" t="s">
        <v>116</v>
      </c>
      <c r="M251" s="28">
        <v>6</v>
      </c>
      <c r="N251" s="28">
        <v>64</v>
      </c>
      <c r="O251" s="29" t="s">
        <v>135</v>
      </c>
      <c r="P251" s="16">
        <v>73</v>
      </c>
      <c r="Q251" s="16">
        <v>100</v>
      </c>
      <c r="R251" s="15" t="s">
        <v>51</v>
      </c>
      <c r="S251" s="16">
        <v>52</v>
      </c>
      <c r="T251" s="15" t="s">
        <v>51</v>
      </c>
      <c r="U251">
        <f t="shared" si="3"/>
        <v>0.69813333333333338</v>
      </c>
    </row>
    <row r="252" spans="1:21" x14ac:dyDescent="0.3">
      <c r="A252" s="14">
        <v>41889</v>
      </c>
      <c r="B252" s="15" t="s">
        <v>45</v>
      </c>
      <c r="C252" s="15" t="s">
        <v>46</v>
      </c>
      <c r="D252" s="15" t="s">
        <v>47</v>
      </c>
      <c r="E252" s="16">
        <v>170</v>
      </c>
      <c r="F252" s="17">
        <v>212</v>
      </c>
      <c r="G252" s="17">
        <v>98</v>
      </c>
      <c r="H252" s="17">
        <v>163</v>
      </c>
      <c r="I252" s="15" t="s">
        <v>111</v>
      </c>
      <c r="J252" s="17">
        <v>261</v>
      </c>
      <c r="K252" s="15" t="s">
        <v>351</v>
      </c>
      <c r="L252" s="27" t="s">
        <v>1194</v>
      </c>
      <c r="M252" s="28">
        <v>3</v>
      </c>
      <c r="N252" s="28">
        <v>42</v>
      </c>
      <c r="O252" s="29" t="s">
        <v>148</v>
      </c>
      <c r="P252" s="16">
        <v>91</v>
      </c>
      <c r="Q252" s="16">
        <v>100</v>
      </c>
      <c r="R252" s="15" t="s">
        <v>51</v>
      </c>
      <c r="S252" s="16">
        <v>63</v>
      </c>
      <c r="T252" s="15" t="s">
        <v>209</v>
      </c>
      <c r="U252" t="e">
        <f t="shared" si="3"/>
        <v>#VALUE!</v>
      </c>
    </row>
    <row r="253" spans="1:21" x14ac:dyDescent="0.3">
      <c r="A253" s="14">
        <v>41890</v>
      </c>
      <c r="B253" s="15" t="s">
        <v>45</v>
      </c>
      <c r="C253" s="15" t="s">
        <v>46</v>
      </c>
      <c r="D253" s="15" t="s">
        <v>47</v>
      </c>
      <c r="E253" s="16">
        <v>170</v>
      </c>
      <c r="F253" s="17">
        <v>217</v>
      </c>
      <c r="G253" s="17">
        <v>0</v>
      </c>
      <c r="H253" s="17">
        <v>162</v>
      </c>
      <c r="I253" s="15" t="s">
        <v>258</v>
      </c>
      <c r="J253" s="17">
        <v>272</v>
      </c>
      <c r="K253" s="15" t="s">
        <v>458</v>
      </c>
      <c r="L253" s="29" t="s">
        <v>84</v>
      </c>
      <c r="M253" s="28">
        <v>11</v>
      </c>
      <c r="N253" s="28">
        <v>61</v>
      </c>
      <c r="O253" s="29" t="s">
        <v>52</v>
      </c>
      <c r="P253" s="16">
        <v>77</v>
      </c>
      <c r="Q253" s="16">
        <v>98</v>
      </c>
      <c r="R253" s="15" t="s">
        <v>80</v>
      </c>
      <c r="S253" s="16">
        <v>55</v>
      </c>
      <c r="T253" s="15" t="s">
        <v>113</v>
      </c>
      <c r="U253">
        <f t="shared" si="3"/>
        <v>0.34906666666666669</v>
      </c>
    </row>
    <row r="254" spans="1:21" x14ac:dyDescent="0.3">
      <c r="A254" s="14">
        <v>41891</v>
      </c>
      <c r="B254" s="15" t="s">
        <v>45</v>
      </c>
      <c r="C254" s="15" t="s">
        <v>46</v>
      </c>
      <c r="D254" s="15" t="s">
        <v>47</v>
      </c>
      <c r="E254" s="16">
        <v>170</v>
      </c>
      <c r="F254" s="17">
        <v>223</v>
      </c>
      <c r="G254" s="17">
        <v>0</v>
      </c>
      <c r="H254" s="17">
        <v>157</v>
      </c>
      <c r="I254" s="15" t="s">
        <v>123</v>
      </c>
      <c r="J254" s="17">
        <v>289</v>
      </c>
      <c r="K254" s="15" t="s">
        <v>459</v>
      </c>
      <c r="L254" s="29" t="s">
        <v>263</v>
      </c>
      <c r="M254" s="28">
        <v>11</v>
      </c>
      <c r="N254" s="28">
        <v>53</v>
      </c>
      <c r="O254" s="29" t="s">
        <v>148</v>
      </c>
      <c r="P254" s="16">
        <v>77</v>
      </c>
      <c r="Q254" s="16">
        <v>98</v>
      </c>
      <c r="R254" s="15" t="s">
        <v>51</v>
      </c>
      <c r="S254" s="16">
        <v>51</v>
      </c>
      <c r="T254" s="15" t="s">
        <v>135</v>
      </c>
      <c r="U254">
        <f t="shared" si="3"/>
        <v>0.17453333333333335</v>
      </c>
    </row>
    <row r="255" spans="1:21" x14ac:dyDescent="0.3">
      <c r="A255" s="14">
        <v>41892</v>
      </c>
      <c r="B255" s="15" t="s">
        <v>45</v>
      </c>
      <c r="C255" s="15" t="s">
        <v>46</v>
      </c>
      <c r="D255" s="15" t="s">
        <v>47</v>
      </c>
      <c r="E255" s="16">
        <v>170</v>
      </c>
      <c r="F255" s="17">
        <v>230</v>
      </c>
      <c r="G255" s="17">
        <v>0</v>
      </c>
      <c r="H255" s="17">
        <v>160</v>
      </c>
      <c r="I255" s="15" t="s">
        <v>301</v>
      </c>
      <c r="J255" s="17">
        <v>301</v>
      </c>
      <c r="K255" s="15" t="s">
        <v>386</v>
      </c>
      <c r="L255" s="29" t="s">
        <v>84</v>
      </c>
      <c r="M255" s="28">
        <v>11</v>
      </c>
      <c r="N255" s="28">
        <v>61</v>
      </c>
      <c r="O255" s="29" t="s">
        <v>89</v>
      </c>
      <c r="P255" s="16">
        <v>75</v>
      </c>
      <c r="Q255" s="16">
        <v>99</v>
      </c>
      <c r="R255" s="15" t="s">
        <v>460</v>
      </c>
      <c r="S255" s="16">
        <v>48</v>
      </c>
      <c r="T255" s="15" t="s">
        <v>71</v>
      </c>
      <c r="U255">
        <f t="shared" si="3"/>
        <v>0.34906666666666669</v>
      </c>
    </row>
    <row r="256" spans="1:21" x14ac:dyDescent="0.3">
      <c r="A256" s="14">
        <v>41893</v>
      </c>
      <c r="B256" s="15" t="s">
        <v>45</v>
      </c>
      <c r="C256" s="15" t="s">
        <v>46</v>
      </c>
      <c r="D256" s="15" t="s">
        <v>47</v>
      </c>
      <c r="E256" s="16">
        <v>170</v>
      </c>
      <c r="F256" s="17">
        <v>222</v>
      </c>
      <c r="G256" s="17">
        <v>0</v>
      </c>
      <c r="H256" s="17">
        <v>167</v>
      </c>
      <c r="I256" s="15" t="s">
        <v>461</v>
      </c>
      <c r="J256" s="17">
        <v>278</v>
      </c>
      <c r="K256" s="15" t="s">
        <v>462</v>
      </c>
      <c r="L256" s="29" t="s">
        <v>84</v>
      </c>
      <c r="M256" s="28">
        <v>11</v>
      </c>
      <c r="N256" s="28">
        <v>58</v>
      </c>
      <c r="O256" s="29" t="s">
        <v>89</v>
      </c>
      <c r="P256" s="16">
        <v>75</v>
      </c>
      <c r="Q256" s="16">
        <v>98</v>
      </c>
      <c r="R256" s="15" t="s">
        <v>51</v>
      </c>
      <c r="S256" s="16">
        <v>52</v>
      </c>
      <c r="T256" s="15" t="s">
        <v>117</v>
      </c>
      <c r="U256">
        <f t="shared" si="3"/>
        <v>0.34906666666666669</v>
      </c>
    </row>
    <row r="257" spans="1:21" x14ac:dyDescent="0.3">
      <c r="A257" s="14">
        <v>41894</v>
      </c>
      <c r="B257" s="15" t="s">
        <v>45</v>
      </c>
      <c r="C257" s="15" t="s">
        <v>46</v>
      </c>
      <c r="D257" s="15" t="s">
        <v>47</v>
      </c>
      <c r="E257" s="16">
        <v>170</v>
      </c>
      <c r="F257" s="17">
        <v>220</v>
      </c>
      <c r="G257" s="17">
        <v>0</v>
      </c>
      <c r="H257" s="17">
        <v>161</v>
      </c>
      <c r="I257" s="15" t="s">
        <v>463</v>
      </c>
      <c r="J257" s="17">
        <v>279</v>
      </c>
      <c r="K257" s="15" t="s">
        <v>464</v>
      </c>
      <c r="L257" s="29" t="s">
        <v>116</v>
      </c>
      <c r="M257" s="28">
        <v>11</v>
      </c>
      <c r="N257" s="28">
        <v>67</v>
      </c>
      <c r="O257" s="29" t="s">
        <v>121</v>
      </c>
      <c r="P257" s="16">
        <v>76</v>
      </c>
      <c r="Q257" s="16">
        <v>100</v>
      </c>
      <c r="R257" s="15" t="s">
        <v>280</v>
      </c>
      <c r="S257" s="16">
        <v>53</v>
      </c>
      <c r="T257" s="15" t="s">
        <v>89</v>
      </c>
      <c r="U257">
        <f t="shared" si="3"/>
        <v>0.69813333333333338</v>
      </c>
    </row>
    <row r="258" spans="1:21" x14ac:dyDescent="0.3">
      <c r="A258" s="14">
        <v>41895</v>
      </c>
      <c r="B258" s="15" t="s">
        <v>45</v>
      </c>
      <c r="C258" s="15" t="s">
        <v>46</v>
      </c>
      <c r="D258" s="15" t="s">
        <v>47</v>
      </c>
      <c r="E258" s="16">
        <v>170</v>
      </c>
      <c r="F258" s="17">
        <v>214</v>
      </c>
      <c r="G258" s="17">
        <v>108</v>
      </c>
      <c r="H258" s="17">
        <v>159</v>
      </c>
      <c r="I258" s="15" t="s">
        <v>465</v>
      </c>
      <c r="J258" s="17">
        <v>269</v>
      </c>
      <c r="K258" s="15" t="s">
        <v>466</v>
      </c>
      <c r="L258" s="29" t="s">
        <v>84</v>
      </c>
      <c r="M258" s="28">
        <v>11</v>
      </c>
      <c r="N258" s="28">
        <v>58</v>
      </c>
      <c r="O258" s="29" t="s">
        <v>91</v>
      </c>
      <c r="P258" s="16">
        <v>80</v>
      </c>
      <c r="Q258" s="16">
        <v>99</v>
      </c>
      <c r="R258" s="15" t="s">
        <v>51</v>
      </c>
      <c r="S258" s="16">
        <v>61</v>
      </c>
      <c r="T258" s="15" t="s">
        <v>113</v>
      </c>
      <c r="U258">
        <f t="shared" si="3"/>
        <v>0.34906666666666669</v>
      </c>
    </row>
    <row r="259" spans="1:21" x14ac:dyDescent="0.3">
      <c r="A259" s="14">
        <v>41896</v>
      </c>
      <c r="B259" s="15" t="s">
        <v>45</v>
      </c>
      <c r="C259" s="15" t="s">
        <v>46</v>
      </c>
      <c r="D259" s="15" t="s">
        <v>47</v>
      </c>
      <c r="E259" s="16">
        <v>170</v>
      </c>
      <c r="F259" s="17">
        <v>198</v>
      </c>
      <c r="G259" s="17">
        <v>134</v>
      </c>
      <c r="H259" s="17">
        <v>149</v>
      </c>
      <c r="I259" s="15" t="s">
        <v>172</v>
      </c>
      <c r="J259" s="17">
        <v>246</v>
      </c>
      <c r="K259" s="15" t="s">
        <v>173</v>
      </c>
      <c r="L259" s="29" t="s">
        <v>401</v>
      </c>
      <c r="M259" s="28">
        <v>3</v>
      </c>
      <c r="N259" s="28">
        <v>86</v>
      </c>
      <c r="O259" s="29" t="s">
        <v>52</v>
      </c>
      <c r="P259" s="16">
        <v>81</v>
      </c>
      <c r="Q259" s="16">
        <v>99</v>
      </c>
      <c r="R259" s="15" t="s">
        <v>51</v>
      </c>
      <c r="S259" s="16">
        <v>61</v>
      </c>
      <c r="T259" s="15" t="s">
        <v>81</v>
      </c>
      <c r="U259">
        <f t="shared" si="3"/>
        <v>1.0471999999999999</v>
      </c>
    </row>
    <row r="260" spans="1:21" x14ac:dyDescent="0.3">
      <c r="A260" s="14">
        <v>41897</v>
      </c>
      <c r="B260" s="15" t="s">
        <v>45</v>
      </c>
      <c r="C260" s="15" t="s">
        <v>46</v>
      </c>
      <c r="D260" s="15" t="s">
        <v>47</v>
      </c>
      <c r="E260" s="16">
        <v>170</v>
      </c>
      <c r="F260" s="17">
        <v>199</v>
      </c>
      <c r="G260" s="17">
        <v>2</v>
      </c>
      <c r="H260" s="17">
        <v>130</v>
      </c>
      <c r="I260" s="15" t="s">
        <v>437</v>
      </c>
      <c r="J260" s="17">
        <v>268</v>
      </c>
      <c r="K260" s="15" t="s">
        <v>406</v>
      </c>
      <c r="L260" s="27">
        <v>24</v>
      </c>
      <c r="M260" s="28">
        <v>8</v>
      </c>
      <c r="N260" s="28">
        <v>72</v>
      </c>
      <c r="O260" s="29" t="s">
        <v>169</v>
      </c>
      <c r="P260" s="16">
        <v>72</v>
      </c>
      <c r="Q260" s="16">
        <v>99</v>
      </c>
      <c r="R260" s="15" t="s">
        <v>205</v>
      </c>
      <c r="S260" s="16">
        <v>40</v>
      </c>
      <c r="T260" s="15" t="s">
        <v>264</v>
      </c>
      <c r="U260">
        <f t="shared" ref="U260:U323" si="4">L260*$V$3/$V$5*$V$4</f>
        <v>4.1887999999999996</v>
      </c>
    </row>
    <row r="261" spans="1:21" x14ac:dyDescent="0.3">
      <c r="A261" s="14">
        <v>41898</v>
      </c>
      <c r="B261" s="15" t="s">
        <v>45</v>
      </c>
      <c r="C261" s="15" t="s">
        <v>46</v>
      </c>
      <c r="D261" s="15" t="s">
        <v>47</v>
      </c>
      <c r="E261" s="16">
        <v>170</v>
      </c>
      <c r="F261" s="17">
        <v>224</v>
      </c>
      <c r="G261" s="17">
        <v>0</v>
      </c>
      <c r="H261" s="17">
        <v>162</v>
      </c>
      <c r="I261" s="15" t="s">
        <v>467</v>
      </c>
      <c r="J261" s="17">
        <v>285</v>
      </c>
      <c r="K261" s="15" t="s">
        <v>328</v>
      </c>
      <c r="L261" s="27">
        <v>21</v>
      </c>
      <c r="M261" s="28">
        <v>8</v>
      </c>
      <c r="N261" s="28">
        <v>150</v>
      </c>
      <c r="O261" s="29" t="s">
        <v>158</v>
      </c>
      <c r="P261" s="16">
        <v>67</v>
      </c>
      <c r="Q261" s="16">
        <v>98</v>
      </c>
      <c r="R261" s="15" t="s">
        <v>51</v>
      </c>
      <c r="S261" s="16">
        <v>33</v>
      </c>
      <c r="T261" s="15" t="s">
        <v>121</v>
      </c>
      <c r="U261">
        <f t="shared" si="4"/>
        <v>3.6652</v>
      </c>
    </row>
    <row r="262" spans="1:21" x14ac:dyDescent="0.3">
      <c r="A262" s="14">
        <v>41899</v>
      </c>
      <c r="B262" s="15" t="s">
        <v>45</v>
      </c>
      <c r="C262" s="15" t="s">
        <v>46</v>
      </c>
      <c r="D262" s="15" t="s">
        <v>47</v>
      </c>
      <c r="E262" s="16">
        <v>170</v>
      </c>
      <c r="F262" s="17">
        <v>226</v>
      </c>
      <c r="G262" s="17">
        <v>30</v>
      </c>
      <c r="H262" s="17">
        <v>164</v>
      </c>
      <c r="I262" s="15" t="s">
        <v>468</v>
      </c>
      <c r="J262" s="17">
        <v>289</v>
      </c>
      <c r="K262" s="15" t="s">
        <v>469</v>
      </c>
      <c r="L262" s="29" t="s">
        <v>132</v>
      </c>
      <c r="M262" s="28">
        <v>19</v>
      </c>
      <c r="N262" s="28">
        <v>103</v>
      </c>
      <c r="O262" s="29" t="s">
        <v>169</v>
      </c>
      <c r="P262" s="16">
        <v>63</v>
      </c>
      <c r="Q262" s="16">
        <v>94</v>
      </c>
      <c r="R262" s="15" t="s">
        <v>56</v>
      </c>
      <c r="S262" s="16">
        <v>38</v>
      </c>
      <c r="T262" s="15" t="s">
        <v>135</v>
      </c>
      <c r="U262">
        <f t="shared" si="4"/>
        <v>1.3962666666666668</v>
      </c>
    </row>
    <row r="263" spans="1:21" x14ac:dyDescent="0.3">
      <c r="A263" s="14">
        <v>41900</v>
      </c>
      <c r="B263" s="15" t="s">
        <v>45</v>
      </c>
      <c r="C263" s="15" t="s">
        <v>46</v>
      </c>
      <c r="D263" s="15" t="s">
        <v>47</v>
      </c>
      <c r="E263" s="16">
        <v>170</v>
      </c>
      <c r="F263" s="17">
        <v>214</v>
      </c>
      <c r="G263" s="17">
        <v>0</v>
      </c>
      <c r="H263" s="17">
        <v>163</v>
      </c>
      <c r="I263" s="15" t="s">
        <v>470</v>
      </c>
      <c r="J263" s="17">
        <v>265</v>
      </c>
      <c r="K263" s="15" t="s">
        <v>393</v>
      </c>
      <c r="L263" s="27">
        <v>23</v>
      </c>
      <c r="M263" s="28">
        <v>19</v>
      </c>
      <c r="N263" s="28">
        <v>128</v>
      </c>
      <c r="O263" s="29" t="s">
        <v>118</v>
      </c>
      <c r="P263" s="16">
        <v>59</v>
      </c>
      <c r="Q263" s="16">
        <v>89</v>
      </c>
      <c r="R263" s="15" t="s">
        <v>88</v>
      </c>
      <c r="S263" s="16">
        <v>38</v>
      </c>
      <c r="T263" s="15" t="s">
        <v>81</v>
      </c>
      <c r="U263">
        <f t="shared" si="4"/>
        <v>4.0142666666666669</v>
      </c>
    </row>
    <row r="264" spans="1:21" x14ac:dyDescent="0.3">
      <c r="A264" s="14">
        <v>41901</v>
      </c>
      <c r="B264" s="15" t="s">
        <v>45</v>
      </c>
      <c r="C264" s="15" t="s">
        <v>46</v>
      </c>
      <c r="D264" s="15" t="s">
        <v>47</v>
      </c>
      <c r="E264" s="16">
        <v>170</v>
      </c>
      <c r="F264" s="17">
        <v>218</v>
      </c>
      <c r="G264" s="17">
        <v>0</v>
      </c>
      <c r="H264" s="17">
        <v>163</v>
      </c>
      <c r="I264" s="15" t="s">
        <v>115</v>
      </c>
      <c r="J264" s="17">
        <v>272</v>
      </c>
      <c r="K264" s="15" t="s">
        <v>443</v>
      </c>
      <c r="L264" s="27">
        <v>22</v>
      </c>
      <c r="M264" s="28">
        <v>14</v>
      </c>
      <c r="N264" s="28">
        <v>92</v>
      </c>
      <c r="O264" s="29" t="s">
        <v>352</v>
      </c>
      <c r="P264" s="16">
        <v>56</v>
      </c>
      <c r="Q264" s="16">
        <v>90</v>
      </c>
      <c r="R264" s="15" t="s">
        <v>51</v>
      </c>
      <c r="S264" s="16">
        <v>42</v>
      </c>
      <c r="T264" s="15" t="s">
        <v>94</v>
      </c>
      <c r="U264">
        <f t="shared" si="4"/>
        <v>3.8397333333333332</v>
      </c>
    </row>
    <row r="265" spans="1:21" x14ac:dyDescent="0.3">
      <c r="A265" s="14">
        <v>41902</v>
      </c>
      <c r="B265" s="15" t="s">
        <v>45</v>
      </c>
      <c r="C265" s="15" t="s">
        <v>46</v>
      </c>
      <c r="D265" s="15" t="s">
        <v>47</v>
      </c>
      <c r="E265" s="16">
        <v>170</v>
      </c>
      <c r="F265" s="17">
        <v>204</v>
      </c>
      <c r="G265" s="17">
        <v>0</v>
      </c>
      <c r="H265" s="17">
        <v>130</v>
      </c>
      <c r="I265" s="15" t="s">
        <v>471</v>
      </c>
      <c r="J265" s="17">
        <v>279</v>
      </c>
      <c r="K265" s="15" t="s">
        <v>472</v>
      </c>
      <c r="L265" s="27">
        <v>24</v>
      </c>
      <c r="M265" s="28">
        <v>11</v>
      </c>
      <c r="N265" s="28">
        <v>83</v>
      </c>
      <c r="O265" s="29" t="s">
        <v>264</v>
      </c>
      <c r="P265" s="16">
        <v>65</v>
      </c>
      <c r="Q265" s="16">
        <v>99</v>
      </c>
      <c r="R265" s="15" t="s">
        <v>159</v>
      </c>
      <c r="S265" s="16">
        <v>34</v>
      </c>
      <c r="T265" s="15" t="s">
        <v>113</v>
      </c>
      <c r="U265">
        <f t="shared" si="4"/>
        <v>4.1887999999999996</v>
      </c>
    </row>
    <row r="266" spans="1:21" x14ac:dyDescent="0.3">
      <c r="A266" s="14">
        <v>41903</v>
      </c>
      <c r="B266" s="15" t="s">
        <v>45</v>
      </c>
      <c r="C266" s="15" t="s">
        <v>46</v>
      </c>
      <c r="D266" s="15" t="s">
        <v>47</v>
      </c>
      <c r="E266" s="16">
        <v>170</v>
      </c>
      <c r="F266" s="17">
        <v>196</v>
      </c>
      <c r="G266" s="17">
        <v>0</v>
      </c>
      <c r="H266" s="17">
        <v>126</v>
      </c>
      <c r="I266" s="15" t="s">
        <v>467</v>
      </c>
      <c r="J266" s="17">
        <v>266</v>
      </c>
      <c r="K266" s="15" t="s">
        <v>472</v>
      </c>
      <c r="L266" s="29" t="s">
        <v>116</v>
      </c>
      <c r="M266" s="28">
        <v>8</v>
      </c>
      <c r="N266" s="28">
        <v>61</v>
      </c>
      <c r="O266" s="29" t="s">
        <v>206</v>
      </c>
      <c r="P266" s="16">
        <v>74</v>
      </c>
      <c r="Q266" s="16">
        <v>97</v>
      </c>
      <c r="R266" s="15" t="s">
        <v>51</v>
      </c>
      <c r="S266" s="16">
        <v>49</v>
      </c>
      <c r="T266" s="15" t="s">
        <v>117</v>
      </c>
      <c r="U266">
        <f t="shared" si="4"/>
        <v>0.69813333333333338</v>
      </c>
    </row>
    <row r="267" spans="1:21" x14ac:dyDescent="0.3">
      <c r="A267" s="14">
        <v>41904</v>
      </c>
      <c r="B267" s="15" t="s">
        <v>45</v>
      </c>
      <c r="C267" s="15" t="s">
        <v>46</v>
      </c>
      <c r="D267" s="15" t="s">
        <v>47</v>
      </c>
      <c r="E267" s="16">
        <v>170</v>
      </c>
      <c r="F267" s="17">
        <v>166</v>
      </c>
      <c r="G267" s="17">
        <v>370</v>
      </c>
      <c r="H267" s="17">
        <v>148</v>
      </c>
      <c r="I267" s="15" t="s">
        <v>473</v>
      </c>
      <c r="J267" s="17">
        <v>185</v>
      </c>
      <c r="K267" s="15" t="s">
        <v>474</v>
      </c>
      <c r="L267" s="27">
        <v>22</v>
      </c>
      <c r="M267" s="28">
        <v>0</v>
      </c>
      <c r="N267" s="28">
        <v>22</v>
      </c>
      <c r="O267" s="29" t="s">
        <v>99</v>
      </c>
      <c r="P267" s="16">
        <v>97</v>
      </c>
      <c r="Q267" s="16">
        <v>100</v>
      </c>
      <c r="R267" s="15" t="s">
        <v>430</v>
      </c>
      <c r="S267" s="16">
        <v>94</v>
      </c>
      <c r="T267" s="15" t="s">
        <v>475</v>
      </c>
      <c r="U267">
        <f t="shared" si="4"/>
        <v>3.8397333333333332</v>
      </c>
    </row>
    <row r="268" spans="1:21" x14ac:dyDescent="0.3">
      <c r="A268" s="14">
        <v>41905</v>
      </c>
      <c r="B268" s="15" t="s">
        <v>45</v>
      </c>
      <c r="C268" s="15" t="s">
        <v>46</v>
      </c>
      <c r="D268" s="15" t="s">
        <v>47</v>
      </c>
      <c r="E268" s="16">
        <v>170</v>
      </c>
      <c r="F268" s="17">
        <v>176</v>
      </c>
      <c r="G268" s="17">
        <v>6</v>
      </c>
      <c r="H268" s="17">
        <v>146</v>
      </c>
      <c r="I268" s="15" t="s">
        <v>51</v>
      </c>
      <c r="J268" s="17">
        <v>207</v>
      </c>
      <c r="K268" s="15" t="s">
        <v>436</v>
      </c>
      <c r="L268" s="29" t="s">
        <v>84</v>
      </c>
      <c r="M268" s="28">
        <v>14</v>
      </c>
      <c r="N268" s="28">
        <v>61</v>
      </c>
      <c r="O268" s="29" t="s">
        <v>215</v>
      </c>
      <c r="P268" s="16">
        <v>84</v>
      </c>
      <c r="Q268" s="16">
        <v>100</v>
      </c>
      <c r="R268" s="15" t="s">
        <v>51</v>
      </c>
      <c r="S268" s="16">
        <v>73</v>
      </c>
      <c r="T268" s="15" t="s">
        <v>61</v>
      </c>
      <c r="U268">
        <f t="shared" si="4"/>
        <v>0.34906666666666669</v>
      </c>
    </row>
    <row r="269" spans="1:21" x14ac:dyDescent="0.3">
      <c r="A269" s="14">
        <v>41906</v>
      </c>
      <c r="B269" s="15" t="s">
        <v>45</v>
      </c>
      <c r="C269" s="15" t="s">
        <v>46</v>
      </c>
      <c r="D269" s="15" t="s">
        <v>47</v>
      </c>
      <c r="E269" s="16">
        <v>170</v>
      </c>
      <c r="F269" s="17">
        <v>167</v>
      </c>
      <c r="G269" s="17">
        <v>0</v>
      </c>
      <c r="H269" s="17">
        <v>120</v>
      </c>
      <c r="I269" s="15" t="s">
        <v>199</v>
      </c>
      <c r="J269" s="17">
        <v>214</v>
      </c>
      <c r="K269" s="15" t="s">
        <v>61</v>
      </c>
      <c r="L269" s="27">
        <v>36</v>
      </c>
      <c r="M269" s="28">
        <v>6</v>
      </c>
      <c r="N269" s="28">
        <v>47</v>
      </c>
      <c r="O269" s="29" t="s">
        <v>129</v>
      </c>
      <c r="P269" s="16">
        <v>77</v>
      </c>
      <c r="Q269" s="16">
        <v>98</v>
      </c>
      <c r="R269" s="15" t="s">
        <v>51</v>
      </c>
      <c r="S269" s="16">
        <v>52</v>
      </c>
      <c r="T269" s="15" t="s">
        <v>139</v>
      </c>
      <c r="U269">
        <f t="shared" si="4"/>
        <v>6.2831999999999999</v>
      </c>
    </row>
    <row r="270" spans="1:21" x14ac:dyDescent="0.3">
      <c r="A270" s="14">
        <v>41907</v>
      </c>
      <c r="B270" s="15" t="s">
        <v>45</v>
      </c>
      <c r="C270" s="15" t="s">
        <v>46</v>
      </c>
      <c r="D270" s="15" t="s">
        <v>47</v>
      </c>
      <c r="E270" s="16">
        <v>170</v>
      </c>
      <c r="F270" s="17">
        <v>162</v>
      </c>
      <c r="G270" s="17">
        <v>0</v>
      </c>
      <c r="H270" s="17">
        <v>100</v>
      </c>
      <c r="I270" s="15" t="s">
        <v>476</v>
      </c>
      <c r="J270" s="17">
        <v>225</v>
      </c>
      <c r="K270" s="15" t="s">
        <v>297</v>
      </c>
      <c r="L270" s="27" t="s">
        <v>1194</v>
      </c>
      <c r="M270" s="28">
        <v>8</v>
      </c>
      <c r="N270" s="28">
        <v>53</v>
      </c>
      <c r="O270" s="29" t="s">
        <v>51</v>
      </c>
      <c r="P270" s="16">
        <v>73</v>
      </c>
      <c r="Q270" s="16">
        <v>99</v>
      </c>
      <c r="R270" s="15" t="s">
        <v>100</v>
      </c>
      <c r="S270" s="16">
        <v>49</v>
      </c>
      <c r="T270" s="15" t="s">
        <v>129</v>
      </c>
      <c r="U270" t="e">
        <f t="shared" si="4"/>
        <v>#VALUE!</v>
      </c>
    </row>
    <row r="271" spans="1:21" x14ac:dyDescent="0.3">
      <c r="A271" s="14">
        <v>41908</v>
      </c>
      <c r="B271" s="15" t="s">
        <v>45</v>
      </c>
      <c r="C271" s="15" t="s">
        <v>46</v>
      </c>
      <c r="D271" s="15" t="s">
        <v>47</v>
      </c>
      <c r="E271" s="16">
        <v>170</v>
      </c>
      <c r="F271" s="17">
        <v>170</v>
      </c>
      <c r="G271" s="17">
        <v>0</v>
      </c>
      <c r="H271" s="17">
        <v>99</v>
      </c>
      <c r="I271" s="15" t="s">
        <v>465</v>
      </c>
      <c r="J271" s="17">
        <v>242</v>
      </c>
      <c r="K271" s="15" t="s">
        <v>50</v>
      </c>
      <c r="L271" s="27">
        <v>34</v>
      </c>
      <c r="M271" s="28">
        <v>11</v>
      </c>
      <c r="N271" s="28">
        <v>58</v>
      </c>
      <c r="O271" s="29" t="s">
        <v>201</v>
      </c>
      <c r="P271" s="16">
        <v>72</v>
      </c>
      <c r="Q271" s="16">
        <v>99</v>
      </c>
      <c r="R271" s="15" t="s">
        <v>51</v>
      </c>
      <c r="S271" s="16">
        <v>45</v>
      </c>
      <c r="T271" s="15" t="s">
        <v>71</v>
      </c>
      <c r="U271">
        <f t="shared" si="4"/>
        <v>5.9341333333333326</v>
      </c>
    </row>
    <row r="272" spans="1:21" x14ac:dyDescent="0.3">
      <c r="A272" s="14">
        <v>41909</v>
      </c>
      <c r="B272" s="15" t="s">
        <v>45</v>
      </c>
      <c r="C272" s="15" t="s">
        <v>46</v>
      </c>
      <c r="D272" s="15" t="s">
        <v>47</v>
      </c>
      <c r="E272" s="16">
        <v>170</v>
      </c>
      <c r="F272" s="17">
        <v>184</v>
      </c>
      <c r="G272" s="17">
        <v>4</v>
      </c>
      <c r="H272" s="17">
        <v>106</v>
      </c>
      <c r="I272" s="15" t="s">
        <v>477</v>
      </c>
      <c r="J272" s="17">
        <v>263</v>
      </c>
      <c r="K272" s="15" t="s">
        <v>50</v>
      </c>
      <c r="L272" s="27">
        <v>29</v>
      </c>
      <c r="M272" s="28">
        <v>8</v>
      </c>
      <c r="N272" s="28">
        <v>47</v>
      </c>
      <c r="O272" s="29" t="s">
        <v>215</v>
      </c>
      <c r="P272" s="16">
        <v>75</v>
      </c>
      <c r="Q272" s="16">
        <v>100</v>
      </c>
      <c r="R272" s="15" t="s">
        <v>74</v>
      </c>
      <c r="S272" s="16">
        <v>38</v>
      </c>
      <c r="T272" s="15" t="s">
        <v>61</v>
      </c>
      <c r="U272">
        <f t="shared" si="4"/>
        <v>5.0614666666666661</v>
      </c>
    </row>
    <row r="273" spans="1:21" x14ac:dyDescent="0.3">
      <c r="A273" s="14">
        <v>41910</v>
      </c>
      <c r="B273" s="15" t="s">
        <v>45</v>
      </c>
      <c r="C273" s="15" t="s">
        <v>46</v>
      </c>
      <c r="D273" s="15" t="s">
        <v>47</v>
      </c>
      <c r="E273" s="16">
        <v>170</v>
      </c>
      <c r="F273" s="17">
        <v>196</v>
      </c>
      <c r="G273" s="17">
        <v>68</v>
      </c>
      <c r="H273" s="17">
        <v>142</v>
      </c>
      <c r="I273" s="15" t="s">
        <v>272</v>
      </c>
      <c r="J273" s="17">
        <v>249</v>
      </c>
      <c r="K273" s="15" t="s">
        <v>326</v>
      </c>
      <c r="L273" s="27">
        <v>22</v>
      </c>
      <c r="M273" s="28">
        <v>3</v>
      </c>
      <c r="N273" s="28">
        <v>50</v>
      </c>
      <c r="O273" s="29" t="s">
        <v>91</v>
      </c>
      <c r="P273" s="16">
        <v>86</v>
      </c>
      <c r="Q273" s="16">
        <v>99</v>
      </c>
      <c r="R273" s="15" t="s">
        <v>51</v>
      </c>
      <c r="S273" s="16">
        <v>61</v>
      </c>
      <c r="T273" s="15" t="s">
        <v>51</v>
      </c>
      <c r="U273">
        <f t="shared" si="4"/>
        <v>3.8397333333333332</v>
      </c>
    </row>
    <row r="274" spans="1:21" x14ac:dyDescent="0.3">
      <c r="A274" s="14">
        <v>41911</v>
      </c>
      <c r="B274" s="15" t="s">
        <v>45</v>
      </c>
      <c r="C274" s="15" t="s">
        <v>46</v>
      </c>
      <c r="D274" s="15" t="s">
        <v>47</v>
      </c>
      <c r="E274" s="16">
        <v>170</v>
      </c>
      <c r="F274" s="17">
        <v>175</v>
      </c>
      <c r="G274" s="17">
        <v>2</v>
      </c>
      <c r="H274" s="17">
        <v>119</v>
      </c>
      <c r="I274" s="15" t="s">
        <v>478</v>
      </c>
      <c r="J274" s="17">
        <v>231</v>
      </c>
      <c r="K274" s="15" t="s">
        <v>206</v>
      </c>
      <c r="L274" s="29" t="s">
        <v>263</v>
      </c>
      <c r="M274" s="28">
        <v>8</v>
      </c>
      <c r="N274" s="28">
        <v>47</v>
      </c>
      <c r="O274" s="29" t="s">
        <v>135</v>
      </c>
      <c r="P274" s="16">
        <v>78</v>
      </c>
      <c r="Q274" s="16">
        <v>97</v>
      </c>
      <c r="R274" s="15" t="s">
        <v>85</v>
      </c>
      <c r="S274" s="16">
        <v>56</v>
      </c>
      <c r="T274" s="15" t="s">
        <v>169</v>
      </c>
      <c r="U274">
        <f t="shared" si="4"/>
        <v>0.17453333333333335</v>
      </c>
    </row>
    <row r="275" spans="1:21" x14ac:dyDescent="0.3">
      <c r="A275" s="14">
        <v>41912</v>
      </c>
      <c r="B275" s="15" t="s">
        <v>45</v>
      </c>
      <c r="C275" s="15" t="s">
        <v>46</v>
      </c>
      <c r="D275" s="15" t="s">
        <v>47</v>
      </c>
      <c r="E275" s="16">
        <v>170</v>
      </c>
      <c r="F275" s="17">
        <v>176</v>
      </c>
      <c r="G275" s="17">
        <v>0</v>
      </c>
      <c r="H275" s="17">
        <v>127</v>
      </c>
      <c r="I275" s="15" t="s">
        <v>479</v>
      </c>
      <c r="J275" s="17">
        <v>226</v>
      </c>
      <c r="K275" s="15" t="s">
        <v>443</v>
      </c>
      <c r="L275" s="29" t="s">
        <v>116</v>
      </c>
      <c r="M275" s="28">
        <v>14</v>
      </c>
      <c r="N275" s="28">
        <v>53</v>
      </c>
      <c r="O275" s="29" t="s">
        <v>186</v>
      </c>
      <c r="P275" s="16">
        <v>85</v>
      </c>
      <c r="Q275" s="16">
        <v>99</v>
      </c>
      <c r="R275" s="15" t="s">
        <v>51</v>
      </c>
      <c r="S275" s="16">
        <v>66</v>
      </c>
      <c r="T275" s="15" t="s">
        <v>51</v>
      </c>
      <c r="U275">
        <f t="shared" si="4"/>
        <v>0.69813333333333338</v>
      </c>
    </row>
    <row r="276" spans="1:21" x14ac:dyDescent="0.3">
      <c r="A276" s="14">
        <v>41913</v>
      </c>
      <c r="B276" s="15" t="s">
        <v>45</v>
      </c>
      <c r="C276" s="15" t="s">
        <v>46</v>
      </c>
      <c r="D276" s="15" t="s">
        <v>47</v>
      </c>
      <c r="E276" s="16">
        <v>170</v>
      </c>
      <c r="F276" s="17">
        <v>188</v>
      </c>
      <c r="G276" s="17">
        <v>0</v>
      </c>
      <c r="H276" s="17">
        <v>140</v>
      </c>
      <c r="I276" s="15" t="s">
        <v>480</v>
      </c>
      <c r="J276" s="17">
        <v>235</v>
      </c>
      <c r="K276" s="15" t="s">
        <v>481</v>
      </c>
      <c r="L276" s="29" t="s">
        <v>263</v>
      </c>
      <c r="M276" s="28">
        <v>8</v>
      </c>
      <c r="N276" s="28">
        <v>56</v>
      </c>
      <c r="O276" s="29" t="s">
        <v>113</v>
      </c>
      <c r="P276" s="16">
        <v>81</v>
      </c>
      <c r="Q276" s="16">
        <v>99</v>
      </c>
      <c r="R276" s="15" t="s">
        <v>51</v>
      </c>
      <c r="S276" s="16">
        <v>65</v>
      </c>
      <c r="T276" s="15" t="s">
        <v>51</v>
      </c>
      <c r="U276">
        <f t="shared" si="4"/>
        <v>0.17453333333333335</v>
      </c>
    </row>
    <row r="277" spans="1:21" x14ac:dyDescent="0.3">
      <c r="A277" s="14">
        <v>41914</v>
      </c>
      <c r="B277" s="15" t="s">
        <v>45</v>
      </c>
      <c r="C277" s="15" t="s">
        <v>46</v>
      </c>
      <c r="D277" s="15" t="s">
        <v>47</v>
      </c>
      <c r="E277" s="16">
        <v>170</v>
      </c>
      <c r="F277" s="17">
        <v>192</v>
      </c>
      <c r="G277" s="17">
        <v>0</v>
      </c>
      <c r="H277" s="17">
        <v>142</v>
      </c>
      <c r="I277" s="15" t="s">
        <v>115</v>
      </c>
      <c r="J277" s="17">
        <v>242</v>
      </c>
      <c r="K277" s="15" t="s">
        <v>297</v>
      </c>
      <c r="L277" s="27">
        <v>33</v>
      </c>
      <c r="M277" s="28">
        <v>0</v>
      </c>
      <c r="N277" s="28">
        <v>36</v>
      </c>
      <c r="O277" s="29" t="s">
        <v>388</v>
      </c>
      <c r="P277" s="16">
        <v>80</v>
      </c>
      <c r="Q277" s="16">
        <v>99</v>
      </c>
      <c r="R277" s="15" t="s">
        <v>51</v>
      </c>
      <c r="S277" s="16">
        <v>61</v>
      </c>
      <c r="T277" s="15" t="s">
        <v>51</v>
      </c>
      <c r="U277">
        <f t="shared" si="4"/>
        <v>5.7596000000000007</v>
      </c>
    </row>
    <row r="278" spans="1:21" x14ac:dyDescent="0.3">
      <c r="A278" s="14">
        <v>41915</v>
      </c>
      <c r="B278" s="15" t="s">
        <v>45</v>
      </c>
      <c r="C278" s="15" t="s">
        <v>46</v>
      </c>
      <c r="D278" s="15" t="s">
        <v>47</v>
      </c>
      <c r="E278" s="16">
        <v>170</v>
      </c>
      <c r="F278" s="15"/>
      <c r="G278" s="17">
        <v>0</v>
      </c>
      <c r="H278" s="15"/>
      <c r="I278" s="15"/>
      <c r="J278" s="15"/>
      <c r="K278" s="15"/>
      <c r="L278" s="29"/>
      <c r="M278" s="28">
        <v>6</v>
      </c>
      <c r="N278" s="29"/>
      <c r="O278" s="29"/>
      <c r="P278" s="16">
        <v>79</v>
      </c>
      <c r="Q278" s="15"/>
      <c r="R278" s="15"/>
      <c r="S278" s="15"/>
      <c r="T278" s="15"/>
      <c r="U278">
        <f t="shared" si="4"/>
        <v>0</v>
      </c>
    </row>
    <row r="279" spans="1:21" x14ac:dyDescent="0.3">
      <c r="A279" s="14">
        <v>41917</v>
      </c>
      <c r="B279" s="15" t="s">
        <v>45</v>
      </c>
      <c r="C279" s="15" t="s">
        <v>46</v>
      </c>
      <c r="D279" s="15" t="s">
        <v>47</v>
      </c>
      <c r="E279" s="16">
        <v>170</v>
      </c>
      <c r="F279" s="15"/>
      <c r="G279" s="15"/>
      <c r="H279" s="15"/>
      <c r="I279" s="15"/>
      <c r="J279" s="15"/>
      <c r="K279" s="15"/>
      <c r="L279" s="29"/>
      <c r="M279" s="28">
        <v>6</v>
      </c>
      <c r="N279" s="29"/>
      <c r="O279" s="29"/>
      <c r="P279" s="16">
        <v>83</v>
      </c>
      <c r="Q279" s="15"/>
      <c r="R279" s="15"/>
      <c r="S279" s="15"/>
      <c r="T279" s="15"/>
      <c r="U279">
        <f t="shared" si="4"/>
        <v>0</v>
      </c>
    </row>
    <row r="280" spans="1:21" x14ac:dyDescent="0.3">
      <c r="A280" s="14">
        <v>41918</v>
      </c>
      <c r="B280" s="15" t="s">
        <v>45</v>
      </c>
      <c r="C280" s="15" t="s">
        <v>46</v>
      </c>
      <c r="D280" s="15" t="s">
        <v>47</v>
      </c>
      <c r="E280" s="16">
        <v>170</v>
      </c>
      <c r="F280" s="15"/>
      <c r="G280" s="15"/>
      <c r="H280" s="15"/>
      <c r="I280" s="15"/>
      <c r="J280" s="15"/>
      <c r="K280" s="15"/>
      <c r="L280" s="29"/>
      <c r="M280" s="28">
        <v>19</v>
      </c>
      <c r="N280" s="29"/>
      <c r="O280" s="29"/>
      <c r="P280" s="16">
        <v>89</v>
      </c>
      <c r="Q280" s="15"/>
      <c r="R280" s="15"/>
      <c r="S280" s="15"/>
      <c r="T280" s="15"/>
      <c r="U280">
        <f t="shared" si="4"/>
        <v>0</v>
      </c>
    </row>
    <row r="281" spans="1:21" x14ac:dyDescent="0.3">
      <c r="A281" s="14">
        <v>41919</v>
      </c>
      <c r="B281" s="15" t="s">
        <v>45</v>
      </c>
      <c r="C281" s="15" t="s">
        <v>46</v>
      </c>
      <c r="D281" s="15" t="s">
        <v>47</v>
      </c>
      <c r="E281" s="16">
        <v>170</v>
      </c>
      <c r="F281" s="17">
        <v>168</v>
      </c>
      <c r="G281" s="17">
        <v>22</v>
      </c>
      <c r="H281" s="17">
        <v>133</v>
      </c>
      <c r="I281" s="15" t="s">
        <v>244</v>
      </c>
      <c r="J281" s="17">
        <v>203</v>
      </c>
      <c r="K281" s="15" t="s">
        <v>354</v>
      </c>
      <c r="L281" s="29" t="s">
        <v>84</v>
      </c>
      <c r="M281" s="28">
        <v>6</v>
      </c>
      <c r="N281" s="28">
        <v>47</v>
      </c>
      <c r="O281" s="29" t="s">
        <v>128</v>
      </c>
      <c r="P281" s="16">
        <v>87</v>
      </c>
      <c r="Q281" s="16">
        <v>100</v>
      </c>
      <c r="R281" s="15" t="s">
        <v>51</v>
      </c>
      <c r="S281" s="16">
        <v>67</v>
      </c>
      <c r="T281" s="15" t="s">
        <v>158</v>
      </c>
      <c r="U281">
        <f t="shared" si="4"/>
        <v>0.34906666666666669</v>
      </c>
    </row>
    <row r="282" spans="1:21" x14ac:dyDescent="0.3">
      <c r="A282" s="14">
        <v>41920</v>
      </c>
      <c r="B282" s="15" t="s">
        <v>45</v>
      </c>
      <c r="C282" s="15" t="s">
        <v>46</v>
      </c>
      <c r="D282" s="15" t="s">
        <v>47</v>
      </c>
      <c r="E282" s="16">
        <v>170</v>
      </c>
      <c r="F282" s="17">
        <v>194</v>
      </c>
      <c r="G282" s="17">
        <v>172</v>
      </c>
      <c r="H282" s="17">
        <v>141</v>
      </c>
      <c r="I282" s="15" t="s">
        <v>51</v>
      </c>
      <c r="J282" s="17">
        <v>247</v>
      </c>
      <c r="K282" s="15" t="s">
        <v>326</v>
      </c>
      <c r="L282" s="27">
        <v>34</v>
      </c>
      <c r="M282" s="28">
        <v>14</v>
      </c>
      <c r="N282" s="28">
        <v>78</v>
      </c>
      <c r="O282" s="29" t="s">
        <v>215</v>
      </c>
      <c r="P282" s="16">
        <v>89</v>
      </c>
      <c r="Q282" s="16">
        <v>100</v>
      </c>
      <c r="R282" s="15" t="s">
        <v>51</v>
      </c>
      <c r="S282" s="16">
        <v>58</v>
      </c>
      <c r="T282" s="15" t="s">
        <v>179</v>
      </c>
      <c r="U282">
        <f t="shared" si="4"/>
        <v>5.9341333333333326</v>
      </c>
    </row>
    <row r="283" spans="1:21" x14ac:dyDescent="0.3">
      <c r="A283" s="14">
        <v>41921</v>
      </c>
      <c r="B283" s="15" t="s">
        <v>45</v>
      </c>
      <c r="C283" s="15" t="s">
        <v>46</v>
      </c>
      <c r="D283" s="15" t="s">
        <v>47</v>
      </c>
      <c r="E283" s="16">
        <v>170</v>
      </c>
      <c r="F283" s="17">
        <v>165</v>
      </c>
      <c r="G283" s="17">
        <v>32</v>
      </c>
      <c r="H283" s="17">
        <v>117</v>
      </c>
      <c r="I283" s="15" t="s">
        <v>482</v>
      </c>
      <c r="J283" s="17">
        <v>213</v>
      </c>
      <c r="K283" s="15" t="s">
        <v>483</v>
      </c>
      <c r="L283" s="27">
        <v>36</v>
      </c>
      <c r="M283" s="28">
        <v>8</v>
      </c>
      <c r="N283" s="28">
        <v>58</v>
      </c>
      <c r="O283" s="29" t="s">
        <v>94</v>
      </c>
      <c r="P283" s="16">
        <v>86</v>
      </c>
      <c r="Q283" s="16">
        <v>100</v>
      </c>
      <c r="R283" s="15" t="s">
        <v>51</v>
      </c>
      <c r="S283" s="16">
        <v>52</v>
      </c>
      <c r="T283" s="15" t="s">
        <v>89</v>
      </c>
      <c r="U283">
        <f t="shared" si="4"/>
        <v>6.2831999999999999</v>
      </c>
    </row>
    <row r="284" spans="1:21" x14ac:dyDescent="0.3">
      <c r="A284" s="14">
        <v>41922</v>
      </c>
      <c r="B284" s="15" t="s">
        <v>45</v>
      </c>
      <c r="C284" s="15" t="s">
        <v>46</v>
      </c>
      <c r="D284" s="15" t="s">
        <v>47</v>
      </c>
      <c r="E284" s="16">
        <v>170</v>
      </c>
      <c r="F284" s="17">
        <v>166</v>
      </c>
      <c r="G284" s="17">
        <v>40</v>
      </c>
      <c r="H284" s="17">
        <v>125</v>
      </c>
      <c r="I284" s="15" t="s">
        <v>484</v>
      </c>
      <c r="J284" s="17">
        <v>207</v>
      </c>
      <c r="K284" s="15" t="s">
        <v>173</v>
      </c>
      <c r="L284" s="29" t="s">
        <v>263</v>
      </c>
      <c r="M284" s="28">
        <v>6</v>
      </c>
      <c r="N284" s="28">
        <v>47</v>
      </c>
      <c r="O284" s="29" t="s">
        <v>81</v>
      </c>
      <c r="P284" s="16">
        <v>82</v>
      </c>
      <c r="Q284" s="16">
        <v>100</v>
      </c>
      <c r="R284" s="15" t="s">
        <v>51</v>
      </c>
      <c r="S284" s="16">
        <v>57</v>
      </c>
      <c r="T284" s="15" t="s">
        <v>71</v>
      </c>
      <c r="U284">
        <f t="shared" si="4"/>
        <v>0.17453333333333335</v>
      </c>
    </row>
    <row r="285" spans="1:21" x14ac:dyDescent="0.3">
      <c r="A285" s="14">
        <v>41923</v>
      </c>
      <c r="B285" s="15" t="s">
        <v>45</v>
      </c>
      <c r="C285" s="15" t="s">
        <v>46</v>
      </c>
      <c r="D285" s="15" t="s">
        <v>47</v>
      </c>
      <c r="E285" s="16">
        <v>170</v>
      </c>
      <c r="F285" s="17">
        <v>160</v>
      </c>
      <c r="G285" s="17">
        <v>8</v>
      </c>
      <c r="H285" s="17">
        <v>106</v>
      </c>
      <c r="I285" s="15" t="s">
        <v>51</v>
      </c>
      <c r="J285" s="17">
        <v>215</v>
      </c>
      <c r="K285" s="15" t="s">
        <v>197</v>
      </c>
      <c r="L285" s="27">
        <v>36</v>
      </c>
      <c r="M285" s="28">
        <v>3</v>
      </c>
      <c r="N285" s="28">
        <v>44</v>
      </c>
      <c r="O285" s="29" t="s">
        <v>94</v>
      </c>
      <c r="P285" s="16">
        <v>84</v>
      </c>
      <c r="Q285" s="16">
        <v>100</v>
      </c>
      <c r="R285" s="15" t="s">
        <v>51</v>
      </c>
      <c r="S285" s="16">
        <v>62</v>
      </c>
      <c r="T285" s="15" t="s">
        <v>91</v>
      </c>
      <c r="U285">
        <f t="shared" si="4"/>
        <v>6.2831999999999999</v>
      </c>
    </row>
    <row r="286" spans="1:21" x14ac:dyDescent="0.3">
      <c r="A286" s="14">
        <v>41924</v>
      </c>
      <c r="B286" s="15" t="s">
        <v>45</v>
      </c>
      <c r="C286" s="15" t="s">
        <v>46</v>
      </c>
      <c r="D286" s="15" t="s">
        <v>47</v>
      </c>
      <c r="E286" s="16">
        <v>170</v>
      </c>
      <c r="F286" s="17">
        <v>166</v>
      </c>
      <c r="G286" s="17">
        <v>16</v>
      </c>
      <c r="H286" s="17">
        <v>135</v>
      </c>
      <c r="I286" s="15" t="s">
        <v>51</v>
      </c>
      <c r="J286" s="17">
        <v>197</v>
      </c>
      <c r="K286" s="15" t="s">
        <v>458</v>
      </c>
      <c r="L286" s="27">
        <v>22</v>
      </c>
      <c r="M286" s="28">
        <v>3</v>
      </c>
      <c r="N286" s="28">
        <v>39</v>
      </c>
      <c r="O286" s="29" t="s">
        <v>113</v>
      </c>
      <c r="P286" s="16">
        <v>79</v>
      </c>
      <c r="Q286" s="16">
        <v>99</v>
      </c>
      <c r="R286" s="15" t="s">
        <v>51</v>
      </c>
      <c r="S286" s="16">
        <v>60</v>
      </c>
      <c r="T286" s="15" t="s">
        <v>117</v>
      </c>
      <c r="U286">
        <f t="shared" si="4"/>
        <v>3.8397333333333332</v>
      </c>
    </row>
    <row r="287" spans="1:21" x14ac:dyDescent="0.3">
      <c r="A287" s="14">
        <v>41925</v>
      </c>
      <c r="B287" s="15" t="s">
        <v>45</v>
      </c>
      <c r="C287" s="15" t="s">
        <v>46</v>
      </c>
      <c r="D287" s="15" t="s">
        <v>47</v>
      </c>
      <c r="E287" s="16">
        <v>170</v>
      </c>
      <c r="F287" s="17">
        <v>163</v>
      </c>
      <c r="G287" s="17">
        <v>0</v>
      </c>
      <c r="H287" s="17">
        <v>131</v>
      </c>
      <c r="I287" s="15" t="s">
        <v>485</v>
      </c>
      <c r="J287" s="17">
        <v>195</v>
      </c>
      <c r="K287" s="15" t="s">
        <v>283</v>
      </c>
      <c r="L287" s="27">
        <v>26</v>
      </c>
      <c r="M287" s="28">
        <v>8</v>
      </c>
      <c r="N287" s="28">
        <v>72</v>
      </c>
      <c r="O287" s="29" t="s">
        <v>486</v>
      </c>
      <c r="P287" s="16">
        <v>87</v>
      </c>
      <c r="Q287" s="16">
        <v>100</v>
      </c>
      <c r="R287" s="15" t="s">
        <v>51</v>
      </c>
      <c r="S287" s="16">
        <v>53</v>
      </c>
      <c r="T287" s="15" t="s">
        <v>486</v>
      </c>
      <c r="U287">
        <f t="shared" si="4"/>
        <v>4.5378666666666669</v>
      </c>
    </row>
    <row r="288" spans="1:21" x14ac:dyDescent="0.3">
      <c r="A288" s="14">
        <v>41926</v>
      </c>
      <c r="B288" s="15" t="s">
        <v>45</v>
      </c>
      <c r="C288" s="15" t="s">
        <v>46</v>
      </c>
      <c r="D288" s="15" t="s">
        <v>47</v>
      </c>
      <c r="E288" s="16">
        <v>170</v>
      </c>
      <c r="F288" s="17">
        <v>163</v>
      </c>
      <c r="G288" s="17">
        <v>12</v>
      </c>
      <c r="H288" s="17">
        <v>100</v>
      </c>
      <c r="I288" s="15" t="s">
        <v>487</v>
      </c>
      <c r="J288" s="17">
        <v>226</v>
      </c>
      <c r="K288" s="15" t="s">
        <v>322</v>
      </c>
      <c r="L288" s="27">
        <v>11</v>
      </c>
      <c r="M288" s="28">
        <v>0</v>
      </c>
      <c r="N288" s="28">
        <v>47</v>
      </c>
      <c r="O288" s="29" t="s">
        <v>70</v>
      </c>
      <c r="P288" s="16">
        <v>78</v>
      </c>
      <c r="Q288" s="16">
        <v>99</v>
      </c>
      <c r="R288" s="15" t="s">
        <v>202</v>
      </c>
      <c r="S288" s="16">
        <v>44</v>
      </c>
      <c r="T288" s="15" t="s">
        <v>167</v>
      </c>
      <c r="U288">
        <f t="shared" si="4"/>
        <v>1.9198666666666666</v>
      </c>
    </row>
    <row r="289" spans="1:21" x14ac:dyDescent="0.3">
      <c r="A289" s="14">
        <v>41927</v>
      </c>
      <c r="B289" s="15" t="s">
        <v>45</v>
      </c>
      <c r="C289" s="15" t="s">
        <v>46</v>
      </c>
      <c r="D289" s="15" t="s">
        <v>47</v>
      </c>
      <c r="E289" s="16">
        <v>170</v>
      </c>
      <c r="F289" s="17">
        <v>180</v>
      </c>
      <c r="G289" s="17">
        <v>44</v>
      </c>
      <c r="H289" s="17">
        <v>120</v>
      </c>
      <c r="I289" s="15" t="s">
        <v>115</v>
      </c>
      <c r="J289" s="17">
        <v>241</v>
      </c>
      <c r="K289" s="15" t="s">
        <v>119</v>
      </c>
      <c r="L289" s="27">
        <v>21</v>
      </c>
      <c r="M289" s="28">
        <v>14</v>
      </c>
      <c r="N289" s="28">
        <v>125</v>
      </c>
      <c r="O289" s="29" t="s">
        <v>146</v>
      </c>
      <c r="P289" s="16">
        <v>74</v>
      </c>
      <c r="Q289" s="16">
        <v>100</v>
      </c>
      <c r="R289" s="15" t="s">
        <v>88</v>
      </c>
      <c r="S289" s="16">
        <v>51</v>
      </c>
      <c r="T289" s="15" t="s">
        <v>71</v>
      </c>
      <c r="U289">
        <f t="shared" si="4"/>
        <v>3.6652</v>
      </c>
    </row>
    <row r="290" spans="1:21" x14ac:dyDescent="0.3">
      <c r="A290" s="14">
        <v>41928</v>
      </c>
      <c r="B290" s="15" t="s">
        <v>45</v>
      </c>
      <c r="C290" s="15" t="s">
        <v>46</v>
      </c>
      <c r="D290" s="15" t="s">
        <v>47</v>
      </c>
      <c r="E290" s="16">
        <v>170</v>
      </c>
      <c r="F290" s="17">
        <v>182</v>
      </c>
      <c r="G290" s="17">
        <v>166</v>
      </c>
      <c r="H290" s="17">
        <v>155</v>
      </c>
      <c r="I290" s="15" t="s">
        <v>51</v>
      </c>
      <c r="J290" s="17">
        <v>209</v>
      </c>
      <c r="K290" s="15" t="s">
        <v>393</v>
      </c>
      <c r="L290" s="27">
        <v>32</v>
      </c>
      <c r="M290" s="28">
        <v>8</v>
      </c>
      <c r="N290" s="28">
        <v>92</v>
      </c>
      <c r="O290" s="29" t="s">
        <v>135</v>
      </c>
      <c r="P290" s="16">
        <v>92</v>
      </c>
      <c r="Q290" s="16">
        <v>100</v>
      </c>
      <c r="R290" s="15" t="s">
        <v>51</v>
      </c>
      <c r="S290" s="16">
        <v>83</v>
      </c>
      <c r="T290" s="15" t="s">
        <v>81</v>
      </c>
      <c r="U290">
        <f t="shared" si="4"/>
        <v>5.5850666666666671</v>
      </c>
    </row>
    <row r="291" spans="1:21" x14ac:dyDescent="0.3">
      <c r="A291" s="14">
        <v>41929</v>
      </c>
      <c r="B291" s="15" t="s">
        <v>45</v>
      </c>
      <c r="C291" s="15" t="s">
        <v>46</v>
      </c>
      <c r="D291" s="15" t="s">
        <v>47</v>
      </c>
      <c r="E291" s="16">
        <v>170</v>
      </c>
      <c r="F291" s="17">
        <v>202</v>
      </c>
      <c r="G291" s="17">
        <v>2</v>
      </c>
      <c r="H291" s="17">
        <v>145</v>
      </c>
      <c r="I291" s="15" t="s">
        <v>247</v>
      </c>
      <c r="J291" s="17">
        <v>258</v>
      </c>
      <c r="K291" s="15" t="s">
        <v>466</v>
      </c>
      <c r="L291" s="27">
        <v>22</v>
      </c>
      <c r="M291" s="28">
        <v>19</v>
      </c>
      <c r="N291" s="28">
        <v>147</v>
      </c>
      <c r="O291" s="29" t="s">
        <v>188</v>
      </c>
      <c r="P291" s="16">
        <v>66</v>
      </c>
      <c r="Q291" s="16">
        <v>100</v>
      </c>
      <c r="R291" s="15" t="s">
        <v>51</v>
      </c>
      <c r="S291" s="16">
        <v>44</v>
      </c>
      <c r="T291" s="15" t="s">
        <v>129</v>
      </c>
      <c r="U291">
        <f t="shared" si="4"/>
        <v>3.8397333333333332</v>
      </c>
    </row>
    <row r="292" spans="1:21" x14ac:dyDescent="0.3">
      <c r="A292" s="14">
        <v>41930</v>
      </c>
      <c r="B292" s="15" t="s">
        <v>45</v>
      </c>
      <c r="C292" s="15" t="s">
        <v>46</v>
      </c>
      <c r="D292" s="15" t="s">
        <v>47</v>
      </c>
      <c r="E292" s="16">
        <v>170</v>
      </c>
      <c r="F292" s="17">
        <v>215</v>
      </c>
      <c r="G292" s="17">
        <v>0</v>
      </c>
      <c r="H292" s="17">
        <v>140</v>
      </c>
      <c r="I292" s="15" t="s">
        <v>309</v>
      </c>
      <c r="J292" s="17">
        <v>290</v>
      </c>
      <c r="K292" s="15" t="s">
        <v>243</v>
      </c>
      <c r="L292" s="27">
        <v>20</v>
      </c>
      <c r="M292" s="28">
        <v>14</v>
      </c>
      <c r="N292" s="28">
        <v>119</v>
      </c>
      <c r="O292" s="29" t="s">
        <v>86</v>
      </c>
      <c r="P292" s="16">
        <v>60</v>
      </c>
      <c r="Q292" s="16">
        <v>98</v>
      </c>
      <c r="R292" s="15" t="s">
        <v>249</v>
      </c>
      <c r="S292" s="16">
        <v>34</v>
      </c>
      <c r="T292" s="15" t="s">
        <v>167</v>
      </c>
      <c r="U292">
        <f t="shared" si="4"/>
        <v>3.4906666666666668</v>
      </c>
    </row>
    <row r="293" spans="1:21" x14ac:dyDescent="0.3">
      <c r="A293" s="14">
        <v>41931</v>
      </c>
      <c r="B293" s="15" t="s">
        <v>45</v>
      </c>
      <c r="C293" s="15" t="s">
        <v>46</v>
      </c>
      <c r="D293" s="15" t="s">
        <v>47</v>
      </c>
      <c r="E293" s="16">
        <v>170</v>
      </c>
      <c r="F293" s="17">
        <v>190</v>
      </c>
      <c r="G293" s="17">
        <v>0</v>
      </c>
      <c r="H293" s="17">
        <v>122</v>
      </c>
      <c r="I293" s="15" t="s">
        <v>51</v>
      </c>
      <c r="J293" s="17">
        <v>257</v>
      </c>
      <c r="K293" s="15" t="s">
        <v>488</v>
      </c>
      <c r="L293" s="27">
        <v>30</v>
      </c>
      <c r="M293" s="28">
        <v>0</v>
      </c>
      <c r="N293" s="28">
        <v>33</v>
      </c>
      <c r="O293" s="29" t="s">
        <v>94</v>
      </c>
      <c r="P293" s="16">
        <v>84</v>
      </c>
      <c r="Q293" s="16">
        <v>100</v>
      </c>
      <c r="R293" s="15" t="s">
        <v>51</v>
      </c>
      <c r="S293" s="16">
        <v>61</v>
      </c>
      <c r="T293" s="15" t="s">
        <v>52</v>
      </c>
      <c r="U293">
        <f t="shared" si="4"/>
        <v>5.2360000000000007</v>
      </c>
    </row>
    <row r="294" spans="1:21" x14ac:dyDescent="0.3">
      <c r="A294" s="14">
        <v>41932</v>
      </c>
      <c r="B294" s="15" t="s">
        <v>45</v>
      </c>
      <c r="C294" s="15" t="s">
        <v>46</v>
      </c>
      <c r="D294" s="15" t="s">
        <v>47</v>
      </c>
      <c r="E294" s="16">
        <v>170</v>
      </c>
      <c r="F294" s="17">
        <v>210</v>
      </c>
      <c r="G294" s="17">
        <v>0</v>
      </c>
      <c r="H294" s="17">
        <v>135</v>
      </c>
      <c r="I294" s="15" t="s">
        <v>244</v>
      </c>
      <c r="J294" s="17">
        <v>284</v>
      </c>
      <c r="K294" s="15" t="s">
        <v>489</v>
      </c>
      <c r="L294" s="29" t="s">
        <v>116</v>
      </c>
      <c r="M294" s="28">
        <v>0</v>
      </c>
      <c r="N294" s="28">
        <v>39</v>
      </c>
      <c r="O294" s="29" t="s">
        <v>81</v>
      </c>
      <c r="P294" s="16">
        <v>77</v>
      </c>
      <c r="Q294" s="16">
        <v>99</v>
      </c>
      <c r="R294" s="15" t="s">
        <v>80</v>
      </c>
      <c r="S294" s="16">
        <v>47</v>
      </c>
      <c r="T294" s="15" t="s">
        <v>206</v>
      </c>
      <c r="U294">
        <f t="shared" si="4"/>
        <v>0.69813333333333338</v>
      </c>
    </row>
    <row r="295" spans="1:21" x14ac:dyDescent="0.3">
      <c r="A295" s="14">
        <v>41933</v>
      </c>
      <c r="B295" s="15" t="s">
        <v>45</v>
      </c>
      <c r="C295" s="15" t="s">
        <v>46</v>
      </c>
      <c r="D295" s="15" t="s">
        <v>47</v>
      </c>
      <c r="E295" s="16">
        <v>170</v>
      </c>
      <c r="F295" s="17">
        <v>190</v>
      </c>
      <c r="G295" s="17">
        <v>0</v>
      </c>
      <c r="H295" s="17">
        <v>121</v>
      </c>
      <c r="I295" s="15" t="s">
        <v>490</v>
      </c>
      <c r="J295" s="17">
        <v>258</v>
      </c>
      <c r="K295" s="15" t="s">
        <v>206</v>
      </c>
      <c r="L295" s="29" t="s">
        <v>84</v>
      </c>
      <c r="M295" s="28">
        <v>0</v>
      </c>
      <c r="N295" s="28">
        <v>78</v>
      </c>
      <c r="O295" s="29" t="s">
        <v>50</v>
      </c>
      <c r="P295" s="16">
        <v>79</v>
      </c>
      <c r="Q295" s="16">
        <v>99</v>
      </c>
      <c r="R295" s="15" t="s">
        <v>183</v>
      </c>
      <c r="S295" s="16">
        <v>52</v>
      </c>
      <c r="T295" s="15" t="s">
        <v>206</v>
      </c>
      <c r="U295">
        <f t="shared" si="4"/>
        <v>0.34906666666666669</v>
      </c>
    </row>
    <row r="296" spans="1:21" x14ac:dyDescent="0.3">
      <c r="A296" s="14">
        <v>41934</v>
      </c>
      <c r="B296" s="15" t="s">
        <v>45</v>
      </c>
      <c r="C296" s="15" t="s">
        <v>46</v>
      </c>
      <c r="D296" s="15" t="s">
        <v>47</v>
      </c>
      <c r="E296" s="16">
        <v>170</v>
      </c>
      <c r="F296" s="17">
        <v>174</v>
      </c>
      <c r="G296" s="17">
        <v>0</v>
      </c>
      <c r="H296" s="17">
        <v>117</v>
      </c>
      <c r="I296" s="15" t="s">
        <v>491</v>
      </c>
      <c r="J296" s="17">
        <v>230</v>
      </c>
      <c r="K296" s="15" t="s">
        <v>361</v>
      </c>
      <c r="L296" s="29" t="s">
        <v>401</v>
      </c>
      <c r="M296" s="28">
        <v>3</v>
      </c>
      <c r="N296" s="28">
        <v>31</v>
      </c>
      <c r="O296" s="29" t="s">
        <v>352</v>
      </c>
      <c r="P296" s="16">
        <v>84</v>
      </c>
      <c r="Q296" s="16">
        <v>100</v>
      </c>
      <c r="R296" s="15" t="s">
        <v>163</v>
      </c>
      <c r="S296" s="16">
        <v>58</v>
      </c>
      <c r="T296" s="15" t="s">
        <v>135</v>
      </c>
      <c r="U296">
        <f t="shared" si="4"/>
        <v>1.0471999999999999</v>
      </c>
    </row>
    <row r="297" spans="1:21" x14ac:dyDescent="0.3">
      <c r="A297" s="14">
        <v>41935</v>
      </c>
      <c r="B297" s="15" t="s">
        <v>45</v>
      </c>
      <c r="C297" s="15" t="s">
        <v>46</v>
      </c>
      <c r="D297" s="15" t="s">
        <v>47</v>
      </c>
      <c r="E297" s="16">
        <v>170</v>
      </c>
      <c r="F297" s="17">
        <v>172</v>
      </c>
      <c r="G297" s="17">
        <v>0</v>
      </c>
      <c r="H297" s="17">
        <v>88</v>
      </c>
      <c r="I297" s="15" t="s">
        <v>51</v>
      </c>
      <c r="J297" s="17">
        <v>257</v>
      </c>
      <c r="K297" s="15" t="s">
        <v>216</v>
      </c>
      <c r="L297" s="27">
        <v>16</v>
      </c>
      <c r="M297" s="28">
        <v>6</v>
      </c>
      <c r="N297" s="28">
        <v>39</v>
      </c>
      <c r="O297" s="29" t="s">
        <v>286</v>
      </c>
      <c r="P297" s="16">
        <v>72</v>
      </c>
      <c r="Q297" s="16">
        <v>98</v>
      </c>
      <c r="R297" s="15" t="s">
        <v>240</v>
      </c>
      <c r="S297" s="16">
        <v>42</v>
      </c>
      <c r="T297" s="15" t="s">
        <v>113</v>
      </c>
      <c r="U297">
        <f t="shared" si="4"/>
        <v>2.7925333333333335</v>
      </c>
    </row>
    <row r="298" spans="1:21" x14ac:dyDescent="0.3">
      <c r="A298" s="14">
        <v>41936</v>
      </c>
      <c r="B298" s="15" t="s">
        <v>45</v>
      </c>
      <c r="C298" s="15" t="s">
        <v>46</v>
      </c>
      <c r="D298" s="15" t="s">
        <v>47</v>
      </c>
      <c r="E298" s="16">
        <v>170</v>
      </c>
      <c r="F298" s="17">
        <v>190</v>
      </c>
      <c r="G298" s="15"/>
      <c r="H298" s="17">
        <v>130</v>
      </c>
      <c r="I298" s="15" t="s">
        <v>492</v>
      </c>
      <c r="J298" s="17">
        <v>251</v>
      </c>
      <c r="K298" s="15" t="s">
        <v>493</v>
      </c>
      <c r="L298" s="27">
        <v>22</v>
      </c>
      <c r="M298" s="28">
        <v>0</v>
      </c>
      <c r="N298" s="28">
        <v>36</v>
      </c>
      <c r="O298" s="29" t="s">
        <v>494</v>
      </c>
      <c r="P298" s="16">
        <v>78</v>
      </c>
      <c r="Q298" s="16">
        <v>99</v>
      </c>
      <c r="R298" s="15" t="s">
        <v>108</v>
      </c>
      <c r="S298" s="16">
        <v>56</v>
      </c>
      <c r="T298" s="15" t="s">
        <v>91</v>
      </c>
      <c r="U298">
        <f t="shared" si="4"/>
        <v>3.8397333333333332</v>
      </c>
    </row>
    <row r="299" spans="1:21" x14ac:dyDescent="0.3">
      <c r="A299" s="14">
        <v>41937</v>
      </c>
      <c r="B299" s="15" t="s">
        <v>45</v>
      </c>
      <c r="C299" s="15" t="s">
        <v>46</v>
      </c>
      <c r="D299" s="15" t="s">
        <v>47</v>
      </c>
      <c r="E299" s="16">
        <v>170</v>
      </c>
      <c r="F299" s="15"/>
      <c r="G299" s="15"/>
      <c r="H299" s="15"/>
      <c r="I299" s="15"/>
      <c r="J299" s="15"/>
      <c r="K299" s="15"/>
      <c r="L299" s="29"/>
      <c r="M299" s="28">
        <v>3</v>
      </c>
      <c r="N299" s="29"/>
      <c r="O299" s="29"/>
      <c r="P299" s="16">
        <v>78</v>
      </c>
      <c r="Q299" s="15"/>
      <c r="R299" s="15"/>
      <c r="S299" s="15"/>
      <c r="T299" s="15"/>
      <c r="U299">
        <f t="shared" si="4"/>
        <v>0</v>
      </c>
    </row>
    <row r="300" spans="1:21" x14ac:dyDescent="0.3">
      <c r="A300" s="14">
        <v>41938</v>
      </c>
      <c r="B300" s="15" t="s">
        <v>45</v>
      </c>
      <c r="C300" s="15" t="s">
        <v>46</v>
      </c>
      <c r="D300" s="15" t="s">
        <v>47</v>
      </c>
      <c r="E300" s="16">
        <v>170</v>
      </c>
      <c r="F300" s="17">
        <v>194</v>
      </c>
      <c r="G300" s="17">
        <v>0</v>
      </c>
      <c r="H300" s="17">
        <v>109</v>
      </c>
      <c r="I300" s="15" t="s">
        <v>482</v>
      </c>
      <c r="J300" s="17">
        <v>279</v>
      </c>
      <c r="K300" s="15" t="s">
        <v>288</v>
      </c>
      <c r="L300" s="27">
        <v>21</v>
      </c>
      <c r="M300" s="28">
        <v>3</v>
      </c>
      <c r="N300" s="28">
        <v>28</v>
      </c>
      <c r="O300" s="29" t="s">
        <v>206</v>
      </c>
      <c r="P300" s="16">
        <v>79</v>
      </c>
      <c r="Q300" s="16">
        <v>100</v>
      </c>
      <c r="R300" s="15" t="s">
        <v>51</v>
      </c>
      <c r="S300" s="16">
        <v>46</v>
      </c>
      <c r="T300" s="15" t="s">
        <v>121</v>
      </c>
      <c r="U300">
        <f t="shared" si="4"/>
        <v>3.6652</v>
      </c>
    </row>
    <row r="301" spans="1:21" x14ac:dyDescent="0.3">
      <c r="A301" s="14">
        <v>41939</v>
      </c>
      <c r="B301" s="15" t="s">
        <v>45</v>
      </c>
      <c r="C301" s="15" t="s">
        <v>46</v>
      </c>
      <c r="D301" s="15" t="s">
        <v>47</v>
      </c>
      <c r="E301" s="16">
        <v>170</v>
      </c>
      <c r="F301" s="17">
        <v>184</v>
      </c>
      <c r="G301" s="17">
        <v>0</v>
      </c>
      <c r="H301" s="17">
        <v>101</v>
      </c>
      <c r="I301" s="15" t="s">
        <v>495</v>
      </c>
      <c r="J301" s="17">
        <v>268</v>
      </c>
      <c r="K301" s="15" t="s">
        <v>496</v>
      </c>
      <c r="L301" s="27">
        <v>21</v>
      </c>
      <c r="M301" s="28">
        <v>6</v>
      </c>
      <c r="N301" s="28">
        <v>28</v>
      </c>
      <c r="O301" s="29" t="s">
        <v>215</v>
      </c>
      <c r="P301" s="16">
        <v>79</v>
      </c>
      <c r="Q301" s="16">
        <v>100</v>
      </c>
      <c r="R301" s="15" t="s">
        <v>51</v>
      </c>
      <c r="S301" s="16">
        <v>49</v>
      </c>
      <c r="T301" s="15" t="s">
        <v>89</v>
      </c>
      <c r="U301">
        <f t="shared" si="4"/>
        <v>3.6652</v>
      </c>
    </row>
    <row r="302" spans="1:21" x14ac:dyDescent="0.3">
      <c r="A302" s="14">
        <v>41940</v>
      </c>
      <c r="B302" s="15" t="s">
        <v>45</v>
      </c>
      <c r="C302" s="15" t="s">
        <v>46</v>
      </c>
      <c r="D302" s="15" t="s">
        <v>47</v>
      </c>
      <c r="E302" s="16">
        <v>170</v>
      </c>
      <c r="F302" s="17">
        <v>176</v>
      </c>
      <c r="G302" s="17">
        <v>0</v>
      </c>
      <c r="H302" s="17">
        <v>89</v>
      </c>
      <c r="I302" s="15" t="s">
        <v>105</v>
      </c>
      <c r="J302" s="17">
        <v>263</v>
      </c>
      <c r="K302" s="15" t="s">
        <v>497</v>
      </c>
      <c r="L302" s="29" t="s">
        <v>218</v>
      </c>
      <c r="M302" s="28">
        <v>3</v>
      </c>
      <c r="N302" s="28">
        <v>39</v>
      </c>
      <c r="O302" s="29" t="s">
        <v>486</v>
      </c>
      <c r="P302" s="16">
        <v>83</v>
      </c>
      <c r="Q302" s="16">
        <v>100</v>
      </c>
      <c r="R302" s="15" t="s">
        <v>51</v>
      </c>
      <c r="S302" s="16">
        <v>47</v>
      </c>
      <c r="T302" s="15" t="s">
        <v>71</v>
      </c>
      <c r="U302">
        <f t="shared" si="4"/>
        <v>0.52359999999999995</v>
      </c>
    </row>
    <row r="303" spans="1:21" x14ac:dyDescent="0.3">
      <c r="A303" s="14">
        <v>41941</v>
      </c>
      <c r="B303" s="15" t="s">
        <v>45</v>
      </c>
      <c r="C303" s="15" t="s">
        <v>46</v>
      </c>
      <c r="D303" s="15" t="s">
        <v>47</v>
      </c>
      <c r="E303" s="16">
        <v>170</v>
      </c>
      <c r="F303" s="17">
        <v>166</v>
      </c>
      <c r="G303" s="17">
        <v>0</v>
      </c>
      <c r="H303" s="17">
        <v>117</v>
      </c>
      <c r="I303" s="15" t="s">
        <v>100</v>
      </c>
      <c r="J303" s="17">
        <v>214</v>
      </c>
      <c r="K303" s="15" t="s">
        <v>94</v>
      </c>
      <c r="L303" s="29" t="s">
        <v>84</v>
      </c>
      <c r="M303" s="28">
        <v>0</v>
      </c>
      <c r="N303" s="28">
        <v>39</v>
      </c>
      <c r="O303" s="29" t="s">
        <v>239</v>
      </c>
      <c r="P303" s="16">
        <v>83</v>
      </c>
      <c r="Q303" s="16">
        <v>99</v>
      </c>
      <c r="R303" s="15" t="s">
        <v>51</v>
      </c>
      <c r="S303" s="16">
        <v>67</v>
      </c>
      <c r="T303" s="15" t="s">
        <v>206</v>
      </c>
      <c r="U303">
        <f t="shared" si="4"/>
        <v>0.34906666666666669</v>
      </c>
    </row>
    <row r="304" spans="1:21" x14ac:dyDescent="0.3">
      <c r="A304" s="14">
        <v>41942</v>
      </c>
      <c r="B304" s="15" t="s">
        <v>45</v>
      </c>
      <c r="C304" s="15" t="s">
        <v>46</v>
      </c>
      <c r="D304" s="15" t="s">
        <v>47</v>
      </c>
      <c r="E304" s="16">
        <v>170</v>
      </c>
      <c r="F304" s="15"/>
      <c r="G304" s="15"/>
      <c r="H304" s="15"/>
      <c r="I304" s="15"/>
      <c r="J304" s="15"/>
      <c r="K304" s="15"/>
      <c r="L304" s="29"/>
      <c r="M304" s="28">
        <v>3</v>
      </c>
      <c r="N304" s="29"/>
      <c r="O304" s="29"/>
      <c r="P304" s="16">
        <v>80</v>
      </c>
      <c r="Q304" s="15"/>
      <c r="R304" s="15"/>
      <c r="S304" s="15"/>
      <c r="T304" s="15"/>
      <c r="U304">
        <f t="shared" si="4"/>
        <v>0</v>
      </c>
    </row>
    <row r="305" spans="1:21" x14ac:dyDescent="0.3">
      <c r="A305" s="14">
        <v>41943</v>
      </c>
      <c r="B305" s="15" t="s">
        <v>45</v>
      </c>
      <c r="C305" s="15" t="s">
        <v>46</v>
      </c>
      <c r="D305" s="15" t="s">
        <v>47</v>
      </c>
      <c r="E305" s="16">
        <v>170</v>
      </c>
      <c r="F305" s="17">
        <v>188</v>
      </c>
      <c r="G305" s="17">
        <v>4</v>
      </c>
      <c r="H305" s="17">
        <v>89</v>
      </c>
      <c r="I305" s="15" t="s">
        <v>479</v>
      </c>
      <c r="J305" s="17">
        <v>288</v>
      </c>
      <c r="K305" s="15" t="s">
        <v>297</v>
      </c>
      <c r="L305" s="27">
        <v>24</v>
      </c>
      <c r="M305" s="28">
        <v>11</v>
      </c>
      <c r="N305" s="28">
        <v>83</v>
      </c>
      <c r="O305" s="29" t="s">
        <v>89</v>
      </c>
      <c r="P305" s="16">
        <v>60</v>
      </c>
      <c r="Q305" s="16">
        <v>100</v>
      </c>
      <c r="R305" s="15" t="s">
        <v>51</v>
      </c>
      <c r="S305" s="16">
        <v>26</v>
      </c>
      <c r="T305" s="15" t="s">
        <v>52</v>
      </c>
      <c r="U305">
        <f t="shared" si="4"/>
        <v>4.1887999999999996</v>
      </c>
    </row>
    <row r="306" spans="1:21" x14ac:dyDescent="0.3">
      <c r="A306" s="14">
        <v>41944</v>
      </c>
      <c r="B306" s="15" t="s">
        <v>45</v>
      </c>
      <c r="C306" s="15" t="s">
        <v>46</v>
      </c>
      <c r="D306" s="15" t="s">
        <v>47</v>
      </c>
      <c r="E306" s="16">
        <v>170</v>
      </c>
      <c r="F306" s="17">
        <v>144</v>
      </c>
      <c r="G306" s="17">
        <v>12</v>
      </c>
      <c r="H306" s="17">
        <v>127</v>
      </c>
      <c r="I306" s="15" t="s">
        <v>498</v>
      </c>
      <c r="J306" s="17">
        <v>162</v>
      </c>
      <c r="K306" s="15" t="s">
        <v>499</v>
      </c>
      <c r="L306" s="29" t="s">
        <v>116</v>
      </c>
      <c r="M306" s="28">
        <v>0</v>
      </c>
      <c r="N306" s="28">
        <v>28</v>
      </c>
      <c r="O306" s="29" t="s">
        <v>307</v>
      </c>
      <c r="P306" s="16">
        <v>96</v>
      </c>
      <c r="Q306" s="16">
        <v>100</v>
      </c>
      <c r="R306" s="15" t="s">
        <v>51</v>
      </c>
      <c r="S306" s="16">
        <v>88</v>
      </c>
      <c r="T306" s="15" t="s">
        <v>80</v>
      </c>
      <c r="U306">
        <f t="shared" si="4"/>
        <v>0.69813333333333338</v>
      </c>
    </row>
    <row r="307" spans="1:21" x14ac:dyDescent="0.3">
      <c r="A307" s="14">
        <v>41945</v>
      </c>
      <c r="B307" s="15" t="s">
        <v>45</v>
      </c>
      <c r="C307" s="15" t="s">
        <v>46</v>
      </c>
      <c r="D307" s="15" t="s">
        <v>47</v>
      </c>
      <c r="E307" s="16">
        <v>170</v>
      </c>
      <c r="F307" s="17">
        <v>141</v>
      </c>
      <c r="G307" s="17">
        <v>22</v>
      </c>
      <c r="H307" s="17">
        <v>92</v>
      </c>
      <c r="I307" s="15" t="s">
        <v>249</v>
      </c>
      <c r="J307" s="17">
        <v>190</v>
      </c>
      <c r="K307" s="15" t="s">
        <v>500</v>
      </c>
      <c r="L307" s="29" t="s">
        <v>218</v>
      </c>
      <c r="M307" s="28">
        <v>6</v>
      </c>
      <c r="N307" s="28">
        <v>81</v>
      </c>
      <c r="O307" s="29" t="s">
        <v>113</v>
      </c>
      <c r="P307" s="16">
        <v>90</v>
      </c>
      <c r="Q307" s="16">
        <v>100</v>
      </c>
      <c r="R307" s="15" t="s">
        <v>51</v>
      </c>
      <c r="S307" s="16">
        <v>60</v>
      </c>
      <c r="T307" s="15" t="s">
        <v>169</v>
      </c>
      <c r="U307">
        <f t="shared" si="4"/>
        <v>0.52359999999999995</v>
      </c>
    </row>
    <row r="308" spans="1:21" x14ac:dyDescent="0.3">
      <c r="A308" s="14">
        <v>41946</v>
      </c>
      <c r="B308" s="15" t="s">
        <v>45</v>
      </c>
      <c r="C308" s="15" t="s">
        <v>46</v>
      </c>
      <c r="D308" s="15" t="s">
        <v>47</v>
      </c>
      <c r="E308" s="16">
        <v>170</v>
      </c>
      <c r="F308" s="17">
        <v>126</v>
      </c>
      <c r="G308" s="17">
        <v>236</v>
      </c>
      <c r="H308" s="17">
        <v>76</v>
      </c>
      <c r="I308" s="15" t="s">
        <v>501</v>
      </c>
      <c r="J308" s="17">
        <v>175</v>
      </c>
      <c r="K308" s="15" t="s">
        <v>129</v>
      </c>
      <c r="L308" s="27">
        <v>21</v>
      </c>
      <c r="M308" s="28">
        <v>14</v>
      </c>
      <c r="N308" s="28">
        <v>78</v>
      </c>
      <c r="O308" s="29" t="s">
        <v>91</v>
      </c>
      <c r="P308" s="16">
        <v>81</v>
      </c>
      <c r="Q308" s="16">
        <v>99</v>
      </c>
      <c r="R308" s="15" t="s">
        <v>51</v>
      </c>
      <c r="S308" s="16">
        <v>50</v>
      </c>
      <c r="T308" s="15" t="s">
        <v>129</v>
      </c>
      <c r="U308">
        <f t="shared" si="4"/>
        <v>3.6652</v>
      </c>
    </row>
    <row r="309" spans="1:21" x14ac:dyDescent="0.3">
      <c r="A309" s="14">
        <v>41947</v>
      </c>
      <c r="B309" s="15" t="s">
        <v>45</v>
      </c>
      <c r="C309" s="15" t="s">
        <v>46</v>
      </c>
      <c r="D309" s="15" t="s">
        <v>47</v>
      </c>
      <c r="E309" s="16">
        <v>170</v>
      </c>
      <c r="F309" s="15"/>
      <c r="G309" s="15"/>
      <c r="H309" s="15"/>
      <c r="I309" s="15"/>
      <c r="J309" s="15"/>
      <c r="K309" s="15"/>
      <c r="L309" s="29"/>
      <c r="M309" s="28">
        <v>6</v>
      </c>
      <c r="N309" s="29"/>
      <c r="O309" s="29"/>
      <c r="P309" s="16">
        <v>94</v>
      </c>
      <c r="Q309" s="15"/>
      <c r="R309" s="15"/>
      <c r="S309" s="15"/>
      <c r="T309" s="15"/>
      <c r="U309">
        <f t="shared" si="4"/>
        <v>0</v>
      </c>
    </row>
    <row r="310" spans="1:21" x14ac:dyDescent="0.3">
      <c r="A310" s="14">
        <v>41948</v>
      </c>
      <c r="B310" s="15" t="s">
        <v>45</v>
      </c>
      <c r="C310" s="15" t="s">
        <v>46</v>
      </c>
      <c r="D310" s="15" t="s">
        <v>47</v>
      </c>
      <c r="E310" s="16">
        <v>170</v>
      </c>
      <c r="F310" s="15"/>
      <c r="G310" s="15"/>
      <c r="H310" s="15"/>
      <c r="I310" s="15"/>
      <c r="J310" s="15"/>
      <c r="K310" s="15"/>
      <c r="L310" s="29"/>
      <c r="M310" s="28">
        <v>3</v>
      </c>
      <c r="N310" s="29"/>
      <c r="O310" s="29"/>
      <c r="P310" s="16">
        <v>98</v>
      </c>
      <c r="Q310" s="15"/>
      <c r="R310" s="15"/>
      <c r="S310" s="15"/>
      <c r="T310" s="15"/>
      <c r="U310">
        <f t="shared" si="4"/>
        <v>0</v>
      </c>
    </row>
    <row r="311" spans="1:21" x14ac:dyDescent="0.3">
      <c r="A311" s="14">
        <v>41949</v>
      </c>
      <c r="B311" s="15" t="s">
        <v>45</v>
      </c>
      <c r="C311" s="15" t="s">
        <v>46</v>
      </c>
      <c r="D311" s="15" t="s">
        <v>47</v>
      </c>
      <c r="E311" s="16">
        <v>170</v>
      </c>
      <c r="F311" s="17">
        <v>128</v>
      </c>
      <c r="G311" s="17">
        <v>16</v>
      </c>
      <c r="H311" s="17">
        <v>72</v>
      </c>
      <c r="I311" s="15" t="s">
        <v>115</v>
      </c>
      <c r="J311" s="17">
        <v>183</v>
      </c>
      <c r="K311" s="15" t="s">
        <v>310</v>
      </c>
      <c r="L311" s="27">
        <v>11</v>
      </c>
      <c r="M311" s="28">
        <v>11</v>
      </c>
      <c r="N311" s="28">
        <v>61</v>
      </c>
      <c r="O311" s="29" t="s">
        <v>439</v>
      </c>
      <c r="P311" s="16">
        <v>74</v>
      </c>
      <c r="Q311" s="16">
        <v>100</v>
      </c>
      <c r="R311" s="15" t="s">
        <v>51</v>
      </c>
      <c r="S311" s="16">
        <v>60</v>
      </c>
      <c r="T311" s="15" t="s">
        <v>51</v>
      </c>
      <c r="U311">
        <f t="shared" si="4"/>
        <v>1.9198666666666666</v>
      </c>
    </row>
    <row r="312" spans="1:21" x14ac:dyDescent="0.3">
      <c r="A312" s="14">
        <v>41950</v>
      </c>
      <c r="B312" s="15" t="s">
        <v>45</v>
      </c>
      <c r="C312" s="15" t="s">
        <v>46</v>
      </c>
      <c r="D312" s="15" t="s">
        <v>47</v>
      </c>
      <c r="E312" s="16">
        <v>170</v>
      </c>
      <c r="F312" s="17">
        <v>131</v>
      </c>
      <c r="G312" s="17">
        <v>0</v>
      </c>
      <c r="H312" s="17">
        <v>72</v>
      </c>
      <c r="I312" s="15" t="s">
        <v>321</v>
      </c>
      <c r="J312" s="17">
        <v>190</v>
      </c>
      <c r="K312" s="15" t="s">
        <v>502</v>
      </c>
      <c r="L312" s="29" t="s">
        <v>84</v>
      </c>
      <c r="M312" s="28">
        <v>8</v>
      </c>
      <c r="N312" s="28">
        <v>75</v>
      </c>
      <c r="O312" s="29" t="s">
        <v>404</v>
      </c>
      <c r="P312" s="16">
        <v>63</v>
      </c>
      <c r="Q312" s="16">
        <v>98</v>
      </c>
      <c r="R312" s="15" t="s">
        <v>193</v>
      </c>
      <c r="S312" s="16">
        <v>37</v>
      </c>
      <c r="T312" s="15" t="s">
        <v>113</v>
      </c>
      <c r="U312">
        <f t="shared" si="4"/>
        <v>0.34906666666666669</v>
      </c>
    </row>
    <row r="313" spans="1:21" x14ac:dyDescent="0.3">
      <c r="A313" s="14">
        <v>41951</v>
      </c>
      <c r="B313" s="15" t="s">
        <v>45</v>
      </c>
      <c r="C313" s="15" t="s">
        <v>46</v>
      </c>
      <c r="D313" s="15" t="s">
        <v>47</v>
      </c>
      <c r="E313" s="16">
        <v>170</v>
      </c>
      <c r="F313" s="17">
        <v>114</v>
      </c>
      <c r="G313" s="17">
        <v>6</v>
      </c>
      <c r="H313" s="17">
        <v>65</v>
      </c>
      <c r="I313" s="15" t="s">
        <v>51</v>
      </c>
      <c r="J313" s="17">
        <v>162</v>
      </c>
      <c r="K313" s="15" t="s">
        <v>436</v>
      </c>
      <c r="L313" s="27">
        <v>22</v>
      </c>
      <c r="M313" s="28">
        <v>17</v>
      </c>
      <c r="N313" s="28">
        <v>97</v>
      </c>
      <c r="O313" s="29" t="s">
        <v>117</v>
      </c>
      <c r="P313" s="16">
        <v>75</v>
      </c>
      <c r="Q313" s="16">
        <v>100</v>
      </c>
      <c r="R313" s="15" t="s">
        <v>51</v>
      </c>
      <c r="S313" s="16">
        <v>49</v>
      </c>
      <c r="T313" s="15" t="s">
        <v>264</v>
      </c>
      <c r="U313">
        <f t="shared" si="4"/>
        <v>3.8397333333333332</v>
      </c>
    </row>
    <row r="314" spans="1:21" x14ac:dyDescent="0.3">
      <c r="A314" s="14">
        <v>41952</v>
      </c>
      <c r="B314" s="15" t="s">
        <v>45</v>
      </c>
      <c r="C314" s="15" t="s">
        <v>46</v>
      </c>
      <c r="D314" s="15" t="s">
        <v>47</v>
      </c>
      <c r="E314" s="16">
        <v>170</v>
      </c>
      <c r="F314" s="17">
        <v>93</v>
      </c>
      <c r="G314" s="17">
        <v>0</v>
      </c>
      <c r="H314" s="17">
        <v>53</v>
      </c>
      <c r="I314" s="15" t="s">
        <v>503</v>
      </c>
      <c r="J314" s="17">
        <v>133</v>
      </c>
      <c r="K314" s="15" t="s">
        <v>315</v>
      </c>
      <c r="L314" s="27">
        <v>30</v>
      </c>
      <c r="M314" s="28">
        <v>11</v>
      </c>
      <c r="N314" s="28">
        <v>72</v>
      </c>
      <c r="O314" s="29" t="s">
        <v>113</v>
      </c>
      <c r="P314" s="16">
        <v>83</v>
      </c>
      <c r="Q314" s="16">
        <v>100</v>
      </c>
      <c r="R314" s="15" t="s">
        <v>51</v>
      </c>
      <c r="S314" s="16">
        <v>59</v>
      </c>
      <c r="T314" s="15" t="s">
        <v>113</v>
      </c>
      <c r="U314">
        <f t="shared" si="4"/>
        <v>5.2360000000000007</v>
      </c>
    </row>
    <row r="315" spans="1:21" x14ac:dyDescent="0.3">
      <c r="A315" s="14">
        <v>41953</v>
      </c>
      <c r="B315" s="15" t="s">
        <v>45</v>
      </c>
      <c r="C315" s="15" t="s">
        <v>46</v>
      </c>
      <c r="D315" s="15" t="s">
        <v>47</v>
      </c>
      <c r="E315" s="16">
        <v>170</v>
      </c>
      <c r="F315" s="17">
        <v>92</v>
      </c>
      <c r="G315" s="17">
        <v>2</v>
      </c>
      <c r="H315" s="17">
        <v>27</v>
      </c>
      <c r="I315" s="15" t="s">
        <v>504</v>
      </c>
      <c r="J315" s="17">
        <v>156</v>
      </c>
      <c r="K315" s="15" t="s">
        <v>150</v>
      </c>
      <c r="L315" s="27">
        <v>21</v>
      </c>
      <c r="M315" s="28">
        <v>28</v>
      </c>
      <c r="N315" s="28">
        <v>144</v>
      </c>
      <c r="O315" s="29" t="s">
        <v>439</v>
      </c>
      <c r="P315" s="16">
        <v>65</v>
      </c>
      <c r="Q315" s="16">
        <v>99</v>
      </c>
      <c r="R315" s="15" t="s">
        <v>280</v>
      </c>
      <c r="S315" s="16">
        <v>43</v>
      </c>
      <c r="T315" s="15" t="s">
        <v>182</v>
      </c>
      <c r="U315">
        <f t="shared" si="4"/>
        <v>3.6652</v>
      </c>
    </row>
    <row r="316" spans="1:21" x14ac:dyDescent="0.3">
      <c r="A316" s="14">
        <v>41954</v>
      </c>
      <c r="B316" s="15" t="s">
        <v>45</v>
      </c>
      <c r="C316" s="15" t="s">
        <v>46</v>
      </c>
      <c r="D316" s="15" t="s">
        <v>47</v>
      </c>
      <c r="E316" s="16">
        <v>170</v>
      </c>
      <c r="F316" s="17">
        <v>136</v>
      </c>
      <c r="G316" s="17">
        <v>0</v>
      </c>
      <c r="H316" s="17">
        <v>74</v>
      </c>
      <c r="I316" s="15" t="s">
        <v>51</v>
      </c>
      <c r="J316" s="17">
        <v>198</v>
      </c>
      <c r="K316" s="15" t="s">
        <v>50</v>
      </c>
      <c r="L316" s="27">
        <v>20</v>
      </c>
      <c r="M316" s="28">
        <v>6</v>
      </c>
      <c r="N316" s="28">
        <v>119</v>
      </c>
      <c r="O316" s="29" t="s">
        <v>86</v>
      </c>
      <c r="P316" s="16">
        <v>73</v>
      </c>
      <c r="Q316" s="16">
        <v>92</v>
      </c>
      <c r="R316" s="15" t="s">
        <v>100</v>
      </c>
      <c r="S316" s="16">
        <v>37</v>
      </c>
      <c r="T316" s="15" t="s">
        <v>51</v>
      </c>
      <c r="U316">
        <f t="shared" si="4"/>
        <v>3.4906666666666668</v>
      </c>
    </row>
    <row r="317" spans="1:21" x14ac:dyDescent="0.3">
      <c r="A317" s="14">
        <v>41955</v>
      </c>
      <c r="B317" s="15" t="s">
        <v>45</v>
      </c>
      <c r="C317" s="15" t="s">
        <v>46</v>
      </c>
      <c r="D317" s="15" t="s">
        <v>47</v>
      </c>
      <c r="E317" s="16">
        <v>170</v>
      </c>
      <c r="F317" s="17">
        <v>121</v>
      </c>
      <c r="G317" s="17">
        <v>8</v>
      </c>
      <c r="H317" s="17">
        <v>51</v>
      </c>
      <c r="I317" s="15" t="s">
        <v>51</v>
      </c>
      <c r="J317" s="17">
        <v>191</v>
      </c>
      <c r="K317" s="15" t="s">
        <v>50</v>
      </c>
      <c r="L317" s="27">
        <v>30</v>
      </c>
      <c r="M317" s="28">
        <v>6</v>
      </c>
      <c r="N317" s="28">
        <v>47</v>
      </c>
      <c r="O317" s="29" t="s">
        <v>108</v>
      </c>
      <c r="P317" s="16">
        <v>79</v>
      </c>
      <c r="Q317" s="16">
        <v>99</v>
      </c>
      <c r="R317" s="15" t="s">
        <v>51</v>
      </c>
      <c r="S317" s="16">
        <v>49</v>
      </c>
      <c r="T317" s="15" t="s">
        <v>71</v>
      </c>
      <c r="U317">
        <f t="shared" si="4"/>
        <v>5.2360000000000007</v>
      </c>
    </row>
    <row r="318" spans="1:21" x14ac:dyDescent="0.3">
      <c r="A318" s="14">
        <v>41956</v>
      </c>
      <c r="B318" s="15" t="s">
        <v>45</v>
      </c>
      <c r="C318" s="15" t="s">
        <v>46</v>
      </c>
      <c r="D318" s="15" t="s">
        <v>47</v>
      </c>
      <c r="E318" s="16">
        <v>170</v>
      </c>
      <c r="F318" s="17">
        <v>171</v>
      </c>
      <c r="G318" s="17">
        <v>6</v>
      </c>
      <c r="H318" s="17">
        <v>123</v>
      </c>
      <c r="I318" s="15" t="s">
        <v>356</v>
      </c>
      <c r="J318" s="17">
        <v>219</v>
      </c>
      <c r="K318" s="15" t="s">
        <v>64</v>
      </c>
      <c r="L318" s="27">
        <v>21</v>
      </c>
      <c r="M318" s="28">
        <v>14</v>
      </c>
      <c r="N318" s="28">
        <v>158</v>
      </c>
      <c r="O318" s="29" t="s">
        <v>66</v>
      </c>
      <c r="P318" s="16">
        <v>68</v>
      </c>
      <c r="Q318" s="16">
        <v>91</v>
      </c>
      <c r="R318" s="15" t="s">
        <v>108</v>
      </c>
      <c r="S318" s="16">
        <v>44</v>
      </c>
      <c r="T318" s="15" t="s">
        <v>505</v>
      </c>
      <c r="U318">
        <f t="shared" si="4"/>
        <v>3.6652</v>
      </c>
    </row>
    <row r="319" spans="1:21" x14ac:dyDescent="0.3">
      <c r="A319" s="14">
        <v>41957</v>
      </c>
      <c r="B319" s="15" t="s">
        <v>45</v>
      </c>
      <c r="C319" s="15" t="s">
        <v>46</v>
      </c>
      <c r="D319" s="15" t="s">
        <v>47</v>
      </c>
      <c r="E319" s="16">
        <v>170</v>
      </c>
      <c r="F319" s="17">
        <v>124</v>
      </c>
      <c r="G319" s="17">
        <v>0</v>
      </c>
      <c r="H319" s="17">
        <v>62</v>
      </c>
      <c r="I319" s="15" t="s">
        <v>506</v>
      </c>
      <c r="J319" s="17">
        <v>187</v>
      </c>
      <c r="K319" s="15" t="s">
        <v>297</v>
      </c>
      <c r="L319" s="27">
        <v>11</v>
      </c>
      <c r="M319" s="28">
        <v>11</v>
      </c>
      <c r="N319" s="28">
        <v>83</v>
      </c>
      <c r="O319" s="29" t="s">
        <v>70</v>
      </c>
      <c r="P319" s="16">
        <v>68</v>
      </c>
      <c r="Q319" s="16">
        <v>100</v>
      </c>
      <c r="R319" s="15" t="s">
        <v>51</v>
      </c>
      <c r="S319" s="16">
        <v>39</v>
      </c>
      <c r="T319" s="15" t="s">
        <v>50</v>
      </c>
      <c r="U319">
        <f t="shared" si="4"/>
        <v>1.9198666666666666</v>
      </c>
    </row>
    <row r="320" spans="1:21" x14ac:dyDescent="0.3">
      <c r="A320" s="14">
        <v>41958</v>
      </c>
      <c r="B320" s="15" t="s">
        <v>45</v>
      </c>
      <c r="C320" s="15" t="s">
        <v>46</v>
      </c>
      <c r="D320" s="15" t="s">
        <v>47</v>
      </c>
      <c r="E320" s="16">
        <v>170</v>
      </c>
      <c r="F320" s="17">
        <v>110</v>
      </c>
      <c r="G320" s="17">
        <v>14</v>
      </c>
      <c r="H320" s="17">
        <v>51</v>
      </c>
      <c r="I320" s="15" t="s">
        <v>51</v>
      </c>
      <c r="J320" s="17">
        <v>168</v>
      </c>
      <c r="K320" s="15" t="s">
        <v>158</v>
      </c>
      <c r="L320" s="27">
        <v>31</v>
      </c>
      <c r="M320" s="28">
        <v>17</v>
      </c>
      <c r="N320" s="28">
        <v>122</v>
      </c>
      <c r="O320" s="29" t="s">
        <v>222</v>
      </c>
      <c r="P320" s="16">
        <v>73</v>
      </c>
      <c r="Q320" s="16">
        <v>96</v>
      </c>
      <c r="R320" s="15" t="s">
        <v>51</v>
      </c>
      <c r="S320" s="16">
        <v>41</v>
      </c>
      <c r="T320" s="15" t="s">
        <v>51</v>
      </c>
      <c r="U320">
        <f t="shared" si="4"/>
        <v>5.4105333333333334</v>
      </c>
    </row>
    <row r="321" spans="1:21" x14ac:dyDescent="0.3">
      <c r="A321" s="14">
        <v>41959</v>
      </c>
      <c r="B321" s="15" t="s">
        <v>45</v>
      </c>
      <c r="C321" s="15" t="s">
        <v>46</v>
      </c>
      <c r="D321" s="15" t="s">
        <v>47</v>
      </c>
      <c r="E321" s="16">
        <v>170</v>
      </c>
      <c r="F321" s="17">
        <v>132</v>
      </c>
      <c r="G321" s="17">
        <v>92</v>
      </c>
      <c r="H321" s="17">
        <v>96</v>
      </c>
      <c r="I321" s="15" t="s">
        <v>507</v>
      </c>
      <c r="J321" s="17">
        <v>168</v>
      </c>
      <c r="K321" s="15" t="s">
        <v>508</v>
      </c>
      <c r="L321" s="27">
        <v>24</v>
      </c>
      <c r="M321" s="28">
        <v>14</v>
      </c>
      <c r="N321" s="28">
        <v>136</v>
      </c>
      <c r="O321" s="29" t="s">
        <v>94</v>
      </c>
      <c r="P321" s="16">
        <v>66</v>
      </c>
      <c r="Q321" s="16">
        <v>98</v>
      </c>
      <c r="R321" s="15" t="s">
        <v>249</v>
      </c>
      <c r="S321" s="16">
        <v>45</v>
      </c>
      <c r="T321" s="15" t="s">
        <v>301</v>
      </c>
      <c r="U321">
        <f t="shared" si="4"/>
        <v>4.1887999999999996</v>
      </c>
    </row>
    <row r="322" spans="1:21" x14ac:dyDescent="0.3">
      <c r="A322" s="14">
        <v>41960</v>
      </c>
      <c r="B322" s="15" t="s">
        <v>45</v>
      </c>
      <c r="C322" s="15" t="s">
        <v>46</v>
      </c>
      <c r="D322" s="15" t="s">
        <v>47</v>
      </c>
      <c r="E322" s="16">
        <v>170</v>
      </c>
      <c r="F322" s="17">
        <v>112</v>
      </c>
      <c r="G322" s="17">
        <v>0</v>
      </c>
      <c r="H322" s="17">
        <v>69</v>
      </c>
      <c r="I322" s="15" t="s">
        <v>194</v>
      </c>
      <c r="J322" s="17">
        <v>155</v>
      </c>
      <c r="K322" s="15" t="s">
        <v>368</v>
      </c>
      <c r="L322" s="27">
        <v>36</v>
      </c>
      <c r="M322" s="28">
        <v>3</v>
      </c>
      <c r="N322" s="28">
        <v>64</v>
      </c>
      <c r="O322" s="29" t="s">
        <v>195</v>
      </c>
      <c r="P322" s="16">
        <v>82</v>
      </c>
      <c r="Q322" s="16">
        <v>98</v>
      </c>
      <c r="R322" s="15" t="s">
        <v>107</v>
      </c>
      <c r="S322" s="16">
        <v>56</v>
      </c>
      <c r="T322" s="15" t="s">
        <v>135</v>
      </c>
      <c r="U322">
        <f t="shared" si="4"/>
        <v>6.2831999999999999</v>
      </c>
    </row>
    <row r="323" spans="1:21" x14ac:dyDescent="0.3">
      <c r="A323" s="14">
        <v>41961</v>
      </c>
      <c r="B323" s="15" t="s">
        <v>45</v>
      </c>
      <c r="C323" s="15" t="s">
        <v>46</v>
      </c>
      <c r="D323" s="15" t="s">
        <v>47</v>
      </c>
      <c r="E323" s="16">
        <v>170</v>
      </c>
      <c r="F323" s="17">
        <v>102</v>
      </c>
      <c r="G323" s="17">
        <v>0</v>
      </c>
      <c r="H323" s="17">
        <v>42</v>
      </c>
      <c r="I323" s="15" t="s">
        <v>183</v>
      </c>
      <c r="J323" s="17">
        <v>163</v>
      </c>
      <c r="K323" s="15" t="s">
        <v>356</v>
      </c>
      <c r="L323" s="27">
        <v>18</v>
      </c>
      <c r="M323" s="28">
        <v>3</v>
      </c>
      <c r="N323" s="28">
        <v>139</v>
      </c>
      <c r="O323" s="29" t="s">
        <v>142</v>
      </c>
      <c r="P323" s="16">
        <v>86</v>
      </c>
      <c r="Q323" s="16">
        <v>100</v>
      </c>
      <c r="R323" s="15" t="s">
        <v>51</v>
      </c>
      <c r="S323" s="16">
        <v>47</v>
      </c>
      <c r="T323" s="15" t="s">
        <v>127</v>
      </c>
      <c r="U323">
        <f t="shared" si="4"/>
        <v>3.1415999999999999</v>
      </c>
    </row>
    <row r="324" spans="1:21" x14ac:dyDescent="0.3">
      <c r="A324" s="14">
        <v>41962</v>
      </c>
      <c r="B324" s="15" t="s">
        <v>45</v>
      </c>
      <c r="C324" s="15" t="s">
        <v>46</v>
      </c>
      <c r="D324" s="15" t="s">
        <v>47</v>
      </c>
      <c r="E324" s="16">
        <v>170</v>
      </c>
      <c r="F324" s="17">
        <v>130</v>
      </c>
      <c r="G324" s="17">
        <v>2</v>
      </c>
      <c r="H324" s="17">
        <v>98</v>
      </c>
      <c r="I324" s="15" t="s">
        <v>495</v>
      </c>
      <c r="J324" s="17">
        <v>163</v>
      </c>
      <c r="K324" s="15" t="s">
        <v>509</v>
      </c>
      <c r="L324" s="27">
        <v>24</v>
      </c>
      <c r="M324" s="28">
        <v>0</v>
      </c>
      <c r="N324" s="28">
        <v>100</v>
      </c>
      <c r="O324" s="29" t="s">
        <v>510</v>
      </c>
      <c r="P324" s="16">
        <v>89</v>
      </c>
      <c r="Q324" s="16">
        <v>100</v>
      </c>
      <c r="R324" s="15" t="s">
        <v>177</v>
      </c>
      <c r="S324" s="16">
        <v>52</v>
      </c>
      <c r="T324" s="15" t="s">
        <v>80</v>
      </c>
      <c r="U324">
        <f t="shared" ref="U324:U387" si="5">L324*$V$3/$V$5*$V$4</f>
        <v>4.1887999999999996</v>
      </c>
    </row>
    <row r="325" spans="1:21" x14ac:dyDescent="0.3">
      <c r="A325" s="14">
        <v>41963</v>
      </c>
      <c r="B325" s="15" t="s">
        <v>45</v>
      </c>
      <c r="C325" s="15" t="s">
        <v>46</v>
      </c>
      <c r="D325" s="15" t="s">
        <v>47</v>
      </c>
      <c r="E325" s="16">
        <v>170</v>
      </c>
      <c r="F325" s="17">
        <v>160</v>
      </c>
      <c r="G325" s="17">
        <v>0</v>
      </c>
      <c r="H325" s="17">
        <v>103</v>
      </c>
      <c r="I325" s="15" t="s">
        <v>511</v>
      </c>
      <c r="J325" s="17">
        <v>217</v>
      </c>
      <c r="K325" s="15" t="s">
        <v>512</v>
      </c>
      <c r="L325" s="27">
        <v>21</v>
      </c>
      <c r="M325" s="28">
        <v>6</v>
      </c>
      <c r="N325" s="28">
        <v>61</v>
      </c>
      <c r="O325" s="29" t="s">
        <v>52</v>
      </c>
      <c r="P325" s="16">
        <v>82</v>
      </c>
      <c r="Q325" s="16">
        <v>100</v>
      </c>
      <c r="R325" s="15" t="s">
        <v>51</v>
      </c>
      <c r="S325" s="16">
        <v>54</v>
      </c>
      <c r="T325" s="15" t="s">
        <v>117</v>
      </c>
      <c r="U325">
        <f t="shared" si="5"/>
        <v>3.6652</v>
      </c>
    </row>
    <row r="326" spans="1:21" x14ac:dyDescent="0.3">
      <c r="A326" s="14">
        <v>41964</v>
      </c>
      <c r="B326" s="15" t="s">
        <v>45</v>
      </c>
      <c r="C326" s="15" t="s">
        <v>46</v>
      </c>
      <c r="D326" s="15" t="s">
        <v>47</v>
      </c>
      <c r="E326" s="16">
        <v>170</v>
      </c>
      <c r="F326" s="17">
        <v>150</v>
      </c>
      <c r="G326" s="17">
        <v>2</v>
      </c>
      <c r="H326" s="17">
        <v>97</v>
      </c>
      <c r="I326" s="15" t="s">
        <v>513</v>
      </c>
      <c r="J326" s="17">
        <v>203</v>
      </c>
      <c r="K326" s="15" t="s">
        <v>514</v>
      </c>
      <c r="L326" s="29" t="s">
        <v>401</v>
      </c>
      <c r="M326" s="28">
        <v>6</v>
      </c>
      <c r="N326" s="28">
        <v>53</v>
      </c>
      <c r="O326" s="29" t="s">
        <v>85</v>
      </c>
      <c r="P326" s="16">
        <v>81</v>
      </c>
      <c r="Q326" s="16">
        <v>100</v>
      </c>
      <c r="R326" s="15" t="s">
        <v>143</v>
      </c>
      <c r="S326" s="16">
        <v>58</v>
      </c>
      <c r="T326" s="15" t="s">
        <v>215</v>
      </c>
      <c r="U326">
        <f t="shared" si="5"/>
        <v>1.0471999999999999</v>
      </c>
    </row>
    <row r="327" spans="1:21" x14ac:dyDescent="0.3">
      <c r="A327" s="14">
        <v>41965</v>
      </c>
      <c r="B327" s="15" t="s">
        <v>45</v>
      </c>
      <c r="C327" s="15" t="s">
        <v>46</v>
      </c>
      <c r="D327" s="15" t="s">
        <v>47</v>
      </c>
      <c r="E327" s="16">
        <v>170</v>
      </c>
      <c r="F327" s="17">
        <v>144</v>
      </c>
      <c r="G327" s="17">
        <v>0</v>
      </c>
      <c r="H327" s="17">
        <v>106</v>
      </c>
      <c r="I327" s="15" t="s">
        <v>51</v>
      </c>
      <c r="J327" s="17">
        <v>181</v>
      </c>
      <c r="K327" s="15" t="s">
        <v>515</v>
      </c>
      <c r="L327" s="29" t="s">
        <v>116</v>
      </c>
      <c r="M327" s="28">
        <v>6</v>
      </c>
      <c r="N327" s="28">
        <v>47</v>
      </c>
      <c r="O327" s="29" t="s">
        <v>113</v>
      </c>
      <c r="P327" s="16">
        <v>90</v>
      </c>
      <c r="Q327" s="16">
        <v>100</v>
      </c>
      <c r="R327" s="15" t="s">
        <v>51</v>
      </c>
      <c r="S327" s="16">
        <v>73</v>
      </c>
      <c r="T327" s="15" t="s">
        <v>250</v>
      </c>
      <c r="U327">
        <f t="shared" si="5"/>
        <v>0.69813333333333338</v>
      </c>
    </row>
    <row r="328" spans="1:21" x14ac:dyDescent="0.3">
      <c r="A328" s="14">
        <v>41966</v>
      </c>
      <c r="B328" s="15" t="s">
        <v>45</v>
      </c>
      <c r="C328" s="15" t="s">
        <v>46</v>
      </c>
      <c r="D328" s="15" t="s">
        <v>47</v>
      </c>
      <c r="E328" s="16">
        <v>170</v>
      </c>
      <c r="F328" s="17">
        <v>136</v>
      </c>
      <c r="G328" s="17">
        <v>108</v>
      </c>
      <c r="H328" s="17">
        <v>125</v>
      </c>
      <c r="I328" s="15" t="s">
        <v>51</v>
      </c>
      <c r="J328" s="17">
        <v>147</v>
      </c>
      <c r="K328" s="15" t="s">
        <v>50</v>
      </c>
      <c r="L328" s="27" t="s">
        <v>1194</v>
      </c>
      <c r="M328" s="28">
        <v>3</v>
      </c>
      <c r="N328" s="28">
        <v>25</v>
      </c>
      <c r="O328" s="29" t="s">
        <v>51</v>
      </c>
      <c r="P328" s="16">
        <v>98</v>
      </c>
      <c r="Q328" s="16">
        <v>100</v>
      </c>
      <c r="R328" s="15" t="s">
        <v>51</v>
      </c>
      <c r="S328" s="16">
        <v>94</v>
      </c>
      <c r="T328" s="15" t="s">
        <v>135</v>
      </c>
      <c r="U328" t="e">
        <f t="shared" si="5"/>
        <v>#VALUE!</v>
      </c>
    </row>
    <row r="329" spans="1:21" x14ac:dyDescent="0.3">
      <c r="A329" s="14">
        <v>41967</v>
      </c>
      <c r="B329" s="15" t="s">
        <v>45</v>
      </c>
      <c r="C329" s="15" t="s">
        <v>46</v>
      </c>
      <c r="D329" s="15" t="s">
        <v>47</v>
      </c>
      <c r="E329" s="16">
        <v>170</v>
      </c>
      <c r="F329" s="17">
        <v>128</v>
      </c>
      <c r="G329" s="17">
        <v>194</v>
      </c>
      <c r="H329" s="17">
        <v>121</v>
      </c>
      <c r="I329" s="15" t="s">
        <v>51</v>
      </c>
      <c r="J329" s="17">
        <v>134</v>
      </c>
      <c r="K329" s="15" t="s">
        <v>150</v>
      </c>
      <c r="L329" s="27">
        <v>34</v>
      </c>
      <c r="M329" s="28">
        <v>6</v>
      </c>
      <c r="N329" s="28">
        <v>36</v>
      </c>
      <c r="O329" s="29" t="s">
        <v>135</v>
      </c>
      <c r="P329" s="16">
        <v>99</v>
      </c>
      <c r="Q329" s="16">
        <v>100</v>
      </c>
      <c r="R329" s="15" t="s">
        <v>51</v>
      </c>
      <c r="S329" s="16">
        <v>95</v>
      </c>
      <c r="T329" s="15" t="s">
        <v>135</v>
      </c>
      <c r="U329">
        <f t="shared" si="5"/>
        <v>5.9341333333333326</v>
      </c>
    </row>
    <row r="330" spans="1:21" x14ac:dyDescent="0.3">
      <c r="A330" s="14">
        <v>41968</v>
      </c>
      <c r="B330" s="15" t="s">
        <v>45</v>
      </c>
      <c r="C330" s="15" t="s">
        <v>46</v>
      </c>
      <c r="D330" s="15" t="s">
        <v>47</v>
      </c>
      <c r="E330" s="16">
        <v>170</v>
      </c>
      <c r="F330" s="17">
        <v>120</v>
      </c>
      <c r="G330" s="17">
        <v>24</v>
      </c>
      <c r="H330" s="17">
        <v>100</v>
      </c>
      <c r="I330" s="15" t="s">
        <v>51</v>
      </c>
      <c r="J330" s="17">
        <v>141</v>
      </c>
      <c r="K330" s="15" t="s">
        <v>320</v>
      </c>
      <c r="L330" s="27">
        <v>28</v>
      </c>
      <c r="M330" s="28">
        <v>8</v>
      </c>
      <c r="N330" s="28">
        <v>56</v>
      </c>
      <c r="O330" s="29" t="s">
        <v>215</v>
      </c>
      <c r="P330" s="16">
        <v>95</v>
      </c>
      <c r="Q330" s="16">
        <v>100</v>
      </c>
      <c r="R330" s="15" t="s">
        <v>51</v>
      </c>
      <c r="S330" s="16">
        <v>86</v>
      </c>
      <c r="T330" s="15" t="s">
        <v>215</v>
      </c>
      <c r="U330">
        <f t="shared" si="5"/>
        <v>4.8869333333333334</v>
      </c>
    </row>
    <row r="331" spans="1:21" x14ac:dyDescent="0.3">
      <c r="A331" s="14">
        <v>41969</v>
      </c>
      <c r="B331" s="15" t="s">
        <v>45</v>
      </c>
      <c r="C331" s="15" t="s">
        <v>46</v>
      </c>
      <c r="D331" s="15" t="s">
        <v>47</v>
      </c>
      <c r="E331" s="16">
        <v>170</v>
      </c>
      <c r="F331" s="15"/>
      <c r="G331" s="15"/>
      <c r="H331" s="15"/>
      <c r="I331" s="15"/>
      <c r="J331" s="15"/>
      <c r="K331" s="15"/>
      <c r="L331" s="29"/>
      <c r="M331" s="28">
        <v>0</v>
      </c>
      <c r="N331" s="29"/>
      <c r="O331" s="29"/>
      <c r="P331" s="16">
        <v>91</v>
      </c>
      <c r="Q331" s="15"/>
      <c r="R331" s="15"/>
      <c r="S331" s="15"/>
      <c r="T331" s="15"/>
      <c r="U331">
        <f t="shared" si="5"/>
        <v>0</v>
      </c>
    </row>
    <row r="332" spans="1:21" x14ac:dyDescent="0.3">
      <c r="A332" s="14">
        <v>41970</v>
      </c>
      <c r="B332" s="15" t="s">
        <v>45</v>
      </c>
      <c r="C332" s="15" t="s">
        <v>46</v>
      </c>
      <c r="D332" s="15" t="s">
        <v>47</v>
      </c>
      <c r="E332" s="16">
        <v>170</v>
      </c>
      <c r="F332" s="17">
        <v>109</v>
      </c>
      <c r="G332" s="17">
        <v>0</v>
      </c>
      <c r="H332" s="17">
        <v>46</v>
      </c>
      <c r="I332" s="15" t="s">
        <v>511</v>
      </c>
      <c r="J332" s="17">
        <v>172</v>
      </c>
      <c r="K332" s="15" t="s">
        <v>429</v>
      </c>
      <c r="L332" s="27">
        <v>21</v>
      </c>
      <c r="M332" s="28">
        <v>17</v>
      </c>
      <c r="N332" s="28">
        <v>136</v>
      </c>
      <c r="O332" s="29" t="s">
        <v>117</v>
      </c>
      <c r="P332" s="16">
        <v>67</v>
      </c>
      <c r="Q332" s="16">
        <v>100</v>
      </c>
      <c r="R332" s="15" t="s">
        <v>80</v>
      </c>
      <c r="S332" s="16">
        <v>48</v>
      </c>
      <c r="T332" s="15" t="s">
        <v>215</v>
      </c>
      <c r="U332">
        <f t="shared" si="5"/>
        <v>3.6652</v>
      </c>
    </row>
    <row r="333" spans="1:21" x14ac:dyDescent="0.3">
      <c r="A333" s="14">
        <v>41971</v>
      </c>
      <c r="B333" s="15" t="s">
        <v>45</v>
      </c>
      <c r="C333" s="15" t="s">
        <v>46</v>
      </c>
      <c r="D333" s="15" t="s">
        <v>47</v>
      </c>
      <c r="E333" s="16">
        <v>170</v>
      </c>
      <c r="F333" s="17">
        <v>141</v>
      </c>
      <c r="G333" s="17">
        <v>6</v>
      </c>
      <c r="H333" s="17">
        <v>110</v>
      </c>
      <c r="I333" s="15" t="s">
        <v>51</v>
      </c>
      <c r="J333" s="17">
        <v>172</v>
      </c>
      <c r="K333" s="15" t="s">
        <v>216</v>
      </c>
      <c r="L333" s="27">
        <v>19</v>
      </c>
      <c r="M333" s="28">
        <v>6</v>
      </c>
      <c r="N333" s="28">
        <v>136</v>
      </c>
      <c r="O333" s="29" t="s">
        <v>510</v>
      </c>
      <c r="P333" s="16">
        <v>76</v>
      </c>
      <c r="Q333" s="16">
        <v>94</v>
      </c>
      <c r="R333" s="15" t="s">
        <v>51</v>
      </c>
      <c r="S333" s="16">
        <v>49</v>
      </c>
      <c r="T333" s="15" t="s">
        <v>167</v>
      </c>
      <c r="U333">
        <f t="shared" si="5"/>
        <v>3.3161333333333332</v>
      </c>
    </row>
    <row r="334" spans="1:21" x14ac:dyDescent="0.3">
      <c r="A334" s="14">
        <v>41972</v>
      </c>
      <c r="B334" s="15" t="s">
        <v>45</v>
      </c>
      <c r="C334" s="15" t="s">
        <v>46</v>
      </c>
      <c r="D334" s="15" t="s">
        <v>47</v>
      </c>
      <c r="E334" s="16">
        <v>170</v>
      </c>
      <c r="F334" s="17">
        <v>114</v>
      </c>
      <c r="G334" s="17">
        <v>138</v>
      </c>
      <c r="H334" s="17">
        <v>102</v>
      </c>
      <c r="I334" s="15" t="s">
        <v>516</v>
      </c>
      <c r="J334" s="17">
        <v>127</v>
      </c>
      <c r="K334" s="15" t="s">
        <v>517</v>
      </c>
      <c r="L334" s="29" t="s">
        <v>116</v>
      </c>
      <c r="M334" s="28">
        <v>0</v>
      </c>
      <c r="N334" s="28">
        <v>17</v>
      </c>
      <c r="O334" s="29" t="s">
        <v>182</v>
      </c>
      <c r="P334" s="16">
        <v>98</v>
      </c>
      <c r="Q334" s="16">
        <v>100</v>
      </c>
      <c r="R334" s="15" t="s">
        <v>51</v>
      </c>
      <c r="S334" s="16">
        <v>92</v>
      </c>
      <c r="T334" s="15" t="s">
        <v>51</v>
      </c>
      <c r="U334">
        <f t="shared" si="5"/>
        <v>0.69813333333333338</v>
      </c>
    </row>
    <row r="335" spans="1:21" x14ac:dyDescent="0.3">
      <c r="A335" s="14">
        <v>41973</v>
      </c>
      <c r="B335" s="15" t="s">
        <v>45</v>
      </c>
      <c r="C335" s="15" t="s">
        <v>46</v>
      </c>
      <c r="D335" s="15" t="s">
        <v>47</v>
      </c>
      <c r="E335" s="16">
        <v>170</v>
      </c>
      <c r="F335" s="17">
        <v>136</v>
      </c>
      <c r="G335" s="17">
        <v>12</v>
      </c>
      <c r="H335" s="17">
        <v>112</v>
      </c>
      <c r="I335" s="15" t="s">
        <v>518</v>
      </c>
      <c r="J335" s="17">
        <v>160</v>
      </c>
      <c r="K335" s="15" t="s">
        <v>472</v>
      </c>
      <c r="L335" s="27">
        <v>34</v>
      </c>
      <c r="M335" s="28">
        <v>11</v>
      </c>
      <c r="N335" s="28">
        <v>58</v>
      </c>
      <c r="O335" s="29" t="s">
        <v>271</v>
      </c>
      <c r="P335" s="16">
        <v>89</v>
      </c>
      <c r="Q335" s="16">
        <v>100</v>
      </c>
      <c r="R335" s="15" t="s">
        <v>51</v>
      </c>
      <c r="S335" s="16">
        <v>83</v>
      </c>
      <c r="T335" s="15" t="s">
        <v>129</v>
      </c>
      <c r="U335">
        <f t="shared" si="5"/>
        <v>5.9341333333333326</v>
      </c>
    </row>
    <row r="336" spans="1:21" x14ac:dyDescent="0.3">
      <c r="A336" s="14">
        <v>41974</v>
      </c>
      <c r="B336" s="15" t="s">
        <v>45</v>
      </c>
      <c r="C336" s="15" t="s">
        <v>46</v>
      </c>
      <c r="D336" s="15" t="s">
        <v>47</v>
      </c>
      <c r="E336" s="16">
        <v>170</v>
      </c>
      <c r="F336" s="17">
        <v>118</v>
      </c>
      <c r="G336" s="17">
        <v>30</v>
      </c>
      <c r="H336" s="17">
        <v>102</v>
      </c>
      <c r="I336" s="15" t="s">
        <v>519</v>
      </c>
      <c r="J336" s="17">
        <v>133</v>
      </c>
      <c r="K336" s="15" t="s">
        <v>333</v>
      </c>
      <c r="L336" s="27">
        <v>23</v>
      </c>
      <c r="M336" s="28">
        <v>6</v>
      </c>
      <c r="N336" s="28">
        <v>44</v>
      </c>
      <c r="O336" s="29" t="s">
        <v>215</v>
      </c>
      <c r="P336" s="16">
        <v>93</v>
      </c>
      <c r="Q336" s="16">
        <v>100</v>
      </c>
      <c r="R336" s="15" t="s">
        <v>86</v>
      </c>
      <c r="S336" s="16">
        <v>80</v>
      </c>
      <c r="T336" s="15" t="s">
        <v>146</v>
      </c>
      <c r="U336">
        <f t="shared" si="5"/>
        <v>4.0142666666666669</v>
      </c>
    </row>
    <row r="337" spans="1:21" x14ac:dyDescent="0.3">
      <c r="A337" s="14">
        <v>41975</v>
      </c>
      <c r="B337" s="15" t="s">
        <v>45</v>
      </c>
      <c r="C337" s="15" t="s">
        <v>46</v>
      </c>
      <c r="D337" s="15" t="s">
        <v>47</v>
      </c>
      <c r="E337" s="16">
        <v>170</v>
      </c>
      <c r="F337" s="17">
        <v>106</v>
      </c>
      <c r="G337" s="17">
        <v>170</v>
      </c>
      <c r="H337" s="17">
        <v>97</v>
      </c>
      <c r="I337" s="15" t="s">
        <v>51</v>
      </c>
      <c r="J337" s="17">
        <v>115</v>
      </c>
      <c r="K337" s="15" t="s">
        <v>372</v>
      </c>
      <c r="L337" s="27">
        <v>21</v>
      </c>
      <c r="M337" s="28">
        <v>6</v>
      </c>
      <c r="N337" s="28">
        <v>47</v>
      </c>
      <c r="O337" s="29" t="s">
        <v>277</v>
      </c>
      <c r="P337" s="16">
        <v>98</v>
      </c>
      <c r="Q337" s="16">
        <v>100</v>
      </c>
      <c r="R337" s="15" t="s">
        <v>51</v>
      </c>
      <c r="S337" s="16">
        <v>90</v>
      </c>
      <c r="T337" s="15" t="s">
        <v>89</v>
      </c>
      <c r="U337">
        <f t="shared" si="5"/>
        <v>3.6652</v>
      </c>
    </row>
    <row r="338" spans="1:21" x14ac:dyDescent="0.3">
      <c r="A338" s="14">
        <v>41976</v>
      </c>
      <c r="B338" s="15" t="s">
        <v>45</v>
      </c>
      <c r="C338" s="15" t="s">
        <v>46</v>
      </c>
      <c r="D338" s="15" t="s">
        <v>47</v>
      </c>
      <c r="E338" s="16">
        <v>170</v>
      </c>
      <c r="F338" s="17">
        <v>90</v>
      </c>
      <c r="G338" s="17">
        <v>182</v>
      </c>
      <c r="H338" s="17">
        <v>74</v>
      </c>
      <c r="I338" s="15" t="s">
        <v>470</v>
      </c>
      <c r="J338" s="17">
        <v>105</v>
      </c>
      <c r="K338" s="15" t="s">
        <v>273</v>
      </c>
      <c r="L338" s="27">
        <v>26</v>
      </c>
      <c r="M338" s="28">
        <v>3</v>
      </c>
      <c r="N338" s="28">
        <v>42</v>
      </c>
      <c r="O338" s="29" t="s">
        <v>264</v>
      </c>
      <c r="P338" s="16">
        <v>97</v>
      </c>
      <c r="Q338" s="16">
        <v>100</v>
      </c>
      <c r="R338" s="15" t="s">
        <v>51</v>
      </c>
      <c r="S338" s="16">
        <v>86</v>
      </c>
      <c r="T338" s="15" t="s">
        <v>81</v>
      </c>
      <c r="U338">
        <f t="shared" si="5"/>
        <v>4.5378666666666669</v>
      </c>
    </row>
    <row r="339" spans="1:21" x14ac:dyDescent="0.3">
      <c r="A339" s="14">
        <v>41977</v>
      </c>
      <c r="B339" s="15" t="s">
        <v>45</v>
      </c>
      <c r="C339" s="15" t="s">
        <v>46</v>
      </c>
      <c r="D339" s="15" t="s">
        <v>47</v>
      </c>
      <c r="E339" s="16">
        <v>170</v>
      </c>
      <c r="F339" s="17">
        <v>92</v>
      </c>
      <c r="G339" s="17">
        <v>16</v>
      </c>
      <c r="H339" s="17">
        <v>69</v>
      </c>
      <c r="I339" s="15" t="s">
        <v>520</v>
      </c>
      <c r="J339" s="17">
        <v>116</v>
      </c>
      <c r="K339" s="15" t="s">
        <v>217</v>
      </c>
      <c r="L339" s="27">
        <v>27</v>
      </c>
      <c r="M339" s="28">
        <v>3</v>
      </c>
      <c r="N339" s="28">
        <v>28</v>
      </c>
      <c r="O339" s="29" t="s">
        <v>521</v>
      </c>
      <c r="P339" s="16">
        <v>92</v>
      </c>
      <c r="Q339" s="16">
        <v>100</v>
      </c>
      <c r="R339" s="15" t="s">
        <v>51</v>
      </c>
      <c r="S339" s="16">
        <v>77</v>
      </c>
      <c r="T339" s="15" t="s">
        <v>52</v>
      </c>
      <c r="U339">
        <f t="shared" si="5"/>
        <v>4.7123999999999997</v>
      </c>
    </row>
    <row r="340" spans="1:21" x14ac:dyDescent="0.3">
      <c r="A340" s="14">
        <v>41978</v>
      </c>
      <c r="B340" s="15" t="s">
        <v>45</v>
      </c>
      <c r="C340" s="15" t="s">
        <v>46</v>
      </c>
      <c r="D340" s="15" t="s">
        <v>47</v>
      </c>
      <c r="E340" s="16">
        <v>170</v>
      </c>
      <c r="F340" s="17">
        <v>83</v>
      </c>
      <c r="G340" s="17">
        <v>192</v>
      </c>
      <c r="H340" s="17">
        <v>63</v>
      </c>
      <c r="I340" s="15" t="s">
        <v>522</v>
      </c>
      <c r="J340" s="17">
        <v>103</v>
      </c>
      <c r="K340" s="15" t="s">
        <v>217</v>
      </c>
      <c r="L340" s="27">
        <v>22</v>
      </c>
      <c r="M340" s="28">
        <v>3</v>
      </c>
      <c r="N340" s="28">
        <v>33</v>
      </c>
      <c r="O340" s="29" t="s">
        <v>91</v>
      </c>
      <c r="P340" s="16">
        <v>96</v>
      </c>
      <c r="Q340" s="16">
        <v>100</v>
      </c>
      <c r="R340" s="15" t="s">
        <v>51</v>
      </c>
      <c r="S340" s="16">
        <v>84</v>
      </c>
      <c r="T340" s="15" t="s">
        <v>135</v>
      </c>
      <c r="U340">
        <f t="shared" si="5"/>
        <v>3.8397333333333332</v>
      </c>
    </row>
    <row r="341" spans="1:21" x14ac:dyDescent="0.3">
      <c r="A341" s="14">
        <v>41979</v>
      </c>
      <c r="B341" s="15" t="s">
        <v>45</v>
      </c>
      <c r="C341" s="15" t="s">
        <v>46</v>
      </c>
      <c r="D341" s="15" t="s">
        <v>47</v>
      </c>
      <c r="E341" s="16">
        <v>170</v>
      </c>
      <c r="F341" s="17">
        <v>76</v>
      </c>
      <c r="G341" s="17">
        <v>106</v>
      </c>
      <c r="H341" s="17">
        <v>58</v>
      </c>
      <c r="I341" s="15" t="s">
        <v>523</v>
      </c>
      <c r="J341" s="17">
        <v>94</v>
      </c>
      <c r="K341" s="15" t="s">
        <v>524</v>
      </c>
      <c r="L341" s="29" t="s">
        <v>132</v>
      </c>
      <c r="M341" s="28">
        <v>6</v>
      </c>
      <c r="N341" s="28">
        <v>39</v>
      </c>
      <c r="O341" s="29" t="s">
        <v>143</v>
      </c>
      <c r="P341" s="16">
        <v>97</v>
      </c>
      <c r="Q341" s="16">
        <v>100</v>
      </c>
      <c r="R341" s="15" t="s">
        <v>51</v>
      </c>
      <c r="S341" s="16">
        <v>89</v>
      </c>
      <c r="T341" s="15" t="s">
        <v>121</v>
      </c>
      <c r="U341">
        <f t="shared" si="5"/>
        <v>1.3962666666666668</v>
      </c>
    </row>
    <row r="342" spans="1:21" x14ac:dyDescent="0.3">
      <c r="A342" s="14">
        <v>41980</v>
      </c>
      <c r="B342" s="15" t="s">
        <v>45</v>
      </c>
      <c r="C342" s="15" t="s">
        <v>46</v>
      </c>
      <c r="D342" s="15" t="s">
        <v>47</v>
      </c>
      <c r="E342" s="16">
        <v>170</v>
      </c>
      <c r="F342" s="17">
        <v>90</v>
      </c>
      <c r="G342" s="17">
        <v>0</v>
      </c>
      <c r="H342" s="17">
        <v>71</v>
      </c>
      <c r="I342" s="15" t="s">
        <v>51</v>
      </c>
      <c r="J342" s="17">
        <v>108</v>
      </c>
      <c r="K342" s="15" t="s">
        <v>429</v>
      </c>
      <c r="L342" s="27">
        <v>36</v>
      </c>
      <c r="M342" s="28">
        <v>3</v>
      </c>
      <c r="N342" s="28">
        <v>39</v>
      </c>
      <c r="O342" s="29" t="s">
        <v>52</v>
      </c>
      <c r="P342" s="16">
        <v>96</v>
      </c>
      <c r="Q342" s="16">
        <v>100</v>
      </c>
      <c r="R342" s="15" t="s">
        <v>51</v>
      </c>
      <c r="S342" s="16">
        <v>87</v>
      </c>
      <c r="T342" s="15" t="s">
        <v>206</v>
      </c>
      <c r="U342">
        <f t="shared" si="5"/>
        <v>6.2831999999999999</v>
      </c>
    </row>
    <row r="343" spans="1:21" x14ac:dyDescent="0.3">
      <c r="A343" s="14">
        <v>41981</v>
      </c>
      <c r="B343" s="15" t="s">
        <v>45</v>
      </c>
      <c r="C343" s="15" t="s">
        <v>46</v>
      </c>
      <c r="D343" s="15" t="s">
        <v>47</v>
      </c>
      <c r="E343" s="16">
        <v>170</v>
      </c>
      <c r="F343" s="17">
        <v>94</v>
      </c>
      <c r="G343" s="17">
        <v>94</v>
      </c>
      <c r="H343" s="17">
        <v>73</v>
      </c>
      <c r="I343" s="15" t="s">
        <v>421</v>
      </c>
      <c r="J343" s="17">
        <v>115</v>
      </c>
      <c r="K343" s="15" t="s">
        <v>50</v>
      </c>
      <c r="L343" s="27">
        <v>24</v>
      </c>
      <c r="M343" s="28">
        <v>6</v>
      </c>
      <c r="N343" s="28">
        <v>61</v>
      </c>
      <c r="O343" s="29" t="s">
        <v>158</v>
      </c>
      <c r="P343" s="16">
        <v>97</v>
      </c>
      <c r="Q343" s="16">
        <v>100</v>
      </c>
      <c r="R343" s="15" t="s">
        <v>51</v>
      </c>
      <c r="S343" s="16">
        <v>81</v>
      </c>
      <c r="T343" s="15" t="s">
        <v>52</v>
      </c>
      <c r="U343">
        <f t="shared" si="5"/>
        <v>4.1887999999999996</v>
      </c>
    </row>
    <row r="344" spans="1:21" x14ac:dyDescent="0.3">
      <c r="A344" s="14">
        <v>41982</v>
      </c>
      <c r="B344" s="15" t="s">
        <v>45</v>
      </c>
      <c r="C344" s="15" t="s">
        <v>46</v>
      </c>
      <c r="D344" s="15" t="s">
        <v>47</v>
      </c>
      <c r="E344" s="16">
        <v>170</v>
      </c>
      <c r="F344" s="17">
        <v>97</v>
      </c>
      <c r="G344" s="17">
        <v>0</v>
      </c>
      <c r="H344" s="17">
        <v>60</v>
      </c>
      <c r="I344" s="15" t="s">
        <v>470</v>
      </c>
      <c r="J344" s="17">
        <v>134</v>
      </c>
      <c r="K344" s="15" t="s">
        <v>525</v>
      </c>
      <c r="L344" s="27">
        <v>10</v>
      </c>
      <c r="M344" s="28">
        <v>0</v>
      </c>
      <c r="N344" s="28">
        <v>39</v>
      </c>
      <c r="O344" s="29" t="s">
        <v>142</v>
      </c>
      <c r="P344" s="16">
        <v>91</v>
      </c>
      <c r="Q344" s="16">
        <v>100</v>
      </c>
      <c r="R344" s="15" t="s">
        <v>51</v>
      </c>
      <c r="S344" s="16">
        <v>59</v>
      </c>
      <c r="T344" s="15" t="s">
        <v>121</v>
      </c>
      <c r="U344">
        <f t="shared" si="5"/>
        <v>1.7453333333333334</v>
      </c>
    </row>
    <row r="345" spans="1:21" x14ac:dyDescent="0.3">
      <c r="A345" s="14">
        <v>41983</v>
      </c>
      <c r="B345" s="15" t="s">
        <v>45</v>
      </c>
      <c r="C345" s="15" t="s">
        <v>46</v>
      </c>
      <c r="D345" s="15" t="s">
        <v>47</v>
      </c>
      <c r="E345" s="16">
        <v>170</v>
      </c>
      <c r="F345" s="17">
        <v>102</v>
      </c>
      <c r="G345" s="17">
        <v>16</v>
      </c>
      <c r="H345" s="17">
        <v>38</v>
      </c>
      <c r="I345" s="15" t="s">
        <v>48</v>
      </c>
      <c r="J345" s="17">
        <v>165</v>
      </c>
      <c r="K345" s="15" t="s">
        <v>134</v>
      </c>
      <c r="L345" s="29" t="s">
        <v>401</v>
      </c>
      <c r="M345" s="28">
        <v>6</v>
      </c>
      <c r="N345" s="28">
        <v>50</v>
      </c>
      <c r="O345" s="29" t="s">
        <v>158</v>
      </c>
      <c r="P345" s="16">
        <v>79</v>
      </c>
      <c r="Q345" s="16">
        <v>99</v>
      </c>
      <c r="R345" s="15" t="s">
        <v>100</v>
      </c>
      <c r="S345" s="16">
        <v>60</v>
      </c>
      <c r="T345" s="15" t="s">
        <v>121</v>
      </c>
      <c r="U345">
        <f t="shared" si="5"/>
        <v>1.0471999999999999</v>
      </c>
    </row>
    <row r="346" spans="1:21" x14ac:dyDescent="0.3">
      <c r="A346" s="14">
        <v>41984</v>
      </c>
      <c r="B346" s="15" t="s">
        <v>45</v>
      </c>
      <c r="C346" s="15" t="s">
        <v>46</v>
      </c>
      <c r="D346" s="15" t="s">
        <v>47</v>
      </c>
      <c r="E346" s="16">
        <v>170</v>
      </c>
      <c r="F346" s="17">
        <v>104</v>
      </c>
      <c r="G346" s="17">
        <v>0</v>
      </c>
      <c r="H346" s="17">
        <v>61</v>
      </c>
      <c r="I346" s="15" t="s">
        <v>526</v>
      </c>
      <c r="J346" s="17">
        <v>146</v>
      </c>
      <c r="K346" s="15" t="s">
        <v>278</v>
      </c>
      <c r="L346" s="27">
        <v>31</v>
      </c>
      <c r="M346" s="28">
        <v>0</v>
      </c>
      <c r="N346" s="28">
        <v>25</v>
      </c>
      <c r="O346" s="29" t="s">
        <v>71</v>
      </c>
      <c r="P346" s="16">
        <v>86</v>
      </c>
      <c r="Q346" s="16">
        <v>100</v>
      </c>
      <c r="R346" s="15" t="s">
        <v>51</v>
      </c>
      <c r="S346" s="16">
        <v>62</v>
      </c>
      <c r="T346" s="15" t="s">
        <v>50</v>
      </c>
      <c r="U346">
        <f t="shared" si="5"/>
        <v>5.4105333333333334</v>
      </c>
    </row>
    <row r="347" spans="1:21" x14ac:dyDescent="0.3">
      <c r="A347" s="14">
        <v>41985</v>
      </c>
      <c r="B347" s="15" t="s">
        <v>45</v>
      </c>
      <c r="C347" s="15" t="s">
        <v>46</v>
      </c>
      <c r="D347" s="15" t="s">
        <v>47</v>
      </c>
      <c r="E347" s="16">
        <v>170</v>
      </c>
      <c r="F347" s="17">
        <v>94</v>
      </c>
      <c r="G347" s="17">
        <v>10</v>
      </c>
      <c r="H347" s="17">
        <v>48</v>
      </c>
      <c r="I347" s="15" t="s">
        <v>527</v>
      </c>
      <c r="J347" s="17">
        <v>140</v>
      </c>
      <c r="K347" s="15" t="s">
        <v>528</v>
      </c>
      <c r="L347" s="27">
        <v>18</v>
      </c>
      <c r="M347" s="28">
        <v>11</v>
      </c>
      <c r="N347" s="28">
        <v>125</v>
      </c>
      <c r="O347" s="29" t="s">
        <v>370</v>
      </c>
      <c r="P347" s="16">
        <v>80</v>
      </c>
      <c r="Q347" s="16">
        <v>100</v>
      </c>
      <c r="R347" s="15" t="s">
        <v>51</v>
      </c>
      <c r="S347" s="16">
        <v>46</v>
      </c>
      <c r="T347" s="15" t="s">
        <v>189</v>
      </c>
      <c r="U347">
        <f t="shared" si="5"/>
        <v>3.1415999999999999</v>
      </c>
    </row>
    <row r="348" spans="1:21" x14ac:dyDescent="0.3">
      <c r="A348" s="14">
        <v>41986</v>
      </c>
      <c r="B348" s="15" t="s">
        <v>45</v>
      </c>
      <c r="C348" s="15" t="s">
        <v>46</v>
      </c>
      <c r="D348" s="15" t="s">
        <v>47</v>
      </c>
      <c r="E348" s="16">
        <v>170</v>
      </c>
      <c r="F348" s="17">
        <v>102</v>
      </c>
      <c r="G348" s="17">
        <v>329</v>
      </c>
      <c r="H348" s="17">
        <v>69</v>
      </c>
      <c r="I348" s="15" t="s">
        <v>51</v>
      </c>
      <c r="J348" s="17">
        <v>136</v>
      </c>
      <c r="K348" s="15" t="s">
        <v>286</v>
      </c>
      <c r="L348" s="27">
        <v>23</v>
      </c>
      <c r="M348" s="28">
        <v>3</v>
      </c>
      <c r="N348" s="28">
        <v>97</v>
      </c>
      <c r="O348" s="29" t="s">
        <v>178</v>
      </c>
      <c r="P348" s="16">
        <v>95</v>
      </c>
      <c r="Q348" s="16">
        <v>100</v>
      </c>
      <c r="R348" s="15" t="s">
        <v>51</v>
      </c>
      <c r="S348" s="16">
        <v>53</v>
      </c>
      <c r="T348" s="15" t="s">
        <v>80</v>
      </c>
      <c r="U348">
        <f t="shared" si="5"/>
        <v>4.0142666666666669</v>
      </c>
    </row>
    <row r="349" spans="1:21" x14ac:dyDescent="0.3">
      <c r="A349" s="14">
        <v>41987</v>
      </c>
      <c r="B349" s="15" t="s">
        <v>45</v>
      </c>
      <c r="C349" s="15" t="s">
        <v>46</v>
      </c>
      <c r="D349" s="15" t="s">
        <v>47</v>
      </c>
      <c r="E349" s="16">
        <v>170</v>
      </c>
      <c r="F349" s="17">
        <v>83</v>
      </c>
      <c r="G349" s="17">
        <v>58</v>
      </c>
      <c r="H349" s="17">
        <v>69</v>
      </c>
      <c r="I349" s="15" t="s">
        <v>51</v>
      </c>
      <c r="J349" s="17">
        <v>97</v>
      </c>
      <c r="K349" s="15" t="s">
        <v>278</v>
      </c>
      <c r="L349" s="29" t="s">
        <v>218</v>
      </c>
      <c r="M349" s="28">
        <v>6</v>
      </c>
      <c r="N349" s="28">
        <v>31</v>
      </c>
      <c r="O349" s="29" t="s">
        <v>50</v>
      </c>
      <c r="P349" s="16">
        <v>100</v>
      </c>
      <c r="Q349" s="16">
        <v>100</v>
      </c>
      <c r="R349" s="15" t="s">
        <v>51</v>
      </c>
      <c r="S349" s="16">
        <v>94</v>
      </c>
      <c r="T349" s="15" t="s">
        <v>94</v>
      </c>
      <c r="U349">
        <f t="shared" si="5"/>
        <v>0.52359999999999995</v>
      </c>
    </row>
    <row r="350" spans="1:21" x14ac:dyDescent="0.3">
      <c r="A350" s="14">
        <v>41988</v>
      </c>
      <c r="B350" s="15" t="s">
        <v>45</v>
      </c>
      <c r="C350" s="15" t="s">
        <v>46</v>
      </c>
      <c r="D350" s="15" t="s">
        <v>47</v>
      </c>
      <c r="E350" s="16">
        <v>170</v>
      </c>
      <c r="F350" s="17">
        <v>99</v>
      </c>
      <c r="G350" s="17">
        <v>106</v>
      </c>
      <c r="H350" s="17">
        <v>59</v>
      </c>
      <c r="I350" s="15" t="s">
        <v>529</v>
      </c>
      <c r="J350" s="17">
        <v>139</v>
      </c>
      <c r="K350" s="15" t="s">
        <v>496</v>
      </c>
      <c r="L350" s="29" t="s">
        <v>84</v>
      </c>
      <c r="M350" s="28">
        <v>3</v>
      </c>
      <c r="N350" s="28">
        <v>36</v>
      </c>
      <c r="O350" s="29" t="s">
        <v>146</v>
      </c>
      <c r="P350" s="16">
        <v>88</v>
      </c>
      <c r="Q350" s="16">
        <v>100</v>
      </c>
      <c r="R350" s="15" t="s">
        <v>51</v>
      </c>
      <c r="S350" s="16">
        <v>66</v>
      </c>
      <c r="T350" s="15" t="s">
        <v>89</v>
      </c>
      <c r="U350">
        <f t="shared" si="5"/>
        <v>0.34906666666666669</v>
      </c>
    </row>
    <row r="351" spans="1:21" x14ac:dyDescent="0.3">
      <c r="A351" s="14">
        <v>41989</v>
      </c>
      <c r="B351" s="15" t="s">
        <v>45</v>
      </c>
      <c r="C351" s="15" t="s">
        <v>46</v>
      </c>
      <c r="D351" s="15" t="s">
        <v>47</v>
      </c>
      <c r="E351" s="16">
        <v>170</v>
      </c>
      <c r="F351" s="17">
        <v>107</v>
      </c>
      <c r="G351" s="17">
        <v>114</v>
      </c>
      <c r="H351" s="17">
        <v>93</v>
      </c>
      <c r="I351" s="15" t="s">
        <v>115</v>
      </c>
      <c r="J351" s="17">
        <v>121</v>
      </c>
      <c r="K351" s="15" t="s">
        <v>402</v>
      </c>
      <c r="L351" s="27">
        <v>24</v>
      </c>
      <c r="M351" s="28">
        <v>8</v>
      </c>
      <c r="N351" s="28">
        <v>44</v>
      </c>
      <c r="O351" s="29" t="s">
        <v>280</v>
      </c>
      <c r="P351" s="16">
        <v>98</v>
      </c>
      <c r="Q351" s="16">
        <v>100</v>
      </c>
      <c r="R351" s="15" t="s">
        <v>51</v>
      </c>
      <c r="S351" s="16">
        <v>94</v>
      </c>
      <c r="T351" s="15" t="s">
        <v>51</v>
      </c>
      <c r="U351">
        <f t="shared" si="5"/>
        <v>4.1887999999999996</v>
      </c>
    </row>
    <row r="352" spans="1:21" x14ac:dyDescent="0.3">
      <c r="A352" s="14">
        <v>41990</v>
      </c>
      <c r="B352" s="15" t="s">
        <v>45</v>
      </c>
      <c r="C352" s="15" t="s">
        <v>46</v>
      </c>
      <c r="D352" s="15" t="s">
        <v>47</v>
      </c>
      <c r="E352" s="16">
        <v>170</v>
      </c>
      <c r="F352" s="17">
        <v>104</v>
      </c>
      <c r="G352" s="17">
        <v>2</v>
      </c>
      <c r="H352" s="17">
        <v>63</v>
      </c>
      <c r="I352" s="15" t="s">
        <v>62</v>
      </c>
      <c r="J352" s="17">
        <v>145</v>
      </c>
      <c r="K352" s="15" t="s">
        <v>530</v>
      </c>
      <c r="L352" s="27">
        <v>36</v>
      </c>
      <c r="M352" s="28">
        <v>0</v>
      </c>
      <c r="N352" s="28">
        <v>47</v>
      </c>
      <c r="O352" s="29" t="s">
        <v>163</v>
      </c>
      <c r="P352" s="16">
        <v>86</v>
      </c>
      <c r="Q352" s="16">
        <v>100</v>
      </c>
      <c r="R352" s="15" t="s">
        <v>51</v>
      </c>
      <c r="S352" s="16">
        <v>65</v>
      </c>
      <c r="T352" s="15" t="s">
        <v>215</v>
      </c>
      <c r="U352">
        <f t="shared" si="5"/>
        <v>6.2831999999999999</v>
      </c>
    </row>
    <row r="353" spans="1:21" x14ac:dyDescent="0.3">
      <c r="A353" s="14">
        <v>41991</v>
      </c>
      <c r="B353" s="15" t="s">
        <v>45</v>
      </c>
      <c r="C353" s="15" t="s">
        <v>46</v>
      </c>
      <c r="D353" s="15" t="s">
        <v>47</v>
      </c>
      <c r="E353" s="16">
        <v>170</v>
      </c>
      <c r="F353" s="17">
        <v>90</v>
      </c>
      <c r="G353" s="17">
        <v>0</v>
      </c>
      <c r="H353" s="17">
        <v>33</v>
      </c>
      <c r="I353" s="15" t="s">
        <v>531</v>
      </c>
      <c r="J353" s="17">
        <v>147</v>
      </c>
      <c r="K353" s="15" t="s">
        <v>508</v>
      </c>
      <c r="L353" s="29" t="s">
        <v>116</v>
      </c>
      <c r="M353" s="28">
        <v>3</v>
      </c>
      <c r="N353" s="28">
        <v>33</v>
      </c>
      <c r="O353" s="29" t="s">
        <v>121</v>
      </c>
      <c r="P353" s="16">
        <v>87</v>
      </c>
      <c r="Q353" s="16">
        <v>100</v>
      </c>
      <c r="R353" s="15" t="s">
        <v>51</v>
      </c>
      <c r="S353" s="16">
        <v>59</v>
      </c>
      <c r="T353" s="15" t="s">
        <v>158</v>
      </c>
      <c r="U353">
        <f t="shared" si="5"/>
        <v>0.69813333333333338</v>
      </c>
    </row>
    <row r="354" spans="1:21" x14ac:dyDescent="0.3">
      <c r="A354" s="14">
        <v>41992</v>
      </c>
      <c r="B354" s="15" t="s">
        <v>45</v>
      </c>
      <c r="C354" s="15" t="s">
        <v>46</v>
      </c>
      <c r="D354" s="15" t="s">
        <v>47</v>
      </c>
      <c r="E354" s="16">
        <v>170</v>
      </c>
      <c r="F354" s="17">
        <v>82</v>
      </c>
      <c r="G354" s="17">
        <v>0</v>
      </c>
      <c r="H354" s="17">
        <v>23</v>
      </c>
      <c r="I354" s="15" t="s">
        <v>532</v>
      </c>
      <c r="J354" s="17">
        <v>142</v>
      </c>
      <c r="K354" s="15" t="s">
        <v>288</v>
      </c>
      <c r="L354" s="29" t="s">
        <v>533</v>
      </c>
      <c r="M354" s="28">
        <v>8</v>
      </c>
      <c r="N354" s="28">
        <v>44</v>
      </c>
      <c r="O354" s="29" t="s">
        <v>264</v>
      </c>
      <c r="P354" s="16">
        <v>88</v>
      </c>
      <c r="Q354" s="16">
        <v>100</v>
      </c>
      <c r="R354" s="15" t="s">
        <v>51</v>
      </c>
      <c r="S354" s="16">
        <v>61</v>
      </c>
      <c r="T354" s="15" t="s">
        <v>158</v>
      </c>
      <c r="U354">
        <f t="shared" si="5"/>
        <v>1.2217333333333333</v>
      </c>
    </row>
    <row r="355" spans="1:21" x14ac:dyDescent="0.3">
      <c r="A355" s="14">
        <v>41993</v>
      </c>
      <c r="B355" s="15" t="s">
        <v>45</v>
      </c>
      <c r="C355" s="15" t="s">
        <v>46</v>
      </c>
      <c r="D355" s="15" t="s">
        <v>47</v>
      </c>
      <c r="E355" s="16">
        <v>170</v>
      </c>
      <c r="F355" s="17">
        <v>106</v>
      </c>
      <c r="G355" s="17">
        <v>4</v>
      </c>
      <c r="H355" s="17">
        <v>78</v>
      </c>
      <c r="I355" s="15" t="s">
        <v>534</v>
      </c>
      <c r="J355" s="17">
        <v>133</v>
      </c>
      <c r="K355" s="15" t="s">
        <v>535</v>
      </c>
      <c r="L355" s="29" t="s">
        <v>84</v>
      </c>
      <c r="M355" s="28">
        <v>0</v>
      </c>
      <c r="N355" s="28">
        <v>17</v>
      </c>
      <c r="O355" s="29" t="s">
        <v>51</v>
      </c>
      <c r="P355" s="16">
        <v>97</v>
      </c>
      <c r="Q355" s="16">
        <v>100</v>
      </c>
      <c r="R355" s="15" t="s">
        <v>51</v>
      </c>
      <c r="S355" s="16">
        <v>90</v>
      </c>
      <c r="T355" s="15" t="s">
        <v>80</v>
      </c>
      <c r="U355">
        <f t="shared" si="5"/>
        <v>0.34906666666666669</v>
      </c>
    </row>
    <row r="356" spans="1:21" x14ac:dyDescent="0.3">
      <c r="A356" s="14">
        <v>41994</v>
      </c>
      <c r="B356" s="15" t="s">
        <v>45</v>
      </c>
      <c r="C356" s="15" t="s">
        <v>46</v>
      </c>
      <c r="D356" s="15" t="s">
        <v>47</v>
      </c>
      <c r="E356" s="16">
        <v>170</v>
      </c>
      <c r="F356" s="17">
        <v>118</v>
      </c>
      <c r="G356" s="17">
        <v>2</v>
      </c>
      <c r="H356" s="17">
        <v>78</v>
      </c>
      <c r="I356" s="15" t="s">
        <v>536</v>
      </c>
      <c r="J356" s="17">
        <v>158</v>
      </c>
      <c r="K356" s="15" t="s">
        <v>412</v>
      </c>
      <c r="L356" s="29" t="s">
        <v>132</v>
      </c>
      <c r="M356" s="28">
        <v>6</v>
      </c>
      <c r="N356" s="28">
        <v>33</v>
      </c>
      <c r="O356" s="29" t="s">
        <v>537</v>
      </c>
      <c r="P356" s="16">
        <v>84</v>
      </c>
      <c r="Q356" s="16">
        <v>100</v>
      </c>
      <c r="R356" s="15" t="s">
        <v>51</v>
      </c>
      <c r="S356" s="16">
        <v>65</v>
      </c>
      <c r="T356" s="15" t="s">
        <v>129</v>
      </c>
      <c r="U356">
        <f t="shared" si="5"/>
        <v>1.3962666666666668</v>
      </c>
    </row>
    <row r="357" spans="1:21" x14ac:dyDescent="0.3">
      <c r="A357" s="14">
        <v>41995</v>
      </c>
      <c r="B357" s="15" t="s">
        <v>45</v>
      </c>
      <c r="C357" s="15" t="s">
        <v>46</v>
      </c>
      <c r="D357" s="15" t="s">
        <v>47</v>
      </c>
      <c r="E357" s="16">
        <v>170</v>
      </c>
      <c r="F357" s="17">
        <v>72</v>
      </c>
      <c r="G357" s="17">
        <v>0</v>
      </c>
      <c r="H357" s="17">
        <v>21</v>
      </c>
      <c r="I357" s="15" t="s">
        <v>356</v>
      </c>
      <c r="J357" s="17">
        <v>124</v>
      </c>
      <c r="K357" s="15" t="s">
        <v>508</v>
      </c>
      <c r="L357" s="29" t="s">
        <v>533</v>
      </c>
      <c r="M357" s="28">
        <v>8</v>
      </c>
      <c r="N357" s="28">
        <v>44</v>
      </c>
      <c r="O357" s="29" t="s">
        <v>271</v>
      </c>
      <c r="P357" s="16">
        <v>86</v>
      </c>
      <c r="Q357" s="16">
        <v>100</v>
      </c>
      <c r="R357" s="15" t="s">
        <v>51</v>
      </c>
      <c r="S357" s="16">
        <v>65</v>
      </c>
      <c r="T357" s="15" t="s">
        <v>121</v>
      </c>
      <c r="U357">
        <f t="shared" si="5"/>
        <v>1.2217333333333333</v>
      </c>
    </row>
    <row r="358" spans="1:21" x14ac:dyDescent="0.3">
      <c r="A358" s="14">
        <v>41996</v>
      </c>
      <c r="B358" s="15" t="s">
        <v>45</v>
      </c>
      <c r="C358" s="15" t="s">
        <v>46</v>
      </c>
      <c r="D358" s="15" t="s">
        <v>47</v>
      </c>
      <c r="E358" s="16">
        <v>170</v>
      </c>
      <c r="F358" s="17">
        <v>66</v>
      </c>
      <c r="G358" s="17">
        <v>0</v>
      </c>
      <c r="H358" s="17">
        <v>0</v>
      </c>
      <c r="I358" s="15" t="s">
        <v>163</v>
      </c>
      <c r="J358" s="17">
        <v>131</v>
      </c>
      <c r="K358" s="15" t="s">
        <v>538</v>
      </c>
      <c r="L358" s="29" t="s">
        <v>116</v>
      </c>
      <c r="M358" s="28">
        <v>0</v>
      </c>
      <c r="N358" s="28">
        <v>31</v>
      </c>
      <c r="O358" s="29" t="s">
        <v>240</v>
      </c>
      <c r="P358" s="16">
        <v>91</v>
      </c>
      <c r="Q358" s="16">
        <v>100</v>
      </c>
      <c r="R358" s="15" t="s">
        <v>51</v>
      </c>
      <c r="S358" s="16">
        <v>66</v>
      </c>
      <c r="T358" s="15" t="s">
        <v>52</v>
      </c>
      <c r="U358">
        <f t="shared" si="5"/>
        <v>0.69813333333333338</v>
      </c>
    </row>
    <row r="359" spans="1:21" x14ac:dyDescent="0.3">
      <c r="A359" s="14">
        <v>41997</v>
      </c>
      <c r="B359" s="15" t="s">
        <v>45</v>
      </c>
      <c r="C359" s="15" t="s">
        <v>46</v>
      </c>
      <c r="D359" s="15" t="s">
        <v>47</v>
      </c>
      <c r="E359" s="16">
        <v>170</v>
      </c>
      <c r="F359" s="17">
        <v>82</v>
      </c>
      <c r="G359" s="17">
        <v>8</v>
      </c>
      <c r="H359" s="17">
        <v>39</v>
      </c>
      <c r="I359" s="15" t="s">
        <v>539</v>
      </c>
      <c r="J359" s="17">
        <v>126</v>
      </c>
      <c r="K359" s="15" t="s">
        <v>339</v>
      </c>
      <c r="L359" s="29" t="s">
        <v>263</v>
      </c>
      <c r="M359" s="28">
        <v>0</v>
      </c>
      <c r="N359" s="28">
        <v>42</v>
      </c>
      <c r="O359" s="29" t="s">
        <v>124</v>
      </c>
      <c r="P359" s="16">
        <v>84</v>
      </c>
      <c r="Q359" s="16">
        <v>100</v>
      </c>
      <c r="R359" s="15" t="s">
        <v>59</v>
      </c>
      <c r="S359" s="16">
        <v>67</v>
      </c>
      <c r="T359" s="15" t="s">
        <v>89</v>
      </c>
      <c r="U359">
        <f t="shared" si="5"/>
        <v>0.17453333333333335</v>
      </c>
    </row>
    <row r="360" spans="1:21" x14ac:dyDescent="0.3">
      <c r="A360" s="14">
        <v>41998</v>
      </c>
      <c r="B360" s="15" t="s">
        <v>45</v>
      </c>
      <c r="C360" s="15" t="s">
        <v>46</v>
      </c>
      <c r="D360" s="15" t="s">
        <v>47</v>
      </c>
      <c r="E360" s="16">
        <v>170</v>
      </c>
      <c r="F360" s="17">
        <v>101</v>
      </c>
      <c r="G360" s="17">
        <v>12</v>
      </c>
      <c r="H360" s="17">
        <v>60</v>
      </c>
      <c r="I360" s="15" t="s">
        <v>540</v>
      </c>
      <c r="J360" s="17">
        <v>142</v>
      </c>
      <c r="K360" s="15" t="s">
        <v>161</v>
      </c>
      <c r="L360" s="29" t="s">
        <v>401</v>
      </c>
      <c r="M360" s="28">
        <v>0</v>
      </c>
      <c r="N360" s="28">
        <v>17</v>
      </c>
      <c r="O360" s="29" t="s">
        <v>367</v>
      </c>
      <c r="P360" s="16">
        <v>94</v>
      </c>
      <c r="Q360" s="16">
        <v>100</v>
      </c>
      <c r="R360" s="15" t="s">
        <v>51</v>
      </c>
      <c r="S360" s="16">
        <v>77</v>
      </c>
      <c r="T360" s="15" t="s">
        <v>128</v>
      </c>
      <c r="U360">
        <f t="shared" si="5"/>
        <v>1.0471999999999999</v>
      </c>
    </row>
    <row r="361" spans="1:21" x14ac:dyDescent="0.3">
      <c r="A361" s="14">
        <v>41999</v>
      </c>
      <c r="B361" s="15" t="s">
        <v>45</v>
      </c>
      <c r="C361" s="15" t="s">
        <v>46</v>
      </c>
      <c r="D361" s="15" t="s">
        <v>47</v>
      </c>
      <c r="E361" s="16">
        <v>170</v>
      </c>
      <c r="F361" s="17">
        <v>97</v>
      </c>
      <c r="G361" s="17">
        <v>0</v>
      </c>
      <c r="H361" s="17">
        <v>48</v>
      </c>
      <c r="I361" s="15" t="s">
        <v>541</v>
      </c>
      <c r="J361" s="17">
        <v>146</v>
      </c>
      <c r="K361" s="15" t="s">
        <v>254</v>
      </c>
      <c r="L361" s="27">
        <v>34</v>
      </c>
      <c r="M361" s="28">
        <v>0</v>
      </c>
      <c r="N361" s="28">
        <v>28</v>
      </c>
      <c r="O361" s="29" t="s">
        <v>213</v>
      </c>
      <c r="P361" s="16">
        <v>91</v>
      </c>
      <c r="Q361" s="16">
        <v>100</v>
      </c>
      <c r="R361" s="15" t="s">
        <v>51</v>
      </c>
      <c r="S361" s="16">
        <v>69</v>
      </c>
      <c r="T361" s="15" t="s">
        <v>94</v>
      </c>
      <c r="U361">
        <f t="shared" si="5"/>
        <v>5.9341333333333326</v>
      </c>
    </row>
    <row r="362" spans="1:21" x14ac:dyDescent="0.3">
      <c r="A362" s="14">
        <v>42000</v>
      </c>
      <c r="B362" s="15" t="s">
        <v>45</v>
      </c>
      <c r="C362" s="15" t="s">
        <v>46</v>
      </c>
      <c r="D362" s="15" t="s">
        <v>47</v>
      </c>
      <c r="E362" s="16">
        <v>170</v>
      </c>
      <c r="F362" s="17">
        <v>106</v>
      </c>
      <c r="G362" s="17">
        <v>208</v>
      </c>
      <c r="H362" s="17">
        <v>56</v>
      </c>
      <c r="I362" s="15" t="s">
        <v>520</v>
      </c>
      <c r="J362" s="17">
        <v>157</v>
      </c>
      <c r="K362" s="15" t="s">
        <v>340</v>
      </c>
      <c r="L362" s="27">
        <v>24</v>
      </c>
      <c r="M362" s="28">
        <v>25</v>
      </c>
      <c r="N362" s="28">
        <v>125</v>
      </c>
      <c r="O362" s="29" t="s">
        <v>158</v>
      </c>
      <c r="P362" s="16">
        <v>70</v>
      </c>
      <c r="Q362" s="16">
        <v>100</v>
      </c>
      <c r="R362" s="15" t="s">
        <v>51</v>
      </c>
      <c r="S362" s="16">
        <v>44</v>
      </c>
      <c r="T362" s="15" t="s">
        <v>89</v>
      </c>
      <c r="U362">
        <f t="shared" si="5"/>
        <v>4.1887999999999996</v>
      </c>
    </row>
    <row r="363" spans="1:21" x14ac:dyDescent="0.3">
      <c r="A363" s="14">
        <v>42001</v>
      </c>
      <c r="B363" s="15" t="s">
        <v>45</v>
      </c>
      <c r="C363" s="15" t="s">
        <v>46</v>
      </c>
      <c r="D363" s="15" t="s">
        <v>47</v>
      </c>
      <c r="E363" s="16">
        <v>170</v>
      </c>
      <c r="F363" s="17">
        <v>84</v>
      </c>
      <c r="G363" s="17">
        <v>174</v>
      </c>
      <c r="H363" s="17">
        <v>32</v>
      </c>
      <c r="I363" s="15" t="s">
        <v>542</v>
      </c>
      <c r="J363" s="17">
        <v>135</v>
      </c>
      <c r="K363" s="15" t="s">
        <v>539</v>
      </c>
      <c r="L363" s="27" t="s">
        <v>1194</v>
      </c>
      <c r="M363" s="28">
        <v>11</v>
      </c>
      <c r="N363" s="28">
        <v>89</v>
      </c>
      <c r="O363" s="29" t="s">
        <v>51</v>
      </c>
      <c r="P363" s="16">
        <v>91</v>
      </c>
      <c r="Q363" s="16">
        <v>100</v>
      </c>
      <c r="R363" s="15" t="s">
        <v>51</v>
      </c>
      <c r="S363" s="16">
        <v>71</v>
      </c>
      <c r="T363" s="15" t="s">
        <v>543</v>
      </c>
      <c r="U363" t="e">
        <f t="shared" si="5"/>
        <v>#VALUE!</v>
      </c>
    </row>
    <row r="364" spans="1:21" x14ac:dyDescent="0.3">
      <c r="A364" s="14">
        <v>42002</v>
      </c>
      <c r="B364" s="15" t="s">
        <v>45</v>
      </c>
      <c r="C364" s="15" t="s">
        <v>46</v>
      </c>
      <c r="D364" s="15" t="s">
        <v>47</v>
      </c>
      <c r="E364" s="16">
        <v>170</v>
      </c>
      <c r="F364" s="17">
        <v>43</v>
      </c>
      <c r="G364" s="17">
        <v>0</v>
      </c>
      <c r="H364" s="17">
        <v>-8</v>
      </c>
      <c r="I364" s="15" t="s">
        <v>501</v>
      </c>
      <c r="J364" s="17">
        <v>94</v>
      </c>
      <c r="K364" s="15" t="s">
        <v>544</v>
      </c>
      <c r="L364" s="27">
        <v>11</v>
      </c>
      <c r="M364" s="28">
        <v>6</v>
      </c>
      <c r="N364" s="28">
        <v>31</v>
      </c>
      <c r="O364" s="29" t="s">
        <v>123</v>
      </c>
      <c r="P364" s="16">
        <v>84</v>
      </c>
      <c r="Q364" s="16">
        <v>100</v>
      </c>
      <c r="R364" s="15" t="s">
        <v>51</v>
      </c>
      <c r="S364" s="16">
        <v>57</v>
      </c>
      <c r="T364" s="15" t="s">
        <v>121</v>
      </c>
      <c r="U364">
        <f t="shared" si="5"/>
        <v>1.9198666666666666</v>
      </c>
    </row>
    <row r="365" spans="1:21" x14ac:dyDescent="0.3">
      <c r="A365" s="14">
        <v>42003</v>
      </c>
      <c r="B365" s="15" t="s">
        <v>45</v>
      </c>
      <c r="C365" s="15" t="s">
        <v>46</v>
      </c>
      <c r="D365" s="15" t="s">
        <v>47</v>
      </c>
      <c r="E365" s="16">
        <v>170</v>
      </c>
      <c r="F365" s="17">
        <v>35</v>
      </c>
      <c r="G365" s="17">
        <v>0</v>
      </c>
      <c r="H365" s="17">
        <v>-22</v>
      </c>
      <c r="I365" s="15" t="s">
        <v>545</v>
      </c>
      <c r="J365" s="17">
        <v>92</v>
      </c>
      <c r="K365" s="15" t="s">
        <v>50</v>
      </c>
      <c r="L365" s="27">
        <v>14</v>
      </c>
      <c r="M365" s="28">
        <v>3</v>
      </c>
      <c r="N365" s="28">
        <v>33</v>
      </c>
      <c r="O365" s="29" t="s">
        <v>404</v>
      </c>
      <c r="P365" s="16">
        <v>81</v>
      </c>
      <c r="Q365" s="16">
        <v>100</v>
      </c>
      <c r="R365" s="15" t="s">
        <v>51</v>
      </c>
      <c r="S365" s="16">
        <v>51</v>
      </c>
      <c r="T365" s="15" t="s">
        <v>71</v>
      </c>
      <c r="U365">
        <f t="shared" si="5"/>
        <v>2.4434666666666667</v>
      </c>
    </row>
    <row r="366" spans="1:21" x14ac:dyDescent="0.3">
      <c r="A366" s="14">
        <v>42004</v>
      </c>
      <c r="B366" s="15" t="s">
        <v>45</v>
      </c>
      <c r="C366" s="15" t="s">
        <v>46</v>
      </c>
      <c r="D366" s="15" t="s">
        <v>47</v>
      </c>
      <c r="E366" s="16">
        <v>170</v>
      </c>
      <c r="F366" s="17">
        <v>55</v>
      </c>
      <c r="G366" s="17">
        <v>0</v>
      </c>
      <c r="H366" s="17">
        <v>-18</v>
      </c>
      <c r="I366" s="15" t="s">
        <v>546</v>
      </c>
      <c r="J366" s="17">
        <v>128</v>
      </c>
      <c r="K366" s="15" t="s">
        <v>354</v>
      </c>
      <c r="L366" s="27" t="s">
        <v>1194</v>
      </c>
      <c r="M366" s="28">
        <v>3</v>
      </c>
      <c r="N366" s="28">
        <v>22</v>
      </c>
      <c r="O366" s="29" t="s">
        <v>51</v>
      </c>
      <c r="P366" s="16">
        <v>82</v>
      </c>
      <c r="Q366" s="16">
        <v>100</v>
      </c>
      <c r="R366" s="15" t="s">
        <v>51</v>
      </c>
      <c r="S366" s="16">
        <v>51</v>
      </c>
      <c r="T366" s="15" t="s">
        <v>50</v>
      </c>
      <c r="U366" t="e">
        <f t="shared" si="5"/>
        <v>#VALUE!</v>
      </c>
    </row>
    <row r="367" spans="1:21" x14ac:dyDescent="0.3">
      <c r="A367" s="14">
        <v>42005</v>
      </c>
      <c r="B367" s="15" t="s">
        <v>45</v>
      </c>
      <c r="C367" s="15" t="s">
        <v>46</v>
      </c>
      <c r="D367" s="15" t="s">
        <v>47</v>
      </c>
      <c r="E367" s="16">
        <v>170</v>
      </c>
      <c r="F367" s="17">
        <v>58</v>
      </c>
      <c r="G367" s="17">
        <v>0</v>
      </c>
      <c r="H367" s="17">
        <v>-17</v>
      </c>
      <c r="I367" s="15" t="s">
        <v>547</v>
      </c>
      <c r="J367" s="17">
        <v>132</v>
      </c>
      <c r="K367" s="15" t="s">
        <v>548</v>
      </c>
      <c r="L367" s="27">
        <v>23</v>
      </c>
      <c r="M367" s="28">
        <v>3</v>
      </c>
      <c r="N367" s="28">
        <v>22</v>
      </c>
      <c r="O367" s="29" t="s">
        <v>158</v>
      </c>
      <c r="P367" s="16">
        <v>81</v>
      </c>
      <c r="Q367" s="16">
        <v>100</v>
      </c>
      <c r="R367" s="15" t="s">
        <v>51</v>
      </c>
      <c r="S367" s="16">
        <v>51</v>
      </c>
      <c r="T367" s="15" t="s">
        <v>121</v>
      </c>
      <c r="U367">
        <f t="shared" si="5"/>
        <v>4.0142666666666669</v>
      </c>
    </row>
    <row r="368" spans="1:21" x14ac:dyDescent="0.3">
      <c r="A368" s="14">
        <v>42006</v>
      </c>
      <c r="B368" s="15" t="s">
        <v>45</v>
      </c>
      <c r="C368" s="15" t="s">
        <v>46</v>
      </c>
      <c r="D368" s="15" t="s">
        <v>47</v>
      </c>
      <c r="E368" s="16">
        <v>170</v>
      </c>
      <c r="F368" s="17">
        <v>58</v>
      </c>
      <c r="G368" s="17">
        <v>0</v>
      </c>
      <c r="H368" s="17">
        <v>-7</v>
      </c>
      <c r="I368" s="15" t="s">
        <v>532</v>
      </c>
      <c r="J368" s="17">
        <v>123</v>
      </c>
      <c r="K368" s="15" t="s">
        <v>268</v>
      </c>
      <c r="L368" s="29" t="s">
        <v>84</v>
      </c>
      <c r="M368" s="28">
        <v>0</v>
      </c>
      <c r="N368" s="28">
        <v>25</v>
      </c>
      <c r="O368" s="29" t="s">
        <v>143</v>
      </c>
      <c r="P368" s="16">
        <v>85</v>
      </c>
      <c r="Q368" s="16">
        <v>100</v>
      </c>
      <c r="R368" s="15" t="s">
        <v>51</v>
      </c>
      <c r="S368" s="16">
        <v>57</v>
      </c>
      <c r="T368" s="15" t="s">
        <v>158</v>
      </c>
      <c r="U368">
        <f t="shared" si="5"/>
        <v>0.34906666666666669</v>
      </c>
    </row>
    <row r="369" spans="1:21" x14ac:dyDescent="0.3">
      <c r="A369" s="14">
        <v>42007</v>
      </c>
      <c r="B369" s="15" t="s">
        <v>45</v>
      </c>
      <c r="C369" s="15" t="s">
        <v>46</v>
      </c>
      <c r="D369" s="15" t="s">
        <v>47</v>
      </c>
      <c r="E369" s="16">
        <v>170</v>
      </c>
      <c r="F369" s="17">
        <v>76</v>
      </c>
      <c r="G369" s="17">
        <v>0</v>
      </c>
      <c r="H369" s="17">
        <v>-6</v>
      </c>
      <c r="I369" s="15" t="s">
        <v>549</v>
      </c>
      <c r="J369" s="17">
        <v>159</v>
      </c>
      <c r="K369" s="15" t="s">
        <v>94</v>
      </c>
      <c r="L369" s="29" t="s">
        <v>218</v>
      </c>
      <c r="M369" s="28">
        <v>6</v>
      </c>
      <c r="N369" s="28">
        <v>39</v>
      </c>
      <c r="O369" s="29" t="s">
        <v>135</v>
      </c>
      <c r="P369" s="16">
        <v>85</v>
      </c>
      <c r="Q369" s="16">
        <v>100</v>
      </c>
      <c r="R369" s="15" t="s">
        <v>51</v>
      </c>
      <c r="S369" s="16">
        <v>56</v>
      </c>
      <c r="T369" s="15" t="s">
        <v>50</v>
      </c>
      <c r="U369">
        <f t="shared" si="5"/>
        <v>0.52359999999999995</v>
      </c>
    </row>
    <row r="370" spans="1:21" x14ac:dyDescent="0.3">
      <c r="A370" s="14">
        <v>42008</v>
      </c>
      <c r="B370" s="15" t="s">
        <v>45</v>
      </c>
      <c r="C370" s="15" t="s">
        <v>46</v>
      </c>
      <c r="D370" s="15" t="s">
        <v>47</v>
      </c>
      <c r="E370" s="16">
        <v>170</v>
      </c>
      <c r="F370" s="17">
        <v>77</v>
      </c>
      <c r="G370" s="17">
        <v>0</v>
      </c>
      <c r="H370" s="17">
        <v>8</v>
      </c>
      <c r="I370" s="15" t="s">
        <v>550</v>
      </c>
      <c r="J370" s="17">
        <v>146</v>
      </c>
      <c r="K370" s="15" t="s">
        <v>443</v>
      </c>
      <c r="L370" s="27">
        <v>22</v>
      </c>
      <c r="M370" s="28">
        <v>6</v>
      </c>
      <c r="N370" s="28">
        <v>25</v>
      </c>
      <c r="O370" s="29" t="s">
        <v>52</v>
      </c>
      <c r="P370" s="16">
        <v>88</v>
      </c>
      <c r="Q370" s="16">
        <v>100</v>
      </c>
      <c r="R370" s="15" t="s">
        <v>51</v>
      </c>
      <c r="S370" s="16">
        <v>70</v>
      </c>
      <c r="T370" s="15" t="s">
        <v>158</v>
      </c>
      <c r="U370">
        <f t="shared" si="5"/>
        <v>3.8397333333333332</v>
      </c>
    </row>
    <row r="371" spans="1:21" x14ac:dyDescent="0.3">
      <c r="A371" s="14">
        <v>42009</v>
      </c>
      <c r="B371" s="15" t="s">
        <v>45</v>
      </c>
      <c r="C371" s="15" t="s">
        <v>46</v>
      </c>
      <c r="D371" s="15" t="s">
        <v>47</v>
      </c>
      <c r="E371" s="16">
        <v>170</v>
      </c>
      <c r="F371" s="17">
        <v>94</v>
      </c>
      <c r="G371" s="17">
        <v>2</v>
      </c>
      <c r="H371" s="17">
        <v>27</v>
      </c>
      <c r="I371" s="15" t="s">
        <v>545</v>
      </c>
      <c r="J371" s="17">
        <v>160</v>
      </c>
      <c r="K371" s="15" t="s">
        <v>535</v>
      </c>
      <c r="L371" s="27" t="s">
        <v>1194</v>
      </c>
      <c r="M371" s="28">
        <v>3</v>
      </c>
      <c r="N371" s="28">
        <v>39</v>
      </c>
      <c r="O371" s="29" t="s">
        <v>51</v>
      </c>
      <c r="P371" s="16">
        <v>84</v>
      </c>
      <c r="Q371" s="16">
        <v>100</v>
      </c>
      <c r="R371" s="15" t="s">
        <v>51</v>
      </c>
      <c r="S371" s="16">
        <v>60</v>
      </c>
      <c r="T371" s="15" t="s">
        <v>64</v>
      </c>
      <c r="U371" t="e">
        <f t="shared" si="5"/>
        <v>#VALUE!</v>
      </c>
    </row>
    <row r="372" spans="1:21" x14ac:dyDescent="0.3">
      <c r="A372" s="14">
        <v>42010</v>
      </c>
      <c r="B372" s="15" t="s">
        <v>45</v>
      </c>
      <c r="C372" s="15" t="s">
        <v>46</v>
      </c>
      <c r="D372" s="15" t="s">
        <v>47</v>
      </c>
      <c r="E372" s="16">
        <v>170</v>
      </c>
      <c r="F372" s="17">
        <v>86</v>
      </c>
      <c r="G372" s="17">
        <v>0</v>
      </c>
      <c r="H372" s="17">
        <v>25</v>
      </c>
      <c r="I372" s="15" t="s">
        <v>551</v>
      </c>
      <c r="J372" s="17">
        <v>147</v>
      </c>
      <c r="K372" s="15" t="s">
        <v>552</v>
      </c>
      <c r="L372" s="27">
        <v>26</v>
      </c>
      <c r="M372" s="28">
        <v>3</v>
      </c>
      <c r="N372" s="28">
        <v>39</v>
      </c>
      <c r="O372" s="29" t="s">
        <v>158</v>
      </c>
      <c r="P372" s="16">
        <v>83</v>
      </c>
      <c r="Q372" s="16">
        <v>100</v>
      </c>
      <c r="R372" s="15" t="s">
        <v>51</v>
      </c>
      <c r="S372" s="16">
        <v>56</v>
      </c>
      <c r="T372" s="15" t="s">
        <v>71</v>
      </c>
      <c r="U372">
        <f t="shared" si="5"/>
        <v>4.5378666666666669</v>
      </c>
    </row>
    <row r="373" spans="1:21" x14ac:dyDescent="0.3">
      <c r="A373" s="14">
        <v>42011</v>
      </c>
      <c r="B373" s="15" t="s">
        <v>45</v>
      </c>
      <c r="C373" s="15" t="s">
        <v>46</v>
      </c>
      <c r="D373" s="15" t="s">
        <v>47</v>
      </c>
      <c r="E373" s="16">
        <v>170</v>
      </c>
      <c r="F373" s="17">
        <v>78</v>
      </c>
      <c r="G373" s="17">
        <v>0</v>
      </c>
      <c r="H373" s="17">
        <v>2</v>
      </c>
      <c r="I373" s="15" t="s">
        <v>175</v>
      </c>
      <c r="J373" s="17">
        <v>155</v>
      </c>
      <c r="K373" s="15" t="s">
        <v>339</v>
      </c>
      <c r="L373" s="27">
        <v>22</v>
      </c>
      <c r="M373" s="28">
        <v>3</v>
      </c>
      <c r="N373" s="28">
        <v>19</v>
      </c>
      <c r="O373" s="29" t="s">
        <v>128</v>
      </c>
      <c r="P373" s="16">
        <v>83</v>
      </c>
      <c r="Q373" s="16">
        <v>100</v>
      </c>
      <c r="R373" s="15" t="s">
        <v>51</v>
      </c>
      <c r="S373" s="16">
        <v>51</v>
      </c>
      <c r="T373" s="15" t="s">
        <v>158</v>
      </c>
      <c r="U373">
        <f t="shared" si="5"/>
        <v>3.8397333333333332</v>
      </c>
    </row>
    <row r="374" spans="1:21" x14ac:dyDescent="0.3">
      <c r="A374" s="14">
        <v>42012</v>
      </c>
      <c r="B374" s="15" t="s">
        <v>45</v>
      </c>
      <c r="C374" s="15" t="s">
        <v>46</v>
      </c>
      <c r="D374" s="15" t="s">
        <v>47</v>
      </c>
      <c r="E374" s="16">
        <v>170</v>
      </c>
      <c r="F374" s="17">
        <v>68</v>
      </c>
      <c r="G374" s="17">
        <v>0</v>
      </c>
      <c r="H374" s="17">
        <v>6</v>
      </c>
      <c r="I374" s="15" t="s">
        <v>122</v>
      </c>
      <c r="J374" s="17">
        <v>129</v>
      </c>
      <c r="K374" s="15" t="s">
        <v>535</v>
      </c>
      <c r="L374" s="27">
        <v>10</v>
      </c>
      <c r="M374" s="28">
        <v>3</v>
      </c>
      <c r="N374" s="28">
        <v>42</v>
      </c>
      <c r="O374" s="29" t="s">
        <v>155</v>
      </c>
      <c r="P374" s="16">
        <v>89</v>
      </c>
      <c r="Q374" s="16">
        <v>100</v>
      </c>
      <c r="R374" s="15" t="s">
        <v>51</v>
      </c>
      <c r="S374" s="16">
        <v>62</v>
      </c>
      <c r="T374" s="15" t="s">
        <v>61</v>
      </c>
      <c r="U374">
        <f t="shared" si="5"/>
        <v>1.7453333333333334</v>
      </c>
    </row>
    <row r="375" spans="1:21" x14ac:dyDescent="0.3">
      <c r="A375" s="14">
        <v>42013</v>
      </c>
      <c r="B375" s="15" t="s">
        <v>45</v>
      </c>
      <c r="C375" s="15" t="s">
        <v>46</v>
      </c>
      <c r="D375" s="15" t="s">
        <v>47</v>
      </c>
      <c r="E375" s="16">
        <v>170</v>
      </c>
      <c r="F375" s="17">
        <v>98</v>
      </c>
      <c r="G375" s="17">
        <v>0</v>
      </c>
      <c r="H375" s="17">
        <v>18</v>
      </c>
      <c r="I375" s="15" t="s">
        <v>553</v>
      </c>
      <c r="J375" s="17">
        <v>177</v>
      </c>
      <c r="K375" s="15" t="s">
        <v>303</v>
      </c>
      <c r="L375" s="29" t="s">
        <v>116</v>
      </c>
      <c r="M375" s="28">
        <v>0</v>
      </c>
      <c r="N375" s="28">
        <v>39</v>
      </c>
      <c r="O375" s="29" t="s">
        <v>59</v>
      </c>
      <c r="P375" s="16">
        <v>81</v>
      </c>
      <c r="Q375" s="16">
        <v>100</v>
      </c>
      <c r="R375" s="15" t="s">
        <v>51</v>
      </c>
      <c r="S375" s="16">
        <v>51</v>
      </c>
      <c r="T375" s="15" t="s">
        <v>71</v>
      </c>
      <c r="U375">
        <f t="shared" si="5"/>
        <v>0.69813333333333338</v>
      </c>
    </row>
    <row r="376" spans="1:21" x14ac:dyDescent="0.3">
      <c r="A376" s="14">
        <v>42014</v>
      </c>
      <c r="B376" s="15" t="s">
        <v>45</v>
      </c>
      <c r="C376" s="15" t="s">
        <v>46</v>
      </c>
      <c r="D376" s="15" t="s">
        <v>47</v>
      </c>
      <c r="E376" s="16">
        <v>170</v>
      </c>
      <c r="F376" s="17">
        <v>78</v>
      </c>
      <c r="G376" s="17">
        <v>36</v>
      </c>
      <c r="H376" s="17">
        <v>11</v>
      </c>
      <c r="I376" s="15" t="s">
        <v>239</v>
      </c>
      <c r="J376" s="17">
        <v>146</v>
      </c>
      <c r="K376" s="15" t="s">
        <v>524</v>
      </c>
      <c r="L376" s="29" t="s">
        <v>263</v>
      </c>
      <c r="M376" s="28">
        <v>3</v>
      </c>
      <c r="N376" s="28">
        <v>67</v>
      </c>
      <c r="O376" s="29" t="s">
        <v>50</v>
      </c>
      <c r="P376" s="16">
        <v>86</v>
      </c>
      <c r="Q376" s="16">
        <v>100</v>
      </c>
      <c r="R376" s="15" t="s">
        <v>51</v>
      </c>
      <c r="S376" s="16">
        <v>65</v>
      </c>
      <c r="T376" s="15" t="s">
        <v>91</v>
      </c>
      <c r="U376">
        <f t="shared" si="5"/>
        <v>0.17453333333333335</v>
      </c>
    </row>
    <row r="377" spans="1:21" x14ac:dyDescent="0.3">
      <c r="A377" s="14">
        <v>42015</v>
      </c>
      <c r="B377" s="15" t="s">
        <v>45</v>
      </c>
      <c r="C377" s="15" t="s">
        <v>46</v>
      </c>
      <c r="D377" s="15" t="s">
        <v>47</v>
      </c>
      <c r="E377" s="16">
        <v>170</v>
      </c>
      <c r="F377" s="17">
        <v>82</v>
      </c>
      <c r="G377" s="17">
        <v>16</v>
      </c>
      <c r="H377" s="17">
        <v>42</v>
      </c>
      <c r="I377" s="15" t="s">
        <v>310</v>
      </c>
      <c r="J377" s="17">
        <v>123</v>
      </c>
      <c r="K377" s="15" t="s">
        <v>269</v>
      </c>
      <c r="L377" s="29" t="s">
        <v>132</v>
      </c>
      <c r="M377" s="28">
        <v>6</v>
      </c>
      <c r="N377" s="28">
        <v>50</v>
      </c>
      <c r="O377" s="29" t="s">
        <v>123</v>
      </c>
      <c r="P377" s="16">
        <v>100</v>
      </c>
      <c r="Q377" s="16">
        <v>100</v>
      </c>
      <c r="R377" s="15" t="s">
        <v>51</v>
      </c>
      <c r="S377" s="16">
        <v>88</v>
      </c>
      <c r="T377" s="15" t="s">
        <v>139</v>
      </c>
      <c r="U377">
        <f t="shared" si="5"/>
        <v>1.3962666666666668</v>
      </c>
    </row>
    <row r="378" spans="1:21" x14ac:dyDescent="0.3">
      <c r="A378" s="14">
        <v>42016</v>
      </c>
      <c r="B378" s="15" t="s">
        <v>45</v>
      </c>
      <c r="C378" s="15" t="s">
        <v>46</v>
      </c>
      <c r="D378" s="15" t="s">
        <v>47</v>
      </c>
      <c r="E378" s="16">
        <v>170</v>
      </c>
      <c r="F378" s="17">
        <v>79</v>
      </c>
      <c r="G378" s="17">
        <v>0</v>
      </c>
      <c r="H378" s="17">
        <v>-2</v>
      </c>
      <c r="I378" s="15" t="s">
        <v>271</v>
      </c>
      <c r="J378" s="17">
        <v>160</v>
      </c>
      <c r="K378" s="15" t="s">
        <v>94</v>
      </c>
      <c r="L378" s="27">
        <v>21</v>
      </c>
      <c r="M378" s="28">
        <v>3</v>
      </c>
      <c r="N378" s="28">
        <v>81</v>
      </c>
      <c r="O378" s="29" t="s">
        <v>430</v>
      </c>
      <c r="P378" s="16">
        <v>82</v>
      </c>
      <c r="Q378" s="16">
        <v>100</v>
      </c>
      <c r="R378" s="15" t="s">
        <v>51</v>
      </c>
      <c r="S378" s="16">
        <v>45</v>
      </c>
      <c r="T378" s="15" t="s">
        <v>52</v>
      </c>
      <c r="U378">
        <f t="shared" si="5"/>
        <v>3.6652</v>
      </c>
    </row>
    <row r="379" spans="1:21" x14ac:dyDescent="0.3">
      <c r="A379" s="14">
        <v>42017</v>
      </c>
      <c r="B379" s="15" t="s">
        <v>45</v>
      </c>
      <c r="C379" s="15" t="s">
        <v>46</v>
      </c>
      <c r="D379" s="15" t="s">
        <v>47</v>
      </c>
      <c r="E379" s="16">
        <v>170</v>
      </c>
      <c r="F379" s="17">
        <v>119</v>
      </c>
      <c r="G379" s="17">
        <v>10</v>
      </c>
      <c r="H379" s="17">
        <v>53</v>
      </c>
      <c r="I379" s="15" t="s">
        <v>108</v>
      </c>
      <c r="J379" s="17">
        <v>185</v>
      </c>
      <c r="K379" s="15" t="s">
        <v>554</v>
      </c>
      <c r="L379" s="27">
        <v>16</v>
      </c>
      <c r="M379" s="28">
        <v>17</v>
      </c>
      <c r="N379" s="28">
        <v>83</v>
      </c>
      <c r="O379" s="29" t="s">
        <v>95</v>
      </c>
      <c r="P379" s="16">
        <v>61</v>
      </c>
      <c r="Q379" s="16">
        <v>100</v>
      </c>
      <c r="R379" s="15" t="s">
        <v>51</v>
      </c>
      <c r="S379" s="16">
        <v>35</v>
      </c>
      <c r="T379" s="15" t="s">
        <v>133</v>
      </c>
      <c r="U379">
        <f t="shared" si="5"/>
        <v>2.7925333333333335</v>
      </c>
    </row>
    <row r="380" spans="1:21" x14ac:dyDescent="0.3">
      <c r="A380" s="14">
        <v>42018</v>
      </c>
      <c r="B380" s="15" t="s">
        <v>45</v>
      </c>
      <c r="C380" s="15" t="s">
        <v>46</v>
      </c>
      <c r="D380" s="15" t="s">
        <v>47</v>
      </c>
      <c r="E380" s="16">
        <v>170</v>
      </c>
      <c r="F380" s="17">
        <v>84</v>
      </c>
      <c r="G380" s="17">
        <v>0</v>
      </c>
      <c r="H380" s="17">
        <v>18</v>
      </c>
      <c r="I380" s="15" t="s">
        <v>546</v>
      </c>
      <c r="J380" s="17">
        <v>150</v>
      </c>
      <c r="K380" s="15" t="s">
        <v>555</v>
      </c>
      <c r="L380" s="27">
        <v>19</v>
      </c>
      <c r="M380" s="28">
        <v>11</v>
      </c>
      <c r="N380" s="28">
        <v>114</v>
      </c>
      <c r="O380" s="29" t="s">
        <v>177</v>
      </c>
      <c r="P380" s="16">
        <v>76</v>
      </c>
      <c r="Q380" s="16">
        <v>100</v>
      </c>
      <c r="R380" s="15" t="s">
        <v>51</v>
      </c>
      <c r="S380" s="16">
        <v>44</v>
      </c>
      <c r="T380" s="15" t="s">
        <v>51</v>
      </c>
      <c r="U380">
        <f t="shared" si="5"/>
        <v>3.3161333333333332</v>
      </c>
    </row>
    <row r="381" spans="1:21" x14ac:dyDescent="0.3">
      <c r="A381" s="14">
        <v>42019</v>
      </c>
      <c r="B381" s="15" t="s">
        <v>45</v>
      </c>
      <c r="C381" s="15" t="s">
        <v>46</v>
      </c>
      <c r="D381" s="15" t="s">
        <v>47</v>
      </c>
      <c r="E381" s="16">
        <v>170</v>
      </c>
      <c r="F381" s="17">
        <v>96</v>
      </c>
      <c r="G381" s="17">
        <v>60</v>
      </c>
      <c r="H381" s="17">
        <v>40</v>
      </c>
      <c r="I381" s="15" t="s">
        <v>468</v>
      </c>
      <c r="J381" s="17">
        <v>153</v>
      </c>
      <c r="K381" s="15" t="s">
        <v>556</v>
      </c>
      <c r="L381" s="27">
        <v>23</v>
      </c>
      <c r="M381" s="28">
        <v>19</v>
      </c>
      <c r="N381" s="28">
        <v>150</v>
      </c>
      <c r="O381" s="29" t="s">
        <v>250</v>
      </c>
      <c r="P381" s="16">
        <v>62</v>
      </c>
      <c r="Q381" s="16">
        <v>100</v>
      </c>
      <c r="R381" s="15" t="s">
        <v>51</v>
      </c>
      <c r="S381" s="16">
        <v>39</v>
      </c>
      <c r="T381" s="15" t="s">
        <v>460</v>
      </c>
      <c r="U381">
        <f t="shared" si="5"/>
        <v>4.0142666666666669</v>
      </c>
    </row>
    <row r="382" spans="1:21" x14ac:dyDescent="0.3">
      <c r="A382" s="14">
        <v>42020</v>
      </c>
      <c r="B382" s="15" t="s">
        <v>45</v>
      </c>
      <c r="C382" s="15" t="s">
        <v>46</v>
      </c>
      <c r="D382" s="15" t="s">
        <v>47</v>
      </c>
      <c r="E382" s="16">
        <v>170</v>
      </c>
      <c r="F382" s="17">
        <v>60</v>
      </c>
      <c r="G382" s="17">
        <v>130</v>
      </c>
      <c r="H382" s="17">
        <v>19</v>
      </c>
      <c r="I382" s="15" t="s">
        <v>557</v>
      </c>
      <c r="J382" s="17">
        <v>100</v>
      </c>
      <c r="K382" s="15" t="s">
        <v>558</v>
      </c>
      <c r="L382" s="27">
        <v>28</v>
      </c>
      <c r="M382" s="28">
        <v>8</v>
      </c>
      <c r="N382" s="28">
        <v>100</v>
      </c>
      <c r="O382" s="29" t="s">
        <v>179</v>
      </c>
      <c r="P382" s="16">
        <v>83</v>
      </c>
      <c r="Q382" s="16">
        <v>100</v>
      </c>
      <c r="R382" s="15" t="s">
        <v>51</v>
      </c>
      <c r="S382" s="16">
        <v>54</v>
      </c>
      <c r="T382" s="15" t="s">
        <v>215</v>
      </c>
      <c r="U382">
        <f t="shared" si="5"/>
        <v>4.8869333333333334</v>
      </c>
    </row>
    <row r="383" spans="1:21" x14ac:dyDescent="0.3">
      <c r="A383" s="14">
        <v>42021</v>
      </c>
      <c r="B383" s="15" t="s">
        <v>45</v>
      </c>
      <c r="C383" s="15" t="s">
        <v>46</v>
      </c>
      <c r="D383" s="15" t="s">
        <v>47</v>
      </c>
      <c r="E383" s="16">
        <v>170</v>
      </c>
      <c r="F383" s="15"/>
      <c r="G383" s="17">
        <v>8</v>
      </c>
      <c r="H383" s="15"/>
      <c r="I383" s="15"/>
      <c r="J383" s="15"/>
      <c r="K383" s="15"/>
      <c r="L383" s="29"/>
      <c r="M383" s="28">
        <v>8</v>
      </c>
      <c r="N383" s="29"/>
      <c r="O383" s="29"/>
      <c r="P383" s="16">
        <v>81</v>
      </c>
      <c r="Q383" s="15"/>
      <c r="R383" s="15"/>
      <c r="S383" s="15"/>
      <c r="T383" s="15"/>
      <c r="U383">
        <f t="shared" si="5"/>
        <v>0</v>
      </c>
    </row>
    <row r="384" spans="1:21" x14ac:dyDescent="0.3">
      <c r="A384" s="14">
        <v>42022</v>
      </c>
      <c r="B384" s="15" t="s">
        <v>45</v>
      </c>
      <c r="C384" s="15" t="s">
        <v>46</v>
      </c>
      <c r="D384" s="15" t="s">
        <v>47</v>
      </c>
      <c r="E384" s="16">
        <v>170</v>
      </c>
      <c r="F384" s="17">
        <v>76</v>
      </c>
      <c r="G384" s="17">
        <v>476</v>
      </c>
      <c r="H384" s="17">
        <v>47</v>
      </c>
      <c r="I384" s="15" t="s">
        <v>470</v>
      </c>
      <c r="J384" s="17">
        <v>104</v>
      </c>
      <c r="K384" s="15" t="s">
        <v>290</v>
      </c>
      <c r="L384" s="27">
        <v>21</v>
      </c>
      <c r="M384" s="28">
        <v>17</v>
      </c>
      <c r="N384" s="28">
        <v>114</v>
      </c>
      <c r="O384" s="29" t="s">
        <v>258</v>
      </c>
      <c r="P384" s="16">
        <v>80</v>
      </c>
      <c r="Q384" s="16">
        <v>96</v>
      </c>
      <c r="R384" s="15" t="s">
        <v>64</v>
      </c>
      <c r="S384" s="16">
        <v>50</v>
      </c>
      <c r="T384" s="15" t="s">
        <v>80</v>
      </c>
      <c r="U384">
        <f t="shared" si="5"/>
        <v>3.6652</v>
      </c>
    </row>
    <row r="385" spans="1:21" x14ac:dyDescent="0.3">
      <c r="A385" s="14">
        <v>42023</v>
      </c>
      <c r="B385" s="15" t="s">
        <v>45</v>
      </c>
      <c r="C385" s="15" t="s">
        <v>46</v>
      </c>
      <c r="D385" s="15" t="s">
        <v>47</v>
      </c>
      <c r="E385" s="16">
        <v>170</v>
      </c>
      <c r="F385" s="17">
        <v>61</v>
      </c>
      <c r="G385" s="17">
        <v>28</v>
      </c>
      <c r="H385" s="17">
        <v>30</v>
      </c>
      <c r="I385" s="15" t="s">
        <v>559</v>
      </c>
      <c r="J385" s="17">
        <v>92</v>
      </c>
      <c r="K385" s="15" t="s">
        <v>68</v>
      </c>
      <c r="L385" s="27">
        <v>20</v>
      </c>
      <c r="M385" s="28">
        <v>6</v>
      </c>
      <c r="N385" s="28">
        <v>58</v>
      </c>
      <c r="O385" s="29" t="s">
        <v>70</v>
      </c>
      <c r="P385" s="16">
        <v>85</v>
      </c>
      <c r="Q385" s="16">
        <v>99</v>
      </c>
      <c r="R385" s="15" t="s">
        <v>51</v>
      </c>
      <c r="S385" s="16">
        <v>62</v>
      </c>
      <c r="T385" s="15" t="s">
        <v>186</v>
      </c>
      <c r="U385">
        <f t="shared" si="5"/>
        <v>3.4906666666666668</v>
      </c>
    </row>
    <row r="386" spans="1:21" x14ac:dyDescent="0.3">
      <c r="A386" s="14">
        <v>42024</v>
      </c>
      <c r="B386" s="15" t="s">
        <v>45</v>
      </c>
      <c r="C386" s="15" t="s">
        <v>46</v>
      </c>
      <c r="D386" s="15" t="s">
        <v>47</v>
      </c>
      <c r="E386" s="16">
        <v>170</v>
      </c>
      <c r="F386" s="17">
        <v>60</v>
      </c>
      <c r="G386" s="17">
        <v>220</v>
      </c>
      <c r="H386" s="17">
        <v>43</v>
      </c>
      <c r="I386" s="15" t="s">
        <v>560</v>
      </c>
      <c r="J386" s="17">
        <v>76</v>
      </c>
      <c r="K386" s="15" t="s">
        <v>555</v>
      </c>
      <c r="L386" s="27">
        <v>20</v>
      </c>
      <c r="M386" s="28">
        <v>8</v>
      </c>
      <c r="N386" s="28">
        <v>69</v>
      </c>
      <c r="O386" s="29" t="s">
        <v>50</v>
      </c>
      <c r="P386" s="16">
        <v>90</v>
      </c>
      <c r="Q386" s="16">
        <v>99</v>
      </c>
      <c r="R386" s="15" t="s">
        <v>486</v>
      </c>
      <c r="S386" s="16">
        <v>78</v>
      </c>
      <c r="T386" s="15" t="s">
        <v>404</v>
      </c>
      <c r="U386">
        <f t="shared" si="5"/>
        <v>3.4906666666666668</v>
      </c>
    </row>
    <row r="387" spans="1:21" x14ac:dyDescent="0.3">
      <c r="A387" s="14">
        <v>42025</v>
      </c>
      <c r="B387" s="15" t="s">
        <v>45</v>
      </c>
      <c r="C387" s="15" t="s">
        <v>46</v>
      </c>
      <c r="D387" s="15" t="s">
        <v>47</v>
      </c>
      <c r="E387" s="16">
        <v>170</v>
      </c>
      <c r="F387" s="17">
        <v>60</v>
      </c>
      <c r="G387" s="17">
        <v>288</v>
      </c>
      <c r="H387" s="17">
        <v>35</v>
      </c>
      <c r="I387" s="15" t="s">
        <v>397</v>
      </c>
      <c r="J387" s="17">
        <v>86</v>
      </c>
      <c r="K387" s="15" t="s">
        <v>285</v>
      </c>
      <c r="L387" s="27">
        <v>20</v>
      </c>
      <c r="M387" s="28">
        <v>17</v>
      </c>
      <c r="N387" s="28">
        <v>100</v>
      </c>
      <c r="O387" s="29" t="s">
        <v>345</v>
      </c>
      <c r="P387" s="16">
        <v>86</v>
      </c>
      <c r="Q387" s="16">
        <v>98</v>
      </c>
      <c r="R387" s="15" t="s">
        <v>51</v>
      </c>
      <c r="S387" s="16">
        <v>77</v>
      </c>
      <c r="T387" s="15" t="s">
        <v>129</v>
      </c>
      <c r="U387">
        <f t="shared" si="5"/>
        <v>3.4906666666666668</v>
      </c>
    </row>
    <row r="388" spans="1:21" x14ac:dyDescent="0.3">
      <c r="A388" s="14">
        <v>42026</v>
      </c>
      <c r="B388" s="15" t="s">
        <v>45</v>
      </c>
      <c r="C388" s="15" t="s">
        <v>46</v>
      </c>
      <c r="D388" s="15" t="s">
        <v>47</v>
      </c>
      <c r="E388" s="16">
        <v>170</v>
      </c>
      <c r="F388" s="17">
        <v>64</v>
      </c>
      <c r="G388" s="17">
        <v>98</v>
      </c>
      <c r="H388" s="17">
        <v>50</v>
      </c>
      <c r="I388" s="15" t="s">
        <v>537</v>
      </c>
      <c r="J388" s="17">
        <v>77</v>
      </c>
      <c r="K388" s="15" t="s">
        <v>514</v>
      </c>
      <c r="L388" s="27">
        <v>23</v>
      </c>
      <c r="M388" s="28">
        <v>8</v>
      </c>
      <c r="N388" s="28">
        <v>75</v>
      </c>
      <c r="O388" s="29" t="s">
        <v>318</v>
      </c>
      <c r="P388" s="16">
        <v>92</v>
      </c>
      <c r="Q388" s="16">
        <v>99</v>
      </c>
      <c r="R388" s="15" t="s">
        <v>51</v>
      </c>
      <c r="S388" s="16">
        <v>82</v>
      </c>
      <c r="T388" s="15" t="s">
        <v>201</v>
      </c>
      <c r="U388">
        <f t="shared" ref="U388:U451" si="6">L388*$V$3/$V$5*$V$4</f>
        <v>4.0142666666666669</v>
      </c>
    </row>
    <row r="389" spans="1:21" x14ac:dyDescent="0.3">
      <c r="A389" s="14">
        <v>42027</v>
      </c>
      <c r="B389" s="15" t="s">
        <v>45</v>
      </c>
      <c r="C389" s="15" t="s">
        <v>46</v>
      </c>
      <c r="D389" s="15" t="s">
        <v>47</v>
      </c>
      <c r="E389" s="16">
        <v>170</v>
      </c>
      <c r="F389" s="17">
        <v>68</v>
      </c>
      <c r="G389" s="17">
        <v>2</v>
      </c>
      <c r="H389" s="17">
        <v>13</v>
      </c>
      <c r="I389" s="15" t="s">
        <v>356</v>
      </c>
      <c r="J389" s="17">
        <v>122</v>
      </c>
      <c r="K389" s="15" t="s">
        <v>535</v>
      </c>
      <c r="L389" s="27">
        <v>23</v>
      </c>
      <c r="M389" s="28">
        <v>0</v>
      </c>
      <c r="N389" s="28">
        <v>25</v>
      </c>
      <c r="O389" s="29" t="s">
        <v>50</v>
      </c>
      <c r="P389" s="16">
        <v>90</v>
      </c>
      <c r="Q389" s="16">
        <v>100</v>
      </c>
      <c r="R389" s="15" t="s">
        <v>51</v>
      </c>
      <c r="S389" s="16">
        <v>48</v>
      </c>
      <c r="T389" s="15" t="s">
        <v>64</v>
      </c>
      <c r="U389">
        <f t="shared" si="6"/>
        <v>4.0142666666666669</v>
      </c>
    </row>
    <row r="390" spans="1:21" x14ac:dyDescent="0.3">
      <c r="A390" s="14">
        <v>42028</v>
      </c>
      <c r="B390" s="15" t="s">
        <v>45</v>
      </c>
      <c r="C390" s="15" t="s">
        <v>46</v>
      </c>
      <c r="D390" s="15" t="s">
        <v>47</v>
      </c>
      <c r="E390" s="16">
        <v>170</v>
      </c>
      <c r="F390" s="17">
        <v>64</v>
      </c>
      <c r="G390" s="17">
        <v>28</v>
      </c>
      <c r="H390" s="17">
        <v>11</v>
      </c>
      <c r="I390" s="15" t="s">
        <v>51</v>
      </c>
      <c r="J390" s="17">
        <v>117</v>
      </c>
      <c r="K390" s="15" t="s">
        <v>297</v>
      </c>
      <c r="L390" s="29" t="s">
        <v>84</v>
      </c>
      <c r="M390" s="28">
        <v>3</v>
      </c>
      <c r="N390" s="28">
        <v>28</v>
      </c>
      <c r="O390" s="29" t="s">
        <v>210</v>
      </c>
      <c r="P390" s="16">
        <v>85</v>
      </c>
      <c r="Q390" s="16">
        <v>100</v>
      </c>
      <c r="R390" s="15" t="s">
        <v>51</v>
      </c>
      <c r="S390" s="16">
        <v>67</v>
      </c>
      <c r="T390" s="15" t="s">
        <v>206</v>
      </c>
      <c r="U390">
        <f t="shared" si="6"/>
        <v>0.34906666666666669</v>
      </c>
    </row>
    <row r="391" spans="1:21" x14ac:dyDescent="0.3">
      <c r="A391" s="14">
        <v>42029</v>
      </c>
      <c r="B391" s="15" t="s">
        <v>45</v>
      </c>
      <c r="C391" s="15" t="s">
        <v>46</v>
      </c>
      <c r="D391" s="15" t="s">
        <v>47</v>
      </c>
      <c r="E391" s="16">
        <v>170</v>
      </c>
      <c r="F391" s="17">
        <v>82</v>
      </c>
      <c r="G391" s="17">
        <v>0</v>
      </c>
      <c r="H391" s="17">
        <v>46</v>
      </c>
      <c r="I391" s="15" t="s">
        <v>561</v>
      </c>
      <c r="J391" s="17">
        <v>119</v>
      </c>
      <c r="K391" s="15" t="s">
        <v>562</v>
      </c>
      <c r="L391" s="27">
        <v>28</v>
      </c>
      <c r="M391" s="28">
        <v>3</v>
      </c>
      <c r="N391" s="28">
        <v>31</v>
      </c>
      <c r="O391" s="29" t="s">
        <v>135</v>
      </c>
      <c r="P391" s="16">
        <v>90</v>
      </c>
      <c r="Q391" s="16">
        <v>100</v>
      </c>
      <c r="R391" s="15" t="s">
        <v>51</v>
      </c>
      <c r="S391" s="16">
        <v>62</v>
      </c>
      <c r="T391" s="15" t="s">
        <v>61</v>
      </c>
      <c r="U391">
        <f t="shared" si="6"/>
        <v>4.8869333333333334</v>
      </c>
    </row>
    <row r="392" spans="1:21" x14ac:dyDescent="0.3">
      <c r="A392" s="14">
        <v>42030</v>
      </c>
      <c r="B392" s="15" t="s">
        <v>45</v>
      </c>
      <c r="C392" s="15" t="s">
        <v>46</v>
      </c>
      <c r="D392" s="15" t="s">
        <v>47</v>
      </c>
      <c r="E392" s="16">
        <v>170</v>
      </c>
      <c r="F392" s="17">
        <v>55</v>
      </c>
      <c r="G392" s="17">
        <v>0</v>
      </c>
      <c r="H392" s="17">
        <v>-2</v>
      </c>
      <c r="I392" s="15" t="s">
        <v>531</v>
      </c>
      <c r="J392" s="17">
        <v>112</v>
      </c>
      <c r="K392" s="15" t="s">
        <v>288</v>
      </c>
      <c r="L392" s="27" t="s">
        <v>1194</v>
      </c>
      <c r="M392" s="28">
        <v>3</v>
      </c>
      <c r="N392" s="28">
        <v>39</v>
      </c>
      <c r="O392" s="29" t="s">
        <v>51</v>
      </c>
      <c r="P392" s="16">
        <v>85</v>
      </c>
      <c r="Q392" s="16">
        <v>100</v>
      </c>
      <c r="R392" s="15" t="s">
        <v>51</v>
      </c>
      <c r="S392" s="16">
        <v>60</v>
      </c>
      <c r="T392" s="15" t="s">
        <v>158</v>
      </c>
      <c r="U392" t="e">
        <f t="shared" si="6"/>
        <v>#VALUE!</v>
      </c>
    </row>
    <row r="393" spans="1:21" x14ac:dyDescent="0.3">
      <c r="A393" s="14">
        <v>42031</v>
      </c>
      <c r="B393" s="15" t="s">
        <v>45</v>
      </c>
      <c r="C393" s="15" t="s">
        <v>46</v>
      </c>
      <c r="D393" s="15" t="s">
        <v>47</v>
      </c>
      <c r="E393" s="16">
        <v>170</v>
      </c>
      <c r="F393" s="17">
        <v>82</v>
      </c>
      <c r="G393" s="17">
        <v>0</v>
      </c>
      <c r="H393" s="17">
        <v>40</v>
      </c>
      <c r="I393" s="15" t="s">
        <v>563</v>
      </c>
      <c r="J393" s="17">
        <v>123</v>
      </c>
      <c r="K393" s="15" t="s">
        <v>288</v>
      </c>
      <c r="L393" s="27" t="s">
        <v>1194</v>
      </c>
      <c r="M393" s="28">
        <v>3</v>
      </c>
      <c r="N393" s="28">
        <v>39</v>
      </c>
      <c r="O393" s="29" t="s">
        <v>51</v>
      </c>
      <c r="P393" s="16">
        <v>80</v>
      </c>
      <c r="Q393" s="16">
        <v>98</v>
      </c>
      <c r="R393" s="15" t="s">
        <v>100</v>
      </c>
      <c r="S393" s="16">
        <v>67</v>
      </c>
      <c r="T393" s="15" t="s">
        <v>129</v>
      </c>
      <c r="U393" t="e">
        <f t="shared" si="6"/>
        <v>#VALUE!</v>
      </c>
    </row>
    <row r="394" spans="1:21" x14ac:dyDescent="0.3">
      <c r="A394" s="14">
        <v>42032</v>
      </c>
      <c r="B394" s="15" t="s">
        <v>45</v>
      </c>
      <c r="C394" s="15" t="s">
        <v>46</v>
      </c>
      <c r="D394" s="15" t="s">
        <v>47</v>
      </c>
      <c r="E394" s="16">
        <v>170</v>
      </c>
      <c r="F394" s="17">
        <v>92</v>
      </c>
      <c r="G394" s="17">
        <v>0</v>
      </c>
      <c r="H394" s="17">
        <v>42</v>
      </c>
      <c r="I394" s="15" t="s">
        <v>564</v>
      </c>
      <c r="J394" s="17">
        <v>141</v>
      </c>
      <c r="K394" s="15" t="s">
        <v>187</v>
      </c>
      <c r="L394" s="29" t="s">
        <v>218</v>
      </c>
      <c r="M394" s="28">
        <v>6</v>
      </c>
      <c r="N394" s="28">
        <v>42</v>
      </c>
      <c r="O394" s="29" t="s">
        <v>91</v>
      </c>
      <c r="P394" s="16">
        <v>83</v>
      </c>
      <c r="Q394" s="16">
        <v>100</v>
      </c>
      <c r="R394" s="15" t="s">
        <v>51</v>
      </c>
      <c r="S394" s="16">
        <v>67</v>
      </c>
      <c r="T394" s="15" t="s">
        <v>64</v>
      </c>
      <c r="U394">
        <f t="shared" si="6"/>
        <v>0.52359999999999995</v>
      </c>
    </row>
    <row r="395" spans="1:21" x14ac:dyDescent="0.3">
      <c r="A395" s="14">
        <v>42033</v>
      </c>
      <c r="B395" s="15" t="s">
        <v>45</v>
      </c>
      <c r="C395" s="15" t="s">
        <v>46</v>
      </c>
      <c r="D395" s="15" t="s">
        <v>47</v>
      </c>
      <c r="E395" s="16">
        <v>170</v>
      </c>
      <c r="F395" s="17">
        <v>114</v>
      </c>
      <c r="G395" s="17">
        <v>82</v>
      </c>
      <c r="H395" s="17">
        <v>34</v>
      </c>
      <c r="I395" s="15" t="s">
        <v>111</v>
      </c>
      <c r="J395" s="17">
        <v>194</v>
      </c>
      <c r="K395" s="15" t="s">
        <v>320</v>
      </c>
      <c r="L395" s="27">
        <v>26</v>
      </c>
      <c r="M395" s="28">
        <v>31</v>
      </c>
      <c r="N395" s="28">
        <v>197</v>
      </c>
      <c r="O395" s="29" t="s">
        <v>91</v>
      </c>
      <c r="P395" s="16">
        <v>71</v>
      </c>
      <c r="Q395" s="16">
        <v>98</v>
      </c>
      <c r="R395" s="15" t="s">
        <v>174</v>
      </c>
      <c r="S395" s="16">
        <v>53</v>
      </c>
      <c r="T395" s="15" t="s">
        <v>51</v>
      </c>
      <c r="U395">
        <f t="shared" si="6"/>
        <v>4.5378666666666669</v>
      </c>
    </row>
    <row r="396" spans="1:21" x14ac:dyDescent="0.3">
      <c r="A396" s="14">
        <v>42034</v>
      </c>
      <c r="B396" s="15" t="s">
        <v>45</v>
      </c>
      <c r="C396" s="15" t="s">
        <v>46</v>
      </c>
      <c r="D396" s="15" t="s">
        <v>47</v>
      </c>
      <c r="E396" s="16">
        <v>170</v>
      </c>
      <c r="F396" s="17">
        <v>114</v>
      </c>
      <c r="G396" s="17">
        <v>472</v>
      </c>
      <c r="H396" s="17">
        <v>87</v>
      </c>
      <c r="I396" s="15" t="s">
        <v>565</v>
      </c>
      <c r="J396" s="17">
        <v>141</v>
      </c>
      <c r="K396" s="15" t="s">
        <v>566</v>
      </c>
      <c r="L396" s="27">
        <v>26</v>
      </c>
      <c r="M396" s="28">
        <v>14</v>
      </c>
      <c r="N396" s="28">
        <v>139</v>
      </c>
      <c r="O396" s="29" t="s">
        <v>235</v>
      </c>
      <c r="P396" s="16">
        <v>95</v>
      </c>
      <c r="Q396" s="16">
        <v>100</v>
      </c>
      <c r="R396" s="15" t="s">
        <v>51</v>
      </c>
      <c r="S396" s="16">
        <v>60</v>
      </c>
      <c r="T396" s="15" t="s">
        <v>376</v>
      </c>
      <c r="U396">
        <f t="shared" si="6"/>
        <v>4.5378666666666669</v>
      </c>
    </row>
    <row r="397" spans="1:21" x14ac:dyDescent="0.3">
      <c r="A397" s="14">
        <v>42035</v>
      </c>
      <c r="B397" s="15" t="s">
        <v>45</v>
      </c>
      <c r="C397" s="15" t="s">
        <v>46</v>
      </c>
      <c r="D397" s="15" t="s">
        <v>47</v>
      </c>
      <c r="E397" s="16">
        <v>170</v>
      </c>
      <c r="F397" s="17">
        <v>59</v>
      </c>
      <c r="G397" s="17">
        <v>262</v>
      </c>
      <c r="H397" s="17">
        <v>30</v>
      </c>
      <c r="I397" s="15" t="s">
        <v>567</v>
      </c>
      <c r="J397" s="17">
        <v>88</v>
      </c>
      <c r="K397" s="15" t="s">
        <v>115</v>
      </c>
      <c r="L397" s="27">
        <v>27</v>
      </c>
      <c r="M397" s="28">
        <v>28</v>
      </c>
      <c r="N397" s="28">
        <v>114</v>
      </c>
      <c r="O397" s="29" t="s">
        <v>206</v>
      </c>
      <c r="P397" s="16">
        <v>82</v>
      </c>
      <c r="Q397" s="16">
        <v>98</v>
      </c>
      <c r="R397" s="15" t="s">
        <v>249</v>
      </c>
      <c r="S397" s="16">
        <v>70</v>
      </c>
      <c r="T397" s="15" t="s">
        <v>81</v>
      </c>
      <c r="U397">
        <f t="shared" si="6"/>
        <v>4.7123999999999997</v>
      </c>
    </row>
    <row r="398" spans="1:21" x14ac:dyDescent="0.3">
      <c r="A398" s="14">
        <v>42036</v>
      </c>
      <c r="B398" s="15" t="s">
        <v>45</v>
      </c>
      <c r="C398" s="15" t="s">
        <v>46</v>
      </c>
      <c r="D398" s="15" t="s">
        <v>47</v>
      </c>
      <c r="E398" s="16">
        <v>170</v>
      </c>
      <c r="F398" s="17">
        <v>54</v>
      </c>
      <c r="G398" s="17">
        <v>112</v>
      </c>
      <c r="H398" s="17">
        <v>30</v>
      </c>
      <c r="I398" s="15" t="s">
        <v>51</v>
      </c>
      <c r="J398" s="17">
        <v>79</v>
      </c>
      <c r="K398" s="15" t="s">
        <v>568</v>
      </c>
      <c r="L398" s="27">
        <v>28</v>
      </c>
      <c r="M398" s="28">
        <v>11</v>
      </c>
      <c r="N398" s="28">
        <v>78</v>
      </c>
      <c r="O398" s="29" t="s">
        <v>277</v>
      </c>
      <c r="P398" s="16">
        <v>91</v>
      </c>
      <c r="Q398" s="16">
        <v>98</v>
      </c>
      <c r="R398" s="15" t="s">
        <v>51</v>
      </c>
      <c r="S398" s="16">
        <v>71</v>
      </c>
      <c r="T398" s="15" t="s">
        <v>201</v>
      </c>
      <c r="U398">
        <f t="shared" si="6"/>
        <v>4.8869333333333334</v>
      </c>
    </row>
    <row r="399" spans="1:21" x14ac:dyDescent="0.3">
      <c r="A399" s="14">
        <v>42037</v>
      </c>
      <c r="B399" s="15" t="s">
        <v>45</v>
      </c>
      <c r="C399" s="15" t="s">
        <v>46</v>
      </c>
      <c r="D399" s="15" t="s">
        <v>47</v>
      </c>
      <c r="E399" s="16">
        <v>170</v>
      </c>
      <c r="F399" s="17">
        <v>82</v>
      </c>
      <c r="G399" s="17">
        <v>104</v>
      </c>
      <c r="H399" s="17">
        <v>46</v>
      </c>
      <c r="I399" s="15" t="s">
        <v>115</v>
      </c>
      <c r="J399" s="17">
        <v>119</v>
      </c>
      <c r="K399" s="15" t="s">
        <v>135</v>
      </c>
      <c r="L399" s="27">
        <v>24</v>
      </c>
      <c r="M399" s="28">
        <v>17</v>
      </c>
      <c r="N399" s="28">
        <v>114</v>
      </c>
      <c r="O399" s="29" t="s">
        <v>127</v>
      </c>
      <c r="P399" s="16">
        <v>77</v>
      </c>
      <c r="Q399" s="16">
        <v>96</v>
      </c>
      <c r="R399" s="15" t="s">
        <v>51</v>
      </c>
      <c r="S399" s="16">
        <v>58</v>
      </c>
      <c r="T399" s="15" t="s">
        <v>64</v>
      </c>
      <c r="U399">
        <f t="shared" si="6"/>
        <v>4.1887999999999996</v>
      </c>
    </row>
    <row r="400" spans="1:21" x14ac:dyDescent="0.3">
      <c r="A400" s="14">
        <v>42038</v>
      </c>
      <c r="B400" s="15" t="s">
        <v>45</v>
      </c>
      <c r="C400" s="15" t="s">
        <v>46</v>
      </c>
      <c r="D400" s="15" t="s">
        <v>47</v>
      </c>
      <c r="E400" s="16">
        <v>170</v>
      </c>
      <c r="F400" s="17">
        <v>48</v>
      </c>
      <c r="G400" s="17">
        <v>328</v>
      </c>
      <c r="H400" s="17">
        <v>22</v>
      </c>
      <c r="I400" s="15" t="s">
        <v>100</v>
      </c>
      <c r="J400" s="17">
        <v>75</v>
      </c>
      <c r="K400" s="15" t="s">
        <v>286</v>
      </c>
      <c r="L400" s="27">
        <v>24</v>
      </c>
      <c r="M400" s="28">
        <v>8</v>
      </c>
      <c r="N400" s="28">
        <v>92</v>
      </c>
      <c r="O400" s="29" t="s">
        <v>128</v>
      </c>
      <c r="P400" s="16">
        <v>95</v>
      </c>
      <c r="Q400" s="16">
        <v>99</v>
      </c>
      <c r="R400" s="15" t="s">
        <v>205</v>
      </c>
      <c r="S400" s="16">
        <v>84</v>
      </c>
      <c r="T400" s="15" t="s">
        <v>50</v>
      </c>
      <c r="U400">
        <f t="shared" si="6"/>
        <v>4.1887999999999996</v>
      </c>
    </row>
    <row r="401" spans="1:21" x14ac:dyDescent="0.3">
      <c r="A401" s="14">
        <v>42039</v>
      </c>
      <c r="B401" s="15" t="s">
        <v>45</v>
      </c>
      <c r="C401" s="15" t="s">
        <v>46</v>
      </c>
      <c r="D401" s="15" t="s">
        <v>47</v>
      </c>
      <c r="E401" s="16">
        <v>170</v>
      </c>
      <c r="F401" s="17">
        <v>32</v>
      </c>
      <c r="G401" s="17">
        <v>124</v>
      </c>
      <c r="H401" s="17">
        <v>17</v>
      </c>
      <c r="I401" s="15" t="s">
        <v>51</v>
      </c>
      <c r="J401" s="17">
        <v>48</v>
      </c>
      <c r="K401" s="15" t="s">
        <v>569</v>
      </c>
      <c r="L401" s="27">
        <v>25</v>
      </c>
      <c r="M401" s="28">
        <v>8</v>
      </c>
      <c r="N401" s="28">
        <v>111</v>
      </c>
      <c r="O401" s="29" t="s">
        <v>367</v>
      </c>
      <c r="P401" s="16">
        <v>89</v>
      </c>
      <c r="Q401" s="16">
        <v>99</v>
      </c>
      <c r="R401" s="15" t="s">
        <v>86</v>
      </c>
      <c r="S401" s="16">
        <v>76</v>
      </c>
      <c r="T401" s="15" t="s">
        <v>135</v>
      </c>
      <c r="U401">
        <f t="shared" si="6"/>
        <v>4.3633333333333333</v>
      </c>
    </row>
    <row r="402" spans="1:21" x14ac:dyDescent="0.3">
      <c r="A402" s="14">
        <v>42040</v>
      </c>
      <c r="B402" s="15" t="s">
        <v>45</v>
      </c>
      <c r="C402" s="15" t="s">
        <v>46</v>
      </c>
      <c r="D402" s="15" t="s">
        <v>47</v>
      </c>
      <c r="E402" s="16">
        <v>170</v>
      </c>
      <c r="F402" s="17">
        <v>42</v>
      </c>
      <c r="G402" s="17">
        <v>172</v>
      </c>
      <c r="H402" s="17">
        <v>12</v>
      </c>
      <c r="I402" s="15" t="s">
        <v>59</v>
      </c>
      <c r="J402" s="17">
        <v>72</v>
      </c>
      <c r="K402" s="15" t="s">
        <v>129</v>
      </c>
      <c r="L402" s="29" t="s">
        <v>116</v>
      </c>
      <c r="M402" s="28">
        <v>8</v>
      </c>
      <c r="N402" s="28">
        <v>89</v>
      </c>
      <c r="O402" s="29" t="s">
        <v>167</v>
      </c>
      <c r="P402" s="16">
        <v>90</v>
      </c>
      <c r="Q402" s="16">
        <v>100</v>
      </c>
      <c r="R402" s="15" t="s">
        <v>51</v>
      </c>
      <c r="S402" s="16">
        <v>75</v>
      </c>
      <c r="T402" s="15" t="s">
        <v>215</v>
      </c>
      <c r="U402">
        <f t="shared" si="6"/>
        <v>0.69813333333333338</v>
      </c>
    </row>
    <row r="403" spans="1:21" x14ac:dyDescent="0.3">
      <c r="A403" s="14">
        <v>42041</v>
      </c>
      <c r="B403" s="15" t="s">
        <v>45</v>
      </c>
      <c r="C403" s="15" t="s">
        <v>46</v>
      </c>
      <c r="D403" s="15" t="s">
        <v>47</v>
      </c>
      <c r="E403" s="16">
        <v>170</v>
      </c>
      <c r="F403" s="17">
        <v>22</v>
      </c>
      <c r="G403" s="17">
        <v>48</v>
      </c>
      <c r="H403" s="17">
        <v>11</v>
      </c>
      <c r="I403" s="15" t="s">
        <v>570</v>
      </c>
      <c r="J403" s="17">
        <v>33</v>
      </c>
      <c r="K403" s="15" t="s">
        <v>571</v>
      </c>
      <c r="L403" s="29" t="s">
        <v>116</v>
      </c>
      <c r="M403" s="28">
        <v>3</v>
      </c>
      <c r="N403" s="28">
        <v>53</v>
      </c>
      <c r="O403" s="29" t="s">
        <v>59</v>
      </c>
      <c r="P403" s="16">
        <v>97</v>
      </c>
      <c r="Q403" s="16">
        <v>100</v>
      </c>
      <c r="R403" s="15" t="s">
        <v>51</v>
      </c>
      <c r="S403" s="16">
        <v>95</v>
      </c>
      <c r="T403" s="15" t="s">
        <v>494</v>
      </c>
      <c r="U403">
        <f t="shared" si="6"/>
        <v>0.69813333333333338</v>
      </c>
    </row>
    <row r="404" spans="1:21" x14ac:dyDescent="0.3">
      <c r="A404" s="14">
        <v>42042</v>
      </c>
      <c r="B404" s="15" t="s">
        <v>45</v>
      </c>
      <c r="C404" s="15" t="s">
        <v>46</v>
      </c>
      <c r="D404" s="15" t="s">
        <v>47</v>
      </c>
      <c r="E404" s="16">
        <v>170</v>
      </c>
      <c r="F404" s="17">
        <v>36</v>
      </c>
      <c r="G404" s="17">
        <v>0</v>
      </c>
      <c r="H404" s="17">
        <v>21</v>
      </c>
      <c r="I404" s="15" t="s">
        <v>67</v>
      </c>
      <c r="J404" s="17">
        <v>52</v>
      </c>
      <c r="K404" s="15" t="s">
        <v>443</v>
      </c>
      <c r="L404" s="29" t="s">
        <v>132</v>
      </c>
      <c r="M404" s="28">
        <v>0</v>
      </c>
      <c r="N404" s="28">
        <v>22</v>
      </c>
      <c r="O404" s="29" t="s">
        <v>505</v>
      </c>
      <c r="P404" s="16">
        <v>94</v>
      </c>
      <c r="Q404" s="16">
        <v>100</v>
      </c>
      <c r="R404" s="15" t="s">
        <v>51</v>
      </c>
      <c r="S404" s="16">
        <v>83</v>
      </c>
      <c r="T404" s="15" t="s">
        <v>135</v>
      </c>
      <c r="U404">
        <f t="shared" si="6"/>
        <v>1.3962666666666668</v>
      </c>
    </row>
    <row r="405" spans="1:21" x14ac:dyDescent="0.3">
      <c r="A405" s="14">
        <v>42043</v>
      </c>
      <c r="B405" s="15" t="s">
        <v>45</v>
      </c>
      <c r="C405" s="15" t="s">
        <v>46</v>
      </c>
      <c r="D405" s="15" t="s">
        <v>47</v>
      </c>
      <c r="E405" s="16">
        <v>170</v>
      </c>
      <c r="F405" s="17">
        <v>56</v>
      </c>
      <c r="G405" s="17">
        <v>0</v>
      </c>
      <c r="H405" s="17">
        <v>33</v>
      </c>
      <c r="I405" s="15" t="s">
        <v>572</v>
      </c>
      <c r="J405" s="17">
        <v>80</v>
      </c>
      <c r="K405" s="15" t="s">
        <v>441</v>
      </c>
      <c r="L405" s="29" t="s">
        <v>218</v>
      </c>
      <c r="M405" s="28">
        <v>8</v>
      </c>
      <c r="N405" s="28">
        <v>58</v>
      </c>
      <c r="O405" s="29" t="s">
        <v>264</v>
      </c>
      <c r="P405" s="16">
        <v>80</v>
      </c>
      <c r="Q405" s="16">
        <v>98</v>
      </c>
      <c r="R405" s="15" t="s">
        <v>249</v>
      </c>
      <c r="S405" s="16">
        <v>64</v>
      </c>
      <c r="T405" s="15" t="s">
        <v>179</v>
      </c>
      <c r="U405">
        <f t="shared" si="6"/>
        <v>0.52359999999999995</v>
      </c>
    </row>
    <row r="406" spans="1:21" x14ac:dyDescent="0.3">
      <c r="A406" s="14">
        <v>42044</v>
      </c>
      <c r="B406" s="15" t="s">
        <v>45</v>
      </c>
      <c r="C406" s="15" t="s">
        <v>46</v>
      </c>
      <c r="D406" s="15" t="s">
        <v>47</v>
      </c>
      <c r="E406" s="16">
        <v>170</v>
      </c>
      <c r="F406" s="17">
        <v>62</v>
      </c>
      <c r="G406" s="17">
        <v>0</v>
      </c>
      <c r="H406" s="17">
        <v>3</v>
      </c>
      <c r="I406" s="15" t="s">
        <v>573</v>
      </c>
      <c r="J406" s="17">
        <v>121</v>
      </c>
      <c r="K406" s="15" t="s">
        <v>574</v>
      </c>
      <c r="L406" s="27">
        <v>34</v>
      </c>
      <c r="M406" s="28">
        <v>8</v>
      </c>
      <c r="N406" s="28">
        <v>47</v>
      </c>
      <c r="O406" s="29" t="s">
        <v>52</v>
      </c>
      <c r="P406" s="16">
        <v>77</v>
      </c>
      <c r="Q406" s="16">
        <v>100</v>
      </c>
      <c r="R406" s="15" t="s">
        <v>51</v>
      </c>
      <c r="S406" s="16">
        <v>48</v>
      </c>
      <c r="T406" s="15" t="s">
        <v>167</v>
      </c>
      <c r="U406">
        <f t="shared" si="6"/>
        <v>5.9341333333333326</v>
      </c>
    </row>
    <row r="407" spans="1:21" x14ac:dyDescent="0.3">
      <c r="A407" s="14">
        <v>42045</v>
      </c>
      <c r="B407" s="15" t="s">
        <v>45</v>
      </c>
      <c r="C407" s="15" t="s">
        <v>46</v>
      </c>
      <c r="D407" s="15" t="s">
        <v>47</v>
      </c>
      <c r="E407" s="16">
        <v>170</v>
      </c>
      <c r="F407" s="17">
        <v>66</v>
      </c>
      <c r="G407" s="17">
        <v>0</v>
      </c>
      <c r="H407" s="17">
        <v>-12</v>
      </c>
      <c r="I407" s="15" t="s">
        <v>96</v>
      </c>
      <c r="J407" s="17">
        <v>145</v>
      </c>
      <c r="K407" s="15" t="s">
        <v>135</v>
      </c>
      <c r="L407" s="27">
        <v>21</v>
      </c>
      <c r="M407" s="28">
        <v>8</v>
      </c>
      <c r="N407" s="28">
        <v>75</v>
      </c>
      <c r="O407" s="29" t="s">
        <v>55</v>
      </c>
      <c r="P407" s="16">
        <v>66</v>
      </c>
      <c r="Q407" s="16">
        <v>100</v>
      </c>
      <c r="R407" s="15" t="s">
        <v>51</v>
      </c>
      <c r="S407" s="16">
        <v>39</v>
      </c>
      <c r="T407" s="15" t="s">
        <v>135</v>
      </c>
      <c r="U407">
        <f t="shared" si="6"/>
        <v>3.6652</v>
      </c>
    </row>
    <row r="408" spans="1:21" x14ac:dyDescent="0.3">
      <c r="A408" s="14">
        <v>42046</v>
      </c>
      <c r="B408" s="15" t="s">
        <v>45</v>
      </c>
      <c r="C408" s="15" t="s">
        <v>46</v>
      </c>
      <c r="D408" s="15" t="s">
        <v>47</v>
      </c>
      <c r="E408" s="16">
        <v>170</v>
      </c>
      <c r="F408" s="17">
        <v>73</v>
      </c>
      <c r="G408" s="17">
        <v>0</v>
      </c>
      <c r="H408" s="17">
        <v>-3</v>
      </c>
      <c r="I408" s="15" t="s">
        <v>304</v>
      </c>
      <c r="J408" s="17">
        <v>149</v>
      </c>
      <c r="K408" s="15" t="s">
        <v>575</v>
      </c>
      <c r="L408" s="27">
        <v>10</v>
      </c>
      <c r="M408" s="28">
        <v>0</v>
      </c>
      <c r="N408" s="28">
        <v>39</v>
      </c>
      <c r="O408" s="29" t="s">
        <v>235</v>
      </c>
      <c r="P408" s="16">
        <v>76</v>
      </c>
      <c r="Q408" s="16">
        <v>100</v>
      </c>
      <c r="R408" s="15" t="s">
        <v>51</v>
      </c>
      <c r="S408" s="16">
        <v>37</v>
      </c>
      <c r="T408" s="15" t="s">
        <v>146</v>
      </c>
      <c r="U408">
        <f t="shared" si="6"/>
        <v>1.7453333333333334</v>
      </c>
    </row>
    <row r="409" spans="1:21" x14ac:dyDescent="0.3">
      <c r="A409" s="14">
        <v>42047</v>
      </c>
      <c r="B409" s="15" t="s">
        <v>45</v>
      </c>
      <c r="C409" s="15" t="s">
        <v>46</v>
      </c>
      <c r="D409" s="15" t="s">
        <v>47</v>
      </c>
      <c r="E409" s="16">
        <v>170</v>
      </c>
      <c r="F409" s="17">
        <v>80</v>
      </c>
      <c r="G409" s="17">
        <v>0</v>
      </c>
      <c r="H409" s="17">
        <v>26</v>
      </c>
      <c r="I409" s="15" t="s">
        <v>380</v>
      </c>
      <c r="J409" s="17">
        <v>135</v>
      </c>
      <c r="K409" s="15" t="s">
        <v>429</v>
      </c>
      <c r="L409" s="27">
        <v>36</v>
      </c>
      <c r="M409" s="28">
        <v>3</v>
      </c>
      <c r="N409" s="28">
        <v>47</v>
      </c>
      <c r="O409" s="29" t="s">
        <v>61</v>
      </c>
      <c r="P409" s="16">
        <v>74</v>
      </c>
      <c r="Q409" s="16">
        <v>96</v>
      </c>
      <c r="R409" s="15" t="s">
        <v>88</v>
      </c>
      <c r="S409" s="16">
        <v>53</v>
      </c>
      <c r="T409" s="15" t="s">
        <v>215</v>
      </c>
      <c r="U409">
        <f t="shared" si="6"/>
        <v>6.2831999999999999</v>
      </c>
    </row>
    <row r="410" spans="1:21" x14ac:dyDescent="0.3">
      <c r="A410" s="14">
        <v>42048</v>
      </c>
      <c r="B410" s="15" t="s">
        <v>45</v>
      </c>
      <c r="C410" s="15" t="s">
        <v>46</v>
      </c>
      <c r="D410" s="15" t="s">
        <v>47</v>
      </c>
      <c r="E410" s="16">
        <v>170</v>
      </c>
      <c r="F410" s="17">
        <v>89</v>
      </c>
      <c r="G410" s="17">
        <v>20</v>
      </c>
      <c r="H410" s="17">
        <v>16</v>
      </c>
      <c r="I410" s="15" t="s">
        <v>576</v>
      </c>
      <c r="J410" s="17">
        <v>162</v>
      </c>
      <c r="K410" s="15" t="s">
        <v>577</v>
      </c>
      <c r="L410" s="27">
        <v>24</v>
      </c>
      <c r="M410" s="28">
        <v>17</v>
      </c>
      <c r="N410" s="28">
        <v>111</v>
      </c>
      <c r="O410" s="29" t="s">
        <v>277</v>
      </c>
      <c r="P410" s="16">
        <v>76</v>
      </c>
      <c r="Q410" s="16">
        <v>99</v>
      </c>
      <c r="R410" s="15" t="s">
        <v>578</v>
      </c>
      <c r="S410" s="16">
        <v>42</v>
      </c>
      <c r="T410" s="15" t="s">
        <v>188</v>
      </c>
      <c r="U410">
        <f t="shared" si="6"/>
        <v>4.1887999999999996</v>
      </c>
    </row>
    <row r="411" spans="1:21" x14ac:dyDescent="0.3">
      <c r="A411" s="14">
        <v>42049</v>
      </c>
      <c r="B411" s="15" t="s">
        <v>45</v>
      </c>
      <c r="C411" s="15" t="s">
        <v>46</v>
      </c>
      <c r="D411" s="15" t="s">
        <v>47</v>
      </c>
      <c r="E411" s="16">
        <v>170</v>
      </c>
      <c r="F411" s="17">
        <v>92</v>
      </c>
      <c r="G411" s="17">
        <v>4</v>
      </c>
      <c r="H411" s="17">
        <v>57</v>
      </c>
      <c r="I411" s="15" t="s">
        <v>579</v>
      </c>
      <c r="J411" s="17">
        <v>127</v>
      </c>
      <c r="K411" s="15" t="s">
        <v>134</v>
      </c>
      <c r="L411" s="27">
        <v>26</v>
      </c>
      <c r="M411" s="28">
        <v>11</v>
      </c>
      <c r="N411" s="28">
        <v>119</v>
      </c>
      <c r="O411" s="29" t="s">
        <v>59</v>
      </c>
      <c r="P411" s="16">
        <v>79</v>
      </c>
      <c r="Q411" s="16">
        <v>98</v>
      </c>
      <c r="R411" s="15" t="s">
        <v>177</v>
      </c>
      <c r="S411" s="16">
        <v>61</v>
      </c>
      <c r="T411" s="15" t="s">
        <v>460</v>
      </c>
      <c r="U411">
        <f t="shared" si="6"/>
        <v>4.5378666666666669</v>
      </c>
    </row>
    <row r="412" spans="1:21" x14ac:dyDescent="0.3">
      <c r="A412" s="14">
        <v>42050</v>
      </c>
      <c r="B412" s="15" t="s">
        <v>45</v>
      </c>
      <c r="C412" s="15" t="s">
        <v>46</v>
      </c>
      <c r="D412" s="15" t="s">
        <v>47</v>
      </c>
      <c r="E412" s="16">
        <v>170</v>
      </c>
      <c r="F412" s="17">
        <v>114</v>
      </c>
      <c r="G412" s="17">
        <v>0</v>
      </c>
      <c r="H412" s="17">
        <v>84</v>
      </c>
      <c r="I412" s="15" t="s">
        <v>253</v>
      </c>
      <c r="J412" s="17">
        <v>143</v>
      </c>
      <c r="K412" s="15" t="s">
        <v>530</v>
      </c>
      <c r="L412" s="27">
        <v>28</v>
      </c>
      <c r="M412" s="28">
        <v>8</v>
      </c>
      <c r="N412" s="28">
        <v>61</v>
      </c>
      <c r="O412" s="29" t="s">
        <v>182</v>
      </c>
      <c r="P412" s="16">
        <v>88</v>
      </c>
      <c r="Q412" s="16">
        <v>100</v>
      </c>
      <c r="R412" s="15" t="s">
        <v>51</v>
      </c>
      <c r="S412" s="16">
        <v>70</v>
      </c>
      <c r="T412" s="15" t="s">
        <v>206</v>
      </c>
      <c r="U412">
        <f t="shared" si="6"/>
        <v>4.8869333333333334</v>
      </c>
    </row>
    <row r="413" spans="1:21" x14ac:dyDescent="0.3">
      <c r="A413" s="14">
        <v>42051</v>
      </c>
      <c r="B413" s="15" t="s">
        <v>45</v>
      </c>
      <c r="C413" s="15" t="s">
        <v>46</v>
      </c>
      <c r="D413" s="15" t="s">
        <v>47</v>
      </c>
      <c r="E413" s="16">
        <v>170</v>
      </c>
      <c r="F413" s="17">
        <v>84</v>
      </c>
      <c r="G413" s="17">
        <v>288</v>
      </c>
      <c r="H413" s="17">
        <v>62</v>
      </c>
      <c r="I413" s="15" t="s">
        <v>199</v>
      </c>
      <c r="J413" s="17">
        <v>105</v>
      </c>
      <c r="K413" s="15" t="s">
        <v>580</v>
      </c>
      <c r="L413" s="27">
        <v>20</v>
      </c>
      <c r="M413" s="28">
        <v>6</v>
      </c>
      <c r="N413" s="28">
        <v>67</v>
      </c>
      <c r="O413" s="29" t="s">
        <v>107</v>
      </c>
      <c r="P413" s="16">
        <v>95</v>
      </c>
      <c r="Q413" s="16">
        <v>100</v>
      </c>
      <c r="R413" s="15" t="s">
        <v>51</v>
      </c>
      <c r="S413" s="16">
        <v>80</v>
      </c>
      <c r="T413" s="15" t="s">
        <v>182</v>
      </c>
      <c r="U413">
        <f t="shared" si="6"/>
        <v>3.4906666666666668</v>
      </c>
    </row>
    <row r="414" spans="1:21" x14ac:dyDescent="0.3">
      <c r="A414" s="14">
        <v>42052</v>
      </c>
      <c r="B414" s="15" t="s">
        <v>45</v>
      </c>
      <c r="C414" s="15" t="s">
        <v>46</v>
      </c>
      <c r="D414" s="15" t="s">
        <v>47</v>
      </c>
      <c r="E414" s="16">
        <v>170</v>
      </c>
      <c r="F414" s="17">
        <v>69</v>
      </c>
      <c r="G414" s="17">
        <v>12</v>
      </c>
      <c r="H414" s="17">
        <v>27</v>
      </c>
      <c r="I414" s="15" t="s">
        <v>581</v>
      </c>
      <c r="J414" s="17">
        <v>111</v>
      </c>
      <c r="K414" s="15" t="s">
        <v>121</v>
      </c>
      <c r="L414" s="29" t="s">
        <v>116</v>
      </c>
      <c r="M414" s="28">
        <v>14</v>
      </c>
      <c r="N414" s="28">
        <v>78</v>
      </c>
      <c r="O414" s="29" t="s">
        <v>179</v>
      </c>
      <c r="P414" s="16">
        <v>81</v>
      </c>
      <c r="Q414" s="16">
        <v>100</v>
      </c>
      <c r="R414" s="15" t="s">
        <v>51</v>
      </c>
      <c r="S414" s="16">
        <v>60</v>
      </c>
      <c r="T414" s="15" t="s">
        <v>158</v>
      </c>
      <c r="U414">
        <f t="shared" si="6"/>
        <v>0.69813333333333338</v>
      </c>
    </row>
    <row r="415" spans="1:21" x14ac:dyDescent="0.3">
      <c r="A415" s="14">
        <v>42053</v>
      </c>
      <c r="B415" s="15" t="s">
        <v>45</v>
      </c>
      <c r="C415" s="15" t="s">
        <v>46</v>
      </c>
      <c r="D415" s="15" t="s">
        <v>47</v>
      </c>
      <c r="E415" s="16">
        <v>170</v>
      </c>
      <c r="F415" s="17">
        <v>64</v>
      </c>
      <c r="G415" s="17">
        <v>0</v>
      </c>
      <c r="H415" s="17">
        <v>13</v>
      </c>
      <c r="I415" s="15" t="s">
        <v>582</v>
      </c>
      <c r="J415" s="17">
        <v>116</v>
      </c>
      <c r="K415" s="15" t="s">
        <v>50</v>
      </c>
      <c r="L415" s="27" t="s">
        <v>1194</v>
      </c>
      <c r="M415" s="28">
        <v>6</v>
      </c>
      <c r="N415" s="28">
        <v>53</v>
      </c>
      <c r="O415" s="29" t="s">
        <v>51</v>
      </c>
      <c r="P415" s="16">
        <v>74</v>
      </c>
      <c r="Q415" s="16">
        <v>100</v>
      </c>
      <c r="R415" s="15" t="s">
        <v>51</v>
      </c>
      <c r="S415" s="16">
        <v>52</v>
      </c>
      <c r="T415" s="15" t="s">
        <v>64</v>
      </c>
      <c r="U415" t="e">
        <f t="shared" si="6"/>
        <v>#VALUE!</v>
      </c>
    </row>
    <row r="416" spans="1:21" x14ac:dyDescent="0.3">
      <c r="A416" s="14">
        <v>42054</v>
      </c>
      <c r="B416" s="15" t="s">
        <v>45</v>
      </c>
      <c r="C416" s="15" t="s">
        <v>46</v>
      </c>
      <c r="D416" s="15" t="s">
        <v>47</v>
      </c>
      <c r="E416" s="16">
        <v>170</v>
      </c>
      <c r="F416" s="17">
        <v>79</v>
      </c>
      <c r="G416" s="17">
        <v>0</v>
      </c>
      <c r="H416" s="17">
        <v>2</v>
      </c>
      <c r="I416" s="15" t="s">
        <v>298</v>
      </c>
      <c r="J416" s="17">
        <v>156</v>
      </c>
      <c r="K416" s="15" t="s">
        <v>77</v>
      </c>
      <c r="L416" s="29" t="s">
        <v>84</v>
      </c>
      <c r="M416" s="28">
        <v>8</v>
      </c>
      <c r="N416" s="28">
        <v>53</v>
      </c>
      <c r="O416" s="29" t="s">
        <v>121</v>
      </c>
      <c r="P416" s="16">
        <v>74</v>
      </c>
      <c r="Q416" s="16">
        <v>100</v>
      </c>
      <c r="R416" s="15" t="s">
        <v>51</v>
      </c>
      <c r="S416" s="16">
        <v>47</v>
      </c>
      <c r="T416" s="15" t="s">
        <v>51</v>
      </c>
      <c r="U416">
        <f t="shared" si="6"/>
        <v>0.34906666666666669</v>
      </c>
    </row>
    <row r="417" spans="1:21" x14ac:dyDescent="0.3">
      <c r="A417" s="14">
        <v>42055</v>
      </c>
      <c r="B417" s="15" t="s">
        <v>45</v>
      </c>
      <c r="C417" s="15" t="s">
        <v>46</v>
      </c>
      <c r="D417" s="15" t="s">
        <v>47</v>
      </c>
      <c r="E417" s="16">
        <v>170</v>
      </c>
      <c r="F417" s="17">
        <v>105</v>
      </c>
      <c r="G417" s="17">
        <v>120</v>
      </c>
      <c r="H417" s="17">
        <v>66</v>
      </c>
      <c r="I417" s="15" t="s">
        <v>583</v>
      </c>
      <c r="J417" s="17">
        <v>144</v>
      </c>
      <c r="K417" s="15" t="s">
        <v>584</v>
      </c>
      <c r="L417" s="27">
        <v>12</v>
      </c>
      <c r="M417" s="28">
        <v>14</v>
      </c>
      <c r="N417" s="28">
        <v>81</v>
      </c>
      <c r="O417" s="29" t="s">
        <v>585</v>
      </c>
      <c r="P417" s="16">
        <v>74</v>
      </c>
      <c r="Q417" s="16">
        <v>99</v>
      </c>
      <c r="R417" s="15" t="s">
        <v>100</v>
      </c>
      <c r="S417" s="16">
        <v>57</v>
      </c>
      <c r="T417" s="15" t="s">
        <v>206</v>
      </c>
      <c r="U417">
        <f t="shared" si="6"/>
        <v>2.0943999999999998</v>
      </c>
    </row>
    <row r="418" spans="1:21" x14ac:dyDescent="0.3">
      <c r="A418" s="14">
        <v>42056</v>
      </c>
      <c r="B418" s="15" t="s">
        <v>45</v>
      </c>
      <c r="C418" s="15" t="s">
        <v>46</v>
      </c>
      <c r="D418" s="15" t="s">
        <v>47</v>
      </c>
      <c r="E418" s="16">
        <v>170</v>
      </c>
      <c r="F418" s="17">
        <v>82</v>
      </c>
      <c r="G418" s="17">
        <v>78</v>
      </c>
      <c r="H418" s="17">
        <v>66</v>
      </c>
      <c r="I418" s="15" t="s">
        <v>586</v>
      </c>
      <c r="J418" s="17">
        <v>98</v>
      </c>
      <c r="K418" s="15" t="s">
        <v>587</v>
      </c>
      <c r="L418" s="27">
        <v>22</v>
      </c>
      <c r="M418" s="28">
        <v>11</v>
      </c>
      <c r="N418" s="28">
        <v>78</v>
      </c>
      <c r="O418" s="29" t="s">
        <v>169</v>
      </c>
      <c r="P418" s="16">
        <v>86</v>
      </c>
      <c r="Q418" s="16">
        <v>100</v>
      </c>
      <c r="R418" s="15" t="s">
        <v>86</v>
      </c>
      <c r="S418" s="16">
        <v>78</v>
      </c>
      <c r="T418" s="15" t="s">
        <v>52</v>
      </c>
      <c r="U418">
        <f t="shared" si="6"/>
        <v>3.8397333333333332</v>
      </c>
    </row>
    <row r="419" spans="1:21" x14ac:dyDescent="0.3">
      <c r="A419" s="14">
        <v>42057</v>
      </c>
      <c r="B419" s="15" t="s">
        <v>45</v>
      </c>
      <c r="C419" s="15" t="s">
        <v>46</v>
      </c>
      <c r="D419" s="15" t="s">
        <v>47</v>
      </c>
      <c r="E419" s="16">
        <v>170</v>
      </c>
      <c r="F419" s="17">
        <v>88</v>
      </c>
      <c r="G419" s="17">
        <v>2</v>
      </c>
      <c r="H419" s="17">
        <v>51</v>
      </c>
      <c r="I419" s="15" t="s">
        <v>588</v>
      </c>
      <c r="J419" s="17">
        <v>124</v>
      </c>
      <c r="K419" s="15" t="s">
        <v>589</v>
      </c>
      <c r="L419" s="29" t="s">
        <v>102</v>
      </c>
      <c r="M419" s="28">
        <v>8</v>
      </c>
      <c r="N419" s="28">
        <v>58</v>
      </c>
      <c r="O419" s="29" t="s">
        <v>370</v>
      </c>
      <c r="P419" s="16">
        <v>87</v>
      </c>
      <c r="Q419" s="16">
        <v>100</v>
      </c>
      <c r="R419" s="15" t="s">
        <v>51</v>
      </c>
      <c r="S419" s="16">
        <v>70</v>
      </c>
      <c r="T419" s="15" t="s">
        <v>117</v>
      </c>
      <c r="U419">
        <f t="shared" si="6"/>
        <v>0.8726666666666667</v>
      </c>
    </row>
    <row r="420" spans="1:21" x14ac:dyDescent="0.3">
      <c r="A420" s="14">
        <v>42058</v>
      </c>
      <c r="B420" s="15" t="s">
        <v>45</v>
      </c>
      <c r="C420" s="15" t="s">
        <v>46</v>
      </c>
      <c r="D420" s="15" t="s">
        <v>47</v>
      </c>
      <c r="E420" s="16">
        <v>170</v>
      </c>
      <c r="F420" s="17">
        <v>104</v>
      </c>
      <c r="G420" s="17">
        <v>78</v>
      </c>
      <c r="H420" s="17">
        <v>57</v>
      </c>
      <c r="I420" s="15" t="s">
        <v>590</v>
      </c>
      <c r="J420" s="17">
        <v>150</v>
      </c>
      <c r="K420" s="15" t="s">
        <v>591</v>
      </c>
      <c r="L420" s="29" t="s">
        <v>263</v>
      </c>
      <c r="M420" s="28">
        <v>17</v>
      </c>
      <c r="N420" s="28">
        <v>119</v>
      </c>
      <c r="O420" s="29" t="s">
        <v>98</v>
      </c>
      <c r="P420" s="16">
        <v>81</v>
      </c>
      <c r="Q420" s="16">
        <v>100</v>
      </c>
      <c r="R420" s="15" t="s">
        <v>51</v>
      </c>
      <c r="S420" s="16">
        <v>51</v>
      </c>
      <c r="T420" s="15" t="s">
        <v>52</v>
      </c>
      <c r="U420">
        <f t="shared" si="6"/>
        <v>0.17453333333333335</v>
      </c>
    </row>
    <row r="421" spans="1:21" x14ac:dyDescent="0.3">
      <c r="A421" s="14">
        <v>42059</v>
      </c>
      <c r="B421" s="15" t="s">
        <v>45</v>
      </c>
      <c r="C421" s="15" t="s">
        <v>46</v>
      </c>
      <c r="D421" s="15" t="s">
        <v>47</v>
      </c>
      <c r="E421" s="16">
        <v>170</v>
      </c>
      <c r="F421" s="17">
        <v>75</v>
      </c>
      <c r="G421" s="17">
        <v>34</v>
      </c>
      <c r="H421" s="17">
        <v>48</v>
      </c>
      <c r="I421" s="15" t="s">
        <v>592</v>
      </c>
      <c r="J421" s="17">
        <v>102</v>
      </c>
      <c r="K421" s="15" t="s">
        <v>276</v>
      </c>
      <c r="L421" s="27">
        <v>21</v>
      </c>
      <c r="M421" s="28">
        <v>17</v>
      </c>
      <c r="N421" s="28">
        <v>106</v>
      </c>
      <c r="O421" s="29" t="s">
        <v>65</v>
      </c>
      <c r="P421" s="16">
        <v>81</v>
      </c>
      <c r="Q421" s="16">
        <v>93</v>
      </c>
      <c r="R421" s="15" t="s">
        <v>460</v>
      </c>
      <c r="S421" s="16">
        <v>60</v>
      </c>
      <c r="T421" s="15" t="s">
        <v>257</v>
      </c>
      <c r="U421">
        <f t="shared" si="6"/>
        <v>3.6652</v>
      </c>
    </row>
    <row r="422" spans="1:21" x14ac:dyDescent="0.3">
      <c r="A422" s="14">
        <v>42060</v>
      </c>
      <c r="B422" s="15" t="s">
        <v>45</v>
      </c>
      <c r="C422" s="15" t="s">
        <v>46</v>
      </c>
      <c r="D422" s="15" t="s">
        <v>47</v>
      </c>
      <c r="E422" s="16">
        <v>170</v>
      </c>
      <c r="F422" s="17">
        <v>108</v>
      </c>
      <c r="G422" s="17">
        <v>0</v>
      </c>
      <c r="H422" s="17">
        <v>74</v>
      </c>
      <c r="I422" s="15" t="s">
        <v>593</v>
      </c>
      <c r="J422" s="17">
        <v>141</v>
      </c>
      <c r="K422" s="15" t="s">
        <v>262</v>
      </c>
      <c r="L422" s="27">
        <v>25</v>
      </c>
      <c r="M422" s="28">
        <v>19</v>
      </c>
      <c r="N422" s="28">
        <v>78</v>
      </c>
      <c r="O422" s="29" t="s">
        <v>117</v>
      </c>
      <c r="P422" s="16">
        <v>74</v>
      </c>
      <c r="Q422" s="16">
        <v>96</v>
      </c>
      <c r="R422" s="15" t="s">
        <v>51</v>
      </c>
      <c r="S422" s="16">
        <v>56</v>
      </c>
      <c r="T422" s="15" t="s">
        <v>209</v>
      </c>
      <c r="U422">
        <f t="shared" si="6"/>
        <v>4.3633333333333333</v>
      </c>
    </row>
    <row r="423" spans="1:21" x14ac:dyDescent="0.3">
      <c r="A423" s="14">
        <v>42061</v>
      </c>
      <c r="B423" s="15" t="s">
        <v>45</v>
      </c>
      <c r="C423" s="15" t="s">
        <v>46</v>
      </c>
      <c r="D423" s="15" t="s">
        <v>47</v>
      </c>
      <c r="E423" s="16">
        <v>170</v>
      </c>
      <c r="F423" s="17">
        <v>128</v>
      </c>
      <c r="G423" s="17">
        <v>98</v>
      </c>
      <c r="H423" s="17">
        <v>92</v>
      </c>
      <c r="I423" s="15" t="s">
        <v>304</v>
      </c>
      <c r="J423" s="17">
        <v>165</v>
      </c>
      <c r="K423" s="15" t="s">
        <v>206</v>
      </c>
      <c r="L423" s="27">
        <v>25</v>
      </c>
      <c r="M423" s="28">
        <v>11</v>
      </c>
      <c r="N423" s="28">
        <v>86</v>
      </c>
      <c r="O423" s="29" t="s">
        <v>158</v>
      </c>
      <c r="P423" s="16">
        <v>81</v>
      </c>
      <c r="Q423" s="16">
        <v>99</v>
      </c>
      <c r="R423" s="15" t="s">
        <v>594</v>
      </c>
      <c r="S423" s="16">
        <v>59</v>
      </c>
      <c r="T423" s="15" t="s">
        <v>215</v>
      </c>
      <c r="U423">
        <f t="shared" si="6"/>
        <v>4.3633333333333333</v>
      </c>
    </row>
    <row r="424" spans="1:21" x14ac:dyDescent="0.3">
      <c r="A424" s="14">
        <v>42062</v>
      </c>
      <c r="B424" s="15" t="s">
        <v>45</v>
      </c>
      <c r="C424" s="15" t="s">
        <v>46</v>
      </c>
      <c r="D424" s="15" t="s">
        <v>47</v>
      </c>
      <c r="E424" s="16">
        <v>170</v>
      </c>
      <c r="F424" s="17">
        <v>94</v>
      </c>
      <c r="G424" s="17">
        <v>2</v>
      </c>
      <c r="H424" s="17">
        <v>61</v>
      </c>
      <c r="I424" s="15" t="s">
        <v>595</v>
      </c>
      <c r="J424" s="17">
        <v>127</v>
      </c>
      <c r="K424" s="15" t="s">
        <v>596</v>
      </c>
      <c r="L424" s="27">
        <v>30</v>
      </c>
      <c r="M424" s="28">
        <v>14</v>
      </c>
      <c r="N424" s="28">
        <v>53</v>
      </c>
      <c r="O424" s="29" t="s">
        <v>215</v>
      </c>
      <c r="P424" s="16">
        <v>76</v>
      </c>
      <c r="Q424" s="16">
        <v>99</v>
      </c>
      <c r="R424" s="15" t="s">
        <v>163</v>
      </c>
      <c r="S424" s="16">
        <v>55</v>
      </c>
      <c r="T424" s="15" t="s">
        <v>117</v>
      </c>
      <c r="U424">
        <f t="shared" si="6"/>
        <v>5.2360000000000007</v>
      </c>
    </row>
    <row r="425" spans="1:21" x14ac:dyDescent="0.3">
      <c r="A425" s="14">
        <v>42063</v>
      </c>
      <c r="B425" s="15" t="s">
        <v>45</v>
      </c>
      <c r="C425" s="15" t="s">
        <v>46</v>
      </c>
      <c r="D425" s="15" t="s">
        <v>47</v>
      </c>
      <c r="E425" s="16">
        <v>170</v>
      </c>
      <c r="F425" s="17">
        <v>122</v>
      </c>
      <c r="G425" s="17">
        <v>0</v>
      </c>
      <c r="H425" s="17">
        <v>75</v>
      </c>
      <c r="I425" s="15" t="s">
        <v>597</v>
      </c>
      <c r="J425" s="17">
        <v>170</v>
      </c>
      <c r="K425" s="15" t="s">
        <v>598</v>
      </c>
      <c r="L425" s="29" t="s">
        <v>401</v>
      </c>
      <c r="M425" s="28">
        <v>8</v>
      </c>
      <c r="N425" s="28">
        <v>50</v>
      </c>
      <c r="O425" s="29" t="s">
        <v>258</v>
      </c>
      <c r="P425" s="16">
        <v>82</v>
      </c>
      <c r="Q425" s="16">
        <v>97</v>
      </c>
      <c r="R425" s="15" t="s">
        <v>66</v>
      </c>
      <c r="S425" s="16">
        <v>69</v>
      </c>
      <c r="T425" s="15" t="s">
        <v>388</v>
      </c>
      <c r="U425">
        <f t="shared" si="6"/>
        <v>1.0471999999999999</v>
      </c>
    </row>
    <row r="426" spans="1:21" x14ac:dyDescent="0.3">
      <c r="A426" s="14">
        <v>42064</v>
      </c>
      <c r="B426" s="15" t="s">
        <v>45</v>
      </c>
      <c r="C426" s="15" t="s">
        <v>46</v>
      </c>
      <c r="D426" s="15" t="s">
        <v>47</v>
      </c>
      <c r="E426" s="16">
        <v>170</v>
      </c>
      <c r="F426" s="17">
        <v>154</v>
      </c>
      <c r="G426" s="17">
        <v>12</v>
      </c>
      <c r="H426" s="17">
        <v>93</v>
      </c>
      <c r="I426" s="15" t="s">
        <v>485</v>
      </c>
      <c r="J426" s="17">
        <v>215</v>
      </c>
      <c r="K426" s="15" t="s">
        <v>599</v>
      </c>
      <c r="L426" s="29" t="s">
        <v>84</v>
      </c>
      <c r="M426" s="28">
        <v>14</v>
      </c>
      <c r="N426" s="28">
        <v>61</v>
      </c>
      <c r="O426" s="29" t="s">
        <v>55</v>
      </c>
      <c r="P426" s="16">
        <v>75</v>
      </c>
      <c r="Q426" s="16">
        <v>99</v>
      </c>
      <c r="R426" s="15" t="s">
        <v>74</v>
      </c>
      <c r="S426" s="16">
        <v>58</v>
      </c>
      <c r="T426" s="15" t="s">
        <v>186</v>
      </c>
      <c r="U426">
        <f t="shared" si="6"/>
        <v>0.34906666666666669</v>
      </c>
    </row>
    <row r="427" spans="1:21" x14ac:dyDescent="0.3">
      <c r="A427" s="14">
        <v>42065</v>
      </c>
      <c r="B427" s="15" t="s">
        <v>45</v>
      </c>
      <c r="C427" s="15" t="s">
        <v>46</v>
      </c>
      <c r="D427" s="15" t="s">
        <v>47</v>
      </c>
      <c r="E427" s="16">
        <v>170</v>
      </c>
      <c r="F427" s="17">
        <v>120</v>
      </c>
      <c r="G427" s="17">
        <v>44</v>
      </c>
      <c r="H427" s="17">
        <v>103</v>
      </c>
      <c r="I427" s="15" t="s">
        <v>492</v>
      </c>
      <c r="J427" s="17">
        <v>137</v>
      </c>
      <c r="K427" s="15" t="s">
        <v>600</v>
      </c>
      <c r="L427" s="29" t="s">
        <v>84</v>
      </c>
      <c r="M427" s="28">
        <v>0</v>
      </c>
      <c r="N427" s="28">
        <v>56</v>
      </c>
      <c r="O427" s="29" t="s">
        <v>60</v>
      </c>
      <c r="P427" s="16">
        <v>97</v>
      </c>
      <c r="Q427" s="16">
        <v>100</v>
      </c>
      <c r="R427" s="15" t="s">
        <v>51</v>
      </c>
      <c r="S427" s="16">
        <v>91</v>
      </c>
      <c r="T427" s="15" t="s">
        <v>91</v>
      </c>
      <c r="U427">
        <f t="shared" si="6"/>
        <v>0.34906666666666669</v>
      </c>
    </row>
    <row r="428" spans="1:21" x14ac:dyDescent="0.3">
      <c r="A428" s="14">
        <v>42066</v>
      </c>
      <c r="B428" s="15" t="s">
        <v>45</v>
      </c>
      <c r="C428" s="15" t="s">
        <v>46</v>
      </c>
      <c r="D428" s="15" t="s">
        <v>47</v>
      </c>
      <c r="E428" s="16">
        <v>170</v>
      </c>
      <c r="F428" s="17">
        <v>100</v>
      </c>
      <c r="G428" s="17">
        <v>116</v>
      </c>
      <c r="H428" s="17">
        <v>78</v>
      </c>
      <c r="I428" s="15" t="s">
        <v>51</v>
      </c>
      <c r="J428" s="17">
        <v>123</v>
      </c>
      <c r="K428" s="15" t="s">
        <v>496</v>
      </c>
      <c r="L428" s="27" t="s">
        <v>1194</v>
      </c>
      <c r="M428" s="28">
        <v>6</v>
      </c>
      <c r="N428" s="28">
        <v>36</v>
      </c>
      <c r="O428" s="29" t="s">
        <v>51</v>
      </c>
      <c r="P428" s="16">
        <v>96</v>
      </c>
      <c r="Q428" s="16">
        <v>100</v>
      </c>
      <c r="R428" s="15" t="s">
        <v>51</v>
      </c>
      <c r="S428" s="16">
        <v>91</v>
      </c>
      <c r="T428" s="15" t="s">
        <v>209</v>
      </c>
      <c r="U428" t="e">
        <f t="shared" si="6"/>
        <v>#VALUE!</v>
      </c>
    </row>
    <row r="429" spans="1:21" x14ac:dyDescent="0.3">
      <c r="A429" s="14">
        <v>42067</v>
      </c>
      <c r="B429" s="15" t="s">
        <v>45</v>
      </c>
      <c r="C429" s="15" t="s">
        <v>46</v>
      </c>
      <c r="D429" s="15" t="s">
        <v>47</v>
      </c>
      <c r="E429" s="16">
        <v>170</v>
      </c>
      <c r="F429" s="17">
        <v>78</v>
      </c>
      <c r="G429" s="17">
        <v>10</v>
      </c>
      <c r="H429" s="17">
        <v>35</v>
      </c>
      <c r="I429" s="15" t="s">
        <v>601</v>
      </c>
      <c r="J429" s="17">
        <v>121</v>
      </c>
      <c r="K429" s="15" t="s">
        <v>389</v>
      </c>
      <c r="L429" s="27" t="s">
        <v>1194</v>
      </c>
      <c r="M429" s="28">
        <v>11</v>
      </c>
      <c r="N429" s="28">
        <v>64</v>
      </c>
      <c r="O429" s="29" t="s">
        <v>51</v>
      </c>
      <c r="P429" s="16">
        <v>76</v>
      </c>
      <c r="Q429" s="16">
        <v>99</v>
      </c>
      <c r="R429" s="15" t="s">
        <v>51</v>
      </c>
      <c r="S429" s="16">
        <v>54</v>
      </c>
      <c r="T429" s="15" t="s">
        <v>135</v>
      </c>
      <c r="U429" t="e">
        <f t="shared" si="6"/>
        <v>#VALUE!</v>
      </c>
    </row>
    <row r="430" spans="1:21" x14ac:dyDescent="0.3">
      <c r="A430" s="14">
        <v>42068</v>
      </c>
      <c r="B430" s="15" t="s">
        <v>45</v>
      </c>
      <c r="C430" s="15" t="s">
        <v>46</v>
      </c>
      <c r="D430" s="15" t="s">
        <v>47</v>
      </c>
      <c r="E430" s="16">
        <v>170</v>
      </c>
      <c r="F430" s="17">
        <v>86</v>
      </c>
      <c r="G430" s="17">
        <v>0</v>
      </c>
      <c r="H430" s="17">
        <v>20</v>
      </c>
      <c r="I430" s="15" t="s">
        <v>602</v>
      </c>
      <c r="J430" s="17">
        <v>152</v>
      </c>
      <c r="K430" s="15" t="s">
        <v>603</v>
      </c>
      <c r="L430" s="29" t="s">
        <v>263</v>
      </c>
      <c r="M430" s="28">
        <v>8</v>
      </c>
      <c r="N430" s="28">
        <v>69</v>
      </c>
      <c r="O430" s="29" t="s">
        <v>52</v>
      </c>
      <c r="P430" s="16">
        <v>72</v>
      </c>
      <c r="Q430" s="16">
        <v>100</v>
      </c>
      <c r="R430" s="15" t="s">
        <v>147</v>
      </c>
      <c r="S430" s="16">
        <v>47</v>
      </c>
      <c r="T430" s="15" t="s">
        <v>91</v>
      </c>
      <c r="U430">
        <f t="shared" si="6"/>
        <v>0.17453333333333335</v>
      </c>
    </row>
    <row r="431" spans="1:21" x14ac:dyDescent="0.3">
      <c r="A431" s="14">
        <v>42069</v>
      </c>
      <c r="B431" s="15" t="s">
        <v>45</v>
      </c>
      <c r="C431" s="15" t="s">
        <v>46</v>
      </c>
      <c r="D431" s="15" t="s">
        <v>47</v>
      </c>
      <c r="E431" s="16">
        <v>170</v>
      </c>
      <c r="F431" s="17">
        <v>115</v>
      </c>
      <c r="G431" s="17">
        <v>0</v>
      </c>
      <c r="H431" s="17">
        <v>24</v>
      </c>
      <c r="I431" s="15" t="s">
        <v>495</v>
      </c>
      <c r="J431" s="17">
        <v>206</v>
      </c>
      <c r="K431" s="15" t="s">
        <v>99</v>
      </c>
      <c r="L431" s="29" t="s">
        <v>218</v>
      </c>
      <c r="M431" s="28">
        <v>11</v>
      </c>
      <c r="N431" s="28">
        <v>61</v>
      </c>
      <c r="O431" s="29" t="s">
        <v>50</v>
      </c>
      <c r="P431" s="16">
        <v>69</v>
      </c>
      <c r="Q431" s="16">
        <v>100</v>
      </c>
      <c r="R431" s="15" t="s">
        <v>51</v>
      </c>
      <c r="S431" s="16">
        <v>37</v>
      </c>
      <c r="T431" s="15" t="s">
        <v>146</v>
      </c>
      <c r="U431">
        <f t="shared" si="6"/>
        <v>0.52359999999999995</v>
      </c>
    </row>
    <row r="432" spans="1:21" x14ac:dyDescent="0.3">
      <c r="A432" s="14">
        <v>42070</v>
      </c>
      <c r="B432" s="15" t="s">
        <v>45</v>
      </c>
      <c r="C432" s="15" t="s">
        <v>46</v>
      </c>
      <c r="D432" s="15" t="s">
        <v>47</v>
      </c>
      <c r="E432" s="16">
        <v>170</v>
      </c>
      <c r="F432" s="17">
        <v>142</v>
      </c>
      <c r="G432" s="17">
        <v>0</v>
      </c>
      <c r="H432" s="17">
        <v>33</v>
      </c>
      <c r="I432" s="15" t="s">
        <v>51</v>
      </c>
      <c r="J432" s="17">
        <v>250</v>
      </c>
      <c r="K432" s="15" t="s">
        <v>450</v>
      </c>
      <c r="L432" s="27">
        <v>35</v>
      </c>
      <c r="M432" s="28">
        <v>3</v>
      </c>
      <c r="N432" s="28">
        <v>58</v>
      </c>
      <c r="O432" s="29" t="s">
        <v>260</v>
      </c>
      <c r="P432" s="16">
        <v>60</v>
      </c>
      <c r="Q432" s="16">
        <v>99</v>
      </c>
      <c r="R432" s="15" t="s">
        <v>51</v>
      </c>
      <c r="S432" s="16">
        <v>26</v>
      </c>
      <c r="T432" s="15" t="s">
        <v>61</v>
      </c>
      <c r="U432">
        <f t="shared" si="6"/>
        <v>6.1086666666666662</v>
      </c>
    </row>
    <row r="433" spans="1:21" x14ac:dyDescent="0.3">
      <c r="A433" s="14">
        <v>42071</v>
      </c>
      <c r="B433" s="15" t="s">
        <v>45</v>
      </c>
      <c r="C433" s="15" t="s">
        <v>46</v>
      </c>
      <c r="D433" s="15" t="s">
        <v>47</v>
      </c>
      <c r="E433" s="16">
        <v>170</v>
      </c>
      <c r="F433" s="17">
        <v>115</v>
      </c>
      <c r="G433" s="17">
        <v>0</v>
      </c>
      <c r="H433" s="17">
        <v>32</v>
      </c>
      <c r="I433" s="15" t="s">
        <v>604</v>
      </c>
      <c r="J433" s="17">
        <v>198</v>
      </c>
      <c r="K433" s="15" t="s">
        <v>288</v>
      </c>
      <c r="L433" s="29" t="s">
        <v>84</v>
      </c>
      <c r="M433" s="28">
        <v>11</v>
      </c>
      <c r="N433" s="28">
        <v>67</v>
      </c>
      <c r="O433" s="29" t="s">
        <v>209</v>
      </c>
      <c r="P433" s="16">
        <v>66</v>
      </c>
      <c r="Q433" s="16">
        <v>99</v>
      </c>
      <c r="R433" s="15" t="s">
        <v>183</v>
      </c>
      <c r="S433" s="16">
        <v>36</v>
      </c>
      <c r="T433" s="15" t="s">
        <v>113</v>
      </c>
      <c r="U433">
        <f t="shared" si="6"/>
        <v>0.34906666666666669</v>
      </c>
    </row>
    <row r="434" spans="1:21" x14ac:dyDescent="0.3">
      <c r="A434" s="14">
        <v>42072</v>
      </c>
      <c r="B434" s="15" t="s">
        <v>45</v>
      </c>
      <c r="C434" s="15" t="s">
        <v>46</v>
      </c>
      <c r="D434" s="15" t="s">
        <v>47</v>
      </c>
      <c r="E434" s="16">
        <v>170</v>
      </c>
      <c r="F434" s="17">
        <v>129</v>
      </c>
      <c r="G434" s="17">
        <v>0</v>
      </c>
      <c r="H434" s="17">
        <v>30</v>
      </c>
      <c r="I434" s="15" t="s">
        <v>605</v>
      </c>
      <c r="J434" s="17">
        <v>228</v>
      </c>
      <c r="K434" s="15" t="s">
        <v>606</v>
      </c>
      <c r="L434" s="27">
        <v>35</v>
      </c>
      <c r="M434" s="28">
        <v>8</v>
      </c>
      <c r="N434" s="28">
        <v>64</v>
      </c>
      <c r="O434" s="29" t="s">
        <v>64</v>
      </c>
      <c r="P434" s="16">
        <v>61</v>
      </c>
      <c r="Q434" s="16">
        <v>99</v>
      </c>
      <c r="R434" s="15" t="s">
        <v>51</v>
      </c>
      <c r="S434" s="16">
        <v>30</v>
      </c>
      <c r="T434" s="15" t="s">
        <v>215</v>
      </c>
      <c r="U434">
        <f t="shared" si="6"/>
        <v>6.1086666666666662</v>
      </c>
    </row>
    <row r="435" spans="1:21" x14ac:dyDescent="0.3">
      <c r="A435" s="14">
        <v>42073</v>
      </c>
      <c r="B435" s="15" t="s">
        <v>45</v>
      </c>
      <c r="C435" s="15" t="s">
        <v>46</v>
      </c>
      <c r="D435" s="15" t="s">
        <v>47</v>
      </c>
      <c r="E435" s="16">
        <v>170</v>
      </c>
      <c r="F435" s="17">
        <v>132</v>
      </c>
      <c r="G435" s="17">
        <v>0</v>
      </c>
      <c r="H435" s="17">
        <v>59</v>
      </c>
      <c r="I435" s="15" t="s">
        <v>607</v>
      </c>
      <c r="J435" s="17">
        <v>204</v>
      </c>
      <c r="K435" s="15" t="s">
        <v>608</v>
      </c>
      <c r="L435" s="29" t="s">
        <v>84</v>
      </c>
      <c r="M435" s="28">
        <v>8</v>
      </c>
      <c r="N435" s="28">
        <v>39</v>
      </c>
      <c r="O435" s="29" t="s">
        <v>201</v>
      </c>
      <c r="P435" s="16">
        <v>74</v>
      </c>
      <c r="Q435" s="16">
        <v>98</v>
      </c>
      <c r="R435" s="15" t="s">
        <v>51</v>
      </c>
      <c r="S435" s="16">
        <v>49</v>
      </c>
      <c r="T435" s="15" t="s">
        <v>52</v>
      </c>
      <c r="U435">
        <f t="shared" si="6"/>
        <v>0.34906666666666669</v>
      </c>
    </row>
    <row r="436" spans="1:21" x14ac:dyDescent="0.3">
      <c r="A436" s="14">
        <v>42074</v>
      </c>
      <c r="B436" s="15" t="s">
        <v>45</v>
      </c>
      <c r="C436" s="15" t="s">
        <v>46</v>
      </c>
      <c r="D436" s="15" t="s">
        <v>47</v>
      </c>
      <c r="E436" s="16">
        <v>170</v>
      </c>
      <c r="F436" s="17">
        <v>91</v>
      </c>
      <c r="G436" s="17">
        <v>0</v>
      </c>
      <c r="H436" s="17">
        <v>59</v>
      </c>
      <c r="I436" s="15" t="s">
        <v>609</v>
      </c>
      <c r="J436" s="17">
        <v>123</v>
      </c>
      <c r="K436" s="15" t="s">
        <v>443</v>
      </c>
      <c r="L436" s="27">
        <v>36</v>
      </c>
      <c r="M436" s="28">
        <v>0</v>
      </c>
      <c r="N436" s="28">
        <v>33</v>
      </c>
      <c r="O436" s="29" t="s">
        <v>139</v>
      </c>
      <c r="P436" s="16">
        <v>85</v>
      </c>
      <c r="Q436" s="16">
        <v>100</v>
      </c>
      <c r="R436" s="15" t="s">
        <v>51</v>
      </c>
      <c r="S436" s="16">
        <v>79</v>
      </c>
      <c r="T436" s="15" t="s">
        <v>91</v>
      </c>
      <c r="U436">
        <f t="shared" si="6"/>
        <v>6.2831999999999999</v>
      </c>
    </row>
    <row r="437" spans="1:21" x14ac:dyDescent="0.3">
      <c r="A437" s="14">
        <v>42075</v>
      </c>
      <c r="B437" s="15" t="s">
        <v>45</v>
      </c>
      <c r="C437" s="15" t="s">
        <v>46</v>
      </c>
      <c r="D437" s="15" t="s">
        <v>47</v>
      </c>
      <c r="E437" s="16">
        <v>170</v>
      </c>
      <c r="F437" s="17">
        <v>102</v>
      </c>
      <c r="G437" s="17">
        <v>64</v>
      </c>
      <c r="H437" s="17">
        <v>63</v>
      </c>
      <c r="I437" s="15" t="s">
        <v>610</v>
      </c>
      <c r="J437" s="17">
        <v>140</v>
      </c>
      <c r="K437" s="15" t="s">
        <v>278</v>
      </c>
      <c r="L437" s="27">
        <v>26</v>
      </c>
      <c r="M437" s="28">
        <v>6</v>
      </c>
      <c r="N437" s="28">
        <v>67</v>
      </c>
      <c r="O437" s="29" t="s">
        <v>376</v>
      </c>
      <c r="P437" s="16">
        <v>83</v>
      </c>
      <c r="Q437" s="16">
        <v>100</v>
      </c>
      <c r="R437" s="15" t="s">
        <v>51</v>
      </c>
      <c r="S437" s="16">
        <v>71</v>
      </c>
      <c r="T437" s="15" t="s">
        <v>71</v>
      </c>
      <c r="U437">
        <f t="shared" si="6"/>
        <v>4.5378666666666669</v>
      </c>
    </row>
    <row r="438" spans="1:21" x14ac:dyDescent="0.3">
      <c r="A438" s="14">
        <v>42076</v>
      </c>
      <c r="B438" s="15" t="s">
        <v>45</v>
      </c>
      <c r="C438" s="15" t="s">
        <v>46</v>
      </c>
      <c r="D438" s="15" t="s">
        <v>47</v>
      </c>
      <c r="E438" s="16">
        <v>170</v>
      </c>
      <c r="F438" s="17">
        <v>90</v>
      </c>
      <c r="G438" s="17">
        <v>12</v>
      </c>
      <c r="H438" s="17">
        <v>55</v>
      </c>
      <c r="I438" s="15" t="s">
        <v>62</v>
      </c>
      <c r="J438" s="17">
        <v>125</v>
      </c>
      <c r="K438" s="15" t="s">
        <v>611</v>
      </c>
      <c r="L438" s="27">
        <v>29</v>
      </c>
      <c r="M438" s="28">
        <v>8</v>
      </c>
      <c r="N438" s="28">
        <v>72</v>
      </c>
      <c r="O438" s="29" t="s">
        <v>286</v>
      </c>
      <c r="P438" s="16">
        <v>77</v>
      </c>
      <c r="Q438" s="16">
        <v>100</v>
      </c>
      <c r="R438" s="15" t="s">
        <v>51</v>
      </c>
      <c r="S438" s="16">
        <v>59</v>
      </c>
      <c r="T438" s="15" t="s">
        <v>94</v>
      </c>
      <c r="U438">
        <f t="shared" si="6"/>
        <v>5.0614666666666661</v>
      </c>
    </row>
    <row r="439" spans="1:21" x14ac:dyDescent="0.3">
      <c r="A439" s="14">
        <v>42077</v>
      </c>
      <c r="B439" s="15" t="s">
        <v>45</v>
      </c>
      <c r="C439" s="15" t="s">
        <v>46</v>
      </c>
      <c r="D439" s="15" t="s">
        <v>47</v>
      </c>
      <c r="E439" s="16">
        <v>170</v>
      </c>
      <c r="F439" s="17">
        <v>68</v>
      </c>
      <c r="G439" s="17">
        <v>16</v>
      </c>
      <c r="H439" s="17">
        <v>42</v>
      </c>
      <c r="I439" s="15" t="s">
        <v>51</v>
      </c>
      <c r="J439" s="17">
        <v>95</v>
      </c>
      <c r="K439" s="15" t="s">
        <v>406</v>
      </c>
      <c r="L439" s="27">
        <v>20</v>
      </c>
      <c r="M439" s="28">
        <v>6</v>
      </c>
      <c r="N439" s="28">
        <v>39</v>
      </c>
      <c r="O439" s="29" t="s">
        <v>146</v>
      </c>
      <c r="P439" s="16">
        <v>83</v>
      </c>
      <c r="Q439" s="16">
        <v>99</v>
      </c>
      <c r="R439" s="15" t="s">
        <v>51</v>
      </c>
      <c r="S439" s="16">
        <v>61</v>
      </c>
      <c r="T439" s="15" t="s">
        <v>264</v>
      </c>
      <c r="U439">
        <f t="shared" si="6"/>
        <v>3.4906666666666668</v>
      </c>
    </row>
    <row r="440" spans="1:21" x14ac:dyDescent="0.3">
      <c r="A440" s="14">
        <v>42078</v>
      </c>
      <c r="B440" s="15" t="s">
        <v>45</v>
      </c>
      <c r="C440" s="15" t="s">
        <v>46</v>
      </c>
      <c r="D440" s="15" t="s">
        <v>47</v>
      </c>
      <c r="E440" s="16">
        <v>170</v>
      </c>
      <c r="F440" s="17">
        <v>70</v>
      </c>
      <c r="G440" s="17">
        <v>0</v>
      </c>
      <c r="H440" s="17">
        <v>54</v>
      </c>
      <c r="I440" s="15" t="s">
        <v>51</v>
      </c>
      <c r="J440" s="17">
        <v>87</v>
      </c>
      <c r="K440" s="15" t="s">
        <v>608</v>
      </c>
      <c r="L440" s="27">
        <v>34</v>
      </c>
      <c r="M440" s="28">
        <v>3</v>
      </c>
      <c r="N440" s="28">
        <v>39</v>
      </c>
      <c r="O440" s="29" t="s">
        <v>179</v>
      </c>
      <c r="P440" s="16">
        <v>91</v>
      </c>
      <c r="Q440" s="16">
        <v>100</v>
      </c>
      <c r="R440" s="15" t="s">
        <v>51</v>
      </c>
      <c r="S440" s="16">
        <v>71</v>
      </c>
      <c r="T440" s="15" t="s">
        <v>139</v>
      </c>
      <c r="U440">
        <f t="shared" si="6"/>
        <v>5.9341333333333326</v>
      </c>
    </row>
    <row r="441" spans="1:21" x14ac:dyDescent="0.3">
      <c r="A441" s="14">
        <v>42079</v>
      </c>
      <c r="B441" s="15" t="s">
        <v>45</v>
      </c>
      <c r="C441" s="15" t="s">
        <v>46</v>
      </c>
      <c r="D441" s="15" t="s">
        <v>47</v>
      </c>
      <c r="E441" s="16">
        <v>170</v>
      </c>
      <c r="F441" s="17">
        <v>92</v>
      </c>
      <c r="G441" s="17">
        <v>0</v>
      </c>
      <c r="H441" s="17">
        <v>27</v>
      </c>
      <c r="I441" s="15" t="s">
        <v>612</v>
      </c>
      <c r="J441" s="17">
        <v>156</v>
      </c>
      <c r="K441" s="15" t="s">
        <v>613</v>
      </c>
      <c r="L441" s="27">
        <v>36</v>
      </c>
      <c r="M441" s="28">
        <v>11</v>
      </c>
      <c r="N441" s="28">
        <v>61</v>
      </c>
      <c r="O441" s="29" t="s">
        <v>98</v>
      </c>
      <c r="P441" s="16">
        <v>67</v>
      </c>
      <c r="Q441" s="16">
        <v>98</v>
      </c>
      <c r="R441" s="15" t="s">
        <v>367</v>
      </c>
      <c r="S441" s="16">
        <v>38</v>
      </c>
      <c r="T441" s="15" t="s">
        <v>213</v>
      </c>
      <c r="U441">
        <f t="shared" si="6"/>
        <v>6.2831999999999999</v>
      </c>
    </row>
    <row r="442" spans="1:21" x14ac:dyDescent="0.3">
      <c r="A442" s="14">
        <v>42080</v>
      </c>
      <c r="B442" s="15" t="s">
        <v>45</v>
      </c>
      <c r="C442" s="15" t="s">
        <v>46</v>
      </c>
      <c r="D442" s="15" t="s">
        <v>47</v>
      </c>
      <c r="E442" s="16">
        <v>170</v>
      </c>
      <c r="F442" s="17">
        <v>112</v>
      </c>
      <c r="G442" s="17">
        <v>0</v>
      </c>
      <c r="H442" s="17">
        <v>36</v>
      </c>
      <c r="I442" s="15" t="s">
        <v>51</v>
      </c>
      <c r="J442" s="17">
        <v>188</v>
      </c>
      <c r="K442" s="15" t="s">
        <v>614</v>
      </c>
      <c r="L442" s="27">
        <v>33</v>
      </c>
      <c r="M442" s="28">
        <v>8</v>
      </c>
      <c r="N442" s="28">
        <v>58</v>
      </c>
      <c r="O442" s="29" t="s">
        <v>89</v>
      </c>
      <c r="P442" s="16">
        <v>61</v>
      </c>
      <c r="Q442" s="16">
        <v>96</v>
      </c>
      <c r="R442" s="15" t="s">
        <v>286</v>
      </c>
      <c r="S442" s="16">
        <v>36</v>
      </c>
      <c r="T442" s="15" t="s">
        <v>113</v>
      </c>
      <c r="U442">
        <f t="shared" si="6"/>
        <v>5.7596000000000007</v>
      </c>
    </row>
    <row r="443" spans="1:21" x14ac:dyDescent="0.3">
      <c r="A443" s="14">
        <v>42081</v>
      </c>
      <c r="B443" s="15" t="s">
        <v>45</v>
      </c>
      <c r="C443" s="15" t="s">
        <v>46</v>
      </c>
      <c r="D443" s="15" t="s">
        <v>47</v>
      </c>
      <c r="E443" s="16">
        <v>170</v>
      </c>
      <c r="F443" s="17">
        <v>112</v>
      </c>
      <c r="G443" s="17">
        <v>0</v>
      </c>
      <c r="H443" s="17">
        <v>67</v>
      </c>
      <c r="I443" s="15" t="s">
        <v>211</v>
      </c>
      <c r="J443" s="17">
        <v>158</v>
      </c>
      <c r="K443" s="15" t="s">
        <v>512</v>
      </c>
      <c r="L443" s="29" t="s">
        <v>84</v>
      </c>
      <c r="M443" s="28">
        <v>8</v>
      </c>
      <c r="N443" s="28">
        <v>81</v>
      </c>
      <c r="O443" s="29" t="s">
        <v>201</v>
      </c>
      <c r="P443" s="16">
        <v>74</v>
      </c>
      <c r="Q443" s="16">
        <v>96</v>
      </c>
      <c r="R443" s="15" t="s">
        <v>301</v>
      </c>
      <c r="S443" s="16">
        <v>50</v>
      </c>
      <c r="T443" s="15" t="s">
        <v>95</v>
      </c>
      <c r="U443">
        <f t="shared" si="6"/>
        <v>0.34906666666666669</v>
      </c>
    </row>
    <row r="444" spans="1:21" x14ac:dyDescent="0.3">
      <c r="A444" s="14">
        <v>42082</v>
      </c>
      <c r="B444" s="15" t="s">
        <v>45</v>
      </c>
      <c r="C444" s="15" t="s">
        <v>46</v>
      </c>
      <c r="D444" s="15" t="s">
        <v>47</v>
      </c>
      <c r="E444" s="16">
        <v>170</v>
      </c>
      <c r="F444" s="17">
        <v>114</v>
      </c>
      <c r="G444" s="17">
        <v>0</v>
      </c>
      <c r="H444" s="17">
        <v>89</v>
      </c>
      <c r="I444" s="15" t="s">
        <v>615</v>
      </c>
      <c r="J444" s="17">
        <v>140</v>
      </c>
      <c r="K444" s="15" t="s">
        <v>616</v>
      </c>
      <c r="L444" s="29" t="s">
        <v>116</v>
      </c>
      <c r="M444" s="28">
        <v>11</v>
      </c>
      <c r="N444" s="28">
        <v>61</v>
      </c>
      <c r="O444" s="29" t="s">
        <v>213</v>
      </c>
      <c r="P444" s="16">
        <v>83</v>
      </c>
      <c r="Q444" s="16">
        <v>97</v>
      </c>
      <c r="R444" s="15" t="s">
        <v>51</v>
      </c>
      <c r="S444" s="16">
        <v>71</v>
      </c>
      <c r="T444" s="15" t="s">
        <v>186</v>
      </c>
      <c r="U444">
        <f t="shared" si="6"/>
        <v>0.69813333333333338</v>
      </c>
    </row>
    <row r="445" spans="1:21" x14ac:dyDescent="0.3">
      <c r="A445" s="14">
        <v>42083</v>
      </c>
      <c r="B445" s="15" t="s">
        <v>45</v>
      </c>
      <c r="C445" s="15" t="s">
        <v>46</v>
      </c>
      <c r="D445" s="15" t="s">
        <v>47</v>
      </c>
      <c r="E445" s="16">
        <v>170</v>
      </c>
      <c r="F445" s="17">
        <v>88</v>
      </c>
      <c r="G445" s="17">
        <v>0</v>
      </c>
      <c r="H445" s="17">
        <v>73</v>
      </c>
      <c r="I445" s="15" t="s">
        <v>617</v>
      </c>
      <c r="J445" s="17">
        <v>104</v>
      </c>
      <c r="K445" s="15" t="s">
        <v>618</v>
      </c>
      <c r="L445" s="29" t="s">
        <v>289</v>
      </c>
      <c r="M445" s="28">
        <v>19</v>
      </c>
      <c r="N445" s="28">
        <v>83</v>
      </c>
      <c r="O445" s="29" t="s">
        <v>129</v>
      </c>
      <c r="P445" s="16">
        <v>82</v>
      </c>
      <c r="Q445" s="16">
        <v>94</v>
      </c>
      <c r="R445" s="15" t="s">
        <v>51</v>
      </c>
      <c r="S445" s="16">
        <v>74</v>
      </c>
      <c r="T445" s="15" t="s">
        <v>51</v>
      </c>
      <c r="U445">
        <f t="shared" si="6"/>
        <v>1.5708</v>
      </c>
    </row>
    <row r="446" spans="1:21" x14ac:dyDescent="0.3">
      <c r="A446" s="14">
        <v>42084</v>
      </c>
      <c r="B446" s="15" t="s">
        <v>45</v>
      </c>
      <c r="C446" s="15" t="s">
        <v>46</v>
      </c>
      <c r="D446" s="15" t="s">
        <v>47</v>
      </c>
      <c r="E446" s="16">
        <v>170</v>
      </c>
      <c r="F446" s="15"/>
      <c r="G446" s="15"/>
      <c r="H446" s="15"/>
      <c r="I446" s="15"/>
      <c r="J446" s="15"/>
      <c r="K446" s="15"/>
      <c r="L446" s="29"/>
      <c r="M446" s="28">
        <v>3</v>
      </c>
      <c r="N446" s="29"/>
      <c r="O446" s="29"/>
      <c r="P446" s="16">
        <v>84</v>
      </c>
      <c r="Q446" s="15"/>
      <c r="R446" s="15"/>
      <c r="S446" s="15"/>
      <c r="T446" s="15"/>
      <c r="U446">
        <f t="shared" si="6"/>
        <v>0</v>
      </c>
    </row>
    <row r="447" spans="1:21" x14ac:dyDescent="0.3">
      <c r="A447" s="14">
        <v>42085</v>
      </c>
      <c r="B447" s="15" t="s">
        <v>45</v>
      </c>
      <c r="C447" s="15" t="s">
        <v>46</v>
      </c>
      <c r="D447" s="15" t="s">
        <v>47</v>
      </c>
      <c r="E447" s="16">
        <v>170</v>
      </c>
      <c r="F447" s="15"/>
      <c r="G447" s="17">
        <v>4</v>
      </c>
      <c r="H447" s="15"/>
      <c r="I447" s="15"/>
      <c r="J447" s="15"/>
      <c r="K447" s="15"/>
      <c r="L447" s="29"/>
      <c r="M447" s="28">
        <v>22</v>
      </c>
      <c r="N447" s="29"/>
      <c r="O447" s="29"/>
      <c r="P447" s="16">
        <v>75</v>
      </c>
      <c r="Q447" s="15"/>
      <c r="R447" s="15"/>
      <c r="S447" s="15"/>
      <c r="T447" s="15"/>
      <c r="U447">
        <f t="shared" si="6"/>
        <v>0</v>
      </c>
    </row>
    <row r="448" spans="1:21" x14ac:dyDescent="0.3">
      <c r="A448" s="14">
        <v>42086</v>
      </c>
      <c r="B448" s="15" t="s">
        <v>45</v>
      </c>
      <c r="C448" s="15" t="s">
        <v>46</v>
      </c>
      <c r="D448" s="15" t="s">
        <v>47</v>
      </c>
      <c r="E448" s="16">
        <v>170</v>
      </c>
      <c r="F448" s="17">
        <v>70</v>
      </c>
      <c r="G448" s="17">
        <v>160</v>
      </c>
      <c r="H448" s="17">
        <v>53</v>
      </c>
      <c r="I448" s="15" t="s">
        <v>67</v>
      </c>
      <c r="J448" s="17">
        <v>86</v>
      </c>
      <c r="K448" s="15" t="s">
        <v>179</v>
      </c>
      <c r="L448" s="27">
        <v>29</v>
      </c>
      <c r="M448" s="28">
        <v>8</v>
      </c>
      <c r="N448" s="28">
        <v>39</v>
      </c>
      <c r="O448" s="29" t="s">
        <v>113</v>
      </c>
      <c r="P448" s="16">
        <v>88</v>
      </c>
      <c r="Q448" s="16">
        <v>100</v>
      </c>
      <c r="R448" s="15" t="s">
        <v>370</v>
      </c>
      <c r="S448" s="16">
        <v>75</v>
      </c>
      <c r="T448" s="15" t="s">
        <v>81</v>
      </c>
      <c r="U448">
        <f t="shared" si="6"/>
        <v>5.0614666666666661</v>
      </c>
    </row>
    <row r="449" spans="1:21" x14ac:dyDescent="0.3">
      <c r="A449" s="14">
        <v>42087</v>
      </c>
      <c r="B449" s="15" t="s">
        <v>45</v>
      </c>
      <c r="C449" s="15" t="s">
        <v>46</v>
      </c>
      <c r="D449" s="15" t="s">
        <v>47</v>
      </c>
      <c r="E449" s="16">
        <v>170</v>
      </c>
      <c r="F449" s="17">
        <v>63</v>
      </c>
      <c r="G449" s="17">
        <v>212</v>
      </c>
      <c r="H449" s="17">
        <v>38</v>
      </c>
      <c r="I449" s="15" t="s">
        <v>399</v>
      </c>
      <c r="J449" s="17">
        <v>88</v>
      </c>
      <c r="K449" s="15" t="s">
        <v>206</v>
      </c>
      <c r="L449" s="27">
        <v>23</v>
      </c>
      <c r="M449" s="28">
        <v>6</v>
      </c>
      <c r="N449" s="28">
        <v>53</v>
      </c>
      <c r="O449" s="29" t="s">
        <v>239</v>
      </c>
      <c r="P449" s="16">
        <v>93</v>
      </c>
      <c r="Q449" s="16">
        <v>100</v>
      </c>
      <c r="R449" s="15" t="s">
        <v>51</v>
      </c>
      <c r="S449" s="16">
        <v>85</v>
      </c>
      <c r="T449" s="15" t="s">
        <v>89</v>
      </c>
      <c r="U449">
        <f t="shared" si="6"/>
        <v>4.0142666666666669</v>
      </c>
    </row>
    <row r="450" spans="1:21" x14ac:dyDescent="0.3">
      <c r="A450" s="14">
        <v>42088</v>
      </c>
      <c r="B450" s="15" t="s">
        <v>45</v>
      </c>
      <c r="C450" s="15" t="s">
        <v>46</v>
      </c>
      <c r="D450" s="15" t="s">
        <v>47</v>
      </c>
      <c r="E450" s="16">
        <v>170</v>
      </c>
      <c r="F450" s="17">
        <v>76</v>
      </c>
      <c r="G450" s="17">
        <v>50</v>
      </c>
      <c r="H450" s="17">
        <v>32</v>
      </c>
      <c r="I450" s="15" t="s">
        <v>175</v>
      </c>
      <c r="J450" s="17">
        <v>120</v>
      </c>
      <c r="K450" s="15" t="s">
        <v>139</v>
      </c>
      <c r="L450" s="27">
        <v>26</v>
      </c>
      <c r="M450" s="28">
        <v>14</v>
      </c>
      <c r="N450" s="28">
        <v>78</v>
      </c>
      <c r="O450" s="29" t="s">
        <v>264</v>
      </c>
      <c r="P450" s="16">
        <v>76</v>
      </c>
      <c r="Q450" s="16">
        <v>99</v>
      </c>
      <c r="R450" s="15" t="s">
        <v>286</v>
      </c>
      <c r="S450" s="16">
        <v>54</v>
      </c>
      <c r="T450" s="15" t="s">
        <v>139</v>
      </c>
      <c r="U450">
        <f t="shared" si="6"/>
        <v>4.5378666666666669</v>
      </c>
    </row>
    <row r="451" spans="1:21" x14ac:dyDescent="0.3">
      <c r="A451" s="14">
        <v>42089</v>
      </c>
      <c r="B451" s="15" t="s">
        <v>45</v>
      </c>
      <c r="C451" s="15" t="s">
        <v>46</v>
      </c>
      <c r="D451" s="15" t="s">
        <v>47</v>
      </c>
      <c r="E451" s="16">
        <v>170</v>
      </c>
      <c r="F451" s="17">
        <v>103</v>
      </c>
      <c r="G451" s="17">
        <v>136</v>
      </c>
      <c r="H451" s="17">
        <v>63</v>
      </c>
      <c r="I451" s="15" t="s">
        <v>51</v>
      </c>
      <c r="J451" s="17">
        <v>143</v>
      </c>
      <c r="K451" s="15" t="s">
        <v>262</v>
      </c>
      <c r="L451" s="27" t="s">
        <v>1194</v>
      </c>
      <c r="M451" s="28">
        <v>6</v>
      </c>
      <c r="N451" s="28">
        <v>44</v>
      </c>
      <c r="O451" s="29" t="s">
        <v>51</v>
      </c>
      <c r="P451" s="16">
        <v>97</v>
      </c>
      <c r="Q451" s="16">
        <v>100</v>
      </c>
      <c r="R451" s="15" t="s">
        <v>51</v>
      </c>
      <c r="S451" s="16">
        <v>80</v>
      </c>
      <c r="T451" s="15" t="s">
        <v>510</v>
      </c>
      <c r="U451" t="e">
        <f t="shared" si="6"/>
        <v>#VALUE!</v>
      </c>
    </row>
    <row r="452" spans="1:21" x14ac:dyDescent="0.3">
      <c r="A452" s="14">
        <v>42090</v>
      </c>
      <c r="B452" s="15" t="s">
        <v>45</v>
      </c>
      <c r="C452" s="15" t="s">
        <v>46</v>
      </c>
      <c r="D452" s="15" t="s">
        <v>47</v>
      </c>
      <c r="E452" s="16">
        <v>170</v>
      </c>
      <c r="F452" s="17">
        <v>128</v>
      </c>
      <c r="G452" s="17">
        <v>0</v>
      </c>
      <c r="H452" s="17">
        <v>92</v>
      </c>
      <c r="I452" s="15" t="s">
        <v>619</v>
      </c>
      <c r="J452" s="17">
        <v>165</v>
      </c>
      <c r="K452" s="15" t="s">
        <v>620</v>
      </c>
      <c r="L452" s="29" t="s">
        <v>84</v>
      </c>
      <c r="M452" s="28">
        <v>3</v>
      </c>
      <c r="N452" s="28">
        <v>39</v>
      </c>
      <c r="O452" s="29" t="s">
        <v>66</v>
      </c>
      <c r="P452" s="16">
        <v>85</v>
      </c>
      <c r="Q452" s="16">
        <v>100</v>
      </c>
      <c r="R452" s="15" t="s">
        <v>51</v>
      </c>
      <c r="S452" s="16">
        <v>76</v>
      </c>
      <c r="T452" s="15" t="s">
        <v>52</v>
      </c>
      <c r="U452">
        <f t="shared" ref="U452:U515" si="7">L452*$V$3/$V$5*$V$4</f>
        <v>0.34906666666666669</v>
      </c>
    </row>
    <row r="453" spans="1:21" x14ac:dyDescent="0.3">
      <c r="A453" s="14">
        <v>42091</v>
      </c>
      <c r="B453" s="15" t="s">
        <v>45</v>
      </c>
      <c r="C453" s="15" t="s">
        <v>46</v>
      </c>
      <c r="D453" s="15" t="s">
        <v>47</v>
      </c>
      <c r="E453" s="16">
        <v>170</v>
      </c>
      <c r="F453" s="17">
        <v>129</v>
      </c>
      <c r="G453" s="17">
        <v>0</v>
      </c>
      <c r="H453" s="17">
        <v>85</v>
      </c>
      <c r="I453" s="15" t="s">
        <v>485</v>
      </c>
      <c r="J453" s="17">
        <v>173</v>
      </c>
      <c r="K453" s="15" t="s">
        <v>621</v>
      </c>
      <c r="L453" s="27">
        <v>36</v>
      </c>
      <c r="M453" s="28">
        <v>19</v>
      </c>
      <c r="N453" s="28">
        <v>78</v>
      </c>
      <c r="O453" s="29" t="s">
        <v>206</v>
      </c>
      <c r="P453" s="16">
        <v>79</v>
      </c>
      <c r="Q453" s="16">
        <v>100</v>
      </c>
      <c r="R453" s="15" t="s">
        <v>51</v>
      </c>
      <c r="S453" s="16">
        <v>66</v>
      </c>
      <c r="T453" s="15" t="s">
        <v>89</v>
      </c>
      <c r="U453">
        <f t="shared" si="7"/>
        <v>6.2831999999999999</v>
      </c>
    </row>
    <row r="454" spans="1:21" x14ac:dyDescent="0.3">
      <c r="A454" s="14">
        <v>42092</v>
      </c>
      <c r="B454" s="15" t="s">
        <v>45</v>
      </c>
      <c r="C454" s="15" t="s">
        <v>46</v>
      </c>
      <c r="D454" s="15" t="s">
        <v>47</v>
      </c>
      <c r="E454" s="16">
        <v>170</v>
      </c>
      <c r="F454" s="17">
        <v>150</v>
      </c>
      <c r="G454" s="17">
        <v>0</v>
      </c>
      <c r="H454" s="17">
        <v>69</v>
      </c>
      <c r="I454" s="15" t="s">
        <v>274</v>
      </c>
      <c r="J454" s="17">
        <v>230</v>
      </c>
      <c r="K454" s="15" t="s">
        <v>278</v>
      </c>
      <c r="L454" s="29" t="s">
        <v>218</v>
      </c>
      <c r="M454" s="28">
        <v>8</v>
      </c>
      <c r="N454" s="28">
        <v>86</v>
      </c>
      <c r="O454" s="29" t="s">
        <v>146</v>
      </c>
      <c r="P454" s="16">
        <v>66</v>
      </c>
      <c r="Q454" s="16">
        <v>100</v>
      </c>
      <c r="R454" s="15" t="s">
        <v>280</v>
      </c>
      <c r="S454" s="16">
        <v>39</v>
      </c>
      <c r="T454" s="15" t="s">
        <v>91</v>
      </c>
      <c r="U454">
        <f t="shared" si="7"/>
        <v>0.52359999999999995</v>
      </c>
    </row>
    <row r="455" spans="1:21" x14ac:dyDescent="0.3">
      <c r="A455" s="14">
        <v>42093</v>
      </c>
      <c r="B455" s="15" t="s">
        <v>45</v>
      </c>
      <c r="C455" s="15" t="s">
        <v>46</v>
      </c>
      <c r="D455" s="15" t="s">
        <v>47</v>
      </c>
      <c r="E455" s="16">
        <v>170</v>
      </c>
      <c r="F455" s="17">
        <v>154</v>
      </c>
      <c r="G455" s="17">
        <v>0</v>
      </c>
      <c r="H455" s="17">
        <v>83</v>
      </c>
      <c r="I455" s="15" t="s">
        <v>622</v>
      </c>
      <c r="J455" s="17">
        <v>225</v>
      </c>
      <c r="K455" s="15" t="s">
        <v>87</v>
      </c>
      <c r="L455" s="27">
        <v>36</v>
      </c>
      <c r="M455" s="28">
        <v>11</v>
      </c>
      <c r="N455" s="28">
        <v>75</v>
      </c>
      <c r="O455" s="29" t="s">
        <v>342</v>
      </c>
      <c r="P455" s="16">
        <v>67</v>
      </c>
      <c r="Q455" s="16">
        <v>95</v>
      </c>
      <c r="R455" s="15" t="s">
        <v>124</v>
      </c>
      <c r="S455" s="16">
        <v>41</v>
      </c>
      <c r="T455" s="15" t="s">
        <v>89</v>
      </c>
      <c r="U455">
        <f t="shared" si="7"/>
        <v>6.2831999999999999</v>
      </c>
    </row>
    <row r="456" spans="1:21" x14ac:dyDescent="0.3">
      <c r="A456" s="14">
        <v>42094</v>
      </c>
      <c r="B456" s="15" t="s">
        <v>45</v>
      </c>
      <c r="C456" s="15" t="s">
        <v>46</v>
      </c>
      <c r="D456" s="15" t="s">
        <v>47</v>
      </c>
      <c r="E456" s="16">
        <v>170</v>
      </c>
      <c r="F456" s="15"/>
      <c r="G456" s="15"/>
      <c r="H456" s="15"/>
      <c r="I456" s="15"/>
      <c r="J456" s="15"/>
      <c r="K456" s="15"/>
      <c r="L456" s="29"/>
      <c r="M456" s="28">
        <v>22</v>
      </c>
      <c r="N456" s="29"/>
      <c r="O456" s="29"/>
      <c r="P456" s="16">
        <v>77</v>
      </c>
      <c r="Q456" s="15"/>
      <c r="R456" s="15"/>
      <c r="S456" s="15"/>
      <c r="T456" s="15"/>
      <c r="U456">
        <f t="shared" si="7"/>
        <v>0</v>
      </c>
    </row>
    <row r="457" spans="1:21" x14ac:dyDescent="0.3">
      <c r="A457" s="14">
        <v>42095</v>
      </c>
      <c r="B457" s="15" t="s">
        <v>45</v>
      </c>
      <c r="C457" s="15" t="s">
        <v>46</v>
      </c>
      <c r="D457" s="15" t="s">
        <v>47</v>
      </c>
      <c r="E457" s="16">
        <v>170</v>
      </c>
      <c r="F457" s="15"/>
      <c r="G457" s="17">
        <v>0</v>
      </c>
      <c r="H457" s="15"/>
      <c r="I457" s="15"/>
      <c r="J457" s="15"/>
      <c r="K457" s="15"/>
      <c r="L457" s="29"/>
      <c r="M457" s="29"/>
      <c r="N457" s="29"/>
      <c r="O457" s="29"/>
      <c r="P457" s="15"/>
      <c r="Q457" s="15"/>
      <c r="R457" s="15"/>
      <c r="S457" s="15"/>
      <c r="T457" s="15"/>
      <c r="U457">
        <f t="shared" si="7"/>
        <v>0</v>
      </c>
    </row>
    <row r="458" spans="1:21" x14ac:dyDescent="0.3">
      <c r="A458" s="14">
        <v>42096</v>
      </c>
      <c r="B458" s="15" t="s">
        <v>45</v>
      </c>
      <c r="C458" s="15" t="s">
        <v>46</v>
      </c>
      <c r="D458" s="15" t="s">
        <v>47</v>
      </c>
      <c r="E458" s="16">
        <v>170</v>
      </c>
      <c r="F458" s="17">
        <v>128</v>
      </c>
      <c r="G458" s="17">
        <v>0</v>
      </c>
      <c r="H458" s="17">
        <v>43</v>
      </c>
      <c r="I458" s="15" t="s">
        <v>258</v>
      </c>
      <c r="J458" s="17">
        <v>212</v>
      </c>
      <c r="K458" s="15" t="s">
        <v>623</v>
      </c>
      <c r="L458" s="27">
        <v>35</v>
      </c>
      <c r="M458" s="28">
        <v>17</v>
      </c>
      <c r="N458" s="28">
        <v>61</v>
      </c>
      <c r="O458" s="29" t="s">
        <v>50</v>
      </c>
      <c r="P458" s="16">
        <v>67</v>
      </c>
      <c r="Q458" s="16">
        <v>100</v>
      </c>
      <c r="R458" s="15" t="s">
        <v>280</v>
      </c>
      <c r="S458" s="16">
        <v>41</v>
      </c>
      <c r="T458" s="15" t="s">
        <v>113</v>
      </c>
      <c r="U458">
        <f t="shared" si="7"/>
        <v>6.1086666666666662</v>
      </c>
    </row>
    <row r="459" spans="1:21" x14ac:dyDescent="0.3">
      <c r="A459" s="14">
        <v>42097</v>
      </c>
      <c r="B459" s="15" t="s">
        <v>45</v>
      </c>
      <c r="C459" s="15" t="s">
        <v>46</v>
      </c>
      <c r="D459" s="15" t="s">
        <v>47</v>
      </c>
      <c r="E459" s="16">
        <v>170</v>
      </c>
      <c r="F459" s="17">
        <v>114</v>
      </c>
      <c r="G459" s="17">
        <v>0</v>
      </c>
      <c r="H459" s="17">
        <v>55</v>
      </c>
      <c r="I459" s="15" t="s">
        <v>624</v>
      </c>
      <c r="J459" s="17">
        <v>174</v>
      </c>
      <c r="K459" s="15" t="s">
        <v>297</v>
      </c>
      <c r="L459" s="27">
        <v>32</v>
      </c>
      <c r="M459" s="28">
        <v>19</v>
      </c>
      <c r="N459" s="28">
        <v>67</v>
      </c>
      <c r="O459" s="29" t="s">
        <v>99</v>
      </c>
      <c r="P459" s="16">
        <v>82</v>
      </c>
      <c r="Q459" s="16">
        <v>100</v>
      </c>
      <c r="R459" s="15" t="s">
        <v>258</v>
      </c>
      <c r="S459" s="16">
        <v>61</v>
      </c>
      <c r="T459" s="15" t="s">
        <v>52</v>
      </c>
      <c r="U459">
        <f t="shared" si="7"/>
        <v>5.5850666666666671</v>
      </c>
    </row>
    <row r="460" spans="1:21" x14ac:dyDescent="0.3">
      <c r="A460" s="14">
        <v>42098</v>
      </c>
      <c r="B460" s="15" t="s">
        <v>45</v>
      </c>
      <c r="C460" s="15" t="s">
        <v>46</v>
      </c>
      <c r="D460" s="15" t="s">
        <v>47</v>
      </c>
      <c r="E460" s="16">
        <v>170</v>
      </c>
      <c r="F460" s="17">
        <v>124</v>
      </c>
      <c r="G460" s="17">
        <v>0</v>
      </c>
      <c r="H460" s="17">
        <v>91</v>
      </c>
      <c r="I460" s="15" t="s">
        <v>625</v>
      </c>
      <c r="J460" s="17">
        <v>156</v>
      </c>
      <c r="K460" s="15" t="s">
        <v>626</v>
      </c>
      <c r="L460" s="27">
        <v>36</v>
      </c>
      <c r="M460" s="28">
        <v>11</v>
      </c>
      <c r="N460" s="28">
        <v>56</v>
      </c>
      <c r="O460" s="29" t="s">
        <v>494</v>
      </c>
      <c r="P460" s="16">
        <v>69</v>
      </c>
      <c r="Q460" s="16">
        <v>89</v>
      </c>
      <c r="R460" s="15" t="s">
        <v>170</v>
      </c>
      <c r="S460" s="16">
        <v>53</v>
      </c>
      <c r="T460" s="15" t="s">
        <v>89</v>
      </c>
      <c r="U460">
        <f t="shared" si="7"/>
        <v>6.2831999999999999</v>
      </c>
    </row>
    <row r="461" spans="1:21" x14ac:dyDescent="0.3">
      <c r="A461" s="14">
        <v>42099</v>
      </c>
      <c r="B461" s="15" t="s">
        <v>45</v>
      </c>
      <c r="C461" s="15" t="s">
        <v>46</v>
      </c>
      <c r="D461" s="15" t="s">
        <v>47</v>
      </c>
      <c r="E461" s="16">
        <v>170</v>
      </c>
      <c r="F461" s="17">
        <v>144</v>
      </c>
      <c r="G461" s="17">
        <v>0</v>
      </c>
      <c r="H461" s="17">
        <v>98</v>
      </c>
      <c r="I461" s="15" t="s">
        <v>310</v>
      </c>
      <c r="J461" s="17">
        <v>190</v>
      </c>
      <c r="K461" s="15" t="s">
        <v>297</v>
      </c>
      <c r="L461" s="29" t="s">
        <v>84</v>
      </c>
      <c r="M461" s="28">
        <v>14</v>
      </c>
      <c r="N461" s="28">
        <v>75</v>
      </c>
      <c r="O461" s="29" t="s">
        <v>206</v>
      </c>
      <c r="P461" s="16">
        <v>73</v>
      </c>
      <c r="Q461" s="16">
        <v>92</v>
      </c>
      <c r="R461" s="15" t="s">
        <v>108</v>
      </c>
      <c r="S461" s="16">
        <v>51</v>
      </c>
      <c r="T461" s="15" t="s">
        <v>81</v>
      </c>
      <c r="U461">
        <f t="shared" si="7"/>
        <v>0.34906666666666669</v>
      </c>
    </row>
    <row r="462" spans="1:21" x14ac:dyDescent="0.3">
      <c r="A462" s="14">
        <v>42100</v>
      </c>
      <c r="B462" s="15" t="s">
        <v>45</v>
      </c>
      <c r="C462" s="15" t="s">
        <v>46</v>
      </c>
      <c r="D462" s="15" t="s">
        <v>47</v>
      </c>
      <c r="E462" s="16">
        <v>170</v>
      </c>
      <c r="F462" s="17">
        <v>120</v>
      </c>
      <c r="G462" s="17">
        <v>0</v>
      </c>
      <c r="H462" s="17">
        <v>63</v>
      </c>
      <c r="I462" s="15" t="s">
        <v>172</v>
      </c>
      <c r="J462" s="17">
        <v>178</v>
      </c>
      <c r="K462" s="15" t="s">
        <v>91</v>
      </c>
      <c r="L462" s="27">
        <v>36</v>
      </c>
      <c r="M462" s="28">
        <v>17</v>
      </c>
      <c r="N462" s="28">
        <v>58</v>
      </c>
      <c r="O462" s="29" t="s">
        <v>158</v>
      </c>
      <c r="P462" s="16">
        <v>65</v>
      </c>
      <c r="Q462" s="16">
        <v>92</v>
      </c>
      <c r="R462" s="15" t="s">
        <v>51</v>
      </c>
      <c r="S462" s="16">
        <v>50</v>
      </c>
      <c r="T462" s="15" t="s">
        <v>206</v>
      </c>
      <c r="U462">
        <f t="shared" si="7"/>
        <v>6.2831999999999999</v>
      </c>
    </row>
    <row r="463" spans="1:21" x14ac:dyDescent="0.3">
      <c r="A463" s="14">
        <v>42101</v>
      </c>
      <c r="B463" s="15" t="s">
        <v>45</v>
      </c>
      <c r="C463" s="15" t="s">
        <v>46</v>
      </c>
      <c r="D463" s="15" t="s">
        <v>47</v>
      </c>
      <c r="E463" s="16">
        <v>170</v>
      </c>
      <c r="F463" s="17">
        <v>124</v>
      </c>
      <c r="G463" s="17">
        <v>0</v>
      </c>
      <c r="H463" s="17">
        <v>38</v>
      </c>
      <c r="I463" s="15" t="s">
        <v>123</v>
      </c>
      <c r="J463" s="17">
        <v>209</v>
      </c>
      <c r="K463" s="15" t="s">
        <v>454</v>
      </c>
      <c r="L463" s="27">
        <v>34</v>
      </c>
      <c r="M463" s="28">
        <v>14</v>
      </c>
      <c r="N463" s="28">
        <v>81</v>
      </c>
      <c r="O463" s="29" t="s">
        <v>164</v>
      </c>
      <c r="P463" s="16">
        <v>67</v>
      </c>
      <c r="Q463" s="16">
        <v>100</v>
      </c>
      <c r="R463" s="15" t="s">
        <v>205</v>
      </c>
      <c r="S463" s="16">
        <v>45</v>
      </c>
      <c r="T463" s="15" t="s">
        <v>113</v>
      </c>
      <c r="U463">
        <f t="shared" si="7"/>
        <v>5.9341333333333326</v>
      </c>
    </row>
    <row r="464" spans="1:21" x14ac:dyDescent="0.3">
      <c r="A464" s="14">
        <v>42102</v>
      </c>
      <c r="B464" s="15" t="s">
        <v>45</v>
      </c>
      <c r="C464" s="15" t="s">
        <v>46</v>
      </c>
      <c r="D464" s="15" t="s">
        <v>47</v>
      </c>
      <c r="E464" s="16">
        <v>170</v>
      </c>
      <c r="F464" s="17">
        <v>166</v>
      </c>
      <c r="G464" s="17">
        <v>0</v>
      </c>
      <c r="H464" s="17">
        <v>84</v>
      </c>
      <c r="I464" s="15" t="s">
        <v>51</v>
      </c>
      <c r="J464" s="17">
        <v>247</v>
      </c>
      <c r="K464" s="15" t="s">
        <v>481</v>
      </c>
      <c r="L464" s="27">
        <v>24</v>
      </c>
      <c r="M464" s="28">
        <v>17</v>
      </c>
      <c r="N464" s="28">
        <v>122</v>
      </c>
      <c r="O464" s="29" t="s">
        <v>174</v>
      </c>
      <c r="P464" s="16">
        <v>35</v>
      </c>
      <c r="Q464" s="16">
        <v>95</v>
      </c>
      <c r="R464" s="15" t="s">
        <v>80</v>
      </c>
      <c r="S464" s="16">
        <v>24</v>
      </c>
      <c r="T464" s="15" t="s">
        <v>51</v>
      </c>
      <c r="U464">
        <f t="shared" si="7"/>
        <v>4.1887999999999996</v>
      </c>
    </row>
    <row r="465" spans="1:21" x14ac:dyDescent="0.3">
      <c r="A465" s="14">
        <v>42103</v>
      </c>
      <c r="B465" s="15" t="s">
        <v>45</v>
      </c>
      <c r="C465" s="15" t="s">
        <v>46</v>
      </c>
      <c r="D465" s="15" t="s">
        <v>47</v>
      </c>
      <c r="E465" s="16">
        <v>170</v>
      </c>
      <c r="F465" s="17">
        <v>144</v>
      </c>
      <c r="G465" s="17">
        <v>100</v>
      </c>
      <c r="H465" s="17">
        <v>99</v>
      </c>
      <c r="I465" s="15" t="s">
        <v>485</v>
      </c>
      <c r="J465" s="17">
        <v>190</v>
      </c>
      <c r="K465" s="15" t="s">
        <v>379</v>
      </c>
      <c r="L465" s="29" t="s">
        <v>116</v>
      </c>
      <c r="M465" s="28">
        <v>14</v>
      </c>
      <c r="N465" s="28">
        <v>67</v>
      </c>
      <c r="O465" s="29" t="s">
        <v>121</v>
      </c>
      <c r="P465" s="16">
        <v>81</v>
      </c>
      <c r="Q465" s="16">
        <v>99</v>
      </c>
      <c r="R465" s="15" t="s">
        <v>51</v>
      </c>
      <c r="S465" s="16">
        <v>45</v>
      </c>
      <c r="T465" s="15" t="s">
        <v>226</v>
      </c>
      <c r="U465">
        <f t="shared" si="7"/>
        <v>0.69813333333333338</v>
      </c>
    </row>
    <row r="466" spans="1:21" x14ac:dyDescent="0.3">
      <c r="A466" s="14">
        <v>42104</v>
      </c>
      <c r="B466" s="15" t="s">
        <v>45</v>
      </c>
      <c r="C466" s="15" t="s">
        <v>46</v>
      </c>
      <c r="D466" s="15" t="s">
        <v>47</v>
      </c>
      <c r="E466" s="16">
        <v>170</v>
      </c>
      <c r="F466" s="17">
        <v>135</v>
      </c>
      <c r="G466" s="17">
        <v>18</v>
      </c>
      <c r="H466" s="17">
        <v>101</v>
      </c>
      <c r="I466" s="15" t="s">
        <v>51</v>
      </c>
      <c r="J466" s="17">
        <v>169</v>
      </c>
      <c r="K466" s="15" t="s">
        <v>454</v>
      </c>
      <c r="L466" s="29" t="s">
        <v>116</v>
      </c>
      <c r="M466" s="28">
        <v>11</v>
      </c>
      <c r="N466" s="28">
        <v>72</v>
      </c>
      <c r="O466" s="29" t="s">
        <v>164</v>
      </c>
      <c r="P466" s="16">
        <v>84</v>
      </c>
      <c r="Q466" s="16">
        <v>99</v>
      </c>
      <c r="R466" s="15" t="s">
        <v>51</v>
      </c>
      <c r="S466" s="16">
        <v>68</v>
      </c>
      <c r="T466" s="15" t="s">
        <v>81</v>
      </c>
      <c r="U466">
        <f t="shared" si="7"/>
        <v>0.69813333333333338</v>
      </c>
    </row>
    <row r="467" spans="1:21" x14ac:dyDescent="0.3">
      <c r="A467" s="14">
        <v>42105</v>
      </c>
      <c r="B467" s="15" t="s">
        <v>45</v>
      </c>
      <c r="C467" s="15" t="s">
        <v>46</v>
      </c>
      <c r="D467" s="15" t="s">
        <v>47</v>
      </c>
      <c r="E467" s="16">
        <v>170</v>
      </c>
      <c r="F467" s="17">
        <v>136</v>
      </c>
      <c r="G467" s="17">
        <v>0</v>
      </c>
      <c r="H467" s="17">
        <v>88</v>
      </c>
      <c r="I467" s="15" t="s">
        <v>199</v>
      </c>
      <c r="J467" s="17">
        <v>184</v>
      </c>
      <c r="K467" s="15" t="s">
        <v>584</v>
      </c>
      <c r="L467" s="27">
        <v>36</v>
      </c>
      <c r="M467" s="28">
        <v>6</v>
      </c>
      <c r="N467" s="28">
        <v>50</v>
      </c>
      <c r="O467" s="29" t="s">
        <v>182</v>
      </c>
      <c r="P467" s="16">
        <v>73</v>
      </c>
      <c r="Q467" s="16">
        <v>100</v>
      </c>
      <c r="R467" s="15" t="s">
        <v>51</v>
      </c>
      <c r="S467" s="16">
        <v>57</v>
      </c>
      <c r="T467" s="15" t="s">
        <v>215</v>
      </c>
      <c r="U467">
        <f t="shared" si="7"/>
        <v>6.2831999999999999</v>
      </c>
    </row>
    <row r="468" spans="1:21" x14ac:dyDescent="0.3">
      <c r="A468" s="14">
        <v>42106</v>
      </c>
      <c r="B468" s="15" t="s">
        <v>45</v>
      </c>
      <c r="C468" s="15" t="s">
        <v>46</v>
      </c>
      <c r="D468" s="15" t="s">
        <v>47</v>
      </c>
      <c r="E468" s="16">
        <v>170</v>
      </c>
      <c r="F468" s="17">
        <v>158</v>
      </c>
      <c r="G468" s="17">
        <v>0</v>
      </c>
      <c r="H468" s="17">
        <v>65</v>
      </c>
      <c r="I468" s="15" t="s">
        <v>478</v>
      </c>
      <c r="J468" s="17">
        <v>251</v>
      </c>
      <c r="K468" s="15" t="s">
        <v>322</v>
      </c>
      <c r="L468" s="29" t="s">
        <v>84</v>
      </c>
      <c r="M468" s="28">
        <v>11</v>
      </c>
      <c r="N468" s="28">
        <v>69</v>
      </c>
      <c r="O468" s="29" t="s">
        <v>94</v>
      </c>
      <c r="P468" s="16">
        <v>62</v>
      </c>
      <c r="Q468" s="16">
        <v>100</v>
      </c>
      <c r="R468" s="15" t="s">
        <v>51</v>
      </c>
      <c r="S468" s="16">
        <v>35</v>
      </c>
      <c r="T468" s="15" t="s">
        <v>213</v>
      </c>
      <c r="U468">
        <f t="shared" si="7"/>
        <v>0.34906666666666669</v>
      </c>
    </row>
    <row r="469" spans="1:21" x14ac:dyDescent="0.3">
      <c r="A469" s="14">
        <v>42107</v>
      </c>
      <c r="B469" s="15" t="s">
        <v>45</v>
      </c>
      <c r="C469" s="15" t="s">
        <v>46</v>
      </c>
      <c r="D469" s="15" t="s">
        <v>47</v>
      </c>
      <c r="E469" s="16">
        <v>170</v>
      </c>
      <c r="F469" s="17">
        <v>180</v>
      </c>
      <c r="G469" s="17">
        <v>0</v>
      </c>
      <c r="H469" s="17">
        <v>93</v>
      </c>
      <c r="I469" s="15" t="s">
        <v>440</v>
      </c>
      <c r="J469" s="17">
        <v>266</v>
      </c>
      <c r="K469" s="15" t="s">
        <v>295</v>
      </c>
      <c r="L469" s="29" t="s">
        <v>116</v>
      </c>
      <c r="M469" s="28">
        <v>11</v>
      </c>
      <c r="N469" s="28">
        <v>78</v>
      </c>
      <c r="O469" s="29" t="s">
        <v>158</v>
      </c>
      <c r="P469" s="16">
        <v>58</v>
      </c>
      <c r="Q469" s="16">
        <v>96</v>
      </c>
      <c r="R469" s="15" t="s">
        <v>74</v>
      </c>
      <c r="S469" s="16">
        <v>34</v>
      </c>
      <c r="T469" s="15" t="s">
        <v>51</v>
      </c>
      <c r="U469">
        <f t="shared" si="7"/>
        <v>0.69813333333333338</v>
      </c>
    </row>
    <row r="470" spans="1:21" x14ac:dyDescent="0.3">
      <c r="A470" s="14">
        <v>42108</v>
      </c>
      <c r="B470" s="15" t="s">
        <v>45</v>
      </c>
      <c r="C470" s="15" t="s">
        <v>46</v>
      </c>
      <c r="D470" s="15" t="s">
        <v>47</v>
      </c>
      <c r="E470" s="16">
        <v>170</v>
      </c>
      <c r="F470" s="17">
        <v>186</v>
      </c>
      <c r="G470" s="17">
        <v>0</v>
      </c>
      <c r="H470" s="17">
        <v>97</v>
      </c>
      <c r="I470" s="15" t="s">
        <v>147</v>
      </c>
      <c r="J470" s="17">
        <v>276</v>
      </c>
      <c r="K470" s="15" t="s">
        <v>215</v>
      </c>
      <c r="L470" s="29" t="s">
        <v>263</v>
      </c>
      <c r="M470" s="28">
        <v>3</v>
      </c>
      <c r="N470" s="28">
        <v>58</v>
      </c>
      <c r="O470" s="29" t="s">
        <v>121</v>
      </c>
      <c r="P470" s="16">
        <v>56</v>
      </c>
      <c r="Q470" s="16">
        <v>92</v>
      </c>
      <c r="R470" s="15" t="s">
        <v>286</v>
      </c>
      <c r="S470" s="16">
        <v>22</v>
      </c>
      <c r="T470" s="15" t="s">
        <v>81</v>
      </c>
      <c r="U470">
        <f t="shared" si="7"/>
        <v>0.17453333333333335</v>
      </c>
    </row>
    <row r="471" spans="1:21" x14ac:dyDescent="0.3">
      <c r="A471" s="14">
        <v>42109</v>
      </c>
      <c r="B471" s="15" t="s">
        <v>45</v>
      </c>
      <c r="C471" s="15" t="s">
        <v>46</v>
      </c>
      <c r="D471" s="15" t="s">
        <v>47</v>
      </c>
      <c r="E471" s="16">
        <v>170</v>
      </c>
      <c r="F471" s="17">
        <v>174</v>
      </c>
      <c r="G471" s="17">
        <v>74</v>
      </c>
      <c r="H471" s="17">
        <v>117</v>
      </c>
      <c r="I471" s="15" t="s">
        <v>449</v>
      </c>
      <c r="J471" s="17">
        <v>232</v>
      </c>
      <c r="K471" s="15" t="s">
        <v>318</v>
      </c>
      <c r="L471" s="27">
        <v>21</v>
      </c>
      <c r="M471" s="28">
        <v>14</v>
      </c>
      <c r="N471" s="28">
        <v>133</v>
      </c>
      <c r="O471" s="29" t="s">
        <v>318</v>
      </c>
      <c r="P471" s="16">
        <v>59</v>
      </c>
      <c r="Q471" s="16">
        <v>99</v>
      </c>
      <c r="R471" s="15" t="s">
        <v>51</v>
      </c>
      <c r="S471" s="16">
        <v>29</v>
      </c>
      <c r="T471" s="15" t="s">
        <v>202</v>
      </c>
      <c r="U471">
        <f t="shared" si="7"/>
        <v>3.6652</v>
      </c>
    </row>
    <row r="472" spans="1:21" x14ac:dyDescent="0.3">
      <c r="A472" s="14">
        <v>42110</v>
      </c>
      <c r="B472" s="15" t="s">
        <v>45</v>
      </c>
      <c r="C472" s="15" t="s">
        <v>46</v>
      </c>
      <c r="D472" s="15" t="s">
        <v>47</v>
      </c>
      <c r="E472" s="16">
        <v>170</v>
      </c>
      <c r="F472" s="17">
        <v>148</v>
      </c>
      <c r="G472" s="17">
        <v>20</v>
      </c>
      <c r="H472" s="17">
        <v>103</v>
      </c>
      <c r="I472" s="15" t="s">
        <v>48</v>
      </c>
      <c r="J472" s="17">
        <v>194</v>
      </c>
      <c r="K472" s="15" t="s">
        <v>233</v>
      </c>
      <c r="L472" s="27">
        <v>36</v>
      </c>
      <c r="M472" s="28">
        <v>14</v>
      </c>
      <c r="N472" s="28">
        <v>58</v>
      </c>
      <c r="O472" s="29" t="s">
        <v>345</v>
      </c>
      <c r="P472" s="16">
        <v>78</v>
      </c>
      <c r="Q472" s="16">
        <v>98</v>
      </c>
      <c r="R472" s="15" t="s">
        <v>80</v>
      </c>
      <c r="S472" s="16">
        <v>60</v>
      </c>
      <c r="T472" s="15" t="s">
        <v>129</v>
      </c>
      <c r="U472">
        <f t="shared" si="7"/>
        <v>6.2831999999999999</v>
      </c>
    </row>
    <row r="473" spans="1:21" x14ac:dyDescent="0.3">
      <c r="A473" s="14">
        <v>42111</v>
      </c>
      <c r="B473" s="15" t="s">
        <v>45</v>
      </c>
      <c r="C473" s="15" t="s">
        <v>46</v>
      </c>
      <c r="D473" s="15" t="s">
        <v>47</v>
      </c>
      <c r="E473" s="16">
        <v>170</v>
      </c>
      <c r="F473" s="17">
        <v>132</v>
      </c>
      <c r="G473" s="17">
        <v>108</v>
      </c>
      <c r="H473" s="17">
        <v>103</v>
      </c>
      <c r="I473" s="15" t="s">
        <v>627</v>
      </c>
      <c r="J473" s="17">
        <v>161</v>
      </c>
      <c r="K473" s="15" t="s">
        <v>628</v>
      </c>
      <c r="L473" s="29" t="s">
        <v>116</v>
      </c>
      <c r="M473" s="28">
        <v>11</v>
      </c>
      <c r="N473" s="28">
        <v>58</v>
      </c>
      <c r="O473" s="29" t="s">
        <v>117</v>
      </c>
      <c r="P473" s="16">
        <v>88</v>
      </c>
      <c r="Q473" s="16">
        <v>99</v>
      </c>
      <c r="R473" s="15" t="s">
        <v>430</v>
      </c>
      <c r="S473" s="16">
        <v>72</v>
      </c>
      <c r="T473" s="15" t="s">
        <v>182</v>
      </c>
      <c r="U473">
        <f t="shared" si="7"/>
        <v>0.69813333333333338</v>
      </c>
    </row>
    <row r="474" spans="1:21" x14ac:dyDescent="0.3">
      <c r="A474" s="14">
        <v>42112</v>
      </c>
      <c r="B474" s="15" t="s">
        <v>45</v>
      </c>
      <c r="C474" s="15" t="s">
        <v>46</v>
      </c>
      <c r="D474" s="15" t="s">
        <v>47</v>
      </c>
      <c r="E474" s="16">
        <v>170</v>
      </c>
      <c r="F474" s="17">
        <v>128</v>
      </c>
      <c r="G474" s="17">
        <v>96</v>
      </c>
      <c r="H474" s="17">
        <v>88</v>
      </c>
      <c r="I474" s="15" t="s">
        <v>51</v>
      </c>
      <c r="J474" s="17">
        <v>169</v>
      </c>
      <c r="K474" s="15" t="s">
        <v>352</v>
      </c>
      <c r="L474" s="29" t="s">
        <v>116</v>
      </c>
      <c r="M474" s="28">
        <v>8</v>
      </c>
      <c r="N474" s="28">
        <v>67</v>
      </c>
      <c r="O474" s="29" t="s">
        <v>264</v>
      </c>
      <c r="P474" s="16">
        <v>82</v>
      </c>
      <c r="Q474" s="16">
        <v>100</v>
      </c>
      <c r="R474" s="15" t="s">
        <v>51</v>
      </c>
      <c r="S474" s="16">
        <v>56</v>
      </c>
      <c r="T474" s="15" t="s">
        <v>148</v>
      </c>
      <c r="U474">
        <f t="shared" si="7"/>
        <v>0.69813333333333338</v>
      </c>
    </row>
    <row r="475" spans="1:21" x14ac:dyDescent="0.3">
      <c r="A475" s="14">
        <v>42113</v>
      </c>
      <c r="B475" s="15" t="s">
        <v>45</v>
      </c>
      <c r="C475" s="15" t="s">
        <v>46</v>
      </c>
      <c r="D475" s="15" t="s">
        <v>47</v>
      </c>
      <c r="E475" s="16">
        <v>170</v>
      </c>
      <c r="F475" s="17">
        <v>127</v>
      </c>
      <c r="G475" s="17">
        <v>42</v>
      </c>
      <c r="H475" s="17">
        <v>85</v>
      </c>
      <c r="I475" s="15" t="s">
        <v>629</v>
      </c>
      <c r="J475" s="17">
        <v>169</v>
      </c>
      <c r="K475" s="15" t="s">
        <v>611</v>
      </c>
      <c r="L475" s="27">
        <v>35</v>
      </c>
      <c r="M475" s="28">
        <v>6</v>
      </c>
      <c r="N475" s="28">
        <v>56</v>
      </c>
      <c r="O475" s="29" t="s">
        <v>64</v>
      </c>
      <c r="P475" s="16">
        <v>85</v>
      </c>
      <c r="Q475" s="16">
        <v>100</v>
      </c>
      <c r="R475" s="15" t="s">
        <v>108</v>
      </c>
      <c r="S475" s="16">
        <v>56</v>
      </c>
      <c r="T475" s="15" t="s">
        <v>133</v>
      </c>
      <c r="U475">
        <f t="shared" si="7"/>
        <v>6.1086666666666662</v>
      </c>
    </row>
    <row r="476" spans="1:21" x14ac:dyDescent="0.3">
      <c r="A476" s="14">
        <v>42114</v>
      </c>
      <c r="B476" s="15" t="s">
        <v>45</v>
      </c>
      <c r="C476" s="15" t="s">
        <v>46</v>
      </c>
      <c r="D476" s="15" t="s">
        <v>47</v>
      </c>
      <c r="E476" s="16">
        <v>170</v>
      </c>
      <c r="F476" s="17">
        <v>136</v>
      </c>
      <c r="G476" s="17">
        <v>0</v>
      </c>
      <c r="H476" s="17">
        <v>83</v>
      </c>
      <c r="I476" s="15" t="s">
        <v>380</v>
      </c>
      <c r="J476" s="17">
        <v>189</v>
      </c>
      <c r="K476" s="15" t="s">
        <v>414</v>
      </c>
      <c r="L476" s="29" t="s">
        <v>263</v>
      </c>
      <c r="M476" s="28">
        <v>11</v>
      </c>
      <c r="N476" s="28">
        <v>56</v>
      </c>
      <c r="O476" s="29" t="s">
        <v>215</v>
      </c>
      <c r="P476" s="16">
        <v>78</v>
      </c>
      <c r="Q476" s="16">
        <v>100</v>
      </c>
      <c r="R476" s="15" t="s">
        <v>51</v>
      </c>
      <c r="S476" s="16">
        <v>61</v>
      </c>
      <c r="T476" s="15" t="s">
        <v>117</v>
      </c>
      <c r="U476">
        <f t="shared" si="7"/>
        <v>0.17453333333333335</v>
      </c>
    </row>
    <row r="477" spans="1:21" x14ac:dyDescent="0.3">
      <c r="A477" s="14">
        <v>42115</v>
      </c>
      <c r="B477" s="15" t="s">
        <v>45</v>
      </c>
      <c r="C477" s="15" t="s">
        <v>46</v>
      </c>
      <c r="D477" s="15" t="s">
        <v>47</v>
      </c>
      <c r="E477" s="16">
        <v>170</v>
      </c>
      <c r="F477" s="17">
        <v>171</v>
      </c>
      <c r="G477" s="17">
        <v>0</v>
      </c>
      <c r="H477" s="17">
        <v>94</v>
      </c>
      <c r="I477" s="15" t="s">
        <v>115</v>
      </c>
      <c r="J477" s="17">
        <v>248</v>
      </c>
      <c r="K477" s="15" t="s">
        <v>420</v>
      </c>
      <c r="L477" s="27" t="s">
        <v>1194</v>
      </c>
      <c r="M477" s="28">
        <v>19</v>
      </c>
      <c r="N477" s="28">
        <v>61</v>
      </c>
      <c r="O477" s="29" t="s">
        <v>129</v>
      </c>
      <c r="P477" s="16">
        <v>70</v>
      </c>
      <c r="Q477" s="16">
        <v>99</v>
      </c>
      <c r="R477" s="15" t="s">
        <v>86</v>
      </c>
      <c r="S477" s="16">
        <v>45</v>
      </c>
      <c r="T477" s="15" t="s">
        <v>64</v>
      </c>
      <c r="U477" t="e">
        <f t="shared" si="7"/>
        <v>#VALUE!</v>
      </c>
    </row>
    <row r="478" spans="1:21" x14ac:dyDescent="0.3">
      <c r="A478" s="14">
        <v>42116</v>
      </c>
      <c r="B478" s="15" t="s">
        <v>45</v>
      </c>
      <c r="C478" s="15" t="s">
        <v>46</v>
      </c>
      <c r="D478" s="15" t="s">
        <v>47</v>
      </c>
      <c r="E478" s="16">
        <v>170</v>
      </c>
      <c r="F478" s="17">
        <v>177</v>
      </c>
      <c r="G478" s="17">
        <v>42</v>
      </c>
      <c r="H478" s="17">
        <v>113</v>
      </c>
      <c r="I478" s="15" t="s">
        <v>630</v>
      </c>
      <c r="J478" s="17">
        <v>241</v>
      </c>
      <c r="K478" s="15" t="s">
        <v>352</v>
      </c>
      <c r="L478" s="27">
        <v>22</v>
      </c>
      <c r="M478" s="28">
        <v>8</v>
      </c>
      <c r="N478" s="28">
        <v>133</v>
      </c>
      <c r="O478" s="29" t="s">
        <v>202</v>
      </c>
      <c r="P478" s="16">
        <v>73</v>
      </c>
      <c r="Q478" s="16">
        <v>99</v>
      </c>
      <c r="R478" s="15" t="s">
        <v>51</v>
      </c>
      <c r="S478" s="16">
        <v>36</v>
      </c>
      <c r="T478" s="15" t="s">
        <v>118</v>
      </c>
      <c r="U478">
        <f t="shared" si="7"/>
        <v>3.8397333333333332</v>
      </c>
    </row>
    <row r="479" spans="1:21" x14ac:dyDescent="0.3">
      <c r="A479" s="14">
        <v>42117</v>
      </c>
      <c r="B479" s="15" t="s">
        <v>45</v>
      </c>
      <c r="C479" s="15" t="s">
        <v>46</v>
      </c>
      <c r="D479" s="15" t="s">
        <v>47</v>
      </c>
      <c r="E479" s="16">
        <v>170</v>
      </c>
      <c r="F479" s="17">
        <v>154</v>
      </c>
      <c r="G479" s="17">
        <v>0</v>
      </c>
      <c r="H479" s="17">
        <v>102</v>
      </c>
      <c r="I479" s="15" t="s">
        <v>631</v>
      </c>
      <c r="J479" s="17">
        <v>206</v>
      </c>
      <c r="K479" s="15" t="s">
        <v>599</v>
      </c>
      <c r="L479" s="27" t="s">
        <v>1194</v>
      </c>
      <c r="M479" s="28">
        <v>14</v>
      </c>
      <c r="N479" s="28">
        <v>61</v>
      </c>
      <c r="O479" s="29" t="s">
        <v>121</v>
      </c>
      <c r="P479" s="16">
        <v>71</v>
      </c>
      <c r="Q479" s="16">
        <v>99</v>
      </c>
      <c r="R479" s="15" t="s">
        <v>543</v>
      </c>
      <c r="S479" s="16">
        <v>54</v>
      </c>
      <c r="T479" s="15" t="s">
        <v>277</v>
      </c>
      <c r="U479" t="e">
        <f t="shared" si="7"/>
        <v>#VALUE!</v>
      </c>
    </row>
    <row r="480" spans="1:21" x14ac:dyDescent="0.3">
      <c r="A480" s="14">
        <v>42118</v>
      </c>
      <c r="B480" s="15" t="s">
        <v>45</v>
      </c>
      <c r="C480" s="15" t="s">
        <v>46</v>
      </c>
      <c r="D480" s="15" t="s">
        <v>47</v>
      </c>
      <c r="E480" s="16">
        <v>170</v>
      </c>
      <c r="F480" s="17">
        <v>154</v>
      </c>
      <c r="G480" s="17">
        <v>12</v>
      </c>
      <c r="H480" s="17">
        <v>123</v>
      </c>
      <c r="I480" s="15" t="s">
        <v>325</v>
      </c>
      <c r="J480" s="17">
        <v>186</v>
      </c>
      <c r="K480" s="15" t="s">
        <v>288</v>
      </c>
      <c r="L480" s="29" t="s">
        <v>84</v>
      </c>
      <c r="M480" s="28">
        <v>6</v>
      </c>
      <c r="N480" s="28">
        <v>42</v>
      </c>
      <c r="O480" s="29" t="s">
        <v>439</v>
      </c>
      <c r="P480" s="16">
        <v>86</v>
      </c>
      <c r="Q480" s="16">
        <v>99</v>
      </c>
      <c r="R480" s="15" t="s">
        <v>51</v>
      </c>
      <c r="S480" s="16">
        <v>68</v>
      </c>
      <c r="T480" s="15" t="s">
        <v>121</v>
      </c>
      <c r="U480">
        <f t="shared" si="7"/>
        <v>0.34906666666666669</v>
      </c>
    </row>
    <row r="481" spans="1:21" x14ac:dyDescent="0.3">
      <c r="A481" s="14">
        <v>42119</v>
      </c>
      <c r="B481" s="15" t="s">
        <v>45</v>
      </c>
      <c r="C481" s="15" t="s">
        <v>46</v>
      </c>
      <c r="D481" s="15" t="s">
        <v>47</v>
      </c>
      <c r="E481" s="16">
        <v>170</v>
      </c>
      <c r="F481" s="17">
        <v>170</v>
      </c>
      <c r="G481" s="17">
        <v>32</v>
      </c>
      <c r="H481" s="17">
        <v>111</v>
      </c>
      <c r="I481" s="15" t="s">
        <v>588</v>
      </c>
      <c r="J481" s="17">
        <v>228</v>
      </c>
      <c r="K481" s="15" t="s">
        <v>50</v>
      </c>
      <c r="L481" s="27">
        <v>28</v>
      </c>
      <c r="M481" s="28">
        <v>6</v>
      </c>
      <c r="N481" s="28">
        <v>64</v>
      </c>
      <c r="O481" s="29" t="s">
        <v>81</v>
      </c>
      <c r="P481" s="16">
        <v>82</v>
      </c>
      <c r="Q481" s="16">
        <v>100</v>
      </c>
      <c r="R481" s="15" t="s">
        <v>51</v>
      </c>
      <c r="S481" s="16">
        <v>44</v>
      </c>
      <c r="T481" s="15" t="s">
        <v>52</v>
      </c>
      <c r="U481">
        <f t="shared" si="7"/>
        <v>4.8869333333333334</v>
      </c>
    </row>
    <row r="482" spans="1:21" x14ac:dyDescent="0.3">
      <c r="A482" s="14">
        <v>42120</v>
      </c>
      <c r="B482" s="15" t="s">
        <v>45</v>
      </c>
      <c r="C482" s="15" t="s">
        <v>46</v>
      </c>
      <c r="D482" s="15" t="s">
        <v>47</v>
      </c>
      <c r="E482" s="16">
        <v>170</v>
      </c>
      <c r="F482" s="17">
        <v>142</v>
      </c>
      <c r="G482" s="17">
        <v>208</v>
      </c>
      <c r="H482" s="17">
        <v>100</v>
      </c>
      <c r="I482" s="15" t="s">
        <v>632</v>
      </c>
      <c r="J482" s="17">
        <v>184</v>
      </c>
      <c r="K482" s="15" t="s">
        <v>352</v>
      </c>
      <c r="L482" s="29" t="s">
        <v>102</v>
      </c>
      <c r="M482" s="28">
        <v>8</v>
      </c>
      <c r="N482" s="28">
        <v>53</v>
      </c>
      <c r="O482" s="29" t="s">
        <v>113</v>
      </c>
      <c r="P482" s="16">
        <v>92</v>
      </c>
      <c r="Q482" s="16">
        <v>100</v>
      </c>
      <c r="R482" s="15" t="s">
        <v>51</v>
      </c>
      <c r="S482" s="16">
        <v>64</v>
      </c>
      <c r="T482" s="15" t="s">
        <v>277</v>
      </c>
      <c r="U482">
        <f t="shared" si="7"/>
        <v>0.8726666666666667</v>
      </c>
    </row>
    <row r="483" spans="1:21" x14ac:dyDescent="0.3">
      <c r="A483" s="14">
        <v>42121</v>
      </c>
      <c r="B483" s="15" t="s">
        <v>45</v>
      </c>
      <c r="C483" s="15" t="s">
        <v>46</v>
      </c>
      <c r="D483" s="15" t="s">
        <v>47</v>
      </c>
      <c r="E483" s="16">
        <v>170</v>
      </c>
      <c r="F483" s="17">
        <v>122</v>
      </c>
      <c r="G483" s="17">
        <v>170</v>
      </c>
      <c r="H483" s="17">
        <v>100</v>
      </c>
      <c r="I483" s="15" t="s">
        <v>51</v>
      </c>
      <c r="J483" s="17">
        <v>144</v>
      </c>
      <c r="K483" s="15" t="s">
        <v>95</v>
      </c>
      <c r="L483" s="27">
        <v>22</v>
      </c>
      <c r="M483" s="28">
        <v>3</v>
      </c>
      <c r="N483" s="28">
        <v>67</v>
      </c>
      <c r="O483" s="29" t="s">
        <v>179</v>
      </c>
      <c r="P483" s="16">
        <v>94</v>
      </c>
      <c r="Q483" s="16">
        <v>99</v>
      </c>
      <c r="R483" s="15" t="s">
        <v>51</v>
      </c>
      <c r="S483" s="16">
        <v>79</v>
      </c>
      <c r="T483" s="15" t="s">
        <v>61</v>
      </c>
      <c r="U483">
        <f t="shared" si="7"/>
        <v>3.8397333333333332</v>
      </c>
    </row>
    <row r="484" spans="1:21" x14ac:dyDescent="0.3">
      <c r="A484" s="14">
        <v>42122</v>
      </c>
      <c r="B484" s="15" t="s">
        <v>45</v>
      </c>
      <c r="C484" s="15" t="s">
        <v>46</v>
      </c>
      <c r="D484" s="15" t="s">
        <v>47</v>
      </c>
      <c r="E484" s="16">
        <v>170</v>
      </c>
      <c r="F484" s="17">
        <v>126</v>
      </c>
      <c r="G484" s="17">
        <v>20</v>
      </c>
      <c r="H484" s="17">
        <v>90</v>
      </c>
      <c r="I484" s="15" t="s">
        <v>221</v>
      </c>
      <c r="J484" s="17">
        <v>161</v>
      </c>
      <c r="K484" s="15" t="s">
        <v>633</v>
      </c>
      <c r="L484" s="29" t="s">
        <v>116</v>
      </c>
      <c r="M484" s="28">
        <v>8</v>
      </c>
      <c r="N484" s="28">
        <v>53</v>
      </c>
      <c r="O484" s="29" t="s">
        <v>94</v>
      </c>
      <c r="P484" s="16">
        <v>76</v>
      </c>
      <c r="Q484" s="16">
        <v>100</v>
      </c>
      <c r="R484" s="15" t="s">
        <v>159</v>
      </c>
      <c r="S484" s="16">
        <v>59</v>
      </c>
      <c r="T484" s="15" t="s">
        <v>129</v>
      </c>
      <c r="U484">
        <f t="shared" si="7"/>
        <v>0.69813333333333338</v>
      </c>
    </row>
    <row r="485" spans="1:21" x14ac:dyDescent="0.3">
      <c r="A485" s="14">
        <v>42123</v>
      </c>
      <c r="B485" s="15" t="s">
        <v>45</v>
      </c>
      <c r="C485" s="15" t="s">
        <v>46</v>
      </c>
      <c r="D485" s="15" t="s">
        <v>47</v>
      </c>
      <c r="E485" s="16">
        <v>170</v>
      </c>
      <c r="F485" s="17">
        <v>138</v>
      </c>
      <c r="G485" s="17">
        <v>2</v>
      </c>
      <c r="H485" s="17">
        <v>98</v>
      </c>
      <c r="I485" s="15" t="s">
        <v>634</v>
      </c>
      <c r="J485" s="17">
        <v>177</v>
      </c>
      <c r="K485" s="15" t="s">
        <v>91</v>
      </c>
      <c r="L485" s="29" t="s">
        <v>84</v>
      </c>
      <c r="M485" s="28">
        <v>8</v>
      </c>
      <c r="N485" s="28">
        <v>64</v>
      </c>
      <c r="O485" s="29" t="s">
        <v>61</v>
      </c>
      <c r="P485" s="16">
        <v>74</v>
      </c>
      <c r="Q485" s="16">
        <v>100</v>
      </c>
      <c r="R485" s="15" t="s">
        <v>51</v>
      </c>
      <c r="S485" s="16">
        <v>51</v>
      </c>
      <c r="T485" s="15" t="s">
        <v>264</v>
      </c>
      <c r="U485">
        <f t="shared" si="7"/>
        <v>0.34906666666666669</v>
      </c>
    </row>
    <row r="486" spans="1:21" x14ac:dyDescent="0.3">
      <c r="A486" s="14">
        <v>42124</v>
      </c>
      <c r="B486" s="15" t="s">
        <v>45</v>
      </c>
      <c r="C486" s="15" t="s">
        <v>46</v>
      </c>
      <c r="D486" s="15" t="s">
        <v>47</v>
      </c>
      <c r="E486" s="16">
        <v>170</v>
      </c>
      <c r="F486" s="17">
        <v>170</v>
      </c>
      <c r="G486" s="17">
        <v>70</v>
      </c>
      <c r="H486" s="17">
        <v>94</v>
      </c>
      <c r="I486" s="15" t="s">
        <v>635</v>
      </c>
      <c r="J486" s="17">
        <v>247</v>
      </c>
      <c r="K486" s="15" t="s">
        <v>217</v>
      </c>
      <c r="L486" s="27">
        <v>36</v>
      </c>
      <c r="M486" s="28">
        <v>3</v>
      </c>
      <c r="N486" s="28">
        <v>56</v>
      </c>
      <c r="O486" s="29" t="s">
        <v>135</v>
      </c>
      <c r="P486" s="16">
        <v>73</v>
      </c>
      <c r="Q486" s="16">
        <v>98</v>
      </c>
      <c r="R486" s="15" t="s">
        <v>51</v>
      </c>
      <c r="S486" s="16">
        <v>47</v>
      </c>
      <c r="T486" s="15" t="s">
        <v>52</v>
      </c>
      <c r="U486">
        <f t="shared" si="7"/>
        <v>6.2831999999999999</v>
      </c>
    </row>
    <row r="487" spans="1:21" x14ac:dyDescent="0.3">
      <c r="A487" s="14">
        <v>42125</v>
      </c>
      <c r="B487" s="15" t="s">
        <v>45</v>
      </c>
      <c r="C487" s="15" t="s">
        <v>46</v>
      </c>
      <c r="D487" s="15" t="s">
        <v>47</v>
      </c>
      <c r="E487" s="16">
        <v>170</v>
      </c>
      <c r="F487" s="17">
        <v>202</v>
      </c>
      <c r="G487" s="17">
        <v>4</v>
      </c>
      <c r="H487" s="17">
        <v>148</v>
      </c>
      <c r="I487" s="15" t="s">
        <v>51</v>
      </c>
      <c r="J487" s="17">
        <v>256</v>
      </c>
      <c r="K487" s="15" t="s">
        <v>186</v>
      </c>
      <c r="L487" s="29" t="s">
        <v>263</v>
      </c>
      <c r="M487" s="28">
        <v>8</v>
      </c>
      <c r="N487" s="28">
        <v>61</v>
      </c>
      <c r="O487" s="29" t="s">
        <v>388</v>
      </c>
      <c r="P487" s="16">
        <v>84</v>
      </c>
      <c r="Q487" s="16">
        <v>99</v>
      </c>
      <c r="R487" s="15" t="s">
        <v>51</v>
      </c>
      <c r="S487" s="16">
        <v>48</v>
      </c>
      <c r="T487" s="15" t="s">
        <v>213</v>
      </c>
      <c r="U487">
        <f t="shared" si="7"/>
        <v>0.17453333333333335</v>
      </c>
    </row>
    <row r="488" spans="1:21" x14ac:dyDescent="0.3">
      <c r="A488" s="14">
        <v>42126</v>
      </c>
      <c r="B488" s="15" t="s">
        <v>45</v>
      </c>
      <c r="C488" s="15" t="s">
        <v>46</v>
      </c>
      <c r="D488" s="15" t="s">
        <v>47</v>
      </c>
      <c r="E488" s="16">
        <v>170</v>
      </c>
      <c r="F488" s="17">
        <v>186</v>
      </c>
      <c r="G488" s="17">
        <v>0</v>
      </c>
      <c r="H488" s="17">
        <v>142</v>
      </c>
      <c r="I488" s="15" t="s">
        <v>636</v>
      </c>
      <c r="J488" s="17">
        <v>230</v>
      </c>
      <c r="K488" s="15" t="s">
        <v>637</v>
      </c>
      <c r="L488" s="29" t="s">
        <v>102</v>
      </c>
      <c r="M488" s="28">
        <v>6</v>
      </c>
      <c r="N488" s="28">
        <v>50</v>
      </c>
      <c r="O488" s="29" t="s">
        <v>638</v>
      </c>
      <c r="P488" s="16">
        <v>88</v>
      </c>
      <c r="Q488" s="16">
        <v>98</v>
      </c>
      <c r="R488" s="15" t="s">
        <v>51</v>
      </c>
      <c r="S488" s="16">
        <v>34</v>
      </c>
      <c r="T488" s="15" t="s">
        <v>69</v>
      </c>
      <c r="U488">
        <f t="shared" si="7"/>
        <v>0.8726666666666667</v>
      </c>
    </row>
    <row r="489" spans="1:21" x14ac:dyDescent="0.3">
      <c r="A489" s="14">
        <v>42127</v>
      </c>
      <c r="B489" s="15" t="s">
        <v>45</v>
      </c>
      <c r="C489" s="15" t="s">
        <v>46</v>
      </c>
      <c r="D489" s="15" t="s">
        <v>47</v>
      </c>
      <c r="E489" s="16">
        <v>170</v>
      </c>
      <c r="F489" s="17">
        <v>180</v>
      </c>
      <c r="G489" s="17">
        <v>62</v>
      </c>
      <c r="H489" s="17">
        <v>142</v>
      </c>
      <c r="I489" s="15" t="s">
        <v>394</v>
      </c>
      <c r="J489" s="17">
        <v>218</v>
      </c>
      <c r="K489" s="15" t="s">
        <v>354</v>
      </c>
      <c r="L489" s="27">
        <v>20</v>
      </c>
      <c r="M489" s="28">
        <v>14</v>
      </c>
      <c r="N489" s="28">
        <v>125</v>
      </c>
      <c r="O489" s="29" t="s">
        <v>166</v>
      </c>
      <c r="P489" s="16">
        <v>76</v>
      </c>
      <c r="Q489" s="16">
        <v>98</v>
      </c>
      <c r="R489" s="15" t="s">
        <v>249</v>
      </c>
      <c r="S489" s="16">
        <v>44</v>
      </c>
      <c r="T489" s="15" t="s">
        <v>578</v>
      </c>
      <c r="U489">
        <f t="shared" si="7"/>
        <v>3.4906666666666668</v>
      </c>
    </row>
    <row r="490" spans="1:21" x14ac:dyDescent="0.3">
      <c r="A490" s="14">
        <v>42128</v>
      </c>
      <c r="B490" s="15" t="s">
        <v>45</v>
      </c>
      <c r="C490" s="15" t="s">
        <v>46</v>
      </c>
      <c r="D490" s="15" t="s">
        <v>47</v>
      </c>
      <c r="E490" s="16">
        <v>170</v>
      </c>
      <c r="F490" s="17">
        <v>188</v>
      </c>
      <c r="G490" s="17">
        <v>22</v>
      </c>
      <c r="H490" s="17">
        <v>139</v>
      </c>
      <c r="I490" s="15" t="s">
        <v>51</v>
      </c>
      <c r="J490" s="17">
        <v>237</v>
      </c>
      <c r="K490" s="15" t="s">
        <v>197</v>
      </c>
      <c r="L490" s="27">
        <v>24</v>
      </c>
      <c r="M490" s="28">
        <v>8</v>
      </c>
      <c r="N490" s="28">
        <v>144</v>
      </c>
      <c r="O490" s="29" t="s">
        <v>300</v>
      </c>
      <c r="P490" s="16">
        <v>72</v>
      </c>
      <c r="Q490" s="16">
        <v>100</v>
      </c>
      <c r="R490" s="15" t="s">
        <v>51</v>
      </c>
      <c r="S490" s="16">
        <v>34</v>
      </c>
      <c r="T490" s="15" t="s">
        <v>300</v>
      </c>
      <c r="U490">
        <f t="shared" si="7"/>
        <v>4.1887999999999996</v>
      </c>
    </row>
    <row r="491" spans="1:21" x14ac:dyDescent="0.3">
      <c r="A491" s="14">
        <v>42129</v>
      </c>
      <c r="B491" s="15" t="s">
        <v>45</v>
      </c>
      <c r="C491" s="15" t="s">
        <v>46</v>
      </c>
      <c r="D491" s="15" t="s">
        <v>47</v>
      </c>
      <c r="E491" s="16">
        <v>170</v>
      </c>
      <c r="F491" s="17">
        <v>140</v>
      </c>
      <c r="G491" s="17">
        <v>30</v>
      </c>
      <c r="H491" s="17">
        <v>93</v>
      </c>
      <c r="I491" s="15" t="s">
        <v>348</v>
      </c>
      <c r="J491" s="17">
        <v>187</v>
      </c>
      <c r="K491" s="15" t="s">
        <v>117</v>
      </c>
      <c r="L491" s="27">
        <v>32</v>
      </c>
      <c r="M491" s="28">
        <v>6</v>
      </c>
      <c r="N491" s="28">
        <v>78</v>
      </c>
      <c r="O491" s="29" t="s">
        <v>286</v>
      </c>
      <c r="P491" s="16">
        <v>74</v>
      </c>
      <c r="Q491" s="16">
        <v>99</v>
      </c>
      <c r="R491" s="15" t="s">
        <v>51</v>
      </c>
      <c r="S491" s="16">
        <v>50</v>
      </c>
      <c r="T491" s="15" t="s">
        <v>133</v>
      </c>
      <c r="U491">
        <f t="shared" si="7"/>
        <v>5.5850666666666671</v>
      </c>
    </row>
    <row r="492" spans="1:21" x14ac:dyDescent="0.3">
      <c r="A492" s="14">
        <v>42130</v>
      </c>
      <c r="B492" s="15" t="s">
        <v>45</v>
      </c>
      <c r="C492" s="15" t="s">
        <v>46</v>
      </c>
      <c r="D492" s="15" t="s">
        <v>47</v>
      </c>
      <c r="E492" s="16">
        <v>170</v>
      </c>
      <c r="F492" s="17">
        <v>132</v>
      </c>
      <c r="G492" s="17">
        <v>0</v>
      </c>
      <c r="H492" s="17">
        <v>79</v>
      </c>
      <c r="I492" s="15" t="s">
        <v>100</v>
      </c>
      <c r="J492" s="17">
        <v>185</v>
      </c>
      <c r="K492" s="15" t="s">
        <v>512</v>
      </c>
      <c r="L492" s="27">
        <v>36</v>
      </c>
      <c r="M492" s="28">
        <v>19</v>
      </c>
      <c r="N492" s="28">
        <v>67</v>
      </c>
      <c r="O492" s="29" t="s">
        <v>215</v>
      </c>
      <c r="P492" s="16">
        <v>66</v>
      </c>
      <c r="Q492" s="16">
        <v>99</v>
      </c>
      <c r="R492" s="15" t="s">
        <v>51</v>
      </c>
      <c r="S492" s="16">
        <v>44</v>
      </c>
      <c r="T492" s="15" t="s">
        <v>264</v>
      </c>
      <c r="U492">
        <f t="shared" si="7"/>
        <v>6.2831999999999999</v>
      </c>
    </row>
    <row r="493" spans="1:21" x14ac:dyDescent="0.3">
      <c r="A493" s="14">
        <v>42131</v>
      </c>
      <c r="B493" s="15" t="s">
        <v>45</v>
      </c>
      <c r="C493" s="15" t="s">
        <v>46</v>
      </c>
      <c r="D493" s="15" t="s">
        <v>47</v>
      </c>
      <c r="E493" s="16">
        <v>170</v>
      </c>
      <c r="F493" s="17">
        <v>162</v>
      </c>
      <c r="G493" s="17">
        <v>16</v>
      </c>
      <c r="H493" s="17">
        <v>74</v>
      </c>
      <c r="I493" s="15" t="s">
        <v>639</v>
      </c>
      <c r="J493" s="17">
        <v>251</v>
      </c>
      <c r="K493" s="15" t="s">
        <v>71</v>
      </c>
      <c r="L493" s="27">
        <v>25</v>
      </c>
      <c r="M493" s="28">
        <v>14</v>
      </c>
      <c r="N493" s="28">
        <v>67</v>
      </c>
      <c r="O493" s="29" t="s">
        <v>240</v>
      </c>
      <c r="P493" s="16">
        <v>66</v>
      </c>
      <c r="Q493" s="16">
        <v>99</v>
      </c>
      <c r="R493" s="15" t="s">
        <v>460</v>
      </c>
      <c r="S493" s="16">
        <v>35</v>
      </c>
      <c r="T493" s="15" t="s">
        <v>186</v>
      </c>
      <c r="U493">
        <f t="shared" si="7"/>
        <v>4.3633333333333333</v>
      </c>
    </row>
    <row r="494" spans="1:21" x14ac:dyDescent="0.3">
      <c r="A494" s="14">
        <v>42132</v>
      </c>
      <c r="B494" s="15" t="s">
        <v>45</v>
      </c>
      <c r="C494" s="15" t="s">
        <v>46</v>
      </c>
      <c r="D494" s="15" t="s">
        <v>47</v>
      </c>
      <c r="E494" s="16">
        <v>170</v>
      </c>
      <c r="F494" s="17">
        <v>180</v>
      </c>
      <c r="G494" s="17">
        <v>0</v>
      </c>
      <c r="H494" s="17">
        <v>112</v>
      </c>
      <c r="I494" s="15" t="s">
        <v>425</v>
      </c>
      <c r="J494" s="17">
        <v>248</v>
      </c>
      <c r="K494" s="15" t="s">
        <v>285</v>
      </c>
      <c r="L494" s="27" t="s">
        <v>1194</v>
      </c>
      <c r="M494" s="28">
        <v>14</v>
      </c>
      <c r="N494" s="28">
        <v>69</v>
      </c>
      <c r="O494" s="29" t="s">
        <v>51</v>
      </c>
      <c r="P494" s="16">
        <v>72</v>
      </c>
      <c r="Q494" s="16">
        <v>100</v>
      </c>
      <c r="R494" s="15" t="s">
        <v>258</v>
      </c>
      <c r="S494" s="16">
        <v>46</v>
      </c>
      <c r="T494" s="15" t="s">
        <v>169</v>
      </c>
      <c r="U494" t="e">
        <f t="shared" si="7"/>
        <v>#VALUE!</v>
      </c>
    </row>
    <row r="495" spans="1:21" x14ac:dyDescent="0.3">
      <c r="A495" s="14">
        <v>42133</v>
      </c>
      <c r="B495" s="15" t="s">
        <v>45</v>
      </c>
      <c r="C495" s="15" t="s">
        <v>46</v>
      </c>
      <c r="D495" s="15" t="s">
        <v>47</v>
      </c>
      <c r="E495" s="16">
        <v>170</v>
      </c>
      <c r="F495" s="17">
        <v>177</v>
      </c>
      <c r="G495" s="17">
        <v>0</v>
      </c>
      <c r="H495" s="17">
        <v>136</v>
      </c>
      <c r="I495" s="15" t="s">
        <v>640</v>
      </c>
      <c r="J495" s="17">
        <v>218</v>
      </c>
      <c r="K495" s="15" t="s">
        <v>326</v>
      </c>
      <c r="L495" s="29" t="s">
        <v>218</v>
      </c>
      <c r="M495" s="28">
        <v>11</v>
      </c>
      <c r="N495" s="28">
        <v>67</v>
      </c>
      <c r="O495" s="29" t="s">
        <v>91</v>
      </c>
      <c r="P495" s="16">
        <v>77</v>
      </c>
      <c r="Q495" s="16">
        <v>96</v>
      </c>
      <c r="R495" s="15" t="s">
        <v>51</v>
      </c>
      <c r="S495" s="16">
        <v>59</v>
      </c>
      <c r="T495" s="15" t="s">
        <v>148</v>
      </c>
      <c r="U495">
        <f t="shared" si="7"/>
        <v>0.52359999999999995</v>
      </c>
    </row>
    <row r="496" spans="1:21" x14ac:dyDescent="0.3">
      <c r="A496" s="14">
        <v>42134</v>
      </c>
      <c r="B496" s="15" t="s">
        <v>45</v>
      </c>
      <c r="C496" s="15" t="s">
        <v>46</v>
      </c>
      <c r="D496" s="15" t="s">
        <v>47</v>
      </c>
      <c r="E496" s="16">
        <v>170</v>
      </c>
      <c r="F496" s="17">
        <v>198</v>
      </c>
      <c r="G496" s="17">
        <v>0</v>
      </c>
      <c r="H496" s="17">
        <v>130</v>
      </c>
      <c r="I496" s="15" t="s">
        <v>199</v>
      </c>
      <c r="J496" s="17">
        <v>266</v>
      </c>
      <c r="K496" s="15" t="s">
        <v>641</v>
      </c>
      <c r="L496" s="29" t="s">
        <v>263</v>
      </c>
      <c r="M496" s="28">
        <v>14</v>
      </c>
      <c r="N496" s="28">
        <v>83</v>
      </c>
      <c r="O496" s="29" t="s">
        <v>81</v>
      </c>
      <c r="P496" s="16">
        <v>70</v>
      </c>
      <c r="Q496" s="16">
        <v>97</v>
      </c>
      <c r="R496" s="15" t="s">
        <v>51</v>
      </c>
      <c r="S496" s="16">
        <v>47</v>
      </c>
      <c r="T496" s="15" t="s">
        <v>95</v>
      </c>
      <c r="U496">
        <f t="shared" si="7"/>
        <v>0.17453333333333335</v>
      </c>
    </row>
    <row r="497" spans="1:21" x14ac:dyDescent="0.3">
      <c r="A497" s="14">
        <v>42135</v>
      </c>
      <c r="B497" s="15" t="s">
        <v>45</v>
      </c>
      <c r="C497" s="15" t="s">
        <v>46</v>
      </c>
      <c r="D497" s="15" t="s">
        <v>47</v>
      </c>
      <c r="E497" s="16">
        <v>170</v>
      </c>
      <c r="F497" s="17">
        <v>167</v>
      </c>
      <c r="G497" s="17">
        <v>0</v>
      </c>
      <c r="H497" s="17">
        <v>121</v>
      </c>
      <c r="I497" s="15" t="s">
        <v>642</v>
      </c>
      <c r="J497" s="17">
        <v>213</v>
      </c>
      <c r="K497" s="15" t="s">
        <v>416</v>
      </c>
      <c r="L497" s="27">
        <v>36</v>
      </c>
      <c r="M497" s="28">
        <v>17</v>
      </c>
      <c r="N497" s="28">
        <v>69</v>
      </c>
      <c r="O497" s="29" t="s">
        <v>352</v>
      </c>
      <c r="P497" s="16">
        <v>81</v>
      </c>
      <c r="Q497" s="16">
        <v>99</v>
      </c>
      <c r="R497" s="15" t="s">
        <v>174</v>
      </c>
      <c r="S497" s="16">
        <v>67</v>
      </c>
      <c r="T497" s="15" t="s">
        <v>186</v>
      </c>
      <c r="U497">
        <f t="shared" si="7"/>
        <v>6.2831999999999999</v>
      </c>
    </row>
    <row r="498" spans="1:21" x14ac:dyDescent="0.3">
      <c r="A498" s="14">
        <v>42136</v>
      </c>
      <c r="B498" s="15" t="s">
        <v>45</v>
      </c>
      <c r="C498" s="15" t="s">
        <v>46</v>
      </c>
      <c r="D498" s="15" t="s">
        <v>47</v>
      </c>
      <c r="E498" s="16">
        <v>170</v>
      </c>
      <c r="F498" s="17">
        <v>176</v>
      </c>
      <c r="G498" s="17">
        <v>0</v>
      </c>
      <c r="H498" s="17">
        <v>122</v>
      </c>
      <c r="I498" s="15" t="s">
        <v>452</v>
      </c>
      <c r="J498" s="17">
        <v>229</v>
      </c>
      <c r="K498" s="15" t="s">
        <v>535</v>
      </c>
      <c r="L498" s="27">
        <v>36</v>
      </c>
      <c r="M498" s="28">
        <v>17</v>
      </c>
      <c r="N498" s="28">
        <v>64</v>
      </c>
      <c r="O498" s="29" t="s">
        <v>202</v>
      </c>
      <c r="P498" s="16">
        <v>82</v>
      </c>
      <c r="Q498" s="16">
        <v>100</v>
      </c>
      <c r="R498" s="15" t="s">
        <v>51</v>
      </c>
      <c r="S498" s="16">
        <v>68</v>
      </c>
      <c r="T498" s="15" t="s">
        <v>128</v>
      </c>
      <c r="U498">
        <f t="shared" si="7"/>
        <v>6.2831999999999999</v>
      </c>
    </row>
    <row r="499" spans="1:21" x14ac:dyDescent="0.3">
      <c r="A499" s="14">
        <v>42137</v>
      </c>
      <c r="B499" s="15" t="s">
        <v>45</v>
      </c>
      <c r="C499" s="15" t="s">
        <v>46</v>
      </c>
      <c r="D499" s="15" t="s">
        <v>47</v>
      </c>
      <c r="E499" s="16">
        <v>170</v>
      </c>
      <c r="F499" s="17">
        <v>178</v>
      </c>
      <c r="G499" s="17">
        <v>0</v>
      </c>
      <c r="H499" s="17">
        <v>118</v>
      </c>
      <c r="I499" s="15" t="s">
        <v>100</v>
      </c>
      <c r="J499" s="17">
        <v>239</v>
      </c>
      <c r="K499" s="15" t="s">
        <v>135</v>
      </c>
      <c r="L499" s="29" t="s">
        <v>263</v>
      </c>
      <c r="M499" s="28">
        <v>17</v>
      </c>
      <c r="N499" s="28">
        <v>61</v>
      </c>
      <c r="O499" s="29" t="s">
        <v>139</v>
      </c>
      <c r="P499" s="16">
        <v>75</v>
      </c>
      <c r="Q499" s="16">
        <v>99</v>
      </c>
      <c r="R499" s="15" t="s">
        <v>51</v>
      </c>
      <c r="S499" s="16">
        <v>58</v>
      </c>
      <c r="T499" s="15" t="s">
        <v>99</v>
      </c>
      <c r="U499">
        <f t="shared" si="7"/>
        <v>0.17453333333333335</v>
      </c>
    </row>
    <row r="500" spans="1:21" x14ac:dyDescent="0.3">
      <c r="A500" s="14">
        <v>42138</v>
      </c>
      <c r="B500" s="15" t="s">
        <v>45</v>
      </c>
      <c r="C500" s="15" t="s">
        <v>46</v>
      </c>
      <c r="D500" s="15" t="s">
        <v>47</v>
      </c>
      <c r="E500" s="16">
        <v>170</v>
      </c>
      <c r="F500" s="17">
        <v>140</v>
      </c>
      <c r="G500" s="17">
        <v>0</v>
      </c>
      <c r="H500" s="17">
        <v>109</v>
      </c>
      <c r="I500" s="15" t="s">
        <v>51</v>
      </c>
      <c r="J500" s="17">
        <v>171</v>
      </c>
      <c r="K500" s="15" t="s">
        <v>643</v>
      </c>
      <c r="L500" s="27">
        <v>26</v>
      </c>
      <c r="M500" s="28">
        <v>17</v>
      </c>
      <c r="N500" s="28">
        <v>67</v>
      </c>
      <c r="O500" s="29" t="s">
        <v>64</v>
      </c>
      <c r="P500" s="16">
        <v>75</v>
      </c>
      <c r="Q500" s="16">
        <v>99</v>
      </c>
      <c r="R500" s="15" t="s">
        <v>51</v>
      </c>
      <c r="S500" s="16">
        <v>51</v>
      </c>
      <c r="T500" s="15" t="s">
        <v>312</v>
      </c>
      <c r="U500">
        <f t="shared" si="7"/>
        <v>4.5378666666666669</v>
      </c>
    </row>
    <row r="501" spans="1:21" x14ac:dyDescent="0.3">
      <c r="A501" s="14">
        <v>42139</v>
      </c>
      <c r="B501" s="15" t="s">
        <v>45</v>
      </c>
      <c r="C501" s="15" t="s">
        <v>46</v>
      </c>
      <c r="D501" s="15" t="s">
        <v>47</v>
      </c>
      <c r="E501" s="16">
        <v>170</v>
      </c>
      <c r="F501" s="17">
        <v>124</v>
      </c>
      <c r="G501" s="17">
        <v>0</v>
      </c>
      <c r="H501" s="17">
        <v>90</v>
      </c>
      <c r="I501" s="15" t="s">
        <v>100</v>
      </c>
      <c r="J501" s="17">
        <v>157</v>
      </c>
      <c r="K501" s="15" t="s">
        <v>295</v>
      </c>
      <c r="L501" s="27">
        <v>27</v>
      </c>
      <c r="M501" s="28">
        <v>14</v>
      </c>
      <c r="N501" s="28">
        <v>64</v>
      </c>
      <c r="O501" s="29" t="s">
        <v>318</v>
      </c>
      <c r="P501" s="16">
        <v>73</v>
      </c>
      <c r="Q501" s="16">
        <v>92</v>
      </c>
      <c r="R501" s="15" t="s">
        <v>100</v>
      </c>
      <c r="S501" s="16">
        <v>57</v>
      </c>
      <c r="T501" s="15" t="s">
        <v>59</v>
      </c>
      <c r="U501">
        <f t="shared" si="7"/>
        <v>4.7123999999999997</v>
      </c>
    </row>
    <row r="502" spans="1:21" x14ac:dyDescent="0.3">
      <c r="A502" s="14">
        <v>42140</v>
      </c>
      <c r="B502" s="15" t="s">
        <v>45</v>
      </c>
      <c r="C502" s="15" t="s">
        <v>46</v>
      </c>
      <c r="D502" s="15" t="s">
        <v>47</v>
      </c>
      <c r="E502" s="16">
        <v>170</v>
      </c>
      <c r="F502" s="17">
        <v>140</v>
      </c>
      <c r="G502" s="17">
        <v>0</v>
      </c>
      <c r="H502" s="17">
        <v>70</v>
      </c>
      <c r="I502" s="15" t="s">
        <v>323</v>
      </c>
      <c r="J502" s="17">
        <v>211</v>
      </c>
      <c r="K502" s="15" t="s">
        <v>420</v>
      </c>
      <c r="L502" s="27">
        <v>36</v>
      </c>
      <c r="M502" s="28">
        <v>17</v>
      </c>
      <c r="N502" s="28">
        <v>58</v>
      </c>
      <c r="O502" s="29" t="s">
        <v>215</v>
      </c>
      <c r="P502" s="16">
        <v>73</v>
      </c>
      <c r="Q502" s="16">
        <v>98</v>
      </c>
      <c r="R502" s="15" t="s">
        <v>644</v>
      </c>
      <c r="S502" s="16">
        <v>53</v>
      </c>
      <c r="T502" s="15" t="s">
        <v>226</v>
      </c>
      <c r="U502">
        <f t="shared" si="7"/>
        <v>6.2831999999999999</v>
      </c>
    </row>
    <row r="503" spans="1:21" x14ac:dyDescent="0.3">
      <c r="A503" s="14">
        <v>42141</v>
      </c>
      <c r="B503" s="15" t="s">
        <v>45</v>
      </c>
      <c r="C503" s="15" t="s">
        <v>46</v>
      </c>
      <c r="D503" s="15" t="s">
        <v>47</v>
      </c>
      <c r="E503" s="16">
        <v>170</v>
      </c>
      <c r="F503" s="17">
        <v>168</v>
      </c>
      <c r="G503" s="17">
        <v>0</v>
      </c>
      <c r="H503" s="17">
        <v>128</v>
      </c>
      <c r="I503" s="15" t="s">
        <v>348</v>
      </c>
      <c r="J503" s="17">
        <v>209</v>
      </c>
      <c r="K503" s="15" t="s">
        <v>77</v>
      </c>
      <c r="L503" s="29" t="s">
        <v>218</v>
      </c>
      <c r="M503" s="28">
        <v>17</v>
      </c>
      <c r="N503" s="28">
        <v>61</v>
      </c>
      <c r="O503" s="29" t="s">
        <v>182</v>
      </c>
      <c r="P503" s="16">
        <v>78</v>
      </c>
      <c r="Q503" s="16">
        <v>93</v>
      </c>
      <c r="R503" s="15" t="s">
        <v>51</v>
      </c>
      <c r="S503" s="16">
        <v>63</v>
      </c>
      <c r="T503" s="15" t="s">
        <v>148</v>
      </c>
      <c r="U503">
        <f t="shared" si="7"/>
        <v>0.52359999999999995</v>
      </c>
    </row>
    <row r="504" spans="1:21" x14ac:dyDescent="0.3">
      <c r="A504" s="14">
        <v>42142</v>
      </c>
      <c r="B504" s="15" t="s">
        <v>45</v>
      </c>
      <c r="C504" s="15" t="s">
        <v>46</v>
      </c>
      <c r="D504" s="15" t="s">
        <v>47</v>
      </c>
      <c r="E504" s="16">
        <v>170</v>
      </c>
      <c r="F504" s="17">
        <v>144</v>
      </c>
      <c r="G504" s="17">
        <v>136</v>
      </c>
      <c r="H504" s="17">
        <v>115</v>
      </c>
      <c r="I504" s="15" t="s">
        <v>470</v>
      </c>
      <c r="J504" s="17">
        <v>172</v>
      </c>
      <c r="K504" s="15" t="s">
        <v>645</v>
      </c>
      <c r="L504" s="29" t="s">
        <v>84</v>
      </c>
      <c r="M504" s="28">
        <v>6</v>
      </c>
      <c r="N504" s="28">
        <v>58</v>
      </c>
      <c r="O504" s="29" t="s">
        <v>64</v>
      </c>
      <c r="P504" s="16">
        <v>79</v>
      </c>
      <c r="Q504" s="16">
        <v>96</v>
      </c>
      <c r="R504" s="15" t="s">
        <v>430</v>
      </c>
      <c r="S504" s="16">
        <v>69</v>
      </c>
      <c r="T504" s="15" t="s">
        <v>146</v>
      </c>
      <c r="U504">
        <f t="shared" si="7"/>
        <v>0.34906666666666669</v>
      </c>
    </row>
    <row r="505" spans="1:21" x14ac:dyDescent="0.3">
      <c r="A505" s="14">
        <v>42143</v>
      </c>
      <c r="B505" s="15" t="s">
        <v>45</v>
      </c>
      <c r="C505" s="15" t="s">
        <v>46</v>
      </c>
      <c r="D505" s="15" t="s">
        <v>47</v>
      </c>
      <c r="E505" s="16">
        <v>170</v>
      </c>
      <c r="F505" s="17">
        <v>115</v>
      </c>
      <c r="G505" s="17">
        <v>4</v>
      </c>
      <c r="H505" s="17">
        <v>90</v>
      </c>
      <c r="I505" s="15" t="s">
        <v>287</v>
      </c>
      <c r="J505" s="17">
        <v>140</v>
      </c>
      <c r="K505" s="15" t="s">
        <v>87</v>
      </c>
      <c r="L505" s="27">
        <v>31</v>
      </c>
      <c r="M505" s="28">
        <v>8</v>
      </c>
      <c r="N505" s="28">
        <v>61</v>
      </c>
      <c r="O505" s="29" t="s">
        <v>128</v>
      </c>
      <c r="P505" s="16">
        <v>82</v>
      </c>
      <c r="Q505" s="16">
        <v>98</v>
      </c>
      <c r="R505" s="15" t="s">
        <v>120</v>
      </c>
      <c r="S505" s="16">
        <v>68</v>
      </c>
      <c r="T505" s="15" t="s">
        <v>51</v>
      </c>
      <c r="U505">
        <f t="shared" si="7"/>
        <v>5.4105333333333334</v>
      </c>
    </row>
    <row r="506" spans="1:21" x14ac:dyDescent="0.3">
      <c r="A506" s="14">
        <v>42144</v>
      </c>
      <c r="B506" s="15" t="s">
        <v>45</v>
      </c>
      <c r="C506" s="15" t="s">
        <v>46</v>
      </c>
      <c r="D506" s="15" t="s">
        <v>47</v>
      </c>
      <c r="E506" s="16">
        <v>170</v>
      </c>
      <c r="F506" s="17">
        <v>112</v>
      </c>
      <c r="G506" s="17">
        <v>36</v>
      </c>
      <c r="H506" s="17">
        <v>84</v>
      </c>
      <c r="I506" s="15" t="s">
        <v>646</v>
      </c>
      <c r="J506" s="17">
        <v>139</v>
      </c>
      <c r="K506" s="15" t="s">
        <v>647</v>
      </c>
      <c r="L506" s="27">
        <v>25</v>
      </c>
      <c r="M506" s="28">
        <v>11</v>
      </c>
      <c r="N506" s="28">
        <v>103</v>
      </c>
      <c r="O506" s="29" t="s">
        <v>129</v>
      </c>
      <c r="P506" s="16">
        <v>88</v>
      </c>
      <c r="Q506" s="16">
        <v>100</v>
      </c>
      <c r="R506" s="15" t="s">
        <v>249</v>
      </c>
      <c r="S506" s="16">
        <v>68</v>
      </c>
      <c r="T506" s="15" t="s">
        <v>118</v>
      </c>
      <c r="U506">
        <f t="shared" si="7"/>
        <v>4.3633333333333333</v>
      </c>
    </row>
    <row r="507" spans="1:21" x14ac:dyDescent="0.3">
      <c r="A507" s="14">
        <v>42145</v>
      </c>
      <c r="B507" s="15" t="s">
        <v>45</v>
      </c>
      <c r="C507" s="15" t="s">
        <v>46</v>
      </c>
      <c r="D507" s="15" t="s">
        <v>47</v>
      </c>
      <c r="E507" s="16">
        <v>170</v>
      </c>
      <c r="F507" s="17">
        <v>126</v>
      </c>
      <c r="G507" s="17">
        <v>0</v>
      </c>
      <c r="H507" s="17">
        <v>83</v>
      </c>
      <c r="I507" s="15" t="s">
        <v>310</v>
      </c>
      <c r="J507" s="17">
        <v>168</v>
      </c>
      <c r="K507" s="15" t="s">
        <v>362</v>
      </c>
      <c r="L507" s="29" t="s">
        <v>263</v>
      </c>
      <c r="M507" s="28">
        <v>11</v>
      </c>
      <c r="N507" s="28">
        <v>50</v>
      </c>
      <c r="O507" s="29" t="s">
        <v>585</v>
      </c>
      <c r="P507" s="16">
        <v>76</v>
      </c>
      <c r="Q507" s="16">
        <v>100</v>
      </c>
      <c r="R507" s="15" t="s">
        <v>51</v>
      </c>
      <c r="S507" s="16">
        <v>56</v>
      </c>
      <c r="T507" s="15" t="s">
        <v>342</v>
      </c>
      <c r="U507">
        <f t="shared" si="7"/>
        <v>0.17453333333333335</v>
      </c>
    </row>
    <row r="508" spans="1:21" x14ac:dyDescent="0.3">
      <c r="A508" s="14">
        <v>42146</v>
      </c>
      <c r="B508" s="15" t="s">
        <v>45</v>
      </c>
      <c r="C508" s="15" t="s">
        <v>46</v>
      </c>
      <c r="D508" s="15" t="s">
        <v>47</v>
      </c>
      <c r="E508" s="16">
        <v>170</v>
      </c>
      <c r="F508" s="17">
        <v>128</v>
      </c>
      <c r="G508" s="17">
        <v>0</v>
      </c>
      <c r="H508" s="17">
        <v>72</v>
      </c>
      <c r="I508" s="15" t="s">
        <v>648</v>
      </c>
      <c r="J508" s="17">
        <v>183</v>
      </c>
      <c r="K508" s="15" t="s">
        <v>351</v>
      </c>
      <c r="L508" s="29" t="s">
        <v>263</v>
      </c>
      <c r="M508" s="28">
        <v>14</v>
      </c>
      <c r="N508" s="28">
        <v>69</v>
      </c>
      <c r="O508" s="29" t="s">
        <v>91</v>
      </c>
      <c r="P508" s="16">
        <v>69</v>
      </c>
      <c r="Q508" s="16">
        <v>99</v>
      </c>
      <c r="R508" s="15" t="s">
        <v>578</v>
      </c>
      <c r="S508" s="16">
        <v>47</v>
      </c>
      <c r="T508" s="15" t="s">
        <v>307</v>
      </c>
      <c r="U508">
        <f t="shared" si="7"/>
        <v>0.17453333333333335</v>
      </c>
    </row>
    <row r="509" spans="1:21" x14ac:dyDescent="0.3">
      <c r="A509" s="14">
        <v>42147</v>
      </c>
      <c r="B509" s="15" t="s">
        <v>45</v>
      </c>
      <c r="C509" s="15" t="s">
        <v>46</v>
      </c>
      <c r="D509" s="15" t="s">
        <v>47</v>
      </c>
      <c r="E509" s="16">
        <v>170</v>
      </c>
      <c r="F509" s="17">
        <v>142</v>
      </c>
      <c r="G509" s="17">
        <v>0</v>
      </c>
      <c r="H509" s="17">
        <v>82</v>
      </c>
      <c r="I509" s="15" t="s">
        <v>649</v>
      </c>
      <c r="J509" s="17">
        <v>203</v>
      </c>
      <c r="K509" s="15" t="s">
        <v>299</v>
      </c>
      <c r="L509" s="29" t="s">
        <v>218</v>
      </c>
      <c r="M509" s="28">
        <v>14</v>
      </c>
      <c r="N509" s="28">
        <v>81</v>
      </c>
      <c r="O509" s="29" t="s">
        <v>50</v>
      </c>
      <c r="P509" s="16">
        <v>66</v>
      </c>
      <c r="Q509" s="16">
        <v>97</v>
      </c>
      <c r="R509" s="15" t="s">
        <v>650</v>
      </c>
      <c r="S509" s="16">
        <v>49</v>
      </c>
      <c r="T509" s="15" t="s">
        <v>51</v>
      </c>
      <c r="U509">
        <f t="shared" si="7"/>
        <v>0.52359999999999995</v>
      </c>
    </row>
    <row r="510" spans="1:21" x14ac:dyDescent="0.3">
      <c r="A510" s="14">
        <v>42148</v>
      </c>
      <c r="B510" s="15" t="s">
        <v>45</v>
      </c>
      <c r="C510" s="15" t="s">
        <v>46</v>
      </c>
      <c r="D510" s="15" t="s">
        <v>47</v>
      </c>
      <c r="E510" s="16">
        <v>170</v>
      </c>
      <c r="F510" s="17">
        <v>150</v>
      </c>
      <c r="G510" s="17">
        <v>0</v>
      </c>
      <c r="H510" s="17">
        <v>96</v>
      </c>
      <c r="I510" s="15" t="s">
        <v>579</v>
      </c>
      <c r="J510" s="17">
        <v>203</v>
      </c>
      <c r="K510" s="15" t="s">
        <v>651</v>
      </c>
      <c r="L510" s="29" t="s">
        <v>84</v>
      </c>
      <c r="M510" s="28">
        <v>17</v>
      </c>
      <c r="N510" s="28">
        <v>75</v>
      </c>
      <c r="O510" s="29" t="s">
        <v>117</v>
      </c>
      <c r="P510" s="16">
        <v>78</v>
      </c>
      <c r="Q510" s="16">
        <v>97</v>
      </c>
      <c r="R510" s="15" t="s">
        <v>51</v>
      </c>
      <c r="S510" s="16">
        <v>56</v>
      </c>
      <c r="T510" s="15" t="s">
        <v>133</v>
      </c>
      <c r="U510">
        <f t="shared" si="7"/>
        <v>0.34906666666666669</v>
      </c>
    </row>
    <row r="511" spans="1:21" x14ac:dyDescent="0.3">
      <c r="A511" s="14">
        <v>42149</v>
      </c>
      <c r="B511" s="15" t="s">
        <v>45</v>
      </c>
      <c r="C511" s="15" t="s">
        <v>46</v>
      </c>
      <c r="D511" s="15" t="s">
        <v>47</v>
      </c>
      <c r="E511" s="16">
        <v>170</v>
      </c>
      <c r="F511" s="17">
        <v>164</v>
      </c>
      <c r="G511" s="17">
        <v>0</v>
      </c>
      <c r="H511" s="17">
        <v>115</v>
      </c>
      <c r="I511" s="15" t="s">
        <v>51</v>
      </c>
      <c r="J511" s="17">
        <v>213</v>
      </c>
      <c r="K511" s="15" t="s">
        <v>293</v>
      </c>
      <c r="L511" s="29" t="s">
        <v>263</v>
      </c>
      <c r="M511" s="28">
        <v>17</v>
      </c>
      <c r="N511" s="28">
        <v>83</v>
      </c>
      <c r="O511" s="29" t="s">
        <v>206</v>
      </c>
      <c r="P511" s="16">
        <v>75</v>
      </c>
      <c r="Q511" s="16">
        <v>96</v>
      </c>
      <c r="R511" s="15" t="s">
        <v>159</v>
      </c>
      <c r="S511" s="16">
        <v>54</v>
      </c>
      <c r="T511" s="15" t="s">
        <v>264</v>
      </c>
      <c r="U511">
        <f t="shared" si="7"/>
        <v>0.17453333333333335</v>
      </c>
    </row>
    <row r="512" spans="1:21" x14ac:dyDescent="0.3">
      <c r="A512" s="14">
        <v>42150</v>
      </c>
      <c r="B512" s="15" t="s">
        <v>45</v>
      </c>
      <c r="C512" s="15" t="s">
        <v>46</v>
      </c>
      <c r="D512" s="15" t="s">
        <v>47</v>
      </c>
      <c r="E512" s="16">
        <v>170</v>
      </c>
      <c r="F512" s="17">
        <v>172</v>
      </c>
      <c r="G512" s="17">
        <v>0</v>
      </c>
      <c r="H512" s="17">
        <v>130</v>
      </c>
      <c r="I512" s="15" t="s">
        <v>652</v>
      </c>
      <c r="J512" s="17">
        <v>213</v>
      </c>
      <c r="K512" s="15" t="s">
        <v>51</v>
      </c>
      <c r="L512" s="27">
        <v>32</v>
      </c>
      <c r="M512" s="28">
        <v>14</v>
      </c>
      <c r="N512" s="28">
        <v>67</v>
      </c>
      <c r="O512" s="29" t="s">
        <v>213</v>
      </c>
      <c r="P512" s="16">
        <v>74</v>
      </c>
      <c r="Q512" s="16">
        <v>93</v>
      </c>
      <c r="R512" s="15" t="s">
        <v>85</v>
      </c>
      <c r="S512" s="16">
        <v>56</v>
      </c>
      <c r="T512" s="15" t="s">
        <v>158</v>
      </c>
      <c r="U512">
        <f t="shared" si="7"/>
        <v>5.5850666666666671</v>
      </c>
    </row>
    <row r="513" spans="1:21" x14ac:dyDescent="0.3">
      <c r="A513" s="14">
        <v>42151</v>
      </c>
      <c r="B513" s="15" t="s">
        <v>45</v>
      </c>
      <c r="C513" s="15" t="s">
        <v>46</v>
      </c>
      <c r="D513" s="15" t="s">
        <v>47</v>
      </c>
      <c r="E513" s="16">
        <v>170</v>
      </c>
      <c r="F513" s="17">
        <v>169</v>
      </c>
      <c r="G513" s="17">
        <v>0</v>
      </c>
      <c r="H513" s="17">
        <v>114</v>
      </c>
      <c r="I513" s="15" t="s">
        <v>323</v>
      </c>
      <c r="J513" s="17">
        <v>224</v>
      </c>
      <c r="K513" s="15" t="s">
        <v>158</v>
      </c>
      <c r="L513" s="29" t="s">
        <v>218</v>
      </c>
      <c r="M513" s="28">
        <v>17</v>
      </c>
      <c r="N513" s="28">
        <v>75</v>
      </c>
      <c r="O513" s="29" t="s">
        <v>146</v>
      </c>
      <c r="P513" s="16">
        <v>69</v>
      </c>
      <c r="Q513" s="16">
        <v>96</v>
      </c>
      <c r="R513" s="15" t="s">
        <v>537</v>
      </c>
      <c r="S513" s="16">
        <v>53</v>
      </c>
      <c r="T513" s="15" t="s">
        <v>71</v>
      </c>
      <c r="U513">
        <f t="shared" si="7"/>
        <v>0.52359999999999995</v>
      </c>
    </row>
    <row r="514" spans="1:21" x14ac:dyDescent="0.3">
      <c r="A514" s="14">
        <v>42152</v>
      </c>
      <c r="B514" s="15" t="s">
        <v>45</v>
      </c>
      <c r="C514" s="15" t="s">
        <v>46</v>
      </c>
      <c r="D514" s="15" t="s">
        <v>47</v>
      </c>
      <c r="E514" s="16">
        <v>170</v>
      </c>
      <c r="F514" s="17">
        <v>168</v>
      </c>
      <c r="G514" s="17">
        <v>14</v>
      </c>
      <c r="H514" s="17">
        <v>119</v>
      </c>
      <c r="I514" s="15" t="s">
        <v>653</v>
      </c>
      <c r="J514" s="17">
        <v>218</v>
      </c>
      <c r="K514" s="15" t="s">
        <v>326</v>
      </c>
      <c r="L514" s="29" t="s">
        <v>84</v>
      </c>
      <c r="M514" s="28">
        <v>17</v>
      </c>
      <c r="N514" s="28">
        <v>64</v>
      </c>
      <c r="O514" s="29" t="s">
        <v>129</v>
      </c>
      <c r="P514" s="16">
        <v>77</v>
      </c>
      <c r="Q514" s="16">
        <v>97</v>
      </c>
      <c r="R514" s="15" t="s">
        <v>123</v>
      </c>
      <c r="S514" s="16">
        <v>57</v>
      </c>
      <c r="T514" s="15" t="s">
        <v>51</v>
      </c>
      <c r="U514">
        <f t="shared" si="7"/>
        <v>0.34906666666666669</v>
      </c>
    </row>
    <row r="515" spans="1:21" x14ac:dyDescent="0.3">
      <c r="A515" s="14">
        <v>42153</v>
      </c>
      <c r="B515" s="15" t="s">
        <v>45</v>
      </c>
      <c r="C515" s="15" t="s">
        <v>46</v>
      </c>
      <c r="D515" s="15" t="s">
        <v>47</v>
      </c>
      <c r="E515" s="16">
        <v>170</v>
      </c>
      <c r="F515" s="17">
        <v>172</v>
      </c>
      <c r="G515" s="17">
        <v>10</v>
      </c>
      <c r="H515" s="17">
        <v>126</v>
      </c>
      <c r="I515" s="15" t="s">
        <v>654</v>
      </c>
      <c r="J515" s="17">
        <v>219</v>
      </c>
      <c r="K515" s="15" t="s">
        <v>77</v>
      </c>
      <c r="L515" s="29" t="s">
        <v>84</v>
      </c>
      <c r="M515" s="28">
        <v>8</v>
      </c>
      <c r="N515" s="28">
        <v>72</v>
      </c>
      <c r="O515" s="29" t="s">
        <v>121</v>
      </c>
      <c r="P515" s="16">
        <v>74</v>
      </c>
      <c r="Q515" s="16">
        <v>98</v>
      </c>
      <c r="R515" s="15" t="s">
        <v>111</v>
      </c>
      <c r="S515" s="16">
        <v>52</v>
      </c>
      <c r="T515" s="15" t="s">
        <v>117</v>
      </c>
      <c r="U515">
        <f t="shared" si="7"/>
        <v>0.34906666666666669</v>
      </c>
    </row>
    <row r="516" spans="1:21" x14ac:dyDescent="0.3">
      <c r="A516" s="14">
        <v>42154</v>
      </c>
      <c r="B516" s="15" t="s">
        <v>45</v>
      </c>
      <c r="C516" s="15" t="s">
        <v>46</v>
      </c>
      <c r="D516" s="15" t="s">
        <v>47</v>
      </c>
      <c r="E516" s="16">
        <v>170</v>
      </c>
      <c r="F516" s="17">
        <v>175</v>
      </c>
      <c r="G516" s="17">
        <v>0</v>
      </c>
      <c r="H516" s="17">
        <v>125</v>
      </c>
      <c r="I516" s="15" t="s">
        <v>419</v>
      </c>
      <c r="J516" s="17">
        <v>225</v>
      </c>
      <c r="K516" s="15" t="s">
        <v>655</v>
      </c>
      <c r="L516" s="29" t="s">
        <v>84</v>
      </c>
      <c r="M516" s="28">
        <v>11</v>
      </c>
      <c r="N516" s="28">
        <v>72</v>
      </c>
      <c r="O516" s="29" t="s">
        <v>121</v>
      </c>
      <c r="P516" s="16">
        <v>68</v>
      </c>
      <c r="Q516" s="16">
        <v>94</v>
      </c>
      <c r="R516" s="15" t="s">
        <v>70</v>
      </c>
      <c r="S516" s="16">
        <v>54</v>
      </c>
      <c r="T516" s="15" t="s">
        <v>250</v>
      </c>
      <c r="U516">
        <f t="shared" ref="U516:U579" si="8">L516*$V$3/$V$5*$V$4</f>
        <v>0.34906666666666669</v>
      </c>
    </row>
    <row r="517" spans="1:21" x14ac:dyDescent="0.3">
      <c r="A517" s="14">
        <v>42155</v>
      </c>
      <c r="B517" s="15" t="s">
        <v>45</v>
      </c>
      <c r="C517" s="15" t="s">
        <v>46</v>
      </c>
      <c r="D517" s="15" t="s">
        <v>47</v>
      </c>
      <c r="E517" s="16">
        <v>170</v>
      </c>
      <c r="F517" s="17">
        <v>178</v>
      </c>
      <c r="G517" s="17">
        <v>6</v>
      </c>
      <c r="H517" s="17">
        <v>117</v>
      </c>
      <c r="I517" s="15" t="s">
        <v>656</v>
      </c>
      <c r="J517" s="17">
        <v>240</v>
      </c>
      <c r="K517" s="15" t="s">
        <v>429</v>
      </c>
      <c r="L517" s="29" t="s">
        <v>218</v>
      </c>
      <c r="M517" s="28">
        <v>11</v>
      </c>
      <c r="N517" s="28">
        <v>58</v>
      </c>
      <c r="O517" s="29" t="s">
        <v>167</v>
      </c>
      <c r="P517" s="16">
        <v>69</v>
      </c>
      <c r="Q517" s="16">
        <v>98</v>
      </c>
      <c r="R517" s="15" t="s">
        <v>51</v>
      </c>
      <c r="S517" s="16">
        <v>53</v>
      </c>
      <c r="T517" s="15" t="s">
        <v>81</v>
      </c>
      <c r="U517">
        <f t="shared" si="8"/>
        <v>0.52359999999999995</v>
      </c>
    </row>
    <row r="518" spans="1:21" x14ac:dyDescent="0.3">
      <c r="A518" s="14">
        <v>42156</v>
      </c>
      <c r="B518" s="15" t="s">
        <v>45</v>
      </c>
      <c r="C518" s="15" t="s">
        <v>46</v>
      </c>
      <c r="D518" s="15" t="s">
        <v>47</v>
      </c>
      <c r="E518" s="16">
        <v>170</v>
      </c>
      <c r="F518" s="17">
        <v>160</v>
      </c>
      <c r="G518" s="17">
        <v>20</v>
      </c>
      <c r="H518" s="17">
        <v>145</v>
      </c>
      <c r="I518" s="15" t="s">
        <v>51</v>
      </c>
      <c r="J518" s="17">
        <v>175</v>
      </c>
      <c r="K518" s="15" t="s">
        <v>657</v>
      </c>
      <c r="L518" s="27" t="s">
        <v>1194</v>
      </c>
      <c r="M518" s="28">
        <v>6</v>
      </c>
      <c r="N518" s="28">
        <v>42</v>
      </c>
      <c r="O518" s="29" t="s">
        <v>226</v>
      </c>
      <c r="P518" s="16">
        <v>90</v>
      </c>
      <c r="Q518" s="16">
        <v>99</v>
      </c>
      <c r="R518" s="15" t="s">
        <v>258</v>
      </c>
      <c r="S518" s="16">
        <v>81</v>
      </c>
      <c r="T518" s="15" t="s">
        <v>388</v>
      </c>
      <c r="U518" t="e">
        <f t="shared" si="8"/>
        <v>#VALUE!</v>
      </c>
    </row>
    <row r="519" spans="1:21" x14ac:dyDescent="0.3">
      <c r="A519" s="14">
        <v>42157</v>
      </c>
      <c r="B519" s="15" t="s">
        <v>45</v>
      </c>
      <c r="C519" s="15" t="s">
        <v>46</v>
      </c>
      <c r="D519" s="15" t="s">
        <v>47</v>
      </c>
      <c r="E519" s="16">
        <v>170</v>
      </c>
      <c r="F519" s="17">
        <v>179</v>
      </c>
      <c r="G519" s="17">
        <v>0</v>
      </c>
      <c r="H519" s="17">
        <v>119</v>
      </c>
      <c r="I519" s="15" t="s">
        <v>471</v>
      </c>
      <c r="J519" s="17">
        <v>239</v>
      </c>
      <c r="K519" s="15" t="s">
        <v>577</v>
      </c>
      <c r="L519" s="29" t="s">
        <v>263</v>
      </c>
      <c r="M519" s="28">
        <v>17</v>
      </c>
      <c r="N519" s="28">
        <v>75</v>
      </c>
      <c r="O519" s="29" t="s">
        <v>201</v>
      </c>
      <c r="P519" s="16">
        <v>67</v>
      </c>
      <c r="Q519" s="16">
        <v>98</v>
      </c>
      <c r="R519" s="15" t="s">
        <v>460</v>
      </c>
      <c r="S519" s="16">
        <v>56</v>
      </c>
      <c r="T519" s="15" t="s">
        <v>277</v>
      </c>
      <c r="U519">
        <f t="shared" si="8"/>
        <v>0.17453333333333335</v>
      </c>
    </row>
    <row r="520" spans="1:21" x14ac:dyDescent="0.3">
      <c r="A520" s="14">
        <v>42158</v>
      </c>
      <c r="B520" s="15" t="s">
        <v>45</v>
      </c>
      <c r="C520" s="15" t="s">
        <v>46</v>
      </c>
      <c r="D520" s="15" t="s">
        <v>47</v>
      </c>
      <c r="E520" s="16">
        <v>170</v>
      </c>
      <c r="F520" s="17">
        <v>177</v>
      </c>
      <c r="G520" s="17">
        <v>0</v>
      </c>
      <c r="H520" s="17">
        <v>142</v>
      </c>
      <c r="I520" s="15" t="s">
        <v>115</v>
      </c>
      <c r="J520" s="17">
        <v>212</v>
      </c>
      <c r="K520" s="15" t="s">
        <v>278</v>
      </c>
      <c r="L520" s="29" t="s">
        <v>84</v>
      </c>
      <c r="M520" s="28">
        <v>8</v>
      </c>
      <c r="N520" s="28">
        <v>42</v>
      </c>
      <c r="O520" s="29" t="s">
        <v>146</v>
      </c>
      <c r="P520" s="16">
        <v>81</v>
      </c>
      <c r="Q520" s="16">
        <v>93</v>
      </c>
      <c r="R520" s="15" t="s">
        <v>258</v>
      </c>
      <c r="S520" s="16">
        <v>67</v>
      </c>
      <c r="T520" s="15" t="s">
        <v>158</v>
      </c>
      <c r="U520">
        <f t="shared" si="8"/>
        <v>0.34906666666666669</v>
      </c>
    </row>
    <row r="521" spans="1:21" x14ac:dyDescent="0.3">
      <c r="A521" s="14">
        <v>42159</v>
      </c>
      <c r="B521" s="15" t="s">
        <v>45</v>
      </c>
      <c r="C521" s="15" t="s">
        <v>46</v>
      </c>
      <c r="D521" s="15" t="s">
        <v>47</v>
      </c>
      <c r="E521" s="16">
        <v>170</v>
      </c>
      <c r="F521" s="17">
        <v>222</v>
      </c>
      <c r="G521" s="17">
        <v>8</v>
      </c>
      <c r="H521" s="17">
        <v>165</v>
      </c>
      <c r="I521" s="15" t="s">
        <v>294</v>
      </c>
      <c r="J521" s="17">
        <v>278</v>
      </c>
      <c r="K521" s="15" t="s">
        <v>658</v>
      </c>
      <c r="L521" s="29" t="s">
        <v>116</v>
      </c>
      <c r="M521" s="28">
        <v>8</v>
      </c>
      <c r="N521" s="28">
        <v>58</v>
      </c>
      <c r="O521" s="29" t="s">
        <v>61</v>
      </c>
      <c r="P521" s="16">
        <v>79</v>
      </c>
      <c r="Q521" s="16">
        <v>93</v>
      </c>
      <c r="R521" s="15" t="s">
        <v>51</v>
      </c>
      <c r="S521" s="16">
        <v>57</v>
      </c>
      <c r="T521" s="15" t="s">
        <v>201</v>
      </c>
      <c r="U521">
        <f t="shared" si="8"/>
        <v>0.69813333333333338</v>
      </c>
    </row>
    <row r="522" spans="1:21" x14ac:dyDescent="0.3">
      <c r="A522" s="14">
        <v>42160</v>
      </c>
      <c r="B522" s="15" t="s">
        <v>45</v>
      </c>
      <c r="C522" s="15" t="s">
        <v>46</v>
      </c>
      <c r="D522" s="15" t="s">
        <v>47</v>
      </c>
      <c r="E522" s="16">
        <v>170</v>
      </c>
      <c r="F522" s="17">
        <v>168</v>
      </c>
      <c r="G522" s="17">
        <v>24</v>
      </c>
      <c r="H522" s="17">
        <v>150</v>
      </c>
      <c r="I522" s="15" t="s">
        <v>617</v>
      </c>
      <c r="J522" s="17">
        <v>185</v>
      </c>
      <c r="K522" s="15" t="s">
        <v>659</v>
      </c>
      <c r="L522" s="27">
        <v>35</v>
      </c>
      <c r="M522" s="28">
        <v>11</v>
      </c>
      <c r="N522" s="28">
        <v>47</v>
      </c>
      <c r="O522" s="29" t="s">
        <v>345</v>
      </c>
      <c r="P522" s="16">
        <v>92</v>
      </c>
      <c r="Q522" s="16">
        <v>99</v>
      </c>
      <c r="R522" s="15" t="s">
        <v>51</v>
      </c>
      <c r="S522" s="16">
        <v>84</v>
      </c>
      <c r="T522" s="15" t="s">
        <v>95</v>
      </c>
      <c r="U522">
        <f t="shared" si="8"/>
        <v>6.1086666666666662</v>
      </c>
    </row>
    <row r="523" spans="1:21" x14ac:dyDescent="0.3">
      <c r="A523" s="14">
        <v>42161</v>
      </c>
      <c r="B523" s="15" t="s">
        <v>45</v>
      </c>
      <c r="C523" s="15" t="s">
        <v>46</v>
      </c>
      <c r="D523" s="15" t="s">
        <v>47</v>
      </c>
      <c r="E523" s="16">
        <v>170</v>
      </c>
      <c r="F523" s="17">
        <v>164</v>
      </c>
      <c r="G523" s="17">
        <v>8</v>
      </c>
      <c r="H523" s="17">
        <v>145</v>
      </c>
      <c r="I523" s="15" t="s">
        <v>51</v>
      </c>
      <c r="J523" s="17">
        <v>183</v>
      </c>
      <c r="K523" s="15" t="s">
        <v>311</v>
      </c>
      <c r="L523" s="27">
        <v>36</v>
      </c>
      <c r="M523" s="28">
        <v>8</v>
      </c>
      <c r="N523" s="28">
        <v>50</v>
      </c>
      <c r="O523" s="29" t="s">
        <v>71</v>
      </c>
      <c r="P523" s="16">
        <v>92</v>
      </c>
      <c r="Q523" s="16">
        <v>99</v>
      </c>
      <c r="R523" s="15" t="s">
        <v>51</v>
      </c>
      <c r="S523" s="16">
        <v>80</v>
      </c>
      <c r="T523" s="15" t="s">
        <v>182</v>
      </c>
      <c r="U523">
        <f t="shared" si="8"/>
        <v>6.2831999999999999</v>
      </c>
    </row>
    <row r="524" spans="1:21" x14ac:dyDescent="0.3">
      <c r="A524" s="14">
        <v>42162</v>
      </c>
      <c r="B524" s="15" t="s">
        <v>45</v>
      </c>
      <c r="C524" s="15" t="s">
        <v>46</v>
      </c>
      <c r="D524" s="15" t="s">
        <v>47</v>
      </c>
      <c r="E524" s="16">
        <v>170</v>
      </c>
      <c r="F524" s="17">
        <v>180</v>
      </c>
      <c r="G524" s="17">
        <v>0</v>
      </c>
      <c r="H524" s="17">
        <v>147</v>
      </c>
      <c r="I524" s="15" t="s">
        <v>375</v>
      </c>
      <c r="J524" s="17">
        <v>214</v>
      </c>
      <c r="K524" s="15" t="s">
        <v>288</v>
      </c>
      <c r="L524" s="27">
        <v>35</v>
      </c>
      <c r="M524" s="28">
        <v>8</v>
      </c>
      <c r="N524" s="28">
        <v>42</v>
      </c>
      <c r="O524" s="29" t="s">
        <v>94</v>
      </c>
      <c r="P524" s="16">
        <v>85</v>
      </c>
      <c r="Q524" s="16">
        <v>100</v>
      </c>
      <c r="R524" s="15" t="s">
        <v>51</v>
      </c>
      <c r="S524" s="16">
        <v>71</v>
      </c>
      <c r="T524" s="15" t="s">
        <v>71</v>
      </c>
      <c r="U524">
        <f t="shared" si="8"/>
        <v>6.1086666666666662</v>
      </c>
    </row>
    <row r="525" spans="1:21" x14ac:dyDescent="0.3">
      <c r="A525" s="14">
        <v>42163</v>
      </c>
      <c r="B525" s="15" t="s">
        <v>45</v>
      </c>
      <c r="C525" s="15" t="s">
        <v>46</v>
      </c>
      <c r="D525" s="15" t="s">
        <v>47</v>
      </c>
      <c r="E525" s="16">
        <v>170</v>
      </c>
      <c r="F525" s="17">
        <v>196</v>
      </c>
      <c r="G525" s="17">
        <v>0</v>
      </c>
      <c r="H525" s="17">
        <v>161</v>
      </c>
      <c r="I525" s="15" t="s">
        <v>51</v>
      </c>
      <c r="J525" s="17">
        <v>230</v>
      </c>
      <c r="K525" s="15" t="s">
        <v>530</v>
      </c>
      <c r="L525" s="29" t="s">
        <v>84</v>
      </c>
      <c r="M525" s="28">
        <v>8</v>
      </c>
      <c r="N525" s="28">
        <v>44</v>
      </c>
      <c r="O525" s="29" t="s">
        <v>94</v>
      </c>
      <c r="P525" s="16">
        <v>85</v>
      </c>
      <c r="Q525" s="16">
        <v>100</v>
      </c>
      <c r="R525" s="15" t="s">
        <v>51</v>
      </c>
      <c r="S525" s="16">
        <v>74</v>
      </c>
      <c r="T525" s="15" t="s">
        <v>148</v>
      </c>
      <c r="U525">
        <f t="shared" si="8"/>
        <v>0.34906666666666669</v>
      </c>
    </row>
    <row r="526" spans="1:21" x14ac:dyDescent="0.3">
      <c r="A526" s="14">
        <v>42164</v>
      </c>
      <c r="B526" s="15" t="s">
        <v>45</v>
      </c>
      <c r="C526" s="15" t="s">
        <v>46</v>
      </c>
      <c r="D526" s="15" t="s">
        <v>47</v>
      </c>
      <c r="E526" s="16">
        <v>170</v>
      </c>
      <c r="F526" s="17">
        <v>162</v>
      </c>
      <c r="G526" s="17">
        <v>42</v>
      </c>
      <c r="H526" s="17">
        <v>131</v>
      </c>
      <c r="I526" s="15" t="s">
        <v>165</v>
      </c>
      <c r="J526" s="17">
        <v>193</v>
      </c>
      <c r="K526" s="15" t="s">
        <v>660</v>
      </c>
      <c r="L526" s="29" t="s">
        <v>116</v>
      </c>
      <c r="M526" s="28">
        <v>11</v>
      </c>
      <c r="N526" s="28">
        <v>56</v>
      </c>
      <c r="O526" s="29" t="s">
        <v>213</v>
      </c>
      <c r="P526" s="16">
        <v>87</v>
      </c>
      <c r="Q526" s="16">
        <v>99</v>
      </c>
      <c r="R526" s="15" t="s">
        <v>142</v>
      </c>
      <c r="S526" s="16">
        <v>73</v>
      </c>
      <c r="T526" s="15" t="s">
        <v>148</v>
      </c>
      <c r="U526">
        <f t="shared" si="8"/>
        <v>0.69813333333333338</v>
      </c>
    </row>
    <row r="527" spans="1:21" x14ac:dyDescent="0.3">
      <c r="A527" s="14">
        <v>42165</v>
      </c>
      <c r="B527" s="15" t="s">
        <v>45</v>
      </c>
      <c r="C527" s="15" t="s">
        <v>46</v>
      </c>
      <c r="D527" s="15" t="s">
        <v>47</v>
      </c>
      <c r="E527" s="16">
        <v>170</v>
      </c>
      <c r="F527" s="17">
        <v>147</v>
      </c>
      <c r="G527" s="17">
        <v>6</v>
      </c>
      <c r="H527" s="17">
        <v>125</v>
      </c>
      <c r="I527" s="15" t="s">
        <v>51</v>
      </c>
      <c r="J527" s="17">
        <v>169</v>
      </c>
      <c r="K527" s="15" t="s">
        <v>374</v>
      </c>
      <c r="L527" s="29" t="s">
        <v>263</v>
      </c>
      <c r="M527" s="28">
        <v>3</v>
      </c>
      <c r="N527" s="28">
        <v>39</v>
      </c>
      <c r="O527" s="29" t="s">
        <v>94</v>
      </c>
      <c r="P527" s="16">
        <v>89</v>
      </c>
      <c r="Q527" s="16">
        <v>100</v>
      </c>
      <c r="R527" s="15" t="s">
        <v>258</v>
      </c>
      <c r="S527" s="16">
        <v>73</v>
      </c>
      <c r="T527" s="15" t="s">
        <v>206</v>
      </c>
      <c r="U527">
        <f t="shared" si="8"/>
        <v>0.17453333333333335</v>
      </c>
    </row>
    <row r="528" spans="1:21" x14ac:dyDescent="0.3">
      <c r="A528" s="14">
        <v>42166</v>
      </c>
      <c r="B528" s="15" t="s">
        <v>45</v>
      </c>
      <c r="C528" s="15" t="s">
        <v>46</v>
      </c>
      <c r="D528" s="15" t="s">
        <v>47</v>
      </c>
      <c r="E528" s="16">
        <v>170</v>
      </c>
      <c r="F528" s="17">
        <v>167</v>
      </c>
      <c r="G528" s="17">
        <v>0</v>
      </c>
      <c r="H528" s="17">
        <v>131</v>
      </c>
      <c r="I528" s="15" t="s">
        <v>51</v>
      </c>
      <c r="J528" s="17">
        <v>203</v>
      </c>
      <c r="K528" s="15" t="s">
        <v>288</v>
      </c>
      <c r="L528" s="27">
        <v>35</v>
      </c>
      <c r="M528" s="28">
        <v>3</v>
      </c>
      <c r="N528" s="28">
        <v>42</v>
      </c>
      <c r="O528" s="29" t="s">
        <v>139</v>
      </c>
      <c r="P528" s="16">
        <v>81</v>
      </c>
      <c r="Q528" s="16">
        <v>99</v>
      </c>
      <c r="R528" s="15" t="s">
        <v>51</v>
      </c>
      <c r="S528" s="16">
        <v>65</v>
      </c>
      <c r="T528" s="15" t="s">
        <v>50</v>
      </c>
      <c r="U528">
        <f t="shared" si="8"/>
        <v>6.1086666666666662</v>
      </c>
    </row>
    <row r="529" spans="1:21" x14ac:dyDescent="0.3">
      <c r="A529" s="14">
        <v>42167</v>
      </c>
      <c r="B529" s="15" t="s">
        <v>45</v>
      </c>
      <c r="C529" s="15" t="s">
        <v>46</v>
      </c>
      <c r="D529" s="15" t="s">
        <v>47</v>
      </c>
      <c r="E529" s="16">
        <v>170</v>
      </c>
      <c r="F529" s="17">
        <v>152</v>
      </c>
      <c r="G529" s="17">
        <v>0</v>
      </c>
      <c r="H529" s="17">
        <v>129</v>
      </c>
      <c r="I529" s="15" t="s">
        <v>100</v>
      </c>
      <c r="J529" s="17">
        <v>175</v>
      </c>
      <c r="K529" s="15" t="s">
        <v>661</v>
      </c>
      <c r="L529" s="29" t="s">
        <v>102</v>
      </c>
      <c r="M529" s="28">
        <v>6</v>
      </c>
      <c r="N529" s="28">
        <v>58</v>
      </c>
      <c r="O529" s="29" t="s">
        <v>81</v>
      </c>
      <c r="P529" s="16">
        <v>78</v>
      </c>
      <c r="Q529" s="16">
        <v>95</v>
      </c>
      <c r="R529" s="15" t="s">
        <v>644</v>
      </c>
      <c r="S529" s="16">
        <v>66</v>
      </c>
      <c r="T529" s="15" t="s">
        <v>98</v>
      </c>
      <c r="U529">
        <f t="shared" si="8"/>
        <v>0.8726666666666667</v>
      </c>
    </row>
    <row r="530" spans="1:21" x14ac:dyDescent="0.3">
      <c r="A530" s="14">
        <v>42168</v>
      </c>
      <c r="B530" s="15" t="s">
        <v>45</v>
      </c>
      <c r="C530" s="15" t="s">
        <v>46</v>
      </c>
      <c r="D530" s="15" t="s">
        <v>47</v>
      </c>
      <c r="E530" s="16">
        <v>170</v>
      </c>
      <c r="F530" s="17">
        <v>160</v>
      </c>
      <c r="G530" s="17">
        <v>40</v>
      </c>
      <c r="H530" s="17">
        <v>108</v>
      </c>
      <c r="I530" s="15" t="s">
        <v>662</v>
      </c>
      <c r="J530" s="17">
        <v>211</v>
      </c>
      <c r="K530" s="15" t="s">
        <v>293</v>
      </c>
      <c r="L530" s="27">
        <v>26</v>
      </c>
      <c r="M530" s="28">
        <v>8</v>
      </c>
      <c r="N530" s="28">
        <v>72</v>
      </c>
      <c r="O530" s="29" t="s">
        <v>135</v>
      </c>
      <c r="P530" s="16">
        <v>82</v>
      </c>
      <c r="Q530" s="16">
        <v>98</v>
      </c>
      <c r="R530" s="15" t="s">
        <v>51</v>
      </c>
      <c r="S530" s="16">
        <v>61</v>
      </c>
      <c r="T530" s="15" t="s">
        <v>113</v>
      </c>
      <c r="U530">
        <f t="shared" si="8"/>
        <v>4.5378666666666669</v>
      </c>
    </row>
    <row r="531" spans="1:21" x14ac:dyDescent="0.3">
      <c r="A531" s="14">
        <v>42169</v>
      </c>
      <c r="B531" s="15" t="s">
        <v>45</v>
      </c>
      <c r="C531" s="15" t="s">
        <v>46</v>
      </c>
      <c r="D531" s="15" t="s">
        <v>47</v>
      </c>
      <c r="E531" s="16">
        <v>170</v>
      </c>
      <c r="F531" s="17">
        <v>146</v>
      </c>
      <c r="G531" s="17">
        <v>158</v>
      </c>
      <c r="H531" s="17">
        <v>101</v>
      </c>
      <c r="I531" s="15" t="s">
        <v>294</v>
      </c>
      <c r="J531" s="17">
        <v>191</v>
      </c>
      <c r="K531" s="15" t="s">
        <v>436</v>
      </c>
      <c r="L531" s="29" t="s">
        <v>116</v>
      </c>
      <c r="M531" s="28">
        <v>6</v>
      </c>
      <c r="N531" s="28">
        <v>47</v>
      </c>
      <c r="O531" s="29" t="s">
        <v>113</v>
      </c>
      <c r="P531" s="16">
        <v>89</v>
      </c>
      <c r="Q531" s="16">
        <v>99</v>
      </c>
      <c r="R531" s="15" t="s">
        <v>51</v>
      </c>
      <c r="S531" s="16">
        <v>67</v>
      </c>
      <c r="T531" s="15" t="s">
        <v>307</v>
      </c>
      <c r="U531">
        <f t="shared" si="8"/>
        <v>0.69813333333333338</v>
      </c>
    </row>
    <row r="532" spans="1:21" x14ac:dyDescent="0.3">
      <c r="A532" s="14">
        <v>42170</v>
      </c>
      <c r="B532" s="15" t="s">
        <v>45</v>
      </c>
      <c r="C532" s="15" t="s">
        <v>46</v>
      </c>
      <c r="D532" s="15" t="s">
        <v>47</v>
      </c>
      <c r="E532" s="16">
        <v>170</v>
      </c>
      <c r="F532" s="17">
        <v>160</v>
      </c>
      <c r="G532" s="17">
        <v>0</v>
      </c>
      <c r="H532" s="17">
        <v>132</v>
      </c>
      <c r="I532" s="15" t="s">
        <v>100</v>
      </c>
      <c r="J532" s="17">
        <v>188</v>
      </c>
      <c r="K532" s="15" t="s">
        <v>535</v>
      </c>
      <c r="L532" s="27" t="s">
        <v>1194</v>
      </c>
      <c r="M532" s="28">
        <v>11</v>
      </c>
      <c r="N532" s="28">
        <v>42</v>
      </c>
      <c r="O532" s="29" t="s">
        <v>51</v>
      </c>
      <c r="P532" s="16">
        <v>78</v>
      </c>
      <c r="Q532" s="16">
        <v>100</v>
      </c>
      <c r="R532" s="15" t="s">
        <v>51</v>
      </c>
      <c r="S532" s="16">
        <v>66</v>
      </c>
      <c r="T532" s="15" t="s">
        <v>64</v>
      </c>
      <c r="U532" t="e">
        <f t="shared" si="8"/>
        <v>#VALUE!</v>
      </c>
    </row>
    <row r="533" spans="1:21" x14ac:dyDescent="0.3">
      <c r="A533" s="14">
        <v>42171</v>
      </c>
      <c r="B533" s="15" t="s">
        <v>45</v>
      </c>
      <c r="C533" s="15" t="s">
        <v>46</v>
      </c>
      <c r="D533" s="15" t="s">
        <v>47</v>
      </c>
      <c r="E533" s="16">
        <v>170</v>
      </c>
      <c r="F533" s="17">
        <v>168</v>
      </c>
      <c r="G533" s="17">
        <v>0</v>
      </c>
      <c r="H533" s="17">
        <v>119</v>
      </c>
      <c r="I533" s="15" t="s">
        <v>663</v>
      </c>
      <c r="J533" s="17">
        <v>218</v>
      </c>
      <c r="K533" s="15" t="s">
        <v>68</v>
      </c>
      <c r="L533" s="27">
        <v>36</v>
      </c>
      <c r="M533" s="28">
        <v>17</v>
      </c>
      <c r="N533" s="28">
        <v>64</v>
      </c>
      <c r="O533" s="29" t="s">
        <v>179</v>
      </c>
      <c r="P533" s="16">
        <v>77</v>
      </c>
      <c r="Q533" s="16">
        <v>98</v>
      </c>
      <c r="R533" s="15" t="s">
        <v>51</v>
      </c>
      <c r="S533" s="16">
        <v>53</v>
      </c>
      <c r="T533" s="15" t="s">
        <v>113</v>
      </c>
      <c r="U533">
        <f t="shared" si="8"/>
        <v>6.2831999999999999</v>
      </c>
    </row>
    <row r="534" spans="1:21" x14ac:dyDescent="0.3">
      <c r="A534" s="14">
        <v>42172</v>
      </c>
      <c r="B534" s="15" t="s">
        <v>45</v>
      </c>
      <c r="C534" s="15" t="s">
        <v>46</v>
      </c>
      <c r="D534" s="15" t="s">
        <v>47</v>
      </c>
      <c r="E534" s="16">
        <v>170</v>
      </c>
      <c r="F534" s="17">
        <v>179</v>
      </c>
      <c r="G534" s="17">
        <v>0</v>
      </c>
      <c r="H534" s="17">
        <v>127</v>
      </c>
      <c r="I534" s="15" t="s">
        <v>605</v>
      </c>
      <c r="J534" s="17">
        <v>231</v>
      </c>
      <c r="K534" s="15" t="s">
        <v>447</v>
      </c>
      <c r="L534" s="29" t="s">
        <v>84</v>
      </c>
      <c r="M534" s="28">
        <v>17</v>
      </c>
      <c r="N534" s="28">
        <v>67</v>
      </c>
      <c r="O534" s="29" t="s">
        <v>91</v>
      </c>
      <c r="P534" s="16">
        <v>68</v>
      </c>
      <c r="Q534" s="16">
        <v>96</v>
      </c>
      <c r="R534" s="15" t="s">
        <v>100</v>
      </c>
      <c r="S534" s="16">
        <v>56</v>
      </c>
      <c r="T534" s="15" t="s">
        <v>215</v>
      </c>
      <c r="U534">
        <f t="shared" si="8"/>
        <v>0.34906666666666669</v>
      </c>
    </row>
    <row r="535" spans="1:21" x14ac:dyDescent="0.3">
      <c r="A535" s="14">
        <v>42173</v>
      </c>
      <c r="B535" s="15" t="s">
        <v>45</v>
      </c>
      <c r="C535" s="15" t="s">
        <v>46</v>
      </c>
      <c r="D535" s="15" t="s">
        <v>47</v>
      </c>
      <c r="E535" s="16">
        <v>170</v>
      </c>
      <c r="F535" s="17">
        <v>187</v>
      </c>
      <c r="G535" s="17">
        <v>0</v>
      </c>
      <c r="H535" s="17">
        <v>124</v>
      </c>
      <c r="I535" s="15" t="s">
        <v>664</v>
      </c>
      <c r="J535" s="17">
        <v>250</v>
      </c>
      <c r="K535" s="15" t="s">
        <v>206</v>
      </c>
      <c r="L535" s="27">
        <v>36</v>
      </c>
      <c r="M535" s="28">
        <v>19</v>
      </c>
      <c r="N535" s="28">
        <v>64</v>
      </c>
      <c r="O535" s="29" t="s">
        <v>94</v>
      </c>
      <c r="P535" s="16">
        <v>71</v>
      </c>
      <c r="Q535" s="16">
        <v>98</v>
      </c>
      <c r="R535" s="15" t="s">
        <v>51</v>
      </c>
      <c r="S535" s="16">
        <v>55</v>
      </c>
      <c r="T535" s="15" t="s">
        <v>169</v>
      </c>
      <c r="U535">
        <f t="shared" si="8"/>
        <v>6.2831999999999999</v>
      </c>
    </row>
    <row r="536" spans="1:21" x14ac:dyDescent="0.3">
      <c r="A536" s="14">
        <v>42174</v>
      </c>
      <c r="B536" s="15" t="s">
        <v>45</v>
      </c>
      <c r="C536" s="15" t="s">
        <v>46</v>
      </c>
      <c r="D536" s="15" t="s">
        <v>47</v>
      </c>
      <c r="E536" s="16">
        <v>170</v>
      </c>
      <c r="F536" s="17">
        <v>198</v>
      </c>
      <c r="G536" s="17">
        <v>2</v>
      </c>
      <c r="H536" s="17">
        <v>158</v>
      </c>
      <c r="I536" s="15" t="s">
        <v>221</v>
      </c>
      <c r="J536" s="17">
        <v>238</v>
      </c>
      <c r="K536" s="15" t="s">
        <v>665</v>
      </c>
      <c r="L536" s="29" t="s">
        <v>102</v>
      </c>
      <c r="M536" s="28">
        <v>17</v>
      </c>
      <c r="N536" s="28">
        <v>67</v>
      </c>
      <c r="O536" s="29" t="s">
        <v>81</v>
      </c>
      <c r="P536" s="16">
        <v>79</v>
      </c>
      <c r="Q536" s="16">
        <v>93</v>
      </c>
      <c r="R536" s="15" t="s">
        <v>147</v>
      </c>
      <c r="S536" s="16">
        <v>64</v>
      </c>
      <c r="T536" s="15" t="s">
        <v>209</v>
      </c>
      <c r="U536">
        <f t="shared" si="8"/>
        <v>0.8726666666666667</v>
      </c>
    </row>
    <row r="537" spans="1:21" x14ac:dyDescent="0.3">
      <c r="A537" s="14">
        <v>42175</v>
      </c>
      <c r="B537" s="15" t="s">
        <v>45</v>
      </c>
      <c r="C537" s="15" t="s">
        <v>46</v>
      </c>
      <c r="D537" s="15" t="s">
        <v>47</v>
      </c>
      <c r="E537" s="16">
        <v>170</v>
      </c>
      <c r="F537" s="17">
        <v>202</v>
      </c>
      <c r="G537" s="17">
        <v>0</v>
      </c>
      <c r="H537" s="17">
        <v>148</v>
      </c>
      <c r="I537" s="15" t="s">
        <v>399</v>
      </c>
      <c r="J537" s="17">
        <v>257</v>
      </c>
      <c r="K537" s="15" t="s">
        <v>402</v>
      </c>
      <c r="L537" s="29" t="s">
        <v>116</v>
      </c>
      <c r="M537" s="28">
        <v>17</v>
      </c>
      <c r="N537" s="28">
        <v>69</v>
      </c>
      <c r="O537" s="29" t="s">
        <v>50</v>
      </c>
      <c r="P537" s="16">
        <v>65</v>
      </c>
      <c r="Q537" s="16">
        <v>94</v>
      </c>
      <c r="R537" s="15" t="s">
        <v>108</v>
      </c>
      <c r="S537" s="16">
        <v>50</v>
      </c>
      <c r="T537" s="15" t="s">
        <v>133</v>
      </c>
      <c r="U537">
        <f t="shared" si="8"/>
        <v>0.69813333333333338</v>
      </c>
    </row>
    <row r="538" spans="1:21" x14ac:dyDescent="0.3">
      <c r="A538" s="14">
        <v>42176</v>
      </c>
      <c r="B538" s="15" t="s">
        <v>45</v>
      </c>
      <c r="C538" s="15" t="s">
        <v>46</v>
      </c>
      <c r="D538" s="15" t="s">
        <v>47</v>
      </c>
      <c r="E538" s="16">
        <v>170</v>
      </c>
      <c r="F538" s="17">
        <v>198</v>
      </c>
      <c r="G538" s="17">
        <v>0</v>
      </c>
      <c r="H538" s="17">
        <v>140</v>
      </c>
      <c r="I538" s="15" t="s">
        <v>650</v>
      </c>
      <c r="J538" s="17">
        <v>257</v>
      </c>
      <c r="K538" s="15" t="s">
        <v>119</v>
      </c>
      <c r="L538" s="27">
        <v>36</v>
      </c>
      <c r="M538" s="28">
        <v>11</v>
      </c>
      <c r="N538" s="28">
        <v>53</v>
      </c>
      <c r="O538" s="29" t="s">
        <v>94</v>
      </c>
      <c r="P538" s="16">
        <v>75</v>
      </c>
      <c r="Q538" s="16">
        <v>97</v>
      </c>
      <c r="R538" s="15" t="s">
        <v>650</v>
      </c>
      <c r="S538" s="16">
        <v>62</v>
      </c>
      <c r="T538" s="15" t="s">
        <v>117</v>
      </c>
      <c r="U538">
        <f t="shared" si="8"/>
        <v>6.2831999999999999</v>
      </c>
    </row>
    <row r="539" spans="1:21" x14ac:dyDescent="0.3">
      <c r="A539" s="14">
        <v>42177</v>
      </c>
      <c r="B539" s="15" t="s">
        <v>45</v>
      </c>
      <c r="C539" s="15" t="s">
        <v>46</v>
      </c>
      <c r="D539" s="15" t="s">
        <v>47</v>
      </c>
      <c r="E539" s="16">
        <v>170</v>
      </c>
      <c r="F539" s="17">
        <v>220</v>
      </c>
      <c r="G539" s="17">
        <v>14</v>
      </c>
      <c r="H539" s="17">
        <v>156</v>
      </c>
      <c r="I539" s="15" t="s">
        <v>649</v>
      </c>
      <c r="J539" s="17">
        <v>284</v>
      </c>
      <c r="K539" s="15" t="s">
        <v>666</v>
      </c>
      <c r="L539" s="29" t="s">
        <v>84</v>
      </c>
      <c r="M539" s="28">
        <v>14</v>
      </c>
      <c r="N539" s="28">
        <v>72</v>
      </c>
      <c r="O539" s="29" t="s">
        <v>98</v>
      </c>
      <c r="P539" s="16">
        <v>80</v>
      </c>
      <c r="Q539" s="16">
        <v>97</v>
      </c>
      <c r="R539" s="15" t="s">
        <v>51</v>
      </c>
      <c r="S539" s="16">
        <v>59</v>
      </c>
      <c r="T539" s="15" t="s">
        <v>201</v>
      </c>
      <c r="U539">
        <f t="shared" si="8"/>
        <v>0.34906666666666669</v>
      </c>
    </row>
    <row r="540" spans="1:21" x14ac:dyDescent="0.3">
      <c r="A540" s="14">
        <v>42178</v>
      </c>
      <c r="B540" s="15" t="s">
        <v>45</v>
      </c>
      <c r="C540" s="15" t="s">
        <v>46</v>
      </c>
      <c r="D540" s="15" t="s">
        <v>47</v>
      </c>
      <c r="E540" s="16">
        <v>170</v>
      </c>
      <c r="F540" s="17">
        <v>188</v>
      </c>
      <c r="G540" s="17">
        <v>6</v>
      </c>
      <c r="H540" s="17">
        <v>163</v>
      </c>
      <c r="I540" s="15" t="s">
        <v>667</v>
      </c>
      <c r="J540" s="17">
        <v>214</v>
      </c>
      <c r="K540" s="15" t="s">
        <v>535</v>
      </c>
      <c r="L540" s="27">
        <v>34</v>
      </c>
      <c r="M540" s="28">
        <v>11</v>
      </c>
      <c r="N540" s="28">
        <v>42</v>
      </c>
      <c r="O540" s="29" t="s">
        <v>280</v>
      </c>
      <c r="P540" s="16">
        <v>88</v>
      </c>
      <c r="Q540" s="16">
        <v>99</v>
      </c>
      <c r="R540" s="15" t="s">
        <v>51</v>
      </c>
      <c r="S540" s="16">
        <v>79</v>
      </c>
      <c r="T540" s="15" t="s">
        <v>342</v>
      </c>
      <c r="U540">
        <f t="shared" si="8"/>
        <v>5.9341333333333326</v>
      </c>
    </row>
    <row r="541" spans="1:21" x14ac:dyDescent="0.3">
      <c r="A541" s="14">
        <v>42179</v>
      </c>
      <c r="B541" s="15" t="s">
        <v>45</v>
      </c>
      <c r="C541" s="15" t="s">
        <v>46</v>
      </c>
      <c r="D541" s="15" t="s">
        <v>47</v>
      </c>
      <c r="E541" s="16">
        <v>170</v>
      </c>
      <c r="F541" s="17">
        <v>208</v>
      </c>
      <c r="G541" s="17">
        <v>0</v>
      </c>
      <c r="H541" s="17">
        <v>159</v>
      </c>
      <c r="I541" s="15" t="s">
        <v>272</v>
      </c>
      <c r="J541" s="17">
        <v>256</v>
      </c>
      <c r="K541" s="15" t="s">
        <v>64</v>
      </c>
      <c r="L541" s="29" t="s">
        <v>263</v>
      </c>
      <c r="M541" s="28">
        <v>19</v>
      </c>
      <c r="N541" s="28">
        <v>64</v>
      </c>
      <c r="O541" s="29" t="s">
        <v>117</v>
      </c>
      <c r="P541" s="16">
        <v>72</v>
      </c>
      <c r="Q541" s="16">
        <v>97</v>
      </c>
      <c r="R541" s="15" t="s">
        <v>80</v>
      </c>
      <c r="S541" s="16">
        <v>52</v>
      </c>
      <c r="T541" s="15" t="s">
        <v>264</v>
      </c>
      <c r="U541">
        <f t="shared" si="8"/>
        <v>0.17453333333333335</v>
      </c>
    </row>
    <row r="542" spans="1:21" x14ac:dyDescent="0.3">
      <c r="A542" s="14">
        <v>42180</v>
      </c>
      <c r="B542" s="15" t="s">
        <v>45</v>
      </c>
      <c r="C542" s="15" t="s">
        <v>46</v>
      </c>
      <c r="D542" s="15" t="s">
        <v>47</v>
      </c>
      <c r="E542" s="16">
        <v>170</v>
      </c>
      <c r="F542" s="17">
        <v>218</v>
      </c>
      <c r="G542" s="17">
        <v>0</v>
      </c>
      <c r="H542" s="17">
        <v>150</v>
      </c>
      <c r="I542" s="15" t="s">
        <v>405</v>
      </c>
      <c r="J542" s="17">
        <v>286</v>
      </c>
      <c r="K542" s="15" t="s">
        <v>324</v>
      </c>
      <c r="L542" s="29" t="s">
        <v>263</v>
      </c>
      <c r="M542" s="28">
        <v>14</v>
      </c>
      <c r="N542" s="28">
        <v>64</v>
      </c>
      <c r="O542" s="29" t="s">
        <v>112</v>
      </c>
      <c r="P542" s="16">
        <v>68</v>
      </c>
      <c r="Q542" s="16">
        <v>98</v>
      </c>
      <c r="R542" s="15" t="s">
        <v>51</v>
      </c>
      <c r="S542" s="16">
        <v>53</v>
      </c>
      <c r="T542" s="15" t="s">
        <v>50</v>
      </c>
      <c r="U542">
        <f t="shared" si="8"/>
        <v>0.17453333333333335</v>
      </c>
    </row>
    <row r="543" spans="1:21" x14ac:dyDescent="0.3">
      <c r="A543" s="14">
        <v>42181</v>
      </c>
      <c r="B543" s="15" t="s">
        <v>45</v>
      </c>
      <c r="C543" s="15" t="s">
        <v>46</v>
      </c>
      <c r="D543" s="15" t="s">
        <v>47</v>
      </c>
      <c r="E543" s="16">
        <v>170</v>
      </c>
      <c r="F543" s="17">
        <v>216</v>
      </c>
      <c r="G543" s="17">
        <v>0</v>
      </c>
      <c r="H543" s="17">
        <v>168</v>
      </c>
      <c r="I543" s="15" t="s">
        <v>66</v>
      </c>
      <c r="J543" s="17">
        <v>265</v>
      </c>
      <c r="K543" s="15" t="s">
        <v>64</v>
      </c>
      <c r="L543" s="27">
        <v>36</v>
      </c>
      <c r="M543" s="28">
        <v>17</v>
      </c>
      <c r="N543" s="28">
        <v>67</v>
      </c>
      <c r="O543" s="29" t="s">
        <v>164</v>
      </c>
      <c r="P543" s="16">
        <v>78</v>
      </c>
      <c r="Q543" s="16">
        <v>96</v>
      </c>
      <c r="R543" s="15" t="s">
        <v>460</v>
      </c>
      <c r="S543" s="16">
        <v>55</v>
      </c>
      <c r="T543" s="15" t="s">
        <v>139</v>
      </c>
      <c r="U543">
        <f t="shared" si="8"/>
        <v>6.2831999999999999</v>
      </c>
    </row>
    <row r="544" spans="1:21" x14ac:dyDescent="0.3">
      <c r="A544" s="14">
        <v>42182</v>
      </c>
      <c r="B544" s="15" t="s">
        <v>45</v>
      </c>
      <c r="C544" s="15" t="s">
        <v>46</v>
      </c>
      <c r="D544" s="15" t="s">
        <v>47</v>
      </c>
      <c r="E544" s="16">
        <v>170</v>
      </c>
      <c r="F544" s="17">
        <v>217</v>
      </c>
      <c r="G544" s="17">
        <v>0</v>
      </c>
      <c r="H544" s="17">
        <v>162</v>
      </c>
      <c r="I544" s="15" t="s">
        <v>668</v>
      </c>
      <c r="J544" s="17">
        <v>272</v>
      </c>
      <c r="K544" s="15" t="s">
        <v>431</v>
      </c>
      <c r="L544" s="29" t="s">
        <v>263</v>
      </c>
      <c r="M544" s="28">
        <v>19</v>
      </c>
      <c r="N544" s="28">
        <v>61</v>
      </c>
      <c r="O544" s="29" t="s">
        <v>215</v>
      </c>
      <c r="P544" s="16">
        <v>70</v>
      </c>
      <c r="Q544" s="16">
        <v>95</v>
      </c>
      <c r="R544" s="15" t="s">
        <v>100</v>
      </c>
      <c r="S544" s="16">
        <v>55</v>
      </c>
      <c r="T544" s="15" t="s">
        <v>169</v>
      </c>
      <c r="U544">
        <f t="shared" si="8"/>
        <v>0.17453333333333335</v>
      </c>
    </row>
    <row r="545" spans="1:21" x14ac:dyDescent="0.3">
      <c r="A545" s="14">
        <v>42183</v>
      </c>
      <c r="B545" s="15" t="s">
        <v>45</v>
      </c>
      <c r="C545" s="15" t="s">
        <v>46</v>
      </c>
      <c r="D545" s="15" t="s">
        <v>47</v>
      </c>
      <c r="E545" s="16">
        <v>170</v>
      </c>
      <c r="F545" s="17">
        <v>196</v>
      </c>
      <c r="G545" s="17">
        <v>0</v>
      </c>
      <c r="H545" s="17">
        <v>172</v>
      </c>
      <c r="I545" s="15" t="s">
        <v>669</v>
      </c>
      <c r="J545" s="17">
        <v>219</v>
      </c>
      <c r="K545" s="15" t="s">
        <v>278</v>
      </c>
      <c r="L545" s="27">
        <v>36</v>
      </c>
      <c r="M545" s="28">
        <v>8</v>
      </c>
      <c r="N545" s="28">
        <v>42</v>
      </c>
      <c r="O545" s="29" t="s">
        <v>164</v>
      </c>
      <c r="P545" s="16">
        <v>91</v>
      </c>
      <c r="Q545" s="16">
        <v>97</v>
      </c>
      <c r="R545" s="15" t="s">
        <v>51</v>
      </c>
      <c r="S545" s="16">
        <v>81</v>
      </c>
      <c r="T545" s="15" t="s">
        <v>52</v>
      </c>
      <c r="U545">
        <f t="shared" si="8"/>
        <v>6.2831999999999999</v>
      </c>
    </row>
    <row r="546" spans="1:21" x14ac:dyDescent="0.3">
      <c r="A546" s="14">
        <v>42184</v>
      </c>
      <c r="B546" s="15" t="s">
        <v>45</v>
      </c>
      <c r="C546" s="15" t="s">
        <v>46</v>
      </c>
      <c r="D546" s="15" t="s">
        <v>47</v>
      </c>
      <c r="E546" s="16">
        <v>170</v>
      </c>
      <c r="F546" s="17">
        <v>236</v>
      </c>
      <c r="G546" s="17">
        <v>0</v>
      </c>
      <c r="H546" s="17">
        <v>182</v>
      </c>
      <c r="I546" s="15" t="s">
        <v>51</v>
      </c>
      <c r="J546" s="17">
        <v>290</v>
      </c>
      <c r="K546" s="15" t="s">
        <v>50</v>
      </c>
      <c r="L546" s="27" t="s">
        <v>1194</v>
      </c>
      <c r="M546" s="28">
        <v>17</v>
      </c>
      <c r="N546" s="28">
        <v>47</v>
      </c>
      <c r="O546" s="29" t="s">
        <v>51</v>
      </c>
      <c r="P546" s="16">
        <v>69</v>
      </c>
      <c r="Q546" s="16">
        <v>96</v>
      </c>
      <c r="R546" s="15" t="s">
        <v>51</v>
      </c>
      <c r="S546" s="16">
        <v>55</v>
      </c>
      <c r="T546" s="15" t="s">
        <v>158</v>
      </c>
      <c r="U546" t="e">
        <f t="shared" si="8"/>
        <v>#VALUE!</v>
      </c>
    </row>
    <row r="547" spans="1:21" x14ac:dyDescent="0.3">
      <c r="A547" s="14">
        <v>42185</v>
      </c>
      <c r="B547" s="15" t="s">
        <v>45</v>
      </c>
      <c r="C547" s="15" t="s">
        <v>46</v>
      </c>
      <c r="D547" s="15" t="s">
        <v>47</v>
      </c>
      <c r="E547" s="16">
        <v>170</v>
      </c>
      <c r="F547" s="15"/>
      <c r="G547" s="17">
        <v>0</v>
      </c>
      <c r="H547" s="15"/>
      <c r="I547" s="15"/>
      <c r="J547" s="15"/>
      <c r="K547" s="15"/>
      <c r="L547" s="29"/>
      <c r="M547" s="28">
        <v>17</v>
      </c>
      <c r="N547" s="29"/>
      <c r="O547" s="29"/>
      <c r="P547" s="16">
        <v>72</v>
      </c>
      <c r="Q547" s="15"/>
      <c r="R547" s="15"/>
      <c r="S547" s="15"/>
      <c r="T547" s="15"/>
      <c r="U547">
        <f t="shared" si="8"/>
        <v>0</v>
      </c>
    </row>
    <row r="548" spans="1:21" x14ac:dyDescent="0.3">
      <c r="A548" s="14">
        <v>42186</v>
      </c>
      <c r="B548" s="15" t="s">
        <v>45</v>
      </c>
      <c r="C548" s="15" t="s">
        <v>46</v>
      </c>
      <c r="D548" s="15" t="s">
        <v>47</v>
      </c>
      <c r="E548" s="16">
        <v>170</v>
      </c>
      <c r="F548" s="17">
        <v>204</v>
      </c>
      <c r="G548" s="17">
        <v>18</v>
      </c>
      <c r="H548" s="17">
        <v>168</v>
      </c>
      <c r="I548" s="15" t="s">
        <v>571</v>
      </c>
      <c r="J548" s="17">
        <v>240</v>
      </c>
      <c r="K548" s="15" t="s">
        <v>508</v>
      </c>
      <c r="L548" s="27">
        <v>28</v>
      </c>
      <c r="M548" s="28">
        <v>8</v>
      </c>
      <c r="N548" s="28">
        <v>42</v>
      </c>
      <c r="O548" s="29" t="s">
        <v>307</v>
      </c>
      <c r="P548" s="16">
        <v>77</v>
      </c>
      <c r="Q548" s="16">
        <v>96</v>
      </c>
      <c r="R548" s="15" t="s">
        <v>521</v>
      </c>
      <c r="S548" s="16">
        <v>64</v>
      </c>
      <c r="T548" s="15" t="s">
        <v>64</v>
      </c>
      <c r="U548">
        <f t="shared" si="8"/>
        <v>4.8869333333333334</v>
      </c>
    </row>
    <row r="549" spans="1:21" x14ac:dyDescent="0.3">
      <c r="A549" s="14">
        <v>42187</v>
      </c>
      <c r="B549" s="15" t="s">
        <v>45</v>
      </c>
      <c r="C549" s="15" t="s">
        <v>46</v>
      </c>
      <c r="D549" s="15" t="s">
        <v>47</v>
      </c>
      <c r="E549" s="16">
        <v>170</v>
      </c>
      <c r="F549" s="17">
        <v>184</v>
      </c>
      <c r="G549" s="17">
        <v>0</v>
      </c>
      <c r="H549" s="17">
        <v>150</v>
      </c>
      <c r="I549" s="15" t="s">
        <v>356</v>
      </c>
      <c r="J549" s="17">
        <v>219</v>
      </c>
      <c r="K549" s="15" t="s">
        <v>297</v>
      </c>
      <c r="L549" s="29" t="s">
        <v>84</v>
      </c>
      <c r="M549" s="28">
        <v>8</v>
      </c>
      <c r="N549" s="28">
        <v>47</v>
      </c>
      <c r="O549" s="29" t="s">
        <v>166</v>
      </c>
      <c r="P549" s="16">
        <v>77</v>
      </c>
      <c r="Q549" s="16">
        <v>96</v>
      </c>
      <c r="R549" s="15" t="s">
        <v>163</v>
      </c>
      <c r="S549" s="16">
        <v>62</v>
      </c>
      <c r="T549" s="15" t="s">
        <v>81</v>
      </c>
      <c r="U549">
        <f t="shared" si="8"/>
        <v>0.34906666666666669</v>
      </c>
    </row>
    <row r="550" spans="1:21" x14ac:dyDescent="0.3">
      <c r="A550" s="14">
        <v>42188</v>
      </c>
      <c r="B550" s="15" t="s">
        <v>45</v>
      </c>
      <c r="C550" s="15" t="s">
        <v>46</v>
      </c>
      <c r="D550" s="15" t="s">
        <v>47</v>
      </c>
      <c r="E550" s="16">
        <v>170</v>
      </c>
      <c r="F550" s="17">
        <v>214</v>
      </c>
      <c r="G550" s="17">
        <v>0</v>
      </c>
      <c r="H550" s="17">
        <v>134</v>
      </c>
      <c r="I550" s="15" t="s">
        <v>338</v>
      </c>
      <c r="J550" s="17">
        <v>295</v>
      </c>
      <c r="K550" s="15" t="s">
        <v>670</v>
      </c>
      <c r="L550" s="27" t="s">
        <v>1194</v>
      </c>
      <c r="M550" s="28">
        <v>17</v>
      </c>
      <c r="N550" s="28">
        <v>81</v>
      </c>
      <c r="O550" s="29" t="s">
        <v>117</v>
      </c>
      <c r="P550" s="16">
        <v>67</v>
      </c>
      <c r="Q550" s="16">
        <v>98</v>
      </c>
      <c r="R550" s="15" t="s">
        <v>51</v>
      </c>
      <c r="S550" s="16">
        <v>49</v>
      </c>
      <c r="T550" s="15" t="s">
        <v>215</v>
      </c>
      <c r="U550" t="e">
        <f t="shared" si="8"/>
        <v>#VALUE!</v>
      </c>
    </row>
    <row r="551" spans="1:21" x14ac:dyDescent="0.3">
      <c r="A551" s="14">
        <v>42189</v>
      </c>
      <c r="B551" s="15" t="s">
        <v>45</v>
      </c>
      <c r="C551" s="15" t="s">
        <v>46</v>
      </c>
      <c r="D551" s="15" t="s">
        <v>47</v>
      </c>
      <c r="E551" s="16">
        <v>170</v>
      </c>
      <c r="F551" s="15"/>
      <c r="G551" s="17">
        <v>2</v>
      </c>
      <c r="H551" s="15"/>
      <c r="I551" s="15"/>
      <c r="J551" s="15"/>
      <c r="K551" s="15"/>
      <c r="L551" s="29"/>
      <c r="M551" s="28">
        <v>14</v>
      </c>
      <c r="N551" s="29"/>
      <c r="O551" s="29"/>
      <c r="P551" s="16">
        <v>71</v>
      </c>
      <c r="Q551" s="15"/>
      <c r="R551" s="15"/>
      <c r="S551" s="15"/>
      <c r="T551" s="15"/>
      <c r="U551">
        <f t="shared" si="8"/>
        <v>0</v>
      </c>
    </row>
    <row r="552" spans="1:21" x14ac:dyDescent="0.3">
      <c r="A552" s="14">
        <v>42190</v>
      </c>
      <c r="B552" s="15" t="s">
        <v>45</v>
      </c>
      <c r="C552" s="15" t="s">
        <v>46</v>
      </c>
      <c r="D552" s="15" t="s">
        <v>47</v>
      </c>
      <c r="E552" s="16">
        <v>170</v>
      </c>
      <c r="F552" s="15"/>
      <c r="G552" s="17">
        <v>12</v>
      </c>
      <c r="H552" s="15"/>
      <c r="I552" s="15"/>
      <c r="J552" s="15"/>
      <c r="K552" s="15"/>
      <c r="L552" s="29"/>
      <c r="M552" s="28">
        <v>3</v>
      </c>
      <c r="N552" s="29"/>
      <c r="O552" s="29"/>
      <c r="P552" s="16">
        <v>88</v>
      </c>
      <c r="Q552" s="15"/>
      <c r="R552" s="15"/>
      <c r="S552" s="15"/>
      <c r="T552" s="15"/>
      <c r="U552">
        <f t="shared" si="8"/>
        <v>0</v>
      </c>
    </row>
    <row r="553" spans="1:21" x14ac:dyDescent="0.3">
      <c r="A553" s="14">
        <v>42191</v>
      </c>
      <c r="B553" s="15" t="s">
        <v>45</v>
      </c>
      <c r="C553" s="15" t="s">
        <v>46</v>
      </c>
      <c r="D553" s="15" t="s">
        <v>47</v>
      </c>
      <c r="E553" s="16">
        <v>170</v>
      </c>
      <c r="F553" s="17">
        <v>222</v>
      </c>
      <c r="G553" s="17">
        <v>0</v>
      </c>
      <c r="H553" s="17">
        <v>153</v>
      </c>
      <c r="I553" s="15" t="s">
        <v>671</v>
      </c>
      <c r="J553" s="17">
        <v>290</v>
      </c>
      <c r="K553" s="15" t="s">
        <v>626</v>
      </c>
      <c r="L553" s="29" t="s">
        <v>84</v>
      </c>
      <c r="M553" s="28">
        <v>17</v>
      </c>
      <c r="N553" s="28">
        <v>58</v>
      </c>
      <c r="O553" s="29" t="s">
        <v>64</v>
      </c>
      <c r="P553" s="16">
        <v>66</v>
      </c>
      <c r="Q553" s="16">
        <v>98</v>
      </c>
      <c r="R553" s="15" t="s">
        <v>51</v>
      </c>
      <c r="S553" s="16">
        <v>49</v>
      </c>
      <c r="T553" s="15" t="s">
        <v>89</v>
      </c>
      <c r="U553">
        <f t="shared" si="8"/>
        <v>0.34906666666666669</v>
      </c>
    </row>
    <row r="554" spans="1:21" x14ac:dyDescent="0.3">
      <c r="A554" s="14">
        <v>42192</v>
      </c>
      <c r="B554" s="15" t="s">
        <v>45</v>
      </c>
      <c r="C554" s="15" t="s">
        <v>46</v>
      </c>
      <c r="D554" s="15" t="s">
        <v>47</v>
      </c>
      <c r="E554" s="16">
        <v>170</v>
      </c>
      <c r="F554" s="17">
        <v>212</v>
      </c>
      <c r="G554" s="17">
        <v>34</v>
      </c>
      <c r="H554" s="17">
        <v>150</v>
      </c>
      <c r="I554" s="15" t="s">
        <v>380</v>
      </c>
      <c r="J554" s="17">
        <v>274</v>
      </c>
      <c r="K554" s="15" t="s">
        <v>472</v>
      </c>
      <c r="L554" s="29" t="s">
        <v>263</v>
      </c>
      <c r="M554" s="28">
        <v>17</v>
      </c>
      <c r="N554" s="28">
        <v>75</v>
      </c>
      <c r="O554" s="29" t="s">
        <v>146</v>
      </c>
      <c r="P554" s="16">
        <v>79</v>
      </c>
      <c r="Q554" s="16">
        <v>98</v>
      </c>
      <c r="R554" s="15" t="s">
        <v>51</v>
      </c>
      <c r="S554" s="16">
        <v>54</v>
      </c>
      <c r="T554" s="15" t="s">
        <v>81</v>
      </c>
      <c r="U554">
        <f t="shared" si="8"/>
        <v>0.17453333333333335</v>
      </c>
    </row>
    <row r="555" spans="1:21" x14ac:dyDescent="0.3">
      <c r="A555" s="14">
        <v>42193</v>
      </c>
      <c r="B555" s="15" t="s">
        <v>45</v>
      </c>
      <c r="C555" s="15" t="s">
        <v>46</v>
      </c>
      <c r="D555" s="15" t="s">
        <v>47</v>
      </c>
      <c r="E555" s="16">
        <v>170</v>
      </c>
      <c r="F555" s="17">
        <v>184</v>
      </c>
      <c r="G555" s="17">
        <v>16</v>
      </c>
      <c r="H555" s="17">
        <v>152</v>
      </c>
      <c r="I555" s="15" t="s">
        <v>631</v>
      </c>
      <c r="J555" s="17">
        <v>216</v>
      </c>
      <c r="K555" s="15" t="s">
        <v>320</v>
      </c>
      <c r="L555" s="29" t="s">
        <v>84</v>
      </c>
      <c r="M555" s="28">
        <v>11</v>
      </c>
      <c r="N555" s="28">
        <v>50</v>
      </c>
      <c r="O555" s="29" t="s">
        <v>51</v>
      </c>
      <c r="P555" s="16">
        <v>81</v>
      </c>
      <c r="Q555" s="16">
        <v>99</v>
      </c>
      <c r="R555" s="15" t="s">
        <v>51</v>
      </c>
      <c r="S555" s="16">
        <v>69</v>
      </c>
      <c r="T555" s="15" t="s">
        <v>121</v>
      </c>
      <c r="U555">
        <f t="shared" si="8"/>
        <v>0.34906666666666669</v>
      </c>
    </row>
    <row r="556" spans="1:21" x14ac:dyDescent="0.3">
      <c r="A556" s="14">
        <v>42194</v>
      </c>
      <c r="B556" s="15" t="s">
        <v>45</v>
      </c>
      <c r="C556" s="15" t="s">
        <v>46</v>
      </c>
      <c r="D556" s="15" t="s">
        <v>47</v>
      </c>
      <c r="E556" s="16">
        <v>170</v>
      </c>
      <c r="F556" s="15"/>
      <c r="G556" s="15"/>
      <c r="H556" s="15"/>
      <c r="I556" s="15"/>
      <c r="J556" s="15"/>
      <c r="K556" s="15"/>
      <c r="L556" s="29" t="s">
        <v>401</v>
      </c>
      <c r="M556" s="28">
        <v>11</v>
      </c>
      <c r="N556" s="28">
        <v>56</v>
      </c>
      <c r="O556" s="29" t="s">
        <v>146</v>
      </c>
      <c r="P556" s="16">
        <v>66</v>
      </c>
      <c r="Q556" s="15"/>
      <c r="R556" s="15"/>
      <c r="S556" s="15"/>
      <c r="T556" s="15"/>
      <c r="U556">
        <f t="shared" si="8"/>
        <v>1.0471999999999999</v>
      </c>
    </row>
    <row r="557" spans="1:21" x14ac:dyDescent="0.3">
      <c r="A557" s="14">
        <v>42195</v>
      </c>
      <c r="B557" s="15" t="s">
        <v>45</v>
      </c>
      <c r="C557" s="15" t="s">
        <v>46</v>
      </c>
      <c r="D557" s="15" t="s">
        <v>47</v>
      </c>
      <c r="E557" s="16">
        <v>170</v>
      </c>
      <c r="F557" s="17">
        <v>218</v>
      </c>
      <c r="G557" s="17">
        <v>0</v>
      </c>
      <c r="H557" s="17">
        <v>149</v>
      </c>
      <c r="I557" s="15" t="s">
        <v>51</v>
      </c>
      <c r="J557" s="17">
        <v>286</v>
      </c>
      <c r="K557" s="15" t="s">
        <v>672</v>
      </c>
      <c r="L557" s="29" t="s">
        <v>218</v>
      </c>
      <c r="M557" s="28">
        <v>22</v>
      </c>
      <c r="N557" s="28">
        <v>78</v>
      </c>
      <c r="O557" s="29" t="s">
        <v>133</v>
      </c>
      <c r="P557" s="16">
        <v>70</v>
      </c>
      <c r="Q557" s="16">
        <v>99</v>
      </c>
      <c r="R557" s="15" t="s">
        <v>229</v>
      </c>
      <c r="S557" s="16">
        <v>51</v>
      </c>
      <c r="T557" s="15" t="s">
        <v>148</v>
      </c>
      <c r="U557">
        <f t="shared" si="8"/>
        <v>0.52359999999999995</v>
      </c>
    </row>
    <row r="558" spans="1:21" x14ac:dyDescent="0.3">
      <c r="A558" s="14">
        <v>42196</v>
      </c>
      <c r="B558" s="15" t="s">
        <v>45</v>
      </c>
      <c r="C558" s="15" t="s">
        <v>46</v>
      </c>
      <c r="D558" s="15" t="s">
        <v>47</v>
      </c>
      <c r="E558" s="16">
        <v>170</v>
      </c>
      <c r="F558" s="17">
        <v>205</v>
      </c>
      <c r="G558" s="17">
        <v>0</v>
      </c>
      <c r="H558" s="17">
        <v>168</v>
      </c>
      <c r="I558" s="15" t="s">
        <v>51</v>
      </c>
      <c r="J558" s="17">
        <v>242</v>
      </c>
      <c r="K558" s="15" t="s">
        <v>50</v>
      </c>
      <c r="L558" s="29" t="s">
        <v>116</v>
      </c>
      <c r="M558" s="28">
        <v>8</v>
      </c>
      <c r="N558" s="28">
        <v>50</v>
      </c>
      <c r="O558" s="29" t="s">
        <v>64</v>
      </c>
      <c r="P558" s="16">
        <v>75</v>
      </c>
      <c r="Q558" s="16">
        <v>94</v>
      </c>
      <c r="R558" s="15" t="s">
        <v>51</v>
      </c>
      <c r="S558" s="16">
        <v>58</v>
      </c>
      <c r="T558" s="15" t="s">
        <v>158</v>
      </c>
      <c r="U558">
        <f t="shared" si="8"/>
        <v>0.69813333333333338</v>
      </c>
    </row>
    <row r="559" spans="1:21" x14ac:dyDescent="0.3">
      <c r="A559" s="14">
        <v>42197</v>
      </c>
      <c r="B559" s="15" t="s">
        <v>45</v>
      </c>
      <c r="C559" s="15" t="s">
        <v>46</v>
      </c>
      <c r="D559" s="15" t="s">
        <v>47</v>
      </c>
      <c r="E559" s="16">
        <v>170</v>
      </c>
      <c r="F559" s="17">
        <v>216</v>
      </c>
      <c r="G559" s="17">
        <v>0</v>
      </c>
      <c r="H559" s="17">
        <v>181</v>
      </c>
      <c r="I559" s="15" t="s">
        <v>294</v>
      </c>
      <c r="J559" s="17">
        <v>252</v>
      </c>
      <c r="K559" s="15" t="s">
        <v>234</v>
      </c>
      <c r="L559" s="29" t="s">
        <v>218</v>
      </c>
      <c r="M559" s="28">
        <v>8</v>
      </c>
      <c r="N559" s="28">
        <v>42</v>
      </c>
      <c r="O559" s="29" t="s">
        <v>61</v>
      </c>
      <c r="P559" s="16">
        <v>75</v>
      </c>
      <c r="Q559" s="16">
        <v>92</v>
      </c>
      <c r="R559" s="15" t="s">
        <v>434</v>
      </c>
      <c r="S559" s="16">
        <v>61</v>
      </c>
      <c r="T559" s="15" t="s">
        <v>164</v>
      </c>
      <c r="U559">
        <f t="shared" si="8"/>
        <v>0.52359999999999995</v>
      </c>
    </row>
    <row r="560" spans="1:21" x14ac:dyDescent="0.3">
      <c r="A560" s="14">
        <v>42198</v>
      </c>
      <c r="B560" s="15" t="s">
        <v>45</v>
      </c>
      <c r="C560" s="15" t="s">
        <v>46</v>
      </c>
      <c r="D560" s="15" t="s">
        <v>47</v>
      </c>
      <c r="E560" s="16">
        <v>170</v>
      </c>
      <c r="F560" s="17">
        <v>222</v>
      </c>
      <c r="G560" s="17">
        <v>0</v>
      </c>
      <c r="H560" s="17">
        <v>167</v>
      </c>
      <c r="I560" s="15" t="s">
        <v>137</v>
      </c>
      <c r="J560" s="17">
        <v>276</v>
      </c>
      <c r="K560" s="15" t="s">
        <v>206</v>
      </c>
      <c r="L560" s="29" t="s">
        <v>116</v>
      </c>
      <c r="M560" s="28">
        <v>14</v>
      </c>
      <c r="N560" s="28">
        <v>58</v>
      </c>
      <c r="O560" s="29" t="s">
        <v>135</v>
      </c>
      <c r="P560" s="16">
        <v>68</v>
      </c>
      <c r="Q560" s="16">
        <v>96</v>
      </c>
      <c r="R560" s="15" t="s">
        <v>229</v>
      </c>
      <c r="S560" s="16">
        <v>55</v>
      </c>
      <c r="T560" s="15" t="s">
        <v>51</v>
      </c>
      <c r="U560">
        <f t="shared" si="8"/>
        <v>0.69813333333333338</v>
      </c>
    </row>
    <row r="561" spans="1:21" x14ac:dyDescent="0.3">
      <c r="A561" s="14">
        <v>42199</v>
      </c>
      <c r="B561" s="15" t="s">
        <v>45</v>
      </c>
      <c r="C561" s="15" t="s">
        <v>46</v>
      </c>
      <c r="D561" s="15" t="s">
        <v>47</v>
      </c>
      <c r="E561" s="16">
        <v>170</v>
      </c>
      <c r="F561" s="17">
        <v>220</v>
      </c>
      <c r="G561" s="17">
        <v>0</v>
      </c>
      <c r="H561" s="17">
        <v>165</v>
      </c>
      <c r="I561" s="15" t="s">
        <v>673</v>
      </c>
      <c r="J561" s="17">
        <v>276</v>
      </c>
      <c r="K561" s="15" t="s">
        <v>50</v>
      </c>
      <c r="L561" s="27" t="s">
        <v>1194</v>
      </c>
      <c r="M561" s="28">
        <v>14</v>
      </c>
      <c r="N561" s="28">
        <v>61</v>
      </c>
      <c r="O561" s="29" t="s">
        <v>51</v>
      </c>
      <c r="P561" s="16">
        <v>74</v>
      </c>
      <c r="Q561" s="16">
        <v>96</v>
      </c>
      <c r="R561" s="15" t="s">
        <v>578</v>
      </c>
      <c r="S561" s="16">
        <v>56</v>
      </c>
      <c r="T561" s="15" t="s">
        <v>52</v>
      </c>
      <c r="U561" t="e">
        <f t="shared" si="8"/>
        <v>#VALUE!</v>
      </c>
    </row>
    <row r="562" spans="1:21" x14ac:dyDescent="0.3">
      <c r="A562" s="14">
        <v>42200</v>
      </c>
      <c r="B562" s="15" t="s">
        <v>45</v>
      </c>
      <c r="C562" s="15" t="s">
        <v>46</v>
      </c>
      <c r="D562" s="15" t="s">
        <v>47</v>
      </c>
      <c r="E562" s="16">
        <v>170</v>
      </c>
      <c r="F562" s="17">
        <v>214</v>
      </c>
      <c r="G562" s="17">
        <v>0</v>
      </c>
      <c r="H562" s="17">
        <v>184</v>
      </c>
      <c r="I562" s="15" t="s">
        <v>51</v>
      </c>
      <c r="J562" s="17">
        <v>243</v>
      </c>
      <c r="K562" s="15" t="s">
        <v>208</v>
      </c>
      <c r="L562" s="29" t="s">
        <v>116</v>
      </c>
      <c r="M562" s="28">
        <v>8</v>
      </c>
      <c r="N562" s="28">
        <v>42</v>
      </c>
      <c r="O562" s="29" t="s">
        <v>94</v>
      </c>
      <c r="P562" s="16">
        <v>84</v>
      </c>
      <c r="Q562" s="16">
        <v>97</v>
      </c>
      <c r="R562" s="15" t="s">
        <v>51</v>
      </c>
      <c r="S562" s="16">
        <v>69</v>
      </c>
      <c r="T562" s="15" t="s">
        <v>146</v>
      </c>
      <c r="U562">
        <f t="shared" si="8"/>
        <v>0.69813333333333338</v>
      </c>
    </row>
    <row r="563" spans="1:21" x14ac:dyDescent="0.3">
      <c r="A563" s="14">
        <v>42201</v>
      </c>
      <c r="B563" s="15" t="s">
        <v>45</v>
      </c>
      <c r="C563" s="15" t="s">
        <v>46</v>
      </c>
      <c r="D563" s="15" t="s">
        <v>47</v>
      </c>
      <c r="E563" s="16">
        <v>170</v>
      </c>
      <c r="F563" s="17">
        <v>228</v>
      </c>
      <c r="G563" s="15"/>
      <c r="H563" s="17">
        <v>179</v>
      </c>
      <c r="I563" s="15" t="s">
        <v>356</v>
      </c>
      <c r="J563" s="17">
        <v>277</v>
      </c>
      <c r="K563" s="15" t="s">
        <v>94</v>
      </c>
      <c r="L563" s="29" t="s">
        <v>84</v>
      </c>
      <c r="M563" s="28">
        <v>14</v>
      </c>
      <c r="N563" s="28">
        <v>56</v>
      </c>
      <c r="O563" s="29" t="s">
        <v>117</v>
      </c>
      <c r="P563" s="16">
        <v>76</v>
      </c>
      <c r="Q563" s="16">
        <v>97</v>
      </c>
      <c r="R563" s="15" t="s">
        <v>51</v>
      </c>
      <c r="S563" s="16">
        <v>61</v>
      </c>
      <c r="T563" s="15" t="s">
        <v>94</v>
      </c>
      <c r="U563">
        <f t="shared" si="8"/>
        <v>0.34906666666666669</v>
      </c>
    </row>
    <row r="564" spans="1:21" x14ac:dyDescent="0.3">
      <c r="A564" s="14">
        <v>42202</v>
      </c>
      <c r="B564" s="15" t="s">
        <v>45</v>
      </c>
      <c r="C564" s="15" t="s">
        <v>46</v>
      </c>
      <c r="D564" s="15" t="s">
        <v>47</v>
      </c>
      <c r="E564" s="16">
        <v>170</v>
      </c>
      <c r="F564" s="15"/>
      <c r="G564" s="15"/>
      <c r="H564" s="15"/>
      <c r="I564" s="15"/>
      <c r="J564" s="15"/>
      <c r="K564" s="15"/>
      <c r="L564" s="29"/>
      <c r="M564" s="28">
        <v>11</v>
      </c>
      <c r="N564" s="29"/>
      <c r="O564" s="29"/>
      <c r="P564" s="16">
        <v>80</v>
      </c>
      <c r="Q564" s="15"/>
      <c r="R564" s="15"/>
      <c r="S564" s="15"/>
      <c r="T564" s="15"/>
      <c r="U564">
        <f t="shared" si="8"/>
        <v>0</v>
      </c>
    </row>
    <row r="565" spans="1:21" x14ac:dyDescent="0.3">
      <c r="A565" s="14">
        <v>42203</v>
      </c>
      <c r="B565" s="15" t="s">
        <v>45</v>
      </c>
      <c r="C565" s="15" t="s">
        <v>46</v>
      </c>
      <c r="D565" s="15" t="s">
        <v>47</v>
      </c>
      <c r="E565" s="16">
        <v>170</v>
      </c>
      <c r="F565" s="15"/>
      <c r="G565" s="15"/>
      <c r="H565" s="15"/>
      <c r="I565" s="15"/>
      <c r="J565" s="15"/>
      <c r="K565" s="15"/>
      <c r="L565" s="29"/>
      <c r="M565" s="28">
        <v>14</v>
      </c>
      <c r="N565" s="29"/>
      <c r="O565" s="29"/>
      <c r="P565" s="16">
        <v>80</v>
      </c>
      <c r="Q565" s="15"/>
      <c r="R565" s="15"/>
      <c r="S565" s="15"/>
      <c r="T565" s="15"/>
      <c r="U565">
        <f t="shared" si="8"/>
        <v>0</v>
      </c>
    </row>
    <row r="566" spans="1:21" x14ac:dyDescent="0.3">
      <c r="A566" s="14">
        <v>42204</v>
      </c>
      <c r="B566" s="15" t="s">
        <v>45</v>
      </c>
      <c r="C566" s="15" t="s">
        <v>46</v>
      </c>
      <c r="D566" s="15" t="s">
        <v>47</v>
      </c>
      <c r="E566" s="16">
        <v>170</v>
      </c>
      <c r="F566" s="17">
        <v>234</v>
      </c>
      <c r="G566" s="17">
        <v>0</v>
      </c>
      <c r="H566" s="17">
        <v>167</v>
      </c>
      <c r="I566" s="15" t="s">
        <v>51</v>
      </c>
      <c r="J566" s="17">
        <v>302</v>
      </c>
      <c r="K566" s="15" t="s">
        <v>429</v>
      </c>
      <c r="L566" s="27">
        <v>36</v>
      </c>
      <c r="M566" s="28">
        <v>8</v>
      </c>
      <c r="N566" s="28">
        <v>61</v>
      </c>
      <c r="O566" s="29" t="s">
        <v>158</v>
      </c>
      <c r="P566" s="16">
        <v>65</v>
      </c>
      <c r="Q566" s="16">
        <v>99</v>
      </c>
      <c r="R566" s="15" t="s">
        <v>51</v>
      </c>
      <c r="S566" s="16">
        <v>45</v>
      </c>
      <c r="T566" s="15" t="s">
        <v>117</v>
      </c>
      <c r="U566">
        <f t="shared" si="8"/>
        <v>6.2831999999999999</v>
      </c>
    </row>
    <row r="567" spans="1:21" x14ac:dyDescent="0.3">
      <c r="A567" s="14">
        <v>42205</v>
      </c>
      <c r="B567" s="15" t="s">
        <v>45</v>
      </c>
      <c r="C567" s="15" t="s">
        <v>46</v>
      </c>
      <c r="D567" s="15" t="s">
        <v>47</v>
      </c>
      <c r="E567" s="16">
        <v>170</v>
      </c>
      <c r="F567" s="17">
        <v>227</v>
      </c>
      <c r="G567" s="17">
        <v>0</v>
      </c>
      <c r="H567" s="17">
        <v>170</v>
      </c>
      <c r="I567" s="15" t="s">
        <v>232</v>
      </c>
      <c r="J567" s="17">
        <v>284</v>
      </c>
      <c r="K567" s="15" t="s">
        <v>674</v>
      </c>
      <c r="L567" s="27">
        <v>34</v>
      </c>
      <c r="M567" s="28">
        <v>17</v>
      </c>
      <c r="N567" s="28">
        <v>58</v>
      </c>
      <c r="O567" s="29" t="s">
        <v>209</v>
      </c>
      <c r="P567" s="16">
        <v>74</v>
      </c>
      <c r="Q567" s="16">
        <v>97</v>
      </c>
      <c r="R567" s="15" t="s">
        <v>159</v>
      </c>
      <c r="S567" s="16">
        <v>57</v>
      </c>
      <c r="T567" s="15" t="s">
        <v>95</v>
      </c>
      <c r="U567">
        <f t="shared" si="8"/>
        <v>5.9341333333333326</v>
      </c>
    </row>
    <row r="568" spans="1:21" x14ac:dyDescent="0.3">
      <c r="A568" s="14">
        <v>42206</v>
      </c>
      <c r="B568" s="15" t="s">
        <v>45</v>
      </c>
      <c r="C568" s="15" t="s">
        <v>46</v>
      </c>
      <c r="D568" s="15" t="s">
        <v>47</v>
      </c>
      <c r="E568" s="16">
        <v>170</v>
      </c>
      <c r="F568" s="17">
        <v>222</v>
      </c>
      <c r="G568" s="15"/>
      <c r="H568" s="17">
        <v>202</v>
      </c>
      <c r="I568" s="15" t="s">
        <v>100</v>
      </c>
      <c r="J568" s="17">
        <v>242</v>
      </c>
      <c r="K568" s="15" t="s">
        <v>675</v>
      </c>
      <c r="L568" s="27">
        <v>35</v>
      </c>
      <c r="M568" s="28">
        <v>8</v>
      </c>
      <c r="N568" s="28">
        <v>44</v>
      </c>
      <c r="O568" s="29" t="s">
        <v>182</v>
      </c>
      <c r="P568" s="16">
        <v>90</v>
      </c>
      <c r="Q568" s="16">
        <v>97</v>
      </c>
      <c r="R568" s="15" t="s">
        <v>51</v>
      </c>
      <c r="S568" s="16">
        <v>82</v>
      </c>
      <c r="T568" s="15" t="s">
        <v>439</v>
      </c>
      <c r="U568">
        <f t="shared" si="8"/>
        <v>6.1086666666666662</v>
      </c>
    </row>
    <row r="569" spans="1:21" x14ac:dyDescent="0.3">
      <c r="A569" s="14">
        <v>42207</v>
      </c>
      <c r="B569" s="15" t="s">
        <v>45</v>
      </c>
      <c r="C569" s="15" t="s">
        <v>46</v>
      </c>
      <c r="D569" s="15" t="s">
        <v>47</v>
      </c>
      <c r="E569" s="16">
        <v>170</v>
      </c>
      <c r="F569" s="15"/>
      <c r="G569" s="17">
        <v>22</v>
      </c>
      <c r="H569" s="15"/>
      <c r="I569" s="15"/>
      <c r="J569" s="15"/>
      <c r="K569" s="15"/>
      <c r="L569" s="29"/>
      <c r="M569" s="28">
        <v>6</v>
      </c>
      <c r="N569" s="29"/>
      <c r="O569" s="29"/>
      <c r="P569" s="16">
        <v>92</v>
      </c>
      <c r="Q569" s="15"/>
      <c r="R569" s="15"/>
      <c r="S569" s="15"/>
      <c r="T569" s="15"/>
      <c r="U569">
        <f t="shared" si="8"/>
        <v>0</v>
      </c>
    </row>
    <row r="570" spans="1:21" x14ac:dyDescent="0.3">
      <c r="A570" s="14">
        <v>42208</v>
      </c>
      <c r="B570" s="15" t="s">
        <v>45</v>
      </c>
      <c r="C570" s="15" t="s">
        <v>46</v>
      </c>
      <c r="D570" s="15" t="s">
        <v>47</v>
      </c>
      <c r="E570" s="16">
        <v>170</v>
      </c>
      <c r="F570" s="17">
        <v>228</v>
      </c>
      <c r="G570" s="17">
        <v>0</v>
      </c>
      <c r="H570" s="17">
        <v>169</v>
      </c>
      <c r="I570" s="15" t="s">
        <v>51</v>
      </c>
      <c r="J570" s="17">
        <v>287</v>
      </c>
      <c r="K570" s="15" t="s">
        <v>49</v>
      </c>
      <c r="L570" s="29" t="s">
        <v>84</v>
      </c>
      <c r="M570" s="28">
        <v>14</v>
      </c>
      <c r="N570" s="28">
        <v>56</v>
      </c>
      <c r="O570" s="29" t="s">
        <v>61</v>
      </c>
      <c r="P570" s="16">
        <v>68</v>
      </c>
      <c r="Q570" s="16">
        <v>98</v>
      </c>
      <c r="R570" s="15" t="s">
        <v>51</v>
      </c>
      <c r="S570" s="16">
        <v>50</v>
      </c>
      <c r="T570" s="15" t="s">
        <v>51</v>
      </c>
      <c r="U570">
        <f t="shared" si="8"/>
        <v>0.34906666666666669</v>
      </c>
    </row>
    <row r="571" spans="1:21" x14ac:dyDescent="0.3">
      <c r="A571" s="14">
        <v>42209</v>
      </c>
      <c r="B571" s="15" t="s">
        <v>45</v>
      </c>
      <c r="C571" s="15" t="s">
        <v>46</v>
      </c>
      <c r="D571" s="15" t="s">
        <v>47</v>
      </c>
      <c r="E571" s="16">
        <v>170</v>
      </c>
      <c r="F571" s="17">
        <v>222</v>
      </c>
      <c r="G571" s="17">
        <v>26</v>
      </c>
      <c r="H571" s="17">
        <v>152</v>
      </c>
      <c r="I571" s="15" t="s">
        <v>617</v>
      </c>
      <c r="J571" s="17">
        <v>291</v>
      </c>
      <c r="K571" s="15" t="s">
        <v>326</v>
      </c>
      <c r="L571" s="27">
        <v>36</v>
      </c>
      <c r="M571" s="28">
        <v>17</v>
      </c>
      <c r="N571" s="28">
        <v>97</v>
      </c>
      <c r="O571" s="29" t="s">
        <v>206</v>
      </c>
      <c r="P571" s="16">
        <v>79</v>
      </c>
      <c r="Q571" s="16">
        <v>97</v>
      </c>
      <c r="R571" s="15" t="s">
        <v>51</v>
      </c>
      <c r="S571" s="16">
        <v>48</v>
      </c>
      <c r="T571" s="15" t="s">
        <v>113</v>
      </c>
      <c r="U571">
        <f t="shared" si="8"/>
        <v>6.2831999999999999</v>
      </c>
    </row>
    <row r="572" spans="1:21" x14ac:dyDescent="0.3">
      <c r="A572" s="14">
        <v>42210</v>
      </c>
      <c r="B572" s="15" t="s">
        <v>45</v>
      </c>
      <c r="C572" s="15" t="s">
        <v>46</v>
      </c>
      <c r="D572" s="15" t="s">
        <v>47</v>
      </c>
      <c r="E572" s="16">
        <v>170</v>
      </c>
      <c r="F572" s="17">
        <v>186</v>
      </c>
      <c r="G572" s="17">
        <v>0</v>
      </c>
      <c r="H572" s="17">
        <v>128</v>
      </c>
      <c r="I572" s="15" t="s">
        <v>631</v>
      </c>
      <c r="J572" s="17">
        <v>243</v>
      </c>
      <c r="K572" s="15" t="s">
        <v>361</v>
      </c>
      <c r="L572" s="29" t="s">
        <v>116</v>
      </c>
      <c r="M572" s="28">
        <v>11</v>
      </c>
      <c r="N572" s="28">
        <v>56</v>
      </c>
      <c r="O572" s="29" t="s">
        <v>64</v>
      </c>
      <c r="P572" s="16">
        <v>67</v>
      </c>
      <c r="Q572" s="16">
        <v>98</v>
      </c>
      <c r="R572" s="15" t="s">
        <v>51</v>
      </c>
      <c r="S572" s="16">
        <v>47</v>
      </c>
      <c r="T572" s="15" t="s">
        <v>89</v>
      </c>
      <c r="U572">
        <f t="shared" si="8"/>
        <v>0.69813333333333338</v>
      </c>
    </row>
    <row r="573" spans="1:21" x14ac:dyDescent="0.3">
      <c r="A573" s="14">
        <v>42211</v>
      </c>
      <c r="B573" s="15" t="s">
        <v>45</v>
      </c>
      <c r="C573" s="15" t="s">
        <v>46</v>
      </c>
      <c r="D573" s="15" t="s">
        <v>47</v>
      </c>
      <c r="E573" s="16">
        <v>170</v>
      </c>
      <c r="F573" s="17">
        <v>228</v>
      </c>
      <c r="G573" s="17">
        <v>0</v>
      </c>
      <c r="H573" s="17">
        <v>139</v>
      </c>
      <c r="I573" s="15" t="s">
        <v>676</v>
      </c>
      <c r="J573" s="17">
        <v>317</v>
      </c>
      <c r="K573" s="15" t="s">
        <v>158</v>
      </c>
      <c r="L573" s="29" t="s">
        <v>116</v>
      </c>
      <c r="M573" s="28">
        <v>14</v>
      </c>
      <c r="N573" s="28">
        <v>83</v>
      </c>
      <c r="O573" s="29" t="s">
        <v>129</v>
      </c>
      <c r="P573" s="16">
        <v>68</v>
      </c>
      <c r="Q573" s="16">
        <v>96</v>
      </c>
      <c r="R573" s="15" t="s">
        <v>51</v>
      </c>
      <c r="S573" s="16">
        <v>42</v>
      </c>
      <c r="T573" s="15" t="s">
        <v>81</v>
      </c>
      <c r="U573">
        <f t="shared" si="8"/>
        <v>0.69813333333333338</v>
      </c>
    </row>
    <row r="574" spans="1:21" x14ac:dyDescent="0.3">
      <c r="A574" s="14">
        <v>42212</v>
      </c>
      <c r="B574" s="15" t="s">
        <v>45</v>
      </c>
      <c r="C574" s="15" t="s">
        <v>46</v>
      </c>
      <c r="D574" s="15" t="s">
        <v>47</v>
      </c>
      <c r="E574" s="16">
        <v>170</v>
      </c>
      <c r="F574" s="17">
        <v>204</v>
      </c>
      <c r="G574" s="17">
        <v>0</v>
      </c>
      <c r="H574" s="17">
        <v>153</v>
      </c>
      <c r="I574" s="15" t="s">
        <v>677</v>
      </c>
      <c r="J574" s="17">
        <v>254</v>
      </c>
      <c r="K574" s="15" t="s">
        <v>242</v>
      </c>
      <c r="L574" s="29" t="s">
        <v>116</v>
      </c>
      <c r="M574" s="28">
        <v>11</v>
      </c>
      <c r="N574" s="28">
        <v>67</v>
      </c>
      <c r="O574" s="29" t="s">
        <v>206</v>
      </c>
      <c r="P574" s="16">
        <v>75</v>
      </c>
      <c r="Q574" s="16">
        <v>97</v>
      </c>
      <c r="R574" s="15" t="s">
        <v>51</v>
      </c>
      <c r="S574" s="16">
        <v>51</v>
      </c>
      <c r="T574" s="15" t="s">
        <v>169</v>
      </c>
      <c r="U574">
        <f t="shared" si="8"/>
        <v>0.69813333333333338</v>
      </c>
    </row>
    <row r="575" spans="1:21" x14ac:dyDescent="0.3">
      <c r="A575" s="14">
        <v>42213</v>
      </c>
      <c r="B575" s="15" t="s">
        <v>45</v>
      </c>
      <c r="C575" s="15" t="s">
        <v>46</v>
      </c>
      <c r="D575" s="15" t="s">
        <v>47</v>
      </c>
      <c r="E575" s="16">
        <v>170</v>
      </c>
      <c r="F575" s="17">
        <v>234</v>
      </c>
      <c r="G575" s="17">
        <v>18</v>
      </c>
      <c r="H575" s="17">
        <v>167</v>
      </c>
      <c r="I575" s="15" t="s">
        <v>367</v>
      </c>
      <c r="J575" s="17">
        <v>300</v>
      </c>
      <c r="K575" s="15" t="s">
        <v>295</v>
      </c>
      <c r="L575" s="29" t="s">
        <v>218</v>
      </c>
      <c r="M575" s="28">
        <v>17</v>
      </c>
      <c r="N575" s="28">
        <v>83</v>
      </c>
      <c r="O575" s="29" t="s">
        <v>71</v>
      </c>
      <c r="P575" s="16">
        <v>65</v>
      </c>
      <c r="Q575" s="16">
        <v>93</v>
      </c>
      <c r="R575" s="15" t="s">
        <v>434</v>
      </c>
      <c r="S575" s="16">
        <v>48</v>
      </c>
      <c r="T575" s="15" t="s">
        <v>133</v>
      </c>
      <c r="U575">
        <f t="shared" si="8"/>
        <v>0.52359999999999995</v>
      </c>
    </row>
    <row r="576" spans="1:21" x14ac:dyDescent="0.3">
      <c r="A576" s="14">
        <v>42214</v>
      </c>
      <c r="B576" s="15" t="s">
        <v>45</v>
      </c>
      <c r="C576" s="15" t="s">
        <v>46</v>
      </c>
      <c r="D576" s="15" t="s">
        <v>47</v>
      </c>
      <c r="E576" s="16">
        <v>170</v>
      </c>
      <c r="F576" s="17">
        <v>178</v>
      </c>
      <c r="G576" s="17">
        <v>86</v>
      </c>
      <c r="H576" s="17">
        <v>163</v>
      </c>
      <c r="I576" s="15" t="s">
        <v>399</v>
      </c>
      <c r="J576" s="17">
        <v>194</v>
      </c>
      <c r="K576" s="15" t="s">
        <v>678</v>
      </c>
      <c r="L576" s="27">
        <v>31</v>
      </c>
      <c r="M576" s="28">
        <v>8</v>
      </c>
      <c r="N576" s="28">
        <v>33</v>
      </c>
      <c r="O576" s="29" t="s">
        <v>64</v>
      </c>
      <c r="P576" s="16">
        <v>96</v>
      </c>
      <c r="Q576" s="16">
        <v>99</v>
      </c>
      <c r="R576" s="15" t="s">
        <v>51</v>
      </c>
      <c r="S576" s="16">
        <v>90</v>
      </c>
      <c r="T576" s="15" t="s">
        <v>59</v>
      </c>
      <c r="U576">
        <f t="shared" si="8"/>
        <v>5.4105333333333334</v>
      </c>
    </row>
    <row r="577" spans="1:21" x14ac:dyDescent="0.3">
      <c r="A577" s="14">
        <v>42215</v>
      </c>
      <c r="B577" s="15" t="s">
        <v>45</v>
      </c>
      <c r="C577" s="15" t="s">
        <v>46</v>
      </c>
      <c r="D577" s="15" t="s">
        <v>47</v>
      </c>
      <c r="E577" s="16">
        <v>170</v>
      </c>
      <c r="F577" s="17">
        <v>170</v>
      </c>
      <c r="G577" s="17">
        <v>136</v>
      </c>
      <c r="H577" s="17">
        <v>154</v>
      </c>
      <c r="I577" s="15" t="s">
        <v>573</v>
      </c>
      <c r="J577" s="17">
        <v>186</v>
      </c>
      <c r="K577" s="15" t="s">
        <v>243</v>
      </c>
      <c r="L577" s="29" t="s">
        <v>218</v>
      </c>
      <c r="M577" s="28">
        <v>11</v>
      </c>
      <c r="N577" s="28">
        <v>47</v>
      </c>
      <c r="O577" s="29" t="s">
        <v>182</v>
      </c>
      <c r="P577" s="16">
        <v>82</v>
      </c>
      <c r="Q577" s="16">
        <v>99</v>
      </c>
      <c r="R577" s="15" t="s">
        <v>51</v>
      </c>
      <c r="S577" s="16">
        <v>74</v>
      </c>
      <c r="T577" s="15" t="s">
        <v>369</v>
      </c>
      <c r="U577">
        <f t="shared" si="8"/>
        <v>0.52359999999999995</v>
      </c>
    </row>
    <row r="578" spans="1:21" x14ac:dyDescent="0.3">
      <c r="A578" s="14">
        <v>42216</v>
      </c>
      <c r="B578" s="15" t="s">
        <v>45</v>
      </c>
      <c r="C578" s="15" t="s">
        <v>46</v>
      </c>
      <c r="D578" s="15" t="s">
        <v>47</v>
      </c>
      <c r="E578" s="16">
        <v>170</v>
      </c>
      <c r="F578" s="17">
        <v>155</v>
      </c>
      <c r="G578" s="15"/>
      <c r="H578" s="17">
        <v>116</v>
      </c>
      <c r="I578" s="15" t="s">
        <v>199</v>
      </c>
      <c r="J578" s="17">
        <v>194</v>
      </c>
      <c r="K578" s="15" t="s">
        <v>311</v>
      </c>
      <c r="L578" s="27">
        <v>14</v>
      </c>
      <c r="M578" s="28">
        <v>11</v>
      </c>
      <c r="N578" s="28">
        <v>58</v>
      </c>
      <c r="O578" s="29" t="s">
        <v>301</v>
      </c>
      <c r="P578" s="16">
        <v>87</v>
      </c>
      <c r="Q578" s="16">
        <v>99</v>
      </c>
      <c r="R578" s="15" t="s">
        <v>51</v>
      </c>
      <c r="S578" s="16">
        <v>75</v>
      </c>
      <c r="T578" s="15" t="s">
        <v>182</v>
      </c>
      <c r="U578">
        <f t="shared" si="8"/>
        <v>2.4434666666666667</v>
      </c>
    </row>
    <row r="579" spans="1:21" x14ac:dyDescent="0.3">
      <c r="A579" s="14">
        <v>42217</v>
      </c>
      <c r="B579" s="15" t="s">
        <v>45</v>
      </c>
      <c r="C579" s="15" t="s">
        <v>46</v>
      </c>
      <c r="D579" s="15" t="s">
        <v>47</v>
      </c>
      <c r="E579" s="16">
        <v>170</v>
      </c>
      <c r="F579" s="15"/>
      <c r="G579" s="17">
        <v>0</v>
      </c>
      <c r="H579" s="15"/>
      <c r="I579" s="15"/>
      <c r="J579" s="15"/>
      <c r="K579" s="15"/>
      <c r="L579" s="29"/>
      <c r="M579" s="28">
        <v>8</v>
      </c>
      <c r="N579" s="29"/>
      <c r="O579" s="29"/>
      <c r="P579" s="16">
        <v>69</v>
      </c>
      <c r="Q579" s="15"/>
      <c r="R579" s="15"/>
      <c r="S579" s="15"/>
      <c r="T579" s="15"/>
      <c r="U579">
        <f t="shared" si="8"/>
        <v>0</v>
      </c>
    </row>
    <row r="580" spans="1:21" x14ac:dyDescent="0.3">
      <c r="A580" s="14">
        <v>42218</v>
      </c>
      <c r="B580" s="15" t="s">
        <v>45</v>
      </c>
      <c r="C580" s="15" t="s">
        <v>46</v>
      </c>
      <c r="D580" s="15" t="s">
        <v>47</v>
      </c>
      <c r="E580" s="16">
        <v>170</v>
      </c>
      <c r="F580" s="17">
        <v>245</v>
      </c>
      <c r="G580" s="17">
        <v>0</v>
      </c>
      <c r="H580" s="17">
        <v>147</v>
      </c>
      <c r="I580" s="15" t="s">
        <v>679</v>
      </c>
      <c r="J580" s="17">
        <v>343</v>
      </c>
      <c r="K580" s="15" t="s">
        <v>680</v>
      </c>
      <c r="L580" s="27">
        <v>36</v>
      </c>
      <c r="M580" s="28">
        <v>22</v>
      </c>
      <c r="N580" s="28">
        <v>92</v>
      </c>
      <c r="O580" s="29" t="s">
        <v>117</v>
      </c>
      <c r="P580" s="16">
        <v>65</v>
      </c>
      <c r="Q580" s="16">
        <v>98</v>
      </c>
      <c r="R580" s="15" t="s">
        <v>51</v>
      </c>
      <c r="S580" s="16">
        <v>30</v>
      </c>
      <c r="T580" s="15" t="s">
        <v>169</v>
      </c>
      <c r="U580">
        <f t="shared" ref="U580:U643" si="9">L580*$V$3/$V$5*$V$4</f>
        <v>6.2831999999999999</v>
      </c>
    </row>
    <row r="581" spans="1:21" x14ac:dyDescent="0.3">
      <c r="A581" s="14">
        <v>42219</v>
      </c>
      <c r="B581" s="15" t="s">
        <v>45</v>
      </c>
      <c r="C581" s="15" t="s">
        <v>46</v>
      </c>
      <c r="D581" s="15" t="s">
        <v>47</v>
      </c>
      <c r="E581" s="16">
        <v>170</v>
      </c>
      <c r="F581" s="17">
        <v>226</v>
      </c>
      <c r="G581" s="17">
        <v>30</v>
      </c>
      <c r="H581" s="17">
        <v>166</v>
      </c>
      <c r="I581" s="15" t="s">
        <v>165</v>
      </c>
      <c r="J581" s="17">
        <v>285</v>
      </c>
      <c r="K581" s="15" t="s">
        <v>681</v>
      </c>
      <c r="L581" s="29" t="s">
        <v>84</v>
      </c>
      <c r="M581" s="28">
        <v>14</v>
      </c>
      <c r="N581" s="28">
        <v>67</v>
      </c>
      <c r="O581" s="29" t="s">
        <v>135</v>
      </c>
      <c r="P581" s="16">
        <v>65</v>
      </c>
      <c r="Q581" s="16">
        <v>97</v>
      </c>
      <c r="R581" s="15" t="s">
        <v>249</v>
      </c>
      <c r="S581" s="16">
        <v>40</v>
      </c>
      <c r="T581" s="15" t="s">
        <v>117</v>
      </c>
      <c r="U581">
        <f t="shared" si="9"/>
        <v>0.34906666666666669</v>
      </c>
    </row>
    <row r="582" spans="1:21" x14ac:dyDescent="0.3">
      <c r="A582" s="14">
        <v>42220</v>
      </c>
      <c r="B582" s="15" t="s">
        <v>45</v>
      </c>
      <c r="C582" s="15" t="s">
        <v>46</v>
      </c>
      <c r="D582" s="15" t="s">
        <v>47</v>
      </c>
      <c r="E582" s="16">
        <v>170</v>
      </c>
      <c r="F582" s="17">
        <v>176</v>
      </c>
      <c r="G582" s="17">
        <v>0</v>
      </c>
      <c r="H582" s="17">
        <v>151</v>
      </c>
      <c r="I582" s="15" t="s">
        <v>51</v>
      </c>
      <c r="J582" s="17">
        <v>202</v>
      </c>
      <c r="K582" s="15" t="s">
        <v>514</v>
      </c>
      <c r="L582" s="29" t="s">
        <v>84</v>
      </c>
      <c r="M582" s="28">
        <v>6</v>
      </c>
      <c r="N582" s="28">
        <v>44</v>
      </c>
      <c r="O582" s="29" t="s">
        <v>70</v>
      </c>
      <c r="P582" s="16">
        <v>81</v>
      </c>
      <c r="Q582" s="16">
        <v>98</v>
      </c>
      <c r="R582" s="15" t="s">
        <v>51</v>
      </c>
      <c r="S582" s="16">
        <v>72</v>
      </c>
      <c r="T582" s="15" t="s">
        <v>51</v>
      </c>
      <c r="U582">
        <f t="shared" si="9"/>
        <v>0.34906666666666669</v>
      </c>
    </row>
    <row r="583" spans="1:21" x14ac:dyDescent="0.3">
      <c r="A583" s="14">
        <v>42221</v>
      </c>
      <c r="B583" s="15" t="s">
        <v>45</v>
      </c>
      <c r="C583" s="15" t="s">
        <v>46</v>
      </c>
      <c r="D583" s="15" t="s">
        <v>47</v>
      </c>
      <c r="E583" s="16">
        <v>170</v>
      </c>
      <c r="F583" s="17">
        <v>208</v>
      </c>
      <c r="G583" s="17">
        <v>0</v>
      </c>
      <c r="H583" s="17">
        <v>134</v>
      </c>
      <c r="I583" s="15" t="s">
        <v>682</v>
      </c>
      <c r="J583" s="17">
        <v>281</v>
      </c>
      <c r="K583" s="15" t="s">
        <v>297</v>
      </c>
      <c r="L583" s="29" t="s">
        <v>84</v>
      </c>
      <c r="M583" s="28">
        <v>14</v>
      </c>
      <c r="N583" s="28">
        <v>72</v>
      </c>
      <c r="O583" s="29" t="s">
        <v>128</v>
      </c>
      <c r="P583" s="16">
        <v>71</v>
      </c>
      <c r="Q583" s="16">
        <v>100</v>
      </c>
      <c r="R583" s="15" t="s">
        <v>280</v>
      </c>
      <c r="S583" s="16">
        <v>48</v>
      </c>
      <c r="T583" s="15" t="s">
        <v>148</v>
      </c>
      <c r="U583">
        <f t="shared" si="9"/>
        <v>0.34906666666666669</v>
      </c>
    </row>
    <row r="584" spans="1:21" x14ac:dyDescent="0.3">
      <c r="A584" s="14">
        <v>42222</v>
      </c>
      <c r="B584" s="15" t="s">
        <v>45</v>
      </c>
      <c r="C584" s="15" t="s">
        <v>46</v>
      </c>
      <c r="D584" s="15" t="s">
        <v>47</v>
      </c>
      <c r="E584" s="16">
        <v>170</v>
      </c>
      <c r="F584" s="15"/>
      <c r="G584" s="17">
        <v>8</v>
      </c>
      <c r="H584" s="15"/>
      <c r="I584" s="15"/>
      <c r="J584" s="15"/>
      <c r="K584" s="15"/>
      <c r="L584" s="29"/>
      <c r="M584" s="28">
        <v>11</v>
      </c>
      <c r="N584" s="29"/>
      <c r="O584" s="29"/>
      <c r="P584" s="16">
        <v>76</v>
      </c>
      <c r="Q584" s="15"/>
      <c r="R584" s="15"/>
      <c r="S584" s="15"/>
      <c r="T584" s="15"/>
      <c r="U584">
        <f t="shared" si="9"/>
        <v>0</v>
      </c>
    </row>
    <row r="585" spans="1:21" x14ac:dyDescent="0.3">
      <c r="A585" s="14">
        <v>42223</v>
      </c>
      <c r="B585" s="15" t="s">
        <v>45</v>
      </c>
      <c r="C585" s="15" t="s">
        <v>46</v>
      </c>
      <c r="D585" s="15" t="s">
        <v>47</v>
      </c>
      <c r="E585" s="16">
        <v>170</v>
      </c>
      <c r="F585" s="17">
        <v>168</v>
      </c>
      <c r="G585" s="17">
        <v>46</v>
      </c>
      <c r="H585" s="17">
        <v>139</v>
      </c>
      <c r="I585" s="15" t="s">
        <v>51</v>
      </c>
      <c r="J585" s="17">
        <v>196</v>
      </c>
      <c r="K585" s="15" t="s">
        <v>115</v>
      </c>
      <c r="L585" s="27">
        <v>34</v>
      </c>
      <c r="M585" s="28">
        <v>11</v>
      </c>
      <c r="N585" s="28">
        <v>47</v>
      </c>
      <c r="O585" s="29" t="s">
        <v>113</v>
      </c>
      <c r="P585" s="16">
        <v>93</v>
      </c>
      <c r="Q585" s="16">
        <v>99</v>
      </c>
      <c r="R585" s="15" t="s">
        <v>100</v>
      </c>
      <c r="S585" s="16">
        <v>84</v>
      </c>
      <c r="T585" s="15" t="s">
        <v>352</v>
      </c>
      <c r="U585">
        <f t="shared" si="9"/>
        <v>5.9341333333333326</v>
      </c>
    </row>
    <row r="586" spans="1:21" x14ac:dyDescent="0.3">
      <c r="A586" s="14">
        <v>42224</v>
      </c>
      <c r="B586" s="15" t="s">
        <v>45</v>
      </c>
      <c r="C586" s="15" t="s">
        <v>46</v>
      </c>
      <c r="D586" s="15" t="s">
        <v>47</v>
      </c>
      <c r="E586" s="16">
        <v>170</v>
      </c>
      <c r="F586" s="17">
        <v>178</v>
      </c>
      <c r="G586" s="17">
        <v>0</v>
      </c>
      <c r="H586" s="17">
        <v>124</v>
      </c>
      <c r="I586" s="15" t="s">
        <v>683</v>
      </c>
      <c r="J586" s="17">
        <v>231</v>
      </c>
      <c r="K586" s="15" t="s">
        <v>684</v>
      </c>
      <c r="L586" s="27">
        <v>32</v>
      </c>
      <c r="M586" s="28">
        <v>8</v>
      </c>
      <c r="N586" s="28">
        <v>58</v>
      </c>
      <c r="O586" s="29" t="s">
        <v>81</v>
      </c>
      <c r="P586" s="16">
        <v>79</v>
      </c>
      <c r="Q586" s="16">
        <v>100</v>
      </c>
      <c r="R586" s="15" t="s">
        <v>301</v>
      </c>
      <c r="S586" s="16">
        <v>54</v>
      </c>
      <c r="T586" s="15" t="s">
        <v>179</v>
      </c>
      <c r="U586">
        <f t="shared" si="9"/>
        <v>5.5850666666666671</v>
      </c>
    </row>
    <row r="587" spans="1:21" x14ac:dyDescent="0.3">
      <c r="A587" s="14">
        <v>42225</v>
      </c>
      <c r="B587" s="15" t="s">
        <v>45</v>
      </c>
      <c r="C587" s="15" t="s">
        <v>46</v>
      </c>
      <c r="D587" s="15" t="s">
        <v>47</v>
      </c>
      <c r="E587" s="16">
        <v>170</v>
      </c>
      <c r="F587" s="17">
        <v>192</v>
      </c>
      <c r="G587" s="17">
        <v>0</v>
      </c>
      <c r="H587" s="17">
        <v>130</v>
      </c>
      <c r="I587" s="15" t="s">
        <v>685</v>
      </c>
      <c r="J587" s="17">
        <v>253</v>
      </c>
      <c r="K587" s="15" t="s">
        <v>568</v>
      </c>
      <c r="L587" s="29" t="s">
        <v>116</v>
      </c>
      <c r="M587" s="28">
        <v>14</v>
      </c>
      <c r="N587" s="28">
        <v>53</v>
      </c>
      <c r="O587" s="29" t="s">
        <v>91</v>
      </c>
      <c r="P587" s="16">
        <v>70</v>
      </c>
      <c r="Q587" s="16">
        <v>98</v>
      </c>
      <c r="R587" s="15" t="s">
        <v>178</v>
      </c>
      <c r="S587" s="16">
        <v>51</v>
      </c>
      <c r="T587" s="15" t="s">
        <v>133</v>
      </c>
      <c r="U587">
        <f t="shared" si="9"/>
        <v>0.69813333333333338</v>
      </c>
    </row>
    <row r="588" spans="1:21" x14ac:dyDescent="0.3">
      <c r="A588" s="14">
        <v>42226</v>
      </c>
      <c r="B588" s="15" t="s">
        <v>45</v>
      </c>
      <c r="C588" s="15" t="s">
        <v>46</v>
      </c>
      <c r="D588" s="15" t="s">
        <v>47</v>
      </c>
      <c r="E588" s="16">
        <v>170</v>
      </c>
      <c r="F588" s="17">
        <v>228</v>
      </c>
      <c r="G588" s="17">
        <v>0</v>
      </c>
      <c r="H588" s="17">
        <v>152</v>
      </c>
      <c r="I588" s="15" t="s">
        <v>444</v>
      </c>
      <c r="J588" s="17">
        <v>303</v>
      </c>
      <c r="K588" s="15" t="s">
        <v>400</v>
      </c>
      <c r="L588" s="29" t="s">
        <v>218</v>
      </c>
      <c r="M588" s="28">
        <v>11</v>
      </c>
      <c r="N588" s="28">
        <v>61</v>
      </c>
      <c r="O588" s="29" t="s">
        <v>139</v>
      </c>
      <c r="P588" s="16">
        <v>67</v>
      </c>
      <c r="Q588" s="16">
        <v>97</v>
      </c>
      <c r="R588" s="15" t="s">
        <v>318</v>
      </c>
      <c r="S588" s="16">
        <v>47</v>
      </c>
      <c r="T588" s="15" t="s">
        <v>129</v>
      </c>
      <c r="U588">
        <f t="shared" si="9"/>
        <v>0.52359999999999995</v>
      </c>
    </row>
    <row r="589" spans="1:21" x14ac:dyDescent="0.3">
      <c r="A589" s="14">
        <v>42227</v>
      </c>
      <c r="B589" s="15" t="s">
        <v>45</v>
      </c>
      <c r="C589" s="15" t="s">
        <v>46</v>
      </c>
      <c r="D589" s="15" t="s">
        <v>47</v>
      </c>
      <c r="E589" s="16">
        <v>170</v>
      </c>
      <c r="F589" s="17">
        <v>214</v>
      </c>
      <c r="G589" s="17">
        <v>0</v>
      </c>
      <c r="H589" s="17">
        <v>184</v>
      </c>
      <c r="I589" s="15" t="s">
        <v>667</v>
      </c>
      <c r="J589" s="17">
        <v>245</v>
      </c>
      <c r="K589" s="15" t="s">
        <v>113</v>
      </c>
      <c r="L589" s="27">
        <v>35</v>
      </c>
      <c r="M589" s="28">
        <v>6</v>
      </c>
      <c r="N589" s="28">
        <v>42</v>
      </c>
      <c r="O589" s="29" t="s">
        <v>186</v>
      </c>
      <c r="P589" s="16">
        <v>79</v>
      </c>
      <c r="Q589" s="16">
        <v>96</v>
      </c>
      <c r="R589" s="15" t="s">
        <v>88</v>
      </c>
      <c r="S589" s="16">
        <v>66</v>
      </c>
      <c r="T589" s="15" t="s">
        <v>209</v>
      </c>
      <c r="U589">
        <f t="shared" si="9"/>
        <v>6.1086666666666662</v>
      </c>
    </row>
    <row r="590" spans="1:21" x14ac:dyDescent="0.3">
      <c r="A590" s="14">
        <v>42228</v>
      </c>
      <c r="B590" s="15" t="s">
        <v>45</v>
      </c>
      <c r="C590" s="15" t="s">
        <v>46</v>
      </c>
      <c r="D590" s="15" t="s">
        <v>47</v>
      </c>
      <c r="E590" s="16">
        <v>170</v>
      </c>
      <c r="F590" s="17">
        <v>226</v>
      </c>
      <c r="G590" s="17">
        <v>52</v>
      </c>
      <c r="H590" s="17">
        <v>178</v>
      </c>
      <c r="I590" s="15" t="s">
        <v>565</v>
      </c>
      <c r="J590" s="17">
        <v>275</v>
      </c>
      <c r="K590" s="15" t="s">
        <v>429</v>
      </c>
      <c r="L590" s="29" t="s">
        <v>218</v>
      </c>
      <c r="M590" s="28">
        <v>6</v>
      </c>
      <c r="N590" s="28">
        <v>53</v>
      </c>
      <c r="O590" s="29" t="s">
        <v>158</v>
      </c>
      <c r="P590" s="16">
        <v>80</v>
      </c>
      <c r="Q590" s="16">
        <v>97</v>
      </c>
      <c r="R590" s="15" t="s">
        <v>51</v>
      </c>
      <c r="S590" s="16">
        <v>62</v>
      </c>
      <c r="T590" s="15" t="s">
        <v>113</v>
      </c>
      <c r="U590">
        <f t="shared" si="9"/>
        <v>0.52359999999999995</v>
      </c>
    </row>
    <row r="591" spans="1:21" x14ac:dyDescent="0.3">
      <c r="A591" s="14">
        <v>42229</v>
      </c>
      <c r="B591" s="15" t="s">
        <v>45</v>
      </c>
      <c r="C591" s="15" t="s">
        <v>46</v>
      </c>
      <c r="D591" s="15" t="s">
        <v>47</v>
      </c>
      <c r="E591" s="16">
        <v>170</v>
      </c>
      <c r="F591" s="17">
        <v>182</v>
      </c>
      <c r="G591" s="17">
        <v>8</v>
      </c>
      <c r="H591" s="17">
        <v>157</v>
      </c>
      <c r="I591" s="15" t="s">
        <v>199</v>
      </c>
      <c r="J591" s="17">
        <v>207</v>
      </c>
      <c r="K591" s="15" t="s">
        <v>647</v>
      </c>
      <c r="L591" s="29" t="s">
        <v>84</v>
      </c>
      <c r="M591" s="28">
        <v>14</v>
      </c>
      <c r="N591" s="28">
        <v>67</v>
      </c>
      <c r="O591" s="29" t="s">
        <v>113</v>
      </c>
      <c r="P591" s="16">
        <v>89</v>
      </c>
      <c r="Q591" s="16">
        <v>99</v>
      </c>
      <c r="R591" s="15" t="s">
        <v>51</v>
      </c>
      <c r="S591" s="16">
        <v>77</v>
      </c>
      <c r="T591" s="15" t="s">
        <v>51</v>
      </c>
      <c r="U591">
        <f t="shared" si="9"/>
        <v>0.34906666666666669</v>
      </c>
    </row>
    <row r="592" spans="1:21" x14ac:dyDescent="0.3">
      <c r="A592" s="14">
        <v>42230</v>
      </c>
      <c r="B592" s="15" t="s">
        <v>45</v>
      </c>
      <c r="C592" s="15" t="s">
        <v>46</v>
      </c>
      <c r="D592" s="15" t="s">
        <v>47</v>
      </c>
      <c r="E592" s="16">
        <v>170</v>
      </c>
      <c r="F592" s="17">
        <v>186</v>
      </c>
      <c r="G592" s="17">
        <v>28</v>
      </c>
      <c r="H592" s="17">
        <v>152</v>
      </c>
      <c r="I592" s="15" t="s">
        <v>473</v>
      </c>
      <c r="J592" s="17">
        <v>219</v>
      </c>
      <c r="K592" s="15" t="s">
        <v>129</v>
      </c>
      <c r="L592" s="27">
        <v>28</v>
      </c>
      <c r="M592" s="28">
        <v>6</v>
      </c>
      <c r="N592" s="28">
        <v>78</v>
      </c>
      <c r="O592" s="29" t="s">
        <v>434</v>
      </c>
      <c r="P592" s="16">
        <v>67</v>
      </c>
      <c r="Q592" s="16">
        <v>98</v>
      </c>
      <c r="R592" s="15" t="s">
        <v>88</v>
      </c>
      <c r="S592" s="16">
        <v>52</v>
      </c>
      <c r="T592" s="15" t="s">
        <v>129</v>
      </c>
      <c r="U592">
        <f t="shared" si="9"/>
        <v>4.8869333333333334</v>
      </c>
    </row>
    <row r="593" spans="1:21" x14ac:dyDescent="0.3">
      <c r="A593" s="14">
        <v>42231</v>
      </c>
      <c r="B593" s="15" t="s">
        <v>45</v>
      </c>
      <c r="C593" s="15" t="s">
        <v>46</v>
      </c>
      <c r="D593" s="15" t="s">
        <v>47</v>
      </c>
      <c r="E593" s="16">
        <v>170</v>
      </c>
      <c r="F593" s="17">
        <v>189</v>
      </c>
      <c r="G593" s="17">
        <v>2</v>
      </c>
      <c r="H593" s="17">
        <v>146</v>
      </c>
      <c r="I593" s="15" t="s">
        <v>88</v>
      </c>
      <c r="J593" s="17">
        <v>232</v>
      </c>
      <c r="K593" s="15" t="s">
        <v>89</v>
      </c>
      <c r="L593" s="27">
        <v>34</v>
      </c>
      <c r="M593" s="28">
        <v>3</v>
      </c>
      <c r="N593" s="28">
        <v>58</v>
      </c>
      <c r="O593" s="29" t="s">
        <v>61</v>
      </c>
      <c r="P593" s="16">
        <v>81</v>
      </c>
      <c r="Q593" s="16">
        <v>99</v>
      </c>
      <c r="R593" s="15" t="s">
        <v>51</v>
      </c>
      <c r="S593" s="16">
        <v>59</v>
      </c>
      <c r="T593" s="15" t="s">
        <v>215</v>
      </c>
      <c r="U593">
        <f t="shared" si="9"/>
        <v>5.9341333333333326</v>
      </c>
    </row>
    <row r="594" spans="1:21" x14ac:dyDescent="0.3">
      <c r="A594" s="14">
        <v>42232</v>
      </c>
      <c r="B594" s="15" t="s">
        <v>45</v>
      </c>
      <c r="C594" s="15" t="s">
        <v>46</v>
      </c>
      <c r="D594" s="15" t="s">
        <v>47</v>
      </c>
      <c r="E594" s="16">
        <v>170</v>
      </c>
      <c r="F594" s="17">
        <v>189</v>
      </c>
      <c r="G594" s="17">
        <v>2</v>
      </c>
      <c r="H594" s="17">
        <v>146</v>
      </c>
      <c r="I594" s="15" t="s">
        <v>115</v>
      </c>
      <c r="J594" s="17">
        <v>232</v>
      </c>
      <c r="K594" s="15" t="s">
        <v>660</v>
      </c>
      <c r="L594" s="29" t="s">
        <v>84</v>
      </c>
      <c r="M594" s="28">
        <v>3</v>
      </c>
      <c r="N594" s="28">
        <v>50</v>
      </c>
      <c r="O594" s="29" t="s">
        <v>99</v>
      </c>
      <c r="P594" s="16">
        <v>81</v>
      </c>
      <c r="Q594" s="16">
        <v>99</v>
      </c>
      <c r="R594" s="15" t="s">
        <v>51</v>
      </c>
      <c r="S594" s="16">
        <v>63</v>
      </c>
      <c r="T594" s="15" t="s">
        <v>164</v>
      </c>
      <c r="U594">
        <f t="shared" si="9"/>
        <v>0.34906666666666669</v>
      </c>
    </row>
    <row r="595" spans="1:21" x14ac:dyDescent="0.3">
      <c r="A595" s="14">
        <v>42233</v>
      </c>
      <c r="B595" s="15" t="s">
        <v>45</v>
      </c>
      <c r="C595" s="15" t="s">
        <v>46</v>
      </c>
      <c r="D595" s="15" t="s">
        <v>47</v>
      </c>
      <c r="E595" s="16">
        <v>170</v>
      </c>
      <c r="F595" s="17">
        <v>192</v>
      </c>
      <c r="G595" s="17">
        <v>0</v>
      </c>
      <c r="H595" s="17">
        <v>145</v>
      </c>
      <c r="I595" s="15" t="s">
        <v>108</v>
      </c>
      <c r="J595" s="17">
        <v>239</v>
      </c>
      <c r="K595" s="15" t="s">
        <v>176</v>
      </c>
      <c r="L595" s="29" t="s">
        <v>218</v>
      </c>
      <c r="M595" s="28">
        <v>11</v>
      </c>
      <c r="N595" s="28">
        <v>53</v>
      </c>
      <c r="O595" s="29" t="s">
        <v>206</v>
      </c>
      <c r="P595" s="16">
        <v>78</v>
      </c>
      <c r="Q595" s="16">
        <v>99</v>
      </c>
      <c r="R595" s="15" t="s">
        <v>159</v>
      </c>
      <c r="S595" s="16">
        <v>60</v>
      </c>
      <c r="T595" s="15" t="s">
        <v>179</v>
      </c>
      <c r="U595">
        <f t="shared" si="9"/>
        <v>0.52359999999999995</v>
      </c>
    </row>
    <row r="596" spans="1:21" x14ac:dyDescent="0.3">
      <c r="A596" s="14">
        <v>42234</v>
      </c>
      <c r="B596" s="15" t="s">
        <v>45</v>
      </c>
      <c r="C596" s="15" t="s">
        <v>46</v>
      </c>
      <c r="D596" s="15" t="s">
        <v>47</v>
      </c>
      <c r="E596" s="16">
        <v>170</v>
      </c>
      <c r="F596" s="17">
        <v>188</v>
      </c>
      <c r="G596" s="17">
        <v>0</v>
      </c>
      <c r="H596" s="17">
        <v>142</v>
      </c>
      <c r="I596" s="15" t="s">
        <v>686</v>
      </c>
      <c r="J596" s="17">
        <v>235</v>
      </c>
      <c r="K596" s="15" t="s">
        <v>681</v>
      </c>
      <c r="L596" s="29" t="s">
        <v>263</v>
      </c>
      <c r="M596" s="28">
        <v>8</v>
      </c>
      <c r="N596" s="28">
        <v>58</v>
      </c>
      <c r="O596" s="29" t="s">
        <v>146</v>
      </c>
      <c r="P596" s="16">
        <v>75</v>
      </c>
      <c r="Q596" s="16">
        <v>98</v>
      </c>
      <c r="R596" s="15" t="s">
        <v>51</v>
      </c>
      <c r="S596" s="16">
        <v>60</v>
      </c>
      <c r="T596" s="15" t="s">
        <v>352</v>
      </c>
      <c r="U596">
        <f t="shared" si="9"/>
        <v>0.17453333333333335</v>
      </c>
    </row>
    <row r="597" spans="1:21" x14ac:dyDescent="0.3">
      <c r="A597" s="14">
        <v>42235</v>
      </c>
      <c r="B597" s="15" t="s">
        <v>45</v>
      </c>
      <c r="C597" s="15" t="s">
        <v>46</v>
      </c>
      <c r="D597" s="15" t="s">
        <v>47</v>
      </c>
      <c r="E597" s="16">
        <v>170</v>
      </c>
      <c r="F597" s="15"/>
      <c r="G597" s="17">
        <v>0</v>
      </c>
      <c r="H597" s="15"/>
      <c r="I597" s="15"/>
      <c r="J597" s="15"/>
      <c r="K597" s="15"/>
      <c r="L597" s="29"/>
      <c r="M597" s="29"/>
      <c r="N597" s="29"/>
      <c r="O597" s="29"/>
      <c r="P597" s="15"/>
      <c r="Q597" s="15"/>
      <c r="R597" s="15"/>
      <c r="S597" s="15"/>
      <c r="T597" s="15"/>
      <c r="U597">
        <f t="shared" si="9"/>
        <v>0</v>
      </c>
    </row>
    <row r="598" spans="1:21" x14ac:dyDescent="0.3">
      <c r="A598" s="14">
        <v>42236</v>
      </c>
      <c r="B598" s="15" t="s">
        <v>45</v>
      </c>
      <c r="C598" s="15" t="s">
        <v>46</v>
      </c>
      <c r="D598" s="15" t="s">
        <v>47</v>
      </c>
      <c r="E598" s="16">
        <v>170</v>
      </c>
      <c r="F598" s="17">
        <v>216</v>
      </c>
      <c r="G598" s="17">
        <v>0</v>
      </c>
      <c r="H598" s="17">
        <v>134</v>
      </c>
      <c r="I598" s="15" t="s">
        <v>687</v>
      </c>
      <c r="J598" s="17">
        <v>299</v>
      </c>
      <c r="K598" s="15" t="s">
        <v>688</v>
      </c>
      <c r="L598" s="27">
        <v>28</v>
      </c>
      <c r="M598" s="28">
        <v>11</v>
      </c>
      <c r="N598" s="28">
        <v>58</v>
      </c>
      <c r="O598" s="29" t="s">
        <v>91</v>
      </c>
      <c r="P598" s="16">
        <v>70</v>
      </c>
      <c r="Q598" s="16">
        <v>100</v>
      </c>
      <c r="R598" s="15" t="s">
        <v>301</v>
      </c>
      <c r="S598" s="16">
        <v>46</v>
      </c>
      <c r="T598" s="15" t="s">
        <v>167</v>
      </c>
      <c r="U598">
        <f t="shared" si="9"/>
        <v>4.8869333333333334</v>
      </c>
    </row>
    <row r="599" spans="1:21" x14ac:dyDescent="0.3">
      <c r="A599" s="14">
        <v>42237</v>
      </c>
      <c r="B599" s="15" t="s">
        <v>45</v>
      </c>
      <c r="C599" s="15" t="s">
        <v>46</v>
      </c>
      <c r="D599" s="15" t="s">
        <v>47</v>
      </c>
      <c r="E599" s="16">
        <v>170</v>
      </c>
      <c r="F599" s="17">
        <v>196</v>
      </c>
      <c r="G599" s="17">
        <v>4</v>
      </c>
      <c r="H599" s="17">
        <v>147</v>
      </c>
      <c r="I599" s="15" t="s">
        <v>689</v>
      </c>
      <c r="J599" s="17">
        <v>245</v>
      </c>
      <c r="K599" s="15" t="s">
        <v>200</v>
      </c>
      <c r="L599" s="27">
        <v>32</v>
      </c>
      <c r="M599" s="28">
        <v>8</v>
      </c>
      <c r="N599" s="28">
        <v>56</v>
      </c>
      <c r="O599" s="29" t="s">
        <v>352</v>
      </c>
      <c r="P599" s="16">
        <v>84</v>
      </c>
      <c r="Q599" s="16">
        <v>99</v>
      </c>
      <c r="R599" s="15" t="s">
        <v>51</v>
      </c>
      <c r="S599" s="16">
        <v>69</v>
      </c>
      <c r="T599" s="15" t="s">
        <v>146</v>
      </c>
      <c r="U599">
        <f t="shared" si="9"/>
        <v>5.5850666666666671</v>
      </c>
    </row>
    <row r="600" spans="1:21" x14ac:dyDescent="0.3">
      <c r="A600" s="14">
        <v>42238</v>
      </c>
      <c r="B600" s="15" t="s">
        <v>45</v>
      </c>
      <c r="C600" s="15" t="s">
        <v>46</v>
      </c>
      <c r="D600" s="15" t="s">
        <v>47</v>
      </c>
      <c r="E600" s="16">
        <v>170</v>
      </c>
      <c r="F600" s="17">
        <v>190</v>
      </c>
      <c r="G600" s="17">
        <v>54</v>
      </c>
      <c r="H600" s="17">
        <v>150</v>
      </c>
      <c r="I600" s="15" t="s">
        <v>356</v>
      </c>
      <c r="J600" s="17">
        <v>229</v>
      </c>
      <c r="K600" s="15" t="s">
        <v>303</v>
      </c>
      <c r="L600" s="27">
        <v>32</v>
      </c>
      <c r="M600" s="28">
        <v>0</v>
      </c>
      <c r="N600" s="28">
        <v>83</v>
      </c>
      <c r="O600" s="29" t="s">
        <v>638</v>
      </c>
      <c r="P600" s="16">
        <v>92</v>
      </c>
      <c r="Q600" s="16">
        <v>98</v>
      </c>
      <c r="R600" s="15" t="s">
        <v>51</v>
      </c>
      <c r="S600" s="16">
        <v>74</v>
      </c>
      <c r="T600" s="15" t="s">
        <v>64</v>
      </c>
      <c r="U600">
        <f t="shared" si="9"/>
        <v>5.5850666666666671</v>
      </c>
    </row>
    <row r="601" spans="1:21" x14ac:dyDescent="0.3">
      <c r="A601" s="14">
        <v>42239</v>
      </c>
      <c r="B601" s="15" t="s">
        <v>45</v>
      </c>
      <c r="C601" s="15" t="s">
        <v>46</v>
      </c>
      <c r="D601" s="15" t="s">
        <v>47</v>
      </c>
      <c r="E601" s="16">
        <v>170</v>
      </c>
      <c r="F601" s="17">
        <v>191</v>
      </c>
      <c r="G601" s="17">
        <v>0</v>
      </c>
      <c r="H601" s="17">
        <v>133</v>
      </c>
      <c r="I601" s="15" t="s">
        <v>432</v>
      </c>
      <c r="J601" s="17">
        <v>249</v>
      </c>
      <c r="K601" s="15" t="s">
        <v>481</v>
      </c>
      <c r="L601" s="27">
        <v>25</v>
      </c>
      <c r="M601" s="28">
        <v>14</v>
      </c>
      <c r="N601" s="28">
        <v>122</v>
      </c>
      <c r="O601" s="29" t="s">
        <v>139</v>
      </c>
      <c r="P601" s="16">
        <v>65</v>
      </c>
      <c r="Q601" s="16">
        <v>99</v>
      </c>
      <c r="R601" s="15" t="s">
        <v>51</v>
      </c>
      <c r="S601" s="16">
        <v>40</v>
      </c>
      <c r="T601" s="15" t="s">
        <v>133</v>
      </c>
      <c r="U601">
        <f t="shared" si="9"/>
        <v>4.3633333333333333</v>
      </c>
    </row>
    <row r="602" spans="1:21" x14ac:dyDescent="0.3">
      <c r="A602" s="14">
        <v>42240</v>
      </c>
      <c r="B602" s="15" t="s">
        <v>45</v>
      </c>
      <c r="C602" s="15" t="s">
        <v>46</v>
      </c>
      <c r="D602" s="15" t="s">
        <v>47</v>
      </c>
      <c r="E602" s="16">
        <v>170</v>
      </c>
      <c r="F602" s="17">
        <v>188</v>
      </c>
      <c r="G602" s="17">
        <v>0</v>
      </c>
      <c r="H602" s="17">
        <v>131</v>
      </c>
      <c r="I602" s="15" t="s">
        <v>690</v>
      </c>
      <c r="J602" s="17">
        <v>245</v>
      </c>
      <c r="K602" s="15" t="s">
        <v>596</v>
      </c>
      <c r="L602" s="29" t="s">
        <v>84</v>
      </c>
      <c r="M602" s="28">
        <v>19</v>
      </c>
      <c r="N602" s="28">
        <v>119</v>
      </c>
      <c r="O602" s="29" t="s">
        <v>128</v>
      </c>
      <c r="P602" s="16">
        <v>63</v>
      </c>
      <c r="Q602" s="16">
        <v>93</v>
      </c>
      <c r="R602" s="15" t="s">
        <v>51</v>
      </c>
      <c r="S602" s="16">
        <v>37</v>
      </c>
      <c r="T602" s="15" t="s">
        <v>61</v>
      </c>
      <c r="U602">
        <f t="shared" si="9"/>
        <v>0.34906666666666669</v>
      </c>
    </row>
    <row r="603" spans="1:21" x14ac:dyDescent="0.3">
      <c r="A603" s="14">
        <v>42241</v>
      </c>
      <c r="B603" s="15" t="s">
        <v>45</v>
      </c>
      <c r="C603" s="15" t="s">
        <v>46</v>
      </c>
      <c r="D603" s="15" t="s">
        <v>47</v>
      </c>
      <c r="E603" s="16">
        <v>170</v>
      </c>
      <c r="F603" s="17">
        <v>219</v>
      </c>
      <c r="G603" s="17">
        <v>0</v>
      </c>
      <c r="H603" s="17">
        <v>148</v>
      </c>
      <c r="I603" s="15" t="s">
        <v>115</v>
      </c>
      <c r="J603" s="17">
        <v>290</v>
      </c>
      <c r="K603" s="15" t="s">
        <v>530</v>
      </c>
      <c r="L603" s="29" t="s">
        <v>116</v>
      </c>
      <c r="M603" s="28">
        <v>11</v>
      </c>
      <c r="N603" s="28">
        <v>72</v>
      </c>
      <c r="O603" s="29" t="s">
        <v>121</v>
      </c>
      <c r="P603" s="16">
        <v>60</v>
      </c>
      <c r="Q603" s="16">
        <v>94</v>
      </c>
      <c r="R603" s="15" t="s">
        <v>88</v>
      </c>
      <c r="S603" s="16">
        <v>42</v>
      </c>
      <c r="T603" s="15" t="s">
        <v>206</v>
      </c>
      <c r="U603">
        <f t="shared" si="9"/>
        <v>0.69813333333333338</v>
      </c>
    </row>
    <row r="604" spans="1:21" x14ac:dyDescent="0.3">
      <c r="A604" s="14">
        <v>42242</v>
      </c>
      <c r="B604" s="15" t="s">
        <v>45</v>
      </c>
      <c r="C604" s="15" t="s">
        <v>46</v>
      </c>
      <c r="D604" s="15" t="s">
        <v>47</v>
      </c>
      <c r="E604" s="16">
        <v>170</v>
      </c>
      <c r="F604" s="17">
        <v>204</v>
      </c>
      <c r="G604" s="17">
        <v>2</v>
      </c>
      <c r="H604" s="17">
        <v>138</v>
      </c>
      <c r="I604" s="15" t="s">
        <v>380</v>
      </c>
      <c r="J604" s="17">
        <v>269</v>
      </c>
      <c r="K604" s="15" t="s">
        <v>297</v>
      </c>
      <c r="L604" s="29" t="s">
        <v>84</v>
      </c>
      <c r="M604" s="28">
        <v>14</v>
      </c>
      <c r="N604" s="28">
        <v>69</v>
      </c>
      <c r="O604" s="29" t="s">
        <v>433</v>
      </c>
      <c r="P604" s="16">
        <v>79</v>
      </c>
      <c r="Q604" s="16">
        <v>99</v>
      </c>
      <c r="R604" s="15" t="s">
        <v>123</v>
      </c>
      <c r="S604" s="16">
        <v>58</v>
      </c>
      <c r="T604" s="15" t="s">
        <v>158</v>
      </c>
      <c r="U604">
        <f t="shared" si="9"/>
        <v>0.34906666666666669</v>
      </c>
    </row>
    <row r="605" spans="1:21" x14ac:dyDescent="0.3">
      <c r="A605" s="14">
        <v>42243</v>
      </c>
      <c r="B605" s="15" t="s">
        <v>45</v>
      </c>
      <c r="C605" s="15" t="s">
        <v>46</v>
      </c>
      <c r="D605" s="15" t="s">
        <v>47</v>
      </c>
      <c r="E605" s="16">
        <v>170</v>
      </c>
      <c r="F605" s="17">
        <v>256</v>
      </c>
      <c r="G605" s="17">
        <v>0</v>
      </c>
      <c r="H605" s="17">
        <v>172</v>
      </c>
      <c r="I605" s="15" t="s">
        <v>51</v>
      </c>
      <c r="J605" s="17">
        <v>341</v>
      </c>
      <c r="K605" s="15" t="s">
        <v>691</v>
      </c>
      <c r="L605" s="27">
        <v>24</v>
      </c>
      <c r="M605" s="28">
        <v>3</v>
      </c>
      <c r="N605" s="28">
        <v>64</v>
      </c>
      <c r="O605" s="29" t="s">
        <v>71</v>
      </c>
      <c r="P605" s="16">
        <v>64</v>
      </c>
      <c r="Q605" s="16">
        <v>98</v>
      </c>
      <c r="R605" s="15" t="s">
        <v>521</v>
      </c>
      <c r="S605" s="16">
        <v>32</v>
      </c>
      <c r="T605" s="15" t="s">
        <v>167</v>
      </c>
      <c r="U605">
        <f t="shared" si="9"/>
        <v>4.1887999999999996</v>
      </c>
    </row>
    <row r="606" spans="1:21" x14ac:dyDescent="0.3">
      <c r="A606" s="14">
        <v>42244</v>
      </c>
      <c r="B606" s="15" t="s">
        <v>45</v>
      </c>
      <c r="C606" s="15" t="s">
        <v>46</v>
      </c>
      <c r="D606" s="15" t="s">
        <v>47</v>
      </c>
      <c r="E606" s="16">
        <v>170</v>
      </c>
      <c r="F606" s="17">
        <v>236</v>
      </c>
      <c r="G606" s="17">
        <v>0</v>
      </c>
      <c r="H606" s="17">
        <v>184</v>
      </c>
      <c r="I606" s="15" t="s">
        <v>284</v>
      </c>
      <c r="J606" s="17">
        <v>287</v>
      </c>
      <c r="K606" s="15" t="s">
        <v>643</v>
      </c>
      <c r="L606" s="29" t="s">
        <v>218</v>
      </c>
      <c r="M606" s="28">
        <v>11</v>
      </c>
      <c r="N606" s="28">
        <v>47</v>
      </c>
      <c r="O606" s="29" t="s">
        <v>167</v>
      </c>
      <c r="P606" s="16">
        <v>77</v>
      </c>
      <c r="Q606" s="16">
        <v>95</v>
      </c>
      <c r="R606" s="15" t="s">
        <v>108</v>
      </c>
      <c r="S606" s="16">
        <v>58</v>
      </c>
      <c r="T606" s="15" t="s">
        <v>94</v>
      </c>
      <c r="U606">
        <f t="shared" si="9"/>
        <v>0.52359999999999995</v>
      </c>
    </row>
    <row r="607" spans="1:21" x14ac:dyDescent="0.3">
      <c r="A607" s="14">
        <v>42245</v>
      </c>
      <c r="B607" s="15" t="s">
        <v>45</v>
      </c>
      <c r="C607" s="15" t="s">
        <v>46</v>
      </c>
      <c r="D607" s="15" t="s">
        <v>47</v>
      </c>
      <c r="E607" s="16">
        <v>170</v>
      </c>
      <c r="F607" s="17">
        <v>226</v>
      </c>
      <c r="G607" s="17">
        <v>0</v>
      </c>
      <c r="H607" s="17">
        <v>164</v>
      </c>
      <c r="I607" s="15" t="s">
        <v>159</v>
      </c>
      <c r="J607" s="17">
        <v>288</v>
      </c>
      <c r="K607" s="15" t="s">
        <v>117</v>
      </c>
      <c r="L607" s="29" t="s">
        <v>116</v>
      </c>
      <c r="M607" s="28">
        <v>14</v>
      </c>
      <c r="N607" s="28">
        <v>61</v>
      </c>
      <c r="O607" s="29" t="s">
        <v>206</v>
      </c>
      <c r="P607" s="16">
        <v>77</v>
      </c>
      <c r="Q607" s="16">
        <v>100</v>
      </c>
      <c r="R607" s="15" t="s">
        <v>74</v>
      </c>
      <c r="S607" s="16">
        <v>59</v>
      </c>
      <c r="T607" s="15" t="s">
        <v>121</v>
      </c>
      <c r="U607">
        <f t="shared" si="9"/>
        <v>0.69813333333333338</v>
      </c>
    </row>
    <row r="608" spans="1:21" x14ac:dyDescent="0.3">
      <c r="A608" s="14">
        <v>42246</v>
      </c>
      <c r="B608" s="15" t="s">
        <v>45</v>
      </c>
      <c r="C608" s="15" t="s">
        <v>46</v>
      </c>
      <c r="D608" s="15" t="s">
        <v>47</v>
      </c>
      <c r="E608" s="16">
        <v>170</v>
      </c>
      <c r="F608" s="17">
        <v>269</v>
      </c>
      <c r="G608" s="17">
        <v>16</v>
      </c>
      <c r="H608" s="17">
        <v>174</v>
      </c>
      <c r="I608" s="15" t="s">
        <v>375</v>
      </c>
      <c r="J608" s="17">
        <v>364</v>
      </c>
      <c r="K608" s="15" t="s">
        <v>691</v>
      </c>
      <c r="L608" s="29" t="s">
        <v>263</v>
      </c>
      <c r="M608" s="28">
        <v>8</v>
      </c>
      <c r="N608" s="28">
        <v>81</v>
      </c>
      <c r="O608" s="29" t="s">
        <v>186</v>
      </c>
      <c r="P608" s="16">
        <v>74</v>
      </c>
      <c r="Q608" s="16">
        <v>98</v>
      </c>
      <c r="R608" s="15" t="s">
        <v>51</v>
      </c>
      <c r="S608" s="16">
        <v>31</v>
      </c>
      <c r="T608" s="15" t="s">
        <v>52</v>
      </c>
      <c r="U608">
        <f t="shared" si="9"/>
        <v>0.17453333333333335</v>
      </c>
    </row>
    <row r="609" spans="1:21" x14ac:dyDescent="0.3">
      <c r="A609" s="14">
        <v>42247</v>
      </c>
      <c r="B609" s="15" t="s">
        <v>45</v>
      </c>
      <c r="C609" s="15" t="s">
        <v>46</v>
      </c>
      <c r="D609" s="15" t="s">
        <v>47</v>
      </c>
      <c r="E609" s="16">
        <v>170</v>
      </c>
      <c r="F609" s="17">
        <v>202</v>
      </c>
      <c r="G609" s="17">
        <v>98</v>
      </c>
      <c r="H609" s="17">
        <v>164</v>
      </c>
      <c r="I609" s="15" t="s">
        <v>581</v>
      </c>
      <c r="J609" s="17">
        <v>240</v>
      </c>
      <c r="K609" s="15" t="s">
        <v>512</v>
      </c>
      <c r="L609" s="27">
        <v>22</v>
      </c>
      <c r="M609" s="28">
        <v>6</v>
      </c>
      <c r="N609" s="28">
        <v>67</v>
      </c>
      <c r="O609" s="29" t="s">
        <v>55</v>
      </c>
      <c r="P609" s="16">
        <v>87</v>
      </c>
      <c r="Q609" s="16">
        <v>98</v>
      </c>
      <c r="R609" s="15" t="s">
        <v>51</v>
      </c>
      <c r="S609" s="16">
        <v>72</v>
      </c>
      <c r="T609" s="15" t="s">
        <v>206</v>
      </c>
      <c r="U609">
        <f t="shared" si="9"/>
        <v>3.8397333333333332</v>
      </c>
    </row>
    <row r="610" spans="1:21" x14ac:dyDescent="0.3">
      <c r="A610" s="14">
        <v>42248</v>
      </c>
      <c r="B610" s="15" t="s">
        <v>45</v>
      </c>
      <c r="C610" s="15" t="s">
        <v>46</v>
      </c>
      <c r="D610" s="15" t="s">
        <v>47</v>
      </c>
      <c r="E610" s="16">
        <v>170</v>
      </c>
      <c r="F610" s="17">
        <v>163</v>
      </c>
      <c r="G610" s="17">
        <v>10</v>
      </c>
      <c r="H610" s="17">
        <v>151</v>
      </c>
      <c r="I610" s="15" t="s">
        <v>51</v>
      </c>
      <c r="J610" s="17">
        <v>175</v>
      </c>
      <c r="K610" s="15" t="s">
        <v>50</v>
      </c>
      <c r="L610" s="29" t="s">
        <v>116</v>
      </c>
      <c r="M610" s="28">
        <v>6</v>
      </c>
      <c r="N610" s="28">
        <v>39</v>
      </c>
      <c r="O610" s="29" t="s">
        <v>355</v>
      </c>
      <c r="P610" s="16">
        <v>91</v>
      </c>
      <c r="Q610" s="16">
        <v>99</v>
      </c>
      <c r="R610" s="15" t="s">
        <v>51</v>
      </c>
      <c r="S610" s="16">
        <v>80</v>
      </c>
      <c r="T610" s="15" t="s">
        <v>186</v>
      </c>
      <c r="U610">
        <f t="shared" si="9"/>
        <v>0.69813333333333338</v>
      </c>
    </row>
    <row r="611" spans="1:21" x14ac:dyDescent="0.3">
      <c r="A611" s="14">
        <v>42249</v>
      </c>
      <c r="B611" s="15" t="s">
        <v>45</v>
      </c>
      <c r="C611" s="15" t="s">
        <v>46</v>
      </c>
      <c r="D611" s="15" t="s">
        <v>47</v>
      </c>
      <c r="E611" s="16">
        <v>170</v>
      </c>
      <c r="F611" s="17">
        <v>162</v>
      </c>
      <c r="G611" s="17">
        <v>56</v>
      </c>
      <c r="H611" s="17">
        <v>139</v>
      </c>
      <c r="I611" s="15" t="s">
        <v>692</v>
      </c>
      <c r="J611" s="17">
        <v>184</v>
      </c>
      <c r="K611" s="15" t="s">
        <v>693</v>
      </c>
      <c r="L611" s="27">
        <v>36</v>
      </c>
      <c r="M611" s="28">
        <v>6</v>
      </c>
      <c r="N611" s="28">
        <v>44</v>
      </c>
      <c r="O611" s="29" t="s">
        <v>213</v>
      </c>
      <c r="P611" s="16">
        <v>93</v>
      </c>
      <c r="Q611" s="16">
        <v>99</v>
      </c>
      <c r="R611" s="15" t="s">
        <v>51</v>
      </c>
      <c r="S611" s="16">
        <v>79</v>
      </c>
      <c r="T611" s="15" t="s">
        <v>95</v>
      </c>
      <c r="U611">
        <f t="shared" si="9"/>
        <v>6.2831999999999999</v>
      </c>
    </row>
    <row r="612" spans="1:21" x14ac:dyDescent="0.3">
      <c r="A612" s="14">
        <v>42250</v>
      </c>
      <c r="B612" s="15" t="s">
        <v>45</v>
      </c>
      <c r="C612" s="15" t="s">
        <v>46</v>
      </c>
      <c r="D612" s="15" t="s">
        <v>47</v>
      </c>
      <c r="E612" s="16">
        <v>170</v>
      </c>
      <c r="F612" s="17">
        <v>142</v>
      </c>
      <c r="G612" s="17">
        <v>48</v>
      </c>
      <c r="H612" s="17">
        <v>130</v>
      </c>
      <c r="I612" s="15" t="s">
        <v>51</v>
      </c>
      <c r="J612" s="17">
        <v>154</v>
      </c>
      <c r="K612" s="15" t="s">
        <v>206</v>
      </c>
      <c r="L612" s="27">
        <v>27</v>
      </c>
      <c r="M612" s="28">
        <v>11</v>
      </c>
      <c r="N612" s="28">
        <v>47</v>
      </c>
      <c r="O612" s="29" t="s">
        <v>188</v>
      </c>
      <c r="P612" s="16">
        <v>94</v>
      </c>
      <c r="Q612" s="16">
        <v>100</v>
      </c>
      <c r="R612" s="15" t="s">
        <v>51</v>
      </c>
      <c r="S612" s="16">
        <v>87</v>
      </c>
      <c r="T612" s="15" t="s">
        <v>146</v>
      </c>
      <c r="U612">
        <f t="shared" si="9"/>
        <v>4.7123999999999997</v>
      </c>
    </row>
    <row r="613" spans="1:21" x14ac:dyDescent="0.3">
      <c r="A613" s="14">
        <v>42251</v>
      </c>
      <c r="B613" s="15" t="s">
        <v>45</v>
      </c>
      <c r="C613" s="15" t="s">
        <v>46</v>
      </c>
      <c r="D613" s="15" t="s">
        <v>47</v>
      </c>
      <c r="E613" s="16">
        <v>170</v>
      </c>
      <c r="F613" s="17">
        <v>146</v>
      </c>
      <c r="G613" s="17">
        <v>0</v>
      </c>
      <c r="H613" s="17">
        <v>124</v>
      </c>
      <c r="I613" s="15" t="s">
        <v>51</v>
      </c>
      <c r="J613" s="17">
        <v>169</v>
      </c>
      <c r="K613" s="15" t="s">
        <v>626</v>
      </c>
      <c r="L613" s="29" t="s">
        <v>116</v>
      </c>
      <c r="M613" s="28">
        <v>3</v>
      </c>
      <c r="N613" s="28">
        <v>36</v>
      </c>
      <c r="O613" s="29" t="s">
        <v>209</v>
      </c>
      <c r="P613" s="16">
        <v>91</v>
      </c>
      <c r="Q613" s="16">
        <v>100</v>
      </c>
      <c r="R613" s="15" t="s">
        <v>51</v>
      </c>
      <c r="S613" s="16">
        <v>78</v>
      </c>
      <c r="T613" s="15" t="s">
        <v>158</v>
      </c>
      <c r="U613">
        <f t="shared" si="9"/>
        <v>0.69813333333333338</v>
      </c>
    </row>
    <row r="614" spans="1:21" x14ac:dyDescent="0.3">
      <c r="A614" s="14">
        <v>42252</v>
      </c>
      <c r="B614" s="15" t="s">
        <v>45</v>
      </c>
      <c r="C614" s="15" t="s">
        <v>46</v>
      </c>
      <c r="D614" s="15" t="s">
        <v>47</v>
      </c>
      <c r="E614" s="16">
        <v>170</v>
      </c>
      <c r="F614" s="17">
        <v>169</v>
      </c>
      <c r="G614" s="17">
        <v>0</v>
      </c>
      <c r="H614" s="17">
        <v>124</v>
      </c>
      <c r="I614" s="15" t="s">
        <v>694</v>
      </c>
      <c r="J614" s="17">
        <v>214</v>
      </c>
      <c r="K614" s="15" t="s">
        <v>512</v>
      </c>
      <c r="L614" s="29" t="s">
        <v>84</v>
      </c>
      <c r="M614" s="28">
        <v>6</v>
      </c>
      <c r="N614" s="28">
        <v>47</v>
      </c>
      <c r="O614" s="29" t="s">
        <v>91</v>
      </c>
      <c r="P614" s="16">
        <v>74</v>
      </c>
      <c r="Q614" s="16">
        <v>100</v>
      </c>
      <c r="R614" s="15" t="s">
        <v>51</v>
      </c>
      <c r="S614" s="16">
        <v>49</v>
      </c>
      <c r="T614" s="15" t="s">
        <v>215</v>
      </c>
      <c r="U614">
        <f t="shared" si="9"/>
        <v>0.34906666666666669</v>
      </c>
    </row>
    <row r="615" spans="1:21" x14ac:dyDescent="0.3">
      <c r="A615" s="14">
        <v>42253</v>
      </c>
      <c r="B615" s="15" t="s">
        <v>45</v>
      </c>
      <c r="C615" s="15" t="s">
        <v>46</v>
      </c>
      <c r="D615" s="15" t="s">
        <v>47</v>
      </c>
      <c r="E615" s="16">
        <v>170</v>
      </c>
      <c r="F615" s="17">
        <v>174</v>
      </c>
      <c r="G615" s="17">
        <v>0</v>
      </c>
      <c r="H615" s="17">
        <v>110</v>
      </c>
      <c r="I615" s="15" t="s">
        <v>695</v>
      </c>
      <c r="J615" s="17">
        <v>239</v>
      </c>
      <c r="K615" s="15" t="s">
        <v>61</v>
      </c>
      <c r="L615" s="27">
        <v>28</v>
      </c>
      <c r="M615" s="28">
        <v>11</v>
      </c>
      <c r="N615" s="28">
        <v>47</v>
      </c>
      <c r="O615" s="29" t="s">
        <v>209</v>
      </c>
      <c r="P615" s="16">
        <v>72</v>
      </c>
      <c r="Q615" s="16">
        <v>100</v>
      </c>
      <c r="R615" s="15" t="s">
        <v>123</v>
      </c>
      <c r="S615" s="16">
        <v>45</v>
      </c>
      <c r="T615" s="15" t="s">
        <v>206</v>
      </c>
      <c r="U615">
        <f t="shared" si="9"/>
        <v>4.8869333333333334</v>
      </c>
    </row>
    <row r="616" spans="1:21" x14ac:dyDescent="0.3">
      <c r="A616" s="14">
        <v>42254</v>
      </c>
      <c r="B616" s="15" t="s">
        <v>45</v>
      </c>
      <c r="C616" s="15" t="s">
        <v>46</v>
      </c>
      <c r="D616" s="15" t="s">
        <v>47</v>
      </c>
      <c r="E616" s="16">
        <v>170</v>
      </c>
      <c r="F616" s="17">
        <v>192</v>
      </c>
      <c r="G616" s="17">
        <v>0</v>
      </c>
      <c r="H616" s="17">
        <v>141</v>
      </c>
      <c r="I616" s="15" t="s">
        <v>310</v>
      </c>
      <c r="J616" s="17">
        <v>244</v>
      </c>
      <c r="K616" s="15" t="s">
        <v>538</v>
      </c>
      <c r="L616" s="29" t="s">
        <v>116</v>
      </c>
      <c r="M616" s="28">
        <v>8</v>
      </c>
      <c r="N616" s="28">
        <v>53</v>
      </c>
      <c r="O616" s="29" t="s">
        <v>121</v>
      </c>
      <c r="P616" s="16">
        <v>73</v>
      </c>
      <c r="Q616" s="16">
        <v>96</v>
      </c>
      <c r="R616" s="15" t="s">
        <v>51</v>
      </c>
      <c r="S616" s="16">
        <v>49</v>
      </c>
      <c r="T616" s="15" t="s">
        <v>81</v>
      </c>
      <c r="U616">
        <f t="shared" si="9"/>
        <v>0.69813333333333338</v>
      </c>
    </row>
    <row r="617" spans="1:21" x14ac:dyDescent="0.3">
      <c r="A617" s="14">
        <v>42255</v>
      </c>
      <c r="B617" s="15" t="s">
        <v>45</v>
      </c>
      <c r="C617" s="15" t="s">
        <v>46</v>
      </c>
      <c r="D617" s="15" t="s">
        <v>47</v>
      </c>
      <c r="E617" s="16">
        <v>170</v>
      </c>
      <c r="F617" s="17">
        <v>193</v>
      </c>
      <c r="G617" s="17">
        <v>0</v>
      </c>
      <c r="H617" s="17">
        <v>116</v>
      </c>
      <c r="I617" s="15" t="s">
        <v>425</v>
      </c>
      <c r="J617" s="17">
        <v>270</v>
      </c>
      <c r="K617" s="15" t="s">
        <v>696</v>
      </c>
      <c r="L617" s="27">
        <v>31</v>
      </c>
      <c r="M617" s="28">
        <v>11</v>
      </c>
      <c r="N617" s="28">
        <v>47</v>
      </c>
      <c r="O617" s="29" t="s">
        <v>264</v>
      </c>
      <c r="P617" s="16">
        <v>67</v>
      </c>
      <c r="Q617" s="16">
        <v>98</v>
      </c>
      <c r="R617" s="15" t="s">
        <v>51</v>
      </c>
      <c r="S617" s="16">
        <v>40</v>
      </c>
      <c r="T617" s="15" t="s">
        <v>121</v>
      </c>
      <c r="U617">
        <f t="shared" si="9"/>
        <v>5.4105333333333334</v>
      </c>
    </row>
    <row r="618" spans="1:21" x14ac:dyDescent="0.3">
      <c r="A618" s="14">
        <v>42256</v>
      </c>
      <c r="B618" s="15" t="s">
        <v>45</v>
      </c>
      <c r="C618" s="15" t="s">
        <v>46</v>
      </c>
      <c r="D618" s="15" t="s">
        <v>47</v>
      </c>
      <c r="E618" s="16">
        <v>170</v>
      </c>
      <c r="F618" s="17">
        <v>174</v>
      </c>
      <c r="G618" s="17">
        <v>0</v>
      </c>
      <c r="H618" s="17">
        <v>115</v>
      </c>
      <c r="I618" s="15" t="s">
        <v>677</v>
      </c>
      <c r="J618" s="17">
        <v>232</v>
      </c>
      <c r="K618" s="15" t="s">
        <v>584</v>
      </c>
      <c r="L618" s="27">
        <v>36</v>
      </c>
      <c r="M618" s="28">
        <v>3</v>
      </c>
      <c r="N618" s="28">
        <v>50</v>
      </c>
      <c r="O618" s="29" t="s">
        <v>213</v>
      </c>
      <c r="P618" s="16">
        <v>79</v>
      </c>
      <c r="Q618" s="16">
        <v>99</v>
      </c>
      <c r="R618" s="15" t="s">
        <v>301</v>
      </c>
      <c r="S618" s="16">
        <v>59</v>
      </c>
      <c r="T618" s="15" t="s">
        <v>89</v>
      </c>
      <c r="U618">
        <f t="shared" si="9"/>
        <v>6.2831999999999999</v>
      </c>
    </row>
    <row r="619" spans="1:21" x14ac:dyDescent="0.3">
      <c r="A619" s="14">
        <v>42257</v>
      </c>
      <c r="B619" s="15" t="s">
        <v>45</v>
      </c>
      <c r="C619" s="15" t="s">
        <v>46</v>
      </c>
      <c r="D619" s="15" t="s">
        <v>47</v>
      </c>
      <c r="E619" s="16">
        <v>170</v>
      </c>
      <c r="F619" s="17">
        <v>184</v>
      </c>
      <c r="G619" s="17">
        <v>4</v>
      </c>
      <c r="H619" s="17">
        <v>155</v>
      </c>
      <c r="I619" s="15" t="s">
        <v>51</v>
      </c>
      <c r="J619" s="17">
        <v>212</v>
      </c>
      <c r="K619" s="15" t="s">
        <v>697</v>
      </c>
      <c r="L619" s="27">
        <v>35</v>
      </c>
      <c r="M619" s="28">
        <v>8</v>
      </c>
      <c r="N619" s="28">
        <v>39</v>
      </c>
      <c r="O619" s="29" t="s">
        <v>188</v>
      </c>
      <c r="P619" s="16">
        <v>81</v>
      </c>
      <c r="Q619" s="16">
        <v>98</v>
      </c>
      <c r="R619" s="15" t="s">
        <v>51</v>
      </c>
      <c r="S619" s="16">
        <v>59</v>
      </c>
      <c r="T619" s="15" t="s">
        <v>188</v>
      </c>
      <c r="U619">
        <f t="shared" si="9"/>
        <v>6.1086666666666662</v>
      </c>
    </row>
    <row r="620" spans="1:21" x14ac:dyDescent="0.3">
      <c r="A620" s="14">
        <v>42258</v>
      </c>
      <c r="B620" s="15" t="s">
        <v>45</v>
      </c>
      <c r="C620" s="15" t="s">
        <v>46</v>
      </c>
      <c r="D620" s="15" t="s">
        <v>47</v>
      </c>
      <c r="E620" s="16">
        <v>170</v>
      </c>
      <c r="F620" s="17">
        <v>200</v>
      </c>
      <c r="G620" s="17">
        <v>6</v>
      </c>
      <c r="H620" s="17">
        <v>155</v>
      </c>
      <c r="I620" s="15" t="s">
        <v>51</v>
      </c>
      <c r="J620" s="17">
        <v>245</v>
      </c>
      <c r="K620" s="15" t="s">
        <v>299</v>
      </c>
      <c r="L620" s="27" t="s">
        <v>1194</v>
      </c>
      <c r="M620" s="28">
        <v>6</v>
      </c>
      <c r="N620" s="28">
        <v>50</v>
      </c>
      <c r="O620" s="29" t="s">
        <v>51</v>
      </c>
      <c r="P620" s="16">
        <v>76</v>
      </c>
      <c r="Q620" s="16">
        <v>99</v>
      </c>
      <c r="R620" s="15" t="s">
        <v>51</v>
      </c>
      <c r="S620" s="16">
        <v>55</v>
      </c>
      <c r="T620" s="15" t="s">
        <v>206</v>
      </c>
      <c r="U620" t="e">
        <f t="shared" si="9"/>
        <v>#VALUE!</v>
      </c>
    </row>
    <row r="621" spans="1:21" x14ac:dyDescent="0.3">
      <c r="A621" s="14">
        <v>42259</v>
      </c>
      <c r="B621" s="15" t="s">
        <v>45</v>
      </c>
      <c r="C621" s="15" t="s">
        <v>46</v>
      </c>
      <c r="D621" s="15" t="s">
        <v>47</v>
      </c>
      <c r="E621" s="16">
        <v>170</v>
      </c>
      <c r="F621" s="17">
        <v>168</v>
      </c>
      <c r="G621" s="17">
        <v>6</v>
      </c>
      <c r="H621" s="17">
        <v>147</v>
      </c>
      <c r="I621" s="15" t="s">
        <v>51</v>
      </c>
      <c r="J621" s="17">
        <v>188</v>
      </c>
      <c r="K621" s="15" t="s">
        <v>556</v>
      </c>
      <c r="L621" s="27" t="s">
        <v>1194</v>
      </c>
      <c r="M621" s="28">
        <v>6</v>
      </c>
      <c r="N621" s="28">
        <v>42</v>
      </c>
      <c r="O621" s="29" t="s">
        <v>51</v>
      </c>
      <c r="P621" s="16">
        <v>93</v>
      </c>
      <c r="Q621" s="16">
        <v>99</v>
      </c>
      <c r="R621" s="15" t="s">
        <v>51</v>
      </c>
      <c r="S621" s="16">
        <v>81</v>
      </c>
      <c r="T621" s="15" t="s">
        <v>148</v>
      </c>
      <c r="U621" t="e">
        <f t="shared" si="9"/>
        <v>#VALUE!</v>
      </c>
    </row>
    <row r="622" spans="1:21" x14ac:dyDescent="0.3">
      <c r="A622" s="14">
        <v>42260</v>
      </c>
      <c r="B622" s="15" t="s">
        <v>45</v>
      </c>
      <c r="C622" s="15" t="s">
        <v>46</v>
      </c>
      <c r="D622" s="15" t="s">
        <v>47</v>
      </c>
      <c r="E622" s="16">
        <v>170</v>
      </c>
      <c r="F622" s="17">
        <v>196</v>
      </c>
      <c r="G622" s="17">
        <v>0</v>
      </c>
      <c r="H622" s="17">
        <v>143</v>
      </c>
      <c r="I622" s="15" t="s">
        <v>325</v>
      </c>
      <c r="J622" s="17">
        <v>248</v>
      </c>
      <c r="K622" s="15" t="s">
        <v>167</v>
      </c>
      <c r="L622" s="27">
        <v>23</v>
      </c>
      <c r="M622" s="28">
        <v>11</v>
      </c>
      <c r="N622" s="28">
        <v>58</v>
      </c>
      <c r="O622" s="29" t="s">
        <v>264</v>
      </c>
      <c r="P622" s="16">
        <v>73</v>
      </c>
      <c r="Q622" s="16">
        <v>99</v>
      </c>
      <c r="R622" s="15" t="s">
        <v>51</v>
      </c>
      <c r="S622" s="16">
        <v>48</v>
      </c>
      <c r="T622" s="15" t="s">
        <v>64</v>
      </c>
      <c r="U622">
        <f t="shared" si="9"/>
        <v>4.0142666666666669</v>
      </c>
    </row>
    <row r="623" spans="1:21" x14ac:dyDescent="0.3">
      <c r="A623" s="14">
        <v>42261</v>
      </c>
      <c r="B623" s="15" t="s">
        <v>45</v>
      </c>
      <c r="C623" s="15" t="s">
        <v>46</v>
      </c>
      <c r="D623" s="15" t="s">
        <v>47</v>
      </c>
      <c r="E623" s="16">
        <v>170</v>
      </c>
      <c r="F623" s="17">
        <v>174</v>
      </c>
      <c r="G623" s="17">
        <v>96</v>
      </c>
      <c r="H623" s="17">
        <v>121</v>
      </c>
      <c r="I623" s="15" t="s">
        <v>698</v>
      </c>
      <c r="J623" s="17">
        <v>226</v>
      </c>
      <c r="K623" s="15" t="s">
        <v>420</v>
      </c>
      <c r="L623" s="27">
        <v>23</v>
      </c>
      <c r="M623" s="28">
        <v>14</v>
      </c>
      <c r="N623" s="28">
        <v>83</v>
      </c>
      <c r="O623" s="29" t="s">
        <v>133</v>
      </c>
      <c r="P623" s="16">
        <v>55</v>
      </c>
      <c r="Q623" s="16">
        <v>92</v>
      </c>
      <c r="R623" s="15" t="s">
        <v>249</v>
      </c>
      <c r="S623" s="16">
        <v>35</v>
      </c>
      <c r="T623" s="15" t="s">
        <v>52</v>
      </c>
      <c r="U623">
        <f t="shared" si="9"/>
        <v>4.0142666666666669</v>
      </c>
    </row>
    <row r="624" spans="1:21" x14ac:dyDescent="0.3">
      <c r="A624" s="14">
        <v>42262</v>
      </c>
      <c r="B624" s="15" t="s">
        <v>45</v>
      </c>
      <c r="C624" s="15" t="s">
        <v>46</v>
      </c>
      <c r="D624" s="15" t="s">
        <v>47</v>
      </c>
      <c r="E624" s="16">
        <v>170</v>
      </c>
      <c r="F624" s="17">
        <v>168</v>
      </c>
      <c r="G624" s="17">
        <v>60</v>
      </c>
      <c r="H624" s="17">
        <v>121</v>
      </c>
      <c r="I624" s="15" t="s">
        <v>346</v>
      </c>
      <c r="J624" s="17">
        <v>214</v>
      </c>
      <c r="K624" s="15" t="s">
        <v>699</v>
      </c>
      <c r="L624" s="27">
        <v>21</v>
      </c>
      <c r="M624" s="28">
        <v>22</v>
      </c>
      <c r="N624" s="28">
        <v>150</v>
      </c>
      <c r="O624" s="29" t="s">
        <v>50</v>
      </c>
      <c r="P624" s="16">
        <v>72</v>
      </c>
      <c r="Q624" s="16">
        <v>99</v>
      </c>
      <c r="R624" s="15" t="s">
        <v>644</v>
      </c>
      <c r="S624" s="16">
        <v>50</v>
      </c>
      <c r="T624" s="15" t="s">
        <v>215</v>
      </c>
      <c r="U624">
        <f t="shared" si="9"/>
        <v>3.6652</v>
      </c>
    </row>
    <row r="625" spans="1:21" x14ac:dyDescent="0.3">
      <c r="A625" s="14">
        <v>42263</v>
      </c>
      <c r="B625" s="15" t="s">
        <v>45</v>
      </c>
      <c r="C625" s="15" t="s">
        <v>46</v>
      </c>
      <c r="D625" s="15" t="s">
        <v>47</v>
      </c>
      <c r="E625" s="16">
        <v>170</v>
      </c>
      <c r="F625" s="17">
        <v>200</v>
      </c>
      <c r="G625" s="17">
        <v>0</v>
      </c>
      <c r="H625" s="17">
        <v>138</v>
      </c>
      <c r="I625" s="15" t="s">
        <v>700</v>
      </c>
      <c r="J625" s="17">
        <v>262</v>
      </c>
      <c r="K625" s="15" t="s">
        <v>548</v>
      </c>
      <c r="L625" s="27">
        <v>26</v>
      </c>
      <c r="M625" s="28">
        <v>28</v>
      </c>
      <c r="N625" s="28">
        <v>144</v>
      </c>
      <c r="O625" s="29" t="s">
        <v>205</v>
      </c>
      <c r="P625" s="16">
        <v>39</v>
      </c>
      <c r="Q625" s="16">
        <v>98</v>
      </c>
      <c r="R625" s="15" t="s">
        <v>66</v>
      </c>
      <c r="S625" s="16">
        <v>31</v>
      </c>
      <c r="T625" s="15" t="s">
        <v>146</v>
      </c>
      <c r="U625">
        <f t="shared" si="9"/>
        <v>4.5378666666666669</v>
      </c>
    </row>
    <row r="626" spans="1:21" x14ac:dyDescent="0.3">
      <c r="A626" s="14">
        <v>42264</v>
      </c>
      <c r="B626" s="15" t="s">
        <v>45</v>
      </c>
      <c r="C626" s="15" t="s">
        <v>46</v>
      </c>
      <c r="D626" s="15" t="s">
        <v>47</v>
      </c>
      <c r="E626" s="16">
        <v>170</v>
      </c>
      <c r="F626" s="17">
        <v>172</v>
      </c>
      <c r="G626" s="17">
        <v>4</v>
      </c>
      <c r="H626" s="17">
        <v>127</v>
      </c>
      <c r="I626" s="15" t="s">
        <v>310</v>
      </c>
      <c r="J626" s="17">
        <v>217</v>
      </c>
      <c r="K626" s="15" t="s">
        <v>101</v>
      </c>
      <c r="L626" s="27">
        <v>19</v>
      </c>
      <c r="M626" s="28">
        <v>17</v>
      </c>
      <c r="N626" s="28">
        <v>75</v>
      </c>
      <c r="O626" s="29" t="s">
        <v>578</v>
      </c>
      <c r="P626" s="16">
        <v>64</v>
      </c>
      <c r="Q626" s="16">
        <v>98</v>
      </c>
      <c r="R626" s="15" t="s">
        <v>376</v>
      </c>
      <c r="S626" s="16">
        <v>42</v>
      </c>
      <c r="T626" s="15" t="s">
        <v>135</v>
      </c>
      <c r="U626">
        <f t="shared" si="9"/>
        <v>3.3161333333333332</v>
      </c>
    </row>
    <row r="627" spans="1:21" x14ac:dyDescent="0.3">
      <c r="A627" s="14">
        <v>42265</v>
      </c>
      <c r="B627" s="15" t="s">
        <v>45</v>
      </c>
      <c r="C627" s="15" t="s">
        <v>46</v>
      </c>
      <c r="D627" s="15" t="s">
        <v>47</v>
      </c>
      <c r="E627" s="16">
        <v>170</v>
      </c>
      <c r="F627" s="15"/>
      <c r="G627" s="17">
        <v>0</v>
      </c>
      <c r="H627" s="15"/>
      <c r="I627" s="15"/>
      <c r="J627" s="15"/>
      <c r="K627" s="15"/>
      <c r="L627" s="29"/>
      <c r="M627" s="28">
        <v>14</v>
      </c>
      <c r="N627" s="29"/>
      <c r="O627" s="29"/>
      <c r="P627" s="16">
        <v>70</v>
      </c>
      <c r="Q627" s="15"/>
      <c r="R627" s="15"/>
      <c r="S627" s="15"/>
      <c r="T627" s="15"/>
      <c r="U627">
        <f t="shared" si="9"/>
        <v>0</v>
      </c>
    </row>
    <row r="628" spans="1:21" x14ac:dyDescent="0.3">
      <c r="A628" s="14">
        <v>42266</v>
      </c>
      <c r="B628" s="15" t="s">
        <v>45</v>
      </c>
      <c r="C628" s="15" t="s">
        <v>46</v>
      </c>
      <c r="D628" s="15" t="s">
        <v>47</v>
      </c>
      <c r="E628" s="16">
        <v>170</v>
      </c>
      <c r="F628" s="17">
        <v>159</v>
      </c>
      <c r="G628" s="17">
        <v>0</v>
      </c>
      <c r="H628" s="17">
        <v>96</v>
      </c>
      <c r="I628" s="15" t="s">
        <v>480</v>
      </c>
      <c r="J628" s="17">
        <v>222</v>
      </c>
      <c r="K628" s="15" t="s">
        <v>50</v>
      </c>
      <c r="L628" s="29" t="s">
        <v>84</v>
      </c>
      <c r="M628" s="28">
        <v>14</v>
      </c>
      <c r="N628" s="28">
        <v>58</v>
      </c>
      <c r="O628" s="29" t="s">
        <v>206</v>
      </c>
      <c r="P628" s="16">
        <v>79</v>
      </c>
      <c r="Q628" s="16">
        <v>99</v>
      </c>
      <c r="R628" s="15" t="s">
        <v>51</v>
      </c>
      <c r="S628" s="16">
        <v>55</v>
      </c>
      <c r="T628" s="15" t="s">
        <v>113</v>
      </c>
      <c r="U628">
        <f t="shared" si="9"/>
        <v>0.34906666666666669</v>
      </c>
    </row>
    <row r="629" spans="1:21" x14ac:dyDescent="0.3">
      <c r="A629" s="14">
        <v>42267</v>
      </c>
      <c r="B629" s="15" t="s">
        <v>45</v>
      </c>
      <c r="C629" s="15" t="s">
        <v>46</v>
      </c>
      <c r="D629" s="15" t="s">
        <v>47</v>
      </c>
      <c r="E629" s="16">
        <v>170</v>
      </c>
      <c r="F629" s="17">
        <v>194</v>
      </c>
      <c r="G629" s="17">
        <v>0</v>
      </c>
      <c r="H629" s="17">
        <v>129</v>
      </c>
      <c r="I629" s="15" t="s">
        <v>51</v>
      </c>
      <c r="J629" s="17">
        <v>258</v>
      </c>
      <c r="K629" s="15" t="s">
        <v>701</v>
      </c>
      <c r="L629" s="29" t="s">
        <v>84</v>
      </c>
      <c r="M629" s="28">
        <v>11</v>
      </c>
      <c r="N629" s="28">
        <v>53</v>
      </c>
      <c r="O629" s="29" t="s">
        <v>94</v>
      </c>
      <c r="P629" s="16">
        <v>72</v>
      </c>
      <c r="Q629" s="16">
        <v>98</v>
      </c>
      <c r="R629" s="15" t="s">
        <v>521</v>
      </c>
      <c r="S629" s="16">
        <v>51</v>
      </c>
      <c r="T629" s="15" t="s">
        <v>61</v>
      </c>
      <c r="U629">
        <f t="shared" si="9"/>
        <v>0.34906666666666669</v>
      </c>
    </row>
    <row r="630" spans="1:21" x14ac:dyDescent="0.3">
      <c r="A630" s="14">
        <v>42268</v>
      </c>
      <c r="B630" s="15" t="s">
        <v>45</v>
      </c>
      <c r="C630" s="15" t="s">
        <v>46</v>
      </c>
      <c r="D630" s="15" t="s">
        <v>47</v>
      </c>
      <c r="E630" s="16">
        <v>170</v>
      </c>
      <c r="F630" s="17">
        <v>168</v>
      </c>
      <c r="G630" s="17">
        <v>4</v>
      </c>
      <c r="H630" s="17">
        <v>103</v>
      </c>
      <c r="I630" s="15" t="s">
        <v>440</v>
      </c>
      <c r="J630" s="17">
        <v>233</v>
      </c>
      <c r="K630" s="15" t="s">
        <v>328</v>
      </c>
      <c r="L630" s="29" t="s">
        <v>218</v>
      </c>
      <c r="M630" s="28">
        <v>3</v>
      </c>
      <c r="N630" s="28">
        <v>94</v>
      </c>
      <c r="O630" s="29" t="s">
        <v>50</v>
      </c>
      <c r="P630" s="16">
        <v>81</v>
      </c>
      <c r="Q630" s="16">
        <v>99</v>
      </c>
      <c r="R630" s="15" t="s">
        <v>51</v>
      </c>
      <c r="S630" s="16">
        <v>59</v>
      </c>
      <c r="T630" s="15" t="s">
        <v>89</v>
      </c>
      <c r="U630">
        <f t="shared" si="9"/>
        <v>0.52359999999999995</v>
      </c>
    </row>
    <row r="631" spans="1:21" x14ac:dyDescent="0.3">
      <c r="A631" s="14">
        <v>42269</v>
      </c>
      <c r="B631" s="15" t="s">
        <v>45</v>
      </c>
      <c r="C631" s="15" t="s">
        <v>46</v>
      </c>
      <c r="D631" s="15" t="s">
        <v>47</v>
      </c>
      <c r="E631" s="16">
        <v>170</v>
      </c>
      <c r="F631" s="17">
        <v>171</v>
      </c>
      <c r="G631" s="17">
        <v>0</v>
      </c>
      <c r="H631" s="17">
        <v>135</v>
      </c>
      <c r="I631" s="15" t="s">
        <v>490</v>
      </c>
      <c r="J631" s="17">
        <v>207</v>
      </c>
      <c r="K631" s="15" t="s">
        <v>121</v>
      </c>
      <c r="L631" s="29" t="s">
        <v>263</v>
      </c>
      <c r="M631" s="28">
        <v>17</v>
      </c>
      <c r="N631" s="28">
        <v>92</v>
      </c>
      <c r="O631" s="29" t="s">
        <v>81</v>
      </c>
      <c r="P631" s="16">
        <v>78</v>
      </c>
      <c r="Q631" s="16">
        <v>98</v>
      </c>
      <c r="R631" s="15" t="s">
        <v>184</v>
      </c>
      <c r="S631" s="16">
        <v>57</v>
      </c>
      <c r="T631" s="15" t="s">
        <v>307</v>
      </c>
      <c r="U631">
        <f t="shared" si="9"/>
        <v>0.17453333333333335</v>
      </c>
    </row>
    <row r="632" spans="1:21" x14ac:dyDescent="0.3">
      <c r="A632" s="14">
        <v>42270</v>
      </c>
      <c r="B632" s="15" t="s">
        <v>45</v>
      </c>
      <c r="C632" s="15" t="s">
        <v>46</v>
      </c>
      <c r="D632" s="15" t="s">
        <v>47</v>
      </c>
      <c r="E632" s="16">
        <v>170</v>
      </c>
      <c r="F632" s="17">
        <v>181</v>
      </c>
      <c r="G632" s="17">
        <v>0</v>
      </c>
      <c r="H632" s="17">
        <v>136</v>
      </c>
      <c r="I632" s="15" t="s">
        <v>634</v>
      </c>
      <c r="J632" s="17">
        <v>226</v>
      </c>
      <c r="K632" s="15" t="s">
        <v>328</v>
      </c>
      <c r="L632" s="29" t="s">
        <v>84</v>
      </c>
      <c r="M632" s="28">
        <v>8</v>
      </c>
      <c r="N632" s="28">
        <v>67</v>
      </c>
      <c r="O632" s="29" t="s">
        <v>146</v>
      </c>
      <c r="P632" s="16">
        <v>77</v>
      </c>
      <c r="Q632" s="16">
        <v>95</v>
      </c>
      <c r="R632" s="15" t="s">
        <v>51</v>
      </c>
      <c r="S632" s="16">
        <v>57</v>
      </c>
      <c r="T632" s="15" t="s">
        <v>81</v>
      </c>
      <c r="U632">
        <f t="shared" si="9"/>
        <v>0.34906666666666669</v>
      </c>
    </row>
    <row r="633" spans="1:21" x14ac:dyDescent="0.3">
      <c r="A633" s="14">
        <v>42271</v>
      </c>
      <c r="B633" s="15" t="s">
        <v>45</v>
      </c>
      <c r="C633" s="15" t="s">
        <v>46</v>
      </c>
      <c r="D633" s="15" t="s">
        <v>47</v>
      </c>
      <c r="E633" s="16">
        <v>170</v>
      </c>
      <c r="F633" s="17">
        <v>178</v>
      </c>
      <c r="G633" s="17">
        <v>0</v>
      </c>
      <c r="H633" s="17">
        <v>115</v>
      </c>
      <c r="I633" s="15" t="s">
        <v>477</v>
      </c>
      <c r="J633" s="17">
        <v>240</v>
      </c>
      <c r="K633" s="15" t="s">
        <v>50</v>
      </c>
      <c r="L633" s="27">
        <v>36</v>
      </c>
      <c r="M633" s="28">
        <v>6</v>
      </c>
      <c r="N633" s="28">
        <v>58</v>
      </c>
      <c r="O633" s="29" t="s">
        <v>164</v>
      </c>
      <c r="P633" s="16">
        <v>78</v>
      </c>
      <c r="Q633" s="16">
        <v>96</v>
      </c>
      <c r="R633" s="15" t="s">
        <v>159</v>
      </c>
      <c r="S633" s="16">
        <v>57</v>
      </c>
      <c r="T633" s="15" t="s">
        <v>71</v>
      </c>
      <c r="U633">
        <f t="shared" si="9"/>
        <v>6.2831999999999999</v>
      </c>
    </row>
    <row r="634" spans="1:21" x14ac:dyDescent="0.3">
      <c r="A634" s="14">
        <v>42272</v>
      </c>
      <c r="B634" s="15" t="s">
        <v>45</v>
      </c>
      <c r="C634" s="15" t="s">
        <v>46</v>
      </c>
      <c r="D634" s="15" t="s">
        <v>47</v>
      </c>
      <c r="E634" s="16">
        <v>170</v>
      </c>
      <c r="F634" s="17">
        <v>194</v>
      </c>
      <c r="G634" s="17">
        <v>0</v>
      </c>
      <c r="H634" s="17">
        <v>161</v>
      </c>
      <c r="I634" s="15" t="s">
        <v>51</v>
      </c>
      <c r="J634" s="17">
        <v>228</v>
      </c>
      <c r="K634" s="15" t="s">
        <v>562</v>
      </c>
      <c r="L634" s="27">
        <v>30</v>
      </c>
      <c r="M634" s="28">
        <v>8</v>
      </c>
      <c r="N634" s="28">
        <v>50</v>
      </c>
      <c r="O634" s="29" t="s">
        <v>91</v>
      </c>
      <c r="P634" s="16">
        <v>80</v>
      </c>
      <c r="Q634" s="16">
        <v>97</v>
      </c>
      <c r="R634" s="15" t="s">
        <v>51</v>
      </c>
      <c r="S634" s="16">
        <v>63</v>
      </c>
      <c r="T634" s="15" t="s">
        <v>135</v>
      </c>
      <c r="U634">
        <f t="shared" si="9"/>
        <v>5.2360000000000007</v>
      </c>
    </row>
    <row r="635" spans="1:21" x14ac:dyDescent="0.3">
      <c r="A635" s="14">
        <v>42273</v>
      </c>
      <c r="B635" s="15" t="s">
        <v>45</v>
      </c>
      <c r="C635" s="15" t="s">
        <v>46</v>
      </c>
      <c r="D635" s="15" t="s">
        <v>47</v>
      </c>
      <c r="E635" s="16">
        <v>170</v>
      </c>
      <c r="F635" s="17">
        <v>200</v>
      </c>
      <c r="G635" s="17">
        <v>0</v>
      </c>
      <c r="H635" s="17">
        <v>164</v>
      </c>
      <c r="I635" s="15" t="s">
        <v>51</v>
      </c>
      <c r="J635" s="17">
        <v>235</v>
      </c>
      <c r="K635" s="15" t="s">
        <v>297</v>
      </c>
      <c r="L635" s="29" t="s">
        <v>84</v>
      </c>
      <c r="M635" s="28">
        <v>8</v>
      </c>
      <c r="N635" s="28">
        <v>44</v>
      </c>
      <c r="O635" s="29" t="s">
        <v>121</v>
      </c>
      <c r="P635" s="16">
        <v>78</v>
      </c>
      <c r="Q635" s="16">
        <v>94</v>
      </c>
      <c r="R635" s="15" t="s">
        <v>120</v>
      </c>
      <c r="S635" s="16">
        <v>61</v>
      </c>
      <c r="T635" s="15" t="s">
        <v>51</v>
      </c>
      <c r="U635">
        <f t="shared" si="9"/>
        <v>0.34906666666666669</v>
      </c>
    </row>
    <row r="636" spans="1:21" x14ac:dyDescent="0.3">
      <c r="A636" s="14">
        <v>42274</v>
      </c>
      <c r="B636" s="15" t="s">
        <v>45</v>
      </c>
      <c r="C636" s="15" t="s">
        <v>46</v>
      </c>
      <c r="D636" s="15" t="s">
        <v>47</v>
      </c>
      <c r="E636" s="16">
        <v>170</v>
      </c>
      <c r="F636" s="17">
        <v>198</v>
      </c>
      <c r="G636" s="17">
        <v>0</v>
      </c>
      <c r="H636" s="17">
        <v>154</v>
      </c>
      <c r="I636" s="15" t="s">
        <v>199</v>
      </c>
      <c r="J636" s="17">
        <v>242</v>
      </c>
      <c r="K636" s="15" t="s">
        <v>481</v>
      </c>
      <c r="L636" s="27">
        <v>36</v>
      </c>
      <c r="M636" s="28">
        <v>8</v>
      </c>
      <c r="N636" s="28">
        <v>58</v>
      </c>
      <c r="O636" s="29" t="s">
        <v>201</v>
      </c>
      <c r="P636" s="16">
        <v>74</v>
      </c>
      <c r="Q636" s="16">
        <v>93</v>
      </c>
      <c r="R636" s="15" t="s">
        <v>59</v>
      </c>
      <c r="S636" s="16">
        <v>53</v>
      </c>
      <c r="T636" s="15" t="s">
        <v>51</v>
      </c>
      <c r="U636">
        <f t="shared" si="9"/>
        <v>6.2831999999999999</v>
      </c>
    </row>
    <row r="637" spans="1:21" x14ac:dyDescent="0.3">
      <c r="A637" s="14">
        <v>42275</v>
      </c>
      <c r="B637" s="15" t="s">
        <v>45</v>
      </c>
      <c r="C637" s="15" t="s">
        <v>46</v>
      </c>
      <c r="D637" s="15" t="s">
        <v>47</v>
      </c>
      <c r="E637" s="16">
        <v>170</v>
      </c>
      <c r="F637" s="17">
        <v>181</v>
      </c>
      <c r="G637" s="17">
        <v>0</v>
      </c>
      <c r="H637" s="17">
        <v>117</v>
      </c>
      <c r="I637" s="15" t="s">
        <v>612</v>
      </c>
      <c r="J637" s="17">
        <v>245</v>
      </c>
      <c r="K637" s="15" t="s">
        <v>406</v>
      </c>
      <c r="L637" s="27">
        <v>34</v>
      </c>
      <c r="M637" s="28">
        <v>8</v>
      </c>
      <c r="N637" s="28">
        <v>50</v>
      </c>
      <c r="O637" s="29" t="s">
        <v>209</v>
      </c>
      <c r="P637" s="16">
        <v>70</v>
      </c>
      <c r="Q637" s="16">
        <v>96</v>
      </c>
      <c r="R637" s="15" t="s">
        <v>301</v>
      </c>
      <c r="S637" s="16">
        <v>41</v>
      </c>
      <c r="T637" s="15" t="s">
        <v>121</v>
      </c>
      <c r="U637">
        <f t="shared" si="9"/>
        <v>5.9341333333333326</v>
      </c>
    </row>
    <row r="638" spans="1:21" x14ac:dyDescent="0.3">
      <c r="A638" s="14">
        <v>42276</v>
      </c>
      <c r="B638" s="15" t="s">
        <v>45</v>
      </c>
      <c r="C638" s="15" t="s">
        <v>46</v>
      </c>
      <c r="D638" s="15" t="s">
        <v>47</v>
      </c>
      <c r="E638" s="16">
        <v>170</v>
      </c>
      <c r="F638" s="17">
        <v>158</v>
      </c>
      <c r="G638" s="17">
        <v>0</v>
      </c>
      <c r="H638" s="17">
        <v>109</v>
      </c>
      <c r="I638" s="15" t="s">
        <v>687</v>
      </c>
      <c r="J638" s="17">
        <v>206</v>
      </c>
      <c r="K638" s="15" t="s">
        <v>702</v>
      </c>
      <c r="L638" s="29" t="s">
        <v>218</v>
      </c>
      <c r="M638" s="28">
        <v>14</v>
      </c>
      <c r="N638" s="28">
        <v>53</v>
      </c>
      <c r="O638" s="29" t="s">
        <v>61</v>
      </c>
      <c r="P638" s="16">
        <v>81</v>
      </c>
      <c r="Q638" s="16">
        <v>94</v>
      </c>
      <c r="R638" s="15" t="s">
        <v>111</v>
      </c>
      <c r="S638" s="16">
        <v>66</v>
      </c>
      <c r="T638" s="15" t="s">
        <v>158</v>
      </c>
      <c r="U638">
        <f t="shared" si="9"/>
        <v>0.52359999999999995</v>
      </c>
    </row>
    <row r="639" spans="1:21" x14ac:dyDescent="0.3">
      <c r="A639" s="14">
        <v>42277</v>
      </c>
      <c r="B639" s="15" t="s">
        <v>45</v>
      </c>
      <c r="C639" s="15" t="s">
        <v>46</v>
      </c>
      <c r="D639" s="15" t="s">
        <v>47</v>
      </c>
      <c r="E639" s="16">
        <v>170</v>
      </c>
      <c r="F639" s="17">
        <v>168</v>
      </c>
      <c r="G639" s="17">
        <v>4</v>
      </c>
      <c r="H639" s="17">
        <v>120</v>
      </c>
      <c r="I639" s="15" t="s">
        <v>703</v>
      </c>
      <c r="J639" s="17">
        <v>217</v>
      </c>
      <c r="K639" s="15" t="s">
        <v>64</v>
      </c>
      <c r="L639" s="27">
        <v>36</v>
      </c>
      <c r="M639" s="28">
        <v>11</v>
      </c>
      <c r="N639" s="28">
        <v>53</v>
      </c>
      <c r="O639" s="29" t="s">
        <v>250</v>
      </c>
      <c r="P639" s="16">
        <v>76</v>
      </c>
      <c r="Q639" s="16">
        <v>99</v>
      </c>
      <c r="R639" s="15" t="s">
        <v>107</v>
      </c>
      <c r="S639" s="16">
        <v>56</v>
      </c>
      <c r="T639" s="15" t="s">
        <v>51</v>
      </c>
      <c r="U639">
        <f t="shared" si="9"/>
        <v>6.2831999999999999</v>
      </c>
    </row>
    <row r="640" spans="1:21" x14ac:dyDescent="0.3">
      <c r="A640" s="14">
        <v>42278</v>
      </c>
      <c r="B640" s="15" t="s">
        <v>45</v>
      </c>
      <c r="C640" s="15" t="s">
        <v>46</v>
      </c>
      <c r="D640" s="15" t="s">
        <v>47</v>
      </c>
      <c r="E640" s="16">
        <v>170</v>
      </c>
      <c r="F640" s="17">
        <v>162</v>
      </c>
      <c r="G640" s="17">
        <v>2</v>
      </c>
      <c r="H640" s="17">
        <v>102</v>
      </c>
      <c r="I640" s="15" t="s">
        <v>274</v>
      </c>
      <c r="J640" s="17">
        <v>223</v>
      </c>
      <c r="K640" s="15" t="s">
        <v>52</v>
      </c>
      <c r="L640" s="29" t="s">
        <v>84</v>
      </c>
      <c r="M640" s="28">
        <v>11</v>
      </c>
      <c r="N640" s="28">
        <v>56</v>
      </c>
      <c r="O640" s="29" t="s">
        <v>201</v>
      </c>
      <c r="P640" s="16">
        <v>74</v>
      </c>
      <c r="Q640" s="16">
        <v>98</v>
      </c>
      <c r="R640" s="15" t="s">
        <v>51</v>
      </c>
      <c r="S640" s="16">
        <v>52</v>
      </c>
      <c r="T640" s="15" t="s">
        <v>158</v>
      </c>
      <c r="U640">
        <f t="shared" si="9"/>
        <v>0.34906666666666669</v>
      </c>
    </row>
    <row r="641" spans="1:21" x14ac:dyDescent="0.3">
      <c r="A641" s="14">
        <v>42279</v>
      </c>
      <c r="B641" s="15" t="s">
        <v>45</v>
      </c>
      <c r="C641" s="15" t="s">
        <v>46</v>
      </c>
      <c r="D641" s="15" t="s">
        <v>47</v>
      </c>
      <c r="E641" s="16">
        <v>170</v>
      </c>
      <c r="F641" s="17">
        <v>142</v>
      </c>
      <c r="G641" s="17">
        <v>0</v>
      </c>
      <c r="H641" s="17">
        <v>96</v>
      </c>
      <c r="I641" s="15" t="s">
        <v>654</v>
      </c>
      <c r="J641" s="17">
        <v>188</v>
      </c>
      <c r="K641" s="15" t="s">
        <v>623</v>
      </c>
      <c r="L641" s="29" t="s">
        <v>84</v>
      </c>
      <c r="M641" s="28">
        <v>6</v>
      </c>
      <c r="N641" s="28">
        <v>56</v>
      </c>
      <c r="O641" s="29" t="s">
        <v>117</v>
      </c>
      <c r="P641" s="16">
        <v>74</v>
      </c>
      <c r="Q641" s="16">
        <v>98</v>
      </c>
      <c r="R641" s="15" t="s">
        <v>51</v>
      </c>
      <c r="S641" s="16">
        <v>54</v>
      </c>
      <c r="T641" s="15" t="s">
        <v>121</v>
      </c>
      <c r="U641">
        <f t="shared" si="9"/>
        <v>0.34906666666666669</v>
      </c>
    </row>
    <row r="642" spans="1:21" x14ac:dyDescent="0.3">
      <c r="A642" s="14">
        <v>42280</v>
      </c>
      <c r="B642" s="15" t="s">
        <v>45</v>
      </c>
      <c r="C642" s="15" t="s">
        <v>46</v>
      </c>
      <c r="D642" s="15" t="s">
        <v>47</v>
      </c>
      <c r="E642" s="16">
        <v>170</v>
      </c>
      <c r="F642" s="17">
        <v>134</v>
      </c>
      <c r="G642" s="17">
        <v>14</v>
      </c>
      <c r="H642" s="17">
        <v>68</v>
      </c>
      <c r="I642" s="15" t="s">
        <v>258</v>
      </c>
      <c r="J642" s="17">
        <v>200</v>
      </c>
      <c r="K642" s="15" t="s">
        <v>288</v>
      </c>
      <c r="L642" s="27" t="s">
        <v>1194</v>
      </c>
      <c r="M642" s="28">
        <v>6</v>
      </c>
      <c r="N642" s="28">
        <v>42</v>
      </c>
      <c r="O642" s="29" t="s">
        <v>51</v>
      </c>
      <c r="P642" s="16">
        <v>73</v>
      </c>
      <c r="Q642" s="16">
        <v>99</v>
      </c>
      <c r="R642" s="15" t="s">
        <v>166</v>
      </c>
      <c r="S642" s="16">
        <v>41</v>
      </c>
      <c r="T642" s="15" t="s">
        <v>50</v>
      </c>
      <c r="U642" t="e">
        <f t="shared" si="9"/>
        <v>#VALUE!</v>
      </c>
    </row>
    <row r="643" spans="1:21" x14ac:dyDescent="0.3">
      <c r="A643" s="14">
        <v>42281</v>
      </c>
      <c r="B643" s="15" t="s">
        <v>45</v>
      </c>
      <c r="C643" s="15" t="s">
        <v>46</v>
      </c>
      <c r="D643" s="15" t="s">
        <v>47</v>
      </c>
      <c r="E643" s="16">
        <v>170</v>
      </c>
      <c r="F643" s="17">
        <v>196</v>
      </c>
      <c r="G643" s="17">
        <v>62</v>
      </c>
      <c r="H643" s="17">
        <v>117</v>
      </c>
      <c r="I643" s="15" t="s">
        <v>704</v>
      </c>
      <c r="J643" s="17">
        <v>275</v>
      </c>
      <c r="K643" s="15" t="s">
        <v>416</v>
      </c>
      <c r="L643" s="27">
        <v>25</v>
      </c>
      <c r="M643" s="28">
        <v>19</v>
      </c>
      <c r="N643" s="28">
        <v>142</v>
      </c>
      <c r="O643" s="29" t="s">
        <v>104</v>
      </c>
      <c r="P643" s="16">
        <v>62</v>
      </c>
      <c r="Q643" s="16">
        <v>100</v>
      </c>
      <c r="R643" s="15" t="s">
        <v>123</v>
      </c>
      <c r="S643" s="16">
        <v>49</v>
      </c>
      <c r="T643" s="15" t="s">
        <v>179</v>
      </c>
      <c r="U643">
        <f t="shared" si="9"/>
        <v>4.3633333333333333</v>
      </c>
    </row>
    <row r="644" spans="1:21" x14ac:dyDescent="0.3">
      <c r="A644" s="14">
        <v>42284</v>
      </c>
      <c r="B644" s="15" t="s">
        <v>45</v>
      </c>
      <c r="C644" s="15" t="s">
        <v>46</v>
      </c>
      <c r="D644" s="15" t="s">
        <v>47</v>
      </c>
      <c r="E644" s="16">
        <v>170</v>
      </c>
      <c r="F644" s="17">
        <v>156</v>
      </c>
      <c r="G644" s="17">
        <v>6</v>
      </c>
      <c r="H644" s="17">
        <v>106</v>
      </c>
      <c r="I644" s="15" t="s">
        <v>705</v>
      </c>
      <c r="J644" s="17">
        <v>206</v>
      </c>
      <c r="K644" s="15" t="s">
        <v>706</v>
      </c>
      <c r="L644" s="29" t="s">
        <v>84</v>
      </c>
      <c r="M644" s="28">
        <v>8</v>
      </c>
      <c r="N644" s="28">
        <v>58</v>
      </c>
      <c r="O644" s="29" t="s">
        <v>121</v>
      </c>
      <c r="P644" s="16">
        <v>73</v>
      </c>
      <c r="Q644" s="16">
        <v>98</v>
      </c>
      <c r="R644" s="15" t="s">
        <v>51</v>
      </c>
      <c r="S644" s="16">
        <v>46</v>
      </c>
      <c r="T644" s="15" t="s">
        <v>133</v>
      </c>
      <c r="U644">
        <f t="shared" ref="U644:U707" si="10">L644*$V$3/$V$5*$V$4</f>
        <v>0.34906666666666669</v>
      </c>
    </row>
    <row r="645" spans="1:21" x14ac:dyDescent="0.3">
      <c r="A645" s="14">
        <v>42285</v>
      </c>
      <c r="B645" s="15" t="s">
        <v>45</v>
      </c>
      <c r="C645" s="15" t="s">
        <v>46</v>
      </c>
      <c r="D645" s="15" t="s">
        <v>47</v>
      </c>
      <c r="E645" s="16">
        <v>170</v>
      </c>
      <c r="F645" s="17">
        <v>160</v>
      </c>
      <c r="G645" s="15"/>
      <c r="H645" s="17">
        <v>105</v>
      </c>
      <c r="I645" s="15" t="s">
        <v>480</v>
      </c>
      <c r="J645" s="17">
        <v>214</v>
      </c>
      <c r="K645" s="15" t="s">
        <v>530</v>
      </c>
      <c r="L645" s="29" t="s">
        <v>263</v>
      </c>
      <c r="M645" s="28">
        <v>6</v>
      </c>
      <c r="N645" s="28">
        <v>50</v>
      </c>
      <c r="O645" s="29" t="s">
        <v>121</v>
      </c>
      <c r="P645" s="16">
        <v>76</v>
      </c>
      <c r="Q645" s="16">
        <v>98</v>
      </c>
      <c r="R645" s="15" t="s">
        <v>51</v>
      </c>
      <c r="S645" s="16">
        <v>50</v>
      </c>
      <c r="T645" s="15" t="s">
        <v>215</v>
      </c>
      <c r="U645">
        <f t="shared" si="10"/>
        <v>0.17453333333333335</v>
      </c>
    </row>
    <row r="646" spans="1:21" x14ac:dyDescent="0.3">
      <c r="A646" s="14">
        <v>42286</v>
      </c>
      <c r="B646" s="15" t="s">
        <v>45</v>
      </c>
      <c r="C646" s="15" t="s">
        <v>46</v>
      </c>
      <c r="D646" s="15" t="s">
        <v>47</v>
      </c>
      <c r="E646" s="16">
        <v>170</v>
      </c>
      <c r="F646" s="15"/>
      <c r="G646" s="17">
        <v>0</v>
      </c>
      <c r="H646" s="15"/>
      <c r="I646" s="15"/>
      <c r="J646" s="15"/>
      <c r="K646" s="15"/>
      <c r="L646" s="29"/>
      <c r="M646" s="28">
        <v>6</v>
      </c>
      <c r="N646" s="29"/>
      <c r="O646" s="29"/>
      <c r="P646" s="16">
        <v>73</v>
      </c>
      <c r="Q646" s="15"/>
      <c r="R646" s="15"/>
      <c r="S646" s="15"/>
      <c r="T646" s="15"/>
      <c r="U646">
        <f t="shared" si="10"/>
        <v>0</v>
      </c>
    </row>
    <row r="647" spans="1:21" x14ac:dyDescent="0.3">
      <c r="A647" s="14">
        <v>42287</v>
      </c>
      <c r="B647" s="15" t="s">
        <v>45</v>
      </c>
      <c r="C647" s="15" t="s">
        <v>46</v>
      </c>
      <c r="D647" s="15" t="s">
        <v>47</v>
      </c>
      <c r="E647" s="16">
        <v>170</v>
      </c>
      <c r="F647" s="17">
        <v>175</v>
      </c>
      <c r="G647" s="17">
        <v>12</v>
      </c>
      <c r="H647" s="17">
        <v>86</v>
      </c>
      <c r="I647" s="15" t="s">
        <v>612</v>
      </c>
      <c r="J647" s="17">
        <v>264</v>
      </c>
      <c r="K647" s="15" t="s">
        <v>707</v>
      </c>
      <c r="L647" s="27">
        <v>24</v>
      </c>
      <c r="M647" s="28">
        <v>14</v>
      </c>
      <c r="N647" s="28">
        <v>114</v>
      </c>
      <c r="O647" s="29" t="s">
        <v>133</v>
      </c>
      <c r="P647" s="16">
        <v>62</v>
      </c>
      <c r="Q647" s="16">
        <v>100</v>
      </c>
      <c r="R647" s="15" t="s">
        <v>51</v>
      </c>
      <c r="S647" s="16">
        <v>33</v>
      </c>
      <c r="T647" s="15" t="s">
        <v>52</v>
      </c>
      <c r="U647">
        <f t="shared" si="10"/>
        <v>4.1887999999999996</v>
      </c>
    </row>
    <row r="648" spans="1:21" x14ac:dyDescent="0.3">
      <c r="A648" s="14">
        <v>42288</v>
      </c>
      <c r="B648" s="15" t="s">
        <v>45</v>
      </c>
      <c r="C648" s="15" t="s">
        <v>46</v>
      </c>
      <c r="D648" s="15" t="s">
        <v>47</v>
      </c>
      <c r="E648" s="16">
        <v>170</v>
      </c>
      <c r="F648" s="17">
        <v>186</v>
      </c>
      <c r="G648" s="17">
        <v>150</v>
      </c>
      <c r="H648" s="17">
        <v>145</v>
      </c>
      <c r="I648" s="15" t="s">
        <v>274</v>
      </c>
      <c r="J648" s="17">
        <v>226</v>
      </c>
      <c r="K648" s="15" t="s">
        <v>417</v>
      </c>
      <c r="L648" s="29" t="s">
        <v>218</v>
      </c>
      <c r="M648" s="28">
        <v>3</v>
      </c>
      <c r="N648" s="28">
        <v>47</v>
      </c>
      <c r="O648" s="29" t="s">
        <v>64</v>
      </c>
      <c r="P648" s="16">
        <v>82</v>
      </c>
      <c r="Q648" s="16">
        <v>100</v>
      </c>
      <c r="R648" s="15" t="s">
        <v>51</v>
      </c>
      <c r="S648" s="16">
        <v>62</v>
      </c>
      <c r="T648" s="15" t="s">
        <v>52</v>
      </c>
      <c r="U648">
        <f t="shared" si="10"/>
        <v>0.52359999999999995</v>
      </c>
    </row>
    <row r="649" spans="1:21" x14ac:dyDescent="0.3">
      <c r="A649" s="14">
        <v>42289</v>
      </c>
      <c r="B649" s="15" t="s">
        <v>45</v>
      </c>
      <c r="C649" s="15" t="s">
        <v>46</v>
      </c>
      <c r="D649" s="15" t="s">
        <v>47</v>
      </c>
      <c r="E649" s="16">
        <v>170</v>
      </c>
      <c r="F649" s="17">
        <v>142</v>
      </c>
      <c r="G649" s="17">
        <v>342</v>
      </c>
      <c r="H649" s="17">
        <v>118</v>
      </c>
      <c r="I649" s="15" t="s">
        <v>708</v>
      </c>
      <c r="J649" s="17">
        <v>166</v>
      </c>
      <c r="K649" s="15" t="s">
        <v>115</v>
      </c>
      <c r="L649" s="27">
        <v>36</v>
      </c>
      <c r="M649" s="28">
        <v>6</v>
      </c>
      <c r="N649" s="28">
        <v>58</v>
      </c>
      <c r="O649" s="29" t="s">
        <v>118</v>
      </c>
      <c r="P649" s="16">
        <v>98</v>
      </c>
      <c r="Q649" s="16">
        <v>100</v>
      </c>
      <c r="R649" s="15" t="s">
        <v>51</v>
      </c>
      <c r="S649" s="16">
        <v>93</v>
      </c>
      <c r="T649" s="15" t="s">
        <v>80</v>
      </c>
      <c r="U649">
        <f t="shared" si="10"/>
        <v>6.2831999999999999</v>
      </c>
    </row>
    <row r="650" spans="1:21" x14ac:dyDescent="0.3">
      <c r="A650" s="14">
        <v>42290</v>
      </c>
      <c r="B650" s="15" t="s">
        <v>45</v>
      </c>
      <c r="C650" s="15" t="s">
        <v>46</v>
      </c>
      <c r="D650" s="15" t="s">
        <v>47</v>
      </c>
      <c r="E650" s="16">
        <v>170</v>
      </c>
      <c r="F650" s="17">
        <v>138</v>
      </c>
      <c r="G650" s="17">
        <v>0</v>
      </c>
      <c r="H650" s="17">
        <v>105</v>
      </c>
      <c r="I650" s="15" t="s">
        <v>51</v>
      </c>
      <c r="J650" s="17">
        <v>172</v>
      </c>
      <c r="K650" s="15" t="s">
        <v>52</v>
      </c>
      <c r="L650" s="29" t="s">
        <v>84</v>
      </c>
      <c r="M650" s="28">
        <v>6</v>
      </c>
      <c r="N650" s="28">
        <v>58</v>
      </c>
      <c r="O650" s="29" t="s">
        <v>64</v>
      </c>
      <c r="P650" s="16">
        <v>85</v>
      </c>
      <c r="Q650" s="16">
        <v>100</v>
      </c>
      <c r="R650" s="15" t="s">
        <v>51</v>
      </c>
      <c r="S650" s="16">
        <v>73</v>
      </c>
      <c r="T650" s="15" t="s">
        <v>91</v>
      </c>
      <c r="U650">
        <f t="shared" si="10"/>
        <v>0.34906666666666669</v>
      </c>
    </row>
    <row r="651" spans="1:21" x14ac:dyDescent="0.3">
      <c r="A651" s="14">
        <v>42291</v>
      </c>
      <c r="B651" s="15" t="s">
        <v>45</v>
      </c>
      <c r="C651" s="15" t="s">
        <v>46</v>
      </c>
      <c r="D651" s="15" t="s">
        <v>47</v>
      </c>
      <c r="E651" s="16">
        <v>170</v>
      </c>
      <c r="F651" s="15"/>
      <c r="G651" s="17">
        <v>0</v>
      </c>
      <c r="H651" s="15"/>
      <c r="I651" s="15"/>
      <c r="J651" s="15"/>
      <c r="K651" s="15"/>
      <c r="L651" s="29"/>
      <c r="M651" s="28">
        <v>6</v>
      </c>
      <c r="N651" s="29"/>
      <c r="O651" s="29"/>
      <c r="P651" s="16">
        <v>79</v>
      </c>
      <c r="Q651" s="15"/>
      <c r="R651" s="15"/>
      <c r="S651" s="15"/>
      <c r="T651" s="15"/>
      <c r="U651">
        <f t="shared" si="10"/>
        <v>0</v>
      </c>
    </row>
    <row r="652" spans="1:21" x14ac:dyDescent="0.3">
      <c r="A652" s="14">
        <v>42292</v>
      </c>
      <c r="B652" s="15" t="s">
        <v>45</v>
      </c>
      <c r="C652" s="15" t="s">
        <v>46</v>
      </c>
      <c r="D652" s="15" t="s">
        <v>47</v>
      </c>
      <c r="E652" s="16">
        <v>170</v>
      </c>
      <c r="F652" s="17">
        <v>128</v>
      </c>
      <c r="G652" s="17">
        <v>0</v>
      </c>
      <c r="H652" s="17">
        <v>67</v>
      </c>
      <c r="I652" s="15" t="s">
        <v>309</v>
      </c>
      <c r="J652" s="17">
        <v>189</v>
      </c>
      <c r="K652" s="15" t="s">
        <v>696</v>
      </c>
      <c r="L652" s="29" t="s">
        <v>84</v>
      </c>
      <c r="M652" s="28">
        <v>3</v>
      </c>
      <c r="N652" s="28">
        <v>47</v>
      </c>
      <c r="O652" s="29" t="s">
        <v>133</v>
      </c>
      <c r="P652" s="16">
        <v>76</v>
      </c>
      <c r="Q652" s="16">
        <v>99</v>
      </c>
      <c r="R652" s="15" t="s">
        <v>51</v>
      </c>
      <c r="S652" s="16">
        <v>39</v>
      </c>
      <c r="T652" s="15" t="s">
        <v>146</v>
      </c>
      <c r="U652">
        <f t="shared" si="10"/>
        <v>0.34906666666666669</v>
      </c>
    </row>
    <row r="653" spans="1:21" x14ac:dyDescent="0.3">
      <c r="A653" s="14">
        <v>42293</v>
      </c>
      <c r="B653" s="15" t="s">
        <v>45</v>
      </c>
      <c r="C653" s="15" t="s">
        <v>46</v>
      </c>
      <c r="D653" s="15" t="s">
        <v>47</v>
      </c>
      <c r="E653" s="16">
        <v>170</v>
      </c>
      <c r="F653" s="17">
        <v>120</v>
      </c>
      <c r="G653" s="17">
        <v>0</v>
      </c>
      <c r="H653" s="17">
        <v>52</v>
      </c>
      <c r="I653" s="15" t="s">
        <v>451</v>
      </c>
      <c r="J653" s="17">
        <v>188</v>
      </c>
      <c r="K653" s="15" t="s">
        <v>562</v>
      </c>
      <c r="L653" s="27">
        <v>27</v>
      </c>
      <c r="M653" s="28">
        <v>3</v>
      </c>
      <c r="N653" s="28">
        <v>42</v>
      </c>
      <c r="O653" s="29" t="s">
        <v>81</v>
      </c>
      <c r="P653" s="16">
        <v>79</v>
      </c>
      <c r="Q653" s="16">
        <v>100</v>
      </c>
      <c r="R653" s="15" t="s">
        <v>51</v>
      </c>
      <c r="S653" s="16">
        <v>52</v>
      </c>
      <c r="T653" s="15" t="s">
        <v>52</v>
      </c>
      <c r="U653">
        <f t="shared" si="10"/>
        <v>4.7123999999999997</v>
      </c>
    </row>
    <row r="654" spans="1:21" x14ac:dyDescent="0.3">
      <c r="A654" s="14">
        <v>42294</v>
      </c>
      <c r="B654" s="15" t="s">
        <v>45</v>
      </c>
      <c r="C654" s="15" t="s">
        <v>46</v>
      </c>
      <c r="D654" s="15" t="s">
        <v>47</v>
      </c>
      <c r="E654" s="16">
        <v>170</v>
      </c>
      <c r="F654" s="17">
        <v>135</v>
      </c>
      <c r="G654" s="17">
        <v>6</v>
      </c>
      <c r="H654" s="17">
        <v>79</v>
      </c>
      <c r="I654" s="15" t="s">
        <v>694</v>
      </c>
      <c r="J654" s="17">
        <v>191</v>
      </c>
      <c r="K654" s="15" t="s">
        <v>416</v>
      </c>
      <c r="L654" s="29" t="s">
        <v>218</v>
      </c>
      <c r="M654" s="28">
        <v>3</v>
      </c>
      <c r="N654" s="28">
        <v>50</v>
      </c>
      <c r="O654" s="29" t="s">
        <v>225</v>
      </c>
      <c r="P654" s="16">
        <v>91</v>
      </c>
      <c r="Q654" s="16">
        <v>100</v>
      </c>
      <c r="R654" s="15" t="s">
        <v>51</v>
      </c>
      <c r="S654" s="16">
        <v>73</v>
      </c>
      <c r="T654" s="15" t="s">
        <v>201</v>
      </c>
      <c r="U654">
        <f t="shared" si="10"/>
        <v>0.52359999999999995</v>
      </c>
    </row>
    <row r="655" spans="1:21" x14ac:dyDescent="0.3">
      <c r="A655" s="14">
        <v>42295</v>
      </c>
      <c r="B655" s="15" t="s">
        <v>45</v>
      </c>
      <c r="C655" s="15" t="s">
        <v>46</v>
      </c>
      <c r="D655" s="15" t="s">
        <v>47</v>
      </c>
      <c r="E655" s="16">
        <v>170</v>
      </c>
      <c r="F655" s="17">
        <v>168</v>
      </c>
      <c r="G655" s="17">
        <v>134</v>
      </c>
      <c r="H655" s="17">
        <v>122</v>
      </c>
      <c r="I655" s="15" t="s">
        <v>709</v>
      </c>
      <c r="J655" s="17">
        <v>213</v>
      </c>
      <c r="K655" s="15" t="s">
        <v>429</v>
      </c>
      <c r="L655" s="29"/>
      <c r="M655" s="29"/>
      <c r="N655" s="29"/>
      <c r="O655" s="29"/>
      <c r="P655" s="16">
        <v>85</v>
      </c>
      <c r="Q655" s="16">
        <v>100</v>
      </c>
      <c r="R655" s="15" t="s">
        <v>51</v>
      </c>
      <c r="S655" s="16">
        <v>62</v>
      </c>
      <c r="T655" s="15" t="s">
        <v>117</v>
      </c>
      <c r="U655">
        <f t="shared" si="10"/>
        <v>0</v>
      </c>
    </row>
    <row r="656" spans="1:21" x14ac:dyDescent="0.3">
      <c r="A656" s="14">
        <v>42296</v>
      </c>
      <c r="B656" s="15" t="s">
        <v>45</v>
      </c>
      <c r="C656" s="15" t="s">
        <v>46</v>
      </c>
      <c r="D656" s="15" t="s">
        <v>47</v>
      </c>
      <c r="E656" s="16">
        <v>170</v>
      </c>
      <c r="F656" s="17">
        <v>157</v>
      </c>
      <c r="G656" s="15"/>
      <c r="H656" s="17">
        <v>148</v>
      </c>
      <c r="I656" s="15" t="s">
        <v>399</v>
      </c>
      <c r="J656" s="17">
        <v>166</v>
      </c>
      <c r="K656" s="15" t="s">
        <v>311</v>
      </c>
      <c r="L656" s="29"/>
      <c r="M656" s="29"/>
      <c r="N656" s="29"/>
      <c r="O656" s="29"/>
      <c r="P656" s="16">
        <v>98</v>
      </c>
      <c r="Q656" s="16">
        <v>100</v>
      </c>
      <c r="R656" s="15" t="s">
        <v>51</v>
      </c>
      <c r="S656" s="16">
        <v>93</v>
      </c>
      <c r="T656" s="15" t="s">
        <v>169</v>
      </c>
      <c r="U656">
        <f t="shared" si="10"/>
        <v>0</v>
      </c>
    </row>
    <row r="657" spans="1:21" x14ac:dyDescent="0.3">
      <c r="A657" s="14">
        <v>42297</v>
      </c>
      <c r="B657" s="15" t="s">
        <v>45</v>
      </c>
      <c r="C657" s="15" t="s">
        <v>46</v>
      </c>
      <c r="D657" s="15" t="s">
        <v>47</v>
      </c>
      <c r="E657" s="16">
        <v>170</v>
      </c>
      <c r="F657" s="15"/>
      <c r="G657" s="15"/>
      <c r="H657" s="15"/>
      <c r="I657" s="15"/>
      <c r="J657" s="15"/>
      <c r="K657" s="15"/>
      <c r="L657" s="29"/>
      <c r="M657" s="28">
        <v>8</v>
      </c>
      <c r="N657" s="29"/>
      <c r="O657" s="29"/>
      <c r="P657" s="16">
        <v>83</v>
      </c>
      <c r="Q657" s="15"/>
      <c r="R657" s="15"/>
      <c r="S657" s="15"/>
      <c r="T657" s="15"/>
      <c r="U657">
        <f t="shared" si="10"/>
        <v>0</v>
      </c>
    </row>
    <row r="658" spans="1:21" x14ac:dyDescent="0.3">
      <c r="A658" s="14">
        <v>42298</v>
      </c>
      <c r="B658" s="15" t="s">
        <v>45</v>
      </c>
      <c r="C658" s="15" t="s">
        <v>46</v>
      </c>
      <c r="D658" s="15" t="s">
        <v>47</v>
      </c>
      <c r="E658" s="16">
        <v>170</v>
      </c>
      <c r="F658" s="15"/>
      <c r="G658" s="15"/>
      <c r="H658" s="15"/>
      <c r="I658" s="15"/>
      <c r="J658" s="15"/>
      <c r="K658" s="15"/>
      <c r="L658" s="29"/>
      <c r="M658" s="28">
        <v>11</v>
      </c>
      <c r="N658" s="29"/>
      <c r="O658" s="29"/>
      <c r="P658" s="16">
        <v>81</v>
      </c>
      <c r="Q658" s="15"/>
      <c r="R658" s="15"/>
      <c r="S658" s="15"/>
      <c r="T658" s="15"/>
      <c r="U658">
        <f t="shared" si="10"/>
        <v>0</v>
      </c>
    </row>
    <row r="659" spans="1:21" x14ac:dyDescent="0.3">
      <c r="A659" s="14">
        <v>42299</v>
      </c>
      <c r="B659" s="15" t="s">
        <v>45</v>
      </c>
      <c r="C659" s="15" t="s">
        <v>46</v>
      </c>
      <c r="D659" s="15" t="s">
        <v>47</v>
      </c>
      <c r="E659" s="16">
        <v>170</v>
      </c>
      <c r="F659" s="17">
        <v>146</v>
      </c>
      <c r="G659" s="17">
        <v>0</v>
      </c>
      <c r="H659" s="17">
        <v>89</v>
      </c>
      <c r="I659" s="15" t="s">
        <v>710</v>
      </c>
      <c r="J659" s="17">
        <v>202</v>
      </c>
      <c r="K659" s="15" t="s">
        <v>711</v>
      </c>
      <c r="L659" s="29" t="s">
        <v>116</v>
      </c>
      <c r="M659" s="28">
        <v>6</v>
      </c>
      <c r="N659" s="28">
        <v>50</v>
      </c>
      <c r="O659" s="29" t="s">
        <v>61</v>
      </c>
      <c r="P659" s="16">
        <v>81</v>
      </c>
      <c r="Q659" s="16">
        <v>100</v>
      </c>
      <c r="R659" s="15" t="s">
        <v>59</v>
      </c>
      <c r="S659" s="16">
        <v>56</v>
      </c>
      <c r="T659" s="15" t="s">
        <v>206</v>
      </c>
      <c r="U659">
        <f t="shared" si="10"/>
        <v>0.69813333333333338</v>
      </c>
    </row>
    <row r="660" spans="1:21" x14ac:dyDescent="0.3">
      <c r="A660" s="14">
        <v>42300</v>
      </c>
      <c r="B660" s="15" t="s">
        <v>45</v>
      </c>
      <c r="C660" s="15" t="s">
        <v>46</v>
      </c>
      <c r="D660" s="15" t="s">
        <v>47</v>
      </c>
      <c r="E660" s="16">
        <v>170</v>
      </c>
      <c r="F660" s="15"/>
      <c r="G660" s="15"/>
      <c r="H660" s="15"/>
      <c r="I660" s="15"/>
      <c r="J660" s="15"/>
      <c r="K660" s="15"/>
      <c r="L660" s="27">
        <v>15</v>
      </c>
      <c r="M660" s="28">
        <v>3</v>
      </c>
      <c r="N660" s="28">
        <v>39</v>
      </c>
      <c r="O660" s="29" t="s">
        <v>404</v>
      </c>
      <c r="P660" s="16">
        <v>80</v>
      </c>
      <c r="Q660" s="15"/>
      <c r="R660" s="15"/>
      <c r="S660" s="15"/>
      <c r="T660" s="15"/>
      <c r="U660">
        <f t="shared" si="10"/>
        <v>2.6180000000000003</v>
      </c>
    </row>
    <row r="661" spans="1:21" x14ac:dyDescent="0.3">
      <c r="A661" s="14">
        <v>42301</v>
      </c>
      <c r="B661" s="15" t="s">
        <v>45</v>
      </c>
      <c r="C661" s="15" t="s">
        <v>46</v>
      </c>
      <c r="D661" s="15" t="s">
        <v>47</v>
      </c>
      <c r="E661" s="16">
        <v>170</v>
      </c>
      <c r="F661" s="17">
        <v>148</v>
      </c>
      <c r="G661" s="17">
        <v>4</v>
      </c>
      <c r="H661" s="17">
        <v>119</v>
      </c>
      <c r="I661" s="15" t="s">
        <v>444</v>
      </c>
      <c r="J661" s="17">
        <v>176</v>
      </c>
      <c r="K661" s="15" t="s">
        <v>712</v>
      </c>
      <c r="L661" s="27">
        <v>28</v>
      </c>
      <c r="M661" s="28">
        <v>3</v>
      </c>
      <c r="N661" s="28">
        <v>44</v>
      </c>
      <c r="O661" s="29" t="s">
        <v>146</v>
      </c>
      <c r="P661" s="16">
        <v>91</v>
      </c>
      <c r="Q661" s="16">
        <v>100</v>
      </c>
      <c r="R661" s="15" t="s">
        <v>51</v>
      </c>
      <c r="S661" s="16">
        <v>77</v>
      </c>
      <c r="T661" s="15" t="s">
        <v>206</v>
      </c>
      <c r="U661">
        <f t="shared" si="10"/>
        <v>4.8869333333333334</v>
      </c>
    </row>
    <row r="662" spans="1:21" x14ac:dyDescent="0.3">
      <c r="A662" s="14">
        <v>42302</v>
      </c>
      <c r="B662" s="15" t="s">
        <v>45</v>
      </c>
      <c r="C662" s="15" t="s">
        <v>46</v>
      </c>
      <c r="D662" s="15" t="s">
        <v>47</v>
      </c>
      <c r="E662" s="16">
        <v>170</v>
      </c>
      <c r="F662" s="17">
        <v>168</v>
      </c>
      <c r="G662" s="17">
        <v>2</v>
      </c>
      <c r="H662" s="17">
        <v>136</v>
      </c>
      <c r="I662" s="15" t="s">
        <v>713</v>
      </c>
      <c r="J662" s="17">
        <v>201</v>
      </c>
      <c r="K662" s="15" t="s">
        <v>616</v>
      </c>
      <c r="L662" s="27">
        <v>20</v>
      </c>
      <c r="M662" s="28">
        <v>0</v>
      </c>
      <c r="N662" s="28">
        <v>19</v>
      </c>
      <c r="O662" s="29" t="s">
        <v>148</v>
      </c>
      <c r="P662" s="16">
        <v>87</v>
      </c>
      <c r="Q662" s="16">
        <v>100</v>
      </c>
      <c r="R662" s="15" t="s">
        <v>51</v>
      </c>
      <c r="S662" s="16">
        <v>69</v>
      </c>
      <c r="T662" s="15" t="s">
        <v>146</v>
      </c>
      <c r="U662">
        <f t="shared" si="10"/>
        <v>3.4906666666666668</v>
      </c>
    </row>
    <row r="663" spans="1:21" x14ac:dyDescent="0.3">
      <c r="A663" s="14">
        <v>42303</v>
      </c>
      <c r="B663" s="15" t="s">
        <v>45</v>
      </c>
      <c r="C663" s="15" t="s">
        <v>46</v>
      </c>
      <c r="D663" s="15" t="s">
        <v>47</v>
      </c>
      <c r="E663" s="16">
        <v>170</v>
      </c>
      <c r="F663" s="17">
        <v>174</v>
      </c>
      <c r="G663" s="17">
        <v>143</v>
      </c>
      <c r="H663" s="17">
        <v>134</v>
      </c>
      <c r="I663" s="15" t="s">
        <v>51</v>
      </c>
      <c r="J663" s="17">
        <v>215</v>
      </c>
      <c r="K663" s="15" t="s">
        <v>714</v>
      </c>
      <c r="L663" s="27">
        <v>26</v>
      </c>
      <c r="M663" s="28">
        <v>3</v>
      </c>
      <c r="N663" s="28">
        <v>78</v>
      </c>
      <c r="O663" s="29" t="s">
        <v>277</v>
      </c>
      <c r="P663" s="16">
        <v>83</v>
      </c>
      <c r="Q663" s="16">
        <v>100</v>
      </c>
      <c r="R663" s="15" t="s">
        <v>51</v>
      </c>
      <c r="S663" s="16">
        <v>57</v>
      </c>
      <c r="T663" s="15" t="s">
        <v>188</v>
      </c>
      <c r="U663">
        <f t="shared" si="10"/>
        <v>4.5378666666666669</v>
      </c>
    </row>
    <row r="664" spans="1:21" x14ac:dyDescent="0.3">
      <c r="A664" s="14">
        <v>42304</v>
      </c>
      <c r="B664" s="15" t="s">
        <v>45</v>
      </c>
      <c r="C664" s="15" t="s">
        <v>46</v>
      </c>
      <c r="D664" s="15" t="s">
        <v>47</v>
      </c>
      <c r="E664" s="16">
        <v>170</v>
      </c>
      <c r="F664" s="17">
        <v>148</v>
      </c>
      <c r="G664" s="17">
        <v>6</v>
      </c>
      <c r="H664" s="17">
        <v>102</v>
      </c>
      <c r="I664" s="15" t="s">
        <v>715</v>
      </c>
      <c r="J664" s="17">
        <v>194</v>
      </c>
      <c r="K664" s="15" t="s">
        <v>716</v>
      </c>
      <c r="L664" s="29" t="s">
        <v>84</v>
      </c>
      <c r="M664" s="28">
        <v>6</v>
      </c>
      <c r="N664" s="28">
        <v>61</v>
      </c>
      <c r="O664" s="29" t="s">
        <v>460</v>
      </c>
      <c r="P664" s="16">
        <v>79</v>
      </c>
      <c r="Q664" s="16">
        <v>99</v>
      </c>
      <c r="R664" s="15" t="s">
        <v>163</v>
      </c>
      <c r="S664" s="16">
        <v>43</v>
      </c>
      <c r="T664" s="15" t="s">
        <v>113</v>
      </c>
      <c r="U664">
        <f t="shared" si="10"/>
        <v>0.34906666666666669</v>
      </c>
    </row>
    <row r="665" spans="1:21" x14ac:dyDescent="0.3">
      <c r="A665" s="14">
        <v>42305</v>
      </c>
      <c r="B665" s="15" t="s">
        <v>45</v>
      </c>
      <c r="C665" s="15" t="s">
        <v>46</v>
      </c>
      <c r="D665" s="15" t="s">
        <v>47</v>
      </c>
      <c r="E665" s="16">
        <v>170</v>
      </c>
      <c r="F665" s="17">
        <v>135</v>
      </c>
      <c r="G665" s="15"/>
      <c r="H665" s="17">
        <v>81</v>
      </c>
      <c r="I665" s="15" t="s">
        <v>717</v>
      </c>
      <c r="J665" s="17">
        <v>189</v>
      </c>
      <c r="K665" s="15" t="s">
        <v>315</v>
      </c>
      <c r="L665" s="27">
        <v>20</v>
      </c>
      <c r="M665" s="28">
        <v>6</v>
      </c>
      <c r="N665" s="28">
        <v>89</v>
      </c>
      <c r="O665" s="29" t="s">
        <v>66</v>
      </c>
      <c r="P665" s="16">
        <v>80</v>
      </c>
      <c r="Q665" s="16">
        <v>99</v>
      </c>
      <c r="R665" s="15" t="s">
        <v>475</v>
      </c>
      <c r="S665" s="16">
        <v>48</v>
      </c>
      <c r="T665" s="15" t="s">
        <v>264</v>
      </c>
      <c r="U665">
        <f t="shared" si="10"/>
        <v>3.4906666666666668</v>
      </c>
    </row>
    <row r="666" spans="1:21" x14ac:dyDescent="0.3">
      <c r="A666" s="14">
        <v>42309</v>
      </c>
      <c r="B666" s="15" t="s">
        <v>45</v>
      </c>
      <c r="C666" s="15" t="s">
        <v>46</v>
      </c>
      <c r="D666" s="15" t="s">
        <v>47</v>
      </c>
      <c r="E666" s="16">
        <v>170</v>
      </c>
      <c r="F666" s="17">
        <v>158</v>
      </c>
      <c r="G666" s="17">
        <v>0</v>
      </c>
      <c r="H666" s="17">
        <v>93</v>
      </c>
      <c r="I666" s="15" t="s">
        <v>244</v>
      </c>
      <c r="J666" s="17">
        <v>222</v>
      </c>
      <c r="K666" s="15" t="s">
        <v>711</v>
      </c>
      <c r="L666" s="27">
        <v>36</v>
      </c>
      <c r="M666" s="28">
        <v>6</v>
      </c>
      <c r="N666" s="28">
        <v>53</v>
      </c>
      <c r="O666" s="29" t="s">
        <v>61</v>
      </c>
      <c r="P666" s="16">
        <v>83</v>
      </c>
      <c r="Q666" s="16">
        <v>100</v>
      </c>
      <c r="R666" s="15" t="s">
        <v>51</v>
      </c>
      <c r="S666" s="16">
        <v>56</v>
      </c>
      <c r="T666" s="15" t="s">
        <v>71</v>
      </c>
      <c r="U666">
        <f t="shared" si="10"/>
        <v>6.2831999999999999</v>
      </c>
    </row>
    <row r="667" spans="1:21" x14ac:dyDescent="0.3">
      <c r="A667" s="14">
        <v>42310</v>
      </c>
      <c r="B667" s="15" t="s">
        <v>45</v>
      </c>
      <c r="C667" s="15" t="s">
        <v>46</v>
      </c>
      <c r="D667" s="15" t="s">
        <v>47</v>
      </c>
      <c r="E667" s="16">
        <v>170</v>
      </c>
      <c r="F667" s="17">
        <v>140</v>
      </c>
      <c r="G667" s="15"/>
      <c r="H667" s="17">
        <v>90</v>
      </c>
      <c r="I667" s="15" t="s">
        <v>251</v>
      </c>
      <c r="J667" s="17">
        <v>189</v>
      </c>
      <c r="K667" s="15" t="s">
        <v>344</v>
      </c>
      <c r="L667" s="27">
        <v>22</v>
      </c>
      <c r="M667" s="28">
        <v>14</v>
      </c>
      <c r="N667" s="28">
        <v>100</v>
      </c>
      <c r="O667" s="29" t="s">
        <v>433</v>
      </c>
      <c r="P667" s="16">
        <v>79</v>
      </c>
      <c r="Q667" s="16">
        <v>100</v>
      </c>
      <c r="R667" s="15" t="s">
        <v>51</v>
      </c>
      <c r="S667" s="16">
        <v>50</v>
      </c>
      <c r="T667" s="15" t="s">
        <v>594</v>
      </c>
      <c r="U667">
        <f t="shared" si="10"/>
        <v>3.8397333333333332</v>
      </c>
    </row>
    <row r="668" spans="1:21" x14ac:dyDescent="0.3">
      <c r="A668" s="14">
        <v>42311</v>
      </c>
      <c r="B668" s="15" t="s">
        <v>45</v>
      </c>
      <c r="C668" s="15" t="s">
        <v>46</v>
      </c>
      <c r="D668" s="15" t="s">
        <v>47</v>
      </c>
      <c r="E668" s="16">
        <v>170</v>
      </c>
      <c r="F668" s="15"/>
      <c r="G668" s="17">
        <v>4</v>
      </c>
      <c r="H668" s="15"/>
      <c r="I668" s="15"/>
      <c r="J668" s="15"/>
      <c r="K668" s="15"/>
      <c r="L668" s="29"/>
      <c r="M668" s="28">
        <v>6</v>
      </c>
      <c r="N668" s="29"/>
      <c r="O668" s="29"/>
      <c r="P668" s="16">
        <v>94</v>
      </c>
      <c r="Q668" s="15"/>
      <c r="R668" s="15"/>
      <c r="S668" s="15"/>
      <c r="T668" s="15"/>
      <c r="U668">
        <f t="shared" si="10"/>
        <v>0</v>
      </c>
    </row>
    <row r="669" spans="1:21" x14ac:dyDescent="0.3">
      <c r="A669" s="14">
        <v>42312</v>
      </c>
      <c r="B669" s="15" t="s">
        <v>45</v>
      </c>
      <c r="C669" s="15" t="s">
        <v>46</v>
      </c>
      <c r="D669" s="15" t="s">
        <v>47</v>
      </c>
      <c r="E669" s="16">
        <v>170</v>
      </c>
      <c r="F669" s="17">
        <v>152</v>
      </c>
      <c r="G669" s="17">
        <v>2</v>
      </c>
      <c r="H669" s="17">
        <v>78</v>
      </c>
      <c r="I669" s="15" t="s">
        <v>51</v>
      </c>
      <c r="J669" s="17">
        <v>226</v>
      </c>
      <c r="K669" s="15" t="s">
        <v>297</v>
      </c>
      <c r="L669" s="27">
        <v>22</v>
      </c>
      <c r="M669" s="28">
        <v>6</v>
      </c>
      <c r="N669" s="28">
        <v>119</v>
      </c>
      <c r="O669" s="29" t="s">
        <v>81</v>
      </c>
      <c r="P669" s="16">
        <v>74</v>
      </c>
      <c r="Q669" s="16">
        <v>100</v>
      </c>
      <c r="R669" s="15" t="s">
        <v>51</v>
      </c>
      <c r="S669" s="16">
        <v>48</v>
      </c>
      <c r="T669" s="15" t="s">
        <v>158</v>
      </c>
      <c r="U669">
        <f t="shared" si="10"/>
        <v>3.8397333333333332</v>
      </c>
    </row>
    <row r="670" spans="1:21" x14ac:dyDescent="0.3">
      <c r="A670" s="14">
        <v>42313</v>
      </c>
      <c r="B670" s="15" t="s">
        <v>45</v>
      </c>
      <c r="C670" s="15" t="s">
        <v>46</v>
      </c>
      <c r="D670" s="15" t="s">
        <v>47</v>
      </c>
      <c r="E670" s="16">
        <v>170</v>
      </c>
      <c r="F670" s="17">
        <v>160</v>
      </c>
      <c r="G670" s="17">
        <v>16</v>
      </c>
      <c r="H670" s="17">
        <v>103</v>
      </c>
      <c r="I670" s="15" t="s">
        <v>151</v>
      </c>
      <c r="J670" s="17">
        <v>217</v>
      </c>
      <c r="K670" s="15" t="s">
        <v>438</v>
      </c>
      <c r="L670" s="27">
        <v>10</v>
      </c>
      <c r="M670" s="28">
        <v>6</v>
      </c>
      <c r="N670" s="28">
        <v>50</v>
      </c>
      <c r="O670" s="29" t="s">
        <v>95</v>
      </c>
      <c r="P670" s="16">
        <v>88</v>
      </c>
      <c r="Q670" s="16">
        <v>100</v>
      </c>
      <c r="R670" s="15" t="s">
        <v>51</v>
      </c>
      <c r="S670" s="16">
        <v>69</v>
      </c>
      <c r="T670" s="15" t="s">
        <v>64</v>
      </c>
      <c r="U670">
        <f t="shared" si="10"/>
        <v>1.7453333333333334</v>
      </c>
    </row>
    <row r="671" spans="1:21" x14ac:dyDescent="0.3">
      <c r="A671" s="14">
        <v>42314</v>
      </c>
      <c r="B671" s="15" t="s">
        <v>45</v>
      </c>
      <c r="C671" s="15" t="s">
        <v>46</v>
      </c>
      <c r="D671" s="15" t="s">
        <v>47</v>
      </c>
      <c r="E671" s="16">
        <v>170</v>
      </c>
      <c r="F671" s="17">
        <v>195</v>
      </c>
      <c r="G671" s="17">
        <v>4</v>
      </c>
      <c r="H671" s="17">
        <v>120</v>
      </c>
      <c r="I671" s="15" t="s">
        <v>100</v>
      </c>
      <c r="J671" s="17">
        <v>270</v>
      </c>
      <c r="K671" s="15" t="s">
        <v>512</v>
      </c>
      <c r="L671" s="27">
        <v>21</v>
      </c>
      <c r="M671" s="28">
        <v>8</v>
      </c>
      <c r="N671" s="28">
        <v>78</v>
      </c>
      <c r="O671" s="29" t="s">
        <v>146</v>
      </c>
      <c r="P671" s="16">
        <v>68</v>
      </c>
      <c r="Q671" s="16">
        <v>96</v>
      </c>
      <c r="R671" s="15" t="s">
        <v>51</v>
      </c>
      <c r="S671" s="16">
        <v>43</v>
      </c>
      <c r="T671" s="15" t="s">
        <v>89</v>
      </c>
      <c r="U671">
        <f t="shared" si="10"/>
        <v>3.6652</v>
      </c>
    </row>
    <row r="672" spans="1:21" x14ac:dyDescent="0.3">
      <c r="A672" s="14">
        <v>42315</v>
      </c>
      <c r="B672" s="15" t="s">
        <v>45</v>
      </c>
      <c r="C672" s="15" t="s">
        <v>46</v>
      </c>
      <c r="D672" s="15" t="s">
        <v>47</v>
      </c>
      <c r="E672" s="16">
        <v>170</v>
      </c>
      <c r="F672" s="17">
        <v>168</v>
      </c>
      <c r="G672" s="15"/>
      <c r="H672" s="17">
        <v>92</v>
      </c>
      <c r="I672" s="15" t="s">
        <v>718</v>
      </c>
      <c r="J672" s="17">
        <v>245</v>
      </c>
      <c r="K672" s="15" t="s">
        <v>119</v>
      </c>
      <c r="L672" s="27" t="s">
        <v>1194</v>
      </c>
      <c r="M672" s="28">
        <v>3</v>
      </c>
      <c r="N672" s="28">
        <v>33</v>
      </c>
      <c r="O672" s="29" t="s">
        <v>51</v>
      </c>
      <c r="P672" s="16">
        <v>83</v>
      </c>
      <c r="Q672" s="16">
        <v>100</v>
      </c>
      <c r="R672" s="15" t="s">
        <v>51</v>
      </c>
      <c r="S672" s="16">
        <v>51</v>
      </c>
      <c r="T672" s="15" t="s">
        <v>71</v>
      </c>
      <c r="U672" t="e">
        <f t="shared" si="10"/>
        <v>#VALUE!</v>
      </c>
    </row>
    <row r="673" spans="1:21" x14ac:dyDescent="0.3">
      <c r="A673" s="14">
        <v>42316</v>
      </c>
      <c r="B673" s="15" t="s">
        <v>45</v>
      </c>
      <c r="C673" s="15" t="s">
        <v>46</v>
      </c>
      <c r="D673" s="15" t="s">
        <v>47</v>
      </c>
      <c r="E673" s="16">
        <v>170</v>
      </c>
      <c r="F673" s="15"/>
      <c r="G673" s="17">
        <v>0</v>
      </c>
      <c r="H673" s="15"/>
      <c r="I673" s="15"/>
      <c r="J673" s="15"/>
      <c r="K673" s="15"/>
      <c r="L673" s="29"/>
      <c r="M673" s="28">
        <v>8</v>
      </c>
      <c r="N673" s="29"/>
      <c r="O673" s="29"/>
      <c r="P673" s="16">
        <v>74</v>
      </c>
      <c r="Q673" s="15"/>
      <c r="R673" s="15"/>
      <c r="S673" s="15"/>
      <c r="T673" s="15"/>
      <c r="U673">
        <f t="shared" si="10"/>
        <v>0</v>
      </c>
    </row>
    <row r="674" spans="1:21" x14ac:dyDescent="0.3">
      <c r="A674" s="14">
        <v>42317</v>
      </c>
      <c r="B674" s="15" t="s">
        <v>45</v>
      </c>
      <c r="C674" s="15" t="s">
        <v>46</v>
      </c>
      <c r="D674" s="15" t="s">
        <v>47</v>
      </c>
      <c r="E674" s="16">
        <v>170</v>
      </c>
      <c r="F674" s="17">
        <v>166</v>
      </c>
      <c r="G674" s="15"/>
      <c r="H674" s="17">
        <v>106</v>
      </c>
      <c r="I674" s="15" t="s">
        <v>211</v>
      </c>
      <c r="J674" s="17">
        <v>226</v>
      </c>
      <c r="K674" s="15" t="s">
        <v>450</v>
      </c>
      <c r="L674" s="29" t="s">
        <v>116</v>
      </c>
      <c r="M674" s="28">
        <v>3</v>
      </c>
      <c r="N674" s="28">
        <v>39</v>
      </c>
      <c r="O674" s="29" t="s">
        <v>494</v>
      </c>
      <c r="P674" s="16">
        <v>82</v>
      </c>
      <c r="Q674" s="16">
        <v>100</v>
      </c>
      <c r="R674" s="15" t="s">
        <v>51</v>
      </c>
      <c r="S674" s="16">
        <v>58</v>
      </c>
      <c r="T674" s="15" t="s">
        <v>117</v>
      </c>
      <c r="U674">
        <f t="shared" si="10"/>
        <v>0.69813333333333338</v>
      </c>
    </row>
    <row r="675" spans="1:21" x14ac:dyDescent="0.3">
      <c r="A675" s="14">
        <v>42318</v>
      </c>
      <c r="B675" s="15" t="s">
        <v>45</v>
      </c>
      <c r="C675" s="15" t="s">
        <v>46</v>
      </c>
      <c r="D675" s="15" t="s">
        <v>47</v>
      </c>
      <c r="E675" s="16">
        <v>170</v>
      </c>
      <c r="F675" s="17">
        <v>156</v>
      </c>
      <c r="G675" s="15"/>
      <c r="H675" s="17">
        <v>82</v>
      </c>
      <c r="I675" s="15" t="s">
        <v>719</v>
      </c>
      <c r="J675" s="17">
        <v>231</v>
      </c>
      <c r="K675" s="15" t="s">
        <v>256</v>
      </c>
      <c r="L675" s="27" t="s">
        <v>1194</v>
      </c>
      <c r="M675" s="28">
        <v>6</v>
      </c>
      <c r="N675" s="28">
        <v>53</v>
      </c>
      <c r="O675" s="29" t="s">
        <v>51</v>
      </c>
      <c r="P675" s="16">
        <v>80</v>
      </c>
      <c r="Q675" s="16">
        <v>100</v>
      </c>
      <c r="R675" s="15" t="s">
        <v>143</v>
      </c>
      <c r="S675" s="16">
        <v>53</v>
      </c>
      <c r="T675" s="15" t="s">
        <v>215</v>
      </c>
      <c r="U675" t="e">
        <f t="shared" si="10"/>
        <v>#VALUE!</v>
      </c>
    </row>
    <row r="676" spans="1:21" x14ac:dyDescent="0.3">
      <c r="A676" s="14">
        <v>42319</v>
      </c>
      <c r="B676" s="15" t="s">
        <v>45</v>
      </c>
      <c r="C676" s="15" t="s">
        <v>46</v>
      </c>
      <c r="D676" s="15" t="s">
        <v>47</v>
      </c>
      <c r="E676" s="16">
        <v>170</v>
      </c>
      <c r="F676" s="17">
        <v>156</v>
      </c>
      <c r="G676" s="15"/>
      <c r="H676" s="17">
        <v>103</v>
      </c>
      <c r="I676" s="15" t="s">
        <v>720</v>
      </c>
      <c r="J676" s="17">
        <v>208</v>
      </c>
      <c r="K676" s="15" t="s">
        <v>706</v>
      </c>
      <c r="L676" s="27">
        <v>36</v>
      </c>
      <c r="M676" s="28">
        <v>8</v>
      </c>
      <c r="N676" s="28">
        <v>53</v>
      </c>
      <c r="O676" s="29" t="s">
        <v>50</v>
      </c>
      <c r="P676" s="16">
        <v>80</v>
      </c>
      <c r="Q676" s="16">
        <v>99</v>
      </c>
      <c r="R676" s="15" t="s">
        <v>51</v>
      </c>
      <c r="S676" s="16">
        <v>59</v>
      </c>
      <c r="T676" s="15" t="s">
        <v>264</v>
      </c>
      <c r="U676">
        <f t="shared" si="10"/>
        <v>6.2831999999999999</v>
      </c>
    </row>
    <row r="677" spans="1:21" x14ac:dyDescent="0.3">
      <c r="A677" s="14">
        <v>42320</v>
      </c>
      <c r="B677" s="15" t="s">
        <v>45</v>
      </c>
      <c r="C677" s="15" t="s">
        <v>46</v>
      </c>
      <c r="D677" s="15" t="s">
        <v>47</v>
      </c>
      <c r="E677" s="16">
        <v>170</v>
      </c>
      <c r="F677" s="17">
        <v>154</v>
      </c>
      <c r="G677" s="17">
        <v>0</v>
      </c>
      <c r="H677" s="17">
        <v>98</v>
      </c>
      <c r="I677" s="15" t="s">
        <v>721</v>
      </c>
      <c r="J677" s="17">
        <v>210</v>
      </c>
      <c r="K677" s="15" t="s">
        <v>51</v>
      </c>
      <c r="L677" s="27">
        <v>35</v>
      </c>
      <c r="M677" s="28">
        <v>6</v>
      </c>
      <c r="N677" s="28">
        <v>39</v>
      </c>
      <c r="O677" s="29" t="s">
        <v>91</v>
      </c>
      <c r="P677" s="16">
        <v>80</v>
      </c>
      <c r="Q677" s="16">
        <v>99</v>
      </c>
      <c r="R677" s="15" t="s">
        <v>51</v>
      </c>
      <c r="S677" s="16">
        <v>56</v>
      </c>
      <c r="T677" s="15" t="s">
        <v>129</v>
      </c>
      <c r="U677">
        <f t="shared" si="10"/>
        <v>6.1086666666666662</v>
      </c>
    </row>
    <row r="678" spans="1:21" x14ac:dyDescent="0.3">
      <c r="A678" s="14">
        <v>42321</v>
      </c>
      <c r="B678" s="15" t="s">
        <v>45</v>
      </c>
      <c r="C678" s="15" t="s">
        <v>46</v>
      </c>
      <c r="D678" s="15" t="s">
        <v>47</v>
      </c>
      <c r="E678" s="16">
        <v>170</v>
      </c>
      <c r="F678" s="17">
        <v>118</v>
      </c>
      <c r="G678" s="17">
        <v>0</v>
      </c>
      <c r="H678" s="17">
        <v>84</v>
      </c>
      <c r="I678" s="15" t="s">
        <v>411</v>
      </c>
      <c r="J678" s="17">
        <v>153</v>
      </c>
      <c r="K678" s="15" t="s">
        <v>77</v>
      </c>
      <c r="L678" s="27">
        <v>11</v>
      </c>
      <c r="M678" s="28">
        <v>3</v>
      </c>
      <c r="N678" s="28">
        <v>36</v>
      </c>
      <c r="O678" s="29" t="s">
        <v>86</v>
      </c>
      <c r="P678" s="16">
        <v>93</v>
      </c>
      <c r="Q678" s="16">
        <v>100</v>
      </c>
      <c r="R678" s="15" t="s">
        <v>51</v>
      </c>
      <c r="S678" s="16">
        <v>79</v>
      </c>
      <c r="T678" s="15" t="s">
        <v>169</v>
      </c>
      <c r="U678">
        <f t="shared" si="10"/>
        <v>1.9198666666666666</v>
      </c>
    </row>
    <row r="679" spans="1:21" x14ac:dyDescent="0.3">
      <c r="A679" s="14">
        <v>42322</v>
      </c>
      <c r="B679" s="15" t="s">
        <v>45</v>
      </c>
      <c r="C679" s="15" t="s">
        <v>46</v>
      </c>
      <c r="D679" s="15" t="s">
        <v>47</v>
      </c>
      <c r="E679" s="16">
        <v>170</v>
      </c>
      <c r="F679" s="17">
        <v>150</v>
      </c>
      <c r="G679" s="17">
        <v>0</v>
      </c>
      <c r="H679" s="17">
        <v>85</v>
      </c>
      <c r="I679" s="15" t="s">
        <v>172</v>
      </c>
      <c r="J679" s="17">
        <v>215</v>
      </c>
      <c r="K679" s="15" t="s">
        <v>339</v>
      </c>
      <c r="L679" s="27">
        <v>24</v>
      </c>
      <c r="M679" s="28">
        <v>3</v>
      </c>
      <c r="N679" s="28">
        <v>25</v>
      </c>
      <c r="O679" s="29" t="s">
        <v>89</v>
      </c>
      <c r="P679" s="16">
        <v>83</v>
      </c>
      <c r="Q679" s="16">
        <v>100</v>
      </c>
      <c r="R679" s="15" t="s">
        <v>51</v>
      </c>
      <c r="S679" s="16">
        <v>57</v>
      </c>
      <c r="T679" s="15" t="s">
        <v>206</v>
      </c>
      <c r="U679">
        <f t="shared" si="10"/>
        <v>4.1887999999999996</v>
      </c>
    </row>
    <row r="680" spans="1:21" x14ac:dyDescent="0.3">
      <c r="A680" s="14">
        <v>42323</v>
      </c>
      <c r="B680" s="15" t="s">
        <v>45</v>
      </c>
      <c r="C680" s="15" t="s">
        <v>46</v>
      </c>
      <c r="D680" s="15" t="s">
        <v>47</v>
      </c>
      <c r="E680" s="16">
        <v>170</v>
      </c>
      <c r="F680" s="17">
        <v>134</v>
      </c>
      <c r="G680" s="17">
        <v>0</v>
      </c>
      <c r="H680" s="17">
        <v>49</v>
      </c>
      <c r="I680" s="15" t="s">
        <v>722</v>
      </c>
      <c r="J680" s="17">
        <v>220</v>
      </c>
      <c r="K680" s="15" t="s">
        <v>548</v>
      </c>
      <c r="L680" s="27" t="s">
        <v>1194</v>
      </c>
      <c r="M680" s="28">
        <v>3</v>
      </c>
      <c r="N680" s="28">
        <v>25</v>
      </c>
      <c r="O680" s="29" t="s">
        <v>51</v>
      </c>
      <c r="P680" s="16">
        <v>78</v>
      </c>
      <c r="Q680" s="16">
        <v>100</v>
      </c>
      <c r="R680" s="15" t="s">
        <v>143</v>
      </c>
      <c r="S680" s="16">
        <v>43</v>
      </c>
      <c r="T680" s="15" t="s">
        <v>89</v>
      </c>
      <c r="U680" t="e">
        <f t="shared" si="10"/>
        <v>#VALUE!</v>
      </c>
    </row>
    <row r="681" spans="1:21" x14ac:dyDescent="0.3">
      <c r="A681" s="14">
        <v>42324</v>
      </c>
      <c r="B681" s="15" t="s">
        <v>45</v>
      </c>
      <c r="C681" s="15" t="s">
        <v>46</v>
      </c>
      <c r="D681" s="15" t="s">
        <v>47</v>
      </c>
      <c r="E681" s="16">
        <v>170</v>
      </c>
      <c r="F681" s="17">
        <v>122</v>
      </c>
      <c r="G681" s="17">
        <v>0</v>
      </c>
      <c r="H681" s="17">
        <v>45</v>
      </c>
      <c r="I681" s="15" t="s">
        <v>527</v>
      </c>
      <c r="J681" s="17">
        <v>199</v>
      </c>
      <c r="K681" s="15" t="s">
        <v>591</v>
      </c>
      <c r="L681" s="27">
        <v>22</v>
      </c>
      <c r="M681" s="28">
        <v>3</v>
      </c>
      <c r="N681" s="28">
        <v>25</v>
      </c>
      <c r="O681" s="29" t="s">
        <v>129</v>
      </c>
      <c r="P681" s="16">
        <v>84</v>
      </c>
      <c r="Q681" s="16">
        <v>100</v>
      </c>
      <c r="R681" s="15" t="s">
        <v>51</v>
      </c>
      <c r="S681" s="16">
        <v>54</v>
      </c>
      <c r="T681" s="15" t="s">
        <v>91</v>
      </c>
      <c r="U681">
        <f t="shared" si="10"/>
        <v>3.8397333333333332</v>
      </c>
    </row>
    <row r="682" spans="1:21" x14ac:dyDescent="0.3">
      <c r="A682" s="14">
        <v>42325</v>
      </c>
      <c r="B682" s="15" t="s">
        <v>45</v>
      </c>
      <c r="C682" s="15" t="s">
        <v>46</v>
      </c>
      <c r="D682" s="15" t="s">
        <v>47</v>
      </c>
      <c r="E682" s="16">
        <v>170</v>
      </c>
      <c r="F682" s="17">
        <v>140</v>
      </c>
      <c r="G682" s="17">
        <v>0</v>
      </c>
      <c r="H682" s="17">
        <v>67</v>
      </c>
      <c r="I682" s="15" t="s">
        <v>48</v>
      </c>
      <c r="J682" s="17">
        <v>213</v>
      </c>
      <c r="K682" s="15" t="s">
        <v>723</v>
      </c>
      <c r="L682" s="27">
        <v>28</v>
      </c>
      <c r="M682" s="28">
        <v>3</v>
      </c>
      <c r="N682" s="28">
        <v>25</v>
      </c>
      <c r="O682" s="29" t="s">
        <v>206</v>
      </c>
      <c r="P682" s="16">
        <v>80</v>
      </c>
      <c r="Q682" s="16">
        <v>99</v>
      </c>
      <c r="R682" s="15" t="s">
        <v>51</v>
      </c>
      <c r="S682" s="16">
        <v>50</v>
      </c>
      <c r="T682" s="15" t="s">
        <v>50</v>
      </c>
      <c r="U682">
        <f t="shared" si="10"/>
        <v>4.8869333333333334</v>
      </c>
    </row>
    <row r="683" spans="1:21" x14ac:dyDescent="0.3">
      <c r="A683" s="14">
        <v>42326</v>
      </c>
      <c r="B683" s="15" t="s">
        <v>45</v>
      </c>
      <c r="C683" s="15" t="s">
        <v>46</v>
      </c>
      <c r="D683" s="15" t="s">
        <v>47</v>
      </c>
      <c r="E683" s="16">
        <v>170</v>
      </c>
      <c r="F683" s="17">
        <v>152</v>
      </c>
      <c r="G683" s="17">
        <v>0</v>
      </c>
      <c r="H683" s="17">
        <v>88</v>
      </c>
      <c r="I683" s="15" t="s">
        <v>615</v>
      </c>
      <c r="J683" s="17">
        <v>215</v>
      </c>
      <c r="K683" s="15" t="s">
        <v>77</v>
      </c>
      <c r="L683" s="29" t="s">
        <v>84</v>
      </c>
      <c r="M683" s="28">
        <v>3</v>
      </c>
      <c r="N683" s="28">
        <v>19</v>
      </c>
      <c r="O683" s="29" t="s">
        <v>59</v>
      </c>
      <c r="P683" s="16">
        <v>83</v>
      </c>
      <c r="Q683" s="16">
        <v>100</v>
      </c>
      <c r="R683" s="15" t="s">
        <v>51</v>
      </c>
      <c r="S683" s="16">
        <v>54</v>
      </c>
      <c r="T683" s="15" t="s">
        <v>71</v>
      </c>
      <c r="U683">
        <f t="shared" si="10"/>
        <v>0.34906666666666669</v>
      </c>
    </row>
    <row r="684" spans="1:21" x14ac:dyDescent="0.3">
      <c r="A684" s="14">
        <v>42327</v>
      </c>
      <c r="B684" s="15" t="s">
        <v>45</v>
      </c>
      <c r="C684" s="15" t="s">
        <v>46</v>
      </c>
      <c r="D684" s="15" t="s">
        <v>47</v>
      </c>
      <c r="E684" s="16">
        <v>170</v>
      </c>
      <c r="F684" s="17">
        <v>144</v>
      </c>
      <c r="G684" s="17">
        <v>0</v>
      </c>
      <c r="H684" s="17">
        <v>78</v>
      </c>
      <c r="I684" s="15" t="s">
        <v>51</v>
      </c>
      <c r="J684" s="17">
        <v>209</v>
      </c>
      <c r="K684" s="15" t="s">
        <v>246</v>
      </c>
      <c r="L684" s="29" t="s">
        <v>263</v>
      </c>
      <c r="M684" s="28">
        <v>3</v>
      </c>
      <c r="N684" s="28">
        <v>39</v>
      </c>
      <c r="O684" s="29" t="s">
        <v>89</v>
      </c>
      <c r="P684" s="16">
        <v>85</v>
      </c>
      <c r="Q684" s="16">
        <v>100</v>
      </c>
      <c r="R684" s="15" t="s">
        <v>51</v>
      </c>
      <c r="S684" s="16">
        <v>62</v>
      </c>
      <c r="T684" s="15" t="s">
        <v>129</v>
      </c>
      <c r="U684">
        <f t="shared" si="10"/>
        <v>0.17453333333333335</v>
      </c>
    </row>
    <row r="685" spans="1:21" x14ac:dyDescent="0.3">
      <c r="A685" s="14">
        <v>42328</v>
      </c>
      <c r="B685" s="15" t="s">
        <v>45</v>
      </c>
      <c r="C685" s="15" t="s">
        <v>46</v>
      </c>
      <c r="D685" s="15" t="s">
        <v>47</v>
      </c>
      <c r="E685" s="16">
        <v>170</v>
      </c>
      <c r="F685" s="17">
        <v>153</v>
      </c>
      <c r="G685" s="17">
        <v>238</v>
      </c>
      <c r="H685" s="17">
        <v>72</v>
      </c>
      <c r="I685" s="15" t="s">
        <v>724</v>
      </c>
      <c r="J685" s="17">
        <v>234</v>
      </c>
      <c r="K685" s="15" t="s">
        <v>252</v>
      </c>
      <c r="L685" s="27">
        <v>36</v>
      </c>
      <c r="M685" s="28">
        <v>11</v>
      </c>
      <c r="N685" s="28">
        <v>178</v>
      </c>
      <c r="O685" s="29" t="s">
        <v>249</v>
      </c>
      <c r="P685" s="16">
        <v>69</v>
      </c>
      <c r="Q685" s="16">
        <v>100</v>
      </c>
      <c r="R685" s="15" t="s">
        <v>51</v>
      </c>
      <c r="S685" s="16">
        <v>33</v>
      </c>
      <c r="T685" s="15" t="s">
        <v>139</v>
      </c>
      <c r="U685">
        <f t="shared" si="10"/>
        <v>6.2831999999999999</v>
      </c>
    </row>
    <row r="686" spans="1:21" x14ac:dyDescent="0.3">
      <c r="A686" s="14">
        <v>42329</v>
      </c>
      <c r="B686" s="15" t="s">
        <v>45</v>
      </c>
      <c r="C686" s="15" t="s">
        <v>46</v>
      </c>
      <c r="D686" s="15" t="s">
        <v>47</v>
      </c>
      <c r="E686" s="16">
        <v>170</v>
      </c>
      <c r="F686" s="17">
        <v>141</v>
      </c>
      <c r="G686" s="15"/>
      <c r="H686" s="17">
        <v>60</v>
      </c>
      <c r="I686" s="15" t="s">
        <v>51</v>
      </c>
      <c r="J686" s="17">
        <v>222</v>
      </c>
      <c r="K686" s="15" t="s">
        <v>115</v>
      </c>
      <c r="L686" s="27">
        <v>28</v>
      </c>
      <c r="M686" s="28">
        <v>17</v>
      </c>
      <c r="N686" s="28">
        <v>128</v>
      </c>
      <c r="O686" s="29" t="s">
        <v>70</v>
      </c>
      <c r="P686" s="16">
        <v>88</v>
      </c>
      <c r="Q686" s="16">
        <v>98</v>
      </c>
      <c r="R686" s="15" t="s">
        <v>51</v>
      </c>
      <c r="S686" s="16">
        <v>46</v>
      </c>
      <c r="T686" s="15" t="s">
        <v>80</v>
      </c>
      <c r="U686">
        <f t="shared" si="10"/>
        <v>4.8869333333333334</v>
      </c>
    </row>
    <row r="687" spans="1:21" x14ac:dyDescent="0.3">
      <c r="A687" s="14">
        <v>42330</v>
      </c>
      <c r="B687" s="15" t="s">
        <v>45</v>
      </c>
      <c r="C687" s="15" t="s">
        <v>46</v>
      </c>
      <c r="D687" s="15" t="s">
        <v>47</v>
      </c>
      <c r="E687" s="16">
        <v>170</v>
      </c>
      <c r="F687" s="17">
        <v>69</v>
      </c>
      <c r="G687" s="17">
        <v>266</v>
      </c>
      <c r="H687" s="17">
        <v>56</v>
      </c>
      <c r="I687" s="15" t="s">
        <v>725</v>
      </c>
      <c r="J687" s="17">
        <v>82</v>
      </c>
      <c r="K687" s="15" t="s">
        <v>726</v>
      </c>
      <c r="L687" s="27">
        <v>20</v>
      </c>
      <c r="M687" s="28">
        <v>3</v>
      </c>
      <c r="N687" s="28">
        <v>53</v>
      </c>
      <c r="O687" s="29" t="s">
        <v>139</v>
      </c>
      <c r="P687" s="16">
        <v>97</v>
      </c>
      <c r="Q687" s="16">
        <v>100</v>
      </c>
      <c r="R687" s="15" t="s">
        <v>51</v>
      </c>
      <c r="S687" s="16">
        <v>88</v>
      </c>
      <c r="T687" s="15" t="s">
        <v>95</v>
      </c>
      <c r="U687">
        <f t="shared" si="10"/>
        <v>3.4906666666666668</v>
      </c>
    </row>
    <row r="688" spans="1:21" x14ac:dyDescent="0.3">
      <c r="A688" s="14">
        <v>42331</v>
      </c>
      <c r="B688" s="15" t="s">
        <v>45</v>
      </c>
      <c r="C688" s="15" t="s">
        <v>46</v>
      </c>
      <c r="D688" s="15" t="s">
        <v>47</v>
      </c>
      <c r="E688" s="16">
        <v>170</v>
      </c>
      <c r="F688" s="15"/>
      <c r="G688" s="15"/>
      <c r="H688" s="15"/>
      <c r="I688" s="15"/>
      <c r="J688" s="15"/>
      <c r="K688" s="15"/>
      <c r="L688" s="27">
        <v>23</v>
      </c>
      <c r="M688" s="28">
        <v>3</v>
      </c>
      <c r="N688" s="28">
        <v>36</v>
      </c>
      <c r="O688" s="29" t="s">
        <v>139</v>
      </c>
      <c r="P688" s="16">
        <v>84</v>
      </c>
      <c r="Q688" s="15"/>
      <c r="R688" s="15"/>
      <c r="S688" s="15"/>
      <c r="T688" s="15"/>
      <c r="U688">
        <f t="shared" si="10"/>
        <v>4.0142666666666669</v>
      </c>
    </row>
    <row r="689" spans="1:21" x14ac:dyDescent="0.3">
      <c r="A689" s="14">
        <v>42332</v>
      </c>
      <c r="B689" s="15" t="s">
        <v>45</v>
      </c>
      <c r="C689" s="15" t="s">
        <v>46</v>
      </c>
      <c r="D689" s="15" t="s">
        <v>47</v>
      </c>
      <c r="E689" s="16">
        <v>170</v>
      </c>
      <c r="F689" s="17">
        <v>94</v>
      </c>
      <c r="G689" s="17">
        <v>24</v>
      </c>
      <c r="H689" s="17">
        <v>67</v>
      </c>
      <c r="I689" s="15" t="s">
        <v>602</v>
      </c>
      <c r="J689" s="17">
        <v>120</v>
      </c>
      <c r="K689" s="15" t="s">
        <v>297</v>
      </c>
      <c r="L689" s="29" t="s">
        <v>401</v>
      </c>
      <c r="M689" s="28">
        <v>3</v>
      </c>
      <c r="N689" s="28">
        <v>44</v>
      </c>
      <c r="O689" s="29" t="s">
        <v>61</v>
      </c>
      <c r="P689" s="16">
        <v>90</v>
      </c>
      <c r="Q689" s="16">
        <v>100</v>
      </c>
      <c r="R689" s="15" t="s">
        <v>51</v>
      </c>
      <c r="S689" s="16">
        <v>76</v>
      </c>
      <c r="T689" s="15" t="s">
        <v>121</v>
      </c>
      <c r="U689">
        <f t="shared" si="10"/>
        <v>1.0471999999999999</v>
      </c>
    </row>
    <row r="690" spans="1:21" x14ac:dyDescent="0.3">
      <c r="A690" s="14">
        <v>42333</v>
      </c>
      <c r="B690" s="15" t="s">
        <v>45</v>
      </c>
      <c r="C690" s="15" t="s">
        <v>46</v>
      </c>
      <c r="D690" s="15" t="s">
        <v>47</v>
      </c>
      <c r="E690" s="16">
        <v>170</v>
      </c>
      <c r="F690" s="17">
        <v>121</v>
      </c>
      <c r="G690" s="17">
        <v>2</v>
      </c>
      <c r="H690" s="17">
        <v>66</v>
      </c>
      <c r="I690" s="15" t="s">
        <v>507</v>
      </c>
      <c r="J690" s="17">
        <v>176</v>
      </c>
      <c r="K690" s="15" t="s">
        <v>412</v>
      </c>
      <c r="L690" s="27">
        <v>29</v>
      </c>
      <c r="M690" s="28">
        <v>11</v>
      </c>
      <c r="N690" s="28">
        <v>94</v>
      </c>
      <c r="O690" s="29" t="s">
        <v>159</v>
      </c>
      <c r="P690" s="16">
        <v>83</v>
      </c>
      <c r="Q690" s="16">
        <v>100</v>
      </c>
      <c r="R690" s="15" t="s">
        <v>80</v>
      </c>
      <c r="S690" s="16">
        <v>57</v>
      </c>
      <c r="T690" s="15" t="s">
        <v>167</v>
      </c>
      <c r="U690">
        <f t="shared" si="10"/>
        <v>5.0614666666666661</v>
      </c>
    </row>
    <row r="691" spans="1:21" x14ac:dyDescent="0.3">
      <c r="A691" s="14">
        <v>42334</v>
      </c>
      <c r="B691" s="15" t="s">
        <v>45</v>
      </c>
      <c r="C691" s="15" t="s">
        <v>46</v>
      </c>
      <c r="D691" s="15" t="s">
        <v>47</v>
      </c>
      <c r="E691" s="16">
        <v>170</v>
      </c>
      <c r="F691" s="17">
        <v>94</v>
      </c>
      <c r="G691" s="17">
        <v>92</v>
      </c>
      <c r="H691" s="17">
        <v>59</v>
      </c>
      <c r="I691" s="15" t="s">
        <v>592</v>
      </c>
      <c r="J691" s="17">
        <v>128</v>
      </c>
      <c r="K691" s="15" t="s">
        <v>727</v>
      </c>
      <c r="L691" s="29" t="s">
        <v>289</v>
      </c>
      <c r="M691" s="28">
        <v>6</v>
      </c>
      <c r="N691" s="28">
        <v>33</v>
      </c>
      <c r="O691" s="29" t="s">
        <v>352</v>
      </c>
      <c r="P691" s="16">
        <v>98</v>
      </c>
      <c r="Q691" s="16">
        <v>100</v>
      </c>
      <c r="R691" s="15" t="s">
        <v>51</v>
      </c>
      <c r="S691" s="16">
        <v>89</v>
      </c>
      <c r="T691" s="15" t="s">
        <v>352</v>
      </c>
      <c r="U691">
        <f t="shared" si="10"/>
        <v>1.5708</v>
      </c>
    </row>
    <row r="692" spans="1:21" x14ac:dyDescent="0.3">
      <c r="A692" s="14">
        <v>42335</v>
      </c>
      <c r="B692" s="15" t="s">
        <v>45</v>
      </c>
      <c r="C692" s="15" t="s">
        <v>46</v>
      </c>
      <c r="D692" s="15" t="s">
        <v>47</v>
      </c>
      <c r="E692" s="16">
        <v>170</v>
      </c>
      <c r="F692" s="17">
        <v>138</v>
      </c>
      <c r="G692" s="17">
        <v>102</v>
      </c>
      <c r="H692" s="17">
        <v>114</v>
      </c>
      <c r="I692" s="15" t="s">
        <v>53</v>
      </c>
      <c r="J692" s="17">
        <v>163</v>
      </c>
      <c r="K692" s="15" t="s">
        <v>428</v>
      </c>
      <c r="L692" s="27">
        <v>29</v>
      </c>
      <c r="M692" s="28">
        <v>8</v>
      </c>
      <c r="N692" s="28">
        <v>56</v>
      </c>
      <c r="O692" s="29" t="s">
        <v>100</v>
      </c>
      <c r="P692" s="16">
        <v>88</v>
      </c>
      <c r="Q692" s="16">
        <v>100</v>
      </c>
      <c r="R692" s="15" t="s">
        <v>51</v>
      </c>
      <c r="S692" s="16">
        <v>77</v>
      </c>
      <c r="T692" s="15" t="s">
        <v>113</v>
      </c>
      <c r="U692">
        <f t="shared" si="10"/>
        <v>5.0614666666666661</v>
      </c>
    </row>
    <row r="693" spans="1:21" x14ac:dyDescent="0.3">
      <c r="A693" s="14">
        <v>42336</v>
      </c>
      <c r="B693" s="15" t="s">
        <v>45</v>
      </c>
      <c r="C693" s="15" t="s">
        <v>46</v>
      </c>
      <c r="D693" s="15" t="s">
        <v>47</v>
      </c>
      <c r="E693" s="16">
        <v>170</v>
      </c>
      <c r="F693" s="17">
        <v>85</v>
      </c>
      <c r="G693" s="17">
        <v>16</v>
      </c>
      <c r="H693" s="17">
        <v>48</v>
      </c>
      <c r="I693" s="15" t="s">
        <v>272</v>
      </c>
      <c r="J693" s="17">
        <v>122</v>
      </c>
      <c r="K693" s="15" t="s">
        <v>658</v>
      </c>
      <c r="L693" s="29" t="s">
        <v>263</v>
      </c>
      <c r="M693" s="28">
        <v>0</v>
      </c>
      <c r="N693" s="28">
        <v>61</v>
      </c>
      <c r="O693" s="29" t="s">
        <v>70</v>
      </c>
      <c r="P693" s="16">
        <v>87</v>
      </c>
      <c r="Q693" s="16">
        <v>100</v>
      </c>
      <c r="R693" s="15" t="s">
        <v>51</v>
      </c>
      <c r="S693" s="16">
        <v>72</v>
      </c>
      <c r="T693" s="15" t="s">
        <v>94</v>
      </c>
      <c r="U693">
        <f t="shared" si="10"/>
        <v>0.17453333333333335</v>
      </c>
    </row>
    <row r="694" spans="1:21" x14ac:dyDescent="0.3">
      <c r="A694" s="14">
        <v>42337</v>
      </c>
      <c r="B694" s="15" t="s">
        <v>45</v>
      </c>
      <c r="C694" s="15" t="s">
        <v>46</v>
      </c>
      <c r="D694" s="15" t="s">
        <v>47</v>
      </c>
      <c r="E694" s="16">
        <v>170</v>
      </c>
      <c r="F694" s="17">
        <v>91</v>
      </c>
      <c r="G694" s="17">
        <v>0</v>
      </c>
      <c r="H694" s="17">
        <v>30</v>
      </c>
      <c r="I694" s="15" t="s">
        <v>728</v>
      </c>
      <c r="J694" s="17">
        <v>152</v>
      </c>
      <c r="K694" s="15" t="s">
        <v>50</v>
      </c>
      <c r="L694" s="27">
        <v>17</v>
      </c>
      <c r="M694" s="28">
        <v>3</v>
      </c>
      <c r="N694" s="28">
        <v>33</v>
      </c>
      <c r="O694" s="29" t="s">
        <v>537</v>
      </c>
      <c r="P694" s="16">
        <v>85</v>
      </c>
      <c r="Q694" s="16">
        <v>100</v>
      </c>
      <c r="R694" s="15" t="s">
        <v>51</v>
      </c>
      <c r="S694" s="16">
        <v>58</v>
      </c>
      <c r="T694" s="15" t="s">
        <v>89</v>
      </c>
      <c r="U694">
        <f t="shared" si="10"/>
        <v>2.9670666666666663</v>
      </c>
    </row>
    <row r="695" spans="1:21" x14ac:dyDescent="0.3">
      <c r="A695" s="14">
        <v>42338</v>
      </c>
      <c r="B695" s="15" t="s">
        <v>45</v>
      </c>
      <c r="C695" s="15" t="s">
        <v>46</v>
      </c>
      <c r="D695" s="15" t="s">
        <v>47</v>
      </c>
      <c r="E695" s="16">
        <v>170</v>
      </c>
      <c r="F695" s="17">
        <v>83</v>
      </c>
      <c r="G695" s="17">
        <v>0</v>
      </c>
      <c r="H695" s="17">
        <v>15</v>
      </c>
      <c r="I695" s="15" t="s">
        <v>729</v>
      </c>
      <c r="J695" s="17">
        <v>151</v>
      </c>
      <c r="K695" s="15" t="s">
        <v>50</v>
      </c>
      <c r="L695" s="27">
        <v>25</v>
      </c>
      <c r="M695" s="28">
        <v>3</v>
      </c>
      <c r="N695" s="28">
        <v>25</v>
      </c>
      <c r="O695" s="29" t="s">
        <v>128</v>
      </c>
      <c r="P695" s="16">
        <v>88</v>
      </c>
      <c r="Q695" s="16">
        <v>100</v>
      </c>
      <c r="R695" s="15" t="s">
        <v>51</v>
      </c>
      <c r="S695" s="16">
        <v>63</v>
      </c>
      <c r="T695" s="15" t="s">
        <v>121</v>
      </c>
      <c r="U695">
        <f t="shared" si="10"/>
        <v>4.3633333333333333</v>
      </c>
    </row>
    <row r="696" spans="1:21" x14ac:dyDescent="0.3">
      <c r="A696" s="14">
        <v>42339</v>
      </c>
      <c r="B696" s="15" t="s">
        <v>45</v>
      </c>
      <c r="C696" s="15" t="s">
        <v>46</v>
      </c>
      <c r="D696" s="15" t="s">
        <v>47</v>
      </c>
      <c r="E696" s="16">
        <v>170</v>
      </c>
      <c r="F696" s="17">
        <v>75</v>
      </c>
      <c r="G696" s="17">
        <v>0</v>
      </c>
      <c r="H696" s="17">
        <v>8</v>
      </c>
      <c r="I696" s="15" t="s">
        <v>51</v>
      </c>
      <c r="J696" s="17">
        <v>142</v>
      </c>
      <c r="K696" s="15" t="s">
        <v>508</v>
      </c>
      <c r="L696" s="27">
        <v>23</v>
      </c>
      <c r="M696" s="28">
        <v>3</v>
      </c>
      <c r="N696" s="28">
        <v>25</v>
      </c>
      <c r="O696" s="29" t="s">
        <v>121</v>
      </c>
      <c r="P696" s="16">
        <v>87</v>
      </c>
      <c r="Q696" s="16">
        <v>100</v>
      </c>
      <c r="R696" s="15" t="s">
        <v>51</v>
      </c>
      <c r="S696" s="16">
        <v>61</v>
      </c>
      <c r="T696" s="15" t="s">
        <v>121</v>
      </c>
      <c r="U696">
        <f t="shared" si="10"/>
        <v>4.0142666666666669</v>
      </c>
    </row>
    <row r="697" spans="1:21" x14ac:dyDescent="0.3">
      <c r="A697" s="14">
        <v>42340</v>
      </c>
      <c r="B697" s="15" t="s">
        <v>45</v>
      </c>
      <c r="C697" s="15" t="s">
        <v>46</v>
      </c>
      <c r="D697" s="15" t="s">
        <v>47</v>
      </c>
      <c r="E697" s="16">
        <v>170</v>
      </c>
      <c r="F697" s="17">
        <v>76</v>
      </c>
      <c r="G697" s="17">
        <v>0</v>
      </c>
      <c r="H697" s="17">
        <v>10</v>
      </c>
      <c r="I697" s="15" t="s">
        <v>487</v>
      </c>
      <c r="J697" s="17">
        <v>141</v>
      </c>
      <c r="K697" s="15" t="s">
        <v>406</v>
      </c>
      <c r="L697" s="29" t="s">
        <v>263</v>
      </c>
      <c r="M697" s="28">
        <v>0</v>
      </c>
      <c r="N697" s="28">
        <v>28</v>
      </c>
      <c r="O697" s="29" t="s">
        <v>183</v>
      </c>
      <c r="P697" s="16">
        <v>87</v>
      </c>
      <c r="Q697" s="16">
        <v>100</v>
      </c>
      <c r="R697" s="15" t="s">
        <v>51</v>
      </c>
      <c r="S697" s="16">
        <v>65</v>
      </c>
      <c r="T697" s="15" t="s">
        <v>52</v>
      </c>
      <c r="U697">
        <f t="shared" si="10"/>
        <v>0.17453333333333335</v>
      </c>
    </row>
    <row r="698" spans="1:21" x14ac:dyDescent="0.3">
      <c r="A698" s="14">
        <v>42341</v>
      </c>
      <c r="B698" s="15" t="s">
        <v>45</v>
      </c>
      <c r="C698" s="15" t="s">
        <v>46</v>
      </c>
      <c r="D698" s="15" t="s">
        <v>47</v>
      </c>
      <c r="E698" s="16">
        <v>170</v>
      </c>
      <c r="F698" s="17">
        <v>138</v>
      </c>
      <c r="G698" s="17">
        <v>0</v>
      </c>
      <c r="H698" s="17">
        <v>47</v>
      </c>
      <c r="I698" s="15" t="s">
        <v>51</v>
      </c>
      <c r="J698" s="17">
        <v>229</v>
      </c>
      <c r="K698" s="15" t="s">
        <v>730</v>
      </c>
      <c r="L698" s="27">
        <v>20</v>
      </c>
      <c r="M698" s="28">
        <v>17</v>
      </c>
      <c r="N698" s="28">
        <v>83</v>
      </c>
      <c r="O698" s="29" t="s">
        <v>585</v>
      </c>
      <c r="P698" s="16">
        <v>55</v>
      </c>
      <c r="Q698" s="16">
        <v>100</v>
      </c>
      <c r="R698" s="15" t="s">
        <v>51</v>
      </c>
      <c r="S698" s="16">
        <v>31</v>
      </c>
      <c r="T698" s="15" t="s">
        <v>215</v>
      </c>
      <c r="U698">
        <f t="shared" si="10"/>
        <v>3.4906666666666668</v>
      </c>
    </row>
    <row r="699" spans="1:21" x14ac:dyDescent="0.3">
      <c r="A699" s="14">
        <v>42342</v>
      </c>
      <c r="B699" s="15" t="s">
        <v>45</v>
      </c>
      <c r="C699" s="15" t="s">
        <v>46</v>
      </c>
      <c r="D699" s="15" t="s">
        <v>47</v>
      </c>
      <c r="E699" s="16">
        <v>170</v>
      </c>
      <c r="F699" s="17">
        <v>122</v>
      </c>
      <c r="G699" s="17">
        <v>0</v>
      </c>
      <c r="H699" s="17">
        <v>87</v>
      </c>
      <c r="I699" s="15" t="s">
        <v>731</v>
      </c>
      <c r="J699" s="17">
        <v>157</v>
      </c>
      <c r="K699" s="15" t="s">
        <v>117</v>
      </c>
      <c r="L699" s="27">
        <v>32</v>
      </c>
      <c r="M699" s="28">
        <v>0</v>
      </c>
      <c r="N699" s="28">
        <v>22</v>
      </c>
      <c r="O699" s="29" t="s">
        <v>86</v>
      </c>
      <c r="P699" s="16">
        <v>86</v>
      </c>
      <c r="Q699" s="16">
        <v>100</v>
      </c>
      <c r="R699" s="15" t="s">
        <v>170</v>
      </c>
      <c r="S699" s="16">
        <v>73</v>
      </c>
      <c r="T699" s="15" t="s">
        <v>215</v>
      </c>
      <c r="U699">
        <f t="shared" si="10"/>
        <v>5.5850666666666671</v>
      </c>
    </row>
    <row r="700" spans="1:21" x14ac:dyDescent="0.3">
      <c r="A700" s="14">
        <v>42343</v>
      </c>
      <c r="B700" s="15" t="s">
        <v>45</v>
      </c>
      <c r="C700" s="15" t="s">
        <v>46</v>
      </c>
      <c r="D700" s="15" t="s">
        <v>47</v>
      </c>
      <c r="E700" s="16">
        <v>170</v>
      </c>
      <c r="F700" s="17">
        <v>117</v>
      </c>
      <c r="G700" s="17">
        <v>0</v>
      </c>
      <c r="H700" s="17">
        <v>54</v>
      </c>
      <c r="I700" s="15" t="s">
        <v>51</v>
      </c>
      <c r="J700" s="17">
        <v>180</v>
      </c>
      <c r="K700" s="15" t="s">
        <v>136</v>
      </c>
      <c r="L700" s="27" t="s">
        <v>1194</v>
      </c>
      <c r="M700" s="28">
        <v>0</v>
      </c>
      <c r="N700" s="28">
        <v>6</v>
      </c>
      <c r="O700" s="29" t="s">
        <v>51</v>
      </c>
      <c r="P700" s="16">
        <v>85</v>
      </c>
      <c r="Q700" s="16">
        <v>100</v>
      </c>
      <c r="R700" s="15" t="s">
        <v>51</v>
      </c>
      <c r="S700" s="16">
        <v>63</v>
      </c>
      <c r="T700" s="15" t="s">
        <v>91</v>
      </c>
      <c r="U700" t="e">
        <f t="shared" si="10"/>
        <v>#VALUE!</v>
      </c>
    </row>
    <row r="701" spans="1:21" x14ac:dyDescent="0.3">
      <c r="A701" s="14">
        <v>42344</v>
      </c>
      <c r="B701" s="15" t="s">
        <v>45</v>
      </c>
      <c r="C701" s="15" t="s">
        <v>46</v>
      </c>
      <c r="D701" s="15" t="s">
        <v>47</v>
      </c>
      <c r="E701" s="16">
        <v>170</v>
      </c>
      <c r="F701" s="17">
        <v>114</v>
      </c>
      <c r="G701" s="17">
        <v>0</v>
      </c>
      <c r="H701" s="17">
        <v>37</v>
      </c>
      <c r="I701" s="15" t="s">
        <v>51</v>
      </c>
      <c r="J701" s="17">
        <v>192</v>
      </c>
      <c r="K701" s="15" t="s">
        <v>126</v>
      </c>
      <c r="L701" s="29" t="s">
        <v>218</v>
      </c>
      <c r="M701" s="28">
        <v>0</v>
      </c>
      <c r="N701" s="28">
        <v>50</v>
      </c>
      <c r="O701" s="29" t="s">
        <v>89</v>
      </c>
      <c r="P701" s="16">
        <v>84</v>
      </c>
      <c r="Q701" s="16">
        <v>100</v>
      </c>
      <c r="R701" s="15" t="s">
        <v>51</v>
      </c>
      <c r="S701" s="16">
        <v>55</v>
      </c>
      <c r="T701" s="15" t="s">
        <v>121</v>
      </c>
      <c r="U701">
        <f t="shared" si="10"/>
        <v>0.52359999999999995</v>
      </c>
    </row>
    <row r="702" spans="1:21" x14ac:dyDescent="0.3">
      <c r="A702" s="14">
        <v>42345</v>
      </c>
      <c r="B702" s="15" t="s">
        <v>45</v>
      </c>
      <c r="C702" s="15" t="s">
        <v>46</v>
      </c>
      <c r="D702" s="15" t="s">
        <v>47</v>
      </c>
      <c r="E702" s="16">
        <v>170</v>
      </c>
      <c r="F702" s="17">
        <v>121</v>
      </c>
      <c r="G702" s="17">
        <v>0</v>
      </c>
      <c r="H702" s="17">
        <v>50</v>
      </c>
      <c r="I702" s="15" t="s">
        <v>650</v>
      </c>
      <c r="J702" s="17">
        <v>192</v>
      </c>
      <c r="K702" s="15" t="s">
        <v>408</v>
      </c>
      <c r="L702" s="27">
        <v>21</v>
      </c>
      <c r="M702" s="28">
        <v>25</v>
      </c>
      <c r="N702" s="28">
        <v>142</v>
      </c>
      <c r="O702" s="29" t="s">
        <v>370</v>
      </c>
      <c r="P702" s="16">
        <v>45</v>
      </c>
      <c r="Q702" s="16">
        <v>100</v>
      </c>
      <c r="R702" s="15" t="s">
        <v>51</v>
      </c>
      <c r="S702" s="16">
        <v>42</v>
      </c>
      <c r="T702" s="15" t="s">
        <v>215</v>
      </c>
      <c r="U702">
        <f t="shared" si="10"/>
        <v>3.6652</v>
      </c>
    </row>
    <row r="703" spans="1:21" x14ac:dyDescent="0.3">
      <c r="A703" s="14">
        <v>42346</v>
      </c>
      <c r="B703" s="15" t="s">
        <v>45</v>
      </c>
      <c r="C703" s="15" t="s">
        <v>46</v>
      </c>
      <c r="D703" s="15" t="s">
        <v>47</v>
      </c>
      <c r="E703" s="16">
        <v>170</v>
      </c>
      <c r="F703" s="17">
        <v>134</v>
      </c>
      <c r="G703" s="17">
        <v>14</v>
      </c>
      <c r="H703" s="17">
        <v>103</v>
      </c>
      <c r="I703" s="15" t="s">
        <v>51</v>
      </c>
      <c r="J703" s="17">
        <v>165</v>
      </c>
      <c r="K703" s="15" t="s">
        <v>732</v>
      </c>
      <c r="L703" s="27">
        <v>19</v>
      </c>
      <c r="M703" s="28">
        <v>0</v>
      </c>
      <c r="N703" s="28">
        <v>83</v>
      </c>
      <c r="O703" s="29" t="s">
        <v>70</v>
      </c>
      <c r="P703" s="16">
        <v>92</v>
      </c>
      <c r="Q703" s="16">
        <v>100</v>
      </c>
      <c r="R703" s="15" t="s">
        <v>51</v>
      </c>
      <c r="S703" s="16">
        <v>56</v>
      </c>
      <c r="T703" s="15" t="s">
        <v>521</v>
      </c>
      <c r="U703">
        <f t="shared" si="10"/>
        <v>3.3161333333333332</v>
      </c>
    </row>
    <row r="704" spans="1:21" x14ac:dyDescent="0.3">
      <c r="A704" s="14">
        <v>42347</v>
      </c>
      <c r="B704" s="15" t="s">
        <v>45</v>
      </c>
      <c r="C704" s="15" t="s">
        <v>46</v>
      </c>
      <c r="D704" s="15" t="s">
        <v>47</v>
      </c>
      <c r="E704" s="16">
        <v>170</v>
      </c>
      <c r="F704" s="17">
        <v>102</v>
      </c>
      <c r="G704" s="17">
        <v>0</v>
      </c>
      <c r="H704" s="17">
        <v>51</v>
      </c>
      <c r="I704" s="15" t="s">
        <v>165</v>
      </c>
      <c r="J704" s="17">
        <v>154</v>
      </c>
      <c r="K704" s="15" t="s">
        <v>696</v>
      </c>
      <c r="L704" s="27">
        <v>11</v>
      </c>
      <c r="M704" s="28">
        <v>3</v>
      </c>
      <c r="N704" s="28">
        <v>33</v>
      </c>
      <c r="O704" s="29" t="s">
        <v>177</v>
      </c>
      <c r="P704" s="16">
        <v>86</v>
      </c>
      <c r="Q704" s="16">
        <v>100</v>
      </c>
      <c r="R704" s="15" t="s">
        <v>51</v>
      </c>
      <c r="S704" s="16">
        <v>64</v>
      </c>
      <c r="T704" s="15" t="s">
        <v>215</v>
      </c>
      <c r="U704">
        <f t="shared" si="10"/>
        <v>1.9198666666666666</v>
      </c>
    </row>
    <row r="705" spans="1:21" x14ac:dyDescent="0.3">
      <c r="A705" s="14">
        <v>42348</v>
      </c>
      <c r="B705" s="15" t="s">
        <v>45</v>
      </c>
      <c r="C705" s="15" t="s">
        <v>46</v>
      </c>
      <c r="D705" s="15" t="s">
        <v>47</v>
      </c>
      <c r="E705" s="16">
        <v>170</v>
      </c>
      <c r="F705" s="17">
        <v>98</v>
      </c>
      <c r="G705" s="17">
        <v>0</v>
      </c>
      <c r="H705" s="17">
        <v>39</v>
      </c>
      <c r="I705" s="15" t="s">
        <v>274</v>
      </c>
      <c r="J705" s="17">
        <v>157</v>
      </c>
      <c r="K705" s="15" t="s">
        <v>136</v>
      </c>
      <c r="L705" s="27">
        <v>16</v>
      </c>
      <c r="M705" s="28">
        <v>3</v>
      </c>
      <c r="N705" s="28">
        <v>31</v>
      </c>
      <c r="O705" s="29" t="s">
        <v>124</v>
      </c>
      <c r="P705" s="16">
        <v>83</v>
      </c>
      <c r="Q705" s="16">
        <v>100</v>
      </c>
      <c r="R705" s="15" t="s">
        <v>475</v>
      </c>
      <c r="S705" s="16">
        <v>55</v>
      </c>
      <c r="T705" s="15" t="s">
        <v>50</v>
      </c>
      <c r="U705">
        <f t="shared" si="10"/>
        <v>2.7925333333333335</v>
      </c>
    </row>
    <row r="706" spans="1:21" x14ac:dyDescent="0.3">
      <c r="A706" s="14">
        <v>42349</v>
      </c>
      <c r="B706" s="15" t="s">
        <v>45</v>
      </c>
      <c r="C706" s="15" t="s">
        <v>46</v>
      </c>
      <c r="D706" s="15" t="s">
        <v>47</v>
      </c>
      <c r="E706" s="16">
        <v>170</v>
      </c>
      <c r="F706" s="17">
        <v>90</v>
      </c>
      <c r="G706" s="17">
        <v>0</v>
      </c>
      <c r="H706" s="17">
        <v>27</v>
      </c>
      <c r="I706" s="15" t="s">
        <v>550</v>
      </c>
      <c r="J706" s="17">
        <v>153</v>
      </c>
      <c r="K706" s="15" t="s">
        <v>696</v>
      </c>
      <c r="L706" s="27">
        <v>24</v>
      </c>
      <c r="M706" s="28">
        <v>3</v>
      </c>
      <c r="N706" s="28">
        <v>25</v>
      </c>
      <c r="O706" s="29" t="s">
        <v>64</v>
      </c>
      <c r="P706" s="16">
        <v>86</v>
      </c>
      <c r="Q706" s="16">
        <v>100</v>
      </c>
      <c r="R706" s="15" t="s">
        <v>51</v>
      </c>
      <c r="S706" s="16">
        <v>61</v>
      </c>
      <c r="T706" s="15" t="s">
        <v>158</v>
      </c>
      <c r="U706">
        <f t="shared" si="10"/>
        <v>4.1887999999999996</v>
      </c>
    </row>
    <row r="707" spans="1:21" x14ac:dyDescent="0.3">
      <c r="A707" s="14">
        <v>42350</v>
      </c>
      <c r="B707" s="15" t="s">
        <v>45</v>
      </c>
      <c r="C707" s="15" t="s">
        <v>46</v>
      </c>
      <c r="D707" s="15" t="s">
        <v>47</v>
      </c>
      <c r="E707" s="16">
        <v>170</v>
      </c>
      <c r="F707" s="17">
        <v>82</v>
      </c>
      <c r="G707" s="17">
        <v>0</v>
      </c>
      <c r="H707" s="17">
        <v>12</v>
      </c>
      <c r="I707" s="15" t="s">
        <v>572</v>
      </c>
      <c r="J707" s="17">
        <v>151</v>
      </c>
      <c r="K707" s="15" t="s">
        <v>723</v>
      </c>
      <c r="L707" s="27">
        <v>24</v>
      </c>
      <c r="M707" s="28">
        <v>3</v>
      </c>
      <c r="N707" s="28">
        <v>25</v>
      </c>
      <c r="O707" s="29" t="s">
        <v>71</v>
      </c>
      <c r="P707" s="16">
        <v>84</v>
      </c>
      <c r="Q707" s="16">
        <v>100</v>
      </c>
      <c r="R707" s="15" t="s">
        <v>51</v>
      </c>
      <c r="S707" s="16">
        <v>57</v>
      </c>
      <c r="T707" s="15" t="s">
        <v>91</v>
      </c>
      <c r="U707">
        <f t="shared" si="10"/>
        <v>4.1887999999999996</v>
      </c>
    </row>
    <row r="708" spans="1:21" x14ac:dyDescent="0.3">
      <c r="A708" s="14">
        <v>42351</v>
      </c>
      <c r="B708" s="15" t="s">
        <v>45</v>
      </c>
      <c r="C708" s="15" t="s">
        <v>46</v>
      </c>
      <c r="D708" s="15" t="s">
        <v>47</v>
      </c>
      <c r="E708" s="16">
        <v>170</v>
      </c>
      <c r="F708" s="17">
        <v>94</v>
      </c>
      <c r="G708" s="17">
        <v>0</v>
      </c>
      <c r="H708" s="17">
        <v>15</v>
      </c>
      <c r="I708" s="15" t="s">
        <v>724</v>
      </c>
      <c r="J708" s="17">
        <v>173</v>
      </c>
      <c r="K708" s="15" t="s">
        <v>497</v>
      </c>
      <c r="L708" s="27">
        <v>26</v>
      </c>
      <c r="M708" s="28">
        <v>17</v>
      </c>
      <c r="N708" s="28">
        <v>144</v>
      </c>
      <c r="O708" s="29" t="s">
        <v>64</v>
      </c>
      <c r="P708" s="16">
        <v>66</v>
      </c>
      <c r="Q708" s="16">
        <v>100</v>
      </c>
      <c r="R708" s="15" t="s">
        <v>51</v>
      </c>
      <c r="S708" s="16">
        <v>45</v>
      </c>
      <c r="T708" s="15" t="s">
        <v>215</v>
      </c>
      <c r="U708">
        <f t="shared" ref="U708:U771" si="11">L708*$V$3/$V$5*$V$4</f>
        <v>4.5378666666666669</v>
      </c>
    </row>
    <row r="709" spans="1:21" x14ac:dyDescent="0.3">
      <c r="A709" s="14">
        <v>42352</v>
      </c>
      <c r="B709" s="15" t="s">
        <v>45</v>
      </c>
      <c r="C709" s="15" t="s">
        <v>46</v>
      </c>
      <c r="D709" s="15" t="s">
        <v>47</v>
      </c>
      <c r="E709" s="16">
        <v>170</v>
      </c>
      <c r="F709" s="17">
        <v>174</v>
      </c>
      <c r="G709" s="17">
        <v>0</v>
      </c>
      <c r="H709" s="17">
        <v>160</v>
      </c>
      <c r="I709" s="15" t="s">
        <v>733</v>
      </c>
      <c r="J709" s="17">
        <v>188</v>
      </c>
      <c r="K709" s="15" t="s">
        <v>141</v>
      </c>
      <c r="L709" s="27">
        <v>21</v>
      </c>
      <c r="M709" s="28">
        <v>39</v>
      </c>
      <c r="N709" s="28">
        <v>156</v>
      </c>
      <c r="O709" s="29" t="s">
        <v>300</v>
      </c>
      <c r="P709" s="16">
        <v>54</v>
      </c>
      <c r="Q709" s="16">
        <v>57</v>
      </c>
      <c r="R709" s="15" t="s">
        <v>51</v>
      </c>
      <c r="S709" s="16">
        <v>49</v>
      </c>
      <c r="T709" s="15" t="s">
        <v>80</v>
      </c>
      <c r="U709">
        <f t="shared" si="11"/>
        <v>3.6652</v>
      </c>
    </row>
    <row r="710" spans="1:21" x14ac:dyDescent="0.3">
      <c r="A710" s="14">
        <v>42353</v>
      </c>
      <c r="B710" s="15" t="s">
        <v>45</v>
      </c>
      <c r="C710" s="15" t="s">
        <v>46</v>
      </c>
      <c r="D710" s="15" t="s">
        <v>47</v>
      </c>
      <c r="E710" s="16">
        <v>170</v>
      </c>
      <c r="F710" s="17">
        <v>182</v>
      </c>
      <c r="G710" s="17">
        <v>2</v>
      </c>
      <c r="H710" s="17">
        <v>142</v>
      </c>
      <c r="I710" s="15" t="s">
        <v>519</v>
      </c>
      <c r="J710" s="17">
        <v>222</v>
      </c>
      <c r="K710" s="15" t="s">
        <v>217</v>
      </c>
      <c r="L710" s="27">
        <v>24</v>
      </c>
      <c r="M710" s="28">
        <v>31</v>
      </c>
      <c r="N710" s="28">
        <v>181</v>
      </c>
      <c r="O710" s="29" t="s">
        <v>202</v>
      </c>
      <c r="P710" s="16">
        <v>45</v>
      </c>
      <c r="Q710" s="16">
        <v>71</v>
      </c>
      <c r="R710" s="15" t="s">
        <v>249</v>
      </c>
      <c r="S710" s="16">
        <v>34</v>
      </c>
      <c r="T710" s="15" t="s">
        <v>50</v>
      </c>
      <c r="U710">
        <f t="shared" si="11"/>
        <v>4.1887999999999996</v>
      </c>
    </row>
    <row r="711" spans="1:21" x14ac:dyDescent="0.3">
      <c r="A711" s="14">
        <v>42354</v>
      </c>
      <c r="B711" s="15" t="s">
        <v>45</v>
      </c>
      <c r="C711" s="15" t="s">
        <v>46</v>
      </c>
      <c r="D711" s="15" t="s">
        <v>47</v>
      </c>
      <c r="E711" s="16">
        <v>170</v>
      </c>
      <c r="F711" s="17">
        <v>170</v>
      </c>
      <c r="G711" s="17">
        <v>0</v>
      </c>
      <c r="H711" s="17">
        <v>123</v>
      </c>
      <c r="I711" s="15" t="s">
        <v>547</v>
      </c>
      <c r="J711" s="17">
        <v>217</v>
      </c>
      <c r="K711" s="15" t="s">
        <v>400</v>
      </c>
      <c r="L711" s="27">
        <v>24</v>
      </c>
      <c r="M711" s="28">
        <v>14</v>
      </c>
      <c r="N711" s="28">
        <v>117</v>
      </c>
      <c r="O711" s="29" t="s">
        <v>88</v>
      </c>
      <c r="P711" s="16">
        <v>55</v>
      </c>
      <c r="Q711" s="16">
        <v>94</v>
      </c>
      <c r="R711" s="15" t="s">
        <v>51</v>
      </c>
      <c r="S711" s="16">
        <v>34</v>
      </c>
      <c r="T711" s="15" t="s">
        <v>51</v>
      </c>
      <c r="U711">
        <f t="shared" si="11"/>
        <v>4.1887999999999996</v>
      </c>
    </row>
    <row r="712" spans="1:21" x14ac:dyDescent="0.3">
      <c r="A712" s="14">
        <v>42355</v>
      </c>
      <c r="B712" s="15" t="s">
        <v>45</v>
      </c>
      <c r="C712" s="15" t="s">
        <v>46</v>
      </c>
      <c r="D712" s="15" t="s">
        <v>47</v>
      </c>
      <c r="E712" s="16">
        <v>170</v>
      </c>
      <c r="F712" s="17">
        <v>208</v>
      </c>
      <c r="G712" s="17">
        <v>0</v>
      </c>
      <c r="H712" s="17">
        <v>190</v>
      </c>
      <c r="I712" s="15" t="s">
        <v>240</v>
      </c>
      <c r="J712" s="17">
        <v>227</v>
      </c>
      <c r="K712" s="15" t="s">
        <v>113</v>
      </c>
      <c r="L712" s="27">
        <v>22</v>
      </c>
      <c r="M712" s="28">
        <v>28</v>
      </c>
      <c r="N712" s="28">
        <v>119</v>
      </c>
      <c r="O712" s="29" t="s">
        <v>286</v>
      </c>
      <c r="P712" s="16">
        <v>32</v>
      </c>
      <c r="Q712" s="16">
        <v>44</v>
      </c>
      <c r="R712" s="15" t="s">
        <v>51</v>
      </c>
      <c r="S712" s="16">
        <v>30</v>
      </c>
      <c r="T712" s="15" t="s">
        <v>51</v>
      </c>
      <c r="U712">
        <f t="shared" si="11"/>
        <v>3.8397333333333332</v>
      </c>
    </row>
    <row r="713" spans="1:21" x14ac:dyDescent="0.3">
      <c r="A713" s="14">
        <v>42356</v>
      </c>
      <c r="B713" s="15" t="s">
        <v>45</v>
      </c>
      <c r="C713" s="15" t="s">
        <v>46</v>
      </c>
      <c r="D713" s="15" t="s">
        <v>47</v>
      </c>
      <c r="E713" s="16">
        <v>170</v>
      </c>
      <c r="F713" s="17">
        <v>167</v>
      </c>
      <c r="G713" s="17">
        <v>0</v>
      </c>
      <c r="H713" s="17">
        <v>126</v>
      </c>
      <c r="I713" s="15" t="s">
        <v>513</v>
      </c>
      <c r="J713" s="17">
        <v>208</v>
      </c>
      <c r="K713" s="15" t="s">
        <v>734</v>
      </c>
      <c r="L713" s="27">
        <v>12</v>
      </c>
      <c r="M713" s="28">
        <v>3</v>
      </c>
      <c r="N713" s="28">
        <v>83</v>
      </c>
      <c r="O713" s="29" t="s">
        <v>638</v>
      </c>
      <c r="P713" s="16">
        <v>71</v>
      </c>
      <c r="Q713" s="16">
        <v>84</v>
      </c>
      <c r="R713" s="15" t="s">
        <v>171</v>
      </c>
      <c r="S713" s="16">
        <v>44</v>
      </c>
      <c r="T713" s="15" t="s">
        <v>80</v>
      </c>
      <c r="U713">
        <f t="shared" si="11"/>
        <v>2.0943999999999998</v>
      </c>
    </row>
    <row r="714" spans="1:21" x14ac:dyDescent="0.3">
      <c r="A714" s="14">
        <v>42357</v>
      </c>
      <c r="B714" s="15" t="s">
        <v>45</v>
      </c>
      <c r="C714" s="15" t="s">
        <v>46</v>
      </c>
      <c r="D714" s="15" t="s">
        <v>47</v>
      </c>
      <c r="E714" s="16">
        <v>170</v>
      </c>
      <c r="F714" s="17">
        <v>201</v>
      </c>
      <c r="G714" s="17">
        <v>0</v>
      </c>
      <c r="H714" s="17">
        <v>170</v>
      </c>
      <c r="I714" s="15" t="s">
        <v>272</v>
      </c>
      <c r="J714" s="17">
        <v>232</v>
      </c>
      <c r="K714" s="15" t="s">
        <v>706</v>
      </c>
      <c r="L714" s="27">
        <v>24</v>
      </c>
      <c r="M714" s="28">
        <v>31</v>
      </c>
      <c r="N714" s="28">
        <v>150</v>
      </c>
      <c r="O714" s="29" t="s">
        <v>177</v>
      </c>
      <c r="P714" s="16">
        <v>31</v>
      </c>
      <c r="Q714" s="16">
        <v>46</v>
      </c>
      <c r="R714" s="15" t="s">
        <v>51</v>
      </c>
      <c r="S714" s="16">
        <v>28</v>
      </c>
      <c r="T714" s="15" t="s">
        <v>264</v>
      </c>
      <c r="U714">
        <f t="shared" si="11"/>
        <v>4.1887999999999996</v>
      </c>
    </row>
    <row r="715" spans="1:21" x14ac:dyDescent="0.3">
      <c r="A715" s="14">
        <v>42358</v>
      </c>
      <c r="B715" s="15" t="s">
        <v>45</v>
      </c>
      <c r="C715" s="15" t="s">
        <v>46</v>
      </c>
      <c r="D715" s="15" t="s">
        <v>47</v>
      </c>
      <c r="E715" s="16">
        <v>170</v>
      </c>
      <c r="F715" s="17">
        <v>110</v>
      </c>
      <c r="G715" s="17">
        <v>0</v>
      </c>
      <c r="H715" s="17">
        <v>49</v>
      </c>
      <c r="I715" s="15" t="s">
        <v>399</v>
      </c>
      <c r="J715" s="17">
        <v>170</v>
      </c>
      <c r="K715" s="15" t="s">
        <v>51</v>
      </c>
      <c r="L715" s="27">
        <v>23</v>
      </c>
      <c r="M715" s="28">
        <v>14</v>
      </c>
      <c r="N715" s="28">
        <v>119</v>
      </c>
      <c r="O715" s="29" t="s">
        <v>543</v>
      </c>
      <c r="P715" s="16">
        <v>66</v>
      </c>
      <c r="Q715" s="16">
        <v>97</v>
      </c>
      <c r="R715" s="15" t="s">
        <v>51</v>
      </c>
      <c r="S715" s="16">
        <v>45</v>
      </c>
      <c r="T715" s="15" t="s">
        <v>80</v>
      </c>
      <c r="U715">
        <f t="shared" si="11"/>
        <v>4.0142666666666669</v>
      </c>
    </row>
    <row r="716" spans="1:21" x14ac:dyDescent="0.3">
      <c r="A716" s="14">
        <v>42359</v>
      </c>
      <c r="B716" s="15" t="s">
        <v>45</v>
      </c>
      <c r="C716" s="15" t="s">
        <v>46</v>
      </c>
      <c r="D716" s="15" t="s">
        <v>47</v>
      </c>
      <c r="E716" s="16">
        <v>170</v>
      </c>
      <c r="F716" s="17">
        <v>88</v>
      </c>
      <c r="G716" s="17">
        <v>0</v>
      </c>
      <c r="H716" s="17">
        <v>17</v>
      </c>
      <c r="I716" s="15" t="s">
        <v>735</v>
      </c>
      <c r="J716" s="17">
        <v>160</v>
      </c>
      <c r="K716" s="15" t="s">
        <v>555</v>
      </c>
      <c r="L716" s="29" t="s">
        <v>84</v>
      </c>
      <c r="M716" s="28">
        <v>3</v>
      </c>
      <c r="N716" s="28">
        <v>39</v>
      </c>
      <c r="O716" s="29" t="s">
        <v>342</v>
      </c>
      <c r="P716" s="16">
        <v>69</v>
      </c>
      <c r="Q716" s="16">
        <v>97</v>
      </c>
      <c r="R716" s="15" t="s">
        <v>51</v>
      </c>
      <c r="S716" s="16">
        <v>41</v>
      </c>
      <c r="T716" s="15" t="s">
        <v>135</v>
      </c>
      <c r="U716">
        <f t="shared" si="11"/>
        <v>0.34906666666666669</v>
      </c>
    </row>
    <row r="717" spans="1:21" x14ac:dyDescent="0.3">
      <c r="A717" s="14">
        <v>42360</v>
      </c>
      <c r="B717" s="15" t="s">
        <v>45</v>
      </c>
      <c r="C717" s="15" t="s">
        <v>46</v>
      </c>
      <c r="D717" s="15" t="s">
        <v>47</v>
      </c>
      <c r="E717" s="16">
        <v>170</v>
      </c>
      <c r="F717" s="17">
        <v>114</v>
      </c>
      <c r="G717" s="17">
        <v>0</v>
      </c>
      <c r="H717" s="17">
        <v>19</v>
      </c>
      <c r="I717" s="15" t="s">
        <v>612</v>
      </c>
      <c r="J717" s="17">
        <v>210</v>
      </c>
      <c r="K717" s="15" t="s">
        <v>512</v>
      </c>
      <c r="L717" s="27">
        <v>10</v>
      </c>
      <c r="M717" s="28">
        <v>8</v>
      </c>
      <c r="N717" s="28">
        <v>97</v>
      </c>
      <c r="O717" s="29" t="s">
        <v>250</v>
      </c>
      <c r="P717" s="16">
        <v>55</v>
      </c>
      <c r="Q717" s="16">
        <v>97</v>
      </c>
      <c r="R717" s="15" t="s">
        <v>301</v>
      </c>
      <c r="S717" s="16">
        <v>26</v>
      </c>
      <c r="T717" s="15" t="s">
        <v>250</v>
      </c>
      <c r="U717">
        <f t="shared" si="11"/>
        <v>1.7453333333333334</v>
      </c>
    </row>
    <row r="718" spans="1:21" x14ac:dyDescent="0.3">
      <c r="A718" s="14">
        <v>42361</v>
      </c>
      <c r="B718" s="15" t="s">
        <v>45</v>
      </c>
      <c r="C718" s="15" t="s">
        <v>46</v>
      </c>
      <c r="D718" s="15" t="s">
        <v>47</v>
      </c>
      <c r="E718" s="16">
        <v>170</v>
      </c>
      <c r="F718" s="17">
        <v>120</v>
      </c>
      <c r="G718" s="17">
        <v>6</v>
      </c>
      <c r="H718" s="17">
        <v>86</v>
      </c>
      <c r="I718" s="15" t="s">
        <v>736</v>
      </c>
      <c r="J718" s="17">
        <v>155</v>
      </c>
      <c r="K718" s="15" t="s">
        <v>412</v>
      </c>
      <c r="L718" s="27">
        <v>34</v>
      </c>
      <c r="M718" s="28">
        <v>6</v>
      </c>
      <c r="N718" s="28">
        <v>42</v>
      </c>
      <c r="O718" s="29" t="s">
        <v>184</v>
      </c>
      <c r="P718" s="16">
        <v>91</v>
      </c>
      <c r="Q718" s="16">
        <v>99</v>
      </c>
      <c r="R718" s="15" t="s">
        <v>51</v>
      </c>
      <c r="S718" s="16">
        <v>70</v>
      </c>
      <c r="T718" s="15" t="s">
        <v>70</v>
      </c>
      <c r="U718">
        <f t="shared" si="11"/>
        <v>5.9341333333333326</v>
      </c>
    </row>
    <row r="719" spans="1:21" x14ac:dyDescent="0.3">
      <c r="A719" s="14">
        <v>42362</v>
      </c>
      <c r="B719" s="15" t="s">
        <v>45</v>
      </c>
      <c r="C719" s="15" t="s">
        <v>46</v>
      </c>
      <c r="D719" s="15" t="s">
        <v>47</v>
      </c>
      <c r="E719" s="16">
        <v>170</v>
      </c>
      <c r="F719" s="17">
        <v>137</v>
      </c>
      <c r="G719" s="17">
        <v>0</v>
      </c>
      <c r="H719" s="17">
        <v>74</v>
      </c>
      <c r="I719" s="15" t="s">
        <v>383</v>
      </c>
      <c r="J719" s="17">
        <v>200</v>
      </c>
      <c r="K719" s="15" t="s">
        <v>206</v>
      </c>
      <c r="L719" s="27">
        <v>20</v>
      </c>
      <c r="M719" s="28">
        <v>11</v>
      </c>
      <c r="N719" s="28">
        <v>111</v>
      </c>
      <c r="O719" s="29" t="s">
        <v>644</v>
      </c>
      <c r="P719" s="16">
        <v>54</v>
      </c>
      <c r="Q719" s="16">
        <v>100</v>
      </c>
      <c r="R719" s="15" t="s">
        <v>367</v>
      </c>
      <c r="S719" s="16">
        <v>38</v>
      </c>
      <c r="T719" s="15" t="s">
        <v>51</v>
      </c>
      <c r="U719">
        <f t="shared" si="11"/>
        <v>3.4906666666666668</v>
      </c>
    </row>
    <row r="720" spans="1:21" x14ac:dyDescent="0.3">
      <c r="A720" s="14">
        <v>42363</v>
      </c>
      <c r="B720" s="15" t="s">
        <v>45</v>
      </c>
      <c r="C720" s="15" t="s">
        <v>46</v>
      </c>
      <c r="D720" s="15" t="s">
        <v>47</v>
      </c>
      <c r="E720" s="16">
        <v>170</v>
      </c>
      <c r="F720" s="17">
        <v>147</v>
      </c>
      <c r="G720" s="17">
        <v>0</v>
      </c>
      <c r="H720" s="17">
        <v>90</v>
      </c>
      <c r="I720" s="15" t="s">
        <v>108</v>
      </c>
      <c r="J720" s="17">
        <v>204</v>
      </c>
      <c r="K720" s="15" t="s">
        <v>575</v>
      </c>
      <c r="L720" s="27">
        <v>26</v>
      </c>
      <c r="M720" s="28">
        <v>28</v>
      </c>
      <c r="N720" s="28">
        <v>114</v>
      </c>
      <c r="O720" s="29" t="s">
        <v>301</v>
      </c>
      <c r="P720" s="16">
        <v>49</v>
      </c>
      <c r="Q720" s="16">
        <v>74</v>
      </c>
      <c r="R720" s="15" t="s">
        <v>106</v>
      </c>
      <c r="S720" s="16">
        <v>41</v>
      </c>
      <c r="T720" s="15" t="s">
        <v>61</v>
      </c>
      <c r="U720">
        <f t="shared" si="11"/>
        <v>4.5378666666666669</v>
      </c>
    </row>
    <row r="721" spans="1:21" x14ac:dyDescent="0.3">
      <c r="A721" s="14">
        <v>42364</v>
      </c>
      <c r="B721" s="15" t="s">
        <v>45</v>
      </c>
      <c r="C721" s="15" t="s">
        <v>46</v>
      </c>
      <c r="D721" s="15" t="s">
        <v>47</v>
      </c>
      <c r="E721" s="16">
        <v>170</v>
      </c>
      <c r="F721" s="17">
        <v>123</v>
      </c>
      <c r="G721" s="17">
        <v>0</v>
      </c>
      <c r="H721" s="17">
        <v>51</v>
      </c>
      <c r="I721" s="15" t="s">
        <v>737</v>
      </c>
      <c r="J721" s="17">
        <v>195</v>
      </c>
      <c r="K721" s="15" t="s">
        <v>738</v>
      </c>
      <c r="L721" s="27">
        <v>18</v>
      </c>
      <c r="M721" s="28">
        <v>22</v>
      </c>
      <c r="N721" s="28">
        <v>111</v>
      </c>
      <c r="O721" s="29" t="s">
        <v>148</v>
      </c>
      <c r="P721" s="16">
        <v>56</v>
      </c>
      <c r="Q721" s="16">
        <v>91</v>
      </c>
      <c r="R721" s="15" t="s">
        <v>404</v>
      </c>
      <c r="S721" s="16">
        <v>37</v>
      </c>
      <c r="T721" s="15" t="s">
        <v>51</v>
      </c>
      <c r="U721">
        <f t="shared" si="11"/>
        <v>3.1415999999999999</v>
      </c>
    </row>
    <row r="722" spans="1:21" x14ac:dyDescent="0.3">
      <c r="A722" s="14">
        <v>42365</v>
      </c>
      <c r="B722" s="15" t="s">
        <v>45</v>
      </c>
      <c r="C722" s="15" t="s">
        <v>46</v>
      </c>
      <c r="D722" s="15" t="s">
        <v>47</v>
      </c>
      <c r="E722" s="16">
        <v>170</v>
      </c>
      <c r="F722" s="17">
        <v>129</v>
      </c>
      <c r="G722" s="17">
        <v>0</v>
      </c>
      <c r="H722" s="17">
        <v>43</v>
      </c>
      <c r="I722" s="15" t="s">
        <v>253</v>
      </c>
      <c r="J722" s="17">
        <v>215</v>
      </c>
      <c r="K722" s="15" t="s">
        <v>562</v>
      </c>
      <c r="L722" s="27">
        <v>25</v>
      </c>
      <c r="M722" s="28">
        <v>11</v>
      </c>
      <c r="N722" s="28">
        <v>139</v>
      </c>
      <c r="O722" s="29" t="s">
        <v>69</v>
      </c>
      <c r="P722" s="16">
        <v>45</v>
      </c>
      <c r="Q722" s="16">
        <v>86</v>
      </c>
      <c r="R722" s="15" t="s">
        <v>51</v>
      </c>
      <c r="S722" s="16">
        <v>23</v>
      </c>
      <c r="T722" s="15" t="s">
        <v>433</v>
      </c>
      <c r="U722">
        <f t="shared" si="11"/>
        <v>4.3633333333333333</v>
      </c>
    </row>
    <row r="723" spans="1:21" x14ac:dyDescent="0.3">
      <c r="A723" s="14">
        <v>42366</v>
      </c>
      <c r="B723" s="15" t="s">
        <v>45</v>
      </c>
      <c r="C723" s="15" t="s">
        <v>46</v>
      </c>
      <c r="D723" s="15" t="s">
        <v>47</v>
      </c>
      <c r="E723" s="16">
        <v>170</v>
      </c>
      <c r="F723" s="17">
        <v>134</v>
      </c>
      <c r="G723" s="17">
        <v>26</v>
      </c>
      <c r="H723" s="17">
        <v>73</v>
      </c>
      <c r="I723" s="15" t="s">
        <v>310</v>
      </c>
      <c r="J723" s="17">
        <v>194</v>
      </c>
      <c r="K723" s="15" t="s">
        <v>462</v>
      </c>
      <c r="L723" s="27">
        <v>24</v>
      </c>
      <c r="M723" s="28">
        <v>39</v>
      </c>
      <c r="N723" s="28">
        <v>200</v>
      </c>
      <c r="O723" s="29" t="s">
        <v>121</v>
      </c>
      <c r="P723" s="16">
        <v>61</v>
      </c>
      <c r="Q723" s="16">
        <v>97</v>
      </c>
      <c r="R723" s="15" t="s">
        <v>51</v>
      </c>
      <c r="S723" s="16">
        <v>34</v>
      </c>
      <c r="T723" s="15" t="s">
        <v>80</v>
      </c>
      <c r="U723">
        <f t="shared" si="11"/>
        <v>4.1887999999999996</v>
      </c>
    </row>
    <row r="724" spans="1:21" x14ac:dyDescent="0.3">
      <c r="A724" s="14">
        <v>42367</v>
      </c>
      <c r="B724" s="15" t="s">
        <v>45</v>
      </c>
      <c r="C724" s="15" t="s">
        <v>46</v>
      </c>
      <c r="D724" s="15" t="s">
        <v>47</v>
      </c>
      <c r="E724" s="16">
        <v>170</v>
      </c>
      <c r="F724" s="17">
        <v>100</v>
      </c>
      <c r="G724" s="17">
        <v>0</v>
      </c>
      <c r="H724" s="17">
        <v>34</v>
      </c>
      <c r="I724" s="15" t="s">
        <v>739</v>
      </c>
      <c r="J724" s="17">
        <v>166</v>
      </c>
      <c r="K724" s="15" t="s">
        <v>535</v>
      </c>
      <c r="L724" s="27">
        <v>22</v>
      </c>
      <c r="M724" s="28">
        <v>11</v>
      </c>
      <c r="N724" s="28">
        <v>111</v>
      </c>
      <c r="O724" s="29" t="s">
        <v>505</v>
      </c>
      <c r="P724" s="16">
        <v>62</v>
      </c>
      <c r="Q724" s="16">
        <v>100</v>
      </c>
      <c r="R724" s="15" t="s">
        <v>51</v>
      </c>
      <c r="S724" s="16">
        <v>40</v>
      </c>
      <c r="T724" s="15" t="s">
        <v>64</v>
      </c>
      <c r="U724">
        <f t="shared" si="11"/>
        <v>3.8397333333333332</v>
      </c>
    </row>
    <row r="725" spans="1:21" x14ac:dyDescent="0.3">
      <c r="A725" s="14">
        <v>42368</v>
      </c>
      <c r="B725" s="15" t="s">
        <v>45</v>
      </c>
      <c r="C725" s="15" t="s">
        <v>46</v>
      </c>
      <c r="D725" s="15" t="s">
        <v>47</v>
      </c>
      <c r="E725" s="16">
        <v>170</v>
      </c>
      <c r="F725" s="17">
        <v>142</v>
      </c>
      <c r="G725" s="17">
        <v>74</v>
      </c>
      <c r="H725" s="17">
        <v>94</v>
      </c>
      <c r="I725" s="15" t="s">
        <v>199</v>
      </c>
      <c r="J725" s="17">
        <v>191</v>
      </c>
      <c r="K725" s="15" t="s">
        <v>121</v>
      </c>
      <c r="L725" s="27">
        <v>24</v>
      </c>
      <c r="M725" s="28">
        <v>17</v>
      </c>
      <c r="N725" s="28">
        <v>175</v>
      </c>
      <c r="O725" s="29" t="s">
        <v>250</v>
      </c>
      <c r="P725" s="16">
        <v>61</v>
      </c>
      <c r="Q725" s="16">
        <v>98</v>
      </c>
      <c r="R725" s="15" t="s">
        <v>638</v>
      </c>
      <c r="S725" s="16">
        <v>40</v>
      </c>
      <c r="T725" s="15" t="s">
        <v>51</v>
      </c>
      <c r="U725">
        <f t="shared" si="11"/>
        <v>4.1887999999999996</v>
      </c>
    </row>
    <row r="726" spans="1:21" x14ac:dyDescent="0.3">
      <c r="A726" s="14">
        <v>42369</v>
      </c>
      <c r="B726" s="15" t="s">
        <v>45</v>
      </c>
      <c r="C726" s="15" t="s">
        <v>46</v>
      </c>
      <c r="D726" s="15" t="s">
        <v>47</v>
      </c>
      <c r="E726" s="16">
        <v>170</v>
      </c>
      <c r="F726" s="17">
        <v>96</v>
      </c>
      <c r="G726" s="17">
        <v>0</v>
      </c>
      <c r="H726" s="17">
        <v>51</v>
      </c>
      <c r="I726" s="15" t="s">
        <v>51</v>
      </c>
      <c r="J726" s="17">
        <v>140</v>
      </c>
      <c r="K726" s="15" t="s">
        <v>187</v>
      </c>
      <c r="L726" s="29" t="s">
        <v>102</v>
      </c>
      <c r="M726" s="28">
        <v>3</v>
      </c>
      <c r="N726" s="28">
        <v>58</v>
      </c>
      <c r="O726" s="29" t="s">
        <v>107</v>
      </c>
      <c r="P726" s="16">
        <v>91</v>
      </c>
      <c r="Q726" s="16">
        <v>100</v>
      </c>
      <c r="R726" s="15" t="s">
        <v>51</v>
      </c>
      <c r="S726" s="16">
        <v>62</v>
      </c>
      <c r="T726" s="15" t="s">
        <v>135</v>
      </c>
      <c r="U726">
        <f t="shared" si="11"/>
        <v>0.8726666666666667</v>
      </c>
    </row>
    <row r="727" spans="1:21" x14ac:dyDescent="0.3">
      <c r="A727" s="14">
        <v>42370</v>
      </c>
      <c r="B727" s="15" t="s">
        <v>45</v>
      </c>
      <c r="C727" s="15" t="s">
        <v>46</v>
      </c>
      <c r="D727" s="15" t="s">
        <v>47</v>
      </c>
      <c r="E727" s="16">
        <v>170</v>
      </c>
      <c r="F727" s="17">
        <v>112</v>
      </c>
      <c r="G727" s="17">
        <v>0</v>
      </c>
      <c r="H727" s="17">
        <v>52</v>
      </c>
      <c r="I727" s="15" t="s">
        <v>380</v>
      </c>
      <c r="J727" s="17">
        <v>173</v>
      </c>
      <c r="K727" s="15" t="s">
        <v>201</v>
      </c>
      <c r="L727" s="27">
        <v>19</v>
      </c>
      <c r="M727" s="28">
        <v>17</v>
      </c>
      <c r="N727" s="28">
        <v>156</v>
      </c>
      <c r="O727" s="29" t="s">
        <v>347</v>
      </c>
      <c r="P727" s="16">
        <v>62</v>
      </c>
      <c r="Q727" s="16">
        <v>95</v>
      </c>
      <c r="R727" s="15" t="s">
        <v>120</v>
      </c>
      <c r="S727" s="16">
        <v>41</v>
      </c>
      <c r="T727" s="15" t="s">
        <v>201</v>
      </c>
      <c r="U727">
        <f t="shared" si="11"/>
        <v>3.3161333333333332</v>
      </c>
    </row>
    <row r="728" spans="1:21" x14ac:dyDescent="0.3">
      <c r="A728" s="14">
        <v>42371</v>
      </c>
      <c r="B728" s="15" t="s">
        <v>45</v>
      </c>
      <c r="C728" s="15" t="s">
        <v>46</v>
      </c>
      <c r="D728" s="15" t="s">
        <v>47</v>
      </c>
      <c r="E728" s="16">
        <v>170</v>
      </c>
      <c r="F728" s="17">
        <v>100</v>
      </c>
      <c r="G728" s="17">
        <v>0</v>
      </c>
      <c r="H728" s="17">
        <v>51</v>
      </c>
      <c r="I728" s="15" t="s">
        <v>740</v>
      </c>
      <c r="J728" s="17">
        <v>150</v>
      </c>
      <c r="K728" s="15" t="s">
        <v>584</v>
      </c>
      <c r="L728" s="27">
        <v>25</v>
      </c>
      <c r="M728" s="28">
        <v>6</v>
      </c>
      <c r="N728" s="28">
        <v>58</v>
      </c>
      <c r="O728" s="29" t="s">
        <v>120</v>
      </c>
      <c r="P728" s="16">
        <v>65</v>
      </c>
      <c r="Q728" s="16">
        <v>93</v>
      </c>
      <c r="R728" s="15" t="s">
        <v>51</v>
      </c>
      <c r="S728" s="16">
        <v>37</v>
      </c>
      <c r="T728" s="15" t="s">
        <v>215</v>
      </c>
      <c r="U728">
        <f t="shared" si="11"/>
        <v>4.3633333333333333</v>
      </c>
    </row>
    <row r="729" spans="1:21" x14ac:dyDescent="0.3">
      <c r="A729" s="14">
        <v>42372</v>
      </c>
      <c r="B729" s="15" t="s">
        <v>45</v>
      </c>
      <c r="C729" s="15" t="s">
        <v>46</v>
      </c>
      <c r="D729" s="15" t="s">
        <v>47</v>
      </c>
      <c r="E729" s="16">
        <v>170</v>
      </c>
      <c r="F729" s="17">
        <v>141</v>
      </c>
      <c r="G729" s="17">
        <v>54</v>
      </c>
      <c r="H729" s="17">
        <v>67</v>
      </c>
      <c r="I729" s="15" t="s">
        <v>115</v>
      </c>
      <c r="J729" s="17">
        <v>215</v>
      </c>
      <c r="K729" s="15" t="s">
        <v>278</v>
      </c>
      <c r="L729" s="27">
        <v>20</v>
      </c>
      <c r="M729" s="28">
        <v>28</v>
      </c>
      <c r="N729" s="28">
        <v>97</v>
      </c>
      <c r="O729" s="29" t="s">
        <v>117</v>
      </c>
      <c r="P729" s="16">
        <v>61</v>
      </c>
      <c r="Q729" s="16">
        <v>93</v>
      </c>
      <c r="R729" s="15" t="s">
        <v>79</v>
      </c>
      <c r="S729" s="16">
        <v>41</v>
      </c>
      <c r="T729" s="15" t="s">
        <v>121</v>
      </c>
      <c r="U729">
        <f t="shared" si="11"/>
        <v>3.4906666666666668</v>
      </c>
    </row>
    <row r="730" spans="1:21" x14ac:dyDescent="0.3">
      <c r="A730" s="14">
        <v>42373</v>
      </c>
      <c r="B730" s="15" t="s">
        <v>45</v>
      </c>
      <c r="C730" s="15" t="s">
        <v>46</v>
      </c>
      <c r="D730" s="15" t="s">
        <v>47</v>
      </c>
      <c r="E730" s="16">
        <v>170</v>
      </c>
      <c r="F730" s="17">
        <v>116</v>
      </c>
      <c r="G730" s="17">
        <v>26</v>
      </c>
      <c r="H730" s="17">
        <v>76</v>
      </c>
      <c r="I730" s="15" t="s">
        <v>100</v>
      </c>
      <c r="J730" s="17">
        <v>155</v>
      </c>
      <c r="K730" s="15" t="s">
        <v>674</v>
      </c>
      <c r="L730" s="27">
        <v>32</v>
      </c>
      <c r="M730" s="28">
        <v>11</v>
      </c>
      <c r="N730" s="28">
        <v>103</v>
      </c>
      <c r="O730" s="29" t="s">
        <v>127</v>
      </c>
      <c r="P730" s="16">
        <v>78</v>
      </c>
      <c r="Q730" s="16">
        <v>91</v>
      </c>
      <c r="R730" s="15" t="s">
        <v>183</v>
      </c>
      <c r="S730" s="16">
        <v>42</v>
      </c>
      <c r="T730" s="15" t="s">
        <v>494</v>
      </c>
      <c r="U730">
        <f t="shared" si="11"/>
        <v>5.5850666666666671</v>
      </c>
    </row>
    <row r="731" spans="1:21" x14ac:dyDescent="0.3">
      <c r="A731" s="14">
        <v>42374</v>
      </c>
      <c r="B731" s="15" t="s">
        <v>45</v>
      </c>
      <c r="C731" s="15" t="s">
        <v>46</v>
      </c>
      <c r="D731" s="15" t="s">
        <v>47</v>
      </c>
      <c r="E731" s="16">
        <v>170</v>
      </c>
      <c r="F731" s="17">
        <v>89</v>
      </c>
      <c r="G731" s="17">
        <v>0</v>
      </c>
      <c r="H731" s="17">
        <v>64</v>
      </c>
      <c r="I731" s="15" t="s">
        <v>741</v>
      </c>
      <c r="J731" s="17">
        <v>114</v>
      </c>
      <c r="K731" s="15" t="s">
        <v>512</v>
      </c>
      <c r="L731" s="27">
        <v>29</v>
      </c>
      <c r="M731" s="28">
        <v>19</v>
      </c>
      <c r="N731" s="28">
        <v>117</v>
      </c>
      <c r="O731" s="29" t="s">
        <v>264</v>
      </c>
      <c r="P731" s="16">
        <v>53</v>
      </c>
      <c r="Q731" s="16">
        <v>84</v>
      </c>
      <c r="R731" s="15" t="s">
        <v>510</v>
      </c>
      <c r="S731" s="16">
        <v>44</v>
      </c>
      <c r="T731" s="15" t="s">
        <v>89</v>
      </c>
      <c r="U731">
        <f t="shared" si="11"/>
        <v>5.0614666666666661</v>
      </c>
    </row>
    <row r="732" spans="1:21" x14ac:dyDescent="0.3">
      <c r="A732" s="14">
        <v>42375</v>
      </c>
      <c r="B732" s="15" t="s">
        <v>45</v>
      </c>
      <c r="C732" s="15" t="s">
        <v>46</v>
      </c>
      <c r="D732" s="15" t="s">
        <v>47</v>
      </c>
      <c r="E732" s="16">
        <v>170</v>
      </c>
      <c r="F732" s="17">
        <v>117</v>
      </c>
      <c r="G732" s="17">
        <v>6</v>
      </c>
      <c r="H732" s="17">
        <v>76</v>
      </c>
      <c r="I732" s="15" t="s">
        <v>742</v>
      </c>
      <c r="J732" s="17">
        <v>158</v>
      </c>
      <c r="K732" s="15" t="s">
        <v>743</v>
      </c>
      <c r="L732" s="27">
        <v>28</v>
      </c>
      <c r="M732" s="28">
        <v>17</v>
      </c>
      <c r="N732" s="28">
        <v>128</v>
      </c>
      <c r="O732" s="29" t="s">
        <v>258</v>
      </c>
      <c r="P732" s="16">
        <v>50</v>
      </c>
      <c r="Q732" s="16">
        <v>81</v>
      </c>
      <c r="R732" s="15" t="s">
        <v>100</v>
      </c>
      <c r="S732" s="16">
        <v>46</v>
      </c>
      <c r="T732" s="15" t="s">
        <v>51</v>
      </c>
      <c r="U732">
        <f t="shared" si="11"/>
        <v>4.8869333333333334</v>
      </c>
    </row>
    <row r="733" spans="1:21" x14ac:dyDescent="0.3">
      <c r="A733" s="14">
        <v>42376</v>
      </c>
      <c r="B733" s="15" t="s">
        <v>45</v>
      </c>
      <c r="C733" s="15" t="s">
        <v>46</v>
      </c>
      <c r="D733" s="15" t="s">
        <v>47</v>
      </c>
      <c r="E733" s="16">
        <v>170</v>
      </c>
      <c r="F733" s="17">
        <v>140</v>
      </c>
      <c r="G733" s="17">
        <v>116</v>
      </c>
      <c r="H733" s="17">
        <v>68</v>
      </c>
      <c r="I733" s="15" t="s">
        <v>407</v>
      </c>
      <c r="J733" s="17">
        <v>213</v>
      </c>
      <c r="K733" s="15" t="s">
        <v>744</v>
      </c>
      <c r="L733" s="27">
        <v>22</v>
      </c>
      <c r="M733" s="28">
        <v>8</v>
      </c>
      <c r="N733" s="28">
        <v>139</v>
      </c>
      <c r="O733" s="29" t="s">
        <v>280</v>
      </c>
      <c r="P733" s="16">
        <v>77</v>
      </c>
      <c r="Q733" s="16">
        <v>100</v>
      </c>
      <c r="R733" s="15" t="s">
        <v>51</v>
      </c>
      <c r="S733" s="16">
        <v>42</v>
      </c>
      <c r="T733" s="15" t="s">
        <v>74</v>
      </c>
      <c r="U733">
        <f t="shared" si="11"/>
        <v>3.8397333333333332</v>
      </c>
    </row>
    <row r="734" spans="1:21" x14ac:dyDescent="0.3">
      <c r="A734" s="14">
        <v>42377</v>
      </c>
      <c r="B734" s="15" t="s">
        <v>45</v>
      </c>
      <c r="C734" s="15" t="s">
        <v>46</v>
      </c>
      <c r="D734" s="15" t="s">
        <v>47</v>
      </c>
      <c r="E734" s="16">
        <v>170</v>
      </c>
      <c r="F734" s="17">
        <v>104</v>
      </c>
      <c r="G734" s="17">
        <v>102</v>
      </c>
      <c r="H734" s="17">
        <v>87</v>
      </c>
      <c r="I734" s="15" t="s">
        <v>745</v>
      </c>
      <c r="J734" s="17">
        <v>122</v>
      </c>
      <c r="K734" s="15" t="s">
        <v>229</v>
      </c>
      <c r="L734" s="27">
        <v>28</v>
      </c>
      <c r="M734" s="28">
        <v>0</v>
      </c>
      <c r="N734" s="28">
        <v>72</v>
      </c>
      <c r="O734" s="29" t="s">
        <v>120</v>
      </c>
      <c r="P734" s="16">
        <v>95</v>
      </c>
      <c r="Q734" s="16">
        <v>100</v>
      </c>
      <c r="R734" s="15" t="s">
        <v>51</v>
      </c>
      <c r="S734" s="16">
        <v>88</v>
      </c>
      <c r="T734" s="15" t="s">
        <v>51</v>
      </c>
      <c r="U734">
        <f t="shared" si="11"/>
        <v>4.8869333333333334</v>
      </c>
    </row>
    <row r="735" spans="1:21" x14ac:dyDescent="0.3">
      <c r="A735" s="14">
        <v>42378</v>
      </c>
      <c r="B735" s="15" t="s">
        <v>45</v>
      </c>
      <c r="C735" s="15" t="s">
        <v>46</v>
      </c>
      <c r="D735" s="15" t="s">
        <v>47</v>
      </c>
      <c r="E735" s="16">
        <v>170</v>
      </c>
      <c r="F735" s="17">
        <v>118</v>
      </c>
      <c r="G735" s="17">
        <v>112</v>
      </c>
      <c r="H735" s="17">
        <v>72</v>
      </c>
      <c r="I735" s="15" t="s">
        <v>280</v>
      </c>
      <c r="J735" s="17">
        <v>165</v>
      </c>
      <c r="K735" s="15" t="s">
        <v>544</v>
      </c>
      <c r="L735" s="27">
        <v>20</v>
      </c>
      <c r="M735" s="28">
        <v>28</v>
      </c>
      <c r="N735" s="28">
        <v>108</v>
      </c>
      <c r="O735" s="29" t="s">
        <v>128</v>
      </c>
      <c r="P735" s="16">
        <v>68</v>
      </c>
      <c r="Q735" s="16">
        <v>100</v>
      </c>
      <c r="R735" s="15" t="s">
        <v>124</v>
      </c>
      <c r="S735" s="16">
        <v>44</v>
      </c>
      <c r="T735" s="15" t="s">
        <v>215</v>
      </c>
      <c r="U735">
        <f t="shared" si="11"/>
        <v>3.4906666666666668</v>
      </c>
    </row>
    <row r="736" spans="1:21" x14ac:dyDescent="0.3">
      <c r="A736" s="14">
        <v>42379</v>
      </c>
      <c r="B736" s="15" t="s">
        <v>45</v>
      </c>
      <c r="C736" s="15" t="s">
        <v>46</v>
      </c>
      <c r="D736" s="15" t="s">
        <v>47</v>
      </c>
      <c r="E736" s="16">
        <v>170</v>
      </c>
      <c r="F736" s="17">
        <v>96</v>
      </c>
      <c r="G736" s="17">
        <v>106</v>
      </c>
      <c r="H736" s="17">
        <v>74</v>
      </c>
      <c r="I736" s="15" t="s">
        <v>177</v>
      </c>
      <c r="J736" s="17">
        <v>119</v>
      </c>
      <c r="K736" s="15" t="s">
        <v>550</v>
      </c>
      <c r="L736" s="27">
        <v>20</v>
      </c>
      <c r="M736" s="28">
        <v>17</v>
      </c>
      <c r="N736" s="28">
        <v>108</v>
      </c>
      <c r="O736" s="29" t="s">
        <v>280</v>
      </c>
      <c r="P736" s="16">
        <v>83</v>
      </c>
      <c r="Q736" s="16">
        <v>99</v>
      </c>
      <c r="R736" s="15" t="s">
        <v>51</v>
      </c>
      <c r="S736" s="16">
        <v>67</v>
      </c>
      <c r="T736" s="15" t="s">
        <v>163</v>
      </c>
      <c r="U736">
        <f t="shared" si="11"/>
        <v>3.4906666666666668</v>
      </c>
    </row>
    <row r="737" spans="1:21" x14ac:dyDescent="0.3">
      <c r="A737" s="14">
        <v>42380</v>
      </c>
      <c r="B737" s="15" t="s">
        <v>45</v>
      </c>
      <c r="C737" s="15" t="s">
        <v>46</v>
      </c>
      <c r="D737" s="15" t="s">
        <v>47</v>
      </c>
      <c r="E737" s="16">
        <v>170</v>
      </c>
      <c r="F737" s="17">
        <v>107</v>
      </c>
      <c r="G737" s="17">
        <v>0</v>
      </c>
      <c r="H737" s="17">
        <v>67</v>
      </c>
      <c r="I737" s="15" t="s">
        <v>648</v>
      </c>
      <c r="J737" s="17">
        <v>147</v>
      </c>
      <c r="K737" s="15" t="s">
        <v>248</v>
      </c>
      <c r="L737" s="27">
        <v>31</v>
      </c>
      <c r="M737" s="28">
        <v>28</v>
      </c>
      <c r="N737" s="28">
        <v>150</v>
      </c>
      <c r="O737" s="29" t="s">
        <v>189</v>
      </c>
      <c r="P737" s="16">
        <v>44</v>
      </c>
      <c r="Q737" s="16">
        <v>99</v>
      </c>
      <c r="R737" s="15" t="s">
        <v>80</v>
      </c>
      <c r="S737" s="16">
        <v>31</v>
      </c>
      <c r="T737" s="15" t="s">
        <v>91</v>
      </c>
      <c r="U737">
        <f t="shared" si="11"/>
        <v>5.4105333333333334</v>
      </c>
    </row>
    <row r="738" spans="1:21" x14ac:dyDescent="0.3">
      <c r="A738" s="14">
        <v>42381</v>
      </c>
      <c r="B738" s="15" t="s">
        <v>45</v>
      </c>
      <c r="C738" s="15" t="s">
        <v>46</v>
      </c>
      <c r="D738" s="15" t="s">
        <v>47</v>
      </c>
      <c r="E738" s="16">
        <v>170</v>
      </c>
      <c r="F738" s="17">
        <v>81</v>
      </c>
      <c r="G738" s="17">
        <v>14</v>
      </c>
      <c r="H738" s="17">
        <v>36</v>
      </c>
      <c r="I738" s="15" t="s">
        <v>100</v>
      </c>
      <c r="J738" s="17">
        <v>126</v>
      </c>
      <c r="K738" s="15" t="s">
        <v>324</v>
      </c>
      <c r="L738" s="27">
        <v>28</v>
      </c>
      <c r="M738" s="28">
        <v>19</v>
      </c>
      <c r="N738" s="28">
        <v>89</v>
      </c>
      <c r="O738" s="29" t="s">
        <v>264</v>
      </c>
      <c r="P738" s="16">
        <v>72</v>
      </c>
      <c r="Q738" s="16">
        <v>97</v>
      </c>
      <c r="R738" s="15" t="s">
        <v>51</v>
      </c>
      <c r="S738" s="16">
        <v>47</v>
      </c>
      <c r="T738" s="15" t="s">
        <v>146</v>
      </c>
      <c r="U738">
        <f t="shared" si="11"/>
        <v>4.8869333333333334</v>
      </c>
    </row>
    <row r="739" spans="1:21" x14ac:dyDescent="0.3">
      <c r="A739" s="14">
        <v>42382</v>
      </c>
      <c r="B739" s="15" t="s">
        <v>45</v>
      </c>
      <c r="C739" s="15" t="s">
        <v>46</v>
      </c>
      <c r="D739" s="15" t="s">
        <v>47</v>
      </c>
      <c r="E739" s="16">
        <v>170</v>
      </c>
      <c r="F739" s="17">
        <v>92</v>
      </c>
      <c r="G739" s="17">
        <v>130</v>
      </c>
      <c r="H739" s="17">
        <v>29</v>
      </c>
      <c r="I739" s="15" t="s">
        <v>746</v>
      </c>
      <c r="J739" s="17">
        <v>155</v>
      </c>
      <c r="K739" s="15" t="s">
        <v>62</v>
      </c>
      <c r="L739" s="27">
        <v>14</v>
      </c>
      <c r="M739" s="28">
        <v>3</v>
      </c>
      <c r="N739" s="28">
        <v>117</v>
      </c>
      <c r="O739" s="29" t="s">
        <v>355</v>
      </c>
      <c r="P739" s="16">
        <v>84</v>
      </c>
      <c r="Q739" s="16">
        <v>94</v>
      </c>
      <c r="R739" s="15" t="s">
        <v>543</v>
      </c>
      <c r="S739" s="16">
        <v>53</v>
      </c>
      <c r="T739" s="15" t="s">
        <v>162</v>
      </c>
      <c r="U739">
        <f t="shared" si="11"/>
        <v>2.4434666666666667</v>
      </c>
    </row>
    <row r="740" spans="1:21" x14ac:dyDescent="0.3">
      <c r="A740" s="14">
        <v>42383</v>
      </c>
      <c r="B740" s="15" t="s">
        <v>45</v>
      </c>
      <c r="C740" s="15" t="s">
        <v>46</v>
      </c>
      <c r="D740" s="15" t="s">
        <v>47</v>
      </c>
      <c r="E740" s="16">
        <v>170</v>
      </c>
      <c r="F740" s="17">
        <v>112</v>
      </c>
      <c r="G740" s="17">
        <v>250</v>
      </c>
      <c r="H740" s="17">
        <v>65</v>
      </c>
      <c r="I740" s="15" t="s">
        <v>640</v>
      </c>
      <c r="J740" s="17">
        <v>158</v>
      </c>
      <c r="K740" s="15" t="s">
        <v>51</v>
      </c>
      <c r="L740" s="27">
        <v>12</v>
      </c>
      <c r="M740" s="28">
        <v>8</v>
      </c>
      <c r="N740" s="28">
        <v>89</v>
      </c>
      <c r="O740" s="29" t="s">
        <v>286</v>
      </c>
      <c r="P740" s="16">
        <v>95</v>
      </c>
      <c r="Q740" s="16">
        <v>99</v>
      </c>
      <c r="R740" s="15" t="s">
        <v>51</v>
      </c>
      <c r="S740" s="16">
        <v>52</v>
      </c>
      <c r="T740" s="15" t="s">
        <v>70</v>
      </c>
      <c r="U740">
        <f t="shared" si="11"/>
        <v>2.0943999999999998</v>
      </c>
    </row>
    <row r="741" spans="1:21" x14ac:dyDescent="0.3">
      <c r="A741" s="14">
        <v>42384</v>
      </c>
      <c r="B741" s="15" t="s">
        <v>45</v>
      </c>
      <c r="C741" s="15" t="s">
        <v>46</v>
      </c>
      <c r="D741" s="15" t="s">
        <v>47</v>
      </c>
      <c r="E741" s="16">
        <v>170</v>
      </c>
      <c r="F741" s="17">
        <v>50</v>
      </c>
      <c r="G741" s="17">
        <v>42</v>
      </c>
      <c r="H741" s="17">
        <v>24</v>
      </c>
      <c r="I741" s="15" t="s">
        <v>627</v>
      </c>
      <c r="J741" s="17">
        <v>75</v>
      </c>
      <c r="K741" s="15" t="s">
        <v>133</v>
      </c>
      <c r="L741" s="29" t="s">
        <v>263</v>
      </c>
      <c r="M741" s="28">
        <v>3</v>
      </c>
      <c r="N741" s="28">
        <v>39</v>
      </c>
      <c r="O741" s="29" t="s">
        <v>747</v>
      </c>
      <c r="P741" s="16">
        <v>92</v>
      </c>
      <c r="Q741" s="16">
        <v>100</v>
      </c>
      <c r="R741" s="15" t="s">
        <v>51</v>
      </c>
      <c r="S741" s="16">
        <v>84</v>
      </c>
      <c r="T741" s="15" t="s">
        <v>215</v>
      </c>
      <c r="U741">
        <f t="shared" si="11"/>
        <v>0.17453333333333335</v>
      </c>
    </row>
    <row r="742" spans="1:21" x14ac:dyDescent="0.3">
      <c r="A742" s="14">
        <v>42385</v>
      </c>
      <c r="B742" s="15" t="s">
        <v>45</v>
      </c>
      <c r="C742" s="15" t="s">
        <v>46</v>
      </c>
      <c r="D742" s="15" t="s">
        <v>47</v>
      </c>
      <c r="E742" s="16">
        <v>170</v>
      </c>
      <c r="F742" s="17">
        <v>80</v>
      </c>
      <c r="G742" s="17">
        <v>0</v>
      </c>
      <c r="H742" s="17">
        <v>26</v>
      </c>
      <c r="I742" s="15" t="s">
        <v>51</v>
      </c>
      <c r="J742" s="17">
        <v>135</v>
      </c>
      <c r="K742" s="15" t="s">
        <v>748</v>
      </c>
      <c r="L742" s="27" t="s">
        <v>1194</v>
      </c>
      <c r="M742" s="28">
        <v>3</v>
      </c>
      <c r="N742" s="28">
        <v>33</v>
      </c>
      <c r="O742" s="29" t="s">
        <v>51</v>
      </c>
      <c r="P742" s="16">
        <v>83</v>
      </c>
      <c r="Q742" s="16">
        <v>100</v>
      </c>
      <c r="R742" s="15" t="s">
        <v>51</v>
      </c>
      <c r="S742" s="16">
        <v>48</v>
      </c>
      <c r="T742" s="15" t="s">
        <v>52</v>
      </c>
      <c r="U742" t="e">
        <f t="shared" si="11"/>
        <v>#VALUE!</v>
      </c>
    </row>
    <row r="743" spans="1:21" x14ac:dyDescent="0.3">
      <c r="A743" s="14">
        <v>42386</v>
      </c>
      <c r="B743" s="15" t="s">
        <v>45</v>
      </c>
      <c r="C743" s="15" t="s">
        <v>46</v>
      </c>
      <c r="D743" s="15" t="s">
        <v>47</v>
      </c>
      <c r="E743" s="16">
        <v>170</v>
      </c>
      <c r="F743" s="17">
        <v>68</v>
      </c>
      <c r="G743" s="17">
        <v>40</v>
      </c>
      <c r="H743" s="17">
        <v>27</v>
      </c>
      <c r="I743" s="15" t="s">
        <v>405</v>
      </c>
      <c r="J743" s="17">
        <v>109</v>
      </c>
      <c r="K743" s="15" t="s">
        <v>187</v>
      </c>
      <c r="L743" s="27">
        <v>24</v>
      </c>
      <c r="M743" s="28">
        <v>3</v>
      </c>
      <c r="N743" s="28">
        <v>36</v>
      </c>
      <c r="O743" s="29" t="s">
        <v>345</v>
      </c>
      <c r="P743" s="16">
        <v>86</v>
      </c>
      <c r="Q743" s="16">
        <v>100</v>
      </c>
      <c r="R743" s="15" t="s">
        <v>51</v>
      </c>
      <c r="S743" s="16">
        <v>63</v>
      </c>
      <c r="T743" s="15" t="s">
        <v>135</v>
      </c>
      <c r="U743">
        <f t="shared" si="11"/>
        <v>4.1887999999999996</v>
      </c>
    </row>
    <row r="744" spans="1:21" x14ac:dyDescent="0.3">
      <c r="A744" s="14">
        <v>42387</v>
      </c>
      <c r="B744" s="15" t="s">
        <v>45</v>
      </c>
      <c r="C744" s="15" t="s">
        <v>46</v>
      </c>
      <c r="D744" s="15" t="s">
        <v>47</v>
      </c>
      <c r="E744" s="16">
        <v>170</v>
      </c>
      <c r="F744" s="17">
        <v>90</v>
      </c>
      <c r="G744" s="17">
        <v>32</v>
      </c>
      <c r="H744" s="17">
        <v>53</v>
      </c>
      <c r="I744" s="15" t="s">
        <v>637</v>
      </c>
      <c r="J744" s="17">
        <v>126</v>
      </c>
      <c r="K744" s="15" t="s">
        <v>146</v>
      </c>
      <c r="L744" s="27" t="s">
        <v>1194</v>
      </c>
      <c r="M744" s="28">
        <v>17</v>
      </c>
      <c r="N744" s="28">
        <v>89</v>
      </c>
      <c r="O744" s="29" t="s">
        <v>51</v>
      </c>
      <c r="P744" s="16">
        <v>78</v>
      </c>
      <c r="Q744" s="16">
        <v>100</v>
      </c>
      <c r="R744" s="15" t="s">
        <v>51</v>
      </c>
      <c r="S744" s="16">
        <v>51</v>
      </c>
      <c r="T744" s="15" t="s">
        <v>146</v>
      </c>
      <c r="U744" t="e">
        <f t="shared" si="11"/>
        <v>#VALUE!</v>
      </c>
    </row>
    <row r="745" spans="1:21" x14ac:dyDescent="0.3">
      <c r="A745" s="14">
        <v>42388</v>
      </c>
      <c r="B745" s="15" t="s">
        <v>45</v>
      </c>
      <c r="C745" s="15" t="s">
        <v>46</v>
      </c>
      <c r="D745" s="15" t="s">
        <v>47</v>
      </c>
      <c r="E745" s="16">
        <v>170</v>
      </c>
      <c r="F745" s="17">
        <v>78</v>
      </c>
      <c r="G745" s="17">
        <v>0</v>
      </c>
      <c r="H745" s="17">
        <v>23</v>
      </c>
      <c r="I745" s="15" t="s">
        <v>725</v>
      </c>
      <c r="J745" s="17">
        <v>132</v>
      </c>
      <c r="K745" s="15" t="s">
        <v>749</v>
      </c>
      <c r="L745" s="27" t="s">
        <v>1194</v>
      </c>
      <c r="M745" s="28">
        <v>0</v>
      </c>
      <c r="N745" s="28">
        <v>33</v>
      </c>
      <c r="O745" s="29" t="s">
        <v>51</v>
      </c>
      <c r="P745" s="16">
        <v>76</v>
      </c>
      <c r="Q745" s="16">
        <v>98</v>
      </c>
      <c r="R745" s="15" t="s">
        <v>107</v>
      </c>
      <c r="S745" s="16">
        <v>49</v>
      </c>
      <c r="T745" s="15" t="s">
        <v>64</v>
      </c>
      <c r="U745" t="e">
        <f t="shared" si="11"/>
        <v>#VALUE!</v>
      </c>
    </row>
    <row r="746" spans="1:21" x14ac:dyDescent="0.3">
      <c r="A746" s="14">
        <v>42389</v>
      </c>
      <c r="B746" s="15" t="s">
        <v>45</v>
      </c>
      <c r="C746" s="15" t="s">
        <v>46</v>
      </c>
      <c r="D746" s="15" t="s">
        <v>47</v>
      </c>
      <c r="E746" s="16">
        <v>170</v>
      </c>
      <c r="F746" s="17">
        <v>100</v>
      </c>
      <c r="G746" s="17">
        <v>0</v>
      </c>
      <c r="H746" s="17">
        <v>20</v>
      </c>
      <c r="I746" s="15" t="s">
        <v>719</v>
      </c>
      <c r="J746" s="17">
        <v>179</v>
      </c>
      <c r="K746" s="15" t="s">
        <v>696</v>
      </c>
      <c r="L746" s="29" t="s">
        <v>132</v>
      </c>
      <c r="M746" s="28">
        <v>0</v>
      </c>
      <c r="N746" s="28">
        <v>61</v>
      </c>
      <c r="O746" s="29" t="s">
        <v>750</v>
      </c>
      <c r="P746" s="16">
        <v>74</v>
      </c>
      <c r="Q746" s="16">
        <v>97</v>
      </c>
      <c r="R746" s="15" t="s">
        <v>51</v>
      </c>
      <c r="S746" s="16">
        <v>37</v>
      </c>
      <c r="T746" s="15" t="s">
        <v>158</v>
      </c>
      <c r="U746">
        <f t="shared" si="11"/>
        <v>1.3962666666666668</v>
      </c>
    </row>
    <row r="747" spans="1:21" x14ac:dyDescent="0.3">
      <c r="A747" s="14">
        <v>42390</v>
      </c>
      <c r="B747" s="15" t="s">
        <v>45</v>
      </c>
      <c r="C747" s="15" t="s">
        <v>46</v>
      </c>
      <c r="D747" s="15" t="s">
        <v>47</v>
      </c>
      <c r="E747" s="16">
        <v>170</v>
      </c>
      <c r="F747" s="17">
        <v>122</v>
      </c>
      <c r="G747" s="17">
        <v>14</v>
      </c>
      <c r="H747" s="17">
        <v>43</v>
      </c>
      <c r="I747" s="15" t="s">
        <v>751</v>
      </c>
      <c r="J747" s="17">
        <v>201</v>
      </c>
      <c r="K747" s="15" t="s">
        <v>94</v>
      </c>
      <c r="L747" s="29" t="s">
        <v>533</v>
      </c>
      <c r="M747" s="28">
        <v>8</v>
      </c>
      <c r="N747" s="28">
        <v>61</v>
      </c>
      <c r="O747" s="29" t="s">
        <v>376</v>
      </c>
      <c r="P747" s="16">
        <v>77</v>
      </c>
      <c r="Q747" s="16">
        <v>99</v>
      </c>
      <c r="R747" s="15" t="s">
        <v>650</v>
      </c>
      <c r="S747" s="16">
        <v>47</v>
      </c>
      <c r="T747" s="15" t="s">
        <v>52</v>
      </c>
      <c r="U747">
        <f t="shared" si="11"/>
        <v>1.2217333333333333</v>
      </c>
    </row>
    <row r="748" spans="1:21" x14ac:dyDescent="0.3">
      <c r="A748" s="14">
        <v>42391</v>
      </c>
      <c r="B748" s="15" t="s">
        <v>45</v>
      </c>
      <c r="C748" s="15" t="s">
        <v>46</v>
      </c>
      <c r="D748" s="15" t="s">
        <v>47</v>
      </c>
      <c r="E748" s="16">
        <v>170</v>
      </c>
      <c r="F748" s="17">
        <v>135</v>
      </c>
      <c r="G748" s="17">
        <v>54</v>
      </c>
      <c r="H748" s="17">
        <v>99</v>
      </c>
      <c r="I748" s="15" t="s">
        <v>231</v>
      </c>
      <c r="J748" s="17">
        <v>171</v>
      </c>
      <c r="K748" s="15" t="s">
        <v>508</v>
      </c>
      <c r="L748" s="29" t="s">
        <v>401</v>
      </c>
      <c r="M748" s="28">
        <v>8</v>
      </c>
      <c r="N748" s="28">
        <v>33</v>
      </c>
      <c r="O748" s="29" t="s">
        <v>104</v>
      </c>
      <c r="P748" s="16">
        <v>93</v>
      </c>
      <c r="Q748" s="16">
        <v>100</v>
      </c>
      <c r="R748" s="15" t="s">
        <v>51</v>
      </c>
      <c r="S748" s="16">
        <v>79</v>
      </c>
      <c r="T748" s="15" t="s">
        <v>94</v>
      </c>
      <c r="U748">
        <f t="shared" si="11"/>
        <v>1.0471999999999999</v>
      </c>
    </row>
    <row r="749" spans="1:21" x14ac:dyDescent="0.3">
      <c r="A749" s="14">
        <v>42392</v>
      </c>
      <c r="B749" s="15" t="s">
        <v>45</v>
      </c>
      <c r="C749" s="15" t="s">
        <v>46</v>
      </c>
      <c r="D749" s="15" t="s">
        <v>47</v>
      </c>
      <c r="E749" s="16">
        <v>170</v>
      </c>
      <c r="F749" s="17">
        <v>145</v>
      </c>
      <c r="G749" s="17">
        <v>0</v>
      </c>
      <c r="H749" s="17">
        <v>85</v>
      </c>
      <c r="I749" s="15" t="s">
        <v>356</v>
      </c>
      <c r="J749" s="17">
        <v>205</v>
      </c>
      <c r="K749" s="15" t="s">
        <v>262</v>
      </c>
      <c r="L749" s="29" t="s">
        <v>401</v>
      </c>
      <c r="M749" s="28">
        <v>3</v>
      </c>
      <c r="N749" s="28">
        <v>36</v>
      </c>
      <c r="O749" s="29" t="s">
        <v>171</v>
      </c>
      <c r="P749" s="16">
        <v>87</v>
      </c>
      <c r="Q749" s="16">
        <v>100</v>
      </c>
      <c r="R749" s="15" t="s">
        <v>51</v>
      </c>
      <c r="S749" s="16">
        <v>65</v>
      </c>
      <c r="T749" s="15" t="s">
        <v>91</v>
      </c>
      <c r="U749">
        <f t="shared" si="11"/>
        <v>1.0471999999999999</v>
      </c>
    </row>
    <row r="750" spans="1:21" x14ac:dyDescent="0.3">
      <c r="A750" s="14">
        <v>42393</v>
      </c>
      <c r="B750" s="15" t="s">
        <v>45</v>
      </c>
      <c r="C750" s="15" t="s">
        <v>46</v>
      </c>
      <c r="D750" s="15" t="s">
        <v>47</v>
      </c>
      <c r="E750" s="16">
        <v>170</v>
      </c>
      <c r="F750" s="17">
        <v>154</v>
      </c>
      <c r="G750" s="17">
        <v>0</v>
      </c>
      <c r="H750" s="17">
        <v>61</v>
      </c>
      <c r="I750" s="15" t="s">
        <v>752</v>
      </c>
      <c r="J750" s="17">
        <v>247</v>
      </c>
      <c r="K750" s="15" t="s">
        <v>603</v>
      </c>
      <c r="L750" s="27">
        <v>23</v>
      </c>
      <c r="M750" s="28">
        <v>14</v>
      </c>
      <c r="N750" s="28">
        <v>144</v>
      </c>
      <c r="O750" s="29" t="s">
        <v>129</v>
      </c>
      <c r="P750" s="16">
        <v>64</v>
      </c>
      <c r="Q750" s="16">
        <v>100</v>
      </c>
      <c r="R750" s="15" t="s">
        <v>51</v>
      </c>
      <c r="S750" s="16">
        <v>32</v>
      </c>
      <c r="T750" s="15" t="s">
        <v>61</v>
      </c>
      <c r="U750">
        <f t="shared" si="11"/>
        <v>4.0142666666666669</v>
      </c>
    </row>
    <row r="751" spans="1:21" x14ac:dyDescent="0.3">
      <c r="A751" s="14">
        <v>42394</v>
      </c>
      <c r="B751" s="15" t="s">
        <v>45</v>
      </c>
      <c r="C751" s="15" t="s">
        <v>46</v>
      </c>
      <c r="D751" s="15" t="s">
        <v>47</v>
      </c>
      <c r="E751" s="16">
        <v>170</v>
      </c>
      <c r="F751" s="17">
        <v>164</v>
      </c>
      <c r="G751" s="17">
        <v>12</v>
      </c>
      <c r="H751" s="17">
        <v>113</v>
      </c>
      <c r="I751" s="15" t="s">
        <v>62</v>
      </c>
      <c r="J751" s="17">
        <v>214</v>
      </c>
      <c r="K751" s="15" t="s">
        <v>198</v>
      </c>
      <c r="L751" s="27">
        <v>19</v>
      </c>
      <c r="M751" s="28">
        <v>22</v>
      </c>
      <c r="N751" s="28">
        <v>108</v>
      </c>
      <c r="O751" s="29" t="s">
        <v>494</v>
      </c>
      <c r="P751" s="16">
        <v>65</v>
      </c>
      <c r="Q751" s="16">
        <v>97</v>
      </c>
      <c r="R751" s="15" t="s">
        <v>88</v>
      </c>
      <c r="S751" s="16">
        <v>41</v>
      </c>
      <c r="T751" s="15" t="s">
        <v>85</v>
      </c>
      <c r="U751">
        <f t="shared" si="11"/>
        <v>3.3161333333333332</v>
      </c>
    </row>
    <row r="752" spans="1:21" x14ac:dyDescent="0.3">
      <c r="A752" s="14">
        <v>42395</v>
      </c>
      <c r="B752" s="15" t="s">
        <v>45</v>
      </c>
      <c r="C752" s="15" t="s">
        <v>46</v>
      </c>
      <c r="D752" s="15" t="s">
        <v>47</v>
      </c>
      <c r="E752" s="16">
        <v>170</v>
      </c>
      <c r="F752" s="17">
        <v>120</v>
      </c>
      <c r="G752" s="17">
        <v>2</v>
      </c>
      <c r="H752" s="17">
        <v>76</v>
      </c>
      <c r="I752" s="15" t="s">
        <v>501</v>
      </c>
      <c r="J752" s="17">
        <v>165</v>
      </c>
      <c r="K752" s="15" t="s">
        <v>535</v>
      </c>
      <c r="L752" s="29" t="s">
        <v>263</v>
      </c>
      <c r="M752" s="28">
        <v>6</v>
      </c>
      <c r="N752" s="28">
        <v>47</v>
      </c>
      <c r="O752" s="29" t="s">
        <v>113</v>
      </c>
      <c r="P752" s="16">
        <v>87</v>
      </c>
      <c r="Q752" s="16">
        <v>100</v>
      </c>
      <c r="R752" s="15" t="s">
        <v>51</v>
      </c>
      <c r="S752" s="16">
        <v>65</v>
      </c>
      <c r="T752" s="15" t="s">
        <v>135</v>
      </c>
      <c r="U752">
        <f t="shared" si="11"/>
        <v>0.17453333333333335</v>
      </c>
    </row>
    <row r="753" spans="1:21" x14ac:dyDescent="0.3">
      <c r="A753" s="14">
        <v>42396</v>
      </c>
      <c r="B753" s="15" t="s">
        <v>45</v>
      </c>
      <c r="C753" s="15" t="s">
        <v>46</v>
      </c>
      <c r="D753" s="15" t="s">
        <v>47</v>
      </c>
      <c r="E753" s="16">
        <v>170</v>
      </c>
      <c r="F753" s="17">
        <v>135</v>
      </c>
      <c r="G753" s="17">
        <v>2</v>
      </c>
      <c r="H753" s="17">
        <v>76</v>
      </c>
      <c r="I753" s="15" t="s">
        <v>669</v>
      </c>
      <c r="J753" s="17">
        <v>194</v>
      </c>
      <c r="K753" s="15" t="s">
        <v>466</v>
      </c>
      <c r="L753" s="27">
        <v>22</v>
      </c>
      <c r="M753" s="28">
        <v>17</v>
      </c>
      <c r="N753" s="28">
        <v>111</v>
      </c>
      <c r="O753" s="29" t="s">
        <v>51</v>
      </c>
      <c r="P753" s="16">
        <v>61</v>
      </c>
      <c r="Q753" s="16">
        <v>100</v>
      </c>
      <c r="R753" s="15" t="s">
        <v>51</v>
      </c>
      <c r="S753" s="16">
        <v>39</v>
      </c>
      <c r="T753" s="15" t="s">
        <v>146</v>
      </c>
      <c r="U753">
        <f t="shared" si="11"/>
        <v>3.8397333333333332</v>
      </c>
    </row>
    <row r="754" spans="1:21" x14ac:dyDescent="0.3">
      <c r="A754" s="14">
        <v>42397</v>
      </c>
      <c r="B754" s="15" t="s">
        <v>45</v>
      </c>
      <c r="C754" s="15" t="s">
        <v>46</v>
      </c>
      <c r="D754" s="15" t="s">
        <v>47</v>
      </c>
      <c r="E754" s="16">
        <v>170</v>
      </c>
      <c r="F754" s="17">
        <v>122</v>
      </c>
      <c r="G754" s="17">
        <v>272</v>
      </c>
      <c r="H754" s="17">
        <v>87</v>
      </c>
      <c r="I754" s="15" t="s">
        <v>573</v>
      </c>
      <c r="J754" s="17">
        <v>158</v>
      </c>
      <c r="K754" s="15" t="s">
        <v>753</v>
      </c>
      <c r="L754" s="27">
        <v>23</v>
      </c>
      <c r="M754" s="28">
        <v>8</v>
      </c>
      <c r="N754" s="28">
        <v>81</v>
      </c>
      <c r="O754" s="29" t="s">
        <v>70</v>
      </c>
      <c r="P754" s="16">
        <v>92</v>
      </c>
      <c r="Q754" s="16">
        <v>98</v>
      </c>
      <c r="R754" s="15" t="s">
        <v>56</v>
      </c>
      <c r="S754" s="16">
        <v>41</v>
      </c>
      <c r="T754" s="15" t="s">
        <v>80</v>
      </c>
      <c r="U754">
        <f t="shared" si="11"/>
        <v>4.0142666666666669</v>
      </c>
    </row>
    <row r="755" spans="1:21" x14ac:dyDescent="0.3">
      <c r="A755" s="14">
        <v>42398</v>
      </c>
      <c r="B755" s="15" t="s">
        <v>45</v>
      </c>
      <c r="C755" s="15" t="s">
        <v>46</v>
      </c>
      <c r="D755" s="15" t="s">
        <v>47</v>
      </c>
      <c r="E755" s="16">
        <v>170</v>
      </c>
      <c r="F755" s="17">
        <v>88</v>
      </c>
      <c r="G755" s="17">
        <v>0</v>
      </c>
      <c r="H755" s="17">
        <v>41</v>
      </c>
      <c r="I755" s="15" t="s">
        <v>272</v>
      </c>
      <c r="J755" s="17">
        <v>136</v>
      </c>
      <c r="K755" s="15" t="s">
        <v>535</v>
      </c>
      <c r="L755" s="27">
        <v>36</v>
      </c>
      <c r="M755" s="28">
        <v>3</v>
      </c>
      <c r="N755" s="28">
        <v>50</v>
      </c>
      <c r="O755" s="29" t="s">
        <v>91</v>
      </c>
      <c r="P755" s="16">
        <v>82</v>
      </c>
      <c r="Q755" s="16">
        <v>100</v>
      </c>
      <c r="R755" s="15" t="s">
        <v>51</v>
      </c>
      <c r="S755" s="16">
        <v>59</v>
      </c>
      <c r="T755" s="15" t="s">
        <v>215</v>
      </c>
      <c r="U755">
        <f t="shared" si="11"/>
        <v>6.2831999999999999</v>
      </c>
    </row>
    <row r="756" spans="1:21" x14ac:dyDescent="0.3">
      <c r="A756" s="14">
        <v>42399</v>
      </c>
      <c r="B756" s="15" t="s">
        <v>45</v>
      </c>
      <c r="C756" s="15" t="s">
        <v>46</v>
      </c>
      <c r="D756" s="15" t="s">
        <v>47</v>
      </c>
      <c r="E756" s="16">
        <v>170</v>
      </c>
      <c r="F756" s="17">
        <v>90</v>
      </c>
      <c r="G756" s="17">
        <v>0</v>
      </c>
      <c r="H756" s="17">
        <v>32</v>
      </c>
      <c r="I756" s="15" t="s">
        <v>754</v>
      </c>
      <c r="J756" s="17">
        <v>149</v>
      </c>
      <c r="K756" s="15" t="s">
        <v>755</v>
      </c>
      <c r="L756" s="27">
        <v>12</v>
      </c>
      <c r="M756" s="28">
        <v>3</v>
      </c>
      <c r="N756" s="28">
        <v>39</v>
      </c>
      <c r="O756" s="29" t="s">
        <v>166</v>
      </c>
      <c r="P756" s="16">
        <v>84</v>
      </c>
      <c r="Q756" s="16">
        <v>100</v>
      </c>
      <c r="R756" s="15" t="s">
        <v>51</v>
      </c>
      <c r="S756" s="16">
        <v>50</v>
      </c>
      <c r="T756" s="15" t="s">
        <v>164</v>
      </c>
      <c r="U756">
        <f t="shared" si="11"/>
        <v>2.0943999999999998</v>
      </c>
    </row>
    <row r="757" spans="1:21" x14ac:dyDescent="0.3">
      <c r="A757" s="14">
        <v>42400</v>
      </c>
      <c r="B757" s="15" t="s">
        <v>45</v>
      </c>
      <c r="C757" s="15" t="s">
        <v>46</v>
      </c>
      <c r="D757" s="15" t="s">
        <v>47</v>
      </c>
      <c r="E757" s="16">
        <v>170</v>
      </c>
      <c r="F757" s="17">
        <v>163</v>
      </c>
      <c r="G757" s="17">
        <v>0</v>
      </c>
      <c r="H757" s="17">
        <v>105</v>
      </c>
      <c r="I757" s="15" t="s">
        <v>115</v>
      </c>
      <c r="J757" s="17">
        <v>221</v>
      </c>
      <c r="K757" s="15" t="s">
        <v>756</v>
      </c>
      <c r="L757" s="29" t="s">
        <v>116</v>
      </c>
      <c r="M757" s="28">
        <v>14</v>
      </c>
      <c r="N757" s="28">
        <v>75</v>
      </c>
      <c r="O757" s="29" t="s">
        <v>91</v>
      </c>
      <c r="P757" s="16">
        <v>68</v>
      </c>
      <c r="Q757" s="16">
        <v>94</v>
      </c>
      <c r="R757" s="15" t="s">
        <v>51</v>
      </c>
      <c r="S757" s="16">
        <v>49</v>
      </c>
      <c r="T757" s="15" t="s">
        <v>117</v>
      </c>
      <c r="U757">
        <f t="shared" si="11"/>
        <v>0.69813333333333338</v>
      </c>
    </row>
    <row r="758" spans="1:21" x14ac:dyDescent="0.3">
      <c r="A758" s="14">
        <v>42401</v>
      </c>
      <c r="B758" s="15" t="s">
        <v>45</v>
      </c>
      <c r="C758" s="15" t="s">
        <v>46</v>
      </c>
      <c r="D758" s="15" t="s">
        <v>47</v>
      </c>
      <c r="E758" s="16">
        <v>170</v>
      </c>
      <c r="F758" s="17">
        <v>118</v>
      </c>
      <c r="G758" s="17">
        <v>0</v>
      </c>
      <c r="H758" s="17">
        <v>86</v>
      </c>
      <c r="I758" s="15" t="s">
        <v>532</v>
      </c>
      <c r="J758" s="17">
        <v>151</v>
      </c>
      <c r="K758" s="15" t="s">
        <v>50</v>
      </c>
      <c r="L758" s="29" t="s">
        <v>263</v>
      </c>
      <c r="M758" s="28">
        <v>3</v>
      </c>
      <c r="N758" s="28">
        <v>36</v>
      </c>
      <c r="O758" s="29" t="s">
        <v>260</v>
      </c>
      <c r="P758" s="16">
        <v>84</v>
      </c>
      <c r="Q758" s="16">
        <v>99</v>
      </c>
      <c r="R758" s="15" t="s">
        <v>51</v>
      </c>
      <c r="S758" s="16">
        <v>64</v>
      </c>
      <c r="T758" s="15" t="s">
        <v>71</v>
      </c>
      <c r="U758">
        <f t="shared" si="11"/>
        <v>0.17453333333333335</v>
      </c>
    </row>
    <row r="759" spans="1:21" x14ac:dyDescent="0.3">
      <c r="A759" s="14">
        <v>42402</v>
      </c>
      <c r="B759" s="15" t="s">
        <v>45</v>
      </c>
      <c r="C759" s="15" t="s">
        <v>46</v>
      </c>
      <c r="D759" s="15" t="s">
        <v>47</v>
      </c>
      <c r="E759" s="16">
        <v>170</v>
      </c>
      <c r="F759" s="17">
        <v>130</v>
      </c>
      <c r="G759" s="17">
        <v>72</v>
      </c>
      <c r="H759" s="17">
        <v>100</v>
      </c>
      <c r="I759" s="15" t="s">
        <v>51</v>
      </c>
      <c r="J759" s="17">
        <v>159</v>
      </c>
      <c r="K759" s="15" t="s">
        <v>596</v>
      </c>
      <c r="L759" s="27">
        <v>36</v>
      </c>
      <c r="M759" s="28">
        <v>0</v>
      </c>
      <c r="N759" s="28">
        <v>47</v>
      </c>
      <c r="O759" s="29" t="s">
        <v>430</v>
      </c>
      <c r="P759" s="16">
        <v>80</v>
      </c>
      <c r="Q759" s="16">
        <v>95</v>
      </c>
      <c r="R759" s="15" t="s">
        <v>51</v>
      </c>
      <c r="S759" s="16">
        <v>61</v>
      </c>
      <c r="T759" s="15" t="s">
        <v>61</v>
      </c>
      <c r="U759">
        <f t="shared" si="11"/>
        <v>6.2831999999999999</v>
      </c>
    </row>
    <row r="760" spans="1:21" x14ac:dyDescent="0.3">
      <c r="A760" s="14">
        <v>42403</v>
      </c>
      <c r="B760" s="15" t="s">
        <v>45</v>
      </c>
      <c r="C760" s="15" t="s">
        <v>46</v>
      </c>
      <c r="D760" s="15" t="s">
        <v>47</v>
      </c>
      <c r="E760" s="16">
        <v>170</v>
      </c>
      <c r="F760" s="17">
        <v>84</v>
      </c>
      <c r="G760" s="17">
        <v>20</v>
      </c>
      <c r="H760" s="17">
        <v>43</v>
      </c>
      <c r="I760" s="15" t="s">
        <v>356</v>
      </c>
      <c r="J760" s="17">
        <v>124</v>
      </c>
      <c r="K760" s="15" t="s">
        <v>554</v>
      </c>
      <c r="L760" s="27">
        <v>32</v>
      </c>
      <c r="M760" s="28">
        <v>3</v>
      </c>
      <c r="N760" s="28">
        <v>47</v>
      </c>
      <c r="O760" s="29" t="s">
        <v>113</v>
      </c>
      <c r="P760" s="16">
        <v>81</v>
      </c>
      <c r="Q760" s="16">
        <v>99</v>
      </c>
      <c r="R760" s="15" t="s">
        <v>51</v>
      </c>
      <c r="S760" s="16">
        <v>62</v>
      </c>
      <c r="T760" s="15" t="s">
        <v>128</v>
      </c>
      <c r="U760">
        <f t="shared" si="11"/>
        <v>5.5850666666666671</v>
      </c>
    </row>
    <row r="761" spans="1:21" x14ac:dyDescent="0.3">
      <c r="A761" s="14">
        <v>42404</v>
      </c>
      <c r="B761" s="15" t="s">
        <v>45</v>
      </c>
      <c r="C761" s="15" t="s">
        <v>46</v>
      </c>
      <c r="D761" s="15" t="s">
        <v>47</v>
      </c>
      <c r="E761" s="16">
        <v>170</v>
      </c>
      <c r="F761" s="17">
        <v>88</v>
      </c>
      <c r="G761" s="17">
        <v>0</v>
      </c>
      <c r="H761" s="17">
        <v>24</v>
      </c>
      <c r="I761" s="15" t="s">
        <v>757</v>
      </c>
      <c r="J761" s="17">
        <v>151</v>
      </c>
      <c r="K761" s="15" t="s">
        <v>575</v>
      </c>
      <c r="L761" s="27">
        <v>28</v>
      </c>
      <c r="M761" s="28">
        <v>8</v>
      </c>
      <c r="N761" s="28">
        <v>44</v>
      </c>
      <c r="O761" s="29" t="s">
        <v>91</v>
      </c>
      <c r="P761" s="16">
        <v>76</v>
      </c>
      <c r="Q761" s="16">
        <v>100</v>
      </c>
      <c r="R761" s="15" t="s">
        <v>51</v>
      </c>
      <c r="S761" s="16">
        <v>47</v>
      </c>
      <c r="T761" s="15" t="s">
        <v>135</v>
      </c>
      <c r="U761">
        <f t="shared" si="11"/>
        <v>4.8869333333333334</v>
      </c>
    </row>
    <row r="762" spans="1:21" x14ac:dyDescent="0.3">
      <c r="A762" s="14">
        <v>42405</v>
      </c>
      <c r="B762" s="15" t="s">
        <v>45</v>
      </c>
      <c r="C762" s="15" t="s">
        <v>46</v>
      </c>
      <c r="D762" s="15" t="s">
        <v>47</v>
      </c>
      <c r="E762" s="16">
        <v>170</v>
      </c>
      <c r="F762" s="17">
        <v>92</v>
      </c>
      <c r="G762" s="17">
        <v>0</v>
      </c>
      <c r="H762" s="17">
        <v>16</v>
      </c>
      <c r="I762" s="15" t="s">
        <v>239</v>
      </c>
      <c r="J762" s="17">
        <v>167</v>
      </c>
      <c r="K762" s="15" t="s">
        <v>278</v>
      </c>
      <c r="L762" s="27">
        <v>36</v>
      </c>
      <c r="M762" s="28">
        <v>8</v>
      </c>
      <c r="N762" s="28">
        <v>58</v>
      </c>
      <c r="O762" s="29" t="s">
        <v>91</v>
      </c>
      <c r="P762" s="16">
        <v>77</v>
      </c>
      <c r="Q762" s="16">
        <v>100</v>
      </c>
      <c r="R762" s="15" t="s">
        <v>51</v>
      </c>
      <c r="S762" s="16">
        <v>45</v>
      </c>
      <c r="T762" s="15" t="s">
        <v>52</v>
      </c>
      <c r="U762">
        <f t="shared" si="11"/>
        <v>6.2831999999999999</v>
      </c>
    </row>
    <row r="763" spans="1:21" x14ac:dyDescent="0.3">
      <c r="A763" s="14">
        <v>42406</v>
      </c>
      <c r="B763" s="15" t="s">
        <v>45</v>
      </c>
      <c r="C763" s="15" t="s">
        <v>46</v>
      </c>
      <c r="D763" s="15" t="s">
        <v>47</v>
      </c>
      <c r="E763" s="16">
        <v>170</v>
      </c>
      <c r="F763" s="17">
        <v>94</v>
      </c>
      <c r="G763" s="17">
        <v>74</v>
      </c>
      <c r="H763" s="17">
        <v>11</v>
      </c>
      <c r="I763" s="15" t="s">
        <v>758</v>
      </c>
      <c r="J763" s="17">
        <v>176</v>
      </c>
      <c r="K763" s="15" t="s">
        <v>759</v>
      </c>
      <c r="L763" s="27">
        <v>26</v>
      </c>
      <c r="M763" s="28">
        <v>31</v>
      </c>
      <c r="N763" s="28">
        <v>175</v>
      </c>
      <c r="O763" s="29" t="s">
        <v>79</v>
      </c>
      <c r="P763" s="16">
        <v>74</v>
      </c>
      <c r="Q763" s="16">
        <v>100</v>
      </c>
      <c r="R763" s="15" t="s">
        <v>51</v>
      </c>
      <c r="S763" s="16">
        <v>40</v>
      </c>
      <c r="T763" s="15" t="s">
        <v>139</v>
      </c>
      <c r="U763">
        <f t="shared" si="11"/>
        <v>4.5378666666666669</v>
      </c>
    </row>
    <row r="764" spans="1:21" x14ac:dyDescent="0.3">
      <c r="A764" s="14">
        <v>42407</v>
      </c>
      <c r="B764" s="15" t="s">
        <v>45</v>
      </c>
      <c r="C764" s="15" t="s">
        <v>46</v>
      </c>
      <c r="D764" s="15" t="s">
        <v>47</v>
      </c>
      <c r="E764" s="16">
        <v>170</v>
      </c>
      <c r="F764" s="17">
        <v>103</v>
      </c>
      <c r="G764" s="17">
        <v>0</v>
      </c>
      <c r="H764" s="17">
        <v>58</v>
      </c>
      <c r="I764" s="15" t="s">
        <v>88</v>
      </c>
      <c r="J764" s="17">
        <v>148</v>
      </c>
      <c r="K764" s="15" t="s">
        <v>359</v>
      </c>
      <c r="L764" s="27">
        <v>26</v>
      </c>
      <c r="M764" s="28">
        <v>19</v>
      </c>
      <c r="N764" s="28">
        <v>100</v>
      </c>
      <c r="O764" s="29" t="s">
        <v>750</v>
      </c>
      <c r="P764" s="16">
        <v>53</v>
      </c>
      <c r="Q764" s="16">
        <v>89</v>
      </c>
      <c r="R764" s="15" t="s">
        <v>88</v>
      </c>
      <c r="S764" s="16">
        <v>37</v>
      </c>
      <c r="T764" s="15" t="s">
        <v>215</v>
      </c>
      <c r="U764">
        <f t="shared" si="11"/>
        <v>4.5378666666666669</v>
      </c>
    </row>
    <row r="765" spans="1:21" x14ac:dyDescent="0.3">
      <c r="A765" s="14">
        <v>42408</v>
      </c>
      <c r="B765" s="15" t="s">
        <v>45</v>
      </c>
      <c r="C765" s="15" t="s">
        <v>46</v>
      </c>
      <c r="D765" s="15" t="s">
        <v>47</v>
      </c>
      <c r="E765" s="16">
        <v>170</v>
      </c>
      <c r="F765" s="17">
        <v>134</v>
      </c>
      <c r="G765" s="17">
        <v>0</v>
      </c>
      <c r="H765" s="17">
        <v>40</v>
      </c>
      <c r="I765" s="15" t="s">
        <v>760</v>
      </c>
      <c r="J765" s="17">
        <v>229</v>
      </c>
      <c r="K765" s="15" t="s">
        <v>723</v>
      </c>
      <c r="L765" s="27">
        <v>27</v>
      </c>
      <c r="M765" s="28">
        <v>14</v>
      </c>
      <c r="N765" s="28">
        <v>78</v>
      </c>
      <c r="O765" s="29" t="s">
        <v>215</v>
      </c>
      <c r="P765" s="16">
        <v>58</v>
      </c>
      <c r="Q765" s="16">
        <v>97</v>
      </c>
      <c r="R765" s="15" t="s">
        <v>232</v>
      </c>
      <c r="S765" s="16">
        <v>28</v>
      </c>
      <c r="T765" s="15" t="s">
        <v>52</v>
      </c>
      <c r="U765">
        <f t="shared" si="11"/>
        <v>4.7123999999999997</v>
      </c>
    </row>
    <row r="766" spans="1:21" x14ac:dyDescent="0.3">
      <c r="A766" s="14">
        <v>42409</v>
      </c>
      <c r="B766" s="15" t="s">
        <v>45</v>
      </c>
      <c r="C766" s="15" t="s">
        <v>46</v>
      </c>
      <c r="D766" s="15" t="s">
        <v>47</v>
      </c>
      <c r="E766" s="16">
        <v>170</v>
      </c>
      <c r="F766" s="17">
        <v>154</v>
      </c>
      <c r="G766" s="15"/>
      <c r="H766" s="17">
        <v>108</v>
      </c>
      <c r="I766" s="15" t="s">
        <v>761</v>
      </c>
      <c r="J766" s="17">
        <v>200</v>
      </c>
      <c r="K766" s="15" t="s">
        <v>476</v>
      </c>
      <c r="L766" s="27">
        <v>26</v>
      </c>
      <c r="M766" s="28">
        <v>36</v>
      </c>
      <c r="N766" s="28">
        <v>192</v>
      </c>
      <c r="O766" s="29" t="s">
        <v>215</v>
      </c>
      <c r="P766" s="16">
        <v>44</v>
      </c>
      <c r="Q766" s="16">
        <v>82</v>
      </c>
      <c r="R766" s="15" t="s">
        <v>510</v>
      </c>
      <c r="S766" s="16">
        <v>29</v>
      </c>
      <c r="T766" s="15" t="s">
        <v>71</v>
      </c>
      <c r="U766">
        <f t="shared" si="11"/>
        <v>4.5378666666666669</v>
      </c>
    </row>
    <row r="767" spans="1:21" x14ac:dyDescent="0.3">
      <c r="A767" s="14">
        <v>42410</v>
      </c>
      <c r="B767" s="15" t="s">
        <v>45</v>
      </c>
      <c r="C767" s="15" t="s">
        <v>46</v>
      </c>
      <c r="D767" s="15" t="s">
        <v>47</v>
      </c>
      <c r="E767" s="16">
        <v>170</v>
      </c>
      <c r="F767" s="17">
        <v>108</v>
      </c>
      <c r="G767" s="15"/>
      <c r="H767" s="17">
        <v>79</v>
      </c>
      <c r="I767" s="15" t="s">
        <v>762</v>
      </c>
      <c r="J767" s="17">
        <v>138</v>
      </c>
      <c r="K767" s="15" t="s">
        <v>519</v>
      </c>
      <c r="L767" s="27">
        <v>28</v>
      </c>
      <c r="M767" s="28">
        <v>0</v>
      </c>
      <c r="N767" s="28">
        <v>97</v>
      </c>
      <c r="O767" s="29" t="s">
        <v>85</v>
      </c>
      <c r="P767" s="16">
        <v>97</v>
      </c>
      <c r="Q767" s="16">
        <v>100</v>
      </c>
      <c r="R767" s="15" t="s">
        <v>763</v>
      </c>
      <c r="S767" s="16">
        <v>54</v>
      </c>
      <c r="T767" s="15" t="s">
        <v>286</v>
      </c>
      <c r="U767">
        <f t="shared" si="11"/>
        <v>4.8869333333333334</v>
      </c>
    </row>
    <row r="768" spans="1:21" x14ac:dyDescent="0.3">
      <c r="A768" s="14">
        <v>42411</v>
      </c>
      <c r="B768" s="15" t="s">
        <v>45</v>
      </c>
      <c r="C768" s="15" t="s">
        <v>46</v>
      </c>
      <c r="D768" s="15" t="s">
        <v>47</v>
      </c>
      <c r="E768" s="16">
        <v>170</v>
      </c>
      <c r="F768" s="17">
        <v>105</v>
      </c>
      <c r="G768" s="15"/>
      <c r="H768" s="17">
        <v>83</v>
      </c>
      <c r="I768" s="15" t="s">
        <v>180</v>
      </c>
      <c r="J768" s="17">
        <v>127</v>
      </c>
      <c r="K768" s="15" t="s">
        <v>115</v>
      </c>
      <c r="L768" s="29" t="s">
        <v>263</v>
      </c>
      <c r="M768" s="28">
        <v>3</v>
      </c>
      <c r="N768" s="28">
        <v>53</v>
      </c>
      <c r="O768" s="29" t="s">
        <v>70</v>
      </c>
      <c r="P768" s="16">
        <v>91</v>
      </c>
      <c r="Q768" s="16">
        <v>99</v>
      </c>
      <c r="R768" s="15" t="s">
        <v>301</v>
      </c>
      <c r="S768" s="16">
        <v>73</v>
      </c>
      <c r="T768" s="15" t="s">
        <v>80</v>
      </c>
      <c r="U768">
        <f t="shared" si="11"/>
        <v>0.17453333333333335</v>
      </c>
    </row>
    <row r="769" spans="1:21" x14ac:dyDescent="0.3">
      <c r="A769" s="14">
        <v>42412</v>
      </c>
      <c r="B769" s="15" t="s">
        <v>45</v>
      </c>
      <c r="C769" s="15" t="s">
        <v>46</v>
      </c>
      <c r="D769" s="15" t="s">
        <v>47</v>
      </c>
      <c r="E769" s="16">
        <v>170</v>
      </c>
      <c r="F769" s="17">
        <v>142</v>
      </c>
      <c r="G769" s="15"/>
      <c r="H769" s="17">
        <v>107</v>
      </c>
      <c r="I769" s="15" t="s">
        <v>764</v>
      </c>
      <c r="J769" s="17">
        <v>176</v>
      </c>
      <c r="K769" s="15" t="s">
        <v>334</v>
      </c>
      <c r="L769" s="27">
        <v>26</v>
      </c>
      <c r="M769" s="28">
        <v>8</v>
      </c>
      <c r="N769" s="28">
        <v>153</v>
      </c>
      <c r="O769" s="29" t="s">
        <v>367</v>
      </c>
      <c r="P769" s="16">
        <v>86</v>
      </c>
      <c r="Q769" s="16">
        <v>100</v>
      </c>
      <c r="R769" s="15" t="s">
        <v>162</v>
      </c>
      <c r="S769" s="16">
        <v>62</v>
      </c>
      <c r="T769" s="15" t="s">
        <v>193</v>
      </c>
      <c r="U769">
        <f t="shared" si="11"/>
        <v>4.5378666666666669</v>
      </c>
    </row>
    <row r="770" spans="1:21" x14ac:dyDescent="0.3">
      <c r="A770" s="14">
        <v>42413</v>
      </c>
      <c r="B770" s="15" t="s">
        <v>45</v>
      </c>
      <c r="C770" s="15" t="s">
        <v>46</v>
      </c>
      <c r="D770" s="15" t="s">
        <v>47</v>
      </c>
      <c r="E770" s="16">
        <v>170</v>
      </c>
      <c r="F770" s="17">
        <v>156</v>
      </c>
      <c r="G770" s="15"/>
      <c r="H770" s="17">
        <v>109</v>
      </c>
      <c r="I770" s="15" t="s">
        <v>765</v>
      </c>
      <c r="J770" s="17">
        <v>203</v>
      </c>
      <c r="K770" s="15" t="s">
        <v>678</v>
      </c>
      <c r="L770" s="27">
        <v>29</v>
      </c>
      <c r="M770" s="28">
        <v>31</v>
      </c>
      <c r="N770" s="28">
        <v>200</v>
      </c>
      <c r="O770" s="29" t="s">
        <v>210</v>
      </c>
      <c r="P770" s="16">
        <v>58</v>
      </c>
      <c r="Q770" s="16">
        <v>95</v>
      </c>
      <c r="R770" s="15" t="s">
        <v>80</v>
      </c>
      <c r="S770" s="16">
        <v>24</v>
      </c>
      <c r="T770" s="15" t="s">
        <v>475</v>
      </c>
      <c r="U770">
        <f t="shared" si="11"/>
        <v>5.0614666666666661</v>
      </c>
    </row>
    <row r="771" spans="1:21" x14ac:dyDescent="0.3">
      <c r="A771" s="14">
        <v>42414</v>
      </c>
      <c r="B771" s="15" t="s">
        <v>45</v>
      </c>
      <c r="C771" s="15" t="s">
        <v>46</v>
      </c>
      <c r="D771" s="15" t="s">
        <v>47</v>
      </c>
      <c r="E771" s="16">
        <v>170</v>
      </c>
      <c r="F771" s="17">
        <v>84</v>
      </c>
      <c r="G771" s="17">
        <v>525</v>
      </c>
      <c r="H771" s="17">
        <v>52</v>
      </c>
      <c r="I771" s="15" t="s">
        <v>293</v>
      </c>
      <c r="J771" s="17">
        <v>117</v>
      </c>
      <c r="K771" s="15" t="s">
        <v>509</v>
      </c>
      <c r="L771" s="27">
        <v>28</v>
      </c>
      <c r="M771" s="28">
        <v>19</v>
      </c>
      <c r="N771" s="28">
        <v>175</v>
      </c>
      <c r="O771" s="29" t="s">
        <v>301</v>
      </c>
      <c r="P771" s="16">
        <v>81</v>
      </c>
      <c r="Q771" s="16">
        <v>93</v>
      </c>
      <c r="R771" s="15" t="s">
        <v>55</v>
      </c>
      <c r="S771" s="16">
        <v>56</v>
      </c>
      <c r="T771" s="15" t="s">
        <v>494</v>
      </c>
      <c r="U771">
        <f t="shared" si="11"/>
        <v>4.8869333333333334</v>
      </c>
    </row>
    <row r="772" spans="1:21" x14ac:dyDescent="0.3">
      <c r="A772" s="14">
        <v>42415</v>
      </c>
      <c r="B772" s="15" t="s">
        <v>45</v>
      </c>
      <c r="C772" s="15" t="s">
        <v>46</v>
      </c>
      <c r="D772" s="15" t="s">
        <v>47</v>
      </c>
      <c r="E772" s="16">
        <v>170</v>
      </c>
      <c r="F772" s="17">
        <v>64</v>
      </c>
      <c r="G772" s="17">
        <v>158</v>
      </c>
      <c r="H772" s="17">
        <v>34</v>
      </c>
      <c r="I772" s="15" t="s">
        <v>51</v>
      </c>
      <c r="J772" s="17">
        <v>94</v>
      </c>
      <c r="K772" s="15" t="s">
        <v>115</v>
      </c>
      <c r="L772" s="27">
        <v>36</v>
      </c>
      <c r="M772" s="28">
        <v>17</v>
      </c>
      <c r="N772" s="28">
        <v>122</v>
      </c>
      <c r="O772" s="29" t="s">
        <v>280</v>
      </c>
      <c r="P772" s="16">
        <v>83</v>
      </c>
      <c r="Q772" s="16">
        <v>98</v>
      </c>
      <c r="R772" s="15" t="s">
        <v>51</v>
      </c>
      <c r="S772" s="16">
        <v>58</v>
      </c>
      <c r="T772" s="15" t="s">
        <v>91</v>
      </c>
      <c r="U772">
        <f t="shared" ref="U772:U835" si="12">L772*$V$3/$V$5*$V$4</f>
        <v>6.2831999999999999</v>
      </c>
    </row>
    <row r="773" spans="1:21" x14ac:dyDescent="0.3">
      <c r="A773" s="14">
        <v>42416</v>
      </c>
      <c r="B773" s="15" t="s">
        <v>45</v>
      </c>
      <c r="C773" s="15" t="s">
        <v>46</v>
      </c>
      <c r="D773" s="15" t="s">
        <v>47</v>
      </c>
      <c r="E773" s="16">
        <v>170</v>
      </c>
      <c r="F773" s="17">
        <v>54</v>
      </c>
      <c r="G773" s="17">
        <v>2</v>
      </c>
      <c r="H773" s="17">
        <v>8</v>
      </c>
      <c r="I773" s="15" t="s">
        <v>272</v>
      </c>
      <c r="J773" s="17">
        <v>101</v>
      </c>
      <c r="K773" s="15" t="s">
        <v>128</v>
      </c>
      <c r="L773" s="29" t="s">
        <v>84</v>
      </c>
      <c r="M773" s="28">
        <v>6</v>
      </c>
      <c r="N773" s="28">
        <v>36</v>
      </c>
      <c r="O773" s="29" t="s">
        <v>146</v>
      </c>
      <c r="P773" s="16">
        <v>80</v>
      </c>
      <c r="Q773" s="16">
        <v>99</v>
      </c>
      <c r="R773" s="15" t="s">
        <v>51</v>
      </c>
      <c r="S773" s="16">
        <v>54</v>
      </c>
      <c r="T773" s="15" t="s">
        <v>64</v>
      </c>
      <c r="U773">
        <f t="shared" si="12"/>
        <v>0.34906666666666669</v>
      </c>
    </row>
    <row r="774" spans="1:21" x14ac:dyDescent="0.3">
      <c r="A774" s="14">
        <v>42417</v>
      </c>
      <c r="B774" s="15" t="s">
        <v>45</v>
      </c>
      <c r="C774" s="15" t="s">
        <v>46</v>
      </c>
      <c r="D774" s="15" t="s">
        <v>47</v>
      </c>
      <c r="E774" s="16">
        <v>170</v>
      </c>
      <c r="F774" s="17">
        <v>48</v>
      </c>
      <c r="G774" s="17">
        <v>168</v>
      </c>
      <c r="H774" s="17">
        <v>0</v>
      </c>
      <c r="I774" s="15" t="s">
        <v>124</v>
      </c>
      <c r="J774" s="17">
        <v>96</v>
      </c>
      <c r="K774" s="15" t="s">
        <v>51</v>
      </c>
      <c r="L774" s="27">
        <v>19</v>
      </c>
      <c r="M774" s="28">
        <v>6</v>
      </c>
      <c r="N774" s="28">
        <v>47</v>
      </c>
      <c r="O774" s="29" t="s">
        <v>240</v>
      </c>
      <c r="P774" s="16">
        <v>78</v>
      </c>
      <c r="Q774" s="16">
        <v>98</v>
      </c>
      <c r="R774" s="15" t="s">
        <v>51</v>
      </c>
      <c r="S774" s="16">
        <v>52</v>
      </c>
      <c r="T774" s="15" t="s">
        <v>94</v>
      </c>
      <c r="U774">
        <f t="shared" si="12"/>
        <v>3.3161333333333332</v>
      </c>
    </row>
    <row r="775" spans="1:21" x14ac:dyDescent="0.3">
      <c r="A775" s="14">
        <v>42418</v>
      </c>
      <c r="B775" s="15" t="s">
        <v>45</v>
      </c>
      <c r="C775" s="15" t="s">
        <v>46</v>
      </c>
      <c r="D775" s="15" t="s">
        <v>47</v>
      </c>
      <c r="E775" s="16">
        <v>170</v>
      </c>
      <c r="F775" s="17">
        <v>70</v>
      </c>
      <c r="G775" s="17">
        <v>49</v>
      </c>
      <c r="H775" s="17">
        <v>38</v>
      </c>
      <c r="I775" s="15" t="s">
        <v>762</v>
      </c>
      <c r="J775" s="17">
        <v>103</v>
      </c>
      <c r="K775" s="15" t="s">
        <v>374</v>
      </c>
      <c r="L775" s="27">
        <v>12</v>
      </c>
      <c r="M775" s="28">
        <v>6</v>
      </c>
      <c r="N775" s="28">
        <v>53</v>
      </c>
      <c r="O775" s="29" t="s">
        <v>94</v>
      </c>
      <c r="P775" s="16">
        <v>81</v>
      </c>
      <c r="Q775" s="16">
        <v>99</v>
      </c>
      <c r="R775" s="15" t="s">
        <v>103</v>
      </c>
      <c r="S775" s="16">
        <v>60</v>
      </c>
      <c r="T775" s="15" t="s">
        <v>71</v>
      </c>
      <c r="U775">
        <f t="shared" si="12"/>
        <v>2.0943999999999998</v>
      </c>
    </row>
    <row r="776" spans="1:21" x14ac:dyDescent="0.3">
      <c r="A776" s="14">
        <v>42419</v>
      </c>
      <c r="B776" s="15" t="s">
        <v>45</v>
      </c>
      <c r="C776" s="15" t="s">
        <v>46</v>
      </c>
      <c r="D776" s="15" t="s">
        <v>47</v>
      </c>
      <c r="E776" s="16">
        <v>170</v>
      </c>
      <c r="F776" s="17">
        <v>74</v>
      </c>
      <c r="G776" s="17">
        <v>0</v>
      </c>
      <c r="H776" s="17">
        <v>11</v>
      </c>
      <c r="I776" s="15" t="s">
        <v>280</v>
      </c>
      <c r="J776" s="17">
        <v>137</v>
      </c>
      <c r="K776" s="15" t="s">
        <v>766</v>
      </c>
      <c r="L776" s="29" t="s">
        <v>263</v>
      </c>
      <c r="M776" s="28">
        <v>3</v>
      </c>
      <c r="N776" s="28">
        <v>47</v>
      </c>
      <c r="O776" s="29" t="s">
        <v>50</v>
      </c>
      <c r="P776" s="16">
        <v>69</v>
      </c>
      <c r="Q776" s="16">
        <v>99</v>
      </c>
      <c r="R776" s="15" t="s">
        <v>51</v>
      </c>
      <c r="S776" s="16">
        <v>41</v>
      </c>
      <c r="T776" s="15" t="s">
        <v>215</v>
      </c>
      <c r="U776">
        <f t="shared" si="12"/>
        <v>0.17453333333333335</v>
      </c>
    </row>
    <row r="777" spans="1:21" x14ac:dyDescent="0.3">
      <c r="A777" s="14">
        <v>42420</v>
      </c>
      <c r="B777" s="15" t="s">
        <v>45</v>
      </c>
      <c r="C777" s="15" t="s">
        <v>46</v>
      </c>
      <c r="D777" s="15" t="s">
        <v>47</v>
      </c>
      <c r="E777" s="16">
        <v>170</v>
      </c>
      <c r="F777" s="17">
        <v>109</v>
      </c>
      <c r="G777" s="17">
        <v>0</v>
      </c>
      <c r="H777" s="17">
        <v>37</v>
      </c>
      <c r="I777" s="15" t="s">
        <v>767</v>
      </c>
      <c r="J777" s="17">
        <v>181</v>
      </c>
      <c r="K777" s="15" t="s">
        <v>738</v>
      </c>
      <c r="L777" s="27" t="s">
        <v>1194</v>
      </c>
      <c r="M777" s="28">
        <v>6</v>
      </c>
      <c r="N777" s="28">
        <v>53</v>
      </c>
      <c r="O777" s="29" t="s">
        <v>51</v>
      </c>
      <c r="P777" s="16">
        <v>72</v>
      </c>
      <c r="Q777" s="16">
        <v>93</v>
      </c>
      <c r="R777" s="15" t="s">
        <v>51</v>
      </c>
      <c r="S777" s="16">
        <v>52</v>
      </c>
      <c r="T777" s="15" t="s">
        <v>51</v>
      </c>
      <c r="U777" t="e">
        <f t="shared" si="12"/>
        <v>#VALUE!</v>
      </c>
    </row>
    <row r="778" spans="1:21" x14ac:dyDescent="0.3">
      <c r="A778" s="14">
        <v>42421</v>
      </c>
      <c r="B778" s="15" t="s">
        <v>45</v>
      </c>
      <c r="C778" s="15" t="s">
        <v>46</v>
      </c>
      <c r="D778" s="15" t="s">
        <v>47</v>
      </c>
      <c r="E778" s="16">
        <v>170</v>
      </c>
      <c r="F778" s="17">
        <v>97</v>
      </c>
      <c r="G778" s="17">
        <v>0</v>
      </c>
      <c r="H778" s="17">
        <v>55</v>
      </c>
      <c r="I778" s="15" t="s">
        <v>100</v>
      </c>
      <c r="J778" s="17">
        <v>139</v>
      </c>
      <c r="K778" s="15" t="s">
        <v>658</v>
      </c>
      <c r="L778" s="27">
        <v>10</v>
      </c>
      <c r="M778" s="28">
        <v>6</v>
      </c>
      <c r="N778" s="28">
        <v>39</v>
      </c>
      <c r="O778" s="29" t="s">
        <v>66</v>
      </c>
      <c r="P778" s="16">
        <v>83</v>
      </c>
      <c r="Q778" s="16">
        <v>99</v>
      </c>
      <c r="R778" s="15" t="s">
        <v>51</v>
      </c>
      <c r="S778" s="16">
        <v>70</v>
      </c>
      <c r="T778" s="15" t="s">
        <v>94</v>
      </c>
      <c r="U778">
        <f t="shared" si="12"/>
        <v>1.7453333333333334</v>
      </c>
    </row>
    <row r="779" spans="1:21" x14ac:dyDescent="0.3">
      <c r="A779" s="14">
        <v>42422</v>
      </c>
      <c r="B779" s="15" t="s">
        <v>45</v>
      </c>
      <c r="C779" s="15" t="s">
        <v>46</v>
      </c>
      <c r="D779" s="15" t="s">
        <v>47</v>
      </c>
      <c r="E779" s="16">
        <v>170</v>
      </c>
      <c r="F779" s="17">
        <v>94</v>
      </c>
      <c r="G779" s="17">
        <v>0</v>
      </c>
      <c r="H779" s="17">
        <v>40</v>
      </c>
      <c r="I779" s="15" t="s">
        <v>721</v>
      </c>
      <c r="J779" s="17">
        <v>149</v>
      </c>
      <c r="K779" s="15" t="s">
        <v>535</v>
      </c>
      <c r="L779" s="29" t="s">
        <v>263</v>
      </c>
      <c r="M779" s="28">
        <v>8</v>
      </c>
      <c r="N779" s="28">
        <v>50</v>
      </c>
      <c r="O779" s="29" t="s">
        <v>89</v>
      </c>
      <c r="P779" s="16">
        <v>77</v>
      </c>
      <c r="Q779" s="16">
        <v>100</v>
      </c>
      <c r="R779" s="15" t="s">
        <v>51</v>
      </c>
      <c r="S779" s="16">
        <v>55</v>
      </c>
      <c r="T779" s="15" t="s">
        <v>158</v>
      </c>
      <c r="U779">
        <f t="shared" si="12"/>
        <v>0.17453333333333335</v>
      </c>
    </row>
    <row r="780" spans="1:21" x14ac:dyDescent="0.3">
      <c r="A780" s="14">
        <v>42423</v>
      </c>
      <c r="B780" s="15" t="s">
        <v>45</v>
      </c>
      <c r="C780" s="15" t="s">
        <v>46</v>
      </c>
      <c r="D780" s="15" t="s">
        <v>47</v>
      </c>
      <c r="E780" s="16">
        <v>170</v>
      </c>
      <c r="F780" s="15"/>
      <c r="G780" s="17">
        <v>8</v>
      </c>
      <c r="H780" s="15"/>
      <c r="I780" s="15"/>
      <c r="J780" s="15"/>
      <c r="K780" s="15"/>
      <c r="L780" s="29" t="s">
        <v>84</v>
      </c>
      <c r="M780" s="28">
        <v>11</v>
      </c>
      <c r="N780" s="28">
        <v>58</v>
      </c>
      <c r="O780" s="29" t="s">
        <v>201</v>
      </c>
      <c r="P780" s="16">
        <v>65</v>
      </c>
      <c r="Q780" s="15"/>
      <c r="R780" s="15"/>
      <c r="S780" s="15"/>
      <c r="T780" s="15"/>
      <c r="U780">
        <f t="shared" si="12"/>
        <v>0.34906666666666669</v>
      </c>
    </row>
    <row r="781" spans="1:21" x14ac:dyDescent="0.3">
      <c r="A781" s="14">
        <v>42424</v>
      </c>
      <c r="B781" s="15" t="s">
        <v>45</v>
      </c>
      <c r="C781" s="15" t="s">
        <v>46</v>
      </c>
      <c r="D781" s="15" t="s">
        <v>47</v>
      </c>
      <c r="E781" s="16">
        <v>170</v>
      </c>
      <c r="F781" s="17">
        <v>107</v>
      </c>
      <c r="G781" s="17">
        <v>52</v>
      </c>
      <c r="H781" s="17">
        <v>73</v>
      </c>
      <c r="I781" s="15" t="s">
        <v>51</v>
      </c>
      <c r="J781" s="17">
        <v>141</v>
      </c>
      <c r="K781" s="15" t="s">
        <v>90</v>
      </c>
      <c r="L781" s="27">
        <v>30</v>
      </c>
      <c r="M781" s="28">
        <v>6</v>
      </c>
      <c r="N781" s="28">
        <v>61</v>
      </c>
      <c r="O781" s="29" t="s">
        <v>99</v>
      </c>
      <c r="P781" s="16">
        <v>87</v>
      </c>
      <c r="Q781" s="16">
        <v>99</v>
      </c>
      <c r="R781" s="15" t="s">
        <v>51</v>
      </c>
      <c r="S781" s="16">
        <v>55</v>
      </c>
      <c r="T781" s="15" t="s">
        <v>128</v>
      </c>
      <c r="U781">
        <f t="shared" si="12"/>
        <v>5.2360000000000007</v>
      </c>
    </row>
    <row r="782" spans="1:21" x14ac:dyDescent="0.3">
      <c r="A782" s="14">
        <v>42425</v>
      </c>
      <c r="B782" s="15" t="s">
        <v>45</v>
      </c>
      <c r="C782" s="15" t="s">
        <v>46</v>
      </c>
      <c r="D782" s="15" t="s">
        <v>47</v>
      </c>
      <c r="E782" s="16">
        <v>170</v>
      </c>
      <c r="F782" s="17">
        <v>95</v>
      </c>
      <c r="G782" s="17">
        <v>24</v>
      </c>
      <c r="H782" s="17">
        <v>73</v>
      </c>
      <c r="I782" s="15" t="s">
        <v>768</v>
      </c>
      <c r="J782" s="17">
        <v>117</v>
      </c>
      <c r="K782" s="15" t="s">
        <v>314</v>
      </c>
      <c r="L782" s="27">
        <v>28</v>
      </c>
      <c r="M782" s="28">
        <v>8</v>
      </c>
      <c r="N782" s="28">
        <v>69</v>
      </c>
      <c r="O782" s="29" t="s">
        <v>91</v>
      </c>
      <c r="P782" s="16">
        <v>87</v>
      </c>
      <c r="Q782" s="16">
        <v>100</v>
      </c>
      <c r="R782" s="15" t="s">
        <v>51</v>
      </c>
      <c r="S782" s="16">
        <v>71</v>
      </c>
      <c r="T782" s="15" t="s">
        <v>206</v>
      </c>
      <c r="U782">
        <f t="shared" si="12"/>
        <v>4.8869333333333334</v>
      </c>
    </row>
    <row r="783" spans="1:21" x14ac:dyDescent="0.3">
      <c r="A783" s="14">
        <v>42426</v>
      </c>
      <c r="B783" s="15" t="s">
        <v>45</v>
      </c>
      <c r="C783" s="15" t="s">
        <v>46</v>
      </c>
      <c r="D783" s="15" t="s">
        <v>47</v>
      </c>
      <c r="E783" s="16">
        <v>170</v>
      </c>
      <c r="F783" s="17">
        <v>56</v>
      </c>
      <c r="G783" s="17">
        <v>340</v>
      </c>
      <c r="H783" s="17">
        <v>35</v>
      </c>
      <c r="I783" s="15" t="s">
        <v>51</v>
      </c>
      <c r="J783" s="17">
        <v>78</v>
      </c>
      <c r="K783" s="15" t="s">
        <v>509</v>
      </c>
      <c r="L783" s="27">
        <v>24</v>
      </c>
      <c r="M783" s="28">
        <v>6</v>
      </c>
      <c r="N783" s="28">
        <v>67</v>
      </c>
      <c r="O783" s="29" t="s">
        <v>142</v>
      </c>
      <c r="P783" s="16">
        <v>94</v>
      </c>
      <c r="Q783" s="16">
        <v>97</v>
      </c>
      <c r="R783" s="15" t="s">
        <v>769</v>
      </c>
      <c r="S783" s="16">
        <v>89</v>
      </c>
      <c r="T783" s="15" t="s">
        <v>51</v>
      </c>
      <c r="U783">
        <f t="shared" si="12"/>
        <v>4.1887999999999996</v>
      </c>
    </row>
    <row r="784" spans="1:21" x14ac:dyDescent="0.3">
      <c r="A784" s="14">
        <v>42427</v>
      </c>
      <c r="B784" s="15" t="s">
        <v>45</v>
      </c>
      <c r="C784" s="15" t="s">
        <v>46</v>
      </c>
      <c r="D784" s="15" t="s">
        <v>47</v>
      </c>
      <c r="E784" s="16">
        <v>170</v>
      </c>
      <c r="F784" s="17">
        <v>54</v>
      </c>
      <c r="G784" s="17">
        <v>204</v>
      </c>
      <c r="H784" s="17">
        <v>22</v>
      </c>
      <c r="I784" s="15" t="s">
        <v>564</v>
      </c>
      <c r="J784" s="17">
        <v>85</v>
      </c>
      <c r="K784" s="15" t="s">
        <v>64</v>
      </c>
      <c r="L784" s="27">
        <v>28</v>
      </c>
      <c r="M784" s="28">
        <v>11</v>
      </c>
      <c r="N784" s="28">
        <v>97</v>
      </c>
      <c r="O784" s="29" t="s">
        <v>159</v>
      </c>
      <c r="P784" s="16">
        <v>86</v>
      </c>
      <c r="Q784" s="16">
        <v>99</v>
      </c>
      <c r="R784" s="15" t="s">
        <v>124</v>
      </c>
      <c r="S784" s="16">
        <v>68</v>
      </c>
      <c r="T784" s="15" t="s">
        <v>71</v>
      </c>
      <c r="U784">
        <f t="shared" si="12"/>
        <v>4.8869333333333334</v>
      </c>
    </row>
    <row r="785" spans="1:21" x14ac:dyDescent="0.3">
      <c r="A785" s="14">
        <v>42428</v>
      </c>
      <c r="B785" s="15" t="s">
        <v>45</v>
      </c>
      <c r="C785" s="15" t="s">
        <v>46</v>
      </c>
      <c r="D785" s="15" t="s">
        <v>47</v>
      </c>
      <c r="E785" s="16">
        <v>170</v>
      </c>
      <c r="F785" s="17">
        <v>67</v>
      </c>
      <c r="G785" s="17">
        <v>68</v>
      </c>
      <c r="H785" s="17">
        <v>56</v>
      </c>
      <c r="I785" s="15" t="s">
        <v>51</v>
      </c>
      <c r="J785" s="17">
        <v>78</v>
      </c>
      <c r="K785" s="15" t="s">
        <v>71</v>
      </c>
      <c r="L785" s="27">
        <v>24</v>
      </c>
      <c r="M785" s="28">
        <v>8</v>
      </c>
      <c r="N785" s="28">
        <v>64</v>
      </c>
      <c r="O785" s="29" t="s">
        <v>543</v>
      </c>
      <c r="P785" s="16">
        <v>92</v>
      </c>
      <c r="Q785" s="16">
        <v>99</v>
      </c>
      <c r="R785" s="15" t="s">
        <v>51</v>
      </c>
      <c r="S785" s="16">
        <v>86</v>
      </c>
      <c r="T785" s="15" t="s">
        <v>71</v>
      </c>
      <c r="U785">
        <f t="shared" si="12"/>
        <v>4.1887999999999996</v>
      </c>
    </row>
    <row r="786" spans="1:21" x14ac:dyDescent="0.3">
      <c r="A786" s="14">
        <v>42429</v>
      </c>
      <c r="B786" s="15" t="s">
        <v>45</v>
      </c>
      <c r="C786" s="15" t="s">
        <v>46</v>
      </c>
      <c r="D786" s="15" t="s">
        <v>47</v>
      </c>
      <c r="E786" s="16">
        <v>170</v>
      </c>
      <c r="F786" s="17">
        <v>78</v>
      </c>
      <c r="G786" s="17">
        <v>0</v>
      </c>
      <c r="H786" s="17">
        <v>36</v>
      </c>
      <c r="I786" s="15" t="s">
        <v>770</v>
      </c>
      <c r="J786" s="17">
        <v>120</v>
      </c>
      <c r="K786" s="15" t="s">
        <v>771</v>
      </c>
      <c r="L786" s="27">
        <v>35</v>
      </c>
      <c r="M786" s="28">
        <v>8</v>
      </c>
      <c r="N786" s="28">
        <v>50</v>
      </c>
      <c r="O786" s="29" t="s">
        <v>179</v>
      </c>
      <c r="P786" s="16">
        <v>78</v>
      </c>
      <c r="Q786" s="16">
        <v>100</v>
      </c>
      <c r="R786" s="15" t="s">
        <v>51</v>
      </c>
      <c r="S786" s="16">
        <v>53</v>
      </c>
      <c r="T786" s="15" t="s">
        <v>167</v>
      </c>
      <c r="U786">
        <f t="shared" si="12"/>
        <v>6.1086666666666662</v>
      </c>
    </row>
    <row r="787" spans="1:21" x14ac:dyDescent="0.3">
      <c r="A787" s="14">
        <v>42430</v>
      </c>
      <c r="B787" s="15" t="s">
        <v>45</v>
      </c>
      <c r="C787" s="15" t="s">
        <v>46</v>
      </c>
      <c r="D787" s="15" t="s">
        <v>47</v>
      </c>
      <c r="E787" s="16">
        <v>170</v>
      </c>
      <c r="F787" s="17">
        <v>90</v>
      </c>
      <c r="G787" s="17">
        <v>0</v>
      </c>
      <c r="H787" s="17">
        <v>9</v>
      </c>
      <c r="I787" s="15" t="s">
        <v>725</v>
      </c>
      <c r="J787" s="17">
        <v>172</v>
      </c>
      <c r="K787" s="15" t="s">
        <v>217</v>
      </c>
      <c r="L787" s="27">
        <v>35</v>
      </c>
      <c r="M787" s="28">
        <v>8</v>
      </c>
      <c r="N787" s="28">
        <v>69</v>
      </c>
      <c r="O787" s="29" t="s">
        <v>55</v>
      </c>
      <c r="P787" s="16">
        <v>70</v>
      </c>
      <c r="Q787" s="16">
        <v>99</v>
      </c>
      <c r="R787" s="15" t="s">
        <v>75</v>
      </c>
      <c r="S787" s="16">
        <v>38</v>
      </c>
      <c r="T787" s="15" t="s">
        <v>51</v>
      </c>
      <c r="U787">
        <f t="shared" si="12"/>
        <v>6.1086666666666662</v>
      </c>
    </row>
    <row r="788" spans="1:21" x14ac:dyDescent="0.3">
      <c r="A788" s="14">
        <v>42431</v>
      </c>
      <c r="B788" s="15" t="s">
        <v>45</v>
      </c>
      <c r="C788" s="15" t="s">
        <v>46</v>
      </c>
      <c r="D788" s="15" t="s">
        <v>47</v>
      </c>
      <c r="E788" s="16">
        <v>170</v>
      </c>
      <c r="F788" s="17">
        <v>98</v>
      </c>
      <c r="G788" s="17">
        <v>36</v>
      </c>
      <c r="H788" s="17">
        <v>67</v>
      </c>
      <c r="I788" s="15" t="s">
        <v>115</v>
      </c>
      <c r="J788" s="17">
        <v>130</v>
      </c>
      <c r="K788" s="15" t="s">
        <v>200</v>
      </c>
      <c r="L788" s="27">
        <v>24</v>
      </c>
      <c r="M788" s="28">
        <v>14</v>
      </c>
      <c r="N788" s="28">
        <v>75</v>
      </c>
      <c r="O788" s="29" t="s">
        <v>113</v>
      </c>
      <c r="P788" s="16">
        <v>78</v>
      </c>
      <c r="Q788" s="16">
        <v>96</v>
      </c>
      <c r="R788" s="15" t="s">
        <v>51</v>
      </c>
      <c r="S788" s="16">
        <v>68</v>
      </c>
      <c r="T788" s="15" t="s">
        <v>213</v>
      </c>
      <c r="U788">
        <f t="shared" si="12"/>
        <v>4.1887999999999996</v>
      </c>
    </row>
    <row r="789" spans="1:21" x14ac:dyDescent="0.3">
      <c r="A789" s="14">
        <v>42432</v>
      </c>
      <c r="B789" s="15" t="s">
        <v>45</v>
      </c>
      <c r="C789" s="15" t="s">
        <v>46</v>
      </c>
      <c r="D789" s="15" t="s">
        <v>47</v>
      </c>
      <c r="E789" s="16">
        <v>170</v>
      </c>
      <c r="F789" s="17">
        <v>102</v>
      </c>
      <c r="G789" s="17">
        <v>0</v>
      </c>
      <c r="H789" s="17">
        <v>64</v>
      </c>
      <c r="I789" s="15" t="s">
        <v>772</v>
      </c>
      <c r="J789" s="17">
        <v>141</v>
      </c>
      <c r="K789" s="15" t="s">
        <v>443</v>
      </c>
      <c r="L789" s="27">
        <v>26</v>
      </c>
      <c r="M789" s="28">
        <v>14</v>
      </c>
      <c r="N789" s="28">
        <v>81</v>
      </c>
      <c r="O789" s="29" t="s">
        <v>206</v>
      </c>
      <c r="P789" s="16">
        <v>73</v>
      </c>
      <c r="Q789" s="16">
        <v>96</v>
      </c>
      <c r="R789" s="15" t="s">
        <v>51</v>
      </c>
      <c r="S789" s="16">
        <v>53</v>
      </c>
      <c r="T789" s="15" t="s">
        <v>51</v>
      </c>
      <c r="U789">
        <f t="shared" si="12"/>
        <v>4.5378666666666669</v>
      </c>
    </row>
    <row r="790" spans="1:21" x14ac:dyDescent="0.3">
      <c r="A790" s="14">
        <v>42433</v>
      </c>
      <c r="B790" s="15" t="s">
        <v>45</v>
      </c>
      <c r="C790" s="15" t="s">
        <v>46</v>
      </c>
      <c r="D790" s="15" t="s">
        <v>47</v>
      </c>
      <c r="E790" s="16">
        <v>170</v>
      </c>
      <c r="F790" s="17">
        <v>111</v>
      </c>
      <c r="G790" s="17">
        <v>146</v>
      </c>
      <c r="H790" s="17">
        <v>62</v>
      </c>
      <c r="I790" s="15" t="s">
        <v>100</v>
      </c>
      <c r="J790" s="17">
        <v>160</v>
      </c>
      <c r="K790" s="15" t="s">
        <v>773</v>
      </c>
      <c r="L790" s="27">
        <v>22</v>
      </c>
      <c r="M790" s="28">
        <v>25</v>
      </c>
      <c r="N790" s="28">
        <v>164</v>
      </c>
      <c r="O790" s="29" t="s">
        <v>388</v>
      </c>
      <c r="P790" s="16">
        <v>68</v>
      </c>
      <c r="Q790" s="16">
        <v>89</v>
      </c>
      <c r="R790" s="15" t="s">
        <v>205</v>
      </c>
      <c r="S790" s="16">
        <v>51</v>
      </c>
      <c r="T790" s="15" t="s">
        <v>585</v>
      </c>
      <c r="U790">
        <f t="shared" si="12"/>
        <v>3.8397333333333332</v>
      </c>
    </row>
    <row r="791" spans="1:21" x14ac:dyDescent="0.3">
      <c r="A791" s="14">
        <v>42434</v>
      </c>
      <c r="B791" s="15" t="s">
        <v>45</v>
      </c>
      <c r="C791" s="15" t="s">
        <v>46</v>
      </c>
      <c r="D791" s="15" t="s">
        <v>47</v>
      </c>
      <c r="E791" s="16">
        <v>170</v>
      </c>
      <c r="F791" s="17">
        <v>72</v>
      </c>
      <c r="G791" s="17">
        <v>298</v>
      </c>
      <c r="H791" s="17">
        <v>42</v>
      </c>
      <c r="I791" s="15" t="s">
        <v>156</v>
      </c>
      <c r="J791" s="17">
        <v>103</v>
      </c>
      <c r="K791" s="15" t="s">
        <v>462</v>
      </c>
      <c r="L791" s="29" t="s">
        <v>401</v>
      </c>
      <c r="M791" s="28">
        <v>17</v>
      </c>
      <c r="N791" s="28">
        <v>97</v>
      </c>
      <c r="O791" s="29" t="s">
        <v>195</v>
      </c>
      <c r="P791" s="16">
        <v>81</v>
      </c>
      <c r="Q791" s="16">
        <v>97</v>
      </c>
      <c r="R791" s="15" t="s">
        <v>88</v>
      </c>
      <c r="S791" s="16">
        <v>60</v>
      </c>
      <c r="T791" s="15" t="s">
        <v>521</v>
      </c>
      <c r="U791">
        <f t="shared" si="12"/>
        <v>1.0471999999999999</v>
      </c>
    </row>
    <row r="792" spans="1:21" x14ac:dyDescent="0.3">
      <c r="A792" s="14">
        <v>42435</v>
      </c>
      <c r="B792" s="15" t="s">
        <v>45</v>
      </c>
      <c r="C792" s="15" t="s">
        <v>46</v>
      </c>
      <c r="D792" s="15" t="s">
        <v>47</v>
      </c>
      <c r="E792" s="16">
        <v>170</v>
      </c>
      <c r="F792" s="17">
        <v>62</v>
      </c>
      <c r="G792" s="17">
        <v>170</v>
      </c>
      <c r="H792" s="17">
        <v>26</v>
      </c>
      <c r="I792" s="15" t="s">
        <v>51</v>
      </c>
      <c r="J792" s="17">
        <v>99</v>
      </c>
      <c r="K792" s="15" t="s">
        <v>81</v>
      </c>
      <c r="L792" s="27">
        <v>24</v>
      </c>
      <c r="M792" s="28">
        <v>11</v>
      </c>
      <c r="N792" s="28">
        <v>64</v>
      </c>
      <c r="O792" s="29" t="s">
        <v>179</v>
      </c>
      <c r="P792" s="16">
        <v>84</v>
      </c>
      <c r="Q792" s="16">
        <v>97</v>
      </c>
      <c r="R792" s="15" t="s">
        <v>51</v>
      </c>
      <c r="S792" s="16">
        <v>66</v>
      </c>
      <c r="T792" s="15" t="s">
        <v>113</v>
      </c>
      <c r="U792">
        <f t="shared" si="12"/>
        <v>4.1887999999999996</v>
      </c>
    </row>
    <row r="793" spans="1:21" x14ac:dyDescent="0.3">
      <c r="A793" s="14">
        <v>42436</v>
      </c>
      <c r="B793" s="15" t="s">
        <v>45</v>
      </c>
      <c r="C793" s="15" t="s">
        <v>46</v>
      </c>
      <c r="D793" s="15" t="s">
        <v>47</v>
      </c>
      <c r="E793" s="16">
        <v>170</v>
      </c>
      <c r="F793" s="17">
        <v>82</v>
      </c>
      <c r="G793" s="17">
        <v>124</v>
      </c>
      <c r="H793" s="17">
        <v>51</v>
      </c>
      <c r="I793" s="15" t="s">
        <v>51</v>
      </c>
      <c r="J793" s="17">
        <v>113</v>
      </c>
      <c r="K793" s="15" t="s">
        <v>58</v>
      </c>
      <c r="L793" s="27">
        <v>31</v>
      </c>
      <c r="M793" s="28">
        <v>17</v>
      </c>
      <c r="N793" s="28">
        <v>103</v>
      </c>
      <c r="O793" s="29" t="s">
        <v>286</v>
      </c>
      <c r="P793" s="16">
        <v>83</v>
      </c>
      <c r="Q793" s="16">
        <v>99</v>
      </c>
      <c r="R793" s="15" t="s">
        <v>430</v>
      </c>
      <c r="S793" s="16">
        <v>66</v>
      </c>
      <c r="T793" s="15" t="s">
        <v>206</v>
      </c>
      <c r="U793">
        <f t="shared" si="12"/>
        <v>5.4105333333333334</v>
      </c>
    </row>
    <row r="794" spans="1:21" x14ac:dyDescent="0.3">
      <c r="A794" s="14">
        <v>42437</v>
      </c>
      <c r="B794" s="15" t="s">
        <v>45</v>
      </c>
      <c r="C794" s="15" t="s">
        <v>46</v>
      </c>
      <c r="D794" s="15" t="s">
        <v>47</v>
      </c>
      <c r="E794" s="16">
        <v>170</v>
      </c>
      <c r="F794" s="17">
        <v>87</v>
      </c>
      <c r="G794" s="17">
        <v>22</v>
      </c>
      <c r="H794" s="17">
        <v>54</v>
      </c>
      <c r="I794" s="15" t="s">
        <v>588</v>
      </c>
      <c r="J794" s="17">
        <v>120</v>
      </c>
      <c r="K794" s="15" t="s">
        <v>167</v>
      </c>
      <c r="L794" s="27">
        <v>26</v>
      </c>
      <c r="M794" s="28">
        <v>8</v>
      </c>
      <c r="N794" s="28">
        <v>58</v>
      </c>
      <c r="O794" s="29" t="s">
        <v>169</v>
      </c>
      <c r="P794" s="16">
        <v>85</v>
      </c>
      <c r="Q794" s="16">
        <v>100</v>
      </c>
      <c r="R794" s="15" t="s">
        <v>51</v>
      </c>
      <c r="S794" s="16">
        <v>67</v>
      </c>
      <c r="T794" s="15" t="s">
        <v>139</v>
      </c>
      <c r="U794">
        <f t="shared" si="12"/>
        <v>4.5378666666666669</v>
      </c>
    </row>
    <row r="795" spans="1:21" x14ac:dyDescent="0.3">
      <c r="A795" s="14">
        <v>42438</v>
      </c>
      <c r="B795" s="15" t="s">
        <v>45</v>
      </c>
      <c r="C795" s="15" t="s">
        <v>46</v>
      </c>
      <c r="D795" s="15" t="s">
        <v>47</v>
      </c>
      <c r="E795" s="16">
        <v>170</v>
      </c>
      <c r="F795" s="17">
        <v>104</v>
      </c>
      <c r="G795" s="17">
        <v>222</v>
      </c>
      <c r="H795" s="17">
        <v>66</v>
      </c>
      <c r="I795" s="15" t="s">
        <v>774</v>
      </c>
      <c r="J795" s="17">
        <v>143</v>
      </c>
      <c r="K795" s="15" t="s">
        <v>96</v>
      </c>
      <c r="L795" s="27">
        <v>26</v>
      </c>
      <c r="M795" s="28">
        <v>22</v>
      </c>
      <c r="N795" s="28">
        <v>122</v>
      </c>
      <c r="O795" s="29" t="s">
        <v>205</v>
      </c>
      <c r="P795" s="16">
        <v>73</v>
      </c>
      <c r="Q795" s="16">
        <v>93</v>
      </c>
      <c r="R795" s="15" t="s">
        <v>210</v>
      </c>
      <c r="S795" s="16">
        <v>61</v>
      </c>
      <c r="T795" s="15" t="s">
        <v>205</v>
      </c>
      <c r="U795">
        <f t="shared" si="12"/>
        <v>4.5378666666666669</v>
      </c>
    </row>
    <row r="796" spans="1:21" x14ac:dyDescent="0.3">
      <c r="A796" s="14">
        <v>42439</v>
      </c>
      <c r="B796" s="15" t="s">
        <v>45</v>
      </c>
      <c r="C796" s="15" t="s">
        <v>46</v>
      </c>
      <c r="D796" s="15" t="s">
        <v>47</v>
      </c>
      <c r="E796" s="16">
        <v>170</v>
      </c>
      <c r="F796" s="17">
        <v>92</v>
      </c>
      <c r="G796" s="17">
        <v>104</v>
      </c>
      <c r="H796" s="17">
        <v>67</v>
      </c>
      <c r="I796" s="15" t="s">
        <v>175</v>
      </c>
      <c r="J796" s="17">
        <v>116</v>
      </c>
      <c r="K796" s="15" t="s">
        <v>775</v>
      </c>
      <c r="L796" s="27">
        <v>26</v>
      </c>
      <c r="M796" s="28">
        <v>14</v>
      </c>
      <c r="N796" s="28">
        <v>78</v>
      </c>
      <c r="O796" s="29" t="s">
        <v>146</v>
      </c>
      <c r="P796" s="16">
        <v>81</v>
      </c>
      <c r="Q796" s="16">
        <v>94</v>
      </c>
      <c r="R796" s="15" t="s">
        <v>51</v>
      </c>
      <c r="S796" s="16">
        <v>63</v>
      </c>
      <c r="T796" s="15" t="s">
        <v>99</v>
      </c>
      <c r="U796">
        <f t="shared" si="12"/>
        <v>4.5378666666666669</v>
      </c>
    </row>
    <row r="797" spans="1:21" x14ac:dyDescent="0.3">
      <c r="A797" s="14">
        <v>42440</v>
      </c>
      <c r="B797" s="15" t="s">
        <v>45</v>
      </c>
      <c r="C797" s="15" t="s">
        <v>46</v>
      </c>
      <c r="D797" s="15" t="s">
        <v>47</v>
      </c>
      <c r="E797" s="16">
        <v>170</v>
      </c>
      <c r="F797" s="17">
        <v>83</v>
      </c>
      <c r="G797" s="17">
        <v>6</v>
      </c>
      <c r="H797" s="17">
        <v>37</v>
      </c>
      <c r="I797" s="15" t="s">
        <v>199</v>
      </c>
      <c r="J797" s="17">
        <v>129</v>
      </c>
      <c r="K797" s="15" t="s">
        <v>776</v>
      </c>
      <c r="L797" s="29" t="s">
        <v>401</v>
      </c>
      <c r="M797" s="28">
        <v>3</v>
      </c>
      <c r="N797" s="28">
        <v>53</v>
      </c>
      <c r="O797" s="29" t="s">
        <v>164</v>
      </c>
      <c r="P797" s="16">
        <v>79</v>
      </c>
      <c r="Q797" s="16">
        <v>99</v>
      </c>
      <c r="R797" s="15" t="s">
        <v>51</v>
      </c>
      <c r="S797" s="16">
        <v>61</v>
      </c>
      <c r="T797" s="15" t="s">
        <v>167</v>
      </c>
      <c r="U797">
        <f t="shared" si="12"/>
        <v>1.0471999999999999</v>
      </c>
    </row>
    <row r="798" spans="1:21" x14ac:dyDescent="0.3">
      <c r="A798" s="14">
        <v>42441</v>
      </c>
      <c r="B798" s="15" t="s">
        <v>45</v>
      </c>
      <c r="C798" s="15" t="s">
        <v>46</v>
      </c>
      <c r="D798" s="15" t="s">
        <v>47</v>
      </c>
      <c r="E798" s="16">
        <v>170</v>
      </c>
      <c r="F798" s="17">
        <v>86</v>
      </c>
      <c r="G798" s="17">
        <v>0</v>
      </c>
      <c r="H798" s="17">
        <v>29</v>
      </c>
      <c r="I798" s="15" t="s">
        <v>750</v>
      </c>
      <c r="J798" s="17">
        <v>143</v>
      </c>
      <c r="K798" s="15" t="s">
        <v>777</v>
      </c>
      <c r="L798" s="29" t="s">
        <v>401</v>
      </c>
      <c r="M798" s="28">
        <v>11</v>
      </c>
      <c r="N798" s="28">
        <v>56</v>
      </c>
      <c r="O798" s="29" t="s">
        <v>342</v>
      </c>
      <c r="P798" s="16">
        <v>71</v>
      </c>
      <c r="Q798" s="16">
        <v>100</v>
      </c>
      <c r="R798" s="15" t="s">
        <v>51</v>
      </c>
      <c r="S798" s="16">
        <v>47</v>
      </c>
      <c r="T798" s="15" t="s">
        <v>52</v>
      </c>
      <c r="U798">
        <f t="shared" si="12"/>
        <v>1.0471999999999999</v>
      </c>
    </row>
    <row r="799" spans="1:21" x14ac:dyDescent="0.3">
      <c r="A799" s="14">
        <v>42442</v>
      </c>
      <c r="B799" s="15" t="s">
        <v>45</v>
      </c>
      <c r="C799" s="15" t="s">
        <v>46</v>
      </c>
      <c r="D799" s="15" t="s">
        <v>47</v>
      </c>
      <c r="E799" s="16">
        <v>170</v>
      </c>
      <c r="F799" s="17">
        <v>86</v>
      </c>
      <c r="G799" s="17">
        <v>0</v>
      </c>
      <c r="H799" s="17">
        <v>18</v>
      </c>
      <c r="I799" s="15" t="s">
        <v>504</v>
      </c>
      <c r="J799" s="17">
        <v>154</v>
      </c>
      <c r="K799" s="15" t="s">
        <v>525</v>
      </c>
      <c r="L799" s="29" t="s">
        <v>102</v>
      </c>
      <c r="M799" s="28">
        <v>8</v>
      </c>
      <c r="N799" s="28">
        <v>72</v>
      </c>
      <c r="O799" s="29" t="s">
        <v>128</v>
      </c>
      <c r="P799" s="16">
        <v>71</v>
      </c>
      <c r="Q799" s="16">
        <v>100</v>
      </c>
      <c r="R799" s="15" t="s">
        <v>51</v>
      </c>
      <c r="S799" s="16">
        <v>47</v>
      </c>
      <c r="T799" s="15" t="s">
        <v>71</v>
      </c>
      <c r="U799">
        <f t="shared" si="12"/>
        <v>0.8726666666666667</v>
      </c>
    </row>
    <row r="800" spans="1:21" x14ac:dyDescent="0.3">
      <c r="A800" s="14">
        <v>42443</v>
      </c>
      <c r="B800" s="15" t="s">
        <v>45</v>
      </c>
      <c r="C800" s="15" t="s">
        <v>46</v>
      </c>
      <c r="D800" s="15" t="s">
        <v>47</v>
      </c>
      <c r="E800" s="16">
        <v>170</v>
      </c>
      <c r="F800" s="17">
        <v>82</v>
      </c>
      <c r="G800" s="17">
        <v>0</v>
      </c>
      <c r="H800" s="17">
        <v>12</v>
      </c>
      <c r="I800" s="15" t="s">
        <v>778</v>
      </c>
      <c r="J800" s="17">
        <v>153</v>
      </c>
      <c r="K800" s="15" t="s">
        <v>288</v>
      </c>
      <c r="L800" s="29" t="s">
        <v>84</v>
      </c>
      <c r="M800" s="28">
        <v>8</v>
      </c>
      <c r="N800" s="28">
        <v>67</v>
      </c>
      <c r="O800" s="29" t="s">
        <v>61</v>
      </c>
      <c r="P800" s="16">
        <v>67</v>
      </c>
      <c r="Q800" s="16">
        <v>99</v>
      </c>
      <c r="R800" s="15" t="s">
        <v>301</v>
      </c>
      <c r="S800" s="16">
        <v>38</v>
      </c>
      <c r="T800" s="15" t="s">
        <v>206</v>
      </c>
      <c r="U800">
        <f t="shared" si="12"/>
        <v>0.34906666666666669</v>
      </c>
    </row>
    <row r="801" spans="1:21" x14ac:dyDescent="0.3">
      <c r="A801" s="14">
        <v>42444</v>
      </c>
      <c r="B801" s="15" t="s">
        <v>45</v>
      </c>
      <c r="C801" s="15" t="s">
        <v>46</v>
      </c>
      <c r="D801" s="15" t="s">
        <v>47</v>
      </c>
      <c r="E801" s="16">
        <v>170</v>
      </c>
      <c r="F801" s="17">
        <v>92</v>
      </c>
      <c r="G801" s="17">
        <v>0</v>
      </c>
      <c r="H801" s="17">
        <v>9</v>
      </c>
      <c r="I801" s="15" t="s">
        <v>615</v>
      </c>
      <c r="J801" s="17">
        <v>174</v>
      </c>
      <c r="K801" s="15" t="s">
        <v>496</v>
      </c>
      <c r="L801" s="29" t="s">
        <v>263</v>
      </c>
      <c r="M801" s="28">
        <v>11</v>
      </c>
      <c r="N801" s="28">
        <v>69</v>
      </c>
      <c r="O801" s="29" t="s">
        <v>213</v>
      </c>
      <c r="P801" s="16">
        <v>66</v>
      </c>
      <c r="Q801" s="16">
        <v>99</v>
      </c>
      <c r="R801" s="15" t="s">
        <v>51</v>
      </c>
      <c r="S801" s="16">
        <v>35</v>
      </c>
      <c r="T801" s="15" t="s">
        <v>169</v>
      </c>
      <c r="U801">
        <f t="shared" si="12"/>
        <v>0.17453333333333335</v>
      </c>
    </row>
    <row r="802" spans="1:21" x14ac:dyDescent="0.3">
      <c r="A802" s="14">
        <v>42445</v>
      </c>
      <c r="B802" s="15" t="s">
        <v>45</v>
      </c>
      <c r="C802" s="15" t="s">
        <v>46</v>
      </c>
      <c r="D802" s="15" t="s">
        <v>47</v>
      </c>
      <c r="E802" s="16">
        <v>170</v>
      </c>
      <c r="F802" s="17">
        <v>82</v>
      </c>
      <c r="G802" s="17">
        <v>0</v>
      </c>
      <c r="H802" s="17">
        <v>11</v>
      </c>
      <c r="I802" s="15" t="s">
        <v>51</v>
      </c>
      <c r="J802" s="17">
        <v>153</v>
      </c>
      <c r="K802" s="15" t="s">
        <v>386</v>
      </c>
      <c r="L802" s="29" t="s">
        <v>84</v>
      </c>
      <c r="M802" s="28">
        <v>14</v>
      </c>
      <c r="N802" s="28">
        <v>67</v>
      </c>
      <c r="O802" s="29" t="s">
        <v>98</v>
      </c>
      <c r="P802" s="16">
        <v>74</v>
      </c>
      <c r="Q802" s="16">
        <v>100</v>
      </c>
      <c r="R802" s="15" t="s">
        <v>183</v>
      </c>
      <c r="S802" s="16">
        <v>46</v>
      </c>
      <c r="T802" s="15" t="s">
        <v>121</v>
      </c>
      <c r="U802">
        <f t="shared" si="12"/>
        <v>0.34906666666666669</v>
      </c>
    </row>
    <row r="803" spans="1:21" x14ac:dyDescent="0.3">
      <c r="A803" s="14">
        <v>42446</v>
      </c>
      <c r="B803" s="15" t="s">
        <v>45</v>
      </c>
      <c r="C803" s="15" t="s">
        <v>46</v>
      </c>
      <c r="D803" s="15" t="s">
        <v>47</v>
      </c>
      <c r="E803" s="16">
        <v>170</v>
      </c>
      <c r="F803" s="17">
        <v>106</v>
      </c>
      <c r="G803" s="17">
        <v>0</v>
      </c>
      <c r="H803" s="17">
        <v>78</v>
      </c>
      <c r="I803" s="15" t="s">
        <v>51</v>
      </c>
      <c r="J803" s="17">
        <v>134</v>
      </c>
      <c r="K803" s="15" t="s">
        <v>417</v>
      </c>
      <c r="L803" s="27">
        <v>36</v>
      </c>
      <c r="M803" s="28">
        <v>8</v>
      </c>
      <c r="N803" s="28">
        <v>67</v>
      </c>
      <c r="O803" s="29" t="s">
        <v>206</v>
      </c>
      <c r="P803" s="16">
        <v>70</v>
      </c>
      <c r="Q803" s="16">
        <v>93</v>
      </c>
      <c r="R803" s="15" t="s">
        <v>75</v>
      </c>
      <c r="S803" s="16">
        <v>51</v>
      </c>
      <c r="T803" s="15" t="s">
        <v>81</v>
      </c>
      <c r="U803">
        <f t="shared" si="12"/>
        <v>6.2831999999999999</v>
      </c>
    </row>
    <row r="804" spans="1:21" x14ac:dyDescent="0.3">
      <c r="A804" s="14">
        <v>42447</v>
      </c>
      <c r="B804" s="15" t="s">
        <v>45</v>
      </c>
      <c r="C804" s="15" t="s">
        <v>46</v>
      </c>
      <c r="D804" s="15" t="s">
        <v>47</v>
      </c>
      <c r="E804" s="16">
        <v>170</v>
      </c>
      <c r="F804" s="17">
        <v>92</v>
      </c>
      <c r="G804" s="17">
        <v>10</v>
      </c>
      <c r="H804" s="17">
        <v>41</v>
      </c>
      <c r="I804" s="15" t="s">
        <v>479</v>
      </c>
      <c r="J804" s="17">
        <v>143</v>
      </c>
      <c r="K804" s="15" t="s">
        <v>89</v>
      </c>
      <c r="L804" s="29" t="s">
        <v>401</v>
      </c>
      <c r="M804" s="28">
        <v>8</v>
      </c>
      <c r="N804" s="28">
        <v>72</v>
      </c>
      <c r="O804" s="29" t="s">
        <v>158</v>
      </c>
      <c r="P804" s="16">
        <v>73</v>
      </c>
      <c r="Q804" s="16">
        <v>97</v>
      </c>
      <c r="R804" s="15" t="s">
        <v>51</v>
      </c>
      <c r="S804" s="16">
        <v>50</v>
      </c>
      <c r="T804" s="15" t="s">
        <v>129</v>
      </c>
      <c r="U804">
        <f t="shared" si="12"/>
        <v>1.0471999999999999</v>
      </c>
    </row>
    <row r="805" spans="1:21" x14ac:dyDescent="0.3">
      <c r="A805" s="14">
        <v>42448</v>
      </c>
      <c r="B805" s="15" t="s">
        <v>45</v>
      </c>
      <c r="C805" s="15" t="s">
        <v>46</v>
      </c>
      <c r="D805" s="15" t="s">
        <v>47</v>
      </c>
      <c r="E805" s="16">
        <v>170</v>
      </c>
      <c r="F805" s="17">
        <v>116</v>
      </c>
      <c r="G805" s="17">
        <v>52</v>
      </c>
      <c r="H805" s="17">
        <v>77</v>
      </c>
      <c r="I805" s="15" t="s">
        <v>718</v>
      </c>
      <c r="J805" s="17">
        <v>154</v>
      </c>
      <c r="K805" s="15" t="s">
        <v>330</v>
      </c>
      <c r="L805" s="29" t="s">
        <v>84</v>
      </c>
      <c r="M805" s="28">
        <v>11</v>
      </c>
      <c r="N805" s="28">
        <v>53</v>
      </c>
      <c r="O805" s="29" t="s">
        <v>94</v>
      </c>
      <c r="P805" s="16">
        <v>73</v>
      </c>
      <c r="Q805" s="16">
        <v>98</v>
      </c>
      <c r="R805" s="15" t="s">
        <v>51</v>
      </c>
      <c r="S805" s="16">
        <v>56</v>
      </c>
      <c r="T805" s="15" t="s">
        <v>51</v>
      </c>
      <c r="U805">
        <f t="shared" si="12"/>
        <v>0.34906666666666669</v>
      </c>
    </row>
    <row r="806" spans="1:21" x14ac:dyDescent="0.3">
      <c r="A806" s="14">
        <v>42449</v>
      </c>
      <c r="B806" s="15" t="s">
        <v>45</v>
      </c>
      <c r="C806" s="15" t="s">
        <v>46</v>
      </c>
      <c r="D806" s="15" t="s">
        <v>47</v>
      </c>
      <c r="E806" s="16">
        <v>170</v>
      </c>
      <c r="F806" s="17">
        <v>98</v>
      </c>
      <c r="G806" s="17">
        <v>88</v>
      </c>
      <c r="H806" s="17">
        <v>84</v>
      </c>
      <c r="I806" s="15" t="s">
        <v>779</v>
      </c>
      <c r="J806" s="17">
        <v>111</v>
      </c>
      <c r="K806" s="15" t="s">
        <v>500</v>
      </c>
      <c r="L806" s="29" t="s">
        <v>116</v>
      </c>
      <c r="M806" s="28">
        <v>3</v>
      </c>
      <c r="N806" s="28">
        <v>47</v>
      </c>
      <c r="O806" s="29" t="s">
        <v>61</v>
      </c>
      <c r="P806" s="16">
        <v>96</v>
      </c>
      <c r="Q806" s="16">
        <v>100</v>
      </c>
      <c r="R806" s="15" t="s">
        <v>88</v>
      </c>
      <c r="S806" s="16">
        <v>86</v>
      </c>
      <c r="T806" s="15" t="s">
        <v>95</v>
      </c>
      <c r="U806">
        <f t="shared" si="12"/>
        <v>0.69813333333333338</v>
      </c>
    </row>
    <row r="807" spans="1:21" x14ac:dyDescent="0.3">
      <c r="A807" s="14">
        <v>42450</v>
      </c>
      <c r="B807" s="15" t="s">
        <v>45</v>
      </c>
      <c r="C807" s="15" t="s">
        <v>46</v>
      </c>
      <c r="D807" s="15" t="s">
        <v>47</v>
      </c>
      <c r="E807" s="16">
        <v>170</v>
      </c>
      <c r="F807" s="17">
        <v>102</v>
      </c>
      <c r="G807" s="17">
        <v>54</v>
      </c>
      <c r="H807" s="17">
        <v>77</v>
      </c>
      <c r="I807" s="15" t="s">
        <v>579</v>
      </c>
      <c r="J807" s="17">
        <v>126</v>
      </c>
      <c r="K807" s="15" t="s">
        <v>288</v>
      </c>
      <c r="L807" s="29" t="s">
        <v>84</v>
      </c>
      <c r="M807" s="28">
        <v>3</v>
      </c>
      <c r="N807" s="28">
        <v>61</v>
      </c>
      <c r="O807" s="29" t="s">
        <v>98</v>
      </c>
      <c r="P807" s="16">
        <v>92</v>
      </c>
      <c r="Q807" s="16">
        <v>100</v>
      </c>
      <c r="R807" s="15" t="s">
        <v>51</v>
      </c>
      <c r="S807" s="16">
        <v>77</v>
      </c>
      <c r="T807" s="15" t="s">
        <v>52</v>
      </c>
      <c r="U807">
        <f t="shared" si="12"/>
        <v>0.34906666666666669</v>
      </c>
    </row>
    <row r="808" spans="1:21" x14ac:dyDescent="0.3">
      <c r="A808" s="14">
        <v>42451</v>
      </c>
      <c r="B808" s="15" t="s">
        <v>45</v>
      </c>
      <c r="C808" s="15" t="s">
        <v>46</v>
      </c>
      <c r="D808" s="15" t="s">
        <v>47</v>
      </c>
      <c r="E808" s="16">
        <v>170</v>
      </c>
      <c r="F808" s="17">
        <v>86</v>
      </c>
      <c r="G808" s="17">
        <v>2</v>
      </c>
      <c r="H808" s="17">
        <v>72</v>
      </c>
      <c r="I808" s="15" t="s">
        <v>573</v>
      </c>
      <c r="J808" s="17">
        <v>100</v>
      </c>
      <c r="K808" s="15" t="s">
        <v>535</v>
      </c>
      <c r="L808" s="29" t="s">
        <v>84</v>
      </c>
      <c r="M808" s="28">
        <v>0</v>
      </c>
      <c r="N808" s="28">
        <v>31</v>
      </c>
      <c r="O808" s="29" t="s">
        <v>128</v>
      </c>
      <c r="P808" s="16">
        <v>92</v>
      </c>
      <c r="Q808" s="16">
        <v>97</v>
      </c>
      <c r="R808" s="15" t="s">
        <v>51</v>
      </c>
      <c r="S808" s="16">
        <v>84</v>
      </c>
      <c r="T808" s="15" t="s">
        <v>260</v>
      </c>
      <c r="U808">
        <f t="shared" si="12"/>
        <v>0.34906666666666669</v>
      </c>
    </row>
    <row r="809" spans="1:21" x14ac:dyDescent="0.3">
      <c r="A809" s="14">
        <v>42452</v>
      </c>
      <c r="B809" s="15" t="s">
        <v>45</v>
      </c>
      <c r="C809" s="15" t="s">
        <v>46</v>
      </c>
      <c r="D809" s="15" t="s">
        <v>47</v>
      </c>
      <c r="E809" s="16">
        <v>170</v>
      </c>
      <c r="F809" s="17">
        <v>76</v>
      </c>
      <c r="G809" s="17">
        <v>0</v>
      </c>
      <c r="H809" s="17">
        <v>44</v>
      </c>
      <c r="I809" s="15" t="s">
        <v>199</v>
      </c>
      <c r="J809" s="17">
        <v>107</v>
      </c>
      <c r="K809" s="15" t="s">
        <v>339</v>
      </c>
      <c r="L809" s="29" t="s">
        <v>84</v>
      </c>
      <c r="M809" s="28">
        <v>3</v>
      </c>
      <c r="N809" s="28">
        <v>36</v>
      </c>
      <c r="O809" s="29" t="s">
        <v>61</v>
      </c>
      <c r="P809" s="16">
        <v>84</v>
      </c>
      <c r="Q809" s="16">
        <v>98</v>
      </c>
      <c r="R809" s="15" t="s">
        <v>51</v>
      </c>
      <c r="S809" s="16">
        <v>71</v>
      </c>
      <c r="T809" s="15" t="s">
        <v>71</v>
      </c>
      <c r="U809">
        <f t="shared" si="12"/>
        <v>0.34906666666666669</v>
      </c>
    </row>
    <row r="810" spans="1:21" x14ac:dyDescent="0.3">
      <c r="A810" s="14">
        <v>42453</v>
      </c>
      <c r="B810" s="15" t="s">
        <v>45</v>
      </c>
      <c r="C810" s="15" t="s">
        <v>46</v>
      </c>
      <c r="D810" s="15" t="s">
        <v>47</v>
      </c>
      <c r="E810" s="16">
        <v>170</v>
      </c>
      <c r="F810" s="17">
        <v>88</v>
      </c>
      <c r="G810" s="17">
        <v>2</v>
      </c>
      <c r="H810" s="17">
        <v>14</v>
      </c>
      <c r="I810" s="15" t="s">
        <v>504</v>
      </c>
      <c r="J810" s="17">
        <v>162</v>
      </c>
      <c r="K810" s="15" t="s">
        <v>443</v>
      </c>
      <c r="L810" s="29" t="s">
        <v>218</v>
      </c>
      <c r="M810" s="28">
        <v>14</v>
      </c>
      <c r="N810" s="28">
        <v>64</v>
      </c>
      <c r="O810" s="29" t="s">
        <v>139</v>
      </c>
      <c r="P810" s="16">
        <v>75</v>
      </c>
      <c r="Q810" s="16">
        <v>100</v>
      </c>
      <c r="R810" s="15" t="s">
        <v>51</v>
      </c>
      <c r="S810" s="16">
        <v>48</v>
      </c>
      <c r="T810" s="15" t="s">
        <v>81</v>
      </c>
      <c r="U810">
        <f t="shared" si="12"/>
        <v>0.52359999999999995</v>
      </c>
    </row>
    <row r="811" spans="1:21" x14ac:dyDescent="0.3">
      <c r="A811" s="14">
        <v>42454</v>
      </c>
      <c r="B811" s="15" t="s">
        <v>45</v>
      </c>
      <c r="C811" s="15" t="s">
        <v>46</v>
      </c>
      <c r="D811" s="15" t="s">
        <v>47</v>
      </c>
      <c r="E811" s="16">
        <v>170</v>
      </c>
      <c r="F811" s="17">
        <v>137</v>
      </c>
      <c r="G811" s="17">
        <v>8</v>
      </c>
      <c r="H811" s="17">
        <v>86</v>
      </c>
      <c r="I811" s="15" t="s">
        <v>780</v>
      </c>
      <c r="J811" s="17">
        <v>188</v>
      </c>
      <c r="K811" s="15" t="s">
        <v>727</v>
      </c>
      <c r="L811" s="29" t="s">
        <v>132</v>
      </c>
      <c r="M811" s="28">
        <v>8</v>
      </c>
      <c r="N811" s="28">
        <v>39</v>
      </c>
      <c r="O811" s="29" t="s">
        <v>159</v>
      </c>
      <c r="P811" s="16">
        <v>77</v>
      </c>
      <c r="Q811" s="16">
        <v>99</v>
      </c>
      <c r="R811" s="15" t="s">
        <v>88</v>
      </c>
      <c r="S811" s="16">
        <v>60</v>
      </c>
      <c r="T811" s="15" t="s">
        <v>51</v>
      </c>
      <c r="U811">
        <f t="shared" si="12"/>
        <v>1.3962666666666668</v>
      </c>
    </row>
    <row r="812" spans="1:21" x14ac:dyDescent="0.3">
      <c r="A812" s="14">
        <v>42455</v>
      </c>
      <c r="B812" s="15" t="s">
        <v>45</v>
      </c>
      <c r="C812" s="15" t="s">
        <v>46</v>
      </c>
      <c r="D812" s="15" t="s">
        <v>47</v>
      </c>
      <c r="E812" s="16">
        <v>170</v>
      </c>
      <c r="F812" s="17">
        <v>153</v>
      </c>
      <c r="G812" s="17">
        <v>58</v>
      </c>
      <c r="H812" s="17">
        <v>61</v>
      </c>
      <c r="I812" s="15" t="s">
        <v>654</v>
      </c>
      <c r="J812" s="17">
        <v>245</v>
      </c>
      <c r="K812" s="15" t="s">
        <v>555</v>
      </c>
      <c r="L812" s="27">
        <v>21</v>
      </c>
      <c r="M812" s="28">
        <v>17</v>
      </c>
      <c r="N812" s="28">
        <v>114</v>
      </c>
      <c r="O812" s="29" t="s">
        <v>139</v>
      </c>
      <c r="P812" s="16">
        <v>74</v>
      </c>
      <c r="Q812" s="16">
        <v>100</v>
      </c>
      <c r="R812" s="15" t="s">
        <v>51</v>
      </c>
      <c r="S812" s="16">
        <v>34</v>
      </c>
      <c r="T812" s="15" t="s">
        <v>51</v>
      </c>
      <c r="U812">
        <f t="shared" si="12"/>
        <v>3.6652</v>
      </c>
    </row>
    <row r="813" spans="1:21" x14ac:dyDescent="0.3">
      <c r="A813" s="14">
        <v>42456</v>
      </c>
      <c r="B813" s="15" t="s">
        <v>45</v>
      </c>
      <c r="C813" s="15" t="s">
        <v>46</v>
      </c>
      <c r="D813" s="15" t="s">
        <v>47</v>
      </c>
      <c r="E813" s="16">
        <v>170</v>
      </c>
      <c r="F813" s="17">
        <v>115</v>
      </c>
      <c r="G813" s="17">
        <v>0</v>
      </c>
      <c r="H813" s="17">
        <v>44</v>
      </c>
      <c r="I813" s="15" t="s">
        <v>687</v>
      </c>
      <c r="J813" s="17">
        <v>186</v>
      </c>
      <c r="K813" s="15" t="s">
        <v>781</v>
      </c>
      <c r="L813" s="27">
        <v>26</v>
      </c>
      <c r="M813" s="28">
        <v>17</v>
      </c>
      <c r="N813" s="28">
        <v>114</v>
      </c>
      <c r="O813" s="29" t="s">
        <v>52</v>
      </c>
      <c r="P813" s="16">
        <v>54</v>
      </c>
      <c r="Q813" s="16">
        <v>97</v>
      </c>
      <c r="R813" s="15" t="s">
        <v>239</v>
      </c>
      <c r="S813" s="16">
        <v>23</v>
      </c>
      <c r="T813" s="15" t="s">
        <v>113</v>
      </c>
      <c r="U813">
        <f t="shared" si="12"/>
        <v>4.5378666666666669</v>
      </c>
    </row>
    <row r="814" spans="1:21" x14ac:dyDescent="0.3">
      <c r="A814" s="14">
        <v>42457</v>
      </c>
      <c r="B814" s="15" t="s">
        <v>45</v>
      </c>
      <c r="C814" s="15" t="s">
        <v>46</v>
      </c>
      <c r="D814" s="15" t="s">
        <v>47</v>
      </c>
      <c r="E814" s="16">
        <v>170</v>
      </c>
      <c r="F814" s="17">
        <v>166</v>
      </c>
      <c r="G814" s="17">
        <v>18</v>
      </c>
      <c r="H814" s="17">
        <v>103</v>
      </c>
      <c r="I814" s="15" t="s">
        <v>51</v>
      </c>
      <c r="J814" s="17">
        <v>228</v>
      </c>
      <c r="K814" s="15" t="s">
        <v>317</v>
      </c>
      <c r="L814" s="27" t="s">
        <v>1194</v>
      </c>
      <c r="M814" s="28">
        <v>14</v>
      </c>
      <c r="N814" s="28">
        <v>111</v>
      </c>
      <c r="O814" s="29" t="s">
        <v>51</v>
      </c>
      <c r="P814" s="16">
        <v>49</v>
      </c>
      <c r="Q814" s="16">
        <v>94</v>
      </c>
      <c r="R814" s="15" t="s">
        <v>51</v>
      </c>
      <c r="S814" s="16">
        <v>27</v>
      </c>
      <c r="T814" s="15" t="s">
        <v>89</v>
      </c>
      <c r="U814" t="e">
        <f t="shared" si="12"/>
        <v>#VALUE!</v>
      </c>
    </row>
    <row r="815" spans="1:21" x14ac:dyDescent="0.3">
      <c r="A815" s="14">
        <v>42458</v>
      </c>
      <c r="B815" s="15" t="s">
        <v>45</v>
      </c>
      <c r="C815" s="15" t="s">
        <v>46</v>
      </c>
      <c r="D815" s="15" t="s">
        <v>47</v>
      </c>
      <c r="E815" s="16">
        <v>170</v>
      </c>
      <c r="F815" s="17">
        <v>134</v>
      </c>
      <c r="G815" s="17">
        <v>24</v>
      </c>
      <c r="H815" s="17">
        <v>98</v>
      </c>
      <c r="I815" s="15" t="s">
        <v>296</v>
      </c>
      <c r="J815" s="17">
        <v>171</v>
      </c>
      <c r="K815" s="15" t="s">
        <v>417</v>
      </c>
      <c r="L815" s="29" t="s">
        <v>84</v>
      </c>
      <c r="M815" s="28">
        <v>14</v>
      </c>
      <c r="N815" s="28">
        <v>69</v>
      </c>
      <c r="O815" s="29" t="s">
        <v>91</v>
      </c>
      <c r="P815" s="16">
        <v>89</v>
      </c>
      <c r="Q815" s="16">
        <v>99</v>
      </c>
      <c r="R815" s="15" t="s">
        <v>280</v>
      </c>
      <c r="S815" s="16">
        <v>70</v>
      </c>
      <c r="T815" s="15" t="s">
        <v>133</v>
      </c>
      <c r="U815">
        <f t="shared" si="12"/>
        <v>0.34906666666666669</v>
      </c>
    </row>
    <row r="816" spans="1:21" x14ac:dyDescent="0.3">
      <c r="A816" s="14">
        <v>42459</v>
      </c>
      <c r="B816" s="15" t="s">
        <v>45</v>
      </c>
      <c r="C816" s="15" t="s">
        <v>46</v>
      </c>
      <c r="D816" s="15" t="s">
        <v>47</v>
      </c>
      <c r="E816" s="16">
        <v>170</v>
      </c>
      <c r="F816" s="17">
        <v>134</v>
      </c>
      <c r="G816" s="17">
        <v>480</v>
      </c>
      <c r="H816" s="17">
        <v>71</v>
      </c>
      <c r="I816" s="15" t="s">
        <v>782</v>
      </c>
      <c r="J816" s="17">
        <v>197</v>
      </c>
      <c r="K816" s="15" t="s">
        <v>783</v>
      </c>
      <c r="L816" s="27">
        <v>23</v>
      </c>
      <c r="M816" s="28">
        <v>33</v>
      </c>
      <c r="N816" s="28">
        <v>136</v>
      </c>
      <c r="O816" s="29" t="s">
        <v>205</v>
      </c>
      <c r="P816" s="16">
        <v>65</v>
      </c>
      <c r="Q816" s="16">
        <v>98</v>
      </c>
      <c r="R816" s="15" t="s">
        <v>51</v>
      </c>
      <c r="S816" s="16">
        <v>36</v>
      </c>
      <c r="T816" s="15" t="s">
        <v>226</v>
      </c>
      <c r="U816">
        <f t="shared" si="12"/>
        <v>4.0142666666666669</v>
      </c>
    </row>
    <row r="817" spans="1:21" x14ac:dyDescent="0.3">
      <c r="A817" s="14">
        <v>42460</v>
      </c>
      <c r="B817" s="15" t="s">
        <v>45</v>
      </c>
      <c r="C817" s="15" t="s">
        <v>46</v>
      </c>
      <c r="D817" s="15" t="s">
        <v>47</v>
      </c>
      <c r="E817" s="16">
        <v>170</v>
      </c>
      <c r="F817" s="17">
        <v>76</v>
      </c>
      <c r="G817" s="17">
        <v>200</v>
      </c>
      <c r="H817" s="17">
        <v>47</v>
      </c>
      <c r="I817" s="15" t="s">
        <v>784</v>
      </c>
      <c r="J817" s="17">
        <v>104</v>
      </c>
      <c r="K817" s="15" t="s">
        <v>596</v>
      </c>
      <c r="L817" s="27">
        <v>24</v>
      </c>
      <c r="M817" s="28">
        <v>8</v>
      </c>
      <c r="N817" s="28">
        <v>94</v>
      </c>
      <c r="O817" s="29" t="s">
        <v>159</v>
      </c>
      <c r="P817" s="16">
        <v>88</v>
      </c>
      <c r="Q817" s="16">
        <v>98</v>
      </c>
      <c r="R817" s="15" t="s">
        <v>644</v>
      </c>
      <c r="S817" s="16">
        <v>74</v>
      </c>
      <c r="T817" s="15" t="s">
        <v>139</v>
      </c>
      <c r="U817">
        <f t="shared" si="12"/>
        <v>4.1887999999999996</v>
      </c>
    </row>
    <row r="818" spans="1:21" x14ac:dyDescent="0.3">
      <c r="A818" s="14">
        <v>42461</v>
      </c>
      <c r="B818" s="15" t="s">
        <v>45</v>
      </c>
      <c r="C818" s="15" t="s">
        <v>46</v>
      </c>
      <c r="D818" s="15" t="s">
        <v>47</v>
      </c>
      <c r="E818" s="16">
        <v>170</v>
      </c>
      <c r="F818" s="17">
        <v>100</v>
      </c>
      <c r="G818" s="17">
        <v>0</v>
      </c>
      <c r="H818" s="17">
        <v>32</v>
      </c>
      <c r="I818" s="15" t="s">
        <v>305</v>
      </c>
      <c r="J818" s="17">
        <v>167</v>
      </c>
      <c r="K818" s="15" t="s">
        <v>489</v>
      </c>
      <c r="L818" s="27">
        <v>36</v>
      </c>
      <c r="M818" s="28">
        <v>14</v>
      </c>
      <c r="N818" s="28">
        <v>64</v>
      </c>
      <c r="O818" s="29" t="s">
        <v>164</v>
      </c>
      <c r="P818" s="16">
        <v>68</v>
      </c>
      <c r="Q818" s="16">
        <v>99</v>
      </c>
      <c r="R818" s="15" t="s">
        <v>51</v>
      </c>
      <c r="S818" s="16">
        <v>38</v>
      </c>
      <c r="T818" s="15" t="s">
        <v>158</v>
      </c>
      <c r="U818">
        <f t="shared" si="12"/>
        <v>6.2831999999999999</v>
      </c>
    </row>
    <row r="819" spans="1:21" x14ac:dyDescent="0.3">
      <c r="A819" s="14">
        <v>42462</v>
      </c>
      <c r="B819" s="15" t="s">
        <v>45</v>
      </c>
      <c r="C819" s="15" t="s">
        <v>46</v>
      </c>
      <c r="D819" s="15" t="s">
        <v>47</v>
      </c>
      <c r="E819" s="16">
        <v>170</v>
      </c>
      <c r="F819" s="17">
        <v>114</v>
      </c>
      <c r="G819" s="17">
        <v>2</v>
      </c>
      <c r="H819" s="17">
        <v>33</v>
      </c>
      <c r="I819" s="15" t="s">
        <v>624</v>
      </c>
      <c r="J819" s="17">
        <v>196</v>
      </c>
      <c r="K819" s="15" t="s">
        <v>785</v>
      </c>
      <c r="L819" s="27">
        <v>23</v>
      </c>
      <c r="M819" s="28">
        <v>8</v>
      </c>
      <c r="N819" s="28">
        <v>92</v>
      </c>
      <c r="O819" s="29" t="s">
        <v>133</v>
      </c>
      <c r="P819" s="16">
        <v>56</v>
      </c>
      <c r="Q819" s="16">
        <v>98</v>
      </c>
      <c r="R819" s="15" t="s">
        <v>74</v>
      </c>
      <c r="S819" s="16">
        <v>32</v>
      </c>
      <c r="T819" s="15" t="s">
        <v>71</v>
      </c>
      <c r="U819">
        <f t="shared" si="12"/>
        <v>4.0142666666666669</v>
      </c>
    </row>
    <row r="820" spans="1:21" x14ac:dyDescent="0.3">
      <c r="A820" s="14">
        <v>42463</v>
      </c>
      <c r="B820" s="15" t="s">
        <v>45</v>
      </c>
      <c r="C820" s="15" t="s">
        <v>46</v>
      </c>
      <c r="D820" s="15" t="s">
        <v>47</v>
      </c>
      <c r="E820" s="16">
        <v>170</v>
      </c>
      <c r="F820" s="17">
        <v>122</v>
      </c>
      <c r="G820" s="17">
        <v>12</v>
      </c>
      <c r="H820" s="17">
        <v>65</v>
      </c>
      <c r="I820" s="15" t="s">
        <v>399</v>
      </c>
      <c r="J820" s="17">
        <v>178</v>
      </c>
      <c r="K820" s="15" t="s">
        <v>674</v>
      </c>
      <c r="L820" s="27">
        <v>24</v>
      </c>
      <c r="M820" s="28">
        <v>11</v>
      </c>
      <c r="N820" s="28">
        <v>128</v>
      </c>
      <c r="O820" s="29" t="s">
        <v>264</v>
      </c>
      <c r="P820" s="16">
        <v>61</v>
      </c>
      <c r="Q820" s="16">
        <v>97</v>
      </c>
      <c r="R820" s="15" t="s">
        <v>74</v>
      </c>
      <c r="S820" s="16">
        <v>31</v>
      </c>
      <c r="T820" s="15" t="s">
        <v>260</v>
      </c>
      <c r="U820">
        <f t="shared" si="12"/>
        <v>4.1887999999999996</v>
      </c>
    </row>
    <row r="821" spans="1:21" x14ac:dyDescent="0.3">
      <c r="A821" s="14">
        <v>42464</v>
      </c>
      <c r="B821" s="15" t="s">
        <v>45</v>
      </c>
      <c r="C821" s="15" t="s">
        <v>46</v>
      </c>
      <c r="D821" s="15" t="s">
        <v>47</v>
      </c>
      <c r="E821" s="16">
        <v>170</v>
      </c>
      <c r="F821" s="17">
        <v>94</v>
      </c>
      <c r="G821" s="17">
        <v>32</v>
      </c>
      <c r="H821" s="17">
        <v>62</v>
      </c>
      <c r="I821" s="15" t="s">
        <v>786</v>
      </c>
      <c r="J821" s="17">
        <v>127</v>
      </c>
      <c r="K821" s="15" t="s">
        <v>472</v>
      </c>
      <c r="L821" s="27">
        <v>20</v>
      </c>
      <c r="M821" s="28">
        <v>6</v>
      </c>
      <c r="N821" s="28">
        <v>50</v>
      </c>
      <c r="O821" s="29" t="s">
        <v>460</v>
      </c>
      <c r="P821" s="16">
        <v>79</v>
      </c>
      <c r="Q821" s="16">
        <v>93</v>
      </c>
      <c r="R821" s="15" t="s">
        <v>51</v>
      </c>
      <c r="S821" s="16">
        <v>68</v>
      </c>
      <c r="T821" s="15" t="s">
        <v>460</v>
      </c>
      <c r="U821">
        <f t="shared" si="12"/>
        <v>3.4906666666666668</v>
      </c>
    </row>
    <row r="822" spans="1:21" x14ac:dyDescent="0.3">
      <c r="A822" s="14">
        <v>42465</v>
      </c>
      <c r="B822" s="15" t="s">
        <v>45</v>
      </c>
      <c r="C822" s="15" t="s">
        <v>46</v>
      </c>
      <c r="D822" s="15" t="s">
        <v>47</v>
      </c>
      <c r="E822" s="16">
        <v>170</v>
      </c>
      <c r="F822" s="17">
        <v>101</v>
      </c>
      <c r="G822" s="17">
        <v>6</v>
      </c>
      <c r="H822" s="17">
        <v>58</v>
      </c>
      <c r="I822" s="15" t="s">
        <v>199</v>
      </c>
      <c r="J822" s="17">
        <v>144</v>
      </c>
      <c r="K822" s="15" t="s">
        <v>288</v>
      </c>
      <c r="L822" s="27">
        <v>31</v>
      </c>
      <c r="M822" s="28">
        <v>17</v>
      </c>
      <c r="N822" s="28">
        <v>53</v>
      </c>
      <c r="O822" s="29" t="s">
        <v>215</v>
      </c>
      <c r="P822" s="16">
        <v>75</v>
      </c>
      <c r="Q822" s="16">
        <v>99</v>
      </c>
      <c r="R822" s="15" t="s">
        <v>51</v>
      </c>
      <c r="S822" s="16">
        <v>55</v>
      </c>
      <c r="T822" s="15" t="s">
        <v>61</v>
      </c>
      <c r="U822">
        <f t="shared" si="12"/>
        <v>5.4105333333333334</v>
      </c>
    </row>
    <row r="823" spans="1:21" x14ac:dyDescent="0.3">
      <c r="A823" s="14">
        <v>42466</v>
      </c>
      <c r="B823" s="15" t="s">
        <v>45</v>
      </c>
      <c r="C823" s="15" t="s">
        <v>46</v>
      </c>
      <c r="D823" s="15" t="s">
        <v>47</v>
      </c>
      <c r="E823" s="16">
        <v>170</v>
      </c>
      <c r="F823" s="17">
        <v>110</v>
      </c>
      <c r="G823" s="17">
        <v>28</v>
      </c>
      <c r="H823" s="17">
        <v>35</v>
      </c>
      <c r="I823" s="15" t="s">
        <v>451</v>
      </c>
      <c r="J823" s="17">
        <v>184</v>
      </c>
      <c r="K823" s="15" t="s">
        <v>483</v>
      </c>
      <c r="L823" s="29" t="s">
        <v>218</v>
      </c>
      <c r="M823" s="28">
        <v>6</v>
      </c>
      <c r="N823" s="28">
        <v>69</v>
      </c>
      <c r="O823" s="29" t="s">
        <v>158</v>
      </c>
      <c r="P823" s="16">
        <v>69</v>
      </c>
      <c r="Q823" s="16">
        <v>100</v>
      </c>
      <c r="R823" s="15" t="s">
        <v>280</v>
      </c>
      <c r="S823" s="16">
        <v>41</v>
      </c>
      <c r="T823" s="15" t="s">
        <v>91</v>
      </c>
      <c r="U823">
        <f t="shared" si="12"/>
        <v>0.52359999999999995</v>
      </c>
    </row>
    <row r="824" spans="1:21" x14ac:dyDescent="0.3">
      <c r="A824" s="14">
        <v>42467</v>
      </c>
      <c r="B824" s="15" t="s">
        <v>45</v>
      </c>
      <c r="C824" s="15" t="s">
        <v>46</v>
      </c>
      <c r="D824" s="15" t="s">
        <v>47</v>
      </c>
      <c r="E824" s="16">
        <v>170</v>
      </c>
      <c r="F824" s="17">
        <v>98</v>
      </c>
      <c r="G824" s="17">
        <v>52</v>
      </c>
      <c r="H824" s="17">
        <v>67</v>
      </c>
      <c r="I824" s="15" t="s">
        <v>156</v>
      </c>
      <c r="J824" s="17">
        <v>129</v>
      </c>
      <c r="K824" s="15" t="s">
        <v>220</v>
      </c>
      <c r="L824" s="27">
        <v>24</v>
      </c>
      <c r="M824" s="28">
        <v>8</v>
      </c>
      <c r="N824" s="28">
        <v>67</v>
      </c>
      <c r="O824" s="29" t="s">
        <v>50</v>
      </c>
      <c r="P824" s="16">
        <v>81</v>
      </c>
      <c r="Q824" s="16">
        <v>99</v>
      </c>
      <c r="R824" s="15" t="s">
        <v>74</v>
      </c>
      <c r="S824" s="16">
        <v>59</v>
      </c>
      <c r="T824" s="15" t="s">
        <v>50</v>
      </c>
      <c r="U824">
        <f t="shared" si="12"/>
        <v>4.1887999999999996</v>
      </c>
    </row>
    <row r="825" spans="1:21" x14ac:dyDescent="0.3">
      <c r="A825" s="14">
        <v>42468</v>
      </c>
      <c r="B825" s="15" t="s">
        <v>45</v>
      </c>
      <c r="C825" s="15" t="s">
        <v>46</v>
      </c>
      <c r="D825" s="15" t="s">
        <v>47</v>
      </c>
      <c r="E825" s="16">
        <v>170</v>
      </c>
      <c r="F825" s="17">
        <v>94</v>
      </c>
      <c r="G825" s="17">
        <v>6</v>
      </c>
      <c r="H825" s="17">
        <v>47</v>
      </c>
      <c r="I825" s="15" t="s">
        <v>787</v>
      </c>
      <c r="J825" s="17">
        <v>142</v>
      </c>
      <c r="K825" s="15" t="s">
        <v>788</v>
      </c>
      <c r="L825" s="29" t="s">
        <v>401</v>
      </c>
      <c r="M825" s="28">
        <v>8</v>
      </c>
      <c r="N825" s="28">
        <v>72</v>
      </c>
      <c r="O825" s="29" t="s">
        <v>52</v>
      </c>
      <c r="P825" s="16">
        <v>72</v>
      </c>
      <c r="Q825" s="16">
        <v>99</v>
      </c>
      <c r="R825" s="15" t="s">
        <v>51</v>
      </c>
      <c r="S825" s="16">
        <v>48</v>
      </c>
      <c r="T825" s="15" t="s">
        <v>89</v>
      </c>
      <c r="U825">
        <f t="shared" si="12"/>
        <v>1.0471999999999999</v>
      </c>
    </row>
    <row r="826" spans="1:21" x14ac:dyDescent="0.3">
      <c r="A826" s="14">
        <v>42469</v>
      </c>
      <c r="B826" s="15" t="s">
        <v>45</v>
      </c>
      <c r="C826" s="15" t="s">
        <v>46</v>
      </c>
      <c r="D826" s="15" t="s">
        <v>47</v>
      </c>
      <c r="E826" s="16">
        <v>170</v>
      </c>
      <c r="F826" s="17">
        <v>108</v>
      </c>
      <c r="G826" s="17">
        <v>14</v>
      </c>
      <c r="H826" s="17">
        <v>75</v>
      </c>
      <c r="I826" s="15" t="s">
        <v>789</v>
      </c>
      <c r="J826" s="17">
        <v>141</v>
      </c>
      <c r="K826" s="15" t="s">
        <v>658</v>
      </c>
      <c r="L826" s="29" t="s">
        <v>263</v>
      </c>
      <c r="M826" s="28">
        <v>8</v>
      </c>
      <c r="N826" s="28">
        <v>58</v>
      </c>
      <c r="O826" s="29" t="s">
        <v>186</v>
      </c>
      <c r="P826" s="16">
        <v>81</v>
      </c>
      <c r="Q826" s="16">
        <v>96</v>
      </c>
      <c r="R826" s="15" t="s">
        <v>301</v>
      </c>
      <c r="S826" s="16">
        <v>63</v>
      </c>
      <c r="T826" s="15" t="s">
        <v>94</v>
      </c>
      <c r="U826">
        <f t="shared" si="12"/>
        <v>0.17453333333333335</v>
      </c>
    </row>
    <row r="827" spans="1:21" x14ac:dyDescent="0.3">
      <c r="A827" s="14">
        <v>42470</v>
      </c>
      <c r="B827" s="15" t="s">
        <v>45</v>
      </c>
      <c r="C827" s="15" t="s">
        <v>46</v>
      </c>
      <c r="D827" s="15" t="s">
        <v>47</v>
      </c>
      <c r="E827" s="16">
        <v>170</v>
      </c>
      <c r="F827" s="17">
        <v>101</v>
      </c>
      <c r="G827" s="17">
        <v>4</v>
      </c>
      <c r="H827" s="17">
        <v>37</v>
      </c>
      <c r="I827" s="15" t="s">
        <v>790</v>
      </c>
      <c r="J827" s="17">
        <v>165</v>
      </c>
      <c r="K827" s="15" t="s">
        <v>328</v>
      </c>
      <c r="L827" s="27">
        <v>26</v>
      </c>
      <c r="M827" s="28">
        <v>17</v>
      </c>
      <c r="N827" s="28">
        <v>150</v>
      </c>
      <c r="O827" s="29" t="s">
        <v>277</v>
      </c>
      <c r="P827" s="16">
        <v>46</v>
      </c>
      <c r="Q827" s="16">
        <v>100</v>
      </c>
      <c r="R827" s="15" t="s">
        <v>229</v>
      </c>
      <c r="S827" s="16">
        <v>33</v>
      </c>
      <c r="T827" s="15" t="s">
        <v>439</v>
      </c>
      <c r="U827">
        <f t="shared" si="12"/>
        <v>4.5378666666666669</v>
      </c>
    </row>
    <row r="828" spans="1:21" x14ac:dyDescent="0.3">
      <c r="A828" s="14">
        <v>42471</v>
      </c>
      <c r="B828" s="15" t="s">
        <v>45</v>
      </c>
      <c r="C828" s="15" t="s">
        <v>46</v>
      </c>
      <c r="D828" s="15" t="s">
        <v>47</v>
      </c>
      <c r="E828" s="16">
        <v>170</v>
      </c>
      <c r="F828" s="17">
        <v>122</v>
      </c>
      <c r="G828" s="17">
        <v>0</v>
      </c>
      <c r="H828" s="17">
        <v>56</v>
      </c>
      <c r="I828" s="15" t="s">
        <v>115</v>
      </c>
      <c r="J828" s="17">
        <v>188</v>
      </c>
      <c r="K828" s="15" t="s">
        <v>791</v>
      </c>
      <c r="L828" s="27">
        <v>25</v>
      </c>
      <c r="M828" s="28">
        <v>19</v>
      </c>
      <c r="N828" s="28">
        <v>136</v>
      </c>
      <c r="O828" s="29" t="s">
        <v>71</v>
      </c>
      <c r="P828" s="16">
        <v>50</v>
      </c>
      <c r="Q828" s="16">
        <v>94</v>
      </c>
      <c r="R828" s="15" t="s">
        <v>229</v>
      </c>
      <c r="S828" s="16">
        <v>24</v>
      </c>
      <c r="T828" s="15" t="s">
        <v>213</v>
      </c>
      <c r="U828">
        <f t="shared" si="12"/>
        <v>4.3633333333333333</v>
      </c>
    </row>
    <row r="829" spans="1:21" x14ac:dyDescent="0.3">
      <c r="A829" s="14">
        <v>42472</v>
      </c>
      <c r="B829" s="15" t="s">
        <v>45</v>
      </c>
      <c r="C829" s="15" t="s">
        <v>46</v>
      </c>
      <c r="D829" s="15" t="s">
        <v>47</v>
      </c>
      <c r="E829" s="16">
        <v>170</v>
      </c>
      <c r="F829" s="17">
        <v>124</v>
      </c>
      <c r="G829" s="17">
        <v>0</v>
      </c>
      <c r="H829" s="17">
        <v>53</v>
      </c>
      <c r="I829" s="15" t="s">
        <v>348</v>
      </c>
      <c r="J829" s="17">
        <v>194</v>
      </c>
      <c r="K829" s="15" t="s">
        <v>354</v>
      </c>
      <c r="L829" s="27">
        <v>22</v>
      </c>
      <c r="M829" s="28">
        <v>17</v>
      </c>
      <c r="N829" s="28">
        <v>97</v>
      </c>
      <c r="O829" s="29" t="s">
        <v>186</v>
      </c>
      <c r="P829" s="16">
        <v>54</v>
      </c>
      <c r="Q829" s="16">
        <v>88</v>
      </c>
      <c r="R829" s="15" t="s">
        <v>51</v>
      </c>
      <c r="S829" s="16">
        <v>35</v>
      </c>
      <c r="T829" s="15" t="s">
        <v>113</v>
      </c>
      <c r="U829">
        <f t="shared" si="12"/>
        <v>3.8397333333333332</v>
      </c>
    </row>
    <row r="830" spans="1:21" x14ac:dyDescent="0.3">
      <c r="A830" s="14">
        <v>42473</v>
      </c>
      <c r="B830" s="15" t="s">
        <v>45</v>
      </c>
      <c r="C830" s="15" t="s">
        <v>46</v>
      </c>
      <c r="D830" s="15" t="s">
        <v>47</v>
      </c>
      <c r="E830" s="16">
        <v>170</v>
      </c>
      <c r="F830" s="17">
        <v>135</v>
      </c>
      <c r="G830" s="17">
        <v>0</v>
      </c>
      <c r="H830" s="17">
        <v>68</v>
      </c>
      <c r="I830" s="15" t="s">
        <v>432</v>
      </c>
      <c r="J830" s="17">
        <v>202</v>
      </c>
      <c r="K830" s="15" t="s">
        <v>555</v>
      </c>
      <c r="L830" s="27">
        <v>22</v>
      </c>
      <c r="M830" s="28">
        <v>14</v>
      </c>
      <c r="N830" s="28">
        <v>100</v>
      </c>
      <c r="O830" s="29" t="s">
        <v>61</v>
      </c>
      <c r="P830" s="16">
        <v>56</v>
      </c>
      <c r="Q830" s="16">
        <v>89</v>
      </c>
      <c r="R830" s="15" t="s">
        <v>258</v>
      </c>
      <c r="S830" s="16">
        <v>30</v>
      </c>
      <c r="T830" s="15" t="s">
        <v>81</v>
      </c>
      <c r="U830">
        <f t="shared" si="12"/>
        <v>3.8397333333333332</v>
      </c>
    </row>
    <row r="831" spans="1:21" x14ac:dyDescent="0.3">
      <c r="A831" s="14">
        <v>42474</v>
      </c>
      <c r="B831" s="15" t="s">
        <v>45</v>
      </c>
      <c r="C831" s="15" t="s">
        <v>46</v>
      </c>
      <c r="D831" s="15" t="s">
        <v>47</v>
      </c>
      <c r="E831" s="16">
        <v>170</v>
      </c>
      <c r="F831" s="17">
        <v>141</v>
      </c>
      <c r="G831" s="17">
        <v>12</v>
      </c>
      <c r="H831" s="17">
        <v>90</v>
      </c>
      <c r="I831" s="15" t="s">
        <v>165</v>
      </c>
      <c r="J831" s="17">
        <v>192</v>
      </c>
      <c r="K831" s="15" t="s">
        <v>168</v>
      </c>
      <c r="L831" s="27">
        <v>22</v>
      </c>
      <c r="M831" s="28">
        <v>14</v>
      </c>
      <c r="N831" s="28">
        <v>128</v>
      </c>
      <c r="O831" s="29" t="s">
        <v>210</v>
      </c>
      <c r="P831" s="16">
        <v>62</v>
      </c>
      <c r="Q831" s="16">
        <v>97</v>
      </c>
      <c r="R831" s="15" t="s">
        <v>100</v>
      </c>
      <c r="S831" s="16">
        <v>45</v>
      </c>
      <c r="T831" s="15" t="s">
        <v>520</v>
      </c>
      <c r="U831">
        <f t="shared" si="12"/>
        <v>3.8397333333333332</v>
      </c>
    </row>
    <row r="832" spans="1:21" x14ac:dyDescent="0.3">
      <c r="A832" s="14">
        <v>42475</v>
      </c>
      <c r="B832" s="15" t="s">
        <v>45</v>
      </c>
      <c r="C832" s="15" t="s">
        <v>46</v>
      </c>
      <c r="D832" s="15" t="s">
        <v>47</v>
      </c>
      <c r="E832" s="16">
        <v>170</v>
      </c>
      <c r="F832" s="17">
        <v>119</v>
      </c>
      <c r="G832" s="17">
        <v>34</v>
      </c>
      <c r="H832" s="17">
        <v>91</v>
      </c>
      <c r="I832" s="15" t="s">
        <v>51</v>
      </c>
      <c r="J832" s="17">
        <v>147</v>
      </c>
      <c r="K832" s="15" t="s">
        <v>792</v>
      </c>
      <c r="L832" s="29" t="s">
        <v>84</v>
      </c>
      <c r="M832" s="28">
        <v>11</v>
      </c>
      <c r="N832" s="28">
        <v>42</v>
      </c>
      <c r="O832" s="29" t="s">
        <v>585</v>
      </c>
      <c r="P832" s="16">
        <v>86</v>
      </c>
      <c r="Q832" s="16">
        <v>98</v>
      </c>
      <c r="R832" s="15" t="s">
        <v>51</v>
      </c>
      <c r="S832" s="16">
        <v>70</v>
      </c>
      <c r="T832" s="15" t="s">
        <v>188</v>
      </c>
      <c r="U832">
        <f t="shared" si="12"/>
        <v>0.34906666666666669</v>
      </c>
    </row>
    <row r="833" spans="1:21" x14ac:dyDescent="0.3">
      <c r="A833" s="14">
        <v>42476</v>
      </c>
      <c r="B833" s="15" t="s">
        <v>45</v>
      </c>
      <c r="C833" s="15" t="s">
        <v>46</v>
      </c>
      <c r="D833" s="15" t="s">
        <v>47</v>
      </c>
      <c r="E833" s="16">
        <v>170</v>
      </c>
      <c r="F833" s="17">
        <v>129</v>
      </c>
      <c r="G833" s="17">
        <v>124</v>
      </c>
      <c r="H833" s="17">
        <v>97</v>
      </c>
      <c r="I833" s="15" t="s">
        <v>51</v>
      </c>
      <c r="J833" s="17">
        <v>161</v>
      </c>
      <c r="K833" s="15" t="s">
        <v>793</v>
      </c>
      <c r="L833" s="27">
        <v>28</v>
      </c>
      <c r="M833" s="28">
        <v>8</v>
      </c>
      <c r="N833" s="28">
        <v>64</v>
      </c>
      <c r="O833" s="29" t="s">
        <v>146</v>
      </c>
      <c r="P833" s="16">
        <v>90</v>
      </c>
      <c r="Q833" s="16">
        <v>100</v>
      </c>
      <c r="R833" s="15" t="s">
        <v>51</v>
      </c>
      <c r="S833" s="16">
        <v>66</v>
      </c>
      <c r="T833" s="15" t="s">
        <v>209</v>
      </c>
      <c r="U833">
        <f t="shared" si="12"/>
        <v>4.8869333333333334</v>
      </c>
    </row>
    <row r="834" spans="1:21" x14ac:dyDescent="0.3">
      <c r="A834" s="14">
        <v>42477</v>
      </c>
      <c r="B834" s="15" t="s">
        <v>45</v>
      </c>
      <c r="C834" s="15" t="s">
        <v>46</v>
      </c>
      <c r="D834" s="15" t="s">
        <v>47</v>
      </c>
      <c r="E834" s="16">
        <v>170</v>
      </c>
      <c r="F834" s="17">
        <v>100</v>
      </c>
      <c r="G834" s="17">
        <v>36</v>
      </c>
      <c r="H834" s="17">
        <v>83</v>
      </c>
      <c r="I834" s="15" t="s">
        <v>51</v>
      </c>
      <c r="J834" s="17">
        <v>118</v>
      </c>
      <c r="K834" s="15" t="s">
        <v>611</v>
      </c>
      <c r="L834" s="27">
        <v>28</v>
      </c>
      <c r="M834" s="28">
        <v>6</v>
      </c>
      <c r="N834" s="28">
        <v>50</v>
      </c>
      <c r="O834" s="29" t="s">
        <v>367</v>
      </c>
      <c r="P834" s="16">
        <v>85</v>
      </c>
      <c r="Q834" s="16">
        <v>100</v>
      </c>
      <c r="R834" s="15" t="s">
        <v>51</v>
      </c>
      <c r="S834" s="16">
        <v>73</v>
      </c>
      <c r="T834" s="15" t="s">
        <v>51</v>
      </c>
      <c r="U834">
        <f t="shared" si="12"/>
        <v>4.8869333333333334</v>
      </c>
    </row>
    <row r="835" spans="1:21" x14ac:dyDescent="0.3">
      <c r="A835" s="14">
        <v>42478</v>
      </c>
      <c r="B835" s="15" t="s">
        <v>45</v>
      </c>
      <c r="C835" s="15" t="s">
        <v>46</v>
      </c>
      <c r="D835" s="15" t="s">
        <v>47</v>
      </c>
      <c r="E835" s="16">
        <v>170</v>
      </c>
      <c r="F835" s="17">
        <v>128</v>
      </c>
      <c r="G835" s="17">
        <v>0</v>
      </c>
      <c r="H835" s="17">
        <v>73</v>
      </c>
      <c r="I835" s="15" t="s">
        <v>415</v>
      </c>
      <c r="J835" s="17">
        <v>184</v>
      </c>
      <c r="K835" s="15" t="s">
        <v>322</v>
      </c>
      <c r="L835" s="29" t="s">
        <v>218</v>
      </c>
      <c r="M835" s="28">
        <v>11</v>
      </c>
      <c r="N835" s="28">
        <v>64</v>
      </c>
      <c r="O835" s="29" t="s">
        <v>158</v>
      </c>
      <c r="P835" s="16">
        <v>73</v>
      </c>
      <c r="Q835" s="16">
        <v>97</v>
      </c>
      <c r="R835" s="15" t="s">
        <v>103</v>
      </c>
      <c r="S835" s="16">
        <v>55</v>
      </c>
      <c r="T835" s="15" t="s">
        <v>264</v>
      </c>
      <c r="U835">
        <f t="shared" si="12"/>
        <v>0.52359999999999995</v>
      </c>
    </row>
    <row r="836" spans="1:21" x14ac:dyDescent="0.3">
      <c r="A836" s="14">
        <v>42479</v>
      </c>
      <c r="B836" s="15" t="s">
        <v>45</v>
      </c>
      <c r="C836" s="15" t="s">
        <v>46</v>
      </c>
      <c r="D836" s="15" t="s">
        <v>47</v>
      </c>
      <c r="E836" s="16">
        <v>170</v>
      </c>
      <c r="F836" s="17">
        <v>164</v>
      </c>
      <c r="G836" s="17">
        <v>0</v>
      </c>
      <c r="H836" s="17">
        <v>97</v>
      </c>
      <c r="I836" s="15" t="s">
        <v>51</v>
      </c>
      <c r="J836" s="17">
        <v>231</v>
      </c>
      <c r="K836" s="15" t="s">
        <v>77</v>
      </c>
      <c r="L836" s="27">
        <v>22</v>
      </c>
      <c r="M836" s="28">
        <v>22</v>
      </c>
      <c r="N836" s="28">
        <v>89</v>
      </c>
      <c r="O836" s="29" t="s">
        <v>369</v>
      </c>
      <c r="P836" s="16">
        <v>67</v>
      </c>
      <c r="Q836" s="16">
        <v>96</v>
      </c>
      <c r="R836" s="15" t="s">
        <v>174</v>
      </c>
      <c r="S836" s="16">
        <v>48</v>
      </c>
      <c r="T836" s="15" t="s">
        <v>433</v>
      </c>
      <c r="U836">
        <f t="shared" ref="U836:U899" si="13">L836*$V$3/$V$5*$V$4</f>
        <v>3.8397333333333332</v>
      </c>
    </row>
    <row r="837" spans="1:21" x14ac:dyDescent="0.3">
      <c r="A837" s="14">
        <v>42480</v>
      </c>
      <c r="B837" s="15" t="s">
        <v>45</v>
      </c>
      <c r="C837" s="15" t="s">
        <v>46</v>
      </c>
      <c r="D837" s="15" t="s">
        <v>47</v>
      </c>
      <c r="E837" s="16">
        <v>170</v>
      </c>
      <c r="F837" s="17">
        <v>145</v>
      </c>
      <c r="G837" s="17">
        <v>174</v>
      </c>
      <c r="H837" s="17">
        <v>114</v>
      </c>
      <c r="I837" s="15" t="s">
        <v>565</v>
      </c>
      <c r="J837" s="17">
        <v>176</v>
      </c>
      <c r="K837" s="15" t="s">
        <v>90</v>
      </c>
      <c r="L837" s="27">
        <v>12</v>
      </c>
      <c r="M837" s="28">
        <v>8</v>
      </c>
      <c r="N837" s="28">
        <v>50</v>
      </c>
      <c r="O837" s="29" t="s">
        <v>286</v>
      </c>
      <c r="P837" s="16">
        <v>86</v>
      </c>
      <c r="Q837" s="16">
        <v>99</v>
      </c>
      <c r="R837" s="15" t="s">
        <v>249</v>
      </c>
      <c r="S837" s="16">
        <v>59</v>
      </c>
      <c r="T837" s="15" t="s">
        <v>80</v>
      </c>
      <c r="U837">
        <f t="shared" si="13"/>
        <v>2.0943999999999998</v>
      </c>
    </row>
    <row r="838" spans="1:21" x14ac:dyDescent="0.3">
      <c r="A838" s="14">
        <v>42481</v>
      </c>
      <c r="B838" s="15" t="s">
        <v>45</v>
      </c>
      <c r="C838" s="15" t="s">
        <v>46</v>
      </c>
      <c r="D838" s="15" t="s">
        <v>47</v>
      </c>
      <c r="E838" s="16">
        <v>170</v>
      </c>
      <c r="F838" s="17">
        <v>154</v>
      </c>
      <c r="G838" s="17">
        <v>14</v>
      </c>
      <c r="H838" s="17">
        <v>108</v>
      </c>
      <c r="I838" s="15" t="s">
        <v>51</v>
      </c>
      <c r="J838" s="17">
        <v>201</v>
      </c>
      <c r="K838" s="15" t="s">
        <v>328</v>
      </c>
      <c r="L838" s="29" t="s">
        <v>116</v>
      </c>
      <c r="M838" s="28">
        <v>8</v>
      </c>
      <c r="N838" s="28">
        <v>61</v>
      </c>
      <c r="O838" s="29" t="s">
        <v>89</v>
      </c>
      <c r="P838" s="16">
        <v>78</v>
      </c>
      <c r="Q838" s="16">
        <v>100</v>
      </c>
      <c r="R838" s="15" t="s">
        <v>51</v>
      </c>
      <c r="S838" s="16">
        <v>57</v>
      </c>
      <c r="T838" s="15" t="s">
        <v>121</v>
      </c>
      <c r="U838">
        <f t="shared" si="13"/>
        <v>0.69813333333333338</v>
      </c>
    </row>
    <row r="839" spans="1:21" x14ac:dyDescent="0.3">
      <c r="A839" s="14">
        <v>42482</v>
      </c>
      <c r="B839" s="15" t="s">
        <v>45</v>
      </c>
      <c r="C839" s="15" t="s">
        <v>46</v>
      </c>
      <c r="D839" s="15" t="s">
        <v>47</v>
      </c>
      <c r="E839" s="16">
        <v>170</v>
      </c>
      <c r="F839" s="17">
        <v>133</v>
      </c>
      <c r="G839" s="17">
        <v>132</v>
      </c>
      <c r="H839" s="17">
        <v>105</v>
      </c>
      <c r="I839" s="15" t="s">
        <v>51</v>
      </c>
      <c r="J839" s="17">
        <v>161</v>
      </c>
      <c r="K839" s="15" t="s">
        <v>342</v>
      </c>
      <c r="L839" s="27">
        <v>26</v>
      </c>
      <c r="M839" s="28">
        <v>3</v>
      </c>
      <c r="N839" s="28">
        <v>39</v>
      </c>
      <c r="O839" s="29" t="s">
        <v>179</v>
      </c>
      <c r="P839" s="16">
        <v>86</v>
      </c>
      <c r="Q839" s="16">
        <v>99</v>
      </c>
      <c r="R839" s="15" t="s">
        <v>51</v>
      </c>
      <c r="S839" s="16">
        <v>69</v>
      </c>
      <c r="T839" s="15" t="s">
        <v>55</v>
      </c>
      <c r="U839">
        <f t="shared" si="13"/>
        <v>4.5378666666666669</v>
      </c>
    </row>
    <row r="840" spans="1:21" x14ac:dyDescent="0.3">
      <c r="A840" s="14">
        <v>42483</v>
      </c>
      <c r="B840" s="15" t="s">
        <v>45</v>
      </c>
      <c r="C840" s="15" t="s">
        <v>46</v>
      </c>
      <c r="D840" s="15" t="s">
        <v>47</v>
      </c>
      <c r="E840" s="16">
        <v>170</v>
      </c>
      <c r="F840" s="17">
        <v>140</v>
      </c>
      <c r="G840" s="17">
        <v>78</v>
      </c>
      <c r="H840" s="17">
        <v>102</v>
      </c>
      <c r="I840" s="15" t="s">
        <v>51</v>
      </c>
      <c r="J840" s="17">
        <v>179</v>
      </c>
      <c r="K840" s="15" t="s">
        <v>556</v>
      </c>
      <c r="L840" s="29" t="s">
        <v>218</v>
      </c>
      <c r="M840" s="28">
        <v>11</v>
      </c>
      <c r="N840" s="28">
        <v>50</v>
      </c>
      <c r="O840" s="29" t="s">
        <v>51</v>
      </c>
      <c r="P840" s="16">
        <v>87</v>
      </c>
      <c r="Q840" s="16">
        <v>100</v>
      </c>
      <c r="R840" s="15" t="s">
        <v>51</v>
      </c>
      <c r="S840" s="16">
        <v>55</v>
      </c>
      <c r="T840" s="15" t="s">
        <v>209</v>
      </c>
      <c r="U840">
        <f t="shared" si="13"/>
        <v>0.52359999999999995</v>
      </c>
    </row>
    <row r="841" spans="1:21" x14ac:dyDescent="0.3">
      <c r="A841" s="14">
        <v>42484</v>
      </c>
      <c r="B841" s="15" t="s">
        <v>45</v>
      </c>
      <c r="C841" s="15" t="s">
        <v>46</v>
      </c>
      <c r="D841" s="15" t="s">
        <v>47</v>
      </c>
      <c r="E841" s="16">
        <v>170</v>
      </c>
      <c r="F841" s="17">
        <v>122</v>
      </c>
      <c r="G841" s="17">
        <v>2</v>
      </c>
      <c r="H841" s="17">
        <v>97</v>
      </c>
      <c r="I841" s="15" t="s">
        <v>51</v>
      </c>
      <c r="J841" s="17">
        <v>148</v>
      </c>
      <c r="K841" s="15" t="s">
        <v>412</v>
      </c>
      <c r="L841" s="29" t="s">
        <v>401</v>
      </c>
      <c r="M841" s="28">
        <v>11</v>
      </c>
      <c r="N841" s="28">
        <v>47</v>
      </c>
      <c r="O841" s="29" t="s">
        <v>433</v>
      </c>
      <c r="P841" s="16">
        <v>82</v>
      </c>
      <c r="Q841" s="16">
        <v>100</v>
      </c>
      <c r="R841" s="15" t="s">
        <v>51</v>
      </c>
      <c r="S841" s="16">
        <v>68</v>
      </c>
      <c r="T841" s="15" t="s">
        <v>94</v>
      </c>
      <c r="U841">
        <f t="shared" si="13"/>
        <v>1.0471999999999999</v>
      </c>
    </row>
    <row r="842" spans="1:21" x14ac:dyDescent="0.3">
      <c r="A842" s="14">
        <v>42485</v>
      </c>
      <c r="B842" s="15" t="s">
        <v>45</v>
      </c>
      <c r="C842" s="15" t="s">
        <v>46</v>
      </c>
      <c r="D842" s="15" t="s">
        <v>47</v>
      </c>
      <c r="E842" s="16">
        <v>170</v>
      </c>
      <c r="F842" s="17">
        <v>118</v>
      </c>
      <c r="G842" s="17">
        <v>0</v>
      </c>
      <c r="H842" s="17">
        <v>66</v>
      </c>
      <c r="I842" s="15" t="s">
        <v>394</v>
      </c>
      <c r="J842" s="17">
        <v>169</v>
      </c>
      <c r="K842" s="15" t="s">
        <v>50</v>
      </c>
      <c r="L842" s="29" t="s">
        <v>218</v>
      </c>
      <c r="M842" s="28">
        <v>17</v>
      </c>
      <c r="N842" s="28">
        <v>75</v>
      </c>
      <c r="O842" s="29" t="s">
        <v>129</v>
      </c>
      <c r="P842" s="16">
        <v>70</v>
      </c>
      <c r="Q842" s="16">
        <v>94</v>
      </c>
      <c r="R842" s="15" t="s">
        <v>88</v>
      </c>
      <c r="S842" s="16">
        <v>52</v>
      </c>
      <c r="T842" s="15" t="s">
        <v>133</v>
      </c>
      <c r="U842">
        <f t="shared" si="13"/>
        <v>0.52359999999999995</v>
      </c>
    </row>
    <row r="843" spans="1:21" x14ac:dyDescent="0.3">
      <c r="A843" s="14">
        <v>42486</v>
      </c>
      <c r="B843" s="15" t="s">
        <v>45</v>
      </c>
      <c r="C843" s="15" t="s">
        <v>46</v>
      </c>
      <c r="D843" s="15" t="s">
        <v>47</v>
      </c>
      <c r="E843" s="16">
        <v>170</v>
      </c>
      <c r="F843" s="17">
        <v>105</v>
      </c>
      <c r="G843" s="17">
        <v>0</v>
      </c>
      <c r="H843" s="17">
        <v>65</v>
      </c>
      <c r="I843" s="15" t="s">
        <v>794</v>
      </c>
      <c r="J843" s="17">
        <v>145</v>
      </c>
      <c r="K843" s="15" t="s">
        <v>701</v>
      </c>
      <c r="L843" s="27">
        <v>36</v>
      </c>
      <c r="M843" s="28">
        <v>11</v>
      </c>
      <c r="N843" s="28">
        <v>50</v>
      </c>
      <c r="O843" s="29" t="s">
        <v>98</v>
      </c>
      <c r="P843" s="16">
        <v>74</v>
      </c>
      <c r="Q843" s="16">
        <v>97</v>
      </c>
      <c r="R843" s="15" t="s">
        <v>521</v>
      </c>
      <c r="S843" s="16">
        <v>62</v>
      </c>
      <c r="T843" s="15" t="s">
        <v>121</v>
      </c>
      <c r="U843">
        <f t="shared" si="13"/>
        <v>6.2831999999999999</v>
      </c>
    </row>
    <row r="844" spans="1:21" x14ac:dyDescent="0.3">
      <c r="A844" s="14">
        <v>42487</v>
      </c>
      <c r="B844" s="15" t="s">
        <v>45</v>
      </c>
      <c r="C844" s="15" t="s">
        <v>46</v>
      </c>
      <c r="D844" s="15" t="s">
        <v>47</v>
      </c>
      <c r="E844" s="16">
        <v>170</v>
      </c>
      <c r="F844" s="17">
        <v>115</v>
      </c>
      <c r="G844" s="17">
        <v>0</v>
      </c>
      <c r="H844" s="17">
        <v>96</v>
      </c>
      <c r="I844" s="15" t="s">
        <v>795</v>
      </c>
      <c r="J844" s="17">
        <v>134</v>
      </c>
      <c r="K844" s="15" t="s">
        <v>796</v>
      </c>
      <c r="L844" s="27" t="s">
        <v>1194</v>
      </c>
      <c r="M844" s="28">
        <v>6</v>
      </c>
      <c r="N844" s="28">
        <v>47</v>
      </c>
      <c r="O844" s="29" t="s">
        <v>51</v>
      </c>
      <c r="P844" s="16">
        <v>75</v>
      </c>
      <c r="Q844" s="16">
        <v>88</v>
      </c>
      <c r="R844" s="15" t="s">
        <v>51</v>
      </c>
      <c r="S844" s="16">
        <v>60</v>
      </c>
      <c r="T844" s="15" t="s">
        <v>60</v>
      </c>
      <c r="U844" t="e">
        <f t="shared" si="13"/>
        <v>#VALUE!</v>
      </c>
    </row>
    <row r="845" spans="1:21" x14ac:dyDescent="0.3">
      <c r="A845" s="14">
        <v>42488</v>
      </c>
      <c r="B845" s="15" t="s">
        <v>45</v>
      </c>
      <c r="C845" s="15" t="s">
        <v>46</v>
      </c>
      <c r="D845" s="15" t="s">
        <v>47</v>
      </c>
      <c r="E845" s="16">
        <v>170</v>
      </c>
      <c r="F845" s="17">
        <v>119</v>
      </c>
      <c r="G845" s="17">
        <v>0</v>
      </c>
      <c r="H845" s="17">
        <v>92</v>
      </c>
      <c r="I845" s="15" t="s">
        <v>683</v>
      </c>
      <c r="J845" s="17">
        <v>146</v>
      </c>
      <c r="K845" s="15" t="s">
        <v>371</v>
      </c>
      <c r="L845" s="29" t="s">
        <v>116</v>
      </c>
      <c r="M845" s="28">
        <v>8</v>
      </c>
      <c r="N845" s="28">
        <v>64</v>
      </c>
      <c r="O845" s="29" t="s">
        <v>201</v>
      </c>
      <c r="P845" s="16">
        <v>63</v>
      </c>
      <c r="Q845" s="16">
        <v>81</v>
      </c>
      <c r="R845" s="15" t="s">
        <v>430</v>
      </c>
      <c r="S845" s="16">
        <v>51</v>
      </c>
      <c r="T845" s="15" t="s">
        <v>113</v>
      </c>
      <c r="U845">
        <f t="shared" si="13"/>
        <v>0.69813333333333338</v>
      </c>
    </row>
    <row r="846" spans="1:21" x14ac:dyDescent="0.3">
      <c r="A846" s="14">
        <v>42489</v>
      </c>
      <c r="B846" s="15" t="s">
        <v>45</v>
      </c>
      <c r="C846" s="15" t="s">
        <v>46</v>
      </c>
      <c r="D846" s="15" t="s">
        <v>47</v>
      </c>
      <c r="E846" s="16">
        <v>170</v>
      </c>
      <c r="F846" s="17">
        <v>115</v>
      </c>
      <c r="G846" s="17">
        <v>26</v>
      </c>
      <c r="H846" s="17">
        <v>78</v>
      </c>
      <c r="I846" s="15" t="s">
        <v>100</v>
      </c>
      <c r="J846" s="17">
        <v>152</v>
      </c>
      <c r="K846" s="15" t="s">
        <v>398</v>
      </c>
      <c r="L846" s="27">
        <v>32</v>
      </c>
      <c r="M846" s="28">
        <v>8</v>
      </c>
      <c r="N846" s="28">
        <v>56</v>
      </c>
      <c r="O846" s="29" t="s">
        <v>206</v>
      </c>
      <c r="P846" s="16">
        <v>72</v>
      </c>
      <c r="Q846" s="16">
        <v>95</v>
      </c>
      <c r="R846" s="15" t="s">
        <v>170</v>
      </c>
      <c r="S846" s="16">
        <v>58</v>
      </c>
      <c r="T846" s="15" t="s">
        <v>133</v>
      </c>
      <c r="U846">
        <f t="shared" si="13"/>
        <v>5.5850666666666671</v>
      </c>
    </row>
    <row r="847" spans="1:21" x14ac:dyDescent="0.3">
      <c r="A847" s="14">
        <v>42490</v>
      </c>
      <c r="B847" s="15" t="s">
        <v>45</v>
      </c>
      <c r="C847" s="15" t="s">
        <v>46</v>
      </c>
      <c r="D847" s="15" t="s">
        <v>47</v>
      </c>
      <c r="E847" s="16">
        <v>170</v>
      </c>
      <c r="F847" s="17">
        <v>97</v>
      </c>
      <c r="G847" s="17">
        <v>8</v>
      </c>
      <c r="H847" s="17">
        <v>44</v>
      </c>
      <c r="I847" s="15" t="s">
        <v>399</v>
      </c>
      <c r="J847" s="17">
        <v>150</v>
      </c>
      <c r="K847" s="15" t="s">
        <v>797</v>
      </c>
      <c r="L847" s="29" t="s">
        <v>84</v>
      </c>
      <c r="M847" s="28">
        <v>8</v>
      </c>
      <c r="N847" s="28">
        <v>78</v>
      </c>
      <c r="O847" s="29" t="s">
        <v>164</v>
      </c>
      <c r="P847" s="16">
        <v>69</v>
      </c>
      <c r="Q847" s="16">
        <v>98</v>
      </c>
      <c r="R847" s="15" t="s">
        <v>232</v>
      </c>
      <c r="S847" s="16">
        <v>48</v>
      </c>
      <c r="T847" s="15" t="s">
        <v>51</v>
      </c>
      <c r="U847">
        <f t="shared" si="13"/>
        <v>0.34906666666666669</v>
      </c>
    </row>
    <row r="848" spans="1:21" x14ac:dyDescent="0.3">
      <c r="A848" s="14">
        <v>42491</v>
      </c>
      <c r="B848" s="15" t="s">
        <v>45</v>
      </c>
      <c r="C848" s="15" t="s">
        <v>46</v>
      </c>
      <c r="D848" s="15" t="s">
        <v>47</v>
      </c>
      <c r="E848" s="16">
        <v>170</v>
      </c>
      <c r="F848" s="17">
        <v>100</v>
      </c>
      <c r="G848" s="17">
        <v>0</v>
      </c>
      <c r="H848" s="17">
        <v>24</v>
      </c>
      <c r="I848" s="15" t="s">
        <v>437</v>
      </c>
      <c r="J848" s="17">
        <v>175</v>
      </c>
      <c r="K848" s="15" t="s">
        <v>291</v>
      </c>
      <c r="L848" s="29" t="s">
        <v>116</v>
      </c>
      <c r="M848" s="28">
        <v>14</v>
      </c>
      <c r="N848" s="28">
        <v>69</v>
      </c>
      <c r="O848" s="29" t="s">
        <v>128</v>
      </c>
      <c r="P848" s="16">
        <v>60</v>
      </c>
      <c r="Q848" s="16">
        <v>100</v>
      </c>
      <c r="R848" s="15" t="s">
        <v>258</v>
      </c>
      <c r="S848" s="16">
        <v>38</v>
      </c>
      <c r="T848" s="15" t="s">
        <v>81</v>
      </c>
      <c r="U848">
        <f t="shared" si="13"/>
        <v>0.69813333333333338</v>
      </c>
    </row>
    <row r="849" spans="1:21" x14ac:dyDescent="0.3">
      <c r="A849" s="14">
        <v>42492</v>
      </c>
      <c r="B849" s="15" t="s">
        <v>45</v>
      </c>
      <c r="C849" s="15" t="s">
        <v>46</v>
      </c>
      <c r="D849" s="15" t="s">
        <v>47</v>
      </c>
      <c r="E849" s="16">
        <v>170</v>
      </c>
      <c r="F849" s="17">
        <v>121</v>
      </c>
      <c r="G849" s="17">
        <v>0</v>
      </c>
      <c r="H849" s="17">
        <v>37</v>
      </c>
      <c r="I849" s="15" t="s">
        <v>120</v>
      </c>
      <c r="J849" s="17">
        <v>205</v>
      </c>
      <c r="K849" s="15" t="s">
        <v>285</v>
      </c>
      <c r="L849" s="29" t="s">
        <v>263</v>
      </c>
      <c r="M849" s="28">
        <v>19</v>
      </c>
      <c r="N849" s="28">
        <v>69</v>
      </c>
      <c r="O849" s="29" t="s">
        <v>215</v>
      </c>
      <c r="P849" s="16">
        <v>64</v>
      </c>
      <c r="Q849" s="16">
        <v>100</v>
      </c>
      <c r="R849" s="15" t="s">
        <v>258</v>
      </c>
      <c r="S849" s="16">
        <v>32</v>
      </c>
      <c r="T849" s="15" t="s">
        <v>113</v>
      </c>
      <c r="U849">
        <f t="shared" si="13"/>
        <v>0.17453333333333335</v>
      </c>
    </row>
    <row r="850" spans="1:21" x14ac:dyDescent="0.3">
      <c r="A850" s="14">
        <v>42493</v>
      </c>
      <c r="B850" s="15" t="s">
        <v>45</v>
      </c>
      <c r="C850" s="15" t="s">
        <v>46</v>
      </c>
      <c r="D850" s="15" t="s">
        <v>47</v>
      </c>
      <c r="E850" s="16">
        <v>170</v>
      </c>
      <c r="F850" s="17">
        <v>125</v>
      </c>
      <c r="G850" s="17">
        <v>0</v>
      </c>
      <c r="H850" s="17">
        <v>44</v>
      </c>
      <c r="I850" s="15" t="s">
        <v>798</v>
      </c>
      <c r="J850" s="17">
        <v>206</v>
      </c>
      <c r="K850" s="15" t="s">
        <v>575</v>
      </c>
      <c r="L850" s="27">
        <v>29</v>
      </c>
      <c r="M850" s="28">
        <v>19</v>
      </c>
      <c r="N850" s="28">
        <v>61</v>
      </c>
      <c r="O850" s="29" t="s">
        <v>81</v>
      </c>
      <c r="P850" s="16">
        <v>70</v>
      </c>
      <c r="Q850" s="16">
        <v>100</v>
      </c>
      <c r="R850" s="15" t="s">
        <v>301</v>
      </c>
      <c r="S850" s="16">
        <v>41</v>
      </c>
      <c r="T850" s="15" t="s">
        <v>95</v>
      </c>
      <c r="U850">
        <f t="shared" si="13"/>
        <v>5.0614666666666661</v>
      </c>
    </row>
    <row r="851" spans="1:21" x14ac:dyDescent="0.3">
      <c r="A851" s="14">
        <v>42494</v>
      </c>
      <c r="B851" s="15" t="s">
        <v>45</v>
      </c>
      <c r="C851" s="15" t="s">
        <v>46</v>
      </c>
      <c r="D851" s="15" t="s">
        <v>47</v>
      </c>
      <c r="E851" s="16">
        <v>170</v>
      </c>
      <c r="F851" s="17">
        <v>184</v>
      </c>
      <c r="G851" s="17">
        <v>0</v>
      </c>
      <c r="H851" s="17">
        <v>101</v>
      </c>
      <c r="I851" s="15" t="s">
        <v>51</v>
      </c>
      <c r="J851" s="17">
        <v>266</v>
      </c>
      <c r="K851" s="15" t="s">
        <v>535</v>
      </c>
      <c r="L851" s="29" t="s">
        <v>263</v>
      </c>
      <c r="M851" s="28">
        <v>19</v>
      </c>
      <c r="N851" s="28">
        <v>58</v>
      </c>
      <c r="O851" s="29" t="s">
        <v>146</v>
      </c>
      <c r="P851" s="16">
        <v>65</v>
      </c>
      <c r="Q851" s="16">
        <v>95</v>
      </c>
      <c r="R851" s="15" t="s">
        <v>80</v>
      </c>
      <c r="S851" s="16">
        <v>47</v>
      </c>
      <c r="T851" s="15" t="s">
        <v>51</v>
      </c>
      <c r="U851">
        <f t="shared" si="13"/>
        <v>0.17453333333333335</v>
      </c>
    </row>
    <row r="852" spans="1:21" x14ac:dyDescent="0.3">
      <c r="A852" s="14">
        <v>42495</v>
      </c>
      <c r="B852" s="15" t="s">
        <v>45</v>
      </c>
      <c r="C852" s="15" t="s">
        <v>46</v>
      </c>
      <c r="D852" s="15" t="s">
        <v>47</v>
      </c>
      <c r="E852" s="16">
        <v>170</v>
      </c>
      <c r="F852" s="17">
        <v>171</v>
      </c>
      <c r="G852" s="17">
        <v>26</v>
      </c>
      <c r="H852" s="17">
        <v>100</v>
      </c>
      <c r="I852" s="15" t="s">
        <v>799</v>
      </c>
      <c r="J852" s="17">
        <v>242</v>
      </c>
      <c r="K852" s="15" t="s">
        <v>483</v>
      </c>
      <c r="L852" s="29" t="s">
        <v>218</v>
      </c>
      <c r="M852" s="28">
        <v>6</v>
      </c>
      <c r="N852" s="28">
        <v>56</v>
      </c>
      <c r="O852" s="29" t="s">
        <v>135</v>
      </c>
      <c r="P852" s="16">
        <v>66</v>
      </c>
      <c r="Q852" s="16">
        <v>98</v>
      </c>
      <c r="R852" s="15" t="s">
        <v>51</v>
      </c>
      <c r="S852" s="16">
        <v>43</v>
      </c>
      <c r="T852" s="15" t="s">
        <v>95</v>
      </c>
      <c r="U852">
        <f t="shared" si="13"/>
        <v>0.52359999999999995</v>
      </c>
    </row>
    <row r="853" spans="1:21" x14ac:dyDescent="0.3">
      <c r="A853" s="14">
        <v>42496</v>
      </c>
      <c r="B853" s="15" t="s">
        <v>45</v>
      </c>
      <c r="C853" s="15" t="s">
        <v>46</v>
      </c>
      <c r="D853" s="15" t="s">
        <v>47</v>
      </c>
      <c r="E853" s="16">
        <v>170</v>
      </c>
      <c r="F853" s="17">
        <v>147</v>
      </c>
      <c r="G853" s="17">
        <v>92</v>
      </c>
      <c r="H853" s="17">
        <v>127</v>
      </c>
      <c r="I853" s="15" t="s">
        <v>687</v>
      </c>
      <c r="J853" s="17">
        <v>167</v>
      </c>
      <c r="K853" s="15" t="s">
        <v>206</v>
      </c>
      <c r="L853" s="29" t="s">
        <v>289</v>
      </c>
      <c r="M853" s="28">
        <v>0</v>
      </c>
      <c r="N853" s="28">
        <v>36</v>
      </c>
      <c r="O853" s="29" t="s">
        <v>70</v>
      </c>
      <c r="P853" s="16">
        <v>92</v>
      </c>
      <c r="Q853" s="16">
        <v>99</v>
      </c>
      <c r="R853" s="15" t="s">
        <v>51</v>
      </c>
      <c r="S853" s="16">
        <v>84</v>
      </c>
      <c r="T853" s="15" t="s">
        <v>169</v>
      </c>
      <c r="U853">
        <f t="shared" si="13"/>
        <v>1.5708</v>
      </c>
    </row>
    <row r="854" spans="1:21" x14ac:dyDescent="0.3">
      <c r="A854" s="14">
        <v>42497</v>
      </c>
      <c r="B854" s="15" t="s">
        <v>45</v>
      </c>
      <c r="C854" s="15" t="s">
        <v>46</v>
      </c>
      <c r="D854" s="15" t="s">
        <v>47</v>
      </c>
      <c r="E854" s="16">
        <v>170</v>
      </c>
      <c r="F854" s="17">
        <v>172</v>
      </c>
      <c r="G854" s="17">
        <v>0</v>
      </c>
      <c r="H854" s="17">
        <v>132</v>
      </c>
      <c r="I854" s="15" t="s">
        <v>51</v>
      </c>
      <c r="J854" s="17">
        <v>213</v>
      </c>
      <c r="K854" s="15" t="s">
        <v>245</v>
      </c>
      <c r="L854" s="27">
        <v>24</v>
      </c>
      <c r="M854" s="28">
        <v>14</v>
      </c>
      <c r="N854" s="28">
        <v>106</v>
      </c>
      <c r="O854" s="29" t="s">
        <v>505</v>
      </c>
      <c r="P854" s="16">
        <v>61</v>
      </c>
      <c r="Q854" s="16">
        <v>100</v>
      </c>
      <c r="R854" s="15" t="s">
        <v>51</v>
      </c>
      <c r="S854" s="16">
        <v>36</v>
      </c>
      <c r="T854" s="15" t="s">
        <v>201</v>
      </c>
      <c r="U854">
        <f t="shared" si="13"/>
        <v>4.1887999999999996</v>
      </c>
    </row>
    <row r="855" spans="1:21" x14ac:dyDescent="0.3">
      <c r="A855" s="14">
        <v>42498</v>
      </c>
      <c r="B855" s="15" t="s">
        <v>45</v>
      </c>
      <c r="C855" s="15" t="s">
        <v>46</v>
      </c>
      <c r="D855" s="15" t="s">
        <v>47</v>
      </c>
      <c r="E855" s="16">
        <v>170</v>
      </c>
      <c r="F855" s="17">
        <v>162</v>
      </c>
      <c r="G855" s="17">
        <v>6</v>
      </c>
      <c r="H855" s="17">
        <v>119</v>
      </c>
      <c r="I855" s="15" t="s">
        <v>144</v>
      </c>
      <c r="J855" s="17">
        <v>204</v>
      </c>
      <c r="K855" s="15" t="s">
        <v>64</v>
      </c>
      <c r="L855" s="27">
        <v>24</v>
      </c>
      <c r="M855" s="28">
        <v>17</v>
      </c>
      <c r="N855" s="28">
        <v>150</v>
      </c>
      <c r="O855" s="29" t="s">
        <v>139</v>
      </c>
      <c r="P855" s="16">
        <v>59</v>
      </c>
      <c r="Q855" s="16">
        <v>93</v>
      </c>
      <c r="R855" s="15" t="s">
        <v>202</v>
      </c>
      <c r="S855" s="16">
        <v>43</v>
      </c>
      <c r="T855" s="15" t="s">
        <v>167</v>
      </c>
      <c r="U855">
        <f t="shared" si="13"/>
        <v>4.1887999999999996</v>
      </c>
    </row>
    <row r="856" spans="1:21" x14ac:dyDescent="0.3">
      <c r="A856" s="14">
        <v>42499</v>
      </c>
      <c r="B856" s="15" t="s">
        <v>45</v>
      </c>
      <c r="C856" s="15" t="s">
        <v>46</v>
      </c>
      <c r="D856" s="15" t="s">
        <v>47</v>
      </c>
      <c r="E856" s="16">
        <v>170</v>
      </c>
      <c r="F856" s="17">
        <v>148</v>
      </c>
      <c r="G856" s="17">
        <v>6</v>
      </c>
      <c r="H856" s="17">
        <v>103</v>
      </c>
      <c r="I856" s="15" t="s">
        <v>107</v>
      </c>
      <c r="J856" s="17">
        <v>192</v>
      </c>
      <c r="K856" s="15" t="s">
        <v>714</v>
      </c>
      <c r="L856" s="27">
        <v>22</v>
      </c>
      <c r="M856" s="28">
        <v>14</v>
      </c>
      <c r="N856" s="28">
        <v>94</v>
      </c>
      <c r="O856" s="29" t="s">
        <v>186</v>
      </c>
      <c r="P856" s="16">
        <v>58</v>
      </c>
      <c r="Q856" s="16">
        <v>94</v>
      </c>
      <c r="R856" s="15" t="s">
        <v>177</v>
      </c>
      <c r="S856" s="16">
        <v>45</v>
      </c>
      <c r="T856" s="15" t="s">
        <v>182</v>
      </c>
      <c r="U856">
        <f t="shared" si="13"/>
        <v>3.8397333333333332</v>
      </c>
    </row>
    <row r="857" spans="1:21" x14ac:dyDescent="0.3">
      <c r="A857" s="14">
        <v>42500</v>
      </c>
      <c r="B857" s="15" t="s">
        <v>45</v>
      </c>
      <c r="C857" s="15" t="s">
        <v>46</v>
      </c>
      <c r="D857" s="15" t="s">
        <v>47</v>
      </c>
      <c r="E857" s="16">
        <v>170</v>
      </c>
      <c r="F857" s="17">
        <v>148</v>
      </c>
      <c r="G857" s="17">
        <v>20</v>
      </c>
      <c r="H857" s="17">
        <v>85</v>
      </c>
      <c r="I857" s="15" t="s">
        <v>446</v>
      </c>
      <c r="J857" s="17">
        <v>212</v>
      </c>
      <c r="K857" s="15" t="s">
        <v>535</v>
      </c>
      <c r="L857" s="27">
        <v>22</v>
      </c>
      <c r="M857" s="28">
        <v>6</v>
      </c>
      <c r="N857" s="28">
        <v>86</v>
      </c>
      <c r="O857" s="29" t="s">
        <v>56</v>
      </c>
      <c r="P857" s="16">
        <v>66</v>
      </c>
      <c r="Q857" s="16">
        <v>97</v>
      </c>
      <c r="R857" s="15" t="s">
        <v>103</v>
      </c>
      <c r="S857" s="16">
        <v>39</v>
      </c>
      <c r="T857" s="15" t="s">
        <v>167</v>
      </c>
      <c r="U857">
        <f t="shared" si="13"/>
        <v>3.8397333333333332</v>
      </c>
    </row>
    <row r="858" spans="1:21" x14ac:dyDescent="0.3">
      <c r="A858" s="14">
        <v>42501</v>
      </c>
      <c r="B858" s="15" t="s">
        <v>45</v>
      </c>
      <c r="C858" s="15" t="s">
        <v>46</v>
      </c>
      <c r="D858" s="15" t="s">
        <v>47</v>
      </c>
      <c r="E858" s="16">
        <v>170</v>
      </c>
      <c r="F858" s="17">
        <v>133</v>
      </c>
      <c r="G858" s="17">
        <v>8</v>
      </c>
      <c r="H858" s="17">
        <v>72</v>
      </c>
      <c r="I858" s="15" t="s">
        <v>435</v>
      </c>
      <c r="J858" s="17">
        <v>194</v>
      </c>
      <c r="K858" s="15" t="s">
        <v>800</v>
      </c>
      <c r="L858" s="29" t="s">
        <v>218</v>
      </c>
      <c r="M858" s="28">
        <v>17</v>
      </c>
      <c r="N858" s="28">
        <v>81</v>
      </c>
      <c r="O858" s="29" t="s">
        <v>89</v>
      </c>
      <c r="P858" s="16">
        <v>72</v>
      </c>
      <c r="Q858" s="16">
        <v>100</v>
      </c>
      <c r="R858" s="15" t="s">
        <v>123</v>
      </c>
      <c r="S858" s="16">
        <v>49</v>
      </c>
      <c r="T858" s="15" t="s">
        <v>169</v>
      </c>
      <c r="U858">
        <f t="shared" si="13"/>
        <v>0.52359999999999995</v>
      </c>
    </row>
    <row r="859" spans="1:21" x14ac:dyDescent="0.3">
      <c r="A859" s="14">
        <v>42502</v>
      </c>
      <c r="B859" s="15" t="s">
        <v>45</v>
      </c>
      <c r="C859" s="15" t="s">
        <v>46</v>
      </c>
      <c r="D859" s="15" t="s">
        <v>47</v>
      </c>
      <c r="E859" s="16">
        <v>170</v>
      </c>
      <c r="F859" s="17">
        <v>130</v>
      </c>
      <c r="G859" s="17">
        <v>178</v>
      </c>
      <c r="H859" s="17">
        <v>96</v>
      </c>
      <c r="I859" s="15" t="s">
        <v>801</v>
      </c>
      <c r="J859" s="17">
        <v>164</v>
      </c>
      <c r="K859" s="15" t="s">
        <v>574</v>
      </c>
      <c r="L859" s="29" t="s">
        <v>132</v>
      </c>
      <c r="M859" s="28">
        <v>8</v>
      </c>
      <c r="N859" s="28">
        <v>56</v>
      </c>
      <c r="O859" s="29" t="s">
        <v>128</v>
      </c>
      <c r="P859" s="16">
        <v>88</v>
      </c>
      <c r="Q859" s="16">
        <v>98</v>
      </c>
      <c r="R859" s="15" t="s">
        <v>51</v>
      </c>
      <c r="S859" s="16">
        <v>64</v>
      </c>
      <c r="T859" s="15" t="s">
        <v>260</v>
      </c>
      <c r="U859">
        <f t="shared" si="13"/>
        <v>1.3962666666666668</v>
      </c>
    </row>
    <row r="860" spans="1:21" x14ac:dyDescent="0.3">
      <c r="A860" s="14">
        <v>42503</v>
      </c>
      <c r="B860" s="15" t="s">
        <v>45</v>
      </c>
      <c r="C860" s="15" t="s">
        <v>46</v>
      </c>
      <c r="D860" s="15" t="s">
        <v>47</v>
      </c>
      <c r="E860" s="16">
        <v>170</v>
      </c>
      <c r="F860" s="17">
        <v>161</v>
      </c>
      <c r="G860" s="17">
        <v>6</v>
      </c>
      <c r="H860" s="17">
        <v>111</v>
      </c>
      <c r="I860" s="15" t="s">
        <v>51</v>
      </c>
      <c r="J860" s="17">
        <v>211</v>
      </c>
      <c r="K860" s="15" t="s">
        <v>136</v>
      </c>
      <c r="L860" s="29" t="s">
        <v>401</v>
      </c>
      <c r="M860" s="28">
        <v>8</v>
      </c>
      <c r="N860" s="28">
        <v>61</v>
      </c>
      <c r="O860" s="29" t="s">
        <v>61</v>
      </c>
      <c r="P860" s="16">
        <v>71</v>
      </c>
      <c r="Q860" s="16">
        <v>99</v>
      </c>
      <c r="R860" s="15" t="s">
        <v>51</v>
      </c>
      <c r="S860" s="16">
        <v>50</v>
      </c>
      <c r="T860" s="15" t="s">
        <v>50</v>
      </c>
      <c r="U860">
        <f t="shared" si="13"/>
        <v>1.0471999999999999</v>
      </c>
    </row>
    <row r="861" spans="1:21" x14ac:dyDescent="0.3">
      <c r="A861" s="14">
        <v>42504</v>
      </c>
      <c r="B861" s="15" t="s">
        <v>45</v>
      </c>
      <c r="C861" s="15" t="s">
        <v>46</v>
      </c>
      <c r="D861" s="15" t="s">
        <v>47</v>
      </c>
      <c r="E861" s="16">
        <v>170</v>
      </c>
      <c r="F861" s="17">
        <v>152</v>
      </c>
      <c r="G861" s="17">
        <v>6</v>
      </c>
      <c r="H861" s="17">
        <v>124</v>
      </c>
      <c r="I861" s="15" t="s">
        <v>287</v>
      </c>
      <c r="J861" s="17">
        <v>181</v>
      </c>
      <c r="K861" s="15" t="s">
        <v>311</v>
      </c>
      <c r="L861" s="29" t="s">
        <v>84</v>
      </c>
      <c r="M861" s="28">
        <v>6</v>
      </c>
      <c r="N861" s="28">
        <v>69</v>
      </c>
      <c r="O861" s="29" t="s">
        <v>113</v>
      </c>
      <c r="P861" s="16">
        <v>89</v>
      </c>
      <c r="Q861" s="16">
        <v>100</v>
      </c>
      <c r="R861" s="15" t="s">
        <v>123</v>
      </c>
      <c r="S861" s="16">
        <v>72</v>
      </c>
      <c r="T861" s="15" t="s">
        <v>209</v>
      </c>
      <c r="U861">
        <f t="shared" si="13"/>
        <v>0.34906666666666669</v>
      </c>
    </row>
    <row r="862" spans="1:21" x14ac:dyDescent="0.3">
      <c r="A862" s="14">
        <v>42505</v>
      </c>
      <c r="B862" s="15" t="s">
        <v>45</v>
      </c>
      <c r="C862" s="15" t="s">
        <v>46</v>
      </c>
      <c r="D862" s="15" t="s">
        <v>47</v>
      </c>
      <c r="E862" s="16">
        <v>170</v>
      </c>
      <c r="F862" s="17">
        <v>159</v>
      </c>
      <c r="G862" s="17">
        <v>6</v>
      </c>
      <c r="H862" s="17">
        <v>126</v>
      </c>
      <c r="I862" s="15" t="s">
        <v>51</v>
      </c>
      <c r="J862" s="17">
        <v>192</v>
      </c>
      <c r="K862" s="15" t="s">
        <v>64</v>
      </c>
      <c r="L862" s="27">
        <v>36</v>
      </c>
      <c r="M862" s="28">
        <v>8</v>
      </c>
      <c r="N862" s="28">
        <v>58</v>
      </c>
      <c r="O862" s="29" t="s">
        <v>260</v>
      </c>
      <c r="P862" s="16">
        <v>84</v>
      </c>
      <c r="Q862" s="16">
        <v>99</v>
      </c>
      <c r="R862" s="15" t="s">
        <v>229</v>
      </c>
      <c r="S862" s="16">
        <v>66</v>
      </c>
      <c r="T862" s="15" t="s">
        <v>61</v>
      </c>
      <c r="U862">
        <f t="shared" si="13"/>
        <v>6.2831999999999999</v>
      </c>
    </row>
    <row r="863" spans="1:21" x14ac:dyDescent="0.3">
      <c r="A863" s="14">
        <v>42506</v>
      </c>
      <c r="B863" s="15" t="s">
        <v>45</v>
      </c>
      <c r="C863" s="15" t="s">
        <v>46</v>
      </c>
      <c r="D863" s="15" t="s">
        <v>47</v>
      </c>
      <c r="E863" s="16">
        <v>170</v>
      </c>
      <c r="F863" s="17">
        <v>154</v>
      </c>
      <c r="G863" s="17">
        <v>0</v>
      </c>
      <c r="H863" s="17">
        <v>107</v>
      </c>
      <c r="I863" s="15" t="s">
        <v>294</v>
      </c>
      <c r="J863" s="17">
        <v>202</v>
      </c>
      <c r="K863" s="15" t="s">
        <v>603</v>
      </c>
      <c r="L863" s="27">
        <v>34</v>
      </c>
      <c r="M863" s="28">
        <v>17</v>
      </c>
      <c r="N863" s="28">
        <v>58</v>
      </c>
      <c r="O863" s="29" t="s">
        <v>146</v>
      </c>
      <c r="P863" s="16">
        <v>73</v>
      </c>
      <c r="Q863" s="16">
        <v>98</v>
      </c>
      <c r="R863" s="15" t="s">
        <v>51</v>
      </c>
      <c r="S863" s="16">
        <v>60</v>
      </c>
      <c r="T863" s="15" t="s">
        <v>117</v>
      </c>
      <c r="U863">
        <f t="shared" si="13"/>
        <v>5.9341333333333326</v>
      </c>
    </row>
    <row r="864" spans="1:21" x14ac:dyDescent="0.3">
      <c r="A864" s="14">
        <v>42507</v>
      </c>
      <c r="B864" s="15" t="s">
        <v>45</v>
      </c>
      <c r="C864" s="15" t="s">
        <v>46</v>
      </c>
      <c r="D864" s="15" t="s">
        <v>47</v>
      </c>
      <c r="E864" s="16">
        <v>170</v>
      </c>
      <c r="F864" s="17">
        <v>152</v>
      </c>
      <c r="G864" s="17">
        <v>0</v>
      </c>
      <c r="H864" s="17">
        <v>119</v>
      </c>
      <c r="I864" s="15" t="s">
        <v>802</v>
      </c>
      <c r="J864" s="17">
        <v>186</v>
      </c>
      <c r="K864" s="15" t="s">
        <v>657</v>
      </c>
      <c r="L864" s="27">
        <v>29</v>
      </c>
      <c r="M864" s="28">
        <v>8</v>
      </c>
      <c r="N864" s="28">
        <v>42</v>
      </c>
      <c r="O864" s="29" t="s">
        <v>186</v>
      </c>
      <c r="P864" s="16">
        <v>73</v>
      </c>
      <c r="Q864" s="16">
        <v>93</v>
      </c>
      <c r="R864" s="15" t="s">
        <v>88</v>
      </c>
      <c r="S864" s="16">
        <v>66</v>
      </c>
      <c r="T864" s="15" t="s">
        <v>51</v>
      </c>
      <c r="U864">
        <f t="shared" si="13"/>
        <v>5.0614666666666661</v>
      </c>
    </row>
    <row r="865" spans="1:21" x14ac:dyDescent="0.3">
      <c r="A865" s="14">
        <v>42508</v>
      </c>
      <c r="B865" s="15" t="s">
        <v>45</v>
      </c>
      <c r="C865" s="15" t="s">
        <v>46</v>
      </c>
      <c r="D865" s="15" t="s">
        <v>47</v>
      </c>
      <c r="E865" s="16">
        <v>170</v>
      </c>
      <c r="F865" s="17">
        <v>146</v>
      </c>
      <c r="G865" s="17">
        <v>0</v>
      </c>
      <c r="H865" s="17">
        <v>96</v>
      </c>
      <c r="I865" s="15" t="s">
        <v>803</v>
      </c>
      <c r="J865" s="17">
        <v>196</v>
      </c>
      <c r="K865" s="15" t="s">
        <v>591</v>
      </c>
      <c r="L865" s="27">
        <v>34</v>
      </c>
      <c r="M865" s="28">
        <v>11</v>
      </c>
      <c r="N865" s="28">
        <v>72</v>
      </c>
      <c r="O865" s="29" t="s">
        <v>61</v>
      </c>
      <c r="P865" s="16">
        <v>74</v>
      </c>
      <c r="Q865" s="16">
        <v>99</v>
      </c>
      <c r="R865" s="15" t="s">
        <v>159</v>
      </c>
      <c r="S865" s="16">
        <v>57</v>
      </c>
      <c r="T865" s="15" t="s">
        <v>117</v>
      </c>
      <c r="U865">
        <f t="shared" si="13"/>
        <v>5.9341333333333326</v>
      </c>
    </row>
    <row r="866" spans="1:21" x14ac:dyDescent="0.3">
      <c r="A866" s="14">
        <v>42509</v>
      </c>
      <c r="B866" s="15" t="s">
        <v>45</v>
      </c>
      <c r="C866" s="15" t="s">
        <v>46</v>
      </c>
      <c r="D866" s="15" t="s">
        <v>47</v>
      </c>
      <c r="E866" s="16">
        <v>170</v>
      </c>
      <c r="F866" s="17">
        <v>168</v>
      </c>
      <c r="G866" s="17">
        <v>0</v>
      </c>
      <c r="H866" s="17">
        <v>128</v>
      </c>
      <c r="I866" s="15" t="s">
        <v>631</v>
      </c>
      <c r="J866" s="17">
        <v>207</v>
      </c>
      <c r="K866" s="15" t="s">
        <v>68</v>
      </c>
      <c r="L866" s="27">
        <v>35</v>
      </c>
      <c r="M866" s="28">
        <v>19</v>
      </c>
      <c r="N866" s="28">
        <v>53</v>
      </c>
      <c r="O866" s="29" t="s">
        <v>81</v>
      </c>
      <c r="P866" s="16">
        <v>73</v>
      </c>
      <c r="Q866" s="16">
        <v>92</v>
      </c>
      <c r="R866" s="15" t="s">
        <v>108</v>
      </c>
      <c r="S866" s="16">
        <v>64</v>
      </c>
      <c r="T866" s="15" t="s">
        <v>51</v>
      </c>
      <c r="U866">
        <f t="shared" si="13"/>
        <v>6.1086666666666662</v>
      </c>
    </row>
    <row r="867" spans="1:21" x14ac:dyDescent="0.3">
      <c r="A867" s="14">
        <v>42510</v>
      </c>
      <c r="B867" s="15" t="s">
        <v>45</v>
      </c>
      <c r="C867" s="15" t="s">
        <v>46</v>
      </c>
      <c r="D867" s="15" t="s">
        <v>47</v>
      </c>
      <c r="E867" s="16">
        <v>170</v>
      </c>
      <c r="F867" s="17">
        <v>194</v>
      </c>
      <c r="G867" s="15"/>
      <c r="H867" s="17">
        <v>115</v>
      </c>
      <c r="I867" s="15" t="s">
        <v>105</v>
      </c>
      <c r="J867" s="17">
        <v>272</v>
      </c>
      <c r="K867" s="15" t="s">
        <v>469</v>
      </c>
      <c r="L867" s="29" t="s">
        <v>102</v>
      </c>
      <c r="M867" s="28">
        <v>6</v>
      </c>
      <c r="N867" s="28">
        <v>67</v>
      </c>
      <c r="O867" s="29" t="s">
        <v>486</v>
      </c>
      <c r="P867" s="16">
        <v>70</v>
      </c>
      <c r="Q867" s="16">
        <v>99</v>
      </c>
      <c r="R867" s="15" t="s">
        <v>123</v>
      </c>
      <c r="S867" s="16">
        <v>47</v>
      </c>
      <c r="T867" s="15" t="s">
        <v>61</v>
      </c>
      <c r="U867">
        <f t="shared" si="13"/>
        <v>0.8726666666666667</v>
      </c>
    </row>
    <row r="868" spans="1:21" x14ac:dyDescent="0.3">
      <c r="A868" s="14">
        <v>42511</v>
      </c>
      <c r="B868" s="15" t="s">
        <v>45</v>
      </c>
      <c r="C868" s="15" t="s">
        <v>46</v>
      </c>
      <c r="D868" s="15" t="s">
        <v>47</v>
      </c>
      <c r="E868" s="16">
        <v>170</v>
      </c>
      <c r="F868" s="17">
        <v>167</v>
      </c>
      <c r="G868" s="15"/>
      <c r="H868" s="17">
        <v>140</v>
      </c>
      <c r="I868" s="15" t="s">
        <v>630</v>
      </c>
      <c r="J868" s="17">
        <v>194</v>
      </c>
      <c r="K868" s="15" t="s">
        <v>804</v>
      </c>
      <c r="L868" s="29" t="s">
        <v>263</v>
      </c>
      <c r="M868" s="28">
        <v>14</v>
      </c>
      <c r="N868" s="28">
        <v>50</v>
      </c>
      <c r="O868" s="29" t="s">
        <v>146</v>
      </c>
      <c r="P868" s="16">
        <v>83</v>
      </c>
      <c r="Q868" s="16">
        <v>98</v>
      </c>
      <c r="R868" s="15" t="s">
        <v>184</v>
      </c>
      <c r="S868" s="16">
        <v>70</v>
      </c>
      <c r="T868" s="15" t="s">
        <v>345</v>
      </c>
      <c r="U868">
        <f t="shared" si="13"/>
        <v>0.17453333333333335</v>
      </c>
    </row>
    <row r="869" spans="1:21" x14ac:dyDescent="0.3">
      <c r="A869" s="14">
        <v>42512</v>
      </c>
      <c r="B869" s="15" t="s">
        <v>45</v>
      </c>
      <c r="C869" s="15" t="s">
        <v>46</v>
      </c>
      <c r="D869" s="15" t="s">
        <v>47</v>
      </c>
      <c r="E869" s="16">
        <v>170</v>
      </c>
      <c r="F869" s="17">
        <v>142</v>
      </c>
      <c r="G869" s="15"/>
      <c r="H869" s="17">
        <v>99</v>
      </c>
      <c r="I869" s="15" t="s">
        <v>567</v>
      </c>
      <c r="J869" s="17">
        <v>185</v>
      </c>
      <c r="K869" s="15" t="s">
        <v>179</v>
      </c>
      <c r="L869" s="27">
        <v>26</v>
      </c>
      <c r="M869" s="28">
        <v>19</v>
      </c>
      <c r="N869" s="28">
        <v>133</v>
      </c>
      <c r="O869" s="29" t="s">
        <v>81</v>
      </c>
      <c r="P869" s="16">
        <v>72</v>
      </c>
      <c r="Q869" s="16">
        <v>99</v>
      </c>
      <c r="R869" s="15" t="s">
        <v>59</v>
      </c>
      <c r="S869" s="16">
        <v>39</v>
      </c>
      <c r="T869" s="15" t="s">
        <v>209</v>
      </c>
      <c r="U869">
        <f t="shared" si="13"/>
        <v>4.5378666666666669</v>
      </c>
    </row>
    <row r="870" spans="1:21" x14ac:dyDescent="0.3">
      <c r="A870" s="14">
        <v>42513</v>
      </c>
      <c r="B870" s="15" t="s">
        <v>45</v>
      </c>
      <c r="C870" s="15" t="s">
        <v>46</v>
      </c>
      <c r="D870" s="15" t="s">
        <v>47</v>
      </c>
      <c r="E870" s="16">
        <v>170</v>
      </c>
      <c r="F870" s="17">
        <v>134</v>
      </c>
      <c r="G870" s="15"/>
      <c r="H870" s="17">
        <v>70</v>
      </c>
      <c r="I870" s="15" t="s">
        <v>799</v>
      </c>
      <c r="J870" s="17">
        <v>199</v>
      </c>
      <c r="K870" s="15" t="s">
        <v>98</v>
      </c>
      <c r="L870" s="29" t="s">
        <v>263</v>
      </c>
      <c r="M870" s="28">
        <v>14</v>
      </c>
      <c r="N870" s="28">
        <v>61</v>
      </c>
      <c r="O870" s="29" t="s">
        <v>206</v>
      </c>
      <c r="P870" s="16">
        <v>70</v>
      </c>
      <c r="Q870" s="16">
        <v>100</v>
      </c>
      <c r="R870" s="15" t="s">
        <v>229</v>
      </c>
      <c r="S870" s="16">
        <v>46</v>
      </c>
      <c r="T870" s="15" t="s">
        <v>192</v>
      </c>
      <c r="U870">
        <f t="shared" si="13"/>
        <v>0.17453333333333335</v>
      </c>
    </row>
    <row r="871" spans="1:21" x14ac:dyDescent="0.3">
      <c r="A871" s="14">
        <v>42514</v>
      </c>
      <c r="B871" s="15" t="s">
        <v>45</v>
      </c>
      <c r="C871" s="15" t="s">
        <v>46</v>
      </c>
      <c r="D871" s="15" t="s">
        <v>47</v>
      </c>
      <c r="E871" s="16">
        <v>170</v>
      </c>
      <c r="F871" s="17">
        <v>163</v>
      </c>
      <c r="G871" s="15"/>
      <c r="H871" s="17">
        <v>99</v>
      </c>
      <c r="I871" s="15" t="s">
        <v>221</v>
      </c>
      <c r="J871" s="17">
        <v>227</v>
      </c>
      <c r="K871" s="15" t="s">
        <v>569</v>
      </c>
      <c r="L871" s="29" t="s">
        <v>116</v>
      </c>
      <c r="M871" s="28">
        <v>8</v>
      </c>
      <c r="N871" s="28">
        <v>64</v>
      </c>
      <c r="O871" s="29" t="s">
        <v>179</v>
      </c>
      <c r="P871" s="16">
        <v>73</v>
      </c>
      <c r="Q871" s="16">
        <v>99</v>
      </c>
      <c r="R871" s="15" t="s">
        <v>123</v>
      </c>
      <c r="S871" s="16">
        <v>47</v>
      </c>
      <c r="T871" s="15" t="s">
        <v>129</v>
      </c>
      <c r="U871">
        <f t="shared" si="13"/>
        <v>0.69813333333333338</v>
      </c>
    </row>
    <row r="872" spans="1:21" x14ac:dyDescent="0.3">
      <c r="A872" s="14">
        <v>42515</v>
      </c>
      <c r="B872" s="15" t="s">
        <v>45</v>
      </c>
      <c r="C872" s="15" t="s">
        <v>46</v>
      </c>
      <c r="D872" s="15" t="s">
        <v>47</v>
      </c>
      <c r="E872" s="16">
        <v>170</v>
      </c>
      <c r="F872" s="17">
        <v>152</v>
      </c>
      <c r="G872" s="15"/>
      <c r="H872" s="17">
        <v>114</v>
      </c>
      <c r="I872" s="15" t="s">
        <v>470</v>
      </c>
      <c r="J872" s="17">
        <v>189</v>
      </c>
      <c r="K872" s="15" t="s">
        <v>805</v>
      </c>
      <c r="L872" s="27">
        <v>30</v>
      </c>
      <c r="M872" s="28">
        <v>6</v>
      </c>
      <c r="N872" s="28">
        <v>78</v>
      </c>
      <c r="O872" s="29" t="s">
        <v>117</v>
      </c>
      <c r="P872" s="16">
        <v>87</v>
      </c>
      <c r="Q872" s="16">
        <v>99</v>
      </c>
      <c r="R872" s="15" t="s">
        <v>51</v>
      </c>
      <c r="S872" s="16">
        <v>68</v>
      </c>
      <c r="T872" s="15" t="s">
        <v>164</v>
      </c>
      <c r="U872">
        <f t="shared" si="13"/>
        <v>5.2360000000000007</v>
      </c>
    </row>
    <row r="873" spans="1:21" x14ac:dyDescent="0.3">
      <c r="A873" s="14">
        <v>42516</v>
      </c>
      <c r="B873" s="15" t="s">
        <v>45</v>
      </c>
      <c r="C873" s="15" t="s">
        <v>46</v>
      </c>
      <c r="D873" s="15" t="s">
        <v>47</v>
      </c>
      <c r="E873" s="16">
        <v>170</v>
      </c>
      <c r="F873" s="17">
        <v>166</v>
      </c>
      <c r="G873" s="15"/>
      <c r="H873" s="17">
        <v>112</v>
      </c>
      <c r="I873" s="15" t="s">
        <v>806</v>
      </c>
      <c r="J873" s="17">
        <v>221</v>
      </c>
      <c r="K873" s="15" t="s">
        <v>343</v>
      </c>
      <c r="L873" s="27">
        <v>28</v>
      </c>
      <c r="M873" s="28">
        <v>8</v>
      </c>
      <c r="N873" s="28">
        <v>53</v>
      </c>
      <c r="O873" s="29" t="s">
        <v>95</v>
      </c>
      <c r="P873" s="16">
        <v>75</v>
      </c>
      <c r="Q873" s="16">
        <v>99</v>
      </c>
      <c r="R873" s="15" t="s">
        <v>195</v>
      </c>
      <c r="S873" s="16">
        <v>54</v>
      </c>
      <c r="T873" s="15" t="s">
        <v>264</v>
      </c>
      <c r="U873">
        <f t="shared" si="13"/>
        <v>4.8869333333333334</v>
      </c>
    </row>
    <row r="874" spans="1:21" x14ac:dyDescent="0.3">
      <c r="A874" s="14">
        <v>42517</v>
      </c>
      <c r="B874" s="15" t="s">
        <v>45</v>
      </c>
      <c r="C874" s="15" t="s">
        <v>46</v>
      </c>
      <c r="D874" s="15" t="s">
        <v>47</v>
      </c>
      <c r="E874" s="16">
        <v>170</v>
      </c>
      <c r="F874" s="17">
        <v>170</v>
      </c>
      <c r="G874" s="15"/>
      <c r="H874" s="17">
        <v>111</v>
      </c>
      <c r="I874" s="15" t="s">
        <v>807</v>
      </c>
      <c r="J874" s="17">
        <v>230</v>
      </c>
      <c r="K874" s="15" t="s">
        <v>233</v>
      </c>
      <c r="L874" s="29" t="s">
        <v>263</v>
      </c>
      <c r="M874" s="28">
        <v>6</v>
      </c>
      <c r="N874" s="28">
        <v>58</v>
      </c>
      <c r="O874" s="29" t="s">
        <v>209</v>
      </c>
      <c r="P874" s="16">
        <v>76</v>
      </c>
      <c r="Q874" s="16">
        <v>99</v>
      </c>
      <c r="R874" s="15" t="s">
        <v>51</v>
      </c>
      <c r="S874" s="16">
        <v>57</v>
      </c>
      <c r="T874" s="15" t="s">
        <v>117</v>
      </c>
      <c r="U874">
        <f t="shared" si="13"/>
        <v>0.17453333333333335</v>
      </c>
    </row>
    <row r="875" spans="1:21" x14ac:dyDescent="0.3">
      <c r="A875" s="14">
        <v>42518</v>
      </c>
      <c r="B875" s="15" t="s">
        <v>45</v>
      </c>
      <c r="C875" s="15" t="s">
        <v>46</v>
      </c>
      <c r="D875" s="15" t="s">
        <v>47</v>
      </c>
      <c r="E875" s="16">
        <v>170</v>
      </c>
      <c r="F875" s="17">
        <v>170</v>
      </c>
      <c r="G875" s="15"/>
      <c r="H875" s="17">
        <v>120</v>
      </c>
      <c r="I875" s="15" t="s">
        <v>405</v>
      </c>
      <c r="J875" s="17">
        <v>219</v>
      </c>
      <c r="K875" s="15" t="s">
        <v>192</v>
      </c>
      <c r="L875" s="27">
        <v>27</v>
      </c>
      <c r="M875" s="28">
        <v>6</v>
      </c>
      <c r="N875" s="28">
        <v>92</v>
      </c>
      <c r="O875" s="29" t="s">
        <v>209</v>
      </c>
      <c r="P875" s="16">
        <v>86</v>
      </c>
      <c r="Q875" s="16">
        <v>99</v>
      </c>
      <c r="R875" s="15" t="s">
        <v>51</v>
      </c>
      <c r="S875" s="16">
        <v>57</v>
      </c>
      <c r="T875" s="15" t="s">
        <v>277</v>
      </c>
      <c r="U875">
        <f t="shared" si="13"/>
        <v>4.7123999999999997</v>
      </c>
    </row>
    <row r="876" spans="1:21" x14ac:dyDescent="0.3">
      <c r="A876" s="14">
        <v>42519</v>
      </c>
      <c r="B876" s="15" t="s">
        <v>45</v>
      </c>
      <c r="C876" s="15" t="s">
        <v>46</v>
      </c>
      <c r="D876" s="15" t="s">
        <v>47</v>
      </c>
      <c r="E876" s="16">
        <v>170</v>
      </c>
      <c r="F876" s="17">
        <v>156</v>
      </c>
      <c r="G876" s="15"/>
      <c r="H876" s="17">
        <v>103</v>
      </c>
      <c r="I876" s="15" t="s">
        <v>51</v>
      </c>
      <c r="J876" s="17">
        <v>210</v>
      </c>
      <c r="K876" s="15" t="s">
        <v>756</v>
      </c>
      <c r="L876" s="27">
        <v>29</v>
      </c>
      <c r="M876" s="28">
        <v>6</v>
      </c>
      <c r="N876" s="28">
        <v>97</v>
      </c>
      <c r="O876" s="29" t="s">
        <v>89</v>
      </c>
      <c r="P876" s="16">
        <v>76</v>
      </c>
      <c r="Q876" s="16">
        <v>100</v>
      </c>
      <c r="R876" s="15" t="s">
        <v>51</v>
      </c>
      <c r="S876" s="16">
        <v>52</v>
      </c>
      <c r="T876" s="15" t="s">
        <v>179</v>
      </c>
      <c r="U876">
        <f t="shared" si="13"/>
        <v>5.0614666666666661</v>
      </c>
    </row>
    <row r="877" spans="1:21" x14ac:dyDescent="0.3">
      <c r="A877" s="14">
        <v>42520</v>
      </c>
      <c r="B877" s="15" t="s">
        <v>45</v>
      </c>
      <c r="C877" s="15" t="s">
        <v>46</v>
      </c>
      <c r="D877" s="15" t="s">
        <v>47</v>
      </c>
      <c r="E877" s="16">
        <v>170</v>
      </c>
      <c r="F877" s="17">
        <v>166</v>
      </c>
      <c r="G877" s="17">
        <v>24</v>
      </c>
      <c r="H877" s="17">
        <v>123</v>
      </c>
      <c r="I877" s="15" t="s">
        <v>323</v>
      </c>
      <c r="J877" s="17">
        <v>208</v>
      </c>
      <c r="K877" s="15" t="s">
        <v>502</v>
      </c>
      <c r="L877" s="27">
        <v>28</v>
      </c>
      <c r="M877" s="28">
        <v>8</v>
      </c>
      <c r="N877" s="28">
        <v>81</v>
      </c>
      <c r="O877" s="29" t="s">
        <v>113</v>
      </c>
      <c r="P877" s="16">
        <v>82</v>
      </c>
      <c r="Q877" s="16">
        <v>99</v>
      </c>
      <c r="R877" s="15" t="s">
        <v>120</v>
      </c>
      <c r="S877" s="16">
        <v>52</v>
      </c>
      <c r="T877" s="15" t="s">
        <v>250</v>
      </c>
      <c r="U877">
        <f t="shared" si="13"/>
        <v>4.8869333333333334</v>
      </c>
    </row>
    <row r="878" spans="1:21" x14ac:dyDescent="0.3">
      <c r="A878" s="14">
        <v>42521</v>
      </c>
      <c r="B878" s="15" t="s">
        <v>45</v>
      </c>
      <c r="C878" s="15" t="s">
        <v>46</v>
      </c>
      <c r="D878" s="15" t="s">
        <v>47</v>
      </c>
      <c r="E878" s="16">
        <v>170</v>
      </c>
      <c r="F878" s="17">
        <v>164</v>
      </c>
      <c r="G878" s="17">
        <v>0</v>
      </c>
      <c r="H878" s="17">
        <v>115</v>
      </c>
      <c r="I878" s="15" t="s">
        <v>808</v>
      </c>
      <c r="J878" s="17">
        <v>213</v>
      </c>
      <c r="K878" s="15" t="s">
        <v>535</v>
      </c>
      <c r="L878" s="29" t="s">
        <v>84</v>
      </c>
      <c r="M878" s="28">
        <v>17</v>
      </c>
      <c r="N878" s="28">
        <v>64</v>
      </c>
      <c r="O878" s="29" t="s">
        <v>188</v>
      </c>
      <c r="P878" s="16">
        <v>71</v>
      </c>
      <c r="Q878" s="16">
        <v>99</v>
      </c>
      <c r="R878" s="15" t="s">
        <v>51</v>
      </c>
      <c r="S878" s="16">
        <v>56</v>
      </c>
      <c r="T878" s="15" t="s">
        <v>55</v>
      </c>
      <c r="U878">
        <f t="shared" si="13"/>
        <v>0.34906666666666669</v>
      </c>
    </row>
    <row r="879" spans="1:21" x14ac:dyDescent="0.3">
      <c r="A879" s="14">
        <v>42522</v>
      </c>
      <c r="B879" s="15" t="s">
        <v>45</v>
      </c>
      <c r="C879" s="15" t="s">
        <v>46</v>
      </c>
      <c r="D879" s="15" t="s">
        <v>47</v>
      </c>
      <c r="E879" s="16">
        <v>170</v>
      </c>
      <c r="F879" s="17">
        <v>156</v>
      </c>
      <c r="G879" s="17">
        <v>0</v>
      </c>
      <c r="H879" s="17">
        <v>86</v>
      </c>
      <c r="I879" s="15" t="s">
        <v>207</v>
      </c>
      <c r="J879" s="17">
        <v>227</v>
      </c>
      <c r="K879" s="15" t="s">
        <v>134</v>
      </c>
      <c r="L879" s="29" t="s">
        <v>218</v>
      </c>
      <c r="M879" s="28">
        <v>14</v>
      </c>
      <c r="N879" s="28">
        <v>67</v>
      </c>
      <c r="O879" s="29" t="s">
        <v>128</v>
      </c>
      <c r="P879" s="16">
        <v>67</v>
      </c>
      <c r="Q879" s="16">
        <v>100</v>
      </c>
      <c r="R879" s="15" t="s">
        <v>123</v>
      </c>
      <c r="S879" s="16">
        <v>39</v>
      </c>
      <c r="T879" s="15" t="s">
        <v>135</v>
      </c>
      <c r="U879">
        <f t="shared" si="13"/>
        <v>0.52359999999999995</v>
      </c>
    </row>
    <row r="880" spans="1:21" x14ac:dyDescent="0.3">
      <c r="A880" s="14">
        <v>42523</v>
      </c>
      <c r="B880" s="15" t="s">
        <v>45</v>
      </c>
      <c r="C880" s="15" t="s">
        <v>46</v>
      </c>
      <c r="D880" s="15" t="s">
        <v>47</v>
      </c>
      <c r="E880" s="16">
        <v>170</v>
      </c>
      <c r="F880" s="17">
        <v>170</v>
      </c>
      <c r="G880" s="17">
        <v>0</v>
      </c>
      <c r="H880" s="17">
        <v>115</v>
      </c>
      <c r="I880" s="15" t="s">
        <v>115</v>
      </c>
      <c r="J880" s="17">
        <v>225</v>
      </c>
      <c r="K880" s="15" t="s">
        <v>727</v>
      </c>
      <c r="L880" s="29" t="s">
        <v>263</v>
      </c>
      <c r="M880" s="28">
        <v>19</v>
      </c>
      <c r="N880" s="28">
        <v>58</v>
      </c>
      <c r="O880" s="29" t="s">
        <v>118</v>
      </c>
      <c r="P880" s="16">
        <v>74</v>
      </c>
      <c r="Q880" s="16">
        <v>97</v>
      </c>
      <c r="R880" s="15" t="s">
        <v>86</v>
      </c>
      <c r="S880" s="16">
        <v>62</v>
      </c>
      <c r="T880" s="15" t="s">
        <v>113</v>
      </c>
      <c r="U880">
        <f t="shared" si="13"/>
        <v>0.17453333333333335</v>
      </c>
    </row>
    <row r="881" spans="1:21" x14ac:dyDescent="0.3">
      <c r="A881" s="14">
        <v>42524</v>
      </c>
      <c r="B881" s="15" t="s">
        <v>45</v>
      </c>
      <c r="C881" s="15" t="s">
        <v>46</v>
      </c>
      <c r="D881" s="15" t="s">
        <v>47</v>
      </c>
      <c r="E881" s="16">
        <v>170</v>
      </c>
      <c r="F881" s="17">
        <v>196</v>
      </c>
      <c r="G881" s="17">
        <v>32</v>
      </c>
      <c r="H881" s="17">
        <v>155</v>
      </c>
      <c r="I881" s="15" t="s">
        <v>607</v>
      </c>
      <c r="J881" s="17">
        <v>238</v>
      </c>
      <c r="K881" s="15" t="s">
        <v>417</v>
      </c>
      <c r="L881" s="29" t="s">
        <v>84</v>
      </c>
      <c r="M881" s="28">
        <v>14</v>
      </c>
      <c r="N881" s="28">
        <v>67</v>
      </c>
      <c r="O881" s="29" t="s">
        <v>133</v>
      </c>
      <c r="P881" s="16">
        <v>80</v>
      </c>
      <c r="Q881" s="16">
        <v>97</v>
      </c>
      <c r="R881" s="15" t="s">
        <v>51</v>
      </c>
      <c r="S881" s="16">
        <v>64</v>
      </c>
      <c r="T881" s="15" t="s">
        <v>51</v>
      </c>
      <c r="U881">
        <f t="shared" si="13"/>
        <v>0.34906666666666669</v>
      </c>
    </row>
    <row r="882" spans="1:21" x14ac:dyDescent="0.3">
      <c r="A882" s="14">
        <v>42525</v>
      </c>
      <c r="B882" s="15" t="s">
        <v>45</v>
      </c>
      <c r="C882" s="15" t="s">
        <v>46</v>
      </c>
      <c r="D882" s="15" t="s">
        <v>47</v>
      </c>
      <c r="E882" s="16">
        <v>170</v>
      </c>
      <c r="F882" s="17">
        <v>162</v>
      </c>
      <c r="G882" s="17">
        <v>2</v>
      </c>
      <c r="H882" s="17">
        <v>152</v>
      </c>
      <c r="I882" s="15" t="s">
        <v>51</v>
      </c>
      <c r="J882" s="17">
        <v>172</v>
      </c>
      <c r="K882" s="15" t="s">
        <v>809</v>
      </c>
      <c r="L882" s="27">
        <v>36</v>
      </c>
      <c r="M882" s="28">
        <v>6</v>
      </c>
      <c r="N882" s="28">
        <v>39</v>
      </c>
      <c r="O882" s="29" t="s">
        <v>81</v>
      </c>
      <c r="P882" s="16">
        <v>90</v>
      </c>
      <c r="Q882" s="16">
        <v>97</v>
      </c>
      <c r="R882" s="15" t="s">
        <v>51</v>
      </c>
      <c r="S882" s="16">
        <v>86</v>
      </c>
      <c r="T882" s="15" t="s">
        <v>51</v>
      </c>
      <c r="U882">
        <f t="shared" si="13"/>
        <v>6.2831999999999999</v>
      </c>
    </row>
    <row r="883" spans="1:21" x14ac:dyDescent="0.3">
      <c r="A883" s="14">
        <v>42526</v>
      </c>
      <c r="B883" s="15" t="s">
        <v>45</v>
      </c>
      <c r="C883" s="15" t="s">
        <v>46</v>
      </c>
      <c r="D883" s="15" t="s">
        <v>47</v>
      </c>
      <c r="E883" s="16">
        <v>170</v>
      </c>
      <c r="F883" s="17">
        <v>190</v>
      </c>
      <c r="G883" s="17">
        <v>2</v>
      </c>
      <c r="H883" s="17">
        <v>146</v>
      </c>
      <c r="I883" s="15" t="s">
        <v>399</v>
      </c>
      <c r="J883" s="17">
        <v>235</v>
      </c>
      <c r="K883" s="15" t="s">
        <v>416</v>
      </c>
      <c r="L883" s="27">
        <v>34</v>
      </c>
      <c r="M883" s="28">
        <v>11</v>
      </c>
      <c r="N883" s="28">
        <v>42</v>
      </c>
      <c r="O883" s="29" t="s">
        <v>345</v>
      </c>
      <c r="P883" s="16">
        <v>79</v>
      </c>
      <c r="Q883" s="16">
        <v>98</v>
      </c>
      <c r="R883" s="15" t="s">
        <v>51</v>
      </c>
      <c r="S883" s="16">
        <v>62</v>
      </c>
      <c r="T883" s="15" t="s">
        <v>164</v>
      </c>
      <c r="U883">
        <f t="shared" si="13"/>
        <v>5.9341333333333326</v>
      </c>
    </row>
    <row r="884" spans="1:21" x14ac:dyDescent="0.3">
      <c r="A884" s="14">
        <v>42527</v>
      </c>
      <c r="B884" s="15" t="s">
        <v>45</v>
      </c>
      <c r="C884" s="15" t="s">
        <v>46</v>
      </c>
      <c r="D884" s="15" t="s">
        <v>47</v>
      </c>
      <c r="E884" s="16">
        <v>170</v>
      </c>
      <c r="F884" s="17">
        <v>195</v>
      </c>
      <c r="G884" s="17">
        <v>16</v>
      </c>
      <c r="H884" s="17">
        <v>143</v>
      </c>
      <c r="I884" s="15" t="s">
        <v>51</v>
      </c>
      <c r="J884" s="17">
        <v>247</v>
      </c>
      <c r="K884" s="15" t="s">
        <v>412</v>
      </c>
      <c r="L884" s="29" t="s">
        <v>116</v>
      </c>
      <c r="M884" s="28">
        <v>14</v>
      </c>
      <c r="N884" s="28">
        <v>56</v>
      </c>
      <c r="O884" s="29" t="s">
        <v>129</v>
      </c>
      <c r="P884" s="16">
        <v>76</v>
      </c>
      <c r="Q884" s="16">
        <v>99</v>
      </c>
      <c r="R884" s="15" t="s">
        <v>51</v>
      </c>
      <c r="S884" s="16">
        <v>57</v>
      </c>
      <c r="T884" s="15" t="s">
        <v>201</v>
      </c>
      <c r="U884">
        <f t="shared" si="13"/>
        <v>0.69813333333333338</v>
      </c>
    </row>
    <row r="885" spans="1:21" x14ac:dyDescent="0.3">
      <c r="A885" s="14">
        <v>42528</v>
      </c>
      <c r="B885" s="15" t="s">
        <v>45</v>
      </c>
      <c r="C885" s="15" t="s">
        <v>46</v>
      </c>
      <c r="D885" s="15" t="s">
        <v>47</v>
      </c>
      <c r="E885" s="16">
        <v>170</v>
      </c>
      <c r="F885" s="17">
        <v>192</v>
      </c>
      <c r="G885" s="17">
        <v>0</v>
      </c>
      <c r="H885" s="17">
        <v>133</v>
      </c>
      <c r="I885" s="15" t="s">
        <v>810</v>
      </c>
      <c r="J885" s="17">
        <v>251</v>
      </c>
      <c r="K885" s="15" t="s">
        <v>458</v>
      </c>
      <c r="L885" s="27">
        <v>36</v>
      </c>
      <c r="M885" s="28">
        <v>19</v>
      </c>
      <c r="N885" s="28">
        <v>64</v>
      </c>
      <c r="O885" s="29" t="s">
        <v>50</v>
      </c>
      <c r="P885" s="16">
        <v>74</v>
      </c>
      <c r="Q885" s="16">
        <v>98</v>
      </c>
      <c r="R885" s="15" t="s">
        <v>184</v>
      </c>
      <c r="S885" s="16">
        <v>64</v>
      </c>
      <c r="T885" s="15" t="s">
        <v>179</v>
      </c>
      <c r="U885">
        <f t="shared" si="13"/>
        <v>6.2831999999999999</v>
      </c>
    </row>
    <row r="886" spans="1:21" x14ac:dyDescent="0.3">
      <c r="A886" s="14">
        <v>42529</v>
      </c>
      <c r="B886" s="15" t="s">
        <v>45</v>
      </c>
      <c r="C886" s="15" t="s">
        <v>46</v>
      </c>
      <c r="D886" s="15" t="s">
        <v>47</v>
      </c>
      <c r="E886" s="16">
        <v>170</v>
      </c>
      <c r="F886" s="17">
        <v>229</v>
      </c>
      <c r="G886" s="17">
        <v>0</v>
      </c>
      <c r="H886" s="17">
        <v>165</v>
      </c>
      <c r="I886" s="15" t="s">
        <v>115</v>
      </c>
      <c r="J886" s="17">
        <v>293</v>
      </c>
      <c r="K886" s="15" t="s">
        <v>94</v>
      </c>
      <c r="L886" s="29" t="s">
        <v>401</v>
      </c>
      <c r="M886" s="28">
        <v>17</v>
      </c>
      <c r="N886" s="28">
        <v>67</v>
      </c>
      <c r="O886" s="29" t="s">
        <v>61</v>
      </c>
      <c r="P886" s="16">
        <v>68</v>
      </c>
      <c r="Q886" s="16">
        <v>96</v>
      </c>
      <c r="R886" s="15" t="s">
        <v>51</v>
      </c>
      <c r="S886" s="16">
        <v>51</v>
      </c>
      <c r="T886" s="15" t="s">
        <v>342</v>
      </c>
      <c r="U886">
        <f t="shared" si="13"/>
        <v>1.0471999999999999</v>
      </c>
    </row>
    <row r="887" spans="1:21" x14ac:dyDescent="0.3">
      <c r="A887" s="14">
        <v>42530</v>
      </c>
      <c r="B887" s="15" t="s">
        <v>45</v>
      </c>
      <c r="C887" s="15" t="s">
        <v>46</v>
      </c>
      <c r="D887" s="15" t="s">
        <v>47</v>
      </c>
      <c r="E887" s="16">
        <v>170</v>
      </c>
      <c r="F887" s="17">
        <v>177</v>
      </c>
      <c r="G887" s="17">
        <v>22</v>
      </c>
      <c r="H887" s="17">
        <v>149</v>
      </c>
      <c r="I887" s="15" t="s">
        <v>199</v>
      </c>
      <c r="J887" s="17">
        <v>205</v>
      </c>
      <c r="K887" s="15" t="s">
        <v>811</v>
      </c>
      <c r="L887" s="29" t="s">
        <v>84</v>
      </c>
      <c r="M887" s="28">
        <v>19</v>
      </c>
      <c r="N887" s="28">
        <v>44</v>
      </c>
      <c r="O887" s="29" t="s">
        <v>215</v>
      </c>
      <c r="P887" s="16">
        <v>87</v>
      </c>
      <c r="Q887" s="16">
        <v>97</v>
      </c>
      <c r="R887" s="15" t="s">
        <v>51</v>
      </c>
      <c r="S887" s="16">
        <v>80</v>
      </c>
      <c r="T887" s="15" t="s">
        <v>439</v>
      </c>
      <c r="U887">
        <f t="shared" si="13"/>
        <v>0.34906666666666669</v>
      </c>
    </row>
    <row r="888" spans="1:21" x14ac:dyDescent="0.3">
      <c r="A888" s="14">
        <v>42531</v>
      </c>
      <c r="B888" s="15" t="s">
        <v>45</v>
      </c>
      <c r="C888" s="15" t="s">
        <v>46</v>
      </c>
      <c r="D888" s="15" t="s">
        <v>47</v>
      </c>
      <c r="E888" s="16">
        <v>170</v>
      </c>
      <c r="F888" s="17">
        <v>167</v>
      </c>
      <c r="G888" s="17">
        <v>0</v>
      </c>
      <c r="H888" s="17">
        <v>144</v>
      </c>
      <c r="I888" s="15" t="s">
        <v>521</v>
      </c>
      <c r="J888" s="17">
        <v>190</v>
      </c>
      <c r="K888" s="15" t="s">
        <v>129</v>
      </c>
      <c r="L888" s="27">
        <v>31</v>
      </c>
      <c r="M888" s="28">
        <v>8</v>
      </c>
      <c r="N888" s="28">
        <v>53</v>
      </c>
      <c r="O888" s="29" t="s">
        <v>188</v>
      </c>
      <c r="P888" s="16">
        <v>81</v>
      </c>
      <c r="Q888" s="16">
        <v>100</v>
      </c>
      <c r="R888" s="15" t="s">
        <v>178</v>
      </c>
      <c r="S888" s="16">
        <v>66</v>
      </c>
      <c r="T888" s="15" t="s">
        <v>64</v>
      </c>
      <c r="U888">
        <f t="shared" si="13"/>
        <v>5.4105333333333334</v>
      </c>
    </row>
    <row r="889" spans="1:21" x14ac:dyDescent="0.3">
      <c r="A889" s="14">
        <v>42532</v>
      </c>
      <c r="B889" s="15" t="s">
        <v>45</v>
      </c>
      <c r="C889" s="15" t="s">
        <v>46</v>
      </c>
      <c r="D889" s="15" t="s">
        <v>47</v>
      </c>
      <c r="E889" s="16">
        <v>170</v>
      </c>
      <c r="F889" s="17">
        <v>187</v>
      </c>
      <c r="G889" s="17">
        <v>0</v>
      </c>
      <c r="H889" s="17">
        <v>133</v>
      </c>
      <c r="I889" s="15" t="s">
        <v>682</v>
      </c>
      <c r="J889" s="17">
        <v>241</v>
      </c>
      <c r="K889" s="15" t="s">
        <v>524</v>
      </c>
      <c r="L889" s="29" t="s">
        <v>218</v>
      </c>
      <c r="M889" s="28">
        <v>14</v>
      </c>
      <c r="N889" s="28">
        <v>64</v>
      </c>
      <c r="O889" s="29" t="s">
        <v>158</v>
      </c>
      <c r="P889" s="16">
        <v>60</v>
      </c>
      <c r="Q889" s="16">
        <v>94</v>
      </c>
      <c r="R889" s="15" t="s">
        <v>51</v>
      </c>
      <c r="S889" s="16">
        <v>45</v>
      </c>
      <c r="T889" s="15" t="s">
        <v>89</v>
      </c>
      <c r="U889">
        <f t="shared" si="13"/>
        <v>0.52359999999999995</v>
      </c>
    </row>
    <row r="890" spans="1:21" x14ac:dyDescent="0.3">
      <c r="A890" s="14">
        <v>42533</v>
      </c>
      <c r="B890" s="15" t="s">
        <v>45</v>
      </c>
      <c r="C890" s="15" t="s">
        <v>46</v>
      </c>
      <c r="D890" s="15" t="s">
        <v>47</v>
      </c>
      <c r="E890" s="16">
        <v>170</v>
      </c>
      <c r="F890" s="17">
        <v>193</v>
      </c>
      <c r="G890" s="17">
        <v>0</v>
      </c>
      <c r="H890" s="17">
        <v>130</v>
      </c>
      <c r="I890" s="15" t="s">
        <v>51</v>
      </c>
      <c r="J890" s="17">
        <v>256</v>
      </c>
      <c r="K890" s="15" t="s">
        <v>131</v>
      </c>
      <c r="L890" s="29" t="s">
        <v>218</v>
      </c>
      <c r="M890" s="28">
        <v>8</v>
      </c>
      <c r="N890" s="28">
        <v>50</v>
      </c>
      <c r="O890" s="29" t="s">
        <v>79</v>
      </c>
      <c r="P890" s="16">
        <v>72</v>
      </c>
      <c r="Q890" s="16">
        <v>92</v>
      </c>
      <c r="R890" s="15" t="s">
        <v>75</v>
      </c>
      <c r="S890" s="16">
        <v>60</v>
      </c>
      <c r="T890" s="15" t="s">
        <v>55</v>
      </c>
      <c r="U890">
        <f t="shared" si="13"/>
        <v>0.52359999999999995</v>
      </c>
    </row>
    <row r="891" spans="1:21" x14ac:dyDescent="0.3">
      <c r="A891" s="14">
        <v>42534</v>
      </c>
      <c r="B891" s="15" t="s">
        <v>45</v>
      </c>
      <c r="C891" s="15" t="s">
        <v>46</v>
      </c>
      <c r="D891" s="15" t="s">
        <v>47</v>
      </c>
      <c r="E891" s="16">
        <v>170</v>
      </c>
      <c r="F891" s="17">
        <v>208</v>
      </c>
      <c r="G891" s="17">
        <v>0</v>
      </c>
      <c r="H891" s="17">
        <v>147</v>
      </c>
      <c r="I891" s="15" t="s">
        <v>199</v>
      </c>
      <c r="J891" s="17">
        <v>268</v>
      </c>
      <c r="K891" s="15" t="s">
        <v>812</v>
      </c>
      <c r="L891" s="29" t="s">
        <v>84</v>
      </c>
      <c r="M891" s="28">
        <v>14</v>
      </c>
      <c r="N891" s="28">
        <v>89</v>
      </c>
      <c r="O891" s="29" t="s">
        <v>226</v>
      </c>
      <c r="P891" s="16">
        <v>71</v>
      </c>
      <c r="Q891" s="16">
        <v>96</v>
      </c>
      <c r="R891" s="15" t="s">
        <v>147</v>
      </c>
      <c r="S891" s="16">
        <v>45</v>
      </c>
      <c r="T891" s="15" t="s">
        <v>277</v>
      </c>
      <c r="U891">
        <f t="shared" si="13"/>
        <v>0.34906666666666669</v>
      </c>
    </row>
    <row r="892" spans="1:21" x14ac:dyDescent="0.3">
      <c r="A892" s="14">
        <v>42535</v>
      </c>
      <c r="B892" s="15" t="s">
        <v>45</v>
      </c>
      <c r="C892" s="15" t="s">
        <v>46</v>
      </c>
      <c r="D892" s="15" t="s">
        <v>47</v>
      </c>
      <c r="E892" s="16">
        <v>170</v>
      </c>
      <c r="F892" s="17">
        <v>184</v>
      </c>
      <c r="G892" s="17">
        <v>22</v>
      </c>
      <c r="H892" s="17">
        <v>134</v>
      </c>
      <c r="I892" s="15" t="s">
        <v>62</v>
      </c>
      <c r="J892" s="17">
        <v>234</v>
      </c>
      <c r="K892" s="15" t="s">
        <v>167</v>
      </c>
      <c r="L892" s="27">
        <v>34</v>
      </c>
      <c r="M892" s="28">
        <v>14</v>
      </c>
      <c r="N892" s="28">
        <v>86</v>
      </c>
      <c r="O892" s="29" t="s">
        <v>369</v>
      </c>
      <c r="P892" s="16">
        <v>66</v>
      </c>
      <c r="Q892" s="16">
        <v>97</v>
      </c>
      <c r="R892" s="15" t="s">
        <v>51</v>
      </c>
      <c r="S892" s="16">
        <v>51</v>
      </c>
      <c r="T892" s="15" t="s">
        <v>64</v>
      </c>
      <c r="U892">
        <f t="shared" si="13"/>
        <v>5.9341333333333326</v>
      </c>
    </row>
    <row r="893" spans="1:21" x14ac:dyDescent="0.3">
      <c r="A893" s="14">
        <v>42536</v>
      </c>
      <c r="B893" s="15" t="s">
        <v>45</v>
      </c>
      <c r="C893" s="15" t="s">
        <v>46</v>
      </c>
      <c r="D893" s="15" t="s">
        <v>47</v>
      </c>
      <c r="E893" s="16">
        <v>170</v>
      </c>
      <c r="F893" s="17">
        <v>165</v>
      </c>
      <c r="G893" s="17">
        <v>58</v>
      </c>
      <c r="H893" s="17">
        <v>129</v>
      </c>
      <c r="I893" s="15" t="s">
        <v>105</v>
      </c>
      <c r="J893" s="17">
        <v>201</v>
      </c>
      <c r="K893" s="15" t="s">
        <v>759</v>
      </c>
      <c r="L893" s="27">
        <v>30</v>
      </c>
      <c r="M893" s="28">
        <v>8</v>
      </c>
      <c r="N893" s="28">
        <v>114</v>
      </c>
      <c r="O893" s="29" t="s">
        <v>186</v>
      </c>
      <c r="P893" s="16">
        <v>80</v>
      </c>
      <c r="Q893" s="16">
        <v>98</v>
      </c>
      <c r="R893" s="15" t="s">
        <v>51</v>
      </c>
      <c r="S893" s="16">
        <v>51</v>
      </c>
      <c r="T893" s="15" t="s">
        <v>747</v>
      </c>
      <c r="U893">
        <f t="shared" si="13"/>
        <v>5.2360000000000007</v>
      </c>
    </row>
    <row r="894" spans="1:21" x14ac:dyDescent="0.3">
      <c r="A894" s="14">
        <v>42537</v>
      </c>
      <c r="B894" s="15" t="s">
        <v>45</v>
      </c>
      <c r="C894" s="15" t="s">
        <v>46</v>
      </c>
      <c r="D894" s="15" t="s">
        <v>47</v>
      </c>
      <c r="E894" s="16">
        <v>170</v>
      </c>
      <c r="F894" s="17">
        <v>144</v>
      </c>
      <c r="G894" s="17">
        <v>86</v>
      </c>
      <c r="H894" s="17">
        <v>105</v>
      </c>
      <c r="I894" s="15" t="s">
        <v>813</v>
      </c>
      <c r="J894" s="17">
        <v>182</v>
      </c>
      <c r="K894" s="15" t="s">
        <v>220</v>
      </c>
      <c r="L894" s="27">
        <v>36</v>
      </c>
      <c r="M894" s="28">
        <v>8</v>
      </c>
      <c r="N894" s="28">
        <v>75</v>
      </c>
      <c r="O894" s="29" t="s">
        <v>71</v>
      </c>
      <c r="P894" s="16">
        <v>82</v>
      </c>
      <c r="Q894" s="16">
        <v>99</v>
      </c>
      <c r="R894" s="15" t="s">
        <v>166</v>
      </c>
      <c r="S894" s="16">
        <v>59</v>
      </c>
      <c r="T894" s="15" t="s">
        <v>71</v>
      </c>
      <c r="U894">
        <f t="shared" si="13"/>
        <v>6.2831999999999999</v>
      </c>
    </row>
    <row r="895" spans="1:21" x14ac:dyDescent="0.3">
      <c r="A895" s="14">
        <v>42538</v>
      </c>
      <c r="B895" s="15" t="s">
        <v>45</v>
      </c>
      <c r="C895" s="15" t="s">
        <v>46</v>
      </c>
      <c r="D895" s="15" t="s">
        <v>47</v>
      </c>
      <c r="E895" s="16">
        <v>170</v>
      </c>
      <c r="F895" s="17">
        <v>147</v>
      </c>
      <c r="G895" s="17">
        <v>78</v>
      </c>
      <c r="H895" s="17">
        <v>121</v>
      </c>
      <c r="I895" s="15" t="s">
        <v>814</v>
      </c>
      <c r="J895" s="17">
        <v>173</v>
      </c>
      <c r="K895" s="15" t="s">
        <v>805</v>
      </c>
      <c r="L895" s="27">
        <v>36</v>
      </c>
      <c r="M895" s="28">
        <v>11</v>
      </c>
      <c r="N895" s="28">
        <v>61</v>
      </c>
      <c r="O895" s="29" t="s">
        <v>215</v>
      </c>
      <c r="P895" s="16">
        <v>86</v>
      </c>
      <c r="Q895" s="16">
        <v>99</v>
      </c>
      <c r="R895" s="15" t="s">
        <v>88</v>
      </c>
      <c r="S895" s="16">
        <v>64</v>
      </c>
      <c r="T895" s="15" t="s">
        <v>64</v>
      </c>
      <c r="U895">
        <f t="shared" si="13"/>
        <v>6.2831999999999999</v>
      </c>
    </row>
    <row r="896" spans="1:21" x14ac:dyDescent="0.3">
      <c r="A896" s="14">
        <v>42539</v>
      </c>
      <c r="B896" s="15" t="s">
        <v>45</v>
      </c>
      <c r="C896" s="15" t="s">
        <v>46</v>
      </c>
      <c r="D896" s="15" t="s">
        <v>47</v>
      </c>
      <c r="E896" s="16">
        <v>170</v>
      </c>
      <c r="F896" s="17">
        <v>160</v>
      </c>
      <c r="G896" s="17">
        <v>0</v>
      </c>
      <c r="H896" s="17">
        <v>119</v>
      </c>
      <c r="I896" s="15" t="s">
        <v>51</v>
      </c>
      <c r="J896" s="17">
        <v>200</v>
      </c>
      <c r="K896" s="15" t="s">
        <v>535</v>
      </c>
      <c r="L896" s="27">
        <v>29</v>
      </c>
      <c r="M896" s="28">
        <v>14</v>
      </c>
      <c r="N896" s="28">
        <v>58</v>
      </c>
      <c r="O896" s="29" t="s">
        <v>215</v>
      </c>
      <c r="P896" s="16">
        <v>78</v>
      </c>
      <c r="Q896" s="16">
        <v>99</v>
      </c>
      <c r="R896" s="15" t="s">
        <v>51</v>
      </c>
      <c r="S896" s="16">
        <v>58</v>
      </c>
      <c r="T896" s="15" t="s">
        <v>64</v>
      </c>
      <c r="U896">
        <f t="shared" si="13"/>
        <v>5.0614666666666661</v>
      </c>
    </row>
    <row r="897" spans="1:21" x14ac:dyDescent="0.3">
      <c r="A897" s="14">
        <v>42540</v>
      </c>
      <c r="B897" s="15" t="s">
        <v>45</v>
      </c>
      <c r="C897" s="15" t="s">
        <v>46</v>
      </c>
      <c r="D897" s="15" t="s">
        <v>47</v>
      </c>
      <c r="E897" s="16">
        <v>170</v>
      </c>
      <c r="F897" s="17">
        <v>169</v>
      </c>
      <c r="G897" s="17">
        <v>0</v>
      </c>
      <c r="H897" s="17">
        <v>106</v>
      </c>
      <c r="I897" s="15" t="s">
        <v>815</v>
      </c>
      <c r="J897" s="17">
        <v>232</v>
      </c>
      <c r="K897" s="15" t="s">
        <v>91</v>
      </c>
      <c r="L897" s="29" t="s">
        <v>84</v>
      </c>
      <c r="M897" s="28">
        <v>11</v>
      </c>
      <c r="N897" s="28">
        <v>72</v>
      </c>
      <c r="O897" s="29" t="s">
        <v>121</v>
      </c>
      <c r="P897" s="16">
        <v>72</v>
      </c>
      <c r="Q897" s="16">
        <v>99</v>
      </c>
      <c r="R897" s="15" t="s">
        <v>51</v>
      </c>
      <c r="S897" s="16">
        <v>54</v>
      </c>
      <c r="T897" s="15" t="s">
        <v>206</v>
      </c>
      <c r="U897">
        <f t="shared" si="13"/>
        <v>0.34906666666666669</v>
      </c>
    </row>
    <row r="898" spans="1:21" x14ac:dyDescent="0.3">
      <c r="A898" s="14">
        <v>42541</v>
      </c>
      <c r="B898" s="15" t="s">
        <v>45</v>
      </c>
      <c r="C898" s="15" t="s">
        <v>46</v>
      </c>
      <c r="D898" s="15" t="s">
        <v>47</v>
      </c>
      <c r="E898" s="16">
        <v>170</v>
      </c>
      <c r="F898" s="17">
        <v>196</v>
      </c>
      <c r="G898" s="17">
        <v>0</v>
      </c>
      <c r="H898" s="17">
        <v>123</v>
      </c>
      <c r="I898" s="15" t="s">
        <v>147</v>
      </c>
      <c r="J898" s="17">
        <v>268</v>
      </c>
      <c r="K898" s="15" t="s">
        <v>645</v>
      </c>
      <c r="L898" s="27">
        <v>35</v>
      </c>
      <c r="M898" s="28">
        <v>14</v>
      </c>
      <c r="N898" s="28">
        <v>58</v>
      </c>
      <c r="O898" s="29" t="s">
        <v>167</v>
      </c>
      <c r="P898" s="16">
        <v>70</v>
      </c>
      <c r="Q898" s="16">
        <v>100</v>
      </c>
      <c r="R898" s="15" t="s">
        <v>229</v>
      </c>
      <c r="S898" s="16">
        <v>53</v>
      </c>
      <c r="T898" s="15" t="s">
        <v>146</v>
      </c>
      <c r="U898">
        <f t="shared" si="13"/>
        <v>6.1086666666666662</v>
      </c>
    </row>
    <row r="899" spans="1:21" x14ac:dyDescent="0.3">
      <c r="A899" s="14">
        <v>42542</v>
      </c>
      <c r="B899" s="15" t="s">
        <v>45</v>
      </c>
      <c r="C899" s="15" t="s">
        <v>46</v>
      </c>
      <c r="D899" s="15" t="s">
        <v>47</v>
      </c>
      <c r="E899" s="16">
        <v>170</v>
      </c>
      <c r="F899" s="17">
        <v>209</v>
      </c>
      <c r="G899" s="17">
        <v>2</v>
      </c>
      <c r="H899" s="17">
        <v>141</v>
      </c>
      <c r="I899" s="15" t="s">
        <v>579</v>
      </c>
      <c r="J899" s="17">
        <v>277</v>
      </c>
      <c r="K899" s="15" t="s">
        <v>626</v>
      </c>
      <c r="L899" s="29" t="s">
        <v>263</v>
      </c>
      <c r="M899" s="28">
        <v>14</v>
      </c>
      <c r="N899" s="28">
        <v>61</v>
      </c>
      <c r="O899" s="29" t="s">
        <v>260</v>
      </c>
      <c r="P899" s="16">
        <v>73</v>
      </c>
      <c r="Q899" s="16">
        <v>99</v>
      </c>
      <c r="R899" s="15" t="s">
        <v>120</v>
      </c>
      <c r="S899" s="16">
        <v>59</v>
      </c>
      <c r="T899" s="15" t="s">
        <v>133</v>
      </c>
      <c r="U899">
        <f t="shared" si="13"/>
        <v>0.17453333333333335</v>
      </c>
    </row>
    <row r="900" spans="1:21" x14ac:dyDescent="0.3">
      <c r="A900" s="14">
        <v>42543</v>
      </c>
      <c r="B900" s="15" t="s">
        <v>45</v>
      </c>
      <c r="C900" s="15" t="s">
        <v>46</v>
      </c>
      <c r="D900" s="15" t="s">
        <v>47</v>
      </c>
      <c r="E900" s="16">
        <v>170</v>
      </c>
      <c r="F900" s="17">
        <v>222</v>
      </c>
      <c r="G900" s="17">
        <v>0</v>
      </c>
      <c r="H900" s="17">
        <v>170</v>
      </c>
      <c r="I900" s="15" t="s">
        <v>816</v>
      </c>
      <c r="J900" s="17">
        <v>273</v>
      </c>
      <c r="K900" s="15" t="s">
        <v>278</v>
      </c>
      <c r="L900" s="29" t="s">
        <v>116</v>
      </c>
      <c r="M900" s="28">
        <v>19</v>
      </c>
      <c r="N900" s="28">
        <v>67</v>
      </c>
      <c r="O900" s="29" t="s">
        <v>129</v>
      </c>
      <c r="P900" s="16">
        <v>80</v>
      </c>
      <c r="Q900" s="16">
        <v>98</v>
      </c>
      <c r="R900" s="15" t="s">
        <v>75</v>
      </c>
      <c r="S900" s="16">
        <v>63</v>
      </c>
      <c r="T900" s="15" t="s">
        <v>51</v>
      </c>
      <c r="U900">
        <f t="shared" ref="U900:U963" si="14">L900*$V$3/$V$5*$V$4</f>
        <v>0.69813333333333338</v>
      </c>
    </row>
    <row r="901" spans="1:21" x14ac:dyDescent="0.3">
      <c r="A901" s="14">
        <v>42544</v>
      </c>
      <c r="B901" s="15" t="s">
        <v>45</v>
      </c>
      <c r="C901" s="15" t="s">
        <v>46</v>
      </c>
      <c r="D901" s="15" t="s">
        <v>47</v>
      </c>
      <c r="E901" s="16">
        <v>170</v>
      </c>
      <c r="F901" s="17">
        <v>204</v>
      </c>
      <c r="G901" s="17">
        <v>68</v>
      </c>
      <c r="H901" s="17">
        <v>182</v>
      </c>
      <c r="I901" s="15" t="s">
        <v>51</v>
      </c>
      <c r="J901" s="17">
        <v>227</v>
      </c>
      <c r="K901" s="15" t="s">
        <v>714</v>
      </c>
      <c r="L901" s="29" t="s">
        <v>102</v>
      </c>
      <c r="M901" s="28">
        <v>3</v>
      </c>
      <c r="N901" s="28">
        <v>50</v>
      </c>
      <c r="O901" s="29" t="s">
        <v>133</v>
      </c>
      <c r="P901" s="16">
        <v>92</v>
      </c>
      <c r="Q901" s="16">
        <v>97</v>
      </c>
      <c r="R901" s="15" t="s">
        <v>51</v>
      </c>
      <c r="S901" s="16">
        <v>77</v>
      </c>
      <c r="T901" s="15" t="s">
        <v>188</v>
      </c>
      <c r="U901">
        <f t="shared" si="14"/>
        <v>0.8726666666666667</v>
      </c>
    </row>
    <row r="902" spans="1:21" x14ac:dyDescent="0.3">
      <c r="A902" s="14">
        <v>42545</v>
      </c>
      <c r="B902" s="15" t="s">
        <v>45</v>
      </c>
      <c r="C902" s="15" t="s">
        <v>46</v>
      </c>
      <c r="D902" s="15" t="s">
        <v>47</v>
      </c>
      <c r="E902" s="16">
        <v>170</v>
      </c>
      <c r="F902" s="17">
        <v>166</v>
      </c>
      <c r="G902" s="17">
        <v>88</v>
      </c>
      <c r="H902" s="17">
        <v>148</v>
      </c>
      <c r="I902" s="15" t="s">
        <v>51</v>
      </c>
      <c r="J902" s="17">
        <v>183</v>
      </c>
      <c r="K902" s="15" t="s">
        <v>817</v>
      </c>
      <c r="L902" s="29" t="s">
        <v>84</v>
      </c>
      <c r="M902" s="28">
        <v>11</v>
      </c>
      <c r="N902" s="28">
        <v>47</v>
      </c>
      <c r="O902" s="29" t="s">
        <v>117</v>
      </c>
      <c r="P902" s="16">
        <v>95</v>
      </c>
      <c r="Q902" s="16">
        <v>100</v>
      </c>
      <c r="R902" s="15" t="s">
        <v>108</v>
      </c>
      <c r="S902" s="16">
        <v>92</v>
      </c>
      <c r="T902" s="15" t="s">
        <v>215</v>
      </c>
      <c r="U902">
        <f t="shared" si="14"/>
        <v>0.34906666666666669</v>
      </c>
    </row>
    <row r="903" spans="1:21" x14ac:dyDescent="0.3">
      <c r="A903" s="14">
        <v>42546</v>
      </c>
      <c r="B903" s="15" t="s">
        <v>45</v>
      </c>
      <c r="C903" s="15" t="s">
        <v>46</v>
      </c>
      <c r="D903" s="15" t="s">
        <v>47</v>
      </c>
      <c r="E903" s="16">
        <v>170</v>
      </c>
      <c r="F903" s="17">
        <v>165</v>
      </c>
      <c r="G903" s="17">
        <v>2</v>
      </c>
      <c r="H903" s="17">
        <v>142</v>
      </c>
      <c r="I903" s="15" t="s">
        <v>818</v>
      </c>
      <c r="J903" s="17">
        <v>188</v>
      </c>
      <c r="K903" s="15" t="s">
        <v>805</v>
      </c>
      <c r="L903" s="27">
        <v>35</v>
      </c>
      <c r="M903" s="28">
        <v>11</v>
      </c>
      <c r="N903" s="28">
        <v>42</v>
      </c>
      <c r="O903" s="29" t="s">
        <v>260</v>
      </c>
      <c r="P903" s="16">
        <v>86</v>
      </c>
      <c r="Q903" s="16">
        <v>100</v>
      </c>
      <c r="R903" s="15" t="s">
        <v>51</v>
      </c>
      <c r="S903" s="16">
        <v>72</v>
      </c>
      <c r="T903" s="15" t="s">
        <v>201</v>
      </c>
      <c r="U903">
        <f t="shared" si="14"/>
        <v>6.1086666666666662</v>
      </c>
    </row>
    <row r="904" spans="1:21" x14ac:dyDescent="0.3">
      <c r="A904" s="14">
        <v>42547</v>
      </c>
      <c r="B904" s="15" t="s">
        <v>45</v>
      </c>
      <c r="C904" s="15" t="s">
        <v>46</v>
      </c>
      <c r="D904" s="15" t="s">
        <v>47</v>
      </c>
      <c r="E904" s="16">
        <v>170</v>
      </c>
      <c r="F904" s="17">
        <v>172</v>
      </c>
      <c r="G904" s="17">
        <v>0</v>
      </c>
      <c r="H904" s="17">
        <v>129</v>
      </c>
      <c r="I904" s="15" t="s">
        <v>310</v>
      </c>
      <c r="J904" s="17">
        <v>215</v>
      </c>
      <c r="K904" s="15" t="s">
        <v>755</v>
      </c>
      <c r="L904" s="29" t="s">
        <v>263</v>
      </c>
      <c r="M904" s="28">
        <v>14</v>
      </c>
      <c r="N904" s="28">
        <v>69</v>
      </c>
      <c r="O904" s="29" t="s">
        <v>213</v>
      </c>
      <c r="P904" s="16">
        <v>69</v>
      </c>
      <c r="Q904" s="16">
        <v>96</v>
      </c>
      <c r="R904" s="15" t="s">
        <v>184</v>
      </c>
      <c r="S904" s="16">
        <v>59</v>
      </c>
      <c r="T904" s="15" t="s">
        <v>71</v>
      </c>
      <c r="U904">
        <f t="shared" si="14"/>
        <v>0.17453333333333335</v>
      </c>
    </row>
    <row r="905" spans="1:21" x14ac:dyDescent="0.3">
      <c r="A905" s="14">
        <v>42548</v>
      </c>
      <c r="B905" s="15" t="s">
        <v>45</v>
      </c>
      <c r="C905" s="15" t="s">
        <v>46</v>
      </c>
      <c r="D905" s="15" t="s">
        <v>47</v>
      </c>
      <c r="E905" s="16">
        <v>170</v>
      </c>
      <c r="F905" s="17">
        <v>176</v>
      </c>
      <c r="G905" s="17">
        <v>0</v>
      </c>
      <c r="H905" s="17">
        <v>109</v>
      </c>
      <c r="I905" s="15" t="s">
        <v>147</v>
      </c>
      <c r="J905" s="17">
        <v>244</v>
      </c>
      <c r="K905" s="15" t="s">
        <v>483</v>
      </c>
      <c r="L905" s="29" t="s">
        <v>102</v>
      </c>
      <c r="M905" s="28">
        <v>17</v>
      </c>
      <c r="N905" s="28">
        <v>58</v>
      </c>
      <c r="O905" s="29" t="s">
        <v>167</v>
      </c>
      <c r="P905" s="16">
        <v>71</v>
      </c>
      <c r="Q905" s="16">
        <v>99</v>
      </c>
      <c r="R905" s="15" t="s">
        <v>51</v>
      </c>
      <c r="S905" s="16">
        <v>55</v>
      </c>
      <c r="T905" s="15" t="s">
        <v>179</v>
      </c>
      <c r="U905">
        <f t="shared" si="14"/>
        <v>0.8726666666666667</v>
      </c>
    </row>
    <row r="906" spans="1:21" x14ac:dyDescent="0.3">
      <c r="A906" s="14">
        <v>42549</v>
      </c>
      <c r="B906" s="15" t="s">
        <v>45</v>
      </c>
      <c r="C906" s="15" t="s">
        <v>46</v>
      </c>
      <c r="D906" s="15" t="s">
        <v>47</v>
      </c>
      <c r="E906" s="16">
        <v>170</v>
      </c>
      <c r="F906" s="17">
        <v>190</v>
      </c>
      <c r="G906" s="17">
        <v>16</v>
      </c>
      <c r="H906" s="17">
        <v>156</v>
      </c>
      <c r="I906" s="15" t="s">
        <v>819</v>
      </c>
      <c r="J906" s="17">
        <v>224</v>
      </c>
      <c r="K906" s="15" t="s">
        <v>424</v>
      </c>
      <c r="L906" s="29" t="s">
        <v>263</v>
      </c>
      <c r="M906" s="28">
        <v>17</v>
      </c>
      <c r="N906" s="28">
        <v>64</v>
      </c>
      <c r="O906" s="29" t="s">
        <v>260</v>
      </c>
      <c r="P906" s="16">
        <v>78</v>
      </c>
      <c r="Q906" s="16">
        <v>96</v>
      </c>
      <c r="R906" s="15" t="s">
        <v>100</v>
      </c>
      <c r="S906" s="16">
        <v>66</v>
      </c>
      <c r="T906" s="15" t="s">
        <v>167</v>
      </c>
      <c r="U906">
        <f t="shared" si="14"/>
        <v>0.17453333333333335</v>
      </c>
    </row>
    <row r="907" spans="1:21" x14ac:dyDescent="0.3">
      <c r="A907" s="14">
        <v>42550</v>
      </c>
      <c r="B907" s="15" t="s">
        <v>45</v>
      </c>
      <c r="C907" s="15" t="s">
        <v>46</v>
      </c>
      <c r="D907" s="15" t="s">
        <v>47</v>
      </c>
      <c r="E907" s="16">
        <v>170</v>
      </c>
      <c r="F907" s="17">
        <v>202</v>
      </c>
      <c r="G907" s="17">
        <v>0</v>
      </c>
      <c r="H907" s="17">
        <v>154</v>
      </c>
      <c r="I907" s="15" t="s">
        <v>105</v>
      </c>
      <c r="J907" s="17">
        <v>249</v>
      </c>
      <c r="K907" s="15" t="s">
        <v>596</v>
      </c>
      <c r="L907" s="27">
        <v>36</v>
      </c>
      <c r="M907" s="28">
        <v>11</v>
      </c>
      <c r="N907" s="28">
        <v>72</v>
      </c>
      <c r="O907" s="29" t="s">
        <v>128</v>
      </c>
      <c r="P907" s="16">
        <v>78</v>
      </c>
      <c r="Q907" s="16">
        <v>99</v>
      </c>
      <c r="R907" s="15" t="s">
        <v>644</v>
      </c>
      <c r="S907" s="16">
        <v>54</v>
      </c>
      <c r="T907" s="15" t="s">
        <v>50</v>
      </c>
      <c r="U907">
        <f t="shared" si="14"/>
        <v>6.2831999999999999</v>
      </c>
    </row>
    <row r="908" spans="1:21" x14ac:dyDescent="0.3">
      <c r="A908" s="14">
        <v>42551</v>
      </c>
      <c r="B908" s="15" t="s">
        <v>45</v>
      </c>
      <c r="C908" s="15" t="s">
        <v>46</v>
      </c>
      <c r="D908" s="15" t="s">
        <v>47</v>
      </c>
      <c r="E908" s="16">
        <v>170</v>
      </c>
      <c r="F908" s="17">
        <v>196</v>
      </c>
      <c r="G908" s="17">
        <v>0</v>
      </c>
      <c r="H908" s="17">
        <v>154</v>
      </c>
      <c r="I908" s="15" t="s">
        <v>51</v>
      </c>
      <c r="J908" s="17">
        <v>238</v>
      </c>
      <c r="K908" s="15" t="s">
        <v>121</v>
      </c>
      <c r="L908" s="29" t="s">
        <v>218</v>
      </c>
      <c r="M908" s="28">
        <v>6</v>
      </c>
      <c r="N908" s="28">
        <v>61</v>
      </c>
      <c r="O908" s="29" t="s">
        <v>81</v>
      </c>
      <c r="P908" s="16">
        <v>78</v>
      </c>
      <c r="Q908" s="16">
        <v>97</v>
      </c>
      <c r="R908" s="15" t="s">
        <v>521</v>
      </c>
      <c r="S908" s="16">
        <v>63</v>
      </c>
      <c r="T908" s="15" t="s">
        <v>89</v>
      </c>
      <c r="U908">
        <f t="shared" si="14"/>
        <v>0.52359999999999995</v>
      </c>
    </row>
    <row r="909" spans="1:21" x14ac:dyDescent="0.3">
      <c r="A909" s="14">
        <v>42552</v>
      </c>
      <c r="B909" s="15" t="s">
        <v>45</v>
      </c>
      <c r="C909" s="15" t="s">
        <v>46</v>
      </c>
      <c r="D909" s="15" t="s">
        <v>47</v>
      </c>
      <c r="E909" s="16">
        <v>170</v>
      </c>
      <c r="F909" s="17">
        <v>180</v>
      </c>
      <c r="G909" s="17">
        <v>32</v>
      </c>
      <c r="H909" s="17">
        <v>158</v>
      </c>
      <c r="I909" s="15" t="s">
        <v>51</v>
      </c>
      <c r="J909" s="17">
        <v>202</v>
      </c>
      <c r="K909" s="15" t="s">
        <v>820</v>
      </c>
      <c r="L909" s="27">
        <v>35</v>
      </c>
      <c r="M909" s="28">
        <v>8</v>
      </c>
      <c r="N909" s="28">
        <v>53</v>
      </c>
      <c r="O909" s="29" t="s">
        <v>264</v>
      </c>
      <c r="P909" s="16">
        <v>87</v>
      </c>
      <c r="Q909" s="16">
        <v>98</v>
      </c>
      <c r="R909" s="15" t="s">
        <v>51</v>
      </c>
      <c r="S909" s="16">
        <v>77</v>
      </c>
      <c r="T909" s="15" t="s">
        <v>71</v>
      </c>
      <c r="U909">
        <f t="shared" si="14"/>
        <v>6.1086666666666662</v>
      </c>
    </row>
    <row r="910" spans="1:21" x14ac:dyDescent="0.3">
      <c r="A910" s="14">
        <v>42553</v>
      </c>
      <c r="B910" s="15" t="s">
        <v>45</v>
      </c>
      <c r="C910" s="15" t="s">
        <v>46</v>
      </c>
      <c r="D910" s="15" t="s">
        <v>47</v>
      </c>
      <c r="E910" s="16">
        <v>170</v>
      </c>
      <c r="F910" s="17">
        <v>166</v>
      </c>
      <c r="G910" s="17">
        <v>0</v>
      </c>
      <c r="H910" s="17">
        <v>147</v>
      </c>
      <c r="I910" s="15" t="s">
        <v>51</v>
      </c>
      <c r="J910" s="17">
        <v>184</v>
      </c>
      <c r="K910" s="15" t="s">
        <v>330</v>
      </c>
      <c r="L910" s="29" t="s">
        <v>84</v>
      </c>
      <c r="M910" s="28">
        <v>8</v>
      </c>
      <c r="N910" s="28">
        <v>47</v>
      </c>
      <c r="O910" s="29" t="s">
        <v>179</v>
      </c>
      <c r="P910" s="16">
        <v>89</v>
      </c>
      <c r="Q910" s="16">
        <v>100</v>
      </c>
      <c r="R910" s="15" t="s">
        <v>318</v>
      </c>
      <c r="S910" s="16">
        <v>77</v>
      </c>
      <c r="T910" s="15" t="s">
        <v>209</v>
      </c>
      <c r="U910">
        <f t="shared" si="14"/>
        <v>0.34906666666666669</v>
      </c>
    </row>
    <row r="911" spans="1:21" x14ac:dyDescent="0.3">
      <c r="A911" s="14">
        <v>42554</v>
      </c>
      <c r="B911" s="15" t="s">
        <v>45</v>
      </c>
      <c r="C911" s="15" t="s">
        <v>46</v>
      </c>
      <c r="D911" s="15" t="s">
        <v>47</v>
      </c>
      <c r="E911" s="16">
        <v>170</v>
      </c>
      <c r="F911" s="17">
        <v>190</v>
      </c>
      <c r="G911" s="17">
        <v>0</v>
      </c>
      <c r="H911" s="17">
        <v>122</v>
      </c>
      <c r="I911" s="15" t="s">
        <v>795</v>
      </c>
      <c r="J911" s="17">
        <v>257</v>
      </c>
      <c r="K911" s="15" t="s">
        <v>328</v>
      </c>
      <c r="L911" s="29" t="s">
        <v>218</v>
      </c>
      <c r="M911" s="28">
        <v>14</v>
      </c>
      <c r="N911" s="28">
        <v>64</v>
      </c>
      <c r="O911" s="29" t="s">
        <v>201</v>
      </c>
      <c r="P911" s="16">
        <v>68</v>
      </c>
      <c r="Q911" s="16">
        <v>97</v>
      </c>
      <c r="R911" s="15" t="s">
        <v>51</v>
      </c>
      <c r="S911" s="16">
        <v>54</v>
      </c>
      <c r="T911" s="15" t="s">
        <v>81</v>
      </c>
      <c r="U911">
        <f t="shared" si="14"/>
        <v>0.52359999999999995</v>
      </c>
    </row>
    <row r="912" spans="1:21" x14ac:dyDescent="0.3">
      <c r="A912" s="14">
        <v>42555</v>
      </c>
      <c r="B912" s="15" t="s">
        <v>45</v>
      </c>
      <c r="C912" s="15" t="s">
        <v>46</v>
      </c>
      <c r="D912" s="15" t="s">
        <v>47</v>
      </c>
      <c r="E912" s="16">
        <v>170</v>
      </c>
      <c r="F912" s="17">
        <v>194</v>
      </c>
      <c r="G912" s="17">
        <v>0</v>
      </c>
      <c r="H912" s="17">
        <v>169</v>
      </c>
      <c r="I912" s="15" t="s">
        <v>51</v>
      </c>
      <c r="J912" s="17">
        <v>220</v>
      </c>
      <c r="K912" s="15" t="s">
        <v>328</v>
      </c>
      <c r="L912" s="27" t="s">
        <v>1194</v>
      </c>
      <c r="M912" s="28">
        <v>6</v>
      </c>
      <c r="N912" s="28">
        <v>36</v>
      </c>
      <c r="O912" s="29" t="s">
        <v>51</v>
      </c>
      <c r="P912" s="16">
        <v>83</v>
      </c>
      <c r="Q912" s="16">
        <v>96</v>
      </c>
      <c r="R912" s="15" t="s">
        <v>51</v>
      </c>
      <c r="S912" s="16">
        <v>71</v>
      </c>
      <c r="T912" s="15" t="s">
        <v>91</v>
      </c>
      <c r="U912" t="e">
        <f t="shared" si="14"/>
        <v>#VALUE!</v>
      </c>
    </row>
    <row r="913" spans="1:21" x14ac:dyDescent="0.3">
      <c r="A913" s="14">
        <v>42556</v>
      </c>
      <c r="B913" s="15" t="s">
        <v>45</v>
      </c>
      <c r="C913" s="15" t="s">
        <v>46</v>
      </c>
      <c r="D913" s="15" t="s">
        <v>47</v>
      </c>
      <c r="E913" s="16">
        <v>170</v>
      </c>
      <c r="F913" s="17">
        <v>193</v>
      </c>
      <c r="G913" s="17">
        <v>6</v>
      </c>
      <c r="H913" s="17">
        <v>175</v>
      </c>
      <c r="I913" s="15" t="s">
        <v>51</v>
      </c>
      <c r="J913" s="17">
        <v>211</v>
      </c>
      <c r="K913" s="15" t="s">
        <v>51</v>
      </c>
      <c r="L913" s="29" t="s">
        <v>116</v>
      </c>
      <c r="M913" s="28">
        <v>14</v>
      </c>
      <c r="N913" s="28">
        <v>53</v>
      </c>
      <c r="O913" s="29" t="s">
        <v>133</v>
      </c>
      <c r="P913" s="16">
        <v>87</v>
      </c>
      <c r="Q913" s="16">
        <v>98</v>
      </c>
      <c r="R913" s="15" t="s">
        <v>51</v>
      </c>
      <c r="S913" s="16">
        <v>78</v>
      </c>
      <c r="T913" s="15" t="s">
        <v>113</v>
      </c>
      <c r="U913">
        <f t="shared" si="14"/>
        <v>0.69813333333333338</v>
      </c>
    </row>
    <row r="914" spans="1:21" x14ac:dyDescent="0.3">
      <c r="A914" s="14">
        <v>42557</v>
      </c>
      <c r="B914" s="15" t="s">
        <v>45</v>
      </c>
      <c r="C914" s="15" t="s">
        <v>46</v>
      </c>
      <c r="D914" s="15" t="s">
        <v>47</v>
      </c>
      <c r="E914" s="16">
        <v>170</v>
      </c>
      <c r="F914" s="17">
        <v>208</v>
      </c>
      <c r="G914" s="17">
        <v>2</v>
      </c>
      <c r="H914" s="17">
        <v>170</v>
      </c>
      <c r="I914" s="15" t="s">
        <v>51</v>
      </c>
      <c r="J914" s="17">
        <v>247</v>
      </c>
      <c r="K914" s="15" t="s">
        <v>288</v>
      </c>
      <c r="L914" s="27">
        <v>34</v>
      </c>
      <c r="M914" s="28">
        <v>8</v>
      </c>
      <c r="N914" s="28">
        <v>58</v>
      </c>
      <c r="O914" s="29" t="s">
        <v>52</v>
      </c>
      <c r="P914" s="16">
        <v>86</v>
      </c>
      <c r="Q914" s="16">
        <v>100</v>
      </c>
      <c r="R914" s="15" t="s">
        <v>51</v>
      </c>
      <c r="S914" s="16">
        <v>68</v>
      </c>
      <c r="T914" s="15" t="s">
        <v>113</v>
      </c>
      <c r="U914">
        <f t="shared" si="14"/>
        <v>5.9341333333333326</v>
      </c>
    </row>
    <row r="915" spans="1:21" x14ac:dyDescent="0.3">
      <c r="A915" s="14">
        <v>42558</v>
      </c>
      <c r="B915" s="15" t="s">
        <v>45</v>
      </c>
      <c r="C915" s="15" t="s">
        <v>46</v>
      </c>
      <c r="D915" s="15" t="s">
        <v>47</v>
      </c>
      <c r="E915" s="16">
        <v>170</v>
      </c>
      <c r="F915" s="17">
        <v>222</v>
      </c>
      <c r="G915" s="17">
        <v>2</v>
      </c>
      <c r="H915" s="17">
        <v>183</v>
      </c>
      <c r="I915" s="15" t="s">
        <v>51</v>
      </c>
      <c r="J915" s="17">
        <v>262</v>
      </c>
      <c r="K915" s="15" t="s">
        <v>681</v>
      </c>
      <c r="L915" s="27" t="s">
        <v>1194</v>
      </c>
      <c r="M915" s="28">
        <v>11</v>
      </c>
      <c r="N915" s="28">
        <v>58</v>
      </c>
      <c r="O915" s="29" t="s">
        <v>128</v>
      </c>
      <c r="P915" s="16">
        <v>82</v>
      </c>
      <c r="Q915" s="16">
        <v>98</v>
      </c>
      <c r="R915" s="15" t="s">
        <v>51</v>
      </c>
      <c r="S915" s="16">
        <v>69</v>
      </c>
      <c r="T915" s="15" t="s">
        <v>71</v>
      </c>
      <c r="U915" t="e">
        <f t="shared" si="14"/>
        <v>#VALUE!</v>
      </c>
    </row>
    <row r="916" spans="1:21" x14ac:dyDescent="0.3">
      <c r="A916" s="14">
        <v>42559</v>
      </c>
      <c r="B916" s="15" t="s">
        <v>45</v>
      </c>
      <c r="C916" s="15" t="s">
        <v>46</v>
      </c>
      <c r="D916" s="15" t="s">
        <v>47</v>
      </c>
      <c r="E916" s="16">
        <v>170</v>
      </c>
      <c r="F916" s="17">
        <v>215</v>
      </c>
      <c r="G916" s="17">
        <v>0</v>
      </c>
      <c r="H916" s="17">
        <v>183</v>
      </c>
      <c r="I916" s="15" t="s">
        <v>51</v>
      </c>
      <c r="J916" s="17">
        <v>247</v>
      </c>
      <c r="K916" s="15" t="s">
        <v>821</v>
      </c>
      <c r="L916" s="27">
        <v>36</v>
      </c>
      <c r="M916" s="28">
        <v>14</v>
      </c>
      <c r="N916" s="28">
        <v>47</v>
      </c>
      <c r="O916" s="29" t="s">
        <v>113</v>
      </c>
      <c r="P916" s="16">
        <v>81</v>
      </c>
      <c r="Q916" s="16">
        <v>97</v>
      </c>
      <c r="R916" s="15" t="s">
        <v>51</v>
      </c>
      <c r="S916" s="16">
        <v>68</v>
      </c>
      <c r="T916" s="15" t="s">
        <v>260</v>
      </c>
      <c r="U916">
        <f t="shared" si="14"/>
        <v>6.2831999999999999</v>
      </c>
    </row>
    <row r="917" spans="1:21" x14ac:dyDescent="0.3">
      <c r="A917" s="14">
        <v>42560</v>
      </c>
      <c r="B917" s="15" t="s">
        <v>45</v>
      </c>
      <c r="C917" s="15" t="s">
        <v>46</v>
      </c>
      <c r="D917" s="15" t="s">
        <v>47</v>
      </c>
      <c r="E917" s="16">
        <v>170</v>
      </c>
      <c r="F917" s="17">
        <v>226</v>
      </c>
      <c r="G917" s="17">
        <v>0</v>
      </c>
      <c r="H917" s="17">
        <v>167</v>
      </c>
      <c r="I917" s="15" t="s">
        <v>325</v>
      </c>
      <c r="J917" s="17">
        <v>285</v>
      </c>
      <c r="K917" s="15" t="s">
        <v>158</v>
      </c>
      <c r="L917" s="27">
        <v>36</v>
      </c>
      <c r="M917" s="28">
        <v>17</v>
      </c>
      <c r="N917" s="28">
        <v>58</v>
      </c>
      <c r="O917" s="29" t="s">
        <v>98</v>
      </c>
      <c r="P917" s="16">
        <v>68</v>
      </c>
      <c r="Q917" s="16">
        <v>96</v>
      </c>
      <c r="R917" s="15" t="s">
        <v>108</v>
      </c>
      <c r="S917" s="16">
        <v>54</v>
      </c>
      <c r="T917" s="15" t="s">
        <v>91</v>
      </c>
      <c r="U917">
        <f t="shared" si="14"/>
        <v>6.2831999999999999</v>
      </c>
    </row>
    <row r="918" spans="1:21" x14ac:dyDescent="0.3">
      <c r="A918" s="14">
        <v>42561</v>
      </c>
      <c r="B918" s="15" t="s">
        <v>45</v>
      </c>
      <c r="C918" s="15" t="s">
        <v>46</v>
      </c>
      <c r="D918" s="15" t="s">
        <v>47</v>
      </c>
      <c r="E918" s="16">
        <v>170</v>
      </c>
      <c r="F918" s="17">
        <v>197</v>
      </c>
      <c r="G918" s="17">
        <v>0</v>
      </c>
      <c r="H918" s="17">
        <v>163</v>
      </c>
      <c r="I918" s="15" t="s">
        <v>434</v>
      </c>
      <c r="J918" s="17">
        <v>231</v>
      </c>
      <c r="K918" s="15" t="s">
        <v>384</v>
      </c>
      <c r="L918" s="29" t="s">
        <v>84</v>
      </c>
      <c r="M918" s="28">
        <v>8</v>
      </c>
      <c r="N918" s="28">
        <v>61</v>
      </c>
      <c r="O918" s="29" t="s">
        <v>94</v>
      </c>
      <c r="P918" s="16">
        <v>84</v>
      </c>
      <c r="Q918" s="16">
        <v>99</v>
      </c>
      <c r="R918" s="15" t="s">
        <v>644</v>
      </c>
      <c r="S918" s="16">
        <v>71</v>
      </c>
      <c r="T918" s="15" t="s">
        <v>215</v>
      </c>
      <c r="U918">
        <f t="shared" si="14"/>
        <v>0.34906666666666669</v>
      </c>
    </row>
    <row r="919" spans="1:21" x14ac:dyDescent="0.3">
      <c r="A919" s="14">
        <v>42562</v>
      </c>
      <c r="B919" s="15" t="s">
        <v>45</v>
      </c>
      <c r="C919" s="15" t="s">
        <v>46</v>
      </c>
      <c r="D919" s="15" t="s">
        <v>47</v>
      </c>
      <c r="E919" s="16">
        <v>170</v>
      </c>
      <c r="F919" s="17">
        <v>182</v>
      </c>
      <c r="G919" s="17">
        <v>12</v>
      </c>
      <c r="H919" s="17">
        <v>150</v>
      </c>
      <c r="I919" s="15" t="s">
        <v>619</v>
      </c>
      <c r="J919" s="17">
        <v>213</v>
      </c>
      <c r="K919" s="15" t="s">
        <v>655</v>
      </c>
      <c r="L919" s="29" t="s">
        <v>102</v>
      </c>
      <c r="M919" s="28">
        <v>8</v>
      </c>
      <c r="N919" s="28">
        <v>56</v>
      </c>
      <c r="O919" s="29" t="s">
        <v>117</v>
      </c>
      <c r="P919" s="16">
        <v>85</v>
      </c>
      <c r="Q919" s="16">
        <v>98</v>
      </c>
      <c r="R919" s="15" t="s">
        <v>170</v>
      </c>
      <c r="S919" s="16">
        <v>65</v>
      </c>
      <c r="T919" s="15" t="s">
        <v>182</v>
      </c>
      <c r="U919">
        <f t="shared" si="14"/>
        <v>0.8726666666666667</v>
      </c>
    </row>
    <row r="920" spans="1:21" x14ac:dyDescent="0.3">
      <c r="A920" s="14">
        <v>42563</v>
      </c>
      <c r="B920" s="15" t="s">
        <v>45</v>
      </c>
      <c r="C920" s="15" t="s">
        <v>46</v>
      </c>
      <c r="D920" s="15" t="s">
        <v>47</v>
      </c>
      <c r="E920" s="16">
        <v>170</v>
      </c>
      <c r="F920" s="17">
        <v>178</v>
      </c>
      <c r="G920" s="17">
        <v>8</v>
      </c>
      <c r="H920" s="17">
        <v>138</v>
      </c>
      <c r="I920" s="15" t="s">
        <v>51</v>
      </c>
      <c r="J920" s="17">
        <v>217</v>
      </c>
      <c r="K920" s="15" t="s">
        <v>333</v>
      </c>
      <c r="L920" s="29" t="s">
        <v>218</v>
      </c>
      <c r="M920" s="28">
        <v>6</v>
      </c>
      <c r="N920" s="28">
        <v>58</v>
      </c>
      <c r="O920" s="29" t="s">
        <v>250</v>
      </c>
      <c r="P920" s="16">
        <v>77</v>
      </c>
      <c r="Q920" s="16">
        <v>98</v>
      </c>
      <c r="R920" s="15" t="s">
        <v>51</v>
      </c>
      <c r="S920" s="16">
        <v>50</v>
      </c>
      <c r="T920" s="15" t="s">
        <v>307</v>
      </c>
      <c r="U920">
        <f t="shared" si="14"/>
        <v>0.52359999999999995</v>
      </c>
    </row>
    <row r="921" spans="1:21" x14ac:dyDescent="0.3">
      <c r="A921" s="14">
        <v>42564</v>
      </c>
      <c r="B921" s="15" t="s">
        <v>45</v>
      </c>
      <c r="C921" s="15" t="s">
        <v>46</v>
      </c>
      <c r="D921" s="15" t="s">
        <v>47</v>
      </c>
      <c r="E921" s="16">
        <v>170</v>
      </c>
      <c r="F921" s="17">
        <v>166</v>
      </c>
      <c r="G921" s="17">
        <v>0</v>
      </c>
      <c r="H921" s="17">
        <v>118</v>
      </c>
      <c r="I921" s="15" t="s">
        <v>399</v>
      </c>
      <c r="J921" s="17">
        <v>213</v>
      </c>
      <c r="K921" s="15" t="s">
        <v>245</v>
      </c>
      <c r="L921" s="29" t="s">
        <v>84</v>
      </c>
      <c r="M921" s="28">
        <v>17</v>
      </c>
      <c r="N921" s="28">
        <v>75</v>
      </c>
      <c r="O921" s="29" t="s">
        <v>89</v>
      </c>
      <c r="P921" s="16">
        <v>73</v>
      </c>
      <c r="Q921" s="16">
        <v>99</v>
      </c>
      <c r="R921" s="15" t="s">
        <v>51</v>
      </c>
      <c r="S921" s="16">
        <v>53</v>
      </c>
      <c r="T921" s="15" t="s">
        <v>250</v>
      </c>
      <c r="U921">
        <f t="shared" si="14"/>
        <v>0.34906666666666669</v>
      </c>
    </row>
    <row r="922" spans="1:21" x14ac:dyDescent="0.3">
      <c r="A922" s="14">
        <v>42565</v>
      </c>
      <c r="B922" s="15" t="s">
        <v>45</v>
      </c>
      <c r="C922" s="15" t="s">
        <v>46</v>
      </c>
      <c r="D922" s="15" t="s">
        <v>47</v>
      </c>
      <c r="E922" s="16">
        <v>170</v>
      </c>
      <c r="F922" s="17">
        <v>166</v>
      </c>
      <c r="G922" s="17">
        <v>0</v>
      </c>
      <c r="H922" s="17">
        <v>96</v>
      </c>
      <c r="I922" s="15" t="s">
        <v>294</v>
      </c>
      <c r="J922" s="17">
        <v>236</v>
      </c>
      <c r="K922" s="15" t="s">
        <v>168</v>
      </c>
      <c r="L922" s="29" t="s">
        <v>84</v>
      </c>
      <c r="M922" s="28">
        <v>14</v>
      </c>
      <c r="N922" s="28">
        <v>72</v>
      </c>
      <c r="O922" s="29" t="s">
        <v>121</v>
      </c>
      <c r="P922" s="16">
        <v>70</v>
      </c>
      <c r="Q922" s="16">
        <v>99</v>
      </c>
      <c r="R922" s="15" t="s">
        <v>103</v>
      </c>
      <c r="S922" s="16">
        <v>47</v>
      </c>
      <c r="T922" s="15" t="s">
        <v>113</v>
      </c>
      <c r="U922">
        <f t="shared" si="14"/>
        <v>0.34906666666666669</v>
      </c>
    </row>
    <row r="923" spans="1:21" x14ac:dyDescent="0.3">
      <c r="A923" s="14">
        <v>42566</v>
      </c>
      <c r="B923" s="15" t="s">
        <v>45</v>
      </c>
      <c r="C923" s="15" t="s">
        <v>46</v>
      </c>
      <c r="D923" s="15" t="s">
        <v>47</v>
      </c>
      <c r="E923" s="16">
        <v>170</v>
      </c>
      <c r="F923" s="17">
        <v>188</v>
      </c>
      <c r="G923" s="17">
        <v>0</v>
      </c>
      <c r="H923" s="17">
        <v>115</v>
      </c>
      <c r="I923" s="15" t="s">
        <v>178</v>
      </c>
      <c r="J923" s="17">
        <v>261</v>
      </c>
      <c r="K923" s="15" t="s">
        <v>517</v>
      </c>
      <c r="L923" s="29" t="s">
        <v>218</v>
      </c>
      <c r="M923" s="28">
        <v>14</v>
      </c>
      <c r="N923" s="28">
        <v>50</v>
      </c>
      <c r="O923" s="29" t="s">
        <v>94</v>
      </c>
      <c r="P923" s="16">
        <v>62</v>
      </c>
      <c r="Q923" s="16">
        <v>98</v>
      </c>
      <c r="R923" s="15" t="s">
        <v>51</v>
      </c>
      <c r="S923" s="16">
        <v>44</v>
      </c>
      <c r="T923" s="15" t="s">
        <v>179</v>
      </c>
      <c r="U923">
        <f t="shared" si="14"/>
        <v>0.52359999999999995</v>
      </c>
    </row>
    <row r="924" spans="1:21" x14ac:dyDescent="0.3">
      <c r="A924" s="14">
        <v>42567</v>
      </c>
      <c r="B924" s="15" t="s">
        <v>45</v>
      </c>
      <c r="C924" s="15" t="s">
        <v>46</v>
      </c>
      <c r="D924" s="15" t="s">
        <v>47</v>
      </c>
      <c r="E924" s="16">
        <v>170</v>
      </c>
      <c r="F924" s="17">
        <v>204</v>
      </c>
      <c r="G924" s="17">
        <v>0</v>
      </c>
      <c r="H924" s="17">
        <v>118</v>
      </c>
      <c r="I924" s="15" t="s">
        <v>434</v>
      </c>
      <c r="J924" s="17">
        <v>291</v>
      </c>
      <c r="K924" s="15" t="s">
        <v>450</v>
      </c>
      <c r="L924" s="27">
        <v>35</v>
      </c>
      <c r="M924" s="28">
        <v>14</v>
      </c>
      <c r="N924" s="28">
        <v>56</v>
      </c>
      <c r="O924" s="29" t="s">
        <v>61</v>
      </c>
      <c r="P924" s="16">
        <v>64</v>
      </c>
      <c r="Q924" s="16">
        <v>99</v>
      </c>
      <c r="R924" s="15" t="s">
        <v>120</v>
      </c>
      <c r="S924" s="16">
        <v>41</v>
      </c>
      <c r="T924" s="15" t="s">
        <v>206</v>
      </c>
      <c r="U924">
        <f t="shared" si="14"/>
        <v>6.1086666666666662</v>
      </c>
    </row>
    <row r="925" spans="1:21" x14ac:dyDescent="0.3">
      <c r="A925" s="14">
        <v>42568</v>
      </c>
      <c r="B925" s="15" t="s">
        <v>45</v>
      </c>
      <c r="C925" s="15" t="s">
        <v>46</v>
      </c>
      <c r="D925" s="15" t="s">
        <v>47</v>
      </c>
      <c r="E925" s="16">
        <v>170</v>
      </c>
      <c r="F925" s="17">
        <v>227</v>
      </c>
      <c r="G925" s="17">
        <v>0</v>
      </c>
      <c r="H925" s="17">
        <v>145</v>
      </c>
      <c r="I925" s="15" t="s">
        <v>790</v>
      </c>
      <c r="J925" s="17">
        <v>309</v>
      </c>
      <c r="K925" s="15" t="s">
        <v>246</v>
      </c>
      <c r="L925" s="27" t="s">
        <v>1194</v>
      </c>
      <c r="M925" s="28">
        <v>11</v>
      </c>
      <c r="N925" s="28">
        <v>50</v>
      </c>
      <c r="O925" s="29" t="s">
        <v>51</v>
      </c>
      <c r="P925" s="16">
        <v>66</v>
      </c>
      <c r="Q925" s="16">
        <v>98</v>
      </c>
      <c r="R925" s="15" t="s">
        <v>51</v>
      </c>
      <c r="S925" s="16">
        <v>48</v>
      </c>
      <c r="T925" s="15" t="s">
        <v>89</v>
      </c>
      <c r="U925" t="e">
        <f t="shared" si="14"/>
        <v>#VALUE!</v>
      </c>
    </row>
    <row r="926" spans="1:21" x14ac:dyDescent="0.3">
      <c r="A926" s="14">
        <v>42569</v>
      </c>
      <c r="B926" s="15" t="s">
        <v>45</v>
      </c>
      <c r="C926" s="15" t="s">
        <v>46</v>
      </c>
      <c r="D926" s="15" t="s">
        <v>47</v>
      </c>
      <c r="E926" s="16">
        <v>170</v>
      </c>
      <c r="F926" s="17">
        <v>280</v>
      </c>
      <c r="G926" s="17">
        <v>0</v>
      </c>
      <c r="H926" s="17">
        <v>176</v>
      </c>
      <c r="I926" s="15" t="s">
        <v>415</v>
      </c>
      <c r="J926" s="17">
        <v>385</v>
      </c>
      <c r="K926" s="15" t="s">
        <v>206</v>
      </c>
      <c r="L926" s="27">
        <v>34</v>
      </c>
      <c r="M926" s="28">
        <v>11</v>
      </c>
      <c r="N926" s="28">
        <v>53</v>
      </c>
      <c r="O926" s="29" t="s">
        <v>71</v>
      </c>
      <c r="P926" s="16">
        <v>53</v>
      </c>
      <c r="Q926" s="16">
        <v>97</v>
      </c>
      <c r="R926" s="15" t="s">
        <v>51</v>
      </c>
      <c r="S926" s="16">
        <v>34</v>
      </c>
      <c r="T926" s="15" t="s">
        <v>113</v>
      </c>
      <c r="U926">
        <f t="shared" si="14"/>
        <v>5.9341333333333326</v>
      </c>
    </row>
    <row r="927" spans="1:21" x14ac:dyDescent="0.3">
      <c r="A927" s="14">
        <v>42570</v>
      </c>
      <c r="B927" s="15" t="s">
        <v>45</v>
      </c>
      <c r="C927" s="15" t="s">
        <v>46</v>
      </c>
      <c r="D927" s="15" t="s">
        <v>47</v>
      </c>
      <c r="E927" s="16">
        <v>170</v>
      </c>
      <c r="F927" s="17">
        <v>243</v>
      </c>
      <c r="G927" s="17">
        <v>0</v>
      </c>
      <c r="H927" s="17">
        <v>173</v>
      </c>
      <c r="I927" s="15" t="s">
        <v>471</v>
      </c>
      <c r="J927" s="17">
        <v>313</v>
      </c>
      <c r="K927" s="15" t="s">
        <v>89</v>
      </c>
      <c r="L927" s="29" t="s">
        <v>116</v>
      </c>
      <c r="M927" s="28">
        <v>22</v>
      </c>
      <c r="N927" s="28">
        <v>72</v>
      </c>
      <c r="O927" s="29" t="s">
        <v>158</v>
      </c>
      <c r="P927" s="16">
        <v>64</v>
      </c>
      <c r="Q927" s="16">
        <v>95</v>
      </c>
      <c r="R927" s="15" t="s">
        <v>120</v>
      </c>
      <c r="S927" s="16">
        <v>48</v>
      </c>
      <c r="T927" s="15" t="s">
        <v>129</v>
      </c>
      <c r="U927">
        <f t="shared" si="14"/>
        <v>0.69813333333333338</v>
      </c>
    </row>
    <row r="928" spans="1:21" x14ac:dyDescent="0.3">
      <c r="A928" s="14">
        <v>42571</v>
      </c>
      <c r="B928" s="15" t="s">
        <v>45</v>
      </c>
      <c r="C928" s="15" t="s">
        <v>46</v>
      </c>
      <c r="D928" s="15" t="s">
        <v>47</v>
      </c>
      <c r="E928" s="16">
        <v>170</v>
      </c>
      <c r="F928" s="17">
        <v>196</v>
      </c>
      <c r="G928" s="17">
        <v>0</v>
      </c>
      <c r="H928" s="17">
        <v>177</v>
      </c>
      <c r="I928" s="15" t="s">
        <v>100</v>
      </c>
      <c r="J928" s="17">
        <v>214</v>
      </c>
      <c r="K928" s="15" t="s">
        <v>208</v>
      </c>
      <c r="L928" s="29" t="s">
        <v>116</v>
      </c>
      <c r="M928" s="28">
        <v>6</v>
      </c>
      <c r="N928" s="28">
        <v>47</v>
      </c>
      <c r="O928" s="29" t="s">
        <v>95</v>
      </c>
      <c r="P928" s="16">
        <v>84</v>
      </c>
      <c r="Q928" s="16">
        <v>94</v>
      </c>
      <c r="R928" s="15" t="s">
        <v>51</v>
      </c>
      <c r="S928" s="16">
        <v>71</v>
      </c>
      <c r="T928" s="15" t="s">
        <v>51</v>
      </c>
      <c r="U928">
        <f t="shared" si="14"/>
        <v>0.69813333333333338</v>
      </c>
    </row>
    <row r="929" spans="1:21" x14ac:dyDescent="0.3">
      <c r="A929" s="14">
        <v>42572</v>
      </c>
      <c r="B929" s="15" t="s">
        <v>45</v>
      </c>
      <c r="C929" s="15" t="s">
        <v>46</v>
      </c>
      <c r="D929" s="15" t="s">
        <v>47</v>
      </c>
      <c r="E929" s="16">
        <v>170</v>
      </c>
      <c r="F929" s="17">
        <v>208</v>
      </c>
      <c r="G929" s="17">
        <v>0</v>
      </c>
      <c r="H929" s="17">
        <v>170</v>
      </c>
      <c r="I929" s="15" t="s">
        <v>822</v>
      </c>
      <c r="J929" s="17">
        <v>245</v>
      </c>
      <c r="K929" s="15" t="s">
        <v>584</v>
      </c>
      <c r="L929" s="29" t="s">
        <v>218</v>
      </c>
      <c r="M929" s="28">
        <v>6</v>
      </c>
      <c r="N929" s="28">
        <v>47</v>
      </c>
      <c r="O929" s="29" t="s">
        <v>50</v>
      </c>
      <c r="P929" s="16">
        <v>77</v>
      </c>
      <c r="Q929" s="16">
        <v>96</v>
      </c>
      <c r="R929" s="15" t="s">
        <v>66</v>
      </c>
      <c r="S929" s="16">
        <v>60</v>
      </c>
      <c r="T929" s="15" t="s">
        <v>215</v>
      </c>
      <c r="U929">
        <f t="shared" si="14"/>
        <v>0.52359999999999995</v>
      </c>
    </row>
    <row r="930" spans="1:21" x14ac:dyDescent="0.3">
      <c r="A930" s="14">
        <v>42573</v>
      </c>
      <c r="B930" s="15" t="s">
        <v>45</v>
      </c>
      <c r="C930" s="15" t="s">
        <v>46</v>
      </c>
      <c r="D930" s="15" t="s">
        <v>47</v>
      </c>
      <c r="E930" s="16">
        <v>170</v>
      </c>
      <c r="F930" s="17">
        <v>198</v>
      </c>
      <c r="G930" s="17">
        <v>6</v>
      </c>
      <c r="H930" s="17">
        <v>166</v>
      </c>
      <c r="I930" s="15" t="s">
        <v>51</v>
      </c>
      <c r="J930" s="17">
        <v>230</v>
      </c>
      <c r="K930" s="15" t="s">
        <v>281</v>
      </c>
      <c r="L930" s="29" t="s">
        <v>116</v>
      </c>
      <c r="M930" s="28">
        <v>8</v>
      </c>
      <c r="N930" s="28">
        <v>50</v>
      </c>
      <c r="O930" s="29" t="s">
        <v>264</v>
      </c>
      <c r="P930" s="16">
        <v>77</v>
      </c>
      <c r="Q930" s="16">
        <v>93</v>
      </c>
      <c r="R930" s="15" t="s">
        <v>51</v>
      </c>
      <c r="S930" s="16">
        <v>69</v>
      </c>
      <c r="T930" s="15" t="s">
        <v>209</v>
      </c>
      <c r="U930">
        <f t="shared" si="14"/>
        <v>0.69813333333333338</v>
      </c>
    </row>
    <row r="931" spans="1:21" x14ac:dyDescent="0.3">
      <c r="A931" s="14">
        <v>42574</v>
      </c>
      <c r="B931" s="15" t="s">
        <v>45</v>
      </c>
      <c r="C931" s="15" t="s">
        <v>46</v>
      </c>
      <c r="D931" s="15" t="s">
        <v>47</v>
      </c>
      <c r="E931" s="16">
        <v>170</v>
      </c>
      <c r="F931" s="17">
        <v>207</v>
      </c>
      <c r="G931" s="17">
        <v>0</v>
      </c>
      <c r="H931" s="17">
        <v>162</v>
      </c>
      <c r="I931" s="15" t="s">
        <v>411</v>
      </c>
      <c r="J931" s="17">
        <v>252</v>
      </c>
      <c r="K931" s="15" t="s">
        <v>706</v>
      </c>
      <c r="L931" s="29" t="s">
        <v>263</v>
      </c>
      <c r="M931" s="28">
        <v>14</v>
      </c>
      <c r="N931" s="28">
        <v>75</v>
      </c>
      <c r="O931" s="29" t="s">
        <v>64</v>
      </c>
      <c r="P931" s="16">
        <v>78</v>
      </c>
      <c r="Q931" s="16">
        <v>98</v>
      </c>
      <c r="R931" s="15" t="s">
        <v>51</v>
      </c>
      <c r="S931" s="16">
        <v>57</v>
      </c>
      <c r="T931" s="15" t="s">
        <v>169</v>
      </c>
      <c r="U931">
        <f t="shared" si="14"/>
        <v>0.17453333333333335</v>
      </c>
    </row>
    <row r="932" spans="1:21" x14ac:dyDescent="0.3">
      <c r="A932" s="14">
        <v>42575</v>
      </c>
      <c r="B932" s="15" t="s">
        <v>45</v>
      </c>
      <c r="C932" s="15" t="s">
        <v>46</v>
      </c>
      <c r="D932" s="15" t="s">
        <v>47</v>
      </c>
      <c r="E932" s="16">
        <v>170</v>
      </c>
      <c r="F932" s="17">
        <v>218</v>
      </c>
      <c r="G932" s="17">
        <v>0</v>
      </c>
      <c r="H932" s="17">
        <v>157</v>
      </c>
      <c r="I932" s="15" t="s">
        <v>683</v>
      </c>
      <c r="J932" s="17">
        <v>279</v>
      </c>
      <c r="K932" s="15" t="s">
        <v>788</v>
      </c>
      <c r="L932" s="29" t="s">
        <v>84</v>
      </c>
      <c r="M932" s="28">
        <v>17</v>
      </c>
      <c r="N932" s="28">
        <v>64</v>
      </c>
      <c r="O932" s="29" t="s">
        <v>164</v>
      </c>
      <c r="P932" s="16">
        <v>70</v>
      </c>
      <c r="Q932" s="16">
        <v>95</v>
      </c>
      <c r="R932" s="15" t="s">
        <v>229</v>
      </c>
      <c r="S932" s="16">
        <v>53</v>
      </c>
      <c r="T932" s="15" t="s">
        <v>148</v>
      </c>
      <c r="U932">
        <f t="shared" si="14"/>
        <v>0.34906666666666669</v>
      </c>
    </row>
    <row r="933" spans="1:21" x14ac:dyDescent="0.3">
      <c r="A933" s="14">
        <v>42576</v>
      </c>
      <c r="B933" s="15" t="s">
        <v>45</v>
      </c>
      <c r="C933" s="15" t="s">
        <v>46</v>
      </c>
      <c r="D933" s="15" t="s">
        <v>47</v>
      </c>
      <c r="E933" s="16">
        <v>170</v>
      </c>
      <c r="F933" s="17">
        <v>208</v>
      </c>
      <c r="G933" s="17">
        <v>0</v>
      </c>
      <c r="H933" s="17">
        <v>180</v>
      </c>
      <c r="I933" s="15" t="s">
        <v>523</v>
      </c>
      <c r="J933" s="17">
        <v>235</v>
      </c>
      <c r="K933" s="15" t="s">
        <v>374</v>
      </c>
      <c r="L933" s="29" t="s">
        <v>218</v>
      </c>
      <c r="M933" s="28">
        <v>8</v>
      </c>
      <c r="N933" s="28">
        <v>42</v>
      </c>
      <c r="O933" s="29" t="s">
        <v>61</v>
      </c>
      <c r="P933" s="16">
        <v>79</v>
      </c>
      <c r="Q933" s="16">
        <v>96</v>
      </c>
      <c r="R933" s="15" t="s">
        <v>51</v>
      </c>
      <c r="S933" s="16">
        <v>67</v>
      </c>
      <c r="T933" s="15" t="s">
        <v>91</v>
      </c>
      <c r="U933">
        <f t="shared" si="14"/>
        <v>0.52359999999999995</v>
      </c>
    </row>
    <row r="934" spans="1:21" x14ac:dyDescent="0.3">
      <c r="A934" s="14">
        <v>42577</v>
      </c>
      <c r="B934" s="15" t="s">
        <v>45</v>
      </c>
      <c r="C934" s="15" t="s">
        <v>46</v>
      </c>
      <c r="D934" s="15" t="s">
        <v>47</v>
      </c>
      <c r="E934" s="16">
        <v>170</v>
      </c>
      <c r="F934" s="17">
        <v>212</v>
      </c>
      <c r="G934" s="17">
        <v>0</v>
      </c>
      <c r="H934" s="17">
        <v>182</v>
      </c>
      <c r="I934" s="15" t="s">
        <v>411</v>
      </c>
      <c r="J934" s="17">
        <v>242</v>
      </c>
      <c r="K934" s="15" t="s">
        <v>295</v>
      </c>
      <c r="L934" s="29" t="s">
        <v>116</v>
      </c>
      <c r="M934" s="28">
        <v>14</v>
      </c>
      <c r="N934" s="28">
        <v>56</v>
      </c>
      <c r="O934" s="29" t="s">
        <v>146</v>
      </c>
      <c r="P934" s="16">
        <v>85</v>
      </c>
      <c r="Q934" s="16">
        <v>97</v>
      </c>
      <c r="R934" s="15" t="s">
        <v>51</v>
      </c>
      <c r="S934" s="16">
        <v>65</v>
      </c>
      <c r="T934" s="15" t="s">
        <v>81</v>
      </c>
      <c r="U934">
        <f t="shared" si="14"/>
        <v>0.69813333333333338</v>
      </c>
    </row>
    <row r="935" spans="1:21" x14ac:dyDescent="0.3">
      <c r="A935" s="14">
        <v>42578</v>
      </c>
      <c r="B935" s="15" t="s">
        <v>45</v>
      </c>
      <c r="C935" s="15" t="s">
        <v>46</v>
      </c>
      <c r="D935" s="15" t="s">
        <v>47</v>
      </c>
      <c r="E935" s="16">
        <v>170</v>
      </c>
      <c r="F935" s="17">
        <v>222</v>
      </c>
      <c r="G935" s="17">
        <v>0</v>
      </c>
      <c r="H935" s="17">
        <v>183</v>
      </c>
      <c r="I935" s="15" t="s">
        <v>631</v>
      </c>
      <c r="J935" s="17">
        <v>261</v>
      </c>
      <c r="K935" s="15" t="s">
        <v>393</v>
      </c>
      <c r="L935" s="27" t="s">
        <v>1194</v>
      </c>
      <c r="M935" s="28">
        <v>17</v>
      </c>
      <c r="N935" s="28">
        <v>61</v>
      </c>
      <c r="O935" s="29" t="s">
        <v>51</v>
      </c>
      <c r="P935" s="16">
        <v>72</v>
      </c>
      <c r="Q935" s="16">
        <v>92</v>
      </c>
      <c r="R935" s="15" t="s">
        <v>202</v>
      </c>
      <c r="S935" s="16">
        <v>56</v>
      </c>
      <c r="T935" s="15" t="s">
        <v>129</v>
      </c>
      <c r="U935" t="e">
        <f t="shared" si="14"/>
        <v>#VALUE!</v>
      </c>
    </row>
    <row r="936" spans="1:21" x14ac:dyDescent="0.3">
      <c r="A936" s="14">
        <v>42579</v>
      </c>
      <c r="B936" s="15" t="s">
        <v>45</v>
      </c>
      <c r="C936" s="15" t="s">
        <v>46</v>
      </c>
      <c r="D936" s="15" t="s">
        <v>47</v>
      </c>
      <c r="E936" s="16">
        <v>170</v>
      </c>
      <c r="F936" s="17">
        <v>219</v>
      </c>
      <c r="G936" s="17">
        <v>0</v>
      </c>
      <c r="H936" s="17">
        <v>169</v>
      </c>
      <c r="I936" s="15" t="s">
        <v>630</v>
      </c>
      <c r="J936" s="17">
        <v>269</v>
      </c>
      <c r="K936" s="15" t="s">
        <v>248</v>
      </c>
      <c r="L936" s="29" t="s">
        <v>116</v>
      </c>
      <c r="M936" s="28">
        <v>17</v>
      </c>
      <c r="N936" s="28">
        <v>67</v>
      </c>
      <c r="O936" s="29" t="s">
        <v>52</v>
      </c>
      <c r="P936" s="16">
        <v>69</v>
      </c>
      <c r="Q936" s="16">
        <v>92</v>
      </c>
      <c r="R936" s="15" t="s">
        <v>108</v>
      </c>
      <c r="S936" s="16">
        <v>54</v>
      </c>
      <c r="T936" s="15" t="s">
        <v>71</v>
      </c>
      <c r="U936">
        <f t="shared" si="14"/>
        <v>0.69813333333333338</v>
      </c>
    </row>
    <row r="937" spans="1:21" x14ac:dyDescent="0.3">
      <c r="A937" s="14">
        <v>42580</v>
      </c>
      <c r="B937" s="15" t="s">
        <v>45</v>
      </c>
      <c r="C937" s="15" t="s">
        <v>46</v>
      </c>
      <c r="D937" s="15" t="s">
        <v>47</v>
      </c>
      <c r="E937" s="16">
        <v>170</v>
      </c>
      <c r="F937" s="17">
        <v>202</v>
      </c>
      <c r="G937" s="17">
        <v>0</v>
      </c>
      <c r="H937" s="17">
        <v>170</v>
      </c>
      <c r="I937" s="15" t="s">
        <v>115</v>
      </c>
      <c r="J937" s="17">
        <v>235</v>
      </c>
      <c r="K937" s="15" t="s">
        <v>216</v>
      </c>
      <c r="L937" s="27">
        <v>34</v>
      </c>
      <c r="M937" s="28">
        <v>8</v>
      </c>
      <c r="N937" s="28">
        <v>33</v>
      </c>
      <c r="O937" s="29" t="s">
        <v>112</v>
      </c>
      <c r="P937" s="16">
        <v>80</v>
      </c>
      <c r="Q937" s="16">
        <v>97</v>
      </c>
      <c r="R937" s="15" t="s">
        <v>100</v>
      </c>
      <c r="S937" s="16">
        <v>69</v>
      </c>
      <c r="T937" s="15" t="s">
        <v>94</v>
      </c>
      <c r="U937">
        <f t="shared" si="14"/>
        <v>5.9341333333333326</v>
      </c>
    </row>
    <row r="938" spans="1:21" x14ac:dyDescent="0.3">
      <c r="A938" s="14">
        <v>42581</v>
      </c>
      <c r="B938" s="15" t="s">
        <v>45</v>
      </c>
      <c r="C938" s="15" t="s">
        <v>46</v>
      </c>
      <c r="D938" s="15" t="s">
        <v>47</v>
      </c>
      <c r="E938" s="16">
        <v>170</v>
      </c>
      <c r="F938" s="17">
        <v>196</v>
      </c>
      <c r="G938" s="17">
        <v>60</v>
      </c>
      <c r="H938" s="17">
        <v>174</v>
      </c>
      <c r="I938" s="15" t="s">
        <v>51</v>
      </c>
      <c r="J938" s="17">
        <v>219</v>
      </c>
      <c r="K938" s="15" t="s">
        <v>823</v>
      </c>
      <c r="L938" s="29" t="s">
        <v>263</v>
      </c>
      <c r="M938" s="28">
        <v>3</v>
      </c>
      <c r="N938" s="28">
        <v>44</v>
      </c>
      <c r="O938" s="29" t="s">
        <v>206</v>
      </c>
      <c r="P938" s="16">
        <v>92</v>
      </c>
      <c r="Q938" s="16">
        <v>99</v>
      </c>
      <c r="R938" s="15" t="s">
        <v>177</v>
      </c>
      <c r="S938" s="16">
        <v>81</v>
      </c>
      <c r="T938" s="15" t="s">
        <v>182</v>
      </c>
      <c r="U938">
        <f t="shared" si="14"/>
        <v>0.17453333333333335</v>
      </c>
    </row>
    <row r="939" spans="1:21" x14ac:dyDescent="0.3">
      <c r="A939" s="14">
        <v>42582</v>
      </c>
      <c r="B939" s="15" t="s">
        <v>45</v>
      </c>
      <c r="C939" s="15" t="s">
        <v>46</v>
      </c>
      <c r="D939" s="15" t="s">
        <v>47</v>
      </c>
      <c r="E939" s="16">
        <v>170</v>
      </c>
      <c r="F939" s="17">
        <v>174</v>
      </c>
      <c r="G939" s="17">
        <v>48</v>
      </c>
      <c r="H939" s="17">
        <v>158</v>
      </c>
      <c r="I939" s="15" t="s">
        <v>51</v>
      </c>
      <c r="J939" s="17">
        <v>189</v>
      </c>
      <c r="K939" s="15" t="s">
        <v>661</v>
      </c>
      <c r="L939" s="29" t="s">
        <v>84</v>
      </c>
      <c r="M939" s="28">
        <v>8</v>
      </c>
      <c r="N939" s="28">
        <v>56</v>
      </c>
      <c r="O939" s="29" t="s">
        <v>158</v>
      </c>
      <c r="P939" s="16">
        <v>95</v>
      </c>
      <c r="Q939" s="16">
        <v>100</v>
      </c>
      <c r="R939" s="15" t="s">
        <v>51</v>
      </c>
      <c r="S939" s="16">
        <v>90</v>
      </c>
      <c r="T939" s="15" t="s">
        <v>148</v>
      </c>
      <c r="U939">
        <f t="shared" si="14"/>
        <v>0.34906666666666669</v>
      </c>
    </row>
    <row r="940" spans="1:21" x14ac:dyDescent="0.3">
      <c r="A940" s="14">
        <v>42583</v>
      </c>
      <c r="B940" s="15" t="s">
        <v>45</v>
      </c>
      <c r="C940" s="15" t="s">
        <v>46</v>
      </c>
      <c r="D940" s="15" t="s">
        <v>47</v>
      </c>
      <c r="E940" s="16">
        <v>170</v>
      </c>
      <c r="F940" s="17">
        <v>196</v>
      </c>
      <c r="G940" s="17">
        <v>0</v>
      </c>
      <c r="H940" s="17">
        <v>146</v>
      </c>
      <c r="I940" s="15" t="s">
        <v>356</v>
      </c>
      <c r="J940" s="17">
        <v>247</v>
      </c>
      <c r="K940" s="15" t="s">
        <v>359</v>
      </c>
      <c r="L940" s="29" t="s">
        <v>116</v>
      </c>
      <c r="M940" s="28">
        <v>11</v>
      </c>
      <c r="N940" s="28">
        <v>56</v>
      </c>
      <c r="O940" s="29" t="s">
        <v>369</v>
      </c>
      <c r="P940" s="16">
        <v>75</v>
      </c>
      <c r="Q940" s="16">
        <v>100</v>
      </c>
      <c r="R940" s="15" t="s">
        <v>51</v>
      </c>
      <c r="S940" s="16">
        <v>56</v>
      </c>
      <c r="T940" s="15" t="s">
        <v>128</v>
      </c>
      <c r="U940">
        <f t="shared" si="14"/>
        <v>0.69813333333333338</v>
      </c>
    </row>
    <row r="941" spans="1:21" x14ac:dyDescent="0.3">
      <c r="A941" s="14">
        <v>42584</v>
      </c>
      <c r="B941" s="15" t="s">
        <v>45</v>
      </c>
      <c r="C941" s="15" t="s">
        <v>46</v>
      </c>
      <c r="D941" s="15" t="s">
        <v>47</v>
      </c>
      <c r="E941" s="16">
        <v>170</v>
      </c>
      <c r="F941" s="17">
        <v>202</v>
      </c>
      <c r="G941" s="17">
        <v>0</v>
      </c>
      <c r="H941" s="17">
        <v>134</v>
      </c>
      <c r="I941" s="15" t="s">
        <v>824</v>
      </c>
      <c r="J941" s="17">
        <v>271</v>
      </c>
      <c r="K941" s="15" t="s">
        <v>366</v>
      </c>
      <c r="L941" s="29" t="s">
        <v>218</v>
      </c>
      <c r="M941" s="28">
        <v>14</v>
      </c>
      <c r="N941" s="28">
        <v>64</v>
      </c>
      <c r="O941" s="29" t="s">
        <v>71</v>
      </c>
      <c r="P941" s="16">
        <v>71</v>
      </c>
      <c r="Q941" s="16">
        <v>99</v>
      </c>
      <c r="R941" s="15" t="s">
        <v>51</v>
      </c>
      <c r="S941" s="16">
        <v>55</v>
      </c>
      <c r="T941" s="15" t="s">
        <v>264</v>
      </c>
      <c r="U941">
        <f t="shared" si="14"/>
        <v>0.52359999999999995</v>
      </c>
    </row>
    <row r="942" spans="1:21" x14ac:dyDescent="0.3">
      <c r="A942" s="14">
        <v>42585</v>
      </c>
      <c r="B942" s="15" t="s">
        <v>45</v>
      </c>
      <c r="C942" s="15" t="s">
        <v>46</v>
      </c>
      <c r="D942" s="15" t="s">
        <v>47</v>
      </c>
      <c r="E942" s="16">
        <v>170</v>
      </c>
      <c r="F942" s="17">
        <v>202</v>
      </c>
      <c r="G942" s="17">
        <v>0</v>
      </c>
      <c r="H942" s="17">
        <v>150</v>
      </c>
      <c r="I942" s="15" t="s">
        <v>825</v>
      </c>
      <c r="J942" s="17">
        <v>254</v>
      </c>
      <c r="K942" s="15" t="s">
        <v>727</v>
      </c>
      <c r="L942" s="29" t="s">
        <v>116</v>
      </c>
      <c r="M942" s="28">
        <v>11</v>
      </c>
      <c r="N942" s="28">
        <v>53</v>
      </c>
      <c r="O942" s="29" t="s">
        <v>50</v>
      </c>
      <c r="P942" s="16">
        <v>78</v>
      </c>
      <c r="Q942" s="16">
        <v>99</v>
      </c>
      <c r="R942" s="15" t="s">
        <v>51</v>
      </c>
      <c r="S942" s="16">
        <v>63</v>
      </c>
      <c r="T942" s="15" t="s">
        <v>433</v>
      </c>
      <c r="U942">
        <f t="shared" si="14"/>
        <v>0.69813333333333338</v>
      </c>
    </row>
    <row r="943" spans="1:21" x14ac:dyDescent="0.3">
      <c r="A943" s="14">
        <v>42586</v>
      </c>
      <c r="B943" s="15" t="s">
        <v>45</v>
      </c>
      <c r="C943" s="15" t="s">
        <v>46</v>
      </c>
      <c r="D943" s="15" t="s">
        <v>47</v>
      </c>
      <c r="E943" s="16">
        <v>170</v>
      </c>
      <c r="F943" s="17">
        <v>196</v>
      </c>
      <c r="G943" s="17">
        <v>78</v>
      </c>
      <c r="H943" s="17">
        <v>164</v>
      </c>
      <c r="I943" s="15" t="s">
        <v>597</v>
      </c>
      <c r="J943" s="17">
        <v>228</v>
      </c>
      <c r="K943" s="15" t="s">
        <v>349</v>
      </c>
      <c r="L943" s="29" t="s">
        <v>116</v>
      </c>
      <c r="M943" s="28">
        <v>6</v>
      </c>
      <c r="N943" s="28">
        <v>61</v>
      </c>
      <c r="O943" s="29" t="s">
        <v>201</v>
      </c>
      <c r="P943" s="16">
        <v>90</v>
      </c>
      <c r="Q943" s="16">
        <v>98</v>
      </c>
      <c r="R943" s="15" t="s">
        <v>51</v>
      </c>
      <c r="S943" s="16">
        <v>75</v>
      </c>
      <c r="T943" s="15" t="s">
        <v>188</v>
      </c>
      <c r="U943">
        <f t="shared" si="14"/>
        <v>0.69813333333333338</v>
      </c>
    </row>
    <row r="944" spans="1:21" x14ac:dyDescent="0.3">
      <c r="A944" s="14">
        <v>42587</v>
      </c>
      <c r="B944" s="15" t="s">
        <v>45</v>
      </c>
      <c r="C944" s="15" t="s">
        <v>46</v>
      </c>
      <c r="D944" s="15" t="s">
        <v>47</v>
      </c>
      <c r="E944" s="16">
        <v>170</v>
      </c>
      <c r="F944" s="17">
        <v>203</v>
      </c>
      <c r="G944" s="17">
        <v>0</v>
      </c>
      <c r="H944" s="17">
        <v>149</v>
      </c>
      <c r="I944" s="15" t="s">
        <v>818</v>
      </c>
      <c r="J944" s="17">
        <v>257</v>
      </c>
      <c r="K944" s="15" t="s">
        <v>306</v>
      </c>
      <c r="L944" s="29" t="s">
        <v>263</v>
      </c>
      <c r="M944" s="28">
        <v>14</v>
      </c>
      <c r="N944" s="28">
        <v>64</v>
      </c>
      <c r="O944" s="29" t="s">
        <v>50</v>
      </c>
      <c r="P944" s="16">
        <v>73</v>
      </c>
      <c r="Q944" s="16">
        <v>98</v>
      </c>
      <c r="R944" s="15" t="s">
        <v>51</v>
      </c>
      <c r="S944" s="16">
        <v>56</v>
      </c>
      <c r="T944" s="15" t="s">
        <v>51</v>
      </c>
      <c r="U944">
        <f t="shared" si="14"/>
        <v>0.17453333333333335</v>
      </c>
    </row>
    <row r="945" spans="1:21" x14ac:dyDescent="0.3">
      <c r="A945" s="14">
        <v>42588</v>
      </c>
      <c r="B945" s="15" t="s">
        <v>45</v>
      </c>
      <c r="C945" s="15" t="s">
        <v>46</v>
      </c>
      <c r="D945" s="15" t="s">
        <v>47</v>
      </c>
      <c r="E945" s="16">
        <v>170</v>
      </c>
      <c r="F945" s="17">
        <v>213</v>
      </c>
      <c r="G945" s="17">
        <v>0</v>
      </c>
      <c r="H945" s="17">
        <v>142</v>
      </c>
      <c r="I945" s="15" t="s">
        <v>432</v>
      </c>
      <c r="J945" s="17">
        <v>284</v>
      </c>
      <c r="K945" s="15" t="s">
        <v>243</v>
      </c>
      <c r="L945" s="29" t="s">
        <v>116</v>
      </c>
      <c r="M945" s="28">
        <v>11</v>
      </c>
      <c r="N945" s="28">
        <v>53</v>
      </c>
      <c r="O945" s="29" t="s">
        <v>71</v>
      </c>
      <c r="P945" s="16">
        <v>70</v>
      </c>
      <c r="Q945" s="16">
        <v>99</v>
      </c>
      <c r="R945" s="15" t="s">
        <v>120</v>
      </c>
      <c r="S945" s="16">
        <v>45</v>
      </c>
      <c r="T945" s="15" t="s">
        <v>81</v>
      </c>
      <c r="U945">
        <f t="shared" si="14"/>
        <v>0.69813333333333338</v>
      </c>
    </row>
    <row r="946" spans="1:21" x14ac:dyDescent="0.3">
      <c r="A946" s="14">
        <v>42589</v>
      </c>
      <c r="B946" s="15" t="s">
        <v>45</v>
      </c>
      <c r="C946" s="15" t="s">
        <v>46</v>
      </c>
      <c r="D946" s="15" t="s">
        <v>47</v>
      </c>
      <c r="E946" s="16">
        <v>170</v>
      </c>
      <c r="F946" s="17">
        <v>230</v>
      </c>
      <c r="G946" s="17">
        <v>0</v>
      </c>
      <c r="H946" s="17">
        <v>162</v>
      </c>
      <c r="I946" s="15" t="s">
        <v>786</v>
      </c>
      <c r="J946" s="17">
        <v>297</v>
      </c>
      <c r="K946" s="15" t="s">
        <v>538</v>
      </c>
      <c r="L946" s="27">
        <v>32</v>
      </c>
      <c r="M946" s="28">
        <v>17</v>
      </c>
      <c r="N946" s="28">
        <v>56</v>
      </c>
      <c r="O946" s="29" t="s">
        <v>71</v>
      </c>
      <c r="P946" s="16">
        <v>68</v>
      </c>
      <c r="Q946" s="16">
        <v>97</v>
      </c>
      <c r="R946" s="15" t="s">
        <v>521</v>
      </c>
      <c r="S946" s="16">
        <v>51</v>
      </c>
      <c r="T946" s="15" t="s">
        <v>113</v>
      </c>
      <c r="U946">
        <f t="shared" si="14"/>
        <v>5.5850666666666671</v>
      </c>
    </row>
    <row r="947" spans="1:21" x14ac:dyDescent="0.3">
      <c r="A947" s="14">
        <v>42590</v>
      </c>
      <c r="B947" s="15" t="s">
        <v>45</v>
      </c>
      <c r="C947" s="15" t="s">
        <v>46</v>
      </c>
      <c r="D947" s="15" t="s">
        <v>47</v>
      </c>
      <c r="E947" s="16">
        <v>170</v>
      </c>
      <c r="F947" s="17">
        <v>220</v>
      </c>
      <c r="G947" s="17">
        <v>0</v>
      </c>
      <c r="H947" s="17">
        <v>162</v>
      </c>
      <c r="I947" s="15" t="s">
        <v>801</v>
      </c>
      <c r="J947" s="17">
        <v>279</v>
      </c>
      <c r="K947" s="15" t="s">
        <v>216</v>
      </c>
      <c r="L947" s="29" t="s">
        <v>263</v>
      </c>
      <c r="M947" s="28">
        <v>17</v>
      </c>
      <c r="N947" s="28">
        <v>61</v>
      </c>
      <c r="O947" s="29" t="s">
        <v>201</v>
      </c>
      <c r="P947" s="16">
        <v>78</v>
      </c>
      <c r="Q947" s="16">
        <v>98</v>
      </c>
      <c r="R947" s="15" t="s">
        <v>75</v>
      </c>
      <c r="S947" s="16">
        <v>61</v>
      </c>
      <c r="T947" s="15" t="s">
        <v>51</v>
      </c>
      <c r="U947">
        <f t="shared" si="14"/>
        <v>0.17453333333333335</v>
      </c>
    </row>
    <row r="948" spans="1:21" x14ac:dyDescent="0.3">
      <c r="A948" s="14">
        <v>42591</v>
      </c>
      <c r="B948" s="15" t="s">
        <v>45</v>
      </c>
      <c r="C948" s="15" t="s">
        <v>46</v>
      </c>
      <c r="D948" s="15" t="s">
        <v>47</v>
      </c>
      <c r="E948" s="16">
        <v>170</v>
      </c>
      <c r="F948" s="17">
        <v>180</v>
      </c>
      <c r="G948" s="17">
        <v>48</v>
      </c>
      <c r="H948" s="17">
        <v>155</v>
      </c>
      <c r="I948" s="15" t="s">
        <v>692</v>
      </c>
      <c r="J948" s="17">
        <v>205</v>
      </c>
      <c r="K948" s="15" t="s">
        <v>381</v>
      </c>
      <c r="L948" s="27" t="s">
        <v>1194</v>
      </c>
      <c r="M948" s="28">
        <v>14</v>
      </c>
      <c r="N948" s="28">
        <v>47</v>
      </c>
      <c r="O948" s="29" t="s">
        <v>347</v>
      </c>
      <c r="P948" s="16">
        <v>88</v>
      </c>
      <c r="Q948" s="16">
        <v>97</v>
      </c>
      <c r="R948" s="15" t="s">
        <v>100</v>
      </c>
      <c r="S948" s="16">
        <v>77</v>
      </c>
      <c r="T948" s="15" t="s">
        <v>182</v>
      </c>
      <c r="U948" t="e">
        <f t="shared" si="14"/>
        <v>#VALUE!</v>
      </c>
    </row>
    <row r="949" spans="1:21" x14ac:dyDescent="0.3">
      <c r="A949" s="14">
        <v>42592</v>
      </c>
      <c r="B949" s="15" t="s">
        <v>45</v>
      </c>
      <c r="C949" s="15" t="s">
        <v>46</v>
      </c>
      <c r="D949" s="15" t="s">
        <v>47</v>
      </c>
      <c r="E949" s="16">
        <v>170</v>
      </c>
      <c r="F949" s="17">
        <v>173</v>
      </c>
      <c r="G949" s="17">
        <v>0</v>
      </c>
      <c r="H949" s="17">
        <v>116</v>
      </c>
      <c r="I949" s="15" t="s">
        <v>296</v>
      </c>
      <c r="J949" s="17">
        <v>230</v>
      </c>
      <c r="K949" s="15" t="s">
        <v>412</v>
      </c>
      <c r="L949" s="29" t="s">
        <v>289</v>
      </c>
      <c r="M949" s="28">
        <v>19</v>
      </c>
      <c r="N949" s="28">
        <v>75</v>
      </c>
      <c r="O949" s="29" t="s">
        <v>98</v>
      </c>
      <c r="P949" s="16">
        <v>75</v>
      </c>
      <c r="Q949" s="16">
        <v>100</v>
      </c>
      <c r="R949" s="15" t="s">
        <v>51</v>
      </c>
      <c r="S949" s="16">
        <v>57</v>
      </c>
      <c r="T949" s="15" t="s">
        <v>121</v>
      </c>
      <c r="U949">
        <f t="shared" si="14"/>
        <v>1.5708</v>
      </c>
    </row>
    <row r="950" spans="1:21" x14ac:dyDescent="0.3">
      <c r="A950" s="14">
        <v>42593</v>
      </c>
      <c r="B950" s="15" t="s">
        <v>45</v>
      </c>
      <c r="C950" s="15" t="s">
        <v>46</v>
      </c>
      <c r="D950" s="15" t="s">
        <v>47</v>
      </c>
      <c r="E950" s="16">
        <v>170</v>
      </c>
      <c r="F950" s="17">
        <v>177</v>
      </c>
      <c r="G950" s="17">
        <v>0</v>
      </c>
      <c r="H950" s="17">
        <v>102</v>
      </c>
      <c r="I950" s="15" t="s">
        <v>103</v>
      </c>
      <c r="J950" s="17">
        <v>252</v>
      </c>
      <c r="K950" s="15" t="s">
        <v>469</v>
      </c>
      <c r="L950" s="29" t="s">
        <v>116</v>
      </c>
      <c r="M950" s="28">
        <v>11</v>
      </c>
      <c r="N950" s="28">
        <v>67</v>
      </c>
      <c r="O950" s="29" t="s">
        <v>128</v>
      </c>
      <c r="P950" s="16">
        <v>69</v>
      </c>
      <c r="Q950" s="16">
        <v>99</v>
      </c>
      <c r="R950" s="15" t="s">
        <v>51</v>
      </c>
      <c r="S950" s="16">
        <v>50</v>
      </c>
      <c r="T950" s="15" t="s">
        <v>179</v>
      </c>
      <c r="U950">
        <f t="shared" si="14"/>
        <v>0.69813333333333338</v>
      </c>
    </row>
    <row r="951" spans="1:21" x14ac:dyDescent="0.3">
      <c r="A951" s="14">
        <v>42594</v>
      </c>
      <c r="B951" s="15" t="s">
        <v>45</v>
      </c>
      <c r="C951" s="15" t="s">
        <v>46</v>
      </c>
      <c r="D951" s="15" t="s">
        <v>47</v>
      </c>
      <c r="E951" s="16">
        <v>170</v>
      </c>
      <c r="F951" s="17">
        <v>210</v>
      </c>
      <c r="G951" s="17">
        <v>0</v>
      </c>
      <c r="H951" s="17">
        <v>127</v>
      </c>
      <c r="I951" s="15" t="s">
        <v>592</v>
      </c>
      <c r="J951" s="17">
        <v>293</v>
      </c>
      <c r="K951" s="15" t="s">
        <v>197</v>
      </c>
      <c r="L951" s="29" t="s">
        <v>401</v>
      </c>
      <c r="M951" s="28">
        <v>11</v>
      </c>
      <c r="N951" s="28">
        <v>50</v>
      </c>
      <c r="O951" s="29" t="s">
        <v>91</v>
      </c>
      <c r="P951" s="16">
        <v>65</v>
      </c>
      <c r="Q951" s="16">
        <v>98</v>
      </c>
      <c r="R951" s="15" t="s">
        <v>51</v>
      </c>
      <c r="S951" s="16">
        <v>43</v>
      </c>
      <c r="T951" s="15" t="s">
        <v>121</v>
      </c>
      <c r="U951">
        <f t="shared" si="14"/>
        <v>1.0471999999999999</v>
      </c>
    </row>
    <row r="952" spans="1:21" x14ac:dyDescent="0.3">
      <c r="A952" s="14">
        <v>42595</v>
      </c>
      <c r="B952" s="15" t="s">
        <v>45</v>
      </c>
      <c r="C952" s="15" t="s">
        <v>46</v>
      </c>
      <c r="D952" s="15" t="s">
        <v>47</v>
      </c>
      <c r="E952" s="16">
        <v>170</v>
      </c>
      <c r="F952" s="17">
        <v>226</v>
      </c>
      <c r="G952" s="17">
        <v>0</v>
      </c>
      <c r="H952" s="17">
        <v>143</v>
      </c>
      <c r="I952" s="15" t="s">
        <v>677</v>
      </c>
      <c r="J952" s="17">
        <v>309</v>
      </c>
      <c r="K952" s="15" t="s">
        <v>393</v>
      </c>
      <c r="L952" s="29" t="s">
        <v>84</v>
      </c>
      <c r="M952" s="28">
        <v>14</v>
      </c>
      <c r="N952" s="28">
        <v>56</v>
      </c>
      <c r="O952" s="29" t="s">
        <v>169</v>
      </c>
      <c r="P952" s="16">
        <v>66</v>
      </c>
      <c r="Q952" s="16">
        <v>100</v>
      </c>
      <c r="R952" s="15" t="s">
        <v>280</v>
      </c>
      <c r="S952" s="16">
        <v>44</v>
      </c>
      <c r="T952" s="15" t="s">
        <v>179</v>
      </c>
      <c r="U952">
        <f t="shared" si="14"/>
        <v>0.34906666666666669</v>
      </c>
    </row>
    <row r="953" spans="1:21" x14ac:dyDescent="0.3">
      <c r="A953" s="14">
        <v>42596</v>
      </c>
      <c r="B953" s="15" t="s">
        <v>45</v>
      </c>
      <c r="C953" s="15" t="s">
        <v>46</v>
      </c>
      <c r="D953" s="15" t="s">
        <v>47</v>
      </c>
      <c r="E953" s="16">
        <v>170</v>
      </c>
      <c r="F953" s="17">
        <v>226</v>
      </c>
      <c r="G953" s="17">
        <v>4</v>
      </c>
      <c r="H953" s="17">
        <v>157</v>
      </c>
      <c r="I953" s="15" t="s">
        <v>329</v>
      </c>
      <c r="J953" s="17">
        <v>295</v>
      </c>
      <c r="K953" s="15" t="s">
        <v>512</v>
      </c>
      <c r="L953" s="29" t="s">
        <v>84</v>
      </c>
      <c r="M953" s="28">
        <v>11</v>
      </c>
      <c r="N953" s="28">
        <v>58</v>
      </c>
      <c r="O953" s="29" t="s">
        <v>209</v>
      </c>
      <c r="P953" s="16">
        <v>79</v>
      </c>
      <c r="Q953" s="16">
        <v>100</v>
      </c>
      <c r="R953" s="15" t="s">
        <v>280</v>
      </c>
      <c r="S953" s="16">
        <v>54</v>
      </c>
      <c r="T953" s="15" t="s">
        <v>139</v>
      </c>
      <c r="U953">
        <f t="shared" si="14"/>
        <v>0.34906666666666669</v>
      </c>
    </row>
    <row r="954" spans="1:21" x14ac:dyDescent="0.3">
      <c r="A954" s="14">
        <v>42597</v>
      </c>
      <c r="B954" s="15" t="s">
        <v>45</v>
      </c>
      <c r="C954" s="15" t="s">
        <v>46</v>
      </c>
      <c r="D954" s="15" t="s">
        <v>47</v>
      </c>
      <c r="E954" s="16">
        <v>170</v>
      </c>
      <c r="F954" s="17">
        <v>261</v>
      </c>
      <c r="G954" s="17">
        <v>0</v>
      </c>
      <c r="H954" s="17">
        <v>185</v>
      </c>
      <c r="I954" s="15" t="s">
        <v>115</v>
      </c>
      <c r="J954" s="17">
        <v>337</v>
      </c>
      <c r="K954" s="15" t="s">
        <v>749</v>
      </c>
      <c r="L954" s="29" t="s">
        <v>132</v>
      </c>
      <c r="M954" s="28">
        <v>17</v>
      </c>
      <c r="N954" s="28">
        <v>75</v>
      </c>
      <c r="O954" s="29" t="s">
        <v>537</v>
      </c>
      <c r="P954" s="16">
        <v>55</v>
      </c>
      <c r="Q954" s="16">
        <v>95</v>
      </c>
      <c r="R954" s="15" t="s">
        <v>184</v>
      </c>
      <c r="S954" s="16">
        <v>31</v>
      </c>
      <c r="T954" s="15" t="s">
        <v>64</v>
      </c>
      <c r="U954">
        <f t="shared" si="14"/>
        <v>1.3962666666666668</v>
      </c>
    </row>
    <row r="955" spans="1:21" x14ac:dyDescent="0.3">
      <c r="A955" s="14">
        <v>42598</v>
      </c>
      <c r="B955" s="15" t="s">
        <v>45</v>
      </c>
      <c r="C955" s="15" t="s">
        <v>46</v>
      </c>
      <c r="D955" s="15" t="s">
        <v>47</v>
      </c>
      <c r="E955" s="16">
        <v>170</v>
      </c>
      <c r="F955" s="17">
        <v>210</v>
      </c>
      <c r="G955" s="17">
        <v>0</v>
      </c>
      <c r="H955" s="17">
        <v>159</v>
      </c>
      <c r="I955" s="15" t="s">
        <v>634</v>
      </c>
      <c r="J955" s="17">
        <v>260</v>
      </c>
      <c r="K955" s="15" t="s">
        <v>666</v>
      </c>
      <c r="L955" s="29" t="s">
        <v>218</v>
      </c>
      <c r="M955" s="28">
        <v>14</v>
      </c>
      <c r="N955" s="28">
        <v>56</v>
      </c>
      <c r="O955" s="29" t="s">
        <v>388</v>
      </c>
      <c r="P955" s="16">
        <v>82</v>
      </c>
      <c r="Q955" s="16">
        <v>97</v>
      </c>
      <c r="R955" s="15" t="s">
        <v>229</v>
      </c>
      <c r="S955" s="16">
        <v>62</v>
      </c>
      <c r="T955" s="15" t="s">
        <v>128</v>
      </c>
      <c r="U955">
        <f t="shared" si="14"/>
        <v>0.52359999999999995</v>
      </c>
    </row>
    <row r="956" spans="1:21" x14ac:dyDescent="0.3">
      <c r="A956" s="14">
        <v>42599</v>
      </c>
      <c r="B956" s="15" t="s">
        <v>45</v>
      </c>
      <c r="C956" s="15" t="s">
        <v>46</v>
      </c>
      <c r="D956" s="15" t="s">
        <v>47</v>
      </c>
      <c r="E956" s="16">
        <v>170</v>
      </c>
      <c r="F956" s="17">
        <v>219</v>
      </c>
      <c r="G956" s="17">
        <v>42</v>
      </c>
      <c r="H956" s="17">
        <v>160</v>
      </c>
      <c r="I956" s="15" t="s">
        <v>782</v>
      </c>
      <c r="J956" s="17">
        <v>278</v>
      </c>
      <c r="K956" s="15" t="s">
        <v>417</v>
      </c>
      <c r="L956" s="29" t="s">
        <v>116</v>
      </c>
      <c r="M956" s="28">
        <v>11</v>
      </c>
      <c r="N956" s="28">
        <v>92</v>
      </c>
      <c r="O956" s="29" t="s">
        <v>81</v>
      </c>
      <c r="P956" s="16">
        <v>81</v>
      </c>
      <c r="Q956" s="16">
        <v>97</v>
      </c>
      <c r="R956" s="15" t="s">
        <v>51</v>
      </c>
      <c r="S956" s="16">
        <v>51</v>
      </c>
      <c r="T956" s="15" t="s">
        <v>179</v>
      </c>
      <c r="U956">
        <f t="shared" si="14"/>
        <v>0.69813333333333338</v>
      </c>
    </row>
    <row r="957" spans="1:21" x14ac:dyDescent="0.3">
      <c r="A957" s="14">
        <v>42600</v>
      </c>
      <c r="B957" s="15" t="s">
        <v>45</v>
      </c>
      <c r="C957" s="15" t="s">
        <v>46</v>
      </c>
      <c r="D957" s="15" t="s">
        <v>47</v>
      </c>
      <c r="E957" s="16">
        <v>170</v>
      </c>
      <c r="F957" s="17">
        <v>212</v>
      </c>
      <c r="G957" s="17">
        <v>0</v>
      </c>
      <c r="H957" s="17">
        <v>155</v>
      </c>
      <c r="I957" s="15" t="s">
        <v>689</v>
      </c>
      <c r="J957" s="17">
        <v>268</v>
      </c>
      <c r="K957" s="15" t="s">
        <v>359</v>
      </c>
      <c r="L957" s="27">
        <v>33</v>
      </c>
      <c r="M957" s="28">
        <v>11</v>
      </c>
      <c r="N957" s="28">
        <v>50</v>
      </c>
      <c r="O957" s="29" t="s">
        <v>369</v>
      </c>
      <c r="P957" s="16">
        <v>73</v>
      </c>
      <c r="Q957" s="16">
        <v>98</v>
      </c>
      <c r="R957" s="15" t="s">
        <v>51</v>
      </c>
      <c r="S957" s="16">
        <v>51</v>
      </c>
      <c r="T957" s="15" t="s">
        <v>94</v>
      </c>
      <c r="U957">
        <f t="shared" si="14"/>
        <v>5.7596000000000007</v>
      </c>
    </row>
    <row r="958" spans="1:21" x14ac:dyDescent="0.3">
      <c r="A958" s="14">
        <v>42601</v>
      </c>
      <c r="B958" s="15" t="s">
        <v>45</v>
      </c>
      <c r="C958" s="15" t="s">
        <v>46</v>
      </c>
      <c r="D958" s="15" t="s">
        <v>47</v>
      </c>
      <c r="E958" s="16">
        <v>170</v>
      </c>
      <c r="F958" s="17">
        <v>194</v>
      </c>
      <c r="G958" s="17">
        <v>0</v>
      </c>
      <c r="H958" s="17">
        <v>164</v>
      </c>
      <c r="I958" s="15" t="s">
        <v>448</v>
      </c>
      <c r="J958" s="17">
        <v>223</v>
      </c>
      <c r="K958" s="15" t="s">
        <v>826</v>
      </c>
      <c r="L958" s="29" t="s">
        <v>533</v>
      </c>
      <c r="M958" s="28">
        <v>6</v>
      </c>
      <c r="N958" s="28">
        <v>42</v>
      </c>
      <c r="O958" s="29" t="s">
        <v>89</v>
      </c>
      <c r="P958" s="16">
        <v>84</v>
      </c>
      <c r="Q958" s="16">
        <v>97</v>
      </c>
      <c r="R958" s="15" t="s">
        <v>51</v>
      </c>
      <c r="S958" s="16">
        <v>73</v>
      </c>
      <c r="T958" s="15" t="s">
        <v>139</v>
      </c>
      <c r="U958">
        <f t="shared" si="14"/>
        <v>1.2217333333333333</v>
      </c>
    </row>
    <row r="959" spans="1:21" x14ac:dyDescent="0.3">
      <c r="A959" s="14">
        <v>42602</v>
      </c>
      <c r="B959" s="15" t="s">
        <v>45</v>
      </c>
      <c r="C959" s="15" t="s">
        <v>46</v>
      </c>
      <c r="D959" s="15" t="s">
        <v>47</v>
      </c>
      <c r="E959" s="16">
        <v>170</v>
      </c>
      <c r="F959" s="17">
        <v>190</v>
      </c>
      <c r="G959" s="17">
        <v>0</v>
      </c>
      <c r="H959" s="17">
        <v>131</v>
      </c>
      <c r="I959" s="15" t="s">
        <v>325</v>
      </c>
      <c r="J959" s="17">
        <v>250</v>
      </c>
      <c r="K959" s="15" t="s">
        <v>512</v>
      </c>
      <c r="L959" s="29" t="s">
        <v>102</v>
      </c>
      <c r="M959" s="28">
        <v>14</v>
      </c>
      <c r="N959" s="28">
        <v>69</v>
      </c>
      <c r="O959" s="29" t="s">
        <v>133</v>
      </c>
      <c r="P959" s="16">
        <v>65</v>
      </c>
      <c r="Q959" s="16">
        <v>98</v>
      </c>
      <c r="R959" s="15" t="s">
        <v>159</v>
      </c>
      <c r="S959" s="16">
        <v>42</v>
      </c>
      <c r="T959" s="15" t="s">
        <v>206</v>
      </c>
      <c r="U959">
        <f t="shared" si="14"/>
        <v>0.8726666666666667</v>
      </c>
    </row>
    <row r="960" spans="1:21" x14ac:dyDescent="0.3">
      <c r="A960" s="14">
        <v>42603</v>
      </c>
      <c r="B960" s="15" t="s">
        <v>45</v>
      </c>
      <c r="C960" s="15" t="s">
        <v>46</v>
      </c>
      <c r="D960" s="15" t="s">
        <v>47</v>
      </c>
      <c r="E960" s="16">
        <v>170</v>
      </c>
      <c r="F960" s="17">
        <v>197</v>
      </c>
      <c r="G960" s="17">
        <v>0</v>
      </c>
      <c r="H960" s="17">
        <v>129</v>
      </c>
      <c r="I960" s="15" t="s">
        <v>451</v>
      </c>
      <c r="J960" s="17">
        <v>265</v>
      </c>
      <c r="K960" s="15" t="s">
        <v>299</v>
      </c>
      <c r="L960" s="27">
        <v>34</v>
      </c>
      <c r="M960" s="28">
        <v>17</v>
      </c>
      <c r="N960" s="28">
        <v>67</v>
      </c>
      <c r="O960" s="29" t="s">
        <v>433</v>
      </c>
      <c r="P960" s="16">
        <v>67</v>
      </c>
      <c r="Q960" s="16">
        <v>97</v>
      </c>
      <c r="R960" s="15" t="s">
        <v>229</v>
      </c>
      <c r="S960" s="16">
        <v>45</v>
      </c>
      <c r="T960" s="15" t="s">
        <v>215</v>
      </c>
      <c r="U960">
        <f t="shared" si="14"/>
        <v>5.9341333333333326</v>
      </c>
    </row>
    <row r="961" spans="1:21" x14ac:dyDescent="0.3">
      <c r="A961" s="14">
        <v>42604</v>
      </c>
      <c r="B961" s="15" t="s">
        <v>45</v>
      </c>
      <c r="C961" s="15" t="s">
        <v>46</v>
      </c>
      <c r="D961" s="15" t="s">
        <v>47</v>
      </c>
      <c r="E961" s="16">
        <v>170</v>
      </c>
      <c r="F961" s="17">
        <v>247</v>
      </c>
      <c r="G961" s="17">
        <v>0</v>
      </c>
      <c r="H961" s="17">
        <v>136</v>
      </c>
      <c r="I961" s="15" t="s">
        <v>803</v>
      </c>
      <c r="J961" s="17">
        <v>358</v>
      </c>
      <c r="K961" s="15" t="s">
        <v>154</v>
      </c>
      <c r="L961" s="29" t="s">
        <v>218</v>
      </c>
      <c r="M961" s="28">
        <v>11</v>
      </c>
      <c r="N961" s="28">
        <v>50</v>
      </c>
      <c r="O961" s="29" t="s">
        <v>117</v>
      </c>
      <c r="P961" s="16">
        <v>62</v>
      </c>
      <c r="Q961" s="16">
        <v>100</v>
      </c>
      <c r="R961" s="15" t="s">
        <v>280</v>
      </c>
      <c r="S961" s="16">
        <v>33</v>
      </c>
      <c r="T961" s="15" t="s">
        <v>89</v>
      </c>
      <c r="U961">
        <f t="shared" si="14"/>
        <v>0.52359999999999995</v>
      </c>
    </row>
    <row r="962" spans="1:21" x14ac:dyDescent="0.3">
      <c r="A962" s="14">
        <v>42605</v>
      </c>
      <c r="B962" s="15" t="s">
        <v>45</v>
      </c>
      <c r="C962" s="15" t="s">
        <v>46</v>
      </c>
      <c r="D962" s="15" t="s">
        <v>47</v>
      </c>
      <c r="E962" s="16">
        <v>170</v>
      </c>
      <c r="F962" s="17">
        <v>238</v>
      </c>
      <c r="G962" s="17">
        <v>0</v>
      </c>
      <c r="H962" s="17">
        <v>168</v>
      </c>
      <c r="I962" s="15" t="s">
        <v>827</v>
      </c>
      <c r="J962" s="17">
        <v>308</v>
      </c>
      <c r="K962" s="15" t="s">
        <v>512</v>
      </c>
      <c r="L962" s="27">
        <v>36</v>
      </c>
      <c r="M962" s="28">
        <v>14</v>
      </c>
      <c r="N962" s="28">
        <v>64</v>
      </c>
      <c r="O962" s="29" t="s">
        <v>50</v>
      </c>
      <c r="P962" s="16">
        <v>64</v>
      </c>
      <c r="Q962" s="16">
        <v>93</v>
      </c>
      <c r="R962" s="15" t="s">
        <v>51</v>
      </c>
      <c r="S962" s="16">
        <v>42</v>
      </c>
      <c r="T962" s="15" t="s">
        <v>81</v>
      </c>
      <c r="U962">
        <f t="shared" si="14"/>
        <v>6.2831999999999999</v>
      </c>
    </row>
    <row r="963" spans="1:21" x14ac:dyDescent="0.3">
      <c r="A963" s="14">
        <v>42606</v>
      </c>
      <c r="B963" s="15" t="s">
        <v>45</v>
      </c>
      <c r="C963" s="15" t="s">
        <v>46</v>
      </c>
      <c r="D963" s="15" t="s">
        <v>47</v>
      </c>
      <c r="E963" s="16">
        <v>170</v>
      </c>
      <c r="F963" s="17">
        <v>241</v>
      </c>
      <c r="G963" s="17">
        <v>24</v>
      </c>
      <c r="H963" s="17">
        <v>177</v>
      </c>
      <c r="I963" s="15" t="s">
        <v>115</v>
      </c>
      <c r="J963" s="17">
        <v>305</v>
      </c>
      <c r="K963" s="15" t="s">
        <v>727</v>
      </c>
      <c r="L963" s="27">
        <v>26</v>
      </c>
      <c r="M963" s="28">
        <v>14</v>
      </c>
      <c r="N963" s="28">
        <v>94</v>
      </c>
      <c r="O963" s="29" t="s">
        <v>133</v>
      </c>
      <c r="P963" s="16">
        <v>81</v>
      </c>
      <c r="Q963" s="16">
        <v>98</v>
      </c>
      <c r="R963" s="15" t="s">
        <v>249</v>
      </c>
      <c r="S963" s="16">
        <v>52</v>
      </c>
      <c r="T963" s="15" t="s">
        <v>186</v>
      </c>
      <c r="U963">
        <f t="shared" si="14"/>
        <v>4.5378666666666669</v>
      </c>
    </row>
    <row r="964" spans="1:21" x14ac:dyDescent="0.3">
      <c r="A964" s="14">
        <v>42607</v>
      </c>
      <c r="B964" s="15" t="s">
        <v>45</v>
      </c>
      <c r="C964" s="15" t="s">
        <v>46</v>
      </c>
      <c r="D964" s="15" t="s">
        <v>47</v>
      </c>
      <c r="E964" s="16">
        <v>170</v>
      </c>
      <c r="F964" s="17">
        <v>240</v>
      </c>
      <c r="G964" s="17">
        <v>82</v>
      </c>
      <c r="H964" s="17">
        <v>189</v>
      </c>
      <c r="I964" s="15" t="s">
        <v>461</v>
      </c>
      <c r="J964" s="17">
        <v>290</v>
      </c>
      <c r="K964" s="15" t="s">
        <v>684</v>
      </c>
      <c r="L964" s="29" t="s">
        <v>116</v>
      </c>
      <c r="M964" s="28">
        <v>22</v>
      </c>
      <c r="N964" s="28">
        <v>75</v>
      </c>
      <c r="O964" s="29" t="s">
        <v>215</v>
      </c>
      <c r="P964" s="16">
        <v>79</v>
      </c>
      <c r="Q964" s="16">
        <v>99</v>
      </c>
      <c r="R964" s="15" t="s">
        <v>51</v>
      </c>
      <c r="S964" s="16">
        <v>61</v>
      </c>
      <c r="T964" s="15" t="s">
        <v>81</v>
      </c>
      <c r="U964">
        <f t="shared" ref="U964:U1027" si="15">L964*$V$3/$V$5*$V$4</f>
        <v>0.69813333333333338</v>
      </c>
    </row>
    <row r="965" spans="1:21" x14ac:dyDescent="0.3">
      <c r="A965" s="14">
        <v>42608</v>
      </c>
      <c r="B965" s="15" t="s">
        <v>45</v>
      </c>
      <c r="C965" s="15" t="s">
        <v>46</v>
      </c>
      <c r="D965" s="15" t="s">
        <v>47</v>
      </c>
      <c r="E965" s="16">
        <v>170</v>
      </c>
      <c r="F965" s="17">
        <v>218</v>
      </c>
      <c r="G965" s="17">
        <v>8</v>
      </c>
      <c r="H965" s="17">
        <v>197</v>
      </c>
      <c r="I965" s="15" t="s">
        <v>253</v>
      </c>
      <c r="J965" s="17">
        <v>240</v>
      </c>
      <c r="K965" s="15" t="s">
        <v>535</v>
      </c>
      <c r="L965" s="29" t="s">
        <v>533</v>
      </c>
      <c r="M965" s="28">
        <v>11</v>
      </c>
      <c r="N965" s="28">
        <v>50</v>
      </c>
      <c r="O965" s="29" t="s">
        <v>280</v>
      </c>
      <c r="P965" s="16">
        <v>91</v>
      </c>
      <c r="Q965" s="16">
        <v>98</v>
      </c>
      <c r="R965" s="15" t="s">
        <v>51</v>
      </c>
      <c r="S965" s="16">
        <v>78</v>
      </c>
      <c r="T965" s="15" t="s">
        <v>201</v>
      </c>
      <c r="U965">
        <f t="shared" si="15"/>
        <v>1.2217333333333333</v>
      </c>
    </row>
    <row r="966" spans="1:21" x14ac:dyDescent="0.3">
      <c r="A966" s="14">
        <v>42609</v>
      </c>
      <c r="B966" s="15" t="s">
        <v>45</v>
      </c>
      <c r="C966" s="15" t="s">
        <v>46</v>
      </c>
      <c r="D966" s="15" t="s">
        <v>47</v>
      </c>
      <c r="E966" s="16">
        <v>170</v>
      </c>
      <c r="F966" s="17">
        <v>220</v>
      </c>
      <c r="G966" s="17">
        <v>2</v>
      </c>
      <c r="H966" s="17">
        <v>165</v>
      </c>
      <c r="I966" s="15" t="s">
        <v>683</v>
      </c>
      <c r="J966" s="17">
        <v>275</v>
      </c>
      <c r="K966" s="15" t="s">
        <v>445</v>
      </c>
      <c r="L966" s="27">
        <v>33</v>
      </c>
      <c r="M966" s="28">
        <v>11</v>
      </c>
      <c r="N966" s="28">
        <v>75</v>
      </c>
      <c r="O966" s="29" t="s">
        <v>139</v>
      </c>
      <c r="P966" s="16">
        <v>83</v>
      </c>
      <c r="Q966" s="16">
        <v>98</v>
      </c>
      <c r="R966" s="15" t="s">
        <v>301</v>
      </c>
      <c r="S966" s="16">
        <v>66</v>
      </c>
      <c r="T966" s="15" t="s">
        <v>51</v>
      </c>
      <c r="U966">
        <f t="shared" si="15"/>
        <v>5.7596000000000007</v>
      </c>
    </row>
    <row r="967" spans="1:21" x14ac:dyDescent="0.3">
      <c r="A967" s="14">
        <v>42610</v>
      </c>
      <c r="B967" s="15" t="s">
        <v>45</v>
      </c>
      <c r="C967" s="15" t="s">
        <v>46</v>
      </c>
      <c r="D967" s="15" t="s">
        <v>47</v>
      </c>
      <c r="E967" s="16">
        <v>170</v>
      </c>
      <c r="F967" s="17">
        <v>192</v>
      </c>
      <c r="G967" s="17">
        <v>4</v>
      </c>
      <c r="H967" s="17">
        <v>164</v>
      </c>
      <c r="I967" s="15" t="s">
        <v>51</v>
      </c>
      <c r="J967" s="17">
        <v>220</v>
      </c>
      <c r="K967" s="15" t="s">
        <v>417</v>
      </c>
      <c r="L967" s="27">
        <v>36</v>
      </c>
      <c r="M967" s="28">
        <v>6</v>
      </c>
      <c r="N967" s="28">
        <v>39</v>
      </c>
      <c r="O967" s="29" t="s">
        <v>750</v>
      </c>
      <c r="P967" s="16">
        <v>86</v>
      </c>
      <c r="Q967" s="16">
        <v>98</v>
      </c>
      <c r="R967" s="15" t="s">
        <v>51</v>
      </c>
      <c r="S967" s="16">
        <v>72</v>
      </c>
      <c r="T967" s="15" t="s">
        <v>264</v>
      </c>
      <c r="U967">
        <f t="shared" si="15"/>
        <v>6.2831999999999999</v>
      </c>
    </row>
    <row r="968" spans="1:21" x14ac:dyDescent="0.3">
      <c r="A968" s="14">
        <v>42611</v>
      </c>
      <c r="B968" s="15" t="s">
        <v>45</v>
      </c>
      <c r="C968" s="15" t="s">
        <v>46</v>
      </c>
      <c r="D968" s="15" t="s">
        <v>47</v>
      </c>
      <c r="E968" s="16">
        <v>170</v>
      </c>
      <c r="F968" s="17">
        <v>199</v>
      </c>
      <c r="G968" s="17">
        <v>0</v>
      </c>
      <c r="H968" s="17">
        <v>158</v>
      </c>
      <c r="I968" s="15" t="s">
        <v>51</v>
      </c>
      <c r="J968" s="17">
        <v>240</v>
      </c>
      <c r="K968" s="15" t="s">
        <v>568</v>
      </c>
      <c r="L968" s="29" t="s">
        <v>116</v>
      </c>
      <c r="M968" s="28">
        <v>8</v>
      </c>
      <c r="N968" s="28">
        <v>58</v>
      </c>
      <c r="O968" s="29" t="s">
        <v>213</v>
      </c>
      <c r="P968" s="16">
        <v>76</v>
      </c>
      <c r="Q968" s="16">
        <v>98</v>
      </c>
      <c r="R968" s="15" t="s">
        <v>51</v>
      </c>
      <c r="S968" s="16">
        <v>56</v>
      </c>
      <c r="T968" s="15" t="s">
        <v>139</v>
      </c>
      <c r="U968">
        <f t="shared" si="15"/>
        <v>0.69813333333333338</v>
      </c>
    </row>
    <row r="969" spans="1:21" x14ac:dyDescent="0.3">
      <c r="A969" s="14">
        <v>42612</v>
      </c>
      <c r="B969" s="15" t="s">
        <v>45</v>
      </c>
      <c r="C969" s="15" t="s">
        <v>46</v>
      </c>
      <c r="D969" s="15" t="s">
        <v>47</v>
      </c>
      <c r="E969" s="16">
        <v>170</v>
      </c>
      <c r="F969" s="17">
        <v>194</v>
      </c>
      <c r="G969" s="17">
        <v>0</v>
      </c>
      <c r="H969" s="17">
        <v>123</v>
      </c>
      <c r="I969" s="15" t="s">
        <v>437</v>
      </c>
      <c r="J969" s="17">
        <v>264</v>
      </c>
      <c r="K969" s="15" t="s">
        <v>643</v>
      </c>
      <c r="L969" s="29" t="s">
        <v>84</v>
      </c>
      <c r="M969" s="28">
        <v>11</v>
      </c>
      <c r="N969" s="28">
        <v>50</v>
      </c>
      <c r="O969" s="29" t="s">
        <v>50</v>
      </c>
      <c r="P969" s="16">
        <v>72</v>
      </c>
      <c r="Q969" s="16">
        <v>100</v>
      </c>
      <c r="R969" s="15" t="s">
        <v>74</v>
      </c>
      <c r="S969" s="16">
        <v>50</v>
      </c>
      <c r="T969" s="15" t="s">
        <v>215</v>
      </c>
      <c r="U969">
        <f t="shared" si="15"/>
        <v>0.34906666666666669</v>
      </c>
    </row>
    <row r="970" spans="1:21" x14ac:dyDescent="0.3">
      <c r="A970" s="14">
        <v>42613</v>
      </c>
      <c r="B970" s="15" t="s">
        <v>45</v>
      </c>
      <c r="C970" s="15" t="s">
        <v>46</v>
      </c>
      <c r="D970" s="15" t="s">
        <v>47</v>
      </c>
      <c r="E970" s="16">
        <v>170</v>
      </c>
      <c r="F970" s="17">
        <v>210</v>
      </c>
      <c r="G970" s="17">
        <v>0</v>
      </c>
      <c r="H970" s="17">
        <v>165</v>
      </c>
      <c r="I970" s="15" t="s">
        <v>828</v>
      </c>
      <c r="J970" s="17">
        <v>255</v>
      </c>
      <c r="K970" s="15" t="s">
        <v>324</v>
      </c>
      <c r="L970" s="29" t="s">
        <v>218</v>
      </c>
      <c r="M970" s="28">
        <v>6</v>
      </c>
      <c r="N970" s="28">
        <v>53</v>
      </c>
      <c r="O970" s="29" t="s">
        <v>61</v>
      </c>
      <c r="P970" s="16">
        <v>74</v>
      </c>
      <c r="Q970" s="16">
        <v>96</v>
      </c>
      <c r="R970" s="15" t="s">
        <v>108</v>
      </c>
      <c r="S970" s="16">
        <v>59</v>
      </c>
      <c r="T970" s="15" t="s">
        <v>121</v>
      </c>
      <c r="U970">
        <f t="shared" si="15"/>
        <v>0.52359999999999995</v>
      </c>
    </row>
    <row r="971" spans="1:21" x14ac:dyDescent="0.3">
      <c r="A971" s="14">
        <v>42614</v>
      </c>
      <c r="B971" s="15" t="s">
        <v>45</v>
      </c>
      <c r="C971" s="15" t="s">
        <v>46</v>
      </c>
      <c r="D971" s="15" t="s">
        <v>47</v>
      </c>
      <c r="E971" s="16">
        <v>170</v>
      </c>
      <c r="F971" s="15"/>
      <c r="G971" s="17">
        <v>0</v>
      </c>
      <c r="H971" s="15"/>
      <c r="I971" s="15"/>
      <c r="J971" s="15"/>
      <c r="K971" s="15"/>
      <c r="L971" s="29" t="s">
        <v>84</v>
      </c>
      <c r="M971" s="28">
        <v>11</v>
      </c>
      <c r="N971" s="28">
        <v>58</v>
      </c>
      <c r="O971" s="29" t="s">
        <v>121</v>
      </c>
      <c r="P971" s="16">
        <v>74</v>
      </c>
      <c r="Q971" s="15"/>
      <c r="R971" s="15"/>
      <c r="S971" s="15"/>
      <c r="T971" s="15"/>
      <c r="U971">
        <f t="shared" si="15"/>
        <v>0.34906666666666669</v>
      </c>
    </row>
    <row r="972" spans="1:21" x14ac:dyDescent="0.3">
      <c r="A972" s="14">
        <v>42615</v>
      </c>
      <c r="B972" s="15" t="s">
        <v>45</v>
      </c>
      <c r="C972" s="15" t="s">
        <v>46</v>
      </c>
      <c r="D972" s="15" t="s">
        <v>47</v>
      </c>
      <c r="E972" s="16">
        <v>170</v>
      </c>
      <c r="F972" s="17">
        <v>226</v>
      </c>
      <c r="G972" s="17">
        <v>0</v>
      </c>
      <c r="H972" s="17">
        <v>186</v>
      </c>
      <c r="I972" s="15" t="s">
        <v>115</v>
      </c>
      <c r="J972" s="17">
        <v>266</v>
      </c>
      <c r="K972" s="15" t="s">
        <v>538</v>
      </c>
      <c r="L972" s="29" t="s">
        <v>263</v>
      </c>
      <c r="M972" s="28">
        <v>14</v>
      </c>
      <c r="N972" s="28">
        <v>53</v>
      </c>
      <c r="O972" s="29" t="s">
        <v>433</v>
      </c>
      <c r="P972" s="16">
        <v>79</v>
      </c>
      <c r="Q972" s="16">
        <v>95</v>
      </c>
      <c r="R972" s="15" t="s">
        <v>51</v>
      </c>
      <c r="S972" s="16">
        <v>64</v>
      </c>
      <c r="T972" s="15" t="s">
        <v>52</v>
      </c>
      <c r="U972">
        <f t="shared" si="15"/>
        <v>0.17453333333333335</v>
      </c>
    </row>
    <row r="973" spans="1:21" x14ac:dyDescent="0.3">
      <c r="A973" s="14">
        <v>42616</v>
      </c>
      <c r="B973" s="15" t="s">
        <v>45</v>
      </c>
      <c r="C973" s="15" t="s">
        <v>46</v>
      </c>
      <c r="D973" s="15" t="s">
        <v>47</v>
      </c>
      <c r="E973" s="16">
        <v>170</v>
      </c>
      <c r="F973" s="17">
        <v>258</v>
      </c>
      <c r="G973" s="17">
        <v>0</v>
      </c>
      <c r="H973" s="17">
        <v>189</v>
      </c>
      <c r="I973" s="15" t="s">
        <v>100</v>
      </c>
      <c r="J973" s="17">
        <v>328</v>
      </c>
      <c r="K973" s="15" t="s">
        <v>438</v>
      </c>
      <c r="L973" s="29" t="s">
        <v>102</v>
      </c>
      <c r="M973" s="28">
        <v>11</v>
      </c>
      <c r="N973" s="28">
        <v>58</v>
      </c>
      <c r="O973" s="29" t="s">
        <v>167</v>
      </c>
      <c r="P973" s="16">
        <v>64</v>
      </c>
      <c r="Q973" s="16">
        <v>94</v>
      </c>
      <c r="R973" s="15" t="s">
        <v>51</v>
      </c>
      <c r="S973" s="16">
        <v>42</v>
      </c>
      <c r="T973" s="15" t="s">
        <v>64</v>
      </c>
      <c r="U973">
        <f t="shared" si="15"/>
        <v>0.8726666666666667</v>
      </c>
    </row>
    <row r="974" spans="1:21" x14ac:dyDescent="0.3">
      <c r="A974" s="14">
        <v>42617</v>
      </c>
      <c r="B974" s="15" t="s">
        <v>45</v>
      </c>
      <c r="C974" s="15" t="s">
        <v>46</v>
      </c>
      <c r="D974" s="15" t="s">
        <v>47</v>
      </c>
      <c r="E974" s="16">
        <v>170</v>
      </c>
      <c r="F974" s="17">
        <v>236</v>
      </c>
      <c r="G974" s="17">
        <v>0</v>
      </c>
      <c r="H974" s="17">
        <v>164</v>
      </c>
      <c r="I974" s="15" t="s">
        <v>682</v>
      </c>
      <c r="J974" s="17">
        <v>307</v>
      </c>
      <c r="K974" s="15" t="s">
        <v>135</v>
      </c>
      <c r="L974" s="27">
        <v>27</v>
      </c>
      <c r="M974" s="28">
        <v>14</v>
      </c>
      <c r="N974" s="28">
        <v>53</v>
      </c>
      <c r="O974" s="29" t="s">
        <v>52</v>
      </c>
      <c r="P974" s="16">
        <v>71</v>
      </c>
      <c r="Q974" s="16">
        <v>98</v>
      </c>
      <c r="R974" s="15" t="s">
        <v>51</v>
      </c>
      <c r="S974" s="16">
        <v>51</v>
      </c>
      <c r="T974" s="15" t="s">
        <v>167</v>
      </c>
      <c r="U974">
        <f t="shared" si="15"/>
        <v>4.7123999999999997</v>
      </c>
    </row>
    <row r="975" spans="1:21" x14ac:dyDescent="0.3">
      <c r="A975" s="14">
        <v>42618</v>
      </c>
      <c r="B975" s="15" t="s">
        <v>45</v>
      </c>
      <c r="C975" s="15" t="s">
        <v>46</v>
      </c>
      <c r="D975" s="15" t="s">
        <v>47</v>
      </c>
      <c r="E975" s="16">
        <v>170</v>
      </c>
      <c r="F975" s="17">
        <v>224</v>
      </c>
      <c r="G975" s="17">
        <v>0</v>
      </c>
      <c r="H975" s="17">
        <v>152</v>
      </c>
      <c r="I975" s="15" t="s">
        <v>51</v>
      </c>
      <c r="J975" s="17">
        <v>295</v>
      </c>
      <c r="K975" s="15" t="s">
        <v>299</v>
      </c>
      <c r="L975" s="29" t="s">
        <v>116</v>
      </c>
      <c r="M975" s="28">
        <v>19</v>
      </c>
      <c r="N975" s="28">
        <v>58</v>
      </c>
      <c r="O975" s="29" t="s">
        <v>113</v>
      </c>
      <c r="P975" s="16">
        <v>72</v>
      </c>
      <c r="Q975" s="16">
        <v>98</v>
      </c>
      <c r="R975" s="15" t="s">
        <v>232</v>
      </c>
      <c r="S975" s="16">
        <v>48</v>
      </c>
      <c r="T975" s="15" t="s">
        <v>206</v>
      </c>
      <c r="U975">
        <f t="shared" si="15"/>
        <v>0.69813333333333338</v>
      </c>
    </row>
    <row r="976" spans="1:21" x14ac:dyDescent="0.3">
      <c r="A976" s="14">
        <v>42619</v>
      </c>
      <c r="B976" s="15" t="s">
        <v>45</v>
      </c>
      <c r="C976" s="15" t="s">
        <v>46</v>
      </c>
      <c r="D976" s="15" t="s">
        <v>47</v>
      </c>
      <c r="E976" s="16">
        <v>170</v>
      </c>
      <c r="F976" s="17">
        <v>254</v>
      </c>
      <c r="G976" s="17">
        <v>0</v>
      </c>
      <c r="H976" s="17">
        <v>161</v>
      </c>
      <c r="I976" s="15" t="s">
        <v>465</v>
      </c>
      <c r="J976" s="17">
        <v>348</v>
      </c>
      <c r="K976" s="15" t="s">
        <v>158</v>
      </c>
      <c r="L976" s="29" t="s">
        <v>263</v>
      </c>
      <c r="M976" s="28">
        <v>8</v>
      </c>
      <c r="N976" s="28">
        <v>53</v>
      </c>
      <c r="O976" s="29" t="s">
        <v>128</v>
      </c>
      <c r="P976" s="16">
        <v>67</v>
      </c>
      <c r="Q976" s="16">
        <v>98</v>
      </c>
      <c r="R976" s="15" t="s">
        <v>51</v>
      </c>
      <c r="S976" s="16">
        <v>40</v>
      </c>
      <c r="T976" s="15" t="s">
        <v>158</v>
      </c>
      <c r="U976">
        <f t="shared" si="15"/>
        <v>0.17453333333333335</v>
      </c>
    </row>
    <row r="977" spans="1:21" x14ac:dyDescent="0.3">
      <c r="A977" s="14">
        <v>42620</v>
      </c>
      <c r="B977" s="15" t="s">
        <v>45</v>
      </c>
      <c r="C977" s="15" t="s">
        <v>46</v>
      </c>
      <c r="D977" s="15" t="s">
        <v>47</v>
      </c>
      <c r="E977" s="16">
        <v>170</v>
      </c>
      <c r="F977" s="17">
        <v>232</v>
      </c>
      <c r="G977" s="17">
        <v>66</v>
      </c>
      <c r="H977" s="17">
        <v>173</v>
      </c>
      <c r="I977" s="15" t="s">
        <v>504</v>
      </c>
      <c r="J977" s="17">
        <v>291</v>
      </c>
      <c r="K977" s="15" t="s">
        <v>829</v>
      </c>
      <c r="L977" s="29" t="s">
        <v>116</v>
      </c>
      <c r="M977" s="28">
        <v>17</v>
      </c>
      <c r="N977" s="28">
        <v>81</v>
      </c>
      <c r="O977" s="29" t="s">
        <v>146</v>
      </c>
      <c r="P977" s="16">
        <v>72</v>
      </c>
      <c r="Q977" s="16">
        <v>98</v>
      </c>
      <c r="R977" s="15" t="s">
        <v>177</v>
      </c>
      <c r="S977" s="16">
        <v>49</v>
      </c>
      <c r="T977" s="15" t="s">
        <v>352</v>
      </c>
      <c r="U977">
        <f t="shared" si="15"/>
        <v>0.69813333333333338</v>
      </c>
    </row>
    <row r="978" spans="1:21" x14ac:dyDescent="0.3">
      <c r="A978" s="14">
        <v>42621</v>
      </c>
      <c r="B978" s="15" t="s">
        <v>45</v>
      </c>
      <c r="C978" s="15" t="s">
        <v>46</v>
      </c>
      <c r="D978" s="15" t="s">
        <v>47</v>
      </c>
      <c r="E978" s="16">
        <v>170</v>
      </c>
      <c r="F978" s="17">
        <v>177</v>
      </c>
      <c r="G978" s="17">
        <v>2</v>
      </c>
      <c r="H978" s="17">
        <v>153</v>
      </c>
      <c r="I978" s="15" t="s">
        <v>394</v>
      </c>
      <c r="J978" s="17">
        <v>201</v>
      </c>
      <c r="K978" s="15" t="s">
        <v>512</v>
      </c>
      <c r="L978" s="29" t="s">
        <v>116</v>
      </c>
      <c r="M978" s="28">
        <v>8</v>
      </c>
      <c r="N978" s="28">
        <v>47</v>
      </c>
      <c r="O978" s="29" t="s">
        <v>91</v>
      </c>
      <c r="P978" s="16">
        <v>85</v>
      </c>
      <c r="Q978" s="16">
        <v>98</v>
      </c>
      <c r="R978" s="15" t="s">
        <v>51</v>
      </c>
      <c r="S978" s="16">
        <v>70</v>
      </c>
      <c r="T978" s="15" t="s">
        <v>206</v>
      </c>
      <c r="U978">
        <f t="shared" si="15"/>
        <v>0.69813333333333338</v>
      </c>
    </row>
    <row r="979" spans="1:21" x14ac:dyDescent="0.3">
      <c r="A979" s="14">
        <v>42622</v>
      </c>
      <c r="B979" s="15" t="s">
        <v>45</v>
      </c>
      <c r="C979" s="15" t="s">
        <v>46</v>
      </c>
      <c r="D979" s="15" t="s">
        <v>47</v>
      </c>
      <c r="E979" s="16">
        <v>170</v>
      </c>
      <c r="F979" s="17">
        <v>204</v>
      </c>
      <c r="G979" s="17">
        <v>0</v>
      </c>
      <c r="H979" s="17">
        <v>146</v>
      </c>
      <c r="I979" s="15" t="s">
        <v>199</v>
      </c>
      <c r="J979" s="17">
        <v>263</v>
      </c>
      <c r="K979" s="15" t="s">
        <v>135</v>
      </c>
      <c r="L979" s="29" t="s">
        <v>84</v>
      </c>
      <c r="M979" s="28">
        <v>6</v>
      </c>
      <c r="N979" s="28">
        <v>75</v>
      </c>
      <c r="O979" s="29" t="s">
        <v>164</v>
      </c>
      <c r="P979" s="16">
        <v>69</v>
      </c>
      <c r="Q979" s="16">
        <v>97</v>
      </c>
      <c r="R979" s="15" t="s">
        <v>51</v>
      </c>
      <c r="S979" s="16">
        <v>48</v>
      </c>
      <c r="T979" s="15" t="s">
        <v>135</v>
      </c>
      <c r="U979">
        <f t="shared" si="15"/>
        <v>0.34906666666666669</v>
      </c>
    </row>
    <row r="980" spans="1:21" x14ac:dyDescent="0.3">
      <c r="A980" s="14">
        <v>42623</v>
      </c>
      <c r="B980" s="15" t="s">
        <v>45</v>
      </c>
      <c r="C980" s="15" t="s">
        <v>46</v>
      </c>
      <c r="D980" s="15" t="s">
        <v>47</v>
      </c>
      <c r="E980" s="16">
        <v>170</v>
      </c>
      <c r="F980" s="17">
        <v>210</v>
      </c>
      <c r="G980" s="17">
        <v>0</v>
      </c>
      <c r="H980" s="17">
        <v>128</v>
      </c>
      <c r="I980" s="15" t="s">
        <v>341</v>
      </c>
      <c r="J980" s="17">
        <v>291</v>
      </c>
      <c r="K980" s="15" t="s">
        <v>544</v>
      </c>
      <c r="L980" s="29" t="s">
        <v>218</v>
      </c>
      <c r="M980" s="28">
        <v>11</v>
      </c>
      <c r="N980" s="28">
        <v>75</v>
      </c>
      <c r="O980" s="29" t="s">
        <v>135</v>
      </c>
      <c r="P980" s="16">
        <v>71</v>
      </c>
      <c r="Q980" s="16">
        <v>98</v>
      </c>
      <c r="R980" s="15" t="s">
        <v>51</v>
      </c>
      <c r="S980" s="16">
        <v>41</v>
      </c>
      <c r="T980" s="15" t="s">
        <v>71</v>
      </c>
      <c r="U980">
        <f t="shared" si="15"/>
        <v>0.52359999999999995</v>
      </c>
    </row>
    <row r="981" spans="1:21" x14ac:dyDescent="0.3">
      <c r="A981" s="14">
        <v>42624</v>
      </c>
      <c r="B981" s="15" t="s">
        <v>45</v>
      </c>
      <c r="C981" s="15" t="s">
        <v>46</v>
      </c>
      <c r="D981" s="15" t="s">
        <v>47</v>
      </c>
      <c r="E981" s="16">
        <v>170</v>
      </c>
      <c r="F981" s="17">
        <v>218</v>
      </c>
      <c r="G981" s="17">
        <v>0</v>
      </c>
      <c r="H981" s="17">
        <v>153</v>
      </c>
      <c r="I981" s="15" t="s">
        <v>677</v>
      </c>
      <c r="J981" s="17">
        <v>282</v>
      </c>
      <c r="K981" s="15" t="s">
        <v>535</v>
      </c>
      <c r="L981" s="29" t="s">
        <v>116</v>
      </c>
      <c r="M981" s="28">
        <v>11</v>
      </c>
      <c r="N981" s="28">
        <v>58</v>
      </c>
      <c r="O981" s="29" t="s">
        <v>307</v>
      </c>
      <c r="P981" s="16">
        <v>68</v>
      </c>
      <c r="Q981" s="16">
        <v>95</v>
      </c>
      <c r="R981" s="15" t="s">
        <v>249</v>
      </c>
      <c r="S981" s="16">
        <v>52</v>
      </c>
      <c r="T981" s="15" t="s">
        <v>215</v>
      </c>
      <c r="U981">
        <f t="shared" si="15"/>
        <v>0.69813333333333338</v>
      </c>
    </row>
    <row r="982" spans="1:21" x14ac:dyDescent="0.3">
      <c r="A982" s="14">
        <v>42625</v>
      </c>
      <c r="B982" s="15" t="s">
        <v>45</v>
      </c>
      <c r="C982" s="15" t="s">
        <v>46</v>
      </c>
      <c r="D982" s="15" t="s">
        <v>47</v>
      </c>
      <c r="E982" s="16">
        <v>170</v>
      </c>
      <c r="F982" s="17">
        <v>228</v>
      </c>
      <c r="G982" s="17">
        <v>0</v>
      </c>
      <c r="H982" s="17">
        <v>157</v>
      </c>
      <c r="I982" s="15" t="s">
        <v>652</v>
      </c>
      <c r="J982" s="17">
        <v>298</v>
      </c>
      <c r="K982" s="15" t="s">
        <v>512</v>
      </c>
      <c r="L982" s="27">
        <v>34</v>
      </c>
      <c r="M982" s="28">
        <v>14</v>
      </c>
      <c r="N982" s="28">
        <v>72</v>
      </c>
      <c r="O982" s="29" t="s">
        <v>64</v>
      </c>
      <c r="P982" s="16">
        <v>73</v>
      </c>
      <c r="Q982" s="16">
        <v>98</v>
      </c>
      <c r="R982" s="15" t="s">
        <v>51</v>
      </c>
      <c r="S982" s="16">
        <v>49</v>
      </c>
      <c r="T982" s="15" t="s">
        <v>121</v>
      </c>
      <c r="U982">
        <f t="shared" si="15"/>
        <v>5.9341333333333326</v>
      </c>
    </row>
    <row r="983" spans="1:21" x14ac:dyDescent="0.3">
      <c r="A983" s="14">
        <v>42626</v>
      </c>
      <c r="B983" s="15" t="s">
        <v>45</v>
      </c>
      <c r="C983" s="15" t="s">
        <v>46</v>
      </c>
      <c r="D983" s="15" t="s">
        <v>47</v>
      </c>
      <c r="E983" s="16">
        <v>170</v>
      </c>
      <c r="F983" s="17">
        <v>158</v>
      </c>
      <c r="G983" s="17">
        <v>150</v>
      </c>
      <c r="H983" s="17">
        <v>128</v>
      </c>
      <c r="I983" s="15" t="s">
        <v>51</v>
      </c>
      <c r="J983" s="17">
        <v>189</v>
      </c>
      <c r="K983" s="15" t="s">
        <v>320</v>
      </c>
      <c r="L983" s="27">
        <v>26</v>
      </c>
      <c r="M983" s="28">
        <v>8</v>
      </c>
      <c r="N983" s="28">
        <v>64</v>
      </c>
      <c r="O983" s="29" t="s">
        <v>61</v>
      </c>
      <c r="P983" s="16">
        <v>90</v>
      </c>
      <c r="Q983" s="16">
        <v>98</v>
      </c>
      <c r="R983" s="15" t="s">
        <v>51</v>
      </c>
      <c r="S983" s="16">
        <v>71</v>
      </c>
      <c r="T983" s="15" t="s">
        <v>167</v>
      </c>
      <c r="U983">
        <f t="shared" si="15"/>
        <v>4.5378666666666669</v>
      </c>
    </row>
    <row r="984" spans="1:21" x14ac:dyDescent="0.3">
      <c r="A984" s="14">
        <v>42627</v>
      </c>
      <c r="B984" s="15" t="s">
        <v>45</v>
      </c>
      <c r="C984" s="15" t="s">
        <v>46</v>
      </c>
      <c r="D984" s="15" t="s">
        <v>47</v>
      </c>
      <c r="E984" s="16">
        <v>170</v>
      </c>
      <c r="F984" s="17">
        <v>146</v>
      </c>
      <c r="G984" s="17">
        <v>8</v>
      </c>
      <c r="H984" s="17">
        <v>118</v>
      </c>
      <c r="I984" s="15" t="s">
        <v>830</v>
      </c>
      <c r="J984" s="17">
        <v>174</v>
      </c>
      <c r="K984" s="15" t="s">
        <v>150</v>
      </c>
      <c r="L984" s="29" t="s">
        <v>533</v>
      </c>
      <c r="M984" s="28">
        <v>11</v>
      </c>
      <c r="N984" s="28">
        <v>56</v>
      </c>
      <c r="O984" s="29" t="s">
        <v>100</v>
      </c>
      <c r="P984" s="16">
        <v>80</v>
      </c>
      <c r="Q984" s="16">
        <v>99</v>
      </c>
      <c r="R984" s="15" t="s">
        <v>184</v>
      </c>
      <c r="S984" s="16">
        <v>54</v>
      </c>
      <c r="T984" s="15" t="s">
        <v>81</v>
      </c>
      <c r="U984">
        <f t="shared" si="15"/>
        <v>1.2217333333333333</v>
      </c>
    </row>
    <row r="985" spans="1:21" x14ac:dyDescent="0.3">
      <c r="A985" s="14">
        <v>42628</v>
      </c>
      <c r="B985" s="15" t="s">
        <v>45</v>
      </c>
      <c r="C985" s="15" t="s">
        <v>46</v>
      </c>
      <c r="D985" s="15" t="s">
        <v>47</v>
      </c>
      <c r="E985" s="16">
        <v>170</v>
      </c>
      <c r="F985" s="17">
        <v>158</v>
      </c>
      <c r="G985" s="17">
        <v>398</v>
      </c>
      <c r="H985" s="17">
        <v>128</v>
      </c>
      <c r="I985" s="15" t="s">
        <v>578</v>
      </c>
      <c r="J985" s="17">
        <v>188</v>
      </c>
      <c r="K985" s="15" t="s">
        <v>618</v>
      </c>
      <c r="L985" s="27">
        <v>28</v>
      </c>
      <c r="M985" s="28">
        <v>17</v>
      </c>
      <c r="N985" s="28">
        <v>122</v>
      </c>
      <c r="O985" s="29" t="s">
        <v>163</v>
      </c>
      <c r="P985" s="16">
        <v>80</v>
      </c>
      <c r="Q985" s="16">
        <v>99</v>
      </c>
      <c r="R985" s="15" t="s">
        <v>51</v>
      </c>
      <c r="S985" s="16">
        <v>52</v>
      </c>
      <c r="T985" s="15" t="s">
        <v>229</v>
      </c>
      <c r="U985">
        <f t="shared" si="15"/>
        <v>4.8869333333333334</v>
      </c>
    </row>
    <row r="986" spans="1:21" x14ac:dyDescent="0.3">
      <c r="A986" s="14">
        <v>42629</v>
      </c>
      <c r="B986" s="15" t="s">
        <v>45</v>
      </c>
      <c r="C986" s="15" t="s">
        <v>46</v>
      </c>
      <c r="D986" s="15" t="s">
        <v>47</v>
      </c>
      <c r="E986" s="16">
        <v>170</v>
      </c>
      <c r="F986" s="17">
        <v>174</v>
      </c>
      <c r="G986" s="17">
        <v>28</v>
      </c>
      <c r="H986" s="17">
        <v>142</v>
      </c>
      <c r="I986" s="15" t="s">
        <v>51</v>
      </c>
      <c r="J986" s="17">
        <v>207</v>
      </c>
      <c r="K986" s="15" t="s">
        <v>417</v>
      </c>
      <c r="L986" s="27">
        <v>25</v>
      </c>
      <c r="M986" s="28">
        <v>11</v>
      </c>
      <c r="N986" s="28">
        <v>75</v>
      </c>
      <c r="O986" s="29" t="s">
        <v>129</v>
      </c>
      <c r="P986" s="16">
        <v>91</v>
      </c>
      <c r="Q986" s="16">
        <v>100</v>
      </c>
      <c r="R986" s="15" t="s">
        <v>51</v>
      </c>
      <c r="S986" s="16">
        <v>65</v>
      </c>
      <c r="T986" s="15" t="s">
        <v>264</v>
      </c>
      <c r="U986">
        <f t="shared" si="15"/>
        <v>4.3633333333333333</v>
      </c>
    </row>
    <row r="987" spans="1:21" x14ac:dyDescent="0.3">
      <c r="A987" s="14">
        <v>42630</v>
      </c>
      <c r="B987" s="15" t="s">
        <v>45</v>
      </c>
      <c r="C987" s="15" t="s">
        <v>46</v>
      </c>
      <c r="D987" s="15" t="s">
        <v>47</v>
      </c>
      <c r="E987" s="16">
        <v>170</v>
      </c>
      <c r="F987" s="17">
        <v>160</v>
      </c>
      <c r="G987" s="17">
        <v>0</v>
      </c>
      <c r="H987" s="17">
        <v>127</v>
      </c>
      <c r="I987" s="15" t="s">
        <v>453</v>
      </c>
      <c r="J987" s="17">
        <v>194</v>
      </c>
      <c r="K987" s="15" t="s">
        <v>459</v>
      </c>
      <c r="L987" s="29" t="s">
        <v>116</v>
      </c>
      <c r="M987" s="28">
        <v>8</v>
      </c>
      <c r="N987" s="28">
        <v>50</v>
      </c>
      <c r="O987" s="29" t="s">
        <v>133</v>
      </c>
      <c r="P987" s="16">
        <v>82</v>
      </c>
      <c r="Q987" s="16">
        <v>100</v>
      </c>
      <c r="R987" s="15" t="s">
        <v>51</v>
      </c>
      <c r="S987" s="16">
        <v>62</v>
      </c>
      <c r="T987" s="15" t="s">
        <v>50</v>
      </c>
      <c r="U987">
        <f t="shared" si="15"/>
        <v>0.69813333333333338</v>
      </c>
    </row>
    <row r="988" spans="1:21" x14ac:dyDescent="0.3">
      <c r="A988" s="14">
        <v>42631</v>
      </c>
      <c r="B988" s="15" t="s">
        <v>45</v>
      </c>
      <c r="C988" s="15" t="s">
        <v>46</v>
      </c>
      <c r="D988" s="15" t="s">
        <v>47</v>
      </c>
      <c r="E988" s="16">
        <v>170</v>
      </c>
      <c r="F988" s="17">
        <v>172</v>
      </c>
      <c r="G988" s="17">
        <v>0</v>
      </c>
      <c r="H988" s="17">
        <v>114</v>
      </c>
      <c r="I988" s="15" t="s">
        <v>207</v>
      </c>
      <c r="J988" s="17">
        <v>231</v>
      </c>
      <c r="K988" s="15" t="s">
        <v>493</v>
      </c>
      <c r="L988" s="27">
        <v>36</v>
      </c>
      <c r="M988" s="28">
        <v>8</v>
      </c>
      <c r="N988" s="28">
        <v>61</v>
      </c>
      <c r="O988" s="29" t="s">
        <v>146</v>
      </c>
      <c r="P988" s="16">
        <v>73</v>
      </c>
      <c r="Q988" s="16">
        <v>100</v>
      </c>
      <c r="R988" s="15" t="s">
        <v>51</v>
      </c>
      <c r="S988" s="16">
        <v>49</v>
      </c>
      <c r="T988" s="15" t="s">
        <v>91</v>
      </c>
      <c r="U988">
        <f t="shared" si="15"/>
        <v>6.2831999999999999</v>
      </c>
    </row>
    <row r="989" spans="1:21" x14ac:dyDescent="0.3">
      <c r="A989" s="14">
        <v>42632</v>
      </c>
      <c r="B989" s="15" t="s">
        <v>45</v>
      </c>
      <c r="C989" s="15" t="s">
        <v>46</v>
      </c>
      <c r="D989" s="15" t="s">
        <v>47</v>
      </c>
      <c r="E989" s="16">
        <v>170</v>
      </c>
      <c r="F989" s="17">
        <v>173</v>
      </c>
      <c r="G989" s="17">
        <v>0</v>
      </c>
      <c r="H989" s="17">
        <v>119</v>
      </c>
      <c r="I989" s="15" t="s">
        <v>279</v>
      </c>
      <c r="J989" s="17">
        <v>227</v>
      </c>
      <c r="K989" s="15" t="s">
        <v>51</v>
      </c>
      <c r="L989" s="27">
        <v>34</v>
      </c>
      <c r="M989" s="28">
        <v>8</v>
      </c>
      <c r="N989" s="28">
        <v>50</v>
      </c>
      <c r="O989" s="29" t="s">
        <v>250</v>
      </c>
      <c r="P989" s="16">
        <v>76</v>
      </c>
      <c r="Q989" s="16">
        <v>99</v>
      </c>
      <c r="R989" s="15" t="s">
        <v>51</v>
      </c>
      <c r="S989" s="16">
        <v>53</v>
      </c>
      <c r="T989" s="15" t="s">
        <v>89</v>
      </c>
      <c r="U989">
        <f t="shared" si="15"/>
        <v>5.9341333333333326</v>
      </c>
    </row>
    <row r="990" spans="1:21" x14ac:dyDescent="0.3">
      <c r="A990" s="14">
        <v>42633</v>
      </c>
      <c r="B990" s="15" t="s">
        <v>45</v>
      </c>
      <c r="C990" s="15" t="s">
        <v>46</v>
      </c>
      <c r="D990" s="15" t="s">
        <v>47</v>
      </c>
      <c r="E990" s="16">
        <v>170</v>
      </c>
      <c r="F990" s="17">
        <v>184</v>
      </c>
      <c r="G990" s="17">
        <v>0</v>
      </c>
      <c r="H990" s="17">
        <v>151</v>
      </c>
      <c r="I990" s="15" t="s">
        <v>480</v>
      </c>
      <c r="J990" s="17">
        <v>216</v>
      </c>
      <c r="K990" s="15" t="s">
        <v>340</v>
      </c>
      <c r="L990" s="29" t="s">
        <v>116</v>
      </c>
      <c r="M990" s="28">
        <v>8</v>
      </c>
      <c r="N990" s="28">
        <v>50</v>
      </c>
      <c r="O990" s="29" t="s">
        <v>71</v>
      </c>
      <c r="P990" s="16">
        <v>78</v>
      </c>
      <c r="Q990" s="16">
        <v>95</v>
      </c>
      <c r="R990" s="15" t="s">
        <v>51</v>
      </c>
      <c r="S990" s="16">
        <v>58</v>
      </c>
      <c r="T990" s="15" t="s">
        <v>179</v>
      </c>
      <c r="U990">
        <f t="shared" si="15"/>
        <v>0.69813333333333338</v>
      </c>
    </row>
    <row r="991" spans="1:21" x14ac:dyDescent="0.3">
      <c r="A991" s="14">
        <v>42634</v>
      </c>
      <c r="B991" s="15" t="s">
        <v>45</v>
      </c>
      <c r="C991" s="15" t="s">
        <v>46</v>
      </c>
      <c r="D991" s="15" t="s">
        <v>47</v>
      </c>
      <c r="E991" s="16">
        <v>170</v>
      </c>
      <c r="F991" s="17">
        <v>178</v>
      </c>
      <c r="G991" s="17">
        <v>0</v>
      </c>
      <c r="H991" s="17">
        <v>139</v>
      </c>
      <c r="I991" s="15" t="s">
        <v>831</v>
      </c>
      <c r="J991" s="17">
        <v>218</v>
      </c>
      <c r="K991" s="15" t="s">
        <v>281</v>
      </c>
      <c r="L991" s="27" t="s">
        <v>1194</v>
      </c>
      <c r="M991" s="28">
        <v>11</v>
      </c>
      <c r="N991" s="28">
        <v>39</v>
      </c>
      <c r="O991" s="29" t="s">
        <v>51</v>
      </c>
      <c r="P991" s="16">
        <v>78</v>
      </c>
      <c r="Q991" s="16">
        <v>97</v>
      </c>
      <c r="R991" s="15" t="s">
        <v>174</v>
      </c>
      <c r="S991" s="16">
        <v>64</v>
      </c>
      <c r="T991" s="15" t="s">
        <v>206</v>
      </c>
      <c r="U991" t="e">
        <f t="shared" si="15"/>
        <v>#VALUE!</v>
      </c>
    </row>
    <row r="992" spans="1:21" x14ac:dyDescent="0.3">
      <c r="A992" s="14">
        <v>42635</v>
      </c>
      <c r="B992" s="15" t="s">
        <v>45</v>
      </c>
      <c r="C992" s="15" t="s">
        <v>46</v>
      </c>
      <c r="D992" s="15" t="s">
        <v>47</v>
      </c>
      <c r="E992" s="16">
        <v>170</v>
      </c>
      <c r="F992" s="17">
        <v>189</v>
      </c>
      <c r="G992" s="17">
        <v>0</v>
      </c>
      <c r="H992" s="17">
        <v>165</v>
      </c>
      <c r="I992" s="15" t="s">
        <v>103</v>
      </c>
      <c r="J992" s="17">
        <v>213</v>
      </c>
      <c r="K992" s="15" t="s">
        <v>73</v>
      </c>
      <c r="L992" s="27" t="s">
        <v>1194</v>
      </c>
      <c r="M992" s="28">
        <v>6</v>
      </c>
      <c r="N992" s="28">
        <v>39</v>
      </c>
      <c r="O992" s="29" t="s">
        <v>188</v>
      </c>
      <c r="P992" s="16">
        <v>82</v>
      </c>
      <c r="Q992" s="16">
        <v>95</v>
      </c>
      <c r="R992" s="15" t="s">
        <v>249</v>
      </c>
      <c r="S992" s="16">
        <v>70</v>
      </c>
      <c r="T992" s="15" t="s">
        <v>81</v>
      </c>
      <c r="U992" t="e">
        <f t="shared" si="15"/>
        <v>#VALUE!</v>
      </c>
    </row>
    <row r="993" spans="1:21" x14ac:dyDescent="0.3">
      <c r="A993" s="14">
        <v>42636</v>
      </c>
      <c r="B993" s="15" t="s">
        <v>45</v>
      </c>
      <c r="C993" s="15" t="s">
        <v>46</v>
      </c>
      <c r="D993" s="15" t="s">
        <v>47</v>
      </c>
      <c r="E993" s="16">
        <v>170</v>
      </c>
      <c r="F993" s="17">
        <v>200</v>
      </c>
      <c r="G993" s="17">
        <v>0</v>
      </c>
      <c r="H993" s="17">
        <v>145</v>
      </c>
      <c r="I993" s="15" t="s">
        <v>100</v>
      </c>
      <c r="J993" s="17">
        <v>256</v>
      </c>
      <c r="K993" s="15" t="s">
        <v>139</v>
      </c>
      <c r="L993" s="29" t="s">
        <v>401</v>
      </c>
      <c r="M993" s="28">
        <v>8</v>
      </c>
      <c r="N993" s="28">
        <v>47</v>
      </c>
      <c r="O993" s="29" t="s">
        <v>307</v>
      </c>
      <c r="P993" s="16">
        <v>78</v>
      </c>
      <c r="Q993" s="16">
        <v>98</v>
      </c>
      <c r="R993" s="15" t="s">
        <v>51</v>
      </c>
      <c r="S993" s="16">
        <v>57</v>
      </c>
      <c r="T993" s="15" t="s">
        <v>135</v>
      </c>
      <c r="U993">
        <f t="shared" si="15"/>
        <v>1.0471999999999999</v>
      </c>
    </row>
    <row r="994" spans="1:21" x14ac:dyDescent="0.3">
      <c r="A994" s="14">
        <v>42637</v>
      </c>
      <c r="B994" s="15" t="s">
        <v>45</v>
      </c>
      <c r="C994" s="15" t="s">
        <v>46</v>
      </c>
      <c r="D994" s="15" t="s">
        <v>47</v>
      </c>
      <c r="E994" s="16">
        <v>170</v>
      </c>
      <c r="F994" s="17">
        <v>190</v>
      </c>
      <c r="G994" s="17">
        <v>44</v>
      </c>
      <c r="H994" s="17">
        <v>123</v>
      </c>
      <c r="I994" s="15" t="s">
        <v>480</v>
      </c>
      <c r="J994" s="17">
        <v>258</v>
      </c>
      <c r="K994" s="15" t="s">
        <v>50</v>
      </c>
      <c r="L994" s="29" t="s">
        <v>533</v>
      </c>
      <c r="M994" s="28">
        <v>11</v>
      </c>
      <c r="N994" s="28">
        <v>61</v>
      </c>
      <c r="O994" s="29" t="s">
        <v>107</v>
      </c>
      <c r="P994" s="16">
        <v>82</v>
      </c>
      <c r="Q994" s="16">
        <v>99</v>
      </c>
      <c r="R994" s="15" t="s">
        <v>832</v>
      </c>
      <c r="S994" s="16">
        <v>62</v>
      </c>
      <c r="T994" s="15" t="s">
        <v>113</v>
      </c>
      <c r="U994">
        <f t="shared" si="15"/>
        <v>1.2217333333333333</v>
      </c>
    </row>
    <row r="995" spans="1:21" x14ac:dyDescent="0.3">
      <c r="A995" s="14">
        <v>42638</v>
      </c>
      <c r="B995" s="15" t="s">
        <v>45</v>
      </c>
      <c r="C995" s="15" t="s">
        <v>46</v>
      </c>
      <c r="D995" s="15" t="s">
        <v>47</v>
      </c>
      <c r="E995" s="16">
        <v>170</v>
      </c>
      <c r="F995" s="17">
        <v>168</v>
      </c>
      <c r="G995" s="17">
        <v>0</v>
      </c>
      <c r="H995" s="17">
        <v>127</v>
      </c>
      <c r="I995" s="15" t="s">
        <v>671</v>
      </c>
      <c r="J995" s="17">
        <v>208</v>
      </c>
      <c r="K995" s="15" t="s">
        <v>281</v>
      </c>
      <c r="L995" s="27">
        <v>32</v>
      </c>
      <c r="M995" s="28">
        <v>3</v>
      </c>
      <c r="N995" s="28">
        <v>78</v>
      </c>
      <c r="O995" s="29" t="s">
        <v>543</v>
      </c>
      <c r="P995" s="16">
        <v>79</v>
      </c>
      <c r="Q995" s="16">
        <v>99</v>
      </c>
      <c r="R995" s="15" t="s">
        <v>51</v>
      </c>
      <c r="S995" s="16">
        <v>54</v>
      </c>
      <c r="T995" s="15" t="s">
        <v>179</v>
      </c>
      <c r="U995">
        <f t="shared" si="15"/>
        <v>5.5850666666666671</v>
      </c>
    </row>
    <row r="996" spans="1:21" x14ac:dyDescent="0.3">
      <c r="A996" s="14">
        <v>42639</v>
      </c>
      <c r="B996" s="15" t="s">
        <v>45</v>
      </c>
      <c r="C996" s="15" t="s">
        <v>46</v>
      </c>
      <c r="D996" s="15" t="s">
        <v>47</v>
      </c>
      <c r="E996" s="16">
        <v>170</v>
      </c>
      <c r="F996" s="17">
        <v>166</v>
      </c>
      <c r="G996" s="17">
        <v>0</v>
      </c>
      <c r="H996" s="17">
        <v>119</v>
      </c>
      <c r="I996" s="15" t="s">
        <v>705</v>
      </c>
      <c r="J996" s="17">
        <v>213</v>
      </c>
      <c r="K996" s="15" t="s">
        <v>489</v>
      </c>
      <c r="L996" s="29" t="s">
        <v>116</v>
      </c>
      <c r="M996" s="28">
        <v>6</v>
      </c>
      <c r="N996" s="28">
        <v>56</v>
      </c>
      <c r="O996" s="29" t="s">
        <v>209</v>
      </c>
      <c r="P996" s="16">
        <v>79</v>
      </c>
      <c r="Q996" s="16">
        <v>99</v>
      </c>
      <c r="R996" s="15" t="s">
        <v>239</v>
      </c>
      <c r="S996" s="16">
        <v>62</v>
      </c>
      <c r="T996" s="15" t="s">
        <v>81</v>
      </c>
      <c r="U996">
        <f t="shared" si="15"/>
        <v>0.69813333333333338</v>
      </c>
    </row>
    <row r="997" spans="1:21" x14ac:dyDescent="0.3">
      <c r="A997" s="14">
        <v>42640</v>
      </c>
      <c r="B997" s="15" t="s">
        <v>45</v>
      </c>
      <c r="C997" s="15" t="s">
        <v>46</v>
      </c>
      <c r="D997" s="15" t="s">
        <v>47</v>
      </c>
      <c r="E997" s="16">
        <v>170</v>
      </c>
      <c r="F997" s="17">
        <v>190</v>
      </c>
      <c r="G997" s="17">
        <v>0</v>
      </c>
      <c r="H997" s="17">
        <v>141</v>
      </c>
      <c r="I997" s="15" t="s">
        <v>51</v>
      </c>
      <c r="J997" s="17">
        <v>240</v>
      </c>
      <c r="K997" s="15" t="s">
        <v>670</v>
      </c>
      <c r="L997" s="29" t="s">
        <v>116</v>
      </c>
      <c r="M997" s="28">
        <v>8</v>
      </c>
      <c r="N997" s="28">
        <v>50</v>
      </c>
      <c r="O997" s="29" t="s">
        <v>50</v>
      </c>
      <c r="P997" s="16">
        <v>81</v>
      </c>
      <c r="Q997" s="16">
        <v>99</v>
      </c>
      <c r="R997" s="15" t="s">
        <v>460</v>
      </c>
      <c r="S997" s="16">
        <v>62</v>
      </c>
      <c r="T997" s="15" t="s">
        <v>179</v>
      </c>
      <c r="U997">
        <f t="shared" si="15"/>
        <v>0.69813333333333338</v>
      </c>
    </row>
    <row r="998" spans="1:21" x14ac:dyDescent="0.3">
      <c r="A998" s="14">
        <v>42641</v>
      </c>
      <c r="B998" s="15" t="s">
        <v>45</v>
      </c>
      <c r="C998" s="15" t="s">
        <v>46</v>
      </c>
      <c r="D998" s="15" t="s">
        <v>47</v>
      </c>
      <c r="E998" s="16">
        <v>170</v>
      </c>
      <c r="F998" s="17">
        <v>214</v>
      </c>
      <c r="G998" s="17">
        <v>0</v>
      </c>
      <c r="H998" s="17">
        <v>168</v>
      </c>
      <c r="I998" s="15" t="s">
        <v>74</v>
      </c>
      <c r="J998" s="17">
        <v>260</v>
      </c>
      <c r="K998" s="15" t="s">
        <v>288</v>
      </c>
      <c r="L998" s="29" t="s">
        <v>218</v>
      </c>
      <c r="M998" s="28">
        <v>11</v>
      </c>
      <c r="N998" s="28">
        <v>50</v>
      </c>
      <c r="O998" s="29" t="s">
        <v>169</v>
      </c>
      <c r="P998" s="16">
        <v>81</v>
      </c>
      <c r="Q998" s="16">
        <v>97</v>
      </c>
      <c r="R998" s="15" t="s">
        <v>51</v>
      </c>
      <c r="S998" s="16">
        <v>60</v>
      </c>
      <c r="T998" s="15" t="s">
        <v>71</v>
      </c>
      <c r="U998">
        <f t="shared" si="15"/>
        <v>0.52359999999999995</v>
      </c>
    </row>
    <row r="999" spans="1:21" x14ac:dyDescent="0.3">
      <c r="A999" s="14">
        <v>42642</v>
      </c>
      <c r="B999" s="15" t="s">
        <v>45</v>
      </c>
      <c r="C999" s="15" t="s">
        <v>46</v>
      </c>
      <c r="D999" s="15" t="s">
        <v>47</v>
      </c>
      <c r="E999" s="16">
        <v>170</v>
      </c>
      <c r="F999" s="17">
        <v>192</v>
      </c>
      <c r="G999" s="17">
        <v>0</v>
      </c>
      <c r="H999" s="17">
        <v>135</v>
      </c>
      <c r="I999" s="15" t="s">
        <v>729</v>
      </c>
      <c r="J999" s="17">
        <v>249</v>
      </c>
      <c r="K999" s="15" t="s">
        <v>288</v>
      </c>
      <c r="L999" s="29" t="s">
        <v>263</v>
      </c>
      <c r="M999" s="28">
        <v>17</v>
      </c>
      <c r="N999" s="28">
        <v>64</v>
      </c>
      <c r="O999" s="29" t="s">
        <v>169</v>
      </c>
      <c r="P999" s="16">
        <v>83</v>
      </c>
      <c r="Q999" s="16">
        <v>100</v>
      </c>
      <c r="R999" s="15" t="s">
        <v>163</v>
      </c>
      <c r="S999" s="16">
        <v>62</v>
      </c>
      <c r="T999" s="15" t="s">
        <v>182</v>
      </c>
      <c r="U999">
        <f t="shared" si="15"/>
        <v>0.17453333333333335</v>
      </c>
    </row>
    <row r="1000" spans="1:21" x14ac:dyDescent="0.3">
      <c r="A1000" s="14">
        <v>42643</v>
      </c>
      <c r="B1000" s="15" t="s">
        <v>45</v>
      </c>
      <c r="C1000" s="15" t="s">
        <v>46</v>
      </c>
      <c r="D1000" s="15" t="s">
        <v>47</v>
      </c>
      <c r="E1000" s="16">
        <v>170</v>
      </c>
      <c r="F1000" s="17">
        <v>186</v>
      </c>
      <c r="G1000" s="17">
        <v>24</v>
      </c>
      <c r="H1000" s="17">
        <v>149</v>
      </c>
      <c r="I1000" s="15" t="s">
        <v>573</v>
      </c>
      <c r="J1000" s="17">
        <v>224</v>
      </c>
      <c r="K1000" s="15" t="s">
        <v>233</v>
      </c>
      <c r="L1000" s="27">
        <v>33</v>
      </c>
      <c r="M1000" s="28">
        <v>11</v>
      </c>
      <c r="N1000" s="28">
        <v>47</v>
      </c>
      <c r="O1000" s="29" t="s">
        <v>50</v>
      </c>
      <c r="P1000" s="16">
        <v>84</v>
      </c>
      <c r="Q1000" s="16">
        <v>98</v>
      </c>
      <c r="R1000" s="15" t="s">
        <v>51</v>
      </c>
      <c r="S1000" s="16">
        <v>67</v>
      </c>
      <c r="T1000" s="15" t="s">
        <v>113</v>
      </c>
      <c r="U1000">
        <f t="shared" si="15"/>
        <v>5.7596000000000007</v>
      </c>
    </row>
    <row r="1001" spans="1:21" x14ac:dyDescent="0.3">
      <c r="A1001" s="14">
        <v>42644</v>
      </c>
      <c r="B1001" s="15" t="s">
        <v>45</v>
      </c>
      <c r="C1001" s="15" t="s">
        <v>46</v>
      </c>
      <c r="D1001" s="15" t="s">
        <v>47</v>
      </c>
      <c r="E1001" s="16">
        <v>170</v>
      </c>
      <c r="F1001" s="17">
        <v>170</v>
      </c>
      <c r="G1001" s="17">
        <v>2</v>
      </c>
      <c r="H1001" s="17">
        <v>119</v>
      </c>
      <c r="I1001" s="15" t="s">
        <v>602</v>
      </c>
      <c r="J1001" s="17">
        <v>221</v>
      </c>
      <c r="K1001" s="15" t="s">
        <v>643</v>
      </c>
      <c r="L1001" s="27" t="s">
        <v>1194</v>
      </c>
      <c r="M1001" s="28">
        <v>8</v>
      </c>
      <c r="N1001" s="28">
        <v>61</v>
      </c>
      <c r="O1001" s="29" t="s">
        <v>135</v>
      </c>
      <c r="P1001" s="16">
        <v>72</v>
      </c>
      <c r="Q1001" s="16">
        <v>100</v>
      </c>
      <c r="R1001" s="15" t="s">
        <v>347</v>
      </c>
      <c r="S1001" s="16">
        <v>36</v>
      </c>
      <c r="T1001" s="15" t="s">
        <v>71</v>
      </c>
      <c r="U1001" t="e">
        <f t="shared" si="15"/>
        <v>#VALUE!</v>
      </c>
    </row>
    <row r="1002" spans="1:21" x14ac:dyDescent="0.3">
      <c r="A1002" s="14">
        <v>42645</v>
      </c>
      <c r="B1002" s="15" t="s">
        <v>45</v>
      </c>
      <c r="C1002" s="15" t="s">
        <v>46</v>
      </c>
      <c r="D1002" s="15" t="s">
        <v>47</v>
      </c>
      <c r="E1002" s="16">
        <v>170</v>
      </c>
      <c r="F1002" s="17">
        <v>167</v>
      </c>
      <c r="G1002" s="17">
        <v>0</v>
      </c>
      <c r="H1002" s="17">
        <v>124</v>
      </c>
      <c r="I1002" s="15" t="s">
        <v>51</v>
      </c>
      <c r="J1002" s="17">
        <v>210</v>
      </c>
      <c r="K1002" s="15" t="s">
        <v>756</v>
      </c>
      <c r="L1002" s="29" t="s">
        <v>102</v>
      </c>
      <c r="M1002" s="28">
        <v>8</v>
      </c>
      <c r="N1002" s="28">
        <v>50</v>
      </c>
      <c r="O1002" s="29" t="s">
        <v>215</v>
      </c>
      <c r="P1002" s="16">
        <v>82</v>
      </c>
      <c r="Q1002" s="16">
        <v>98</v>
      </c>
      <c r="R1002" s="15" t="s">
        <v>51</v>
      </c>
      <c r="S1002" s="16">
        <v>58</v>
      </c>
      <c r="T1002" s="15" t="s">
        <v>81</v>
      </c>
      <c r="U1002">
        <f t="shared" si="15"/>
        <v>0.8726666666666667</v>
      </c>
    </row>
    <row r="1003" spans="1:21" x14ac:dyDescent="0.3">
      <c r="A1003" s="14">
        <v>42646</v>
      </c>
      <c r="B1003" s="15" t="s">
        <v>45</v>
      </c>
      <c r="C1003" s="15" t="s">
        <v>46</v>
      </c>
      <c r="D1003" s="15" t="s">
        <v>47</v>
      </c>
      <c r="E1003" s="16">
        <v>170</v>
      </c>
      <c r="F1003" s="17">
        <v>182</v>
      </c>
      <c r="G1003" s="17">
        <v>0</v>
      </c>
      <c r="H1003" s="17">
        <v>116</v>
      </c>
      <c r="I1003" s="15" t="s">
        <v>356</v>
      </c>
      <c r="J1003" s="17">
        <v>248</v>
      </c>
      <c r="K1003" s="15" t="s">
        <v>524</v>
      </c>
      <c r="L1003" s="27">
        <v>36</v>
      </c>
      <c r="M1003" s="28">
        <v>6</v>
      </c>
      <c r="N1003" s="28">
        <v>50</v>
      </c>
      <c r="O1003" s="29" t="s">
        <v>264</v>
      </c>
      <c r="P1003" s="16">
        <v>73</v>
      </c>
      <c r="Q1003" s="16">
        <v>99</v>
      </c>
      <c r="R1003" s="15" t="s">
        <v>460</v>
      </c>
      <c r="S1003" s="16">
        <v>48</v>
      </c>
      <c r="T1003" s="15" t="s">
        <v>51</v>
      </c>
      <c r="U1003">
        <f t="shared" si="15"/>
        <v>6.2831999999999999</v>
      </c>
    </row>
    <row r="1004" spans="1:21" x14ac:dyDescent="0.3">
      <c r="A1004" s="14">
        <v>42647</v>
      </c>
      <c r="B1004" s="15" t="s">
        <v>45</v>
      </c>
      <c r="C1004" s="15" t="s">
        <v>46</v>
      </c>
      <c r="D1004" s="15" t="s">
        <v>47</v>
      </c>
      <c r="E1004" s="16">
        <v>170</v>
      </c>
      <c r="F1004" s="17">
        <v>170</v>
      </c>
      <c r="G1004" s="17">
        <v>60</v>
      </c>
      <c r="H1004" s="17">
        <v>107</v>
      </c>
      <c r="I1004" s="15" t="s">
        <v>485</v>
      </c>
      <c r="J1004" s="17">
        <v>232</v>
      </c>
      <c r="K1004" s="15" t="s">
        <v>833</v>
      </c>
      <c r="L1004" s="29" t="s">
        <v>401</v>
      </c>
      <c r="M1004" s="28">
        <v>11</v>
      </c>
      <c r="N1004" s="28">
        <v>56</v>
      </c>
      <c r="O1004" s="29" t="s">
        <v>50</v>
      </c>
      <c r="P1004" s="16">
        <v>81</v>
      </c>
      <c r="Q1004" s="16">
        <v>100</v>
      </c>
      <c r="R1004" s="15" t="s">
        <v>205</v>
      </c>
      <c r="S1004" s="16">
        <v>53</v>
      </c>
      <c r="T1004" s="15" t="s">
        <v>133</v>
      </c>
      <c r="U1004">
        <f t="shared" si="15"/>
        <v>1.0471999999999999</v>
      </c>
    </row>
    <row r="1005" spans="1:21" x14ac:dyDescent="0.3">
      <c r="A1005" s="14">
        <v>42648</v>
      </c>
      <c r="B1005" s="15" t="s">
        <v>45</v>
      </c>
      <c r="C1005" s="15" t="s">
        <v>46</v>
      </c>
      <c r="D1005" s="15" t="s">
        <v>47</v>
      </c>
      <c r="E1005" s="16">
        <v>170</v>
      </c>
      <c r="F1005" s="17">
        <v>167</v>
      </c>
      <c r="G1005" s="17">
        <v>0</v>
      </c>
      <c r="H1005" s="17">
        <v>140</v>
      </c>
      <c r="I1005" s="15" t="s">
        <v>504</v>
      </c>
      <c r="J1005" s="17">
        <v>194</v>
      </c>
      <c r="K1005" s="15" t="s">
        <v>777</v>
      </c>
      <c r="L1005" s="29" t="s">
        <v>263</v>
      </c>
      <c r="M1005" s="28">
        <v>3</v>
      </c>
      <c r="N1005" s="28">
        <v>28</v>
      </c>
      <c r="O1005" s="29" t="s">
        <v>50</v>
      </c>
      <c r="P1005" s="16">
        <v>88</v>
      </c>
      <c r="Q1005" s="16">
        <v>100</v>
      </c>
      <c r="R1005" s="15" t="s">
        <v>202</v>
      </c>
      <c r="S1005" s="16">
        <v>75</v>
      </c>
      <c r="T1005" s="15" t="s">
        <v>135</v>
      </c>
      <c r="U1005">
        <f t="shared" si="15"/>
        <v>0.17453333333333335</v>
      </c>
    </row>
    <row r="1006" spans="1:21" x14ac:dyDescent="0.3">
      <c r="A1006" s="14">
        <v>42649</v>
      </c>
      <c r="B1006" s="15" t="s">
        <v>45</v>
      </c>
      <c r="C1006" s="15" t="s">
        <v>46</v>
      </c>
      <c r="D1006" s="15" t="s">
        <v>47</v>
      </c>
      <c r="E1006" s="16">
        <v>170</v>
      </c>
      <c r="F1006" s="17">
        <v>179</v>
      </c>
      <c r="G1006" s="17">
        <v>0</v>
      </c>
      <c r="H1006" s="17">
        <v>145</v>
      </c>
      <c r="I1006" s="15" t="s">
        <v>253</v>
      </c>
      <c r="J1006" s="17">
        <v>213</v>
      </c>
      <c r="K1006" s="15" t="s">
        <v>212</v>
      </c>
      <c r="L1006" s="29" t="s">
        <v>84</v>
      </c>
      <c r="M1006" s="28">
        <v>8</v>
      </c>
      <c r="N1006" s="28">
        <v>50</v>
      </c>
      <c r="O1006" s="29" t="s">
        <v>146</v>
      </c>
      <c r="P1006" s="16">
        <v>80</v>
      </c>
      <c r="Q1006" s="16">
        <v>97</v>
      </c>
      <c r="R1006" s="15" t="s">
        <v>280</v>
      </c>
      <c r="S1006" s="16">
        <v>63</v>
      </c>
      <c r="T1006" s="15" t="s">
        <v>50</v>
      </c>
      <c r="U1006">
        <f t="shared" si="15"/>
        <v>0.34906666666666669</v>
      </c>
    </row>
    <row r="1007" spans="1:21" x14ac:dyDescent="0.3">
      <c r="A1007" s="14">
        <v>42650</v>
      </c>
      <c r="B1007" s="15" t="s">
        <v>45</v>
      </c>
      <c r="C1007" s="15" t="s">
        <v>46</v>
      </c>
      <c r="D1007" s="15" t="s">
        <v>47</v>
      </c>
      <c r="E1007" s="16">
        <v>170</v>
      </c>
      <c r="F1007" s="17">
        <v>172</v>
      </c>
      <c r="G1007" s="17">
        <v>0</v>
      </c>
      <c r="H1007" s="17">
        <v>119</v>
      </c>
      <c r="I1007" s="15" t="s">
        <v>479</v>
      </c>
      <c r="J1007" s="17">
        <v>224</v>
      </c>
      <c r="K1007" s="15" t="s">
        <v>420</v>
      </c>
      <c r="L1007" s="29" t="s">
        <v>84</v>
      </c>
      <c r="M1007" s="28">
        <v>11</v>
      </c>
      <c r="N1007" s="28">
        <v>44</v>
      </c>
      <c r="O1007" s="29" t="s">
        <v>215</v>
      </c>
      <c r="P1007" s="16">
        <v>76</v>
      </c>
      <c r="Q1007" s="16">
        <v>97</v>
      </c>
      <c r="R1007" s="15" t="s">
        <v>51</v>
      </c>
      <c r="S1007" s="16">
        <v>58</v>
      </c>
      <c r="T1007" s="15" t="s">
        <v>52</v>
      </c>
      <c r="U1007">
        <f t="shared" si="15"/>
        <v>0.34906666666666669</v>
      </c>
    </row>
    <row r="1008" spans="1:21" x14ac:dyDescent="0.3">
      <c r="A1008" s="14">
        <v>42651</v>
      </c>
      <c r="B1008" s="15" t="s">
        <v>45</v>
      </c>
      <c r="C1008" s="15" t="s">
        <v>46</v>
      </c>
      <c r="D1008" s="15" t="s">
        <v>47</v>
      </c>
      <c r="E1008" s="16">
        <v>170</v>
      </c>
      <c r="F1008" s="17">
        <v>165</v>
      </c>
      <c r="G1008" s="17">
        <v>0</v>
      </c>
      <c r="H1008" s="17">
        <v>127</v>
      </c>
      <c r="I1008" s="15" t="s">
        <v>175</v>
      </c>
      <c r="J1008" s="17">
        <v>203</v>
      </c>
      <c r="K1008" s="15" t="s">
        <v>834</v>
      </c>
      <c r="L1008" s="27">
        <v>30</v>
      </c>
      <c r="M1008" s="28">
        <v>6</v>
      </c>
      <c r="N1008" s="28">
        <v>47</v>
      </c>
      <c r="O1008" s="29" t="s">
        <v>94</v>
      </c>
      <c r="P1008" s="16">
        <v>82</v>
      </c>
      <c r="Q1008" s="16">
        <v>98</v>
      </c>
      <c r="R1008" s="15" t="s">
        <v>51</v>
      </c>
      <c r="S1008" s="16">
        <v>60</v>
      </c>
      <c r="T1008" s="15" t="s">
        <v>81</v>
      </c>
      <c r="U1008">
        <f t="shared" si="15"/>
        <v>5.2360000000000007</v>
      </c>
    </row>
    <row r="1009" spans="1:21" x14ac:dyDescent="0.3">
      <c r="A1009" s="14">
        <v>42652</v>
      </c>
      <c r="B1009" s="15" t="s">
        <v>45</v>
      </c>
      <c r="C1009" s="15" t="s">
        <v>46</v>
      </c>
      <c r="D1009" s="15" t="s">
        <v>47</v>
      </c>
      <c r="E1009" s="16">
        <v>170</v>
      </c>
      <c r="F1009" s="17">
        <v>150</v>
      </c>
      <c r="G1009" s="17">
        <v>0</v>
      </c>
      <c r="H1009" s="17">
        <v>99</v>
      </c>
      <c r="I1009" s="15" t="s">
        <v>399</v>
      </c>
      <c r="J1009" s="17">
        <v>202</v>
      </c>
      <c r="K1009" s="15" t="s">
        <v>398</v>
      </c>
      <c r="L1009" s="27">
        <v>36</v>
      </c>
      <c r="M1009" s="28">
        <v>6</v>
      </c>
      <c r="N1009" s="28">
        <v>47</v>
      </c>
      <c r="O1009" s="29" t="s">
        <v>133</v>
      </c>
      <c r="P1009" s="16">
        <v>79</v>
      </c>
      <c r="Q1009" s="16">
        <v>98</v>
      </c>
      <c r="R1009" s="15" t="s">
        <v>51</v>
      </c>
      <c r="S1009" s="16">
        <v>57</v>
      </c>
      <c r="T1009" s="15" t="s">
        <v>95</v>
      </c>
      <c r="U1009">
        <f t="shared" si="15"/>
        <v>6.2831999999999999</v>
      </c>
    </row>
    <row r="1010" spans="1:21" x14ac:dyDescent="0.3">
      <c r="A1010" s="14">
        <v>42653</v>
      </c>
      <c r="B1010" s="15" t="s">
        <v>45</v>
      </c>
      <c r="C1010" s="15" t="s">
        <v>46</v>
      </c>
      <c r="D1010" s="15" t="s">
        <v>47</v>
      </c>
      <c r="E1010" s="16">
        <v>170</v>
      </c>
      <c r="F1010" s="17">
        <v>149</v>
      </c>
      <c r="G1010" s="17">
        <v>0</v>
      </c>
      <c r="H1010" s="17">
        <v>81</v>
      </c>
      <c r="I1010" s="15" t="s">
        <v>51</v>
      </c>
      <c r="J1010" s="17">
        <v>217</v>
      </c>
      <c r="K1010" s="15" t="s">
        <v>167</v>
      </c>
      <c r="L1010" s="27">
        <v>26</v>
      </c>
      <c r="M1010" s="28">
        <v>8</v>
      </c>
      <c r="N1010" s="28">
        <v>47</v>
      </c>
      <c r="O1010" s="29" t="s">
        <v>89</v>
      </c>
      <c r="P1010" s="16">
        <v>76</v>
      </c>
      <c r="Q1010" s="16">
        <v>100</v>
      </c>
      <c r="R1010" s="15" t="s">
        <v>51</v>
      </c>
      <c r="S1010" s="16">
        <v>44</v>
      </c>
      <c r="T1010" s="15" t="s">
        <v>167</v>
      </c>
      <c r="U1010">
        <f t="shared" si="15"/>
        <v>4.5378666666666669</v>
      </c>
    </row>
    <row r="1011" spans="1:21" x14ac:dyDescent="0.3">
      <c r="A1011" s="14">
        <v>42654</v>
      </c>
      <c r="B1011" s="15" t="s">
        <v>45</v>
      </c>
      <c r="C1011" s="15" t="s">
        <v>46</v>
      </c>
      <c r="D1011" s="15" t="s">
        <v>47</v>
      </c>
      <c r="E1011" s="16">
        <v>170</v>
      </c>
      <c r="F1011" s="17">
        <v>136</v>
      </c>
      <c r="G1011" s="17">
        <v>10</v>
      </c>
      <c r="H1011" s="17">
        <v>82</v>
      </c>
      <c r="I1011" s="15" t="s">
        <v>251</v>
      </c>
      <c r="J1011" s="17">
        <v>191</v>
      </c>
      <c r="K1011" s="15" t="s">
        <v>514</v>
      </c>
      <c r="L1011" s="29" t="s">
        <v>84</v>
      </c>
      <c r="M1011" s="28">
        <v>8</v>
      </c>
      <c r="N1011" s="28">
        <v>53</v>
      </c>
      <c r="O1011" s="29" t="s">
        <v>133</v>
      </c>
      <c r="P1011" s="16">
        <v>85</v>
      </c>
      <c r="Q1011" s="16">
        <v>100</v>
      </c>
      <c r="R1011" s="15" t="s">
        <v>51</v>
      </c>
      <c r="S1011" s="16">
        <v>66</v>
      </c>
      <c r="T1011" s="15" t="s">
        <v>215</v>
      </c>
      <c r="U1011">
        <f t="shared" si="15"/>
        <v>0.34906666666666669</v>
      </c>
    </row>
    <row r="1012" spans="1:21" x14ac:dyDescent="0.3">
      <c r="A1012" s="14">
        <v>42655</v>
      </c>
      <c r="B1012" s="15" t="s">
        <v>45</v>
      </c>
      <c r="C1012" s="15" t="s">
        <v>46</v>
      </c>
      <c r="D1012" s="15" t="s">
        <v>47</v>
      </c>
      <c r="E1012" s="16">
        <v>170</v>
      </c>
      <c r="F1012" s="17">
        <v>165</v>
      </c>
      <c r="G1012" s="17">
        <v>44</v>
      </c>
      <c r="H1012" s="17">
        <v>130</v>
      </c>
      <c r="I1012" s="15" t="s">
        <v>100</v>
      </c>
      <c r="J1012" s="17">
        <v>200</v>
      </c>
      <c r="K1012" s="15" t="s">
        <v>384</v>
      </c>
      <c r="L1012" s="27">
        <v>25</v>
      </c>
      <c r="M1012" s="28">
        <v>6</v>
      </c>
      <c r="N1012" s="28">
        <v>47</v>
      </c>
      <c r="O1012" s="29" t="s">
        <v>113</v>
      </c>
      <c r="P1012" s="16">
        <v>89</v>
      </c>
      <c r="Q1012" s="16">
        <v>100</v>
      </c>
      <c r="R1012" s="15" t="s">
        <v>51</v>
      </c>
      <c r="S1012" s="16">
        <v>70</v>
      </c>
      <c r="T1012" s="15" t="s">
        <v>215</v>
      </c>
      <c r="U1012">
        <f t="shared" si="15"/>
        <v>4.3633333333333333</v>
      </c>
    </row>
    <row r="1013" spans="1:21" x14ac:dyDescent="0.3">
      <c r="A1013" s="14">
        <v>42656</v>
      </c>
      <c r="B1013" s="15" t="s">
        <v>45</v>
      </c>
      <c r="C1013" s="15" t="s">
        <v>46</v>
      </c>
      <c r="D1013" s="15" t="s">
        <v>47</v>
      </c>
      <c r="E1013" s="16">
        <v>170</v>
      </c>
      <c r="F1013" s="17">
        <v>147</v>
      </c>
      <c r="G1013" s="17">
        <v>90</v>
      </c>
      <c r="H1013" s="17">
        <v>122</v>
      </c>
      <c r="I1013" s="15" t="s">
        <v>249</v>
      </c>
      <c r="J1013" s="17">
        <v>172</v>
      </c>
      <c r="K1013" s="15" t="s">
        <v>835</v>
      </c>
      <c r="L1013" s="27">
        <v>21</v>
      </c>
      <c r="M1013" s="28">
        <v>6</v>
      </c>
      <c r="N1013" s="28">
        <v>64</v>
      </c>
      <c r="O1013" s="29" t="s">
        <v>300</v>
      </c>
      <c r="P1013" s="16">
        <v>93</v>
      </c>
      <c r="Q1013" s="16">
        <v>100</v>
      </c>
      <c r="R1013" s="15" t="s">
        <v>51</v>
      </c>
      <c r="S1013" s="16">
        <v>79</v>
      </c>
      <c r="T1013" s="15" t="s">
        <v>91</v>
      </c>
      <c r="U1013">
        <f t="shared" si="15"/>
        <v>3.6652</v>
      </c>
    </row>
    <row r="1014" spans="1:21" x14ac:dyDescent="0.3">
      <c r="A1014" s="14">
        <v>42657</v>
      </c>
      <c r="B1014" s="15" t="s">
        <v>45</v>
      </c>
      <c r="C1014" s="15" t="s">
        <v>46</v>
      </c>
      <c r="D1014" s="15" t="s">
        <v>47</v>
      </c>
      <c r="E1014" s="16">
        <v>170</v>
      </c>
      <c r="F1014" s="17">
        <v>146</v>
      </c>
      <c r="G1014" s="17">
        <v>0</v>
      </c>
      <c r="H1014" s="17">
        <v>100</v>
      </c>
      <c r="I1014" s="15" t="s">
        <v>255</v>
      </c>
      <c r="J1014" s="17">
        <v>193</v>
      </c>
      <c r="K1014" s="15" t="s">
        <v>797</v>
      </c>
      <c r="L1014" s="27">
        <v>29</v>
      </c>
      <c r="M1014" s="28">
        <v>3</v>
      </c>
      <c r="N1014" s="28">
        <v>47</v>
      </c>
      <c r="O1014" s="29" t="s">
        <v>209</v>
      </c>
      <c r="P1014" s="16">
        <v>80</v>
      </c>
      <c r="Q1014" s="16">
        <v>100</v>
      </c>
      <c r="R1014" s="15" t="s">
        <v>51</v>
      </c>
      <c r="S1014" s="16">
        <v>48</v>
      </c>
      <c r="T1014" s="15" t="s">
        <v>91</v>
      </c>
      <c r="U1014">
        <f t="shared" si="15"/>
        <v>5.0614666666666661</v>
      </c>
    </row>
    <row r="1015" spans="1:21" x14ac:dyDescent="0.3">
      <c r="A1015" s="14">
        <v>42658</v>
      </c>
      <c r="B1015" s="15" t="s">
        <v>45</v>
      </c>
      <c r="C1015" s="15" t="s">
        <v>46</v>
      </c>
      <c r="D1015" s="15" t="s">
        <v>47</v>
      </c>
      <c r="E1015" s="16">
        <v>170</v>
      </c>
      <c r="F1015" s="17">
        <v>164</v>
      </c>
      <c r="G1015" s="17">
        <v>0</v>
      </c>
      <c r="H1015" s="17">
        <v>109</v>
      </c>
      <c r="I1015" s="15" t="s">
        <v>789</v>
      </c>
      <c r="J1015" s="17">
        <v>218</v>
      </c>
      <c r="K1015" s="15" t="s">
        <v>110</v>
      </c>
      <c r="L1015" s="29" t="s">
        <v>218</v>
      </c>
      <c r="M1015" s="28">
        <v>8</v>
      </c>
      <c r="N1015" s="28">
        <v>69</v>
      </c>
      <c r="O1015" s="29" t="s">
        <v>117</v>
      </c>
      <c r="P1015" s="16">
        <v>81</v>
      </c>
      <c r="Q1015" s="16">
        <v>97</v>
      </c>
      <c r="R1015" s="15" t="s">
        <v>51</v>
      </c>
      <c r="S1015" s="16">
        <v>40</v>
      </c>
      <c r="T1015" s="15" t="s">
        <v>250</v>
      </c>
      <c r="U1015">
        <f t="shared" si="15"/>
        <v>0.52359999999999995</v>
      </c>
    </row>
    <row r="1016" spans="1:21" x14ac:dyDescent="0.3">
      <c r="A1016" s="14">
        <v>42659</v>
      </c>
      <c r="B1016" s="15" t="s">
        <v>45</v>
      </c>
      <c r="C1016" s="15" t="s">
        <v>46</v>
      </c>
      <c r="D1016" s="15" t="s">
        <v>47</v>
      </c>
      <c r="E1016" s="16">
        <v>170</v>
      </c>
      <c r="F1016" s="17">
        <v>160</v>
      </c>
      <c r="G1016" s="17">
        <v>14</v>
      </c>
      <c r="H1016" s="17">
        <v>116</v>
      </c>
      <c r="I1016" s="15" t="s">
        <v>634</v>
      </c>
      <c r="J1016" s="17">
        <v>204</v>
      </c>
      <c r="K1016" s="15" t="s">
        <v>297</v>
      </c>
      <c r="L1016" s="27">
        <v>36</v>
      </c>
      <c r="M1016" s="28">
        <v>0</v>
      </c>
      <c r="N1016" s="28">
        <v>33</v>
      </c>
      <c r="O1016" s="29" t="s">
        <v>213</v>
      </c>
      <c r="P1016" s="16">
        <v>86</v>
      </c>
      <c r="Q1016" s="16">
        <v>99</v>
      </c>
      <c r="R1016" s="15" t="s">
        <v>51</v>
      </c>
      <c r="S1016" s="16">
        <v>61</v>
      </c>
      <c r="T1016" s="15" t="s">
        <v>52</v>
      </c>
      <c r="U1016">
        <f t="shared" si="15"/>
        <v>6.2831999999999999</v>
      </c>
    </row>
    <row r="1017" spans="1:21" x14ac:dyDescent="0.3">
      <c r="A1017" s="14">
        <v>42660</v>
      </c>
      <c r="B1017" s="15" t="s">
        <v>45</v>
      </c>
      <c r="C1017" s="15" t="s">
        <v>46</v>
      </c>
      <c r="D1017" s="15" t="s">
        <v>47</v>
      </c>
      <c r="E1017" s="16">
        <v>170</v>
      </c>
      <c r="F1017" s="17">
        <v>164</v>
      </c>
      <c r="G1017" s="17">
        <v>6</v>
      </c>
      <c r="H1017" s="17">
        <v>143</v>
      </c>
      <c r="I1017" s="15" t="s">
        <v>51</v>
      </c>
      <c r="J1017" s="17">
        <v>184</v>
      </c>
      <c r="K1017" s="15" t="s">
        <v>450</v>
      </c>
      <c r="L1017" s="29" t="s">
        <v>116</v>
      </c>
      <c r="M1017" s="28">
        <v>3</v>
      </c>
      <c r="N1017" s="28">
        <v>36</v>
      </c>
      <c r="O1017" s="29" t="s">
        <v>250</v>
      </c>
      <c r="P1017" s="16">
        <v>89</v>
      </c>
      <c r="Q1017" s="16">
        <v>100</v>
      </c>
      <c r="R1017" s="15" t="s">
        <v>51</v>
      </c>
      <c r="S1017" s="16">
        <v>79</v>
      </c>
      <c r="T1017" s="15" t="s">
        <v>51</v>
      </c>
      <c r="U1017">
        <f t="shared" si="15"/>
        <v>0.69813333333333338</v>
      </c>
    </row>
    <row r="1018" spans="1:21" x14ac:dyDescent="0.3">
      <c r="A1018" s="14">
        <v>42661</v>
      </c>
      <c r="B1018" s="15" t="s">
        <v>45</v>
      </c>
      <c r="C1018" s="15" t="s">
        <v>46</v>
      </c>
      <c r="D1018" s="15" t="s">
        <v>47</v>
      </c>
      <c r="E1018" s="16">
        <v>170</v>
      </c>
      <c r="F1018" s="17">
        <v>171</v>
      </c>
      <c r="G1018" s="17">
        <v>0</v>
      </c>
      <c r="H1018" s="17">
        <v>142</v>
      </c>
      <c r="I1018" s="15" t="s">
        <v>108</v>
      </c>
      <c r="J1018" s="17">
        <v>200</v>
      </c>
      <c r="K1018" s="15" t="s">
        <v>324</v>
      </c>
      <c r="L1018" s="27">
        <v>34</v>
      </c>
      <c r="M1018" s="28">
        <v>3</v>
      </c>
      <c r="N1018" s="28">
        <v>39</v>
      </c>
      <c r="O1018" s="29" t="s">
        <v>342</v>
      </c>
      <c r="P1018" s="16">
        <v>86</v>
      </c>
      <c r="Q1018" s="16">
        <v>98</v>
      </c>
      <c r="R1018" s="15" t="s">
        <v>51</v>
      </c>
      <c r="S1018" s="16">
        <v>65</v>
      </c>
      <c r="T1018" s="15" t="s">
        <v>50</v>
      </c>
      <c r="U1018">
        <f t="shared" si="15"/>
        <v>5.9341333333333326</v>
      </c>
    </row>
    <row r="1019" spans="1:21" x14ac:dyDescent="0.3">
      <c r="A1019" s="14">
        <v>42662</v>
      </c>
      <c r="B1019" s="15" t="s">
        <v>45</v>
      </c>
      <c r="C1019" s="15" t="s">
        <v>46</v>
      </c>
      <c r="D1019" s="15" t="s">
        <v>47</v>
      </c>
      <c r="E1019" s="16">
        <v>170</v>
      </c>
      <c r="F1019" s="17">
        <v>158</v>
      </c>
      <c r="G1019" s="17">
        <v>0</v>
      </c>
      <c r="H1019" s="17">
        <v>134</v>
      </c>
      <c r="I1019" s="15" t="s">
        <v>467</v>
      </c>
      <c r="J1019" s="17">
        <v>181</v>
      </c>
      <c r="K1019" s="15" t="s">
        <v>408</v>
      </c>
      <c r="L1019" s="27">
        <v>27</v>
      </c>
      <c r="M1019" s="28">
        <v>8</v>
      </c>
      <c r="N1019" s="28">
        <v>39</v>
      </c>
      <c r="O1019" s="29" t="s">
        <v>121</v>
      </c>
      <c r="P1019" s="16">
        <v>82</v>
      </c>
      <c r="Q1019" s="16">
        <v>97</v>
      </c>
      <c r="R1019" s="15" t="s">
        <v>51</v>
      </c>
      <c r="S1019" s="16">
        <v>71</v>
      </c>
      <c r="T1019" s="15" t="s">
        <v>215</v>
      </c>
      <c r="U1019">
        <f t="shared" si="15"/>
        <v>4.7123999999999997</v>
      </c>
    </row>
    <row r="1020" spans="1:21" x14ac:dyDescent="0.3">
      <c r="A1020" s="14">
        <v>42663</v>
      </c>
      <c r="B1020" s="15" t="s">
        <v>45</v>
      </c>
      <c r="C1020" s="15" t="s">
        <v>46</v>
      </c>
      <c r="D1020" s="15" t="s">
        <v>47</v>
      </c>
      <c r="E1020" s="16">
        <v>170</v>
      </c>
      <c r="F1020" s="17">
        <v>151</v>
      </c>
      <c r="G1020" s="17">
        <v>0</v>
      </c>
      <c r="H1020" s="17">
        <v>126</v>
      </c>
      <c r="I1020" s="15" t="s">
        <v>100</v>
      </c>
      <c r="J1020" s="17">
        <v>176</v>
      </c>
      <c r="K1020" s="15" t="s">
        <v>206</v>
      </c>
      <c r="L1020" s="29" t="s">
        <v>84</v>
      </c>
      <c r="M1020" s="28">
        <v>6</v>
      </c>
      <c r="N1020" s="28">
        <v>47</v>
      </c>
      <c r="O1020" s="29" t="s">
        <v>61</v>
      </c>
      <c r="P1020" s="16">
        <v>81</v>
      </c>
      <c r="Q1020" s="16">
        <v>97</v>
      </c>
      <c r="R1020" s="15" t="s">
        <v>51</v>
      </c>
      <c r="S1020" s="16">
        <v>67</v>
      </c>
      <c r="T1020" s="15" t="s">
        <v>113</v>
      </c>
      <c r="U1020">
        <f t="shared" si="15"/>
        <v>0.34906666666666669</v>
      </c>
    </row>
    <row r="1021" spans="1:21" x14ac:dyDescent="0.3">
      <c r="A1021" s="14">
        <v>42664</v>
      </c>
      <c r="B1021" s="15" t="s">
        <v>45</v>
      </c>
      <c r="C1021" s="15" t="s">
        <v>46</v>
      </c>
      <c r="D1021" s="15" t="s">
        <v>47</v>
      </c>
      <c r="E1021" s="16">
        <v>170</v>
      </c>
      <c r="F1021" s="17">
        <v>135</v>
      </c>
      <c r="G1021" s="17">
        <v>0</v>
      </c>
      <c r="H1021" s="17">
        <v>90</v>
      </c>
      <c r="I1021" s="15" t="s">
        <v>581</v>
      </c>
      <c r="J1021" s="17">
        <v>180</v>
      </c>
      <c r="K1021" s="15" t="s">
        <v>836</v>
      </c>
      <c r="L1021" s="27">
        <v>22</v>
      </c>
      <c r="M1021" s="28">
        <v>0</v>
      </c>
      <c r="N1021" s="28">
        <v>25</v>
      </c>
      <c r="O1021" s="29" t="s">
        <v>64</v>
      </c>
      <c r="P1021" s="16">
        <v>82</v>
      </c>
      <c r="Q1021" s="16">
        <v>98</v>
      </c>
      <c r="R1021" s="15" t="s">
        <v>183</v>
      </c>
      <c r="S1021" s="16">
        <v>62</v>
      </c>
      <c r="T1021" s="15" t="s">
        <v>99</v>
      </c>
      <c r="U1021">
        <f t="shared" si="15"/>
        <v>3.8397333333333332</v>
      </c>
    </row>
    <row r="1022" spans="1:21" x14ac:dyDescent="0.3">
      <c r="A1022" s="14">
        <v>42665</v>
      </c>
      <c r="B1022" s="15" t="s">
        <v>45</v>
      </c>
      <c r="C1022" s="15" t="s">
        <v>46</v>
      </c>
      <c r="D1022" s="15" t="s">
        <v>47</v>
      </c>
      <c r="E1022" s="16">
        <v>170</v>
      </c>
      <c r="F1022" s="17">
        <v>154</v>
      </c>
      <c r="G1022" s="17">
        <v>70</v>
      </c>
      <c r="H1022" s="17">
        <v>85</v>
      </c>
      <c r="I1022" s="15" t="s">
        <v>407</v>
      </c>
      <c r="J1022" s="17">
        <v>224</v>
      </c>
      <c r="K1022" s="15" t="s">
        <v>568</v>
      </c>
      <c r="L1022" s="27">
        <v>28</v>
      </c>
      <c r="M1022" s="28">
        <v>8</v>
      </c>
      <c r="N1022" s="28">
        <v>69</v>
      </c>
      <c r="O1022" s="29" t="s">
        <v>439</v>
      </c>
      <c r="P1022" s="16">
        <v>76</v>
      </c>
      <c r="Q1022" s="16">
        <v>100</v>
      </c>
      <c r="R1022" s="15" t="s">
        <v>51</v>
      </c>
      <c r="S1022" s="16">
        <v>53</v>
      </c>
      <c r="T1022" s="15" t="s">
        <v>128</v>
      </c>
      <c r="U1022">
        <f t="shared" si="15"/>
        <v>4.8869333333333334</v>
      </c>
    </row>
    <row r="1023" spans="1:21" x14ac:dyDescent="0.3">
      <c r="A1023" s="14">
        <v>42666</v>
      </c>
      <c r="B1023" s="15" t="s">
        <v>45</v>
      </c>
      <c r="C1023" s="15" t="s">
        <v>46</v>
      </c>
      <c r="D1023" s="15" t="s">
        <v>47</v>
      </c>
      <c r="E1023" s="16">
        <v>170</v>
      </c>
      <c r="F1023" s="17">
        <v>168</v>
      </c>
      <c r="G1023" s="17">
        <v>0</v>
      </c>
      <c r="H1023" s="17">
        <v>123</v>
      </c>
      <c r="I1023" s="15" t="s">
        <v>272</v>
      </c>
      <c r="J1023" s="17">
        <v>212</v>
      </c>
      <c r="K1023" s="15" t="s">
        <v>623</v>
      </c>
      <c r="L1023" s="27">
        <v>21</v>
      </c>
      <c r="M1023" s="28">
        <v>14</v>
      </c>
      <c r="N1023" s="28">
        <v>117</v>
      </c>
      <c r="O1023" s="29" t="s">
        <v>202</v>
      </c>
      <c r="P1023" s="16">
        <v>61</v>
      </c>
      <c r="Q1023" s="16">
        <v>99</v>
      </c>
      <c r="R1023" s="15" t="s">
        <v>178</v>
      </c>
      <c r="S1023" s="16">
        <v>45</v>
      </c>
      <c r="T1023" s="15" t="s">
        <v>91</v>
      </c>
      <c r="U1023">
        <f t="shared" si="15"/>
        <v>3.6652</v>
      </c>
    </row>
    <row r="1024" spans="1:21" x14ac:dyDescent="0.3">
      <c r="A1024" s="14">
        <v>42667</v>
      </c>
      <c r="B1024" s="15" t="s">
        <v>45</v>
      </c>
      <c r="C1024" s="15" t="s">
        <v>46</v>
      </c>
      <c r="D1024" s="15" t="s">
        <v>47</v>
      </c>
      <c r="E1024" s="16">
        <v>170</v>
      </c>
      <c r="F1024" s="17">
        <v>147</v>
      </c>
      <c r="G1024" s="17">
        <v>0</v>
      </c>
      <c r="H1024" s="17">
        <v>85</v>
      </c>
      <c r="I1024" s="15" t="s">
        <v>356</v>
      </c>
      <c r="J1024" s="17">
        <v>209</v>
      </c>
      <c r="K1024" s="15" t="s">
        <v>243</v>
      </c>
      <c r="L1024" s="27">
        <v>24</v>
      </c>
      <c r="M1024" s="28">
        <v>19</v>
      </c>
      <c r="N1024" s="28">
        <v>86</v>
      </c>
      <c r="O1024" s="29" t="s">
        <v>215</v>
      </c>
      <c r="P1024" s="16">
        <v>77</v>
      </c>
      <c r="Q1024" s="16">
        <v>99</v>
      </c>
      <c r="R1024" s="15" t="s">
        <v>51</v>
      </c>
      <c r="S1024" s="16">
        <v>45</v>
      </c>
      <c r="T1024" s="15" t="s">
        <v>64</v>
      </c>
      <c r="U1024">
        <f t="shared" si="15"/>
        <v>4.1887999999999996</v>
      </c>
    </row>
    <row r="1025" spans="1:21" x14ac:dyDescent="0.3">
      <c r="A1025" s="14">
        <v>42668</v>
      </c>
      <c r="B1025" s="15" t="s">
        <v>45</v>
      </c>
      <c r="C1025" s="15" t="s">
        <v>46</v>
      </c>
      <c r="D1025" s="15" t="s">
        <v>47</v>
      </c>
      <c r="E1025" s="16">
        <v>170</v>
      </c>
      <c r="F1025" s="17">
        <v>152</v>
      </c>
      <c r="G1025" s="17">
        <v>0</v>
      </c>
      <c r="H1025" s="17">
        <v>77</v>
      </c>
      <c r="I1025" s="15" t="s">
        <v>563</v>
      </c>
      <c r="J1025" s="17">
        <v>226</v>
      </c>
      <c r="K1025" s="15" t="s">
        <v>126</v>
      </c>
      <c r="L1025" s="27" t="s">
        <v>1194</v>
      </c>
      <c r="M1025" s="28">
        <v>0</v>
      </c>
      <c r="N1025" s="28">
        <v>22</v>
      </c>
      <c r="O1025" s="29" t="s">
        <v>51</v>
      </c>
      <c r="P1025" s="16">
        <v>87</v>
      </c>
      <c r="Q1025" s="16">
        <v>100</v>
      </c>
      <c r="R1025" s="15" t="s">
        <v>51</v>
      </c>
      <c r="S1025" s="16">
        <v>58</v>
      </c>
      <c r="T1025" s="15" t="s">
        <v>121</v>
      </c>
      <c r="U1025" t="e">
        <f t="shared" si="15"/>
        <v>#VALUE!</v>
      </c>
    </row>
    <row r="1026" spans="1:21" x14ac:dyDescent="0.3">
      <c r="A1026" s="14">
        <v>42669</v>
      </c>
      <c r="B1026" s="15" t="s">
        <v>45</v>
      </c>
      <c r="C1026" s="15" t="s">
        <v>46</v>
      </c>
      <c r="D1026" s="15" t="s">
        <v>47</v>
      </c>
      <c r="E1026" s="16">
        <v>170</v>
      </c>
      <c r="F1026" s="17">
        <v>169</v>
      </c>
      <c r="G1026" s="17">
        <v>0</v>
      </c>
      <c r="H1026" s="17">
        <v>109</v>
      </c>
      <c r="I1026" s="15" t="s">
        <v>837</v>
      </c>
      <c r="J1026" s="17">
        <v>229</v>
      </c>
      <c r="K1026" s="15" t="s">
        <v>89</v>
      </c>
      <c r="L1026" s="29" t="s">
        <v>218</v>
      </c>
      <c r="M1026" s="28">
        <v>6</v>
      </c>
      <c r="N1026" s="28">
        <v>53</v>
      </c>
      <c r="O1026" s="29" t="s">
        <v>117</v>
      </c>
      <c r="P1026" s="16">
        <v>85</v>
      </c>
      <c r="Q1026" s="16">
        <v>100</v>
      </c>
      <c r="R1026" s="15" t="s">
        <v>51</v>
      </c>
      <c r="S1026" s="16">
        <v>59</v>
      </c>
      <c r="T1026" s="15" t="s">
        <v>89</v>
      </c>
      <c r="U1026">
        <f t="shared" si="15"/>
        <v>0.52359999999999995</v>
      </c>
    </row>
    <row r="1027" spans="1:21" x14ac:dyDescent="0.3">
      <c r="A1027" s="14">
        <v>42670</v>
      </c>
      <c r="B1027" s="15" t="s">
        <v>45</v>
      </c>
      <c r="C1027" s="15" t="s">
        <v>46</v>
      </c>
      <c r="D1027" s="15" t="s">
        <v>47</v>
      </c>
      <c r="E1027" s="16">
        <v>170</v>
      </c>
      <c r="F1027" s="17">
        <v>174</v>
      </c>
      <c r="G1027" s="17">
        <v>0</v>
      </c>
      <c r="H1027" s="17">
        <v>137</v>
      </c>
      <c r="I1027" s="15" t="s">
        <v>838</v>
      </c>
      <c r="J1027" s="17">
        <v>210</v>
      </c>
      <c r="K1027" s="15" t="s">
        <v>51</v>
      </c>
      <c r="L1027" s="29" t="s">
        <v>401</v>
      </c>
      <c r="M1027" s="28">
        <v>8</v>
      </c>
      <c r="N1027" s="28">
        <v>47</v>
      </c>
      <c r="O1027" s="29" t="s">
        <v>475</v>
      </c>
      <c r="P1027" s="16">
        <v>84</v>
      </c>
      <c r="Q1027" s="16">
        <v>99</v>
      </c>
      <c r="R1027" s="15" t="s">
        <v>86</v>
      </c>
      <c r="S1027" s="16">
        <v>70</v>
      </c>
      <c r="T1027" s="15" t="s">
        <v>206</v>
      </c>
      <c r="U1027">
        <f t="shared" si="15"/>
        <v>1.0471999999999999</v>
      </c>
    </row>
    <row r="1028" spans="1:21" x14ac:dyDescent="0.3">
      <c r="A1028" s="14">
        <v>42671</v>
      </c>
      <c r="B1028" s="15" t="s">
        <v>45</v>
      </c>
      <c r="C1028" s="15" t="s">
        <v>46</v>
      </c>
      <c r="D1028" s="15" t="s">
        <v>47</v>
      </c>
      <c r="E1028" s="16">
        <v>170</v>
      </c>
      <c r="F1028" s="17">
        <v>180</v>
      </c>
      <c r="G1028" s="17">
        <v>2</v>
      </c>
      <c r="H1028" s="17">
        <v>127</v>
      </c>
      <c r="I1028" s="15" t="s">
        <v>356</v>
      </c>
      <c r="J1028" s="17">
        <v>234</v>
      </c>
      <c r="K1028" s="15" t="s">
        <v>420</v>
      </c>
      <c r="L1028" s="29" t="s">
        <v>116</v>
      </c>
      <c r="M1028" s="28">
        <v>6</v>
      </c>
      <c r="N1028" s="28">
        <v>44</v>
      </c>
      <c r="O1028" s="29" t="s">
        <v>81</v>
      </c>
      <c r="P1028" s="16">
        <v>84</v>
      </c>
      <c r="Q1028" s="16">
        <v>100</v>
      </c>
      <c r="R1028" s="15" t="s">
        <v>88</v>
      </c>
      <c r="S1028" s="16">
        <v>65</v>
      </c>
      <c r="T1028" s="15" t="s">
        <v>158</v>
      </c>
      <c r="U1028">
        <f t="shared" ref="U1028:U1091" si="16">L1028*$V$3/$V$5*$V$4</f>
        <v>0.69813333333333338</v>
      </c>
    </row>
    <row r="1029" spans="1:21" x14ac:dyDescent="0.3">
      <c r="A1029" s="14">
        <v>42672</v>
      </c>
      <c r="B1029" s="15" t="s">
        <v>45</v>
      </c>
      <c r="C1029" s="15" t="s">
        <v>46</v>
      </c>
      <c r="D1029" s="15" t="s">
        <v>47</v>
      </c>
      <c r="E1029" s="16">
        <v>170</v>
      </c>
      <c r="F1029" s="17">
        <v>182</v>
      </c>
      <c r="G1029" s="17">
        <v>0</v>
      </c>
      <c r="H1029" s="17">
        <v>106</v>
      </c>
      <c r="I1029" s="15" t="s">
        <v>729</v>
      </c>
      <c r="J1029" s="17">
        <v>258</v>
      </c>
      <c r="K1029" s="15" t="s">
        <v>126</v>
      </c>
      <c r="L1029" s="29" t="s">
        <v>533</v>
      </c>
      <c r="M1029" s="28">
        <v>6</v>
      </c>
      <c r="N1029" s="28">
        <v>36</v>
      </c>
      <c r="O1029" s="29" t="s">
        <v>135</v>
      </c>
      <c r="P1029" s="16">
        <v>82</v>
      </c>
      <c r="Q1029" s="16">
        <v>100</v>
      </c>
      <c r="R1029" s="15" t="s">
        <v>51</v>
      </c>
      <c r="S1029" s="16">
        <v>55</v>
      </c>
      <c r="T1029" s="15" t="s">
        <v>129</v>
      </c>
      <c r="U1029">
        <f t="shared" si="16"/>
        <v>1.2217333333333333</v>
      </c>
    </row>
    <row r="1030" spans="1:21" x14ac:dyDescent="0.3">
      <c r="A1030" s="14">
        <v>42673</v>
      </c>
      <c r="B1030" s="15" t="s">
        <v>45</v>
      </c>
      <c r="C1030" s="15" t="s">
        <v>46</v>
      </c>
      <c r="D1030" s="15" t="s">
        <v>47</v>
      </c>
      <c r="E1030" s="16">
        <v>170</v>
      </c>
      <c r="F1030" s="17">
        <v>180</v>
      </c>
      <c r="G1030" s="17">
        <v>0</v>
      </c>
      <c r="H1030" s="17">
        <v>99</v>
      </c>
      <c r="I1030" s="15" t="s">
        <v>74</v>
      </c>
      <c r="J1030" s="17">
        <v>261</v>
      </c>
      <c r="K1030" s="15" t="s">
        <v>645</v>
      </c>
      <c r="L1030" s="27">
        <v>25</v>
      </c>
      <c r="M1030" s="28">
        <v>6</v>
      </c>
      <c r="N1030" s="28">
        <v>22</v>
      </c>
      <c r="O1030" s="29" t="s">
        <v>51</v>
      </c>
      <c r="P1030" s="16">
        <v>80</v>
      </c>
      <c r="Q1030" s="16">
        <v>100</v>
      </c>
      <c r="R1030" s="15" t="s">
        <v>51</v>
      </c>
      <c r="S1030" s="16">
        <v>50</v>
      </c>
      <c r="T1030" s="15" t="s">
        <v>94</v>
      </c>
      <c r="U1030">
        <f t="shared" si="16"/>
        <v>4.3633333333333333</v>
      </c>
    </row>
    <row r="1031" spans="1:21" x14ac:dyDescent="0.3">
      <c r="A1031" s="14">
        <v>42674</v>
      </c>
      <c r="B1031" s="15" t="s">
        <v>45</v>
      </c>
      <c r="C1031" s="15" t="s">
        <v>46</v>
      </c>
      <c r="D1031" s="15" t="s">
        <v>47</v>
      </c>
      <c r="E1031" s="16">
        <v>170</v>
      </c>
      <c r="F1031" s="17">
        <v>163</v>
      </c>
      <c r="G1031" s="17">
        <v>0</v>
      </c>
      <c r="H1031" s="17">
        <v>70</v>
      </c>
      <c r="I1031" s="15" t="s">
        <v>724</v>
      </c>
      <c r="J1031" s="17">
        <v>256</v>
      </c>
      <c r="K1031" s="15" t="s">
        <v>839</v>
      </c>
      <c r="L1031" s="27">
        <v>26</v>
      </c>
      <c r="M1031" s="28">
        <v>3</v>
      </c>
      <c r="N1031" s="28">
        <v>28</v>
      </c>
      <c r="O1031" s="29" t="s">
        <v>128</v>
      </c>
      <c r="P1031" s="16">
        <v>76</v>
      </c>
      <c r="Q1031" s="16">
        <v>100</v>
      </c>
      <c r="R1031" s="15" t="s">
        <v>171</v>
      </c>
      <c r="S1031" s="16">
        <v>41</v>
      </c>
      <c r="T1031" s="15" t="s">
        <v>215</v>
      </c>
      <c r="U1031">
        <f t="shared" si="16"/>
        <v>4.5378666666666669</v>
      </c>
    </row>
    <row r="1032" spans="1:21" x14ac:dyDescent="0.3">
      <c r="A1032" s="14">
        <v>42675</v>
      </c>
      <c r="B1032" s="15" t="s">
        <v>45</v>
      </c>
      <c r="C1032" s="15" t="s">
        <v>46</v>
      </c>
      <c r="D1032" s="15" t="s">
        <v>47</v>
      </c>
      <c r="E1032" s="16">
        <v>170</v>
      </c>
      <c r="F1032" s="17">
        <v>128</v>
      </c>
      <c r="G1032" s="17">
        <v>0</v>
      </c>
      <c r="H1032" s="17">
        <v>54</v>
      </c>
      <c r="I1032" s="15" t="s">
        <v>840</v>
      </c>
      <c r="J1032" s="17">
        <v>203</v>
      </c>
      <c r="K1032" s="15" t="s">
        <v>326</v>
      </c>
      <c r="L1032" s="29" t="s">
        <v>401</v>
      </c>
      <c r="M1032" s="28">
        <v>3</v>
      </c>
      <c r="N1032" s="28">
        <v>33</v>
      </c>
      <c r="O1032" s="29" t="s">
        <v>88</v>
      </c>
      <c r="P1032" s="16">
        <v>82</v>
      </c>
      <c r="Q1032" s="16">
        <v>100</v>
      </c>
      <c r="R1032" s="15" t="s">
        <v>51</v>
      </c>
      <c r="S1032" s="16">
        <v>53</v>
      </c>
      <c r="T1032" s="15" t="s">
        <v>264</v>
      </c>
      <c r="U1032">
        <f t="shared" si="16"/>
        <v>1.0471999999999999</v>
      </c>
    </row>
    <row r="1033" spans="1:21" x14ac:dyDescent="0.3">
      <c r="A1033" s="14">
        <v>42676</v>
      </c>
      <c r="B1033" s="15" t="s">
        <v>45</v>
      </c>
      <c r="C1033" s="15" t="s">
        <v>46</v>
      </c>
      <c r="D1033" s="15" t="s">
        <v>47</v>
      </c>
      <c r="E1033" s="16">
        <v>170</v>
      </c>
      <c r="F1033" s="17">
        <v>154</v>
      </c>
      <c r="G1033" s="17">
        <v>0</v>
      </c>
      <c r="H1033" s="17">
        <v>77</v>
      </c>
      <c r="I1033" s="15" t="s">
        <v>841</v>
      </c>
      <c r="J1033" s="17">
        <v>231</v>
      </c>
      <c r="K1033" s="15" t="s">
        <v>288</v>
      </c>
      <c r="L1033" s="27">
        <v>11</v>
      </c>
      <c r="M1033" s="28">
        <v>3</v>
      </c>
      <c r="N1033" s="28">
        <v>47</v>
      </c>
      <c r="O1033" s="29" t="s">
        <v>167</v>
      </c>
      <c r="P1033" s="16">
        <v>77</v>
      </c>
      <c r="Q1033" s="16">
        <v>100</v>
      </c>
      <c r="R1033" s="15" t="s">
        <v>51</v>
      </c>
      <c r="S1033" s="16">
        <v>44</v>
      </c>
      <c r="T1033" s="15" t="s">
        <v>129</v>
      </c>
      <c r="U1033">
        <f t="shared" si="16"/>
        <v>1.9198666666666666</v>
      </c>
    </row>
    <row r="1034" spans="1:21" x14ac:dyDescent="0.3">
      <c r="A1034" s="14">
        <v>42677</v>
      </c>
      <c r="B1034" s="15" t="s">
        <v>45</v>
      </c>
      <c r="C1034" s="15" t="s">
        <v>46</v>
      </c>
      <c r="D1034" s="15" t="s">
        <v>47</v>
      </c>
      <c r="E1034" s="16">
        <v>170</v>
      </c>
      <c r="F1034" s="17">
        <v>146</v>
      </c>
      <c r="G1034" s="17">
        <v>0</v>
      </c>
      <c r="H1034" s="17">
        <v>67</v>
      </c>
      <c r="I1034" s="15" t="s">
        <v>244</v>
      </c>
      <c r="J1034" s="17">
        <v>226</v>
      </c>
      <c r="K1034" s="15" t="s">
        <v>339</v>
      </c>
      <c r="L1034" s="27">
        <v>23</v>
      </c>
      <c r="M1034" s="28">
        <v>3</v>
      </c>
      <c r="N1034" s="28">
        <v>42</v>
      </c>
      <c r="O1034" s="29" t="s">
        <v>52</v>
      </c>
      <c r="P1034" s="16">
        <v>81</v>
      </c>
      <c r="Q1034" s="16">
        <v>100</v>
      </c>
      <c r="R1034" s="15" t="s">
        <v>51</v>
      </c>
      <c r="S1034" s="16">
        <v>51</v>
      </c>
      <c r="T1034" s="15" t="s">
        <v>121</v>
      </c>
      <c r="U1034">
        <f t="shared" si="16"/>
        <v>4.0142666666666669</v>
      </c>
    </row>
    <row r="1035" spans="1:21" x14ac:dyDescent="0.3">
      <c r="A1035" s="14">
        <v>42678</v>
      </c>
      <c r="B1035" s="15" t="s">
        <v>45</v>
      </c>
      <c r="C1035" s="15" t="s">
        <v>46</v>
      </c>
      <c r="D1035" s="15" t="s">
        <v>47</v>
      </c>
      <c r="E1035" s="16">
        <v>170</v>
      </c>
      <c r="F1035" s="17">
        <v>134</v>
      </c>
      <c r="G1035" s="17">
        <v>270</v>
      </c>
      <c r="H1035" s="17">
        <v>82</v>
      </c>
      <c r="I1035" s="15" t="s">
        <v>231</v>
      </c>
      <c r="J1035" s="17">
        <v>185</v>
      </c>
      <c r="K1035" s="15" t="s">
        <v>306</v>
      </c>
      <c r="L1035" s="27">
        <v>35</v>
      </c>
      <c r="M1035" s="28">
        <v>0</v>
      </c>
      <c r="N1035" s="28">
        <v>22</v>
      </c>
      <c r="O1035" s="29" t="s">
        <v>494</v>
      </c>
      <c r="P1035" s="16">
        <v>90</v>
      </c>
      <c r="Q1035" s="16">
        <v>100</v>
      </c>
      <c r="R1035" s="15" t="s">
        <v>51</v>
      </c>
      <c r="S1035" s="16">
        <v>69</v>
      </c>
      <c r="T1035" s="15" t="s">
        <v>71</v>
      </c>
      <c r="U1035">
        <f t="shared" si="16"/>
        <v>6.1086666666666662</v>
      </c>
    </row>
    <row r="1036" spans="1:21" x14ac:dyDescent="0.3">
      <c r="A1036" s="14">
        <v>42679</v>
      </c>
      <c r="B1036" s="15" t="s">
        <v>45</v>
      </c>
      <c r="C1036" s="15" t="s">
        <v>46</v>
      </c>
      <c r="D1036" s="15" t="s">
        <v>47</v>
      </c>
      <c r="E1036" s="16">
        <v>170</v>
      </c>
      <c r="F1036" s="17">
        <v>98</v>
      </c>
      <c r="G1036" s="17">
        <v>230</v>
      </c>
      <c r="H1036" s="17">
        <v>63</v>
      </c>
      <c r="I1036" s="15" t="s">
        <v>814</v>
      </c>
      <c r="J1036" s="17">
        <v>134</v>
      </c>
      <c r="K1036" s="15" t="s">
        <v>842</v>
      </c>
      <c r="L1036" s="27">
        <v>22</v>
      </c>
      <c r="M1036" s="28">
        <v>0</v>
      </c>
      <c r="N1036" s="28">
        <v>61</v>
      </c>
      <c r="O1036" s="29" t="s">
        <v>264</v>
      </c>
      <c r="P1036" s="16">
        <v>96</v>
      </c>
      <c r="Q1036" s="16">
        <v>100</v>
      </c>
      <c r="R1036" s="15" t="s">
        <v>51</v>
      </c>
      <c r="S1036" s="16">
        <v>87</v>
      </c>
      <c r="T1036" s="15" t="s">
        <v>179</v>
      </c>
      <c r="U1036">
        <f t="shared" si="16"/>
        <v>3.8397333333333332</v>
      </c>
    </row>
    <row r="1037" spans="1:21" x14ac:dyDescent="0.3">
      <c r="A1037" s="14">
        <v>42680</v>
      </c>
      <c r="B1037" s="15" t="s">
        <v>45</v>
      </c>
      <c r="C1037" s="15" t="s">
        <v>46</v>
      </c>
      <c r="D1037" s="15" t="s">
        <v>47</v>
      </c>
      <c r="E1037" s="16">
        <v>170</v>
      </c>
      <c r="F1037" s="17">
        <v>74</v>
      </c>
      <c r="G1037" s="17">
        <v>306</v>
      </c>
      <c r="H1037" s="17">
        <v>52</v>
      </c>
      <c r="I1037" s="15" t="s">
        <v>667</v>
      </c>
      <c r="J1037" s="17">
        <v>97</v>
      </c>
      <c r="K1037" s="15" t="s">
        <v>320</v>
      </c>
      <c r="L1037" s="27">
        <v>20</v>
      </c>
      <c r="M1037" s="28">
        <v>6</v>
      </c>
      <c r="N1037" s="28">
        <v>50</v>
      </c>
      <c r="O1037" s="29" t="s">
        <v>50</v>
      </c>
      <c r="P1037" s="16">
        <v>95</v>
      </c>
      <c r="Q1037" s="16">
        <v>100</v>
      </c>
      <c r="R1037" s="15" t="s">
        <v>51</v>
      </c>
      <c r="S1037" s="16">
        <v>85</v>
      </c>
      <c r="T1037" s="15" t="s">
        <v>89</v>
      </c>
      <c r="U1037">
        <f t="shared" si="16"/>
        <v>3.4906666666666668</v>
      </c>
    </row>
    <row r="1038" spans="1:21" x14ac:dyDescent="0.3">
      <c r="A1038" s="14">
        <v>42681</v>
      </c>
      <c r="B1038" s="15" t="s">
        <v>45</v>
      </c>
      <c r="C1038" s="15" t="s">
        <v>46</v>
      </c>
      <c r="D1038" s="15" t="s">
        <v>47</v>
      </c>
      <c r="E1038" s="16">
        <v>170</v>
      </c>
      <c r="F1038" s="17">
        <v>55</v>
      </c>
      <c r="G1038" s="17">
        <v>200</v>
      </c>
      <c r="H1038" s="17">
        <v>45</v>
      </c>
      <c r="I1038" s="15" t="s">
        <v>563</v>
      </c>
      <c r="J1038" s="17">
        <v>65</v>
      </c>
      <c r="K1038" s="15" t="s">
        <v>843</v>
      </c>
      <c r="L1038" s="29" t="s">
        <v>401</v>
      </c>
      <c r="M1038" s="28">
        <v>11</v>
      </c>
      <c r="N1038" s="28">
        <v>58</v>
      </c>
      <c r="O1038" s="29" t="s">
        <v>202</v>
      </c>
      <c r="P1038" s="16">
        <v>97</v>
      </c>
      <c r="Q1038" s="16">
        <v>99</v>
      </c>
      <c r="R1038" s="15" t="s">
        <v>184</v>
      </c>
      <c r="S1038" s="16">
        <v>90</v>
      </c>
      <c r="T1038" s="15" t="s">
        <v>71</v>
      </c>
      <c r="U1038">
        <f t="shared" si="16"/>
        <v>1.0471999999999999</v>
      </c>
    </row>
    <row r="1039" spans="1:21" x14ac:dyDescent="0.3">
      <c r="A1039" s="14">
        <v>42682</v>
      </c>
      <c r="B1039" s="15" t="s">
        <v>45</v>
      </c>
      <c r="C1039" s="15" t="s">
        <v>46</v>
      </c>
      <c r="D1039" s="15" t="s">
        <v>47</v>
      </c>
      <c r="E1039" s="16">
        <v>170</v>
      </c>
      <c r="F1039" s="17">
        <v>95</v>
      </c>
      <c r="G1039" s="17">
        <v>48</v>
      </c>
      <c r="H1039" s="17">
        <v>38</v>
      </c>
      <c r="I1039" s="15" t="s">
        <v>844</v>
      </c>
      <c r="J1039" s="17">
        <v>152</v>
      </c>
      <c r="K1039" s="15" t="s">
        <v>100</v>
      </c>
      <c r="L1039" s="27">
        <v>29</v>
      </c>
      <c r="M1039" s="28">
        <v>11</v>
      </c>
      <c r="N1039" s="28">
        <v>106</v>
      </c>
      <c r="O1039" s="29" t="s">
        <v>100</v>
      </c>
      <c r="P1039" s="16">
        <v>78</v>
      </c>
      <c r="Q1039" s="16">
        <v>100</v>
      </c>
      <c r="R1039" s="15" t="s">
        <v>51</v>
      </c>
      <c r="S1039" s="16">
        <v>48</v>
      </c>
      <c r="T1039" s="15" t="s">
        <v>89</v>
      </c>
      <c r="U1039">
        <f t="shared" si="16"/>
        <v>5.0614666666666661</v>
      </c>
    </row>
    <row r="1040" spans="1:21" x14ac:dyDescent="0.3">
      <c r="A1040" s="14">
        <v>42683</v>
      </c>
      <c r="B1040" s="15" t="s">
        <v>45</v>
      </c>
      <c r="C1040" s="15" t="s">
        <v>46</v>
      </c>
      <c r="D1040" s="15" t="s">
        <v>47</v>
      </c>
      <c r="E1040" s="16">
        <v>170</v>
      </c>
      <c r="F1040" s="17">
        <v>131</v>
      </c>
      <c r="G1040" s="17">
        <v>0</v>
      </c>
      <c r="H1040" s="17">
        <v>83</v>
      </c>
      <c r="I1040" s="15" t="s">
        <v>51</v>
      </c>
      <c r="J1040" s="17">
        <v>179</v>
      </c>
      <c r="K1040" s="15" t="s">
        <v>845</v>
      </c>
      <c r="L1040" s="27">
        <v>26</v>
      </c>
      <c r="M1040" s="28">
        <v>17</v>
      </c>
      <c r="N1040" s="28">
        <v>128</v>
      </c>
      <c r="O1040" s="29" t="s">
        <v>543</v>
      </c>
      <c r="P1040" s="16">
        <v>71</v>
      </c>
      <c r="Q1040" s="16">
        <v>96</v>
      </c>
      <c r="R1040" s="15" t="s">
        <v>370</v>
      </c>
      <c r="S1040" s="16">
        <v>51</v>
      </c>
      <c r="T1040" s="15" t="s">
        <v>117</v>
      </c>
      <c r="U1040">
        <f t="shared" si="16"/>
        <v>4.5378666666666669</v>
      </c>
    </row>
    <row r="1041" spans="1:21" x14ac:dyDescent="0.3">
      <c r="A1041" s="14">
        <v>42684</v>
      </c>
      <c r="B1041" s="15" t="s">
        <v>45</v>
      </c>
      <c r="C1041" s="15" t="s">
        <v>46</v>
      </c>
      <c r="D1041" s="15" t="s">
        <v>47</v>
      </c>
      <c r="E1041" s="16">
        <v>170</v>
      </c>
      <c r="F1041" s="17">
        <v>118</v>
      </c>
      <c r="G1041" s="17">
        <v>0</v>
      </c>
      <c r="H1041" s="17">
        <v>66</v>
      </c>
      <c r="I1041" s="15" t="s">
        <v>695</v>
      </c>
      <c r="J1041" s="17">
        <v>170</v>
      </c>
      <c r="K1041" s="15" t="s">
        <v>252</v>
      </c>
      <c r="L1041" s="29" t="s">
        <v>116</v>
      </c>
      <c r="M1041" s="28">
        <v>8</v>
      </c>
      <c r="N1041" s="28">
        <v>56</v>
      </c>
      <c r="O1041" s="29" t="s">
        <v>113</v>
      </c>
      <c r="P1041" s="16">
        <v>77</v>
      </c>
      <c r="Q1041" s="16">
        <v>95</v>
      </c>
      <c r="R1041" s="15" t="s">
        <v>51</v>
      </c>
      <c r="S1041" s="16">
        <v>51</v>
      </c>
      <c r="T1041" s="15" t="s">
        <v>61</v>
      </c>
      <c r="U1041">
        <f t="shared" si="16"/>
        <v>0.69813333333333338</v>
      </c>
    </row>
    <row r="1042" spans="1:21" x14ac:dyDescent="0.3">
      <c r="A1042" s="14">
        <v>42685</v>
      </c>
      <c r="B1042" s="15" t="s">
        <v>45</v>
      </c>
      <c r="C1042" s="15" t="s">
        <v>46</v>
      </c>
      <c r="D1042" s="15" t="s">
        <v>47</v>
      </c>
      <c r="E1042" s="16">
        <v>170</v>
      </c>
      <c r="F1042" s="17">
        <v>131</v>
      </c>
      <c r="G1042" s="17">
        <v>0</v>
      </c>
      <c r="H1042" s="17">
        <v>88</v>
      </c>
      <c r="I1042" s="15" t="s">
        <v>846</v>
      </c>
      <c r="J1042" s="17">
        <v>174</v>
      </c>
      <c r="K1042" s="15" t="s">
        <v>146</v>
      </c>
      <c r="L1042" s="29" t="s">
        <v>116</v>
      </c>
      <c r="M1042" s="28">
        <v>3</v>
      </c>
      <c r="N1042" s="28">
        <v>44</v>
      </c>
      <c r="O1042" s="29" t="s">
        <v>107</v>
      </c>
      <c r="P1042" s="16">
        <v>82</v>
      </c>
      <c r="Q1042" s="16">
        <v>98</v>
      </c>
      <c r="R1042" s="15" t="s">
        <v>594</v>
      </c>
      <c r="S1042" s="16">
        <v>56</v>
      </c>
      <c r="T1042" s="15" t="s">
        <v>158</v>
      </c>
      <c r="U1042">
        <f t="shared" si="16"/>
        <v>0.69813333333333338</v>
      </c>
    </row>
    <row r="1043" spans="1:21" x14ac:dyDescent="0.3">
      <c r="A1043" s="14">
        <v>42686</v>
      </c>
      <c r="B1043" s="15" t="s">
        <v>45</v>
      </c>
      <c r="C1043" s="15" t="s">
        <v>46</v>
      </c>
      <c r="D1043" s="15" t="s">
        <v>47</v>
      </c>
      <c r="E1043" s="16">
        <v>170</v>
      </c>
      <c r="F1043" s="17">
        <v>126</v>
      </c>
      <c r="G1043" s="17">
        <v>138</v>
      </c>
      <c r="H1043" s="17">
        <v>94</v>
      </c>
      <c r="I1043" s="15" t="s">
        <v>847</v>
      </c>
      <c r="J1043" s="17">
        <v>159</v>
      </c>
      <c r="K1043" s="15" t="s">
        <v>206</v>
      </c>
      <c r="L1043" s="27">
        <v>25</v>
      </c>
      <c r="M1043" s="28">
        <v>6</v>
      </c>
      <c r="N1043" s="28">
        <v>42</v>
      </c>
      <c r="O1043" s="29" t="s">
        <v>249</v>
      </c>
      <c r="P1043" s="16">
        <v>93</v>
      </c>
      <c r="Q1043" s="16">
        <v>100</v>
      </c>
      <c r="R1043" s="15" t="s">
        <v>51</v>
      </c>
      <c r="S1043" s="16">
        <v>81</v>
      </c>
      <c r="T1043" s="15" t="s">
        <v>264</v>
      </c>
      <c r="U1043">
        <f t="shared" si="16"/>
        <v>4.3633333333333333</v>
      </c>
    </row>
    <row r="1044" spans="1:21" x14ac:dyDescent="0.3">
      <c r="A1044" s="14">
        <v>42687</v>
      </c>
      <c r="B1044" s="15" t="s">
        <v>45</v>
      </c>
      <c r="C1044" s="15" t="s">
        <v>46</v>
      </c>
      <c r="D1044" s="15" t="s">
        <v>47</v>
      </c>
      <c r="E1044" s="16">
        <v>170</v>
      </c>
      <c r="F1044" s="17">
        <v>118</v>
      </c>
      <c r="G1044" s="17">
        <v>20</v>
      </c>
      <c r="H1044" s="17">
        <v>97</v>
      </c>
      <c r="I1044" s="15" t="s">
        <v>51</v>
      </c>
      <c r="J1044" s="17">
        <v>139</v>
      </c>
      <c r="K1044" s="15" t="s">
        <v>509</v>
      </c>
      <c r="L1044" s="27">
        <v>34</v>
      </c>
      <c r="M1044" s="28">
        <v>8</v>
      </c>
      <c r="N1044" s="28">
        <v>42</v>
      </c>
      <c r="O1044" s="29" t="s">
        <v>74</v>
      </c>
      <c r="P1044" s="16">
        <v>97</v>
      </c>
      <c r="Q1044" s="16">
        <v>100</v>
      </c>
      <c r="R1044" s="15" t="s">
        <v>51</v>
      </c>
      <c r="S1044" s="16">
        <v>87</v>
      </c>
      <c r="T1044" s="15" t="s">
        <v>186</v>
      </c>
      <c r="U1044">
        <f t="shared" si="16"/>
        <v>5.9341333333333326</v>
      </c>
    </row>
    <row r="1045" spans="1:21" x14ac:dyDescent="0.3">
      <c r="A1045" s="14">
        <v>42688</v>
      </c>
      <c r="B1045" s="15" t="s">
        <v>45</v>
      </c>
      <c r="C1045" s="15" t="s">
        <v>46</v>
      </c>
      <c r="D1045" s="15" t="s">
        <v>47</v>
      </c>
      <c r="E1045" s="16">
        <v>170</v>
      </c>
      <c r="F1045" s="17">
        <v>112</v>
      </c>
      <c r="G1045" s="17">
        <v>0</v>
      </c>
      <c r="H1045" s="17">
        <v>70</v>
      </c>
      <c r="I1045" s="15" t="s">
        <v>51</v>
      </c>
      <c r="J1045" s="17">
        <v>153</v>
      </c>
      <c r="K1045" s="15" t="s">
        <v>716</v>
      </c>
      <c r="L1045" s="27">
        <v>36</v>
      </c>
      <c r="M1045" s="28">
        <v>6</v>
      </c>
      <c r="N1045" s="28">
        <v>42</v>
      </c>
      <c r="O1045" s="29" t="s">
        <v>206</v>
      </c>
      <c r="P1045" s="16">
        <v>87</v>
      </c>
      <c r="Q1045" s="16">
        <v>100</v>
      </c>
      <c r="R1045" s="15" t="s">
        <v>51</v>
      </c>
      <c r="S1045" s="16">
        <v>69</v>
      </c>
      <c r="T1045" s="15" t="s">
        <v>117</v>
      </c>
      <c r="U1045">
        <f t="shared" si="16"/>
        <v>6.2831999999999999</v>
      </c>
    </row>
    <row r="1046" spans="1:21" x14ac:dyDescent="0.3">
      <c r="A1046" s="14">
        <v>42689</v>
      </c>
      <c r="B1046" s="15" t="s">
        <v>45</v>
      </c>
      <c r="C1046" s="15" t="s">
        <v>46</v>
      </c>
      <c r="D1046" s="15" t="s">
        <v>47</v>
      </c>
      <c r="E1046" s="16">
        <v>170</v>
      </c>
      <c r="F1046" s="17">
        <v>106</v>
      </c>
      <c r="G1046" s="17">
        <v>0</v>
      </c>
      <c r="H1046" s="17">
        <v>49</v>
      </c>
      <c r="I1046" s="15" t="s">
        <v>848</v>
      </c>
      <c r="J1046" s="17">
        <v>164</v>
      </c>
      <c r="K1046" s="15" t="s">
        <v>552</v>
      </c>
      <c r="L1046" s="27">
        <v>17</v>
      </c>
      <c r="M1046" s="28">
        <v>3</v>
      </c>
      <c r="N1046" s="28">
        <v>28</v>
      </c>
      <c r="O1046" s="29" t="s">
        <v>205</v>
      </c>
      <c r="P1046" s="16">
        <v>86</v>
      </c>
      <c r="Q1046" s="16">
        <v>100</v>
      </c>
      <c r="R1046" s="15" t="s">
        <v>51</v>
      </c>
      <c r="S1046" s="16">
        <v>59</v>
      </c>
      <c r="T1046" s="15" t="s">
        <v>52</v>
      </c>
      <c r="U1046">
        <f t="shared" si="16"/>
        <v>2.9670666666666663</v>
      </c>
    </row>
    <row r="1047" spans="1:21" x14ac:dyDescent="0.3">
      <c r="A1047" s="14">
        <v>42690</v>
      </c>
      <c r="B1047" s="15" t="s">
        <v>45</v>
      </c>
      <c r="C1047" s="15" t="s">
        <v>46</v>
      </c>
      <c r="D1047" s="15" t="s">
        <v>47</v>
      </c>
      <c r="E1047" s="16">
        <v>170</v>
      </c>
      <c r="F1047" s="17">
        <v>120</v>
      </c>
      <c r="G1047" s="17">
        <v>0</v>
      </c>
      <c r="H1047" s="17">
        <v>47</v>
      </c>
      <c r="I1047" s="15" t="s">
        <v>251</v>
      </c>
      <c r="J1047" s="17">
        <v>192</v>
      </c>
      <c r="K1047" s="15" t="s">
        <v>748</v>
      </c>
      <c r="L1047" s="29" t="s">
        <v>116</v>
      </c>
      <c r="M1047" s="28">
        <v>3</v>
      </c>
      <c r="N1047" s="28">
        <v>39</v>
      </c>
      <c r="O1047" s="29" t="s">
        <v>71</v>
      </c>
      <c r="P1047" s="16">
        <v>84</v>
      </c>
      <c r="Q1047" s="16">
        <v>100</v>
      </c>
      <c r="R1047" s="15" t="s">
        <v>51</v>
      </c>
      <c r="S1047" s="16">
        <v>59</v>
      </c>
      <c r="T1047" s="15" t="s">
        <v>158</v>
      </c>
      <c r="U1047">
        <f t="shared" si="16"/>
        <v>0.69813333333333338</v>
      </c>
    </row>
    <row r="1048" spans="1:21" x14ac:dyDescent="0.3">
      <c r="A1048" s="14">
        <v>42691</v>
      </c>
      <c r="B1048" s="15" t="s">
        <v>45</v>
      </c>
      <c r="C1048" s="15" t="s">
        <v>46</v>
      </c>
      <c r="D1048" s="15" t="s">
        <v>47</v>
      </c>
      <c r="E1048" s="16">
        <v>170</v>
      </c>
      <c r="F1048" s="17">
        <v>133</v>
      </c>
      <c r="G1048" s="17">
        <v>0</v>
      </c>
      <c r="H1048" s="17">
        <v>71</v>
      </c>
      <c r="I1048" s="15" t="s">
        <v>595</v>
      </c>
      <c r="J1048" s="17">
        <v>195</v>
      </c>
      <c r="K1048" s="15" t="s">
        <v>493</v>
      </c>
      <c r="L1048" s="29" t="s">
        <v>218</v>
      </c>
      <c r="M1048" s="28">
        <v>3</v>
      </c>
      <c r="N1048" s="28">
        <v>42</v>
      </c>
      <c r="O1048" s="29" t="s">
        <v>71</v>
      </c>
      <c r="P1048" s="16">
        <v>87</v>
      </c>
      <c r="Q1048" s="16">
        <v>100</v>
      </c>
      <c r="R1048" s="15" t="s">
        <v>51</v>
      </c>
      <c r="S1048" s="16">
        <v>63</v>
      </c>
      <c r="T1048" s="15" t="s">
        <v>89</v>
      </c>
      <c r="U1048">
        <f t="shared" si="16"/>
        <v>0.52359999999999995</v>
      </c>
    </row>
    <row r="1049" spans="1:21" x14ac:dyDescent="0.3">
      <c r="A1049" s="14">
        <v>42692</v>
      </c>
      <c r="B1049" s="15" t="s">
        <v>45</v>
      </c>
      <c r="C1049" s="15" t="s">
        <v>46</v>
      </c>
      <c r="D1049" s="15" t="s">
        <v>47</v>
      </c>
      <c r="E1049" s="16">
        <v>170</v>
      </c>
      <c r="F1049" s="17">
        <v>126</v>
      </c>
      <c r="G1049" s="17">
        <v>2</v>
      </c>
      <c r="H1049" s="17">
        <v>85</v>
      </c>
      <c r="I1049" s="15" t="s">
        <v>199</v>
      </c>
      <c r="J1049" s="17">
        <v>166</v>
      </c>
      <c r="K1049" s="15" t="s">
        <v>288</v>
      </c>
      <c r="L1049" s="27">
        <v>26</v>
      </c>
      <c r="M1049" s="28">
        <v>11</v>
      </c>
      <c r="N1049" s="28">
        <v>69</v>
      </c>
      <c r="O1049" s="29" t="s">
        <v>61</v>
      </c>
      <c r="P1049" s="16">
        <v>81</v>
      </c>
      <c r="Q1049" s="16">
        <v>100</v>
      </c>
      <c r="R1049" s="15" t="s">
        <v>51</v>
      </c>
      <c r="S1049" s="16">
        <v>42</v>
      </c>
      <c r="T1049" s="15" t="s">
        <v>135</v>
      </c>
      <c r="U1049">
        <f t="shared" si="16"/>
        <v>4.5378666666666669</v>
      </c>
    </row>
    <row r="1050" spans="1:21" x14ac:dyDescent="0.3">
      <c r="A1050" s="14">
        <v>42693</v>
      </c>
      <c r="B1050" s="15" t="s">
        <v>45</v>
      </c>
      <c r="C1050" s="15" t="s">
        <v>46</v>
      </c>
      <c r="D1050" s="15" t="s">
        <v>47</v>
      </c>
      <c r="E1050" s="16">
        <v>170</v>
      </c>
      <c r="F1050" s="17">
        <v>118</v>
      </c>
      <c r="G1050" s="17">
        <v>0</v>
      </c>
      <c r="H1050" s="17">
        <v>60</v>
      </c>
      <c r="I1050" s="15" t="s">
        <v>849</v>
      </c>
      <c r="J1050" s="17">
        <v>175</v>
      </c>
      <c r="K1050" s="15" t="s">
        <v>850</v>
      </c>
      <c r="L1050" s="27">
        <v>25</v>
      </c>
      <c r="M1050" s="28">
        <v>14</v>
      </c>
      <c r="N1050" s="28">
        <v>136</v>
      </c>
      <c r="O1050" s="29" t="s">
        <v>388</v>
      </c>
      <c r="P1050" s="16">
        <v>69</v>
      </c>
      <c r="Q1050" s="16">
        <v>97</v>
      </c>
      <c r="R1050" s="15" t="s">
        <v>460</v>
      </c>
      <c r="S1050" s="16">
        <v>48</v>
      </c>
      <c r="T1050" s="15" t="s">
        <v>376</v>
      </c>
      <c r="U1050">
        <f t="shared" si="16"/>
        <v>4.3633333333333333</v>
      </c>
    </row>
    <row r="1051" spans="1:21" x14ac:dyDescent="0.3">
      <c r="A1051" s="14">
        <v>42694</v>
      </c>
      <c r="B1051" s="15" t="s">
        <v>45</v>
      </c>
      <c r="C1051" s="15" t="s">
        <v>46</v>
      </c>
      <c r="D1051" s="15" t="s">
        <v>47</v>
      </c>
      <c r="E1051" s="16">
        <v>170</v>
      </c>
      <c r="F1051" s="17">
        <v>138</v>
      </c>
      <c r="G1051" s="17">
        <v>76</v>
      </c>
      <c r="H1051" s="17">
        <v>96</v>
      </c>
      <c r="I1051" s="15" t="s">
        <v>851</v>
      </c>
      <c r="J1051" s="17">
        <v>180</v>
      </c>
      <c r="K1051" s="15" t="s">
        <v>602</v>
      </c>
      <c r="L1051" s="27">
        <v>27</v>
      </c>
      <c r="M1051" s="28">
        <v>11</v>
      </c>
      <c r="N1051" s="28">
        <v>114</v>
      </c>
      <c r="O1051" s="29" t="s">
        <v>74</v>
      </c>
      <c r="P1051" s="16">
        <v>82</v>
      </c>
      <c r="Q1051" s="16">
        <v>99</v>
      </c>
      <c r="R1051" s="15" t="s">
        <v>747</v>
      </c>
      <c r="S1051" s="16">
        <v>51</v>
      </c>
      <c r="T1051" s="15" t="s">
        <v>258</v>
      </c>
      <c r="U1051">
        <f t="shared" si="16"/>
        <v>4.7123999999999997</v>
      </c>
    </row>
    <row r="1052" spans="1:21" x14ac:dyDescent="0.3">
      <c r="A1052" s="14">
        <v>42695</v>
      </c>
      <c r="B1052" s="15" t="s">
        <v>45</v>
      </c>
      <c r="C1052" s="15" t="s">
        <v>46</v>
      </c>
      <c r="D1052" s="15" t="s">
        <v>47</v>
      </c>
      <c r="E1052" s="16">
        <v>170</v>
      </c>
      <c r="F1052" s="17">
        <v>96</v>
      </c>
      <c r="G1052" s="17">
        <v>18</v>
      </c>
      <c r="H1052" s="17">
        <v>35</v>
      </c>
      <c r="I1052" s="15" t="s">
        <v>272</v>
      </c>
      <c r="J1052" s="17">
        <v>158</v>
      </c>
      <c r="K1052" s="15" t="s">
        <v>852</v>
      </c>
      <c r="L1052" s="27">
        <v>22</v>
      </c>
      <c r="M1052" s="28">
        <v>8</v>
      </c>
      <c r="N1052" s="28">
        <v>144</v>
      </c>
      <c r="O1052" s="29" t="s">
        <v>65</v>
      </c>
      <c r="P1052" s="16">
        <v>61</v>
      </c>
      <c r="Q1052" s="16">
        <v>97</v>
      </c>
      <c r="R1052" s="15" t="s">
        <v>249</v>
      </c>
      <c r="S1052" s="16">
        <v>41</v>
      </c>
      <c r="T1052" s="15" t="s">
        <v>205</v>
      </c>
      <c r="U1052">
        <f t="shared" si="16"/>
        <v>3.8397333333333332</v>
      </c>
    </row>
    <row r="1053" spans="1:21" x14ac:dyDescent="0.3">
      <c r="A1053" s="14">
        <v>42696</v>
      </c>
      <c r="B1053" s="15" t="s">
        <v>45</v>
      </c>
      <c r="C1053" s="15" t="s">
        <v>46</v>
      </c>
      <c r="D1053" s="15" t="s">
        <v>47</v>
      </c>
      <c r="E1053" s="16">
        <v>170</v>
      </c>
      <c r="F1053" s="17">
        <v>67</v>
      </c>
      <c r="G1053" s="17">
        <v>48</v>
      </c>
      <c r="H1053" s="17">
        <v>23</v>
      </c>
      <c r="I1053" s="15" t="s">
        <v>51</v>
      </c>
      <c r="J1053" s="17">
        <v>111</v>
      </c>
      <c r="K1053" s="15" t="s">
        <v>288</v>
      </c>
      <c r="L1053" s="27">
        <v>36</v>
      </c>
      <c r="M1053" s="28">
        <v>3</v>
      </c>
      <c r="N1053" s="28">
        <v>44</v>
      </c>
      <c r="O1053" s="29" t="s">
        <v>61</v>
      </c>
      <c r="P1053" s="16">
        <v>82</v>
      </c>
      <c r="Q1053" s="16">
        <v>100</v>
      </c>
      <c r="R1053" s="15" t="s">
        <v>124</v>
      </c>
      <c r="S1053" s="16">
        <v>61</v>
      </c>
      <c r="T1053" s="15" t="s">
        <v>52</v>
      </c>
      <c r="U1053">
        <f t="shared" si="16"/>
        <v>6.2831999999999999</v>
      </c>
    </row>
    <row r="1054" spans="1:21" x14ac:dyDescent="0.3">
      <c r="A1054" s="14">
        <v>42697</v>
      </c>
      <c r="B1054" s="15" t="s">
        <v>45</v>
      </c>
      <c r="C1054" s="15" t="s">
        <v>46</v>
      </c>
      <c r="D1054" s="15" t="s">
        <v>47</v>
      </c>
      <c r="E1054" s="16">
        <v>170</v>
      </c>
      <c r="F1054" s="17">
        <v>76</v>
      </c>
      <c r="G1054" s="17">
        <v>132</v>
      </c>
      <c r="H1054" s="17">
        <v>61</v>
      </c>
      <c r="I1054" s="15" t="s">
        <v>51</v>
      </c>
      <c r="J1054" s="17">
        <v>92</v>
      </c>
      <c r="K1054" s="15" t="s">
        <v>406</v>
      </c>
      <c r="L1054" s="27">
        <v>25</v>
      </c>
      <c r="M1054" s="28">
        <v>0</v>
      </c>
      <c r="N1054" s="28">
        <v>42</v>
      </c>
      <c r="O1054" s="29" t="s">
        <v>98</v>
      </c>
      <c r="P1054" s="16">
        <v>97</v>
      </c>
      <c r="Q1054" s="16">
        <v>100</v>
      </c>
      <c r="R1054" s="15" t="s">
        <v>51</v>
      </c>
      <c r="S1054" s="16">
        <v>85</v>
      </c>
      <c r="T1054" s="15" t="s">
        <v>71</v>
      </c>
      <c r="U1054">
        <f t="shared" si="16"/>
        <v>4.3633333333333333</v>
      </c>
    </row>
    <row r="1055" spans="1:21" x14ac:dyDescent="0.3">
      <c r="A1055" s="14">
        <v>42698</v>
      </c>
      <c r="B1055" s="15" t="s">
        <v>45</v>
      </c>
      <c r="C1055" s="15" t="s">
        <v>46</v>
      </c>
      <c r="D1055" s="15" t="s">
        <v>47</v>
      </c>
      <c r="E1055" s="16">
        <v>170</v>
      </c>
      <c r="F1055" s="17">
        <v>92</v>
      </c>
      <c r="G1055" s="17">
        <v>62</v>
      </c>
      <c r="H1055" s="17">
        <v>58</v>
      </c>
      <c r="I1055" s="15" t="s">
        <v>199</v>
      </c>
      <c r="J1055" s="17">
        <v>126</v>
      </c>
      <c r="K1055" s="15" t="s">
        <v>50</v>
      </c>
      <c r="L1055" s="27">
        <v>20</v>
      </c>
      <c r="M1055" s="28">
        <v>17</v>
      </c>
      <c r="N1055" s="28">
        <v>111</v>
      </c>
      <c r="O1055" s="29" t="s">
        <v>94</v>
      </c>
      <c r="P1055" s="16">
        <v>70</v>
      </c>
      <c r="Q1055" s="16">
        <v>100</v>
      </c>
      <c r="R1055" s="15" t="s">
        <v>80</v>
      </c>
      <c r="S1055" s="16">
        <v>50</v>
      </c>
      <c r="T1055" s="15" t="s">
        <v>50</v>
      </c>
      <c r="U1055">
        <f t="shared" si="16"/>
        <v>3.4906666666666668</v>
      </c>
    </row>
    <row r="1056" spans="1:21" x14ac:dyDescent="0.3">
      <c r="A1056" s="14">
        <v>42699</v>
      </c>
      <c r="B1056" s="15" t="s">
        <v>45</v>
      </c>
      <c r="C1056" s="15" t="s">
        <v>46</v>
      </c>
      <c r="D1056" s="15" t="s">
        <v>47</v>
      </c>
      <c r="E1056" s="16">
        <v>170</v>
      </c>
      <c r="F1056" s="17">
        <v>87</v>
      </c>
      <c r="G1056" s="17">
        <v>0</v>
      </c>
      <c r="H1056" s="17">
        <v>18</v>
      </c>
      <c r="I1056" s="15" t="s">
        <v>853</v>
      </c>
      <c r="J1056" s="17">
        <v>156</v>
      </c>
      <c r="K1056" s="15" t="s">
        <v>623</v>
      </c>
      <c r="L1056" s="29" t="s">
        <v>401</v>
      </c>
      <c r="M1056" s="28">
        <v>6</v>
      </c>
      <c r="N1056" s="28">
        <v>61</v>
      </c>
      <c r="O1056" s="29" t="s">
        <v>578</v>
      </c>
      <c r="P1056" s="16">
        <v>78</v>
      </c>
      <c r="Q1056" s="16">
        <v>99</v>
      </c>
      <c r="R1056" s="15" t="s">
        <v>226</v>
      </c>
      <c r="S1056" s="16">
        <v>39</v>
      </c>
      <c r="T1056" s="15" t="s">
        <v>71</v>
      </c>
      <c r="U1056">
        <f t="shared" si="16"/>
        <v>1.0471999999999999</v>
      </c>
    </row>
    <row r="1057" spans="1:21" x14ac:dyDescent="0.3">
      <c r="A1057" s="14">
        <v>42700</v>
      </c>
      <c r="B1057" s="15" t="s">
        <v>45</v>
      </c>
      <c r="C1057" s="15" t="s">
        <v>46</v>
      </c>
      <c r="D1057" s="15" t="s">
        <v>47</v>
      </c>
      <c r="E1057" s="16">
        <v>170</v>
      </c>
      <c r="F1057" s="17">
        <v>58</v>
      </c>
      <c r="G1057" s="17">
        <v>0</v>
      </c>
      <c r="H1057" s="17">
        <v>11</v>
      </c>
      <c r="I1057" s="15" t="s">
        <v>854</v>
      </c>
      <c r="J1057" s="17">
        <v>105</v>
      </c>
      <c r="K1057" s="15" t="s">
        <v>71</v>
      </c>
      <c r="L1057" s="29" t="s">
        <v>401</v>
      </c>
      <c r="M1057" s="28">
        <v>0</v>
      </c>
      <c r="N1057" s="28">
        <v>47</v>
      </c>
      <c r="O1057" s="29" t="s">
        <v>460</v>
      </c>
      <c r="P1057" s="16">
        <v>89</v>
      </c>
      <c r="Q1057" s="16">
        <v>100</v>
      </c>
      <c r="R1057" s="15" t="s">
        <v>51</v>
      </c>
      <c r="S1057" s="16">
        <v>72</v>
      </c>
      <c r="T1057" s="15" t="s">
        <v>89</v>
      </c>
      <c r="U1057">
        <f t="shared" si="16"/>
        <v>1.0471999999999999</v>
      </c>
    </row>
    <row r="1058" spans="1:21" x14ac:dyDescent="0.3">
      <c r="A1058" s="14">
        <v>42701</v>
      </c>
      <c r="B1058" s="15" t="s">
        <v>45</v>
      </c>
      <c r="C1058" s="15" t="s">
        <v>46</v>
      </c>
      <c r="D1058" s="15" t="s">
        <v>47</v>
      </c>
      <c r="E1058" s="16">
        <v>170</v>
      </c>
      <c r="F1058" s="17">
        <v>96</v>
      </c>
      <c r="G1058" s="17">
        <v>0</v>
      </c>
      <c r="H1058" s="17">
        <v>35</v>
      </c>
      <c r="I1058" s="15" t="s">
        <v>728</v>
      </c>
      <c r="J1058" s="17">
        <v>156</v>
      </c>
      <c r="K1058" s="15" t="s">
        <v>297</v>
      </c>
      <c r="L1058" s="29" t="s">
        <v>116</v>
      </c>
      <c r="M1058" s="28">
        <v>3</v>
      </c>
      <c r="N1058" s="28">
        <v>47</v>
      </c>
      <c r="O1058" s="29" t="s">
        <v>71</v>
      </c>
      <c r="P1058" s="16">
        <v>86</v>
      </c>
      <c r="Q1058" s="16">
        <v>100</v>
      </c>
      <c r="R1058" s="15" t="s">
        <v>51</v>
      </c>
      <c r="S1058" s="16">
        <v>62</v>
      </c>
      <c r="T1058" s="15" t="s">
        <v>91</v>
      </c>
      <c r="U1058">
        <f t="shared" si="16"/>
        <v>0.69813333333333338</v>
      </c>
    </row>
    <row r="1059" spans="1:21" x14ac:dyDescent="0.3">
      <c r="A1059" s="14">
        <v>42702</v>
      </c>
      <c r="B1059" s="15" t="s">
        <v>45</v>
      </c>
      <c r="C1059" s="15" t="s">
        <v>46</v>
      </c>
      <c r="D1059" s="15" t="s">
        <v>47</v>
      </c>
      <c r="E1059" s="16">
        <v>170</v>
      </c>
      <c r="F1059" s="17">
        <v>89</v>
      </c>
      <c r="G1059" s="17">
        <v>0</v>
      </c>
      <c r="H1059" s="17">
        <v>50</v>
      </c>
      <c r="I1059" s="15" t="s">
        <v>739</v>
      </c>
      <c r="J1059" s="17">
        <v>128</v>
      </c>
      <c r="K1059" s="15" t="s">
        <v>297</v>
      </c>
      <c r="L1059" s="29" t="s">
        <v>132</v>
      </c>
      <c r="M1059" s="28">
        <v>0</v>
      </c>
      <c r="N1059" s="28">
        <v>28</v>
      </c>
      <c r="O1059" s="29" t="s">
        <v>66</v>
      </c>
      <c r="P1059" s="16">
        <v>87</v>
      </c>
      <c r="Q1059" s="16">
        <v>100</v>
      </c>
      <c r="R1059" s="15" t="s">
        <v>51</v>
      </c>
      <c r="S1059" s="16">
        <v>74</v>
      </c>
      <c r="T1059" s="15" t="s">
        <v>129</v>
      </c>
      <c r="U1059">
        <f t="shared" si="16"/>
        <v>1.3962666666666668</v>
      </c>
    </row>
    <row r="1060" spans="1:21" x14ac:dyDescent="0.3">
      <c r="A1060" s="14">
        <v>42703</v>
      </c>
      <c r="B1060" s="15" t="s">
        <v>45</v>
      </c>
      <c r="C1060" s="15" t="s">
        <v>46</v>
      </c>
      <c r="D1060" s="15" t="s">
        <v>47</v>
      </c>
      <c r="E1060" s="16">
        <v>170</v>
      </c>
      <c r="F1060" s="17">
        <v>88</v>
      </c>
      <c r="G1060" s="17">
        <v>0</v>
      </c>
      <c r="H1060" s="17">
        <v>42</v>
      </c>
      <c r="I1060" s="15" t="s">
        <v>501</v>
      </c>
      <c r="J1060" s="17">
        <v>135</v>
      </c>
      <c r="K1060" s="15" t="s">
        <v>73</v>
      </c>
      <c r="L1060" s="27">
        <v>29</v>
      </c>
      <c r="M1060" s="28">
        <v>8</v>
      </c>
      <c r="N1060" s="28">
        <v>36</v>
      </c>
      <c r="O1060" s="29" t="s">
        <v>71</v>
      </c>
      <c r="P1060" s="16">
        <v>82</v>
      </c>
      <c r="Q1060" s="16">
        <v>100</v>
      </c>
      <c r="R1060" s="15" t="s">
        <v>174</v>
      </c>
      <c r="S1060" s="16">
        <v>69</v>
      </c>
      <c r="T1060" s="15" t="s">
        <v>179</v>
      </c>
      <c r="U1060">
        <f t="shared" si="16"/>
        <v>5.0614666666666661</v>
      </c>
    </row>
    <row r="1061" spans="1:21" x14ac:dyDescent="0.3">
      <c r="A1061" s="14">
        <v>42704</v>
      </c>
      <c r="B1061" s="15" t="s">
        <v>45</v>
      </c>
      <c r="C1061" s="15" t="s">
        <v>46</v>
      </c>
      <c r="D1061" s="15" t="s">
        <v>47</v>
      </c>
      <c r="E1061" s="16">
        <v>170</v>
      </c>
      <c r="F1061" s="17">
        <v>110</v>
      </c>
      <c r="G1061" s="17">
        <v>0</v>
      </c>
      <c r="H1061" s="17">
        <v>23</v>
      </c>
      <c r="I1061" s="15" t="s">
        <v>546</v>
      </c>
      <c r="J1061" s="17">
        <v>198</v>
      </c>
      <c r="K1061" s="15" t="s">
        <v>288</v>
      </c>
      <c r="L1061" s="27">
        <v>21</v>
      </c>
      <c r="M1061" s="28">
        <v>11</v>
      </c>
      <c r="N1061" s="28">
        <v>72</v>
      </c>
      <c r="O1061" s="29" t="s">
        <v>94</v>
      </c>
      <c r="P1061" s="16">
        <v>73</v>
      </c>
      <c r="Q1061" s="16">
        <v>100</v>
      </c>
      <c r="R1061" s="15" t="s">
        <v>51</v>
      </c>
      <c r="S1061" s="16">
        <v>41</v>
      </c>
      <c r="T1061" s="15" t="s">
        <v>50</v>
      </c>
      <c r="U1061">
        <f t="shared" si="16"/>
        <v>3.6652</v>
      </c>
    </row>
    <row r="1062" spans="1:21" x14ac:dyDescent="0.3">
      <c r="A1062" s="14">
        <v>42705</v>
      </c>
      <c r="B1062" s="15" t="s">
        <v>45</v>
      </c>
      <c r="C1062" s="15" t="s">
        <v>46</v>
      </c>
      <c r="D1062" s="15" t="s">
        <v>47</v>
      </c>
      <c r="E1062" s="16">
        <v>170</v>
      </c>
      <c r="F1062" s="17">
        <v>105</v>
      </c>
      <c r="G1062" s="17">
        <v>0</v>
      </c>
      <c r="H1062" s="17">
        <v>33</v>
      </c>
      <c r="I1062" s="15" t="s">
        <v>624</v>
      </c>
      <c r="J1062" s="17">
        <v>177</v>
      </c>
      <c r="K1062" s="15" t="s">
        <v>314</v>
      </c>
      <c r="L1062" s="27">
        <v>24</v>
      </c>
      <c r="M1062" s="28">
        <v>3</v>
      </c>
      <c r="N1062" s="28">
        <v>28</v>
      </c>
      <c r="O1062" s="29" t="s">
        <v>117</v>
      </c>
      <c r="P1062" s="16">
        <v>83</v>
      </c>
      <c r="Q1062" s="16">
        <v>100</v>
      </c>
      <c r="R1062" s="15" t="s">
        <v>51</v>
      </c>
      <c r="S1062" s="16">
        <v>55</v>
      </c>
      <c r="T1062" s="15" t="s">
        <v>215</v>
      </c>
      <c r="U1062">
        <f t="shared" si="16"/>
        <v>4.1887999999999996</v>
      </c>
    </row>
    <row r="1063" spans="1:21" x14ac:dyDescent="0.3">
      <c r="A1063" s="14">
        <v>42706</v>
      </c>
      <c r="B1063" s="15" t="s">
        <v>45</v>
      </c>
      <c r="C1063" s="15" t="s">
        <v>46</v>
      </c>
      <c r="D1063" s="15" t="s">
        <v>47</v>
      </c>
      <c r="E1063" s="16">
        <v>170</v>
      </c>
      <c r="F1063" s="17">
        <v>92</v>
      </c>
      <c r="G1063" s="17">
        <v>0</v>
      </c>
      <c r="H1063" s="17">
        <v>34</v>
      </c>
      <c r="I1063" s="15" t="s">
        <v>855</v>
      </c>
      <c r="J1063" s="17">
        <v>150</v>
      </c>
      <c r="K1063" s="15" t="s">
        <v>569</v>
      </c>
      <c r="L1063" s="27">
        <v>24</v>
      </c>
      <c r="M1063" s="28">
        <v>6</v>
      </c>
      <c r="N1063" s="28">
        <v>33</v>
      </c>
      <c r="O1063" s="29" t="s">
        <v>89</v>
      </c>
      <c r="P1063" s="16">
        <v>84</v>
      </c>
      <c r="Q1063" s="16">
        <v>100</v>
      </c>
      <c r="R1063" s="15" t="s">
        <v>51</v>
      </c>
      <c r="S1063" s="16">
        <v>60</v>
      </c>
      <c r="T1063" s="15" t="s">
        <v>129</v>
      </c>
      <c r="U1063">
        <f t="shared" si="16"/>
        <v>4.1887999999999996</v>
      </c>
    </row>
    <row r="1064" spans="1:21" x14ac:dyDescent="0.3">
      <c r="A1064" s="14">
        <v>42707</v>
      </c>
      <c r="B1064" s="15" t="s">
        <v>45</v>
      </c>
      <c r="C1064" s="15" t="s">
        <v>46</v>
      </c>
      <c r="D1064" s="15" t="s">
        <v>47</v>
      </c>
      <c r="E1064" s="16">
        <v>170</v>
      </c>
      <c r="F1064" s="17">
        <v>98</v>
      </c>
      <c r="G1064" s="17">
        <v>4</v>
      </c>
      <c r="H1064" s="17">
        <v>24</v>
      </c>
      <c r="I1064" s="15" t="s">
        <v>582</v>
      </c>
      <c r="J1064" s="17">
        <v>173</v>
      </c>
      <c r="K1064" s="15" t="s">
        <v>51</v>
      </c>
      <c r="L1064" s="27">
        <v>23</v>
      </c>
      <c r="M1064" s="28">
        <v>3</v>
      </c>
      <c r="N1064" s="28">
        <v>125</v>
      </c>
      <c r="O1064" s="29" t="s">
        <v>249</v>
      </c>
      <c r="P1064" s="16">
        <v>86</v>
      </c>
      <c r="Q1064" s="16">
        <v>100</v>
      </c>
      <c r="R1064" s="15" t="s">
        <v>51</v>
      </c>
      <c r="S1064" s="16">
        <v>48</v>
      </c>
      <c r="T1064" s="15" t="s">
        <v>51</v>
      </c>
      <c r="U1064">
        <f t="shared" si="16"/>
        <v>4.0142666666666669</v>
      </c>
    </row>
    <row r="1065" spans="1:21" x14ac:dyDescent="0.3">
      <c r="A1065" s="14">
        <v>42708</v>
      </c>
      <c r="B1065" s="15" t="s">
        <v>45</v>
      </c>
      <c r="C1065" s="15" t="s">
        <v>46</v>
      </c>
      <c r="D1065" s="15" t="s">
        <v>47</v>
      </c>
      <c r="E1065" s="16">
        <v>170</v>
      </c>
      <c r="F1065" s="17">
        <v>178</v>
      </c>
      <c r="G1065" s="17">
        <v>0</v>
      </c>
      <c r="H1065" s="17">
        <v>143</v>
      </c>
      <c r="I1065" s="15" t="s">
        <v>363</v>
      </c>
      <c r="J1065" s="17">
        <v>213</v>
      </c>
      <c r="K1065" s="15" t="s">
        <v>856</v>
      </c>
      <c r="L1065" s="27">
        <v>24</v>
      </c>
      <c r="M1065" s="28">
        <v>33</v>
      </c>
      <c r="N1065" s="28">
        <v>136</v>
      </c>
      <c r="O1065" s="29" t="s">
        <v>301</v>
      </c>
      <c r="P1065" s="16">
        <v>56</v>
      </c>
      <c r="Q1065" s="16">
        <v>72</v>
      </c>
      <c r="R1065" s="15" t="s">
        <v>193</v>
      </c>
      <c r="S1065" s="16">
        <v>46</v>
      </c>
      <c r="T1065" s="15" t="s">
        <v>61</v>
      </c>
      <c r="U1065">
        <f t="shared" si="16"/>
        <v>4.1887999999999996</v>
      </c>
    </row>
    <row r="1066" spans="1:21" x14ac:dyDescent="0.3">
      <c r="A1066" s="14">
        <v>42709</v>
      </c>
      <c r="B1066" s="15" t="s">
        <v>45</v>
      </c>
      <c r="C1066" s="15" t="s">
        <v>46</v>
      </c>
      <c r="D1066" s="15" t="s">
        <v>47</v>
      </c>
      <c r="E1066" s="16">
        <v>170</v>
      </c>
      <c r="F1066" s="17">
        <v>146</v>
      </c>
      <c r="G1066" s="17">
        <v>0</v>
      </c>
      <c r="H1066" s="17">
        <v>69</v>
      </c>
      <c r="I1066" s="15" t="s">
        <v>108</v>
      </c>
      <c r="J1066" s="17">
        <v>224</v>
      </c>
      <c r="K1066" s="15" t="s">
        <v>420</v>
      </c>
      <c r="L1066" s="27">
        <v>24</v>
      </c>
      <c r="M1066" s="28">
        <v>8</v>
      </c>
      <c r="N1066" s="28">
        <v>75</v>
      </c>
      <c r="O1066" s="29" t="s">
        <v>543</v>
      </c>
      <c r="P1066" s="16">
        <v>74</v>
      </c>
      <c r="Q1066" s="16">
        <v>99</v>
      </c>
      <c r="R1066" s="15" t="s">
        <v>51</v>
      </c>
      <c r="S1066" s="16">
        <v>44</v>
      </c>
      <c r="T1066" s="15" t="s">
        <v>50</v>
      </c>
      <c r="U1066">
        <f t="shared" si="16"/>
        <v>4.1887999999999996</v>
      </c>
    </row>
    <row r="1067" spans="1:21" x14ac:dyDescent="0.3">
      <c r="A1067" s="14">
        <v>42710</v>
      </c>
      <c r="B1067" s="15" t="s">
        <v>45</v>
      </c>
      <c r="C1067" s="15" t="s">
        <v>46</v>
      </c>
      <c r="D1067" s="15" t="s">
        <v>47</v>
      </c>
      <c r="E1067" s="16">
        <v>170</v>
      </c>
      <c r="F1067" s="17">
        <v>120</v>
      </c>
      <c r="G1067" s="17">
        <v>0</v>
      </c>
      <c r="H1067" s="17">
        <v>51</v>
      </c>
      <c r="I1067" s="15" t="s">
        <v>733</v>
      </c>
      <c r="J1067" s="17">
        <v>190</v>
      </c>
      <c r="K1067" s="15" t="s">
        <v>136</v>
      </c>
      <c r="L1067" s="27">
        <v>23</v>
      </c>
      <c r="M1067" s="28">
        <v>3</v>
      </c>
      <c r="N1067" s="28">
        <v>31</v>
      </c>
      <c r="O1067" s="29" t="s">
        <v>121</v>
      </c>
      <c r="P1067" s="16">
        <v>83</v>
      </c>
      <c r="Q1067" s="16">
        <v>100</v>
      </c>
      <c r="R1067" s="15" t="s">
        <v>51</v>
      </c>
      <c r="S1067" s="16">
        <v>55</v>
      </c>
      <c r="T1067" s="15" t="s">
        <v>89</v>
      </c>
      <c r="U1067">
        <f t="shared" si="16"/>
        <v>4.0142666666666669</v>
      </c>
    </row>
    <row r="1068" spans="1:21" x14ac:dyDescent="0.3">
      <c r="A1068" s="14">
        <v>42711</v>
      </c>
      <c r="B1068" s="15" t="s">
        <v>45</v>
      </c>
      <c r="C1068" s="15" t="s">
        <v>46</v>
      </c>
      <c r="D1068" s="15" t="s">
        <v>47</v>
      </c>
      <c r="E1068" s="16">
        <v>170</v>
      </c>
      <c r="F1068" s="17">
        <v>107</v>
      </c>
      <c r="G1068" s="17">
        <v>0</v>
      </c>
      <c r="H1068" s="17">
        <v>44</v>
      </c>
      <c r="I1068" s="15" t="s">
        <v>463</v>
      </c>
      <c r="J1068" s="17">
        <v>170</v>
      </c>
      <c r="K1068" s="15" t="s">
        <v>489</v>
      </c>
      <c r="L1068" s="27">
        <v>24</v>
      </c>
      <c r="M1068" s="28">
        <v>0</v>
      </c>
      <c r="N1068" s="28">
        <v>19</v>
      </c>
      <c r="O1068" s="29" t="s">
        <v>135</v>
      </c>
      <c r="P1068" s="16">
        <v>85</v>
      </c>
      <c r="Q1068" s="16">
        <v>100</v>
      </c>
      <c r="R1068" s="15" t="s">
        <v>51</v>
      </c>
      <c r="S1068" s="16">
        <v>59</v>
      </c>
      <c r="T1068" s="15" t="s">
        <v>158</v>
      </c>
      <c r="U1068">
        <f t="shared" si="16"/>
        <v>4.1887999999999996</v>
      </c>
    </row>
    <row r="1069" spans="1:21" x14ac:dyDescent="0.3">
      <c r="A1069" s="14">
        <v>42712</v>
      </c>
      <c r="B1069" s="15" t="s">
        <v>45</v>
      </c>
      <c r="C1069" s="15" t="s">
        <v>46</v>
      </c>
      <c r="D1069" s="15" t="s">
        <v>47</v>
      </c>
      <c r="E1069" s="16">
        <v>170</v>
      </c>
      <c r="F1069" s="17">
        <v>129</v>
      </c>
      <c r="G1069" s="17">
        <v>0</v>
      </c>
      <c r="H1069" s="17">
        <v>47</v>
      </c>
      <c r="I1069" s="15" t="s">
        <v>183</v>
      </c>
      <c r="J1069" s="17">
        <v>211</v>
      </c>
      <c r="K1069" s="15" t="s">
        <v>58</v>
      </c>
      <c r="L1069" s="29" t="s">
        <v>102</v>
      </c>
      <c r="M1069" s="28">
        <v>6</v>
      </c>
      <c r="N1069" s="28">
        <v>58</v>
      </c>
      <c r="O1069" s="29" t="s">
        <v>100</v>
      </c>
      <c r="P1069" s="16">
        <v>76</v>
      </c>
      <c r="Q1069" s="16">
        <v>100</v>
      </c>
      <c r="R1069" s="15" t="s">
        <v>51</v>
      </c>
      <c r="S1069" s="16">
        <v>42</v>
      </c>
      <c r="T1069" s="15" t="s">
        <v>91</v>
      </c>
      <c r="U1069">
        <f t="shared" si="16"/>
        <v>0.8726666666666667</v>
      </c>
    </row>
    <row r="1070" spans="1:21" x14ac:dyDescent="0.3">
      <c r="A1070" s="14">
        <v>42713</v>
      </c>
      <c r="B1070" s="15" t="s">
        <v>45</v>
      </c>
      <c r="C1070" s="15" t="s">
        <v>46</v>
      </c>
      <c r="D1070" s="15" t="s">
        <v>47</v>
      </c>
      <c r="E1070" s="16">
        <v>170</v>
      </c>
      <c r="F1070" s="17">
        <v>108</v>
      </c>
      <c r="G1070" s="17">
        <v>0</v>
      </c>
      <c r="H1070" s="17">
        <v>33</v>
      </c>
      <c r="I1070" s="15" t="s">
        <v>51</v>
      </c>
      <c r="J1070" s="17">
        <v>182</v>
      </c>
      <c r="K1070" s="15" t="s">
        <v>158</v>
      </c>
      <c r="L1070" s="27">
        <v>22</v>
      </c>
      <c r="M1070" s="28">
        <v>6</v>
      </c>
      <c r="N1070" s="28">
        <v>94</v>
      </c>
      <c r="O1070" s="29" t="s">
        <v>286</v>
      </c>
      <c r="P1070" s="16">
        <v>80</v>
      </c>
      <c r="Q1070" s="16">
        <v>100</v>
      </c>
      <c r="R1070" s="15" t="s">
        <v>192</v>
      </c>
      <c r="S1070" s="16">
        <v>49</v>
      </c>
      <c r="T1070" s="15" t="s">
        <v>121</v>
      </c>
      <c r="U1070">
        <f t="shared" si="16"/>
        <v>3.8397333333333332</v>
      </c>
    </row>
    <row r="1071" spans="1:21" x14ac:dyDescent="0.3">
      <c r="A1071" s="14">
        <v>42714</v>
      </c>
      <c r="B1071" s="15" t="s">
        <v>45</v>
      </c>
      <c r="C1071" s="15" t="s">
        <v>46</v>
      </c>
      <c r="D1071" s="15" t="s">
        <v>47</v>
      </c>
      <c r="E1071" s="16">
        <v>170</v>
      </c>
      <c r="F1071" s="17">
        <v>108</v>
      </c>
      <c r="G1071" s="17">
        <v>0</v>
      </c>
      <c r="H1071" s="17">
        <v>32</v>
      </c>
      <c r="I1071" s="15" t="s">
        <v>520</v>
      </c>
      <c r="J1071" s="17">
        <v>184</v>
      </c>
      <c r="K1071" s="15" t="s">
        <v>217</v>
      </c>
      <c r="L1071" s="29" t="s">
        <v>84</v>
      </c>
      <c r="M1071" s="28">
        <v>6</v>
      </c>
      <c r="N1071" s="28">
        <v>33</v>
      </c>
      <c r="O1071" s="29" t="s">
        <v>178</v>
      </c>
      <c r="P1071" s="16">
        <v>81</v>
      </c>
      <c r="Q1071" s="16">
        <v>100</v>
      </c>
      <c r="R1071" s="15" t="s">
        <v>51</v>
      </c>
      <c r="S1071" s="16">
        <v>52</v>
      </c>
      <c r="T1071" s="15" t="s">
        <v>121</v>
      </c>
      <c r="U1071">
        <f t="shared" si="16"/>
        <v>0.34906666666666669</v>
      </c>
    </row>
    <row r="1072" spans="1:21" x14ac:dyDescent="0.3">
      <c r="A1072" s="14">
        <v>42715</v>
      </c>
      <c r="B1072" s="15" t="s">
        <v>45</v>
      </c>
      <c r="C1072" s="15" t="s">
        <v>46</v>
      </c>
      <c r="D1072" s="15" t="s">
        <v>47</v>
      </c>
      <c r="E1072" s="16">
        <v>170</v>
      </c>
      <c r="F1072" s="17">
        <v>110</v>
      </c>
      <c r="G1072" s="17">
        <v>0</v>
      </c>
      <c r="H1072" s="17">
        <v>35</v>
      </c>
      <c r="I1072" s="15" t="s">
        <v>51</v>
      </c>
      <c r="J1072" s="17">
        <v>185</v>
      </c>
      <c r="K1072" s="15" t="s">
        <v>538</v>
      </c>
      <c r="L1072" s="27">
        <v>21</v>
      </c>
      <c r="M1072" s="28">
        <v>6</v>
      </c>
      <c r="N1072" s="28">
        <v>25</v>
      </c>
      <c r="O1072" s="29" t="s">
        <v>64</v>
      </c>
      <c r="P1072" s="16">
        <v>82</v>
      </c>
      <c r="Q1072" s="16">
        <v>100</v>
      </c>
      <c r="R1072" s="15" t="s">
        <v>51</v>
      </c>
      <c r="S1072" s="16">
        <v>56</v>
      </c>
      <c r="T1072" s="15" t="s">
        <v>71</v>
      </c>
      <c r="U1072">
        <f t="shared" si="16"/>
        <v>3.6652</v>
      </c>
    </row>
    <row r="1073" spans="1:21" x14ac:dyDescent="0.3">
      <c r="A1073" s="14">
        <v>42716</v>
      </c>
      <c r="B1073" s="15" t="s">
        <v>45</v>
      </c>
      <c r="C1073" s="15" t="s">
        <v>46</v>
      </c>
      <c r="D1073" s="15" t="s">
        <v>47</v>
      </c>
      <c r="E1073" s="16">
        <v>170</v>
      </c>
      <c r="F1073" s="17">
        <v>112</v>
      </c>
      <c r="G1073" s="17">
        <v>0</v>
      </c>
      <c r="H1073" s="17">
        <v>39</v>
      </c>
      <c r="I1073" s="15" t="s">
        <v>103</v>
      </c>
      <c r="J1073" s="17">
        <v>185</v>
      </c>
      <c r="K1073" s="15" t="s">
        <v>340</v>
      </c>
      <c r="L1073" s="27">
        <v>24</v>
      </c>
      <c r="M1073" s="28">
        <v>0</v>
      </c>
      <c r="N1073" s="28">
        <v>28</v>
      </c>
      <c r="O1073" s="29" t="s">
        <v>146</v>
      </c>
      <c r="P1073" s="16">
        <v>84</v>
      </c>
      <c r="Q1073" s="16">
        <v>100</v>
      </c>
      <c r="R1073" s="15" t="s">
        <v>51</v>
      </c>
      <c r="S1073" s="16">
        <v>57</v>
      </c>
      <c r="T1073" s="15" t="s">
        <v>71</v>
      </c>
      <c r="U1073">
        <f t="shared" si="16"/>
        <v>4.1887999999999996</v>
      </c>
    </row>
    <row r="1074" spans="1:21" x14ac:dyDescent="0.3">
      <c r="A1074" s="14">
        <v>42717</v>
      </c>
      <c r="B1074" s="15" t="s">
        <v>45</v>
      </c>
      <c r="C1074" s="15" t="s">
        <v>46</v>
      </c>
      <c r="D1074" s="15" t="s">
        <v>47</v>
      </c>
      <c r="E1074" s="16">
        <v>170</v>
      </c>
      <c r="F1074" s="17">
        <v>103</v>
      </c>
      <c r="G1074" s="17">
        <v>0</v>
      </c>
      <c r="H1074" s="17">
        <v>35</v>
      </c>
      <c r="I1074" s="15" t="s">
        <v>857</v>
      </c>
      <c r="J1074" s="17">
        <v>171</v>
      </c>
      <c r="K1074" s="15" t="s">
        <v>429</v>
      </c>
      <c r="L1074" s="27">
        <v>23</v>
      </c>
      <c r="M1074" s="28">
        <v>3</v>
      </c>
      <c r="N1074" s="28">
        <v>83</v>
      </c>
      <c r="O1074" s="29" t="s">
        <v>100</v>
      </c>
      <c r="P1074" s="16">
        <v>84</v>
      </c>
      <c r="Q1074" s="16">
        <v>100</v>
      </c>
      <c r="R1074" s="15" t="s">
        <v>51</v>
      </c>
      <c r="S1074" s="16">
        <v>56</v>
      </c>
      <c r="T1074" s="15" t="s">
        <v>88</v>
      </c>
      <c r="U1074">
        <f t="shared" si="16"/>
        <v>4.0142666666666669</v>
      </c>
    </row>
    <row r="1075" spans="1:21" x14ac:dyDescent="0.3">
      <c r="A1075" s="14">
        <v>42718</v>
      </c>
      <c r="B1075" s="15" t="s">
        <v>45</v>
      </c>
      <c r="C1075" s="15" t="s">
        <v>46</v>
      </c>
      <c r="D1075" s="15" t="s">
        <v>47</v>
      </c>
      <c r="E1075" s="16">
        <v>170</v>
      </c>
      <c r="F1075" s="17">
        <v>118</v>
      </c>
      <c r="G1075" s="17">
        <v>30</v>
      </c>
      <c r="H1075" s="17">
        <v>83</v>
      </c>
      <c r="I1075" s="15" t="s">
        <v>858</v>
      </c>
      <c r="J1075" s="17">
        <v>153</v>
      </c>
      <c r="K1075" s="15" t="s">
        <v>153</v>
      </c>
      <c r="L1075" s="27">
        <v>23</v>
      </c>
      <c r="M1075" s="28">
        <v>6</v>
      </c>
      <c r="N1075" s="28">
        <v>131</v>
      </c>
      <c r="O1075" s="29" t="s">
        <v>159</v>
      </c>
      <c r="P1075" s="16">
        <v>78</v>
      </c>
      <c r="Q1075" s="16">
        <v>100</v>
      </c>
      <c r="R1075" s="15" t="s">
        <v>51</v>
      </c>
      <c r="S1075" s="16">
        <v>48</v>
      </c>
      <c r="T1075" s="15" t="s">
        <v>74</v>
      </c>
      <c r="U1075">
        <f t="shared" si="16"/>
        <v>4.0142666666666669</v>
      </c>
    </row>
    <row r="1076" spans="1:21" x14ac:dyDescent="0.3">
      <c r="A1076" s="14">
        <v>42719</v>
      </c>
      <c r="B1076" s="15" t="s">
        <v>45</v>
      </c>
      <c r="C1076" s="15" t="s">
        <v>46</v>
      </c>
      <c r="D1076" s="15" t="s">
        <v>47</v>
      </c>
      <c r="E1076" s="16">
        <v>170</v>
      </c>
      <c r="F1076" s="17">
        <v>88</v>
      </c>
      <c r="G1076" s="17">
        <v>4</v>
      </c>
      <c r="H1076" s="17">
        <v>44</v>
      </c>
      <c r="I1076" s="15" t="s">
        <v>211</v>
      </c>
      <c r="J1076" s="17">
        <v>133</v>
      </c>
      <c r="K1076" s="15" t="s">
        <v>859</v>
      </c>
      <c r="L1076" s="27">
        <v>21</v>
      </c>
      <c r="M1076" s="28">
        <v>3</v>
      </c>
      <c r="N1076" s="28">
        <v>114</v>
      </c>
      <c r="O1076" s="29" t="s">
        <v>88</v>
      </c>
      <c r="P1076" s="16">
        <v>88</v>
      </c>
      <c r="Q1076" s="16">
        <v>100</v>
      </c>
      <c r="R1076" s="15" t="s">
        <v>51</v>
      </c>
      <c r="S1076" s="16">
        <v>42</v>
      </c>
      <c r="T1076" s="15" t="s">
        <v>222</v>
      </c>
      <c r="U1076">
        <f t="shared" si="16"/>
        <v>3.6652</v>
      </c>
    </row>
    <row r="1077" spans="1:21" x14ac:dyDescent="0.3">
      <c r="A1077" s="14">
        <v>42720</v>
      </c>
      <c r="B1077" s="15" t="s">
        <v>45</v>
      </c>
      <c r="C1077" s="15" t="s">
        <v>46</v>
      </c>
      <c r="D1077" s="15" t="s">
        <v>47</v>
      </c>
      <c r="E1077" s="16">
        <v>170</v>
      </c>
      <c r="F1077" s="17">
        <v>89</v>
      </c>
      <c r="G1077" s="17">
        <v>88</v>
      </c>
      <c r="H1077" s="17">
        <v>61</v>
      </c>
      <c r="I1077" s="15" t="s">
        <v>627</v>
      </c>
      <c r="J1077" s="17">
        <v>117</v>
      </c>
      <c r="K1077" s="15" t="s">
        <v>860</v>
      </c>
      <c r="L1077" s="27">
        <v>22</v>
      </c>
      <c r="M1077" s="28">
        <v>0</v>
      </c>
      <c r="N1077" s="28">
        <v>133</v>
      </c>
      <c r="O1077" s="29" t="s">
        <v>286</v>
      </c>
      <c r="P1077" s="16">
        <v>96</v>
      </c>
      <c r="Q1077" s="16">
        <v>100</v>
      </c>
      <c r="R1077" s="15" t="s">
        <v>88</v>
      </c>
      <c r="S1077" s="16">
        <v>56</v>
      </c>
      <c r="T1077" s="15" t="s">
        <v>85</v>
      </c>
      <c r="U1077">
        <f t="shared" si="16"/>
        <v>3.8397333333333332</v>
      </c>
    </row>
    <row r="1078" spans="1:21" x14ac:dyDescent="0.3">
      <c r="A1078" s="14">
        <v>42721</v>
      </c>
      <c r="B1078" s="15" t="s">
        <v>45</v>
      </c>
      <c r="C1078" s="15" t="s">
        <v>46</v>
      </c>
      <c r="D1078" s="15" t="s">
        <v>47</v>
      </c>
      <c r="E1078" s="16">
        <v>170</v>
      </c>
      <c r="F1078" s="17">
        <v>86</v>
      </c>
      <c r="G1078" s="17">
        <v>0</v>
      </c>
      <c r="H1078" s="17">
        <v>30</v>
      </c>
      <c r="I1078" s="15" t="s">
        <v>861</v>
      </c>
      <c r="J1078" s="17">
        <v>141</v>
      </c>
      <c r="K1078" s="15" t="s">
        <v>245</v>
      </c>
      <c r="L1078" s="27">
        <v>12</v>
      </c>
      <c r="M1078" s="28">
        <v>0</v>
      </c>
      <c r="N1078" s="28">
        <v>33</v>
      </c>
      <c r="O1078" s="29" t="s">
        <v>460</v>
      </c>
      <c r="P1078" s="16">
        <v>90</v>
      </c>
      <c r="Q1078" s="16">
        <v>100</v>
      </c>
      <c r="R1078" s="15" t="s">
        <v>51</v>
      </c>
      <c r="S1078" s="16">
        <v>68</v>
      </c>
      <c r="T1078" s="15" t="s">
        <v>158</v>
      </c>
      <c r="U1078">
        <f t="shared" si="16"/>
        <v>2.0943999999999998</v>
      </c>
    </row>
    <row r="1079" spans="1:21" x14ac:dyDescent="0.3">
      <c r="A1079" s="14">
        <v>42722</v>
      </c>
      <c r="B1079" s="15" t="s">
        <v>45</v>
      </c>
      <c r="C1079" s="15" t="s">
        <v>46</v>
      </c>
      <c r="D1079" s="15" t="s">
        <v>47</v>
      </c>
      <c r="E1079" s="16">
        <v>170</v>
      </c>
      <c r="F1079" s="17">
        <v>72</v>
      </c>
      <c r="G1079" s="17">
        <v>0</v>
      </c>
      <c r="H1079" s="17">
        <v>15</v>
      </c>
      <c r="I1079" s="15" t="s">
        <v>862</v>
      </c>
      <c r="J1079" s="17">
        <v>128</v>
      </c>
      <c r="K1079" s="15" t="s">
        <v>121</v>
      </c>
      <c r="L1079" s="27">
        <v>22</v>
      </c>
      <c r="M1079" s="28">
        <v>6</v>
      </c>
      <c r="N1079" s="28">
        <v>31</v>
      </c>
      <c r="O1079" s="29" t="s">
        <v>257</v>
      </c>
      <c r="P1079" s="16">
        <v>88</v>
      </c>
      <c r="Q1079" s="16">
        <v>100</v>
      </c>
      <c r="R1079" s="15" t="s">
        <v>51</v>
      </c>
      <c r="S1079" s="16">
        <v>68</v>
      </c>
      <c r="T1079" s="15" t="s">
        <v>158</v>
      </c>
      <c r="U1079">
        <f t="shared" si="16"/>
        <v>3.8397333333333332</v>
      </c>
    </row>
    <row r="1080" spans="1:21" x14ac:dyDescent="0.3">
      <c r="A1080" s="14">
        <v>42723</v>
      </c>
      <c r="B1080" s="15" t="s">
        <v>45</v>
      </c>
      <c r="C1080" s="15" t="s">
        <v>46</v>
      </c>
      <c r="D1080" s="15" t="s">
        <v>47</v>
      </c>
      <c r="E1080" s="16">
        <v>170</v>
      </c>
      <c r="F1080" s="17">
        <v>34</v>
      </c>
      <c r="G1080" s="17">
        <v>32</v>
      </c>
      <c r="H1080" s="17">
        <v>-10</v>
      </c>
      <c r="I1080" s="15" t="s">
        <v>480</v>
      </c>
      <c r="J1080" s="17">
        <v>79</v>
      </c>
      <c r="K1080" s="15" t="s">
        <v>517</v>
      </c>
      <c r="L1080" s="29" t="s">
        <v>116</v>
      </c>
      <c r="M1080" s="28">
        <v>0</v>
      </c>
      <c r="N1080" s="28">
        <v>22</v>
      </c>
      <c r="O1080" s="29" t="s">
        <v>300</v>
      </c>
      <c r="P1080" s="16">
        <v>87</v>
      </c>
      <c r="Q1080" s="16">
        <v>100</v>
      </c>
      <c r="R1080" s="15" t="s">
        <v>51</v>
      </c>
      <c r="S1080" s="16">
        <v>69</v>
      </c>
      <c r="T1080" s="15" t="s">
        <v>146</v>
      </c>
      <c r="U1080">
        <f t="shared" si="16"/>
        <v>0.69813333333333338</v>
      </c>
    </row>
    <row r="1081" spans="1:21" x14ac:dyDescent="0.3">
      <c r="A1081" s="14">
        <v>42724</v>
      </c>
      <c r="B1081" s="15" t="s">
        <v>45</v>
      </c>
      <c r="C1081" s="15" t="s">
        <v>46</v>
      </c>
      <c r="D1081" s="15" t="s">
        <v>47</v>
      </c>
      <c r="E1081" s="16">
        <v>170</v>
      </c>
      <c r="F1081" s="17">
        <v>88</v>
      </c>
      <c r="G1081" s="17">
        <v>8</v>
      </c>
      <c r="H1081" s="17">
        <v>61</v>
      </c>
      <c r="I1081" s="15" t="s">
        <v>694</v>
      </c>
      <c r="J1081" s="17">
        <v>116</v>
      </c>
      <c r="K1081" s="15" t="s">
        <v>645</v>
      </c>
      <c r="L1081" s="27" t="s">
        <v>1194</v>
      </c>
      <c r="M1081" s="28">
        <v>6</v>
      </c>
      <c r="N1081" s="28">
        <v>25</v>
      </c>
      <c r="O1081" s="29" t="s">
        <v>129</v>
      </c>
      <c r="P1081" s="16">
        <v>94</v>
      </c>
      <c r="Q1081" s="16">
        <v>100</v>
      </c>
      <c r="R1081" s="15" t="s">
        <v>51</v>
      </c>
      <c r="S1081" s="16">
        <v>78</v>
      </c>
      <c r="T1081" s="15" t="s">
        <v>52</v>
      </c>
      <c r="U1081" t="e">
        <f t="shared" si="16"/>
        <v>#VALUE!</v>
      </c>
    </row>
    <row r="1082" spans="1:21" x14ac:dyDescent="0.3">
      <c r="A1082" s="14">
        <v>42725</v>
      </c>
      <c r="B1082" s="15" t="s">
        <v>45</v>
      </c>
      <c r="C1082" s="15" t="s">
        <v>46</v>
      </c>
      <c r="D1082" s="15" t="s">
        <v>47</v>
      </c>
      <c r="E1082" s="16">
        <v>170</v>
      </c>
      <c r="F1082" s="17">
        <v>100</v>
      </c>
      <c r="G1082" s="17">
        <v>8</v>
      </c>
      <c r="H1082" s="17">
        <v>71</v>
      </c>
      <c r="I1082" s="15" t="s">
        <v>51</v>
      </c>
      <c r="J1082" s="17">
        <v>129</v>
      </c>
      <c r="K1082" s="15" t="s">
        <v>443</v>
      </c>
      <c r="L1082" s="29" t="s">
        <v>102</v>
      </c>
      <c r="M1082" s="28">
        <v>3</v>
      </c>
      <c r="N1082" s="28">
        <v>31</v>
      </c>
      <c r="O1082" s="29" t="s">
        <v>104</v>
      </c>
      <c r="P1082" s="16">
        <v>94</v>
      </c>
      <c r="Q1082" s="16">
        <v>100</v>
      </c>
      <c r="R1082" s="15" t="s">
        <v>51</v>
      </c>
      <c r="S1082" s="16">
        <v>81</v>
      </c>
      <c r="T1082" s="15" t="s">
        <v>135</v>
      </c>
      <c r="U1082">
        <f t="shared" si="16"/>
        <v>0.8726666666666667</v>
      </c>
    </row>
    <row r="1083" spans="1:21" x14ac:dyDescent="0.3">
      <c r="A1083" s="14">
        <v>42726</v>
      </c>
      <c r="B1083" s="15" t="s">
        <v>45</v>
      </c>
      <c r="C1083" s="15" t="s">
        <v>46</v>
      </c>
      <c r="D1083" s="15" t="s">
        <v>47</v>
      </c>
      <c r="E1083" s="16">
        <v>170</v>
      </c>
      <c r="F1083" s="17">
        <v>125</v>
      </c>
      <c r="G1083" s="17">
        <v>0</v>
      </c>
      <c r="H1083" s="17">
        <v>82</v>
      </c>
      <c r="I1083" s="15" t="s">
        <v>74</v>
      </c>
      <c r="J1083" s="17">
        <v>168</v>
      </c>
      <c r="K1083" s="15" t="s">
        <v>530</v>
      </c>
      <c r="L1083" s="29" t="s">
        <v>218</v>
      </c>
      <c r="M1083" s="28">
        <v>0</v>
      </c>
      <c r="N1083" s="28">
        <v>33</v>
      </c>
      <c r="O1083" s="29" t="s">
        <v>510</v>
      </c>
      <c r="P1083" s="16">
        <v>87</v>
      </c>
      <c r="Q1083" s="16">
        <v>100</v>
      </c>
      <c r="R1083" s="15" t="s">
        <v>51</v>
      </c>
      <c r="S1083" s="16">
        <v>70</v>
      </c>
      <c r="T1083" s="15" t="s">
        <v>215</v>
      </c>
      <c r="U1083">
        <f t="shared" si="16"/>
        <v>0.52359999999999995</v>
      </c>
    </row>
    <row r="1084" spans="1:21" x14ac:dyDescent="0.3">
      <c r="A1084" s="14">
        <v>42727</v>
      </c>
      <c r="B1084" s="15" t="s">
        <v>45</v>
      </c>
      <c r="C1084" s="15" t="s">
        <v>46</v>
      </c>
      <c r="D1084" s="15" t="s">
        <v>47</v>
      </c>
      <c r="E1084" s="16">
        <v>170</v>
      </c>
      <c r="F1084" s="17">
        <v>116</v>
      </c>
      <c r="G1084" s="17">
        <v>0</v>
      </c>
      <c r="H1084" s="17">
        <v>66</v>
      </c>
      <c r="I1084" s="15" t="s">
        <v>863</v>
      </c>
      <c r="J1084" s="17">
        <v>166</v>
      </c>
      <c r="K1084" s="15" t="s">
        <v>681</v>
      </c>
      <c r="L1084" s="29" t="s">
        <v>263</v>
      </c>
      <c r="M1084" s="28">
        <v>6</v>
      </c>
      <c r="N1084" s="28">
        <v>39</v>
      </c>
      <c r="O1084" s="29" t="s">
        <v>135</v>
      </c>
      <c r="P1084" s="16">
        <v>84</v>
      </c>
      <c r="Q1084" s="16">
        <v>100</v>
      </c>
      <c r="R1084" s="15" t="s">
        <v>51</v>
      </c>
      <c r="S1084" s="16">
        <v>62</v>
      </c>
      <c r="T1084" s="15" t="s">
        <v>121</v>
      </c>
      <c r="U1084">
        <f t="shared" si="16"/>
        <v>0.17453333333333335</v>
      </c>
    </row>
    <row r="1085" spans="1:21" x14ac:dyDescent="0.3">
      <c r="A1085" s="14">
        <v>42728</v>
      </c>
      <c r="B1085" s="15" t="s">
        <v>45</v>
      </c>
      <c r="C1085" s="15" t="s">
        <v>46</v>
      </c>
      <c r="D1085" s="15" t="s">
        <v>47</v>
      </c>
      <c r="E1085" s="16">
        <v>170</v>
      </c>
      <c r="F1085" s="17">
        <v>116</v>
      </c>
      <c r="G1085" s="17">
        <v>0</v>
      </c>
      <c r="H1085" s="17">
        <v>54</v>
      </c>
      <c r="I1085" s="15" t="s">
        <v>565</v>
      </c>
      <c r="J1085" s="17">
        <v>177</v>
      </c>
      <c r="K1085" s="15" t="s">
        <v>297</v>
      </c>
      <c r="L1085" s="29" t="s">
        <v>289</v>
      </c>
      <c r="M1085" s="28">
        <v>8</v>
      </c>
      <c r="N1085" s="28">
        <v>53</v>
      </c>
      <c r="O1085" s="29" t="s">
        <v>750</v>
      </c>
      <c r="P1085" s="16">
        <v>80</v>
      </c>
      <c r="Q1085" s="16">
        <v>100</v>
      </c>
      <c r="R1085" s="15" t="s">
        <v>51</v>
      </c>
      <c r="S1085" s="16">
        <v>58</v>
      </c>
      <c r="T1085" s="15" t="s">
        <v>50</v>
      </c>
      <c r="U1085">
        <f t="shared" si="16"/>
        <v>1.5708</v>
      </c>
    </row>
    <row r="1086" spans="1:21" x14ac:dyDescent="0.3">
      <c r="A1086" s="14">
        <v>42729</v>
      </c>
      <c r="B1086" s="15" t="s">
        <v>45</v>
      </c>
      <c r="C1086" s="15" t="s">
        <v>46</v>
      </c>
      <c r="D1086" s="15" t="s">
        <v>47</v>
      </c>
      <c r="E1086" s="16">
        <v>170</v>
      </c>
      <c r="F1086" s="17">
        <v>90</v>
      </c>
      <c r="G1086" s="17">
        <v>0</v>
      </c>
      <c r="H1086" s="17">
        <v>32</v>
      </c>
      <c r="I1086" s="15" t="s">
        <v>513</v>
      </c>
      <c r="J1086" s="17">
        <v>149</v>
      </c>
      <c r="K1086" s="15" t="s">
        <v>288</v>
      </c>
      <c r="L1086" s="29" t="s">
        <v>102</v>
      </c>
      <c r="M1086" s="28">
        <v>3</v>
      </c>
      <c r="N1086" s="28">
        <v>25</v>
      </c>
      <c r="O1086" s="29" t="s">
        <v>210</v>
      </c>
      <c r="P1086" s="16">
        <v>88</v>
      </c>
      <c r="Q1086" s="16">
        <v>100</v>
      </c>
      <c r="R1086" s="15" t="s">
        <v>51</v>
      </c>
      <c r="S1086" s="16">
        <v>67</v>
      </c>
      <c r="T1086" s="15" t="s">
        <v>71</v>
      </c>
      <c r="U1086">
        <f t="shared" si="16"/>
        <v>0.8726666666666667</v>
      </c>
    </row>
    <row r="1087" spans="1:21" x14ac:dyDescent="0.3">
      <c r="A1087" s="14">
        <v>42730</v>
      </c>
      <c r="B1087" s="15" t="s">
        <v>45</v>
      </c>
      <c r="C1087" s="15" t="s">
        <v>46</v>
      </c>
      <c r="D1087" s="15" t="s">
        <v>47</v>
      </c>
      <c r="E1087" s="16">
        <v>170</v>
      </c>
      <c r="F1087" s="17">
        <v>66</v>
      </c>
      <c r="G1087" s="17">
        <v>0</v>
      </c>
      <c r="H1087" s="17">
        <v>25</v>
      </c>
      <c r="I1087" s="15" t="s">
        <v>407</v>
      </c>
      <c r="J1087" s="17">
        <v>107</v>
      </c>
      <c r="K1087" s="15" t="s">
        <v>51</v>
      </c>
      <c r="L1087" s="27">
        <v>10</v>
      </c>
      <c r="M1087" s="28">
        <v>0</v>
      </c>
      <c r="N1087" s="28">
        <v>28</v>
      </c>
      <c r="O1087" s="29" t="s">
        <v>123</v>
      </c>
      <c r="P1087" s="16">
        <v>92</v>
      </c>
      <c r="Q1087" s="16">
        <v>100</v>
      </c>
      <c r="R1087" s="15" t="s">
        <v>51</v>
      </c>
      <c r="S1087" s="16">
        <v>84</v>
      </c>
      <c r="T1087" s="15" t="s">
        <v>51</v>
      </c>
      <c r="U1087">
        <f t="shared" si="16"/>
        <v>1.7453333333333334</v>
      </c>
    </row>
    <row r="1088" spans="1:21" x14ac:dyDescent="0.3">
      <c r="A1088" s="14">
        <v>42731</v>
      </c>
      <c r="B1088" s="15" t="s">
        <v>45</v>
      </c>
      <c r="C1088" s="15" t="s">
        <v>46</v>
      </c>
      <c r="D1088" s="15" t="s">
        <v>47</v>
      </c>
      <c r="E1088" s="16">
        <v>170</v>
      </c>
      <c r="F1088" s="17">
        <v>79</v>
      </c>
      <c r="G1088" s="17">
        <v>0</v>
      </c>
      <c r="H1088" s="17">
        <v>24</v>
      </c>
      <c r="I1088" s="15" t="s">
        <v>272</v>
      </c>
      <c r="J1088" s="17">
        <v>134</v>
      </c>
      <c r="K1088" s="15" t="s">
        <v>324</v>
      </c>
      <c r="L1088" s="27">
        <v>22</v>
      </c>
      <c r="M1088" s="28">
        <v>6</v>
      </c>
      <c r="N1088" s="28">
        <v>33</v>
      </c>
      <c r="O1088" s="29" t="s">
        <v>182</v>
      </c>
      <c r="P1088" s="16">
        <v>85</v>
      </c>
      <c r="Q1088" s="16">
        <v>100</v>
      </c>
      <c r="R1088" s="15" t="s">
        <v>51</v>
      </c>
      <c r="S1088" s="16">
        <v>65</v>
      </c>
      <c r="T1088" s="15" t="s">
        <v>146</v>
      </c>
      <c r="U1088">
        <f t="shared" si="16"/>
        <v>3.8397333333333332</v>
      </c>
    </row>
    <row r="1089" spans="1:21" x14ac:dyDescent="0.3">
      <c r="A1089" s="14">
        <v>42732</v>
      </c>
      <c r="B1089" s="15" t="s">
        <v>45</v>
      </c>
      <c r="C1089" s="15" t="s">
        <v>46</v>
      </c>
      <c r="D1089" s="15" t="s">
        <v>47</v>
      </c>
      <c r="E1089" s="16">
        <v>170</v>
      </c>
      <c r="F1089" s="17">
        <v>74</v>
      </c>
      <c r="G1089" s="17">
        <v>0</v>
      </c>
      <c r="H1089" s="17">
        <v>3</v>
      </c>
      <c r="I1089" s="15" t="s">
        <v>529</v>
      </c>
      <c r="J1089" s="17">
        <v>144</v>
      </c>
      <c r="K1089" s="15" t="s">
        <v>469</v>
      </c>
      <c r="L1089" s="27" t="s">
        <v>1194</v>
      </c>
      <c r="M1089" s="28">
        <v>3</v>
      </c>
      <c r="N1089" s="28">
        <v>28</v>
      </c>
      <c r="O1089" s="29" t="s">
        <v>51</v>
      </c>
      <c r="P1089" s="16">
        <v>85</v>
      </c>
      <c r="Q1089" s="16">
        <v>100</v>
      </c>
      <c r="R1089" s="15" t="s">
        <v>51</v>
      </c>
      <c r="S1089" s="16">
        <v>58</v>
      </c>
      <c r="T1089" s="15" t="s">
        <v>135</v>
      </c>
      <c r="U1089" t="e">
        <f t="shared" si="16"/>
        <v>#VALUE!</v>
      </c>
    </row>
    <row r="1090" spans="1:21" x14ac:dyDescent="0.3">
      <c r="A1090" s="14">
        <v>42733</v>
      </c>
      <c r="B1090" s="15" t="s">
        <v>45</v>
      </c>
      <c r="C1090" s="15" t="s">
        <v>46</v>
      </c>
      <c r="D1090" s="15" t="s">
        <v>47</v>
      </c>
      <c r="E1090" s="16">
        <v>170</v>
      </c>
      <c r="F1090" s="17">
        <v>62</v>
      </c>
      <c r="G1090" s="17">
        <v>2</v>
      </c>
      <c r="H1090" s="17">
        <v>-3</v>
      </c>
      <c r="I1090" s="15" t="s">
        <v>487</v>
      </c>
      <c r="J1090" s="17">
        <v>128</v>
      </c>
      <c r="K1090" s="15" t="s">
        <v>246</v>
      </c>
      <c r="L1090" s="29" t="s">
        <v>116</v>
      </c>
      <c r="M1090" s="28">
        <v>6</v>
      </c>
      <c r="N1090" s="28">
        <v>36</v>
      </c>
      <c r="O1090" s="29" t="s">
        <v>158</v>
      </c>
      <c r="P1090" s="16">
        <v>88</v>
      </c>
      <c r="Q1090" s="16">
        <v>100</v>
      </c>
      <c r="R1090" s="15" t="s">
        <v>51</v>
      </c>
      <c r="S1090" s="16">
        <v>65</v>
      </c>
      <c r="T1090" s="15" t="s">
        <v>71</v>
      </c>
      <c r="U1090">
        <f t="shared" si="16"/>
        <v>0.69813333333333338</v>
      </c>
    </row>
    <row r="1091" spans="1:21" x14ac:dyDescent="0.3">
      <c r="A1091" s="14">
        <v>42734</v>
      </c>
      <c r="B1091" s="15" t="s">
        <v>45</v>
      </c>
      <c r="C1091" s="15" t="s">
        <v>46</v>
      </c>
      <c r="D1091" s="15" t="s">
        <v>47</v>
      </c>
      <c r="E1091" s="16">
        <v>170</v>
      </c>
      <c r="F1091" s="17">
        <v>49</v>
      </c>
      <c r="G1091" s="17">
        <v>0</v>
      </c>
      <c r="H1091" s="17">
        <v>-7</v>
      </c>
      <c r="I1091" s="15" t="s">
        <v>165</v>
      </c>
      <c r="J1091" s="17">
        <v>105</v>
      </c>
      <c r="K1091" s="15" t="s">
        <v>49</v>
      </c>
      <c r="L1091" s="27">
        <v>23</v>
      </c>
      <c r="M1091" s="28">
        <v>6</v>
      </c>
      <c r="N1091" s="28">
        <v>28</v>
      </c>
      <c r="O1091" s="29" t="s">
        <v>215</v>
      </c>
      <c r="P1091" s="16">
        <v>87</v>
      </c>
      <c r="Q1091" s="16">
        <v>100</v>
      </c>
      <c r="R1091" s="15" t="s">
        <v>51</v>
      </c>
      <c r="S1091" s="16">
        <v>63</v>
      </c>
      <c r="T1091" s="15" t="s">
        <v>146</v>
      </c>
      <c r="U1091">
        <f t="shared" si="16"/>
        <v>4.0142666666666669</v>
      </c>
    </row>
    <row r="1092" spans="1:21" x14ac:dyDescent="0.3">
      <c r="A1092" s="14">
        <v>42735</v>
      </c>
      <c r="B1092" s="15" t="s">
        <v>45</v>
      </c>
      <c r="C1092" s="15" t="s">
        <v>46</v>
      </c>
      <c r="D1092" s="15" t="s">
        <v>47</v>
      </c>
      <c r="E1092" s="16">
        <v>170</v>
      </c>
      <c r="F1092" s="17">
        <v>43</v>
      </c>
      <c r="G1092" s="17">
        <v>0</v>
      </c>
      <c r="H1092" s="17">
        <v>-33</v>
      </c>
      <c r="I1092" s="15" t="s">
        <v>549</v>
      </c>
      <c r="J1092" s="17">
        <v>119</v>
      </c>
      <c r="K1092" s="15" t="s">
        <v>50</v>
      </c>
      <c r="L1092" s="27">
        <v>23</v>
      </c>
      <c r="M1092" s="28">
        <v>3</v>
      </c>
      <c r="N1092" s="28">
        <v>28</v>
      </c>
      <c r="O1092" s="29" t="s">
        <v>61</v>
      </c>
      <c r="P1092" s="16">
        <v>80</v>
      </c>
      <c r="Q1092" s="16">
        <v>100</v>
      </c>
      <c r="R1092" s="15" t="s">
        <v>51</v>
      </c>
      <c r="S1092" s="16">
        <v>48</v>
      </c>
      <c r="T1092" s="15" t="s">
        <v>71</v>
      </c>
      <c r="U1092">
        <f t="shared" ref="U1092:U1155" si="17">L1092*$V$3/$V$5*$V$4</f>
        <v>4.0142666666666669</v>
      </c>
    </row>
    <row r="1093" spans="1:21" x14ac:dyDescent="0.3">
      <c r="A1093" s="14">
        <v>42736</v>
      </c>
      <c r="B1093" s="15" t="s">
        <v>45</v>
      </c>
      <c r="C1093" s="15" t="s">
        <v>46</v>
      </c>
      <c r="D1093" s="15" t="s">
        <v>47</v>
      </c>
      <c r="E1093" s="16">
        <v>170</v>
      </c>
      <c r="F1093" s="17">
        <v>40</v>
      </c>
      <c r="G1093" s="17">
        <v>0</v>
      </c>
      <c r="H1093" s="17">
        <v>-31</v>
      </c>
      <c r="I1093" s="15" t="s">
        <v>495</v>
      </c>
      <c r="J1093" s="17">
        <v>111</v>
      </c>
      <c r="K1093" s="15" t="s">
        <v>591</v>
      </c>
      <c r="L1093" s="27">
        <v>24</v>
      </c>
      <c r="M1093" s="28">
        <v>0</v>
      </c>
      <c r="N1093" s="28">
        <v>25</v>
      </c>
      <c r="O1093" s="29" t="s">
        <v>94</v>
      </c>
      <c r="P1093" s="16">
        <v>83</v>
      </c>
      <c r="Q1093" s="16">
        <v>100</v>
      </c>
      <c r="R1093" s="15" t="s">
        <v>51</v>
      </c>
      <c r="S1093" s="16">
        <v>57</v>
      </c>
      <c r="T1093" s="15" t="s">
        <v>206</v>
      </c>
      <c r="U1093">
        <f t="shared" si="17"/>
        <v>4.1887999999999996</v>
      </c>
    </row>
    <row r="1094" spans="1:21" x14ac:dyDescent="0.3">
      <c r="A1094" s="14">
        <v>42737</v>
      </c>
      <c r="B1094" s="15" t="s">
        <v>45</v>
      </c>
      <c r="C1094" s="15" t="s">
        <v>46</v>
      </c>
      <c r="D1094" s="15" t="s">
        <v>47</v>
      </c>
      <c r="E1094" s="16">
        <v>170</v>
      </c>
      <c r="F1094" s="17">
        <v>76</v>
      </c>
      <c r="G1094" s="17">
        <v>0</v>
      </c>
      <c r="H1094" s="17">
        <v>9</v>
      </c>
      <c r="I1094" s="15" t="s">
        <v>419</v>
      </c>
      <c r="J1094" s="17">
        <v>142</v>
      </c>
      <c r="K1094" s="15" t="s">
        <v>206</v>
      </c>
      <c r="L1094" s="27">
        <v>22</v>
      </c>
      <c r="M1094" s="28">
        <v>8</v>
      </c>
      <c r="N1094" s="28">
        <v>81</v>
      </c>
      <c r="O1094" s="29" t="s">
        <v>133</v>
      </c>
      <c r="P1094" s="16">
        <v>73</v>
      </c>
      <c r="Q1094" s="16">
        <v>100</v>
      </c>
      <c r="R1094" s="15" t="s">
        <v>51</v>
      </c>
      <c r="S1094" s="16">
        <v>51</v>
      </c>
      <c r="T1094" s="15" t="s">
        <v>117</v>
      </c>
      <c r="U1094">
        <f t="shared" si="17"/>
        <v>3.8397333333333332</v>
      </c>
    </row>
    <row r="1095" spans="1:21" x14ac:dyDescent="0.3">
      <c r="A1095" s="14">
        <v>42738</v>
      </c>
      <c r="B1095" s="15" t="s">
        <v>45</v>
      </c>
      <c r="C1095" s="15" t="s">
        <v>46</v>
      </c>
      <c r="D1095" s="15" t="s">
        <v>47</v>
      </c>
      <c r="E1095" s="16">
        <v>170</v>
      </c>
      <c r="F1095" s="17">
        <v>85</v>
      </c>
      <c r="G1095" s="17">
        <v>0</v>
      </c>
      <c r="H1095" s="17">
        <v>28</v>
      </c>
      <c r="I1095" s="15" t="s">
        <v>745</v>
      </c>
      <c r="J1095" s="17">
        <v>142</v>
      </c>
      <c r="K1095" s="15" t="s">
        <v>262</v>
      </c>
      <c r="L1095" s="29" t="s">
        <v>84</v>
      </c>
      <c r="M1095" s="28">
        <v>6</v>
      </c>
      <c r="N1095" s="28">
        <v>47</v>
      </c>
      <c r="O1095" s="29" t="s">
        <v>61</v>
      </c>
      <c r="P1095" s="16">
        <v>85</v>
      </c>
      <c r="Q1095" s="16">
        <v>100</v>
      </c>
      <c r="R1095" s="15" t="s">
        <v>51</v>
      </c>
      <c r="S1095" s="16">
        <v>59</v>
      </c>
      <c r="T1095" s="15" t="s">
        <v>71</v>
      </c>
      <c r="U1095">
        <f t="shared" si="17"/>
        <v>0.34906666666666669</v>
      </c>
    </row>
    <row r="1096" spans="1:21" x14ac:dyDescent="0.3">
      <c r="A1096" s="14">
        <v>42739</v>
      </c>
      <c r="B1096" s="15" t="s">
        <v>45</v>
      </c>
      <c r="C1096" s="15" t="s">
        <v>46</v>
      </c>
      <c r="D1096" s="15" t="s">
        <v>47</v>
      </c>
      <c r="E1096" s="16">
        <v>170</v>
      </c>
      <c r="F1096" s="17">
        <v>82</v>
      </c>
      <c r="G1096" s="17">
        <v>0</v>
      </c>
      <c r="H1096" s="17">
        <v>27</v>
      </c>
      <c r="I1096" s="15" t="s">
        <v>709</v>
      </c>
      <c r="J1096" s="17">
        <v>137</v>
      </c>
      <c r="K1096" s="15" t="s">
        <v>297</v>
      </c>
      <c r="L1096" s="27">
        <v>24</v>
      </c>
      <c r="M1096" s="28">
        <v>0</v>
      </c>
      <c r="N1096" s="28">
        <v>17</v>
      </c>
      <c r="O1096" s="29" t="s">
        <v>135</v>
      </c>
      <c r="P1096" s="16">
        <v>88</v>
      </c>
      <c r="Q1096" s="16">
        <v>100</v>
      </c>
      <c r="R1096" s="15" t="s">
        <v>51</v>
      </c>
      <c r="S1096" s="16">
        <v>73</v>
      </c>
      <c r="T1096" s="15" t="s">
        <v>121</v>
      </c>
      <c r="U1096">
        <f t="shared" si="17"/>
        <v>4.1887999999999996</v>
      </c>
    </row>
    <row r="1097" spans="1:21" x14ac:dyDescent="0.3">
      <c r="A1097" s="14">
        <v>42740</v>
      </c>
      <c r="B1097" s="15" t="s">
        <v>45</v>
      </c>
      <c r="C1097" s="15" t="s">
        <v>46</v>
      </c>
      <c r="D1097" s="15" t="s">
        <v>47</v>
      </c>
      <c r="E1097" s="16">
        <v>170</v>
      </c>
      <c r="F1097" s="17">
        <v>95</v>
      </c>
      <c r="G1097" s="17">
        <v>0</v>
      </c>
      <c r="H1097" s="17">
        <v>28</v>
      </c>
      <c r="I1097" s="15" t="s">
        <v>100</v>
      </c>
      <c r="J1097" s="17">
        <v>162</v>
      </c>
      <c r="K1097" s="15" t="s">
        <v>220</v>
      </c>
      <c r="L1097" s="29" t="s">
        <v>263</v>
      </c>
      <c r="M1097" s="28">
        <v>3</v>
      </c>
      <c r="N1097" s="28">
        <v>47</v>
      </c>
      <c r="O1097" s="29" t="s">
        <v>135</v>
      </c>
      <c r="P1097" s="16">
        <v>89</v>
      </c>
      <c r="Q1097" s="16">
        <v>100</v>
      </c>
      <c r="R1097" s="15" t="s">
        <v>51</v>
      </c>
      <c r="S1097" s="16">
        <v>63</v>
      </c>
      <c r="T1097" s="15" t="s">
        <v>121</v>
      </c>
      <c r="U1097">
        <f t="shared" si="17"/>
        <v>0.17453333333333335</v>
      </c>
    </row>
    <row r="1098" spans="1:21" x14ac:dyDescent="0.3">
      <c r="A1098" s="14">
        <v>42741</v>
      </c>
      <c r="B1098" s="15" t="s">
        <v>45</v>
      </c>
      <c r="C1098" s="15" t="s">
        <v>46</v>
      </c>
      <c r="D1098" s="15" t="s">
        <v>47</v>
      </c>
      <c r="E1098" s="16">
        <v>170</v>
      </c>
      <c r="F1098" s="17">
        <v>50</v>
      </c>
      <c r="G1098" s="17">
        <v>0</v>
      </c>
      <c r="H1098" s="17">
        <v>1</v>
      </c>
      <c r="I1098" s="15" t="s">
        <v>630</v>
      </c>
      <c r="J1098" s="17">
        <v>99</v>
      </c>
      <c r="K1098" s="15" t="s">
        <v>535</v>
      </c>
      <c r="L1098" s="27">
        <v>24</v>
      </c>
      <c r="M1098" s="28">
        <v>6</v>
      </c>
      <c r="N1098" s="28">
        <v>36</v>
      </c>
      <c r="O1098" s="29" t="s">
        <v>117</v>
      </c>
      <c r="P1098" s="16">
        <v>92</v>
      </c>
      <c r="Q1098" s="16">
        <v>100</v>
      </c>
      <c r="R1098" s="15" t="s">
        <v>51</v>
      </c>
      <c r="S1098" s="16">
        <v>75</v>
      </c>
      <c r="T1098" s="15" t="s">
        <v>64</v>
      </c>
      <c r="U1098">
        <f t="shared" si="17"/>
        <v>4.1887999999999996</v>
      </c>
    </row>
    <row r="1099" spans="1:21" x14ac:dyDescent="0.3">
      <c r="A1099" s="14">
        <v>42742</v>
      </c>
      <c r="B1099" s="15" t="s">
        <v>45</v>
      </c>
      <c r="C1099" s="15" t="s">
        <v>46</v>
      </c>
      <c r="D1099" s="15" t="s">
        <v>47</v>
      </c>
      <c r="E1099" s="16">
        <v>170</v>
      </c>
      <c r="F1099" s="17">
        <v>45</v>
      </c>
      <c r="G1099" s="17">
        <v>0</v>
      </c>
      <c r="H1099" s="17">
        <v>-21</v>
      </c>
      <c r="I1099" s="15" t="s">
        <v>51</v>
      </c>
      <c r="J1099" s="17">
        <v>111</v>
      </c>
      <c r="K1099" s="15" t="s">
        <v>212</v>
      </c>
      <c r="L1099" s="27">
        <v>22</v>
      </c>
      <c r="M1099" s="28">
        <v>3</v>
      </c>
      <c r="N1099" s="28">
        <v>25</v>
      </c>
      <c r="O1099" s="29" t="s">
        <v>89</v>
      </c>
      <c r="P1099" s="16">
        <v>84</v>
      </c>
      <c r="Q1099" s="16">
        <v>100</v>
      </c>
      <c r="R1099" s="15" t="s">
        <v>51</v>
      </c>
      <c r="S1099" s="16">
        <v>51</v>
      </c>
      <c r="T1099" s="15" t="s">
        <v>146</v>
      </c>
      <c r="U1099">
        <f t="shared" si="17"/>
        <v>3.8397333333333332</v>
      </c>
    </row>
    <row r="1100" spans="1:21" x14ac:dyDescent="0.3">
      <c r="A1100" s="14">
        <v>42743</v>
      </c>
      <c r="B1100" s="15" t="s">
        <v>45</v>
      </c>
      <c r="C1100" s="15" t="s">
        <v>46</v>
      </c>
      <c r="D1100" s="15" t="s">
        <v>47</v>
      </c>
      <c r="E1100" s="16">
        <v>170</v>
      </c>
      <c r="F1100" s="17">
        <v>48</v>
      </c>
      <c r="G1100" s="17">
        <v>0</v>
      </c>
      <c r="H1100" s="17">
        <v>-26</v>
      </c>
      <c r="I1100" s="15" t="s">
        <v>487</v>
      </c>
      <c r="J1100" s="17">
        <v>122</v>
      </c>
      <c r="K1100" s="15" t="s">
        <v>134</v>
      </c>
      <c r="L1100" s="27" t="s">
        <v>1194</v>
      </c>
      <c r="M1100" s="28">
        <v>3</v>
      </c>
      <c r="N1100" s="28">
        <v>22</v>
      </c>
      <c r="O1100" s="29" t="s">
        <v>146</v>
      </c>
      <c r="P1100" s="16">
        <v>81</v>
      </c>
      <c r="Q1100" s="16">
        <v>100</v>
      </c>
      <c r="R1100" s="15" t="s">
        <v>51</v>
      </c>
      <c r="S1100" s="16">
        <v>45</v>
      </c>
      <c r="T1100" s="15" t="s">
        <v>52</v>
      </c>
      <c r="U1100" t="e">
        <f t="shared" si="17"/>
        <v>#VALUE!</v>
      </c>
    </row>
    <row r="1101" spans="1:21" x14ac:dyDescent="0.3">
      <c r="A1101" s="14">
        <v>42744</v>
      </c>
      <c r="B1101" s="15" t="s">
        <v>45</v>
      </c>
      <c r="C1101" s="15" t="s">
        <v>46</v>
      </c>
      <c r="D1101" s="15" t="s">
        <v>47</v>
      </c>
      <c r="E1101" s="16">
        <v>170</v>
      </c>
      <c r="F1101" s="17">
        <v>64</v>
      </c>
      <c r="G1101" s="17">
        <v>14</v>
      </c>
      <c r="H1101" s="17">
        <v>-19</v>
      </c>
      <c r="I1101" s="15" t="s">
        <v>280</v>
      </c>
      <c r="J1101" s="17">
        <v>148</v>
      </c>
      <c r="K1101" s="15" t="s">
        <v>864</v>
      </c>
      <c r="L1101" s="27">
        <v>21</v>
      </c>
      <c r="M1101" s="28">
        <v>0</v>
      </c>
      <c r="N1101" s="28">
        <v>25</v>
      </c>
      <c r="O1101" s="29" t="s">
        <v>158</v>
      </c>
      <c r="P1101" s="16">
        <v>82</v>
      </c>
      <c r="Q1101" s="16">
        <v>100</v>
      </c>
      <c r="R1101" s="15" t="s">
        <v>51</v>
      </c>
      <c r="S1101" s="16">
        <v>51</v>
      </c>
      <c r="T1101" s="15" t="s">
        <v>52</v>
      </c>
      <c r="U1101">
        <f t="shared" si="17"/>
        <v>3.6652</v>
      </c>
    </row>
    <row r="1102" spans="1:21" x14ac:dyDescent="0.3">
      <c r="A1102" s="14">
        <v>42745</v>
      </c>
      <c r="B1102" s="15" t="s">
        <v>45</v>
      </c>
      <c r="C1102" s="15" t="s">
        <v>46</v>
      </c>
      <c r="D1102" s="15" t="s">
        <v>47</v>
      </c>
      <c r="E1102" s="16">
        <v>170</v>
      </c>
      <c r="F1102" s="17">
        <v>80</v>
      </c>
      <c r="G1102" s="17">
        <v>92</v>
      </c>
      <c r="H1102" s="17">
        <v>58</v>
      </c>
      <c r="I1102" s="15" t="s">
        <v>51</v>
      </c>
      <c r="J1102" s="17">
        <v>101</v>
      </c>
      <c r="K1102" s="15" t="s">
        <v>288</v>
      </c>
      <c r="L1102" s="29" t="s">
        <v>116</v>
      </c>
      <c r="M1102" s="28">
        <v>0</v>
      </c>
      <c r="N1102" s="28">
        <v>31</v>
      </c>
      <c r="O1102" s="29" t="s">
        <v>179</v>
      </c>
      <c r="P1102" s="16">
        <v>99</v>
      </c>
      <c r="Q1102" s="16">
        <v>100</v>
      </c>
      <c r="R1102" s="15" t="s">
        <v>51</v>
      </c>
      <c r="S1102" s="16">
        <v>85</v>
      </c>
      <c r="T1102" s="15" t="s">
        <v>166</v>
      </c>
      <c r="U1102">
        <f t="shared" si="17"/>
        <v>0.69813333333333338</v>
      </c>
    </row>
    <row r="1103" spans="1:21" x14ac:dyDescent="0.3">
      <c r="A1103" s="14">
        <v>42746</v>
      </c>
      <c r="B1103" s="15" t="s">
        <v>45</v>
      </c>
      <c r="C1103" s="15" t="s">
        <v>46</v>
      </c>
      <c r="D1103" s="15" t="s">
        <v>47</v>
      </c>
      <c r="E1103" s="16">
        <v>170</v>
      </c>
      <c r="F1103" s="17">
        <v>126</v>
      </c>
      <c r="G1103" s="17">
        <v>4</v>
      </c>
      <c r="H1103" s="17">
        <v>92</v>
      </c>
      <c r="I1103" s="15" t="s">
        <v>865</v>
      </c>
      <c r="J1103" s="17">
        <v>160</v>
      </c>
      <c r="K1103" s="15" t="s">
        <v>212</v>
      </c>
      <c r="L1103" s="29" t="s">
        <v>263</v>
      </c>
      <c r="M1103" s="28">
        <v>3</v>
      </c>
      <c r="N1103" s="28">
        <v>47</v>
      </c>
      <c r="O1103" s="29" t="s">
        <v>128</v>
      </c>
      <c r="P1103" s="16">
        <v>96</v>
      </c>
      <c r="Q1103" s="16">
        <v>100</v>
      </c>
      <c r="R1103" s="15" t="s">
        <v>51</v>
      </c>
      <c r="S1103" s="16">
        <v>78</v>
      </c>
      <c r="T1103" s="15" t="s">
        <v>52</v>
      </c>
      <c r="U1103">
        <f t="shared" si="17"/>
        <v>0.17453333333333335</v>
      </c>
    </row>
    <row r="1104" spans="1:21" x14ac:dyDescent="0.3">
      <c r="A1104" s="14">
        <v>42747</v>
      </c>
      <c r="B1104" s="15" t="s">
        <v>45</v>
      </c>
      <c r="C1104" s="15" t="s">
        <v>46</v>
      </c>
      <c r="D1104" s="15" t="s">
        <v>47</v>
      </c>
      <c r="E1104" s="16">
        <v>170</v>
      </c>
      <c r="F1104" s="17">
        <v>122</v>
      </c>
      <c r="G1104" s="17">
        <v>94</v>
      </c>
      <c r="H1104" s="17">
        <v>78</v>
      </c>
      <c r="I1104" s="15" t="s">
        <v>106</v>
      </c>
      <c r="J1104" s="17">
        <v>165</v>
      </c>
      <c r="K1104" s="15" t="s">
        <v>866</v>
      </c>
      <c r="L1104" s="27">
        <v>30</v>
      </c>
      <c r="M1104" s="28">
        <v>11</v>
      </c>
      <c r="N1104" s="28">
        <v>100</v>
      </c>
      <c r="O1104" s="29" t="s">
        <v>98</v>
      </c>
      <c r="P1104" s="16">
        <v>82</v>
      </c>
      <c r="Q1104" s="16">
        <v>100</v>
      </c>
      <c r="R1104" s="15" t="s">
        <v>51</v>
      </c>
      <c r="S1104" s="16">
        <v>55</v>
      </c>
      <c r="T1104" s="15" t="s">
        <v>98</v>
      </c>
      <c r="U1104">
        <f t="shared" si="17"/>
        <v>5.2360000000000007</v>
      </c>
    </row>
    <row r="1105" spans="1:21" x14ac:dyDescent="0.3">
      <c r="A1105" s="14">
        <v>42748</v>
      </c>
      <c r="B1105" s="15" t="s">
        <v>45</v>
      </c>
      <c r="C1105" s="15" t="s">
        <v>46</v>
      </c>
      <c r="D1105" s="15" t="s">
        <v>47</v>
      </c>
      <c r="E1105" s="16">
        <v>170</v>
      </c>
      <c r="F1105" s="17">
        <v>64</v>
      </c>
      <c r="G1105" s="17">
        <v>154</v>
      </c>
      <c r="H1105" s="17">
        <v>38</v>
      </c>
      <c r="I1105" s="15" t="s">
        <v>394</v>
      </c>
      <c r="J1105" s="17">
        <v>90</v>
      </c>
      <c r="K1105" s="15" t="s">
        <v>51</v>
      </c>
      <c r="L1105" s="27">
        <v>25</v>
      </c>
      <c r="M1105" s="28">
        <v>3</v>
      </c>
      <c r="N1105" s="28">
        <v>67</v>
      </c>
      <c r="O1105" s="29" t="s">
        <v>578</v>
      </c>
      <c r="P1105" s="16">
        <v>90</v>
      </c>
      <c r="Q1105" s="16">
        <v>99</v>
      </c>
      <c r="R1105" s="15" t="s">
        <v>51</v>
      </c>
      <c r="S1105" s="16">
        <v>75</v>
      </c>
      <c r="T1105" s="15" t="s">
        <v>89</v>
      </c>
      <c r="U1105">
        <f t="shared" si="17"/>
        <v>4.3633333333333333</v>
      </c>
    </row>
    <row r="1106" spans="1:21" x14ac:dyDescent="0.3">
      <c r="A1106" s="14">
        <v>42749</v>
      </c>
      <c r="B1106" s="15" t="s">
        <v>45</v>
      </c>
      <c r="C1106" s="15" t="s">
        <v>46</v>
      </c>
      <c r="D1106" s="15" t="s">
        <v>47</v>
      </c>
      <c r="E1106" s="16">
        <v>170</v>
      </c>
      <c r="F1106" s="17">
        <v>56</v>
      </c>
      <c r="G1106" s="17">
        <v>114</v>
      </c>
      <c r="H1106" s="17">
        <v>33</v>
      </c>
      <c r="I1106" s="15" t="s">
        <v>867</v>
      </c>
      <c r="J1106" s="17">
        <v>78</v>
      </c>
      <c r="K1106" s="15" t="s">
        <v>711</v>
      </c>
      <c r="L1106" s="29" t="s">
        <v>533</v>
      </c>
      <c r="M1106" s="28">
        <v>3</v>
      </c>
      <c r="N1106" s="28">
        <v>50</v>
      </c>
      <c r="O1106" s="29" t="s">
        <v>250</v>
      </c>
      <c r="P1106" s="16">
        <v>97</v>
      </c>
      <c r="Q1106" s="16">
        <v>100</v>
      </c>
      <c r="R1106" s="15" t="s">
        <v>51</v>
      </c>
      <c r="S1106" s="16">
        <v>87</v>
      </c>
      <c r="T1106" s="15" t="s">
        <v>51</v>
      </c>
      <c r="U1106">
        <f t="shared" si="17"/>
        <v>1.2217333333333333</v>
      </c>
    </row>
    <row r="1107" spans="1:21" x14ac:dyDescent="0.3">
      <c r="A1107" s="14">
        <v>42750</v>
      </c>
      <c r="B1107" s="15" t="s">
        <v>45</v>
      </c>
      <c r="C1107" s="15" t="s">
        <v>46</v>
      </c>
      <c r="D1107" s="15" t="s">
        <v>47</v>
      </c>
      <c r="E1107" s="16">
        <v>170</v>
      </c>
      <c r="F1107" s="17">
        <v>68</v>
      </c>
      <c r="G1107" s="17">
        <v>100</v>
      </c>
      <c r="H1107" s="17">
        <v>41</v>
      </c>
      <c r="I1107" s="15" t="s">
        <v>868</v>
      </c>
      <c r="J1107" s="17">
        <v>94</v>
      </c>
      <c r="K1107" s="15" t="s">
        <v>512</v>
      </c>
      <c r="L1107" s="27">
        <v>30</v>
      </c>
      <c r="M1107" s="28">
        <v>3</v>
      </c>
      <c r="N1107" s="28">
        <v>33</v>
      </c>
      <c r="O1107" s="29" t="s">
        <v>89</v>
      </c>
      <c r="P1107" s="16">
        <v>98</v>
      </c>
      <c r="Q1107" s="16">
        <v>100</v>
      </c>
      <c r="R1107" s="15" t="s">
        <v>51</v>
      </c>
      <c r="S1107" s="16">
        <v>90</v>
      </c>
      <c r="T1107" s="15" t="s">
        <v>206</v>
      </c>
      <c r="U1107">
        <f t="shared" si="17"/>
        <v>5.2360000000000007</v>
      </c>
    </row>
    <row r="1108" spans="1:21" x14ac:dyDescent="0.3">
      <c r="A1108" s="14">
        <v>42751</v>
      </c>
      <c r="B1108" s="15" t="s">
        <v>45</v>
      </c>
      <c r="C1108" s="15" t="s">
        <v>46</v>
      </c>
      <c r="D1108" s="15" t="s">
        <v>47</v>
      </c>
      <c r="E1108" s="16">
        <v>170</v>
      </c>
      <c r="F1108" s="17">
        <v>80</v>
      </c>
      <c r="G1108" s="17">
        <v>116</v>
      </c>
      <c r="H1108" s="17">
        <v>63</v>
      </c>
      <c r="I1108" s="15" t="s">
        <v>51</v>
      </c>
      <c r="J1108" s="17">
        <v>98</v>
      </c>
      <c r="K1108" s="15" t="s">
        <v>297</v>
      </c>
      <c r="L1108" s="27">
        <v>27</v>
      </c>
      <c r="M1108" s="28">
        <v>6</v>
      </c>
      <c r="N1108" s="28">
        <v>39</v>
      </c>
      <c r="O1108" s="29" t="s">
        <v>264</v>
      </c>
      <c r="P1108" s="16">
        <v>100</v>
      </c>
      <c r="Q1108" s="16">
        <v>100</v>
      </c>
      <c r="R1108" s="15" t="s">
        <v>51</v>
      </c>
      <c r="S1108" s="16">
        <v>98</v>
      </c>
      <c r="T1108" s="15" t="s">
        <v>51</v>
      </c>
      <c r="U1108">
        <f t="shared" si="17"/>
        <v>4.7123999999999997</v>
      </c>
    </row>
    <row r="1109" spans="1:21" x14ac:dyDescent="0.3">
      <c r="A1109" s="14">
        <v>42752</v>
      </c>
      <c r="B1109" s="15" t="s">
        <v>45</v>
      </c>
      <c r="C1109" s="15" t="s">
        <v>46</v>
      </c>
      <c r="D1109" s="15" t="s">
        <v>47</v>
      </c>
      <c r="E1109" s="16">
        <v>170</v>
      </c>
      <c r="F1109" s="17">
        <v>50</v>
      </c>
      <c r="G1109" s="17">
        <v>16</v>
      </c>
      <c r="H1109" s="17">
        <v>0</v>
      </c>
      <c r="I1109" s="15" t="s">
        <v>862</v>
      </c>
      <c r="J1109" s="17">
        <v>101</v>
      </c>
      <c r="K1109" s="15" t="s">
        <v>311</v>
      </c>
      <c r="L1109" s="27">
        <v>12</v>
      </c>
      <c r="M1109" s="28">
        <v>8</v>
      </c>
      <c r="N1109" s="28">
        <v>69</v>
      </c>
      <c r="O1109" s="29" t="s">
        <v>171</v>
      </c>
      <c r="P1109" s="16">
        <v>88</v>
      </c>
      <c r="Q1109" s="16">
        <v>100</v>
      </c>
      <c r="R1109" s="15" t="s">
        <v>51</v>
      </c>
      <c r="S1109" s="16">
        <v>65</v>
      </c>
      <c r="T1109" s="15" t="s">
        <v>213</v>
      </c>
      <c r="U1109">
        <f t="shared" si="17"/>
        <v>2.0943999999999998</v>
      </c>
    </row>
    <row r="1110" spans="1:21" x14ac:dyDescent="0.3">
      <c r="A1110" s="14">
        <v>42753</v>
      </c>
      <c r="B1110" s="15" t="s">
        <v>45</v>
      </c>
      <c r="C1110" s="15" t="s">
        <v>46</v>
      </c>
      <c r="D1110" s="15" t="s">
        <v>47</v>
      </c>
      <c r="E1110" s="16">
        <v>170</v>
      </c>
      <c r="F1110" s="17">
        <v>19</v>
      </c>
      <c r="G1110" s="17">
        <v>2</v>
      </c>
      <c r="H1110" s="17">
        <v>-14</v>
      </c>
      <c r="I1110" s="15" t="s">
        <v>728</v>
      </c>
      <c r="J1110" s="17">
        <v>52</v>
      </c>
      <c r="K1110" s="15" t="s">
        <v>297</v>
      </c>
      <c r="L1110" s="27" t="s">
        <v>1194</v>
      </c>
      <c r="M1110" s="28">
        <v>0</v>
      </c>
      <c r="N1110" s="28">
        <v>47</v>
      </c>
      <c r="O1110" s="29" t="s">
        <v>121</v>
      </c>
      <c r="P1110" s="16">
        <v>90</v>
      </c>
      <c r="Q1110" s="16">
        <v>100</v>
      </c>
      <c r="R1110" s="15" t="s">
        <v>51</v>
      </c>
      <c r="S1110" s="16">
        <v>63</v>
      </c>
      <c r="T1110" s="15" t="s">
        <v>64</v>
      </c>
      <c r="U1110" t="e">
        <f t="shared" si="17"/>
        <v>#VALUE!</v>
      </c>
    </row>
    <row r="1111" spans="1:21" x14ac:dyDescent="0.3">
      <c r="A1111" s="14">
        <v>42754</v>
      </c>
      <c r="B1111" s="15" t="s">
        <v>45</v>
      </c>
      <c r="C1111" s="15" t="s">
        <v>46</v>
      </c>
      <c r="D1111" s="15" t="s">
        <v>47</v>
      </c>
      <c r="E1111" s="16">
        <v>170</v>
      </c>
      <c r="F1111" s="17">
        <v>36</v>
      </c>
      <c r="G1111" s="17">
        <v>0</v>
      </c>
      <c r="H1111" s="17">
        <v>-11</v>
      </c>
      <c r="I1111" s="15" t="s">
        <v>492</v>
      </c>
      <c r="J1111" s="17">
        <v>82</v>
      </c>
      <c r="K1111" s="15" t="s">
        <v>575</v>
      </c>
      <c r="L1111" s="29" t="s">
        <v>102</v>
      </c>
      <c r="M1111" s="28">
        <v>3</v>
      </c>
      <c r="N1111" s="28">
        <v>44</v>
      </c>
      <c r="O1111" s="29" t="s">
        <v>61</v>
      </c>
      <c r="P1111" s="16">
        <v>75</v>
      </c>
      <c r="Q1111" s="16">
        <v>99</v>
      </c>
      <c r="R1111" s="15" t="s">
        <v>108</v>
      </c>
      <c r="S1111" s="16">
        <v>53</v>
      </c>
      <c r="T1111" s="15" t="s">
        <v>89</v>
      </c>
      <c r="U1111">
        <f t="shared" si="17"/>
        <v>0.8726666666666667</v>
      </c>
    </row>
    <row r="1112" spans="1:21" x14ac:dyDescent="0.3">
      <c r="A1112" s="14">
        <v>42755</v>
      </c>
      <c r="B1112" s="15" t="s">
        <v>45</v>
      </c>
      <c r="C1112" s="15" t="s">
        <v>46</v>
      </c>
      <c r="D1112" s="15" t="s">
        <v>47</v>
      </c>
      <c r="E1112" s="16">
        <v>170</v>
      </c>
      <c r="F1112" s="17">
        <v>33</v>
      </c>
      <c r="G1112" s="17">
        <v>0</v>
      </c>
      <c r="H1112" s="17">
        <v>-29</v>
      </c>
      <c r="I1112" s="15" t="s">
        <v>848</v>
      </c>
      <c r="J1112" s="17">
        <v>95</v>
      </c>
      <c r="K1112" s="15" t="s">
        <v>864</v>
      </c>
      <c r="L1112" s="27">
        <v>21</v>
      </c>
      <c r="M1112" s="28">
        <v>3</v>
      </c>
      <c r="N1112" s="28">
        <v>28</v>
      </c>
      <c r="O1112" s="29" t="s">
        <v>129</v>
      </c>
      <c r="P1112" s="16">
        <v>84</v>
      </c>
      <c r="Q1112" s="16">
        <v>100</v>
      </c>
      <c r="R1112" s="15" t="s">
        <v>51</v>
      </c>
      <c r="S1112" s="16">
        <v>58</v>
      </c>
      <c r="T1112" s="15" t="s">
        <v>158</v>
      </c>
      <c r="U1112">
        <f t="shared" si="17"/>
        <v>3.6652</v>
      </c>
    </row>
    <row r="1113" spans="1:21" x14ac:dyDescent="0.3">
      <c r="A1113" s="14">
        <v>42756</v>
      </c>
      <c r="B1113" s="15" t="s">
        <v>45</v>
      </c>
      <c r="C1113" s="15" t="s">
        <v>46</v>
      </c>
      <c r="D1113" s="15" t="s">
        <v>47</v>
      </c>
      <c r="E1113" s="16">
        <v>170</v>
      </c>
      <c r="F1113" s="17">
        <v>52</v>
      </c>
      <c r="G1113" s="17">
        <v>0</v>
      </c>
      <c r="H1113" s="17">
        <v>-20</v>
      </c>
      <c r="I1113" s="15" t="s">
        <v>719</v>
      </c>
      <c r="J1113" s="17">
        <v>123</v>
      </c>
      <c r="K1113" s="15" t="s">
        <v>61</v>
      </c>
      <c r="L1113" s="27">
        <v>26</v>
      </c>
      <c r="M1113" s="28">
        <v>3</v>
      </c>
      <c r="N1113" s="28">
        <v>25</v>
      </c>
      <c r="O1113" s="29" t="s">
        <v>164</v>
      </c>
      <c r="P1113" s="16">
        <v>85</v>
      </c>
      <c r="Q1113" s="16">
        <v>100</v>
      </c>
      <c r="R1113" s="15" t="s">
        <v>51</v>
      </c>
      <c r="S1113" s="16">
        <v>52</v>
      </c>
      <c r="T1113" s="15" t="s">
        <v>94</v>
      </c>
      <c r="U1113">
        <f t="shared" si="17"/>
        <v>4.5378666666666669</v>
      </c>
    </row>
    <row r="1114" spans="1:21" x14ac:dyDescent="0.3">
      <c r="A1114" s="14">
        <v>42757</v>
      </c>
      <c r="B1114" s="15" t="s">
        <v>45</v>
      </c>
      <c r="C1114" s="15" t="s">
        <v>46</v>
      </c>
      <c r="D1114" s="15" t="s">
        <v>47</v>
      </c>
      <c r="E1114" s="16">
        <v>170</v>
      </c>
      <c r="F1114" s="17">
        <v>48</v>
      </c>
      <c r="G1114" s="17">
        <v>2</v>
      </c>
      <c r="H1114" s="17">
        <v>0</v>
      </c>
      <c r="I1114" s="15" t="s">
        <v>679</v>
      </c>
      <c r="J1114" s="17">
        <v>97</v>
      </c>
      <c r="K1114" s="15" t="s">
        <v>297</v>
      </c>
      <c r="L1114" s="27">
        <v>35</v>
      </c>
      <c r="M1114" s="28">
        <v>0</v>
      </c>
      <c r="N1114" s="28">
        <v>25</v>
      </c>
      <c r="O1114" s="29" t="s">
        <v>104</v>
      </c>
      <c r="P1114" s="16">
        <v>87</v>
      </c>
      <c r="Q1114" s="16">
        <v>100</v>
      </c>
      <c r="R1114" s="15" t="s">
        <v>51</v>
      </c>
      <c r="S1114" s="16">
        <v>72</v>
      </c>
      <c r="T1114" s="15" t="s">
        <v>91</v>
      </c>
      <c r="U1114">
        <f t="shared" si="17"/>
        <v>6.1086666666666662</v>
      </c>
    </row>
    <row r="1115" spans="1:21" x14ac:dyDescent="0.3">
      <c r="A1115" s="14">
        <v>42758</v>
      </c>
      <c r="B1115" s="15" t="s">
        <v>45</v>
      </c>
      <c r="C1115" s="15" t="s">
        <v>46</v>
      </c>
      <c r="D1115" s="15" t="s">
        <v>47</v>
      </c>
      <c r="E1115" s="16">
        <v>170</v>
      </c>
      <c r="F1115" s="17">
        <v>67</v>
      </c>
      <c r="G1115" s="17">
        <v>6</v>
      </c>
      <c r="H1115" s="17">
        <v>7</v>
      </c>
      <c r="I1115" s="15" t="s">
        <v>440</v>
      </c>
      <c r="J1115" s="17">
        <v>127</v>
      </c>
      <c r="K1115" s="15" t="s">
        <v>389</v>
      </c>
      <c r="L1115" s="27">
        <v>23</v>
      </c>
      <c r="M1115" s="28">
        <v>6</v>
      </c>
      <c r="N1115" s="28">
        <v>31</v>
      </c>
      <c r="O1115" s="29" t="s">
        <v>91</v>
      </c>
      <c r="P1115" s="16">
        <v>85</v>
      </c>
      <c r="Q1115" s="16">
        <v>100</v>
      </c>
      <c r="R1115" s="15" t="s">
        <v>51</v>
      </c>
      <c r="S1115" s="16">
        <v>56</v>
      </c>
      <c r="T1115" s="15" t="s">
        <v>61</v>
      </c>
      <c r="U1115">
        <f t="shared" si="17"/>
        <v>4.0142666666666669</v>
      </c>
    </row>
    <row r="1116" spans="1:21" x14ac:dyDescent="0.3">
      <c r="A1116" s="14">
        <v>42759</v>
      </c>
      <c r="B1116" s="15" t="s">
        <v>45</v>
      </c>
      <c r="C1116" s="15" t="s">
        <v>46</v>
      </c>
      <c r="D1116" s="15" t="s">
        <v>47</v>
      </c>
      <c r="E1116" s="16">
        <v>170</v>
      </c>
      <c r="F1116" s="17">
        <v>62</v>
      </c>
      <c r="G1116" s="17">
        <v>0</v>
      </c>
      <c r="H1116" s="17">
        <v>-11</v>
      </c>
      <c r="I1116" s="15" t="s">
        <v>549</v>
      </c>
      <c r="J1116" s="17">
        <v>134</v>
      </c>
      <c r="K1116" s="15" t="s">
        <v>535</v>
      </c>
      <c r="L1116" s="27">
        <v>24</v>
      </c>
      <c r="M1116" s="28">
        <v>3</v>
      </c>
      <c r="N1116" s="28">
        <v>31</v>
      </c>
      <c r="O1116" s="29" t="s">
        <v>50</v>
      </c>
      <c r="P1116" s="16">
        <v>78</v>
      </c>
      <c r="Q1116" s="16">
        <v>100</v>
      </c>
      <c r="R1116" s="15" t="s">
        <v>51</v>
      </c>
      <c r="S1116" s="16">
        <v>46</v>
      </c>
      <c r="T1116" s="15" t="s">
        <v>52</v>
      </c>
      <c r="U1116">
        <f t="shared" si="17"/>
        <v>4.1887999999999996</v>
      </c>
    </row>
    <row r="1117" spans="1:21" x14ac:dyDescent="0.3">
      <c r="A1117" s="14">
        <v>42760</v>
      </c>
      <c r="B1117" s="15" t="s">
        <v>45</v>
      </c>
      <c r="C1117" s="15" t="s">
        <v>46</v>
      </c>
      <c r="D1117" s="15" t="s">
        <v>47</v>
      </c>
      <c r="E1117" s="16">
        <v>170</v>
      </c>
      <c r="F1117" s="15"/>
      <c r="G1117" s="17">
        <v>0</v>
      </c>
      <c r="H1117" s="15"/>
      <c r="I1117" s="15"/>
      <c r="J1117" s="15"/>
      <c r="K1117" s="15"/>
      <c r="L1117" s="29" t="s">
        <v>116</v>
      </c>
      <c r="M1117" s="28">
        <v>3</v>
      </c>
      <c r="N1117" s="28">
        <v>44</v>
      </c>
      <c r="O1117" s="29" t="s">
        <v>52</v>
      </c>
      <c r="P1117" s="16">
        <v>79</v>
      </c>
      <c r="Q1117" s="15"/>
      <c r="R1117" s="15"/>
      <c r="S1117" s="15"/>
      <c r="T1117" s="15"/>
      <c r="U1117">
        <f t="shared" si="17"/>
        <v>0.69813333333333338</v>
      </c>
    </row>
    <row r="1118" spans="1:21" x14ac:dyDescent="0.3">
      <c r="A1118" s="14">
        <v>42761</v>
      </c>
      <c r="B1118" s="15" t="s">
        <v>45</v>
      </c>
      <c r="C1118" s="15" t="s">
        <v>46</v>
      </c>
      <c r="D1118" s="15" t="s">
        <v>47</v>
      </c>
      <c r="E1118" s="16">
        <v>170</v>
      </c>
      <c r="F1118" s="17">
        <v>70</v>
      </c>
      <c r="G1118" s="17">
        <v>0</v>
      </c>
      <c r="H1118" s="17">
        <v>-2</v>
      </c>
      <c r="I1118" s="15" t="s">
        <v>869</v>
      </c>
      <c r="J1118" s="17">
        <v>143</v>
      </c>
      <c r="K1118" s="15" t="s">
        <v>64</v>
      </c>
      <c r="L1118" s="27">
        <v>23</v>
      </c>
      <c r="M1118" s="28">
        <v>14</v>
      </c>
      <c r="N1118" s="28">
        <v>108</v>
      </c>
      <c r="O1118" s="29" t="s">
        <v>300</v>
      </c>
      <c r="P1118" s="16">
        <v>66</v>
      </c>
      <c r="Q1118" s="16">
        <v>100</v>
      </c>
      <c r="R1118" s="15" t="s">
        <v>80</v>
      </c>
      <c r="S1118" s="16">
        <v>45</v>
      </c>
      <c r="T1118" s="15" t="s">
        <v>81</v>
      </c>
      <c r="U1118">
        <f t="shared" si="17"/>
        <v>4.0142666666666669</v>
      </c>
    </row>
    <row r="1119" spans="1:21" x14ac:dyDescent="0.3">
      <c r="A1119" s="14">
        <v>42762</v>
      </c>
      <c r="B1119" s="15" t="s">
        <v>45</v>
      </c>
      <c r="C1119" s="15" t="s">
        <v>46</v>
      </c>
      <c r="D1119" s="15" t="s">
        <v>47</v>
      </c>
      <c r="E1119" s="16">
        <v>170</v>
      </c>
      <c r="F1119" s="17">
        <v>88</v>
      </c>
      <c r="G1119" s="17">
        <v>6</v>
      </c>
      <c r="H1119" s="17">
        <v>32</v>
      </c>
      <c r="I1119" s="15" t="s">
        <v>165</v>
      </c>
      <c r="J1119" s="17">
        <v>144</v>
      </c>
      <c r="K1119" s="15" t="s">
        <v>512</v>
      </c>
      <c r="L1119" s="27">
        <v>22</v>
      </c>
      <c r="M1119" s="28">
        <v>14</v>
      </c>
      <c r="N1119" s="28">
        <v>114</v>
      </c>
      <c r="O1119" s="29" t="s">
        <v>166</v>
      </c>
      <c r="P1119" s="16">
        <v>60</v>
      </c>
      <c r="Q1119" s="16">
        <v>98</v>
      </c>
      <c r="R1119" s="15" t="s">
        <v>51</v>
      </c>
      <c r="S1119" s="16">
        <v>50</v>
      </c>
      <c r="T1119" s="15" t="s">
        <v>206</v>
      </c>
      <c r="U1119">
        <f t="shared" si="17"/>
        <v>3.8397333333333332</v>
      </c>
    </row>
    <row r="1120" spans="1:21" x14ac:dyDescent="0.3">
      <c r="A1120" s="14">
        <v>42763</v>
      </c>
      <c r="B1120" s="15" t="s">
        <v>45</v>
      </c>
      <c r="C1120" s="15" t="s">
        <v>46</v>
      </c>
      <c r="D1120" s="15" t="s">
        <v>47</v>
      </c>
      <c r="E1120" s="16">
        <v>170</v>
      </c>
      <c r="F1120" s="17">
        <v>84</v>
      </c>
      <c r="G1120" s="17">
        <v>6</v>
      </c>
      <c r="H1120" s="17">
        <v>19</v>
      </c>
      <c r="I1120" s="15" t="s">
        <v>831</v>
      </c>
      <c r="J1120" s="17">
        <v>149</v>
      </c>
      <c r="K1120" s="15" t="s">
        <v>856</v>
      </c>
      <c r="L1120" s="27">
        <v>24</v>
      </c>
      <c r="M1120" s="28">
        <v>6</v>
      </c>
      <c r="N1120" s="28">
        <v>58</v>
      </c>
      <c r="O1120" s="29" t="s">
        <v>89</v>
      </c>
      <c r="P1120" s="16">
        <v>68</v>
      </c>
      <c r="Q1120" s="16">
        <v>100</v>
      </c>
      <c r="R1120" s="15" t="s">
        <v>460</v>
      </c>
      <c r="S1120" s="16">
        <v>38</v>
      </c>
      <c r="T1120" s="15" t="s">
        <v>89</v>
      </c>
      <c r="U1120">
        <f t="shared" si="17"/>
        <v>4.1887999999999996</v>
      </c>
    </row>
    <row r="1121" spans="1:21" x14ac:dyDescent="0.3">
      <c r="A1121" s="14">
        <v>42764</v>
      </c>
      <c r="B1121" s="15" t="s">
        <v>45</v>
      </c>
      <c r="C1121" s="15" t="s">
        <v>46</v>
      </c>
      <c r="D1121" s="15" t="s">
        <v>47</v>
      </c>
      <c r="E1121" s="16">
        <v>170</v>
      </c>
      <c r="F1121" s="17">
        <v>121</v>
      </c>
      <c r="G1121" s="17">
        <v>0</v>
      </c>
      <c r="H1121" s="17">
        <v>46</v>
      </c>
      <c r="I1121" s="15" t="s">
        <v>703</v>
      </c>
      <c r="J1121" s="17">
        <v>196</v>
      </c>
      <c r="K1121" s="15" t="s">
        <v>206</v>
      </c>
      <c r="L1121" s="27">
        <v>22</v>
      </c>
      <c r="M1121" s="28">
        <v>14</v>
      </c>
      <c r="N1121" s="28">
        <v>103</v>
      </c>
      <c r="O1121" s="29" t="s">
        <v>60</v>
      </c>
      <c r="P1121" s="16">
        <v>71</v>
      </c>
      <c r="Q1121" s="16">
        <v>99</v>
      </c>
      <c r="R1121" s="15" t="s">
        <v>74</v>
      </c>
      <c r="S1121" s="16">
        <v>45</v>
      </c>
      <c r="T1121" s="15" t="s">
        <v>206</v>
      </c>
      <c r="U1121">
        <f t="shared" si="17"/>
        <v>3.8397333333333332</v>
      </c>
    </row>
    <row r="1122" spans="1:21" x14ac:dyDescent="0.3">
      <c r="A1122" s="14">
        <v>42765</v>
      </c>
      <c r="B1122" s="15" t="s">
        <v>45</v>
      </c>
      <c r="C1122" s="15" t="s">
        <v>46</v>
      </c>
      <c r="D1122" s="15" t="s">
        <v>47</v>
      </c>
      <c r="E1122" s="16">
        <v>170</v>
      </c>
      <c r="F1122" s="17">
        <v>130</v>
      </c>
      <c r="G1122" s="17">
        <v>0</v>
      </c>
      <c r="H1122" s="17">
        <v>78</v>
      </c>
      <c r="I1122" s="15" t="s">
        <v>51</v>
      </c>
      <c r="J1122" s="17">
        <v>183</v>
      </c>
      <c r="K1122" s="15" t="s">
        <v>575</v>
      </c>
      <c r="L1122" s="27">
        <v>25</v>
      </c>
      <c r="M1122" s="28">
        <v>17</v>
      </c>
      <c r="N1122" s="28">
        <v>153</v>
      </c>
      <c r="O1122" s="29" t="s">
        <v>222</v>
      </c>
      <c r="P1122" s="16">
        <v>73</v>
      </c>
      <c r="Q1122" s="16">
        <v>99</v>
      </c>
      <c r="R1122" s="15" t="s">
        <v>74</v>
      </c>
      <c r="S1122" s="16">
        <v>52</v>
      </c>
      <c r="T1122" s="15" t="s">
        <v>51</v>
      </c>
      <c r="U1122">
        <f t="shared" si="17"/>
        <v>4.3633333333333333</v>
      </c>
    </row>
    <row r="1123" spans="1:21" x14ac:dyDescent="0.3">
      <c r="A1123" s="14">
        <v>42766</v>
      </c>
      <c r="B1123" s="15" t="s">
        <v>45</v>
      </c>
      <c r="C1123" s="15" t="s">
        <v>46</v>
      </c>
      <c r="D1123" s="15" t="s">
        <v>47</v>
      </c>
      <c r="E1123" s="16">
        <v>170</v>
      </c>
      <c r="F1123" s="17">
        <v>134</v>
      </c>
      <c r="G1123" s="17">
        <v>0</v>
      </c>
      <c r="H1123" s="17">
        <v>92</v>
      </c>
      <c r="I1123" s="15" t="s">
        <v>870</v>
      </c>
      <c r="J1123" s="17">
        <v>176</v>
      </c>
      <c r="K1123" s="15" t="s">
        <v>51</v>
      </c>
      <c r="L1123" s="27">
        <v>23</v>
      </c>
      <c r="M1123" s="28">
        <v>17</v>
      </c>
      <c r="N1123" s="28">
        <v>136</v>
      </c>
      <c r="O1123" s="29" t="s">
        <v>163</v>
      </c>
      <c r="P1123" s="16">
        <v>56</v>
      </c>
      <c r="Q1123" s="16">
        <v>94</v>
      </c>
      <c r="R1123" s="15" t="s">
        <v>51</v>
      </c>
      <c r="S1123" s="16">
        <v>42</v>
      </c>
      <c r="T1123" s="15" t="s">
        <v>215</v>
      </c>
      <c r="U1123">
        <f t="shared" si="17"/>
        <v>4.0142666666666669</v>
      </c>
    </row>
    <row r="1124" spans="1:21" x14ac:dyDescent="0.3">
      <c r="A1124" s="14">
        <v>42767</v>
      </c>
      <c r="B1124" s="15" t="s">
        <v>45</v>
      </c>
      <c r="C1124" s="15" t="s">
        <v>46</v>
      </c>
      <c r="D1124" s="15" t="s">
        <v>47</v>
      </c>
      <c r="E1124" s="16">
        <v>170</v>
      </c>
      <c r="F1124" s="17">
        <v>132</v>
      </c>
      <c r="G1124" s="17">
        <v>0</v>
      </c>
      <c r="H1124" s="17">
        <v>67</v>
      </c>
      <c r="I1124" s="15" t="s">
        <v>506</v>
      </c>
      <c r="J1124" s="17">
        <v>196</v>
      </c>
      <c r="K1124" s="15" t="s">
        <v>328</v>
      </c>
      <c r="L1124" s="27">
        <v>24</v>
      </c>
      <c r="M1124" s="28">
        <v>19</v>
      </c>
      <c r="N1124" s="28">
        <v>133</v>
      </c>
      <c r="O1124" s="29" t="s">
        <v>638</v>
      </c>
      <c r="P1124" s="16">
        <v>62</v>
      </c>
      <c r="Q1124" s="16">
        <v>100</v>
      </c>
      <c r="R1124" s="15" t="s">
        <v>51</v>
      </c>
      <c r="S1124" s="16">
        <v>35</v>
      </c>
      <c r="T1124" s="15" t="s">
        <v>51</v>
      </c>
      <c r="U1124">
        <f t="shared" si="17"/>
        <v>4.1887999999999996</v>
      </c>
    </row>
    <row r="1125" spans="1:21" x14ac:dyDescent="0.3">
      <c r="A1125" s="14">
        <v>42768</v>
      </c>
      <c r="B1125" s="15" t="s">
        <v>45</v>
      </c>
      <c r="C1125" s="15" t="s">
        <v>46</v>
      </c>
      <c r="D1125" s="15" t="s">
        <v>47</v>
      </c>
      <c r="E1125" s="16">
        <v>170</v>
      </c>
      <c r="F1125" s="17">
        <v>141</v>
      </c>
      <c r="G1125" s="17">
        <v>96</v>
      </c>
      <c r="H1125" s="17">
        <v>106</v>
      </c>
      <c r="I1125" s="15" t="s">
        <v>871</v>
      </c>
      <c r="J1125" s="17">
        <v>176</v>
      </c>
      <c r="K1125" s="15" t="s">
        <v>386</v>
      </c>
      <c r="L1125" s="27">
        <v>21</v>
      </c>
      <c r="M1125" s="28">
        <v>36</v>
      </c>
      <c r="N1125" s="28">
        <v>161</v>
      </c>
      <c r="O1125" s="29" t="s">
        <v>193</v>
      </c>
      <c r="P1125" s="16">
        <v>45</v>
      </c>
      <c r="Q1125" s="16">
        <v>86</v>
      </c>
      <c r="R1125" s="15" t="s">
        <v>192</v>
      </c>
      <c r="S1125" s="16">
        <v>34</v>
      </c>
      <c r="T1125" s="15" t="s">
        <v>215</v>
      </c>
      <c r="U1125">
        <f t="shared" si="17"/>
        <v>3.6652</v>
      </c>
    </row>
    <row r="1126" spans="1:21" x14ac:dyDescent="0.3">
      <c r="A1126" s="14">
        <v>42769</v>
      </c>
      <c r="B1126" s="15" t="s">
        <v>45</v>
      </c>
      <c r="C1126" s="15" t="s">
        <v>46</v>
      </c>
      <c r="D1126" s="15" t="s">
        <v>47</v>
      </c>
      <c r="E1126" s="16">
        <v>170</v>
      </c>
      <c r="F1126" s="17">
        <v>116</v>
      </c>
      <c r="G1126" s="17">
        <v>58</v>
      </c>
      <c r="H1126" s="17">
        <v>87</v>
      </c>
      <c r="I1126" s="15" t="s">
        <v>360</v>
      </c>
      <c r="J1126" s="17">
        <v>145</v>
      </c>
      <c r="K1126" s="15" t="s">
        <v>872</v>
      </c>
      <c r="L1126" s="27">
        <v>22</v>
      </c>
      <c r="M1126" s="28">
        <v>22</v>
      </c>
      <c r="N1126" s="28">
        <v>164</v>
      </c>
      <c r="O1126" s="29" t="s">
        <v>280</v>
      </c>
      <c r="P1126" s="16">
        <v>57</v>
      </c>
      <c r="Q1126" s="16">
        <v>95</v>
      </c>
      <c r="R1126" s="15" t="s">
        <v>249</v>
      </c>
      <c r="S1126" s="16">
        <v>41</v>
      </c>
      <c r="T1126" s="15" t="s">
        <v>146</v>
      </c>
      <c r="U1126">
        <f t="shared" si="17"/>
        <v>3.8397333333333332</v>
      </c>
    </row>
    <row r="1127" spans="1:21" x14ac:dyDescent="0.3">
      <c r="A1127" s="14">
        <v>42770</v>
      </c>
      <c r="B1127" s="15" t="s">
        <v>45</v>
      </c>
      <c r="C1127" s="15" t="s">
        <v>46</v>
      </c>
      <c r="D1127" s="15" t="s">
        <v>47</v>
      </c>
      <c r="E1127" s="16">
        <v>170</v>
      </c>
      <c r="F1127" s="17">
        <v>125</v>
      </c>
      <c r="G1127" s="17">
        <v>254</v>
      </c>
      <c r="H1127" s="17">
        <v>89</v>
      </c>
      <c r="I1127" s="15" t="s">
        <v>691</v>
      </c>
      <c r="J1127" s="17">
        <v>161</v>
      </c>
      <c r="K1127" s="15" t="s">
        <v>442</v>
      </c>
      <c r="L1127" s="27">
        <v>29</v>
      </c>
      <c r="M1127" s="28">
        <v>25</v>
      </c>
      <c r="N1127" s="28">
        <v>172</v>
      </c>
      <c r="O1127" s="29" t="s">
        <v>100</v>
      </c>
      <c r="P1127" s="16">
        <v>75</v>
      </c>
      <c r="Q1127" s="16">
        <v>97</v>
      </c>
      <c r="R1127" s="15" t="s">
        <v>69</v>
      </c>
      <c r="S1127" s="16">
        <v>38</v>
      </c>
      <c r="T1127" s="15" t="s">
        <v>650</v>
      </c>
      <c r="U1127">
        <f t="shared" si="17"/>
        <v>5.0614666666666661</v>
      </c>
    </row>
    <row r="1128" spans="1:21" x14ac:dyDescent="0.3">
      <c r="A1128" s="14">
        <v>42771</v>
      </c>
      <c r="B1128" s="15" t="s">
        <v>45</v>
      </c>
      <c r="C1128" s="15" t="s">
        <v>46</v>
      </c>
      <c r="D1128" s="15" t="s">
        <v>47</v>
      </c>
      <c r="E1128" s="16">
        <v>170</v>
      </c>
      <c r="F1128" s="17">
        <v>108</v>
      </c>
      <c r="G1128" s="17">
        <v>16</v>
      </c>
      <c r="H1128" s="17">
        <v>62</v>
      </c>
      <c r="I1128" s="15" t="s">
        <v>758</v>
      </c>
      <c r="J1128" s="17">
        <v>155</v>
      </c>
      <c r="K1128" s="15" t="s">
        <v>51</v>
      </c>
      <c r="L1128" s="27">
        <v>24</v>
      </c>
      <c r="M1128" s="28">
        <v>19</v>
      </c>
      <c r="N1128" s="28">
        <v>150</v>
      </c>
      <c r="O1128" s="29" t="s">
        <v>148</v>
      </c>
      <c r="P1128" s="16">
        <v>67</v>
      </c>
      <c r="Q1128" s="16">
        <v>84</v>
      </c>
      <c r="R1128" s="15" t="s">
        <v>205</v>
      </c>
      <c r="S1128" s="16">
        <v>44</v>
      </c>
      <c r="T1128" s="15" t="s">
        <v>404</v>
      </c>
      <c r="U1128">
        <f t="shared" si="17"/>
        <v>4.1887999999999996</v>
      </c>
    </row>
    <row r="1129" spans="1:21" x14ac:dyDescent="0.3">
      <c r="A1129" s="14">
        <v>42772</v>
      </c>
      <c r="B1129" s="15" t="s">
        <v>45</v>
      </c>
      <c r="C1129" s="15" t="s">
        <v>46</v>
      </c>
      <c r="D1129" s="15" t="s">
        <v>47</v>
      </c>
      <c r="E1129" s="16">
        <v>170</v>
      </c>
      <c r="F1129" s="17">
        <v>133</v>
      </c>
      <c r="G1129" s="17">
        <v>54</v>
      </c>
      <c r="H1129" s="17">
        <v>65</v>
      </c>
      <c r="I1129" s="15" t="s">
        <v>676</v>
      </c>
      <c r="J1129" s="17">
        <v>201</v>
      </c>
      <c r="K1129" s="15" t="s">
        <v>119</v>
      </c>
      <c r="L1129" s="29" t="s">
        <v>218</v>
      </c>
      <c r="M1129" s="28">
        <v>6</v>
      </c>
      <c r="N1129" s="28">
        <v>50</v>
      </c>
      <c r="O1129" s="29" t="s">
        <v>50</v>
      </c>
      <c r="P1129" s="16">
        <v>71</v>
      </c>
      <c r="Q1129" s="16">
        <v>92</v>
      </c>
      <c r="R1129" s="15" t="s">
        <v>100</v>
      </c>
      <c r="S1129" s="16">
        <v>46</v>
      </c>
      <c r="T1129" s="15" t="s">
        <v>158</v>
      </c>
      <c r="U1129">
        <f t="shared" si="17"/>
        <v>0.52359999999999995</v>
      </c>
    </row>
    <row r="1130" spans="1:21" x14ac:dyDescent="0.3">
      <c r="A1130" s="14">
        <v>42773</v>
      </c>
      <c r="B1130" s="15" t="s">
        <v>45</v>
      </c>
      <c r="C1130" s="15" t="s">
        <v>46</v>
      </c>
      <c r="D1130" s="15" t="s">
        <v>47</v>
      </c>
      <c r="E1130" s="16">
        <v>170</v>
      </c>
      <c r="F1130" s="17">
        <v>96</v>
      </c>
      <c r="G1130" s="17">
        <v>146</v>
      </c>
      <c r="H1130" s="17">
        <v>47</v>
      </c>
      <c r="I1130" s="15" t="s">
        <v>51</v>
      </c>
      <c r="J1130" s="17">
        <v>145</v>
      </c>
      <c r="K1130" s="15" t="s">
        <v>525</v>
      </c>
      <c r="L1130" s="27">
        <v>27</v>
      </c>
      <c r="M1130" s="28">
        <v>8</v>
      </c>
      <c r="N1130" s="28">
        <v>111</v>
      </c>
      <c r="O1130" s="29" t="s">
        <v>61</v>
      </c>
      <c r="P1130" s="16">
        <v>80</v>
      </c>
      <c r="Q1130" s="16">
        <v>100</v>
      </c>
      <c r="R1130" s="15" t="s">
        <v>51</v>
      </c>
      <c r="S1130" s="16">
        <v>49</v>
      </c>
      <c r="T1130" s="15" t="s">
        <v>50</v>
      </c>
      <c r="U1130">
        <f t="shared" si="17"/>
        <v>4.7123999999999997</v>
      </c>
    </row>
    <row r="1131" spans="1:21" x14ac:dyDescent="0.3">
      <c r="A1131" s="14">
        <v>42774</v>
      </c>
      <c r="B1131" s="15" t="s">
        <v>45</v>
      </c>
      <c r="C1131" s="15" t="s">
        <v>46</v>
      </c>
      <c r="D1131" s="15" t="s">
        <v>47</v>
      </c>
      <c r="E1131" s="16">
        <v>170</v>
      </c>
      <c r="F1131" s="17">
        <v>80</v>
      </c>
      <c r="G1131" s="17">
        <v>6</v>
      </c>
      <c r="H1131" s="17">
        <v>39</v>
      </c>
      <c r="I1131" s="15" t="s">
        <v>473</v>
      </c>
      <c r="J1131" s="17">
        <v>121</v>
      </c>
      <c r="K1131" s="15" t="s">
        <v>458</v>
      </c>
      <c r="L1131" s="27">
        <v>33</v>
      </c>
      <c r="M1131" s="28">
        <v>3</v>
      </c>
      <c r="N1131" s="28">
        <v>42</v>
      </c>
      <c r="O1131" s="29" t="s">
        <v>367</v>
      </c>
      <c r="P1131" s="16">
        <v>79</v>
      </c>
      <c r="Q1131" s="16">
        <v>99</v>
      </c>
      <c r="R1131" s="15" t="s">
        <v>51</v>
      </c>
      <c r="S1131" s="16">
        <v>54</v>
      </c>
      <c r="T1131" s="15" t="s">
        <v>158</v>
      </c>
      <c r="U1131">
        <f t="shared" si="17"/>
        <v>5.7596000000000007</v>
      </c>
    </row>
    <row r="1132" spans="1:21" x14ac:dyDescent="0.3">
      <c r="A1132" s="14">
        <v>42775</v>
      </c>
      <c r="B1132" s="15" t="s">
        <v>45</v>
      </c>
      <c r="C1132" s="15" t="s">
        <v>46</v>
      </c>
      <c r="D1132" s="15" t="s">
        <v>47</v>
      </c>
      <c r="E1132" s="16">
        <v>170</v>
      </c>
      <c r="F1132" s="17">
        <v>88</v>
      </c>
      <c r="G1132" s="17">
        <v>0</v>
      </c>
      <c r="H1132" s="17">
        <v>24</v>
      </c>
      <c r="I1132" s="15" t="s">
        <v>347</v>
      </c>
      <c r="J1132" s="17">
        <v>153</v>
      </c>
      <c r="K1132" s="15" t="s">
        <v>873</v>
      </c>
      <c r="L1132" s="27">
        <v>23</v>
      </c>
      <c r="M1132" s="28">
        <v>8</v>
      </c>
      <c r="N1132" s="28">
        <v>119</v>
      </c>
      <c r="O1132" s="29" t="s">
        <v>388</v>
      </c>
      <c r="P1132" s="16">
        <v>66</v>
      </c>
      <c r="Q1132" s="16">
        <v>99</v>
      </c>
      <c r="R1132" s="15" t="s">
        <v>257</v>
      </c>
      <c r="S1132" s="16">
        <v>30</v>
      </c>
      <c r="T1132" s="15" t="s">
        <v>139</v>
      </c>
      <c r="U1132">
        <f t="shared" si="17"/>
        <v>4.0142666666666669</v>
      </c>
    </row>
    <row r="1133" spans="1:21" x14ac:dyDescent="0.3">
      <c r="A1133" s="14">
        <v>42776</v>
      </c>
      <c r="B1133" s="15" t="s">
        <v>45</v>
      </c>
      <c r="C1133" s="15" t="s">
        <v>46</v>
      </c>
      <c r="D1133" s="15" t="s">
        <v>47</v>
      </c>
      <c r="E1133" s="16">
        <v>170</v>
      </c>
      <c r="F1133" s="17">
        <v>92</v>
      </c>
      <c r="G1133" s="17">
        <v>0</v>
      </c>
      <c r="H1133" s="17">
        <v>41</v>
      </c>
      <c r="I1133" s="15" t="s">
        <v>501</v>
      </c>
      <c r="J1133" s="17">
        <v>142</v>
      </c>
      <c r="K1133" s="15" t="s">
        <v>361</v>
      </c>
      <c r="L1133" s="27" t="s">
        <v>1194</v>
      </c>
      <c r="M1133" s="28">
        <v>19</v>
      </c>
      <c r="N1133" s="28">
        <v>83</v>
      </c>
      <c r="O1133" s="29" t="s">
        <v>51</v>
      </c>
      <c r="P1133" s="16">
        <v>56</v>
      </c>
      <c r="Q1133" s="16">
        <v>89</v>
      </c>
      <c r="R1133" s="15" t="s">
        <v>184</v>
      </c>
      <c r="S1133" s="16">
        <v>38</v>
      </c>
      <c r="T1133" s="15" t="s">
        <v>167</v>
      </c>
      <c r="U1133" t="e">
        <f t="shared" si="17"/>
        <v>#VALUE!</v>
      </c>
    </row>
    <row r="1134" spans="1:21" x14ac:dyDescent="0.3">
      <c r="A1134" s="14">
        <v>42777</v>
      </c>
      <c r="B1134" s="15" t="s">
        <v>45</v>
      </c>
      <c r="C1134" s="15" t="s">
        <v>46</v>
      </c>
      <c r="D1134" s="15" t="s">
        <v>47</v>
      </c>
      <c r="E1134" s="16">
        <v>170</v>
      </c>
      <c r="F1134" s="17">
        <v>72</v>
      </c>
      <c r="G1134" s="17">
        <v>4</v>
      </c>
      <c r="H1134" s="17">
        <v>34</v>
      </c>
      <c r="I1134" s="15" t="s">
        <v>592</v>
      </c>
      <c r="J1134" s="17">
        <v>110</v>
      </c>
      <c r="K1134" s="15" t="s">
        <v>512</v>
      </c>
      <c r="L1134" s="29" t="s">
        <v>533</v>
      </c>
      <c r="M1134" s="28">
        <v>8</v>
      </c>
      <c r="N1134" s="28">
        <v>83</v>
      </c>
      <c r="O1134" s="29" t="s">
        <v>139</v>
      </c>
      <c r="P1134" s="16">
        <v>80</v>
      </c>
      <c r="Q1134" s="16">
        <v>90</v>
      </c>
      <c r="R1134" s="15" t="s">
        <v>183</v>
      </c>
      <c r="S1134" s="16">
        <v>69</v>
      </c>
      <c r="T1134" s="15" t="s">
        <v>113</v>
      </c>
      <c r="U1134">
        <f t="shared" si="17"/>
        <v>1.2217333333333333</v>
      </c>
    </row>
    <row r="1135" spans="1:21" x14ac:dyDescent="0.3">
      <c r="A1135" s="14">
        <v>42778</v>
      </c>
      <c r="B1135" s="15" t="s">
        <v>45</v>
      </c>
      <c r="C1135" s="15" t="s">
        <v>46</v>
      </c>
      <c r="D1135" s="15" t="s">
        <v>47</v>
      </c>
      <c r="E1135" s="16">
        <v>170</v>
      </c>
      <c r="F1135" s="17">
        <v>100</v>
      </c>
      <c r="G1135" s="17">
        <v>16</v>
      </c>
      <c r="H1135" s="17">
        <v>55</v>
      </c>
      <c r="I1135" s="15" t="s">
        <v>572</v>
      </c>
      <c r="J1135" s="17">
        <v>145</v>
      </c>
      <c r="K1135" s="15" t="s">
        <v>874</v>
      </c>
      <c r="L1135" s="27">
        <v>23</v>
      </c>
      <c r="M1135" s="28">
        <v>8</v>
      </c>
      <c r="N1135" s="28">
        <v>106</v>
      </c>
      <c r="O1135" s="29" t="s">
        <v>376</v>
      </c>
      <c r="P1135" s="16">
        <v>84</v>
      </c>
      <c r="Q1135" s="16">
        <v>97</v>
      </c>
      <c r="R1135" s="15" t="s">
        <v>51</v>
      </c>
      <c r="S1135" s="16">
        <v>55</v>
      </c>
      <c r="T1135" s="15" t="s">
        <v>235</v>
      </c>
      <c r="U1135">
        <f t="shared" si="17"/>
        <v>4.0142666666666669</v>
      </c>
    </row>
    <row r="1136" spans="1:21" x14ac:dyDescent="0.3">
      <c r="A1136" s="14">
        <v>42779</v>
      </c>
      <c r="B1136" s="15" t="s">
        <v>45</v>
      </c>
      <c r="C1136" s="15" t="s">
        <v>46</v>
      </c>
      <c r="D1136" s="15" t="s">
        <v>47</v>
      </c>
      <c r="E1136" s="16">
        <v>170</v>
      </c>
      <c r="F1136" s="17">
        <v>98</v>
      </c>
      <c r="G1136" s="17">
        <v>4</v>
      </c>
      <c r="H1136" s="17">
        <v>51</v>
      </c>
      <c r="I1136" s="15" t="s">
        <v>356</v>
      </c>
      <c r="J1136" s="17">
        <v>145</v>
      </c>
      <c r="K1136" s="15" t="s">
        <v>403</v>
      </c>
      <c r="L1136" s="27">
        <v>10</v>
      </c>
      <c r="M1136" s="28">
        <v>6</v>
      </c>
      <c r="N1136" s="28">
        <v>42</v>
      </c>
      <c r="O1136" s="29" t="s">
        <v>521</v>
      </c>
      <c r="P1136" s="16">
        <v>88</v>
      </c>
      <c r="Q1136" s="16">
        <v>100</v>
      </c>
      <c r="R1136" s="15" t="s">
        <v>51</v>
      </c>
      <c r="S1136" s="16">
        <v>71</v>
      </c>
      <c r="T1136" s="15" t="s">
        <v>80</v>
      </c>
      <c r="U1136">
        <f t="shared" si="17"/>
        <v>1.7453333333333334</v>
      </c>
    </row>
    <row r="1137" spans="1:21" x14ac:dyDescent="0.3">
      <c r="A1137" s="14">
        <v>42780</v>
      </c>
      <c r="B1137" s="15" t="s">
        <v>45</v>
      </c>
      <c r="C1137" s="15" t="s">
        <v>46</v>
      </c>
      <c r="D1137" s="15" t="s">
        <v>47</v>
      </c>
      <c r="E1137" s="16">
        <v>170</v>
      </c>
      <c r="F1137" s="17">
        <v>102</v>
      </c>
      <c r="G1137" s="17">
        <v>0</v>
      </c>
      <c r="H1137" s="17">
        <v>33</v>
      </c>
      <c r="I1137" s="15" t="s">
        <v>460</v>
      </c>
      <c r="J1137" s="17">
        <v>172</v>
      </c>
      <c r="K1137" s="15" t="s">
        <v>246</v>
      </c>
      <c r="L1137" s="27">
        <v>26</v>
      </c>
      <c r="M1137" s="28">
        <v>14</v>
      </c>
      <c r="N1137" s="28">
        <v>111</v>
      </c>
      <c r="O1137" s="29" t="s">
        <v>95</v>
      </c>
      <c r="P1137" s="16">
        <v>71</v>
      </c>
      <c r="Q1137" s="16">
        <v>100</v>
      </c>
      <c r="R1137" s="15" t="s">
        <v>51</v>
      </c>
      <c r="S1137" s="16">
        <v>47</v>
      </c>
      <c r="T1137" s="15" t="s">
        <v>94</v>
      </c>
      <c r="U1137">
        <f t="shared" si="17"/>
        <v>4.5378666666666669</v>
      </c>
    </row>
    <row r="1138" spans="1:21" x14ac:dyDescent="0.3">
      <c r="A1138" s="14">
        <v>42781</v>
      </c>
      <c r="B1138" s="15" t="s">
        <v>45</v>
      </c>
      <c r="C1138" s="15" t="s">
        <v>46</v>
      </c>
      <c r="D1138" s="15" t="s">
        <v>47</v>
      </c>
      <c r="E1138" s="16">
        <v>170</v>
      </c>
      <c r="F1138" s="17">
        <v>128</v>
      </c>
      <c r="G1138" s="17">
        <v>0</v>
      </c>
      <c r="H1138" s="17">
        <v>58</v>
      </c>
      <c r="I1138" s="15" t="s">
        <v>53</v>
      </c>
      <c r="J1138" s="17">
        <v>198</v>
      </c>
      <c r="K1138" s="15" t="s">
        <v>58</v>
      </c>
      <c r="L1138" s="27">
        <v>22</v>
      </c>
      <c r="M1138" s="28">
        <v>14</v>
      </c>
      <c r="N1138" s="28">
        <v>83</v>
      </c>
      <c r="O1138" s="29" t="s">
        <v>264</v>
      </c>
      <c r="P1138" s="16">
        <v>64</v>
      </c>
      <c r="Q1138" s="16">
        <v>99</v>
      </c>
      <c r="R1138" s="15" t="s">
        <v>202</v>
      </c>
      <c r="S1138" s="16">
        <v>40</v>
      </c>
      <c r="T1138" s="15" t="s">
        <v>146</v>
      </c>
      <c r="U1138">
        <f t="shared" si="17"/>
        <v>3.8397333333333332</v>
      </c>
    </row>
    <row r="1139" spans="1:21" x14ac:dyDescent="0.3">
      <c r="A1139" s="14">
        <v>42782</v>
      </c>
      <c r="B1139" s="15" t="s">
        <v>45</v>
      </c>
      <c r="C1139" s="15" t="s">
        <v>46</v>
      </c>
      <c r="D1139" s="15" t="s">
        <v>47</v>
      </c>
      <c r="E1139" s="16">
        <v>170</v>
      </c>
      <c r="F1139" s="17">
        <v>120</v>
      </c>
      <c r="G1139" s="17">
        <v>0</v>
      </c>
      <c r="H1139" s="17">
        <v>46</v>
      </c>
      <c r="I1139" s="15" t="s">
        <v>304</v>
      </c>
      <c r="J1139" s="17">
        <v>195</v>
      </c>
      <c r="K1139" s="15" t="s">
        <v>121</v>
      </c>
      <c r="L1139" s="27">
        <v>36</v>
      </c>
      <c r="M1139" s="28">
        <v>6</v>
      </c>
      <c r="N1139" s="28">
        <v>58</v>
      </c>
      <c r="O1139" s="29" t="s">
        <v>135</v>
      </c>
      <c r="P1139" s="16">
        <v>74</v>
      </c>
      <c r="Q1139" s="16">
        <v>99</v>
      </c>
      <c r="R1139" s="15" t="s">
        <v>51</v>
      </c>
      <c r="S1139" s="16">
        <v>46</v>
      </c>
      <c r="T1139" s="15" t="s">
        <v>91</v>
      </c>
      <c r="U1139">
        <f t="shared" si="17"/>
        <v>6.2831999999999999</v>
      </c>
    </row>
    <row r="1140" spans="1:21" x14ac:dyDescent="0.3">
      <c r="A1140" s="14">
        <v>42783</v>
      </c>
      <c r="B1140" s="15" t="s">
        <v>45</v>
      </c>
      <c r="C1140" s="15" t="s">
        <v>46</v>
      </c>
      <c r="D1140" s="15" t="s">
        <v>47</v>
      </c>
      <c r="E1140" s="16">
        <v>170</v>
      </c>
      <c r="F1140" s="17">
        <v>118</v>
      </c>
      <c r="G1140" s="17">
        <v>0</v>
      </c>
      <c r="H1140" s="17">
        <v>35</v>
      </c>
      <c r="I1140" s="15" t="s">
        <v>733</v>
      </c>
      <c r="J1140" s="17">
        <v>201</v>
      </c>
      <c r="K1140" s="15" t="s">
        <v>562</v>
      </c>
      <c r="L1140" s="29" t="s">
        <v>116</v>
      </c>
      <c r="M1140" s="28">
        <v>6</v>
      </c>
      <c r="N1140" s="28">
        <v>47</v>
      </c>
      <c r="O1140" s="29" t="s">
        <v>158</v>
      </c>
      <c r="P1140" s="16">
        <v>70</v>
      </c>
      <c r="Q1140" s="16">
        <v>100</v>
      </c>
      <c r="R1140" s="15" t="s">
        <v>51</v>
      </c>
      <c r="S1140" s="16">
        <v>42</v>
      </c>
      <c r="T1140" s="15" t="s">
        <v>91</v>
      </c>
      <c r="U1140">
        <f t="shared" si="17"/>
        <v>0.69813333333333338</v>
      </c>
    </row>
    <row r="1141" spans="1:21" x14ac:dyDescent="0.3">
      <c r="A1141" s="14">
        <v>42784</v>
      </c>
      <c r="B1141" s="15" t="s">
        <v>45</v>
      </c>
      <c r="C1141" s="15" t="s">
        <v>46</v>
      </c>
      <c r="D1141" s="15" t="s">
        <v>47</v>
      </c>
      <c r="E1141" s="16">
        <v>170</v>
      </c>
      <c r="F1141" s="17">
        <v>90</v>
      </c>
      <c r="G1141" s="17">
        <v>16</v>
      </c>
      <c r="H1141" s="17">
        <v>75</v>
      </c>
      <c r="I1141" s="15" t="s">
        <v>649</v>
      </c>
      <c r="J1141" s="17">
        <v>105</v>
      </c>
      <c r="K1141" s="15" t="s">
        <v>406</v>
      </c>
      <c r="L1141" s="27">
        <v>12</v>
      </c>
      <c r="M1141" s="28">
        <v>3</v>
      </c>
      <c r="N1141" s="28">
        <v>39</v>
      </c>
      <c r="O1141" s="29" t="s">
        <v>71</v>
      </c>
      <c r="P1141" s="16">
        <v>91</v>
      </c>
      <c r="Q1141" s="16">
        <v>97</v>
      </c>
      <c r="R1141" s="15" t="s">
        <v>51</v>
      </c>
      <c r="S1141" s="16">
        <v>76</v>
      </c>
      <c r="T1141" s="15" t="s">
        <v>167</v>
      </c>
      <c r="U1141">
        <f t="shared" si="17"/>
        <v>2.0943999999999998</v>
      </c>
    </row>
    <row r="1142" spans="1:21" x14ac:dyDescent="0.3">
      <c r="A1142" s="14">
        <v>42785</v>
      </c>
      <c r="B1142" s="15" t="s">
        <v>45</v>
      </c>
      <c r="C1142" s="15" t="s">
        <v>46</v>
      </c>
      <c r="D1142" s="15" t="s">
        <v>47</v>
      </c>
      <c r="E1142" s="16">
        <v>170</v>
      </c>
      <c r="F1142" s="17">
        <v>110</v>
      </c>
      <c r="G1142" s="17">
        <v>0</v>
      </c>
      <c r="H1142" s="17">
        <v>64</v>
      </c>
      <c r="I1142" s="15" t="s">
        <v>546</v>
      </c>
      <c r="J1142" s="17">
        <v>155</v>
      </c>
      <c r="K1142" s="15" t="s">
        <v>569</v>
      </c>
      <c r="L1142" s="27">
        <v>36</v>
      </c>
      <c r="M1142" s="28">
        <v>11</v>
      </c>
      <c r="N1142" s="28">
        <v>67</v>
      </c>
      <c r="O1142" s="29" t="s">
        <v>91</v>
      </c>
      <c r="P1142" s="16">
        <v>78</v>
      </c>
      <c r="Q1142" s="16">
        <v>98</v>
      </c>
      <c r="R1142" s="15" t="s">
        <v>271</v>
      </c>
      <c r="S1142" s="16">
        <v>53</v>
      </c>
      <c r="T1142" s="15" t="s">
        <v>250</v>
      </c>
      <c r="U1142">
        <f t="shared" si="17"/>
        <v>6.2831999999999999</v>
      </c>
    </row>
    <row r="1143" spans="1:21" x14ac:dyDescent="0.3">
      <c r="A1143" s="14">
        <v>42786</v>
      </c>
      <c r="B1143" s="15" t="s">
        <v>45</v>
      </c>
      <c r="C1143" s="15" t="s">
        <v>46</v>
      </c>
      <c r="D1143" s="15" t="s">
        <v>47</v>
      </c>
      <c r="E1143" s="16">
        <v>170</v>
      </c>
      <c r="F1143" s="17">
        <v>102</v>
      </c>
      <c r="G1143" s="17">
        <v>0</v>
      </c>
      <c r="H1143" s="17">
        <v>36</v>
      </c>
      <c r="I1143" s="15" t="s">
        <v>713</v>
      </c>
      <c r="J1143" s="17">
        <v>168</v>
      </c>
      <c r="K1143" s="15" t="s">
        <v>340</v>
      </c>
      <c r="L1143" s="29" t="s">
        <v>84</v>
      </c>
      <c r="M1143" s="28">
        <v>11</v>
      </c>
      <c r="N1143" s="28">
        <v>58</v>
      </c>
      <c r="O1143" s="29" t="s">
        <v>135</v>
      </c>
      <c r="P1143" s="16">
        <v>76</v>
      </c>
      <c r="Q1143" s="16">
        <v>100</v>
      </c>
      <c r="R1143" s="15" t="s">
        <v>51</v>
      </c>
      <c r="S1143" s="16">
        <v>54</v>
      </c>
      <c r="T1143" s="15" t="s">
        <v>51</v>
      </c>
      <c r="U1143">
        <f t="shared" si="17"/>
        <v>0.34906666666666669</v>
      </c>
    </row>
    <row r="1144" spans="1:21" x14ac:dyDescent="0.3">
      <c r="A1144" s="14">
        <v>42787</v>
      </c>
      <c r="B1144" s="15" t="s">
        <v>45</v>
      </c>
      <c r="C1144" s="15" t="s">
        <v>46</v>
      </c>
      <c r="D1144" s="15" t="s">
        <v>47</v>
      </c>
      <c r="E1144" s="16">
        <v>170</v>
      </c>
      <c r="F1144" s="17">
        <v>104</v>
      </c>
      <c r="G1144" s="17">
        <v>0</v>
      </c>
      <c r="H1144" s="17">
        <v>38</v>
      </c>
      <c r="I1144" s="15" t="s">
        <v>280</v>
      </c>
      <c r="J1144" s="17">
        <v>171</v>
      </c>
      <c r="K1144" s="15" t="s">
        <v>398</v>
      </c>
      <c r="L1144" s="29" t="s">
        <v>263</v>
      </c>
      <c r="M1144" s="28">
        <v>8</v>
      </c>
      <c r="N1144" s="28">
        <v>53</v>
      </c>
      <c r="O1144" s="29" t="s">
        <v>61</v>
      </c>
      <c r="P1144" s="16">
        <v>82</v>
      </c>
      <c r="Q1144" s="16">
        <v>100</v>
      </c>
      <c r="R1144" s="15" t="s">
        <v>51</v>
      </c>
      <c r="S1144" s="16">
        <v>63</v>
      </c>
      <c r="T1144" s="15" t="s">
        <v>206</v>
      </c>
      <c r="U1144">
        <f t="shared" si="17"/>
        <v>0.17453333333333335</v>
      </c>
    </row>
    <row r="1145" spans="1:21" x14ac:dyDescent="0.3">
      <c r="A1145" s="14">
        <v>42788</v>
      </c>
      <c r="B1145" s="15" t="s">
        <v>45</v>
      </c>
      <c r="C1145" s="15" t="s">
        <v>46</v>
      </c>
      <c r="D1145" s="15" t="s">
        <v>47</v>
      </c>
      <c r="E1145" s="16">
        <v>170</v>
      </c>
      <c r="F1145" s="17">
        <v>102</v>
      </c>
      <c r="G1145" s="17">
        <v>0</v>
      </c>
      <c r="H1145" s="17">
        <v>55</v>
      </c>
      <c r="I1145" s="15" t="s">
        <v>88</v>
      </c>
      <c r="J1145" s="17">
        <v>148</v>
      </c>
      <c r="K1145" s="15" t="s">
        <v>256</v>
      </c>
      <c r="L1145" s="29" t="s">
        <v>116</v>
      </c>
      <c r="M1145" s="28">
        <v>11</v>
      </c>
      <c r="N1145" s="28">
        <v>58</v>
      </c>
      <c r="O1145" s="29" t="s">
        <v>179</v>
      </c>
      <c r="P1145" s="16">
        <v>81</v>
      </c>
      <c r="Q1145" s="16">
        <v>99</v>
      </c>
      <c r="R1145" s="15" t="s">
        <v>108</v>
      </c>
      <c r="S1145" s="16">
        <v>71</v>
      </c>
      <c r="T1145" s="15" t="s">
        <v>121</v>
      </c>
      <c r="U1145">
        <f t="shared" si="17"/>
        <v>0.69813333333333338</v>
      </c>
    </row>
    <row r="1146" spans="1:21" x14ac:dyDescent="0.3">
      <c r="A1146" s="14">
        <v>42789</v>
      </c>
      <c r="B1146" s="15" t="s">
        <v>45</v>
      </c>
      <c r="C1146" s="15" t="s">
        <v>46</v>
      </c>
      <c r="D1146" s="15" t="s">
        <v>47</v>
      </c>
      <c r="E1146" s="16">
        <v>170</v>
      </c>
      <c r="F1146" s="17">
        <v>93</v>
      </c>
      <c r="G1146" s="17">
        <v>52</v>
      </c>
      <c r="H1146" s="17">
        <v>42</v>
      </c>
      <c r="I1146" s="15" t="s">
        <v>875</v>
      </c>
      <c r="J1146" s="17">
        <v>144</v>
      </c>
      <c r="K1146" s="15" t="s">
        <v>599</v>
      </c>
      <c r="L1146" s="29" t="s">
        <v>84</v>
      </c>
      <c r="M1146" s="28">
        <v>8</v>
      </c>
      <c r="N1146" s="28">
        <v>61</v>
      </c>
      <c r="O1146" s="29" t="s">
        <v>50</v>
      </c>
      <c r="P1146" s="16">
        <v>84</v>
      </c>
      <c r="Q1146" s="16">
        <v>100</v>
      </c>
      <c r="R1146" s="15" t="s">
        <v>51</v>
      </c>
      <c r="S1146" s="16">
        <v>69</v>
      </c>
      <c r="T1146" s="15" t="s">
        <v>139</v>
      </c>
      <c r="U1146">
        <f t="shared" si="17"/>
        <v>0.34906666666666669</v>
      </c>
    </row>
    <row r="1147" spans="1:21" x14ac:dyDescent="0.3">
      <c r="A1147" s="14">
        <v>42790</v>
      </c>
      <c r="B1147" s="15" t="s">
        <v>45</v>
      </c>
      <c r="C1147" s="15" t="s">
        <v>46</v>
      </c>
      <c r="D1147" s="15" t="s">
        <v>47</v>
      </c>
      <c r="E1147" s="16">
        <v>170</v>
      </c>
      <c r="F1147" s="17">
        <v>89</v>
      </c>
      <c r="G1147" s="17">
        <v>0</v>
      </c>
      <c r="H1147" s="17">
        <v>41</v>
      </c>
      <c r="I1147" s="15" t="s">
        <v>356</v>
      </c>
      <c r="J1147" s="17">
        <v>137</v>
      </c>
      <c r="K1147" s="15" t="s">
        <v>525</v>
      </c>
      <c r="L1147" s="29" t="s">
        <v>289</v>
      </c>
      <c r="M1147" s="28">
        <v>6</v>
      </c>
      <c r="N1147" s="28">
        <v>53</v>
      </c>
      <c r="O1147" s="29" t="s">
        <v>99</v>
      </c>
      <c r="P1147" s="16">
        <v>79</v>
      </c>
      <c r="Q1147" s="16">
        <v>98</v>
      </c>
      <c r="R1147" s="15" t="s">
        <v>51</v>
      </c>
      <c r="S1147" s="16">
        <v>59</v>
      </c>
      <c r="T1147" s="15" t="s">
        <v>71</v>
      </c>
      <c r="U1147">
        <f t="shared" si="17"/>
        <v>1.5708</v>
      </c>
    </row>
    <row r="1148" spans="1:21" x14ac:dyDescent="0.3">
      <c r="A1148" s="14">
        <v>42791</v>
      </c>
      <c r="B1148" s="15" t="s">
        <v>45</v>
      </c>
      <c r="C1148" s="15" t="s">
        <v>46</v>
      </c>
      <c r="D1148" s="15" t="s">
        <v>47</v>
      </c>
      <c r="E1148" s="16">
        <v>170</v>
      </c>
      <c r="F1148" s="17">
        <v>117</v>
      </c>
      <c r="G1148" s="17">
        <v>0</v>
      </c>
      <c r="H1148" s="17">
        <v>20</v>
      </c>
      <c r="I1148" s="15" t="s">
        <v>876</v>
      </c>
      <c r="J1148" s="17">
        <v>214</v>
      </c>
      <c r="K1148" s="15" t="s">
        <v>420</v>
      </c>
      <c r="L1148" s="27">
        <v>36</v>
      </c>
      <c r="M1148" s="28">
        <v>11</v>
      </c>
      <c r="N1148" s="28">
        <v>75</v>
      </c>
      <c r="O1148" s="29" t="s">
        <v>201</v>
      </c>
      <c r="P1148" s="16">
        <v>71</v>
      </c>
      <c r="Q1148" s="16">
        <v>99</v>
      </c>
      <c r="R1148" s="15" t="s">
        <v>51</v>
      </c>
      <c r="S1148" s="16">
        <v>37</v>
      </c>
      <c r="T1148" s="15" t="s">
        <v>71</v>
      </c>
      <c r="U1148">
        <f t="shared" si="17"/>
        <v>6.2831999999999999</v>
      </c>
    </row>
    <row r="1149" spans="1:21" x14ac:dyDescent="0.3">
      <c r="A1149" s="14">
        <v>42792</v>
      </c>
      <c r="B1149" s="15" t="s">
        <v>45</v>
      </c>
      <c r="C1149" s="15" t="s">
        <v>46</v>
      </c>
      <c r="D1149" s="15" t="s">
        <v>47</v>
      </c>
      <c r="E1149" s="16">
        <v>170</v>
      </c>
      <c r="F1149" s="17">
        <v>128</v>
      </c>
      <c r="G1149" s="17">
        <v>0</v>
      </c>
      <c r="H1149" s="17">
        <v>65</v>
      </c>
      <c r="I1149" s="15" t="s">
        <v>440</v>
      </c>
      <c r="J1149" s="17">
        <v>190</v>
      </c>
      <c r="K1149" s="15" t="s">
        <v>711</v>
      </c>
      <c r="L1149" s="29" t="s">
        <v>116</v>
      </c>
      <c r="M1149" s="28">
        <v>14</v>
      </c>
      <c r="N1149" s="28">
        <v>64</v>
      </c>
      <c r="O1149" s="29" t="s">
        <v>164</v>
      </c>
      <c r="P1149" s="16">
        <v>73</v>
      </c>
      <c r="Q1149" s="16">
        <v>98</v>
      </c>
      <c r="R1149" s="15" t="s">
        <v>229</v>
      </c>
      <c r="S1149" s="16">
        <v>51</v>
      </c>
      <c r="T1149" s="15" t="s">
        <v>71</v>
      </c>
      <c r="U1149">
        <f t="shared" si="17"/>
        <v>0.69813333333333338</v>
      </c>
    </row>
    <row r="1150" spans="1:21" x14ac:dyDescent="0.3">
      <c r="A1150" s="14">
        <v>42793</v>
      </c>
      <c r="B1150" s="15" t="s">
        <v>45</v>
      </c>
      <c r="C1150" s="15" t="s">
        <v>46</v>
      </c>
      <c r="D1150" s="15" t="s">
        <v>47</v>
      </c>
      <c r="E1150" s="16">
        <v>170</v>
      </c>
      <c r="F1150" s="17">
        <v>138</v>
      </c>
      <c r="G1150" s="17">
        <v>0</v>
      </c>
      <c r="H1150" s="17">
        <v>59</v>
      </c>
      <c r="I1150" s="15" t="s">
        <v>795</v>
      </c>
      <c r="J1150" s="17">
        <v>216</v>
      </c>
      <c r="K1150" s="15" t="s">
        <v>591</v>
      </c>
      <c r="L1150" s="27">
        <v>28</v>
      </c>
      <c r="M1150" s="28">
        <v>33</v>
      </c>
      <c r="N1150" s="28">
        <v>114</v>
      </c>
      <c r="O1150" s="29" t="s">
        <v>56</v>
      </c>
      <c r="P1150" s="16">
        <v>52</v>
      </c>
      <c r="Q1150" s="16">
        <v>99</v>
      </c>
      <c r="R1150" s="15" t="s">
        <v>174</v>
      </c>
      <c r="S1150" s="16">
        <v>25</v>
      </c>
      <c r="T1150" s="15" t="s">
        <v>91</v>
      </c>
      <c r="U1150">
        <f t="shared" si="17"/>
        <v>4.8869333333333334</v>
      </c>
    </row>
    <row r="1151" spans="1:21" x14ac:dyDescent="0.3">
      <c r="A1151" s="14">
        <v>42794</v>
      </c>
      <c r="B1151" s="15" t="s">
        <v>45</v>
      </c>
      <c r="C1151" s="15" t="s">
        <v>46</v>
      </c>
      <c r="D1151" s="15" t="s">
        <v>47</v>
      </c>
      <c r="E1151" s="16">
        <v>170</v>
      </c>
      <c r="F1151" s="17">
        <v>106</v>
      </c>
      <c r="G1151" s="17">
        <v>38</v>
      </c>
      <c r="H1151" s="17">
        <v>64</v>
      </c>
      <c r="I1151" s="15" t="s">
        <v>877</v>
      </c>
      <c r="J1151" s="17">
        <v>147</v>
      </c>
      <c r="K1151" s="15" t="s">
        <v>51</v>
      </c>
      <c r="L1151" s="27">
        <v>30</v>
      </c>
      <c r="M1151" s="28">
        <v>28</v>
      </c>
      <c r="N1151" s="28">
        <v>139</v>
      </c>
      <c r="O1151" s="29" t="s">
        <v>229</v>
      </c>
      <c r="P1151" s="16">
        <v>72</v>
      </c>
      <c r="Q1151" s="16">
        <v>96</v>
      </c>
      <c r="R1151" s="15" t="s">
        <v>127</v>
      </c>
      <c r="S1151" s="16">
        <v>47</v>
      </c>
      <c r="T1151" s="15" t="s">
        <v>229</v>
      </c>
      <c r="U1151">
        <f t="shared" si="17"/>
        <v>5.2360000000000007</v>
      </c>
    </row>
    <row r="1152" spans="1:21" x14ac:dyDescent="0.3">
      <c r="A1152" s="14">
        <v>42795</v>
      </c>
      <c r="B1152" s="15" t="s">
        <v>45</v>
      </c>
      <c r="C1152" s="15" t="s">
        <v>46</v>
      </c>
      <c r="D1152" s="15" t="s">
        <v>47</v>
      </c>
      <c r="E1152" s="16">
        <v>170</v>
      </c>
      <c r="F1152" s="17">
        <v>124</v>
      </c>
      <c r="G1152" s="17">
        <v>4</v>
      </c>
      <c r="H1152" s="17">
        <v>38</v>
      </c>
      <c r="I1152" s="15" t="s">
        <v>183</v>
      </c>
      <c r="J1152" s="17">
        <v>211</v>
      </c>
      <c r="K1152" s="15" t="s">
        <v>212</v>
      </c>
      <c r="L1152" s="27">
        <v>27</v>
      </c>
      <c r="M1152" s="28">
        <v>11</v>
      </c>
      <c r="N1152" s="28">
        <v>100</v>
      </c>
      <c r="O1152" s="29" t="s">
        <v>139</v>
      </c>
      <c r="P1152" s="16">
        <v>64</v>
      </c>
      <c r="Q1152" s="16">
        <v>100</v>
      </c>
      <c r="R1152" s="15" t="s">
        <v>51</v>
      </c>
      <c r="S1152" s="16">
        <v>33</v>
      </c>
      <c r="T1152" s="15" t="s">
        <v>52</v>
      </c>
      <c r="U1152">
        <f t="shared" si="17"/>
        <v>4.7123999999999997</v>
      </c>
    </row>
    <row r="1153" spans="1:21" x14ac:dyDescent="0.3">
      <c r="A1153" s="14">
        <v>42796</v>
      </c>
      <c r="B1153" s="15" t="s">
        <v>45</v>
      </c>
      <c r="C1153" s="15" t="s">
        <v>46</v>
      </c>
      <c r="D1153" s="15" t="s">
        <v>47</v>
      </c>
      <c r="E1153" s="16">
        <v>170</v>
      </c>
      <c r="F1153" s="17">
        <v>141</v>
      </c>
      <c r="G1153" s="17">
        <v>0</v>
      </c>
      <c r="H1153" s="17">
        <v>100</v>
      </c>
      <c r="I1153" s="15" t="s">
        <v>51</v>
      </c>
      <c r="J1153" s="17">
        <v>182</v>
      </c>
      <c r="K1153" s="15" t="s">
        <v>326</v>
      </c>
      <c r="L1153" s="27">
        <v>22</v>
      </c>
      <c r="M1153" s="28">
        <v>11</v>
      </c>
      <c r="N1153" s="28">
        <v>103</v>
      </c>
      <c r="O1153" s="29" t="s">
        <v>107</v>
      </c>
      <c r="P1153" s="16">
        <v>75</v>
      </c>
      <c r="Q1153" s="16">
        <v>99</v>
      </c>
      <c r="R1153" s="15" t="s">
        <v>202</v>
      </c>
      <c r="S1153" s="16">
        <v>55</v>
      </c>
      <c r="T1153" s="15" t="s">
        <v>88</v>
      </c>
      <c r="U1153">
        <f t="shared" si="17"/>
        <v>3.8397333333333332</v>
      </c>
    </row>
    <row r="1154" spans="1:21" x14ac:dyDescent="0.3">
      <c r="A1154" s="14">
        <v>42797</v>
      </c>
      <c r="B1154" s="15" t="s">
        <v>45</v>
      </c>
      <c r="C1154" s="15" t="s">
        <v>46</v>
      </c>
      <c r="D1154" s="15" t="s">
        <v>47</v>
      </c>
      <c r="E1154" s="16">
        <v>170</v>
      </c>
      <c r="F1154" s="17">
        <v>92</v>
      </c>
      <c r="G1154" s="17">
        <v>30</v>
      </c>
      <c r="H1154" s="17">
        <v>36</v>
      </c>
      <c r="I1154" s="15" t="s">
        <v>272</v>
      </c>
      <c r="J1154" s="17">
        <v>149</v>
      </c>
      <c r="K1154" s="15" t="s">
        <v>118</v>
      </c>
      <c r="L1154" s="27">
        <v>28</v>
      </c>
      <c r="M1154" s="28">
        <v>14</v>
      </c>
      <c r="N1154" s="28">
        <v>86</v>
      </c>
      <c r="O1154" s="29" t="s">
        <v>56</v>
      </c>
      <c r="P1154" s="16">
        <v>83</v>
      </c>
      <c r="Q1154" s="16">
        <v>92</v>
      </c>
      <c r="R1154" s="15" t="s">
        <v>113</v>
      </c>
      <c r="S1154" s="16">
        <v>54</v>
      </c>
      <c r="T1154" s="15" t="s">
        <v>60</v>
      </c>
      <c r="U1154">
        <f t="shared" si="17"/>
        <v>4.8869333333333334</v>
      </c>
    </row>
    <row r="1155" spans="1:21" x14ac:dyDescent="0.3">
      <c r="A1155" s="14">
        <v>42798</v>
      </c>
      <c r="B1155" s="15" t="s">
        <v>45</v>
      </c>
      <c r="C1155" s="15" t="s">
        <v>46</v>
      </c>
      <c r="D1155" s="15" t="s">
        <v>47</v>
      </c>
      <c r="E1155" s="16">
        <v>170</v>
      </c>
      <c r="F1155" s="17">
        <v>81</v>
      </c>
      <c r="G1155" s="17">
        <v>2</v>
      </c>
      <c r="H1155" s="17">
        <v>25</v>
      </c>
      <c r="I1155" s="15" t="s">
        <v>363</v>
      </c>
      <c r="J1155" s="17">
        <v>137</v>
      </c>
      <c r="K1155" s="15" t="s">
        <v>101</v>
      </c>
      <c r="L1155" s="27">
        <v>23</v>
      </c>
      <c r="M1155" s="28">
        <v>22</v>
      </c>
      <c r="N1155" s="28">
        <v>97</v>
      </c>
      <c r="O1155" s="29" t="s">
        <v>129</v>
      </c>
      <c r="P1155" s="16">
        <v>62</v>
      </c>
      <c r="Q1155" s="16">
        <v>91</v>
      </c>
      <c r="R1155" s="15" t="s">
        <v>644</v>
      </c>
      <c r="S1155" s="16">
        <v>41</v>
      </c>
      <c r="T1155" s="15" t="s">
        <v>128</v>
      </c>
      <c r="U1155">
        <f t="shared" si="17"/>
        <v>4.0142666666666669</v>
      </c>
    </row>
    <row r="1156" spans="1:21" x14ac:dyDescent="0.3">
      <c r="A1156" s="14">
        <v>42799</v>
      </c>
      <c r="B1156" s="15" t="s">
        <v>45</v>
      </c>
      <c r="C1156" s="15" t="s">
        <v>46</v>
      </c>
      <c r="D1156" s="15" t="s">
        <v>47</v>
      </c>
      <c r="E1156" s="16">
        <v>170</v>
      </c>
      <c r="F1156" s="17">
        <v>133</v>
      </c>
      <c r="G1156" s="17">
        <v>16</v>
      </c>
      <c r="H1156" s="17">
        <v>85</v>
      </c>
      <c r="I1156" s="15" t="s">
        <v>51</v>
      </c>
      <c r="J1156" s="17">
        <v>181</v>
      </c>
      <c r="K1156" s="15" t="s">
        <v>143</v>
      </c>
      <c r="L1156" s="27">
        <v>28</v>
      </c>
      <c r="M1156" s="28">
        <v>17</v>
      </c>
      <c r="N1156" s="28">
        <v>111</v>
      </c>
      <c r="O1156" s="29" t="s">
        <v>271</v>
      </c>
      <c r="P1156" s="16">
        <v>70</v>
      </c>
      <c r="Q1156" s="16">
        <v>97</v>
      </c>
      <c r="R1156" s="15" t="s">
        <v>486</v>
      </c>
      <c r="S1156" s="16">
        <v>35</v>
      </c>
      <c r="T1156" s="15" t="s">
        <v>104</v>
      </c>
      <c r="U1156">
        <f t="shared" ref="U1156:U1219" si="18">L1156*$V$3/$V$5*$V$4</f>
        <v>4.8869333333333334</v>
      </c>
    </row>
    <row r="1157" spans="1:21" x14ac:dyDescent="0.3">
      <c r="A1157" s="14">
        <v>42800</v>
      </c>
      <c r="B1157" s="15" t="s">
        <v>45</v>
      </c>
      <c r="C1157" s="15" t="s">
        <v>46</v>
      </c>
      <c r="D1157" s="15" t="s">
        <v>47</v>
      </c>
      <c r="E1157" s="16">
        <v>170</v>
      </c>
      <c r="F1157" s="17">
        <v>145</v>
      </c>
      <c r="G1157" s="17">
        <v>0</v>
      </c>
      <c r="H1157" s="17">
        <v>91</v>
      </c>
      <c r="I1157" s="15" t="s">
        <v>878</v>
      </c>
      <c r="J1157" s="17">
        <v>199</v>
      </c>
      <c r="K1157" s="15" t="s">
        <v>145</v>
      </c>
      <c r="L1157" s="27">
        <v>33</v>
      </c>
      <c r="M1157" s="28">
        <v>19</v>
      </c>
      <c r="N1157" s="28">
        <v>125</v>
      </c>
      <c r="O1157" s="29" t="s">
        <v>184</v>
      </c>
      <c r="P1157" s="16">
        <v>63</v>
      </c>
      <c r="Q1157" s="16">
        <v>91</v>
      </c>
      <c r="R1157" s="15" t="s">
        <v>51</v>
      </c>
      <c r="S1157" s="16">
        <v>48</v>
      </c>
      <c r="T1157" s="15" t="s">
        <v>307</v>
      </c>
      <c r="U1157">
        <f t="shared" si="18"/>
        <v>5.7596000000000007</v>
      </c>
    </row>
    <row r="1158" spans="1:21" x14ac:dyDescent="0.3">
      <c r="A1158" s="14">
        <v>42801</v>
      </c>
      <c r="B1158" s="15" t="s">
        <v>45</v>
      </c>
      <c r="C1158" s="15" t="s">
        <v>46</v>
      </c>
      <c r="D1158" s="15" t="s">
        <v>47</v>
      </c>
      <c r="E1158" s="16">
        <v>170</v>
      </c>
      <c r="F1158" s="17">
        <v>146</v>
      </c>
      <c r="G1158" s="17">
        <v>0</v>
      </c>
      <c r="H1158" s="17">
        <v>84</v>
      </c>
      <c r="I1158" s="15" t="s">
        <v>272</v>
      </c>
      <c r="J1158" s="17">
        <v>209</v>
      </c>
      <c r="K1158" s="15" t="s">
        <v>288</v>
      </c>
      <c r="L1158" s="27">
        <v>26</v>
      </c>
      <c r="M1158" s="28">
        <v>22</v>
      </c>
      <c r="N1158" s="28">
        <v>122</v>
      </c>
      <c r="O1158" s="29" t="s">
        <v>95</v>
      </c>
      <c r="P1158" s="16">
        <v>68</v>
      </c>
      <c r="Q1158" s="16">
        <v>97</v>
      </c>
      <c r="R1158" s="15" t="s">
        <v>88</v>
      </c>
      <c r="S1158" s="16">
        <v>43</v>
      </c>
      <c r="T1158" s="15" t="s">
        <v>71</v>
      </c>
      <c r="U1158">
        <f t="shared" si="18"/>
        <v>4.5378666666666669</v>
      </c>
    </row>
    <row r="1159" spans="1:21" x14ac:dyDescent="0.3">
      <c r="A1159" s="14">
        <v>42802</v>
      </c>
      <c r="B1159" s="15" t="s">
        <v>45</v>
      </c>
      <c r="C1159" s="15" t="s">
        <v>46</v>
      </c>
      <c r="D1159" s="15" t="s">
        <v>47</v>
      </c>
      <c r="E1159" s="16">
        <v>170</v>
      </c>
      <c r="F1159" s="17">
        <v>116</v>
      </c>
      <c r="G1159" s="17">
        <v>0</v>
      </c>
      <c r="H1159" s="17">
        <v>56</v>
      </c>
      <c r="I1159" s="15" t="s">
        <v>485</v>
      </c>
      <c r="J1159" s="17">
        <v>177</v>
      </c>
      <c r="K1159" s="15" t="s">
        <v>443</v>
      </c>
      <c r="L1159" s="27">
        <v>36</v>
      </c>
      <c r="M1159" s="28">
        <v>17</v>
      </c>
      <c r="N1159" s="28">
        <v>61</v>
      </c>
      <c r="O1159" s="29" t="s">
        <v>158</v>
      </c>
      <c r="P1159" s="16">
        <v>79</v>
      </c>
      <c r="Q1159" s="16">
        <v>99</v>
      </c>
      <c r="R1159" s="15" t="s">
        <v>51</v>
      </c>
      <c r="S1159" s="16">
        <v>64</v>
      </c>
      <c r="T1159" s="15" t="s">
        <v>91</v>
      </c>
      <c r="U1159">
        <f t="shared" si="18"/>
        <v>6.2831999999999999</v>
      </c>
    </row>
    <row r="1160" spans="1:21" x14ac:dyDescent="0.3">
      <c r="A1160" s="14">
        <v>42803</v>
      </c>
      <c r="B1160" s="15" t="s">
        <v>45</v>
      </c>
      <c r="C1160" s="15" t="s">
        <v>46</v>
      </c>
      <c r="D1160" s="15" t="s">
        <v>47</v>
      </c>
      <c r="E1160" s="16">
        <v>170</v>
      </c>
      <c r="F1160" s="17">
        <v>152</v>
      </c>
      <c r="G1160" s="17">
        <v>0</v>
      </c>
      <c r="H1160" s="17">
        <v>64</v>
      </c>
      <c r="I1160" s="15" t="s">
        <v>879</v>
      </c>
      <c r="J1160" s="17">
        <v>239</v>
      </c>
      <c r="K1160" s="15" t="s">
        <v>696</v>
      </c>
      <c r="L1160" s="29" t="s">
        <v>84</v>
      </c>
      <c r="M1160" s="28">
        <v>8</v>
      </c>
      <c r="N1160" s="28">
        <v>64</v>
      </c>
      <c r="O1160" s="29" t="s">
        <v>89</v>
      </c>
      <c r="P1160" s="16">
        <v>69</v>
      </c>
      <c r="Q1160" s="16">
        <v>99</v>
      </c>
      <c r="R1160" s="15" t="s">
        <v>51</v>
      </c>
      <c r="S1160" s="16">
        <v>44</v>
      </c>
      <c r="T1160" s="15" t="s">
        <v>98</v>
      </c>
      <c r="U1160">
        <f t="shared" si="18"/>
        <v>0.34906666666666669</v>
      </c>
    </row>
    <row r="1161" spans="1:21" x14ac:dyDescent="0.3">
      <c r="A1161" s="14">
        <v>42804</v>
      </c>
      <c r="B1161" s="15" t="s">
        <v>45</v>
      </c>
      <c r="C1161" s="15" t="s">
        <v>46</v>
      </c>
      <c r="D1161" s="15" t="s">
        <v>47</v>
      </c>
      <c r="E1161" s="16">
        <v>170</v>
      </c>
      <c r="F1161" s="17">
        <v>168</v>
      </c>
      <c r="G1161" s="17">
        <v>0</v>
      </c>
      <c r="H1161" s="17">
        <v>50</v>
      </c>
      <c r="I1161" s="15" t="s">
        <v>74</v>
      </c>
      <c r="J1161" s="17">
        <v>285</v>
      </c>
      <c r="K1161" s="15" t="s">
        <v>50</v>
      </c>
      <c r="L1161" s="29" t="s">
        <v>84</v>
      </c>
      <c r="M1161" s="28">
        <v>8</v>
      </c>
      <c r="N1161" s="28">
        <v>64</v>
      </c>
      <c r="O1161" s="29" t="s">
        <v>129</v>
      </c>
      <c r="P1161" s="16">
        <v>59</v>
      </c>
      <c r="Q1161" s="16">
        <v>100</v>
      </c>
      <c r="R1161" s="15" t="s">
        <v>51</v>
      </c>
      <c r="S1161" s="16">
        <v>29</v>
      </c>
      <c r="T1161" s="15" t="s">
        <v>128</v>
      </c>
      <c r="U1161">
        <f t="shared" si="18"/>
        <v>0.34906666666666669</v>
      </c>
    </row>
    <row r="1162" spans="1:21" x14ac:dyDescent="0.3">
      <c r="A1162" s="14">
        <v>42805</v>
      </c>
      <c r="B1162" s="15" t="s">
        <v>45</v>
      </c>
      <c r="C1162" s="15" t="s">
        <v>46</v>
      </c>
      <c r="D1162" s="15" t="s">
        <v>47</v>
      </c>
      <c r="E1162" s="16">
        <v>170</v>
      </c>
      <c r="F1162" s="17">
        <v>150</v>
      </c>
      <c r="G1162" s="17">
        <v>12</v>
      </c>
      <c r="H1162" s="17">
        <v>90</v>
      </c>
      <c r="I1162" s="15" t="s">
        <v>378</v>
      </c>
      <c r="J1162" s="17">
        <v>210</v>
      </c>
      <c r="K1162" s="15" t="s">
        <v>68</v>
      </c>
      <c r="L1162" s="27">
        <v>36</v>
      </c>
      <c r="M1162" s="28">
        <v>14</v>
      </c>
      <c r="N1162" s="28">
        <v>100</v>
      </c>
      <c r="O1162" s="29" t="s">
        <v>164</v>
      </c>
      <c r="P1162" s="16">
        <v>64</v>
      </c>
      <c r="Q1162" s="16">
        <v>94</v>
      </c>
      <c r="R1162" s="15" t="s">
        <v>460</v>
      </c>
      <c r="S1162" s="16">
        <v>45</v>
      </c>
      <c r="T1162" s="15" t="s">
        <v>260</v>
      </c>
      <c r="U1162">
        <f t="shared" si="18"/>
        <v>6.2831999999999999</v>
      </c>
    </row>
    <row r="1163" spans="1:21" x14ac:dyDescent="0.3">
      <c r="A1163" s="14">
        <v>42806</v>
      </c>
      <c r="B1163" s="15" t="s">
        <v>45</v>
      </c>
      <c r="C1163" s="15" t="s">
        <v>46</v>
      </c>
      <c r="D1163" s="15" t="s">
        <v>47</v>
      </c>
      <c r="E1163" s="16">
        <v>170</v>
      </c>
      <c r="F1163" s="17">
        <v>98</v>
      </c>
      <c r="G1163" s="17">
        <v>270</v>
      </c>
      <c r="H1163" s="17">
        <v>71</v>
      </c>
      <c r="I1163" s="15" t="s">
        <v>880</v>
      </c>
      <c r="J1163" s="17">
        <v>126</v>
      </c>
      <c r="K1163" s="15" t="s">
        <v>391</v>
      </c>
      <c r="L1163" s="27">
        <v>25</v>
      </c>
      <c r="M1163" s="28">
        <v>19</v>
      </c>
      <c r="N1163" s="28">
        <v>117</v>
      </c>
      <c r="O1163" s="29" t="s">
        <v>89</v>
      </c>
      <c r="P1163" s="16">
        <v>84</v>
      </c>
      <c r="Q1163" s="16">
        <v>98</v>
      </c>
      <c r="R1163" s="15" t="s">
        <v>174</v>
      </c>
      <c r="S1163" s="16">
        <v>66</v>
      </c>
      <c r="T1163" s="15" t="s">
        <v>264</v>
      </c>
      <c r="U1163">
        <f t="shared" si="18"/>
        <v>4.3633333333333333</v>
      </c>
    </row>
    <row r="1164" spans="1:21" x14ac:dyDescent="0.3">
      <c r="A1164" s="14">
        <v>42807</v>
      </c>
      <c r="B1164" s="15" t="s">
        <v>45</v>
      </c>
      <c r="C1164" s="15" t="s">
        <v>46</v>
      </c>
      <c r="D1164" s="15" t="s">
        <v>47</v>
      </c>
      <c r="E1164" s="16">
        <v>170</v>
      </c>
      <c r="F1164" s="17">
        <v>90</v>
      </c>
      <c r="G1164" s="17">
        <v>6</v>
      </c>
      <c r="H1164" s="17">
        <v>53</v>
      </c>
      <c r="I1164" s="15" t="s">
        <v>881</v>
      </c>
      <c r="J1164" s="17">
        <v>128</v>
      </c>
      <c r="K1164" s="15" t="s">
        <v>621</v>
      </c>
      <c r="L1164" s="27">
        <v>29</v>
      </c>
      <c r="M1164" s="28">
        <v>11</v>
      </c>
      <c r="N1164" s="28">
        <v>58</v>
      </c>
      <c r="O1164" s="29" t="s">
        <v>578</v>
      </c>
      <c r="P1164" s="16">
        <v>78</v>
      </c>
      <c r="Q1164" s="16">
        <v>100</v>
      </c>
      <c r="R1164" s="15" t="s">
        <v>51</v>
      </c>
      <c r="S1164" s="16">
        <v>59</v>
      </c>
      <c r="T1164" s="15" t="s">
        <v>117</v>
      </c>
      <c r="U1164">
        <f t="shared" si="18"/>
        <v>5.0614666666666661</v>
      </c>
    </row>
    <row r="1165" spans="1:21" x14ac:dyDescent="0.3">
      <c r="A1165" s="14">
        <v>42808</v>
      </c>
      <c r="B1165" s="15" t="s">
        <v>45</v>
      </c>
      <c r="C1165" s="15" t="s">
        <v>46</v>
      </c>
      <c r="D1165" s="15" t="s">
        <v>47</v>
      </c>
      <c r="E1165" s="16">
        <v>170</v>
      </c>
      <c r="F1165" s="17">
        <v>112</v>
      </c>
      <c r="G1165" s="17">
        <v>0</v>
      </c>
      <c r="H1165" s="17">
        <v>71</v>
      </c>
      <c r="I1165" s="15" t="s">
        <v>705</v>
      </c>
      <c r="J1165" s="17">
        <v>153</v>
      </c>
      <c r="K1165" s="15" t="s">
        <v>278</v>
      </c>
      <c r="L1165" s="29" t="s">
        <v>218</v>
      </c>
      <c r="M1165" s="28">
        <v>6</v>
      </c>
      <c r="N1165" s="28">
        <v>61</v>
      </c>
      <c r="O1165" s="29" t="s">
        <v>128</v>
      </c>
      <c r="P1165" s="16">
        <v>82</v>
      </c>
      <c r="Q1165" s="16">
        <v>99</v>
      </c>
      <c r="R1165" s="15" t="s">
        <v>51</v>
      </c>
      <c r="S1165" s="16">
        <v>64</v>
      </c>
      <c r="T1165" s="15" t="s">
        <v>50</v>
      </c>
      <c r="U1165">
        <f t="shared" si="18"/>
        <v>0.52359999999999995</v>
      </c>
    </row>
    <row r="1166" spans="1:21" x14ac:dyDescent="0.3">
      <c r="A1166" s="14">
        <v>42809</v>
      </c>
      <c r="B1166" s="15" t="s">
        <v>45</v>
      </c>
      <c r="C1166" s="15" t="s">
        <v>46</v>
      </c>
      <c r="D1166" s="15" t="s">
        <v>47</v>
      </c>
      <c r="E1166" s="16">
        <v>170</v>
      </c>
      <c r="F1166" s="17">
        <v>140</v>
      </c>
      <c r="G1166" s="17">
        <v>0</v>
      </c>
      <c r="H1166" s="17">
        <v>92</v>
      </c>
      <c r="I1166" s="15" t="s">
        <v>806</v>
      </c>
      <c r="J1166" s="17">
        <v>189</v>
      </c>
      <c r="K1166" s="15" t="s">
        <v>90</v>
      </c>
      <c r="L1166" s="29" t="s">
        <v>116</v>
      </c>
      <c r="M1166" s="28">
        <v>14</v>
      </c>
      <c r="N1166" s="28">
        <v>61</v>
      </c>
      <c r="O1166" s="29" t="s">
        <v>50</v>
      </c>
      <c r="P1166" s="16">
        <v>74</v>
      </c>
      <c r="Q1166" s="16">
        <v>97</v>
      </c>
      <c r="R1166" s="15" t="s">
        <v>51</v>
      </c>
      <c r="S1166" s="16">
        <v>57</v>
      </c>
      <c r="T1166" s="15" t="s">
        <v>158</v>
      </c>
      <c r="U1166">
        <f t="shared" si="18"/>
        <v>0.69813333333333338</v>
      </c>
    </row>
    <row r="1167" spans="1:21" x14ac:dyDescent="0.3">
      <c r="A1167" s="14">
        <v>42810</v>
      </c>
      <c r="B1167" s="15" t="s">
        <v>45</v>
      </c>
      <c r="C1167" s="15" t="s">
        <v>46</v>
      </c>
      <c r="D1167" s="15" t="s">
        <v>47</v>
      </c>
      <c r="E1167" s="16">
        <v>170</v>
      </c>
      <c r="F1167" s="17">
        <v>161</v>
      </c>
      <c r="G1167" s="17">
        <v>0</v>
      </c>
      <c r="H1167" s="17">
        <v>69</v>
      </c>
      <c r="I1167" s="15" t="s">
        <v>662</v>
      </c>
      <c r="J1167" s="17">
        <v>253</v>
      </c>
      <c r="K1167" s="15" t="s">
        <v>245</v>
      </c>
      <c r="L1167" s="27">
        <v>10</v>
      </c>
      <c r="M1167" s="28">
        <v>17</v>
      </c>
      <c r="N1167" s="28">
        <v>75</v>
      </c>
      <c r="O1167" s="29" t="s">
        <v>644</v>
      </c>
      <c r="P1167" s="16">
        <v>57</v>
      </c>
      <c r="Q1167" s="16">
        <v>96</v>
      </c>
      <c r="R1167" s="15" t="s">
        <v>80</v>
      </c>
      <c r="S1167" s="16">
        <v>24</v>
      </c>
      <c r="T1167" s="15" t="s">
        <v>264</v>
      </c>
      <c r="U1167">
        <f t="shared" si="18"/>
        <v>1.7453333333333334</v>
      </c>
    </row>
    <row r="1168" spans="1:21" x14ac:dyDescent="0.3">
      <c r="A1168" s="14">
        <v>42811</v>
      </c>
      <c r="B1168" s="15" t="s">
        <v>45</v>
      </c>
      <c r="C1168" s="15" t="s">
        <v>46</v>
      </c>
      <c r="D1168" s="15" t="s">
        <v>47</v>
      </c>
      <c r="E1168" s="16">
        <v>170</v>
      </c>
      <c r="F1168" s="17">
        <v>130</v>
      </c>
      <c r="G1168" s="17">
        <v>2</v>
      </c>
      <c r="H1168" s="17">
        <v>102</v>
      </c>
      <c r="I1168" s="15" t="s">
        <v>882</v>
      </c>
      <c r="J1168" s="17">
        <v>157</v>
      </c>
      <c r="K1168" s="15" t="s">
        <v>481</v>
      </c>
      <c r="L1168" s="29" t="s">
        <v>102</v>
      </c>
      <c r="M1168" s="28">
        <v>11</v>
      </c>
      <c r="N1168" s="28">
        <v>58</v>
      </c>
      <c r="O1168" s="29" t="s">
        <v>117</v>
      </c>
      <c r="P1168" s="16">
        <v>80</v>
      </c>
      <c r="Q1168" s="16">
        <v>95</v>
      </c>
      <c r="R1168" s="15" t="s">
        <v>51</v>
      </c>
      <c r="S1168" s="16">
        <v>66</v>
      </c>
      <c r="T1168" s="15" t="s">
        <v>158</v>
      </c>
      <c r="U1168">
        <f t="shared" si="18"/>
        <v>0.8726666666666667</v>
      </c>
    </row>
    <row r="1169" spans="1:21" x14ac:dyDescent="0.3">
      <c r="A1169" s="14">
        <v>42812</v>
      </c>
      <c r="B1169" s="15" t="s">
        <v>45</v>
      </c>
      <c r="C1169" s="15" t="s">
        <v>46</v>
      </c>
      <c r="D1169" s="15" t="s">
        <v>47</v>
      </c>
      <c r="E1169" s="16">
        <v>170</v>
      </c>
      <c r="F1169" s="17">
        <v>138</v>
      </c>
      <c r="G1169" s="17">
        <v>0</v>
      </c>
      <c r="H1169" s="17">
        <v>104</v>
      </c>
      <c r="I1169" s="15" t="s">
        <v>51</v>
      </c>
      <c r="J1169" s="17">
        <v>171</v>
      </c>
      <c r="K1169" s="15" t="s">
        <v>423</v>
      </c>
      <c r="L1169" s="27">
        <v>35</v>
      </c>
      <c r="M1169" s="28">
        <v>11</v>
      </c>
      <c r="N1169" s="28">
        <v>56</v>
      </c>
      <c r="O1169" s="29" t="s">
        <v>213</v>
      </c>
      <c r="P1169" s="16">
        <v>78</v>
      </c>
      <c r="Q1169" s="16">
        <v>94</v>
      </c>
      <c r="R1169" s="15" t="s">
        <v>51</v>
      </c>
      <c r="S1169" s="16">
        <v>59</v>
      </c>
      <c r="T1169" s="15" t="s">
        <v>121</v>
      </c>
      <c r="U1169">
        <f t="shared" si="18"/>
        <v>6.1086666666666662</v>
      </c>
    </row>
    <row r="1170" spans="1:21" x14ac:dyDescent="0.3">
      <c r="A1170" s="14">
        <v>42813</v>
      </c>
      <c r="B1170" s="15" t="s">
        <v>45</v>
      </c>
      <c r="C1170" s="15" t="s">
        <v>46</v>
      </c>
      <c r="D1170" s="15" t="s">
        <v>47</v>
      </c>
      <c r="E1170" s="16">
        <v>170</v>
      </c>
      <c r="F1170" s="17">
        <v>110</v>
      </c>
      <c r="G1170" s="17">
        <v>0</v>
      </c>
      <c r="H1170" s="17">
        <v>99</v>
      </c>
      <c r="I1170" s="15" t="s">
        <v>883</v>
      </c>
      <c r="J1170" s="17">
        <v>120</v>
      </c>
      <c r="K1170" s="15" t="s">
        <v>133</v>
      </c>
      <c r="L1170" s="27">
        <v>27</v>
      </c>
      <c r="M1170" s="28">
        <v>11</v>
      </c>
      <c r="N1170" s="28">
        <v>50</v>
      </c>
      <c r="O1170" s="29" t="s">
        <v>264</v>
      </c>
      <c r="P1170" s="16">
        <v>84</v>
      </c>
      <c r="Q1170" s="16">
        <v>90</v>
      </c>
      <c r="R1170" s="15" t="s">
        <v>51</v>
      </c>
      <c r="S1170" s="16">
        <v>79</v>
      </c>
      <c r="T1170" s="15" t="s">
        <v>388</v>
      </c>
      <c r="U1170">
        <f t="shared" si="18"/>
        <v>4.7123999999999997</v>
      </c>
    </row>
    <row r="1171" spans="1:21" x14ac:dyDescent="0.3">
      <c r="A1171" s="14">
        <v>42814</v>
      </c>
      <c r="B1171" s="15" t="s">
        <v>45</v>
      </c>
      <c r="C1171" s="15" t="s">
        <v>46</v>
      </c>
      <c r="D1171" s="15" t="s">
        <v>47</v>
      </c>
      <c r="E1171" s="16">
        <v>170</v>
      </c>
      <c r="F1171" s="17">
        <v>108</v>
      </c>
      <c r="G1171" s="17">
        <v>62</v>
      </c>
      <c r="H1171" s="17">
        <v>82</v>
      </c>
      <c r="I1171" s="15" t="s">
        <v>272</v>
      </c>
      <c r="J1171" s="17">
        <v>135</v>
      </c>
      <c r="K1171" s="15" t="s">
        <v>508</v>
      </c>
      <c r="L1171" s="29" t="s">
        <v>218</v>
      </c>
      <c r="M1171" s="28">
        <v>11</v>
      </c>
      <c r="N1171" s="28">
        <v>44</v>
      </c>
      <c r="O1171" s="29" t="s">
        <v>167</v>
      </c>
      <c r="P1171" s="16">
        <v>75</v>
      </c>
      <c r="Q1171" s="16">
        <v>92</v>
      </c>
      <c r="R1171" s="15" t="s">
        <v>108</v>
      </c>
      <c r="S1171" s="16">
        <v>67</v>
      </c>
      <c r="T1171" s="15" t="s">
        <v>94</v>
      </c>
      <c r="U1171">
        <f t="shared" si="18"/>
        <v>0.52359999999999995</v>
      </c>
    </row>
    <row r="1172" spans="1:21" x14ac:dyDescent="0.3">
      <c r="A1172" s="14">
        <v>42815</v>
      </c>
      <c r="B1172" s="15" t="s">
        <v>45</v>
      </c>
      <c r="C1172" s="15" t="s">
        <v>46</v>
      </c>
      <c r="D1172" s="15" t="s">
        <v>47</v>
      </c>
      <c r="E1172" s="16">
        <v>170</v>
      </c>
      <c r="F1172" s="17">
        <v>92</v>
      </c>
      <c r="G1172" s="17">
        <v>72</v>
      </c>
      <c r="H1172" s="17">
        <v>59</v>
      </c>
      <c r="I1172" s="15" t="s">
        <v>108</v>
      </c>
      <c r="J1172" s="17">
        <v>125</v>
      </c>
      <c r="K1172" s="15" t="s">
        <v>51</v>
      </c>
      <c r="L1172" s="29" t="s">
        <v>84</v>
      </c>
      <c r="M1172" s="28">
        <v>14</v>
      </c>
      <c r="N1172" s="28">
        <v>58</v>
      </c>
      <c r="O1172" s="29" t="s">
        <v>167</v>
      </c>
      <c r="P1172" s="16">
        <v>83</v>
      </c>
      <c r="Q1172" s="16">
        <v>99</v>
      </c>
      <c r="R1172" s="15" t="s">
        <v>100</v>
      </c>
      <c r="S1172" s="16">
        <v>63</v>
      </c>
      <c r="T1172" s="15" t="s">
        <v>164</v>
      </c>
      <c r="U1172">
        <f t="shared" si="18"/>
        <v>0.34906666666666669</v>
      </c>
    </row>
    <row r="1173" spans="1:21" x14ac:dyDescent="0.3">
      <c r="A1173" s="14">
        <v>42816</v>
      </c>
      <c r="B1173" s="15" t="s">
        <v>45</v>
      </c>
      <c r="C1173" s="15" t="s">
        <v>46</v>
      </c>
      <c r="D1173" s="15" t="s">
        <v>47</v>
      </c>
      <c r="E1173" s="16">
        <v>170</v>
      </c>
      <c r="F1173" s="17">
        <v>86</v>
      </c>
      <c r="G1173" s="17">
        <v>4</v>
      </c>
      <c r="H1173" s="17">
        <v>38</v>
      </c>
      <c r="I1173" s="15" t="s">
        <v>108</v>
      </c>
      <c r="J1173" s="17">
        <v>134</v>
      </c>
      <c r="K1173" s="15" t="s">
        <v>864</v>
      </c>
      <c r="L1173" s="27">
        <v>25</v>
      </c>
      <c r="M1173" s="28">
        <v>14</v>
      </c>
      <c r="N1173" s="28">
        <v>106</v>
      </c>
      <c r="O1173" s="29" t="s">
        <v>129</v>
      </c>
      <c r="P1173" s="16">
        <v>59</v>
      </c>
      <c r="Q1173" s="16">
        <v>99</v>
      </c>
      <c r="R1173" s="15" t="s">
        <v>80</v>
      </c>
      <c r="S1173" s="16">
        <v>35</v>
      </c>
      <c r="T1173" s="15" t="s">
        <v>61</v>
      </c>
      <c r="U1173">
        <f t="shared" si="18"/>
        <v>4.3633333333333333</v>
      </c>
    </row>
    <row r="1174" spans="1:21" x14ac:dyDescent="0.3">
      <c r="A1174" s="14">
        <v>42817</v>
      </c>
      <c r="B1174" s="15" t="s">
        <v>45</v>
      </c>
      <c r="C1174" s="15" t="s">
        <v>46</v>
      </c>
      <c r="D1174" s="15" t="s">
        <v>47</v>
      </c>
      <c r="E1174" s="16">
        <v>170</v>
      </c>
      <c r="F1174" s="17">
        <v>68</v>
      </c>
      <c r="G1174" s="17">
        <v>4</v>
      </c>
      <c r="H1174" s="17">
        <v>21</v>
      </c>
      <c r="I1174" s="15" t="s">
        <v>48</v>
      </c>
      <c r="J1174" s="17">
        <v>115</v>
      </c>
      <c r="K1174" s="15" t="s">
        <v>77</v>
      </c>
      <c r="L1174" s="27">
        <v>27</v>
      </c>
      <c r="M1174" s="28">
        <v>19</v>
      </c>
      <c r="N1174" s="28">
        <v>81</v>
      </c>
      <c r="O1174" s="29" t="s">
        <v>206</v>
      </c>
      <c r="P1174" s="16">
        <v>66</v>
      </c>
      <c r="Q1174" s="16">
        <v>95</v>
      </c>
      <c r="R1174" s="15" t="s">
        <v>51</v>
      </c>
      <c r="S1174" s="16">
        <v>41</v>
      </c>
      <c r="T1174" s="15" t="s">
        <v>182</v>
      </c>
      <c r="U1174">
        <f t="shared" si="18"/>
        <v>4.7123999999999997</v>
      </c>
    </row>
    <row r="1175" spans="1:21" x14ac:dyDescent="0.3">
      <c r="A1175" s="14">
        <v>42818</v>
      </c>
      <c r="B1175" s="15" t="s">
        <v>45</v>
      </c>
      <c r="C1175" s="15" t="s">
        <v>46</v>
      </c>
      <c r="D1175" s="15" t="s">
        <v>47</v>
      </c>
      <c r="E1175" s="16">
        <v>170</v>
      </c>
      <c r="F1175" s="17">
        <v>79</v>
      </c>
      <c r="G1175" s="17">
        <v>0</v>
      </c>
      <c r="H1175" s="17">
        <v>25</v>
      </c>
      <c r="I1175" s="15" t="s">
        <v>341</v>
      </c>
      <c r="J1175" s="17">
        <v>133</v>
      </c>
      <c r="K1175" s="15" t="s">
        <v>73</v>
      </c>
      <c r="L1175" s="27">
        <v>10</v>
      </c>
      <c r="M1175" s="28">
        <v>17</v>
      </c>
      <c r="N1175" s="28">
        <v>97</v>
      </c>
      <c r="O1175" s="29" t="s">
        <v>585</v>
      </c>
      <c r="P1175" s="16">
        <v>66</v>
      </c>
      <c r="Q1175" s="16">
        <v>99</v>
      </c>
      <c r="R1175" s="15" t="s">
        <v>159</v>
      </c>
      <c r="S1175" s="16">
        <v>40</v>
      </c>
      <c r="T1175" s="15" t="s">
        <v>206</v>
      </c>
      <c r="U1175">
        <f t="shared" si="18"/>
        <v>1.7453333333333334</v>
      </c>
    </row>
    <row r="1176" spans="1:21" x14ac:dyDescent="0.3">
      <c r="A1176" s="14">
        <v>42819</v>
      </c>
      <c r="B1176" s="15" t="s">
        <v>45</v>
      </c>
      <c r="C1176" s="15" t="s">
        <v>46</v>
      </c>
      <c r="D1176" s="15" t="s">
        <v>47</v>
      </c>
      <c r="E1176" s="16">
        <v>170</v>
      </c>
      <c r="F1176" s="17">
        <v>60</v>
      </c>
      <c r="G1176" s="17">
        <v>78</v>
      </c>
      <c r="H1176" s="17">
        <v>39</v>
      </c>
      <c r="I1176" s="15" t="s">
        <v>656</v>
      </c>
      <c r="J1176" s="17">
        <v>81</v>
      </c>
      <c r="K1176" s="15" t="s">
        <v>884</v>
      </c>
      <c r="L1176" s="29" t="s">
        <v>401</v>
      </c>
      <c r="M1176" s="28">
        <v>0</v>
      </c>
      <c r="N1176" s="28">
        <v>42</v>
      </c>
      <c r="O1176" s="29" t="s">
        <v>108</v>
      </c>
      <c r="P1176" s="16">
        <v>92</v>
      </c>
      <c r="Q1176" s="16">
        <v>99</v>
      </c>
      <c r="R1176" s="15" t="s">
        <v>51</v>
      </c>
      <c r="S1176" s="16">
        <v>82</v>
      </c>
      <c r="T1176" s="15" t="s">
        <v>169</v>
      </c>
      <c r="U1176">
        <f t="shared" si="18"/>
        <v>1.0471999999999999</v>
      </c>
    </row>
    <row r="1177" spans="1:21" x14ac:dyDescent="0.3">
      <c r="A1177" s="14">
        <v>42820</v>
      </c>
      <c r="B1177" s="15" t="s">
        <v>45</v>
      </c>
      <c r="C1177" s="15" t="s">
        <v>46</v>
      </c>
      <c r="D1177" s="15" t="s">
        <v>47</v>
      </c>
      <c r="E1177" s="16">
        <v>170</v>
      </c>
      <c r="F1177" s="17">
        <v>102</v>
      </c>
      <c r="G1177" s="17">
        <v>2</v>
      </c>
      <c r="H1177" s="17">
        <v>40</v>
      </c>
      <c r="I1177" s="15" t="s">
        <v>885</v>
      </c>
      <c r="J1177" s="17">
        <v>164</v>
      </c>
      <c r="K1177" s="15" t="s">
        <v>71</v>
      </c>
      <c r="L1177" s="27">
        <v>24</v>
      </c>
      <c r="M1177" s="28">
        <v>19</v>
      </c>
      <c r="N1177" s="28">
        <v>136</v>
      </c>
      <c r="O1177" s="29" t="s">
        <v>179</v>
      </c>
      <c r="P1177" s="16">
        <v>52</v>
      </c>
      <c r="Q1177" s="16">
        <v>100</v>
      </c>
      <c r="R1177" s="15" t="s">
        <v>51</v>
      </c>
      <c r="S1177" s="16">
        <v>38</v>
      </c>
      <c r="T1177" s="15" t="s">
        <v>215</v>
      </c>
      <c r="U1177">
        <f t="shared" si="18"/>
        <v>4.1887999999999996</v>
      </c>
    </row>
    <row r="1178" spans="1:21" x14ac:dyDescent="0.3">
      <c r="A1178" s="14">
        <v>42821</v>
      </c>
      <c r="B1178" s="15" t="s">
        <v>45</v>
      </c>
      <c r="C1178" s="15" t="s">
        <v>46</v>
      </c>
      <c r="D1178" s="15" t="s">
        <v>47</v>
      </c>
      <c r="E1178" s="16">
        <v>170</v>
      </c>
      <c r="F1178" s="17">
        <v>136</v>
      </c>
      <c r="G1178" s="17">
        <v>0</v>
      </c>
      <c r="H1178" s="17">
        <v>73</v>
      </c>
      <c r="I1178" s="15" t="s">
        <v>673</v>
      </c>
      <c r="J1178" s="17">
        <v>200</v>
      </c>
      <c r="K1178" s="15" t="s">
        <v>548</v>
      </c>
      <c r="L1178" s="27">
        <v>22</v>
      </c>
      <c r="M1178" s="28">
        <v>17</v>
      </c>
      <c r="N1178" s="28">
        <v>111</v>
      </c>
      <c r="O1178" s="29" t="s">
        <v>307</v>
      </c>
      <c r="P1178" s="16">
        <v>52</v>
      </c>
      <c r="Q1178" s="16">
        <v>92</v>
      </c>
      <c r="R1178" s="15" t="s">
        <v>51</v>
      </c>
      <c r="S1178" s="16">
        <v>38</v>
      </c>
      <c r="T1178" s="15" t="s">
        <v>121</v>
      </c>
      <c r="U1178">
        <f t="shared" si="18"/>
        <v>3.8397333333333332</v>
      </c>
    </row>
    <row r="1179" spans="1:21" x14ac:dyDescent="0.3">
      <c r="A1179" s="14">
        <v>42822</v>
      </c>
      <c r="B1179" s="15" t="s">
        <v>45</v>
      </c>
      <c r="C1179" s="15" t="s">
        <v>46</v>
      </c>
      <c r="D1179" s="15" t="s">
        <v>47</v>
      </c>
      <c r="E1179" s="16">
        <v>170</v>
      </c>
      <c r="F1179" s="17">
        <v>141</v>
      </c>
      <c r="G1179" s="17">
        <v>0</v>
      </c>
      <c r="H1179" s="17">
        <v>53</v>
      </c>
      <c r="I1179" s="15" t="s">
        <v>305</v>
      </c>
      <c r="J1179" s="17">
        <v>229</v>
      </c>
      <c r="K1179" s="15" t="s">
        <v>688</v>
      </c>
      <c r="L1179" s="27">
        <v>24</v>
      </c>
      <c r="M1179" s="28">
        <v>17</v>
      </c>
      <c r="N1179" s="28">
        <v>83</v>
      </c>
      <c r="O1179" s="29" t="s">
        <v>169</v>
      </c>
      <c r="P1179" s="16">
        <v>54</v>
      </c>
      <c r="Q1179" s="16">
        <v>98</v>
      </c>
      <c r="R1179" s="15" t="s">
        <v>434</v>
      </c>
      <c r="S1179" s="16">
        <v>30</v>
      </c>
      <c r="T1179" s="15" t="s">
        <v>133</v>
      </c>
      <c r="U1179">
        <f t="shared" si="18"/>
        <v>4.1887999999999996</v>
      </c>
    </row>
    <row r="1180" spans="1:21" x14ac:dyDescent="0.3">
      <c r="A1180" s="14">
        <v>42823</v>
      </c>
      <c r="B1180" s="15" t="s">
        <v>45</v>
      </c>
      <c r="C1180" s="15" t="s">
        <v>46</v>
      </c>
      <c r="D1180" s="15" t="s">
        <v>47</v>
      </c>
      <c r="E1180" s="16">
        <v>170</v>
      </c>
      <c r="F1180" s="17">
        <v>168</v>
      </c>
      <c r="G1180" s="17">
        <v>0</v>
      </c>
      <c r="H1180" s="17">
        <v>76</v>
      </c>
      <c r="I1180" s="15" t="s">
        <v>440</v>
      </c>
      <c r="J1180" s="17">
        <v>259</v>
      </c>
      <c r="K1180" s="15" t="s">
        <v>544</v>
      </c>
      <c r="L1180" s="27">
        <v>30</v>
      </c>
      <c r="M1180" s="28">
        <v>19</v>
      </c>
      <c r="N1180" s="28">
        <v>72</v>
      </c>
      <c r="O1180" s="29" t="s">
        <v>61</v>
      </c>
      <c r="P1180" s="16">
        <v>55</v>
      </c>
      <c r="Q1180" s="16">
        <v>93</v>
      </c>
      <c r="R1180" s="15" t="s">
        <v>229</v>
      </c>
      <c r="S1180" s="16">
        <v>29</v>
      </c>
      <c r="T1180" s="15" t="s">
        <v>206</v>
      </c>
      <c r="U1180">
        <f t="shared" si="18"/>
        <v>5.2360000000000007</v>
      </c>
    </row>
    <row r="1181" spans="1:21" x14ac:dyDescent="0.3">
      <c r="A1181" s="14">
        <v>42824</v>
      </c>
      <c r="B1181" s="15" t="s">
        <v>45</v>
      </c>
      <c r="C1181" s="15" t="s">
        <v>46</v>
      </c>
      <c r="D1181" s="15" t="s">
        <v>47</v>
      </c>
      <c r="E1181" s="16">
        <v>170</v>
      </c>
      <c r="F1181" s="17">
        <v>166</v>
      </c>
      <c r="G1181" s="17">
        <v>0</v>
      </c>
      <c r="H1181" s="17">
        <v>90</v>
      </c>
      <c r="I1181" s="15" t="s">
        <v>51</v>
      </c>
      <c r="J1181" s="17">
        <v>243</v>
      </c>
      <c r="K1181" s="15" t="s">
        <v>886</v>
      </c>
      <c r="L1181" s="27">
        <v>23</v>
      </c>
      <c r="M1181" s="28">
        <v>11</v>
      </c>
      <c r="N1181" s="28">
        <v>86</v>
      </c>
      <c r="O1181" s="29" t="s">
        <v>94</v>
      </c>
      <c r="P1181" s="16">
        <v>55</v>
      </c>
      <c r="Q1181" s="16">
        <v>96</v>
      </c>
      <c r="R1181" s="15" t="s">
        <v>258</v>
      </c>
      <c r="S1181" s="16">
        <v>31</v>
      </c>
      <c r="T1181" s="15" t="s">
        <v>98</v>
      </c>
      <c r="U1181">
        <f t="shared" si="18"/>
        <v>4.0142666666666669</v>
      </c>
    </row>
    <row r="1182" spans="1:21" x14ac:dyDescent="0.3">
      <c r="A1182" s="14">
        <v>42825</v>
      </c>
      <c r="B1182" s="15" t="s">
        <v>45</v>
      </c>
      <c r="C1182" s="15" t="s">
        <v>46</v>
      </c>
      <c r="D1182" s="15" t="s">
        <v>47</v>
      </c>
      <c r="E1182" s="16">
        <v>170</v>
      </c>
      <c r="F1182" s="17">
        <v>132</v>
      </c>
      <c r="G1182" s="17">
        <v>16</v>
      </c>
      <c r="H1182" s="17">
        <v>78</v>
      </c>
      <c r="I1182" s="15" t="s">
        <v>100</v>
      </c>
      <c r="J1182" s="17">
        <v>187</v>
      </c>
      <c r="K1182" s="15" t="s">
        <v>512</v>
      </c>
      <c r="L1182" s="27">
        <v>35</v>
      </c>
      <c r="M1182" s="28">
        <v>8</v>
      </c>
      <c r="N1182" s="28">
        <v>86</v>
      </c>
      <c r="O1182" s="29" t="s">
        <v>146</v>
      </c>
      <c r="P1182" s="16">
        <v>79</v>
      </c>
      <c r="Q1182" s="16">
        <v>98</v>
      </c>
      <c r="R1182" s="15" t="s">
        <v>74</v>
      </c>
      <c r="S1182" s="16">
        <v>52</v>
      </c>
      <c r="T1182" s="15" t="s">
        <v>121</v>
      </c>
      <c r="U1182">
        <f t="shared" si="18"/>
        <v>6.1086666666666662</v>
      </c>
    </row>
    <row r="1183" spans="1:21" x14ac:dyDescent="0.3">
      <c r="A1183" s="14">
        <v>42826</v>
      </c>
      <c r="B1183" s="15" t="s">
        <v>45</v>
      </c>
      <c r="C1183" s="15" t="s">
        <v>46</v>
      </c>
      <c r="D1183" s="15" t="s">
        <v>47</v>
      </c>
      <c r="E1183" s="16">
        <v>170</v>
      </c>
      <c r="F1183" s="17">
        <v>118</v>
      </c>
      <c r="G1183" s="17">
        <v>2</v>
      </c>
      <c r="H1183" s="17">
        <v>73</v>
      </c>
      <c r="I1183" s="15" t="s">
        <v>751</v>
      </c>
      <c r="J1183" s="17">
        <v>163</v>
      </c>
      <c r="K1183" s="15" t="s">
        <v>314</v>
      </c>
      <c r="L1183" s="27">
        <v>25</v>
      </c>
      <c r="M1183" s="28">
        <v>22</v>
      </c>
      <c r="N1183" s="28">
        <v>103</v>
      </c>
      <c r="O1183" s="29" t="s">
        <v>89</v>
      </c>
      <c r="P1183" s="16">
        <v>70</v>
      </c>
      <c r="Q1183" s="16">
        <v>97</v>
      </c>
      <c r="R1183" s="15" t="s">
        <v>494</v>
      </c>
      <c r="S1183" s="16">
        <v>52</v>
      </c>
      <c r="T1183" s="15" t="s">
        <v>89</v>
      </c>
      <c r="U1183">
        <f t="shared" si="18"/>
        <v>4.3633333333333333</v>
      </c>
    </row>
    <row r="1184" spans="1:21" x14ac:dyDescent="0.3">
      <c r="A1184" s="14">
        <v>42827</v>
      </c>
      <c r="B1184" s="15" t="s">
        <v>45</v>
      </c>
      <c r="C1184" s="15" t="s">
        <v>46</v>
      </c>
      <c r="D1184" s="15" t="s">
        <v>47</v>
      </c>
      <c r="E1184" s="16">
        <v>170</v>
      </c>
      <c r="F1184" s="17">
        <v>122</v>
      </c>
      <c r="G1184" s="17">
        <v>0</v>
      </c>
      <c r="H1184" s="17">
        <v>87</v>
      </c>
      <c r="I1184" s="15" t="s">
        <v>605</v>
      </c>
      <c r="J1184" s="17">
        <v>156</v>
      </c>
      <c r="K1184" s="15" t="s">
        <v>306</v>
      </c>
      <c r="L1184" s="29" t="s">
        <v>116</v>
      </c>
      <c r="M1184" s="28">
        <v>8</v>
      </c>
      <c r="N1184" s="28">
        <v>72</v>
      </c>
      <c r="O1184" s="29" t="s">
        <v>91</v>
      </c>
      <c r="P1184" s="16">
        <v>71</v>
      </c>
      <c r="Q1184" s="16">
        <v>91</v>
      </c>
      <c r="R1184" s="15" t="s">
        <v>123</v>
      </c>
      <c r="S1184" s="16">
        <v>53</v>
      </c>
      <c r="T1184" s="15" t="s">
        <v>169</v>
      </c>
      <c r="U1184">
        <f t="shared" si="18"/>
        <v>0.69813333333333338</v>
      </c>
    </row>
    <row r="1185" spans="1:21" x14ac:dyDescent="0.3">
      <c r="A1185" s="14">
        <v>42828</v>
      </c>
      <c r="B1185" s="15" t="s">
        <v>45</v>
      </c>
      <c r="C1185" s="15" t="s">
        <v>46</v>
      </c>
      <c r="D1185" s="15" t="s">
        <v>47</v>
      </c>
      <c r="E1185" s="16">
        <v>170</v>
      </c>
      <c r="F1185" s="17">
        <v>128</v>
      </c>
      <c r="G1185" s="17">
        <v>0</v>
      </c>
      <c r="H1185" s="17">
        <v>49</v>
      </c>
      <c r="I1185" s="15" t="s">
        <v>795</v>
      </c>
      <c r="J1185" s="17">
        <v>206</v>
      </c>
      <c r="K1185" s="15" t="s">
        <v>197</v>
      </c>
      <c r="L1185" s="29" t="s">
        <v>116</v>
      </c>
      <c r="M1185" s="28">
        <v>19</v>
      </c>
      <c r="N1185" s="28">
        <v>61</v>
      </c>
      <c r="O1185" s="29" t="s">
        <v>264</v>
      </c>
      <c r="P1185" s="16">
        <v>67</v>
      </c>
      <c r="Q1185" s="16">
        <v>98</v>
      </c>
      <c r="R1185" s="15" t="s">
        <v>258</v>
      </c>
      <c r="S1185" s="16">
        <v>43</v>
      </c>
      <c r="T1185" s="15" t="s">
        <v>121</v>
      </c>
      <c r="U1185">
        <f t="shared" si="18"/>
        <v>0.69813333333333338</v>
      </c>
    </row>
    <row r="1186" spans="1:21" x14ac:dyDescent="0.3">
      <c r="A1186" s="14">
        <v>42829</v>
      </c>
      <c r="B1186" s="15" t="s">
        <v>45</v>
      </c>
      <c r="C1186" s="15" t="s">
        <v>46</v>
      </c>
      <c r="D1186" s="15" t="s">
        <v>47</v>
      </c>
      <c r="E1186" s="16">
        <v>170</v>
      </c>
      <c r="F1186" s="17">
        <v>124</v>
      </c>
      <c r="G1186" s="17">
        <v>0</v>
      </c>
      <c r="H1186" s="17">
        <v>67</v>
      </c>
      <c r="I1186" s="15" t="s">
        <v>867</v>
      </c>
      <c r="J1186" s="17">
        <v>180</v>
      </c>
      <c r="K1186" s="15" t="s">
        <v>712</v>
      </c>
      <c r="L1186" s="29" t="s">
        <v>533</v>
      </c>
      <c r="M1186" s="28">
        <v>17</v>
      </c>
      <c r="N1186" s="28">
        <v>69</v>
      </c>
      <c r="O1186" s="29" t="s">
        <v>146</v>
      </c>
      <c r="P1186" s="16">
        <v>67</v>
      </c>
      <c r="Q1186" s="16">
        <v>97</v>
      </c>
      <c r="R1186" s="15" t="s">
        <v>59</v>
      </c>
      <c r="S1186" s="16">
        <v>50</v>
      </c>
      <c r="T1186" s="15" t="s">
        <v>81</v>
      </c>
      <c r="U1186">
        <f t="shared" si="18"/>
        <v>1.2217333333333333</v>
      </c>
    </row>
    <row r="1187" spans="1:21" x14ac:dyDescent="0.3">
      <c r="A1187" s="14">
        <v>42830</v>
      </c>
      <c r="B1187" s="15" t="s">
        <v>45</v>
      </c>
      <c r="C1187" s="15" t="s">
        <v>46</v>
      </c>
      <c r="D1187" s="15" t="s">
        <v>47</v>
      </c>
      <c r="E1187" s="16">
        <v>170</v>
      </c>
      <c r="F1187" s="17">
        <v>120</v>
      </c>
      <c r="G1187" s="17">
        <v>0</v>
      </c>
      <c r="H1187" s="17">
        <v>68</v>
      </c>
      <c r="I1187" s="15" t="s">
        <v>310</v>
      </c>
      <c r="J1187" s="17">
        <v>172</v>
      </c>
      <c r="K1187" s="15" t="s">
        <v>134</v>
      </c>
      <c r="L1187" s="27">
        <v>35</v>
      </c>
      <c r="M1187" s="28">
        <v>14</v>
      </c>
      <c r="N1187" s="28">
        <v>69</v>
      </c>
      <c r="O1187" s="29" t="s">
        <v>439</v>
      </c>
      <c r="P1187" s="16">
        <v>70</v>
      </c>
      <c r="Q1187" s="16">
        <v>95</v>
      </c>
      <c r="R1187" s="15" t="s">
        <v>108</v>
      </c>
      <c r="S1187" s="16">
        <v>53</v>
      </c>
      <c r="T1187" s="15" t="s">
        <v>264</v>
      </c>
      <c r="U1187">
        <f t="shared" si="18"/>
        <v>6.1086666666666662</v>
      </c>
    </row>
    <row r="1188" spans="1:21" x14ac:dyDescent="0.3">
      <c r="A1188" s="14">
        <v>42831</v>
      </c>
      <c r="B1188" s="15" t="s">
        <v>45</v>
      </c>
      <c r="C1188" s="15" t="s">
        <v>46</v>
      </c>
      <c r="D1188" s="15" t="s">
        <v>47</v>
      </c>
      <c r="E1188" s="16">
        <v>170</v>
      </c>
      <c r="F1188" s="17">
        <v>126</v>
      </c>
      <c r="G1188" s="17">
        <v>0</v>
      </c>
      <c r="H1188" s="17">
        <v>48</v>
      </c>
      <c r="I1188" s="15" t="s">
        <v>413</v>
      </c>
      <c r="J1188" s="17">
        <v>205</v>
      </c>
      <c r="K1188" s="15" t="s">
        <v>508</v>
      </c>
      <c r="L1188" s="27">
        <v>36</v>
      </c>
      <c r="M1188" s="28">
        <v>11</v>
      </c>
      <c r="N1188" s="28">
        <v>61</v>
      </c>
      <c r="O1188" s="29" t="s">
        <v>186</v>
      </c>
      <c r="P1188" s="16">
        <v>69</v>
      </c>
      <c r="Q1188" s="16">
        <v>99</v>
      </c>
      <c r="R1188" s="15" t="s">
        <v>51</v>
      </c>
      <c r="S1188" s="16">
        <v>48</v>
      </c>
      <c r="T1188" s="15" t="s">
        <v>179</v>
      </c>
      <c r="U1188">
        <f t="shared" si="18"/>
        <v>6.2831999999999999</v>
      </c>
    </row>
    <row r="1189" spans="1:21" x14ac:dyDescent="0.3">
      <c r="A1189" s="14">
        <v>42832</v>
      </c>
      <c r="B1189" s="15" t="s">
        <v>45</v>
      </c>
      <c r="C1189" s="15" t="s">
        <v>46</v>
      </c>
      <c r="D1189" s="15" t="s">
        <v>47</v>
      </c>
      <c r="E1189" s="16">
        <v>170</v>
      </c>
      <c r="F1189" s="17">
        <v>138</v>
      </c>
      <c r="G1189" s="17">
        <v>0</v>
      </c>
      <c r="H1189" s="17">
        <v>73</v>
      </c>
      <c r="I1189" s="15" t="s">
        <v>887</v>
      </c>
      <c r="J1189" s="17">
        <v>203</v>
      </c>
      <c r="K1189" s="15" t="s">
        <v>712</v>
      </c>
      <c r="L1189" s="29" t="s">
        <v>263</v>
      </c>
      <c r="M1189" s="28">
        <v>17</v>
      </c>
      <c r="N1189" s="28">
        <v>61</v>
      </c>
      <c r="O1189" s="29" t="s">
        <v>186</v>
      </c>
      <c r="P1189" s="16">
        <v>70</v>
      </c>
      <c r="Q1189" s="16">
        <v>98</v>
      </c>
      <c r="R1189" s="15" t="s">
        <v>460</v>
      </c>
      <c r="S1189" s="16">
        <v>52</v>
      </c>
      <c r="T1189" s="15" t="s">
        <v>117</v>
      </c>
      <c r="U1189">
        <f t="shared" si="18"/>
        <v>0.17453333333333335</v>
      </c>
    </row>
    <row r="1190" spans="1:21" x14ac:dyDescent="0.3">
      <c r="A1190" s="14">
        <v>42833</v>
      </c>
      <c r="B1190" s="15" t="s">
        <v>45</v>
      </c>
      <c r="C1190" s="15" t="s">
        <v>46</v>
      </c>
      <c r="D1190" s="15" t="s">
        <v>47</v>
      </c>
      <c r="E1190" s="16">
        <v>170</v>
      </c>
      <c r="F1190" s="17">
        <v>167</v>
      </c>
      <c r="G1190" s="17">
        <v>0</v>
      </c>
      <c r="H1190" s="17">
        <v>67</v>
      </c>
      <c r="I1190" s="15" t="s">
        <v>888</v>
      </c>
      <c r="J1190" s="17">
        <v>267</v>
      </c>
      <c r="K1190" s="15" t="s">
        <v>429</v>
      </c>
      <c r="L1190" s="29" t="s">
        <v>116</v>
      </c>
      <c r="M1190" s="28">
        <v>14</v>
      </c>
      <c r="N1190" s="28">
        <v>69</v>
      </c>
      <c r="O1190" s="29" t="s">
        <v>135</v>
      </c>
      <c r="P1190" s="16">
        <v>55</v>
      </c>
      <c r="Q1190" s="16">
        <v>100</v>
      </c>
      <c r="R1190" s="15" t="s">
        <v>74</v>
      </c>
      <c r="S1190" s="16">
        <v>28</v>
      </c>
      <c r="T1190" s="15" t="s">
        <v>439</v>
      </c>
      <c r="U1190">
        <f t="shared" si="18"/>
        <v>0.69813333333333338</v>
      </c>
    </row>
    <row r="1191" spans="1:21" x14ac:dyDescent="0.3">
      <c r="A1191" s="14">
        <v>42834</v>
      </c>
      <c r="B1191" s="15" t="s">
        <v>45</v>
      </c>
      <c r="C1191" s="15" t="s">
        <v>46</v>
      </c>
      <c r="D1191" s="15" t="s">
        <v>47</v>
      </c>
      <c r="E1191" s="16">
        <v>170</v>
      </c>
      <c r="F1191" s="17">
        <v>155</v>
      </c>
      <c r="G1191" s="17">
        <v>0</v>
      </c>
      <c r="H1191" s="17">
        <v>79</v>
      </c>
      <c r="I1191" s="15" t="s">
        <v>471</v>
      </c>
      <c r="J1191" s="17">
        <v>231</v>
      </c>
      <c r="K1191" s="15" t="s">
        <v>50</v>
      </c>
      <c r="L1191" s="29" t="s">
        <v>84</v>
      </c>
      <c r="M1191" s="28">
        <v>28</v>
      </c>
      <c r="N1191" s="28">
        <v>72</v>
      </c>
      <c r="O1191" s="29" t="s">
        <v>113</v>
      </c>
      <c r="P1191" s="16">
        <v>69</v>
      </c>
      <c r="Q1191" s="16">
        <v>95</v>
      </c>
      <c r="R1191" s="15" t="s">
        <v>88</v>
      </c>
      <c r="S1191" s="16">
        <v>46</v>
      </c>
      <c r="T1191" s="15" t="s">
        <v>307</v>
      </c>
      <c r="U1191">
        <f t="shared" si="18"/>
        <v>0.34906666666666669</v>
      </c>
    </row>
    <row r="1192" spans="1:21" x14ac:dyDescent="0.3">
      <c r="A1192" s="14">
        <v>42835</v>
      </c>
      <c r="B1192" s="15" t="s">
        <v>45</v>
      </c>
      <c r="C1192" s="15" t="s">
        <v>46</v>
      </c>
      <c r="D1192" s="15" t="s">
        <v>47</v>
      </c>
      <c r="E1192" s="16">
        <v>170</v>
      </c>
      <c r="F1192" s="17">
        <v>150</v>
      </c>
      <c r="G1192" s="17">
        <v>0</v>
      </c>
      <c r="H1192" s="17">
        <v>103</v>
      </c>
      <c r="I1192" s="15" t="s">
        <v>304</v>
      </c>
      <c r="J1192" s="17">
        <v>198</v>
      </c>
      <c r="K1192" s="15" t="s">
        <v>535</v>
      </c>
      <c r="L1192" s="29" t="s">
        <v>116</v>
      </c>
      <c r="M1192" s="28">
        <v>22</v>
      </c>
      <c r="N1192" s="28">
        <v>78</v>
      </c>
      <c r="O1192" s="29" t="s">
        <v>129</v>
      </c>
      <c r="P1192" s="16">
        <v>82</v>
      </c>
      <c r="Q1192" s="16">
        <v>96</v>
      </c>
      <c r="R1192" s="15" t="s">
        <v>51</v>
      </c>
      <c r="S1192" s="16">
        <v>59</v>
      </c>
      <c r="T1192" s="15" t="s">
        <v>146</v>
      </c>
      <c r="U1192">
        <f t="shared" si="18"/>
        <v>0.69813333333333338</v>
      </c>
    </row>
    <row r="1193" spans="1:21" x14ac:dyDescent="0.3">
      <c r="A1193" s="14">
        <v>42836</v>
      </c>
      <c r="B1193" s="15" t="s">
        <v>45</v>
      </c>
      <c r="C1193" s="15" t="s">
        <v>46</v>
      </c>
      <c r="D1193" s="15" t="s">
        <v>47</v>
      </c>
      <c r="E1193" s="16">
        <v>170</v>
      </c>
      <c r="F1193" s="17">
        <v>146</v>
      </c>
      <c r="G1193" s="17">
        <v>0</v>
      </c>
      <c r="H1193" s="17">
        <v>98</v>
      </c>
      <c r="I1193" s="15" t="s">
        <v>889</v>
      </c>
      <c r="J1193" s="17">
        <v>194</v>
      </c>
      <c r="K1193" s="15" t="s">
        <v>256</v>
      </c>
      <c r="L1193" s="27">
        <v>36</v>
      </c>
      <c r="M1193" s="28">
        <v>11</v>
      </c>
      <c r="N1193" s="28">
        <v>69</v>
      </c>
      <c r="O1193" s="29" t="s">
        <v>64</v>
      </c>
      <c r="P1193" s="16">
        <v>77</v>
      </c>
      <c r="Q1193" s="16">
        <v>97</v>
      </c>
      <c r="R1193" s="15" t="s">
        <v>183</v>
      </c>
      <c r="S1193" s="16">
        <v>57</v>
      </c>
      <c r="T1193" s="15" t="s">
        <v>121</v>
      </c>
      <c r="U1193">
        <f t="shared" si="18"/>
        <v>6.2831999999999999</v>
      </c>
    </row>
    <row r="1194" spans="1:21" x14ac:dyDescent="0.3">
      <c r="A1194" s="14">
        <v>42837</v>
      </c>
      <c r="B1194" s="15" t="s">
        <v>45</v>
      </c>
      <c r="C1194" s="15" t="s">
        <v>46</v>
      </c>
      <c r="D1194" s="15" t="s">
        <v>47</v>
      </c>
      <c r="E1194" s="16">
        <v>170</v>
      </c>
      <c r="F1194" s="17">
        <v>161</v>
      </c>
      <c r="G1194" s="17">
        <v>0</v>
      </c>
      <c r="H1194" s="17">
        <v>108</v>
      </c>
      <c r="I1194" s="15" t="s">
        <v>115</v>
      </c>
      <c r="J1194" s="17">
        <v>214</v>
      </c>
      <c r="K1194" s="15" t="s">
        <v>50</v>
      </c>
      <c r="L1194" s="29" t="s">
        <v>84</v>
      </c>
      <c r="M1194" s="28">
        <v>19</v>
      </c>
      <c r="N1194" s="28">
        <v>61</v>
      </c>
      <c r="O1194" s="29" t="s">
        <v>146</v>
      </c>
      <c r="P1194" s="16">
        <v>72</v>
      </c>
      <c r="Q1194" s="16">
        <v>95</v>
      </c>
      <c r="R1194" s="15" t="s">
        <v>240</v>
      </c>
      <c r="S1194" s="16">
        <v>56</v>
      </c>
      <c r="T1194" s="15" t="s">
        <v>89</v>
      </c>
      <c r="U1194">
        <f t="shared" si="18"/>
        <v>0.34906666666666669</v>
      </c>
    </row>
    <row r="1195" spans="1:21" x14ac:dyDescent="0.3">
      <c r="A1195" s="14">
        <v>42838</v>
      </c>
      <c r="B1195" s="15" t="s">
        <v>45</v>
      </c>
      <c r="C1195" s="15" t="s">
        <v>46</v>
      </c>
      <c r="D1195" s="15" t="s">
        <v>47</v>
      </c>
      <c r="E1195" s="16">
        <v>170</v>
      </c>
      <c r="F1195" s="17">
        <v>160</v>
      </c>
      <c r="G1195" s="17">
        <v>0</v>
      </c>
      <c r="H1195" s="17">
        <v>97</v>
      </c>
      <c r="I1195" s="15" t="s">
        <v>241</v>
      </c>
      <c r="J1195" s="17">
        <v>224</v>
      </c>
      <c r="K1195" s="15" t="s">
        <v>414</v>
      </c>
      <c r="L1195" s="29" t="s">
        <v>263</v>
      </c>
      <c r="M1195" s="28">
        <v>17</v>
      </c>
      <c r="N1195" s="28">
        <v>64</v>
      </c>
      <c r="O1195" s="29" t="s">
        <v>213</v>
      </c>
      <c r="P1195" s="16">
        <v>72</v>
      </c>
      <c r="Q1195" s="16">
        <v>95</v>
      </c>
      <c r="R1195" s="15" t="s">
        <v>70</v>
      </c>
      <c r="S1195" s="16">
        <v>54</v>
      </c>
      <c r="T1195" s="15" t="s">
        <v>215</v>
      </c>
      <c r="U1195">
        <f t="shared" si="18"/>
        <v>0.17453333333333335</v>
      </c>
    </row>
    <row r="1196" spans="1:21" x14ac:dyDescent="0.3">
      <c r="A1196" s="14">
        <v>42839</v>
      </c>
      <c r="B1196" s="15" t="s">
        <v>45</v>
      </c>
      <c r="C1196" s="15" t="s">
        <v>46</v>
      </c>
      <c r="D1196" s="15" t="s">
        <v>47</v>
      </c>
      <c r="E1196" s="16">
        <v>170</v>
      </c>
      <c r="F1196" s="17">
        <v>134</v>
      </c>
      <c r="G1196" s="17">
        <v>2</v>
      </c>
      <c r="H1196" s="17">
        <v>113</v>
      </c>
      <c r="I1196" s="15" t="s">
        <v>890</v>
      </c>
      <c r="J1196" s="17">
        <v>154</v>
      </c>
      <c r="K1196" s="15" t="s">
        <v>727</v>
      </c>
      <c r="L1196" s="29" t="s">
        <v>102</v>
      </c>
      <c r="M1196" s="28">
        <v>8</v>
      </c>
      <c r="N1196" s="28">
        <v>36</v>
      </c>
      <c r="O1196" s="29" t="s">
        <v>113</v>
      </c>
      <c r="P1196" s="16">
        <v>87</v>
      </c>
      <c r="Q1196" s="16">
        <v>98</v>
      </c>
      <c r="R1196" s="15" t="s">
        <v>51</v>
      </c>
      <c r="S1196" s="16">
        <v>77</v>
      </c>
      <c r="T1196" s="15" t="s">
        <v>264</v>
      </c>
      <c r="U1196">
        <f t="shared" si="18"/>
        <v>0.8726666666666667</v>
      </c>
    </row>
    <row r="1197" spans="1:21" x14ac:dyDescent="0.3">
      <c r="A1197" s="14">
        <v>42840</v>
      </c>
      <c r="B1197" s="15" t="s">
        <v>45</v>
      </c>
      <c r="C1197" s="15" t="s">
        <v>46</v>
      </c>
      <c r="D1197" s="15" t="s">
        <v>47</v>
      </c>
      <c r="E1197" s="16">
        <v>170</v>
      </c>
      <c r="F1197" s="17">
        <v>123</v>
      </c>
      <c r="G1197" s="17">
        <v>2</v>
      </c>
      <c r="H1197" s="17">
        <v>102</v>
      </c>
      <c r="I1197" s="15" t="s">
        <v>891</v>
      </c>
      <c r="J1197" s="17">
        <v>144</v>
      </c>
      <c r="K1197" s="15" t="s">
        <v>252</v>
      </c>
      <c r="L1197" s="29" t="s">
        <v>218</v>
      </c>
      <c r="M1197" s="28">
        <v>11</v>
      </c>
      <c r="N1197" s="28">
        <v>47</v>
      </c>
      <c r="O1197" s="29" t="s">
        <v>186</v>
      </c>
      <c r="P1197" s="16">
        <v>87</v>
      </c>
      <c r="Q1197" s="16">
        <v>96</v>
      </c>
      <c r="R1197" s="15" t="s">
        <v>51</v>
      </c>
      <c r="S1197" s="16">
        <v>78</v>
      </c>
      <c r="T1197" s="15" t="s">
        <v>139</v>
      </c>
      <c r="U1197">
        <f t="shared" si="18"/>
        <v>0.52359999999999995</v>
      </c>
    </row>
    <row r="1198" spans="1:21" x14ac:dyDescent="0.3">
      <c r="A1198" s="14">
        <v>42841</v>
      </c>
      <c r="B1198" s="15" t="s">
        <v>45</v>
      </c>
      <c r="C1198" s="15" t="s">
        <v>46</v>
      </c>
      <c r="D1198" s="15" t="s">
        <v>47</v>
      </c>
      <c r="E1198" s="16">
        <v>170</v>
      </c>
      <c r="F1198" s="17">
        <v>152</v>
      </c>
      <c r="G1198" s="17">
        <v>0</v>
      </c>
      <c r="H1198" s="17">
        <v>99</v>
      </c>
      <c r="I1198" s="15" t="s">
        <v>816</v>
      </c>
      <c r="J1198" s="17">
        <v>206</v>
      </c>
      <c r="K1198" s="15" t="s">
        <v>126</v>
      </c>
      <c r="L1198" s="27">
        <v>36</v>
      </c>
      <c r="M1198" s="28">
        <v>14</v>
      </c>
      <c r="N1198" s="28">
        <v>75</v>
      </c>
      <c r="O1198" s="29" t="s">
        <v>61</v>
      </c>
      <c r="P1198" s="16">
        <v>74</v>
      </c>
      <c r="Q1198" s="16">
        <v>97</v>
      </c>
      <c r="R1198" s="15" t="s">
        <v>51</v>
      </c>
      <c r="S1198" s="16">
        <v>56</v>
      </c>
      <c r="T1198" s="15" t="s">
        <v>81</v>
      </c>
      <c r="U1198">
        <f t="shared" si="18"/>
        <v>6.2831999999999999</v>
      </c>
    </row>
    <row r="1199" spans="1:21" x14ac:dyDescent="0.3">
      <c r="A1199" s="14">
        <v>42842</v>
      </c>
      <c r="B1199" s="15" t="s">
        <v>45</v>
      </c>
      <c r="C1199" s="15" t="s">
        <v>46</v>
      </c>
      <c r="D1199" s="15" t="s">
        <v>47</v>
      </c>
      <c r="E1199" s="16">
        <v>170</v>
      </c>
      <c r="F1199" s="17">
        <v>160</v>
      </c>
      <c r="G1199" s="17">
        <v>0</v>
      </c>
      <c r="H1199" s="17">
        <v>118</v>
      </c>
      <c r="I1199" s="15" t="s">
        <v>51</v>
      </c>
      <c r="J1199" s="17">
        <v>201</v>
      </c>
      <c r="K1199" s="15" t="s">
        <v>512</v>
      </c>
      <c r="L1199" s="29" t="s">
        <v>401</v>
      </c>
      <c r="M1199" s="28">
        <v>14</v>
      </c>
      <c r="N1199" s="28">
        <v>75</v>
      </c>
      <c r="O1199" s="29" t="s">
        <v>158</v>
      </c>
      <c r="P1199" s="16">
        <v>74</v>
      </c>
      <c r="Q1199" s="16">
        <v>92</v>
      </c>
      <c r="R1199" s="15" t="s">
        <v>193</v>
      </c>
      <c r="S1199" s="16">
        <v>60</v>
      </c>
      <c r="T1199" s="15" t="s">
        <v>81</v>
      </c>
      <c r="U1199">
        <f t="shared" si="18"/>
        <v>1.0471999999999999</v>
      </c>
    </row>
    <row r="1200" spans="1:21" x14ac:dyDescent="0.3">
      <c r="A1200" s="14">
        <v>42843</v>
      </c>
      <c r="B1200" s="15" t="s">
        <v>45</v>
      </c>
      <c r="C1200" s="15" t="s">
        <v>46</v>
      </c>
      <c r="D1200" s="15" t="s">
        <v>47</v>
      </c>
      <c r="E1200" s="16">
        <v>170</v>
      </c>
      <c r="F1200" s="17">
        <v>163</v>
      </c>
      <c r="G1200" s="17">
        <v>0</v>
      </c>
      <c r="H1200" s="17">
        <v>124</v>
      </c>
      <c r="I1200" s="15" t="s">
        <v>631</v>
      </c>
      <c r="J1200" s="17">
        <v>202</v>
      </c>
      <c r="K1200" s="15" t="s">
        <v>288</v>
      </c>
      <c r="L1200" s="27">
        <v>36</v>
      </c>
      <c r="M1200" s="28">
        <v>17</v>
      </c>
      <c r="N1200" s="28">
        <v>75</v>
      </c>
      <c r="O1200" s="29" t="s">
        <v>79</v>
      </c>
      <c r="P1200" s="16">
        <v>73</v>
      </c>
      <c r="Q1200" s="16">
        <v>91</v>
      </c>
      <c r="R1200" s="15" t="s">
        <v>159</v>
      </c>
      <c r="S1200" s="16">
        <v>55</v>
      </c>
      <c r="T1200" s="15" t="s">
        <v>158</v>
      </c>
      <c r="U1200">
        <f t="shared" si="18"/>
        <v>6.2831999999999999</v>
      </c>
    </row>
    <row r="1201" spans="1:21" x14ac:dyDescent="0.3">
      <c r="A1201" s="14">
        <v>42844</v>
      </c>
      <c r="B1201" s="15" t="s">
        <v>45</v>
      </c>
      <c r="C1201" s="15" t="s">
        <v>46</v>
      </c>
      <c r="D1201" s="15" t="s">
        <v>47</v>
      </c>
      <c r="E1201" s="16">
        <v>170</v>
      </c>
      <c r="F1201" s="17">
        <v>121</v>
      </c>
      <c r="G1201" s="17">
        <v>0</v>
      </c>
      <c r="H1201" s="17">
        <v>64</v>
      </c>
      <c r="I1201" s="15" t="s">
        <v>467</v>
      </c>
      <c r="J1201" s="17">
        <v>178</v>
      </c>
      <c r="K1201" s="15" t="s">
        <v>129</v>
      </c>
      <c r="L1201" s="29" t="s">
        <v>401</v>
      </c>
      <c r="M1201" s="28">
        <v>19</v>
      </c>
      <c r="N1201" s="28">
        <v>89</v>
      </c>
      <c r="O1201" s="29" t="s">
        <v>158</v>
      </c>
      <c r="P1201" s="16">
        <v>66</v>
      </c>
      <c r="Q1201" s="16">
        <v>95</v>
      </c>
      <c r="R1201" s="15" t="s">
        <v>280</v>
      </c>
      <c r="S1201" s="16">
        <v>43</v>
      </c>
      <c r="T1201" s="15" t="s">
        <v>209</v>
      </c>
      <c r="U1201">
        <f t="shared" si="18"/>
        <v>1.0471999999999999</v>
      </c>
    </row>
    <row r="1202" spans="1:21" x14ac:dyDescent="0.3">
      <c r="A1202" s="14">
        <v>42845</v>
      </c>
      <c r="B1202" s="15" t="s">
        <v>45</v>
      </c>
      <c r="C1202" s="15" t="s">
        <v>46</v>
      </c>
      <c r="D1202" s="15" t="s">
        <v>47</v>
      </c>
      <c r="E1202" s="16">
        <v>170</v>
      </c>
      <c r="F1202" s="17">
        <v>112</v>
      </c>
      <c r="G1202" s="17">
        <v>0</v>
      </c>
      <c r="H1202" s="17">
        <v>37</v>
      </c>
      <c r="I1202" s="15" t="s">
        <v>892</v>
      </c>
      <c r="J1202" s="17">
        <v>188</v>
      </c>
      <c r="K1202" s="15" t="s">
        <v>481</v>
      </c>
      <c r="L1202" s="29" t="s">
        <v>218</v>
      </c>
      <c r="M1202" s="28">
        <v>19</v>
      </c>
      <c r="N1202" s="28">
        <v>72</v>
      </c>
      <c r="O1202" s="29" t="s">
        <v>129</v>
      </c>
      <c r="P1202" s="16">
        <v>64</v>
      </c>
      <c r="Q1202" s="16">
        <v>97</v>
      </c>
      <c r="R1202" s="15" t="s">
        <v>280</v>
      </c>
      <c r="S1202" s="16">
        <v>37</v>
      </c>
      <c r="T1202" s="15" t="s">
        <v>179</v>
      </c>
      <c r="U1202">
        <f t="shared" si="18"/>
        <v>0.52359999999999995</v>
      </c>
    </row>
    <row r="1203" spans="1:21" x14ac:dyDescent="0.3">
      <c r="A1203" s="14">
        <v>42846</v>
      </c>
      <c r="B1203" s="15" t="s">
        <v>45</v>
      </c>
      <c r="C1203" s="15" t="s">
        <v>46</v>
      </c>
      <c r="D1203" s="15" t="s">
        <v>47</v>
      </c>
      <c r="E1203" s="16">
        <v>170</v>
      </c>
      <c r="F1203" s="17">
        <v>131</v>
      </c>
      <c r="G1203" s="17">
        <v>0</v>
      </c>
      <c r="H1203" s="17">
        <v>33</v>
      </c>
      <c r="I1203" s="15" t="s">
        <v>105</v>
      </c>
      <c r="J1203" s="17">
        <v>229</v>
      </c>
      <c r="K1203" s="15" t="s">
        <v>469</v>
      </c>
      <c r="L1203" s="29" t="s">
        <v>84</v>
      </c>
      <c r="M1203" s="28">
        <v>14</v>
      </c>
      <c r="N1203" s="28">
        <v>61</v>
      </c>
      <c r="O1203" s="29" t="s">
        <v>89</v>
      </c>
      <c r="P1203" s="16">
        <v>66</v>
      </c>
      <c r="Q1203" s="16">
        <v>99</v>
      </c>
      <c r="R1203" s="15" t="s">
        <v>301</v>
      </c>
      <c r="S1203" s="16">
        <v>44</v>
      </c>
      <c r="T1203" s="15" t="s">
        <v>89</v>
      </c>
      <c r="U1203">
        <f t="shared" si="18"/>
        <v>0.34906666666666669</v>
      </c>
    </row>
    <row r="1204" spans="1:21" x14ac:dyDescent="0.3">
      <c r="A1204" s="14">
        <v>42847</v>
      </c>
      <c r="B1204" s="15" t="s">
        <v>45</v>
      </c>
      <c r="C1204" s="15" t="s">
        <v>46</v>
      </c>
      <c r="D1204" s="15" t="s">
        <v>47</v>
      </c>
      <c r="E1204" s="16">
        <v>170</v>
      </c>
      <c r="F1204" s="17">
        <v>151</v>
      </c>
      <c r="G1204" s="17">
        <v>0</v>
      </c>
      <c r="H1204" s="17">
        <v>58</v>
      </c>
      <c r="I1204" s="15" t="s">
        <v>325</v>
      </c>
      <c r="J1204" s="17">
        <v>244</v>
      </c>
      <c r="K1204" s="15" t="s">
        <v>285</v>
      </c>
      <c r="L1204" s="29" t="s">
        <v>84</v>
      </c>
      <c r="M1204" s="28">
        <v>17</v>
      </c>
      <c r="N1204" s="28">
        <v>58</v>
      </c>
      <c r="O1204" s="29" t="s">
        <v>148</v>
      </c>
      <c r="P1204" s="16">
        <v>63</v>
      </c>
      <c r="Q1204" s="16">
        <v>100</v>
      </c>
      <c r="R1204" s="15" t="s">
        <v>301</v>
      </c>
      <c r="S1204" s="16">
        <v>34</v>
      </c>
      <c r="T1204" s="15" t="s">
        <v>99</v>
      </c>
      <c r="U1204">
        <f t="shared" si="18"/>
        <v>0.34906666666666669</v>
      </c>
    </row>
    <row r="1205" spans="1:21" x14ac:dyDescent="0.3">
      <c r="A1205" s="14">
        <v>42848</v>
      </c>
      <c r="B1205" s="15" t="s">
        <v>45</v>
      </c>
      <c r="C1205" s="15" t="s">
        <v>46</v>
      </c>
      <c r="D1205" s="15" t="s">
        <v>47</v>
      </c>
      <c r="E1205" s="16">
        <v>170</v>
      </c>
      <c r="F1205" s="17">
        <v>152</v>
      </c>
      <c r="G1205" s="17">
        <v>0</v>
      </c>
      <c r="H1205" s="17">
        <v>67</v>
      </c>
      <c r="I1205" s="15" t="s">
        <v>461</v>
      </c>
      <c r="J1205" s="17">
        <v>238</v>
      </c>
      <c r="K1205" s="15" t="s">
        <v>146</v>
      </c>
      <c r="L1205" s="29" t="s">
        <v>218</v>
      </c>
      <c r="M1205" s="28">
        <v>14</v>
      </c>
      <c r="N1205" s="28">
        <v>64</v>
      </c>
      <c r="O1205" s="29" t="s">
        <v>117</v>
      </c>
      <c r="P1205" s="16">
        <v>68</v>
      </c>
      <c r="Q1205" s="16">
        <v>99</v>
      </c>
      <c r="R1205" s="15" t="s">
        <v>74</v>
      </c>
      <c r="S1205" s="16">
        <v>45</v>
      </c>
      <c r="T1205" s="15" t="s">
        <v>179</v>
      </c>
      <c r="U1205">
        <f t="shared" si="18"/>
        <v>0.52359999999999995</v>
      </c>
    </row>
    <row r="1206" spans="1:21" x14ac:dyDescent="0.3">
      <c r="A1206" s="14">
        <v>42849</v>
      </c>
      <c r="B1206" s="15" t="s">
        <v>45</v>
      </c>
      <c r="C1206" s="15" t="s">
        <v>46</v>
      </c>
      <c r="D1206" s="15" t="s">
        <v>47</v>
      </c>
      <c r="E1206" s="16">
        <v>170</v>
      </c>
      <c r="F1206" s="17">
        <v>154</v>
      </c>
      <c r="G1206" s="17">
        <v>2</v>
      </c>
      <c r="H1206" s="17">
        <v>77</v>
      </c>
      <c r="I1206" s="15" t="s">
        <v>624</v>
      </c>
      <c r="J1206" s="17">
        <v>230</v>
      </c>
      <c r="K1206" s="15" t="s">
        <v>119</v>
      </c>
      <c r="L1206" s="29" t="s">
        <v>84</v>
      </c>
      <c r="M1206" s="28">
        <v>14</v>
      </c>
      <c r="N1206" s="28">
        <v>56</v>
      </c>
      <c r="O1206" s="29" t="s">
        <v>264</v>
      </c>
      <c r="P1206" s="16">
        <v>80</v>
      </c>
      <c r="Q1206" s="16">
        <v>100</v>
      </c>
      <c r="R1206" s="15" t="s">
        <v>301</v>
      </c>
      <c r="S1206" s="16">
        <v>52</v>
      </c>
      <c r="T1206" s="15" t="s">
        <v>121</v>
      </c>
      <c r="U1206">
        <f t="shared" si="18"/>
        <v>0.34906666666666669</v>
      </c>
    </row>
    <row r="1207" spans="1:21" x14ac:dyDescent="0.3">
      <c r="A1207" s="14">
        <v>42850</v>
      </c>
      <c r="B1207" s="15" t="s">
        <v>45</v>
      </c>
      <c r="C1207" s="15" t="s">
        <v>46</v>
      </c>
      <c r="D1207" s="15" t="s">
        <v>47</v>
      </c>
      <c r="E1207" s="16">
        <v>170</v>
      </c>
      <c r="F1207" s="17">
        <v>100</v>
      </c>
      <c r="G1207" s="17">
        <v>200</v>
      </c>
      <c r="H1207" s="17">
        <v>72</v>
      </c>
      <c r="I1207" s="15" t="s">
        <v>828</v>
      </c>
      <c r="J1207" s="17">
        <v>127</v>
      </c>
      <c r="K1207" s="15" t="s">
        <v>796</v>
      </c>
      <c r="L1207" s="29" t="s">
        <v>116</v>
      </c>
      <c r="M1207" s="28">
        <v>3</v>
      </c>
      <c r="N1207" s="28">
        <v>64</v>
      </c>
      <c r="O1207" s="29" t="s">
        <v>225</v>
      </c>
      <c r="P1207" s="16">
        <v>95</v>
      </c>
      <c r="Q1207" s="16">
        <v>99</v>
      </c>
      <c r="R1207" s="15" t="s">
        <v>486</v>
      </c>
      <c r="S1207" s="16">
        <v>90</v>
      </c>
      <c r="T1207" s="15" t="s">
        <v>129</v>
      </c>
      <c r="U1207">
        <f t="shared" si="18"/>
        <v>0.69813333333333338</v>
      </c>
    </row>
    <row r="1208" spans="1:21" x14ac:dyDescent="0.3">
      <c r="A1208" s="14">
        <v>42851</v>
      </c>
      <c r="B1208" s="15" t="s">
        <v>45</v>
      </c>
      <c r="C1208" s="15" t="s">
        <v>46</v>
      </c>
      <c r="D1208" s="15" t="s">
        <v>47</v>
      </c>
      <c r="E1208" s="16">
        <v>170</v>
      </c>
      <c r="F1208" s="17">
        <v>73</v>
      </c>
      <c r="G1208" s="17">
        <v>34</v>
      </c>
      <c r="H1208" s="17">
        <v>23</v>
      </c>
      <c r="I1208" s="15" t="s">
        <v>62</v>
      </c>
      <c r="J1208" s="17">
        <v>123</v>
      </c>
      <c r="K1208" s="15" t="s">
        <v>217</v>
      </c>
      <c r="L1208" s="29" t="s">
        <v>263</v>
      </c>
      <c r="M1208" s="28">
        <v>8</v>
      </c>
      <c r="N1208" s="28">
        <v>108</v>
      </c>
      <c r="O1208" s="29" t="s">
        <v>64</v>
      </c>
      <c r="P1208" s="16">
        <v>78</v>
      </c>
      <c r="Q1208" s="16">
        <v>98</v>
      </c>
      <c r="R1208" s="15" t="s">
        <v>51</v>
      </c>
      <c r="S1208" s="16">
        <v>50</v>
      </c>
      <c r="T1208" s="15" t="s">
        <v>146</v>
      </c>
      <c r="U1208">
        <f t="shared" si="18"/>
        <v>0.17453333333333335</v>
      </c>
    </row>
    <row r="1209" spans="1:21" x14ac:dyDescent="0.3">
      <c r="A1209" s="14">
        <v>42852</v>
      </c>
      <c r="B1209" s="15" t="s">
        <v>45</v>
      </c>
      <c r="C1209" s="15" t="s">
        <v>46</v>
      </c>
      <c r="D1209" s="15" t="s">
        <v>47</v>
      </c>
      <c r="E1209" s="16">
        <v>170</v>
      </c>
      <c r="F1209" s="17">
        <v>69</v>
      </c>
      <c r="G1209" s="17">
        <v>8</v>
      </c>
      <c r="H1209" s="17">
        <v>20</v>
      </c>
      <c r="I1209" s="15" t="s">
        <v>845</v>
      </c>
      <c r="J1209" s="17">
        <v>118</v>
      </c>
      <c r="K1209" s="15" t="s">
        <v>620</v>
      </c>
      <c r="L1209" s="27">
        <v>10</v>
      </c>
      <c r="M1209" s="28">
        <v>11</v>
      </c>
      <c r="N1209" s="28">
        <v>89</v>
      </c>
      <c r="O1209" s="29" t="s">
        <v>352</v>
      </c>
      <c r="P1209" s="16">
        <v>73</v>
      </c>
      <c r="Q1209" s="16">
        <v>99</v>
      </c>
      <c r="R1209" s="15" t="s">
        <v>510</v>
      </c>
      <c r="S1209" s="16">
        <v>56</v>
      </c>
      <c r="T1209" s="15" t="s">
        <v>99</v>
      </c>
      <c r="U1209">
        <f t="shared" si="18"/>
        <v>1.7453333333333334</v>
      </c>
    </row>
    <row r="1210" spans="1:21" x14ac:dyDescent="0.3">
      <c r="A1210" s="14">
        <v>42853</v>
      </c>
      <c r="B1210" s="15" t="s">
        <v>45</v>
      </c>
      <c r="C1210" s="15" t="s">
        <v>46</v>
      </c>
      <c r="D1210" s="15" t="s">
        <v>47</v>
      </c>
      <c r="E1210" s="16">
        <v>170</v>
      </c>
      <c r="F1210" s="17">
        <v>84</v>
      </c>
      <c r="G1210" s="17">
        <v>4</v>
      </c>
      <c r="H1210" s="17">
        <v>2</v>
      </c>
      <c r="I1210" s="15" t="s">
        <v>120</v>
      </c>
      <c r="J1210" s="17">
        <v>165</v>
      </c>
      <c r="K1210" s="15" t="s">
        <v>135</v>
      </c>
      <c r="L1210" s="29" t="s">
        <v>102</v>
      </c>
      <c r="M1210" s="28">
        <v>14</v>
      </c>
      <c r="N1210" s="28">
        <v>83</v>
      </c>
      <c r="O1210" s="29" t="s">
        <v>128</v>
      </c>
      <c r="P1210" s="16">
        <v>66</v>
      </c>
      <c r="Q1210" s="16">
        <v>100</v>
      </c>
      <c r="R1210" s="15" t="s">
        <v>51</v>
      </c>
      <c r="S1210" s="16">
        <v>34</v>
      </c>
      <c r="T1210" s="15" t="s">
        <v>133</v>
      </c>
      <c r="U1210">
        <f t="shared" si="18"/>
        <v>0.8726666666666667</v>
      </c>
    </row>
    <row r="1211" spans="1:21" x14ac:dyDescent="0.3">
      <c r="A1211" s="14">
        <v>42854</v>
      </c>
      <c r="B1211" s="15" t="s">
        <v>45</v>
      </c>
      <c r="C1211" s="15" t="s">
        <v>46</v>
      </c>
      <c r="D1211" s="15" t="s">
        <v>47</v>
      </c>
      <c r="E1211" s="16">
        <v>170</v>
      </c>
      <c r="F1211" s="17">
        <v>126</v>
      </c>
      <c r="G1211" s="17">
        <v>6</v>
      </c>
      <c r="H1211" s="17">
        <v>29</v>
      </c>
      <c r="I1211" s="15" t="s">
        <v>653</v>
      </c>
      <c r="J1211" s="17">
        <v>222</v>
      </c>
      <c r="K1211" s="15" t="s">
        <v>343</v>
      </c>
      <c r="L1211" s="27">
        <v>24</v>
      </c>
      <c r="M1211" s="28">
        <v>11</v>
      </c>
      <c r="N1211" s="28">
        <v>89</v>
      </c>
      <c r="O1211" s="29" t="s">
        <v>307</v>
      </c>
      <c r="P1211" s="16">
        <v>54</v>
      </c>
      <c r="Q1211" s="16">
        <v>100</v>
      </c>
      <c r="R1211" s="15" t="s">
        <v>258</v>
      </c>
      <c r="S1211" s="16">
        <v>28</v>
      </c>
      <c r="T1211" s="15" t="s">
        <v>71</v>
      </c>
      <c r="U1211">
        <f t="shared" si="18"/>
        <v>4.1887999999999996</v>
      </c>
    </row>
    <row r="1212" spans="1:21" x14ac:dyDescent="0.3">
      <c r="A1212" s="14">
        <v>42855</v>
      </c>
      <c r="B1212" s="15" t="s">
        <v>45</v>
      </c>
      <c r="C1212" s="15" t="s">
        <v>46</v>
      </c>
      <c r="D1212" s="15" t="s">
        <v>47</v>
      </c>
      <c r="E1212" s="16">
        <v>170</v>
      </c>
      <c r="F1212" s="17">
        <v>104</v>
      </c>
      <c r="G1212" s="17">
        <v>24</v>
      </c>
      <c r="H1212" s="17">
        <v>61</v>
      </c>
      <c r="I1212" s="15" t="s">
        <v>893</v>
      </c>
      <c r="J1212" s="17">
        <v>146</v>
      </c>
      <c r="K1212" s="15" t="s">
        <v>122</v>
      </c>
      <c r="L1212" s="27">
        <v>30</v>
      </c>
      <c r="M1212" s="28">
        <v>31</v>
      </c>
      <c r="N1212" s="28">
        <v>189</v>
      </c>
      <c r="O1212" s="29" t="s">
        <v>271</v>
      </c>
      <c r="P1212" s="16">
        <v>65</v>
      </c>
      <c r="Q1212" s="16">
        <v>91</v>
      </c>
      <c r="R1212" s="15" t="s">
        <v>370</v>
      </c>
      <c r="S1212" s="16">
        <v>37</v>
      </c>
      <c r="T1212" s="15" t="s">
        <v>277</v>
      </c>
      <c r="U1212">
        <f t="shared" si="18"/>
        <v>5.2360000000000007</v>
      </c>
    </row>
    <row r="1213" spans="1:21" x14ac:dyDescent="0.3">
      <c r="A1213" s="14">
        <v>42856</v>
      </c>
      <c r="B1213" s="15" t="s">
        <v>45</v>
      </c>
      <c r="C1213" s="15" t="s">
        <v>46</v>
      </c>
      <c r="D1213" s="15" t="s">
        <v>47</v>
      </c>
      <c r="E1213" s="16">
        <v>170</v>
      </c>
      <c r="F1213" s="17">
        <v>118</v>
      </c>
      <c r="G1213" s="17">
        <v>0</v>
      </c>
      <c r="H1213" s="17">
        <v>46</v>
      </c>
      <c r="I1213" s="15" t="s">
        <v>452</v>
      </c>
      <c r="J1213" s="17">
        <v>191</v>
      </c>
      <c r="K1213" s="15" t="s">
        <v>154</v>
      </c>
      <c r="L1213" s="29" t="s">
        <v>116</v>
      </c>
      <c r="M1213" s="28">
        <v>11</v>
      </c>
      <c r="N1213" s="28">
        <v>67</v>
      </c>
      <c r="O1213" s="29" t="s">
        <v>128</v>
      </c>
      <c r="P1213" s="16">
        <v>60</v>
      </c>
      <c r="Q1213" s="16">
        <v>96</v>
      </c>
      <c r="R1213" s="15" t="s">
        <v>100</v>
      </c>
      <c r="S1213" s="16">
        <v>34</v>
      </c>
      <c r="T1213" s="15" t="s">
        <v>352</v>
      </c>
      <c r="U1213">
        <f t="shared" si="18"/>
        <v>0.69813333333333338</v>
      </c>
    </row>
    <row r="1214" spans="1:21" x14ac:dyDescent="0.3">
      <c r="A1214" s="14">
        <v>42857</v>
      </c>
      <c r="B1214" s="15" t="s">
        <v>45</v>
      </c>
      <c r="C1214" s="15" t="s">
        <v>46</v>
      </c>
      <c r="D1214" s="15" t="s">
        <v>47</v>
      </c>
      <c r="E1214" s="16">
        <v>170</v>
      </c>
      <c r="F1214" s="17">
        <v>154</v>
      </c>
      <c r="G1214" s="17">
        <v>0</v>
      </c>
      <c r="H1214" s="17">
        <v>104</v>
      </c>
      <c r="I1214" s="15" t="s">
        <v>51</v>
      </c>
      <c r="J1214" s="17">
        <v>203</v>
      </c>
      <c r="K1214" s="15" t="s">
        <v>472</v>
      </c>
      <c r="L1214" s="29" t="s">
        <v>116</v>
      </c>
      <c r="M1214" s="28">
        <v>11</v>
      </c>
      <c r="N1214" s="28">
        <v>67</v>
      </c>
      <c r="O1214" s="29" t="s">
        <v>91</v>
      </c>
      <c r="P1214" s="16">
        <v>74</v>
      </c>
      <c r="Q1214" s="16">
        <v>98</v>
      </c>
      <c r="R1214" s="15" t="s">
        <v>51</v>
      </c>
      <c r="S1214" s="16">
        <v>55</v>
      </c>
      <c r="T1214" s="15" t="s">
        <v>133</v>
      </c>
      <c r="U1214">
        <f t="shared" si="18"/>
        <v>0.69813333333333338</v>
      </c>
    </row>
    <row r="1215" spans="1:21" x14ac:dyDescent="0.3">
      <c r="A1215" s="14">
        <v>42858</v>
      </c>
      <c r="B1215" s="15" t="s">
        <v>45</v>
      </c>
      <c r="C1215" s="15" t="s">
        <v>46</v>
      </c>
      <c r="D1215" s="15" t="s">
        <v>47</v>
      </c>
      <c r="E1215" s="16">
        <v>170</v>
      </c>
      <c r="F1215" s="17">
        <v>161</v>
      </c>
      <c r="G1215" s="17">
        <v>0</v>
      </c>
      <c r="H1215" s="17">
        <v>105</v>
      </c>
      <c r="I1215" s="15" t="s">
        <v>652</v>
      </c>
      <c r="J1215" s="17">
        <v>217</v>
      </c>
      <c r="K1215" s="15" t="s">
        <v>297</v>
      </c>
      <c r="L1215" s="29" t="s">
        <v>84</v>
      </c>
      <c r="M1215" s="28">
        <v>17</v>
      </c>
      <c r="N1215" s="28">
        <v>61</v>
      </c>
      <c r="O1215" s="29" t="s">
        <v>94</v>
      </c>
      <c r="P1215" s="16">
        <v>75</v>
      </c>
      <c r="Q1215" s="16">
        <v>97</v>
      </c>
      <c r="R1215" s="15" t="s">
        <v>51</v>
      </c>
      <c r="S1215" s="16">
        <v>62</v>
      </c>
      <c r="T1215" s="15" t="s">
        <v>51</v>
      </c>
      <c r="U1215">
        <f t="shared" si="18"/>
        <v>0.34906666666666669</v>
      </c>
    </row>
    <row r="1216" spans="1:21" x14ac:dyDescent="0.3">
      <c r="A1216" s="14">
        <v>42859</v>
      </c>
      <c r="B1216" s="15" t="s">
        <v>45</v>
      </c>
      <c r="C1216" s="15" t="s">
        <v>46</v>
      </c>
      <c r="D1216" s="15" t="s">
        <v>47</v>
      </c>
      <c r="E1216" s="16">
        <v>170</v>
      </c>
      <c r="F1216" s="17">
        <v>166</v>
      </c>
      <c r="G1216" s="17">
        <v>0</v>
      </c>
      <c r="H1216" s="17">
        <v>124</v>
      </c>
      <c r="I1216" s="15" t="s">
        <v>51</v>
      </c>
      <c r="J1216" s="17">
        <v>208</v>
      </c>
      <c r="K1216" s="15" t="s">
        <v>357</v>
      </c>
      <c r="L1216" s="29" t="s">
        <v>263</v>
      </c>
      <c r="M1216" s="28">
        <v>11</v>
      </c>
      <c r="N1216" s="28">
        <v>44</v>
      </c>
      <c r="O1216" s="29" t="s">
        <v>50</v>
      </c>
      <c r="P1216" s="16">
        <v>79</v>
      </c>
      <c r="Q1216" s="16">
        <v>97</v>
      </c>
      <c r="R1216" s="15" t="s">
        <v>108</v>
      </c>
      <c r="S1216" s="16">
        <v>67</v>
      </c>
      <c r="T1216" s="15" t="s">
        <v>61</v>
      </c>
      <c r="U1216">
        <f t="shared" si="18"/>
        <v>0.17453333333333335</v>
      </c>
    </row>
    <row r="1217" spans="1:21" x14ac:dyDescent="0.3">
      <c r="A1217" s="14">
        <v>42860</v>
      </c>
      <c r="B1217" s="15" t="s">
        <v>45</v>
      </c>
      <c r="C1217" s="15" t="s">
        <v>46</v>
      </c>
      <c r="D1217" s="15" t="s">
        <v>47</v>
      </c>
      <c r="E1217" s="16">
        <v>170</v>
      </c>
      <c r="F1217" s="17">
        <v>168</v>
      </c>
      <c r="G1217" s="17">
        <v>46</v>
      </c>
      <c r="H1217" s="17">
        <v>98</v>
      </c>
      <c r="I1217" s="15" t="s">
        <v>501</v>
      </c>
      <c r="J1217" s="17">
        <v>237</v>
      </c>
      <c r="K1217" s="15" t="s">
        <v>894</v>
      </c>
      <c r="L1217" s="27">
        <v>32</v>
      </c>
      <c r="M1217" s="28">
        <v>17</v>
      </c>
      <c r="N1217" s="28">
        <v>106</v>
      </c>
      <c r="O1217" s="29" t="s">
        <v>50</v>
      </c>
      <c r="P1217" s="16">
        <v>79</v>
      </c>
      <c r="Q1217" s="16">
        <v>100</v>
      </c>
      <c r="R1217" s="15" t="s">
        <v>51</v>
      </c>
      <c r="S1217" s="16">
        <v>42</v>
      </c>
      <c r="T1217" s="15" t="s">
        <v>475</v>
      </c>
      <c r="U1217">
        <f t="shared" si="18"/>
        <v>5.5850666666666671</v>
      </c>
    </row>
    <row r="1218" spans="1:21" x14ac:dyDescent="0.3">
      <c r="A1218" s="14">
        <v>42861</v>
      </c>
      <c r="B1218" s="15" t="s">
        <v>45</v>
      </c>
      <c r="C1218" s="15" t="s">
        <v>46</v>
      </c>
      <c r="D1218" s="15" t="s">
        <v>47</v>
      </c>
      <c r="E1218" s="16">
        <v>170</v>
      </c>
      <c r="F1218" s="17">
        <v>138</v>
      </c>
      <c r="G1218" s="17">
        <v>0</v>
      </c>
      <c r="H1218" s="17">
        <v>66</v>
      </c>
      <c r="I1218" s="15" t="s">
        <v>123</v>
      </c>
      <c r="J1218" s="17">
        <v>211</v>
      </c>
      <c r="K1218" s="15" t="s">
        <v>512</v>
      </c>
      <c r="L1218" s="29" t="s">
        <v>84</v>
      </c>
      <c r="M1218" s="28">
        <v>14</v>
      </c>
      <c r="N1218" s="28">
        <v>72</v>
      </c>
      <c r="O1218" s="29" t="s">
        <v>94</v>
      </c>
      <c r="P1218" s="16">
        <v>72</v>
      </c>
      <c r="Q1218" s="16">
        <v>100</v>
      </c>
      <c r="R1218" s="15" t="s">
        <v>51</v>
      </c>
      <c r="S1218" s="16">
        <v>42</v>
      </c>
      <c r="T1218" s="15" t="s">
        <v>133</v>
      </c>
      <c r="U1218">
        <f t="shared" si="18"/>
        <v>0.34906666666666669</v>
      </c>
    </row>
    <row r="1219" spans="1:21" x14ac:dyDescent="0.3">
      <c r="A1219" s="14">
        <v>42862</v>
      </c>
      <c r="B1219" s="15" t="s">
        <v>45</v>
      </c>
      <c r="C1219" s="15" t="s">
        <v>46</v>
      </c>
      <c r="D1219" s="15" t="s">
        <v>47</v>
      </c>
      <c r="E1219" s="16">
        <v>170</v>
      </c>
      <c r="F1219" s="17">
        <v>164</v>
      </c>
      <c r="G1219" s="17">
        <v>0</v>
      </c>
      <c r="H1219" s="17">
        <v>85</v>
      </c>
      <c r="I1219" s="15" t="s">
        <v>895</v>
      </c>
      <c r="J1219" s="17">
        <v>244</v>
      </c>
      <c r="K1219" s="15" t="s">
        <v>136</v>
      </c>
      <c r="L1219" s="27">
        <v>36</v>
      </c>
      <c r="M1219" s="28">
        <v>17</v>
      </c>
      <c r="N1219" s="28">
        <v>75</v>
      </c>
      <c r="O1219" s="29" t="s">
        <v>91</v>
      </c>
      <c r="P1219" s="16">
        <v>62</v>
      </c>
      <c r="Q1219" s="16">
        <v>99</v>
      </c>
      <c r="R1219" s="15" t="s">
        <v>51</v>
      </c>
      <c r="S1219" s="16">
        <v>44</v>
      </c>
      <c r="T1219" s="15" t="s">
        <v>182</v>
      </c>
      <c r="U1219">
        <f t="shared" si="18"/>
        <v>6.2831999999999999</v>
      </c>
    </row>
    <row r="1220" spans="1:21" x14ac:dyDescent="0.3">
      <c r="A1220" s="14">
        <v>42863</v>
      </c>
      <c r="B1220" s="15" t="s">
        <v>45</v>
      </c>
      <c r="C1220" s="15" t="s">
        <v>46</v>
      </c>
      <c r="D1220" s="15" t="s">
        <v>47</v>
      </c>
      <c r="E1220" s="16">
        <v>170</v>
      </c>
      <c r="F1220" s="17">
        <v>164</v>
      </c>
      <c r="G1220" s="17">
        <v>0</v>
      </c>
      <c r="H1220" s="17">
        <v>98</v>
      </c>
      <c r="I1220" s="15" t="s">
        <v>687</v>
      </c>
      <c r="J1220" s="17">
        <v>229</v>
      </c>
      <c r="K1220" s="15" t="s">
        <v>447</v>
      </c>
      <c r="L1220" s="29" t="s">
        <v>116</v>
      </c>
      <c r="M1220" s="28">
        <v>14</v>
      </c>
      <c r="N1220" s="28">
        <v>72</v>
      </c>
      <c r="O1220" s="29" t="s">
        <v>94</v>
      </c>
      <c r="P1220" s="16">
        <v>73</v>
      </c>
      <c r="Q1220" s="16">
        <v>99</v>
      </c>
      <c r="R1220" s="15" t="s">
        <v>258</v>
      </c>
      <c r="S1220" s="16">
        <v>56</v>
      </c>
      <c r="T1220" s="15" t="s">
        <v>129</v>
      </c>
      <c r="U1220">
        <f t="shared" ref="U1220:U1283" si="19">L1220*$V$3/$V$5*$V$4</f>
        <v>0.69813333333333338</v>
      </c>
    </row>
    <row r="1221" spans="1:21" x14ac:dyDescent="0.3">
      <c r="A1221" s="14">
        <v>42864</v>
      </c>
      <c r="B1221" s="15" t="s">
        <v>45</v>
      </c>
      <c r="C1221" s="15" t="s">
        <v>46</v>
      </c>
      <c r="D1221" s="15" t="s">
        <v>47</v>
      </c>
      <c r="E1221" s="16">
        <v>170</v>
      </c>
      <c r="F1221" s="17">
        <v>156</v>
      </c>
      <c r="G1221" s="17">
        <v>18</v>
      </c>
      <c r="H1221" s="17">
        <v>112</v>
      </c>
      <c r="I1221" s="15" t="s">
        <v>676</v>
      </c>
      <c r="J1221" s="17">
        <v>199</v>
      </c>
      <c r="K1221" s="15" t="s">
        <v>291</v>
      </c>
      <c r="L1221" s="29" t="s">
        <v>263</v>
      </c>
      <c r="M1221" s="28">
        <v>14</v>
      </c>
      <c r="N1221" s="28">
        <v>58</v>
      </c>
      <c r="O1221" s="29" t="s">
        <v>260</v>
      </c>
      <c r="P1221" s="16">
        <v>77</v>
      </c>
      <c r="Q1221" s="16">
        <v>98</v>
      </c>
      <c r="R1221" s="15" t="s">
        <v>108</v>
      </c>
      <c r="S1221" s="16">
        <v>64</v>
      </c>
      <c r="T1221" s="15" t="s">
        <v>215</v>
      </c>
      <c r="U1221">
        <f t="shared" si="19"/>
        <v>0.17453333333333335</v>
      </c>
    </row>
    <row r="1222" spans="1:21" x14ac:dyDescent="0.3">
      <c r="A1222" s="14">
        <v>42865</v>
      </c>
      <c r="B1222" s="15" t="s">
        <v>45</v>
      </c>
      <c r="C1222" s="15" t="s">
        <v>46</v>
      </c>
      <c r="D1222" s="15" t="s">
        <v>47</v>
      </c>
      <c r="E1222" s="16">
        <v>170</v>
      </c>
      <c r="F1222" s="17">
        <v>172</v>
      </c>
      <c r="G1222" s="17">
        <v>42</v>
      </c>
      <c r="H1222" s="17">
        <v>130</v>
      </c>
      <c r="I1222" s="15" t="s">
        <v>196</v>
      </c>
      <c r="J1222" s="17">
        <v>215</v>
      </c>
      <c r="K1222" s="15" t="s">
        <v>896</v>
      </c>
      <c r="L1222" s="27">
        <v>24</v>
      </c>
      <c r="M1222" s="28">
        <v>14</v>
      </c>
      <c r="N1222" s="28">
        <v>67</v>
      </c>
      <c r="O1222" s="29" t="s">
        <v>249</v>
      </c>
      <c r="P1222" s="16">
        <v>84</v>
      </c>
      <c r="Q1222" s="16">
        <v>99</v>
      </c>
      <c r="R1222" s="15" t="s">
        <v>51</v>
      </c>
      <c r="S1222" s="16">
        <v>57</v>
      </c>
      <c r="T1222" s="15" t="s">
        <v>133</v>
      </c>
      <c r="U1222">
        <f t="shared" si="19"/>
        <v>4.1887999999999996</v>
      </c>
    </row>
    <row r="1223" spans="1:21" x14ac:dyDescent="0.3">
      <c r="A1223" s="14">
        <v>42866</v>
      </c>
      <c r="B1223" s="15" t="s">
        <v>45</v>
      </c>
      <c r="C1223" s="15" t="s">
        <v>46</v>
      </c>
      <c r="D1223" s="15" t="s">
        <v>47</v>
      </c>
      <c r="E1223" s="16">
        <v>170</v>
      </c>
      <c r="F1223" s="17">
        <v>168</v>
      </c>
      <c r="G1223" s="17">
        <v>0</v>
      </c>
      <c r="H1223" s="17">
        <v>124</v>
      </c>
      <c r="I1223" s="15" t="s">
        <v>199</v>
      </c>
      <c r="J1223" s="17">
        <v>211</v>
      </c>
      <c r="K1223" s="15" t="s">
        <v>525</v>
      </c>
      <c r="L1223" s="27">
        <v>24</v>
      </c>
      <c r="M1223" s="28">
        <v>17</v>
      </c>
      <c r="N1223" s="28">
        <v>78</v>
      </c>
      <c r="O1223" s="29" t="s">
        <v>65</v>
      </c>
      <c r="P1223" s="16">
        <v>58</v>
      </c>
      <c r="Q1223" s="16">
        <v>96</v>
      </c>
      <c r="R1223" s="15" t="s">
        <v>249</v>
      </c>
      <c r="S1223" s="16">
        <v>42</v>
      </c>
      <c r="T1223" s="15" t="s">
        <v>206</v>
      </c>
      <c r="U1223">
        <f t="shared" si="19"/>
        <v>4.1887999999999996</v>
      </c>
    </row>
    <row r="1224" spans="1:21" x14ac:dyDescent="0.3">
      <c r="A1224" s="14">
        <v>42867</v>
      </c>
      <c r="B1224" s="15" t="s">
        <v>45</v>
      </c>
      <c r="C1224" s="15" t="s">
        <v>46</v>
      </c>
      <c r="D1224" s="15" t="s">
        <v>47</v>
      </c>
      <c r="E1224" s="16">
        <v>170</v>
      </c>
      <c r="F1224" s="17">
        <v>164</v>
      </c>
      <c r="G1224" s="17">
        <v>100</v>
      </c>
      <c r="H1224" s="17">
        <v>121</v>
      </c>
      <c r="I1224" s="15" t="s">
        <v>822</v>
      </c>
      <c r="J1224" s="17">
        <v>208</v>
      </c>
      <c r="K1224" s="15" t="s">
        <v>121</v>
      </c>
      <c r="L1224" s="29" t="s">
        <v>84</v>
      </c>
      <c r="M1224" s="28">
        <v>11</v>
      </c>
      <c r="N1224" s="28">
        <v>69</v>
      </c>
      <c r="O1224" s="29" t="s">
        <v>146</v>
      </c>
      <c r="P1224" s="16">
        <v>85</v>
      </c>
      <c r="Q1224" s="16">
        <v>99</v>
      </c>
      <c r="R1224" s="15" t="s">
        <v>312</v>
      </c>
      <c r="S1224" s="16">
        <v>62</v>
      </c>
      <c r="T1224" s="15" t="s">
        <v>121</v>
      </c>
      <c r="U1224">
        <f t="shared" si="19"/>
        <v>0.34906666666666669</v>
      </c>
    </row>
    <row r="1225" spans="1:21" x14ac:dyDescent="0.3">
      <c r="A1225" s="14">
        <v>42868</v>
      </c>
      <c r="B1225" s="15" t="s">
        <v>45</v>
      </c>
      <c r="C1225" s="15" t="s">
        <v>46</v>
      </c>
      <c r="D1225" s="15" t="s">
        <v>47</v>
      </c>
      <c r="E1225" s="16">
        <v>170</v>
      </c>
      <c r="F1225" s="17">
        <v>158</v>
      </c>
      <c r="G1225" s="17">
        <v>10</v>
      </c>
      <c r="H1225" s="17">
        <v>105</v>
      </c>
      <c r="I1225" s="15" t="s">
        <v>662</v>
      </c>
      <c r="J1225" s="17">
        <v>210</v>
      </c>
      <c r="K1225" s="15" t="s">
        <v>796</v>
      </c>
      <c r="L1225" s="29" t="s">
        <v>116</v>
      </c>
      <c r="M1225" s="28">
        <v>8</v>
      </c>
      <c r="N1225" s="28">
        <v>53</v>
      </c>
      <c r="O1225" s="29" t="s">
        <v>352</v>
      </c>
      <c r="P1225" s="16">
        <v>77</v>
      </c>
      <c r="Q1225" s="16">
        <v>100</v>
      </c>
      <c r="R1225" s="15" t="s">
        <v>434</v>
      </c>
      <c r="S1225" s="16">
        <v>41</v>
      </c>
      <c r="T1225" s="15" t="s">
        <v>352</v>
      </c>
      <c r="U1225">
        <f t="shared" si="19"/>
        <v>0.69813333333333338</v>
      </c>
    </row>
    <row r="1226" spans="1:21" x14ac:dyDescent="0.3">
      <c r="A1226" s="14">
        <v>42869</v>
      </c>
      <c r="B1226" s="15" t="s">
        <v>45</v>
      </c>
      <c r="C1226" s="15" t="s">
        <v>46</v>
      </c>
      <c r="D1226" s="15" t="s">
        <v>47</v>
      </c>
      <c r="E1226" s="16">
        <v>170</v>
      </c>
      <c r="F1226" s="17">
        <v>180</v>
      </c>
      <c r="G1226" s="17">
        <v>0</v>
      </c>
      <c r="H1226" s="17">
        <v>109</v>
      </c>
      <c r="I1226" s="15" t="s">
        <v>875</v>
      </c>
      <c r="J1226" s="17">
        <v>250</v>
      </c>
      <c r="K1226" s="15" t="s">
        <v>466</v>
      </c>
      <c r="L1226" s="29" t="s">
        <v>116</v>
      </c>
      <c r="M1226" s="28">
        <v>17</v>
      </c>
      <c r="N1226" s="28">
        <v>72</v>
      </c>
      <c r="O1226" s="29" t="s">
        <v>206</v>
      </c>
      <c r="P1226" s="16">
        <v>65</v>
      </c>
      <c r="Q1226" s="16">
        <v>100</v>
      </c>
      <c r="R1226" s="15" t="s">
        <v>51</v>
      </c>
      <c r="S1226" s="16">
        <v>34</v>
      </c>
      <c r="T1226" s="15" t="s">
        <v>117</v>
      </c>
      <c r="U1226">
        <f t="shared" si="19"/>
        <v>0.69813333333333338</v>
      </c>
    </row>
    <row r="1227" spans="1:21" x14ac:dyDescent="0.3">
      <c r="A1227" s="14">
        <v>42870</v>
      </c>
      <c r="B1227" s="15" t="s">
        <v>45</v>
      </c>
      <c r="C1227" s="15" t="s">
        <v>46</v>
      </c>
      <c r="D1227" s="15" t="s">
        <v>47</v>
      </c>
      <c r="E1227" s="16">
        <v>170</v>
      </c>
      <c r="F1227" s="17">
        <v>190</v>
      </c>
      <c r="G1227" s="17">
        <v>30</v>
      </c>
      <c r="H1227" s="17">
        <v>113</v>
      </c>
      <c r="I1227" s="15" t="s">
        <v>51</v>
      </c>
      <c r="J1227" s="17">
        <v>266</v>
      </c>
      <c r="K1227" s="15" t="s">
        <v>488</v>
      </c>
      <c r="L1227" s="29" t="s">
        <v>218</v>
      </c>
      <c r="M1227" s="28">
        <v>11</v>
      </c>
      <c r="N1227" s="28">
        <v>67</v>
      </c>
      <c r="O1227" s="29" t="s">
        <v>433</v>
      </c>
      <c r="P1227" s="16">
        <v>68</v>
      </c>
      <c r="Q1227" s="16">
        <v>99</v>
      </c>
      <c r="R1227" s="15" t="s">
        <v>166</v>
      </c>
      <c r="S1227" s="16">
        <v>50</v>
      </c>
      <c r="T1227" s="15" t="s">
        <v>94</v>
      </c>
      <c r="U1227">
        <f t="shared" si="19"/>
        <v>0.52359999999999995</v>
      </c>
    </row>
    <row r="1228" spans="1:21" x14ac:dyDescent="0.3">
      <c r="A1228" s="14">
        <v>42871</v>
      </c>
      <c r="B1228" s="15" t="s">
        <v>45</v>
      </c>
      <c r="C1228" s="15" t="s">
        <v>46</v>
      </c>
      <c r="D1228" s="15" t="s">
        <v>47</v>
      </c>
      <c r="E1228" s="16">
        <v>170</v>
      </c>
      <c r="F1228" s="17">
        <v>210</v>
      </c>
      <c r="G1228" s="17">
        <v>60</v>
      </c>
      <c r="H1228" s="17">
        <v>152</v>
      </c>
      <c r="I1228" s="15" t="s">
        <v>221</v>
      </c>
      <c r="J1228" s="17">
        <v>267</v>
      </c>
      <c r="K1228" s="15" t="s">
        <v>264</v>
      </c>
      <c r="L1228" s="29" t="s">
        <v>218</v>
      </c>
      <c r="M1228" s="28">
        <v>11</v>
      </c>
      <c r="N1228" s="28">
        <v>72</v>
      </c>
      <c r="O1228" s="29" t="s">
        <v>129</v>
      </c>
      <c r="P1228" s="16">
        <v>83</v>
      </c>
      <c r="Q1228" s="16">
        <v>100</v>
      </c>
      <c r="R1228" s="15" t="s">
        <v>51</v>
      </c>
      <c r="S1228" s="16">
        <v>52</v>
      </c>
      <c r="T1228" s="15" t="s">
        <v>277</v>
      </c>
      <c r="U1228">
        <f t="shared" si="19"/>
        <v>0.52359999999999995</v>
      </c>
    </row>
    <row r="1229" spans="1:21" x14ac:dyDescent="0.3">
      <c r="A1229" s="14">
        <v>42872</v>
      </c>
      <c r="B1229" s="15" t="s">
        <v>45</v>
      </c>
      <c r="C1229" s="15" t="s">
        <v>46</v>
      </c>
      <c r="D1229" s="15" t="s">
        <v>47</v>
      </c>
      <c r="E1229" s="16">
        <v>170</v>
      </c>
      <c r="F1229" s="17">
        <v>157</v>
      </c>
      <c r="G1229" s="17">
        <v>226</v>
      </c>
      <c r="H1229" s="17">
        <v>121</v>
      </c>
      <c r="I1229" s="15" t="s">
        <v>399</v>
      </c>
      <c r="J1229" s="17">
        <v>193</v>
      </c>
      <c r="K1229" s="15" t="s">
        <v>696</v>
      </c>
      <c r="L1229" s="29" t="s">
        <v>84</v>
      </c>
      <c r="M1229" s="28">
        <v>0</v>
      </c>
      <c r="N1229" s="28">
        <v>67</v>
      </c>
      <c r="O1229" s="29" t="s">
        <v>64</v>
      </c>
      <c r="P1229" s="16">
        <v>94</v>
      </c>
      <c r="Q1229" s="16">
        <v>100</v>
      </c>
      <c r="R1229" s="15" t="s">
        <v>51</v>
      </c>
      <c r="S1229" s="16">
        <v>83</v>
      </c>
      <c r="T1229" s="15" t="s">
        <v>94</v>
      </c>
      <c r="U1229">
        <f t="shared" si="19"/>
        <v>0.34906666666666669</v>
      </c>
    </row>
    <row r="1230" spans="1:21" x14ac:dyDescent="0.3">
      <c r="A1230" s="14">
        <v>42873</v>
      </c>
      <c r="B1230" s="15" t="s">
        <v>45</v>
      </c>
      <c r="C1230" s="15" t="s">
        <v>46</v>
      </c>
      <c r="D1230" s="15" t="s">
        <v>47</v>
      </c>
      <c r="E1230" s="16">
        <v>170</v>
      </c>
      <c r="F1230" s="17">
        <v>114</v>
      </c>
      <c r="G1230" s="17">
        <v>42</v>
      </c>
      <c r="H1230" s="17">
        <v>81</v>
      </c>
      <c r="I1230" s="15" t="s">
        <v>581</v>
      </c>
      <c r="J1230" s="17">
        <v>148</v>
      </c>
      <c r="K1230" s="15" t="s">
        <v>299</v>
      </c>
      <c r="L1230" s="27">
        <v>25</v>
      </c>
      <c r="M1230" s="28">
        <v>8</v>
      </c>
      <c r="N1230" s="28">
        <v>64</v>
      </c>
      <c r="O1230" s="29" t="s">
        <v>171</v>
      </c>
      <c r="P1230" s="16">
        <v>87</v>
      </c>
      <c r="Q1230" s="16">
        <v>99</v>
      </c>
      <c r="R1230" s="15" t="s">
        <v>51</v>
      </c>
      <c r="S1230" s="16">
        <v>64</v>
      </c>
      <c r="T1230" s="15" t="s">
        <v>352</v>
      </c>
      <c r="U1230">
        <f t="shared" si="19"/>
        <v>4.3633333333333333</v>
      </c>
    </row>
    <row r="1231" spans="1:21" x14ac:dyDescent="0.3">
      <c r="A1231" s="14">
        <v>42874</v>
      </c>
      <c r="B1231" s="15" t="s">
        <v>45</v>
      </c>
      <c r="C1231" s="15" t="s">
        <v>46</v>
      </c>
      <c r="D1231" s="15" t="s">
        <v>47</v>
      </c>
      <c r="E1231" s="16">
        <v>170</v>
      </c>
      <c r="F1231" s="17">
        <v>134</v>
      </c>
      <c r="G1231" s="17">
        <v>0</v>
      </c>
      <c r="H1231" s="17">
        <v>79</v>
      </c>
      <c r="I1231" s="15" t="s">
        <v>890</v>
      </c>
      <c r="J1231" s="17">
        <v>188</v>
      </c>
      <c r="K1231" s="15" t="s">
        <v>213</v>
      </c>
      <c r="L1231" s="27">
        <v>29</v>
      </c>
      <c r="M1231" s="28">
        <v>17</v>
      </c>
      <c r="N1231" s="28">
        <v>75</v>
      </c>
      <c r="O1231" s="29" t="s">
        <v>158</v>
      </c>
      <c r="P1231" s="16">
        <v>65</v>
      </c>
      <c r="Q1231" s="16">
        <v>100</v>
      </c>
      <c r="R1231" s="15" t="s">
        <v>543</v>
      </c>
      <c r="S1231" s="16">
        <v>45</v>
      </c>
      <c r="T1231" s="15" t="s">
        <v>169</v>
      </c>
      <c r="U1231">
        <f t="shared" si="19"/>
        <v>5.0614666666666661</v>
      </c>
    </row>
    <row r="1232" spans="1:21" x14ac:dyDescent="0.3">
      <c r="A1232" s="14">
        <v>42875</v>
      </c>
      <c r="B1232" s="15" t="s">
        <v>45</v>
      </c>
      <c r="C1232" s="15" t="s">
        <v>46</v>
      </c>
      <c r="D1232" s="15" t="s">
        <v>47</v>
      </c>
      <c r="E1232" s="16">
        <v>170</v>
      </c>
      <c r="F1232" s="17">
        <v>148</v>
      </c>
      <c r="G1232" s="17">
        <v>0</v>
      </c>
      <c r="H1232" s="17">
        <v>93</v>
      </c>
      <c r="I1232" s="15" t="s">
        <v>523</v>
      </c>
      <c r="J1232" s="17">
        <v>202</v>
      </c>
      <c r="K1232" s="15" t="s">
        <v>133</v>
      </c>
      <c r="L1232" s="27" t="s">
        <v>1194</v>
      </c>
      <c r="M1232" s="28">
        <v>17</v>
      </c>
      <c r="N1232" s="28">
        <v>67</v>
      </c>
      <c r="O1232" s="29" t="s">
        <v>121</v>
      </c>
      <c r="P1232" s="16">
        <v>70</v>
      </c>
      <c r="Q1232" s="16">
        <v>98</v>
      </c>
      <c r="R1232" s="15" t="s">
        <v>159</v>
      </c>
      <c r="S1232" s="16">
        <v>55</v>
      </c>
      <c r="T1232" s="15" t="s">
        <v>169</v>
      </c>
      <c r="U1232" t="e">
        <f t="shared" si="19"/>
        <v>#VALUE!</v>
      </c>
    </row>
    <row r="1233" spans="1:21" x14ac:dyDescent="0.3">
      <c r="A1233" s="14">
        <v>42876</v>
      </c>
      <c r="B1233" s="15" t="s">
        <v>45</v>
      </c>
      <c r="C1233" s="15" t="s">
        <v>46</v>
      </c>
      <c r="D1233" s="15" t="s">
        <v>47</v>
      </c>
      <c r="E1233" s="16">
        <v>170</v>
      </c>
      <c r="F1233" s="17">
        <v>206</v>
      </c>
      <c r="G1233" s="17">
        <v>16</v>
      </c>
      <c r="H1233" s="17">
        <v>101</v>
      </c>
      <c r="I1233" s="15" t="s">
        <v>305</v>
      </c>
      <c r="J1233" s="17">
        <v>311</v>
      </c>
      <c r="K1233" s="15" t="s">
        <v>873</v>
      </c>
      <c r="L1233" s="27">
        <v>26</v>
      </c>
      <c r="M1233" s="28">
        <v>8</v>
      </c>
      <c r="N1233" s="28">
        <v>47</v>
      </c>
      <c r="O1233" s="29" t="s">
        <v>81</v>
      </c>
      <c r="P1233" s="16">
        <v>70</v>
      </c>
      <c r="Q1233" s="16">
        <v>99</v>
      </c>
      <c r="R1233" s="15" t="s">
        <v>51</v>
      </c>
      <c r="S1233" s="16">
        <v>36</v>
      </c>
      <c r="T1233" s="15" t="s">
        <v>128</v>
      </c>
      <c r="U1233">
        <f t="shared" si="19"/>
        <v>4.5378666666666669</v>
      </c>
    </row>
    <row r="1234" spans="1:21" x14ac:dyDescent="0.3">
      <c r="A1234" s="14">
        <v>42877</v>
      </c>
      <c r="B1234" s="15" t="s">
        <v>45</v>
      </c>
      <c r="C1234" s="15" t="s">
        <v>46</v>
      </c>
      <c r="D1234" s="15" t="s">
        <v>47</v>
      </c>
      <c r="E1234" s="16">
        <v>170</v>
      </c>
      <c r="F1234" s="17">
        <v>176</v>
      </c>
      <c r="G1234" s="17">
        <v>0</v>
      </c>
      <c r="H1234" s="17">
        <v>128</v>
      </c>
      <c r="I1234" s="15" t="s">
        <v>897</v>
      </c>
      <c r="J1234" s="17">
        <v>223</v>
      </c>
      <c r="K1234" s="15" t="s">
        <v>354</v>
      </c>
      <c r="L1234" s="27">
        <v>35</v>
      </c>
      <c r="M1234" s="28">
        <v>17</v>
      </c>
      <c r="N1234" s="28">
        <v>64</v>
      </c>
      <c r="O1234" s="29" t="s">
        <v>98</v>
      </c>
      <c r="P1234" s="16">
        <v>76</v>
      </c>
      <c r="Q1234" s="16">
        <v>100</v>
      </c>
      <c r="R1234" s="15" t="s">
        <v>111</v>
      </c>
      <c r="S1234" s="16">
        <v>44</v>
      </c>
      <c r="T1234" s="15" t="s">
        <v>50</v>
      </c>
      <c r="U1234">
        <f t="shared" si="19"/>
        <v>6.1086666666666662</v>
      </c>
    </row>
    <row r="1235" spans="1:21" x14ac:dyDescent="0.3">
      <c r="A1235" s="14">
        <v>42878</v>
      </c>
      <c r="B1235" s="15" t="s">
        <v>45</v>
      </c>
      <c r="C1235" s="15" t="s">
        <v>46</v>
      </c>
      <c r="D1235" s="15" t="s">
        <v>47</v>
      </c>
      <c r="E1235" s="16">
        <v>170</v>
      </c>
      <c r="F1235" s="17">
        <v>178</v>
      </c>
      <c r="G1235" s="17">
        <v>0</v>
      </c>
      <c r="H1235" s="17">
        <v>129</v>
      </c>
      <c r="I1235" s="15" t="s">
        <v>258</v>
      </c>
      <c r="J1235" s="17">
        <v>227</v>
      </c>
      <c r="K1235" s="15" t="s">
        <v>443</v>
      </c>
      <c r="L1235" s="29" t="s">
        <v>84</v>
      </c>
      <c r="M1235" s="28">
        <v>17</v>
      </c>
      <c r="N1235" s="28">
        <v>61</v>
      </c>
      <c r="O1235" s="29" t="s">
        <v>215</v>
      </c>
      <c r="P1235" s="16">
        <v>75</v>
      </c>
      <c r="Q1235" s="16">
        <v>95</v>
      </c>
      <c r="R1235" s="15" t="s">
        <v>80</v>
      </c>
      <c r="S1235" s="16">
        <v>62</v>
      </c>
      <c r="T1235" s="15" t="s">
        <v>52</v>
      </c>
      <c r="U1235">
        <f t="shared" si="19"/>
        <v>0.34906666666666669</v>
      </c>
    </row>
    <row r="1236" spans="1:21" x14ac:dyDescent="0.3">
      <c r="A1236" s="14">
        <v>42879</v>
      </c>
      <c r="B1236" s="15" t="s">
        <v>45</v>
      </c>
      <c r="C1236" s="15" t="s">
        <v>46</v>
      </c>
      <c r="D1236" s="15" t="s">
        <v>47</v>
      </c>
      <c r="E1236" s="16">
        <v>170</v>
      </c>
      <c r="F1236" s="17">
        <v>208</v>
      </c>
      <c r="G1236" s="17">
        <v>0</v>
      </c>
      <c r="H1236" s="17">
        <v>142</v>
      </c>
      <c r="I1236" s="15" t="s">
        <v>865</v>
      </c>
      <c r="J1236" s="17">
        <v>273</v>
      </c>
      <c r="K1236" s="15" t="s">
        <v>228</v>
      </c>
      <c r="L1236" s="29" t="s">
        <v>218</v>
      </c>
      <c r="M1236" s="28">
        <v>19</v>
      </c>
      <c r="N1236" s="28">
        <v>61</v>
      </c>
      <c r="O1236" s="29" t="s">
        <v>64</v>
      </c>
      <c r="P1236" s="16">
        <v>76</v>
      </c>
      <c r="Q1236" s="16">
        <v>97</v>
      </c>
      <c r="R1236" s="15" t="s">
        <v>88</v>
      </c>
      <c r="S1236" s="16">
        <v>62</v>
      </c>
      <c r="T1236" s="15" t="s">
        <v>51</v>
      </c>
      <c r="U1236">
        <f t="shared" si="19"/>
        <v>0.52359999999999995</v>
      </c>
    </row>
    <row r="1237" spans="1:21" x14ac:dyDescent="0.3">
      <c r="A1237" s="14">
        <v>42880</v>
      </c>
      <c r="B1237" s="15" t="s">
        <v>45</v>
      </c>
      <c r="C1237" s="15" t="s">
        <v>46</v>
      </c>
      <c r="D1237" s="15" t="s">
        <v>47</v>
      </c>
      <c r="E1237" s="16">
        <v>170</v>
      </c>
      <c r="F1237" s="17">
        <v>228</v>
      </c>
      <c r="G1237" s="17">
        <v>4</v>
      </c>
      <c r="H1237" s="17">
        <v>143</v>
      </c>
      <c r="I1237" s="15" t="s">
        <v>144</v>
      </c>
      <c r="J1237" s="17">
        <v>314</v>
      </c>
      <c r="K1237" s="15" t="s">
        <v>898</v>
      </c>
      <c r="L1237" s="27">
        <v>12</v>
      </c>
      <c r="M1237" s="28">
        <v>8</v>
      </c>
      <c r="N1237" s="28">
        <v>61</v>
      </c>
      <c r="O1237" s="29" t="s">
        <v>112</v>
      </c>
      <c r="P1237" s="16">
        <v>67</v>
      </c>
      <c r="Q1237" s="16">
        <v>97</v>
      </c>
      <c r="R1237" s="15" t="s">
        <v>80</v>
      </c>
      <c r="S1237" s="16">
        <v>45</v>
      </c>
      <c r="T1237" s="15" t="s">
        <v>215</v>
      </c>
      <c r="U1237">
        <f t="shared" si="19"/>
        <v>2.0943999999999998</v>
      </c>
    </row>
    <row r="1238" spans="1:21" x14ac:dyDescent="0.3">
      <c r="A1238" s="14">
        <v>42881</v>
      </c>
      <c r="B1238" s="15" t="s">
        <v>45</v>
      </c>
      <c r="C1238" s="15" t="s">
        <v>46</v>
      </c>
      <c r="D1238" s="15" t="s">
        <v>47</v>
      </c>
      <c r="E1238" s="16">
        <v>170</v>
      </c>
      <c r="F1238" s="17">
        <v>176</v>
      </c>
      <c r="G1238" s="17">
        <v>106</v>
      </c>
      <c r="H1238" s="17">
        <v>148</v>
      </c>
      <c r="I1238" s="15" t="s">
        <v>899</v>
      </c>
      <c r="J1238" s="17">
        <v>205</v>
      </c>
      <c r="K1238" s="15" t="s">
        <v>900</v>
      </c>
      <c r="L1238" s="27">
        <v>26</v>
      </c>
      <c r="M1238" s="28">
        <v>6</v>
      </c>
      <c r="N1238" s="28">
        <v>83</v>
      </c>
      <c r="O1238" s="29" t="s">
        <v>277</v>
      </c>
      <c r="P1238" s="16">
        <v>90</v>
      </c>
      <c r="Q1238" s="16">
        <v>100</v>
      </c>
      <c r="R1238" s="15" t="s">
        <v>430</v>
      </c>
      <c r="S1238" s="16">
        <v>74</v>
      </c>
      <c r="T1238" s="15" t="s">
        <v>277</v>
      </c>
      <c r="U1238">
        <f t="shared" si="19"/>
        <v>4.5378666666666669</v>
      </c>
    </row>
    <row r="1239" spans="1:21" x14ac:dyDescent="0.3">
      <c r="A1239" s="14">
        <v>42882</v>
      </c>
      <c r="B1239" s="15" t="s">
        <v>45</v>
      </c>
      <c r="C1239" s="15" t="s">
        <v>46</v>
      </c>
      <c r="D1239" s="15" t="s">
        <v>47</v>
      </c>
      <c r="E1239" s="16">
        <v>170</v>
      </c>
      <c r="F1239" s="17">
        <v>183</v>
      </c>
      <c r="G1239" s="17">
        <v>0</v>
      </c>
      <c r="H1239" s="17">
        <v>131</v>
      </c>
      <c r="I1239" s="15" t="s">
        <v>207</v>
      </c>
      <c r="J1239" s="17">
        <v>235</v>
      </c>
      <c r="K1239" s="15" t="s">
        <v>727</v>
      </c>
      <c r="L1239" s="29" t="s">
        <v>84</v>
      </c>
      <c r="M1239" s="28">
        <v>14</v>
      </c>
      <c r="N1239" s="28">
        <v>50</v>
      </c>
      <c r="O1239" s="29" t="s">
        <v>585</v>
      </c>
      <c r="P1239" s="16">
        <v>83</v>
      </c>
      <c r="Q1239" s="16">
        <v>99</v>
      </c>
      <c r="R1239" s="15" t="s">
        <v>80</v>
      </c>
      <c r="S1239" s="16">
        <v>72</v>
      </c>
      <c r="T1239" s="15" t="s">
        <v>50</v>
      </c>
      <c r="U1239">
        <f t="shared" si="19"/>
        <v>0.34906666666666669</v>
      </c>
    </row>
    <row r="1240" spans="1:21" x14ac:dyDescent="0.3">
      <c r="A1240" s="14">
        <v>42883</v>
      </c>
      <c r="B1240" s="15" t="s">
        <v>45</v>
      </c>
      <c r="C1240" s="15" t="s">
        <v>46</v>
      </c>
      <c r="D1240" s="15" t="s">
        <v>47</v>
      </c>
      <c r="E1240" s="16">
        <v>170</v>
      </c>
      <c r="F1240" s="17">
        <v>199</v>
      </c>
      <c r="G1240" s="17">
        <v>30</v>
      </c>
      <c r="H1240" s="17">
        <v>167</v>
      </c>
      <c r="I1240" s="15" t="s">
        <v>901</v>
      </c>
      <c r="J1240" s="17">
        <v>231</v>
      </c>
      <c r="K1240" s="15" t="s">
        <v>50</v>
      </c>
      <c r="L1240" s="27">
        <v>36</v>
      </c>
      <c r="M1240" s="28">
        <v>14</v>
      </c>
      <c r="N1240" s="28">
        <v>53</v>
      </c>
      <c r="O1240" s="29" t="s">
        <v>94</v>
      </c>
      <c r="P1240" s="16">
        <v>83</v>
      </c>
      <c r="Q1240" s="16">
        <v>97</v>
      </c>
      <c r="R1240" s="15" t="s">
        <v>434</v>
      </c>
      <c r="S1240" s="16">
        <v>70</v>
      </c>
      <c r="T1240" s="15" t="s">
        <v>158</v>
      </c>
      <c r="U1240">
        <f t="shared" si="19"/>
        <v>6.2831999999999999</v>
      </c>
    </row>
    <row r="1241" spans="1:21" x14ac:dyDescent="0.3">
      <c r="A1241" s="14">
        <v>42884</v>
      </c>
      <c r="B1241" s="15" t="s">
        <v>45</v>
      </c>
      <c r="C1241" s="15" t="s">
        <v>46</v>
      </c>
      <c r="D1241" s="15" t="s">
        <v>47</v>
      </c>
      <c r="E1241" s="16">
        <v>170</v>
      </c>
      <c r="F1241" s="17">
        <v>186</v>
      </c>
      <c r="G1241" s="17">
        <v>46</v>
      </c>
      <c r="H1241" s="17">
        <v>152</v>
      </c>
      <c r="I1241" s="15" t="s">
        <v>902</v>
      </c>
      <c r="J1241" s="17">
        <v>221</v>
      </c>
      <c r="K1241" s="15" t="s">
        <v>400</v>
      </c>
      <c r="L1241" s="29" t="s">
        <v>218</v>
      </c>
      <c r="M1241" s="28">
        <v>3</v>
      </c>
      <c r="N1241" s="28">
        <v>61</v>
      </c>
      <c r="O1241" s="29" t="s">
        <v>158</v>
      </c>
      <c r="P1241" s="16">
        <v>84</v>
      </c>
      <c r="Q1241" s="16">
        <v>99</v>
      </c>
      <c r="R1241" s="15" t="s">
        <v>51</v>
      </c>
      <c r="S1241" s="16">
        <v>64</v>
      </c>
      <c r="T1241" s="15" t="s">
        <v>89</v>
      </c>
      <c r="U1241">
        <f t="shared" si="19"/>
        <v>0.52359999999999995</v>
      </c>
    </row>
    <row r="1242" spans="1:21" x14ac:dyDescent="0.3">
      <c r="A1242" s="14">
        <v>42885</v>
      </c>
      <c r="B1242" s="15" t="s">
        <v>45</v>
      </c>
      <c r="C1242" s="15" t="s">
        <v>46</v>
      </c>
      <c r="D1242" s="15" t="s">
        <v>47</v>
      </c>
      <c r="E1242" s="16">
        <v>170</v>
      </c>
      <c r="F1242" s="17">
        <v>180</v>
      </c>
      <c r="G1242" s="17">
        <v>0</v>
      </c>
      <c r="H1242" s="17">
        <v>152</v>
      </c>
      <c r="I1242" s="15" t="s">
        <v>654</v>
      </c>
      <c r="J1242" s="17">
        <v>208</v>
      </c>
      <c r="K1242" s="15" t="s">
        <v>248</v>
      </c>
      <c r="L1242" s="27" t="s">
        <v>1194</v>
      </c>
      <c r="M1242" s="28">
        <v>17</v>
      </c>
      <c r="N1242" s="28">
        <v>50</v>
      </c>
      <c r="O1242" s="29" t="s">
        <v>51</v>
      </c>
      <c r="P1242" s="16">
        <v>82</v>
      </c>
      <c r="Q1242" s="16">
        <v>97</v>
      </c>
      <c r="R1242" s="15" t="s">
        <v>51</v>
      </c>
      <c r="S1242" s="16">
        <v>72</v>
      </c>
      <c r="T1242" s="15" t="s">
        <v>129</v>
      </c>
      <c r="U1242" t="e">
        <f t="shared" si="19"/>
        <v>#VALUE!</v>
      </c>
    </row>
    <row r="1243" spans="1:21" x14ac:dyDescent="0.3">
      <c r="A1243" s="14">
        <v>42886</v>
      </c>
      <c r="B1243" s="15" t="s">
        <v>45</v>
      </c>
      <c r="C1243" s="15" t="s">
        <v>46</v>
      </c>
      <c r="D1243" s="15" t="s">
        <v>47</v>
      </c>
      <c r="E1243" s="16">
        <v>170</v>
      </c>
      <c r="F1243" s="17">
        <v>202</v>
      </c>
      <c r="G1243" s="17">
        <v>0</v>
      </c>
      <c r="H1243" s="17">
        <v>151</v>
      </c>
      <c r="I1243" s="15" t="s">
        <v>236</v>
      </c>
      <c r="J1243" s="17">
        <v>254</v>
      </c>
      <c r="K1243" s="15" t="s">
        <v>216</v>
      </c>
      <c r="L1243" s="29" t="s">
        <v>218</v>
      </c>
      <c r="M1243" s="28">
        <v>14</v>
      </c>
      <c r="N1243" s="28">
        <v>58</v>
      </c>
      <c r="O1243" s="29" t="s">
        <v>99</v>
      </c>
      <c r="P1243" s="16">
        <v>78</v>
      </c>
      <c r="Q1243" s="16">
        <v>97</v>
      </c>
      <c r="R1243" s="15" t="s">
        <v>86</v>
      </c>
      <c r="S1243" s="16">
        <v>63</v>
      </c>
      <c r="T1243" s="15" t="s">
        <v>94</v>
      </c>
      <c r="U1243">
        <f t="shared" si="19"/>
        <v>0.52359999999999995</v>
      </c>
    </row>
    <row r="1244" spans="1:21" x14ac:dyDescent="0.3">
      <c r="A1244" s="14">
        <v>42887</v>
      </c>
      <c r="B1244" s="15" t="s">
        <v>45</v>
      </c>
      <c r="C1244" s="15" t="s">
        <v>46</v>
      </c>
      <c r="D1244" s="15" t="s">
        <v>47</v>
      </c>
      <c r="E1244" s="16">
        <v>170</v>
      </c>
      <c r="F1244" s="17">
        <v>202</v>
      </c>
      <c r="G1244" s="17">
        <v>4</v>
      </c>
      <c r="H1244" s="17">
        <v>163</v>
      </c>
      <c r="I1244" s="15" t="s">
        <v>157</v>
      </c>
      <c r="J1244" s="17">
        <v>241</v>
      </c>
      <c r="K1244" s="15" t="s">
        <v>186</v>
      </c>
      <c r="L1244" s="29" t="s">
        <v>116</v>
      </c>
      <c r="M1244" s="28">
        <v>17</v>
      </c>
      <c r="N1244" s="28">
        <v>58</v>
      </c>
      <c r="O1244" s="29" t="s">
        <v>51</v>
      </c>
      <c r="P1244" s="16">
        <v>81</v>
      </c>
      <c r="Q1244" s="16">
        <v>97</v>
      </c>
      <c r="R1244" s="15" t="s">
        <v>195</v>
      </c>
      <c r="S1244" s="16">
        <v>71</v>
      </c>
      <c r="T1244" s="15" t="s">
        <v>51</v>
      </c>
      <c r="U1244">
        <f t="shared" si="19"/>
        <v>0.69813333333333338</v>
      </c>
    </row>
    <row r="1245" spans="1:21" x14ac:dyDescent="0.3">
      <c r="A1245" s="14">
        <v>42888</v>
      </c>
      <c r="B1245" s="15" t="s">
        <v>45</v>
      </c>
      <c r="C1245" s="15" t="s">
        <v>46</v>
      </c>
      <c r="D1245" s="15" t="s">
        <v>47</v>
      </c>
      <c r="E1245" s="16">
        <v>170</v>
      </c>
      <c r="F1245" s="17">
        <v>179</v>
      </c>
      <c r="G1245" s="17">
        <v>10</v>
      </c>
      <c r="H1245" s="17">
        <v>153</v>
      </c>
      <c r="I1245" s="15" t="s">
        <v>183</v>
      </c>
      <c r="J1245" s="17">
        <v>205</v>
      </c>
      <c r="K1245" s="15" t="s">
        <v>776</v>
      </c>
      <c r="L1245" s="27">
        <v>36</v>
      </c>
      <c r="M1245" s="28">
        <v>8</v>
      </c>
      <c r="N1245" s="28">
        <v>47</v>
      </c>
      <c r="O1245" s="29" t="s">
        <v>201</v>
      </c>
      <c r="P1245" s="16">
        <v>85</v>
      </c>
      <c r="Q1245" s="16">
        <v>98</v>
      </c>
      <c r="R1245" s="15" t="s">
        <v>578</v>
      </c>
      <c r="S1245" s="16">
        <v>71</v>
      </c>
      <c r="T1245" s="15" t="s">
        <v>167</v>
      </c>
      <c r="U1245">
        <f t="shared" si="19"/>
        <v>6.2831999999999999</v>
      </c>
    </row>
    <row r="1246" spans="1:21" x14ac:dyDescent="0.3">
      <c r="A1246" s="14">
        <v>42889</v>
      </c>
      <c r="B1246" s="15" t="s">
        <v>45</v>
      </c>
      <c r="C1246" s="15" t="s">
        <v>46</v>
      </c>
      <c r="D1246" s="15" t="s">
        <v>47</v>
      </c>
      <c r="E1246" s="16">
        <v>170</v>
      </c>
      <c r="F1246" s="17">
        <v>142</v>
      </c>
      <c r="G1246" s="17">
        <v>64</v>
      </c>
      <c r="H1246" s="17">
        <v>125</v>
      </c>
      <c r="I1246" s="15" t="s">
        <v>108</v>
      </c>
      <c r="J1246" s="17">
        <v>160</v>
      </c>
      <c r="K1246" s="15" t="s">
        <v>115</v>
      </c>
      <c r="L1246" s="29" t="s">
        <v>116</v>
      </c>
      <c r="M1246" s="28">
        <v>3</v>
      </c>
      <c r="N1246" s="28">
        <v>64</v>
      </c>
      <c r="O1246" s="29" t="s">
        <v>133</v>
      </c>
      <c r="P1246" s="16">
        <v>95</v>
      </c>
      <c r="Q1246" s="16">
        <v>99</v>
      </c>
      <c r="R1246" s="15" t="s">
        <v>51</v>
      </c>
      <c r="S1246" s="16">
        <v>83</v>
      </c>
      <c r="T1246" s="15" t="s">
        <v>86</v>
      </c>
      <c r="U1246">
        <f t="shared" si="19"/>
        <v>0.69813333333333338</v>
      </c>
    </row>
    <row r="1247" spans="1:21" x14ac:dyDescent="0.3">
      <c r="A1247" s="14">
        <v>42890</v>
      </c>
      <c r="B1247" s="15" t="s">
        <v>45</v>
      </c>
      <c r="C1247" s="15" t="s">
        <v>46</v>
      </c>
      <c r="D1247" s="15" t="s">
        <v>47</v>
      </c>
      <c r="E1247" s="16">
        <v>170</v>
      </c>
      <c r="F1247" s="17">
        <v>140</v>
      </c>
      <c r="G1247" s="17">
        <v>0</v>
      </c>
      <c r="H1247" s="17">
        <v>97</v>
      </c>
      <c r="I1247" s="15" t="s">
        <v>165</v>
      </c>
      <c r="J1247" s="17">
        <v>182</v>
      </c>
      <c r="K1247" s="15" t="s">
        <v>734</v>
      </c>
      <c r="L1247" s="27">
        <v>36</v>
      </c>
      <c r="M1247" s="28">
        <v>3</v>
      </c>
      <c r="N1247" s="28">
        <v>36</v>
      </c>
      <c r="O1247" s="29" t="s">
        <v>164</v>
      </c>
      <c r="P1247" s="16">
        <v>83</v>
      </c>
      <c r="Q1247" s="16">
        <v>100</v>
      </c>
      <c r="R1247" s="15" t="s">
        <v>229</v>
      </c>
      <c r="S1247" s="16">
        <v>63</v>
      </c>
      <c r="T1247" s="15" t="s">
        <v>201</v>
      </c>
      <c r="U1247">
        <f t="shared" si="19"/>
        <v>6.2831999999999999</v>
      </c>
    </row>
    <row r="1248" spans="1:21" x14ac:dyDescent="0.3">
      <c r="A1248" s="14">
        <v>42891</v>
      </c>
      <c r="B1248" s="15" t="s">
        <v>45</v>
      </c>
      <c r="C1248" s="15" t="s">
        <v>46</v>
      </c>
      <c r="D1248" s="15" t="s">
        <v>47</v>
      </c>
      <c r="E1248" s="16">
        <v>170</v>
      </c>
      <c r="F1248" s="17">
        <v>172</v>
      </c>
      <c r="G1248" s="17">
        <v>32</v>
      </c>
      <c r="H1248" s="17">
        <v>85</v>
      </c>
      <c r="I1248" s="15" t="s">
        <v>677</v>
      </c>
      <c r="J1248" s="17">
        <v>260</v>
      </c>
      <c r="K1248" s="15" t="s">
        <v>696</v>
      </c>
      <c r="L1248" s="27">
        <v>27</v>
      </c>
      <c r="M1248" s="28">
        <v>11</v>
      </c>
      <c r="N1248" s="28">
        <v>61</v>
      </c>
      <c r="O1248" s="29" t="s">
        <v>430</v>
      </c>
      <c r="P1248" s="16">
        <v>61</v>
      </c>
      <c r="Q1248" s="16">
        <v>99</v>
      </c>
      <c r="R1248" s="15" t="s">
        <v>51</v>
      </c>
      <c r="S1248" s="16">
        <v>41</v>
      </c>
      <c r="T1248" s="15" t="s">
        <v>146</v>
      </c>
      <c r="U1248">
        <f t="shared" si="19"/>
        <v>4.7123999999999997</v>
      </c>
    </row>
    <row r="1249" spans="1:21" x14ac:dyDescent="0.3">
      <c r="A1249" s="14">
        <v>42892</v>
      </c>
      <c r="B1249" s="15" t="s">
        <v>45</v>
      </c>
      <c r="C1249" s="15" t="s">
        <v>46</v>
      </c>
      <c r="D1249" s="15" t="s">
        <v>47</v>
      </c>
      <c r="E1249" s="16">
        <v>170</v>
      </c>
      <c r="F1249" s="17">
        <v>162</v>
      </c>
      <c r="G1249" s="17">
        <v>0</v>
      </c>
      <c r="H1249" s="17">
        <v>127</v>
      </c>
      <c r="I1249" s="15" t="s">
        <v>100</v>
      </c>
      <c r="J1249" s="17">
        <v>196</v>
      </c>
      <c r="K1249" s="15" t="s">
        <v>788</v>
      </c>
      <c r="L1249" s="29" t="s">
        <v>116</v>
      </c>
      <c r="M1249" s="28">
        <v>17</v>
      </c>
      <c r="N1249" s="28">
        <v>86</v>
      </c>
      <c r="O1249" s="29" t="s">
        <v>521</v>
      </c>
      <c r="P1249" s="16">
        <v>72</v>
      </c>
      <c r="Q1249" s="16">
        <v>96</v>
      </c>
      <c r="R1249" s="15" t="s">
        <v>51</v>
      </c>
      <c r="S1249" s="16">
        <v>58</v>
      </c>
      <c r="T1249" s="15" t="s">
        <v>215</v>
      </c>
      <c r="U1249">
        <f t="shared" si="19"/>
        <v>0.69813333333333338</v>
      </c>
    </row>
    <row r="1250" spans="1:21" x14ac:dyDescent="0.3">
      <c r="A1250" s="14">
        <v>42893</v>
      </c>
      <c r="B1250" s="15" t="s">
        <v>45</v>
      </c>
      <c r="C1250" s="15" t="s">
        <v>46</v>
      </c>
      <c r="D1250" s="15" t="s">
        <v>47</v>
      </c>
      <c r="E1250" s="16">
        <v>170</v>
      </c>
      <c r="F1250" s="17">
        <v>179</v>
      </c>
      <c r="G1250" s="17">
        <v>0</v>
      </c>
      <c r="H1250" s="17">
        <v>101</v>
      </c>
      <c r="I1250" s="15" t="s">
        <v>903</v>
      </c>
      <c r="J1250" s="17">
        <v>257</v>
      </c>
      <c r="K1250" s="15" t="s">
        <v>216</v>
      </c>
      <c r="L1250" s="29" t="s">
        <v>263</v>
      </c>
      <c r="M1250" s="28">
        <v>11</v>
      </c>
      <c r="N1250" s="28">
        <v>50</v>
      </c>
      <c r="O1250" s="29" t="s">
        <v>61</v>
      </c>
      <c r="P1250" s="16">
        <v>65</v>
      </c>
      <c r="Q1250" s="16">
        <v>96</v>
      </c>
      <c r="R1250" s="15" t="s">
        <v>51</v>
      </c>
      <c r="S1250" s="16">
        <v>49</v>
      </c>
      <c r="T1250" s="15" t="s">
        <v>113</v>
      </c>
      <c r="U1250">
        <f t="shared" si="19"/>
        <v>0.17453333333333335</v>
      </c>
    </row>
    <row r="1251" spans="1:21" x14ac:dyDescent="0.3">
      <c r="A1251" s="14">
        <v>42894</v>
      </c>
      <c r="B1251" s="15" t="s">
        <v>45</v>
      </c>
      <c r="C1251" s="15" t="s">
        <v>46</v>
      </c>
      <c r="D1251" s="15" t="s">
        <v>47</v>
      </c>
      <c r="E1251" s="16">
        <v>170</v>
      </c>
      <c r="F1251" s="17">
        <v>186</v>
      </c>
      <c r="G1251" s="17">
        <v>0</v>
      </c>
      <c r="H1251" s="17">
        <v>139</v>
      </c>
      <c r="I1251" s="15" t="s">
        <v>904</v>
      </c>
      <c r="J1251" s="17">
        <v>233</v>
      </c>
      <c r="K1251" s="15" t="s">
        <v>905</v>
      </c>
      <c r="L1251" s="29" t="s">
        <v>116</v>
      </c>
      <c r="M1251" s="28">
        <v>14</v>
      </c>
      <c r="N1251" s="28">
        <v>67</v>
      </c>
      <c r="O1251" s="29" t="s">
        <v>133</v>
      </c>
      <c r="P1251" s="16">
        <v>76</v>
      </c>
      <c r="Q1251" s="16">
        <v>99</v>
      </c>
      <c r="R1251" s="15" t="s">
        <v>51</v>
      </c>
      <c r="S1251" s="16">
        <v>64</v>
      </c>
      <c r="T1251" s="15" t="s">
        <v>64</v>
      </c>
      <c r="U1251">
        <f t="shared" si="19"/>
        <v>0.69813333333333338</v>
      </c>
    </row>
    <row r="1252" spans="1:21" x14ac:dyDescent="0.3">
      <c r="A1252" s="14">
        <v>42895</v>
      </c>
      <c r="B1252" s="15" t="s">
        <v>45</v>
      </c>
      <c r="C1252" s="15" t="s">
        <v>46</v>
      </c>
      <c r="D1252" s="15" t="s">
        <v>47</v>
      </c>
      <c r="E1252" s="16">
        <v>170</v>
      </c>
      <c r="F1252" s="17">
        <v>190</v>
      </c>
      <c r="G1252" s="17">
        <v>0</v>
      </c>
      <c r="H1252" s="17">
        <v>159</v>
      </c>
      <c r="I1252" s="15" t="s">
        <v>51</v>
      </c>
      <c r="J1252" s="17">
        <v>222</v>
      </c>
      <c r="K1252" s="15" t="s">
        <v>51</v>
      </c>
      <c r="L1252" s="29" t="s">
        <v>116</v>
      </c>
      <c r="M1252" s="28">
        <v>8</v>
      </c>
      <c r="N1252" s="28">
        <v>47</v>
      </c>
      <c r="O1252" s="29" t="s">
        <v>169</v>
      </c>
      <c r="P1252" s="16">
        <v>78</v>
      </c>
      <c r="Q1252" s="16">
        <v>97</v>
      </c>
      <c r="R1252" s="15" t="s">
        <v>51</v>
      </c>
      <c r="S1252" s="16">
        <v>68</v>
      </c>
      <c r="T1252" s="15" t="s">
        <v>60</v>
      </c>
      <c r="U1252">
        <f t="shared" si="19"/>
        <v>0.69813333333333338</v>
      </c>
    </row>
    <row r="1253" spans="1:21" x14ac:dyDescent="0.3">
      <c r="A1253" s="14">
        <v>42896</v>
      </c>
      <c r="B1253" s="15" t="s">
        <v>45</v>
      </c>
      <c r="C1253" s="15" t="s">
        <v>46</v>
      </c>
      <c r="D1253" s="15" t="s">
        <v>47</v>
      </c>
      <c r="E1253" s="16">
        <v>170</v>
      </c>
      <c r="F1253" s="17">
        <v>206</v>
      </c>
      <c r="G1253" s="17">
        <v>0</v>
      </c>
      <c r="H1253" s="17">
        <v>149</v>
      </c>
      <c r="I1253" s="15" t="s">
        <v>377</v>
      </c>
      <c r="J1253" s="17">
        <v>264</v>
      </c>
      <c r="K1253" s="15" t="s">
        <v>489</v>
      </c>
      <c r="L1253" s="27" t="s">
        <v>1194</v>
      </c>
      <c r="M1253" s="28">
        <v>14</v>
      </c>
      <c r="N1253" s="28">
        <v>61</v>
      </c>
      <c r="O1253" s="29" t="s">
        <v>51</v>
      </c>
      <c r="P1253" s="16">
        <v>67</v>
      </c>
      <c r="Q1253" s="16">
        <v>99</v>
      </c>
      <c r="R1253" s="15" t="s">
        <v>51</v>
      </c>
      <c r="S1253" s="16">
        <v>53</v>
      </c>
      <c r="T1253" s="15" t="s">
        <v>369</v>
      </c>
      <c r="U1253" t="e">
        <f t="shared" si="19"/>
        <v>#VALUE!</v>
      </c>
    </row>
    <row r="1254" spans="1:21" x14ac:dyDescent="0.3">
      <c r="A1254" s="14">
        <v>42897</v>
      </c>
      <c r="B1254" s="15" t="s">
        <v>45</v>
      </c>
      <c r="C1254" s="15" t="s">
        <v>46</v>
      </c>
      <c r="D1254" s="15" t="s">
        <v>47</v>
      </c>
      <c r="E1254" s="16">
        <v>170</v>
      </c>
      <c r="F1254" s="17">
        <v>176</v>
      </c>
      <c r="G1254" s="17">
        <v>24</v>
      </c>
      <c r="H1254" s="17">
        <v>137</v>
      </c>
      <c r="I1254" s="15" t="s">
        <v>294</v>
      </c>
      <c r="J1254" s="17">
        <v>215</v>
      </c>
      <c r="K1254" s="15" t="s">
        <v>906</v>
      </c>
      <c r="L1254" s="29" t="s">
        <v>116</v>
      </c>
      <c r="M1254" s="28">
        <v>8</v>
      </c>
      <c r="N1254" s="28">
        <v>53</v>
      </c>
      <c r="O1254" s="29" t="s">
        <v>121</v>
      </c>
      <c r="P1254" s="16">
        <v>88</v>
      </c>
      <c r="Q1254" s="16">
        <v>98</v>
      </c>
      <c r="R1254" s="15" t="s">
        <v>51</v>
      </c>
      <c r="S1254" s="16">
        <v>68</v>
      </c>
      <c r="T1254" s="15" t="s">
        <v>65</v>
      </c>
      <c r="U1254">
        <f t="shared" si="19"/>
        <v>0.69813333333333338</v>
      </c>
    </row>
    <row r="1255" spans="1:21" x14ac:dyDescent="0.3">
      <c r="A1255" s="14">
        <v>42898</v>
      </c>
      <c r="B1255" s="15" t="s">
        <v>45</v>
      </c>
      <c r="C1255" s="15" t="s">
        <v>46</v>
      </c>
      <c r="D1255" s="15" t="s">
        <v>47</v>
      </c>
      <c r="E1255" s="16">
        <v>170</v>
      </c>
      <c r="F1255" s="17">
        <v>174</v>
      </c>
      <c r="G1255" s="17">
        <v>2</v>
      </c>
      <c r="H1255" s="17">
        <v>152</v>
      </c>
      <c r="I1255" s="15" t="s">
        <v>51</v>
      </c>
      <c r="J1255" s="17">
        <v>196</v>
      </c>
      <c r="K1255" s="15" t="s">
        <v>907</v>
      </c>
      <c r="L1255" s="27">
        <v>20</v>
      </c>
      <c r="M1255" s="28">
        <v>6</v>
      </c>
      <c r="N1255" s="28">
        <v>28</v>
      </c>
      <c r="O1255" s="29" t="s">
        <v>108</v>
      </c>
      <c r="P1255" s="16">
        <v>94</v>
      </c>
      <c r="Q1255" s="16">
        <v>99</v>
      </c>
      <c r="R1255" s="15" t="s">
        <v>51</v>
      </c>
      <c r="S1255" s="16">
        <v>86</v>
      </c>
      <c r="T1255" s="15" t="s">
        <v>81</v>
      </c>
      <c r="U1255">
        <f t="shared" si="19"/>
        <v>3.4906666666666668</v>
      </c>
    </row>
    <row r="1256" spans="1:21" x14ac:dyDescent="0.3">
      <c r="A1256" s="14">
        <v>42899</v>
      </c>
      <c r="B1256" s="15" t="s">
        <v>45</v>
      </c>
      <c r="C1256" s="15" t="s">
        <v>46</v>
      </c>
      <c r="D1256" s="15" t="s">
        <v>47</v>
      </c>
      <c r="E1256" s="16">
        <v>170</v>
      </c>
      <c r="F1256" s="17">
        <v>204</v>
      </c>
      <c r="G1256" s="17">
        <v>38</v>
      </c>
      <c r="H1256" s="17">
        <v>158</v>
      </c>
      <c r="I1256" s="15" t="s">
        <v>908</v>
      </c>
      <c r="J1256" s="17">
        <v>249</v>
      </c>
      <c r="K1256" s="15" t="s">
        <v>909</v>
      </c>
      <c r="L1256" s="29" t="s">
        <v>84</v>
      </c>
      <c r="M1256" s="28">
        <v>6</v>
      </c>
      <c r="N1256" s="28">
        <v>72</v>
      </c>
      <c r="O1256" s="29" t="s">
        <v>486</v>
      </c>
      <c r="P1256" s="16">
        <v>85</v>
      </c>
      <c r="Q1256" s="16">
        <v>100</v>
      </c>
      <c r="R1256" s="15" t="s">
        <v>210</v>
      </c>
      <c r="S1256" s="16">
        <v>71</v>
      </c>
      <c r="T1256" s="15" t="s">
        <v>99</v>
      </c>
      <c r="U1256">
        <f t="shared" si="19"/>
        <v>0.34906666666666669</v>
      </c>
    </row>
    <row r="1257" spans="1:21" x14ac:dyDescent="0.3">
      <c r="A1257" s="14">
        <v>42900</v>
      </c>
      <c r="B1257" s="15" t="s">
        <v>45</v>
      </c>
      <c r="C1257" s="15" t="s">
        <v>46</v>
      </c>
      <c r="D1257" s="15" t="s">
        <v>47</v>
      </c>
      <c r="E1257" s="16">
        <v>170</v>
      </c>
      <c r="F1257" s="17">
        <v>205</v>
      </c>
      <c r="G1257" s="17">
        <v>4</v>
      </c>
      <c r="H1257" s="17">
        <v>165</v>
      </c>
      <c r="I1257" s="15" t="s">
        <v>232</v>
      </c>
      <c r="J1257" s="17">
        <v>245</v>
      </c>
      <c r="K1257" s="15" t="s">
        <v>599</v>
      </c>
      <c r="L1257" s="27">
        <v>34</v>
      </c>
      <c r="M1257" s="28">
        <v>17</v>
      </c>
      <c r="N1257" s="28">
        <v>64</v>
      </c>
      <c r="O1257" s="29" t="s">
        <v>439</v>
      </c>
      <c r="P1257" s="16">
        <v>85</v>
      </c>
      <c r="Q1257" s="16">
        <v>100</v>
      </c>
      <c r="R1257" s="15" t="s">
        <v>205</v>
      </c>
      <c r="S1257" s="16">
        <v>72</v>
      </c>
      <c r="T1257" s="15" t="s">
        <v>51</v>
      </c>
      <c r="U1257">
        <f t="shared" si="19"/>
        <v>5.9341333333333326</v>
      </c>
    </row>
    <row r="1258" spans="1:21" x14ac:dyDescent="0.3">
      <c r="A1258" s="14">
        <v>42901</v>
      </c>
      <c r="B1258" s="15" t="s">
        <v>45</v>
      </c>
      <c r="C1258" s="15" t="s">
        <v>46</v>
      </c>
      <c r="D1258" s="15" t="s">
        <v>47</v>
      </c>
      <c r="E1258" s="16">
        <v>170</v>
      </c>
      <c r="F1258" s="17">
        <v>174</v>
      </c>
      <c r="G1258" s="17">
        <v>0</v>
      </c>
      <c r="H1258" s="17">
        <v>159</v>
      </c>
      <c r="I1258" s="15" t="s">
        <v>287</v>
      </c>
      <c r="J1258" s="17">
        <v>189</v>
      </c>
      <c r="K1258" s="15" t="s">
        <v>711</v>
      </c>
      <c r="L1258" s="27">
        <v>35</v>
      </c>
      <c r="M1258" s="28">
        <v>3</v>
      </c>
      <c r="N1258" s="28">
        <v>42</v>
      </c>
      <c r="O1258" s="29" t="s">
        <v>50</v>
      </c>
      <c r="P1258" s="16">
        <v>89</v>
      </c>
      <c r="Q1258" s="16">
        <v>98</v>
      </c>
      <c r="R1258" s="15" t="s">
        <v>51</v>
      </c>
      <c r="S1258" s="16">
        <v>85</v>
      </c>
      <c r="T1258" s="15" t="s">
        <v>51</v>
      </c>
      <c r="U1258">
        <f t="shared" si="19"/>
        <v>6.1086666666666662</v>
      </c>
    </row>
    <row r="1259" spans="1:21" x14ac:dyDescent="0.3">
      <c r="A1259" s="14">
        <v>42902</v>
      </c>
      <c r="B1259" s="15" t="s">
        <v>45</v>
      </c>
      <c r="C1259" s="15" t="s">
        <v>46</v>
      </c>
      <c r="D1259" s="15" t="s">
        <v>47</v>
      </c>
      <c r="E1259" s="16">
        <v>170</v>
      </c>
      <c r="F1259" s="17">
        <v>194</v>
      </c>
      <c r="G1259" s="17">
        <v>2</v>
      </c>
      <c r="H1259" s="17">
        <v>155</v>
      </c>
      <c r="I1259" s="15" t="s">
        <v>51</v>
      </c>
      <c r="J1259" s="17">
        <v>233</v>
      </c>
      <c r="K1259" s="15" t="s">
        <v>406</v>
      </c>
      <c r="L1259" s="27">
        <v>35</v>
      </c>
      <c r="M1259" s="28">
        <v>11</v>
      </c>
      <c r="N1259" s="28">
        <v>47</v>
      </c>
      <c r="O1259" s="29" t="s">
        <v>388</v>
      </c>
      <c r="P1259" s="16">
        <v>84</v>
      </c>
      <c r="Q1259" s="16">
        <v>98</v>
      </c>
      <c r="R1259" s="15" t="s">
        <v>51</v>
      </c>
      <c r="S1259" s="16">
        <v>71</v>
      </c>
      <c r="T1259" s="15" t="s">
        <v>71</v>
      </c>
      <c r="U1259">
        <f t="shared" si="19"/>
        <v>6.1086666666666662</v>
      </c>
    </row>
    <row r="1260" spans="1:21" x14ac:dyDescent="0.3">
      <c r="A1260" s="14">
        <v>42903</v>
      </c>
      <c r="B1260" s="15" t="s">
        <v>45</v>
      </c>
      <c r="C1260" s="15" t="s">
        <v>46</v>
      </c>
      <c r="D1260" s="15" t="s">
        <v>47</v>
      </c>
      <c r="E1260" s="16">
        <v>170</v>
      </c>
      <c r="F1260" s="17">
        <v>235</v>
      </c>
      <c r="G1260" s="17">
        <v>0</v>
      </c>
      <c r="H1260" s="17">
        <v>171</v>
      </c>
      <c r="I1260" s="15" t="s">
        <v>390</v>
      </c>
      <c r="J1260" s="17">
        <v>299</v>
      </c>
      <c r="K1260" s="15" t="s">
        <v>596</v>
      </c>
      <c r="L1260" s="29" t="s">
        <v>263</v>
      </c>
      <c r="M1260" s="28">
        <v>14</v>
      </c>
      <c r="N1260" s="28">
        <v>56</v>
      </c>
      <c r="O1260" s="29" t="s">
        <v>99</v>
      </c>
      <c r="P1260" s="16">
        <v>72</v>
      </c>
      <c r="Q1260" s="16">
        <v>100</v>
      </c>
      <c r="R1260" s="15" t="s">
        <v>51</v>
      </c>
      <c r="S1260" s="16">
        <v>57</v>
      </c>
      <c r="T1260" s="15" t="s">
        <v>89</v>
      </c>
      <c r="U1260">
        <f t="shared" si="19"/>
        <v>0.17453333333333335</v>
      </c>
    </row>
    <row r="1261" spans="1:21" x14ac:dyDescent="0.3">
      <c r="A1261" s="14">
        <v>42904</v>
      </c>
      <c r="B1261" s="15" t="s">
        <v>45</v>
      </c>
      <c r="C1261" s="15" t="s">
        <v>46</v>
      </c>
      <c r="D1261" s="15" t="s">
        <v>47</v>
      </c>
      <c r="E1261" s="16">
        <v>170</v>
      </c>
      <c r="F1261" s="17">
        <v>244</v>
      </c>
      <c r="G1261" s="17">
        <v>0</v>
      </c>
      <c r="H1261" s="17">
        <v>164</v>
      </c>
      <c r="I1261" s="15" t="s">
        <v>767</v>
      </c>
      <c r="J1261" s="17">
        <v>325</v>
      </c>
      <c r="K1261" s="15" t="s">
        <v>297</v>
      </c>
      <c r="L1261" s="27">
        <v>36</v>
      </c>
      <c r="M1261" s="28">
        <v>14</v>
      </c>
      <c r="N1261" s="28">
        <v>61</v>
      </c>
      <c r="O1261" s="29" t="s">
        <v>94</v>
      </c>
      <c r="P1261" s="16">
        <v>69</v>
      </c>
      <c r="Q1261" s="16">
        <v>99</v>
      </c>
      <c r="R1261" s="15" t="s">
        <v>51</v>
      </c>
      <c r="S1261" s="16">
        <v>52</v>
      </c>
      <c r="T1261" s="15" t="s">
        <v>50</v>
      </c>
      <c r="U1261">
        <f t="shared" si="19"/>
        <v>6.2831999999999999</v>
      </c>
    </row>
    <row r="1262" spans="1:21" x14ac:dyDescent="0.3">
      <c r="A1262" s="14">
        <v>42905</v>
      </c>
      <c r="B1262" s="15" t="s">
        <v>45</v>
      </c>
      <c r="C1262" s="15" t="s">
        <v>46</v>
      </c>
      <c r="D1262" s="15" t="s">
        <v>47</v>
      </c>
      <c r="E1262" s="16">
        <v>170</v>
      </c>
      <c r="F1262" s="17">
        <v>253</v>
      </c>
      <c r="G1262" s="17">
        <v>0</v>
      </c>
      <c r="H1262" s="17">
        <v>183</v>
      </c>
      <c r="I1262" s="15" t="s">
        <v>323</v>
      </c>
      <c r="J1262" s="17">
        <v>323</v>
      </c>
      <c r="K1262" s="15" t="s">
        <v>910</v>
      </c>
      <c r="L1262" s="27">
        <v>34</v>
      </c>
      <c r="M1262" s="28">
        <v>14</v>
      </c>
      <c r="N1262" s="28">
        <v>58</v>
      </c>
      <c r="O1262" s="29" t="s">
        <v>94</v>
      </c>
      <c r="P1262" s="16">
        <v>69</v>
      </c>
      <c r="Q1262" s="16">
        <v>98</v>
      </c>
      <c r="R1262" s="15" t="s">
        <v>51</v>
      </c>
      <c r="S1262" s="16">
        <v>49</v>
      </c>
      <c r="T1262" s="15" t="s">
        <v>95</v>
      </c>
      <c r="U1262">
        <f t="shared" si="19"/>
        <v>5.9341333333333326</v>
      </c>
    </row>
    <row r="1263" spans="1:21" x14ac:dyDescent="0.3">
      <c r="A1263" s="14">
        <v>42906</v>
      </c>
      <c r="B1263" s="15" t="s">
        <v>45</v>
      </c>
      <c r="C1263" s="15" t="s">
        <v>46</v>
      </c>
      <c r="D1263" s="15" t="s">
        <v>47</v>
      </c>
      <c r="E1263" s="16">
        <v>170</v>
      </c>
      <c r="F1263" s="17">
        <v>256</v>
      </c>
      <c r="G1263" s="17">
        <v>0</v>
      </c>
      <c r="H1263" s="17">
        <v>161</v>
      </c>
      <c r="I1263" s="15" t="s">
        <v>579</v>
      </c>
      <c r="J1263" s="17">
        <v>351</v>
      </c>
      <c r="K1263" s="15" t="s">
        <v>368</v>
      </c>
      <c r="L1263" s="29" t="s">
        <v>84</v>
      </c>
      <c r="M1263" s="28">
        <v>6</v>
      </c>
      <c r="N1263" s="28">
        <v>67</v>
      </c>
      <c r="O1263" s="29" t="s">
        <v>139</v>
      </c>
      <c r="P1263" s="16">
        <v>56</v>
      </c>
      <c r="Q1263" s="16">
        <v>99</v>
      </c>
      <c r="R1263" s="15" t="s">
        <v>103</v>
      </c>
      <c r="S1263" s="16">
        <v>37</v>
      </c>
      <c r="T1263" s="15" t="s">
        <v>121</v>
      </c>
      <c r="U1263">
        <f t="shared" si="19"/>
        <v>0.34906666666666669</v>
      </c>
    </row>
    <row r="1264" spans="1:21" x14ac:dyDescent="0.3">
      <c r="A1264" s="14">
        <v>42907</v>
      </c>
      <c r="B1264" s="15" t="s">
        <v>45</v>
      </c>
      <c r="C1264" s="15" t="s">
        <v>46</v>
      </c>
      <c r="D1264" s="15" t="s">
        <v>47</v>
      </c>
      <c r="E1264" s="16">
        <v>170</v>
      </c>
      <c r="F1264" s="17">
        <v>264</v>
      </c>
      <c r="G1264" s="17">
        <v>0</v>
      </c>
      <c r="H1264" s="17">
        <v>173</v>
      </c>
      <c r="I1264" s="15" t="s">
        <v>144</v>
      </c>
      <c r="J1264" s="17">
        <v>356</v>
      </c>
      <c r="K1264" s="15" t="s">
        <v>285</v>
      </c>
      <c r="L1264" s="29" t="s">
        <v>263</v>
      </c>
      <c r="M1264" s="28">
        <v>8</v>
      </c>
      <c r="N1264" s="28">
        <v>58</v>
      </c>
      <c r="O1264" s="29" t="s">
        <v>388</v>
      </c>
      <c r="P1264" s="16">
        <v>60</v>
      </c>
      <c r="Q1264" s="16">
        <v>95</v>
      </c>
      <c r="R1264" s="15" t="s">
        <v>120</v>
      </c>
      <c r="S1264" s="16">
        <v>36</v>
      </c>
      <c r="T1264" s="15" t="s">
        <v>129</v>
      </c>
      <c r="U1264">
        <f t="shared" si="19"/>
        <v>0.17453333333333335</v>
      </c>
    </row>
    <row r="1265" spans="1:21" x14ac:dyDescent="0.3">
      <c r="A1265" s="14">
        <v>42908</v>
      </c>
      <c r="B1265" s="15" t="s">
        <v>45</v>
      </c>
      <c r="C1265" s="15" t="s">
        <v>46</v>
      </c>
      <c r="D1265" s="15" t="s">
        <v>47</v>
      </c>
      <c r="E1265" s="16">
        <v>170</v>
      </c>
      <c r="F1265" s="17">
        <v>187</v>
      </c>
      <c r="G1265" s="17">
        <v>4</v>
      </c>
      <c r="H1265" s="17">
        <v>174</v>
      </c>
      <c r="I1265" s="15" t="s">
        <v>51</v>
      </c>
      <c r="J1265" s="17">
        <v>200</v>
      </c>
      <c r="K1265" s="15" t="s">
        <v>264</v>
      </c>
      <c r="L1265" s="29" t="s">
        <v>84</v>
      </c>
      <c r="M1265" s="28">
        <v>11</v>
      </c>
      <c r="N1265" s="28">
        <v>50</v>
      </c>
      <c r="O1265" s="29" t="s">
        <v>70</v>
      </c>
      <c r="P1265" s="16">
        <v>88</v>
      </c>
      <c r="Q1265" s="16">
        <v>95</v>
      </c>
      <c r="R1265" s="15" t="s">
        <v>51</v>
      </c>
      <c r="S1265" s="16">
        <v>82</v>
      </c>
      <c r="T1265" s="15" t="s">
        <v>439</v>
      </c>
      <c r="U1265">
        <f t="shared" si="19"/>
        <v>0.34906666666666669</v>
      </c>
    </row>
    <row r="1266" spans="1:21" x14ac:dyDescent="0.3">
      <c r="A1266" s="14">
        <v>42909</v>
      </c>
      <c r="B1266" s="15" t="s">
        <v>45</v>
      </c>
      <c r="C1266" s="15" t="s">
        <v>46</v>
      </c>
      <c r="D1266" s="15" t="s">
        <v>47</v>
      </c>
      <c r="E1266" s="16">
        <v>170</v>
      </c>
      <c r="F1266" s="17">
        <v>182</v>
      </c>
      <c r="G1266" s="17">
        <v>2</v>
      </c>
      <c r="H1266" s="17">
        <v>166</v>
      </c>
      <c r="I1266" s="15" t="s">
        <v>51</v>
      </c>
      <c r="J1266" s="17">
        <v>197</v>
      </c>
      <c r="K1266" s="15" t="s">
        <v>344</v>
      </c>
      <c r="L1266" s="29" t="s">
        <v>84</v>
      </c>
      <c r="M1266" s="28">
        <v>3</v>
      </c>
      <c r="N1266" s="28">
        <v>31</v>
      </c>
      <c r="O1266" s="29" t="s">
        <v>250</v>
      </c>
      <c r="P1266" s="16">
        <v>87</v>
      </c>
      <c r="Q1266" s="16">
        <v>97</v>
      </c>
      <c r="R1266" s="15" t="s">
        <v>51</v>
      </c>
      <c r="S1266" s="16">
        <v>81</v>
      </c>
      <c r="T1266" s="15" t="s">
        <v>51</v>
      </c>
      <c r="U1266">
        <f t="shared" si="19"/>
        <v>0.34906666666666669</v>
      </c>
    </row>
    <row r="1267" spans="1:21" x14ac:dyDescent="0.3">
      <c r="A1267" s="14">
        <v>42910</v>
      </c>
      <c r="B1267" s="15" t="s">
        <v>45</v>
      </c>
      <c r="C1267" s="15" t="s">
        <v>46</v>
      </c>
      <c r="D1267" s="15" t="s">
        <v>47</v>
      </c>
      <c r="E1267" s="16">
        <v>170</v>
      </c>
      <c r="F1267" s="17">
        <v>177</v>
      </c>
      <c r="G1267" s="17">
        <v>0</v>
      </c>
      <c r="H1267" s="17">
        <v>164</v>
      </c>
      <c r="I1267" s="15" t="s">
        <v>334</v>
      </c>
      <c r="J1267" s="17">
        <v>190</v>
      </c>
      <c r="K1267" s="15" t="s">
        <v>278</v>
      </c>
      <c r="L1267" s="27">
        <v>34</v>
      </c>
      <c r="M1267" s="28">
        <v>6</v>
      </c>
      <c r="N1267" s="28">
        <v>36</v>
      </c>
      <c r="O1267" s="29" t="s">
        <v>182</v>
      </c>
      <c r="P1267" s="16">
        <v>91</v>
      </c>
      <c r="Q1267" s="16">
        <v>98</v>
      </c>
      <c r="R1267" s="15" t="s">
        <v>51</v>
      </c>
      <c r="S1267" s="16">
        <v>83</v>
      </c>
      <c r="T1267" s="15" t="s">
        <v>143</v>
      </c>
      <c r="U1267">
        <f t="shared" si="19"/>
        <v>5.9341333333333326</v>
      </c>
    </row>
    <row r="1268" spans="1:21" x14ac:dyDescent="0.3">
      <c r="A1268" s="14">
        <v>42911</v>
      </c>
      <c r="B1268" s="15" t="s">
        <v>45</v>
      </c>
      <c r="C1268" s="15" t="s">
        <v>46</v>
      </c>
      <c r="D1268" s="15" t="s">
        <v>47</v>
      </c>
      <c r="E1268" s="16">
        <v>170</v>
      </c>
      <c r="F1268" s="17">
        <v>189</v>
      </c>
      <c r="G1268" s="17">
        <v>12</v>
      </c>
      <c r="H1268" s="17">
        <v>159</v>
      </c>
      <c r="I1268" s="15" t="s">
        <v>51</v>
      </c>
      <c r="J1268" s="17">
        <v>219</v>
      </c>
      <c r="K1268" s="15" t="s">
        <v>793</v>
      </c>
      <c r="L1268" s="29" t="s">
        <v>84</v>
      </c>
      <c r="M1268" s="28">
        <v>6</v>
      </c>
      <c r="N1268" s="28">
        <v>36</v>
      </c>
      <c r="O1268" s="29" t="s">
        <v>520</v>
      </c>
      <c r="P1268" s="16">
        <v>83</v>
      </c>
      <c r="Q1268" s="16">
        <v>98</v>
      </c>
      <c r="R1268" s="15" t="s">
        <v>51</v>
      </c>
      <c r="S1268" s="16">
        <v>68</v>
      </c>
      <c r="T1268" s="15" t="s">
        <v>113</v>
      </c>
      <c r="U1268">
        <f t="shared" si="19"/>
        <v>0.34906666666666669</v>
      </c>
    </row>
    <row r="1269" spans="1:21" x14ac:dyDescent="0.3">
      <c r="A1269" s="14">
        <v>42912</v>
      </c>
      <c r="B1269" s="15" t="s">
        <v>45</v>
      </c>
      <c r="C1269" s="15" t="s">
        <v>46</v>
      </c>
      <c r="D1269" s="15" t="s">
        <v>47</v>
      </c>
      <c r="E1269" s="16">
        <v>170</v>
      </c>
      <c r="F1269" s="17">
        <v>197</v>
      </c>
      <c r="G1269" s="17">
        <v>10</v>
      </c>
      <c r="H1269" s="17">
        <v>167</v>
      </c>
      <c r="I1269" s="15" t="s">
        <v>321</v>
      </c>
      <c r="J1269" s="17">
        <v>227</v>
      </c>
      <c r="K1269" s="15" t="s">
        <v>215</v>
      </c>
      <c r="L1269" s="27">
        <v>35</v>
      </c>
      <c r="M1269" s="28">
        <v>6</v>
      </c>
      <c r="N1269" s="28">
        <v>53</v>
      </c>
      <c r="O1269" s="29" t="s">
        <v>135</v>
      </c>
      <c r="P1269" s="16">
        <v>90</v>
      </c>
      <c r="Q1269" s="16">
        <v>99</v>
      </c>
      <c r="R1269" s="15" t="s">
        <v>51</v>
      </c>
      <c r="S1269" s="16">
        <v>77</v>
      </c>
      <c r="T1269" s="15" t="s">
        <v>206</v>
      </c>
      <c r="U1269">
        <f t="shared" si="19"/>
        <v>6.1086666666666662</v>
      </c>
    </row>
    <row r="1270" spans="1:21" x14ac:dyDescent="0.3">
      <c r="A1270" s="14">
        <v>42913</v>
      </c>
      <c r="B1270" s="15" t="s">
        <v>45</v>
      </c>
      <c r="C1270" s="15" t="s">
        <v>46</v>
      </c>
      <c r="D1270" s="15" t="s">
        <v>47</v>
      </c>
      <c r="E1270" s="16">
        <v>170</v>
      </c>
      <c r="F1270" s="17">
        <v>195</v>
      </c>
      <c r="G1270" s="17">
        <v>32</v>
      </c>
      <c r="H1270" s="17">
        <v>159</v>
      </c>
      <c r="I1270" s="15" t="s">
        <v>51</v>
      </c>
      <c r="J1270" s="17">
        <v>231</v>
      </c>
      <c r="K1270" s="15" t="s">
        <v>535</v>
      </c>
      <c r="L1270" s="29" t="s">
        <v>218</v>
      </c>
      <c r="M1270" s="28">
        <v>11</v>
      </c>
      <c r="N1270" s="28">
        <v>58</v>
      </c>
      <c r="O1270" s="29" t="s">
        <v>201</v>
      </c>
      <c r="P1270" s="16">
        <v>89</v>
      </c>
      <c r="Q1270" s="16">
        <v>99</v>
      </c>
      <c r="R1270" s="15" t="s">
        <v>51</v>
      </c>
      <c r="S1270" s="16">
        <v>70</v>
      </c>
      <c r="T1270" s="15" t="s">
        <v>50</v>
      </c>
      <c r="U1270">
        <f t="shared" si="19"/>
        <v>0.52359999999999995</v>
      </c>
    </row>
    <row r="1271" spans="1:21" x14ac:dyDescent="0.3">
      <c r="A1271" s="14">
        <v>42914</v>
      </c>
      <c r="B1271" s="15" t="s">
        <v>45</v>
      </c>
      <c r="C1271" s="15" t="s">
        <v>46</v>
      </c>
      <c r="D1271" s="15" t="s">
        <v>47</v>
      </c>
      <c r="E1271" s="16">
        <v>170</v>
      </c>
      <c r="F1271" s="17">
        <v>186</v>
      </c>
      <c r="G1271" s="17">
        <v>12</v>
      </c>
      <c r="H1271" s="17">
        <v>128</v>
      </c>
      <c r="I1271" s="15" t="s">
        <v>698</v>
      </c>
      <c r="J1271" s="17">
        <v>245</v>
      </c>
      <c r="K1271" s="15" t="s">
        <v>907</v>
      </c>
      <c r="L1271" s="27">
        <v>28</v>
      </c>
      <c r="M1271" s="28">
        <v>25</v>
      </c>
      <c r="N1271" s="28">
        <v>133</v>
      </c>
      <c r="O1271" s="29" t="s">
        <v>113</v>
      </c>
      <c r="P1271" s="16">
        <v>78</v>
      </c>
      <c r="Q1271" s="16">
        <v>100</v>
      </c>
      <c r="R1271" s="15" t="s">
        <v>178</v>
      </c>
      <c r="S1271" s="16">
        <v>39</v>
      </c>
      <c r="T1271" s="15" t="s">
        <v>179</v>
      </c>
      <c r="U1271">
        <f t="shared" si="19"/>
        <v>4.8869333333333334</v>
      </c>
    </row>
    <row r="1272" spans="1:21" x14ac:dyDescent="0.3">
      <c r="A1272" s="14">
        <v>42915</v>
      </c>
      <c r="B1272" s="15" t="s">
        <v>45</v>
      </c>
      <c r="C1272" s="15" t="s">
        <v>46</v>
      </c>
      <c r="D1272" s="15" t="s">
        <v>47</v>
      </c>
      <c r="E1272" s="16">
        <v>170</v>
      </c>
      <c r="F1272" s="17">
        <v>154</v>
      </c>
      <c r="G1272" s="17">
        <v>184</v>
      </c>
      <c r="H1272" s="17">
        <v>124</v>
      </c>
      <c r="I1272" s="15" t="s">
        <v>911</v>
      </c>
      <c r="J1272" s="17">
        <v>185</v>
      </c>
      <c r="K1272" s="15" t="s">
        <v>385</v>
      </c>
      <c r="L1272" s="27">
        <v>24</v>
      </c>
      <c r="M1272" s="28">
        <v>25</v>
      </c>
      <c r="N1272" s="28">
        <v>108</v>
      </c>
      <c r="O1272" s="29" t="s">
        <v>117</v>
      </c>
      <c r="P1272" s="16">
        <v>64</v>
      </c>
      <c r="Q1272" s="16">
        <v>93</v>
      </c>
      <c r="R1272" s="15" t="s">
        <v>505</v>
      </c>
      <c r="S1272" s="16">
        <v>49</v>
      </c>
      <c r="T1272" s="15" t="s">
        <v>188</v>
      </c>
      <c r="U1272">
        <f t="shared" si="19"/>
        <v>4.1887999999999996</v>
      </c>
    </row>
    <row r="1273" spans="1:21" x14ac:dyDescent="0.3">
      <c r="A1273" s="14">
        <v>42916</v>
      </c>
      <c r="B1273" s="15" t="s">
        <v>45</v>
      </c>
      <c r="C1273" s="15" t="s">
        <v>46</v>
      </c>
      <c r="D1273" s="15" t="s">
        <v>47</v>
      </c>
      <c r="E1273" s="16">
        <v>170</v>
      </c>
      <c r="F1273" s="17">
        <v>144</v>
      </c>
      <c r="G1273" s="17">
        <v>114</v>
      </c>
      <c r="H1273" s="17">
        <v>114</v>
      </c>
      <c r="I1273" s="15" t="s">
        <v>51</v>
      </c>
      <c r="J1273" s="17">
        <v>174</v>
      </c>
      <c r="K1273" s="15" t="s">
        <v>344</v>
      </c>
      <c r="L1273" s="27">
        <v>28</v>
      </c>
      <c r="M1273" s="28">
        <v>14</v>
      </c>
      <c r="N1273" s="28">
        <v>108</v>
      </c>
      <c r="O1273" s="29" t="s">
        <v>71</v>
      </c>
      <c r="P1273" s="16">
        <v>81</v>
      </c>
      <c r="Q1273" s="16">
        <v>99</v>
      </c>
      <c r="R1273" s="15" t="s">
        <v>51</v>
      </c>
      <c r="S1273" s="16">
        <v>64</v>
      </c>
      <c r="T1273" s="15" t="s">
        <v>164</v>
      </c>
      <c r="U1273">
        <f t="shared" si="19"/>
        <v>4.8869333333333334</v>
      </c>
    </row>
    <row r="1274" spans="1:21" x14ac:dyDescent="0.3">
      <c r="A1274" s="14">
        <v>42917</v>
      </c>
      <c r="B1274" s="15" t="s">
        <v>45</v>
      </c>
      <c r="C1274" s="15" t="s">
        <v>46</v>
      </c>
      <c r="D1274" s="15" t="s">
        <v>47</v>
      </c>
      <c r="E1274" s="16">
        <v>170</v>
      </c>
      <c r="F1274" s="17">
        <v>161</v>
      </c>
      <c r="G1274" s="17">
        <v>0</v>
      </c>
      <c r="H1274" s="17">
        <v>112</v>
      </c>
      <c r="I1274" s="15" t="s">
        <v>377</v>
      </c>
      <c r="J1274" s="17">
        <v>210</v>
      </c>
      <c r="K1274" s="15" t="s">
        <v>658</v>
      </c>
      <c r="L1274" s="29" t="s">
        <v>84</v>
      </c>
      <c r="M1274" s="28">
        <v>19</v>
      </c>
      <c r="N1274" s="28">
        <v>81</v>
      </c>
      <c r="O1274" s="29" t="s">
        <v>117</v>
      </c>
      <c r="P1274" s="16">
        <v>68</v>
      </c>
      <c r="Q1274" s="16">
        <v>99</v>
      </c>
      <c r="R1274" s="15" t="s">
        <v>85</v>
      </c>
      <c r="S1274" s="16">
        <v>51</v>
      </c>
      <c r="T1274" s="15" t="s">
        <v>91</v>
      </c>
      <c r="U1274">
        <f t="shared" si="19"/>
        <v>0.34906666666666669</v>
      </c>
    </row>
    <row r="1275" spans="1:21" x14ac:dyDescent="0.3">
      <c r="A1275" s="14">
        <v>42918</v>
      </c>
      <c r="B1275" s="15" t="s">
        <v>45</v>
      </c>
      <c r="C1275" s="15" t="s">
        <v>46</v>
      </c>
      <c r="D1275" s="15" t="s">
        <v>47</v>
      </c>
      <c r="E1275" s="16">
        <v>170</v>
      </c>
      <c r="F1275" s="17">
        <v>180</v>
      </c>
      <c r="G1275" s="17">
        <v>0</v>
      </c>
      <c r="H1275" s="17">
        <v>109</v>
      </c>
      <c r="I1275" s="15" t="s">
        <v>652</v>
      </c>
      <c r="J1275" s="17">
        <v>251</v>
      </c>
      <c r="K1275" s="15" t="s">
        <v>206</v>
      </c>
      <c r="L1275" s="29" t="s">
        <v>263</v>
      </c>
      <c r="M1275" s="28">
        <v>14</v>
      </c>
      <c r="N1275" s="28">
        <v>64</v>
      </c>
      <c r="O1275" s="29" t="s">
        <v>50</v>
      </c>
      <c r="P1275" s="16">
        <v>70</v>
      </c>
      <c r="Q1275" s="16">
        <v>98</v>
      </c>
      <c r="R1275" s="15" t="s">
        <v>229</v>
      </c>
      <c r="S1275" s="16">
        <v>53</v>
      </c>
      <c r="T1275" s="15" t="s">
        <v>133</v>
      </c>
      <c r="U1275">
        <f t="shared" si="19"/>
        <v>0.17453333333333335</v>
      </c>
    </row>
    <row r="1276" spans="1:21" x14ac:dyDescent="0.3">
      <c r="A1276" s="14">
        <v>42919</v>
      </c>
      <c r="B1276" s="15" t="s">
        <v>45</v>
      </c>
      <c r="C1276" s="15" t="s">
        <v>46</v>
      </c>
      <c r="D1276" s="15" t="s">
        <v>47</v>
      </c>
      <c r="E1276" s="16">
        <v>170</v>
      </c>
      <c r="F1276" s="17">
        <v>219</v>
      </c>
      <c r="G1276" s="17">
        <v>0</v>
      </c>
      <c r="H1276" s="17">
        <v>161</v>
      </c>
      <c r="I1276" s="15" t="s">
        <v>51</v>
      </c>
      <c r="J1276" s="17">
        <v>277</v>
      </c>
      <c r="K1276" s="15" t="s">
        <v>248</v>
      </c>
      <c r="L1276" s="29" t="s">
        <v>263</v>
      </c>
      <c r="M1276" s="28">
        <v>19</v>
      </c>
      <c r="N1276" s="28">
        <v>67</v>
      </c>
      <c r="O1276" s="29" t="s">
        <v>201</v>
      </c>
      <c r="P1276" s="16">
        <v>73</v>
      </c>
      <c r="Q1276" s="16">
        <v>96</v>
      </c>
      <c r="R1276" s="15" t="s">
        <v>249</v>
      </c>
      <c r="S1276" s="16">
        <v>60</v>
      </c>
      <c r="T1276" s="15" t="s">
        <v>89</v>
      </c>
      <c r="U1276">
        <f t="shared" si="19"/>
        <v>0.17453333333333335</v>
      </c>
    </row>
    <row r="1277" spans="1:21" x14ac:dyDescent="0.3">
      <c r="A1277" s="14">
        <v>42920</v>
      </c>
      <c r="B1277" s="15" t="s">
        <v>45</v>
      </c>
      <c r="C1277" s="15" t="s">
        <v>46</v>
      </c>
      <c r="D1277" s="15" t="s">
        <v>47</v>
      </c>
      <c r="E1277" s="16">
        <v>170</v>
      </c>
      <c r="F1277" s="17">
        <v>244</v>
      </c>
      <c r="G1277" s="17">
        <v>0</v>
      </c>
      <c r="H1277" s="17">
        <v>155</v>
      </c>
      <c r="I1277" s="15" t="s">
        <v>51</v>
      </c>
      <c r="J1277" s="17">
        <v>334</v>
      </c>
      <c r="K1277" s="15" t="s">
        <v>912</v>
      </c>
      <c r="L1277" s="27">
        <v>36</v>
      </c>
      <c r="M1277" s="28">
        <v>11</v>
      </c>
      <c r="N1277" s="28">
        <v>50</v>
      </c>
      <c r="O1277" s="29" t="s">
        <v>135</v>
      </c>
      <c r="P1277" s="16">
        <v>65</v>
      </c>
      <c r="Q1277" s="16">
        <v>97</v>
      </c>
      <c r="R1277" s="15" t="s">
        <v>103</v>
      </c>
      <c r="S1277" s="16">
        <v>50</v>
      </c>
      <c r="T1277" s="15" t="s">
        <v>117</v>
      </c>
      <c r="U1277">
        <f t="shared" si="19"/>
        <v>6.2831999999999999</v>
      </c>
    </row>
    <row r="1278" spans="1:21" x14ac:dyDescent="0.3">
      <c r="A1278" s="14">
        <v>42921</v>
      </c>
      <c r="B1278" s="15" t="s">
        <v>45</v>
      </c>
      <c r="C1278" s="15" t="s">
        <v>46</v>
      </c>
      <c r="D1278" s="15" t="s">
        <v>47</v>
      </c>
      <c r="E1278" s="16">
        <v>170</v>
      </c>
      <c r="F1278" s="17">
        <v>203</v>
      </c>
      <c r="G1278" s="17">
        <v>0</v>
      </c>
      <c r="H1278" s="17">
        <v>169</v>
      </c>
      <c r="I1278" s="15" t="s">
        <v>375</v>
      </c>
      <c r="J1278" s="17">
        <v>237</v>
      </c>
      <c r="K1278" s="15" t="s">
        <v>398</v>
      </c>
      <c r="L1278" s="29" t="s">
        <v>116</v>
      </c>
      <c r="M1278" s="28">
        <v>14</v>
      </c>
      <c r="N1278" s="28">
        <v>58</v>
      </c>
      <c r="O1278" s="29" t="s">
        <v>64</v>
      </c>
      <c r="P1278" s="16">
        <v>84</v>
      </c>
      <c r="Q1278" s="16">
        <v>98</v>
      </c>
      <c r="R1278" s="15" t="s">
        <v>51</v>
      </c>
      <c r="S1278" s="16">
        <v>70</v>
      </c>
      <c r="T1278" s="15" t="s">
        <v>52</v>
      </c>
      <c r="U1278">
        <f t="shared" si="19"/>
        <v>0.69813333333333338</v>
      </c>
    </row>
    <row r="1279" spans="1:21" x14ac:dyDescent="0.3">
      <c r="A1279" s="14">
        <v>42922</v>
      </c>
      <c r="B1279" s="15" t="s">
        <v>45</v>
      </c>
      <c r="C1279" s="15" t="s">
        <v>46</v>
      </c>
      <c r="D1279" s="15" t="s">
        <v>47</v>
      </c>
      <c r="E1279" s="16">
        <v>170</v>
      </c>
      <c r="F1279" s="17">
        <v>224</v>
      </c>
      <c r="G1279" s="17">
        <v>0</v>
      </c>
      <c r="H1279" s="17">
        <v>175</v>
      </c>
      <c r="I1279" s="15" t="s">
        <v>913</v>
      </c>
      <c r="J1279" s="17">
        <v>273</v>
      </c>
      <c r="K1279" s="15" t="s">
        <v>743</v>
      </c>
      <c r="L1279" s="29" t="s">
        <v>84</v>
      </c>
      <c r="M1279" s="28">
        <v>6</v>
      </c>
      <c r="N1279" s="28">
        <v>58</v>
      </c>
      <c r="O1279" s="29" t="s">
        <v>162</v>
      </c>
      <c r="P1279" s="16">
        <v>77</v>
      </c>
      <c r="Q1279" s="16">
        <v>92</v>
      </c>
      <c r="R1279" s="15" t="s">
        <v>108</v>
      </c>
      <c r="S1279" s="16">
        <v>65</v>
      </c>
      <c r="T1279" s="15" t="s">
        <v>486</v>
      </c>
      <c r="U1279">
        <f t="shared" si="19"/>
        <v>0.34906666666666669</v>
      </c>
    </row>
    <row r="1280" spans="1:21" x14ac:dyDescent="0.3">
      <c r="A1280" s="14">
        <v>42923</v>
      </c>
      <c r="B1280" s="15" t="s">
        <v>45</v>
      </c>
      <c r="C1280" s="15" t="s">
        <v>46</v>
      </c>
      <c r="D1280" s="15" t="s">
        <v>47</v>
      </c>
      <c r="E1280" s="16">
        <v>170</v>
      </c>
      <c r="F1280" s="17">
        <v>227</v>
      </c>
      <c r="G1280" s="17">
        <v>12</v>
      </c>
      <c r="H1280" s="17">
        <v>177</v>
      </c>
      <c r="I1280" s="15" t="s">
        <v>51</v>
      </c>
      <c r="J1280" s="17">
        <v>277</v>
      </c>
      <c r="K1280" s="15" t="s">
        <v>681</v>
      </c>
      <c r="L1280" s="29" t="s">
        <v>263</v>
      </c>
      <c r="M1280" s="28">
        <v>17</v>
      </c>
      <c r="N1280" s="28">
        <v>86</v>
      </c>
      <c r="O1280" s="29" t="s">
        <v>135</v>
      </c>
      <c r="P1280" s="16">
        <v>79</v>
      </c>
      <c r="Q1280" s="16">
        <v>94</v>
      </c>
      <c r="R1280" s="15" t="s">
        <v>51</v>
      </c>
      <c r="S1280" s="16">
        <v>58</v>
      </c>
      <c r="T1280" s="15" t="s">
        <v>71</v>
      </c>
      <c r="U1280">
        <f t="shared" si="19"/>
        <v>0.17453333333333335</v>
      </c>
    </row>
    <row r="1281" spans="1:21" x14ac:dyDescent="0.3">
      <c r="A1281" s="14">
        <v>42924</v>
      </c>
      <c r="B1281" s="15" t="s">
        <v>45</v>
      </c>
      <c r="C1281" s="15" t="s">
        <v>46</v>
      </c>
      <c r="D1281" s="15" t="s">
        <v>47</v>
      </c>
      <c r="E1281" s="16">
        <v>170</v>
      </c>
      <c r="F1281" s="17">
        <v>206</v>
      </c>
      <c r="G1281" s="17">
        <v>0</v>
      </c>
      <c r="H1281" s="17">
        <v>176</v>
      </c>
      <c r="I1281" s="15" t="s">
        <v>51</v>
      </c>
      <c r="J1281" s="17">
        <v>235</v>
      </c>
      <c r="K1281" s="15" t="s">
        <v>121</v>
      </c>
      <c r="L1281" s="27">
        <v>30</v>
      </c>
      <c r="M1281" s="28">
        <v>8</v>
      </c>
      <c r="N1281" s="28">
        <v>56</v>
      </c>
      <c r="O1281" s="29" t="s">
        <v>264</v>
      </c>
      <c r="P1281" s="16">
        <v>85</v>
      </c>
      <c r="Q1281" s="16">
        <v>98</v>
      </c>
      <c r="R1281" s="15" t="s">
        <v>51</v>
      </c>
      <c r="S1281" s="16">
        <v>73</v>
      </c>
      <c r="T1281" s="15" t="s">
        <v>71</v>
      </c>
      <c r="U1281">
        <f t="shared" si="19"/>
        <v>5.2360000000000007</v>
      </c>
    </row>
    <row r="1282" spans="1:21" x14ac:dyDescent="0.3">
      <c r="A1282" s="14">
        <v>42925</v>
      </c>
      <c r="B1282" s="15" t="s">
        <v>45</v>
      </c>
      <c r="C1282" s="15" t="s">
        <v>46</v>
      </c>
      <c r="D1282" s="15" t="s">
        <v>47</v>
      </c>
      <c r="E1282" s="16">
        <v>170</v>
      </c>
      <c r="F1282" s="17">
        <v>186</v>
      </c>
      <c r="G1282" s="17">
        <v>90</v>
      </c>
      <c r="H1282" s="17">
        <v>166</v>
      </c>
      <c r="I1282" s="15" t="s">
        <v>619</v>
      </c>
      <c r="J1282" s="17">
        <v>205</v>
      </c>
      <c r="K1282" s="15" t="s">
        <v>914</v>
      </c>
      <c r="L1282" s="29" t="s">
        <v>263</v>
      </c>
      <c r="M1282" s="28">
        <v>8</v>
      </c>
      <c r="N1282" s="28">
        <v>42</v>
      </c>
      <c r="O1282" s="29" t="s">
        <v>117</v>
      </c>
      <c r="P1282" s="16">
        <v>92</v>
      </c>
      <c r="Q1282" s="16">
        <v>99</v>
      </c>
      <c r="R1282" s="15" t="s">
        <v>51</v>
      </c>
      <c r="S1282" s="16">
        <v>80</v>
      </c>
      <c r="T1282" s="15" t="s">
        <v>133</v>
      </c>
      <c r="U1282">
        <f t="shared" si="19"/>
        <v>0.17453333333333335</v>
      </c>
    </row>
    <row r="1283" spans="1:21" x14ac:dyDescent="0.3">
      <c r="A1283" s="14">
        <v>42926</v>
      </c>
      <c r="B1283" s="15" t="s">
        <v>45</v>
      </c>
      <c r="C1283" s="15" t="s">
        <v>46</v>
      </c>
      <c r="D1283" s="15" t="s">
        <v>47</v>
      </c>
      <c r="E1283" s="16">
        <v>170</v>
      </c>
      <c r="F1283" s="17">
        <v>181</v>
      </c>
      <c r="G1283" s="17">
        <v>10</v>
      </c>
      <c r="H1283" s="17">
        <v>155</v>
      </c>
      <c r="I1283" s="15" t="s">
        <v>165</v>
      </c>
      <c r="J1283" s="17">
        <v>207</v>
      </c>
      <c r="K1283" s="15" t="s">
        <v>915</v>
      </c>
      <c r="L1283" s="29" t="s">
        <v>116</v>
      </c>
      <c r="M1283" s="28">
        <v>3</v>
      </c>
      <c r="N1283" s="28">
        <v>58</v>
      </c>
      <c r="O1283" s="29" t="s">
        <v>209</v>
      </c>
      <c r="P1283" s="16">
        <v>92</v>
      </c>
      <c r="Q1283" s="16">
        <v>100</v>
      </c>
      <c r="R1283" s="15" t="s">
        <v>51</v>
      </c>
      <c r="S1283" s="16">
        <v>76</v>
      </c>
      <c r="T1283" s="15" t="s">
        <v>352</v>
      </c>
      <c r="U1283">
        <f t="shared" si="19"/>
        <v>0.69813333333333338</v>
      </c>
    </row>
    <row r="1284" spans="1:21" x14ac:dyDescent="0.3">
      <c r="A1284" s="14">
        <v>42927</v>
      </c>
      <c r="B1284" s="15" t="s">
        <v>45</v>
      </c>
      <c r="C1284" s="15" t="s">
        <v>46</v>
      </c>
      <c r="D1284" s="15" t="s">
        <v>47</v>
      </c>
      <c r="E1284" s="16">
        <v>170</v>
      </c>
      <c r="F1284" s="17">
        <v>208</v>
      </c>
      <c r="G1284" s="17">
        <v>0</v>
      </c>
      <c r="H1284" s="17">
        <v>152</v>
      </c>
      <c r="I1284" s="15" t="s">
        <v>232</v>
      </c>
      <c r="J1284" s="17">
        <v>263</v>
      </c>
      <c r="K1284" s="15" t="s">
        <v>916</v>
      </c>
      <c r="L1284" s="29" t="s">
        <v>84</v>
      </c>
      <c r="M1284" s="28">
        <v>19</v>
      </c>
      <c r="N1284" s="28">
        <v>61</v>
      </c>
      <c r="O1284" s="29" t="s">
        <v>215</v>
      </c>
      <c r="P1284" s="16">
        <v>71</v>
      </c>
      <c r="Q1284" s="16">
        <v>99</v>
      </c>
      <c r="R1284" s="15" t="s">
        <v>51</v>
      </c>
      <c r="S1284" s="16">
        <v>55</v>
      </c>
      <c r="T1284" s="15" t="s">
        <v>179</v>
      </c>
      <c r="U1284">
        <f t="shared" ref="U1284:U1347" si="20">L1284*$V$3/$V$5*$V$4</f>
        <v>0.34906666666666669</v>
      </c>
    </row>
    <row r="1285" spans="1:21" x14ac:dyDescent="0.3">
      <c r="A1285" s="14">
        <v>42928</v>
      </c>
      <c r="B1285" s="15" t="s">
        <v>45</v>
      </c>
      <c r="C1285" s="15" t="s">
        <v>46</v>
      </c>
      <c r="D1285" s="15" t="s">
        <v>47</v>
      </c>
      <c r="E1285" s="16">
        <v>170</v>
      </c>
      <c r="F1285" s="17">
        <v>194</v>
      </c>
      <c r="G1285" s="17">
        <v>4</v>
      </c>
      <c r="H1285" s="17">
        <v>140</v>
      </c>
      <c r="I1285" s="15" t="s">
        <v>51</v>
      </c>
      <c r="J1285" s="17">
        <v>247</v>
      </c>
      <c r="K1285" s="15" t="s">
        <v>233</v>
      </c>
      <c r="L1285" s="29" t="s">
        <v>116</v>
      </c>
      <c r="M1285" s="28">
        <v>11</v>
      </c>
      <c r="N1285" s="28">
        <v>61</v>
      </c>
      <c r="O1285" s="29" t="s">
        <v>52</v>
      </c>
      <c r="P1285" s="16">
        <v>84</v>
      </c>
      <c r="Q1285" s="16">
        <v>100</v>
      </c>
      <c r="R1285" s="15" t="s">
        <v>159</v>
      </c>
      <c r="S1285" s="16">
        <v>68</v>
      </c>
      <c r="T1285" s="15" t="s">
        <v>129</v>
      </c>
      <c r="U1285">
        <f t="shared" si="20"/>
        <v>0.69813333333333338</v>
      </c>
    </row>
    <row r="1286" spans="1:21" x14ac:dyDescent="0.3">
      <c r="A1286" s="14">
        <v>42929</v>
      </c>
      <c r="B1286" s="15" t="s">
        <v>45</v>
      </c>
      <c r="C1286" s="15" t="s">
        <v>46</v>
      </c>
      <c r="D1286" s="15" t="s">
        <v>47</v>
      </c>
      <c r="E1286" s="16">
        <v>170</v>
      </c>
      <c r="F1286" s="17">
        <v>188</v>
      </c>
      <c r="G1286" s="17">
        <v>6</v>
      </c>
      <c r="H1286" s="17">
        <v>170</v>
      </c>
      <c r="I1286" s="15" t="s">
        <v>309</v>
      </c>
      <c r="J1286" s="17">
        <v>205</v>
      </c>
      <c r="K1286" s="15" t="s">
        <v>191</v>
      </c>
      <c r="L1286" s="29" t="s">
        <v>218</v>
      </c>
      <c r="M1286" s="28">
        <v>11</v>
      </c>
      <c r="N1286" s="28">
        <v>47</v>
      </c>
      <c r="O1286" s="29" t="s">
        <v>179</v>
      </c>
      <c r="P1286" s="16">
        <v>92</v>
      </c>
      <c r="Q1286" s="16">
        <v>99</v>
      </c>
      <c r="R1286" s="15" t="s">
        <v>51</v>
      </c>
      <c r="S1286" s="16">
        <v>83</v>
      </c>
      <c r="T1286" s="15" t="s">
        <v>250</v>
      </c>
      <c r="U1286">
        <f t="shared" si="20"/>
        <v>0.52359999999999995</v>
      </c>
    </row>
    <row r="1287" spans="1:21" x14ac:dyDescent="0.3">
      <c r="A1287" s="14">
        <v>42930</v>
      </c>
      <c r="B1287" s="15" t="s">
        <v>45</v>
      </c>
      <c r="C1287" s="15" t="s">
        <v>46</v>
      </c>
      <c r="D1287" s="15" t="s">
        <v>47</v>
      </c>
      <c r="E1287" s="16">
        <v>170</v>
      </c>
      <c r="F1287" s="17">
        <v>206</v>
      </c>
      <c r="G1287" s="17">
        <v>0</v>
      </c>
      <c r="H1287" s="17">
        <v>167</v>
      </c>
      <c r="I1287" s="15" t="s">
        <v>917</v>
      </c>
      <c r="J1287" s="17">
        <v>244</v>
      </c>
      <c r="K1287" s="15" t="s">
        <v>278</v>
      </c>
      <c r="L1287" s="29" t="s">
        <v>116</v>
      </c>
      <c r="M1287" s="28">
        <v>11</v>
      </c>
      <c r="N1287" s="28">
        <v>61</v>
      </c>
      <c r="O1287" s="29" t="s">
        <v>64</v>
      </c>
      <c r="P1287" s="16">
        <v>80</v>
      </c>
      <c r="Q1287" s="16">
        <v>99</v>
      </c>
      <c r="R1287" s="15" t="s">
        <v>51</v>
      </c>
      <c r="S1287" s="16">
        <v>63</v>
      </c>
      <c r="T1287" s="15" t="s">
        <v>121</v>
      </c>
      <c r="U1287">
        <f t="shared" si="20"/>
        <v>0.69813333333333338</v>
      </c>
    </row>
    <row r="1288" spans="1:21" x14ac:dyDescent="0.3">
      <c r="A1288" s="14">
        <v>42931</v>
      </c>
      <c r="B1288" s="15" t="s">
        <v>45</v>
      </c>
      <c r="C1288" s="15" t="s">
        <v>46</v>
      </c>
      <c r="D1288" s="15" t="s">
        <v>47</v>
      </c>
      <c r="E1288" s="16">
        <v>170</v>
      </c>
      <c r="F1288" s="17">
        <v>204</v>
      </c>
      <c r="G1288" s="17">
        <v>0</v>
      </c>
      <c r="H1288" s="17">
        <v>147</v>
      </c>
      <c r="I1288" s="15" t="s">
        <v>687</v>
      </c>
      <c r="J1288" s="17">
        <v>262</v>
      </c>
      <c r="K1288" s="15" t="s">
        <v>254</v>
      </c>
      <c r="L1288" s="29" t="s">
        <v>84</v>
      </c>
      <c r="M1288" s="28">
        <v>14</v>
      </c>
      <c r="N1288" s="28">
        <v>72</v>
      </c>
      <c r="O1288" s="29" t="s">
        <v>135</v>
      </c>
      <c r="P1288" s="16">
        <v>73</v>
      </c>
      <c r="Q1288" s="16">
        <v>97</v>
      </c>
      <c r="R1288" s="15" t="s">
        <v>51</v>
      </c>
      <c r="S1288" s="16">
        <v>57</v>
      </c>
      <c r="T1288" s="15" t="s">
        <v>121</v>
      </c>
      <c r="U1288">
        <f t="shared" si="20"/>
        <v>0.34906666666666669</v>
      </c>
    </row>
    <row r="1289" spans="1:21" x14ac:dyDescent="0.3">
      <c r="A1289" s="14">
        <v>42932</v>
      </c>
      <c r="B1289" s="15" t="s">
        <v>45</v>
      </c>
      <c r="C1289" s="15" t="s">
        <v>46</v>
      </c>
      <c r="D1289" s="15" t="s">
        <v>47</v>
      </c>
      <c r="E1289" s="16">
        <v>170</v>
      </c>
      <c r="F1289" s="17">
        <v>226</v>
      </c>
      <c r="G1289" s="17">
        <v>0</v>
      </c>
      <c r="H1289" s="17">
        <v>171</v>
      </c>
      <c r="I1289" s="15" t="s">
        <v>51</v>
      </c>
      <c r="J1289" s="17">
        <v>280</v>
      </c>
      <c r="K1289" s="15" t="s">
        <v>217</v>
      </c>
      <c r="L1289" s="27">
        <v>35</v>
      </c>
      <c r="M1289" s="28">
        <v>17</v>
      </c>
      <c r="N1289" s="28">
        <v>58</v>
      </c>
      <c r="O1289" s="29" t="s">
        <v>146</v>
      </c>
      <c r="P1289" s="16">
        <v>76</v>
      </c>
      <c r="Q1289" s="16">
        <v>98</v>
      </c>
      <c r="R1289" s="15" t="s">
        <v>51</v>
      </c>
      <c r="S1289" s="16">
        <v>58</v>
      </c>
      <c r="T1289" s="15" t="s">
        <v>81</v>
      </c>
      <c r="U1289">
        <f t="shared" si="20"/>
        <v>6.1086666666666662</v>
      </c>
    </row>
    <row r="1290" spans="1:21" x14ac:dyDescent="0.3">
      <c r="A1290" s="14">
        <v>42933</v>
      </c>
      <c r="B1290" s="15" t="s">
        <v>45</v>
      </c>
      <c r="C1290" s="15" t="s">
        <v>46</v>
      </c>
      <c r="D1290" s="15" t="s">
        <v>47</v>
      </c>
      <c r="E1290" s="16">
        <v>170</v>
      </c>
      <c r="F1290" s="17">
        <v>240</v>
      </c>
      <c r="G1290" s="17">
        <v>0</v>
      </c>
      <c r="H1290" s="17">
        <v>194</v>
      </c>
      <c r="I1290" s="15" t="s">
        <v>593</v>
      </c>
      <c r="J1290" s="17">
        <v>287</v>
      </c>
      <c r="K1290" s="15" t="s">
        <v>187</v>
      </c>
      <c r="L1290" s="29" t="s">
        <v>84</v>
      </c>
      <c r="M1290" s="28">
        <v>17</v>
      </c>
      <c r="N1290" s="28">
        <v>56</v>
      </c>
      <c r="O1290" s="29" t="s">
        <v>60</v>
      </c>
      <c r="P1290" s="16">
        <v>72</v>
      </c>
      <c r="Q1290" s="16">
        <v>95</v>
      </c>
      <c r="R1290" s="15" t="s">
        <v>108</v>
      </c>
      <c r="S1290" s="16">
        <v>62</v>
      </c>
      <c r="T1290" s="15" t="s">
        <v>81</v>
      </c>
      <c r="U1290">
        <f t="shared" si="20"/>
        <v>0.34906666666666669</v>
      </c>
    </row>
    <row r="1291" spans="1:21" x14ac:dyDescent="0.3">
      <c r="A1291" s="14">
        <v>42934</v>
      </c>
      <c r="B1291" s="15" t="s">
        <v>45</v>
      </c>
      <c r="C1291" s="15" t="s">
        <v>46</v>
      </c>
      <c r="D1291" s="15" t="s">
        <v>47</v>
      </c>
      <c r="E1291" s="16">
        <v>170</v>
      </c>
      <c r="F1291" s="17">
        <v>217</v>
      </c>
      <c r="G1291" s="17">
        <v>0</v>
      </c>
      <c r="H1291" s="17">
        <v>174</v>
      </c>
      <c r="I1291" s="15" t="s">
        <v>425</v>
      </c>
      <c r="J1291" s="17">
        <v>260</v>
      </c>
      <c r="K1291" s="15" t="s">
        <v>530</v>
      </c>
      <c r="L1291" s="27" t="s">
        <v>1194</v>
      </c>
      <c r="M1291" s="28">
        <v>19</v>
      </c>
      <c r="N1291" s="28">
        <v>83</v>
      </c>
      <c r="O1291" s="29" t="s">
        <v>121</v>
      </c>
      <c r="P1291" s="16">
        <v>80</v>
      </c>
      <c r="Q1291" s="16">
        <v>96</v>
      </c>
      <c r="R1291" s="15" t="s">
        <v>159</v>
      </c>
      <c r="S1291" s="16">
        <v>67</v>
      </c>
      <c r="T1291" s="15" t="s">
        <v>71</v>
      </c>
      <c r="U1291" t="e">
        <f t="shared" si="20"/>
        <v>#VALUE!</v>
      </c>
    </row>
    <row r="1292" spans="1:21" x14ac:dyDescent="0.3">
      <c r="A1292" s="14">
        <v>42935</v>
      </c>
      <c r="B1292" s="15" t="s">
        <v>45</v>
      </c>
      <c r="C1292" s="15" t="s">
        <v>46</v>
      </c>
      <c r="D1292" s="15" t="s">
        <v>47</v>
      </c>
      <c r="E1292" s="16">
        <v>170</v>
      </c>
      <c r="F1292" s="17">
        <v>211</v>
      </c>
      <c r="G1292" s="17">
        <v>82</v>
      </c>
      <c r="H1292" s="17">
        <v>161</v>
      </c>
      <c r="I1292" s="15" t="s">
        <v>692</v>
      </c>
      <c r="J1292" s="17">
        <v>261</v>
      </c>
      <c r="K1292" s="15" t="s">
        <v>661</v>
      </c>
      <c r="L1292" s="29" t="s">
        <v>116</v>
      </c>
      <c r="M1292" s="28">
        <v>6</v>
      </c>
      <c r="N1292" s="28">
        <v>89</v>
      </c>
      <c r="O1292" s="29" t="s">
        <v>206</v>
      </c>
      <c r="P1292" s="16">
        <v>82</v>
      </c>
      <c r="Q1292" s="16">
        <v>98</v>
      </c>
      <c r="R1292" s="15" t="s">
        <v>103</v>
      </c>
      <c r="S1292" s="16">
        <v>56</v>
      </c>
      <c r="T1292" s="15" t="s">
        <v>307</v>
      </c>
      <c r="U1292">
        <f t="shared" si="20"/>
        <v>0.69813333333333338</v>
      </c>
    </row>
    <row r="1293" spans="1:21" x14ac:dyDescent="0.3">
      <c r="A1293" s="14">
        <v>42936</v>
      </c>
      <c r="B1293" s="15" t="s">
        <v>45</v>
      </c>
      <c r="C1293" s="15" t="s">
        <v>46</v>
      </c>
      <c r="D1293" s="15" t="s">
        <v>47</v>
      </c>
      <c r="E1293" s="16">
        <v>170</v>
      </c>
      <c r="F1293" s="17">
        <v>160</v>
      </c>
      <c r="G1293" s="17">
        <v>0</v>
      </c>
      <c r="H1293" s="17">
        <v>147</v>
      </c>
      <c r="I1293" s="15" t="s">
        <v>918</v>
      </c>
      <c r="J1293" s="17">
        <v>174</v>
      </c>
      <c r="K1293" s="15" t="s">
        <v>391</v>
      </c>
      <c r="L1293" s="29" t="s">
        <v>116</v>
      </c>
      <c r="M1293" s="28">
        <v>0</v>
      </c>
      <c r="N1293" s="28">
        <v>42</v>
      </c>
      <c r="O1293" s="29" t="s">
        <v>81</v>
      </c>
      <c r="P1293" s="16">
        <v>87</v>
      </c>
      <c r="Q1293" s="16">
        <v>99</v>
      </c>
      <c r="R1293" s="15" t="s">
        <v>367</v>
      </c>
      <c r="S1293" s="16">
        <v>77</v>
      </c>
      <c r="T1293" s="15" t="s">
        <v>81</v>
      </c>
      <c r="U1293">
        <f t="shared" si="20"/>
        <v>0.69813333333333338</v>
      </c>
    </row>
    <row r="1294" spans="1:21" x14ac:dyDescent="0.3">
      <c r="A1294" s="14">
        <v>42937</v>
      </c>
      <c r="B1294" s="15" t="s">
        <v>45</v>
      </c>
      <c r="C1294" s="15" t="s">
        <v>46</v>
      </c>
      <c r="D1294" s="15" t="s">
        <v>47</v>
      </c>
      <c r="E1294" s="16">
        <v>170</v>
      </c>
      <c r="F1294" s="17">
        <v>196</v>
      </c>
      <c r="G1294" s="17">
        <v>0</v>
      </c>
      <c r="H1294" s="17">
        <v>143</v>
      </c>
      <c r="I1294" s="15" t="s">
        <v>51</v>
      </c>
      <c r="J1294" s="17">
        <v>249</v>
      </c>
      <c r="K1294" s="15" t="s">
        <v>164</v>
      </c>
      <c r="L1294" s="29" t="s">
        <v>263</v>
      </c>
      <c r="M1294" s="28">
        <v>14</v>
      </c>
      <c r="N1294" s="28">
        <v>67</v>
      </c>
      <c r="O1294" s="29" t="s">
        <v>91</v>
      </c>
      <c r="P1294" s="16">
        <v>69</v>
      </c>
      <c r="Q1294" s="16">
        <v>96</v>
      </c>
      <c r="R1294" s="15" t="s">
        <v>51</v>
      </c>
      <c r="S1294" s="16">
        <v>51</v>
      </c>
      <c r="T1294" s="15" t="s">
        <v>71</v>
      </c>
      <c r="U1294">
        <f t="shared" si="20"/>
        <v>0.17453333333333335</v>
      </c>
    </row>
    <row r="1295" spans="1:21" x14ac:dyDescent="0.3">
      <c r="A1295" s="14">
        <v>42938</v>
      </c>
      <c r="B1295" s="15" t="s">
        <v>45</v>
      </c>
      <c r="C1295" s="15" t="s">
        <v>46</v>
      </c>
      <c r="D1295" s="15" t="s">
        <v>47</v>
      </c>
      <c r="E1295" s="16">
        <v>170</v>
      </c>
      <c r="F1295" s="17">
        <v>183</v>
      </c>
      <c r="G1295" s="17">
        <v>0</v>
      </c>
      <c r="H1295" s="17">
        <v>146</v>
      </c>
      <c r="I1295" s="15" t="s">
        <v>919</v>
      </c>
      <c r="J1295" s="17">
        <v>220</v>
      </c>
      <c r="K1295" s="15" t="s">
        <v>920</v>
      </c>
      <c r="L1295" s="29" t="s">
        <v>116</v>
      </c>
      <c r="M1295" s="28">
        <v>11</v>
      </c>
      <c r="N1295" s="28">
        <v>64</v>
      </c>
      <c r="O1295" s="29" t="s">
        <v>307</v>
      </c>
      <c r="P1295" s="16">
        <v>77</v>
      </c>
      <c r="Q1295" s="16">
        <v>96</v>
      </c>
      <c r="R1295" s="15" t="s">
        <v>51</v>
      </c>
      <c r="S1295" s="16">
        <v>64</v>
      </c>
      <c r="T1295" s="15" t="s">
        <v>475</v>
      </c>
      <c r="U1295">
        <f t="shared" si="20"/>
        <v>0.69813333333333338</v>
      </c>
    </row>
    <row r="1296" spans="1:21" x14ac:dyDescent="0.3">
      <c r="A1296" s="14">
        <v>42939</v>
      </c>
      <c r="B1296" s="15" t="s">
        <v>45</v>
      </c>
      <c r="C1296" s="15" t="s">
        <v>46</v>
      </c>
      <c r="D1296" s="15" t="s">
        <v>47</v>
      </c>
      <c r="E1296" s="16">
        <v>170</v>
      </c>
      <c r="F1296" s="17">
        <v>204</v>
      </c>
      <c r="G1296" s="17">
        <v>34</v>
      </c>
      <c r="H1296" s="17">
        <v>142</v>
      </c>
      <c r="I1296" s="15" t="s">
        <v>304</v>
      </c>
      <c r="J1296" s="17">
        <v>267</v>
      </c>
      <c r="K1296" s="15" t="s">
        <v>508</v>
      </c>
      <c r="L1296" s="29" t="s">
        <v>84</v>
      </c>
      <c r="M1296" s="28">
        <v>11</v>
      </c>
      <c r="N1296" s="28">
        <v>69</v>
      </c>
      <c r="O1296" s="29" t="s">
        <v>213</v>
      </c>
      <c r="P1296" s="16">
        <v>73</v>
      </c>
      <c r="Q1296" s="16">
        <v>97</v>
      </c>
      <c r="R1296" s="15" t="s">
        <v>108</v>
      </c>
      <c r="S1296" s="16">
        <v>52</v>
      </c>
      <c r="T1296" s="15" t="s">
        <v>89</v>
      </c>
      <c r="U1296">
        <f t="shared" si="20"/>
        <v>0.34906666666666669</v>
      </c>
    </row>
    <row r="1297" spans="1:21" x14ac:dyDescent="0.3">
      <c r="A1297" s="14">
        <v>42940</v>
      </c>
      <c r="B1297" s="15" t="s">
        <v>45</v>
      </c>
      <c r="C1297" s="15" t="s">
        <v>46</v>
      </c>
      <c r="D1297" s="15" t="s">
        <v>47</v>
      </c>
      <c r="E1297" s="16">
        <v>170</v>
      </c>
      <c r="F1297" s="17">
        <v>185</v>
      </c>
      <c r="G1297" s="17">
        <v>2</v>
      </c>
      <c r="H1297" s="17">
        <v>159</v>
      </c>
      <c r="I1297" s="15" t="s">
        <v>199</v>
      </c>
      <c r="J1297" s="17">
        <v>211</v>
      </c>
      <c r="K1297" s="15" t="s">
        <v>297</v>
      </c>
      <c r="L1297" s="29" t="s">
        <v>84</v>
      </c>
      <c r="M1297" s="28">
        <v>11</v>
      </c>
      <c r="N1297" s="28">
        <v>61</v>
      </c>
      <c r="O1297" s="29" t="s">
        <v>192</v>
      </c>
      <c r="P1297" s="16">
        <v>85</v>
      </c>
      <c r="Q1297" s="16">
        <v>98</v>
      </c>
      <c r="R1297" s="15" t="s">
        <v>434</v>
      </c>
      <c r="S1297" s="16">
        <v>70</v>
      </c>
      <c r="T1297" s="15" t="s">
        <v>50</v>
      </c>
      <c r="U1297">
        <f t="shared" si="20"/>
        <v>0.34906666666666669</v>
      </c>
    </row>
    <row r="1298" spans="1:21" x14ac:dyDescent="0.3">
      <c r="A1298" s="14">
        <v>42941</v>
      </c>
      <c r="B1298" s="15" t="s">
        <v>45</v>
      </c>
      <c r="C1298" s="15" t="s">
        <v>46</v>
      </c>
      <c r="D1298" s="15" t="s">
        <v>47</v>
      </c>
      <c r="E1298" s="16">
        <v>170</v>
      </c>
      <c r="F1298" s="17">
        <v>195</v>
      </c>
      <c r="G1298" s="17">
        <v>0</v>
      </c>
      <c r="H1298" s="17">
        <v>144</v>
      </c>
      <c r="I1298" s="15" t="s">
        <v>921</v>
      </c>
      <c r="J1298" s="17">
        <v>246</v>
      </c>
      <c r="K1298" s="15" t="s">
        <v>288</v>
      </c>
      <c r="L1298" s="29" t="s">
        <v>116</v>
      </c>
      <c r="M1298" s="28">
        <v>11</v>
      </c>
      <c r="N1298" s="28">
        <v>69</v>
      </c>
      <c r="O1298" s="29" t="s">
        <v>128</v>
      </c>
      <c r="P1298" s="16">
        <v>71</v>
      </c>
      <c r="Q1298" s="16">
        <v>98</v>
      </c>
      <c r="R1298" s="15" t="s">
        <v>178</v>
      </c>
      <c r="S1298" s="16">
        <v>53</v>
      </c>
      <c r="T1298" s="15" t="s">
        <v>113</v>
      </c>
      <c r="U1298">
        <f t="shared" si="20"/>
        <v>0.69813333333333338</v>
      </c>
    </row>
    <row r="1299" spans="1:21" x14ac:dyDescent="0.3">
      <c r="A1299" s="14">
        <v>42942</v>
      </c>
      <c r="B1299" s="15" t="s">
        <v>45</v>
      </c>
      <c r="C1299" s="15" t="s">
        <v>46</v>
      </c>
      <c r="D1299" s="15" t="s">
        <v>47</v>
      </c>
      <c r="E1299" s="16">
        <v>170</v>
      </c>
      <c r="F1299" s="17">
        <v>213</v>
      </c>
      <c r="G1299" s="17">
        <v>0</v>
      </c>
      <c r="H1299" s="17">
        <v>150</v>
      </c>
      <c r="I1299" s="15" t="s">
        <v>350</v>
      </c>
      <c r="J1299" s="17">
        <v>276</v>
      </c>
      <c r="K1299" s="15" t="s">
        <v>696</v>
      </c>
      <c r="L1299" s="29" t="s">
        <v>84</v>
      </c>
      <c r="M1299" s="28">
        <v>17</v>
      </c>
      <c r="N1299" s="28">
        <v>69</v>
      </c>
      <c r="O1299" s="29" t="s">
        <v>164</v>
      </c>
      <c r="P1299" s="16">
        <v>72</v>
      </c>
      <c r="Q1299" s="16">
        <v>95</v>
      </c>
      <c r="R1299" s="15" t="s">
        <v>108</v>
      </c>
      <c r="S1299" s="16">
        <v>55</v>
      </c>
      <c r="T1299" s="15" t="s">
        <v>135</v>
      </c>
      <c r="U1299">
        <f t="shared" si="20"/>
        <v>0.34906666666666669</v>
      </c>
    </row>
    <row r="1300" spans="1:21" x14ac:dyDescent="0.3">
      <c r="A1300" s="14">
        <v>42943</v>
      </c>
      <c r="B1300" s="15" t="s">
        <v>45</v>
      </c>
      <c r="C1300" s="15" t="s">
        <v>46</v>
      </c>
      <c r="D1300" s="15" t="s">
        <v>47</v>
      </c>
      <c r="E1300" s="16">
        <v>170</v>
      </c>
      <c r="F1300" s="17">
        <v>214</v>
      </c>
      <c r="G1300" s="17">
        <v>0</v>
      </c>
      <c r="H1300" s="17">
        <v>145</v>
      </c>
      <c r="I1300" s="15" t="s">
        <v>51</v>
      </c>
      <c r="J1300" s="17">
        <v>283</v>
      </c>
      <c r="K1300" s="15" t="s">
        <v>311</v>
      </c>
      <c r="L1300" s="29" t="s">
        <v>533</v>
      </c>
      <c r="M1300" s="28">
        <v>14</v>
      </c>
      <c r="N1300" s="28">
        <v>81</v>
      </c>
      <c r="O1300" s="29" t="s">
        <v>169</v>
      </c>
      <c r="P1300" s="16">
        <v>82</v>
      </c>
      <c r="Q1300" s="16">
        <v>100</v>
      </c>
      <c r="R1300" s="15" t="s">
        <v>123</v>
      </c>
      <c r="S1300" s="16">
        <v>51</v>
      </c>
      <c r="T1300" s="15" t="s">
        <v>209</v>
      </c>
      <c r="U1300">
        <f t="shared" si="20"/>
        <v>1.2217333333333333</v>
      </c>
    </row>
    <row r="1301" spans="1:21" x14ac:dyDescent="0.3">
      <c r="A1301" s="14">
        <v>42944</v>
      </c>
      <c r="B1301" s="15" t="s">
        <v>45</v>
      </c>
      <c r="C1301" s="15" t="s">
        <v>46</v>
      </c>
      <c r="D1301" s="15" t="s">
        <v>47</v>
      </c>
      <c r="E1301" s="16">
        <v>170</v>
      </c>
      <c r="F1301" s="17">
        <v>227</v>
      </c>
      <c r="G1301" s="17">
        <v>0</v>
      </c>
      <c r="H1301" s="17">
        <v>178</v>
      </c>
      <c r="I1301" s="15" t="s">
        <v>746</v>
      </c>
      <c r="J1301" s="17">
        <v>276</v>
      </c>
      <c r="K1301" s="15" t="s">
        <v>73</v>
      </c>
      <c r="L1301" s="27">
        <v>36</v>
      </c>
      <c r="M1301" s="28">
        <v>17</v>
      </c>
      <c r="N1301" s="28">
        <v>69</v>
      </c>
      <c r="O1301" s="29" t="s">
        <v>52</v>
      </c>
      <c r="P1301" s="16">
        <v>71</v>
      </c>
      <c r="Q1301" s="16">
        <v>96</v>
      </c>
      <c r="R1301" s="15" t="s">
        <v>51</v>
      </c>
      <c r="S1301" s="16">
        <v>50</v>
      </c>
      <c r="T1301" s="15" t="s">
        <v>129</v>
      </c>
      <c r="U1301">
        <f t="shared" si="20"/>
        <v>6.2831999999999999</v>
      </c>
    </row>
    <row r="1302" spans="1:21" x14ac:dyDescent="0.3">
      <c r="A1302" s="14">
        <v>42945</v>
      </c>
      <c r="B1302" s="15" t="s">
        <v>45</v>
      </c>
      <c r="C1302" s="15" t="s">
        <v>46</v>
      </c>
      <c r="D1302" s="15" t="s">
        <v>47</v>
      </c>
      <c r="E1302" s="16">
        <v>170</v>
      </c>
      <c r="F1302" s="17">
        <v>242</v>
      </c>
      <c r="G1302" s="17">
        <v>0</v>
      </c>
      <c r="H1302" s="17">
        <v>169</v>
      </c>
      <c r="I1302" s="15" t="s">
        <v>51</v>
      </c>
      <c r="J1302" s="17">
        <v>316</v>
      </c>
      <c r="K1302" s="15" t="s">
        <v>297</v>
      </c>
      <c r="L1302" s="29" t="s">
        <v>218</v>
      </c>
      <c r="M1302" s="28">
        <v>8</v>
      </c>
      <c r="N1302" s="28">
        <v>72</v>
      </c>
      <c r="O1302" s="29" t="s">
        <v>52</v>
      </c>
      <c r="P1302" s="16">
        <v>66</v>
      </c>
      <c r="Q1302" s="16">
        <v>98</v>
      </c>
      <c r="R1302" s="15" t="s">
        <v>120</v>
      </c>
      <c r="S1302" s="16">
        <v>43</v>
      </c>
      <c r="T1302" s="15" t="s">
        <v>121</v>
      </c>
      <c r="U1302">
        <f t="shared" si="20"/>
        <v>0.52359999999999995</v>
      </c>
    </row>
    <row r="1303" spans="1:21" x14ac:dyDescent="0.3">
      <c r="A1303" s="14">
        <v>42946</v>
      </c>
      <c r="B1303" s="15" t="s">
        <v>45</v>
      </c>
      <c r="C1303" s="15" t="s">
        <v>46</v>
      </c>
      <c r="D1303" s="15" t="s">
        <v>47</v>
      </c>
      <c r="E1303" s="16">
        <v>170</v>
      </c>
      <c r="F1303" s="17">
        <v>200</v>
      </c>
      <c r="G1303" s="17">
        <v>10</v>
      </c>
      <c r="H1303" s="17">
        <v>155</v>
      </c>
      <c r="I1303" s="15" t="s">
        <v>272</v>
      </c>
      <c r="J1303" s="17">
        <v>246</v>
      </c>
      <c r="K1303" s="15" t="s">
        <v>351</v>
      </c>
      <c r="L1303" s="29" t="s">
        <v>218</v>
      </c>
      <c r="M1303" s="28">
        <v>14</v>
      </c>
      <c r="N1303" s="28">
        <v>86</v>
      </c>
      <c r="O1303" s="29" t="s">
        <v>133</v>
      </c>
      <c r="P1303" s="16">
        <v>83</v>
      </c>
      <c r="Q1303" s="16">
        <v>96</v>
      </c>
      <c r="R1303" s="15" t="s">
        <v>51</v>
      </c>
      <c r="S1303" s="16">
        <v>59</v>
      </c>
      <c r="T1303" s="15" t="s">
        <v>182</v>
      </c>
      <c r="U1303">
        <f t="shared" si="20"/>
        <v>0.52359999999999995</v>
      </c>
    </row>
    <row r="1304" spans="1:21" x14ac:dyDescent="0.3">
      <c r="A1304" s="14">
        <v>42947</v>
      </c>
      <c r="B1304" s="15" t="s">
        <v>45</v>
      </c>
      <c r="C1304" s="15" t="s">
        <v>46</v>
      </c>
      <c r="D1304" s="15" t="s">
        <v>47</v>
      </c>
      <c r="E1304" s="16">
        <v>170</v>
      </c>
      <c r="F1304" s="17">
        <v>178</v>
      </c>
      <c r="G1304" s="17">
        <v>34</v>
      </c>
      <c r="H1304" s="17">
        <v>151</v>
      </c>
      <c r="I1304" s="15" t="s">
        <v>51</v>
      </c>
      <c r="J1304" s="17">
        <v>204</v>
      </c>
      <c r="K1304" s="15" t="s">
        <v>680</v>
      </c>
      <c r="L1304" s="29" t="s">
        <v>102</v>
      </c>
      <c r="M1304" s="28">
        <v>8</v>
      </c>
      <c r="N1304" s="28">
        <v>47</v>
      </c>
      <c r="O1304" s="29" t="s">
        <v>113</v>
      </c>
      <c r="P1304" s="16">
        <v>86</v>
      </c>
      <c r="Q1304" s="16">
        <v>99</v>
      </c>
      <c r="R1304" s="15" t="s">
        <v>51</v>
      </c>
      <c r="S1304" s="16">
        <v>73</v>
      </c>
      <c r="T1304" s="15" t="s">
        <v>169</v>
      </c>
      <c r="U1304">
        <f t="shared" si="20"/>
        <v>0.8726666666666667</v>
      </c>
    </row>
    <row r="1305" spans="1:21" x14ac:dyDescent="0.3">
      <c r="A1305" s="14">
        <v>42948</v>
      </c>
      <c r="B1305" s="15" t="s">
        <v>45</v>
      </c>
      <c r="C1305" s="15" t="s">
        <v>46</v>
      </c>
      <c r="D1305" s="15" t="s">
        <v>47</v>
      </c>
      <c r="E1305" s="16">
        <v>170</v>
      </c>
      <c r="F1305" s="17">
        <v>172</v>
      </c>
      <c r="G1305" s="17">
        <v>0</v>
      </c>
      <c r="H1305" s="17">
        <v>151</v>
      </c>
      <c r="I1305" s="15" t="s">
        <v>86</v>
      </c>
      <c r="J1305" s="17">
        <v>194</v>
      </c>
      <c r="K1305" s="15" t="s">
        <v>922</v>
      </c>
      <c r="L1305" s="27">
        <v>36</v>
      </c>
      <c r="M1305" s="28">
        <v>8</v>
      </c>
      <c r="N1305" s="28">
        <v>42</v>
      </c>
      <c r="O1305" s="29" t="s">
        <v>264</v>
      </c>
      <c r="P1305" s="16">
        <v>89</v>
      </c>
      <c r="Q1305" s="16">
        <v>100</v>
      </c>
      <c r="R1305" s="15" t="s">
        <v>51</v>
      </c>
      <c r="S1305" s="16">
        <v>82</v>
      </c>
      <c r="T1305" s="15" t="s">
        <v>439</v>
      </c>
      <c r="U1305">
        <f t="shared" si="20"/>
        <v>6.2831999999999999</v>
      </c>
    </row>
    <row r="1306" spans="1:21" x14ac:dyDescent="0.3">
      <c r="A1306" s="14">
        <v>42949</v>
      </c>
      <c r="B1306" s="15" t="s">
        <v>45</v>
      </c>
      <c r="C1306" s="15" t="s">
        <v>46</v>
      </c>
      <c r="D1306" s="15" t="s">
        <v>47</v>
      </c>
      <c r="E1306" s="16">
        <v>170</v>
      </c>
      <c r="F1306" s="17">
        <v>218</v>
      </c>
      <c r="G1306" s="17">
        <v>0</v>
      </c>
      <c r="H1306" s="17">
        <v>150</v>
      </c>
      <c r="I1306" s="15" t="s">
        <v>682</v>
      </c>
      <c r="J1306" s="17">
        <v>287</v>
      </c>
      <c r="K1306" s="15" t="s">
        <v>791</v>
      </c>
      <c r="L1306" s="29" t="s">
        <v>84</v>
      </c>
      <c r="M1306" s="28">
        <v>17</v>
      </c>
      <c r="N1306" s="28">
        <v>61</v>
      </c>
      <c r="O1306" s="29" t="s">
        <v>71</v>
      </c>
      <c r="P1306" s="16">
        <v>65</v>
      </c>
      <c r="Q1306" s="16">
        <v>98</v>
      </c>
      <c r="R1306" s="15" t="s">
        <v>195</v>
      </c>
      <c r="S1306" s="16">
        <v>49</v>
      </c>
      <c r="T1306" s="15" t="s">
        <v>201</v>
      </c>
      <c r="U1306">
        <f t="shared" si="20"/>
        <v>0.34906666666666669</v>
      </c>
    </row>
    <row r="1307" spans="1:21" x14ac:dyDescent="0.3">
      <c r="A1307" s="14">
        <v>42950</v>
      </c>
      <c r="B1307" s="15" t="s">
        <v>45</v>
      </c>
      <c r="C1307" s="15" t="s">
        <v>46</v>
      </c>
      <c r="D1307" s="15" t="s">
        <v>47</v>
      </c>
      <c r="E1307" s="16">
        <v>170</v>
      </c>
      <c r="F1307" s="17">
        <v>208</v>
      </c>
      <c r="G1307" s="17">
        <v>0</v>
      </c>
      <c r="H1307" s="17">
        <v>155</v>
      </c>
      <c r="I1307" s="15" t="s">
        <v>737</v>
      </c>
      <c r="J1307" s="17">
        <v>260</v>
      </c>
      <c r="K1307" s="15" t="s">
        <v>923</v>
      </c>
      <c r="L1307" s="29" t="s">
        <v>116</v>
      </c>
      <c r="M1307" s="28">
        <v>14</v>
      </c>
      <c r="N1307" s="28">
        <v>69</v>
      </c>
      <c r="O1307" s="29" t="s">
        <v>89</v>
      </c>
      <c r="P1307" s="16">
        <v>81</v>
      </c>
      <c r="Q1307" s="16">
        <v>99</v>
      </c>
      <c r="R1307" s="15" t="s">
        <v>51</v>
      </c>
      <c r="S1307" s="16">
        <v>65</v>
      </c>
      <c r="T1307" s="15" t="s">
        <v>192</v>
      </c>
      <c r="U1307">
        <f t="shared" si="20"/>
        <v>0.69813333333333338</v>
      </c>
    </row>
    <row r="1308" spans="1:21" x14ac:dyDescent="0.3">
      <c r="A1308" s="14">
        <v>42951</v>
      </c>
      <c r="B1308" s="15" t="s">
        <v>45</v>
      </c>
      <c r="C1308" s="15" t="s">
        <v>46</v>
      </c>
      <c r="D1308" s="15" t="s">
        <v>47</v>
      </c>
      <c r="E1308" s="16">
        <v>170</v>
      </c>
      <c r="F1308" s="17">
        <v>234</v>
      </c>
      <c r="G1308" s="17">
        <v>64</v>
      </c>
      <c r="H1308" s="17">
        <v>164</v>
      </c>
      <c r="I1308" s="15" t="s">
        <v>51</v>
      </c>
      <c r="J1308" s="17">
        <v>303</v>
      </c>
      <c r="K1308" s="15" t="s">
        <v>924</v>
      </c>
      <c r="L1308" s="27">
        <v>36</v>
      </c>
      <c r="M1308" s="28">
        <v>22</v>
      </c>
      <c r="N1308" s="28">
        <v>81</v>
      </c>
      <c r="O1308" s="29" t="s">
        <v>146</v>
      </c>
      <c r="P1308" s="16">
        <v>80</v>
      </c>
      <c r="Q1308" s="16">
        <v>100</v>
      </c>
      <c r="R1308" s="15" t="s">
        <v>123</v>
      </c>
      <c r="S1308" s="16">
        <v>53</v>
      </c>
      <c r="T1308" s="15" t="s">
        <v>169</v>
      </c>
      <c r="U1308">
        <f t="shared" si="20"/>
        <v>6.2831999999999999</v>
      </c>
    </row>
    <row r="1309" spans="1:21" x14ac:dyDescent="0.3">
      <c r="A1309" s="14">
        <v>42952</v>
      </c>
      <c r="B1309" s="15" t="s">
        <v>45</v>
      </c>
      <c r="C1309" s="15" t="s">
        <v>46</v>
      </c>
      <c r="D1309" s="15" t="s">
        <v>47</v>
      </c>
      <c r="E1309" s="16">
        <v>170</v>
      </c>
      <c r="F1309" s="17">
        <v>180</v>
      </c>
      <c r="G1309" s="17">
        <v>42</v>
      </c>
      <c r="H1309" s="17">
        <v>156</v>
      </c>
      <c r="I1309" s="15" t="s">
        <v>51</v>
      </c>
      <c r="J1309" s="17">
        <v>205</v>
      </c>
      <c r="K1309" s="15" t="s">
        <v>694</v>
      </c>
      <c r="L1309" s="29" t="s">
        <v>263</v>
      </c>
      <c r="M1309" s="28">
        <v>6</v>
      </c>
      <c r="N1309" s="28">
        <v>53</v>
      </c>
      <c r="O1309" s="29" t="s">
        <v>650</v>
      </c>
      <c r="P1309" s="16">
        <v>94</v>
      </c>
      <c r="Q1309" s="16">
        <v>100</v>
      </c>
      <c r="R1309" s="15" t="s">
        <v>88</v>
      </c>
      <c r="S1309" s="16">
        <v>87</v>
      </c>
      <c r="T1309" s="15" t="s">
        <v>146</v>
      </c>
      <c r="U1309">
        <f t="shared" si="20"/>
        <v>0.17453333333333335</v>
      </c>
    </row>
    <row r="1310" spans="1:21" x14ac:dyDescent="0.3">
      <c r="A1310" s="14">
        <v>42953</v>
      </c>
      <c r="B1310" s="15" t="s">
        <v>45</v>
      </c>
      <c r="C1310" s="15" t="s">
        <v>46</v>
      </c>
      <c r="D1310" s="15" t="s">
        <v>47</v>
      </c>
      <c r="E1310" s="16">
        <v>170</v>
      </c>
      <c r="F1310" s="17">
        <v>181</v>
      </c>
      <c r="G1310" s="17">
        <v>0</v>
      </c>
      <c r="H1310" s="17">
        <v>156</v>
      </c>
      <c r="I1310" s="15" t="s">
        <v>51</v>
      </c>
      <c r="J1310" s="17">
        <v>206</v>
      </c>
      <c r="K1310" s="15" t="s">
        <v>569</v>
      </c>
      <c r="L1310" s="29" t="s">
        <v>132</v>
      </c>
      <c r="M1310" s="28">
        <v>8</v>
      </c>
      <c r="N1310" s="28">
        <v>83</v>
      </c>
      <c r="O1310" s="29" t="s">
        <v>347</v>
      </c>
      <c r="P1310" s="16">
        <v>75</v>
      </c>
      <c r="Q1310" s="16">
        <v>100</v>
      </c>
      <c r="R1310" s="15" t="s">
        <v>51</v>
      </c>
      <c r="S1310" s="16">
        <v>65</v>
      </c>
      <c r="T1310" s="15" t="s">
        <v>50</v>
      </c>
      <c r="U1310">
        <f t="shared" si="20"/>
        <v>1.3962666666666668</v>
      </c>
    </row>
    <row r="1311" spans="1:21" x14ac:dyDescent="0.3">
      <c r="A1311" s="14">
        <v>42954</v>
      </c>
      <c r="B1311" s="15" t="s">
        <v>45</v>
      </c>
      <c r="C1311" s="15" t="s">
        <v>46</v>
      </c>
      <c r="D1311" s="15" t="s">
        <v>47</v>
      </c>
      <c r="E1311" s="16">
        <v>170</v>
      </c>
      <c r="F1311" s="17">
        <v>174</v>
      </c>
      <c r="G1311" s="17">
        <v>122</v>
      </c>
      <c r="H1311" s="17">
        <v>143</v>
      </c>
      <c r="I1311" s="15" t="s">
        <v>573</v>
      </c>
      <c r="J1311" s="17">
        <v>206</v>
      </c>
      <c r="K1311" s="15" t="s">
        <v>285</v>
      </c>
      <c r="L1311" s="29" t="s">
        <v>116</v>
      </c>
      <c r="M1311" s="28">
        <v>6</v>
      </c>
      <c r="N1311" s="28">
        <v>44</v>
      </c>
      <c r="O1311" s="29" t="s">
        <v>369</v>
      </c>
      <c r="P1311" s="16">
        <v>87</v>
      </c>
      <c r="Q1311" s="16">
        <v>99</v>
      </c>
      <c r="R1311" s="15" t="s">
        <v>51</v>
      </c>
      <c r="S1311" s="16">
        <v>72</v>
      </c>
      <c r="T1311" s="15" t="s">
        <v>215</v>
      </c>
      <c r="U1311">
        <f t="shared" si="20"/>
        <v>0.69813333333333338</v>
      </c>
    </row>
    <row r="1312" spans="1:21" x14ac:dyDescent="0.3">
      <c r="A1312" s="14">
        <v>42955</v>
      </c>
      <c r="B1312" s="15" t="s">
        <v>45</v>
      </c>
      <c r="C1312" s="15" t="s">
        <v>46</v>
      </c>
      <c r="D1312" s="15" t="s">
        <v>47</v>
      </c>
      <c r="E1312" s="16">
        <v>170</v>
      </c>
      <c r="F1312" s="17">
        <v>170</v>
      </c>
      <c r="G1312" s="17">
        <v>20</v>
      </c>
      <c r="H1312" s="17">
        <v>127</v>
      </c>
      <c r="I1312" s="15" t="s">
        <v>335</v>
      </c>
      <c r="J1312" s="17">
        <v>213</v>
      </c>
      <c r="K1312" s="15" t="s">
        <v>303</v>
      </c>
      <c r="L1312" s="27">
        <v>22</v>
      </c>
      <c r="M1312" s="28">
        <v>11</v>
      </c>
      <c r="N1312" s="28">
        <v>64</v>
      </c>
      <c r="O1312" s="29" t="s">
        <v>209</v>
      </c>
      <c r="P1312" s="16">
        <v>73</v>
      </c>
      <c r="Q1312" s="16">
        <v>100</v>
      </c>
      <c r="R1312" s="15" t="s">
        <v>51</v>
      </c>
      <c r="S1312" s="16">
        <v>57</v>
      </c>
      <c r="T1312" s="15" t="s">
        <v>121</v>
      </c>
      <c r="U1312">
        <f t="shared" si="20"/>
        <v>3.8397333333333332</v>
      </c>
    </row>
    <row r="1313" spans="1:21" x14ac:dyDescent="0.3">
      <c r="A1313" s="14">
        <v>42956</v>
      </c>
      <c r="B1313" s="15" t="s">
        <v>45</v>
      </c>
      <c r="C1313" s="15" t="s">
        <v>46</v>
      </c>
      <c r="D1313" s="15" t="s">
        <v>47</v>
      </c>
      <c r="E1313" s="16">
        <v>170</v>
      </c>
      <c r="F1313" s="17">
        <v>158</v>
      </c>
      <c r="G1313" s="17">
        <v>4</v>
      </c>
      <c r="H1313" s="17">
        <v>115</v>
      </c>
      <c r="I1313" s="15" t="s">
        <v>551</v>
      </c>
      <c r="J1313" s="17">
        <v>201</v>
      </c>
      <c r="K1313" s="15" t="s">
        <v>925</v>
      </c>
      <c r="L1313" s="27">
        <v>29</v>
      </c>
      <c r="M1313" s="28">
        <v>11</v>
      </c>
      <c r="N1313" s="28">
        <v>64</v>
      </c>
      <c r="O1313" s="29" t="s">
        <v>158</v>
      </c>
      <c r="P1313" s="16">
        <v>79</v>
      </c>
      <c r="Q1313" s="16">
        <v>98</v>
      </c>
      <c r="R1313" s="15" t="s">
        <v>301</v>
      </c>
      <c r="S1313" s="16">
        <v>54</v>
      </c>
      <c r="T1313" s="15" t="s">
        <v>98</v>
      </c>
      <c r="U1313">
        <f t="shared" si="20"/>
        <v>5.0614666666666661</v>
      </c>
    </row>
    <row r="1314" spans="1:21" x14ac:dyDescent="0.3">
      <c r="A1314" s="14">
        <v>42957</v>
      </c>
      <c r="B1314" s="15" t="s">
        <v>45</v>
      </c>
      <c r="C1314" s="15" t="s">
        <v>46</v>
      </c>
      <c r="D1314" s="15" t="s">
        <v>47</v>
      </c>
      <c r="E1314" s="16">
        <v>170</v>
      </c>
      <c r="F1314" s="17">
        <v>165</v>
      </c>
      <c r="G1314" s="17">
        <v>0</v>
      </c>
      <c r="H1314" s="17">
        <v>111</v>
      </c>
      <c r="I1314" s="15" t="s">
        <v>124</v>
      </c>
      <c r="J1314" s="17">
        <v>219</v>
      </c>
      <c r="K1314" s="15" t="s">
        <v>466</v>
      </c>
      <c r="L1314" s="29" t="s">
        <v>218</v>
      </c>
      <c r="M1314" s="28">
        <v>11</v>
      </c>
      <c r="N1314" s="28">
        <v>64</v>
      </c>
      <c r="O1314" s="29" t="s">
        <v>91</v>
      </c>
      <c r="P1314" s="16">
        <v>70</v>
      </c>
      <c r="Q1314" s="16">
        <v>98</v>
      </c>
      <c r="R1314" s="15" t="s">
        <v>80</v>
      </c>
      <c r="S1314" s="16">
        <v>51</v>
      </c>
      <c r="T1314" s="15" t="s">
        <v>129</v>
      </c>
      <c r="U1314">
        <f t="shared" si="20"/>
        <v>0.52359999999999995</v>
      </c>
    </row>
    <row r="1315" spans="1:21" x14ac:dyDescent="0.3">
      <c r="A1315" s="14">
        <v>42958</v>
      </c>
      <c r="B1315" s="15" t="s">
        <v>45</v>
      </c>
      <c r="C1315" s="15" t="s">
        <v>46</v>
      </c>
      <c r="D1315" s="15" t="s">
        <v>47</v>
      </c>
      <c r="E1315" s="16">
        <v>170</v>
      </c>
      <c r="F1315" s="17">
        <v>174</v>
      </c>
      <c r="G1315" s="17">
        <v>0</v>
      </c>
      <c r="H1315" s="17">
        <v>111</v>
      </c>
      <c r="I1315" s="15" t="s">
        <v>296</v>
      </c>
      <c r="J1315" s="17">
        <v>238</v>
      </c>
      <c r="K1315" s="15" t="s">
        <v>50</v>
      </c>
      <c r="L1315" s="27">
        <v>36</v>
      </c>
      <c r="M1315" s="28">
        <v>19</v>
      </c>
      <c r="N1315" s="28">
        <v>64</v>
      </c>
      <c r="O1315" s="29" t="s">
        <v>121</v>
      </c>
      <c r="P1315" s="16">
        <v>70</v>
      </c>
      <c r="Q1315" s="16">
        <v>97</v>
      </c>
      <c r="R1315" s="15" t="s">
        <v>159</v>
      </c>
      <c r="S1315" s="16">
        <v>48</v>
      </c>
      <c r="T1315" s="15" t="s">
        <v>113</v>
      </c>
      <c r="U1315">
        <f t="shared" si="20"/>
        <v>6.2831999999999999</v>
      </c>
    </row>
    <row r="1316" spans="1:21" x14ac:dyDescent="0.3">
      <c r="A1316" s="14">
        <v>42959</v>
      </c>
      <c r="B1316" s="15" t="s">
        <v>45</v>
      </c>
      <c r="C1316" s="15" t="s">
        <v>46</v>
      </c>
      <c r="D1316" s="15" t="s">
        <v>47</v>
      </c>
      <c r="E1316" s="16">
        <v>170</v>
      </c>
      <c r="F1316" s="17">
        <v>198</v>
      </c>
      <c r="G1316" s="17">
        <v>0</v>
      </c>
      <c r="H1316" s="17">
        <v>141</v>
      </c>
      <c r="I1316" s="15" t="s">
        <v>258</v>
      </c>
      <c r="J1316" s="17">
        <v>255</v>
      </c>
      <c r="K1316" s="15" t="s">
        <v>497</v>
      </c>
      <c r="L1316" s="27">
        <v>36</v>
      </c>
      <c r="M1316" s="28">
        <v>14</v>
      </c>
      <c r="N1316" s="28">
        <v>61</v>
      </c>
      <c r="O1316" s="29" t="s">
        <v>129</v>
      </c>
      <c r="P1316" s="16">
        <v>71</v>
      </c>
      <c r="Q1316" s="16">
        <v>97</v>
      </c>
      <c r="R1316" s="15" t="s">
        <v>301</v>
      </c>
      <c r="S1316" s="16">
        <v>56</v>
      </c>
      <c r="T1316" s="15" t="s">
        <v>81</v>
      </c>
      <c r="U1316">
        <f t="shared" si="20"/>
        <v>6.2831999999999999</v>
      </c>
    </row>
    <row r="1317" spans="1:21" x14ac:dyDescent="0.3">
      <c r="A1317" s="14">
        <v>42960</v>
      </c>
      <c r="B1317" s="15" t="s">
        <v>45</v>
      </c>
      <c r="C1317" s="15" t="s">
        <v>46</v>
      </c>
      <c r="D1317" s="15" t="s">
        <v>47</v>
      </c>
      <c r="E1317" s="16">
        <v>170</v>
      </c>
      <c r="F1317" s="17">
        <v>200</v>
      </c>
      <c r="G1317" s="17">
        <v>0</v>
      </c>
      <c r="H1317" s="17">
        <v>138</v>
      </c>
      <c r="I1317" s="15" t="s">
        <v>919</v>
      </c>
      <c r="J1317" s="17">
        <v>263</v>
      </c>
      <c r="K1317" s="15" t="s">
        <v>623</v>
      </c>
      <c r="L1317" s="27">
        <v>28</v>
      </c>
      <c r="M1317" s="28">
        <v>14</v>
      </c>
      <c r="N1317" s="28">
        <v>67</v>
      </c>
      <c r="O1317" s="29" t="s">
        <v>264</v>
      </c>
      <c r="P1317" s="16">
        <v>70</v>
      </c>
      <c r="Q1317" s="16">
        <v>98</v>
      </c>
      <c r="R1317" s="15" t="s">
        <v>178</v>
      </c>
      <c r="S1317" s="16">
        <v>49</v>
      </c>
      <c r="T1317" s="15" t="s">
        <v>89</v>
      </c>
      <c r="U1317">
        <f t="shared" si="20"/>
        <v>4.8869333333333334</v>
      </c>
    </row>
    <row r="1318" spans="1:21" x14ac:dyDescent="0.3">
      <c r="A1318" s="14">
        <v>42961</v>
      </c>
      <c r="B1318" s="15" t="s">
        <v>45</v>
      </c>
      <c r="C1318" s="15" t="s">
        <v>46</v>
      </c>
      <c r="D1318" s="15" t="s">
        <v>47</v>
      </c>
      <c r="E1318" s="16">
        <v>170</v>
      </c>
      <c r="F1318" s="17">
        <v>228</v>
      </c>
      <c r="G1318" s="17">
        <v>10</v>
      </c>
      <c r="H1318" s="17">
        <v>163</v>
      </c>
      <c r="I1318" s="15" t="s">
        <v>103</v>
      </c>
      <c r="J1318" s="17">
        <v>292</v>
      </c>
      <c r="K1318" s="15" t="s">
        <v>340</v>
      </c>
      <c r="L1318" s="29" t="s">
        <v>263</v>
      </c>
      <c r="M1318" s="28">
        <v>14</v>
      </c>
      <c r="N1318" s="28">
        <v>67</v>
      </c>
      <c r="O1318" s="29" t="s">
        <v>167</v>
      </c>
      <c r="P1318" s="16">
        <v>72</v>
      </c>
      <c r="Q1318" s="16">
        <v>94</v>
      </c>
      <c r="R1318" s="15" t="s">
        <v>120</v>
      </c>
      <c r="S1318" s="16">
        <v>48</v>
      </c>
      <c r="T1318" s="15" t="s">
        <v>81</v>
      </c>
      <c r="U1318">
        <f t="shared" si="20"/>
        <v>0.17453333333333335</v>
      </c>
    </row>
    <row r="1319" spans="1:21" x14ac:dyDescent="0.3">
      <c r="A1319" s="14">
        <v>42962</v>
      </c>
      <c r="B1319" s="15" t="s">
        <v>45</v>
      </c>
      <c r="C1319" s="15" t="s">
        <v>46</v>
      </c>
      <c r="D1319" s="15" t="s">
        <v>47</v>
      </c>
      <c r="E1319" s="16">
        <v>170</v>
      </c>
      <c r="F1319" s="17">
        <v>196</v>
      </c>
      <c r="G1319" s="17">
        <v>4</v>
      </c>
      <c r="H1319" s="17">
        <v>173</v>
      </c>
      <c r="I1319" s="15" t="s">
        <v>51</v>
      </c>
      <c r="J1319" s="17">
        <v>220</v>
      </c>
      <c r="K1319" s="15" t="s">
        <v>371</v>
      </c>
      <c r="L1319" s="27">
        <v>34</v>
      </c>
      <c r="M1319" s="28">
        <v>6</v>
      </c>
      <c r="N1319" s="28">
        <v>42</v>
      </c>
      <c r="O1319" s="29" t="s">
        <v>128</v>
      </c>
      <c r="P1319" s="16">
        <v>88</v>
      </c>
      <c r="Q1319" s="16">
        <v>98</v>
      </c>
      <c r="R1319" s="15" t="s">
        <v>51</v>
      </c>
      <c r="S1319" s="16">
        <v>76</v>
      </c>
      <c r="T1319" s="15" t="s">
        <v>146</v>
      </c>
      <c r="U1319">
        <f t="shared" si="20"/>
        <v>5.9341333333333326</v>
      </c>
    </row>
    <row r="1320" spans="1:21" x14ac:dyDescent="0.3">
      <c r="A1320" s="14">
        <v>42963</v>
      </c>
      <c r="B1320" s="15" t="s">
        <v>45</v>
      </c>
      <c r="C1320" s="15" t="s">
        <v>46</v>
      </c>
      <c r="D1320" s="15" t="s">
        <v>47</v>
      </c>
      <c r="E1320" s="16">
        <v>170</v>
      </c>
      <c r="F1320" s="17">
        <v>218</v>
      </c>
      <c r="G1320" s="17">
        <v>0</v>
      </c>
      <c r="H1320" s="17">
        <v>160</v>
      </c>
      <c r="I1320" s="15" t="s">
        <v>100</v>
      </c>
      <c r="J1320" s="17">
        <v>276</v>
      </c>
      <c r="K1320" s="15" t="s">
        <v>623</v>
      </c>
      <c r="L1320" s="29" t="s">
        <v>84</v>
      </c>
      <c r="M1320" s="28">
        <v>17</v>
      </c>
      <c r="N1320" s="28">
        <v>67</v>
      </c>
      <c r="O1320" s="29" t="s">
        <v>158</v>
      </c>
      <c r="P1320" s="16">
        <v>66</v>
      </c>
      <c r="Q1320" s="16">
        <v>99</v>
      </c>
      <c r="R1320" s="15" t="s">
        <v>51</v>
      </c>
      <c r="S1320" s="16">
        <v>44</v>
      </c>
      <c r="T1320" s="15" t="s">
        <v>129</v>
      </c>
      <c r="U1320">
        <f t="shared" si="20"/>
        <v>0.34906666666666669</v>
      </c>
    </row>
    <row r="1321" spans="1:21" x14ac:dyDescent="0.3">
      <c r="A1321" s="14">
        <v>42964</v>
      </c>
      <c r="B1321" s="15" t="s">
        <v>45</v>
      </c>
      <c r="C1321" s="15" t="s">
        <v>46</v>
      </c>
      <c r="D1321" s="15" t="s">
        <v>47</v>
      </c>
      <c r="E1321" s="16">
        <v>170</v>
      </c>
      <c r="F1321" s="17">
        <v>221</v>
      </c>
      <c r="G1321" s="17">
        <v>0</v>
      </c>
      <c r="H1321" s="17">
        <v>144</v>
      </c>
      <c r="I1321" s="15" t="s">
        <v>51</v>
      </c>
      <c r="J1321" s="17">
        <v>298</v>
      </c>
      <c r="K1321" s="15" t="s">
        <v>200</v>
      </c>
      <c r="L1321" s="29" t="s">
        <v>263</v>
      </c>
      <c r="M1321" s="28">
        <v>17</v>
      </c>
      <c r="N1321" s="28">
        <v>78</v>
      </c>
      <c r="O1321" s="29" t="s">
        <v>55</v>
      </c>
      <c r="P1321" s="16">
        <v>75</v>
      </c>
      <c r="Q1321" s="16">
        <v>99</v>
      </c>
      <c r="R1321" s="15" t="s">
        <v>229</v>
      </c>
      <c r="S1321" s="16">
        <v>53</v>
      </c>
      <c r="T1321" s="15" t="s">
        <v>89</v>
      </c>
      <c r="U1321">
        <f t="shared" si="20"/>
        <v>0.17453333333333335</v>
      </c>
    </row>
    <row r="1322" spans="1:21" x14ac:dyDescent="0.3">
      <c r="A1322" s="14">
        <v>42965</v>
      </c>
      <c r="B1322" s="15" t="s">
        <v>45</v>
      </c>
      <c r="C1322" s="15" t="s">
        <v>46</v>
      </c>
      <c r="D1322" s="15" t="s">
        <v>47</v>
      </c>
      <c r="E1322" s="16">
        <v>170</v>
      </c>
      <c r="F1322" s="17">
        <v>216</v>
      </c>
      <c r="G1322" s="17">
        <v>20</v>
      </c>
      <c r="H1322" s="17">
        <v>174</v>
      </c>
      <c r="I1322" s="15" t="s">
        <v>902</v>
      </c>
      <c r="J1322" s="17">
        <v>257</v>
      </c>
      <c r="K1322" s="15" t="s">
        <v>51</v>
      </c>
      <c r="L1322" s="29" t="s">
        <v>218</v>
      </c>
      <c r="M1322" s="28">
        <v>14</v>
      </c>
      <c r="N1322" s="28">
        <v>75</v>
      </c>
      <c r="O1322" s="29" t="s">
        <v>121</v>
      </c>
      <c r="P1322" s="16">
        <v>80</v>
      </c>
      <c r="Q1322" s="16">
        <v>98</v>
      </c>
      <c r="R1322" s="15" t="s">
        <v>51</v>
      </c>
      <c r="S1322" s="16">
        <v>61</v>
      </c>
      <c r="T1322" s="15" t="s">
        <v>81</v>
      </c>
      <c r="U1322">
        <f t="shared" si="20"/>
        <v>0.52359999999999995</v>
      </c>
    </row>
    <row r="1323" spans="1:21" x14ac:dyDescent="0.3">
      <c r="A1323" s="14">
        <v>42966</v>
      </c>
      <c r="B1323" s="15" t="s">
        <v>45</v>
      </c>
      <c r="C1323" s="15" t="s">
        <v>46</v>
      </c>
      <c r="D1323" s="15" t="s">
        <v>47</v>
      </c>
      <c r="E1323" s="16">
        <v>170</v>
      </c>
      <c r="F1323" s="17">
        <v>198</v>
      </c>
      <c r="G1323" s="17">
        <v>0</v>
      </c>
      <c r="H1323" s="17">
        <v>164</v>
      </c>
      <c r="I1323" s="15" t="s">
        <v>399</v>
      </c>
      <c r="J1323" s="17">
        <v>231</v>
      </c>
      <c r="K1323" s="15" t="s">
        <v>354</v>
      </c>
      <c r="L1323" s="29" t="s">
        <v>84</v>
      </c>
      <c r="M1323" s="28">
        <v>11</v>
      </c>
      <c r="N1323" s="28">
        <v>50</v>
      </c>
      <c r="O1323" s="29" t="s">
        <v>307</v>
      </c>
      <c r="P1323" s="16">
        <v>83</v>
      </c>
      <c r="Q1323" s="16">
        <v>99</v>
      </c>
      <c r="R1323" s="15" t="s">
        <v>460</v>
      </c>
      <c r="S1323" s="16">
        <v>73</v>
      </c>
      <c r="T1323" s="15" t="s">
        <v>51</v>
      </c>
      <c r="U1323">
        <f t="shared" si="20"/>
        <v>0.34906666666666669</v>
      </c>
    </row>
    <row r="1324" spans="1:21" x14ac:dyDescent="0.3">
      <c r="A1324" s="14">
        <v>42967</v>
      </c>
      <c r="B1324" s="15" t="s">
        <v>45</v>
      </c>
      <c r="C1324" s="15" t="s">
        <v>46</v>
      </c>
      <c r="D1324" s="15" t="s">
        <v>47</v>
      </c>
      <c r="E1324" s="16">
        <v>170</v>
      </c>
      <c r="F1324" s="17">
        <v>213</v>
      </c>
      <c r="G1324" s="17">
        <v>0</v>
      </c>
      <c r="H1324" s="17">
        <v>140</v>
      </c>
      <c r="I1324" s="15" t="s">
        <v>463</v>
      </c>
      <c r="J1324" s="17">
        <v>286</v>
      </c>
      <c r="K1324" s="15" t="s">
        <v>429</v>
      </c>
      <c r="L1324" s="29" t="s">
        <v>263</v>
      </c>
      <c r="M1324" s="28">
        <v>17</v>
      </c>
      <c r="N1324" s="28">
        <v>58</v>
      </c>
      <c r="O1324" s="29" t="s">
        <v>264</v>
      </c>
      <c r="P1324" s="16">
        <v>65</v>
      </c>
      <c r="Q1324" s="16">
        <v>98</v>
      </c>
      <c r="R1324" s="15" t="s">
        <v>51</v>
      </c>
      <c r="S1324" s="16">
        <v>47</v>
      </c>
      <c r="T1324" s="15" t="s">
        <v>209</v>
      </c>
      <c r="U1324">
        <f t="shared" si="20"/>
        <v>0.17453333333333335</v>
      </c>
    </row>
    <row r="1325" spans="1:21" x14ac:dyDescent="0.3">
      <c r="A1325" s="14">
        <v>42968</v>
      </c>
      <c r="B1325" s="15" t="s">
        <v>45</v>
      </c>
      <c r="C1325" s="15" t="s">
        <v>46</v>
      </c>
      <c r="D1325" s="15" t="s">
        <v>47</v>
      </c>
      <c r="E1325" s="16">
        <v>170</v>
      </c>
      <c r="F1325" s="17">
        <v>253</v>
      </c>
      <c r="G1325" s="17">
        <v>2</v>
      </c>
      <c r="H1325" s="17">
        <v>156</v>
      </c>
      <c r="I1325" s="15" t="s">
        <v>926</v>
      </c>
      <c r="J1325" s="17">
        <v>350</v>
      </c>
      <c r="K1325" s="15" t="s">
        <v>771</v>
      </c>
      <c r="L1325" s="29" t="s">
        <v>116</v>
      </c>
      <c r="M1325" s="28">
        <v>8</v>
      </c>
      <c r="N1325" s="28">
        <v>44</v>
      </c>
      <c r="O1325" s="29" t="s">
        <v>209</v>
      </c>
      <c r="P1325" s="16">
        <v>66</v>
      </c>
      <c r="Q1325" s="16">
        <v>99</v>
      </c>
      <c r="R1325" s="15" t="s">
        <v>75</v>
      </c>
      <c r="S1325" s="16">
        <v>43</v>
      </c>
      <c r="T1325" s="15" t="s">
        <v>201</v>
      </c>
      <c r="U1325">
        <f t="shared" si="20"/>
        <v>0.69813333333333338</v>
      </c>
    </row>
    <row r="1326" spans="1:21" x14ac:dyDescent="0.3">
      <c r="A1326" s="14">
        <v>42969</v>
      </c>
      <c r="B1326" s="15" t="s">
        <v>45</v>
      </c>
      <c r="C1326" s="15" t="s">
        <v>46</v>
      </c>
      <c r="D1326" s="15" t="s">
        <v>47</v>
      </c>
      <c r="E1326" s="16">
        <v>170</v>
      </c>
      <c r="F1326" s="17">
        <v>220</v>
      </c>
      <c r="G1326" s="17">
        <v>0</v>
      </c>
      <c r="H1326" s="17">
        <v>164</v>
      </c>
      <c r="I1326" s="15" t="s">
        <v>399</v>
      </c>
      <c r="J1326" s="17">
        <v>275</v>
      </c>
      <c r="K1326" s="15" t="s">
        <v>417</v>
      </c>
      <c r="L1326" s="29" t="s">
        <v>84</v>
      </c>
      <c r="M1326" s="28">
        <v>17</v>
      </c>
      <c r="N1326" s="28">
        <v>72</v>
      </c>
      <c r="O1326" s="29" t="s">
        <v>91</v>
      </c>
      <c r="P1326" s="16">
        <v>73</v>
      </c>
      <c r="Q1326" s="16">
        <v>98</v>
      </c>
      <c r="R1326" s="15" t="s">
        <v>51</v>
      </c>
      <c r="S1326" s="16">
        <v>59</v>
      </c>
      <c r="T1326" s="15" t="s">
        <v>121</v>
      </c>
      <c r="U1326">
        <f t="shared" si="20"/>
        <v>0.34906666666666669</v>
      </c>
    </row>
    <row r="1327" spans="1:21" x14ac:dyDescent="0.3">
      <c r="A1327" s="14">
        <v>42970</v>
      </c>
      <c r="B1327" s="15" t="s">
        <v>45</v>
      </c>
      <c r="C1327" s="15" t="s">
        <v>46</v>
      </c>
      <c r="D1327" s="15" t="s">
        <v>47</v>
      </c>
      <c r="E1327" s="16">
        <v>170</v>
      </c>
      <c r="F1327" s="17">
        <v>199</v>
      </c>
      <c r="G1327" s="17">
        <v>2</v>
      </c>
      <c r="H1327" s="17">
        <v>152</v>
      </c>
      <c r="I1327" s="15" t="s">
        <v>51</v>
      </c>
      <c r="J1327" s="17">
        <v>246</v>
      </c>
      <c r="K1327" s="15" t="s">
        <v>927</v>
      </c>
      <c r="L1327" s="27">
        <v>34</v>
      </c>
      <c r="M1327" s="28">
        <v>8</v>
      </c>
      <c r="N1327" s="28">
        <v>53</v>
      </c>
      <c r="O1327" s="29" t="s">
        <v>369</v>
      </c>
      <c r="P1327" s="16">
        <v>85</v>
      </c>
      <c r="Q1327" s="16">
        <v>98</v>
      </c>
      <c r="R1327" s="15" t="s">
        <v>51</v>
      </c>
      <c r="S1327" s="16">
        <v>64</v>
      </c>
      <c r="T1327" s="15" t="s">
        <v>167</v>
      </c>
      <c r="U1327">
        <f t="shared" si="20"/>
        <v>5.9341333333333326</v>
      </c>
    </row>
    <row r="1328" spans="1:21" x14ac:dyDescent="0.3">
      <c r="A1328" s="14">
        <v>42971</v>
      </c>
      <c r="B1328" s="15" t="s">
        <v>45</v>
      </c>
      <c r="C1328" s="15" t="s">
        <v>46</v>
      </c>
      <c r="D1328" s="15" t="s">
        <v>47</v>
      </c>
      <c r="E1328" s="16">
        <v>170</v>
      </c>
      <c r="F1328" s="17">
        <v>200</v>
      </c>
      <c r="G1328" s="17">
        <v>2</v>
      </c>
      <c r="H1328" s="17">
        <v>183</v>
      </c>
      <c r="I1328" s="15" t="s">
        <v>51</v>
      </c>
      <c r="J1328" s="17">
        <v>217</v>
      </c>
      <c r="K1328" s="15" t="s">
        <v>297</v>
      </c>
      <c r="L1328" s="29" t="s">
        <v>84</v>
      </c>
      <c r="M1328" s="28">
        <v>8</v>
      </c>
      <c r="N1328" s="28">
        <v>39</v>
      </c>
      <c r="O1328" s="29" t="s">
        <v>50</v>
      </c>
      <c r="P1328" s="16">
        <v>88</v>
      </c>
      <c r="Q1328" s="16">
        <v>98</v>
      </c>
      <c r="R1328" s="15" t="s">
        <v>51</v>
      </c>
      <c r="S1328" s="16">
        <v>80</v>
      </c>
      <c r="T1328" s="15" t="s">
        <v>121</v>
      </c>
      <c r="U1328">
        <f t="shared" si="20"/>
        <v>0.34906666666666669</v>
      </c>
    </row>
    <row r="1329" spans="1:21" x14ac:dyDescent="0.3">
      <c r="A1329" s="14">
        <v>42972</v>
      </c>
      <c r="B1329" s="15" t="s">
        <v>45</v>
      </c>
      <c r="C1329" s="15" t="s">
        <v>46</v>
      </c>
      <c r="D1329" s="15" t="s">
        <v>47</v>
      </c>
      <c r="E1329" s="16">
        <v>170</v>
      </c>
      <c r="F1329" s="17">
        <v>212</v>
      </c>
      <c r="G1329" s="17">
        <v>0</v>
      </c>
      <c r="H1329" s="17">
        <v>166</v>
      </c>
      <c r="I1329" s="15" t="s">
        <v>470</v>
      </c>
      <c r="J1329" s="17">
        <v>257</v>
      </c>
      <c r="K1329" s="15" t="s">
        <v>423</v>
      </c>
      <c r="L1329" s="27">
        <v>26</v>
      </c>
      <c r="M1329" s="28">
        <v>8</v>
      </c>
      <c r="N1329" s="28">
        <v>50</v>
      </c>
      <c r="O1329" s="29" t="s">
        <v>206</v>
      </c>
      <c r="P1329" s="16">
        <v>79</v>
      </c>
      <c r="Q1329" s="16">
        <v>99</v>
      </c>
      <c r="R1329" s="15" t="s">
        <v>51</v>
      </c>
      <c r="S1329" s="16">
        <v>60</v>
      </c>
      <c r="T1329" s="15" t="s">
        <v>94</v>
      </c>
      <c r="U1329">
        <f t="shared" si="20"/>
        <v>4.5378666666666669</v>
      </c>
    </row>
    <row r="1330" spans="1:21" x14ac:dyDescent="0.3">
      <c r="A1330" s="14">
        <v>42973</v>
      </c>
      <c r="B1330" s="15" t="s">
        <v>45</v>
      </c>
      <c r="C1330" s="15" t="s">
        <v>46</v>
      </c>
      <c r="D1330" s="15" t="s">
        <v>47</v>
      </c>
      <c r="E1330" s="16">
        <v>170</v>
      </c>
      <c r="F1330" s="17">
        <v>215</v>
      </c>
      <c r="G1330" s="17">
        <v>2</v>
      </c>
      <c r="H1330" s="17">
        <v>157</v>
      </c>
      <c r="I1330" s="15" t="s">
        <v>465</v>
      </c>
      <c r="J1330" s="17">
        <v>273</v>
      </c>
      <c r="K1330" s="15" t="s">
        <v>357</v>
      </c>
      <c r="L1330" s="27">
        <v>35</v>
      </c>
      <c r="M1330" s="28">
        <v>11</v>
      </c>
      <c r="N1330" s="28">
        <v>83</v>
      </c>
      <c r="O1330" s="29" t="s">
        <v>128</v>
      </c>
      <c r="P1330" s="16">
        <v>79</v>
      </c>
      <c r="Q1330" s="16">
        <v>99</v>
      </c>
      <c r="R1330" s="15" t="s">
        <v>51</v>
      </c>
      <c r="S1330" s="16">
        <v>58</v>
      </c>
      <c r="T1330" s="15" t="s">
        <v>50</v>
      </c>
      <c r="U1330">
        <f t="shared" si="20"/>
        <v>6.1086666666666662</v>
      </c>
    </row>
    <row r="1331" spans="1:21" x14ac:dyDescent="0.3">
      <c r="A1331" s="14">
        <v>42974</v>
      </c>
      <c r="B1331" s="15" t="s">
        <v>45</v>
      </c>
      <c r="C1331" s="15" t="s">
        <v>46</v>
      </c>
      <c r="D1331" s="15" t="s">
        <v>47</v>
      </c>
      <c r="E1331" s="16">
        <v>170</v>
      </c>
      <c r="F1331" s="17">
        <v>238</v>
      </c>
      <c r="G1331" s="17">
        <v>342</v>
      </c>
      <c r="H1331" s="17">
        <v>159</v>
      </c>
      <c r="I1331" s="15" t="s">
        <v>415</v>
      </c>
      <c r="J1331" s="17">
        <v>317</v>
      </c>
      <c r="K1331" s="15" t="s">
        <v>691</v>
      </c>
      <c r="L1331" s="27">
        <v>20</v>
      </c>
      <c r="M1331" s="28">
        <v>11</v>
      </c>
      <c r="N1331" s="28">
        <v>103</v>
      </c>
      <c r="O1331" s="29" t="s">
        <v>235</v>
      </c>
      <c r="P1331" s="16">
        <v>78</v>
      </c>
      <c r="Q1331" s="16">
        <v>99</v>
      </c>
      <c r="R1331" s="15" t="s">
        <v>51</v>
      </c>
      <c r="S1331" s="16">
        <v>37</v>
      </c>
      <c r="T1331" s="15" t="s">
        <v>61</v>
      </c>
      <c r="U1331">
        <f t="shared" si="20"/>
        <v>3.4906666666666668</v>
      </c>
    </row>
    <row r="1332" spans="1:21" x14ac:dyDescent="0.3">
      <c r="A1332" s="14">
        <v>42975</v>
      </c>
      <c r="B1332" s="15" t="s">
        <v>45</v>
      </c>
      <c r="C1332" s="15" t="s">
        <v>46</v>
      </c>
      <c r="D1332" s="15" t="s">
        <v>47</v>
      </c>
      <c r="E1332" s="16">
        <v>170</v>
      </c>
      <c r="F1332" s="17">
        <v>214</v>
      </c>
      <c r="G1332" s="17">
        <v>30</v>
      </c>
      <c r="H1332" s="17">
        <v>157</v>
      </c>
      <c r="I1332" s="15" t="s">
        <v>338</v>
      </c>
      <c r="J1332" s="17">
        <v>271</v>
      </c>
      <c r="K1332" s="15" t="s">
        <v>584</v>
      </c>
      <c r="L1332" s="27" t="s">
        <v>1194</v>
      </c>
      <c r="M1332" s="28">
        <v>11</v>
      </c>
      <c r="N1332" s="28">
        <v>64</v>
      </c>
      <c r="O1332" s="29" t="s">
        <v>51</v>
      </c>
      <c r="P1332" s="16">
        <v>85</v>
      </c>
      <c r="Q1332" s="16">
        <v>99</v>
      </c>
      <c r="R1332" s="15" t="s">
        <v>51</v>
      </c>
      <c r="S1332" s="16">
        <v>63</v>
      </c>
      <c r="T1332" s="15" t="s">
        <v>129</v>
      </c>
      <c r="U1332" t="e">
        <f t="shared" si="20"/>
        <v>#VALUE!</v>
      </c>
    </row>
    <row r="1333" spans="1:21" x14ac:dyDescent="0.3">
      <c r="A1333" s="14">
        <v>42976</v>
      </c>
      <c r="B1333" s="15" t="s">
        <v>45</v>
      </c>
      <c r="C1333" s="15" t="s">
        <v>46</v>
      </c>
      <c r="D1333" s="15" t="s">
        <v>47</v>
      </c>
      <c r="E1333" s="16">
        <v>170</v>
      </c>
      <c r="F1333" s="17">
        <v>226</v>
      </c>
      <c r="G1333" s="17">
        <v>0</v>
      </c>
      <c r="H1333" s="17">
        <v>186</v>
      </c>
      <c r="I1333" s="15" t="s">
        <v>51</v>
      </c>
      <c r="J1333" s="17">
        <v>265</v>
      </c>
      <c r="K1333" s="15" t="s">
        <v>826</v>
      </c>
      <c r="L1333" s="29" t="s">
        <v>116</v>
      </c>
      <c r="M1333" s="28">
        <v>19</v>
      </c>
      <c r="N1333" s="28">
        <v>83</v>
      </c>
      <c r="O1333" s="29" t="s">
        <v>206</v>
      </c>
      <c r="P1333" s="16">
        <v>83</v>
      </c>
      <c r="Q1333" s="16">
        <v>99</v>
      </c>
      <c r="R1333" s="15" t="s">
        <v>51</v>
      </c>
      <c r="S1333" s="16">
        <v>61</v>
      </c>
      <c r="T1333" s="15" t="s">
        <v>113</v>
      </c>
      <c r="U1333">
        <f t="shared" si="20"/>
        <v>0.69813333333333338</v>
      </c>
    </row>
    <row r="1334" spans="1:21" x14ac:dyDescent="0.3">
      <c r="A1334" s="14">
        <v>42977</v>
      </c>
      <c r="B1334" s="15" t="s">
        <v>45</v>
      </c>
      <c r="C1334" s="15" t="s">
        <v>46</v>
      </c>
      <c r="D1334" s="15" t="s">
        <v>47</v>
      </c>
      <c r="E1334" s="16">
        <v>170</v>
      </c>
      <c r="F1334" s="17">
        <v>186</v>
      </c>
      <c r="G1334" s="17">
        <v>234</v>
      </c>
      <c r="H1334" s="17">
        <v>151</v>
      </c>
      <c r="I1334" s="15" t="s">
        <v>51</v>
      </c>
      <c r="J1334" s="17">
        <v>220</v>
      </c>
      <c r="K1334" s="15" t="s">
        <v>928</v>
      </c>
      <c r="L1334" s="27">
        <v>34</v>
      </c>
      <c r="M1334" s="28">
        <v>6</v>
      </c>
      <c r="N1334" s="28">
        <v>75</v>
      </c>
      <c r="O1334" s="29" t="s">
        <v>277</v>
      </c>
      <c r="P1334" s="16">
        <v>96</v>
      </c>
      <c r="Q1334" s="16">
        <v>100</v>
      </c>
      <c r="R1334" s="15" t="s">
        <v>106</v>
      </c>
      <c r="S1334" s="16">
        <v>78</v>
      </c>
      <c r="T1334" s="15" t="s">
        <v>352</v>
      </c>
      <c r="U1334">
        <f t="shared" si="20"/>
        <v>5.9341333333333326</v>
      </c>
    </row>
    <row r="1335" spans="1:21" x14ac:dyDescent="0.3">
      <c r="A1335" s="14">
        <v>42978</v>
      </c>
      <c r="B1335" s="15" t="s">
        <v>45</v>
      </c>
      <c r="C1335" s="15" t="s">
        <v>46</v>
      </c>
      <c r="D1335" s="15" t="s">
        <v>47</v>
      </c>
      <c r="E1335" s="16">
        <v>170</v>
      </c>
      <c r="F1335" s="17">
        <v>174</v>
      </c>
      <c r="G1335" s="17">
        <v>10</v>
      </c>
      <c r="H1335" s="17">
        <v>145</v>
      </c>
      <c r="I1335" s="15" t="s">
        <v>51</v>
      </c>
      <c r="J1335" s="17">
        <v>202</v>
      </c>
      <c r="K1335" s="15" t="s">
        <v>233</v>
      </c>
      <c r="L1335" s="29" t="s">
        <v>263</v>
      </c>
      <c r="M1335" s="28">
        <v>6</v>
      </c>
      <c r="N1335" s="28">
        <v>53</v>
      </c>
      <c r="O1335" s="29" t="s">
        <v>129</v>
      </c>
      <c r="P1335" s="16">
        <v>84</v>
      </c>
      <c r="Q1335" s="16">
        <v>100</v>
      </c>
      <c r="R1335" s="15" t="s">
        <v>51</v>
      </c>
      <c r="S1335" s="16">
        <v>68</v>
      </c>
      <c r="T1335" s="15" t="s">
        <v>51</v>
      </c>
      <c r="U1335">
        <f t="shared" si="20"/>
        <v>0.17453333333333335</v>
      </c>
    </row>
    <row r="1336" spans="1:21" x14ac:dyDescent="0.3">
      <c r="A1336" s="14">
        <v>42979</v>
      </c>
      <c r="B1336" s="15" t="s">
        <v>45</v>
      </c>
      <c r="C1336" s="15" t="s">
        <v>46</v>
      </c>
      <c r="D1336" s="15" t="s">
        <v>47</v>
      </c>
      <c r="E1336" s="16">
        <v>170</v>
      </c>
      <c r="F1336" s="17">
        <v>176</v>
      </c>
      <c r="G1336" s="17">
        <v>0</v>
      </c>
      <c r="H1336" s="17">
        <v>128</v>
      </c>
      <c r="I1336" s="15" t="s">
        <v>310</v>
      </c>
      <c r="J1336" s="17">
        <v>224</v>
      </c>
      <c r="K1336" s="15" t="s">
        <v>150</v>
      </c>
      <c r="L1336" s="29" t="s">
        <v>116</v>
      </c>
      <c r="M1336" s="28">
        <v>6</v>
      </c>
      <c r="N1336" s="28">
        <v>75</v>
      </c>
      <c r="O1336" s="29" t="s">
        <v>89</v>
      </c>
      <c r="P1336" s="16">
        <v>75</v>
      </c>
      <c r="Q1336" s="16">
        <v>99</v>
      </c>
      <c r="R1336" s="15" t="s">
        <v>51</v>
      </c>
      <c r="S1336" s="16">
        <v>51</v>
      </c>
      <c r="T1336" s="15" t="s">
        <v>81</v>
      </c>
      <c r="U1336">
        <f t="shared" si="20"/>
        <v>0.69813333333333338</v>
      </c>
    </row>
    <row r="1337" spans="1:21" x14ac:dyDescent="0.3">
      <c r="A1337" s="14">
        <v>42980</v>
      </c>
      <c r="B1337" s="15" t="s">
        <v>45</v>
      </c>
      <c r="C1337" s="15" t="s">
        <v>46</v>
      </c>
      <c r="D1337" s="15" t="s">
        <v>47</v>
      </c>
      <c r="E1337" s="16">
        <v>170</v>
      </c>
      <c r="F1337" s="17">
        <v>176</v>
      </c>
      <c r="G1337" s="17">
        <v>0</v>
      </c>
      <c r="H1337" s="17">
        <v>107</v>
      </c>
      <c r="I1337" s="15" t="s">
        <v>432</v>
      </c>
      <c r="J1337" s="17">
        <v>244</v>
      </c>
      <c r="K1337" s="15" t="s">
        <v>278</v>
      </c>
      <c r="L1337" s="27" t="s">
        <v>1194</v>
      </c>
      <c r="M1337" s="28">
        <v>11</v>
      </c>
      <c r="N1337" s="28">
        <v>42</v>
      </c>
      <c r="O1337" s="29" t="s">
        <v>51</v>
      </c>
      <c r="P1337" s="16">
        <v>72</v>
      </c>
      <c r="Q1337" s="16">
        <v>99</v>
      </c>
      <c r="R1337" s="15" t="s">
        <v>51</v>
      </c>
      <c r="S1337" s="16">
        <v>42</v>
      </c>
      <c r="T1337" s="15" t="s">
        <v>121</v>
      </c>
      <c r="U1337" t="e">
        <f t="shared" si="20"/>
        <v>#VALUE!</v>
      </c>
    </row>
    <row r="1338" spans="1:21" x14ac:dyDescent="0.3">
      <c r="A1338" s="14">
        <v>42981</v>
      </c>
      <c r="B1338" s="15" t="s">
        <v>45</v>
      </c>
      <c r="C1338" s="15" t="s">
        <v>46</v>
      </c>
      <c r="D1338" s="15" t="s">
        <v>47</v>
      </c>
      <c r="E1338" s="16">
        <v>170</v>
      </c>
      <c r="F1338" s="17">
        <v>210</v>
      </c>
      <c r="G1338" s="17">
        <v>10</v>
      </c>
      <c r="H1338" s="17">
        <v>157</v>
      </c>
      <c r="I1338" s="15" t="s">
        <v>115</v>
      </c>
      <c r="J1338" s="17">
        <v>262</v>
      </c>
      <c r="K1338" s="15" t="s">
        <v>929</v>
      </c>
      <c r="L1338" s="27">
        <v>32</v>
      </c>
      <c r="M1338" s="28">
        <v>6</v>
      </c>
      <c r="N1338" s="28">
        <v>58</v>
      </c>
      <c r="O1338" s="29" t="s">
        <v>201</v>
      </c>
      <c r="P1338" s="16">
        <v>80</v>
      </c>
      <c r="Q1338" s="16">
        <v>99</v>
      </c>
      <c r="R1338" s="15" t="s">
        <v>51</v>
      </c>
      <c r="S1338" s="16">
        <v>50</v>
      </c>
      <c r="T1338" s="15" t="s">
        <v>133</v>
      </c>
      <c r="U1338">
        <f t="shared" si="20"/>
        <v>5.5850666666666671</v>
      </c>
    </row>
    <row r="1339" spans="1:21" x14ac:dyDescent="0.3">
      <c r="A1339" s="14">
        <v>42982</v>
      </c>
      <c r="B1339" s="15" t="s">
        <v>45</v>
      </c>
      <c r="C1339" s="15" t="s">
        <v>46</v>
      </c>
      <c r="D1339" s="15" t="s">
        <v>47</v>
      </c>
      <c r="E1339" s="16">
        <v>170</v>
      </c>
      <c r="F1339" s="17">
        <v>214</v>
      </c>
      <c r="G1339" s="17">
        <v>0</v>
      </c>
      <c r="H1339" s="17">
        <v>177</v>
      </c>
      <c r="I1339" s="15" t="s">
        <v>51</v>
      </c>
      <c r="J1339" s="17">
        <v>252</v>
      </c>
      <c r="K1339" s="15" t="s">
        <v>340</v>
      </c>
      <c r="L1339" s="29" t="s">
        <v>84</v>
      </c>
      <c r="M1339" s="28">
        <v>19</v>
      </c>
      <c r="N1339" s="28">
        <v>64</v>
      </c>
      <c r="O1339" s="29" t="s">
        <v>81</v>
      </c>
      <c r="P1339" s="16">
        <v>83</v>
      </c>
      <c r="Q1339" s="16">
        <v>100</v>
      </c>
      <c r="R1339" s="15" t="s">
        <v>51</v>
      </c>
      <c r="S1339" s="16">
        <v>65</v>
      </c>
      <c r="T1339" s="15" t="s">
        <v>264</v>
      </c>
      <c r="U1339">
        <f t="shared" si="20"/>
        <v>0.34906666666666669</v>
      </c>
    </row>
    <row r="1340" spans="1:21" x14ac:dyDescent="0.3">
      <c r="A1340" s="14">
        <v>42983</v>
      </c>
      <c r="B1340" s="15" t="s">
        <v>45</v>
      </c>
      <c r="C1340" s="15" t="s">
        <v>46</v>
      </c>
      <c r="D1340" s="15" t="s">
        <v>47</v>
      </c>
      <c r="E1340" s="16">
        <v>170</v>
      </c>
      <c r="F1340" s="17">
        <v>218</v>
      </c>
      <c r="G1340" s="17">
        <v>38</v>
      </c>
      <c r="H1340" s="17">
        <v>170</v>
      </c>
      <c r="I1340" s="15" t="s">
        <v>48</v>
      </c>
      <c r="J1340" s="17">
        <v>265</v>
      </c>
      <c r="K1340" s="15" t="s">
        <v>873</v>
      </c>
      <c r="L1340" s="29" t="s">
        <v>84</v>
      </c>
      <c r="M1340" s="28">
        <v>8</v>
      </c>
      <c r="N1340" s="28">
        <v>64</v>
      </c>
      <c r="O1340" s="29" t="s">
        <v>164</v>
      </c>
      <c r="P1340" s="16">
        <v>78</v>
      </c>
      <c r="Q1340" s="16">
        <v>98</v>
      </c>
      <c r="R1340" s="15" t="s">
        <v>301</v>
      </c>
      <c r="S1340" s="16">
        <v>56</v>
      </c>
      <c r="T1340" s="15" t="s">
        <v>139</v>
      </c>
      <c r="U1340">
        <f t="shared" si="20"/>
        <v>0.34906666666666669</v>
      </c>
    </row>
    <row r="1341" spans="1:21" x14ac:dyDescent="0.3">
      <c r="A1341" s="14">
        <v>42984</v>
      </c>
      <c r="B1341" s="15" t="s">
        <v>45</v>
      </c>
      <c r="C1341" s="15" t="s">
        <v>46</v>
      </c>
      <c r="D1341" s="15" t="s">
        <v>47</v>
      </c>
      <c r="E1341" s="16">
        <v>170</v>
      </c>
      <c r="F1341" s="17">
        <v>179</v>
      </c>
      <c r="G1341" s="17">
        <v>0</v>
      </c>
      <c r="H1341" s="17">
        <v>142</v>
      </c>
      <c r="I1341" s="15" t="s">
        <v>627</v>
      </c>
      <c r="J1341" s="17">
        <v>216</v>
      </c>
      <c r="K1341" s="15" t="s">
        <v>368</v>
      </c>
      <c r="L1341" s="29" t="s">
        <v>84</v>
      </c>
      <c r="M1341" s="28">
        <v>11</v>
      </c>
      <c r="N1341" s="28">
        <v>50</v>
      </c>
      <c r="O1341" s="29" t="s">
        <v>113</v>
      </c>
      <c r="P1341" s="16">
        <v>83</v>
      </c>
      <c r="Q1341" s="16">
        <v>99</v>
      </c>
      <c r="R1341" s="15" t="s">
        <v>280</v>
      </c>
      <c r="S1341" s="16">
        <v>70</v>
      </c>
      <c r="T1341" s="15" t="s">
        <v>50</v>
      </c>
      <c r="U1341">
        <f t="shared" si="20"/>
        <v>0.34906666666666669</v>
      </c>
    </row>
    <row r="1342" spans="1:21" x14ac:dyDescent="0.3">
      <c r="A1342" s="14">
        <v>42985</v>
      </c>
      <c r="B1342" s="15" t="s">
        <v>45</v>
      </c>
      <c r="C1342" s="15" t="s">
        <v>46</v>
      </c>
      <c r="D1342" s="15" t="s">
        <v>47</v>
      </c>
      <c r="E1342" s="16">
        <v>170</v>
      </c>
      <c r="F1342" s="17">
        <v>188</v>
      </c>
      <c r="G1342" s="17">
        <v>0</v>
      </c>
      <c r="H1342" s="17">
        <v>144</v>
      </c>
      <c r="I1342" s="15" t="s">
        <v>51</v>
      </c>
      <c r="J1342" s="17">
        <v>232</v>
      </c>
      <c r="K1342" s="15" t="s">
        <v>748</v>
      </c>
      <c r="L1342" s="29" t="s">
        <v>218</v>
      </c>
      <c r="M1342" s="28">
        <v>17</v>
      </c>
      <c r="N1342" s="28">
        <v>47</v>
      </c>
      <c r="O1342" s="29" t="s">
        <v>121</v>
      </c>
      <c r="P1342" s="16">
        <v>69</v>
      </c>
      <c r="Q1342" s="16">
        <v>98</v>
      </c>
      <c r="R1342" s="15" t="s">
        <v>80</v>
      </c>
      <c r="S1342" s="16">
        <v>53</v>
      </c>
      <c r="T1342" s="15" t="s">
        <v>50</v>
      </c>
      <c r="U1342">
        <f t="shared" si="20"/>
        <v>0.52359999999999995</v>
      </c>
    </row>
    <row r="1343" spans="1:21" x14ac:dyDescent="0.3">
      <c r="A1343" s="14">
        <v>42986</v>
      </c>
      <c r="B1343" s="15" t="s">
        <v>45</v>
      </c>
      <c r="C1343" s="15" t="s">
        <v>46</v>
      </c>
      <c r="D1343" s="15" t="s">
        <v>47</v>
      </c>
      <c r="E1343" s="16">
        <v>170</v>
      </c>
      <c r="F1343" s="17">
        <v>190</v>
      </c>
      <c r="G1343" s="17">
        <v>182</v>
      </c>
      <c r="H1343" s="17">
        <v>144</v>
      </c>
      <c r="I1343" s="15" t="s">
        <v>421</v>
      </c>
      <c r="J1343" s="17">
        <v>237</v>
      </c>
      <c r="K1343" s="15" t="s">
        <v>450</v>
      </c>
      <c r="L1343" s="29" t="s">
        <v>84</v>
      </c>
      <c r="M1343" s="28">
        <v>14</v>
      </c>
      <c r="N1343" s="28">
        <v>58</v>
      </c>
      <c r="O1343" s="29" t="s">
        <v>51</v>
      </c>
      <c r="P1343" s="16">
        <v>74</v>
      </c>
      <c r="Q1343" s="16">
        <v>95</v>
      </c>
      <c r="R1343" s="15" t="s">
        <v>51</v>
      </c>
      <c r="S1343" s="16">
        <v>57</v>
      </c>
      <c r="T1343" s="15" t="s">
        <v>51</v>
      </c>
      <c r="U1343">
        <f t="shared" si="20"/>
        <v>0.34906666666666669</v>
      </c>
    </row>
    <row r="1344" spans="1:21" x14ac:dyDescent="0.3">
      <c r="A1344" s="14">
        <v>42987</v>
      </c>
      <c r="B1344" s="15" t="s">
        <v>45</v>
      </c>
      <c r="C1344" s="15" t="s">
        <v>46</v>
      </c>
      <c r="D1344" s="15" t="s">
        <v>47</v>
      </c>
      <c r="E1344" s="16">
        <v>170</v>
      </c>
      <c r="F1344" s="17">
        <v>166</v>
      </c>
      <c r="G1344" s="17">
        <v>60</v>
      </c>
      <c r="H1344" s="17">
        <v>128</v>
      </c>
      <c r="I1344" s="15" t="s">
        <v>654</v>
      </c>
      <c r="J1344" s="17">
        <v>204</v>
      </c>
      <c r="K1344" s="15" t="s">
        <v>141</v>
      </c>
      <c r="L1344" s="27">
        <v>24</v>
      </c>
      <c r="M1344" s="28">
        <v>11</v>
      </c>
      <c r="N1344" s="28">
        <v>128</v>
      </c>
      <c r="O1344" s="29" t="s">
        <v>264</v>
      </c>
      <c r="P1344" s="16">
        <v>86</v>
      </c>
      <c r="Q1344" s="16">
        <v>99</v>
      </c>
      <c r="R1344" s="15" t="s">
        <v>163</v>
      </c>
      <c r="S1344" s="16">
        <v>53</v>
      </c>
      <c r="T1344" s="15" t="s">
        <v>264</v>
      </c>
      <c r="U1344">
        <f t="shared" si="20"/>
        <v>4.1887999999999996</v>
      </c>
    </row>
    <row r="1345" spans="1:21" x14ac:dyDescent="0.3">
      <c r="A1345" s="14">
        <v>42988</v>
      </c>
      <c r="B1345" s="15" t="s">
        <v>45</v>
      </c>
      <c r="C1345" s="15" t="s">
        <v>46</v>
      </c>
      <c r="D1345" s="15" t="s">
        <v>47</v>
      </c>
      <c r="E1345" s="16">
        <v>170</v>
      </c>
      <c r="F1345" s="17">
        <v>171</v>
      </c>
      <c r="G1345" s="17">
        <v>4</v>
      </c>
      <c r="H1345" s="17">
        <v>115</v>
      </c>
      <c r="I1345" s="15" t="s">
        <v>48</v>
      </c>
      <c r="J1345" s="17">
        <v>227</v>
      </c>
      <c r="K1345" s="15" t="s">
        <v>332</v>
      </c>
      <c r="L1345" s="27">
        <v>27</v>
      </c>
      <c r="M1345" s="28">
        <v>8</v>
      </c>
      <c r="N1345" s="28">
        <v>64</v>
      </c>
      <c r="O1345" s="29" t="s">
        <v>60</v>
      </c>
      <c r="P1345" s="16">
        <v>74</v>
      </c>
      <c r="Q1345" s="16">
        <v>100</v>
      </c>
      <c r="R1345" s="15" t="s">
        <v>239</v>
      </c>
      <c r="S1345" s="16">
        <v>47</v>
      </c>
      <c r="T1345" s="15" t="s">
        <v>89</v>
      </c>
      <c r="U1345">
        <f t="shared" si="20"/>
        <v>4.7123999999999997</v>
      </c>
    </row>
    <row r="1346" spans="1:21" x14ac:dyDescent="0.3">
      <c r="A1346" s="14">
        <v>42989</v>
      </c>
      <c r="B1346" s="15" t="s">
        <v>45</v>
      </c>
      <c r="C1346" s="15" t="s">
        <v>46</v>
      </c>
      <c r="D1346" s="15" t="s">
        <v>47</v>
      </c>
      <c r="E1346" s="16">
        <v>170</v>
      </c>
      <c r="F1346" s="17">
        <v>192</v>
      </c>
      <c r="G1346" s="17">
        <v>0</v>
      </c>
      <c r="H1346" s="17">
        <v>155</v>
      </c>
      <c r="I1346" s="15" t="s">
        <v>519</v>
      </c>
      <c r="J1346" s="17">
        <v>228</v>
      </c>
      <c r="K1346" s="15" t="s">
        <v>930</v>
      </c>
      <c r="L1346" s="29" t="s">
        <v>218</v>
      </c>
      <c r="M1346" s="28">
        <v>14</v>
      </c>
      <c r="N1346" s="28">
        <v>81</v>
      </c>
      <c r="O1346" s="29" t="s">
        <v>169</v>
      </c>
      <c r="P1346" s="16">
        <v>73</v>
      </c>
      <c r="Q1346" s="16">
        <v>97</v>
      </c>
      <c r="R1346" s="15" t="s">
        <v>166</v>
      </c>
      <c r="S1346" s="16">
        <v>52</v>
      </c>
      <c r="T1346" s="15" t="s">
        <v>209</v>
      </c>
      <c r="U1346">
        <f t="shared" si="20"/>
        <v>0.52359999999999995</v>
      </c>
    </row>
    <row r="1347" spans="1:21" x14ac:dyDescent="0.3">
      <c r="A1347" s="14">
        <v>42990</v>
      </c>
      <c r="B1347" s="15" t="s">
        <v>45</v>
      </c>
      <c r="C1347" s="15" t="s">
        <v>46</v>
      </c>
      <c r="D1347" s="15" t="s">
        <v>47</v>
      </c>
      <c r="E1347" s="16">
        <v>170</v>
      </c>
      <c r="F1347" s="17">
        <v>201</v>
      </c>
      <c r="G1347" s="17">
        <v>0</v>
      </c>
      <c r="H1347" s="17">
        <v>140</v>
      </c>
      <c r="I1347" s="15" t="s">
        <v>460</v>
      </c>
      <c r="J1347" s="17">
        <v>262</v>
      </c>
      <c r="K1347" s="15" t="s">
        <v>398</v>
      </c>
      <c r="L1347" s="27">
        <v>18</v>
      </c>
      <c r="M1347" s="28">
        <v>17</v>
      </c>
      <c r="N1347" s="28">
        <v>69</v>
      </c>
      <c r="O1347" s="29" t="s">
        <v>206</v>
      </c>
      <c r="P1347" s="16">
        <v>74</v>
      </c>
      <c r="Q1347" s="16">
        <v>97</v>
      </c>
      <c r="R1347" s="15" t="s">
        <v>51</v>
      </c>
      <c r="S1347" s="16">
        <v>44</v>
      </c>
      <c r="T1347" s="15" t="s">
        <v>158</v>
      </c>
      <c r="U1347">
        <f t="shared" si="20"/>
        <v>3.1415999999999999</v>
      </c>
    </row>
    <row r="1348" spans="1:21" x14ac:dyDescent="0.3">
      <c r="A1348" s="14">
        <v>42991</v>
      </c>
      <c r="B1348" s="15" t="s">
        <v>45</v>
      </c>
      <c r="C1348" s="15" t="s">
        <v>46</v>
      </c>
      <c r="D1348" s="15" t="s">
        <v>47</v>
      </c>
      <c r="E1348" s="16">
        <v>170</v>
      </c>
      <c r="F1348" s="17">
        <v>205</v>
      </c>
      <c r="G1348" s="17">
        <v>80</v>
      </c>
      <c r="H1348" s="17">
        <v>131</v>
      </c>
      <c r="I1348" s="15" t="s">
        <v>325</v>
      </c>
      <c r="J1348" s="17">
        <v>279</v>
      </c>
      <c r="K1348" s="15" t="s">
        <v>591</v>
      </c>
      <c r="L1348" s="27">
        <v>36</v>
      </c>
      <c r="M1348" s="28">
        <v>14</v>
      </c>
      <c r="N1348" s="28">
        <v>83</v>
      </c>
      <c r="O1348" s="29" t="s">
        <v>201</v>
      </c>
      <c r="P1348" s="16">
        <v>75</v>
      </c>
      <c r="Q1348" s="16">
        <v>97</v>
      </c>
      <c r="R1348" s="15" t="s">
        <v>51</v>
      </c>
      <c r="S1348" s="16">
        <v>50</v>
      </c>
      <c r="T1348" s="15" t="s">
        <v>146</v>
      </c>
      <c r="U1348">
        <f t="shared" ref="U1348:U1411" si="21">L1348*$V$3/$V$5*$V$4</f>
        <v>6.2831999999999999</v>
      </c>
    </row>
    <row r="1349" spans="1:21" x14ac:dyDescent="0.3">
      <c r="A1349" s="14">
        <v>42992</v>
      </c>
      <c r="B1349" s="15" t="s">
        <v>45</v>
      </c>
      <c r="C1349" s="15" t="s">
        <v>46</v>
      </c>
      <c r="D1349" s="15" t="s">
        <v>47</v>
      </c>
      <c r="E1349" s="16">
        <v>170</v>
      </c>
      <c r="F1349" s="17">
        <v>152</v>
      </c>
      <c r="G1349" s="17">
        <v>32</v>
      </c>
      <c r="H1349" s="17">
        <v>105</v>
      </c>
      <c r="I1349" s="15" t="s">
        <v>630</v>
      </c>
      <c r="J1349" s="17">
        <v>199</v>
      </c>
      <c r="K1349" s="15" t="s">
        <v>288</v>
      </c>
      <c r="L1349" s="27">
        <v>26</v>
      </c>
      <c r="M1349" s="28">
        <v>11</v>
      </c>
      <c r="N1349" s="28">
        <v>69</v>
      </c>
      <c r="O1349" s="29" t="s">
        <v>111</v>
      </c>
      <c r="P1349" s="16">
        <v>75</v>
      </c>
      <c r="Q1349" s="16">
        <v>98</v>
      </c>
      <c r="R1349" s="15" t="s">
        <v>86</v>
      </c>
      <c r="S1349" s="16">
        <v>55</v>
      </c>
      <c r="T1349" s="15" t="s">
        <v>139</v>
      </c>
      <c r="U1349">
        <f t="shared" si="21"/>
        <v>4.5378666666666669</v>
      </c>
    </row>
    <row r="1350" spans="1:21" x14ac:dyDescent="0.3">
      <c r="A1350" s="14">
        <v>42993</v>
      </c>
      <c r="B1350" s="15" t="s">
        <v>45</v>
      </c>
      <c r="C1350" s="15" t="s">
        <v>46</v>
      </c>
      <c r="D1350" s="15" t="s">
        <v>47</v>
      </c>
      <c r="E1350" s="16">
        <v>170</v>
      </c>
      <c r="F1350" s="17">
        <v>141</v>
      </c>
      <c r="G1350" s="17">
        <v>118</v>
      </c>
      <c r="H1350" s="17">
        <v>105</v>
      </c>
      <c r="I1350" s="15" t="s">
        <v>51</v>
      </c>
      <c r="J1350" s="17">
        <v>177</v>
      </c>
      <c r="K1350" s="15" t="s">
        <v>429</v>
      </c>
      <c r="L1350" s="27">
        <v>32</v>
      </c>
      <c r="M1350" s="28">
        <v>8</v>
      </c>
      <c r="N1350" s="28">
        <v>81</v>
      </c>
      <c r="O1350" s="29" t="s">
        <v>91</v>
      </c>
      <c r="P1350" s="16">
        <v>85</v>
      </c>
      <c r="Q1350" s="16">
        <v>99</v>
      </c>
      <c r="R1350" s="15" t="s">
        <v>51</v>
      </c>
      <c r="S1350" s="16">
        <v>61</v>
      </c>
      <c r="T1350" s="15" t="s">
        <v>89</v>
      </c>
      <c r="U1350">
        <f t="shared" si="21"/>
        <v>5.5850666666666671</v>
      </c>
    </row>
    <row r="1351" spans="1:21" x14ac:dyDescent="0.3">
      <c r="A1351" s="14">
        <v>42994</v>
      </c>
      <c r="B1351" s="15" t="s">
        <v>45</v>
      </c>
      <c r="C1351" s="15" t="s">
        <v>46</v>
      </c>
      <c r="D1351" s="15" t="s">
        <v>47</v>
      </c>
      <c r="E1351" s="16">
        <v>170</v>
      </c>
      <c r="F1351" s="17">
        <v>134</v>
      </c>
      <c r="G1351" s="17">
        <v>0</v>
      </c>
      <c r="H1351" s="17">
        <v>93</v>
      </c>
      <c r="I1351" s="15" t="s">
        <v>247</v>
      </c>
      <c r="J1351" s="17">
        <v>176</v>
      </c>
      <c r="K1351" s="15" t="s">
        <v>525</v>
      </c>
      <c r="L1351" s="29" t="s">
        <v>84</v>
      </c>
      <c r="M1351" s="28">
        <v>8</v>
      </c>
      <c r="N1351" s="28">
        <v>61</v>
      </c>
      <c r="O1351" s="29" t="s">
        <v>50</v>
      </c>
      <c r="P1351" s="16">
        <v>79</v>
      </c>
      <c r="Q1351" s="16">
        <v>99</v>
      </c>
      <c r="R1351" s="15" t="s">
        <v>51</v>
      </c>
      <c r="S1351" s="16">
        <v>59</v>
      </c>
      <c r="T1351" s="15" t="s">
        <v>121</v>
      </c>
      <c r="U1351">
        <f t="shared" si="21"/>
        <v>0.34906666666666669</v>
      </c>
    </row>
    <row r="1352" spans="1:21" x14ac:dyDescent="0.3">
      <c r="A1352" s="14">
        <v>42995</v>
      </c>
      <c r="B1352" s="15" t="s">
        <v>45</v>
      </c>
      <c r="C1352" s="15" t="s">
        <v>46</v>
      </c>
      <c r="D1352" s="15" t="s">
        <v>47</v>
      </c>
      <c r="E1352" s="16">
        <v>170</v>
      </c>
      <c r="F1352" s="17">
        <v>142</v>
      </c>
      <c r="G1352" s="17">
        <v>74</v>
      </c>
      <c r="H1352" s="17">
        <v>82</v>
      </c>
      <c r="I1352" s="15" t="s">
        <v>662</v>
      </c>
      <c r="J1352" s="17">
        <v>202</v>
      </c>
      <c r="K1352" s="15" t="s">
        <v>424</v>
      </c>
      <c r="L1352" s="29" t="s">
        <v>263</v>
      </c>
      <c r="M1352" s="28">
        <v>8</v>
      </c>
      <c r="N1352" s="28">
        <v>58</v>
      </c>
      <c r="O1352" s="29" t="s">
        <v>71</v>
      </c>
      <c r="P1352" s="16">
        <v>75</v>
      </c>
      <c r="Q1352" s="16">
        <v>98</v>
      </c>
      <c r="R1352" s="15" t="s">
        <v>51</v>
      </c>
      <c r="S1352" s="16">
        <v>50</v>
      </c>
      <c r="T1352" s="15" t="s">
        <v>128</v>
      </c>
      <c r="U1352">
        <f t="shared" si="21"/>
        <v>0.17453333333333335</v>
      </c>
    </row>
    <row r="1353" spans="1:21" x14ac:dyDescent="0.3">
      <c r="A1353" s="14">
        <v>42996</v>
      </c>
      <c r="B1353" s="15" t="s">
        <v>45</v>
      </c>
      <c r="C1353" s="15" t="s">
        <v>46</v>
      </c>
      <c r="D1353" s="15" t="s">
        <v>47</v>
      </c>
      <c r="E1353" s="16">
        <v>170</v>
      </c>
      <c r="F1353" s="17">
        <v>164</v>
      </c>
      <c r="G1353" s="17">
        <v>12</v>
      </c>
      <c r="H1353" s="17">
        <v>127</v>
      </c>
      <c r="I1353" s="15" t="s">
        <v>51</v>
      </c>
      <c r="J1353" s="17">
        <v>202</v>
      </c>
      <c r="K1353" s="15" t="s">
        <v>493</v>
      </c>
      <c r="L1353" s="29" t="s">
        <v>263</v>
      </c>
      <c r="M1353" s="28">
        <v>8</v>
      </c>
      <c r="N1353" s="28">
        <v>56</v>
      </c>
      <c r="O1353" s="29" t="s">
        <v>55</v>
      </c>
      <c r="P1353" s="16">
        <v>88</v>
      </c>
      <c r="Q1353" s="16">
        <v>99</v>
      </c>
      <c r="R1353" s="15" t="s">
        <v>51</v>
      </c>
      <c r="S1353" s="16">
        <v>70</v>
      </c>
      <c r="T1353" s="15" t="s">
        <v>91</v>
      </c>
      <c r="U1353">
        <f t="shared" si="21"/>
        <v>0.17453333333333335</v>
      </c>
    </row>
    <row r="1354" spans="1:21" x14ac:dyDescent="0.3">
      <c r="A1354" s="14">
        <v>42997</v>
      </c>
      <c r="B1354" s="15" t="s">
        <v>45</v>
      </c>
      <c r="C1354" s="15" t="s">
        <v>46</v>
      </c>
      <c r="D1354" s="15" t="s">
        <v>47</v>
      </c>
      <c r="E1354" s="16">
        <v>170</v>
      </c>
      <c r="F1354" s="17">
        <v>174</v>
      </c>
      <c r="G1354" s="17">
        <v>0</v>
      </c>
      <c r="H1354" s="17">
        <v>127</v>
      </c>
      <c r="I1354" s="15" t="s">
        <v>444</v>
      </c>
      <c r="J1354" s="17">
        <v>222</v>
      </c>
      <c r="K1354" s="15" t="s">
        <v>288</v>
      </c>
      <c r="L1354" s="29" t="s">
        <v>102</v>
      </c>
      <c r="M1354" s="28">
        <v>11</v>
      </c>
      <c r="N1354" s="28">
        <v>58</v>
      </c>
      <c r="O1354" s="29" t="s">
        <v>167</v>
      </c>
      <c r="P1354" s="16">
        <v>78</v>
      </c>
      <c r="Q1354" s="16">
        <v>100</v>
      </c>
      <c r="R1354" s="15" t="s">
        <v>832</v>
      </c>
      <c r="S1354" s="16">
        <v>56</v>
      </c>
      <c r="T1354" s="15" t="s">
        <v>91</v>
      </c>
      <c r="U1354">
        <f t="shared" si="21"/>
        <v>0.8726666666666667</v>
      </c>
    </row>
    <row r="1355" spans="1:21" x14ac:dyDescent="0.3">
      <c r="A1355" s="14">
        <v>42998</v>
      </c>
      <c r="B1355" s="15" t="s">
        <v>45</v>
      </c>
      <c r="C1355" s="15" t="s">
        <v>46</v>
      </c>
      <c r="D1355" s="15" t="s">
        <v>47</v>
      </c>
      <c r="E1355" s="16">
        <v>170</v>
      </c>
      <c r="F1355" s="17">
        <v>178</v>
      </c>
      <c r="G1355" s="17">
        <v>0</v>
      </c>
      <c r="H1355" s="17">
        <v>118</v>
      </c>
      <c r="I1355" s="15" t="s">
        <v>602</v>
      </c>
      <c r="J1355" s="17">
        <v>239</v>
      </c>
      <c r="K1355" s="15" t="s">
        <v>50</v>
      </c>
      <c r="L1355" s="27">
        <v>36</v>
      </c>
      <c r="M1355" s="28">
        <v>11</v>
      </c>
      <c r="N1355" s="28">
        <v>50</v>
      </c>
      <c r="O1355" s="29" t="s">
        <v>139</v>
      </c>
      <c r="P1355" s="16">
        <v>79</v>
      </c>
      <c r="Q1355" s="16">
        <v>100</v>
      </c>
      <c r="R1355" s="15" t="s">
        <v>183</v>
      </c>
      <c r="S1355" s="16">
        <v>58</v>
      </c>
      <c r="T1355" s="15" t="s">
        <v>121</v>
      </c>
      <c r="U1355">
        <f t="shared" si="21"/>
        <v>6.2831999999999999</v>
      </c>
    </row>
    <row r="1356" spans="1:21" x14ac:dyDescent="0.3">
      <c r="A1356" s="14">
        <v>42999</v>
      </c>
      <c r="B1356" s="15" t="s">
        <v>45</v>
      </c>
      <c r="C1356" s="15" t="s">
        <v>46</v>
      </c>
      <c r="D1356" s="15" t="s">
        <v>47</v>
      </c>
      <c r="E1356" s="16">
        <v>170</v>
      </c>
      <c r="F1356" s="17">
        <v>168</v>
      </c>
      <c r="G1356" s="17">
        <v>92</v>
      </c>
      <c r="H1356" s="17">
        <v>123</v>
      </c>
      <c r="I1356" s="15" t="s">
        <v>446</v>
      </c>
      <c r="J1356" s="17">
        <v>213</v>
      </c>
      <c r="K1356" s="15" t="s">
        <v>422</v>
      </c>
      <c r="L1356" s="27">
        <v>30</v>
      </c>
      <c r="M1356" s="28">
        <v>8</v>
      </c>
      <c r="N1356" s="28">
        <v>69</v>
      </c>
      <c r="O1356" s="29" t="s">
        <v>158</v>
      </c>
      <c r="P1356" s="16">
        <v>89</v>
      </c>
      <c r="Q1356" s="16">
        <v>100</v>
      </c>
      <c r="R1356" s="15" t="s">
        <v>51</v>
      </c>
      <c r="S1356" s="16">
        <v>70</v>
      </c>
      <c r="T1356" s="15" t="s">
        <v>264</v>
      </c>
      <c r="U1356">
        <f t="shared" si="21"/>
        <v>5.2360000000000007</v>
      </c>
    </row>
    <row r="1357" spans="1:21" x14ac:dyDescent="0.3">
      <c r="A1357" s="14">
        <v>43000</v>
      </c>
      <c r="B1357" s="15" t="s">
        <v>45</v>
      </c>
      <c r="C1357" s="15" t="s">
        <v>46</v>
      </c>
      <c r="D1357" s="15" t="s">
        <v>47</v>
      </c>
      <c r="E1357" s="16">
        <v>170</v>
      </c>
      <c r="F1357" s="17">
        <v>171</v>
      </c>
      <c r="G1357" s="17">
        <v>0</v>
      </c>
      <c r="H1357" s="17">
        <v>137</v>
      </c>
      <c r="I1357" s="15" t="s">
        <v>51</v>
      </c>
      <c r="J1357" s="17">
        <v>205</v>
      </c>
      <c r="K1357" s="15" t="s">
        <v>389</v>
      </c>
      <c r="L1357" s="29" t="s">
        <v>116</v>
      </c>
      <c r="M1357" s="28">
        <v>8</v>
      </c>
      <c r="N1357" s="28">
        <v>39</v>
      </c>
      <c r="O1357" s="29" t="s">
        <v>186</v>
      </c>
      <c r="P1357" s="16">
        <v>85</v>
      </c>
      <c r="Q1357" s="16">
        <v>100</v>
      </c>
      <c r="R1357" s="15" t="s">
        <v>51</v>
      </c>
      <c r="S1357" s="16">
        <v>70</v>
      </c>
      <c r="T1357" s="15" t="s">
        <v>61</v>
      </c>
      <c r="U1357">
        <f t="shared" si="21"/>
        <v>0.69813333333333338</v>
      </c>
    </row>
    <row r="1358" spans="1:21" x14ac:dyDescent="0.3">
      <c r="A1358" s="14">
        <v>43001</v>
      </c>
      <c r="B1358" s="15" t="s">
        <v>45</v>
      </c>
      <c r="C1358" s="15" t="s">
        <v>46</v>
      </c>
      <c r="D1358" s="15" t="s">
        <v>47</v>
      </c>
      <c r="E1358" s="16">
        <v>170</v>
      </c>
      <c r="F1358" s="17">
        <v>196</v>
      </c>
      <c r="G1358" s="17">
        <v>0</v>
      </c>
      <c r="H1358" s="17">
        <v>124</v>
      </c>
      <c r="I1358" s="15" t="s">
        <v>375</v>
      </c>
      <c r="J1358" s="17">
        <v>268</v>
      </c>
      <c r="K1358" s="15" t="s">
        <v>556</v>
      </c>
      <c r="L1358" s="29" t="s">
        <v>84</v>
      </c>
      <c r="M1358" s="28">
        <v>14</v>
      </c>
      <c r="N1358" s="28">
        <v>67</v>
      </c>
      <c r="O1358" s="29" t="s">
        <v>81</v>
      </c>
      <c r="P1358" s="16">
        <v>78</v>
      </c>
      <c r="Q1358" s="16">
        <v>100</v>
      </c>
      <c r="R1358" s="15" t="s">
        <v>184</v>
      </c>
      <c r="S1358" s="16">
        <v>54</v>
      </c>
      <c r="T1358" s="15" t="s">
        <v>206</v>
      </c>
      <c r="U1358">
        <f t="shared" si="21"/>
        <v>0.34906666666666669</v>
      </c>
    </row>
    <row r="1359" spans="1:21" x14ac:dyDescent="0.3">
      <c r="A1359" s="14">
        <v>43002</v>
      </c>
      <c r="B1359" s="15" t="s">
        <v>45</v>
      </c>
      <c r="C1359" s="15" t="s">
        <v>46</v>
      </c>
      <c r="D1359" s="15" t="s">
        <v>47</v>
      </c>
      <c r="E1359" s="16">
        <v>170</v>
      </c>
      <c r="F1359" s="17">
        <v>194</v>
      </c>
      <c r="G1359" s="17">
        <v>38</v>
      </c>
      <c r="H1359" s="17">
        <v>135</v>
      </c>
      <c r="I1359" s="15" t="s">
        <v>444</v>
      </c>
      <c r="J1359" s="17">
        <v>252</v>
      </c>
      <c r="K1359" s="15" t="s">
        <v>288</v>
      </c>
      <c r="L1359" s="27">
        <v>22</v>
      </c>
      <c r="M1359" s="28">
        <v>14</v>
      </c>
      <c r="N1359" s="28">
        <v>58</v>
      </c>
      <c r="O1359" s="29" t="s">
        <v>486</v>
      </c>
      <c r="P1359" s="16">
        <v>74</v>
      </c>
      <c r="Q1359" s="16">
        <v>99</v>
      </c>
      <c r="R1359" s="15" t="s">
        <v>100</v>
      </c>
      <c r="S1359" s="16">
        <v>55</v>
      </c>
      <c r="T1359" s="15" t="s">
        <v>71</v>
      </c>
      <c r="U1359">
        <f t="shared" si="21"/>
        <v>3.8397333333333332</v>
      </c>
    </row>
    <row r="1360" spans="1:21" x14ac:dyDescent="0.3">
      <c r="A1360" s="14">
        <v>43003</v>
      </c>
      <c r="B1360" s="15" t="s">
        <v>45</v>
      </c>
      <c r="C1360" s="15" t="s">
        <v>46</v>
      </c>
      <c r="D1360" s="15" t="s">
        <v>47</v>
      </c>
      <c r="E1360" s="16">
        <v>170</v>
      </c>
      <c r="F1360" s="17">
        <v>176</v>
      </c>
      <c r="G1360" s="17">
        <v>0</v>
      </c>
      <c r="H1360" s="17">
        <v>134</v>
      </c>
      <c r="I1360" s="15" t="s">
        <v>108</v>
      </c>
      <c r="J1360" s="17">
        <v>219</v>
      </c>
      <c r="K1360" s="15" t="s">
        <v>417</v>
      </c>
      <c r="L1360" s="29" t="s">
        <v>84</v>
      </c>
      <c r="M1360" s="28">
        <v>8</v>
      </c>
      <c r="N1360" s="28">
        <v>64</v>
      </c>
      <c r="O1360" s="29" t="s">
        <v>135</v>
      </c>
      <c r="P1360" s="16">
        <v>79</v>
      </c>
      <c r="Q1360" s="16">
        <v>99</v>
      </c>
      <c r="R1360" s="15" t="s">
        <v>51</v>
      </c>
      <c r="S1360" s="16">
        <v>61</v>
      </c>
      <c r="T1360" s="15" t="s">
        <v>81</v>
      </c>
      <c r="U1360">
        <f t="shared" si="21"/>
        <v>0.34906666666666669</v>
      </c>
    </row>
    <row r="1361" spans="1:21" x14ac:dyDescent="0.3">
      <c r="A1361" s="14">
        <v>43004</v>
      </c>
      <c r="B1361" s="15" t="s">
        <v>45</v>
      </c>
      <c r="C1361" s="15" t="s">
        <v>46</v>
      </c>
      <c r="D1361" s="15" t="s">
        <v>47</v>
      </c>
      <c r="E1361" s="16">
        <v>170</v>
      </c>
      <c r="F1361" s="17">
        <v>178</v>
      </c>
      <c r="G1361" s="17">
        <v>0</v>
      </c>
      <c r="H1361" s="17">
        <v>123</v>
      </c>
      <c r="I1361" s="15" t="s">
        <v>779</v>
      </c>
      <c r="J1361" s="17">
        <v>234</v>
      </c>
      <c r="K1361" s="15" t="s">
        <v>245</v>
      </c>
      <c r="L1361" s="27">
        <v>36</v>
      </c>
      <c r="M1361" s="28">
        <v>11</v>
      </c>
      <c r="N1361" s="28">
        <v>53</v>
      </c>
      <c r="O1361" s="29" t="s">
        <v>158</v>
      </c>
      <c r="P1361" s="16">
        <v>78</v>
      </c>
      <c r="Q1361" s="16">
        <v>98</v>
      </c>
      <c r="R1361" s="15" t="s">
        <v>51</v>
      </c>
      <c r="S1361" s="16">
        <v>58</v>
      </c>
      <c r="T1361" s="15" t="s">
        <v>89</v>
      </c>
      <c r="U1361">
        <f t="shared" si="21"/>
        <v>6.2831999999999999</v>
      </c>
    </row>
    <row r="1362" spans="1:21" x14ac:dyDescent="0.3">
      <c r="A1362" s="14">
        <v>43005</v>
      </c>
      <c r="B1362" s="15" t="s">
        <v>45</v>
      </c>
      <c r="C1362" s="15" t="s">
        <v>46</v>
      </c>
      <c r="D1362" s="15" t="s">
        <v>47</v>
      </c>
      <c r="E1362" s="16">
        <v>170</v>
      </c>
      <c r="F1362" s="17">
        <v>193</v>
      </c>
      <c r="G1362" s="17">
        <v>0</v>
      </c>
      <c r="H1362" s="17">
        <v>122</v>
      </c>
      <c r="I1362" s="15" t="s">
        <v>931</v>
      </c>
      <c r="J1362" s="17">
        <v>264</v>
      </c>
      <c r="K1362" s="15" t="s">
        <v>297</v>
      </c>
      <c r="L1362" s="29" t="s">
        <v>116</v>
      </c>
      <c r="M1362" s="28">
        <v>8</v>
      </c>
      <c r="N1362" s="28">
        <v>58</v>
      </c>
      <c r="O1362" s="29" t="s">
        <v>146</v>
      </c>
      <c r="P1362" s="16">
        <v>75</v>
      </c>
      <c r="Q1362" s="16">
        <v>98</v>
      </c>
      <c r="R1362" s="15" t="s">
        <v>51</v>
      </c>
      <c r="S1362" s="16">
        <v>51</v>
      </c>
      <c r="T1362" s="15" t="s">
        <v>133</v>
      </c>
      <c r="U1362">
        <f t="shared" si="21"/>
        <v>0.69813333333333338</v>
      </c>
    </row>
    <row r="1363" spans="1:21" x14ac:dyDescent="0.3">
      <c r="A1363" s="14">
        <v>43006</v>
      </c>
      <c r="B1363" s="15" t="s">
        <v>45</v>
      </c>
      <c r="C1363" s="15" t="s">
        <v>46</v>
      </c>
      <c r="D1363" s="15" t="s">
        <v>47</v>
      </c>
      <c r="E1363" s="16">
        <v>170</v>
      </c>
      <c r="F1363" s="17">
        <v>196</v>
      </c>
      <c r="G1363" s="17">
        <v>0</v>
      </c>
      <c r="H1363" s="17">
        <v>129</v>
      </c>
      <c r="I1363" s="15" t="s">
        <v>926</v>
      </c>
      <c r="J1363" s="17">
        <v>263</v>
      </c>
      <c r="K1363" s="15" t="s">
        <v>297</v>
      </c>
      <c r="L1363" s="27">
        <v>36</v>
      </c>
      <c r="M1363" s="28">
        <v>11</v>
      </c>
      <c r="N1363" s="28">
        <v>58</v>
      </c>
      <c r="O1363" s="29" t="s">
        <v>213</v>
      </c>
      <c r="P1363" s="16">
        <v>78</v>
      </c>
      <c r="Q1363" s="16">
        <v>100</v>
      </c>
      <c r="R1363" s="15" t="s">
        <v>183</v>
      </c>
      <c r="S1363" s="16">
        <v>56</v>
      </c>
      <c r="T1363" s="15" t="s">
        <v>52</v>
      </c>
      <c r="U1363">
        <f t="shared" si="21"/>
        <v>6.2831999999999999</v>
      </c>
    </row>
    <row r="1364" spans="1:21" x14ac:dyDescent="0.3">
      <c r="A1364" s="14">
        <v>43007</v>
      </c>
      <c r="B1364" s="15" t="s">
        <v>45</v>
      </c>
      <c r="C1364" s="15" t="s">
        <v>46</v>
      </c>
      <c r="D1364" s="15" t="s">
        <v>47</v>
      </c>
      <c r="E1364" s="16">
        <v>170</v>
      </c>
      <c r="F1364" s="17">
        <v>187</v>
      </c>
      <c r="G1364" s="17">
        <v>18</v>
      </c>
      <c r="H1364" s="17">
        <v>133</v>
      </c>
      <c r="I1364" s="15" t="s">
        <v>451</v>
      </c>
      <c r="J1364" s="17">
        <v>241</v>
      </c>
      <c r="K1364" s="15" t="s">
        <v>788</v>
      </c>
      <c r="L1364" s="29" t="s">
        <v>116</v>
      </c>
      <c r="M1364" s="28">
        <v>11</v>
      </c>
      <c r="N1364" s="28">
        <v>81</v>
      </c>
      <c r="O1364" s="29" t="s">
        <v>94</v>
      </c>
      <c r="P1364" s="16">
        <v>86</v>
      </c>
      <c r="Q1364" s="16">
        <v>99</v>
      </c>
      <c r="R1364" s="15" t="s">
        <v>51</v>
      </c>
      <c r="S1364" s="16">
        <v>66</v>
      </c>
      <c r="T1364" s="15" t="s">
        <v>179</v>
      </c>
      <c r="U1364">
        <f t="shared" si="21"/>
        <v>0.69813333333333338</v>
      </c>
    </row>
    <row r="1365" spans="1:21" x14ac:dyDescent="0.3">
      <c r="A1365" s="14">
        <v>43008</v>
      </c>
      <c r="B1365" s="15" t="s">
        <v>45</v>
      </c>
      <c r="C1365" s="15" t="s">
        <v>46</v>
      </c>
      <c r="D1365" s="15" t="s">
        <v>47</v>
      </c>
      <c r="E1365" s="16">
        <v>170</v>
      </c>
      <c r="F1365" s="17">
        <v>164</v>
      </c>
      <c r="G1365" s="17">
        <v>0</v>
      </c>
      <c r="H1365" s="17">
        <v>143</v>
      </c>
      <c r="I1365" s="15" t="s">
        <v>932</v>
      </c>
      <c r="J1365" s="17">
        <v>184</v>
      </c>
      <c r="K1365" s="15" t="s">
        <v>64</v>
      </c>
      <c r="L1365" s="27" t="s">
        <v>1194</v>
      </c>
      <c r="M1365" s="28">
        <v>3</v>
      </c>
      <c r="N1365" s="28">
        <v>31</v>
      </c>
      <c r="O1365" s="29" t="s">
        <v>51</v>
      </c>
      <c r="P1365" s="16">
        <v>92</v>
      </c>
      <c r="Q1365" s="16">
        <v>99</v>
      </c>
      <c r="R1365" s="15" t="s">
        <v>74</v>
      </c>
      <c r="S1365" s="16">
        <v>77</v>
      </c>
      <c r="T1365" s="15" t="s">
        <v>64</v>
      </c>
      <c r="U1365" t="e">
        <f t="shared" si="21"/>
        <v>#VALUE!</v>
      </c>
    </row>
    <row r="1366" spans="1:21" x14ac:dyDescent="0.3">
      <c r="A1366" s="14">
        <v>43009</v>
      </c>
      <c r="B1366" s="15" t="s">
        <v>45</v>
      </c>
      <c r="C1366" s="15" t="s">
        <v>46</v>
      </c>
      <c r="D1366" s="15" t="s">
        <v>47</v>
      </c>
      <c r="E1366" s="16">
        <v>170</v>
      </c>
      <c r="F1366" s="17">
        <v>184</v>
      </c>
      <c r="G1366" s="17">
        <v>10</v>
      </c>
      <c r="H1366" s="17">
        <v>130</v>
      </c>
      <c r="I1366" s="15" t="s">
        <v>373</v>
      </c>
      <c r="J1366" s="17">
        <v>239</v>
      </c>
      <c r="K1366" s="15" t="s">
        <v>493</v>
      </c>
      <c r="L1366" s="29" t="s">
        <v>263</v>
      </c>
      <c r="M1366" s="28">
        <v>8</v>
      </c>
      <c r="N1366" s="28">
        <v>47</v>
      </c>
      <c r="O1366" s="29" t="s">
        <v>933</v>
      </c>
      <c r="P1366" s="16">
        <v>84</v>
      </c>
      <c r="Q1366" s="16">
        <v>100</v>
      </c>
      <c r="R1366" s="15" t="s">
        <v>51</v>
      </c>
      <c r="S1366" s="16">
        <v>63</v>
      </c>
      <c r="T1366" s="15" t="s">
        <v>91</v>
      </c>
      <c r="U1366">
        <f t="shared" si="21"/>
        <v>0.17453333333333335</v>
      </c>
    </row>
    <row r="1367" spans="1:21" x14ac:dyDescent="0.3">
      <c r="A1367" s="14">
        <v>43010</v>
      </c>
      <c r="B1367" s="15" t="s">
        <v>45</v>
      </c>
      <c r="C1367" s="15" t="s">
        <v>46</v>
      </c>
      <c r="D1367" s="15" t="s">
        <v>47</v>
      </c>
      <c r="E1367" s="16">
        <v>170</v>
      </c>
      <c r="F1367" s="17">
        <v>214</v>
      </c>
      <c r="G1367" s="17">
        <v>2</v>
      </c>
      <c r="H1367" s="17">
        <v>176</v>
      </c>
      <c r="I1367" s="15" t="s">
        <v>926</v>
      </c>
      <c r="J1367" s="17">
        <v>253</v>
      </c>
      <c r="K1367" s="15" t="s">
        <v>934</v>
      </c>
      <c r="L1367" s="27">
        <v>36</v>
      </c>
      <c r="M1367" s="28">
        <v>8</v>
      </c>
      <c r="N1367" s="28">
        <v>53</v>
      </c>
      <c r="O1367" s="29" t="s">
        <v>139</v>
      </c>
      <c r="P1367" s="16">
        <v>87</v>
      </c>
      <c r="Q1367" s="16">
        <v>100</v>
      </c>
      <c r="R1367" s="15" t="s">
        <v>51</v>
      </c>
      <c r="S1367" s="16">
        <v>72</v>
      </c>
      <c r="T1367" s="15" t="s">
        <v>129</v>
      </c>
      <c r="U1367">
        <f t="shared" si="21"/>
        <v>6.2831999999999999</v>
      </c>
    </row>
    <row r="1368" spans="1:21" x14ac:dyDescent="0.3">
      <c r="A1368" s="14">
        <v>43011</v>
      </c>
      <c r="B1368" s="15" t="s">
        <v>45</v>
      </c>
      <c r="C1368" s="15" t="s">
        <v>46</v>
      </c>
      <c r="D1368" s="15" t="s">
        <v>47</v>
      </c>
      <c r="E1368" s="16">
        <v>170</v>
      </c>
      <c r="F1368" s="17">
        <v>204</v>
      </c>
      <c r="G1368" s="17">
        <v>0</v>
      </c>
      <c r="H1368" s="17">
        <v>184</v>
      </c>
      <c r="I1368" s="15" t="s">
        <v>51</v>
      </c>
      <c r="J1368" s="17">
        <v>224</v>
      </c>
      <c r="K1368" s="15" t="s">
        <v>935</v>
      </c>
      <c r="L1368" s="29" t="s">
        <v>218</v>
      </c>
      <c r="M1368" s="28">
        <v>14</v>
      </c>
      <c r="N1368" s="28">
        <v>64</v>
      </c>
      <c r="O1368" s="29" t="s">
        <v>113</v>
      </c>
      <c r="P1368" s="16">
        <v>90</v>
      </c>
      <c r="Q1368" s="16">
        <v>98</v>
      </c>
      <c r="R1368" s="15" t="s">
        <v>51</v>
      </c>
      <c r="S1368" s="16">
        <v>78</v>
      </c>
      <c r="T1368" s="15" t="s">
        <v>188</v>
      </c>
      <c r="U1368">
        <f t="shared" si="21"/>
        <v>0.52359999999999995</v>
      </c>
    </row>
    <row r="1369" spans="1:21" x14ac:dyDescent="0.3">
      <c r="A1369" s="14">
        <v>43012</v>
      </c>
      <c r="B1369" s="15" t="s">
        <v>45</v>
      </c>
      <c r="C1369" s="15" t="s">
        <v>46</v>
      </c>
      <c r="D1369" s="15" t="s">
        <v>47</v>
      </c>
      <c r="E1369" s="16">
        <v>170</v>
      </c>
      <c r="F1369" s="17">
        <v>203</v>
      </c>
      <c r="G1369" s="17">
        <v>4</v>
      </c>
      <c r="H1369" s="17">
        <v>174</v>
      </c>
      <c r="I1369" s="15" t="s">
        <v>51</v>
      </c>
      <c r="J1369" s="17">
        <v>232</v>
      </c>
      <c r="K1369" s="15" t="s">
        <v>525</v>
      </c>
      <c r="L1369" s="29" t="s">
        <v>218</v>
      </c>
      <c r="M1369" s="28">
        <v>3</v>
      </c>
      <c r="N1369" s="28">
        <v>58</v>
      </c>
      <c r="O1369" s="29" t="s">
        <v>94</v>
      </c>
      <c r="P1369" s="16">
        <v>84</v>
      </c>
      <c r="Q1369" s="16">
        <v>98</v>
      </c>
      <c r="R1369" s="15" t="s">
        <v>51</v>
      </c>
      <c r="S1369" s="16">
        <v>66</v>
      </c>
      <c r="T1369" s="15" t="s">
        <v>121</v>
      </c>
      <c r="U1369">
        <f t="shared" si="21"/>
        <v>0.52359999999999995</v>
      </c>
    </row>
    <row r="1370" spans="1:21" x14ac:dyDescent="0.3">
      <c r="A1370" s="14">
        <v>43013</v>
      </c>
      <c r="B1370" s="15" t="s">
        <v>45</v>
      </c>
      <c r="C1370" s="15" t="s">
        <v>46</v>
      </c>
      <c r="D1370" s="15" t="s">
        <v>47</v>
      </c>
      <c r="E1370" s="16">
        <v>170</v>
      </c>
      <c r="F1370" s="17">
        <v>190</v>
      </c>
      <c r="G1370" s="17">
        <v>0</v>
      </c>
      <c r="H1370" s="17">
        <v>173</v>
      </c>
      <c r="I1370" s="15" t="s">
        <v>88</v>
      </c>
      <c r="J1370" s="17">
        <v>206</v>
      </c>
      <c r="K1370" s="15" t="s">
        <v>87</v>
      </c>
      <c r="L1370" s="27" t="s">
        <v>1194</v>
      </c>
      <c r="M1370" s="28">
        <v>6</v>
      </c>
      <c r="N1370" s="28">
        <v>39</v>
      </c>
      <c r="O1370" s="29" t="s">
        <v>51</v>
      </c>
      <c r="P1370" s="16">
        <v>88</v>
      </c>
      <c r="Q1370" s="16">
        <v>97</v>
      </c>
      <c r="R1370" s="15" t="s">
        <v>51</v>
      </c>
      <c r="S1370" s="16">
        <v>77</v>
      </c>
      <c r="T1370" s="15" t="s">
        <v>89</v>
      </c>
      <c r="U1370" t="e">
        <f t="shared" si="21"/>
        <v>#VALUE!</v>
      </c>
    </row>
    <row r="1371" spans="1:21" x14ac:dyDescent="0.3">
      <c r="A1371" s="14">
        <v>43014</v>
      </c>
      <c r="B1371" s="15" t="s">
        <v>45</v>
      </c>
      <c r="C1371" s="15" t="s">
        <v>46</v>
      </c>
      <c r="D1371" s="15" t="s">
        <v>47</v>
      </c>
      <c r="E1371" s="16">
        <v>170</v>
      </c>
      <c r="F1371" s="17">
        <v>188</v>
      </c>
      <c r="G1371" s="17">
        <v>0</v>
      </c>
      <c r="H1371" s="17">
        <v>153</v>
      </c>
      <c r="I1371" s="15" t="s">
        <v>444</v>
      </c>
      <c r="J1371" s="17">
        <v>222</v>
      </c>
      <c r="K1371" s="15" t="s">
        <v>285</v>
      </c>
      <c r="L1371" s="29" t="s">
        <v>263</v>
      </c>
      <c r="M1371" s="28">
        <v>14</v>
      </c>
      <c r="N1371" s="28">
        <v>58</v>
      </c>
      <c r="O1371" s="29" t="s">
        <v>121</v>
      </c>
      <c r="P1371" s="16">
        <v>83</v>
      </c>
      <c r="Q1371" s="16">
        <v>98</v>
      </c>
      <c r="R1371" s="15" t="s">
        <v>51</v>
      </c>
      <c r="S1371" s="16">
        <v>65</v>
      </c>
      <c r="T1371" s="15" t="s">
        <v>117</v>
      </c>
      <c r="U1371">
        <f t="shared" si="21"/>
        <v>0.17453333333333335</v>
      </c>
    </row>
    <row r="1372" spans="1:21" x14ac:dyDescent="0.3">
      <c r="A1372" s="14">
        <v>43015</v>
      </c>
      <c r="B1372" s="15" t="s">
        <v>45</v>
      </c>
      <c r="C1372" s="15" t="s">
        <v>46</v>
      </c>
      <c r="D1372" s="15" t="s">
        <v>47</v>
      </c>
      <c r="E1372" s="16">
        <v>170</v>
      </c>
      <c r="F1372" s="17">
        <v>175</v>
      </c>
      <c r="G1372" s="17">
        <v>0</v>
      </c>
      <c r="H1372" s="17">
        <v>112</v>
      </c>
      <c r="I1372" s="15" t="s">
        <v>156</v>
      </c>
      <c r="J1372" s="17">
        <v>238</v>
      </c>
      <c r="K1372" s="15" t="s">
        <v>423</v>
      </c>
      <c r="L1372" s="29" t="s">
        <v>263</v>
      </c>
      <c r="M1372" s="28">
        <v>14</v>
      </c>
      <c r="N1372" s="28">
        <v>47</v>
      </c>
      <c r="O1372" s="29" t="s">
        <v>129</v>
      </c>
      <c r="P1372" s="16">
        <v>75</v>
      </c>
      <c r="Q1372" s="16">
        <v>98</v>
      </c>
      <c r="R1372" s="15" t="s">
        <v>51</v>
      </c>
      <c r="S1372" s="16">
        <v>45</v>
      </c>
      <c r="T1372" s="15" t="s">
        <v>52</v>
      </c>
      <c r="U1372">
        <f t="shared" si="21"/>
        <v>0.17453333333333335</v>
      </c>
    </row>
    <row r="1373" spans="1:21" x14ac:dyDescent="0.3">
      <c r="A1373" s="14">
        <v>43016</v>
      </c>
      <c r="B1373" s="15" t="s">
        <v>45</v>
      </c>
      <c r="C1373" s="15" t="s">
        <v>46</v>
      </c>
      <c r="D1373" s="15" t="s">
        <v>47</v>
      </c>
      <c r="E1373" s="16">
        <v>170</v>
      </c>
      <c r="F1373" s="17">
        <v>152</v>
      </c>
      <c r="G1373" s="17">
        <v>0</v>
      </c>
      <c r="H1373" s="17">
        <v>77</v>
      </c>
      <c r="I1373" s="15" t="s">
        <v>779</v>
      </c>
      <c r="J1373" s="17">
        <v>226</v>
      </c>
      <c r="K1373" s="15" t="s">
        <v>481</v>
      </c>
      <c r="L1373" s="29" t="s">
        <v>263</v>
      </c>
      <c r="M1373" s="28">
        <v>8</v>
      </c>
      <c r="N1373" s="28">
        <v>58</v>
      </c>
      <c r="O1373" s="29" t="s">
        <v>71</v>
      </c>
      <c r="P1373" s="16">
        <v>80</v>
      </c>
      <c r="Q1373" s="16">
        <v>100</v>
      </c>
      <c r="R1373" s="15" t="s">
        <v>183</v>
      </c>
      <c r="S1373" s="16">
        <v>54</v>
      </c>
      <c r="T1373" s="15" t="s">
        <v>113</v>
      </c>
      <c r="U1373">
        <f t="shared" si="21"/>
        <v>0.17453333333333335</v>
      </c>
    </row>
    <row r="1374" spans="1:21" x14ac:dyDescent="0.3">
      <c r="A1374" s="14">
        <v>43017</v>
      </c>
      <c r="B1374" s="15" t="s">
        <v>45</v>
      </c>
      <c r="C1374" s="15" t="s">
        <v>46</v>
      </c>
      <c r="D1374" s="15" t="s">
        <v>47</v>
      </c>
      <c r="E1374" s="16">
        <v>170</v>
      </c>
      <c r="F1374" s="17">
        <v>152</v>
      </c>
      <c r="G1374" s="17">
        <v>0</v>
      </c>
      <c r="H1374" s="17">
        <v>80</v>
      </c>
      <c r="I1374" s="15" t="s">
        <v>705</v>
      </c>
      <c r="J1374" s="17">
        <v>225</v>
      </c>
      <c r="K1374" s="15" t="s">
        <v>412</v>
      </c>
      <c r="L1374" s="29" t="s">
        <v>218</v>
      </c>
      <c r="M1374" s="28">
        <v>11</v>
      </c>
      <c r="N1374" s="28">
        <v>53</v>
      </c>
      <c r="O1374" s="29" t="s">
        <v>146</v>
      </c>
      <c r="P1374" s="16">
        <v>81</v>
      </c>
      <c r="Q1374" s="16">
        <v>100</v>
      </c>
      <c r="R1374" s="15" t="s">
        <v>202</v>
      </c>
      <c r="S1374" s="16">
        <v>56</v>
      </c>
      <c r="T1374" s="15" t="s">
        <v>209</v>
      </c>
      <c r="U1374">
        <f t="shared" si="21"/>
        <v>0.52359999999999995</v>
      </c>
    </row>
    <row r="1375" spans="1:21" x14ac:dyDescent="0.3">
      <c r="A1375" s="14">
        <v>43018</v>
      </c>
      <c r="B1375" s="15" t="s">
        <v>45</v>
      </c>
      <c r="C1375" s="15" t="s">
        <v>46</v>
      </c>
      <c r="D1375" s="15" t="s">
        <v>47</v>
      </c>
      <c r="E1375" s="16">
        <v>170</v>
      </c>
      <c r="F1375" s="17">
        <v>164</v>
      </c>
      <c r="G1375" s="17">
        <v>0</v>
      </c>
      <c r="H1375" s="17">
        <v>80</v>
      </c>
      <c r="I1375" s="15" t="s">
        <v>827</v>
      </c>
      <c r="J1375" s="17">
        <v>248</v>
      </c>
      <c r="K1375" s="15" t="s">
        <v>50</v>
      </c>
      <c r="L1375" s="27">
        <v>36</v>
      </c>
      <c r="M1375" s="28">
        <v>6</v>
      </c>
      <c r="N1375" s="28">
        <v>42</v>
      </c>
      <c r="O1375" s="29" t="s">
        <v>61</v>
      </c>
      <c r="P1375" s="16">
        <v>80</v>
      </c>
      <c r="Q1375" s="16">
        <v>99</v>
      </c>
      <c r="R1375" s="15" t="s">
        <v>51</v>
      </c>
      <c r="S1375" s="16">
        <v>52</v>
      </c>
      <c r="T1375" s="15" t="s">
        <v>91</v>
      </c>
      <c r="U1375">
        <f t="shared" si="21"/>
        <v>6.2831999999999999</v>
      </c>
    </row>
    <row r="1376" spans="1:21" x14ac:dyDescent="0.3">
      <c r="A1376" s="14">
        <v>43019</v>
      </c>
      <c r="B1376" s="15" t="s">
        <v>45</v>
      </c>
      <c r="C1376" s="15" t="s">
        <v>46</v>
      </c>
      <c r="D1376" s="15" t="s">
        <v>47</v>
      </c>
      <c r="E1376" s="16">
        <v>170</v>
      </c>
      <c r="F1376" s="17">
        <v>152</v>
      </c>
      <c r="G1376" s="17">
        <v>0</v>
      </c>
      <c r="H1376" s="17">
        <v>80</v>
      </c>
      <c r="I1376" s="15" t="s">
        <v>854</v>
      </c>
      <c r="J1376" s="17">
        <v>225</v>
      </c>
      <c r="K1376" s="15" t="s">
        <v>701</v>
      </c>
      <c r="L1376" s="27">
        <v>36</v>
      </c>
      <c r="M1376" s="28">
        <v>11</v>
      </c>
      <c r="N1376" s="28">
        <v>67</v>
      </c>
      <c r="O1376" s="29" t="s">
        <v>64</v>
      </c>
      <c r="P1376" s="16">
        <v>78</v>
      </c>
      <c r="Q1376" s="16">
        <v>93</v>
      </c>
      <c r="R1376" s="15" t="s">
        <v>88</v>
      </c>
      <c r="S1376" s="16">
        <v>52</v>
      </c>
      <c r="T1376" s="15" t="s">
        <v>307</v>
      </c>
      <c r="U1376">
        <f t="shared" si="21"/>
        <v>6.2831999999999999</v>
      </c>
    </row>
    <row r="1377" spans="1:21" x14ac:dyDescent="0.3">
      <c r="A1377" s="14">
        <v>43020</v>
      </c>
      <c r="B1377" s="15" t="s">
        <v>45</v>
      </c>
      <c r="C1377" s="15" t="s">
        <v>46</v>
      </c>
      <c r="D1377" s="15" t="s">
        <v>47</v>
      </c>
      <c r="E1377" s="16">
        <v>170</v>
      </c>
      <c r="F1377" s="17">
        <v>174</v>
      </c>
      <c r="G1377" s="17">
        <v>0</v>
      </c>
      <c r="H1377" s="17">
        <v>98</v>
      </c>
      <c r="I1377" s="15" t="s">
        <v>602</v>
      </c>
      <c r="J1377" s="17">
        <v>250</v>
      </c>
      <c r="K1377" s="15" t="s">
        <v>429</v>
      </c>
      <c r="L1377" s="27">
        <v>36</v>
      </c>
      <c r="M1377" s="28">
        <v>3</v>
      </c>
      <c r="N1377" s="28">
        <v>50</v>
      </c>
      <c r="O1377" s="29" t="s">
        <v>91</v>
      </c>
      <c r="P1377" s="16">
        <v>80</v>
      </c>
      <c r="Q1377" s="16">
        <v>100</v>
      </c>
      <c r="R1377" s="15" t="s">
        <v>51</v>
      </c>
      <c r="S1377" s="16">
        <v>52</v>
      </c>
      <c r="T1377" s="15" t="s">
        <v>206</v>
      </c>
      <c r="U1377">
        <f t="shared" si="21"/>
        <v>6.2831999999999999</v>
      </c>
    </row>
    <row r="1378" spans="1:21" x14ac:dyDescent="0.3">
      <c r="A1378" s="14">
        <v>43021</v>
      </c>
      <c r="B1378" s="15" t="s">
        <v>45</v>
      </c>
      <c r="C1378" s="15" t="s">
        <v>46</v>
      </c>
      <c r="D1378" s="15" t="s">
        <v>47</v>
      </c>
      <c r="E1378" s="16">
        <v>170</v>
      </c>
      <c r="F1378" s="17">
        <v>151</v>
      </c>
      <c r="G1378" s="17">
        <v>0</v>
      </c>
      <c r="H1378" s="17">
        <v>88</v>
      </c>
      <c r="I1378" s="15" t="s">
        <v>718</v>
      </c>
      <c r="J1378" s="17">
        <v>214</v>
      </c>
      <c r="K1378" s="15" t="s">
        <v>544</v>
      </c>
      <c r="L1378" s="29" t="s">
        <v>116</v>
      </c>
      <c r="M1378" s="28">
        <v>6</v>
      </c>
      <c r="N1378" s="28">
        <v>56</v>
      </c>
      <c r="O1378" s="29" t="s">
        <v>95</v>
      </c>
      <c r="P1378" s="16">
        <v>86</v>
      </c>
      <c r="Q1378" s="16">
        <v>100</v>
      </c>
      <c r="R1378" s="15" t="s">
        <v>51</v>
      </c>
      <c r="S1378" s="16">
        <v>58</v>
      </c>
      <c r="T1378" s="15" t="s">
        <v>182</v>
      </c>
      <c r="U1378">
        <f t="shared" si="21"/>
        <v>0.69813333333333338</v>
      </c>
    </row>
    <row r="1379" spans="1:21" x14ac:dyDescent="0.3">
      <c r="A1379" s="14">
        <v>43022</v>
      </c>
      <c r="B1379" s="15" t="s">
        <v>45</v>
      </c>
      <c r="C1379" s="15" t="s">
        <v>46</v>
      </c>
      <c r="D1379" s="15" t="s">
        <v>47</v>
      </c>
      <c r="E1379" s="16">
        <v>170</v>
      </c>
      <c r="F1379" s="17">
        <v>199</v>
      </c>
      <c r="G1379" s="17">
        <v>0</v>
      </c>
      <c r="H1379" s="17">
        <v>121</v>
      </c>
      <c r="I1379" s="15" t="s">
        <v>881</v>
      </c>
      <c r="J1379" s="17">
        <v>277</v>
      </c>
      <c r="K1379" s="15" t="s">
        <v>49</v>
      </c>
      <c r="L1379" s="27" t="s">
        <v>1194</v>
      </c>
      <c r="M1379" s="28">
        <v>8</v>
      </c>
      <c r="N1379" s="28">
        <v>33</v>
      </c>
      <c r="O1379" s="29" t="s">
        <v>51</v>
      </c>
      <c r="P1379" s="16">
        <v>78</v>
      </c>
      <c r="Q1379" s="16">
        <v>96</v>
      </c>
      <c r="R1379" s="15" t="s">
        <v>51</v>
      </c>
      <c r="S1379" s="16">
        <v>47</v>
      </c>
      <c r="T1379" s="15" t="s">
        <v>94</v>
      </c>
      <c r="U1379" t="e">
        <f t="shared" si="21"/>
        <v>#VALUE!</v>
      </c>
    </row>
    <row r="1380" spans="1:21" x14ac:dyDescent="0.3">
      <c r="A1380" s="14">
        <v>43023</v>
      </c>
      <c r="B1380" s="15" t="s">
        <v>45</v>
      </c>
      <c r="C1380" s="15" t="s">
        <v>46</v>
      </c>
      <c r="D1380" s="15" t="s">
        <v>47</v>
      </c>
      <c r="E1380" s="16">
        <v>170</v>
      </c>
      <c r="F1380" s="17">
        <v>232</v>
      </c>
      <c r="G1380" s="17">
        <v>0</v>
      </c>
      <c r="H1380" s="17">
        <v>147</v>
      </c>
      <c r="I1380" s="15" t="s">
        <v>51</v>
      </c>
      <c r="J1380" s="17">
        <v>316</v>
      </c>
      <c r="K1380" s="15" t="s">
        <v>339</v>
      </c>
      <c r="L1380" s="27">
        <v>22</v>
      </c>
      <c r="M1380" s="28">
        <v>17</v>
      </c>
      <c r="N1380" s="28">
        <v>78</v>
      </c>
      <c r="O1380" s="29" t="s">
        <v>179</v>
      </c>
      <c r="P1380" s="16">
        <v>58</v>
      </c>
      <c r="Q1380" s="16">
        <v>94</v>
      </c>
      <c r="R1380" s="15" t="s">
        <v>51</v>
      </c>
      <c r="S1380" s="16">
        <v>27</v>
      </c>
      <c r="T1380" s="15" t="s">
        <v>51</v>
      </c>
      <c r="U1380">
        <f t="shared" si="21"/>
        <v>3.8397333333333332</v>
      </c>
    </row>
    <row r="1381" spans="1:21" x14ac:dyDescent="0.3">
      <c r="A1381" s="14">
        <v>43024</v>
      </c>
      <c r="B1381" s="15" t="s">
        <v>45</v>
      </c>
      <c r="C1381" s="15" t="s">
        <v>46</v>
      </c>
      <c r="D1381" s="15" t="s">
        <v>47</v>
      </c>
      <c r="E1381" s="16">
        <v>170</v>
      </c>
      <c r="F1381" s="17">
        <v>164</v>
      </c>
      <c r="G1381" s="17">
        <v>0</v>
      </c>
      <c r="H1381" s="17">
        <v>138</v>
      </c>
      <c r="I1381" s="15" t="s">
        <v>100</v>
      </c>
      <c r="J1381" s="17">
        <v>189</v>
      </c>
      <c r="K1381" s="15" t="s">
        <v>257</v>
      </c>
      <c r="L1381" s="27">
        <v>36</v>
      </c>
      <c r="M1381" s="28">
        <v>6</v>
      </c>
      <c r="N1381" s="28">
        <v>56</v>
      </c>
      <c r="O1381" s="29" t="s">
        <v>171</v>
      </c>
      <c r="P1381" s="16">
        <v>83</v>
      </c>
      <c r="Q1381" s="16">
        <v>96</v>
      </c>
      <c r="R1381" s="15" t="s">
        <v>88</v>
      </c>
      <c r="S1381" s="16">
        <v>74</v>
      </c>
      <c r="T1381" s="15" t="s">
        <v>51</v>
      </c>
      <c r="U1381">
        <f t="shared" si="21"/>
        <v>6.2831999999999999</v>
      </c>
    </row>
    <row r="1382" spans="1:21" x14ac:dyDescent="0.3">
      <c r="A1382" s="14">
        <v>43025</v>
      </c>
      <c r="B1382" s="15" t="s">
        <v>45</v>
      </c>
      <c r="C1382" s="15" t="s">
        <v>46</v>
      </c>
      <c r="D1382" s="15" t="s">
        <v>47</v>
      </c>
      <c r="E1382" s="16">
        <v>170</v>
      </c>
      <c r="F1382" s="17">
        <v>139</v>
      </c>
      <c r="G1382" s="17">
        <v>6</v>
      </c>
      <c r="H1382" s="17">
        <v>106</v>
      </c>
      <c r="I1382" s="15" t="s">
        <v>177</v>
      </c>
      <c r="J1382" s="17">
        <v>172</v>
      </c>
      <c r="K1382" s="15" t="s">
        <v>530</v>
      </c>
      <c r="L1382" s="29" t="s">
        <v>263</v>
      </c>
      <c r="M1382" s="28">
        <v>6</v>
      </c>
      <c r="N1382" s="28">
        <v>39</v>
      </c>
      <c r="O1382" s="29" t="s">
        <v>352</v>
      </c>
      <c r="P1382" s="16">
        <v>93</v>
      </c>
      <c r="Q1382" s="16">
        <v>100</v>
      </c>
      <c r="R1382" s="15" t="s">
        <v>88</v>
      </c>
      <c r="S1382" s="16">
        <v>83</v>
      </c>
      <c r="T1382" s="15" t="s">
        <v>186</v>
      </c>
      <c r="U1382">
        <f t="shared" si="21"/>
        <v>0.17453333333333335</v>
      </c>
    </row>
    <row r="1383" spans="1:21" x14ac:dyDescent="0.3">
      <c r="A1383" s="14">
        <v>43026</v>
      </c>
      <c r="B1383" s="15" t="s">
        <v>45</v>
      </c>
      <c r="C1383" s="15" t="s">
        <v>46</v>
      </c>
      <c r="D1383" s="15" t="s">
        <v>47</v>
      </c>
      <c r="E1383" s="16">
        <v>170</v>
      </c>
      <c r="F1383" s="17">
        <v>127</v>
      </c>
      <c r="G1383" s="17">
        <v>74</v>
      </c>
      <c r="H1383" s="17">
        <v>105</v>
      </c>
      <c r="I1383" s="15" t="s">
        <v>51</v>
      </c>
      <c r="J1383" s="17">
        <v>149</v>
      </c>
      <c r="K1383" s="15" t="s">
        <v>51</v>
      </c>
      <c r="L1383" s="29" t="s">
        <v>84</v>
      </c>
      <c r="M1383" s="28">
        <v>3</v>
      </c>
      <c r="N1383" s="28">
        <v>31</v>
      </c>
      <c r="O1383" s="29" t="s">
        <v>158</v>
      </c>
      <c r="P1383" s="16">
        <v>97</v>
      </c>
      <c r="Q1383" s="16">
        <v>100</v>
      </c>
      <c r="R1383" s="15" t="s">
        <v>51</v>
      </c>
      <c r="S1383" s="16">
        <v>84</v>
      </c>
      <c r="T1383" s="15" t="s">
        <v>135</v>
      </c>
      <c r="U1383">
        <f t="shared" si="21"/>
        <v>0.34906666666666669</v>
      </c>
    </row>
    <row r="1384" spans="1:21" x14ac:dyDescent="0.3">
      <c r="A1384" s="14">
        <v>43027</v>
      </c>
      <c r="B1384" s="15" t="s">
        <v>45</v>
      </c>
      <c r="C1384" s="15" t="s">
        <v>46</v>
      </c>
      <c r="D1384" s="15" t="s">
        <v>47</v>
      </c>
      <c r="E1384" s="16">
        <v>170</v>
      </c>
      <c r="F1384" s="17">
        <v>143</v>
      </c>
      <c r="G1384" s="17">
        <v>6</v>
      </c>
      <c r="H1384" s="17">
        <v>85</v>
      </c>
      <c r="I1384" s="15" t="s">
        <v>51</v>
      </c>
      <c r="J1384" s="17">
        <v>201</v>
      </c>
      <c r="K1384" s="15" t="s">
        <v>643</v>
      </c>
      <c r="L1384" s="27">
        <v>12</v>
      </c>
      <c r="M1384" s="28">
        <v>6</v>
      </c>
      <c r="N1384" s="28">
        <v>33</v>
      </c>
      <c r="O1384" s="29" t="s">
        <v>232</v>
      </c>
      <c r="P1384" s="16">
        <v>82</v>
      </c>
      <c r="Q1384" s="16">
        <v>100</v>
      </c>
      <c r="R1384" s="15" t="s">
        <v>51</v>
      </c>
      <c r="S1384" s="16">
        <v>59</v>
      </c>
      <c r="T1384" s="15" t="s">
        <v>51</v>
      </c>
      <c r="U1384">
        <f t="shared" si="21"/>
        <v>2.0943999999999998</v>
      </c>
    </row>
    <row r="1385" spans="1:21" x14ac:dyDescent="0.3">
      <c r="A1385" s="14">
        <v>43028</v>
      </c>
      <c r="B1385" s="15" t="s">
        <v>45</v>
      </c>
      <c r="C1385" s="15" t="s">
        <v>46</v>
      </c>
      <c r="D1385" s="15" t="s">
        <v>47</v>
      </c>
      <c r="E1385" s="16">
        <v>170</v>
      </c>
      <c r="F1385" s="17">
        <v>195</v>
      </c>
      <c r="G1385" s="17">
        <v>8</v>
      </c>
      <c r="H1385" s="17">
        <v>133</v>
      </c>
      <c r="I1385" s="15" t="s">
        <v>51</v>
      </c>
      <c r="J1385" s="17">
        <v>257</v>
      </c>
      <c r="K1385" s="15" t="s">
        <v>916</v>
      </c>
      <c r="L1385" s="29" t="s">
        <v>84</v>
      </c>
      <c r="M1385" s="28">
        <v>6</v>
      </c>
      <c r="N1385" s="28">
        <v>36</v>
      </c>
      <c r="O1385" s="29" t="s">
        <v>129</v>
      </c>
      <c r="P1385" s="16">
        <v>80</v>
      </c>
      <c r="Q1385" s="16">
        <v>100</v>
      </c>
      <c r="R1385" s="15" t="s">
        <v>51</v>
      </c>
      <c r="S1385" s="16">
        <v>51</v>
      </c>
      <c r="T1385" s="15" t="s">
        <v>117</v>
      </c>
      <c r="U1385">
        <f t="shared" si="21"/>
        <v>0.34906666666666669</v>
      </c>
    </row>
    <row r="1386" spans="1:21" x14ac:dyDescent="0.3">
      <c r="A1386" s="14">
        <v>43029</v>
      </c>
      <c r="B1386" s="15" t="s">
        <v>45</v>
      </c>
      <c r="C1386" s="15" t="s">
        <v>46</v>
      </c>
      <c r="D1386" s="15" t="s">
        <v>47</v>
      </c>
      <c r="E1386" s="16">
        <v>170</v>
      </c>
      <c r="F1386" s="17">
        <v>148</v>
      </c>
      <c r="G1386" s="17">
        <v>0</v>
      </c>
      <c r="H1386" s="17">
        <v>93</v>
      </c>
      <c r="I1386" s="15" t="s">
        <v>51</v>
      </c>
      <c r="J1386" s="17">
        <v>204</v>
      </c>
      <c r="K1386" s="15" t="s">
        <v>512</v>
      </c>
      <c r="L1386" s="27">
        <v>28</v>
      </c>
      <c r="M1386" s="28">
        <v>11</v>
      </c>
      <c r="N1386" s="28">
        <v>94</v>
      </c>
      <c r="O1386" s="29" t="s">
        <v>209</v>
      </c>
      <c r="P1386" s="16">
        <v>67</v>
      </c>
      <c r="Q1386" s="16">
        <v>98</v>
      </c>
      <c r="R1386" s="15" t="s">
        <v>51</v>
      </c>
      <c r="S1386" s="16">
        <v>37</v>
      </c>
      <c r="T1386" s="15" t="s">
        <v>113</v>
      </c>
      <c r="U1386">
        <f t="shared" si="21"/>
        <v>4.8869333333333334</v>
      </c>
    </row>
    <row r="1387" spans="1:21" x14ac:dyDescent="0.3">
      <c r="A1387" s="14">
        <v>43030</v>
      </c>
      <c r="B1387" s="15" t="s">
        <v>45</v>
      </c>
      <c r="C1387" s="15" t="s">
        <v>46</v>
      </c>
      <c r="D1387" s="15" t="s">
        <v>47</v>
      </c>
      <c r="E1387" s="16">
        <v>170</v>
      </c>
      <c r="F1387" s="17">
        <v>136</v>
      </c>
      <c r="G1387" s="17">
        <v>0</v>
      </c>
      <c r="H1387" s="17">
        <v>85</v>
      </c>
      <c r="I1387" s="15" t="s">
        <v>565</v>
      </c>
      <c r="J1387" s="17">
        <v>186</v>
      </c>
      <c r="K1387" s="15" t="s">
        <v>711</v>
      </c>
      <c r="L1387" s="27">
        <v>36</v>
      </c>
      <c r="M1387" s="28">
        <v>6</v>
      </c>
      <c r="N1387" s="28">
        <v>50</v>
      </c>
      <c r="O1387" s="29" t="s">
        <v>50</v>
      </c>
      <c r="P1387" s="16">
        <v>72</v>
      </c>
      <c r="Q1387" s="16">
        <v>97</v>
      </c>
      <c r="R1387" s="15" t="s">
        <v>51</v>
      </c>
      <c r="S1387" s="16">
        <v>47</v>
      </c>
      <c r="T1387" s="15" t="s">
        <v>179</v>
      </c>
      <c r="U1387">
        <f t="shared" si="21"/>
        <v>6.2831999999999999</v>
      </c>
    </row>
    <row r="1388" spans="1:21" x14ac:dyDescent="0.3">
      <c r="A1388" s="14">
        <v>43031</v>
      </c>
      <c r="B1388" s="15" t="s">
        <v>45</v>
      </c>
      <c r="C1388" s="15" t="s">
        <v>46</v>
      </c>
      <c r="D1388" s="15" t="s">
        <v>47</v>
      </c>
      <c r="E1388" s="16">
        <v>170</v>
      </c>
      <c r="F1388" s="17">
        <v>142</v>
      </c>
      <c r="G1388" s="17">
        <v>0</v>
      </c>
      <c r="H1388" s="17">
        <v>68</v>
      </c>
      <c r="I1388" s="15" t="s">
        <v>612</v>
      </c>
      <c r="J1388" s="17">
        <v>216</v>
      </c>
      <c r="K1388" s="15" t="s">
        <v>788</v>
      </c>
      <c r="L1388" s="29" t="s">
        <v>218</v>
      </c>
      <c r="M1388" s="28">
        <v>8</v>
      </c>
      <c r="N1388" s="28">
        <v>44</v>
      </c>
      <c r="O1388" s="29" t="s">
        <v>71</v>
      </c>
      <c r="P1388" s="16">
        <v>72</v>
      </c>
      <c r="Q1388" s="16">
        <v>97</v>
      </c>
      <c r="R1388" s="15" t="s">
        <v>51</v>
      </c>
      <c r="S1388" s="16">
        <v>40</v>
      </c>
      <c r="T1388" s="15" t="s">
        <v>89</v>
      </c>
      <c r="U1388">
        <f t="shared" si="21"/>
        <v>0.52359999999999995</v>
      </c>
    </row>
    <row r="1389" spans="1:21" x14ac:dyDescent="0.3">
      <c r="A1389" s="14">
        <v>43032</v>
      </c>
      <c r="B1389" s="15" t="s">
        <v>45</v>
      </c>
      <c r="C1389" s="15" t="s">
        <v>46</v>
      </c>
      <c r="D1389" s="15" t="s">
        <v>47</v>
      </c>
      <c r="E1389" s="16">
        <v>170</v>
      </c>
      <c r="F1389" s="17">
        <v>168</v>
      </c>
      <c r="G1389" s="17">
        <v>0</v>
      </c>
      <c r="H1389" s="17">
        <v>69</v>
      </c>
      <c r="I1389" s="15" t="s">
        <v>51</v>
      </c>
      <c r="J1389" s="17">
        <v>267</v>
      </c>
      <c r="K1389" s="15" t="s">
        <v>50</v>
      </c>
      <c r="L1389" s="29" t="s">
        <v>116</v>
      </c>
      <c r="M1389" s="28">
        <v>6</v>
      </c>
      <c r="N1389" s="28">
        <v>44</v>
      </c>
      <c r="O1389" s="29" t="s">
        <v>146</v>
      </c>
      <c r="P1389" s="16">
        <v>70</v>
      </c>
      <c r="Q1389" s="16">
        <v>99</v>
      </c>
      <c r="R1389" s="15" t="s">
        <v>51</v>
      </c>
      <c r="S1389" s="16">
        <v>31</v>
      </c>
      <c r="T1389" s="15" t="s">
        <v>89</v>
      </c>
      <c r="U1389">
        <f t="shared" si="21"/>
        <v>0.69813333333333338</v>
      </c>
    </row>
    <row r="1390" spans="1:21" x14ac:dyDescent="0.3">
      <c r="A1390" s="14">
        <v>43033</v>
      </c>
      <c r="B1390" s="15" t="s">
        <v>45</v>
      </c>
      <c r="C1390" s="15" t="s">
        <v>46</v>
      </c>
      <c r="D1390" s="15" t="s">
        <v>47</v>
      </c>
      <c r="E1390" s="16">
        <v>170</v>
      </c>
      <c r="F1390" s="17">
        <v>165</v>
      </c>
      <c r="G1390" s="17">
        <v>0</v>
      </c>
      <c r="H1390" s="17">
        <v>70</v>
      </c>
      <c r="I1390" s="15" t="s">
        <v>279</v>
      </c>
      <c r="J1390" s="17">
        <v>260</v>
      </c>
      <c r="K1390" s="15" t="s">
        <v>544</v>
      </c>
      <c r="L1390" s="27">
        <v>24</v>
      </c>
      <c r="M1390" s="28">
        <v>6</v>
      </c>
      <c r="N1390" s="28">
        <v>33</v>
      </c>
      <c r="O1390" s="29" t="s">
        <v>71</v>
      </c>
      <c r="P1390" s="16">
        <v>74</v>
      </c>
      <c r="Q1390" s="16">
        <v>100</v>
      </c>
      <c r="R1390" s="15" t="s">
        <v>51</v>
      </c>
      <c r="S1390" s="16">
        <v>39</v>
      </c>
      <c r="T1390" s="15" t="s">
        <v>215</v>
      </c>
      <c r="U1390">
        <f t="shared" si="21"/>
        <v>4.1887999999999996</v>
      </c>
    </row>
    <row r="1391" spans="1:21" x14ac:dyDescent="0.3">
      <c r="A1391" s="14">
        <v>43034</v>
      </c>
      <c r="B1391" s="15" t="s">
        <v>45</v>
      </c>
      <c r="C1391" s="15" t="s">
        <v>46</v>
      </c>
      <c r="D1391" s="15" t="s">
        <v>47</v>
      </c>
      <c r="E1391" s="16">
        <v>170</v>
      </c>
      <c r="F1391" s="17">
        <v>156</v>
      </c>
      <c r="G1391" s="17">
        <v>0</v>
      </c>
      <c r="H1391" s="17">
        <v>68</v>
      </c>
      <c r="I1391" s="15" t="s">
        <v>247</v>
      </c>
      <c r="J1391" s="17">
        <v>243</v>
      </c>
      <c r="K1391" s="15" t="s">
        <v>864</v>
      </c>
      <c r="L1391" s="27" t="s">
        <v>1194</v>
      </c>
      <c r="M1391" s="28">
        <v>11</v>
      </c>
      <c r="N1391" s="28">
        <v>53</v>
      </c>
      <c r="O1391" s="29" t="s">
        <v>129</v>
      </c>
      <c r="P1391" s="16">
        <v>79</v>
      </c>
      <c r="Q1391" s="16">
        <v>100</v>
      </c>
      <c r="R1391" s="15" t="s">
        <v>51</v>
      </c>
      <c r="S1391" s="16">
        <v>51</v>
      </c>
      <c r="T1391" s="15" t="s">
        <v>51</v>
      </c>
      <c r="U1391" t="e">
        <f t="shared" si="21"/>
        <v>#VALUE!</v>
      </c>
    </row>
    <row r="1392" spans="1:21" x14ac:dyDescent="0.3">
      <c r="A1392" s="14">
        <v>43035</v>
      </c>
      <c r="B1392" s="15" t="s">
        <v>45</v>
      </c>
      <c r="C1392" s="15" t="s">
        <v>46</v>
      </c>
      <c r="D1392" s="15" t="s">
        <v>47</v>
      </c>
      <c r="E1392" s="16">
        <v>170</v>
      </c>
      <c r="F1392" s="17">
        <v>165</v>
      </c>
      <c r="G1392" s="17">
        <v>2</v>
      </c>
      <c r="H1392" s="17">
        <v>90</v>
      </c>
      <c r="I1392" s="15" t="s">
        <v>203</v>
      </c>
      <c r="J1392" s="17">
        <v>240</v>
      </c>
      <c r="K1392" s="15" t="s">
        <v>569</v>
      </c>
      <c r="L1392" s="27">
        <v>34</v>
      </c>
      <c r="M1392" s="28">
        <v>6</v>
      </c>
      <c r="N1392" s="28">
        <v>58</v>
      </c>
      <c r="O1392" s="29" t="s">
        <v>164</v>
      </c>
      <c r="P1392" s="16">
        <v>82</v>
      </c>
      <c r="Q1392" s="16">
        <v>100</v>
      </c>
      <c r="R1392" s="15" t="s">
        <v>51</v>
      </c>
      <c r="S1392" s="16">
        <v>55</v>
      </c>
      <c r="T1392" s="15" t="s">
        <v>117</v>
      </c>
      <c r="U1392">
        <f t="shared" si="21"/>
        <v>5.9341333333333326</v>
      </c>
    </row>
    <row r="1393" spans="1:21" x14ac:dyDescent="0.3">
      <c r="A1393" s="14">
        <v>43036</v>
      </c>
      <c r="B1393" s="15" t="s">
        <v>45</v>
      </c>
      <c r="C1393" s="15" t="s">
        <v>46</v>
      </c>
      <c r="D1393" s="15" t="s">
        <v>47</v>
      </c>
      <c r="E1393" s="16">
        <v>170</v>
      </c>
      <c r="F1393" s="17">
        <v>179</v>
      </c>
      <c r="G1393" s="17">
        <v>0</v>
      </c>
      <c r="H1393" s="17">
        <v>144</v>
      </c>
      <c r="I1393" s="15" t="s">
        <v>480</v>
      </c>
      <c r="J1393" s="17">
        <v>214</v>
      </c>
      <c r="K1393" s="15" t="s">
        <v>254</v>
      </c>
      <c r="L1393" s="29" t="s">
        <v>84</v>
      </c>
      <c r="M1393" s="28">
        <v>11</v>
      </c>
      <c r="N1393" s="28">
        <v>53</v>
      </c>
      <c r="O1393" s="29" t="s">
        <v>61</v>
      </c>
      <c r="P1393" s="16">
        <v>78</v>
      </c>
      <c r="Q1393" s="16">
        <v>98</v>
      </c>
      <c r="R1393" s="15" t="s">
        <v>494</v>
      </c>
      <c r="S1393" s="16">
        <v>63</v>
      </c>
      <c r="T1393" s="15" t="s">
        <v>206</v>
      </c>
      <c r="U1393">
        <f t="shared" si="21"/>
        <v>0.34906666666666669</v>
      </c>
    </row>
    <row r="1394" spans="1:21" x14ac:dyDescent="0.3">
      <c r="A1394" s="14">
        <v>43037</v>
      </c>
      <c r="B1394" s="15" t="s">
        <v>45</v>
      </c>
      <c r="C1394" s="15" t="s">
        <v>46</v>
      </c>
      <c r="D1394" s="15" t="s">
        <v>47</v>
      </c>
      <c r="E1394" s="16">
        <v>170</v>
      </c>
      <c r="F1394" s="17">
        <v>150</v>
      </c>
      <c r="G1394" s="17">
        <v>8</v>
      </c>
      <c r="H1394" s="17">
        <v>106</v>
      </c>
      <c r="I1394" s="15" t="s">
        <v>724</v>
      </c>
      <c r="J1394" s="17">
        <v>195</v>
      </c>
      <c r="K1394" s="15" t="s">
        <v>208</v>
      </c>
      <c r="L1394" s="29" t="s">
        <v>218</v>
      </c>
      <c r="M1394" s="28">
        <v>6</v>
      </c>
      <c r="N1394" s="28">
        <v>50</v>
      </c>
      <c r="O1394" s="29" t="s">
        <v>128</v>
      </c>
      <c r="P1394" s="16">
        <v>79</v>
      </c>
      <c r="Q1394" s="16">
        <v>95</v>
      </c>
      <c r="R1394" s="15" t="s">
        <v>51</v>
      </c>
      <c r="S1394" s="16">
        <v>57</v>
      </c>
      <c r="T1394" s="15" t="s">
        <v>135</v>
      </c>
      <c r="U1394">
        <f t="shared" si="21"/>
        <v>0.52359999999999995</v>
      </c>
    </row>
    <row r="1395" spans="1:21" x14ac:dyDescent="0.3">
      <c r="A1395" s="14">
        <v>43038</v>
      </c>
      <c r="B1395" s="15" t="s">
        <v>45</v>
      </c>
      <c r="C1395" s="15" t="s">
        <v>46</v>
      </c>
      <c r="D1395" s="15" t="s">
        <v>47</v>
      </c>
      <c r="E1395" s="16">
        <v>170</v>
      </c>
      <c r="F1395" s="17">
        <v>124</v>
      </c>
      <c r="G1395" s="17">
        <v>10</v>
      </c>
      <c r="H1395" s="17">
        <v>88</v>
      </c>
      <c r="I1395" s="15" t="s">
        <v>51</v>
      </c>
      <c r="J1395" s="17">
        <v>160</v>
      </c>
      <c r="K1395" s="15" t="s">
        <v>326</v>
      </c>
      <c r="L1395" s="27" t="s">
        <v>1194</v>
      </c>
      <c r="M1395" s="28">
        <v>6</v>
      </c>
      <c r="N1395" s="28">
        <v>50</v>
      </c>
      <c r="O1395" s="29" t="s">
        <v>99</v>
      </c>
      <c r="P1395" s="16">
        <v>91</v>
      </c>
      <c r="Q1395" s="16">
        <v>99</v>
      </c>
      <c r="R1395" s="15" t="s">
        <v>51</v>
      </c>
      <c r="S1395" s="16">
        <v>81</v>
      </c>
      <c r="T1395" s="15" t="s">
        <v>69</v>
      </c>
      <c r="U1395" t="e">
        <f t="shared" si="21"/>
        <v>#VALUE!</v>
      </c>
    </row>
    <row r="1396" spans="1:21" x14ac:dyDescent="0.3">
      <c r="A1396" s="14">
        <v>43039</v>
      </c>
      <c r="B1396" s="15" t="s">
        <v>45</v>
      </c>
      <c r="C1396" s="15" t="s">
        <v>46</v>
      </c>
      <c r="D1396" s="15" t="s">
        <v>47</v>
      </c>
      <c r="E1396" s="16">
        <v>170</v>
      </c>
      <c r="F1396" s="17">
        <v>116</v>
      </c>
      <c r="G1396" s="17">
        <v>0</v>
      </c>
      <c r="H1396" s="17">
        <v>59</v>
      </c>
      <c r="I1396" s="15" t="s">
        <v>713</v>
      </c>
      <c r="J1396" s="17">
        <v>173</v>
      </c>
      <c r="K1396" s="15" t="s">
        <v>927</v>
      </c>
      <c r="L1396" s="27" t="s">
        <v>1194</v>
      </c>
      <c r="M1396" s="28">
        <v>3</v>
      </c>
      <c r="N1396" s="28">
        <v>36</v>
      </c>
      <c r="O1396" s="29" t="s">
        <v>121</v>
      </c>
      <c r="P1396" s="16">
        <v>82</v>
      </c>
      <c r="Q1396" s="16">
        <v>100</v>
      </c>
      <c r="R1396" s="15" t="s">
        <v>51</v>
      </c>
      <c r="S1396" s="16">
        <v>59</v>
      </c>
      <c r="T1396" s="15" t="s">
        <v>51</v>
      </c>
      <c r="U1396" t="e">
        <f t="shared" si="21"/>
        <v>#VALUE!</v>
      </c>
    </row>
    <row r="1397" spans="1:21" x14ac:dyDescent="0.3">
      <c r="A1397" s="14">
        <v>43040</v>
      </c>
      <c r="B1397" s="15" t="s">
        <v>45</v>
      </c>
      <c r="C1397" s="15" t="s">
        <v>46</v>
      </c>
      <c r="D1397" s="15" t="s">
        <v>47</v>
      </c>
      <c r="E1397" s="16">
        <v>170</v>
      </c>
      <c r="F1397" s="17">
        <v>145</v>
      </c>
      <c r="G1397" s="17">
        <v>0</v>
      </c>
      <c r="H1397" s="17">
        <v>56</v>
      </c>
      <c r="I1397" s="15" t="s">
        <v>588</v>
      </c>
      <c r="J1397" s="17">
        <v>234</v>
      </c>
      <c r="K1397" s="15" t="s">
        <v>936</v>
      </c>
      <c r="L1397" s="27" t="s">
        <v>1194</v>
      </c>
      <c r="M1397" s="28">
        <v>3</v>
      </c>
      <c r="N1397" s="28">
        <v>67</v>
      </c>
      <c r="O1397" s="29" t="s">
        <v>135</v>
      </c>
      <c r="P1397" s="16">
        <v>81</v>
      </c>
      <c r="Q1397" s="16">
        <v>100</v>
      </c>
      <c r="R1397" s="15" t="s">
        <v>51</v>
      </c>
      <c r="S1397" s="16">
        <v>40</v>
      </c>
      <c r="T1397" s="15" t="s">
        <v>94</v>
      </c>
      <c r="U1397" t="e">
        <f t="shared" si="21"/>
        <v>#VALUE!</v>
      </c>
    </row>
    <row r="1398" spans="1:21" x14ac:dyDescent="0.3">
      <c r="A1398" s="14">
        <v>43041</v>
      </c>
      <c r="B1398" s="15" t="s">
        <v>45</v>
      </c>
      <c r="C1398" s="15" t="s">
        <v>46</v>
      </c>
      <c r="D1398" s="15" t="s">
        <v>47</v>
      </c>
      <c r="E1398" s="16">
        <v>170</v>
      </c>
      <c r="F1398" s="17">
        <v>166</v>
      </c>
      <c r="G1398" s="17">
        <v>72</v>
      </c>
      <c r="H1398" s="17">
        <v>106</v>
      </c>
      <c r="I1398" s="15" t="s">
        <v>51</v>
      </c>
      <c r="J1398" s="17">
        <v>225</v>
      </c>
      <c r="K1398" s="15" t="s">
        <v>281</v>
      </c>
      <c r="L1398" s="27">
        <v>22</v>
      </c>
      <c r="M1398" s="28">
        <v>8</v>
      </c>
      <c r="N1398" s="28">
        <v>86</v>
      </c>
      <c r="O1398" s="29" t="s">
        <v>50</v>
      </c>
      <c r="P1398" s="16">
        <v>81</v>
      </c>
      <c r="Q1398" s="16">
        <v>99</v>
      </c>
      <c r="R1398" s="15" t="s">
        <v>51</v>
      </c>
      <c r="S1398" s="16">
        <v>45</v>
      </c>
      <c r="T1398" s="15" t="s">
        <v>71</v>
      </c>
      <c r="U1398">
        <f t="shared" si="21"/>
        <v>3.8397333333333332</v>
      </c>
    </row>
    <row r="1399" spans="1:21" x14ac:dyDescent="0.3">
      <c r="A1399" s="14">
        <v>43042</v>
      </c>
      <c r="B1399" s="15" t="s">
        <v>45</v>
      </c>
      <c r="C1399" s="15" t="s">
        <v>46</v>
      </c>
      <c r="D1399" s="15" t="s">
        <v>47</v>
      </c>
      <c r="E1399" s="16">
        <v>170</v>
      </c>
      <c r="F1399" s="17">
        <v>160</v>
      </c>
      <c r="G1399" s="17">
        <v>0</v>
      </c>
      <c r="H1399" s="17">
        <v>112</v>
      </c>
      <c r="I1399" s="15" t="s">
        <v>199</v>
      </c>
      <c r="J1399" s="17">
        <v>208</v>
      </c>
      <c r="K1399" s="15" t="s">
        <v>91</v>
      </c>
      <c r="L1399" s="27">
        <v>30</v>
      </c>
      <c r="M1399" s="28">
        <v>6</v>
      </c>
      <c r="N1399" s="28">
        <v>56</v>
      </c>
      <c r="O1399" s="29" t="s">
        <v>121</v>
      </c>
      <c r="P1399" s="16">
        <v>85</v>
      </c>
      <c r="Q1399" s="16">
        <v>100</v>
      </c>
      <c r="R1399" s="15" t="s">
        <v>51</v>
      </c>
      <c r="S1399" s="16">
        <v>61</v>
      </c>
      <c r="T1399" s="15" t="s">
        <v>158</v>
      </c>
      <c r="U1399">
        <f t="shared" si="21"/>
        <v>5.2360000000000007</v>
      </c>
    </row>
    <row r="1400" spans="1:21" x14ac:dyDescent="0.3">
      <c r="A1400" s="14">
        <v>43043</v>
      </c>
      <c r="B1400" s="15" t="s">
        <v>45</v>
      </c>
      <c r="C1400" s="15" t="s">
        <v>46</v>
      </c>
      <c r="D1400" s="15" t="s">
        <v>47</v>
      </c>
      <c r="E1400" s="16">
        <v>170</v>
      </c>
      <c r="F1400" s="17">
        <v>137</v>
      </c>
      <c r="G1400" s="17">
        <v>318</v>
      </c>
      <c r="H1400" s="17">
        <v>104</v>
      </c>
      <c r="I1400" s="15" t="s">
        <v>636</v>
      </c>
      <c r="J1400" s="17">
        <v>170</v>
      </c>
      <c r="K1400" s="15" t="s">
        <v>77</v>
      </c>
      <c r="L1400" s="27">
        <v>26</v>
      </c>
      <c r="M1400" s="28">
        <v>6</v>
      </c>
      <c r="N1400" s="28">
        <v>75</v>
      </c>
      <c r="O1400" s="29" t="s">
        <v>135</v>
      </c>
      <c r="P1400" s="16">
        <v>92</v>
      </c>
      <c r="Q1400" s="16">
        <v>100</v>
      </c>
      <c r="R1400" s="15" t="s">
        <v>51</v>
      </c>
      <c r="S1400" s="16">
        <v>77</v>
      </c>
      <c r="T1400" s="15" t="s">
        <v>71</v>
      </c>
      <c r="U1400">
        <f t="shared" si="21"/>
        <v>4.5378666666666669</v>
      </c>
    </row>
    <row r="1401" spans="1:21" x14ac:dyDescent="0.3">
      <c r="A1401" s="14">
        <v>43044</v>
      </c>
      <c r="B1401" s="15" t="s">
        <v>45</v>
      </c>
      <c r="C1401" s="15" t="s">
        <v>46</v>
      </c>
      <c r="D1401" s="15" t="s">
        <v>47</v>
      </c>
      <c r="E1401" s="16">
        <v>170</v>
      </c>
      <c r="F1401" s="17">
        <v>112</v>
      </c>
      <c r="G1401" s="17">
        <v>64</v>
      </c>
      <c r="H1401" s="17">
        <v>93</v>
      </c>
      <c r="I1401" s="15" t="s">
        <v>373</v>
      </c>
      <c r="J1401" s="17">
        <v>131</v>
      </c>
      <c r="K1401" s="15" t="s">
        <v>524</v>
      </c>
      <c r="L1401" s="27">
        <v>23</v>
      </c>
      <c r="M1401" s="28">
        <v>8</v>
      </c>
      <c r="N1401" s="28">
        <v>36</v>
      </c>
      <c r="O1401" s="29" t="s">
        <v>543</v>
      </c>
      <c r="P1401" s="16">
        <v>95</v>
      </c>
      <c r="Q1401" s="16">
        <v>100</v>
      </c>
      <c r="R1401" s="15" t="s">
        <v>51</v>
      </c>
      <c r="S1401" s="16">
        <v>79</v>
      </c>
      <c r="T1401" s="15" t="s">
        <v>128</v>
      </c>
      <c r="U1401">
        <f t="shared" si="21"/>
        <v>4.0142666666666669</v>
      </c>
    </row>
    <row r="1402" spans="1:21" x14ac:dyDescent="0.3">
      <c r="A1402" s="14">
        <v>43045</v>
      </c>
      <c r="B1402" s="15" t="s">
        <v>45</v>
      </c>
      <c r="C1402" s="15" t="s">
        <v>46</v>
      </c>
      <c r="D1402" s="15" t="s">
        <v>47</v>
      </c>
      <c r="E1402" s="16">
        <v>170</v>
      </c>
      <c r="F1402" s="17">
        <v>101</v>
      </c>
      <c r="G1402" s="17">
        <v>0</v>
      </c>
      <c r="H1402" s="17">
        <v>57</v>
      </c>
      <c r="I1402" s="15" t="s">
        <v>172</v>
      </c>
      <c r="J1402" s="17">
        <v>145</v>
      </c>
      <c r="K1402" s="15" t="s">
        <v>281</v>
      </c>
      <c r="L1402" s="29" t="s">
        <v>263</v>
      </c>
      <c r="M1402" s="28">
        <v>3</v>
      </c>
      <c r="N1402" s="28">
        <v>33</v>
      </c>
      <c r="O1402" s="29" t="s">
        <v>71</v>
      </c>
      <c r="P1402" s="16">
        <v>87</v>
      </c>
      <c r="Q1402" s="16">
        <v>100</v>
      </c>
      <c r="R1402" s="15" t="s">
        <v>51</v>
      </c>
      <c r="S1402" s="16">
        <v>66</v>
      </c>
      <c r="T1402" s="15" t="s">
        <v>89</v>
      </c>
      <c r="U1402">
        <f t="shared" si="21"/>
        <v>0.17453333333333335</v>
      </c>
    </row>
    <row r="1403" spans="1:21" x14ac:dyDescent="0.3">
      <c r="A1403" s="14">
        <v>43046</v>
      </c>
      <c r="B1403" s="15" t="s">
        <v>45</v>
      </c>
      <c r="C1403" s="15" t="s">
        <v>46</v>
      </c>
      <c r="D1403" s="15" t="s">
        <v>47</v>
      </c>
      <c r="E1403" s="16">
        <v>170</v>
      </c>
      <c r="F1403" s="17">
        <v>96</v>
      </c>
      <c r="G1403" s="17">
        <v>154</v>
      </c>
      <c r="H1403" s="17">
        <v>47</v>
      </c>
      <c r="I1403" s="15" t="s">
        <v>705</v>
      </c>
      <c r="J1403" s="17">
        <v>145</v>
      </c>
      <c r="K1403" s="15" t="s">
        <v>78</v>
      </c>
      <c r="L1403" s="27">
        <v>24</v>
      </c>
      <c r="M1403" s="28">
        <v>11</v>
      </c>
      <c r="N1403" s="28">
        <v>47</v>
      </c>
      <c r="O1403" s="29" t="s">
        <v>312</v>
      </c>
      <c r="P1403" s="16">
        <v>88</v>
      </c>
      <c r="Q1403" s="16">
        <v>100</v>
      </c>
      <c r="R1403" s="15" t="s">
        <v>51</v>
      </c>
      <c r="S1403" s="16">
        <v>63</v>
      </c>
      <c r="T1403" s="15" t="s">
        <v>264</v>
      </c>
      <c r="U1403">
        <f t="shared" si="21"/>
        <v>4.1887999999999996</v>
      </c>
    </row>
    <row r="1404" spans="1:21" x14ac:dyDescent="0.3">
      <c r="A1404" s="14">
        <v>43047</v>
      </c>
      <c r="B1404" s="15" t="s">
        <v>45</v>
      </c>
      <c r="C1404" s="15" t="s">
        <v>46</v>
      </c>
      <c r="D1404" s="15" t="s">
        <v>47</v>
      </c>
      <c r="E1404" s="16">
        <v>170</v>
      </c>
      <c r="F1404" s="17">
        <v>84</v>
      </c>
      <c r="G1404" s="17">
        <v>138</v>
      </c>
      <c r="H1404" s="17">
        <v>68</v>
      </c>
      <c r="I1404" s="15" t="s">
        <v>51</v>
      </c>
      <c r="J1404" s="17">
        <v>101</v>
      </c>
      <c r="K1404" s="15" t="s">
        <v>512</v>
      </c>
      <c r="L1404" s="27">
        <v>15</v>
      </c>
      <c r="M1404" s="28">
        <v>6</v>
      </c>
      <c r="N1404" s="28">
        <v>56</v>
      </c>
      <c r="O1404" s="29" t="s">
        <v>71</v>
      </c>
      <c r="P1404" s="16">
        <v>97</v>
      </c>
      <c r="Q1404" s="16">
        <v>100</v>
      </c>
      <c r="R1404" s="15" t="s">
        <v>51</v>
      </c>
      <c r="S1404" s="16">
        <v>93</v>
      </c>
      <c r="T1404" s="15" t="s">
        <v>51</v>
      </c>
      <c r="U1404">
        <f t="shared" si="21"/>
        <v>2.6180000000000003</v>
      </c>
    </row>
    <row r="1405" spans="1:21" x14ac:dyDescent="0.3">
      <c r="A1405" s="14">
        <v>43048</v>
      </c>
      <c r="B1405" s="15" t="s">
        <v>45</v>
      </c>
      <c r="C1405" s="15" t="s">
        <v>46</v>
      </c>
      <c r="D1405" s="15" t="s">
        <v>47</v>
      </c>
      <c r="E1405" s="16">
        <v>170</v>
      </c>
      <c r="F1405" s="17">
        <v>93</v>
      </c>
      <c r="G1405" s="17">
        <v>78</v>
      </c>
      <c r="H1405" s="17">
        <v>55</v>
      </c>
      <c r="I1405" s="15" t="s">
        <v>137</v>
      </c>
      <c r="J1405" s="17">
        <v>131</v>
      </c>
      <c r="K1405" s="15" t="s">
        <v>288</v>
      </c>
      <c r="L1405" s="27" t="s">
        <v>1194</v>
      </c>
      <c r="M1405" s="28">
        <v>0</v>
      </c>
      <c r="N1405" s="28">
        <v>25</v>
      </c>
      <c r="O1405" s="29" t="s">
        <v>51</v>
      </c>
      <c r="P1405" s="16">
        <v>89</v>
      </c>
      <c r="Q1405" s="16">
        <v>100</v>
      </c>
      <c r="R1405" s="15" t="s">
        <v>51</v>
      </c>
      <c r="S1405" s="16">
        <v>70</v>
      </c>
      <c r="T1405" s="15" t="s">
        <v>146</v>
      </c>
      <c r="U1405" t="e">
        <f t="shared" si="21"/>
        <v>#VALUE!</v>
      </c>
    </row>
    <row r="1406" spans="1:21" x14ac:dyDescent="0.3">
      <c r="A1406" s="14">
        <v>43049</v>
      </c>
      <c r="B1406" s="15" t="s">
        <v>45</v>
      </c>
      <c r="C1406" s="15" t="s">
        <v>46</v>
      </c>
      <c r="D1406" s="15" t="s">
        <v>47</v>
      </c>
      <c r="E1406" s="16">
        <v>170</v>
      </c>
      <c r="F1406" s="17">
        <v>120</v>
      </c>
      <c r="G1406" s="17">
        <v>52</v>
      </c>
      <c r="H1406" s="17">
        <v>97</v>
      </c>
      <c r="I1406" s="15" t="s">
        <v>115</v>
      </c>
      <c r="J1406" s="17">
        <v>142</v>
      </c>
      <c r="K1406" s="15" t="s">
        <v>326</v>
      </c>
      <c r="L1406" s="29" t="s">
        <v>84</v>
      </c>
      <c r="M1406" s="28">
        <v>3</v>
      </c>
      <c r="N1406" s="28">
        <v>56</v>
      </c>
      <c r="O1406" s="29" t="s">
        <v>71</v>
      </c>
      <c r="P1406" s="16">
        <v>98</v>
      </c>
      <c r="Q1406" s="16">
        <v>100</v>
      </c>
      <c r="R1406" s="15" t="s">
        <v>51</v>
      </c>
      <c r="S1406" s="16">
        <v>92</v>
      </c>
      <c r="T1406" s="15" t="s">
        <v>213</v>
      </c>
      <c r="U1406">
        <f t="shared" si="21"/>
        <v>0.34906666666666669</v>
      </c>
    </row>
    <row r="1407" spans="1:21" x14ac:dyDescent="0.3">
      <c r="A1407" s="14">
        <v>43050</v>
      </c>
      <c r="B1407" s="15" t="s">
        <v>45</v>
      </c>
      <c r="C1407" s="15" t="s">
        <v>46</v>
      </c>
      <c r="D1407" s="15" t="s">
        <v>47</v>
      </c>
      <c r="E1407" s="16">
        <v>170</v>
      </c>
      <c r="F1407" s="17">
        <v>133</v>
      </c>
      <c r="G1407" s="17">
        <v>0</v>
      </c>
      <c r="H1407" s="17">
        <v>92</v>
      </c>
      <c r="I1407" s="15" t="s">
        <v>937</v>
      </c>
      <c r="J1407" s="17">
        <v>174</v>
      </c>
      <c r="K1407" s="15" t="s">
        <v>406</v>
      </c>
      <c r="L1407" s="27" t="s">
        <v>1194</v>
      </c>
      <c r="M1407" s="28">
        <v>3</v>
      </c>
      <c r="N1407" s="28">
        <v>31</v>
      </c>
      <c r="O1407" s="29" t="s">
        <v>121</v>
      </c>
      <c r="P1407" s="16">
        <v>86</v>
      </c>
      <c r="Q1407" s="16">
        <v>100</v>
      </c>
      <c r="R1407" s="15" t="s">
        <v>51</v>
      </c>
      <c r="S1407" s="16">
        <v>62</v>
      </c>
      <c r="T1407" s="15" t="s">
        <v>146</v>
      </c>
      <c r="U1407" t="e">
        <f t="shared" si="21"/>
        <v>#VALUE!</v>
      </c>
    </row>
    <row r="1408" spans="1:21" x14ac:dyDescent="0.3">
      <c r="A1408" s="14">
        <v>43051</v>
      </c>
      <c r="B1408" s="15" t="s">
        <v>45</v>
      </c>
      <c r="C1408" s="15" t="s">
        <v>46</v>
      </c>
      <c r="D1408" s="15" t="s">
        <v>47</v>
      </c>
      <c r="E1408" s="16">
        <v>170</v>
      </c>
      <c r="F1408" s="17">
        <v>108</v>
      </c>
      <c r="G1408" s="17">
        <v>32</v>
      </c>
      <c r="H1408" s="17">
        <v>57</v>
      </c>
      <c r="I1408" s="15" t="s">
        <v>926</v>
      </c>
      <c r="J1408" s="17">
        <v>160</v>
      </c>
      <c r="K1408" s="15" t="s">
        <v>420</v>
      </c>
      <c r="L1408" s="27" t="s">
        <v>1194</v>
      </c>
      <c r="M1408" s="28">
        <v>6</v>
      </c>
      <c r="N1408" s="28">
        <v>44</v>
      </c>
      <c r="O1408" s="29" t="s">
        <v>51</v>
      </c>
      <c r="P1408" s="16">
        <v>88</v>
      </c>
      <c r="Q1408" s="16">
        <v>100</v>
      </c>
      <c r="R1408" s="15" t="s">
        <v>51</v>
      </c>
      <c r="S1408" s="16">
        <v>70</v>
      </c>
      <c r="T1408" s="15" t="s">
        <v>89</v>
      </c>
      <c r="U1408" t="e">
        <f t="shared" si="21"/>
        <v>#VALUE!</v>
      </c>
    </row>
    <row r="1409" spans="1:21" x14ac:dyDescent="0.3">
      <c r="A1409" s="14">
        <v>43052</v>
      </c>
      <c r="B1409" s="15" t="s">
        <v>45</v>
      </c>
      <c r="C1409" s="15" t="s">
        <v>46</v>
      </c>
      <c r="D1409" s="15" t="s">
        <v>47</v>
      </c>
      <c r="E1409" s="16">
        <v>170</v>
      </c>
      <c r="F1409" s="17">
        <v>92</v>
      </c>
      <c r="G1409" s="17">
        <v>0</v>
      </c>
      <c r="H1409" s="17">
        <v>48</v>
      </c>
      <c r="I1409" s="15" t="s">
        <v>938</v>
      </c>
      <c r="J1409" s="17">
        <v>137</v>
      </c>
      <c r="K1409" s="15" t="s">
        <v>939</v>
      </c>
      <c r="L1409" s="29" t="s">
        <v>116</v>
      </c>
      <c r="M1409" s="28">
        <v>6</v>
      </c>
      <c r="N1409" s="28">
        <v>56</v>
      </c>
      <c r="O1409" s="29" t="s">
        <v>85</v>
      </c>
      <c r="P1409" s="16">
        <v>86</v>
      </c>
      <c r="Q1409" s="16">
        <v>100</v>
      </c>
      <c r="R1409" s="15" t="s">
        <v>51</v>
      </c>
      <c r="S1409" s="16">
        <v>60</v>
      </c>
      <c r="T1409" s="15" t="s">
        <v>135</v>
      </c>
      <c r="U1409">
        <f t="shared" si="21"/>
        <v>0.69813333333333338</v>
      </c>
    </row>
    <row r="1410" spans="1:21" x14ac:dyDescent="0.3">
      <c r="A1410" s="14">
        <v>43053</v>
      </c>
      <c r="B1410" s="15" t="s">
        <v>45</v>
      </c>
      <c r="C1410" s="15" t="s">
        <v>46</v>
      </c>
      <c r="D1410" s="15" t="s">
        <v>47</v>
      </c>
      <c r="E1410" s="16">
        <v>170</v>
      </c>
      <c r="F1410" s="17">
        <v>94</v>
      </c>
      <c r="G1410" s="17">
        <v>0</v>
      </c>
      <c r="H1410" s="17">
        <v>32</v>
      </c>
      <c r="I1410" s="15" t="s">
        <v>247</v>
      </c>
      <c r="J1410" s="17">
        <v>157</v>
      </c>
      <c r="K1410" s="15" t="s">
        <v>420</v>
      </c>
      <c r="L1410" s="27">
        <v>35</v>
      </c>
      <c r="M1410" s="28">
        <v>6</v>
      </c>
      <c r="N1410" s="28">
        <v>36</v>
      </c>
      <c r="O1410" s="29" t="s">
        <v>121</v>
      </c>
      <c r="P1410" s="16">
        <v>79</v>
      </c>
      <c r="Q1410" s="16">
        <v>100</v>
      </c>
      <c r="R1410" s="15" t="s">
        <v>88</v>
      </c>
      <c r="S1410" s="16">
        <v>50</v>
      </c>
      <c r="T1410" s="15" t="s">
        <v>206</v>
      </c>
      <c r="U1410">
        <f t="shared" si="21"/>
        <v>6.1086666666666662</v>
      </c>
    </row>
    <row r="1411" spans="1:21" x14ac:dyDescent="0.3">
      <c r="A1411" s="14">
        <v>43054</v>
      </c>
      <c r="B1411" s="15" t="s">
        <v>45</v>
      </c>
      <c r="C1411" s="15" t="s">
        <v>46</v>
      </c>
      <c r="D1411" s="15" t="s">
        <v>47</v>
      </c>
      <c r="E1411" s="16">
        <v>170</v>
      </c>
      <c r="F1411" s="17">
        <v>94</v>
      </c>
      <c r="G1411" s="17">
        <v>0</v>
      </c>
      <c r="H1411" s="17">
        <v>24</v>
      </c>
      <c r="I1411" s="15" t="s">
        <v>593</v>
      </c>
      <c r="J1411" s="17">
        <v>165</v>
      </c>
      <c r="K1411" s="15" t="s">
        <v>254</v>
      </c>
      <c r="L1411" s="27">
        <v>23</v>
      </c>
      <c r="M1411" s="28">
        <v>6</v>
      </c>
      <c r="N1411" s="28">
        <v>22</v>
      </c>
      <c r="O1411" s="29" t="s">
        <v>91</v>
      </c>
      <c r="P1411" s="16">
        <v>85</v>
      </c>
      <c r="Q1411" s="16">
        <v>100</v>
      </c>
      <c r="R1411" s="15" t="s">
        <v>51</v>
      </c>
      <c r="S1411" s="16">
        <v>60</v>
      </c>
      <c r="T1411" s="15" t="s">
        <v>158</v>
      </c>
      <c r="U1411">
        <f t="shared" si="21"/>
        <v>4.0142666666666669</v>
      </c>
    </row>
    <row r="1412" spans="1:21" x14ac:dyDescent="0.3">
      <c r="A1412" s="14">
        <v>43055</v>
      </c>
      <c r="B1412" s="15" t="s">
        <v>45</v>
      </c>
      <c r="C1412" s="15" t="s">
        <v>46</v>
      </c>
      <c r="D1412" s="15" t="s">
        <v>47</v>
      </c>
      <c r="E1412" s="16">
        <v>170</v>
      </c>
      <c r="F1412" s="17">
        <v>104</v>
      </c>
      <c r="G1412" s="17">
        <v>0</v>
      </c>
      <c r="H1412" s="17">
        <v>29</v>
      </c>
      <c r="I1412" s="15" t="s">
        <v>495</v>
      </c>
      <c r="J1412" s="17">
        <v>179</v>
      </c>
      <c r="K1412" s="15" t="s">
        <v>445</v>
      </c>
      <c r="L1412" s="29" t="s">
        <v>84</v>
      </c>
      <c r="M1412" s="28">
        <v>3</v>
      </c>
      <c r="N1412" s="28">
        <v>36</v>
      </c>
      <c r="O1412" s="29" t="s">
        <v>71</v>
      </c>
      <c r="P1412" s="16">
        <v>84</v>
      </c>
      <c r="Q1412" s="16">
        <v>100</v>
      </c>
      <c r="R1412" s="15" t="s">
        <v>51</v>
      </c>
      <c r="S1412" s="16">
        <v>54</v>
      </c>
      <c r="T1412" s="15" t="s">
        <v>71</v>
      </c>
      <c r="U1412">
        <f t="shared" ref="U1412:U1475" si="22">L1412*$V$3/$V$5*$V$4</f>
        <v>0.34906666666666669</v>
      </c>
    </row>
    <row r="1413" spans="1:21" x14ac:dyDescent="0.3">
      <c r="A1413" s="14">
        <v>43056</v>
      </c>
      <c r="B1413" s="15" t="s">
        <v>45</v>
      </c>
      <c r="C1413" s="15" t="s">
        <v>46</v>
      </c>
      <c r="D1413" s="15" t="s">
        <v>47</v>
      </c>
      <c r="E1413" s="16">
        <v>170</v>
      </c>
      <c r="F1413" s="17">
        <v>114</v>
      </c>
      <c r="G1413" s="17">
        <v>4</v>
      </c>
      <c r="H1413" s="17">
        <v>62</v>
      </c>
      <c r="I1413" s="15" t="s">
        <v>51</v>
      </c>
      <c r="J1413" s="17">
        <v>165</v>
      </c>
      <c r="K1413" s="15" t="s">
        <v>723</v>
      </c>
      <c r="L1413" s="27" t="s">
        <v>1194</v>
      </c>
      <c r="M1413" s="28">
        <v>6</v>
      </c>
      <c r="N1413" s="28">
        <v>28</v>
      </c>
      <c r="O1413" s="29" t="s">
        <v>51</v>
      </c>
      <c r="P1413" s="16">
        <v>87</v>
      </c>
      <c r="Q1413" s="16">
        <v>100</v>
      </c>
      <c r="R1413" s="15" t="s">
        <v>51</v>
      </c>
      <c r="S1413" s="16">
        <v>64</v>
      </c>
      <c r="T1413" s="15" t="s">
        <v>52</v>
      </c>
      <c r="U1413" t="e">
        <f t="shared" si="22"/>
        <v>#VALUE!</v>
      </c>
    </row>
    <row r="1414" spans="1:21" x14ac:dyDescent="0.3">
      <c r="A1414" s="14">
        <v>43057</v>
      </c>
      <c r="B1414" s="15" t="s">
        <v>45</v>
      </c>
      <c r="C1414" s="15" t="s">
        <v>46</v>
      </c>
      <c r="D1414" s="15" t="s">
        <v>47</v>
      </c>
      <c r="E1414" s="16">
        <v>170</v>
      </c>
      <c r="F1414" s="17">
        <v>105</v>
      </c>
      <c r="G1414" s="17">
        <v>0</v>
      </c>
      <c r="H1414" s="17">
        <v>43</v>
      </c>
      <c r="I1414" s="15" t="s">
        <v>725</v>
      </c>
      <c r="J1414" s="17">
        <v>167</v>
      </c>
      <c r="K1414" s="15" t="s">
        <v>220</v>
      </c>
      <c r="L1414" s="27">
        <v>25</v>
      </c>
      <c r="M1414" s="28">
        <v>6</v>
      </c>
      <c r="N1414" s="28">
        <v>42</v>
      </c>
      <c r="O1414" s="29" t="s">
        <v>94</v>
      </c>
      <c r="P1414" s="16">
        <v>86</v>
      </c>
      <c r="Q1414" s="16">
        <v>100</v>
      </c>
      <c r="R1414" s="15" t="s">
        <v>51</v>
      </c>
      <c r="S1414" s="16">
        <v>62</v>
      </c>
      <c r="T1414" s="15" t="s">
        <v>50</v>
      </c>
      <c r="U1414">
        <f t="shared" si="22"/>
        <v>4.3633333333333333</v>
      </c>
    </row>
    <row r="1415" spans="1:21" x14ac:dyDescent="0.3">
      <c r="A1415" s="14">
        <v>43058</v>
      </c>
      <c r="B1415" s="15" t="s">
        <v>45</v>
      </c>
      <c r="C1415" s="15" t="s">
        <v>46</v>
      </c>
      <c r="D1415" s="15" t="s">
        <v>47</v>
      </c>
      <c r="E1415" s="16">
        <v>170</v>
      </c>
      <c r="F1415" s="17">
        <v>92</v>
      </c>
      <c r="G1415" s="17">
        <v>0</v>
      </c>
      <c r="H1415" s="17">
        <v>29</v>
      </c>
      <c r="I1415" s="15" t="s">
        <v>752</v>
      </c>
      <c r="J1415" s="17">
        <v>156</v>
      </c>
      <c r="K1415" s="15" t="s">
        <v>245</v>
      </c>
      <c r="L1415" s="29" t="s">
        <v>218</v>
      </c>
      <c r="M1415" s="28">
        <v>3</v>
      </c>
      <c r="N1415" s="28">
        <v>50</v>
      </c>
      <c r="O1415" s="29" t="s">
        <v>215</v>
      </c>
      <c r="P1415" s="16">
        <v>83</v>
      </c>
      <c r="Q1415" s="16">
        <v>100</v>
      </c>
      <c r="R1415" s="15" t="s">
        <v>51</v>
      </c>
      <c r="S1415" s="16">
        <v>57</v>
      </c>
      <c r="T1415" s="15" t="s">
        <v>91</v>
      </c>
      <c r="U1415">
        <f t="shared" si="22"/>
        <v>0.52359999999999995</v>
      </c>
    </row>
    <row r="1416" spans="1:21" x14ac:dyDescent="0.3">
      <c r="A1416" s="14">
        <v>43059</v>
      </c>
      <c r="B1416" s="15" t="s">
        <v>45</v>
      </c>
      <c r="C1416" s="15" t="s">
        <v>46</v>
      </c>
      <c r="D1416" s="15" t="s">
        <v>47</v>
      </c>
      <c r="E1416" s="16">
        <v>170</v>
      </c>
      <c r="F1416" s="17">
        <v>98</v>
      </c>
      <c r="G1416" s="17">
        <v>0</v>
      </c>
      <c r="H1416" s="17">
        <v>12</v>
      </c>
      <c r="I1416" s="15" t="s">
        <v>721</v>
      </c>
      <c r="J1416" s="17">
        <v>184</v>
      </c>
      <c r="K1416" s="15" t="s">
        <v>297</v>
      </c>
      <c r="L1416" s="27">
        <v>24</v>
      </c>
      <c r="M1416" s="28">
        <v>0</v>
      </c>
      <c r="N1416" s="28">
        <v>25</v>
      </c>
      <c r="O1416" s="29" t="s">
        <v>121</v>
      </c>
      <c r="P1416" s="16">
        <v>80</v>
      </c>
      <c r="Q1416" s="16">
        <v>100</v>
      </c>
      <c r="R1416" s="15" t="s">
        <v>51</v>
      </c>
      <c r="S1416" s="16">
        <v>48</v>
      </c>
      <c r="T1416" s="15" t="s">
        <v>117</v>
      </c>
      <c r="U1416">
        <f t="shared" si="22"/>
        <v>4.1887999999999996</v>
      </c>
    </row>
    <row r="1417" spans="1:21" x14ac:dyDescent="0.3">
      <c r="A1417" s="14">
        <v>43060</v>
      </c>
      <c r="B1417" s="15" t="s">
        <v>45</v>
      </c>
      <c r="C1417" s="15" t="s">
        <v>46</v>
      </c>
      <c r="D1417" s="15" t="s">
        <v>47</v>
      </c>
      <c r="E1417" s="16">
        <v>170</v>
      </c>
      <c r="F1417" s="17">
        <v>108</v>
      </c>
      <c r="G1417" s="17">
        <v>0</v>
      </c>
      <c r="H1417" s="17">
        <v>19</v>
      </c>
      <c r="I1417" s="15" t="s">
        <v>347</v>
      </c>
      <c r="J1417" s="17">
        <v>197</v>
      </c>
      <c r="K1417" s="15" t="s">
        <v>702</v>
      </c>
      <c r="L1417" s="29" t="s">
        <v>116</v>
      </c>
      <c r="M1417" s="28">
        <v>0</v>
      </c>
      <c r="N1417" s="28">
        <v>36</v>
      </c>
      <c r="O1417" s="29" t="s">
        <v>108</v>
      </c>
      <c r="P1417" s="16">
        <v>80</v>
      </c>
      <c r="Q1417" s="16">
        <v>100</v>
      </c>
      <c r="R1417" s="15" t="s">
        <v>51</v>
      </c>
      <c r="S1417" s="16">
        <v>42</v>
      </c>
      <c r="T1417" s="15" t="s">
        <v>158</v>
      </c>
      <c r="U1417">
        <f t="shared" si="22"/>
        <v>0.69813333333333338</v>
      </c>
    </row>
    <row r="1418" spans="1:21" x14ac:dyDescent="0.3">
      <c r="A1418" s="14">
        <v>43061</v>
      </c>
      <c r="B1418" s="15" t="s">
        <v>45</v>
      </c>
      <c r="C1418" s="15" t="s">
        <v>46</v>
      </c>
      <c r="D1418" s="15" t="s">
        <v>47</v>
      </c>
      <c r="E1418" s="16">
        <v>170</v>
      </c>
      <c r="F1418" s="17">
        <v>144</v>
      </c>
      <c r="G1418" s="17">
        <v>0</v>
      </c>
      <c r="H1418" s="17">
        <v>57</v>
      </c>
      <c r="I1418" s="15" t="s">
        <v>786</v>
      </c>
      <c r="J1418" s="17">
        <v>230</v>
      </c>
      <c r="K1418" s="15" t="s">
        <v>150</v>
      </c>
      <c r="L1418" s="27">
        <v>22</v>
      </c>
      <c r="M1418" s="28">
        <v>31</v>
      </c>
      <c r="N1418" s="28">
        <v>128</v>
      </c>
      <c r="O1418" s="29" t="s">
        <v>213</v>
      </c>
      <c r="P1418" s="16">
        <v>33</v>
      </c>
      <c r="Q1418" s="16">
        <v>84</v>
      </c>
      <c r="R1418" s="15" t="s">
        <v>70</v>
      </c>
      <c r="S1418" s="16">
        <v>28</v>
      </c>
      <c r="T1418" s="15" t="s">
        <v>95</v>
      </c>
      <c r="U1418">
        <f t="shared" si="22"/>
        <v>3.8397333333333332</v>
      </c>
    </row>
    <row r="1419" spans="1:21" x14ac:dyDescent="0.3">
      <c r="A1419" s="14">
        <v>43062</v>
      </c>
      <c r="B1419" s="15" t="s">
        <v>45</v>
      </c>
      <c r="C1419" s="15" t="s">
        <v>46</v>
      </c>
      <c r="D1419" s="15" t="s">
        <v>47</v>
      </c>
      <c r="E1419" s="16">
        <v>170</v>
      </c>
      <c r="F1419" s="17">
        <v>173</v>
      </c>
      <c r="G1419" s="17">
        <v>10</v>
      </c>
      <c r="H1419" s="17">
        <v>121</v>
      </c>
      <c r="I1419" s="15" t="s">
        <v>940</v>
      </c>
      <c r="J1419" s="17">
        <v>225</v>
      </c>
      <c r="K1419" s="15" t="s">
        <v>64</v>
      </c>
      <c r="L1419" s="27">
        <v>23</v>
      </c>
      <c r="M1419" s="28">
        <v>14</v>
      </c>
      <c r="N1419" s="28">
        <v>117</v>
      </c>
      <c r="O1419" s="29" t="s">
        <v>178</v>
      </c>
      <c r="P1419" s="16">
        <v>57</v>
      </c>
      <c r="Q1419" s="16">
        <v>89</v>
      </c>
      <c r="R1419" s="15" t="s">
        <v>51</v>
      </c>
      <c r="S1419" s="16">
        <v>39</v>
      </c>
      <c r="T1419" s="15" t="s">
        <v>70</v>
      </c>
      <c r="U1419">
        <f t="shared" si="22"/>
        <v>4.0142666666666669</v>
      </c>
    </row>
    <row r="1420" spans="1:21" x14ac:dyDescent="0.3">
      <c r="A1420" s="14">
        <v>43063</v>
      </c>
      <c r="B1420" s="15" t="s">
        <v>45</v>
      </c>
      <c r="C1420" s="15" t="s">
        <v>46</v>
      </c>
      <c r="D1420" s="15" t="s">
        <v>47</v>
      </c>
      <c r="E1420" s="16">
        <v>170</v>
      </c>
      <c r="F1420" s="17">
        <v>126</v>
      </c>
      <c r="G1420" s="17">
        <v>274</v>
      </c>
      <c r="H1420" s="17">
        <v>111</v>
      </c>
      <c r="I1420" s="15" t="s">
        <v>272</v>
      </c>
      <c r="J1420" s="17">
        <v>142</v>
      </c>
      <c r="K1420" s="15" t="s">
        <v>209</v>
      </c>
      <c r="L1420" s="27" t="s">
        <v>1194</v>
      </c>
      <c r="M1420" s="28">
        <v>6</v>
      </c>
      <c r="N1420" s="28">
        <v>36</v>
      </c>
      <c r="O1420" s="29" t="s">
        <v>51</v>
      </c>
      <c r="P1420" s="16">
        <v>97</v>
      </c>
      <c r="Q1420" s="16">
        <v>100</v>
      </c>
      <c r="R1420" s="15" t="s">
        <v>51</v>
      </c>
      <c r="S1420" s="16">
        <v>87</v>
      </c>
      <c r="T1420" s="15" t="s">
        <v>85</v>
      </c>
      <c r="U1420" t="e">
        <f t="shared" si="22"/>
        <v>#VALUE!</v>
      </c>
    </row>
    <row r="1421" spans="1:21" x14ac:dyDescent="0.3">
      <c r="A1421" s="14">
        <v>43064</v>
      </c>
      <c r="B1421" s="15" t="s">
        <v>45</v>
      </c>
      <c r="C1421" s="15" t="s">
        <v>46</v>
      </c>
      <c r="D1421" s="15" t="s">
        <v>47</v>
      </c>
      <c r="E1421" s="16">
        <v>170</v>
      </c>
      <c r="F1421" s="17">
        <v>82</v>
      </c>
      <c r="G1421" s="17">
        <v>94</v>
      </c>
      <c r="H1421" s="17">
        <v>53</v>
      </c>
      <c r="I1421" s="15" t="s">
        <v>573</v>
      </c>
      <c r="J1421" s="17">
        <v>111</v>
      </c>
      <c r="K1421" s="15" t="s">
        <v>115</v>
      </c>
      <c r="L1421" s="27">
        <v>36</v>
      </c>
      <c r="M1421" s="28">
        <v>6</v>
      </c>
      <c r="N1421" s="28">
        <v>44</v>
      </c>
      <c r="O1421" s="29" t="s">
        <v>206</v>
      </c>
      <c r="P1421" s="16">
        <v>94</v>
      </c>
      <c r="Q1421" s="16">
        <v>100</v>
      </c>
      <c r="R1421" s="15" t="s">
        <v>51</v>
      </c>
      <c r="S1421" s="16">
        <v>86</v>
      </c>
      <c r="T1421" s="15" t="s">
        <v>206</v>
      </c>
      <c r="U1421">
        <f t="shared" si="22"/>
        <v>6.2831999999999999</v>
      </c>
    </row>
    <row r="1422" spans="1:21" x14ac:dyDescent="0.3">
      <c r="A1422" s="14">
        <v>43065</v>
      </c>
      <c r="B1422" s="15" t="s">
        <v>45</v>
      </c>
      <c r="C1422" s="15" t="s">
        <v>46</v>
      </c>
      <c r="D1422" s="15" t="s">
        <v>47</v>
      </c>
      <c r="E1422" s="16">
        <v>170</v>
      </c>
      <c r="F1422" s="17">
        <v>82</v>
      </c>
      <c r="G1422" s="17">
        <v>0</v>
      </c>
      <c r="H1422" s="17">
        <v>29</v>
      </c>
      <c r="I1422" s="15" t="s">
        <v>735</v>
      </c>
      <c r="J1422" s="17">
        <v>135</v>
      </c>
      <c r="K1422" s="15" t="s">
        <v>297</v>
      </c>
      <c r="L1422" s="29" t="s">
        <v>84</v>
      </c>
      <c r="M1422" s="28">
        <v>6</v>
      </c>
      <c r="N1422" s="28">
        <v>47</v>
      </c>
      <c r="O1422" s="29" t="s">
        <v>94</v>
      </c>
      <c r="P1422" s="16">
        <v>83</v>
      </c>
      <c r="Q1422" s="16">
        <v>100</v>
      </c>
      <c r="R1422" s="15" t="s">
        <v>51</v>
      </c>
      <c r="S1422" s="16">
        <v>54</v>
      </c>
      <c r="T1422" s="15" t="s">
        <v>94</v>
      </c>
      <c r="U1422">
        <f t="shared" si="22"/>
        <v>0.34906666666666669</v>
      </c>
    </row>
    <row r="1423" spans="1:21" x14ac:dyDescent="0.3">
      <c r="A1423" s="14">
        <v>43066</v>
      </c>
      <c r="B1423" s="15" t="s">
        <v>45</v>
      </c>
      <c r="C1423" s="15" t="s">
        <v>46</v>
      </c>
      <c r="D1423" s="15" t="s">
        <v>47</v>
      </c>
      <c r="E1423" s="16">
        <v>170</v>
      </c>
      <c r="F1423" s="17">
        <v>70</v>
      </c>
      <c r="G1423" s="17">
        <v>0</v>
      </c>
      <c r="H1423" s="17">
        <v>14</v>
      </c>
      <c r="I1423" s="15" t="s">
        <v>183</v>
      </c>
      <c r="J1423" s="17">
        <v>125</v>
      </c>
      <c r="K1423" s="15" t="s">
        <v>748</v>
      </c>
      <c r="L1423" s="27" t="s">
        <v>1194</v>
      </c>
      <c r="M1423" s="28">
        <v>3</v>
      </c>
      <c r="N1423" s="28">
        <v>33</v>
      </c>
      <c r="O1423" s="29" t="s">
        <v>71</v>
      </c>
      <c r="P1423" s="16">
        <v>85</v>
      </c>
      <c r="Q1423" s="16">
        <v>100</v>
      </c>
      <c r="R1423" s="15" t="s">
        <v>51</v>
      </c>
      <c r="S1423" s="16">
        <v>61</v>
      </c>
      <c r="T1423" s="15" t="s">
        <v>89</v>
      </c>
      <c r="U1423" t="e">
        <f t="shared" si="22"/>
        <v>#VALUE!</v>
      </c>
    </row>
    <row r="1424" spans="1:21" x14ac:dyDescent="0.3">
      <c r="A1424" s="14">
        <v>43067</v>
      </c>
      <c r="B1424" s="15" t="s">
        <v>45</v>
      </c>
      <c r="C1424" s="15" t="s">
        <v>46</v>
      </c>
      <c r="D1424" s="15" t="s">
        <v>47</v>
      </c>
      <c r="E1424" s="16">
        <v>170</v>
      </c>
      <c r="F1424" s="17">
        <v>72</v>
      </c>
      <c r="G1424" s="17">
        <v>112</v>
      </c>
      <c r="H1424" s="17">
        <v>3</v>
      </c>
      <c r="I1424" s="15" t="s">
        <v>495</v>
      </c>
      <c r="J1424" s="17">
        <v>141</v>
      </c>
      <c r="K1424" s="15" t="s">
        <v>68</v>
      </c>
      <c r="L1424" s="29" t="s">
        <v>263</v>
      </c>
      <c r="M1424" s="28">
        <v>3</v>
      </c>
      <c r="N1424" s="28">
        <v>36</v>
      </c>
      <c r="O1424" s="29" t="s">
        <v>146</v>
      </c>
      <c r="P1424" s="16">
        <v>82</v>
      </c>
      <c r="Q1424" s="16">
        <v>100</v>
      </c>
      <c r="R1424" s="15" t="s">
        <v>51</v>
      </c>
      <c r="S1424" s="16">
        <v>49</v>
      </c>
      <c r="T1424" s="15" t="s">
        <v>158</v>
      </c>
      <c r="U1424">
        <f t="shared" si="22"/>
        <v>0.17453333333333335</v>
      </c>
    </row>
    <row r="1425" spans="1:21" x14ac:dyDescent="0.3">
      <c r="A1425" s="14">
        <v>43068</v>
      </c>
      <c r="B1425" s="15" t="s">
        <v>45</v>
      </c>
      <c r="C1425" s="15" t="s">
        <v>46</v>
      </c>
      <c r="D1425" s="15" t="s">
        <v>47</v>
      </c>
      <c r="E1425" s="16">
        <v>170</v>
      </c>
      <c r="F1425" s="17">
        <v>56</v>
      </c>
      <c r="G1425" s="17">
        <v>238</v>
      </c>
      <c r="H1425" s="17">
        <v>33</v>
      </c>
      <c r="I1425" s="15" t="s">
        <v>630</v>
      </c>
      <c r="J1425" s="17">
        <v>79</v>
      </c>
      <c r="K1425" s="15" t="s">
        <v>694</v>
      </c>
      <c r="L1425" s="29" t="s">
        <v>132</v>
      </c>
      <c r="M1425" s="28">
        <v>8</v>
      </c>
      <c r="N1425" s="28">
        <v>58</v>
      </c>
      <c r="O1425" s="29" t="s">
        <v>99</v>
      </c>
      <c r="P1425" s="16">
        <v>96</v>
      </c>
      <c r="Q1425" s="16">
        <v>100</v>
      </c>
      <c r="R1425" s="15" t="s">
        <v>51</v>
      </c>
      <c r="S1425" s="16">
        <v>86</v>
      </c>
      <c r="T1425" s="15" t="s">
        <v>89</v>
      </c>
      <c r="U1425">
        <f t="shared" si="22"/>
        <v>1.3962666666666668</v>
      </c>
    </row>
    <row r="1426" spans="1:21" x14ac:dyDescent="0.3">
      <c r="A1426" s="14">
        <v>43069</v>
      </c>
      <c r="B1426" s="15" t="s">
        <v>45</v>
      </c>
      <c r="C1426" s="15" t="s">
        <v>46</v>
      </c>
      <c r="D1426" s="15" t="s">
        <v>47</v>
      </c>
      <c r="E1426" s="16">
        <v>170</v>
      </c>
      <c r="F1426" s="17">
        <v>62</v>
      </c>
      <c r="G1426" s="17">
        <v>174</v>
      </c>
      <c r="H1426" s="17">
        <v>29</v>
      </c>
      <c r="I1426" s="15" t="s">
        <v>51</v>
      </c>
      <c r="J1426" s="17">
        <v>94</v>
      </c>
      <c r="K1426" s="15" t="s">
        <v>707</v>
      </c>
      <c r="L1426" s="27">
        <v>34</v>
      </c>
      <c r="M1426" s="28">
        <v>6</v>
      </c>
      <c r="N1426" s="28">
        <v>42</v>
      </c>
      <c r="O1426" s="29" t="s">
        <v>128</v>
      </c>
      <c r="P1426" s="16">
        <v>92</v>
      </c>
      <c r="Q1426" s="16">
        <v>99</v>
      </c>
      <c r="R1426" s="15" t="s">
        <v>51</v>
      </c>
      <c r="S1426" s="16">
        <v>78</v>
      </c>
      <c r="T1426" s="15" t="s">
        <v>94</v>
      </c>
      <c r="U1426">
        <f t="shared" si="22"/>
        <v>5.9341333333333326</v>
      </c>
    </row>
    <row r="1427" spans="1:21" x14ac:dyDescent="0.3">
      <c r="A1427" s="14">
        <v>43070</v>
      </c>
      <c r="B1427" s="15" t="s">
        <v>45</v>
      </c>
      <c r="C1427" s="15" t="s">
        <v>46</v>
      </c>
      <c r="D1427" s="15" t="s">
        <v>47</v>
      </c>
      <c r="E1427" s="16">
        <v>170</v>
      </c>
      <c r="F1427" s="17">
        <v>57</v>
      </c>
      <c r="G1427" s="17">
        <v>134</v>
      </c>
      <c r="H1427" s="17">
        <v>34</v>
      </c>
      <c r="I1427" s="15" t="s">
        <v>355</v>
      </c>
      <c r="J1427" s="17">
        <v>80</v>
      </c>
      <c r="K1427" s="15" t="s">
        <v>720</v>
      </c>
      <c r="L1427" s="29" t="s">
        <v>218</v>
      </c>
      <c r="M1427" s="28">
        <v>6</v>
      </c>
      <c r="N1427" s="28">
        <v>78</v>
      </c>
      <c r="O1427" s="29" t="s">
        <v>91</v>
      </c>
      <c r="P1427" s="16">
        <v>90</v>
      </c>
      <c r="Q1427" s="16">
        <v>100</v>
      </c>
      <c r="R1427" s="15" t="s">
        <v>370</v>
      </c>
      <c r="S1427" s="16">
        <v>79</v>
      </c>
      <c r="T1427" s="15" t="s">
        <v>95</v>
      </c>
      <c r="U1427">
        <f t="shared" si="22"/>
        <v>0.52359999999999995</v>
      </c>
    </row>
    <row r="1428" spans="1:21" x14ac:dyDescent="0.3">
      <c r="A1428" s="14">
        <v>43071</v>
      </c>
      <c r="B1428" s="15" t="s">
        <v>45</v>
      </c>
      <c r="C1428" s="15" t="s">
        <v>46</v>
      </c>
      <c r="D1428" s="15" t="s">
        <v>47</v>
      </c>
      <c r="E1428" s="16">
        <v>170</v>
      </c>
      <c r="F1428" s="17">
        <v>56</v>
      </c>
      <c r="G1428" s="17">
        <v>64</v>
      </c>
      <c r="H1428" s="17">
        <v>30</v>
      </c>
      <c r="I1428" s="15" t="s">
        <v>105</v>
      </c>
      <c r="J1428" s="17">
        <v>82</v>
      </c>
      <c r="K1428" s="15" t="s">
        <v>299</v>
      </c>
      <c r="L1428" s="29" t="s">
        <v>84</v>
      </c>
      <c r="M1428" s="28">
        <v>0</v>
      </c>
      <c r="N1428" s="28">
        <v>47</v>
      </c>
      <c r="O1428" s="29" t="s">
        <v>169</v>
      </c>
      <c r="P1428" s="16">
        <v>97</v>
      </c>
      <c r="Q1428" s="16">
        <v>100</v>
      </c>
      <c r="R1428" s="15" t="s">
        <v>51</v>
      </c>
      <c r="S1428" s="16">
        <v>88</v>
      </c>
      <c r="T1428" s="15" t="s">
        <v>264</v>
      </c>
      <c r="U1428">
        <f t="shared" si="22"/>
        <v>0.34906666666666669</v>
      </c>
    </row>
    <row r="1429" spans="1:21" x14ac:dyDescent="0.3">
      <c r="A1429" s="14">
        <v>43072</v>
      </c>
      <c r="B1429" s="15" t="s">
        <v>45</v>
      </c>
      <c r="C1429" s="15" t="s">
        <v>46</v>
      </c>
      <c r="D1429" s="15" t="s">
        <v>47</v>
      </c>
      <c r="E1429" s="16">
        <v>170</v>
      </c>
      <c r="F1429" s="17">
        <v>79</v>
      </c>
      <c r="G1429" s="17">
        <v>0</v>
      </c>
      <c r="H1429" s="17">
        <v>40</v>
      </c>
      <c r="I1429" s="15" t="s">
        <v>719</v>
      </c>
      <c r="J1429" s="17">
        <v>118</v>
      </c>
      <c r="K1429" s="15" t="s">
        <v>361</v>
      </c>
      <c r="L1429" s="29" t="s">
        <v>289</v>
      </c>
      <c r="M1429" s="28">
        <v>0</v>
      </c>
      <c r="N1429" s="28">
        <v>31</v>
      </c>
      <c r="O1429" s="29" t="s">
        <v>179</v>
      </c>
      <c r="P1429" s="16">
        <v>92</v>
      </c>
      <c r="Q1429" s="16">
        <v>100</v>
      </c>
      <c r="R1429" s="15" t="s">
        <v>51</v>
      </c>
      <c r="S1429" s="16">
        <v>67</v>
      </c>
      <c r="T1429" s="15" t="s">
        <v>50</v>
      </c>
      <c r="U1429">
        <f t="shared" si="22"/>
        <v>1.5708</v>
      </c>
    </row>
    <row r="1430" spans="1:21" x14ac:dyDescent="0.3">
      <c r="A1430" s="14">
        <v>43073</v>
      </c>
      <c r="B1430" s="15" t="s">
        <v>45</v>
      </c>
      <c r="C1430" s="15" t="s">
        <v>46</v>
      </c>
      <c r="D1430" s="15" t="s">
        <v>47</v>
      </c>
      <c r="E1430" s="16">
        <v>170</v>
      </c>
      <c r="F1430" s="17">
        <v>86</v>
      </c>
      <c r="G1430" s="17">
        <v>0</v>
      </c>
      <c r="H1430" s="17">
        <v>28</v>
      </c>
      <c r="I1430" s="15" t="s">
        <v>199</v>
      </c>
      <c r="J1430" s="17">
        <v>145</v>
      </c>
      <c r="K1430" s="15" t="s">
        <v>645</v>
      </c>
      <c r="L1430" s="29" t="s">
        <v>263</v>
      </c>
      <c r="M1430" s="28">
        <v>6</v>
      </c>
      <c r="N1430" s="28">
        <v>39</v>
      </c>
      <c r="O1430" s="29" t="s">
        <v>117</v>
      </c>
      <c r="P1430" s="16">
        <v>83</v>
      </c>
      <c r="Q1430" s="16">
        <v>99</v>
      </c>
      <c r="R1430" s="15" t="s">
        <v>127</v>
      </c>
      <c r="S1430" s="16">
        <v>58</v>
      </c>
      <c r="T1430" s="15" t="s">
        <v>91</v>
      </c>
      <c r="U1430">
        <f t="shared" si="22"/>
        <v>0.17453333333333335</v>
      </c>
    </row>
    <row r="1431" spans="1:21" x14ac:dyDescent="0.3">
      <c r="A1431" s="14">
        <v>43074</v>
      </c>
      <c r="B1431" s="15" t="s">
        <v>45</v>
      </c>
      <c r="C1431" s="15" t="s">
        <v>46</v>
      </c>
      <c r="D1431" s="15" t="s">
        <v>47</v>
      </c>
      <c r="E1431" s="16">
        <v>170</v>
      </c>
      <c r="F1431" s="17">
        <v>62</v>
      </c>
      <c r="G1431" s="17">
        <v>2</v>
      </c>
      <c r="H1431" s="17">
        <v>0</v>
      </c>
      <c r="I1431" s="15" t="s">
        <v>752</v>
      </c>
      <c r="J1431" s="17">
        <v>123</v>
      </c>
      <c r="K1431" s="15" t="s">
        <v>50</v>
      </c>
      <c r="L1431" s="27">
        <v>24</v>
      </c>
      <c r="M1431" s="28">
        <v>6</v>
      </c>
      <c r="N1431" s="28">
        <v>25</v>
      </c>
      <c r="O1431" s="29" t="s">
        <v>135</v>
      </c>
      <c r="P1431" s="16">
        <v>87</v>
      </c>
      <c r="Q1431" s="16">
        <v>100</v>
      </c>
      <c r="R1431" s="15" t="s">
        <v>51</v>
      </c>
      <c r="S1431" s="16">
        <v>63</v>
      </c>
      <c r="T1431" s="15" t="s">
        <v>52</v>
      </c>
      <c r="U1431">
        <f t="shared" si="22"/>
        <v>4.1887999999999996</v>
      </c>
    </row>
    <row r="1432" spans="1:21" x14ac:dyDescent="0.3">
      <c r="A1432" s="14">
        <v>43075</v>
      </c>
      <c r="B1432" s="15" t="s">
        <v>45</v>
      </c>
      <c r="C1432" s="15" t="s">
        <v>46</v>
      </c>
      <c r="D1432" s="15" t="s">
        <v>47</v>
      </c>
      <c r="E1432" s="16">
        <v>170</v>
      </c>
      <c r="F1432" s="17">
        <v>52</v>
      </c>
      <c r="G1432" s="17">
        <v>0</v>
      </c>
      <c r="H1432" s="17">
        <v>-11</v>
      </c>
      <c r="I1432" s="15" t="s">
        <v>51</v>
      </c>
      <c r="J1432" s="17">
        <v>114</v>
      </c>
      <c r="K1432" s="15" t="s">
        <v>288</v>
      </c>
      <c r="L1432" s="29" t="s">
        <v>102</v>
      </c>
      <c r="M1432" s="28">
        <v>0</v>
      </c>
      <c r="N1432" s="28">
        <v>31</v>
      </c>
      <c r="O1432" s="29" t="s">
        <v>142</v>
      </c>
      <c r="P1432" s="16">
        <v>83</v>
      </c>
      <c r="Q1432" s="16">
        <v>100</v>
      </c>
      <c r="R1432" s="15" t="s">
        <v>51</v>
      </c>
      <c r="S1432" s="16">
        <v>56</v>
      </c>
      <c r="T1432" s="15" t="s">
        <v>89</v>
      </c>
      <c r="U1432">
        <f t="shared" si="22"/>
        <v>0.8726666666666667</v>
      </c>
    </row>
    <row r="1433" spans="1:21" x14ac:dyDescent="0.3">
      <c r="A1433" s="14">
        <v>43076</v>
      </c>
      <c r="B1433" s="15" t="s">
        <v>45</v>
      </c>
      <c r="C1433" s="15" t="s">
        <v>46</v>
      </c>
      <c r="D1433" s="15" t="s">
        <v>47</v>
      </c>
      <c r="E1433" s="16">
        <v>170</v>
      </c>
      <c r="F1433" s="17">
        <v>108</v>
      </c>
      <c r="G1433" s="17">
        <v>90</v>
      </c>
      <c r="H1433" s="17">
        <v>54</v>
      </c>
      <c r="I1433" s="15" t="s">
        <v>115</v>
      </c>
      <c r="J1433" s="17">
        <v>163</v>
      </c>
      <c r="K1433" s="15" t="s">
        <v>417</v>
      </c>
      <c r="L1433" s="27">
        <v>36</v>
      </c>
      <c r="M1433" s="28">
        <v>0</v>
      </c>
      <c r="N1433" s="28">
        <v>36</v>
      </c>
      <c r="O1433" s="29" t="s">
        <v>86</v>
      </c>
      <c r="P1433" s="16">
        <v>82</v>
      </c>
      <c r="Q1433" s="16">
        <v>100</v>
      </c>
      <c r="R1433" s="15" t="s">
        <v>51</v>
      </c>
      <c r="S1433" s="16">
        <v>51</v>
      </c>
      <c r="T1433" s="15" t="s">
        <v>81</v>
      </c>
      <c r="U1433">
        <f t="shared" si="22"/>
        <v>6.2831999999999999</v>
      </c>
    </row>
    <row r="1434" spans="1:21" x14ac:dyDescent="0.3">
      <c r="A1434" s="14">
        <v>43077</v>
      </c>
      <c r="B1434" s="15" t="s">
        <v>45</v>
      </c>
      <c r="C1434" s="15" t="s">
        <v>46</v>
      </c>
      <c r="D1434" s="15" t="s">
        <v>47</v>
      </c>
      <c r="E1434" s="16">
        <v>170</v>
      </c>
      <c r="F1434" s="17">
        <v>100</v>
      </c>
      <c r="G1434" s="17">
        <v>140</v>
      </c>
      <c r="H1434" s="17">
        <v>86</v>
      </c>
      <c r="I1434" s="15" t="s">
        <v>619</v>
      </c>
      <c r="J1434" s="17">
        <v>113</v>
      </c>
      <c r="K1434" s="15" t="s">
        <v>143</v>
      </c>
      <c r="L1434" s="27">
        <v>34</v>
      </c>
      <c r="M1434" s="28">
        <v>6</v>
      </c>
      <c r="N1434" s="28">
        <v>42</v>
      </c>
      <c r="O1434" s="29" t="s">
        <v>158</v>
      </c>
      <c r="P1434" s="16">
        <v>99</v>
      </c>
      <c r="Q1434" s="16">
        <v>100</v>
      </c>
      <c r="R1434" s="15" t="s">
        <v>51</v>
      </c>
      <c r="S1434" s="16">
        <v>93</v>
      </c>
      <c r="T1434" s="15" t="s">
        <v>51</v>
      </c>
      <c r="U1434">
        <f t="shared" si="22"/>
        <v>5.9341333333333326</v>
      </c>
    </row>
    <row r="1435" spans="1:21" x14ac:dyDescent="0.3">
      <c r="A1435" s="14">
        <v>43078</v>
      </c>
      <c r="B1435" s="15" t="s">
        <v>45</v>
      </c>
      <c r="C1435" s="15" t="s">
        <v>46</v>
      </c>
      <c r="D1435" s="15" t="s">
        <v>47</v>
      </c>
      <c r="E1435" s="16">
        <v>170</v>
      </c>
      <c r="F1435" s="17">
        <v>130</v>
      </c>
      <c r="G1435" s="17">
        <v>16</v>
      </c>
      <c r="H1435" s="17">
        <v>78</v>
      </c>
      <c r="I1435" s="15" t="s">
        <v>941</v>
      </c>
      <c r="J1435" s="17">
        <v>183</v>
      </c>
      <c r="K1435" s="15" t="s">
        <v>830</v>
      </c>
      <c r="L1435" s="27">
        <v>26</v>
      </c>
      <c r="M1435" s="28">
        <v>11</v>
      </c>
      <c r="N1435" s="28">
        <v>122</v>
      </c>
      <c r="O1435" s="29" t="s">
        <v>312</v>
      </c>
      <c r="P1435" s="16">
        <v>96</v>
      </c>
      <c r="Q1435" s="16">
        <v>100</v>
      </c>
      <c r="R1435" s="15" t="s">
        <v>51</v>
      </c>
      <c r="S1435" s="16">
        <v>51</v>
      </c>
      <c r="T1435" s="15" t="s">
        <v>312</v>
      </c>
      <c r="U1435">
        <f t="shared" si="22"/>
        <v>4.5378666666666669</v>
      </c>
    </row>
    <row r="1436" spans="1:21" x14ac:dyDescent="0.3">
      <c r="A1436" s="14">
        <v>43079</v>
      </c>
      <c r="B1436" s="15" t="s">
        <v>45</v>
      </c>
      <c r="C1436" s="15" t="s">
        <v>46</v>
      </c>
      <c r="D1436" s="15" t="s">
        <v>47</v>
      </c>
      <c r="E1436" s="16">
        <v>170</v>
      </c>
      <c r="F1436" s="17">
        <v>146</v>
      </c>
      <c r="G1436" s="17">
        <v>386</v>
      </c>
      <c r="H1436" s="17">
        <v>91</v>
      </c>
      <c r="I1436" s="15" t="s">
        <v>199</v>
      </c>
      <c r="J1436" s="17">
        <v>202</v>
      </c>
      <c r="K1436" s="15" t="s">
        <v>145</v>
      </c>
      <c r="L1436" s="27">
        <v>27</v>
      </c>
      <c r="M1436" s="28">
        <v>17</v>
      </c>
      <c r="N1436" s="28">
        <v>158</v>
      </c>
      <c r="O1436" s="29" t="s">
        <v>376</v>
      </c>
      <c r="P1436" s="16">
        <v>79</v>
      </c>
      <c r="Q1436" s="16">
        <v>100</v>
      </c>
      <c r="R1436" s="15" t="s">
        <v>162</v>
      </c>
      <c r="S1436" s="16">
        <v>49</v>
      </c>
      <c r="T1436" s="15" t="s">
        <v>148</v>
      </c>
      <c r="U1436">
        <f t="shared" si="22"/>
        <v>4.7123999999999997</v>
      </c>
    </row>
    <row r="1437" spans="1:21" x14ac:dyDescent="0.3">
      <c r="A1437" s="14">
        <v>43080</v>
      </c>
      <c r="B1437" s="15" t="s">
        <v>45</v>
      </c>
      <c r="C1437" s="15" t="s">
        <v>46</v>
      </c>
      <c r="D1437" s="15" t="s">
        <v>47</v>
      </c>
      <c r="E1437" s="16">
        <v>170</v>
      </c>
      <c r="F1437" s="17">
        <v>78</v>
      </c>
      <c r="G1437" s="17">
        <v>208</v>
      </c>
      <c r="H1437" s="17">
        <v>44</v>
      </c>
      <c r="I1437" s="15" t="s">
        <v>942</v>
      </c>
      <c r="J1437" s="17">
        <v>112</v>
      </c>
      <c r="K1437" s="15" t="s">
        <v>943</v>
      </c>
      <c r="L1437" s="27">
        <v>24</v>
      </c>
      <c r="M1437" s="28">
        <v>17</v>
      </c>
      <c r="N1437" s="28">
        <v>144</v>
      </c>
      <c r="O1437" s="29" t="s">
        <v>128</v>
      </c>
      <c r="P1437" s="16">
        <v>92</v>
      </c>
      <c r="Q1437" s="16">
        <v>99</v>
      </c>
      <c r="R1437" s="15" t="s">
        <v>177</v>
      </c>
      <c r="S1437" s="16">
        <v>68</v>
      </c>
      <c r="T1437" s="15" t="s">
        <v>192</v>
      </c>
      <c r="U1437">
        <f t="shared" si="22"/>
        <v>4.1887999999999996</v>
      </c>
    </row>
    <row r="1438" spans="1:21" x14ac:dyDescent="0.3">
      <c r="A1438" s="14">
        <v>43081</v>
      </c>
      <c r="B1438" s="15" t="s">
        <v>45</v>
      </c>
      <c r="C1438" s="15" t="s">
        <v>46</v>
      </c>
      <c r="D1438" s="15" t="s">
        <v>47</v>
      </c>
      <c r="E1438" s="16">
        <v>170</v>
      </c>
      <c r="F1438" s="17">
        <v>73</v>
      </c>
      <c r="G1438" s="17">
        <v>6</v>
      </c>
      <c r="H1438" s="17">
        <v>44</v>
      </c>
      <c r="I1438" s="15" t="s">
        <v>51</v>
      </c>
      <c r="J1438" s="17">
        <v>102</v>
      </c>
      <c r="K1438" s="15" t="s">
        <v>645</v>
      </c>
      <c r="L1438" s="27">
        <v>13</v>
      </c>
      <c r="M1438" s="28">
        <v>6</v>
      </c>
      <c r="N1438" s="28">
        <v>50</v>
      </c>
      <c r="O1438" s="29" t="s">
        <v>142</v>
      </c>
      <c r="P1438" s="16">
        <v>90</v>
      </c>
      <c r="Q1438" s="16">
        <v>98</v>
      </c>
      <c r="R1438" s="15" t="s">
        <v>51</v>
      </c>
      <c r="S1438" s="16">
        <v>71</v>
      </c>
      <c r="T1438" s="15" t="s">
        <v>52</v>
      </c>
      <c r="U1438">
        <f t="shared" si="22"/>
        <v>2.2689333333333335</v>
      </c>
    </row>
    <row r="1439" spans="1:21" x14ac:dyDescent="0.3">
      <c r="A1439" s="14">
        <v>43082</v>
      </c>
      <c r="B1439" s="15" t="s">
        <v>45</v>
      </c>
      <c r="C1439" s="15" t="s">
        <v>46</v>
      </c>
      <c r="D1439" s="15" t="s">
        <v>47</v>
      </c>
      <c r="E1439" s="16">
        <v>170</v>
      </c>
      <c r="F1439" s="17">
        <v>118</v>
      </c>
      <c r="G1439" s="17">
        <v>98</v>
      </c>
      <c r="H1439" s="17">
        <v>47</v>
      </c>
      <c r="I1439" s="15" t="s">
        <v>490</v>
      </c>
      <c r="J1439" s="17">
        <v>190</v>
      </c>
      <c r="K1439" s="15" t="s">
        <v>944</v>
      </c>
      <c r="L1439" s="27">
        <v>28</v>
      </c>
      <c r="M1439" s="28">
        <v>8</v>
      </c>
      <c r="N1439" s="28">
        <v>106</v>
      </c>
      <c r="O1439" s="29" t="s">
        <v>388</v>
      </c>
      <c r="P1439" s="16">
        <v>75</v>
      </c>
      <c r="Q1439" s="16">
        <v>100</v>
      </c>
      <c r="R1439" s="15" t="s">
        <v>51</v>
      </c>
      <c r="S1439" s="16">
        <v>57</v>
      </c>
      <c r="T1439" s="15" t="s">
        <v>55</v>
      </c>
      <c r="U1439">
        <f t="shared" si="22"/>
        <v>4.8869333333333334</v>
      </c>
    </row>
    <row r="1440" spans="1:21" x14ac:dyDescent="0.3">
      <c r="A1440" s="14">
        <v>43083</v>
      </c>
      <c r="B1440" s="15" t="s">
        <v>45</v>
      </c>
      <c r="C1440" s="15" t="s">
        <v>46</v>
      </c>
      <c r="D1440" s="15" t="s">
        <v>47</v>
      </c>
      <c r="E1440" s="16">
        <v>170</v>
      </c>
      <c r="F1440" s="17">
        <v>128</v>
      </c>
      <c r="G1440" s="17">
        <v>70</v>
      </c>
      <c r="H1440" s="17">
        <v>102</v>
      </c>
      <c r="I1440" s="15" t="s">
        <v>51</v>
      </c>
      <c r="J1440" s="17">
        <v>155</v>
      </c>
      <c r="K1440" s="15" t="s">
        <v>243</v>
      </c>
      <c r="L1440" s="27">
        <v>28</v>
      </c>
      <c r="M1440" s="28">
        <v>8</v>
      </c>
      <c r="N1440" s="28">
        <v>100</v>
      </c>
      <c r="O1440" s="29" t="s">
        <v>249</v>
      </c>
      <c r="P1440" s="16">
        <v>87</v>
      </c>
      <c r="Q1440" s="16">
        <v>100</v>
      </c>
      <c r="R1440" s="15" t="s">
        <v>51</v>
      </c>
      <c r="S1440" s="16">
        <v>47</v>
      </c>
      <c r="T1440" s="15" t="s">
        <v>225</v>
      </c>
      <c r="U1440">
        <f t="shared" si="22"/>
        <v>4.8869333333333334</v>
      </c>
    </row>
    <row r="1441" spans="1:21" x14ac:dyDescent="0.3">
      <c r="A1441" s="14">
        <v>43084</v>
      </c>
      <c r="B1441" s="15" t="s">
        <v>45</v>
      </c>
      <c r="C1441" s="15" t="s">
        <v>46</v>
      </c>
      <c r="D1441" s="15" t="s">
        <v>47</v>
      </c>
      <c r="E1441" s="16">
        <v>170</v>
      </c>
      <c r="F1441" s="17">
        <v>96</v>
      </c>
      <c r="G1441" s="17">
        <v>182</v>
      </c>
      <c r="H1441" s="17">
        <v>61</v>
      </c>
      <c r="I1441" s="15" t="s">
        <v>309</v>
      </c>
      <c r="J1441" s="17">
        <v>132</v>
      </c>
      <c r="K1441" s="15" t="s">
        <v>673</v>
      </c>
      <c r="L1441" s="27">
        <v>27</v>
      </c>
      <c r="M1441" s="28">
        <v>11</v>
      </c>
      <c r="N1441" s="28">
        <v>147</v>
      </c>
      <c r="O1441" s="29" t="s">
        <v>59</v>
      </c>
      <c r="P1441" s="16">
        <v>83</v>
      </c>
      <c r="Q1441" s="16">
        <v>99</v>
      </c>
      <c r="R1441" s="15" t="s">
        <v>51</v>
      </c>
      <c r="S1441" s="16">
        <v>40</v>
      </c>
      <c r="T1441" s="15" t="s">
        <v>85</v>
      </c>
      <c r="U1441">
        <f t="shared" si="22"/>
        <v>4.7123999999999997</v>
      </c>
    </row>
    <row r="1442" spans="1:21" x14ac:dyDescent="0.3">
      <c r="A1442" s="14">
        <v>43085</v>
      </c>
      <c r="B1442" s="15" t="s">
        <v>45</v>
      </c>
      <c r="C1442" s="15" t="s">
        <v>46</v>
      </c>
      <c r="D1442" s="15" t="s">
        <v>47</v>
      </c>
      <c r="E1442" s="16">
        <v>170</v>
      </c>
      <c r="F1442" s="17">
        <v>69</v>
      </c>
      <c r="G1442" s="17">
        <v>50</v>
      </c>
      <c r="H1442" s="17">
        <v>42</v>
      </c>
      <c r="I1442" s="15" t="s">
        <v>559</v>
      </c>
      <c r="J1442" s="17">
        <v>96</v>
      </c>
      <c r="K1442" s="15" t="s">
        <v>472</v>
      </c>
      <c r="L1442" s="27">
        <v>36</v>
      </c>
      <c r="M1442" s="28">
        <v>6</v>
      </c>
      <c r="N1442" s="28">
        <v>69</v>
      </c>
      <c r="O1442" s="29" t="s">
        <v>89</v>
      </c>
      <c r="P1442" s="16">
        <v>92</v>
      </c>
      <c r="Q1442" s="16">
        <v>100</v>
      </c>
      <c r="R1442" s="15" t="s">
        <v>51</v>
      </c>
      <c r="S1442" s="16">
        <v>79</v>
      </c>
      <c r="T1442" s="15" t="s">
        <v>113</v>
      </c>
      <c r="U1442">
        <f t="shared" si="22"/>
        <v>6.2831999999999999</v>
      </c>
    </row>
    <row r="1443" spans="1:21" x14ac:dyDescent="0.3">
      <c r="A1443" s="14">
        <v>43086</v>
      </c>
      <c r="B1443" s="15" t="s">
        <v>45</v>
      </c>
      <c r="C1443" s="15" t="s">
        <v>46</v>
      </c>
      <c r="D1443" s="15" t="s">
        <v>47</v>
      </c>
      <c r="E1443" s="16">
        <v>170</v>
      </c>
      <c r="F1443" s="17">
        <v>73</v>
      </c>
      <c r="G1443" s="17">
        <v>0</v>
      </c>
      <c r="H1443" s="17">
        <v>26</v>
      </c>
      <c r="I1443" s="15" t="s">
        <v>310</v>
      </c>
      <c r="J1443" s="17">
        <v>120</v>
      </c>
      <c r="K1443" s="15" t="s">
        <v>212</v>
      </c>
      <c r="L1443" s="27">
        <v>22</v>
      </c>
      <c r="M1443" s="28">
        <v>3</v>
      </c>
      <c r="N1443" s="28">
        <v>25</v>
      </c>
      <c r="O1443" s="29" t="s">
        <v>61</v>
      </c>
      <c r="P1443" s="16">
        <v>89</v>
      </c>
      <c r="Q1443" s="16">
        <v>100</v>
      </c>
      <c r="R1443" s="15" t="s">
        <v>51</v>
      </c>
      <c r="S1443" s="16">
        <v>64</v>
      </c>
      <c r="T1443" s="15" t="s">
        <v>50</v>
      </c>
      <c r="U1443">
        <f t="shared" si="22"/>
        <v>3.8397333333333332</v>
      </c>
    </row>
    <row r="1444" spans="1:21" x14ac:dyDescent="0.3">
      <c r="A1444" s="14">
        <v>43087</v>
      </c>
      <c r="B1444" s="15" t="s">
        <v>45</v>
      </c>
      <c r="C1444" s="15" t="s">
        <v>46</v>
      </c>
      <c r="D1444" s="15" t="s">
        <v>47</v>
      </c>
      <c r="E1444" s="16">
        <v>170</v>
      </c>
      <c r="F1444" s="17">
        <v>51</v>
      </c>
      <c r="G1444" s="17">
        <v>156</v>
      </c>
      <c r="H1444" s="17">
        <v>8</v>
      </c>
      <c r="I1444" s="15" t="s">
        <v>729</v>
      </c>
      <c r="J1444" s="17">
        <v>94</v>
      </c>
      <c r="K1444" s="15" t="s">
        <v>412</v>
      </c>
      <c r="L1444" s="29" t="s">
        <v>102</v>
      </c>
      <c r="M1444" s="28">
        <v>3</v>
      </c>
      <c r="N1444" s="28">
        <v>56</v>
      </c>
      <c r="O1444" s="29" t="s">
        <v>98</v>
      </c>
      <c r="P1444" s="16">
        <v>94</v>
      </c>
      <c r="Q1444" s="16">
        <v>100</v>
      </c>
      <c r="R1444" s="15" t="s">
        <v>51</v>
      </c>
      <c r="S1444" s="16">
        <v>81</v>
      </c>
      <c r="T1444" s="15" t="s">
        <v>52</v>
      </c>
      <c r="U1444">
        <f t="shared" si="22"/>
        <v>0.8726666666666667</v>
      </c>
    </row>
    <row r="1445" spans="1:21" x14ac:dyDescent="0.3">
      <c r="A1445" s="14">
        <v>43088</v>
      </c>
      <c r="B1445" s="15" t="s">
        <v>45</v>
      </c>
      <c r="C1445" s="15" t="s">
        <v>46</v>
      </c>
      <c r="D1445" s="15" t="s">
        <v>47</v>
      </c>
      <c r="E1445" s="16">
        <v>170</v>
      </c>
      <c r="F1445" s="17">
        <v>98</v>
      </c>
      <c r="G1445" s="17">
        <v>2</v>
      </c>
      <c r="H1445" s="17">
        <v>60</v>
      </c>
      <c r="I1445" s="15" t="s">
        <v>470</v>
      </c>
      <c r="J1445" s="17">
        <v>136</v>
      </c>
      <c r="K1445" s="15" t="s">
        <v>707</v>
      </c>
      <c r="L1445" s="27">
        <v>33</v>
      </c>
      <c r="M1445" s="28">
        <v>3</v>
      </c>
      <c r="N1445" s="28">
        <v>42</v>
      </c>
      <c r="O1445" s="29" t="s">
        <v>50</v>
      </c>
      <c r="P1445" s="16">
        <v>98</v>
      </c>
      <c r="Q1445" s="16">
        <v>100</v>
      </c>
      <c r="R1445" s="15" t="s">
        <v>51</v>
      </c>
      <c r="S1445" s="16">
        <v>77</v>
      </c>
      <c r="T1445" s="15" t="s">
        <v>52</v>
      </c>
      <c r="U1445">
        <f t="shared" si="22"/>
        <v>5.7596000000000007</v>
      </c>
    </row>
    <row r="1446" spans="1:21" x14ac:dyDescent="0.3">
      <c r="A1446" s="14">
        <v>43089</v>
      </c>
      <c r="B1446" s="15" t="s">
        <v>45</v>
      </c>
      <c r="C1446" s="15" t="s">
        <v>46</v>
      </c>
      <c r="D1446" s="15" t="s">
        <v>47</v>
      </c>
      <c r="E1446" s="16">
        <v>170</v>
      </c>
      <c r="F1446" s="17">
        <v>70</v>
      </c>
      <c r="G1446" s="17">
        <v>0</v>
      </c>
      <c r="H1446" s="17">
        <v>21</v>
      </c>
      <c r="I1446" s="15" t="s">
        <v>310</v>
      </c>
      <c r="J1446" s="17">
        <v>119</v>
      </c>
      <c r="K1446" s="15" t="s">
        <v>658</v>
      </c>
      <c r="L1446" s="27">
        <v>10</v>
      </c>
      <c r="M1446" s="28">
        <v>3</v>
      </c>
      <c r="N1446" s="28">
        <v>47</v>
      </c>
      <c r="O1446" s="29" t="s">
        <v>166</v>
      </c>
      <c r="P1446" s="16">
        <v>86</v>
      </c>
      <c r="Q1446" s="16">
        <v>100</v>
      </c>
      <c r="R1446" s="15" t="s">
        <v>51</v>
      </c>
      <c r="S1446" s="16">
        <v>66</v>
      </c>
      <c r="T1446" s="15" t="s">
        <v>50</v>
      </c>
      <c r="U1446">
        <f t="shared" si="22"/>
        <v>1.7453333333333334</v>
      </c>
    </row>
    <row r="1447" spans="1:21" x14ac:dyDescent="0.3">
      <c r="A1447" s="14">
        <v>43090</v>
      </c>
      <c r="B1447" s="15" t="s">
        <v>45</v>
      </c>
      <c r="C1447" s="15" t="s">
        <v>46</v>
      </c>
      <c r="D1447" s="15" t="s">
        <v>47</v>
      </c>
      <c r="E1447" s="16">
        <v>170</v>
      </c>
      <c r="F1447" s="17">
        <v>68</v>
      </c>
      <c r="G1447" s="17">
        <v>0</v>
      </c>
      <c r="H1447" s="17">
        <v>3</v>
      </c>
      <c r="I1447" s="15" t="s">
        <v>520</v>
      </c>
      <c r="J1447" s="17">
        <v>132</v>
      </c>
      <c r="K1447" s="15" t="s">
        <v>389</v>
      </c>
      <c r="L1447" s="27">
        <v>23</v>
      </c>
      <c r="M1447" s="28">
        <v>3</v>
      </c>
      <c r="N1447" s="28">
        <v>25</v>
      </c>
      <c r="O1447" s="29" t="s">
        <v>91</v>
      </c>
      <c r="P1447" s="16">
        <v>87</v>
      </c>
      <c r="Q1447" s="16">
        <v>100</v>
      </c>
      <c r="R1447" s="15" t="s">
        <v>51</v>
      </c>
      <c r="S1447" s="16">
        <v>62</v>
      </c>
      <c r="T1447" s="15" t="s">
        <v>158</v>
      </c>
      <c r="U1447">
        <f t="shared" si="22"/>
        <v>4.0142666666666669</v>
      </c>
    </row>
    <row r="1448" spans="1:21" x14ac:dyDescent="0.3">
      <c r="A1448" s="14">
        <v>43091</v>
      </c>
      <c r="B1448" s="15" t="s">
        <v>45</v>
      </c>
      <c r="C1448" s="15" t="s">
        <v>46</v>
      </c>
      <c r="D1448" s="15" t="s">
        <v>47</v>
      </c>
      <c r="E1448" s="16">
        <v>170</v>
      </c>
      <c r="F1448" s="17">
        <v>74</v>
      </c>
      <c r="G1448" s="17">
        <v>0</v>
      </c>
      <c r="H1448" s="17">
        <v>11</v>
      </c>
      <c r="I1448" s="15" t="s">
        <v>111</v>
      </c>
      <c r="J1448" s="17">
        <v>136</v>
      </c>
      <c r="K1448" s="15" t="s">
        <v>916</v>
      </c>
      <c r="L1448" s="29" t="s">
        <v>116</v>
      </c>
      <c r="M1448" s="28">
        <v>8</v>
      </c>
      <c r="N1448" s="28">
        <v>47</v>
      </c>
      <c r="O1448" s="29" t="s">
        <v>91</v>
      </c>
      <c r="P1448" s="16">
        <v>90</v>
      </c>
      <c r="Q1448" s="16">
        <v>100</v>
      </c>
      <c r="R1448" s="15" t="s">
        <v>51</v>
      </c>
      <c r="S1448" s="16">
        <v>67</v>
      </c>
      <c r="T1448" s="15" t="s">
        <v>71</v>
      </c>
      <c r="U1448">
        <f t="shared" si="22"/>
        <v>0.69813333333333338</v>
      </c>
    </row>
    <row r="1449" spans="1:21" x14ac:dyDescent="0.3">
      <c r="A1449" s="14">
        <v>43092</v>
      </c>
      <c r="B1449" s="15" t="s">
        <v>45</v>
      </c>
      <c r="C1449" s="15" t="s">
        <v>46</v>
      </c>
      <c r="D1449" s="15" t="s">
        <v>47</v>
      </c>
      <c r="E1449" s="16">
        <v>170</v>
      </c>
      <c r="F1449" s="17">
        <v>83</v>
      </c>
      <c r="G1449" s="17">
        <v>0</v>
      </c>
      <c r="H1449" s="17">
        <v>31</v>
      </c>
      <c r="I1449" s="15" t="s">
        <v>171</v>
      </c>
      <c r="J1449" s="17">
        <v>135</v>
      </c>
      <c r="K1449" s="15" t="s">
        <v>936</v>
      </c>
      <c r="L1449" s="27">
        <v>22</v>
      </c>
      <c r="M1449" s="28">
        <v>3</v>
      </c>
      <c r="N1449" s="28">
        <v>31</v>
      </c>
      <c r="O1449" s="29" t="s">
        <v>89</v>
      </c>
      <c r="P1449" s="16">
        <v>89</v>
      </c>
      <c r="Q1449" s="16">
        <v>100</v>
      </c>
      <c r="R1449" s="15" t="s">
        <v>51</v>
      </c>
      <c r="S1449" s="16">
        <v>69</v>
      </c>
      <c r="T1449" s="15" t="s">
        <v>50</v>
      </c>
      <c r="U1449">
        <f t="shared" si="22"/>
        <v>3.8397333333333332</v>
      </c>
    </row>
    <row r="1450" spans="1:21" x14ac:dyDescent="0.3">
      <c r="A1450" s="14">
        <v>43093</v>
      </c>
      <c r="B1450" s="15" t="s">
        <v>45</v>
      </c>
      <c r="C1450" s="15" t="s">
        <v>46</v>
      </c>
      <c r="D1450" s="15" t="s">
        <v>47</v>
      </c>
      <c r="E1450" s="16">
        <v>170</v>
      </c>
      <c r="F1450" s="17">
        <v>84</v>
      </c>
      <c r="G1450" s="17">
        <v>0</v>
      </c>
      <c r="H1450" s="17">
        <v>23</v>
      </c>
      <c r="I1450" s="15" t="s">
        <v>849</v>
      </c>
      <c r="J1450" s="17">
        <v>144</v>
      </c>
      <c r="K1450" s="15" t="s">
        <v>52</v>
      </c>
      <c r="L1450" s="29" t="s">
        <v>116</v>
      </c>
      <c r="M1450" s="28">
        <v>6</v>
      </c>
      <c r="N1450" s="28">
        <v>33</v>
      </c>
      <c r="O1450" s="29" t="s">
        <v>257</v>
      </c>
      <c r="P1450" s="16">
        <v>87</v>
      </c>
      <c r="Q1450" s="16">
        <v>100</v>
      </c>
      <c r="R1450" s="15" t="s">
        <v>51</v>
      </c>
      <c r="S1450" s="16">
        <v>64</v>
      </c>
      <c r="T1450" s="15" t="s">
        <v>158</v>
      </c>
      <c r="U1450">
        <f t="shared" si="22"/>
        <v>0.69813333333333338</v>
      </c>
    </row>
    <row r="1451" spans="1:21" x14ac:dyDescent="0.3">
      <c r="A1451" s="14">
        <v>43094</v>
      </c>
      <c r="B1451" s="15" t="s">
        <v>45</v>
      </c>
      <c r="C1451" s="15" t="s">
        <v>46</v>
      </c>
      <c r="D1451" s="15" t="s">
        <v>47</v>
      </c>
      <c r="E1451" s="16">
        <v>170</v>
      </c>
      <c r="F1451" s="17">
        <v>83</v>
      </c>
      <c r="G1451" s="17">
        <v>32</v>
      </c>
      <c r="H1451" s="17">
        <v>8</v>
      </c>
      <c r="I1451" s="15" t="s">
        <v>838</v>
      </c>
      <c r="J1451" s="17">
        <v>158</v>
      </c>
      <c r="K1451" s="15" t="s">
        <v>924</v>
      </c>
      <c r="L1451" s="27">
        <v>24</v>
      </c>
      <c r="M1451" s="28">
        <v>19</v>
      </c>
      <c r="N1451" s="28">
        <v>139</v>
      </c>
      <c r="O1451" s="29" t="s">
        <v>91</v>
      </c>
      <c r="P1451" s="16">
        <v>70</v>
      </c>
      <c r="Q1451" s="16">
        <v>100</v>
      </c>
      <c r="R1451" s="15" t="s">
        <v>51</v>
      </c>
      <c r="S1451" s="16">
        <v>46</v>
      </c>
      <c r="T1451" s="15" t="s">
        <v>89</v>
      </c>
      <c r="U1451">
        <f t="shared" si="22"/>
        <v>4.1887999999999996</v>
      </c>
    </row>
    <row r="1452" spans="1:21" x14ac:dyDescent="0.3">
      <c r="A1452" s="14">
        <v>43095</v>
      </c>
      <c r="B1452" s="15" t="s">
        <v>45</v>
      </c>
      <c r="C1452" s="15" t="s">
        <v>46</v>
      </c>
      <c r="D1452" s="15" t="s">
        <v>47</v>
      </c>
      <c r="E1452" s="16">
        <v>170</v>
      </c>
      <c r="F1452" s="17">
        <v>96</v>
      </c>
      <c r="G1452" s="17">
        <v>138</v>
      </c>
      <c r="H1452" s="17">
        <v>26</v>
      </c>
      <c r="I1452" s="15" t="s">
        <v>662</v>
      </c>
      <c r="J1452" s="17">
        <v>165</v>
      </c>
      <c r="K1452" s="15" t="s">
        <v>945</v>
      </c>
      <c r="L1452" s="27">
        <v>29</v>
      </c>
      <c r="M1452" s="28">
        <v>19</v>
      </c>
      <c r="N1452" s="28">
        <v>178</v>
      </c>
      <c r="O1452" s="29" t="s">
        <v>177</v>
      </c>
      <c r="P1452" s="16">
        <v>65</v>
      </c>
      <c r="Q1452" s="16">
        <v>100</v>
      </c>
      <c r="R1452" s="15" t="s">
        <v>51</v>
      </c>
      <c r="S1452" s="16">
        <v>43</v>
      </c>
      <c r="T1452" s="15" t="s">
        <v>638</v>
      </c>
      <c r="U1452">
        <f t="shared" si="22"/>
        <v>5.0614666666666661</v>
      </c>
    </row>
    <row r="1453" spans="1:21" x14ac:dyDescent="0.3">
      <c r="A1453" s="14">
        <v>43096</v>
      </c>
      <c r="B1453" s="15" t="s">
        <v>45</v>
      </c>
      <c r="C1453" s="15" t="s">
        <v>46</v>
      </c>
      <c r="D1453" s="15" t="s">
        <v>47</v>
      </c>
      <c r="E1453" s="16">
        <v>170</v>
      </c>
      <c r="F1453" s="17">
        <v>91</v>
      </c>
      <c r="G1453" s="17">
        <v>102</v>
      </c>
      <c r="H1453" s="17">
        <v>65</v>
      </c>
      <c r="I1453" s="15" t="s">
        <v>946</v>
      </c>
      <c r="J1453" s="17">
        <v>117</v>
      </c>
      <c r="K1453" s="15" t="s">
        <v>947</v>
      </c>
      <c r="L1453" s="27">
        <v>23</v>
      </c>
      <c r="M1453" s="28">
        <v>6</v>
      </c>
      <c r="N1453" s="28">
        <v>181</v>
      </c>
      <c r="O1453" s="29" t="s">
        <v>494</v>
      </c>
      <c r="P1453" s="16">
        <v>84</v>
      </c>
      <c r="Q1453" s="16">
        <v>95</v>
      </c>
      <c r="R1453" s="15" t="s">
        <v>51</v>
      </c>
      <c r="S1453" s="16">
        <v>54</v>
      </c>
      <c r="T1453" s="15" t="s">
        <v>521</v>
      </c>
      <c r="U1453">
        <f t="shared" si="22"/>
        <v>4.0142666666666669</v>
      </c>
    </row>
    <row r="1454" spans="1:21" x14ac:dyDescent="0.3">
      <c r="A1454" s="14">
        <v>43097</v>
      </c>
      <c r="B1454" s="15" t="s">
        <v>45</v>
      </c>
      <c r="C1454" s="15" t="s">
        <v>46</v>
      </c>
      <c r="D1454" s="15" t="s">
        <v>47</v>
      </c>
      <c r="E1454" s="16">
        <v>170</v>
      </c>
      <c r="F1454" s="17">
        <v>103</v>
      </c>
      <c r="G1454" s="17">
        <v>56</v>
      </c>
      <c r="H1454" s="17">
        <v>66</v>
      </c>
      <c r="I1454" s="15" t="s">
        <v>948</v>
      </c>
      <c r="J1454" s="17">
        <v>140</v>
      </c>
      <c r="K1454" s="15" t="s">
        <v>371</v>
      </c>
      <c r="L1454" s="27">
        <v>33</v>
      </c>
      <c r="M1454" s="28">
        <v>11</v>
      </c>
      <c r="N1454" s="28">
        <v>64</v>
      </c>
      <c r="O1454" s="29" t="s">
        <v>117</v>
      </c>
      <c r="P1454" s="16">
        <v>86</v>
      </c>
      <c r="Q1454" s="16">
        <v>100</v>
      </c>
      <c r="R1454" s="15" t="s">
        <v>60</v>
      </c>
      <c r="S1454" s="16">
        <v>69</v>
      </c>
      <c r="T1454" s="15" t="s">
        <v>91</v>
      </c>
      <c r="U1454">
        <f t="shared" si="22"/>
        <v>5.7596000000000007</v>
      </c>
    </row>
    <row r="1455" spans="1:21" x14ac:dyDescent="0.3">
      <c r="A1455" s="14">
        <v>43098</v>
      </c>
      <c r="B1455" s="15" t="s">
        <v>45</v>
      </c>
      <c r="C1455" s="15" t="s">
        <v>46</v>
      </c>
      <c r="D1455" s="15" t="s">
        <v>47</v>
      </c>
      <c r="E1455" s="16">
        <v>170</v>
      </c>
      <c r="F1455" s="17">
        <v>142</v>
      </c>
      <c r="G1455" s="17">
        <v>2</v>
      </c>
      <c r="H1455" s="17">
        <v>80</v>
      </c>
      <c r="I1455" s="15" t="s">
        <v>784</v>
      </c>
      <c r="J1455" s="17">
        <v>203</v>
      </c>
      <c r="K1455" s="15" t="s">
        <v>562</v>
      </c>
      <c r="L1455" s="29" t="s">
        <v>401</v>
      </c>
      <c r="M1455" s="28">
        <v>6</v>
      </c>
      <c r="N1455" s="28">
        <v>67</v>
      </c>
      <c r="O1455" s="29" t="s">
        <v>189</v>
      </c>
      <c r="P1455" s="16">
        <v>84</v>
      </c>
      <c r="Q1455" s="16">
        <v>99</v>
      </c>
      <c r="R1455" s="15" t="s">
        <v>51</v>
      </c>
      <c r="S1455" s="16">
        <v>49</v>
      </c>
      <c r="T1455" s="15" t="s">
        <v>158</v>
      </c>
      <c r="U1455">
        <f t="shared" si="22"/>
        <v>1.0471999999999999</v>
      </c>
    </row>
    <row r="1456" spans="1:21" x14ac:dyDescent="0.3">
      <c r="A1456" s="14">
        <v>43099</v>
      </c>
      <c r="B1456" s="15" t="s">
        <v>45</v>
      </c>
      <c r="C1456" s="15" t="s">
        <v>46</v>
      </c>
      <c r="D1456" s="15" t="s">
        <v>47</v>
      </c>
      <c r="E1456" s="16">
        <v>170</v>
      </c>
      <c r="F1456" s="17">
        <v>117</v>
      </c>
      <c r="G1456" s="17">
        <v>0</v>
      </c>
      <c r="H1456" s="17">
        <v>50</v>
      </c>
      <c r="I1456" s="15" t="s">
        <v>475</v>
      </c>
      <c r="J1456" s="17">
        <v>184</v>
      </c>
      <c r="K1456" s="15" t="s">
        <v>278</v>
      </c>
      <c r="L1456" s="27" t="s">
        <v>1194</v>
      </c>
      <c r="M1456" s="28">
        <v>6</v>
      </c>
      <c r="N1456" s="28">
        <v>25</v>
      </c>
      <c r="O1456" s="29" t="s">
        <v>51</v>
      </c>
      <c r="P1456" s="16">
        <v>85</v>
      </c>
      <c r="Q1456" s="16">
        <v>100</v>
      </c>
      <c r="R1456" s="15" t="s">
        <v>51</v>
      </c>
      <c r="S1456" s="16">
        <v>55</v>
      </c>
      <c r="T1456" s="15" t="s">
        <v>52</v>
      </c>
      <c r="U1456" t="e">
        <f t="shared" si="22"/>
        <v>#VALUE!</v>
      </c>
    </row>
    <row r="1457" spans="1:21" x14ac:dyDescent="0.3">
      <c r="A1457" s="14">
        <v>43100</v>
      </c>
      <c r="B1457" s="15" t="s">
        <v>45</v>
      </c>
      <c r="C1457" s="15" t="s">
        <v>46</v>
      </c>
      <c r="D1457" s="15" t="s">
        <v>47</v>
      </c>
      <c r="E1457" s="16">
        <v>170</v>
      </c>
      <c r="F1457" s="17">
        <v>112</v>
      </c>
      <c r="G1457" s="17">
        <v>60</v>
      </c>
      <c r="H1457" s="17">
        <v>55</v>
      </c>
      <c r="I1457" s="15" t="s">
        <v>949</v>
      </c>
      <c r="J1457" s="17">
        <v>170</v>
      </c>
      <c r="K1457" s="15" t="s">
        <v>647</v>
      </c>
      <c r="L1457" s="27">
        <v>21</v>
      </c>
      <c r="M1457" s="28">
        <v>22</v>
      </c>
      <c r="N1457" s="28">
        <v>133</v>
      </c>
      <c r="O1457" s="29" t="s">
        <v>345</v>
      </c>
      <c r="P1457" s="16">
        <v>56</v>
      </c>
      <c r="Q1457" s="16">
        <v>100</v>
      </c>
      <c r="R1457" s="15" t="s">
        <v>51</v>
      </c>
      <c r="S1457" s="16">
        <v>44</v>
      </c>
      <c r="T1457" s="15" t="s">
        <v>146</v>
      </c>
      <c r="U1457">
        <f t="shared" si="22"/>
        <v>3.6652</v>
      </c>
    </row>
    <row r="1458" spans="1:21" x14ac:dyDescent="0.3">
      <c r="A1458" s="14">
        <v>43101</v>
      </c>
      <c r="B1458" s="15" t="s">
        <v>45</v>
      </c>
      <c r="C1458" s="15" t="s">
        <v>46</v>
      </c>
      <c r="D1458" s="15" t="s">
        <v>47</v>
      </c>
      <c r="E1458" s="16">
        <v>170</v>
      </c>
      <c r="F1458" s="17">
        <v>114</v>
      </c>
      <c r="G1458" s="17">
        <v>4</v>
      </c>
      <c r="H1458" s="17">
        <v>33</v>
      </c>
      <c r="I1458" s="15" t="s">
        <v>576</v>
      </c>
      <c r="J1458" s="17">
        <v>196</v>
      </c>
      <c r="K1458" s="15" t="s">
        <v>493</v>
      </c>
      <c r="L1458" s="27">
        <v>29</v>
      </c>
      <c r="M1458" s="28">
        <v>36</v>
      </c>
      <c r="N1458" s="28">
        <v>194</v>
      </c>
      <c r="O1458" s="29" t="s">
        <v>121</v>
      </c>
      <c r="P1458" s="16">
        <v>67</v>
      </c>
      <c r="Q1458" s="16">
        <v>99</v>
      </c>
      <c r="R1458" s="15" t="s">
        <v>100</v>
      </c>
      <c r="S1458" s="16">
        <v>39</v>
      </c>
      <c r="T1458" s="15" t="s">
        <v>89</v>
      </c>
      <c r="U1458">
        <f t="shared" si="22"/>
        <v>5.0614666666666661</v>
      </c>
    </row>
    <row r="1459" spans="1:21" x14ac:dyDescent="0.3">
      <c r="A1459" s="14">
        <v>43102</v>
      </c>
      <c r="B1459" s="15" t="s">
        <v>45</v>
      </c>
      <c r="C1459" s="15" t="s">
        <v>46</v>
      </c>
      <c r="D1459" s="15" t="s">
        <v>47</v>
      </c>
      <c r="E1459" s="16">
        <v>170</v>
      </c>
      <c r="F1459" s="17">
        <v>160</v>
      </c>
      <c r="G1459" s="17">
        <v>0</v>
      </c>
      <c r="H1459" s="17">
        <v>91</v>
      </c>
      <c r="I1459" s="15" t="s">
        <v>950</v>
      </c>
      <c r="J1459" s="17">
        <v>230</v>
      </c>
      <c r="K1459" s="15" t="s">
        <v>443</v>
      </c>
      <c r="L1459" s="29" t="s">
        <v>401</v>
      </c>
      <c r="M1459" s="28">
        <v>14</v>
      </c>
      <c r="N1459" s="28">
        <v>100</v>
      </c>
      <c r="O1459" s="29" t="s">
        <v>439</v>
      </c>
      <c r="P1459" s="16">
        <v>71</v>
      </c>
      <c r="Q1459" s="16">
        <v>99</v>
      </c>
      <c r="R1459" s="15" t="s">
        <v>51</v>
      </c>
      <c r="S1459" s="16">
        <v>46</v>
      </c>
      <c r="T1459" s="15" t="s">
        <v>64</v>
      </c>
      <c r="U1459">
        <f t="shared" si="22"/>
        <v>1.0471999999999999</v>
      </c>
    </row>
    <row r="1460" spans="1:21" x14ac:dyDescent="0.3">
      <c r="A1460" s="14">
        <v>43103</v>
      </c>
      <c r="B1460" s="15" t="s">
        <v>45</v>
      </c>
      <c r="C1460" s="15" t="s">
        <v>46</v>
      </c>
      <c r="D1460" s="15" t="s">
        <v>47</v>
      </c>
      <c r="E1460" s="16">
        <v>170</v>
      </c>
      <c r="F1460" s="17">
        <v>168</v>
      </c>
      <c r="G1460" s="17">
        <v>0</v>
      </c>
      <c r="H1460" s="17">
        <v>111</v>
      </c>
      <c r="I1460" s="15" t="s">
        <v>62</v>
      </c>
      <c r="J1460" s="17">
        <v>224</v>
      </c>
      <c r="K1460" s="15" t="s">
        <v>412</v>
      </c>
      <c r="L1460" s="27">
        <v>30</v>
      </c>
      <c r="M1460" s="28">
        <v>14</v>
      </c>
      <c r="N1460" s="28">
        <v>131</v>
      </c>
      <c r="O1460" s="29" t="s">
        <v>434</v>
      </c>
      <c r="P1460" s="16">
        <v>68</v>
      </c>
      <c r="Q1460" s="16">
        <v>93</v>
      </c>
      <c r="R1460" s="15" t="s">
        <v>108</v>
      </c>
      <c r="S1460" s="16">
        <v>49</v>
      </c>
      <c r="T1460" s="15" t="s">
        <v>94</v>
      </c>
      <c r="U1460">
        <f t="shared" si="22"/>
        <v>5.2360000000000007</v>
      </c>
    </row>
    <row r="1461" spans="1:21" x14ac:dyDescent="0.3">
      <c r="A1461" s="14">
        <v>43104</v>
      </c>
      <c r="B1461" s="15" t="s">
        <v>45</v>
      </c>
      <c r="C1461" s="15" t="s">
        <v>46</v>
      </c>
      <c r="D1461" s="15" t="s">
        <v>47</v>
      </c>
      <c r="E1461" s="16">
        <v>170</v>
      </c>
      <c r="F1461" s="17">
        <v>126</v>
      </c>
      <c r="G1461" s="17">
        <v>62</v>
      </c>
      <c r="H1461" s="17">
        <v>65</v>
      </c>
      <c r="I1461" s="15" t="s">
        <v>719</v>
      </c>
      <c r="J1461" s="17">
        <v>186</v>
      </c>
      <c r="K1461" s="15" t="s">
        <v>951</v>
      </c>
      <c r="L1461" s="27">
        <v>21</v>
      </c>
      <c r="M1461" s="28">
        <v>8</v>
      </c>
      <c r="N1461" s="28">
        <v>111</v>
      </c>
      <c r="O1461" s="29" t="s">
        <v>249</v>
      </c>
      <c r="P1461" s="16">
        <v>74</v>
      </c>
      <c r="Q1461" s="16">
        <v>100</v>
      </c>
      <c r="R1461" s="15" t="s">
        <v>51</v>
      </c>
      <c r="S1461" s="16">
        <v>46</v>
      </c>
      <c r="T1461" s="15" t="s">
        <v>56</v>
      </c>
      <c r="U1461">
        <f t="shared" si="22"/>
        <v>3.6652</v>
      </c>
    </row>
    <row r="1462" spans="1:21" x14ac:dyDescent="0.3">
      <c r="A1462" s="14">
        <v>43105</v>
      </c>
      <c r="B1462" s="15" t="s">
        <v>45</v>
      </c>
      <c r="C1462" s="15" t="s">
        <v>46</v>
      </c>
      <c r="D1462" s="15" t="s">
        <v>47</v>
      </c>
      <c r="E1462" s="16">
        <v>170</v>
      </c>
      <c r="F1462" s="17">
        <v>116</v>
      </c>
      <c r="G1462" s="17">
        <v>22</v>
      </c>
      <c r="H1462" s="17">
        <v>58</v>
      </c>
      <c r="I1462" s="15" t="s">
        <v>51</v>
      </c>
      <c r="J1462" s="17">
        <v>174</v>
      </c>
      <c r="K1462" s="15" t="s">
        <v>869</v>
      </c>
      <c r="L1462" s="29" t="s">
        <v>263</v>
      </c>
      <c r="M1462" s="28">
        <v>6</v>
      </c>
      <c r="N1462" s="28">
        <v>100</v>
      </c>
      <c r="O1462" s="29" t="s">
        <v>147</v>
      </c>
      <c r="P1462" s="16">
        <v>84</v>
      </c>
      <c r="Q1462" s="16">
        <v>97</v>
      </c>
      <c r="R1462" s="15" t="s">
        <v>188</v>
      </c>
      <c r="S1462" s="16">
        <v>48</v>
      </c>
      <c r="T1462" s="15" t="s">
        <v>51</v>
      </c>
      <c r="U1462">
        <f t="shared" si="22"/>
        <v>0.17453333333333335</v>
      </c>
    </row>
    <row r="1463" spans="1:21" x14ac:dyDescent="0.3">
      <c r="A1463" s="14">
        <v>43106</v>
      </c>
      <c r="B1463" s="15" t="s">
        <v>45</v>
      </c>
      <c r="C1463" s="15" t="s">
        <v>46</v>
      </c>
      <c r="D1463" s="15" t="s">
        <v>47</v>
      </c>
      <c r="E1463" s="16">
        <v>170</v>
      </c>
      <c r="F1463" s="17">
        <v>63</v>
      </c>
      <c r="G1463" s="15"/>
      <c r="H1463" s="17">
        <v>27</v>
      </c>
      <c r="I1463" s="15" t="s">
        <v>952</v>
      </c>
      <c r="J1463" s="17">
        <v>99</v>
      </c>
      <c r="K1463" s="15" t="s">
        <v>431</v>
      </c>
      <c r="L1463" s="29" t="s">
        <v>218</v>
      </c>
      <c r="M1463" s="28">
        <v>14</v>
      </c>
      <c r="N1463" s="28">
        <v>50</v>
      </c>
      <c r="O1463" s="29" t="s">
        <v>186</v>
      </c>
      <c r="P1463" s="16">
        <v>80</v>
      </c>
      <c r="Q1463" s="16">
        <v>100</v>
      </c>
      <c r="R1463" s="15" t="s">
        <v>65</v>
      </c>
      <c r="S1463" s="16">
        <v>53</v>
      </c>
      <c r="T1463" s="15" t="s">
        <v>91</v>
      </c>
      <c r="U1463">
        <f t="shared" si="22"/>
        <v>0.52359999999999995</v>
      </c>
    </row>
    <row r="1464" spans="1:21" x14ac:dyDescent="0.3">
      <c r="A1464" s="14">
        <v>43107</v>
      </c>
      <c r="B1464" s="15" t="s">
        <v>45</v>
      </c>
      <c r="C1464" s="15" t="s">
        <v>46</v>
      </c>
      <c r="D1464" s="15" t="s">
        <v>47</v>
      </c>
      <c r="E1464" s="16">
        <v>170</v>
      </c>
      <c r="F1464" s="17">
        <v>58</v>
      </c>
      <c r="G1464" s="15"/>
      <c r="H1464" s="17">
        <v>48</v>
      </c>
      <c r="I1464" s="15" t="s">
        <v>51</v>
      </c>
      <c r="J1464" s="17">
        <v>68</v>
      </c>
      <c r="K1464" s="15" t="s">
        <v>953</v>
      </c>
      <c r="L1464" s="27">
        <v>23</v>
      </c>
      <c r="M1464" s="28">
        <v>8</v>
      </c>
      <c r="N1464" s="28">
        <v>56</v>
      </c>
      <c r="O1464" s="29" t="s">
        <v>103</v>
      </c>
      <c r="P1464" s="16">
        <v>97</v>
      </c>
      <c r="Q1464" s="16">
        <v>99</v>
      </c>
      <c r="R1464" s="15" t="s">
        <v>51</v>
      </c>
      <c r="S1464" s="16">
        <v>91</v>
      </c>
      <c r="T1464" s="15" t="s">
        <v>162</v>
      </c>
      <c r="U1464">
        <f t="shared" si="22"/>
        <v>4.0142666666666669</v>
      </c>
    </row>
    <row r="1465" spans="1:21" x14ac:dyDescent="0.3">
      <c r="A1465" s="14">
        <v>43108</v>
      </c>
      <c r="B1465" s="15" t="s">
        <v>45</v>
      </c>
      <c r="C1465" s="15" t="s">
        <v>46</v>
      </c>
      <c r="D1465" s="15" t="s">
        <v>47</v>
      </c>
      <c r="E1465" s="16">
        <v>170</v>
      </c>
      <c r="F1465" s="17">
        <v>78</v>
      </c>
      <c r="G1465" s="15"/>
      <c r="H1465" s="17">
        <v>32</v>
      </c>
      <c r="I1465" s="15" t="s">
        <v>572</v>
      </c>
      <c r="J1465" s="17">
        <v>123</v>
      </c>
      <c r="K1465" s="15" t="s">
        <v>454</v>
      </c>
      <c r="L1465" s="27">
        <v>12</v>
      </c>
      <c r="M1465" s="28">
        <v>6</v>
      </c>
      <c r="N1465" s="28">
        <v>36</v>
      </c>
      <c r="O1465" s="29" t="s">
        <v>286</v>
      </c>
      <c r="P1465" s="16">
        <v>88</v>
      </c>
      <c r="Q1465" s="16">
        <v>97</v>
      </c>
      <c r="R1465" s="15" t="s">
        <v>51</v>
      </c>
      <c r="S1465" s="16">
        <v>64</v>
      </c>
      <c r="T1465" s="15" t="s">
        <v>64</v>
      </c>
      <c r="U1465">
        <f t="shared" si="22"/>
        <v>2.0943999999999998</v>
      </c>
    </row>
    <row r="1466" spans="1:21" x14ac:dyDescent="0.3">
      <c r="A1466" s="14">
        <v>43109</v>
      </c>
      <c r="B1466" s="15" t="s">
        <v>45</v>
      </c>
      <c r="C1466" s="15" t="s">
        <v>46</v>
      </c>
      <c r="D1466" s="15" t="s">
        <v>47</v>
      </c>
      <c r="E1466" s="16">
        <v>170</v>
      </c>
      <c r="F1466" s="17">
        <v>87</v>
      </c>
      <c r="G1466" s="17">
        <v>6</v>
      </c>
      <c r="H1466" s="17">
        <v>25</v>
      </c>
      <c r="I1466" s="15" t="s">
        <v>677</v>
      </c>
      <c r="J1466" s="17">
        <v>149</v>
      </c>
      <c r="K1466" s="15" t="s">
        <v>136</v>
      </c>
      <c r="L1466" s="27">
        <v>22</v>
      </c>
      <c r="M1466" s="28">
        <v>22</v>
      </c>
      <c r="N1466" s="28">
        <v>150</v>
      </c>
      <c r="O1466" s="29" t="s">
        <v>264</v>
      </c>
      <c r="P1466" s="16">
        <v>67</v>
      </c>
      <c r="Q1466" s="16">
        <v>100</v>
      </c>
      <c r="R1466" s="15" t="s">
        <v>229</v>
      </c>
      <c r="S1466" s="16">
        <v>46</v>
      </c>
      <c r="T1466" s="15" t="s">
        <v>52</v>
      </c>
      <c r="U1466">
        <f t="shared" si="22"/>
        <v>3.8397333333333332</v>
      </c>
    </row>
    <row r="1467" spans="1:21" x14ac:dyDescent="0.3">
      <c r="A1467" s="14">
        <v>43110</v>
      </c>
      <c r="B1467" s="15" t="s">
        <v>45</v>
      </c>
      <c r="C1467" s="15" t="s">
        <v>46</v>
      </c>
      <c r="D1467" s="15" t="s">
        <v>47</v>
      </c>
      <c r="E1467" s="16">
        <v>170</v>
      </c>
      <c r="F1467" s="17">
        <v>86</v>
      </c>
      <c r="G1467" s="17">
        <v>52</v>
      </c>
      <c r="H1467" s="17">
        <v>29</v>
      </c>
      <c r="I1467" s="15" t="s">
        <v>467</v>
      </c>
      <c r="J1467" s="17">
        <v>143</v>
      </c>
      <c r="K1467" s="15" t="s">
        <v>544</v>
      </c>
      <c r="L1467" s="27">
        <v>26</v>
      </c>
      <c r="M1467" s="28">
        <v>19</v>
      </c>
      <c r="N1467" s="28">
        <v>106</v>
      </c>
      <c r="O1467" s="29" t="s">
        <v>71</v>
      </c>
      <c r="P1467" s="16">
        <v>78</v>
      </c>
      <c r="Q1467" s="16">
        <v>99</v>
      </c>
      <c r="R1467" s="15" t="s">
        <v>51</v>
      </c>
      <c r="S1467" s="16">
        <v>38</v>
      </c>
      <c r="T1467" s="15" t="s">
        <v>71</v>
      </c>
      <c r="U1467">
        <f t="shared" si="22"/>
        <v>4.5378666666666669</v>
      </c>
    </row>
    <row r="1468" spans="1:21" x14ac:dyDescent="0.3">
      <c r="A1468" s="14">
        <v>43111</v>
      </c>
      <c r="B1468" s="15" t="s">
        <v>45</v>
      </c>
      <c r="C1468" s="15" t="s">
        <v>46</v>
      </c>
      <c r="D1468" s="15" t="s">
        <v>47</v>
      </c>
      <c r="E1468" s="16">
        <v>170</v>
      </c>
      <c r="F1468" s="17">
        <v>84</v>
      </c>
      <c r="G1468" s="17">
        <v>12</v>
      </c>
      <c r="H1468" s="17">
        <v>57</v>
      </c>
      <c r="I1468" s="15" t="s">
        <v>272</v>
      </c>
      <c r="J1468" s="17">
        <v>110</v>
      </c>
      <c r="K1468" s="15" t="s">
        <v>299</v>
      </c>
      <c r="L1468" s="27">
        <v>28</v>
      </c>
      <c r="M1468" s="28">
        <v>19</v>
      </c>
      <c r="N1468" s="28">
        <v>125</v>
      </c>
      <c r="O1468" s="29" t="s">
        <v>494</v>
      </c>
      <c r="P1468" s="16">
        <v>72</v>
      </c>
      <c r="Q1468" s="16">
        <v>97</v>
      </c>
      <c r="R1468" s="15" t="s">
        <v>100</v>
      </c>
      <c r="S1468" s="16">
        <v>51</v>
      </c>
      <c r="T1468" s="15" t="s">
        <v>89</v>
      </c>
      <c r="U1468">
        <f t="shared" si="22"/>
        <v>4.8869333333333334</v>
      </c>
    </row>
    <row r="1469" spans="1:21" x14ac:dyDescent="0.3">
      <c r="A1469" s="14">
        <v>43112</v>
      </c>
      <c r="B1469" s="15" t="s">
        <v>45</v>
      </c>
      <c r="C1469" s="15" t="s">
        <v>46</v>
      </c>
      <c r="D1469" s="15" t="s">
        <v>47</v>
      </c>
      <c r="E1469" s="16">
        <v>170</v>
      </c>
      <c r="F1469" s="17">
        <v>72</v>
      </c>
      <c r="G1469" s="17">
        <v>20</v>
      </c>
      <c r="H1469" s="17">
        <v>39</v>
      </c>
      <c r="I1469" s="15" t="s">
        <v>752</v>
      </c>
      <c r="J1469" s="17">
        <v>104</v>
      </c>
      <c r="K1469" s="15" t="s">
        <v>954</v>
      </c>
      <c r="L1469" s="29" t="s">
        <v>533</v>
      </c>
      <c r="M1469" s="28">
        <v>3</v>
      </c>
      <c r="N1469" s="28">
        <v>39</v>
      </c>
      <c r="O1469" s="29" t="s">
        <v>367</v>
      </c>
      <c r="P1469" s="16">
        <v>88</v>
      </c>
      <c r="Q1469" s="16">
        <v>99</v>
      </c>
      <c r="R1469" s="15" t="s">
        <v>51</v>
      </c>
      <c r="S1469" s="16">
        <v>69</v>
      </c>
      <c r="T1469" s="15" t="s">
        <v>164</v>
      </c>
      <c r="U1469">
        <f t="shared" si="22"/>
        <v>1.2217333333333333</v>
      </c>
    </row>
    <row r="1470" spans="1:21" x14ac:dyDescent="0.3">
      <c r="A1470" s="14">
        <v>43113</v>
      </c>
      <c r="B1470" s="15" t="s">
        <v>45</v>
      </c>
      <c r="C1470" s="15" t="s">
        <v>46</v>
      </c>
      <c r="D1470" s="15" t="s">
        <v>47</v>
      </c>
      <c r="E1470" s="16">
        <v>170</v>
      </c>
      <c r="F1470" s="17">
        <v>67</v>
      </c>
      <c r="G1470" s="17">
        <v>10</v>
      </c>
      <c r="H1470" s="17">
        <v>37</v>
      </c>
      <c r="I1470" s="15" t="s">
        <v>828</v>
      </c>
      <c r="J1470" s="17">
        <v>97</v>
      </c>
      <c r="K1470" s="15" t="s">
        <v>186</v>
      </c>
      <c r="L1470" s="29" t="s">
        <v>116</v>
      </c>
      <c r="M1470" s="28">
        <v>6</v>
      </c>
      <c r="N1470" s="28">
        <v>56</v>
      </c>
      <c r="O1470" s="29" t="s">
        <v>85</v>
      </c>
      <c r="P1470" s="16">
        <v>94</v>
      </c>
      <c r="Q1470" s="16">
        <v>100</v>
      </c>
      <c r="R1470" s="15" t="s">
        <v>88</v>
      </c>
      <c r="S1470" s="16">
        <v>87</v>
      </c>
      <c r="T1470" s="15" t="s">
        <v>186</v>
      </c>
      <c r="U1470">
        <f t="shared" si="22"/>
        <v>0.69813333333333338</v>
      </c>
    </row>
    <row r="1471" spans="1:21" x14ac:dyDescent="0.3">
      <c r="A1471" s="14">
        <v>43114</v>
      </c>
      <c r="B1471" s="15" t="s">
        <v>45</v>
      </c>
      <c r="C1471" s="15" t="s">
        <v>46</v>
      </c>
      <c r="D1471" s="15" t="s">
        <v>47</v>
      </c>
      <c r="E1471" s="16">
        <v>170</v>
      </c>
      <c r="F1471" s="17">
        <v>64</v>
      </c>
      <c r="G1471" s="17">
        <v>6</v>
      </c>
      <c r="H1471" s="17">
        <v>17</v>
      </c>
      <c r="I1471" s="15" t="s">
        <v>848</v>
      </c>
      <c r="J1471" s="17">
        <v>112</v>
      </c>
      <c r="K1471" s="15" t="s">
        <v>297</v>
      </c>
      <c r="L1471" s="27">
        <v>26</v>
      </c>
      <c r="M1471" s="28">
        <v>3</v>
      </c>
      <c r="N1471" s="28">
        <v>36</v>
      </c>
      <c r="O1471" s="29" t="s">
        <v>64</v>
      </c>
      <c r="P1471" s="16">
        <v>91</v>
      </c>
      <c r="Q1471" s="16">
        <v>100</v>
      </c>
      <c r="R1471" s="15" t="s">
        <v>51</v>
      </c>
      <c r="S1471" s="16">
        <v>64</v>
      </c>
      <c r="T1471" s="15" t="s">
        <v>50</v>
      </c>
      <c r="U1471">
        <f t="shared" si="22"/>
        <v>4.5378666666666669</v>
      </c>
    </row>
    <row r="1472" spans="1:21" x14ac:dyDescent="0.3">
      <c r="A1472" s="14">
        <v>43115</v>
      </c>
      <c r="B1472" s="15" t="s">
        <v>45</v>
      </c>
      <c r="C1472" s="15" t="s">
        <v>46</v>
      </c>
      <c r="D1472" s="15" t="s">
        <v>47</v>
      </c>
      <c r="E1472" s="16">
        <v>170</v>
      </c>
      <c r="F1472" s="17">
        <v>70</v>
      </c>
      <c r="G1472" s="17">
        <v>0</v>
      </c>
      <c r="H1472" s="17">
        <v>23</v>
      </c>
      <c r="I1472" s="15" t="s">
        <v>546</v>
      </c>
      <c r="J1472" s="17">
        <v>116</v>
      </c>
      <c r="K1472" s="15" t="s">
        <v>727</v>
      </c>
      <c r="L1472" s="29" t="s">
        <v>218</v>
      </c>
      <c r="M1472" s="28">
        <v>6</v>
      </c>
      <c r="N1472" s="28">
        <v>36</v>
      </c>
      <c r="O1472" s="29" t="s">
        <v>369</v>
      </c>
      <c r="P1472" s="16">
        <v>79</v>
      </c>
      <c r="Q1472" s="16">
        <v>100</v>
      </c>
      <c r="R1472" s="15" t="s">
        <v>51</v>
      </c>
      <c r="S1472" s="16">
        <v>62</v>
      </c>
      <c r="T1472" s="15" t="s">
        <v>206</v>
      </c>
      <c r="U1472">
        <f t="shared" si="22"/>
        <v>0.52359999999999995</v>
      </c>
    </row>
    <row r="1473" spans="1:21" x14ac:dyDescent="0.3">
      <c r="A1473" s="14">
        <v>43116</v>
      </c>
      <c r="B1473" s="15" t="s">
        <v>45</v>
      </c>
      <c r="C1473" s="15" t="s">
        <v>46</v>
      </c>
      <c r="D1473" s="15" t="s">
        <v>47</v>
      </c>
      <c r="E1473" s="16">
        <v>170</v>
      </c>
      <c r="F1473" s="17">
        <v>136</v>
      </c>
      <c r="G1473" s="17">
        <v>0</v>
      </c>
      <c r="H1473" s="17">
        <v>53</v>
      </c>
      <c r="I1473" s="15" t="s">
        <v>513</v>
      </c>
      <c r="J1473" s="17">
        <v>220</v>
      </c>
      <c r="K1473" s="15" t="s">
        <v>288</v>
      </c>
      <c r="L1473" s="27">
        <v>27</v>
      </c>
      <c r="M1473" s="28">
        <v>11</v>
      </c>
      <c r="N1473" s="28">
        <v>119</v>
      </c>
      <c r="O1473" s="29" t="s">
        <v>486</v>
      </c>
      <c r="P1473" s="16">
        <v>70</v>
      </c>
      <c r="Q1473" s="16">
        <v>100</v>
      </c>
      <c r="R1473" s="15" t="s">
        <v>51</v>
      </c>
      <c r="S1473" s="16">
        <v>42</v>
      </c>
      <c r="T1473" s="15" t="s">
        <v>50</v>
      </c>
      <c r="U1473">
        <f t="shared" si="22"/>
        <v>4.7123999999999997</v>
      </c>
    </row>
    <row r="1474" spans="1:21" x14ac:dyDescent="0.3">
      <c r="A1474" s="14">
        <v>43117</v>
      </c>
      <c r="B1474" s="15" t="s">
        <v>45</v>
      </c>
      <c r="C1474" s="15" t="s">
        <v>46</v>
      </c>
      <c r="D1474" s="15" t="s">
        <v>47</v>
      </c>
      <c r="E1474" s="16">
        <v>170</v>
      </c>
      <c r="F1474" s="17">
        <v>96</v>
      </c>
      <c r="G1474" s="17">
        <v>0</v>
      </c>
      <c r="H1474" s="17">
        <v>35</v>
      </c>
      <c r="I1474" s="15" t="s">
        <v>309</v>
      </c>
      <c r="J1474" s="17">
        <v>158</v>
      </c>
      <c r="K1474" s="15" t="s">
        <v>115</v>
      </c>
      <c r="L1474" s="27">
        <v>22</v>
      </c>
      <c r="M1474" s="28">
        <v>8</v>
      </c>
      <c r="N1474" s="28">
        <v>97</v>
      </c>
      <c r="O1474" s="29" t="s">
        <v>195</v>
      </c>
      <c r="P1474" s="16">
        <v>67</v>
      </c>
      <c r="Q1474" s="16">
        <v>98</v>
      </c>
      <c r="R1474" s="15" t="s">
        <v>100</v>
      </c>
      <c r="S1474" s="16">
        <v>51</v>
      </c>
      <c r="T1474" s="15" t="s">
        <v>179</v>
      </c>
      <c r="U1474">
        <f t="shared" si="22"/>
        <v>3.8397333333333332</v>
      </c>
    </row>
    <row r="1475" spans="1:21" x14ac:dyDescent="0.3">
      <c r="A1475" s="14">
        <v>43118</v>
      </c>
      <c r="B1475" s="15" t="s">
        <v>45</v>
      </c>
      <c r="C1475" s="15" t="s">
        <v>46</v>
      </c>
      <c r="D1475" s="15" t="s">
        <v>47</v>
      </c>
      <c r="E1475" s="16">
        <v>170</v>
      </c>
      <c r="F1475" s="17">
        <v>81</v>
      </c>
      <c r="G1475" s="17">
        <v>0</v>
      </c>
      <c r="H1475" s="17">
        <v>15</v>
      </c>
      <c r="I1475" s="15" t="s">
        <v>520</v>
      </c>
      <c r="J1475" s="17">
        <v>147</v>
      </c>
      <c r="K1475" s="15" t="s">
        <v>328</v>
      </c>
      <c r="L1475" s="29" t="s">
        <v>218</v>
      </c>
      <c r="M1475" s="28">
        <v>3</v>
      </c>
      <c r="N1475" s="28">
        <v>42</v>
      </c>
      <c r="O1475" s="29" t="s">
        <v>135</v>
      </c>
      <c r="P1475" s="16">
        <v>82</v>
      </c>
      <c r="Q1475" s="16">
        <v>100</v>
      </c>
      <c r="R1475" s="15" t="s">
        <v>226</v>
      </c>
      <c r="S1475" s="16">
        <v>54</v>
      </c>
      <c r="T1475" s="15" t="s">
        <v>94</v>
      </c>
      <c r="U1475">
        <f t="shared" si="22"/>
        <v>0.52359999999999995</v>
      </c>
    </row>
    <row r="1476" spans="1:21" x14ac:dyDescent="0.3">
      <c r="A1476" s="14">
        <v>43119</v>
      </c>
      <c r="B1476" s="15" t="s">
        <v>45</v>
      </c>
      <c r="C1476" s="15" t="s">
        <v>46</v>
      </c>
      <c r="D1476" s="15" t="s">
        <v>47</v>
      </c>
      <c r="E1476" s="16">
        <v>170</v>
      </c>
      <c r="F1476" s="17">
        <v>89</v>
      </c>
      <c r="G1476" s="17">
        <v>30</v>
      </c>
      <c r="H1476" s="17">
        <v>38</v>
      </c>
      <c r="I1476" s="15" t="s">
        <v>321</v>
      </c>
      <c r="J1476" s="17">
        <v>140</v>
      </c>
      <c r="K1476" s="15" t="s">
        <v>371</v>
      </c>
      <c r="L1476" s="27">
        <v>21</v>
      </c>
      <c r="M1476" s="28">
        <v>0</v>
      </c>
      <c r="N1476" s="28">
        <v>61</v>
      </c>
      <c r="O1476" s="29" t="s">
        <v>50</v>
      </c>
      <c r="P1476" s="16">
        <v>88</v>
      </c>
      <c r="Q1476" s="16">
        <v>100</v>
      </c>
      <c r="R1476" s="15" t="s">
        <v>307</v>
      </c>
      <c r="S1476" s="16">
        <v>60</v>
      </c>
      <c r="T1476" s="15" t="s">
        <v>146</v>
      </c>
      <c r="U1476">
        <f t="shared" ref="U1476:U1539" si="23">L1476*$V$3/$V$5*$V$4</f>
        <v>3.6652</v>
      </c>
    </row>
    <row r="1477" spans="1:21" x14ac:dyDescent="0.3">
      <c r="A1477" s="14">
        <v>43120</v>
      </c>
      <c r="B1477" s="15" t="s">
        <v>45</v>
      </c>
      <c r="C1477" s="15" t="s">
        <v>46</v>
      </c>
      <c r="D1477" s="15" t="s">
        <v>47</v>
      </c>
      <c r="E1477" s="16">
        <v>170</v>
      </c>
      <c r="F1477" s="17">
        <v>112</v>
      </c>
      <c r="G1477" s="17">
        <v>0</v>
      </c>
      <c r="H1477" s="17">
        <v>35</v>
      </c>
      <c r="I1477" s="15" t="s">
        <v>51</v>
      </c>
      <c r="J1477" s="17">
        <v>190</v>
      </c>
      <c r="K1477" s="15" t="s">
        <v>599</v>
      </c>
      <c r="L1477" s="29" t="s">
        <v>84</v>
      </c>
      <c r="M1477" s="28">
        <v>11</v>
      </c>
      <c r="N1477" s="28">
        <v>64</v>
      </c>
      <c r="O1477" s="29" t="s">
        <v>370</v>
      </c>
      <c r="P1477" s="16">
        <v>75</v>
      </c>
      <c r="Q1477" s="16">
        <v>100</v>
      </c>
      <c r="R1477" s="15" t="s">
        <v>51</v>
      </c>
      <c r="S1477" s="16">
        <v>53</v>
      </c>
      <c r="T1477" s="15" t="s">
        <v>164</v>
      </c>
      <c r="U1477">
        <f t="shared" si="23"/>
        <v>0.34906666666666669</v>
      </c>
    </row>
    <row r="1478" spans="1:21" x14ac:dyDescent="0.3">
      <c r="A1478" s="14">
        <v>43121</v>
      </c>
      <c r="B1478" s="15" t="s">
        <v>45</v>
      </c>
      <c r="C1478" s="15" t="s">
        <v>46</v>
      </c>
      <c r="D1478" s="15" t="s">
        <v>47</v>
      </c>
      <c r="E1478" s="16">
        <v>170</v>
      </c>
      <c r="F1478" s="17">
        <v>132</v>
      </c>
      <c r="G1478" s="17">
        <v>0</v>
      </c>
      <c r="H1478" s="17">
        <v>59</v>
      </c>
      <c r="I1478" s="15" t="s">
        <v>100</v>
      </c>
      <c r="J1478" s="17">
        <v>204</v>
      </c>
      <c r="K1478" s="15" t="s">
        <v>544</v>
      </c>
      <c r="L1478" s="27">
        <v>22</v>
      </c>
      <c r="M1478" s="28">
        <v>8</v>
      </c>
      <c r="N1478" s="28">
        <v>58</v>
      </c>
      <c r="O1478" s="29" t="s">
        <v>215</v>
      </c>
      <c r="P1478" s="16">
        <v>78</v>
      </c>
      <c r="Q1478" s="16">
        <v>100</v>
      </c>
      <c r="R1478" s="15" t="s">
        <v>51</v>
      </c>
      <c r="S1478" s="16">
        <v>49</v>
      </c>
      <c r="T1478" s="15" t="s">
        <v>91</v>
      </c>
      <c r="U1478">
        <f t="shared" si="23"/>
        <v>3.8397333333333332</v>
      </c>
    </row>
    <row r="1479" spans="1:21" x14ac:dyDescent="0.3">
      <c r="A1479" s="14">
        <v>43122</v>
      </c>
      <c r="B1479" s="15" t="s">
        <v>45</v>
      </c>
      <c r="C1479" s="15" t="s">
        <v>46</v>
      </c>
      <c r="D1479" s="15" t="s">
        <v>47</v>
      </c>
      <c r="E1479" s="16">
        <v>170</v>
      </c>
      <c r="F1479" s="17">
        <v>108</v>
      </c>
      <c r="G1479" s="17">
        <v>0</v>
      </c>
      <c r="H1479" s="17">
        <v>35</v>
      </c>
      <c r="I1479" s="15" t="s">
        <v>705</v>
      </c>
      <c r="J1479" s="17">
        <v>180</v>
      </c>
      <c r="K1479" s="15" t="s">
        <v>955</v>
      </c>
      <c r="L1479" s="29" t="s">
        <v>102</v>
      </c>
      <c r="M1479" s="28">
        <v>0</v>
      </c>
      <c r="N1479" s="28">
        <v>25</v>
      </c>
      <c r="O1479" s="29" t="s">
        <v>186</v>
      </c>
      <c r="P1479" s="16">
        <v>82</v>
      </c>
      <c r="Q1479" s="16">
        <v>100</v>
      </c>
      <c r="R1479" s="15" t="s">
        <v>51</v>
      </c>
      <c r="S1479" s="16">
        <v>57</v>
      </c>
      <c r="T1479" s="15" t="s">
        <v>201</v>
      </c>
      <c r="U1479">
        <f t="shared" si="23"/>
        <v>0.8726666666666667</v>
      </c>
    </row>
    <row r="1480" spans="1:21" x14ac:dyDescent="0.3">
      <c r="A1480" s="14">
        <v>43123</v>
      </c>
      <c r="B1480" s="15" t="s">
        <v>45</v>
      </c>
      <c r="C1480" s="15" t="s">
        <v>46</v>
      </c>
      <c r="D1480" s="15" t="s">
        <v>47</v>
      </c>
      <c r="E1480" s="16">
        <v>170</v>
      </c>
      <c r="F1480" s="17">
        <v>107</v>
      </c>
      <c r="G1480" s="15"/>
      <c r="H1480" s="17">
        <v>49</v>
      </c>
      <c r="I1480" s="15" t="s">
        <v>470</v>
      </c>
      <c r="J1480" s="17">
        <v>165</v>
      </c>
      <c r="K1480" s="15" t="s">
        <v>738</v>
      </c>
      <c r="L1480" s="27">
        <v>29</v>
      </c>
      <c r="M1480" s="28">
        <v>3</v>
      </c>
      <c r="N1480" s="28">
        <v>28</v>
      </c>
      <c r="O1480" s="29" t="s">
        <v>121</v>
      </c>
      <c r="P1480" s="16">
        <v>85</v>
      </c>
      <c r="Q1480" s="16">
        <v>100</v>
      </c>
      <c r="R1480" s="15" t="s">
        <v>51</v>
      </c>
      <c r="S1480" s="16">
        <v>58</v>
      </c>
      <c r="T1480" s="15" t="s">
        <v>94</v>
      </c>
      <c r="U1480">
        <f t="shared" si="23"/>
        <v>5.0614666666666661</v>
      </c>
    </row>
    <row r="1481" spans="1:21" x14ac:dyDescent="0.3">
      <c r="A1481" s="14">
        <v>43124</v>
      </c>
      <c r="B1481" s="15" t="s">
        <v>45</v>
      </c>
      <c r="C1481" s="15" t="s">
        <v>46</v>
      </c>
      <c r="D1481" s="15" t="s">
        <v>47</v>
      </c>
      <c r="E1481" s="16">
        <v>170</v>
      </c>
      <c r="F1481" s="17">
        <v>104</v>
      </c>
      <c r="G1481" s="17">
        <v>74</v>
      </c>
      <c r="H1481" s="17">
        <v>36</v>
      </c>
      <c r="I1481" s="15" t="s">
        <v>605</v>
      </c>
      <c r="J1481" s="17">
        <v>173</v>
      </c>
      <c r="K1481" s="15" t="s">
        <v>420</v>
      </c>
      <c r="L1481" s="29" t="s">
        <v>289</v>
      </c>
      <c r="M1481" s="28">
        <v>14</v>
      </c>
      <c r="N1481" s="28">
        <v>72</v>
      </c>
      <c r="O1481" s="29" t="s">
        <v>370</v>
      </c>
      <c r="P1481" s="16">
        <v>82</v>
      </c>
      <c r="Q1481" s="16">
        <v>100</v>
      </c>
      <c r="R1481" s="15" t="s">
        <v>51</v>
      </c>
      <c r="S1481" s="16">
        <v>54</v>
      </c>
      <c r="T1481" s="15" t="s">
        <v>51</v>
      </c>
      <c r="U1481">
        <f t="shared" si="23"/>
        <v>1.5708</v>
      </c>
    </row>
    <row r="1482" spans="1:21" x14ac:dyDescent="0.3">
      <c r="A1482" s="14">
        <v>43125</v>
      </c>
      <c r="B1482" s="15" t="s">
        <v>45</v>
      </c>
      <c r="C1482" s="15" t="s">
        <v>46</v>
      </c>
      <c r="D1482" s="15" t="s">
        <v>47</v>
      </c>
      <c r="E1482" s="16">
        <v>170</v>
      </c>
      <c r="F1482" s="17">
        <v>82</v>
      </c>
      <c r="G1482" s="17">
        <v>140</v>
      </c>
      <c r="H1482" s="17">
        <v>46</v>
      </c>
      <c r="I1482" s="15" t="s">
        <v>310</v>
      </c>
      <c r="J1482" s="17">
        <v>117</v>
      </c>
      <c r="K1482" s="15" t="s">
        <v>115</v>
      </c>
      <c r="L1482" s="29" t="s">
        <v>84</v>
      </c>
      <c r="M1482" s="28">
        <v>14</v>
      </c>
      <c r="N1482" s="28">
        <v>67</v>
      </c>
      <c r="O1482" s="29" t="s">
        <v>129</v>
      </c>
      <c r="P1482" s="16">
        <v>89</v>
      </c>
      <c r="Q1482" s="16">
        <v>99</v>
      </c>
      <c r="R1482" s="15" t="s">
        <v>51</v>
      </c>
      <c r="S1482" s="16">
        <v>84</v>
      </c>
      <c r="T1482" s="15" t="s">
        <v>369</v>
      </c>
      <c r="U1482">
        <f t="shared" si="23"/>
        <v>0.34906666666666669</v>
      </c>
    </row>
    <row r="1483" spans="1:21" x14ac:dyDescent="0.3">
      <c r="A1483" s="14">
        <v>43126</v>
      </c>
      <c r="B1483" s="15" t="s">
        <v>45</v>
      </c>
      <c r="C1483" s="15" t="s">
        <v>46</v>
      </c>
      <c r="D1483" s="15" t="s">
        <v>47</v>
      </c>
      <c r="E1483" s="16">
        <v>170</v>
      </c>
      <c r="F1483" s="17">
        <v>68</v>
      </c>
      <c r="G1483" s="17">
        <v>98</v>
      </c>
      <c r="H1483" s="17">
        <v>45</v>
      </c>
      <c r="I1483" s="15" t="s">
        <v>847</v>
      </c>
      <c r="J1483" s="17">
        <v>91</v>
      </c>
      <c r="K1483" s="15" t="s">
        <v>117</v>
      </c>
      <c r="L1483" s="27">
        <v>22</v>
      </c>
      <c r="M1483" s="28">
        <v>8</v>
      </c>
      <c r="N1483" s="28">
        <v>61</v>
      </c>
      <c r="O1483" s="29" t="s">
        <v>933</v>
      </c>
      <c r="P1483" s="16">
        <v>91</v>
      </c>
      <c r="Q1483" s="16">
        <v>100</v>
      </c>
      <c r="R1483" s="15" t="s">
        <v>510</v>
      </c>
      <c r="S1483" s="16">
        <v>79</v>
      </c>
      <c r="T1483" s="15" t="s">
        <v>121</v>
      </c>
      <c r="U1483">
        <f t="shared" si="23"/>
        <v>3.8397333333333332</v>
      </c>
    </row>
    <row r="1484" spans="1:21" x14ac:dyDescent="0.3">
      <c r="A1484" s="14">
        <v>43127</v>
      </c>
      <c r="B1484" s="15" t="s">
        <v>45</v>
      </c>
      <c r="C1484" s="15" t="s">
        <v>46</v>
      </c>
      <c r="D1484" s="15" t="s">
        <v>47</v>
      </c>
      <c r="E1484" s="16">
        <v>170</v>
      </c>
      <c r="F1484" s="17">
        <v>82</v>
      </c>
      <c r="G1484" s="17">
        <v>30</v>
      </c>
      <c r="H1484" s="17">
        <v>51</v>
      </c>
      <c r="I1484" s="15" t="s">
        <v>956</v>
      </c>
      <c r="J1484" s="17">
        <v>113</v>
      </c>
      <c r="K1484" s="15" t="s">
        <v>788</v>
      </c>
      <c r="L1484" s="27">
        <v>32</v>
      </c>
      <c r="M1484" s="28">
        <v>3</v>
      </c>
      <c r="N1484" s="28">
        <v>31</v>
      </c>
      <c r="O1484" s="29" t="s">
        <v>61</v>
      </c>
      <c r="P1484" s="16">
        <v>92</v>
      </c>
      <c r="Q1484" s="16">
        <v>100</v>
      </c>
      <c r="R1484" s="15" t="s">
        <v>51</v>
      </c>
      <c r="S1484" s="16">
        <v>72</v>
      </c>
      <c r="T1484" s="15" t="s">
        <v>121</v>
      </c>
      <c r="U1484">
        <f t="shared" si="23"/>
        <v>5.5850666666666671</v>
      </c>
    </row>
    <row r="1485" spans="1:21" x14ac:dyDescent="0.3">
      <c r="A1485" s="14">
        <v>43128</v>
      </c>
      <c r="B1485" s="15" t="s">
        <v>45</v>
      </c>
      <c r="C1485" s="15" t="s">
        <v>46</v>
      </c>
      <c r="D1485" s="15" t="s">
        <v>47</v>
      </c>
      <c r="E1485" s="16">
        <v>170</v>
      </c>
      <c r="F1485" s="17">
        <v>80</v>
      </c>
      <c r="G1485" s="17">
        <v>0</v>
      </c>
      <c r="H1485" s="17">
        <v>21</v>
      </c>
      <c r="I1485" s="15" t="s">
        <v>51</v>
      </c>
      <c r="J1485" s="17">
        <v>139</v>
      </c>
      <c r="K1485" s="15" t="s">
        <v>328</v>
      </c>
      <c r="L1485" s="27">
        <v>27</v>
      </c>
      <c r="M1485" s="28">
        <v>6</v>
      </c>
      <c r="N1485" s="28">
        <v>50</v>
      </c>
      <c r="O1485" s="29" t="s">
        <v>94</v>
      </c>
      <c r="P1485" s="16">
        <v>82</v>
      </c>
      <c r="Q1485" s="16">
        <v>100</v>
      </c>
      <c r="R1485" s="15" t="s">
        <v>51</v>
      </c>
      <c r="S1485" s="16">
        <v>56</v>
      </c>
      <c r="T1485" s="15" t="s">
        <v>121</v>
      </c>
      <c r="U1485">
        <f t="shared" si="23"/>
        <v>4.7123999999999997</v>
      </c>
    </row>
    <row r="1486" spans="1:21" x14ac:dyDescent="0.3">
      <c r="A1486" s="14">
        <v>43129</v>
      </c>
      <c r="B1486" s="15" t="s">
        <v>45</v>
      </c>
      <c r="C1486" s="15" t="s">
        <v>46</v>
      </c>
      <c r="D1486" s="15" t="s">
        <v>47</v>
      </c>
      <c r="E1486" s="16">
        <v>170</v>
      </c>
      <c r="F1486" s="17">
        <v>92</v>
      </c>
      <c r="G1486" s="17">
        <v>0</v>
      </c>
      <c r="H1486" s="17">
        <v>4</v>
      </c>
      <c r="I1486" s="15" t="s">
        <v>932</v>
      </c>
      <c r="J1486" s="17">
        <v>179</v>
      </c>
      <c r="K1486" s="15" t="s">
        <v>354</v>
      </c>
      <c r="L1486" s="27">
        <v>34</v>
      </c>
      <c r="M1486" s="28">
        <v>3</v>
      </c>
      <c r="N1486" s="28">
        <v>36</v>
      </c>
      <c r="O1486" s="29" t="s">
        <v>135</v>
      </c>
      <c r="P1486" s="16">
        <v>78</v>
      </c>
      <c r="Q1486" s="16">
        <v>100</v>
      </c>
      <c r="R1486" s="15" t="s">
        <v>51</v>
      </c>
      <c r="S1486" s="16">
        <v>37</v>
      </c>
      <c r="T1486" s="15" t="s">
        <v>158</v>
      </c>
      <c r="U1486">
        <f t="shared" si="23"/>
        <v>5.9341333333333326</v>
      </c>
    </row>
    <row r="1487" spans="1:21" x14ac:dyDescent="0.3">
      <c r="A1487" s="14">
        <v>43130</v>
      </c>
      <c r="B1487" s="15" t="s">
        <v>45</v>
      </c>
      <c r="C1487" s="15" t="s">
        <v>46</v>
      </c>
      <c r="D1487" s="15" t="s">
        <v>47</v>
      </c>
      <c r="E1487" s="16">
        <v>170</v>
      </c>
      <c r="F1487" s="17">
        <v>70</v>
      </c>
      <c r="G1487" s="17">
        <v>0</v>
      </c>
      <c r="H1487" s="17">
        <v>20</v>
      </c>
      <c r="I1487" s="15" t="s">
        <v>831</v>
      </c>
      <c r="J1487" s="17">
        <v>120</v>
      </c>
      <c r="K1487" s="15" t="s">
        <v>643</v>
      </c>
      <c r="L1487" s="29" t="s">
        <v>132</v>
      </c>
      <c r="M1487" s="28">
        <v>6</v>
      </c>
      <c r="N1487" s="28">
        <v>36</v>
      </c>
      <c r="O1487" s="29" t="s">
        <v>163</v>
      </c>
      <c r="P1487" s="16">
        <v>87</v>
      </c>
      <c r="Q1487" s="16">
        <v>100</v>
      </c>
      <c r="R1487" s="15" t="s">
        <v>51</v>
      </c>
      <c r="S1487" s="16">
        <v>68</v>
      </c>
      <c r="T1487" s="15" t="s">
        <v>146</v>
      </c>
      <c r="U1487">
        <f t="shared" si="23"/>
        <v>1.3962666666666668</v>
      </c>
    </row>
    <row r="1488" spans="1:21" x14ac:dyDescent="0.3">
      <c r="A1488" s="14">
        <v>43131</v>
      </c>
      <c r="B1488" s="15" t="s">
        <v>45</v>
      </c>
      <c r="C1488" s="15" t="s">
        <v>46</v>
      </c>
      <c r="D1488" s="15" t="s">
        <v>47</v>
      </c>
      <c r="E1488" s="16">
        <v>170</v>
      </c>
      <c r="F1488" s="17">
        <v>83</v>
      </c>
      <c r="G1488" s="17">
        <v>66</v>
      </c>
      <c r="H1488" s="17">
        <v>28</v>
      </c>
      <c r="I1488" s="15" t="s">
        <v>725</v>
      </c>
      <c r="J1488" s="17">
        <v>138</v>
      </c>
      <c r="K1488" s="15" t="s">
        <v>50</v>
      </c>
      <c r="L1488" s="29" t="s">
        <v>116</v>
      </c>
      <c r="M1488" s="28">
        <v>8</v>
      </c>
      <c r="N1488" s="28">
        <v>53</v>
      </c>
      <c r="O1488" s="29" t="s">
        <v>215</v>
      </c>
      <c r="P1488" s="16">
        <v>81</v>
      </c>
      <c r="Q1488" s="16">
        <v>99</v>
      </c>
      <c r="R1488" s="15" t="s">
        <v>51</v>
      </c>
      <c r="S1488" s="16">
        <v>59</v>
      </c>
      <c r="T1488" s="15" t="s">
        <v>158</v>
      </c>
      <c r="U1488">
        <f t="shared" si="23"/>
        <v>0.69813333333333338</v>
      </c>
    </row>
    <row r="1489" spans="1:21" x14ac:dyDescent="0.3">
      <c r="A1489" s="14">
        <v>43132</v>
      </c>
      <c r="B1489" s="15" t="s">
        <v>45</v>
      </c>
      <c r="C1489" s="15" t="s">
        <v>46</v>
      </c>
      <c r="D1489" s="15" t="s">
        <v>47</v>
      </c>
      <c r="E1489" s="16">
        <v>170</v>
      </c>
      <c r="F1489" s="17">
        <v>62</v>
      </c>
      <c r="G1489" s="17">
        <v>250</v>
      </c>
      <c r="H1489" s="17">
        <v>36</v>
      </c>
      <c r="I1489" s="15" t="s">
        <v>51</v>
      </c>
      <c r="J1489" s="17">
        <v>87</v>
      </c>
      <c r="K1489" s="15" t="s">
        <v>957</v>
      </c>
      <c r="L1489" s="27">
        <v>27</v>
      </c>
      <c r="M1489" s="28">
        <v>11</v>
      </c>
      <c r="N1489" s="28">
        <v>83</v>
      </c>
      <c r="O1489" s="29" t="s">
        <v>179</v>
      </c>
      <c r="P1489" s="16">
        <v>87</v>
      </c>
      <c r="Q1489" s="16">
        <v>100</v>
      </c>
      <c r="R1489" s="15" t="s">
        <v>51</v>
      </c>
      <c r="S1489" s="16">
        <v>76</v>
      </c>
      <c r="T1489" s="15" t="s">
        <v>89</v>
      </c>
      <c r="U1489">
        <f t="shared" si="23"/>
        <v>4.7123999999999997</v>
      </c>
    </row>
    <row r="1490" spans="1:21" x14ac:dyDescent="0.3">
      <c r="A1490" s="14">
        <v>43133</v>
      </c>
      <c r="B1490" s="15" t="s">
        <v>45</v>
      </c>
      <c r="C1490" s="15" t="s">
        <v>46</v>
      </c>
      <c r="D1490" s="15" t="s">
        <v>47</v>
      </c>
      <c r="E1490" s="16">
        <v>170</v>
      </c>
      <c r="F1490" s="17">
        <v>44</v>
      </c>
      <c r="G1490" s="17">
        <v>74</v>
      </c>
      <c r="H1490" s="17">
        <v>26</v>
      </c>
      <c r="I1490" s="15" t="s">
        <v>487</v>
      </c>
      <c r="J1490" s="17">
        <v>63</v>
      </c>
      <c r="K1490" s="15" t="s">
        <v>958</v>
      </c>
      <c r="L1490" s="27">
        <v>26</v>
      </c>
      <c r="M1490" s="28">
        <v>8</v>
      </c>
      <c r="N1490" s="28">
        <v>64</v>
      </c>
      <c r="O1490" s="29" t="s">
        <v>184</v>
      </c>
      <c r="P1490" s="16">
        <v>94</v>
      </c>
      <c r="Q1490" s="16">
        <v>100</v>
      </c>
      <c r="R1490" s="15" t="s">
        <v>59</v>
      </c>
      <c r="S1490" s="16">
        <v>80</v>
      </c>
      <c r="T1490" s="15" t="s">
        <v>188</v>
      </c>
      <c r="U1490">
        <f t="shared" si="23"/>
        <v>4.5378666666666669</v>
      </c>
    </row>
    <row r="1491" spans="1:21" x14ac:dyDescent="0.3">
      <c r="A1491" s="14">
        <v>43134</v>
      </c>
      <c r="B1491" s="15" t="s">
        <v>45</v>
      </c>
      <c r="C1491" s="15" t="s">
        <v>46</v>
      </c>
      <c r="D1491" s="15" t="s">
        <v>47</v>
      </c>
      <c r="E1491" s="16">
        <v>170</v>
      </c>
      <c r="F1491" s="17">
        <v>63</v>
      </c>
      <c r="G1491" s="17">
        <v>398</v>
      </c>
      <c r="H1491" s="17">
        <v>29</v>
      </c>
      <c r="I1491" s="15" t="s">
        <v>249</v>
      </c>
      <c r="J1491" s="17">
        <v>97</v>
      </c>
      <c r="K1491" s="15" t="s">
        <v>386</v>
      </c>
      <c r="L1491" s="27">
        <v>22</v>
      </c>
      <c r="M1491" s="28">
        <v>14</v>
      </c>
      <c r="N1491" s="28">
        <v>67</v>
      </c>
      <c r="O1491" s="29" t="s">
        <v>79</v>
      </c>
      <c r="P1491" s="16">
        <v>92</v>
      </c>
      <c r="Q1491" s="16">
        <v>98</v>
      </c>
      <c r="R1491" s="15" t="s">
        <v>521</v>
      </c>
      <c r="S1491" s="16">
        <v>84</v>
      </c>
      <c r="T1491" s="15" t="s">
        <v>277</v>
      </c>
      <c r="U1491">
        <f t="shared" si="23"/>
        <v>3.8397333333333332</v>
      </c>
    </row>
    <row r="1492" spans="1:21" x14ac:dyDescent="0.3">
      <c r="A1492" s="14">
        <v>43135</v>
      </c>
      <c r="B1492" s="15" t="s">
        <v>45</v>
      </c>
      <c r="C1492" s="15" t="s">
        <v>46</v>
      </c>
      <c r="D1492" s="15" t="s">
        <v>47</v>
      </c>
      <c r="E1492" s="16">
        <v>170</v>
      </c>
      <c r="F1492" s="17">
        <v>48</v>
      </c>
      <c r="G1492" s="17">
        <v>500</v>
      </c>
      <c r="H1492" s="17">
        <v>13</v>
      </c>
      <c r="I1492" s="15" t="s">
        <v>165</v>
      </c>
      <c r="J1492" s="17">
        <v>82</v>
      </c>
      <c r="K1492" s="15" t="s">
        <v>324</v>
      </c>
      <c r="L1492" s="29" t="s">
        <v>132</v>
      </c>
      <c r="M1492" s="28">
        <v>6</v>
      </c>
      <c r="N1492" s="28">
        <v>44</v>
      </c>
      <c r="O1492" s="29" t="s">
        <v>301</v>
      </c>
      <c r="P1492" s="16">
        <v>94</v>
      </c>
      <c r="Q1492" s="16">
        <v>99</v>
      </c>
      <c r="R1492" s="15" t="s">
        <v>51</v>
      </c>
      <c r="S1492" s="16">
        <v>82</v>
      </c>
      <c r="T1492" s="15" t="s">
        <v>146</v>
      </c>
      <c r="U1492">
        <f t="shared" si="23"/>
        <v>1.3962666666666668</v>
      </c>
    </row>
    <row r="1493" spans="1:21" x14ac:dyDescent="0.3">
      <c r="A1493" s="14">
        <v>43136</v>
      </c>
      <c r="B1493" s="15" t="s">
        <v>45</v>
      </c>
      <c r="C1493" s="15" t="s">
        <v>46</v>
      </c>
      <c r="D1493" s="15" t="s">
        <v>47</v>
      </c>
      <c r="E1493" s="16">
        <v>170</v>
      </c>
      <c r="F1493" s="17">
        <v>33</v>
      </c>
      <c r="G1493" s="17">
        <v>78</v>
      </c>
      <c r="H1493" s="17">
        <v>12</v>
      </c>
      <c r="I1493" s="15" t="s">
        <v>419</v>
      </c>
      <c r="J1493" s="17">
        <v>54</v>
      </c>
      <c r="K1493" s="15" t="s">
        <v>206</v>
      </c>
      <c r="L1493" s="29" t="s">
        <v>263</v>
      </c>
      <c r="M1493" s="28">
        <v>8</v>
      </c>
      <c r="N1493" s="28">
        <v>72</v>
      </c>
      <c r="O1493" s="29" t="s">
        <v>146</v>
      </c>
      <c r="P1493" s="16">
        <v>92</v>
      </c>
      <c r="Q1493" s="16">
        <v>100</v>
      </c>
      <c r="R1493" s="15" t="s">
        <v>51</v>
      </c>
      <c r="S1493" s="16">
        <v>80</v>
      </c>
      <c r="T1493" s="15" t="s">
        <v>638</v>
      </c>
      <c r="U1493">
        <f t="shared" si="23"/>
        <v>0.17453333333333335</v>
      </c>
    </row>
    <row r="1494" spans="1:21" x14ac:dyDescent="0.3">
      <c r="A1494" s="14">
        <v>43137</v>
      </c>
      <c r="B1494" s="15" t="s">
        <v>45</v>
      </c>
      <c r="C1494" s="15" t="s">
        <v>46</v>
      </c>
      <c r="D1494" s="15" t="s">
        <v>47</v>
      </c>
      <c r="E1494" s="16">
        <v>170</v>
      </c>
      <c r="F1494" s="17">
        <v>40</v>
      </c>
      <c r="G1494" s="17">
        <v>168</v>
      </c>
      <c r="H1494" s="17">
        <v>11</v>
      </c>
      <c r="I1494" s="15" t="s">
        <v>465</v>
      </c>
      <c r="J1494" s="17">
        <v>68</v>
      </c>
      <c r="K1494" s="15" t="s">
        <v>158</v>
      </c>
      <c r="L1494" s="29" t="s">
        <v>116</v>
      </c>
      <c r="M1494" s="28">
        <v>3</v>
      </c>
      <c r="N1494" s="28">
        <v>86</v>
      </c>
      <c r="O1494" s="29" t="s">
        <v>135</v>
      </c>
      <c r="P1494" s="16">
        <v>95</v>
      </c>
      <c r="Q1494" s="16">
        <v>100</v>
      </c>
      <c r="R1494" s="15" t="s">
        <v>51</v>
      </c>
      <c r="S1494" s="16">
        <v>77</v>
      </c>
      <c r="T1494" s="15" t="s">
        <v>158</v>
      </c>
      <c r="U1494">
        <f t="shared" si="23"/>
        <v>0.69813333333333338</v>
      </c>
    </row>
    <row r="1495" spans="1:21" x14ac:dyDescent="0.3">
      <c r="A1495" s="14">
        <v>43138</v>
      </c>
      <c r="B1495" s="15" t="s">
        <v>45</v>
      </c>
      <c r="C1495" s="15" t="s">
        <v>46</v>
      </c>
      <c r="D1495" s="15" t="s">
        <v>47</v>
      </c>
      <c r="E1495" s="16">
        <v>170</v>
      </c>
      <c r="F1495" s="17">
        <v>28</v>
      </c>
      <c r="G1495" s="17">
        <v>116</v>
      </c>
      <c r="H1495" s="17">
        <v>11</v>
      </c>
      <c r="I1495" s="15" t="s">
        <v>539</v>
      </c>
      <c r="J1495" s="17">
        <v>45</v>
      </c>
      <c r="K1495" s="15" t="s">
        <v>406</v>
      </c>
      <c r="L1495" s="27">
        <v>20</v>
      </c>
      <c r="M1495" s="28">
        <v>8</v>
      </c>
      <c r="N1495" s="28">
        <v>36</v>
      </c>
      <c r="O1495" s="29" t="s">
        <v>158</v>
      </c>
      <c r="P1495" s="16">
        <v>98</v>
      </c>
      <c r="Q1495" s="16">
        <v>100</v>
      </c>
      <c r="R1495" s="15" t="s">
        <v>51</v>
      </c>
      <c r="S1495" s="16">
        <v>87</v>
      </c>
      <c r="T1495" s="15" t="s">
        <v>64</v>
      </c>
      <c r="U1495">
        <f t="shared" si="23"/>
        <v>3.4906666666666668</v>
      </c>
    </row>
    <row r="1496" spans="1:21" x14ac:dyDescent="0.3">
      <c r="A1496" s="14">
        <v>43139</v>
      </c>
      <c r="B1496" s="15" t="s">
        <v>45</v>
      </c>
      <c r="C1496" s="15" t="s">
        <v>46</v>
      </c>
      <c r="D1496" s="15" t="s">
        <v>47</v>
      </c>
      <c r="E1496" s="16">
        <v>170</v>
      </c>
      <c r="F1496" s="17">
        <v>58</v>
      </c>
      <c r="G1496" s="17">
        <v>14</v>
      </c>
      <c r="H1496" s="17">
        <v>9</v>
      </c>
      <c r="I1496" s="15" t="s">
        <v>51</v>
      </c>
      <c r="J1496" s="17">
        <v>108</v>
      </c>
      <c r="K1496" s="15" t="s">
        <v>64</v>
      </c>
      <c r="L1496" s="29" t="s">
        <v>533</v>
      </c>
      <c r="M1496" s="28">
        <v>6</v>
      </c>
      <c r="N1496" s="28">
        <v>47</v>
      </c>
      <c r="O1496" s="29" t="s">
        <v>235</v>
      </c>
      <c r="P1496" s="16">
        <v>77</v>
      </c>
      <c r="Q1496" s="16">
        <v>100</v>
      </c>
      <c r="R1496" s="15" t="s">
        <v>51</v>
      </c>
      <c r="S1496" s="16">
        <v>51</v>
      </c>
      <c r="T1496" s="15" t="s">
        <v>61</v>
      </c>
      <c r="U1496">
        <f t="shared" si="23"/>
        <v>1.2217333333333333</v>
      </c>
    </row>
    <row r="1497" spans="1:21" x14ac:dyDescent="0.3">
      <c r="A1497" s="14">
        <v>43140</v>
      </c>
      <c r="B1497" s="15" t="s">
        <v>45</v>
      </c>
      <c r="C1497" s="15" t="s">
        <v>46</v>
      </c>
      <c r="D1497" s="15" t="s">
        <v>47</v>
      </c>
      <c r="E1497" s="16">
        <v>170</v>
      </c>
      <c r="F1497" s="17">
        <v>58</v>
      </c>
      <c r="G1497" s="17">
        <v>94</v>
      </c>
      <c r="H1497" s="17">
        <v>28</v>
      </c>
      <c r="I1497" s="15" t="s">
        <v>86</v>
      </c>
      <c r="J1497" s="17">
        <v>88</v>
      </c>
      <c r="K1497" s="15" t="s">
        <v>512</v>
      </c>
      <c r="L1497" s="27" t="s">
        <v>1194</v>
      </c>
      <c r="M1497" s="28">
        <v>8</v>
      </c>
      <c r="N1497" s="28">
        <v>69</v>
      </c>
      <c r="O1497" s="29" t="s">
        <v>121</v>
      </c>
      <c r="P1497" s="16">
        <v>95</v>
      </c>
      <c r="Q1497" s="16">
        <v>100</v>
      </c>
      <c r="R1497" s="15" t="s">
        <v>81</v>
      </c>
      <c r="S1497" s="16">
        <v>80</v>
      </c>
      <c r="T1497" s="15" t="s">
        <v>510</v>
      </c>
      <c r="U1497" t="e">
        <f t="shared" si="23"/>
        <v>#VALUE!</v>
      </c>
    </row>
    <row r="1498" spans="1:21" x14ac:dyDescent="0.3">
      <c r="A1498" s="14">
        <v>43141</v>
      </c>
      <c r="B1498" s="15" t="s">
        <v>45</v>
      </c>
      <c r="C1498" s="15" t="s">
        <v>46</v>
      </c>
      <c r="D1498" s="15" t="s">
        <v>47</v>
      </c>
      <c r="E1498" s="16">
        <v>170</v>
      </c>
      <c r="F1498" s="17">
        <v>72</v>
      </c>
      <c r="G1498" s="17">
        <v>0</v>
      </c>
      <c r="H1498" s="17">
        <v>36</v>
      </c>
      <c r="I1498" s="15" t="s">
        <v>51</v>
      </c>
      <c r="J1498" s="17">
        <v>109</v>
      </c>
      <c r="K1498" s="15" t="s">
        <v>489</v>
      </c>
      <c r="L1498" s="27">
        <v>30</v>
      </c>
      <c r="M1498" s="28">
        <v>6</v>
      </c>
      <c r="N1498" s="28">
        <v>47</v>
      </c>
      <c r="O1498" s="29" t="s">
        <v>260</v>
      </c>
      <c r="P1498" s="16">
        <v>80</v>
      </c>
      <c r="Q1498" s="16">
        <v>99</v>
      </c>
      <c r="R1498" s="15" t="s">
        <v>51</v>
      </c>
      <c r="S1498" s="16">
        <v>66</v>
      </c>
      <c r="T1498" s="15" t="s">
        <v>51</v>
      </c>
      <c r="U1498">
        <f t="shared" si="23"/>
        <v>5.2360000000000007</v>
      </c>
    </row>
    <row r="1499" spans="1:21" x14ac:dyDescent="0.3">
      <c r="A1499" s="14">
        <v>43142</v>
      </c>
      <c r="B1499" s="15" t="s">
        <v>45</v>
      </c>
      <c r="C1499" s="15" t="s">
        <v>46</v>
      </c>
      <c r="D1499" s="15" t="s">
        <v>47</v>
      </c>
      <c r="E1499" s="16">
        <v>170</v>
      </c>
      <c r="F1499" s="17">
        <v>81</v>
      </c>
      <c r="G1499" s="17">
        <v>152</v>
      </c>
      <c r="H1499" s="17">
        <v>56</v>
      </c>
      <c r="I1499" s="15" t="s">
        <v>394</v>
      </c>
      <c r="J1499" s="17">
        <v>106</v>
      </c>
      <c r="K1499" s="15" t="s">
        <v>512</v>
      </c>
      <c r="L1499" s="27">
        <v>22</v>
      </c>
      <c r="M1499" s="28">
        <v>11</v>
      </c>
      <c r="N1499" s="28">
        <v>64</v>
      </c>
      <c r="O1499" s="29" t="s">
        <v>747</v>
      </c>
      <c r="P1499" s="16">
        <v>93</v>
      </c>
      <c r="Q1499" s="16">
        <v>98</v>
      </c>
      <c r="R1499" s="15" t="s">
        <v>51</v>
      </c>
      <c r="S1499" s="16">
        <v>86</v>
      </c>
      <c r="T1499" s="15" t="s">
        <v>226</v>
      </c>
      <c r="U1499">
        <f t="shared" si="23"/>
        <v>3.8397333333333332</v>
      </c>
    </row>
    <row r="1500" spans="1:21" x14ac:dyDescent="0.3">
      <c r="A1500" s="14">
        <v>43143</v>
      </c>
      <c r="B1500" s="15" t="s">
        <v>45</v>
      </c>
      <c r="C1500" s="15" t="s">
        <v>46</v>
      </c>
      <c r="D1500" s="15" t="s">
        <v>47</v>
      </c>
      <c r="E1500" s="16">
        <v>170</v>
      </c>
      <c r="F1500" s="17">
        <v>55</v>
      </c>
      <c r="G1500" s="17">
        <v>26</v>
      </c>
      <c r="H1500" s="17">
        <v>22</v>
      </c>
      <c r="I1500" s="15" t="s">
        <v>51</v>
      </c>
      <c r="J1500" s="17">
        <v>88</v>
      </c>
      <c r="K1500" s="15" t="s">
        <v>821</v>
      </c>
      <c r="L1500" s="27">
        <v>27</v>
      </c>
      <c r="M1500" s="28">
        <v>8</v>
      </c>
      <c r="N1500" s="28">
        <v>53</v>
      </c>
      <c r="O1500" s="29" t="s">
        <v>169</v>
      </c>
      <c r="P1500" s="16">
        <v>91</v>
      </c>
      <c r="Q1500" s="16">
        <v>99</v>
      </c>
      <c r="R1500" s="15" t="s">
        <v>120</v>
      </c>
      <c r="S1500" s="16">
        <v>61</v>
      </c>
      <c r="T1500" s="15" t="s">
        <v>260</v>
      </c>
      <c r="U1500">
        <f t="shared" si="23"/>
        <v>4.7123999999999997</v>
      </c>
    </row>
    <row r="1501" spans="1:21" x14ac:dyDescent="0.3">
      <c r="A1501" s="14">
        <v>43144</v>
      </c>
      <c r="B1501" s="15" t="s">
        <v>45</v>
      </c>
      <c r="C1501" s="15" t="s">
        <v>46</v>
      </c>
      <c r="D1501" s="15" t="s">
        <v>47</v>
      </c>
      <c r="E1501" s="16">
        <v>170</v>
      </c>
      <c r="F1501" s="17">
        <v>76</v>
      </c>
      <c r="G1501" s="17">
        <v>64</v>
      </c>
      <c r="H1501" s="17">
        <v>15</v>
      </c>
      <c r="I1501" s="15" t="s">
        <v>959</v>
      </c>
      <c r="J1501" s="17">
        <v>138</v>
      </c>
      <c r="K1501" s="15" t="s">
        <v>572</v>
      </c>
      <c r="L1501" s="27">
        <v>31</v>
      </c>
      <c r="M1501" s="28">
        <v>17</v>
      </c>
      <c r="N1501" s="28">
        <v>125</v>
      </c>
      <c r="O1501" s="29" t="s">
        <v>163</v>
      </c>
      <c r="P1501" s="16">
        <v>79</v>
      </c>
      <c r="Q1501" s="16">
        <v>95</v>
      </c>
      <c r="R1501" s="15" t="s">
        <v>51</v>
      </c>
      <c r="S1501" s="16">
        <v>46</v>
      </c>
      <c r="T1501" s="15" t="s">
        <v>347</v>
      </c>
      <c r="U1501">
        <f t="shared" si="23"/>
        <v>5.4105333333333334</v>
      </c>
    </row>
    <row r="1502" spans="1:21" x14ac:dyDescent="0.3">
      <c r="A1502" s="14">
        <v>43145</v>
      </c>
      <c r="B1502" s="15" t="s">
        <v>45</v>
      </c>
      <c r="C1502" s="15" t="s">
        <v>46</v>
      </c>
      <c r="D1502" s="15" t="s">
        <v>47</v>
      </c>
      <c r="E1502" s="16">
        <v>170</v>
      </c>
      <c r="F1502" s="17">
        <v>140</v>
      </c>
      <c r="G1502" s="17">
        <v>4</v>
      </c>
      <c r="H1502" s="17">
        <v>71</v>
      </c>
      <c r="I1502" s="15" t="s">
        <v>51</v>
      </c>
      <c r="J1502" s="17">
        <v>208</v>
      </c>
      <c r="K1502" s="15" t="s">
        <v>864</v>
      </c>
      <c r="L1502" s="27">
        <v>16</v>
      </c>
      <c r="M1502" s="28">
        <v>14</v>
      </c>
      <c r="N1502" s="28">
        <v>83</v>
      </c>
      <c r="O1502" s="29" t="s">
        <v>64</v>
      </c>
      <c r="P1502" s="16">
        <v>68</v>
      </c>
      <c r="Q1502" s="16">
        <v>95</v>
      </c>
      <c r="R1502" s="15" t="s">
        <v>51</v>
      </c>
      <c r="S1502" s="16">
        <v>46</v>
      </c>
      <c r="T1502" s="15" t="s">
        <v>135</v>
      </c>
      <c r="U1502">
        <f t="shared" si="23"/>
        <v>2.7925333333333335</v>
      </c>
    </row>
    <row r="1503" spans="1:21" x14ac:dyDescent="0.3">
      <c r="A1503" s="14">
        <v>43146</v>
      </c>
      <c r="B1503" s="15" t="s">
        <v>45</v>
      </c>
      <c r="C1503" s="15" t="s">
        <v>46</v>
      </c>
      <c r="D1503" s="15" t="s">
        <v>47</v>
      </c>
      <c r="E1503" s="16">
        <v>170</v>
      </c>
      <c r="F1503" s="17">
        <v>135</v>
      </c>
      <c r="G1503" s="17">
        <v>8</v>
      </c>
      <c r="H1503" s="17">
        <v>89</v>
      </c>
      <c r="I1503" s="15" t="s">
        <v>506</v>
      </c>
      <c r="J1503" s="17">
        <v>181</v>
      </c>
      <c r="K1503" s="15" t="s">
        <v>297</v>
      </c>
      <c r="L1503" s="29" t="s">
        <v>102</v>
      </c>
      <c r="M1503" s="28">
        <v>6</v>
      </c>
      <c r="N1503" s="28">
        <v>47</v>
      </c>
      <c r="O1503" s="29" t="s">
        <v>59</v>
      </c>
      <c r="P1503" s="16">
        <v>83</v>
      </c>
      <c r="Q1503" s="16">
        <v>100</v>
      </c>
      <c r="R1503" s="15" t="s">
        <v>240</v>
      </c>
      <c r="S1503" s="16">
        <v>64</v>
      </c>
      <c r="T1503" s="15" t="s">
        <v>158</v>
      </c>
      <c r="U1503">
        <f t="shared" si="23"/>
        <v>0.8726666666666667</v>
      </c>
    </row>
    <row r="1504" spans="1:21" x14ac:dyDescent="0.3">
      <c r="A1504" s="14">
        <v>43147</v>
      </c>
      <c r="B1504" s="15" t="s">
        <v>45</v>
      </c>
      <c r="C1504" s="15" t="s">
        <v>46</v>
      </c>
      <c r="D1504" s="15" t="s">
        <v>47</v>
      </c>
      <c r="E1504" s="16">
        <v>170</v>
      </c>
      <c r="F1504" s="17">
        <v>118</v>
      </c>
      <c r="G1504" s="17">
        <v>84</v>
      </c>
      <c r="H1504" s="17">
        <v>92</v>
      </c>
      <c r="I1504" s="15" t="s">
        <v>199</v>
      </c>
      <c r="J1504" s="17">
        <v>144</v>
      </c>
      <c r="K1504" s="15" t="s">
        <v>960</v>
      </c>
      <c r="L1504" s="27">
        <v>35</v>
      </c>
      <c r="M1504" s="28">
        <v>3</v>
      </c>
      <c r="N1504" s="28">
        <v>67</v>
      </c>
      <c r="O1504" s="29" t="s">
        <v>235</v>
      </c>
      <c r="P1504" s="16">
        <v>92</v>
      </c>
      <c r="Q1504" s="16">
        <v>100</v>
      </c>
      <c r="R1504" s="15" t="s">
        <v>86</v>
      </c>
      <c r="S1504" s="16">
        <v>85</v>
      </c>
      <c r="T1504" s="15" t="s">
        <v>133</v>
      </c>
      <c r="U1504">
        <f t="shared" si="23"/>
        <v>6.1086666666666662</v>
      </c>
    </row>
    <row r="1505" spans="1:21" x14ac:dyDescent="0.3">
      <c r="A1505" s="14">
        <v>43148</v>
      </c>
      <c r="B1505" s="15" t="s">
        <v>45</v>
      </c>
      <c r="C1505" s="15" t="s">
        <v>46</v>
      </c>
      <c r="D1505" s="15" t="s">
        <v>47</v>
      </c>
      <c r="E1505" s="16">
        <v>170</v>
      </c>
      <c r="F1505" s="17">
        <v>88</v>
      </c>
      <c r="G1505" s="17">
        <v>20</v>
      </c>
      <c r="H1505" s="17">
        <v>49</v>
      </c>
      <c r="I1505" s="15" t="s">
        <v>62</v>
      </c>
      <c r="J1505" s="17">
        <v>126</v>
      </c>
      <c r="K1505" s="15" t="s">
        <v>826</v>
      </c>
      <c r="L1505" s="27">
        <v>25</v>
      </c>
      <c r="M1505" s="28">
        <v>6</v>
      </c>
      <c r="N1505" s="28">
        <v>47</v>
      </c>
      <c r="O1505" s="29" t="s">
        <v>117</v>
      </c>
      <c r="P1505" s="16">
        <v>89</v>
      </c>
      <c r="Q1505" s="16">
        <v>100</v>
      </c>
      <c r="R1505" s="15" t="s">
        <v>51</v>
      </c>
      <c r="S1505" s="16">
        <v>68</v>
      </c>
      <c r="T1505" s="15" t="s">
        <v>264</v>
      </c>
      <c r="U1505">
        <f t="shared" si="23"/>
        <v>4.3633333333333333</v>
      </c>
    </row>
    <row r="1506" spans="1:21" x14ac:dyDescent="0.3">
      <c r="A1506" s="14">
        <v>43149</v>
      </c>
      <c r="B1506" s="15" t="s">
        <v>45</v>
      </c>
      <c r="C1506" s="15" t="s">
        <v>46</v>
      </c>
      <c r="D1506" s="15" t="s">
        <v>47</v>
      </c>
      <c r="E1506" s="16">
        <v>170</v>
      </c>
      <c r="F1506" s="17">
        <v>88</v>
      </c>
      <c r="G1506" s="17">
        <v>8</v>
      </c>
      <c r="H1506" s="17">
        <v>38</v>
      </c>
      <c r="I1506" s="15" t="s">
        <v>961</v>
      </c>
      <c r="J1506" s="17">
        <v>138</v>
      </c>
      <c r="K1506" s="15" t="s">
        <v>374</v>
      </c>
      <c r="L1506" s="29" t="s">
        <v>84</v>
      </c>
      <c r="M1506" s="28">
        <v>6</v>
      </c>
      <c r="N1506" s="28">
        <v>50</v>
      </c>
      <c r="O1506" s="29" t="s">
        <v>201</v>
      </c>
      <c r="P1506" s="16">
        <v>81</v>
      </c>
      <c r="Q1506" s="16">
        <v>100</v>
      </c>
      <c r="R1506" s="15" t="s">
        <v>51</v>
      </c>
      <c r="S1506" s="16">
        <v>58</v>
      </c>
      <c r="T1506" s="15" t="s">
        <v>89</v>
      </c>
      <c r="U1506">
        <f t="shared" si="23"/>
        <v>0.34906666666666669</v>
      </c>
    </row>
    <row r="1507" spans="1:21" x14ac:dyDescent="0.3">
      <c r="A1507" s="14">
        <v>43150</v>
      </c>
      <c r="B1507" s="15" t="s">
        <v>45</v>
      </c>
      <c r="C1507" s="15" t="s">
        <v>46</v>
      </c>
      <c r="D1507" s="15" t="s">
        <v>47</v>
      </c>
      <c r="E1507" s="16">
        <v>170</v>
      </c>
      <c r="F1507" s="17">
        <v>98</v>
      </c>
      <c r="G1507" s="17">
        <v>108</v>
      </c>
      <c r="H1507" s="17">
        <v>82</v>
      </c>
      <c r="I1507" s="15" t="s">
        <v>51</v>
      </c>
      <c r="J1507" s="17">
        <v>115</v>
      </c>
      <c r="K1507" s="15" t="s">
        <v>548</v>
      </c>
      <c r="L1507" s="27">
        <v>26</v>
      </c>
      <c r="M1507" s="28">
        <v>3</v>
      </c>
      <c r="N1507" s="28">
        <v>33</v>
      </c>
      <c r="O1507" s="29" t="s">
        <v>135</v>
      </c>
      <c r="P1507" s="16">
        <v>97</v>
      </c>
      <c r="Q1507" s="16">
        <v>100</v>
      </c>
      <c r="R1507" s="15" t="s">
        <v>51</v>
      </c>
      <c r="S1507" s="16">
        <v>90</v>
      </c>
      <c r="T1507" s="15" t="s">
        <v>135</v>
      </c>
      <c r="U1507">
        <f t="shared" si="23"/>
        <v>4.5378666666666669</v>
      </c>
    </row>
    <row r="1508" spans="1:21" x14ac:dyDescent="0.3">
      <c r="A1508" s="14">
        <v>43151</v>
      </c>
      <c r="B1508" s="15" t="s">
        <v>45</v>
      </c>
      <c r="C1508" s="15" t="s">
        <v>46</v>
      </c>
      <c r="D1508" s="15" t="s">
        <v>47</v>
      </c>
      <c r="E1508" s="16">
        <v>170</v>
      </c>
      <c r="F1508" s="17">
        <v>99</v>
      </c>
      <c r="G1508" s="17">
        <v>50</v>
      </c>
      <c r="H1508" s="17">
        <v>80</v>
      </c>
      <c r="I1508" s="15" t="s">
        <v>962</v>
      </c>
      <c r="J1508" s="17">
        <v>118</v>
      </c>
      <c r="K1508" s="15" t="s">
        <v>285</v>
      </c>
      <c r="L1508" s="27">
        <v>31</v>
      </c>
      <c r="M1508" s="28">
        <v>3</v>
      </c>
      <c r="N1508" s="28">
        <v>31</v>
      </c>
      <c r="O1508" s="29" t="s">
        <v>206</v>
      </c>
      <c r="P1508" s="16">
        <v>93</v>
      </c>
      <c r="Q1508" s="16">
        <v>100</v>
      </c>
      <c r="R1508" s="15" t="s">
        <v>51</v>
      </c>
      <c r="S1508" s="16">
        <v>75</v>
      </c>
      <c r="T1508" s="15" t="s">
        <v>206</v>
      </c>
      <c r="U1508">
        <f t="shared" si="23"/>
        <v>5.4105333333333334</v>
      </c>
    </row>
    <row r="1509" spans="1:21" x14ac:dyDescent="0.3">
      <c r="A1509" s="14">
        <v>43152</v>
      </c>
      <c r="B1509" s="15" t="s">
        <v>45</v>
      </c>
      <c r="C1509" s="15" t="s">
        <v>46</v>
      </c>
      <c r="D1509" s="15" t="s">
        <v>47</v>
      </c>
      <c r="E1509" s="16">
        <v>170</v>
      </c>
      <c r="F1509" s="17">
        <v>66</v>
      </c>
      <c r="G1509" s="17">
        <v>18</v>
      </c>
      <c r="H1509" s="17">
        <v>33</v>
      </c>
      <c r="I1509" s="15" t="s">
        <v>309</v>
      </c>
      <c r="J1509" s="17">
        <v>99</v>
      </c>
      <c r="K1509" s="15" t="s">
        <v>406</v>
      </c>
      <c r="L1509" s="29" t="s">
        <v>401</v>
      </c>
      <c r="M1509" s="28">
        <v>6</v>
      </c>
      <c r="N1509" s="28">
        <v>61</v>
      </c>
      <c r="O1509" s="29" t="s">
        <v>543</v>
      </c>
      <c r="P1509" s="16">
        <v>89</v>
      </c>
      <c r="Q1509" s="16">
        <v>100</v>
      </c>
      <c r="R1509" s="15" t="s">
        <v>51</v>
      </c>
      <c r="S1509" s="16">
        <v>72</v>
      </c>
      <c r="T1509" s="15" t="s">
        <v>250</v>
      </c>
      <c r="U1509">
        <f t="shared" si="23"/>
        <v>1.0471999999999999</v>
      </c>
    </row>
    <row r="1510" spans="1:21" x14ac:dyDescent="0.3">
      <c r="A1510" s="14">
        <v>43153</v>
      </c>
      <c r="B1510" s="15" t="s">
        <v>45</v>
      </c>
      <c r="C1510" s="15" t="s">
        <v>46</v>
      </c>
      <c r="D1510" s="15" t="s">
        <v>47</v>
      </c>
      <c r="E1510" s="16">
        <v>170</v>
      </c>
      <c r="F1510" s="17">
        <v>64</v>
      </c>
      <c r="G1510" s="17">
        <v>0</v>
      </c>
      <c r="H1510" s="17">
        <v>14</v>
      </c>
      <c r="I1510" s="15" t="s">
        <v>100</v>
      </c>
      <c r="J1510" s="17">
        <v>114</v>
      </c>
      <c r="K1510" s="15" t="s">
        <v>68</v>
      </c>
      <c r="L1510" s="29" t="s">
        <v>263</v>
      </c>
      <c r="M1510" s="28">
        <v>8</v>
      </c>
      <c r="N1510" s="28">
        <v>61</v>
      </c>
      <c r="O1510" s="29" t="s">
        <v>52</v>
      </c>
      <c r="P1510" s="16">
        <v>74</v>
      </c>
      <c r="Q1510" s="16">
        <v>100</v>
      </c>
      <c r="R1510" s="15" t="s">
        <v>51</v>
      </c>
      <c r="S1510" s="16">
        <v>51</v>
      </c>
      <c r="T1510" s="15" t="s">
        <v>71</v>
      </c>
      <c r="U1510">
        <f t="shared" si="23"/>
        <v>0.17453333333333335</v>
      </c>
    </row>
    <row r="1511" spans="1:21" x14ac:dyDescent="0.3">
      <c r="A1511" s="14">
        <v>43154</v>
      </c>
      <c r="B1511" s="15" t="s">
        <v>45</v>
      </c>
      <c r="C1511" s="15" t="s">
        <v>46</v>
      </c>
      <c r="D1511" s="15" t="s">
        <v>47</v>
      </c>
      <c r="E1511" s="16">
        <v>170</v>
      </c>
      <c r="F1511" s="17">
        <v>66</v>
      </c>
      <c r="G1511" s="17">
        <v>2</v>
      </c>
      <c r="H1511" s="17">
        <v>9</v>
      </c>
      <c r="I1511" s="15" t="s">
        <v>470</v>
      </c>
      <c r="J1511" s="17">
        <v>122</v>
      </c>
      <c r="K1511" s="15" t="s">
        <v>139</v>
      </c>
      <c r="L1511" s="27">
        <v>29</v>
      </c>
      <c r="M1511" s="28">
        <v>6</v>
      </c>
      <c r="N1511" s="28">
        <v>50</v>
      </c>
      <c r="O1511" s="29" t="s">
        <v>50</v>
      </c>
      <c r="P1511" s="16">
        <v>70</v>
      </c>
      <c r="Q1511" s="16">
        <v>100</v>
      </c>
      <c r="R1511" s="15" t="s">
        <v>367</v>
      </c>
      <c r="S1511" s="16">
        <v>39</v>
      </c>
      <c r="T1511" s="15" t="s">
        <v>51</v>
      </c>
      <c r="U1511">
        <f t="shared" si="23"/>
        <v>5.0614666666666661</v>
      </c>
    </row>
    <row r="1512" spans="1:21" x14ac:dyDescent="0.3">
      <c r="A1512" s="14">
        <v>43155</v>
      </c>
      <c r="B1512" s="15" t="s">
        <v>45</v>
      </c>
      <c r="C1512" s="15" t="s">
        <v>46</v>
      </c>
      <c r="D1512" s="15" t="s">
        <v>47</v>
      </c>
      <c r="E1512" s="16">
        <v>170</v>
      </c>
      <c r="F1512" s="17">
        <v>54</v>
      </c>
      <c r="G1512" s="17">
        <v>0</v>
      </c>
      <c r="H1512" s="17">
        <v>-14</v>
      </c>
      <c r="I1512" s="15" t="s">
        <v>962</v>
      </c>
      <c r="J1512" s="17">
        <v>122</v>
      </c>
      <c r="K1512" s="15" t="s">
        <v>535</v>
      </c>
      <c r="L1512" s="27">
        <v>36</v>
      </c>
      <c r="M1512" s="28">
        <v>11</v>
      </c>
      <c r="N1512" s="28">
        <v>53</v>
      </c>
      <c r="O1512" s="29" t="s">
        <v>146</v>
      </c>
      <c r="P1512" s="16">
        <v>76</v>
      </c>
      <c r="Q1512" s="16">
        <v>100</v>
      </c>
      <c r="R1512" s="15" t="s">
        <v>51</v>
      </c>
      <c r="S1512" s="16">
        <v>50</v>
      </c>
      <c r="T1512" s="15" t="s">
        <v>52</v>
      </c>
      <c r="U1512">
        <f t="shared" si="23"/>
        <v>6.2831999999999999</v>
      </c>
    </row>
    <row r="1513" spans="1:21" x14ac:dyDescent="0.3">
      <c r="A1513" s="14">
        <v>43156</v>
      </c>
      <c r="B1513" s="15" t="s">
        <v>45</v>
      </c>
      <c r="C1513" s="15" t="s">
        <v>46</v>
      </c>
      <c r="D1513" s="15" t="s">
        <v>47</v>
      </c>
      <c r="E1513" s="16">
        <v>170</v>
      </c>
      <c r="F1513" s="17">
        <v>69</v>
      </c>
      <c r="G1513" s="17">
        <v>0</v>
      </c>
      <c r="H1513" s="17">
        <v>-8</v>
      </c>
      <c r="I1513" s="15" t="s">
        <v>175</v>
      </c>
      <c r="J1513" s="17">
        <v>146</v>
      </c>
      <c r="K1513" s="15" t="s">
        <v>398</v>
      </c>
      <c r="L1513" s="29" t="s">
        <v>84</v>
      </c>
      <c r="M1513" s="28">
        <v>8</v>
      </c>
      <c r="N1513" s="28">
        <v>50</v>
      </c>
      <c r="O1513" s="29" t="s">
        <v>81</v>
      </c>
      <c r="P1513" s="16">
        <v>75</v>
      </c>
      <c r="Q1513" s="16">
        <v>100</v>
      </c>
      <c r="R1513" s="15" t="s">
        <v>51</v>
      </c>
      <c r="S1513" s="16">
        <v>47</v>
      </c>
      <c r="T1513" s="15" t="s">
        <v>121</v>
      </c>
      <c r="U1513">
        <f t="shared" si="23"/>
        <v>0.34906666666666669</v>
      </c>
    </row>
    <row r="1514" spans="1:21" x14ac:dyDescent="0.3">
      <c r="A1514" s="14">
        <v>43157</v>
      </c>
      <c r="B1514" s="15" t="s">
        <v>45</v>
      </c>
      <c r="C1514" s="15" t="s">
        <v>46</v>
      </c>
      <c r="D1514" s="15" t="s">
        <v>47</v>
      </c>
      <c r="E1514" s="16">
        <v>170</v>
      </c>
      <c r="F1514" s="17">
        <v>72</v>
      </c>
      <c r="G1514" s="17">
        <v>0</v>
      </c>
      <c r="H1514" s="17">
        <v>21</v>
      </c>
      <c r="I1514" s="15" t="s">
        <v>51</v>
      </c>
      <c r="J1514" s="17">
        <v>124</v>
      </c>
      <c r="K1514" s="15" t="s">
        <v>645</v>
      </c>
      <c r="L1514" s="29" t="s">
        <v>401</v>
      </c>
      <c r="M1514" s="28">
        <v>17</v>
      </c>
      <c r="N1514" s="28">
        <v>64</v>
      </c>
      <c r="O1514" s="29" t="s">
        <v>260</v>
      </c>
      <c r="P1514" s="16">
        <v>77</v>
      </c>
      <c r="Q1514" s="16">
        <v>100</v>
      </c>
      <c r="R1514" s="15" t="s">
        <v>51</v>
      </c>
      <c r="S1514" s="16">
        <v>54</v>
      </c>
      <c r="T1514" s="15" t="s">
        <v>135</v>
      </c>
      <c r="U1514">
        <f t="shared" si="23"/>
        <v>1.0471999999999999</v>
      </c>
    </row>
    <row r="1515" spans="1:21" x14ac:dyDescent="0.3">
      <c r="A1515" s="14">
        <v>43158</v>
      </c>
      <c r="B1515" s="15" t="s">
        <v>45</v>
      </c>
      <c r="C1515" s="15" t="s">
        <v>46</v>
      </c>
      <c r="D1515" s="15" t="s">
        <v>47</v>
      </c>
      <c r="E1515" s="16">
        <v>170</v>
      </c>
      <c r="F1515" s="17">
        <v>32</v>
      </c>
      <c r="G1515" s="15"/>
      <c r="H1515" s="17">
        <v>1</v>
      </c>
      <c r="I1515" s="15" t="s">
        <v>735</v>
      </c>
      <c r="J1515" s="17">
        <v>63</v>
      </c>
      <c r="K1515" s="15" t="s">
        <v>544</v>
      </c>
      <c r="L1515" s="29" t="s">
        <v>218</v>
      </c>
      <c r="M1515" s="28">
        <v>14</v>
      </c>
      <c r="N1515" s="28">
        <v>86</v>
      </c>
      <c r="O1515" s="29" t="s">
        <v>164</v>
      </c>
      <c r="P1515" s="16">
        <v>56</v>
      </c>
      <c r="Q1515" s="16">
        <v>87</v>
      </c>
      <c r="R1515" s="15" t="s">
        <v>832</v>
      </c>
      <c r="S1515" s="16">
        <v>44</v>
      </c>
      <c r="T1515" s="15" t="s">
        <v>51</v>
      </c>
      <c r="U1515">
        <f t="shared" si="23"/>
        <v>0.52359999999999995</v>
      </c>
    </row>
    <row r="1516" spans="1:21" x14ac:dyDescent="0.3">
      <c r="A1516" s="14">
        <v>43159</v>
      </c>
      <c r="B1516" s="15" t="s">
        <v>45</v>
      </c>
      <c r="C1516" s="15" t="s">
        <v>46</v>
      </c>
      <c r="D1516" s="15" t="s">
        <v>47</v>
      </c>
      <c r="E1516" s="16">
        <v>170</v>
      </c>
      <c r="F1516" s="17">
        <v>8</v>
      </c>
      <c r="G1516" s="15"/>
      <c r="H1516" s="17">
        <v>-15</v>
      </c>
      <c r="I1516" s="15" t="s">
        <v>377</v>
      </c>
      <c r="J1516" s="17">
        <v>30</v>
      </c>
      <c r="K1516" s="15" t="s">
        <v>773</v>
      </c>
      <c r="L1516" s="29" t="s">
        <v>116</v>
      </c>
      <c r="M1516" s="28">
        <v>3</v>
      </c>
      <c r="N1516" s="28">
        <v>39</v>
      </c>
      <c r="O1516" s="29" t="s">
        <v>108</v>
      </c>
      <c r="P1516" s="16">
        <v>91</v>
      </c>
      <c r="Q1516" s="16">
        <v>98</v>
      </c>
      <c r="R1516" s="15" t="s">
        <v>594</v>
      </c>
      <c r="S1516" s="16">
        <v>64</v>
      </c>
      <c r="T1516" s="15" t="s">
        <v>286</v>
      </c>
      <c r="U1516">
        <f t="shared" si="23"/>
        <v>0.69813333333333338</v>
      </c>
    </row>
    <row r="1517" spans="1:21" x14ac:dyDescent="0.3">
      <c r="A1517" s="14">
        <v>43160</v>
      </c>
      <c r="B1517" s="15" t="s">
        <v>45</v>
      </c>
      <c r="C1517" s="15" t="s">
        <v>46</v>
      </c>
      <c r="D1517" s="15" t="s">
        <v>47</v>
      </c>
      <c r="E1517" s="16">
        <v>170</v>
      </c>
      <c r="F1517" s="17">
        <v>102</v>
      </c>
      <c r="G1517" s="17">
        <v>26</v>
      </c>
      <c r="H1517" s="17">
        <v>23</v>
      </c>
      <c r="I1517" s="15" t="s">
        <v>115</v>
      </c>
      <c r="J1517" s="17">
        <v>181</v>
      </c>
      <c r="K1517" s="15" t="s">
        <v>89</v>
      </c>
      <c r="L1517" s="27">
        <v>24</v>
      </c>
      <c r="M1517" s="28">
        <v>22</v>
      </c>
      <c r="N1517" s="28">
        <v>147</v>
      </c>
      <c r="O1517" s="29" t="s">
        <v>129</v>
      </c>
      <c r="P1517" s="16">
        <v>71</v>
      </c>
      <c r="Q1517" s="16">
        <v>100</v>
      </c>
      <c r="R1517" s="15" t="s">
        <v>51</v>
      </c>
      <c r="S1517" s="16">
        <v>38</v>
      </c>
      <c r="T1517" s="15" t="s">
        <v>51</v>
      </c>
      <c r="U1517">
        <f t="shared" si="23"/>
        <v>4.1887999999999996</v>
      </c>
    </row>
    <row r="1518" spans="1:21" x14ac:dyDescent="0.3">
      <c r="A1518" s="14">
        <v>43161</v>
      </c>
      <c r="B1518" s="15" t="s">
        <v>45</v>
      </c>
      <c r="C1518" s="15" t="s">
        <v>46</v>
      </c>
      <c r="D1518" s="15" t="s">
        <v>47</v>
      </c>
      <c r="E1518" s="16">
        <v>170</v>
      </c>
      <c r="F1518" s="17">
        <v>76</v>
      </c>
      <c r="G1518" s="17">
        <v>40</v>
      </c>
      <c r="H1518" s="17">
        <v>8</v>
      </c>
      <c r="I1518" s="15" t="s">
        <v>239</v>
      </c>
      <c r="J1518" s="17">
        <v>143</v>
      </c>
      <c r="K1518" s="15" t="s">
        <v>535</v>
      </c>
      <c r="L1518" s="27">
        <v>24</v>
      </c>
      <c r="M1518" s="28">
        <v>14</v>
      </c>
      <c r="N1518" s="28">
        <v>156</v>
      </c>
      <c r="O1518" s="29" t="s">
        <v>94</v>
      </c>
      <c r="P1518" s="16">
        <v>66</v>
      </c>
      <c r="Q1518" s="16">
        <v>99</v>
      </c>
      <c r="R1518" s="15" t="s">
        <v>249</v>
      </c>
      <c r="S1518" s="16">
        <v>38</v>
      </c>
      <c r="T1518" s="15" t="s">
        <v>286</v>
      </c>
      <c r="U1518">
        <f t="shared" si="23"/>
        <v>4.1887999999999996</v>
      </c>
    </row>
    <row r="1519" spans="1:21" x14ac:dyDescent="0.3">
      <c r="A1519" s="14">
        <v>43162</v>
      </c>
      <c r="B1519" s="15" t="s">
        <v>45</v>
      </c>
      <c r="C1519" s="15" t="s">
        <v>46</v>
      </c>
      <c r="D1519" s="15" t="s">
        <v>47</v>
      </c>
      <c r="E1519" s="16">
        <v>170</v>
      </c>
      <c r="F1519" s="17">
        <v>102</v>
      </c>
      <c r="G1519" s="17">
        <v>6</v>
      </c>
      <c r="H1519" s="17">
        <v>23</v>
      </c>
      <c r="I1519" s="15" t="s">
        <v>251</v>
      </c>
      <c r="J1519" s="17">
        <v>181</v>
      </c>
      <c r="K1519" s="15" t="s">
        <v>489</v>
      </c>
      <c r="L1519" s="27">
        <v>25</v>
      </c>
      <c r="M1519" s="28">
        <v>17</v>
      </c>
      <c r="N1519" s="28">
        <v>114</v>
      </c>
      <c r="O1519" s="29" t="s">
        <v>94</v>
      </c>
      <c r="P1519" s="16">
        <v>62</v>
      </c>
      <c r="Q1519" s="16">
        <v>100</v>
      </c>
      <c r="R1519" s="15" t="s">
        <v>51</v>
      </c>
      <c r="S1519" s="16">
        <v>34</v>
      </c>
      <c r="T1519" s="15" t="s">
        <v>179</v>
      </c>
      <c r="U1519">
        <f t="shared" si="23"/>
        <v>4.3633333333333333</v>
      </c>
    </row>
    <row r="1520" spans="1:21" x14ac:dyDescent="0.3">
      <c r="A1520" s="14">
        <v>43163</v>
      </c>
      <c r="B1520" s="15" t="s">
        <v>45</v>
      </c>
      <c r="C1520" s="15" t="s">
        <v>46</v>
      </c>
      <c r="D1520" s="15" t="s">
        <v>47</v>
      </c>
      <c r="E1520" s="16">
        <v>170</v>
      </c>
      <c r="F1520" s="17">
        <v>106</v>
      </c>
      <c r="G1520" s="17">
        <v>0</v>
      </c>
      <c r="H1520" s="17">
        <v>53</v>
      </c>
      <c r="I1520" s="15" t="s">
        <v>51</v>
      </c>
      <c r="J1520" s="17">
        <v>158</v>
      </c>
      <c r="K1520" s="15" t="s">
        <v>81</v>
      </c>
      <c r="L1520" s="29" t="s">
        <v>116</v>
      </c>
      <c r="M1520" s="28">
        <v>19</v>
      </c>
      <c r="N1520" s="28">
        <v>92</v>
      </c>
      <c r="O1520" s="29" t="s">
        <v>56</v>
      </c>
      <c r="P1520" s="16">
        <v>56</v>
      </c>
      <c r="Q1520" s="16">
        <v>99</v>
      </c>
      <c r="R1520" s="15" t="s">
        <v>51</v>
      </c>
      <c r="S1520" s="16">
        <v>32</v>
      </c>
      <c r="T1520" s="15" t="s">
        <v>169</v>
      </c>
      <c r="U1520">
        <f t="shared" si="23"/>
        <v>0.69813333333333338</v>
      </c>
    </row>
    <row r="1521" spans="1:21" x14ac:dyDescent="0.3">
      <c r="A1521" s="14">
        <v>43164</v>
      </c>
      <c r="B1521" s="15" t="s">
        <v>45</v>
      </c>
      <c r="C1521" s="15" t="s">
        <v>46</v>
      </c>
      <c r="D1521" s="15" t="s">
        <v>47</v>
      </c>
      <c r="E1521" s="16">
        <v>170</v>
      </c>
      <c r="F1521" s="17">
        <v>88</v>
      </c>
      <c r="G1521" s="17">
        <v>60</v>
      </c>
      <c r="H1521" s="17">
        <v>41</v>
      </c>
      <c r="I1521" s="15" t="s">
        <v>399</v>
      </c>
      <c r="J1521" s="17">
        <v>136</v>
      </c>
      <c r="K1521" s="15" t="s">
        <v>68</v>
      </c>
      <c r="L1521" s="27">
        <v>24</v>
      </c>
      <c r="M1521" s="28">
        <v>14</v>
      </c>
      <c r="N1521" s="28">
        <v>86</v>
      </c>
      <c r="O1521" s="29" t="s">
        <v>174</v>
      </c>
      <c r="P1521" s="16">
        <v>67</v>
      </c>
      <c r="Q1521" s="16">
        <v>100</v>
      </c>
      <c r="R1521" s="15" t="s">
        <v>108</v>
      </c>
      <c r="S1521" s="16">
        <v>47</v>
      </c>
      <c r="T1521" s="15" t="s">
        <v>750</v>
      </c>
      <c r="U1521">
        <f t="shared" si="23"/>
        <v>4.1887999999999996</v>
      </c>
    </row>
    <row r="1522" spans="1:21" x14ac:dyDescent="0.3">
      <c r="A1522" s="14">
        <v>43165</v>
      </c>
      <c r="B1522" s="15" t="s">
        <v>45</v>
      </c>
      <c r="C1522" s="15" t="s">
        <v>46</v>
      </c>
      <c r="D1522" s="15" t="s">
        <v>47</v>
      </c>
      <c r="E1522" s="16">
        <v>170</v>
      </c>
      <c r="F1522" s="17">
        <v>86</v>
      </c>
      <c r="G1522" s="17">
        <v>10</v>
      </c>
      <c r="H1522" s="17">
        <v>37</v>
      </c>
      <c r="I1522" s="15" t="s">
        <v>646</v>
      </c>
      <c r="J1522" s="17">
        <v>134</v>
      </c>
      <c r="K1522" s="15" t="s">
        <v>382</v>
      </c>
      <c r="L1522" s="27">
        <v>28</v>
      </c>
      <c r="M1522" s="28">
        <v>22</v>
      </c>
      <c r="N1522" s="28">
        <v>128</v>
      </c>
      <c r="O1522" s="29" t="s">
        <v>104</v>
      </c>
      <c r="P1522" s="16">
        <v>77</v>
      </c>
      <c r="Q1522" s="16">
        <v>100</v>
      </c>
      <c r="R1522" s="15" t="s">
        <v>51</v>
      </c>
      <c r="S1522" s="16">
        <v>43</v>
      </c>
      <c r="T1522" s="15" t="s">
        <v>158</v>
      </c>
      <c r="U1522">
        <f t="shared" si="23"/>
        <v>4.8869333333333334</v>
      </c>
    </row>
    <row r="1523" spans="1:21" x14ac:dyDescent="0.3">
      <c r="A1523" s="14">
        <v>43166</v>
      </c>
      <c r="B1523" s="15" t="s">
        <v>45</v>
      </c>
      <c r="C1523" s="15" t="s">
        <v>46</v>
      </c>
      <c r="D1523" s="15" t="s">
        <v>47</v>
      </c>
      <c r="E1523" s="16">
        <v>170</v>
      </c>
      <c r="F1523" s="17">
        <v>91</v>
      </c>
      <c r="G1523" s="17">
        <v>0</v>
      </c>
      <c r="H1523" s="17">
        <v>18</v>
      </c>
      <c r="I1523" s="15" t="s">
        <v>729</v>
      </c>
      <c r="J1523" s="17">
        <v>164</v>
      </c>
      <c r="K1523" s="15" t="s">
        <v>64</v>
      </c>
      <c r="L1523" s="27">
        <v>25</v>
      </c>
      <c r="M1523" s="28">
        <v>11</v>
      </c>
      <c r="N1523" s="28">
        <v>78</v>
      </c>
      <c r="O1523" s="29" t="s">
        <v>100</v>
      </c>
      <c r="P1523" s="16">
        <v>60</v>
      </c>
      <c r="Q1523" s="16">
        <v>93</v>
      </c>
      <c r="R1523" s="15" t="s">
        <v>183</v>
      </c>
      <c r="S1523" s="16">
        <v>27</v>
      </c>
      <c r="T1523" s="15" t="s">
        <v>167</v>
      </c>
      <c r="U1523">
        <f t="shared" si="23"/>
        <v>4.3633333333333333</v>
      </c>
    </row>
    <row r="1524" spans="1:21" x14ac:dyDescent="0.3">
      <c r="A1524" s="14">
        <v>43167</v>
      </c>
      <c r="B1524" s="15" t="s">
        <v>45</v>
      </c>
      <c r="C1524" s="15" t="s">
        <v>46</v>
      </c>
      <c r="D1524" s="15" t="s">
        <v>47</v>
      </c>
      <c r="E1524" s="16">
        <v>170</v>
      </c>
      <c r="F1524" s="17">
        <v>143</v>
      </c>
      <c r="G1524" s="17">
        <v>0</v>
      </c>
      <c r="H1524" s="17">
        <v>87</v>
      </c>
      <c r="I1524" s="15" t="s">
        <v>732</v>
      </c>
      <c r="J1524" s="17">
        <v>199</v>
      </c>
      <c r="K1524" s="15" t="s">
        <v>161</v>
      </c>
      <c r="L1524" s="27">
        <v>22</v>
      </c>
      <c r="M1524" s="28">
        <v>25</v>
      </c>
      <c r="N1524" s="28">
        <v>111</v>
      </c>
      <c r="O1524" s="29" t="s">
        <v>123</v>
      </c>
      <c r="P1524" s="16">
        <v>49</v>
      </c>
      <c r="Q1524" s="16">
        <v>73</v>
      </c>
      <c r="R1524" s="15" t="s">
        <v>86</v>
      </c>
      <c r="S1524" s="16">
        <v>43</v>
      </c>
      <c r="T1524" s="15" t="s">
        <v>51</v>
      </c>
      <c r="U1524">
        <f t="shared" si="23"/>
        <v>3.8397333333333332</v>
      </c>
    </row>
    <row r="1525" spans="1:21" x14ac:dyDescent="0.3">
      <c r="A1525" s="14">
        <v>43168</v>
      </c>
      <c r="B1525" s="15" t="s">
        <v>45</v>
      </c>
      <c r="C1525" s="15" t="s">
        <v>46</v>
      </c>
      <c r="D1525" s="15" t="s">
        <v>47</v>
      </c>
      <c r="E1525" s="16">
        <v>170</v>
      </c>
      <c r="F1525" s="17">
        <v>172</v>
      </c>
      <c r="G1525" s="17">
        <v>16</v>
      </c>
      <c r="H1525" s="17">
        <v>131</v>
      </c>
      <c r="I1525" s="15" t="s">
        <v>963</v>
      </c>
      <c r="J1525" s="17">
        <v>212</v>
      </c>
      <c r="K1525" s="15" t="s">
        <v>77</v>
      </c>
      <c r="L1525" s="27">
        <v>22</v>
      </c>
      <c r="M1525" s="28">
        <v>17</v>
      </c>
      <c r="N1525" s="28">
        <v>128</v>
      </c>
      <c r="O1525" s="29" t="s">
        <v>404</v>
      </c>
      <c r="P1525" s="16">
        <v>50</v>
      </c>
      <c r="Q1525" s="16">
        <v>75</v>
      </c>
      <c r="R1525" s="15" t="s">
        <v>106</v>
      </c>
      <c r="S1525" s="16">
        <v>45</v>
      </c>
      <c r="T1525" s="15" t="s">
        <v>206</v>
      </c>
      <c r="U1525">
        <f t="shared" si="23"/>
        <v>3.8397333333333332</v>
      </c>
    </row>
    <row r="1526" spans="1:21" x14ac:dyDescent="0.3">
      <c r="A1526" s="14">
        <v>43169</v>
      </c>
      <c r="B1526" s="15" t="s">
        <v>45</v>
      </c>
      <c r="C1526" s="15" t="s">
        <v>46</v>
      </c>
      <c r="D1526" s="15" t="s">
        <v>47</v>
      </c>
      <c r="E1526" s="16">
        <v>170</v>
      </c>
      <c r="F1526" s="17">
        <v>144</v>
      </c>
      <c r="G1526" s="17">
        <v>4</v>
      </c>
      <c r="H1526" s="17">
        <v>94</v>
      </c>
      <c r="I1526" s="15" t="s">
        <v>582</v>
      </c>
      <c r="J1526" s="17">
        <v>194</v>
      </c>
      <c r="K1526" s="15" t="s">
        <v>674</v>
      </c>
      <c r="L1526" s="27" t="s">
        <v>1194</v>
      </c>
      <c r="M1526" s="28">
        <v>17</v>
      </c>
      <c r="N1526" s="28">
        <v>122</v>
      </c>
      <c r="O1526" s="29" t="s">
        <v>113</v>
      </c>
      <c r="P1526" s="16">
        <v>63</v>
      </c>
      <c r="Q1526" s="16">
        <v>97</v>
      </c>
      <c r="R1526" s="15" t="s">
        <v>163</v>
      </c>
      <c r="S1526" s="16">
        <v>38</v>
      </c>
      <c r="T1526" s="15" t="s">
        <v>148</v>
      </c>
      <c r="U1526" t="e">
        <f t="shared" si="23"/>
        <v>#VALUE!</v>
      </c>
    </row>
    <row r="1527" spans="1:21" x14ac:dyDescent="0.3">
      <c r="A1527" s="14">
        <v>43170</v>
      </c>
      <c r="B1527" s="15" t="s">
        <v>45</v>
      </c>
      <c r="C1527" s="15" t="s">
        <v>46</v>
      </c>
      <c r="D1527" s="15" t="s">
        <v>47</v>
      </c>
      <c r="E1527" s="16">
        <v>170</v>
      </c>
      <c r="F1527" s="17">
        <v>120</v>
      </c>
      <c r="G1527" s="17">
        <v>2</v>
      </c>
      <c r="H1527" s="17">
        <v>74</v>
      </c>
      <c r="I1527" s="15" t="s">
        <v>249</v>
      </c>
      <c r="J1527" s="17">
        <v>166</v>
      </c>
      <c r="K1527" s="15" t="s">
        <v>281</v>
      </c>
      <c r="L1527" s="27">
        <v>28</v>
      </c>
      <c r="M1527" s="28">
        <v>25</v>
      </c>
      <c r="N1527" s="28">
        <v>139</v>
      </c>
      <c r="O1527" s="29" t="s">
        <v>51</v>
      </c>
      <c r="P1527" s="16">
        <v>43</v>
      </c>
      <c r="Q1527" s="16">
        <v>72</v>
      </c>
      <c r="R1527" s="15" t="s">
        <v>249</v>
      </c>
      <c r="S1527" s="16">
        <v>38</v>
      </c>
      <c r="T1527" s="15" t="s">
        <v>206</v>
      </c>
      <c r="U1527">
        <f t="shared" si="23"/>
        <v>4.8869333333333334</v>
      </c>
    </row>
    <row r="1528" spans="1:21" x14ac:dyDescent="0.3">
      <c r="A1528" s="14">
        <v>43171</v>
      </c>
      <c r="B1528" s="15" t="s">
        <v>45</v>
      </c>
      <c r="C1528" s="15" t="s">
        <v>46</v>
      </c>
      <c r="D1528" s="15" t="s">
        <v>47</v>
      </c>
      <c r="E1528" s="16">
        <v>170</v>
      </c>
      <c r="F1528" s="17">
        <v>122</v>
      </c>
      <c r="G1528" s="17">
        <v>14</v>
      </c>
      <c r="H1528" s="17">
        <v>75</v>
      </c>
      <c r="I1528" s="15" t="s">
        <v>694</v>
      </c>
      <c r="J1528" s="17">
        <v>169</v>
      </c>
      <c r="K1528" s="15" t="s">
        <v>324</v>
      </c>
      <c r="L1528" s="27">
        <v>26</v>
      </c>
      <c r="M1528" s="28">
        <v>19</v>
      </c>
      <c r="N1528" s="28">
        <v>125</v>
      </c>
      <c r="O1528" s="29" t="s">
        <v>280</v>
      </c>
      <c r="P1528" s="16">
        <v>51</v>
      </c>
      <c r="Q1528" s="16">
        <v>88</v>
      </c>
      <c r="R1528" s="15" t="s">
        <v>100</v>
      </c>
      <c r="S1528" s="16">
        <v>35</v>
      </c>
      <c r="T1528" s="15" t="s">
        <v>50</v>
      </c>
      <c r="U1528">
        <f t="shared" si="23"/>
        <v>4.5378666666666669</v>
      </c>
    </row>
    <row r="1529" spans="1:21" x14ac:dyDescent="0.3">
      <c r="A1529" s="14">
        <v>43172</v>
      </c>
      <c r="B1529" s="15" t="s">
        <v>45</v>
      </c>
      <c r="C1529" s="15" t="s">
        <v>46</v>
      </c>
      <c r="D1529" s="15" t="s">
        <v>47</v>
      </c>
      <c r="E1529" s="16">
        <v>170</v>
      </c>
      <c r="F1529" s="17">
        <v>130</v>
      </c>
      <c r="G1529" s="17">
        <v>0</v>
      </c>
      <c r="H1529" s="17">
        <v>70</v>
      </c>
      <c r="I1529" s="15" t="s">
        <v>51</v>
      </c>
      <c r="J1529" s="17">
        <v>189</v>
      </c>
      <c r="K1529" s="15" t="s">
        <v>186</v>
      </c>
      <c r="L1529" s="27">
        <v>23</v>
      </c>
      <c r="M1529" s="28">
        <v>11</v>
      </c>
      <c r="N1529" s="28">
        <v>72</v>
      </c>
      <c r="O1529" s="29" t="s">
        <v>100</v>
      </c>
      <c r="P1529" s="16">
        <v>74</v>
      </c>
      <c r="Q1529" s="16">
        <v>99</v>
      </c>
      <c r="R1529" s="15" t="s">
        <v>74</v>
      </c>
      <c r="S1529" s="16">
        <v>44</v>
      </c>
      <c r="T1529" s="15" t="s">
        <v>100</v>
      </c>
      <c r="U1529">
        <f t="shared" si="23"/>
        <v>4.0142666666666669</v>
      </c>
    </row>
    <row r="1530" spans="1:21" x14ac:dyDescent="0.3">
      <c r="A1530" s="14">
        <v>43173</v>
      </c>
      <c r="B1530" s="15" t="s">
        <v>45</v>
      </c>
      <c r="C1530" s="15" t="s">
        <v>46</v>
      </c>
      <c r="D1530" s="15" t="s">
        <v>47</v>
      </c>
      <c r="E1530" s="16">
        <v>170</v>
      </c>
      <c r="F1530" s="17">
        <v>140</v>
      </c>
      <c r="G1530" s="17">
        <v>0</v>
      </c>
      <c r="H1530" s="17">
        <v>96</v>
      </c>
      <c r="I1530" s="15" t="s">
        <v>155</v>
      </c>
      <c r="J1530" s="17">
        <v>185</v>
      </c>
      <c r="K1530" s="15" t="s">
        <v>364</v>
      </c>
      <c r="L1530" s="27">
        <v>22</v>
      </c>
      <c r="M1530" s="28">
        <v>22</v>
      </c>
      <c r="N1530" s="28">
        <v>186</v>
      </c>
      <c r="O1530" s="29" t="s">
        <v>129</v>
      </c>
      <c r="P1530" s="16">
        <v>50</v>
      </c>
      <c r="Q1530" s="16">
        <v>74</v>
      </c>
      <c r="R1530" s="15" t="s">
        <v>249</v>
      </c>
      <c r="S1530" s="16">
        <v>34</v>
      </c>
      <c r="T1530" s="15" t="s">
        <v>128</v>
      </c>
      <c r="U1530">
        <f t="shared" si="23"/>
        <v>3.8397333333333332</v>
      </c>
    </row>
    <row r="1531" spans="1:21" x14ac:dyDescent="0.3">
      <c r="A1531" s="14">
        <v>43174</v>
      </c>
      <c r="B1531" s="15" t="s">
        <v>45</v>
      </c>
      <c r="C1531" s="15" t="s">
        <v>46</v>
      </c>
      <c r="D1531" s="15" t="s">
        <v>47</v>
      </c>
      <c r="E1531" s="16">
        <v>170</v>
      </c>
      <c r="F1531" s="17">
        <v>103</v>
      </c>
      <c r="G1531" s="17">
        <v>10</v>
      </c>
      <c r="H1531" s="17">
        <v>51</v>
      </c>
      <c r="I1531" s="15" t="s">
        <v>165</v>
      </c>
      <c r="J1531" s="17">
        <v>155</v>
      </c>
      <c r="K1531" s="15" t="s">
        <v>215</v>
      </c>
      <c r="L1531" s="27">
        <v>32</v>
      </c>
      <c r="M1531" s="28">
        <v>14</v>
      </c>
      <c r="N1531" s="28">
        <v>94</v>
      </c>
      <c r="O1531" s="29" t="s">
        <v>146</v>
      </c>
      <c r="P1531" s="16">
        <v>59</v>
      </c>
      <c r="Q1531" s="16">
        <v>91</v>
      </c>
      <c r="R1531" s="15" t="s">
        <v>166</v>
      </c>
      <c r="S1531" s="16">
        <v>42</v>
      </c>
      <c r="T1531" s="15" t="s">
        <v>179</v>
      </c>
      <c r="U1531">
        <f t="shared" si="23"/>
        <v>5.5850666666666671</v>
      </c>
    </row>
    <row r="1532" spans="1:21" x14ac:dyDescent="0.3">
      <c r="A1532" s="14">
        <v>43175</v>
      </c>
      <c r="B1532" s="15" t="s">
        <v>45</v>
      </c>
      <c r="C1532" s="15" t="s">
        <v>46</v>
      </c>
      <c r="D1532" s="15" t="s">
        <v>47</v>
      </c>
      <c r="E1532" s="16">
        <v>170</v>
      </c>
      <c r="F1532" s="17">
        <v>90</v>
      </c>
      <c r="G1532" s="17">
        <v>0</v>
      </c>
      <c r="H1532" s="17">
        <v>18</v>
      </c>
      <c r="I1532" s="15" t="s">
        <v>790</v>
      </c>
      <c r="J1532" s="17">
        <v>161</v>
      </c>
      <c r="K1532" s="15" t="s">
        <v>603</v>
      </c>
      <c r="L1532" s="27">
        <v>29</v>
      </c>
      <c r="M1532" s="28">
        <v>11</v>
      </c>
      <c r="N1532" s="28">
        <v>56</v>
      </c>
      <c r="O1532" s="29" t="s">
        <v>94</v>
      </c>
      <c r="P1532" s="16">
        <v>64</v>
      </c>
      <c r="Q1532" s="16">
        <v>99</v>
      </c>
      <c r="R1532" s="15" t="s">
        <v>51</v>
      </c>
      <c r="S1532" s="16">
        <v>28</v>
      </c>
      <c r="T1532" s="15" t="s">
        <v>94</v>
      </c>
      <c r="U1532">
        <f t="shared" si="23"/>
        <v>5.0614666666666661</v>
      </c>
    </row>
    <row r="1533" spans="1:21" x14ac:dyDescent="0.3">
      <c r="A1533" s="14">
        <v>43176</v>
      </c>
      <c r="B1533" s="15" t="s">
        <v>45</v>
      </c>
      <c r="C1533" s="15" t="s">
        <v>46</v>
      </c>
      <c r="D1533" s="15" t="s">
        <v>47</v>
      </c>
      <c r="E1533" s="16">
        <v>170</v>
      </c>
      <c r="F1533" s="17">
        <v>85</v>
      </c>
      <c r="G1533" s="17">
        <v>62</v>
      </c>
      <c r="H1533" s="17">
        <v>44</v>
      </c>
      <c r="I1533" s="15" t="s">
        <v>865</v>
      </c>
      <c r="J1533" s="17">
        <v>126</v>
      </c>
      <c r="K1533" s="15" t="s">
        <v>464</v>
      </c>
      <c r="L1533" s="27">
        <v>26</v>
      </c>
      <c r="M1533" s="28">
        <v>14</v>
      </c>
      <c r="N1533" s="28">
        <v>92</v>
      </c>
      <c r="O1533" s="29" t="s">
        <v>89</v>
      </c>
      <c r="P1533" s="16">
        <v>69</v>
      </c>
      <c r="Q1533" s="16">
        <v>94</v>
      </c>
      <c r="R1533" s="15" t="s">
        <v>100</v>
      </c>
      <c r="S1533" s="16">
        <v>43</v>
      </c>
      <c r="T1533" s="15" t="s">
        <v>51</v>
      </c>
      <c r="U1533">
        <f t="shared" si="23"/>
        <v>4.5378666666666669</v>
      </c>
    </row>
    <row r="1534" spans="1:21" x14ac:dyDescent="0.3">
      <c r="A1534" s="14">
        <v>43177</v>
      </c>
      <c r="B1534" s="15" t="s">
        <v>45</v>
      </c>
      <c r="C1534" s="15" t="s">
        <v>46</v>
      </c>
      <c r="D1534" s="15" t="s">
        <v>47</v>
      </c>
      <c r="E1534" s="16">
        <v>170</v>
      </c>
      <c r="F1534" s="17">
        <v>88</v>
      </c>
      <c r="G1534" s="17">
        <v>106</v>
      </c>
      <c r="H1534" s="17">
        <v>47</v>
      </c>
      <c r="I1534" s="15" t="s">
        <v>581</v>
      </c>
      <c r="J1534" s="17">
        <v>129</v>
      </c>
      <c r="K1534" s="15" t="s">
        <v>512</v>
      </c>
      <c r="L1534" s="27">
        <v>32</v>
      </c>
      <c r="M1534" s="28">
        <v>14</v>
      </c>
      <c r="N1534" s="28">
        <v>89</v>
      </c>
      <c r="O1534" s="29" t="s">
        <v>71</v>
      </c>
      <c r="P1534" s="16">
        <v>80</v>
      </c>
      <c r="Q1534" s="16">
        <v>99</v>
      </c>
      <c r="R1534" s="15" t="s">
        <v>51</v>
      </c>
      <c r="S1534" s="16">
        <v>53</v>
      </c>
      <c r="T1534" s="15" t="s">
        <v>206</v>
      </c>
      <c r="U1534">
        <f t="shared" si="23"/>
        <v>5.5850666666666671</v>
      </c>
    </row>
    <row r="1535" spans="1:21" x14ac:dyDescent="0.3">
      <c r="A1535" s="14">
        <v>43178</v>
      </c>
      <c r="B1535" s="15" t="s">
        <v>45</v>
      </c>
      <c r="C1535" s="15" t="s">
        <v>46</v>
      </c>
      <c r="D1535" s="15" t="s">
        <v>47</v>
      </c>
      <c r="E1535" s="16">
        <v>170</v>
      </c>
      <c r="F1535" s="17">
        <v>58</v>
      </c>
      <c r="G1535" s="17">
        <v>330</v>
      </c>
      <c r="H1535" s="17">
        <v>35</v>
      </c>
      <c r="I1535" s="15" t="s">
        <v>51</v>
      </c>
      <c r="J1535" s="17">
        <v>81</v>
      </c>
      <c r="K1535" s="15" t="s">
        <v>215</v>
      </c>
      <c r="L1535" s="27">
        <v>26</v>
      </c>
      <c r="M1535" s="28">
        <v>25</v>
      </c>
      <c r="N1535" s="28">
        <v>111</v>
      </c>
      <c r="O1535" s="29" t="s">
        <v>64</v>
      </c>
      <c r="P1535" s="16">
        <v>78</v>
      </c>
      <c r="Q1535" s="16">
        <v>99</v>
      </c>
      <c r="R1535" s="15" t="s">
        <v>543</v>
      </c>
      <c r="S1535" s="16">
        <v>59</v>
      </c>
      <c r="T1535" s="15" t="s">
        <v>206</v>
      </c>
      <c r="U1535">
        <f t="shared" si="23"/>
        <v>4.5378666666666669</v>
      </c>
    </row>
    <row r="1536" spans="1:21" x14ac:dyDescent="0.3">
      <c r="A1536" s="14">
        <v>43179</v>
      </c>
      <c r="B1536" s="15" t="s">
        <v>45</v>
      </c>
      <c r="C1536" s="15" t="s">
        <v>46</v>
      </c>
      <c r="D1536" s="15" t="s">
        <v>47</v>
      </c>
      <c r="E1536" s="16">
        <v>170</v>
      </c>
      <c r="F1536" s="17">
        <v>50</v>
      </c>
      <c r="G1536" s="17">
        <v>50</v>
      </c>
      <c r="H1536" s="17">
        <v>31</v>
      </c>
      <c r="I1536" s="15" t="s">
        <v>465</v>
      </c>
      <c r="J1536" s="17">
        <v>70</v>
      </c>
      <c r="K1536" s="15" t="s">
        <v>699</v>
      </c>
      <c r="L1536" s="27">
        <v>21</v>
      </c>
      <c r="M1536" s="28">
        <v>3</v>
      </c>
      <c r="N1536" s="28">
        <v>69</v>
      </c>
      <c r="O1536" s="29" t="s">
        <v>147</v>
      </c>
      <c r="P1536" s="16">
        <v>87</v>
      </c>
      <c r="Q1536" s="16">
        <v>97</v>
      </c>
      <c r="R1536" s="15" t="s">
        <v>74</v>
      </c>
      <c r="S1536" s="16">
        <v>74</v>
      </c>
      <c r="T1536" s="15" t="s">
        <v>98</v>
      </c>
      <c r="U1536">
        <f t="shared" si="23"/>
        <v>3.6652</v>
      </c>
    </row>
    <row r="1537" spans="1:21" x14ac:dyDescent="0.3">
      <c r="A1537" s="14">
        <v>43180</v>
      </c>
      <c r="B1537" s="15" t="s">
        <v>45</v>
      </c>
      <c r="C1537" s="15" t="s">
        <v>46</v>
      </c>
      <c r="D1537" s="15" t="s">
        <v>47</v>
      </c>
      <c r="E1537" s="16">
        <v>170</v>
      </c>
      <c r="F1537" s="17">
        <v>68</v>
      </c>
      <c r="G1537" s="17">
        <v>6</v>
      </c>
      <c r="H1537" s="17">
        <v>31</v>
      </c>
      <c r="I1537" s="15" t="s">
        <v>750</v>
      </c>
      <c r="J1537" s="17">
        <v>106</v>
      </c>
      <c r="K1537" s="15" t="s">
        <v>568</v>
      </c>
      <c r="L1537" s="29" t="s">
        <v>401</v>
      </c>
      <c r="M1537" s="28">
        <v>8</v>
      </c>
      <c r="N1537" s="28">
        <v>53</v>
      </c>
      <c r="O1537" s="29" t="s">
        <v>146</v>
      </c>
      <c r="P1537" s="16">
        <v>75</v>
      </c>
      <c r="Q1537" s="16">
        <v>99</v>
      </c>
      <c r="R1537" s="15" t="s">
        <v>51</v>
      </c>
      <c r="S1537" s="16">
        <v>53</v>
      </c>
      <c r="T1537" s="15" t="s">
        <v>128</v>
      </c>
      <c r="U1537">
        <f t="shared" si="23"/>
        <v>1.0471999999999999</v>
      </c>
    </row>
    <row r="1538" spans="1:21" x14ac:dyDescent="0.3">
      <c r="A1538" s="14">
        <v>43181</v>
      </c>
      <c r="B1538" s="15" t="s">
        <v>45</v>
      </c>
      <c r="C1538" s="15" t="s">
        <v>46</v>
      </c>
      <c r="D1538" s="15" t="s">
        <v>47</v>
      </c>
      <c r="E1538" s="16">
        <v>170</v>
      </c>
      <c r="F1538" s="17">
        <v>86</v>
      </c>
      <c r="G1538" s="17">
        <v>22</v>
      </c>
      <c r="H1538" s="17">
        <v>3</v>
      </c>
      <c r="I1538" s="15" t="s">
        <v>683</v>
      </c>
      <c r="J1538" s="17">
        <v>169</v>
      </c>
      <c r="K1538" s="15" t="s">
        <v>791</v>
      </c>
      <c r="L1538" s="29" t="s">
        <v>218</v>
      </c>
      <c r="M1538" s="28">
        <v>8</v>
      </c>
      <c r="N1538" s="28">
        <v>47</v>
      </c>
      <c r="O1538" s="29" t="s">
        <v>146</v>
      </c>
      <c r="P1538" s="16">
        <v>62</v>
      </c>
      <c r="Q1538" s="16">
        <v>98</v>
      </c>
      <c r="R1538" s="15" t="s">
        <v>229</v>
      </c>
      <c r="S1538" s="16">
        <v>30</v>
      </c>
      <c r="T1538" s="15" t="s">
        <v>342</v>
      </c>
      <c r="U1538">
        <f t="shared" si="23"/>
        <v>0.52359999999999995</v>
      </c>
    </row>
    <row r="1539" spans="1:21" x14ac:dyDescent="0.3">
      <c r="A1539" s="14">
        <v>43182</v>
      </c>
      <c r="B1539" s="15" t="s">
        <v>45</v>
      </c>
      <c r="C1539" s="15" t="s">
        <v>46</v>
      </c>
      <c r="D1539" s="15" t="s">
        <v>47</v>
      </c>
      <c r="E1539" s="16">
        <v>170</v>
      </c>
      <c r="F1539" s="17">
        <v>124</v>
      </c>
      <c r="G1539" s="17">
        <v>70</v>
      </c>
      <c r="H1539" s="17">
        <v>62</v>
      </c>
      <c r="I1539" s="15" t="s">
        <v>619</v>
      </c>
      <c r="J1539" s="17">
        <v>185</v>
      </c>
      <c r="K1539" s="15" t="s">
        <v>535</v>
      </c>
      <c r="L1539" s="27">
        <v>33</v>
      </c>
      <c r="M1539" s="28">
        <v>11</v>
      </c>
      <c r="N1539" s="28">
        <v>150</v>
      </c>
      <c r="O1539" s="29" t="s">
        <v>189</v>
      </c>
      <c r="P1539" s="16">
        <v>71</v>
      </c>
      <c r="Q1539" s="16">
        <v>97</v>
      </c>
      <c r="R1539" s="15" t="s">
        <v>51</v>
      </c>
      <c r="S1539" s="16">
        <v>39</v>
      </c>
      <c r="T1539" s="15" t="s">
        <v>260</v>
      </c>
      <c r="U1539">
        <f t="shared" si="23"/>
        <v>5.7596000000000007</v>
      </c>
    </row>
    <row r="1540" spans="1:21" x14ac:dyDescent="0.3">
      <c r="A1540" s="14">
        <v>43183</v>
      </c>
      <c r="B1540" s="15" t="s">
        <v>45</v>
      </c>
      <c r="C1540" s="15" t="s">
        <v>46</v>
      </c>
      <c r="D1540" s="15" t="s">
        <v>47</v>
      </c>
      <c r="E1540" s="16">
        <v>170</v>
      </c>
      <c r="F1540" s="17">
        <v>72</v>
      </c>
      <c r="G1540" s="17">
        <v>342</v>
      </c>
      <c r="H1540" s="17">
        <v>53</v>
      </c>
      <c r="I1540" s="15" t="s">
        <v>196</v>
      </c>
      <c r="J1540" s="17">
        <v>92</v>
      </c>
      <c r="K1540" s="15" t="s">
        <v>236</v>
      </c>
      <c r="L1540" s="27">
        <v>23</v>
      </c>
      <c r="M1540" s="28">
        <v>31</v>
      </c>
      <c r="N1540" s="28">
        <v>172</v>
      </c>
      <c r="O1540" s="29" t="s">
        <v>258</v>
      </c>
      <c r="P1540" s="16">
        <v>80</v>
      </c>
      <c r="Q1540" s="16">
        <v>90</v>
      </c>
      <c r="R1540" s="15" t="s">
        <v>158</v>
      </c>
      <c r="S1540" s="16">
        <v>54</v>
      </c>
      <c r="T1540" s="15" t="s">
        <v>286</v>
      </c>
      <c r="U1540">
        <f t="shared" ref="U1540:U1603" si="24">L1540*$V$3/$V$5*$V$4</f>
        <v>4.0142666666666669</v>
      </c>
    </row>
    <row r="1541" spans="1:21" x14ac:dyDescent="0.3">
      <c r="A1541" s="14">
        <v>43184</v>
      </c>
      <c r="B1541" s="15" t="s">
        <v>45</v>
      </c>
      <c r="C1541" s="15" t="s">
        <v>46</v>
      </c>
      <c r="D1541" s="15" t="s">
        <v>47</v>
      </c>
      <c r="E1541" s="16">
        <v>170</v>
      </c>
      <c r="F1541" s="17">
        <v>72</v>
      </c>
      <c r="G1541" s="17">
        <v>380</v>
      </c>
      <c r="H1541" s="17">
        <v>55</v>
      </c>
      <c r="I1541" s="15" t="s">
        <v>277</v>
      </c>
      <c r="J1541" s="17">
        <v>88</v>
      </c>
      <c r="K1541" s="15" t="s">
        <v>964</v>
      </c>
      <c r="L1541" s="27">
        <v>21</v>
      </c>
      <c r="M1541" s="28">
        <v>19</v>
      </c>
      <c r="N1541" s="28">
        <v>83</v>
      </c>
      <c r="O1541" s="29" t="s">
        <v>769</v>
      </c>
      <c r="P1541" s="16">
        <v>78</v>
      </c>
      <c r="Q1541" s="16">
        <v>96</v>
      </c>
      <c r="R1541" s="15" t="s">
        <v>162</v>
      </c>
      <c r="S1541" s="16">
        <v>60</v>
      </c>
      <c r="T1541" s="15" t="s">
        <v>74</v>
      </c>
      <c r="U1541">
        <f t="shared" si="24"/>
        <v>3.6652</v>
      </c>
    </row>
    <row r="1542" spans="1:21" x14ac:dyDescent="0.3">
      <c r="A1542" s="14">
        <v>43185</v>
      </c>
      <c r="B1542" s="15" t="s">
        <v>45</v>
      </c>
      <c r="C1542" s="15" t="s">
        <v>46</v>
      </c>
      <c r="D1542" s="15" t="s">
        <v>47</v>
      </c>
      <c r="E1542" s="16">
        <v>170</v>
      </c>
      <c r="F1542" s="17">
        <v>100</v>
      </c>
      <c r="G1542" s="17">
        <v>4</v>
      </c>
      <c r="H1542" s="17">
        <v>39</v>
      </c>
      <c r="I1542" s="15" t="s">
        <v>653</v>
      </c>
      <c r="J1542" s="17">
        <v>160</v>
      </c>
      <c r="K1542" s="15" t="s">
        <v>50</v>
      </c>
      <c r="L1542" s="27">
        <v>10</v>
      </c>
      <c r="M1542" s="28">
        <v>8</v>
      </c>
      <c r="N1542" s="28">
        <v>53</v>
      </c>
      <c r="O1542" s="29" t="s">
        <v>127</v>
      </c>
      <c r="P1542" s="16">
        <v>78</v>
      </c>
      <c r="Q1542" s="16">
        <v>99</v>
      </c>
      <c r="R1542" s="15" t="s">
        <v>51</v>
      </c>
      <c r="S1542" s="16">
        <v>48</v>
      </c>
      <c r="T1542" s="15" t="s">
        <v>89</v>
      </c>
      <c r="U1542">
        <f t="shared" si="24"/>
        <v>1.7453333333333334</v>
      </c>
    </row>
    <row r="1543" spans="1:21" x14ac:dyDescent="0.3">
      <c r="A1543" s="14">
        <v>43186</v>
      </c>
      <c r="B1543" s="15" t="s">
        <v>45</v>
      </c>
      <c r="C1543" s="15" t="s">
        <v>46</v>
      </c>
      <c r="D1543" s="15" t="s">
        <v>47</v>
      </c>
      <c r="E1543" s="16">
        <v>170</v>
      </c>
      <c r="F1543" s="17">
        <v>138</v>
      </c>
      <c r="G1543" s="17">
        <v>0</v>
      </c>
      <c r="H1543" s="17">
        <v>56</v>
      </c>
      <c r="I1543" s="15" t="s">
        <v>363</v>
      </c>
      <c r="J1543" s="17">
        <v>221</v>
      </c>
      <c r="K1543" s="15" t="s">
        <v>591</v>
      </c>
      <c r="L1543" s="27">
        <v>35</v>
      </c>
      <c r="M1543" s="28">
        <v>14</v>
      </c>
      <c r="N1543" s="28">
        <v>86</v>
      </c>
      <c r="O1543" s="29" t="s">
        <v>52</v>
      </c>
      <c r="P1543" s="16">
        <v>63</v>
      </c>
      <c r="Q1543" s="16">
        <v>98</v>
      </c>
      <c r="R1543" s="15" t="s">
        <v>51</v>
      </c>
      <c r="S1543" s="16">
        <v>39</v>
      </c>
      <c r="T1543" s="15" t="s">
        <v>260</v>
      </c>
      <c r="U1543">
        <f t="shared" si="24"/>
        <v>6.1086666666666662</v>
      </c>
    </row>
    <row r="1544" spans="1:21" x14ac:dyDescent="0.3">
      <c r="A1544" s="14">
        <v>43187</v>
      </c>
      <c r="B1544" s="15" t="s">
        <v>45</v>
      </c>
      <c r="C1544" s="15" t="s">
        <v>46</v>
      </c>
      <c r="D1544" s="15" t="s">
        <v>47</v>
      </c>
      <c r="E1544" s="16">
        <v>170</v>
      </c>
      <c r="F1544" s="17">
        <v>120</v>
      </c>
      <c r="G1544" s="17">
        <v>80</v>
      </c>
      <c r="H1544" s="17">
        <v>66</v>
      </c>
      <c r="I1544" s="15" t="s">
        <v>690</v>
      </c>
      <c r="J1544" s="17">
        <v>173</v>
      </c>
      <c r="K1544" s="15" t="s">
        <v>707</v>
      </c>
      <c r="L1544" s="27" t="s">
        <v>1194</v>
      </c>
      <c r="M1544" s="28">
        <v>17</v>
      </c>
      <c r="N1544" s="28">
        <v>92</v>
      </c>
      <c r="O1544" s="29" t="s">
        <v>135</v>
      </c>
      <c r="P1544" s="16">
        <v>78</v>
      </c>
      <c r="Q1544" s="16">
        <v>97</v>
      </c>
      <c r="R1544" s="15" t="s">
        <v>51</v>
      </c>
      <c r="S1544" s="16">
        <v>50</v>
      </c>
      <c r="T1544" s="15" t="s">
        <v>50</v>
      </c>
      <c r="U1544" t="e">
        <f t="shared" si="24"/>
        <v>#VALUE!</v>
      </c>
    </row>
    <row r="1545" spans="1:21" x14ac:dyDescent="0.3">
      <c r="A1545" s="14">
        <v>43188</v>
      </c>
      <c r="B1545" s="15" t="s">
        <v>45</v>
      </c>
      <c r="C1545" s="15" t="s">
        <v>46</v>
      </c>
      <c r="D1545" s="15" t="s">
        <v>47</v>
      </c>
      <c r="E1545" s="16">
        <v>170</v>
      </c>
      <c r="F1545" s="17">
        <v>106</v>
      </c>
      <c r="G1545" s="17">
        <v>18</v>
      </c>
      <c r="H1545" s="17">
        <v>51</v>
      </c>
      <c r="I1545" s="15" t="s">
        <v>965</v>
      </c>
      <c r="J1545" s="17">
        <v>161</v>
      </c>
      <c r="K1545" s="15" t="s">
        <v>458</v>
      </c>
      <c r="L1545" s="27">
        <v>26</v>
      </c>
      <c r="M1545" s="28">
        <v>6</v>
      </c>
      <c r="N1545" s="28">
        <v>75</v>
      </c>
      <c r="O1545" s="29" t="s">
        <v>89</v>
      </c>
      <c r="P1545" s="16">
        <v>72</v>
      </c>
      <c r="Q1545" s="16">
        <v>99</v>
      </c>
      <c r="R1545" s="15" t="s">
        <v>51</v>
      </c>
      <c r="S1545" s="16">
        <v>37</v>
      </c>
      <c r="T1545" s="15" t="s">
        <v>129</v>
      </c>
      <c r="U1545">
        <f t="shared" si="24"/>
        <v>4.5378666666666669</v>
      </c>
    </row>
    <row r="1546" spans="1:21" x14ac:dyDescent="0.3">
      <c r="A1546" s="14">
        <v>43189</v>
      </c>
      <c r="B1546" s="15" t="s">
        <v>45</v>
      </c>
      <c r="C1546" s="15" t="s">
        <v>46</v>
      </c>
      <c r="D1546" s="15" t="s">
        <v>47</v>
      </c>
      <c r="E1546" s="16">
        <v>170</v>
      </c>
      <c r="F1546" s="17">
        <v>94</v>
      </c>
      <c r="G1546" s="17">
        <v>112</v>
      </c>
      <c r="H1546" s="17">
        <v>35</v>
      </c>
      <c r="I1546" s="15" t="s">
        <v>258</v>
      </c>
      <c r="J1546" s="17">
        <v>153</v>
      </c>
      <c r="K1546" s="15" t="s">
        <v>398</v>
      </c>
      <c r="L1546" s="27">
        <v>23</v>
      </c>
      <c r="M1546" s="28">
        <v>25</v>
      </c>
      <c r="N1546" s="28">
        <v>153</v>
      </c>
      <c r="O1546" s="29" t="s">
        <v>215</v>
      </c>
      <c r="P1546" s="16">
        <v>60</v>
      </c>
      <c r="Q1546" s="16">
        <v>98</v>
      </c>
      <c r="R1546" s="15" t="s">
        <v>70</v>
      </c>
      <c r="S1546" s="16">
        <v>34</v>
      </c>
      <c r="T1546" s="15" t="s">
        <v>117</v>
      </c>
      <c r="U1546">
        <f t="shared" si="24"/>
        <v>4.0142666666666669</v>
      </c>
    </row>
    <row r="1547" spans="1:21" x14ac:dyDescent="0.3">
      <c r="A1547" s="14">
        <v>43190</v>
      </c>
      <c r="B1547" s="15" t="s">
        <v>45</v>
      </c>
      <c r="C1547" s="15" t="s">
        <v>46</v>
      </c>
      <c r="D1547" s="15" t="s">
        <v>47</v>
      </c>
      <c r="E1547" s="16">
        <v>170</v>
      </c>
      <c r="F1547" s="17">
        <v>100</v>
      </c>
      <c r="G1547" s="17">
        <v>12</v>
      </c>
      <c r="H1547" s="17">
        <v>51</v>
      </c>
      <c r="I1547" s="15" t="s">
        <v>479</v>
      </c>
      <c r="J1547" s="17">
        <v>149</v>
      </c>
      <c r="K1547" s="15" t="s">
        <v>288</v>
      </c>
      <c r="L1547" s="27">
        <v>32</v>
      </c>
      <c r="M1547" s="28">
        <v>17</v>
      </c>
      <c r="N1547" s="28">
        <v>103</v>
      </c>
      <c r="O1547" s="29" t="s">
        <v>186</v>
      </c>
      <c r="P1547" s="16">
        <v>72</v>
      </c>
      <c r="Q1547" s="16">
        <v>95</v>
      </c>
      <c r="R1547" s="15" t="s">
        <v>51</v>
      </c>
      <c r="S1547" s="16">
        <v>47</v>
      </c>
      <c r="T1547" s="15" t="s">
        <v>50</v>
      </c>
      <c r="U1547">
        <f t="shared" si="24"/>
        <v>5.5850666666666671</v>
      </c>
    </row>
    <row r="1548" spans="1:21" x14ac:dyDescent="0.3">
      <c r="A1548" s="14">
        <v>43191</v>
      </c>
      <c r="B1548" s="15" t="s">
        <v>45</v>
      </c>
      <c r="C1548" s="15" t="s">
        <v>46</v>
      </c>
      <c r="D1548" s="15" t="s">
        <v>47</v>
      </c>
      <c r="E1548" s="16">
        <v>170</v>
      </c>
      <c r="F1548" s="17">
        <v>132</v>
      </c>
      <c r="G1548" s="17">
        <v>0</v>
      </c>
      <c r="H1548" s="17">
        <v>69</v>
      </c>
      <c r="I1548" s="15" t="s">
        <v>244</v>
      </c>
      <c r="J1548" s="17">
        <v>196</v>
      </c>
      <c r="K1548" s="15" t="s">
        <v>966</v>
      </c>
      <c r="L1548" s="27">
        <v>24</v>
      </c>
      <c r="M1548" s="28">
        <v>19</v>
      </c>
      <c r="N1548" s="28">
        <v>97</v>
      </c>
      <c r="O1548" s="29" t="s">
        <v>64</v>
      </c>
      <c r="P1548" s="16">
        <v>61</v>
      </c>
      <c r="Q1548" s="16">
        <v>96</v>
      </c>
      <c r="R1548" s="15" t="s">
        <v>80</v>
      </c>
      <c r="S1548" s="16">
        <v>41</v>
      </c>
      <c r="T1548" s="15" t="s">
        <v>61</v>
      </c>
      <c r="U1548">
        <f t="shared" si="24"/>
        <v>4.1887999999999996</v>
      </c>
    </row>
    <row r="1549" spans="1:21" x14ac:dyDescent="0.3">
      <c r="A1549" s="14">
        <v>43192</v>
      </c>
      <c r="B1549" s="15" t="s">
        <v>45</v>
      </c>
      <c r="C1549" s="15" t="s">
        <v>46</v>
      </c>
      <c r="D1549" s="15" t="s">
        <v>47</v>
      </c>
      <c r="E1549" s="16">
        <v>170</v>
      </c>
      <c r="F1549" s="17">
        <v>146</v>
      </c>
      <c r="G1549" s="17">
        <v>0</v>
      </c>
      <c r="H1549" s="17">
        <v>89</v>
      </c>
      <c r="I1549" s="15" t="s">
        <v>644</v>
      </c>
      <c r="J1549" s="17">
        <v>204</v>
      </c>
      <c r="K1549" s="15" t="s">
        <v>568</v>
      </c>
      <c r="L1549" s="27">
        <v>25</v>
      </c>
      <c r="M1549" s="28">
        <v>11</v>
      </c>
      <c r="N1549" s="28">
        <v>97</v>
      </c>
      <c r="O1549" s="29" t="s">
        <v>179</v>
      </c>
      <c r="P1549" s="16">
        <v>61</v>
      </c>
      <c r="Q1549" s="16">
        <v>95</v>
      </c>
      <c r="R1549" s="15" t="s">
        <v>51</v>
      </c>
      <c r="S1549" s="16">
        <v>38</v>
      </c>
      <c r="T1549" s="15" t="s">
        <v>433</v>
      </c>
      <c r="U1549">
        <f t="shared" si="24"/>
        <v>4.3633333333333333</v>
      </c>
    </row>
    <row r="1550" spans="1:21" x14ac:dyDescent="0.3">
      <c r="A1550" s="14">
        <v>43193</v>
      </c>
      <c r="B1550" s="15" t="s">
        <v>45</v>
      </c>
      <c r="C1550" s="15" t="s">
        <v>46</v>
      </c>
      <c r="D1550" s="15" t="s">
        <v>47</v>
      </c>
      <c r="E1550" s="16">
        <v>170</v>
      </c>
      <c r="F1550" s="17">
        <v>142</v>
      </c>
      <c r="G1550" s="17">
        <v>0</v>
      </c>
      <c r="H1550" s="17">
        <v>86</v>
      </c>
      <c r="I1550" s="15" t="s">
        <v>100</v>
      </c>
      <c r="J1550" s="17">
        <v>197</v>
      </c>
      <c r="K1550" s="15" t="s">
        <v>288</v>
      </c>
      <c r="L1550" s="27">
        <v>32</v>
      </c>
      <c r="M1550" s="28">
        <v>25</v>
      </c>
      <c r="N1550" s="28">
        <v>142</v>
      </c>
      <c r="O1550" s="29" t="s">
        <v>128</v>
      </c>
      <c r="P1550" s="16">
        <v>45</v>
      </c>
      <c r="Q1550" s="16">
        <v>87</v>
      </c>
      <c r="R1550" s="15" t="s">
        <v>159</v>
      </c>
      <c r="S1550" s="16">
        <v>30</v>
      </c>
      <c r="T1550" s="15" t="s">
        <v>128</v>
      </c>
      <c r="U1550">
        <f t="shared" si="24"/>
        <v>5.5850666666666671</v>
      </c>
    </row>
    <row r="1551" spans="1:21" x14ac:dyDescent="0.3">
      <c r="A1551" s="14">
        <v>43194</v>
      </c>
      <c r="B1551" s="15" t="s">
        <v>45</v>
      </c>
      <c r="C1551" s="15" t="s">
        <v>46</v>
      </c>
      <c r="D1551" s="15" t="s">
        <v>47</v>
      </c>
      <c r="E1551" s="16">
        <v>170</v>
      </c>
      <c r="F1551" s="17">
        <v>129</v>
      </c>
      <c r="G1551" s="17">
        <v>16</v>
      </c>
      <c r="H1551" s="17">
        <v>70</v>
      </c>
      <c r="I1551" s="15" t="s">
        <v>967</v>
      </c>
      <c r="J1551" s="17">
        <v>188</v>
      </c>
      <c r="K1551" s="15" t="s">
        <v>633</v>
      </c>
      <c r="L1551" s="27">
        <v>27</v>
      </c>
      <c r="M1551" s="28">
        <v>17</v>
      </c>
      <c r="N1551" s="28">
        <v>108</v>
      </c>
      <c r="O1551" s="29" t="s">
        <v>91</v>
      </c>
      <c r="P1551" s="16">
        <v>70</v>
      </c>
      <c r="Q1551" s="16">
        <v>98</v>
      </c>
      <c r="R1551" s="15" t="s">
        <v>108</v>
      </c>
      <c r="S1551" s="16">
        <v>40</v>
      </c>
      <c r="T1551" s="15" t="s">
        <v>129</v>
      </c>
      <c r="U1551">
        <f t="shared" si="24"/>
        <v>4.7123999999999997</v>
      </c>
    </row>
    <row r="1552" spans="1:21" x14ac:dyDescent="0.3">
      <c r="A1552" s="14">
        <v>43195</v>
      </c>
      <c r="B1552" s="15" t="s">
        <v>45</v>
      </c>
      <c r="C1552" s="15" t="s">
        <v>46</v>
      </c>
      <c r="D1552" s="15" t="s">
        <v>47</v>
      </c>
      <c r="E1552" s="16">
        <v>170</v>
      </c>
      <c r="F1552" s="17">
        <v>127</v>
      </c>
      <c r="G1552" s="17">
        <v>0</v>
      </c>
      <c r="H1552" s="17">
        <v>51</v>
      </c>
      <c r="I1552" s="15" t="s">
        <v>593</v>
      </c>
      <c r="J1552" s="17">
        <v>203</v>
      </c>
      <c r="K1552" s="15" t="s">
        <v>727</v>
      </c>
      <c r="L1552" s="27">
        <v>23</v>
      </c>
      <c r="M1552" s="28">
        <v>14</v>
      </c>
      <c r="N1552" s="28">
        <v>128</v>
      </c>
      <c r="O1552" s="29" t="s">
        <v>55</v>
      </c>
      <c r="P1552" s="16">
        <v>63</v>
      </c>
      <c r="Q1552" s="16">
        <v>100</v>
      </c>
      <c r="R1552" s="15" t="s">
        <v>51</v>
      </c>
      <c r="S1552" s="16">
        <v>37</v>
      </c>
      <c r="T1552" s="15" t="s">
        <v>201</v>
      </c>
      <c r="U1552">
        <f t="shared" si="24"/>
        <v>4.0142666666666669</v>
      </c>
    </row>
    <row r="1553" spans="1:21" x14ac:dyDescent="0.3">
      <c r="A1553" s="14">
        <v>43196</v>
      </c>
      <c r="B1553" s="15" t="s">
        <v>45</v>
      </c>
      <c r="C1553" s="15" t="s">
        <v>46</v>
      </c>
      <c r="D1553" s="15" t="s">
        <v>47</v>
      </c>
      <c r="E1553" s="16">
        <v>170</v>
      </c>
      <c r="F1553" s="17">
        <v>160</v>
      </c>
      <c r="G1553" s="17">
        <v>16</v>
      </c>
      <c r="H1553" s="17">
        <v>92</v>
      </c>
      <c r="I1553" s="15" t="s">
        <v>485</v>
      </c>
      <c r="J1553" s="17">
        <v>227</v>
      </c>
      <c r="K1553" s="15" t="s">
        <v>515</v>
      </c>
      <c r="L1553" s="29" t="s">
        <v>289</v>
      </c>
      <c r="M1553" s="28">
        <v>6</v>
      </c>
      <c r="N1553" s="28">
        <v>114</v>
      </c>
      <c r="O1553" s="29" t="s">
        <v>192</v>
      </c>
      <c r="P1553" s="16">
        <v>67</v>
      </c>
      <c r="Q1553" s="16">
        <v>96</v>
      </c>
      <c r="R1553" s="15" t="s">
        <v>107</v>
      </c>
      <c r="S1553" s="16">
        <v>33</v>
      </c>
      <c r="T1553" s="15" t="s">
        <v>209</v>
      </c>
      <c r="U1553">
        <f t="shared" si="24"/>
        <v>1.5708</v>
      </c>
    </row>
    <row r="1554" spans="1:21" x14ac:dyDescent="0.3">
      <c r="A1554" s="14">
        <v>43197</v>
      </c>
      <c r="B1554" s="15" t="s">
        <v>45</v>
      </c>
      <c r="C1554" s="15" t="s">
        <v>46</v>
      </c>
      <c r="D1554" s="15" t="s">
        <v>47</v>
      </c>
      <c r="E1554" s="16">
        <v>170</v>
      </c>
      <c r="F1554" s="17">
        <v>120</v>
      </c>
      <c r="G1554" s="17">
        <v>80</v>
      </c>
      <c r="H1554" s="17">
        <v>71</v>
      </c>
      <c r="I1554" s="15" t="s">
        <v>172</v>
      </c>
      <c r="J1554" s="17">
        <v>169</v>
      </c>
      <c r="K1554" s="15" t="s">
        <v>681</v>
      </c>
      <c r="L1554" s="27">
        <v>31</v>
      </c>
      <c r="M1554" s="28">
        <v>3</v>
      </c>
      <c r="N1554" s="28">
        <v>72</v>
      </c>
      <c r="O1554" s="29" t="s">
        <v>56</v>
      </c>
      <c r="P1554" s="16">
        <v>77</v>
      </c>
      <c r="Q1554" s="16">
        <v>99</v>
      </c>
      <c r="R1554" s="15" t="s">
        <v>51</v>
      </c>
      <c r="S1554" s="16">
        <v>53</v>
      </c>
      <c r="T1554" s="15" t="s">
        <v>121</v>
      </c>
      <c r="U1554">
        <f t="shared" si="24"/>
        <v>5.4105333333333334</v>
      </c>
    </row>
    <row r="1555" spans="1:21" x14ac:dyDescent="0.3">
      <c r="A1555" s="14">
        <v>43198</v>
      </c>
      <c r="B1555" s="15" t="s">
        <v>45</v>
      </c>
      <c r="C1555" s="15" t="s">
        <v>46</v>
      </c>
      <c r="D1555" s="15" t="s">
        <v>47</v>
      </c>
      <c r="E1555" s="16">
        <v>170</v>
      </c>
      <c r="F1555" s="17">
        <v>111</v>
      </c>
      <c r="G1555" s="17">
        <v>68</v>
      </c>
      <c r="H1555" s="17">
        <v>49</v>
      </c>
      <c r="I1555" s="15" t="s">
        <v>237</v>
      </c>
      <c r="J1555" s="17">
        <v>173</v>
      </c>
      <c r="K1555" s="15" t="s">
        <v>428</v>
      </c>
      <c r="L1555" s="27">
        <v>34</v>
      </c>
      <c r="M1555" s="28">
        <v>11</v>
      </c>
      <c r="N1555" s="28">
        <v>67</v>
      </c>
      <c r="O1555" s="29" t="s">
        <v>50</v>
      </c>
      <c r="P1555" s="16">
        <v>78</v>
      </c>
      <c r="Q1555" s="16">
        <v>100</v>
      </c>
      <c r="R1555" s="15" t="s">
        <v>205</v>
      </c>
      <c r="S1555" s="16">
        <v>44</v>
      </c>
      <c r="T1555" s="15" t="s">
        <v>188</v>
      </c>
      <c r="U1555">
        <f t="shared" si="24"/>
        <v>5.9341333333333326</v>
      </c>
    </row>
    <row r="1556" spans="1:21" x14ac:dyDescent="0.3">
      <c r="A1556" s="14">
        <v>43199</v>
      </c>
      <c r="B1556" s="15" t="s">
        <v>45</v>
      </c>
      <c r="C1556" s="15" t="s">
        <v>46</v>
      </c>
      <c r="D1556" s="15" t="s">
        <v>47</v>
      </c>
      <c r="E1556" s="16">
        <v>170</v>
      </c>
      <c r="F1556" s="17">
        <v>102</v>
      </c>
      <c r="G1556" s="17">
        <v>122</v>
      </c>
      <c r="H1556" s="17">
        <v>65</v>
      </c>
      <c r="I1556" s="15" t="s">
        <v>882</v>
      </c>
      <c r="J1556" s="17">
        <v>140</v>
      </c>
      <c r="K1556" s="15" t="s">
        <v>643</v>
      </c>
      <c r="L1556" s="27">
        <v>24</v>
      </c>
      <c r="M1556" s="28">
        <v>17</v>
      </c>
      <c r="N1556" s="28">
        <v>78</v>
      </c>
      <c r="O1556" s="29" t="s">
        <v>146</v>
      </c>
      <c r="P1556" s="16">
        <v>77</v>
      </c>
      <c r="Q1556" s="16">
        <v>98</v>
      </c>
      <c r="R1556" s="15" t="s">
        <v>51</v>
      </c>
      <c r="S1556" s="16">
        <v>58</v>
      </c>
      <c r="T1556" s="15" t="s">
        <v>585</v>
      </c>
      <c r="U1556">
        <f t="shared" si="24"/>
        <v>4.1887999999999996</v>
      </c>
    </row>
    <row r="1557" spans="1:21" x14ac:dyDescent="0.3">
      <c r="A1557" s="14">
        <v>43200</v>
      </c>
      <c r="B1557" s="15" t="s">
        <v>45</v>
      </c>
      <c r="C1557" s="15" t="s">
        <v>46</v>
      </c>
      <c r="D1557" s="15" t="s">
        <v>47</v>
      </c>
      <c r="E1557" s="16">
        <v>170</v>
      </c>
      <c r="F1557" s="17">
        <v>87</v>
      </c>
      <c r="G1557" s="17">
        <v>28</v>
      </c>
      <c r="H1557" s="17">
        <v>58</v>
      </c>
      <c r="I1557" s="15" t="s">
        <v>309</v>
      </c>
      <c r="J1557" s="17">
        <v>116</v>
      </c>
      <c r="K1557" s="15" t="s">
        <v>250</v>
      </c>
      <c r="L1557" s="27">
        <v>30</v>
      </c>
      <c r="M1557" s="28">
        <v>6</v>
      </c>
      <c r="N1557" s="28">
        <v>69</v>
      </c>
      <c r="O1557" s="29" t="s">
        <v>179</v>
      </c>
      <c r="P1557" s="16">
        <v>79</v>
      </c>
      <c r="Q1557" s="16">
        <v>99</v>
      </c>
      <c r="R1557" s="15" t="s">
        <v>51</v>
      </c>
      <c r="S1557" s="16">
        <v>61</v>
      </c>
      <c r="T1557" s="15" t="s">
        <v>250</v>
      </c>
      <c r="U1557">
        <f t="shared" si="24"/>
        <v>5.2360000000000007</v>
      </c>
    </row>
    <row r="1558" spans="1:21" x14ac:dyDescent="0.3">
      <c r="A1558" s="14">
        <v>43201</v>
      </c>
      <c r="B1558" s="15" t="s">
        <v>45</v>
      </c>
      <c r="C1558" s="15" t="s">
        <v>46</v>
      </c>
      <c r="D1558" s="15" t="s">
        <v>47</v>
      </c>
      <c r="E1558" s="16">
        <v>170</v>
      </c>
      <c r="F1558" s="17">
        <v>94</v>
      </c>
      <c r="G1558" s="17">
        <v>4</v>
      </c>
      <c r="H1558" s="17">
        <v>52</v>
      </c>
      <c r="I1558" s="15" t="s">
        <v>968</v>
      </c>
      <c r="J1558" s="17">
        <v>136</v>
      </c>
      <c r="K1558" s="15" t="s">
        <v>324</v>
      </c>
      <c r="L1558" s="27">
        <v>24</v>
      </c>
      <c r="M1558" s="28">
        <v>8</v>
      </c>
      <c r="N1558" s="28">
        <v>78</v>
      </c>
      <c r="O1558" s="29" t="s">
        <v>146</v>
      </c>
      <c r="P1558" s="16">
        <v>81</v>
      </c>
      <c r="Q1558" s="16">
        <v>98</v>
      </c>
      <c r="R1558" s="15" t="s">
        <v>51</v>
      </c>
      <c r="S1558" s="16">
        <v>60</v>
      </c>
      <c r="T1558" s="15" t="s">
        <v>182</v>
      </c>
      <c r="U1558">
        <f t="shared" si="24"/>
        <v>4.1887999999999996</v>
      </c>
    </row>
    <row r="1559" spans="1:21" x14ac:dyDescent="0.3">
      <c r="A1559" s="14">
        <v>43202</v>
      </c>
      <c r="B1559" s="15" t="s">
        <v>45</v>
      </c>
      <c r="C1559" s="15" t="s">
        <v>46</v>
      </c>
      <c r="D1559" s="15" t="s">
        <v>47</v>
      </c>
      <c r="E1559" s="16">
        <v>170</v>
      </c>
      <c r="F1559" s="17">
        <v>120</v>
      </c>
      <c r="G1559" s="17">
        <v>18</v>
      </c>
      <c r="H1559" s="17">
        <v>53</v>
      </c>
      <c r="I1559" s="15" t="s">
        <v>969</v>
      </c>
      <c r="J1559" s="17">
        <v>188</v>
      </c>
      <c r="K1559" s="15" t="s">
        <v>64</v>
      </c>
      <c r="L1559" s="27">
        <v>22</v>
      </c>
      <c r="M1559" s="28">
        <v>17</v>
      </c>
      <c r="N1559" s="28">
        <v>94</v>
      </c>
      <c r="O1559" s="29" t="s">
        <v>99</v>
      </c>
      <c r="P1559" s="16">
        <v>61</v>
      </c>
      <c r="Q1559" s="16">
        <v>100</v>
      </c>
      <c r="R1559" s="15" t="s">
        <v>210</v>
      </c>
      <c r="S1559" s="16">
        <v>39</v>
      </c>
      <c r="T1559" s="15" t="s">
        <v>51</v>
      </c>
      <c r="U1559">
        <f t="shared" si="24"/>
        <v>3.8397333333333332</v>
      </c>
    </row>
    <row r="1560" spans="1:21" x14ac:dyDescent="0.3">
      <c r="A1560" s="14">
        <v>43203</v>
      </c>
      <c r="B1560" s="15" t="s">
        <v>45</v>
      </c>
      <c r="C1560" s="15" t="s">
        <v>46</v>
      </c>
      <c r="D1560" s="15" t="s">
        <v>47</v>
      </c>
      <c r="E1560" s="16">
        <v>170</v>
      </c>
      <c r="F1560" s="17">
        <v>114</v>
      </c>
      <c r="G1560" s="17">
        <v>208</v>
      </c>
      <c r="H1560" s="17">
        <v>100</v>
      </c>
      <c r="I1560" s="15" t="s">
        <v>51</v>
      </c>
      <c r="J1560" s="17">
        <v>129</v>
      </c>
      <c r="K1560" s="15" t="s">
        <v>970</v>
      </c>
      <c r="L1560" s="27">
        <v>32</v>
      </c>
      <c r="M1560" s="28">
        <v>3</v>
      </c>
      <c r="N1560" s="28">
        <v>44</v>
      </c>
      <c r="O1560" s="29" t="s">
        <v>148</v>
      </c>
      <c r="P1560" s="16">
        <v>94</v>
      </c>
      <c r="Q1560" s="16">
        <v>99</v>
      </c>
      <c r="R1560" s="15" t="s">
        <v>51</v>
      </c>
      <c r="S1560" s="16">
        <v>84</v>
      </c>
      <c r="T1560" s="15" t="s">
        <v>307</v>
      </c>
      <c r="U1560">
        <f t="shared" si="24"/>
        <v>5.5850666666666671</v>
      </c>
    </row>
    <row r="1561" spans="1:21" x14ac:dyDescent="0.3">
      <c r="A1561" s="14">
        <v>43204</v>
      </c>
      <c r="B1561" s="15" t="s">
        <v>45</v>
      </c>
      <c r="C1561" s="15" t="s">
        <v>46</v>
      </c>
      <c r="D1561" s="15" t="s">
        <v>47</v>
      </c>
      <c r="E1561" s="16">
        <v>170</v>
      </c>
      <c r="F1561" s="17">
        <v>138</v>
      </c>
      <c r="G1561" s="17">
        <v>0</v>
      </c>
      <c r="H1561" s="17">
        <v>85</v>
      </c>
      <c r="I1561" s="15" t="s">
        <v>51</v>
      </c>
      <c r="J1561" s="17">
        <v>192</v>
      </c>
      <c r="K1561" s="15" t="s">
        <v>414</v>
      </c>
      <c r="L1561" s="29" t="s">
        <v>263</v>
      </c>
      <c r="M1561" s="28">
        <v>17</v>
      </c>
      <c r="N1561" s="28">
        <v>56</v>
      </c>
      <c r="O1561" s="29" t="s">
        <v>146</v>
      </c>
      <c r="P1561" s="16">
        <v>72</v>
      </c>
      <c r="Q1561" s="16">
        <v>100</v>
      </c>
      <c r="R1561" s="15" t="s">
        <v>51</v>
      </c>
      <c r="S1561" s="16">
        <v>58</v>
      </c>
      <c r="T1561" s="15" t="s">
        <v>51</v>
      </c>
      <c r="U1561">
        <f t="shared" si="24"/>
        <v>0.17453333333333335</v>
      </c>
    </row>
    <row r="1562" spans="1:21" x14ac:dyDescent="0.3">
      <c r="A1562" s="14">
        <v>43205</v>
      </c>
      <c r="B1562" s="15" t="s">
        <v>45</v>
      </c>
      <c r="C1562" s="15" t="s">
        <v>46</v>
      </c>
      <c r="D1562" s="15" t="s">
        <v>47</v>
      </c>
      <c r="E1562" s="16">
        <v>170</v>
      </c>
      <c r="F1562" s="17">
        <v>142</v>
      </c>
      <c r="G1562" s="17">
        <v>76</v>
      </c>
      <c r="H1562" s="17">
        <v>96</v>
      </c>
      <c r="I1562" s="15" t="s">
        <v>199</v>
      </c>
      <c r="J1562" s="17">
        <v>189</v>
      </c>
      <c r="K1562" s="15" t="s">
        <v>930</v>
      </c>
      <c r="L1562" s="27">
        <v>34</v>
      </c>
      <c r="M1562" s="28">
        <v>11</v>
      </c>
      <c r="N1562" s="28">
        <v>69</v>
      </c>
      <c r="O1562" s="29" t="s">
        <v>179</v>
      </c>
      <c r="P1562" s="16">
        <v>84</v>
      </c>
      <c r="Q1562" s="16">
        <v>100</v>
      </c>
      <c r="R1562" s="15" t="s">
        <v>205</v>
      </c>
      <c r="S1562" s="16">
        <v>56</v>
      </c>
      <c r="T1562" s="15" t="s">
        <v>50</v>
      </c>
      <c r="U1562">
        <f t="shared" si="24"/>
        <v>5.9341333333333326</v>
      </c>
    </row>
    <row r="1563" spans="1:21" x14ac:dyDescent="0.3">
      <c r="A1563" s="14">
        <v>43206</v>
      </c>
      <c r="B1563" s="15" t="s">
        <v>45</v>
      </c>
      <c r="C1563" s="15" t="s">
        <v>46</v>
      </c>
      <c r="D1563" s="15" t="s">
        <v>47</v>
      </c>
      <c r="E1563" s="16">
        <v>170</v>
      </c>
      <c r="F1563" s="17">
        <v>135</v>
      </c>
      <c r="G1563" s="17">
        <v>0</v>
      </c>
      <c r="H1563" s="17">
        <v>80</v>
      </c>
      <c r="I1563" s="15" t="s">
        <v>467</v>
      </c>
      <c r="J1563" s="17">
        <v>190</v>
      </c>
      <c r="K1563" s="15" t="s">
        <v>443</v>
      </c>
      <c r="L1563" s="29" t="s">
        <v>84</v>
      </c>
      <c r="M1563" s="28">
        <v>8</v>
      </c>
      <c r="N1563" s="28">
        <v>64</v>
      </c>
      <c r="O1563" s="29" t="s">
        <v>158</v>
      </c>
      <c r="P1563" s="16">
        <v>71</v>
      </c>
      <c r="Q1563" s="16">
        <v>100</v>
      </c>
      <c r="R1563" s="15" t="s">
        <v>51</v>
      </c>
      <c r="S1563" s="16">
        <v>51</v>
      </c>
      <c r="T1563" s="15" t="s">
        <v>129</v>
      </c>
      <c r="U1563">
        <f t="shared" si="24"/>
        <v>0.34906666666666669</v>
      </c>
    </row>
    <row r="1564" spans="1:21" x14ac:dyDescent="0.3">
      <c r="A1564" s="14">
        <v>43207</v>
      </c>
      <c r="B1564" s="15" t="s">
        <v>45</v>
      </c>
      <c r="C1564" s="15" t="s">
        <v>46</v>
      </c>
      <c r="D1564" s="15" t="s">
        <v>47</v>
      </c>
      <c r="E1564" s="16">
        <v>170</v>
      </c>
      <c r="F1564" s="17">
        <v>144</v>
      </c>
      <c r="G1564" s="17">
        <v>0</v>
      </c>
      <c r="H1564" s="17">
        <v>63</v>
      </c>
      <c r="I1564" s="15" t="s">
        <v>690</v>
      </c>
      <c r="J1564" s="17">
        <v>224</v>
      </c>
      <c r="K1564" s="15" t="s">
        <v>420</v>
      </c>
      <c r="L1564" s="29" t="s">
        <v>84</v>
      </c>
      <c r="M1564" s="28">
        <v>14</v>
      </c>
      <c r="N1564" s="28">
        <v>61</v>
      </c>
      <c r="O1564" s="29" t="s">
        <v>206</v>
      </c>
      <c r="P1564" s="16">
        <v>66</v>
      </c>
      <c r="Q1564" s="16">
        <v>100</v>
      </c>
      <c r="R1564" s="15" t="s">
        <v>301</v>
      </c>
      <c r="S1564" s="16">
        <v>43</v>
      </c>
      <c r="T1564" s="15" t="s">
        <v>167</v>
      </c>
      <c r="U1564">
        <f t="shared" si="24"/>
        <v>0.34906666666666669</v>
      </c>
    </row>
    <row r="1565" spans="1:21" x14ac:dyDescent="0.3">
      <c r="A1565" s="14">
        <v>43208</v>
      </c>
      <c r="B1565" s="15" t="s">
        <v>45</v>
      </c>
      <c r="C1565" s="15" t="s">
        <v>46</v>
      </c>
      <c r="D1565" s="15" t="s">
        <v>47</v>
      </c>
      <c r="E1565" s="16">
        <v>170</v>
      </c>
      <c r="F1565" s="17">
        <v>170</v>
      </c>
      <c r="G1565" s="17">
        <v>0</v>
      </c>
      <c r="H1565" s="17">
        <v>73</v>
      </c>
      <c r="I1565" s="15" t="s">
        <v>329</v>
      </c>
      <c r="J1565" s="17">
        <v>266</v>
      </c>
      <c r="K1565" s="15" t="s">
        <v>971</v>
      </c>
      <c r="L1565" s="29" t="s">
        <v>84</v>
      </c>
      <c r="M1565" s="28">
        <v>19</v>
      </c>
      <c r="N1565" s="28">
        <v>75</v>
      </c>
      <c r="O1565" s="29" t="s">
        <v>215</v>
      </c>
      <c r="P1565" s="16">
        <v>64</v>
      </c>
      <c r="Q1565" s="16">
        <v>100</v>
      </c>
      <c r="R1565" s="15" t="s">
        <v>258</v>
      </c>
      <c r="S1565" s="16">
        <v>42</v>
      </c>
      <c r="T1565" s="15" t="s">
        <v>307</v>
      </c>
      <c r="U1565">
        <f t="shared" si="24"/>
        <v>0.34906666666666669</v>
      </c>
    </row>
    <row r="1566" spans="1:21" x14ac:dyDescent="0.3">
      <c r="A1566" s="14">
        <v>43209</v>
      </c>
      <c r="B1566" s="15" t="s">
        <v>45</v>
      </c>
      <c r="C1566" s="15" t="s">
        <v>46</v>
      </c>
      <c r="D1566" s="15" t="s">
        <v>47</v>
      </c>
      <c r="E1566" s="16">
        <v>170</v>
      </c>
      <c r="F1566" s="17">
        <v>170</v>
      </c>
      <c r="G1566" s="17">
        <v>0</v>
      </c>
      <c r="H1566" s="17">
        <v>83</v>
      </c>
      <c r="I1566" s="15" t="s">
        <v>435</v>
      </c>
      <c r="J1566" s="17">
        <v>256</v>
      </c>
      <c r="K1566" s="15" t="s">
        <v>929</v>
      </c>
      <c r="L1566" s="29" t="s">
        <v>218</v>
      </c>
      <c r="M1566" s="28">
        <v>17</v>
      </c>
      <c r="N1566" s="28">
        <v>78</v>
      </c>
      <c r="O1566" s="29" t="s">
        <v>52</v>
      </c>
      <c r="P1566" s="16">
        <v>70</v>
      </c>
      <c r="Q1566" s="16">
        <v>99</v>
      </c>
      <c r="R1566" s="15" t="s">
        <v>280</v>
      </c>
      <c r="S1566" s="16">
        <v>46</v>
      </c>
      <c r="T1566" s="15" t="s">
        <v>169</v>
      </c>
      <c r="U1566">
        <f t="shared" si="24"/>
        <v>0.52359999999999995</v>
      </c>
    </row>
    <row r="1567" spans="1:21" x14ac:dyDescent="0.3">
      <c r="A1567" s="14">
        <v>43210</v>
      </c>
      <c r="B1567" s="15" t="s">
        <v>45</v>
      </c>
      <c r="C1567" s="15" t="s">
        <v>46</v>
      </c>
      <c r="D1567" s="15" t="s">
        <v>47</v>
      </c>
      <c r="E1567" s="16">
        <v>170</v>
      </c>
      <c r="F1567" s="17">
        <v>166</v>
      </c>
      <c r="G1567" s="17">
        <v>0</v>
      </c>
      <c r="H1567" s="17">
        <v>106</v>
      </c>
      <c r="I1567" s="15" t="s">
        <v>193</v>
      </c>
      <c r="J1567" s="17">
        <v>226</v>
      </c>
      <c r="K1567" s="15" t="s">
        <v>50</v>
      </c>
      <c r="L1567" s="29" t="s">
        <v>116</v>
      </c>
      <c r="M1567" s="28">
        <v>17</v>
      </c>
      <c r="N1567" s="28">
        <v>72</v>
      </c>
      <c r="O1567" s="29" t="s">
        <v>64</v>
      </c>
      <c r="P1567" s="16">
        <v>79</v>
      </c>
      <c r="Q1567" s="16">
        <v>98</v>
      </c>
      <c r="R1567" s="15" t="s">
        <v>51</v>
      </c>
      <c r="S1567" s="16">
        <v>63</v>
      </c>
      <c r="T1567" s="15" t="s">
        <v>121</v>
      </c>
      <c r="U1567">
        <f t="shared" si="24"/>
        <v>0.69813333333333338</v>
      </c>
    </row>
    <row r="1568" spans="1:21" x14ac:dyDescent="0.3">
      <c r="A1568" s="14">
        <v>43211</v>
      </c>
      <c r="B1568" s="15" t="s">
        <v>45</v>
      </c>
      <c r="C1568" s="15" t="s">
        <v>46</v>
      </c>
      <c r="D1568" s="15" t="s">
        <v>47</v>
      </c>
      <c r="E1568" s="16">
        <v>170</v>
      </c>
      <c r="F1568" s="17">
        <v>184</v>
      </c>
      <c r="G1568" s="17">
        <v>0</v>
      </c>
      <c r="H1568" s="17">
        <v>103</v>
      </c>
      <c r="I1568" s="15" t="s">
        <v>304</v>
      </c>
      <c r="J1568" s="17">
        <v>265</v>
      </c>
      <c r="K1568" s="15" t="s">
        <v>58</v>
      </c>
      <c r="L1568" s="27">
        <v>22</v>
      </c>
      <c r="M1568" s="28">
        <v>11</v>
      </c>
      <c r="N1568" s="28">
        <v>69</v>
      </c>
      <c r="O1568" s="29" t="s">
        <v>143</v>
      </c>
      <c r="P1568" s="16">
        <v>64</v>
      </c>
      <c r="Q1568" s="16">
        <v>99</v>
      </c>
      <c r="R1568" s="15" t="s">
        <v>51</v>
      </c>
      <c r="S1568" s="16">
        <v>33</v>
      </c>
      <c r="T1568" s="15" t="s">
        <v>91</v>
      </c>
      <c r="U1568">
        <f t="shared" si="24"/>
        <v>3.8397333333333332</v>
      </c>
    </row>
    <row r="1569" spans="1:21" x14ac:dyDescent="0.3">
      <c r="A1569" s="14">
        <v>43212</v>
      </c>
      <c r="B1569" s="15" t="s">
        <v>45</v>
      </c>
      <c r="C1569" s="15" t="s">
        <v>46</v>
      </c>
      <c r="D1569" s="15" t="s">
        <v>47</v>
      </c>
      <c r="E1569" s="16">
        <v>170</v>
      </c>
      <c r="F1569" s="17">
        <v>170</v>
      </c>
      <c r="G1569" s="17">
        <v>2</v>
      </c>
      <c r="H1569" s="17">
        <v>110</v>
      </c>
      <c r="I1569" s="15" t="s">
        <v>972</v>
      </c>
      <c r="J1569" s="17">
        <v>229</v>
      </c>
      <c r="K1569" s="15" t="s">
        <v>756</v>
      </c>
      <c r="L1569" s="29" t="s">
        <v>116</v>
      </c>
      <c r="M1569" s="28">
        <v>14</v>
      </c>
      <c r="N1569" s="28">
        <v>72</v>
      </c>
      <c r="O1569" s="29" t="s">
        <v>89</v>
      </c>
      <c r="P1569" s="16">
        <v>82</v>
      </c>
      <c r="Q1569" s="16">
        <v>96</v>
      </c>
      <c r="R1569" s="15" t="s">
        <v>51</v>
      </c>
      <c r="S1569" s="16">
        <v>51</v>
      </c>
      <c r="T1569" s="15" t="s">
        <v>113</v>
      </c>
      <c r="U1569">
        <f t="shared" si="24"/>
        <v>0.69813333333333338</v>
      </c>
    </row>
    <row r="1570" spans="1:21" x14ac:dyDescent="0.3">
      <c r="A1570" s="14">
        <v>43213</v>
      </c>
      <c r="B1570" s="15" t="s">
        <v>45</v>
      </c>
      <c r="C1570" s="15" t="s">
        <v>46</v>
      </c>
      <c r="D1570" s="15" t="s">
        <v>47</v>
      </c>
      <c r="E1570" s="16">
        <v>170</v>
      </c>
      <c r="F1570" s="17">
        <v>143</v>
      </c>
      <c r="G1570" s="17">
        <v>2</v>
      </c>
      <c r="H1570" s="17">
        <v>122</v>
      </c>
      <c r="I1570" s="15" t="s">
        <v>51</v>
      </c>
      <c r="J1570" s="17">
        <v>164</v>
      </c>
      <c r="K1570" s="15" t="s">
        <v>973</v>
      </c>
      <c r="L1570" s="29" t="s">
        <v>218</v>
      </c>
      <c r="M1570" s="28">
        <v>8</v>
      </c>
      <c r="N1570" s="28">
        <v>53</v>
      </c>
      <c r="O1570" s="29" t="s">
        <v>129</v>
      </c>
      <c r="P1570" s="16">
        <v>92</v>
      </c>
      <c r="Q1570" s="16">
        <v>98</v>
      </c>
      <c r="R1570" s="15" t="s">
        <v>51</v>
      </c>
      <c r="S1570" s="16">
        <v>81</v>
      </c>
      <c r="T1570" s="15" t="s">
        <v>169</v>
      </c>
      <c r="U1570">
        <f t="shared" si="24"/>
        <v>0.52359999999999995</v>
      </c>
    </row>
    <row r="1571" spans="1:21" x14ac:dyDescent="0.3">
      <c r="A1571" s="14">
        <v>43214</v>
      </c>
      <c r="B1571" s="15" t="s">
        <v>45</v>
      </c>
      <c r="C1571" s="15" t="s">
        <v>46</v>
      </c>
      <c r="D1571" s="15" t="s">
        <v>47</v>
      </c>
      <c r="E1571" s="16">
        <v>170</v>
      </c>
      <c r="F1571" s="17">
        <v>173</v>
      </c>
      <c r="G1571" s="17">
        <v>6</v>
      </c>
      <c r="H1571" s="17">
        <v>130</v>
      </c>
      <c r="I1571" s="15" t="s">
        <v>662</v>
      </c>
      <c r="J1571" s="17">
        <v>216</v>
      </c>
      <c r="K1571" s="15" t="s">
        <v>423</v>
      </c>
      <c r="L1571" s="29" t="s">
        <v>84</v>
      </c>
      <c r="M1571" s="28">
        <v>11</v>
      </c>
      <c r="N1571" s="28">
        <v>72</v>
      </c>
      <c r="O1571" s="29" t="s">
        <v>201</v>
      </c>
      <c r="P1571" s="16">
        <v>85</v>
      </c>
      <c r="Q1571" s="16">
        <v>98</v>
      </c>
      <c r="R1571" s="15" t="s">
        <v>51</v>
      </c>
      <c r="S1571" s="16">
        <v>64</v>
      </c>
      <c r="T1571" s="15" t="s">
        <v>146</v>
      </c>
      <c r="U1571">
        <f t="shared" si="24"/>
        <v>0.34906666666666669</v>
      </c>
    </row>
    <row r="1572" spans="1:21" x14ac:dyDescent="0.3">
      <c r="A1572" s="14">
        <v>43215</v>
      </c>
      <c r="B1572" s="15" t="s">
        <v>45</v>
      </c>
      <c r="C1572" s="15" t="s">
        <v>46</v>
      </c>
      <c r="D1572" s="15" t="s">
        <v>47</v>
      </c>
      <c r="E1572" s="16">
        <v>170</v>
      </c>
      <c r="F1572" s="17">
        <v>138</v>
      </c>
      <c r="G1572" s="17">
        <v>16</v>
      </c>
      <c r="H1572" s="17">
        <v>100</v>
      </c>
      <c r="I1572" s="15" t="s">
        <v>356</v>
      </c>
      <c r="J1572" s="17">
        <v>176</v>
      </c>
      <c r="K1572" s="15" t="s">
        <v>614</v>
      </c>
      <c r="L1572" s="29" t="s">
        <v>84</v>
      </c>
      <c r="M1572" s="28">
        <v>17</v>
      </c>
      <c r="N1572" s="28">
        <v>67</v>
      </c>
      <c r="O1572" s="29" t="s">
        <v>215</v>
      </c>
      <c r="P1572" s="16">
        <v>89</v>
      </c>
      <c r="Q1572" s="16">
        <v>98</v>
      </c>
      <c r="R1572" s="15" t="s">
        <v>51</v>
      </c>
      <c r="S1572" s="16">
        <v>68</v>
      </c>
      <c r="T1572" s="15" t="s">
        <v>113</v>
      </c>
      <c r="U1572">
        <f t="shared" si="24"/>
        <v>0.34906666666666669</v>
      </c>
    </row>
    <row r="1573" spans="1:21" x14ac:dyDescent="0.3">
      <c r="A1573" s="14">
        <v>43216</v>
      </c>
      <c r="B1573" s="15" t="s">
        <v>45</v>
      </c>
      <c r="C1573" s="15" t="s">
        <v>46</v>
      </c>
      <c r="D1573" s="15" t="s">
        <v>47</v>
      </c>
      <c r="E1573" s="16">
        <v>170</v>
      </c>
      <c r="F1573" s="17">
        <v>136</v>
      </c>
      <c r="G1573" s="17">
        <v>0</v>
      </c>
      <c r="H1573" s="17">
        <v>95</v>
      </c>
      <c r="I1573" s="15" t="s">
        <v>272</v>
      </c>
      <c r="J1573" s="17">
        <v>176</v>
      </c>
      <c r="K1573" s="15" t="s">
        <v>252</v>
      </c>
      <c r="L1573" s="27">
        <v>33</v>
      </c>
      <c r="M1573" s="28">
        <v>11</v>
      </c>
      <c r="N1573" s="28">
        <v>47</v>
      </c>
      <c r="O1573" s="29" t="s">
        <v>342</v>
      </c>
      <c r="P1573" s="16">
        <v>79</v>
      </c>
      <c r="Q1573" s="16">
        <v>99</v>
      </c>
      <c r="R1573" s="15" t="s">
        <v>51</v>
      </c>
      <c r="S1573" s="16">
        <v>60</v>
      </c>
      <c r="T1573" s="15" t="s">
        <v>139</v>
      </c>
      <c r="U1573">
        <f t="shared" si="24"/>
        <v>5.7596000000000007</v>
      </c>
    </row>
    <row r="1574" spans="1:21" x14ac:dyDescent="0.3">
      <c r="A1574" s="14">
        <v>43217</v>
      </c>
      <c r="B1574" s="15" t="s">
        <v>45</v>
      </c>
      <c r="C1574" s="15" t="s">
        <v>46</v>
      </c>
      <c r="D1574" s="15" t="s">
        <v>47</v>
      </c>
      <c r="E1574" s="16">
        <v>170</v>
      </c>
      <c r="F1574" s="17">
        <v>130</v>
      </c>
      <c r="G1574" s="15"/>
      <c r="H1574" s="17">
        <v>84</v>
      </c>
      <c r="I1574" s="15" t="s">
        <v>156</v>
      </c>
      <c r="J1574" s="17">
        <v>175</v>
      </c>
      <c r="K1574" s="15" t="s">
        <v>647</v>
      </c>
      <c r="L1574" s="27">
        <v>34</v>
      </c>
      <c r="M1574" s="28">
        <v>11</v>
      </c>
      <c r="N1574" s="28">
        <v>86</v>
      </c>
      <c r="O1574" s="29" t="s">
        <v>169</v>
      </c>
      <c r="P1574" s="16">
        <v>77</v>
      </c>
      <c r="Q1574" s="16">
        <v>100</v>
      </c>
      <c r="R1574" s="15" t="s">
        <v>280</v>
      </c>
      <c r="S1574" s="16">
        <v>52</v>
      </c>
      <c r="T1574" s="15" t="s">
        <v>179</v>
      </c>
      <c r="U1574">
        <f t="shared" si="24"/>
        <v>5.9341333333333326</v>
      </c>
    </row>
    <row r="1575" spans="1:21" x14ac:dyDescent="0.3">
      <c r="A1575" s="14">
        <v>43218</v>
      </c>
      <c r="B1575" s="15" t="s">
        <v>45</v>
      </c>
      <c r="C1575" s="15" t="s">
        <v>46</v>
      </c>
      <c r="D1575" s="15" t="s">
        <v>47</v>
      </c>
      <c r="E1575" s="16">
        <v>170</v>
      </c>
      <c r="F1575" s="17">
        <v>93</v>
      </c>
      <c r="G1575" s="15"/>
      <c r="H1575" s="17">
        <v>61</v>
      </c>
      <c r="I1575" s="15" t="s">
        <v>165</v>
      </c>
      <c r="J1575" s="17">
        <v>125</v>
      </c>
      <c r="K1575" s="15" t="s">
        <v>826</v>
      </c>
      <c r="L1575" s="29" t="s">
        <v>263</v>
      </c>
      <c r="M1575" s="28">
        <v>6</v>
      </c>
      <c r="N1575" s="28">
        <v>36</v>
      </c>
      <c r="O1575" s="29" t="s">
        <v>215</v>
      </c>
      <c r="P1575" s="16">
        <v>91</v>
      </c>
      <c r="Q1575" s="16">
        <v>99</v>
      </c>
      <c r="R1575" s="15" t="s">
        <v>51</v>
      </c>
      <c r="S1575" s="16">
        <v>71</v>
      </c>
      <c r="T1575" s="15" t="s">
        <v>51</v>
      </c>
      <c r="U1575">
        <f t="shared" si="24"/>
        <v>0.17453333333333335</v>
      </c>
    </row>
    <row r="1576" spans="1:21" x14ac:dyDescent="0.3">
      <c r="A1576" s="14">
        <v>43219</v>
      </c>
      <c r="B1576" s="15" t="s">
        <v>45</v>
      </c>
      <c r="C1576" s="15" t="s">
        <v>46</v>
      </c>
      <c r="D1576" s="15" t="s">
        <v>47</v>
      </c>
      <c r="E1576" s="16">
        <v>170</v>
      </c>
      <c r="F1576" s="17">
        <v>96</v>
      </c>
      <c r="G1576" s="15"/>
      <c r="H1576" s="17">
        <v>50</v>
      </c>
      <c r="I1576" s="15" t="s">
        <v>689</v>
      </c>
      <c r="J1576" s="17">
        <v>141</v>
      </c>
      <c r="K1576" s="15" t="s">
        <v>823</v>
      </c>
      <c r="L1576" s="27">
        <v>29</v>
      </c>
      <c r="M1576" s="28">
        <v>3</v>
      </c>
      <c r="N1576" s="28">
        <v>78</v>
      </c>
      <c r="O1576" s="29" t="s">
        <v>61</v>
      </c>
      <c r="P1576" s="16">
        <v>82</v>
      </c>
      <c r="Q1576" s="16">
        <v>100</v>
      </c>
      <c r="R1576" s="15" t="s">
        <v>108</v>
      </c>
      <c r="S1576" s="16">
        <v>55</v>
      </c>
      <c r="T1576" s="15" t="s">
        <v>81</v>
      </c>
      <c r="U1576">
        <f t="shared" si="24"/>
        <v>5.0614666666666661</v>
      </c>
    </row>
    <row r="1577" spans="1:21" x14ac:dyDescent="0.3">
      <c r="A1577" s="14">
        <v>43220</v>
      </c>
      <c r="B1577" s="15" t="s">
        <v>45</v>
      </c>
      <c r="C1577" s="15" t="s">
        <v>46</v>
      </c>
      <c r="D1577" s="15" t="s">
        <v>47</v>
      </c>
      <c r="E1577" s="16">
        <v>170</v>
      </c>
      <c r="F1577" s="17">
        <v>84</v>
      </c>
      <c r="G1577" s="15"/>
      <c r="H1577" s="17">
        <v>57</v>
      </c>
      <c r="I1577" s="15" t="s">
        <v>974</v>
      </c>
      <c r="J1577" s="17">
        <v>112</v>
      </c>
      <c r="K1577" s="15" t="s">
        <v>960</v>
      </c>
      <c r="L1577" s="27">
        <v>29</v>
      </c>
      <c r="M1577" s="28">
        <v>8</v>
      </c>
      <c r="N1577" s="28">
        <v>58</v>
      </c>
      <c r="O1577" s="29" t="s">
        <v>638</v>
      </c>
      <c r="P1577" s="16">
        <v>89</v>
      </c>
      <c r="Q1577" s="16">
        <v>100</v>
      </c>
      <c r="R1577" s="15" t="s">
        <v>51</v>
      </c>
      <c r="S1577" s="16">
        <v>70</v>
      </c>
      <c r="T1577" s="15" t="s">
        <v>264</v>
      </c>
      <c r="U1577">
        <f t="shared" si="24"/>
        <v>5.0614666666666661</v>
      </c>
    </row>
    <row r="1578" spans="1:21" x14ac:dyDescent="0.3">
      <c r="A1578" s="14">
        <v>43221</v>
      </c>
      <c r="B1578" s="15" t="s">
        <v>45</v>
      </c>
      <c r="C1578" s="15" t="s">
        <v>46</v>
      </c>
      <c r="D1578" s="15" t="s">
        <v>47</v>
      </c>
      <c r="E1578" s="16">
        <v>170</v>
      </c>
      <c r="F1578" s="17">
        <v>103</v>
      </c>
      <c r="G1578" s="15"/>
      <c r="H1578" s="17">
        <v>39</v>
      </c>
      <c r="I1578" s="15" t="s">
        <v>51</v>
      </c>
      <c r="J1578" s="17">
        <v>167</v>
      </c>
      <c r="K1578" s="15" t="s">
        <v>497</v>
      </c>
      <c r="L1578" s="29" t="s">
        <v>84</v>
      </c>
      <c r="M1578" s="28">
        <v>11</v>
      </c>
      <c r="N1578" s="28">
        <v>67</v>
      </c>
      <c r="O1578" s="29" t="s">
        <v>186</v>
      </c>
      <c r="P1578" s="16">
        <v>65</v>
      </c>
      <c r="Q1578" s="16">
        <v>100</v>
      </c>
      <c r="R1578" s="15" t="s">
        <v>178</v>
      </c>
      <c r="S1578" s="16">
        <v>42</v>
      </c>
      <c r="T1578" s="15" t="s">
        <v>182</v>
      </c>
      <c r="U1578">
        <f t="shared" si="24"/>
        <v>0.34906666666666669</v>
      </c>
    </row>
    <row r="1579" spans="1:21" x14ac:dyDescent="0.3">
      <c r="A1579" s="14">
        <v>43222</v>
      </c>
      <c r="B1579" s="15" t="s">
        <v>45</v>
      </c>
      <c r="C1579" s="15" t="s">
        <v>46</v>
      </c>
      <c r="D1579" s="15" t="s">
        <v>47</v>
      </c>
      <c r="E1579" s="16">
        <v>170</v>
      </c>
      <c r="F1579" s="17">
        <v>124</v>
      </c>
      <c r="G1579" s="15"/>
      <c r="H1579" s="17">
        <v>89</v>
      </c>
      <c r="I1579" s="15" t="s">
        <v>887</v>
      </c>
      <c r="J1579" s="17">
        <v>160</v>
      </c>
      <c r="K1579" s="15" t="s">
        <v>260</v>
      </c>
      <c r="L1579" s="29" t="s">
        <v>84</v>
      </c>
      <c r="M1579" s="28">
        <v>0</v>
      </c>
      <c r="N1579" s="28">
        <v>47</v>
      </c>
      <c r="O1579" s="29" t="s">
        <v>249</v>
      </c>
      <c r="P1579" s="16">
        <v>89</v>
      </c>
      <c r="Q1579" s="16">
        <v>97</v>
      </c>
      <c r="R1579" s="15" t="s">
        <v>376</v>
      </c>
      <c r="S1579" s="16">
        <v>72</v>
      </c>
      <c r="T1579" s="15" t="s">
        <v>118</v>
      </c>
      <c r="U1579">
        <f t="shared" si="24"/>
        <v>0.34906666666666669</v>
      </c>
    </row>
    <row r="1580" spans="1:21" x14ac:dyDescent="0.3">
      <c r="A1580" s="14">
        <v>43223</v>
      </c>
      <c r="B1580" s="15" t="s">
        <v>45</v>
      </c>
      <c r="C1580" s="15" t="s">
        <v>46</v>
      </c>
      <c r="D1580" s="15" t="s">
        <v>47</v>
      </c>
      <c r="E1580" s="16">
        <v>170</v>
      </c>
      <c r="F1580" s="17">
        <v>110</v>
      </c>
      <c r="G1580" s="15"/>
      <c r="H1580" s="17">
        <v>74</v>
      </c>
      <c r="I1580" s="15" t="s">
        <v>492</v>
      </c>
      <c r="J1580" s="17">
        <v>147</v>
      </c>
      <c r="K1580" s="15" t="s">
        <v>420</v>
      </c>
      <c r="L1580" s="29" t="s">
        <v>401</v>
      </c>
      <c r="M1580" s="28">
        <v>11</v>
      </c>
      <c r="N1580" s="28">
        <v>64</v>
      </c>
      <c r="O1580" s="29" t="s">
        <v>164</v>
      </c>
      <c r="P1580" s="16">
        <v>76</v>
      </c>
      <c r="Q1580" s="16">
        <v>99</v>
      </c>
      <c r="R1580" s="15" t="s">
        <v>51</v>
      </c>
      <c r="S1580" s="16">
        <v>57</v>
      </c>
      <c r="T1580" s="15" t="s">
        <v>51</v>
      </c>
      <c r="U1580">
        <f t="shared" si="24"/>
        <v>1.0471999999999999</v>
      </c>
    </row>
    <row r="1581" spans="1:21" x14ac:dyDescent="0.3">
      <c r="A1581" s="14">
        <v>43224</v>
      </c>
      <c r="B1581" s="15" t="s">
        <v>45</v>
      </c>
      <c r="C1581" s="15" t="s">
        <v>46</v>
      </c>
      <c r="D1581" s="15" t="s">
        <v>47</v>
      </c>
      <c r="E1581" s="16">
        <v>170</v>
      </c>
      <c r="F1581" s="17">
        <v>115</v>
      </c>
      <c r="G1581" s="15"/>
      <c r="H1581" s="17">
        <v>58</v>
      </c>
      <c r="I1581" s="15" t="s">
        <v>975</v>
      </c>
      <c r="J1581" s="17">
        <v>172</v>
      </c>
      <c r="K1581" s="15" t="s">
        <v>688</v>
      </c>
      <c r="L1581" s="29" t="s">
        <v>218</v>
      </c>
      <c r="M1581" s="28">
        <v>11</v>
      </c>
      <c r="N1581" s="28">
        <v>67</v>
      </c>
      <c r="O1581" s="29" t="s">
        <v>213</v>
      </c>
      <c r="P1581" s="16">
        <v>72</v>
      </c>
      <c r="Q1581" s="16">
        <v>98</v>
      </c>
      <c r="R1581" s="15" t="s">
        <v>51</v>
      </c>
      <c r="S1581" s="16">
        <v>54</v>
      </c>
      <c r="T1581" s="15" t="s">
        <v>179</v>
      </c>
      <c r="U1581">
        <f t="shared" si="24"/>
        <v>0.52359999999999995</v>
      </c>
    </row>
    <row r="1582" spans="1:21" x14ac:dyDescent="0.3">
      <c r="A1582" s="14">
        <v>43225</v>
      </c>
      <c r="B1582" s="15" t="s">
        <v>45</v>
      </c>
      <c r="C1582" s="15" t="s">
        <v>46</v>
      </c>
      <c r="D1582" s="15" t="s">
        <v>47</v>
      </c>
      <c r="E1582" s="16">
        <v>170</v>
      </c>
      <c r="F1582" s="17">
        <v>132</v>
      </c>
      <c r="G1582" s="17">
        <v>0</v>
      </c>
      <c r="H1582" s="17">
        <v>60</v>
      </c>
      <c r="I1582" s="15" t="s">
        <v>904</v>
      </c>
      <c r="J1582" s="17">
        <v>204</v>
      </c>
      <c r="K1582" s="15" t="s">
        <v>288</v>
      </c>
      <c r="L1582" s="29" t="s">
        <v>116</v>
      </c>
      <c r="M1582" s="28">
        <v>17</v>
      </c>
      <c r="N1582" s="28">
        <v>67</v>
      </c>
      <c r="O1582" s="29" t="s">
        <v>50</v>
      </c>
      <c r="P1582" s="16">
        <v>74</v>
      </c>
      <c r="Q1582" s="16">
        <v>100</v>
      </c>
      <c r="R1582" s="15" t="s">
        <v>51</v>
      </c>
      <c r="S1582" s="16">
        <v>54</v>
      </c>
      <c r="T1582" s="15" t="s">
        <v>91</v>
      </c>
      <c r="U1582">
        <f t="shared" si="24"/>
        <v>0.69813333333333338</v>
      </c>
    </row>
    <row r="1583" spans="1:21" x14ac:dyDescent="0.3">
      <c r="A1583" s="14">
        <v>43226</v>
      </c>
      <c r="B1583" s="15" t="s">
        <v>45</v>
      </c>
      <c r="C1583" s="15" t="s">
        <v>46</v>
      </c>
      <c r="D1583" s="15" t="s">
        <v>47</v>
      </c>
      <c r="E1583" s="16">
        <v>170</v>
      </c>
      <c r="F1583" s="17">
        <v>158</v>
      </c>
      <c r="G1583" s="17">
        <v>0</v>
      </c>
      <c r="H1583" s="17">
        <v>79</v>
      </c>
      <c r="I1583" s="15" t="s">
        <v>427</v>
      </c>
      <c r="J1583" s="17">
        <v>237</v>
      </c>
      <c r="K1583" s="15" t="s">
        <v>459</v>
      </c>
      <c r="L1583" s="29" t="s">
        <v>401</v>
      </c>
      <c r="M1583" s="28">
        <v>17</v>
      </c>
      <c r="N1583" s="28">
        <v>67</v>
      </c>
      <c r="O1583" s="29" t="s">
        <v>206</v>
      </c>
      <c r="P1583" s="16">
        <v>73</v>
      </c>
      <c r="Q1583" s="16">
        <v>100</v>
      </c>
      <c r="R1583" s="15" t="s">
        <v>51</v>
      </c>
      <c r="S1583" s="16">
        <v>55</v>
      </c>
      <c r="T1583" s="15" t="s">
        <v>167</v>
      </c>
      <c r="U1583">
        <f t="shared" si="24"/>
        <v>1.0471999999999999</v>
      </c>
    </row>
    <row r="1584" spans="1:21" x14ac:dyDescent="0.3">
      <c r="A1584" s="14">
        <v>43227</v>
      </c>
      <c r="B1584" s="15" t="s">
        <v>45</v>
      </c>
      <c r="C1584" s="15" t="s">
        <v>46</v>
      </c>
      <c r="D1584" s="15" t="s">
        <v>47</v>
      </c>
      <c r="E1584" s="16">
        <v>170</v>
      </c>
      <c r="F1584" s="17">
        <v>174</v>
      </c>
      <c r="G1584" s="17">
        <v>0</v>
      </c>
      <c r="H1584" s="17">
        <v>107</v>
      </c>
      <c r="I1584" s="15" t="s">
        <v>325</v>
      </c>
      <c r="J1584" s="17">
        <v>240</v>
      </c>
      <c r="K1584" s="15" t="s">
        <v>206</v>
      </c>
      <c r="L1584" s="27" t="s">
        <v>1194</v>
      </c>
      <c r="M1584" s="28">
        <v>19</v>
      </c>
      <c r="N1584" s="28">
        <v>61</v>
      </c>
      <c r="O1584" s="29" t="s">
        <v>51</v>
      </c>
      <c r="P1584" s="16">
        <v>74</v>
      </c>
      <c r="Q1584" s="16">
        <v>100</v>
      </c>
      <c r="R1584" s="15" t="s">
        <v>229</v>
      </c>
      <c r="S1584" s="16">
        <v>58</v>
      </c>
      <c r="T1584" s="15" t="s">
        <v>51</v>
      </c>
      <c r="U1584" t="e">
        <f t="shared" si="24"/>
        <v>#VALUE!</v>
      </c>
    </row>
    <row r="1585" spans="1:21" x14ac:dyDescent="0.3">
      <c r="A1585" s="14">
        <v>43228</v>
      </c>
      <c r="B1585" s="15" t="s">
        <v>45</v>
      </c>
      <c r="C1585" s="15" t="s">
        <v>46</v>
      </c>
      <c r="D1585" s="15" t="s">
        <v>47</v>
      </c>
      <c r="E1585" s="16">
        <v>170</v>
      </c>
      <c r="F1585" s="17">
        <v>152</v>
      </c>
      <c r="G1585" s="17">
        <v>0</v>
      </c>
      <c r="H1585" s="17">
        <v>114</v>
      </c>
      <c r="I1585" s="15" t="s">
        <v>356</v>
      </c>
      <c r="J1585" s="17">
        <v>189</v>
      </c>
      <c r="K1585" s="15" t="s">
        <v>657</v>
      </c>
      <c r="L1585" s="29" t="s">
        <v>102</v>
      </c>
      <c r="M1585" s="28">
        <v>14</v>
      </c>
      <c r="N1585" s="28">
        <v>67</v>
      </c>
      <c r="O1585" s="29" t="s">
        <v>264</v>
      </c>
      <c r="P1585" s="16">
        <v>88</v>
      </c>
      <c r="Q1585" s="16">
        <v>97</v>
      </c>
      <c r="R1585" s="15" t="s">
        <v>51</v>
      </c>
      <c r="S1585" s="16">
        <v>71</v>
      </c>
      <c r="T1585" s="15" t="s">
        <v>260</v>
      </c>
      <c r="U1585">
        <f t="shared" si="24"/>
        <v>0.8726666666666667</v>
      </c>
    </row>
    <row r="1586" spans="1:21" x14ac:dyDescent="0.3">
      <c r="A1586" s="14">
        <v>43229</v>
      </c>
      <c r="B1586" s="15" t="s">
        <v>45</v>
      </c>
      <c r="C1586" s="15" t="s">
        <v>46</v>
      </c>
      <c r="D1586" s="15" t="s">
        <v>47</v>
      </c>
      <c r="E1586" s="16">
        <v>170</v>
      </c>
      <c r="F1586" s="17">
        <v>135</v>
      </c>
      <c r="G1586" s="17">
        <v>44</v>
      </c>
      <c r="H1586" s="17">
        <v>91</v>
      </c>
      <c r="I1586" s="15" t="s">
        <v>976</v>
      </c>
      <c r="J1586" s="17">
        <v>179</v>
      </c>
      <c r="K1586" s="15" t="s">
        <v>939</v>
      </c>
      <c r="L1586" s="29" t="s">
        <v>116</v>
      </c>
      <c r="M1586" s="28">
        <v>11</v>
      </c>
      <c r="N1586" s="28">
        <v>67</v>
      </c>
      <c r="O1586" s="29" t="s">
        <v>71</v>
      </c>
      <c r="P1586" s="16">
        <v>91</v>
      </c>
      <c r="Q1586" s="16">
        <v>99</v>
      </c>
      <c r="R1586" s="15" t="s">
        <v>51</v>
      </c>
      <c r="S1586" s="16">
        <v>68</v>
      </c>
      <c r="T1586" s="15" t="s">
        <v>250</v>
      </c>
      <c r="U1586">
        <f t="shared" si="24"/>
        <v>0.69813333333333338</v>
      </c>
    </row>
    <row r="1587" spans="1:21" x14ac:dyDescent="0.3">
      <c r="A1587" s="14">
        <v>43230</v>
      </c>
      <c r="B1587" s="15" t="s">
        <v>45</v>
      </c>
      <c r="C1587" s="15" t="s">
        <v>46</v>
      </c>
      <c r="D1587" s="15" t="s">
        <v>47</v>
      </c>
      <c r="E1587" s="16">
        <v>170</v>
      </c>
      <c r="F1587" s="17">
        <v>134</v>
      </c>
      <c r="G1587" s="17">
        <v>0</v>
      </c>
      <c r="H1587" s="17">
        <v>86</v>
      </c>
      <c r="I1587" s="15" t="s">
        <v>470</v>
      </c>
      <c r="J1587" s="17">
        <v>181</v>
      </c>
      <c r="K1587" s="15" t="s">
        <v>575</v>
      </c>
      <c r="L1587" s="29" t="s">
        <v>116</v>
      </c>
      <c r="M1587" s="28">
        <v>14</v>
      </c>
      <c r="N1587" s="28">
        <v>58</v>
      </c>
      <c r="O1587" s="29" t="s">
        <v>51</v>
      </c>
      <c r="P1587" s="16">
        <v>76</v>
      </c>
      <c r="Q1587" s="16">
        <v>99</v>
      </c>
      <c r="R1587" s="15" t="s">
        <v>51</v>
      </c>
      <c r="S1587" s="16">
        <v>59</v>
      </c>
      <c r="T1587" s="15" t="s">
        <v>51</v>
      </c>
      <c r="U1587">
        <f t="shared" si="24"/>
        <v>0.69813333333333338</v>
      </c>
    </row>
    <row r="1588" spans="1:21" x14ac:dyDescent="0.3">
      <c r="A1588" s="14">
        <v>43231</v>
      </c>
      <c r="B1588" s="15" t="s">
        <v>45</v>
      </c>
      <c r="C1588" s="15" t="s">
        <v>46</v>
      </c>
      <c r="D1588" s="15" t="s">
        <v>47</v>
      </c>
      <c r="E1588" s="16">
        <v>170</v>
      </c>
      <c r="F1588" s="17">
        <v>130</v>
      </c>
      <c r="G1588" s="17">
        <v>72</v>
      </c>
      <c r="H1588" s="17">
        <v>70</v>
      </c>
      <c r="I1588" s="15" t="s">
        <v>346</v>
      </c>
      <c r="J1588" s="17">
        <v>189</v>
      </c>
      <c r="K1588" s="15" t="s">
        <v>209</v>
      </c>
      <c r="L1588" s="29" t="s">
        <v>102</v>
      </c>
      <c r="M1588" s="28">
        <v>11</v>
      </c>
      <c r="N1588" s="28">
        <v>58</v>
      </c>
      <c r="O1588" s="29" t="s">
        <v>148</v>
      </c>
      <c r="P1588" s="16">
        <v>79</v>
      </c>
      <c r="Q1588" s="16">
        <v>100</v>
      </c>
      <c r="R1588" s="15" t="s">
        <v>51</v>
      </c>
      <c r="S1588" s="16">
        <v>63</v>
      </c>
      <c r="T1588" s="15" t="s">
        <v>98</v>
      </c>
      <c r="U1588">
        <f t="shared" si="24"/>
        <v>0.8726666666666667</v>
      </c>
    </row>
    <row r="1589" spans="1:21" x14ac:dyDescent="0.3">
      <c r="A1589" s="14">
        <v>43232</v>
      </c>
      <c r="B1589" s="15" t="s">
        <v>45</v>
      </c>
      <c r="C1589" s="15" t="s">
        <v>46</v>
      </c>
      <c r="D1589" s="15" t="s">
        <v>47</v>
      </c>
      <c r="E1589" s="16">
        <v>170</v>
      </c>
      <c r="F1589" s="17">
        <v>102</v>
      </c>
      <c r="G1589" s="17">
        <v>50</v>
      </c>
      <c r="H1589" s="17">
        <v>60</v>
      </c>
      <c r="I1589" s="15" t="s">
        <v>107</v>
      </c>
      <c r="J1589" s="17">
        <v>143</v>
      </c>
      <c r="K1589" s="15" t="s">
        <v>977</v>
      </c>
      <c r="L1589" s="29" t="s">
        <v>218</v>
      </c>
      <c r="M1589" s="28">
        <v>11</v>
      </c>
      <c r="N1589" s="28">
        <v>114</v>
      </c>
      <c r="O1589" s="29" t="s">
        <v>307</v>
      </c>
      <c r="P1589" s="16">
        <v>81</v>
      </c>
      <c r="Q1589" s="16">
        <v>100</v>
      </c>
      <c r="R1589" s="15" t="s">
        <v>301</v>
      </c>
      <c r="S1589" s="16">
        <v>45</v>
      </c>
      <c r="T1589" s="15" t="s">
        <v>277</v>
      </c>
      <c r="U1589">
        <f t="shared" si="24"/>
        <v>0.52359999999999995</v>
      </c>
    </row>
    <row r="1590" spans="1:21" x14ac:dyDescent="0.3">
      <c r="A1590" s="14">
        <v>43233</v>
      </c>
      <c r="B1590" s="15" t="s">
        <v>45</v>
      </c>
      <c r="C1590" s="15" t="s">
        <v>46</v>
      </c>
      <c r="D1590" s="15" t="s">
        <v>47</v>
      </c>
      <c r="E1590" s="16">
        <v>170</v>
      </c>
      <c r="F1590" s="17">
        <v>97</v>
      </c>
      <c r="G1590" s="17">
        <v>252</v>
      </c>
      <c r="H1590" s="17">
        <v>53</v>
      </c>
      <c r="I1590" s="15" t="s">
        <v>51</v>
      </c>
      <c r="J1590" s="17">
        <v>141</v>
      </c>
      <c r="K1590" s="15" t="s">
        <v>385</v>
      </c>
      <c r="L1590" s="27">
        <v>27</v>
      </c>
      <c r="M1590" s="28">
        <v>11</v>
      </c>
      <c r="N1590" s="28">
        <v>67</v>
      </c>
      <c r="O1590" s="29" t="s">
        <v>277</v>
      </c>
      <c r="P1590" s="16">
        <v>86</v>
      </c>
      <c r="Q1590" s="16">
        <v>100</v>
      </c>
      <c r="R1590" s="15" t="s">
        <v>301</v>
      </c>
      <c r="S1590" s="16">
        <v>56</v>
      </c>
      <c r="T1590" s="15" t="s">
        <v>277</v>
      </c>
      <c r="U1590">
        <f t="shared" si="24"/>
        <v>4.7123999999999997</v>
      </c>
    </row>
    <row r="1591" spans="1:21" x14ac:dyDescent="0.3">
      <c r="A1591" s="14">
        <v>43234</v>
      </c>
      <c r="B1591" s="15" t="s">
        <v>45</v>
      </c>
      <c r="C1591" s="15" t="s">
        <v>46</v>
      </c>
      <c r="D1591" s="15" t="s">
        <v>47</v>
      </c>
      <c r="E1591" s="16">
        <v>170</v>
      </c>
      <c r="F1591" s="17">
        <v>130</v>
      </c>
      <c r="G1591" s="17">
        <v>2</v>
      </c>
      <c r="H1591" s="17">
        <v>81</v>
      </c>
      <c r="I1591" s="15" t="s">
        <v>100</v>
      </c>
      <c r="J1591" s="17">
        <v>180</v>
      </c>
      <c r="K1591" s="15" t="s">
        <v>278</v>
      </c>
      <c r="L1591" s="29" t="s">
        <v>401</v>
      </c>
      <c r="M1591" s="28">
        <v>11</v>
      </c>
      <c r="N1591" s="28">
        <v>58</v>
      </c>
      <c r="O1591" s="29" t="s">
        <v>81</v>
      </c>
      <c r="P1591" s="16">
        <v>74</v>
      </c>
      <c r="Q1591" s="16">
        <v>100</v>
      </c>
      <c r="R1591" s="15" t="s">
        <v>51</v>
      </c>
      <c r="S1591" s="16">
        <v>53</v>
      </c>
      <c r="T1591" s="15" t="s">
        <v>121</v>
      </c>
      <c r="U1591">
        <f t="shared" si="24"/>
        <v>1.0471999999999999</v>
      </c>
    </row>
    <row r="1592" spans="1:21" x14ac:dyDescent="0.3">
      <c r="A1592" s="14">
        <v>43235</v>
      </c>
      <c r="B1592" s="15" t="s">
        <v>45</v>
      </c>
      <c r="C1592" s="15" t="s">
        <v>46</v>
      </c>
      <c r="D1592" s="15" t="s">
        <v>47</v>
      </c>
      <c r="E1592" s="16">
        <v>170</v>
      </c>
      <c r="F1592" s="17">
        <v>130</v>
      </c>
      <c r="G1592" s="17">
        <v>0</v>
      </c>
      <c r="H1592" s="17">
        <v>67</v>
      </c>
      <c r="I1592" s="15" t="s">
        <v>373</v>
      </c>
      <c r="J1592" s="17">
        <v>194</v>
      </c>
      <c r="K1592" s="15" t="s">
        <v>119</v>
      </c>
      <c r="L1592" s="29" t="s">
        <v>102</v>
      </c>
      <c r="M1592" s="28">
        <v>14</v>
      </c>
      <c r="N1592" s="28">
        <v>64</v>
      </c>
      <c r="O1592" s="29" t="s">
        <v>213</v>
      </c>
      <c r="P1592" s="16">
        <v>61</v>
      </c>
      <c r="Q1592" s="16">
        <v>98</v>
      </c>
      <c r="R1592" s="15" t="s">
        <v>494</v>
      </c>
      <c r="S1592" s="16">
        <v>38</v>
      </c>
      <c r="T1592" s="15" t="s">
        <v>51</v>
      </c>
      <c r="U1592">
        <f t="shared" si="24"/>
        <v>0.8726666666666667</v>
      </c>
    </row>
    <row r="1593" spans="1:21" x14ac:dyDescent="0.3">
      <c r="A1593" s="14">
        <v>43236</v>
      </c>
      <c r="B1593" s="15" t="s">
        <v>45</v>
      </c>
      <c r="C1593" s="15" t="s">
        <v>46</v>
      </c>
      <c r="D1593" s="15" t="s">
        <v>47</v>
      </c>
      <c r="E1593" s="16">
        <v>170</v>
      </c>
      <c r="F1593" s="17">
        <v>155</v>
      </c>
      <c r="G1593" s="17">
        <v>0</v>
      </c>
      <c r="H1593" s="17">
        <v>116</v>
      </c>
      <c r="I1593" s="15" t="s">
        <v>683</v>
      </c>
      <c r="J1593" s="17">
        <v>194</v>
      </c>
      <c r="K1593" s="15" t="s">
        <v>212</v>
      </c>
      <c r="L1593" s="27">
        <v>35</v>
      </c>
      <c r="M1593" s="28">
        <v>14</v>
      </c>
      <c r="N1593" s="28">
        <v>69</v>
      </c>
      <c r="O1593" s="29" t="s">
        <v>201</v>
      </c>
      <c r="P1593" s="16">
        <v>78</v>
      </c>
      <c r="Q1593" s="16">
        <v>94</v>
      </c>
      <c r="R1593" s="15" t="s">
        <v>111</v>
      </c>
      <c r="S1593" s="16">
        <v>62</v>
      </c>
      <c r="T1593" s="15" t="s">
        <v>158</v>
      </c>
      <c r="U1593">
        <f t="shared" si="24"/>
        <v>6.1086666666666662</v>
      </c>
    </row>
    <row r="1594" spans="1:21" x14ac:dyDescent="0.3">
      <c r="A1594" s="14">
        <v>43237</v>
      </c>
      <c r="B1594" s="15" t="s">
        <v>45</v>
      </c>
      <c r="C1594" s="15" t="s">
        <v>46</v>
      </c>
      <c r="D1594" s="15" t="s">
        <v>47</v>
      </c>
      <c r="E1594" s="16">
        <v>170</v>
      </c>
      <c r="F1594" s="17">
        <v>156</v>
      </c>
      <c r="G1594" s="17">
        <v>0</v>
      </c>
      <c r="H1594" s="17">
        <v>113</v>
      </c>
      <c r="I1594" s="15" t="s">
        <v>51</v>
      </c>
      <c r="J1594" s="17">
        <v>199</v>
      </c>
      <c r="K1594" s="15" t="s">
        <v>101</v>
      </c>
      <c r="L1594" s="27">
        <v>35</v>
      </c>
      <c r="M1594" s="28">
        <v>17</v>
      </c>
      <c r="N1594" s="28">
        <v>75</v>
      </c>
      <c r="O1594" s="29" t="s">
        <v>61</v>
      </c>
      <c r="P1594" s="16">
        <v>75</v>
      </c>
      <c r="Q1594" s="16">
        <v>97</v>
      </c>
      <c r="R1594" s="15" t="s">
        <v>108</v>
      </c>
      <c r="S1594" s="16">
        <v>62</v>
      </c>
      <c r="T1594" s="15" t="s">
        <v>250</v>
      </c>
      <c r="U1594">
        <f t="shared" si="24"/>
        <v>6.1086666666666662</v>
      </c>
    </row>
    <row r="1595" spans="1:21" x14ac:dyDescent="0.3">
      <c r="A1595" s="14">
        <v>43238</v>
      </c>
      <c r="B1595" s="15" t="s">
        <v>45</v>
      </c>
      <c r="C1595" s="15" t="s">
        <v>46</v>
      </c>
      <c r="D1595" s="15" t="s">
        <v>47</v>
      </c>
      <c r="E1595" s="16">
        <v>170</v>
      </c>
      <c r="F1595" s="17">
        <v>159</v>
      </c>
      <c r="G1595" s="17">
        <v>0</v>
      </c>
      <c r="H1595" s="17">
        <v>113</v>
      </c>
      <c r="I1595" s="15" t="s">
        <v>51</v>
      </c>
      <c r="J1595" s="17">
        <v>205</v>
      </c>
      <c r="K1595" s="15" t="s">
        <v>246</v>
      </c>
      <c r="L1595" s="29" t="s">
        <v>84</v>
      </c>
      <c r="M1595" s="28">
        <v>8</v>
      </c>
      <c r="N1595" s="28">
        <v>53</v>
      </c>
      <c r="O1595" s="29" t="s">
        <v>98</v>
      </c>
      <c r="P1595" s="16">
        <v>76</v>
      </c>
      <c r="Q1595" s="16">
        <v>97</v>
      </c>
      <c r="R1595" s="15" t="s">
        <v>80</v>
      </c>
      <c r="S1595" s="16">
        <v>60</v>
      </c>
      <c r="T1595" s="15" t="s">
        <v>117</v>
      </c>
      <c r="U1595">
        <f t="shared" si="24"/>
        <v>0.34906666666666669</v>
      </c>
    </row>
    <row r="1596" spans="1:21" x14ac:dyDescent="0.3">
      <c r="A1596" s="14">
        <v>43239</v>
      </c>
      <c r="B1596" s="15" t="s">
        <v>45</v>
      </c>
      <c r="C1596" s="15" t="s">
        <v>46</v>
      </c>
      <c r="D1596" s="15" t="s">
        <v>47</v>
      </c>
      <c r="E1596" s="16">
        <v>170</v>
      </c>
      <c r="F1596" s="17">
        <v>173</v>
      </c>
      <c r="G1596" s="17">
        <v>0</v>
      </c>
      <c r="H1596" s="17">
        <v>120</v>
      </c>
      <c r="I1596" s="15" t="s">
        <v>814</v>
      </c>
      <c r="J1596" s="17">
        <v>226</v>
      </c>
      <c r="K1596" s="15" t="s">
        <v>496</v>
      </c>
      <c r="L1596" s="27" t="s">
        <v>1194</v>
      </c>
      <c r="M1596" s="28">
        <v>19</v>
      </c>
      <c r="N1596" s="28">
        <v>67</v>
      </c>
      <c r="O1596" s="29" t="s">
        <v>51</v>
      </c>
      <c r="P1596" s="16">
        <v>71</v>
      </c>
      <c r="Q1596" s="16">
        <v>95</v>
      </c>
      <c r="R1596" s="15" t="s">
        <v>177</v>
      </c>
      <c r="S1596" s="16">
        <v>56</v>
      </c>
      <c r="T1596" s="15" t="s">
        <v>51</v>
      </c>
      <c r="U1596" t="e">
        <f t="shared" si="24"/>
        <v>#VALUE!</v>
      </c>
    </row>
    <row r="1597" spans="1:21" x14ac:dyDescent="0.3">
      <c r="A1597" s="14">
        <v>43240</v>
      </c>
      <c r="B1597" s="15" t="s">
        <v>45</v>
      </c>
      <c r="C1597" s="15" t="s">
        <v>46</v>
      </c>
      <c r="D1597" s="15" t="s">
        <v>47</v>
      </c>
      <c r="E1597" s="16">
        <v>170</v>
      </c>
      <c r="F1597" s="17">
        <v>167</v>
      </c>
      <c r="G1597" s="17">
        <v>0</v>
      </c>
      <c r="H1597" s="17">
        <v>107</v>
      </c>
      <c r="I1597" s="15" t="s">
        <v>51</v>
      </c>
      <c r="J1597" s="17">
        <v>227</v>
      </c>
      <c r="K1597" s="15" t="s">
        <v>420</v>
      </c>
      <c r="L1597" s="27">
        <v>36</v>
      </c>
      <c r="M1597" s="28">
        <v>14</v>
      </c>
      <c r="N1597" s="28">
        <v>75</v>
      </c>
      <c r="O1597" s="29" t="s">
        <v>260</v>
      </c>
      <c r="P1597" s="16">
        <v>67</v>
      </c>
      <c r="Q1597" s="16">
        <v>94</v>
      </c>
      <c r="R1597" s="15" t="s">
        <v>51</v>
      </c>
      <c r="S1597" s="16">
        <v>41</v>
      </c>
      <c r="T1597" s="15" t="s">
        <v>169</v>
      </c>
      <c r="U1597">
        <f t="shared" si="24"/>
        <v>6.2831999999999999</v>
      </c>
    </row>
    <row r="1598" spans="1:21" x14ac:dyDescent="0.3">
      <c r="A1598" s="14">
        <v>43241</v>
      </c>
      <c r="B1598" s="15" t="s">
        <v>45</v>
      </c>
      <c r="C1598" s="15" t="s">
        <v>46</v>
      </c>
      <c r="D1598" s="15" t="s">
        <v>47</v>
      </c>
      <c r="E1598" s="16">
        <v>170</v>
      </c>
      <c r="F1598" s="17">
        <v>160</v>
      </c>
      <c r="G1598" s="17">
        <v>0</v>
      </c>
      <c r="H1598" s="17">
        <v>98</v>
      </c>
      <c r="I1598" s="15" t="s">
        <v>335</v>
      </c>
      <c r="J1598" s="17">
        <v>223</v>
      </c>
      <c r="K1598" s="15" t="s">
        <v>766</v>
      </c>
      <c r="L1598" s="29" t="s">
        <v>116</v>
      </c>
      <c r="M1598" s="28">
        <v>17</v>
      </c>
      <c r="N1598" s="28">
        <v>56</v>
      </c>
      <c r="O1598" s="29" t="s">
        <v>113</v>
      </c>
      <c r="P1598" s="16">
        <v>74</v>
      </c>
      <c r="Q1598" s="16">
        <v>98</v>
      </c>
      <c r="R1598" s="15" t="s">
        <v>193</v>
      </c>
      <c r="S1598" s="16">
        <v>61</v>
      </c>
      <c r="T1598" s="15" t="s">
        <v>169</v>
      </c>
      <c r="U1598">
        <f t="shared" si="24"/>
        <v>0.69813333333333338</v>
      </c>
    </row>
    <row r="1599" spans="1:21" x14ac:dyDescent="0.3">
      <c r="A1599" s="14">
        <v>43242</v>
      </c>
      <c r="B1599" s="15" t="s">
        <v>45</v>
      </c>
      <c r="C1599" s="15" t="s">
        <v>46</v>
      </c>
      <c r="D1599" s="15" t="s">
        <v>47</v>
      </c>
      <c r="E1599" s="16">
        <v>170</v>
      </c>
      <c r="F1599" s="17">
        <v>172</v>
      </c>
      <c r="G1599" s="17">
        <v>0</v>
      </c>
      <c r="H1599" s="17">
        <v>105</v>
      </c>
      <c r="I1599" s="15" t="s">
        <v>147</v>
      </c>
      <c r="J1599" s="17">
        <v>238</v>
      </c>
      <c r="K1599" s="15" t="s">
        <v>450</v>
      </c>
      <c r="L1599" s="29" t="s">
        <v>84</v>
      </c>
      <c r="M1599" s="28">
        <v>11</v>
      </c>
      <c r="N1599" s="28">
        <v>64</v>
      </c>
      <c r="O1599" s="29" t="s">
        <v>146</v>
      </c>
      <c r="P1599" s="16">
        <v>72</v>
      </c>
      <c r="Q1599" s="16">
        <v>99</v>
      </c>
      <c r="R1599" s="15" t="s">
        <v>103</v>
      </c>
      <c r="S1599" s="16">
        <v>55</v>
      </c>
      <c r="T1599" s="15" t="s">
        <v>51</v>
      </c>
      <c r="U1599">
        <f t="shared" si="24"/>
        <v>0.34906666666666669</v>
      </c>
    </row>
    <row r="1600" spans="1:21" x14ac:dyDescent="0.3">
      <c r="A1600" s="14">
        <v>43243</v>
      </c>
      <c r="B1600" s="15" t="s">
        <v>45</v>
      </c>
      <c r="C1600" s="15" t="s">
        <v>46</v>
      </c>
      <c r="D1600" s="15" t="s">
        <v>47</v>
      </c>
      <c r="E1600" s="16">
        <v>170</v>
      </c>
      <c r="F1600" s="17">
        <v>172</v>
      </c>
      <c r="G1600" s="17">
        <v>12</v>
      </c>
      <c r="H1600" s="17">
        <v>125</v>
      </c>
      <c r="I1600" s="15" t="s">
        <v>787</v>
      </c>
      <c r="J1600" s="17">
        <v>218</v>
      </c>
      <c r="K1600" s="15" t="s">
        <v>512</v>
      </c>
      <c r="L1600" s="27">
        <v>36</v>
      </c>
      <c r="M1600" s="28">
        <v>6</v>
      </c>
      <c r="N1600" s="28">
        <v>50</v>
      </c>
      <c r="O1600" s="29" t="s">
        <v>250</v>
      </c>
      <c r="P1600" s="16">
        <v>85</v>
      </c>
      <c r="Q1600" s="16">
        <v>98</v>
      </c>
      <c r="R1600" s="15" t="s">
        <v>51</v>
      </c>
      <c r="S1600" s="16">
        <v>63</v>
      </c>
      <c r="T1600" s="15" t="s">
        <v>209</v>
      </c>
      <c r="U1600">
        <f t="shared" si="24"/>
        <v>6.2831999999999999</v>
      </c>
    </row>
    <row r="1601" spans="1:21" x14ac:dyDescent="0.3">
      <c r="A1601" s="14">
        <v>43244</v>
      </c>
      <c r="B1601" s="15" t="s">
        <v>45</v>
      </c>
      <c r="C1601" s="15" t="s">
        <v>46</v>
      </c>
      <c r="D1601" s="15" t="s">
        <v>47</v>
      </c>
      <c r="E1601" s="16">
        <v>170</v>
      </c>
      <c r="F1601" s="17">
        <v>186</v>
      </c>
      <c r="G1601" s="17">
        <v>106</v>
      </c>
      <c r="H1601" s="17">
        <v>148</v>
      </c>
      <c r="I1601" s="15" t="s">
        <v>221</v>
      </c>
      <c r="J1601" s="17">
        <v>225</v>
      </c>
      <c r="K1601" s="15" t="s">
        <v>343</v>
      </c>
      <c r="L1601" s="29" t="s">
        <v>218</v>
      </c>
      <c r="M1601" s="28">
        <v>14</v>
      </c>
      <c r="N1601" s="28">
        <v>64</v>
      </c>
      <c r="O1601" s="29" t="s">
        <v>186</v>
      </c>
      <c r="P1601" s="16">
        <v>81</v>
      </c>
      <c r="Q1601" s="16">
        <v>99</v>
      </c>
      <c r="R1601" s="15" t="s">
        <v>51</v>
      </c>
      <c r="S1601" s="16">
        <v>66</v>
      </c>
      <c r="T1601" s="15" t="s">
        <v>113</v>
      </c>
      <c r="U1601">
        <f t="shared" si="24"/>
        <v>0.52359999999999995</v>
      </c>
    </row>
    <row r="1602" spans="1:21" x14ac:dyDescent="0.3">
      <c r="A1602" s="14">
        <v>43245</v>
      </c>
      <c r="B1602" s="15" t="s">
        <v>45</v>
      </c>
      <c r="C1602" s="15" t="s">
        <v>46</v>
      </c>
      <c r="D1602" s="15" t="s">
        <v>47</v>
      </c>
      <c r="E1602" s="16">
        <v>170</v>
      </c>
      <c r="F1602" s="17">
        <v>162</v>
      </c>
      <c r="G1602" s="17">
        <v>330</v>
      </c>
      <c r="H1602" s="17">
        <v>150</v>
      </c>
      <c r="I1602" s="15" t="s">
        <v>321</v>
      </c>
      <c r="J1602" s="17">
        <v>173</v>
      </c>
      <c r="K1602" s="15" t="s">
        <v>748</v>
      </c>
      <c r="L1602" s="29" t="s">
        <v>84</v>
      </c>
      <c r="M1602" s="28">
        <v>6</v>
      </c>
      <c r="N1602" s="28">
        <v>42</v>
      </c>
      <c r="O1602" s="29" t="s">
        <v>61</v>
      </c>
      <c r="P1602" s="16">
        <v>95</v>
      </c>
      <c r="Q1602" s="16">
        <v>99</v>
      </c>
      <c r="R1602" s="15" t="s">
        <v>51</v>
      </c>
      <c r="S1602" s="16">
        <v>90</v>
      </c>
      <c r="T1602" s="15" t="s">
        <v>51</v>
      </c>
      <c r="U1602">
        <f t="shared" si="24"/>
        <v>0.34906666666666669</v>
      </c>
    </row>
    <row r="1603" spans="1:21" x14ac:dyDescent="0.3">
      <c r="A1603" s="14">
        <v>43246</v>
      </c>
      <c r="B1603" s="15" t="s">
        <v>45</v>
      </c>
      <c r="C1603" s="15" t="s">
        <v>46</v>
      </c>
      <c r="D1603" s="15" t="s">
        <v>47</v>
      </c>
      <c r="E1603" s="16">
        <v>170</v>
      </c>
      <c r="F1603" s="17">
        <v>170</v>
      </c>
      <c r="G1603" s="17">
        <v>84</v>
      </c>
      <c r="H1603" s="17">
        <v>139</v>
      </c>
      <c r="I1603" s="15" t="s">
        <v>51</v>
      </c>
      <c r="J1603" s="17">
        <v>202</v>
      </c>
      <c r="K1603" s="15" t="s">
        <v>385</v>
      </c>
      <c r="L1603" s="29" t="s">
        <v>116</v>
      </c>
      <c r="M1603" s="28">
        <v>6</v>
      </c>
      <c r="N1603" s="28">
        <v>61</v>
      </c>
      <c r="O1603" s="29" t="s">
        <v>169</v>
      </c>
      <c r="P1603" s="16">
        <v>88</v>
      </c>
      <c r="Q1603" s="16">
        <v>100</v>
      </c>
      <c r="R1603" s="15" t="s">
        <v>51</v>
      </c>
      <c r="S1603" s="16">
        <v>71</v>
      </c>
      <c r="T1603" s="15" t="s">
        <v>148</v>
      </c>
      <c r="U1603">
        <f t="shared" si="24"/>
        <v>0.69813333333333338</v>
      </c>
    </row>
    <row r="1604" spans="1:21" x14ac:dyDescent="0.3">
      <c r="A1604" s="14">
        <v>43247</v>
      </c>
      <c r="B1604" s="15" t="s">
        <v>45</v>
      </c>
      <c r="C1604" s="15" t="s">
        <v>46</v>
      </c>
      <c r="D1604" s="15" t="s">
        <v>47</v>
      </c>
      <c r="E1604" s="16">
        <v>170</v>
      </c>
      <c r="F1604" s="17">
        <v>142</v>
      </c>
      <c r="G1604" s="17">
        <v>38</v>
      </c>
      <c r="H1604" s="17">
        <v>128</v>
      </c>
      <c r="I1604" s="15" t="s">
        <v>51</v>
      </c>
      <c r="J1604" s="17">
        <v>157</v>
      </c>
      <c r="K1604" s="15" t="s">
        <v>701</v>
      </c>
      <c r="L1604" s="29" t="s">
        <v>84</v>
      </c>
      <c r="M1604" s="28">
        <v>8</v>
      </c>
      <c r="N1604" s="28">
        <v>36</v>
      </c>
      <c r="O1604" s="29" t="s">
        <v>164</v>
      </c>
      <c r="P1604" s="16">
        <v>96</v>
      </c>
      <c r="Q1604" s="16">
        <v>100</v>
      </c>
      <c r="R1604" s="15" t="s">
        <v>51</v>
      </c>
      <c r="S1604" s="16">
        <v>88</v>
      </c>
      <c r="T1604" s="15" t="s">
        <v>64</v>
      </c>
      <c r="U1604">
        <f t="shared" ref="U1604:U1667" si="25">L1604*$V$3/$V$5*$V$4</f>
        <v>0.34906666666666669</v>
      </c>
    </row>
    <row r="1605" spans="1:21" x14ac:dyDescent="0.3">
      <c r="A1605" s="14">
        <v>43248</v>
      </c>
      <c r="B1605" s="15" t="s">
        <v>45</v>
      </c>
      <c r="C1605" s="15" t="s">
        <v>46</v>
      </c>
      <c r="D1605" s="15" t="s">
        <v>47</v>
      </c>
      <c r="E1605" s="16">
        <v>170</v>
      </c>
      <c r="F1605" s="17">
        <v>148</v>
      </c>
      <c r="G1605" s="17">
        <v>6</v>
      </c>
      <c r="H1605" s="17">
        <v>127</v>
      </c>
      <c r="I1605" s="15" t="s">
        <v>51</v>
      </c>
      <c r="J1605" s="17">
        <v>169</v>
      </c>
      <c r="K1605" s="15" t="s">
        <v>672</v>
      </c>
      <c r="L1605" s="29" t="s">
        <v>84</v>
      </c>
      <c r="M1605" s="28">
        <v>6</v>
      </c>
      <c r="N1605" s="28">
        <v>33</v>
      </c>
      <c r="O1605" s="29" t="s">
        <v>91</v>
      </c>
      <c r="P1605" s="16">
        <v>92</v>
      </c>
      <c r="Q1605" s="16">
        <v>100</v>
      </c>
      <c r="R1605" s="15" t="s">
        <v>51</v>
      </c>
      <c r="S1605" s="16">
        <v>79</v>
      </c>
      <c r="T1605" s="15" t="s">
        <v>182</v>
      </c>
      <c r="U1605">
        <f t="shared" si="25"/>
        <v>0.34906666666666669</v>
      </c>
    </row>
    <row r="1606" spans="1:21" x14ac:dyDescent="0.3">
      <c r="A1606" s="14">
        <v>43249</v>
      </c>
      <c r="B1606" s="15" t="s">
        <v>45</v>
      </c>
      <c r="C1606" s="15" t="s">
        <v>46</v>
      </c>
      <c r="D1606" s="15" t="s">
        <v>47</v>
      </c>
      <c r="E1606" s="16">
        <v>170</v>
      </c>
      <c r="F1606" s="17">
        <v>164</v>
      </c>
      <c r="G1606" s="17">
        <v>0</v>
      </c>
      <c r="H1606" s="17">
        <v>131</v>
      </c>
      <c r="I1606" s="15" t="s">
        <v>434</v>
      </c>
      <c r="J1606" s="17">
        <v>198</v>
      </c>
      <c r="K1606" s="15" t="s">
        <v>978</v>
      </c>
      <c r="L1606" s="29" t="s">
        <v>116</v>
      </c>
      <c r="M1606" s="28">
        <v>6</v>
      </c>
      <c r="N1606" s="28">
        <v>58</v>
      </c>
      <c r="O1606" s="29" t="s">
        <v>61</v>
      </c>
      <c r="P1606" s="16">
        <v>86</v>
      </c>
      <c r="Q1606" s="16">
        <v>100</v>
      </c>
      <c r="R1606" s="15" t="s">
        <v>51</v>
      </c>
      <c r="S1606" s="16">
        <v>67</v>
      </c>
      <c r="T1606" s="15" t="s">
        <v>133</v>
      </c>
      <c r="U1606">
        <f t="shared" si="25"/>
        <v>0.69813333333333338</v>
      </c>
    </row>
    <row r="1607" spans="1:21" x14ac:dyDescent="0.3">
      <c r="A1607" s="14">
        <v>43250</v>
      </c>
      <c r="B1607" s="15" t="s">
        <v>45</v>
      </c>
      <c r="C1607" s="15" t="s">
        <v>46</v>
      </c>
      <c r="D1607" s="15" t="s">
        <v>47</v>
      </c>
      <c r="E1607" s="16">
        <v>170</v>
      </c>
      <c r="F1607" s="17">
        <v>164</v>
      </c>
      <c r="G1607" s="17">
        <v>28</v>
      </c>
      <c r="H1607" s="17">
        <v>123</v>
      </c>
      <c r="I1607" s="15" t="s">
        <v>818</v>
      </c>
      <c r="J1607" s="17">
        <v>205</v>
      </c>
      <c r="K1607" s="15" t="s">
        <v>431</v>
      </c>
      <c r="L1607" s="27">
        <v>36</v>
      </c>
      <c r="M1607" s="28">
        <v>6</v>
      </c>
      <c r="N1607" s="28">
        <v>53</v>
      </c>
      <c r="O1607" s="29" t="s">
        <v>61</v>
      </c>
      <c r="P1607" s="16">
        <v>84</v>
      </c>
      <c r="Q1607" s="16">
        <v>99</v>
      </c>
      <c r="R1607" s="15" t="s">
        <v>51</v>
      </c>
      <c r="S1607" s="16">
        <v>65</v>
      </c>
      <c r="T1607" s="15" t="s">
        <v>206</v>
      </c>
      <c r="U1607">
        <f t="shared" si="25"/>
        <v>6.2831999999999999</v>
      </c>
    </row>
    <row r="1608" spans="1:21" x14ac:dyDescent="0.3">
      <c r="A1608" s="14">
        <v>43251</v>
      </c>
      <c r="B1608" s="15" t="s">
        <v>45</v>
      </c>
      <c r="C1608" s="15" t="s">
        <v>46</v>
      </c>
      <c r="D1608" s="15" t="s">
        <v>47</v>
      </c>
      <c r="E1608" s="16">
        <v>170</v>
      </c>
      <c r="F1608" s="17">
        <v>158</v>
      </c>
      <c r="G1608" s="17">
        <v>122</v>
      </c>
      <c r="H1608" s="17">
        <v>136</v>
      </c>
      <c r="I1608" s="15" t="s">
        <v>356</v>
      </c>
      <c r="J1608" s="17">
        <v>181</v>
      </c>
      <c r="K1608" s="15" t="s">
        <v>340</v>
      </c>
      <c r="L1608" s="27">
        <v>29</v>
      </c>
      <c r="M1608" s="28">
        <v>3</v>
      </c>
      <c r="N1608" s="28">
        <v>42</v>
      </c>
      <c r="O1608" s="29" t="s">
        <v>638</v>
      </c>
      <c r="P1608" s="16">
        <v>86</v>
      </c>
      <c r="Q1608" s="16">
        <v>100</v>
      </c>
      <c r="R1608" s="15" t="s">
        <v>51</v>
      </c>
      <c r="S1608" s="16">
        <v>73</v>
      </c>
      <c r="T1608" s="15" t="s">
        <v>71</v>
      </c>
      <c r="U1608">
        <f t="shared" si="25"/>
        <v>5.0614666666666661</v>
      </c>
    </row>
    <row r="1609" spans="1:21" x14ac:dyDescent="0.3">
      <c r="A1609" s="14">
        <v>43252</v>
      </c>
      <c r="B1609" s="15" t="s">
        <v>45</v>
      </c>
      <c r="C1609" s="15" t="s">
        <v>46</v>
      </c>
      <c r="D1609" s="15" t="s">
        <v>47</v>
      </c>
      <c r="E1609" s="16">
        <v>170</v>
      </c>
      <c r="F1609" s="17">
        <v>140</v>
      </c>
      <c r="G1609" s="17">
        <v>32</v>
      </c>
      <c r="H1609" s="17">
        <v>127</v>
      </c>
      <c r="I1609" s="15" t="s">
        <v>881</v>
      </c>
      <c r="J1609" s="17">
        <v>152</v>
      </c>
      <c r="K1609" s="15" t="s">
        <v>727</v>
      </c>
      <c r="L1609" s="29" t="s">
        <v>116</v>
      </c>
      <c r="M1609" s="28">
        <v>8</v>
      </c>
      <c r="N1609" s="28">
        <v>33</v>
      </c>
      <c r="O1609" s="29" t="s">
        <v>213</v>
      </c>
      <c r="P1609" s="16">
        <v>94</v>
      </c>
      <c r="Q1609" s="16">
        <v>100</v>
      </c>
      <c r="R1609" s="15" t="s">
        <v>51</v>
      </c>
      <c r="S1609" s="16">
        <v>88</v>
      </c>
      <c r="T1609" s="15" t="s">
        <v>215</v>
      </c>
      <c r="U1609">
        <f t="shared" si="25"/>
        <v>0.69813333333333338</v>
      </c>
    </row>
    <row r="1610" spans="1:21" x14ac:dyDescent="0.3">
      <c r="A1610" s="14">
        <v>43253</v>
      </c>
      <c r="B1610" s="15" t="s">
        <v>45</v>
      </c>
      <c r="C1610" s="15" t="s">
        <v>46</v>
      </c>
      <c r="D1610" s="15" t="s">
        <v>47</v>
      </c>
      <c r="E1610" s="16">
        <v>170</v>
      </c>
      <c r="F1610" s="17">
        <v>170</v>
      </c>
      <c r="G1610" s="17">
        <v>0</v>
      </c>
      <c r="H1610" s="17">
        <v>127</v>
      </c>
      <c r="I1610" s="15" t="s">
        <v>446</v>
      </c>
      <c r="J1610" s="17">
        <v>213</v>
      </c>
      <c r="K1610" s="15" t="s">
        <v>613</v>
      </c>
      <c r="L1610" s="29" t="s">
        <v>218</v>
      </c>
      <c r="M1610" s="28">
        <v>14</v>
      </c>
      <c r="N1610" s="28">
        <v>50</v>
      </c>
      <c r="O1610" s="29" t="s">
        <v>89</v>
      </c>
      <c r="P1610" s="16">
        <v>79</v>
      </c>
      <c r="Q1610" s="16">
        <v>100</v>
      </c>
      <c r="R1610" s="15" t="s">
        <v>51</v>
      </c>
      <c r="S1610" s="16">
        <v>67</v>
      </c>
      <c r="T1610" s="15" t="s">
        <v>117</v>
      </c>
      <c r="U1610">
        <f t="shared" si="25"/>
        <v>0.52359999999999995</v>
      </c>
    </row>
    <row r="1611" spans="1:21" x14ac:dyDescent="0.3">
      <c r="A1611" s="14">
        <v>43254</v>
      </c>
      <c r="B1611" s="15" t="s">
        <v>45</v>
      </c>
      <c r="C1611" s="15" t="s">
        <v>46</v>
      </c>
      <c r="D1611" s="15" t="s">
        <v>47</v>
      </c>
      <c r="E1611" s="16">
        <v>170</v>
      </c>
      <c r="F1611" s="17">
        <v>152</v>
      </c>
      <c r="G1611" s="17">
        <v>32</v>
      </c>
      <c r="H1611" s="17">
        <v>139</v>
      </c>
      <c r="I1611" s="15" t="s">
        <v>581</v>
      </c>
      <c r="J1611" s="17">
        <v>165</v>
      </c>
      <c r="K1611" s="15" t="s">
        <v>509</v>
      </c>
      <c r="L1611" s="27" t="s">
        <v>1194</v>
      </c>
      <c r="M1611" s="28">
        <v>0</v>
      </c>
      <c r="N1611" s="28">
        <v>39</v>
      </c>
      <c r="O1611" s="29" t="s">
        <v>51</v>
      </c>
      <c r="P1611" s="16">
        <v>93</v>
      </c>
      <c r="Q1611" s="16">
        <v>100</v>
      </c>
      <c r="R1611" s="15" t="s">
        <v>51</v>
      </c>
      <c r="S1611" s="16">
        <v>90</v>
      </c>
      <c r="T1611" s="15" t="s">
        <v>129</v>
      </c>
      <c r="U1611" t="e">
        <f t="shared" si="25"/>
        <v>#VALUE!</v>
      </c>
    </row>
    <row r="1612" spans="1:21" x14ac:dyDescent="0.3">
      <c r="A1612" s="14">
        <v>43255</v>
      </c>
      <c r="B1612" s="15" t="s">
        <v>45</v>
      </c>
      <c r="C1612" s="15" t="s">
        <v>46</v>
      </c>
      <c r="D1612" s="15" t="s">
        <v>47</v>
      </c>
      <c r="E1612" s="16">
        <v>170</v>
      </c>
      <c r="F1612" s="17">
        <v>144</v>
      </c>
      <c r="G1612" s="17">
        <v>68</v>
      </c>
      <c r="H1612" s="17">
        <v>116</v>
      </c>
      <c r="I1612" s="15" t="s">
        <v>573</v>
      </c>
      <c r="J1612" s="17">
        <v>171</v>
      </c>
      <c r="K1612" s="15" t="s">
        <v>95</v>
      </c>
      <c r="L1612" s="27">
        <v>25</v>
      </c>
      <c r="M1612" s="28">
        <v>3</v>
      </c>
      <c r="N1612" s="28">
        <v>64</v>
      </c>
      <c r="O1612" s="29" t="s">
        <v>186</v>
      </c>
      <c r="P1612" s="16">
        <v>92</v>
      </c>
      <c r="Q1612" s="16">
        <v>100</v>
      </c>
      <c r="R1612" s="15" t="s">
        <v>51</v>
      </c>
      <c r="S1612" s="16">
        <v>64</v>
      </c>
      <c r="T1612" s="15" t="s">
        <v>182</v>
      </c>
      <c r="U1612">
        <f t="shared" si="25"/>
        <v>4.3633333333333333</v>
      </c>
    </row>
    <row r="1613" spans="1:21" x14ac:dyDescent="0.3">
      <c r="A1613" s="14">
        <v>43256</v>
      </c>
      <c r="B1613" s="15" t="s">
        <v>45</v>
      </c>
      <c r="C1613" s="15" t="s">
        <v>46</v>
      </c>
      <c r="D1613" s="15" t="s">
        <v>47</v>
      </c>
      <c r="E1613" s="16">
        <v>170</v>
      </c>
      <c r="F1613" s="17">
        <v>152</v>
      </c>
      <c r="G1613" s="17">
        <v>26</v>
      </c>
      <c r="H1613" s="17">
        <v>114</v>
      </c>
      <c r="I1613" s="15" t="s">
        <v>51</v>
      </c>
      <c r="J1613" s="17">
        <v>191</v>
      </c>
      <c r="K1613" s="15" t="s">
        <v>343</v>
      </c>
      <c r="L1613" s="27">
        <v>32</v>
      </c>
      <c r="M1613" s="28">
        <v>8</v>
      </c>
      <c r="N1613" s="28">
        <v>61</v>
      </c>
      <c r="O1613" s="29" t="s">
        <v>117</v>
      </c>
      <c r="P1613" s="16">
        <v>87</v>
      </c>
      <c r="Q1613" s="16">
        <v>100</v>
      </c>
      <c r="R1613" s="15" t="s">
        <v>51</v>
      </c>
      <c r="S1613" s="16">
        <v>61</v>
      </c>
      <c r="T1613" s="15" t="s">
        <v>179</v>
      </c>
      <c r="U1613">
        <f t="shared" si="25"/>
        <v>5.5850666666666671</v>
      </c>
    </row>
    <row r="1614" spans="1:21" x14ac:dyDescent="0.3">
      <c r="A1614" s="14">
        <v>43257</v>
      </c>
      <c r="B1614" s="15" t="s">
        <v>45</v>
      </c>
      <c r="C1614" s="15" t="s">
        <v>46</v>
      </c>
      <c r="D1614" s="15" t="s">
        <v>47</v>
      </c>
      <c r="E1614" s="16">
        <v>170</v>
      </c>
      <c r="F1614" s="17">
        <v>166</v>
      </c>
      <c r="G1614" s="17">
        <v>2</v>
      </c>
      <c r="H1614" s="17">
        <v>119</v>
      </c>
      <c r="I1614" s="15" t="s">
        <v>115</v>
      </c>
      <c r="J1614" s="17">
        <v>212</v>
      </c>
      <c r="K1614" s="15" t="s">
        <v>535</v>
      </c>
      <c r="L1614" s="27" t="s">
        <v>1194</v>
      </c>
      <c r="M1614" s="28">
        <v>6</v>
      </c>
      <c r="N1614" s="28">
        <v>50</v>
      </c>
      <c r="O1614" s="29" t="s">
        <v>128</v>
      </c>
      <c r="P1614" s="16">
        <v>83</v>
      </c>
      <c r="Q1614" s="16">
        <v>99</v>
      </c>
      <c r="R1614" s="15" t="s">
        <v>51</v>
      </c>
      <c r="S1614" s="16">
        <v>65</v>
      </c>
      <c r="T1614" s="15" t="s">
        <v>64</v>
      </c>
      <c r="U1614" t="e">
        <f t="shared" si="25"/>
        <v>#VALUE!</v>
      </c>
    </row>
    <row r="1615" spans="1:21" x14ac:dyDescent="0.3">
      <c r="A1615" s="14">
        <v>43258</v>
      </c>
      <c r="B1615" s="15" t="s">
        <v>45</v>
      </c>
      <c r="C1615" s="15" t="s">
        <v>46</v>
      </c>
      <c r="D1615" s="15" t="s">
        <v>47</v>
      </c>
      <c r="E1615" s="16">
        <v>170</v>
      </c>
      <c r="F1615" s="17">
        <v>184</v>
      </c>
      <c r="G1615" s="17">
        <v>220</v>
      </c>
      <c r="H1615" s="17">
        <v>148</v>
      </c>
      <c r="I1615" s="15" t="s">
        <v>979</v>
      </c>
      <c r="J1615" s="17">
        <v>220</v>
      </c>
      <c r="K1615" s="15" t="s">
        <v>896</v>
      </c>
      <c r="L1615" s="29" t="s">
        <v>84</v>
      </c>
      <c r="M1615" s="28">
        <v>11</v>
      </c>
      <c r="N1615" s="28">
        <v>58</v>
      </c>
      <c r="O1615" s="29" t="s">
        <v>121</v>
      </c>
      <c r="P1615" s="16">
        <v>86</v>
      </c>
      <c r="Q1615" s="16">
        <v>99</v>
      </c>
      <c r="R1615" s="15" t="s">
        <v>51</v>
      </c>
      <c r="S1615" s="16">
        <v>67</v>
      </c>
      <c r="T1615" s="15" t="s">
        <v>182</v>
      </c>
      <c r="U1615">
        <f t="shared" si="25"/>
        <v>0.34906666666666669</v>
      </c>
    </row>
    <row r="1616" spans="1:21" x14ac:dyDescent="0.3">
      <c r="A1616" s="14">
        <v>43259</v>
      </c>
      <c r="B1616" s="15" t="s">
        <v>45</v>
      </c>
      <c r="C1616" s="15" t="s">
        <v>46</v>
      </c>
      <c r="D1616" s="15" t="s">
        <v>47</v>
      </c>
      <c r="E1616" s="16">
        <v>170</v>
      </c>
      <c r="F1616" s="17">
        <v>162</v>
      </c>
      <c r="G1616" s="17">
        <v>94</v>
      </c>
      <c r="H1616" s="17">
        <v>144</v>
      </c>
      <c r="I1616" s="15" t="s">
        <v>782</v>
      </c>
      <c r="J1616" s="17">
        <v>181</v>
      </c>
      <c r="K1616" s="15" t="s">
        <v>980</v>
      </c>
      <c r="L1616" s="29" t="s">
        <v>84</v>
      </c>
      <c r="M1616" s="28">
        <v>6</v>
      </c>
      <c r="N1616" s="28">
        <v>44</v>
      </c>
      <c r="O1616" s="29" t="s">
        <v>184</v>
      </c>
      <c r="P1616" s="16">
        <v>96</v>
      </c>
      <c r="Q1616" s="16">
        <v>100</v>
      </c>
      <c r="R1616" s="15" t="s">
        <v>174</v>
      </c>
      <c r="S1616" s="16">
        <v>83</v>
      </c>
      <c r="T1616" s="15" t="s">
        <v>226</v>
      </c>
      <c r="U1616">
        <f t="shared" si="25"/>
        <v>0.34906666666666669</v>
      </c>
    </row>
    <row r="1617" spans="1:21" x14ac:dyDescent="0.3">
      <c r="A1617" s="14">
        <v>43260</v>
      </c>
      <c r="B1617" s="15" t="s">
        <v>45</v>
      </c>
      <c r="C1617" s="15" t="s">
        <v>46</v>
      </c>
      <c r="D1617" s="15" t="s">
        <v>47</v>
      </c>
      <c r="E1617" s="16">
        <v>170</v>
      </c>
      <c r="F1617" s="17">
        <v>180</v>
      </c>
      <c r="G1617" s="17">
        <v>22</v>
      </c>
      <c r="H1617" s="17">
        <v>128</v>
      </c>
      <c r="I1617" s="15" t="s">
        <v>840</v>
      </c>
      <c r="J1617" s="17">
        <v>232</v>
      </c>
      <c r="K1617" s="15" t="s">
        <v>101</v>
      </c>
      <c r="L1617" s="27">
        <v>24</v>
      </c>
      <c r="M1617" s="28">
        <v>14</v>
      </c>
      <c r="N1617" s="28">
        <v>83</v>
      </c>
      <c r="O1617" s="29" t="s">
        <v>89</v>
      </c>
      <c r="P1617" s="16">
        <v>71</v>
      </c>
      <c r="Q1617" s="16">
        <v>100</v>
      </c>
      <c r="R1617" s="15" t="s">
        <v>51</v>
      </c>
      <c r="S1617" s="16">
        <v>39</v>
      </c>
      <c r="T1617" s="15" t="s">
        <v>215</v>
      </c>
      <c r="U1617">
        <f t="shared" si="25"/>
        <v>4.1887999999999996</v>
      </c>
    </row>
    <row r="1618" spans="1:21" x14ac:dyDescent="0.3">
      <c r="A1618" s="14">
        <v>43261</v>
      </c>
      <c r="B1618" s="15" t="s">
        <v>45</v>
      </c>
      <c r="C1618" s="15" t="s">
        <v>46</v>
      </c>
      <c r="D1618" s="15" t="s">
        <v>47</v>
      </c>
      <c r="E1618" s="16">
        <v>170</v>
      </c>
      <c r="F1618" s="17">
        <v>169</v>
      </c>
      <c r="G1618" s="17">
        <v>312</v>
      </c>
      <c r="H1618" s="17">
        <v>129</v>
      </c>
      <c r="I1618" s="15" t="s">
        <v>227</v>
      </c>
      <c r="J1618" s="17">
        <v>209</v>
      </c>
      <c r="K1618" s="15" t="s">
        <v>981</v>
      </c>
      <c r="L1618" s="29" t="s">
        <v>84</v>
      </c>
      <c r="M1618" s="28">
        <v>6</v>
      </c>
      <c r="N1618" s="28">
        <v>56</v>
      </c>
      <c r="O1618" s="29" t="s">
        <v>91</v>
      </c>
      <c r="P1618" s="16">
        <v>95</v>
      </c>
      <c r="Q1618" s="16">
        <v>100</v>
      </c>
      <c r="R1618" s="15" t="s">
        <v>51</v>
      </c>
      <c r="S1618" s="16">
        <v>62</v>
      </c>
      <c r="T1618" s="15" t="s">
        <v>148</v>
      </c>
      <c r="U1618">
        <f t="shared" si="25"/>
        <v>0.34906666666666669</v>
      </c>
    </row>
    <row r="1619" spans="1:21" x14ac:dyDescent="0.3">
      <c r="A1619" s="14">
        <v>43262</v>
      </c>
      <c r="B1619" s="15" t="s">
        <v>45</v>
      </c>
      <c r="C1619" s="15" t="s">
        <v>46</v>
      </c>
      <c r="D1619" s="15" t="s">
        <v>47</v>
      </c>
      <c r="E1619" s="16">
        <v>170</v>
      </c>
      <c r="F1619" s="17">
        <v>176</v>
      </c>
      <c r="G1619" s="17">
        <v>104</v>
      </c>
      <c r="H1619" s="17">
        <v>133</v>
      </c>
      <c r="I1619" s="15" t="s">
        <v>51</v>
      </c>
      <c r="J1619" s="17">
        <v>220</v>
      </c>
      <c r="K1619" s="15" t="s">
        <v>834</v>
      </c>
      <c r="L1619" s="27">
        <v>36</v>
      </c>
      <c r="M1619" s="28">
        <v>11</v>
      </c>
      <c r="N1619" s="28">
        <v>58</v>
      </c>
      <c r="O1619" s="29" t="s">
        <v>164</v>
      </c>
      <c r="P1619" s="16">
        <v>79</v>
      </c>
      <c r="Q1619" s="16">
        <v>100</v>
      </c>
      <c r="R1619" s="15" t="s">
        <v>51</v>
      </c>
      <c r="S1619" s="16">
        <v>57</v>
      </c>
      <c r="T1619" s="15" t="s">
        <v>81</v>
      </c>
      <c r="U1619">
        <f t="shared" si="25"/>
        <v>6.2831999999999999</v>
      </c>
    </row>
    <row r="1620" spans="1:21" x14ac:dyDescent="0.3">
      <c r="A1620" s="14">
        <v>43263</v>
      </c>
      <c r="B1620" s="15" t="s">
        <v>45</v>
      </c>
      <c r="C1620" s="15" t="s">
        <v>46</v>
      </c>
      <c r="D1620" s="15" t="s">
        <v>47</v>
      </c>
      <c r="E1620" s="16">
        <v>170</v>
      </c>
      <c r="F1620" s="17">
        <v>158</v>
      </c>
      <c r="G1620" s="17">
        <v>0</v>
      </c>
      <c r="H1620" s="17">
        <v>128</v>
      </c>
      <c r="I1620" s="15" t="s">
        <v>51</v>
      </c>
      <c r="J1620" s="17">
        <v>187</v>
      </c>
      <c r="K1620" s="15" t="s">
        <v>64</v>
      </c>
      <c r="L1620" s="27">
        <v>25</v>
      </c>
      <c r="M1620" s="28">
        <v>8</v>
      </c>
      <c r="N1620" s="28">
        <v>69</v>
      </c>
      <c r="O1620" s="29" t="s">
        <v>205</v>
      </c>
      <c r="P1620" s="16">
        <v>83</v>
      </c>
      <c r="Q1620" s="16">
        <v>98</v>
      </c>
      <c r="R1620" s="15" t="s">
        <v>51</v>
      </c>
      <c r="S1620" s="16">
        <v>73</v>
      </c>
      <c r="T1620" s="15" t="s">
        <v>186</v>
      </c>
      <c r="U1620">
        <f t="shared" si="25"/>
        <v>4.3633333333333333</v>
      </c>
    </row>
    <row r="1621" spans="1:21" x14ac:dyDescent="0.3">
      <c r="A1621" s="14">
        <v>43264</v>
      </c>
      <c r="B1621" s="15" t="s">
        <v>45</v>
      </c>
      <c r="C1621" s="15" t="s">
        <v>46</v>
      </c>
      <c r="D1621" s="15" t="s">
        <v>47</v>
      </c>
      <c r="E1621" s="16">
        <v>170</v>
      </c>
      <c r="F1621" s="17">
        <v>164</v>
      </c>
      <c r="G1621" s="17">
        <v>0</v>
      </c>
      <c r="H1621" s="17">
        <v>128</v>
      </c>
      <c r="I1621" s="15" t="s">
        <v>51</v>
      </c>
      <c r="J1621" s="17">
        <v>201</v>
      </c>
      <c r="K1621" s="15" t="s">
        <v>150</v>
      </c>
      <c r="L1621" s="29" t="s">
        <v>116</v>
      </c>
      <c r="M1621" s="28">
        <v>17</v>
      </c>
      <c r="N1621" s="28">
        <v>64</v>
      </c>
      <c r="O1621" s="29" t="s">
        <v>215</v>
      </c>
      <c r="P1621" s="16">
        <v>79</v>
      </c>
      <c r="Q1621" s="16">
        <v>100</v>
      </c>
      <c r="R1621" s="15" t="s">
        <v>51</v>
      </c>
      <c r="S1621" s="16">
        <v>62</v>
      </c>
      <c r="T1621" s="15" t="s">
        <v>148</v>
      </c>
      <c r="U1621">
        <f t="shared" si="25"/>
        <v>0.69813333333333338</v>
      </c>
    </row>
    <row r="1622" spans="1:21" x14ac:dyDescent="0.3">
      <c r="A1622" s="14">
        <v>43265</v>
      </c>
      <c r="B1622" s="15" t="s">
        <v>45</v>
      </c>
      <c r="C1622" s="15" t="s">
        <v>46</v>
      </c>
      <c r="D1622" s="15" t="s">
        <v>47</v>
      </c>
      <c r="E1622" s="16">
        <v>170</v>
      </c>
      <c r="F1622" s="17">
        <v>185</v>
      </c>
      <c r="G1622" s="17">
        <v>0</v>
      </c>
      <c r="H1622" s="17">
        <v>125</v>
      </c>
      <c r="I1622" s="15" t="s">
        <v>405</v>
      </c>
      <c r="J1622" s="17">
        <v>245</v>
      </c>
      <c r="K1622" s="15" t="s">
        <v>64</v>
      </c>
      <c r="L1622" s="29" t="s">
        <v>84</v>
      </c>
      <c r="M1622" s="28">
        <v>14</v>
      </c>
      <c r="N1622" s="28">
        <v>64</v>
      </c>
      <c r="O1622" s="29" t="s">
        <v>139</v>
      </c>
      <c r="P1622" s="16">
        <v>70</v>
      </c>
      <c r="Q1622" s="16">
        <v>96</v>
      </c>
      <c r="R1622" s="15" t="s">
        <v>51</v>
      </c>
      <c r="S1622" s="16">
        <v>50</v>
      </c>
      <c r="T1622" s="15" t="s">
        <v>89</v>
      </c>
      <c r="U1622">
        <f t="shared" si="25"/>
        <v>0.34906666666666669</v>
      </c>
    </row>
    <row r="1623" spans="1:21" x14ac:dyDescent="0.3">
      <c r="A1623" s="14">
        <v>43266</v>
      </c>
      <c r="B1623" s="15" t="s">
        <v>45</v>
      </c>
      <c r="C1623" s="15" t="s">
        <v>46</v>
      </c>
      <c r="D1623" s="15" t="s">
        <v>47</v>
      </c>
      <c r="E1623" s="16">
        <v>170</v>
      </c>
      <c r="F1623" s="17">
        <v>160</v>
      </c>
      <c r="G1623" s="17">
        <v>22</v>
      </c>
      <c r="H1623" s="17">
        <v>125</v>
      </c>
      <c r="I1623" s="15" t="s">
        <v>961</v>
      </c>
      <c r="J1623" s="17">
        <v>194</v>
      </c>
      <c r="K1623" s="15" t="s">
        <v>570</v>
      </c>
      <c r="L1623" s="29" t="s">
        <v>116</v>
      </c>
      <c r="M1623" s="28">
        <v>8</v>
      </c>
      <c r="N1623" s="28">
        <v>50</v>
      </c>
      <c r="O1623" s="29" t="s">
        <v>192</v>
      </c>
      <c r="P1623" s="16">
        <v>94</v>
      </c>
      <c r="Q1623" s="16">
        <v>99</v>
      </c>
      <c r="R1623" s="15" t="s">
        <v>51</v>
      </c>
      <c r="S1623" s="16">
        <v>78</v>
      </c>
      <c r="T1623" s="15" t="s">
        <v>118</v>
      </c>
      <c r="U1623">
        <f t="shared" si="25"/>
        <v>0.69813333333333338</v>
      </c>
    </row>
    <row r="1624" spans="1:21" x14ac:dyDescent="0.3">
      <c r="A1624" s="14">
        <v>43267</v>
      </c>
      <c r="B1624" s="15" t="s">
        <v>45</v>
      </c>
      <c r="C1624" s="15" t="s">
        <v>46</v>
      </c>
      <c r="D1624" s="15" t="s">
        <v>47</v>
      </c>
      <c r="E1624" s="16">
        <v>170</v>
      </c>
      <c r="F1624" s="17">
        <v>186</v>
      </c>
      <c r="G1624" s="17">
        <v>0</v>
      </c>
      <c r="H1624" s="17">
        <v>139</v>
      </c>
      <c r="I1624" s="15" t="s">
        <v>51</v>
      </c>
      <c r="J1624" s="17">
        <v>234</v>
      </c>
      <c r="K1624" s="15" t="s">
        <v>723</v>
      </c>
      <c r="L1624" s="29" t="s">
        <v>84</v>
      </c>
      <c r="M1624" s="28">
        <v>14</v>
      </c>
      <c r="N1624" s="28">
        <v>72</v>
      </c>
      <c r="O1624" s="29" t="s">
        <v>164</v>
      </c>
      <c r="P1624" s="16">
        <v>75</v>
      </c>
      <c r="Q1624" s="16">
        <v>99</v>
      </c>
      <c r="R1624" s="15" t="s">
        <v>51</v>
      </c>
      <c r="S1624" s="16">
        <v>54</v>
      </c>
      <c r="T1624" s="15" t="s">
        <v>71</v>
      </c>
      <c r="U1624">
        <f t="shared" si="25"/>
        <v>0.34906666666666669</v>
      </c>
    </row>
    <row r="1625" spans="1:21" x14ac:dyDescent="0.3">
      <c r="A1625" s="14">
        <v>43268</v>
      </c>
      <c r="B1625" s="15" t="s">
        <v>45</v>
      </c>
      <c r="C1625" s="15" t="s">
        <v>46</v>
      </c>
      <c r="D1625" s="15" t="s">
        <v>47</v>
      </c>
      <c r="E1625" s="16">
        <v>170</v>
      </c>
      <c r="F1625" s="17">
        <v>194</v>
      </c>
      <c r="G1625" s="17">
        <v>0</v>
      </c>
      <c r="H1625" s="17">
        <v>141</v>
      </c>
      <c r="I1625" s="15" t="s">
        <v>108</v>
      </c>
      <c r="J1625" s="17">
        <v>248</v>
      </c>
      <c r="K1625" s="15" t="s">
        <v>512</v>
      </c>
      <c r="L1625" s="29" t="s">
        <v>116</v>
      </c>
      <c r="M1625" s="28">
        <v>14</v>
      </c>
      <c r="N1625" s="28">
        <v>58</v>
      </c>
      <c r="O1625" s="29" t="s">
        <v>167</v>
      </c>
      <c r="P1625" s="16">
        <v>69</v>
      </c>
      <c r="Q1625" s="16">
        <v>96</v>
      </c>
      <c r="R1625" s="15" t="s">
        <v>88</v>
      </c>
      <c r="S1625" s="16">
        <v>49</v>
      </c>
      <c r="T1625" s="15" t="s">
        <v>51</v>
      </c>
      <c r="U1625">
        <f t="shared" si="25"/>
        <v>0.69813333333333338</v>
      </c>
    </row>
    <row r="1626" spans="1:21" x14ac:dyDescent="0.3">
      <c r="A1626" s="14">
        <v>43269</v>
      </c>
      <c r="B1626" s="15" t="s">
        <v>45</v>
      </c>
      <c r="C1626" s="15" t="s">
        <v>46</v>
      </c>
      <c r="D1626" s="15" t="s">
        <v>47</v>
      </c>
      <c r="E1626" s="16">
        <v>170</v>
      </c>
      <c r="F1626" s="17">
        <v>189</v>
      </c>
      <c r="G1626" s="17">
        <v>0</v>
      </c>
      <c r="H1626" s="17">
        <v>136</v>
      </c>
      <c r="I1626" s="15" t="s">
        <v>51</v>
      </c>
      <c r="J1626" s="17">
        <v>242</v>
      </c>
      <c r="K1626" s="15" t="s">
        <v>315</v>
      </c>
      <c r="L1626" s="29" t="s">
        <v>102</v>
      </c>
      <c r="M1626" s="28">
        <v>17</v>
      </c>
      <c r="N1626" s="28">
        <v>72</v>
      </c>
      <c r="O1626" s="29" t="s">
        <v>146</v>
      </c>
      <c r="P1626" s="16">
        <v>79</v>
      </c>
      <c r="Q1626" s="16">
        <v>97</v>
      </c>
      <c r="R1626" s="15" t="s">
        <v>51</v>
      </c>
      <c r="S1626" s="16">
        <v>62</v>
      </c>
      <c r="T1626" s="15" t="s">
        <v>264</v>
      </c>
      <c r="U1626">
        <f t="shared" si="25"/>
        <v>0.8726666666666667</v>
      </c>
    </row>
    <row r="1627" spans="1:21" x14ac:dyDescent="0.3">
      <c r="A1627" s="14">
        <v>43270</v>
      </c>
      <c r="B1627" s="15" t="s">
        <v>45</v>
      </c>
      <c r="C1627" s="15" t="s">
        <v>46</v>
      </c>
      <c r="D1627" s="15" t="s">
        <v>47</v>
      </c>
      <c r="E1627" s="16">
        <v>170</v>
      </c>
      <c r="F1627" s="17">
        <v>199</v>
      </c>
      <c r="G1627" s="17">
        <v>0</v>
      </c>
      <c r="H1627" s="17">
        <v>168</v>
      </c>
      <c r="I1627" s="15" t="s">
        <v>51</v>
      </c>
      <c r="J1627" s="17">
        <v>230</v>
      </c>
      <c r="K1627" s="15" t="s">
        <v>49</v>
      </c>
      <c r="L1627" s="29" t="s">
        <v>116</v>
      </c>
      <c r="M1627" s="28">
        <v>14</v>
      </c>
      <c r="N1627" s="28">
        <v>47</v>
      </c>
      <c r="O1627" s="29" t="s">
        <v>81</v>
      </c>
      <c r="P1627" s="16">
        <v>79</v>
      </c>
      <c r="Q1627" s="16">
        <v>96</v>
      </c>
      <c r="R1627" s="15" t="s">
        <v>51</v>
      </c>
      <c r="S1627" s="16">
        <v>67</v>
      </c>
      <c r="T1627" s="15" t="s">
        <v>158</v>
      </c>
      <c r="U1627">
        <f t="shared" si="25"/>
        <v>0.69813333333333338</v>
      </c>
    </row>
    <row r="1628" spans="1:21" x14ac:dyDescent="0.3">
      <c r="A1628" s="14">
        <v>43271</v>
      </c>
      <c r="B1628" s="15" t="s">
        <v>45</v>
      </c>
      <c r="C1628" s="15" t="s">
        <v>46</v>
      </c>
      <c r="D1628" s="15" t="s">
        <v>47</v>
      </c>
      <c r="E1628" s="16">
        <v>170</v>
      </c>
      <c r="F1628" s="17">
        <v>218</v>
      </c>
      <c r="G1628" s="17">
        <v>8</v>
      </c>
      <c r="H1628" s="17">
        <v>173</v>
      </c>
      <c r="I1628" s="15" t="s">
        <v>51</v>
      </c>
      <c r="J1628" s="17">
        <v>263</v>
      </c>
      <c r="K1628" s="15" t="s">
        <v>873</v>
      </c>
      <c r="L1628" s="27">
        <v>36</v>
      </c>
      <c r="M1628" s="28">
        <v>17</v>
      </c>
      <c r="N1628" s="28">
        <v>58</v>
      </c>
      <c r="O1628" s="29" t="s">
        <v>98</v>
      </c>
      <c r="P1628" s="16">
        <v>83</v>
      </c>
      <c r="Q1628" s="16">
        <v>97</v>
      </c>
      <c r="R1628" s="15" t="s">
        <v>51</v>
      </c>
      <c r="S1628" s="16">
        <v>67</v>
      </c>
      <c r="T1628" s="15" t="s">
        <v>139</v>
      </c>
      <c r="U1628">
        <f t="shared" si="25"/>
        <v>6.2831999999999999</v>
      </c>
    </row>
    <row r="1629" spans="1:21" x14ac:dyDescent="0.3">
      <c r="A1629" s="14">
        <v>43272</v>
      </c>
      <c r="B1629" s="15" t="s">
        <v>45</v>
      </c>
      <c r="C1629" s="15" t="s">
        <v>46</v>
      </c>
      <c r="D1629" s="15" t="s">
        <v>47</v>
      </c>
      <c r="E1629" s="16">
        <v>170</v>
      </c>
      <c r="F1629" s="17">
        <v>206</v>
      </c>
      <c r="G1629" s="17">
        <v>2</v>
      </c>
      <c r="H1629" s="17">
        <v>182</v>
      </c>
      <c r="I1629" s="15" t="s">
        <v>405</v>
      </c>
      <c r="J1629" s="17">
        <v>229</v>
      </c>
      <c r="K1629" s="15" t="s">
        <v>311</v>
      </c>
      <c r="L1629" s="27">
        <v>36</v>
      </c>
      <c r="M1629" s="28">
        <v>11</v>
      </c>
      <c r="N1629" s="28">
        <v>61</v>
      </c>
      <c r="O1629" s="29" t="s">
        <v>264</v>
      </c>
      <c r="P1629" s="16">
        <v>92</v>
      </c>
      <c r="Q1629" s="16">
        <v>98</v>
      </c>
      <c r="R1629" s="15" t="s">
        <v>51</v>
      </c>
      <c r="S1629" s="16">
        <v>77</v>
      </c>
      <c r="T1629" s="15" t="s">
        <v>209</v>
      </c>
      <c r="U1629">
        <f t="shared" si="25"/>
        <v>6.2831999999999999</v>
      </c>
    </row>
    <row r="1630" spans="1:21" x14ac:dyDescent="0.3">
      <c r="A1630" s="14">
        <v>43273</v>
      </c>
      <c r="B1630" s="15" t="s">
        <v>45</v>
      </c>
      <c r="C1630" s="15" t="s">
        <v>46</v>
      </c>
      <c r="D1630" s="15" t="s">
        <v>47</v>
      </c>
      <c r="E1630" s="16">
        <v>170</v>
      </c>
      <c r="F1630" s="17">
        <v>203</v>
      </c>
      <c r="G1630" s="17">
        <v>0</v>
      </c>
      <c r="H1630" s="17">
        <v>177</v>
      </c>
      <c r="I1630" s="15" t="s">
        <v>51</v>
      </c>
      <c r="J1630" s="17">
        <v>229</v>
      </c>
      <c r="K1630" s="15" t="s">
        <v>281</v>
      </c>
      <c r="L1630" s="27" t="s">
        <v>1194</v>
      </c>
      <c r="M1630" s="28">
        <v>6</v>
      </c>
      <c r="N1630" s="28">
        <v>50</v>
      </c>
      <c r="O1630" s="29" t="s">
        <v>51</v>
      </c>
      <c r="P1630" s="16">
        <v>87</v>
      </c>
      <c r="Q1630" s="16">
        <v>98</v>
      </c>
      <c r="R1630" s="15" t="s">
        <v>229</v>
      </c>
      <c r="S1630" s="16">
        <v>75</v>
      </c>
      <c r="T1630" s="15" t="s">
        <v>117</v>
      </c>
      <c r="U1630" t="e">
        <f t="shared" si="25"/>
        <v>#VALUE!</v>
      </c>
    </row>
    <row r="1631" spans="1:21" x14ac:dyDescent="0.3">
      <c r="A1631" s="14">
        <v>43274</v>
      </c>
      <c r="B1631" s="15" t="s">
        <v>45</v>
      </c>
      <c r="C1631" s="15" t="s">
        <v>46</v>
      </c>
      <c r="D1631" s="15" t="s">
        <v>47</v>
      </c>
      <c r="E1631" s="16">
        <v>170</v>
      </c>
      <c r="F1631" s="17">
        <v>219</v>
      </c>
      <c r="G1631" s="17">
        <v>0</v>
      </c>
      <c r="H1631" s="17">
        <v>166</v>
      </c>
      <c r="I1631" s="15" t="s">
        <v>768</v>
      </c>
      <c r="J1631" s="17">
        <v>272</v>
      </c>
      <c r="K1631" s="15" t="s">
        <v>738</v>
      </c>
      <c r="L1631" s="27">
        <v>36</v>
      </c>
      <c r="M1631" s="28">
        <v>14</v>
      </c>
      <c r="N1631" s="28">
        <v>61</v>
      </c>
      <c r="O1631" s="29" t="s">
        <v>369</v>
      </c>
      <c r="P1631" s="16">
        <v>73</v>
      </c>
      <c r="Q1631" s="16">
        <v>99</v>
      </c>
      <c r="R1631" s="15" t="s">
        <v>51</v>
      </c>
      <c r="S1631" s="16">
        <v>54</v>
      </c>
      <c r="T1631" s="15" t="s">
        <v>206</v>
      </c>
      <c r="U1631">
        <f t="shared" si="25"/>
        <v>6.2831999999999999</v>
      </c>
    </row>
    <row r="1632" spans="1:21" x14ac:dyDescent="0.3">
      <c r="A1632" s="14">
        <v>43275</v>
      </c>
      <c r="B1632" s="15" t="s">
        <v>45</v>
      </c>
      <c r="C1632" s="15" t="s">
        <v>46</v>
      </c>
      <c r="D1632" s="15" t="s">
        <v>47</v>
      </c>
      <c r="E1632" s="16">
        <v>170</v>
      </c>
      <c r="F1632" s="17">
        <v>234</v>
      </c>
      <c r="G1632" s="17">
        <v>0</v>
      </c>
      <c r="H1632" s="17">
        <v>163</v>
      </c>
      <c r="I1632" s="15" t="s">
        <v>982</v>
      </c>
      <c r="J1632" s="17">
        <v>305</v>
      </c>
      <c r="K1632" s="15" t="s">
        <v>136</v>
      </c>
      <c r="L1632" s="29" t="s">
        <v>84</v>
      </c>
      <c r="M1632" s="28">
        <v>17</v>
      </c>
      <c r="N1632" s="28">
        <v>53</v>
      </c>
      <c r="O1632" s="29" t="s">
        <v>307</v>
      </c>
      <c r="P1632" s="16">
        <v>71</v>
      </c>
      <c r="Q1632" s="16">
        <v>97</v>
      </c>
      <c r="R1632" s="15" t="s">
        <v>51</v>
      </c>
      <c r="S1632" s="16">
        <v>50</v>
      </c>
      <c r="T1632" s="15" t="s">
        <v>121</v>
      </c>
      <c r="U1632">
        <f t="shared" si="25"/>
        <v>0.34906666666666669</v>
      </c>
    </row>
    <row r="1633" spans="1:21" x14ac:dyDescent="0.3">
      <c r="A1633" s="14">
        <v>43276</v>
      </c>
      <c r="B1633" s="15" t="s">
        <v>45</v>
      </c>
      <c r="C1633" s="15" t="s">
        <v>46</v>
      </c>
      <c r="D1633" s="15" t="s">
        <v>47</v>
      </c>
      <c r="E1633" s="16">
        <v>170</v>
      </c>
      <c r="F1633" s="17">
        <v>237</v>
      </c>
      <c r="G1633" s="17">
        <v>0</v>
      </c>
      <c r="H1633" s="17">
        <v>174</v>
      </c>
      <c r="I1633" s="15" t="s">
        <v>709</v>
      </c>
      <c r="J1633" s="17">
        <v>300</v>
      </c>
      <c r="K1633" s="15" t="s">
        <v>87</v>
      </c>
      <c r="L1633" s="29" t="s">
        <v>263</v>
      </c>
      <c r="M1633" s="28">
        <v>14</v>
      </c>
      <c r="N1633" s="28">
        <v>58</v>
      </c>
      <c r="O1633" s="29" t="s">
        <v>128</v>
      </c>
      <c r="P1633" s="16">
        <v>70</v>
      </c>
      <c r="Q1633" s="16">
        <v>97</v>
      </c>
      <c r="R1633" s="15" t="s">
        <v>51</v>
      </c>
      <c r="S1633" s="16">
        <v>54</v>
      </c>
      <c r="T1633" s="15" t="s">
        <v>113</v>
      </c>
      <c r="U1633">
        <f t="shared" si="25"/>
        <v>0.17453333333333335</v>
      </c>
    </row>
    <row r="1634" spans="1:21" x14ac:dyDescent="0.3">
      <c r="A1634" s="14">
        <v>43277</v>
      </c>
      <c r="B1634" s="15" t="s">
        <v>45</v>
      </c>
      <c r="C1634" s="15" t="s">
        <v>46</v>
      </c>
      <c r="D1634" s="15" t="s">
        <v>47</v>
      </c>
      <c r="E1634" s="16">
        <v>170</v>
      </c>
      <c r="F1634" s="17">
        <v>188</v>
      </c>
      <c r="G1634" s="17">
        <v>38</v>
      </c>
      <c r="H1634" s="17">
        <v>165</v>
      </c>
      <c r="I1634" s="15" t="s">
        <v>51</v>
      </c>
      <c r="J1634" s="17">
        <v>210</v>
      </c>
      <c r="K1634" s="15" t="s">
        <v>173</v>
      </c>
      <c r="L1634" s="29" t="s">
        <v>132</v>
      </c>
      <c r="M1634" s="28">
        <v>8</v>
      </c>
      <c r="N1634" s="28">
        <v>50</v>
      </c>
      <c r="O1634" s="29" t="s">
        <v>222</v>
      </c>
      <c r="P1634" s="16">
        <v>89</v>
      </c>
      <c r="Q1634" s="16">
        <v>98</v>
      </c>
      <c r="R1634" s="15" t="s">
        <v>100</v>
      </c>
      <c r="S1634" s="16">
        <v>80</v>
      </c>
      <c r="T1634" s="15" t="s">
        <v>129</v>
      </c>
      <c r="U1634">
        <f t="shared" si="25"/>
        <v>1.3962666666666668</v>
      </c>
    </row>
    <row r="1635" spans="1:21" x14ac:dyDescent="0.3">
      <c r="A1635" s="14">
        <v>43278</v>
      </c>
      <c r="B1635" s="15" t="s">
        <v>45</v>
      </c>
      <c r="C1635" s="15" t="s">
        <v>46</v>
      </c>
      <c r="D1635" s="15" t="s">
        <v>47</v>
      </c>
      <c r="E1635" s="16">
        <v>170</v>
      </c>
      <c r="F1635" s="17">
        <v>196</v>
      </c>
      <c r="G1635" s="17">
        <v>2</v>
      </c>
      <c r="H1635" s="17">
        <v>159</v>
      </c>
      <c r="I1635" s="15" t="s">
        <v>51</v>
      </c>
      <c r="J1635" s="17">
        <v>232</v>
      </c>
      <c r="K1635" s="15" t="s">
        <v>973</v>
      </c>
      <c r="L1635" s="29" t="s">
        <v>218</v>
      </c>
      <c r="M1635" s="28">
        <v>17</v>
      </c>
      <c r="N1635" s="28">
        <v>78</v>
      </c>
      <c r="O1635" s="29" t="s">
        <v>206</v>
      </c>
      <c r="P1635" s="16">
        <v>87</v>
      </c>
      <c r="Q1635" s="16">
        <v>99</v>
      </c>
      <c r="R1635" s="15" t="s">
        <v>51</v>
      </c>
      <c r="S1635" s="16">
        <v>66</v>
      </c>
      <c r="T1635" s="15" t="s">
        <v>133</v>
      </c>
      <c r="U1635">
        <f t="shared" si="25"/>
        <v>0.52359999999999995</v>
      </c>
    </row>
    <row r="1636" spans="1:21" x14ac:dyDescent="0.3">
      <c r="A1636" s="14">
        <v>43279</v>
      </c>
      <c r="B1636" s="15" t="s">
        <v>45</v>
      </c>
      <c r="C1636" s="15" t="s">
        <v>46</v>
      </c>
      <c r="D1636" s="15" t="s">
        <v>47</v>
      </c>
      <c r="E1636" s="16">
        <v>170</v>
      </c>
      <c r="F1636" s="17">
        <v>180</v>
      </c>
      <c r="G1636" s="17">
        <v>0</v>
      </c>
      <c r="H1636" s="17">
        <v>152</v>
      </c>
      <c r="I1636" s="15" t="s">
        <v>51</v>
      </c>
      <c r="J1636" s="17">
        <v>209</v>
      </c>
      <c r="K1636" s="15" t="s">
        <v>295</v>
      </c>
      <c r="L1636" s="29" t="s">
        <v>218</v>
      </c>
      <c r="M1636" s="28">
        <v>6</v>
      </c>
      <c r="N1636" s="28">
        <v>28</v>
      </c>
      <c r="O1636" s="29" t="s">
        <v>50</v>
      </c>
      <c r="P1636" s="16">
        <v>87</v>
      </c>
      <c r="Q1636" s="16">
        <v>99</v>
      </c>
      <c r="R1636" s="15" t="s">
        <v>51</v>
      </c>
      <c r="S1636" s="16">
        <v>73</v>
      </c>
      <c r="T1636" s="15" t="s">
        <v>81</v>
      </c>
      <c r="U1636">
        <f t="shared" si="25"/>
        <v>0.52359999999999995</v>
      </c>
    </row>
    <row r="1637" spans="1:21" x14ac:dyDescent="0.3">
      <c r="A1637" s="14">
        <v>43280</v>
      </c>
      <c r="B1637" s="15" t="s">
        <v>45</v>
      </c>
      <c r="C1637" s="15" t="s">
        <v>46</v>
      </c>
      <c r="D1637" s="15" t="s">
        <v>47</v>
      </c>
      <c r="E1637" s="16">
        <v>170</v>
      </c>
      <c r="F1637" s="17">
        <v>215</v>
      </c>
      <c r="G1637" s="17">
        <v>90</v>
      </c>
      <c r="H1637" s="17">
        <v>163</v>
      </c>
      <c r="I1637" s="15" t="s">
        <v>983</v>
      </c>
      <c r="J1637" s="17">
        <v>267</v>
      </c>
      <c r="K1637" s="15" t="s">
        <v>458</v>
      </c>
      <c r="L1637" s="29" t="s">
        <v>116</v>
      </c>
      <c r="M1637" s="28">
        <v>19</v>
      </c>
      <c r="N1637" s="28">
        <v>56</v>
      </c>
      <c r="O1637" s="29" t="s">
        <v>94</v>
      </c>
      <c r="P1637" s="16">
        <v>75</v>
      </c>
      <c r="Q1637" s="16">
        <v>99</v>
      </c>
      <c r="R1637" s="15" t="s">
        <v>51</v>
      </c>
      <c r="S1637" s="16">
        <v>59</v>
      </c>
      <c r="T1637" s="15" t="s">
        <v>117</v>
      </c>
      <c r="U1637">
        <f t="shared" si="25"/>
        <v>0.69813333333333338</v>
      </c>
    </row>
    <row r="1638" spans="1:21" x14ac:dyDescent="0.3">
      <c r="A1638" s="14">
        <v>43281</v>
      </c>
      <c r="B1638" s="15" t="s">
        <v>45</v>
      </c>
      <c r="C1638" s="15" t="s">
        <v>46</v>
      </c>
      <c r="D1638" s="15" t="s">
        <v>47</v>
      </c>
      <c r="E1638" s="16">
        <v>170</v>
      </c>
      <c r="F1638" s="17">
        <v>210</v>
      </c>
      <c r="G1638" s="17">
        <v>18</v>
      </c>
      <c r="H1638" s="17">
        <v>174</v>
      </c>
      <c r="I1638" s="15" t="s">
        <v>51</v>
      </c>
      <c r="J1638" s="17">
        <v>246</v>
      </c>
      <c r="K1638" s="15" t="s">
        <v>95</v>
      </c>
      <c r="L1638" s="29" t="s">
        <v>132</v>
      </c>
      <c r="M1638" s="28">
        <v>11</v>
      </c>
      <c r="N1638" s="28">
        <v>50</v>
      </c>
      <c r="O1638" s="29" t="s">
        <v>188</v>
      </c>
      <c r="P1638" s="16">
        <v>86</v>
      </c>
      <c r="Q1638" s="16">
        <v>99</v>
      </c>
      <c r="R1638" s="15" t="s">
        <v>51</v>
      </c>
      <c r="S1638" s="16">
        <v>69</v>
      </c>
      <c r="T1638" s="15" t="s">
        <v>95</v>
      </c>
      <c r="U1638">
        <f t="shared" si="25"/>
        <v>1.3962666666666668</v>
      </c>
    </row>
    <row r="1639" spans="1:21" x14ac:dyDescent="0.3">
      <c r="A1639" s="14">
        <v>43282</v>
      </c>
      <c r="B1639" s="15" t="s">
        <v>45</v>
      </c>
      <c r="C1639" s="15" t="s">
        <v>46</v>
      </c>
      <c r="D1639" s="15" t="s">
        <v>47</v>
      </c>
      <c r="E1639" s="16">
        <v>170</v>
      </c>
      <c r="F1639" s="17">
        <v>200</v>
      </c>
      <c r="G1639" s="17">
        <v>6</v>
      </c>
      <c r="H1639" s="17">
        <v>147</v>
      </c>
      <c r="I1639" s="15" t="s">
        <v>310</v>
      </c>
      <c r="J1639" s="17">
        <v>254</v>
      </c>
      <c r="K1639" s="15" t="s">
        <v>530</v>
      </c>
      <c r="L1639" s="29" t="s">
        <v>218</v>
      </c>
      <c r="M1639" s="28">
        <v>11</v>
      </c>
      <c r="N1639" s="28">
        <v>67</v>
      </c>
      <c r="O1639" s="29" t="s">
        <v>158</v>
      </c>
      <c r="P1639" s="16">
        <v>77</v>
      </c>
      <c r="Q1639" s="16">
        <v>98</v>
      </c>
      <c r="R1639" s="15" t="s">
        <v>108</v>
      </c>
      <c r="S1639" s="16">
        <v>68</v>
      </c>
      <c r="T1639" s="15" t="s">
        <v>206</v>
      </c>
      <c r="U1639">
        <f t="shared" si="25"/>
        <v>0.52359999999999995</v>
      </c>
    </row>
    <row r="1640" spans="1:21" x14ac:dyDescent="0.3">
      <c r="A1640" s="14">
        <v>43283</v>
      </c>
      <c r="B1640" s="15" t="s">
        <v>45</v>
      </c>
      <c r="C1640" s="15" t="s">
        <v>46</v>
      </c>
      <c r="D1640" s="15" t="s">
        <v>47</v>
      </c>
      <c r="E1640" s="16">
        <v>170</v>
      </c>
      <c r="F1640" s="17">
        <v>210</v>
      </c>
      <c r="G1640" s="17">
        <v>68</v>
      </c>
      <c r="H1640" s="17">
        <v>143</v>
      </c>
      <c r="I1640" s="15" t="s">
        <v>984</v>
      </c>
      <c r="J1640" s="17">
        <v>277</v>
      </c>
      <c r="K1640" s="15" t="s">
        <v>322</v>
      </c>
      <c r="L1640" s="29" t="s">
        <v>84</v>
      </c>
      <c r="M1640" s="28">
        <v>11</v>
      </c>
      <c r="N1640" s="28">
        <v>86</v>
      </c>
      <c r="O1640" s="29" t="s">
        <v>213</v>
      </c>
      <c r="P1640" s="16">
        <v>81</v>
      </c>
      <c r="Q1640" s="16">
        <v>99</v>
      </c>
      <c r="R1640" s="15" t="s">
        <v>51</v>
      </c>
      <c r="S1640" s="16">
        <v>45</v>
      </c>
      <c r="T1640" s="15" t="s">
        <v>128</v>
      </c>
      <c r="U1640">
        <f t="shared" si="25"/>
        <v>0.34906666666666669</v>
      </c>
    </row>
    <row r="1641" spans="1:21" x14ac:dyDescent="0.3">
      <c r="A1641" s="14">
        <v>43284</v>
      </c>
      <c r="B1641" s="15" t="s">
        <v>45</v>
      </c>
      <c r="C1641" s="15" t="s">
        <v>46</v>
      </c>
      <c r="D1641" s="15" t="s">
        <v>47</v>
      </c>
      <c r="E1641" s="16">
        <v>170</v>
      </c>
      <c r="F1641" s="17">
        <v>207</v>
      </c>
      <c r="G1641" s="17">
        <v>16</v>
      </c>
      <c r="H1641" s="17">
        <v>172</v>
      </c>
      <c r="I1641" s="15" t="s">
        <v>294</v>
      </c>
      <c r="J1641" s="17">
        <v>242</v>
      </c>
      <c r="K1641" s="15" t="s">
        <v>276</v>
      </c>
      <c r="L1641" s="29" t="s">
        <v>116</v>
      </c>
      <c r="M1641" s="28">
        <v>11</v>
      </c>
      <c r="N1641" s="28">
        <v>64</v>
      </c>
      <c r="O1641" s="29" t="s">
        <v>117</v>
      </c>
      <c r="P1641" s="16">
        <v>81</v>
      </c>
      <c r="Q1641" s="16">
        <v>100</v>
      </c>
      <c r="R1641" s="15" t="s">
        <v>367</v>
      </c>
      <c r="S1641" s="16">
        <v>66</v>
      </c>
      <c r="T1641" s="15" t="s">
        <v>250</v>
      </c>
      <c r="U1641">
        <f t="shared" si="25"/>
        <v>0.69813333333333338</v>
      </c>
    </row>
    <row r="1642" spans="1:21" x14ac:dyDescent="0.3">
      <c r="A1642" s="14">
        <v>43285</v>
      </c>
      <c r="B1642" s="15" t="s">
        <v>45</v>
      </c>
      <c r="C1642" s="15" t="s">
        <v>46</v>
      </c>
      <c r="D1642" s="15" t="s">
        <v>47</v>
      </c>
      <c r="E1642" s="16">
        <v>170</v>
      </c>
      <c r="F1642" s="17">
        <v>182</v>
      </c>
      <c r="G1642" s="17">
        <v>58</v>
      </c>
      <c r="H1642" s="17">
        <v>168</v>
      </c>
      <c r="I1642" s="15" t="s">
        <v>51</v>
      </c>
      <c r="J1642" s="17">
        <v>195</v>
      </c>
      <c r="K1642" s="15" t="s">
        <v>883</v>
      </c>
      <c r="L1642" s="29" t="s">
        <v>116</v>
      </c>
      <c r="M1642" s="28">
        <v>0</v>
      </c>
      <c r="N1642" s="28">
        <v>61</v>
      </c>
      <c r="O1642" s="29" t="s">
        <v>352</v>
      </c>
      <c r="P1642" s="16">
        <v>94</v>
      </c>
      <c r="Q1642" s="16">
        <v>99</v>
      </c>
      <c r="R1642" s="15" t="s">
        <v>100</v>
      </c>
      <c r="S1642" s="16">
        <v>86</v>
      </c>
      <c r="T1642" s="15" t="s">
        <v>433</v>
      </c>
      <c r="U1642">
        <f t="shared" si="25"/>
        <v>0.69813333333333338</v>
      </c>
    </row>
    <row r="1643" spans="1:21" x14ac:dyDescent="0.3">
      <c r="A1643" s="14">
        <v>43286</v>
      </c>
      <c r="B1643" s="15" t="s">
        <v>45</v>
      </c>
      <c r="C1643" s="15" t="s">
        <v>46</v>
      </c>
      <c r="D1643" s="15" t="s">
        <v>47</v>
      </c>
      <c r="E1643" s="16">
        <v>170</v>
      </c>
      <c r="F1643" s="17">
        <v>189</v>
      </c>
      <c r="G1643" s="17">
        <v>0</v>
      </c>
      <c r="H1643" s="17">
        <v>155</v>
      </c>
      <c r="I1643" s="15" t="s">
        <v>221</v>
      </c>
      <c r="J1643" s="17">
        <v>223</v>
      </c>
      <c r="K1643" s="15" t="s">
        <v>723</v>
      </c>
      <c r="L1643" s="29" t="s">
        <v>218</v>
      </c>
      <c r="M1643" s="28">
        <v>11</v>
      </c>
      <c r="N1643" s="28">
        <v>56</v>
      </c>
      <c r="O1643" s="29" t="s">
        <v>135</v>
      </c>
      <c r="P1643" s="16">
        <v>84</v>
      </c>
      <c r="Q1643" s="16">
        <v>100</v>
      </c>
      <c r="R1643" s="15" t="s">
        <v>51</v>
      </c>
      <c r="S1643" s="16">
        <v>68</v>
      </c>
      <c r="T1643" s="15" t="s">
        <v>65</v>
      </c>
      <c r="U1643">
        <f t="shared" si="25"/>
        <v>0.52359999999999995</v>
      </c>
    </row>
    <row r="1644" spans="1:21" x14ac:dyDescent="0.3">
      <c r="A1644" s="14">
        <v>43287</v>
      </c>
      <c r="B1644" s="15" t="s">
        <v>45</v>
      </c>
      <c r="C1644" s="15" t="s">
        <v>46</v>
      </c>
      <c r="D1644" s="15" t="s">
        <v>47</v>
      </c>
      <c r="E1644" s="16">
        <v>170</v>
      </c>
      <c r="F1644" s="17">
        <v>194</v>
      </c>
      <c r="G1644" s="17">
        <v>2</v>
      </c>
      <c r="H1644" s="17">
        <v>162</v>
      </c>
      <c r="I1644" s="15" t="s">
        <v>51</v>
      </c>
      <c r="J1644" s="17">
        <v>227</v>
      </c>
      <c r="K1644" s="15" t="s">
        <v>259</v>
      </c>
      <c r="L1644" s="29" t="s">
        <v>116</v>
      </c>
      <c r="M1644" s="28">
        <v>8</v>
      </c>
      <c r="N1644" s="28">
        <v>50</v>
      </c>
      <c r="O1644" s="29" t="s">
        <v>89</v>
      </c>
      <c r="P1644" s="16">
        <v>87</v>
      </c>
      <c r="Q1644" s="16">
        <v>98</v>
      </c>
      <c r="R1644" s="15" t="s">
        <v>51</v>
      </c>
      <c r="S1644" s="16">
        <v>73</v>
      </c>
      <c r="T1644" s="15" t="s">
        <v>167</v>
      </c>
      <c r="U1644">
        <f t="shared" si="25"/>
        <v>0.69813333333333338</v>
      </c>
    </row>
    <row r="1645" spans="1:21" x14ac:dyDescent="0.3">
      <c r="A1645" s="14">
        <v>43288</v>
      </c>
      <c r="B1645" s="15" t="s">
        <v>45</v>
      </c>
      <c r="C1645" s="15" t="s">
        <v>46</v>
      </c>
      <c r="D1645" s="15" t="s">
        <v>47</v>
      </c>
      <c r="E1645" s="16">
        <v>170</v>
      </c>
      <c r="F1645" s="17">
        <v>216</v>
      </c>
      <c r="G1645" s="17">
        <v>0</v>
      </c>
      <c r="H1645" s="17">
        <v>176</v>
      </c>
      <c r="I1645" s="15" t="s">
        <v>983</v>
      </c>
      <c r="J1645" s="17">
        <v>257</v>
      </c>
      <c r="K1645" s="15" t="s">
        <v>985</v>
      </c>
      <c r="L1645" s="27" t="s">
        <v>1194</v>
      </c>
      <c r="M1645" s="28">
        <v>17</v>
      </c>
      <c r="N1645" s="28">
        <v>44</v>
      </c>
      <c r="O1645" s="29" t="s">
        <v>51</v>
      </c>
      <c r="P1645" s="16">
        <v>80</v>
      </c>
      <c r="Q1645" s="16">
        <v>96</v>
      </c>
      <c r="R1645" s="15" t="s">
        <v>59</v>
      </c>
      <c r="S1645" s="16">
        <v>65</v>
      </c>
      <c r="T1645" s="15" t="s">
        <v>186</v>
      </c>
      <c r="U1645" t="e">
        <f t="shared" si="25"/>
        <v>#VALUE!</v>
      </c>
    </row>
    <row r="1646" spans="1:21" x14ac:dyDescent="0.3">
      <c r="A1646" s="14">
        <v>43289</v>
      </c>
      <c r="B1646" s="15" t="s">
        <v>45</v>
      </c>
      <c r="C1646" s="15" t="s">
        <v>46</v>
      </c>
      <c r="D1646" s="15" t="s">
        <v>47</v>
      </c>
      <c r="E1646" s="16">
        <v>170</v>
      </c>
      <c r="F1646" s="17">
        <v>228</v>
      </c>
      <c r="G1646" s="17">
        <v>0</v>
      </c>
      <c r="H1646" s="17">
        <v>183</v>
      </c>
      <c r="I1646" s="15" t="s">
        <v>394</v>
      </c>
      <c r="J1646" s="17">
        <v>273</v>
      </c>
      <c r="K1646" s="15" t="s">
        <v>433</v>
      </c>
      <c r="L1646" s="29" t="s">
        <v>401</v>
      </c>
      <c r="M1646" s="28">
        <v>11</v>
      </c>
      <c r="N1646" s="28">
        <v>64</v>
      </c>
      <c r="O1646" s="29" t="s">
        <v>71</v>
      </c>
      <c r="P1646" s="16">
        <v>73</v>
      </c>
      <c r="Q1646" s="16">
        <v>94</v>
      </c>
      <c r="R1646" s="15" t="s">
        <v>51</v>
      </c>
      <c r="S1646" s="16">
        <v>56</v>
      </c>
      <c r="T1646" s="15" t="s">
        <v>342</v>
      </c>
      <c r="U1646">
        <f t="shared" si="25"/>
        <v>1.0471999999999999</v>
      </c>
    </row>
    <row r="1647" spans="1:21" x14ac:dyDescent="0.3">
      <c r="A1647" s="14">
        <v>43290</v>
      </c>
      <c r="B1647" s="15" t="s">
        <v>45</v>
      </c>
      <c r="C1647" s="15" t="s">
        <v>46</v>
      </c>
      <c r="D1647" s="15" t="s">
        <v>47</v>
      </c>
      <c r="E1647" s="16">
        <v>170</v>
      </c>
      <c r="F1647" s="17">
        <v>225</v>
      </c>
      <c r="G1647" s="17">
        <v>0</v>
      </c>
      <c r="H1647" s="17">
        <v>163</v>
      </c>
      <c r="I1647" s="15" t="s">
        <v>418</v>
      </c>
      <c r="J1647" s="17">
        <v>287</v>
      </c>
      <c r="K1647" s="15" t="s">
        <v>51</v>
      </c>
      <c r="L1647" s="29" t="s">
        <v>84</v>
      </c>
      <c r="M1647" s="28">
        <v>17</v>
      </c>
      <c r="N1647" s="28">
        <v>56</v>
      </c>
      <c r="O1647" s="29" t="s">
        <v>50</v>
      </c>
      <c r="P1647" s="16">
        <v>73</v>
      </c>
      <c r="Q1647" s="16">
        <v>96</v>
      </c>
      <c r="R1647" s="15" t="s">
        <v>51</v>
      </c>
      <c r="S1647" s="16">
        <v>58</v>
      </c>
      <c r="T1647" s="15" t="s">
        <v>148</v>
      </c>
      <c r="U1647">
        <f t="shared" si="25"/>
        <v>0.34906666666666669</v>
      </c>
    </row>
    <row r="1648" spans="1:21" x14ac:dyDescent="0.3">
      <c r="A1648" s="14">
        <v>43291</v>
      </c>
      <c r="B1648" s="15" t="s">
        <v>45</v>
      </c>
      <c r="C1648" s="15" t="s">
        <v>46</v>
      </c>
      <c r="D1648" s="15" t="s">
        <v>47</v>
      </c>
      <c r="E1648" s="16">
        <v>170</v>
      </c>
      <c r="F1648" s="17">
        <v>240</v>
      </c>
      <c r="G1648" s="17">
        <v>0</v>
      </c>
      <c r="H1648" s="17">
        <v>198</v>
      </c>
      <c r="I1648" s="15" t="s">
        <v>435</v>
      </c>
      <c r="J1648" s="17">
        <v>281</v>
      </c>
      <c r="K1648" s="15" t="s">
        <v>756</v>
      </c>
      <c r="L1648" s="29" t="s">
        <v>401</v>
      </c>
      <c r="M1648" s="28">
        <v>14</v>
      </c>
      <c r="N1648" s="28">
        <v>61</v>
      </c>
      <c r="O1648" s="29" t="s">
        <v>50</v>
      </c>
      <c r="P1648" s="16">
        <v>75</v>
      </c>
      <c r="Q1648" s="16">
        <v>94</v>
      </c>
      <c r="R1648" s="15" t="s">
        <v>644</v>
      </c>
      <c r="S1648" s="16">
        <v>60</v>
      </c>
      <c r="T1648" s="15" t="s">
        <v>133</v>
      </c>
      <c r="U1648">
        <f t="shared" si="25"/>
        <v>1.0471999999999999</v>
      </c>
    </row>
    <row r="1649" spans="1:21" x14ac:dyDescent="0.3">
      <c r="A1649" s="14">
        <v>43292</v>
      </c>
      <c r="B1649" s="15" t="s">
        <v>45</v>
      </c>
      <c r="C1649" s="15" t="s">
        <v>46</v>
      </c>
      <c r="D1649" s="15" t="s">
        <v>47</v>
      </c>
      <c r="E1649" s="16">
        <v>170</v>
      </c>
      <c r="F1649" s="17">
        <v>210</v>
      </c>
      <c r="G1649" s="17">
        <v>324</v>
      </c>
      <c r="H1649" s="17">
        <v>176</v>
      </c>
      <c r="I1649" s="15" t="s">
        <v>692</v>
      </c>
      <c r="J1649" s="17">
        <v>243</v>
      </c>
      <c r="K1649" s="15" t="s">
        <v>293</v>
      </c>
      <c r="L1649" s="29" t="s">
        <v>116</v>
      </c>
      <c r="M1649" s="28">
        <v>3</v>
      </c>
      <c r="N1649" s="28">
        <v>58</v>
      </c>
      <c r="O1649" s="29" t="s">
        <v>121</v>
      </c>
      <c r="P1649" s="16">
        <v>87</v>
      </c>
      <c r="Q1649" s="16">
        <v>99</v>
      </c>
      <c r="R1649" s="15" t="s">
        <v>51</v>
      </c>
      <c r="S1649" s="16">
        <v>65</v>
      </c>
      <c r="T1649" s="15" t="s">
        <v>264</v>
      </c>
      <c r="U1649">
        <f t="shared" si="25"/>
        <v>0.69813333333333338</v>
      </c>
    </row>
    <row r="1650" spans="1:21" x14ac:dyDescent="0.3">
      <c r="A1650" s="14">
        <v>43293</v>
      </c>
      <c r="B1650" s="15" t="s">
        <v>45</v>
      </c>
      <c r="C1650" s="15" t="s">
        <v>46</v>
      </c>
      <c r="D1650" s="15" t="s">
        <v>47</v>
      </c>
      <c r="E1650" s="16">
        <v>170</v>
      </c>
      <c r="F1650" s="17">
        <v>208</v>
      </c>
      <c r="G1650" s="17">
        <v>0</v>
      </c>
      <c r="H1650" s="17">
        <v>164</v>
      </c>
      <c r="I1650" s="15" t="s">
        <v>432</v>
      </c>
      <c r="J1650" s="17">
        <v>253</v>
      </c>
      <c r="K1650" s="15" t="s">
        <v>591</v>
      </c>
      <c r="L1650" s="29" t="s">
        <v>263</v>
      </c>
      <c r="M1650" s="28">
        <v>11</v>
      </c>
      <c r="N1650" s="28">
        <v>56</v>
      </c>
      <c r="O1650" s="29" t="s">
        <v>186</v>
      </c>
      <c r="P1650" s="16">
        <v>78</v>
      </c>
      <c r="Q1650" s="16">
        <v>100</v>
      </c>
      <c r="R1650" s="15" t="s">
        <v>51</v>
      </c>
      <c r="S1650" s="16">
        <v>63</v>
      </c>
      <c r="T1650" s="15" t="s">
        <v>94</v>
      </c>
      <c r="U1650">
        <f t="shared" si="25"/>
        <v>0.17453333333333335</v>
      </c>
    </row>
    <row r="1651" spans="1:21" x14ac:dyDescent="0.3">
      <c r="A1651" s="14">
        <v>43294</v>
      </c>
      <c r="B1651" s="15" t="s">
        <v>45</v>
      </c>
      <c r="C1651" s="15" t="s">
        <v>46</v>
      </c>
      <c r="D1651" s="15" t="s">
        <v>47</v>
      </c>
      <c r="E1651" s="16">
        <v>170</v>
      </c>
      <c r="F1651" s="17">
        <v>219</v>
      </c>
      <c r="G1651" s="17">
        <v>40</v>
      </c>
      <c r="H1651" s="17">
        <v>179</v>
      </c>
      <c r="I1651" s="15" t="s">
        <v>207</v>
      </c>
      <c r="J1651" s="17">
        <v>259</v>
      </c>
      <c r="K1651" s="15" t="s">
        <v>73</v>
      </c>
      <c r="L1651" s="29" t="s">
        <v>116</v>
      </c>
      <c r="M1651" s="28">
        <v>6</v>
      </c>
      <c r="N1651" s="28">
        <v>64</v>
      </c>
      <c r="O1651" s="29" t="s">
        <v>162</v>
      </c>
      <c r="P1651" s="16">
        <v>82</v>
      </c>
      <c r="Q1651" s="16">
        <v>98</v>
      </c>
      <c r="R1651" s="15" t="s">
        <v>51</v>
      </c>
      <c r="S1651" s="16">
        <v>64</v>
      </c>
      <c r="T1651" s="15" t="s">
        <v>129</v>
      </c>
      <c r="U1651">
        <f t="shared" si="25"/>
        <v>0.69813333333333338</v>
      </c>
    </row>
    <row r="1652" spans="1:21" x14ac:dyDescent="0.3">
      <c r="A1652" s="14">
        <v>43295</v>
      </c>
      <c r="B1652" s="15" t="s">
        <v>45</v>
      </c>
      <c r="C1652" s="15" t="s">
        <v>46</v>
      </c>
      <c r="D1652" s="15" t="s">
        <v>47</v>
      </c>
      <c r="E1652" s="16">
        <v>170</v>
      </c>
      <c r="F1652" s="17">
        <v>218</v>
      </c>
      <c r="G1652" s="17">
        <v>0</v>
      </c>
      <c r="H1652" s="17">
        <v>163</v>
      </c>
      <c r="I1652" s="15" t="s">
        <v>631</v>
      </c>
      <c r="J1652" s="17">
        <v>272</v>
      </c>
      <c r="K1652" s="15" t="s">
        <v>382</v>
      </c>
      <c r="L1652" s="27">
        <v>26</v>
      </c>
      <c r="M1652" s="28">
        <v>8</v>
      </c>
      <c r="N1652" s="28">
        <v>64</v>
      </c>
      <c r="O1652" s="29" t="s">
        <v>129</v>
      </c>
      <c r="P1652" s="16">
        <v>78</v>
      </c>
      <c r="Q1652" s="16">
        <v>98</v>
      </c>
      <c r="R1652" s="15" t="s">
        <v>80</v>
      </c>
      <c r="S1652" s="16">
        <v>63</v>
      </c>
      <c r="T1652" s="15" t="s">
        <v>169</v>
      </c>
      <c r="U1652">
        <f t="shared" si="25"/>
        <v>4.5378666666666669</v>
      </c>
    </row>
    <row r="1653" spans="1:21" x14ac:dyDescent="0.3">
      <c r="A1653" s="14">
        <v>43296</v>
      </c>
      <c r="B1653" s="15" t="s">
        <v>45</v>
      </c>
      <c r="C1653" s="15" t="s">
        <v>46</v>
      </c>
      <c r="D1653" s="15" t="s">
        <v>47</v>
      </c>
      <c r="E1653" s="16">
        <v>170</v>
      </c>
      <c r="F1653" s="17">
        <v>204</v>
      </c>
      <c r="G1653" s="17">
        <v>6</v>
      </c>
      <c r="H1653" s="17">
        <v>181</v>
      </c>
      <c r="I1653" s="15" t="s">
        <v>782</v>
      </c>
      <c r="J1653" s="17">
        <v>226</v>
      </c>
      <c r="K1653" s="15" t="s">
        <v>326</v>
      </c>
      <c r="L1653" s="27">
        <v>28</v>
      </c>
      <c r="M1653" s="28">
        <v>8</v>
      </c>
      <c r="N1653" s="28">
        <v>42</v>
      </c>
      <c r="O1653" s="29" t="s">
        <v>201</v>
      </c>
      <c r="P1653" s="16">
        <v>84</v>
      </c>
      <c r="Q1653" s="16">
        <v>98</v>
      </c>
      <c r="R1653" s="15" t="s">
        <v>111</v>
      </c>
      <c r="S1653" s="16">
        <v>73</v>
      </c>
      <c r="T1653" s="15" t="s">
        <v>201</v>
      </c>
      <c r="U1653">
        <f t="shared" si="25"/>
        <v>4.8869333333333334</v>
      </c>
    </row>
    <row r="1654" spans="1:21" x14ac:dyDescent="0.3">
      <c r="A1654" s="14">
        <v>43297</v>
      </c>
      <c r="B1654" s="15" t="s">
        <v>45</v>
      </c>
      <c r="C1654" s="15" t="s">
        <v>46</v>
      </c>
      <c r="D1654" s="15" t="s">
        <v>47</v>
      </c>
      <c r="E1654" s="16">
        <v>170</v>
      </c>
      <c r="F1654" s="17">
        <v>205</v>
      </c>
      <c r="G1654" s="17">
        <v>4</v>
      </c>
      <c r="H1654" s="17">
        <v>161</v>
      </c>
      <c r="I1654" s="15" t="s">
        <v>51</v>
      </c>
      <c r="J1654" s="17">
        <v>249</v>
      </c>
      <c r="K1654" s="15" t="s">
        <v>591</v>
      </c>
      <c r="L1654" s="29" t="s">
        <v>116</v>
      </c>
      <c r="M1654" s="28">
        <v>8</v>
      </c>
      <c r="N1654" s="28">
        <v>61</v>
      </c>
      <c r="O1654" s="29" t="s">
        <v>158</v>
      </c>
      <c r="P1654" s="16">
        <v>77</v>
      </c>
      <c r="Q1654" s="16">
        <v>99</v>
      </c>
      <c r="R1654" s="15" t="s">
        <v>51</v>
      </c>
      <c r="S1654" s="16">
        <v>60</v>
      </c>
      <c r="T1654" s="15" t="s">
        <v>89</v>
      </c>
      <c r="U1654">
        <f t="shared" si="25"/>
        <v>0.69813333333333338</v>
      </c>
    </row>
    <row r="1655" spans="1:21" x14ac:dyDescent="0.3">
      <c r="A1655" s="14">
        <v>43298</v>
      </c>
      <c r="B1655" s="15" t="s">
        <v>45</v>
      </c>
      <c r="C1655" s="15" t="s">
        <v>46</v>
      </c>
      <c r="D1655" s="15" t="s">
        <v>47</v>
      </c>
      <c r="E1655" s="16">
        <v>170</v>
      </c>
      <c r="F1655" s="17">
        <v>189</v>
      </c>
      <c r="G1655" s="17">
        <v>4</v>
      </c>
      <c r="H1655" s="17">
        <v>172</v>
      </c>
      <c r="I1655" s="15" t="s">
        <v>237</v>
      </c>
      <c r="J1655" s="17">
        <v>206</v>
      </c>
      <c r="K1655" s="15" t="s">
        <v>500</v>
      </c>
      <c r="L1655" s="29" t="s">
        <v>218</v>
      </c>
      <c r="M1655" s="28">
        <v>3</v>
      </c>
      <c r="N1655" s="28">
        <v>39</v>
      </c>
      <c r="O1655" s="29" t="s">
        <v>95</v>
      </c>
      <c r="P1655" s="16">
        <v>94</v>
      </c>
      <c r="Q1655" s="16">
        <v>99</v>
      </c>
      <c r="R1655" s="15" t="s">
        <v>51</v>
      </c>
      <c r="S1655" s="16">
        <v>84</v>
      </c>
      <c r="T1655" s="15" t="s">
        <v>209</v>
      </c>
      <c r="U1655">
        <f t="shared" si="25"/>
        <v>0.52359999999999995</v>
      </c>
    </row>
    <row r="1656" spans="1:21" x14ac:dyDescent="0.3">
      <c r="A1656" s="14">
        <v>43299</v>
      </c>
      <c r="B1656" s="15" t="s">
        <v>45</v>
      </c>
      <c r="C1656" s="15" t="s">
        <v>46</v>
      </c>
      <c r="D1656" s="15" t="s">
        <v>47</v>
      </c>
      <c r="E1656" s="16">
        <v>170</v>
      </c>
      <c r="F1656" s="17">
        <v>214</v>
      </c>
      <c r="G1656" s="17">
        <v>8</v>
      </c>
      <c r="H1656" s="17">
        <v>172</v>
      </c>
      <c r="I1656" s="15" t="s">
        <v>147</v>
      </c>
      <c r="J1656" s="17">
        <v>257</v>
      </c>
      <c r="K1656" s="15" t="s">
        <v>496</v>
      </c>
      <c r="L1656" s="29" t="s">
        <v>533</v>
      </c>
      <c r="M1656" s="28">
        <v>8</v>
      </c>
      <c r="N1656" s="28">
        <v>61</v>
      </c>
      <c r="O1656" s="29" t="s">
        <v>164</v>
      </c>
      <c r="P1656" s="16">
        <v>84</v>
      </c>
      <c r="Q1656" s="16">
        <v>100</v>
      </c>
      <c r="R1656" s="15" t="s">
        <v>51</v>
      </c>
      <c r="S1656" s="16">
        <v>71</v>
      </c>
      <c r="T1656" s="15" t="s">
        <v>81</v>
      </c>
      <c r="U1656">
        <f t="shared" si="25"/>
        <v>1.2217333333333333</v>
      </c>
    </row>
    <row r="1657" spans="1:21" x14ac:dyDescent="0.3">
      <c r="A1657" s="14">
        <v>43300</v>
      </c>
      <c r="B1657" s="15" t="s">
        <v>45</v>
      </c>
      <c r="C1657" s="15" t="s">
        <v>46</v>
      </c>
      <c r="D1657" s="15" t="s">
        <v>47</v>
      </c>
      <c r="E1657" s="16">
        <v>170</v>
      </c>
      <c r="F1657" s="17">
        <v>184</v>
      </c>
      <c r="G1657" s="17">
        <v>144</v>
      </c>
      <c r="H1657" s="17">
        <v>162</v>
      </c>
      <c r="I1657" s="15" t="s">
        <v>356</v>
      </c>
      <c r="J1657" s="17">
        <v>205</v>
      </c>
      <c r="K1657" s="15" t="s">
        <v>817</v>
      </c>
      <c r="L1657" s="29" t="s">
        <v>84</v>
      </c>
      <c r="M1657" s="28">
        <v>3</v>
      </c>
      <c r="N1657" s="28">
        <v>44</v>
      </c>
      <c r="O1657" s="29" t="s">
        <v>143</v>
      </c>
      <c r="P1657" s="16">
        <v>95</v>
      </c>
      <c r="Q1657" s="16">
        <v>99</v>
      </c>
      <c r="R1657" s="15" t="s">
        <v>51</v>
      </c>
      <c r="S1657" s="16">
        <v>87</v>
      </c>
      <c r="T1657" s="15" t="s">
        <v>80</v>
      </c>
      <c r="U1657">
        <f t="shared" si="25"/>
        <v>0.34906666666666669</v>
      </c>
    </row>
    <row r="1658" spans="1:21" x14ac:dyDescent="0.3">
      <c r="A1658" s="14">
        <v>43301</v>
      </c>
      <c r="B1658" s="15" t="s">
        <v>45</v>
      </c>
      <c r="C1658" s="15" t="s">
        <v>46</v>
      </c>
      <c r="D1658" s="15" t="s">
        <v>47</v>
      </c>
      <c r="E1658" s="16">
        <v>170</v>
      </c>
      <c r="F1658" s="17">
        <v>170</v>
      </c>
      <c r="G1658" s="17">
        <v>50</v>
      </c>
      <c r="H1658" s="17">
        <v>148</v>
      </c>
      <c r="I1658" s="15" t="s">
        <v>51</v>
      </c>
      <c r="J1658" s="17">
        <v>192</v>
      </c>
      <c r="K1658" s="15" t="s">
        <v>288</v>
      </c>
      <c r="L1658" s="27">
        <v>21</v>
      </c>
      <c r="M1658" s="28">
        <v>6</v>
      </c>
      <c r="N1658" s="28">
        <v>28</v>
      </c>
      <c r="O1658" s="29" t="s">
        <v>307</v>
      </c>
      <c r="P1658" s="16">
        <v>93</v>
      </c>
      <c r="Q1658" s="16">
        <v>100</v>
      </c>
      <c r="R1658" s="15" t="s">
        <v>51</v>
      </c>
      <c r="S1658" s="16">
        <v>83</v>
      </c>
      <c r="T1658" s="15" t="s">
        <v>50</v>
      </c>
      <c r="U1658">
        <f t="shared" si="25"/>
        <v>3.6652</v>
      </c>
    </row>
    <row r="1659" spans="1:21" x14ac:dyDescent="0.3">
      <c r="A1659" s="14">
        <v>43302</v>
      </c>
      <c r="B1659" s="15" t="s">
        <v>45</v>
      </c>
      <c r="C1659" s="15" t="s">
        <v>46</v>
      </c>
      <c r="D1659" s="15" t="s">
        <v>47</v>
      </c>
      <c r="E1659" s="16">
        <v>170</v>
      </c>
      <c r="F1659" s="17">
        <v>180</v>
      </c>
      <c r="G1659" s="17">
        <v>8</v>
      </c>
      <c r="H1659" s="17">
        <v>142</v>
      </c>
      <c r="I1659" s="15" t="s">
        <v>432</v>
      </c>
      <c r="J1659" s="17">
        <v>217</v>
      </c>
      <c r="K1659" s="15" t="s">
        <v>986</v>
      </c>
      <c r="L1659" s="29" t="s">
        <v>116</v>
      </c>
      <c r="M1659" s="28">
        <v>6</v>
      </c>
      <c r="N1659" s="28">
        <v>47</v>
      </c>
      <c r="O1659" s="29" t="s">
        <v>55</v>
      </c>
      <c r="P1659" s="16">
        <v>84</v>
      </c>
      <c r="Q1659" s="16">
        <v>100</v>
      </c>
      <c r="R1659" s="15" t="s">
        <v>494</v>
      </c>
      <c r="S1659" s="16">
        <v>70</v>
      </c>
      <c r="T1659" s="15" t="s">
        <v>139</v>
      </c>
      <c r="U1659">
        <f t="shared" si="25"/>
        <v>0.69813333333333338</v>
      </c>
    </row>
    <row r="1660" spans="1:21" x14ac:dyDescent="0.3">
      <c r="A1660" s="14">
        <v>43303</v>
      </c>
      <c r="B1660" s="15" t="s">
        <v>45</v>
      </c>
      <c r="C1660" s="15" t="s">
        <v>46</v>
      </c>
      <c r="D1660" s="15" t="s">
        <v>47</v>
      </c>
      <c r="E1660" s="16">
        <v>170</v>
      </c>
      <c r="F1660" s="17">
        <v>209</v>
      </c>
      <c r="G1660" s="17">
        <v>0</v>
      </c>
      <c r="H1660" s="17">
        <v>166</v>
      </c>
      <c r="I1660" s="15" t="s">
        <v>950</v>
      </c>
      <c r="J1660" s="17">
        <v>252</v>
      </c>
      <c r="K1660" s="15" t="s">
        <v>554</v>
      </c>
      <c r="L1660" s="29" t="s">
        <v>263</v>
      </c>
      <c r="M1660" s="28">
        <v>14</v>
      </c>
      <c r="N1660" s="28">
        <v>58</v>
      </c>
      <c r="O1660" s="29" t="s">
        <v>113</v>
      </c>
      <c r="P1660" s="16">
        <v>79</v>
      </c>
      <c r="Q1660" s="16">
        <v>100</v>
      </c>
      <c r="R1660" s="15" t="s">
        <v>51</v>
      </c>
      <c r="S1660" s="16">
        <v>63</v>
      </c>
      <c r="T1660" s="15" t="s">
        <v>51</v>
      </c>
      <c r="U1660">
        <f t="shared" si="25"/>
        <v>0.17453333333333335</v>
      </c>
    </row>
    <row r="1661" spans="1:21" x14ac:dyDescent="0.3">
      <c r="A1661" s="14">
        <v>43304</v>
      </c>
      <c r="B1661" s="15" t="s">
        <v>45</v>
      </c>
      <c r="C1661" s="15" t="s">
        <v>46</v>
      </c>
      <c r="D1661" s="15" t="s">
        <v>47</v>
      </c>
      <c r="E1661" s="16">
        <v>170</v>
      </c>
      <c r="F1661" s="17">
        <v>223</v>
      </c>
      <c r="G1661" s="17">
        <v>2</v>
      </c>
      <c r="H1661" s="17">
        <v>156</v>
      </c>
      <c r="I1661" s="15" t="s">
        <v>653</v>
      </c>
      <c r="J1661" s="17">
        <v>290</v>
      </c>
      <c r="K1661" s="15" t="s">
        <v>420</v>
      </c>
      <c r="L1661" s="29" t="s">
        <v>263</v>
      </c>
      <c r="M1661" s="28">
        <v>19</v>
      </c>
      <c r="N1661" s="28">
        <v>53</v>
      </c>
      <c r="O1661" s="29" t="s">
        <v>189</v>
      </c>
      <c r="P1661" s="16">
        <v>76</v>
      </c>
      <c r="Q1661" s="16">
        <v>99</v>
      </c>
      <c r="R1661" s="15" t="s">
        <v>51</v>
      </c>
      <c r="S1661" s="16">
        <v>63</v>
      </c>
      <c r="T1661" s="15" t="s">
        <v>81</v>
      </c>
      <c r="U1661">
        <f t="shared" si="25"/>
        <v>0.17453333333333335</v>
      </c>
    </row>
    <row r="1662" spans="1:21" x14ac:dyDescent="0.3">
      <c r="A1662" s="14">
        <v>43305</v>
      </c>
      <c r="B1662" s="15" t="s">
        <v>45</v>
      </c>
      <c r="C1662" s="15" t="s">
        <v>46</v>
      </c>
      <c r="D1662" s="15" t="s">
        <v>47</v>
      </c>
      <c r="E1662" s="16">
        <v>170</v>
      </c>
      <c r="F1662" s="17">
        <v>204</v>
      </c>
      <c r="G1662" s="17">
        <v>6</v>
      </c>
      <c r="H1662" s="17">
        <v>189</v>
      </c>
      <c r="I1662" s="15" t="s">
        <v>51</v>
      </c>
      <c r="J1662" s="17">
        <v>218</v>
      </c>
      <c r="K1662" s="15" t="s">
        <v>614</v>
      </c>
      <c r="L1662" s="27">
        <v>22</v>
      </c>
      <c r="M1662" s="28">
        <v>8</v>
      </c>
      <c r="N1662" s="28">
        <v>31</v>
      </c>
      <c r="O1662" s="29" t="s">
        <v>169</v>
      </c>
      <c r="P1662" s="16">
        <v>91</v>
      </c>
      <c r="Q1662" s="16">
        <v>99</v>
      </c>
      <c r="R1662" s="15" t="s">
        <v>51</v>
      </c>
      <c r="S1662" s="16">
        <v>84</v>
      </c>
      <c r="T1662" s="15" t="s">
        <v>51</v>
      </c>
      <c r="U1662">
        <f t="shared" si="25"/>
        <v>3.8397333333333332</v>
      </c>
    </row>
    <row r="1663" spans="1:21" x14ac:dyDescent="0.3">
      <c r="A1663" s="14">
        <v>43306</v>
      </c>
      <c r="B1663" s="15" t="s">
        <v>45</v>
      </c>
      <c r="C1663" s="15" t="s">
        <v>46</v>
      </c>
      <c r="D1663" s="15" t="s">
        <v>47</v>
      </c>
      <c r="E1663" s="16">
        <v>170</v>
      </c>
      <c r="F1663" s="17">
        <v>215</v>
      </c>
      <c r="G1663" s="17">
        <v>0</v>
      </c>
      <c r="H1663" s="17">
        <v>185</v>
      </c>
      <c r="I1663" s="15" t="s">
        <v>799</v>
      </c>
      <c r="J1663" s="17">
        <v>245</v>
      </c>
      <c r="K1663" s="15" t="s">
        <v>141</v>
      </c>
      <c r="L1663" s="29" t="s">
        <v>84</v>
      </c>
      <c r="M1663" s="28">
        <v>6</v>
      </c>
      <c r="N1663" s="28">
        <v>33</v>
      </c>
      <c r="O1663" s="29" t="s">
        <v>206</v>
      </c>
      <c r="P1663" s="16">
        <v>87</v>
      </c>
      <c r="Q1663" s="16">
        <v>100</v>
      </c>
      <c r="R1663" s="15" t="s">
        <v>51</v>
      </c>
      <c r="S1663" s="16">
        <v>73</v>
      </c>
      <c r="T1663" s="15" t="s">
        <v>169</v>
      </c>
      <c r="U1663">
        <f t="shared" si="25"/>
        <v>0.34906666666666669</v>
      </c>
    </row>
    <row r="1664" spans="1:21" x14ac:dyDescent="0.3">
      <c r="A1664" s="14">
        <v>43307</v>
      </c>
      <c r="B1664" s="15" t="s">
        <v>45</v>
      </c>
      <c r="C1664" s="15" t="s">
        <v>46</v>
      </c>
      <c r="D1664" s="15" t="s">
        <v>47</v>
      </c>
      <c r="E1664" s="16">
        <v>170</v>
      </c>
      <c r="F1664" s="17">
        <v>202</v>
      </c>
      <c r="G1664" s="17">
        <v>40</v>
      </c>
      <c r="H1664" s="17">
        <v>186</v>
      </c>
      <c r="I1664" s="15" t="s">
        <v>987</v>
      </c>
      <c r="J1664" s="17">
        <v>219</v>
      </c>
      <c r="K1664" s="15" t="s">
        <v>674</v>
      </c>
      <c r="L1664" s="29" t="s">
        <v>102</v>
      </c>
      <c r="M1664" s="28">
        <v>6</v>
      </c>
      <c r="N1664" s="28">
        <v>28</v>
      </c>
      <c r="O1664" s="29" t="s">
        <v>117</v>
      </c>
      <c r="P1664" s="16">
        <v>93</v>
      </c>
      <c r="Q1664" s="16">
        <v>100</v>
      </c>
      <c r="R1664" s="15" t="s">
        <v>51</v>
      </c>
      <c r="S1664" s="16">
        <v>85</v>
      </c>
      <c r="T1664" s="15" t="s">
        <v>95</v>
      </c>
      <c r="U1664">
        <f t="shared" si="25"/>
        <v>0.8726666666666667</v>
      </c>
    </row>
    <row r="1665" spans="1:21" x14ac:dyDescent="0.3">
      <c r="A1665" s="14">
        <v>43308</v>
      </c>
      <c r="B1665" s="15" t="s">
        <v>45</v>
      </c>
      <c r="C1665" s="15" t="s">
        <v>46</v>
      </c>
      <c r="D1665" s="15" t="s">
        <v>47</v>
      </c>
      <c r="E1665" s="16">
        <v>170</v>
      </c>
      <c r="F1665" s="17">
        <v>201</v>
      </c>
      <c r="G1665" s="17">
        <v>8</v>
      </c>
      <c r="H1665" s="17">
        <v>168</v>
      </c>
      <c r="I1665" s="15" t="s">
        <v>399</v>
      </c>
      <c r="J1665" s="17">
        <v>234</v>
      </c>
      <c r="K1665" s="15" t="s">
        <v>336</v>
      </c>
      <c r="L1665" s="29" t="s">
        <v>84</v>
      </c>
      <c r="M1665" s="28">
        <v>6</v>
      </c>
      <c r="N1665" s="28">
        <v>42</v>
      </c>
      <c r="O1665" s="29" t="s">
        <v>94</v>
      </c>
      <c r="P1665" s="16">
        <v>90</v>
      </c>
      <c r="Q1665" s="16">
        <v>100</v>
      </c>
      <c r="R1665" s="15" t="s">
        <v>51</v>
      </c>
      <c r="S1665" s="16">
        <v>74</v>
      </c>
      <c r="T1665" s="15" t="s">
        <v>51</v>
      </c>
      <c r="U1665">
        <f t="shared" si="25"/>
        <v>0.34906666666666669</v>
      </c>
    </row>
    <row r="1666" spans="1:21" x14ac:dyDescent="0.3">
      <c r="A1666" s="14">
        <v>43309</v>
      </c>
      <c r="B1666" s="15" t="s">
        <v>45</v>
      </c>
      <c r="C1666" s="15" t="s">
        <v>46</v>
      </c>
      <c r="D1666" s="15" t="s">
        <v>47</v>
      </c>
      <c r="E1666" s="16">
        <v>170</v>
      </c>
      <c r="F1666" s="17">
        <v>183</v>
      </c>
      <c r="G1666" s="17">
        <v>0</v>
      </c>
      <c r="H1666" s="17">
        <v>168</v>
      </c>
      <c r="I1666" s="15" t="s">
        <v>115</v>
      </c>
      <c r="J1666" s="17">
        <v>198</v>
      </c>
      <c r="K1666" s="15" t="s">
        <v>743</v>
      </c>
      <c r="L1666" s="27" t="s">
        <v>1194</v>
      </c>
      <c r="M1666" s="28">
        <v>3</v>
      </c>
      <c r="N1666" s="28">
        <v>39</v>
      </c>
      <c r="O1666" s="29" t="s">
        <v>475</v>
      </c>
      <c r="P1666" s="16">
        <v>91</v>
      </c>
      <c r="Q1666" s="16">
        <v>100</v>
      </c>
      <c r="R1666" s="15" t="s">
        <v>51</v>
      </c>
      <c r="S1666" s="16">
        <v>84</v>
      </c>
      <c r="T1666" s="15" t="s">
        <v>50</v>
      </c>
      <c r="U1666" t="e">
        <f t="shared" si="25"/>
        <v>#VALUE!</v>
      </c>
    </row>
    <row r="1667" spans="1:21" x14ac:dyDescent="0.3">
      <c r="A1667" s="14">
        <v>43310</v>
      </c>
      <c r="B1667" s="15" t="s">
        <v>45</v>
      </c>
      <c r="C1667" s="15" t="s">
        <v>46</v>
      </c>
      <c r="D1667" s="15" t="s">
        <v>47</v>
      </c>
      <c r="E1667" s="16">
        <v>170</v>
      </c>
      <c r="F1667" s="17">
        <v>224</v>
      </c>
      <c r="G1667" s="17">
        <v>0</v>
      </c>
      <c r="H1667" s="17">
        <v>165</v>
      </c>
      <c r="I1667" s="15" t="s">
        <v>51</v>
      </c>
      <c r="J1667" s="17">
        <v>283</v>
      </c>
      <c r="K1667" s="15" t="s">
        <v>552</v>
      </c>
      <c r="L1667" s="27" t="s">
        <v>1194</v>
      </c>
      <c r="M1667" s="28">
        <v>14</v>
      </c>
      <c r="N1667" s="28">
        <v>64</v>
      </c>
      <c r="O1667" s="29" t="s">
        <v>51</v>
      </c>
      <c r="P1667" s="16">
        <v>70</v>
      </c>
      <c r="Q1667" s="16">
        <v>98</v>
      </c>
      <c r="R1667" s="15" t="s">
        <v>51</v>
      </c>
      <c r="S1667" s="16">
        <v>44</v>
      </c>
      <c r="T1667" s="15" t="s">
        <v>158</v>
      </c>
      <c r="U1667" t="e">
        <f t="shared" si="25"/>
        <v>#VALUE!</v>
      </c>
    </row>
    <row r="1668" spans="1:21" x14ac:dyDescent="0.3">
      <c r="A1668" s="14">
        <v>43311</v>
      </c>
      <c r="B1668" s="15" t="s">
        <v>45</v>
      </c>
      <c r="C1668" s="15" t="s">
        <v>46</v>
      </c>
      <c r="D1668" s="15" t="s">
        <v>47</v>
      </c>
      <c r="E1668" s="16">
        <v>170</v>
      </c>
      <c r="F1668" s="17">
        <v>214</v>
      </c>
      <c r="G1668" s="17">
        <v>16</v>
      </c>
      <c r="H1668" s="17">
        <v>153</v>
      </c>
      <c r="I1668" s="15" t="s">
        <v>294</v>
      </c>
      <c r="J1668" s="17">
        <v>276</v>
      </c>
      <c r="K1668" s="15" t="s">
        <v>614</v>
      </c>
      <c r="L1668" s="29" t="s">
        <v>102</v>
      </c>
      <c r="M1668" s="28">
        <v>11</v>
      </c>
      <c r="N1668" s="28">
        <v>75</v>
      </c>
      <c r="O1668" s="29" t="s">
        <v>99</v>
      </c>
      <c r="P1668" s="16">
        <v>79</v>
      </c>
      <c r="Q1668" s="16">
        <v>100</v>
      </c>
      <c r="R1668" s="15" t="s">
        <v>232</v>
      </c>
      <c r="S1668" s="16">
        <v>55</v>
      </c>
      <c r="T1668" s="15" t="s">
        <v>51</v>
      </c>
      <c r="U1668">
        <f t="shared" ref="U1668:U1731" si="26">L1668*$V$3/$V$5*$V$4</f>
        <v>0.8726666666666667</v>
      </c>
    </row>
    <row r="1669" spans="1:21" x14ac:dyDescent="0.3">
      <c r="A1669" s="14">
        <v>43312</v>
      </c>
      <c r="B1669" s="15" t="s">
        <v>45</v>
      </c>
      <c r="C1669" s="15" t="s">
        <v>46</v>
      </c>
      <c r="D1669" s="15" t="s">
        <v>47</v>
      </c>
      <c r="E1669" s="16">
        <v>170</v>
      </c>
      <c r="F1669" s="17">
        <v>180</v>
      </c>
      <c r="G1669" s="17">
        <v>8</v>
      </c>
      <c r="H1669" s="17">
        <v>163</v>
      </c>
      <c r="I1669" s="15" t="s">
        <v>881</v>
      </c>
      <c r="J1669" s="17">
        <v>197</v>
      </c>
      <c r="K1669" s="15" t="s">
        <v>988</v>
      </c>
      <c r="L1669" s="29" t="s">
        <v>84</v>
      </c>
      <c r="M1669" s="28">
        <v>6</v>
      </c>
      <c r="N1669" s="28">
        <v>44</v>
      </c>
      <c r="O1669" s="29" t="s">
        <v>209</v>
      </c>
      <c r="P1669" s="16">
        <v>90</v>
      </c>
      <c r="Q1669" s="16">
        <v>99</v>
      </c>
      <c r="R1669" s="15" t="s">
        <v>51</v>
      </c>
      <c r="S1669" s="16">
        <v>83</v>
      </c>
      <c r="T1669" s="15" t="s">
        <v>188</v>
      </c>
      <c r="U1669">
        <f t="shared" si="26"/>
        <v>0.34906666666666669</v>
      </c>
    </row>
    <row r="1670" spans="1:21" x14ac:dyDescent="0.3">
      <c r="A1670" s="14">
        <v>43313</v>
      </c>
      <c r="B1670" s="15" t="s">
        <v>45</v>
      </c>
      <c r="C1670" s="15" t="s">
        <v>46</v>
      </c>
      <c r="D1670" s="15" t="s">
        <v>47</v>
      </c>
      <c r="E1670" s="16">
        <v>170</v>
      </c>
      <c r="F1670" s="17">
        <v>186</v>
      </c>
      <c r="G1670" s="17">
        <v>2</v>
      </c>
      <c r="H1670" s="17">
        <v>155</v>
      </c>
      <c r="I1670" s="15" t="s">
        <v>989</v>
      </c>
      <c r="J1670" s="17">
        <v>217</v>
      </c>
      <c r="K1670" s="15" t="s">
        <v>659</v>
      </c>
      <c r="L1670" s="27" t="s">
        <v>1194</v>
      </c>
      <c r="M1670" s="28">
        <v>3</v>
      </c>
      <c r="N1670" s="28">
        <v>28</v>
      </c>
      <c r="O1670" s="29" t="s">
        <v>51</v>
      </c>
      <c r="P1670" s="16">
        <v>87</v>
      </c>
      <c r="Q1670" s="16">
        <v>100</v>
      </c>
      <c r="R1670" s="15" t="s">
        <v>51</v>
      </c>
      <c r="S1670" s="16">
        <v>73</v>
      </c>
      <c r="T1670" s="15" t="s">
        <v>192</v>
      </c>
      <c r="U1670" t="e">
        <f t="shared" si="26"/>
        <v>#VALUE!</v>
      </c>
    </row>
    <row r="1671" spans="1:21" x14ac:dyDescent="0.3">
      <c r="A1671" s="14">
        <v>43314</v>
      </c>
      <c r="B1671" s="15" t="s">
        <v>45</v>
      </c>
      <c r="C1671" s="15" t="s">
        <v>46</v>
      </c>
      <c r="D1671" s="15" t="s">
        <v>47</v>
      </c>
      <c r="E1671" s="16">
        <v>170</v>
      </c>
      <c r="F1671" s="17">
        <v>242</v>
      </c>
      <c r="G1671" s="17">
        <v>0</v>
      </c>
      <c r="H1671" s="17">
        <v>188</v>
      </c>
      <c r="I1671" s="15" t="s">
        <v>435</v>
      </c>
      <c r="J1671" s="17">
        <v>296</v>
      </c>
      <c r="K1671" s="15" t="s">
        <v>508</v>
      </c>
      <c r="L1671" s="27">
        <v>35</v>
      </c>
      <c r="M1671" s="28">
        <v>11</v>
      </c>
      <c r="N1671" s="28">
        <v>53</v>
      </c>
      <c r="O1671" s="29" t="s">
        <v>99</v>
      </c>
      <c r="P1671" s="16">
        <v>80</v>
      </c>
      <c r="Q1671" s="16">
        <v>99</v>
      </c>
      <c r="R1671" s="15" t="s">
        <v>51</v>
      </c>
      <c r="S1671" s="16">
        <v>65</v>
      </c>
      <c r="T1671" s="15" t="s">
        <v>71</v>
      </c>
      <c r="U1671">
        <f t="shared" si="26"/>
        <v>6.1086666666666662</v>
      </c>
    </row>
    <row r="1672" spans="1:21" x14ac:dyDescent="0.3">
      <c r="A1672" s="14">
        <v>43315</v>
      </c>
      <c r="B1672" s="15" t="s">
        <v>45</v>
      </c>
      <c r="C1672" s="15" t="s">
        <v>46</v>
      </c>
      <c r="D1672" s="15" t="s">
        <v>47</v>
      </c>
      <c r="E1672" s="16">
        <v>170</v>
      </c>
      <c r="F1672" s="17">
        <v>254</v>
      </c>
      <c r="G1672" s="17">
        <v>0</v>
      </c>
      <c r="H1672" s="17">
        <v>189</v>
      </c>
      <c r="I1672" s="15" t="s">
        <v>795</v>
      </c>
      <c r="J1672" s="17">
        <v>319</v>
      </c>
      <c r="K1672" s="15" t="s">
        <v>548</v>
      </c>
      <c r="L1672" s="29" t="s">
        <v>84</v>
      </c>
      <c r="M1672" s="28">
        <v>14</v>
      </c>
      <c r="N1672" s="28">
        <v>56</v>
      </c>
      <c r="O1672" s="29" t="s">
        <v>213</v>
      </c>
      <c r="P1672" s="16">
        <v>79</v>
      </c>
      <c r="Q1672" s="16">
        <v>99</v>
      </c>
      <c r="R1672" s="15" t="s">
        <v>301</v>
      </c>
      <c r="S1672" s="16">
        <v>64</v>
      </c>
      <c r="T1672" s="15" t="s">
        <v>81</v>
      </c>
      <c r="U1672">
        <f t="shared" si="26"/>
        <v>0.34906666666666669</v>
      </c>
    </row>
    <row r="1673" spans="1:21" x14ac:dyDescent="0.3">
      <c r="A1673" s="14">
        <v>43316</v>
      </c>
      <c r="B1673" s="15" t="s">
        <v>45</v>
      </c>
      <c r="C1673" s="15" t="s">
        <v>46</v>
      </c>
      <c r="D1673" s="15" t="s">
        <v>47</v>
      </c>
      <c r="E1673" s="16">
        <v>170</v>
      </c>
      <c r="F1673" s="17">
        <v>246</v>
      </c>
      <c r="G1673" s="17">
        <v>0</v>
      </c>
      <c r="H1673" s="17">
        <v>211</v>
      </c>
      <c r="I1673" s="15" t="s">
        <v>51</v>
      </c>
      <c r="J1673" s="17">
        <v>280</v>
      </c>
      <c r="K1673" s="15" t="s">
        <v>443</v>
      </c>
      <c r="L1673" s="29" t="s">
        <v>218</v>
      </c>
      <c r="M1673" s="28">
        <v>11</v>
      </c>
      <c r="N1673" s="28">
        <v>44</v>
      </c>
      <c r="O1673" s="29" t="s">
        <v>260</v>
      </c>
      <c r="P1673" s="16">
        <v>83</v>
      </c>
      <c r="Q1673" s="16">
        <v>96</v>
      </c>
      <c r="R1673" s="15" t="s">
        <v>258</v>
      </c>
      <c r="S1673" s="16">
        <v>70</v>
      </c>
      <c r="T1673" s="15" t="s">
        <v>52</v>
      </c>
      <c r="U1673">
        <f t="shared" si="26"/>
        <v>0.52359999999999995</v>
      </c>
    </row>
    <row r="1674" spans="1:21" x14ac:dyDescent="0.3">
      <c r="A1674" s="14">
        <v>43317</v>
      </c>
      <c r="B1674" s="15" t="s">
        <v>45</v>
      </c>
      <c r="C1674" s="15" t="s">
        <v>46</v>
      </c>
      <c r="D1674" s="15" t="s">
        <v>47</v>
      </c>
      <c r="E1674" s="16">
        <v>170</v>
      </c>
      <c r="F1674" s="17">
        <v>257</v>
      </c>
      <c r="G1674" s="17">
        <v>0</v>
      </c>
      <c r="H1674" s="17">
        <v>198</v>
      </c>
      <c r="I1674" s="15" t="s">
        <v>432</v>
      </c>
      <c r="J1674" s="17">
        <v>316</v>
      </c>
      <c r="K1674" s="15" t="s">
        <v>314</v>
      </c>
      <c r="L1674" s="27">
        <v>35</v>
      </c>
      <c r="M1674" s="28">
        <v>11</v>
      </c>
      <c r="N1674" s="28">
        <v>47</v>
      </c>
      <c r="O1674" s="29" t="s">
        <v>94</v>
      </c>
      <c r="P1674" s="16">
        <v>69</v>
      </c>
      <c r="Q1674" s="16">
        <v>97</v>
      </c>
      <c r="R1674" s="15" t="s">
        <v>51</v>
      </c>
      <c r="S1674" s="16">
        <v>53</v>
      </c>
      <c r="T1674" s="15" t="s">
        <v>129</v>
      </c>
      <c r="U1674">
        <f t="shared" si="26"/>
        <v>6.1086666666666662</v>
      </c>
    </row>
    <row r="1675" spans="1:21" x14ac:dyDescent="0.3">
      <c r="A1675" s="14">
        <v>43318</v>
      </c>
      <c r="B1675" s="15" t="s">
        <v>45</v>
      </c>
      <c r="C1675" s="15" t="s">
        <v>46</v>
      </c>
      <c r="D1675" s="15" t="s">
        <v>47</v>
      </c>
      <c r="E1675" s="16">
        <v>170</v>
      </c>
      <c r="F1675" s="17">
        <v>268</v>
      </c>
      <c r="G1675" s="17">
        <v>10</v>
      </c>
      <c r="H1675" s="17">
        <v>204</v>
      </c>
      <c r="I1675" s="15" t="s">
        <v>100</v>
      </c>
      <c r="J1675" s="17">
        <v>331</v>
      </c>
      <c r="K1675" s="15" t="s">
        <v>402</v>
      </c>
      <c r="L1675" s="29" t="s">
        <v>84</v>
      </c>
      <c r="M1675" s="28">
        <v>19</v>
      </c>
      <c r="N1675" s="28">
        <v>78</v>
      </c>
      <c r="O1675" s="29" t="s">
        <v>121</v>
      </c>
      <c r="P1675" s="16">
        <v>75</v>
      </c>
      <c r="Q1675" s="16">
        <v>97</v>
      </c>
      <c r="R1675" s="15" t="s">
        <v>51</v>
      </c>
      <c r="S1675" s="16">
        <v>52</v>
      </c>
      <c r="T1675" s="15" t="s">
        <v>209</v>
      </c>
      <c r="U1675">
        <f t="shared" si="26"/>
        <v>0.34906666666666669</v>
      </c>
    </row>
    <row r="1676" spans="1:21" x14ac:dyDescent="0.3">
      <c r="A1676" s="14">
        <v>43319</v>
      </c>
      <c r="B1676" s="15" t="s">
        <v>45</v>
      </c>
      <c r="C1676" s="15" t="s">
        <v>46</v>
      </c>
      <c r="D1676" s="15" t="s">
        <v>47</v>
      </c>
      <c r="E1676" s="16">
        <v>170</v>
      </c>
      <c r="F1676" s="17">
        <v>208</v>
      </c>
      <c r="G1676" s="17">
        <v>0</v>
      </c>
      <c r="H1676" s="17">
        <v>182</v>
      </c>
      <c r="I1676" s="15" t="s">
        <v>523</v>
      </c>
      <c r="J1676" s="17">
        <v>235</v>
      </c>
      <c r="K1676" s="15" t="s">
        <v>990</v>
      </c>
      <c r="L1676" s="29" t="s">
        <v>116</v>
      </c>
      <c r="M1676" s="28">
        <v>11</v>
      </c>
      <c r="N1676" s="28">
        <v>53</v>
      </c>
      <c r="O1676" s="29" t="s">
        <v>89</v>
      </c>
      <c r="P1676" s="16">
        <v>76</v>
      </c>
      <c r="Q1676" s="16">
        <v>98</v>
      </c>
      <c r="R1676" s="15" t="s">
        <v>644</v>
      </c>
      <c r="S1676" s="16">
        <v>61</v>
      </c>
      <c r="T1676" s="15" t="s">
        <v>342</v>
      </c>
      <c r="U1676">
        <f t="shared" si="26"/>
        <v>0.69813333333333338</v>
      </c>
    </row>
    <row r="1677" spans="1:21" x14ac:dyDescent="0.3">
      <c r="A1677" s="14">
        <v>43320</v>
      </c>
      <c r="B1677" s="15" t="s">
        <v>45</v>
      </c>
      <c r="C1677" s="15" t="s">
        <v>46</v>
      </c>
      <c r="D1677" s="15" t="s">
        <v>47</v>
      </c>
      <c r="E1677" s="16">
        <v>170</v>
      </c>
      <c r="F1677" s="17">
        <v>193</v>
      </c>
      <c r="G1677" s="17">
        <v>264</v>
      </c>
      <c r="H1677" s="17">
        <v>150</v>
      </c>
      <c r="I1677" s="15" t="s">
        <v>199</v>
      </c>
      <c r="J1677" s="17">
        <v>236</v>
      </c>
      <c r="K1677" s="15" t="s">
        <v>738</v>
      </c>
      <c r="L1677" s="29" t="s">
        <v>116</v>
      </c>
      <c r="M1677" s="28">
        <v>11</v>
      </c>
      <c r="N1677" s="28">
        <v>81</v>
      </c>
      <c r="O1677" s="29" t="s">
        <v>235</v>
      </c>
      <c r="P1677" s="16">
        <v>79</v>
      </c>
      <c r="Q1677" s="16">
        <v>98</v>
      </c>
      <c r="R1677" s="15" t="s">
        <v>51</v>
      </c>
      <c r="S1677" s="16">
        <v>65</v>
      </c>
      <c r="T1677" s="15" t="s">
        <v>215</v>
      </c>
      <c r="U1677">
        <f t="shared" si="26"/>
        <v>0.69813333333333338</v>
      </c>
    </row>
    <row r="1678" spans="1:21" x14ac:dyDescent="0.3">
      <c r="A1678" s="14">
        <v>43321</v>
      </c>
      <c r="B1678" s="15" t="s">
        <v>45</v>
      </c>
      <c r="C1678" s="15" t="s">
        <v>46</v>
      </c>
      <c r="D1678" s="15" t="s">
        <v>47</v>
      </c>
      <c r="E1678" s="16">
        <v>170</v>
      </c>
      <c r="F1678" s="17">
        <v>171</v>
      </c>
      <c r="G1678" s="17">
        <v>22</v>
      </c>
      <c r="H1678" s="17">
        <v>136</v>
      </c>
      <c r="I1678" s="15" t="s">
        <v>471</v>
      </c>
      <c r="J1678" s="17">
        <v>206</v>
      </c>
      <c r="K1678" s="15" t="s">
        <v>991</v>
      </c>
      <c r="L1678" s="27">
        <v>27</v>
      </c>
      <c r="M1678" s="28">
        <v>3</v>
      </c>
      <c r="N1678" s="28">
        <v>50</v>
      </c>
      <c r="O1678" s="29" t="s">
        <v>264</v>
      </c>
      <c r="P1678" s="16">
        <v>82</v>
      </c>
      <c r="Q1678" s="16">
        <v>99</v>
      </c>
      <c r="R1678" s="15" t="s">
        <v>51</v>
      </c>
      <c r="S1678" s="16">
        <v>60</v>
      </c>
      <c r="T1678" s="15" t="s">
        <v>433</v>
      </c>
      <c r="U1678">
        <f t="shared" si="26"/>
        <v>4.7123999999999997</v>
      </c>
    </row>
    <row r="1679" spans="1:21" x14ac:dyDescent="0.3">
      <c r="A1679" s="14">
        <v>43322</v>
      </c>
      <c r="B1679" s="15" t="s">
        <v>45</v>
      </c>
      <c r="C1679" s="15" t="s">
        <v>46</v>
      </c>
      <c r="D1679" s="15" t="s">
        <v>47</v>
      </c>
      <c r="E1679" s="16">
        <v>170</v>
      </c>
      <c r="F1679" s="17">
        <v>176</v>
      </c>
      <c r="G1679" s="17">
        <v>0</v>
      </c>
      <c r="H1679" s="17">
        <v>117</v>
      </c>
      <c r="I1679" s="15" t="s">
        <v>682</v>
      </c>
      <c r="J1679" s="17">
        <v>235</v>
      </c>
      <c r="K1679" s="15" t="s">
        <v>992</v>
      </c>
      <c r="L1679" s="27" t="s">
        <v>1194</v>
      </c>
      <c r="M1679" s="28">
        <v>8</v>
      </c>
      <c r="N1679" s="28">
        <v>53</v>
      </c>
      <c r="O1679" s="29" t="s">
        <v>51</v>
      </c>
      <c r="P1679" s="16">
        <v>74</v>
      </c>
      <c r="Q1679" s="16">
        <v>99</v>
      </c>
      <c r="R1679" s="15" t="s">
        <v>193</v>
      </c>
      <c r="S1679" s="16">
        <v>58</v>
      </c>
      <c r="T1679" s="15" t="s">
        <v>250</v>
      </c>
      <c r="U1679" t="e">
        <f t="shared" si="26"/>
        <v>#VALUE!</v>
      </c>
    </row>
    <row r="1680" spans="1:21" x14ac:dyDescent="0.3">
      <c r="A1680" s="14">
        <v>43323</v>
      </c>
      <c r="B1680" s="15" t="s">
        <v>45</v>
      </c>
      <c r="C1680" s="15" t="s">
        <v>46</v>
      </c>
      <c r="D1680" s="15" t="s">
        <v>47</v>
      </c>
      <c r="E1680" s="16">
        <v>170</v>
      </c>
      <c r="F1680" s="17">
        <v>211</v>
      </c>
      <c r="G1680" s="17">
        <v>0</v>
      </c>
      <c r="H1680" s="17">
        <v>141</v>
      </c>
      <c r="I1680" s="15" t="s">
        <v>605</v>
      </c>
      <c r="J1680" s="17">
        <v>281</v>
      </c>
      <c r="K1680" s="15" t="s">
        <v>591</v>
      </c>
      <c r="L1680" s="27">
        <v>36</v>
      </c>
      <c r="M1680" s="28">
        <v>11</v>
      </c>
      <c r="N1680" s="28">
        <v>50</v>
      </c>
      <c r="O1680" s="29" t="s">
        <v>94</v>
      </c>
      <c r="P1680" s="16">
        <v>72</v>
      </c>
      <c r="Q1680" s="16">
        <v>99</v>
      </c>
      <c r="R1680" s="15" t="s">
        <v>51</v>
      </c>
      <c r="S1680" s="16">
        <v>55</v>
      </c>
      <c r="T1680" s="15" t="s">
        <v>121</v>
      </c>
      <c r="U1680">
        <f t="shared" si="26"/>
        <v>6.2831999999999999</v>
      </c>
    </row>
    <row r="1681" spans="1:21" x14ac:dyDescent="0.3">
      <c r="A1681" s="14">
        <v>43324</v>
      </c>
      <c r="B1681" s="15" t="s">
        <v>45</v>
      </c>
      <c r="C1681" s="15" t="s">
        <v>46</v>
      </c>
      <c r="D1681" s="15" t="s">
        <v>47</v>
      </c>
      <c r="E1681" s="16">
        <v>170</v>
      </c>
      <c r="F1681" s="17">
        <v>216</v>
      </c>
      <c r="G1681" s="17">
        <v>12</v>
      </c>
      <c r="H1681" s="17">
        <v>156</v>
      </c>
      <c r="I1681" s="15" t="s">
        <v>411</v>
      </c>
      <c r="J1681" s="17">
        <v>276</v>
      </c>
      <c r="K1681" s="15" t="s">
        <v>64</v>
      </c>
      <c r="L1681" s="27">
        <v>34</v>
      </c>
      <c r="M1681" s="28">
        <v>8</v>
      </c>
      <c r="N1681" s="28">
        <v>64</v>
      </c>
      <c r="O1681" s="29" t="s">
        <v>388</v>
      </c>
      <c r="P1681" s="16">
        <v>79</v>
      </c>
      <c r="Q1681" s="16">
        <v>99</v>
      </c>
      <c r="R1681" s="15" t="s">
        <v>51</v>
      </c>
      <c r="S1681" s="16">
        <v>56</v>
      </c>
      <c r="T1681" s="15" t="s">
        <v>64</v>
      </c>
      <c r="U1681">
        <f t="shared" si="26"/>
        <v>5.9341333333333326</v>
      </c>
    </row>
    <row r="1682" spans="1:21" x14ac:dyDescent="0.3">
      <c r="A1682" s="14">
        <v>43325</v>
      </c>
      <c r="B1682" s="15" t="s">
        <v>45</v>
      </c>
      <c r="C1682" s="15" t="s">
        <v>46</v>
      </c>
      <c r="D1682" s="15" t="s">
        <v>47</v>
      </c>
      <c r="E1682" s="16">
        <v>170</v>
      </c>
      <c r="F1682" s="17">
        <v>211</v>
      </c>
      <c r="G1682" s="17">
        <v>0</v>
      </c>
      <c r="H1682" s="17">
        <v>174</v>
      </c>
      <c r="I1682" s="15" t="s">
        <v>51</v>
      </c>
      <c r="J1682" s="17">
        <v>248</v>
      </c>
      <c r="K1682" s="15" t="s">
        <v>457</v>
      </c>
      <c r="L1682" s="29" t="s">
        <v>102</v>
      </c>
      <c r="M1682" s="28">
        <v>8</v>
      </c>
      <c r="N1682" s="28">
        <v>61</v>
      </c>
      <c r="O1682" s="29" t="s">
        <v>135</v>
      </c>
      <c r="P1682" s="16">
        <v>78</v>
      </c>
      <c r="Q1682" s="16">
        <v>98</v>
      </c>
      <c r="R1682" s="15" t="s">
        <v>51</v>
      </c>
      <c r="S1682" s="16">
        <v>57</v>
      </c>
      <c r="T1682" s="15" t="s">
        <v>215</v>
      </c>
      <c r="U1682">
        <f t="shared" si="26"/>
        <v>0.8726666666666667</v>
      </c>
    </row>
    <row r="1683" spans="1:21" x14ac:dyDescent="0.3">
      <c r="A1683" s="14">
        <v>43326</v>
      </c>
      <c r="B1683" s="15" t="s">
        <v>45</v>
      </c>
      <c r="C1683" s="15" t="s">
        <v>46</v>
      </c>
      <c r="D1683" s="15" t="s">
        <v>47</v>
      </c>
      <c r="E1683" s="16">
        <v>170</v>
      </c>
      <c r="F1683" s="17">
        <v>208</v>
      </c>
      <c r="G1683" s="17">
        <v>0</v>
      </c>
      <c r="H1683" s="17">
        <v>162</v>
      </c>
      <c r="I1683" s="15" t="s">
        <v>461</v>
      </c>
      <c r="J1683" s="17">
        <v>254</v>
      </c>
      <c r="K1683" s="15" t="s">
        <v>781</v>
      </c>
      <c r="L1683" s="27">
        <v>36</v>
      </c>
      <c r="M1683" s="28">
        <v>14</v>
      </c>
      <c r="N1683" s="28">
        <v>64</v>
      </c>
      <c r="O1683" s="29" t="s">
        <v>52</v>
      </c>
      <c r="P1683" s="16">
        <v>76</v>
      </c>
      <c r="Q1683" s="16">
        <v>96</v>
      </c>
      <c r="R1683" s="15" t="s">
        <v>51</v>
      </c>
      <c r="S1683" s="16">
        <v>59</v>
      </c>
      <c r="T1683" s="15" t="s">
        <v>148</v>
      </c>
      <c r="U1683">
        <f t="shared" si="26"/>
        <v>6.2831999999999999</v>
      </c>
    </row>
    <row r="1684" spans="1:21" x14ac:dyDescent="0.3">
      <c r="A1684" s="14">
        <v>43327</v>
      </c>
      <c r="B1684" s="15" t="s">
        <v>45</v>
      </c>
      <c r="C1684" s="15" t="s">
        <v>46</v>
      </c>
      <c r="D1684" s="15" t="s">
        <v>47</v>
      </c>
      <c r="E1684" s="16">
        <v>170</v>
      </c>
      <c r="F1684" s="17">
        <v>226</v>
      </c>
      <c r="G1684" s="17">
        <v>8</v>
      </c>
      <c r="H1684" s="17">
        <v>174</v>
      </c>
      <c r="I1684" s="15" t="s">
        <v>48</v>
      </c>
      <c r="J1684" s="17">
        <v>278</v>
      </c>
      <c r="K1684" s="15" t="s">
        <v>702</v>
      </c>
      <c r="L1684" s="29" t="s">
        <v>401</v>
      </c>
      <c r="M1684" s="28">
        <v>11</v>
      </c>
      <c r="N1684" s="28">
        <v>53</v>
      </c>
      <c r="O1684" s="29" t="s">
        <v>52</v>
      </c>
      <c r="P1684" s="16">
        <v>70</v>
      </c>
      <c r="Q1684" s="16">
        <v>93</v>
      </c>
      <c r="R1684" s="15" t="s">
        <v>51</v>
      </c>
      <c r="S1684" s="16">
        <v>53</v>
      </c>
      <c r="T1684" s="15" t="s">
        <v>50</v>
      </c>
      <c r="U1684">
        <f t="shared" si="26"/>
        <v>1.0471999999999999</v>
      </c>
    </row>
    <row r="1685" spans="1:21" x14ac:dyDescent="0.3">
      <c r="A1685" s="14">
        <v>43328</v>
      </c>
      <c r="B1685" s="15" t="s">
        <v>45</v>
      </c>
      <c r="C1685" s="15" t="s">
        <v>46</v>
      </c>
      <c r="D1685" s="15" t="s">
        <v>47</v>
      </c>
      <c r="E1685" s="16">
        <v>170</v>
      </c>
      <c r="F1685" s="17">
        <v>212</v>
      </c>
      <c r="G1685" s="17">
        <v>88</v>
      </c>
      <c r="H1685" s="17">
        <v>179</v>
      </c>
      <c r="I1685" s="15" t="s">
        <v>310</v>
      </c>
      <c r="J1685" s="17">
        <v>245</v>
      </c>
      <c r="K1685" s="15" t="s">
        <v>333</v>
      </c>
      <c r="L1685" s="29" t="s">
        <v>401</v>
      </c>
      <c r="M1685" s="28">
        <v>14</v>
      </c>
      <c r="N1685" s="28">
        <v>64</v>
      </c>
      <c r="O1685" s="29" t="s">
        <v>215</v>
      </c>
      <c r="P1685" s="16">
        <v>88</v>
      </c>
      <c r="Q1685" s="16">
        <v>99</v>
      </c>
      <c r="R1685" s="15" t="s">
        <v>51</v>
      </c>
      <c r="S1685" s="16">
        <v>69</v>
      </c>
      <c r="T1685" s="15" t="s">
        <v>95</v>
      </c>
      <c r="U1685">
        <f t="shared" si="26"/>
        <v>1.0471999999999999</v>
      </c>
    </row>
    <row r="1686" spans="1:21" x14ac:dyDescent="0.3">
      <c r="A1686" s="14">
        <v>43329</v>
      </c>
      <c r="B1686" s="15" t="s">
        <v>45</v>
      </c>
      <c r="C1686" s="15" t="s">
        <v>46</v>
      </c>
      <c r="D1686" s="15" t="s">
        <v>47</v>
      </c>
      <c r="E1686" s="16">
        <v>170</v>
      </c>
      <c r="F1686" s="17">
        <v>168</v>
      </c>
      <c r="G1686" s="17">
        <v>32</v>
      </c>
      <c r="H1686" s="17">
        <v>153</v>
      </c>
      <c r="I1686" s="15" t="s">
        <v>100</v>
      </c>
      <c r="J1686" s="17">
        <v>183</v>
      </c>
      <c r="K1686" s="15" t="s">
        <v>68</v>
      </c>
      <c r="L1686" s="29" t="s">
        <v>84</v>
      </c>
      <c r="M1686" s="28">
        <v>8</v>
      </c>
      <c r="N1686" s="28">
        <v>33</v>
      </c>
      <c r="O1686" s="29" t="s">
        <v>104</v>
      </c>
      <c r="P1686" s="16">
        <v>94</v>
      </c>
      <c r="Q1686" s="16">
        <v>99</v>
      </c>
      <c r="R1686" s="15" t="s">
        <v>51</v>
      </c>
      <c r="S1686" s="16">
        <v>86</v>
      </c>
      <c r="T1686" s="15" t="s">
        <v>121</v>
      </c>
      <c r="U1686">
        <f t="shared" si="26"/>
        <v>0.34906666666666669</v>
      </c>
    </row>
    <row r="1687" spans="1:21" x14ac:dyDescent="0.3">
      <c r="A1687" s="14">
        <v>43330</v>
      </c>
      <c r="B1687" s="15" t="s">
        <v>45</v>
      </c>
      <c r="C1687" s="15" t="s">
        <v>46</v>
      </c>
      <c r="D1687" s="15" t="s">
        <v>47</v>
      </c>
      <c r="E1687" s="16">
        <v>170</v>
      </c>
      <c r="F1687" s="17">
        <v>185</v>
      </c>
      <c r="G1687" s="17">
        <v>0</v>
      </c>
      <c r="H1687" s="17">
        <v>120</v>
      </c>
      <c r="I1687" s="15" t="s">
        <v>795</v>
      </c>
      <c r="J1687" s="17">
        <v>250</v>
      </c>
      <c r="K1687" s="15" t="s">
        <v>517</v>
      </c>
      <c r="L1687" s="29" t="s">
        <v>401</v>
      </c>
      <c r="M1687" s="28">
        <v>8</v>
      </c>
      <c r="N1687" s="28">
        <v>47</v>
      </c>
      <c r="O1687" s="29" t="s">
        <v>264</v>
      </c>
      <c r="P1687" s="16">
        <v>74</v>
      </c>
      <c r="Q1687" s="16">
        <v>100</v>
      </c>
      <c r="R1687" s="15" t="s">
        <v>51</v>
      </c>
      <c r="S1687" s="16">
        <v>52</v>
      </c>
      <c r="T1687" s="15" t="s">
        <v>113</v>
      </c>
      <c r="U1687">
        <f t="shared" si="26"/>
        <v>1.0471999999999999</v>
      </c>
    </row>
    <row r="1688" spans="1:21" x14ac:dyDescent="0.3">
      <c r="A1688" s="14">
        <v>43331</v>
      </c>
      <c r="B1688" s="15" t="s">
        <v>45</v>
      </c>
      <c r="C1688" s="15" t="s">
        <v>46</v>
      </c>
      <c r="D1688" s="15" t="s">
        <v>47</v>
      </c>
      <c r="E1688" s="16">
        <v>170</v>
      </c>
      <c r="F1688" s="17">
        <v>205</v>
      </c>
      <c r="G1688" s="17">
        <v>0</v>
      </c>
      <c r="H1688" s="17">
        <v>144</v>
      </c>
      <c r="I1688" s="15" t="s">
        <v>51</v>
      </c>
      <c r="J1688" s="17">
        <v>266</v>
      </c>
      <c r="K1688" s="15" t="s">
        <v>712</v>
      </c>
      <c r="L1688" s="29" t="s">
        <v>218</v>
      </c>
      <c r="M1688" s="28">
        <v>14</v>
      </c>
      <c r="N1688" s="28">
        <v>58</v>
      </c>
      <c r="O1688" s="29" t="s">
        <v>158</v>
      </c>
      <c r="P1688" s="16">
        <v>73</v>
      </c>
      <c r="Q1688" s="16">
        <v>98</v>
      </c>
      <c r="R1688" s="15" t="s">
        <v>80</v>
      </c>
      <c r="S1688" s="16">
        <v>54</v>
      </c>
      <c r="T1688" s="15" t="s">
        <v>91</v>
      </c>
      <c r="U1688">
        <f t="shared" si="26"/>
        <v>0.52359999999999995</v>
      </c>
    </row>
    <row r="1689" spans="1:21" x14ac:dyDescent="0.3">
      <c r="A1689" s="14">
        <v>43332</v>
      </c>
      <c r="B1689" s="15" t="s">
        <v>45</v>
      </c>
      <c r="C1689" s="15" t="s">
        <v>46</v>
      </c>
      <c r="D1689" s="15" t="s">
        <v>47</v>
      </c>
      <c r="E1689" s="16">
        <v>170</v>
      </c>
      <c r="F1689" s="17">
        <v>226</v>
      </c>
      <c r="G1689" s="17">
        <v>0</v>
      </c>
      <c r="H1689" s="17">
        <v>180</v>
      </c>
      <c r="I1689" s="15" t="s">
        <v>360</v>
      </c>
      <c r="J1689" s="17">
        <v>273</v>
      </c>
      <c r="K1689" s="15" t="s">
        <v>58</v>
      </c>
      <c r="L1689" s="29" t="s">
        <v>263</v>
      </c>
      <c r="M1689" s="28">
        <v>17</v>
      </c>
      <c r="N1689" s="28">
        <v>56</v>
      </c>
      <c r="O1689" s="29" t="s">
        <v>158</v>
      </c>
      <c r="P1689" s="16">
        <v>71</v>
      </c>
      <c r="Q1689" s="16">
        <v>97</v>
      </c>
      <c r="R1689" s="15" t="s">
        <v>537</v>
      </c>
      <c r="S1689" s="16">
        <v>58</v>
      </c>
      <c r="T1689" s="15" t="s">
        <v>264</v>
      </c>
      <c r="U1689">
        <f t="shared" si="26"/>
        <v>0.17453333333333335</v>
      </c>
    </row>
    <row r="1690" spans="1:21" x14ac:dyDescent="0.3">
      <c r="A1690" s="14">
        <v>43333</v>
      </c>
      <c r="B1690" s="15" t="s">
        <v>45</v>
      </c>
      <c r="C1690" s="15" t="s">
        <v>46</v>
      </c>
      <c r="D1690" s="15" t="s">
        <v>47</v>
      </c>
      <c r="E1690" s="16">
        <v>170</v>
      </c>
      <c r="F1690" s="17">
        <v>231</v>
      </c>
      <c r="G1690" s="17">
        <v>0</v>
      </c>
      <c r="H1690" s="17">
        <v>183</v>
      </c>
      <c r="I1690" s="15" t="s">
        <v>115</v>
      </c>
      <c r="J1690" s="17">
        <v>279</v>
      </c>
      <c r="K1690" s="15" t="s">
        <v>126</v>
      </c>
      <c r="L1690" s="29" t="s">
        <v>116</v>
      </c>
      <c r="M1690" s="28">
        <v>14</v>
      </c>
      <c r="N1690" s="28">
        <v>50</v>
      </c>
      <c r="O1690" s="29" t="s">
        <v>146</v>
      </c>
      <c r="P1690" s="16">
        <v>80</v>
      </c>
      <c r="Q1690" s="16">
        <v>96</v>
      </c>
      <c r="R1690" s="15" t="s">
        <v>51</v>
      </c>
      <c r="S1690" s="16">
        <v>61</v>
      </c>
      <c r="T1690" s="15" t="s">
        <v>121</v>
      </c>
      <c r="U1690">
        <f t="shared" si="26"/>
        <v>0.69813333333333338</v>
      </c>
    </row>
    <row r="1691" spans="1:21" x14ac:dyDescent="0.3">
      <c r="A1691" s="14">
        <v>43334</v>
      </c>
      <c r="B1691" s="15" t="s">
        <v>45</v>
      </c>
      <c r="C1691" s="15" t="s">
        <v>46</v>
      </c>
      <c r="D1691" s="15" t="s">
        <v>47</v>
      </c>
      <c r="E1691" s="16">
        <v>170</v>
      </c>
      <c r="F1691" s="17">
        <v>231</v>
      </c>
      <c r="G1691" s="17">
        <v>0</v>
      </c>
      <c r="H1691" s="17">
        <v>204</v>
      </c>
      <c r="I1691" s="15" t="s">
        <v>229</v>
      </c>
      <c r="J1691" s="17">
        <v>258</v>
      </c>
      <c r="K1691" s="15" t="s">
        <v>843</v>
      </c>
      <c r="L1691" s="29" t="s">
        <v>218</v>
      </c>
      <c r="M1691" s="28">
        <v>8</v>
      </c>
      <c r="N1691" s="28">
        <v>42</v>
      </c>
      <c r="O1691" s="29" t="s">
        <v>201</v>
      </c>
      <c r="P1691" s="16">
        <v>79</v>
      </c>
      <c r="Q1691" s="16">
        <v>96</v>
      </c>
      <c r="R1691" s="15" t="s">
        <v>103</v>
      </c>
      <c r="S1691" s="16">
        <v>69</v>
      </c>
      <c r="T1691" s="15" t="s">
        <v>215</v>
      </c>
      <c r="U1691">
        <f t="shared" si="26"/>
        <v>0.52359999999999995</v>
      </c>
    </row>
    <row r="1692" spans="1:21" x14ac:dyDescent="0.3">
      <c r="A1692" s="14">
        <v>43335</v>
      </c>
      <c r="B1692" s="15" t="s">
        <v>45</v>
      </c>
      <c r="C1692" s="15" t="s">
        <v>46</v>
      </c>
      <c r="D1692" s="15" t="s">
        <v>47</v>
      </c>
      <c r="E1692" s="16">
        <v>170</v>
      </c>
      <c r="F1692" s="17">
        <v>232</v>
      </c>
      <c r="G1692" s="17">
        <v>0</v>
      </c>
      <c r="H1692" s="17">
        <v>196</v>
      </c>
      <c r="I1692" s="15" t="s">
        <v>630</v>
      </c>
      <c r="J1692" s="17">
        <v>269</v>
      </c>
      <c r="K1692" s="15" t="s">
        <v>50</v>
      </c>
      <c r="L1692" s="29" t="s">
        <v>116</v>
      </c>
      <c r="M1692" s="28">
        <v>11</v>
      </c>
      <c r="N1692" s="28">
        <v>58</v>
      </c>
      <c r="O1692" s="29" t="s">
        <v>91</v>
      </c>
      <c r="P1692" s="16">
        <v>80</v>
      </c>
      <c r="Q1692" s="16">
        <v>95</v>
      </c>
      <c r="R1692" s="15" t="s">
        <v>644</v>
      </c>
      <c r="S1692" s="16">
        <v>66</v>
      </c>
      <c r="T1692" s="15" t="s">
        <v>206</v>
      </c>
      <c r="U1692">
        <f t="shared" si="26"/>
        <v>0.69813333333333338</v>
      </c>
    </row>
    <row r="1693" spans="1:21" x14ac:dyDescent="0.3">
      <c r="A1693" s="14">
        <v>43336</v>
      </c>
      <c r="B1693" s="15" t="s">
        <v>45</v>
      </c>
      <c r="C1693" s="15" t="s">
        <v>46</v>
      </c>
      <c r="D1693" s="15" t="s">
        <v>47</v>
      </c>
      <c r="E1693" s="16">
        <v>170</v>
      </c>
      <c r="F1693" s="17">
        <v>186</v>
      </c>
      <c r="G1693" s="17">
        <v>0</v>
      </c>
      <c r="H1693" s="17">
        <v>172</v>
      </c>
      <c r="I1693" s="15" t="s">
        <v>88</v>
      </c>
      <c r="J1693" s="17">
        <v>200</v>
      </c>
      <c r="K1693" s="15" t="s">
        <v>500</v>
      </c>
      <c r="L1693" s="29" t="s">
        <v>102</v>
      </c>
      <c r="M1693" s="28">
        <v>11</v>
      </c>
      <c r="N1693" s="28">
        <v>50</v>
      </c>
      <c r="O1693" s="29" t="s">
        <v>133</v>
      </c>
      <c r="P1693" s="16">
        <v>84</v>
      </c>
      <c r="Q1693" s="16">
        <v>96</v>
      </c>
      <c r="R1693" s="15" t="s">
        <v>103</v>
      </c>
      <c r="S1693" s="16">
        <v>77</v>
      </c>
      <c r="T1693" s="15" t="s">
        <v>164</v>
      </c>
      <c r="U1693">
        <f t="shared" si="26"/>
        <v>0.8726666666666667</v>
      </c>
    </row>
    <row r="1694" spans="1:21" x14ac:dyDescent="0.3">
      <c r="A1694" s="14">
        <v>43337</v>
      </c>
      <c r="B1694" s="15" t="s">
        <v>45</v>
      </c>
      <c r="C1694" s="15" t="s">
        <v>46</v>
      </c>
      <c r="D1694" s="15" t="s">
        <v>47</v>
      </c>
      <c r="E1694" s="16">
        <v>170</v>
      </c>
      <c r="F1694" s="17">
        <v>194</v>
      </c>
      <c r="G1694" s="17">
        <v>0</v>
      </c>
      <c r="H1694" s="17">
        <v>157</v>
      </c>
      <c r="I1694" s="15" t="s">
        <v>904</v>
      </c>
      <c r="J1694" s="17">
        <v>231</v>
      </c>
      <c r="K1694" s="15" t="s">
        <v>431</v>
      </c>
      <c r="L1694" s="29" t="s">
        <v>116</v>
      </c>
      <c r="M1694" s="28">
        <v>6</v>
      </c>
      <c r="N1694" s="28">
        <v>50</v>
      </c>
      <c r="O1694" s="29" t="s">
        <v>128</v>
      </c>
      <c r="P1694" s="16">
        <v>72</v>
      </c>
      <c r="Q1694" s="16">
        <v>96</v>
      </c>
      <c r="R1694" s="15" t="s">
        <v>51</v>
      </c>
      <c r="S1694" s="16">
        <v>53</v>
      </c>
      <c r="T1694" s="15" t="s">
        <v>215</v>
      </c>
      <c r="U1694">
        <f t="shared" si="26"/>
        <v>0.69813333333333338</v>
      </c>
    </row>
    <row r="1695" spans="1:21" x14ac:dyDescent="0.3">
      <c r="A1695" s="14">
        <v>43338</v>
      </c>
      <c r="B1695" s="15" t="s">
        <v>45</v>
      </c>
      <c r="C1695" s="15" t="s">
        <v>46</v>
      </c>
      <c r="D1695" s="15" t="s">
        <v>47</v>
      </c>
      <c r="E1695" s="16">
        <v>170</v>
      </c>
      <c r="F1695" s="17">
        <v>203</v>
      </c>
      <c r="G1695" s="17">
        <v>0</v>
      </c>
      <c r="H1695" s="17">
        <v>134</v>
      </c>
      <c r="I1695" s="15" t="s">
        <v>373</v>
      </c>
      <c r="J1695" s="17">
        <v>272</v>
      </c>
      <c r="K1695" s="15" t="s">
        <v>161</v>
      </c>
      <c r="L1695" s="29" t="s">
        <v>84</v>
      </c>
      <c r="M1695" s="28">
        <v>11</v>
      </c>
      <c r="N1695" s="28">
        <v>56</v>
      </c>
      <c r="O1695" s="29" t="s">
        <v>342</v>
      </c>
      <c r="P1695" s="16">
        <v>75</v>
      </c>
      <c r="Q1695" s="16">
        <v>99</v>
      </c>
      <c r="R1695" s="15" t="s">
        <v>280</v>
      </c>
      <c r="S1695" s="16">
        <v>51</v>
      </c>
      <c r="T1695" s="15" t="s">
        <v>52</v>
      </c>
      <c r="U1695">
        <f t="shared" si="26"/>
        <v>0.34906666666666669</v>
      </c>
    </row>
    <row r="1696" spans="1:21" x14ac:dyDescent="0.3">
      <c r="A1696" s="14">
        <v>43339</v>
      </c>
      <c r="B1696" s="15" t="s">
        <v>45</v>
      </c>
      <c r="C1696" s="15" t="s">
        <v>46</v>
      </c>
      <c r="D1696" s="15" t="s">
        <v>47</v>
      </c>
      <c r="E1696" s="16">
        <v>170</v>
      </c>
      <c r="F1696" s="17">
        <v>210</v>
      </c>
      <c r="G1696" s="17">
        <v>2</v>
      </c>
      <c r="H1696" s="17">
        <v>158</v>
      </c>
      <c r="I1696" s="15" t="s">
        <v>605</v>
      </c>
      <c r="J1696" s="17">
        <v>263</v>
      </c>
      <c r="K1696" s="15" t="s">
        <v>781</v>
      </c>
      <c r="L1696" s="29" t="s">
        <v>84</v>
      </c>
      <c r="M1696" s="28">
        <v>14</v>
      </c>
      <c r="N1696" s="28">
        <v>64</v>
      </c>
      <c r="O1696" s="29" t="s">
        <v>135</v>
      </c>
      <c r="P1696" s="16">
        <v>76</v>
      </c>
      <c r="Q1696" s="16">
        <v>98</v>
      </c>
      <c r="R1696" s="15" t="s">
        <v>51</v>
      </c>
      <c r="S1696" s="16">
        <v>61</v>
      </c>
      <c r="T1696" s="15" t="s">
        <v>215</v>
      </c>
      <c r="U1696">
        <f t="shared" si="26"/>
        <v>0.34906666666666669</v>
      </c>
    </row>
    <row r="1697" spans="1:21" x14ac:dyDescent="0.3">
      <c r="A1697" s="14">
        <v>43340</v>
      </c>
      <c r="B1697" s="15" t="s">
        <v>45</v>
      </c>
      <c r="C1697" s="15" t="s">
        <v>46</v>
      </c>
      <c r="D1697" s="15" t="s">
        <v>47</v>
      </c>
      <c r="E1697" s="16">
        <v>170</v>
      </c>
      <c r="F1697" s="17">
        <v>240</v>
      </c>
      <c r="G1697" s="17">
        <v>24</v>
      </c>
      <c r="H1697" s="17">
        <v>186</v>
      </c>
      <c r="I1697" s="15" t="s">
        <v>115</v>
      </c>
      <c r="J1697" s="17">
        <v>295</v>
      </c>
      <c r="K1697" s="15" t="s">
        <v>993</v>
      </c>
      <c r="L1697" s="29" t="s">
        <v>401</v>
      </c>
      <c r="M1697" s="28">
        <v>8</v>
      </c>
      <c r="N1697" s="28">
        <v>64</v>
      </c>
      <c r="O1697" s="29" t="s">
        <v>158</v>
      </c>
      <c r="P1697" s="16">
        <v>71</v>
      </c>
      <c r="Q1697" s="16">
        <v>98</v>
      </c>
      <c r="R1697" s="15" t="s">
        <v>51</v>
      </c>
      <c r="S1697" s="16">
        <v>46</v>
      </c>
      <c r="T1697" s="15" t="s">
        <v>98</v>
      </c>
      <c r="U1697">
        <f t="shared" si="26"/>
        <v>1.0471999999999999</v>
      </c>
    </row>
    <row r="1698" spans="1:21" x14ac:dyDescent="0.3">
      <c r="A1698" s="14">
        <v>43341</v>
      </c>
      <c r="B1698" s="15" t="s">
        <v>45</v>
      </c>
      <c r="C1698" s="15" t="s">
        <v>46</v>
      </c>
      <c r="D1698" s="15" t="s">
        <v>47</v>
      </c>
      <c r="E1698" s="16">
        <v>170</v>
      </c>
      <c r="F1698" s="17">
        <v>188</v>
      </c>
      <c r="G1698" s="17">
        <v>14</v>
      </c>
      <c r="H1698" s="17">
        <v>171</v>
      </c>
      <c r="I1698" s="15" t="s">
        <v>51</v>
      </c>
      <c r="J1698" s="17">
        <v>205</v>
      </c>
      <c r="K1698" s="15" t="s">
        <v>994</v>
      </c>
      <c r="L1698" s="29" t="s">
        <v>102</v>
      </c>
      <c r="M1698" s="28">
        <v>8</v>
      </c>
      <c r="N1698" s="28">
        <v>36</v>
      </c>
      <c r="O1698" s="29" t="s">
        <v>188</v>
      </c>
      <c r="P1698" s="16">
        <v>88</v>
      </c>
      <c r="Q1698" s="16">
        <v>98</v>
      </c>
      <c r="R1698" s="15" t="s">
        <v>51</v>
      </c>
      <c r="S1698" s="16">
        <v>77</v>
      </c>
      <c r="T1698" s="15" t="s">
        <v>113</v>
      </c>
      <c r="U1698">
        <f t="shared" si="26"/>
        <v>0.8726666666666667</v>
      </c>
    </row>
    <row r="1699" spans="1:21" x14ac:dyDescent="0.3">
      <c r="A1699" s="14">
        <v>43342</v>
      </c>
      <c r="B1699" s="15" t="s">
        <v>45</v>
      </c>
      <c r="C1699" s="15" t="s">
        <v>46</v>
      </c>
      <c r="D1699" s="15" t="s">
        <v>47</v>
      </c>
      <c r="E1699" s="16">
        <v>170</v>
      </c>
      <c r="F1699" s="17">
        <v>202</v>
      </c>
      <c r="G1699" s="17">
        <v>0</v>
      </c>
      <c r="H1699" s="17">
        <v>168</v>
      </c>
      <c r="I1699" s="15" t="s">
        <v>114</v>
      </c>
      <c r="J1699" s="17">
        <v>235</v>
      </c>
      <c r="K1699" s="15" t="s">
        <v>339</v>
      </c>
      <c r="L1699" s="27">
        <v>36</v>
      </c>
      <c r="M1699" s="28">
        <v>8</v>
      </c>
      <c r="N1699" s="28">
        <v>42</v>
      </c>
      <c r="O1699" s="29" t="s">
        <v>439</v>
      </c>
      <c r="P1699" s="16">
        <v>83</v>
      </c>
      <c r="Q1699" s="16">
        <v>99</v>
      </c>
      <c r="R1699" s="15" t="s">
        <v>51</v>
      </c>
      <c r="S1699" s="16">
        <v>65</v>
      </c>
      <c r="T1699" s="15" t="s">
        <v>50</v>
      </c>
      <c r="U1699">
        <f t="shared" si="26"/>
        <v>6.2831999999999999</v>
      </c>
    </row>
    <row r="1700" spans="1:21" x14ac:dyDescent="0.3">
      <c r="A1700" s="14">
        <v>43343</v>
      </c>
      <c r="B1700" s="15" t="s">
        <v>45</v>
      </c>
      <c r="C1700" s="15" t="s">
        <v>46</v>
      </c>
      <c r="D1700" s="15" t="s">
        <v>47</v>
      </c>
      <c r="E1700" s="16">
        <v>170</v>
      </c>
      <c r="F1700" s="17">
        <v>205</v>
      </c>
      <c r="G1700" s="17">
        <v>0</v>
      </c>
      <c r="H1700" s="17">
        <v>142</v>
      </c>
      <c r="I1700" s="15" t="s">
        <v>995</v>
      </c>
      <c r="J1700" s="17">
        <v>268</v>
      </c>
      <c r="K1700" s="15" t="s">
        <v>711</v>
      </c>
      <c r="L1700" s="27">
        <v>36</v>
      </c>
      <c r="M1700" s="28">
        <v>8</v>
      </c>
      <c r="N1700" s="28">
        <v>58</v>
      </c>
      <c r="O1700" s="29" t="s">
        <v>64</v>
      </c>
      <c r="P1700" s="16">
        <v>74</v>
      </c>
      <c r="Q1700" s="16">
        <v>99</v>
      </c>
      <c r="R1700" s="15" t="s">
        <v>184</v>
      </c>
      <c r="S1700" s="16">
        <v>58</v>
      </c>
      <c r="T1700" s="15" t="s">
        <v>215</v>
      </c>
      <c r="U1700">
        <f t="shared" si="26"/>
        <v>6.2831999999999999</v>
      </c>
    </row>
    <row r="1701" spans="1:21" x14ac:dyDescent="0.3">
      <c r="A1701" s="14">
        <v>43344</v>
      </c>
      <c r="B1701" s="15" t="s">
        <v>45</v>
      </c>
      <c r="C1701" s="15" t="s">
        <v>46</v>
      </c>
      <c r="D1701" s="15" t="s">
        <v>47</v>
      </c>
      <c r="E1701" s="16">
        <v>170</v>
      </c>
      <c r="F1701" s="17">
        <v>216</v>
      </c>
      <c r="G1701" s="17">
        <v>0</v>
      </c>
      <c r="H1701" s="17">
        <v>154</v>
      </c>
      <c r="I1701" s="15" t="s">
        <v>178</v>
      </c>
      <c r="J1701" s="17">
        <v>279</v>
      </c>
      <c r="K1701" s="15" t="s">
        <v>368</v>
      </c>
      <c r="L1701" s="27">
        <v>35</v>
      </c>
      <c r="M1701" s="28">
        <v>11</v>
      </c>
      <c r="N1701" s="28">
        <v>56</v>
      </c>
      <c r="O1701" s="29" t="s">
        <v>128</v>
      </c>
      <c r="P1701" s="16">
        <v>76</v>
      </c>
      <c r="Q1701" s="16">
        <v>99</v>
      </c>
      <c r="R1701" s="15" t="s">
        <v>51</v>
      </c>
      <c r="S1701" s="16">
        <v>59</v>
      </c>
      <c r="T1701" s="15" t="s">
        <v>71</v>
      </c>
      <c r="U1701">
        <f t="shared" si="26"/>
        <v>6.1086666666666662</v>
      </c>
    </row>
    <row r="1702" spans="1:21" x14ac:dyDescent="0.3">
      <c r="A1702" s="14">
        <v>43345</v>
      </c>
      <c r="B1702" s="15" t="s">
        <v>45</v>
      </c>
      <c r="C1702" s="15" t="s">
        <v>46</v>
      </c>
      <c r="D1702" s="15" t="s">
        <v>47</v>
      </c>
      <c r="E1702" s="16">
        <v>170</v>
      </c>
      <c r="F1702" s="17">
        <v>231</v>
      </c>
      <c r="G1702" s="17">
        <v>0</v>
      </c>
      <c r="H1702" s="17">
        <v>170</v>
      </c>
      <c r="I1702" s="15" t="s">
        <v>199</v>
      </c>
      <c r="J1702" s="17">
        <v>292</v>
      </c>
      <c r="K1702" s="15" t="s">
        <v>443</v>
      </c>
      <c r="L1702" s="29" t="s">
        <v>84</v>
      </c>
      <c r="M1702" s="28">
        <v>11</v>
      </c>
      <c r="N1702" s="28">
        <v>58</v>
      </c>
      <c r="O1702" s="29" t="s">
        <v>121</v>
      </c>
      <c r="P1702" s="16">
        <v>75</v>
      </c>
      <c r="Q1702" s="16">
        <v>97</v>
      </c>
      <c r="R1702" s="15" t="s">
        <v>51</v>
      </c>
      <c r="S1702" s="16">
        <v>54</v>
      </c>
      <c r="T1702" s="15" t="s">
        <v>64</v>
      </c>
      <c r="U1702">
        <f t="shared" si="26"/>
        <v>0.34906666666666669</v>
      </c>
    </row>
    <row r="1703" spans="1:21" x14ac:dyDescent="0.3">
      <c r="A1703" s="14">
        <v>43346</v>
      </c>
      <c r="B1703" s="15" t="s">
        <v>45</v>
      </c>
      <c r="C1703" s="15" t="s">
        <v>46</v>
      </c>
      <c r="D1703" s="15" t="s">
        <v>47</v>
      </c>
      <c r="E1703" s="16">
        <v>170</v>
      </c>
      <c r="F1703" s="17">
        <v>202</v>
      </c>
      <c r="G1703" s="17">
        <v>0</v>
      </c>
      <c r="H1703" s="17">
        <v>159</v>
      </c>
      <c r="I1703" s="15" t="s">
        <v>199</v>
      </c>
      <c r="J1703" s="17">
        <v>245</v>
      </c>
      <c r="K1703" s="15" t="s">
        <v>530</v>
      </c>
      <c r="L1703" s="29" t="s">
        <v>533</v>
      </c>
      <c r="M1703" s="28">
        <v>17</v>
      </c>
      <c r="N1703" s="28">
        <v>53</v>
      </c>
      <c r="O1703" s="29" t="s">
        <v>164</v>
      </c>
      <c r="P1703" s="16">
        <v>77</v>
      </c>
      <c r="Q1703" s="16">
        <v>98</v>
      </c>
      <c r="R1703" s="15" t="s">
        <v>232</v>
      </c>
      <c r="S1703" s="16">
        <v>63</v>
      </c>
      <c r="T1703" s="15" t="s">
        <v>201</v>
      </c>
      <c r="U1703">
        <f t="shared" si="26"/>
        <v>1.2217333333333333</v>
      </c>
    </row>
    <row r="1704" spans="1:21" x14ac:dyDescent="0.3">
      <c r="A1704" s="14">
        <v>43347</v>
      </c>
      <c r="B1704" s="15" t="s">
        <v>45</v>
      </c>
      <c r="C1704" s="15" t="s">
        <v>46</v>
      </c>
      <c r="D1704" s="15" t="s">
        <v>47</v>
      </c>
      <c r="E1704" s="16">
        <v>170</v>
      </c>
      <c r="F1704" s="17">
        <v>197</v>
      </c>
      <c r="G1704" s="15"/>
      <c r="H1704" s="17">
        <v>143</v>
      </c>
      <c r="I1704" s="15" t="s">
        <v>323</v>
      </c>
      <c r="J1704" s="17">
        <v>251</v>
      </c>
      <c r="K1704" s="15" t="s">
        <v>730</v>
      </c>
      <c r="L1704" s="29" t="s">
        <v>533</v>
      </c>
      <c r="M1704" s="28">
        <v>8</v>
      </c>
      <c r="N1704" s="28">
        <v>47</v>
      </c>
      <c r="O1704" s="29" t="s">
        <v>209</v>
      </c>
      <c r="P1704" s="16">
        <v>74</v>
      </c>
      <c r="Q1704" s="16">
        <v>99</v>
      </c>
      <c r="R1704" s="15" t="s">
        <v>51</v>
      </c>
      <c r="S1704" s="16">
        <v>52</v>
      </c>
      <c r="T1704" s="15" t="s">
        <v>129</v>
      </c>
      <c r="U1704">
        <f t="shared" si="26"/>
        <v>1.2217333333333333</v>
      </c>
    </row>
    <row r="1705" spans="1:21" x14ac:dyDescent="0.3">
      <c r="A1705" s="14">
        <v>43348</v>
      </c>
      <c r="B1705" s="15" t="s">
        <v>45</v>
      </c>
      <c r="C1705" s="15" t="s">
        <v>46</v>
      </c>
      <c r="D1705" s="15" t="s">
        <v>47</v>
      </c>
      <c r="E1705" s="16">
        <v>170</v>
      </c>
      <c r="F1705" s="17">
        <v>177</v>
      </c>
      <c r="G1705" s="17">
        <v>304</v>
      </c>
      <c r="H1705" s="17">
        <v>154</v>
      </c>
      <c r="I1705" s="15" t="s">
        <v>894</v>
      </c>
      <c r="J1705" s="17">
        <v>200</v>
      </c>
      <c r="K1705" s="15" t="s">
        <v>614</v>
      </c>
      <c r="L1705" s="29" t="s">
        <v>116</v>
      </c>
      <c r="M1705" s="28">
        <v>3</v>
      </c>
      <c r="N1705" s="28">
        <v>53</v>
      </c>
      <c r="O1705" s="29" t="s">
        <v>65</v>
      </c>
      <c r="P1705" s="16">
        <v>92</v>
      </c>
      <c r="Q1705" s="16">
        <v>100</v>
      </c>
      <c r="R1705" s="15" t="s">
        <v>258</v>
      </c>
      <c r="S1705" s="16">
        <v>78</v>
      </c>
      <c r="T1705" s="15" t="s">
        <v>52</v>
      </c>
      <c r="U1705">
        <f t="shared" si="26"/>
        <v>0.69813333333333338</v>
      </c>
    </row>
    <row r="1706" spans="1:21" x14ac:dyDescent="0.3">
      <c r="A1706" s="14">
        <v>43349</v>
      </c>
      <c r="B1706" s="15" t="s">
        <v>45</v>
      </c>
      <c r="C1706" s="15" t="s">
        <v>46</v>
      </c>
      <c r="D1706" s="15" t="s">
        <v>47</v>
      </c>
      <c r="E1706" s="16">
        <v>170</v>
      </c>
      <c r="F1706" s="17">
        <v>182</v>
      </c>
      <c r="G1706" s="17">
        <v>224</v>
      </c>
      <c r="H1706" s="17">
        <v>159</v>
      </c>
      <c r="I1706" s="15" t="s">
        <v>605</v>
      </c>
      <c r="J1706" s="17">
        <v>204</v>
      </c>
      <c r="K1706" s="15" t="s">
        <v>730</v>
      </c>
      <c r="L1706" s="27">
        <v>27</v>
      </c>
      <c r="M1706" s="28">
        <v>6</v>
      </c>
      <c r="N1706" s="28">
        <v>50</v>
      </c>
      <c r="O1706" s="29" t="s">
        <v>201</v>
      </c>
      <c r="P1706" s="16">
        <v>94</v>
      </c>
      <c r="Q1706" s="16">
        <v>99</v>
      </c>
      <c r="R1706" s="15" t="s">
        <v>51</v>
      </c>
      <c r="S1706" s="16">
        <v>81</v>
      </c>
      <c r="T1706" s="15" t="s">
        <v>91</v>
      </c>
      <c r="U1706">
        <f t="shared" si="26"/>
        <v>4.7123999999999997</v>
      </c>
    </row>
    <row r="1707" spans="1:21" x14ac:dyDescent="0.3">
      <c r="A1707" s="14">
        <v>43350</v>
      </c>
      <c r="B1707" s="15" t="s">
        <v>45</v>
      </c>
      <c r="C1707" s="15" t="s">
        <v>46</v>
      </c>
      <c r="D1707" s="15" t="s">
        <v>47</v>
      </c>
      <c r="E1707" s="16">
        <v>170</v>
      </c>
      <c r="F1707" s="17">
        <v>188</v>
      </c>
      <c r="G1707" s="17">
        <v>0</v>
      </c>
      <c r="H1707" s="17">
        <v>160</v>
      </c>
      <c r="I1707" s="15" t="s">
        <v>51</v>
      </c>
      <c r="J1707" s="17">
        <v>215</v>
      </c>
      <c r="K1707" s="15" t="s">
        <v>416</v>
      </c>
      <c r="L1707" s="29" t="s">
        <v>218</v>
      </c>
      <c r="M1707" s="28">
        <v>11</v>
      </c>
      <c r="N1707" s="28">
        <v>44</v>
      </c>
      <c r="O1707" s="29" t="s">
        <v>192</v>
      </c>
      <c r="P1707" s="16">
        <v>85</v>
      </c>
      <c r="Q1707" s="16">
        <v>100</v>
      </c>
      <c r="R1707" s="15" t="s">
        <v>51</v>
      </c>
      <c r="S1707" s="16">
        <v>72</v>
      </c>
      <c r="T1707" s="15" t="s">
        <v>158</v>
      </c>
      <c r="U1707">
        <f t="shared" si="26"/>
        <v>0.52359999999999995</v>
      </c>
    </row>
    <row r="1708" spans="1:21" x14ac:dyDescent="0.3">
      <c r="A1708" s="14">
        <v>43351</v>
      </c>
      <c r="B1708" s="15" t="s">
        <v>45</v>
      </c>
      <c r="C1708" s="15" t="s">
        <v>46</v>
      </c>
      <c r="D1708" s="15" t="s">
        <v>47</v>
      </c>
      <c r="E1708" s="16">
        <v>170</v>
      </c>
      <c r="F1708" s="17">
        <v>211</v>
      </c>
      <c r="G1708" s="17">
        <v>2</v>
      </c>
      <c r="H1708" s="17">
        <v>145</v>
      </c>
      <c r="I1708" s="15" t="s">
        <v>541</v>
      </c>
      <c r="J1708" s="17">
        <v>277</v>
      </c>
      <c r="K1708" s="15" t="s">
        <v>216</v>
      </c>
      <c r="L1708" s="29" t="s">
        <v>289</v>
      </c>
      <c r="M1708" s="28">
        <v>6</v>
      </c>
      <c r="N1708" s="28">
        <v>61</v>
      </c>
      <c r="O1708" s="29" t="s">
        <v>189</v>
      </c>
      <c r="P1708" s="16">
        <v>83</v>
      </c>
      <c r="Q1708" s="16">
        <v>100</v>
      </c>
      <c r="R1708" s="15" t="s">
        <v>239</v>
      </c>
      <c r="S1708" s="16">
        <v>57</v>
      </c>
      <c r="T1708" s="15" t="s">
        <v>61</v>
      </c>
      <c r="U1708">
        <f t="shared" si="26"/>
        <v>1.5708</v>
      </c>
    </row>
    <row r="1709" spans="1:21" x14ac:dyDescent="0.3">
      <c r="A1709" s="14">
        <v>43352</v>
      </c>
      <c r="B1709" s="15" t="s">
        <v>45</v>
      </c>
      <c r="C1709" s="15" t="s">
        <v>46</v>
      </c>
      <c r="D1709" s="15" t="s">
        <v>47</v>
      </c>
      <c r="E1709" s="16">
        <v>170</v>
      </c>
      <c r="F1709" s="17">
        <v>205</v>
      </c>
      <c r="G1709" s="17">
        <v>0</v>
      </c>
      <c r="H1709" s="17">
        <v>164</v>
      </c>
      <c r="I1709" s="15" t="s">
        <v>360</v>
      </c>
      <c r="J1709" s="17">
        <v>246</v>
      </c>
      <c r="K1709" s="15" t="s">
        <v>929</v>
      </c>
      <c r="L1709" s="27">
        <v>32</v>
      </c>
      <c r="M1709" s="28">
        <v>11</v>
      </c>
      <c r="N1709" s="28">
        <v>64</v>
      </c>
      <c r="O1709" s="29" t="s">
        <v>71</v>
      </c>
      <c r="P1709" s="16">
        <v>80</v>
      </c>
      <c r="Q1709" s="16">
        <v>94</v>
      </c>
      <c r="R1709" s="15" t="s">
        <v>249</v>
      </c>
      <c r="S1709" s="16">
        <v>66</v>
      </c>
      <c r="T1709" s="15" t="s">
        <v>129</v>
      </c>
      <c r="U1709">
        <f t="shared" si="26"/>
        <v>5.5850666666666671</v>
      </c>
    </row>
    <row r="1710" spans="1:21" x14ac:dyDescent="0.3">
      <c r="A1710" s="14">
        <v>43353</v>
      </c>
      <c r="B1710" s="15" t="s">
        <v>45</v>
      </c>
      <c r="C1710" s="15" t="s">
        <v>46</v>
      </c>
      <c r="D1710" s="15" t="s">
        <v>47</v>
      </c>
      <c r="E1710" s="16">
        <v>170</v>
      </c>
      <c r="F1710" s="17">
        <v>218</v>
      </c>
      <c r="G1710" s="17">
        <v>0</v>
      </c>
      <c r="H1710" s="17">
        <v>168</v>
      </c>
      <c r="I1710" s="15" t="s">
        <v>612</v>
      </c>
      <c r="J1710" s="17">
        <v>269</v>
      </c>
      <c r="K1710" s="15" t="s">
        <v>297</v>
      </c>
      <c r="L1710" s="29" t="s">
        <v>84</v>
      </c>
      <c r="M1710" s="28">
        <v>11</v>
      </c>
      <c r="N1710" s="28">
        <v>69</v>
      </c>
      <c r="O1710" s="29" t="s">
        <v>135</v>
      </c>
      <c r="P1710" s="16">
        <v>77</v>
      </c>
      <c r="Q1710" s="16">
        <v>98</v>
      </c>
      <c r="R1710" s="15" t="s">
        <v>177</v>
      </c>
      <c r="S1710" s="16">
        <v>60</v>
      </c>
      <c r="T1710" s="15" t="s">
        <v>129</v>
      </c>
      <c r="U1710">
        <f t="shared" si="26"/>
        <v>0.34906666666666669</v>
      </c>
    </row>
    <row r="1711" spans="1:21" x14ac:dyDescent="0.3">
      <c r="A1711" s="14">
        <v>43354</v>
      </c>
      <c r="B1711" s="15" t="s">
        <v>45</v>
      </c>
      <c r="C1711" s="15" t="s">
        <v>46</v>
      </c>
      <c r="D1711" s="15" t="s">
        <v>47</v>
      </c>
      <c r="E1711" s="16">
        <v>170</v>
      </c>
      <c r="F1711" s="17">
        <v>224</v>
      </c>
      <c r="G1711" s="17">
        <v>0</v>
      </c>
      <c r="H1711" s="17">
        <v>162</v>
      </c>
      <c r="I1711" s="15" t="s">
        <v>662</v>
      </c>
      <c r="J1711" s="17">
        <v>286</v>
      </c>
      <c r="K1711" s="15" t="s">
        <v>146</v>
      </c>
      <c r="L1711" s="29" t="s">
        <v>116</v>
      </c>
      <c r="M1711" s="28">
        <v>17</v>
      </c>
      <c r="N1711" s="28">
        <v>56</v>
      </c>
      <c r="O1711" s="29" t="s">
        <v>61</v>
      </c>
      <c r="P1711" s="16">
        <v>77</v>
      </c>
      <c r="Q1711" s="16">
        <v>98</v>
      </c>
      <c r="R1711" s="15" t="s">
        <v>66</v>
      </c>
      <c r="S1711" s="16">
        <v>61</v>
      </c>
      <c r="T1711" s="15" t="s">
        <v>50</v>
      </c>
      <c r="U1711">
        <f t="shared" si="26"/>
        <v>0.69813333333333338</v>
      </c>
    </row>
    <row r="1712" spans="1:21" x14ac:dyDescent="0.3">
      <c r="A1712" s="14">
        <v>43355</v>
      </c>
      <c r="B1712" s="15" t="s">
        <v>45</v>
      </c>
      <c r="C1712" s="15" t="s">
        <v>46</v>
      </c>
      <c r="D1712" s="15" t="s">
        <v>47</v>
      </c>
      <c r="E1712" s="16">
        <v>170</v>
      </c>
      <c r="F1712" s="17">
        <v>213</v>
      </c>
      <c r="G1712" s="17">
        <v>0</v>
      </c>
      <c r="H1712" s="17">
        <v>177</v>
      </c>
      <c r="I1712" s="15" t="s">
        <v>913</v>
      </c>
      <c r="J1712" s="17">
        <v>249</v>
      </c>
      <c r="K1712" s="15" t="s">
        <v>836</v>
      </c>
      <c r="L1712" s="29" t="s">
        <v>218</v>
      </c>
      <c r="M1712" s="28">
        <v>8</v>
      </c>
      <c r="N1712" s="28">
        <v>36</v>
      </c>
      <c r="O1712" s="29" t="s">
        <v>201</v>
      </c>
      <c r="P1712" s="16">
        <v>87</v>
      </c>
      <c r="Q1712" s="16">
        <v>98</v>
      </c>
      <c r="R1712" s="15" t="s">
        <v>51</v>
      </c>
      <c r="S1712" s="16">
        <v>70</v>
      </c>
      <c r="T1712" s="15" t="s">
        <v>128</v>
      </c>
      <c r="U1712">
        <f t="shared" si="26"/>
        <v>0.52359999999999995</v>
      </c>
    </row>
    <row r="1713" spans="1:21" x14ac:dyDescent="0.3">
      <c r="A1713" s="14">
        <v>43356</v>
      </c>
      <c r="B1713" s="15" t="s">
        <v>45</v>
      </c>
      <c r="C1713" s="15" t="s">
        <v>46</v>
      </c>
      <c r="D1713" s="15" t="s">
        <v>47</v>
      </c>
      <c r="E1713" s="16">
        <v>170</v>
      </c>
      <c r="F1713" s="17">
        <v>218</v>
      </c>
      <c r="G1713" s="17">
        <v>0</v>
      </c>
      <c r="H1713" s="17">
        <v>187</v>
      </c>
      <c r="I1713" s="15" t="s">
        <v>51</v>
      </c>
      <c r="J1713" s="17">
        <v>249</v>
      </c>
      <c r="K1713" s="15" t="s">
        <v>525</v>
      </c>
      <c r="L1713" s="29" t="s">
        <v>218</v>
      </c>
      <c r="M1713" s="28">
        <v>8</v>
      </c>
      <c r="N1713" s="28">
        <v>47</v>
      </c>
      <c r="O1713" s="29" t="s">
        <v>139</v>
      </c>
      <c r="P1713" s="16">
        <v>78</v>
      </c>
      <c r="Q1713" s="16">
        <v>96</v>
      </c>
      <c r="R1713" s="15" t="s">
        <v>51</v>
      </c>
      <c r="S1713" s="16">
        <v>62</v>
      </c>
      <c r="T1713" s="15" t="s">
        <v>206</v>
      </c>
      <c r="U1713">
        <f t="shared" si="26"/>
        <v>0.52359999999999995</v>
      </c>
    </row>
    <row r="1714" spans="1:21" x14ac:dyDescent="0.3">
      <c r="A1714" s="14">
        <v>43357</v>
      </c>
      <c r="B1714" s="15" t="s">
        <v>45</v>
      </c>
      <c r="C1714" s="15" t="s">
        <v>46</v>
      </c>
      <c r="D1714" s="15" t="s">
        <v>47</v>
      </c>
      <c r="E1714" s="16">
        <v>170</v>
      </c>
      <c r="F1714" s="17">
        <v>210</v>
      </c>
      <c r="G1714" s="17">
        <v>0</v>
      </c>
      <c r="H1714" s="17">
        <v>177</v>
      </c>
      <c r="I1714" s="15" t="s">
        <v>476</v>
      </c>
      <c r="J1714" s="17">
        <v>243</v>
      </c>
      <c r="K1714" s="15" t="s">
        <v>665</v>
      </c>
      <c r="L1714" s="29" t="s">
        <v>102</v>
      </c>
      <c r="M1714" s="28">
        <v>8</v>
      </c>
      <c r="N1714" s="28">
        <v>50</v>
      </c>
      <c r="O1714" s="29" t="s">
        <v>139</v>
      </c>
      <c r="P1714" s="16">
        <v>83</v>
      </c>
      <c r="Q1714" s="16">
        <v>96</v>
      </c>
      <c r="R1714" s="15" t="s">
        <v>51</v>
      </c>
      <c r="S1714" s="16">
        <v>64</v>
      </c>
      <c r="T1714" s="15" t="s">
        <v>169</v>
      </c>
      <c r="U1714">
        <f t="shared" si="26"/>
        <v>0.8726666666666667</v>
      </c>
    </row>
    <row r="1715" spans="1:21" x14ac:dyDescent="0.3">
      <c r="A1715" s="14">
        <v>43358</v>
      </c>
      <c r="B1715" s="15" t="s">
        <v>45</v>
      </c>
      <c r="C1715" s="15" t="s">
        <v>46</v>
      </c>
      <c r="D1715" s="15" t="s">
        <v>47</v>
      </c>
      <c r="E1715" s="16">
        <v>170</v>
      </c>
      <c r="F1715" s="17">
        <v>216</v>
      </c>
      <c r="G1715" s="17">
        <v>0</v>
      </c>
      <c r="H1715" s="17">
        <v>171</v>
      </c>
      <c r="I1715" s="15" t="s">
        <v>321</v>
      </c>
      <c r="J1715" s="17">
        <v>260</v>
      </c>
      <c r="K1715" s="15" t="s">
        <v>268</v>
      </c>
      <c r="L1715" s="29" t="s">
        <v>84</v>
      </c>
      <c r="M1715" s="28">
        <v>6</v>
      </c>
      <c r="N1715" s="28">
        <v>53</v>
      </c>
      <c r="O1715" s="29" t="s">
        <v>158</v>
      </c>
      <c r="P1715" s="16">
        <v>80</v>
      </c>
      <c r="Q1715" s="16">
        <v>98</v>
      </c>
      <c r="R1715" s="15" t="s">
        <v>100</v>
      </c>
      <c r="S1715" s="16">
        <v>64</v>
      </c>
      <c r="T1715" s="15" t="s">
        <v>64</v>
      </c>
      <c r="U1715">
        <f t="shared" si="26"/>
        <v>0.34906666666666669</v>
      </c>
    </row>
    <row r="1716" spans="1:21" x14ac:dyDescent="0.3">
      <c r="A1716" s="14">
        <v>43359</v>
      </c>
      <c r="B1716" s="15" t="s">
        <v>45</v>
      </c>
      <c r="C1716" s="15" t="s">
        <v>46</v>
      </c>
      <c r="D1716" s="15" t="s">
        <v>47</v>
      </c>
      <c r="E1716" s="16">
        <v>170</v>
      </c>
      <c r="F1716" s="17">
        <v>194</v>
      </c>
      <c r="G1716" s="17">
        <v>0</v>
      </c>
      <c r="H1716" s="17">
        <v>171</v>
      </c>
      <c r="I1716" s="15" t="s">
        <v>115</v>
      </c>
      <c r="J1716" s="17">
        <v>216</v>
      </c>
      <c r="K1716" s="15" t="s">
        <v>293</v>
      </c>
      <c r="L1716" s="29" t="s">
        <v>116</v>
      </c>
      <c r="M1716" s="28">
        <v>6</v>
      </c>
      <c r="N1716" s="28">
        <v>36</v>
      </c>
      <c r="O1716" s="29" t="s">
        <v>98</v>
      </c>
      <c r="P1716" s="16">
        <v>89</v>
      </c>
      <c r="Q1716" s="16">
        <v>98</v>
      </c>
      <c r="R1716" s="15" t="s">
        <v>51</v>
      </c>
      <c r="S1716" s="16">
        <v>80</v>
      </c>
      <c r="T1716" s="15" t="s">
        <v>81</v>
      </c>
      <c r="U1716">
        <f t="shared" si="26"/>
        <v>0.69813333333333338</v>
      </c>
    </row>
    <row r="1717" spans="1:21" x14ac:dyDescent="0.3">
      <c r="A1717" s="14">
        <v>43360</v>
      </c>
      <c r="B1717" s="15" t="s">
        <v>45</v>
      </c>
      <c r="C1717" s="15" t="s">
        <v>46</v>
      </c>
      <c r="D1717" s="15" t="s">
        <v>47</v>
      </c>
      <c r="E1717" s="16">
        <v>170</v>
      </c>
      <c r="F1717" s="17">
        <v>218</v>
      </c>
      <c r="G1717" s="17">
        <v>8</v>
      </c>
      <c r="H1717" s="17">
        <v>151</v>
      </c>
      <c r="I1717" s="15" t="s">
        <v>274</v>
      </c>
      <c r="J1717" s="17">
        <v>286</v>
      </c>
      <c r="K1717" s="15" t="s">
        <v>273</v>
      </c>
      <c r="L1717" s="29" t="s">
        <v>84</v>
      </c>
      <c r="M1717" s="28">
        <v>11</v>
      </c>
      <c r="N1717" s="28">
        <v>61</v>
      </c>
      <c r="O1717" s="29" t="s">
        <v>201</v>
      </c>
      <c r="P1717" s="16">
        <v>81</v>
      </c>
      <c r="Q1717" s="16">
        <v>98</v>
      </c>
      <c r="R1717" s="15" t="s">
        <v>51</v>
      </c>
      <c r="S1717" s="16">
        <v>56</v>
      </c>
      <c r="T1717" s="15" t="s">
        <v>133</v>
      </c>
      <c r="U1717">
        <f t="shared" si="26"/>
        <v>0.34906666666666669</v>
      </c>
    </row>
    <row r="1718" spans="1:21" x14ac:dyDescent="0.3">
      <c r="A1718" s="14">
        <v>43361</v>
      </c>
      <c r="B1718" s="15" t="s">
        <v>45</v>
      </c>
      <c r="C1718" s="15" t="s">
        <v>46</v>
      </c>
      <c r="D1718" s="15" t="s">
        <v>47</v>
      </c>
      <c r="E1718" s="16">
        <v>170</v>
      </c>
      <c r="F1718" s="17">
        <v>202</v>
      </c>
      <c r="G1718" s="17">
        <v>0</v>
      </c>
      <c r="H1718" s="17">
        <v>151</v>
      </c>
      <c r="I1718" s="15" t="s">
        <v>996</v>
      </c>
      <c r="J1718" s="17">
        <v>253</v>
      </c>
      <c r="K1718" s="15" t="s">
        <v>328</v>
      </c>
      <c r="L1718" s="29" t="s">
        <v>218</v>
      </c>
      <c r="M1718" s="28">
        <v>8</v>
      </c>
      <c r="N1718" s="28">
        <v>64</v>
      </c>
      <c r="O1718" s="29" t="s">
        <v>158</v>
      </c>
      <c r="P1718" s="16">
        <v>79</v>
      </c>
      <c r="Q1718" s="16">
        <v>100</v>
      </c>
      <c r="R1718" s="15" t="s">
        <v>51</v>
      </c>
      <c r="S1718" s="16">
        <v>61</v>
      </c>
      <c r="T1718" s="15" t="s">
        <v>179</v>
      </c>
      <c r="U1718">
        <f t="shared" si="26"/>
        <v>0.52359999999999995</v>
      </c>
    </row>
    <row r="1719" spans="1:21" x14ac:dyDescent="0.3">
      <c r="A1719" s="14">
        <v>43362</v>
      </c>
      <c r="B1719" s="15" t="s">
        <v>45</v>
      </c>
      <c r="C1719" s="15" t="s">
        <v>46</v>
      </c>
      <c r="D1719" s="15" t="s">
        <v>47</v>
      </c>
      <c r="E1719" s="16">
        <v>170</v>
      </c>
      <c r="F1719" s="17">
        <v>213</v>
      </c>
      <c r="G1719" s="17">
        <v>0</v>
      </c>
      <c r="H1719" s="17">
        <v>174</v>
      </c>
      <c r="I1719" s="15" t="s">
        <v>997</v>
      </c>
      <c r="J1719" s="17">
        <v>252</v>
      </c>
      <c r="K1719" s="15" t="s">
        <v>512</v>
      </c>
      <c r="L1719" s="29" t="s">
        <v>116</v>
      </c>
      <c r="M1719" s="28">
        <v>11</v>
      </c>
      <c r="N1719" s="28">
        <v>53</v>
      </c>
      <c r="O1719" s="29" t="s">
        <v>277</v>
      </c>
      <c r="P1719" s="16">
        <v>75</v>
      </c>
      <c r="Q1719" s="16">
        <v>97</v>
      </c>
      <c r="R1719" s="15" t="s">
        <v>51</v>
      </c>
      <c r="S1719" s="16">
        <v>60</v>
      </c>
      <c r="T1719" s="15" t="s">
        <v>89</v>
      </c>
      <c r="U1719">
        <f t="shared" si="26"/>
        <v>0.69813333333333338</v>
      </c>
    </row>
    <row r="1720" spans="1:21" x14ac:dyDescent="0.3">
      <c r="A1720" s="14">
        <v>43363</v>
      </c>
      <c r="B1720" s="15" t="s">
        <v>45</v>
      </c>
      <c r="C1720" s="15" t="s">
        <v>46</v>
      </c>
      <c r="D1720" s="15" t="s">
        <v>47</v>
      </c>
      <c r="E1720" s="16">
        <v>170</v>
      </c>
      <c r="F1720" s="17">
        <v>202</v>
      </c>
      <c r="G1720" s="17">
        <v>0</v>
      </c>
      <c r="H1720" s="17">
        <v>141</v>
      </c>
      <c r="I1720" s="15" t="s">
        <v>662</v>
      </c>
      <c r="J1720" s="17">
        <v>263</v>
      </c>
      <c r="K1720" s="15" t="s">
        <v>496</v>
      </c>
      <c r="L1720" s="29" t="s">
        <v>84</v>
      </c>
      <c r="M1720" s="28">
        <v>17</v>
      </c>
      <c r="N1720" s="28">
        <v>64</v>
      </c>
      <c r="O1720" s="29" t="s">
        <v>94</v>
      </c>
      <c r="P1720" s="16">
        <v>79</v>
      </c>
      <c r="Q1720" s="16">
        <v>100</v>
      </c>
      <c r="R1720" s="15" t="s">
        <v>258</v>
      </c>
      <c r="S1720" s="16">
        <v>62</v>
      </c>
      <c r="T1720" s="15" t="s">
        <v>117</v>
      </c>
      <c r="U1720">
        <f t="shared" si="26"/>
        <v>0.34906666666666669</v>
      </c>
    </row>
    <row r="1721" spans="1:21" x14ac:dyDescent="0.3">
      <c r="A1721" s="14">
        <v>43364</v>
      </c>
      <c r="B1721" s="15" t="s">
        <v>45</v>
      </c>
      <c r="C1721" s="15" t="s">
        <v>46</v>
      </c>
      <c r="D1721" s="15" t="s">
        <v>47</v>
      </c>
      <c r="E1721" s="16">
        <v>170</v>
      </c>
      <c r="F1721" s="17">
        <v>186</v>
      </c>
      <c r="G1721" s="17">
        <v>0</v>
      </c>
      <c r="H1721" s="17">
        <v>149</v>
      </c>
      <c r="I1721" s="15" t="s">
        <v>932</v>
      </c>
      <c r="J1721" s="17">
        <v>223</v>
      </c>
      <c r="K1721" s="15" t="s">
        <v>633</v>
      </c>
      <c r="L1721" s="27">
        <v>34</v>
      </c>
      <c r="M1721" s="28">
        <v>11</v>
      </c>
      <c r="N1721" s="28">
        <v>50</v>
      </c>
      <c r="O1721" s="29" t="s">
        <v>91</v>
      </c>
      <c r="P1721" s="16">
        <v>86</v>
      </c>
      <c r="Q1721" s="16">
        <v>98</v>
      </c>
      <c r="R1721" s="15" t="s">
        <v>51</v>
      </c>
      <c r="S1721" s="16">
        <v>73</v>
      </c>
      <c r="T1721" s="15" t="s">
        <v>117</v>
      </c>
      <c r="U1721">
        <f t="shared" si="26"/>
        <v>5.9341333333333326</v>
      </c>
    </row>
    <row r="1722" spans="1:21" x14ac:dyDescent="0.3">
      <c r="A1722" s="14">
        <v>43365</v>
      </c>
      <c r="B1722" s="15" t="s">
        <v>45</v>
      </c>
      <c r="C1722" s="15" t="s">
        <v>46</v>
      </c>
      <c r="D1722" s="15" t="s">
        <v>47</v>
      </c>
      <c r="E1722" s="16">
        <v>170</v>
      </c>
      <c r="F1722" s="17">
        <v>217</v>
      </c>
      <c r="G1722" s="17">
        <v>0</v>
      </c>
      <c r="H1722" s="17">
        <v>149</v>
      </c>
      <c r="I1722" s="15" t="s">
        <v>888</v>
      </c>
      <c r="J1722" s="17">
        <v>285</v>
      </c>
      <c r="K1722" s="15" t="s">
        <v>314</v>
      </c>
      <c r="L1722" s="27">
        <v>36</v>
      </c>
      <c r="M1722" s="28">
        <v>11</v>
      </c>
      <c r="N1722" s="28">
        <v>58</v>
      </c>
      <c r="O1722" s="29" t="s">
        <v>52</v>
      </c>
      <c r="P1722" s="16">
        <v>77</v>
      </c>
      <c r="Q1722" s="16">
        <v>100</v>
      </c>
      <c r="R1722" s="15" t="s">
        <v>51</v>
      </c>
      <c r="S1722" s="16">
        <v>55</v>
      </c>
      <c r="T1722" s="15" t="s">
        <v>51</v>
      </c>
      <c r="U1722">
        <f t="shared" si="26"/>
        <v>6.2831999999999999</v>
      </c>
    </row>
    <row r="1723" spans="1:21" x14ac:dyDescent="0.3">
      <c r="A1723" s="14">
        <v>43366</v>
      </c>
      <c r="B1723" s="15" t="s">
        <v>45</v>
      </c>
      <c r="C1723" s="15" t="s">
        <v>46</v>
      </c>
      <c r="D1723" s="15" t="s">
        <v>47</v>
      </c>
      <c r="E1723" s="16">
        <v>170</v>
      </c>
      <c r="F1723" s="17">
        <v>222</v>
      </c>
      <c r="G1723" s="17">
        <v>28</v>
      </c>
      <c r="H1723" s="17">
        <v>175</v>
      </c>
      <c r="I1723" s="15" t="s">
        <v>301</v>
      </c>
      <c r="J1723" s="17">
        <v>269</v>
      </c>
      <c r="K1723" s="15" t="s">
        <v>339</v>
      </c>
      <c r="L1723" s="29" t="s">
        <v>218</v>
      </c>
      <c r="M1723" s="28">
        <v>11</v>
      </c>
      <c r="N1723" s="28">
        <v>64</v>
      </c>
      <c r="O1723" s="29" t="s">
        <v>209</v>
      </c>
      <c r="P1723" s="16">
        <v>84</v>
      </c>
      <c r="Q1723" s="16">
        <v>97</v>
      </c>
      <c r="R1723" s="15" t="s">
        <v>51</v>
      </c>
      <c r="S1723" s="16">
        <v>58</v>
      </c>
      <c r="T1723" s="15" t="s">
        <v>52</v>
      </c>
      <c r="U1723">
        <f t="shared" si="26"/>
        <v>0.52359999999999995</v>
      </c>
    </row>
    <row r="1724" spans="1:21" x14ac:dyDescent="0.3">
      <c r="A1724" s="14">
        <v>43367</v>
      </c>
      <c r="B1724" s="15" t="s">
        <v>45</v>
      </c>
      <c r="C1724" s="15" t="s">
        <v>46</v>
      </c>
      <c r="D1724" s="15" t="s">
        <v>47</v>
      </c>
      <c r="E1724" s="16">
        <v>170</v>
      </c>
      <c r="F1724" s="17">
        <v>164</v>
      </c>
      <c r="G1724" s="17">
        <v>0</v>
      </c>
      <c r="H1724" s="17">
        <v>137</v>
      </c>
      <c r="I1724" s="15" t="s">
        <v>470</v>
      </c>
      <c r="J1724" s="17">
        <v>191</v>
      </c>
      <c r="K1724" s="15" t="s">
        <v>115</v>
      </c>
      <c r="L1724" s="29" t="s">
        <v>263</v>
      </c>
      <c r="M1724" s="28">
        <v>19</v>
      </c>
      <c r="N1724" s="28">
        <v>61</v>
      </c>
      <c r="O1724" s="29" t="s">
        <v>104</v>
      </c>
      <c r="P1724" s="16">
        <v>84</v>
      </c>
      <c r="Q1724" s="16">
        <v>98</v>
      </c>
      <c r="R1724" s="15" t="s">
        <v>51</v>
      </c>
      <c r="S1724" s="16">
        <v>77</v>
      </c>
      <c r="T1724" s="15" t="s">
        <v>179</v>
      </c>
      <c r="U1724">
        <f t="shared" si="26"/>
        <v>0.17453333333333335</v>
      </c>
    </row>
    <row r="1725" spans="1:21" x14ac:dyDescent="0.3">
      <c r="A1725" s="14">
        <v>43368</v>
      </c>
      <c r="B1725" s="15" t="s">
        <v>45</v>
      </c>
      <c r="C1725" s="15" t="s">
        <v>46</v>
      </c>
      <c r="D1725" s="15" t="s">
        <v>47</v>
      </c>
      <c r="E1725" s="16">
        <v>170</v>
      </c>
      <c r="F1725" s="17">
        <v>156</v>
      </c>
      <c r="G1725" s="17">
        <v>0</v>
      </c>
      <c r="H1725" s="17">
        <v>95</v>
      </c>
      <c r="I1725" s="15" t="s">
        <v>437</v>
      </c>
      <c r="J1725" s="17">
        <v>217</v>
      </c>
      <c r="K1725" s="15" t="s">
        <v>681</v>
      </c>
      <c r="L1725" s="29" t="s">
        <v>116</v>
      </c>
      <c r="M1725" s="28">
        <v>8</v>
      </c>
      <c r="N1725" s="28">
        <v>56</v>
      </c>
      <c r="O1725" s="29" t="s">
        <v>201</v>
      </c>
      <c r="P1725" s="16">
        <v>75</v>
      </c>
      <c r="Q1725" s="16">
        <v>99</v>
      </c>
      <c r="R1725" s="15" t="s">
        <v>51</v>
      </c>
      <c r="S1725" s="16">
        <v>51</v>
      </c>
      <c r="T1725" s="15" t="s">
        <v>215</v>
      </c>
      <c r="U1725">
        <f t="shared" si="26"/>
        <v>0.69813333333333338</v>
      </c>
    </row>
    <row r="1726" spans="1:21" x14ac:dyDescent="0.3">
      <c r="A1726" s="14">
        <v>43369</v>
      </c>
      <c r="B1726" s="15" t="s">
        <v>45</v>
      </c>
      <c r="C1726" s="15" t="s">
        <v>46</v>
      </c>
      <c r="D1726" s="15" t="s">
        <v>47</v>
      </c>
      <c r="E1726" s="16">
        <v>170</v>
      </c>
      <c r="F1726" s="17">
        <v>192</v>
      </c>
      <c r="G1726" s="17">
        <v>0</v>
      </c>
      <c r="H1726" s="17">
        <v>113</v>
      </c>
      <c r="I1726" s="15" t="s">
        <v>635</v>
      </c>
      <c r="J1726" s="17">
        <v>270</v>
      </c>
      <c r="K1726" s="15" t="s">
        <v>303</v>
      </c>
      <c r="L1726" s="29" t="s">
        <v>116</v>
      </c>
      <c r="M1726" s="28">
        <v>6</v>
      </c>
      <c r="N1726" s="28">
        <v>42</v>
      </c>
      <c r="O1726" s="29" t="s">
        <v>91</v>
      </c>
      <c r="P1726" s="16">
        <v>78</v>
      </c>
      <c r="Q1726" s="16">
        <v>98</v>
      </c>
      <c r="R1726" s="15" t="s">
        <v>51</v>
      </c>
      <c r="S1726" s="16">
        <v>56</v>
      </c>
      <c r="T1726" s="15" t="s">
        <v>50</v>
      </c>
      <c r="U1726">
        <f t="shared" si="26"/>
        <v>0.69813333333333338</v>
      </c>
    </row>
    <row r="1727" spans="1:21" x14ac:dyDescent="0.3">
      <c r="A1727" s="14">
        <v>43370</v>
      </c>
      <c r="B1727" s="15" t="s">
        <v>45</v>
      </c>
      <c r="C1727" s="15" t="s">
        <v>46</v>
      </c>
      <c r="D1727" s="15" t="s">
        <v>47</v>
      </c>
      <c r="E1727" s="16">
        <v>170</v>
      </c>
      <c r="F1727" s="17">
        <v>226</v>
      </c>
      <c r="G1727" s="17">
        <v>0</v>
      </c>
      <c r="H1727" s="17">
        <v>138</v>
      </c>
      <c r="I1727" s="15" t="s">
        <v>360</v>
      </c>
      <c r="J1727" s="17">
        <v>315</v>
      </c>
      <c r="K1727" s="15" t="s">
        <v>314</v>
      </c>
      <c r="L1727" s="27">
        <v>36</v>
      </c>
      <c r="M1727" s="28">
        <v>8</v>
      </c>
      <c r="N1727" s="28">
        <v>61</v>
      </c>
      <c r="O1727" s="29" t="s">
        <v>146</v>
      </c>
      <c r="P1727" s="16">
        <v>75</v>
      </c>
      <c r="Q1727" s="16">
        <v>100</v>
      </c>
      <c r="R1727" s="15" t="s">
        <v>239</v>
      </c>
      <c r="S1727" s="16">
        <v>39</v>
      </c>
      <c r="T1727" s="15" t="s">
        <v>71</v>
      </c>
      <c r="U1727">
        <f t="shared" si="26"/>
        <v>6.2831999999999999</v>
      </c>
    </row>
    <row r="1728" spans="1:21" x14ac:dyDescent="0.3">
      <c r="A1728" s="14">
        <v>43371</v>
      </c>
      <c r="B1728" s="15" t="s">
        <v>45</v>
      </c>
      <c r="C1728" s="15" t="s">
        <v>46</v>
      </c>
      <c r="D1728" s="15" t="s">
        <v>47</v>
      </c>
      <c r="E1728" s="16">
        <v>170</v>
      </c>
      <c r="F1728" s="17">
        <v>196</v>
      </c>
      <c r="G1728" s="17">
        <v>2</v>
      </c>
      <c r="H1728" s="17">
        <v>170</v>
      </c>
      <c r="I1728" s="15" t="s">
        <v>123</v>
      </c>
      <c r="J1728" s="17">
        <v>223</v>
      </c>
      <c r="K1728" s="15" t="s">
        <v>702</v>
      </c>
      <c r="L1728" s="29" t="s">
        <v>84</v>
      </c>
      <c r="M1728" s="28">
        <v>3</v>
      </c>
      <c r="N1728" s="28">
        <v>36</v>
      </c>
      <c r="O1728" s="29" t="s">
        <v>94</v>
      </c>
      <c r="P1728" s="16">
        <v>88</v>
      </c>
      <c r="Q1728" s="16">
        <v>98</v>
      </c>
      <c r="R1728" s="15" t="s">
        <v>51</v>
      </c>
      <c r="S1728" s="16">
        <v>75</v>
      </c>
      <c r="T1728" s="15" t="s">
        <v>50</v>
      </c>
      <c r="U1728">
        <f t="shared" si="26"/>
        <v>0.34906666666666669</v>
      </c>
    </row>
    <row r="1729" spans="1:21" x14ac:dyDescent="0.3">
      <c r="A1729" s="14">
        <v>43372</v>
      </c>
      <c r="B1729" s="15" t="s">
        <v>45</v>
      </c>
      <c r="C1729" s="15" t="s">
        <v>46</v>
      </c>
      <c r="D1729" s="15" t="s">
        <v>47</v>
      </c>
      <c r="E1729" s="16">
        <v>170</v>
      </c>
      <c r="F1729" s="17">
        <v>214</v>
      </c>
      <c r="G1729" s="17">
        <v>2</v>
      </c>
      <c r="H1729" s="17">
        <v>168</v>
      </c>
      <c r="I1729" s="15" t="s">
        <v>938</v>
      </c>
      <c r="J1729" s="17">
        <v>259</v>
      </c>
      <c r="K1729" s="15" t="s">
        <v>317</v>
      </c>
      <c r="L1729" s="29" t="s">
        <v>84</v>
      </c>
      <c r="M1729" s="28">
        <v>11</v>
      </c>
      <c r="N1729" s="28">
        <v>53</v>
      </c>
      <c r="O1729" s="29" t="s">
        <v>139</v>
      </c>
      <c r="P1729" s="16">
        <v>81</v>
      </c>
      <c r="Q1729" s="16">
        <v>99</v>
      </c>
      <c r="R1729" s="15" t="s">
        <v>51</v>
      </c>
      <c r="S1729" s="16">
        <v>61</v>
      </c>
      <c r="T1729" s="15" t="s">
        <v>167</v>
      </c>
      <c r="U1729">
        <f t="shared" si="26"/>
        <v>0.34906666666666669</v>
      </c>
    </row>
    <row r="1730" spans="1:21" x14ac:dyDescent="0.3">
      <c r="A1730" s="14">
        <v>43373</v>
      </c>
      <c r="B1730" s="15" t="s">
        <v>45</v>
      </c>
      <c r="C1730" s="15" t="s">
        <v>46</v>
      </c>
      <c r="D1730" s="15" t="s">
        <v>47</v>
      </c>
      <c r="E1730" s="16">
        <v>170</v>
      </c>
      <c r="F1730" s="17">
        <v>184</v>
      </c>
      <c r="G1730" s="17">
        <v>0</v>
      </c>
      <c r="H1730" s="17">
        <v>146</v>
      </c>
      <c r="I1730" s="15" t="s">
        <v>998</v>
      </c>
      <c r="J1730" s="17">
        <v>221</v>
      </c>
      <c r="K1730" s="15" t="s">
        <v>101</v>
      </c>
      <c r="L1730" s="29" t="s">
        <v>116</v>
      </c>
      <c r="M1730" s="28">
        <v>11</v>
      </c>
      <c r="N1730" s="28">
        <v>53</v>
      </c>
      <c r="O1730" s="29" t="s">
        <v>158</v>
      </c>
      <c r="P1730" s="16">
        <v>82</v>
      </c>
      <c r="Q1730" s="16">
        <v>98</v>
      </c>
      <c r="R1730" s="15" t="s">
        <v>51</v>
      </c>
      <c r="S1730" s="16">
        <v>60</v>
      </c>
      <c r="T1730" s="15" t="s">
        <v>61</v>
      </c>
      <c r="U1730">
        <f t="shared" si="26"/>
        <v>0.69813333333333338</v>
      </c>
    </row>
    <row r="1731" spans="1:21" x14ac:dyDescent="0.3">
      <c r="A1731" s="14">
        <v>43374</v>
      </c>
      <c r="B1731" s="15" t="s">
        <v>45</v>
      </c>
      <c r="C1731" s="15" t="s">
        <v>46</v>
      </c>
      <c r="D1731" s="15" t="s">
        <v>47</v>
      </c>
      <c r="E1731" s="16">
        <v>170</v>
      </c>
      <c r="F1731" s="17">
        <v>158</v>
      </c>
      <c r="G1731" s="17">
        <v>0</v>
      </c>
      <c r="H1731" s="17">
        <v>108</v>
      </c>
      <c r="I1731" s="15" t="s">
        <v>581</v>
      </c>
      <c r="J1731" s="17">
        <v>208</v>
      </c>
      <c r="K1731" s="15" t="s">
        <v>315</v>
      </c>
      <c r="L1731" s="29" t="s">
        <v>102</v>
      </c>
      <c r="M1731" s="28">
        <v>11</v>
      </c>
      <c r="N1731" s="28">
        <v>75</v>
      </c>
      <c r="O1731" s="29" t="s">
        <v>117</v>
      </c>
      <c r="P1731" s="16">
        <v>74</v>
      </c>
      <c r="Q1731" s="16">
        <v>95</v>
      </c>
      <c r="R1731" s="15" t="s">
        <v>249</v>
      </c>
      <c r="S1731" s="16">
        <v>52</v>
      </c>
      <c r="T1731" s="15" t="s">
        <v>250</v>
      </c>
      <c r="U1731">
        <f t="shared" si="26"/>
        <v>0.8726666666666667</v>
      </c>
    </row>
    <row r="1732" spans="1:21" x14ac:dyDescent="0.3">
      <c r="A1732" s="14">
        <v>43375</v>
      </c>
      <c r="B1732" s="15" t="s">
        <v>45</v>
      </c>
      <c r="C1732" s="15" t="s">
        <v>46</v>
      </c>
      <c r="D1732" s="15" t="s">
        <v>47</v>
      </c>
      <c r="E1732" s="16">
        <v>170</v>
      </c>
      <c r="F1732" s="17">
        <v>144</v>
      </c>
      <c r="G1732" s="17">
        <v>0</v>
      </c>
      <c r="H1732" s="17">
        <v>76</v>
      </c>
      <c r="I1732" s="15" t="s">
        <v>612</v>
      </c>
      <c r="J1732" s="17">
        <v>213</v>
      </c>
      <c r="K1732" s="15" t="s">
        <v>839</v>
      </c>
      <c r="L1732" s="29" t="s">
        <v>116</v>
      </c>
      <c r="M1732" s="28">
        <v>11</v>
      </c>
      <c r="N1732" s="28">
        <v>56</v>
      </c>
      <c r="O1732" s="29" t="s">
        <v>81</v>
      </c>
      <c r="P1732" s="16">
        <v>74</v>
      </c>
      <c r="Q1732" s="16">
        <v>100</v>
      </c>
      <c r="R1732" s="15" t="s">
        <v>347</v>
      </c>
      <c r="S1732" s="16">
        <v>49</v>
      </c>
      <c r="T1732" s="15" t="s">
        <v>129</v>
      </c>
      <c r="U1732">
        <f t="shared" ref="U1732:U1795" si="27">L1732*$V$3/$V$5*$V$4</f>
        <v>0.69813333333333338</v>
      </c>
    </row>
    <row r="1733" spans="1:21" x14ac:dyDescent="0.3">
      <c r="A1733" s="14">
        <v>43376</v>
      </c>
      <c r="B1733" s="15" t="s">
        <v>45</v>
      </c>
      <c r="C1733" s="15" t="s">
        <v>46</v>
      </c>
      <c r="D1733" s="15" t="s">
        <v>47</v>
      </c>
      <c r="E1733" s="16">
        <v>170</v>
      </c>
      <c r="F1733" s="17">
        <v>168</v>
      </c>
      <c r="G1733" s="17">
        <v>0</v>
      </c>
      <c r="H1733" s="17">
        <v>84</v>
      </c>
      <c r="I1733" s="15" t="s">
        <v>111</v>
      </c>
      <c r="J1733" s="17">
        <v>253</v>
      </c>
      <c r="K1733" s="15" t="s">
        <v>134</v>
      </c>
      <c r="L1733" s="27">
        <v>36</v>
      </c>
      <c r="M1733" s="28">
        <v>8</v>
      </c>
      <c r="N1733" s="28">
        <v>50</v>
      </c>
      <c r="O1733" s="29" t="s">
        <v>167</v>
      </c>
      <c r="P1733" s="16">
        <v>76</v>
      </c>
      <c r="Q1733" s="16">
        <v>100</v>
      </c>
      <c r="R1733" s="15" t="s">
        <v>520</v>
      </c>
      <c r="S1733" s="16">
        <v>48</v>
      </c>
      <c r="T1733" s="15" t="s">
        <v>91</v>
      </c>
      <c r="U1733">
        <f t="shared" si="27"/>
        <v>6.2831999999999999</v>
      </c>
    </row>
    <row r="1734" spans="1:21" x14ac:dyDescent="0.3">
      <c r="A1734" s="14">
        <v>43377</v>
      </c>
      <c r="B1734" s="15" t="s">
        <v>45</v>
      </c>
      <c r="C1734" s="15" t="s">
        <v>46</v>
      </c>
      <c r="D1734" s="15" t="s">
        <v>47</v>
      </c>
      <c r="E1734" s="16">
        <v>170</v>
      </c>
      <c r="F1734" s="17">
        <v>198</v>
      </c>
      <c r="G1734" s="17">
        <v>0</v>
      </c>
      <c r="H1734" s="17">
        <v>104</v>
      </c>
      <c r="I1734" s="15" t="s">
        <v>999</v>
      </c>
      <c r="J1734" s="17">
        <v>291</v>
      </c>
      <c r="K1734" s="15" t="s">
        <v>443</v>
      </c>
      <c r="L1734" s="29" t="s">
        <v>116</v>
      </c>
      <c r="M1734" s="28">
        <v>0</v>
      </c>
      <c r="N1734" s="28">
        <v>44</v>
      </c>
      <c r="O1734" s="29" t="s">
        <v>158</v>
      </c>
      <c r="P1734" s="16">
        <v>75</v>
      </c>
      <c r="Q1734" s="16">
        <v>100</v>
      </c>
      <c r="R1734" s="15" t="s">
        <v>51</v>
      </c>
      <c r="S1734" s="16">
        <v>42</v>
      </c>
      <c r="T1734" s="15" t="s">
        <v>51</v>
      </c>
      <c r="U1734">
        <f t="shared" si="27"/>
        <v>0.69813333333333338</v>
      </c>
    </row>
    <row r="1735" spans="1:21" x14ac:dyDescent="0.3">
      <c r="A1735" s="14">
        <v>43378</v>
      </c>
      <c r="B1735" s="15" t="s">
        <v>45</v>
      </c>
      <c r="C1735" s="15" t="s">
        <v>46</v>
      </c>
      <c r="D1735" s="15" t="s">
        <v>47</v>
      </c>
      <c r="E1735" s="16">
        <v>170</v>
      </c>
      <c r="F1735" s="17">
        <v>185</v>
      </c>
      <c r="G1735" s="17">
        <v>0</v>
      </c>
      <c r="H1735" s="17">
        <v>105</v>
      </c>
      <c r="I1735" s="15" t="s">
        <v>51</v>
      </c>
      <c r="J1735" s="17">
        <v>265</v>
      </c>
      <c r="K1735" s="15" t="s">
        <v>200</v>
      </c>
      <c r="L1735" s="29" t="s">
        <v>116</v>
      </c>
      <c r="M1735" s="28">
        <v>8</v>
      </c>
      <c r="N1735" s="28">
        <v>56</v>
      </c>
      <c r="O1735" s="29" t="s">
        <v>50</v>
      </c>
      <c r="P1735" s="16">
        <v>71</v>
      </c>
      <c r="Q1735" s="16">
        <v>99</v>
      </c>
      <c r="R1735" s="15" t="s">
        <v>183</v>
      </c>
      <c r="S1735" s="16">
        <v>38</v>
      </c>
      <c r="T1735" s="15" t="s">
        <v>158</v>
      </c>
      <c r="U1735">
        <f t="shared" si="27"/>
        <v>0.69813333333333338</v>
      </c>
    </row>
    <row r="1736" spans="1:21" x14ac:dyDescent="0.3">
      <c r="A1736" s="14">
        <v>43379</v>
      </c>
      <c r="B1736" s="15" t="s">
        <v>45</v>
      </c>
      <c r="C1736" s="15" t="s">
        <v>46</v>
      </c>
      <c r="D1736" s="15" t="s">
        <v>47</v>
      </c>
      <c r="E1736" s="16">
        <v>170</v>
      </c>
      <c r="F1736" s="17">
        <v>131</v>
      </c>
      <c r="G1736" s="17">
        <v>66</v>
      </c>
      <c r="H1736" s="17">
        <v>94</v>
      </c>
      <c r="I1736" s="15" t="s">
        <v>51</v>
      </c>
      <c r="J1736" s="17">
        <v>168</v>
      </c>
      <c r="K1736" s="15" t="s">
        <v>556</v>
      </c>
      <c r="L1736" s="27">
        <v>32</v>
      </c>
      <c r="M1736" s="28">
        <v>6</v>
      </c>
      <c r="N1736" s="28">
        <v>72</v>
      </c>
      <c r="O1736" s="29" t="s">
        <v>169</v>
      </c>
      <c r="P1736" s="16">
        <v>93</v>
      </c>
      <c r="Q1736" s="16">
        <v>100</v>
      </c>
      <c r="R1736" s="15" t="s">
        <v>258</v>
      </c>
      <c r="S1736" s="16">
        <v>73</v>
      </c>
      <c r="T1736" s="15" t="s">
        <v>94</v>
      </c>
      <c r="U1736">
        <f t="shared" si="27"/>
        <v>5.5850666666666671</v>
      </c>
    </row>
    <row r="1737" spans="1:21" x14ac:dyDescent="0.3">
      <c r="A1737" s="14">
        <v>43380</v>
      </c>
      <c r="B1737" s="15" t="s">
        <v>45</v>
      </c>
      <c r="C1737" s="15" t="s">
        <v>46</v>
      </c>
      <c r="D1737" s="15" t="s">
        <v>47</v>
      </c>
      <c r="E1737" s="16">
        <v>170</v>
      </c>
      <c r="F1737" s="17">
        <v>111</v>
      </c>
      <c r="G1737" s="17">
        <v>6</v>
      </c>
      <c r="H1737" s="17">
        <v>71</v>
      </c>
      <c r="I1737" s="15" t="s">
        <v>309</v>
      </c>
      <c r="J1737" s="17">
        <v>151</v>
      </c>
      <c r="K1737" s="15" t="s">
        <v>823</v>
      </c>
      <c r="L1737" s="27">
        <v>22</v>
      </c>
      <c r="M1737" s="28">
        <v>0</v>
      </c>
      <c r="N1737" s="28">
        <v>36</v>
      </c>
      <c r="O1737" s="29" t="s">
        <v>95</v>
      </c>
      <c r="P1737" s="16">
        <v>89</v>
      </c>
      <c r="Q1737" s="16">
        <v>100</v>
      </c>
      <c r="R1737" s="15" t="s">
        <v>51</v>
      </c>
      <c r="S1737" s="16">
        <v>72</v>
      </c>
      <c r="T1737" s="15" t="s">
        <v>250</v>
      </c>
      <c r="U1737">
        <f t="shared" si="27"/>
        <v>3.8397333333333332</v>
      </c>
    </row>
    <row r="1738" spans="1:21" x14ac:dyDescent="0.3">
      <c r="A1738" s="14">
        <v>43381</v>
      </c>
      <c r="B1738" s="15" t="s">
        <v>45</v>
      </c>
      <c r="C1738" s="15" t="s">
        <v>46</v>
      </c>
      <c r="D1738" s="15" t="s">
        <v>47</v>
      </c>
      <c r="E1738" s="16">
        <v>170</v>
      </c>
      <c r="F1738" s="17">
        <v>133</v>
      </c>
      <c r="G1738" s="17">
        <v>0</v>
      </c>
      <c r="H1738" s="17">
        <v>69</v>
      </c>
      <c r="I1738" s="15" t="s">
        <v>1000</v>
      </c>
      <c r="J1738" s="17">
        <v>197</v>
      </c>
      <c r="K1738" s="15" t="s">
        <v>462</v>
      </c>
      <c r="L1738" s="27">
        <v>29</v>
      </c>
      <c r="M1738" s="28">
        <v>8</v>
      </c>
      <c r="N1738" s="28">
        <v>50</v>
      </c>
      <c r="O1738" s="29" t="s">
        <v>129</v>
      </c>
      <c r="P1738" s="16">
        <v>82</v>
      </c>
      <c r="Q1738" s="16">
        <v>100</v>
      </c>
      <c r="R1738" s="15" t="s">
        <v>51</v>
      </c>
      <c r="S1738" s="16">
        <v>61</v>
      </c>
      <c r="T1738" s="15" t="s">
        <v>81</v>
      </c>
      <c r="U1738">
        <f t="shared" si="27"/>
        <v>5.0614666666666661</v>
      </c>
    </row>
    <row r="1739" spans="1:21" x14ac:dyDescent="0.3">
      <c r="A1739" s="14">
        <v>43382</v>
      </c>
      <c r="B1739" s="15" t="s">
        <v>45</v>
      </c>
      <c r="C1739" s="15" t="s">
        <v>46</v>
      </c>
      <c r="D1739" s="15" t="s">
        <v>47</v>
      </c>
      <c r="E1739" s="16">
        <v>170</v>
      </c>
      <c r="F1739" s="17">
        <v>157</v>
      </c>
      <c r="G1739" s="17">
        <v>0</v>
      </c>
      <c r="H1739" s="17">
        <v>99</v>
      </c>
      <c r="I1739" s="15" t="s">
        <v>465</v>
      </c>
      <c r="J1739" s="17">
        <v>215</v>
      </c>
      <c r="K1739" s="15" t="s">
        <v>406</v>
      </c>
      <c r="L1739" s="29" t="s">
        <v>289</v>
      </c>
      <c r="M1739" s="28">
        <v>11</v>
      </c>
      <c r="N1739" s="28">
        <v>58</v>
      </c>
      <c r="O1739" s="29" t="s">
        <v>170</v>
      </c>
      <c r="P1739" s="16">
        <v>82</v>
      </c>
      <c r="Q1739" s="16">
        <v>98</v>
      </c>
      <c r="R1739" s="15" t="s">
        <v>51</v>
      </c>
      <c r="S1739" s="16">
        <v>61</v>
      </c>
      <c r="T1739" s="15" t="s">
        <v>50</v>
      </c>
      <c r="U1739">
        <f t="shared" si="27"/>
        <v>1.5708</v>
      </c>
    </row>
    <row r="1740" spans="1:21" x14ac:dyDescent="0.3">
      <c r="A1740" s="14">
        <v>43383</v>
      </c>
      <c r="B1740" s="15" t="s">
        <v>45</v>
      </c>
      <c r="C1740" s="15" t="s">
        <v>46</v>
      </c>
      <c r="D1740" s="15" t="s">
        <v>47</v>
      </c>
      <c r="E1740" s="16">
        <v>170</v>
      </c>
      <c r="F1740" s="17">
        <v>176</v>
      </c>
      <c r="G1740" s="17">
        <v>8</v>
      </c>
      <c r="H1740" s="17">
        <v>104</v>
      </c>
      <c r="I1740" s="15" t="s">
        <v>467</v>
      </c>
      <c r="J1740" s="17">
        <v>247</v>
      </c>
      <c r="K1740" s="15" t="s">
        <v>278</v>
      </c>
      <c r="L1740" s="27">
        <v>24</v>
      </c>
      <c r="M1740" s="28">
        <v>14</v>
      </c>
      <c r="N1740" s="28">
        <v>100</v>
      </c>
      <c r="O1740" s="29" t="s">
        <v>195</v>
      </c>
      <c r="P1740" s="16">
        <v>64</v>
      </c>
      <c r="Q1740" s="16">
        <v>91</v>
      </c>
      <c r="R1740" s="15" t="s">
        <v>111</v>
      </c>
      <c r="S1740" s="16">
        <v>37</v>
      </c>
      <c r="T1740" s="15" t="s">
        <v>94</v>
      </c>
      <c r="U1740">
        <f t="shared" si="27"/>
        <v>4.1887999999999996</v>
      </c>
    </row>
    <row r="1741" spans="1:21" x14ac:dyDescent="0.3">
      <c r="A1741" s="14">
        <v>43384</v>
      </c>
      <c r="B1741" s="15" t="s">
        <v>45</v>
      </c>
      <c r="C1741" s="15" t="s">
        <v>46</v>
      </c>
      <c r="D1741" s="15" t="s">
        <v>47</v>
      </c>
      <c r="E1741" s="16">
        <v>170</v>
      </c>
      <c r="F1741" s="17">
        <v>176</v>
      </c>
      <c r="G1741" s="17">
        <v>4</v>
      </c>
      <c r="H1741" s="17">
        <v>127</v>
      </c>
      <c r="I1741" s="15" t="s">
        <v>654</v>
      </c>
      <c r="J1741" s="17">
        <v>225</v>
      </c>
      <c r="K1741" s="15" t="s">
        <v>517</v>
      </c>
      <c r="L1741" s="27">
        <v>29</v>
      </c>
      <c r="M1741" s="28">
        <v>8</v>
      </c>
      <c r="N1741" s="28">
        <v>89</v>
      </c>
      <c r="O1741" s="29" t="s">
        <v>510</v>
      </c>
      <c r="P1741" s="16">
        <v>81</v>
      </c>
      <c r="Q1741" s="16">
        <v>98</v>
      </c>
      <c r="R1741" s="15" t="s">
        <v>51</v>
      </c>
      <c r="S1741" s="16">
        <v>45</v>
      </c>
      <c r="T1741" s="15" t="s">
        <v>80</v>
      </c>
      <c r="U1741">
        <f t="shared" si="27"/>
        <v>5.0614666666666661</v>
      </c>
    </row>
    <row r="1742" spans="1:21" x14ac:dyDescent="0.3">
      <c r="A1742" s="14">
        <v>43385</v>
      </c>
      <c r="B1742" s="15" t="s">
        <v>45</v>
      </c>
      <c r="C1742" s="15" t="s">
        <v>46</v>
      </c>
      <c r="D1742" s="15" t="s">
        <v>47</v>
      </c>
      <c r="E1742" s="16">
        <v>170</v>
      </c>
      <c r="F1742" s="17">
        <v>191</v>
      </c>
      <c r="G1742" s="17">
        <v>0</v>
      </c>
      <c r="H1742" s="17">
        <v>120</v>
      </c>
      <c r="I1742" s="15" t="s">
        <v>151</v>
      </c>
      <c r="J1742" s="17">
        <v>262</v>
      </c>
      <c r="K1742" s="15" t="s">
        <v>278</v>
      </c>
      <c r="L1742" s="27">
        <v>24</v>
      </c>
      <c r="M1742" s="28">
        <v>25</v>
      </c>
      <c r="N1742" s="28">
        <v>119</v>
      </c>
      <c r="O1742" s="29" t="s">
        <v>118</v>
      </c>
      <c r="P1742" s="16">
        <v>48</v>
      </c>
      <c r="Q1742" s="16">
        <v>98</v>
      </c>
      <c r="R1742" s="15" t="s">
        <v>51</v>
      </c>
      <c r="S1742" s="16">
        <v>43</v>
      </c>
      <c r="T1742" s="15" t="s">
        <v>169</v>
      </c>
      <c r="U1742">
        <f t="shared" si="27"/>
        <v>4.1887999999999996</v>
      </c>
    </row>
    <row r="1743" spans="1:21" x14ac:dyDescent="0.3">
      <c r="A1743" s="14">
        <v>43386</v>
      </c>
      <c r="B1743" s="15" t="s">
        <v>45</v>
      </c>
      <c r="C1743" s="15" t="s">
        <v>46</v>
      </c>
      <c r="D1743" s="15" t="s">
        <v>47</v>
      </c>
      <c r="E1743" s="16">
        <v>170</v>
      </c>
      <c r="F1743" s="17">
        <v>212</v>
      </c>
      <c r="G1743" s="17">
        <v>218</v>
      </c>
      <c r="H1743" s="17">
        <v>146</v>
      </c>
      <c r="I1743" s="15" t="s">
        <v>272</v>
      </c>
      <c r="J1743" s="17">
        <v>277</v>
      </c>
      <c r="K1743" s="15" t="s">
        <v>512</v>
      </c>
      <c r="L1743" s="27">
        <v>25</v>
      </c>
      <c r="M1743" s="28">
        <v>19</v>
      </c>
      <c r="N1743" s="28">
        <v>111</v>
      </c>
      <c r="O1743" s="29" t="s">
        <v>286</v>
      </c>
      <c r="P1743" s="16">
        <v>56</v>
      </c>
      <c r="Q1743" s="16">
        <v>93</v>
      </c>
      <c r="R1743" s="15" t="s">
        <v>106</v>
      </c>
      <c r="S1743" s="16">
        <v>44</v>
      </c>
      <c r="T1743" s="15" t="s">
        <v>89</v>
      </c>
      <c r="U1743">
        <f t="shared" si="27"/>
        <v>4.3633333333333333</v>
      </c>
    </row>
    <row r="1744" spans="1:21" x14ac:dyDescent="0.3">
      <c r="A1744" s="14">
        <v>43387</v>
      </c>
      <c r="B1744" s="15" t="s">
        <v>45</v>
      </c>
      <c r="C1744" s="15" t="s">
        <v>46</v>
      </c>
      <c r="D1744" s="15" t="s">
        <v>47</v>
      </c>
      <c r="E1744" s="16">
        <v>170</v>
      </c>
      <c r="F1744" s="17">
        <v>125</v>
      </c>
      <c r="G1744" s="17">
        <v>68</v>
      </c>
      <c r="H1744" s="17">
        <v>99</v>
      </c>
      <c r="I1744" s="15" t="s">
        <v>557</v>
      </c>
      <c r="J1744" s="17">
        <v>151</v>
      </c>
      <c r="K1744" s="15" t="s">
        <v>262</v>
      </c>
      <c r="L1744" s="27">
        <v>28</v>
      </c>
      <c r="M1744" s="28">
        <v>6</v>
      </c>
      <c r="N1744" s="28">
        <v>89</v>
      </c>
      <c r="O1744" s="29" t="s">
        <v>147</v>
      </c>
      <c r="P1744" s="16">
        <v>89</v>
      </c>
      <c r="Q1744" s="16">
        <v>98</v>
      </c>
      <c r="R1744" s="15" t="s">
        <v>51</v>
      </c>
      <c r="S1744" s="16">
        <v>75</v>
      </c>
      <c r="T1744" s="15" t="s">
        <v>179</v>
      </c>
      <c r="U1744">
        <f t="shared" si="27"/>
        <v>4.8869333333333334</v>
      </c>
    </row>
    <row r="1745" spans="1:21" x14ac:dyDescent="0.3">
      <c r="A1745" s="14">
        <v>43388</v>
      </c>
      <c r="B1745" s="15" t="s">
        <v>45</v>
      </c>
      <c r="C1745" s="15" t="s">
        <v>46</v>
      </c>
      <c r="D1745" s="15" t="s">
        <v>47</v>
      </c>
      <c r="E1745" s="16">
        <v>170</v>
      </c>
      <c r="F1745" s="17">
        <v>157</v>
      </c>
      <c r="G1745" s="17">
        <v>14</v>
      </c>
      <c r="H1745" s="17">
        <v>94</v>
      </c>
      <c r="I1745" s="15" t="s">
        <v>105</v>
      </c>
      <c r="J1745" s="17">
        <v>220</v>
      </c>
      <c r="K1745" s="15" t="s">
        <v>208</v>
      </c>
      <c r="L1745" s="29" t="s">
        <v>132</v>
      </c>
      <c r="M1745" s="28">
        <v>8</v>
      </c>
      <c r="N1745" s="28">
        <v>53</v>
      </c>
      <c r="O1745" s="29" t="s">
        <v>193</v>
      </c>
      <c r="P1745" s="16">
        <v>79</v>
      </c>
      <c r="Q1745" s="16">
        <v>98</v>
      </c>
      <c r="R1745" s="15" t="s">
        <v>51</v>
      </c>
      <c r="S1745" s="16">
        <v>47</v>
      </c>
      <c r="T1745" s="15" t="s">
        <v>135</v>
      </c>
      <c r="U1745">
        <f t="shared" si="27"/>
        <v>1.3962666666666668</v>
      </c>
    </row>
    <row r="1746" spans="1:21" x14ac:dyDescent="0.3">
      <c r="A1746" s="14">
        <v>43389</v>
      </c>
      <c r="B1746" s="15" t="s">
        <v>45</v>
      </c>
      <c r="C1746" s="15" t="s">
        <v>46</v>
      </c>
      <c r="D1746" s="15" t="s">
        <v>47</v>
      </c>
      <c r="E1746" s="16">
        <v>170</v>
      </c>
      <c r="F1746" s="17">
        <v>156</v>
      </c>
      <c r="G1746" s="17">
        <v>0</v>
      </c>
      <c r="H1746" s="17">
        <v>102</v>
      </c>
      <c r="I1746" s="15" t="s">
        <v>51</v>
      </c>
      <c r="J1746" s="17">
        <v>211</v>
      </c>
      <c r="K1746" s="15" t="s">
        <v>611</v>
      </c>
      <c r="L1746" s="29" t="s">
        <v>102</v>
      </c>
      <c r="M1746" s="28">
        <v>8</v>
      </c>
      <c r="N1746" s="28">
        <v>58</v>
      </c>
      <c r="O1746" s="29" t="s">
        <v>91</v>
      </c>
      <c r="P1746" s="16">
        <v>80</v>
      </c>
      <c r="Q1746" s="16">
        <v>99</v>
      </c>
      <c r="R1746" s="15" t="s">
        <v>51</v>
      </c>
      <c r="S1746" s="16">
        <v>60</v>
      </c>
      <c r="T1746" s="15" t="s">
        <v>51</v>
      </c>
      <c r="U1746">
        <f t="shared" si="27"/>
        <v>0.8726666666666667</v>
      </c>
    </row>
    <row r="1747" spans="1:21" x14ac:dyDescent="0.3">
      <c r="A1747" s="14">
        <v>43390</v>
      </c>
      <c r="B1747" s="15" t="s">
        <v>45</v>
      </c>
      <c r="C1747" s="15" t="s">
        <v>46</v>
      </c>
      <c r="D1747" s="15" t="s">
        <v>47</v>
      </c>
      <c r="E1747" s="16">
        <v>170</v>
      </c>
      <c r="F1747" s="17">
        <v>166</v>
      </c>
      <c r="G1747" s="17">
        <v>46</v>
      </c>
      <c r="H1747" s="17">
        <v>118</v>
      </c>
      <c r="I1747" s="15" t="s">
        <v>888</v>
      </c>
      <c r="J1747" s="17">
        <v>214</v>
      </c>
      <c r="K1747" s="15" t="s">
        <v>291</v>
      </c>
      <c r="L1747" s="29" t="s">
        <v>263</v>
      </c>
      <c r="M1747" s="28">
        <v>3</v>
      </c>
      <c r="N1747" s="28">
        <v>47</v>
      </c>
      <c r="O1747" s="29" t="s">
        <v>94</v>
      </c>
      <c r="P1747" s="16">
        <v>79</v>
      </c>
      <c r="Q1747" s="16">
        <v>97</v>
      </c>
      <c r="R1747" s="15" t="s">
        <v>51</v>
      </c>
      <c r="S1747" s="16">
        <v>57</v>
      </c>
      <c r="T1747" s="15" t="s">
        <v>71</v>
      </c>
      <c r="U1747">
        <f t="shared" si="27"/>
        <v>0.17453333333333335</v>
      </c>
    </row>
    <row r="1748" spans="1:21" x14ac:dyDescent="0.3">
      <c r="A1748" s="14">
        <v>43391</v>
      </c>
      <c r="B1748" s="15" t="s">
        <v>45</v>
      </c>
      <c r="C1748" s="15" t="s">
        <v>46</v>
      </c>
      <c r="D1748" s="15" t="s">
        <v>47</v>
      </c>
      <c r="E1748" s="16">
        <v>170</v>
      </c>
      <c r="F1748" s="17">
        <v>166</v>
      </c>
      <c r="G1748" s="17">
        <v>42</v>
      </c>
      <c r="H1748" s="17">
        <v>140</v>
      </c>
      <c r="I1748" s="15" t="s">
        <v>51</v>
      </c>
      <c r="J1748" s="17">
        <v>191</v>
      </c>
      <c r="K1748" s="15" t="s">
        <v>702</v>
      </c>
      <c r="L1748" s="27">
        <v>29</v>
      </c>
      <c r="M1748" s="28">
        <v>0</v>
      </c>
      <c r="N1748" s="28">
        <v>17</v>
      </c>
      <c r="O1748" s="29" t="s">
        <v>88</v>
      </c>
      <c r="P1748" s="16">
        <v>91</v>
      </c>
      <c r="Q1748" s="16">
        <v>100</v>
      </c>
      <c r="R1748" s="15" t="s">
        <v>65</v>
      </c>
      <c r="S1748" s="16">
        <v>76</v>
      </c>
      <c r="T1748" s="15" t="s">
        <v>50</v>
      </c>
      <c r="U1748">
        <f t="shared" si="27"/>
        <v>5.0614666666666661</v>
      </c>
    </row>
    <row r="1749" spans="1:21" x14ac:dyDescent="0.3">
      <c r="A1749" s="14">
        <v>43392</v>
      </c>
      <c r="B1749" s="15" t="s">
        <v>45</v>
      </c>
      <c r="C1749" s="15" t="s">
        <v>46</v>
      </c>
      <c r="D1749" s="15" t="s">
        <v>47</v>
      </c>
      <c r="E1749" s="16">
        <v>170</v>
      </c>
      <c r="F1749" s="17">
        <v>161</v>
      </c>
      <c r="G1749" s="17">
        <v>0</v>
      </c>
      <c r="H1749" s="17">
        <v>142</v>
      </c>
      <c r="I1749" s="15" t="s">
        <v>479</v>
      </c>
      <c r="J1749" s="17">
        <v>180</v>
      </c>
      <c r="K1749" s="15" t="s">
        <v>339</v>
      </c>
      <c r="L1749" s="29" t="s">
        <v>533</v>
      </c>
      <c r="M1749" s="28">
        <v>0</v>
      </c>
      <c r="N1749" s="28">
        <v>36</v>
      </c>
      <c r="O1749" s="29" t="s">
        <v>352</v>
      </c>
      <c r="P1749" s="16">
        <v>94</v>
      </c>
      <c r="Q1749" s="16">
        <v>99</v>
      </c>
      <c r="R1749" s="15" t="s">
        <v>51</v>
      </c>
      <c r="S1749" s="16">
        <v>83</v>
      </c>
      <c r="T1749" s="15" t="s">
        <v>250</v>
      </c>
      <c r="U1749">
        <f t="shared" si="27"/>
        <v>1.2217333333333333</v>
      </c>
    </row>
    <row r="1750" spans="1:21" x14ac:dyDescent="0.3">
      <c r="A1750" s="14">
        <v>43393</v>
      </c>
      <c r="B1750" s="15" t="s">
        <v>45</v>
      </c>
      <c r="C1750" s="15" t="s">
        <v>46</v>
      </c>
      <c r="D1750" s="15" t="s">
        <v>47</v>
      </c>
      <c r="E1750" s="16">
        <v>170</v>
      </c>
      <c r="F1750" s="17">
        <v>160</v>
      </c>
      <c r="G1750" s="17">
        <v>0</v>
      </c>
      <c r="H1750" s="17">
        <v>117</v>
      </c>
      <c r="I1750" s="15" t="s">
        <v>718</v>
      </c>
      <c r="J1750" s="17">
        <v>202</v>
      </c>
      <c r="K1750" s="15" t="s">
        <v>431</v>
      </c>
      <c r="L1750" s="29" t="s">
        <v>116</v>
      </c>
      <c r="M1750" s="28">
        <v>8</v>
      </c>
      <c r="N1750" s="28">
        <v>50</v>
      </c>
      <c r="O1750" s="29" t="s">
        <v>89</v>
      </c>
      <c r="P1750" s="16">
        <v>84</v>
      </c>
      <c r="Q1750" s="16">
        <v>99</v>
      </c>
      <c r="R1750" s="15" t="s">
        <v>51</v>
      </c>
      <c r="S1750" s="16">
        <v>68</v>
      </c>
      <c r="T1750" s="15" t="s">
        <v>113</v>
      </c>
      <c r="U1750">
        <f t="shared" si="27"/>
        <v>0.69813333333333338</v>
      </c>
    </row>
    <row r="1751" spans="1:21" x14ac:dyDescent="0.3">
      <c r="A1751" s="14">
        <v>43394</v>
      </c>
      <c r="B1751" s="15" t="s">
        <v>45</v>
      </c>
      <c r="C1751" s="15" t="s">
        <v>46</v>
      </c>
      <c r="D1751" s="15" t="s">
        <v>47</v>
      </c>
      <c r="E1751" s="16">
        <v>170</v>
      </c>
      <c r="F1751" s="17">
        <v>172</v>
      </c>
      <c r="G1751" s="17">
        <v>0</v>
      </c>
      <c r="H1751" s="17">
        <v>123</v>
      </c>
      <c r="I1751" s="15" t="s">
        <v>253</v>
      </c>
      <c r="J1751" s="17">
        <v>221</v>
      </c>
      <c r="K1751" s="15" t="s">
        <v>126</v>
      </c>
      <c r="L1751" s="29" t="s">
        <v>84</v>
      </c>
      <c r="M1751" s="28">
        <v>11</v>
      </c>
      <c r="N1751" s="28">
        <v>53</v>
      </c>
      <c r="O1751" s="29" t="s">
        <v>52</v>
      </c>
      <c r="P1751" s="16">
        <v>84</v>
      </c>
      <c r="Q1751" s="16">
        <v>98</v>
      </c>
      <c r="R1751" s="15" t="s">
        <v>51</v>
      </c>
      <c r="S1751" s="16">
        <v>67</v>
      </c>
      <c r="T1751" s="15" t="s">
        <v>71</v>
      </c>
      <c r="U1751">
        <f t="shared" si="27"/>
        <v>0.34906666666666669</v>
      </c>
    </row>
    <row r="1752" spans="1:21" x14ac:dyDescent="0.3">
      <c r="A1752" s="14">
        <v>43395</v>
      </c>
      <c r="B1752" s="15" t="s">
        <v>45</v>
      </c>
      <c r="C1752" s="15" t="s">
        <v>46</v>
      </c>
      <c r="D1752" s="15" t="s">
        <v>47</v>
      </c>
      <c r="E1752" s="16">
        <v>170</v>
      </c>
      <c r="F1752" s="17">
        <v>166</v>
      </c>
      <c r="G1752" s="17">
        <v>0</v>
      </c>
      <c r="H1752" s="17">
        <v>123</v>
      </c>
      <c r="I1752" s="15" t="s">
        <v>51</v>
      </c>
      <c r="J1752" s="17">
        <v>209</v>
      </c>
      <c r="K1752" s="15" t="s">
        <v>374</v>
      </c>
      <c r="L1752" s="29" t="s">
        <v>116</v>
      </c>
      <c r="M1752" s="28">
        <v>11</v>
      </c>
      <c r="N1752" s="28">
        <v>61</v>
      </c>
      <c r="O1752" s="29" t="s">
        <v>167</v>
      </c>
      <c r="P1752" s="16">
        <v>78</v>
      </c>
      <c r="Q1752" s="16">
        <v>97</v>
      </c>
      <c r="R1752" s="15" t="s">
        <v>258</v>
      </c>
      <c r="S1752" s="16">
        <v>57</v>
      </c>
      <c r="T1752" s="15" t="s">
        <v>91</v>
      </c>
      <c r="U1752">
        <f t="shared" si="27"/>
        <v>0.69813333333333338</v>
      </c>
    </row>
    <row r="1753" spans="1:21" x14ac:dyDescent="0.3">
      <c r="A1753" s="14">
        <v>43396</v>
      </c>
      <c r="B1753" s="15" t="s">
        <v>45</v>
      </c>
      <c r="C1753" s="15" t="s">
        <v>46</v>
      </c>
      <c r="D1753" s="15" t="s">
        <v>47</v>
      </c>
      <c r="E1753" s="16">
        <v>170</v>
      </c>
      <c r="F1753" s="17">
        <v>148</v>
      </c>
      <c r="G1753" s="17">
        <v>0</v>
      </c>
      <c r="H1753" s="17">
        <v>96</v>
      </c>
      <c r="I1753" s="15" t="s">
        <v>111</v>
      </c>
      <c r="J1753" s="17">
        <v>201</v>
      </c>
      <c r="K1753" s="15" t="s">
        <v>696</v>
      </c>
      <c r="L1753" s="29" t="s">
        <v>84</v>
      </c>
      <c r="M1753" s="28">
        <v>6</v>
      </c>
      <c r="N1753" s="28">
        <v>56</v>
      </c>
      <c r="O1753" s="29" t="s">
        <v>113</v>
      </c>
      <c r="P1753" s="16">
        <v>85</v>
      </c>
      <c r="Q1753" s="16">
        <v>99</v>
      </c>
      <c r="R1753" s="15" t="s">
        <v>51</v>
      </c>
      <c r="S1753" s="16">
        <v>62</v>
      </c>
      <c r="T1753" s="15" t="s">
        <v>169</v>
      </c>
      <c r="U1753">
        <f t="shared" si="27"/>
        <v>0.34906666666666669</v>
      </c>
    </row>
    <row r="1754" spans="1:21" x14ac:dyDescent="0.3">
      <c r="A1754" s="14">
        <v>43397</v>
      </c>
      <c r="B1754" s="15" t="s">
        <v>45</v>
      </c>
      <c r="C1754" s="15" t="s">
        <v>46</v>
      </c>
      <c r="D1754" s="15" t="s">
        <v>47</v>
      </c>
      <c r="E1754" s="16">
        <v>170</v>
      </c>
      <c r="F1754" s="17">
        <v>154</v>
      </c>
      <c r="G1754" s="17">
        <v>0</v>
      </c>
      <c r="H1754" s="17">
        <v>95</v>
      </c>
      <c r="I1754" s="15" t="s">
        <v>309</v>
      </c>
      <c r="J1754" s="17">
        <v>212</v>
      </c>
      <c r="K1754" s="15" t="s">
        <v>517</v>
      </c>
      <c r="L1754" s="29" t="s">
        <v>84</v>
      </c>
      <c r="M1754" s="28">
        <v>8</v>
      </c>
      <c r="N1754" s="28">
        <v>47</v>
      </c>
      <c r="O1754" s="29" t="s">
        <v>213</v>
      </c>
      <c r="P1754" s="16">
        <v>80</v>
      </c>
      <c r="Q1754" s="16">
        <v>99</v>
      </c>
      <c r="R1754" s="15" t="s">
        <v>249</v>
      </c>
      <c r="S1754" s="16">
        <v>53</v>
      </c>
      <c r="T1754" s="15" t="s">
        <v>71</v>
      </c>
      <c r="U1754">
        <f t="shared" si="27"/>
        <v>0.34906666666666669</v>
      </c>
    </row>
    <row r="1755" spans="1:21" x14ac:dyDescent="0.3">
      <c r="A1755" s="14">
        <v>43398</v>
      </c>
      <c r="B1755" s="15" t="s">
        <v>45</v>
      </c>
      <c r="C1755" s="15" t="s">
        <v>46</v>
      </c>
      <c r="D1755" s="15" t="s">
        <v>47</v>
      </c>
      <c r="E1755" s="16">
        <v>170</v>
      </c>
      <c r="F1755" s="17">
        <v>141</v>
      </c>
      <c r="G1755" s="17">
        <v>0</v>
      </c>
      <c r="H1755" s="17">
        <v>74</v>
      </c>
      <c r="I1755" s="15" t="s">
        <v>51</v>
      </c>
      <c r="J1755" s="17">
        <v>208</v>
      </c>
      <c r="K1755" s="15" t="s">
        <v>297</v>
      </c>
      <c r="L1755" s="29" t="s">
        <v>84</v>
      </c>
      <c r="M1755" s="28">
        <v>6</v>
      </c>
      <c r="N1755" s="28">
        <v>50</v>
      </c>
      <c r="O1755" s="29" t="s">
        <v>89</v>
      </c>
      <c r="P1755" s="16">
        <v>83</v>
      </c>
      <c r="Q1755" s="16">
        <v>100</v>
      </c>
      <c r="R1755" s="15" t="s">
        <v>51</v>
      </c>
      <c r="S1755" s="16">
        <v>57</v>
      </c>
      <c r="T1755" s="15" t="s">
        <v>113</v>
      </c>
      <c r="U1755">
        <f t="shared" si="27"/>
        <v>0.34906666666666669</v>
      </c>
    </row>
    <row r="1756" spans="1:21" x14ac:dyDescent="0.3">
      <c r="A1756" s="14">
        <v>43399</v>
      </c>
      <c r="B1756" s="15" t="s">
        <v>45</v>
      </c>
      <c r="C1756" s="15" t="s">
        <v>46</v>
      </c>
      <c r="D1756" s="15" t="s">
        <v>47</v>
      </c>
      <c r="E1756" s="16">
        <v>170</v>
      </c>
      <c r="F1756" s="17">
        <v>128</v>
      </c>
      <c r="G1756" s="17">
        <v>342</v>
      </c>
      <c r="H1756" s="17">
        <v>99</v>
      </c>
      <c r="I1756" s="15" t="s">
        <v>1001</v>
      </c>
      <c r="J1756" s="17">
        <v>156</v>
      </c>
      <c r="K1756" s="15" t="s">
        <v>702</v>
      </c>
      <c r="L1756" s="27">
        <v>33</v>
      </c>
      <c r="M1756" s="28">
        <v>3</v>
      </c>
      <c r="N1756" s="28">
        <v>61</v>
      </c>
      <c r="O1756" s="29" t="s">
        <v>430</v>
      </c>
      <c r="P1756" s="16">
        <v>94</v>
      </c>
      <c r="Q1756" s="16">
        <v>100</v>
      </c>
      <c r="R1756" s="15" t="s">
        <v>51</v>
      </c>
      <c r="S1756" s="16">
        <v>85</v>
      </c>
      <c r="T1756" s="15" t="s">
        <v>71</v>
      </c>
      <c r="U1756">
        <f t="shared" si="27"/>
        <v>5.7596000000000007</v>
      </c>
    </row>
    <row r="1757" spans="1:21" x14ac:dyDescent="0.3">
      <c r="A1757" s="14">
        <v>43400</v>
      </c>
      <c r="B1757" s="15" t="s">
        <v>45</v>
      </c>
      <c r="C1757" s="15" t="s">
        <v>46</v>
      </c>
      <c r="D1757" s="15" t="s">
        <v>47</v>
      </c>
      <c r="E1757" s="16">
        <v>170</v>
      </c>
      <c r="F1757" s="17">
        <v>68</v>
      </c>
      <c r="G1757" s="17">
        <v>556</v>
      </c>
      <c r="H1757" s="17">
        <v>28</v>
      </c>
      <c r="I1757" s="15" t="s">
        <v>880</v>
      </c>
      <c r="J1757" s="17">
        <v>108</v>
      </c>
      <c r="K1757" s="15" t="s">
        <v>817</v>
      </c>
      <c r="L1757" s="27">
        <v>25</v>
      </c>
      <c r="M1757" s="28">
        <v>6</v>
      </c>
      <c r="N1757" s="28">
        <v>78</v>
      </c>
      <c r="O1757" s="29" t="s">
        <v>94</v>
      </c>
      <c r="P1757" s="16">
        <v>96</v>
      </c>
      <c r="Q1757" s="16">
        <v>99</v>
      </c>
      <c r="R1757" s="15" t="s">
        <v>51</v>
      </c>
      <c r="S1757" s="16">
        <v>90</v>
      </c>
      <c r="T1757" s="15" t="s">
        <v>51</v>
      </c>
      <c r="U1757">
        <f t="shared" si="27"/>
        <v>4.3633333333333333</v>
      </c>
    </row>
    <row r="1758" spans="1:21" x14ac:dyDescent="0.3">
      <c r="A1758" s="14">
        <v>43401</v>
      </c>
      <c r="B1758" s="15" t="s">
        <v>45</v>
      </c>
      <c r="C1758" s="15" t="s">
        <v>46</v>
      </c>
      <c r="D1758" s="15" t="s">
        <v>47</v>
      </c>
      <c r="E1758" s="16">
        <v>170</v>
      </c>
      <c r="F1758" s="17">
        <v>28</v>
      </c>
      <c r="G1758" s="17">
        <v>358</v>
      </c>
      <c r="H1758" s="17">
        <v>13</v>
      </c>
      <c r="I1758" s="15" t="s">
        <v>1002</v>
      </c>
      <c r="J1758" s="17">
        <v>43</v>
      </c>
      <c r="K1758" s="15" t="s">
        <v>764</v>
      </c>
      <c r="L1758" s="27">
        <v>10</v>
      </c>
      <c r="M1758" s="28">
        <v>8</v>
      </c>
      <c r="N1758" s="28">
        <v>50</v>
      </c>
      <c r="O1758" s="29" t="s">
        <v>108</v>
      </c>
      <c r="P1758" s="16">
        <v>99</v>
      </c>
      <c r="Q1758" s="16">
        <v>100</v>
      </c>
      <c r="R1758" s="15" t="s">
        <v>51</v>
      </c>
      <c r="S1758" s="16">
        <v>96</v>
      </c>
      <c r="T1758" s="15" t="s">
        <v>51</v>
      </c>
      <c r="U1758">
        <f t="shared" si="27"/>
        <v>1.7453333333333334</v>
      </c>
    </row>
    <row r="1759" spans="1:21" x14ac:dyDescent="0.3">
      <c r="A1759" s="14">
        <v>43402</v>
      </c>
      <c r="B1759" s="15" t="s">
        <v>45</v>
      </c>
      <c r="C1759" s="15" t="s">
        <v>46</v>
      </c>
      <c r="D1759" s="15" t="s">
        <v>47</v>
      </c>
      <c r="E1759" s="16">
        <v>170</v>
      </c>
      <c r="F1759" s="17">
        <v>60</v>
      </c>
      <c r="G1759" s="17">
        <v>38</v>
      </c>
      <c r="H1759" s="17">
        <v>22</v>
      </c>
      <c r="I1759" s="15" t="s">
        <v>876</v>
      </c>
      <c r="J1759" s="17">
        <v>99</v>
      </c>
      <c r="K1759" s="15" t="s">
        <v>493</v>
      </c>
      <c r="L1759" s="29" t="s">
        <v>132</v>
      </c>
      <c r="M1759" s="28">
        <v>8</v>
      </c>
      <c r="N1759" s="28">
        <v>56</v>
      </c>
      <c r="O1759" s="29" t="s">
        <v>91</v>
      </c>
      <c r="P1759" s="16">
        <v>92</v>
      </c>
      <c r="Q1759" s="16">
        <v>100</v>
      </c>
      <c r="R1759" s="15" t="s">
        <v>51</v>
      </c>
      <c r="S1759" s="16">
        <v>75</v>
      </c>
      <c r="T1759" s="15" t="s">
        <v>89</v>
      </c>
      <c r="U1759">
        <f t="shared" si="27"/>
        <v>1.3962666666666668</v>
      </c>
    </row>
    <row r="1760" spans="1:21" x14ac:dyDescent="0.3">
      <c r="A1760" s="14">
        <v>43403</v>
      </c>
      <c r="B1760" s="15" t="s">
        <v>45</v>
      </c>
      <c r="C1760" s="15" t="s">
        <v>46</v>
      </c>
      <c r="D1760" s="15" t="s">
        <v>47</v>
      </c>
      <c r="E1760" s="16">
        <v>170</v>
      </c>
      <c r="F1760" s="17">
        <v>100</v>
      </c>
      <c r="G1760" s="17">
        <v>0</v>
      </c>
      <c r="H1760" s="17">
        <v>52</v>
      </c>
      <c r="I1760" s="15" t="s">
        <v>761</v>
      </c>
      <c r="J1760" s="17">
        <v>149</v>
      </c>
      <c r="K1760" s="15" t="s">
        <v>81</v>
      </c>
      <c r="L1760" s="27" t="s">
        <v>1194</v>
      </c>
      <c r="M1760" s="28">
        <v>11</v>
      </c>
      <c r="N1760" s="28">
        <v>56</v>
      </c>
      <c r="O1760" s="29" t="s">
        <v>258</v>
      </c>
      <c r="P1760" s="16">
        <v>72</v>
      </c>
      <c r="Q1760" s="16">
        <v>98</v>
      </c>
      <c r="R1760" s="15" t="s">
        <v>147</v>
      </c>
      <c r="S1760" s="16">
        <v>54</v>
      </c>
      <c r="T1760" s="15" t="s">
        <v>113</v>
      </c>
      <c r="U1760" t="e">
        <f t="shared" si="27"/>
        <v>#VALUE!</v>
      </c>
    </row>
    <row r="1761" spans="1:21" x14ac:dyDescent="0.3">
      <c r="A1761" s="14">
        <v>43404</v>
      </c>
      <c r="B1761" s="15" t="s">
        <v>45</v>
      </c>
      <c r="C1761" s="15" t="s">
        <v>46</v>
      </c>
      <c r="D1761" s="15" t="s">
        <v>47</v>
      </c>
      <c r="E1761" s="16">
        <v>170</v>
      </c>
      <c r="F1761" s="17">
        <v>102</v>
      </c>
      <c r="G1761" s="17">
        <v>0</v>
      </c>
      <c r="H1761" s="17">
        <v>54</v>
      </c>
      <c r="I1761" s="15" t="s">
        <v>908</v>
      </c>
      <c r="J1761" s="17">
        <v>150</v>
      </c>
      <c r="K1761" s="15" t="s">
        <v>288</v>
      </c>
      <c r="L1761" s="29" t="s">
        <v>84</v>
      </c>
      <c r="M1761" s="28">
        <v>6</v>
      </c>
      <c r="N1761" s="28">
        <v>56</v>
      </c>
      <c r="O1761" s="29" t="s">
        <v>201</v>
      </c>
      <c r="P1761" s="16">
        <v>81</v>
      </c>
      <c r="Q1761" s="16">
        <v>98</v>
      </c>
      <c r="R1761" s="15" t="s">
        <v>312</v>
      </c>
      <c r="S1761" s="16">
        <v>58</v>
      </c>
      <c r="T1761" s="15" t="s">
        <v>121</v>
      </c>
      <c r="U1761">
        <f t="shared" si="27"/>
        <v>0.34906666666666669</v>
      </c>
    </row>
    <row r="1762" spans="1:21" x14ac:dyDescent="0.3">
      <c r="A1762" s="14">
        <v>43405</v>
      </c>
      <c r="B1762" s="15" t="s">
        <v>45</v>
      </c>
      <c r="C1762" s="15" t="s">
        <v>46</v>
      </c>
      <c r="D1762" s="15" t="s">
        <v>47</v>
      </c>
      <c r="E1762" s="16">
        <v>170</v>
      </c>
      <c r="F1762" s="17">
        <v>108</v>
      </c>
      <c r="G1762" s="17">
        <v>30</v>
      </c>
      <c r="H1762" s="17">
        <v>79</v>
      </c>
      <c r="I1762" s="15" t="s">
        <v>1003</v>
      </c>
      <c r="J1762" s="17">
        <v>138</v>
      </c>
      <c r="K1762" s="15" t="s">
        <v>696</v>
      </c>
      <c r="L1762" s="29" t="s">
        <v>102</v>
      </c>
      <c r="M1762" s="28">
        <v>3</v>
      </c>
      <c r="N1762" s="28">
        <v>50</v>
      </c>
      <c r="O1762" s="29" t="s">
        <v>769</v>
      </c>
      <c r="P1762" s="16">
        <v>84</v>
      </c>
      <c r="Q1762" s="16">
        <v>95</v>
      </c>
      <c r="R1762" s="15" t="s">
        <v>51</v>
      </c>
      <c r="S1762" s="16">
        <v>69</v>
      </c>
      <c r="T1762" s="15" t="s">
        <v>117</v>
      </c>
      <c r="U1762">
        <f t="shared" si="27"/>
        <v>0.8726666666666667</v>
      </c>
    </row>
    <row r="1763" spans="1:21" x14ac:dyDescent="0.3">
      <c r="A1763" s="14">
        <v>43406</v>
      </c>
      <c r="B1763" s="15" t="s">
        <v>45</v>
      </c>
      <c r="C1763" s="15" t="s">
        <v>46</v>
      </c>
      <c r="D1763" s="15" t="s">
        <v>47</v>
      </c>
      <c r="E1763" s="16">
        <v>170</v>
      </c>
      <c r="F1763" s="17">
        <v>131</v>
      </c>
      <c r="G1763" s="17">
        <v>46</v>
      </c>
      <c r="H1763" s="17">
        <v>109</v>
      </c>
      <c r="I1763" s="15" t="s">
        <v>565</v>
      </c>
      <c r="J1763" s="17">
        <v>153</v>
      </c>
      <c r="K1763" s="15" t="s">
        <v>64</v>
      </c>
      <c r="L1763" s="27">
        <v>11</v>
      </c>
      <c r="M1763" s="28">
        <v>3</v>
      </c>
      <c r="N1763" s="28">
        <v>39</v>
      </c>
      <c r="O1763" s="29" t="s">
        <v>177</v>
      </c>
      <c r="P1763" s="16">
        <v>96</v>
      </c>
      <c r="Q1763" s="16">
        <v>100</v>
      </c>
      <c r="R1763" s="15" t="s">
        <v>51</v>
      </c>
      <c r="S1763" s="16">
        <v>91</v>
      </c>
      <c r="T1763" s="15" t="s">
        <v>146</v>
      </c>
      <c r="U1763">
        <f t="shared" si="27"/>
        <v>1.9198666666666666</v>
      </c>
    </row>
    <row r="1764" spans="1:21" x14ac:dyDescent="0.3">
      <c r="A1764" s="14">
        <v>43407</v>
      </c>
      <c r="B1764" s="15" t="s">
        <v>45</v>
      </c>
      <c r="C1764" s="15" t="s">
        <v>46</v>
      </c>
      <c r="D1764" s="15" t="s">
        <v>47</v>
      </c>
      <c r="E1764" s="16">
        <v>170</v>
      </c>
      <c r="F1764" s="17">
        <v>127</v>
      </c>
      <c r="G1764" s="17">
        <v>0</v>
      </c>
      <c r="H1764" s="17">
        <v>74</v>
      </c>
      <c r="I1764" s="15" t="s">
        <v>719</v>
      </c>
      <c r="J1764" s="17">
        <v>180</v>
      </c>
      <c r="K1764" s="15" t="s">
        <v>374</v>
      </c>
      <c r="L1764" s="29" t="s">
        <v>116</v>
      </c>
      <c r="M1764" s="28">
        <v>8</v>
      </c>
      <c r="N1764" s="28">
        <v>50</v>
      </c>
      <c r="O1764" s="29" t="s">
        <v>64</v>
      </c>
      <c r="P1764" s="16">
        <v>82</v>
      </c>
      <c r="Q1764" s="16">
        <v>98</v>
      </c>
      <c r="R1764" s="15" t="s">
        <v>51</v>
      </c>
      <c r="S1764" s="16">
        <v>63</v>
      </c>
      <c r="T1764" s="15" t="s">
        <v>113</v>
      </c>
      <c r="U1764">
        <f t="shared" si="27"/>
        <v>0.69813333333333338</v>
      </c>
    </row>
    <row r="1765" spans="1:21" x14ac:dyDescent="0.3">
      <c r="A1765" s="14">
        <v>43408</v>
      </c>
      <c r="B1765" s="15" t="s">
        <v>45</v>
      </c>
      <c r="C1765" s="15" t="s">
        <v>46</v>
      </c>
      <c r="D1765" s="15" t="s">
        <v>47</v>
      </c>
      <c r="E1765" s="16">
        <v>170</v>
      </c>
      <c r="F1765" s="17">
        <v>120</v>
      </c>
      <c r="G1765" s="17">
        <v>10</v>
      </c>
      <c r="H1765" s="17">
        <v>78</v>
      </c>
      <c r="I1765" s="15" t="s">
        <v>487</v>
      </c>
      <c r="J1765" s="17">
        <v>162</v>
      </c>
      <c r="K1765" s="15" t="s">
        <v>613</v>
      </c>
      <c r="L1765" s="27">
        <v>14</v>
      </c>
      <c r="M1765" s="28">
        <v>8</v>
      </c>
      <c r="N1765" s="28">
        <v>97</v>
      </c>
      <c r="O1765" s="29" t="s">
        <v>486</v>
      </c>
      <c r="P1765" s="16">
        <v>80</v>
      </c>
      <c r="Q1765" s="16">
        <v>92</v>
      </c>
      <c r="R1765" s="15" t="s">
        <v>239</v>
      </c>
      <c r="S1765" s="16">
        <v>55</v>
      </c>
      <c r="T1765" s="15" t="s">
        <v>108</v>
      </c>
      <c r="U1765">
        <f t="shared" si="27"/>
        <v>2.4434666666666667</v>
      </c>
    </row>
    <row r="1766" spans="1:21" x14ac:dyDescent="0.3">
      <c r="A1766" s="14">
        <v>43409</v>
      </c>
      <c r="B1766" s="15" t="s">
        <v>45</v>
      </c>
      <c r="C1766" s="15" t="s">
        <v>46</v>
      </c>
      <c r="D1766" s="15" t="s">
        <v>47</v>
      </c>
      <c r="E1766" s="16">
        <v>170</v>
      </c>
      <c r="F1766" s="17">
        <v>124</v>
      </c>
      <c r="G1766" s="17">
        <v>146</v>
      </c>
      <c r="H1766" s="17">
        <v>89</v>
      </c>
      <c r="I1766" s="15" t="s">
        <v>1004</v>
      </c>
      <c r="J1766" s="17">
        <v>158</v>
      </c>
      <c r="K1766" s="15" t="s">
        <v>67</v>
      </c>
      <c r="L1766" s="27">
        <v>28</v>
      </c>
      <c r="M1766" s="28">
        <v>11</v>
      </c>
      <c r="N1766" s="28">
        <v>103</v>
      </c>
      <c r="O1766" s="29" t="s">
        <v>142</v>
      </c>
      <c r="P1766" s="16">
        <v>86</v>
      </c>
      <c r="Q1766" s="16">
        <v>100</v>
      </c>
      <c r="R1766" s="15" t="s">
        <v>143</v>
      </c>
      <c r="S1766" s="16">
        <v>54</v>
      </c>
      <c r="T1766" s="15" t="s">
        <v>80</v>
      </c>
      <c r="U1766">
        <f t="shared" si="27"/>
        <v>4.8869333333333334</v>
      </c>
    </row>
    <row r="1767" spans="1:21" x14ac:dyDescent="0.3">
      <c r="A1767" s="14">
        <v>43410</v>
      </c>
      <c r="B1767" s="15" t="s">
        <v>45</v>
      </c>
      <c r="C1767" s="15" t="s">
        <v>46</v>
      </c>
      <c r="D1767" s="15" t="s">
        <v>47</v>
      </c>
      <c r="E1767" s="16">
        <v>170</v>
      </c>
      <c r="F1767" s="17">
        <v>116</v>
      </c>
      <c r="G1767" s="17">
        <v>4</v>
      </c>
      <c r="H1767" s="17">
        <v>56</v>
      </c>
      <c r="I1767" s="15" t="s">
        <v>477</v>
      </c>
      <c r="J1767" s="17">
        <v>176</v>
      </c>
      <c r="K1767" s="15" t="s">
        <v>584</v>
      </c>
      <c r="L1767" s="27">
        <v>24</v>
      </c>
      <c r="M1767" s="28">
        <v>19</v>
      </c>
      <c r="N1767" s="28">
        <v>125</v>
      </c>
      <c r="O1767" s="29" t="s">
        <v>201</v>
      </c>
      <c r="P1767" s="16">
        <v>68</v>
      </c>
      <c r="Q1767" s="16">
        <v>97</v>
      </c>
      <c r="R1767" s="15" t="s">
        <v>258</v>
      </c>
      <c r="S1767" s="16">
        <v>50</v>
      </c>
      <c r="T1767" s="15" t="s">
        <v>201</v>
      </c>
      <c r="U1767">
        <f t="shared" si="27"/>
        <v>4.1887999999999996</v>
      </c>
    </row>
    <row r="1768" spans="1:21" x14ac:dyDescent="0.3">
      <c r="A1768" s="14">
        <v>43411</v>
      </c>
      <c r="B1768" s="15" t="s">
        <v>45</v>
      </c>
      <c r="C1768" s="15" t="s">
        <v>46</v>
      </c>
      <c r="D1768" s="15" t="s">
        <v>47</v>
      </c>
      <c r="E1768" s="16">
        <v>170</v>
      </c>
      <c r="F1768" s="17">
        <v>106</v>
      </c>
      <c r="G1768" s="17">
        <v>0</v>
      </c>
      <c r="H1768" s="17">
        <v>39</v>
      </c>
      <c r="I1768" s="15" t="s">
        <v>492</v>
      </c>
      <c r="J1768" s="17">
        <v>174</v>
      </c>
      <c r="K1768" s="15" t="s">
        <v>254</v>
      </c>
      <c r="L1768" s="27">
        <v>24</v>
      </c>
      <c r="M1768" s="28">
        <v>14</v>
      </c>
      <c r="N1768" s="28">
        <v>114</v>
      </c>
      <c r="O1768" s="29" t="s">
        <v>193</v>
      </c>
      <c r="P1768" s="16">
        <v>70</v>
      </c>
      <c r="Q1768" s="16">
        <v>98</v>
      </c>
      <c r="R1768" s="15" t="s">
        <v>100</v>
      </c>
      <c r="S1768" s="16">
        <v>34</v>
      </c>
      <c r="T1768" s="15" t="s">
        <v>64</v>
      </c>
      <c r="U1768">
        <f t="shared" si="27"/>
        <v>4.1887999999999996</v>
      </c>
    </row>
    <row r="1769" spans="1:21" x14ac:dyDescent="0.3">
      <c r="A1769" s="14">
        <v>43412</v>
      </c>
      <c r="B1769" s="15" t="s">
        <v>45</v>
      </c>
      <c r="C1769" s="15" t="s">
        <v>46</v>
      </c>
      <c r="D1769" s="15" t="s">
        <v>47</v>
      </c>
      <c r="E1769" s="16">
        <v>170</v>
      </c>
      <c r="F1769" s="17">
        <v>108</v>
      </c>
      <c r="G1769" s="17">
        <v>0</v>
      </c>
      <c r="H1769" s="17">
        <v>38</v>
      </c>
      <c r="I1769" s="15" t="s">
        <v>51</v>
      </c>
      <c r="J1769" s="17">
        <v>178</v>
      </c>
      <c r="K1769" s="15" t="s">
        <v>777</v>
      </c>
      <c r="L1769" s="27">
        <v>25</v>
      </c>
      <c r="M1769" s="28">
        <v>14</v>
      </c>
      <c r="N1769" s="28">
        <v>133</v>
      </c>
      <c r="O1769" s="29" t="s">
        <v>65</v>
      </c>
      <c r="P1769" s="16">
        <v>76</v>
      </c>
      <c r="Q1769" s="16">
        <v>100</v>
      </c>
      <c r="R1769" s="15" t="s">
        <v>51</v>
      </c>
      <c r="S1769" s="16">
        <v>44</v>
      </c>
      <c r="T1769" s="15" t="s">
        <v>133</v>
      </c>
      <c r="U1769">
        <f t="shared" si="27"/>
        <v>4.3633333333333333</v>
      </c>
    </row>
    <row r="1770" spans="1:21" x14ac:dyDescent="0.3">
      <c r="A1770" s="14">
        <v>43413</v>
      </c>
      <c r="B1770" s="15" t="s">
        <v>45</v>
      </c>
      <c r="C1770" s="15" t="s">
        <v>46</v>
      </c>
      <c r="D1770" s="15" t="s">
        <v>47</v>
      </c>
      <c r="E1770" s="16">
        <v>170</v>
      </c>
      <c r="F1770" s="17">
        <v>115</v>
      </c>
      <c r="G1770" s="17">
        <v>44</v>
      </c>
      <c r="H1770" s="17">
        <v>41</v>
      </c>
      <c r="I1770" s="15" t="s">
        <v>244</v>
      </c>
      <c r="J1770" s="17">
        <v>189</v>
      </c>
      <c r="K1770" s="15" t="s">
        <v>51</v>
      </c>
      <c r="L1770" s="29" t="s">
        <v>289</v>
      </c>
      <c r="M1770" s="28">
        <v>11</v>
      </c>
      <c r="N1770" s="28">
        <v>128</v>
      </c>
      <c r="O1770" s="29" t="s">
        <v>307</v>
      </c>
      <c r="P1770" s="16">
        <v>71</v>
      </c>
      <c r="Q1770" s="16">
        <v>99</v>
      </c>
      <c r="R1770" s="15" t="s">
        <v>280</v>
      </c>
      <c r="S1770" s="16">
        <v>41</v>
      </c>
      <c r="T1770" s="15" t="s">
        <v>182</v>
      </c>
      <c r="U1770">
        <f t="shared" si="27"/>
        <v>1.5708</v>
      </c>
    </row>
    <row r="1771" spans="1:21" x14ac:dyDescent="0.3">
      <c r="A1771" s="14">
        <v>43414</v>
      </c>
      <c r="B1771" s="15" t="s">
        <v>45</v>
      </c>
      <c r="C1771" s="15" t="s">
        <v>46</v>
      </c>
      <c r="D1771" s="15" t="s">
        <v>47</v>
      </c>
      <c r="E1771" s="16">
        <v>170</v>
      </c>
      <c r="F1771" s="17">
        <v>140</v>
      </c>
      <c r="G1771" s="17">
        <v>2</v>
      </c>
      <c r="H1771" s="17">
        <v>90</v>
      </c>
      <c r="I1771" s="15" t="s">
        <v>107</v>
      </c>
      <c r="J1771" s="17">
        <v>189</v>
      </c>
      <c r="K1771" s="15" t="s">
        <v>1005</v>
      </c>
      <c r="L1771" s="27">
        <v>12</v>
      </c>
      <c r="M1771" s="28">
        <v>6</v>
      </c>
      <c r="N1771" s="28">
        <v>64</v>
      </c>
      <c r="O1771" s="29" t="s">
        <v>286</v>
      </c>
      <c r="P1771" s="16">
        <v>90</v>
      </c>
      <c r="Q1771" s="16">
        <v>100</v>
      </c>
      <c r="R1771" s="15" t="s">
        <v>347</v>
      </c>
      <c r="S1771" s="16">
        <v>55</v>
      </c>
      <c r="T1771" s="15" t="s">
        <v>80</v>
      </c>
      <c r="U1771">
        <f t="shared" si="27"/>
        <v>2.0943999999999998</v>
      </c>
    </row>
    <row r="1772" spans="1:21" x14ac:dyDescent="0.3">
      <c r="A1772" s="14">
        <v>43415</v>
      </c>
      <c r="B1772" s="15" t="s">
        <v>45</v>
      </c>
      <c r="C1772" s="15" t="s">
        <v>46</v>
      </c>
      <c r="D1772" s="15" t="s">
        <v>47</v>
      </c>
      <c r="E1772" s="16">
        <v>170</v>
      </c>
      <c r="F1772" s="17">
        <v>116</v>
      </c>
      <c r="G1772" s="17">
        <v>124</v>
      </c>
      <c r="H1772" s="17">
        <v>82</v>
      </c>
      <c r="I1772" s="15" t="s">
        <v>51</v>
      </c>
      <c r="J1772" s="17">
        <v>151</v>
      </c>
      <c r="K1772" s="15" t="s">
        <v>307</v>
      </c>
      <c r="L1772" s="27">
        <v>35</v>
      </c>
      <c r="M1772" s="28">
        <v>3</v>
      </c>
      <c r="N1772" s="28">
        <v>53</v>
      </c>
      <c r="O1772" s="29" t="s">
        <v>148</v>
      </c>
      <c r="P1772" s="16">
        <v>95</v>
      </c>
      <c r="Q1772" s="16">
        <v>100</v>
      </c>
      <c r="R1772" s="15" t="s">
        <v>51</v>
      </c>
      <c r="S1772" s="16">
        <v>78</v>
      </c>
      <c r="T1772" s="15" t="s">
        <v>307</v>
      </c>
      <c r="U1772">
        <f t="shared" si="27"/>
        <v>6.1086666666666662</v>
      </c>
    </row>
    <row r="1773" spans="1:21" x14ac:dyDescent="0.3">
      <c r="A1773" s="14">
        <v>43416</v>
      </c>
      <c r="B1773" s="15" t="s">
        <v>45</v>
      </c>
      <c r="C1773" s="15" t="s">
        <v>46</v>
      </c>
      <c r="D1773" s="15" t="s">
        <v>47</v>
      </c>
      <c r="E1773" s="16">
        <v>170</v>
      </c>
      <c r="F1773" s="17">
        <v>117</v>
      </c>
      <c r="G1773" s="17">
        <v>0</v>
      </c>
      <c r="H1773" s="17">
        <v>69</v>
      </c>
      <c r="I1773" s="15" t="s">
        <v>1006</v>
      </c>
      <c r="J1773" s="17">
        <v>165</v>
      </c>
      <c r="K1773" s="15" t="s">
        <v>217</v>
      </c>
      <c r="L1773" s="27">
        <v>10</v>
      </c>
      <c r="M1773" s="28">
        <v>8</v>
      </c>
      <c r="N1773" s="28">
        <v>42</v>
      </c>
      <c r="O1773" s="29" t="s">
        <v>117</v>
      </c>
      <c r="P1773" s="16">
        <v>85</v>
      </c>
      <c r="Q1773" s="16">
        <v>100</v>
      </c>
      <c r="R1773" s="15" t="s">
        <v>51</v>
      </c>
      <c r="S1773" s="16">
        <v>60</v>
      </c>
      <c r="T1773" s="15" t="s">
        <v>94</v>
      </c>
      <c r="U1773">
        <f t="shared" si="27"/>
        <v>1.7453333333333334</v>
      </c>
    </row>
    <row r="1774" spans="1:21" x14ac:dyDescent="0.3">
      <c r="A1774" s="14">
        <v>43417</v>
      </c>
      <c r="B1774" s="15" t="s">
        <v>45</v>
      </c>
      <c r="C1774" s="15" t="s">
        <v>46</v>
      </c>
      <c r="D1774" s="15" t="s">
        <v>47</v>
      </c>
      <c r="E1774" s="16">
        <v>170</v>
      </c>
      <c r="F1774" s="17">
        <v>112</v>
      </c>
      <c r="G1774" s="17">
        <v>0</v>
      </c>
      <c r="H1774" s="17">
        <v>53</v>
      </c>
      <c r="I1774" s="15" t="s">
        <v>604</v>
      </c>
      <c r="J1774" s="17">
        <v>171</v>
      </c>
      <c r="K1774" s="15" t="s">
        <v>134</v>
      </c>
      <c r="L1774" s="27" t="s">
        <v>1194</v>
      </c>
      <c r="M1774" s="28">
        <v>3</v>
      </c>
      <c r="N1774" s="28">
        <v>28</v>
      </c>
      <c r="O1774" s="29" t="s">
        <v>51</v>
      </c>
      <c r="P1774" s="16">
        <v>85</v>
      </c>
      <c r="Q1774" s="16">
        <v>100</v>
      </c>
      <c r="R1774" s="15" t="s">
        <v>51</v>
      </c>
      <c r="S1774" s="16">
        <v>60</v>
      </c>
      <c r="T1774" s="15" t="s">
        <v>89</v>
      </c>
      <c r="U1774" t="e">
        <f t="shared" si="27"/>
        <v>#VALUE!</v>
      </c>
    </row>
    <row r="1775" spans="1:21" x14ac:dyDescent="0.3">
      <c r="A1775" s="14">
        <v>43418</v>
      </c>
      <c r="B1775" s="15" t="s">
        <v>45</v>
      </c>
      <c r="C1775" s="15" t="s">
        <v>46</v>
      </c>
      <c r="D1775" s="15" t="s">
        <v>47</v>
      </c>
      <c r="E1775" s="16">
        <v>170</v>
      </c>
      <c r="F1775" s="17">
        <v>132</v>
      </c>
      <c r="G1775" s="17">
        <v>0</v>
      </c>
      <c r="H1775" s="17">
        <v>53</v>
      </c>
      <c r="I1775" s="15" t="s">
        <v>779</v>
      </c>
      <c r="J1775" s="17">
        <v>212</v>
      </c>
      <c r="K1775" s="15" t="s">
        <v>288</v>
      </c>
      <c r="L1775" s="29" t="s">
        <v>401</v>
      </c>
      <c r="M1775" s="28">
        <v>3</v>
      </c>
      <c r="N1775" s="28">
        <v>47</v>
      </c>
      <c r="O1775" s="29" t="s">
        <v>763</v>
      </c>
      <c r="P1775" s="16">
        <v>85</v>
      </c>
      <c r="Q1775" s="16">
        <v>100</v>
      </c>
      <c r="R1775" s="15" t="s">
        <v>51</v>
      </c>
      <c r="S1775" s="16">
        <v>50</v>
      </c>
      <c r="T1775" s="15" t="s">
        <v>52</v>
      </c>
      <c r="U1775">
        <f t="shared" si="27"/>
        <v>1.0471999999999999</v>
      </c>
    </row>
    <row r="1776" spans="1:21" x14ac:dyDescent="0.3">
      <c r="A1776" s="14">
        <v>43419</v>
      </c>
      <c r="B1776" s="15" t="s">
        <v>45</v>
      </c>
      <c r="C1776" s="15" t="s">
        <v>46</v>
      </c>
      <c r="D1776" s="15" t="s">
        <v>47</v>
      </c>
      <c r="E1776" s="16">
        <v>170</v>
      </c>
      <c r="F1776" s="17">
        <v>152</v>
      </c>
      <c r="G1776" s="17">
        <v>0</v>
      </c>
      <c r="H1776" s="17">
        <v>92</v>
      </c>
      <c r="I1776" s="15" t="s">
        <v>601</v>
      </c>
      <c r="J1776" s="17">
        <v>213</v>
      </c>
      <c r="K1776" s="15" t="s">
        <v>643</v>
      </c>
      <c r="L1776" s="27" t="s">
        <v>1194</v>
      </c>
      <c r="M1776" s="28">
        <v>8</v>
      </c>
      <c r="N1776" s="28">
        <v>42</v>
      </c>
      <c r="O1776" s="29" t="s">
        <v>51</v>
      </c>
      <c r="P1776" s="16">
        <v>77</v>
      </c>
      <c r="Q1776" s="16">
        <v>100</v>
      </c>
      <c r="R1776" s="15" t="s">
        <v>177</v>
      </c>
      <c r="S1776" s="16">
        <v>54</v>
      </c>
      <c r="T1776" s="15" t="s">
        <v>146</v>
      </c>
      <c r="U1776" t="e">
        <f t="shared" si="27"/>
        <v>#VALUE!</v>
      </c>
    </row>
    <row r="1777" spans="1:21" x14ac:dyDescent="0.3">
      <c r="A1777" s="14">
        <v>43420</v>
      </c>
      <c r="B1777" s="15" t="s">
        <v>45</v>
      </c>
      <c r="C1777" s="15" t="s">
        <v>46</v>
      </c>
      <c r="D1777" s="15" t="s">
        <v>47</v>
      </c>
      <c r="E1777" s="16">
        <v>170</v>
      </c>
      <c r="F1777" s="17">
        <v>144</v>
      </c>
      <c r="G1777" s="17">
        <v>0</v>
      </c>
      <c r="H1777" s="17">
        <v>61</v>
      </c>
      <c r="I1777" s="15" t="s">
        <v>74</v>
      </c>
      <c r="J1777" s="17">
        <v>228</v>
      </c>
      <c r="K1777" s="15" t="s">
        <v>749</v>
      </c>
      <c r="L1777" s="27">
        <v>26</v>
      </c>
      <c r="M1777" s="28">
        <v>3</v>
      </c>
      <c r="N1777" s="28">
        <v>67</v>
      </c>
      <c r="O1777" s="29" t="s">
        <v>121</v>
      </c>
      <c r="P1777" s="16">
        <v>81</v>
      </c>
      <c r="Q1777" s="16">
        <v>100</v>
      </c>
      <c r="R1777" s="15" t="s">
        <v>51</v>
      </c>
      <c r="S1777" s="16">
        <v>43</v>
      </c>
      <c r="T1777" s="15" t="s">
        <v>146</v>
      </c>
      <c r="U1777">
        <f t="shared" si="27"/>
        <v>4.5378666666666669</v>
      </c>
    </row>
    <row r="1778" spans="1:21" x14ac:dyDescent="0.3">
      <c r="A1778" s="14">
        <v>43421</v>
      </c>
      <c r="B1778" s="15" t="s">
        <v>45</v>
      </c>
      <c r="C1778" s="15" t="s">
        <v>46</v>
      </c>
      <c r="D1778" s="15" t="s">
        <v>47</v>
      </c>
      <c r="E1778" s="16">
        <v>170</v>
      </c>
      <c r="F1778" s="17">
        <v>144</v>
      </c>
      <c r="G1778" s="17">
        <v>0</v>
      </c>
      <c r="H1778" s="17">
        <v>73</v>
      </c>
      <c r="I1778" s="15" t="s">
        <v>739</v>
      </c>
      <c r="J1778" s="17">
        <v>214</v>
      </c>
      <c r="K1778" s="15" t="s">
        <v>245</v>
      </c>
      <c r="L1778" s="27">
        <v>28</v>
      </c>
      <c r="M1778" s="28">
        <v>14</v>
      </c>
      <c r="N1778" s="28">
        <v>97</v>
      </c>
      <c r="O1778" s="29" t="s">
        <v>169</v>
      </c>
      <c r="P1778" s="16">
        <v>75</v>
      </c>
      <c r="Q1778" s="16">
        <v>100</v>
      </c>
      <c r="R1778" s="15" t="s">
        <v>51</v>
      </c>
      <c r="S1778" s="16">
        <v>46</v>
      </c>
      <c r="T1778" s="15" t="s">
        <v>51</v>
      </c>
      <c r="U1778">
        <f t="shared" si="27"/>
        <v>4.8869333333333334</v>
      </c>
    </row>
    <row r="1779" spans="1:21" x14ac:dyDescent="0.3">
      <c r="A1779" s="14">
        <v>43422</v>
      </c>
      <c r="B1779" s="15" t="s">
        <v>45</v>
      </c>
      <c r="C1779" s="15" t="s">
        <v>46</v>
      </c>
      <c r="D1779" s="15" t="s">
        <v>47</v>
      </c>
      <c r="E1779" s="16">
        <v>170</v>
      </c>
      <c r="F1779" s="17">
        <v>104</v>
      </c>
      <c r="G1779" s="17">
        <v>18</v>
      </c>
      <c r="H1779" s="17">
        <v>51</v>
      </c>
      <c r="I1779" s="15" t="s">
        <v>848</v>
      </c>
      <c r="J1779" s="17">
        <v>156</v>
      </c>
      <c r="K1779" s="15" t="s">
        <v>934</v>
      </c>
      <c r="L1779" s="29" t="s">
        <v>401</v>
      </c>
      <c r="M1779" s="28">
        <v>8</v>
      </c>
      <c r="N1779" s="28">
        <v>47</v>
      </c>
      <c r="O1779" s="29" t="s">
        <v>215</v>
      </c>
      <c r="P1779" s="16">
        <v>90</v>
      </c>
      <c r="Q1779" s="16">
        <v>100</v>
      </c>
      <c r="R1779" s="15" t="s">
        <v>51</v>
      </c>
      <c r="S1779" s="16">
        <v>75</v>
      </c>
      <c r="T1779" s="15" t="s">
        <v>129</v>
      </c>
      <c r="U1779">
        <f t="shared" si="27"/>
        <v>1.0471999999999999</v>
      </c>
    </row>
    <row r="1780" spans="1:21" x14ac:dyDescent="0.3">
      <c r="A1780" s="14">
        <v>43423</v>
      </c>
      <c r="B1780" s="15" t="s">
        <v>45</v>
      </c>
      <c r="C1780" s="15" t="s">
        <v>46</v>
      </c>
      <c r="D1780" s="15" t="s">
        <v>47</v>
      </c>
      <c r="E1780" s="16">
        <v>170</v>
      </c>
      <c r="F1780" s="17">
        <v>120</v>
      </c>
      <c r="G1780" s="17">
        <v>16</v>
      </c>
      <c r="H1780" s="17">
        <v>74</v>
      </c>
      <c r="I1780" s="15" t="s">
        <v>962</v>
      </c>
      <c r="J1780" s="17">
        <v>167</v>
      </c>
      <c r="K1780" s="15" t="s">
        <v>119</v>
      </c>
      <c r="L1780" s="29" t="s">
        <v>218</v>
      </c>
      <c r="M1780" s="28">
        <v>11</v>
      </c>
      <c r="N1780" s="28">
        <v>56</v>
      </c>
      <c r="O1780" s="29" t="s">
        <v>81</v>
      </c>
      <c r="P1780" s="16">
        <v>85</v>
      </c>
      <c r="Q1780" s="16">
        <v>100</v>
      </c>
      <c r="R1780" s="15" t="s">
        <v>51</v>
      </c>
      <c r="S1780" s="16">
        <v>65</v>
      </c>
      <c r="T1780" s="15" t="s">
        <v>89</v>
      </c>
      <c r="U1780">
        <f t="shared" si="27"/>
        <v>0.52359999999999995</v>
      </c>
    </row>
    <row r="1781" spans="1:21" x14ac:dyDescent="0.3">
      <c r="A1781" s="14">
        <v>43424</v>
      </c>
      <c r="B1781" s="15" t="s">
        <v>45</v>
      </c>
      <c r="C1781" s="15" t="s">
        <v>46</v>
      </c>
      <c r="D1781" s="15" t="s">
        <v>47</v>
      </c>
      <c r="E1781" s="16">
        <v>170</v>
      </c>
      <c r="F1781" s="17">
        <v>88</v>
      </c>
      <c r="G1781" s="17">
        <v>26</v>
      </c>
      <c r="H1781" s="17">
        <v>69</v>
      </c>
      <c r="I1781" s="15" t="s">
        <v>619</v>
      </c>
      <c r="J1781" s="17">
        <v>108</v>
      </c>
      <c r="K1781" s="15" t="s">
        <v>115</v>
      </c>
      <c r="L1781" s="29" t="s">
        <v>263</v>
      </c>
      <c r="M1781" s="28">
        <v>3</v>
      </c>
      <c r="N1781" s="28">
        <v>33</v>
      </c>
      <c r="O1781" s="29" t="s">
        <v>85</v>
      </c>
      <c r="P1781" s="16">
        <v>94</v>
      </c>
      <c r="Q1781" s="16">
        <v>99</v>
      </c>
      <c r="R1781" s="15" t="s">
        <v>51</v>
      </c>
      <c r="S1781" s="16">
        <v>87</v>
      </c>
      <c r="T1781" s="15" t="s">
        <v>215</v>
      </c>
      <c r="U1781">
        <f t="shared" si="27"/>
        <v>0.17453333333333335</v>
      </c>
    </row>
    <row r="1782" spans="1:21" x14ac:dyDescent="0.3">
      <c r="A1782" s="14">
        <v>43425</v>
      </c>
      <c r="B1782" s="15" t="s">
        <v>45</v>
      </c>
      <c r="C1782" s="15" t="s">
        <v>46</v>
      </c>
      <c r="D1782" s="15" t="s">
        <v>47</v>
      </c>
      <c r="E1782" s="16">
        <v>170</v>
      </c>
      <c r="F1782" s="17">
        <v>102</v>
      </c>
      <c r="G1782" s="17">
        <v>0</v>
      </c>
      <c r="H1782" s="17">
        <v>46</v>
      </c>
      <c r="I1782" s="15" t="s">
        <v>487</v>
      </c>
      <c r="J1782" s="17">
        <v>157</v>
      </c>
      <c r="K1782" s="15" t="s">
        <v>297</v>
      </c>
      <c r="L1782" s="27">
        <v>27</v>
      </c>
      <c r="M1782" s="28">
        <v>3</v>
      </c>
      <c r="N1782" s="28">
        <v>69</v>
      </c>
      <c r="O1782" s="29" t="s">
        <v>121</v>
      </c>
      <c r="P1782" s="16">
        <v>87</v>
      </c>
      <c r="Q1782" s="16">
        <v>99</v>
      </c>
      <c r="R1782" s="15" t="s">
        <v>51</v>
      </c>
      <c r="S1782" s="16">
        <v>49</v>
      </c>
      <c r="T1782" s="15" t="s">
        <v>135</v>
      </c>
      <c r="U1782">
        <f t="shared" si="27"/>
        <v>4.7123999999999997</v>
      </c>
    </row>
    <row r="1783" spans="1:21" x14ac:dyDescent="0.3">
      <c r="A1783" s="14">
        <v>43426</v>
      </c>
      <c r="B1783" s="15" t="s">
        <v>45</v>
      </c>
      <c r="C1783" s="15" t="s">
        <v>46</v>
      </c>
      <c r="D1783" s="15" t="s">
        <v>47</v>
      </c>
      <c r="E1783" s="16">
        <v>170</v>
      </c>
      <c r="F1783" s="17">
        <v>96</v>
      </c>
      <c r="G1783" s="17">
        <v>0</v>
      </c>
      <c r="H1783" s="17">
        <v>34</v>
      </c>
      <c r="I1783" s="15" t="s">
        <v>153</v>
      </c>
      <c r="J1783" s="17">
        <v>158</v>
      </c>
      <c r="K1783" s="15" t="s">
        <v>701</v>
      </c>
      <c r="L1783" s="27">
        <v>24</v>
      </c>
      <c r="M1783" s="28">
        <v>11</v>
      </c>
      <c r="N1783" s="28">
        <v>114</v>
      </c>
      <c r="O1783" s="29" t="s">
        <v>89</v>
      </c>
      <c r="P1783" s="16">
        <v>69</v>
      </c>
      <c r="Q1783" s="16">
        <v>100</v>
      </c>
      <c r="R1783" s="15" t="s">
        <v>51</v>
      </c>
      <c r="S1783" s="16">
        <v>44</v>
      </c>
      <c r="T1783" s="15" t="s">
        <v>51</v>
      </c>
      <c r="U1783">
        <f t="shared" si="27"/>
        <v>4.1887999999999996</v>
      </c>
    </row>
    <row r="1784" spans="1:21" x14ac:dyDescent="0.3">
      <c r="A1784" s="14">
        <v>43427</v>
      </c>
      <c r="B1784" s="15" t="s">
        <v>45</v>
      </c>
      <c r="C1784" s="15" t="s">
        <v>46</v>
      </c>
      <c r="D1784" s="15" t="s">
        <v>47</v>
      </c>
      <c r="E1784" s="16">
        <v>170</v>
      </c>
      <c r="F1784" s="17">
        <v>110</v>
      </c>
      <c r="G1784" s="17">
        <v>0</v>
      </c>
      <c r="H1784" s="17">
        <v>47</v>
      </c>
      <c r="I1784" s="15" t="s">
        <v>1007</v>
      </c>
      <c r="J1784" s="17">
        <v>172</v>
      </c>
      <c r="K1784" s="15" t="s">
        <v>606</v>
      </c>
      <c r="L1784" s="27">
        <v>21</v>
      </c>
      <c r="M1784" s="28">
        <v>8</v>
      </c>
      <c r="N1784" s="28">
        <v>53</v>
      </c>
      <c r="O1784" s="29" t="s">
        <v>89</v>
      </c>
      <c r="P1784" s="16">
        <v>72</v>
      </c>
      <c r="Q1784" s="16">
        <v>100</v>
      </c>
      <c r="R1784" s="15" t="s">
        <v>226</v>
      </c>
      <c r="S1784" s="16">
        <v>38</v>
      </c>
      <c r="T1784" s="15" t="s">
        <v>129</v>
      </c>
      <c r="U1784">
        <f t="shared" si="27"/>
        <v>3.6652</v>
      </c>
    </row>
    <row r="1785" spans="1:21" x14ac:dyDescent="0.3">
      <c r="A1785" s="14">
        <v>43428</v>
      </c>
      <c r="B1785" s="15" t="s">
        <v>45</v>
      </c>
      <c r="C1785" s="15" t="s">
        <v>46</v>
      </c>
      <c r="D1785" s="15" t="s">
        <v>47</v>
      </c>
      <c r="E1785" s="16">
        <v>170</v>
      </c>
      <c r="F1785" s="17">
        <v>104</v>
      </c>
      <c r="G1785" s="17">
        <v>74</v>
      </c>
      <c r="H1785" s="17">
        <v>47</v>
      </c>
      <c r="I1785" s="15" t="s">
        <v>622</v>
      </c>
      <c r="J1785" s="17">
        <v>160</v>
      </c>
      <c r="K1785" s="15" t="s">
        <v>291</v>
      </c>
      <c r="L1785" s="27">
        <v>20</v>
      </c>
      <c r="M1785" s="28">
        <v>3</v>
      </c>
      <c r="N1785" s="28">
        <v>53</v>
      </c>
      <c r="O1785" s="29" t="s">
        <v>52</v>
      </c>
      <c r="P1785" s="16">
        <v>86</v>
      </c>
      <c r="Q1785" s="16">
        <v>100</v>
      </c>
      <c r="R1785" s="15" t="s">
        <v>51</v>
      </c>
      <c r="S1785" s="16">
        <v>49</v>
      </c>
      <c r="T1785" s="15" t="s">
        <v>52</v>
      </c>
      <c r="U1785">
        <f t="shared" si="27"/>
        <v>3.4906666666666668</v>
      </c>
    </row>
    <row r="1786" spans="1:21" x14ac:dyDescent="0.3">
      <c r="A1786" s="14">
        <v>43429</v>
      </c>
      <c r="B1786" s="15" t="s">
        <v>45</v>
      </c>
      <c r="C1786" s="15" t="s">
        <v>46</v>
      </c>
      <c r="D1786" s="15" t="s">
        <v>47</v>
      </c>
      <c r="E1786" s="16">
        <v>170</v>
      </c>
      <c r="F1786" s="17">
        <v>95</v>
      </c>
      <c r="G1786" s="17">
        <v>116</v>
      </c>
      <c r="H1786" s="17">
        <v>51</v>
      </c>
      <c r="I1786" s="15" t="s">
        <v>51</v>
      </c>
      <c r="J1786" s="17">
        <v>139</v>
      </c>
      <c r="K1786" s="15" t="s">
        <v>121</v>
      </c>
      <c r="L1786" s="29" t="s">
        <v>116</v>
      </c>
      <c r="M1786" s="28">
        <v>0</v>
      </c>
      <c r="N1786" s="28">
        <v>31</v>
      </c>
      <c r="O1786" s="29" t="s">
        <v>178</v>
      </c>
      <c r="P1786" s="16">
        <v>82</v>
      </c>
      <c r="Q1786" s="16">
        <v>100</v>
      </c>
      <c r="R1786" s="15" t="s">
        <v>51</v>
      </c>
      <c r="S1786" s="16">
        <v>54</v>
      </c>
      <c r="T1786" s="15" t="s">
        <v>158</v>
      </c>
      <c r="U1786">
        <f t="shared" si="27"/>
        <v>0.69813333333333338</v>
      </c>
    </row>
    <row r="1787" spans="1:21" x14ac:dyDescent="0.3">
      <c r="A1787" s="14">
        <v>43430</v>
      </c>
      <c r="B1787" s="15" t="s">
        <v>45</v>
      </c>
      <c r="C1787" s="15" t="s">
        <v>46</v>
      </c>
      <c r="D1787" s="15" t="s">
        <v>47</v>
      </c>
      <c r="E1787" s="16">
        <v>170</v>
      </c>
      <c r="F1787" s="17">
        <v>99</v>
      </c>
      <c r="G1787" s="17">
        <v>2</v>
      </c>
      <c r="H1787" s="17">
        <v>53</v>
      </c>
      <c r="I1787" s="15" t="s">
        <v>399</v>
      </c>
      <c r="J1787" s="17">
        <v>145</v>
      </c>
      <c r="K1787" s="15" t="s">
        <v>535</v>
      </c>
      <c r="L1787" s="27">
        <v>29</v>
      </c>
      <c r="M1787" s="28">
        <v>6</v>
      </c>
      <c r="N1787" s="28">
        <v>83</v>
      </c>
      <c r="O1787" s="29" t="s">
        <v>148</v>
      </c>
      <c r="P1787" s="16">
        <v>87</v>
      </c>
      <c r="Q1787" s="16">
        <v>100</v>
      </c>
      <c r="R1787" s="15" t="s">
        <v>51</v>
      </c>
      <c r="S1787" s="16">
        <v>53</v>
      </c>
      <c r="T1787" s="15" t="s">
        <v>64</v>
      </c>
      <c r="U1787">
        <f t="shared" si="27"/>
        <v>5.0614666666666661</v>
      </c>
    </row>
    <row r="1788" spans="1:21" x14ac:dyDescent="0.3">
      <c r="A1788" s="14">
        <v>43431</v>
      </c>
      <c r="B1788" s="15" t="s">
        <v>45</v>
      </c>
      <c r="C1788" s="15" t="s">
        <v>46</v>
      </c>
      <c r="D1788" s="15" t="s">
        <v>47</v>
      </c>
      <c r="E1788" s="16">
        <v>170</v>
      </c>
      <c r="F1788" s="17">
        <v>76</v>
      </c>
      <c r="G1788" s="17">
        <v>0</v>
      </c>
      <c r="H1788" s="17">
        <v>35</v>
      </c>
      <c r="I1788" s="15" t="s">
        <v>849</v>
      </c>
      <c r="J1788" s="17">
        <v>118</v>
      </c>
      <c r="K1788" s="15" t="s">
        <v>49</v>
      </c>
      <c r="L1788" s="27">
        <v>22</v>
      </c>
      <c r="M1788" s="28">
        <v>3</v>
      </c>
      <c r="N1788" s="28">
        <v>39</v>
      </c>
      <c r="O1788" s="29" t="s">
        <v>510</v>
      </c>
      <c r="P1788" s="16">
        <v>82</v>
      </c>
      <c r="Q1788" s="16">
        <v>98</v>
      </c>
      <c r="R1788" s="15" t="s">
        <v>86</v>
      </c>
      <c r="S1788" s="16">
        <v>66</v>
      </c>
      <c r="T1788" s="15" t="s">
        <v>146</v>
      </c>
      <c r="U1788">
        <f t="shared" si="27"/>
        <v>3.8397333333333332</v>
      </c>
    </row>
    <row r="1789" spans="1:21" x14ac:dyDescent="0.3">
      <c r="A1789" s="14">
        <v>43432</v>
      </c>
      <c r="B1789" s="15" t="s">
        <v>45</v>
      </c>
      <c r="C1789" s="15" t="s">
        <v>46</v>
      </c>
      <c r="D1789" s="15" t="s">
        <v>47</v>
      </c>
      <c r="E1789" s="16">
        <v>170</v>
      </c>
      <c r="F1789" s="17">
        <v>96</v>
      </c>
      <c r="G1789" s="17">
        <v>0</v>
      </c>
      <c r="H1789" s="17">
        <v>18</v>
      </c>
      <c r="I1789" s="15" t="s">
        <v>572</v>
      </c>
      <c r="J1789" s="17">
        <v>173</v>
      </c>
      <c r="K1789" s="15" t="s">
        <v>100</v>
      </c>
      <c r="L1789" s="27">
        <v>24</v>
      </c>
      <c r="M1789" s="28">
        <v>6</v>
      </c>
      <c r="N1789" s="28">
        <v>114</v>
      </c>
      <c r="O1789" s="29" t="s">
        <v>100</v>
      </c>
      <c r="P1789" s="16">
        <v>81</v>
      </c>
      <c r="Q1789" s="16">
        <v>100</v>
      </c>
      <c r="R1789" s="15" t="s">
        <v>51</v>
      </c>
      <c r="S1789" s="16">
        <v>35</v>
      </c>
      <c r="T1789" s="15" t="s">
        <v>100</v>
      </c>
      <c r="U1789">
        <f t="shared" si="27"/>
        <v>4.1887999999999996</v>
      </c>
    </row>
    <row r="1790" spans="1:21" x14ac:dyDescent="0.3">
      <c r="A1790" s="14">
        <v>43433</v>
      </c>
      <c r="B1790" s="15" t="s">
        <v>45</v>
      </c>
      <c r="C1790" s="15" t="s">
        <v>46</v>
      </c>
      <c r="D1790" s="15" t="s">
        <v>47</v>
      </c>
      <c r="E1790" s="16">
        <v>170</v>
      </c>
      <c r="F1790" s="17">
        <v>117</v>
      </c>
      <c r="G1790" s="17">
        <v>2</v>
      </c>
      <c r="H1790" s="17">
        <v>58</v>
      </c>
      <c r="I1790" s="15" t="s">
        <v>310</v>
      </c>
      <c r="J1790" s="17">
        <v>176</v>
      </c>
      <c r="K1790" s="15" t="s">
        <v>817</v>
      </c>
      <c r="L1790" s="27">
        <v>24</v>
      </c>
      <c r="M1790" s="28">
        <v>8</v>
      </c>
      <c r="N1790" s="28">
        <v>142</v>
      </c>
      <c r="O1790" s="29" t="s">
        <v>286</v>
      </c>
      <c r="P1790" s="16">
        <v>60</v>
      </c>
      <c r="Q1790" s="16">
        <v>99</v>
      </c>
      <c r="R1790" s="15" t="s">
        <v>763</v>
      </c>
      <c r="S1790" s="16">
        <v>27</v>
      </c>
      <c r="T1790" s="15" t="s">
        <v>232</v>
      </c>
      <c r="U1790">
        <f t="shared" si="27"/>
        <v>4.1887999999999996</v>
      </c>
    </row>
    <row r="1791" spans="1:21" x14ac:dyDescent="0.3">
      <c r="A1791" s="14">
        <v>43434</v>
      </c>
      <c r="B1791" s="15" t="s">
        <v>45</v>
      </c>
      <c r="C1791" s="15" t="s">
        <v>46</v>
      </c>
      <c r="D1791" s="15" t="s">
        <v>47</v>
      </c>
      <c r="E1791" s="16">
        <v>170</v>
      </c>
      <c r="F1791" s="17">
        <v>96</v>
      </c>
      <c r="G1791" s="17">
        <v>4</v>
      </c>
      <c r="H1791" s="17">
        <v>29</v>
      </c>
      <c r="I1791" s="15" t="s">
        <v>506</v>
      </c>
      <c r="J1791" s="17">
        <v>162</v>
      </c>
      <c r="K1791" s="15" t="s">
        <v>524</v>
      </c>
      <c r="L1791" s="29" t="s">
        <v>116</v>
      </c>
      <c r="M1791" s="28">
        <v>3</v>
      </c>
      <c r="N1791" s="28">
        <v>58</v>
      </c>
      <c r="O1791" s="29" t="s">
        <v>91</v>
      </c>
      <c r="P1791" s="16">
        <v>79</v>
      </c>
      <c r="Q1791" s="16">
        <v>99</v>
      </c>
      <c r="R1791" s="15" t="s">
        <v>51</v>
      </c>
      <c r="S1791" s="16">
        <v>49</v>
      </c>
      <c r="T1791" s="15" t="s">
        <v>121</v>
      </c>
      <c r="U1791">
        <f t="shared" si="27"/>
        <v>0.69813333333333338</v>
      </c>
    </row>
    <row r="1792" spans="1:21" x14ac:dyDescent="0.3">
      <c r="A1792" s="14">
        <v>43435</v>
      </c>
      <c r="B1792" s="15" t="s">
        <v>45</v>
      </c>
      <c r="C1792" s="15" t="s">
        <v>46</v>
      </c>
      <c r="D1792" s="15" t="s">
        <v>47</v>
      </c>
      <c r="E1792" s="16">
        <v>170</v>
      </c>
      <c r="F1792" s="17">
        <v>114</v>
      </c>
      <c r="G1792" s="17">
        <v>24</v>
      </c>
      <c r="H1792" s="17">
        <v>75</v>
      </c>
      <c r="I1792" s="15" t="s">
        <v>115</v>
      </c>
      <c r="J1792" s="17">
        <v>152</v>
      </c>
      <c r="K1792" s="15" t="s">
        <v>197</v>
      </c>
      <c r="L1792" s="29" t="s">
        <v>289</v>
      </c>
      <c r="M1792" s="28">
        <v>3</v>
      </c>
      <c r="N1792" s="28">
        <v>39</v>
      </c>
      <c r="O1792" s="29" t="s">
        <v>178</v>
      </c>
      <c r="P1792" s="16">
        <v>89</v>
      </c>
      <c r="Q1792" s="16">
        <v>99</v>
      </c>
      <c r="R1792" s="15" t="s">
        <v>51</v>
      </c>
      <c r="S1792" s="16">
        <v>74</v>
      </c>
      <c r="T1792" s="15" t="s">
        <v>94</v>
      </c>
      <c r="U1792">
        <f t="shared" si="27"/>
        <v>1.5708</v>
      </c>
    </row>
    <row r="1793" spans="1:21" x14ac:dyDescent="0.3">
      <c r="A1793" s="21">
        <v>43436</v>
      </c>
      <c r="B1793" s="18" t="s">
        <v>45</v>
      </c>
      <c r="C1793" s="18" t="s">
        <v>46</v>
      </c>
      <c r="D1793" s="18" t="s">
        <v>47</v>
      </c>
      <c r="E1793" s="20">
        <v>170</v>
      </c>
      <c r="F1793" s="19">
        <v>134</v>
      </c>
      <c r="G1793" s="19">
        <v>0</v>
      </c>
      <c r="H1793" s="19">
        <v>99</v>
      </c>
      <c r="I1793" s="18" t="s">
        <v>664</v>
      </c>
      <c r="J1793" s="19">
        <v>169</v>
      </c>
      <c r="K1793" s="18" t="s">
        <v>217</v>
      </c>
      <c r="L1793" s="30" t="s">
        <v>401</v>
      </c>
      <c r="M1793" s="31">
        <v>3</v>
      </c>
      <c r="N1793" s="31">
        <v>33</v>
      </c>
      <c r="O1793" s="30" t="s">
        <v>286</v>
      </c>
      <c r="P1793" s="20">
        <v>91</v>
      </c>
      <c r="Q1793" s="20">
        <v>100</v>
      </c>
      <c r="R1793" s="18" t="s">
        <v>51</v>
      </c>
      <c r="S1793" s="20">
        <v>72</v>
      </c>
      <c r="T1793" s="18" t="s">
        <v>146</v>
      </c>
      <c r="U1793">
        <f t="shared" si="27"/>
        <v>1.0471999999999999</v>
      </c>
    </row>
    <row r="1794" spans="1:21" x14ac:dyDescent="0.3">
      <c r="A1794" s="21">
        <v>43437</v>
      </c>
      <c r="B1794" s="18" t="s">
        <v>45</v>
      </c>
      <c r="C1794" s="18" t="s">
        <v>46</v>
      </c>
      <c r="D1794" s="18" t="s">
        <v>47</v>
      </c>
      <c r="E1794" s="20">
        <v>170</v>
      </c>
      <c r="F1794" s="19">
        <v>132</v>
      </c>
      <c r="G1794" s="19">
        <v>58</v>
      </c>
      <c r="H1794" s="19">
        <v>92</v>
      </c>
      <c r="I1794" s="18" t="s">
        <v>221</v>
      </c>
      <c r="J1794" s="19">
        <v>171</v>
      </c>
      <c r="K1794" s="18" t="s">
        <v>297</v>
      </c>
      <c r="L1794" s="30" t="s">
        <v>84</v>
      </c>
      <c r="M1794" s="31">
        <v>8</v>
      </c>
      <c r="N1794" s="31">
        <v>58</v>
      </c>
      <c r="O1794" s="30" t="s">
        <v>192</v>
      </c>
      <c r="P1794" s="20">
        <v>94</v>
      </c>
      <c r="Q1794" s="20">
        <v>100</v>
      </c>
      <c r="R1794" s="18" t="s">
        <v>51</v>
      </c>
      <c r="S1794" s="20">
        <v>87</v>
      </c>
      <c r="T1794" s="18" t="s">
        <v>52</v>
      </c>
      <c r="U1794">
        <f t="shared" si="27"/>
        <v>0.34906666666666669</v>
      </c>
    </row>
    <row r="1795" spans="1:21" x14ac:dyDescent="0.3">
      <c r="A1795" s="21">
        <v>43438</v>
      </c>
      <c r="B1795" s="18" t="s">
        <v>45</v>
      </c>
      <c r="C1795" s="18" t="s">
        <v>46</v>
      </c>
      <c r="D1795" s="18" t="s">
        <v>47</v>
      </c>
      <c r="E1795" s="20">
        <v>170</v>
      </c>
      <c r="F1795" s="19">
        <v>124</v>
      </c>
      <c r="G1795" s="19">
        <v>0</v>
      </c>
      <c r="H1795" s="19">
        <v>72</v>
      </c>
      <c r="I1795" s="18" t="s">
        <v>581</v>
      </c>
      <c r="J1795" s="19">
        <v>176</v>
      </c>
      <c r="K1795" s="18" t="s">
        <v>748</v>
      </c>
      <c r="L1795" s="32">
        <v>14</v>
      </c>
      <c r="M1795" s="31">
        <v>8</v>
      </c>
      <c r="N1795" s="31">
        <v>31</v>
      </c>
      <c r="O1795" s="30" t="s">
        <v>74</v>
      </c>
      <c r="P1795" s="20">
        <v>91</v>
      </c>
      <c r="Q1795" s="20">
        <v>100</v>
      </c>
      <c r="R1795" s="18" t="s">
        <v>51</v>
      </c>
      <c r="S1795" s="20">
        <v>76</v>
      </c>
      <c r="T1795" s="18" t="s">
        <v>52</v>
      </c>
      <c r="U1795">
        <f t="shared" si="27"/>
        <v>2.4434666666666667</v>
      </c>
    </row>
    <row r="1796" spans="1:21" x14ac:dyDescent="0.3">
      <c r="A1796" s="21">
        <v>43439</v>
      </c>
      <c r="B1796" s="18" t="s">
        <v>45</v>
      </c>
      <c r="C1796" s="18" t="s">
        <v>46</v>
      </c>
      <c r="D1796" s="18" t="s">
        <v>47</v>
      </c>
      <c r="E1796" s="20">
        <v>170</v>
      </c>
      <c r="F1796" s="19">
        <v>126</v>
      </c>
      <c r="G1796" s="19">
        <v>0</v>
      </c>
      <c r="H1796" s="19">
        <v>60</v>
      </c>
      <c r="I1796" s="18" t="s">
        <v>1008</v>
      </c>
      <c r="J1796" s="19">
        <v>191</v>
      </c>
      <c r="K1796" s="18" t="s">
        <v>246</v>
      </c>
      <c r="L1796" s="32">
        <v>10</v>
      </c>
      <c r="M1796" s="31">
        <v>11</v>
      </c>
      <c r="N1796" s="31">
        <v>61</v>
      </c>
      <c r="O1796" s="30" t="s">
        <v>192</v>
      </c>
      <c r="P1796" s="20">
        <v>88</v>
      </c>
      <c r="Q1796" s="20">
        <v>100</v>
      </c>
      <c r="R1796" s="18" t="s">
        <v>51</v>
      </c>
      <c r="S1796" s="20">
        <v>62</v>
      </c>
      <c r="T1796" s="18" t="s">
        <v>94</v>
      </c>
      <c r="U1796">
        <f t="shared" ref="U1796:U1859" si="28">L1796*$V$3/$V$5*$V$4</f>
        <v>1.7453333333333334</v>
      </c>
    </row>
    <row r="1797" spans="1:21" x14ac:dyDescent="0.3">
      <c r="A1797" s="21">
        <v>43440</v>
      </c>
      <c r="B1797" s="18" t="s">
        <v>45</v>
      </c>
      <c r="C1797" s="18" t="s">
        <v>46</v>
      </c>
      <c r="D1797" s="18" t="s">
        <v>47</v>
      </c>
      <c r="E1797" s="20">
        <v>170</v>
      </c>
      <c r="F1797" s="19">
        <v>108</v>
      </c>
      <c r="G1797" s="19">
        <v>0</v>
      </c>
      <c r="H1797" s="19">
        <v>49</v>
      </c>
      <c r="I1797" s="18" t="s">
        <v>96</v>
      </c>
      <c r="J1797" s="19">
        <v>166</v>
      </c>
      <c r="K1797" s="18" t="s">
        <v>681</v>
      </c>
      <c r="L1797" s="32">
        <v>36</v>
      </c>
      <c r="M1797" s="31">
        <v>3</v>
      </c>
      <c r="N1797" s="31">
        <v>42</v>
      </c>
      <c r="O1797" s="30" t="s">
        <v>158</v>
      </c>
      <c r="P1797" s="20">
        <v>88</v>
      </c>
      <c r="Q1797" s="20">
        <v>100</v>
      </c>
      <c r="R1797" s="18" t="s">
        <v>51</v>
      </c>
      <c r="S1797" s="20">
        <v>68</v>
      </c>
      <c r="T1797" s="18" t="s">
        <v>91</v>
      </c>
      <c r="U1797">
        <f t="shared" si="28"/>
        <v>6.2831999999999999</v>
      </c>
    </row>
    <row r="1798" spans="1:21" x14ac:dyDescent="0.3">
      <c r="A1798" s="21">
        <v>43441</v>
      </c>
      <c r="B1798" s="18" t="s">
        <v>45</v>
      </c>
      <c r="C1798" s="18" t="s">
        <v>46</v>
      </c>
      <c r="D1798" s="18" t="s">
        <v>47</v>
      </c>
      <c r="E1798" s="20">
        <v>170</v>
      </c>
      <c r="F1798" s="19">
        <v>88</v>
      </c>
      <c r="G1798" s="19">
        <v>6</v>
      </c>
      <c r="H1798" s="19">
        <v>26</v>
      </c>
      <c r="I1798" s="18" t="s">
        <v>1009</v>
      </c>
      <c r="J1798" s="19">
        <v>151</v>
      </c>
      <c r="K1798" s="18" t="s">
        <v>645</v>
      </c>
      <c r="L1798" s="32">
        <v>30</v>
      </c>
      <c r="M1798" s="31">
        <v>3</v>
      </c>
      <c r="N1798" s="31">
        <v>83</v>
      </c>
      <c r="O1798" s="30" t="s">
        <v>135</v>
      </c>
      <c r="P1798" s="20">
        <v>85</v>
      </c>
      <c r="Q1798" s="20">
        <v>100</v>
      </c>
      <c r="R1798" s="18" t="s">
        <v>80</v>
      </c>
      <c r="S1798" s="20">
        <v>66</v>
      </c>
      <c r="T1798" s="18" t="s">
        <v>215</v>
      </c>
      <c r="U1798">
        <f t="shared" si="28"/>
        <v>5.2360000000000007</v>
      </c>
    </row>
    <row r="1799" spans="1:21" x14ac:dyDescent="0.3">
      <c r="A1799" s="21">
        <v>43442</v>
      </c>
      <c r="B1799" s="18" t="s">
        <v>45</v>
      </c>
      <c r="C1799" s="18" t="s">
        <v>46</v>
      </c>
      <c r="D1799" s="18" t="s">
        <v>47</v>
      </c>
      <c r="E1799" s="20">
        <v>170</v>
      </c>
      <c r="F1799" s="19">
        <v>96</v>
      </c>
      <c r="G1799" s="19">
        <v>0</v>
      </c>
      <c r="H1799" s="19">
        <v>38</v>
      </c>
      <c r="I1799" s="18" t="s">
        <v>513</v>
      </c>
      <c r="J1799" s="19">
        <v>155</v>
      </c>
      <c r="K1799" s="18" t="s">
        <v>423</v>
      </c>
      <c r="L1799" s="30" t="s">
        <v>116</v>
      </c>
      <c r="M1799" s="31">
        <v>8</v>
      </c>
      <c r="N1799" s="31">
        <v>47</v>
      </c>
      <c r="O1799" s="30" t="s">
        <v>594</v>
      </c>
      <c r="P1799" s="20">
        <v>85</v>
      </c>
      <c r="Q1799" s="20">
        <v>100</v>
      </c>
      <c r="R1799" s="18" t="s">
        <v>51</v>
      </c>
      <c r="S1799" s="20">
        <v>59</v>
      </c>
      <c r="T1799" s="18" t="s">
        <v>206</v>
      </c>
      <c r="U1799">
        <f t="shared" si="28"/>
        <v>0.69813333333333338</v>
      </c>
    </row>
    <row r="1800" spans="1:21" x14ac:dyDescent="0.3">
      <c r="A1800" s="21">
        <v>43443</v>
      </c>
      <c r="B1800" s="18" t="s">
        <v>45</v>
      </c>
      <c r="C1800" s="18" t="s">
        <v>46</v>
      </c>
      <c r="D1800" s="18" t="s">
        <v>47</v>
      </c>
      <c r="E1800" s="20">
        <v>170</v>
      </c>
      <c r="F1800" s="19">
        <v>95</v>
      </c>
      <c r="G1800" s="19">
        <v>0</v>
      </c>
      <c r="H1800" s="19">
        <v>35</v>
      </c>
      <c r="I1800" s="18" t="s">
        <v>347</v>
      </c>
      <c r="J1800" s="19">
        <v>155</v>
      </c>
      <c r="K1800" s="18" t="s">
        <v>611</v>
      </c>
      <c r="L1800" s="30" t="s">
        <v>218</v>
      </c>
      <c r="M1800" s="31">
        <v>6</v>
      </c>
      <c r="N1800" s="31">
        <v>39</v>
      </c>
      <c r="O1800" s="30" t="s">
        <v>158</v>
      </c>
      <c r="P1800" s="20">
        <v>87</v>
      </c>
      <c r="Q1800" s="20">
        <v>100</v>
      </c>
      <c r="R1800" s="18" t="s">
        <v>51</v>
      </c>
      <c r="S1800" s="20">
        <v>70</v>
      </c>
      <c r="T1800" s="18" t="s">
        <v>91</v>
      </c>
      <c r="U1800">
        <f t="shared" si="28"/>
        <v>0.52359999999999995</v>
      </c>
    </row>
    <row r="1801" spans="1:21" x14ac:dyDescent="0.3">
      <c r="A1801" s="21">
        <v>43444</v>
      </c>
      <c r="B1801" s="18" t="s">
        <v>45</v>
      </c>
      <c r="C1801" s="18" t="s">
        <v>46</v>
      </c>
      <c r="D1801" s="18" t="s">
        <v>47</v>
      </c>
      <c r="E1801" s="20">
        <v>170</v>
      </c>
      <c r="F1801" s="19">
        <v>87</v>
      </c>
      <c r="G1801" s="19">
        <v>0</v>
      </c>
      <c r="H1801" s="19">
        <v>35</v>
      </c>
      <c r="I1801" s="18" t="s">
        <v>88</v>
      </c>
      <c r="J1801" s="19">
        <v>139</v>
      </c>
      <c r="K1801" s="18" t="s">
        <v>306</v>
      </c>
      <c r="L1801" s="32">
        <v>17</v>
      </c>
      <c r="M1801" s="31">
        <v>6</v>
      </c>
      <c r="N1801" s="31">
        <v>33</v>
      </c>
      <c r="O1801" s="30" t="s">
        <v>271</v>
      </c>
      <c r="P1801" s="20">
        <v>81</v>
      </c>
      <c r="Q1801" s="20">
        <v>100</v>
      </c>
      <c r="R1801" s="18" t="s">
        <v>51</v>
      </c>
      <c r="S1801" s="20">
        <v>53</v>
      </c>
      <c r="T1801" s="18" t="s">
        <v>89</v>
      </c>
      <c r="U1801">
        <f t="shared" si="28"/>
        <v>2.9670666666666663</v>
      </c>
    </row>
    <row r="1802" spans="1:21" x14ac:dyDescent="0.3">
      <c r="A1802" s="21">
        <v>43445</v>
      </c>
      <c r="B1802" s="18" t="s">
        <v>45</v>
      </c>
      <c r="C1802" s="18" t="s">
        <v>46</v>
      </c>
      <c r="D1802" s="18" t="s">
        <v>47</v>
      </c>
      <c r="E1802" s="20">
        <v>170</v>
      </c>
      <c r="F1802" s="19">
        <v>82</v>
      </c>
      <c r="G1802" s="19">
        <v>0</v>
      </c>
      <c r="H1802" s="19">
        <v>14</v>
      </c>
      <c r="I1802" s="18" t="s">
        <v>881</v>
      </c>
      <c r="J1802" s="19">
        <v>149</v>
      </c>
      <c r="K1802" s="18" t="s">
        <v>297</v>
      </c>
      <c r="L1802" s="32">
        <v>15</v>
      </c>
      <c r="M1802" s="31">
        <v>0</v>
      </c>
      <c r="N1802" s="31">
        <v>36</v>
      </c>
      <c r="O1802" s="30" t="s">
        <v>100</v>
      </c>
      <c r="P1802" s="20">
        <v>82</v>
      </c>
      <c r="Q1802" s="20">
        <v>100</v>
      </c>
      <c r="R1802" s="18" t="s">
        <v>51</v>
      </c>
      <c r="S1802" s="20">
        <v>58</v>
      </c>
      <c r="T1802" s="18" t="s">
        <v>121</v>
      </c>
      <c r="U1802">
        <f t="shared" si="28"/>
        <v>2.6180000000000003</v>
      </c>
    </row>
    <row r="1803" spans="1:21" x14ac:dyDescent="0.3">
      <c r="A1803" s="21">
        <v>43446</v>
      </c>
      <c r="B1803" s="18" t="s">
        <v>45</v>
      </c>
      <c r="C1803" s="18" t="s">
        <v>46</v>
      </c>
      <c r="D1803" s="18" t="s">
        <v>47</v>
      </c>
      <c r="E1803" s="20">
        <v>170</v>
      </c>
      <c r="F1803" s="19">
        <v>118</v>
      </c>
      <c r="G1803" s="19">
        <v>32</v>
      </c>
      <c r="H1803" s="19">
        <v>75</v>
      </c>
      <c r="I1803" s="18" t="s">
        <v>51</v>
      </c>
      <c r="J1803" s="19">
        <v>160</v>
      </c>
      <c r="K1803" s="18" t="s">
        <v>1010</v>
      </c>
      <c r="L1803" s="30" t="s">
        <v>401</v>
      </c>
      <c r="M1803" s="31">
        <v>6</v>
      </c>
      <c r="N1803" s="31">
        <v>133</v>
      </c>
      <c r="O1803" s="30" t="s">
        <v>177</v>
      </c>
      <c r="P1803" s="20">
        <v>80</v>
      </c>
      <c r="Q1803" s="20">
        <v>91</v>
      </c>
      <c r="R1803" s="18" t="s">
        <v>112</v>
      </c>
      <c r="S1803" s="20">
        <v>51</v>
      </c>
      <c r="T1803" s="18" t="s">
        <v>51</v>
      </c>
      <c r="U1803">
        <f t="shared" si="28"/>
        <v>1.0471999999999999</v>
      </c>
    </row>
    <row r="1804" spans="1:21" x14ac:dyDescent="0.3">
      <c r="A1804" s="21">
        <v>43447</v>
      </c>
      <c r="B1804" s="18" t="s">
        <v>45</v>
      </c>
      <c r="C1804" s="18" t="s">
        <v>46</v>
      </c>
      <c r="D1804" s="18" t="s">
        <v>47</v>
      </c>
      <c r="E1804" s="20">
        <v>170</v>
      </c>
      <c r="F1804" s="19">
        <v>116</v>
      </c>
      <c r="G1804" s="19">
        <v>58</v>
      </c>
      <c r="H1804" s="19">
        <v>75</v>
      </c>
      <c r="I1804" s="18" t="s">
        <v>470</v>
      </c>
      <c r="J1804" s="19">
        <v>158</v>
      </c>
      <c r="K1804" s="18" t="s">
        <v>509</v>
      </c>
      <c r="L1804" s="32">
        <v>25</v>
      </c>
      <c r="M1804" s="31">
        <v>17</v>
      </c>
      <c r="N1804" s="31">
        <v>103</v>
      </c>
      <c r="O1804" s="30" t="s">
        <v>286</v>
      </c>
      <c r="P1804" s="20">
        <v>85</v>
      </c>
      <c r="Q1804" s="20">
        <v>98</v>
      </c>
      <c r="R1804" s="18" t="s">
        <v>51</v>
      </c>
      <c r="S1804" s="20">
        <v>50</v>
      </c>
      <c r="T1804" s="18" t="s">
        <v>80</v>
      </c>
      <c r="U1804">
        <f t="shared" si="28"/>
        <v>4.3633333333333333</v>
      </c>
    </row>
    <row r="1805" spans="1:21" x14ac:dyDescent="0.3">
      <c r="A1805" s="21">
        <v>43448</v>
      </c>
      <c r="B1805" s="18" t="s">
        <v>45</v>
      </c>
      <c r="C1805" s="18" t="s">
        <v>46</v>
      </c>
      <c r="D1805" s="18" t="s">
        <v>47</v>
      </c>
      <c r="E1805" s="20">
        <v>170</v>
      </c>
      <c r="F1805" s="19">
        <v>108</v>
      </c>
      <c r="G1805" s="19">
        <v>22</v>
      </c>
      <c r="H1805" s="19">
        <v>68</v>
      </c>
      <c r="I1805" s="18" t="s">
        <v>513</v>
      </c>
      <c r="J1805" s="19">
        <v>148</v>
      </c>
      <c r="K1805" s="18" t="s">
        <v>916</v>
      </c>
      <c r="L1805" s="30" t="s">
        <v>289</v>
      </c>
      <c r="M1805" s="31">
        <v>3</v>
      </c>
      <c r="N1805" s="31">
        <v>50</v>
      </c>
      <c r="O1805" s="30" t="s">
        <v>162</v>
      </c>
      <c r="P1805" s="20">
        <v>87</v>
      </c>
      <c r="Q1805" s="20">
        <v>99</v>
      </c>
      <c r="R1805" s="18" t="s">
        <v>51</v>
      </c>
      <c r="S1805" s="20">
        <v>53</v>
      </c>
      <c r="T1805" s="18" t="s">
        <v>50</v>
      </c>
      <c r="U1805">
        <f t="shared" si="28"/>
        <v>1.5708</v>
      </c>
    </row>
    <row r="1806" spans="1:21" x14ac:dyDescent="0.3">
      <c r="A1806" s="21">
        <v>43449</v>
      </c>
      <c r="B1806" s="18" t="s">
        <v>45</v>
      </c>
      <c r="C1806" s="18" t="s">
        <v>46</v>
      </c>
      <c r="D1806" s="18" t="s">
        <v>47</v>
      </c>
      <c r="E1806" s="20">
        <v>170</v>
      </c>
      <c r="F1806" s="19">
        <v>160</v>
      </c>
      <c r="G1806" s="19">
        <v>122</v>
      </c>
      <c r="H1806" s="19">
        <v>97</v>
      </c>
      <c r="I1806" s="18" t="s">
        <v>1011</v>
      </c>
      <c r="J1806" s="19">
        <v>223</v>
      </c>
      <c r="K1806" s="18" t="s">
        <v>443</v>
      </c>
      <c r="L1806" s="32">
        <v>23</v>
      </c>
      <c r="M1806" s="31">
        <v>19</v>
      </c>
      <c r="N1806" s="31">
        <v>106</v>
      </c>
      <c r="O1806" s="30" t="s">
        <v>71</v>
      </c>
      <c r="P1806" s="20">
        <v>66</v>
      </c>
      <c r="Q1806" s="20">
        <v>100</v>
      </c>
      <c r="R1806" s="18" t="s">
        <v>51</v>
      </c>
      <c r="S1806" s="20">
        <v>42</v>
      </c>
      <c r="T1806" s="18" t="s">
        <v>64</v>
      </c>
      <c r="U1806">
        <f t="shared" si="28"/>
        <v>4.0142666666666669</v>
      </c>
    </row>
    <row r="1807" spans="1:21" x14ac:dyDescent="0.3">
      <c r="A1807" s="21">
        <v>43450</v>
      </c>
      <c r="B1807" s="18" t="s">
        <v>45</v>
      </c>
      <c r="C1807" s="18" t="s">
        <v>46</v>
      </c>
      <c r="D1807" s="18" t="s">
        <v>47</v>
      </c>
      <c r="E1807" s="20">
        <v>170</v>
      </c>
      <c r="F1807" s="19">
        <v>90</v>
      </c>
      <c r="G1807" s="19">
        <v>0</v>
      </c>
      <c r="H1807" s="19">
        <v>34</v>
      </c>
      <c r="I1807" s="18" t="s">
        <v>100</v>
      </c>
      <c r="J1807" s="19">
        <v>147</v>
      </c>
      <c r="K1807" s="18" t="s">
        <v>179</v>
      </c>
      <c r="L1807" s="32">
        <v>28</v>
      </c>
      <c r="M1807" s="31">
        <v>14</v>
      </c>
      <c r="N1807" s="31">
        <v>119</v>
      </c>
      <c r="O1807" s="30" t="s">
        <v>264</v>
      </c>
      <c r="P1807" s="20">
        <v>74</v>
      </c>
      <c r="Q1807" s="20">
        <v>100</v>
      </c>
      <c r="R1807" s="18" t="s">
        <v>51</v>
      </c>
      <c r="S1807" s="20">
        <v>46</v>
      </c>
      <c r="T1807" s="18" t="s">
        <v>71</v>
      </c>
      <c r="U1807">
        <f t="shared" si="28"/>
        <v>4.8869333333333334</v>
      </c>
    </row>
    <row r="1808" spans="1:21" x14ac:dyDescent="0.3">
      <c r="A1808" s="21">
        <v>43451</v>
      </c>
      <c r="B1808" s="18" t="s">
        <v>45</v>
      </c>
      <c r="C1808" s="18" t="s">
        <v>46</v>
      </c>
      <c r="D1808" s="18" t="s">
        <v>47</v>
      </c>
      <c r="E1808" s="20">
        <v>170</v>
      </c>
      <c r="F1808" s="19">
        <v>74</v>
      </c>
      <c r="G1808" s="19">
        <v>0</v>
      </c>
      <c r="H1808" s="19">
        <v>19</v>
      </c>
      <c r="I1808" s="18" t="s">
        <v>51</v>
      </c>
      <c r="J1808" s="19">
        <v>128</v>
      </c>
      <c r="K1808" s="18" t="s">
        <v>782</v>
      </c>
      <c r="L1808" s="30" t="s">
        <v>132</v>
      </c>
      <c r="M1808" s="31">
        <v>11</v>
      </c>
      <c r="N1808" s="31">
        <v>111</v>
      </c>
      <c r="O1808" s="30" t="s">
        <v>376</v>
      </c>
      <c r="P1808" s="20">
        <v>70</v>
      </c>
      <c r="Q1808" s="20">
        <v>97</v>
      </c>
      <c r="R1808" s="18" t="s">
        <v>51</v>
      </c>
      <c r="S1808" s="20">
        <v>42</v>
      </c>
      <c r="T1808" s="18" t="s">
        <v>88</v>
      </c>
      <c r="U1808">
        <f t="shared" si="28"/>
        <v>1.3962666666666668</v>
      </c>
    </row>
    <row r="1809" spans="1:21" x14ac:dyDescent="0.3">
      <c r="A1809" s="21">
        <v>43452</v>
      </c>
      <c r="B1809" s="18" t="s">
        <v>45</v>
      </c>
      <c r="C1809" s="18" t="s">
        <v>46</v>
      </c>
      <c r="D1809" s="18" t="s">
        <v>47</v>
      </c>
      <c r="E1809" s="20">
        <v>170</v>
      </c>
      <c r="F1809" s="19">
        <v>104</v>
      </c>
      <c r="G1809" s="19">
        <v>2</v>
      </c>
      <c r="H1809" s="19">
        <v>40</v>
      </c>
      <c r="I1809" s="18" t="s">
        <v>565</v>
      </c>
      <c r="J1809" s="19">
        <v>169</v>
      </c>
      <c r="K1809" s="18" t="s">
        <v>445</v>
      </c>
      <c r="L1809" s="32">
        <v>24</v>
      </c>
      <c r="M1809" s="31">
        <v>19</v>
      </c>
      <c r="N1809" s="31">
        <v>175</v>
      </c>
      <c r="O1809" s="30" t="s">
        <v>644</v>
      </c>
      <c r="P1809" s="20">
        <v>57</v>
      </c>
      <c r="Q1809" s="20">
        <v>98</v>
      </c>
      <c r="R1809" s="18" t="s">
        <v>51</v>
      </c>
      <c r="S1809" s="20">
        <v>38</v>
      </c>
      <c r="T1809" s="18" t="s">
        <v>184</v>
      </c>
      <c r="U1809">
        <f t="shared" si="28"/>
        <v>4.1887999999999996</v>
      </c>
    </row>
    <row r="1810" spans="1:21" x14ac:dyDescent="0.3">
      <c r="A1810" s="21">
        <v>43453</v>
      </c>
      <c r="B1810" s="18" t="s">
        <v>45</v>
      </c>
      <c r="C1810" s="18" t="s">
        <v>46</v>
      </c>
      <c r="D1810" s="18" t="s">
        <v>47</v>
      </c>
      <c r="E1810" s="20">
        <v>170</v>
      </c>
      <c r="F1810" s="19">
        <v>90</v>
      </c>
      <c r="G1810" s="19">
        <v>0</v>
      </c>
      <c r="H1810" s="19">
        <v>32</v>
      </c>
      <c r="I1810" s="18" t="s">
        <v>634</v>
      </c>
      <c r="J1810" s="19">
        <v>148</v>
      </c>
      <c r="K1810" s="18" t="s">
        <v>77</v>
      </c>
      <c r="L1810" s="32">
        <v>28</v>
      </c>
      <c r="M1810" s="31">
        <v>6</v>
      </c>
      <c r="N1810" s="31">
        <v>83</v>
      </c>
      <c r="O1810" s="30" t="s">
        <v>95</v>
      </c>
      <c r="P1810" s="20">
        <v>74</v>
      </c>
      <c r="Q1810" s="20">
        <v>99</v>
      </c>
      <c r="R1810" s="18" t="s">
        <v>51</v>
      </c>
      <c r="S1810" s="20">
        <v>43</v>
      </c>
      <c r="T1810" s="18" t="s">
        <v>121</v>
      </c>
      <c r="U1810">
        <f t="shared" si="28"/>
        <v>4.8869333333333334</v>
      </c>
    </row>
    <row r="1811" spans="1:21" x14ac:dyDescent="0.3">
      <c r="A1811" s="21">
        <v>43454</v>
      </c>
      <c r="B1811" s="18" t="s">
        <v>45</v>
      </c>
      <c r="C1811" s="18" t="s">
        <v>46</v>
      </c>
      <c r="D1811" s="18" t="s">
        <v>47</v>
      </c>
      <c r="E1811" s="20">
        <v>170</v>
      </c>
      <c r="F1811" s="19">
        <v>108</v>
      </c>
      <c r="G1811" s="19">
        <v>0</v>
      </c>
      <c r="H1811" s="19">
        <v>49</v>
      </c>
      <c r="I1811" s="18" t="s">
        <v>229</v>
      </c>
      <c r="J1811" s="19">
        <v>167</v>
      </c>
      <c r="K1811" s="18" t="s">
        <v>544</v>
      </c>
      <c r="L1811" s="32">
        <v>17</v>
      </c>
      <c r="M1811" s="31">
        <v>0</v>
      </c>
      <c r="N1811" s="31">
        <v>103</v>
      </c>
      <c r="O1811" s="30" t="s">
        <v>177</v>
      </c>
      <c r="P1811" s="20">
        <v>78</v>
      </c>
      <c r="Q1811" s="20">
        <v>97</v>
      </c>
      <c r="R1811" s="18" t="s">
        <v>202</v>
      </c>
      <c r="S1811" s="20">
        <v>54</v>
      </c>
      <c r="T1811" s="18" t="s">
        <v>51</v>
      </c>
      <c r="U1811">
        <f t="shared" si="28"/>
        <v>2.9670666666666663</v>
      </c>
    </row>
    <row r="1812" spans="1:21" x14ac:dyDescent="0.3">
      <c r="A1812" s="21">
        <v>43455</v>
      </c>
      <c r="B1812" s="18" t="s">
        <v>45</v>
      </c>
      <c r="C1812" s="18" t="s">
        <v>46</v>
      </c>
      <c r="D1812" s="18" t="s">
        <v>47</v>
      </c>
      <c r="E1812" s="20">
        <v>170</v>
      </c>
      <c r="F1812" s="19">
        <v>152</v>
      </c>
      <c r="G1812" s="19">
        <v>0</v>
      </c>
      <c r="H1812" s="19">
        <v>100</v>
      </c>
      <c r="I1812" s="18" t="s">
        <v>356</v>
      </c>
      <c r="J1812" s="19">
        <v>205</v>
      </c>
      <c r="K1812" s="18" t="s">
        <v>374</v>
      </c>
      <c r="L1812" s="32">
        <v>20</v>
      </c>
      <c r="M1812" s="31">
        <v>8</v>
      </c>
      <c r="N1812" s="31">
        <v>81</v>
      </c>
      <c r="O1812" s="30" t="s">
        <v>286</v>
      </c>
      <c r="P1812" s="20">
        <v>65</v>
      </c>
      <c r="Q1812" s="20">
        <v>91</v>
      </c>
      <c r="R1812" s="18" t="s">
        <v>88</v>
      </c>
      <c r="S1812" s="20">
        <v>45</v>
      </c>
      <c r="T1812" s="18" t="s">
        <v>71</v>
      </c>
      <c r="U1812">
        <f t="shared" si="28"/>
        <v>3.4906666666666668</v>
      </c>
    </row>
    <row r="1813" spans="1:21" x14ac:dyDescent="0.3">
      <c r="A1813" s="21">
        <v>43456</v>
      </c>
      <c r="B1813" s="18" t="s">
        <v>45</v>
      </c>
      <c r="C1813" s="18" t="s">
        <v>46</v>
      </c>
      <c r="D1813" s="18" t="s">
        <v>47</v>
      </c>
      <c r="E1813" s="20">
        <v>170</v>
      </c>
      <c r="F1813" s="19">
        <v>131</v>
      </c>
      <c r="G1813" s="19">
        <v>0</v>
      </c>
      <c r="H1813" s="19">
        <v>63</v>
      </c>
      <c r="I1813" s="18" t="s">
        <v>51</v>
      </c>
      <c r="J1813" s="19">
        <v>199</v>
      </c>
      <c r="K1813" s="18" t="s">
        <v>278</v>
      </c>
      <c r="L1813" s="30" t="s">
        <v>218</v>
      </c>
      <c r="M1813" s="31">
        <v>3</v>
      </c>
      <c r="N1813" s="31">
        <v>25</v>
      </c>
      <c r="O1813" s="30" t="s">
        <v>174</v>
      </c>
      <c r="P1813" s="20">
        <v>82</v>
      </c>
      <c r="Q1813" s="20">
        <v>99</v>
      </c>
      <c r="R1813" s="18" t="s">
        <v>51</v>
      </c>
      <c r="S1813" s="20">
        <v>56</v>
      </c>
      <c r="T1813" s="18" t="s">
        <v>51</v>
      </c>
      <c r="U1813">
        <f t="shared" si="28"/>
        <v>0.52359999999999995</v>
      </c>
    </row>
    <row r="1814" spans="1:21" x14ac:dyDescent="0.3">
      <c r="A1814" s="21">
        <v>43457</v>
      </c>
      <c r="B1814" s="18" t="s">
        <v>45</v>
      </c>
      <c r="C1814" s="18" t="s">
        <v>46</v>
      </c>
      <c r="D1814" s="18" t="s">
        <v>47</v>
      </c>
      <c r="E1814" s="20">
        <v>170</v>
      </c>
      <c r="F1814" s="19">
        <v>99</v>
      </c>
      <c r="G1814" s="19">
        <v>0</v>
      </c>
      <c r="H1814" s="19">
        <v>46</v>
      </c>
      <c r="I1814" s="18" t="s">
        <v>506</v>
      </c>
      <c r="J1814" s="19">
        <v>152</v>
      </c>
      <c r="K1814" s="18" t="s">
        <v>723</v>
      </c>
      <c r="L1814" s="30" t="s">
        <v>1012</v>
      </c>
      <c r="M1814" s="31">
        <v>0</v>
      </c>
      <c r="N1814" s="31">
        <v>0</v>
      </c>
      <c r="O1814" s="30"/>
      <c r="P1814" s="20">
        <v>86</v>
      </c>
      <c r="Q1814" s="20">
        <v>100</v>
      </c>
      <c r="R1814" s="18" t="s">
        <v>51</v>
      </c>
      <c r="S1814" s="20">
        <v>62</v>
      </c>
      <c r="T1814" s="18" t="s">
        <v>121</v>
      </c>
      <c r="U1814">
        <f t="shared" si="28"/>
        <v>0</v>
      </c>
    </row>
    <row r="1815" spans="1:21" x14ac:dyDescent="0.3">
      <c r="A1815" s="21">
        <v>43458</v>
      </c>
      <c r="B1815" s="18" t="s">
        <v>45</v>
      </c>
      <c r="C1815" s="18" t="s">
        <v>46</v>
      </c>
      <c r="D1815" s="18" t="s">
        <v>47</v>
      </c>
      <c r="E1815" s="20">
        <v>170</v>
      </c>
      <c r="F1815" s="19">
        <v>86</v>
      </c>
      <c r="G1815" s="19">
        <v>0</v>
      </c>
      <c r="H1815" s="19">
        <v>26</v>
      </c>
      <c r="I1815" s="18" t="s">
        <v>757</v>
      </c>
      <c r="J1815" s="19">
        <v>145</v>
      </c>
      <c r="K1815" s="18" t="s">
        <v>524</v>
      </c>
      <c r="L1815" s="30" t="s">
        <v>1012</v>
      </c>
      <c r="M1815" s="31">
        <v>0</v>
      </c>
      <c r="N1815" s="31">
        <v>0</v>
      </c>
      <c r="O1815" s="30"/>
      <c r="P1815" s="20">
        <v>84</v>
      </c>
      <c r="Q1815" s="20">
        <v>100</v>
      </c>
      <c r="R1815" s="18" t="s">
        <v>51</v>
      </c>
      <c r="S1815" s="20">
        <v>56</v>
      </c>
      <c r="T1815" s="18" t="s">
        <v>71</v>
      </c>
      <c r="U1815">
        <f t="shared" si="28"/>
        <v>0</v>
      </c>
    </row>
    <row r="1816" spans="1:21" x14ac:dyDescent="0.3">
      <c r="A1816" s="21">
        <v>43459</v>
      </c>
      <c r="B1816" s="18" t="s">
        <v>45</v>
      </c>
      <c r="C1816" s="18" t="s">
        <v>46</v>
      </c>
      <c r="D1816" s="18" t="s">
        <v>47</v>
      </c>
      <c r="E1816" s="20">
        <v>170</v>
      </c>
      <c r="F1816" s="19">
        <v>96</v>
      </c>
      <c r="G1816" s="19">
        <v>0</v>
      </c>
      <c r="H1816" s="19">
        <v>33</v>
      </c>
      <c r="I1816" s="18" t="s">
        <v>725</v>
      </c>
      <c r="J1816" s="19">
        <v>159</v>
      </c>
      <c r="K1816" s="18" t="s">
        <v>268</v>
      </c>
      <c r="L1816" s="32">
        <v>26</v>
      </c>
      <c r="M1816" s="31">
        <v>3</v>
      </c>
      <c r="N1816" s="31">
        <v>28</v>
      </c>
      <c r="O1816" s="30" t="s">
        <v>158</v>
      </c>
      <c r="P1816" s="20">
        <v>81</v>
      </c>
      <c r="Q1816" s="20">
        <v>100</v>
      </c>
      <c r="R1816" s="18" t="s">
        <v>51</v>
      </c>
      <c r="S1816" s="20">
        <v>50</v>
      </c>
      <c r="T1816" s="18" t="s">
        <v>52</v>
      </c>
      <c r="U1816">
        <f t="shared" si="28"/>
        <v>4.5378666666666669</v>
      </c>
    </row>
    <row r="1817" spans="1:21" x14ac:dyDescent="0.3">
      <c r="A1817" s="21">
        <v>43460</v>
      </c>
      <c r="B1817" s="18" t="s">
        <v>45</v>
      </c>
      <c r="C1817" s="18" t="s">
        <v>46</v>
      </c>
      <c r="D1817" s="18" t="s">
        <v>47</v>
      </c>
      <c r="E1817" s="20">
        <v>170</v>
      </c>
      <c r="F1817" s="19">
        <v>88</v>
      </c>
      <c r="G1817" s="19">
        <v>0</v>
      </c>
      <c r="H1817" s="19">
        <v>13</v>
      </c>
      <c r="I1817" s="18" t="s">
        <v>962</v>
      </c>
      <c r="J1817" s="19">
        <v>164</v>
      </c>
      <c r="K1817" s="18" t="s">
        <v>552</v>
      </c>
      <c r="L1817" s="32">
        <v>25</v>
      </c>
      <c r="M1817" s="31">
        <v>0</v>
      </c>
      <c r="N1817" s="31">
        <v>25</v>
      </c>
      <c r="O1817" s="30" t="s">
        <v>158</v>
      </c>
      <c r="P1817" s="20">
        <v>82</v>
      </c>
      <c r="Q1817" s="20">
        <v>100</v>
      </c>
      <c r="R1817" s="18" t="s">
        <v>51</v>
      </c>
      <c r="S1817" s="20">
        <v>47</v>
      </c>
      <c r="T1817" s="18" t="s">
        <v>121</v>
      </c>
      <c r="U1817">
        <f t="shared" si="28"/>
        <v>4.3633333333333333</v>
      </c>
    </row>
    <row r="1818" spans="1:21" x14ac:dyDescent="0.3">
      <c r="A1818" s="21">
        <v>43461</v>
      </c>
      <c r="B1818" s="18" t="s">
        <v>45</v>
      </c>
      <c r="C1818" s="18" t="s">
        <v>46</v>
      </c>
      <c r="D1818" s="18" t="s">
        <v>47</v>
      </c>
      <c r="E1818" s="20">
        <v>170</v>
      </c>
      <c r="F1818" s="19">
        <v>92</v>
      </c>
      <c r="G1818" s="19">
        <v>0</v>
      </c>
      <c r="H1818" s="19">
        <v>14</v>
      </c>
      <c r="I1818" s="18" t="s">
        <v>166</v>
      </c>
      <c r="J1818" s="19">
        <v>169</v>
      </c>
      <c r="K1818" s="18" t="s">
        <v>136</v>
      </c>
      <c r="L1818" s="30" t="s">
        <v>84</v>
      </c>
      <c r="M1818" s="31">
        <v>0</v>
      </c>
      <c r="N1818" s="31">
        <v>33</v>
      </c>
      <c r="O1818" s="30" t="s">
        <v>50</v>
      </c>
      <c r="P1818" s="20">
        <v>78</v>
      </c>
      <c r="Q1818" s="20">
        <v>100</v>
      </c>
      <c r="R1818" s="18" t="s">
        <v>51</v>
      </c>
      <c r="S1818" s="20">
        <v>43</v>
      </c>
      <c r="T1818" s="18" t="s">
        <v>121</v>
      </c>
      <c r="U1818">
        <f t="shared" si="28"/>
        <v>0.34906666666666669</v>
      </c>
    </row>
    <row r="1819" spans="1:21" x14ac:dyDescent="0.3">
      <c r="A1819" s="21">
        <v>43462</v>
      </c>
      <c r="B1819" s="18" t="s">
        <v>45</v>
      </c>
      <c r="C1819" s="18" t="s">
        <v>46</v>
      </c>
      <c r="D1819" s="18" t="s">
        <v>47</v>
      </c>
      <c r="E1819" s="20">
        <v>170</v>
      </c>
      <c r="F1819" s="19">
        <v>76</v>
      </c>
      <c r="G1819" s="19">
        <v>0</v>
      </c>
      <c r="H1819" s="19">
        <v>27</v>
      </c>
      <c r="I1819" s="18" t="s">
        <v>304</v>
      </c>
      <c r="J1819" s="19">
        <v>125</v>
      </c>
      <c r="K1819" s="18" t="s">
        <v>535</v>
      </c>
      <c r="L1819" s="30" t="s">
        <v>116</v>
      </c>
      <c r="M1819" s="31">
        <v>0</v>
      </c>
      <c r="N1819" s="31">
        <v>19</v>
      </c>
      <c r="O1819" s="30" t="s">
        <v>543</v>
      </c>
      <c r="P1819" s="20">
        <v>85</v>
      </c>
      <c r="Q1819" s="20">
        <v>98</v>
      </c>
      <c r="R1819" s="18" t="s">
        <v>51</v>
      </c>
      <c r="S1819" s="20">
        <v>67</v>
      </c>
      <c r="T1819" s="18" t="s">
        <v>50</v>
      </c>
      <c r="U1819">
        <f t="shared" si="28"/>
        <v>0.69813333333333338</v>
      </c>
    </row>
    <row r="1820" spans="1:21" x14ac:dyDescent="0.3">
      <c r="A1820" s="21">
        <v>43463</v>
      </c>
      <c r="B1820" s="18" t="s">
        <v>45</v>
      </c>
      <c r="C1820" s="18" t="s">
        <v>46</v>
      </c>
      <c r="D1820" s="18" t="s">
        <v>47</v>
      </c>
      <c r="E1820" s="20">
        <v>170</v>
      </c>
      <c r="F1820" s="19">
        <v>87</v>
      </c>
      <c r="G1820" s="19">
        <v>0</v>
      </c>
      <c r="H1820" s="19">
        <v>39</v>
      </c>
      <c r="I1820" s="18" t="s">
        <v>1013</v>
      </c>
      <c r="J1820" s="19">
        <v>135</v>
      </c>
      <c r="K1820" s="18" t="s">
        <v>297</v>
      </c>
      <c r="L1820" s="32">
        <v>18</v>
      </c>
      <c r="M1820" s="31">
        <v>0</v>
      </c>
      <c r="N1820" s="31">
        <v>39</v>
      </c>
      <c r="O1820" s="30" t="s">
        <v>239</v>
      </c>
      <c r="P1820" s="20">
        <v>88</v>
      </c>
      <c r="Q1820" s="20">
        <v>100</v>
      </c>
      <c r="R1820" s="18" t="s">
        <v>277</v>
      </c>
      <c r="S1820" s="20">
        <v>68</v>
      </c>
      <c r="T1820" s="18" t="s">
        <v>158</v>
      </c>
      <c r="U1820">
        <f t="shared" si="28"/>
        <v>3.1415999999999999</v>
      </c>
    </row>
    <row r="1821" spans="1:21" x14ac:dyDescent="0.3">
      <c r="A1821" s="21">
        <v>43464</v>
      </c>
      <c r="B1821" s="18" t="s">
        <v>45</v>
      </c>
      <c r="C1821" s="18" t="s">
        <v>46</v>
      </c>
      <c r="D1821" s="18" t="s">
        <v>47</v>
      </c>
      <c r="E1821" s="20">
        <v>170</v>
      </c>
      <c r="F1821" s="19">
        <v>64</v>
      </c>
      <c r="G1821" s="19">
        <v>0</v>
      </c>
      <c r="H1821" s="19">
        <v>5</v>
      </c>
      <c r="I1821" s="18" t="s">
        <v>519</v>
      </c>
      <c r="J1821" s="19">
        <v>123</v>
      </c>
      <c r="K1821" s="18" t="s">
        <v>389</v>
      </c>
      <c r="L1821" s="30" t="s">
        <v>132</v>
      </c>
      <c r="M1821" s="31">
        <v>8</v>
      </c>
      <c r="N1821" s="31">
        <v>47</v>
      </c>
      <c r="O1821" s="30" t="s">
        <v>232</v>
      </c>
      <c r="P1821" s="20">
        <v>82</v>
      </c>
      <c r="Q1821" s="20">
        <v>99</v>
      </c>
      <c r="R1821" s="18" t="s">
        <v>51</v>
      </c>
      <c r="S1821" s="20">
        <v>58</v>
      </c>
      <c r="T1821" s="18" t="s">
        <v>71</v>
      </c>
      <c r="U1821">
        <f t="shared" si="28"/>
        <v>1.3962666666666668</v>
      </c>
    </row>
    <row r="1822" spans="1:21" x14ac:dyDescent="0.3">
      <c r="A1822" s="21">
        <v>43465</v>
      </c>
      <c r="B1822" s="18" t="s">
        <v>45</v>
      </c>
      <c r="C1822" s="18" t="s">
        <v>46</v>
      </c>
      <c r="D1822" s="18" t="s">
        <v>47</v>
      </c>
      <c r="E1822" s="20">
        <v>170</v>
      </c>
      <c r="F1822" s="19">
        <v>58</v>
      </c>
      <c r="G1822" s="19">
        <v>0</v>
      </c>
      <c r="H1822" s="19">
        <v>-16</v>
      </c>
      <c r="I1822" s="18" t="s">
        <v>855</v>
      </c>
      <c r="J1822" s="19">
        <v>133</v>
      </c>
      <c r="K1822" s="18" t="s">
        <v>217</v>
      </c>
      <c r="L1822" s="32">
        <v>24</v>
      </c>
      <c r="M1822" s="31">
        <v>3</v>
      </c>
      <c r="N1822" s="31">
        <v>28</v>
      </c>
      <c r="O1822" s="30" t="s">
        <v>51</v>
      </c>
      <c r="P1822" s="20">
        <v>82</v>
      </c>
      <c r="Q1822" s="20">
        <v>100</v>
      </c>
      <c r="R1822" s="18" t="s">
        <v>51</v>
      </c>
      <c r="S1822" s="20">
        <v>47</v>
      </c>
      <c r="T1822" s="18" t="s">
        <v>50</v>
      </c>
      <c r="U1822">
        <f t="shared" si="28"/>
        <v>4.1887999999999996</v>
      </c>
    </row>
    <row r="1823" spans="1:21" x14ac:dyDescent="0.3">
      <c r="A1823" s="21">
        <v>43466</v>
      </c>
      <c r="B1823" s="18" t="s">
        <v>45</v>
      </c>
      <c r="C1823" s="18" t="s">
        <v>46</v>
      </c>
      <c r="D1823" s="18" t="s">
        <v>47</v>
      </c>
      <c r="E1823" s="20">
        <v>170</v>
      </c>
      <c r="F1823" s="19">
        <v>54</v>
      </c>
      <c r="G1823" s="19">
        <v>0</v>
      </c>
      <c r="H1823" s="19">
        <v>-19</v>
      </c>
      <c r="I1823" s="18" t="s">
        <v>1009</v>
      </c>
      <c r="J1823" s="19">
        <v>128</v>
      </c>
      <c r="K1823" s="18" t="s">
        <v>535</v>
      </c>
      <c r="L1823" s="32">
        <v>26</v>
      </c>
      <c r="M1823" s="31">
        <v>6</v>
      </c>
      <c r="N1823" s="31">
        <v>33</v>
      </c>
      <c r="O1823" s="30" t="s">
        <v>121</v>
      </c>
      <c r="P1823" s="20">
        <v>83</v>
      </c>
      <c r="Q1823" s="20">
        <v>100</v>
      </c>
      <c r="R1823" s="18" t="s">
        <v>51</v>
      </c>
      <c r="S1823" s="20">
        <v>52</v>
      </c>
      <c r="T1823" s="18" t="s">
        <v>50</v>
      </c>
      <c r="U1823">
        <f t="shared" si="28"/>
        <v>4.5378666666666669</v>
      </c>
    </row>
    <row r="1824" spans="1:21" x14ac:dyDescent="0.3">
      <c r="A1824" s="21">
        <v>43467</v>
      </c>
      <c r="B1824" s="18" t="s">
        <v>45</v>
      </c>
      <c r="C1824" s="18" t="s">
        <v>46</v>
      </c>
      <c r="D1824" s="18" t="s">
        <v>47</v>
      </c>
      <c r="E1824" s="20">
        <v>170</v>
      </c>
      <c r="F1824" s="19">
        <v>84</v>
      </c>
      <c r="G1824" s="19">
        <v>0</v>
      </c>
      <c r="H1824" s="19">
        <v>40</v>
      </c>
      <c r="I1824" s="18" t="s">
        <v>1014</v>
      </c>
      <c r="J1824" s="19">
        <v>129</v>
      </c>
      <c r="K1824" s="18" t="s">
        <v>552</v>
      </c>
      <c r="L1824" s="32">
        <v>12</v>
      </c>
      <c r="M1824" s="31">
        <v>6</v>
      </c>
      <c r="N1824" s="31">
        <v>42</v>
      </c>
      <c r="O1824" s="30" t="s">
        <v>169</v>
      </c>
      <c r="P1824" s="20">
        <v>78</v>
      </c>
      <c r="Q1824" s="20">
        <v>92</v>
      </c>
      <c r="R1824" s="18" t="s">
        <v>352</v>
      </c>
      <c r="S1824" s="20">
        <v>56</v>
      </c>
      <c r="T1824" s="18" t="s">
        <v>146</v>
      </c>
      <c r="U1824">
        <f t="shared" si="28"/>
        <v>2.0943999999999998</v>
      </c>
    </row>
    <row r="1825" spans="1:21" x14ac:dyDescent="0.3">
      <c r="A1825" s="21">
        <v>43468</v>
      </c>
      <c r="B1825" s="18" t="s">
        <v>45</v>
      </c>
      <c r="C1825" s="18" t="s">
        <v>46</v>
      </c>
      <c r="D1825" s="18" t="s">
        <v>47</v>
      </c>
      <c r="E1825" s="20">
        <v>170</v>
      </c>
      <c r="F1825" s="19">
        <v>52</v>
      </c>
      <c r="G1825" s="19">
        <v>0</v>
      </c>
      <c r="H1825" s="19">
        <v>-6</v>
      </c>
      <c r="I1825" s="18" t="s">
        <v>100</v>
      </c>
      <c r="J1825" s="19">
        <v>111</v>
      </c>
      <c r="K1825" s="18" t="s">
        <v>121</v>
      </c>
      <c r="L1825" s="32">
        <v>25</v>
      </c>
      <c r="M1825" s="31">
        <v>3</v>
      </c>
      <c r="N1825" s="31">
        <v>28</v>
      </c>
      <c r="O1825" s="30" t="s">
        <v>94</v>
      </c>
      <c r="P1825" s="20">
        <v>83</v>
      </c>
      <c r="Q1825" s="20">
        <v>100</v>
      </c>
      <c r="R1825" s="18" t="s">
        <v>352</v>
      </c>
      <c r="S1825" s="20">
        <v>58</v>
      </c>
      <c r="T1825" s="18" t="s">
        <v>158</v>
      </c>
      <c r="U1825">
        <f t="shared" si="28"/>
        <v>4.3633333333333333</v>
      </c>
    </row>
    <row r="1826" spans="1:21" x14ac:dyDescent="0.3">
      <c r="A1826" s="21">
        <v>43469</v>
      </c>
      <c r="B1826" s="18" t="s">
        <v>45</v>
      </c>
      <c r="C1826" s="18" t="s">
        <v>46</v>
      </c>
      <c r="D1826" s="18" t="s">
        <v>47</v>
      </c>
      <c r="E1826" s="20">
        <v>170</v>
      </c>
      <c r="F1826" s="19">
        <v>39</v>
      </c>
      <c r="G1826" s="19">
        <v>0</v>
      </c>
      <c r="H1826" s="19">
        <v>-30</v>
      </c>
      <c r="I1826" s="18" t="s">
        <v>1015</v>
      </c>
      <c r="J1826" s="19">
        <v>108</v>
      </c>
      <c r="K1826" s="18" t="s">
        <v>469</v>
      </c>
      <c r="L1826" s="32" t="s">
        <v>1194</v>
      </c>
      <c r="M1826" s="31">
        <v>3</v>
      </c>
      <c r="N1826" s="31">
        <v>25</v>
      </c>
      <c r="O1826" s="30" t="s">
        <v>51</v>
      </c>
      <c r="P1826" s="20">
        <v>82</v>
      </c>
      <c r="Q1826" s="20">
        <v>100</v>
      </c>
      <c r="R1826" s="18" t="s">
        <v>51</v>
      </c>
      <c r="S1826" s="20">
        <v>51</v>
      </c>
      <c r="T1826" s="18" t="s">
        <v>51</v>
      </c>
      <c r="U1826" t="e">
        <f t="shared" si="28"/>
        <v>#VALUE!</v>
      </c>
    </row>
    <row r="1827" spans="1:21" x14ac:dyDescent="0.3">
      <c r="A1827" s="21">
        <v>43470</v>
      </c>
      <c r="B1827" s="18" t="s">
        <v>45</v>
      </c>
      <c r="C1827" s="18" t="s">
        <v>46</v>
      </c>
      <c r="D1827" s="18" t="s">
        <v>47</v>
      </c>
      <c r="E1827" s="20">
        <v>170</v>
      </c>
      <c r="F1827" s="19">
        <v>44</v>
      </c>
      <c r="G1827" s="19">
        <v>0</v>
      </c>
      <c r="H1827" s="19">
        <v>-39</v>
      </c>
      <c r="I1827" s="18" t="s">
        <v>550</v>
      </c>
      <c r="J1827" s="19">
        <v>127</v>
      </c>
      <c r="K1827" s="18" t="s">
        <v>200</v>
      </c>
      <c r="L1827" s="32" t="s">
        <v>1194</v>
      </c>
      <c r="M1827" s="31">
        <v>3</v>
      </c>
      <c r="N1827" s="31">
        <v>22</v>
      </c>
      <c r="O1827" s="30" t="s">
        <v>51</v>
      </c>
      <c r="P1827" s="20">
        <v>79</v>
      </c>
      <c r="Q1827" s="20">
        <v>100</v>
      </c>
      <c r="R1827" s="18" t="s">
        <v>51</v>
      </c>
      <c r="S1827" s="20">
        <v>41</v>
      </c>
      <c r="T1827" s="18" t="s">
        <v>158</v>
      </c>
      <c r="U1827" t="e">
        <f t="shared" si="28"/>
        <v>#VALUE!</v>
      </c>
    </row>
    <row r="1828" spans="1:21" x14ac:dyDescent="0.3">
      <c r="A1828" s="21">
        <v>43471</v>
      </c>
      <c r="B1828" s="18" t="s">
        <v>45</v>
      </c>
      <c r="C1828" s="18" t="s">
        <v>46</v>
      </c>
      <c r="D1828" s="18" t="s">
        <v>47</v>
      </c>
      <c r="E1828" s="20">
        <v>170</v>
      </c>
      <c r="F1828" s="19">
        <v>35</v>
      </c>
      <c r="G1828" s="19">
        <v>0</v>
      </c>
      <c r="H1828" s="19">
        <v>-43</v>
      </c>
      <c r="I1828" s="18" t="s">
        <v>740</v>
      </c>
      <c r="J1828" s="19">
        <v>113</v>
      </c>
      <c r="K1828" s="18" t="s">
        <v>200</v>
      </c>
      <c r="L1828" s="32">
        <v>26</v>
      </c>
      <c r="M1828" s="31">
        <v>3</v>
      </c>
      <c r="N1828" s="31">
        <v>25</v>
      </c>
      <c r="O1828" s="30" t="s">
        <v>51</v>
      </c>
      <c r="P1828" s="20">
        <v>79</v>
      </c>
      <c r="Q1828" s="20">
        <v>100</v>
      </c>
      <c r="R1828" s="18" t="s">
        <v>51</v>
      </c>
      <c r="S1828" s="20">
        <v>40</v>
      </c>
      <c r="T1828" s="18" t="s">
        <v>52</v>
      </c>
      <c r="U1828">
        <f t="shared" si="28"/>
        <v>4.5378666666666669</v>
      </c>
    </row>
    <row r="1829" spans="1:21" x14ac:dyDescent="0.3">
      <c r="A1829" s="21">
        <v>43472</v>
      </c>
      <c r="B1829" s="18" t="s">
        <v>45</v>
      </c>
      <c r="C1829" s="18" t="s">
        <v>46</v>
      </c>
      <c r="D1829" s="18" t="s">
        <v>47</v>
      </c>
      <c r="E1829" s="20">
        <v>170</v>
      </c>
      <c r="F1829" s="19">
        <v>26</v>
      </c>
      <c r="G1829" s="19">
        <v>0</v>
      </c>
      <c r="H1829" s="19">
        <v>-41</v>
      </c>
      <c r="I1829" s="18" t="s">
        <v>853</v>
      </c>
      <c r="J1829" s="19">
        <v>93</v>
      </c>
      <c r="K1829" s="18" t="s">
        <v>749</v>
      </c>
      <c r="L1829" s="32">
        <v>25</v>
      </c>
      <c r="M1829" s="31">
        <v>3</v>
      </c>
      <c r="N1829" s="31">
        <v>25</v>
      </c>
      <c r="O1829" s="30" t="s">
        <v>158</v>
      </c>
      <c r="P1829" s="20">
        <v>87</v>
      </c>
      <c r="Q1829" s="20">
        <v>100</v>
      </c>
      <c r="R1829" s="18" t="s">
        <v>51</v>
      </c>
      <c r="S1829" s="20">
        <v>63</v>
      </c>
      <c r="T1829" s="18" t="s">
        <v>94</v>
      </c>
      <c r="U1829">
        <f t="shared" si="28"/>
        <v>4.3633333333333333</v>
      </c>
    </row>
    <row r="1830" spans="1:21" x14ac:dyDescent="0.3">
      <c r="A1830" s="21">
        <v>43473</v>
      </c>
      <c r="B1830" s="18" t="s">
        <v>45</v>
      </c>
      <c r="C1830" s="18" t="s">
        <v>46</v>
      </c>
      <c r="D1830" s="18" t="s">
        <v>47</v>
      </c>
      <c r="E1830" s="20">
        <v>170</v>
      </c>
      <c r="F1830" s="19">
        <v>43</v>
      </c>
      <c r="G1830" s="19">
        <v>10</v>
      </c>
      <c r="H1830" s="19">
        <v>-26</v>
      </c>
      <c r="I1830" s="18" t="s">
        <v>51</v>
      </c>
      <c r="J1830" s="19">
        <v>112</v>
      </c>
      <c r="K1830" s="18" t="s">
        <v>438</v>
      </c>
      <c r="L1830" s="32">
        <v>24</v>
      </c>
      <c r="M1830" s="31">
        <v>3</v>
      </c>
      <c r="N1830" s="31">
        <v>28</v>
      </c>
      <c r="O1830" s="30" t="s">
        <v>71</v>
      </c>
      <c r="P1830" s="20">
        <v>85</v>
      </c>
      <c r="Q1830" s="20">
        <v>100</v>
      </c>
      <c r="R1830" s="18" t="s">
        <v>51</v>
      </c>
      <c r="S1830" s="20">
        <v>62</v>
      </c>
      <c r="T1830" s="18" t="s">
        <v>51</v>
      </c>
      <c r="U1830">
        <f t="shared" si="28"/>
        <v>4.1887999999999996</v>
      </c>
    </row>
    <row r="1831" spans="1:21" x14ac:dyDescent="0.3">
      <c r="A1831" s="21">
        <v>43474</v>
      </c>
      <c r="B1831" s="18" t="s">
        <v>45</v>
      </c>
      <c r="C1831" s="18" t="s">
        <v>46</v>
      </c>
      <c r="D1831" s="18" t="s">
        <v>47</v>
      </c>
      <c r="E1831" s="20">
        <v>170</v>
      </c>
      <c r="F1831" s="19">
        <v>38</v>
      </c>
      <c r="G1831" s="19">
        <v>26</v>
      </c>
      <c r="H1831" s="19">
        <v>-3</v>
      </c>
      <c r="I1831" s="18" t="s">
        <v>51</v>
      </c>
      <c r="J1831" s="19">
        <v>79</v>
      </c>
      <c r="K1831" s="18" t="s">
        <v>955</v>
      </c>
      <c r="L1831" s="32">
        <v>14</v>
      </c>
      <c r="M1831" s="31">
        <v>3</v>
      </c>
      <c r="N1831" s="31">
        <v>25</v>
      </c>
      <c r="O1831" s="30" t="s">
        <v>74</v>
      </c>
      <c r="P1831" s="20">
        <v>100</v>
      </c>
      <c r="Q1831" s="20">
        <v>100</v>
      </c>
      <c r="R1831" s="18" t="s">
        <v>51</v>
      </c>
      <c r="S1831" s="20">
        <v>98</v>
      </c>
      <c r="T1831" s="18" t="s">
        <v>80</v>
      </c>
      <c r="U1831">
        <f t="shared" si="28"/>
        <v>2.4434666666666667</v>
      </c>
    </row>
    <row r="1832" spans="1:21" x14ac:dyDescent="0.3">
      <c r="A1832" s="21">
        <v>43475</v>
      </c>
      <c r="B1832" s="18" t="s">
        <v>45</v>
      </c>
      <c r="C1832" s="18" t="s">
        <v>46</v>
      </c>
      <c r="D1832" s="18" t="s">
        <v>47</v>
      </c>
      <c r="E1832" s="20">
        <v>170</v>
      </c>
      <c r="F1832" s="19">
        <v>51</v>
      </c>
      <c r="G1832" s="19">
        <v>2</v>
      </c>
      <c r="H1832" s="19">
        <v>-2</v>
      </c>
      <c r="I1832" s="18" t="s">
        <v>321</v>
      </c>
      <c r="J1832" s="19">
        <v>104</v>
      </c>
      <c r="K1832" s="18" t="s">
        <v>78</v>
      </c>
      <c r="L1832" s="30" t="s">
        <v>401</v>
      </c>
      <c r="M1832" s="31">
        <v>8</v>
      </c>
      <c r="N1832" s="31">
        <v>53</v>
      </c>
      <c r="O1832" s="30" t="s">
        <v>94</v>
      </c>
      <c r="P1832" s="20">
        <v>86</v>
      </c>
      <c r="Q1832" s="20">
        <v>100</v>
      </c>
      <c r="R1832" s="18" t="s">
        <v>51</v>
      </c>
      <c r="S1832" s="20">
        <v>61</v>
      </c>
      <c r="T1832" s="18" t="s">
        <v>139</v>
      </c>
      <c r="U1832">
        <f t="shared" si="28"/>
        <v>1.0471999999999999</v>
      </c>
    </row>
    <row r="1833" spans="1:21" x14ac:dyDescent="0.3">
      <c r="A1833" s="21">
        <v>43476</v>
      </c>
      <c r="B1833" s="18" t="s">
        <v>45</v>
      </c>
      <c r="C1833" s="18" t="s">
        <v>46</v>
      </c>
      <c r="D1833" s="18" t="s">
        <v>47</v>
      </c>
      <c r="E1833" s="20">
        <v>170</v>
      </c>
      <c r="F1833" s="19">
        <v>36</v>
      </c>
      <c r="G1833" s="19">
        <v>2</v>
      </c>
      <c r="H1833" s="19">
        <v>-12</v>
      </c>
      <c r="I1833" s="18" t="s">
        <v>51</v>
      </c>
      <c r="J1833" s="19">
        <v>83</v>
      </c>
      <c r="K1833" s="18" t="s">
        <v>666</v>
      </c>
      <c r="L1833" s="30" t="s">
        <v>401</v>
      </c>
      <c r="M1833" s="31">
        <v>0</v>
      </c>
      <c r="N1833" s="31">
        <v>19</v>
      </c>
      <c r="O1833" s="30" t="s">
        <v>301</v>
      </c>
      <c r="P1833" s="20">
        <v>88</v>
      </c>
      <c r="Q1833" s="20">
        <v>100</v>
      </c>
      <c r="R1833" s="18" t="s">
        <v>51</v>
      </c>
      <c r="S1833" s="20">
        <v>67</v>
      </c>
      <c r="T1833" s="18" t="s">
        <v>139</v>
      </c>
      <c r="U1833">
        <f t="shared" si="28"/>
        <v>1.0471999999999999</v>
      </c>
    </row>
    <row r="1834" spans="1:21" x14ac:dyDescent="0.3">
      <c r="A1834" s="21">
        <v>43477</v>
      </c>
      <c r="B1834" s="18" t="s">
        <v>45</v>
      </c>
      <c r="C1834" s="18" t="s">
        <v>46</v>
      </c>
      <c r="D1834" s="18" t="s">
        <v>47</v>
      </c>
      <c r="E1834" s="20">
        <v>170</v>
      </c>
      <c r="F1834" s="19">
        <v>60</v>
      </c>
      <c r="G1834" s="19">
        <v>0</v>
      </c>
      <c r="H1834" s="19">
        <v>13</v>
      </c>
      <c r="I1834" s="18" t="s">
        <v>53</v>
      </c>
      <c r="J1834" s="19">
        <v>108</v>
      </c>
      <c r="K1834" s="18" t="s">
        <v>268</v>
      </c>
      <c r="L1834" s="30" t="s">
        <v>116</v>
      </c>
      <c r="M1834" s="31">
        <v>3</v>
      </c>
      <c r="N1834" s="31">
        <v>25</v>
      </c>
      <c r="O1834" s="30" t="s">
        <v>186</v>
      </c>
      <c r="P1834" s="20">
        <v>84</v>
      </c>
      <c r="Q1834" s="20">
        <v>100</v>
      </c>
      <c r="R1834" s="18" t="s">
        <v>51</v>
      </c>
      <c r="S1834" s="20">
        <v>67</v>
      </c>
      <c r="T1834" s="18" t="s">
        <v>135</v>
      </c>
      <c r="U1834">
        <f t="shared" si="28"/>
        <v>0.69813333333333338</v>
      </c>
    </row>
    <row r="1835" spans="1:21" x14ac:dyDescent="0.3">
      <c r="A1835" s="21">
        <v>43478</v>
      </c>
      <c r="B1835" s="18" t="s">
        <v>45</v>
      </c>
      <c r="C1835" s="18" t="s">
        <v>46</v>
      </c>
      <c r="D1835" s="18" t="s">
        <v>47</v>
      </c>
      <c r="E1835" s="20">
        <v>170</v>
      </c>
      <c r="F1835" s="19">
        <v>65</v>
      </c>
      <c r="G1835" s="19">
        <v>0</v>
      </c>
      <c r="H1835" s="19">
        <v>-3</v>
      </c>
      <c r="I1835" s="18" t="s">
        <v>527</v>
      </c>
      <c r="J1835" s="19">
        <v>133</v>
      </c>
      <c r="K1835" s="18" t="s">
        <v>738</v>
      </c>
      <c r="L1835" s="32">
        <v>28</v>
      </c>
      <c r="M1835" s="31">
        <v>3</v>
      </c>
      <c r="N1835" s="31">
        <v>25</v>
      </c>
      <c r="O1835" s="30" t="s">
        <v>121</v>
      </c>
      <c r="P1835" s="20">
        <v>84</v>
      </c>
      <c r="Q1835" s="20">
        <v>100</v>
      </c>
      <c r="R1835" s="18" t="s">
        <v>51</v>
      </c>
      <c r="S1835" s="20">
        <v>57</v>
      </c>
      <c r="T1835" s="18" t="s">
        <v>94</v>
      </c>
      <c r="U1835">
        <f t="shared" si="28"/>
        <v>4.8869333333333334</v>
      </c>
    </row>
    <row r="1836" spans="1:21" x14ac:dyDescent="0.3">
      <c r="A1836" s="21">
        <v>43479</v>
      </c>
      <c r="B1836" s="18" t="s">
        <v>45</v>
      </c>
      <c r="C1836" s="18" t="s">
        <v>46</v>
      </c>
      <c r="D1836" s="18" t="s">
        <v>47</v>
      </c>
      <c r="E1836" s="20">
        <v>170</v>
      </c>
      <c r="F1836" s="19">
        <v>84</v>
      </c>
      <c r="G1836" s="19">
        <v>0</v>
      </c>
      <c r="H1836" s="19">
        <v>27</v>
      </c>
      <c r="I1836" s="18" t="s">
        <v>51</v>
      </c>
      <c r="J1836" s="19">
        <v>142</v>
      </c>
      <c r="K1836" s="18" t="s">
        <v>297</v>
      </c>
      <c r="L1836" s="32">
        <v>36</v>
      </c>
      <c r="M1836" s="31">
        <v>3</v>
      </c>
      <c r="N1836" s="31">
        <v>42</v>
      </c>
      <c r="O1836" s="30" t="s">
        <v>213</v>
      </c>
      <c r="P1836" s="20">
        <v>79</v>
      </c>
      <c r="Q1836" s="20">
        <v>98</v>
      </c>
      <c r="R1836" s="18" t="s">
        <v>644</v>
      </c>
      <c r="S1836" s="20">
        <v>59</v>
      </c>
      <c r="T1836" s="18" t="s">
        <v>50</v>
      </c>
      <c r="U1836">
        <f t="shared" si="28"/>
        <v>6.2831999999999999</v>
      </c>
    </row>
    <row r="1837" spans="1:21" x14ac:dyDescent="0.3">
      <c r="A1837" s="21">
        <v>43480</v>
      </c>
      <c r="B1837" s="18" t="s">
        <v>45</v>
      </c>
      <c r="C1837" s="18" t="s">
        <v>46</v>
      </c>
      <c r="D1837" s="18" t="s">
        <v>47</v>
      </c>
      <c r="E1837" s="20">
        <v>170</v>
      </c>
      <c r="F1837" s="19">
        <v>62</v>
      </c>
      <c r="G1837" s="19">
        <v>0</v>
      </c>
      <c r="H1837" s="19">
        <v>-3</v>
      </c>
      <c r="I1837" s="18" t="s">
        <v>735</v>
      </c>
      <c r="J1837" s="19">
        <v>126</v>
      </c>
      <c r="K1837" s="18" t="s">
        <v>535</v>
      </c>
      <c r="L1837" s="32">
        <v>24</v>
      </c>
      <c r="M1837" s="31">
        <v>6</v>
      </c>
      <c r="N1837" s="31">
        <v>25</v>
      </c>
      <c r="O1837" s="30" t="s">
        <v>117</v>
      </c>
      <c r="P1837" s="20">
        <v>87</v>
      </c>
      <c r="Q1837" s="20">
        <v>100</v>
      </c>
      <c r="R1837" s="18" t="s">
        <v>51</v>
      </c>
      <c r="S1837" s="20">
        <v>63</v>
      </c>
      <c r="T1837" s="18" t="s">
        <v>167</v>
      </c>
      <c r="U1837">
        <f t="shared" si="28"/>
        <v>4.1887999999999996</v>
      </c>
    </row>
    <row r="1838" spans="1:21" x14ac:dyDescent="0.3">
      <c r="A1838" s="21">
        <v>43481</v>
      </c>
      <c r="B1838" s="18" t="s">
        <v>45</v>
      </c>
      <c r="C1838" s="18" t="s">
        <v>46</v>
      </c>
      <c r="D1838" s="18" t="s">
        <v>47</v>
      </c>
      <c r="E1838" s="20">
        <v>170</v>
      </c>
      <c r="F1838" s="19">
        <v>70</v>
      </c>
      <c r="G1838" s="19">
        <v>52</v>
      </c>
      <c r="H1838" s="19">
        <v>-3</v>
      </c>
      <c r="I1838" s="18" t="s">
        <v>440</v>
      </c>
      <c r="J1838" s="19">
        <v>143</v>
      </c>
      <c r="K1838" s="18" t="s">
        <v>702</v>
      </c>
      <c r="L1838" s="30" t="s">
        <v>116</v>
      </c>
      <c r="M1838" s="31">
        <v>3</v>
      </c>
      <c r="N1838" s="31">
        <v>33</v>
      </c>
      <c r="O1838" s="30" t="s">
        <v>201</v>
      </c>
      <c r="P1838" s="20">
        <v>81</v>
      </c>
      <c r="Q1838" s="20">
        <v>100</v>
      </c>
      <c r="R1838" s="18" t="s">
        <v>51</v>
      </c>
      <c r="S1838" s="20">
        <v>57</v>
      </c>
      <c r="T1838" s="18" t="s">
        <v>121</v>
      </c>
      <c r="U1838">
        <f t="shared" si="28"/>
        <v>0.69813333333333338</v>
      </c>
    </row>
    <row r="1839" spans="1:21" x14ac:dyDescent="0.3">
      <c r="A1839" s="21">
        <v>43482</v>
      </c>
      <c r="B1839" s="18" t="s">
        <v>45</v>
      </c>
      <c r="C1839" s="18" t="s">
        <v>46</v>
      </c>
      <c r="D1839" s="18" t="s">
        <v>47</v>
      </c>
      <c r="E1839" s="20">
        <v>170</v>
      </c>
      <c r="F1839" s="19">
        <v>74</v>
      </c>
      <c r="G1839" s="19">
        <v>8</v>
      </c>
      <c r="H1839" s="19">
        <v>27</v>
      </c>
      <c r="I1839" s="18" t="s">
        <v>114</v>
      </c>
      <c r="J1839" s="19">
        <v>121</v>
      </c>
      <c r="K1839" s="18" t="s">
        <v>314</v>
      </c>
      <c r="L1839" s="32">
        <v>28</v>
      </c>
      <c r="M1839" s="31">
        <v>6</v>
      </c>
      <c r="N1839" s="31">
        <v>58</v>
      </c>
      <c r="O1839" s="30" t="s">
        <v>158</v>
      </c>
      <c r="P1839" s="20">
        <v>84</v>
      </c>
      <c r="Q1839" s="20">
        <v>100</v>
      </c>
      <c r="R1839" s="18" t="s">
        <v>51</v>
      </c>
      <c r="S1839" s="20">
        <v>59</v>
      </c>
      <c r="T1839" s="18" t="s">
        <v>91</v>
      </c>
      <c r="U1839">
        <f t="shared" si="28"/>
        <v>4.8869333333333334</v>
      </c>
    </row>
    <row r="1840" spans="1:21" x14ac:dyDescent="0.3">
      <c r="A1840" s="21">
        <v>43483</v>
      </c>
      <c r="B1840" s="18" t="s">
        <v>45</v>
      </c>
      <c r="C1840" s="18" t="s">
        <v>46</v>
      </c>
      <c r="D1840" s="18" t="s">
        <v>47</v>
      </c>
      <c r="E1840" s="20">
        <v>170</v>
      </c>
      <c r="F1840" s="19">
        <v>70</v>
      </c>
      <c r="G1840" s="19">
        <v>24</v>
      </c>
      <c r="H1840" s="19">
        <v>30</v>
      </c>
      <c r="I1840" s="18" t="s">
        <v>115</v>
      </c>
      <c r="J1840" s="19">
        <v>111</v>
      </c>
      <c r="K1840" s="18" t="s">
        <v>51</v>
      </c>
      <c r="L1840" s="32">
        <v>32</v>
      </c>
      <c r="M1840" s="31">
        <v>6</v>
      </c>
      <c r="N1840" s="31">
        <v>28</v>
      </c>
      <c r="O1840" s="30" t="s">
        <v>186</v>
      </c>
      <c r="P1840" s="20">
        <v>88</v>
      </c>
      <c r="Q1840" s="20">
        <v>100</v>
      </c>
      <c r="R1840" s="18" t="s">
        <v>51</v>
      </c>
      <c r="S1840" s="20">
        <v>62</v>
      </c>
      <c r="T1840" s="18" t="s">
        <v>94</v>
      </c>
      <c r="U1840">
        <f t="shared" si="28"/>
        <v>5.5850666666666671</v>
      </c>
    </row>
    <row r="1841" spans="1:21" x14ac:dyDescent="0.3">
      <c r="A1841" s="21">
        <v>43484</v>
      </c>
      <c r="B1841" s="18" t="s">
        <v>45</v>
      </c>
      <c r="C1841" s="18" t="s">
        <v>46</v>
      </c>
      <c r="D1841" s="18" t="s">
        <v>47</v>
      </c>
      <c r="E1841" s="20">
        <v>170</v>
      </c>
      <c r="F1841" s="19">
        <v>83</v>
      </c>
      <c r="G1841" s="19">
        <v>392</v>
      </c>
      <c r="H1841" s="19">
        <v>63</v>
      </c>
      <c r="I1841" s="18" t="s">
        <v>1016</v>
      </c>
      <c r="J1841" s="19">
        <v>103</v>
      </c>
      <c r="K1841" s="18" t="s">
        <v>873</v>
      </c>
      <c r="L1841" s="32">
        <v>12</v>
      </c>
      <c r="M1841" s="31">
        <v>14</v>
      </c>
      <c r="N1841" s="31">
        <v>69</v>
      </c>
      <c r="O1841" s="30" t="s">
        <v>186</v>
      </c>
      <c r="P1841" s="20">
        <v>91</v>
      </c>
      <c r="Q1841" s="20">
        <v>100</v>
      </c>
      <c r="R1841" s="18" t="s">
        <v>51</v>
      </c>
      <c r="S1841" s="20">
        <v>80</v>
      </c>
      <c r="T1841" s="18" t="s">
        <v>89</v>
      </c>
      <c r="U1841">
        <f t="shared" si="28"/>
        <v>2.0943999999999998</v>
      </c>
    </row>
    <row r="1842" spans="1:21" x14ac:dyDescent="0.3">
      <c r="A1842" s="21">
        <v>43485</v>
      </c>
      <c r="B1842" s="18" t="s">
        <v>45</v>
      </c>
      <c r="C1842" s="18" t="s">
        <v>46</v>
      </c>
      <c r="D1842" s="18" t="s">
        <v>47</v>
      </c>
      <c r="E1842" s="20">
        <v>170</v>
      </c>
      <c r="F1842" s="19">
        <v>81</v>
      </c>
      <c r="G1842" s="19">
        <v>240</v>
      </c>
      <c r="H1842" s="19">
        <v>66</v>
      </c>
      <c r="I1842" s="18" t="s">
        <v>244</v>
      </c>
      <c r="J1842" s="19">
        <v>96</v>
      </c>
      <c r="K1842" s="18" t="s">
        <v>408</v>
      </c>
      <c r="L1842" s="32">
        <v>23</v>
      </c>
      <c r="M1842" s="31">
        <v>6</v>
      </c>
      <c r="N1842" s="31">
        <v>44</v>
      </c>
      <c r="O1842" s="30" t="s">
        <v>286</v>
      </c>
      <c r="P1842" s="20">
        <v>95</v>
      </c>
      <c r="Q1842" s="20">
        <v>100</v>
      </c>
      <c r="R1842" s="18" t="s">
        <v>51</v>
      </c>
      <c r="S1842" s="20">
        <v>89</v>
      </c>
      <c r="T1842" s="18" t="s">
        <v>206</v>
      </c>
      <c r="U1842">
        <f t="shared" si="28"/>
        <v>4.0142666666666669</v>
      </c>
    </row>
    <row r="1843" spans="1:21" x14ac:dyDescent="0.3">
      <c r="A1843" s="21">
        <v>43486</v>
      </c>
      <c r="B1843" s="18" t="s">
        <v>45</v>
      </c>
      <c r="C1843" s="18" t="s">
        <v>46</v>
      </c>
      <c r="D1843" s="18" t="s">
        <v>47</v>
      </c>
      <c r="E1843" s="20">
        <v>170</v>
      </c>
      <c r="F1843" s="19">
        <v>71</v>
      </c>
      <c r="G1843" s="19">
        <v>16</v>
      </c>
      <c r="H1843" s="19">
        <v>42</v>
      </c>
      <c r="I1843" s="18" t="s">
        <v>51</v>
      </c>
      <c r="J1843" s="19">
        <v>100</v>
      </c>
      <c r="K1843" s="18" t="s">
        <v>702</v>
      </c>
      <c r="L1843" s="30" t="s">
        <v>401</v>
      </c>
      <c r="M1843" s="31">
        <v>3</v>
      </c>
      <c r="N1843" s="31">
        <v>36</v>
      </c>
      <c r="O1843" s="30" t="s">
        <v>210</v>
      </c>
      <c r="P1843" s="20">
        <v>94</v>
      </c>
      <c r="Q1843" s="20">
        <v>100</v>
      </c>
      <c r="R1843" s="18" t="s">
        <v>51</v>
      </c>
      <c r="S1843" s="20">
        <v>79</v>
      </c>
      <c r="T1843" s="18" t="s">
        <v>91</v>
      </c>
      <c r="U1843">
        <f t="shared" si="28"/>
        <v>1.0471999999999999</v>
      </c>
    </row>
    <row r="1844" spans="1:21" x14ac:dyDescent="0.3">
      <c r="A1844" s="21">
        <v>43487</v>
      </c>
      <c r="B1844" s="18" t="s">
        <v>45</v>
      </c>
      <c r="C1844" s="18" t="s">
        <v>46</v>
      </c>
      <c r="D1844" s="18" t="s">
        <v>47</v>
      </c>
      <c r="E1844" s="20">
        <v>170</v>
      </c>
      <c r="F1844" s="19">
        <v>62</v>
      </c>
      <c r="G1844" s="19">
        <v>602</v>
      </c>
      <c r="H1844" s="19">
        <v>45</v>
      </c>
      <c r="I1844" s="18" t="s">
        <v>115</v>
      </c>
      <c r="J1844" s="19">
        <v>78</v>
      </c>
      <c r="K1844" s="18" t="s">
        <v>326</v>
      </c>
      <c r="L1844" s="32">
        <v>30</v>
      </c>
      <c r="M1844" s="31">
        <v>8</v>
      </c>
      <c r="N1844" s="31">
        <v>72</v>
      </c>
      <c r="O1844" s="30" t="s">
        <v>79</v>
      </c>
      <c r="P1844" s="20">
        <v>93</v>
      </c>
      <c r="Q1844" s="20">
        <v>100</v>
      </c>
      <c r="R1844" s="18" t="s">
        <v>51</v>
      </c>
      <c r="S1844" s="20">
        <v>84</v>
      </c>
      <c r="T1844" s="18" t="s">
        <v>79</v>
      </c>
      <c r="U1844">
        <f t="shared" si="28"/>
        <v>5.2360000000000007</v>
      </c>
    </row>
    <row r="1845" spans="1:21" x14ac:dyDescent="0.3">
      <c r="A1845" s="21">
        <v>43488</v>
      </c>
      <c r="B1845" s="18" t="s">
        <v>45</v>
      </c>
      <c r="C1845" s="18" t="s">
        <v>46</v>
      </c>
      <c r="D1845" s="18" t="s">
        <v>47</v>
      </c>
      <c r="E1845" s="20">
        <v>170</v>
      </c>
      <c r="F1845" s="19">
        <v>86</v>
      </c>
      <c r="G1845" s="18"/>
      <c r="H1845" s="19">
        <v>60</v>
      </c>
      <c r="I1845" s="18" t="s">
        <v>51</v>
      </c>
      <c r="J1845" s="19">
        <v>111</v>
      </c>
      <c r="K1845" s="18" t="s">
        <v>512</v>
      </c>
      <c r="L1845" s="32">
        <v>24</v>
      </c>
      <c r="M1845" s="31">
        <v>19</v>
      </c>
      <c r="N1845" s="31">
        <v>103</v>
      </c>
      <c r="O1845" s="30" t="s">
        <v>118</v>
      </c>
      <c r="P1845" s="20">
        <v>94</v>
      </c>
      <c r="Q1845" s="20">
        <v>100</v>
      </c>
      <c r="R1845" s="18" t="s">
        <v>367</v>
      </c>
      <c r="S1845" s="20">
        <v>90</v>
      </c>
      <c r="T1845" s="18" t="s">
        <v>135</v>
      </c>
      <c r="U1845">
        <f t="shared" si="28"/>
        <v>4.1887999999999996</v>
      </c>
    </row>
    <row r="1846" spans="1:21" x14ac:dyDescent="0.3">
      <c r="A1846" s="21">
        <v>43491</v>
      </c>
      <c r="B1846" s="18" t="s">
        <v>45</v>
      </c>
      <c r="C1846" s="18" t="s">
        <v>46</v>
      </c>
      <c r="D1846" s="18" t="s">
        <v>47</v>
      </c>
      <c r="E1846" s="20">
        <v>170</v>
      </c>
      <c r="F1846" s="19">
        <v>90</v>
      </c>
      <c r="G1846" s="19">
        <v>18</v>
      </c>
      <c r="H1846" s="19">
        <v>39</v>
      </c>
      <c r="I1846" s="18" t="s">
        <v>506</v>
      </c>
      <c r="J1846" s="19">
        <v>140</v>
      </c>
      <c r="K1846" s="18" t="s">
        <v>288</v>
      </c>
      <c r="L1846" s="30" t="s">
        <v>132</v>
      </c>
      <c r="M1846" s="31">
        <v>6</v>
      </c>
      <c r="N1846" s="31">
        <v>75</v>
      </c>
      <c r="O1846" s="30" t="s">
        <v>177</v>
      </c>
      <c r="P1846" s="20">
        <v>88</v>
      </c>
      <c r="Q1846" s="20">
        <v>100</v>
      </c>
      <c r="R1846" s="18" t="s">
        <v>51</v>
      </c>
      <c r="S1846" s="20">
        <v>66</v>
      </c>
      <c r="T1846" s="18" t="s">
        <v>146</v>
      </c>
      <c r="U1846">
        <f t="shared" si="28"/>
        <v>1.3962666666666668</v>
      </c>
    </row>
    <row r="1847" spans="1:21" x14ac:dyDescent="0.3">
      <c r="A1847" s="21">
        <v>43492</v>
      </c>
      <c r="B1847" s="18" t="s">
        <v>45</v>
      </c>
      <c r="C1847" s="18" t="s">
        <v>46</v>
      </c>
      <c r="D1847" s="18" t="s">
        <v>47</v>
      </c>
      <c r="E1847" s="20">
        <v>170</v>
      </c>
      <c r="F1847" s="19">
        <v>88</v>
      </c>
      <c r="G1847" s="19">
        <v>46</v>
      </c>
      <c r="H1847" s="19">
        <v>70</v>
      </c>
      <c r="I1847" s="18" t="s">
        <v>51</v>
      </c>
      <c r="J1847" s="19">
        <v>107</v>
      </c>
      <c r="K1847" s="18" t="s">
        <v>77</v>
      </c>
      <c r="L1847" s="32">
        <v>23</v>
      </c>
      <c r="M1847" s="31">
        <v>17</v>
      </c>
      <c r="N1847" s="31">
        <v>114</v>
      </c>
      <c r="O1847" s="30" t="s">
        <v>312</v>
      </c>
      <c r="P1847" s="20">
        <v>71</v>
      </c>
      <c r="Q1847" s="20">
        <v>99</v>
      </c>
      <c r="R1847" s="18" t="s">
        <v>510</v>
      </c>
      <c r="S1847" s="20">
        <v>62</v>
      </c>
      <c r="T1847" s="18" t="s">
        <v>312</v>
      </c>
      <c r="U1847">
        <f t="shared" si="28"/>
        <v>4.0142666666666669</v>
      </c>
    </row>
    <row r="1848" spans="1:21" x14ac:dyDescent="0.3">
      <c r="A1848" s="21">
        <v>43493</v>
      </c>
      <c r="B1848" s="18" t="s">
        <v>45</v>
      </c>
      <c r="C1848" s="18" t="s">
        <v>46</v>
      </c>
      <c r="D1848" s="18" t="s">
        <v>47</v>
      </c>
      <c r="E1848" s="20">
        <v>170</v>
      </c>
      <c r="F1848" s="19">
        <v>94</v>
      </c>
      <c r="G1848" s="19">
        <v>66</v>
      </c>
      <c r="H1848" s="19">
        <v>68</v>
      </c>
      <c r="I1848" s="18" t="s">
        <v>310</v>
      </c>
      <c r="J1848" s="19">
        <v>119</v>
      </c>
      <c r="K1848" s="18" t="s">
        <v>661</v>
      </c>
      <c r="L1848" s="32">
        <v>30</v>
      </c>
      <c r="M1848" s="31">
        <v>17</v>
      </c>
      <c r="N1848" s="31">
        <v>92</v>
      </c>
      <c r="O1848" s="30" t="s">
        <v>537</v>
      </c>
      <c r="P1848" s="20">
        <v>85</v>
      </c>
      <c r="Q1848" s="20">
        <v>97</v>
      </c>
      <c r="R1848" s="18" t="s">
        <v>51</v>
      </c>
      <c r="S1848" s="20">
        <v>67</v>
      </c>
      <c r="T1848" s="18" t="s">
        <v>95</v>
      </c>
      <c r="U1848">
        <f t="shared" si="28"/>
        <v>5.2360000000000007</v>
      </c>
    </row>
    <row r="1849" spans="1:21" x14ac:dyDescent="0.3">
      <c r="A1849" s="21">
        <v>43494</v>
      </c>
      <c r="B1849" s="18" t="s">
        <v>45</v>
      </c>
      <c r="C1849" s="18" t="s">
        <v>46</v>
      </c>
      <c r="D1849" s="18" t="s">
        <v>47</v>
      </c>
      <c r="E1849" s="20">
        <v>170</v>
      </c>
      <c r="F1849" s="19">
        <v>106</v>
      </c>
      <c r="G1849" s="19">
        <v>78</v>
      </c>
      <c r="H1849" s="19">
        <v>57</v>
      </c>
      <c r="I1849" s="18" t="s">
        <v>1017</v>
      </c>
      <c r="J1849" s="19">
        <v>155</v>
      </c>
      <c r="K1849" s="18" t="s">
        <v>660</v>
      </c>
      <c r="L1849" s="32">
        <v>26</v>
      </c>
      <c r="M1849" s="31">
        <v>19</v>
      </c>
      <c r="N1849" s="31">
        <v>194</v>
      </c>
      <c r="O1849" s="30" t="s">
        <v>169</v>
      </c>
      <c r="P1849" s="20">
        <v>81</v>
      </c>
      <c r="Q1849" s="20">
        <v>97</v>
      </c>
      <c r="R1849" s="18" t="s">
        <v>543</v>
      </c>
      <c r="S1849" s="20">
        <v>50</v>
      </c>
      <c r="T1849" s="18" t="s">
        <v>307</v>
      </c>
      <c r="U1849">
        <f t="shared" si="28"/>
        <v>4.5378666666666669</v>
      </c>
    </row>
    <row r="1850" spans="1:21" x14ac:dyDescent="0.3">
      <c r="A1850" s="21">
        <v>43495</v>
      </c>
      <c r="B1850" s="18" t="s">
        <v>45</v>
      </c>
      <c r="C1850" s="18" t="s">
        <v>46</v>
      </c>
      <c r="D1850" s="18" t="s">
        <v>47</v>
      </c>
      <c r="E1850" s="20">
        <v>170</v>
      </c>
      <c r="F1850" s="19">
        <v>80</v>
      </c>
      <c r="G1850" s="19">
        <v>106</v>
      </c>
      <c r="H1850" s="19">
        <v>33</v>
      </c>
      <c r="I1850" s="18" t="s">
        <v>180</v>
      </c>
      <c r="J1850" s="19">
        <v>126</v>
      </c>
      <c r="K1850" s="18" t="s">
        <v>1018</v>
      </c>
      <c r="L1850" s="32">
        <v>11</v>
      </c>
      <c r="M1850" s="31">
        <v>14</v>
      </c>
      <c r="N1850" s="31">
        <v>67</v>
      </c>
      <c r="O1850" s="30" t="s">
        <v>433</v>
      </c>
      <c r="P1850" s="20">
        <v>72</v>
      </c>
      <c r="Q1850" s="20">
        <v>95</v>
      </c>
      <c r="R1850" s="18" t="s">
        <v>108</v>
      </c>
      <c r="S1850" s="20">
        <v>46</v>
      </c>
      <c r="T1850" s="18" t="s">
        <v>264</v>
      </c>
      <c r="U1850">
        <f t="shared" si="28"/>
        <v>1.9198666666666666</v>
      </c>
    </row>
    <row r="1851" spans="1:21" x14ac:dyDescent="0.3">
      <c r="A1851" s="21">
        <v>43496</v>
      </c>
      <c r="B1851" s="18" t="s">
        <v>45</v>
      </c>
      <c r="C1851" s="18" t="s">
        <v>46</v>
      </c>
      <c r="D1851" s="18" t="s">
        <v>47</v>
      </c>
      <c r="E1851" s="20">
        <v>170</v>
      </c>
      <c r="F1851" s="19">
        <v>132</v>
      </c>
      <c r="G1851" s="19">
        <v>40</v>
      </c>
      <c r="H1851" s="19">
        <v>70</v>
      </c>
      <c r="I1851" s="18" t="s">
        <v>51</v>
      </c>
      <c r="J1851" s="19">
        <v>194</v>
      </c>
      <c r="K1851" s="18" t="s">
        <v>408</v>
      </c>
      <c r="L1851" s="32">
        <v>27</v>
      </c>
      <c r="M1851" s="31">
        <v>17</v>
      </c>
      <c r="N1851" s="31">
        <v>72</v>
      </c>
      <c r="O1851" s="30" t="s">
        <v>81</v>
      </c>
      <c r="P1851" s="20">
        <v>83</v>
      </c>
      <c r="Q1851" s="20">
        <v>99</v>
      </c>
      <c r="R1851" s="18" t="s">
        <v>51</v>
      </c>
      <c r="S1851" s="20">
        <v>52</v>
      </c>
      <c r="T1851" s="18" t="s">
        <v>113</v>
      </c>
      <c r="U1851">
        <f t="shared" si="28"/>
        <v>4.7123999999999997</v>
      </c>
    </row>
    <row r="1852" spans="1:21" x14ac:dyDescent="0.3">
      <c r="A1852" s="21">
        <v>43497</v>
      </c>
      <c r="B1852" s="18" t="s">
        <v>45</v>
      </c>
      <c r="C1852" s="18" t="s">
        <v>46</v>
      </c>
      <c r="D1852" s="18" t="s">
        <v>47</v>
      </c>
      <c r="E1852" s="20">
        <v>170</v>
      </c>
      <c r="F1852" s="19">
        <v>78</v>
      </c>
      <c r="G1852" s="19">
        <v>358</v>
      </c>
      <c r="H1852" s="19">
        <v>46</v>
      </c>
      <c r="I1852" s="18" t="s">
        <v>729</v>
      </c>
      <c r="J1852" s="19">
        <v>109</v>
      </c>
      <c r="K1852" s="18" t="s">
        <v>254</v>
      </c>
      <c r="L1852" s="32">
        <v>20</v>
      </c>
      <c r="M1852" s="31">
        <v>14</v>
      </c>
      <c r="N1852" s="31">
        <v>125</v>
      </c>
      <c r="O1852" s="30" t="s">
        <v>644</v>
      </c>
      <c r="P1852" s="20">
        <v>80</v>
      </c>
      <c r="Q1852" s="20">
        <v>100</v>
      </c>
      <c r="R1852" s="18" t="s">
        <v>51</v>
      </c>
      <c r="S1852" s="20">
        <v>46</v>
      </c>
      <c r="T1852" s="18" t="s">
        <v>50</v>
      </c>
      <c r="U1852">
        <f t="shared" si="28"/>
        <v>3.4906666666666668</v>
      </c>
    </row>
    <row r="1853" spans="1:21" x14ac:dyDescent="0.3">
      <c r="A1853" s="21">
        <v>43498</v>
      </c>
      <c r="B1853" s="18" t="s">
        <v>45</v>
      </c>
      <c r="C1853" s="18" t="s">
        <v>46</v>
      </c>
      <c r="D1853" s="18" t="s">
        <v>47</v>
      </c>
      <c r="E1853" s="20">
        <v>170</v>
      </c>
      <c r="F1853" s="19">
        <v>46</v>
      </c>
      <c r="G1853" s="19">
        <v>158</v>
      </c>
      <c r="H1853" s="19">
        <v>25</v>
      </c>
      <c r="I1853" s="18" t="s">
        <v>51</v>
      </c>
      <c r="J1853" s="19">
        <v>68</v>
      </c>
      <c r="K1853" s="18" t="s">
        <v>339</v>
      </c>
      <c r="L1853" s="32">
        <v>25</v>
      </c>
      <c r="M1853" s="31">
        <v>6</v>
      </c>
      <c r="N1853" s="31">
        <v>103</v>
      </c>
      <c r="O1853" s="30" t="s">
        <v>521</v>
      </c>
      <c r="P1853" s="20">
        <v>95</v>
      </c>
      <c r="Q1853" s="20">
        <v>100</v>
      </c>
      <c r="R1853" s="18" t="s">
        <v>312</v>
      </c>
      <c r="S1853" s="20">
        <v>79</v>
      </c>
      <c r="T1853" s="18" t="s">
        <v>174</v>
      </c>
      <c r="U1853">
        <f t="shared" si="28"/>
        <v>4.3633333333333333</v>
      </c>
    </row>
    <row r="1854" spans="1:21" x14ac:dyDescent="0.3">
      <c r="A1854" s="21">
        <v>43499</v>
      </c>
      <c r="B1854" s="18" t="s">
        <v>45</v>
      </c>
      <c r="C1854" s="18" t="s">
        <v>46</v>
      </c>
      <c r="D1854" s="18" t="s">
        <v>47</v>
      </c>
      <c r="E1854" s="20">
        <v>170</v>
      </c>
      <c r="F1854" s="19">
        <v>64</v>
      </c>
      <c r="G1854" s="19">
        <v>0</v>
      </c>
      <c r="H1854" s="19">
        <v>12</v>
      </c>
      <c r="I1854" s="18" t="s">
        <v>903</v>
      </c>
      <c r="J1854" s="19">
        <v>117</v>
      </c>
      <c r="K1854" s="18" t="s">
        <v>805</v>
      </c>
      <c r="L1854" s="30" t="s">
        <v>289</v>
      </c>
      <c r="M1854" s="31">
        <v>3</v>
      </c>
      <c r="N1854" s="31">
        <v>47</v>
      </c>
      <c r="O1854" s="30" t="s">
        <v>135</v>
      </c>
      <c r="P1854" s="20">
        <v>79</v>
      </c>
      <c r="Q1854" s="20">
        <v>100</v>
      </c>
      <c r="R1854" s="18" t="s">
        <v>51</v>
      </c>
      <c r="S1854" s="20">
        <v>44</v>
      </c>
      <c r="T1854" s="18" t="s">
        <v>128</v>
      </c>
      <c r="U1854">
        <f t="shared" si="28"/>
        <v>1.5708</v>
      </c>
    </row>
    <row r="1855" spans="1:21" x14ac:dyDescent="0.3">
      <c r="A1855" s="21">
        <v>43500</v>
      </c>
      <c r="B1855" s="18" t="s">
        <v>45</v>
      </c>
      <c r="C1855" s="18" t="s">
        <v>46</v>
      </c>
      <c r="D1855" s="18" t="s">
        <v>47</v>
      </c>
      <c r="E1855" s="20">
        <v>170</v>
      </c>
      <c r="F1855" s="19">
        <v>61</v>
      </c>
      <c r="G1855" s="19">
        <v>0</v>
      </c>
      <c r="H1855" s="19">
        <v>4</v>
      </c>
      <c r="I1855" s="18" t="s">
        <v>997</v>
      </c>
      <c r="J1855" s="19">
        <v>118</v>
      </c>
      <c r="K1855" s="18" t="s">
        <v>658</v>
      </c>
      <c r="L1855" s="32">
        <v>14</v>
      </c>
      <c r="M1855" s="31">
        <v>6</v>
      </c>
      <c r="N1855" s="31">
        <v>42</v>
      </c>
      <c r="O1855" s="30" t="s">
        <v>543</v>
      </c>
      <c r="P1855" s="20">
        <v>80</v>
      </c>
      <c r="Q1855" s="20">
        <v>93</v>
      </c>
      <c r="R1855" s="18" t="s">
        <v>229</v>
      </c>
      <c r="S1855" s="20">
        <v>59</v>
      </c>
      <c r="T1855" s="18" t="s">
        <v>50</v>
      </c>
      <c r="U1855">
        <f t="shared" si="28"/>
        <v>2.4434666666666667</v>
      </c>
    </row>
    <row r="1856" spans="1:21" x14ac:dyDescent="0.3">
      <c r="A1856" s="21">
        <v>43501</v>
      </c>
      <c r="B1856" s="18" t="s">
        <v>45</v>
      </c>
      <c r="C1856" s="18" t="s">
        <v>46</v>
      </c>
      <c r="D1856" s="18" t="s">
        <v>47</v>
      </c>
      <c r="E1856" s="20">
        <v>170</v>
      </c>
      <c r="F1856" s="19">
        <v>102</v>
      </c>
      <c r="G1856" s="19">
        <v>0</v>
      </c>
      <c r="H1856" s="19">
        <v>32</v>
      </c>
      <c r="I1856" s="18" t="s">
        <v>941</v>
      </c>
      <c r="J1856" s="19">
        <v>172</v>
      </c>
      <c r="K1856" s="18" t="s">
        <v>702</v>
      </c>
      <c r="L1856" s="32" t="s">
        <v>1194</v>
      </c>
      <c r="M1856" s="31">
        <v>8</v>
      </c>
      <c r="N1856" s="31">
        <v>42</v>
      </c>
      <c r="O1856" s="30" t="s">
        <v>51</v>
      </c>
      <c r="P1856" s="20">
        <v>79</v>
      </c>
      <c r="Q1856" s="20">
        <v>100</v>
      </c>
      <c r="R1856" s="18" t="s">
        <v>51</v>
      </c>
      <c r="S1856" s="20">
        <v>56</v>
      </c>
      <c r="T1856" s="18" t="s">
        <v>51</v>
      </c>
      <c r="U1856" t="e">
        <f t="shared" si="28"/>
        <v>#VALUE!</v>
      </c>
    </row>
    <row r="1857" spans="1:21" x14ac:dyDescent="0.3">
      <c r="A1857" s="21">
        <v>43502</v>
      </c>
      <c r="B1857" s="18" t="s">
        <v>45</v>
      </c>
      <c r="C1857" s="18" t="s">
        <v>46</v>
      </c>
      <c r="D1857" s="18" t="s">
        <v>47</v>
      </c>
      <c r="E1857" s="20">
        <v>170</v>
      </c>
      <c r="F1857" s="19">
        <v>109</v>
      </c>
      <c r="G1857" s="19">
        <v>2</v>
      </c>
      <c r="H1857" s="19">
        <v>34</v>
      </c>
      <c r="I1857" s="18" t="s">
        <v>51</v>
      </c>
      <c r="J1857" s="19">
        <v>184</v>
      </c>
      <c r="K1857" s="18" t="s">
        <v>450</v>
      </c>
      <c r="L1857" s="30" t="s">
        <v>218</v>
      </c>
      <c r="M1857" s="31">
        <v>6</v>
      </c>
      <c r="N1857" s="31">
        <v>42</v>
      </c>
      <c r="O1857" s="30" t="s">
        <v>213</v>
      </c>
      <c r="P1857" s="20">
        <v>80</v>
      </c>
      <c r="Q1857" s="20">
        <v>100</v>
      </c>
      <c r="R1857" s="18" t="s">
        <v>51</v>
      </c>
      <c r="S1857" s="20">
        <v>53</v>
      </c>
      <c r="T1857" s="18" t="s">
        <v>121</v>
      </c>
      <c r="U1857">
        <f t="shared" si="28"/>
        <v>0.52359999999999995</v>
      </c>
    </row>
    <row r="1858" spans="1:21" x14ac:dyDescent="0.3">
      <c r="A1858" s="21">
        <v>43503</v>
      </c>
      <c r="B1858" s="18" t="s">
        <v>45</v>
      </c>
      <c r="C1858" s="18" t="s">
        <v>46</v>
      </c>
      <c r="D1858" s="18" t="s">
        <v>47</v>
      </c>
      <c r="E1858" s="20">
        <v>170</v>
      </c>
      <c r="F1858" s="19">
        <v>90</v>
      </c>
      <c r="G1858" s="19">
        <v>0</v>
      </c>
      <c r="H1858" s="19">
        <v>39</v>
      </c>
      <c r="I1858" s="18" t="s">
        <v>108</v>
      </c>
      <c r="J1858" s="19">
        <v>140</v>
      </c>
      <c r="K1858" s="18" t="s">
        <v>936</v>
      </c>
      <c r="L1858" s="30" t="s">
        <v>533</v>
      </c>
      <c r="M1858" s="31">
        <v>8</v>
      </c>
      <c r="N1858" s="31">
        <v>42</v>
      </c>
      <c r="O1858" s="30" t="s">
        <v>174</v>
      </c>
      <c r="P1858" s="20">
        <v>77</v>
      </c>
      <c r="Q1858" s="20">
        <v>98</v>
      </c>
      <c r="R1858" s="18" t="s">
        <v>51</v>
      </c>
      <c r="S1858" s="20">
        <v>64</v>
      </c>
      <c r="T1858" s="18" t="s">
        <v>61</v>
      </c>
      <c r="U1858">
        <f t="shared" si="28"/>
        <v>1.2217333333333333</v>
      </c>
    </row>
    <row r="1859" spans="1:21" x14ac:dyDescent="0.3">
      <c r="A1859" s="21">
        <v>43504</v>
      </c>
      <c r="B1859" s="18" t="s">
        <v>45</v>
      </c>
      <c r="C1859" s="18" t="s">
        <v>46</v>
      </c>
      <c r="D1859" s="18" t="s">
        <v>47</v>
      </c>
      <c r="E1859" s="20">
        <v>170</v>
      </c>
      <c r="F1859" s="19">
        <v>93</v>
      </c>
      <c r="G1859" s="19">
        <v>0</v>
      </c>
      <c r="H1859" s="19">
        <v>26</v>
      </c>
      <c r="I1859" s="18" t="s">
        <v>690</v>
      </c>
      <c r="J1859" s="19">
        <v>160</v>
      </c>
      <c r="K1859" s="18" t="s">
        <v>52</v>
      </c>
      <c r="L1859" s="32">
        <v>30</v>
      </c>
      <c r="M1859" s="31">
        <v>6</v>
      </c>
      <c r="N1859" s="31">
        <v>28</v>
      </c>
      <c r="O1859" s="30" t="s">
        <v>91</v>
      </c>
      <c r="P1859" s="20">
        <v>77</v>
      </c>
      <c r="Q1859" s="20">
        <v>100</v>
      </c>
      <c r="R1859" s="18" t="s">
        <v>51</v>
      </c>
      <c r="S1859" s="20">
        <v>51</v>
      </c>
      <c r="T1859" s="18" t="s">
        <v>146</v>
      </c>
      <c r="U1859">
        <f t="shared" si="28"/>
        <v>5.2360000000000007</v>
      </c>
    </row>
    <row r="1860" spans="1:21" x14ac:dyDescent="0.3">
      <c r="A1860" s="21">
        <v>43505</v>
      </c>
      <c r="B1860" s="18" t="s">
        <v>45</v>
      </c>
      <c r="C1860" s="18" t="s">
        <v>46</v>
      </c>
      <c r="D1860" s="18" t="s">
        <v>47</v>
      </c>
      <c r="E1860" s="20">
        <v>170</v>
      </c>
      <c r="F1860" s="19">
        <v>115</v>
      </c>
      <c r="G1860" s="19">
        <v>0</v>
      </c>
      <c r="H1860" s="19">
        <v>62</v>
      </c>
      <c r="I1860" s="18" t="s">
        <v>446</v>
      </c>
      <c r="J1860" s="19">
        <v>168</v>
      </c>
      <c r="K1860" s="18" t="s">
        <v>914</v>
      </c>
      <c r="L1860" s="32">
        <v>22</v>
      </c>
      <c r="M1860" s="31">
        <v>19</v>
      </c>
      <c r="N1860" s="31">
        <v>122</v>
      </c>
      <c r="O1860" s="30" t="s">
        <v>64</v>
      </c>
      <c r="P1860" s="20">
        <v>64</v>
      </c>
      <c r="Q1860" s="20">
        <v>97</v>
      </c>
      <c r="R1860" s="18" t="s">
        <v>232</v>
      </c>
      <c r="S1860" s="20">
        <v>46</v>
      </c>
      <c r="T1860" s="18" t="s">
        <v>179</v>
      </c>
      <c r="U1860">
        <f t="shared" ref="U1860:U1923" si="29">L1860*$V$3/$V$5*$V$4</f>
        <v>3.8397333333333332</v>
      </c>
    </row>
    <row r="1861" spans="1:21" x14ac:dyDescent="0.3">
      <c r="A1861" s="21">
        <v>43506</v>
      </c>
      <c r="B1861" s="18" t="s">
        <v>45</v>
      </c>
      <c r="C1861" s="18" t="s">
        <v>46</v>
      </c>
      <c r="D1861" s="18" t="s">
        <v>47</v>
      </c>
      <c r="E1861" s="20">
        <v>170</v>
      </c>
      <c r="F1861" s="19">
        <v>116</v>
      </c>
      <c r="G1861" s="19">
        <v>68</v>
      </c>
      <c r="H1861" s="19">
        <v>57</v>
      </c>
      <c r="I1861" s="18" t="s">
        <v>156</v>
      </c>
      <c r="J1861" s="19">
        <v>175</v>
      </c>
      <c r="K1861" s="18" t="s">
        <v>434</v>
      </c>
      <c r="L1861" s="32">
        <v>32</v>
      </c>
      <c r="M1861" s="31">
        <v>19</v>
      </c>
      <c r="N1861" s="31">
        <v>111</v>
      </c>
      <c r="O1861" s="30" t="s">
        <v>74</v>
      </c>
      <c r="P1861" s="20">
        <v>76</v>
      </c>
      <c r="Q1861" s="20">
        <v>99</v>
      </c>
      <c r="R1861" s="18" t="s">
        <v>51</v>
      </c>
      <c r="S1861" s="20">
        <v>44</v>
      </c>
      <c r="T1861" s="18" t="s">
        <v>434</v>
      </c>
      <c r="U1861">
        <f t="shared" si="29"/>
        <v>5.5850666666666671</v>
      </c>
    </row>
    <row r="1862" spans="1:21" x14ac:dyDescent="0.3">
      <c r="A1862" s="21">
        <v>43507</v>
      </c>
      <c r="B1862" s="18" t="s">
        <v>45</v>
      </c>
      <c r="C1862" s="18" t="s">
        <v>46</v>
      </c>
      <c r="D1862" s="18" t="s">
        <v>47</v>
      </c>
      <c r="E1862" s="20">
        <v>170</v>
      </c>
      <c r="F1862" s="19">
        <v>86</v>
      </c>
      <c r="G1862" s="19">
        <v>0</v>
      </c>
      <c r="H1862" s="19">
        <v>33</v>
      </c>
      <c r="I1862" s="18" t="s">
        <v>487</v>
      </c>
      <c r="J1862" s="19">
        <v>140</v>
      </c>
      <c r="K1862" s="18" t="s">
        <v>167</v>
      </c>
      <c r="L1862" s="32">
        <v>35</v>
      </c>
      <c r="M1862" s="31">
        <v>8</v>
      </c>
      <c r="N1862" s="31">
        <v>47</v>
      </c>
      <c r="O1862" s="30" t="s">
        <v>433</v>
      </c>
      <c r="P1862" s="20">
        <v>76</v>
      </c>
      <c r="Q1862" s="20">
        <v>100</v>
      </c>
      <c r="R1862" s="18" t="s">
        <v>51</v>
      </c>
      <c r="S1862" s="20">
        <v>49</v>
      </c>
      <c r="T1862" s="18" t="s">
        <v>50</v>
      </c>
      <c r="U1862">
        <f t="shared" si="29"/>
        <v>6.1086666666666662</v>
      </c>
    </row>
    <row r="1863" spans="1:21" x14ac:dyDescent="0.3">
      <c r="A1863" s="21">
        <v>43508</v>
      </c>
      <c r="B1863" s="18" t="s">
        <v>45</v>
      </c>
      <c r="C1863" s="18" t="s">
        <v>46</v>
      </c>
      <c r="D1863" s="18" t="s">
        <v>47</v>
      </c>
      <c r="E1863" s="20">
        <v>170</v>
      </c>
      <c r="F1863" s="19">
        <v>89</v>
      </c>
      <c r="G1863" s="19">
        <v>0</v>
      </c>
      <c r="H1863" s="19">
        <v>7</v>
      </c>
      <c r="I1863" s="18" t="s">
        <v>838</v>
      </c>
      <c r="J1863" s="19">
        <v>171</v>
      </c>
      <c r="K1863" s="18" t="s">
        <v>749</v>
      </c>
      <c r="L1863" s="30" t="s">
        <v>132</v>
      </c>
      <c r="M1863" s="31">
        <v>3</v>
      </c>
      <c r="N1863" s="31">
        <v>47</v>
      </c>
      <c r="O1863" s="30" t="s">
        <v>70</v>
      </c>
      <c r="P1863" s="20">
        <v>76</v>
      </c>
      <c r="Q1863" s="20">
        <v>100</v>
      </c>
      <c r="R1863" s="18" t="s">
        <v>51</v>
      </c>
      <c r="S1863" s="20">
        <v>40</v>
      </c>
      <c r="T1863" s="18" t="s">
        <v>64</v>
      </c>
      <c r="U1863">
        <f t="shared" si="29"/>
        <v>1.3962666666666668</v>
      </c>
    </row>
    <row r="1864" spans="1:21" x14ac:dyDescent="0.3">
      <c r="A1864" s="21">
        <v>43509</v>
      </c>
      <c r="B1864" s="18" t="s">
        <v>45</v>
      </c>
      <c r="C1864" s="18" t="s">
        <v>46</v>
      </c>
      <c r="D1864" s="18" t="s">
        <v>47</v>
      </c>
      <c r="E1864" s="20">
        <v>170</v>
      </c>
      <c r="F1864" s="19">
        <v>98</v>
      </c>
      <c r="G1864" s="19">
        <v>0</v>
      </c>
      <c r="H1864" s="19">
        <v>8</v>
      </c>
      <c r="I1864" s="18" t="s">
        <v>51</v>
      </c>
      <c r="J1864" s="19">
        <v>187</v>
      </c>
      <c r="K1864" s="18" t="s">
        <v>262</v>
      </c>
      <c r="L1864" s="30" t="s">
        <v>84</v>
      </c>
      <c r="M1864" s="31">
        <v>6</v>
      </c>
      <c r="N1864" s="31">
        <v>58</v>
      </c>
      <c r="O1864" s="30" t="s">
        <v>121</v>
      </c>
      <c r="P1864" s="20">
        <v>72</v>
      </c>
      <c r="Q1864" s="20">
        <v>100</v>
      </c>
      <c r="R1864" s="18" t="s">
        <v>51</v>
      </c>
      <c r="S1864" s="20">
        <v>39</v>
      </c>
      <c r="T1864" s="18" t="s">
        <v>129</v>
      </c>
      <c r="U1864">
        <f t="shared" si="29"/>
        <v>0.34906666666666669</v>
      </c>
    </row>
    <row r="1865" spans="1:21" x14ac:dyDescent="0.3">
      <c r="A1865" s="21">
        <v>43510</v>
      </c>
      <c r="B1865" s="18" t="s">
        <v>45</v>
      </c>
      <c r="C1865" s="18" t="s">
        <v>46</v>
      </c>
      <c r="D1865" s="18" t="s">
        <v>47</v>
      </c>
      <c r="E1865" s="20">
        <v>170</v>
      </c>
      <c r="F1865" s="19">
        <v>122</v>
      </c>
      <c r="G1865" s="19">
        <v>0</v>
      </c>
      <c r="H1865" s="19">
        <v>15</v>
      </c>
      <c r="I1865" s="18" t="s">
        <v>876</v>
      </c>
      <c r="J1865" s="19">
        <v>229</v>
      </c>
      <c r="K1865" s="18" t="s">
        <v>658</v>
      </c>
      <c r="L1865" s="32">
        <v>23</v>
      </c>
      <c r="M1865" s="31">
        <v>11</v>
      </c>
      <c r="N1865" s="31">
        <v>83</v>
      </c>
      <c r="O1865" s="30" t="s">
        <v>89</v>
      </c>
      <c r="P1865" s="20">
        <v>66</v>
      </c>
      <c r="Q1865" s="20">
        <v>100</v>
      </c>
      <c r="R1865" s="18" t="s">
        <v>51</v>
      </c>
      <c r="S1865" s="20">
        <v>25</v>
      </c>
      <c r="T1865" s="18" t="s">
        <v>89</v>
      </c>
      <c r="U1865">
        <f t="shared" si="29"/>
        <v>4.0142666666666669</v>
      </c>
    </row>
    <row r="1866" spans="1:21" x14ac:dyDescent="0.3">
      <c r="A1866" s="21">
        <v>43511</v>
      </c>
      <c r="B1866" s="18" t="s">
        <v>45</v>
      </c>
      <c r="C1866" s="18" t="s">
        <v>46</v>
      </c>
      <c r="D1866" s="18" t="s">
        <v>47</v>
      </c>
      <c r="E1866" s="20">
        <v>170</v>
      </c>
      <c r="F1866" s="19">
        <v>133</v>
      </c>
      <c r="G1866" s="19">
        <v>0</v>
      </c>
      <c r="H1866" s="19">
        <v>37</v>
      </c>
      <c r="I1866" s="18" t="s">
        <v>849</v>
      </c>
      <c r="J1866" s="19">
        <v>229</v>
      </c>
      <c r="K1866" s="18" t="s">
        <v>340</v>
      </c>
      <c r="L1866" s="30" t="s">
        <v>84</v>
      </c>
      <c r="M1866" s="31">
        <v>6</v>
      </c>
      <c r="N1866" s="31">
        <v>64</v>
      </c>
      <c r="O1866" s="30" t="s">
        <v>61</v>
      </c>
      <c r="P1866" s="20">
        <v>60</v>
      </c>
      <c r="Q1866" s="20">
        <v>94</v>
      </c>
      <c r="R1866" s="18" t="s">
        <v>100</v>
      </c>
      <c r="S1866" s="20">
        <v>29</v>
      </c>
      <c r="T1866" s="18" t="s">
        <v>167</v>
      </c>
      <c r="U1866">
        <f t="shared" si="29"/>
        <v>0.34906666666666669</v>
      </c>
    </row>
    <row r="1867" spans="1:21" x14ac:dyDescent="0.3">
      <c r="A1867" s="21">
        <v>43512</v>
      </c>
      <c r="B1867" s="18" t="s">
        <v>45</v>
      </c>
      <c r="C1867" s="18" t="s">
        <v>46</v>
      </c>
      <c r="D1867" s="18" t="s">
        <v>47</v>
      </c>
      <c r="E1867" s="20">
        <v>170</v>
      </c>
      <c r="F1867" s="19">
        <v>128</v>
      </c>
      <c r="G1867" s="19">
        <v>0</v>
      </c>
      <c r="H1867" s="19">
        <v>27</v>
      </c>
      <c r="I1867" s="18" t="s">
        <v>513</v>
      </c>
      <c r="J1867" s="19">
        <v>230</v>
      </c>
      <c r="K1867" s="18" t="s">
        <v>256</v>
      </c>
      <c r="L1867" s="30" t="s">
        <v>218</v>
      </c>
      <c r="M1867" s="31">
        <v>3</v>
      </c>
      <c r="N1867" s="31">
        <v>56</v>
      </c>
      <c r="O1867" s="30" t="s">
        <v>64</v>
      </c>
      <c r="P1867" s="20">
        <v>66</v>
      </c>
      <c r="Q1867" s="20">
        <v>98</v>
      </c>
      <c r="R1867" s="18" t="s">
        <v>171</v>
      </c>
      <c r="S1867" s="20">
        <v>33</v>
      </c>
      <c r="T1867" s="18" t="s">
        <v>121</v>
      </c>
      <c r="U1867">
        <f t="shared" si="29"/>
        <v>0.52359999999999995</v>
      </c>
    </row>
    <row r="1868" spans="1:21" x14ac:dyDescent="0.3">
      <c r="A1868" s="21">
        <v>43513</v>
      </c>
      <c r="B1868" s="18" t="s">
        <v>45</v>
      </c>
      <c r="C1868" s="18" t="s">
        <v>46</v>
      </c>
      <c r="D1868" s="18" t="s">
        <v>47</v>
      </c>
      <c r="E1868" s="20">
        <v>170</v>
      </c>
      <c r="F1868" s="19">
        <v>116</v>
      </c>
      <c r="G1868" s="19">
        <v>0</v>
      </c>
      <c r="H1868" s="19">
        <v>41</v>
      </c>
      <c r="I1868" s="18" t="s">
        <v>296</v>
      </c>
      <c r="J1868" s="19">
        <v>191</v>
      </c>
      <c r="K1868" s="18" t="s">
        <v>200</v>
      </c>
      <c r="L1868" s="30" t="s">
        <v>84</v>
      </c>
      <c r="M1868" s="31">
        <v>11</v>
      </c>
      <c r="N1868" s="31">
        <v>69</v>
      </c>
      <c r="O1868" s="30" t="s">
        <v>167</v>
      </c>
      <c r="P1868" s="20">
        <v>64</v>
      </c>
      <c r="Q1868" s="20">
        <v>95</v>
      </c>
      <c r="R1868" s="18" t="s">
        <v>301</v>
      </c>
      <c r="S1868" s="20">
        <v>33</v>
      </c>
      <c r="T1868" s="18" t="s">
        <v>146</v>
      </c>
      <c r="U1868">
        <f t="shared" si="29"/>
        <v>0.34906666666666669</v>
      </c>
    </row>
    <row r="1869" spans="1:21" x14ac:dyDescent="0.3">
      <c r="A1869" s="21">
        <v>43514</v>
      </c>
      <c r="B1869" s="18" t="s">
        <v>45</v>
      </c>
      <c r="C1869" s="18" t="s">
        <v>46</v>
      </c>
      <c r="D1869" s="18" t="s">
        <v>47</v>
      </c>
      <c r="E1869" s="20">
        <v>170</v>
      </c>
      <c r="F1869" s="19">
        <v>78</v>
      </c>
      <c r="G1869" s="19">
        <v>122</v>
      </c>
      <c r="H1869" s="19">
        <v>60</v>
      </c>
      <c r="I1869" s="18" t="s">
        <v>654</v>
      </c>
      <c r="J1869" s="19">
        <v>97</v>
      </c>
      <c r="K1869" s="18" t="s">
        <v>51</v>
      </c>
      <c r="L1869" s="32">
        <v>34</v>
      </c>
      <c r="M1869" s="31">
        <v>0</v>
      </c>
      <c r="N1869" s="31">
        <v>39</v>
      </c>
      <c r="O1869" s="30" t="s">
        <v>135</v>
      </c>
      <c r="P1869" s="20">
        <v>94</v>
      </c>
      <c r="Q1869" s="20">
        <v>98</v>
      </c>
      <c r="R1869" s="18" t="s">
        <v>51</v>
      </c>
      <c r="S1869" s="20">
        <v>82</v>
      </c>
      <c r="T1869" s="18" t="s">
        <v>210</v>
      </c>
      <c r="U1869">
        <f t="shared" si="29"/>
        <v>5.9341333333333326</v>
      </c>
    </row>
    <row r="1870" spans="1:21" x14ac:dyDescent="0.3">
      <c r="A1870" s="21">
        <v>43515</v>
      </c>
      <c r="B1870" s="18" t="s">
        <v>45</v>
      </c>
      <c r="C1870" s="18" t="s">
        <v>46</v>
      </c>
      <c r="D1870" s="18" t="s">
        <v>47</v>
      </c>
      <c r="E1870" s="20">
        <v>170</v>
      </c>
      <c r="F1870" s="19">
        <v>87</v>
      </c>
      <c r="G1870" s="19">
        <v>0</v>
      </c>
      <c r="H1870" s="19">
        <v>32</v>
      </c>
      <c r="I1870" s="18" t="s">
        <v>51</v>
      </c>
      <c r="J1870" s="19">
        <v>142</v>
      </c>
      <c r="K1870" s="18" t="s">
        <v>371</v>
      </c>
      <c r="L1870" s="32">
        <v>33</v>
      </c>
      <c r="M1870" s="31">
        <v>11</v>
      </c>
      <c r="N1870" s="31">
        <v>47</v>
      </c>
      <c r="O1870" s="30" t="s">
        <v>206</v>
      </c>
      <c r="P1870" s="20">
        <v>82</v>
      </c>
      <c r="Q1870" s="20">
        <v>100</v>
      </c>
      <c r="R1870" s="18" t="s">
        <v>51</v>
      </c>
      <c r="S1870" s="20">
        <v>60</v>
      </c>
      <c r="T1870" s="18" t="s">
        <v>121</v>
      </c>
      <c r="U1870">
        <f t="shared" si="29"/>
        <v>5.7596000000000007</v>
      </c>
    </row>
    <row r="1871" spans="1:21" x14ac:dyDescent="0.3">
      <c r="A1871" s="21">
        <v>43516</v>
      </c>
      <c r="B1871" s="18" t="s">
        <v>45</v>
      </c>
      <c r="C1871" s="18" t="s">
        <v>46</v>
      </c>
      <c r="D1871" s="18" t="s">
        <v>47</v>
      </c>
      <c r="E1871" s="20">
        <v>170</v>
      </c>
      <c r="F1871" s="19">
        <v>99</v>
      </c>
      <c r="G1871" s="19">
        <v>0</v>
      </c>
      <c r="H1871" s="19">
        <v>20</v>
      </c>
      <c r="I1871" s="18" t="s">
        <v>51</v>
      </c>
      <c r="J1871" s="19">
        <v>178</v>
      </c>
      <c r="K1871" s="18" t="s">
        <v>254</v>
      </c>
      <c r="L1871" s="30" t="s">
        <v>218</v>
      </c>
      <c r="M1871" s="31">
        <v>8</v>
      </c>
      <c r="N1871" s="31">
        <v>50</v>
      </c>
      <c r="O1871" s="30" t="s">
        <v>61</v>
      </c>
      <c r="P1871" s="20">
        <v>76</v>
      </c>
      <c r="Q1871" s="20">
        <v>100</v>
      </c>
      <c r="R1871" s="18" t="s">
        <v>85</v>
      </c>
      <c r="S1871" s="20">
        <v>48</v>
      </c>
      <c r="T1871" s="18" t="s">
        <v>121</v>
      </c>
      <c r="U1871">
        <f t="shared" si="29"/>
        <v>0.52359999999999995</v>
      </c>
    </row>
    <row r="1872" spans="1:21" x14ac:dyDescent="0.3">
      <c r="A1872" s="21">
        <v>43517</v>
      </c>
      <c r="B1872" s="18" t="s">
        <v>45</v>
      </c>
      <c r="C1872" s="18" t="s">
        <v>46</v>
      </c>
      <c r="D1872" s="18" t="s">
        <v>47</v>
      </c>
      <c r="E1872" s="20">
        <v>170</v>
      </c>
      <c r="F1872" s="19">
        <v>120</v>
      </c>
      <c r="G1872" s="19">
        <v>0</v>
      </c>
      <c r="H1872" s="19">
        <v>27</v>
      </c>
      <c r="I1872" s="18" t="s">
        <v>446</v>
      </c>
      <c r="J1872" s="19">
        <v>212</v>
      </c>
      <c r="K1872" s="18" t="s">
        <v>268</v>
      </c>
      <c r="L1872" s="32">
        <v>26</v>
      </c>
      <c r="M1872" s="31">
        <v>14</v>
      </c>
      <c r="N1872" s="31">
        <v>97</v>
      </c>
      <c r="O1872" s="30" t="s">
        <v>89</v>
      </c>
      <c r="P1872" s="20">
        <v>59</v>
      </c>
      <c r="Q1872" s="20">
        <v>99</v>
      </c>
      <c r="R1872" s="18" t="s">
        <v>51</v>
      </c>
      <c r="S1872" s="20">
        <v>30</v>
      </c>
      <c r="T1872" s="18" t="s">
        <v>186</v>
      </c>
      <c r="U1872">
        <f t="shared" si="29"/>
        <v>4.5378666666666669</v>
      </c>
    </row>
    <row r="1873" spans="1:21" x14ac:dyDescent="0.3">
      <c r="A1873" s="21">
        <v>43518</v>
      </c>
      <c r="B1873" s="18" t="s">
        <v>45</v>
      </c>
      <c r="C1873" s="18" t="s">
        <v>46</v>
      </c>
      <c r="D1873" s="18" t="s">
        <v>47</v>
      </c>
      <c r="E1873" s="20">
        <v>170</v>
      </c>
      <c r="F1873" s="19">
        <v>145</v>
      </c>
      <c r="G1873" s="19">
        <v>0</v>
      </c>
      <c r="H1873" s="19">
        <v>50</v>
      </c>
      <c r="I1873" s="18" t="s">
        <v>739</v>
      </c>
      <c r="J1873" s="19">
        <v>240</v>
      </c>
      <c r="K1873" s="18" t="s">
        <v>187</v>
      </c>
      <c r="L1873" s="32">
        <v>23</v>
      </c>
      <c r="M1873" s="31">
        <v>6</v>
      </c>
      <c r="N1873" s="31">
        <v>100</v>
      </c>
      <c r="O1873" s="30" t="s">
        <v>89</v>
      </c>
      <c r="P1873" s="20">
        <v>58</v>
      </c>
      <c r="Q1873" s="20">
        <v>93</v>
      </c>
      <c r="R1873" s="18" t="s">
        <v>51</v>
      </c>
      <c r="S1873" s="20">
        <v>22</v>
      </c>
      <c r="T1873" s="18" t="s">
        <v>186</v>
      </c>
      <c r="U1873">
        <f t="shared" si="29"/>
        <v>4.0142666666666669</v>
      </c>
    </row>
    <row r="1874" spans="1:21" x14ac:dyDescent="0.3">
      <c r="A1874" s="21">
        <v>43519</v>
      </c>
      <c r="B1874" s="18" t="s">
        <v>45</v>
      </c>
      <c r="C1874" s="18" t="s">
        <v>46</v>
      </c>
      <c r="D1874" s="18" t="s">
        <v>47</v>
      </c>
      <c r="E1874" s="20">
        <v>170</v>
      </c>
      <c r="F1874" s="19">
        <v>132</v>
      </c>
      <c r="G1874" s="19">
        <v>0</v>
      </c>
      <c r="H1874" s="19">
        <v>56</v>
      </c>
      <c r="I1874" s="18" t="s">
        <v>211</v>
      </c>
      <c r="J1874" s="19">
        <v>208</v>
      </c>
      <c r="K1874" s="18" t="s">
        <v>68</v>
      </c>
      <c r="L1874" s="30" t="s">
        <v>132</v>
      </c>
      <c r="M1874" s="31">
        <v>6</v>
      </c>
      <c r="N1874" s="31">
        <v>56</v>
      </c>
      <c r="O1874" s="30" t="s">
        <v>70</v>
      </c>
      <c r="P1874" s="20">
        <v>60</v>
      </c>
      <c r="Q1874" s="20">
        <v>94</v>
      </c>
      <c r="R1874" s="18" t="s">
        <v>249</v>
      </c>
      <c r="S1874" s="20">
        <v>37</v>
      </c>
      <c r="T1874" s="18" t="s">
        <v>121</v>
      </c>
      <c r="U1874">
        <f t="shared" si="29"/>
        <v>1.3962666666666668</v>
      </c>
    </row>
    <row r="1875" spans="1:21" x14ac:dyDescent="0.3">
      <c r="A1875" s="21">
        <v>43520</v>
      </c>
      <c r="B1875" s="18" t="s">
        <v>45</v>
      </c>
      <c r="C1875" s="18" t="s">
        <v>46</v>
      </c>
      <c r="D1875" s="18" t="s">
        <v>47</v>
      </c>
      <c r="E1875" s="20">
        <v>170</v>
      </c>
      <c r="F1875" s="19">
        <v>127</v>
      </c>
      <c r="G1875" s="19">
        <v>0</v>
      </c>
      <c r="H1875" s="19">
        <v>33</v>
      </c>
      <c r="I1875" s="18" t="s">
        <v>482</v>
      </c>
      <c r="J1875" s="19">
        <v>221</v>
      </c>
      <c r="K1875" s="18" t="s">
        <v>303</v>
      </c>
      <c r="L1875" s="30" t="s">
        <v>116</v>
      </c>
      <c r="M1875" s="31">
        <v>8</v>
      </c>
      <c r="N1875" s="31">
        <v>50</v>
      </c>
      <c r="O1875" s="30" t="s">
        <v>215</v>
      </c>
      <c r="P1875" s="20">
        <v>67</v>
      </c>
      <c r="Q1875" s="20">
        <v>100</v>
      </c>
      <c r="R1875" s="18" t="s">
        <v>475</v>
      </c>
      <c r="S1875" s="20">
        <v>35</v>
      </c>
      <c r="T1875" s="18" t="s">
        <v>129</v>
      </c>
      <c r="U1875">
        <f t="shared" si="29"/>
        <v>0.69813333333333338</v>
      </c>
    </row>
    <row r="1876" spans="1:21" x14ac:dyDescent="0.3">
      <c r="A1876" s="21">
        <v>43521</v>
      </c>
      <c r="B1876" s="18" t="s">
        <v>45</v>
      </c>
      <c r="C1876" s="18" t="s">
        <v>46</v>
      </c>
      <c r="D1876" s="18" t="s">
        <v>47</v>
      </c>
      <c r="E1876" s="20">
        <v>170</v>
      </c>
      <c r="F1876" s="19">
        <v>140</v>
      </c>
      <c r="G1876" s="19">
        <v>0</v>
      </c>
      <c r="H1876" s="19">
        <v>36</v>
      </c>
      <c r="I1876" s="18" t="s">
        <v>251</v>
      </c>
      <c r="J1876" s="19">
        <v>244</v>
      </c>
      <c r="K1876" s="18" t="s">
        <v>146</v>
      </c>
      <c r="L1876" s="30" t="s">
        <v>401</v>
      </c>
      <c r="M1876" s="31">
        <v>6</v>
      </c>
      <c r="N1876" s="31">
        <v>58</v>
      </c>
      <c r="O1876" s="30" t="s">
        <v>201</v>
      </c>
      <c r="P1876" s="20">
        <v>63</v>
      </c>
      <c r="Q1876" s="20">
        <v>100</v>
      </c>
      <c r="R1876" s="18" t="s">
        <v>271</v>
      </c>
      <c r="S1876" s="20">
        <v>31</v>
      </c>
      <c r="T1876" s="18" t="s">
        <v>206</v>
      </c>
      <c r="U1876">
        <f t="shared" si="29"/>
        <v>1.0471999999999999</v>
      </c>
    </row>
    <row r="1877" spans="1:21" x14ac:dyDescent="0.3">
      <c r="A1877" s="21">
        <v>43522</v>
      </c>
      <c r="B1877" s="18" t="s">
        <v>45</v>
      </c>
      <c r="C1877" s="18" t="s">
        <v>46</v>
      </c>
      <c r="D1877" s="18" t="s">
        <v>47</v>
      </c>
      <c r="E1877" s="20">
        <v>170</v>
      </c>
      <c r="F1877" s="19">
        <v>154</v>
      </c>
      <c r="G1877" s="19">
        <v>0</v>
      </c>
      <c r="H1877" s="19">
        <v>45</v>
      </c>
      <c r="I1877" s="18" t="s">
        <v>211</v>
      </c>
      <c r="J1877" s="19">
        <v>263</v>
      </c>
      <c r="K1877" s="18" t="s">
        <v>992</v>
      </c>
      <c r="L1877" s="32">
        <v>24</v>
      </c>
      <c r="M1877" s="31">
        <v>8</v>
      </c>
      <c r="N1877" s="31">
        <v>69</v>
      </c>
      <c r="O1877" s="30" t="s">
        <v>135</v>
      </c>
      <c r="P1877" s="20">
        <v>60</v>
      </c>
      <c r="Q1877" s="20">
        <v>97</v>
      </c>
      <c r="R1877" s="18" t="s">
        <v>239</v>
      </c>
      <c r="S1877" s="20">
        <v>24</v>
      </c>
      <c r="T1877" s="18" t="s">
        <v>94</v>
      </c>
      <c r="U1877">
        <f t="shared" si="29"/>
        <v>4.1887999999999996</v>
      </c>
    </row>
    <row r="1878" spans="1:21" x14ac:dyDescent="0.3">
      <c r="A1878" s="21">
        <v>43523</v>
      </c>
      <c r="B1878" s="18" t="s">
        <v>45</v>
      </c>
      <c r="C1878" s="18" t="s">
        <v>46</v>
      </c>
      <c r="D1878" s="18" t="s">
        <v>47</v>
      </c>
      <c r="E1878" s="20">
        <v>170</v>
      </c>
      <c r="F1878" s="19">
        <v>138</v>
      </c>
      <c r="G1878" s="19">
        <v>0</v>
      </c>
      <c r="H1878" s="19">
        <v>57</v>
      </c>
      <c r="I1878" s="18" t="s">
        <v>51</v>
      </c>
      <c r="J1878" s="19">
        <v>219</v>
      </c>
      <c r="K1878" s="18" t="s">
        <v>898</v>
      </c>
      <c r="L1878" s="30" t="s">
        <v>84</v>
      </c>
      <c r="M1878" s="31">
        <v>17</v>
      </c>
      <c r="N1878" s="31">
        <v>83</v>
      </c>
      <c r="O1878" s="30" t="s">
        <v>215</v>
      </c>
      <c r="P1878" s="20">
        <v>61</v>
      </c>
      <c r="Q1878" s="20">
        <v>91</v>
      </c>
      <c r="R1878" s="18" t="s">
        <v>51</v>
      </c>
      <c r="S1878" s="20">
        <v>36</v>
      </c>
      <c r="T1878" s="18" t="s">
        <v>169</v>
      </c>
      <c r="U1878">
        <f t="shared" si="29"/>
        <v>0.34906666666666669</v>
      </c>
    </row>
    <row r="1879" spans="1:21" x14ac:dyDescent="0.3">
      <c r="A1879" s="21">
        <v>43524</v>
      </c>
      <c r="B1879" s="18" t="s">
        <v>45</v>
      </c>
      <c r="C1879" s="18" t="s">
        <v>46</v>
      </c>
      <c r="D1879" s="18" t="s">
        <v>47</v>
      </c>
      <c r="E1879" s="20">
        <v>170</v>
      </c>
      <c r="F1879" s="19">
        <v>108</v>
      </c>
      <c r="G1879" s="19">
        <v>0</v>
      </c>
      <c r="H1879" s="19">
        <v>37</v>
      </c>
      <c r="I1879" s="18" t="s">
        <v>1019</v>
      </c>
      <c r="J1879" s="19">
        <v>179</v>
      </c>
      <c r="K1879" s="18" t="s">
        <v>645</v>
      </c>
      <c r="L1879" s="30" t="s">
        <v>84</v>
      </c>
      <c r="M1879" s="31">
        <v>11</v>
      </c>
      <c r="N1879" s="31">
        <v>47</v>
      </c>
      <c r="O1879" s="30" t="s">
        <v>128</v>
      </c>
      <c r="P1879" s="20">
        <v>73</v>
      </c>
      <c r="Q1879" s="20">
        <v>99</v>
      </c>
      <c r="R1879" s="18" t="s">
        <v>520</v>
      </c>
      <c r="S1879" s="20">
        <v>43</v>
      </c>
      <c r="T1879" s="18" t="s">
        <v>167</v>
      </c>
      <c r="U1879">
        <f t="shared" si="29"/>
        <v>0.34906666666666669</v>
      </c>
    </row>
    <row r="1880" spans="1:21" x14ac:dyDescent="0.3">
      <c r="A1880" s="21">
        <v>43525</v>
      </c>
      <c r="B1880" s="18" t="s">
        <v>45</v>
      </c>
      <c r="C1880" s="18" t="s">
        <v>46</v>
      </c>
      <c r="D1880" s="18" t="s">
        <v>47</v>
      </c>
      <c r="E1880" s="20">
        <v>170</v>
      </c>
      <c r="F1880" s="19">
        <v>117</v>
      </c>
      <c r="G1880" s="19">
        <v>0</v>
      </c>
      <c r="H1880" s="19">
        <v>30</v>
      </c>
      <c r="I1880" s="18" t="s">
        <v>48</v>
      </c>
      <c r="J1880" s="19">
        <v>204</v>
      </c>
      <c r="K1880" s="18" t="s">
        <v>213</v>
      </c>
      <c r="L1880" s="30" t="s">
        <v>102</v>
      </c>
      <c r="M1880" s="31">
        <v>17</v>
      </c>
      <c r="N1880" s="31">
        <v>89</v>
      </c>
      <c r="O1880" s="30" t="s">
        <v>433</v>
      </c>
      <c r="P1880" s="20">
        <v>78</v>
      </c>
      <c r="Q1880" s="20">
        <v>100</v>
      </c>
      <c r="R1880" s="18" t="s">
        <v>271</v>
      </c>
      <c r="S1880" s="20">
        <v>42</v>
      </c>
      <c r="T1880" s="18" t="s">
        <v>260</v>
      </c>
      <c r="U1880">
        <f t="shared" si="29"/>
        <v>0.8726666666666667</v>
      </c>
    </row>
    <row r="1881" spans="1:21" x14ac:dyDescent="0.3">
      <c r="A1881" s="21">
        <v>43526</v>
      </c>
      <c r="B1881" s="18" t="s">
        <v>45</v>
      </c>
      <c r="C1881" s="18" t="s">
        <v>46</v>
      </c>
      <c r="D1881" s="18" t="s">
        <v>47</v>
      </c>
      <c r="E1881" s="20">
        <v>170</v>
      </c>
      <c r="F1881" s="19">
        <v>135</v>
      </c>
      <c r="G1881" s="19">
        <v>0</v>
      </c>
      <c r="H1881" s="19">
        <v>52</v>
      </c>
      <c r="I1881" s="18" t="s">
        <v>183</v>
      </c>
      <c r="J1881" s="19">
        <v>218</v>
      </c>
      <c r="K1881" s="18" t="s">
        <v>864</v>
      </c>
      <c r="L1881" s="30" t="s">
        <v>218</v>
      </c>
      <c r="M1881" s="31">
        <v>8</v>
      </c>
      <c r="N1881" s="31">
        <v>58</v>
      </c>
      <c r="O1881" s="30" t="s">
        <v>128</v>
      </c>
      <c r="P1881" s="20">
        <v>65</v>
      </c>
      <c r="Q1881" s="20">
        <v>99</v>
      </c>
      <c r="R1881" s="18" t="s">
        <v>271</v>
      </c>
      <c r="S1881" s="20">
        <v>34</v>
      </c>
      <c r="T1881" s="18" t="s">
        <v>52</v>
      </c>
      <c r="U1881">
        <f t="shared" si="29"/>
        <v>0.52359999999999995</v>
      </c>
    </row>
    <row r="1882" spans="1:21" x14ac:dyDescent="0.3">
      <c r="A1882" s="21">
        <v>43527</v>
      </c>
      <c r="B1882" s="18" t="s">
        <v>45</v>
      </c>
      <c r="C1882" s="18" t="s">
        <v>46</v>
      </c>
      <c r="D1882" s="18" t="s">
        <v>47</v>
      </c>
      <c r="E1882" s="20">
        <v>170</v>
      </c>
      <c r="F1882" s="19">
        <v>160</v>
      </c>
      <c r="G1882" s="19">
        <v>0</v>
      </c>
      <c r="H1882" s="19">
        <v>63</v>
      </c>
      <c r="I1882" s="18" t="s">
        <v>183</v>
      </c>
      <c r="J1882" s="19">
        <v>257</v>
      </c>
      <c r="K1882" s="18" t="s">
        <v>517</v>
      </c>
      <c r="L1882" s="32">
        <v>26</v>
      </c>
      <c r="M1882" s="31">
        <v>17</v>
      </c>
      <c r="N1882" s="31">
        <v>128</v>
      </c>
      <c r="O1882" s="30" t="s">
        <v>388</v>
      </c>
      <c r="P1882" s="20">
        <v>55</v>
      </c>
      <c r="Q1882" s="20">
        <v>96</v>
      </c>
      <c r="R1882" s="18" t="s">
        <v>202</v>
      </c>
      <c r="S1882" s="20">
        <v>14</v>
      </c>
      <c r="T1882" s="18" t="s">
        <v>121</v>
      </c>
      <c r="U1882">
        <f t="shared" si="29"/>
        <v>4.5378666666666669</v>
      </c>
    </row>
    <row r="1883" spans="1:21" x14ac:dyDescent="0.3">
      <c r="A1883" s="21">
        <v>43528</v>
      </c>
      <c r="B1883" s="18" t="s">
        <v>45</v>
      </c>
      <c r="C1883" s="18" t="s">
        <v>46</v>
      </c>
      <c r="D1883" s="18" t="s">
        <v>47</v>
      </c>
      <c r="E1883" s="20">
        <v>170</v>
      </c>
      <c r="F1883" s="19">
        <v>132</v>
      </c>
      <c r="G1883" s="19">
        <v>0</v>
      </c>
      <c r="H1883" s="19">
        <v>83</v>
      </c>
      <c r="I1883" s="18" t="s">
        <v>356</v>
      </c>
      <c r="J1883" s="19">
        <v>180</v>
      </c>
      <c r="K1883" s="18" t="s">
        <v>1020</v>
      </c>
      <c r="L1883" s="32">
        <v>31</v>
      </c>
      <c r="M1883" s="31">
        <v>25</v>
      </c>
      <c r="N1883" s="31">
        <v>139</v>
      </c>
      <c r="O1883" s="30" t="s">
        <v>494</v>
      </c>
      <c r="P1883" s="20">
        <v>49</v>
      </c>
      <c r="Q1883" s="20">
        <v>85</v>
      </c>
      <c r="R1883" s="18" t="s">
        <v>108</v>
      </c>
      <c r="S1883" s="20">
        <v>27</v>
      </c>
      <c r="T1883" s="18" t="s">
        <v>250</v>
      </c>
      <c r="U1883">
        <f t="shared" si="29"/>
        <v>5.4105333333333334</v>
      </c>
    </row>
    <row r="1884" spans="1:21" x14ac:dyDescent="0.3">
      <c r="A1884" s="21">
        <v>43529</v>
      </c>
      <c r="B1884" s="18" t="s">
        <v>45</v>
      </c>
      <c r="C1884" s="18" t="s">
        <v>46</v>
      </c>
      <c r="D1884" s="18" t="s">
        <v>47</v>
      </c>
      <c r="E1884" s="20">
        <v>170</v>
      </c>
      <c r="F1884" s="19">
        <v>116</v>
      </c>
      <c r="G1884" s="19">
        <v>10</v>
      </c>
      <c r="H1884" s="19">
        <v>39</v>
      </c>
      <c r="I1884" s="18" t="s">
        <v>279</v>
      </c>
      <c r="J1884" s="19">
        <v>192</v>
      </c>
      <c r="K1884" s="18" t="s">
        <v>1021</v>
      </c>
      <c r="L1884" s="32">
        <v>23</v>
      </c>
      <c r="M1884" s="31">
        <v>19</v>
      </c>
      <c r="N1884" s="31">
        <v>136</v>
      </c>
      <c r="O1884" s="30" t="s">
        <v>52</v>
      </c>
      <c r="P1884" s="20">
        <v>62</v>
      </c>
      <c r="Q1884" s="20">
        <v>95</v>
      </c>
      <c r="R1884" s="18" t="s">
        <v>434</v>
      </c>
      <c r="S1884" s="20">
        <v>42</v>
      </c>
      <c r="T1884" s="18" t="s">
        <v>182</v>
      </c>
      <c r="U1884">
        <f t="shared" si="29"/>
        <v>4.0142666666666669</v>
      </c>
    </row>
    <row r="1885" spans="1:21" x14ac:dyDescent="0.3">
      <c r="A1885" s="21">
        <v>43530</v>
      </c>
      <c r="B1885" s="18" t="s">
        <v>45</v>
      </c>
      <c r="C1885" s="18" t="s">
        <v>46</v>
      </c>
      <c r="D1885" s="18" t="s">
        <v>47</v>
      </c>
      <c r="E1885" s="20">
        <v>170</v>
      </c>
      <c r="F1885" s="19">
        <v>137</v>
      </c>
      <c r="G1885" s="19">
        <v>54</v>
      </c>
      <c r="H1885" s="19">
        <v>82</v>
      </c>
      <c r="I1885" s="18" t="s">
        <v>987</v>
      </c>
      <c r="J1885" s="19">
        <v>192</v>
      </c>
      <c r="K1885" s="18" t="s">
        <v>571</v>
      </c>
      <c r="L1885" s="32">
        <v>28</v>
      </c>
      <c r="M1885" s="31">
        <v>22</v>
      </c>
      <c r="N1885" s="31">
        <v>164</v>
      </c>
      <c r="O1885" s="30" t="s">
        <v>433</v>
      </c>
      <c r="P1885" s="20">
        <v>63</v>
      </c>
      <c r="Q1885" s="20">
        <v>86</v>
      </c>
      <c r="R1885" s="18" t="s">
        <v>367</v>
      </c>
      <c r="S1885" s="20">
        <v>34</v>
      </c>
      <c r="T1885" s="18" t="s">
        <v>135</v>
      </c>
      <c r="U1885">
        <f t="shared" si="29"/>
        <v>4.8869333333333334</v>
      </c>
    </row>
    <row r="1886" spans="1:21" x14ac:dyDescent="0.3">
      <c r="A1886" s="21">
        <v>43531</v>
      </c>
      <c r="B1886" s="18" t="s">
        <v>45</v>
      </c>
      <c r="C1886" s="18" t="s">
        <v>46</v>
      </c>
      <c r="D1886" s="18" t="s">
        <v>47</v>
      </c>
      <c r="E1886" s="20">
        <v>170</v>
      </c>
      <c r="F1886" s="19">
        <v>96</v>
      </c>
      <c r="G1886" s="19">
        <v>34</v>
      </c>
      <c r="H1886" s="19">
        <v>38</v>
      </c>
      <c r="I1886" s="18" t="s">
        <v>467</v>
      </c>
      <c r="J1886" s="19">
        <v>155</v>
      </c>
      <c r="K1886" s="18" t="s">
        <v>295</v>
      </c>
      <c r="L1886" s="32">
        <v>23</v>
      </c>
      <c r="M1886" s="31">
        <v>14</v>
      </c>
      <c r="N1886" s="31">
        <v>92</v>
      </c>
      <c r="O1886" s="30" t="s">
        <v>117</v>
      </c>
      <c r="P1886" s="20">
        <v>69</v>
      </c>
      <c r="Q1886" s="20">
        <v>96</v>
      </c>
      <c r="R1886" s="18" t="s">
        <v>51</v>
      </c>
      <c r="S1886" s="20">
        <v>39</v>
      </c>
      <c r="T1886" s="18" t="s">
        <v>95</v>
      </c>
      <c r="U1886">
        <f t="shared" si="29"/>
        <v>4.0142666666666669</v>
      </c>
    </row>
    <row r="1887" spans="1:21" x14ac:dyDescent="0.3">
      <c r="A1887" s="21">
        <v>43532</v>
      </c>
      <c r="B1887" s="18" t="s">
        <v>45</v>
      </c>
      <c r="C1887" s="18" t="s">
        <v>46</v>
      </c>
      <c r="D1887" s="18" t="s">
        <v>47</v>
      </c>
      <c r="E1887" s="20">
        <v>170</v>
      </c>
      <c r="F1887" s="19">
        <v>123</v>
      </c>
      <c r="G1887" s="19">
        <v>0</v>
      </c>
      <c r="H1887" s="19">
        <v>78</v>
      </c>
      <c r="I1887" s="18" t="s">
        <v>51</v>
      </c>
      <c r="J1887" s="19">
        <v>168</v>
      </c>
      <c r="K1887" s="18" t="s">
        <v>68</v>
      </c>
      <c r="L1887" s="30" t="s">
        <v>84</v>
      </c>
      <c r="M1887" s="31">
        <v>6</v>
      </c>
      <c r="N1887" s="31">
        <v>47</v>
      </c>
      <c r="O1887" s="30" t="s">
        <v>55</v>
      </c>
      <c r="P1887" s="20">
        <v>72</v>
      </c>
      <c r="Q1887" s="20">
        <v>99</v>
      </c>
      <c r="R1887" s="18" t="s">
        <v>51</v>
      </c>
      <c r="S1887" s="20">
        <v>44</v>
      </c>
      <c r="T1887" s="18" t="s">
        <v>71</v>
      </c>
      <c r="U1887">
        <f t="shared" si="29"/>
        <v>0.34906666666666669</v>
      </c>
    </row>
    <row r="1888" spans="1:21" x14ac:dyDescent="0.3">
      <c r="A1888" s="21">
        <v>43533</v>
      </c>
      <c r="B1888" s="18" t="s">
        <v>45</v>
      </c>
      <c r="C1888" s="18" t="s">
        <v>46</v>
      </c>
      <c r="D1888" s="18" t="s">
        <v>47</v>
      </c>
      <c r="E1888" s="20">
        <v>170</v>
      </c>
      <c r="F1888" s="19">
        <v>168</v>
      </c>
      <c r="G1888" s="19">
        <v>0</v>
      </c>
      <c r="H1888" s="19">
        <v>107</v>
      </c>
      <c r="I1888" s="18" t="s">
        <v>1022</v>
      </c>
      <c r="J1888" s="19">
        <v>228</v>
      </c>
      <c r="K1888" s="18" t="s">
        <v>748</v>
      </c>
      <c r="L1888" s="30" t="s">
        <v>116</v>
      </c>
      <c r="M1888" s="31">
        <v>11</v>
      </c>
      <c r="N1888" s="31">
        <v>75</v>
      </c>
      <c r="O1888" s="30" t="s">
        <v>139</v>
      </c>
      <c r="P1888" s="20">
        <v>69</v>
      </c>
      <c r="Q1888" s="20">
        <v>96</v>
      </c>
      <c r="R1888" s="18" t="s">
        <v>376</v>
      </c>
      <c r="S1888" s="20">
        <v>49</v>
      </c>
      <c r="T1888" s="18" t="s">
        <v>71</v>
      </c>
      <c r="U1888">
        <f t="shared" si="29"/>
        <v>0.69813333333333338</v>
      </c>
    </row>
    <row r="1889" spans="1:21" x14ac:dyDescent="0.3">
      <c r="A1889" s="21">
        <v>43534</v>
      </c>
      <c r="B1889" s="18" t="s">
        <v>45</v>
      </c>
      <c r="C1889" s="18" t="s">
        <v>46</v>
      </c>
      <c r="D1889" s="18" t="s">
        <v>47</v>
      </c>
      <c r="E1889" s="20">
        <v>170</v>
      </c>
      <c r="F1889" s="19">
        <v>134</v>
      </c>
      <c r="G1889" s="19">
        <v>14</v>
      </c>
      <c r="H1889" s="19">
        <v>92</v>
      </c>
      <c r="I1889" s="18" t="s">
        <v>51</v>
      </c>
      <c r="J1889" s="19">
        <v>175</v>
      </c>
      <c r="K1889" s="18" t="s">
        <v>400</v>
      </c>
      <c r="L1889" s="30" t="s">
        <v>263</v>
      </c>
      <c r="M1889" s="31">
        <v>8</v>
      </c>
      <c r="N1889" s="31">
        <v>69</v>
      </c>
      <c r="O1889" s="30" t="s">
        <v>61</v>
      </c>
      <c r="P1889" s="20">
        <v>85</v>
      </c>
      <c r="Q1889" s="20">
        <v>97</v>
      </c>
      <c r="R1889" s="18" t="s">
        <v>51</v>
      </c>
      <c r="S1889" s="20">
        <v>64</v>
      </c>
      <c r="T1889" s="18" t="s">
        <v>81</v>
      </c>
      <c r="U1889">
        <f t="shared" si="29"/>
        <v>0.17453333333333335</v>
      </c>
    </row>
    <row r="1890" spans="1:21" x14ac:dyDescent="0.3">
      <c r="A1890" s="21">
        <v>43535</v>
      </c>
      <c r="B1890" s="18" t="s">
        <v>45</v>
      </c>
      <c r="C1890" s="18" t="s">
        <v>46</v>
      </c>
      <c r="D1890" s="18" t="s">
        <v>47</v>
      </c>
      <c r="E1890" s="20">
        <v>170</v>
      </c>
      <c r="F1890" s="19">
        <v>116</v>
      </c>
      <c r="G1890" s="19">
        <v>0</v>
      </c>
      <c r="H1890" s="19">
        <v>65</v>
      </c>
      <c r="I1890" s="18" t="s">
        <v>758</v>
      </c>
      <c r="J1890" s="19">
        <v>168</v>
      </c>
      <c r="K1890" s="18" t="s">
        <v>702</v>
      </c>
      <c r="L1890" s="30" t="s">
        <v>401</v>
      </c>
      <c r="M1890" s="31">
        <v>8</v>
      </c>
      <c r="N1890" s="31">
        <v>53</v>
      </c>
      <c r="O1890" s="30" t="s">
        <v>64</v>
      </c>
      <c r="P1890" s="20">
        <v>71</v>
      </c>
      <c r="Q1890" s="20">
        <v>99</v>
      </c>
      <c r="R1890" s="18" t="s">
        <v>202</v>
      </c>
      <c r="S1890" s="20">
        <v>51</v>
      </c>
      <c r="T1890" s="18" t="s">
        <v>129</v>
      </c>
      <c r="U1890">
        <f t="shared" si="29"/>
        <v>1.0471999999999999</v>
      </c>
    </row>
    <row r="1891" spans="1:21" x14ac:dyDescent="0.3">
      <c r="A1891" s="21">
        <v>43536</v>
      </c>
      <c r="B1891" s="18" t="s">
        <v>45</v>
      </c>
      <c r="C1891" s="18" t="s">
        <v>46</v>
      </c>
      <c r="D1891" s="18" t="s">
        <v>47</v>
      </c>
      <c r="E1891" s="20">
        <v>170</v>
      </c>
      <c r="F1891" s="19">
        <v>128</v>
      </c>
      <c r="G1891" s="19">
        <v>76</v>
      </c>
      <c r="H1891" s="19">
        <v>49</v>
      </c>
      <c r="I1891" s="18" t="s">
        <v>280</v>
      </c>
      <c r="J1891" s="19">
        <v>208</v>
      </c>
      <c r="K1891" s="18" t="s">
        <v>688</v>
      </c>
      <c r="L1891" s="30" t="s">
        <v>263</v>
      </c>
      <c r="M1891" s="31">
        <v>14</v>
      </c>
      <c r="N1891" s="31">
        <v>114</v>
      </c>
      <c r="O1891" s="30" t="s">
        <v>260</v>
      </c>
      <c r="P1891" s="20">
        <v>78</v>
      </c>
      <c r="Q1891" s="20">
        <v>99</v>
      </c>
      <c r="R1891" s="18" t="s">
        <v>520</v>
      </c>
      <c r="S1891" s="20">
        <v>38</v>
      </c>
      <c r="T1891" s="18" t="s">
        <v>139</v>
      </c>
      <c r="U1891">
        <f t="shared" si="29"/>
        <v>0.17453333333333335</v>
      </c>
    </row>
    <row r="1892" spans="1:21" x14ac:dyDescent="0.3">
      <c r="A1892" s="21">
        <v>43537</v>
      </c>
      <c r="B1892" s="18" t="s">
        <v>45</v>
      </c>
      <c r="C1892" s="18" t="s">
        <v>46</v>
      </c>
      <c r="D1892" s="18" t="s">
        <v>47</v>
      </c>
      <c r="E1892" s="20">
        <v>170</v>
      </c>
      <c r="F1892" s="19">
        <v>90</v>
      </c>
      <c r="G1892" s="19">
        <v>10</v>
      </c>
      <c r="H1892" s="19">
        <v>52</v>
      </c>
      <c r="I1892" s="18" t="s">
        <v>232</v>
      </c>
      <c r="J1892" s="19">
        <v>129</v>
      </c>
      <c r="K1892" s="18" t="s">
        <v>91</v>
      </c>
      <c r="L1892" s="32" t="s">
        <v>1194</v>
      </c>
      <c r="M1892" s="31">
        <v>14</v>
      </c>
      <c r="N1892" s="31">
        <v>75</v>
      </c>
      <c r="O1892" s="30" t="s">
        <v>129</v>
      </c>
      <c r="P1892" s="20">
        <v>81</v>
      </c>
      <c r="Q1892" s="20">
        <v>98</v>
      </c>
      <c r="R1892" s="18" t="s">
        <v>51</v>
      </c>
      <c r="S1892" s="20">
        <v>56</v>
      </c>
      <c r="T1892" s="18" t="s">
        <v>71</v>
      </c>
      <c r="U1892" t="e">
        <f t="shared" si="29"/>
        <v>#VALUE!</v>
      </c>
    </row>
    <row r="1893" spans="1:21" x14ac:dyDescent="0.3">
      <c r="A1893" s="21">
        <v>43538</v>
      </c>
      <c r="B1893" s="18" t="s">
        <v>45</v>
      </c>
      <c r="C1893" s="18" t="s">
        <v>46</v>
      </c>
      <c r="D1893" s="18" t="s">
        <v>47</v>
      </c>
      <c r="E1893" s="20">
        <v>170</v>
      </c>
      <c r="F1893" s="19">
        <v>94</v>
      </c>
      <c r="G1893" s="19">
        <v>0</v>
      </c>
      <c r="H1893" s="19">
        <v>42</v>
      </c>
      <c r="I1893" s="18" t="s">
        <v>175</v>
      </c>
      <c r="J1893" s="19">
        <v>146</v>
      </c>
      <c r="K1893" s="18" t="s">
        <v>73</v>
      </c>
      <c r="L1893" s="30" t="s">
        <v>263</v>
      </c>
      <c r="M1893" s="31">
        <v>11</v>
      </c>
      <c r="N1893" s="31">
        <v>61</v>
      </c>
      <c r="O1893" s="30" t="s">
        <v>139</v>
      </c>
      <c r="P1893" s="20">
        <v>71</v>
      </c>
      <c r="Q1893" s="20">
        <v>97</v>
      </c>
      <c r="R1893" s="18" t="s">
        <v>147</v>
      </c>
      <c r="S1893" s="20">
        <v>53</v>
      </c>
      <c r="T1893" s="18" t="s">
        <v>52</v>
      </c>
      <c r="U1893">
        <f t="shared" si="29"/>
        <v>0.17453333333333335</v>
      </c>
    </row>
    <row r="1894" spans="1:21" x14ac:dyDescent="0.3">
      <c r="A1894" s="21">
        <v>43539</v>
      </c>
      <c r="B1894" s="18" t="s">
        <v>45</v>
      </c>
      <c r="C1894" s="18" t="s">
        <v>46</v>
      </c>
      <c r="D1894" s="18" t="s">
        <v>47</v>
      </c>
      <c r="E1894" s="20">
        <v>170</v>
      </c>
      <c r="F1894" s="19">
        <v>108</v>
      </c>
      <c r="G1894" s="19">
        <v>0</v>
      </c>
      <c r="H1894" s="19">
        <v>41</v>
      </c>
      <c r="I1894" s="18" t="s">
        <v>280</v>
      </c>
      <c r="J1894" s="19">
        <v>174</v>
      </c>
      <c r="K1894" s="18" t="s">
        <v>101</v>
      </c>
      <c r="L1894" s="30" t="s">
        <v>263</v>
      </c>
      <c r="M1894" s="31">
        <v>17</v>
      </c>
      <c r="N1894" s="31">
        <v>61</v>
      </c>
      <c r="O1894" s="30" t="s">
        <v>167</v>
      </c>
      <c r="P1894" s="20">
        <v>73</v>
      </c>
      <c r="Q1894" s="20">
        <v>96</v>
      </c>
      <c r="R1894" s="18" t="s">
        <v>51</v>
      </c>
      <c r="S1894" s="20">
        <v>51</v>
      </c>
      <c r="T1894" s="18" t="s">
        <v>146</v>
      </c>
      <c r="U1894">
        <f t="shared" si="29"/>
        <v>0.17453333333333335</v>
      </c>
    </row>
    <row r="1895" spans="1:21" x14ac:dyDescent="0.3">
      <c r="A1895" s="21">
        <v>43540</v>
      </c>
      <c r="B1895" s="18" t="s">
        <v>45</v>
      </c>
      <c r="C1895" s="18" t="s">
        <v>46</v>
      </c>
      <c r="D1895" s="18" t="s">
        <v>47</v>
      </c>
      <c r="E1895" s="20">
        <v>170</v>
      </c>
      <c r="F1895" s="19">
        <v>124</v>
      </c>
      <c r="G1895" s="19">
        <v>4</v>
      </c>
      <c r="H1895" s="19">
        <v>30</v>
      </c>
      <c r="I1895" s="18" t="s">
        <v>1023</v>
      </c>
      <c r="J1895" s="19">
        <v>219</v>
      </c>
      <c r="K1895" s="18" t="s">
        <v>623</v>
      </c>
      <c r="L1895" s="30" t="s">
        <v>84</v>
      </c>
      <c r="M1895" s="31">
        <v>14</v>
      </c>
      <c r="N1895" s="31">
        <v>81</v>
      </c>
      <c r="O1895" s="30" t="s">
        <v>94</v>
      </c>
      <c r="P1895" s="20">
        <v>71</v>
      </c>
      <c r="Q1895" s="20">
        <v>99</v>
      </c>
      <c r="R1895" s="18" t="s">
        <v>51</v>
      </c>
      <c r="S1895" s="20">
        <v>33</v>
      </c>
      <c r="T1895" s="18" t="s">
        <v>117</v>
      </c>
      <c r="U1895">
        <f t="shared" si="29"/>
        <v>0.34906666666666669</v>
      </c>
    </row>
    <row r="1896" spans="1:21" x14ac:dyDescent="0.3">
      <c r="A1896" s="21">
        <v>43541</v>
      </c>
      <c r="B1896" s="18" t="s">
        <v>45</v>
      </c>
      <c r="C1896" s="18" t="s">
        <v>46</v>
      </c>
      <c r="D1896" s="18" t="s">
        <v>47</v>
      </c>
      <c r="E1896" s="20">
        <v>170</v>
      </c>
      <c r="F1896" s="19">
        <v>82</v>
      </c>
      <c r="G1896" s="19">
        <v>54</v>
      </c>
      <c r="H1896" s="19">
        <v>51</v>
      </c>
      <c r="I1896" s="18" t="s">
        <v>310</v>
      </c>
      <c r="J1896" s="19">
        <v>113</v>
      </c>
      <c r="K1896" s="18" t="s">
        <v>306</v>
      </c>
      <c r="L1896" s="30" t="s">
        <v>84</v>
      </c>
      <c r="M1896" s="31">
        <v>11</v>
      </c>
      <c r="N1896" s="31">
        <v>50</v>
      </c>
      <c r="O1896" s="30" t="s">
        <v>239</v>
      </c>
      <c r="P1896" s="20">
        <v>87</v>
      </c>
      <c r="Q1896" s="20">
        <v>97</v>
      </c>
      <c r="R1896" s="18" t="s">
        <v>249</v>
      </c>
      <c r="S1896" s="20">
        <v>68</v>
      </c>
      <c r="T1896" s="18" t="s">
        <v>91</v>
      </c>
      <c r="U1896">
        <f t="shared" si="29"/>
        <v>0.34906666666666669</v>
      </c>
    </row>
    <row r="1897" spans="1:21" x14ac:dyDescent="0.3">
      <c r="A1897" s="21">
        <v>43542</v>
      </c>
      <c r="B1897" s="18" t="s">
        <v>45</v>
      </c>
      <c r="C1897" s="18" t="s">
        <v>46</v>
      </c>
      <c r="D1897" s="18" t="s">
        <v>47</v>
      </c>
      <c r="E1897" s="20">
        <v>170</v>
      </c>
      <c r="F1897" s="19">
        <v>88</v>
      </c>
      <c r="G1897" s="19">
        <v>4</v>
      </c>
      <c r="H1897" s="19">
        <v>37</v>
      </c>
      <c r="I1897" s="18" t="s">
        <v>768</v>
      </c>
      <c r="J1897" s="19">
        <v>140</v>
      </c>
      <c r="K1897" s="18" t="s">
        <v>314</v>
      </c>
      <c r="L1897" s="32">
        <v>36</v>
      </c>
      <c r="M1897" s="31">
        <v>11</v>
      </c>
      <c r="N1897" s="31">
        <v>56</v>
      </c>
      <c r="O1897" s="30" t="s">
        <v>164</v>
      </c>
      <c r="P1897" s="20">
        <v>75</v>
      </c>
      <c r="Q1897" s="20">
        <v>100</v>
      </c>
      <c r="R1897" s="18" t="s">
        <v>51</v>
      </c>
      <c r="S1897" s="20">
        <v>51</v>
      </c>
      <c r="T1897" s="18" t="s">
        <v>89</v>
      </c>
      <c r="U1897">
        <f t="shared" si="29"/>
        <v>6.2831999999999999</v>
      </c>
    </row>
    <row r="1898" spans="1:21" x14ac:dyDescent="0.3">
      <c r="A1898" s="21">
        <v>43543</v>
      </c>
      <c r="B1898" s="18" t="s">
        <v>45</v>
      </c>
      <c r="C1898" s="18" t="s">
        <v>46</v>
      </c>
      <c r="D1898" s="18" t="s">
        <v>47</v>
      </c>
      <c r="E1898" s="20">
        <v>170</v>
      </c>
      <c r="F1898" s="19">
        <v>90</v>
      </c>
      <c r="G1898" s="19">
        <v>12</v>
      </c>
      <c r="H1898" s="19">
        <v>75</v>
      </c>
      <c r="I1898" s="18" t="s">
        <v>480</v>
      </c>
      <c r="J1898" s="19">
        <v>106</v>
      </c>
      <c r="K1898" s="18" t="s">
        <v>315</v>
      </c>
      <c r="L1898" s="32">
        <v>24</v>
      </c>
      <c r="M1898" s="31">
        <v>6</v>
      </c>
      <c r="N1898" s="31">
        <v>31</v>
      </c>
      <c r="O1898" s="30" t="s">
        <v>148</v>
      </c>
      <c r="P1898" s="20">
        <v>92</v>
      </c>
      <c r="Q1898" s="20">
        <v>98</v>
      </c>
      <c r="R1898" s="18" t="s">
        <v>51</v>
      </c>
      <c r="S1898" s="20">
        <v>80</v>
      </c>
      <c r="T1898" s="18" t="s">
        <v>146</v>
      </c>
      <c r="U1898">
        <f t="shared" si="29"/>
        <v>4.1887999999999996</v>
      </c>
    </row>
    <row r="1899" spans="1:21" x14ac:dyDescent="0.3">
      <c r="A1899" s="21">
        <v>43544</v>
      </c>
      <c r="B1899" s="18" t="s">
        <v>45</v>
      </c>
      <c r="C1899" s="18" t="s">
        <v>46</v>
      </c>
      <c r="D1899" s="18" t="s">
        <v>47</v>
      </c>
      <c r="E1899" s="20">
        <v>170</v>
      </c>
      <c r="F1899" s="19">
        <v>106</v>
      </c>
      <c r="G1899" s="19">
        <v>0</v>
      </c>
      <c r="H1899" s="19">
        <v>48</v>
      </c>
      <c r="I1899" s="18" t="s">
        <v>470</v>
      </c>
      <c r="J1899" s="19">
        <v>165</v>
      </c>
      <c r="K1899" s="18" t="s">
        <v>52</v>
      </c>
      <c r="L1899" s="32">
        <v>10</v>
      </c>
      <c r="M1899" s="31">
        <v>14</v>
      </c>
      <c r="N1899" s="31">
        <v>58</v>
      </c>
      <c r="O1899" s="30" t="s">
        <v>89</v>
      </c>
      <c r="P1899" s="20">
        <v>74</v>
      </c>
      <c r="Q1899" s="20">
        <v>99</v>
      </c>
      <c r="R1899" s="18" t="s">
        <v>51</v>
      </c>
      <c r="S1899" s="20">
        <v>52</v>
      </c>
      <c r="T1899" s="18" t="s">
        <v>81</v>
      </c>
      <c r="U1899">
        <f t="shared" si="29"/>
        <v>1.7453333333333334</v>
      </c>
    </row>
    <row r="1900" spans="1:21" x14ac:dyDescent="0.3">
      <c r="A1900" s="21">
        <v>43545</v>
      </c>
      <c r="B1900" s="18" t="s">
        <v>45</v>
      </c>
      <c r="C1900" s="18" t="s">
        <v>46</v>
      </c>
      <c r="D1900" s="18" t="s">
        <v>47</v>
      </c>
      <c r="E1900" s="20">
        <v>170</v>
      </c>
      <c r="F1900" s="19">
        <v>102</v>
      </c>
      <c r="G1900" s="19">
        <v>0</v>
      </c>
      <c r="H1900" s="19">
        <v>33</v>
      </c>
      <c r="I1900" s="18" t="s">
        <v>1024</v>
      </c>
      <c r="J1900" s="19">
        <v>170</v>
      </c>
      <c r="K1900" s="18" t="s">
        <v>606</v>
      </c>
      <c r="L1900" s="30" t="s">
        <v>84</v>
      </c>
      <c r="M1900" s="31">
        <v>11</v>
      </c>
      <c r="N1900" s="31">
        <v>64</v>
      </c>
      <c r="O1900" s="30" t="s">
        <v>146</v>
      </c>
      <c r="P1900" s="20">
        <v>67</v>
      </c>
      <c r="Q1900" s="20">
        <v>99</v>
      </c>
      <c r="R1900" s="18" t="s">
        <v>51</v>
      </c>
      <c r="S1900" s="20">
        <v>45</v>
      </c>
      <c r="T1900" s="18" t="s">
        <v>113</v>
      </c>
      <c r="U1900">
        <f t="shared" si="29"/>
        <v>0.34906666666666669</v>
      </c>
    </row>
    <row r="1901" spans="1:21" x14ac:dyDescent="0.3">
      <c r="A1901" s="21">
        <v>43546</v>
      </c>
      <c r="B1901" s="18" t="s">
        <v>45</v>
      </c>
      <c r="C1901" s="18" t="s">
        <v>46</v>
      </c>
      <c r="D1901" s="18" t="s">
        <v>47</v>
      </c>
      <c r="E1901" s="20">
        <v>170</v>
      </c>
      <c r="F1901" s="19">
        <v>116</v>
      </c>
      <c r="G1901" s="19">
        <v>0</v>
      </c>
      <c r="H1901" s="19">
        <v>28</v>
      </c>
      <c r="I1901" s="18" t="s">
        <v>253</v>
      </c>
      <c r="J1901" s="19">
        <v>205</v>
      </c>
      <c r="K1901" s="18" t="s">
        <v>288</v>
      </c>
      <c r="L1901" s="30" t="s">
        <v>102</v>
      </c>
      <c r="M1901" s="31">
        <v>11</v>
      </c>
      <c r="N1901" s="31">
        <v>64</v>
      </c>
      <c r="O1901" s="30" t="s">
        <v>94</v>
      </c>
      <c r="P1901" s="20">
        <v>61</v>
      </c>
      <c r="Q1901" s="20">
        <v>99</v>
      </c>
      <c r="R1901" s="18" t="s">
        <v>537</v>
      </c>
      <c r="S1901" s="20">
        <v>37</v>
      </c>
      <c r="T1901" s="18" t="s">
        <v>91</v>
      </c>
      <c r="U1901">
        <f t="shared" si="29"/>
        <v>0.8726666666666667</v>
      </c>
    </row>
    <row r="1902" spans="1:21" x14ac:dyDescent="0.3">
      <c r="A1902" s="21">
        <v>43547</v>
      </c>
      <c r="B1902" s="18" t="s">
        <v>45</v>
      </c>
      <c r="C1902" s="18" t="s">
        <v>46</v>
      </c>
      <c r="D1902" s="18" t="s">
        <v>47</v>
      </c>
      <c r="E1902" s="20">
        <v>170</v>
      </c>
      <c r="F1902" s="19">
        <v>127</v>
      </c>
      <c r="G1902" s="19">
        <v>0</v>
      </c>
      <c r="H1902" s="19">
        <v>35</v>
      </c>
      <c r="I1902" s="18" t="s">
        <v>51</v>
      </c>
      <c r="J1902" s="19">
        <v>219</v>
      </c>
      <c r="K1902" s="18" t="s">
        <v>51</v>
      </c>
      <c r="L1902" s="32">
        <v>35</v>
      </c>
      <c r="M1902" s="31">
        <v>11</v>
      </c>
      <c r="N1902" s="31">
        <v>64</v>
      </c>
      <c r="O1902" s="30" t="s">
        <v>64</v>
      </c>
      <c r="P1902" s="20">
        <v>64</v>
      </c>
      <c r="Q1902" s="20">
        <v>98</v>
      </c>
      <c r="R1902" s="18" t="s">
        <v>51</v>
      </c>
      <c r="S1902" s="20">
        <v>35</v>
      </c>
      <c r="T1902" s="18" t="s">
        <v>215</v>
      </c>
      <c r="U1902">
        <f t="shared" si="29"/>
        <v>6.1086666666666662</v>
      </c>
    </row>
    <row r="1903" spans="1:21" x14ac:dyDescent="0.3">
      <c r="A1903" s="21">
        <v>43548</v>
      </c>
      <c r="B1903" s="18" t="s">
        <v>45</v>
      </c>
      <c r="C1903" s="18" t="s">
        <v>46</v>
      </c>
      <c r="D1903" s="18" t="s">
        <v>47</v>
      </c>
      <c r="E1903" s="20">
        <v>170</v>
      </c>
      <c r="F1903" s="19">
        <v>124</v>
      </c>
      <c r="G1903" s="19">
        <v>0</v>
      </c>
      <c r="H1903" s="19">
        <v>51</v>
      </c>
      <c r="I1903" s="18" t="s">
        <v>490</v>
      </c>
      <c r="J1903" s="19">
        <v>196</v>
      </c>
      <c r="K1903" s="18" t="s">
        <v>371</v>
      </c>
      <c r="L1903" s="30" t="s">
        <v>218</v>
      </c>
      <c r="M1903" s="31">
        <v>14</v>
      </c>
      <c r="N1903" s="31">
        <v>67</v>
      </c>
      <c r="O1903" s="30" t="s">
        <v>61</v>
      </c>
      <c r="P1903" s="20">
        <v>74</v>
      </c>
      <c r="Q1903" s="20">
        <v>99</v>
      </c>
      <c r="R1903" s="18" t="s">
        <v>239</v>
      </c>
      <c r="S1903" s="20">
        <v>45</v>
      </c>
      <c r="T1903" s="18" t="s">
        <v>98</v>
      </c>
      <c r="U1903">
        <f t="shared" si="29"/>
        <v>0.52359999999999995</v>
      </c>
    </row>
    <row r="1904" spans="1:21" x14ac:dyDescent="0.3">
      <c r="A1904" s="21">
        <v>43549</v>
      </c>
      <c r="B1904" s="18" t="s">
        <v>45</v>
      </c>
      <c r="C1904" s="18" t="s">
        <v>46</v>
      </c>
      <c r="D1904" s="18" t="s">
        <v>47</v>
      </c>
      <c r="E1904" s="20">
        <v>170</v>
      </c>
      <c r="F1904" s="19">
        <v>115</v>
      </c>
      <c r="G1904" s="19">
        <v>0</v>
      </c>
      <c r="H1904" s="19">
        <v>65</v>
      </c>
      <c r="I1904" s="18" t="s">
        <v>51</v>
      </c>
      <c r="J1904" s="19">
        <v>165</v>
      </c>
      <c r="K1904" s="18" t="s">
        <v>512</v>
      </c>
      <c r="L1904" s="30" t="s">
        <v>401</v>
      </c>
      <c r="M1904" s="31">
        <v>14</v>
      </c>
      <c r="N1904" s="31">
        <v>78</v>
      </c>
      <c r="O1904" s="30" t="s">
        <v>201</v>
      </c>
      <c r="P1904" s="20">
        <v>71</v>
      </c>
      <c r="Q1904" s="20">
        <v>91</v>
      </c>
      <c r="R1904" s="18" t="s">
        <v>51</v>
      </c>
      <c r="S1904" s="20">
        <v>55</v>
      </c>
      <c r="T1904" s="18" t="s">
        <v>206</v>
      </c>
      <c r="U1904">
        <f t="shared" si="29"/>
        <v>1.0471999999999999</v>
      </c>
    </row>
    <row r="1905" spans="1:21" x14ac:dyDescent="0.3">
      <c r="A1905" s="21">
        <v>43550</v>
      </c>
      <c r="B1905" s="18" t="s">
        <v>45</v>
      </c>
      <c r="C1905" s="18" t="s">
        <v>46</v>
      </c>
      <c r="D1905" s="18" t="s">
        <v>47</v>
      </c>
      <c r="E1905" s="20">
        <v>170</v>
      </c>
      <c r="F1905" s="19">
        <v>108</v>
      </c>
      <c r="G1905" s="19">
        <v>0</v>
      </c>
      <c r="H1905" s="19">
        <v>42</v>
      </c>
      <c r="I1905" s="18" t="s">
        <v>292</v>
      </c>
      <c r="J1905" s="19">
        <v>173</v>
      </c>
      <c r="K1905" s="18" t="s">
        <v>58</v>
      </c>
      <c r="L1905" s="30" t="s">
        <v>401</v>
      </c>
      <c r="M1905" s="31">
        <v>14</v>
      </c>
      <c r="N1905" s="31">
        <v>72</v>
      </c>
      <c r="O1905" s="30" t="s">
        <v>50</v>
      </c>
      <c r="P1905" s="20">
        <v>65</v>
      </c>
      <c r="Q1905" s="20">
        <v>97</v>
      </c>
      <c r="R1905" s="18" t="s">
        <v>258</v>
      </c>
      <c r="S1905" s="20">
        <v>42</v>
      </c>
      <c r="T1905" s="18" t="s">
        <v>206</v>
      </c>
      <c r="U1905">
        <f t="shared" si="29"/>
        <v>1.0471999999999999</v>
      </c>
    </row>
    <row r="1906" spans="1:21" x14ac:dyDescent="0.3">
      <c r="A1906" s="21">
        <v>43551</v>
      </c>
      <c r="B1906" s="18" t="s">
        <v>45</v>
      </c>
      <c r="C1906" s="18" t="s">
        <v>46</v>
      </c>
      <c r="D1906" s="18" t="s">
        <v>47</v>
      </c>
      <c r="E1906" s="20">
        <v>170</v>
      </c>
      <c r="F1906" s="19">
        <v>100</v>
      </c>
      <c r="G1906" s="19">
        <v>0</v>
      </c>
      <c r="H1906" s="19">
        <v>21</v>
      </c>
      <c r="I1906" s="18" t="s">
        <v>247</v>
      </c>
      <c r="J1906" s="19">
        <v>180</v>
      </c>
      <c r="K1906" s="18" t="s">
        <v>288</v>
      </c>
      <c r="L1906" s="30" t="s">
        <v>116</v>
      </c>
      <c r="M1906" s="31">
        <v>17</v>
      </c>
      <c r="N1906" s="31">
        <v>72</v>
      </c>
      <c r="O1906" s="30" t="s">
        <v>89</v>
      </c>
      <c r="P1906" s="20">
        <v>68</v>
      </c>
      <c r="Q1906" s="20">
        <v>98</v>
      </c>
      <c r="R1906" s="18" t="s">
        <v>51</v>
      </c>
      <c r="S1906" s="20">
        <v>40</v>
      </c>
      <c r="T1906" s="18" t="s">
        <v>169</v>
      </c>
      <c r="U1906">
        <f t="shared" si="29"/>
        <v>0.69813333333333338</v>
      </c>
    </row>
    <row r="1907" spans="1:21" x14ac:dyDescent="0.3">
      <c r="A1907" s="21">
        <v>43552</v>
      </c>
      <c r="B1907" s="18" t="s">
        <v>45</v>
      </c>
      <c r="C1907" s="18" t="s">
        <v>46</v>
      </c>
      <c r="D1907" s="18" t="s">
        <v>47</v>
      </c>
      <c r="E1907" s="20">
        <v>170</v>
      </c>
      <c r="F1907" s="19">
        <v>112</v>
      </c>
      <c r="G1907" s="19">
        <v>0</v>
      </c>
      <c r="H1907" s="19">
        <v>42</v>
      </c>
      <c r="I1907" s="18" t="s">
        <v>579</v>
      </c>
      <c r="J1907" s="19">
        <v>183</v>
      </c>
      <c r="K1907" s="18" t="s">
        <v>856</v>
      </c>
      <c r="L1907" s="30" t="s">
        <v>84</v>
      </c>
      <c r="M1907" s="31">
        <v>17</v>
      </c>
      <c r="N1907" s="31">
        <v>67</v>
      </c>
      <c r="O1907" s="30" t="s">
        <v>99</v>
      </c>
      <c r="P1907" s="20">
        <v>68</v>
      </c>
      <c r="Q1907" s="20">
        <v>96</v>
      </c>
      <c r="R1907" s="18" t="s">
        <v>51</v>
      </c>
      <c r="S1907" s="20">
        <v>45</v>
      </c>
      <c r="T1907" s="18" t="s">
        <v>264</v>
      </c>
      <c r="U1907">
        <f t="shared" si="29"/>
        <v>0.34906666666666669</v>
      </c>
    </row>
    <row r="1908" spans="1:21" x14ac:dyDescent="0.3">
      <c r="A1908" s="21">
        <v>43553</v>
      </c>
      <c r="B1908" s="18" t="s">
        <v>45</v>
      </c>
      <c r="C1908" s="18" t="s">
        <v>46</v>
      </c>
      <c r="D1908" s="18" t="s">
        <v>47</v>
      </c>
      <c r="E1908" s="20">
        <v>170</v>
      </c>
      <c r="F1908" s="19">
        <v>128</v>
      </c>
      <c r="G1908" s="19">
        <v>0</v>
      </c>
      <c r="H1908" s="19">
        <v>68</v>
      </c>
      <c r="I1908" s="18" t="s">
        <v>237</v>
      </c>
      <c r="J1908" s="19">
        <v>188</v>
      </c>
      <c r="K1908" s="18" t="s">
        <v>121</v>
      </c>
      <c r="L1908" s="30" t="s">
        <v>84</v>
      </c>
      <c r="M1908" s="31">
        <v>14</v>
      </c>
      <c r="N1908" s="31">
        <v>58</v>
      </c>
      <c r="O1908" s="30" t="s">
        <v>94</v>
      </c>
      <c r="P1908" s="20">
        <v>69</v>
      </c>
      <c r="Q1908" s="20">
        <v>95</v>
      </c>
      <c r="R1908" s="18" t="s">
        <v>80</v>
      </c>
      <c r="S1908" s="20">
        <v>51</v>
      </c>
      <c r="T1908" s="18" t="s">
        <v>206</v>
      </c>
      <c r="U1908">
        <f t="shared" si="29"/>
        <v>0.34906666666666669</v>
      </c>
    </row>
    <row r="1909" spans="1:21" x14ac:dyDescent="0.3">
      <c r="A1909" s="21">
        <v>43554</v>
      </c>
      <c r="B1909" s="18" t="s">
        <v>45</v>
      </c>
      <c r="C1909" s="18" t="s">
        <v>46</v>
      </c>
      <c r="D1909" s="18" t="s">
        <v>47</v>
      </c>
      <c r="E1909" s="20">
        <v>170</v>
      </c>
      <c r="F1909" s="19">
        <v>141</v>
      </c>
      <c r="G1909" s="19">
        <v>0</v>
      </c>
      <c r="H1909" s="19">
        <v>66</v>
      </c>
      <c r="I1909" s="18" t="s">
        <v>683</v>
      </c>
      <c r="J1909" s="19">
        <v>216</v>
      </c>
      <c r="K1909" s="18" t="s">
        <v>314</v>
      </c>
      <c r="L1909" s="32">
        <v>14</v>
      </c>
      <c r="M1909" s="31">
        <v>3</v>
      </c>
      <c r="N1909" s="31">
        <v>78</v>
      </c>
      <c r="O1909" s="30" t="s">
        <v>638</v>
      </c>
      <c r="P1909" s="20">
        <v>64</v>
      </c>
      <c r="Q1909" s="20">
        <v>96</v>
      </c>
      <c r="R1909" s="18" t="s">
        <v>51</v>
      </c>
      <c r="S1909" s="20">
        <v>37</v>
      </c>
      <c r="T1909" s="18" t="s">
        <v>215</v>
      </c>
      <c r="U1909">
        <f t="shared" si="29"/>
        <v>2.4434666666666667</v>
      </c>
    </row>
    <row r="1910" spans="1:21" x14ac:dyDescent="0.3">
      <c r="A1910" s="21">
        <v>43555</v>
      </c>
      <c r="B1910" s="18" t="s">
        <v>45</v>
      </c>
      <c r="C1910" s="18" t="s">
        <v>46</v>
      </c>
      <c r="D1910" s="18" t="s">
        <v>47</v>
      </c>
      <c r="E1910" s="20">
        <v>170</v>
      </c>
      <c r="F1910" s="19">
        <v>140</v>
      </c>
      <c r="G1910" s="19">
        <v>0</v>
      </c>
      <c r="H1910" s="19">
        <v>72</v>
      </c>
      <c r="I1910" s="18" t="s">
        <v>631</v>
      </c>
      <c r="J1910" s="19">
        <v>209</v>
      </c>
      <c r="K1910" s="18" t="s">
        <v>1025</v>
      </c>
      <c r="L1910" s="32">
        <v>36</v>
      </c>
      <c r="M1910" s="31">
        <v>14</v>
      </c>
      <c r="N1910" s="31">
        <v>67</v>
      </c>
      <c r="O1910" s="30" t="s">
        <v>89</v>
      </c>
      <c r="P1910" s="20">
        <v>70</v>
      </c>
      <c r="Q1910" s="20">
        <v>92</v>
      </c>
      <c r="R1910" s="18" t="s">
        <v>51</v>
      </c>
      <c r="S1910" s="20">
        <v>45</v>
      </c>
      <c r="T1910" s="18" t="s">
        <v>264</v>
      </c>
      <c r="U1910">
        <f t="shared" si="29"/>
        <v>6.2831999999999999</v>
      </c>
    </row>
    <row r="1911" spans="1:21" x14ac:dyDescent="0.3">
      <c r="A1911" s="21">
        <v>43556</v>
      </c>
      <c r="B1911" s="18" t="s">
        <v>45</v>
      </c>
      <c r="C1911" s="18" t="s">
        <v>46</v>
      </c>
      <c r="D1911" s="18" t="s">
        <v>47</v>
      </c>
      <c r="E1911" s="20">
        <v>170</v>
      </c>
      <c r="F1911" s="19">
        <v>123</v>
      </c>
      <c r="G1911" s="19">
        <v>0</v>
      </c>
      <c r="H1911" s="19">
        <v>50</v>
      </c>
      <c r="I1911" s="18" t="s">
        <v>615</v>
      </c>
      <c r="J1911" s="19">
        <v>196</v>
      </c>
      <c r="K1911" s="18" t="s">
        <v>306</v>
      </c>
      <c r="L1911" s="30" t="s">
        <v>116</v>
      </c>
      <c r="M1911" s="31">
        <v>14</v>
      </c>
      <c r="N1911" s="31">
        <v>67</v>
      </c>
      <c r="O1911" s="30" t="s">
        <v>71</v>
      </c>
      <c r="P1911" s="20">
        <v>67</v>
      </c>
      <c r="Q1911" s="20">
        <v>99</v>
      </c>
      <c r="R1911" s="18" t="s">
        <v>183</v>
      </c>
      <c r="S1911" s="20">
        <v>35</v>
      </c>
      <c r="T1911" s="18" t="s">
        <v>133</v>
      </c>
      <c r="U1911">
        <f t="shared" si="29"/>
        <v>0.69813333333333338</v>
      </c>
    </row>
    <row r="1912" spans="1:21" x14ac:dyDescent="0.3">
      <c r="A1912" s="21">
        <v>43557</v>
      </c>
      <c r="B1912" s="18" t="s">
        <v>45</v>
      </c>
      <c r="C1912" s="18" t="s">
        <v>46</v>
      </c>
      <c r="D1912" s="18" t="s">
        <v>47</v>
      </c>
      <c r="E1912" s="20">
        <v>170</v>
      </c>
      <c r="F1912" s="19">
        <v>106</v>
      </c>
      <c r="G1912" s="19">
        <v>22</v>
      </c>
      <c r="H1912" s="19">
        <v>50</v>
      </c>
      <c r="I1912" s="18" t="s">
        <v>415</v>
      </c>
      <c r="J1912" s="19">
        <v>163</v>
      </c>
      <c r="K1912" s="18" t="s">
        <v>262</v>
      </c>
      <c r="L1912" s="30" t="s">
        <v>401</v>
      </c>
      <c r="M1912" s="31">
        <v>6</v>
      </c>
      <c r="N1912" s="31">
        <v>75</v>
      </c>
      <c r="O1912" s="30" t="s">
        <v>50</v>
      </c>
      <c r="P1912" s="20">
        <v>77</v>
      </c>
      <c r="Q1912" s="20">
        <v>98</v>
      </c>
      <c r="R1912" s="18" t="s">
        <v>103</v>
      </c>
      <c r="S1912" s="20">
        <v>55</v>
      </c>
      <c r="T1912" s="18" t="s">
        <v>121</v>
      </c>
      <c r="U1912">
        <f t="shared" si="29"/>
        <v>1.0471999999999999</v>
      </c>
    </row>
    <row r="1913" spans="1:21" x14ac:dyDescent="0.3">
      <c r="A1913" s="21">
        <v>43558</v>
      </c>
      <c r="B1913" s="18" t="s">
        <v>45</v>
      </c>
      <c r="C1913" s="18" t="s">
        <v>46</v>
      </c>
      <c r="D1913" s="18" t="s">
        <v>47</v>
      </c>
      <c r="E1913" s="20">
        <v>170</v>
      </c>
      <c r="F1913" s="19">
        <v>74</v>
      </c>
      <c r="G1913" s="19">
        <v>188</v>
      </c>
      <c r="H1913" s="19">
        <v>41</v>
      </c>
      <c r="I1913" s="18" t="s">
        <v>97</v>
      </c>
      <c r="J1913" s="19">
        <v>106</v>
      </c>
      <c r="K1913" s="18" t="s">
        <v>934</v>
      </c>
      <c r="L1913" s="32">
        <v>23</v>
      </c>
      <c r="M1913" s="31">
        <v>19</v>
      </c>
      <c r="N1913" s="31">
        <v>94</v>
      </c>
      <c r="O1913" s="30" t="s">
        <v>148</v>
      </c>
      <c r="P1913" s="20">
        <v>81</v>
      </c>
      <c r="Q1913" s="20">
        <v>96</v>
      </c>
      <c r="R1913" s="18" t="s">
        <v>51</v>
      </c>
      <c r="S1913" s="20">
        <v>63</v>
      </c>
      <c r="T1913" s="18" t="s">
        <v>188</v>
      </c>
      <c r="U1913">
        <f t="shared" si="29"/>
        <v>4.0142666666666669</v>
      </c>
    </row>
    <row r="1914" spans="1:21" x14ac:dyDescent="0.3">
      <c r="A1914" s="21">
        <v>43559</v>
      </c>
      <c r="B1914" s="18" t="s">
        <v>45</v>
      </c>
      <c r="C1914" s="18" t="s">
        <v>46</v>
      </c>
      <c r="D1914" s="18" t="s">
        <v>47</v>
      </c>
      <c r="E1914" s="20">
        <v>170</v>
      </c>
      <c r="F1914" s="19">
        <v>90</v>
      </c>
      <c r="G1914" s="19">
        <v>0</v>
      </c>
      <c r="H1914" s="19">
        <v>30</v>
      </c>
      <c r="I1914" s="18" t="s">
        <v>798</v>
      </c>
      <c r="J1914" s="19">
        <v>151</v>
      </c>
      <c r="K1914" s="18" t="s">
        <v>530</v>
      </c>
      <c r="L1914" s="32">
        <v>18</v>
      </c>
      <c r="M1914" s="31">
        <v>8</v>
      </c>
      <c r="N1914" s="31">
        <v>106</v>
      </c>
      <c r="O1914" s="30" t="s">
        <v>106</v>
      </c>
      <c r="P1914" s="20">
        <v>59</v>
      </c>
      <c r="Q1914" s="20">
        <v>97</v>
      </c>
      <c r="R1914" s="18" t="s">
        <v>74</v>
      </c>
      <c r="S1914" s="20">
        <v>30</v>
      </c>
      <c r="T1914" s="18" t="s">
        <v>129</v>
      </c>
      <c r="U1914">
        <f t="shared" si="29"/>
        <v>3.1415999999999999</v>
      </c>
    </row>
    <row r="1915" spans="1:21" x14ac:dyDescent="0.3">
      <c r="A1915" s="21">
        <v>43560</v>
      </c>
      <c r="B1915" s="18" t="s">
        <v>45</v>
      </c>
      <c r="C1915" s="18" t="s">
        <v>46</v>
      </c>
      <c r="D1915" s="18" t="s">
        <v>47</v>
      </c>
      <c r="E1915" s="20">
        <v>170</v>
      </c>
      <c r="F1915" s="19">
        <v>108</v>
      </c>
      <c r="G1915" s="19">
        <v>0</v>
      </c>
      <c r="H1915" s="19">
        <v>46</v>
      </c>
      <c r="I1915" s="18" t="s">
        <v>399</v>
      </c>
      <c r="J1915" s="19">
        <v>170</v>
      </c>
      <c r="K1915" s="18" t="s">
        <v>493</v>
      </c>
      <c r="L1915" s="32">
        <v>24</v>
      </c>
      <c r="M1915" s="31">
        <v>8</v>
      </c>
      <c r="N1915" s="31">
        <v>92</v>
      </c>
      <c r="O1915" s="30" t="s">
        <v>86</v>
      </c>
      <c r="P1915" s="20">
        <v>62</v>
      </c>
      <c r="Q1915" s="20">
        <v>95</v>
      </c>
      <c r="R1915" s="18" t="s">
        <v>100</v>
      </c>
      <c r="S1915" s="20">
        <v>29</v>
      </c>
      <c r="T1915" s="18" t="s">
        <v>89</v>
      </c>
      <c r="U1915">
        <f t="shared" si="29"/>
        <v>4.1887999999999996</v>
      </c>
    </row>
    <row r="1916" spans="1:21" x14ac:dyDescent="0.3">
      <c r="A1916" s="21">
        <v>43561</v>
      </c>
      <c r="B1916" s="18" t="s">
        <v>45</v>
      </c>
      <c r="C1916" s="18" t="s">
        <v>46</v>
      </c>
      <c r="D1916" s="18" t="s">
        <v>47</v>
      </c>
      <c r="E1916" s="20">
        <v>170</v>
      </c>
      <c r="F1916" s="19">
        <v>83</v>
      </c>
      <c r="G1916" s="19">
        <v>64</v>
      </c>
      <c r="H1916" s="19">
        <v>37</v>
      </c>
      <c r="I1916" s="18" t="s">
        <v>612</v>
      </c>
      <c r="J1916" s="19">
        <v>129</v>
      </c>
      <c r="K1916" s="18" t="s">
        <v>315</v>
      </c>
      <c r="L1916" s="32">
        <v>25</v>
      </c>
      <c r="M1916" s="31">
        <v>8</v>
      </c>
      <c r="N1916" s="31">
        <v>67</v>
      </c>
      <c r="O1916" s="30" t="s">
        <v>113</v>
      </c>
      <c r="P1916" s="20">
        <v>85</v>
      </c>
      <c r="Q1916" s="20">
        <v>98</v>
      </c>
      <c r="R1916" s="18" t="s">
        <v>51</v>
      </c>
      <c r="S1916" s="20">
        <v>51</v>
      </c>
      <c r="T1916" s="18" t="s">
        <v>104</v>
      </c>
      <c r="U1916">
        <f t="shared" si="29"/>
        <v>4.3633333333333333</v>
      </c>
    </row>
    <row r="1917" spans="1:21" x14ac:dyDescent="0.3">
      <c r="A1917" s="21">
        <v>43562</v>
      </c>
      <c r="B1917" s="18" t="s">
        <v>45</v>
      </c>
      <c r="C1917" s="18" t="s">
        <v>46</v>
      </c>
      <c r="D1917" s="18" t="s">
        <v>47</v>
      </c>
      <c r="E1917" s="20">
        <v>170</v>
      </c>
      <c r="F1917" s="19">
        <v>104</v>
      </c>
      <c r="G1917" s="19">
        <v>42</v>
      </c>
      <c r="H1917" s="19">
        <v>35</v>
      </c>
      <c r="I1917" s="18" t="s">
        <v>593</v>
      </c>
      <c r="J1917" s="19">
        <v>174</v>
      </c>
      <c r="K1917" s="18" t="s">
        <v>530</v>
      </c>
      <c r="L1917" s="32">
        <v>26</v>
      </c>
      <c r="M1917" s="31">
        <v>6</v>
      </c>
      <c r="N1917" s="31">
        <v>108</v>
      </c>
      <c r="O1917" s="30" t="s">
        <v>177</v>
      </c>
      <c r="P1917" s="20">
        <v>74</v>
      </c>
      <c r="Q1917" s="20">
        <v>100</v>
      </c>
      <c r="R1917" s="18" t="s">
        <v>239</v>
      </c>
      <c r="S1917" s="20">
        <v>33</v>
      </c>
      <c r="T1917" s="18" t="s">
        <v>113</v>
      </c>
      <c r="U1917">
        <f t="shared" si="29"/>
        <v>4.5378666666666669</v>
      </c>
    </row>
    <row r="1918" spans="1:21" x14ac:dyDescent="0.3">
      <c r="A1918" s="21">
        <v>43563</v>
      </c>
      <c r="B1918" s="18" t="s">
        <v>45</v>
      </c>
      <c r="C1918" s="18" t="s">
        <v>46</v>
      </c>
      <c r="D1918" s="18" t="s">
        <v>47</v>
      </c>
      <c r="E1918" s="20">
        <v>170</v>
      </c>
      <c r="F1918" s="19">
        <v>124</v>
      </c>
      <c r="G1918" s="19">
        <v>0</v>
      </c>
      <c r="H1918" s="19">
        <v>67</v>
      </c>
      <c r="I1918" s="18" t="s">
        <v>814</v>
      </c>
      <c r="J1918" s="19">
        <v>182</v>
      </c>
      <c r="K1918" s="18" t="s">
        <v>361</v>
      </c>
      <c r="L1918" s="32">
        <v>32</v>
      </c>
      <c r="M1918" s="31">
        <v>8</v>
      </c>
      <c r="N1918" s="31">
        <v>86</v>
      </c>
      <c r="O1918" s="30" t="s">
        <v>55</v>
      </c>
      <c r="P1918" s="20">
        <v>71</v>
      </c>
      <c r="Q1918" s="20">
        <v>97</v>
      </c>
      <c r="R1918" s="18" t="s">
        <v>301</v>
      </c>
      <c r="S1918" s="20">
        <v>42</v>
      </c>
      <c r="T1918" s="18" t="s">
        <v>91</v>
      </c>
      <c r="U1918">
        <f t="shared" si="29"/>
        <v>5.5850666666666671</v>
      </c>
    </row>
    <row r="1919" spans="1:21" x14ac:dyDescent="0.3">
      <c r="A1919" s="21">
        <v>43564</v>
      </c>
      <c r="B1919" s="18" t="s">
        <v>45</v>
      </c>
      <c r="C1919" s="18" t="s">
        <v>46</v>
      </c>
      <c r="D1919" s="18" t="s">
        <v>47</v>
      </c>
      <c r="E1919" s="20">
        <v>170</v>
      </c>
      <c r="F1919" s="19">
        <v>119</v>
      </c>
      <c r="G1919" s="19">
        <v>26</v>
      </c>
      <c r="H1919" s="19">
        <v>58</v>
      </c>
      <c r="I1919" s="18" t="s">
        <v>563</v>
      </c>
      <c r="J1919" s="19">
        <v>180</v>
      </c>
      <c r="K1919" s="18" t="s">
        <v>201</v>
      </c>
      <c r="L1919" s="30" t="s">
        <v>401</v>
      </c>
      <c r="M1919" s="31">
        <v>11</v>
      </c>
      <c r="N1919" s="31">
        <v>67</v>
      </c>
      <c r="O1919" s="30" t="s">
        <v>99</v>
      </c>
      <c r="P1919" s="20">
        <v>68</v>
      </c>
      <c r="Q1919" s="20">
        <v>98</v>
      </c>
      <c r="R1919" s="18" t="s">
        <v>51</v>
      </c>
      <c r="S1919" s="20">
        <v>41</v>
      </c>
      <c r="T1919" s="18" t="s">
        <v>201</v>
      </c>
      <c r="U1919">
        <f t="shared" si="29"/>
        <v>1.0471999999999999</v>
      </c>
    </row>
    <row r="1920" spans="1:21" x14ac:dyDescent="0.3">
      <c r="A1920" s="21">
        <v>43565</v>
      </c>
      <c r="B1920" s="18" t="s">
        <v>45</v>
      </c>
      <c r="C1920" s="18" t="s">
        <v>46</v>
      </c>
      <c r="D1920" s="18" t="s">
        <v>47</v>
      </c>
      <c r="E1920" s="20">
        <v>170</v>
      </c>
      <c r="F1920" s="19">
        <v>104</v>
      </c>
      <c r="G1920" s="19">
        <v>42</v>
      </c>
      <c r="H1920" s="19">
        <v>81</v>
      </c>
      <c r="I1920" s="18" t="s">
        <v>115</v>
      </c>
      <c r="J1920" s="19">
        <v>127</v>
      </c>
      <c r="K1920" s="18" t="s">
        <v>1026</v>
      </c>
      <c r="L1920" s="32">
        <v>25</v>
      </c>
      <c r="M1920" s="31">
        <v>14</v>
      </c>
      <c r="N1920" s="31">
        <v>67</v>
      </c>
      <c r="O1920" s="30" t="s">
        <v>117</v>
      </c>
      <c r="P1920" s="20">
        <v>83</v>
      </c>
      <c r="Q1920" s="20">
        <v>97</v>
      </c>
      <c r="R1920" s="18" t="s">
        <v>108</v>
      </c>
      <c r="S1920" s="20">
        <v>72</v>
      </c>
      <c r="T1920" s="18" t="s">
        <v>98</v>
      </c>
      <c r="U1920">
        <f t="shared" si="29"/>
        <v>4.3633333333333333</v>
      </c>
    </row>
    <row r="1921" spans="1:21" x14ac:dyDescent="0.3">
      <c r="A1921" s="21">
        <v>43566</v>
      </c>
      <c r="B1921" s="18" t="s">
        <v>45</v>
      </c>
      <c r="C1921" s="18" t="s">
        <v>46</v>
      </c>
      <c r="D1921" s="18" t="s">
        <v>47</v>
      </c>
      <c r="E1921" s="20">
        <v>170</v>
      </c>
      <c r="F1921" s="19">
        <v>100</v>
      </c>
      <c r="G1921" s="19">
        <v>0</v>
      </c>
      <c r="H1921" s="19">
        <v>61</v>
      </c>
      <c r="I1921" s="18" t="s">
        <v>275</v>
      </c>
      <c r="J1921" s="19">
        <v>138</v>
      </c>
      <c r="K1921" s="18" t="s">
        <v>428</v>
      </c>
      <c r="L1921" s="30" t="s">
        <v>116</v>
      </c>
      <c r="M1921" s="31">
        <v>8</v>
      </c>
      <c r="N1921" s="31">
        <v>61</v>
      </c>
      <c r="O1921" s="30" t="s">
        <v>121</v>
      </c>
      <c r="P1921" s="20">
        <v>80</v>
      </c>
      <c r="Q1921" s="20">
        <v>99</v>
      </c>
      <c r="R1921" s="18" t="s">
        <v>51</v>
      </c>
      <c r="S1921" s="20">
        <v>64</v>
      </c>
      <c r="T1921" s="18" t="s">
        <v>113</v>
      </c>
      <c r="U1921">
        <f t="shared" si="29"/>
        <v>0.69813333333333338</v>
      </c>
    </row>
    <row r="1922" spans="1:21" x14ac:dyDescent="0.3">
      <c r="A1922" s="21">
        <v>43567</v>
      </c>
      <c r="B1922" s="18" t="s">
        <v>45</v>
      </c>
      <c r="C1922" s="18" t="s">
        <v>46</v>
      </c>
      <c r="D1922" s="18" t="s">
        <v>47</v>
      </c>
      <c r="E1922" s="20">
        <v>170</v>
      </c>
      <c r="F1922" s="19">
        <v>113</v>
      </c>
      <c r="G1922" s="19">
        <v>0</v>
      </c>
      <c r="H1922" s="19">
        <v>42</v>
      </c>
      <c r="I1922" s="18" t="s">
        <v>827</v>
      </c>
      <c r="J1922" s="19">
        <v>184</v>
      </c>
      <c r="K1922" s="18" t="s">
        <v>611</v>
      </c>
      <c r="L1922" s="30" t="s">
        <v>84</v>
      </c>
      <c r="M1922" s="31">
        <v>14</v>
      </c>
      <c r="N1922" s="31">
        <v>58</v>
      </c>
      <c r="O1922" s="30" t="s">
        <v>129</v>
      </c>
      <c r="P1922" s="20">
        <v>68</v>
      </c>
      <c r="Q1922" s="20">
        <v>100</v>
      </c>
      <c r="R1922" s="18" t="s">
        <v>205</v>
      </c>
      <c r="S1922" s="20">
        <v>44</v>
      </c>
      <c r="T1922" s="18" t="s">
        <v>129</v>
      </c>
      <c r="U1922">
        <f t="shared" si="29"/>
        <v>0.34906666666666669</v>
      </c>
    </row>
    <row r="1923" spans="1:21" x14ac:dyDescent="0.3">
      <c r="A1923" s="21">
        <v>43568</v>
      </c>
      <c r="B1923" s="18" t="s">
        <v>45</v>
      </c>
      <c r="C1923" s="18" t="s">
        <v>46</v>
      </c>
      <c r="D1923" s="18" t="s">
        <v>47</v>
      </c>
      <c r="E1923" s="20">
        <v>170</v>
      </c>
      <c r="F1923" s="19">
        <v>150</v>
      </c>
      <c r="G1923" s="19">
        <v>0</v>
      </c>
      <c r="H1923" s="19">
        <v>76</v>
      </c>
      <c r="I1923" s="18" t="s">
        <v>504</v>
      </c>
      <c r="J1923" s="19">
        <v>225</v>
      </c>
      <c r="K1923" s="18" t="s">
        <v>422</v>
      </c>
      <c r="L1923" s="32">
        <v>36</v>
      </c>
      <c r="M1923" s="31">
        <v>14</v>
      </c>
      <c r="N1923" s="31">
        <v>67</v>
      </c>
      <c r="O1923" s="30" t="s">
        <v>91</v>
      </c>
      <c r="P1923" s="20">
        <v>62</v>
      </c>
      <c r="Q1923" s="20">
        <v>97</v>
      </c>
      <c r="R1923" s="18" t="s">
        <v>51</v>
      </c>
      <c r="S1923" s="20">
        <v>40</v>
      </c>
      <c r="T1923" s="18" t="s">
        <v>264</v>
      </c>
      <c r="U1923">
        <f t="shared" si="29"/>
        <v>6.2831999999999999</v>
      </c>
    </row>
    <row r="1924" spans="1:21" x14ac:dyDescent="0.3">
      <c r="A1924" s="21">
        <v>43569</v>
      </c>
      <c r="B1924" s="18" t="s">
        <v>45</v>
      </c>
      <c r="C1924" s="18" t="s">
        <v>46</v>
      </c>
      <c r="D1924" s="18" t="s">
        <v>47</v>
      </c>
      <c r="E1924" s="20">
        <v>170</v>
      </c>
      <c r="F1924" s="19">
        <v>180</v>
      </c>
      <c r="G1924" s="19">
        <v>0</v>
      </c>
      <c r="H1924" s="19">
        <v>126</v>
      </c>
      <c r="I1924" s="18" t="s">
        <v>1027</v>
      </c>
      <c r="J1924" s="19">
        <v>235</v>
      </c>
      <c r="K1924" s="18" t="s">
        <v>684</v>
      </c>
      <c r="L1924" s="30" t="s">
        <v>102</v>
      </c>
      <c r="M1924" s="31">
        <v>14</v>
      </c>
      <c r="N1924" s="31">
        <v>64</v>
      </c>
      <c r="O1924" s="30" t="s">
        <v>206</v>
      </c>
      <c r="P1924" s="20">
        <v>67</v>
      </c>
      <c r="Q1924" s="20">
        <v>94</v>
      </c>
      <c r="R1924" s="18" t="s">
        <v>108</v>
      </c>
      <c r="S1924" s="20">
        <v>52</v>
      </c>
      <c r="T1924" s="18" t="s">
        <v>51</v>
      </c>
      <c r="U1924">
        <f t="shared" ref="U1924:U1987" si="30">L1924*$V$3/$V$5*$V$4</f>
        <v>0.8726666666666667</v>
      </c>
    </row>
    <row r="1925" spans="1:21" x14ac:dyDescent="0.3">
      <c r="A1925" s="21">
        <v>43570</v>
      </c>
      <c r="B1925" s="18" t="s">
        <v>45</v>
      </c>
      <c r="C1925" s="18" t="s">
        <v>46</v>
      </c>
      <c r="D1925" s="18" t="s">
        <v>47</v>
      </c>
      <c r="E1925" s="20">
        <v>170</v>
      </c>
      <c r="F1925" s="19">
        <v>140</v>
      </c>
      <c r="G1925" s="19">
        <v>172</v>
      </c>
      <c r="H1925" s="19">
        <v>97</v>
      </c>
      <c r="I1925" s="18" t="s">
        <v>199</v>
      </c>
      <c r="J1925" s="19">
        <v>182</v>
      </c>
      <c r="K1925" s="18" t="s">
        <v>756</v>
      </c>
      <c r="L1925" s="30" t="s">
        <v>116</v>
      </c>
      <c r="M1925" s="31">
        <v>11</v>
      </c>
      <c r="N1925" s="31">
        <v>83</v>
      </c>
      <c r="O1925" s="30" t="s">
        <v>206</v>
      </c>
      <c r="P1925" s="20">
        <v>88</v>
      </c>
      <c r="Q1925" s="20">
        <v>97</v>
      </c>
      <c r="R1925" s="18" t="s">
        <v>51</v>
      </c>
      <c r="S1925" s="20">
        <v>79</v>
      </c>
      <c r="T1925" s="18" t="s">
        <v>186</v>
      </c>
      <c r="U1925">
        <f t="shared" si="30"/>
        <v>0.69813333333333338</v>
      </c>
    </row>
    <row r="1926" spans="1:21" x14ac:dyDescent="0.3">
      <c r="A1926" s="21">
        <v>43571</v>
      </c>
      <c r="B1926" s="18" t="s">
        <v>45</v>
      </c>
      <c r="C1926" s="18" t="s">
        <v>46</v>
      </c>
      <c r="D1926" s="18" t="s">
        <v>47</v>
      </c>
      <c r="E1926" s="20">
        <v>170</v>
      </c>
      <c r="F1926" s="19">
        <v>136</v>
      </c>
      <c r="G1926" s="19">
        <v>0</v>
      </c>
      <c r="H1926" s="19">
        <v>73</v>
      </c>
      <c r="I1926" s="18" t="s">
        <v>437</v>
      </c>
      <c r="J1926" s="19">
        <v>198</v>
      </c>
      <c r="K1926" s="18" t="s">
        <v>524</v>
      </c>
      <c r="L1926" s="32">
        <v>26</v>
      </c>
      <c r="M1926" s="31">
        <v>11</v>
      </c>
      <c r="N1926" s="31">
        <v>50</v>
      </c>
      <c r="O1926" s="30" t="s">
        <v>250</v>
      </c>
      <c r="P1926" s="20">
        <v>72</v>
      </c>
      <c r="Q1926" s="20">
        <v>100</v>
      </c>
      <c r="R1926" s="18" t="s">
        <v>51</v>
      </c>
      <c r="S1926" s="20">
        <v>51</v>
      </c>
      <c r="T1926" s="18" t="s">
        <v>91</v>
      </c>
      <c r="U1926">
        <f t="shared" si="30"/>
        <v>4.5378666666666669</v>
      </c>
    </row>
    <row r="1927" spans="1:21" x14ac:dyDescent="0.3">
      <c r="A1927" s="21">
        <v>43572</v>
      </c>
      <c r="B1927" s="18" t="s">
        <v>45</v>
      </c>
      <c r="C1927" s="18" t="s">
        <v>46</v>
      </c>
      <c r="D1927" s="18" t="s">
        <v>47</v>
      </c>
      <c r="E1927" s="20">
        <v>170</v>
      </c>
      <c r="F1927" s="19">
        <v>172</v>
      </c>
      <c r="G1927" s="19">
        <v>4</v>
      </c>
      <c r="H1927" s="19">
        <v>100</v>
      </c>
      <c r="I1927" s="18" t="s">
        <v>323</v>
      </c>
      <c r="J1927" s="19">
        <v>243</v>
      </c>
      <c r="K1927" s="18" t="s">
        <v>266</v>
      </c>
      <c r="L1927" s="32">
        <v>22</v>
      </c>
      <c r="M1927" s="31">
        <v>14</v>
      </c>
      <c r="N1927" s="31">
        <v>97</v>
      </c>
      <c r="O1927" s="30" t="s">
        <v>95</v>
      </c>
      <c r="P1927" s="20">
        <v>59</v>
      </c>
      <c r="Q1927" s="20">
        <v>99</v>
      </c>
      <c r="R1927" s="18" t="s">
        <v>147</v>
      </c>
      <c r="S1927" s="20">
        <v>31</v>
      </c>
      <c r="T1927" s="18" t="s">
        <v>186</v>
      </c>
      <c r="U1927">
        <f t="shared" si="30"/>
        <v>3.8397333333333332</v>
      </c>
    </row>
    <row r="1928" spans="1:21" x14ac:dyDescent="0.3">
      <c r="A1928" s="21">
        <v>43573</v>
      </c>
      <c r="B1928" s="18" t="s">
        <v>45</v>
      </c>
      <c r="C1928" s="18" t="s">
        <v>46</v>
      </c>
      <c r="D1928" s="18" t="s">
        <v>47</v>
      </c>
      <c r="E1928" s="20">
        <v>170</v>
      </c>
      <c r="F1928" s="19">
        <v>140</v>
      </c>
      <c r="G1928" s="19">
        <v>54</v>
      </c>
      <c r="H1928" s="19">
        <v>103</v>
      </c>
      <c r="I1928" s="18" t="s">
        <v>798</v>
      </c>
      <c r="J1928" s="19">
        <v>178</v>
      </c>
      <c r="K1928" s="18" t="s">
        <v>351</v>
      </c>
      <c r="L1928" s="30" t="s">
        <v>401</v>
      </c>
      <c r="M1928" s="31">
        <v>11</v>
      </c>
      <c r="N1928" s="31">
        <v>64</v>
      </c>
      <c r="O1928" s="30" t="s">
        <v>179</v>
      </c>
      <c r="P1928" s="20">
        <v>83</v>
      </c>
      <c r="Q1928" s="20">
        <v>98</v>
      </c>
      <c r="R1928" s="18" t="s">
        <v>51</v>
      </c>
      <c r="S1928" s="20">
        <v>59</v>
      </c>
      <c r="T1928" s="18" t="s">
        <v>209</v>
      </c>
      <c r="U1928">
        <f t="shared" si="30"/>
        <v>1.0471999999999999</v>
      </c>
    </row>
    <row r="1929" spans="1:21" x14ac:dyDescent="0.3">
      <c r="A1929" s="21">
        <v>43574</v>
      </c>
      <c r="B1929" s="18" t="s">
        <v>45</v>
      </c>
      <c r="C1929" s="18" t="s">
        <v>46</v>
      </c>
      <c r="D1929" s="18" t="s">
        <v>47</v>
      </c>
      <c r="E1929" s="20">
        <v>170</v>
      </c>
      <c r="F1929" s="19">
        <v>144</v>
      </c>
      <c r="G1929" s="19">
        <v>0</v>
      </c>
      <c r="H1929" s="19">
        <v>102</v>
      </c>
      <c r="I1929" s="18" t="s">
        <v>272</v>
      </c>
      <c r="J1929" s="19">
        <v>187</v>
      </c>
      <c r="K1929" s="18" t="s">
        <v>1028</v>
      </c>
      <c r="L1929" s="30" t="s">
        <v>218</v>
      </c>
      <c r="M1929" s="31">
        <v>8</v>
      </c>
      <c r="N1929" s="31">
        <v>42</v>
      </c>
      <c r="O1929" s="30" t="s">
        <v>264</v>
      </c>
      <c r="P1929" s="20">
        <v>83</v>
      </c>
      <c r="Q1929" s="20">
        <v>100</v>
      </c>
      <c r="R1929" s="18" t="s">
        <v>74</v>
      </c>
      <c r="S1929" s="20">
        <v>69</v>
      </c>
      <c r="T1929" s="18" t="s">
        <v>51</v>
      </c>
      <c r="U1929">
        <f t="shared" si="30"/>
        <v>0.52359999999999995</v>
      </c>
    </row>
    <row r="1930" spans="1:21" x14ac:dyDescent="0.3">
      <c r="A1930" s="21">
        <v>43575</v>
      </c>
      <c r="B1930" s="18" t="s">
        <v>45</v>
      </c>
      <c r="C1930" s="18" t="s">
        <v>46</v>
      </c>
      <c r="D1930" s="18" t="s">
        <v>47</v>
      </c>
      <c r="E1930" s="20">
        <v>170</v>
      </c>
      <c r="F1930" s="19">
        <v>160</v>
      </c>
      <c r="G1930" s="19">
        <v>0</v>
      </c>
      <c r="H1930" s="19">
        <v>80</v>
      </c>
      <c r="I1930" s="18" t="s">
        <v>373</v>
      </c>
      <c r="J1930" s="19">
        <v>240</v>
      </c>
      <c r="K1930" s="18" t="s">
        <v>591</v>
      </c>
      <c r="L1930" s="32">
        <v>36</v>
      </c>
      <c r="M1930" s="31">
        <v>14</v>
      </c>
      <c r="N1930" s="31">
        <v>69</v>
      </c>
      <c r="O1930" s="30" t="s">
        <v>94</v>
      </c>
      <c r="P1930" s="20">
        <v>64</v>
      </c>
      <c r="Q1930" s="20">
        <v>100</v>
      </c>
      <c r="R1930" s="18" t="s">
        <v>51</v>
      </c>
      <c r="S1930" s="20">
        <v>42</v>
      </c>
      <c r="T1930" s="18" t="s">
        <v>113</v>
      </c>
      <c r="U1930">
        <f t="shared" si="30"/>
        <v>6.2831999999999999</v>
      </c>
    </row>
    <row r="1931" spans="1:21" x14ac:dyDescent="0.3">
      <c r="A1931" s="21">
        <v>43576</v>
      </c>
      <c r="B1931" s="18" t="s">
        <v>45</v>
      </c>
      <c r="C1931" s="18" t="s">
        <v>46</v>
      </c>
      <c r="D1931" s="18" t="s">
        <v>47</v>
      </c>
      <c r="E1931" s="20">
        <v>170</v>
      </c>
      <c r="F1931" s="19">
        <v>138</v>
      </c>
      <c r="G1931" s="19">
        <v>0</v>
      </c>
      <c r="H1931" s="19">
        <v>69</v>
      </c>
      <c r="I1931" s="18" t="s">
        <v>689</v>
      </c>
      <c r="J1931" s="19">
        <v>207</v>
      </c>
      <c r="K1931" s="18" t="s">
        <v>535</v>
      </c>
      <c r="L1931" s="30" t="s">
        <v>116</v>
      </c>
      <c r="M1931" s="31">
        <v>11</v>
      </c>
      <c r="N1931" s="31">
        <v>67</v>
      </c>
      <c r="O1931" s="30" t="s">
        <v>61</v>
      </c>
      <c r="P1931" s="20">
        <v>68</v>
      </c>
      <c r="Q1931" s="20">
        <v>97</v>
      </c>
      <c r="R1931" s="18" t="s">
        <v>51</v>
      </c>
      <c r="S1931" s="20">
        <v>44</v>
      </c>
      <c r="T1931" s="18" t="s">
        <v>51</v>
      </c>
      <c r="U1931">
        <f t="shared" si="30"/>
        <v>0.69813333333333338</v>
      </c>
    </row>
    <row r="1932" spans="1:21" x14ac:dyDescent="0.3">
      <c r="A1932" s="21">
        <v>43577</v>
      </c>
      <c r="B1932" s="18" t="s">
        <v>45</v>
      </c>
      <c r="C1932" s="18" t="s">
        <v>46</v>
      </c>
      <c r="D1932" s="18" t="s">
        <v>47</v>
      </c>
      <c r="E1932" s="20">
        <v>170</v>
      </c>
      <c r="F1932" s="19">
        <v>147</v>
      </c>
      <c r="G1932" s="19">
        <v>0</v>
      </c>
      <c r="H1932" s="19">
        <v>62</v>
      </c>
      <c r="I1932" s="18" t="s">
        <v>120</v>
      </c>
      <c r="J1932" s="19">
        <v>232</v>
      </c>
      <c r="K1932" s="18" t="s">
        <v>339</v>
      </c>
      <c r="L1932" s="32">
        <v>36</v>
      </c>
      <c r="M1932" s="31">
        <v>6</v>
      </c>
      <c r="N1932" s="31">
        <v>64</v>
      </c>
      <c r="O1932" s="30" t="s">
        <v>164</v>
      </c>
      <c r="P1932" s="20">
        <v>69</v>
      </c>
      <c r="Q1932" s="20">
        <v>99</v>
      </c>
      <c r="R1932" s="18" t="s">
        <v>301</v>
      </c>
      <c r="S1932" s="20">
        <v>43</v>
      </c>
      <c r="T1932" s="18" t="s">
        <v>121</v>
      </c>
      <c r="U1932">
        <f t="shared" si="30"/>
        <v>6.2831999999999999</v>
      </c>
    </row>
    <row r="1933" spans="1:21" x14ac:dyDescent="0.3">
      <c r="A1933" s="21">
        <v>43578</v>
      </c>
      <c r="B1933" s="18" t="s">
        <v>45</v>
      </c>
      <c r="C1933" s="18" t="s">
        <v>46</v>
      </c>
      <c r="D1933" s="18" t="s">
        <v>47</v>
      </c>
      <c r="E1933" s="20">
        <v>170</v>
      </c>
      <c r="F1933" s="19">
        <v>114</v>
      </c>
      <c r="G1933" s="19">
        <v>30</v>
      </c>
      <c r="H1933" s="19">
        <v>59</v>
      </c>
      <c r="I1933" s="18" t="s">
        <v>51</v>
      </c>
      <c r="J1933" s="19">
        <v>169</v>
      </c>
      <c r="K1933" s="18" t="s">
        <v>73</v>
      </c>
      <c r="L1933" s="32" t="s">
        <v>1194</v>
      </c>
      <c r="M1933" s="31">
        <v>11</v>
      </c>
      <c r="N1933" s="31">
        <v>72</v>
      </c>
      <c r="O1933" s="30" t="s">
        <v>51</v>
      </c>
      <c r="P1933" s="20">
        <v>65</v>
      </c>
      <c r="Q1933" s="20">
        <v>96</v>
      </c>
      <c r="R1933" s="18" t="s">
        <v>51</v>
      </c>
      <c r="S1933" s="20">
        <v>45</v>
      </c>
      <c r="T1933" s="18" t="s">
        <v>52</v>
      </c>
      <c r="U1933" t="e">
        <f t="shared" si="30"/>
        <v>#VALUE!</v>
      </c>
    </row>
    <row r="1934" spans="1:21" x14ac:dyDescent="0.3">
      <c r="A1934" s="21">
        <v>43579</v>
      </c>
      <c r="B1934" s="18" t="s">
        <v>45</v>
      </c>
      <c r="C1934" s="18" t="s">
        <v>46</v>
      </c>
      <c r="D1934" s="18" t="s">
        <v>47</v>
      </c>
      <c r="E1934" s="20">
        <v>170</v>
      </c>
      <c r="F1934" s="19">
        <v>124</v>
      </c>
      <c r="G1934" s="19">
        <v>4</v>
      </c>
      <c r="H1934" s="19">
        <v>47</v>
      </c>
      <c r="I1934" s="18" t="s">
        <v>1001</v>
      </c>
      <c r="J1934" s="19">
        <v>200</v>
      </c>
      <c r="K1934" s="18" t="s">
        <v>213</v>
      </c>
      <c r="L1934" s="32">
        <v>23</v>
      </c>
      <c r="M1934" s="31">
        <v>19</v>
      </c>
      <c r="N1934" s="31">
        <v>131</v>
      </c>
      <c r="O1934" s="30" t="s">
        <v>143</v>
      </c>
      <c r="P1934" s="20">
        <v>48</v>
      </c>
      <c r="Q1934" s="20">
        <v>97</v>
      </c>
      <c r="R1934" s="18" t="s">
        <v>543</v>
      </c>
      <c r="S1934" s="20">
        <v>34</v>
      </c>
      <c r="T1934" s="18" t="s">
        <v>186</v>
      </c>
      <c r="U1934">
        <f t="shared" si="30"/>
        <v>4.0142666666666669</v>
      </c>
    </row>
    <row r="1935" spans="1:21" x14ac:dyDescent="0.3">
      <c r="A1935" s="21">
        <v>43580</v>
      </c>
      <c r="B1935" s="18" t="s">
        <v>45</v>
      </c>
      <c r="C1935" s="18" t="s">
        <v>46</v>
      </c>
      <c r="D1935" s="18" t="s">
        <v>47</v>
      </c>
      <c r="E1935" s="20">
        <v>170</v>
      </c>
      <c r="F1935" s="19">
        <v>117</v>
      </c>
      <c r="G1935" s="19">
        <v>2</v>
      </c>
      <c r="H1935" s="19">
        <v>48</v>
      </c>
      <c r="I1935" s="18" t="s">
        <v>373</v>
      </c>
      <c r="J1935" s="19">
        <v>186</v>
      </c>
      <c r="K1935" s="18" t="s">
        <v>481</v>
      </c>
      <c r="L1935" s="32">
        <v>27</v>
      </c>
      <c r="M1935" s="31">
        <v>22</v>
      </c>
      <c r="N1935" s="31">
        <v>114</v>
      </c>
      <c r="O1935" s="30" t="s">
        <v>50</v>
      </c>
      <c r="P1935" s="20">
        <v>58</v>
      </c>
      <c r="Q1935" s="20">
        <v>98</v>
      </c>
      <c r="R1935" s="18" t="s">
        <v>51</v>
      </c>
      <c r="S1935" s="20">
        <v>30</v>
      </c>
      <c r="T1935" s="18" t="s">
        <v>94</v>
      </c>
      <c r="U1935">
        <f t="shared" si="30"/>
        <v>4.7123999999999997</v>
      </c>
    </row>
    <row r="1936" spans="1:21" x14ac:dyDescent="0.3">
      <c r="A1936" s="21">
        <v>43581</v>
      </c>
      <c r="B1936" s="18" t="s">
        <v>45</v>
      </c>
      <c r="C1936" s="18" t="s">
        <v>46</v>
      </c>
      <c r="D1936" s="18" t="s">
        <v>47</v>
      </c>
      <c r="E1936" s="20">
        <v>170</v>
      </c>
      <c r="F1936" s="19">
        <v>132</v>
      </c>
      <c r="G1936" s="19">
        <v>0</v>
      </c>
      <c r="H1936" s="19">
        <v>83</v>
      </c>
      <c r="I1936" s="18" t="s">
        <v>272</v>
      </c>
      <c r="J1936" s="19">
        <v>182</v>
      </c>
      <c r="K1936" s="18" t="s">
        <v>374</v>
      </c>
      <c r="L1936" s="30" t="s">
        <v>401</v>
      </c>
      <c r="M1936" s="31">
        <v>19</v>
      </c>
      <c r="N1936" s="31">
        <v>92</v>
      </c>
      <c r="O1936" s="30" t="s">
        <v>113</v>
      </c>
      <c r="P1936" s="20">
        <v>58</v>
      </c>
      <c r="Q1936" s="20">
        <v>92</v>
      </c>
      <c r="R1936" s="18" t="s">
        <v>108</v>
      </c>
      <c r="S1936" s="20">
        <v>39</v>
      </c>
      <c r="T1936" s="18" t="s">
        <v>206</v>
      </c>
      <c r="U1936">
        <f t="shared" si="30"/>
        <v>1.0471999999999999</v>
      </c>
    </row>
    <row r="1937" spans="1:21" x14ac:dyDescent="0.3">
      <c r="A1937" s="21">
        <v>43582</v>
      </c>
      <c r="B1937" s="18" t="s">
        <v>45</v>
      </c>
      <c r="C1937" s="18" t="s">
        <v>46</v>
      </c>
      <c r="D1937" s="18" t="s">
        <v>47</v>
      </c>
      <c r="E1937" s="20">
        <v>170</v>
      </c>
      <c r="F1937" s="19">
        <v>132</v>
      </c>
      <c r="G1937" s="19">
        <v>0</v>
      </c>
      <c r="H1937" s="19">
        <v>75</v>
      </c>
      <c r="I1937" s="18" t="s">
        <v>732</v>
      </c>
      <c r="J1937" s="19">
        <v>188</v>
      </c>
      <c r="K1937" s="18" t="s">
        <v>198</v>
      </c>
      <c r="L1937" s="30" t="s">
        <v>116</v>
      </c>
      <c r="M1937" s="31">
        <v>17</v>
      </c>
      <c r="N1937" s="31">
        <v>72</v>
      </c>
      <c r="O1937" s="30" t="s">
        <v>169</v>
      </c>
      <c r="P1937" s="20">
        <v>74</v>
      </c>
      <c r="Q1937" s="20">
        <v>95</v>
      </c>
      <c r="R1937" s="18" t="s">
        <v>51</v>
      </c>
      <c r="S1937" s="20">
        <v>57</v>
      </c>
      <c r="T1937" s="18" t="s">
        <v>95</v>
      </c>
      <c r="U1937">
        <f t="shared" si="30"/>
        <v>0.69813333333333338</v>
      </c>
    </row>
    <row r="1938" spans="1:21" x14ac:dyDescent="0.3">
      <c r="A1938" s="21">
        <v>43583</v>
      </c>
      <c r="B1938" s="18" t="s">
        <v>45</v>
      </c>
      <c r="C1938" s="18" t="s">
        <v>46</v>
      </c>
      <c r="D1938" s="18" t="s">
        <v>47</v>
      </c>
      <c r="E1938" s="20">
        <v>170</v>
      </c>
      <c r="F1938" s="19">
        <v>150</v>
      </c>
      <c r="G1938" s="19">
        <v>0</v>
      </c>
      <c r="H1938" s="19">
        <v>95</v>
      </c>
      <c r="I1938" s="18" t="s">
        <v>310</v>
      </c>
      <c r="J1938" s="19">
        <v>206</v>
      </c>
      <c r="K1938" s="18" t="s">
        <v>320</v>
      </c>
      <c r="L1938" s="30" t="s">
        <v>218</v>
      </c>
      <c r="M1938" s="31">
        <v>17</v>
      </c>
      <c r="N1938" s="31">
        <v>69</v>
      </c>
      <c r="O1938" s="30" t="s">
        <v>146</v>
      </c>
      <c r="P1938" s="20">
        <v>66</v>
      </c>
      <c r="Q1938" s="20">
        <v>93</v>
      </c>
      <c r="R1938" s="18" t="s">
        <v>108</v>
      </c>
      <c r="S1938" s="20">
        <v>51</v>
      </c>
      <c r="T1938" s="18" t="s">
        <v>81</v>
      </c>
      <c r="U1938">
        <f t="shared" si="30"/>
        <v>0.52359999999999995</v>
      </c>
    </row>
    <row r="1939" spans="1:21" x14ac:dyDescent="0.3">
      <c r="A1939" s="21">
        <v>43584</v>
      </c>
      <c r="B1939" s="18" t="s">
        <v>45</v>
      </c>
      <c r="C1939" s="18" t="s">
        <v>46</v>
      </c>
      <c r="D1939" s="18" t="s">
        <v>47</v>
      </c>
      <c r="E1939" s="20">
        <v>170</v>
      </c>
      <c r="F1939" s="19">
        <v>150</v>
      </c>
      <c r="G1939" s="19">
        <v>0</v>
      </c>
      <c r="H1939" s="19">
        <v>80</v>
      </c>
      <c r="I1939" s="18" t="s">
        <v>1029</v>
      </c>
      <c r="J1939" s="19">
        <v>220</v>
      </c>
      <c r="K1939" s="18" t="s">
        <v>324</v>
      </c>
      <c r="L1939" s="32" t="s">
        <v>1194</v>
      </c>
      <c r="M1939" s="31">
        <v>17</v>
      </c>
      <c r="N1939" s="31">
        <v>61</v>
      </c>
      <c r="O1939" s="30" t="s">
        <v>51</v>
      </c>
      <c r="P1939" s="20">
        <v>71</v>
      </c>
      <c r="Q1939" s="20">
        <v>99</v>
      </c>
      <c r="R1939" s="18" t="s">
        <v>258</v>
      </c>
      <c r="S1939" s="20">
        <v>54</v>
      </c>
      <c r="T1939" s="18" t="s">
        <v>81</v>
      </c>
      <c r="U1939" t="e">
        <f t="shared" si="30"/>
        <v>#VALUE!</v>
      </c>
    </row>
    <row r="1940" spans="1:21" x14ac:dyDescent="0.3">
      <c r="A1940" s="21">
        <v>43585</v>
      </c>
      <c r="B1940" s="18" t="s">
        <v>45</v>
      </c>
      <c r="C1940" s="18" t="s">
        <v>46</v>
      </c>
      <c r="D1940" s="18" t="s">
        <v>47</v>
      </c>
      <c r="E1940" s="20">
        <v>170</v>
      </c>
      <c r="F1940" s="19">
        <v>146</v>
      </c>
      <c r="G1940" s="19">
        <v>4</v>
      </c>
      <c r="H1940" s="19">
        <v>97</v>
      </c>
      <c r="I1940" s="18" t="s">
        <v>1030</v>
      </c>
      <c r="J1940" s="19">
        <v>195</v>
      </c>
      <c r="K1940" s="18" t="s">
        <v>154</v>
      </c>
      <c r="L1940" s="30" t="s">
        <v>116</v>
      </c>
      <c r="M1940" s="31">
        <v>17</v>
      </c>
      <c r="N1940" s="31">
        <v>53</v>
      </c>
      <c r="O1940" s="30" t="s">
        <v>215</v>
      </c>
      <c r="P1940" s="20">
        <v>82</v>
      </c>
      <c r="Q1940" s="20">
        <v>98</v>
      </c>
      <c r="R1940" s="18" t="s">
        <v>75</v>
      </c>
      <c r="S1940" s="20">
        <v>63</v>
      </c>
      <c r="T1940" s="18" t="s">
        <v>61</v>
      </c>
      <c r="U1940">
        <f t="shared" si="30"/>
        <v>0.69813333333333338</v>
      </c>
    </row>
    <row r="1941" spans="1:21" x14ac:dyDescent="0.3">
      <c r="A1941" s="21">
        <v>43586</v>
      </c>
      <c r="B1941" s="18" t="s">
        <v>45</v>
      </c>
      <c r="C1941" s="18" t="s">
        <v>46</v>
      </c>
      <c r="D1941" s="18" t="s">
        <v>47</v>
      </c>
      <c r="E1941" s="20">
        <v>170</v>
      </c>
      <c r="F1941" s="19">
        <v>112</v>
      </c>
      <c r="G1941" s="19">
        <v>6</v>
      </c>
      <c r="H1941" s="19">
        <v>79</v>
      </c>
      <c r="I1941" s="18" t="s">
        <v>399</v>
      </c>
      <c r="J1941" s="19">
        <v>146</v>
      </c>
      <c r="K1941" s="18" t="s">
        <v>208</v>
      </c>
      <c r="L1941" s="32">
        <v>23</v>
      </c>
      <c r="M1941" s="31">
        <v>6</v>
      </c>
      <c r="N1941" s="31">
        <v>33</v>
      </c>
      <c r="O1941" s="30" t="s">
        <v>307</v>
      </c>
      <c r="P1941" s="20">
        <v>81</v>
      </c>
      <c r="Q1941" s="20">
        <v>96</v>
      </c>
      <c r="R1941" s="18" t="s">
        <v>51</v>
      </c>
      <c r="S1941" s="20">
        <v>70</v>
      </c>
      <c r="T1941" s="18" t="s">
        <v>51</v>
      </c>
      <c r="U1941">
        <f t="shared" si="30"/>
        <v>4.0142666666666669</v>
      </c>
    </row>
    <row r="1942" spans="1:21" x14ac:dyDescent="0.3">
      <c r="A1942" s="21">
        <v>43587</v>
      </c>
      <c r="B1942" s="18" t="s">
        <v>45</v>
      </c>
      <c r="C1942" s="18" t="s">
        <v>46</v>
      </c>
      <c r="D1942" s="18" t="s">
        <v>47</v>
      </c>
      <c r="E1942" s="20">
        <v>170</v>
      </c>
      <c r="F1942" s="19">
        <v>114</v>
      </c>
      <c r="G1942" s="19">
        <v>0</v>
      </c>
      <c r="H1942" s="19">
        <v>58</v>
      </c>
      <c r="I1942" s="18" t="s">
        <v>576</v>
      </c>
      <c r="J1942" s="19">
        <v>169</v>
      </c>
      <c r="K1942" s="18" t="s">
        <v>77</v>
      </c>
      <c r="L1942" s="30" t="s">
        <v>102</v>
      </c>
      <c r="M1942" s="31">
        <v>11</v>
      </c>
      <c r="N1942" s="31">
        <v>64</v>
      </c>
      <c r="O1942" s="30" t="s">
        <v>94</v>
      </c>
      <c r="P1942" s="20">
        <v>75</v>
      </c>
      <c r="Q1942" s="20">
        <v>98</v>
      </c>
      <c r="R1942" s="18" t="s">
        <v>51</v>
      </c>
      <c r="S1942" s="20">
        <v>60</v>
      </c>
      <c r="T1942" s="18" t="s">
        <v>129</v>
      </c>
      <c r="U1942">
        <f t="shared" si="30"/>
        <v>0.8726666666666667</v>
      </c>
    </row>
    <row r="1943" spans="1:21" x14ac:dyDescent="0.3">
      <c r="A1943" s="21">
        <v>43588</v>
      </c>
      <c r="B1943" s="18" t="s">
        <v>45</v>
      </c>
      <c r="C1943" s="18" t="s">
        <v>46</v>
      </c>
      <c r="D1943" s="18" t="s">
        <v>47</v>
      </c>
      <c r="E1943" s="20">
        <v>170</v>
      </c>
      <c r="F1943" s="19">
        <v>118</v>
      </c>
      <c r="G1943" s="19">
        <v>6</v>
      </c>
      <c r="H1943" s="19">
        <v>66</v>
      </c>
      <c r="I1943" s="18" t="s">
        <v>399</v>
      </c>
      <c r="J1943" s="19">
        <v>171</v>
      </c>
      <c r="K1943" s="18" t="s">
        <v>960</v>
      </c>
      <c r="L1943" s="32">
        <v>35</v>
      </c>
      <c r="M1943" s="31">
        <v>11</v>
      </c>
      <c r="N1943" s="31">
        <v>53</v>
      </c>
      <c r="O1943" s="30" t="s">
        <v>342</v>
      </c>
      <c r="P1943" s="20">
        <v>72</v>
      </c>
      <c r="Q1943" s="20">
        <v>96</v>
      </c>
      <c r="R1943" s="18" t="s">
        <v>100</v>
      </c>
      <c r="S1943" s="20">
        <v>57</v>
      </c>
      <c r="T1943" s="18" t="s">
        <v>260</v>
      </c>
      <c r="U1943">
        <f t="shared" si="30"/>
        <v>6.1086666666666662</v>
      </c>
    </row>
    <row r="1944" spans="1:21" x14ac:dyDescent="0.3">
      <c r="A1944" s="21">
        <v>43589</v>
      </c>
      <c r="B1944" s="18" t="s">
        <v>45</v>
      </c>
      <c r="C1944" s="18" t="s">
        <v>46</v>
      </c>
      <c r="D1944" s="18" t="s">
        <v>47</v>
      </c>
      <c r="E1944" s="20">
        <v>170</v>
      </c>
      <c r="F1944" s="19">
        <v>119</v>
      </c>
      <c r="G1944" s="19">
        <v>0</v>
      </c>
      <c r="H1944" s="19">
        <v>46</v>
      </c>
      <c r="I1944" s="18" t="s">
        <v>120</v>
      </c>
      <c r="J1944" s="19">
        <v>192</v>
      </c>
      <c r="K1944" s="18" t="s">
        <v>58</v>
      </c>
      <c r="L1944" s="30" t="s">
        <v>116</v>
      </c>
      <c r="M1944" s="31">
        <v>14</v>
      </c>
      <c r="N1944" s="31">
        <v>100</v>
      </c>
      <c r="O1944" s="30" t="s">
        <v>91</v>
      </c>
      <c r="P1944" s="20">
        <v>72</v>
      </c>
      <c r="Q1944" s="20">
        <v>100</v>
      </c>
      <c r="R1944" s="18" t="s">
        <v>258</v>
      </c>
      <c r="S1944" s="20">
        <v>45</v>
      </c>
      <c r="T1944" s="18" t="s">
        <v>113</v>
      </c>
      <c r="U1944">
        <f t="shared" si="30"/>
        <v>0.69813333333333338</v>
      </c>
    </row>
    <row r="1945" spans="1:21" x14ac:dyDescent="0.3">
      <c r="A1945" s="21">
        <v>43590</v>
      </c>
      <c r="B1945" s="18" t="s">
        <v>45</v>
      </c>
      <c r="C1945" s="18" t="s">
        <v>46</v>
      </c>
      <c r="D1945" s="18" t="s">
        <v>47</v>
      </c>
      <c r="E1945" s="20">
        <v>170</v>
      </c>
      <c r="F1945" s="19">
        <v>119</v>
      </c>
      <c r="G1945" s="19">
        <v>0</v>
      </c>
      <c r="H1945" s="19">
        <v>57</v>
      </c>
      <c r="I1945" s="18" t="s">
        <v>51</v>
      </c>
      <c r="J1945" s="19">
        <v>181</v>
      </c>
      <c r="K1945" s="18" t="s">
        <v>101</v>
      </c>
      <c r="L1945" s="30" t="s">
        <v>116</v>
      </c>
      <c r="M1945" s="31">
        <v>14</v>
      </c>
      <c r="N1945" s="31">
        <v>64</v>
      </c>
      <c r="O1945" s="30" t="s">
        <v>121</v>
      </c>
      <c r="P1945" s="20">
        <v>67</v>
      </c>
      <c r="Q1945" s="20">
        <v>97</v>
      </c>
      <c r="R1945" s="18" t="s">
        <v>111</v>
      </c>
      <c r="S1945" s="20">
        <v>48</v>
      </c>
      <c r="T1945" s="18" t="s">
        <v>250</v>
      </c>
      <c r="U1945">
        <f t="shared" si="30"/>
        <v>0.69813333333333338</v>
      </c>
    </row>
    <row r="1946" spans="1:21" x14ac:dyDescent="0.3">
      <c r="A1946" s="21">
        <v>43591</v>
      </c>
      <c r="B1946" s="18" t="s">
        <v>45</v>
      </c>
      <c r="C1946" s="18" t="s">
        <v>46</v>
      </c>
      <c r="D1946" s="18" t="s">
        <v>47</v>
      </c>
      <c r="E1946" s="20">
        <v>170</v>
      </c>
      <c r="F1946" s="19">
        <v>128</v>
      </c>
      <c r="G1946" s="19">
        <v>0</v>
      </c>
      <c r="H1946" s="19">
        <v>53</v>
      </c>
      <c r="I1946" s="18" t="s">
        <v>576</v>
      </c>
      <c r="J1946" s="19">
        <v>204</v>
      </c>
      <c r="K1946" s="18" t="s">
        <v>658</v>
      </c>
      <c r="L1946" s="30" t="s">
        <v>102</v>
      </c>
      <c r="M1946" s="31">
        <v>14</v>
      </c>
      <c r="N1946" s="31">
        <v>69</v>
      </c>
      <c r="O1946" s="30" t="s">
        <v>307</v>
      </c>
      <c r="P1946" s="20">
        <v>71</v>
      </c>
      <c r="Q1946" s="20">
        <v>99</v>
      </c>
      <c r="R1946" s="18" t="s">
        <v>258</v>
      </c>
      <c r="S1946" s="20">
        <v>53</v>
      </c>
      <c r="T1946" s="18" t="s">
        <v>135</v>
      </c>
      <c r="U1946">
        <f t="shared" si="30"/>
        <v>0.8726666666666667</v>
      </c>
    </row>
    <row r="1947" spans="1:21" x14ac:dyDescent="0.3">
      <c r="A1947" s="21">
        <v>43592</v>
      </c>
      <c r="B1947" s="18" t="s">
        <v>45</v>
      </c>
      <c r="C1947" s="18" t="s">
        <v>46</v>
      </c>
      <c r="D1947" s="18" t="s">
        <v>47</v>
      </c>
      <c r="E1947" s="20">
        <v>170</v>
      </c>
      <c r="F1947" s="19">
        <v>156</v>
      </c>
      <c r="G1947" s="19">
        <v>0</v>
      </c>
      <c r="H1947" s="19">
        <v>95</v>
      </c>
      <c r="I1947" s="18" t="s">
        <v>597</v>
      </c>
      <c r="J1947" s="19">
        <v>216</v>
      </c>
      <c r="K1947" s="18" t="s">
        <v>512</v>
      </c>
      <c r="L1947" s="32">
        <v>22</v>
      </c>
      <c r="M1947" s="31">
        <v>6</v>
      </c>
      <c r="N1947" s="31">
        <v>69</v>
      </c>
      <c r="O1947" s="30" t="s">
        <v>100</v>
      </c>
      <c r="P1947" s="20">
        <v>73</v>
      </c>
      <c r="Q1947" s="20">
        <v>96</v>
      </c>
      <c r="R1947" s="18" t="s">
        <v>66</v>
      </c>
      <c r="S1947" s="20">
        <v>44</v>
      </c>
      <c r="T1947" s="18" t="s">
        <v>88</v>
      </c>
      <c r="U1947">
        <f t="shared" si="30"/>
        <v>3.8397333333333332</v>
      </c>
    </row>
    <row r="1948" spans="1:21" x14ac:dyDescent="0.3">
      <c r="A1948" s="21">
        <v>43593</v>
      </c>
      <c r="B1948" s="18" t="s">
        <v>45</v>
      </c>
      <c r="C1948" s="18" t="s">
        <v>46</v>
      </c>
      <c r="D1948" s="18" t="s">
        <v>47</v>
      </c>
      <c r="E1948" s="20">
        <v>170</v>
      </c>
      <c r="F1948" s="19">
        <v>166</v>
      </c>
      <c r="G1948" s="19">
        <v>0</v>
      </c>
      <c r="H1948" s="19">
        <v>97</v>
      </c>
      <c r="I1948" s="18" t="s">
        <v>272</v>
      </c>
      <c r="J1948" s="19">
        <v>234</v>
      </c>
      <c r="K1948" s="18" t="s">
        <v>87</v>
      </c>
      <c r="L1948" s="32">
        <v>29</v>
      </c>
      <c r="M1948" s="31">
        <v>19</v>
      </c>
      <c r="N1948" s="31">
        <v>150</v>
      </c>
      <c r="O1948" s="30" t="s">
        <v>52</v>
      </c>
      <c r="P1948" s="20">
        <v>49</v>
      </c>
      <c r="Q1948" s="20">
        <v>88</v>
      </c>
      <c r="R1948" s="18" t="s">
        <v>239</v>
      </c>
      <c r="S1948" s="20">
        <v>25</v>
      </c>
      <c r="T1948" s="18" t="s">
        <v>51</v>
      </c>
      <c r="U1948">
        <f t="shared" si="30"/>
        <v>5.0614666666666661</v>
      </c>
    </row>
    <row r="1949" spans="1:21" x14ac:dyDescent="0.3">
      <c r="A1949" s="21">
        <v>43594</v>
      </c>
      <c r="B1949" s="18" t="s">
        <v>45</v>
      </c>
      <c r="C1949" s="18" t="s">
        <v>46</v>
      </c>
      <c r="D1949" s="18" t="s">
        <v>47</v>
      </c>
      <c r="E1949" s="20">
        <v>170</v>
      </c>
      <c r="F1949" s="19">
        <v>108</v>
      </c>
      <c r="G1949" s="19">
        <v>158</v>
      </c>
      <c r="H1949" s="19">
        <v>57</v>
      </c>
      <c r="I1949" s="18" t="s">
        <v>432</v>
      </c>
      <c r="J1949" s="19">
        <v>160</v>
      </c>
      <c r="K1949" s="18" t="s">
        <v>714</v>
      </c>
      <c r="L1949" s="30" t="s">
        <v>401</v>
      </c>
      <c r="M1949" s="31">
        <v>6</v>
      </c>
      <c r="N1949" s="31">
        <v>42</v>
      </c>
      <c r="O1949" s="30" t="s">
        <v>129</v>
      </c>
      <c r="P1949" s="20">
        <v>84</v>
      </c>
      <c r="Q1949" s="20">
        <v>99</v>
      </c>
      <c r="R1949" s="18" t="s">
        <v>51</v>
      </c>
      <c r="S1949" s="20">
        <v>53</v>
      </c>
      <c r="T1949" s="18" t="s">
        <v>148</v>
      </c>
      <c r="U1949">
        <f t="shared" si="30"/>
        <v>1.0471999999999999</v>
      </c>
    </row>
    <row r="1950" spans="1:21" x14ac:dyDescent="0.3">
      <c r="A1950" s="21">
        <v>43595</v>
      </c>
      <c r="B1950" s="18" t="s">
        <v>45</v>
      </c>
      <c r="C1950" s="18" t="s">
        <v>46</v>
      </c>
      <c r="D1950" s="18" t="s">
        <v>47</v>
      </c>
      <c r="E1950" s="20">
        <v>170</v>
      </c>
      <c r="F1950" s="19">
        <v>176</v>
      </c>
      <c r="G1950" s="19">
        <v>2</v>
      </c>
      <c r="H1950" s="19">
        <v>121</v>
      </c>
      <c r="I1950" s="18" t="s">
        <v>956</v>
      </c>
      <c r="J1950" s="19">
        <v>232</v>
      </c>
      <c r="K1950" s="18" t="s">
        <v>535</v>
      </c>
      <c r="L1950" s="32">
        <v>35</v>
      </c>
      <c r="M1950" s="31">
        <v>11</v>
      </c>
      <c r="N1950" s="31">
        <v>89</v>
      </c>
      <c r="O1950" s="30" t="s">
        <v>164</v>
      </c>
      <c r="P1950" s="20">
        <v>85</v>
      </c>
      <c r="Q1950" s="20">
        <v>100</v>
      </c>
      <c r="R1950" s="18" t="s">
        <v>51</v>
      </c>
      <c r="S1950" s="20">
        <v>61</v>
      </c>
      <c r="T1950" s="18" t="s">
        <v>167</v>
      </c>
      <c r="U1950">
        <f t="shared" si="30"/>
        <v>6.1086666666666662</v>
      </c>
    </row>
    <row r="1951" spans="1:21" x14ac:dyDescent="0.3">
      <c r="A1951" s="21">
        <v>43596</v>
      </c>
      <c r="B1951" s="18" t="s">
        <v>45</v>
      </c>
      <c r="C1951" s="18" t="s">
        <v>46</v>
      </c>
      <c r="D1951" s="18" t="s">
        <v>47</v>
      </c>
      <c r="E1951" s="20">
        <v>170</v>
      </c>
      <c r="F1951" s="19">
        <v>148</v>
      </c>
      <c r="G1951" s="19">
        <v>0</v>
      </c>
      <c r="H1951" s="19">
        <v>99</v>
      </c>
      <c r="I1951" s="18" t="s">
        <v>100</v>
      </c>
      <c r="J1951" s="19">
        <v>198</v>
      </c>
      <c r="K1951" s="18" t="s">
        <v>173</v>
      </c>
      <c r="L1951" s="30" t="s">
        <v>116</v>
      </c>
      <c r="M1951" s="31">
        <v>19</v>
      </c>
      <c r="N1951" s="31">
        <v>78</v>
      </c>
      <c r="O1951" s="30" t="s">
        <v>89</v>
      </c>
      <c r="P1951" s="20">
        <v>72</v>
      </c>
      <c r="Q1951" s="20">
        <v>94</v>
      </c>
      <c r="R1951" s="18" t="s">
        <v>51</v>
      </c>
      <c r="S1951" s="20">
        <v>49</v>
      </c>
      <c r="T1951" s="18" t="s">
        <v>179</v>
      </c>
      <c r="U1951">
        <f t="shared" si="30"/>
        <v>0.69813333333333338</v>
      </c>
    </row>
    <row r="1952" spans="1:21" x14ac:dyDescent="0.3">
      <c r="A1952" s="21">
        <v>43597</v>
      </c>
      <c r="B1952" s="18" t="s">
        <v>45</v>
      </c>
      <c r="C1952" s="18" t="s">
        <v>46</v>
      </c>
      <c r="D1952" s="18" t="s">
        <v>47</v>
      </c>
      <c r="E1952" s="20">
        <v>170</v>
      </c>
      <c r="F1952" s="19">
        <v>157</v>
      </c>
      <c r="G1952" s="19">
        <v>0</v>
      </c>
      <c r="H1952" s="19">
        <v>87</v>
      </c>
      <c r="I1952" s="18" t="s">
        <v>1031</v>
      </c>
      <c r="J1952" s="19">
        <v>227</v>
      </c>
      <c r="K1952" s="18" t="s">
        <v>328</v>
      </c>
      <c r="L1952" s="30" t="s">
        <v>218</v>
      </c>
      <c r="M1952" s="31">
        <v>17</v>
      </c>
      <c r="N1952" s="31">
        <v>61</v>
      </c>
      <c r="O1952" s="30" t="s">
        <v>158</v>
      </c>
      <c r="P1952" s="20">
        <v>65</v>
      </c>
      <c r="Q1952" s="20">
        <v>98</v>
      </c>
      <c r="R1952" s="18" t="s">
        <v>178</v>
      </c>
      <c r="S1952" s="20">
        <v>46</v>
      </c>
      <c r="T1952" s="18" t="s">
        <v>250</v>
      </c>
      <c r="U1952">
        <f t="shared" si="30"/>
        <v>0.52359999999999995</v>
      </c>
    </row>
    <row r="1953" spans="1:21" x14ac:dyDescent="0.3">
      <c r="A1953" s="21">
        <v>43598</v>
      </c>
      <c r="B1953" s="18" t="s">
        <v>45</v>
      </c>
      <c r="C1953" s="18" t="s">
        <v>46</v>
      </c>
      <c r="D1953" s="18" t="s">
        <v>47</v>
      </c>
      <c r="E1953" s="20">
        <v>170</v>
      </c>
      <c r="F1953" s="19">
        <v>163</v>
      </c>
      <c r="G1953" s="19">
        <v>0</v>
      </c>
      <c r="H1953" s="19">
        <v>96</v>
      </c>
      <c r="I1953" s="18" t="s">
        <v>310</v>
      </c>
      <c r="J1953" s="19">
        <v>230</v>
      </c>
      <c r="K1953" s="18" t="s">
        <v>524</v>
      </c>
      <c r="L1953" s="30" t="s">
        <v>84</v>
      </c>
      <c r="M1953" s="31">
        <v>17</v>
      </c>
      <c r="N1953" s="31">
        <v>61</v>
      </c>
      <c r="O1953" s="30" t="s">
        <v>51</v>
      </c>
      <c r="P1953" s="20">
        <v>65</v>
      </c>
      <c r="Q1953" s="20">
        <v>91</v>
      </c>
      <c r="R1953" s="18" t="s">
        <v>51</v>
      </c>
      <c r="S1953" s="20">
        <v>43</v>
      </c>
      <c r="T1953" s="18" t="s">
        <v>179</v>
      </c>
      <c r="U1953">
        <f t="shared" si="30"/>
        <v>0.34906666666666669</v>
      </c>
    </row>
    <row r="1954" spans="1:21" x14ac:dyDescent="0.3">
      <c r="A1954" s="21">
        <v>43599</v>
      </c>
      <c r="B1954" s="18" t="s">
        <v>45</v>
      </c>
      <c r="C1954" s="18" t="s">
        <v>46</v>
      </c>
      <c r="D1954" s="18" t="s">
        <v>47</v>
      </c>
      <c r="E1954" s="20">
        <v>170</v>
      </c>
      <c r="F1954" s="19">
        <v>160</v>
      </c>
      <c r="G1954" s="19">
        <v>0</v>
      </c>
      <c r="H1954" s="19">
        <v>77</v>
      </c>
      <c r="I1954" s="18" t="s">
        <v>227</v>
      </c>
      <c r="J1954" s="19">
        <v>243</v>
      </c>
      <c r="K1954" s="18" t="s">
        <v>496</v>
      </c>
      <c r="L1954" s="30" t="s">
        <v>84</v>
      </c>
      <c r="M1954" s="31">
        <v>17</v>
      </c>
      <c r="N1954" s="31">
        <v>58</v>
      </c>
      <c r="O1954" s="30" t="s">
        <v>135</v>
      </c>
      <c r="P1954" s="20">
        <v>67</v>
      </c>
      <c r="Q1954" s="20">
        <v>98</v>
      </c>
      <c r="R1954" s="18" t="s">
        <v>103</v>
      </c>
      <c r="S1954" s="20">
        <v>40</v>
      </c>
      <c r="T1954" s="18" t="s">
        <v>81</v>
      </c>
      <c r="U1954">
        <f t="shared" si="30"/>
        <v>0.34906666666666669</v>
      </c>
    </row>
    <row r="1955" spans="1:21" x14ac:dyDescent="0.3">
      <c r="A1955" s="21">
        <v>43600</v>
      </c>
      <c r="B1955" s="18" t="s">
        <v>45</v>
      </c>
      <c r="C1955" s="18" t="s">
        <v>46</v>
      </c>
      <c r="D1955" s="18" t="s">
        <v>47</v>
      </c>
      <c r="E1955" s="20">
        <v>170</v>
      </c>
      <c r="F1955" s="19">
        <v>188</v>
      </c>
      <c r="G1955" s="19">
        <v>0</v>
      </c>
      <c r="H1955" s="19">
        <v>102</v>
      </c>
      <c r="I1955" s="18" t="s">
        <v>537</v>
      </c>
      <c r="J1955" s="19">
        <v>273</v>
      </c>
      <c r="K1955" s="18" t="s">
        <v>216</v>
      </c>
      <c r="L1955" s="30" t="s">
        <v>401</v>
      </c>
      <c r="M1955" s="31">
        <v>19</v>
      </c>
      <c r="N1955" s="31">
        <v>61</v>
      </c>
      <c r="O1955" s="30" t="s">
        <v>91</v>
      </c>
      <c r="P1955" s="20">
        <v>62</v>
      </c>
      <c r="Q1955" s="20">
        <v>98</v>
      </c>
      <c r="R1955" s="18" t="s">
        <v>51</v>
      </c>
      <c r="S1955" s="20">
        <v>37</v>
      </c>
      <c r="T1955" s="18" t="s">
        <v>164</v>
      </c>
      <c r="U1955">
        <f t="shared" si="30"/>
        <v>1.0471999999999999</v>
      </c>
    </row>
    <row r="1956" spans="1:21" x14ac:dyDescent="0.3">
      <c r="A1956" s="21">
        <v>43601</v>
      </c>
      <c r="B1956" s="18" t="s">
        <v>45</v>
      </c>
      <c r="C1956" s="18" t="s">
        <v>46</v>
      </c>
      <c r="D1956" s="18" t="s">
        <v>47</v>
      </c>
      <c r="E1956" s="20">
        <v>170</v>
      </c>
      <c r="F1956" s="19">
        <v>144</v>
      </c>
      <c r="G1956" s="19">
        <v>180</v>
      </c>
      <c r="H1956" s="19">
        <v>114</v>
      </c>
      <c r="I1956" s="18" t="s">
        <v>1032</v>
      </c>
      <c r="J1956" s="19">
        <v>174</v>
      </c>
      <c r="K1956" s="18" t="s">
        <v>220</v>
      </c>
      <c r="L1956" s="32">
        <v>32</v>
      </c>
      <c r="M1956" s="31">
        <v>6</v>
      </c>
      <c r="N1956" s="31">
        <v>69</v>
      </c>
      <c r="O1956" s="30" t="s">
        <v>249</v>
      </c>
      <c r="P1956" s="20">
        <v>88</v>
      </c>
      <c r="Q1956" s="20">
        <v>98</v>
      </c>
      <c r="R1956" s="18" t="s">
        <v>162</v>
      </c>
      <c r="S1956" s="20">
        <v>72</v>
      </c>
      <c r="T1956" s="18" t="s">
        <v>50</v>
      </c>
      <c r="U1956">
        <f t="shared" si="30"/>
        <v>5.5850666666666671</v>
      </c>
    </row>
    <row r="1957" spans="1:21" x14ac:dyDescent="0.3">
      <c r="A1957" s="21">
        <v>43602</v>
      </c>
      <c r="B1957" s="18" t="s">
        <v>45</v>
      </c>
      <c r="C1957" s="18" t="s">
        <v>46</v>
      </c>
      <c r="D1957" s="18" t="s">
        <v>47</v>
      </c>
      <c r="E1957" s="20">
        <v>170</v>
      </c>
      <c r="F1957" s="19">
        <v>107</v>
      </c>
      <c r="G1957" s="19">
        <v>110</v>
      </c>
      <c r="H1957" s="19">
        <v>79</v>
      </c>
      <c r="I1957" s="18" t="s">
        <v>399</v>
      </c>
      <c r="J1957" s="19">
        <v>135</v>
      </c>
      <c r="K1957" s="18" t="s">
        <v>535</v>
      </c>
      <c r="L1957" s="32">
        <v>27</v>
      </c>
      <c r="M1957" s="31">
        <v>14</v>
      </c>
      <c r="N1957" s="31">
        <v>108</v>
      </c>
      <c r="O1957" s="30" t="s">
        <v>494</v>
      </c>
      <c r="P1957" s="20">
        <v>89</v>
      </c>
      <c r="Q1957" s="20">
        <v>99</v>
      </c>
      <c r="R1957" s="18" t="s">
        <v>183</v>
      </c>
      <c r="S1957" s="20">
        <v>72</v>
      </c>
      <c r="T1957" s="18" t="s">
        <v>650</v>
      </c>
      <c r="U1957">
        <f t="shared" si="30"/>
        <v>4.7123999999999997</v>
      </c>
    </row>
    <row r="1958" spans="1:21" x14ac:dyDescent="0.3">
      <c r="A1958" s="21">
        <v>43603</v>
      </c>
      <c r="B1958" s="18" t="s">
        <v>45</v>
      </c>
      <c r="C1958" s="18" t="s">
        <v>46</v>
      </c>
      <c r="D1958" s="18" t="s">
        <v>47</v>
      </c>
      <c r="E1958" s="20">
        <v>170</v>
      </c>
      <c r="F1958" s="19">
        <v>112</v>
      </c>
      <c r="G1958" s="19">
        <v>30</v>
      </c>
      <c r="H1958" s="19">
        <v>78</v>
      </c>
      <c r="I1958" s="18" t="s">
        <v>115</v>
      </c>
      <c r="J1958" s="19">
        <v>145</v>
      </c>
      <c r="K1958" s="18" t="s">
        <v>459</v>
      </c>
      <c r="L1958" s="32">
        <v>29</v>
      </c>
      <c r="M1958" s="31">
        <v>11</v>
      </c>
      <c r="N1958" s="31">
        <v>86</v>
      </c>
      <c r="O1958" s="30" t="s">
        <v>71</v>
      </c>
      <c r="P1958" s="20">
        <v>82</v>
      </c>
      <c r="Q1958" s="20">
        <v>99</v>
      </c>
      <c r="R1958" s="18" t="s">
        <v>51</v>
      </c>
      <c r="S1958" s="20">
        <v>57</v>
      </c>
      <c r="T1958" s="18" t="s">
        <v>352</v>
      </c>
      <c r="U1958">
        <f t="shared" si="30"/>
        <v>5.0614666666666661</v>
      </c>
    </row>
    <row r="1959" spans="1:21" x14ac:dyDescent="0.3">
      <c r="A1959" s="21">
        <v>43604</v>
      </c>
      <c r="B1959" s="18" t="s">
        <v>45</v>
      </c>
      <c r="C1959" s="18" t="s">
        <v>46</v>
      </c>
      <c r="D1959" s="18" t="s">
        <v>47</v>
      </c>
      <c r="E1959" s="20">
        <v>170</v>
      </c>
      <c r="F1959" s="19">
        <v>118</v>
      </c>
      <c r="G1959" s="19">
        <v>0</v>
      </c>
      <c r="H1959" s="19">
        <v>76</v>
      </c>
      <c r="I1959" s="18" t="s">
        <v>51</v>
      </c>
      <c r="J1959" s="19">
        <v>159</v>
      </c>
      <c r="K1959" s="18" t="s">
        <v>371</v>
      </c>
      <c r="L1959" s="30" t="s">
        <v>116</v>
      </c>
      <c r="M1959" s="31">
        <v>8</v>
      </c>
      <c r="N1959" s="31">
        <v>64</v>
      </c>
      <c r="O1959" s="30" t="s">
        <v>167</v>
      </c>
      <c r="P1959" s="20">
        <v>72</v>
      </c>
      <c r="Q1959" s="20">
        <v>99</v>
      </c>
      <c r="R1959" s="18" t="s">
        <v>51</v>
      </c>
      <c r="S1959" s="20">
        <v>51</v>
      </c>
      <c r="T1959" s="18" t="s">
        <v>215</v>
      </c>
      <c r="U1959">
        <f t="shared" si="30"/>
        <v>0.69813333333333338</v>
      </c>
    </row>
    <row r="1960" spans="1:21" x14ac:dyDescent="0.3">
      <c r="A1960" s="21">
        <v>43605</v>
      </c>
      <c r="B1960" s="18" t="s">
        <v>45</v>
      </c>
      <c r="C1960" s="18" t="s">
        <v>46</v>
      </c>
      <c r="D1960" s="18" t="s">
        <v>47</v>
      </c>
      <c r="E1960" s="20">
        <v>170</v>
      </c>
      <c r="F1960" s="19">
        <v>120</v>
      </c>
      <c r="G1960" s="19">
        <v>0</v>
      </c>
      <c r="H1960" s="19">
        <v>73</v>
      </c>
      <c r="I1960" s="18" t="s">
        <v>327</v>
      </c>
      <c r="J1960" s="19">
        <v>167</v>
      </c>
      <c r="K1960" s="18" t="s">
        <v>273</v>
      </c>
      <c r="L1960" s="32">
        <v>36</v>
      </c>
      <c r="M1960" s="31">
        <v>8</v>
      </c>
      <c r="N1960" s="31">
        <v>53</v>
      </c>
      <c r="O1960" s="30" t="s">
        <v>215</v>
      </c>
      <c r="P1960" s="20">
        <v>75</v>
      </c>
      <c r="Q1960" s="20">
        <v>98</v>
      </c>
      <c r="R1960" s="18" t="s">
        <v>832</v>
      </c>
      <c r="S1960" s="20">
        <v>61</v>
      </c>
      <c r="T1960" s="18" t="s">
        <v>51</v>
      </c>
      <c r="U1960">
        <f t="shared" si="30"/>
        <v>6.2831999999999999</v>
      </c>
    </row>
    <row r="1961" spans="1:21" x14ac:dyDescent="0.3">
      <c r="A1961" s="21">
        <v>43606</v>
      </c>
      <c r="B1961" s="18" t="s">
        <v>45</v>
      </c>
      <c r="C1961" s="18" t="s">
        <v>46</v>
      </c>
      <c r="D1961" s="18" t="s">
        <v>47</v>
      </c>
      <c r="E1961" s="20">
        <v>170</v>
      </c>
      <c r="F1961" s="19">
        <v>147</v>
      </c>
      <c r="G1961" s="19">
        <v>0</v>
      </c>
      <c r="H1961" s="19">
        <v>87</v>
      </c>
      <c r="I1961" s="18" t="s">
        <v>607</v>
      </c>
      <c r="J1961" s="19">
        <v>207</v>
      </c>
      <c r="K1961" s="18" t="s">
        <v>702</v>
      </c>
      <c r="L1961" s="30" t="s">
        <v>116</v>
      </c>
      <c r="M1961" s="31">
        <v>19</v>
      </c>
      <c r="N1961" s="31">
        <v>67</v>
      </c>
      <c r="O1961" s="30" t="s">
        <v>215</v>
      </c>
      <c r="P1961" s="20">
        <v>76</v>
      </c>
      <c r="Q1961" s="20">
        <v>99</v>
      </c>
      <c r="R1961" s="18" t="s">
        <v>51</v>
      </c>
      <c r="S1961" s="20">
        <v>56</v>
      </c>
      <c r="T1961" s="18" t="s">
        <v>179</v>
      </c>
      <c r="U1961">
        <f t="shared" si="30"/>
        <v>0.69813333333333338</v>
      </c>
    </row>
    <row r="1962" spans="1:21" x14ac:dyDescent="0.3">
      <c r="A1962" s="21">
        <v>43607</v>
      </c>
      <c r="B1962" s="18" t="s">
        <v>45</v>
      </c>
      <c r="C1962" s="18" t="s">
        <v>46</v>
      </c>
      <c r="D1962" s="18" t="s">
        <v>47</v>
      </c>
      <c r="E1962" s="20">
        <v>170</v>
      </c>
      <c r="F1962" s="19">
        <v>178</v>
      </c>
      <c r="G1962" s="19">
        <v>0</v>
      </c>
      <c r="H1962" s="19">
        <v>110</v>
      </c>
      <c r="I1962" s="18" t="s">
        <v>694</v>
      </c>
      <c r="J1962" s="19">
        <v>247</v>
      </c>
      <c r="K1962" s="18" t="s">
        <v>788</v>
      </c>
      <c r="L1962" s="30" t="s">
        <v>401</v>
      </c>
      <c r="M1962" s="31">
        <v>8</v>
      </c>
      <c r="N1962" s="31">
        <v>56</v>
      </c>
      <c r="O1962" s="30" t="s">
        <v>121</v>
      </c>
      <c r="P1962" s="20">
        <v>63</v>
      </c>
      <c r="Q1962" s="20">
        <v>97</v>
      </c>
      <c r="R1962" s="18" t="s">
        <v>51</v>
      </c>
      <c r="S1962" s="20">
        <v>44</v>
      </c>
      <c r="T1962" s="18" t="s">
        <v>79</v>
      </c>
      <c r="U1962">
        <f t="shared" si="30"/>
        <v>1.0471999999999999</v>
      </c>
    </row>
    <row r="1963" spans="1:21" x14ac:dyDescent="0.3">
      <c r="A1963" s="21">
        <v>43608</v>
      </c>
      <c r="B1963" s="18" t="s">
        <v>45</v>
      </c>
      <c r="C1963" s="18" t="s">
        <v>46</v>
      </c>
      <c r="D1963" s="18" t="s">
        <v>47</v>
      </c>
      <c r="E1963" s="20">
        <v>170</v>
      </c>
      <c r="F1963" s="19">
        <v>165</v>
      </c>
      <c r="G1963" s="19">
        <v>8</v>
      </c>
      <c r="H1963" s="19">
        <v>112</v>
      </c>
      <c r="I1963" s="18" t="s">
        <v>790</v>
      </c>
      <c r="J1963" s="19">
        <v>218</v>
      </c>
      <c r="K1963" s="18" t="s">
        <v>716</v>
      </c>
      <c r="L1963" s="30" t="s">
        <v>84</v>
      </c>
      <c r="M1963" s="31">
        <v>11</v>
      </c>
      <c r="N1963" s="31">
        <v>67</v>
      </c>
      <c r="O1963" s="30" t="s">
        <v>117</v>
      </c>
      <c r="P1963" s="20">
        <v>82</v>
      </c>
      <c r="Q1963" s="20">
        <v>98</v>
      </c>
      <c r="R1963" s="18" t="s">
        <v>51</v>
      </c>
      <c r="S1963" s="20">
        <v>55</v>
      </c>
      <c r="T1963" s="18" t="s">
        <v>182</v>
      </c>
      <c r="U1963">
        <f t="shared" si="30"/>
        <v>0.34906666666666669</v>
      </c>
    </row>
    <row r="1964" spans="1:21" x14ac:dyDescent="0.3">
      <c r="A1964" s="21">
        <v>43609</v>
      </c>
      <c r="B1964" s="18" t="s">
        <v>45</v>
      </c>
      <c r="C1964" s="18" t="s">
        <v>46</v>
      </c>
      <c r="D1964" s="18" t="s">
        <v>47</v>
      </c>
      <c r="E1964" s="20">
        <v>170</v>
      </c>
      <c r="F1964" s="19">
        <v>145</v>
      </c>
      <c r="G1964" s="19">
        <v>0</v>
      </c>
      <c r="H1964" s="19">
        <v>103</v>
      </c>
      <c r="I1964" s="18" t="s">
        <v>767</v>
      </c>
      <c r="J1964" s="19">
        <v>187</v>
      </c>
      <c r="K1964" s="18" t="s">
        <v>208</v>
      </c>
      <c r="L1964" s="30" t="s">
        <v>116</v>
      </c>
      <c r="M1964" s="31">
        <v>14</v>
      </c>
      <c r="N1964" s="31">
        <v>64</v>
      </c>
      <c r="O1964" s="30" t="s">
        <v>64</v>
      </c>
      <c r="P1964" s="20">
        <v>73</v>
      </c>
      <c r="Q1964" s="20">
        <v>98</v>
      </c>
      <c r="R1964" s="18" t="s">
        <v>51</v>
      </c>
      <c r="S1964" s="20">
        <v>57</v>
      </c>
      <c r="T1964" s="18" t="s">
        <v>50</v>
      </c>
      <c r="U1964">
        <f t="shared" si="30"/>
        <v>0.69813333333333338</v>
      </c>
    </row>
    <row r="1965" spans="1:21" x14ac:dyDescent="0.3">
      <c r="A1965" s="21">
        <v>43610</v>
      </c>
      <c r="B1965" s="18" t="s">
        <v>45</v>
      </c>
      <c r="C1965" s="18" t="s">
        <v>46</v>
      </c>
      <c r="D1965" s="18" t="s">
        <v>47</v>
      </c>
      <c r="E1965" s="20">
        <v>170</v>
      </c>
      <c r="F1965" s="19">
        <v>156</v>
      </c>
      <c r="G1965" s="19">
        <v>0</v>
      </c>
      <c r="H1965" s="19">
        <v>111</v>
      </c>
      <c r="I1965" s="18" t="s">
        <v>901</v>
      </c>
      <c r="J1965" s="19">
        <v>202</v>
      </c>
      <c r="K1965" s="18" t="s">
        <v>431</v>
      </c>
      <c r="L1965" s="30" t="s">
        <v>116</v>
      </c>
      <c r="M1965" s="31">
        <v>17</v>
      </c>
      <c r="N1965" s="31">
        <v>72</v>
      </c>
      <c r="O1965" s="30" t="s">
        <v>215</v>
      </c>
      <c r="P1965" s="20">
        <v>73</v>
      </c>
      <c r="Q1965" s="20">
        <v>97</v>
      </c>
      <c r="R1965" s="18" t="s">
        <v>120</v>
      </c>
      <c r="S1965" s="20">
        <v>53</v>
      </c>
      <c r="T1965" s="18" t="s">
        <v>179</v>
      </c>
      <c r="U1965">
        <f t="shared" si="30"/>
        <v>0.69813333333333338</v>
      </c>
    </row>
    <row r="1966" spans="1:21" x14ac:dyDescent="0.3">
      <c r="A1966" s="21">
        <v>43611</v>
      </c>
      <c r="B1966" s="18" t="s">
        <v>45</v>
      </c>
      <c r="C1966" s="18" t="s">
        <v>46</v>
      </c>
      <c r="D1966" s="18" t="s">
        <v>47</v>
      </c>
      <c r="E1966" s="20">
        <v>170</v>
      </c>
      <c r="F1966" s="19">
        <v>152</v>
      </c>
      <c r="G1966" s="19">
        <v>0</v>
      </c>
      <c r="H1966" s="19">
        <v>98</v>
      </c>
      <c r="I1966" s="18" t="s">
        <v>51</v>
      </c>
      <c r="J1966" s="19">
        <v>207</v>
      </c>
      <c r="K1966" s="18" t="s">
        <v>146</v>
      </c>
      <c r="L1966" s="32">
        <v>35</v>
      </c>
      <c r="M1966" s="31">
        <v>14</v>
      </c>
      <c r="N1966" s="31">
        <v>69</v>
      </c>
      <c r="O1966" s="30" t="s">
        <v>186</v>
      </c>
      <c r="P1966" s="20">
        <v>78</v>
      </c>
      <c r="Q1966" s="20">
        <v>97</v>
      </c>
      <c r="R1966" s="18" t="s">
        <v>184</v>
      </c>
      <c r="S1966" s="20">
        <v>62</v>
      </c>
      <c r="T1966" s="18" t="s">
        <v>146</v>
      </c>
      <c r="U1966">
        <f t="shared" si="30"/>
        <v>6.1086666666666662</v>
      </c>
    </row>
    <row r="1967" spans="1:21" x14ac:dyDescent="0.3">
      <c r="A1967" s="21">
        <v>43612</v>
      </c>
      <c r="B1967" s="18" t="s">
        <v>45</v>
      </c>
      <c r="C1967" s="18" t="s">
        <v>46</v>
      </c>
      <c r="D1967" s="18" t="s">
        <v>47</v>
      </c>
      <c r="E1967" s="20">
        <v>170</v>
      </c>
      <c r="F1967" s="19">
        <v>144</v>
      </c>
      <c r="G1967" s="19">
        <v>86</v>
      </c>
      <c r="H1967" s="19">
        <v>124</v>
      </c>
      <c r="I1967" s="18" t="s">
        <v>51</v>
      </c>
      <c r="J1967" s="19">
        <v>165</v>
      </c>
      <c r="K1967" s="18" t="s">
        <v>659</v>
      </c>
      <c r="L1967" s="30" t="s">
        <v>218</v>
      </c>
      <c r="M1967" s="31">
        <v>6</v>
      </c>
      <c r="N1967" s="31">
        <v>44</v>
      </c>
      <c r="O1967" s="30" t="s">
        <v>135</v>
      </c>
      <c r="P1967" s="20">
        <v>92</v>
      </c>
      <c r="Q1967" s="20">
        <v>96</v>
      </c>
      <c r="R1967" s="18" t="s">
        <v>88</v>
      </c>
      <c r="S1967" s="20">
        <v>86</v>
      </c>
      <c r="T1967" s="18" t="s">
        <v>186</v>
      </c>
      <c r="U1967">
        <f t="shared" si="30"/>
        <v>0.52359999999999995</v>
      </c>
    </row>
    <row r="1968" spans="1:21" x14ac:dyDescent="0.3">
      <c r="A1968" s="21">
        <v>43613</v>
      </c>
      <c r="B1968" s="18" t="s">
        <v>45</v>
      </c>
      <c r="C1968" s="18" t="s">
        <v>46</v>
      </c>
      <c r="D1968" s="18" t="s">
        <v>47</v>
      </c>
      <c r="E1968" s="20">
        <v>170</v>
      </c>
      <c r="F1968" s="19">
        <v>145</v>
      </c>
      <c r="G1968" s="19">
        <v>0</v>
      </c>
      <c r="H1968" s="19">
        <v>100</v>
      </c>
      <c r="I1968" s="18" t="s">
        <v>199</v>
      </c>
      <c r="J1968" s="19">
        <v>190</v>
      </c>
      <c r="K1968" s="18" t="s">
        <v>864</v>
      </c>
      <c r="L1968" s="30" t="s">
        <v>132</v>
      </c>
      <c r="M1968" s="31">
        <v>14</v>
      </c>
      <c r="N1968" s="31">
        <v>69</v>
      </c>
      <c r="O1968" s="30" t="s">
        <v>64</v>
      </c>
      <c r="P1968" s="20">
        <v>73</v>
      </c>
      <c r="Q1968" s="20">
        <v>99</v>
      </c>
      <c r="R1968" s="18" t="s">
        <v>147</v>
      </c>
      <c r="S1968" s="20">
        <v>56</v>
      </c>
      <c r="T1968" s="18" t="s">
        <v>133</v>
      </c>
      <c r="U1968">
        <f t="shared" si="30"/>
        <v>1.3962666666666668</v>
      </c>
    </row>
    <row r="1969" spans="1:21" x14ac:dyDescent="0.3">
      <c r="A1969" s="21">
        <v>43614</v>
      </c>
      <c r="B1969" s="18" t="s">
        <v>45</v>
      </c>
      <c r="C1969" s="18" t="s">
        <v>46</v>
      </c>
      <c r="D1969" s="18" t="s">
        <v>47</v>
      </c>
      <c r="E1969" s="20">
        <v>170</v>
      </c>
      <c r="F1969" s="19">
        <v>166</v>
      </c>
      <c r="G1969" s="19">
        <v>0</v>
      </c>
      <c r="H1969" s="19">
        <v>99</v>
      </c>
      <c r="I1969" s="18" t="s">
        <v>869</v>
      </c>
      <c r="J1969" s="19">
        <v>233</v>
      </c>
      <c r="K1969" s="18" t="s">
        <v>954</v>
      </c>
      <c r="L1969" s="30" t="s">
        <v>218</v>
      </c>
      <c r="M1969" s="31">
        <v>17</v>
      </c>
      <c r="N1969" s="31">
        <v>58</v>
      </c>
      <c r="O1969" s="30" t="s">
        <v>148</v>
      </c>
      <c r="P1969" s="20">
        <v>68</v>
      </c>
      <c r="Q1969" s="20">
        <v>97</v>
      </c>
      <c r="R1969" s="18" t="s">
        <v>543</v>
      </c>
      <c r="S1969" s="20">
        <v>53</v>
      </c>
      <c r="T1969" s="18" t="s">
        <v>307</v>
      </c>
      <c r="U1969">
        <f t="shared" si="30"/>
        <v>0.52359999999999995</v>
      </c>
    </row>
    <row r="1970" spans="1:21" x14ac:dyDescent="0.3">
      <c r="A1970" s="21">
        <v>43615</v>
      </c>
      <c r="B1970" s="18" t="s">
        <v>45</v>
      </c>
      <c r="C1970" s="18" t="s">
        <v>46</v>
      </c>
      <c r="D1970" s="18" t="s">
        <v>47</v>
      </c>
      <c r="E1970" s="20">
        <v>170</v>
      </c>
      <c r="F1970" s="19">
        <v>204</v>
      </c>
      <c r="G1970" s="19">
        <v>0</v>
      </c>
      <c r="H1970" s="19">
        <v>114</v>
      </c>
      <c r="I1970" s="18" t="s">
        <v>51</v>
      </c>
      <c r="J1970" s="19">
        <v>295</v>
      </c>
      <c r="K1970" s="18" t="s">
        <v>775</v>
      </c>
      <c r="L1970" s="30" t="s">
        <v>116</v>
      </c>
      <c r="M1970" s="31">
        <v>14</v>
      </c>
      <c r="N1970" s="31">
        <v>58</v>
      </c>
      <c r="O1970" s="30" t="s">
        <v>158</v>
      </c>
      <c r="P1970" s="20">
        <v>61</v>
      </c>
      <c r="Q1970" s="20">
        <v>99</v>
      </c>
      <c r="R1970" s="18" t="s">
        <v>367</v>
      </c>
      <c r="S1970" s="20">
        <v>42</v>
      </c>
      <c r="T1970" s="18" t="s">
        <v>201</v>
      </c>
      <c r="U1970">
        <f t="shared" si="30"/>
        <v>0.69813333333333338</v>
      </c>
    </row>
    <row r="1971" spans="1:21" x14ac:dyDescent="0.3">
      <c r="A1971" s="21">
        <v>43616</v>
      </c>
      <c r="B1971" s="18" t="s">
        <v>45</v>
      </c>
      <c r="C1971" s="18" t="s">
        <v>46</v>
      </c>
      <c r="D1971" s="18" t="s">
        <v>47</v>
      </c>
      <c r="E1971" s="20">
        <v>170</v>
      </c>
      <c r="F1971" s="19">
        <v>222</v>
      </c>
      <c r="G1971" s="19">
        <v>0</v>
      </c>
      <c r="H1971" s="19">
        <v>125</v>
      </c>
      <c r="I1971" s="18" t="s">
        <v>338</v>
      </c>
      <c r="J1971" s="19">
        <v>319</v>
      </c>
      <c r="K1971" s="18" t="s">
        <v>912</v>
      </c>
      <c r="L1971" s="32" t="s">
        <v>1194</v>
      </c>
      <c r="M1971" s="31">
        <v>11</v>
      </c>
      <c r="N1971" s="31">
        <v>58</v>
      </c>
      <c r="O1971" s="30" t="s">
        <v>51</v>
      </c>
      <c r="P1971" s="20">
        <v>52</v>
      </c>
      <c r="Q1971" s="20">
        <v>97</v>
      </c>
      <c r="R1971" s="18" t="s">
        <v>750</v>
      </c>
      <c r="S1971" s="20">
        <v>33</v>
      </c>
      <c r="T1971" s="18" t="s">
        <v>369</v>
      </c>
      <c r="U1971" t="e">
        <f t="shared" si="30"/>
        <v>#VALUE!</v>
      </c>
    </row>
    <row r="1972" spans="1:21" x14ac:dyDescent="0.3">
      <c r="A1972" s="21">
        <v>43617</v>
      </c>
      <c r="B1972" s="18" t="s">
        <v>45</v>
      </c>
      <c r="C1972" s="18" t="s">
        <v>46</v>
      </c>
      <c r="D1972" s="18" t="s">
        <v>47</v>
      </c>
      <c r="E1972" s="20">
        <v>170</v>
      </c>
      <c r="F1972" s="19">
        <v>222</v>
      </c>
      <c r="G1972" s="19">
        <v>0</v>
      </c>
      <c r="H1972" s="19">
        <v>136</v>
      </c>
      <c r="I1972" s="18" t="s">
        <v>413</v>
      </c>
      <c r="J1972" s="19">
        <v>307</v>
      </c>
      <c r="K1972" s="18" t="s">
        <v>173</v>
      </c>
      <c r="L1972" s="30" t="s">
        <v>401</v>
      </c>
      <c r="M1972" s="31">
        <v>19</v>
      </c>
      <c r="N1972" s="31">
        <v>64</v>
      </c>
      <c r="O1972" s="30" t="s">
        <v>206</v>
      </c>
      <c r="P1972" s="20">
        <v>51</v>
      </c>
      <c r="Q1972" s="20">
        <v>91</v>
      </c>
      <c r="R1972" s="18" t="s">
        <v>51</v>
      </c>
      <c r="S1972" s="20">
        <v>37</v>
      </c>
      <c r="T1972" s="18" t="s">
        <v>51</v>
      </c>
      <c r="U1972">
        <f t="shared" si="30"/>
        <v>1.0471999999999999</v>
      </c>
    </row>
    <row r="1973" spans="1:21" x14ac:dyDescent="0.3">
      <c r="A1973" s="21">
        <v>43618</v>
      </c>
      <c r="B1973" s="18" t="s">
        <v>45</v>
      </c>
      <c r="C1973" s="18" t="s">
        <v>46</v>
      </c>
      <c r="D1973" s="18" t="s">
        <v>47</v>
      </c>
      <c r="E1973" s="20">
        <v>170</v>
      </c>
      <c r="F1973" s="19">
        <v>210</v>
      </c>
      <c r="G1973" s="19">
        <v>0</v>
      </c>
      <c r="H1973" s="19">
        <v>134</v>
      </c>
      <c r="I1973" s="18" t="s">
        <v>471</v>
      </c>
      <c r="J1973" s="19">
        <v>285</v>
      </c>
      <c r="K1973" s="18" t="s">
        <v>515</v>
      </c>
      <c r="L1973" s="30" t="s">
        <v>84</v>
      </c>
      <c r="M1973" s="31">
        <v>17</v>
      </c>
      <c r="N1973" s="31">
        <v>72</v>
      </c>
      <c r="O1973" s="30" t="s">
        <v>81</v>
      </c>
      <c r="P1973" s="20">
        <v>68</v>
      </c>
      <c r="Q1973" s="20">
        <v>94</v>
      </c>
      <c r="R1973" s="18" t="s">
        <v>120</v>
      </c>
      <c r="S1973" s="20">
        <v>44</v>
      </c>
      <c r="T1973" s="18" t="s">
        <v>250</v>
      </c>
      <c r="U1973">
        <f t="shared" si="30"/>
        <v>0.34906666666666669</v>
      </c>
    </row>
    <row r="1974" spans="1:21" x14ac:dyDescent="0.3">
      <c r="A1974" s="21">
        <v>43619</v>
      </c>
      <c r="B1974" s="18" t="s">
        <v>45</v>
      </c>
      <c r="C1974" s="18" t="s">
        <v>46</v>
      </c>
      <c r="D1974" s="18" t="s">
        <v>47</v>
      </c>
      <c r="E1974" s="20">
        <v>170</v>
      </c>
      <c r="F1974" s="19">
        <v>198</v>
      </c>
      <c r="G1974" s="19">
        <v>0</v>
      </c>
      <c r="H1974" s="19">
        <v>158</v>
      </c>
      <c r="I1974" s="18" t="s">
        <v>82</v>
      </c>
      <c r="J1974" s="19">
        <v>238</v>
      </c>
      <c r="K1974" s="18" t="s">
        <v>898</v>
      </c>
      <c r="L1974" s="30" t="s">
        <v>116</v>
      </c>
      <c r="M1974" s="31">
        <v>17</v>
      </c>
      <c r="N1974" s="31">
        <v>58</v>
      </c>
      <c r="O1974" s="30" t="s">
        <v>113</v>
      </c>
      <c r="P1974" s="20">
        <v>75</v>
      </c>
      <c r="Q1974" s="20">
        <v>92</v>
      </c>
      <c r="R1974" s="18" t="s">
        <v>51</v>
      </c>
      <c r="S1974" s="20">
        <v>61</v>
      </c>
      <c r="T1974" s="18" t="s">
        <v>133</v>
      </c>
      <c r="U1974">
        <f t="shared" si="30"/>
        <v>0.69813333333333338</v>
      </c>
    </row>
    <row r="1975" spans="1:21" x14ac:dyDescent="0.3">
      <c r="A1975" s="21">
        <v>43620</v>
      </c>
      <c r="B1975" s="18" t="s">
        <v>45</v>
      </c>
      <c r="C1975" s="18" t="s">
        <v>46</v>
      </c>
      <c r="D1975" s="18" t="s">
        <v>47</v>
      </c>
      <c r="E1975" s="20">
        <v>170</v>
      </c>
      <c r="F1975" s="19">
        <v>170</v>
      </c>
      <c r="G1975" s="19">
        <v>206</v>
      </c>
      <c r="H1975" s="19">
        <v>123</v>
      </c>
      <c r="I1975" s="18" t="s">
        <v>51</v>
      </c>
      <c r="J1975" s="19">
        <v>218</v>
      </c>
      <c r="K1975" s="18" t="s">
        <v>104</v>
      </c>
      <c r="L1975" s="30" t="s">
        <v>116</v>
      </c>
      <c r="M1975" s="31">
        <v>3</v>
      </c>
      <c r="N1975" s="31">
        <v>64</v>
      </c>
      <c r="O1975" s="30" t="s">
        <v>188</v>
      </c>
      <c r="P1975" s="20">
        <v>90</v>
      </c>
      <c r="Q1975" s="20">
        <v>98</v>
      </c>
      <c r="R1975" s="18" t="s">
        <v>51</v>
      </c>
      <c r="S1975" s="20">
        <v>65</v>
      </c>
      <c r="T1975" s="18" t="s">
        <v>104</v>
      </c>
      <c r="U1975">
        <f t="shared" si="30"/>
        <v>0.69813333333333338</v>
      </c>
    </row>
    <row r="1976" spans="1:21" x14ac:dyDescent="0.3">
      <c r="A1976" s="21">
        <v>43621</v>
      </c>
      <c r="B1976" s="18" t="s">
        <v>45</v>
      </c>
      <c r="C1976" s="18" t="s">
        <v>46</v>
      </c>
      <c r="D1976" s="18" t="s">
        <v>47</v>
      </c>
      <c r="E1976" s="20">
        <v>170</v>
      </c>
      <c r="F1976" s="19">
        <v>126</v>
      </c>
      <c r="G1976" s="19">
        <v>32</v>
      </c>
      <c r="H1976" s="19">
        <v>94</v>
      </c>
      <c r="I1976" s="18" t="s">
        <v>156</v>
      </c>
      <c r="J1976" s="19">
        <v>158</v>
      </c>
      <c r="K1976" s="18" t="s">
        <v>352</v>
      </c>
      <c r="L1976" s="30" t="s">
        <v>401</v>
      </c>
      <c r="M1976" s="31">
        <v>11</v>
      </c>
      <c r="N1976" s="31">
        <v>117</v>
      </c>
      <c r="O1976" s="30" t="s">
        <v>277</v>
      </c>
      <c r="P1976" s="20">
        <v>84</v>
      </c>
      <c r="Q1976" s="20">
        <v>99</v>
      </c>
      <c r="R1976" s="18" t="s">
        <v>51</v>
      </c>
      <c r="S1976" s="20">
        <v>64</v>
      </c>
      <c r="T1976" s="18" t="s">
        <v>352</v>
      </c>
      <c r="U1976">
        <f t="shared" si="30"/>
        <v>1.0471999999999999</v>
      </c>
    </row>
    <row r="1977" spans="1:21" x14ac:dyDescent="0.3">
      <c r="A1977" s="21">
        <v>43622</v>
      </c>
      <c r="B1977" s="18" t="s">
        <v>45</v>
      </c>
      <c r="C1977" s="18" t="s">
        <v>46</v>
      </c>
      <c r="D1977" s="18" t="s">
        <v>47</v>
      </c>
      <c r="E1977" s="20">
        <v>170</v>
      </c>
      <c r="F1977" s="19">
        <v>148</v>
      </c>
      <c r="G1977" s="19">
        <v>12</v>
      </c>
      <c r="H1977" s="19">
        <v>77</v>
      </c>
      <c r="I1977" s="18" t="s">
        <v>294</v>
      </c>
      <c r="J1977" s="19">
        <v>218</v>
      </c>
      <c r="K1977" s="18" t="s">
        <v>119</v>
      </c>
      <c r="L1977" s="32">
        <v>24</v>
      </c>
      <c r="M1977" s="31">
        <v>17</v>
      </c>
      <c r="N1977" s="31">
        <v>144</v>
      </c>
      <c r="O1977" s="30" t="s">
        <v>260</v>
      </c>
      <c r="P1977" s="20">
        <v>60</v>
      </c>
      <c r="Q1977" s="20">
        <v>98</v>
      </c>
      <c r="R1977" s="18" t="s">
        <v>286</v>
      </c>
      <c r="S1977" s="20">
        <v>37</v>
      </c>
      <c r="T1977" s="18" t="s">
        <v>121</v>
      </c>
      <c r="U1977">
        <f t="shared" si="30"/>
        <v>4.1887999999999996</v>
      </c>
    </row>
    <row r="1978" spans="1:21" x14ac:dyDescent="0.3">
      <c r="A1978" s="21">
        <v>43623</v>
      </c>
      <c r="B1978" s="18" t="s">
        <v>45</v>
      </c>
      <c r="C1978" s="18" t="s">
        <v>46</v>
      </c>
      <c r="D1978" s="18" t="s">
        <v>47</v>
      </c>
      <c r="E1978" s="20">
        <v>170</v>
      </c>
      <c r="F1978" s="19">
        <v>137</v>
      </c>
      <c r="G1978" s="19">
        <v>2</v>
      </c>
      <c r="H1978" s="19">
        <v>95</v>
      </c>
      <c r="I1978" s="18" t="s">
        <v>51</v>
      </c>
      <c r="J1978" s="19">
        <v>179</v>
      </c>
      <c r="K1978" s="18" t="s">
        <v>417</v>
      </c>
      <c r="L1978" s="32">
        <v>28</v>
      </c>
      <c r="M1978" s="31">
        <v>19</v>
      </c>
      <c r="N1978" s="31">
        <v>111</v>
      </c>
      <c r="O1978" s="30" t="s">
        <v>232</v>
      </c>
      <c r="P1978" s="20">
        <v>57</v>
      </c>
      <c r="Q1978" s="20">
        <v>94</v>
      </c>
      <c r="R1978" s="18" t="s">
        <v>88</v>
      </c>
      <c r="S1978" s="20">
        <v>40</v>
      </c>
      <c r="T1978" s="18" t="s">
        <v>264</v>
      </c>
      <c r="U1978">
        <f t="shared" si="30"/>
        <v>4.8869333333333334</v>
      </c>
    </row>
    <row r="1979" spans="1:21" x14ac:dyDescent="0.3">
      <c r="A1979" s="21">
        <v>43624</v>
      </c>
      <c r="B1979" s="18" t="s">
        <v>45</v>
      </c>
      <c r="C1979" s="18" t="s">
        <v>46</v>
      </c>
      <c r="D1979" s="18" t="s">
        <v>47</v>
      </c>
      <c r="E1979" s="20">
        <v>170</v>
      </c>
      <c r="F1979" s="19">
        <v>125</v>
      </c>
      <c r="G1979" s="19">
        <v>0</v>
      </c>
      <c r="H1979" s="19">
        <v>71</v>
      </c>
      <c r="I1979" s="18" t="s">
        <v>267</v>
      </c>
      <c r="J1979" s="19">
        <v>179</v>
      </c>
      <c r="K1979" s="18" t="s">
        <v>266</v>
      </c>
      <c r="L1979" s="30" t="s">
        <v>116</v>
      </c>
      <c r="M1979" s="31">
        <v>3</v>
      </c>
      <c r="N1979" s="31">
        <v>64</v>
      </c>
      <c r="O1979" s="30" t="s">
        <v>148</v>
      </c>
      <c r="P1979" s="20">
        <v>83</v>
      </c>
      <c r="Q1979" s="20">
        <v>100</v>
      </c>
      <c r="R1979" s="18" t="s">
        <v>229</v>
      </c>
      <c r="S1979" s="20">
        <v>57</v>
      </c>
      <c r="T1979" s="18" t="s">
        <v>188</v>
      </c>
      <c r="U1979">
        <f t="shared" si="30"/>
        <v>0.69813333333333338</v>
      </c>
    </row>
    <row r="1980" spans="1:21" x14ac:dyDescent="0.3">
      <c r="A1980" s="21">
        <v>43625</v>
      </c>
      <c r="B1980" s="18" t="s">
        <v>45</v>
      </c>
      <c r="C1980" s="18" t="s">
        <v>46</v>
      </c>
      <c r="D1980" s="18" t="s">
        <v>47</v>
      </c>
      <c r="E1980" s="20">
        <v>170</v>
      </c>
      <c r="F1980" s="19">
        <v>132</v>
      </c>
      <c r="G1980" s="19">
        <v>2</v>
      </c>
      <c r="H1980" s="19">
        <v>105</v>
      </c>
      <c r="I1980" s="18" t="s">
        <v>470</v>
      </c>
      <c r="J1980" s="19">
        <v>158</v>
      </c>
      <c r="K1980" s="18" t="s">
        <v>990</v>
      </c>
      <c r="L1980" s="30" t="s">
        <v>102</v>
      </c>
      <c r="M1980" s="31">
        <v>6</v>
      </c>
      <c r="N1980" s="31">
        <v>56</v>
      </c>
      <c r="O1980" s="30" t="s">
        <v>179</v>
      </c>
      <c r="P1980" s="20">
        <v>89</v>
      </c>
      <c r="Q1980" s="20">
        <v>97</v>
      </c>
      <c r="R1980" s="18" t="s">
        <v>51</v>
      </c>
      <c r="S1980" s="20">
        <v>76</v>
      </c>
      <c r="T1980" s="18" t="s">
        <v>192</v>
      </c>
      <c r="U1980">
        <f t="shared" si="30"/>
        <v>0.8726666666666667</v>
      </c>
    </row>
    <row r="1981" spans="1:21" x14ac:dyDescent="0.3">
      <c r="A1981" s="21">
        <v>43626</v>
      </c>
      <c r="B1981" s="18" t="s">
        <v>45</v>
      </c>
      <c r="C1981" s="18" t="s">
        <v>46</v>
      </c>
      <c r="D1981" s="18" t="s">
        <v>47</v>
      </c>
      <c r="E1981" s="20">
        <v>170</v>
      </c>
      <c r="F1981" s="19">
        <v>139</v>
      </c>
      <c r="G1981" s="19">
        <v>166</v>
      </c>
      <c r="H1981" s="19">
        <v>96</v>
      </c>
      <c r="I1981" s="18" t="s">
        <v>931</v>
      </c>
      <c r="J1981" s="19">
        <v>182</v>
      </c>
      <c r="K1981" s="18" t="s">
        <v>417</v>
      </c>
      <c r="L1981" s="30" t="s">
        <v>401</v>
      </c>
      <c r="M1981" s="31">
        <v>11</v>
      </c>
      <c r="N1981" s="31">
        <v>67</v>
      </c>
      <c r="O1981" s="30" t="s">
        <v>215</v>
      </c>
      <c r="P1981" s="20">
        <v>74</v>
      </c>
      <c r="Q1981" s="20">
        <v>98</v>
      </c>
      <c r="R1981" s="18" t="s">
        <v>51</v>
      </c>
      <c r="S1981" s="20">
        <v>56</v>
      </c>
      <c r="T1981" s="18" t="s">
        <v>133</v>
      </c>
      <c r="U1981">
        <f t="shared" si="30"/>
        <v>1.0471999999999999</v>
      </c>
    </row>
    <row r="1982" spans="1:21" x14ac:dyDescent="0.3">
      <c r="A1982" s="21">
        <v>43627</v>
      </c>
      <c r="B1982" s="18" t="s">
        <v>45</v>
      </c>
      <c r="C1982" s="18" t="s">
        <v>46</v>
      </c>
      <c r="D1982" s="18" t="s">
        <v>47</v>
      </c>
      <c r="E1982" s="20">
        <v>170</v>
      </c>
      <c r="F1982" s="19">
        <v>131</v>
      </c>
      <c r="G1982" s="19">
        <v>34</v>
      </c>
      <c r="H1982" s="19">
        <v>90</v>
      </c>
      <c r="I1982" s="18" t="s">
        <v>399</v>
      </c>
      <c r="J1982" s="19">
        <v>172</v>
      </c>
      <c r="K1982" s="18" t="s">
        <v>303</v>
      </c>
      <c r="L1982" s="32">
        <v>27</v>
      </c>
      <c r="M1982" s="31">
        <v>14</v>
      </c>
      <c r="N1982" s="31">
        <v>89</v>
      </c>
      <c r="O1982" s="30" t="s">
        <v>277</v>
      </c>
      <c r="P1982" s="20">
        <v>75</v>
      </c>
      <c r="Q1982" s="20">
        <v>99</v>
      </c>
      <c r="R1982" s="18" t="s">
        <v>123</v>
      </c>
      <c r="S1982" s="20">
        <v>58</v>
      </c>
      <c r="T1982" s="18" t="s">
        <v>64</v>
      </c>
      <c r="U1982">
        <f t="shared" si="30"/>
        <v>4.7123999999999997</v>
      </c>
    </row>
    <row r="1983" spans="1:21" x14ac:dyDescent="0.3">
      <c r="A1983" s="21">
        <v>43628</v>
      </c>
      <c r="B1983" s="18" t="s">
        <v>45</v>
      </c>
      <c r="C1983" s="18" t="s">
        <v>46</v>
      </c>
      <c r="D1983" s="18" t="s">
        <v>47</v>
      </c>
      <c r="E1983" s="20">
        <v>170</v>
      </c>
      <c r="F1983" s="19">
        <v>128</v>
      </c>
      <c r="G1983" s="19">
        <v>0</v>
      </c>
      <c r="H1983" s="19">
        <v>74</v>
      </c>
      <c r="I1983" s="18" t="s">
        <v>407</v>
      </c>
      <c r="J1983" s="19">
        <v>182</v>
      </c>
      <c r="K1983" s="18" t="s">
        <v>314</v>
      </c>
      <c r="L1983" s="30" t="s">
        <v>401</v>
      </c>
      <c r="M1983" s="31">
        <v>8</v>
      </c>
      <c r="N1983" s="31">
        <v>61</v>
      </c>
      <c r="O1983" s="30" t="s">
        <v>135</v>
      </c>
      <c r="P1983" s="20">
        <v>71</v>
      </c>
      <c r="Q1983" s="20">
        <v>98</v>
      </c>
      <c r="R1983" s="18" t="s">
        <v>178</v>
      </c>
      <c r="S1983" s="20">
        <v>52</v>
      </c>
      <c r="T1983" s="18" t="s">
        <v>179</v>
      </c>
      <c r="U1983">
        <f t="shared" si="30"/>
        <v>1.0471999999999999</v>
      </c>
    </row>
    <row r="1984" spans="1:21" x14ac:dyDescent="0.3">
      <c r="A1984" s="21">
        <v>43629</v>
      </c>
      <c r="B1984" s="18" t="s">
        <v>45</v>
      </c>
      <c r="C1984" s="18" t="s">
        <v>46</v>
      </c>
      <c r="D1984" s="18" t="s">
        <v>47</v>
      </c>
      <c r="E1984" s="20">
        <v>170</v>
      </c>
      <c r="F1984" s="19">
        <v>132</v>
      </c>
      <c r="G1984" s="19">
        <v>4</v>
      </c>
      <c r="H1984" s="19">
        <v>91</v>
      </c>
      <c r="I1984" s="18" t="s">
        <v>51</v>
      </c>
      <c r="J1984" s="19">
        <v>174</v>
      </c>
      <c r="K1984" s="18" t="s">
        <v>1033</v>
      </c>
      <c r="L1984" s="30" t="s">
        <v>401</v>
      </c>
      <c r="M1984" s="31">
        <v>6</v>
      </c>
      <c r="N1984" s="31">
        <v>53</v>
      </c>
      <c r="O1984" s="30" t="s">
        <v>307</v>
      </c>
      <c r="P1984" s="20">
        <v>83</v>
      </c>
      <c r="Q1984" s="20">
        <v>98</v>
      </c>
      <c r="R1984" s="18" t="s">
        <v>51</v>
      </c>
      <c r="S1984" s="20">
        <v>59</v>
      </c>
      <c r="T1984" s="18" t="s">
        <v>192</v>
      </c>
      <c r="U1984">
        <f t="shared" si="30"/>
        <v>1.0471999999999999</v>
      </c>
    </row>
    <row r="1985" spans="1:21" x14ac:dyDescent="0.3">
      <c r="A1985" s="21">
        <v>43630</v>
      </c>
      <c r="B1985" s="18" t="s">
        <v>45</v>
      </c>
      <c r="C1985" s="18" t="s">
        <v>46</v>
      </c>
      <c r="D1985" s="18" t="s">
        <v>47</v>
      </c>
      <c r="E1985" s="20">
        <v>170</v>
      </c>
      <c r="F1985" s="19">
        <v>133</v>
      </c>
      <c r="G1985" s="19">
        <v>12</v>
      </c>
      <c r="H1985" s="19">
        <v>94</v>
      </c>
      <c r="I1985" s="18" t="s">
        <v>653</v>
      </c>
      <c r="J1985" s="19">
        <v>172</v>
      </c>
      <c r="K1985" s="18" t="s">
        <v>914</v>
      </c>
      <c r="L1985" s="30" t="s">
        <v>401</v>
      </c>
      <c r="M1985" s="31">
        <v>8</v>
      </c>
      <c r="N1985" s="31">
        <v>42</v>
      </c>
      <c r="O1985" s="30" t="s">
        <v>104</v>
      </c>
      <c r="P1985" s="20">
        <v>83</v>
      </c>
      <c r="Q1985" s="20">
        <v>99</v>
      </c>
      <c r="R1985" s="18" t="s">
        <v>51</v>
      </c>
      <c r="S1985" s="20">
        <v>68</v>
      </c>
      <c r="T1985" s="18" t="s">
        <v>179</v>
      </c>
      <c r="U1985">
        <f t="shared" si="30"/>
        <v>1.0471999999999999</v>
      </c>
    </row>
    <row r="1986" spans="1:21" x14ac:dyDescent="0.3">
      <c r="A1986" s="21">
        <v>43631</v>
      </c>
      <c r="B1986" s="18" t="s">
        <v>45</v>
      </c>
      <c r="C1986" s="18" t="s">
        <v>46</v>
      </c>
      <c r="D1986" s="18" t="s">
        <v>47</v>
      </c>
      <c r="E1986" s="20">
        <v>170</v>
      </c>
      <c r="F1986" s="19">
        <v>154</v>
      </c>
      <c r="G1986" s="19">
        <v>0</v>
      </c>
      <c r="H1986" s="19">
        <v>97</v>
      </c>
      <c r="I1986" s="18" t="s">
        <v>383</v>
      </c>
      <c r="J1986" s="19">
        <v>210</v>
      </c>
      <c r="K1986" s="18" t="s">
        <v>336</v>
      </c>
      <c r="L1986" s="32" t="s">
        <v>1194</v>
      </c>
      <c r="M1986" s="31">
        <v>17</v>
      </c>
      <c r="N1986" s="31">
        <v>61</v>
      </c>
      <c r="O1986" s="30" t="s">
        <v>51</v>
      </c>
      <c r="P1986" s="20">
        <v>73</v>
      </c>
      <c r="Q1986" s="20">
        <v>100</v>
      </c>
      <c r="R1986" s="18" t="s">
        <v>51</v>
      </c>
      <c r="S1986" s="20">
        <v>52</v>
      </c>
      <c r="T1986" s="18" t="s">
        <v>209</v>
      </c>
      <c r="U1986" t="e">
        <f t="shared" si="30"/>
        <v>#VALUE!</v>
      </c>
    </row>
    <row r="1987" spans="1:21" x14ac:dyDescent="0.3">
      <c r="A1987" s="21">
        <v>43632</v>
      </c>
      <c r="B1987" s="18" t="s">
        <v>45</v>
      </c>
      <c r="C1987" s="18" t="s">
        <v>46</v>
      </c>
      <c r="D1987" s="18" t="s">
        <v>47</v>
      </c>
      <c r="E1987" s="20">
        <v>170</v>
      </c>
      <c r="F1987" s="19">
        <v>158</v>
      </c>
      <c r="G1987" s="19">
        <v>0</v>
      </c>
      <c r="H1987" s="19">
        <v>87</v>
      </c>
      <c r="I1987" s="18" t="s">
        <v>413</v>
      </c>
      <c r="J1987" s="19">
        <v>228</v>
      </c>
      <c r="K1987" s="18" t="s">
        <v>445</v>
      </c>
      <c r="L1987" s="32">
        <v>35</v>
      </c>
      <c r="M1987" s="31">
        <v>17</v>
      </c>
      <c r="N1987" s="31">
        <v>58</v>
      </c>
      <c r="O1987" s="30" t="s">
        <v>135</v>
      </c>
      <c r="P1987" s="20">
        <v>74</v>
      </c>
      <c r="Q1987" s="20">
        <v>99</v>
      </c>
      <c r="R1987" s="18" t="s">
        <v>123</v>
      </c>
      <c r="S1987" s="20">
        <v>55</v>
      </c>
      <c r="T1987" s="18" t="s">
        <v>169</v>
      </c>
      <c r="U1987">
        <f t="shared" si="30"/>
        <v>6.1086666666666662</v>
      </c>
    </row>
    <row r="1988" spans="1:21" x14ac:dyDescent="0.3">
      <c r="A1988" s="21">
        <v>43633</v>
      </c>
      <c r="B1988" s="18" t="s">
        <v>45</v>
      </c>
      <c r="C1988" s="18" t="s">
        <v>46</v>
      </c>
      <c r="D1988" s="18" t="s">
        <v>47</v>
      </c>
      <c r="E1988" s="20">
        <v>170</v>
      </c>
      <c r="F1988" s="19">
        <v>181</v>
      </c>
      <c r="G1988" s="19">
        <v>0</v>
      </c>
      <c r="H1988" s="19">
        <v>154</v>
      </c>
      <c r="I1988" s="18" t="s">
        <v>446</v>
      </c>
      <c r="J1988" s="19">
        <v>208</v>
      </c>
      <c r="K1988" s="18" t="s">
        <v>512</v>
      </c>
      <c r="L1988" s="30" t="s">
        <v>533</v>
      </c>
      <c r="M1988" s="31">
        <v>8</v>
      </c>
      <c r="N1988" s="31">
        <v>47</v>
      </c>
      <c r="O1988" s="30" t="s">
        <v>133</v>
      </c>
      <c r="P1988" s="20">
        <v>80</v>
      </c>
      <c r="Q1988" s="20">
        <v>94</v>
      </c>
      <c r="R1988" s="18" t="s">
        <v>107</v>
      </c>
      <c r="S1988" s="20">
        <v>69</v>
      </c>
      <c r="T1988" s="18" t="s">
        <v>206</v>
      </c>
      <c r="U1988">
        <f t="shared" ref="U1988:U2051" si="31">L1988*$V$3/$V$5*$V$4</f>
        <v>1.2217333333333333</v>
      </c>
    </row>
    <row r="1989" spans="1:21" x14ac:dyDescent="0.3">
      <c r="A1989" s="21">
        <v>43634</v>
      </c>
      <c r="B1989" s="18" t="s">
        <v>45</v>
      </c>
      <c r="C1989" s="18" t="s">
        <v>46</v>
      </c>
      <c r="D1989" s="18" t="s">
        <v>47</v>
      </c>
      <c r="E1989" s="20">
        <v>170</v>
      </c>
      <c r="F1989" s="18"/>
      <c r="G1989" s="19">
        <v>4</v>
      </c>
      <c r="H1989" s="18"/>
      <c r="I1989" s="18"/>
      <c r="J1989" s="18"/>
      <c r="K1989" s="18"/>
      <c r="L1989" s="30"/>
      <c r="M1989" s="31">
        <v>14</v>
      </c>
      <c r="N1989" s="30"/>
      <c r="O1989" s="30"/>
      <c r="P1989" s="20">
        <v>72</v>
      </c>
      <c r="Q1989" s="18"/>
      <c r="R1989" s="18"/>
      <c r="S1989" s="18"/>
      <c r="T1989" s="18"/>
      <c r="U1989">
        <f t="shared" si="31"/>
        <v>0</v>
      </c>
    </row>
    <row r="1990" spans="1:21" x14ac:dyDescent="0.3">
      <c r="A1990" s="21">
        <v>43635</v>
      </c>
      <c r="B1990" s="18" t="s">
        <v>45</v>
      </c>
      <c r="C1990" s="18" t="s">
        <v>46</v>
      </c>
      <c r="D1990" s="18" t="s">
        <v>47</v>
      </c>
      <c r="E1990" s="20">
        <v>170</v>
      </c>
      <c r="F1990" s="19">
        <v>177</v>
      </c>
      <c r="G1990" s="19">
        <v>18</v>
      </c>
      <c r="H1990" s="19">
        <v>134</v>
      </c>
      <c r="I1990" s="18" t="s">
        <v>82</v>
      </c>
      <c r="J1990" s="19">
        <v>220</v>
      </c>
      <c r="K1990" s="18" t="s">
        <v>939</v>
      </c>
      <c r="L1990" s="30" t="s">
        <v>533</v>
      </c>
      <c r="M1990" s="31">
        <v>17</v>
      </c>
      <c r="N1990" s="31">
        <v>58</v>
      </c>
      <c r="O1990" s="30" t="s">
        <v>179</v>
      </c>
      <c r="P1990" s="20">
        <v>82</v>
      </c>
      <c r="Q1990" s="20">
        <v>99</v>
      </c>
      <c r="R1990" s="18" t="s">
        <v>51</v>
      </c>
      <c r="S1990" s="20">
        <v>60</v>
      </c>
      <c r="T1990" s="18" t="s">
        <v>133</v>
      </c>
      <c r="U1990">
        <f t="shared" si="31"/>
        <v>1.2217333333333333</v>
      </c>
    </row>
    <row r="1991" spans="1:21" x14ac:dyDescent="0.3">
      <c r="A1991" s="21">
        <v>43636</v>
      </c>
      <c r="B1991" s="18" t="s">
        <v>45</v>
      </c>
      <c r="C1991" s="18" t="s">
        <v>46</v>
      </c>
      <c r="D1991" s="18" t="s">
        <v>47</v>
      </c>
      <c r="E1991" s="20">
        <v>170</v>
      </c>
      <c r="F1991" s="19">
        <v>153</v>
      </c>
      <c r="G1991" s="19">
        <v>116</v>
      </c>
      <c r="H1991" s="19">
        <v>139</v>
      </c>
      <c r="I1991" s="18" t="s">
        <v>51</v>
      </c>
      <c r="J1991" s="19">
        <v>167</v>
      </c>
      <c r="K1991" s="18" t="s">
        <v>148</v>
      </c>
      <c r="L1991" s="30" t="s">
        <v>401</v>
      </c>
      <c r="M1991" s="31">
        <v>8</v>
      </c>
      <c r="N1991" s="31">
        <v>42</v>
      </c>
      <c r="O1991" s="30" t="s">
        <v>264</v>
      </c>
      <c r="P1991" s="20">
        <v>95</v>
      </c>
      <c r="Q1991" s="20">
        <v>99</v>
      </c>
      <c r="R1991" s="18" t="s">
        <v>51</v>
      </c>
      <c r="S1991" s="20">
        <v>87</v>
      </c>
      <c r="T1991" s="18" t="s">
        <v>51</v>
      </c>
      <c r="U1991">
        <f t="shared" si="31"/>
        <v>1.0471999999999999</v>
      </c>
    </row>
    <row r="1992" spans="1:21" x14ac:dyDescent="0.3">
      <c r="A1992" s="21">
        <v>43637</v>
      </c>
      <c r="B1992" s="18" t="s">
        <v>45</v>
      </c>
      <c r="C1992" s="18" t="s">
        <v>46</v>
      </c>
      <c r="D1992" s="18" t="s">
        <v>47</v>
      </c>
      <c r="E1992" s="20">
        <v>170</v>
      </c>
      <c r="F1992" s="19">
        <v>161</v>
      </c>
      <c r="G1992" s="19">
        <v>4</v>
      </c>
      <c r="H1992" s="19">
        <v>126</v>
      </c>
      <c r="I1992" s="18" t="s">
        <v>394</v>
      </c>
      <c r="J1992" s="19">
        <v>196</v>
      </c>
      <c r="K1992" s="18" t="s">
        <v>50</v>
      </c>
      <c r="L1992" s="30" t="s">
        <v>132</v>
      </c>
      <c r="M1992" s="31">
        <v>8</v>
      </c>
      <c r="N1992" s="31">
        <v>44</v>
      </c>
      <c r="O1992" s="30" t="s">
        <v>121</v>
      </c>
      <c r="P1992" s="20">
        <v>84</v>
      </c>
      <c r="Q1992" s="20">
        <v>100</v>
      </c>
      <c r="R1992" s="18" t="s">
        <v>434</v>
      </c>
      <c r="S1992" s="20">
        <v>67</v>
      </c>
      <c r="T1992" s="18" t="s">
        <v>121</v>
      </c>
      <c r="U1992">
        <f t="shared" si="31"/>
        <v>1.3962666666666668</v>
      </c>
    </row>
    <row r="1993" spans="1:21" x14ac:dyDescent="0.3">
      <c r="A1993" s="21">
        <v>43638</v>
      </c>
      <c r="B1993" s="18" t="s">
        <v>45</v>
      </c>
      <c r="C1993" s="18" t="s">
        <v>46</v>
      </c>
      <c r="D1993" s="18" t="s">
        <v>47</v>
      </c>
      <c r="E1993" s="20">
        <v>170</v>
      </c>
      <c r="F1993" s="19">
        <v>216</v>
      </c>
      <c r="G1993" s="19">
        <v>4</v>
      </c>
      <c r="H1993" s="19">
        <v>126</v>
      </c>
      <c r="I1993" s="18" t="s">
        <v>115</v>
      </c>
      <c r="J1993" s="19">
        <v>307</v>
      </c>
      <c r="K1993" s="18" t="s">
        <v>208</v>
      </c>
      <c r="L1993" s="32">
        <v>23</v>
      </c>
      <c r="M1993" s="31">
        <v>25</v>
      </c>
      <c r="N1993" s="31">
        <v>122</v>
      </c>
      <c r="O1993" s="30" t="s">
        <v>182</v>
      </c>
      <c r="P1993" s="20">
        <v>61</v>
      </c>
      <c r="Q1993" s="20">
        <v>99</v>
      </c>
      <c r="R1993" s="18" t="s">
        <v>51</v>
      </c>
      <c r="S1993" s="20">
        <v>32</v>
      </c>
      <c r="T1993" s="18" t="s">
        <v>94</v>
      </c>
      <c r="U1993">
        <f t="shared" si="31"/>
        <v>4.0142666666666669</v>
      </c>
    </row>
    <row r="1994" spans="1:21" x14ac:dyDescent="0.3">
      <c r="A1994" s="21">
        <v>43639</v>
      </c>
      <c r="B1994" s="18" t="s">
        <v>45</v>
      </c>
      <c r="C1994" s="18" t="s">
        <v>46</v>
      </c>
      <c r="D1994" s="18" t="s">
        <v>47</v>
      </c>
      <c r="E1994" s="20">
        <v>170</v>
      </c>
      <c r="F1994" s="19">
        <v>194</v>
      </c>
      <c r="G1994" s="19">
        <v>106</v>
      </c>
      <c r="H1994" s="19">
        <v>163</v>
      </c>
      <c r="I1994" s="18" t="s">
        <v>421</v>
      </c>
      <c r="J1994" s="19">
        <v>226</v>
      </c>
      <c r="K1994" s="18" t="s">
        <v>322</v>
      </c>
      <c r="L1994" s="30" t="s">
        <v>84</v>
      </c>
      <c r="M1994" s="31">
        <v>6</v>
      </c>
      <c r="N1994" s="31">
        <v>56</v>
      </c>
      <c r="O1994" s="30" t="s">
        <v>164</v>
      </c>
      <c r="P1994" s="20">
        <v>87</v>
      </c>
      <c r="Q1994" s="20">
        <v>98</v>
      </c>
      <c r="R1994" s="18" t="s">
        <v>51</v>
      </c>
      <c r="S1994" s="20">
        <v>67</v>
      </c>
      <c r="T1994" s="18" t="s">
        <v>113</v>
      </c>
      <c r="U1994">
        <f t="shared" si="31"/>
        <v>0.34906666666666669</v>
      </c>
    </row>
    <row r="1995" spans="1:21" x14ac:dyDescent="0.3">
      <c r="A1995" s="21">
        <v>43640</v>
      </c>
      <c r="B1995" s="18" t="s">
        <v>45</v>
      </c>
      <c r="C1995" s="18" t="s">
        <v>46</v>
      </c>
      <c r="D1995" s="18" t="s">
        <v>47</v>
      </c>
      <c r="E1995" s="20">
        <v>170</v>
      </c>
      <c r="F1995" s="19">
        <v>173</v>
      </c>
      <c r="G1995" s="19">
        <v>130</v>
      </c>
      <c r="H1995" s="19">
        <v>162</v>
      </c>
      <c r="I1995" s="18" t="s">
        <v>799</v>
      </c>
      <c r="J1995" s="19">
        <v>184</v>
      </c>
      <c r="K1995" s="18" t="s">
        <v>657</v>
      </c>
      <c r="L1995" s="32">
        <v>20</v>
      </c>
      <c r="M1995" s="31">
        <v>6</v>
      </c>
      <c r="N1995" s="31">
        <v>28</v>
      </c>
      <c r="O1995" s="30" t="s">
        <v>61</v>
      </c>
      <c r="P1995" s="20">
        <v>97</v>
      </c>
      <c r="Q1995" s="20">
        <v>99</v>
      </c>
      <c r="R1995" s="18" t="s">
        <v>51</v>
      </c>
      <c r="S1995" s="20">
        <v>94</v>
      </c>
      <c r="T1995" s="18" t="s">
        <v>51</v>
      </c>
      <c r="U1995">
        <f t="shared" si="31"/>
        <v>3.4906666666666668</v>
      </c>
    </row>
    <row r="1996" spans="1:21" x14ac:dyDescent="0.3">
      <c r="A1996" s="21">
        <v>43641</v>
      </c>
      <c r="B1996" s="18" t="s">
        <v>45</v>
      </c>
      <c r="C1996" s="18" t="s">
        <v>46</v>
      </c>
      <c r="D1996" s="18" t="s">
        <v>47</v>
      </c>
      <c r="E1996" s="20">
        <v>170</v>
      </c>
      <c r="F1996" s="19">
        <v>182</v>
      </c>
      <c r="G1996" s="19">
        <v>62</v>
      </c>
      <c r="H1996" s="19">
        <v>158</v>
      </c>
      <c r="I1996" s="18" t="s">
        <v>51</v>
      </c>
      <c r="J1996" s="19">
        <v>205</v>
      </c>
      <c r="K1996" s="18" t="s">
        <v>843</v>
      </c>
      <c r="L1996" s="30" t="s">
        <v>116</v>
      </c>
      <c r="M1996" s="31">
        <v>8</v>
      </c>
      <c r="N1996" s="31">
        <v>53</v>
      </c>
      <c r="O1996" s="30" t="s">
        <v>169</v>
      </c>
      <c r="P1996" s="20">
        <v>92</v>
      </c>
      <c r="Q1996" s="20">
        <v>100</v>
      </c>
      <c r="R1996" s="18" t="s">
        <v>51</v>
      </c>
      <c r="S1996" s="20">
        <v>80</v>
      </c>
      <c r="T1996" s="18" t="s">
        <v>89</v>
      </c>
      <c r="U1996">
        <f t="shared" si="31"/>
        <v>0.69813333333333338</v>
      </c>
    </row>
    <row r="1997" spans="1:21" x14ac:dyDescent="0.3">
      <c r="A1997" s="21">
        <v>43642</v>
      </c>
      <c r="B1997" s="18" t="s">
        <v>45</v>
      </c>
      <c r="C1997" s="18" t="s">
        <v>46</v>
      </c>
      <c r="D1997" s="18" t="s">
        <v>47</v>
      </c>
      <c r="E1997" s="20">
        <v>170</v>
      </c>
      <c r="F1997" s="19">
        <v>228</v>
      </c>
      <c r="G1997" s="19">
        <v>0</v>
      </c>
      <c r="H1997" s="19">
        <v>170</v>
      </c>
      <c r="I1997" s="18" t="s">
        <v>51</v>
      </c>
      <c r="J1997" s="19">
        <v>286</v>
      </c>
      <c r="K1997" s="18" t="s">
        <v>281</v>
      </c>
      <c r="L1997" s="30" t="s">
        <v>84</v>
      </c>
      <c r="M1997" s="31">
        <v>14</v>
      </c>
      <c r="N1997" s="31">
        <v>81</v>
      </c>
      <c r="O1997" s="30" t="s">
        <v>64</v>
      </c>
      <c r="P1997" s="20">
        <v>80</v>
      </c>
      <c r="Q1997" s="20">
        <v>100</v>
      </c>
      <c r="R1997" s="18" t="s">
        <v>51</v>
      </c>
      <c r="S1997" s="20">
        <v>65</v>
      </c>
      <c r="T1997" s="18" t="s">
        <v>260</v>
      </c>
      <c r="U1997">
        <f t="shared" si="31"/>
        <v>0.34906666666666669</v>
      </c>
    </row>
    <row r="1998" spans="1:21" x14ac:dyDescent="0.3">
      <c r="A1998" s="21">
        <v>43643</v>
      </c>
      <c r="B1998" s="18" t="s">
        <v>45</v>
      </c>
      <c r="C1998" s="18" t="s">
        <v>46</v>
      </c>
      <c r="D1998" s="18" t="s">
        <v>47</v>
      </c>
      <c r="E1998" s="20">
        <v>170</v>
      </c>
      <c r="F1998" s="19">
        <v>216</v>
      </c>
      <c r="G1998" s="19">
        <v>0</v>
      </c>
      <c r="H1998" s="19">
        <v>157</v>
      </c>
      <c r="I1998" s="18" t="s">
        <v>790</v>
      </c>
      <c r="J1998" s="19">
        <v>276</v>
      </c>
      <c r="K1998" s="18" t="s">
        <v>934</v>
      </c>
      <c r="L1998" s="32" t="s">
        <v>1194</v>
      </c>
      <c r="M1998" s="31">
        <v>14</v>
      </c>
      <c r="N1998" s="31">
        <v>61</v>
      </c>
      <c r="O1998" s="30" t="s">
        <v>51</v>
      </c>
      <c r="P1998" s="20">
        <v>72</v>
      </c>
      <c r="Q1998" s="20">
        <v>98</v>
      </c>
      <c r="R1998" s="18" t="s">
        <v>120</v>
      </c>
      <c r="S1998" s="20">
        <v>60</v>
      </c>
      <c r="T1998" s="18" t="s">
        <v>52</v>
      </c>
      <c r="U1998" t="e">
        <f t="shared" si="31"/>
        <v>#VALUE!</v>
      </c>
    </row>
    <row r="1999" spans="1:21" x14ac:dyDescent="0.3">
      <c r="A1999" s="21">
        <v>43644</v>
      </c>
      <c r="B1999" s="18" t="s">
        <v>45</v>
      </c>
      <c r="C1999" s="18" t="s">
        <v>46</v>
      </c>
      <c r="D1999" s="18" t="s">
        <v>47</v>
      </c>
      <c r="E1999" s="20">
        <v>170</v>
      </c>
      <c r="F1999" s="19">
        <v>217</v>
      </c>
      <c r="G1999" s="19">
        <v>0</v>
      </c>
      <c r="H1999" s="19">
        <v>178</v>
      </c>
      <c r="I1999" s="18" t="s">
        <v>652</v>
      </c>
      <c r="J1999" s="19">
        <v>256</v>
      </c>
      <c r="K1999" s="18" t="s">
        <v>136</v>
      </c>
      <c r="L1999" s="30" t="s">
        <v>102</v>
      </c>
      <c r="M1999" s="31">
        <v>14</v>
      </c>
      <c r="N1999" s="31">
        <v>61</v>
      </c>
      <c r="O1999" s="30" t="s">
        <v>260</v>
      </c>
      <c r="P1999" s="20">
        <v>74</v>
      </c>
      <c r="Q1999" s="20">
        <v>88</v>
      </c>
      <c r="R1999" s="18" t="s">
        <v>51</v>
      </c>
      <c r="S1999" s="20">
        <v>65</v>
      </c>
      <c r="T1999" s="18" t="s">
        <v>113</v>
      </c>
      <c r="U1999">
        <f t="shared" si="31"/>
        <v>0.8726666666666667</v>
      </c>
    </row>
    <row r="2000" spans="1:21" x14ac:dyDescent="0.3">
      <c r="A2000" s="21">
        <v>43645</v>
      </c>
      <c r="B2000" s="18" t="s">
        <v>45</v>
      </c>
      <c r="C2000" s="18" t="s">
        <v>46</v>
      </c>
      <c r="D2000" s="18" t="s">
        <v>47</v>
      </c>
      <c r="E2000" s="20">
        <v>170</v>
      </c>
      <c r="F2000" s="19">
        <v>202</v>
      </c>
      <c r="G2000" s="19">
        <v>0</v>
      </c>
      <c r="H2000" s="19">
        <v>176</v>
      </c>
      <c r="I2000" s="18" t="s">
        <v>249</v>
      </c>
      <c r="J2000" s="19">
        <v>227</v>
      </c>
      <c r="K2000" s="18" t="s">
        <v>141</v>
      </c>
      <c r="L2000" s="30" t="s">
        <v>116</v>
      </c>
      <c r="M2000" s="31">
        <v>14</v>
      </c>
      <c r="N2000" s="31">
        <v>53</v>
      </c>
      <c r="O2000" s="30" t="s">
        <v>129</v>
      </c>
      <c r="P2000" s="20">
        <v>84</v>
      </c>
      <c r="Q2000" s="20">
        <v>93</v>
      </c>
      <c r="R2000" s="18" t="s">
        <v>51</v>
      </c>
      <c r="S2000" s="20">
        <v>77</v>
      </c>
      <c r="T2000" s="18" t="s">
        <v>250</v>
      </c>
      <c r="U2000">
        <f t="shared" si="31"/>
        <v>0.69813333333333338</v>
      </c>
    </row>
    <row r="2001" spans="1:21" x14ac:dyDescent="0.3">
      <c r="A2001" s="21">
        <v>43646</v>
      </c>
      <c r="B2001" s="18" t="s">
        <v>45</v>
      </c>
      <c r="C2001" s="18" t="s">
        <v>46</v>
      </c>
      <c r="D2001" s="18" t="s">
        <v>47</v>
      </c>
      <c r="E2001" s="20">
        <v>170</v>
      </c>
      <c r="F2001" s="19">
        <v>188</v>
      </c>
      <c r="G2001" s="19">
        <v>20</v>
      </c>
      <c r="H2001" s="19">
        <v>167</v>
      </c>
      <c r="I2001" s="18" t="s">
        <v>51</v>
      </c>
      <c r="J2001" s="19">
        <v>209</v>
      </c>
      <c r="K2001" s="18" t="s">
        <v>702</v>
      </c>
      <c r="L2001" s="30" t="s">
        <v>401</v>
      </c>
      <c r="M2001" s="31">
        <v>6</v>
      </c>
      <c r="N2001" s="31">
        <v>36</v>
      </c>
      <c r="O2001" s="30" t="s">
        <v>64</v>
      </c>
      <c r="P2001" s="20">
        <v>90</v>
      </c>
      <c r="Q2001" s="20">
        <v>98</v>
      </c>
      <c r="R2001" s="18" t="s">
        <v>51</v>
      </c>
      <c r="S2001" s="20">
        <v>77</v>
      </c>
      <c r="T2001" s="18" t="s">
        <v>113</v>
      </c>
      <c r="U2001">
        <f t="shared" si="31"/>
        <v>1.0471999999999999</v>
      </c>
    </row>
    <row r="2002" spans="1:21" x14ac:dyDescent="0.3">
      <c r="A2002" s="21">
        <v>43647</v>
      </c>
      <c r="B2002" s="18" t="s">
        <v>45</v>
      </c>
      <c r="C2002" s="18" t="s">
        <v>46</v>
      </c>
      <c r="D2002" s="18" t="s">
        <v>47</v>
      </c>
      <c r="E2002" s="20">
        <v>170</v>
      </c>
      <c r="F2002" s="19">
        <v>170</v>
      </c>
      <c r="G2002" s="19">
        <v>18</v>
      </c>
      <c r="H2002" s="19">
        <v>161</v>
      </c>
      <c r="I2002" s="18" t="s">
        <v>51</v>
      </c>
      <c r="J2002" s="19">
        <v>180</v>
      </c>
      <c r="K2002" s="18" t="s">
        <v>621</v>
      </c>
      <c r="L2002" s="32">
        <v>22</v>
      </c>
      <c r="M2002" s="31">
        <v>8</v>
      </c>
      <c r="N2002" s="31">
        <v>33</v>
      </c>
      <c r="O2002" s="30" t="s">
        <v>89</v>
      </c>
      <c r="P2002" s="20">
        <v>95</v>
      </c>
      <c r="Q2002" s="20">
        <v>99</v>
      </c>
      <c r="R2002" s="18" t="s">
        <v>51</v>
      </c>
      <c r="S2002" s="20">
        <v>92</v>
      </c>
      <c r="T2002" s="18" t="s">
        <v>51</v>
      </c>
      <c r="U2002">
        <f t="shared" si="31"/>
        <v>3.8397333333333332</v>
      </c>
    </row>
    <row r="2003" spans="1:21" x14ac:dyDescent="0.3">
      <c r="A2003" s="21">
        <v>43648</v>
      </c>
      <c r="B2003" s="18" t="s">
        <v>45</v>
      </c>
      <c r="C2003" s="18" t="s">
        <v>46</v>
      </c>
      <c r="D2003" s="18" t="s">
        <v>47</v>
      </c>
      <c r="E2003" s="20">
        <v>170</v>
      </c>
      <c r="F2003" s="19">
        <v>180</v>
      </c>
      <c r="G2003" s="19">
        <v>2</v>
      </c>
      <c r="H2003" s="19">
        <v>158</v>
      </c>
      <c r="I2003" s="18" t="s">
        <v>51</v>
      </c>
      <c r="J2003" s="19">
        <v>201</v>
      </c>
      <c r="K2003" s="18" t="s">
        <v>1034</v>
      </c>
      <c r="L2003" s="30" t="s">
        <v>533</v>
      </c>
      <c r="M2003" s="31">
        <v>6</v>
      </c>
      <c r="N2003" s="31">
        <v>44</v>
      </c>
      <c r="O2003" s="30" t="s">
        <v>179</v>
      </c>
      <c r="P2003" s="20">
        <v>91</v>
      </c>
      <c r="Q2003" s="20">
        <v>100</v>
      </c>
      <c r="R2003" s="18" t="s">
        <v>301</v>
      </c>
      <c r="S2003" s="20">
        <v>79</v>
      </c>
      <c r="T2003" s="18" t="s">
        <v>95</v>
      </c>
      <c r="U2003">
        <f t="shared" si="31"/>
        <v>1.2217333333333333</v>
      </c>
    </row>
    <row r="2004" spans="1:21" x14ac:dyDescent="0.3">
      <c r="A2004" s="21">
        <v>43649</v>
      </c>
      <c r="B2004" s="18" t="s">
        <v>45</v>
      </c>
      <c r="C2004" s="18" t="s">
        <v>46</v>
      </c>
      <c r="D2004" s="18" t="s">
        <v>47</v>
      </c>
      <c r="E2004" s="20">
        <v>170</v>
      </c>
      <c r="F2004" s="19">
        <v>201</v>
      </c>
      <c r="G2004" s="19">
        <v>50</v>
      </c>
      <c r="H2004" s="19">
        <v>165</v>
      </c>
      <c r="I2004" s="18" t="s">
        <v>294</v>
      </c>
      <c r="J2004" s="19">
        <v>237</v>
      </c>
      <c r="K2004" s="18" t="s">
        <v>723</v>
      </c>
      <c r="L2004" s="30" t="s">
        <v>102</v>
      </c>
      <c r="M2004" s="31">
        <v>6</v>
      </c>
      <c r="N2004" s="31">
        <v>67</v>
      </c>
      <c r="O2004" s="30" t="s">
        <v>594</v>
      </c>
      <c r="P2004" s="20">
        <v>88</v>
      </c>
      <c r="Q2004" s="20">
        <v>100</v>
      </c>
      <c r="R2004" s="18" t="s">
        <v>51</v>
      </c>
      <c r="S2004" s="20">
        <v>72</v>
      </c>
      <c r="T2004" s="18" t="s">
        <v>113</v>
      </c>
      <c r="U2004">
        <f t="shared" si="31"/>
        <v>0.8726666666666667</v>
      </c>
    </row>
    <row r="2005" spans="1:21" x14ac:dyDescent="0.3">
      <c r="A2005" s="21">
        <v>43650</v>
      </c>
      <c r="B2005" s="18" t="s">
        <v>45</v>
      </c>
      <c r="C2005" s="18" t="s">
        <v>46</v>
      </c>
      <c r="D2005" s="18" t="s">
        <v>47</v>
      </c>
      <c r="E2005" s="20">
        <v>170</v>
      </c>
      <c r="F2005" s="19">
        <v>226</v>
      </c>
      <c r="G2005" s="19">
        <v>28</v>
      </c>
      <c r="H2005" s="19">
        <v>173</v>
      </c>
      <c r="I2005" s="18" t="s">
        <v>968</v>
      </c>
      <c r="J2005" s="19">
        <v>280</v>
      </c>
      <c r="K2005" s="18" t="s">
        <v>139</v>
      </c>
      <c r="L2005" s="30" t="s">
        <v>218</v>
      </c>
      <c r="M2005" s="31">
        <v>17</v>
      </c>
      <c r="N2005" s="31">
        <v>69</v>
      </c>
      <c r="O2005" s="30" t="s">
        <v>129</v>
      </c>
      <c r="P2005" s="20">
        <v>86</v>
      </c>
      <c r="Q2005" s="20">
        <v>100</v>
      </c>
      <c r="R2005" s="18" t="s">
        <v>51</v>
      </c>
      <c r="S2005" s="20">
        <v>65</v>
      </c>
      <c r="T2005" s="18" t="s">
        <v>128</v>
      </c>
      <c r="U2005">
        <f t="shared" si="31"/>
        <v>0.52359999999999995</v>
      </c>
    </row>
    <row r="2006" spans="1:21" x14ac:dyDescent="0.3">
      <c r="A2006" s="21">
        <v>43651</v>
      </c>
      <c r="B2006" s="18" t="s">
        <v>45</v>
      </c>
      <c r="C2006" s="18" t="s">
        <v>46</v>
      </c>
      <c r="D2006" s="18" t="s">
        <v>47</v>
      </c>
      <c r="E2006" s="20">
        <v>170</v>
      </c>
      <c r="F2006" s="19">
        <v>228</v>
      </c>
      <c r="G2006" s="19">
        <v>0</v>
      </c>
      <c r="H2006" s="19">
        <v>181</v>
      </c>
      <c r="I2006" s="18" t="s">
        <v>901</v>
      </c>
      <c r="J2006" s="19">
        <v>275</v>
      </c>
      <c r="K2006" s="18" t="s">
        <v>245</v>
      </c>
      <c r="L2006" s="30" t="s">
        <v>84</v>
      </c>
      <c r="M2006" s="31">
        <v>14</v>
      </c>
      <c r="N2006" s="31">
        <v>67</v>
      </c>
      <c r="O2006" s="30" t="s">
        <v>50</v>
      </c>
      <c r="P2006" s="20">
        <v>82</v>
      </c>
      <c r="Q2006" s="20">
        <v>99</v>
      </c>
      <c r="R2006" s="18" t="s">
        <v>51</v>
      </c>
      <c r="S2006" s="20">
        <v>65</v>
      </c>
      <c r="T2006" s="18" t="s">
        <v>52</v>
      </c>
      <c r="U2006">
        <f t="shared" si="31"/>
        <v>0.34906666666666669</v>
      </c>
    </row>
    <row r="2007" spans="1:21" x14ac:dyDescent="0.3">
      <c r="A2007" s="21">
        <v>43652</v>
      </c>
      <c r="B2007" s="18" t="s">
        <v>45</v>
      </c>
      <c r="C2007" s="18" t="s">
        <v>46</v>
      </c>
      <c r="D2007" s="18" t="s">
        <v>47</v>
      </c>
      <c r="E2007" s="20">
        <v>170</v>
      </c>
      <c r="F2007" s="19">
        <v>213</v>
      </c>
      <c r="G2007" s="19">
        <v>0</v>
      </c>
      <c r="H2007" s="19">
        <v>177</v>
      </c>
      <c r="I2007" s="18" t="s">
        <v>51</v>
      </c>
      <c r="J2007" s="19">
        <v>249</v>
      </c>
      <c r="K2007" s="18" t="s">
        <v>436</v>
      </c>
      <c r="L2007" s="30" t="s">
        <v>401</v>
      </c>
      <c r="M2007" s="31">
        <v>11</v>
      </c>
      <c r="N2007" s="31">
        <v>64</v>
      </c>
      <c r="O2007" s="30" t="s">
        <v>91</v>
      </c>
      <c r="P2007" s="20">
        <v>78</v>
      </c>
      <c r="Q2007" s="20">
        <v>96</v>
      </c>
      <c r="R2007" s="18" t="s">
        <v>147</v>
      </c>
      <c r="S2007" s="20">
        <v>65</v>
      </c>
      <c r="T2007" s="18" t="s">
        <v>226</v>
      </c>
      <c r="U2007">
        <f t="shared" si="31"/>
        <v>1.0471999999999999</v>
      </c>
    </row>
    <row r="2008" spans="1:21" x14ac:dyDescent="0.3">
      <c r="A2008" s="21">
        <v>43653</v>
      </c>
      <c r="B2008" s="18" t="s">
        <v>45</v>
      </c>
      <c r="C2008" s="18" t="s">
        <v>46</v>
      </c>
      <c r="D2008" s="18" t="s">
        <v>47</v>
      </c>
      <c r="E2008" s="20">
        <v>170</v>
      </c>
      <c r="F2008" s="19">
        <v>204</v>
      </c>
      <c r="G2008" s="19">
        <v>2</v>
      </c>
      <c r="H2008" s="19">
        <v>170</v>
      </c>
      <c r="I2008" s="18" t="s">
        <v>803</v>
      </c>
      <c r="J2008" s="19">
        <v>239</v>
      </c>
      <c r="K2008" s="18" t="s">
        <v>306</v>
      </c>
      <c r="L2008" s="30" t="s">
        <v>102</v>
      </c>
      <c r="M2008" s="31">
        <v>11</v>
      </c>
      <c r="N2008" s="31">
        <v>72</v>
      </c>
      <c r="O2008" s="30" t="s">
        <v>167</v>
      </c>
      <c r="P2008" s="20">
        <v>81</v>
      </c>
      <c r="Q2008" s="20">
        <v>96</v>
      </c>
      <c r="R2008" s="18" t="s">
        <v>106</v>
      </c>
      <c r="S2008" s="20">
        <v>68</v>
      </c>
      <c r="T2008" s="18" t="s">
        <v>215</v>
      </c>
      <c r="U2008">
        <f t="shared" si="31"/>
        <v>0.8726666666666667</v>
      </c>
    </row>
    <row r="2009" spans="1:21" x14ac:dyDescent="0.3">
      <c r="A2009" s="21">
        <v>43654</v>
      </c>
      <c r="B2009" s="18" t="s">
        <v>45</v>
      </c>
      <c r="C2009" s="18" t="s">
        <v>46</v>
      </c>
      <c r="D2009" s="18" t="s">
        <v>47</v>
      </c>
      <c r="E2009" s="20">
        <v>170</v>
      </c>
      <c r="F2009" s="19">
        <v>201</v>
      </c>
      <c r="G2009" s="19">
        <v>0</v>
      </c>
      <c r="H2009" s="19">
        <v>169</v>
      </c>
      <c r="I2009" s="18" t="s">
        <v>231</v>
      </c>
      <c r="J2009" s="19">
        <v>233</v>
      </c>
      <c r="K2009" s="18" t="s">
        <v>382</v>
      </c>
      <c r="L2009" s="30" t="s">
        <v>401</v>
      </c>
      <c r="M2009" s="31">
        <v>6</v>
      </c>
      <c r="N2009" s="31">
        <v>47</v>
      </c>
      <c r="O2009" s="30" t="s">
        <v>260</v>
      </c>
      <c r="P2009" s="20">
        <v>88</v>
      </c>
      <c r="Q2009" s="20">
        <v>98</v>
      </c>
      <c r="R2009" s="18" t="s">
        <v>51</v>
      </c>
      <c r="S2009" s="20">
        <v>69</v>
      </c>
      <c r="T2009" s="18" t="s">
        <v>121</v>
      </c>
      <c r="U2009">
        <f t="shared" si="31"/>
        <v>1.0471999999999999</v>
      </c>
    </row>
    <row r="2010" spans="1:21" x14ac:dyDescent="0.3">
      <c r="A2010" s="21">
        <v>43655</v>
      </c>
      <c r="B2010" s="18" t="s">
        <v>45</v>
      </c>
      <c r="C2010" s="18" t="s">
        <v>46</v>
      </c>
      <c r="D2010" s="18" t="s">
        <v>47</v>
      </c>
      <c r="E2010" s="20">
        <v>170</v>
      </c>
      <c r="F2010" s="19">
        <v>207</v>
      </c>
      <c r="G2010" s="19">
        <v>0</v>
      </c>
      <c r="H2010" s="19">
        <v>157</v>
      </c>
      <c r="I2010" s="18" t="s">
        <v>394</v>
      </c>
      <c r="J2010" s="19">
        <v>257</v>
      </c>
      <c r="K2010" s="18" t="s">
        <v>723</v>
      </c>
      <c r="L2010" s="30" t="s">
        <v>84</v>
      </c>
      <c r="M2010" s="31">
        <v>17</v>
      </c>
      <c r="N2010" s="31">
        <v>61</v>
      </c>
      <c r="O2010" s="30" t="s">
        <v>158</v>
      </c>
      <c r="P2010" s="20">
        <v>71</v>
      </c>
      <c r="Q2010" s="20">
        <v>95</v>
      </c>
      <c r="R2010" s="18" t="s">
        <v>100</v>
      </c>
      <c r="S2010" s="20">
        <v>55</v>
      </c>
      <c r="T2010" s="18" t="s">
        <v>146</v>
      </c>
      <c r="U2010">
        <f t="shared" si="31"/>
        <v>0.34906666666666669</v>
      </c>
    </row>
    <row r="2011" spans="1:21" x14ac:dyDescent="0.3">
      <c r="A2011" s="21">
        <v>43656</v>
      </c>
      <c r="B2011" s="18" t="s">
        <v>45</v>
      </c>
      <c r="C2011" s="18" t="s">
        <v>46</v>
      </c>
      <c r="D2011" s="18" t="s">
        <v>47</v>
      </c>
      <c r="E2011" s="20">
        <v>170</v>
      </c>
      <c r="F2011" s="19">
        <v>210</v>
      </c>
      <c r="G2011" s="19">
        <v>0</v>
      </c>
      <c r="H2011" s="19">
        <v>148</v>
      </c>
      <c r="I2011" s="18" t="s">
        <v>801</v>
      </c>
      <c r="J2011" s="19">
        <v>273</v>
      </c>
      <c r="K2011" s="18" t="s">
        <v>456</v>
      </c>
      <c r="L2011" s="30" t="s">
        <v>84</v>
      </c>
      <c r="M2011" s="31">
        <v>17</v>
      </c>
      <c r="N2011" s="31">
        <v>58</v>
      </c>
      <c r="O2011" s="30" t="s">
        <v>129</v>
      </c>
      <c r="P2011" s="20">
        <v>69</v>
      </c>
      <c r="Q2011" s="20">
        <v>97</v>
      </c>
      <c r="R2011" s="18" t="s">
        <v>51</v>
      </c>
      <c r="S2011" s="20">
        <v>53</v>
      </c>
      <c r="T2011" s="18" t="s">
        <v>179</v>
      </c>
      <c r="U2011">
        <f t="shared" si="31"/>
        <v>0.34906666666666669</v>
      </c>
    </row>
    <row r="2012" spans="1:21" x14ac:dyDescent="0.3">
      <c r="A2012" s="21">
        <v>43657</v>
      </c>
      <c r="B2012" s="18" t="s">
        <v>45</v>
      </c>
      <c r="C2012" s="18" t="s">
        <v>46</v>
      </c>
      <c r="D2012" s="18" t="s">
        <v>47</v>
      </c>
      <c r="E2012" s="20">
        <v>170</v>
      </c>
      <c r="F2012" s="19">
        <v>213</v>
      </c>
      <c r="G2012" s="19">
        <v>0</v>
      </c>
      <c r="H2012" s="19">
        <v>151</v>
      </c>
      <c r="I2012" s="18" t="s">
        <v>904</v>
      </c>
      <c r="J2012" s="19">
        <v>275</v>
      </c>
      <c r="K2012" s="18" t="s">
        <v>420</v>
      </c>
      <c r="L2012" s="30" t="s">
        <v>218</v>
      </c>
      <c r="M2012" s="31">
        <v>19</v>
      </c>
      <c r="N2012" s="31">
        <v>58</v>
      </c>
      <c r="O2012" s="30" t="s">
        <v>264</v>
      </c>
      <c r="P2012" s="20">
        <v>75</v>
      </c>
      <c r="Q2012" s="20">
        <v>99</v>
      </c>
      <c r="R2012" s="18" t="s">
        <v>51</v>
      </c>
      <c r="S2012" s="20">
        <v>63</v>
      </c>
      <c r="T2012" s="18" t="s">
        <v>51</v>
      </c>
      <c r="U2012">
        <f t="shared" si="31"/>
        <v>0.52359999999999995</v>
      </c>
    </row>
    <row r="2013" spans="1:21" x14ac:dyDescent="0.3">
      <c r="A2013" s="21">
        <v>43658</v>
      </c>
      <c r="B2013" s="18" t="s">
        <v>45</v>
      </c>
      <c r="C2013" s="18" t="s">
        <v>46</v>
      </c>
      <c r="D2013" s="18" t="s">
        <v>47</v>
      </c>
      <c r="E2013" s="20">
        <v>170</v>
      </c>
      <c r="F2013" s="19">
        <v>219</v>
      </c>
      <c r="G2013" s="19">
        <v>0</v>
      </c>
      <c r="H2013" s="19">
        <v>161</v>
      </c>
      <c r="I2013" s="18" t="s">
        <v>903</v>
      </c>
      <c r="J2013" s="19">
        <v>277</v>
      </c>
      <c r="K2013" s="18" t="s">
        <v>197</v>
      </c>
      <c r="L2013" s="30" t="s">
        <v>116</v>
      </c>
      <c r="M2013" s="31">
        <v>19</v>
      </c>
      <c r="N2013" s="31">
        <v>61</v>
      </c>
      <c r="O2013" s="30" t="s">
        <v>89</v>
      </c>
      <c r="P2013" s="20">
        <v>75</v>
      </c>
      <c r="Q2013" s="20">
        <v>97</v>
      </c>
      <c r="R2013" s="18" t="s">
        <v>51</v>
      </c>
      <c r="S2013" s="20">
        <v>59</v>
      </c>
      <c r="T2013" s="18" t="s">
        <v>51</v>
      </c>
      <c r="U2013">
        <f t="shared" si="31"/>
        <v>0.69813333333333338</v>
      </c>
    </row>
    <row r="2014" spans="1:21" x14ac:dyDescent="0.3">
      <c r="A2014" s="21">
        <v>43659</v>
      </c>
      <c r="B2014" s="18" t="s">
        <v>45</v>
      </c>
      <c r="C2014" s="18" t="s">
        <v>46</v>
      </c>
      <c r="D2014" s="18" t="s">
        <v>47</v>
      </c>
      <c r="E2014" s="20">
        <v>170</v>
      </c>
      <c r="F2014" s="19">
        <v>224</v>
      </c>
      <c r="G2014" s="19">
        <v>40</v>
      </c>
      <c r="H2014" s="19">
        <v>173</v>
      </c>
      <c r="I2014" s="18" t="s">
        <v>671</v>
      </c>
      <c r="J2014" s="19">
        <v>274</v>
      </c>
      <c r="K2014" s="18" t="s">
        <v>544</v>
      </c>
      <c r="L2014" s="30" t="s">
        <v>84</v>
      </c>
      <c r="M2014" s="31">
        <v>6</v>
      </c>
      <c r="N2014" s="31">
        <v>61</v>
      </c>
      <c r="O2014" s="30" t="s">
        <v>64</v>
      </c>
      <c r="P2014" s="20">
        <v>76</v>
      </c>
      <c r="Q2014" s="20">
        <v>97</v>
      </c>
      <c r="R2014" s="18" t="s">
        <v>51</v>
      </c>
      <c r="S2014" s="20">
        <v>57</v>
      </c>
      <c r="T2014" s="18" t="s">
        <v>215</v>
      </c>
      <c r="U2014">
        <f t="shared" si="31"/>
        <v>0.34906666666666669</v>
      </c>
    </row>
    <row r="2015" spans="1:21" x14ac:dyDescent="0.3">
      <c r="A2015" s="21">
        <v>43660</v>
      </c>
      <c r="B2015" s="18" t="s">
        <v>45</v>
      </c>
      <c r="C2015" s="18" t="s">
        <v>46</v>
      </c>
      <c r="D2015" s="18" t="s">
        <v>47</v>
      </c>
      <c r="E2015" s="20">
        <v>170</v>
      </c>
      <c r="F2015" s="19">
        <v>223</v>
      </c>
      <c r="G2015" s="19">
        <v>0</v>
      </c>
      <c r="H2015" s="19">
        <v>180</v>
      </c>
      <c r="I2015" s="18" t="s">
        <v>399</v>
      </c>
      <c r="J2015" s="19">
        <v>266</v>
      </c>
      <c r="K2015" s="18" t="s">
        <v>386</v>
      </c>
      <c r="L2015" s="30" t="s">
        <v>102</v>
      </c>
      <c r="M2015" s="31">
        <v>14</v>
      </c>
      <c r="N2015" s="31">
        <v>72</v>
      </c>
      <c r="O2015" s="30" t="s">
        <v>121</v>
      </c>
      <c r="P2015" s="20">
        <v>77</v>
      </c>
      <c r="Q2015" s="20">
        <v>98</v>
      </c>
      <c r="R2015" s="18" t="s">
        <v>51</v>
      </c>
      <c r="S2015" s="20">
        <v>62</v>
      </c>
      <c r="T2015" s="18" t="s">
        <v>51</v>
      </c>
      <c r="U2015">
        <f t="shared" si="31"/>
        <v>0.8726666666666667</v>
      </c>
    </row>
    <row r="2016" spans="1:21" x14ac:dyDescent="0.3">
      <c r="A2016" s="21">
        <v>43661</v>
      </c>
      <c r="B2016" s="18" t="s">
        <v>45</v>
      </c>
      <c r="C2016" s="18" t="s">
        <v>46</v>
      </c>
      <c r="D2016" s="18" t="s">
        <v>47</v>
      </c>
      <c r="E2016" s="20">
        <v>170</v>
      </c>
      <c r="F2016" s="19">
        <v>222</v>
      </c>
      <c r="G2016" s="19">
        <v>0</v>
      </c>
      <c r="H2016" s="19">
        <v>168</v>
      </c>
      <c r="I2016" s="18" t="s">
        <v>887</v>
      </c>
      <c r="J2016" s="19">
        <v>275</v>
      </c>
      <c r="K2016" s="18" t="s">
        <v>489</v>
      </c>
      <c r="L2016" s="30" t="s">
        <v>116</v>
      </c>
      <c r="M2016" s="31">
        <v>11</v>
      </c>
      <c r="N2016" s="31">
        <v>67</v>
      </c>
      <c r="O2016" s="30" t="s">
        <v>91</v>
      </c>
      <c r="P2016" s="20">
        <v>69</v>
      </c>
      <c r="Q2016" s="20">
        <v>96</v>
      </c>
      <c r="R2016" s="18" t="s">
        <v>51</v>
      </c>
      <c r="S2016" s="20">
        <v>50</v>
      </c>
      <c r="T2016" s="18" t="s">
        <v>129</v>
      </c>
      <c r="U2016">
        <f t="shared" si="31"/>
        <v>0.69813333333333338</v>
      </c>
    </row>
    <row r="2017" spans="1:21" x14ac:dyDescent="0.3">
      <c r="A2017" s="21">
        <v>43662</v>
      </c>
      <c r="B2017" s="18" t="s">
        <v>45</v>
      </c>
      <c r="C2017" s="18" t="s">
        <v>46</v>
      </c>
      <c r="D2017" s="18" t="s">
        <v>47</v>
      </c>
      <c r="E2017" s="20">
        <v>170</v>
      </c>
      <c r="F2017" s="19">
        <v>199</v>
      </c>
      <c r="G2017" s="19">
        <v>0</v>
      </c>
      <c r="H2017" s="19">
        <v>168</v>
      </c>
      <c r="I2017" s="18" t="s">
        <v>51</v>
      </c>
      <c r="J2017" s="19">
        <v>230</v>
      </c>
      <c r="K2017" s="18" t="s">
        <v>436</v>
      </c>
      <c r="L2017" s="32" t="s">
        <v>1194</v>
      </c>
      <c r="M2017" s="31">
        <v>11</v>
      </c>
      <c r="N2017" s="31">
        <v>47</v>
      </c>
      <c r="O2017" s="30" t="s">
        <v>133</v>
      </c>
      <c r="P2017" s="20">
        <v>78</v>
      </c>
      <c r="Q2017" s="20">
        <v>95</v>
      </c>
      <c r="R2017" s="18" t="s">
        <v>108</v>
      </c>
      <c r="S2017" s="20">
        <v>65</v>
      </c>
      <c r="T2017" s="18" t="s">
        <v>169</v>
      </c>
      <c r="U2017" t="e">
        <f t="shared" si="31"/>
        <v>#VALUE!</v>
      </c>
    </row>
    <row r="2018" spans="1:21" x14ac:dyDescent="0.3">
      <c r="A2018" s="21">
        <v>43663</v>
      </c>
      <c r="B2018" s="18" t="s">
        <v>45</v>
      </c>
      <c r="C2018" s="18" t="s">
        <v>46</v>
      </c>
      <c r="D2018" s="18" t="s">
        <v>47</v>
      </c>
      <c r="E2018" s="20">
        <v>170</v>
      </c>
      <c r="F2018" s="19">
        <v>176</v>
      </c>
      <c r="G2018" s="19">
        <v>16</v>
      </c>
      <c r="H2018" s="19">
        <v>165</v>
      </c>
      <c r="I2018" s="18" t="s">
        <v>51</v>
      </c>
      <c r="J2018" s="19">
        <v>188</v>
      </c>
      <c r="K2018" s="18" t="s">
        <v>417</v>
      </c>
      <c r="L2018" s="30" t="s">
        <v>263</v>
      </c>
      <c r="M2018" s="31">
        <v>8</v>
      </c>
      <c r="N2018" s="31">
        <v>33</v>
      </c>
      <c r="O2018" s="30" t="s">
        <v>307</v>
      </c>
      <c r="P2018" s="20">
        <v>94</v>
      </c>
      <c r="Q2018" s="20">
        <v>98</v>
      </c>
      <c r="R2018" s="18" t="s">
        <v>51</v>
      </c>
      <c r="S2018" s="20">
        <v>89</v>
      </c>
      <c r="T2018" s="18" t="s">
        <v>179</v>
      </c>
      <c r="U2018">
        <f t="shared" si="31"/>
        <v>0.17453333333333335</v>
      </c>
    </row>
    <row r="2019" spans="1:21" x14ac:dyDescent="0.3">
      <c r="A2019" s="21">
        <v>43664</v>
      </c>
      <c r="B2019" s="18" t="s">
        <v>45</v>
      </c>
      <c r="C2019" s="18" t="s">
        <v>46</v>
      </c>
      <c r="D2019" s="18" t="s">
        <v>47</v>
      </c>
      <c r="E2019" s="20">
        <v>170</v>
      </c>
      <c r="F2019" s="19">
        <v>206</v>
      </c>
      <c r="G2019" s="19">
        <v>0</v>
      </c>
      <c r="H2019" s="19">
        <v>149</v>
      </c>
      <c r="I2019" s="18" t="s">
        <v>51</v>
      </c>
      <c r="J2019" s="19">
        <v>263</v>
      </c>
      <c r="K2019" s="18" t="s">
        <v>658</v>
      </c>
      <c r="L2019" s="30" t="s">
        <v>116</v>
      </c>
      <c r="M2019" s="31">
        <v>17</v>
      </c>
      <c r="N2019" s="31">
        <v>64</v>
      </c>
      <c r="O2019" s="30" t="s">
        <v>139</v>
      </c>
      <c r="P2019" s="20">
        <v>63</v>
      </c>
      <c r="Q2019" s="20">
        <v>99</v>
      </c>
      <c r="R2019" s="18" t="s">
        <v>51</v>
      </c>
      <c r="S2019" s="20">
        <v>43</v>
      </c>
      <c r="T2019" s="18" t="s">
        <v>215</v>
      </c>
      <c r="U2019">
        <f t="shared" si="31"/>
        <v>0.69813333333333338</v>
      </c>
    </row>
    <row r="2020" spans="1:21" x14ac:dyDescent="0.3">
      <c r="A2020" s="21">
        <v>43665</v>
      </c>
      <c r="B2020" s="18" t="s">
        <v>45</v>
      </c>
      <c r="C2020" s="18" t="s">
        <v>46</v>
      </c>
      <c r="D2020" s="18" t="s">
        <v>47</v>
      </c>
      <c r="E2020" s="20">
        <v>170</v>
      </c>
      <c r="F2020" s="19">
        <v>201</v>
      </c>
      <c r="G2020" s="19">
        <v>0</v>
      </c>
      <c r="H2020" s="19">
        <v>130</v>
      </c>
      <c r="I2020" s="18" t="s">
        <v>51</v>
      </c>
      <c r="J2020" s="19">
        <v>272</v>
      </c>
      <c r="K2020" s="18" t="s">
        <v>424</v>
      </c>
      <c r="L2020" s="30" t="s">
        <v>116</v>
      </c>
      <c r="M2020" s="31">
        <v>14</v>
      </c>
      <c r="N2020" s="31">
        <v>61</v>
      </c>
      <c r="O2020" s="30" t="s">
        <v>99</v>
      </c>
      <c r="P2020" s="20">
        <v>73</v>
      </c>
      <c r="Q2020" s="20">
        <v>99</v>
      </c>
      <c r="R2020" s="18" t="s">
        <v>103</v>
      </c>
      <c r="S2020" s="20">
        <v>57</v>
      </c>
      <c r="T2020" s="18" t="s">
        <v>215</v>
      </c>
      <c r="U2020">
        <f t="shared" si="31"/>
        <v>0.69813333333333338</v>
      </c>
    </row>
    <row r="2021" spans="1:21" x14ac:dyDescent="0.3">
      <c r="A2021" s="21">
        <v>43666</v>
      </c>
      <c r="B2021" s="18" t="s">
        <v>45</v>
      </c>
      <c r="C2021" s="18" t="s">
        <v>46</v>
      </c>
      <c r="D2021" s="18" t="s">
        <v>47</v>
      </c>
      <c r="E2021" s="20">
        <v>170</v>
      </c>
      <c r="F2021" s="19">
        <v>210</v>
      </c>
      <c r="G2021" s="19">
        <v>26</v>
      </c>
      <c r="H2021" s="19">
        <v>165</v>
      </c>
      <c r="I2021" s="18" t="s">
        <v>296</v>
      </c>
      <c r="J2021" s="19">
        <v>256</v>
      </c>
      <c r="K2021" s="18" t="s">
        <v>1035</v>
      </c>
      <c r="L2021" s="30" t="s">
        <v>401</v>
      </c>
      <c r="M2021" s="31">
        <v>8</v>
      </c>
      <c r="N2021" s="31">
        <v>61</v>
      </c>
      <c r="O2021" s="30" t="s">
        <v>133</v>
      </c>
      <c r="P2021" s="20">
        <v>84</v>
      </c>
      <c r="Q2021" s="20">
        <v>98</v>
      </c>
      <c r="R2021" s="18" t="s">
        <v>51</v>
      </c>
      <c r="S2021" s="20">
        <v>60</v>
      </c>
      <c r="T2021" s="18" t="s">
        <v>277</v>
      </c>
      <c r="U2021">
        <f t="shared" si="31"/>
        <v>1.0471999999999999</v>
      </c>
    </row>
    <row r="2022" spans="1:21" x14ac:dyDescent="0.3">
      <c r="A2022" s="21">
        <v>43667</v>
      </c>
      <c r="B2022" s="18" t="s">
        <v>45</v>
      </c>
      <c r="C2022" s="18" t="s">
        <v>46</v>
      </c>
      <c r="D2022" s="18" t="s">
        <v>47</v>
      </c>
      <c r="E2022" s="20">
        <v>170</v>
      </c>
      <c r="F2022" s="19">
        <v>199</v>
      </c>
      <c r="G2022" s="19">
        <v>4</v>
      </c>
      <c r="H2022" s="19">
        <v>174</v>
      </c>
      <c r="I2022" s="18" t="s">
        <v>405</v>
      </c>
      <c r="J2022" s="19">
        <v>224</v>
      </c>
      <c r="K2022" s="18" t="s">
        <v>823</v>
      </c>
      <c r="L2022" s="30" t="s">
        <v>218</v>
      </c>
      <c r="M2022" s="31">
        <v>6</v>
      </c>
      <c r="N2022" s="31">
        <v>39</v>
      </c>
      <c r="O2022" s="30" t="s">
        <v>52</v>
      </c>
      <c r="P2022" s="20">
        <v>90</v>
      </c>
      <c r="Q2022" s="20">
        <v>99</v>
      </c>
      <c r="R2022" s="18" t="s">
        <v>51</v>
      </c>
      <c r="S2022" s="20">
        <v>75</v>
      </c>
      <c r="T2022" s="18" t="s">
        <v>95</v>
      </c>
      <c r="U2022">
        <f t="shared" si="31"/>
        <v>0.52359999999999995</v>
      </c>
    </row>
    <row r="2023" spans="1:21" x14ac:dyDescent="0.3">
      <c r="A2023" s="21">
        <v>43668</v>
      </c>
      <c r="B2023" s="18" t="s">
        <v>45</v>
      </c>
      <c r="C2023" s="18" t="s">
        <v>46</v>
      </c>
      <c r="D2023" s="18" t="s">
        <v>47</v>
      </c>
      <c r="E2023" s="20">
        <v>170</v>
      </c>
      <c r="F2023" s="19">
        <v>228</v>
      </c>
      <c r="G2023" s="19">
        <v>2</v>
      </c>
      <c r="H2023" s="19">
        <v>192</v>
      </c>
      <c r="I2023" s="18" t="s">
        <v>434</v>
      </c>
      <c r="J2023" s="19">
        <v>264</v>
      </c>
      <c r="K2023" s="18" t="s">
        <v>87</v>
      </c>
      <c r="L2023" s="30" t="s">
        <v>116</v>
      </c>
      <c r="M2023" s="31">
        <v>11</v>
      </c>
      <c r="N2023" s="31">
        <v>58</v>
      </c>
      <c r="O2023" s="30" t="s">
        <v>164</v>
      </c>
      <c r="P2023" s="20">
        <v>84</v>
      </c>
      <c r="Q2023" s="20">
        <v>99</v>
      </c>
      <c r="R2023" s="18" t="s">
        <v>51</v>
      </c>
      <c r="S2023" s="20">
        <v>69</v>
      </c>
      <c r="T2023" s="18" t="s">
        <v>91</v>
      </c>
      <c r="U2023">
        <f t="shared" si="31"/>
        <v>0.69813333333333338</v>
      </c>
    </row>
    <row r="2024" spans="1:21" x14ac:dyDescent="0.3">
      <c r="A2024" s="21">
        <v>43669</v>
      </c>
      <c r="B2024" s="18" t="s">
        <v>45</v>
      </c>
      <c r="C2024" s="18" t="s">
        <v>46</v>
      </c>
      <c r="D2024" s="18" t="s">
        <v>47</v>
      </c>
      <c r="E2024" s="20">
        <v>170</v>
      </c>
      <c r="F2024" s="19">
        <v>242</v>
      </c>
      <c r="G2024" s="19">
        <v>22</v>
      </c>
      <c r="H2024" s="19">
        <v>190</v>
      </c>
      <c r="I2024" s="18" t="s">
        <v>526</v>
      </c>
      <c r="J2024" s="19">
        <v>293</v>
      </c>
      <c r="K2024" s="18" t="s">
        <v>256</v>
      </c>
      <c r="L2024" s="30" t="s">
        <v>116</v>
      </c>
      <c r="M2024" s="31">
        <v>8</v>
      </c>
      <c r="N2024" s="31">
        <v>86</v>
      </c>
      <c r="O2024" s="30" t="s">
        <v>171</v>
      </c>
      <c r="P2024" s="20">
        <v>82</v>
      </c>
      <c r="Q2024" s="20">
        <v>98</v>
      </c>
      <c r="R2024" s="18" t="s">
        <v>51</v>
      </c>
      <c r="S2024" s="20">
        <v>58</v>
      </c>
      <c r="T2024" s="18" t="s">
        <v>475</v>
      </c>
      <c r="U2024">
        <f t="shared" si="31"/>
        <v>0.69813333333333338</v>
      </c>
    </row>
    <row r="2025" spans="1:21" x14ac:dyDescent="0.3">
      <c r="A2025" s="21">
        <v>43670</v>
      </c>
      <c r="B2025" s="18" t="s">
        <v>45</v>
      </c>
      <c r="C2025" s="18" t="s">
        <v>46</v>
      </c>
      <c r="D2025" s="18" t="s">
        <v>47</v>
      </c>
      <c r="E2025" s="20">
        <v>170</v>
      </c>
      <c r="F2025" s="19">
        <v>248</v>
      </c>
      <c r="G2025" s="19">
        <v>0</v>
      </c>
      <c r="H2025" s="19">
        <v>190</v>
      </c>
      <c r="I2025" s="18" t="s">
        <v>51</v>
      </c>
      <c r="J2025" s="19">
        <v>306</v>
      </c>
      <c r="K2025" s="18" t="s">
        <v>603</v>
      </c>
      <c r="L2025" s="30" t="s">
        <v>116</v>
      </c>
      <c r="M2025" s="31">
        <v>14</v>
      </c>
      <c r="N2025" s="31">
        <v>53</v>
      </c>
      <c r="O2025" s="30" t="s">
        <v>167</v>
      </c>
      <c r="P2025" s="20">
        <v>77</v>
      </c>
      <c r="Q2025" s="20">
        <v>99</v>
      </c>
      <c r="R2025" s="18" t="s">
        <v>51</v>
      </c>
      <c r="S2025" s="20">
        <v>60</v>
      </c>
      <c r="T2025" s="18" t="s">
        <v>201</v>
      </c>
      <c r="U2025">
        <f t="shared" si="31"/>
        <v>0.69813333333333338</v>
      </c>
    </row>
    <row r="2026" spans="1:21" x14ac:dyDescent="0.3">
      <c r="A2026" s="21">
        <v>43671</v>
      </c>
      <c r="B2026" s="18" t="s">
        <v>45</v>
      </c>
      <c r="C2026" s="18" t="s">
        <v>46</v>
      </c>
      <c r="D2026" s="18" t="s">
        <v>47</v>
      </c>
      <c r="E2026" s="20">
        <v>170</v>
      </c>
      <c r="F2026" s="19">
        <v>229</v>
      </c>
      <c r="G2026" s="19">
        <v>78</v>
      </c>
      <c r="H2026" s="19">
        <v>178</v>
      </c>
      <c r="I2026" s="18" t="s">
        <v>653</v>
      </c>
      <c r="J2026" s="19">
        <v>280</v>
      </c>
      <c r="K2026" s="18" t="s">
        <v>343</v>
      </c>
      <c r="L2026" s="30" t="s">
        <v>84</v>
      </c>
      <c r="M2026" s="31">
        <v>14</v>
      </c>
      <c r="N2026" s="31">
        <v>64</v>
      </c>
      <c r="O2026" s="30" t="s">
        <v>215</v>
      </c>
      <c r="P2026" s="20">
        <v>83</v>
      </c>
      <c r="Q2026" s="20">
        <v>99</v>
      </c>
      <c r="R2026" s="18" t="s">
        <v>120</v>
      </c>
      <c r="S2026" s="20">
        <v>61</v>
      </c>
      <c r="T2026" s="18" t="s">
        <v>113</v>
      </c>
      <c r="U2026">
        <f t="shared" si="31"/>
        <v>0.34906666666666669</v>
      </c>
    </row>
    <row r="2027" spans="1:21" x14ac:dyDescent="0.3">
      <c r="A2027" s="21">
        <v>43672</v>
      </c>
      <c r="B2027" s="18" t="s">
        <v>45</v>
      </c>
      <c r="C2027" s="18" t="s">
        <v>46</v>
      </c>
      <c r="D2027" s="18" t="s">
        <v>47</v>
      </c>
      <c r="E2027" s="20">
        <v>170</v>
      </c>
      <c r="F2027" s="19">
        <v>178</v>
      </c>
      <c r="G2027" s="19">
        <v>32</v>
      </c>
      <c r="H2027" s="19">
        <v>154</v>
      </c>
      <c r="I2027" s="18" t="s">
        <v>88</v>
      </c>
      <c r="J2027" s="19">
        <v>203</v>
      </c>
      <c r="K2027" s="18" t="s">
        <v>826</v>
      </c>
      <c r="L2027" s="32">
        <v>33</v>
      </c>
      <c r="M2027" s="31">
        <v>3</v>
      </c>
      <c r="N2027" s="31">
        <v>50</v>
      </c>
      <c r="O2027" s="30" t="s">
        <v>179</v>
      </c>
      <c r="P2027" s="20">
        <v>93</v>
      </c>
      <c r="Q2027" s="20">
        <v>99</v>
      </c>
      <c r="R2027" s="18" t="s">
        <v>51</v>
      </c>
      <c r="S2027" s="20">
        <v>75</v>
      </c>
      <c r="T2027" s="18" t="s">
        <v>133</v>
      </c>
      <c r="U2027">
        <f t="shared" si="31"/>
        <v>5.7596000000000007</v>
      </c>
    </row>
    <row r="2028" spans="1:21" x14ac:dyDescent="0.3">
      <c r="A2028" s="21">
        <v>43673</v>
      </c>
      <c r="B2028" s="18" t="s">
        <v>45</v>
      </c>
      <c r="C2028" s="18" t="s">
        <v>46</v>
      </c>
      <c r="D2028" s="18" t="s">
        <v>47</v>
      </c>
      <c r="E2028" s="20">
        <v>170</v>
      </c>
      <c r="F2028" s="19">
        <v>178</v>
      </c>
      <c r="G2028" s="19">
        <v>50</v>
      </c>
      <c r="H2028" s="19">
        <v>147</v>
      </c>
      <c r="I2028" s="18" t="s">
        <v>51</v>
      </c>
      <c r="J2028" s="19">
        <v>209</v>
      </c>
      <c r="K2028" s="18" t="s">
        <v>136</v>
      </c>
      <c r="L2028" s="32">
        <v>31</v>
      </c>
      <c r="M2028" s="31">
        <v>6</v>
      </c>
      <c r="N2028" s="31">
        <v>47</v>
      </c>
      <c r="O2028" s="30" t="s">
        <v>61</v>
      </c>
      <c r="P2028" s="20">
        <v>88</v>
      </c>
      <c r="Q2028" s="20">
        <v>99</v>
      </c>
      <c r="R2028" s="18" t="s">
        <v>51</v>
      </c>
      <c r="S2028" s="20">
        <v>68</v>
      </c>
      <c r="T2028" s="18" t="s">
        <v>94</v>
      </c>
      <c r="U2028">
        <f t="shared" si="31"/>
        <v>5.4105333333333334</v>
      </c>
    </row>
    <row r="2029" spans="1:21" x14ac:dyDescent="0.3">
      <c r="A2029" s="21">
        <v>43674</v>
      </c>
      <c r="B2029" s="18" t="s">
        <v>45</v>
      </c>
      <c r="C2029" s="18" t="s">
        <v>46</v>
      </c>
      <c r="D2029" s="18" t="s">
        <v>47</v>
      </c>
      <c r="E2029" s="20">
        <v>170</v>
      </c>
      <c r="F2029" s="19">
        <v>193</v>
      </c>
      <c r="G2029" s="19">
        <v>0</v>
      </c>
      <c r="H2029" s="19">
        <v>128</v>
      </c>
      <c r="I2029" s="18" t="s">
        <v>51</v>
      </c>
      <c r="J2029" s="19">
        <v>258</v>
      </c>
      <c r="K2029" s="18" t="s">
        <v>727</v>
      </c>
      <c r="L2029" s="30" t="s">
        <v>263</v>
      </c>
      <c r="M2029" s="31">
        <v>17</v>
      </c>
      <c r="N2029" s="31">
        <v>53</v>
      </c>
      <c r="O2029" s="30" t="s">
        <v>121</v>
      </c>
      <c r="P2029" s="20">
        <v>71</v>
      </c>
      <c r="Q2029" s="20">
        <v>100</v>
      </c>
      <c r="R2029" s="18" t="s">
        <v>159</v>
      </c>
      <c r="S2029" s="20">
        <v>56</v>
      </c>
      <c r="T2029" s="18" t="s">
        <v>51</v>
      </c>
      <c r="U2029">
        <f t="shared" si="31"/>
        <v>0.17453333333333335</v>
      </c>
    </row>
    <row r="2030" spans="1:21" x14ac:dyDescent="0.3">
      <c r="A2030" s="21">
        <v>43675</v>
      </c>
      <c r="B2030" s="18" t="s">
        <v>45</v>
      </c>
      <c r="C2030" s="18" t="s">
        <v>46</v>
      </c>
      <c r="D2030" s="18" t="s">
        <v>47</v>
      </c>
      <c r="E2030" s="20">
        <v>170</v>
      </c>
      <c r="F2030" s="19">
        <v>208</v>
      </c>
      <c r="G2030" s="19">
        <v>0</v>
      </c>
      <c r="H2030" s="19">
        <v>142</v>
      </c>
      <c r="I2030" s="18" t="s">
        <v>51</v>
      </c>
      <c r="J2030" s="19">
        <v>274</v>
      </c>
      <c r="K2030" s="18" t="s">
        <v>268</v>
      </c>
      <c r="L2030" s="32">
        <v>26</v>
      </c>
      <c r="M2030" s="31">
        <v>14</v>
      </c>
      <c r="N2030" s="31">
        <v>94</v>
      </c>
      <c r="O2030" s="30" t="s">
        <v>94</v>
      </c>
      <c r="P2030" s="20">
        <v>63</v>
      </c>
      <c r="Q2030" s="20">
        <v>99</v>
      </c>
      <c r="R2030" s="18" t="s">
        <v>120</v>
      </c>
      <c r="S2030" s="20">
        <v>34</v>
      </c>
      <c r="T2030" s="18" t="s">
        <v>64</v>
      </c>
      <c r="U2030">
        <f t="shared" si="31"/>
        <v>4.5378666666666669</v>
      </c>
    </row>
    <row r="2031" spans="1:21" x14ac:dyDescent="0.3">
      <c r="A2031" s="21">
        <v>43676</v>
      </c>
      <c r="B2031" s="18" t="s">
        <v>45</v>
      </c>
      <c r="C2031" s="18" t="s">
        <v>46</v>
      </c>
      <c r="D2031" s="18" t="s">
        <v>47</v>
      </c>
      <c r="E2031" s="20">
        <v>170</v>
      </c>
      <c r="F2031" s="19">
        <v>173</v>
      </c>
      <c r="G2031" s="19">
        <v>0</v>
      </c>
      <c r="H2031" s="19">
        <v>121</v>
      </c>
      <c r="I2031" s="18" t="s">
        <v>983</v>
      </c>
      <c r="J2031" s="19">
        <v>225</v>
      </c>
      <c r="K2031" s="18" t="s">
        <v>481</v>
      </c>
      <c r="L2031" s="30" t="s">
        <v>102</v>
      </c>
      <c r="M2031" s="31">
        <v>8</v>
      </c>
      <c r="N2031" s="31">
        <v>64</v>
      </c>
      <c r="O2031" s="30" t="s">
        <v>209</v>
      </c>
      <c r="P2031" s="20">
        <v>66</v>
      </c>
      <c r="Q2031" s="20">
        <v>94</v>
      </c>
      <c r="R2031" s="18" t="s">
        <v>174</v>
      </c>
      <c r="S2031" s="20">
        <v>46</v>
      </c>
      <c r="T2031" s="18" t="s">
        <v>129</v>
      </c>
      <c r="U2031">
        <f t="shared" si="31"/>
        <v>0.8726666666666667</v>
      </c>
    </row>
    <row r="2032" spans="1:21" x14ac:dyDescent="0.3">
      <c r="A2032" s="21">
        <v>43677</v>
      </c>
      <c r="B2032" s="18" t="s">
        <v>45</v>
      </c>
      <c r="C2032" s="18" t="s">
        <v>46</v>
      </c>
      <c r="D2032" s="18" t="s">
        <v>47</v>
      </c>
      <c r="E2032" s="20">
        <v>170</v>
      </c>
      <c r="F2032" s="19">
        <v>172</v>
      </c>
      <c r="G2032" s="19">
        <v>0</v>
      </c>
      <c r="H2032" s="19">
        <v>112</v>
      </c>
      <c r="I2032" s="18" t="s">
        <v>677</v>
      </c>
      <c r="J2032" s="19">
        <v>232</v>
      </c>
      <c r="K2032" s="18" t="s">
        <v>217</v>
      </c>
      <c r="L2032" s="30" t="s">
        <v>401</v>
      </c>
      <c r="M2032" s="31">
        <v>8</v>
      </c>
      <c r="N2032" s="31">
        <v>47</v>
      </c>
      <c r="O2032" s="30" t="s">
        <v>117</v>
      </c>
      <c r="P2032" s="20">
        <v>74</v>
      </c>
      <c r="Q2032" s="20">
        <v>99</v>
      </c>
      <c r="R2032" s="18" t="s">
        <v>301</v>
      </c>
      <c r="S2032" s="20">
        <v>55</v>
      </c>
      <c r="T2032" s="18" t="s">
        <v>215</v>
      </c>
      <c r="U2032">
        <f t="shared" si="31"/>
        <v>1.0471999999999999</v>
      </c>
    </row>
    <row r="2033" spans="1:21" x14ac:dyDescent="0.3">
      <c r="A2033" s="21">
        <v>43678</v>
      </c>
      <c r="B2033" s="18" t="s">
        <v>45</v>
      </c>
      <c r="C2033" s="18" t="s">
        <v>46</v>
      </c>
      <c r="D2033" s="18" t="s">
        <v>47</v>
      </c>
      <c r="E2033" s="20">
        <v>170</v>
      </c>
      <c r="F2033" s="19">
        <v>198</v>
      </c>
      <c r="G2033" s="19">
        <v>0</v>
      </c>
      <c r="H2033" s="19">
        <v>159</v>
      </c>
      <c r="I2033" s="18" t="s">
        <v>100</v>
      </c>
      <c r="J2033" s="19">
        <v>236</v>
      </c>
      <c r="K2033" s="18" t="s">
        <v>443</v>
      </c>
      <c r="L2033" s="30" t="s">
        <v>102</v>
      </c>
      <c r="M2033" s="31">
        <v>11</v>
      </c>
      <c r="N2033" s="31">
        <v>47</v>
      </c>
      <c r="O2033" s="30" t="s">
        <v>158</v>
      </c>
      <c r="P2033" s="20">
        <v>79</v>
      </c>
      <c r="Q2033" s="20">
        <v>93</v>
      </c>
      <c r="R2033" s="18" t="s">
        <v>51</v>
      </c>
      <c r="S2033" s="20">
        <v>61</v>
      </c>
      <c r="T2033" s="18" t="s">
        <v>81</v>
      </c>
      <c r="U2033">
        <f t="shared" si="31"/>
        <v>0.8726666666666667</v>
      </c>
    </row>
    <row r="2034" spans="1:21" x14ac:dyDescent="0.3">
      <c r="A2034" s="21">
        <v>43679</v>
      </c>
      <c r="B2034" s="18" t="s">
        <v>45</v>
      </c>
      <c r="C2034" s="18" t="s">
        <v>46</v>
      </c>
      <c r="D2034" s="18" t="s">
        <v>47</v>
      </c>
      <c r="E2034" s="20">
        <v>170</v>
      </c>
      <c r="F2034" s="19">
        <v>206</v>
      </c>
      <c r="G2034" s="19">
        <v>0</v>
      </c>
      <c r="H2034" s="19">
        <v>142</v>
      </c>
      <c r="I2034" s="18" t="s">
        <v>807</v>
      </c>
      <c r="J2034" s="19">
        <v>271</v>
      </c>
      <c r="K2034" s="18" t="s">
        <v>839</v>
      </c>
      <c r="L2034" s="30" t="s">
        <v>116</v>
      </c>
      <c r="M2034" s="31">
        <v>14</v>
      </c>
      <c r="N2034" s="31">
        <v>56</v>
      </c>
      <c r="O2034" s="30" t="s">
        <v>158</v>
      </c>
      <c r="P2034" s="20">
        <v>75</v>
      </c>
      <c r="Q2034" s="20">
        <v>98</v>
      </c>
      <c r="R2034" s="18" t="s">
        <v>51</v>
      </c>
      <c r="S2034" s="20">
        <v>59</v>
      </c>
      <c r="T2034" s="18" t="s">
        <v>129</v>
      </c>
      <c r="U2034">
        <f t="shared" si="31"/>
        <v>0.69813333333333338</v>
      </c>
    </row>
    <row r="2035" spans="1:21" x14ac:dyDescent="0.3">
      <c r="A2035" s="21">
        <v>43680</v>
      </c>
      <c r="B2035" s="18" t="s">
        <v>45</v>
      </c>
      <c r="C2035" s="18" t="s">
        <v>46</v>
      </c>
      <c r="D2035" s="18" t="s">
        <v>47</v>
      </c>
      <c r="E2035" s="20">
        <v>170</v>
      </c>
      <c r="F2035" s="19">
        <v>226</v>
      </c>
      <c r="G2035" s="19">
        <v>0</v>
      </c>
      <c r="H2035" s="19">
        <v>182</v>
      </c>
      <c r="I2035" s="18" t="s">
        <v>115</v>
      </c>
      <c r="J2035" s="19">
        <v>270</v>
      </c>
      <c r="K2035" s="18" t="s">
        <v>139</v>
      </c>
      <c r="L2035" s="30" t="s">
        <v>116</v>
      </c>
      <c r="M2035" s="31">
        <v>11</v>
      </c>
      <c r="N2035" s="31">
        <v>58</v>
      </c>
      <c r="O2035" s="30" t="s">
        <v>369</v>
      </c>
      <c r="P2035" s="20">
        <v>78</v>
      </c>
      <c r="Q2035" s="20">
        <v>96</v>
      </c>
      <c r="R2035" s="18" t="s">
        <v>80</v>
      </c>
      <c r="S2035" s="20">
        <v>61</v>
      </c>
      <c r="T2035" s="18" t="s">
        <v>64</v>
      </c>
      <c r="U2035">
        <f t="shared" si="31"/>
        <v>0.69813333333333338</v>
      </c>
    </row>
    <row r="2036" spans="1:21" x14ac:dyDescent="0.3">
      <c r="A2036" s="21">
        <v>43681</v>
      </c>
      <c r="B2036" s="18" t="s">
        <v>45</v>
      </c>
      <c r="C2036" s="18" t="s">
        <v>46</v>
      </c>
      <c r="D2036" s="18" t="s">
        <v>47</v>
      </c>
      <c r="E2036" s="20">
        <v>170</v>
      </c>
      <c r="F2036" s="19">
        <v>206</v>
      </c>
      <c r="G2036" s="19">
        <v>0</v>
      </c>
      <c r="H2036" s="19">
        <v>180</v>
      </c>
      <c r="I2036" s="18" t="s">
        <v>1000</v>
      </c>
      <c r="J2036" s="19">
        <v>231</v>
      </c>
      <c r="K2036" s="18" t="s">
        <v>535</v>
      </c>
      <c r="L2036" s="32">
        <v>36</v>
      </c>
      <c r="M2036" s="31">
        <v>3</v>
      </c>
      <c r="N2036" s="31">
        <v>47</v>
      </c>
      <c r="O2036" s="30" t="s">
        <v>201</v>
      </c>
      <c r="P2036" s="20">
        <v>89</v>
      </c>
      <c r="Q2036" s="20">
        <v>96</v>
      </c>
      <c r="R2036" s="18" t="s">
        <v>51</v>
      </c>
      <c r="S2036" s="20">
        <v>75</v>
      </c>
      <c r="T2036" s="18" t="s">
        <v>169</v>
      </c>
      <c r="U2036">
        <f t="shared" si="31"/>
        <v>6.2831999999999999</v>
      </c>
    </row>
    <row r="2037" spans="1:21" x14ac:dyDescent="0.3">
      <c r="A2037" s="21">
        <v>43682</v>
      </c>
      <c r="B2037" s="18" t="s">
        <v>45</v>
      </c>
      <c r="C2037" s="18" t="s">
        <v>46</v>
      </c>
      <c r="D2037" s="18" t="s">
        <v>47</v>
      </c>
      <c r="E2037" s="20">
        <v>170</v>
      </c>
      <c r="F2037" s="19">
        <v>220</v>
      </c>
      <c r="G2037" s="19">
        <v>0</v>
      </c>
      <c r="H2037" s="19">
        <v>168</v>
      </c>
      <c r="I2037" s="18" t="s">
        <v>120</v>
      </c>
      <c r="J2037" s="19">
        <v>272</v>
      </c>
      <c r="K2037" s="18" t="s">
        <v>58</v>
      </c>
      <c r="L2037" s="30" t="s">
        <v>84</v>
      </c>
      <c r="M2037" s="31">
        <v>11</v>
      </c>
      <c r="N2037" s="31">
        <v>61</v>
      </c>
      <c r="O2037" s="30" t="s">
        <v>89</v>
      </c>
      <c r="P2037" s="20">
        <v>74</v>
      </c>
      <c r="Q2037" s="20">
        <v>99</v>
      </c>
      <c r="R2037" s="18" t="s">
        <v>280</v>
      </c>
      <c r="S2037" s="20">
        <v>53</v>
      </c>
      <c r="T2037" s="18" t="s">
        <v>264</v>
      </c>
      <c r="U2037">
        <f t="shared" si="31"/>
        <v>0.34906666666666669</v>
      </c>
    </row>
    <row r="2038" spans="1:21" x14ac:dyDescent="0.3">
      <c r="A2038" s="21">
        <v>43683</v>
      </c>
      <c r="B2038" s="18" t="s">
        <v>45</v>
      </c>
      <c r="C2038" s="18" t="s">
        <v>46</v>
      </c>
      <c r="D2038" s="18" t="s">
        <v>47</v>
      </c>
      <c r="E2038" s="20">
        <v>170</v>
      </c>
      <c r="F2038" s="19">
        <v>212</v>
      </c>
      <c r="G2038" s="19">
        <v>48</v>
      </c>
      <c r="H2038" s="19">
        <v>154</v>
      </c>
      <c r="I2038" s="18" t="s">
        <v>435</v>
      </c>
      <c r="J2038" s="19">
        <v>271</v>
      </c>
      <c r="K2038" s="18" t="s">
        <v>993</v>
      </c>
      <c r="L2038" s="30" t="s">
        <v>263</v>
      </c>
      <c r="M2038" s="31">
        <v>6</v>
      </c>
      <c r="N2038" s="31">
        <v>56</v>
      </c>
      <c r="O2038" s="30" t="s">
        <v>133</v>
      </c>
      <c r="P2038" s="20">
        <v>87</v>
      </c>
      <c r="Q2038" s="20">
        <v>99</v>
      </c>
      <c r="R2038" s="18" t="s">
        <v>51</v>
      </c>
      <c r="S2038" s="20">
        <v>62</v>
      </c>
      <c r="T2038" s="18" t="s">
        <v>133</v>
      </c>
      <c r="U2038">
        <f t="shared" si="31"/>
        <v>0.17453333333333335</v>
      </c>
    </row>
    <row r="2039" spans="1:21" x14ac:dyDescent="0.3">
      <c r="A2039" s="21">
        <v>43684</v>
      </c>
      <c r="B2039" s="18" t="s">
        <v>45</v>
      </c>
      <c r="C2039" s="18" t="s">
        <v>46</v>
      </c>
      <c r="D2039" s="18" t="s">
        <v>47</v>
      </c>
      <c r="E2039" s="20">
        <v>170</v>
      </c>
      <c r="F2039" s="19">
        <v>224</v>
      </c>
      <c r="G2039" s="19">
        <v>8</v>
      </c>
      <c r="H2039" s="19">
        <v>172</v>
      </c>
      <c r="I2039" s="18" t="s">
        <v>467</v>
      </c>
      <c r="J2039" s="19">
        <v>276</v>
      </c>
      <c r="K2039" s="18" t="s">
        <v>117</v>
      </c>
      <c r="L2039" s="32" t="s">
        <v>1194</v>
      </c>
      <c r="M2039" s="31">
        <v>3</v>
      </c>
      <c r="N2039" s="31">
        <v>42</v>
      </c>
      <c r="O2039" s="30" t="s">
        <v>51</v>
      </c>
      <c r="P2039" s="20">
        <v>82</v>
      </c>
      <c r="Q2039" s="20">
        <v>100</v>
      </c>
      <c r="R2039" s="18" t="s">
        <v>301</v>
      </c>
      <c r="S2039" s="20">
        <v>52</v>
      </c>
      <c r="T2039" s="18" t="s">
        <v>129</v>
      </c>
      <c r="U2039" t="e">
        <f t="shared" si="31"/>
        <v>#VALUE!</v>
      </c>
    </row>
    <row r="2040" spans="1:21" x14ac:dyDescent="0.3">
      <c r="A2040" s="21">
        <v>43685</v>
      </c>
      <c r="B2040" s="18" t="s">
        <v>45</v>
      </c>
      <c r="C2040" s="18" t="s">
        <v>46</v>
      </c>
      <c r="D2040" s="18" t="s">
        <v>47</v>
      </c>
      <c r="E2040" s="20">
        <v>170</v>
      </c>
      <c r="F2040" s="19">
        <v>250</v>
      </c>
      <c r="G2040" s="19">
        <v>0</v>
      </c>
      <c r="H2040" s="19">
        <v>186</v>
      </c>
      <c r="I2040" s="18" t="s">
        <v>159</v>
      </c>
      <c r="J2040" s="19">
        <v>313</v>
      </c>
      <c r="K2040" s="18" t="s">
        <v>428</v>
      </c>
      <c r="L2040" s="32">
        <v>23</v>
      </c>
      <c r="M2040" s="31">
        <v>14</v>
      </c>
      <c r="N2040" s="31">
        <v>103</v>
      </c>
      <c r="O2040" s="30" t="s">
        <v>113</v>
      </c>
      <c r="P2040" s="20">
        <v>68</v>
      </c>
      <c r="Q2040" s="20">
        <v>99</v>
      </c>
      <c r="R2040" s="18" t="s">
        <v>51</v>
      </c>
      <c r="S2040" s="20">
        <v>48</v>
      </c>
      <c r="T2040" s="18" t="s">
        <v>113</v>
      </c>
      <c r="U2040">
        <f t="shared" si="31"/>
        <v>4.0142666666666669</v>
      </c>
    </row>
    <row r="2041" spans="1:21" x14ac:dyDescent="0.3">
      <c r="A2041" s="21">
        <v>43686</v>
      </c>
      <c r="B2041" s="18" t="s">
        <v>45</v>
      </c>
      <c r="C2041" s="18" t="s">
        <v>46</v>
      </c>
      <c r="D2041" s="18" t="s">
        <v>47</v>
      </c>
      <c r="E2041" s="20">
        <v>170</v>
      </c>
      <c r="F2041" s="19">
        <v>226</v>
      </c>
      <c r="G2041" s="19">
        <v>0</v>
      </c>
      <c r="H2041" s="19">
        <v>167</v>
      </c>
      <c r="I2041" s="18" t="s">
        <v>573</v>
      </c>
      <c r="J2041" s="19">
        <v>285</v>
      </c>
      <c r="K2041" s="18" t="s">
        <v>278</v>
      </c>
      <c r="L2041" s="30" t="s">
        <v>116</v>
      </c>
      <c r="M2041" s="31">
        <v>3</v>
      </c>
      <c r="N2041" s="31">
        <v>72</v>
      </c>
      <c r="O2041" s="30" t="s">
        <v>124</v>
      </c>
      <c r="P2041" s="20">
        <v>67</v>
      </c>
      <c r="Q2041" s="20">
        <v>94</v>
      </c>
      <c r="R2041" s="18" t="s">
        <v>537</v>
      </c>
      <c r="S2041" s="20">
        <v>37</v>
      </c>
      <c r="T2041" s="18" t="s">
        <v>158</v>
      </c>
      <c r="U2041">
        <f t="shared" si="31"/>
        <v>0.69813333333333338</v>
      </c>
    </row>
    <row r="2042" spans="1:21" x14ac:dyDescent="0.3">
      <c r="A2042" s="21">
        <v>43687</v>
      </c>
      <c r="B2042" s="18" t="s">
        <v>45</v>
      </c>
      <c r="C2042" s="18" t="s">
        <v>46</v>
      </c>
      <c r="D2042" s="18" t="s">
        <v>47</v>
      </c>
      <c r="E2042" s="20">
        <v>170</v>
      </c>
      <c r="F2042" s="19">
        <v>197</v>
      </c>
      <c r="G2042" s="19">
        <v>2</v>
      </c>
      <c r="H2042" s="19">
        <v>138</v>
      </c>
      <c r="I2042" s="18" t="s">
        <v>467</v>
      </c>
      <c r="J2042" s="19">
        <v>256</v>
      </c>
      <c r="K2042" s="18" t="s">
        <v>655</v>
      </c>
      <c r="L2042" s="30" t="s">
        <v>218</v>
      </c>
      <c r="M2042" s="31">
        <v>8</v>
      </c>
      <c r="N2042" s="31">
        <v>83</v>
      </c>
      <c r="O2042" s="30" t="s">
        <v>117</v>
      </c>
      <c r="P2042" s="20">
        <v>74</v>
      </c>
      <c r="Q2042" s="20">
        <v>97</v>
      </c>
      <c r="R2042" s="18" t="s">
        <v>111</v>
      </c>
      <c r="S2042" s="20">
        <v>44</v>
      </c>
      <c r="T2042" s="18" t="s">
        <v>169</v>
      </c>
      <c r="U2042">
        <f t="shared" si="31"/>
        <v>0.52359999999999995</v>
      </c>
    </row>
    <row r="2043" spans="1:21" x14ac:dyDescent="0.3">
      <c r="A2043" s="21">
        <v>43688</v>
      </c>
      <c r="B2043" s="18" t="s">
        <v>45</v>
      </c>
      <c r="C2043" s="18" t="s">
        <v>46</v>
      </c>
      <c r="D2043" s="18" t="s">
        <v>47</v>
      </c>
      <c r="E2043" s="20">
        <v>170</v>
      </c>
      <c r="F2043" s="19">
        <v>176</v>
      </c>
      <c r="G2043" s="19">
        <v>6</v>
      </c>
      <c r="H2043" s="19">
        <v>124</v>
      </c>
      <c r="I2043" s="18" t="s">
        <v>630</v>
      </c>
      <c r="J2043" s="19">
        <v>228</v>
      </c>
      <c r="K2043" s="18" t="s">
        <v>315</v>
      </c>
      <c r="L2043" s="32">
        <v>34</v>
      </c>
      <c r="M2043" s="31">
        <v>14</v>
      </c>
      <c r="N2043" s="31">
        <v>78</v>
      </c>
      <c r="O2043" s="30" t="s">
        <v>135</v>
      </c>
      <c r="P2043" s="20">
        <v>73</v>
      </c>
      <c r="Q2043" s="20">
        <v>97</v>
      </c>
      <c r="R2043" s="18" t="s">
        <v>249</v>
      </c>
      <c r="S2043" s="20">
        <v>49</v>
      </c>
      <c r="T2043" s="18" t="s">
        <v>264</v>
      </c>
      <c r="U2043">
        <f t="shared" si="31"/>
        <v>5.9341333333333326</v>
      </c>
    </row>
    <row r="2044" spans="1:21" x14ac:dyDescent="0.3">
      <c r="A2044" s="21">
        <v>43689</v>
      </c>
      <c r="B2044" s="18" t="s">
        <v>45</v>
      </c>
      <c r="C2044" s="18" t="s">
        <v>46</v>
      </c>
      <c r="D2044" s="18" t="s">
        <v>47</v>
      </c>
      <c r="E2044" s="20">
        <v>170</v>
      </c>
      <c r="F2044" s="19">
        <v>160</v>
      </c>
      <c r="G2044" s="19">
        <v>0</v>
      </c>
      <c r="H2044" s="19">
        <v>109</v>
      </c>
      <c r="I2044" s="18" t="s">
        <v>523</v>
      </c>
      <c r="J2044" s="19">
        <v>210</v>
      </c>
      <c r="K2044" s="18" t="s">
        <v>50</v>
      </c>
      <c r="L2044" s="30" t="s">
        <v>401</v>
      </c>
      <c r="M2044" s="31">
        <v>11</v>
      </c>
      <c r="N2044" s="31">
        <v>64</v>
      </c>
      <c r="O2044" s="30" t="s">
        <v>209</v>
      </c>
      <c r="P2044" s="20">
        <v>74</v>
      </c>
      <c r="Q2044" s="20">
        <v>98</v>
      </c>
      <c r="R2044" s="18" t="s">
        <v>51</v>
      </c>
      <c r="S2044" s="20">
        <v>55</v>
      </c>
      <c r="T2044" s="18" t="s">
        <v>169</v>
      </c>
      <c r="U2044">
        <f t="shared" si="31"/>
        <v>1.0471999999999999</v>
      </c>
    </row>
    <row r="2045" spans="1:21" x14ac:dyDescent="0.3">
      <c r="A2045" s="21">
        <v>43690</v>
      </c>
      <c r="B2045" s="18" t="s">
        <v>45</v>
      </c>
      <c r="C2045" s="18" t="s">
        <v>46</v>
      </c>
      <c r="D2045" s="18" t="s">
        <v>47</v>
      </c>
      <c r="E2045" s="20">
        <v>170</v>
      </c>
      <c r="F2045" s="19">
        <v>174</v>
      </c>
      <c r="G2045" s="19">
        <v>0</v>
      </c>
      <c r="H2045" s="19">
        <v>106</v>
      </c>
      <c r="I2045" s="18" t="s">
        <v>405</v>
      </c>
      <c r="J2045" s="19">
        <v>243</v>
      </c>
      <c r="K2045" s="18" t="s">
        <v>734</v>
      </c>
      <c r="L2045" s="30" t="s">
        <v>84</v>
      </c>
      <c r="M2045" s="31">
        <v>11</v>
      </c>
      <c r="N2045" s="31">
        <v>61</v>
      </c>
      <c r="O2045" s="30" t="s">
        <v>64</v>
      </c>
      <c r="P2045" s="20">
        <v>70</v>
      </c>
      <c r="Q2045" s="20">
        <v>98</v>
      </c>
      <c r="R2045" s="18" t="s">
        <v>51</v>
      </c>
      <c r="S2045" s="20">
        <v>52</v>
      </c>
      <c r="T2045" s="18" t="s">
        <v>113</v>
      </c>
      <c r="U2045">
        <f t="shared" si="31"/>
        <v>0.34906666666666669</v>
      </c>
    </row>
    <row r="2046" spans="1:21" x14ac:dyDescent="0.3">
      <c r="A2046" s="21">
        <v>43691</v>
      </c>
      <c r="B2046" s="18" t="s">
        <v>45</v>
      </c>
      <c r="C2046" s="18" t="s">
        <v>46</v>
      </c>
      <c r="D2046" s="18" t="s">
        <v>47</v>
      </c>
      <c r="E2046" s="20">
        <v>170</v>
      </c>
      <c r="F2046" s="19">
        <v>206</v>
      </c>
      <c r="G2046" s="19">
        <v>12</v>
      </c>
      <c r="H2046" s="19">
        <v>130</v>
      </c>
      <c r="I2046" s="18" t="s">
        <v>51</v>
      </c>
      <c r="J2046" s="19">
        <v>281</v>
      </c>
      <c r="K2046" s="18" t="s">
        <v>121</v>
      </c>
      <c r="L2046" s="30" t="s">
        <v>84</v>
      </c>
      <c r="M2046" s="31">
        <v>14</v>
      </c>
      <c r="N2046" s="31">
        <v>78</v>
      </c>
      <c r="O2046" s="30" t="s">
        <v>146</v>
      </c>
      <c r="P2046" s="20">
        <v>73</v>
      </c>
      <c r="Q2046" s="20">
        <v>99</v>
      </c>
      <c r="R2046" s="18" t="s">
        <v>301</v>
      </c>
      <c r="S2046" s="20">
        <v>46</v>
      </c>
      <c r="T2046" s="18" t="s">
        <v>95</v>
      </c>
      <c r="U2046">
        <f t="shared" si="31"/>
        <v>0.34906666666666669</v>
      </c>
    </row>
    <row r="2047" spans="1:21" x14ac:dyDescent="0.3">
      <c r="A2047" s="21">
        <v>43692</v>
      </c>
      <c r="B2047" s="18" t="s">
        <v>45</v>
      </c>
      <c r="C2047" s="18" t="s">
        <v>46</v>
      </c>
      <c r="D2047" s="18" t="s">
        <v>47</v>
      </c>
      <c r="E2047" s="20">
        <v>170</v>
      </c>
      <c r="F2047" s="19">
        <v>187</v>
      </c>
      <c r="G2047" s="19">
        <v>2</v>
      </c>
      <c r="H2047" s="19">
        <v>139</v>
      </c>
      <c r="I2047" s="18" t="s">
        <v>62</v>
      </c>
      <c r="J2047" s="19">
        <v>235</v>
      </c>
      <c r="K2047" s="18" t="s">
        <v>1036</v>
      </c>
      <c r="L2047" s="32">
        <v>34</v>
      </c>
      <c r="M2047" s="31">
        <v>8</v>
      </c>
      <c r="N2047" s="31">
        <v>47</v>
      </c>
      <c r="O2047" s="30" t="s">
        <v>933</v>
      </c>
      <c r="P2047" s="20">
        <v>74</v>
      </c>
      <c r="Q2047" s="20">
        <v>97</v>
      </c>
      <c r="R2047" s="18" t="s">
        <v>51</v>
      </c>
      <c r="S2047" s="20">
        <v>62</v>
      </c>
      <c r="T2047" s="18" t="s">
        <v>206</v>
      </c>
      <c r="U2047">
        <f t="shared" si="31"/>
        <v>5.9341333333333326</v>
      </c>
    </row>
    <row r="2048" spans="1:21" x14ac:dyDescent="0.3">
      <c r="A2048" s="21">
        <v>43693</v>
      </c>
      <c r="B2048" s="18" t="s">
        <v>45</v>
      </c>
      <c r="C2048" s="18" t="s">
        <v>46</v>
      </c>
      <c r="D2048" s="18" t="s">
        <v>47</v>
      </c>
      <c r="E2048" s="20">
        <v>170</v>
      </c>
      <c r="F2048" s="19">
        <v>203</v>
      </c>
      <c r="G2048" s="19">
        <v>0</v>
      </c>
      <c r="H2048" s="19">
        <v>126</v>
      </c>
      <c r="I2048" s="18" t="s">
        <v>652</v>
      </c>
      <c r="J2048" s="19">
        <v>280</v>
      </c>
      <c r="K2048" s="18" t="s">
        <v>91</v>
      </c>
      <c r="L2048" s="30" t="s">
        <v>263</v>
      </c>
      <c r="M2048" s="31">
        <v>11</v>
      </c>
      <c r="N2048" s="31">
        <v>81</v>
      </c>
      <c r="O2048" s="30" t="s">
        <v>94</v>
      </c>
      <c r="P2048" s="20">
        <v>74</v>
      </c>
      <c r="Q2048" s="20">
        <v>100</v>
      </c>
      <c r="R2048" s="18" t="s">
        <v>301</v>
      </c>
      <c r="S2048" s="20">
        <v>51</v>
      </c>
      <c r="T2048" s="18" t="s">
        <v>51</v>
      </c>
      <c r="U2048">
        <f t="shared" si="31"/>
        <v>0.17453333333333335</v>
      </c>
    </row>
    <row r="2049" spans="1:21" x14ac:dyDescent="0.3">
      <c r="A2049" s="21">
        <v>43694</v>
      </c>
      <c r="B2049" s="18" t="s">
        <v>45</v>
      </c>
      <c r="C2049" s="18" t="s">
        <v>46</v>
      </c>
      <c r="D2049" s="18" t="s">
        <v>47</v>
      </c>
      <c r="E2049" s="20">
        <v>170</v>
      </c>
      <c r="F2049" s="19">
        <v>230</v>
      </c>
      <c r="G2049" s="19">
        <v>2</v>
      </c>
      <c r="H2049" s="19">
        <v>152</v>
      </c>
      <c r="I2049" s="18" t="s">
        <v>631</v>
      </c>
      <c r="J2049" s="19">
        <v>308</v>
      </c>
      <c r="K2049" s="18" t="s">
        <v>623</v>
      </c>
      <c r="L2049" s="30" t="s">
        <v>84</v>
      </c>
      <c r="M2049" s="31">
        <v>11</v>
      </c>
      <c r="N2049" s="31">
        <v>75</v>
      </c>
      <c r="O2049" s="30" t="s">
        <v>61</v>
      </c>
      <c r="P2049" s="20">
        <v>68</v>
      </c>
      <c r="Q2049" s="20">
        <v>98</v>
      </c>
      <c r="R2049" s="18" t="s">
        <v>51</v>
      </c>
      <c r="S2049" s="20">
        <v>44</v>
      </c>
      <c r="T2049" s="18" t="s">
        <v>209</v>
      </c>
      <c r="U2049">
        <f t="shared" si="31"/>
        <v>0.34906666666666669</v>
      </c>
    </row>
    <row r="2050" spans="1:21" x14ac:dyDescent="0.3">
      <c r="A2050" s="21">
        <v>43695</v>
      </c>
      <c r="B2050" s="18" t="s">
        <v>45</v>
      </c>
      <c r="C2050" s="18" t="s">
        <v>46</v>
      </c>
      <c r="D2050" s="18" t="s">
        <v>47</v>
      </c>
      <c r="E2050" s="20">
        <v>170</v>
      </c>
      <c r="F2050" s="19">
        <v>169</v>
      </c>
      <c r="G2050" s="19">
        <v>112</v>
      </c>
      <c r="H2050" s="19">
        <v>151</v>
      </c>
      <c r="I2050" s="18" t="s">
        <v>51</v>
      </c>
      <c r="J2050" s="19">
        <v>187</v>
      </c>
      <c r="K2050" s="18" t="s">
        <v>115</v>
      </c>
      <c r="L2050" s="30" t="s">
        <v>132</v>
      </c>
      <c r="M2050" s="31">
        <v>8</v>
      </c>
      <c r="N2050" s="31">
        <v>42</v>
      </c>
      <c r="O2050" s="30" t="s">
        <v>104</v>
      </c>
      <c r="P2050" s="20">
        <v>93</v>
      </c>
      <c r="Q2050" s="20">
        <v>98</v>
      </c>
      <c r="R2050" s="18" t="s">
        <v>51</v>
      </c>
      <c r="S2050" s="20">
        <v>91</v>
      </c>
      <c r="T2050" s="18" t="s">
        <v>51</v>
      </c>
      <c r="U2050">
        <f t="shared" si="31"/>
        <v>1.3962666666666668</v>
      </c>
    </row>
    <row r="2051" spans="1:21" x14ac:dyDescent="0.3">
      <c r="A2051" s="21">
        <v>43696</v>
      </c>
      <c r="B2051" s="18" t="s">
        <v>45</v>
      </c>
      <c r="C2051" s="18" t="s">
        <v>46</v>
      </c>
      <c r="D2051" s="18" t="s">
        <v>47</v>
      </c>
      <c r="E2051" s="20">
        <v>170</v>
      </c>
      <c r="F2051" s="19">
        <v>176</v>
      </c>
      <c r="G2051" s="19">
        <v>14</v>
      </c>
      <c r="H2051" s="19">
        <v>141</v>
      </c>
      <c r="I2051" s="18" t="s">
        <v>605</v>
      </c>
      <c r="J2051" s="19">
        <v>211</v>
      </c>
      <c r="K2051" s="18" t="s">
        <v>121</v>
      </c>
      <c r="L2051" s="30" t="s">
        <v>84</v>
      </c>
      <c r="M2051" s="31">
        <v>8</v>
      </c>
      <c r="N2051" s="31">
        <v>47</v>
      </c>
      <c r="O2051" s="30" t="s">
        <v>61</v>
      </c>
      <c r="P2051" s="20">
        <v>79</v>
      </c>
      <c r="Q2051" s="20">
        <v>98</v>
      </c>
      <c r="R2051" s="18" t="s">
        <v>51</v>
      </c>
      <c r="S2051" s="20">
        <v>60</v>
      </c>
      <c r="T2051" s="18" t="s">
        <v>51</v>
      </c>
      <c r="U2051">
        <f t="shared" si="31"/>
        <v>0.34906666666666669</v>
      </c>
    </row>
    <row r="2052" spans="1:21" x14ac:dyDescent="0.3">
      <c r="A2052" s="21">
        <v>43697</v>
      </c>
      <c r="B2052" s="18" t="s">
        <v>45</v>
      </c>
      <c r="C2052" s="18" t="s">
        <v>46</v>
      </c>
      <c r="D2052" s="18" t="s">
        <v>47</v>
      </c>
      <c r="E2052" s="20">
        <v>170</v>
      </c>
      <c r="F2052" s="19">
        <v>185</v>
      </c>
      <c r="G2052" s="19">
        <v>2</v>
      </c>
      <c r="H2052" s="19">
        <v>142</v>
      </c>
      <c r="I2052" s="18" t="s">
        <v>394</v>
      </c>
      <c r="J2052" s="19">
        <v>228</v>
      </c>
      <c r="K2052" s="18" t="s">
        <v>374</v>
      </c>
      <c r="L2052" s="30" t="s">
        <v>263</v>
      </c>
      <c r="M2052" s="31">
        <v>11</v>
      </c>
      <c r="N2052" s="31">
        <v>61</v>
      </c>
      <c r="O2052" s="30" t="s">
        <v>139</v>
      </c>
      <c r="P2052" s="20">
        <v>77</v>
      </c>
      <c r="Q2052" s="20">
        <v>99</v>
      </c>
      <c r="R2052" s="18" t="s">
        <v>51</v>
      </c>
      <c r="S2052" s="20">
        <v>60</v>
      </c>
      <c r="T2052" s="18" t="s">
        <v>91</v>
      </c>
      <c r="U2052">
        <f t="shared" ref="U2052:U2115" si="32">L2052*$V$3/$V$5*$V$4</f>
        <v>0.17453333333333335</v>
      </c>
    </row>
    <row r="2053" spans="1:21" x14ac:dyDescent="0.3">
      <c r="A2053" s="21">
        <v>43698</v>
      </c>
      <c r="B2053" s="18" t="s">
        <v>45</v>
      </c>
      <c r="C2053" s="18" t="s">
        <v>46</v>
      </c>
      <c r="D2053" s="18" t="s">
        <v>47</v>
      </c>
      <c r="E2053" s="20">
        <v>170</v>
      </c>
      <c r="F2053" s="19">
        <v>193</v>
      </c>
      <c r="G2053" s="19">
        <v>0</v>
      </c>
      <c r="H2053" s="19">
        <v>131</v>
      </c>
      <c r="I2053" s="18" t="s">
        <v>348</v>
      </c>
      <c r="J2053" s="19">
        <v>255</v>
      </c>
      <c r="K2053" s="18" t="s">
        <v>423</v>
      </c>
      <c r="L2053" s="30" t="s">
        <v>116</v>
      </c>
      <c r="M2053" s="31">
        <v>11</v>
      </c>
      <c r="N2053" s="31">
        <v>61</v>
      </c>
      <c r="O2053" s="30" t="s">
        <v>167</v>
      </c>
      <c r="P2053" s="20">
        <v>76</v>
      </c>
      <c r="Q2053" s="20">
        <v>99</v>
      </c>
      <c r="R2053" s="18" t="s">
        <v>51</v>
      </c>
      <c r="S2053" s="20">
        <v>55</v>
      </c>
      <c r="T2053" s="18" t="s">
        <v>50</v>
      </c>
      <c r="U2053">
        <f t="shared" si="32"/>
        <v>0.69813333333333338</v>
      </c>
    </row>
    <row r="2054" spans="1:21" x14ac:dyDescent="0.3">
      <c r="A2054" s="21">
        <v>43699</v>
      </c>
      <c r="B2054" s="18" t="s">
        <v>45</v>
      </c>
      <c r="C2054" s="18" t="s">
        <v>46</v>
      </c>
      <c r="D2054" s="18" t="s">
        <v>47</v>
      </c>
      <c r="E2054" s="20">
        <v>170</v>
      </c>
      <c r="F2054" s="19">
        <v>220</v>
      </c>
      <c r="G2054" s="19">
        <v>0</v>
      </c>
      <c r="H2054" s="19">
        <v>154</v>
      </c>
      <c r="I2054" s="18" t="s">
        <v>151</v>
      </c>
      <c r="J2054" s="19">
        <v>287</v>
      </c>
      <c r="K2054" s="18" t="s">
        <v>187</v>
      </c>
      <c r="L2054" s="30" t="s">
        <v>263</v>
      </c>
      <c r="M2054" s="31">
        <v>11</v>
      </c>
      <c r="N2054" s="31">
        <v>53</v>
      </c>
      <c r="O2054" s="30" t="s">
        <v>260</v>
      </c>
      <c r="P2054" s="20">
        <v>66</v>
      </c>
      <c r="Q2054" s="20">
        <v>98</v>
      </c>
      <c r="R2054" s="18" t="s">
        <v>51</v>
      </c>
      <c r="S2054" s="20">
        <v>44</v>
      </c>
      <c r="T2054" s="18" t="s">
        <v>121</v>
      </c>
      <c r="U2054">
        <f t="shared" si="32"/>
        <v>0.17453333333333335</v>
      </c>
    </row>
    <row r="2055" spans="1:21" x14ac:dyDescent="0.3">
      <c r="A2055" s="21">
        <v>43700</v>
      </c>
      <c r="B2055" s="18" t="s">
        <v>45</v>
      </c>
      <c r="C2055" s="18" t="s">
        <v>46</v>
      </c>
      <c r="D2055" s="18" t="s">
        <v>47</v>
      </c>
      <c r="E2055" s="20">
        <v>170</v>
      </c>
      <c r="F2055" s="19">
        <v>253</v>
      </c>
      <c r="G2055" s="19">
        <v>0</v>
      </c>
      <c r="H2055" s="19">
        <v>145</v>
      </c>
      <c r="I2055" s="18" t="s">
        <v>434</v>
      </c>
      <c r="J2055" s="19">
        <v>361</v>
      </c>
      <c r="K2055" s="18" t="s">
        <v>424</v>
      </c>
      <c r="L2055" s="30" t="s">
        <v>116</v>
      </c>
      <c r="M2055" s="31">
        <v>14</v>
      </c>
      <c r="N2055" s="31">
        <v>50</v>
      </c>
      <c r="O2055" s="30" t="s">
        <v>146</v>
      </c>
      <c r="P2055" s="20">
        <v>54</v>
      </c>
      <c r="Q2055" s="20">
        <v>98</v>
      </c>
      <c r="R2055" s="18" t="s">
        <v>51</v>
      </c>
      <c r="S2055" s="20">
        <v>26</v>
      </c>
      <c r="T2055" s="18" t="s">
        <v>113</v>
      </c>
      <c r="U2055">
        <f t="shared" si="32"/>
        <v>0.69813333333333338</v>
      </c>
    </row>
    <row r="2056" spans="1:21" x14ac:dyDescent="0.3">
      <c r="A2056" s="21">
        <v>43701</v>
      </c>
      <c r="B2056" s="18" t="s">
        <v>45</v>
      </c>
      <c r="C2056" s="18" t="s">
        <v>46</v>
      </c>
      <c r="D2056" s="18" t="s">
        <v>47</v>
      </c>
      <c r="E2056" s="20">
        <v>170</v>
      </c>
      <c r="F2056" s="19">
        <v>187</v>
      </c>
      <c r="G2056" s="19">
        <v>6</v>
      </c>
      <c r="H2056" s="19">
        <v>149</v>
      </c>
      <c r="I2056" s="18" t="s">
        <v>478</v>
      </c>
      <c r="J2056" s="19">
        <v>225</v>
      </c>
      <c r="K2056" s="18" t="s">
        <v>158</v>
      </c>
      <c r="L2056" s="30" t="s">
        <v>401</v>
      </c>
      <c r="M2056" s="31">
        <v>14</v>
      </c>
      <c r="N2056" s="31">
        <v>53</v>
      </c>
      <c r="O2056" s="30" t="s">
        <v>60</v>
      </c>
      <c r="P2056" s="20">
        <v>83</v>
      </c>
      <c r="Q2056" s="20">
        <v>96</v>
      </c>
      <c r="R2056" s="18" t="s">
        <v>258</v>
      </c>
      <c r="S2056" s="20">
        <v>73</v>
      </c>
      <c r="T2056" s="18" t="s">
        <v>51</v>
      </c>
      <c r="U2056">
        <f t="shared" si="32"/>
        <v>1.0471999999999999</v>
      </c>
    </row>
    <row r="2057" spans="1:21" x14ac:dyDescent="0.3">
      <c r="A2057" s="21">
        <v>43702</v>
      </c>
      <c r="B2057" s="18" t="s">
        <v>45</v>
      </c>
      <c r="C2057" s="18" t="s">
        <v>46</v>
      </c>
      <c r="D2057" s="18" t="s">
        <v>47</v>
      </c>
      <c r="E2057" s="20">
        <v>170</v>
      </c>
      <c r="F2057" s="19">
        <v>214</v>
      </c>
      <c r="G2057" s="19">
        <v>68</v>
      </c>
      <c r="H2057" s="19">
        <v>173</v>
      </c>
      <c r="I2057" s="18" t="s">
        <v>810</v>
      </c>
      <c r="J2057" s="19">
        <v>254</v>
      </c>
      <c r="K2057" s="18" t="s">
        <v>759</v>
      </c>
      <c r="L2057" s="30" t="s">
        <v>102</v>
      </c>
      <c r="M2057" s="31">
        <v>6</v>
      </c>
      <c r="N2057" s="31">
        <v>50</v>
      </c>
      <c r="O2057" s="30" t="s">
        <v>146</v>
      </c>
      <c r="P2057" s="20">
        <v>93</v>
      </c>
      <c r="Q2057" s="20">
        <v>98</v>
      </c>
      <c r="R2057" s="18" t="s">
        <v>51</v>
      </c>
      <c r="S2057" s="20">
        <v>68</v>
      </c>
      <c r="T2057" s="18" t="s">
        <v>201</v>
      </c>
      <c r="U2057">
        <f t="shared" si="32"/>
        <v>0.8726666666666667</v>
      </c>
    </row>
    <row r="2058" spans="1:21" x14ac:dyDescent="0.3">
      <c r="A2058" s="21">
        <v>43703</v>
      </c>
      <c r="B2058" s="18" t="s">
        <v>45</v>
      </c>
      <c r="C2058" s="18" t="s">
        <v>46</v>
      </c>
      <c r="D2058" s="18" t="s">
        <v>47</v>
      </c>
      <c r="E2058" s="20">
        <v>170</v>
      </c>
      <c r="F2058" s="19">
        <v>224</v>
      </c>
      <c r="G2058" s="19">
        <v>16</v>
      </c>
      <c r="H2058" s="19">
        <v>181</v>
      </c>
      <c r="I2058" s="18" t="s">
        <v>576</v>
      </c>
      <c r="J2058" s="19">
        <v>267</v>
      </c>
      <c r="K2058" s="18" t="s">
        <v>402</v>
      </c>
      <c r="L2058" s="32">
        <v>36</v>
      </c>
      <c r="M2058" s="31">
        <v>6</v>
      </c>
      <c r="N2058" s="31">
        <v>69</v>
      </c>
      <c r="O2058" s="30" t="s">
        <v>50</v>
      </c>
      <c r="P2058" s="20">
        <v>86</v>
      </c>
      <c r="Q2058" s="20">
        <v>99</v>
      </c>
      <c r="R2058" s="18" t="s">
        <v>258</v>
      </c>
      <c r="S2058" s="20">
        <v>63</v>
      </c>
      <c r="T2058" s="18" t="s">
        <v>169</v>
      </c>
      <c r="U2058">
        <f t="shared" si="32"/>
        <v>6.2831999999999999</v>
      </c>
    </row>
    <row r="2059" spans="1:21" x14ac:dyDescent="0.3">
      <c r="A2059" s="21">
        <v>43704</v>
      </c>
      <c r="B2059" s="18" t="s">
        <v>45</v>
      </c>
      <c r="C2059" s="18" t="s">
        <v>46</v>
      </c>
      <c r="D2059" s="18" t="s">
        <v>47</v>
      </c>
      <c r="E2059" s="20">
        <v>170</v>
      </c>
      <c r="F2059" s="19">
        <v>215</v>
      </c>
      <c r="G2059" s="19">
        <v>0</v>
      </c>
      <c r="H2059" s="19">
        <v>177</v>
      </c>
      <c r="I2059" s="18" t="s">
        <v>485</v>
      </c>
      <c r="J2059" s="19">
        <v>253</v>
      </c>
      <c r="K2059" s="18" t="s">
        <v>514</v>
      </c>
      <c r="L2059" s="32">
        <v>36</v>
      </c>
      <c r="M2059" s="31">
        <v>11</v>
      </c>
      <c r="N2059" s="31">
        <v>53</v>
      </c>
      <c r="O2059" s="30" t="s">
        <v>91</v>
      </c>
      <c r="P2059" s="20">
        <v>82</v>
      </c>
      <c r="Q2059" s="20">
        <v>99</v>
      </c>
      <c r="R2059" s="18" t="s">
        <v>74</v>
      </c>
      <c r="S2059" s="20">
        <v>67</v>
      </c>
      <c r="T2059" s="18" t="s">
        <v>129</v>
      </c>
      <c r="U2059">
        <f t="shared" si="32"/>
        <v>6.2831999999999999</v>
      </c>
    </row>
    <row r="2060" spans="1:21" x14ac:dyDescent="0.3">
      <c r="A2060" s="21">
        <v>43705</v>
      </c>
      <c r="B2060" s="18" t="s">
        <v>45</v>
      </c>
      <c r="C2060" s="18" t="s">
        <v>46</v>
      </c>
      <c r="D2060" s="18" t="s">
        <v>47</v>
      </c>
      <c r="E2060" s="20">
        <v>170</v>
      </c>
      <c r="F2060" s="19">
        <v>208</v>
      </c>
      <c r="G2060" s="19">
        <v>0</v>
      </c>
      <c r="H2060" s="19">
        <v>187</v>
      </c>
      <c r="I2060" s="18" t="s">
        <v>51</v>
      </c>
      <c r="J2060" s="19">
        <v>229</v>
      </c>
      <c r="K2060" s="18" t="s">
        <v>606</v>
      </c>
      <c r="L2060" s="30" t="s">
        <v>84</v>
      </c>
      <c r="M2060" s="31">
        <v>6</v>
      </c>
      <c r="N2060" s="31">
        <v>36</v>
      </c>
      <c r="O2060" s="30" t="s">
        <v>201</v>
      </c>
      <c r="P2060" s="20">
        <v>85</v>
      </c>
      <c r="Q2060" s="20">
        <v>96</v>
      </c>
      <c r="R2060" s="18" t="s">
        <v>123</v>
      </c>
      <c r="S2060" s="20">
        <v>76</v>
      </c>
      <c r="T2060" s="18" t="s">
        <v>117</v>
      </c>
      <c r="U2060">
        <f t="shared" si="32"/>
        <v>0.34906666666666669</v>
      </c>
    </row>
    <row r="2061" spans="1:21" x14ac:dyDescent="0.3">
      <c r="A2061" s="21">
        <v>43706</v>
      </c>
      <c r="B2061" s="18" t="s">
        <v>45</v>
      </c>
      <c r="C2061" s="18" t="s">
        <v>46</v>
      </c>
      <c r="D2061" s="18" t="s">
        <v>47</v>
      </c>
      <c r="E2061" s="20">
        <v>170</v>
      </c>
      <c r="F2061" s="19">
        <v>217</v>
      </c>
      <c r="G2061" s="19">
        <v>0</v>
      </c>
      <c r="H2061" s="19">
        <v>184</v>
      </c>
      <c r="I2061" s="18" t="s">
        <v>331</v>
      </c>
      <c r="J2061" s="19">
        <v>250</v>
      </c>
      <c r="K2061" s="18" t="s">
        <v>179</v>
      </c>
      <c r="L2061" s="32" t="s">
        <v>1194</v>
      </c>
      <c r="M2061" s="31">
        <v>6</v>
      </c>
      <c r="N2061" s="31">
        <v>33</v>
      </c>
      <c r="O2061" s="30" t="s">
        <v>51</v>
      </c>
      <c r="P2061" s="20">
        <v>85</v>
      </c>
      <c r="Q2061" s="20">
        <v>97</v>
      </c>
      <c r="R2061" s="18" t="s">
        <v>51</v>
      </c>
      <c r="S2061" s="20">
        <v>71</v>
      </c>
      <c r="T2061" s="18" t="s">
        <v>179</v>
      </c>
      <c r="U2061" t="e">
        <f t="shared" si="32"/>
        <v>#VALUE!</v>
      </c>
    </row>
    <row r="2062" spans="1:21" x14ac:dyDescent="0.3">
      <c r="A2062" s="21">
        <v>43707</v>
      </c>
      <c r="B2062" s="18" t="s">
        <v>45</v>
      </c>
      <c r="C2062" s="18" t="s">
        <v>46</v>
      </c>
      <c r="D2062" s="18" t="s">
        <v>47</v>
      </c>
      <c r="E2062" s="20">
        <v>170</v>
      </c>
      <c r="F2062" s="19">
        <v>227</v>
      </c>
      <c r="G2062" s="19">
        <v>0</v>
      </c>
      <c r="H2062" s="19">
        <v>192</v>
      </c>
      <c r="I2062" s="18" t="s">
        <v>51</v>
      </c>
      <c r="J2062" s="19">
        <v>262</v>
      </c>
      <c r="K2062" s="18" t="s">
        <v>603</v>
      </c>
      <c r="L2062" s="32">
        <v>36</v>
      </c>
      <c r="M2062" s="31">
        <v>6</v>
      </c>
      <c r="N2062" s="31">
        <v>50</v>
      </c>
      <c r="O2062" s="30" t="s">
        <v>52</v>
      </c>
      <c r="P2062" s="20">
        <v>81</v>
      </c>
      <c r="Q2062" s="20">
        <v>96</v>
      </c>
      <c r="R2062" s="18" t="s">
        <v>51</v>
      </c>
      <c r="S2062" s="20">
        <v>67</v>
      </c>
      <c r="T2062" s="18" t="s">
        <v>50</v>
      </c>
      <c r="U2062">
        <f t="shared" si="32"/>
        <v>6.2831999999999999</v>
      </c>
    </row>
    <row r="2063" spans="1:21" x14ac:dyDescent="0.3">
      <c r="A2063" s="21">
        <v>43708</v>
      </c>
      <c r="B2063" s="18" t="s">
        <v>45</v>
      </c>
      <c r="C2063" s="18" t="s">
        <v>46</v>
      </c>
      <c r="D2063" s="18" t="s">
        <v>47</v>
      </c>
      <c r="E2063" s="20">
        <v>170</v>
      </c>
      <c r="F2063" s="19">
        <v>214</v>
      </c>
      <c r="G2063" s="19">
        <v>6</v>
      </c>
      <c r="H2063" s="19">
        <v>183</v>
      </c>
      <c r="I2063" s="18" t="s">
        <v>617</v>
      </c>
      <c r="J2063" s="19">
        <v>245</v>
      </c>
      <c r="K2063" s="18" t="s">
        <v>839</v>
      </c>
      <c r="L2063" s="32">
        <v>34</v>
      </c>
      <c r="M2063" s="31">
        <v>3</v>
      </c>
      <c r="N2063" s="31">
        <v>64</v>
      </c>
      <c r="O2063" s="30" t="s">
        <v>61</v>
      </c>
      <c r="P2063" s="20">
        <v>88</v>
      </c>
      <c r="Q2063" s="20">
        <v>97</v>
      </c>
      <c r="R2063" s="18" t="s">
        <v>51</v>
      </c>
      <c r="S2063" s="20">
        <v>73</v>
      </c>
      <c r="T2063" s="18" t="s">
        <v>146</v>
      </c>
      <c r="U2063">
        <f t="shared" si="32"/>
        <v>5.9341333333333326</v>
      </c>
    </row>
    <row r="2064" spans="1:21" x14ac:dyDescent="0.3">
      <c r="A2064" s="21">
        <v>43709</v>
      </c>
      <c r="B2064" s="18" t="s">
        <v>45</v>
      </c>
      <c r="C2064" s="18" t="s">
        <v>46</v>
      </c>
      <c r="D2064" s="18" t="s">
        <v>47</v>
      </c>
      <c r="E2064" s="20">
        <v>170</v>
      </c>
      <c r="F2064" s="19">
        <v>166</v>
      </c>
      <c r="G2064" s="19">
        <v>56</v>
      </c>
      <c r="H2064" s="19">
        <v>148</v>
      </c>
      <c r="I2064" s="18" t="s">
        <v>51</v>
      </c>
      <c r="J2064" s="19">
        <v>184</v>
      </c>
      <c r="K2064" s="18" t="s">
        <v>286</v>
      </c>
      <c r="L2064" s="32">
        <v>36</v>
      </c>
      <c r="M2064" s="31">
        <v>8</v>
      </c>
      <c r="N2064" s="31">
        <v>58</v>
      </c>
      <c r="O2064" s="30" t="s">
        <v>50</v>
      </c>
      <c r="P2064" s="20">
        <v>93</v>
      </c>
      <c r="Q2064" s="20">
        <v>98</v>
      </c>
      <c r="R2064" s="18" t="s">
        <v>51</v>
      </c>
      <c r="S2064" s="20">
        <v>86</v>
      </c>
      <c r="T2064" s="18" t="s">
        <v>55</v>
      </c>
      <c r="U2064">
        <f t="shared" si="32"/>
        <v>6.2831999999999999</v>
      </c>
    </row>
    <row r="2065" spans="1:21" x14ac:dyDescent="0.3">
      <c r="A2065" s="21">
        <v>43710</v>
      </c>
      <c r="B2065" s="18" t="s">
        <v>45</v>
      </c>
      <c r="C2065" s="18" t="s">
        <v>46</v>
      </c>
      <c r="D2065" s="18" t="s">
        <v>47</v>
      </c>
      <c r="E2065" s="20">
        <v>170</v>
      </c>
      <c r="F2065" s="19">
        <v>186</v>
      </c>
      <c r="G2065" s="19">
        <v>0</v>
      </c>
      <c r="H2065" s="19">
        <v>137</v>
      </c>
      <c r="I2065" s="18" t="s">
        <v>356</v>
      </c>
      <c r="J2065" s="19">
        <v>234</v>
      </c>
      <c r="K2065" s="18" t="s">
        <v>469</v>
      </c>
      <c r="L2065" s="30" t="s">
        <v>401</v>
      </c>
      <c r="M2065" s="31">
        <v>11</v>
      </c>
      <c r="N2065" s="31">
        <v>56</v>
      </c>
      <c r="O2065" s="30" t="s">
        <v>98</v>
      </c>
      <c r="P2065" s="20">
        <v>73</v>
      </c>
      <c r="Q2065" s="20">
        <v>99</v>
      </c>
      <c r="R2065" s="18" t="s">
        <v>51</v>
      </c>
      <c r="S2065" s="20">
        <v>50</v>
      </c>
      <c r="T2065" s="18" t="s">
        <v>81</v>
      </c>
      <c r="U2065">
        <f t="shared" si="32"/>
        <v>1.0471999999999999</v>
      </c>
    </row>
    <row r="2066" spans="1:21" x14ac:dyDescent="0.3">
      <c r="A2066" s="21">
        <v>43711</v>
      </c>
      <c r="B2066" s="18" t="s">
        <v>45</v>
      </c>
      <c r="C2066" s="18" t="s">
        <v>46</v>
      </c>
      <c r="D2066" s="18" t="s">
        <v>47</v>
      </c>
      <c r="E2066" s="20">
        <v>170</v>
      </c>
      <c r="F2066" s="19">
        <v>195</v>
      </c>
      <c r="G2066" s="19">
        <v>0</v>
      </c>
      <c r="H2066" s="19">
        <v>127</v>
      </c>
      <c r="I2066" s="18" t="s">
        <v>1037</v>
      </c>
      <c r="J2066" s="19">
        <v>263</v>
      </c>
      <c r="K2066" s="18" t="s">
        <v>591</v>
      </c>
      <c r="L2066" s="32" t="s">
        <v>1194</v>
      </c>
      <c r="M2066" s="31">
        <v>8</v>
      </c>
      <c r="N2066" s="31">
        <v>50</v>
      </c>
      <c r="O2066" s="30" t="s">
        <v>94</v>
      </c>
      <c r="P2066" s="20">
        <v>67</v>
      </c>
      <c r="Q2066" s="20">
        <v>99</v>
      </c>
      <c r="R2066" s="18" t="s">
        <v>51</v>
      </c>
      <c r="S2066" s="20">
        <v>47</v>
      </c>
      <c r="T2066" s="18" t="s">
        <v>50</v>
      </c>
      <c r="U2066" t="e">
        <f t="shared" si="32"/>
        <v>#VALUE!</v>
      </c>
    </row>
    <row r="2067" spans="1:21" x14ac:dyDescent="0.3">
      <c r="A2067" s="21">
        <v>43712</v>
      </c>
      <c r="B2067" s="18" t="s">
        <v>45</v>
      </c>
      <c r="C2067" s="18" t="s">
        <v>46</v>
      </c>
      <c r="D2067" s="18" t="s">
        <v>47</v>
      </c>
      <c r="E2067" s="20">
        <v>170</v>
      </c>
      <c r="F2067" s="19">
        <v>190</v>
      </c>
      <c r="G2067" s="19">
        <v>18</v>
      </c>
      <c r="H2067" s="19">
        <v>140</v>
      </c>
      <c r="I2067" s="18" t="s">
        <v>639</v>
      </c>
      <c r="J2067" s="19">
        <v>240</v>
      </c>
      <c r="K2067" s="18" t="s">
        <v>839</v>
      </c>
      <c r="L2067" s="30" t="s">
        <v>533</v>
      </c>
      <c r="M2067" s="31">
        <v>0</v>
      </c>
      <c r="N2067" s="31">
        <v>61</v>
      </c>
      <c r="O2067" s="30" t="s">
        <v>164</v>
      </c>
      <c r="P2067" s="20">
        <v>75</v>
      </c>
      <c r="Q2067" s="20">
        <v>99</v>
      </c>
      <c r="R2067" s="18" t="s">
        <v>318</v>
      </c>
      <c r="S2067" s="20">
        <v>58</v>
      </c>
      <c r="T2067" s="18" t="s">
        <v>113</v>
      </c>
      <c r="U2067">
        <f t="shared" si="32"/>
        <v>1.2217333333333333</v>
      </c>
    </row>
    <row r="2068" spans="1:21" x14ac:dyDescent="0.3">
      <c r="A2068" s="21">
        <v>43713</v>
      </c>
      <c r="B2068" s="18" t="s">
        <v>45</v>
      </c>
      <c r="C2068" s="18" t="s">
        <v>46</v>
      </c>
      <c r="D2068" s="18" t="s">
        <v>47</v>
      </c>
      <c r="E2068" s="20">
        <v>170</v>
      </c>
      <c r="F2068" s="19">
        <v>167</v>
      </c>
      <c r="G2068" s="19">
        <v>2</v>
      </c>
      <c r="H2068" s="19">
        <v>139</v>
      </c>
      <c r="I2068" s="18" t="s">
        <v>51</v>
      </c>
      <c r="J2068" s="19">
        <v>195</v>
      </c>
      <c r="K2068" s="18" t="s">
        <v>220</v>
      </c>
      <c r="L2068" s="30" t="s">
        <v>84</v>
      </c>
      <c r="M2068" s="31">
        <v>11</v>
      </c>
      <c r="N2068" s="31">
        <v>72</v>
      </c>
      <c r="O2068" s="30" t="s">
        <v>352</v>
      </c>
      <c r="P2068" s="20">
        <v>81</v>
      </c>
      <c r="Q2068" s="20">
        <v>98</v>
      </c>
      <c r="R2068" s="18" t="s">
        <v>280</v>
      </c>
      <c r="S2068" s="20">
        <v>68</v>
      </c>
      <c r="T2068" s="18" t="s">
        <v>51</v>
      </c>
      <c r="U2068">
        <f t="shared" si="32"/>
        <v>0.34906666666666669</v>
      </c>
    </row>
    <row r="2069" spans="1:21" x14ac:dyDescent="0.3">
      <c r="A2069" s="21">
        <v>43714</v>
      </c>
      <c r="B2069" s="18" t="s">
        <v>45</v>
      </c>
      <c r="C2069" s="18" t="s">
        <v>46</v>
      </c>
      <c r="D2069" s="18" t="s">
        <v>47</v>
      </c>
      <c r="E2069" s="20">
        <v>170</v>
      </c>
      <c r="F2069" s="19">
        <v>159</v>
      </c>
      <c r="G2069" s="19">
        <v>0</v>
      </c>
      <c r="H2069" s="19">
        <v>108</v>
      </c>
      <c r="I2069" s="18" t="s">
        <v>356</v>
      </c>
      <c r="J2069" s="19">
        <v>210</v>
      </c>
      <c r="K2069" s="18" t="s">
        <v>228</v>
      </c>
      <c r="L2069" s="30" t="s">
        <v>401</v>
      </c>
      <c r="M2069" s="31">
        <v>14</v>
      </c>
      <c r="N2069" s="31">
        <v>61</v>
      </c>
      <c r="O2069" s="30" t="s">
        <v>51</v>
      </c>
      <c r="P2069" s="20">
        <v>72</v>
      </c>
      <c r="Q2069" s="20">
        <v>99</v>
      </c>
      <c r="R2069" s="18" t="s">
        <v>51</v>
      </c>
      <c r="S2069" s="20">
        <v>53</v>
      </c>
      <c r="T2069" s="18" t="s">
        <v>215</v>
      </c>
      <c r="U2069">
        <f t="shared" si="32"/>
        <v>1.0471999999999999</v>
      </c>
    </row>
    <row r="2070" spans="1:21" x14ac:dyDescent="0.3">
      <c r="A2070" s="21">
        <v>43715</v>
      </c>
      <c r="B2070" s="18" t="s">
        <v>45</v>
      </c>
      <c r="C2070" s="18" t="s">
        <v>46</v>
      </c>
      <c r="D2070" s="18" t="s">
        <v>47</v>
      </c>
      <c r="E2070" s="20">
        <v>170</v>
      </c>
      <c r="F2070" s="19">
        <v>159</v>
      </c>
      <c r="G2070" s="19">
        <v>0</v>
      </c>
      <c r="H2070" s="19">
        <v>89</v>
      </c>
      <c r="I2070" s="18" t="s">
        <v>818</v>
      </c>
      <c r="J2070" s="19">
        <v>229</v>
      </c>
      <c r="K2070" s="18" t="s">
        <v>374</v>
      </c>
      <c r="L2070" s="30" t="s">
        <v>218</v>
      </c>
      <c r="M2070" s="31">
        <v>11</v>
      </c>
      <c r="N2070" s="31">
        <v>67</v>
      </c>
      <c r="O2070" s="30" t="s">
        <v>129</v>
      </c>
      <c r="P2070" s="20">
        <v>69</v>
      </c>
      <c r="Q2070" s="20">
        <v>99</v>
      </c>
      <c r="R2070" s="18" t="s">
        <v>318</v>
      </c>
      <c r="S2070" s="20">
        <v>45</v>
      </c>
      <c r="T2070" s="18" t="s">
        <v>91</v>
      </c>
      <c r="U2070">
        <f t="shared" si="32"/>
        <v>0.52359999999999995</v>
      </c>
    </row>
    <row r="2071" spans="1:21" x14ac:dyDescent="0.3">
      <c r="A2071" s="21">
        <v>43716</v>
      </c>
      <c r="B2071" s="18" t="s">
        <v>45</v>
      </c>
      <c r="C2071" s="18" t="s">
        <v>46</v>
      </c>
      <c r="D2071" s="18" t="s">
        <v>47</v>
      </c>
      <c r="E2071" s="20">
        <v>170</v>
      </c>
      <c r="F2071" s="19">
        <v>164</v>
      </c>
      <c r="G2071" s="19">
        <v>0</v>
      </c>
      <c r="H2071" s="19">
        <v>100</v>
      </c>
      <c r="I2071" s="18" t="s">
        <v>437</v>
      </c>
      <c r="J2071" s="19">
        <v>229</v>
      </c>
      <c r="K2071" s="18" t="s">
        <v>50</v>
      </c>
      <c r="L2071" s="30" t="s">
        <v>218</v>
      </c>
      <c r="M2071" s="31">
        <v>6</v>
      </c>
      <c r="N2071" s="31">
        <v>50</v>
      </c>
      <c r="O2071" s="30" t="s">
        <v>61</v>
      </c>
      <c r="P2071" s="20">
        <v>79</v>
      </c>
      <c r="Q2071" s="20">
        <v>99</v>
      </c>
      <c r="R2071" s="18" t="s">
        <v>51</v>
      </c>
      <c r="S2071" s="20">
        <v>62</v>
      </c>
      <c r="T2071" s="18" t="s">
        <v>52</v>
      </c>
      <c r="U2071">
        <f t="shared" si="32"/>
        <v>0.52359999999999995</v>
      </c>
    </row>
    <row r="2072" spans="1:21" x14ac:dyDescent="0.3">
      <c r="A2072" s="21">
        <v>43717</v>
      </c>
      <c r="B2072" s="18" t="s">
        <v>45</v>
      </c>
      <c r="C2072" s="18" t="s">
        <v>46</v>
      </c>
      <c r="D2072" s="18" t="s">
        <v>47</v>
      </c>
      <c r="E2072" s="20">
        <v>170</v>
      </c>
      <c r="F2072" s="19">
        <v>175</v>
      </c>
      <c r="G2072" s="19">
        <v>128</v>
      </c>
      <c r="H2072" s="19">
        <v>133</v>
      </c>
      <c r="I2072" s="18" t="s">
        <v>100</v>
      </c>
      <c r="J2072" s="19">
        <v>217</v>
      </c>
      <c r="K2072" s="18" t="s">
        <v>992</v>
      </c>
      <c r="L2072" s="32">
        <v>27</v>
      </c>
      <c r="M2072" s="31">
        <v>17</v>
      </c>
      <c r="N2072" s="31">
        <v>64</v>
      </c>
      <c r="O2072" s="30" t="s">
        <v>638</v>
      </c>
      <c r="P2072" s="20">
        <v>76</v>
      </c>
      <c r="Q2072" s="20">
        <v>96</v>
      </c>
      <c r="R2072" s="18" t="s">
        <v>376</v>
      </c>
      <c r="S2072" s="20">
        <v>60</v>
      </c>
      <c r="T2072" s="18" t="s">
        <v>209</v>
      </c>
      <c r="U2072">
        <f t="shared" si="32"/>
        <v>4.7123999999999997</v>
      </c>
    </row>
    <row r="2073" spans="1:21" x14ac:dyDescent="0.3">
      <c r="A2073" s="21">
        <v>43718</v>
      </c>
      <c r="B2073" s="18" t="s">
        <v>45</v>
      </c>
      <c r="C2073" s="18" t="s">
        <v>46</v>
      </c>
      <c r="D2073" s="18" t="s">
        <v>47</v>
      </c>
      <c r="E2073" s="20">
        <v>170</v>
      </c>
      <c r="F2073" s="19">
        <v>139</v>
      </c>
      <c r="G2073" s="19">
        <v>196</v>
      </c>
      <c r="H2073" s="19">
        <v>117</v>
      </c>
      <c r="I2073" s="18" t="s">
        <v>421</v>
      </c>
      <c r="J2073" s="19">
        <v>161</v>
      </c>
      <c r="K2073" s="18" t="s">
        <v>354</v>
      </c>
      <c r="L2073" s="32">
        <v>28</v>
      </c>
      <c r="M2073" s="31">
        <v>11</v>
      </c>
      <c r="N2073" s="31">
        <v>75</v>
      </c>
      <c r="O2073" s="30" t="s">
        <v>171</v>
      </c>
      <c r="P2073" s="20">
        <v>95</v>
      </c>
      <c r="Q2073" s="20">
        <v>99</v>
      </c>
      <c r="R2073" s="18" t="s">
        <v>258</v>
      </c>
      <c r="S2073" s="20">
        <v>78</v>
      </c>
      <c r="T2073" s="18" t="s">
        <v>171</v>
      </c>
      <c r="U2073">
        <f t="shared" si="32"/>
        <v>4.8869333333333334</v>
      </c>
    </row>
    <row r="2074" spans="1:21" x14ac:dyDescent="0.3">
      <c r="A2074" s="21">
        <v>43719</v>
      </c>
      <c r="B2074" s="18" t="s">
        <v>45</v>
      </c>
      <c r="C2074" s="18" t="s">
        <v>46</v>
      </c>
      <c r="D2074" s="18" t="s">
        <v>47</v>
      </c>
      <c r="E2074" s="20">
        <v>170</v>
      </c>
      <c r="F2074" s="19">
        <v>175</v>
      </c>
      <c r="G2074" s="19">
        <v>0</v>
      </c>
      <c r="H2074" s="19">
        <v>129</v>
      </c>
      <c r="I2074" s="18" t="s">
        <v>62</v>
      </c>
      <c r="J2074" s="19">
        <v>221</v>
      </c>
      <c r="K2074" s="18" t="s">
        <v>412</v>
      </c>
      <c r="L2074" s="30" t="s">
        <v>401</v>
      </c>
      <c r="M2074" s="31">
        <v>6</v>
      </c>
      <c r="N2074" s="31">
        <v>53</v>
      </c>
      <c r="O2074" s="30" t="s">
        <v>167</v>
      </c>
      <c r="P2074" s="20">
        <v>83</v>
      </c>
      <c r="Q2074" s="20">
        <v>100</v>
      </c>
      <c r="R2074" s="18" t="s">
        <v>51</v>
      </c>
      <c r="S2074" s="20">
        <v>63</v>
      </c>
      <c r="T2074" s="18" t="s">
        <v>94</v>
      </c>
      <c r="U2074">
        <f t="shared" si="32"/>
        <v>1.0471999999999999</v>
      </c>
    </row>
    <row r="2075" spans="1:21" x14ac:dyDescent="0.3">
      <c r="A2075" s="21">
        <v>43720</v>
      </c>
      <c r="B2075" s="18" t="s">
        <v>45</v>
      </c>
      <c r="C2075" s="18" t="s">
        <v>46</v>
      </c>
      <c r="D2075" s="18" t="s">
        <v>47</v>
      </c>
      <c r="E2075" s="20">
        <v>170</v>
      </c>
      <c r="F2075" s="19">
        <v>183</v>
      </c>
      <c r="G2075" s="19">
        <v>2</v>
      </c>
      <c r="H2075" s="19">
        <v>114</v>
      </c>
      <c r="I2075" s="18" t="s">
        <v>485</v>
      </c>
      <c r="J2075" s="19">
        <v>252</v>
      </c>
      <c r="K2075" s="18" t="s">
        <v>197</v>
      </c>
      <c r="L2075" s="30" t="s">
        <v>263</v>
      </c>
      <c r="M2075" s="31">
        <v>8</v>
      </c>
      <c r="N2075" s="31">
        <v>58</v>
      </c>
      <c r="O2075" s="30" t="s">
        <v>139</v>
      </c>
      <c r="P2075" s="20">
        <v>77</v>
      </c>
      <c r="Q2075" s="20">
        <v>99</v>
      </c>
      <c r="R2075" s="18" t="s">
        <v>51</v>
      </c>
      <c r="S2075" s="20">
        <v>55</v>
      </c>
      <c r="T2075" s="18" t="s">
        <v>52</v>
      </c>
      <c r="U2075">
        <f t="shared" si="32"/>
        <v>0.17453333333333335</v>
      </c>
    </row>
    <row r="2076" spans="1:21" x14ac:dyDescent="0.3">
      <c r="A2076" s="21">
        <v>43721</v>
      </c>
      <c r="B2076" s="18" t="s">
        <v>45</v>
      </c>
      <c r="C2076" s="18" t="s">
        <v>46</v>
      </c>
      <c r="D2076" s="18" t="s">
        <v>47</v>
      </c>
      <c r="E2076" s="20">
        <v>170</v>
      </c>
      <c r="F2076" s="19">
        <v>210</v>
      </c>
      <c r="G2076" s="19">
        <v>0</v>
      </c>
      <c r="H2076" s="19">
        <v>159</v>
      </c>
      <c r="I2076" s="18" t="s">
        <v>779</v>
      </c>
      <c r="J2076" s="19">
        <v>260</v>
      </c>
      <c r="K2076" s="18" t="s">
        <v>87</v>
      </c>
      <c r="L2076" s="30" t="s">
        <v>116</v>
      </c>
      <c r="M2076" s="31">
        <v>11</v>
      </c>
      <c r="N2076" s="31">
        <v>53</v>
      </c>
      <c r="O2076" s="30" t="s">
        <v>94</v>
      </c>
      <c r="P2076" s="20">
        <v>79</v>
      </c>
      <c r="Q2076" s="20">
        <v>99</v>
      </c>
      <c r="R2076" s="18" t="s">
        <v>51</v>
      </c>
      <c r="S2076" s="20">
        <v>59</v>
      </c>
      <c r="T2076" s="18" t="s">
        <v>91</v>
      </c>
      <c r="U2076">
        <f t="shared" si="32"/>
        <v>0.69813333333333338</v>
      </c>
    </row>
    <row r="2077" spans="1:21" x14ac:dyDescent="0.3">
      <c r="A2077" s="21">
        <v>43722</v>
      </c>
      <c r="B2077" s="18" t="s">
        <v>45</v>
      </c>
      <c r="C2077" s="18" t="s">
        <v>46</v>
      </c>
      <c r="D2077" s="18" t="s">
        <v>47</v>
      </c>
      <c r="E2077" s="20">
        <v>170</v>
      </c>
      <c r="F2077" s="19">
        <v>215</v>
      </c>
      <c r="G2077" s="19">
        <v>0</v>
      </c>
      <c r="H2077" s="19">
        <v>163</v>
      </c>
      <c r="I2077" s="18" t="s">
        <v>602</v>
      </c>
      <c r="J2077" s="19">
        <v>267</v>
      </c>
      <c r="K2077" s="18" t="s">
        <v>481</v>
      </c>
      <c r="L2077" s="30" t="s">
        <v>263</v>
      </c>
      <c r="M2077" s="31">
        <v>11</v>
      </c>
      <c r="N2077" s="31">
        <v>53</v>
      </c>
      <c r="O2077" s="30" t="s">
        <v>117</v>
      </c>
      <c r="P2077" s="20">
        <v>76</v>
      </c>
      <c r="Q2077" s="20">
        <v>97</v>
      </c>
      <c r="R2077" s="18" t="s">
        <v>51</v>
      </c>
      <c r="S2077" s="20">
        <v>60</v>
      </c>
      <c r="T2077" s="18" t="s">
        <v>121</v>
      </c>
      <c r="U2077">
        <f t="shared" si="32"/>
        <v>0.17453333333333335</v>
      </c>
    </row>
    <row r="2078" spans="1:21" x14ac:dyDescent="0.3">
      <c r="A2078" s="21">
        <v>43723</v>
      </c>
      <c r="B2078" s="18" t="s">
        <v>45</v>
      </c>
      <c r="C2078" s="18" t="s">
        <v>46</v>
      </c>
      <c r="D2078" s="18" t="s">
        <v>47</v>
      </c>
      <c r="E2078" s="20">
        <v>170</v>
      </c>
      <c r="F2078" s="19">
        <v>217</v>
      </c>
      <c r="G2078" s="19">
        <v>0</v>
      </c>
      <c r="H2078" s="19">
        <v>180</v>
      </c>
      <c r="I2078" s="18" t="s">
        <v>159</v>
      </c>
      <c r="J2078" s="19">
        <v>254</v>
      </c>
      <c r="K2078" s="18" t="s">
        <v>1038</v>
      </c>
      <c r="L2078" s="30" t="s">
        <v>102</v>
      </c>
      <c r="M2078" s="31">
        <v>8</v>
      </c>
      <c r="N2078" s="31">
        <v>53</v>
      </c>
      <c r="O2078" s="30" t="s">
        <v>433</v>
      </c>
      <c r="P2078" s="20">
        <v>87</v>
      </c>
      <c r="Q2078" s="20">
        <v>97</v>
      </c>
      <c r="R2078" s="18" t="s">
        <v>51</v>
      </c>
      <c r="S2078" s="20">
        <v>69</v>
      </c>
      <c r="T2078" s="18" t="s">
        <v>128</v>
      </c>
      <c r="U2078">
        <f t="shared" si="32"/>
        <v>0.8726666666666667</v>
      </c>
    </row>
    <row r="2079" spans="1:21" x14ac:dyDescent="0.3">
      <c r="A2079" s="21">
        <v>43724</v>
      </c>
      <c r="B2079" s="18" t="s">
        <v>45</v>
      </c>
      <c r="C2079" s="18" t="s">
        <v>46</v>
      </c>
      <c r="D2079" s="18" t="s">
        <v>47</v>
      </c>
      <c r="E2079" s="20">
        <v>170</v>
      </c>
      <c r="F2079" s="19">
        <v>222</v>
      </c>
      <c r="G2079" s="19">
        <v>10</v>
      </c>
      <c r="H2079" s="19">
        <v>180</v>
      </c>
      <c r="I2079" s="18" t="s">
        <v>51</v>
      </c>
      <c r="J2079" s="19">
        <v>264</v>
      </c>
      <c r="K2079" s="18" t="s">
        <v>361</v>
      </c>
      <c r="L2079" s="30" t="s">
        <v>401</v>
      </c>
      <c r="M2079" s="31">
        <v>3</v>
      </c>
      <c r="N2079" s="31">
        <v>53</v>
      </c>
      <c r="O2079" s="30" t="s">
        <v>192</v>
      </c>
      <c r="P2079" s="20">
        <v>85</v>
      </c>
      <c r="Q2079" s="20">
        <v>99</v>
      </c>
      <c r="R2079" s="18" t="s">
        <v>51</v>
      </c>
      <c r="S2079" s="20">
        <v>62</v>
      </c>
      <c r="T2079" s="18" t="s">
        <v>158</v>
      </c>
      <c r="U2079">
        <f t="shared" si="32"/>
        <v>1.0471999999999999</v>
      </c>
    </row>
    <row r="2080" spans="1:21" x14ac:dyDescent="0.3">
      <c r="A2080" s="21">
        <v>43725</v>
      </c>
      <c r="B2080" s="18" t="s">
        <v>45</v>
      </c>
      <c r="C2080" s="18" t="s">
        <v>46</v>
      </c>
      <c r="D2080" s="18" t="s">
        <v>47</v>
      </c>
      <c r="E2080" s="20">
        <v>170</v>
      </c>
      <c r="F2080" s="19">
        <v>219</v>
      </c>
      <c r="G2080" s="19">
        <v>71</v>
      </c>
      <c r="H2080" s="19">
        <v>176</v>
      </c>
      <c r="I2080" s="18" t="s">
        <v>51</v>
      </c>
      <c r="J2080" s="19">
        <v>262</v>
      </c>
      <c r="K2080" s="18" t="s">
        <v>206</v>
      </c>
      <c r="L2080" s="30" t="s">
        <v>102</v>
      </c>
      <c r="M2080" s="31">
        <v>14</v>
      </c>
      <c r="N2080" s="31">
        <v>58</v>
      </c>
      <c r="O2080" s="30" t="s">
        <v>91</v>
      </c>
      <c r="P2080" s="20">
        <v>86</v>
      </c>
      <c r="Q2080" s="20">
        <v>99</v>
      </c>
      <c r="R2080" s="18" t="s">
        <v>51</v>
      </c>
      <c r="S2080" s="20">
        <v>69</v>
      </c>
      <c r="T2080" s="18" t="s">
        <v>215</v>
      </c>
      <c r="U2080">
        <f t="shared" si="32"/>
        <v>0.8726666666666667</v>
      </c>
    </row>
    <row r="2081" spans="1:21" x14ac:dyDescent="0.3">
      <c r="A2081" s="21">
        <v>43726</v>
      </c>
      <c r="B2081" s="18" t="s">
        <v>45</v>
      </c>
      <c r="C2081" s="18" t="s">
        <v>46</v>
      </c>
      <c r="D2081" s="18" t="s">
        <v>47</v>
      </c>
      <c r="E2081" s="20">
        <v>170</v>
      </c>
      <c r="F2081" s="19">
        <v>209</v>
      </c>
      <c r="G2081" s="19">
        <v>0</v>
      </c>
      <c r="H2081" s="19">
        <v>158</v>
      </c>
      <c r="I2081" s="18" t="s">
        <v>51</v>
      </c>
      <c r="J2081" s="19">
        <v>260</v>
      </c>
      <c r="K2081" s="18" t="s">
        <v>788</v>
      </c>
      <c r="L2081" s="30" t="s">
        <v>116</v>
      </c>
      <c r="M2081" s="31">
        <v>11</v>
      </c>
      <c r="N2081" s="31">
        <v>64</v>
      </c>
      <c r="O2081" s="30" t="s">
        <v>89</v>
      </c>
      <c r="P2081" s="20">
        <v>83</v>
      </c>
      <c r="Q2081" s="20">
        <v>100</v>
      </c>
      <c r="R2081" s="18" t="s">
        <v>51</v>
      </c>
      <c r="S2081" s="20">
        <v>63</v>
      </c>
      <c r="T2081" s="18" t="s">
        <v>129</v>
      </c>
      <c r="U2081">
        <f t="shared" si="32"/>
        <v>0.69813333333333338</v>
      </c>
    </row>
    <row r="2082" spans="1:21" x14ac:dyDescent="0.3">
      <c r="A2082" s="21">
        <v>43727</v>
      </c>
      <c r="B2082" s="18" t="s">
        <v>45</v>
      </c>
      <c r="C2082" s="18" t="s">
        <v>46</v>
      </c>
      <c r="D2082" s="18" t="s">
        <v>47</v>
      </c>
      <c r="E2082" s="20">
        <v>170</v>
      </c>
      <c r="F2082" s="19">
        <v>208</v>
      </c>
      <c r="G2082" s="19">
        <v>0</v>
      </c>
      <c r="H2082" s="19">
        <v>166</v>
      </c>
      <c r="I2082" s="18" t="s">
        <v>619</v>
      </c>
      <c r="J2082" s="19">
        <v>251</v>
      </c>
      <c r="K2082" s="18" t="s">
        <v>328</v>
      </c>
      <c r="L2082" s="32">
        <v>36</v>
      </c>
      <c r="M2082" s="31">
        <v>11</v>
      </c>
      <c r="N2082" s="31">
        <v>58</v>
      </c>
      <c r="O2082" s="30" t="s">
        <v>71</v>
      </c>
      <c r="P2082" s="20">
        <v>79</v>
      </c>
      <c r="Q2082" s="20">
        <v>98</v>
      </c>
      <c r="R2082" s="18" t="s">
        <v>51</v>
      </c>
      <c r="S2082" s="20">
        <v>61</v>
      </c>
      <c r="T2082" s="18" t="s">
        <v>215</v>
      </c>
      <c r="U2082">
        <f t="shared" si="32"/>
        <v>6.2831999999999999</v>
      </c>
    </row>
    <row r="2083" spans="1:21" x14ac:dyDescent="0.3">
      <c r="A2083" s="21">
        <v>43728</v>
      </c>
      <c r="B2083" s="18" t="s">
        <v>45</v>
      </c>
      <c r="C2083" s="18" t="s">
        <v>46</v>
      </c>
      <c r="D2083" s="18" t="s">
        <v>47</v>
      </c>
      <c r="E2083" s="20">
        <v>170</v>
      </c>
      <c r="F2083" s="19">
        <v>228</v>
      </c>
      <c r="G2083" s="19">
        <v>0</v>
      </c>
      <c r="H2083" s="19">
        <v>150</v>
      </c>
      <c r="I2083" s="18" t="s">
        <v>602</v>
      </c>
      <c r="J2083" s="19">
        <v>305</v>
      </c>
      <c r="K2083" s="18" t="s">
        <v>469</v>
      </c>
      <c r="L2083" s="30" t="s">
        <v>218</v>
      </c>
      <c r="M2083" s="31">
        <v>17</v>
      </c>
      <c r="N2083" s="31">
        <v>61</v>
      </c>
      <c r="O2083" s="30" t="s">
        <v>139</v>
      </c>
      <c r="P2083" s="20">
        <v>80</v>
      </c>
      <c r="Q2083" s="20">
        <v>99</v>
      </c>
      <c r="R2083" s="18" t="s">
        <v>51</v>
      </c>
      <c r="S2083" s="20">
        <v>51</v>
      </c>
      <c r="T2083" s="18" t="s">
        <v>71</v>
      </c>
      <c r="U2083">
        <f t="shared" si="32"/>
        <v>0.52359999999999995</v>
      </c>
    </row>
    <row r="2084" spans="1:21" x14ac:dyDescent="0.3">
      <c r="A2084" s="21">
        <v>43729</v>
      </c>
      <c r="B2084" s="18" t="s">
        <v>45</v>
      </c>
      <c r="C2084" s="18" t="s">
        <v>46</v>
      </c>
      <c r="D2084" s="18" t="s">
        <v>47</v>
      </c>
      <c r="E2084" s="20">
        <v>170</v>
      </c>
      <c r="F2084" s="19">
        <v>212</v>
      </c>
      <c r="G2084" s="19">
        <v>26</v>
      </c>
      <c r="H2084" s="19">
        <v>160</v>
      </c>
      <c r="I2084" s="18" t="s">
        <v>705</v>
      </c>
      <c r="J2084" s="19">
        <v>265</v>
      </c>
      <c r="K2084" s="18" t="s">
        <v>771</v>
      </c>
      <c r="L2084" s="32">
        <v>22</v>
      </c>
      <c r="M2084" s="31">
        <v>17</v>
      </c>
      <c r="N2084" s="31">
        <v>114</v>
      </c>
      <c r="O2084" s="30" t="s">
        <v>169</v>
      </c>
      <c r="P2084" s="20">
        <v>69</v>
      </c>
      <c r="Q2084" s="20">
        <v>97</v>
      </c>
      <c r="R2084" s="18" t="s">
        <v>183</v>
      </c>
      <c r="S2084" s="20">
        <v>49</v>
      </c>
      <c r="T2084" s="18" t="s">
        <v>169</v>
      </c>
      <c r="U2084">
        <f t="shared" si="32"/>
        <v>3.8397333333333332</v>
      </c>
    </row>
    <row r="2085" spans="1:21" x14ac:dyDescent="0.3">
      <c r="A2085" s="21">
        <v>43730</v>
      </c>
      <c r="B2085" s="18" t="s">
        <v>45</v>
      </c>
      <c r="C2085" s="18" t="s">
        <v>46</v>
      </c>
      <c r="D2085" s="18" t="s">
        <v>47</v>
      </c>
      <c r="E2085" s="20">
        <v>170</v>
      </c>
      <c r="F2085" s="19">
        <v>178</v>
      </c>
      <c r="G2085" s="19">
        <v>0</v>
      </c>
      <c r="H2085" s="19">
        <v>120</v>
      </c>
      <c r="I2085" s="18" t="s">
        <v>965</v>
      </c>
      <c r="J2085" s="19">
        <v>235</v>
      </c>
      <c r="K2085" s="18" t="s">
        <v>306</v>
      </c>
      <c r="L2085" s="32">
        <v>36</v>
      </c>
      <c r="M2085" s="31">
        <v>11</v>
      </c>
      <c r="N2085" s="31">
        <v>75</v>
      </c>
      <c r="O2085" s="30" t="s">
        <v>260</v>
      </c>
      <c r="P2085" s="20">
        <v>73</v>
      </c>
      <c r="Q2085" s="20">
        <v>98</v>
      </c>
      <c r="R2085" s="18" t="s">
        <v>51</v>
      </c>
      <c r="S2085" s="20">
        <v>44</v>
      </c>
      <c r="T2085" s="18" t="s">
        <v>89</v>
      </c>
      <c r="U2085">
        <f t="shared" si="32"/>
        <v>6.2831999999999999</v>
      </c>
    </row>
    <row r="2086" spans="1:21" x14ac:dyDescent="0.3">
      <c r="A2086" s="21">
        <v>43731</v>
      </c>
      <c r="B2086" s="18" t="s">
        <v>45</v>
      </c>
      <c r="C2086" s="18" t="s">
        <v>46</v>
      </c>
      <c r="D2086" s="18" t="s">
        <v>47</v>
      </c>
      <c r="E2086" s="20">
        <v>170</v>
      </c>
      <c r="F2086" s="19">
        <v>170</v>
      </c>
      <c r="G2086" s="19">
        <v>26</v>
      </c>
      <c r="H2086" s="19">
        <v>127</v>
      </c>
      <c r="I2086" s="18" t="s">
        <v>115</v>
      </c>
      <c r="J2086" s="19">
        <v>214</v>
      </c>
      <c r="K2086" s="18" t="s">
        <v>245</v>
      </c>
      <c r="L2086" s="30" t="s">
        <v>401</v>
      </c>
      <c r="M2086" s="31">
        <v>6</v>
      </c>
      <c r="N2086" s="31">
        <v>39</v>
      </c>
      <c r="O2086" s="30" t="s">
        <v>98</v>
      </c>
      <c r="P2086" s="20">
        <v>84</v>
      </c>
      <c r="Q2086" s="20">
        <v>100</v>
      </c>
      <c r="R2086" s="18" t="s">
        <v>249</v>
      </c>
      <c r="S2086" s="20">
        <v>62</v>
      </c>
      <c r="T2086" s="18" t="s">
        <v>179</v>
      </c>
      <c r="U2086">
        <f t="shared" si="32"/>
        <v>1.0471999999999999</v>
      </c>
    </row>
    <row r="2087" spans="1:21" x14ac:dyDescent="0.3">
      <c r="A2087" s="21">
        <v>43732</v>
      </c>
      <c r="B2087" s="18" t="s">
        <v>45</v>
      </c>
      <c r="C2087" s="18" t="s">
        <v>46</v>
      </c>
      <c r="D2087" s="18" t="s">
        <v>47</v>
      </c>
      <c r="E2087" s="20">
        <v>170</v>
      </c>
      <c r="F2087" s="19">
        <v>183</v>
      </c>
      <c r="G2087" s="19">
        <v>0</v>
      </c>
      <c r="H2087" s="19">
        <v>131</v>
      </c>
      <c r="I2087" s="18" t="s">
        <v>770</v>
      </c>
      <c r="J2087" s="19">
        <v>235</v>
      </c>
      <c r="K2087" s="18" t="s">
        <v>645</v>
      </c>
      <c r="L2087" s="30" t="s">
        <v>263</v>
      </c>
      <c r="M2087" s="31">
        <v>6</v>
      </c>
      <c r="N2087" s="31">
        <v>58</v>
      </c>
      <c r="O2087" s="30" t="s">
        <v>347</v>
      </c>
      <c r="P2087" s="20">
        <v>86</v>
      </c>
      <c r="Q2087" s="20">
        <v>100</v>
      </c>
      <c r="R2087" s="18" t="s">
        <v>80</v>
      </c>
      <c r="S2087" s="20">
        <v>68</v>
      </c>
      <c r="T2087" s="18" t="s">
        <v>94</v>
      </c>
      <c r="U2087">
        <f t="shared" si="32"/>
        <v>0.17453333333333335</v>
      </c>
    </row>
    <row r="2088" spans="1:21" x14ac:dyDescent="0.3">
      <c r="A2088" s="21">
        <v>43733</v>
      </c>
      <c r="B2088" s="18" t="s">
        <v>45</v>
      </c>
      <c r="C2088" s="18" t="s">
        <v>46</v>
      </c>
      <c r="D2088" s="18" t="s">
        <v>47</v>
      </c>
      <c r="E2088" s="20">
        <v>170</v>
      </c>
      <c r="F2088" s="19">
        <v>178</v>
      </c>
      <c r="G2088" s="19">
        <v>0</v>
      </c>
      <c r="H2088" s="19">
        <v>125</v>
      </c>
      <c r="I2088" s="18" t="s">
        <v>926</v>
      </c>
      <c r="J2088" s="19">
        <v>231</v>
      </c>
      <c r="K2088" s="18" t="s">
        <v>138</v>
      </c>
      <c r="L2088" s="32">
        <v>36</v>
      </c>
      <c r="M2088" s="31">
        <v>14</v>
      </c>
      <c r="N2088" s="31">
        <v>42</v>
      </c>
      <c r="O2088" s="30" t="s">
        <v>388</v>
      </c>
      <c r="P2088" s="20">
        <v>73</v>
      </c>
      <c r="Q2088" s="20">
        <v>98</v>
      </c>
      <c r="R2088" s="18" t="s">
        <v>51</v>
      </c>
      <c r="S2088" s="20">
        <v>53</v>
      </c>
      <c r="T2088" s="18" t="s">
        <v>81</v>
      </c>
      <c r="U2088">
        <f t="shared" si="32"/>
        <v>6.2831999999999999</v>
      </c>
    </row>
    <row r="2089" spans="1:21" x14ac:dyDescent="0.3">
      <c r="A2089" s="21">
        <v>43734</v>
      </c>
      <c r="B2089" s="18" t="s">
        <v>45</v>
      </c>
      <c r="C2089" s="18" t="s">
        <v>46</v>
      </c>
      <c r="D2089" s="18" t="s">
        <v>47</v>
      </c>
      <c r="E2089" s="20">
        <v>170</v>
      </c>
      <c r="F2089" s="19">
        <v>184</v>
      </c>
      <c r="G2089" s="19">
        <v>0</v>
      </c>
      <c r="H2089" s="19">
        <v>118</v>
      </c>
      <c r="I2089" s="18" t="s">
        <v>576</v>
      </c>
      <c r="J2089" s="19">
        <v>249</v>
      </c>
      <c r="K2089" s="18" t="s">
        <v>297</v>
      </c>
      <c r="L2089" s="32">
        <v>34</v>
      </c>
      <c r="M2089" s="31">
        <v>11</v>
      </c>
      <c r="N2089" s="31">
        <v>64</v>
      </c>
      <c r="O2089" s="30" t="s">
        <v>342</v>
      </c>
      <c r="P2089" s="20">
        <v>75</v>
      </c>
      <c r="Q2089" s="20">
        <v>100</v>
      </c>
      <c r="R2089" s="18" t="s">
        <v>537</v>
      </c>
      <c r="S2089" s="20">
        <v>52</v>
      </c>
      <c r="T2089" s="18" t="s">
        <v>121</v>
      </c>
      <c r="U2089">
        <f t="shared" si="32"/>
        <v>5.9341333333333326</v>
      </c>
    </row>
    <row r="2090" spans="1:21" x14ac:dyDescent="0.3">
      <c r="A2090" s="21">
        <v>43735</v>
      </c>
      <c r="B2090" s="18" t="s">
        <v>45</v>
      </c>
      <c r="C2090" s="18" t="s">
        <v>46</v>
      </c>
      <c r="D2090" s="18" t="s">
        <v>47</v>
      </c>
      <c r="E2090" s="20">
        <v>170</v>
      </c>
      <c r="F2090" s="19">
        <v>176</v>
      </c>
      <c r="G2090" s="19">
        <v>0</v>
      </c>
      <c r="H2090" s="19">
        <v>125</v>
      </c>
      <c r="I2090" s="18" t="s">
        <v>1039</v>
      </c>
      <c r="J2090" s="19">
        <v>228</v>
      </c>
      <c r="K2090" s="18" t="s">
        <v>500</v>
      </c>
      <c r="L2090" s="32" t="s">
        <v>1194</v>
      </c>
      <c r="M2090" s="31">
        <v>8</v>
      </c>
      <c r="N2090" s="31">
        <v>58</v>
      </c>
      <c r="O2090" s="30" t="s">
        <v>51</v>
      </c>
      <c r="P2090" s="20">
        <v>81</v>
      </c>
      <c r="Q2090" s="20">
        <v>99</v>
      </c>
      <c r="R2090" s="18" t="s">
        <v>59</v>
      </c>
      <c r="S2090" s="20">
        <v>63</v>
      </c>
      <c r="T2090" s="18" t="s">
        <v>188</v>
      </c>
      <c r="U2090" t="e">
        <f t="shared" si="32"/>
        <v>#VALUE!</v>
      </c>
    </row>
    <row r="2091" spans="1:21" x14ac:dyDescent="0.3">
      <c r="A2091" s="21">
        <v>43736</v>
      </c>
      <c r="B2091" s="18" t="s">
        <v>45</v>
      </c>
      <c r="C2091" s="18" t="s">
        <v>46</v>
      </c>
      <c r="D2091" s="18" t="s">
        <v>47</v>
      </c>
      <c r="E2091" s="20">
        <v>170</v>
      </c>
      <c r="F2091" s="19">
        <v>188</v>
      </c>
      <c r="G2091" s="19">
        <v>0</v>
      </c>
      <c r="H2091" s="19">
        <v>130</v>
      </c>
      <c r="I2091" s="18" t="s">
        <v>62</v>
      </c>
      <c r="J2091" s="19">
        <v>246</v>
      </c>
      <c r="K2091" s="18" t="s">
        <v>1040</v>
      </c>
      <c r="L2091" s="32">
        <v>36</v>
      </c>
      <c r="M2091" s="31">
        <v>3</v>
      </c>
      <c r="N2091" s="31">
        <v>47</v>
      </c>
      <c r="O2091" s="30" t="s">
        <v>209</v>
      </c>
      <c r="P2091" s="20">
        <v>74</v>
      </c>
      <c r="Q2091" s="20">
        <v>97</v>
      </c>
      <c r="R2091" s="18" t="s">
        <v>51</v>
      </c>
      <c r="S2091" s="20">
        <v>51</v>
      </c>
      <c r="T2091" s="18" t="s">
        <v>51</v>
      </c>
      <c r="U2091">
        <f t="shared" si="32"/>
        <v>6.2831999999999999</v>
      </c>
    </row>
    <row r="2092" spans="1:21" x14ac:dyDescent="0.3">
      <c r="A2092" s="21">
        <v>43737</v>
      </c>
      <c r="B2092" s="18" t="s">
        <v>45</v>
      </c>
      <c r="C2092" s="18" t="s">
        <v>46</v>
      </c>
      <c r="D2092" s="18" t="s">
        <v>47</v>
      </c>
      <c r="E2092" s="20">
        <v>170</v>
      </c>
      <c r="F2092" s="19">
        <v>193</v>
      </c>
      <c r="G2092" s="19">
        <v>0</v>
      </c>
      <c r="H2092" s="19">
        <v>99</v>
      </c>
      <c r="I2092" s="18" t="s">
        <v>51</v>
      </c>
      <c r="J2092" s="19">
        <v>287</v>
      </c>
      <c r="K2092" s="18" t="s">
        <v>873</v>
      </c>
      <c r="L2092" s="30" t="s">
        <v>116</v>
      </c>
      <c r="M2092" s="31">
        <v>17</v>
      </c>
      <c r="N2092" s="31">
        <v>67</v>
      </c>
      <c r="O2092" s="30" t="s">
        <v>117</v>
      </c>
      <c r="P2092" s="20">
        <v>77</v>
      </c>
      <c r="Q2092" s="20">
        <v>98</v>
      </c>
      <c r="R2092" s="18" t="s">
        <v>86</v>
      </c>
      <c r="S2092" s="20">
        <v>47</v>
      </c>
      <c r="T2092" s="18" t="s">
        <v>81</v>
      </c>
      <c r="U2092">
        <f t="shared" si="32"/>
        <v>0.69813333333333338</v>
      </c>
    </row>
    <row r="2093" spans="1:21" x14ac:dyDescent="0.3">
      <c r="A2093" s="21">
        <v>43738</v>
      </c>
      <c r="B2093" s="18" t="s">
        <v>45</v>
      </c>
      <c r="C2093" s="18" t="s">
        <v>46</v>
      </c>
      <c r="D2093" s="18" t="s">
        <v>47</v>
      </c>
      <c r="E2093" s="20">
        <v>170</v>
      </c>
      <c r="F2093" s="19">
        <v>222</v>
      </c>
      <c r="G2093" s="19">
        <v>0</v>
      </c>
      <c r="H2093" s="19">
        <v>158</v>
      </c>
      <c r="I2093" s="18" t="s">
        <v>51</v>
      </c>
      <c r="J2093" s="19">
        <v>286</v>
      </c>
      <c r="K2093" s="18" t="s">
        <v>711</v>
      </c>
      <c r="L2093" s="32">
        <v>36</v>
      </c>
      <c r="M2093" s="31">
        <v>8</v>
      </c>
      <c r="N2093" s="31">
        <v>64</v>
      </c>
      <c r="O2093" s="30" t="s">
        <v>61</v>
      </c>
      <c r="P2093" s="20">
        <v>72</v>
      </c>
      <c r="Q2093" s="20">
        <v>97</v>
      </c>
      <c r="R2093" s="18" t="s">
        <v>249</v>
      </c>
      <c r="S2093" s="20">
        <v>52</v>
      </c>
      <c r="T2093" s="18" t="s">
        <v>206</v>
      </c>
      <c r="U2093">
        <f t="shared" si="32"/>
        <v>6.2831999999999999</v>
      </c>
    </row>
    <row r="2094" spans="1:21" x14ac:dyDescent="0.3">
      <c r="A2094" s="21">
        <v>43739</v>
      </c>
      <c r="B2094" s="18" t="s">
        <v>45</v>
      </c>
      <c r="C2094" s="18" t="s">
        <v>46</v>
      </c>
      <c r="D2094" s="18" t="s">
        <v>47</v>
      </c>
      <c r="E2094" s="20">
        <v>170</v>
      </c>
      <c r="F2094" s="19">
        <v>206</v>
      </c>
      <c r="G2094" s="19">
        <v>0</v>
      </c>
      <c r="H2094" s="19">
        <v>148</v>
      </c>
      <c r="I2094" s="18" t="s">
        <v>630</v>
      </c>
      <c r="J2094" s="19">
        <v>264</v>
      </c>
      <c r="K2094" s="18" t="s">
        <v>297</v>
      </c>
      <c r="L2094" s="30" t="s">
        <v>84</v>
      </c>
      <c r="M2094" s="31">
        <v>17</v>
      </c>
      <c r="N2094" s="31">
        <v>72</v>
      </c>
      <c r="O2094" s="30" t="s">
        <v>71</v>
      </c>
      <c r="P2094" s="20">
        <v>70</v>
      </c>
      <c r="Q2094" s="20">
        <v>99</v>
      </c>
      <c r="R2094" s="18" t="s">
        <v>51</v>
      </c>
      <c r="S2094" s="20">
        <v>39</v>
      </c>
      <c r="T2094" s="18" t="s">
        <v>146</v>
      </c>
      <c r="U2094">
        <f t="shared" si="32"/>
        <v>0.34906666666666669</v>
      </c>
    </row>
    <row r="2095" spans="1:21" x14ac:dyDescent="0.3">
      <c r="A2095" s="21">
        <v>43740</v>
      </c>
      <c r="B2095" s="18" t="s">
        <v>45</v>
      </c>
      <c r="C2095" s="18" t="s">
        <v>46</v>
      </c>
      <c r="D2095" s="18" t="s">
        <v>47</v>
      </c>
      <c r="E2095" s="20">
        <v>170</v>
      </c>
      <c r="F2095" s="19">
        <v>186</v>
      </c>
      <c r="G2095" s="19">
        <v>0</v>
      </c>
      <c r="H2095" s="19">
        <v>144</v>
      </c>
      <c r="I2095" s="18" t="s">
        <v>356</v>
      </c>
      <c r="J2095" s="19">
        <v>227</v>
      </c>
      <c r="K2095" s="18" t="s">
        <v>712</v>
      </c>
      <c r="L2095" s="32">
        <v>23</v>
      </c>
      <c r="M2095" s="31">
        <v>14</v>
      </c>
      <c r="N2095" s="31">
        <v>61</v>
      </c>
      <c r="O2095" s="30" t="s">
        <v>510</v>
      </c>
      <c r="P2095" s="20">
        <v>71</v>
      </c>
      <c r="Q2095" s="20">
        <v>93</v>
      </c>
      <c r="R2095" s="18" t="s">
        <v>108</v>
      </c>
      <c r="S2095" s="20">
        <v>48</v>
      </c>
      <c r="T2095" s="18" t="s">
        <v>71</v>
      </c>
      <c r="U2095">
        <f t="shared" si="32"/>
        <v>4.0142666666666669</v>
      </c>
    </row>
    <row r="2096" spans="1:21" x14ac:dyDescent="0.3">
      <c r="A2096" s="21">
        <v>43741</v>
      </c>
      <c r="B2096" s="18" t="s">
        <v>45</v>
      </c>
      <c r="C2096" s="18" t="s">
        <v>46</v>
      </c>
      <c r="D2096" s="18" t="s">
        <v>47</v>
      </c>
      <c r="E2096" s="20">
        <v>170</v>
      </c>
      <c r="F2096" s="19">
        <v>184</v>
      </c>
      <c r="G2096" s="19">
        <v>12</v>
      </c>
      <c r="H2096" s="19">
        <v>109</v>
      </c>
      <c r="I2096" s="18" t="s">
        <v>504</v>
      </c>
      <c r="J2096" s="19">
        <v>258</v>
      </c>
      <c r="K2096" s="18" t="s">
        <v>368</v>
      </c>
      <c r="L2096" s="30" t="s">
        <v>116</v>
      </c>
      <c r="M2096" s="31">
        <v>8</v>
      </c>
      <c r="N2096" s="31">
        <v>56</v>
      </c>
      <c r="O2096" s="30" t="s">
        <v>94</v>
      </c>
      <c r="P2096" s="20">
        <v>72</v>
      </c>
      <c r="Q2096" s="20">
        <v>99</v>
      </c>
      <c r="R2096" s="18" t="s">
        <v>183</v>
      </c>
      <c r="S2096" s="20">
        <v>41</v>
      </c>
      <c r="T2096" s="18" t="s">
        <v>71</v>
      </c>
      <c r="U2096">
        <f t="shared" si="32"/>
        <v>0.69813333333333338</v>
      </c>
    </row>
    <row r="2097" spans="1:21" x14ac:dyDescent="0.3">
      <c r="A2097" s="21">
        <v>43742</v>
      </c>
      <c r="B2097" s="18" t="s">
        <v>45</v>
      </c>
      <c r="C2097" s="18" t="s">
        <v>46</v>
      </c>
      <c r="D2097" s="18" t="s">
        <v>47</v>
      </c>
      <c r="E2097" s="20">
        <v>170</v>
      </c>
      <c r="F2097" s="19">
        <v>166</v>
      </c>
      <c r="G2097" s="19">
        <v>12</v>
      </c>
      <c r="H2097" s="19">
        <v>152</v>
      </c>
      <c r="I2097" s="18" t="s">
        <v>51</v>
      </c>
      <c r="J2097" s="19">
        <v>179</v>
      </c>
      <c r="K2097" s="18" t="s">
        <v>67</v>
      </c>
      <c r="L2097" s="30" t="s">
        <v>84</v>
      </c>
      <c r="M2097" s="31">
        <v>6</v>
      </c>
      <c r="N2097" s="31">
        <v>50</v>
      </c>
      <c r="O2097" s="30" t="s">
        <v>179</v>
      </c>
      <c r="P2097" s="20">
        <v>95</v>
      </c>
      <c r="Q2097" s="20">
        <v>99</v>
      </c>
      <c r="R2097" s="18" t="s">
        <v>51</v>
      </c>
      <c r="S2097" s="20">
        <v>79</v>
      </c>
      <c r="T2097" s="18" t="s">
        <v>85</v>
      </c>
      <c r="U2097">
        <f t="shared" si="32"/>
        <v>0.34906666666666669</v>
      </c>
    </row>
    <row r="2098" spans="1:21" x14ac:dyDescent="0.3">
      <c r="A2098" s="21">
        <v>43743</v>
      </c>
      <c r="B2098" s="18" t="s">
        <v>45</v>
      </c>
      <c r="C2098" s="18" t="s">
        <v>46</v>
      </c>
      <c r="D2098" s="18" t="s">
        <v>47</v>
      </c>
      <c r="E2098" s="20">
        <v>170</v>
      </c>
      <c r="F2098" s="19">
        <v>168</v>
      </c>
      <c r="G2098" s="19">
        <v>2</v>
      </c>
      <c r="H2098" s="19">
        <v>136</v>
      </c>
      <c r="I2098" s="18" t="s">
        <v>692</v>
      </c>
      <c r="J2098" s="19">
        <v>201</v>
      </c>
      <c r="K2098" s="18" t="s">
        <v>525</v>
      </c>
      <c r="L2098" s="32" t="s">
        <v>1194</v>
      </c>
      <c r="M2098" s="31">
        <v>3</v>
      </c>
      <c r="N2098" s="31">
        <v>36</v>
      </c>
      <c r="O2098" s="30" t="s">
        <v>139</v>
      </c>
      <c r="P2098" s="20">
        <v>83</v>
      </c>
      <c r="Q2098" s="20">
        <v>98</v>
      </c>
      <c r="R2098" s="18" t="s">
        <v>51</v>
      </c>
      <c r="S2098" s="20">
        <v>67</v>
      </c>
      <c r="T2098" s="18" t="s">
        <v>71</v>
      </c>
      <c r="U2098" t="e">
        <f t="shared" si="32"/>
        <v>#VALUE!</v>
      </c>
    </row>
    <row r="2099" spans="1:21" x14ac:dyDescent="0.3">
      <c r="A2099" s="21">
        <v>43744</v>
      </c>
      <c r="B2099" s="18" t="s">
        <v>45</v>
      </c>
      <c r="C2099" s="18" t="s">
        <v>46</v>
      </c>
      <c r="D2099" s="18" t="s">
        <v>47</v>
      </c>
      <c r="E2099" s="20">
        <v>170</v>
      </c>
      <c r="F2099" s="19">
        <v>174</v>
      </c>
      <c r="G2099" s="19">
        <v>6</v>
      </c>
      <c r="H2099" s="19">
        <v>137</v>
      </c>
      <c r="I2099" s="18" t="s">
        <v>115</v>
      </c>
      <c r="J2099" s="19">
        <v>211</v>
      </c>
      <c r="K2099" s="18" t="s">
        <v>119</v>
      </c>
      <c r="L2099" s="32">
        <v>36</v>
      </c>
      <c r="M2099" s="31">
        <v>8</v>
      </c>
      <c r="N2099" s="31">
        <v>50</v>
      </c>
      <c r="O2099" s="30" t="s">
        <v>133</v>
      </c>
      <c r="P2099" s="20">
        <v>87</v>
      </c>
      <c r="Q2099" s="20">
        <v>98</v>
      </c>
      <c r="R2099" s="18" t="s">
        <v>51</v>
      </c>
      <c r="S2099" s="20">
        <v>70</v>
      </c>
      <c r="T2099" s="18" t="s">
        <v>121</v>
      </c>
      <c r="U2099">
        <f t="shared" si="32"/>
        <v>6.2831999999999999</v>
      </c>
    </row>
    <row r="2100" spans="1:21" x14ac:dyDescent="0.3">
      <c r="A2100" s="21">
        <v>43745</v>
      </c>
      <c r="B2100" s="18" t="s">
        <v>45</v>
      </c>
      <c r="C2100" s="18" t="s">
        <v>46</v>
      </c>
      <c r="D2100" s="18" t="s">
        <v>47</v>
      </c>
      <c r="E2100" s="20">
        <v>170</v>
      </c>
      <c r="F2100" s="19">
        <v>188</v>
      </c>
      <c r="G2100" s="19">
        <v>0</v>
      </c>
      <c r="H2100" s="19">
        <v>113</v>
      </c>
      <c r="I2100" s="18" t="s">
        <v>1023</v>
      </c>
      <c r="J2100" s="19">
        <v>262</v>
      </c>
      <c r="K2100" s="18" t="s">
        <v>146</v>
      </c>
      <c r="L2100" s="30" t="s">
        <v>84</v>
      </c>
      <c r="M2100" s="31">
        <v>8</v>
      </c>
      <c r="N2100" s="31">
        <v>61</v>
      </c>
      <c r="O2100" s="30" t="s">
        <v>61</v>
      </c>
      <c r="P2100" s="20">
        <v>71</v>
      </c>
      <c r="Q2100" s="20">
        <v>99</v>
      </c>
      <c r="R2100" s="18" t="s">
        <v>460</v>
      </c>
      <c r="S2100" s="20">
        <v>33</v>
      </c>
      <c r="T2100" s="18" t="s">
        <v>121</v>
      </c>
      <c r="U2100">
        <f t="shared" si="32"/>
        <v>0.34906666666666669</v>
      </c>
    </row>
    <row r="2101" spans="1:21" x14ac:dyDescent="0.3">
      <c r="A2101" s="21">
        <v>43746</v>
      </c>
      <c r="B2101" s="18" t="s">
        <v>45</v>
      </c>
      <c r="C2101" s="18" t="s">
        <v>46</v>
      </c>
      <c r="D2101" s="18" t="s">
        <v>47</v>
      </c>
      <c r="E2101" s="20">
        <v>170</v>
      </c>
      <c r="F2101" s="19">
        <v>182</v>
      </c>
      <c r="G2101" s="19">
        <v>42</v>
      </c>
      <c r="H2101" s="19">
        <v>112</v>
      </c>
      <c r="I2101" s="18" t="s">
        <v>211</v>
      </c>
      <c r="J2101" s="19">
        <v>252</v>
      </c>
      <c r="K2101" s="18" t="s">
        <v>515</v>
      </c>
      <c r="L2101" s="32">
        <v>32</v>
      </c>
      <c r="M2101" s="31">
        <v>6</v>
      </c>
      <c r="N2101" s="31">
        <v>86</v>
      </c>
      <c r="O2101" s="30" t="s">
        <v>179</v>
      </c>
      <c r="P2101" s="20">
        <v>92</v>
      </c>
      <c r="Q2101" s="20">
        <v>98</v>
      </c>
      <c r="R2101" s="18" t="s">
        <v>51</v>
      </c>
      <c r="S2101" s="20">
        <v>55</v>
      </c>
      <c r="T2101" s="18" t="s">
        <v>250</v>
      </c>
      <c r="U2101">
        <f t="shared" si="32"/>
        <v>5.5850666666666671</v>
      </c>
    </row>
    <row r="2102" spans="1:21" x14ac:dyDescent="0.3">
      <c r="A2102" s="21">
        <v>43747</v>
      </c>
      <c r="B2102" s="18" t="s">
        <v>45</v>
      </c>
      <c r="C2102" s="18" t="s">
        <v>46</v>
      </c>
      <c r="D2102" s="18" t="s">
        <v>47</v>
      </c>
      <c r="E2102" s="20">
        <v>170</v>
      </c>
      <c r="F2102" s="19">
        <v>160</v>
      </c>
      <c r="G2102" s="19">
        <v>0</v>
      </c>
      <c r="H2102" s="19">
        <v>111</v>
      </c>
      <c r="I2102" s="18" t="s">
        <v>480</v>
      </c>
      <c r="J2102" s="19">
        <v>208</v>
      </c>
      <c r="K2102" s="18" t="s">
        <v>382</v>
      </c>
      <c r="L2102" s="30" t="s">
        <v>84</v>
      </c>
      <c r="M2102" s="31">
        <v>8</v>
      </c>
      <c r="N2102" s="31">
        <v>61</v>
      </c>
      <c r="O2102" s="30" t="s">
        <v>129</v>
      </c>
      <c r="P2102" s="20">
        <v>72</v>
      </c>
      <c r="Q2102" s="20">
        <v>100</v>
      </c>
      <c r="R2102" s="18" t="s">
        <v>51</v>
      </c>
      <c r="S2102" s="20">
        <v>45</v>
      </c>
      <c r="T2102" s="18" t="s">
        <v>206</v>
      </c>
      <c r="U2102">
        <f t="shared" si="32"/>
        <v>0.34906666666666669</v>
      </c>
    </row>
    <row r="2103" spans="1:21" x14ac:dyDescent="0.3">
      <c r="A2103" s="21">
        <v>43748</v>
      </c>
      <c r="B2103" s="18" t="s">
        <v>45</v>
      </c>
      <c r="C2103" s="18" t="s">
        <v>46</v>
      </c>
      <c r="D2103" s="18" t="s">
        <v>47</v>
      </c>
      <c r="E2103" s="20">
        <v>170</v>
      </c>
      <c r="F2103" s="19">
        <v>160</v>
      </c>
      <c r="G2103" s="19">
        <v>0</v>
      </c>
      <c r="H2103" s="19">
        <v>97</v>
      </c>
      <c r="I2103" s="18" t="s">
        <v>932</v>
      </c>
      <c r="J2103" s="19">
        <v>224</v>
      </c>
      <c r="K2103" s="18" t="s">
        <v>361</v>
      </c>
      <c r="L2103" s="32" t="s">
        <v>1194</v>
      </c>
      <c r="M2103" s="31">
        <v>11</v>
      </c>
      <c r="N2103" s="31">
        <v>53</v>
      </c>
      <c r="O2103" s="30" t="s">
        <v>94</v>
      </c>
      <c r="P2103" s="20">
        <v>75</v>
      </c>
      <c r="Q2103" s="20">
        <v>98</v>
      </c>
      <c r="R2103" s="18" t="s">
        <v>249</v>
      </c>
      <c r="S2103" s="20">
        <v>50</v>
      </c>
      <c r="T2103" s="18" t="s">
        <v>158</v>
      </c>
      <c r="U2103" t="e">
        <f t="shared" si="32"/>
        <v>#VALUE!</v>
      </c>
    </row>
    <row r="2104" spans="1:21" x14ac:dyDescent="0.3">
      <c r="A2104" s="21">
        <v>43749</v>
      </c>
      <c r="B2104" s="18" t="s">
        <v>45</v>
      </c>
      <c r="C2104" s="18" t="s">
        <v>46</v>
      </c>
      <c r="D2104" s="18" t="s">
        <v>47</v>
      </c>
      <c r="E2104" s="20">
        <v>170</v>
      </c>
      <c r="F2104" s="19">
        <v>168</v>
      </c>
      <c r="G2104" s="19">
        <v>0</v>
      </c>
      <c r="H2104" s="19">
        <v>89</v>
      </c>
      <c r="I2104" s="18" t="s">
        <v>51</v>
      </c>
      <c r="J2104" s="19">
        <v>247</v>
      </c>
      <c r="K2104" s="18" t="s">
        <v>730</v>
      </c>
      <c r="L2104" s="32">
        <v>36</v>
      </c>
      <c r="M2104" s="31">
        <v>14</v>
      </c>
      <c r="N2104" s="31">
        <v>58</v>
      </c>
      <c r="O2104" s="30" t="s">
        <v>164</v>
      </c>
      <c r="P2104" s="20">
        <v>78</v>
      </c>
      <c r="Q2104" s="20">
        <v>100</v>
      </c>
      <c r="R2104" s="18" t="s">
        <v>51</v>
      </c>
      <c r="S2104" s="20">
        <v>54</v>
      </c>
      <c r="T2104" s="18" t="s">
        <v>51</v>
      </c>
      <c r="U2104">
        <f t="shared" si="32"/>
        <v>6.2831999999999999</v>
      </c>
    </row>
    <row r="2105" spans="1:21" x14ac:dyDescent="0.3">
      <c r="A2105" s="21">
        <v>43750</v>
      </c>
      <c r="B2105" s="18" t="s">
        <v>45</v>
      </c>
      <c r="C2105" s="18" t="s">
        <v>46</v>
      </c>
      <c r="D2105" s="18" t="s">
        <v>47</v>
      </c>
      <c r="E2105" s="20">
        <v>170</v>
      </c>
      <c r="F2105" s="19">
        <v>181</v>
      </c>
      <c r="G2105" s="19">
        <v>0</v>
      </c>
      <c r="H2105" s="19">
        <v>135</v>
      </c>
      <c r="I2105" s="18" t="s">
        <v>399</v>
      </c>
      <c r="J2105" s="19">
        <v>227</v>
      </c>
      <c r="K2105" s="18" t="s">
        <v>158</v>
      </c>
      <c r="L2105" s="30" t="s">
        <v>84</v>
      </c>
      <c r="M2105" s="31">
        <v>11</v>
      </c>
      <c r="N2105" s="31">
        <v>61</v>
      </c>
      <c r="O2105" s="30" t="s">
        <v>121</v>
      </c>
      <c r="P2105" s="20">
        <v>85</v>
      </c>
      <c r="Q2105" s="20">
        <v>98</v>
      </c>
      <c r="R2105" s="18" t="s">
        <v>51</v>
      </c>
      <c r="S2105" s="20">
        <v>67</v>
      </c>
      <c r="T2105" s="18" t="s">
        <v>50</v>
      </c>
      <c r="U2105">
        <f t="shared" si="32"/>
        <v>0.34906666666666669</v>
      </c>
    </row>
    <row r="2106" spans="1:21" x14ac:dyDescent="0.3">
      <c r="A2106" s="21">
        <v>43751</v>
      </c>
      <c r="B2106" s="18" t="s">
        <v>45</v>
      </c>
      <c r="C2106" s="18" t="s">
        <v>46</v>
      </c>
      <c r="D2106" s="18" t="s">
        <v>47</v>
      </c>
      <c r="E2106" s="20">
        <v>170</v>
      </c>
      <c r="F2106" s="19">
        <v>172</v>
      </c>
      <c r="G2106" s="19">
        <v>44</v>
      </c>
      <c r="H2106" s="19">
        <v>123</v>
      </c>
      <c r="I2106" s="18" t="s">
        <v>160</v>
      </c>
      <c r="J2106" s="19">
        <v>222</v>
      </c>
      <c r="K2106" s="18" t="s">
        <v>1041</v>
      </c>
      <c r="L2106" s="30" t="s">
        <v>289</v>
      </c>
      <c r="M2106" s="31">
        <v>17</v>
      </c>
      <c r="N2106" s="31">
        <v>75</v>
      </c>
      <c r="O2106" s="30" t="s">
        <v>347</v>
      </c>
      <c r="P2106" s="20">
        <v>74</v>
      </c>
      <c r="Q2106" s="20">
        <v>100</v>
      </c>
      <c r="R2106" s="18" t="s">
        <v>51</v>
      </c>
      <c r="S2106" s="20">
        <v>52</v>
      </c>
      <c r="T2106" s="18" t="s">
        <v>163</v>
      </c>
      <c r="U2106">
        <f t="shared" si="32"/>
        <v>1.5708</v>
      </c>
    </row>
    <row r="2107" spans="1:21" x14ac:dyDescent="0.3">
      <c r="A2107" s="21">
        <v>43752</v>
      </c>
      <c r="B2107" s="18" t="s">
        <v>45</v>
      </c>
      <c r="C2107" s="18" t="s">
        <v>46</v>
      </c>
      <c r="D2107" s="18" t="s">
        <v>47</v>
      </c>
      <c r="E2107" s="20">
        <v>170</v>
      </c>
      <c r="F2107" s="19">
        <v>134</v>
      </c>
      <c r="G2107" s="19">
        <v>8</v>
      </c>
      <c r="H2107" s="19">
        <v>98</v>
      </c>
      <c r="I2107" s="18" t="s">
        <v>310</v>
      </c>
      <c r="J2107" s="19">
        <v>170</v>
      </c>
      <c r="K2107" s="18" t="s">
        <v>126</v>
      </c>
      <c r="L2107" s="32">
        <v>28</v>
      </c>
      <c r="M2107" s="31">
        <v>8</v>
      </c>
      <c r="N2107" s="31">
        <v>136</v>
      </c>
      <c r="O2107" s="30" t="s">
        <v>146</v>
      </c>
      <c r="P2107" s="20">
        <v>85</v>
      </c>
      <c r="Q2107" s="20">
        <v>99</v>
      </c>
      <c r="R2107" s="18" t="s">
        <v>301</v>
      </c>
      <c r="S2107" s="20">
        <v>57</v>
      </c>
      <c r="T2107" s="18" t="s">
        <v>69</v>
      </c>
      <c r="U2107">
        <f t="shared" si="32"/>
        <v>4.8869333333333334</v>
      </c>
    </row>
    <row r="2108" spans="1:21" x14ac:dyDescent="0.3">
      <c r="A2108" s="21">
        <v>43753</v>
      </c>
      <c r="B2108" s="18" t="s">
        <v>45</v>
      </c>
      <c r="C2108" s="18" t="s">
        <v>46</v>
      </c>
      <c r="D2108" s="18" t="s">
        <v>47</v>
      </c>
      <c r="E2108" s="20">
        <v>170</v>
      </c>
      <c r="F2108" s="19">
        <v>140</v>
      </c>
      <c r="G2108" s="19">
        <v>24</v>
      </c>
      <c r="H2108" s="19">
        <v>74</v>
      </c>
      <c r="I2108" s="18" t="s">
        <v>685</v>
      </c>
      <c r="J2108" s="19">
        <v>207</v>
      </c>
      <c r="K2108" s="18" t="s">
        <v>297</v>
      </c>
      <c r="L2108" s="32">
        <v>21</v>
      </c>
      <c r="M2108" s="31">
        <v>3</v>
      </c>
      <c r="N2108" s="31">
        <v>69</v>
      </c>
      <c r="O2108" s="30" t="s">
        <v>162</v>
      </c>
      <c r="P2108" s="20">
        <v>70</v>
      </c>
      <c r="Q2108" s="20">
        <v>91</v>
      </c>
      <c r="R2108" s="18" t="s">
        <v>229</v>
      </c>
      <c r="S2108" s="20">
        <v>41</v>
      </c>
      <c r="T2108" s="18" t="s">
        <v>50</v>
      </c>
      <c r="U2108">
        <f t="shared" si="32"/>
        <v>3.6652</v>
      </c>
    </row>
    <row r="2109" spans="1:21" x14ac:dyDescent="0.3">
      <c r="A2109" s="21">
        <v>43754</v>
      </c>
      <c r="B2109" s="18" t="s">
        <v>45</v>
      </c>
      <c r="C2109" s="18" t="s">
        <v>46</v>
      </c>
      <c r="D2109" s="18" t="s">
        <v>47</v>
      </c>
      <c r="E2109" s="20">
        <v>170</v>
      </c>
      <c r="F2109" s="19">
        <v>187</v>
      </c>
      <c r="G2109" s="19">
        <v>12</v>
      </c>
      <c r="H2109" s="19">
        <v>151</v>
      </c>
      <c r="I2109" s="18" t="s">
        <v>952</v>
      </c>
      <c r="J2109" s="19">
        <v>223</v>
      </c>
      <c r="K2109" s="18" t="s">
        <v>829</v>
      </c>
      <c r="L2109" s="32">
        <v>22</v>
      </c>
      <c r="M2109" s="31">
        <v>25</v>
      </c>
      <c r="N2109" s="31">
        <v>125</v>
      </c>
      <c r="O2109" s="30" t="s">
        <v>277</v>
      </c>
      <c r="P2109" s="20">
        <v>55</v>
      </c>
      <c r="Q2109" s="20">
        <v>88</v>
      </c>
      <c r="R2109" s="18" t="s">
        <v>257</v>
      </c>
      <c r="S2109" s="20">
        <v>48</v>
      </c>
      <c r="T2109" s="18" t="s">
        <v>277</v>
      </c>
      <c r="U2109">
        <f t="shared" si="32"/>
        <v>3.8397333333333332</v>
      </c>
    </row>
    <row r="2110" spans="1:21" x14ac:dyDescent="0.3">
      <c r="A2110" s="21">
        <v>43755</v>
      </c>
      <c r="B2110" s="18" t="s">
        <v>45</v>
      </c>
      <c r="C2110" s="18" t="s">
        <v>46</v>
      </c>
      <c r="D2110" s="18" t="s">
        <v>47</v>
      </c>
      <c r="E2110" s="20">
        <v>170</v>
      </c>
      <c r="F2110" s="19">
        <v>178</v>
      </c>
      <c r="G2110" s="19">
        <v>0</v>
      </c>
      <c r="H2110" s="19">
        <v>140</v>
      </c>
      <c r="I2110" s="18" t="s">
        <v>841</v>
      </c>
      <c r="J2110" s="19">
        <v>217</v>
      </c>
      <c r="K2110" s="18" t="s">
        <v>748</v>
      </c>
      <c r="L2110" s="32">
        <v>23</v>
      </c>
      <c r="M2110" s="31">
        <v>14</v>
      </c>
      <c r="N2110" s="31">
        <v>64</v>
      </c>
      <c r="O2110" s="30" t="s">
        <v>86</v>
      </c>
      <c r="P2110" s="20">
        <v>82</v>
      </c>
      <c r="Q2110" s="20">
        <v>97</v>
      </c>
      <c r="R2110" s="18" t="s">
        <v>51</v>
      </c>
      <c r="S2110" s="20">
        <v>60</v>
      </c>
      <c r="T2110" s="18" t="s">
        <v>52</v>
      </c>
      <c r="U2110">
        <f t="shared" si="32"/>
        <v>4.0142666666666669</v>
      </c>
    </row>
    <row r="2111" spans="1:21" x14ac:dyDescent="0.3">
      <c r="A2111" s="21">
        <v>43756</v>
      </c>
      <c r="B2111" s="18" t="s">
        <v>45</v>
      </c>
      <c r="C2111" s="18" t="s">
        <v>46</v>
      </c>
      <c r="D2111" s="18" t="s">
        <v>47</v>
      </c>
      <c r="E2111" s="20">
        <v>170</v>
      </c>
      <c r="F2111" s="19">
        <v>151</v>
      </c>
      <c r="G2111" s="19">
        <v>34</v>
      </c>
      <c r="H2111" s="19">
        <v>123</v>
      </c>
      <c r="I2111" s="18" t="s">
        <v>51</v>
      </c>
      <c r="J2111" s="19">
        <v>179</v>
      </c>
      <c r="K2111" s="18" t="s">
        <v>402</v>
      </c>
      <c r="L2111" s="30" t="s">
        <v>218</v>
      </c>
      <c r="M2111" s="31">
        <v>3</v>
      </c>
      <c r="N2111" s="31">
        <v>25</v>
      </c>
      <c r="O2111" s="30" t="s">
        <v>158</v>
      </c>
      <c r="P2111" s="20">
        <v>82</v>
      </c>
      <c r="Q2111" s="20">
        <v>98</v>
      </c>
      <c r="R2111" s="18" t="s">
        <v>51</v>
      </c>
      <c r="S2111" s="20">
        <v>63</v>
      </c>
      <c r="T2111" s="18" t="s">
        <v>51</v>
      </c>
      <c r="U2111">
        <f t="shared" si="32"/>
        <v>0.52359999999999995</v>
      </c>
    </row>
    <row r="2112" spans="1:21" x14ac:dyDescent="0.3">
      <c r="A2112" s="21">
        <v>43757</v>
      </c>
      <c r="B2112" s="18" t="s">
        <v>45</v>
      </c>
      <c r="C2112" s="18" t="s">
        <v>46</v>
      </c>
      <c r="D2112" s="18" t="s">
        <v>47</v>
      </c>
      <c r="E2112" s="20">
        <v>170</v>
      </c>
      <c r="F2112" s="19">
        <v>125</v>
      </c>
      <c r="G2112" s="19">
        <v>430</v>
      </c>
      <c r="H2112" s="19">
        <v>110</v>
      </c>
      <c r="I2112" s="18" t="s">
        <v>581</v>
      </c>
      <c r="J2112" s="19">
        <v>140</v>
      </c>
      <c r="K2112" s="18" t="s">
        <v>141</v>
      </c>
      <c r="L2112" s="32">
        <v>35</v>
      </c>
      <c r="M2112" s="31">
        <v>0</v>
      </c>
      <c r="N2112" s="31">
        <v>44</v>
      </c>
      <c r="O2112" s="30" t="s">
        <v>594</v>
      </c>
      <c r="P2112" s="20">
        <v>98</v>
      </c>
      <c r="Q2112" s="20">
        <v>100</v>
      </c>
      <c r="R2112" s="18" t="s">
        <v>51</v>
      </c>
      <c r="S2112" s="20">
        <v>92</v>
      </c>
      <c r="T2112" s="18" t="s">
        <v>117</v>
      </c>
      <c r="U2112">
        <f t="shared" si="32"/>
        <v>6.1086666666666662</v>
      </c>
    </row>
    <row r="2113" spans="1:21" x14ac:dyDescent="0.3">
      <c r="A2113" s="21">
        <v>43758</v>
      </c>
      <c r="B2113" s="18" t="s">
        <v>45</v>
      </c>
      <c r="C2113" s="18" t="s">
        <v>46</v>
      </c>
      <c r="D2113" s="18" t="s">
        <v>47</v>
      </c>
      <c r="E2113" s="20">
        <v>170</v>
      </c>
      <c r="F2113" s="19">
        <v>110</v>
      </c>
      <c r="G2113" s="19">
        <v>186</v>
      </c>
      <c r="H2113" s="19">
        <v>92</v>
      </c>
      <c r="I2113" s="18" t="s">
        <v>719</v>
      </c>
      <c r="J2113" s="19">
        <v>128</v>
      </c>
      <c r="K2113" s="18" t="s">
        <v>755</v>
      </c>
      <c r="L2113" s="30" t="s">
        <v>289</v>
      </c>
      <c r="M2113" s="31">
        <v>6</v>
      </c>
      <c r="N2113" s="31">
        <v>39</v>
      </c>
      <c r="O2113" s="30" t="s">
        <v>95</v>
      </c>
      <c r="P2113" s="20">
        <v>95</v>
      </c>
      <c r="Q2113" s="20">
        <v>100</v>
      </c>
      <c r="R2113" s="18" t="s">
        <v>249</v>
      </c>
      <c r="S2113" s="20">
        <v>86</v>
      </c>
      <c r="T2113" s="18" t="s">
        <v>64</v>
      </c>
      <c r="U2113">
        <f t="shared" si="32"/>
        <v>1.5708</v>
      </c>
    </row>
    <row r="2114" spans="1:21" x14ac:dyDescent="0.3">
      <c r="A2114" s="21">
        <v>43759</v>
      </c>
      <c r="B2114" s="18" t="s">
        <v>45</v>
      </c>
      <c r="C2114" s="18" t="s">
        <v>46</v>
      </c>
      <c r="D2114" s="18" t="s">
        <v>47</v>
      </c>
      <c r="E2114" s="20">
        <v>170</v>
      </c>
      <c r="F2114" s="19">
        <v>119</v>
      </c>
      <c r="G2114" s="19">
        <v>2</v>
      </c>
      <c r="H2114" s="19">
        <v>88</v>
      </c>
      <c r="I2114" s="18" t="s">
        <v>51</v>
      </c>
      <c r="J2114" s="19">
        <v>150</v>
      </c>
      <c r="K2114" s="18" t="s">
        <v>366</v>
      </c>
      <c r="L2114" s="32">
        <v>22</v>
      </c>
      <c r="M2114" s="31">
        <v>6</v>
      </c>
      <c r="N2114" s="31">
        <v>33</v>
      </c>
      <c r="O2114" s="30" t="s">
        <v>129</v>
      </c>
      <c r="P2114" s="20">
        <v>88</v>
      </c>
      <c r="Q2114" s="20">
        <v>100</v>
      </c>
      <c r="R2114" s="18" t="s">
        <v>51</v>
      </c>
      <c r="S2114" s="20">
        <v>66</v>
      </c>
      <c r="T2114" s="18" t="s">
        <v>71</v>
      </c>
      <c r="U2114">
        <f t="shared" si="32"/>
        <v>3.8397333333333332</v>
      </c>
    </row>
    <row r="2115" spans="1:21" x14ac:dyDescent="0.3">
      <c r="A2115" s="21">
        <v>43760</v>
      </c>
      <c r="B2115" s="18" t="s">
        <v>45</v>
      </c>
      <c r="C2115" s="18" t="s">
        <v>46</v>
      </c>
      <c r="D2115" s="18" t="s">
        <v>47</v>
      </c>
      <c r="E2115" s="20">
        <v>170</v>
      </c>
      <c r="F2115" s="19">
        <v>110</v>
      </c>
      <c r="G2115" s="19">
        <v>176</v>
      </c>
      <c r="H2115" s="19">
        <v>68</v>
      </c>
      <c r="I2115" s="18" t="s">
        <v>876</v>
      </c>
      <c r="J2115" s="19">
        <v>151</v>
      </c>
      <c r="K2115" s="18" t="s">
        <v>113</v>
      </c>
      <c r="L2115" s="32">
        <v>28</v>
      </c>
      <c r="M2115" s="31">
        <v>8</v>
      </c>
      <c r="N2115" s="31">
        <v>44</v>
      </c>
      <c r="O2115" s="30" t="s">
        <v>100</v>
      </c>
      <c r="P2115" s="20">
        <v>87</v>
      </c>
      <c r="Q2115" s="20">
        <v>100</v>
      </c>
      <c r="R2115" s="18" t="s">
        <v>51</v>
      </c>
      <c r="S2115" s="20">
        <v>67</v>
      </c>
      <c r="T2115" s="18" t="s">
        <v>117</v>
      </c>
      <c r="U2115">
        <f t="shared" si="32"/>
        <v>4.8869333333333334</v>
      </c>
    </row>
    <row r="2116" spans="1:21" x14ac:dyDescent="0.3">
      <c r="A2116" s="21">
        <v>43761</v>
      </c>
      <c r="B2116" s="18" t="s">
        <v>45</v>
      </c>
      <c r="C2116" s="18" t="s">
        <v>46</v>
      </c>
      <c r="D2116" s="18" t="s">
        <v>47</v>
      </c>
      <c r="E2116" s="20">
        <v>170</v>
      </c>
      <c r="F2116" s="19">
        <v>112</v>
      </c>
      <c r="G2116" s="19">
        <v>140</v>
      </c>
      <c r="H2116" s="19">
        <v>98</v>
      </c>
      <c r="I2116" s="18" t="s">
        <v>51</v>
      </c>
      <c r="J2116" s="19">
        <v>126</v>
      </c>
      <c r="K2116" s="18" t="s">
        <v>1042</v>
      </c>
      <c r="L2116" s="32">
        <v>23</v>
      </c>
      <c r="M2116" s="31">
        <v>11</v>
      </c>
      <c r="N2116" s="31">
        <v>78</v>
      </c>
      <c r="O2116" s="30" t="s">
        <v>258</v>
      </c>
      <c r="P2116" s="20">
        <v>96</v>
      </c>
      <c r="Q2116" s="20">
        <v>99</v>
      </c>
      <c r="R2116" s="18" t="s">
        <v>59</v>
      </c>
      <c r="S2116" s="20">
        <v>87</v>
      </c>
      <c r="T2116" s="18" t="s">
        <v>250</v>
      </c>
      <c r="U2116">
        <f t="shared" ref="U2116:U2179" si="33">L2116*$V$3/$V$5*$V$4</f>
        <v>4.0142666666666669</v>
      </c>
    </row>
    <row r="2117" spans="1:21" x14ac:dyDescent="0.3">
      <c r="A2117" s="21">
        <v>43762</v>
      </c>
      <c r="B2117" s="18" t="s">
        <v>45</v>
      </c>
      <c r="C2117" s="18" t="s">
        <v>46</v>
      </c>
      <c r="D2117" s="18" t="s">
        <v>47</v>
      </c>
      <c r="E2117" s="20">
        <v>170</v>
      </c>
      <c r="F2117" s="19">
        <v>138</v>
      </c>
      <c r="G2117" s="19">
        <v>12</v>
      </c>
      <c r="H2117" s="19">
        <v>96</v>
      </c>
      <c r="I2117" s="18" t="s">
        <v>597</v>
      </c>
      <c r="J2117" s="19">
        <v>181</v>
      </c>
      <c r="K2117" s="18" t="s">
        <v>711</v>
      </c>
      <c r="L2117" s="30" t="s">
        <v>533</v>
      </c>
      <c r="M2117" s="31">
        <v>6</v>
      </c>
      <c r="N2117" s="31">
        <v>47</v>
      </c>
      <c r="O2117" s="30" t="s">
        <v>186</v>
      </c>
      <c r="P2117" s="20">
        <v>88</v>
      </c>
      <c r="Q2117" s="20">
        <v>100</v>
      </c>
      <c r="R2117" s="18" t="s">
        <v>51</v>
      </c>
      <c r="S2117" s="20">
        <v>78</v>
      </c>
      <c r="T2117" s="18" t="s">
        <v>91</v>
      </c>
      <c r="U2117">
        <f t="shared" si="33"/>
        <v>1.2217333333333333</v>
      </c>
    </row>
    <row r="2118" spans="1:21" x14ac:dyDescent="0.3">
      <c r="A2118" s="21">
        <v>43763</v>
      </c>
      <c r="B2118" s="18" t="s">
        <v>45</v>
      </c>
      <c r="C2118" s="18" t="s">
        <v>46</v>
      </c>
      <c r="D2118" s="18" t="s">
        <v>47</v>
      </c>
      <c r="E2118" s="20">
        <v>170</v>
      </c>
      <c r="F2118" s="19">
        <v>156</v>
      </c>
      <c r="G2118" s="19">
        <v>0</v>
      </c>
      <c r="H2118" s="19">
        <v>96</v>
      </c>
      <c r="I2118" s="18" t="s">
        <v>667</v>
      </c>
      <c r="J2118" s="19">
        <v>216</v>
      </c>
      <c r="K2118" s="18" t="s">
        <v>535</v>
      </c>
      <c r="L2118" s="30" t="s">
        <v>218</v>
      </c>
      <c r="M2118" s="31">
        <v>3</v>
      </c>
      <c r="N2118" s="31">
        <v>42</v>
      </c>
      <c r="O2118" s="30" t="s">
        <v>133</v>
      </c>
      <c r="P2118" s="20">
        <v>88</v>
      </c>
      <c r="Q2118" s="20">
        <v>100</v>
      </c>
      <c r="R2118" s="18" t="s">
        <v>51</v>
      </c>
      <c r="S2118" s="20">
        <v>64</v>
      </c>
      <c r="T2118" s="18" t="s">
        <v>135</v>
      </c>
      <c r="U2118">
        <f t="shared" si="33"/>
        <v>0.52359999999999995</v>
      </c>
    </row>
    <row r="2119" spans="1:21" x14ac:dyDescent="0.3">
      <c r="A2119" s="21">
        <v>43764</v>
      </c>
      <c r="B2119" s="18" t="s">
        <v>45</v>
      </c>
      <c r="C2119" s="18" t="s">
        <v>46</v>
      </c>
      <c r="D2119" s="18" t="s">
        <v>47</v>
      </c>
      <c r="E2119" s="20">
        <v>170</v>
      </c>
      <c r="F2119" s="19">
        <v>173</v>
      </c>
      <c r="G2119" s="19">
        <v>0</v>
      </c>
      <c r="H2119" s="19">
        <v>92</v>
      </c>
      <c r="I2119" s="18" t="s">
        <v>729</v>
      </c>
      <c r="J2119" s="19">
        <v>254</v>
      </c>
      <c r="K2119" s="18" t="s">
        <v>748</v>
      </c>
      <c r="L2119" s="30" t="s">
        <v>84</v>
      </c>
      <c r="M2119" s="31">
        <v>0</v>
      </c>
      <c r="N2119" s="31">
        <v>58</v>
      </c>
      <c r="O2119" s="30" t="s">
        <v>166</v>
      </c>
      <c r="P2119" s="20">
        <v>81</v>
      </c>
      <c r="Q2119" s="20">
        <v>100</v>
      </c>
      <c r="R2119" s="18" t="s">
        <v>51</v>
      </c>
      <c r="S2119" s="20">
        <v>49</v>
      </c>
      <c r="T2119" s="18" t="s">
        <v>121</v>
      </c>
      <c r="U2119">
        <f t="shared" si="33"/>
        <v>0.34906666666666669</v>
      </c>
    </row>
    <row r="2120" spans="1:21" x14ac:dyDescent="0.3">
      <c r="A2120" s="21">
        <v>43765</v>
      </c>
      <c r="B2120" s="18" t="s">
        <v>45</v>
      </c>
      <c r="C2120" s="18" t="s">
        <v>46</v>
      </c>
      <c r="D2120" s="18" t="s">
        <v>47</v>
      </c>
      <c r="E2120" s="20">
        <v>170</v>
      </c>
      <c r="F2120" s="19">
        <v>171</v>
      </c>
      <c r="G2120" s="19">
        <v>0</v>
      </c>
      <c r="H2120" s="19">
        <v>111</v>
      </c>
      <c r="I2120" s="18" t="s">
        <v>346</v>
      </c>
      <c r="J2120" s="19">
        <v>231</v>
      </c>
      <c r="K2120" s="18" t="s">
        <v>248</v>
      </c>
      <c r="L2120" s="32">
        <v>20</v>
      </c>
      <c r="M2120" s="31">
        <v>3</v>
      </c>
      <c r="N2120" s="31">
        <v>25</v>
      </c>
      <c r="O2120" s="30" t="s">
        <v>206</v>
      </c>
      <c r="P2120" s="20">
        <v>82</v>
      </c>
      <c r="Q2120" s="20">
        <v>100</v>
      </c>
      <c r="R2120" s="18" t="s">
        <v>51</v>
      </c>
      <c r="S2120" s="20">
        <v>55</v>
      </c>
      <c r="T2120" s="18" t="s">
        <v>91</v>
      </c>
      <c r="U2120">
        <f t="shared" si="33"/>
        <v>3.4906666666666668</v>
      </c>
    </row>
    <row r="2121" spans="1:21" x14ac:dyDescent="0.3">
      <c r="A2121" s="21">
        <v>43766</v>
      </c>
      <c r="B2121" s="18" t="s">
        <v>45</v>
      </c>
      <c r="C2121" s="18" t="s">
        <v>46</v>
      </c>
      <c r="D2121" s="18" t="s">
        <v>47</v>
      </c>
      <c r="E2121" s="20">
        <v>170</v>
      </c>
      <c r="F2121" s="19">
        <v>168</v>
      </c>
      <c r="G2121" s="19">
        <v>0</v>
      </c>
      <c r="H2121" s="19">
        <v>99</v>
      </c>
      <c r="I2121" s="18" t="s">
        <v>549</v>
      </c>
      <c r="J2121" s="19">
        <v>237</v>
      </c>
      <c r="K2121" s="18" t="s">
        <v>402</v>
      </c>
      <c r="L2121" s="30" t="s">
        <v>84</v>
      </c>
      <c r="M2121" s="31">
        <v>8</v>
      </c>
      <c r="N2121" s="31">
        <v>56</v>
      </c>
      <c r="O2121" s="30" t="s">
        <v>85</v>
      </c>
      <c r="P2121" s="20">
        <v>81</v>
      </c>
      <c r="Q2121" s="20">
        <v>100</v>
      </c>
      <c r="R2121" s="18" t="s">
        <v>51</v>
      </c>
      <c r="S2121" s="20">
        <v>52</v>
      </c>
      <c r="T2121" s="18" t="s">
        <v>51</v>
      </c>
      <c r="U2121">
        <f t="shared" si="33"/>
        <v>0.34906666666666669</v>
      </c>
    </row>
    <row r="2122" spans="1:21" x14ac:dyDescent="0.3">
      <c r="A2122" s="21">
        <v>43767</v>
      </c>
      <c r="B2122" s="18" t="s">
        <v>45</v>
      </c>
      <c r="C2122" s="18" t="s">
        <v>46</v>
      </c>
      <c r="D2122" s="18" t="s">
        <v>47</v>
      </c>
      <c r="E2122" s="20">
        <v>170</v>
      </c>
      <c r="F2122" s="19">
        <v>172</v>
      </c>
      <c r="G2122" s="19">
        <v>0</v>
      </c>
      <c r="H2122" s="19">
        <v>108</v>
      </c>
      <c r="I2122" s="18" t="s">
        <v>51</v>
      </c>
      <c r="J2122" s="19">
        <v>236</v>
      </c>
      <c r="K2122" s="18" t="s">
        <v>623</v>
      </c>
      <c r="L2122" s="30" t="s">
        <v>84</v>
      </c>
      <c r="M2122" s="31">
        <v>8</v>
      </c>
      <c r="N2122" s="31">
        <v>61</v>
      </c>
      <c r="O2122" s="30" t="s">
        <v>52</v>
      </c>
      <c r="P2122" s="20">
        <v>83</v>
      </c>
      <c r="Q2122" s="20">
        <v>100</v>
      </c>
      <c r="R2122" s="18" t="s">
        <v>51</v>
      </c>
      <c r="S2122" s="20">
        <v>50</v>
      </c>
      <c r="T2122" s="18" t="s">
        <v>179</v>
      </c>
      <c r="U2122">
        <f t="shared" si="33"/>
        <v>0.34906666666666669</v>
      </c>
    </row>
    <row r="2123" spans="1:21" x14ac:dyDescent="0.3">
      <c r="A2123" s="21">
        <v>43768</v>
      </c>
      <c r="B2123" s="18" t="s">
        <v>45</v>
      </c>
      <c r="C2123" s="18" t="s">
        <v>46</v>
      </c>
      <c r="D2123" s="18" t="s">
        <v>47</v>
      </c>
      <c r="E2123" s="20">
        <v>170</v>
      </c>
      <c r="F2123" s="19">
        <v>166</v>
      </c>
      <c r="G2123" s="19">
        <v>70</v>
      </c>
      <c r="H2123" s="19">
        <v>122</v>
      </c>
      <c r="I2123" s="18" t="s">
        <v>440</v>
      </c>
      <c r="J2123" s="19">
        <v>211</v>
      </c>
      <c r="K2123" s="18" t="s">
        <v>357</v>
      </c>
      <c r="L2123" s="30" t="s">
        <v>289</v>
      </c>
      <c r="M2123" s="31">
        <v>3</v>
      </c>
      <c r="N2123" s="31">
        <v>42</v>
      </c>
      <c r="O2123" s="30" t="s">
        <v>148</v>
      </c>
      <c r="P2123" s="20">
        <v>90</v>
      </c>
      <c r="Q2123" s="20">
        <v>100</v>
      </c>
      <c r="R2123" s="18" t="s">
        <v>51</v>
      </c>
      <c r="S2123" s="20">
        <v>76</v>
      </c>
      <c r="T2123" s="18" t="s">
        <v>61</v>
      </c>
      <c r="U2123">
        <f t="shared" si="33"/>
        <v>1.5708</v>
      </c>
    </row>
    <row r="2124" spans="1:21" x14ac:dyDescent="0.3">
      <c r="A2124" s="21">
        <v>43769</v>
      </c>
      <c r="B2124" s="18" t="s">
        <v>45</v>
      </c>
      <c r="C2124" s="18" t="s">
        <v>46</v>
      </c>
      <c r="D2124" s="18" t="s">
        <v>47</v>
      </c>
      <c r="E2124" s="20">
        <v>170</v>
      </c>
      <c r="F2124" s="19">
        <v>179</v>
      </c>
      <c r="G2124" s="19">
        <v>16</v>
      </c>
      <c r="H2124" s="19">
        <v>131</v>
      </c>
      <c r="I2124" s="18" t="s">
        <v>153</v>
      </c>
      <c r="J2124" s="19">
        <v>227</v>
      </c>
      <c r="K2124" s="18" t="s">
        <v>339</v>
      </c>
      <c r="L2124" s="30" t="s">
        <v>116</v>
      </c>
      <c r="M2124" s="31">
        <v>3</v>
      </c>
      <c r="N2124" s="31">
        <v>33</v>
      </c>
      <c r="O2124" s="30" t="s">
        <v>301</v>
      </c>
      <c r="P2124" s="20">
        <v>87</v>
      </c>
      <c r="Q2124" s="20">
        <v>100</v>
      </c>
      <c r="R2124" s="18" t="s">
        <v>51</v>
      </c>
      <c r="S2124" s="20">
        <v>65</v>
      </c>
      <c r="T2124" s="18" t="s">
        <v>71</v>
      </c>
      <c r="U2124">
        <f t="shared" si="33"/>
        <v>0.69813333333333338</v>
      </c>
    </row>
    <row r="2125" spans="1:21" x14ac:dyDescent="0.3">
      <c r="A2125" s="21">
        <v>43770</v>
      </c>
      <c r="B2125" s="18" t="s">
        <v>45</v>
      </c>
      <c r="C2125" s="18" t="s">
        <v>46</v>
      </c>
      <c r="D2125" s="18" t="s">
        <v>47</v>
      </c>
      <c r="E2125" s="20">
        <v>170</v>
      </c>
      <c r="F2125" s="19">
        <v>188</v>
      </c>
      <c r="G2125" s="19">
        <v>26</v>
      </c>
      <c r="H2125" s="19">
        <v>143</v>
      </c>
      <c r="I2125" s="18" t="s">
        <v>1019</v>
      </c>
      <c r="J2125" s="19">
        <v>234</v>
      </c>
      <c r="K2125" s="18" t="s">
        <v>90</v>
      </c>
      <c r="L2125" s="32">
        <v>10</v>
      </c>
      <c r="M2125" s="31">
        <v>6</v>
      </c>
      <c r="N2125" s="31">
        <v>53</v>
      </c>
      <c r="O2125" s="30" t="s">
        <v>94</v>
      </c>
      <c r="P2125" s="20">
        <v>96</v>
      </c>
      <c r="Q2125" s="20">
        <v>100</v>
      </c>
      <c r="R2125" s="18" t="s">
        <v>51</v>
      </c>
      <c r="S2125" s="20">
        <v>72</v>
      </c>
      <c r="T2125" s="18" t="s">
        <v>128</v>
      </c>
      <c r="U2125">
        <f t="shared" si="33"/>
        <v>1.7453333333333334</v>
      </c>
    </row>
    <row r="2126" spans="1:21" x14ac:dyDescent="0.3">
      <c r="A2126" s="21">
        <v>43771</v>
      </c>
      <c r="B2126" s="18" t="s">
        <v>45</v>
      </c>
      <c r="C2126" s="18" t="s">
        <v>46</v>
      </c>
      <c r="D2126" s="18" t="s">
        <v>47</v>
      </c>
      <c r="E2126" s="20">
        <v>170</v>
      </c>
      <c r="F2126" s="19">
        <v>166</v>
      </c>
      <c r="G2126" s="19">
        <v>20</v>
      </c>
      <c r="H2126" s="19">
        <v>127</v>
      </c>
      <c r="I2126" s="18" t="s">
        <v>735</v>
      </c>
      <c r="J2126" s="19">
        <v>204</v>
      </c>
      <c r="K2126" s="18" t="s">
        <v>100</v>
      </c>
      <c r="L2126" s="32">
        <v>27</v>
      </c>
      <c r="M2126" s="31">
        <v>6</v>
      </c>
      <c r="N2126" s="31">
        <v>92</v>
      </c>
      <c r="O2126" s="30" t="s">
        <v>505</v>
      </c>
      <c r="P2126" s="20">
        <v>85</v>
      </c>
      <c r="Q2126" s="20">
        <v>100</v>
      </c>
      <c r="R2126" s="18" t="s">
        <v>51</v>
      </c>
      <c r="S2126" s="20">
        <v>49</v>
      </c>
      <c r="T2126" s="18" t="s">
        <v>108</v>
      </c>
      <c r="U2126">
        <f t="shared" si="33"/>
        <v>4.7123999999999997</v>
      </c>
    </row>
    <row r="2127" spans="1:21" x14ac:dyDescent="0.3">
      <c r="A2127" s="21">
        <v>43772</v>
      </c>
      <c r="B2127" s="18" t="s">
        <v>45</v>
      </c>
      <c r="C2127" s="18" t="s">
        <v>46</v>
      </c>
      <c r="D2127" s="18" t="s">
        <v>47</v>
      </c>
      <c r="E2127" s="20">
        <v>170</v>
      </c>
      <c r="F2127" s="19">
        <v>166</v>
      </c>
      <c r="G2127" s="19">
        <v>2</v>
      </c>
      <c r="H2127" s="19">
        <v>114</v>
      </c>
      <c r="I2127" s="18" t="s">
        <v>461</v>
      </c>
      <c r="J2127" s="19">
        <v>218</v>
      </c>
      <c r="K2127" s="18" t="s">
        <v>1043</v>
      </c>
      <c r="L2127" s="32">
        <v>26</v>
      </c>
      <c r="M2127" s="31">
        <v>25</v>
      </c>
      <c r="N2127" s="31">
        <v>186</v>
      </c>
      <c r="O2127" s="30" t="s">
        <v>86</v>
      </c>
      <c r="P2127" s="20">
        <v>67</v>
      </c>
      <c r="Q2127" s="20">
        <v>86</v>
      </c>
      <c r="R2127" s="18" t="s">
        <v>88</v>
      </c>
      <c r="S2127" s="20">
        <v>46</v>
      </c>
      <c r="T2127" s="18" t="s">
        <v>91</v>
      </c>
      <c r="U2127">
        <f t="shared" si="33"/>
        <v>4.5378666666666669</v>
      </c>
    </row>
    <row r="2128" spans="1:21" x14ac:dyDescent="0.3">
      <c r="A2128" s="21">
        <v>43773</v>
      </c>
      <c r="B2128" s="18" t="s">
        <v>45</v>
      </c>
      <c r="C2128" s="18" t="s">
        <v>46</v>
      </c>
      <c r="D2128" s="18" t="s">
        <v>47</v>
      </c>
      <c r="E2128" s="20">
        <v>170</v>
      </c>
      <c r="F2128" s="19">
        <v>149</v>
      </c>
      <c r="G2128" s="19">
        <v>8</v>
      </c>
      <c r="H2128" s="19">
        <v>84</v>
      </c>
      <c r="I2128" s="18" t="s">
        <v>1044</v>
      </c>
      <c r="J2128" s="19">
        <v>214</v>
      </c>
      <c r="K2128" s="18" t="s">
        <v>754</v>
      </c>
      <c r="L2128" s="32">
        <v>28</v>
      </c>
      <c r="M2128" s="31">
        <v>31</v>
      </c>
      <c r="N2128" s="31">
        <v>147</v>
      </c>
      <c r="O2128" s="30" t="s">
        <v>75</v>
      </c>
      <c r="P2128" s="20">
        <v>68</v>
      </c>
      <c r="Q2128" s="20">
        <v>88</v>
      </c>
      <c r="R2128" s="18" t="s">
        <v>51</v>
      </c>
      <c r="S2128" s="20">
        <v>44</v>
      </c>
      <c r="T2128" s="18" t="s">
        <v>174</v>
      </c>
      <c r="U2128">
        <f t="shared" si="33"/>
        <v>4.8869333333333334</v>
      </c>
    </row>
    <row r="2129" spans="1:21" x14ac:dyDescent="0.3">
      <c r="A2129" s="21">
        <v>43774</v>
      </c>
      <c r="B2129" s="18" t="s">
        <v>45</v>
      </c>
      <c r="C2129" s="18" t="s">
        <v>46</v>
      </c>
      <c r="D2129" s="18" t="s">
        <v>47</v>
      </c>
      <c r="E2129" s="20">
        <v>170</v>
      </c>
      <c r="F2129" s="19">
        <v>120</v>
      </c>
      <c r="G2129" s="19">
        <v>222</v>
      </c>
      <c r="H2129" s="19">
        <v>97</v>
      </c>
      <c r="I2129" s="18" t="s">
        <v>100</v>
      </c>
      <c r="J2129" s="19">
        <v>144</v>
      </c>
      <c r="K2129" s="18" t="s">
        <v>266</v>
      </c>
      <c r="L2129" s="32">
        <v>26</v>
      </c>
      <c r="M2129" s="31">
        <v>28</v>
      </c>
      <c r="N2129" s="31">
        <v>139</v>
      </c>
      <c r="O2129" s="30" t="s">
        <v>89</v>
      </c>
      <c r="P2129" s="20">
        <v>79</v>
      </c>
      <c r="Q2129" s="20">
        <v>98</v>
      </c>
      <c r="R2129" s="18" t="s">
        <v>51</v>
      </c>
      <c r="S2129" s="20">
        <v>51</v>
      </c>
      <c r="T2129" s="18" t="s">
        <v>86</v>
      </c>
      <c r="U2129">
        <f t="shared" si="33"/>
        <v>4.5378666666666669</v>
      </c>
    </row>
    <row r="2130" spans="1:21" x14ac:dyDescent="0.3">
      <c r="A2130" s="21">
        <v>43775</v>
      </c>
      <c r="B2130" s="18" t="s">
        <v>45</v>
      </c>
      <c r="C2130" s="18" t="s">
        <v>46</v>
      </c>
      <c r="D2130" s="18" t="s">
        <v>47</v>
      </c>
      <c r="E2130" s="20">
        <v>170</v>
      </c>
      <c r="F2130" s="19">
        <v>127</v>
      </c>
      <c r="G2130" s="19">
        <v>64</v>
      </c>
      <c r="H2130" s="19">
        <v>92</v>
      </c>
      <c r="I2130" s="18" t="s">
        <v>51</v>
      </c>
      <c r="J2130" s="19">
        <v>162</v>
      </c>
      <c r="K2130" s="18" t="s">
        <v>121</v>
      </c>
      <c r="L2130" s="32">
        <v>28</v>
      </c>
      <c r="M2130" s="31">
        <v>6</v>
      </c>
      <c r="N2130" s="31">
        <v>81</v>
      </c>
      <c r="O2130" s="30" t="s">
        <v>763</v>
      </c>
      <c r="P2130" s="20">
        <v>87</v>
      </c>
      <c r="Q2130" s="20">
        <v>99</v>
      </c>
      <c r="R2130" s="18" t="s">
        <v>51</v>
      </c>
      <c r="S2130" s="20">
        <v>66</v>
      </c>
      <c r="T2130" s="18" t="s">
        <v>215</v>
      </c>
      <c r="U2130">
        <f t="shared" si="33"/>
        <v>4.8869333333333334</v>
      </c>
    </row>
    <row r="2131" spans="1:21" x14ac:dyDescent="0.3">
      <c r="A2131" s="21">
        <v>43776</v>
      </c>
      <c r="B2131" s="18" t="s">
        <v>45</v>
      </c>
      <c r="C2131" s="18" t="s">
        <v>46</v>
      </c>
      <c r="D2131" s="18" t="s">
        <v>47</v>
      </c>
      <c r="E2131" s="20">
        <v>170</v>
      </c>
      <c r="F2131" s="19">
        <v>94</v>
      </c>
      <c r="G2131" s="19">
        <v>82</v>
      </c>
      <c r="H2131" s="19">
        <v>66</v>
      </c>
      <c r="I2131" s="18" t="s">
        <v>1045</v>
      </c>
      <c r="J2131" s="19">
        <v>123</v>
      </c>
      <c r="K2131" s="18" t="s">
        <v>584</v>
      </c>
      <c r="L2131" s="32">
        <v>26</v>
      </c>
      <c r="M2131" s="31">
        <v>22</v>
      </c>
      <c r="N2131" s="31">
        <v>117</v>
      </c>
      <c r="O2131" s="30" t="s">
        <v>206</v>
      </c>
      <c r="P2131" s="20">
        <v>68</v>
      </c>
      <c r="Q2131" s="20">
        <v>89</v>
      </c>
      <c r="R2131" s="18" t="s">
        <v>433</v>
      </c>
      <c r="S2131" s="20">
        <v>44</v>
      </c>
      <c r="T2131" s="18" t="s">
        <v>206</v>
      </c>
      <c r="U2131">
        <f t="shared" si="33"/>
        <v>4.5378666666666669</v>
      </c>
    </row>
    <row r="2132" spans="1:21" x14ac:dyDescent="0.3">
      <c r="A2132" s="21">
        <v>43777</v>
      </c>
      <c r="B2132" s="18" t="s">
        <v>45</v>
      </c>
      <c r="C2132" s="18" t="s">
        <v>46</v>
      </c>
      <c r="D2132" s="18" t="s">
        <v>47</v>
      </c>
      <c r="E2132" s="20">
        <v>170</v>
      </c>
      <c r="F2132" s="19">
        <v>89</v>
      </c>
      <c r="G2132" s="19">
        <v>136</v>
      </c>
      <c r="H2132" s="19">
        <v>66</v>
      </c>
      <c r="I2132" s="18" t="s">
        <v>1046</v>
      </c>
      <c r="J2132" s="19">
        <v>112</v>
      </c>
      <c r="K2132" s="18" t="s">
        <v>978</v>
      </c>
      <c r="L2132" s="32">
        <v>25</v>
      </c>
      <c r="M2132" s="31">
        <v>11</v>
      </c>
      <c r="N2132" s="31">
        <v>92</v>
      </c>
      <c r="O2132" s="30" t="s">
        <v>301</v>
      </c>
      <c r="P2132" s="20">
        <v>86</v>
      </c>
      <c r="Q2132" s="20">
        <v>98</v>
      </c>
      <c r="R2132" s="18" t="s">
        <v>769</v>
      </c>
      <c r="S2132" s="20">
        <v>66</v>
      </c>
      <c r="T2132" s="18" t="s">
        <v>80</v>
      </c>
      <c r="U2132">
        <f t="shared" si="33"/>
        <v>4.3633333333333333</v>
      </c>
    </row>
    <row r="2133" spans="1:21" x14ac:dyDescent="0.3">
      <c r="A2133" s="21">
        <v>43778</v>
      </c>
      <c r="B2133" s="18" t="s">
        <v>45</v>
      </c>
      <c r="C2133" s="18" t="s">
        <v>46</v>
      </c>
      <c r="D2133" s="18" t="s">
        <v>47</v>
      </c>
      <c r="E2133" s="20">
        <v>170</v>
      </c>
      <c r="F2133" s="19">
        <v>129</v>
      </c>
      <c r="G2133" s="19">
        <v>144</v>
      </c>
      <c r="H2133" s="19">
        <v>75</v>
      </c>
      <c r="I2133" s="18" t="s">
        <v>663</v>
      </c>
      <c r="J2133" s="19">
        <v>183</v>
      </c>
      <c r="K2133" s="18" t="s">
        <v>110</v>
      </c>
      <c r="L2133" s="32">
        <v>27</v>
      </c>
      <c r="M2133" s="31">
        <v>17</v>
      </c>
      <c r="N2133" s="31">
        <v>122</v>
      </c>
      <c r="O2133" s="30" t="s">
        <v>95</v>
      </c>
      <c r="P2133" s="20">
        <v>84</v>
      </c>
      <c r="Q2133" s="20">
        <v>97</v>
      </c>
      <c r="R2133" s="18" t="s">
        <v>80</v>
      </c>
      <c r="S2133" s="20">
        <v>52</v>
      </c>
      <c r="T2133" s="18" t="s">
        <v>179</v>
      </c>
      <c r="U2133">
        <f t="shared" si="33"/>
        <v>4.7123999999999997</v>
      </c>
    </row>
    <row r="2134" spans="1:21" x14ac:dyDescent="0.3">
      <c r="A2134" s="21">
        <v>43779</v>
      </c>
      <c r="B2134" s="18" t="s">
        <v>45</v>
      </c>
      <c r="C2134" s="18" t="s">
        <v>46</v>
      </c>
      <c r="D2134" s="18" t="s">
        <v>47</v>
      </c>
      <c r="E2134" s="20">
        <v>170</v>
      </c>
      <c r="F2134" s="19">
        <v>88</v>
      </c>
      <c r="G2134" s="19">
        <v>124</v>
      </c>
      <c r="H2134" s="19">
        <v>74</v>
      </c>
      <c r="I2134" s="18" t="s">
        <v>1047</v>
      </c>
      <c r="J2134" s="19">
        <v>102</v>
      </c>
      <c r="K2134" s="18" t="s">
        <v>863</v>
      </c>
      <c r="L2134" s="32">
        <v>26</v>
      </c>
      <c r="M2134" s="31">
        <v>8</v>
      </c>
      <c r="N2134" s="31">
        <v>108</v>
      </c>
      <c r="O2134" s="30" t="s">
        <v>434</v>
      </c>
      <c r="P2134" s="20">
        <v>92</v>
      </c>
      <c r="Q2134" s="20">
        <v>96</v>
      </c>
      <c r="R2134" s="18" t="s">
        <v>240</v>
      </c>
      <c r="S2134" s="20">
        <v>75</v>
      </c>
      <c r="T2134" s="18" t="s">
        <v>271</v>
      </c>
      <c r="U2134">
        <f t="shared" si="33"/>
        <v>4.5378666666666669</v>
      </c>
    </row>
    <row r="2135" spans="1:21" x14ac:dyDescent="0.3">
      <c r="A2135" s="21">
        <v>43780</v>
      </c>
      <c r="B2135" s="18" t="s">
        <v>45</v>
      </c>
      <c r="C2135" s="18" t="s">
        <v>46</v>
      </c>
      <c r="D2135" s="18" t="s">
        <v>47</v>
      </c>
      <c r="E2135" s="20">
        <v>170</v>
      </c>
      <c r="F2135" s="19">
        <v>108</v>
      </c>
      <c r="G2135" s="19">
        <v>64</v>
      </c>
      <c r="H2135" s="19">
        <v>78</v>
      </c>
      <c r="I2135" s="18" t="s">
        <v>51</v>
      </c>
      <c r="J2135" s="19">
        <v>137</v>
      </c>
      <c r="K2135" s="18" t="s">
        <v>843</v>
      </c>
      <c r="L2135" s="32">
        <v>26</v>
      </c>
      <c r="M2135" s="31">
        <v>14</v>
      </c>
      <c r="N2135" s="31">
        <v>75</v>
      </c>
      <c r="O2135" s="30" t="s">
        <v>264</v>
      </c>
      <c r="P2135" s="20">
        <v>89</v>
      </c>
      <c r="Q2135" s="20">
        <v>100</v>
      </c>
      <c r="R2135" s="18" t="s">
        <v>51</v>
      </c>
      <c r="S2135" s="20">
        <v>71</v>
      </c>
      <c r="T2135" s="18" t="s">
        <v>91</v>
      </c>
      <c r="U2135">
        <f t="shared" si="33"/>
        <v>4.5378666666666669</v>
      </c>
    </row>
    <row r="2136" spans="1:21" x14ac:dyDescent="0.3">
      <c r="A2136" s="21">
        <v>43781</v>
      </c>
      <c r="B2136" s="18" t="s">
        <v>45</v>
      </c>
      <c r="C2136" s="18" t="s">
        <v>46</v>
      </c>
      <c r="D2136" s="18" t="s">
        <v>47</v>
      </c>
      <c r="E2136" s="20">
        <v>170</v>
      </c>
      <c r="F2136" s="19">
        <v>106</v>
      </c>
      <c r="G2136" s="19">
        <v>492</v>
      </c>
      <c r="H2136" s="19">
        <v>78</v>
      </c>
      <c r="I2136" s="18" t="s">
        <v>115</v>
      </c>
      <c r="J2136" s="19">
        <v>133</v>
      </c>
      <c r="K2136" s="18" t="s">
        <v>273</v>
      </c>
      <c r="L2136" s="30" t="s">
        <v>102</v>
      </c>
      <c r="M2136" s="31">
        <v>3</v>
      </c>
      <c r="N2136" s="31">
        <v>58</v>
      </c>
      <c r="O2136" s="30" t="s">
        <v>139</v>
      </c>
      <c r="P2136" s="20">
        <v>95</v>
      </c>
      <c r="Q2136" s="20">
        <v>100</v>
      </c>
      <c r="R2136" s="18" t="s">
        <v>51</v>
      </c>
      <c r="S2136" s="20">
        <v>70</v>
      </c>
      <c r="T2136" s="18" t="s">
        <v>133</v>
      </c>
      <c r="U2136">
        <f t="shared" si="33"/>
        <v>0.8726666666666667</v>
      </c>
    </row>
    <row r="2137" spans="1:21" x14ac:dyDescent="0.3">
      <c r="A2137" s="21">
        <v>43782</v>
      </c>
      <c r="B2137" s="18" t="s">
        <v>45</v>
      </c>
      <c r="C2137" s="18" t="s">
        <v>46</v>
      </c>
      <c r="D2137" s="18" t="s">
        <v>47</v>
      </c>
      <c r="E2137" s="20">
        <v>170</v>
      </c>
      <c r="F2137" s="19">
        <v>114</v>
      </c>
      <c r="G2137" s="19">
        <v>186</v>
      </c>
      <c r="H2137" s="19">
        <v>91</v>
      </c>
      <c r="I2137" s="18" t="s">
        <v>62</v>
      </c>
      <c r="J2137" s="19">
        <v>136</v>
      </c>
      <c r="K2137" s="18" t="s">
        <v>438</v>
      </c>
      <c r="L2137" s="32">
        <v>23</v>
      </c>
      <c r="M2137" s="31">
        <v>3</v>
      </c>
      <c r="N2137" s="31">
        <v>72</v>
      </c>
      <c r="O2137" s="30" t="s">
        <v>370</v>
      </c>
      <c r="P2137" s="20">
        <v>96</v>
      </c>
      <c r="Q2137" s="20">
        <v>100</v>
      </c>
      <c r="R2137" s="18" t="s">
        <v>51</v>
      </c>
      <c r="S2137" s="20">
        <v>62</v>
      </c>
      <c r="T2137" s="18" t="s">
        <v>370</v>
      </c>
      <c r="U2137">
        <f t="shared" si="33"/>
        <v>4.0142666666666669</v>
      </c>
    </row>
    <row r="2138" spans="1:21" x14ac:dyDescent="0.3">
      <c r="A2138" s="21">
        <v>43783</v>
      </c>
      <c r="B2138" s="18" t="s">
        <v>45</v>
      </c>
      <c r="C2138" s="18" t="s">
        <v>46</v>
      </c>
      <c r="D2138" s="18" t="s">
        <v>47</v>
      </c>
      <c r="E2138" s="20">
        <v>170</v>
      </c>
      <c r="F2138" s="19">
        <v>88</v>
      </c>
      <c r="G2138" s="19">
        <v>542</v>
      </c>
      <c r="H2138" s="19">
        <v>63</v>
      </c>
      <c r="I2138" s="18" t="s">
        <v>810</v>
      </c>
      <c r="J2138" s="19">
        <v>114</v>
      </c>
      <c r="K2138" s="18" t="s">
        <v>264</v>
      </c>
      <c r="L2138" s="32">
        <v>24</v>
      </c>
      <c r="M2138" s="31">
        <v>28</v>
      </c>
      <c r="N2138" s="31">
        <v>106</v>
      </c>
      <c r="O2138" s="30" t="s">
        <v>100</v>
      </c>
      <c r="P2138" s="20">
        <v>72</v>
      </c>
      <c r="Q2138" s="20">
        <v>98</v>
      </c>
      <c r="R2138" s="18" t="s">
        <v>51</v>
      </c>
      <c r="S2138" s="20">
        <v>51</v>
      </c>
      <c r="T2138" s="18" t="s">
        <v>120</v>
      </c>
      <c r="U2138">
        <f t="shared" si="33"/>
        <v>4.1887999999999996</v>
      </c>
    </row>
    <row r="2139" spans="1:21" x14ac:dyDescent="0.3">
      <c r="A2139" s="21">
        <v>43784</v>
      </c>
      <c r="B2139" s="18" t="s">
        <v>45</v>
      </c>
      <c r="C2139" s="18" t="s">
        <v>46</v>
      </c>
      <c r="D2139" s="18" t="s">
        <v>47</v>
      </c>
      <c r="E2139" s="20">
        <v>170</v>
      </c>
      <c r="F2139" s="19">
        <v>58</v>
      </c>
      <c r="G2139" s="19">
        <v>416</v>
      </c>
      <c r="H2139" s="19">
        <v>41</v>
      </c>
      <c r="I2139" s="18" t="s">
        <v>51</v>
      </c>
      <c r="J2139" s="19">
        <v>75</v>
      </c>
      <c r="K2139" s="18" t="s">
        <v>259</v>
      </c>
      <c r="L2139" s="32">
        <v>26</v>
      </c>
      <c r="M2139" s="31">
        <v>14</v>
      </c>
      <c r="N2139" s="31">
        <v>81</v>
      </c>
      <c r="O2139" s="30" t="s">
        <v>179</v>
      </c>
      <c r="P2139" s="20">
        <v>96</v>
      </c>
      <c r="Q2139" s="20">
        <v>100</v>
      </c>
      <c r="R2139" s="18" t="s">
        <v>258</v>
      </c>
      <c r="S2139" s="20">
        <v>84</v>
      </c>
      <c r="T2139" s="18" t="s">
        <v>169</v>
      </c>
      <c r="U2139">
        <f t="shared" si="33"/>
        <v>4.5378666666666669</v>
      </c>
    </row>
    <row r="2140" spans="1:21" x14ac:dyDescent="0.3">
      <c r="A2140" s="21">
        <v>43785</v>
      </c>
      <c r="B2140" s="18" t="s">
        <v>45</v>
      </c>
      <c r="C2140" s="18" t="s">
        <v>46</v>
      </c>
      <c r="D2140" s="18" t="s">
        <v>47</v>
      </c>
      <c r="E2140" s="20">
        <v>170</v>
      </c>
      <c r="F2140" s="19">
        <v>80</v>
      </c>
      <c r="G2140" s="19">
        <v>20</v>
      </c>
      <c r="H2140" s="19">
        <v>39</v>
      </c>
      <c r="I2140" s="18" t="s">
        <v>120</v>
      </c>
      <c r="J2140" s="19">
        <v>121</v>
      </c>
      <c r="K2140" s="18" t="s">
        <v>488</v>
      </c>
      <c r="L2140" s="32">
        <v>28</v>
      </c>
      <c r="M2140" s="31">
        <v>8</v>
      </c>
      <c r="N2140" s="31">
        <v>69</v>
      </c>
      <c r="O2140" s="30" t="s">
        <v>71</v>
      </c>
      <c r="P2140" s="20">
        <v>80</v>
      </c>
      <c r="Q2140" s="20">
        <v>99</v>
      </c>
      <c r="R2140" s="18" t="s">
        <v>51</v>
      </c>
      <c r="S2140" s="20">
        <v>49</v>
      </c>
      <c r="T2140" s="18" t="s">
        <v>167</v>
      </c>
      <c r="U2140">
        <f t="shared" si="33"/>
        <v>4.8869333333333334</v>
      </c>
    </row>
    <row r="2141" spans="1:21" x14ac:dyDescent="0.3">
      <c r="A2141" s="21">
        <v>43786</v>
      </c>
      <c r="B2141" s="18" t="s">
        <v>45</v>
      </c>
      <c r="C2141" s="18" t="s">
        <v>46</v>
      </c>
      <c r="D2141" s="18" t="s">
        <v>47</v>
      </c>
      <c r="E2141" s="20">
        <v>170</v>
      </c>
      <c r="F2141" s="19">
        <v>104</v>
      </c>
      <c r="G2141" s="19">
        <v>204</v>
      </c>
      <c r="H2141" s="19">
        <v>71</v>
      </c>
      <c r="I2141" s="18" t="s">
        <v>100</v>
      </c>
      <c r="J2141" s="19">
        <v>136</v>
      </c>
      <c r="K2141" s="18" t="s">
        <v>424</v>
      </c>
      <c r="L2141" s="32" t="s">
        <v>1194</v>
      </c>
      <c r="M2141" s="31">
        <v>11</v>
      </c>
      <c r="N2141" s="31">
        <v>69</v>
      </c>
      <c r="O2141" s="30" t="s">
        <v>51</v>
      </c>
      <c r="P2141" s="20">
        <v>84</v>
      </c>
      <c r="Q2141" s="20">
        <v>100</v>
      </c>
      <c r="R2141" s="18" t="s">
        <v>307</v>
      </c>
      <c r="S2141" s="20">
        <v>51</v>
      </c>
      <c r="T2141" s="18" t="s">
        <v>64</v>
      </c>
      <c r="U2141" t="e">
        <f t="shared" si="33"/>
        <v>#VALUE!</v>
      </c>
    </row>
    <row r="2142" spans="1:21" x14ac:dyDescent="0.3">
      <c r="A2142" s="21">
        <v>43787</v>
      </c>
      <c r="B2142" s="18" t="s">
        <v>45</v>
      </c>
      <c r="C2142" s="18" t="s">
        <v>46</v>
      </c>
      <c r="D2142" s="18" t="s">
        <v>47</v>
      </c>
      <c r="E2142" s="20">
        <v>170</v>
      </c>
      <c r="F2142" s="19">
        <v>91</v>
      </c>
      <c r="G2142" s="19">
        <v>24</v>
      </c>
      <c r="H2142" s="19">
        <v>56</v>
      </c>
      <c r="I2142" s="18" t="s">
        <v>51</v>
      </c>
      <c r="J2142" s="19">
        <v>126</v>
      </c>
      <c r="K2142" s="18" t="s">
        <v>206</v>
      </c>
      <c r="L2142" s="30" t="s">
        <v>401</v>
      </c>
      <c r="M2142" s="31">
        <v>3</v>
      </c>
      <c r="N2142" s="31">
        <v>44</v>
      </c>
      <c r="O2142" s="30" t="s">
        <v>376</v>
      </c>
      <c r="P2142" s="20">
        <v>94</v>
      </c>
      <c r="Q2142" s="20">
        <v>100</v>
      </c>
      <c r="R2142" s="18" t="s">
        <v>51</v>
      </c>
      <c r="S2142" s="20">
        <v>72</v>
      </c>
      <c r="T2142" s="18" t="s">
        <v>71</v>
      </c>
      <c r="U2142">
        <f t="shared" si="33"/>
        <v>1.0471999999999999</v>
      </c>
    </row>
    <row r="2143" spans="1:21" x14ac:dyDescent="0.3">
      <c r="A2143" s="21">
        <v>43788</v>
      </c>
      <c r="B2143" s="18" t="s">
        <v>45</v>
      </c>
      <c r="C2143" s="18" t="s">
        <v>46</v>
      </c>
      <c r="D2143" s="18" t="s">
        <v>47</v>
      </c>
      <c r="E2143" s="20">
        <v>170</v>
      </c>
      <c r="F2143" s="19">
        <v>78</v>
      </c>
      <c r="G2143" s="19">
        <v>2</v>
      </c>
      <c r="H2143" s="19">
        <v>23</v>
      </c>
      <c r="I2143" s="18" t="s">
        <v>347</v>
      </c>
      <c r="J2143" s="19">
        <v>133</v>
      </c>
      <c r="K2143" s="18" t="s">
        <v>52</v>
      </c>
      <c r="L2143" s="32">
        <v>20</v>
      </c>
      <c r="M2143" s="31">
        <v>6</v>
      </c>
      <c r="N2143" s="31">
        <v>31</v>
      </c>
      <c r="O2143" s="30" t="s">
        <v>104</v>
      </c>
      <c r="P2143" s="20">
        <v>85</v>
      </c>
      <c r="Q2143" s="20">
        <v>98</v>
      </c>
      <c r="R2143" s="18" t="s">
        <v>51</v>
      </c>
      <c r="S2143" s="20">
        <v>61</v>
      </c>
      <c r="T2143" s="18" t="s">
        <v>50</v>
      </c>
      <c r="U2143">
        <f t="shared" si="33"/>
        <v>3.4906666666666668</v>
      </c>
    </row>
    <row r="2144" spans="1:21" x14ac:dyDescent="0.3">
      <c r="A2144" s="21">
        <v>43789</v>
      </c>
      <c r="B2144" s="18" t="s">
        <v>45</v>
      </c>
      <c r="C2144" s="18" t="s">
        <v>46</v>
      </c>
      <c r="D2144" s="18" t="s">
        <v>47</v>
      </c>
      <c r="E2144" s="20">
        <v>170</v>
      </c>
      <c r="F2144" s="19">
        <v>94</v>
      </c>
      <c r="G2144" s="19">
        <v>0</v>
      </c>
      <c r="H2144" s="19">
        <v>54</v>
      </c>
      <c r="I2144" s="18" t="s">
        <v>399</v>
      </c>
      <c r="J2144" s="19">
        <v>135</v>
      </c>
      <c r="K2144" s="18" t="s">
        <v>517</v>
      </c>
      <c r="L2144" s="32">
        <v>14</v>
      </c>
      <c r="M2144" s="31">
        <v>3</v>
      </c>
      <c r="N2144" s="31">
        <v>53</v>
      </c>
      <c r="O2144" s="30" t="s">
        <v>213</v>
      </c>
      <c r="P2144" s="20">
        <v>87</v>
      </c>
      <c r="Q2144" s="20">
        <v>100</v>
      </c>
      <c r="R2144" s="18" t="s">
        <v>51</v>
      </c>
      <c r="S2144" s="20">
        <v>59</v>
      </c>
      <c r="T2144" s="18" t="s">
        <v>213</v>
      </c>
      <c r="U2144">
        <f t="shared" si="33"/>
        <v>2.4434666666666667</v>
      </c>
    </row>
    <row r="2145" spans="1:21" x14ac:dyDescent="0.3">
      <c r="A2145" s="21">
        <v>43790</v>
      </c>
      <c r="B2145" s="18" t="s">
        <v>45</v>
      </c>
      <c r="C2145" s="18" t="s">
        <v>46</v>
      </c>
      <c r="D2145" s="18" t="s">
        <v>47</v>
      </c>
      <c r="E2145" s="20">
        <v>170</v>
      </c>
      <c r="F2145" s="19">
        <v>98</v>
      </c>
      <c r="G2145" s="19">
        <v>0</v>
      </c>
      <c r="H2145" s="19">
        <v>36</v>
      </c>
      <c r="I2145" s="18" t="s">
        <v>615</v>
      </c>
      <c r="J2145" s="19">
        <v>160</v>
      </c>
      <c r="K2145" s="18" t="s">
        <v>552</v>
      </c>
      <c r="L2145" s="32">
        <v>28</v>
      </c>
      <c r="M2145" s="31">
        <v>11</v>
      </c>
      <c r="N2145" s="31">
        <v>56</v>
      </c>
      <c r="O2145" s="30" t="s">
        <v>215</v>
      </c>
      <c r="P2145" s="20">
        <v>75</v>
      </c>
      <c r="Q2145" s="20">
        <v>100</v>
      </c>
      <c r="R2145" s="18" t="s">
        <v>51</v>
      </c>
      <c r="S2145" s="20">
        <v>38</v>
      </c>
      <c r="T2145" s="18" t="s">
        <v>52</v>
      </c>
      <c r="U2145">
        <f t="shared" si="33"/>
        <v>4.8869333333333334</v>
      </c>
    </row>
    <row r="2146" spans="1:21" x14ac:dyDescent="0.3">
      <c r="A2146" s="21">
        <v>43791</v>
      </c>
      <c r="B2146" s="18" t="s">
        <v>45</v>
      </c>
      <c r="C2146" s="18" t="s">
        <v>46</v>
      </c>
      <c r="D2146" s="18" t="s">
        <v>47</v>
      </c>
      <c r="E2146" s="20">
        <v>170</v>
      </c>
      <c r="F2146" s="19">
        <v>124</v>
      </c>
      <c r="G2146" s="19">
        <v>200</v>
      </c>
      <c r="H2146" s="19">
        <v>56</v>
      </c>
      <c r="I2146" s="18" t="s">
        <v>51</v>
      </c>
      <c r="J2146" s="19">
        <v>191</v>
      </c>
      <c r="K2146" s="18" t="s">
        <v>288</v>
      </c>
      <c r="L2146" s="32">
        <v>24</v>
      </c>
      <c r="M2146" s="31">
        <v>28</v>
      </c>
      <c r="N2146" s="31">
        <v>167</v>
      </c>
      <c r="O2146" s="30" t="s">
        <v>475</v>
      </c>
      <c r="P2146" s="20">
        <v>57</v>
      </c>
      <c r="Q2146" s="20">
        <v>96</v>
      </c>
      <c r="R2146" s="18" t="s">
        <v>51</v>
      </c>
      <c r="S2146" s="20">
        <v>41</v>
      </c>
      <c r="T2146" s="18" t="s">
        <v>139</v>
      </c>
      <c r="U2146">
        <f t="shared" si="33"/>
        <v>4.1887999999999996</v>
      </c>
    </row>
    <row r="2147" spans="1:21" x14ac:dyDescent="0.3">
      <c r="A2147" s="21">
        <v>43792</v>
      </c>
      <c r="B2147" s="18" t="s">
        <v>45</v>
      </c>
      <c r="C2147" s="18" t="s">
        <v>46</v>
      </c>
      <c r="D2147" s="18" t="s">
        <v>47</v>
      </c>
      <c r="E2147" s="20">
        <v>170</v>
      </c>
      <c r="F2147" s="19">
        <v>108</v>
      </c>
      <c r="G2147" s="19">
        <v>58</v>
      </c>
      <c r="H2147" s="19">
        <v>83</v>
      </c>
      <c r="I2147" s="18" t="s">
        <v>51</v>
      </c>
      <c r="J2147" s="19">
        <v>132</v>
      </c>
      <c r="K2147" s="18" t="s">
        <v>197</v>
      </c>
      <c r="L2147" s="32">
        <v>29</v>
      </c>
      <c r="M2147" s="31">
        <v>19</v>
      </c>
      <c r="N2147" s="31">
        <v>97</v>
      </c>
      <c r="O2147" s="30" t="s">
        <v>434</v>
      </c>
      <c r="P2147" s="20">
        <v>81</v>
      </c>
      <c r="Q2147" s="20">
        <v>96</v>
      </c>
      <c r="R2147" s="18" t="s">
        <v>100</v>
      </c>
      <c r="S2147" s="20">
        <v>61</v>
      </c>
      <c r="T2147" s="18" t="s">
        <v>94</v>
      </c>
      <c r="U2147">
        <f t="shared" si="33"/>
        <v>5.0614666666666661</v>
      </c>
    </row>
    <row r="2148" spans="1:21" x14ac:dyDescent="0.3">
      <c r="A2148" s="21">
        <v>43793</v>
      </c>
      <c r="B2148" s="18" t="s">
        <v>45</v>
      </c>
      <c r="C2148" s="18" t="s">
        <v>46</v>
      </c>
      <c r="D2148" s="18" t="s">
        <v>47</v>
      </c>
      <c r="E2148" s="20">
        <v>170</v>
      </c>
      <c r="F2148" s="19">
        <v>111</v>
      </c>
      <c r="G2148" s="19">
        <v>2</v>
      </c>
      <c r="H2148" s="19">
        <v>61</v>
      </c>
      <c r="I2148" s="18" t="s">
        <v>482</v>
      </c>
      <c r="J2148" s="19">
        <v>161</v>
      </c>
      <c r="K2148" s="18" t="s">
        <v>1002</v>
      </c>
      <c r="L2148" s="32">
        <v>20</v>
      </c>
      <c r="M2148" s="31">
        <v>17</v>
      </c>
      <c r="N2148" s="31">
        <v>111</v>
      </c>
      <c r="O2148" s="30" t="s">
        <v>388</v>
      </c>
      <c r="P2148" s="20">
        <v>73</v>
      </c>
      <c r="Q2148" s="20">
        <v>98</v>
      </c>
      <c r="R2148" s="18" t="s">
        <v>74</v>
      </c>
      <c r="S2148" s="20">
        <v>56</v>
      </c>
      <c r="T2148" s="18" t="s">
        <v>439</v>
      </c>
      <c r="U2148">
        <f t="shared" si="33"/>
        <v>3.4906666666666668</v>
      </c>
    </row>
    <row r="2149" spans="1:21" x14ac:dyDescent="0.3">
      <c r="A2149" s="21">
        <v>43794</v>
      </c>
      <c r="B2149" s="18" t="s">
        <v>45</v>
      </c>
      <c r="C2149" s="18" t="s">
        <v>46</v>
      </c>
      <c r="D2149" s="18" t="s">
        <v>47</v>
      </c>
      <c r="E2149" s="20">
        <v>170</v>
      </c>
      <c r="F2149" s="19">
        <v>128</v>
      </c>
      <c r="G2149" s="19">
        <v>0</v>
      </c>
      <c r="H2149" s="19">
        <v>78</v>
      </c>
      <c r="I2149" s="18" t="s">
        <v>564</v>
      </c>
      <c r="J2149" s="19">
        <v>179</v>
      </c>
      <c r="K2149" s="18" t="s">
        <v>730</v>
      </c>
      <c r="L2149" s="30" t="s">
        <v>102</v>
      </c>
      <c r="M2149" s="31">
        <v>6</v>
      </c>
      <c r="N2149" s="31">
        <v>47</v>
      </c>
      <c r="O2149" s="30" t="s">
        <v>521</v>
      </c>
      <c r="P2149" s="20">
        <v>84</v>
      </c>
      <c r="Q2149" s="20">
        <v>100</v>
      </c>
      <c r="R2149" s="18" t="s">
        <v>88</v>
      </c>
      <c r="S2149" s="20">
        <v>63</v>
      </c>
      <c r="T2149" s="18" t="s">
        <v>206</v>
      </c>
      <c r="U2149">
        <f t="shared" si="33"/>
        <v>0.8726666666666667</v>
      </c>
    </row>
    <row r="2150" spans="1:21" x14ac:dyDescent="0.3">
      <c r="A2150" s="21">
        <v>43795</v>
      </c>
      <c r="B2150" s="18" t="s">
        <v>45</v>
      </c>
      <c r="C2150" s="18" t="s">
        <v>46</v>
      </c>
      <c r="D2150" s="18" t="s">
        <v>47</v>
      </c>
      <c r="E2150" s="20">
        <v>170</v>
      </c>
      <c r="F2150" s="19">
        <v>156</v>
      </c>
      <c r="G2150" s="19">
        <v>12</v>
      </c>
      <c r="H2150" s="19">
        <v>89</v>
      </c>
      <c r="I2150" s="18" t="s">
        <v>1000</v>
      </c>
      <c r="J2150" s="19">
        <v>224</v>
      </c>
      <c r="K2150" s="18" t="s">
        <v>864</v>
      </c>
      <c r="L2150" s="32">
        <v>24</v>
      </c>
      <c r="M2150" s="31">
        <v>28</v>
      </c>
      <c r="N2150" s="31">
        <v>147</v>
      </c>
      <c r="O2150" s="30" t="s">
        <v>747</v>
      </c>
      <c r="P2150" s="20">
        <v>55</v>
      </c>
      <c r="Q2150" s="20">
        <v>99</v>
      </c>
      <c r="R2150" s="18" t="s">
        <v>80</v>
      </c>
      <c r="S2150" s="20">
        <v>30</v>
      </c>
      <c r="T2150" s="18" t="s">
        <v>71</v>
      </c>
      <c r="U2150">
        <f t="shared" si="33"/>
        <v>4.1887999999999996</v>
      </c>
    </row>
    <row r="2151" spans="1:21" x14ac:dyDescent="0.3">
      <c r="A2151" s="21">
        <v>43796</v>
      </c>
      <c r="B2151" s="18" t="s">
        <v>45</v>
      </c>
      <c r="C2151" s="18" t="s">
        <v>46</v>
      </c>
      <c r="D2151" s="18" t="s">
        <v>47</v>
      </c>
      <c r="E2151" s="20">
        <v>170</v>
      </c>
      <c r="F2151" s="19">
        <v>120</v>
      </c>
      <c r="G2151" s="19">
        <v>4</v>
      </c>
      <c r="H2151" s="19">
        <v>73</v>
      </c>
      <c r="I2151" s="18" t="s">
        <v>180</v>
      </c>
      <c r="J2151" s="19">
        <v>167</v>
      </c>
      <c r="K2151" s="18" t="s">
        <v>732</v>
      </c>
      <c r="L2151" s="32">
        <v>27</v>
      </c>
      <c r="M2151" s="31">
        <v>6</v>
      </c>
      <c r="N2151" s="31">
        <v>97</v>
      </c>
      <c r="O2151" s="30" t="s">
        <v>543</v>
      </c>
      <c r="P2151" s="20">
        <v>86</v>
      </c>
      <c r="Q2151" s="20">
        <v>95</v>
      </c>
      <c r="R2151" s="18" t="s">
        <v>177</v>
      </c>
      <c r="S2151" s="20">
        <v>43</v>
      </c>
      <c r="T2151" s="18" t="s">
        <v>543</v>
      </c>
      <c r="U2151">
        <f t="shared" si="33"/>
        <v>4.7123999999999997</v>
      </c>
    </row>
    <row r="2152" spans="1:21" x14ac:dyDescent="0.3">
      <c r="A2152" s="21">
        <v>43797</v>
      </c>
      <c r="B2152" s="18" t="s">
        <v>45</v>
      </c>
      <c r="C2152" s="18" t="s">
        <v>46</v>
      </c>
      <c r="D2152" s="18" t="s">
        <v>47</v>
      </c>
      <c r="E2152" s="20">
        <v>170</v>
      </c>
      <c r="F2152" s="19">
        <v>112</v>
      </c>
      <c r="G2152" s="19">
        <v>160</v>
      </c>
      <c r="H2152" s="19">
        <v>85</v>
      </c>
      <c r="I2152" s="18" t="s">
        <v>437</v>
      </c>
      <c r="J2152" s="19">
        <v>138</v>
      </c>
      <c r="K2152" s="18" t="s">
        <v>966</v>
      </c>
      <c r="L2152" s="32">
        <v>22</v>
      </c>
      <c r="M2152" s="31">
        <v>8</v>
      </c>
      <c r="N2152" s="31">
        <v>69</v>
      </c>
      <c r="O2152" s="30" t="s">
        <v>98</v>
      </c>
      <c r="P2152" s="20">
        <v>93</v>
      </c>
      <c r="Q2152" s="20">
        <v>100</v>
      </c>
      <c r="R2152" s="18" t="s">
        <v>51</v>
      </c>
      <c r="S2152" s="20">
        <v>86</v>
      </c>
      <c r="T2152" s="18" t="s">
        <v>388</v>
      </c>
      <c r="U2152">
        <f t="shared" si="33"/>
        <v>3.8397333333333332</v>
      </c>
    </row>
    <row r="2153" spans="1:21" x14ac:dyDescent="0.3">
      <c r="A2153" s="21">
        <v>43798</v>
      </c>
      <c r="B2153" s="18" t="s">
        <v>45</v>
      </c>
      <c r="C2153" s="18" t="s">
        <v>46</v>
      </c>
      <c r="D2153" s="18" t="s">
        <v>47</v>
      </c>
      <c r="E2153" s="20">
        <v>170</v>
      </c>
      <c r="F2153" s="19">
        <v>134</v>
      </c>
      <c r="G2153" s="19">
        <v>2</v>
      </c>
      <c r="H2153" s="19">
        <v>90</v>
      </c>
      <c r="I2153" s="18" t="s">
        <v>240</v>
      </c>
      <c r="J2153" s="19">
        <v>178</v>
      </c>
      <c r="K2153" s="18" t="s">
        <v>339</v>
      </c>
      <c r="L2153" s="32">
        <v>36</v>
      </c>
      <c r="M2153" s="31">
        <v>6</v>
      </c>
      <c r="N2153" s="31">
        <v>56</v>
      </c>
      <c r="O2153" s="30" t="s">
        <v>108</v>
      </c>
      <c r="P2153" s="20">
        <v>87</v>
      </c>
      <c r="Q2153" s="20">
        <v>100</v>
      </c>
      <c r="R2153" s="18" t="s">
        <v>51</v>
      </c>
      <c r="S2153" s="20">
        <v>66</v>
      </c>
      <c r="T2153" s="18" t="s">
        <v>71</v>
      </c>
      <c r="U2153">
        <f t="shared" si="33"/>
        <v>6.2831999999999999</v>
      </c>
    </row>
    <row r="2154" spans="1:21" x14ac:dyDescent="0.3">
      <c r="A2154" s="21">
        <v>43799</v>
      </c>
      <c r="B2154" s="18" t="s">
        <v>45</v>
      </c>
      <c r="C2154" s="18" t="s">
        <v>46</v>
      </c>
      <c r="D2154" s="18" t="s">
        <v>47</v>
      </c>
      <c r="E2154" s="20">
        <v>170</v>
      </c>
      <c r="F2154" s="19">
        <v>123</v>
      </c>
      <c r="G2154" s="19">
        <v>56</v>
      </c>
      <c r="H2154" s="19">
        <v>64</v>
      </c>
      <c r="I2154" s="18" t="s">
        <v>1048</v>
      </c>
      <c r="J2154" s="19">
        <v>182</v>
      </c>
      <c r="K2154" s="18" t="s">
        <v>760</v>
      </c>
      <c r="L2154" s="32">
        <v>21</v>
      </c>
      <c r="M2154" s="31">
        <v>11</v>
      </c>
      <c r="N2154" s="31">
        <v>86</v>
      </c>
      <c r="O2154" s="30" t="s">
        <v>75</v>
      </c>
      <c r="P2154" s="20">
        <v>82</v>
      </c>
      <c r="Q2154" s="20">
        <v>98</v>
      </c>
      <c r="R2154" s="18" t="s">
        <v>505</v>
      </c>
      <c r="S2154" s="20">
        <v>47</v>
      </c>
      <c r="T2154" s="18" t="s">
        <v>61</v>
      </c>
      <c r="U2154">
        <f t="shared" si="33"/>
        <v>3.6652</v>
      </c>
    </row>
    <row r="2155" spans="1:21" x14ac:dyDescent="0.3">
      <c r="A2155" s="21">
        <v>43800</v>
      </c>
      <c r="B2155" s="18" t="s">
        <v>45</v>
      </c>
      <c r="C2155" s="18" t="s">
        <v>46</v>
      </c>
      <c r="D2155" s="18" t="s">
        <v>47</v>
      </c>
      <c r="E2155" s="20">
        <v>170</v>
      </c>
      <c r="F2155" s="19">
        <v>88</v>
      </c>
      <c r="G2155" s="19">
        <v>258</v>
      </c>
      <c r="H2155" s="19">
        <v>71</v>
      </c>
      <c r="I2155" s="18" t="s">
        <v>115</v>
      </c>
      <c r="J2155" s="19">
        <v>104</v>
      </c>
      <c r="K2155" s="18" t="s">
        <v>749</v>
      </c>
      <c r="L2155" s="32">
        <v>20</v>
      </c>
      <c r="M2155" s="31">
        <v>8</v>
      </c>
      <c r="N2155" s="31">
        <v>69</v>
      </c>
      <c r="O2155" s="30" t="s">
        <v>99</v>
      </c>
      <c r="P2155" s="20">
        <v>96</v>
      </c>
      <c r="Q2155" s="20">
        <v>99</v>
      </c>
      <c r="R2155" s="18" t="s">
        <v>51</v>
      </c>
      <c r="S2155" s="20">
        <v>89</v>
      </c>
      <c r="T2155" s="18" t="s">
        <v>59</v>
      </c>
      <c r="U2155">
        <f t="shared" si="33"/>
        <v>3.4906666666666668</v>
      </c>
    </row>
    <row r="2156" spans="1:21" x14ac:dyDescent="0.3">
      <c r="A2156" s="21">
        <v>43801</v>
      </c>
      <c r="B2156" s="18" t="s">
        <v>45</v>
      </c>
      <c r="C2156" s="18" t="s">
        <v>46</v>
      </c>
      <c r="D2156" s="18" t="s">
        <v>47</v>
      </c>
      <c r="E2156" s="20">
        <v>170</v>
      </c>
      <c r="F2156" s="19">
        <v>70</v>
      </c>
      <c r="G2156" s="19">
        <v>56</v>
      </c>
      <c r="H2156" s="19">
        <v>44</v>
      </c>
      <c r="I2156" s="18" t="s">
        <v>632</v>
      </c>
      <c r="J2156" s="19">
        <v>96</v>
      </c>
      <c r="K2156" s="18" t="s">
        <v>458</v>
      </c>
      <c r="L2156" s="30" t="s">
        <v>116</v>
      </c>
      <c r="M2156" s="31">
        <v>6</v>
      </c>
      <c r="N2156" s="31">
        <v>53</v>
      </c>
      <c r="O2156" s="30" t="s">
        <v>433</v>
      </c>
      <c r="P2156" s="20">
        <v>90</v>
      </c>
      <c r="Q2156" s="20">
        <v>100</v>
      </c>
      <c r="R2156" s="18" t="s">
        <v>51</v>
      </c>
      <c r="S2156" s="20">
        <v>82</v>
      </c>
      <c r="T2156" s="18" t="s">
        <v>585</v>
      </c>
      <c r="U2156">
        <f t="shared" si="33"/>
        <v>0.69813333333333338</v>
      </c>
    </row>
    <row r="2157" spans="1:21" x14ac:dyDescent="0.3">
      <c r="A2157" s="21">
        <v>43802</v>
      </c>
      <c r="B2157" s="18" t="s">
        <v>45</v>
      </c>
      <c r="C2157" s="18" t="s">
        <v>46</v>
      </c>
      <c r="D2157" s="18" t="s">
        <v>47</v>
      </c>
      <c r="E2157" s="20">
        <v>170</v>
      </c>
      <c r="F2157" s="19">
        <v>70</v>
      </c>
      <c r="G2157" s="19">
        <v>0</v>
      </c>
      <c r="H2157" s="19">
        <v>17</v>
      </c>
      <c r="I2157" s="18" t="s">
        <v>51</v>
      </c>
      <c r="J2157" s="19">
        <v>122</v>
      </c>
      <c r="K2157" s="18" t="s">
        <v>707</v>
      </c>
      <c r="L2157" s="30" t="s">
        <v>289</v>
      </c>
      <c r="M2157" s="31">
        <v>6</v>
      </c>
      <c r="N2157" s="31">
        <v>39</v>
      </c>
      <c r="O2157" s="30" t="s">
        <v>91</v>
      </c>
      <c r="P2157" s="20">
        <v>84</v>
      </c>
      <c r="Q2157" s="20">
        <v>100</v>
      </c>
      <c r="R2157" s="18" t="s">
        <v>51</v>
      </c>
      <c r="S2157" s="20">
        <v>55</v>
      </c>
      <c r="T2157" s="18" t="s">
        <v>52</v>
      </c>
      <c r="U2157">
        <f t="shared" si="33"/>
        <v>1.5708</v>
      </c>
    </row>
    <row r="2158" spans="1:21" x14ac:dyDescent="0.3">
      <c r="A2158" s="21">
        <v>43803</v>
      </c>
      <c r="B2158" s="18" t="s">
        <v>45</v>
      </c>
      <c r="C2158" s="18" t="s">
        <v>46</v>
      </c>
      <c r="D2158" s="18" t="s">
        <v>47</v>
      </c>
      <c r="E2158" s="20">
        <v>170</v>
      </c>
      <c r="F2158" s="19">
        <v>59</v>
      </c>
      <c r="G2158" s="19">
        <v>2</v>
      </c>
      <c r="H2158" s="19">
        <v>-3</v>
      </c>
      <c r="I2158" s="18" t="s">
        <v>506</v>
      </c>
      <c r="J2158" s="19">
        <v>121</v>
      </c>
      <c r="K2158" s="18" t="s">
        <v>101</v>
      </c>
      <c r="L2158" s="30" t="s">
        <v>116</v>
      </c>
      <c r="M2158" s="31">
        <v>3</v>
      </c>
      <c r="N2158" s="31">
        <v>39</v>
      </c>
      <c r="O2158" s="30" t="s">
        <v>89</v>
      </c>
      <c r="P2158" s="20">
        <v>86</v>
      </c>
      <c r="Q2158" s="20">
        <v>100</v>
      </c>
      <c r="R2158" s="18" t="s">
        <v>51</v>
      </c>
      <c r="S2158" s="20">
        <v>61</v>
      </c>
      <c r="T2158" s="18" t="s">
        <v>206</v>
      </c>
      <c r="U2158">
        <f t="shared" si="33"/>
        <v>0.69813333333333338</v>
      </c>
    </row>
    <row r="2159" spans="1:21" x14ac:dyDescent="0.3">
      <c r="A2159" s="21">
        <v>43804</v>
      </c>
      <c r="B2159" s="18" t="s">
        <v>45</v>
      </c>
      <c r="C2159" s="18" t="s">
        <v>46</v>
      </c>
      <c r="D2159" s="18" t="s">
        <v>47</v>
      </c>
      <c r="E2159" s="20">
        <v>170</v>
      </c>
      <c r="F2159" s="19">
        <v>82</v>
      </c>
      <c r="G2159" s="19">
        <v>8</v>
      </c>
      <c r="H2159" s="19">
        <v>56</v>
      </c>
      <c r="I2159" s="18" t="s">
        <v>753</v>
      </c>
      <c r="J2159" s="19">
        <v>108</v>
      </c>
      <c r="K2159" s="18" t="s">
        <v>228</v>
      </c>
      <c r="L2159" s="30" t="s">
        <v>289</v>
      </c>
      <c r="M2159" s="31">
        <v>0</v>
      </c>
      <c r="N2159" s="31">
        <v>25</v>
      </c>
      <c r="O2159" s="30" t="s">
        <v>70</v>
      </c>
      <c r="P2159" s="20">
        <v>93</v>
      </c>
      <c r="Q2159" s="20">
        <v>100</v>
      </c>
      <c r="R2159" s="18" t="s">
        <v>51</v>
      </c>
      <c r="S2159" s="20">
        <v>86</v>
      </c>
      <c r="T2159" s="18" t="s">
        <v>578</v>
      </c>
      <c r="U2159">
        <f t="shared" si="33"/>
        <v>1.5708</v>
      </c>
    </row>
    <row r="2160" spans="1:21" x14ac:dyDescent="0.3">
      <c r="A2160" s="21">
        <v>43805</v>
      </c>
      <c r="B2160" s="18" t="s">
        <v>45</v>
      </c>
      <c r="C2160" s="18" t="s">
        <v>46</v>
      </c>
      <c r="D2160" s="18" t="s">
        <v>47</v>
      </c>
      <c r="E2160" s="20">
        <v>170</v>
      </c>
      <c r="F2160" s="19">
        <v>89</v>
      </c>
      <c r="G2160" s="19">
        <v>0</v>
      </c>
      <c r="H2160" s="19">
        <v>50</v>
      </c>
      <c r="I2160" s="18" t="s">
        <v>802</v>
      </c>
      <c r="J2160" s="19">
        <v>128</v>
      </c>
      <c r="K2160" s="18" t="s">
        <v>777</v>
      </c>
      <c r="L2160" s="30" t="s">
        <v>263</v>
      </c>
      <c r="M2160" s="31">
        <v>0</v>
      </c>
      <c r="N2160" s="31">
        <v>42</v>
      </c>
      <c r="O2160" s="30" t="s">
        <v>347</v>
      </c>
      <c r="P2160" s="20">
        <v>91</v>
      </c>
      <c r="Q2160" s="20">
        <v>100</v>
      </c>
      <c r="R2160" s="18" t="s">
        <v>51</v>
      </c>
      <c r="S2160" s="20">
        <v>77</v>
      </c>
      <c r="T2160" s="18" t="s">
        <v>64</v>
      </c>
      <c r="U2160">
        <f t="shared" si="33"/>
        <v>0.17453333333333335</v>
      </c>
    </row>
    <row r="2161" spans="1:21" x14ac:dyDescent="0.3">
      <c r="A2161" s="21">
        <v>43806</v>
      </c>
      <c r="B2161" s="18" t="s">
        <v>45</v>
      </c>
      <c r="C2161" s="18" t="s">
        <v>46</v>
      </c>
      <c r="D2161" s="18" t="s">
        <v>47</v>
      </c>
      <c r="E2161" s="20">
        <v>170</v>
      </c>
      <c r="F2161" s="19">
        <v>114</v>
      </c>
      <c r="G2161" s="19">
        <v>0</v>
      </c>
      <c r="H2161" s="19">
        <v>43</v>
      </c>
      <c r="I2161" s="18" t="s">
        <v>956</v>
      </c>
      <c r="J2161" s="19">
        <v>186</v>
      </c>
      <c r="K2161" s="18" t="s">
        <v>643</v>
      </c>
      <c r="L2161" s="30" t="s">
        <v>84</v>
      </c>
      <c r="M2161" s="31">
        <v>0</v>
      </c>
      <c r="N2161" s="31">
        <v>36</v>
      </c>
      <c r="O2161" s="30" t="s">
        <v>135</v>
      </c>
      <c r="P2161" s="20">
        <v>84</v>
      </c>
      <c r="Q2161" s="20">
        <v>100</v>
      </c>
      <c r="R2161" s="18" t="s">
        <v>51</v>
      </c>
      <c r="S2161" s="20">
        <v>53</v>
      </c>
      <c r="T2161" s="18" t="s">
        <v>52</v>
      </c>
      <c r="U2161">
        <f t="shared" si="33"/>
        <v>0.34906666666666669</v>
      </c>
    </row>
    <row r="2162" spans="1:21" x14ac:dyDescent="0.3">
      <c r="A2162" s="21">
        <v>43807</v>
      </c>
      <c r="B2162" s="18" t="s">
        <v>45</v>
      </c>
      <c r="C2162" s="18" t="s">
        <v>46</v>
      </c>
      <c r="D2162" s="18" t="s">
        <v>47</v>
      </c>
      <c r="E2162" s="20">
        <v>170</v>
      </c>
      <c r="F2162" s="19">
        <v>96</v>
      </c>
      <c r="G2162" s="19">
        <v>50</v>
      </c>
      <c r="H2162" s="19">
        <v>60</v>
      </c>
      <c r="I2162" s="18" t="s">
        <v>172</v>
      </c>
      <c r="J2162" s="19">
        <v>132</v>
      </c>
      <c r="K2162" s="18" t="s">
        <v>135</v>
      </c>
      <c r="L2162" s="32">
        <v>24</v>
      </c>
      <c r="M2162" s="31">
        <v>0</v>
      </c>
      <c r="N2162" s="31">
        <v>47</v>
      </c>
      <c r="O2162" s="30" t="s">
        <v>135</v>
      </c>
      <c r="P2162" s="20">
        <v>98</v>
      </c>
      <c r="Q2162" s="20">
        <v>100</v>
      </c>
      <c r="R2162" s="18" t="s">
        <v>51</v>
      </c>
      <c r="S2162" s="20">
        <v>89</v>
      </c>
      <c r="T2162" s="18" t="s">
        <v>260</v>
      </c>
      <c r="U2162">
        <f t="shared" si="33"/>
        <v>4.1887999999999996</v>
      </c>
    </row>
    <row r="2163" spans="1:21" x14ac:dyDescent="0.3">
      <c r="A2163" s="21">
        <v>43808</v>
      </c>
      <c r="B2163" s="18" t="s">
        <v>45</v>
      </c>
      <c r="C2163" s="18" t="s">
        <v>46</v>
      </c>
      <c r="D2163" s="18" t="s">
        <v>47</v>
      </c>
      <c r="E2163" s="20">
        <v>170</v>
      </c>
      <c r="F2163" s="19">
        <v>88</v>
      </c>
      <c r="G2163" s="19">
        <v>0</v>
      </c>
      <c r="H2163" s="19">
        <v>35</v>
      </c>
      <c r="I2163" s="18" t="s">
        <v>304</v>
      </c>
      <c r="J2163" s="19">
        <v>141</v>
      </c>
      <c r="K2163" s="18" t="s">
        <v>766</v>
      </c>
      <c r="L2163" s="30" t="s">
        <v>533</v>
      </c>
      <c r="M2163" s="31">
        <v>6</v>
      </c>
      <c r="N2163" s="31">
        <v>58</v>
      </c>
      <c r="O2163" s="30" t="s">
        <v>205</v>
      </c>
      <c r="P2163" s="20">
        <v>87</v>
      </c>
      <c r="Q2163" s="20">
        <v>100</v>
      </c>
      <c r="R2163" s="18" t="s">
        <v>51</v>
      </c>
      <c r="S2163" s="20">
        <v>67</v>
      </c>
      <c r="T2163" s="18" t="s">
        <v>64</v>
      </c>
      <c r="U2163">
        <f t="shared" si="33"/>
        <v>1.2217333333333333</v>
      </c>
    </row>
    <row r="2164" spans="1:21" x14ac:dyDescent="0.3">
      <c r="A2164" s="21">
        <v>43809</v>
      </c>
      <c r="B2164" s="18" t="s">
        <v>45</v>
      </c>
      <c r="C2164" s="18" t="s">
        <v>46</v>
      </c>
      <c r="D2164" s="18" t="s">
        <v>47</v>
      </c>
      <c r="E2164" s="20">
        <v>170</v>
      </c>
      <c r="F2164" s="19">
        <v>68</v>
      </c>
      <c r="G2164" s="19">
        <v>132</v>
      </c>
      <c r="H2164" s="19">
        <v>18</v>
      </c>
      <c r="I2164" s="18" t="s">
        <v>965</v>
      </c>
      <c r="J2164" s="19">
        <v>119</v>
      </c>
      <c r="K2164" s="18" t="s">
        <v>702</v>
      </c>
      <c r="L2164" s="32">
        <v>13</v>
      </c>
      <c r="M2164" s="31">
        <v>3</v>
      </c>
      <c r="N2164" s="31">
        <v>33</v>
      </c>
      <c r="O2164" s="30" t="s">
        <v>124</v>
      </c>
      <c r="P2164" s="20">
        <v>88</v>
      </c>
      <c r="Q2164" s="20">
        <v>100</v>
      </c>
      <c r="R2164" s="18" t="s">
        <v>51</v>
      </c>
      <c r="S2164" s="20">
        <v>71</v>
      </c>
      <c r="T2164" s="18" t="s">
        <v>71</v>
      </c>
      <c r="U2164">
        <f t="shared" si="33"/>
        <v>2.2689333333333335</v>
      </c>
    </row>
    <row r="2165" spans="1:21" x14ac:dyDescent="0.3">
      <c r="A2165" s="21">
        <v>43810</v>
      </c>
      <c r="B2165" s="18" t="s">
        <v>45</v>
      </c>
      <c r="C2165" s="18" t="s">
        <v>46</v>
      </c>
      <c r="D2165" s="18" t="s">
        <v>47</v>
      </c>
      <c r="E2165" s="20">
        <v>170</v>
      </c>
      <c r="F2165" s="19">
        <v>108</v>
      </c>
      <c r="G2165" s="19">
        <v>0</v>
      </c>
      <c r="H2165" s="19">
        <v>75</v>
      </c>
      <c r="I2165" s="18" t="s">
        <v>1049</v>
      </c>
      <c r="J2165" s="19">
        <v>141</v>
      </c>
      <c r="K2165" s="18" t="s">
        <v>119</v>
      </c>
      <c r="L2165" s="32">
        <v>28</v>
      </c>
      <c r="M2165" s="31">
        <v>22</v>
      </c>
      <c r="N2165" s="31">
        <v>111</v>
      </c>
      <c r="O2165" s="30" t="s">
        <v>158</v>
      </c>
      <c r="P2165" s="20">
        <v>65</v>
      </c>
      <c r="Q2165" s="20">
        <v>100</v>
      </c>
      <c r="R2165" s="18" t="s">
        <v>124</v>
      </c>
      <c r="S2165" s="20">
        <v>43</v>
      </c>
      <c r="T2165" s="18" t="s">
        <v>179</v>
      </c>
      <c r="U2165">
        <f t="shared" si="33"/>
        <v>4.8869333333333334</v>
      </c>
    </row>
    <row r="2166" spans="1:21" x14ac:dyDescent="0.3">
      <c r="A2166" s="21">
        <v>43811</v>
      </c>
      <c r="B2166" s="18" t="s">
        <v>45</v>
      </c>
      <c r="C2166" s="18" t="s">
        <v>46</v>
      </c>
      <c r="D2166" s="18" t="s">
        <v>47</v>
      </c>
      <c r="E2166" s="20">
        <v>170</v>
      </c>
      <c r="F2166" s="19">
        <v>130</v>
      </c>
      <c r="G2166" s="19">
        <v>98</v>
      </c>
      <c r="H2166" s="19">
        <v>90</v>
      </c>
      <c r="I2166" s="18" t="s">
        <v>624</v>
      </c>
      <c r="J2166" s="19">
        <v>170</v>
      </c>
      <c r="K2166" s="18" t="s">
        <v>51</v>
      </c>
      <c r="L2166" s="32">
        <v>26</v>
      </c>
      <c r="M2166" s="31">
        <v>25</v>
      </c>
      <c r="N2166" s="31">
        <v>161</v>
      </c>
      <c r="O2166" s="30" t="s">
        <v>133</v>
      </c>
      <c r="P2166" s="20">
        <v>79</v>
      </c>
      <c r="Q2166" s="20">
        <v>98</v>
      </c>
      <c r="R2166" s="18" t="s">
        <v>51</v>
      </c>
      <c r="S2166" s="20">
        <v>55</v>
      </c>
      <c r="T2166" s="18" t="s">
        <v>188</v>
      </c>
      <c r="U2166">
        <f t="shared" si="33"/>
        <v>4.5378666666666669</v>
      </c>
    </row>
    <row r="2167" spans="1:21" x14ac:dyDescent="0.3">
      <c r="A2167" s="21">
        <v>43812</v>
      </c>
      <c r="B2167" s="18" t="s">
        <v>45</v>
      </c>
      <c r="C2167" s="18" t="s">
        <v>46</v>
      </c>
      <c r="D2167" s="18" t="s">
        <v>47</v>
      </c>
      <c r="E2167" s="20">
        <v>170</v>
      </c>
      <c r="F2167" s="19">
        <v>144</v>
      </c>
      <c r="G2167" s="19">
        <v>0</v>
      </c>
      <c r="H2167" s="19">
        <v>85</v>
      </c>
      <c r="I2167" s="18" t="s">
        <v>272</v>
      </c>
      <c r="J2167" s="19">
        <v>204</v>
      </c>
      <c r="K2167" s="18" t="s">
        <v>49</v>
      </c>
      <c r="L2167" s="32">
        <v>26</v>
      </c>
      <c r="M2167" s="31">
        <v>33</v>
      </c>
      <c r="N2167" s="31">
        <v>172</v>
      </c>
      <c r="O2167" s="30" t="s">
        <v>578</v>
      </c>
      <c r="P2167" s="20">
        <v>58</v>
      </c>
      <c r="Q2167" s="20">
        <v>88</v>
      </c>
      <c r="R2167" s="18" t="s">
        <v>88</v>
      </c>
      <c r="S2167" s="20">
        <v>50</v>
      </c>
      <c r="T2167" s="18" t="s">
        <v>51</v>
      </c>
      <c r="U2167">
        <f t="shared" si="33"/>
        <v>4.5378666666666669</v>
      </c>
    </row>
    <row r="2168" spans="1:21" x14ac:dyDescent="0.3">
      <c r="A2168" s="21">
        <v>43813</v>
      </c>
      <c r="B2168" s="18" t="s">
        <v>45</v>
      </c>
      <c r="C2168" s="18" t="s">
        <v>46</v>
      </c>
      <c r="D2168" s="18" t="s">
        <v>47</v>
      </c>
      <c r="E2168" s="20">
        <v>170</v>
      </c>
      <c r="F2168" s="19">
        <v>102</v>
      </c>
      <c r="G2168" s="19">
        <v>2</v>
      </c>
      <c r="H2168" s="19">
        <v>41</v>
      </c>
      <c r="I2168" s="18" t="s">
        <v>1050</v>
      </c>
      <c r="J2168" s="19">
        <v>163</v>
      </c>
      <c r="K2168" s="18" t="s">
        <v>1051</v>
      </c>
      <c r="L2168" s="32">
        <v>11</v>
      </c>
      <c r="M2168" s="31">
        <v>8</v>
      </c>
      <c r="N2168" s="31">
        <v>64</v>
      </c>
      <c r="O2168" s="30" t="s">
        <v>376</v>
      </c>
      <c r="P2168" s="20">
        <v>85</v>
      </c>
      <c r="Q2168" s="20">
        <v>99</v>
      </c>
      <c r="R2168" s="18" t="s">
        <v>51</v>
      </c>
      <c r="S2168" s="20">
        <v>53</v>
      </c>
      <c r="T2168" s="18" t="s">
        <v>107</v>
      </c>
      <c r="U2168">
        <f t="shared" si="33"/>
        <v>1.9198666666666666</v>
      </c>
    </row>
    <row r="2169" spans="1:21" x14ac:dyDescent="0.3">
      <c r="A2169" s="21">
        <v>43814</v>
      </c>
      <c r="B2169" s="18" t="s">
        <v>45</v>
      </c>
      <c r="C2169" s="18" t="s">
        <v>46</v>
      </c>
      <c r="D2169" s="18" t="s">
        <v>47</v>
      </c>
      <c r="E2169" s="20">
        <v>170</v>
      </c>
      <c r="F2169" s="19">
        <v>130</v>
      </c>
      <c r="G2169" s="19">
        <v>112</v>
      </c>
      <c r="H2169" s="19">
        <v>98</v>
      </c>
      <c r="I2169" s="18" t="s">
        <v>51</v>
      </c>
      <c r="J2169" s="19">
        <v>161</v>
      </c>
      <c r="K2169" s="18" t="s">
        <v>1039</v>
      </c>
      <c r="L2169" s="32">
        <v>14</v>
      </c>
      <c r="M2169" s="31">
        <v>3</v>
      </c>
      <c r="N2169" s="31">
        <v>69</v>
      </c>
      <c r="O2169" s="30" t="s">
        <v>521</v>
      </c>
      <c r="P2169" s="20">
        <v>95</v>
      </c>
      <c r="Q2169" s="20">
        <v>100</v>
      </c>
      <c r="R2169" s="18" t="s">
        <v>51</v>
      </c>
      <c r="S2169" s="20">
        <v>50</v>
      </c>
      <c r="T2169" s="18" t="s">
        <v>66</v>
      </c>
      <c r="U2169">
        <f t="shared" si="33"/>
        <v>2.4434666666666667</v>
      </c>
    </row>
    <row r="2170" spans="1:21" x14ac:dyDescent="0.3">
      <c r="A2170" s="21">
        <v>43815</v>
      </c>
      <c r="B2170" s="18" t="s">
        <v>45</v>
      </c>
      <c r="C2170" s="18" t="s">
        <v>46</v>
      </c>
      <c r="D2170" s="18" t="s">
        <v>47</v>
      </c>
      <c r="E2170" s="20">
        <v>170</v>
      </c>
      <c r="F2170" s="19">
        <v>66</v>
      </c>
      <c r="G2170" s="19">
        <v>566</v>
      </c>
      <c r="H2170" s="19">
        <v>34</v>
      </c>
      <c r="I2170" s="18" t="s">
        <v>782</v>
      </c>
      <c r="J2170" s="19">
        <v>99</v>
      </c>
      <c r="K2170" s="18" t="s">
        <v>817</v>
      </c>
      <c r="L2170" s="30" t="s">
        <v>289</v>
      </c>
      <c r="M2170" s="31">
        <v>6</v>
      </c>
      <c r="N2170" s="31">
        <v>39</v>
      </c>
      <c r="O2170" s="30" t="s">
        <v>106</v>
      </c>
      <c r="P2170" s="20">
        <v>98</v>
      </c>
      <c r="Q2170" s="20">
        <v>100</v>
      </c>
      <c r="R2170" s="18" t="s">
        <v>51</v>
      </c>
      <c r="S2170" s="20">
        <v>94</v>
      </c>
      <c r="T2170" s="18" t="s">
        <v>51</v>
      </c>
      <c r="U2170">
        <f t="shared" si="33"/>
        <v>1.5708</v>
      </c>
    </row>
    <row r="2171" spans="1:21" x14ac:dyDescent="0.3">
      <c r="A2171" s="21">
        <v>43816</v>
      </c>
      <c r="B2171" s="18" t="s">
        <v>45</v>
      </c>
      <c r="C2171" s="18" t="s">
        <v>46</v>
      </c>
      <c r="D2171" s="18" t="s">
        <v>47</v>
      </c>
      <c r="E2171" s="20">
        <v>170</v>
      </c>
      <c r="F2171" s="19">
        <v>53</v>
      </c>
      <c r="G2171" s="19">
        <v>20</v>
      </c>
      <c r="H2171" s="19">
        <v>23</v>
      </c>
      <c r="I2171" s="18" t="s">
        <v>367</v>
      </c>
      <c r="J2171" s="19">
        <v>83</v>
      </c>
      <c r="K2171" s="18" t="s">
        <v>766</v>
      </c>
      <c r="L2171" s="30" t="s">
        <v>132</v>
      </c>
      <c r="M2171" s="31">
        <v>11</v>
      </c>
      <c r="N2171" s="31">
        <v>50</v>
      </c>
      <c r="O2171" s="30" t="s">
        <v>113</v>
      </c>
      <c r="P2171" s="20">
        <v>92</v>
      </c>
      <c r="Q2171" s="20">
        <v>98</v>
      </c>
      <c r="R2171" s="18" t="s">
        <v>51</v>
      </c>
      <c r="S2171" s="20">
        <v>81</v>
      </c>
      <c r="T2171" s="18" t="s">
        <v>167</v>
      </c>
      <c r="U2171">
        <f t="shared" si="33"/>
        <v>1.3962666666666668</v>
      </c>
    </row>
    <row r="2172" spans="1:21" x14ac:dyDescent="0.3">
      <c r="A2172" s="21">
        <v>43817</v>
      </c>
      <c r="B2172" s="18" t="s">
        <v>45</v>
      </c>
      <c r="C2172" s="18" t="s">
        <v>46</v>
      </c>
      <c r="D2172" s="18" t="s">
        <v>47</v>
      </c>
      <c r="E2172" s="20">
        <v>170</v>
      </c>
      <c r="F2172" s="19">
        <v>103</v>
      </c>
      <c r="G2172" s="19">
        <v>46</v>
      </c>
      <c r="H2172" s="19">
        <v>23</v>
      </c>
      <c r="I2172" s="18" t="s">
        <v>67</v>
      </c>
      <c r="J2172" s="19">
        <v>183</v>
      </c>
      <c r="K2172" s="18" t="s">
        <v>1052</v>
      </c>
      <c r="L2172" s="32">
        <v>19</v>
      </c>
      <c r="M2172" s="31">
        <v>44</v>
      </c>
      <c r="N2172" s="31">
        <v>211</v>
      </c>
      <c r="O2172" s="30" t="s">
        <v>206</v>
      </c>
      <c r="P2172" s="20">
        <v>54</v>
      </c>
      <c r="Q2172" s="20">
        <v>99</v>
      </c>
      <c r="R2172" s="18" t="s">
        <v>543</v>
      </c>
      <c r="S2172" s="20">
        <v>46</v>
      </c>
      <c r="T2172" s="18" t="s">
        <v>184</v>
      </c>
      <c r="U2172">
        <f t="shared" si="33"/>
        <v>3.3161333333333332</v>
      </c>
    </row>
    <row r="2173" spans="1:21" x14ac:dyDescent="0.3">
      <c r="A2173" s="21">
        <v>43818</v>
      </c>
      <c r="B2173" s="18" t="s">
        <v>45</v>
      </c>
      <c r="C2173" s="18" t="s">
        <v>46</v>
      </c>
      <c r="D2173" s="18" t="s">
        <v>47</v>
      </c>
      <c r="E2173" s="20">
        <v>170</v>
      </c>
      <c r="F2173" s="19">
        <v>140</v>
      </c>
      <c r="G2173" s="19">
        <v>40</v>
      </c>
      <c r="H2173" s="19">
        <v>101</v>
      </c>
      <c r="I2173" s="18"/>
      <c r="J2173" s="19">
        <v>179</v>
      </c>
      <c r="K2173" s="18" t="s">
        <v>467</v>
      </c>
      <c r="L2173" s="32">
        <v>22</v>
      </c>
      <c r="M2173" s="31">
        <v>22</v>
      </c>
      <c r="N2173" s="31">
        <v>156</v>
      </c>
      <c r="O2173" s="30" t="s">
        <v>521</v>
      </c>
      <c r="P2173" s="20">
        <v>53</v>
      </c>
      <c r="Q2173" s="20">
        <v>97</v>
      </c>
      <c r="R2173" s="18" t="s">
        <v>376</v>
      </c>
      <c r="S2173" s="20">
        <v>38</v>
      </c>
      <c r="T2173" s="18" t="s">
        <v>258</v>
      </c>
      <c r="U2173">
        <f t="shared" si="33"/>
        <v>3.8397333333333332</v>
      </c>
    </row>
    <row r="2174" spans="1:21" x14ac:dyDescent="0.3">
      <c r="A2174" s="21">
        <v>43819</v>
      </c>
      <c r="B2174" s="18" t="s">
        <v>45</v>
      </c>
      <c r="C2174" s="18" t="s">
        <v>46</v>
      </c>
      <c r="D2174" s="18" t="s">
        <v>47</v>
      </c>
      <c r="E2174" s="20">
        <v>170</v>
      </c>
      <c r="F2174" s="19">
        <v>107</v>
      </c>
      <c r="G2174" s="19">
        <v>28</v>
      </c>
      <c r="H2174" s="19">
        <v>73</v>
      </c>
      <c r="I2174" s="18" t="s">
        <v>739</v>
      </c>
      <c r="J2174" s="19">
        <v>141</v>
      </c>
      <c r="K2174" s="18" t="s">
        <v>1001</v>
      </c>
      <c r="L2174" s="32">
        <v>28</v>
      </c>
      <c r="M2174" s="31">
        <v>14</v>
      </c>
      <c r="N2174" s="31">
        <v>142</v>
      </c>
      <c r="O2174" s="30" t="s">
        <v>178</v>
      </c>
      <c r="P2174" s="20">
        <v>82</v>
      </c>
      <c r="Q2174" s="20">
        <v>99</v>
      </c>
      <c r="R2174" s="18" t="s">
        <v>51</v>
      </c>
      <c r="S2174" s="20">
        <v>44</v>
      </c>
      <c r="T2174" s="18" t="s">
        <v>124</v>
      </c>
      <c r="U2174">
        <f t="shared" si="33"/>
        <v>4.8869333333333334</v>
      </c>
    </row>
    <row r="2175" spans="1:21" x14ac:dyDescent="0.3">
      <c r="A2175" s="21">
        <v>43820</v>
      </c>
      <c r="B2175" s="18" t="s">
        <v>45</v>
      </c>
      <c r="C2175" s="18" t="s">
        <v>46</v>
      </c>
      <c r="D2175" s="18" t="s">
        <v>47</v>
      </c>
      <c r="E2175" s="20">
        <v>170</v>
      </c>
      <c r="F2175" s="19">
        <v>126</v>
      </c>
      <c r="G2175" s="19">
        <v>48</v>
      </c>
      <c r="H2175" s="19">
        <v>52</v>
      </c>
      <c r="I2175" s="18" t="s">
        <v>527</v>
      </c>
      <c r="J2175" s="19">
        <v>201</v>
      </c>
      <c r="K2175" s="18" t="s">
        <v>133</v>
      </c>
      <c r="L2175" s="32">
        <v>29</v>
      </c>
      <c r="M2175" s="31">
        <v>14</v>
      </c>
      <c r="N2175" s="31">
        <v>189</v>
      </c>
      <c r="O2175" s="30" t="s">
        <v>370</v>
      </c>
      <c r="P2175" s="20">
        <v>74</v>
      </c>
      <c r="Q2175" s="20">
        <v>100</v>
      </c>
      <c r="R2175" s="18" t="s">
        <v>51</v>
      </c>
      <c r="S2175" s="20">
        <v>42</v>
      </c>
      <c r="T2175" s="18" t="s">
        <v>769</v>
      </c>
      <c r="U2175">
        <f t="shared" si="33"/>
        <v>5.0614666666666661</v>
      </c>
    </row>
    <row r="2176" spans="1:21" x14ac:dyDescent="0.3">
      <c r="A2176" s="21">
        <v>43821</v>
      </c>
      <c r="B2176" s="18" t="s">
        <v>45</v>
      </c>
      <c r="C2176" s="18" t="s">
        <v>46</v>
      </c>
      <c r="D2176" s="18" t="s">
        <v>47</v>
      </c>
      <c r="E2176" s="20">
        <v>170</v>
      </c>
      <c r="F2176" s="19">
        <v>138</v>
      </c>
      <c r="G2176" s="19">
        <v>0</v>
      </c>
      <c r="H2176" s="19">
        <v>86</v>
      </c>
      <c r="I2176" s="18" t="s">
        <v>399</v>
      </c>
      <c r="J2176" s="19">
        <v>190</v>
      </c>
      <c r="K2176" s="18" t="s">
        <v>930</v>
      </c>
      <c r="L2176" s="32">
        <v>29</v>
      </c>
      <c r="M2176" s="31">
        <v>36</v>
      </c>
      <c r="N2176" s="31">
        <v>169</v>
      </c>
      <c r="O2176" s="30" t="s">
        <v>81</v>
      </c>
      <c r="P2176" s="20">
        <v>42</v>
      </c>
      <c r="Q2176" s="20">
        <v>76</v>
      </c>
      <c r="R2176" s="18" t="s">
        <v>59</v>
      </c>
      <c r="S2176" s="20">
        <v>35</v>
      </c>
      <c r="T2176" s="18" t="s">
        <v>74</v>
      </c>
      <c r="U2176">
        <f t="shared" si="33"/>
        <v>5.0614666666666661</v>
      </c>
    </row>
    <row r="2177" spans="1:21" x14ac:dyDescent="0.3">
      <c r="A2177" s="21">
        <v>43822</v>
      </c>
      <c r="B2177" s="18" t="s">
        <v>45</v>
      </c>
      <c r="C2177" s="18" t="s">
        <v>46</v>
      </c>
      <c r="D2177" s="18" t="s">
        <v>47</v>
      </c>
      <c r="E2177" s="20">
        <v>170</v>
      </c>
      <c r="F2177" s="19">
        <v>112</v>
      </c>
      <c r="G2177" s="19">
        <v>0</v>
      </c>
      <c r="H2177" s="19">
        <v>50</v>
      </c>
      <c r="I2177" s="18" t="s">
        <v>434</v>
      </c>
      <c r="J2177" s="19">
        <v>174</v>
      </c>
      <c r="K2177" s="18" t="s">
        <v>445</v>
      </c>
      <c r="L2177" s="30" t="s">
        <v>102</v>
      </c>
      <c r="M2177" s="31">
        <v>6</v>
      </c>
      <c r="N2177" s="31">
        <v>39</v>
      </c>
      <c r="O2177" s="30" t="s">
        <v>143</v>
      </c>
      <c r="P2177" s="20">
        <v>73</v>
      </c>
      <c r="Q2177" s="20">
        <v>98</v>
      </c>
      <c r="R2177" s="18" t="s">
        <v>51</v>
      </c>
      <c r="S2177" s="20">
        <v>48</v>
      </c>
      <c r="T2177" s="18" t="s">
        <v>121</v>
      </c>
      <c r="U2177">
        <f t="shared" si="33"/>
        <v>0.8726666666666667</v>
      </c>
    </row>
    <row r="2178" spans="1:21" x14ac:dyDescent="0.3">
      <c r="A2178" s="21">
        <v>43823</v>
      </c>
      <c r="B2178" s="18" t="s">
        <v>45</v>
      </c>
      <c r="C2178" s="18" t="s">
        <v>46</v>
      </c>
      <c r="D2178" s="18" t="s">
        <v>47</v>
      </c>
      <c r="E2178" s="20">
        <v>170</v>
      </c>
      <c r="F2178" s="19">
        <v>125</v>
      </c>
      <c r="G2178" s="19">
        <v>0</v>
      </c>
      <c r="H2178" s="19">
        <v>56</v>
      </c>
      <c r="I2178" s="18" t="s">
        <v>841</v>
      </c>
      <c r="J2178" s="19">
        <v>194</v>
      </c>
      <c r="K2178" s="18" t="s">
        <v>52</v>
      </c>
      <c r="L2178" s="32">
        <v>36</v>
      </c>
      <c r="M2178" s="31">
        <v>3</v>
      </c>
      <c r="N2178" s="31">
        <v>39</v>
      </c>
      <c r="O2178" s="30" t="s">
        <v>201</v>
      </c>
      <c r="P2178" s="20">
        <v>84</v>
      </c>
      <c r="Q2178" s="20">
        <v>100</v>
      </c>
      <c r="R2178" s="18" t="s">
        <v>51</v>
      </c>
      <c r="S2178" s="20">
        <v>57</v>
      </c>
      <c r="T2178" s="18" t="s">
        <v>146</v>
      </c>
      <c r="U2178">
        <f t="shared" si="33"/>
        <v>6.2831999999999999</v>
      </c>
    </row>
    <row r="2179" spans="1:21" x14ac:dyDescent="0.3">
      <c r="A2179" s="21">
        <v>43824</v>
      </c>
      <c r="B2179" s="18" t="s">
        <v>45</v>
      </c>
      <c r="C2179" s="18" t="s">
        <v>46</v>
      </c>
      <c r="D2179" s="18" t="s">
        <v>47</v>
      </c>
      <c r="E2179" s="20">
        <v>170</v>
      </c>
      <c r="F2179" s="19">
        <v>110</v>
      </c>
      <c r="G2179" s="19">
        <v>0</v>
      </c>
      <c r="H2179" s="19">
        <v>59</v>
      </c>
      <c r="I2179" s="18" t="s">
        <v>1053</v>
      </c>
      <c r="J2179" s="19">
        <v>161</v>
      </c>
      <c r="K2179" s="18" t="s">
        <v>1054</v>
      </c>
      <c r="L2179" s="30" t="s">
        <v>132</v>
      </c>
      <c r="M2179" s="31">
        <v>3</v>
      </c>
      <c r="N2179" s="31">
        <v>61</v>
      </c>
      <c r="O2179" s="30" t="s">
        <v>638</v>
      </c>
      <c r="P2179" s="20">
        <v>88</v>
      </c>
      <c r="Q2179" s="20">
        <v>100</v>
      </c>
      <c r="R2179" s="18" t="s">
        <v>51</v>
      </c>
      <c r="S2179" s="20">
        <v>58</v>
      </c>
      <c r="T2179" s="18" t="s">
        <v>594</v>
      </c>
      <c r="U2179">
        <f t="shared" si="33"/>
        <v>1.3962666666666668</v>
      </c>
    </row>
    <row r="2180" spans="1:21" x14ac:dyDescent="0.3">
      <c r="A2180" s="21">
        <v>43825</v>
      </c>
      <c r="B2180" s="18" t="s">
        <v>45</v>
      </c>
      <c r="C2180" s="18" t="s">
        <v>46</v>
      </c>
      <c r="D2180" s="18" t="s">
        <v>47</v>
      </c>
      <c r="E2180" s="20">
        <v>170</v>
      </c>
      <c r="F2180" s="19">
        <v>92</v>
      </c>
      <c r="G2180" s="19">
        <v>0</v>
      </c>
      <c r="H2180" s="19">
        <v>26</v>
      </c>
      <c r="I2180" s="18" t="s">
        <v>692</v>
      </c>
      <c r="J2180" s="19">
        <v>159</v>
      </c>
      <c r="K2180" s="18" t="s">
        <v>68</v>
      </c>
      <c r="L2180" s="30" t="s">
        <v>84</v>
      </c>
      <c r="M2180" s="31">
        <v>6</v>
      </c>
      <c r="N2180" s="31">
        <v>36</v>
      </c>
      <c r="O2180" s="30" t="s">
        <v>543</v>
      </c>
      <c r="P2180" s="20">
        <v>83</v>
      </c>
      <c r="Q2180" s="20">
        <v>100</v>
      </c>
      <c r="R2180" s="18" t="s">
        <v>51</v>
      </c>
      <c r="S2180" s="20">
        <v>56</v>
      </c>
      <c r="T2180" s="18" t="s">
        <v>91</v>
      </c>
      <c r="U2180">
        <f t="shared" ref="U2180:U2243" si="34">L2180*$V$3/$V$5*$V$4</f>
        <v>0.34906666666666669</v>
      </c>
    </row>
    <row r="2181" spans="1:21" x14ac:dyDescent="0.3">
      <c r="A2181" s="21">
        <v>43826</v>
      </c>
      <c r="B2181" s="18" t="s">
        <v>45</v>
      </c>
      <c r="C2181" s="18" t="s">
        <v>46</v>
      </c>
      <c r="D2181" s="18" t="s">
        <v>47</v>
      </c>
      <c r="E2181" s="20">
        <v>170</v>
      </c>
      <c r="F2181" s="19">
        <v>64</v>
      </c>
      <c r="G2181" s="19">
        <v>0</v>
      </c>
      <c r="H2181" s="19">
        <v>2</v>
      </c>
      <c r="I2181" s="18" t="s">
        <v>272</v>
      </c>
      <c r="J2181" s="19">
        <v>125</v>
      </c>
      <c r="K2181" s="18" t="s">
        <v>423</v>
      </c>
      <c r="L2181" s="32">
        <v>14</v>
      </c>
      <c r="M2181" s="31">
        <v>3</v>
      </c>
      <c r="N2181" s="31">
        <v>31</v>
      </c>
      <c r="O2181" s="30" t="s">
        <v>60</v>
      </c>
      <c r="P2181" s="20">
        <v>81</v>
      </c>
      <c r="Q2181" s="20">
        <v>100</v>
      </c>
      <c r="R2181" s="18" t="s">
        <v>51</v>
      </c>
      <c r="S2181" s="20">
        <v>49</v>
      </c>
      <c r="T2181" s="18" t="s">
        <v>91</v>
      </c>
      <c r="U2181">
        <f t="shared" si="34"/>
        <v>2.4434666666666667</v>
      </c>
    </row>
    <row r="2182" spans="1:21" x14ac:dyDescent="0.3">
      <c r="A2182" s="21">
        <v>43827</v>
      </c>
      <c r="B2182" s="18" t="s">
        <v>45</v>
      </c>
      <c r="C2182" s="18" t="s">
        <v>46</v>
      </c>
      <c r="D2182" s="18" t="s">
        <v>47</v>
      </c>
      <c r="E2182" s="20">
        <v>170</v>
      </c>
      <c r="F2182" s="19">
        <v>64</v>
      </c>
      <c r="G2182" s="19">
        <v>0</v>
      </c>
      <c r="H2182" s="19">
        <v>-14</v>
      </c>
      <c r="I2182" s="18" t="s">
        <v>511</v>
      </c>
      <c r="J2182" s="19">
        <v>143</v>
      </c>
      <c r="K2182" s="18" t="s">
        <v>134</v>
      </c>
      <c r="L2182" s="32" t="s">
        <v>1194</v>
      </c>
      <c r="M2182" s="31">
        <v>3</v>
      </c>
      <c r="N2182" s="31">
        <v>22</v>
      </c>
      <c r="O2182" s="30" t="s">
        <v>51</v>
      </c>
      <c r="P2182" s="20">
        <v>77</v>
      </c>
      <c r="Q2182" s="20">
        <v>100</v>
      </c>
      <c r="R2182" s="18" t="s">
        <v>51</v>
      </c>
      <c r="S2182" s="20">
        <v>42</v>
      </c>
      <c r="T2182" s="18" t="s">
        <v>158</v>
      </c>
      <c r="U2182" t="e">
        <f t="shared" si="34"/>
        <v>#VALUE!</v>
      </c>
    </row>
    <row r="2183" spans="1:21" x14ac:dyDescent="0.3">
      <c r="A2183" s="21">
        <v>43828</v>
      </c>
      <c r="B2183" s="18" t="s">
        <v>45</v>
      </c>
      <c r="C2183" s="18" t="s">
        <v>46</v>
      </c>
      <c r="D2183" s="18" t="s">
        <v>47</v>
      </c>
      <c r="E2183" s="20">
        <v>170</v>
      </c>
      <c r="F2183" s="19">
        <v>75</v>
      </c>
      <c r="G2183" s="19">
        <v>0</v>
      </c>
      <c r="H2183" s="19">
        <v>-12</v>
      </c>
      <c r="I2183" s="18" t="s">
        <v>51</v>
      </c>
      <c r="J2183" s="19">
        <v>162</v>
      </c>
      <c r="K2183" s="18" t="s">
        <v>339</v>
      </c>
      <c r="L2183" s="32" t="s">
        <v>1194</v>
      </c>
      <c r="M2183" s="31">
        <v>0</v>
      </c>
      <c r="N2183" s="31">
        <v>11</v>
      </c>
      <c r="O2183" s="30" t="s">
        <v>51</v>
      </c>
      <c r="P2183" s="20">
        <v>78</v>
      </c>
      <c r="Q2183" s="20">
        <v>100</v>
      </c>
      <c r="R2183" s="18" t="s">
        <v>51</v>
      </c>
      <c r="S2183" s="20">
        <v>41</v>
      </c>
      <c r="T2183" s="18" t="s">
        <v>91</v>
      </c>
      <c r="U2183" t="e">
        <f t="shared" si="34"/>
        <v>#VALUE!</v>
      </c>
    </row>
    <row r="2184" spans="1:21" x14ac:dyDescent="0.3">
      <c r="A2184" s="21">
        <v>43829</v>
      </c>
      <c r="B2184" s="18" t="s">
        <v>45</v>
      </c>
      <c r="C2184" s="18" t="s">
        <v>46</v>
      </c>
      <c r="D2184" s="18" t="s">
        <v>47</v>
      </c>
      <c r="E2184" s="20">
        <v>170</v>
      </c>
      <c r="F2184" s="18"/>
      <c r="G2184" s="19">
        <v>2</v>
      </c>
      <c r="H2184" s="18"/>
      <c r="I2184" s="18"/>
      <c r="J2184" s="18"/>
      <c r="K2184" s="18"/>
      <c r="L2184" s="30"/>
      <c r="M2184" s="31">
        <v>0</v>
      </c>
      <c r="N2184" s="30"/>
      <c r="O2184" s="30"/>
      <c r="P2184" s="20">
        <v>76</v>
      </c>
      <c r="Q2184" s="18"/>
      <c r="R2184" s="18"/>
      <c r="S2184" s="18"/>
      <c r="T2184" s="18"/>
      <c r="U2184">
        <f t="shared" si="34"/>
        <v>0</v>
      </c>
    </row>
    <row r="2185" spans="1:21" x14ac:dyDescent="0.3">
      <c r="A2185" s="21">
        <v>43830</v>
      </c>
      <c r="B2185" s="18" t="s">
        <v>45</v>
      </c>
      <c r="C2185" s="18" t="s">
        <v>46</v>
      </c>
      <c r="D2185" s="18" t="s">
        <v>47</v>
      </c>
      <c r="E2185" s="20">
        <v>170</v>
      </c>
      <c r="F2185" s="19">
        <v>66</v>
      </c>
      <c r="G2185" s="19">
        <v>0</v>
      </c>
      <c r="H2185" s="19">
        <v>-11</v>
      </c>
      <c r="I2185" s="18" t="s">
        <v>367</v>
      </c>
      <c r="J2185" s="19">
        <v>144</v>
      </c>
      <c r="K2185" s="18" t="s">
        <v>339</v>
      </c>
      <c r="L2185" s="30" t="s">
        <v>401</v>
      </c>
      <c r="M2185" s="31">
        <v>3</v>
      </c>
      <c r="N2185" s="31">
        <v>33</v>
      </c>
      <c r="O2185" s="30" t="s">
        <v>88</v>
      </c>
      <c r="P2185" s="20">
        <v>79</v>
      </c>
      <c r="Q2185" s="20">
        <v>100</v>
      </c>
      <c r="R2185" s="18" t="s">
        <v>51</v>
      </c>
      <c r="S2185" s="20">
        <v>53</v>
      </c>
      <c r="T2185" s="18" t="s">
        <v>215</v>
      </c>
      <c r="U2185">
        <f t="shared" si="34"/>
        <v>1.0471999999999999</v>
      </c>
    </row>
    <row r="2186" spans="1:21" x14ac:dyDescent="0.3">
      <c r="A2186" s="21">
        <v>43831</v>
      </c>
      <c r="B2186" s="18" t="s">
        <v>45</v>
      </c>
      <c r="C2186" s="18" t="s">
        <v>46</v>
      </c>
      <c r="D2186" s="18" t="s">
        <v>47</v>
      </c>
      <c r="E2186" s="20">
        <v>170</v>
      </c>
      <c r="F2186" s="19">
        <v>63</v>
      </c>
      <c r="G2186" s="19">
        <v>0</v>
      </c>
      <c r="H2186" s="19">
        <v>1</v>
      </c>
      <c r="I2186" s="18" t="s">
        <v>309</v>
      </c>
      <c r="J2186" s="19">
        <v>125</v>
      </c>
      <c r="K2186" s="18" t="s">
        <v>738</v>
      </c>
      <c r="L2186" s="32">
        <v>12</v>
      </c>
      <c r="M2186" s="31">
        <v>6</v>
      </c>
      <c r="N2186" s="31">
        <v>44</v>
      </c>
      <c r="O2186" s="30" t="s">
        <v>183</v>
      </c>
      <c r="P2186" s="20">
        <v>80</v>
      </c>
      <c r="Q2186" s="20">
        <v>99</v>
      </c>
      <c r="R2186" s="18" t="s">
        <v>51</v>
      </c>
      <c r="S2186" s="20">
        <v>56</v>
      </c>
      <c r="T2186" s="18" t="s">
        <v>52</v>
      </c>
      <c r="U2186">
        <f t="shared" si="34"/>
        <v>2.0943999999999998</v>
      </c>
    </row>
    <row r="2187" spans="1:21" x14ac:dyDescent="0.3">
      <c r="A2187" s="21">
        <v>43832</v>
      </c>
      <c r="B2187" s="18" t="s">
        <v>45</v>
      </c>
      <c r="C2187" s="18" t="s">
        <v>46</v>
      </c>
      <c r="D2187" s="18" t="s">
        <v>47</v>
      </c>
      <c r="E2187" s="20">
        <v>170</v>
      </c>
      <c r="F2187" s="19">
        <v>54</v>
      </c>
      <c r="G2187" s="19">
        <v>0</v>
      </c>
      <c r="H2187" s="19">
        <v>-20</v>
      </c>
      <c r="I2187" s="18" t="s">
        <v>163</v>
      </c>
      <c r="J2187" s="19">
        <v>127</v>
      </c>
      <c r="K2187" s="18" t="s">
        <v>552</v>
      </c>
      <c r="L2187" s="32">
        <v>32</v>
      </c>
      <c r="M2187" s="31">
        <v>3</v>
      </c>
      <c r="N2187" s="31">
        <v>33</v>
      </c>
      <c r="O2187" s="30" t="s">
        <v>135</v>
      </c>
      <c r="P2187" s="20">
        <v>82</v>
      </c>
      <c r="Q2187" s="20">
        <v>100</v>
      </c>
      <c r="R2187" s="18" t="s">
        <v>51</v>
      </c>
      <c r="S2187" s="20">
        <v>50</v>
      </c>
      <c r="T2187" s="18" t="s">
        <v>158</v>
      </c>
      <c r="U2187">
        <f t="shared" si="34"/>
        <v>5.5850666666666671</v>
      </c>
    </row>
    <row r="2188" spans="1:21" x14ac:dyDescent="0.3">
      <c r="A2188" s="21">
        <v>43833</v>
      </c>
      <c r="B2188" s="18" t="s">
        <v>45</v>
      </c>
      <c r="C2188" s="18" t="s">
        <v>46</v>
      </c>
      <c r="D2188" s="18" t="s">
        <v>47</v>
      </c>
      <c r="E2188" s="20">
        <v>170</v>
      </c>
      <c r="F2188" s="19">
        <v>61</v>
      </c>
      <c r="G2188" s="19">
        <v>20</v>
      </c>
      <c r="H2188" s="19">
        <v>30</v>
      </c>
      <c r="I2188" s="18" t="s">
        <v>751</v>
      </c>
      <c r="J2188" s="19">
        <v>92</v>
      </c>
      <c r="K2188" s="18" t="s">
        <v>992</v>
      </c>
      <c r="L2188" s="32">
        <v>22</v>
      </c>
      <c r="M2188" s="31">
        <v>0</v>
      </c>
      <c r="N2188" s="31">
        <v>42</v>
      </c>
      <c r="O2188" s="30" t="s">
        <v>124</v>
      </c>
      <c r="P2188" s="20">
        <v>92</v>
      </c>
      <c r="Q2188" s="20">
        <v>100</v>
      </c>
      <c r="R2188" s="18" t="s">
        <v>51</v>
      </c>
      <c r="S2188" s="20">
        <v>82</v>
      </c>
      <c r="T2188" s="18" t="s">
        <v>174</v>
      </c>
      <c r="U2188">
        <f t="shared" si="34"/>
        <v>3.8397333333333332</v>
      </c>
    </row>
    <row r="2189" spans="1:21" x14ac:dyDescent="0.3">
      <c r="A2189" s="21">
        <v>43834</v>
      </c>
      <c r="B2189" s="18" t="s">
        <v>45</v>
      </c>
      <c r="C2189" s="18" t="s">
        <v>46</v>
      </c>
      <c r="D2189" s="18" t="s">
        <v>47</v>
      </c>
      <c r="E2189" s="20">
        <v>170</v>
      </c>
      <c r="F2189" s="19">
        <v>96</v>
      </c>
      <c r="G2189" s="19">
        <v>0</v>
      </c>
      <c r="H2189" s="19">
        <v>59</v>
      </c>
      <c r="I2189" s="18" t="s">
        <v>231</v>
      </c>
      <c r="J2189" s="19">
        <v>133</v>
      </c>
      <c r="K2189" s="18" t="s">
        <v>386</v>
      </c>
      <c r="L2189" s="32">
        <v>36</v>
      </c>
      <c r="M2189" s="31">
        <v>3</v>
      </c>
      <c r="N2189" s="31">
        <v>42</v>
      </c>
      <c r="O2189" s="30" t="s">
        <v>146</v>
      </c>
      <c r="P2189" s="20">
        <v>84</v>
      </c>
      <c r="Q2189" s="20">
        <v>100</v>
      </c>
      <c r="R2189" s="18" t="s">
        <v>51</v>
      </c>
      <c r="S2189" s="20">
        <v>66</v>
      </c>
      <c r="T2189" s="18" t="s">
        <v>215</v>
      </c>
      <c r="U2189">
        <f t="shared" si="34"/>
        <v>6.2831999999999999</v>
      </c>
    </row>
    <row r="2190" spans="1:21" x14ac:dyDescent="0.3">
      <c r="A2190" s="21">
        <v>43835</v>
      </c>
      <c r="B2190" s="18" t="s">
        <v>45</v>
      </c>
      <c r="C2190" s="18" t="s">
        <v>46</v>
      </c>
      <c r="D2190" s="18" t="s">
        <v>47</v>
      </c>
      <c r="E2190" s="20">
        <v>170</v>
      </c>
      <c r="F2190" s="19">
        <v>74</v>
      </c>
      <c r="G2190" s="19">
        <v>0</v>
      </c>
      <c r="H2190" s="19">
        <v>19</v>
      </c>
      <c r="I2190" s="18" t="s">
        <v>51</v>
      </c>
      <c r="J2190" s="19">
        <v>130</v>
      </c>
      <c r="K2190" s="18" t="s">
        <v>517</v>
      </c>
      <c r="L2190" s="30" t="s">
        <v>401</v>
      </c>
      <c r="M2190" s="31">
        <v>6</v>
      </c>
      <c r="N2190" s="31">
        <v>42</v>
      </c>
      <c r="O2190" s="30" t="s">
        <v>226</v>
      </c>
      <c r="P2190" s="20">
        <v>80</v>
      </c>
      <c r="Q2190" s="20">
        <v>99</v>
      </c>
      <c r="R2190" s="18" t="s">
        <v>51</v>
      </c>
      <c r="S2190" s="20">
        <v>60</v>
      </c>
      <c r="T2190" s="18" t="s">
        <v>50</v>
      </c>
      <c r="U2190">
        <f t="shared" si="34"/>
        <v>1.0471999999999999</v>
      </c>
    </row>
    <row r="2191" spans="1:21" x14ac:dyDescent="0.3">
      <c r="A2191" s="21">
        <v>43836</v>
      </c>
      <c r="B2191" s="18" t="s">
        <v>45</v>
      </c>
      <c r="C2191" s="18" t="s">
        <v>46</v>
      </c>
      <c r="D2191" s="18" t="s">
        <v>47</v>
      </c>
      <c r="E2191" s="20">
        <v>170</v>
      </c>
      <c r="F2191" s="19">
        <v>60</v>
      </c>
      <c r="G2191" s="19">
        <v>0</v>
      </c>
      <c r="H2191" s="19">
        <v>-5</v>
      </c>
      <c r="I2191" s="18" t="s">
        <v>1055</v>
      </c>
      <c r="J2191" s="19">
        <v>124</v>
      </c>
      <c r="K2191" s="18" t="s">
        <v>517</v>
      </c>
      <c r="L2191" s="32">
        <v>24</v>
      </c>
      <c r="M2191" s="31">
        <v>3</v>
      </c>
      <c r="N2191" s="31">
        <v>25</v>
      </c>
      <c r="O2191" s="30" t="s">
        <v>186</v>
      </c>
      <c r="P2191" s="20">
        <v>89</v>
      </c>
      <c r="Q2191" s="20">
        <v>100</v>
      </c>
      <c r="R2191" s="18" t="s">
        <v>51</v>
      </c>
      <c r="S2191" s="20">
        <v>69</v>
      </c>
      <c r="T2191" s="18" t="s">
        <v>135</v>
      </c>
      <c r="U2191">
        <f t="shared" si="34"/>
        <v>4.1887999999999996</v>
      </c>
    </row>
    <row r="2192" spans="1:21" x14ac:dyDescent="0.3">
      <c r="A2192" s="21">
        <v>43837</v>
      </c>
      <c r="B2192" s="18" t="s">
        <v>45</v>
      </c>
      <c r="C2192" s="18" t="s">
        <v>46</v>
      </c>
      <c r="D2192" s="18" t="s">
        <v>47</v>
      </c>
      <c r="E2192" s="20">
        <v>170</v>
      </c>
      <c r="F2192" s="19">
        <v>71</v>
      </c>
      <c r="G2192" s="19">
        <v>0</v>
      </c>
      <c r="H2192" s="19">
        <v>-1</v>
      </c>
      <c r="I2192" s="18" t="s">
        <v>725</v>
      </c>
      <c r="J2192" s="19">
        <v>143</v>
      </c>
      <c r="K2192" s="18" t="s">
        <v>552</v>
      </c>
      <c r="L2192" s="32">
        <v>23</v>
      </c>
      <c r="M2192" s="31">
        <v>3</v>
      </c>
      <c r="N2192" s="31">
        <v>25</v>
      </c>
      <c r="O2192" s="30" t="s">
        <v>139</v>
      </c>
      <c r="P2192" s="20">
        <v>80</v>
      </c>
      <c r="Q2192" s="20">
        <v>100</v>
      </c>
      <c r="R2192" s="18" t="s">
        <v>51</v>
      </c>
      <c r="S2192" s="20">
        <v>49</v>
      </c>
      <c r="T2192" s="18" t="s">
        <v>146</v>
      </c>
      <c r="U2192">
        <f t="shared" si="34"/>
        <v>4.0142666666666669</v>
      </c>
    </row>
    <row r="2193" spans="1:21" x14ac:dyDescent="0.3">
      <c r="A2193" s="21">
        <v>43838</v>
      </c>
      <c r="B2193" s="18" t="s">
        <v>45</v>
      </c>
      <c r="C2193" s="18" t="s">
        <v>46</v>
      </c>
      <c r="D2193" s="18" t="s">
        <v>47</v>
      </c>
      <c r="E2193" s="20">
        <v>170</v>
      </c>
      <c r="F2193" s="19">
        <v>100</v>
      </c>
      <c r="G2193" s="19">
        <v>3</v>
      </c>
      <c r="H2193" s="19">
        <v>26</v>
      </c>
      <c r="I2193" s="18" t="s">
        <v>1056</v>
      </c>
      <c r="J2193" s="19">
        <v>174</v>
      </c>
      <c r="K2193" s="18" t="s">
        <v>246</v>
      </c>
      <c r="L2193" s="30" t="s">
        <v>102</v>
      </c>
      <c r="M2193" s="31">
        <v>3</v>
      </c>
      <c r="N2193" s="31">
        <v>53</v>
      </c>
      <c r="O2193" s="30" t="s">
        <v>100</v>
      </c>
      <c r="P2193" s="20">
        <v>68</v>
      </c>
      <c r="Q2193" s="20">
        <v>96</v>
      </c>
      <c r="R2193" s="18" t="s">
        <v>184</v>
      </c>
      <c r="S2193" s="20">
        <v>40</v>
      </c>
      <c r="T2193" s="18" t="s">
        <v>121</v>
      </c>
      <c r="U2193">
        <f t="shared" si="34"/>
        <v>0.8726666666666667</v>
      </c>
    </row>
    <row r="2194" spans="1:21" x14ac:dyDescent="0.3">
      <c r="A2194" s="21">
        <v>43839</v>
      </c>
      <c r="B2194" s="18" t="s">
        <v>45</v>
      </c>
      <c r="C2194" s="18" t="s">
        <v>46</v>
      </c>
      <c r="D2194" s="18" t="s">
        <v>47</v>
      </c>
      <c r="E2194" s="20">
        <v>170</v>
      </c>
      <c r="F2194" s="19">
        <v>116</v>
      </c>
      <c r="G2194" s="19">
        <v>12</v>
      </c>
      <c r="H2194" s="19">
        <v>33</v>
      </c>
      <c r="I2194" s="18" t="s">
        <v>995</v>
      </c>
      <c r="J2194" s="19">
        <v>199</v>
      </c>
      <c r="K2194" s="18" t="s">
        <v>89</v>
      </c>
      <c r="L2194" s="32">
        <v>30</v>
      </c>
      <c r="M2194" s="31">
        <v>14</v>
      </c>
      <c r="N2194" s="31">
        <v>119</v>
      </c>
      <c r="O2194" s="30" t="s">
        <v>94</v>
      </c>
      <c r="P2194" s="20">
        <v>71</v>
      </c>
      <c r="Q2194" s="20">
        <v>98</v>
      </c>
      <c r="R2194" s="18" t="s">
        <v>171</v>
      </c>
      <c r="S2194" s="20">
        <v>49</v>
      </c>
      <c r="T2194" s="18" t="s">
        <v>89</v>
      </c>
      <c r="U2194">
        <f t="shared" si="34"/>
        <v>5.2360000000000007</v>
      </c>
    </row>
    <row r="2195" spans="1:21" x14ac:dyDescent="0.3">
      <c r="A2195" s="21">
        <v>43840</v>
      </c>
      <c r="B2195" s="18" t="s">
        <v>45</v>
      </c>
      <c r="C2195" s="18" t="s">
        <v>46</v>
      </c>
      <c r="D2195" s="18" t="s">
        <v>47</v>
      </c>
      <c r="E2195" s="20">
        <v>170</v>
      </c>
      <c r="F2195" s="19">
        <v>64</v>
      </c>
      <c r="G2195" s="19">
        <v>10</v>
      </c>
      <c r="H2195" s="19">
        <v>26</v>
      </c>
      <c r="I2195" s="18" t="s">
        <v>399</v>
      </c>
      <c r="J2195" s="19">
        <v>102</v>
      </c>
      <c r="K2195" s="18" t="s">
        <v>794</v>
      </c>
      <c r="L2195" s="32">
        <v>28</v>
      </c>
      <c r="M2195" s="31">
        <v>6</v>
      </c>
      <c r="N2195" s="31">
        <v>67</v>
      </c>
      <c r="O2195" s="30" t="s">
        <v>286</v>
      </c>
      <c r="P2195" s="20">
        <v>93</v>
      </c>
      <c r="Q2195" s="20">
        <v>100</v>
      </c>
      <c r="R2195" s="18" t="s">
        <v>51</v>
      </c>
      <c r="S2195" s="20">
        <v>60</v>
      </c>
      <c r="T2195" s="18" t="s">
        <v>650</v>
      </c>
      <c r="U2195">
        <f t="shared" si="34"/>
        <v>4.8869333333333334</v>
      </c>
    </row>
    <row r="2196" spans="1:21" x14ac:dyDescent="0.3">
      <c r="A2196" s="21">
        <v>43841</v>
      </c>
      <c r="B2196" s="18" t="s">
        <v>45</v>
      </c>
      <c r="C2196" s="18" t="s">
        <v>46</v>
      </c>
      <c r="D2196" s="18" t="s">
        <v>47</v>
      </c>
      <c r="E2196" s="20">
        <v>170</v>
      </c>
      <c r="F2196" s="19">
        <v>69</v>
      </c>
      <c r="G2196" s="19">
        <v>0</v>
      </c>
      <c r="H2196" s="19">
        <v>4</v>
      </c>
      <c r="I2196" s="18" t="s">
        <v>255</v>
      </c>
      <c r="J2196" s="19">
        <v>134</v>
      </c>
      <c r="K2196" s="18" t="s">
        <v>562</v>
      </c>
      <c r="L2196" s="32">
        <v>23</v>
      </c>
      <c r="M2196" s="31">
        <v>0</v>
      </c>
      <c r="N2196" s="31">
        <v>22</v>
      </c>
      <c r="O2196" s="30" t="s">
        <v>52</v>
      </c>
      <c r="P2196" s="20">
        <v>83</v>
      </c>
      <c r="Q2196" s="20">
        <v>100</v>
      </c>
      <c r="R2196" s="18" t="s">
        <v>51</v>
      </c>
      <c r="S2196" s="20">
        <v>54</v>
      </c>
      <c r="T2196" s="18" t="s">
        <v>158</v>
      </c>
      <c r="U2196">
        <f t="shared" si="34"/>
        <v>4.0142666666666669</v>
      </c>
    </row>
    <row r="2197" spans="1:21" x14ac:dyDescent="0.3">
      <c r="A2197" s="21">
        <v>43842</v>
      </c>
      <c r="B2197" s="18" t="s">
        <v>45</v>
      </c>
      <c r="C2197" s="18" t="s">
        <v>46</v>
      </c>
      <c r="D2197" s="18" t="s">
        <v>47</v>
      </c>
      <c r="E2197" s="20">
        <v>170</v>
      </c>
      <c r="F2197" s="19">
        <v>70</v>
      </c>
      <c r="G2197" s="19">
        <v>0</v>
      </c>
      <c r="H2197" s="19">
        <v>-10</v>
      </c>
      <c r="I2197" s="18" t="s">
        <v>504</v>
      </c>
      <c r="J2197" s="19">
        <v>149</v>
      </c>
      <c r="K2197" s="18" t="s">
        <v>423</v>
      </c>
      <c r="L2197" s="32">
        <v>24</v>
      </c>
      <c r="M2197" s="31">
        <v>3</v>
      </c>
      <c r="N2197" s="31">
        <v>25</v>
      </c>
      <c r="O2197" s="30" t="s">
        <v>213</v>
      </c>
      <c r="P2197" s="20">
        <v>79</v>
      </c>
      <c r="Q2197" s="20">
        <v>100</v>
      </c>
      <c r="R2197" s="18" t="s">
        <v>51</v>
      </c>
      <c r="S2197" s="20">
        <v>43</v>
      </c>
      <c r="T2197" s="18" t="s">
        <v>91</v>
      </c>
      <c r="U2197">
        <f t="shared" si="34"/>
        <v>4.1887999999999996</v>
      </c>
    </row>
    <row r="2198" spans="1:21" x14ac:dyDescent="0.3">
      <c r="A2198" s="21">
        <v>43843</v>
      </c>
      <c r="B2198" s="18" t="s">
        <v>45</v>
      </c>
      <c r="C2198" s="18" t="s">
        <v>46</v>
      </c>
      <c r="D2198" s="18" t="s">
        <v>47</v>
      </c>
      <c r="E2198" s="20">
        <v>170</v>
      </c>
      <c r="F2198" s="19">
        <v>92</v>
      </c>
      <c r="G2198" s="19">
        <v>0</v>
      </c>
      <c r="H2198" s="19">
        <v>17</v>
      </c>
      <c r="I2198" s="18" t="s">
        <v>471</v>
      </c>
      <c r="J2198" s="19">
        <v>166</v>
      </c>
      <c r="K2198" s="18" t="s">
        <v>101</v>
      </c>
      <c r="L2198" s="32">
        <v>24</v>
      </c>
      <c r="M2198" s="31">
        <v>3</v>
      </c>
      <c r="N2198" s="31">
        <v>67</v>
      </c>
      <c r="O2198" s="30" t="s">
        <v>240</v>
      </c>
      <c r="P2198" s="20">
        <v>77</v>
      </c>
      <c r="Q2198" s="20">
        <v>100</v>
      </c>
      <c r="R2198" s="18" t="s">
        <v>85</v>
      </c>
      <c r="S2198" s="20">
        <v>34</v>
      </c>
      <c r="T2198" s="18" t="s">
        <v>61</v>
      </c>
      <c r="U2198">
        <f t="shared" si="34"/>
        <v>4.1887999999999996</v>
      </c>
    </row>
    <row r="2199" spans="1:21" x14ac:dyDescent="0.3">
      <c r="A2199" s="21">
        <v>43844</v>
      </c>
      <c r="B2199" s="18" t="s">
        <v>45</v>
      </c>
      <c r="C2199" s="18" t="s">
        <v>46</v>
      </c>
      <c r="D2199" s="18" t="s">
        <v>47</v>
      </c>
      <c r="E2199" s="20">
        <v>170</v>
      </c>
      <c r="F2199" s="19">
        <v>150</v>
      </c>
      <c r="G2199" s="19">
        <v>0</v>
      </c>
      <c r="H2199" s="19">
        <v>137</v>
      </c>
      <c r="I2199" s="18" t="s">
        <v>1057</v>
      </c>
      <c r="J2199" s="19">
        <v>162</v>
      </c>
      <c r="K2199" s="18" t="s">
        <v>584</v>
      </c>
      <c r="L2199" s="32">
        <v>21</v>
      </c>
      <c r="M2199" s="31">
        <v>31</v>
      </c>
      <c r="N2199" s="31">
        <v>139</v>
      </c>
      <c r="O2199" s="30" t="s">
        <v>61</v>
      </c>
      <c r="P2199" s="20">
        <v>47</v>
      </c>
      <c r="Q2199" s="20">
        <v>53</v>
      </c>
      <c r="R2199" s="18" t="s">
        <v>638</v>
      </c>
      <c r="S2199" s="20">
        <v>42</v>
      </c>
      <c r="T2199" s="18" t="s">
        <v>51</v>
      </c>
      <c r="U2199">
        <f t="shared" si="34"/>
        <v>3.6652</v>
      </c>
    </row>
    <row r="2200" spans="1:21" x14ac:dyDescent="0.3">
      <c r="A2200" s="21">
        <v>43845</v>
      </c>
      <c r="B2200" s="18" t="s">
        <v>45</v>
      </c>
      <c r="C2200" s="18" t="s">
        <v>46</v>
      </c>
      <c r="D2200" s="18" t="s">
        <v>47</v>
      </c>
      <c r="E2200" s="20">
        <v>170</v>
      </c>
      <c r="F2200" s="19">
        <v>106</v>
      </c>
      <c r="G2200" s="19">
        <v>16</v>
      </c>
      <c r="H2200" s="19">
        <v>57</v>
      </c>
      <c r="I2200" s="18" t="s">
        <v>162</v>
      </c>
      <c r="J2200" s="19">
        <v>156</v>
      </c>
      <c r="K2200" s="18" t="s">
        <v>844</v>
      </c>
      <c r="L2200" s="32">
        <v>25</v>
      </c>
      <c r="M2200" s="31">
        <v>11</v>
      </c>
      <c r="N2200" s="31">
        <v>111</v>
      </c>
      <c r="O2200" s="30" t="s">
        <v>100</v>
      </c>
      <c r="P2200" s="20">
        <v>73</v>
      </c>
      <c r="Q2200" s="20">
        <v>100</v>
      </c>
      <c r="R2200" s="18" t="s">
        <v>107</v>
      </c>
      <c r="S2200" s="20">
        <v>50</v>
      </c>
      <c r="T2200" s="18" t="s">
        <v>286</v>
      </c>
      <c r="U2200">
        <f t="shared" si="34"/>
        <v>4.3633333333333333</v>
      </c>
    </row>
    <row r="2201" spans="1:21" x14ac:dyDescent="0.3">
      <c r="A2201" s="21">
        <v>43846</v>
      </c>
      <c r="B2201" s="18" t="s">
        <v>45</v>
      </c>
      <c r="C2201" s="18" t="s">
        <v>46</v>
      </c>
      <c r="D2201" s="18" t="s">
        <v>47</v>
      </c>
      <c r="E2201" s="20">
        <v>170</v>
      </c>
      <c r="F2201" s="19">
        <v>144</v>
      </c>
      <c r="G2201" s="19">
        <v>12</v>
      </c>
      <c r="H2201" s="19">
        <v>89</v>
      </c>
      <c r="I2201" s="18" t="s">
        <v>565</v>
      </c>
      <c r="J2201" s="19">
        <v>200</v>
      </c>
      <c r="K2201" s="18" t="s">
        <v>497</v>
      </c>
      <c r="L2201" s="32">
        <v>20</v>
      </c>
      <c r="M2201" s="31">
        <v>25</v>
      </c>
      <c r="N2201" s="31">
        <v>136</v>
      </c>
      <c r="O2201" s="30" t="s">
        <v>85</v>
      </c>
      <c r="P2201" s="20">
        <v>50</v>
      </c>
      <c r="Q2201" s="20">
        <v>98</v>
      </c>
      <c r="R2201" s="18" t="s">
        <v>108</v>
      </c>
      <c r="S2201" s="20">
        <v>41</v>
      </c>
      <c r="T2201" s="18" t="s">
        <v>121</v>
      </c>
      <c r="U2201">
        <f t="shared" si="34"/>
        <v>3.4906666666666668</v>
      </c>
    </row>
    <row r="2202" spans="1:21" x14ac:dyDescent="0.3">
      <c r="A2202" s="21">
        <v>43847</v>
      </c>
      <c r="B2202" s="18" t="s">
        <v>45</v>
      </c>
      <c r="C2202" s="18" t="s">
        <v>46</v>
      </c>
      <c r="D2202" s="18" t="s">
        <v>47</v>
      </c>
      <c r="E2202" s="20">
        <v>170</v>
      </c>
      <c r="F2202" s="19">
        <v>98</v>
      </c>
      <c r="G2202" s="19">
        <v>2</v>
      </c>
      <c r="H2202" s="19">
        <v>53</v>
      </c>
      <c r="I2202" s="18" t="s">
        <v>572</v>
      </c>
      <c r="J2202" s="19">
        <v>142</v>
      </c>
      <c r="K2202" s="18" t="s">
        <v>256</v>
      </c>
      <c r="L2202" s="32">
        <v>25</v>
      </c>
      <c r="M2202" s="31">
        <v>8</v>
      </c>
      <c r="N2202" s="31">
        <v>78</v>
      </c>
      <c r="O2202" s="30" t="s">
        <v>91</v>
      </c>
      <c r="P2202" s="20">
        <v>69</v>
      </c>
      <c r="Q2202" s="20">
        <v>99</v>
      </c>
      <c r="R2202" s="18" t="s">
        <v>460</v>
      </c>
      <c r="S2202" s="20">
        <v>39</v>
      </c>
      <c r="T2202" s="18" t="s">
        <v>121</v>
      </c>
      <c r="U2202">
        <f t="shared" si="34"/>
        <v>4.3633333333333333</v>
      </c>
    </row>
    <row r="2203" spans="1:21" x14ac:dyDescent="0.3">
      <c r="A2203" s="21">
        <v>43848</v>
      </c>
      <c r="B2203" s="18" t="s">
        <v>45</v>
      </c>
      <c r="C2203" s="18" t="s">
        <v>46</v>
      </c>
      <c r="D2203" s="18" t="s">
        <v>47</v>
      </c>
      <c r="E2203" s="20">
        <v>170</v>
      </c>
      <c r="F2203" s="19">
        <v>117</v>
      </c>
      <c r="G2203" s="19">
        <v>180</v>
      </c>
      <c r="H2203" s="19">
        <v>56</v>
      </c>
      <c r="I2203" s="18" t="s">
        <v>465</v>
      </c>
      <c r="J2203" s="19">
        <v>178</v>
      </c>
      <c r="K2203" s="18" t="s">
        <v>150</v>
      </c>
      <c r="L2203" s="32">
        <v>28</v>
      </c>
      <c r="M2203" s="31">
        <v>19</v>
      </c>
      <c r="N2203" s="31">
        <v>158</v>
      </c>
      <c r="O2203" s="30" t="s">
        <v>71</v>
      </c>
      <c r="P2203" s="20">
        <v>71</v>
      </c>
      <c r="Q2203" s="20">
        <v>98</v>
      </c>
      <c r="R2203" s="18" t="s">
        <v>88</v>
      </c>
      <c r="S2203" s="20">
        <v>45</v>
      </c>
      <c r="T2203" s="18" t="s">
        <v>117</v>
      </c>
      <c r="U2203">
        <f t="shared" si="34"/>
        <v>4.8869333333333334</v>
      </c>
    </row>
    <row r="2204" spans="1:21" x14ac:dyDescent="0.3">
      <c r="A2204" s="21">
        <v>43849</v>
      </c>
      <c r="B2204" s="18" t="s">
        <v>45</v>
      </c>
      <c r="C2204" s="18" t="s">
        <v>46</v>
      </c>
      <c r="D2204" s="18" t="s">
        <v>47</v>
      </c>
      <c r="E2204" s="20">
        <v>170</v>
      </c>
      <c r="F2204" s="19">
        <v>80</v>
      </c>
      <c r="G2204" s="19">
        <v>24</v>
      </c>
      <c r="H2204" s="19">
        <v>50</v>
      </c>
      <c r="I2204" s="18" t="s">
        <v>581</v>
      </c>
      <c r="J2204" s="19">
        <v>109</v>
      </c>
      <c r="K2204" s="18" t="s">
        <v>233</v>
      </c>
      <c r="L2204" s="30" t="s">
        <v>401</v>
      </c>
      <c r="M2204" s="31">
        <v>17</v>
      </c>
      <c r="N2204" s="31">
        <v>97</v>
      </c>
      <c r="O2204" s="30" t="s">
        <v>155</v>
      </c>
      <c r="P2204" s="20">
        <v>73</v>
      </c>
      <c r="Q2204" s="20">
        <v>99</v>
      </c>
      <c r="R2204" s="18" t="s">
        <v>51</v>
      </c>
      <c r="S2204" s="20">
        <v>60</v>
      </c>
      <c r="T2204" s="18" t="s">
        <v>206</v>
      </c>
      <c r="U2204">
        <f t="shared" si="34"/>
        <v>1.0471999999999999</v>
      </c>
    </row>
    <row r="2205" spans="1:21" x14ac:dyDescent="0.3">
      <c r="A2205" s="21">
        <v>43850</v>
      </c>
      <c r="B2205" s="18" t="s">
        <v>45</v>
      </c>
      <c r="C2205" s="18" t="s">
        <v>46</v>
      </c>
      <c r="D2205" s="18" t="s">
        <v>47</v>
      </c>
      <c r="E2205" s="20">
        <v>170</v>
      </c>
      <c r="F2205" s="19">
        <v>60</v>
      </c>
      <c r="G2205" s="19">
        <v>20</v>
      </c>
      <c r="H2205" s="19">
        <v>35</v>
      </c>
      <c r="I2205" s="18" t="s">
        <v>803</v>
      </c>
      <c r="J2205" s="19">
        <v>84</v>
      </c>
      <c r="K2205" s="18" t="s">
        <v>133</v>
      </c>
      <c r="L2205" s="32">
        <v>36</v>
      </c>
      <c r="M2205" s="31">
        <v>6</v>
      </c>
      <c r="N2205" s="31">
        <v>58</v>
      </c>
      <c r="O2205" s="30" t="s">
        <v>179</v>
      </c>
      <c r="P2205" s="20">
        <v>90</v>
      </c>
      <c r="Q2205" s="20">
        <v>98</v>
      </c>
      <c r="R2205" s="18" t="s">
        <v>520</v>
      </c>
      <c r="S2205" s="20">
        <v>65</v>
      </c>
      <c r="T2205" s="18" t="s">
        <v>179</v>
      </c>
      <c r="U2205">
        <f t="shared" si="34"/>
        <v>6.2831999999999999</v>
      </c>
    </row>
    <row r="2206" spans="1:21" x14ac:dyDescent="0.3">
      <c r="A2206" s="21">
        <v>43851</v>
      </c>
      <c r="B2206" s="18" t="s">
        <v>45</v>
      </c>
      <c r="C2206" s="18" t="s">
        <v>46</v>
      </c>
      <c r="D2206" s="18" t="s">
        <v>47</v>
      </c>
      <c r="E2206" s="20">
        <v>170</v>
      </c>
      <c r="F2206" s="19">
        <v>64</v>
      </c>
      <c r="G2206" s="19">
        <v>10</v>
      </c>
      <c r="H2206" s="19">
        <v>41</v>
      </c>
      <c r="I2206" s="18" t="s">
        <v>253</v>
      </c>
      <c r="J2206" s="19">
        <v>87</v>
      </c>
      <c r="K2206" s="18" t="s">
        <v>517</v>
      </c>
      <c r="L2206" s="30" t="s">
        <v>116</v>
      </c>
      <c r="M2206" s="31">
        <v>3</v>
      </c>
      <c r="N2206" s="31">
        <v>50</v>
      </c>
      <c r="O2206" s="30" t="s">
        <v>94</v>
      </c>
      <c r="P2206" s="20">
        <v>86</v>
      </c>
      <c r="Q2206" s="20">
        <v>97</v>
      </c>
      <c r="R2206" s="18" t="s">
        <v>74</v>
      </c>
      <c r="S2206" s="20">
        <v>69</v>
      </c>
      <c r="T2206" s="18" t="s">
        <v>164</v>
      </c>
      <c r="U2206">
        <f t="shared" si="34"/>
        <v>0.69813333333333338</v>
      </c>
    </row>
    <row r="2207" spans="1:21" x14ac:dyDescent="0.3">
      <c r="A2207" s="21">
        <v>43852</v>
      </c>
      <c r="B2207" s="18" t="s">
        <v>45</v>
      </c>
      <c r="C2207" s="18" t="s">
        <v>46</v>
      </c>
      <c r="D2207" s="18" t="s">
        <v>47</v>
      </c>
      <c r="E2207" s="20">
        <v>170</v>
      </c>
      <c r="F2207" s="19">
        <v>76</v>
      </c>
      <c r="G2207" s="19">
        <v>26</v>
      </c>
      <c r="H2207" s="19">
        <v>56</v>
      </c>
      <c r="I2207" s="18" t="s">
        <v>51</v>
      </c>
      <c r="J2207" s="19">
        <v>95</v>
      </c>
      <c r="K2207" s="18" t="s">
        <v>517</v>
      </c>
      <c r="L2207" s="32">
        <v>36</v>
      </c>
      <c r="M2207" s="31">
        <v>3</v>
      </c>
      <c r="N2207" s="31">
        <v>39</v>
      </c>
      <c r="O2207" s="30" t="s">
        <v>118</v>
      </c>
      <c r="P2207" s="20">
        <v>95</v>
      </c>
      <c r="Q2207" s="20">
        <v>100</v>
      </c>
      <c r="R2207" s="18" t="s">
        <v>51</v>
      </c>
      <c r="S2207" s="20">
        <v>87</v>
      </c>
      <c r="T2207" s="18" t="s">
        <v>277</v>
      </c>
      <c r="U2207">
        <f t="shared" si="34"/>
        <v>6.2831999999999999</v>
      </c>
    </row>
    <row r="2208" spans="1:21" x14ac:dyDescent="0.3">
      <c r="A2208" s="21">
        <v>43853</v>
      </c>
      <c r="B2208" s="18" t="s">
        <v>45</v>
      </c>
      <c r="C2208" s="18" t="s">
        <v>46</v>
      </c>
      <c r="D2208" s="18" t="s">
        <v>47</v>
      </c>
      <c r="E2208" s="20">
        <v>170</v>
      </c>
      <c r="F2208" s="19">
        <v>84</v>
      </c>
      <c r="G2208" s="19">
        <v>0</v>
      </c>
      <c r="H2208" s="19">
        <v>35</v>
      </c>
      <c r="I2208" s="18" t="s">
        <v>719</v>
      </c>
      <c r="J2208" s="19">
        <v>132</v>
      </c>
      <c r="K2208" s="18" t="s">
        <v>839</v>
      </c>
      <c r="L2208" s="30" t="s">
        <v>218</v>
      </c>
      <c r="M2208" s="31">
        <v>0</v>
      </c>
      <c r="N2208" s="31">
        <v>50</v>
      </c>
      <c r="O2208" s="30" t="s">
        <v>89</v>
      </c>
      <c r="P2208" s="20">
        <v>85</v>
      </c>
      <c r="Q2208" s="20">
        <v>99</v>
      </c>
      <c r="R2208" s="18" t="s">
        <v>51</v>
      </c>
      <c r="S2208" s="20">
        <v>64</v>
      </c>
      <c r="T2208" s="18" t="s">
        <v>121</v>
      </c>
      <c r="U2208">
        <f t="shared" si="34"/>
        <v>0.52359999999999995</v>
      </c>
    </row>
    <row r="2209" spans="1:21" x14ac:dyDescent="0.3">
      <c r="A2209" s="21">
        <v>43854</v>
      </c>
      <c r="B2209" s="18" t="s">
        <v>45</v>
      </c>
      <c r="C2209" s="18" t="s">
        <v>46</v>
      </c>
      <c r="D2209" s="18" t="s">
        <v>47</v>
      </c>
      <c r="E2209" s="20">
        <v>170</v>
      </c>
      <c r="F2209" s="19">
        <v>94</v>
      </c>
      <c r="G2209" s="19">
        <v>0</v>
      </c>
      <c r="H2209" s="19">
        <v>30</v>
      </c>
      <c r="I2209" s="18" t="s">
        <v>53</v>
      </c>
      <c r="J2209" s="19">
        <v>158</v>
      </c>
      <c r="K2209" s="18" t="s">
        <v>357</v>
      </c>
      <c r="L2209" s="32">
        <v>29</v>
      </c>
      <c r="M2209" s="31">
        <v>6</v>
      </c>
      <c r="N2209" s="31">
        <v>36</v>
      </c>
      <c r="O2209" s="30" t="s">
        <v>139</v>
      </c>
      <c r="P2209" s="20">
        <v>80</v>
      </c>
      <c r="Q2209" s="20">
        <v>100</v>
      </c>
      <c r="R2209" s="18" t="s">
        <v>51</v>
      </c>
      <c r="S2209" s="20">
        <v>51</v>
      </c>
      <c r="T2209" s="18" t="s">
        <v>61</v>
      </c>
      <c r="U2209">
        <f t="shared" si="34"/>
        <v>5.0614666666666661</v>
      </c>
    </row>
    <row r="2210" spans="1:21" x14ac:dyDescent="0.3">
      <c r="A2210" s="21">
        <v>43855</v>
      </c>
      <c r="B2210" s="18" t="s">
        <v>45</v>
      </c>
      <c r="C2210" s="18" t="s">
        <v>46</v>
      </c>
      <c r="D2210" s="18" t="s">
        <v>47</v>
      </c>
      <c r="E2210" s="20">
        <v>170</v>
      </c>
      <c r="F2210" s="19">
        <v>94</v>
      </c>
      <c r="G2210" s="19">
        <v>0</v>
      </c>
      <c r="H2210" s="19">
        <v>43</v>
      </c>
      <c r="I2210" s="18" t="s">
        <v>521</v>
      </c>
      <c r="J2210" s="19">
        <v>146</v>
      </c>
      <c r="K2210" s="18" t="s">
        <v>129</v>
      </c>
      <c r="L2210" s="30" t="s">
        <v>289</v>
      </c>
      <c r="M2210" s="31">
        <v>6</v>
      </c>
      <c r="N2210" s="31">
        <v>50</v>
      </c>
      <c r="O2210" s="30" t="s">
        <v>155</v>
      </c>
      <c r="P2210" s="20">
        <v>79</v>
      </c>
      <c r="Q2210" s="20">
        <v>99</v>
      </c>
      <c r="R2210" s="18" t="s">
        <v>66</v>
      </c>
      <c r="S2210" s="20">
        <v>58</v>
      </c>
      <c r="T2210" s="18" t="s">
        <v>129</v>
      </c>
      <c r="U2210">
        <f t="shared" si="34"/>
        <v>1.5708</v>
      </c>
    </row>
    <row r="2211" spans="1:21" x14ac:dyDescent="0.3">
      <c r="A2211" s="21">
        <v>43856</v>
      </c>
      <c r="B2211" s="18" t="s">
        <v>45</v>
      </c>
      <c r="C2211" s="18" t="s">
        <v>46</v>
      </c>
      <c r="D2211" s="18" t="s">
        <v>47</v>
      </c>
      <c r="E2211" s="20">
        <v>170</v>
      </c>
      <c r="F2211" s="19">
        <v>97</v>
      </c>
      <c r="G2211" s="19">
        <v>0</v>
      </c>
      <c r="H2211" s="19">
        <v>29</v>
      </c>
      <c r="I2211" s="18" t="s">
        <v>848</v>
      </c>
      <c r="J2211" s="19">
        <v>165</v>
      </c>
      <c r="K2211" s="18" t="s">
        <v>268</v>
      </c>
      <c r="L2211" s="32">
        <v>20</v>
      </c>
      <c r="M2211" s="31">
        <v>3</v>
      </c>
      <c r="N2211" s="31">
        <v>83</v>
      </c>
      <c r="O2211" s="30" t="s">
        <v>108</v>
      </c>
      <c r="P2211" s="20">
        <v>74</v>
      </c>
      <c r="Q2211" s="20">
        <v>99</v>
      </c>
      <c r="R2211" s="18" t="s">
        <v>51</v>
      </c>
      <c r="S2211" s="20">
        <v>42</v>
      </c>
      <c r="T2211" s="18" t="s">
        <v>50</v>
      </c>
      <c r="U2211">
        <f t="shared" si="34"/>
        <v>3.4906666666666668</v>
      </c>
    </row>
    <row r="2212" spans="1:21" x14ac:dyDescent="0.3">
      <c r="A2212" s="21">
        <v>43857</v>
      </c>
      <c r="B2212" s="18" t="s">
        <v>45</v>
      </c>
      <c r="C2212" s="18" t="s">
        <v>46</v>
      </c>
      <c r="D2212" s="18" t="s">
        <v>47</v>
      </c>
      <c r="E2212" s="20">
        <v>170</v>
      </c>
      <c r="F2212" s="19">
        <v>134</v>
      </c>
      <c r="G2212" s="19">
        <v>12</v>
      </c>
      <c r="H2212" s="19">
        <v>105</v>
      </c>
      <c r="I2212" s="18" t="s">
        <v>1058</v>
      </c>
      <c r="J2212" s="19">
        <v>162</v>
      </c>
      <c r="K2212" s="18" t="s">
        <v>1040</v>
      </c>
      <c r="L2212" s="32">
        <v>22</v>
      </c>
      <c r="M2212" s="31">
        <v>19</v>
      </c>
      <c r="N2212" s="31">
        <v>133</v>
      </c>
      <c r="O2212" s="30" t="s">
        <v>75</v>
      </c>
      <c r="P2212" s="20">
        <v>64</v>
      </c>
      <c r="Q2212" s="20">
        <v>94</v>
      </c>
      <c r="R2212" s="18" t="s">
        <v>51</v>
      </c>
      <c r="S2212" s="20">
        <v>50</v>
      </c>
      <c r="T2212" s="18" t="s">
        <v>51</v>
      </c>
      <c r="U2212">
        <f t="shared" si="34"/>
        <v>3.8397333333333332</v>
      </c>
    </row>
    <row r="2213" spans="1:21" x14ac:dyDescent="0.3">
      <c r="A2213" s="21">
        <v>43858</v>
      </c>
      <c r="B2213" s="18" t="s">
        <v>45</v>
      </c>
      <c r="C2213" s="18" t="s">
        <v>46</v>
      </c>
      <c r="D2213" s="18" t="s">
        <v>47</v>
      </c>
      <c r="E2213" s="20">
        <v>170</v>
      </c>
      <c r="F2213" s="19">
        <v>108</v>
      </c>
      <c r="G2213" s="19">
        <v>22</v>
      </c>
      <c r="H2213" s="19">
        <v>41</v>
      </c>
      <c r="I2213" s="18" t="s">
        <v>740</v>
      </c>
      <c r="J2213" s="19">
        <v>176</v>
      </c>
      <c r="K2213" s="18" t="s">
        <v>389</v>
      </c>
      <c r="L2213" s="32">
        <v>10</v>
      </c>
      <c r="M2213" s="31">
        <v>3</v>
      </c>
      <c r="N2213" s="31">
        <v>42</v>
      </c>
      <c r="O2213" s="30" t="s">
        <v>367</v>
      </c>
      <c r="P2213" s="20">
        <v>78</v>
      </c>
      <c r="Q2213" s="20">
        <v>99</v>
      </c>
      <c r="R2213" s="18" t="s">
        <v>51</v>
      </c>
      <c r="S2213" s="20">
        <v>44</v>
      </c>
      <c r="T2213" s="18" t="s">
        <v>167</v>
      </c>
      <c r="U2213">
        <f t="shared" si="34"/>
        <v>1.7453333333333334</v>
      </c>
    </row>
    <row r="2214" spans="1:21" x14ac:dyDescent="0.3">
      <c r="A2214" s="21">
        <v>43859</v>
      </c>
      <c r="B2214" s="18" t="s">
        <v>45</v>
      </c>
      <c r="C2214" s="18" t="s">
        <v>46</v>
      </c>
      <c r="D2214" s="18" t="s">
        <v>47</v>
      </c>
      <c r="E2214" s="20">
        <v>170</v>
      </c>
      <c r="F2214" s="19">
        <v>131</v>
      </c>
      <c r="G2214" s="19">
        <v>34</v>
      </c>
      <c r="H2214" s="19">
        <v>83</v>
      </c>
      <c r="I2214" s="18" t="s">
        <v>677</v>
      </c>
      <c r="J2214" s="19">
        <v>179</v>
      </c>
      <c r="K2214" s="18" t="s">
        <v>836</v>
      </c>
      <c r="L2214" s="32" t="s">
        <v>1194</v>
      </c>
      <c r="M2214" s="31">
        <v>11</v>
      </c>
      <c r="N2214" s="31">
        <v>92</v>
      </c>
      <c r="O2214" s="30" t="s">
        <v>51</v>
      </c>
      <c r="P2214" s="20">
        <v>89</v>
      </c>
      <c r="Q2214" s="20">
        <v>100</v>
      </c>
      <c r="R2214" s="18" t="s">
        <v>100</v>
      </c>
      <c r="S2214" s="20">
        <v>59</v>
      </c>
      <c r="T2214" s="18" t="s">
        <v>52</v>
      </c>
      <c r="U2214" t="e">
        <f t="shared" si="34"/>
        <v>#VALUE!</v>
      </c>
    </row>
    <row r="2215" spans="1:21" x14ac:dyDescent="0.3">
      <c r="A2215" s="21">
        <v>43860</v>
      </c>
      <c r="B2215" s="18" t="s">
        <v>45</v>
      </c>
      <c r="C2215" s="18" t="s">
        <v>46</v>
      </c>
      <c r="D2215" s="18" t="s">
        <v>47</v>
      </c>
      <c r="E2215" s="20">
        <v>170</v>
      </c>
      <c r="F2215" s="19">
        <v>138</v>
      </c>
      <c r="G2215" s="19">
        <v>0</v>
      </c>
      <c r="H2215" s="19">
        <v>88</v>
      </c>
      <c r="I2215" s="18" t="s">
        <v>399</v>
      </c>
      <c r="J2215" s="19">
        <v>189</v>
      </c>
      <c r="K2215" s="18" t="s">
        <v>910</v>
      </c>
      <c r="L2215" s="32">
        <v>19</v>
      </c>
      <c r="M2215" s="31">
        <v>25</v>
      </c>
      <c r="N2215" s="31">
        <v>128</v>
      </c>
      <c r="O2215" s="30" t="s">
        <v>71</v>
      </c>
      <c r="P2215" s="20">
        <v>59</v>
      </c>
      <c r="Q2215" s="20">
        <v>100</v>
      </c>
      <c r="R2215" s="18" t="s">
        <v>51</v>
      </c>
      <c r="S2215" s="20">
        <v>48</v>
      </c>
      <c r="T2215" s="18" t="s">
        <v>51</v>
      </c>
      <c r="U2215">
        <f t="shared" si="34"/>
        <v>3.3161333333333332</v>
      </c>
    </row>
    <row r="2216" spans="1:21" x14ac:dyDescent="0.3">
      <c r="A2216" s="21">
        <v>43861</v>
      </c>
      <c r="B2216" s="18" t="s">
        <v>45</v>
      </c>
      <c r="C2216" s="18" t="s">
        <v>46</v>
      </c>
      <c r="D2216" s="18" t="s">
        <v>47</v>
      </c>
      <c r="E2216" s="20">
        <v>170</v>
      </c>
      <c r="F2216" s="19">
        <v>134</v>
      </c>
      <c r="G2216" s="19">
        <v>4</v>
      </c>
      <c r="H2216" s="19">
        <v>52</v>
      </c>
      <c r="I2216" s="18" t="s">
        <v>280</v>
      </c>
      <c r="J2216" s="19">
        <v>215</v>
      </c>
      <c r="K2216" s="18" t="s">
        <v>702</v>
      </c>
      <c r="L2216" s="32">
        <v>23</v>
      </c>
      <c r="M2216" s="31">
        <v>3</v>
      </c>
      <c r="N2216" s="31">
        <v>111</v>
      </c>
      <c r="O2216" s="30" t="s">
        <v>594</v>
      </c>
      <c r="P2216" s="20">
        <v>77</v>
      </c>
      <c r="Q2216" s="20">
        <v>100</v>
      </c>
      <c r="R2216" s="18" t="s">
        <v>51</v>
      </c>
      <c r="S2216" s="20">
        <v>46</v>
      </c>
      <c r="T2216" s="18" t="s">
        <v>158</v>
      </c>
      <c r="U2216">
        <f t="shared" si="34"/>
        <v>4.0142666666666669</v>
      </c>
    </row>
    <row r="2217" spans="1:21" x14ac:dyDescent="0.3">
      <c r="A2217" s="21">
        <v>43862</v>
      </c>
      <c r="B2217" s="18" t="s">
        <v>45</v>
      </c>
      <c r="C2217" s="18" t="s">
        <v>46</v>
      </c>
      <c r="D2217" s="18" t="s">
        <v>47</v>
      </c>
      <c r="E2217" s="20">
        <v>170</v>
      </c>
      <c r="F2217" s="19">
        <v>160</v>
      </c>
      <c r="G2217" s="19">
        <v>2</v>
      </c>
      <c r="H2217" s="19">
        <v>94</v>
      </c>
      <c r="I2217" s="18" t="s">
        <v>728</v>
      </c>
      <c r="J2217" s="19">
        <v>226</v>
      </c>
      <c r="K2217" s="18" t="s">
        <v>167</v>
      </c>
      <c r="L2217" s="30" t="s">
        <v>218</v>
      </c>
      <c r="M2217" s="31">
        <v>6</v>
      </c>
      <c r="N2217" s="31">
        <v>39</v>
      </c>
      <c r="O2217" s="30" t="s">
        <v>108</v>
      </c>
      <c r="P2217" s="20">
        <v>79</v>
      </c>
      <c r="Q2217" s="20">
        <v>100</v>
      </c>
      <c r="R2217" s="18" t="s">
        <v>51</v>
      </c>
      <c r="S2217" s="20">
        <v>54</v>
      </c>
      <c r="T2217" s="18" t="s">
        <v>94</v>
      </c>
      <c r="U2217">
        <f t="shared" si="34"/>
        <v>0.52359999999999995</v>
      </c>
    </row>
    <row r="2218" spans="1:21" x14ac:dyDescent="0.3">
      <c r="A2218" s="21">
        <v>43863</v>
      </c>
      <c r="B2218" s="18" t="s">
        <v>45</v>
      </c>
      <c r="C2218" s="18" t="s">
        <v>46</v>
      </c>
      <c r="D2218" s="18" t="s">
        <v>47</v>
      </c>
      <c r="E2218" s="20">
        <v>170</v>
      </c>
      <c r="F2218" s="19">
        <v>167</v>
      </c>
      <c r="G2218" s="19">
        <v>0</v>
      </c>
      <c r="H2218" s="19">
        <v>106</v>
      </c>
      <c r="I2218" s="18" t="s">
        <v>1059</v>
      </c>
      <c r="J2218" s="19">
        <v>228</v>
      </c>
      <c r="K2218" s="18" t="s">
        <v>366</v>
      </c>
      <c r="L2218" s="32">
        <v>21</v>
      </c>
      <c r="M2218" s="31">
        <v>17</v>
      </c>
      <c r="N2218" s="31">
        <v>114</v>
      </c>
      <c r="O2218" s="30" t="s">
        <v>133</v>
      </c>
      <c r="P2218" s="20">
        <v>56</v>
      </c>
      <c r="Q2218" s="20">
        <v>98</v>
      </c>
      <c r="R2218" s="18" t="s">
        <v>494</v>
      </c>
      <c r="S2218" s="20">
        <v>35</v>
      </c>
      <c r="T2218" s="18" t="s">
        <v>162</v>
      </c>
      <c r="U2218">
        <f t="shared" si="34"/>
        <v>3.6652</v>
      </c>
    </row>
    <row r="2219" spans="1:21" x14ac:dyDescent="0.3">
      <c r="A2219" s="21">
        <v>43864</v>
      </c>
      <c r="B2219" s="18" t="s">
        <v>45</v>
      </c>
      <c r="C2219" s="18" t="s">
        <v>46</v>
      </c>
      <c r="D2219" s="18" t="s">
        <v>47</v>
      </c>
      <c r="E2219" s="20">
        <v>170</v>
      </c>
      <c r="F2219" s="19">
        <v>184</v>
      </c>
      <c r="G2219" s="19">
        <v>0</v>
      </c>
      <c r="H2219" s="19">
        <v>99</v>
      </c>
      <c r="I2219" s="18" t="s">
        <v>356</v>
      </c>
      <c r="J2219" s="19">
        <v>269</v>
      </c>
      <c r="K2219" s="18" t="s">
        <v>256</v>
      </c>
      <c r="L2219" s="32">
        <v>12</v>
      </c>
      <c r="M2219" s="31">
        <v>14</v>
      </c>
      <c r="N2219" s="31">
        <v>78</v>
      </c>
      <c r="O2219" s="30" t="s">
        <v>578</v>
      </c>
      <c r="P2219" s="20">
        <v>51</v>
      </c>
      <c r="Q2219" s="20">
        <v>90</v>
      </c>
      <c r="R2219" s="18" t="s">
        <v>100</v>
      </c>
      <c r="S2219" s="20">
        <v>24</v>
      </c>
      <c r="T2219" s="18" t="s">
        <v>81</v>
      </c>
      <c r="U2219">
        <f t="shared" si="34"/>
        <v>2.0943999999999998</v>
      </c>
    </row>
    <row r="2220" spans="1:21" x14ac:dyDescent="0.3">
      <c r="A2220" s="21">
        <v>43865</v>
      </c>
      <c r="B2220" s="18" t="s">
        <v>45</v>
      </c>
      <c r="C2220" s="18" t="s">
        <v>46</v>
      </c>
      <c r="D2220" s="18" t="s">
        <v>47</v>
      </c>
      <c r="E2220" s="20">
        <v>170</v>
      </c>
      <c r="F2220" s="19">
        <v>108</v>
      </c>
      <c r="G2220" s="19">
        <v>0</v>
      </c>
      <c r="H2220" s="19">
        <v>83</v>
      </c>
      <c r="I2220" s="18" t="s">
        <v>125</v>
      </c>
      <c r="J2220" s="19">
        <v>132</v>
      </c>
      <c r="K2220" s="18" t="s">
        <v>672</v>
      </c>
      <c r="L2220" s="32">
        <v>36</v>
      </c>
      <c r="M2220" s="31">
        <v>8</v>
      </c>
      <c r="N2220" s="31">
        <v>50</v>
      </c>
      <c r="O2220" s="30" t="s">
        <v>182</v>
      </c>
      <c r="P2220" s="20">
        <v>91</v>
      </c>
      <c r="Q2220" s="20">
        <v>97</v>
      </c>
      <c r="R2220" s="18" t="s">
        <v>51</v>
      </c>
      <c r="S2220" s="20">
        <v>82</v>
      </c>
      <c r="T2220" s="18" t="s">
        <v>188</v>
      </c>
      <c r="U2220">
        <f t="shared" si="34"/>
        <v>6.2831999999999999</v>
      </c>
    </row>
    <row r="2221" spans="1:21" x14ac:dyDescent="0.3">
      <c r="A2221" s="21">
        <v>43866</v>
      </c>
      <c r="B2221" s="18" t="s">
        <v>45</v>
      </c>
      <c r="C2221" s="18" t="s">
        <v>46</v>
      </c>
      <c r="D2221" s="18" t="s">
        <v>47</v>
      </c>
      <c r="E2221" s="20">
        <v>170</v>
      </c>
      <c r="F2221" s="19">
        <v>92</v>
      </c>
      <c r="G2221" s="19">
        <v>0</v>
      </c>
      <c r="H2221" s="19">
        <v>37</v>
      </c>
      <c r="I2221" s="18" t="s">
        <v>356</v>
      </c>
      <c r="J2221" s="19">
        <v>147</v>
      </c>
      <c r="K2221" s="18" t="s">
        <v>562</v>
      </c>
      <c r="L2221" s="32">
        <v>27</v>
      </c>
      <c r="M2221" s="31">
        <v>8</v>
      </c>
      <c r="N2221" s="31">
        <v>42</v>
      </c>
      <c r="O2221" s="30" t="s">
        <v>146</v>
      </c>
      <c r="P2221" s="20">
        <v>78</v>
      </c>
      <c r="Q2221" s="20">
        <v>97</v>
      </c>
      <c r="R2221" s="18" t="s">
        <v>51</v>
      </c>
      <c r="S2221" s="20">
        <v>55</v>
      </c>
      <c r="T2221" s="18" t="s">
        <v>61</v>
      </c>
      <c r="U2221">
        <f t="shared" si="34"/>
        <v>4.7123999999999997</v>
      </c>
    </row>
    <row r="2222" spans="1:21" x14ac:dyDescent="0.3">
      <c r="A2222" s="21">
        <v>43867</v>
      </c>
      <c r="B2222" s="18" t="s">
        <v>45</v>
      </c>
      <c r="C2222" s="18" t="s">
        <v>46</v>
      </c>
      <c r="D2222" s="18" t="s">
        <v>47</v>
      </c>
      <c r="E2222" s="20">
        <v>170</v>
      </c>
      <c r="F2222" s="19">
        <v>106</v>
      </c>
      <c r="G2222" s="19">
        <v>0</v>
      </c>
      <c r="H2222" s="19">
        <v>17</v>
      </c>
      <c r="I2222" s="18" t="s">
        <v>564</v>
      </c>
      <c r="J2222" s="19">
        <v>196</v>
      </c>
      <c r="K2222" s="18" t="s">
        <v>574</v>
      </c>
      <c r="L2222" s="32">
        <v>36</v>
      </c>
      <c r="M2222" s="31">
        <v>6</v>
      </c>
      <c r="N2222" s="31">
        <v>28</v>
      </c>
      <c r="O2222" s="30" t="s">
        <v>64</v>
      </c>
      <c r="P2222" s="20">
        <v>73</v>
      </c>
      <c r="Q2222" s="20">
        <v>99</v>
      </c>
      <c r="R2222" s="18" t="s">
        <v>51</v>
      </c>
      <c r="S2222" s="20">
        <v>38</v>
      </c>
      <c r="T2222" s="18" t="s">
        <v>135</v>
      </c>
      <c r="U2222">
        <f t="shared" si="34"/>
        <v>6.2831999999999999</v>
      </c>
    </row>
    <row r="2223" spans="1:21" x14ac:dyDescent="0.3">
      <c r="A2223" s="21">
        <v>43868</v>
      </c>
      <c r="B2223" s="18" t="s">
        <v>45</v>
      </c>
      <c r="C2223" s="18" t="s">
        <v>46</v>
      </c>
      <c r="D2223" s="18" t="s">
        <v>47</v>
      </c>
      <c r="E2223" s="20">
        <v>170</v>
      </c>
      <c r="F2223" s="19">
        <v>108</v>
      </c>
      <c r="G2223" s="19">
        <v>52</v>
      </c>
      <c r="H2223" s="19">
        <v>32</v>
      </c>
      <c r="I2223" s="18" t="s">
        <v>487</v>
      </c>
      <c r="J2223" s="19">
        <v>185</v>
      </c>
      <c r="K2223" s="18" t="s">
        <v>204</v>
      </c>
      <c r="L2223" s="30" t="s">
        <v>116</v>
      </c>
      <c r="M2223" s="31">
        <v>8</v>
      </c>
      <c r="N2223" s="31">
        <v>53</v>
      </c>
      <c r="O2223" s="30" t="s">
        <v>128</v>
      </c>
      <c r="P2223" s="20">
        <v>77</v>
      </c>
      <c r="Q2223" s="20">
        <v>100</v>
      </c>
      <c r="R2223" s="18" t="s">
        <v>51</v>
      </c>
      <c r="S2223" s="20">
        <v>49</v>
      </c>
      <c r="T2223" s="18" t="s">
        <v>121</v>
      </c>
      <c r="U2223">
        <f t="shared" si="34"/>
        <v>0.69813333333333338</v>
      </c>
    </row>
    <row r="2224" spans="1:21" x14ac:dyDescent="0.3">
      <c r="A2224" s="21">
        <v>43869</v>
      </c>
      <c r="B2224" s="18" t="s">
        <v>45</v>
      </c>
      <c r="C2224" s="18" t="s">
        <v>46</v>
      </c>
      <c r="D2224" s="18" t="s">
        <v>47</v>
      </c>
      <c r="E2224" s="20">
        <v>170</v>
      </c>
      <c r="F2224" s="19">
        <v>99</v>
      </c>
      <c r="G2224" s="19">
        <v>34</v>
      </c>
      <c r="H2224" s="19">
        <v>54</v>
      </c>
      <c r="I2224" s="18" t="s">
        <v>581</v>
      </c>
      <c r="J2224" s="19">
        <v>144</v>
      </c>
      <c r="K2224" s="18" t="s">
        <v>759</v>
      </c>
      <c r="L2224" s="30" t="s">
        <v>116</v>
      </c>
      <c r="M2224" s="31">
        <v>11</v>
      </c>
      <c r="N2224" s="31">
        <v>50</v>
      </c>
      <c r="O2224" s="30" t="s">
        <v>81</v>
      </c>
      <c r="P2224" s="20">
        <v>87</v>
      </c>
      <c r="Q2224" s="20">
        <v>99</v>
      </c>
      <c r="R2224" s="18" t="s">
        <v>51</v>
      </c>
      <c r="S2224" s="20">
        <v>69</v>
      </c>
      <c r="T2224" s="18" t="s">
        <v>164</v>
      </c>
      <c r="U2224">
        <f t="shared" si="34"/>
        <v>0.69813333333333338</v>
      </c>
    </row>
    <row r="2225" spans="1:21" x14ac:dyDescent="0.3">
      <c r="A2225" s="21">
        <v>43870</v>
      </c>
      <c r="B2225" s="18" t="s">
        <v>45</v>
      </c>
      <c r="C2225" s="18" t="s">
        <v>46</v>
      </c>
      <c r="D2225" s="18" t="s">
        <v>47</v>
      </c>
      <c r="E2225" s="20">
        <v>170</v>
      </c>
      <c r="F2225" s="19">
        <v>140</v>
      </c>
      <c r="G2225" s="19">
        <v>0</v>
      </c>
      <c r="H2225" s="19">
        <v>50</v>
      </c>
      <c r="I2225" s="18" t="s">
        <v>1060</v>
      </c>
      <c r="J2225" s="19">
        <v>230</v>
      </c>
      <c r="K2225" s="18" t="s">
        <v>68</v>
      </c>
      <c r="L2225" s="32">
        <v>22</v>
      </c>
      <c r="M2225" s="31">
        <v>17</v>
      </c>
      <c r="N2225" s="31">
        <v>92</v>
      </c>
      <c r="O2225" s="30" t="s">
        <v>747</v>
      </c>
      <c r="P2225" s="20">
        <v>66</v>
      </c>
      <c r="Q2225" s="20">
        <v>100</v>
      </c>
      <c r="R2225" s="18" t="s">
        <v>51</v>
      </c>
      <c r="S2225" s="20">
        <v>43</v>
      </c>
      <c r="T2225" s="18" t="s">
        <v>121</v>
      </c>
      <c r="U2225">
        <f t="shared" si="34"/>
        <v>3.8397333333333332</v>
      </c>
    </row>
    <row r="2226" spans="1:21" x14ac:dyDescent="0.3">
      <c r="A2226" s="21">
        <v>43871</v>
      </c>
      <c r="B2226" s="18" t="s">
        <v>45</v>
      </c>
      <c r="C2226" s="18" t="s">
        <v>46</v>
      </c>
      <c r="D2226" s="18" t="s">
        <v>47</v>
      </c>
      <c r="E2226" s="20">
        <v>170</v>
      </c>
      <c r="F2226" s="19">
        <v>158</v>
      </c>
      <c r="G2226" s="19">
        <v>0</v>
      </c>
      <c r="H2226" s="19">
        <v>74</v>
      </c>
      <c r="I2226" s="18" t="s">
        <v>595</v>
      </c>
      <c r="J2226" s="19">
        <v>242</v>
      </c>
      <c r="K2226" s="18" t="s">
        <v>245</v>
      </c>
      <c r="L2226" s="30" t="s">
        <v>116</v>
      </c>
      <c r="M2226" s="31">
        <v>3</v>
      </c>
      <c r="N2226" s="31">
        <v>78</v>
      </c>
      <c r="O2226" s="30" t="s">
        <v>94</v>
      </c>
      <c r="P2226" s="20">
        <v>72</v>
      </c>
      <c r="Q2226" s="20">
        <v>99</v>
      </c>
      <c r="R2226" s="18" t="s">
        <v>143</v>
      </c>
      <c r="S2226" s="20">
        <v>38</v>
      </c>
      <c r="T2226" s="18" t="s">
        <v>52</v>
      </c>
      <c r="U2226">
        <f t="shared" si="34"/>
        <v>0.69813333333333338</v>
      </c>
    </row>
    <row r="2227" spans="1:21" x14ac:dyDescent="0.3">
      <c r="A2227" s="21">
        <v>43872</v>
      </c>
      <c r="B2227" s="18" t="s">
        <v>45</v>
      </c>
      <c r="C2227" s="18" t="s">
        <v>46</v>
      </c>
      <c r="D2227" s="18" t="s">
        <v>47</v>
      </c>
      <c r="E2227" s="20">
        <v>170</v>
      </c>
      <c r="F2227" s="19">
        <v>123</v>
      </c>
      <c r="G2227" s="19">
        <v>20</v>
      </c>
      <c r="H2227" s="19">
        <v>83</v>
      </c>
      <c r="I2227" s="18" t="s">
        <v>868</v>
      </c>
      <c r="J2227" s="19">
        <v>163</v>
      </c>
      <c r="K2227" s="18" t="s">
        <v>417</v>
      </c>
      <c r="L2227" s="30" t="s">
        <v>84</v>
      </c>
      <c r="M2227" s="31">
        <v>11</v>
      </c>
      <c r="N2227" s="31">
        <v>58</v>
      </c>
      <c r="O2227" s="30" t="s">
        <v>206</v>
      </c>
      <c r="P2227" s="20">
        <v>86</v>
      </c>
      <c r="Q2227" s="20">
        <v>97</v>
      </c>
      <c r="R2227" s="18" t="s">
        <v>51</v>
      </c>
      <c r="S2227" s="20">
        <v>63</v>
      </c>
      <c r="T2227" s="18" t="s">
        <v>179</v>
      </c>
      <c r="U2227">
        <f t="shared" si="34"/>
        <v>0.34906666666666669</v>
      </c>
    </row>
    <row r="2228" spans="1:21" x14ac:dyDescent="0.3">
      <c r="A2228" s="21">
        <v>43873</v>
      </c>
      <c r="B2228" s="18" t="s">
        <v>45</v>
      </c>
      <c r="C2228" s="18" t="s">
        <v>46</v>
      </c>
      <c r="D2228" s="18" t="s">
        <v>47</v>
      </c>
      <c r="E2228" s="20">
        <v>170</v>
      </c>
      <c r="F2228" s="19">
        <v>116</v>
      </c>
      <c r="G2228" s="19">
        <v>0</v>
      </c>
      <c r="H2228" s="19">
        <v>77</v>
      </c>
      <c r="I2228" s="18" t="s">
        <v>280</v>
      </c>
      <c r="J2228" s="19">
        <v>156</v>
      </c>
      <c r="K2228" s="18" t="s">
        <v>535</v>
      </c>
      <c r="L2228" s="30" t="s">
        <v>401</v>
      </c>
      <c r="M2228" s="31">
        <v>6</v>
      </c>
      <c r="N2228" s="31">
        <v>28</v>
      </c>
      <c r="O2228" s="30" t="s">
        <v>129</v>
      </c>
      <c r="P2228" s="20">
        <v>87</v>
      </c>
      <c r="Q2228" s="20">
        <v>100</v>
      </c>
      <c r="R2228" s="18" t="s">
        <v>226</v>
      </c>
      <c r="S2228" s="20">
        <v>66</v>
      </c>
      <c r="T2228" s="18" t="s">
        <v>146</v>
      </c>
      <c r="U2228">
        <f t="shared" si="34"/>
        <v>1.0471999999999999</v>
      </c>
    </row>
    <row r="2229" spans="1:21" x14ac:dyDescent="0.3">
      <c r="A2229" s="21">
        <v>43874</v>
      </c>
      <c r="B2229" s="18" t="s">
        <v>45</v>
      </c>
      <c r="C2229" s="18" t="s">
        <v>46</v>
      </c>
      <c r="D2229" s="18" t="s">
        <v>47</v>
      </c>
      <c r="E2229" s="20">
        <v>170</v>
      </c>
      <c r="F2229" s="19">
        <v>143</v>
      </c>
      <c r="G2229" s="19">
        <v>0</v>
      </c>
      <c r="H2229" s="19">
        <v>81</v>
      </c>
      <c r="I2229" s="18" t="s">
        <v>728</v>
      </c>
      <c r="J2229" s="19">
        <v>205</v>
      </c>
      <c r="K2229" s="18" t="s">
        <v>328</v>
      </c>
      <c r="L2229" s="32">
        <v>28</v>
      </c>
      <c r="M2229" s="31">
        <v>14</v>
      </c>
      <c r="N2229" s="31">
        <v>83</v>
      </c>
      <c r="O2229" s="30" t="s">
        <v>158</v>
      </c>
      <c r="P2229" s="20">
        <v>77</v>
      </c>
      <c r="Q2229" s="20">
        <v>100</v>
      </c>
      <c r="R2229" s="18" t="s">
        <v>475</v>
      </c>
      <c r="S2229" s="20">
        <v>42</v>
      </c>
      <c r="T2229" s="18" t="s">
        <v>167</v>
      </c>
      <c r="U2229">
        <f t="shared" si="34"/>
        <v>4.8869333333333334</v>
      </c>
    </row>
    <row r="2230" spans="1:21" x14ac:dyDescent="0.3">
      <c r="A2230" s="21">
        <v>43875</v>
      </c>
      <c r="B2230" s="18" t="s">
        <v>45</v>
      </c>
      <c r="C2230" s="18" t="s">
        <v>46</v>
      </c>
      <c r="D2230" s="18" t="s">
        <v>47</v>
      </c>
      <c r="E2230" s="20">
        <v>170</v>
      </c>
      <c r="F2230" s="19">
        <v>123</v>
      </c>
      <c r="G2230" s="19">
        <v>0</v>
      </c>
      <c r="H2230" s="19">
        <v>61</v>
      </c>
      <c r="I2230" s="18" t="s">
        <v>1061</v>
      </c>
      <c r="J2230" s="19">
        <v>185</v>
      </c>
      <c r="K2230" s="18" t="s">
        <v>916</v>
      </c>
      <c r="L2230" s="32">
        <v>34</v>
      </c>
      <c r="M2230" s="31">
        <v>8</v>
      </c>
      <c r="N2230" s="31">
        <v>58</v>
      </c>
      <c r="O2230" s="30" t="s">
        <v>186</v>
      </c>
      <c r="P2230" s="20">
        <v>73</v>
      </c>
      <c r="Q2230" s="20">
        <v>99</v>
      </c>
      <c r="R2230" s="18" t="s">
        <v>51</v>
      </c>
      <c r="S2230" s="20">
        <v>51</v>
      </c>
      <c r="T2230" s="18" t="s">
        <v>52</v>
      </c>
      <c r="U2230">
        <f t="shared" si="34"/>
        <v>5.9341333333333326</v>
      </c>
    </row>
    <row r="2231" spans="1:21" x14ac:dyDescent="0.3">
      <c r="A2231" s="21">
        <v>43876</v>
      </c>
      <c r="B2231" s="18" t="s">
        <v>45</v>
      </c>
      <c r="C2231" s="18" t="s">
        <v>46</v>
      </c>
      <c r="D2231" s="18" t="s">
        <v>47</v>
      </c>
      <c r="E2231" s="20">
        <v>170</v>
      </c>
      <c r="F2231" s="19">
        <v>122</v>
      </c>
      <c r="G2231" s="19">
        <v>0</v>
      </c>
      <c r="H2231" s="19">
        <v>46</v>
      </c>
      <c r="I2231" s="18" t="s">
        <v>724</v>
      </c>
      <c r="J2231" s="19">
        <v>198</v>
      </c>
      <c r="K2231" s="18" t="s">
        <v>51</v>
      </c>
      <c r="L2231" s="32">
        <v>19</v>
      </c>
      <c r="M2231" s="31">
        <v>8</v>
      </c>
      <c r="N2231" s="31">
        <v>117</v>
      </c>
      <c r="O2231" s="30" t="s">
        <v>107</v>
      </c>
      <c r="P2231" s="20">
        <v>70</v>
      </c>
      <c r="Q2231" s="20">
        <v>100</v>
      </c>
      <c r="R2231" s="18" t="s">
        <v>143</v>
      </c>
      <c r="S2231" s="20">
        <v>34</v>
      </c>
      <c r="T2231" s="18" t="s">
        <v>100</v>
      </c>
      <c r="U2231">
        <f t="shared" si="34"/>
        <v>3.3161333333333332</v>
      </c>
    </row>
    <row r="2232" spans="1:21" x14ac:dyDescent="0.3">
      <c r="A2232" s="21">
        <v>43877</v>
      </c>
      <c r="B2232" s="18" t="s">
        <v>45</v>
      </c>
      <c r="C2232" s="18" t="s">
        <v>46</v>
      </c>
      <c r="D2232" s="18" t="s">
        <v>47</v>
      </c>
      <c r="E2232" s="20">
        <v>170</v>
      </c>
      <c r="F2232" s="19">
        <v>178</v>
      </c>
      <c r="G2232" s="19">
        <v>100</v>
      </c>
      <c r="H2232" s="19">
        <v>121</v>
      </c>
      <c r="I2232" s="18" t="s">
        <v>356</v>
      </c>
      <c r="J2232" s="19">
        <v>235</v>
      </c>
      <c r="K2232" s="18" t="s">
        <v>339</v>
      </c>
      <c r="L2232" s="32">
        <v>22</v>
      </c>
      <c r="M2232" s="31">
        <v>19</v>
      </c>
      <c r="N2232" s="31">
        <v>125</v>
      </c>
      <c r="O2232" s="30" t="s">
        <v>543</v>
      </c>
      <c r="P2232" s="20">
        <v>38</v>
      </c>
      <c r="Q2232" s="20">
        <v>89</v>
      </c>
      <c r="R2232" s="18" t="s">
        <v>88</v>
      </c>
      <c r="S2232" s="20">
        <v>28</v>
      </c>
      <c r="T2232" s="18" t="s">
        <v>51</v>
      </c>
      <c r="U2232">
        <f t="shared" si="34"/>
        <v>3.8397333333333332</v>
      </c>
    </row>
    <row r="2233" spans="1:21" x14ac:dyDescent="0.3">
      <c r="A2233" s="21">
        <v>43878</v>
      </c>
      <c r="B2233" s="18" t="s">
        <v>45</v>
      </c>
      <c r="C2233" s="18" t="s">
        <v>46</v>
      </c>
      <c r="D2233" s="18" t="s">
        <v>47</v>
      </c>
      <c r="E2233" s="20">
        <v>170</v>
      </c>
      <c r="F2233" s="19">
        <v>111</v>
      </c>
      <c r="G2233" s="19">
        <v>18</v>
      </c>
      <c r="H2233" s="19">
        <v>79</v>
      </c>
      <c r="I2233" s="18" t="s">
        <v>172</v>
      </c>
      <c r="J2233" s="19">
        <v>143</v>
      </c>
      <c r="K2233" s="18" t="s">
        <v>659</v>
      </c>
      <c r="L2233" s="30" t="s">
        <v>84</v>
      </c>
      <c r="M2233" s="31">
        <v>11</v>
      </c>
      <c r="N2233" s="31">
        <v>92</v>
      </c>
      <c r="O2233" s="30" t="s">
        <v>113</v>
      </c>
      <c r="P2233" s="20">
        <v>85</v>
      </c>
      <c r="Q2233" s="20">
        <v>98</v>
      </c>
      <c r="R2233" s="18" t="s">
        <v>51</v>
      </c>
      <c r="S2233" s="20">
        <v>56</v>
      </c>
      <c r="T2233" s="18" t="s">
        <v>81</v>
      </c>
      <c r="U2233">
        <f t="shared" si="34"/>
        <v>0.34906666666666669</v>
      </c>
    </row>
    <row r="2234" spans="1:21" x14ac:dyDescent="0.3">
      <c r="A2234" s="21">
        <v>43879</v>
      </c>
      <c r="B2234" s="18" t="s">
        <v>45</v>
      </c>
      <c r="C2234" s="18" t="s">
        <v>46</v>
      </c>
      <c r="D2234" s="18" t="s">
        <v>47</v>
      </c>
      <c r="E2234" s="20">
        <v>170</v>
      </c>
      <c r="F2234" s="19">
        <v>92</v>
      </c>
      <c r="G2234" s="19">
        <v>0</v>
      </c>
      <c r="H2234" s="19">
        <v>41</v>
      </c>
      <c r="I2234" s="18" t="s">
        <v>394</v>
      </c>
      <c r="J2234" s="19">
        <v>142</v>
      </c>
      <c r="K2234" s="18" t="s">
        <v>212</v>
      </c>
      <c r="L2234" s="30" t="s">
        <v>218</v>
      </c>
      <c r="M2234" s="31">
        <v>8</v>
      </c>
      <c r="N2234" s="31">
        <v>58</v>
      </c>
      <c r="O2234" s="30" t="s">
        <v>133</v>
      </c>
      <c r="P2234" s="20">
        <v>74</v>
      </c>
      <c r="Q2234" s="20">
        <v>99</v>
      </c>
      <c r="R2234" s="18" t="s">
        <v>80</v>
      </c>
      <c r="S2234" s="20">
        <v>47</v>
      </c>
      <c r="T2234" s="18" t="s">
        <v>64</v>
      </c>
      <c r="U2234">
        <f t="shared" si="34"/>
        <v>0.52359999999999995</v>
      </c>
    </row>
    <row r="2235" spans="1:21" x14ac:dyDescent="0.3">
      <c r="A2235" s="21">
        <v>43880</v>
      </c>
      <c r="B2235" s="18" t="s">
        <v>45</v>
      </c>
      <c r="C2235" s="18" t="s">
        <v>46</v>
      </c>
      <c r="D2235" s="18" t="s">
        <v>47</v>
      </c>
      <c r="E2235" s="20">
        <v>170</v>
      </c>
      <c r="F2235" s="19">
        <v>92</v>
      </c>
      <c r="G2235" s="19">
        <v>0</v>
      </c>
      <c r="H2235" s="19">
        <v>22</v>
      </c>
      <c r="I2235" s="18" t="s">
        <v>183</v>
      </c>
      <c r="J2235" s="19">
        <v>161</v>
      </c>
      <c r="K2235" s="18" t="s">
        <v>727</v>
      </c>
      <c r="L2235" s="30" t="s">
        <v>84</v>
      </c>
      <c r="M2235" s="31">
        <v>11</v>
      </c>
      <c r="N2235" s="31">
        <v>44</v>
      </c>
      <c r="O2235" s="30" t="s">
        <v>113</v>
      </c>
      <c r="P2235" s="20">
        <v>72</v>
      </c>
      <c r="Q2235" s="20">
        <v>99</v>
      </c>
      <c r="R2235" s="18" t="s">
        <v>51</v>
      </c>
      <c r="S2235" s="20">
        <v>43</v>
      </c>
      <c r="T2235" s="18" t="s">
        <v>51</v>
      </c>
      <c r="U2235">
        <f t="shared" si="34"/>
        <v>0.34906666666666669</v>
      </c>
    </row>
    <row r="2236" spans="1:21" x14ac:dyDescent="0.3">
      <c r="A2236" s="21">
        <v>43881</v>
      </c>
      <c r="B2236" s="18" t="s">
        <v>45</v>
      </c>
      <c r="C2236" s="18" t="s">
        <v>46</v>
      </c>
      <c r="D2236" s="18" t="s">
        <v>47</v>
      </c>
      <c r="E2236" s="20">
        <v>170</v>
      </c>
      <c r="F2236" s="19">
        <v>92</v>
      </c>
      <c r="G2236" s="19">
        <v>0</v>
      </c>
      <c r="H2236" s="19">
        <v>11</v>
      </c>
      <c r="I2236" s="18" t="s">
        <v>51</v>
      </c>
      <c r="J2236" s="19">
        <v>174</v>
      </c>
      <c r="K2236" s="18" t="s">
        <v>927</v>
      </c>
      <c r="L2236" s="32">
        <v>36</v>
      </c>
      <c r="M2236" s="31">
        <v>11</v>
      </c>
      <c r="N2236" s="31">
        <v>50</v>
      </c>
      <c r="O2236" s="30" t="s">
        <v>433</v>
      </c>
      <c r="P2236" s="20">
        <v>74</v>
      </c>
      <c r="Q2236" s="20">
        <v>100</v>
      </c>
      <c r="R2236" s="18" t="s">
        <v>475</v>
      </c>
      <c r="S2236" s="20">
        <v>48</v>
      </c>
      <c r="T2236" s="18" t="s">
        <v>61</v>
      </c>
      <c r="U2236">
        <f t="shared" si="34"/>
        <v>6.2831999999999999</v>
      </c>
    </row>
    <row r="2237" spans="1:21" x14ac:dyDescent="0.3">
      <c r="A2237" s="21">
        <v>43882</v>
      </c>
      <c r="B2237" s="18" t="s">
        <v>45</v>
      </c>
      <c r="C2237" s="18" t="s">
        <v>46</v>
      </c>
      <c r="D2237" s="18" t="s">
        <v>47</v>
      </c>
      <c r="E2237" s="20">
        <v>170</v>
      </c>
      <c r="F2237" s="19">
        <v>118</v>
      </c>
      <c r="G2237" s="19">
        <v>0</v>
      </c>
      <c r="H2237" s="19">
        <v>57</v>
      </c>
      <c r="I2237" s="18" t="s">
        <v>1019</v>
      </c>
      <c r="J2237" s="19">
        <v>178</v>
      </c>
      <c r="K2237" s="18" t="s">
        <v>324</v>
      </c>
      <c r="L2237" s="32">
        <v>32</v>
      </c>
      <c r="M2237" s="31">
        <v>11</v>
      </c>
      <c r="N2237" s="31">
        <v>44</v>
      </c>
      <c r="O2237" s="30" t="s">
        <v>64</v>
      </c>
      <c r="P2237" s="20">
        <v>76</v>
      </c>
      <c r="Q2237" s="20">
        <v>98</v>
      </c>
      <c r="R2237" s="18" t="s">
        <v>108</v>
      </c>
      <c r="S2237" s="20">
        <v>52</v>
      </c>
      <c r="T2237" s="18" t="s">
        <v>121</v>
      </c>
      <c r="U2237">
        <f t="shared" si="34"/>
        <v>5.5850666666666671</v>
      </c>
    </row>
    <row r="2238" spans="1:21" x14ac:dyDescent="0.3">
      <c r="A2238" s="21">
        <v>43883</v>
      </c>
      <c r="B2238" s="18" t="s">
        <v>45</v>
      </c>
      <c r="C2238" s="18" t="s">
        <v>46</v>
      </c>
      <c r="D2238" s="18" t="s">
        <v>47</v>
      </c>
      <c r="E2238" s="20">
        <v>170</v>
      </c>
      <c r="F2238" s="19">
        <v>108</v>
      </c>
      <c r="G2238" s="19">
        <v>0</v>
      </c>
      <c r="H2238" s="19">
        <v>35</v>
      </c>
      <c r="I2238" s="18" t="s">
        <v>733</v>
      </c>
      <c r="J2238" s="19">
        <v>180</v>
      </c>
      <c r="K2238" s="18" t="s">
        <v>914</v>
      </c>
      <c r="L2238" s="32">
        <v>34</v>
      </c>
      <c r="M2238" s="31">
        <v>14</v>
      </c>
      <c r="N2238" s="31">
        <v>100</v>
      </c>
      <c r="O2238" s="30" t="s">
        <v>179</v>
      </c>
      <c r="P2238" s="20">
        <v>80</v>
      </c>
      <c r="Q2238" s="20">
        <v>100</v>
      </c>
      <c r="R2238" s="18" t="s">
        <v>123</v>
      </c>
      <c r="S2238" s="20">
        <v>47</v>
      </c>
      <c r="T2238" s="18" t="s">
        <v>133</v>
      </c>
      <c r="U2238">
        <f t="shared" si="34"/>
        <v>5.9341333333333326</v>
      </c>
    </row>
    <row r="2239" spans="1:21" x14ac:dyDescent="0.3">
      <c r="A2239" s="21">
        <v>43884</v>
      </c>
      <c r="B2239" s="18" t="s">
        <v>45</v>
      </c>
      <c r="C2239" s="18" t="s">
        <v>46</v>
      </c>
      <c r="D2239" s="18" t="s">
        <v>47</v>
      </c>
      <c r="E2239" s="20">
        <v>170</v>
      </c>
      <c r="F2239" s="19">
        <v>128</v>
      </c>
      <c r="G2239" s="19">
        <v>0</v>
      </c>
      <c r="H2239" s="19">
        <v>33</v>
      </c>
      <c r="I2239" s="18" t="s">
        <v>752</v>
      </c>
      <c r="J2239" s="19">
        <v>222</v>
      </c>
      <c r="K2239" s="18" t="s">
        <v>701</v>
      </c>
      <c r="L2239" s="30" t="s">
        <v>263</v>
      </c>
      <c r="M2239" s="31">
        <v>14</v>
      </c>
      <c r="N2239" s="31">
        <v>67</v>
      </c>
      <c r="O2239" s="30" t="s">
        <v>164</v>
      </c>
      <c r="P2239" s="20">
        <v>74</v>
      </c>
      <c r="Q2239" s="20">
        <v>99</v>
      </c>
      <c r="R2239" s="18" t="s">
        <v>475</v>
      </c>
      <c r="S2239" s="20">
        <v>36</v>
      </c>
      <c r="T2239" s="18" t="s">
        <v>89</v>
      </c>
      <c r="U2239">
        <f t="shared" si="34"/>
        <v>0.17453333333333335</v>
      </c>
    </row>
    <row r="2240" spans="1:21" x14ac:dyDescent="0.3">
      <c r="A2240" s="21">
        <v>43885</v>
      </c>
      <c r="B2240" s="18" t="s">
        <v>45</v>
      </c>
      <c r="C2240" s="18" t="s">
        <v>46</v>
      </c>
      <c r="D2240" s="18" t="s">
        <v>47</v>
      </c>
      <c r="E2240" s="20">
        <v>170</v>
      </c>
      <c r="F2240" s="19">
        <v>112</v>
      </c>
      <c r="G2240" s="19">
        <v>10</v>
      </c>
      <c r="H2240" s="19">
        <v>33</v>
      </c>
      <c r="I2240" s="18" t="s">
        <v>848</v>
      </c>
      <c r="J2240" s="19">
        <v>191</v>
      </c>
      <c r="K2240" s="18" t="s">
        <v>748</v>
      </c>
      <c r="L2240" s="32">
        <v>35</v>
      </c>
      <c r="M2240" s="31">
        <v>17</v>
      </c>
      <c r="N2240" s="31">
        <v>78</v>
      </c>
      <c r="O2240" s="30" t="s">
        <v>213</v>
      </c>
      <c r="P2240" s="20">
        <v>82</v>
      </c>
      <c r="Q2240" s="20">
        <v>100</v>
      </c>
      <c r="R2240" s="18" t="s">
        <v>51</v>
      </c>
      <c r="S2240" s="20">
        <v>54</v>
      </c>
      <c r="T2240" s="18" t="s">
        <v>52</v>
      </c>
      <c r="U2240">
        <f t="shared" si="34"/>
        <v>6.1086666666666662</v>
      </c>
    </row>
    <row r="2241" spans="1:21" x14ac:dyDescent="0.3">
      <c r="A2241" s="21">
        <v>43886</v>
      </c>
      <c r="B2241" s="18" t="s">
        <v>45</v>
      </c>
      <c r="C2241" s="18" t="s">
        <v>46</v>
      </c>
      <c r="D2241" s="18" t="s">
        <v>47</v>
      </c>
      <c r="E2241" s="20">
        <v>170</v>
      </c>
      <c r="F2241" s="19">
        <v>110</v>
      </c>
      <c r="G2241" s="19">
        <v>6</v>
      </c>
      <c r="H2241" s="19">
        <v>81</v>
      </c>
      <c r="I2241" s="18" t="s">
        <v>1062</v>
      </c>
      <c r="J2241" s="19">
        <v>140</v>
      </c>
      <c r="K2241" s="18" t="s">
        <v>117</v>
      </c>
      <c r="L2241" s="32">
        <v>30</v>
      </c>
      <c r="M2241" s="31">
        <v>11</v>
      </c>
      <c r="N2241" s="31">
        <v>72</v>
      </c>
      <c r="O2241" s="30" t="s">
        <v>117</v>
      </c>
      <c r="P2241" s="20">
        <v>86</v>
      </c>
      <c r="Q2241" s="20">
        <v>97</v>
      </c>
      <c r="R2241" s="18" t="s">
        <v>51</v>
      </c>
      <c r="S2241" s="20">
        <v>61</v>
      </c>
      <c r="T2241" s="18" t="s">
        <v>155</v>
      </c>
      <c r="U2241">
        <f t="shared" si="34"/>
        <v>5.2360000000000007</v>
      </c>
    </row>
    <row r="2242" spans="1:21" x14ac:dyDescent="0.3">
      <c r="A2242" s="21">
        <v>43887</v>
      </c>
      <c r="B2242" s="18" t="s">
        <v>45</v>
      </c>
      <c r="C2242" s="18" t="s">
        <v>46</v>
      </c>
      <c r="D2242" s="18" t="s">
        <v>47</v>
      </c>
      <c r="E2242" s="20">
        <v>170</v>
      </c>
      <c r="F2242" s="19">
        <v>112</v>
      </c>
      <c r="G2242" s="19">
        <v>0</v>
      </c>
      <c r="H2242" s="19">
        <v>82</v>
      </c>
      <c r="I2242" s="18" t="s">
        <v>895</v>
      </c>
      <c r="J2242" s="19">
        <v>142</v>
      </c>
      <c r="K2242" s="18" t="s">
        <v>548</v>
      </c>
      <c r="L2242" s="32">
        <v>27</v>
      </c>
      <c r="M2242" s="31">
        <v>8</v>
      </c>
      <c r="N2242" s="31">
        <v>75</v>
      </c>
      <c r="O2242" s="30" t="s">
        <v>111</v>
      </c>
      <c r="P2242" s="20">
        <v>69</v>
      </c>
      <c r="Q2242" s="20">
        <v>85</v>
      </c>
      <c r="R2242" s="18" t="s">
        <v>594</v>
      </c>
      <c r="S2242" s="20">
        <v>50</v>
      </c>
      <c r="T2242" s="18" t="s">
        <v>158</v>
      </c>
      <c r="U2242">
        <f t="shared" si="34"/>
        <v>4.7123999999999997</v>
      </c>
    </row>
    <row r="2243" spans="1:21" x14ac:dyDescent="0.3">
      <c r="A2243" s="21">
        <v>43888</v>
      </c>
      <c r="B2243" s="18" t="s">
        <v>45</v>
      </c>
      <c r="C2243" s="18" t="s">
        <v>46</v>
      </c>
      <c r="D2243" s="18" t="s">
        <v>47</v>
      </c>
      <c r="E2243" s="20">
        <v>170</v>
      </c>
      <c r="F2243" s="19">
        <v>151</v>
      </c>
      <c r="G2243" s="19">
        <v>0</v>
      </c>
      <c r="H2243" s="19">
        <v>90</v>
      </c>
      <c r="I2243" s="18" t="s">
        <v>567</v>
      </c>
      <c r="J2243" s="19">
        <v>212</v>
      </c>
      <c r="K2243" s="18" t="s">
        <v>252</v>
      </c>
      <c r="L2243" s="32">
        <v>26</v>
      </c>
      <c r="M2243" s="31">
        <v>25</v>
      </c>
      <c r="N2243" s="31">
        <v>125</v>
      </c>
      <c r="O2243" s="30" t="s">
        <v>434</v>
      </c>
      <c r="P2243" s="20">
        <v>31</v>
      </c>
      <c r="Q2243" s="20">
        <v>92</v>
      </c>
      <c r="R2243" s="18" t="s">
        <v>100</v>
      </c>
      <c r="S2243" s="20">
        <v>25</v>
      </c>
      <c r="T2243" s="18" t="s">
        <v>280</v>
      </c>
      <c r="U2243">
        <f t="shared" si="34"/>
        <v>4.5378666666666669</v>
      </c>
    </row>
    <row r="2244" spans="1:21" x14ac:dyDescent="0.3">
      <c r="A2244" s="21">
        <v>43889</v>
      </c>
      <c r="B2244" s="18" t="s">
        <v>45</v>
      </c>
      <c r="C2244" s="18" t="s">
        <v>46</v>
      </c>
      <c r="D2244" s="18" t="s">
        <v>47</v>
      </c>
      <c r="E2244" s="20">
        <v>170</v>
      </c>
      <c r="F2244" s="19">
        <v>130</v>
      </c>
      <c r="G2244" s="19">
        <v>2</v>
      </c>
      <c r="H2244" s="19">
        <v>62</v>
      </c>
      <c r="I2244" s="18" t="s">
        <v>720</v>
      </c>
      <c r="J2244" s="19">
        <v>199</v>
      </c>
      <c r="K2244" s="18" t="s">
        <v>496</v>
      </c>
      <c r="L2244" s="32">
        <v>22</v>
      </c>
      <c r="M2244" s="31">
        <v>8</v>
      </c>
      <c r="N2244" s="31">
        <v>64</v>
      </c>
      <c r="O2244" s="30" t="s">
        <v>107</v>
      </c>
      <c r="P2244" s="20">
        <v>59</v>
      </c>
      <c r="Q2244" s="20">
        <v>92</v>
      </c>
      <c r="R2244" s="18" t="s">
        <v>80</v>
      </c>
      <c r="S2244" s="20">
        <v>30</v>
      </c>
      <c r="T2244" s="18" t="s">
        <v>135</v>
      </c>
      <c r="U2244">
        <f t="shared" ref="U2244:U2307" si="35">L2244*$V$3/$V$5*$V$4</f>
        <v>3.8397333333333332</v>
      </c>
    </row>
    <row r="2245" spans="1:21" x14ac:dyDescent="0.3">
      <c r="A2245" s="21">
        <v>43890</v>
      </c>
      <c r="B2245" s="18" t="s">
        <v>45</v>
      </c>
      <c r="C2245" s="18" t="s">
        <v>46</v>
      </c>
      <c r="D2245" s="18" t="s">
        <v>47</v>
      </c>
      <c r="E2245" s="20">
        <v>170</v>
      </c>
      <c r="F2245" s="19">
        <v>132</v>
      </c>
      <c r="G2245" s="19">
        <v>6</v>
      </c>
      <c r="H2245" s="19">
        <v>76</v>
      </c>
      <c r="I2245" s="18" t="s">
        <v>310</v>
      </c>
      <c r="J2245" s="19">
        <v>187</v>
      </c>
      <c r="K2245" s="18" t="s">
        <v>421</v>
      </c>
      <c r="L2245" s="32">
        <v>20</v>
      </c>
      <c r="M2245" s="31">
        <v>11</v>
      </c>
      <c r="N2245" s="31">
        <v>97</v>
      </c>
      <c r="O2245" s="30" t="s">
        <v>147</v>
      </c>
      <c r="P2245" s="20">
        <v>59</v>
      </c>
      <c r="Q2245" s="20">
        <v>93</v>
      </c>
      <c r="R2245" s="18" t="s">
        <v>520</v>
      </c>
      <c r="S2245" s="20">
        <v>24</v>
      </c>
      <c r="T2245" s="18" t="s">
        <v>195</v>
      </c>
      <c r="U2245">
        <f t="shared" si="35"/>
        <v>3.4906666666666668</v>
      </c>
    </row>
    <row r="2246" spans="1:21" x14ac:dyDescent="0.3">
      <c r="A2246" s="21">
        <v>43891</v>
      </c>
      <c r="B2246" s="18" t="s">
        <v>45</v>
      </c>
      <c r="C2246" s="18" t="s">
        <v>46</v>
      </c>
      <c r="D2246" s="18" t="s">
        <v>47</v>
      </c>
      <c r="E2246" s="20">
        <v>170</v>
      </c>
      <c r="F2246" s="19">
        <v>132</v>
      </c>
      <c r="G2246" s="19">
        <v>298</v>
      </c>
      <c r="H2246" s="19">
        <v>57</v>
      </c>
      <c r="I2246" s="18" t="s">
        <v>1037</v>
      </c>
      <c r="J2246" s="19">
        <v>206</v>
      </c>
      <c r="K2246" s="18" t="s">
        <v>548</v>
      </c>
      <c r="L2246" s="32">
        <v>28</v>
      </c>
      <c r="M2246" s="31">
        <v>14</v>
      </c>
      <c r="N2246" s="31">
        <v>136</v>
      </c>
      <c r="O2246" s="30" t="s">
        <v>210</v>
      </c>
      <c r="P2246" s="20">
        <v>53</v>
      </c>
      <c r="Q2246" s="20">
        <v>92</v>
      </c>
      <c r="R2246" s="18" t="s">
        <v>51</v>
      </c>
      <c r="S2246" s="20">
        <v>27</v>
      </c>
      <c r="T2246" s="18" t="s">
        <v>94</v>
      </c>
      <c r="U2246">
        <f t="shared" si="35"/>
        <v>4.8869333333333334</v>
      </c>
    </row>
    <row r="2247" spans="1:21" x14ac:dyDescent="0.3">
      <c r="A2247" s="21">
        <v>43892</v>
      </c>
      <c r="B2247" s="18" t="s">
        <v>45</v>
      </c>
      <c r="C2247" s="18" t="s">
        <v>46</v>
      </c>
      <c r="D2247" s="18" t="s">
        <v>47</v>
      </c>
      <c r="E2247" s="20">
        <v>170</v>
      </c>
      <c r="F2247" s="19">
        <v>89</v>
      </c>
      <c r="G2247" s="19">
        <v>142</v>
      </c>
      <c r="H2247" s="19">
        <v>64</v>
      </c>
      <c r="I2247" s="18" t="s">
        <v>1063</v>
      </c>
      <c r="J2247" s="19">
        <v>114</v>
      </c>
      <c r="K2247" s="18" t="s">
        <v>603</v>
      </c>
      <c r="L2247" s="32" t="s">
        <v>1194</v>
      </c>
      <c r="M2247" s="31">
        <v>28</v>
      </c>
      <c r="N2247" s="31">
        <v>114</v>
      </c>
      <c r="O2247" s="30" t="s">
        <v>51</v>
      </c>
      <c r="P2247" s="20">
        <v>72</v>
      </c>
      <c r="Q2247" s="20">
        <v>97</v>
      </c>
      <c r="R2247" s="18" t="s">
        <v>59</v>
      </c>
      <c r="S2247" s="20">
        <v>54</v>
      </c>
      <c r="T2247" s="18" t="s">
        <v>64</v>
      </c>
      <c r="U2247" t="e">
        <f t="shared" si="35"/>
        <v>#VALUE!</v>
      </c>
    </row>
    <row r="2248" spans="1:21" x14ac:dyDescent="0.3">
      <c r="A2248" s="21">
        <v>43893</v>
      </c>
      <c r="B2248" s="18" t="s">
        <v>45</v>
      </c>
      <c r="C2248" s="18" t="s">
        <v>46</v>
      </c>
      <c r="D2248" s="18" t="s">
        <v>47</v>
      </c>
      <c r="E2248" s="20">
        <v>170</v>
      </c>
      <c r="F2248" s="19">
        <v>144</v>
      </c>
      <c r="G2248" s="19">
        <v>18</v>
      </c>
      <c r="H2248" s="19">
        <v>65</v>
      </c>
      <c r="I2248" s="18" t="s">
        <v>115</v>
      </c>
      <c r="J2248" s="19">
        <v>223</v>
      </c>
      <c r="K2248" s="18" t="s">
        <v>1064</v>
      </c>
      <c r="L2248" s="32">
        <v>28</v>
      </c>
      <c r="M2248" s="31">
        <v>39</v>
      </c>
      <c r="N2248" s="31">
        <v>233</v>
      </c>
      <c r="O2248" s="30" t="s">
        <v>192</v>
      </c>
      <c r="P2248" s="20">
        <v>57</v>
      </c>
      <c r="Q2248" s="20">
        <v>97</v>
      </c>
      <c r="R2248" s="18" t="s">
        <v>147</v>
      </c>
      <c r="S2248" s="20">
        <v>26</v>
      </c>
      <c r="T2248" s="18" t="s">
        <v>352</v>
      </c>
      <c r="U2248">
        <f t="shared" si="35"/>
        <v>4.8869333333333334</v>
      </c>
    </row>
    <row r="2249" spans="1:21" x14ac:dyDescent="0.3">
      <c r="A2249" s="21">
        <v>43894</v>
      </c>
      <c r="B2249" s="18" t="s">
        <v>45</v>
      </c>
      <c r="C2249" s="18" t="s">
        <v>46</v>
      </c>
      <c r="D2249" s="18" t="s">
        <v>47</v>
      </c>
      <c r="E2249" s="20">
        <v>170</v>
      </c>
      <c r="F2249" s="19">
        <v>162</v>
      </c>
      <c r="G2249" s="19">
        <v>28</v>
      </c>
      <c r="H2249" s="19">
        <v>90</v>
      </c>
      <c r="I2249" s="18" t="s">
        <v>854</v>
      </c>
      <c r="J2249" s="19">
        <v>234</v>
      </c>
      <c r="K2249" s="18" t="s">
        <v>643</v>
      </c>
      <c r="L2249" s="30" t="s">
        <v>533</v>
      </c>
      <c r="M2249" s="31">
        <v>6</v>
      </c>
      <c r="N2249" s="31">
        <v>64</v>
      </c>
      <c r="O2249" s="30" t="s">
        <v>65</v>
      </c>
      <c r="P2249" s="20">
        <v>70</v>
      </c>
      <c r="Q2249" s="20">
        <v>99</v>
      </c>
      <c r="R2249" s="18" t="s">
        <v>51</v>
      </c>
      <c r="S2249" s="20">
        <v>42</v>
      </c>
      <c r="T2249" s="18" t="s">
        <v>388</v>
      </c>
      <c r="U2249">
        <f t="shared" si="35"/>
        <v>1.2217333333333333</v>
      </c>
    </row>
    <row r="2250" spans="1:21" x14ac:dyDescent="0.3">
      <c r="A2250" s="21">
        <v>43895</v>
      </c>
      <c r="B2250" s="18" t="s">
        <v>45</v>
      </c>
      <c r="C2250" s="18" t="s">
        <v>46</v>
      </c>
      <c r="D2250" s="18" t="s">
        <v>47</v>
      </c>
      <c r="E2250" s="20">
        <v>170</v>
      </c>
      <c r="F2250" s="19">
        <v>134</v>
      </c>
      <c r="G2250" s="19">
        <v>113</v>
      </c>
      <c r="H2250" s="19">
        <v>76</v>
      </c>
      <c r="I2250" s="18" t="s">
        <v>1017</v>
      </c>
      <c r="J2250" s="19">
        <v>192</v>
      </c>
      <c r="K2250" s="18" t="s">
        <v>842</v>
      </c>
      <c r="L2250" s="32">
        <v>25</v>
      </c>
      <c r="M2250" s="31">
        <v>28</v>
      </c>
      <c r="N2250" s="31">
        <v>172</v>
      </c>
      <c r="O2250" s="30" t="s">
        <v>104</v>
      </c>
      <c r="P2250" s="20">
        <v>69</v>
      </c>
      <c r="Q2250" s="20">
        <v>96</v>
      </c>
      <c r="R2250" s="18" t="s">
        <v>763</v>
      </c>
      <c r="S2250" s="20">
        <v>41</v>
      </c>
      <c r="T2250" s="18" t="s">
        <v>60</v>
      </c>
      <c r="U2250">
        <f t="shared" si="35"/>
        <v>4.3633333333333333</v>
      </c>
    </row>
    <row r="2251" spans="1:21" x14ac:dyDescent="0.3">
      <c r="A2251" s="21">
        <v>43896</v>
      </c>
      <c r="B2251" s="18" t="s">
        <v>45</v>
      </c>
      <c r="C2251" s="18" t="s">
        <v>46</v>
      </c>
      <c r="D2251" s="18" t="s">
        <v>47</v>
      </c>
      <c r="E2251" s="20">
        <v>170</v>
      </c>
      <c r="F2251" s="19">
        <v>88</v>
      </c>
      <c r="G2251" s="19">
        <v>74</v>
      </c>
      <c r="H2251" s="19">
        <v>63</v>
      </c>
      <c r="I2251" s="18" t="s">
        <v>527</v>
      </c>
      <c r="J2251" s="19">
        <v>113</v>
      </c>
      <c r="K2251" s="18" t="s">
        <v>955</v>
      </c>
      <c r="L2251" s="32">
        <v>22</v>
      </c>
      <c r="M2251" s="31">
        <v>25</v>
      </c>
      <c r="N2251" s="31">
        <v>133</v>
      </c>
      <c r="O2251" s="30" t="s">
        <v>166</v>
      </c>
      <c r="P2251" s="20">
        <v>72</v>
      </c>
      <c r="Q2251" s="20">
        <v>91</v>
      </c>
      <c r="R2251" s="18" t="s">
        <v>257</v>
      </c>
      <c r="S2251" s="20">
        <v>54</v>
      </c>
      <c r="T2251" s="18" t="s">
        <v>128</v>
      </c>
      <c r="U2251">
        <f t="shared" si="35"/>
        <v>3.8397333333333332</v>
      </c>
    </row>
    <row r="2252" spans="1:21" x14ac:dyDescent="0.3">
      <c r="A2252" s="21">
        <v>43897</v>
      </c>
      <c r="B2252" s="18" t="s">
        <v>45</v>
      </c>
      <c r="C2252" s="18" t="s">
        <v>46</v>
      </c>
      <c r="D2252" s="18" t="s">
        <v>47</v>
      </c>
      <c r="E2252" s="20">
        <v>170</v>
      </c>
      <c r="F2252" s="19">
        <v>112</v>
      </c>
      <c r="G2252" s="19">
        <v>0</v>
      </c>
      <c r="H2252" s="19">
        <v>54</v>
      </c>
      <c r="I2252" s="18" t="s">
        <v>172</v>
      </c>
      <c r="J2252" s="19">
        <v>169</v>
      </c>
      <c r="K2252" s="18" t="s">
        <v>645</v>
      </c>
      <c r="L2252" s="30" t="s">
        <v>218</v>
      </c>
      <c r="M2252" s="31">
        <v>11</v>
      </c>
      <c r="N2252" s="31">
        <v>56</v>
      </c>
      <c r="O2252" s="30" t="s">
        <v>139</v>
      </c>
      <c r="P2252" s="20">
        <v>70</v>
      </c>
      <c r="Q2252" s="20">
        <v>98</v>
      </c>
      <c r="R2252" s="18" t="s">
        <v>301</v>
      </c>
      <c r="S2252" s="20">
        <v>44</v>
      </c>
      <c r="T2252" s="18" t="s">
        <v>146</v>
      </c>
      <c r="U2252">
        <f t="shared" si="35"/>
        <v>0.52359999999999995</v>
      </c>
    </row>
    <row r="2253" spans="1:21" x14ac:dyDescent="0.3">
      <c r="A2253" s="21">
        <v>43898</v>
      </c>
      <c r="B2253" s="18" t="s">
        <v>45</v>
      </c>
      <c r="C2253" s="18" t="s">
        <v>46</v>
      </c>
      <c r="D2253" s="18" t="s">
        <v>47</v>
      </c>
      <c r="E2253" s="20">
        <v>170</v>
      </c>
      <c r="F2253" s="19">
        <v>128</v>
      </c>
      <c r="G2253" s="19">
        <v>0</v>
      </c>
      <c r="H2253" s="19">
        <v>46</v>
      </c>
      <c r="I2253" s="18" t="s">
        <v>919</v>
      </c>
      <c r="J2253" s="19">
        <v>211</v>
      </c>
      <c r="K2253" s="18" t="s">
        <v>328</v>
      </c>
      <c r="L2253" s="30" t="s">
        <v>218</v>
      </c>
      <c r="M2253" s="31">
        <v>14</v>
      </c>
      <c r="N2253" s="31">
        <v>108</v>
      </c>
      <c r="O2253" s="30" t="s">
        <v>260</v>
      </c>
      <c r="P2253" s="20">
        <v>69</v>
      </c>
      <c r="Q2253" s="20">
        <v>98</v>
      </c>
      <c r="R2253" s="18" t="s">
        <v>51</v>
      </c>
      <c r="S2253" s="20">
        <v>41</v>
      </c>
      <c r="T2253" s="18" t="s">
        <v>158</v>
      </c>
      <c r="U2253">
        <f t="shared" si="35"/>
        <v>0.52359999999999995</v>
      </c>
    </row>
    <row r="2254" spans="1:21" x14ac:dyDescent="0.3">
      <c r="A2254" s="21">
        <v>43899</v>
      </c>
      <c r="B2254" s="18" t="s">
        <v>45</v>
      </c>
      <c r="C2254" s="18" t="s">
        <v>46</v>
      </c>
      <c r="D2254" s="18" t="s">
        <v>47</v>
      </c>
      <c r="E2254" s="20">
        <v>170</v>
      </c>
      <c r="F2254" s="19">
        <v>119</v>
      </c>
      <c r="G2254" s="19">
        <v>0</v>
      </c>
      <c r="H2254" s="19">
        <v>65</v>
      </c>
      <c r="I2254" s="18" t="s">
        <v>1055</v>
      </c>
      <c r="J2254" s="19">
        <v>173</v>
      </c>
      <c r="K2254" s="18" t="s">
        <v>168</v>
      </c>
      <c r="L2254" s="30" t="s">
        <v>116</v>
      </c>
      <c r="M2254" s="31">
        <v>8</v>
      </c>
      <c r="N2254" s="31">
        <v>67</v>
      </c>
      <c r="O2254" s="30" t="s">
        <v>95</v>
      </c>
      <c r="P2254" s="20">
        <v>69</v>
      </c>
      <c r="Q2254" s="20">
        <v>94</v>
      </c>
      <c r="R2254" s="18" t="s">
        <v>51</v>
      </c>
      <c r="S2254" s="20">
        <v>45</v>
      </c>
      <c r="T2254" s="18" t="s">
        <v>201</v>
      </c>
      <c r="U2254">
        <f t="shared" si="35"/>
        <v>0.69813333333333338</v>
      </c>
    </row>
    <row r="2255" spans="1:21" x14ac:dyDescent="0.3">
      <c r="A2255" s="21">
        <v>43900</v>
      </c>
      <c r="B2255" s="18" t="s">
        <v>45</v>
      </c>
      <c r="C2255" s="18" t="s">
        <v>46</v>
      </c>
      <c r="D2255" s="18" t="s">
        <v>47</v>
      </c>
      <c r="E2255" s="20">
        <v>170</v>
      </c>
      <c r="F2255" s="19">
        <v>123</v>
      </c>
      <c r="G2255" s="19">
        <v>0</v>
      </c>
      <c r="H2255" s="19">
        <v>52</v>
      </c>
      <c r="I2255" s="18" t="s">
        <v>51</v>
      </c>
      <c r="J2255" s="19">
        <v>194</v>
      </c>
      <c r="K2255" s="18" t="s">
        <v>517</v>
      </c>
      <c r="L2255" s="30" t="s">
        <v>84</v>
      </c>
      <c r="M2255" s="31">
        <v>11</v>
      </c>
      <c r="N2255" s="31">
        <v>61</v>
      </c>
      <c r="O2255" s="30" t="s">
        <v>209</v>
      </c>
      <c r="P2255" s="20">
        <v>74</v>
      </c>
      <c r="Q2255" s="20">
        <v>98</v>
      </c>
      <c r="R2255" s="18" t="s">
        <v>120</v>
      </c>
      <c r="S2255" s="20">
        <v>53</v>
      </c>
      <c r="T2255" s="18" t="s">
        <v>64</v>
      </c>
      <c r="U2255">
        <f t="shared" si="35"/>
        <v>0.34906666666666669</v>
      </c>
    </row>
    <row r="2256" spans="1:21" x14ac:dyDescent="0.3">
      <c r="A2256" s="21">
        <v>43901</v>
      </c>
      <c r="B2256" s="18" t="s">
        <v>45</v>
      </c>
      <c r="C2256" s="18" t="s">
        <v>46</v>
      </c>
      <c r="D2256" s="18" t="s">
        <v>47</v>
      </c>
      <c r="E2256" s="20">
        <v>170</v>
      </c>
      <c r="F2256" s="19">
        <v>131</v>
      </c>
      <c r="G2256" s="19">
        <v>6</v>
      </c>
      <c r="H2256" s="19">
        <v>54</v>
      </c>
      <c r="I2256" s="18" t="s">
        <v>718</v>
      </c>
      <c r="J2256" s="19">
        <v>208</v>
      </c>
      <c r="K2256" s="18" t="s">
        <v>357</v>
      </c>
      <c r="L2256" s="30" t="s">
        <v>263</v>
      </c>
      <c r="M2256" s="31">
        <v>14</v>
      </c>
      <c r="N2256" s="31">
        <v>64</v>
      </c>
      <c r="O2256" s="30" t="s">
        <v>99</v>
      </c>
      <c r="P2256" s="20">
        <v>77</v>
      </c>
      <c r="Q2256" s="20">
        <v>100</v>
      </c>
      <c r="R2256" s="18" t="s">
        <v>257</v>
      </c>
      <c r="S2256" s="20">
        <v>57</v>
      </c>
      <c r="T2256" s="18" t="s">
        <v>135</v>
      </c>
      <c r="U2256">
        <f t="shared" si="35"/>
        <v>0.17453333333333335</v>
      </c>
    </row>
    <row r="2257" spans="1:21" x14ac:dyDescent="0.3">
      <c r="A2257" s="21">
        <v>43902</v>
      </c>
      <c r="B2257" s="18" t="s">
        <v>45</v>
      </c>
      <c r="C2257" s="18" t="s">
        <v>46</v>
      </c>
      <c r="D2257" s="18" t="s">
        <v>47</v>
      </c>
      <c r="E2257" s="20">
        <v>170</v>
      </c>
      <c r="F2257" s="19">
        <v>110</v>
      </c>
      <c r="G2257" s="19">
        <v>64</v>
      </c>
      <c r="H2257" s="19">
        <v>91</v>
      </c>
      <c r="I2257" s="18" t="s">
        <v>108</v>
      </c>
      <c r="J2257" s="19">
        <v>128</v>
      </c>
      <c r="K2257" s="18" t="s">
        <v>70</v>
      </c>
      <c r="L2257" s="32">
        <v>35</v>
      </c>
      <c r="M2257" s="31">
        <v>6</v>
      </c>
      <c r="N2257" s="31">
        <v>47</v>
      </c>
      <c r="O2257" s="30" t="s">
        <v>133</v>
      </c>
      <c r="P2257" s="20">
        <v>95</v>
      </c>
      <c r="Q2257" s="20">
        <v>99</v>
      </c>
      <c r="R2257" s="18" t="s">
        <v>51</v>
      </c>
      <c r="S2257" s="20">
        <v>88</v>
      </c>
      <c r="T2257" s="18" t="s">
        <v>121</v>
      </c>
      <c r="U2257">
        <f t="shared" si="35"/>
        <v>6.1086666666666662</v>
      </c>
    </row>
    <row r="2258" spans="1:21" x14ac:dyDescent="0.3">
      <c r="A2258" s="21">
        <v>43903</v>
      </c>
      <c r="B2258" s="18" t="s">
        <v>45</v>
      </c>
      <c r="C2258" s="18" t="s">
        <v>46</v>
      </c>
      <c r="D2258" s="18" t="s">
        <v>47</v>
      </c>
      <c r="E2258" s="20">
        <v>170</v>
      </c>
      <c r="F2258" s="19">
        <v>109</v>
      </c>
      <c r="G2258" s="19">
        <v>0</v>
      </c>
      <c r="H2258" s="19">
        <v>86</v>
      </c>
      <c r="I2258" s="18" t="s">
        <v>358</v>
      </c>
      <c r="J2258" s="19">
        <v>132</v>
      </c>
      <c r="K2258" s="18" t="s">
        <v>702</v>
      </c>
      <c r="L2258" s="30" t="s">
        <v>263</v>
      </c>
      <c r="M2258" s="31">
        <v>3</v>
      </c>
      <c r="N2258" s="31">
        <v>36</v>
      </c>
      <c r="O2258" s="30" t="s">
        <v>521</v>
      </c>
      <c r="P2258" s="20">
        <v>85</v>
      </c>
      <c r="Q2258" s="20">
        <v>99</v>
      </c>
      <c r="R2258" s="18" t="s">
        <v>51</v>
      </c>
      <c r="S2258" s="20">
        <v>72</v>
      </c>
      <c r="T2258" s="18" t="s">
        <v>91</v>
      </c>
      <c r="U2258">
        <f t="shared" si="35"/>
        <v>0.17453333333333335</v>
      </c>
    </row>
    <row r="2259" spans="1:21" x14ac:dyDescent="0.3">
      <c r="A2259" s="21">
        <v>43904</v>
      </c>
      <c r="B2259" s="18" t="s">
        <v>45</v>
      </c>
      <c r="C2259" s="18" t="s">
        <v>46</v>
      </c>
      <c r="D2259" s="18" t="s">
        <v>47</v>
      </c>
      <c r="E2259" s="20">
        <v>170</v>
      </c>
      <c r="F2259" s="19">
        <v>120</v>
      </c>
      <c r="G2259" s="19">
        <v>0</v>
      </c>
      <c r="H2259" s="19">
        <v>65</v>
      </c>
      <c r="I2259" s="18" t="s">
        <v>321</v>
      </c>
      <c r="J2259" s="19">
        <v>175</v>
      </c>
      <c r="K2259" s="18" t="s">
        <v>517</v>
      </c>
      <c r="L2259" s="30" t="s">
        <v>218</v>
      </c>
      <c r="M2259" s="31">
        <v>11</v>
      </c>
      <c r="N2259" s="31">
        <v>61</v>
      </c>
      <c r="O2259" s="30" t="s">
        <v>164</v>
      </c>
      <c r="P2259" s="20">
        <v>70</v>
      </c>
      <c r="Q2259" s="20">
        <v>97</v>
      </c>
      <c r="R2259" s="18" t="s">
        <v>51</v>
      </c>
      <c r="S2259" s="20">
        <v>52</v>
      </c>
      <c r="T2259" s="18" t="s">
        <v>51</v>
      </c>
      <c r="U2259">
        <f t="shared" si="35"/>
        <v>0.52359999999999995</v>
      </c>
    </row>
    <row r="2260" spans="1:21" x14ac:dyDescent="0.3">
      <c r="A2260" s="21">
        <v>43905</v>
      </c>
      <c r="B2260" s="18" t="s">
        <v>45</v>
      </c>
      <c r="C2260" s="18" t="s">
        <v>46</v>
      </c>
      <c r="D2260" s="18" t="s">
        <v>47</v>
      </c>
      <c r="E2260" s="20">
        <v>170</v>
      </c>
      <c r="F2260" s="19">
        <v>104</v>
      </c>
      <c r="G2260" s="19">
        <v>192</v>
      </c>
      <c r="H2260" s="19">
        <v>39</v>
      </c>
      <c r="I2260" s="18" t="s">
        <v>654</v>
      </c>
      <c r="J2260" s="19">
        <v>170</v>
      </c>
      <c r="K2260" s="18" t="s">
        <v>374</v>
      </c>
      <c r="L2260" s="30" t="s">
        <v>116</v>
      </c>
      <c r="M2260" s="31">
        <v>8</v>
      </c>
      <c r="N2260" s="31">
        <v>92</v>
      </c>
      <c r="O2260" s="30" t="s">
        <v>121</v>
      </c>
      <c r="P2260" s="20">
        <v>84</v>
      </c>
      <c r="Q2260" s="20">
        <v>100</v>
      </c>
      <c r="R2260" s="18" t="s">
        <v>51</v>
      </c>
      <c r="S2260" s="20">
        <v>58</v>
      </c>
      <c r="T2260" s="18" t="s">
        <v>89</v>
      </c>
      <c r="U2260">
        <f t="shared" si="35"/>
        <v>0.69813333333333338</v>
      </c>
    </row>
    <row r="2261" spans="1:21" x14ac:dyDescent="0.3">
      <c r="A2261" s="21">
        <v>43906</v>
      </c>
      <c r="B2261" s="18" t="s">
        <v>45</v>
      </c>
      <c r="C2261" s="18" t="s">
        <v>46</v>
      </c>
      <c r="D2261" s="18" t="s">
        <v>47</v>
      </c>
      <c r="E2261" s="20">
        <v>170</v>
      </c>
      <c r="F2261" s="19">
        <v>80</v>
      </c>
      <c r="G2261" s="19">
        <v>106</v>
      </c>
      <c r="H2261" s="19">
        <v>38</v>
      </c>
      <c r="I2261" s="18" t="s">
        <v>83</v>
      </c>
      <c r="J2261" s="19">
        <v>123</v>
      </c>
      <c r="K2261" s="18" t="s">
        <v>702</v>
      </c>
      <c r="L2261" s="32">
        <v>34</v>
      </c>
      <c r="M2261" s="31">
        <v>6</v>
      </c>
      <c r="N2261" s="31">
        <v>53</v>
      </c>
      <c r="O2261" s="30" t="s">
        <v>52</v>
      </c>
      <c r="P2261" s="20">
        <v>86</v>
      </c>
      <c r="Q2261" s="20">
        <v>98</v>
      </c>
      <c r="R2261" s="18" t="s">
        <v>51</v>
      </c>
      <c r="S2261" s="20">
        <v>63</v>
      </c>
      <c r="T2261" s="18" t="s">
        <v>50</v>
      </c>
      <c r="U2261">
        <f t="shared" si="35"/>
        <v>5.9341333333333326</v>
      </c>
    </row>
    <row r="2262" spans="1:21" x14ac:dyDescent="0.3">
      <c r="A2262" s="21">
        <v>43907</v>
      </c>
      <c r="B2262" s="18" t="s">
        <v>45</v>
      </c>
      <c r="C2262" s="18" t="s">
        <v>46</v>
      </c>
      <c r="D2262" s="18" t="s">
        <v>47</v>
      </c>
      <c r="E2262" s="20">
        <v>170</v>
      </c>
      <c r="F2262" s="19">
        <v>108</v>
      </c>
      <c r="G2262" s="19">
        <v>0</v>
      </c>
      <c r="H2262" s="19">
        <v>71</v>
      </c>
      <c r="I2262" s="18" t="s">
        <v>51</v>
      </c>
      <c r="J2262" s="19">
        <v>144</v>
      </c>
      <c r="K2262" s="18" t="s">
        <v>702</v>
      </c>
      <c r="L2262" s="30" t="s">
        <v>84</v>
      </c>
      <c r="M2262" s="31">
        <v>11</v>
      </c>
      <c r="N2262" s="31">
        <v>53</v>
      </c>
      <c r="O2262" s="30" t="s">
        <v>52</v>
      </c>
      <c r="P2262" s="20">
        <v>83</v>
      </c>
      <c r="Q2262" s="20">
        <v>99</v>
      </c>
      <c r="R2262" s="18" t="s">
        <v>51</v>
      </c>
      <c r="S2262" s="20">
        <v>63</v>
      </c>
      <c r="T2262" s="18" t="s">
        <v>179</v>
      </c>
      <c r="U2262">
        <f t="shared" si="35"/>
        <v>0.34906666666666669</v>
      </c>
    </row>
    <row r="2263" spans="1:21" x14ac:dyDescent="0.3">
      <c r="A2263" s="21">
        <v>43908</v>
      </c>
      <c r="B2263" s="18" t="s">
        <v>45</v>
      </c>
      <c r="C2263" s="18" t="s">
        <v>46</v>
      </c>
      <c r="D2263" s="18" t="s">
        <v>47</v>
      </c>
      <c r="E2263" s="20">
        <v>170</v>
      </c>
      <c r="F2263" s="19">
        <v>144</v>
      </c>
      <c r="G2263" s="19">
        <v>0</v>
      </c>
      <c r="H2263" s="19">
        <v>74</v>
      </c>
      <c r="I2263" s="18" t="s">
        <v>720</v>
      </c>
      <c r="J2263" s="19">
        <v>213</v>
      </c>
      <c r="K2263" s="18" t="s">
        <v>386</v>
      </c>
      <c r="L2263" s="30" t="s">
        <v>263</v>
      </c>
      <c r="M2263" s="31">
        <v>17</v>
      </c>
      <c r="N2263" s="31">
        <v>67</v>
      </c>
      <c r="O2263" s="30" t="s">
        <v>51</v>
      </c>
      <c r="P2263" s="20">
        <v>77</v>
      </c>
      <c r="Q2263" s="20">
        <v>98</v>
      </c>
      <c r="R2263" s="18" t="s">
        <v>51</v>
      </c>
      <c r="S2263" s="20">
        <v>54</v>
      </c>
      <c r="T2263" s="18" t="s">
        <v>179</v>
      </c>
      <c r="U2263">
        <f t="shared" si="35"/>
        <v>0.17453333333333335</v>
      </c>
    </row>
    <row r="2264" spans="1:21" x14ac:dyDescent="0.3">
      <c r="A2264" s="21">
        <v>43909</v>
      </c>
      <c r="B2264" s="18" t="s">
        <v>45</v>
      </c>
      <c r="C2264" s="18" t="s">
        <v>46</v>
      </c>
      <c r="D2264" s="18" t="s">
        <v>47</v>
      </c>
      <c r="E2264" s="20">
        <v>170</v>
      </c>
      <c r="F2264" s="19">
        <v>148</v>
      </c>
      <c r="G2264" s="19">
        <v>0</v>
      </c>
      <c r="H2264" s="19">
        <v>95</v>
      </c>
      <c r="I2264" s="18" t="s">
        <v>480</v>
      </c>
      <c r="J2264" s="19">
        <v>202</v>
      </c>
      <c r="K2264" s="18" t="s">
        <v>643</v>
      </c>
      <c r="L2264" s="30" t="s">
        <v>218</v>
      </c>
      <c r="M2264" s="31">
        <v>14</v>
      </c>
      <c r="N2264" s="31">
        <v>64</v>
      </c>
      <c r="O2264" s="30" t="s">
        <v>128</v>
      </c>
      <c r="P2264" s="20">
        <v>85</v>
      </c>
      <c r="Q2264" s="20">
        <v>100</v>
      </c>
      <c r="R2264" s="18" t="s">
        <v>367</v>
      </c>
      <c r="S2264" s="20">
        <v>66</v>
      </c>
      <c r="T2264" s="18" t="s">
        <v>94</v>
      </c>
      <c r="U2264">
        <f t="shared" si="35"/>
        <v>0.52359999999999995</v>
      </c>
    </row>
    <row r="2265" spans="1:21" x14ac:dyDescent="0.3">
      <c r="A2265" s="21">
        <v>43910</v>
      </c>
      <c r="B2265" s="18" t="s">
        <v>45</v>
      </c>
      <c r="C2265" s="18" t="s">
        <v>46</v>
      </c>
      <c r="D2265" s="18" t="s">
        <v>47</v>
      </c>
      <c r="E2265" s="20">
        <v>170</v>
      </c>
      <c r="F2265" s="19">
        <v>145</v>
      </c>
      <c r="G2265" s="19">
        <v>0</v>
      </c>
      <c r="H2265" s="19">
        <v>108</v>
      </c>
      <c r="I2265" s="18" t="s">
        <v>718</v>
      </c>
      <c r="J2265" s="19">
        <v>182</v>
      </c>
      <c r="K2265" s="18" t="s">
        <v>78</v>
      </c>
      <c r="L2265" s="32">
        <v>36</v>
      </c>
      <c r="M2265" s="31">
        <v>11</v>
      </c>
      <c r="N2265" s="31">
        <v>69</v>
      </c>
      <c r="O2265" s="30" t="s">
        <v>117</v>
      </c>
      <c r="P2265" s="20">
        <v>83</v>
      </c>
      <c r="Q2265" s="20">
        <v>99</v>
      </c>
      <c r="R2265" s="18" t="s">
        <v>51</v>
      </c>
      <c r="S2265" s="20">
        <v>56</v>
      </c>
      <c r="T2265" s="18" t="s">
        <v>264</v>
      </c>
      <c r="U2265">
        <f t="shared" si="35"/>
        <v>6.2831999999999999</v>
      </c>
    </row>
    <row r="2266" spans="1:21" x14ac:dyDescent="0.3">
      <c r="A2266" s="21">
        <v>43911</v>
      </c>
      <c r="B2266" s="18" t="s">
        <v>45</v>
      </c>
      <c r="C2266" s="18" t="s">
        <v>46</v>
      </c>
      <c r="D2266" s="18" t="s">
        <v>47</v>
      </c>
      <c r="E2266" s="20">
        <v>170</v>
      </c>
      <c r="F2266" s="19">
        <v>146</v>
      </c>
      <c r="G2266" s="19">
        <v>0</v>
      </c>
      <c r="H2266" s="19">
        <v>97</v>
      </c>
      <c r="I2266" s="18" t="s">
        <v>261</v>
      </c>
      <c r="J2266" s="19">
        <v>195</v>
      </c>
      <c r="K2266" s="18" t="s">
        <v>1065</v>
      </c>
      <c r="L2266" s="32">
        <v>34</v>
      </c>
      <c r="M2266" s="31">
        <v>8</v>
      </c>
      <c r="N2266" s="31">
        <v>75</v>
      </c>
      <c r="O2266" s="30" t="s">
        <v>139</v>
      </c>
      <c r="P2266" s="20">
        <v>84</v>
      </c>
      <c r="Q2266" s="20">
        <v>98</v>
      </c>
      <c r="R2266" s="18" t="s">
        <v>51</v>
      </c>
      <c r="S2266" s="20">
        <v>48</v>
      </c>
      <c r="T2266" s="18" t="s">
        <v>352</v>
      </c>
      <c r="U2266">
        <f t="shared" si="35"/>
        <v>5.9341333333333326</v>
      </c>
    </row>
    <row r="2267" spans="1:21" x14ac:dyDescent="0.3">
      <c r="A2267" s="21">
        <v>43912</v>
      </c>
      <c r="B2267" s="18" t="s">
        <v>45</v>
      </c>
      <c r="C2267" s="18" t="s">
        <v>46</v>
      </c>
      <c r="D2267" s="18" t="s">
        <v>47</v>
      </c>
      <c r="E2267" s="20">
        <v>170</v>
      </c>
      <c r="F2267" s="19">
        <v>138</v>
      </c>
      <c r="G2267" s="19">
        <v>0</v>
      </c>
      <c r="H2267" s="19">
        <v>108</v>
      </c>
      <c r="I2267" s="18" t="s">
        <v>51</v>
      </c>
      <c r="J2267" s="19">
        <v>167</v>
      </c>
      <c r="K2267" s="18" t="s">
        <v>464</v>
      </c>
      <c r="L2267" s="30" t="s">
        <v>218</v>
      </c>
      <c r="M2267" s="31">
        <v>8</v>
      </c>
      <c r="N2267" s="31">
        <v>72</v>
      </c>
      <c r="O2267" s="30" t="s">
        <v>135</v>
      </c>
      <c r="P2267" s="20">
        <v>82</v>
      </c>
      <c r="Q2267" s="20">
        <v>97</v>
      </c>
      <c r="R2267" s="18" t="s">
        <v>51</v>
      </c>
      <c r="S2267" s="20">
        <v>65</v>
      </c>
      <c r="T2267" s="18" t="s">
        <v>121</v>
      </c>
      <c r="U2267">
        <f t="shared" si="35"/>
        <v>0.52359999999999995</v>
      </c>
    </row>
    <row r="2268" spans="1:21" x14ac:dyDescent="0.3">
      <c r="A2268" s="21">
        <v>43913</v>
      </c>
      <c r="B2268" s="18" t="s">
        <v>45</v>
      </c>
      <c r="C2268" s="18" t="s">
        <v>46</v>
      </c>
      <c r="D2268" s="18" t="s">
        <v>47</v>
      </c>
      <c r="E2268" s="20">
        <v>170</v>
      </c>
      <c r="F2268" s="19">
        <v>134</v>
      </c>
      <c r="G2268" s="19">
        <v>0</v>
      </c>
      <c r="H2268" s="19">
        <v>109</v>
      </c>
      <c r="I2268" s="18" t="s">
        <v>453</v>
      </c>
      <c r="J2268" s="19">
        <v>160</v>
      </c>
      <c r="K2268" s="18" t="s">
        <v>391</v>
      </c>
      <c r="L2268" s="30" t="s">
        <v>218</v>
      </c>
      <c r="M2268" s="31">
        <v>14</v>
      </c>
      <c r="N2268" s="31">
        <v>61</v>
      </c>
      <c r="O2268" s="30" t="s">
        <v>179</v>
      </c>
      <c r="P2268" s="20">
        <v>80</v>
      </c>
      <c r="Q2268" s="20">
        <v>93</v>
      </c>
      <c r="R2268" s="18" t="s">
        <v>51</v>
      </c>
      <c r="S2268" s="20">
        <v>64</v>
      </c>
      <c r="T2268" s="18" t="s">
        <v>209</v>
      </c>
      <c r="U2268">
        <f t="shared" si="35"/>
        <v>0.52359999999999995</v>
      </c>
    </row>
    <row r="2269" spans="1:21" x14ac:dyDescent="0.3">
      <c r="A2269" s="21">
        <v>43914</v>
      </c>
      <c r="B2269" s="18" t="s">
        <v>45</v>
      </c>
      <c r="C2269" s="18" t="s">
        <v>46</v>
      </c>
      <c r="D2269" s="18" t="s">
        <v>47</v>
      </c>
      <c r="E2269" s="20">
        <v>170</v>
      </c>
      <c r="F2269" s="19">
        <v>138</v>
      </c>
      <c r="G2269" s="19">
        <v>0</v>
      </c>
      <c r="H2269" s="19">
        <v>70</v>
      </c>
      <c r="I2269" s="18" t="s">
        <v>229</v>
      </c>
      <c r="J2269" s="19">
        <v>205</v>
      </c>
      <c r="K2269" s="18" t="s">
        <v>464</v>
      </c>
      <c r="L2269" s="30" t="s">
        <v>263</v>
      </c>
      <c r="M2269" s="31">
        <v>14</v>
      </c>
      <c r="N2269" s="31">
        <v>67</v>
      </c>
      <c r="O2269" s="30" t="s">
        <v>89</v>
      </c>
      <c r="P2269" s="20">
        <v>70</v>
      </c>
      <c r="Q2269" s="20">
        <v>99</v>
      </c>
      <c r="R2269" s="18" t="s">
        <v>51</v>
      </c>
      <c r="S2269" s="20">
        <v>51</v>
      </c>
      <c r="T2269" s="18" t="s">
        <v>117</v>
      </c>
      <c r="U2269">
        <f t="shared" si="35"/>
        <v>0.17453333333333335</v>
      </c>
    </row>
    <row r="2270" spans="1:21" x14ac:dyDescent="0.3">
      <c r="A2270" s="21">
        <v>43915</v>
      </c>
      <c r="B2270" s="18" t="s">
        <v>45</v>
      </c>
      <c r="C2270" s="18" t="s">
        <v>46</v>
      </c>
      <c r="D2270" s="18" t="s">
        <v>47</v>
      </c>
      <c r="E2270" s="20">
        <v>170</v>
      </c>
      <c r="F2270" s="19">
        <v>128</v>
      </c>
      <c r="G2270" s="19">
        <v>0</v>
      </c>
      <c r="H2270" s="19">
        <v>61</v>
      </c>
      <c r="I2270" s="18" t="s">
        <v>51</v>
      </c>
      <c r="J2270" s="19">
        <v>194</v>
      </c>
      <c r="K2270" s="18" t="s">
        <v>306</v>
      </c>
      <c r="L2270" s="32">
        <v>36</v>
      </c>
      <c r="M2270" s="31">
        <v>11</v>
      </c>
      <c r="N2270" s="31">
        <v>78</v>
      </c>
      <c r="O2270" s="30" t="s">
        <v>52</v>
      </c>
      <c r="P2270" s="20">
        <v>70</v>
      </c>
      <c r="Q2270" s="20">
        <v>100</v>
      </c>
      <c r="R2270" s="18" t="s">
        <v>51</v>
      </c>
      <c r="S2270" s="20">
        <v>42</v>
      </c>
      <c r="T2270" s="18" t="s">
        <v>215</v>
      </c>
      <c r="U2270">
        <f t="shared" si="35"/>
        <v>6.2831999999999999</v>
      </c>
    </row>
    <row r="2271" spans="1:21" x14ac:dyDescent="0.3">
      <c r="A2271" s="21">
        <v>43916</v>
      </c>
      <c r="B2271" s="18" t="s">
        <v>45</v>
      </c>
      <c r="C2271" s="18" t="s">
        <v>46</v>
      </c>
      <c r="D2271" s="18" t="s">
        <v>47</v>
      </c>
      <c r="E2271" s="20">
        <v>170</v>
      </c>
      <c r="F2271" s="19">
        <v>106</v>
      </c>
      <c r="G2271" s="19">
        <v>0</v>
      </c>
      <c r="H2271" s="19">
        <v>65</v>
      </c>
      <c r="I2271" s="18" t="s">
        <v>662</v>
      </c>
      <c r="J2271" s="19">
        <v>146</v>
      </c>
      <c r="K2271" s="18" t="s">
        <v>548</v>
      </c>
      <c r="L2271" s="30" t="s">
        <v>263</v>
      </c>
      <c r="M2271" s="31">
        <v>11</v>
      </c>
      <c r="N2271" s="31">
        <v>64</v>
      </c>
      <c r="O2271" s="30" t="s">
        <v>135</v>
      </c>
      <c r="P2271" s="20">
        <v>60</v>
      </c>
      <c r="Q2271" s="20">
        <v>88</v>
      </c>
      <c r="R2271" s="18" t="s">
        <v>178</v>
      </c>
      <c r="S2271" s="20">
        <v>47</v>
      </c>
      <c r="T2271" s="18" t="s">
        <v>52</v>
      </c>
      <c r="U2271">
        <f t="shared" si="35"/>
        <v>0.17453333333333335</v>
      </c>
    </row>
    <row r="2272" spans="1:21" x14ac:dyDescent="0.3">
      <c r="A2272" s="21">
        <v>43917</v>
      </c>
      <c r="B2272" s="18" t="s">
        <v>45</v>
      </c>
      <c r="C2272" s="18" t="s">
        <v>46</v>
      </c>
      <c r="D2272" s="18" t="s">
        <v>47</v>
      </c>
      <c r="E2272" s="20">
        <v>170</v>
      </c>
      <c r="F2272" s="19">
        <v>86</v>
      </c>
      <c r="G2272" s="19">
        <v>0</v>
      </c>
      <c r="H2272" s="19">
        <v>18</v>
      </c>
      <c r="I2272" s="18" t="s">
        <v>926</v>
      </c>
      <c r="J2272" s="19">
        <v>155</v>
      </c>
      <c r="K2272" s="18" t="s">
        <v>538</v>
      </c>
      <c r="L2272" s="30" t="s">
        <v>401</v>
      </c>
      <c r="M2272" s="31">
        <v>14</v>
      </c>
      <c r="N2272" s="31">
        <v>64</v>
      </c>
      <c r="O2272" s="30" t="s">
        <v>215</v>
      </c>
      <c r="P2272" s="20">
        <v>68</v>
      </c>
      <c r="Q2272" s="20">
        <v>96</v>
      </c>
      <c r="R2272" s="18" t="s">
        <v>74</v>
      </c>
      <c r="S2272" s="20">
        <v>39</v>
      </c>
      <c r="T2272" s="18" t="s">
        <v>179</v>
      </c>
      <c r="U2272">
        <f t="shared" si="35"/>
        <v>1.0471999999999999</v>
      </c>
    </row>
    <row r="2273" spans="1:21" x14ac:dyDescent="0.3">
      <c r="A2273" s="21">
        <v>43918</v>
      </c>
      <c r="B2273" s="18" t="s">
        <v>45</v>
      </c>
      <c r="C2273" s="18" t="s">
        <v>46</v>
      </c>
      <c r="D2273" s="18" t="s">
        <v>47</v>
      </c>
      <c r="E2273" s="20">
        <v>170</v>
      </c>
      <c r="F2273" s="19">
        <v>99</v>
      </c>
      <c r="G2273" s="19">
        <v>0</v>
      </c>
      <c r="H2273" s="19">
        <v>24</v>
      </c>
      <c r="I2273" s="18" t="s">
        <v>301</v>
      </c>
      <c r="J2273" s="19">
        <v>174</v>
      </c>
      <c r="K2273" s="18" t="s">
        <v>197</v>
      </c>
      <c r="L2273" s="32">
        <v>34</v>
      </c>
      <c r="M2273" s="31">
        <v>8</v>
      </c>
      <c r="N2273" s="31">
        <v>64</v>
      </c>
      <c r="O2273" s="30" t="s">
        <v>167</v>
      </c>
      <c r="P2273" s="20">
        <v>75</v>
      </c>
      <c r="Q2273" s="20">
        <v>98</v>
      </c>
      <c r="R2273" s="18" t="s">
        <v>280</v>
      </c>
      <c r="S2273" s="20">
        <v>51</v>
      </c>
      <c r="T2273" s="18" t="s">
        <v>264</v>
      </c>
      <c r="U2273">
        <f t="shared" si="35"/>
        <v>5.9341333333333326</v>
      </c>
    </row>
    <row r="2274" spans="1:21" x14ac:dyDescent="0.3">
      <c r="A2274" s="21">
        <v>43919</v>
      </c>
      <c r="B2274" s="18" t="s">
        <v>45</v>
      </c>
      <c r="C2274" s="18" t="s">
        <v>46</v>
      </c>
      <c r="D2274" s="18" t="s">
        <v>47</v>
      </c>
      <c r="E2274" s="20">
        <v>170</v>
      </c>
      <c r="F2274" s="19">
        <v>110</v>
      </c>
      <c r="G2274" s="19">
        <v>6</v>
      </c>
      <c r="H2274" s="19">
        <v>72</v>
      </c>
      <c r="I2274" s="18" t="s">
        <v>272</v>
      </c>
      <c r="J2274" s="19">
        <v>148</v>
      </c>
      <c r="K2274" s="18" t="s">
        <v>176</v>
      </c>
      <c r="L2274" s="30" t="s">
        <v>263</v>
      </c>
      <c r="M2274" s="31">
        <v>14</v>
      </c>
      <c r="N2274" s="31">
        <v>78</v>
      </c>
      <c r="O2274" s="30" t="s">
        <v>638</v>
      </c>
      <c r="P2274" s="20">
        <v>77</v>
      </c>
      <c r="Q2274" s="20">
        <v>96</v>
      </c>
      <c r="R2274" s="18" t="s">
        <v>51</v>
      </c>
      <c r="S2274" s="20">
        <v>54</v>
      </c>
      <c r="T2274" s="18" t="s">
        <v>179</v>
      </c>
      <c r="U2274">
        <f t="shared" si="35"/>
        <v>0.17453333333333335</v>
      </c>
    </row>
    <row r="2275" spans="1:21" x14ac:dyDescent="0.3">
      <c r="A2275" s="21">
        <v>43920</v>
      </c>
      <c r="B2275" s="18" t="s">
        <v>45</v>
      </c>
      <c r="C2275" s="18" t="s">
        <v>46</v>
      </c>
      <c r="D2275" s="18" t="s">
        <v>47</v>
      </c>
      <c r="E2275" s="20">
        <v>170</v>
      </c>
      <c r="F2275" s="19">
        <v>50</v>
      </c>
      <c r="G2275" s="19">
        <v>100</v>
      </c>
      <c r="H2275" s="19">
        <v>24</v>
      </c>
      <c r="I2275" s="18" t="s">
        <v>581</v>
      </c>
      <c r="J2275" s="19">
        <v>75</v>
      </c>
      <c r="K2275" s="18" t="s">
        <v>187</v>
      </c>
      <c r="L2275" s="30" t="s">
        <v>84</v>
      </c>
      <c r="M2275" s="31">
        <v>8</v>
      </c>
      <c r="N2275" s="31">
        <v>97</v>
      </c>
      <c r="O2275" s="30" t="s">
        <v>64</v>
      </c>
      <c r="P2275" s="20">
        <v>86</v>
      </c>
      <c r="Q2275" s="20">
        <v>97</v>
      </c>
      <c r="R2275" s="18" t="s">
        <v>51</v>
      </c>
      <c r="S2275" s="20">
        <v>68</v>
      </c>
      <c r="T2275" s="18" t="s">
        <v>61</v>
      </c>
      <c r="U2275">
        <f t="shared" si="35"/>
        <v>0.34906666666666669</v>
      </c>
    </row>
    <row r="2276" spans="1:21" x14ac:dyDescent="0.3">
      <c r="A2276" s="21">
        <v>43921</v>
      </c>
      <c r="B2276" s="18" t="s">
        <v>45</v>
      </c>
      <c r="C2276" s="18" t="s">
        <v>46</v>
      </c>
      <c r="D2276" s="18" t="s">
        <v>47</v>
      </c>
      <c r="E2276" s="20">
        <v>170</v>
      </c>
      <c r="F2276" s="19">
        <v>65</v>
      </c>
      <c r="G2276" s="19">
        <v>0</v>
      </c>
      <c r="H2276" s="19">
        <v>24</v>
      </c>
      <c r="I2276" s="18" t="s">
        <v>1039</v>
      </c>
      <c r="J2276" s="19">
        <v>106</v>
      </c>
      <c r="K2276" s="18" t="s">
        <v>688</v>
      </c>
      <c r="L2276" s="30" t="s">
        <v>84</v>
      </c>
      <c r="M2276" s="31">
        <v>6</v>
      </c>
      <c r="N2276" s="31">
        <v>42</v>
      </c>
      <c r="O2276" s="30" t="s">
        <v>164</v>
      </c>
      <c r="P2276" s="20">
        <v>76</v>
      </c>
      <c r="Q2276" s="20">
        <v>98</v>
      </c>
      <c r="R2276" s="18" t="s">
        <v>51</v>
      </c>
      <c r="S2276" s="20">
        <v>57</v>
      </c>
      <c r="T2276" s="18" t="s">
        <v>113</v>
      </c>
      <c r="U2276">
        <f t="shared" si="35"/>
        <v>0.34906666666666669</v>
      </c>
    </row>
    <row r="2277" spans="1:21" x14ac:dyDescent="0.3">
      <c r="A2277" s="21">
        <v>43922</v>
      </c>
      <c r="B2277" s="18" t="s">
        <v>45</v>
      </c>
      <c r="C2277" s="18" t="s">
        <v>46</v>
      </c>
      <c r="D2277" s="18" t="s">
        <v>47</v>
      </c>
      <c r="E2277" s="20">
        <v>170</v>
      </c>
      <c r="F2277" s="19">
        <v>103</v>
      </c>
      <c r="G2277" s="19">
        <v>40</v>
      </c>
      <c r="H2277" s="19">
        <v>51</v>
      </c>
      <c r="I2277" s="18" t="s">
        <v>1011</v>
      </c>
      <c r="J2277" s="19">
        <v>155</v>
      </c>
      <c r="K2277" s="18" t="s">
        <v>354</v>
      </c>
      <c r="L2277" s="30" t="s">
        <v>218</v>
      </c>
      <c r="M2277" s="31">
        <v>14</v>
      </c>
      <c r="N2277" s="31">
        <v>61</v>
      </c>
      <c r="O2277" s="30" t="s">
        <v>129</v>
      </c>
      <c r="P2277" s="20">
        <v>79</v>
      </c>
      <c r="Q2277" s="20">
        <v>99</v>
      </c>
      <c r="R2277" s="18" t="s">
        <v>51</v>
      </c>
      <c r="S2277" s="20">
        <v>62</v>
      </c>
      <c r="T2277" s="18" t="s">
        <v>51</v>
      </c>
      <c r="U2277">
        <f t="shared" si="35"/>
        <v>0.52359999999999995</v>
      </c>
    </row>
    <row r="2278" spans="1:21" x14ac:dyDescent="0.3">
      <c r="A2278" s="21">
        <v>43923</v>
      </c>
      <c r="B2278" s="18" t="s">
        <v>45</v>
      </c>
      <c r="C2278" s="18" t="s">
        <v>46</v>
      </c>
      <c r="D2278" s="18" t="s">
        <v>47</v>
      </c>
      <c r="E2278" s="20">
        <v>170</v>
      </c>
      <c r="F2278" s="19">
        <v>117</v>
      </c>
      <c r="G2278" s="19">
        <v>0</v>
      </c>
      <c r="H2278" s="19">
        <v>93</v>
      </c>
      <c r="I2278" s="18" t="s">
        <v>51</v>
      </c>
      <c r="J2278" s="19">
        <v>141</v>
      </c>
      <c r="K2278" s="18" t="s">
        <v>623</v>
      </c>
      <c r="L2278" s="32">
        <v>34</v>
      </c>
      <c r="M2278" s="31">
        <v>8</v>
      </c>
      <c r="N2278" s="31">
        <v>69</v>
      </c>
      <c r="O2278" s="30" t="s">
        <v>213</v>
      </c>
      <c r="P2278" s="20">
        <v>80</v>
      </c>
      <c r="Q2278" s="20">
        <v>100</v>
      </c>
      <c r="R2278" s="18" t="s">
        <v>280</v>
      </c>
      <c r="S2278" s="20">
        <v>66</v>
      </c>
      <c r="T2278" s="18" t="s">
        <v>433</v>
      </c>
      <c r="U2278">
        <f t="shared" si="35"/>
        <v>5.9341333333333326</v>
      </c>
    </row>
    <row r="2279" spans="1:21" x14ac:dyDescent="0.3">
      <c r="A2279" s="21">
        <v>43924</v>
      </c>
      <c r="B2279" s="18" t="s">
        <v>45</v>
      </c>
      <c r="C2279" s="18" t="s">
        <v>46</v>
      </c>
      <c r="D2279" s="18" t="s">
        <v>47</v>
      </c>
      <c r="E2279" s="20">
        <v>170</v>
      </c>
      <c r="F2279" s="19">
        <v>121</v>
      </c>
      <c r="G2279" s="19">
        <v>0</v>
      </c>
      <c r="H2279" s="19">
        <v>66</v>
      </c>
      <c r="I2279" s="18" t="s">
        <v>51</v>
      </c>
      <c r="J2279" s="19">
        <v>176</v>
      </c>
      <c r="K2279" s="18" t="s">
        <v>992</v>
      </c>
      <c r="L2279" s="30" t="s">
        <v>84</v>
      </c>
      <c r="M2279" s="31">
        <v>8</v>
      </c>
      <c r="N2279" s="31">
        <v>58</v>
      </c>
      <c r="O2279" s="30" t="s">
        <v>89</v>
      </c>
      <c r="P2279" s="20">
        <v>68</v>
      </c>
      <c r="Q2279" s="20">
        <v>96</v>
      </c>
      <c r="R2279" s="18" t="s">
        <v>108</v>
      </c>
      <c r="S2279" s="20">
        <v>53</v>
      </c>
      <c r="T2279" s="18" t="s">
        <v>215</v>
      </c>
      <c r="U2279">
        <f t="shared" si="35"/>
        <v>0.34906666666666669</v>
      </c>
    </row>
    <row r="2280" spans="1:21" x14ac:dyDescent="0.3">
      <c r="A2280" s="21">
        <v>43925</v>
      </c>
      <c r="B2280" s="18" t="s">
        <v>45</v>
      </c>
      <c r="C2280" s="18" t="s">
        <v>46</v>
      </c>
      <c r="D2280" s="18" t="s">
        <v>47</v>
      </c>
      <c r="E2280" s="20">
        <v>170</v>
      </c>
      <c r="F2280" s="19">
        <v>142</v>
      </c>
      <c r="G2280" s="19">
        <v>0</v>
      </c>
      <c r="H2280" s="19">
        <v>45</v>
      </c>
      <c r="I2280" s="18" t="s">
        <v>418</v>
      </c>
      <c r="J2280" s="19">
        <v>239</v>
      </c>
      <c r="K2280" s="18" t="s">
        <v>420</v>
      </c>
      <c r="L2280" s="32">
        <v>23</v>
      </c>
      <c r="M2280" s="31">
        <v>19</v>
      </c>
      <c r="N2280" s="31">
        <v>92</v>
      </c>
      <c r="O2280" s="30" t="s">
        <v>81</v>
      </c>
      <c r="P2280" s="20">
        <v>51</v>
      </c>
      <c r="Q2280" s="20">
        <v>99</v>
      </c>
      <c r="R2280" s="18" t="s">
        <v>434</v>
      </c>
      <c r="S2280" s="20">
        <v>26</v>
      </c>
      <c r="T2280" s="18" t="s">
        <v>52</v>
      </c>
      <c r="U2280">
        <f t="shared" si="35"/>
        <v>4.0142666666666669</v>
      </c>
    </row>
    <row r="2281" spans="1:21" x14ac:dyDescent="0.3">
      <c r="A2281" s="21">
        <v>43926</v>
      </c>
      <c r="B2281" s="18" t="s">
        <v>45</v>
      </c>
      <c r="C2281" s="18" t="s">
        <v>46</v>
      </c>
      <c r="D2281" s="18" t="s">
        <v>47</v>
      </c>
      <c r="E2281" s="20">
        <v>170</v>
      </c>
      <c r="F2281" s="19">
        <v>164</v>
      </c>
      <c r="G2281" s="19">
        <v>16</v>
      </c>
      <c r="H2281" s="19">
        <v>125</v>
      </c>
      <c r="I2281" s="18" t="s">
        <v>1066</v>
      </c>
      <c r="J2281" s="19">
        <v>203</v>
      </c>
      <c r="K2281" s="18" t="s">
        <v>429</v>
      </c>
      <c r="L2281" s="32">
        <v>20</v>
      </c>
      <c r="M2281" s="31">
        <v>14</v>
      </c>
      <c r="N2281" s="31">
        <v>156</v>
      </c>
      <c r="O2281" s="30" t="s">
        <v>210</v>
      </c>
      <c r="P2281" s="20">
        <v>54</v>
      </c>
      <c r="Q2281" s="20">
        <v>88</v>
      </c>
      <c r="R2281" s="18" t="s">
        <v>430</v>
      </c>
      <c r="S2281" s="20">
        <v>39</v>
      </c>
      <c r="T2281" s="18" t="s">
        <v>51</v>
      </c>
      <c r="U2281">
        <f t="shared" si="35"/>
        <v>3.4906666666666668</v>
      </c>
    </row>
    <row r="2282" spans="1:21" x14ac:dyDescent="0.3">
      <c r="A2282" s="21">
        <v>43927</v>
      </c>
      <c r="B2282" s="18" t="s">
        <v>45</v>
      </c>
      <c r="C2282" s="18" t="s">
        <v>46</v>
      </c>
      <c r="D2282" s="18" t="s">
        <v>47</v>
      </c>
      <c r="E2282" s="20">
        <v>170</v>
      </c>
      <c r="F2282" s="19">
        <v>122</v>
      </c>
      <c r="G2282" s="19">
        <v>22</v>
      </c>
      <c r="H2282" s="19">
        <v>101</v>
      </c>
      <c r="I2282" s="18" t="s">
        <v>51</v>
      </c>
      <c r="J2282" s="19">
        <v>143</v>
      </c>
      <c r="K2282" s="18" t="s">
        <v>1067</v>
      </c>
      <c r="L2282" s="32" t="s">
        <v>1194</v>
      </c>
      <c r="M2282" s="31">
        <v>6</v>
      </c>
      <c r="N2282" s="31">
        <v>36</v>
      </c>
      <c r="O2282" s="30" t="s">
        <v>51</v>
      </c>
      <c r="P2282" s="20">
        <v>87</v>
      </c>
      <c r="Q2282" s="20">
        <v>97</v>
      </c>
      <c r="R2282" s="18" t="s">
        <v>301</v>
      </c>
      <c r="S2282" s="20">
        <v>80</v>
      </c>
      <c r="T2282" s="18" t="s">
        <v>164</v>
      </c>
      <c r="U2282" t="e">
        <f t="shared" si="35"/>
        <v>#VALUE!</v>
      </c>
    </row>
    <row r="2283" spans="1:21" x14ac:dyDescent="0.3">
      <c r="A2283" s="21">
        <v>43928</v>
      </c>
      <c r="B2283" s="18" t="s">
        <v>45</v>
      </c>
      <c r="C2283" s="18" t="s">
        <v>46</v>
      </c>
      <c r="D2283" s="18" t="s">
        <v>47</v>
      </c>
      <c r="E2283" s="20">
        <v>170</v>
      </c>
      <c r="F2283" s="19">
        <v>153</v>
      </c>
      <c r="G2283" s="19">
        <v>22</v>
      </c>
      <c r="H2283" s="19">
        <v>100</v>
      </c>
      <c r="I2283" s="18" t="s">
        <v>571</v>
      </c>
      <c r="J2283" s="19">
        <v>206</v>
      </c>
      <c r="K2283" s="18" t="s">
        <v>843</v>
      </c>
      <c r="L2283" s="30" t="s">
        <v>84</v>
      </c>
      <c r="M2283" s="31">
        <v>8</v>
      </c>
      <c r="N2283" s="31">
        <v>50</v>
      </c>
      <c r="O2283" s="30" t="s">
        <v>167</v>
      </c>
      <c r="P2283" s="20">
        <v>84</v>
      </c>
      <c r="Q2283" s="20">
        <v>99</v>
      </c>
      <c r="R2283" s="18" t="s">
        <v>51</v>
      </c>
      <c r="S2283" s="20">
        <v>62</v>
      </c>
      <c r="T2283" s="18" t="s">
        <v>215</v>
      </c>
      <c r="U2283">
        <f t="shared" si="35"/>
        <v>0.34906666666666669</v>
      </c>
    </row>
    <row r="2284" spans="1:21" x14ac:dyDescent="0.3">
      <c r="A2284" s="21">
        <v>43929</v>
      </c>
      <c r="B2284" s="18" t="s">
        <v>45</v>
      </c>
      <c r="C2284" s="18" t="s">
        <v>46</v>
      </c>
      <c r="D2284" s="18" t="s">
        <v>47</v>
      </c>
      <c r="E2284" s="20">
        <v>170</v>
      </c>
      <c r="F2284" s="19">
        <v>168</v>
      </c>
      <c r="G2284" s="19">
        <v>12</v>
      </c>
      <c r="H2284" s="19">
        <v>105</v>
      </c>
      <c r="I2284" s="18" t="s">
        <v>485</v>
      </c>
      <c r="J2284" s="19">
        <v>230</v>
      </c>
      <c r="K2284" s="18" t="s">
        <v>489</v>
      </c>
      <c r="L2284" s="32">
        <v>30</v>
      </c>
      <c r="M2284" s="31">
        <v>17</v>
      </c>
      <c r="N2284" s="31">
        <v>64</v>
      </c>
      <c r="O2284" s="30" t="s">
        <v>215</v>
      </c>
      <c r="P2284" s="20">
        <v>76</v>
      </c>
      <c r="Q2284" s="20">
        <v>99</v>
      </c>
      <c r="R2284" s="18" t="s">
        <v>51</v>
      </c>
      <c r="S2284" s="20">
        <v>58</v>
      </c>
      <c r="T2284" s="18" t="s">
        <v>186</v>
      </c>
      <c r="U2284">
        <f t="shared" si="35"/>
        <v>5.2360000000000007</v>
      </c>
    </row>
    <row r="2285" spans="1:21" x14ac:dyDescent="0.3">
      <c r="A2285" s="21">
        <v>43930</v>
      </c>
      <c r="B2285" s="18" t="s">
        <v>45</v>
      </c>
      <c r="C2285" s="18" t="s">
        <v>46</v>
      </c>
      <c r="D2285" s="18" t="s">
        <v>47</v>
      </c>
      <c r="E2285" s="20">
        <v>170</v>
      </c>
      <c r="F2285" s="19">
        <v>168</v>
      </c>
      <c r="G2285" s="19">
        <v>56</v>
      </c>
      <c r="H2285" s="19">
        <v>96</v>
      </c>
      <c r="I2285" s="18" t="s">
        <v>425</v>
      </c>
      <c r="J2285" s="19">
        <v>239</v>
      </c>
      <c r="K2285" s="18" t="s">
        <v>268</v>
      </c>
      <c r="L2285" s="30" t="s">
        <v>116</v>
      </c>
      <c r="M2285" s="31">
        <v>3</v>
      </c>
      <c r="N2285" s="31">
        <v>42</v>
      </c>
      <c r="O2285" s="30" t="s">
        <v>117</v>
      </c>
      <c r="P2285" s="20">
        <v>81</v>
      </c>
      <c r="Q2285" s="20">
        <v>99</v>
      </c>
      <c r="R2285" s="18" t="s">
        <v>51</v>
      </c>
      <c r="S2285" s="20">
        <v>60</v>
      </c>
      <c r="T2285" s="18" t="s">
        <v>146</v>
      </c>
      <c r="U2285">
        <f t="shared" si="35"/>
        <v>0.69813333333333338</v>
      </c>
    </row>
    <row r="2286" spans="1:21" x14ac:dyDescent="0.3">
      <c r="A2286" s="21">
        <v>43931</v>
      </c>
      <c r="B2286" s="18" t="s">
        <v>45</v>
      </c>
      <c r="C2286" s="18" t="s">
        <v>46</v>
      </c>
      <c r="D2286" s="18" t="s">
        <v>47</v>
      </c>
      <c r="E2286" s="20">
        <v>170</v>
      </c>
      <c r="F2286" s="19">
        <v>177</v>
      </c>
      <c r="G2286" s="19">
        <v>292</v>
      </c>
      <c r="H2286" s="19">
        <v>142</v>
      </c>
      <c r="I2286" s="18" t="s">
        <v>51</v>
      </c>
      <c r="J2286" s="19">
        <v>212</v>
      </c>
      <c r="K2286" s="18" t="s">
        <v>233</v>
      </c>
      <c r="L2286" s="32">
        <v>35</v>
      </c>
      <c r="M2286" s="31">
        <v>6</v>
      </c>
      <c r="N2286" s="31">
        <v>56</v>
      </c>
      <c r="O2286" s="30" t="s">
        <v>121</v>
      </c>
      <c r="P2286" s="20">
        <v>87</v>
      </c>
      <c r="Q2286" s="20">
        <v>99</v>
      </c>
      <c r="R2286" s="18" t="s">
        <v>51</v>
      </c>
      <c r="S2286" s="20">
        <v>65</v>
      </c>
      <c r="T2286" s="18" t="s">
        <v>129</v>
      </c>
      <c r="U2286">
        <f t="shared" si="35"/>
        <v>6.1086666666666662</v>
      </c>
    </row>
    <row r="2287" spans="1:21" x14ac:dyDescent="0.3">
      <c r="A2287" s="21">
        <v>43932</v>
      </c>
      <c r="B2287" s="18" t="s">
        <v>45</v>
      </c>
      <c r="C2287" s="18" t="s">
        <v>46</v>
      </c>
      <c r="D2287" s="18" t="s">
        <v>47</v>
      </c>
      <c r="E2287" s="20">
        <v>170</v>
      </c>
      <c r="F2287" s="19">
        <v>138</v>
      </c>
      <c r="G2287" s="19">
        <v>14</v>
      </c>
      <c r="H2287" s="19">
        <v>128</v>
      </c>
      <c r="I2287" s="18" t="s">
        <v>998</v>
      </c>
      <c r="J2287" s="19">
        <v>149</v>
      </c>
      <c r="K2287" s="18" t="s">
        <v>628</v>
      </c>
      <c r="L2287" s="32">
        <v>36</v>
      </c>
      <c r="M2287" s="31">
        <v>6</v>
      </c>
      <c r="N2287" s="31">
        <v>44</v>
      </c>
      <c r="O2287" s="30" t="s">
        <v>113</v>
      </c>
      <c r="P2287" s="20">
        <v>95</v>
      </c>
      <c r="Q2287" s="20">
        <v>100</v>
      </c>
      <c r="R2287" s="18" t="s">
        <v>51</v>
      </c>
      <c r="S2287" s="20">
        <v>88</v>
      </c>
      <c r="T2287" s="18" t="s">
        <v>64</v>
      </c>
      <c r="U2287">
        <f t="shared" si="35"/>
        <v>6.2831999999999999</v>
      </c>
    </row>
    <row r="2288" spans="1:21" x14ac:dyDescent="0.3">
      <c r="A2288" s="21">
        <v>43933</v>
      </c>
      <c r="B2288" s="18" t="s">
        <v>45</v>
      </c>
      <c r="C2288" s="18" t="s">
        <v>46</v>
      </c>
      <c r="D2288" s="18" t="s">
        <v>47</v>
      </c>
      <c r="E2288" s="20">
        <v>170</v>
      </c>
      <c r="F2288" s="19">
        <v>148</v>
      </c>
      <c r="G2288" s="19">
        <v>74</v>
      </c>
      <c r="H2288" s="19">
        <v>124</v>
      </c>
      <c r="I2288" s="18" t="s">
        <v>687</v>
      </c>
      <c r="J2288" s="19">
        <v>171</v>
      </c>
      <c r="K2288" s="18" t="s">
        <v>524</v>
      </c>
      <c r="L2288" s="30" t="s">
        <v>263</v>
      </c>
      <c r="M2288" s="31">
        <v>8</v>
      </c>
      <c r="N2288" s="31">
        <v>47</v>
      </c>
      <c r="O2288" s="30" t="s">
        <v>55</v>
      </c>
      <c r="P2288" s="20">
        <v>88</v>
      </c>
      <c r="Q2288" s="20">
        <v>99</v>
      </c>
      <c r="R2288" s="18" t="s">
        <v>51</v>
      </c>
      <c r="S2288" s="20">
        <v>75</v>
      </c>
      <c r="T2288" s="18" t="s">
        <v>71</v>
      </c>
      <c r="U2288">
        <f t="shared" si="35"/>
        <v>0.17453333333333335</v>
      </c>
    </row>
    <row r="2289" spans="1:21" x14ac:dyDescent="0.3">
      <c r="A2289" s="21">
        <v>43934</v>
      </c>
      <c r="B2289" s="18" t="s">
        <v>45</v>
      </c>
      <c r="C2289" s="18" t="s">
        <v>46</v>
      </c>
      <c r="D2289" s="18" t="s">
        <v>47</v>
      </c>
      <c r="E2289" s="20">
        <v>170</v>
      </c>
      <c r="F2289" s="19">
        <v>124</v>
      </c>
      <c r="G2289" s="19">
        <v>0</v>
      </c>
      <c r="H2289" s="19">
        <v>84</v>
      </c>
      <c r="I2289" s="18" t="s">
        <v>159</v>
      </c>
      <c r="J2289" s="19">
        <v>164</v>
      </c>
      <c r="K2289" s="18" t="s">
        <v>1068</v>
      </c>
      <c r="L2289" s="32">
        <v>32</v>
      </c>
      <c r="M2289" s="31">
        <v>3</v>
      </c>
      <c r="N2289" s="31">
        <v>92</v>
      </c>
      <c r="O2289" s="30" t="s">
        <v>578</v>
      </c>
      <c r="P2289" s="20">
        <v>82</v>
      </c>
      <c r="Q2289" s="20">
        <v>99</v>
      </c>
      <c r="R2289" s="18" t="s">
        <v>51</v>
      </c>
      <c r="S2289" s="20">
        <v>71</v>
      </c>
      <c r="T2289" s="18" t="s">
        <v>369</v>
      </c>
      <c r="U2289">
        <f t="shared" si="35"/>
        <v>5.5850666666666671</v>
      </c>
    </row>
    <row r="2290" spans="1:21" x14ac:dyDescent="0.3">
      <c r="A2290" s="21">
        <v>43935</v>
      </c>
      <c r="B2290" s="18" t="s">
        <v>45</v>
      </c>
      <c r="C2290" s="18" t="s">
        <v>46</v>
      </c>
      <c r="D2290" s="18" t="s">
        <v>47</v>
      </c>
      <c r="E2290" s="20">
        <v>170</v>
      </c>
      <c r="F2290" s="19">
        <v>157</v>
      </c>
      <c r="G2290" s="19">
        <v>0</v>
      </c>
      <c r="H2290" s="19">
        <v>103</v>
      </c>
      <c r="I2290" s="18" t="s">
        <v>292</v>
      </c>
      <c r="J2290" s="19">
        <v>211</v>
      </c>
      <c r="K2290" s="18" t="s">
        <v>584</v>
      </c>
      <c r="L2290" s="30" t="s">
        <v>132</v>
      </c>
      <c r="M2290" s="31">
        <v>11</v>
      </c>
      <c r="N2290" s="31">
        <v>78</v>
      </c>
      <c r="O2290" s="30" t="s">
        <v>146</v>
      </c>
      <c r="P2290" s="20">
        <v>78</v>
      </c>
      <c r="Q2290" s="20">
        <v>99</v>
      </c>
      <c r="R2290" s="18" t="s">
        <v>543</v>
      </c>
      <c r="S2290" s="20">
        <v>60</v>
      </c>
      <c r="T2290" s="18" t="s">
        <v>179</v>
      </c>
      <c r="U2290">
        <f t="shared" si="35"/>
        <v>1.3962666666666668</v>
      </c>
    </row>
    <row r="2291" spans="1:21" x14ac:dyDescent="0.3">
      <c r="A2291" s="21">
        <v>43936</v>
      </c>
      <c r="B2291" s="18" t="s">
        <v>45</v>
      </c>
      <c r="C2291" s="18" t="s">
        <v>46</v>
      </c>
      <c r="D2291" s="18" t="s">
        <v>47</v>
      </c>
      <c r="E2291" s="20">
        <v>170</v>
      </c>
      <c r="F2291" s="19">
        <v>156</v>
      </c>
      <c r="G2291" s="19">
        <v>4</v>
      </c>
      <c r="H2291" s="19">
        <v>110</v>
      </c>
      <c r="I2291" s="18" t="s">
        <v>504</v>
      </c>
      <c r="J2291" s="19">
        <v>201</v>
      </c>
      <c r="K2291" s="18" t="s">
        <v>201</v>
      </c>
      <c r="L2291" s="32">
        <v>26</v>
      </c>
      <c r="M2291" s="31">
        <v>11</v>
      </c>
      <c r="N2291" s="31">
        <v>114</v>
      </c>
      <c r="O2291" s="30" t="s">
        <v>188</v>
      </c>
      <c r="P2291" s="20">
        <v>67</v>
      </c>
      <c r="Q2291" s="20">
        <v>97</v>
      </c>
      <c r="R2291" s="18" t="s">
        <v>51</v>
      </c>
      <c r="S2291" s="20">
        <v>45</v>
      </c>
      <c r="T2291" s="18" t="s">
        <v>51</v>
      </c>
      <c r="U2291">
        <f t="shared" si="35"/>
        <v>4.5378666666666669</v>
      </c>
    </row>
    <row r="2292" spans="1:21" x14ac:dyDescent="0.3">
      <c r="A2292" s="21">
        <v>43937</v>
      </c>
      <c r="B2292" s="18" t="s">
        <v>45</v>
      </c>
      <c r="C2292" s="18" t="s">
        <v>46</v>
      </c>
      <c r="D2292" s="18" t="s">
        <v>47</v>
      </c>
      <c r="E2292" s="20">
        <v>170</v>
      </c>
      <c r="F2292" s="19">
        <v>145</v>
      </c>
      <c r="G2292" s="19">
        <v>2</v>
      </c>
      <c r="H2292" s="19">
        <v>91</v>
      </c>
      <c r="I2292" s="18" t="s">
        <v>227</v>
      </c>
      <c r="J2292" s="19">
        <v>199</v>
      </c>
      <c r="K2292" s="18" t="s">
        <v>81</v>
      </c>
      <c r="L2292" s="32">
        <v>24</v>
      </c>
      <c r="M2292" s="31">
        <v>22</v>
      </c>
      <c r="N2292" s="31">
        <v>119</v>
      </c>
      <c r="O2292" s="30" t="s">
        <v>206</v>
      </c>
      <c r="P2292" s="20">
        <v>62</v>
      </c>
      <c r="Q2292" s="20">
        <v>96</v>
      </c>
      <c r="R2292" s="18" t="s">
        <v>51</v>
      </c>
      <c r="S2292" s="20">
        <v>43</v>
      </c>
      <c r="T2292" s="18" t="s">
        <v>439</v>
      </c>
      <c r="U2292">
        <f t="shared" si="35"/>
        <v>4.1887999999999996</v>
      </c>
    </row>
    <row r="2293" spans="1:21" x14ac:dyDescent="0.3">
      <c r="A2293" s="21">
        <v>43938</v>
      </c>
      <c r="B2293" s="18" t="s">
        <v>45</v>
      </c>
      <c r="C2293" s="18" t="s">
        <v>46</v>
      </c>
      <c r="D2293" s="18" t="s">
        <v>47</v>
      </c>
      <c r="E2293" s="20">
        <v>170</v>
      </c>
      <c r="F2293" s="19">
        <v>155</v>
      </c>
      <c r="G2293" s="19">
        <v>4</v>
      </c>
      <c r="H2293" s="19">
        <v>95</v>
      </c>
      <c r="I2293" s="18" t="s">
        <v>537</v>
      </c>
      <c r="J2293" s="19">
        <v>215</v>
      </c>
      <c r="K2293" s="18" t="s">
        <v>299</v>
      </c>
      <c r="L2293" s="32" t="s">
        <v>1194</v>
      </c>
      <c r="M2293" s="31">
        <v>17</v>
      </c>
      <c r="N2293" s="31">
        <v>78</v>
      </c>
      <c r="O2293" s="30" t="s">
        <v>51</v>
      </c>
      <c r="P2293" s="20">
        <v>68</v>
      </c>
      <c r="Q2293" s="20">
        <v>98</v>
      </c>
      <c r="R2293" s="18" t="s">
        <v>51</v>
      </c>
      <c r="S2293" s="20">
        <v>44</v>
      </c>
      <c r="T2293" s="18" t="s">
        <v>91</v>
      </c>
      <c r="U2293" t="e">
        <f t="shared" si="35"/>
        <v>#VALUE!</v>
      </c>
    </row>
    <row r="2294" spans="1:21" x14ac:dyDescent="0.3">
      <c r="A2294" s="21">
        <v>43939</v>
      </c>
      <c r="B2294" s="18" t="s">
        <v>45</v>
      </c>
      <c r="C2294" s="18" t="s">
        <v>46</v>
      </c>
      <c r="D2294" s="18" t="s">
        <v>47</v>
      </c>
      <c r="E2294" s="20">
        <v>170</v>
      </c>
      <c r="F2294" s="19">
        <v>142</v>
      </c>
      <c r="G2294" s="19">
        <v>126</v>
      </c>
      <c r="H2294" s="19">
        <v>88</v>
      </c>
      <c r="I2294" s="18" t="s">
        <v>51</v>
      </c>
      <c r="J2294" s="19">
        <v>197</v>
      </c>
      <c r="K2294" s="18" t="s">
        <v>994</v>
      </c>
      <c r="L2294" s="30" t="s">
        <v>116</v>
      </c>
      <c r="M2294" s="31">
        <v>11</v>
      </c>
      <c r="N2294" s="31">
        <v>58</v>
      </c>
      <c r="O2294" s="30" t="s">
        <v>51</v>
      </c>
      <c r="P2294" s="20">
        <v>81</v>
      </c>
      <c r="Q2294" s="20">
        <v>99</v>
      </c>
      <c r="R2294" s="18" t="s">
        <v>100</v>
      </c>
      <c r="S2294" s="20">
        <v>58</v>
      </c>
      <c r="T2294" s="18" t="s">
        <v>51</v>
      </c>
      <c r="U2294">
        <f t="shared" si="35"/>
        <v>0.69813333333333338</v>
      </c>
    </row>
    <row r="2295" spans="1:21" x14ac:dyDescent="0.3">
      <c r="A2295" s="21">
        <v>43940</v>
      </c>
      <c r="B2295" s="18" t="s">
        <v>45</v>
      </c>
      <c r="C2295" s="18" t="s">
        <v>46</v>
      </c>
      <c r="D2295" s="18" t="s">
        <v>47</v>
      </c>
      <c r="E2295" s="20">
        <v>170</v>
      </c>
      <c r="F2295" s="19">
        <v>126</v>
      </c>
      <c r="G2295" s="19">
        <v>2</v>
      </c>
      <c r="H2295" s="19">
        <v>98</v>
      </c>
      <c r="I2295" s="18" t="s">
        <v>310</v>
      </c>
      <c r="J2295" s="19">
        <v>154</v>
      </c>
      <c r="K2295" s="18" t="s">
        <v>317</v>
      </c>
      <c r="L2295" s="30" t="s">
        <v>84</v>
      </c>
      <c r="M2295" s="31">
        <v>6</v>
      </c>
      <c r="N2295" s="31">
        <v>47</v>
      </c>
      <c r="O2295" s="30" t="s">
        <v>182</v>
      </c>
      <c r="P2295" s="20">
        <v>89</v>
      </c>
      <c r="Q2295" s="20">
        <v>99</v>
      </c>
      <c r="R2295" s="18" t="s">
        <v>51</v>
      </c>
      <c r="S2295" s="20">
        <v>77</v>
      </c>
      <c r="T2295" s="18" t="s">
        <v>352</v>
      </c>
      <c r="U2295">
        <f t="shared" si="35"/>
        <v>0.34906666666666669</v>
      </c>
    </row>
    <row r="2296" spans="1:21" x14ac:dyDescent="0.3">
      <c r="A2296" s="21">
        <v>43941</v>
      </c>
      <c r="B2296" s="18" t="s">
        <v>45</v>
      </c>
      <c r="C2296" s="18" t="s">
        <v>46</v>
      </c>
      <c r="D2296" s="18" t="s">
        <v>47</v>
      </c>
      <c r="E2296" s="20">
        <v>170</v>
      </c>
      <c r="F2296" s="19">
        <v>137</v>
      </c>
      <c r="G2296" s="19">
        <v>6</v>
      </c>
      <c r="H2296" s="19">
        <v>81</v>
      </c>
      <c r="I2296" s="18" t="s">
        <v>827</v>
      </c>
      <c r="J2296" s="19">
        <v>193</v>
      </c>
      <c r="K2296" s="18" t="s">
        <v>366</v>
      </c>
      <c r="L2296" s="30" t="s">
        <v>84</v>
      </c>
      <c r="M2296" s="31">
        <v>8</v>
      </c>
      <c r="N2296" s="31">
        <v>78</v>
      </c>
      <c r="O2296" s="30" t="s">
        <v>71</v>
      </c>
      <c r="P2296" s="20">
        <v>80</v>
      </c>
      <c r="Q2296" s="20">
        <v>99</v>
      </c>
      <c r="R2296" s="18" t="s">
        <v>51</v>
      </c>
      <c r="S2296" s="20">
        <v>57</v>
      </c>
      <c r="T2296" s="18" t="s">
        <v>129</v>
      </c>
      <c r="U2296">
        <f t="shared" si="35"/>
        <v>0.34906666666666669</v>
      </c>
    </row>
    <row r="2297" spans="1:21" x14ac:dyDescent="0.3">
      <c r="A2297" s="21">
        <v>43942</v>
      </c>
      <c r="B2297" s="18" t="s">
        <v>45</v>
      </c>
      <c r="C2297" s="18" t="s">
        <v>46</v>
      </c>
      <c r="D2297" s="18" t="s">
        <v>47</v>
      </c>
      <c r="E2297" s="20">
        <v>170</v>
      </c>
      <c r="F2297" s="19">
        <v>134</v>
      </c>
      <c r="G2297" s="19">
        <v>14</v>
      </c>
      <c r="H2297" s="19">
        <v>112</v>
      </c>
      <c r="I2297" s="18" t="s">
        <v>88</v>
      </c>
      <c r="J2297" s="19">
        <v>156</v>
      </c>
      <c r="K2297" s="18" t="s">
        <v>488</v>
      </c>
      <c r="L2297" s="30" t="s">
        <v>84</v>
      </c>
      <c r="M2297" s="31">
        <v>6</v>
      </c>
      <c r="N2297" s="31">
        <v>42</v>
      </c>
      <c r="O2297" s="30" t="s">
        <v>433</v>
      </c>
      <c r="P2297" s="20">
        <v>87</v>
      </c>
      <c r="Q2297" s="20">
        <v>98</v>
      </c>
      <c r="R2297" s="18" t="s">
        <v>51</v>
      </c>
      <c r="S2297" s="20">
        <v>73</v>
      </c>
      <c r="T2297" s="18" t="s">
        <v>201</v>
      </c>
      <c r="U2297">
        <f t="shared" si="35"/>
        <v>0.34906666666666669</v>
      </c>
    </row>
    <row r="2298" spans="1:21" x14ac:dyDescent="0.3">
      <c r="A2298" s="21">
        <v>43943</v>
      </c>
      <c r="B2298" s="18" t="s">
        <v>45</v>
      </c>
      <c r="C2298" s="18" t="s">
        <v>46</v>
      </c>
      <c r="D2298" s="18" t="s">
        <v>47</v>
      </c>
      <c r="E2298" s="20">
        <v>170</v>
      </c>
      <c r="F2298" s="19">
        <v>127</v>
      </c>
      <c r="G2298" s="19">
        <v>0</v>
      </c>
      <c r="H2298" s="19">
        <v>91</v>
      </c>
      <c r="I2298" s="18" t="s">
        <v>902</v>
      </c>
      <c r="J2298" s="19">
        <v>163</v>
      </c>
      <c r="K2298" s="18" t="s">
        <v>935</v>
      </c>
      <c r="L2298" s="30" t="s">
        <v>401</v>
      </c>
      <c r="M2298" s="31">
        <v>8</v>
      </c>
      <c r="N2298" s="31">
        <v>39</v>
      </c>
      <c r="O2298" s="30" t="s">
        <v>81</v>
      </c>
      <c r="P2298" s="20">
        <v>81</v>
      </c>
      <c r="Q2298" s="20">
        <v>99</v>
      </c>
      <c r="R2298" s="18" t="s">
        <v>103</v>
      </c>
      <c r="S2298" s="20">
        <v>66</v>
      </c>
      <c r="T2298" s="18" t="s">
        <v>307</v>
      </c>
      <c r="U2298">
        <f t="shared" si="35"/>
        <v>1.0471999999999999</v>
      </c>
    </row>
    <row r="2299" spans="1:21" x14ac:dyDescent="0.3">
      <c r="A2299" s="21">
        <v>43944</v>
      </c>
      <c r="B2299" s="18" t="s">
        <v>45</v>
      </c>
      <c r="C2299" s="18" t="s">
        <v>46</v>
      </c>
      <c r="D2299" s="18" t="s">
        <v>47</v>
      </c>
      <c r="E2299" s="20">
        <v>170</v>
      </c>
      <c r="F2299" s="19">
        <v>152</v>
      </c>
      <c r="G2299" s="19">
        <v>0</v>
      </c>
      <c r="H2299" s="19">
        <v>114</v>
      </c>
      <c r="I2299" s="18" t="s">
        <v>51</v>
      </c>
      <c r="J2299" s="19">
        <v>190</v>
      </c>
      <c r="K2299" s="18" t="s">
        <v>266</v>
      </c>
      <c r="L2299" s="32">
        <v>35</v>
      </c>
      <c r="M2299" s="31">
        <v>11</v>
      </c>
      <c r="N2299" s="31">
        <v>44</v>
      </c>
      <c r="O2299" s="30" t="s">
        <v>121</v>
      </c>
      <c r="P2299" s="20">
        <v>83</v>
      </c>
      <c r="Q2299" s="20">
        <v>98</v>
      </c>
      <c r="R2299" s="18" t="s">
        <v>51</v>
      </c>
      <c r="S2299" s="20">
        <v>66</v>
      </c>
      <c r="T2299" s="18" t="s">
        <v>179</v>
      </c>
      <c r="U2299">
        <f t="shared" si="35"/>
        <v>6.1086666666666662</v>
      </c>
    </row>
    <row r="2300" spans="1:21" x14ac:dyDescent="0.3">
      <c r="A2300" s="21">
        <v>43945</v>
      </c>
      <c r="B2300" s="18" t="s">
        <v>45</v>
      </c>
      <c r="C2300" s="18" t="s">
        <v>46</v>
      </c>
      <c r="D2300" s="18" t="s">
        <v>47</v>
      </c>
      <c r="E2300" s="20">
        <v>170</v>
      </c>
      <c r="F2300" s="19">
        <v>166</v>
      </c>
      <c r="G2300" s="19">
        <v>62</v>
      </c>
      <c r="H2300" s="19">
        <v>133</v>
      </c>
      <c r="I2300" s="18" t="s">
        <v>51</v>
      </c>
      <c r="J2300" s="19">
        <v>198</v>
      </c>
      <c r="K2300" s="18" t="s">
        <v>524</v>
      </c>
      <c r="L2300" s="30" t="s">
        <v>263</v>
      </c>
      <c r="M2300" s="31">
        <v>14</v>
      </c>
      <c r="N2300" s="31">
        <v>58</v>
      </c>
      <c r="O2300" s="30" t="s">
        <v>169</v>
      </c>
      <c r="P2300" s="20">
        <v>87</v>
      </c>
      <c r="Q2300" s="20">
        <v>98</v>
      </c>
      <c r="R2300" s="18" t="s">
        <v>51</v>
      </c>
      <c r="S2300" s="20">
        <v>73</v>
      </c>
      <c r="T2300" s="18" t="s">
        <v>129</v>
      </c>
      <c r="U2300">
        <f t="shared" si="35"/>
        <v>0.17453333333333335</v>
      </c>
    </row>
    <row r="2301" spans="1:21" x14ac:dyDescent="0.3">
      <c r="A2301" s="21">
        <v>43946</v>
      </c>
      <c r="B2301" s="18" t="s">
        <v>45</v>
      </c>
      <c r="C2301" s="18" t="s">
        <v>46</v>
      </c>
      <c r="D2301" s="18" t="s">
        <v>47</v>
      </c>
      <c r="E2301" s="20">
        <v>170</v>
      </c>
      <c r="F2301" s="19">
        <v>150</v>
      </c>
      <c r="G2301" s="19">
        <v>20</v>
      </c>
      <c r="H2301" s="19">
        <v>132</v>
      </c>
      <c r="I2301" s="18" t="s">
        <v>460</v>
      </c>
      <c r="J2301" s="19">
        <v>167</v>
      </c>
      <c r="K2301" s="18" t="s">
        <v>1069</v>
      </c>
      <c r="L2301" s="32">
        <v>30</v>
      </c>
      <c r="M2301" s="31">
        <v>6</v>
      </c>
      <c r="N2301" s="31">
        <v>33</v>
      </c>
      <c r="O2301" s="30" t="s">
        <v>188</v>
      </c>
      <c r="P2301" s="20">
        <v>90</v>
      </c>
      <c r="Q2301" s="20">
        <v>99</v>
      </c>
      <c r="R2301" s="18" t="s">
        <v>51</v>
      </c>
      <c r="S2301" s="20">
        <v>84</v>
      </c>
      <c r="T2301" s="18" t="s">
        <v>128</v>
      </c>
      <c r="U2301">
        <f t="shared" si="35"/>
        <v>5.2360000000000007</v>
      </c>
    </row>
    <row r="2302" spans="1:21" x14ac:dyDescent="0.3">
      <c r="A2302" s="21">
        <v>43947</v>
      </c>
      <c r="B2302" s="18" t="s">
        <v>45</v>
      </c>
      <c r="C2302" s="18" t="s">
        <v>46</v>
      </c>
      <c r="D2302" s="18" t="s">
        <v>47</v>
      </c>
      <c r="E2302" s="20">
        <v>170</v>
      </c>
      <c r="F2302" s="19">
        <v>146</v>
      </c>
      <c r="G2302" s="19">
        <v>142</v>
      </c>
      <c r="H2302" s="19">
        <v>121</v>
      </c>
      <c r="I2302" s="18" t="s">
        <v>321</v>
      </c>
      <c r="J2302" s="19">
        <v>172</v>
      </c>
      <c r="K2302" s="18" t="s">
        <v>117</v>
      </c>
      <c r="L2302" s="30" t="s">
        <v>116</v>
      </c>
      <c r="M2302" s="31">
        <v>8</v>
      </c>
      <c r="N2302" s="31">
        <v>44</v>
      </c>
      <c r="O2302" s="30" t="s">
        <v>121</v>
      </c>
      <c r="P2302" s="20">
        <v>93</v>
      </c>
      <c r="Q2302" s="20">
        <v>100</v>
      </c>
      <c r="R2302" s="18" t="s">
        <v>51</v>
      </c>
      <c r="S2302" s="20">
        <v>85</v>
      </c>
      <c r="T2302" s="18" t="s">
        <v>51</v>
      </c>
      <c r="U2302">
        <f t="shared" si="35"/>
        <v>0.69813333333333338</v>
      </c>
    </row>
    <row r="2303" spans="1:21" x14ac:dyDescent="0.3">
      <c r="A2303" s="21">
        <v>43948</v>
      </c>
      <c r="B2303" s="18" t="s">
        <v>45</v>
      </c>
      <c r="C2303" s="18" t="s">
        <v>46</v>
      </c>
      <c r="D2303" s="18" t="s">
        <v>47</v>
      </c>
      <c r="E2303" s="20">
        <v>170</v>
      </c>
      <c r="F2303" s="19">
        <v>132</v>
      </c>
      <c r="G2303" s="19">
        <v>226</v>
      </c>
      <c r="H2303" s="19">
        <v>100</v>
      </c>
      <c r="I2303" s="18" t="s">
        <v>1070</v>
      </c>
      <c r="J2303" s="19">
        <v>163</v>
      </c>
      <c r="K2303" s="18" t="s">
        <v>428</v>
      </c>
      <c r="L2303" s="30" t="s">
        <v>533</v>
      </c>
      <c r="M2303" s="31">
        <v>6</v>
      </c>
      <c r="N2303" s="31">
        <v>42</v>
      </c>
      <c r="O2303" s="30" t="s">
        <v>135</v>
      </c>
      <c r="P2303" s="20">
        <v>91</v>
      </c>
      <c r="Q2303" s="20">
        <v>100</v>
      </c>
      <c r="R2303" s="18" t="s">
        <v>51</v>
      </c>
      <c r="S2303" s="20">
        <v>72</v>
      </c>
      <c r="T2303" s="18" t="s">
        <v>113</v>
      </c>
      <c r="U2303">
        <f t="shared" si="35"/>
        <v>1.2217333333333333</v>
      </c>
    </row>
    <row r="2304" spans="1:21" x14ac:dyDescent="0.3">
      <c r="A2304" s="21">
        <v>43949</v>
      </c>
      <c r="B2304" s="18" t="s">
        <v>45</v>
      </c>
      <c r="C2304" s="18" t="s">
        <v>46</v>
      </c>
      <c r="D2304" s="18" t="s">
        <v>47</v>
      </c>
      <c r="E2304" s="20">
        <v>170</v>
      </c>
      <c r="F2304" s="19">
        <v>146</v>
      </c>
      <c r="G2304" s="19">
        <v>0</v>
      </c>
      <c r="H2304" s="19">
        <v>96</v>
      </c>
      <c r="I2304" s="18" t="s">
        <v>901</v>
      </c>
      <c r="J2304" s="19">
        <v>195</v>
      </c>
      <c r="K2304" s="18" t="s">
        <v>748</v>
      </c>
      <c r="L2304" s="30" t="s">
        <v>218</v>
      </c>
      <c r="M2304" s="31">
        <v>22</v>
      </c>
      <c r="N2304" s="31">
        <v>89</v>
      </c>
      <c r="O2304" s="30" t="s">
        <v>167</v>
      </c>
      <c r="P2304" s="20">
        <v>69</v>
      </c>
      <c r="Q2304" s="20">
        <v>100</v>
      </c>
      <c r="R2304" s="18" t="s">
        <v>51</v>
      </c>
      <c r="S2304" s="20">
        <v>40</v>
      </c>
      <c r="T2304" s="18" t="s">
        <v>215</v>
      </c>
      <c r="U2304">
        <f t="shared" si="35"/>
        <v>0.52359999999999995</v>
      </c>
    </row>
    <row r="2305" spans="1:21" x14ac:dyDescent="0.3">
      <c r="A2305" s="21">
        <v>43950</v>
      </c>
      <c r="B2305" s="18" t="s">
        <v>45</v>
      </c>
      <c r="C2305" s="18" t="s">
        <v>46</v>
      </c>
      <c r="D2305" s="18" t="s">
        <v>47</v>
      </c>
      <c r="E2305" s="20">
        <v>170</v>
      </c>
      <c r="F2305" s="19">
        <v>138</v>
      </c>
      <c r="G2305" s="19">
        <v>0</v>
      </c>
      <c r="H2305" s="19">
        <v>101</v>
      </c>
      <c r="I2305" s="18" t="s">
        <v>51</v>
      </c>
      <c r="J2305" s="19">
        <v>174</v>
      </c>
      <c r="K2305" s="18" t="s">
        <v>628</v>
      </c>
      <c r="L2305" s="32">
        <v>22</v>
      </c>
      <c r="M2305" s="31">
        <v>11</v>
      </c>
      <c r="N2305" s="31">
        <v>69</v>
      </c>
      <c r="O2305" s="30" t="s">
        <v>74</v>
      </c>
      <c r="P2305" s="20">
        <v>75</v>
      </c>
      <c r="Q2305" s="20">
        <v>94</v>
      </c>
      <c r="R2305" s="18" t="s">
        <v>51</v>
      </c>
      <c r="S2305" s="20">
        <v>55</v>
      </c>
      <c r="T2305" s="18" t="s">
        <v>183</v>
      </c>
      <c r="U2305">
        <f t="shared" si="35"/>
        <v>3.8397333333333332</v>
      </c>
    </row>
    <row r="2306" spans="1:21" x14ac:dyDescent="0.3">
      <c r="A2306" s="21">
        <v>43951</v>
      </c>
      <c r="B2306" s="18" t="s">
        <v>45</v>
      </c>
      <c r="C2306" s="18" t="s">
        <v>46</v>
      </c>
      <c r="D2306" s="18" t="s">
        <v>47</v>
      </c>
      <c r="E2306" s="20">
        <v>170</v>
      </c>
      <c r="F2306" s="19">
        <v>169</v>
      </c>
      <c r="G2306" s="19">
        <v>0</v>
      </c>
      <c r="H2306" s="19">
        <v>115</v>
      </c>
      <c r="I2306" s="18" t="s">
        <v>467</v>
      </c>
      <c r="J2306" s="19">
        <v>223</v>
      </c>
      <c r="K2306" s="18" t="s">
        <v>262</v>
      </c>
      <c r="L2306" s="32">
        <v>14</v>
      </c>
      <c r="M2306" s="31">
        <v>8</v>
      </c>
      <c r="N2306" s="31">
        <v>81</v>
      </c>
      <c r="O2306" s="30" t="s">
        <v>182</v>
      </c>
      <c r="P2306" s="20">
        <v>59</v>
      </c>
      <c r="Q2306" s="20">
        <v>91</v>
      </c>
      <c r="R2306" s="18" t="s">
        <v>70</v>
      </c>
      <c r="S2306" s="20">
        <v>40</v>
      </c>
      <c r="T2306" s="18" t="s">
        <v>113</v>
      </c>
      <c r="U2306">
        <f t="shared" si="35"/>
        <v>2.4434666666666667</v>
      </c>
    </row>
    <row r="2307" spans="1:21" x14ac:dyDescent="0.3">
      <c r="A2307" s="21">
        <v>43952</v>
      </c>
      <c r="B2307" s="18" t="s">
        <v>45</v>
      </c>
      <c r="C2307" s="18" t="s">
        <v>46</v>
      </c>
      <c r="D2307" s="18" t="s">
        <v>47</v>
      </c>
      <c r="E2307" s="20">
        <v>170</v>
      </c>
      <c r="F2307" s="19">
        <v>204</v>
      </c>
      <c r="G2307" s="19">
        <v>0</v>
      </c>
      <c r="H2307" s="19">
        <v>138</v>
      </c>
      <c r="I2307" s="18" t="s">
        <v>305</v>
      </c>
      <c r="J2307" s="19">
        <v>270</v>
      </c>
      <c r="K2307" s="18" t="s">
        <v>146</v>
      </c>
      <c r="L2307" s="32">
        <v>30</v>
      </c>
      <c r="M2307" s="31">
        <v>22</v>
      </c>
      <c r="N2307" s="31">
        <v>128</v>
      </c>
      <c r="O2307" s="30" t="s">
        <v>188</v>
      </c>
      <c r="P2307" s="20">
        <v>64</v>
      </c>
      <c r="Q2307" s="20">
        <v>96</v>
      </c>
      <c r="R2307" s="18" t="s">
        <v>537</v>
      </c>
      <c r="S2307" s="20">
        <v>43</v>
      </c>
      <c r="T2307" s="18" t="s">
        <v>206</v>
      </c>
      <c r="U2307">
        <f t="shared" si="35"/>
        <v>5.2360000000000007</v>
      </c>
    </row>
    <row r="2308" spans="1:21" x14ac:dyDescent="0.3">
      <c r="A2308" s="21">
        <v>43953</v>
      </c>
      <c r="B2308" s="18" t="s">
        <v>45</v>
      </c>
      <c r="C2308" s="18" t="s">
        <v>46</v>
      </c>
      <c r="D2308" s="18" t="s">
        <v>47</v>
      </c>
      <c r="E2308" s="20">
        <v>170</v>
      </c>
      <c r="F2308" s="19">
        <v>180</v>
      </c>
      <c r="G2308" s="19">
        <v>0</v>
      </c>
      <c r="H2308" s="19">
        <v>108</v>
      </c>
      <c r="I2308" s="18" t="s">
        <v>687</v>
      </c>
      <c r="J2308" s="19">
        <v>253</v>
      </c>
      <c r="K2308" s="18" t="s">
        <v>691</v>
      </c>
      <c r="L2308" s="30" t="s">
        <v>102</v>
      </c>
      <c r="M2308" s="31">
        <v>11</v>
      </c>
      <c r="N2308" s="31">
        <v>83</v>
      </c>
      <c r="O2308" s="30" t="s">
        <v>264</v>
      </c>
      <c r="P2308" s="20">
        <v>74</v>
      </c>
      <c r="Q2308" s="20">
        <v>100</v>
      </c>
      <c r="R2308" s="18" t="s">
        <v>258</v>
      </c>
      <c r="S2308" s="20">
        <v>45</v>
      </c>
      <c r="T2308" s="18" t="s">
        <v>182</v>
      </c>
      <c r="U2308">
        <f t="shared" ref="U2308:U2371" si="36">L2308*$V$3/$V$5*$V$4</f>
        <v>0.8726666666666667</v>
      </c>
    </row>
    <row r="2309" spans="1:21" x14ac:dyDescent="0.3">
      <c r="A2309" s="21">
        <v>43954</v>
      </c>
      <c r="B2309" s="18" t="s">
        <v>45</v>
      </c>
      <c r="C2309" s="18" t="s">
        <v>46</v>
      </c>
      <c r="D2309" s="18" t="s">
        <v>47</v>
      </c>
      <c r="E2309" s="20">
        <v>170</v>
      </c>
      <c r="F2309" s="19">
        <v>189</v>
      </c>
      <c r="G2309" s="19">
        <v>0</v>
      </c>
      <c r="H2309" s="19">
        <v>128</v>
      </c>
      <c r="I2309" s="18" t="s">
        <v>534</v>
      </c>
      <c r="J2309" s="19">
        <v>250</v>
      </c>
      <c r="K2309" s="18" t="s">
        <v>497</v>
      </c>
      <c r="L2309" s="30" t="s">
        <v>218</v>
      </c>
      <c r="M2309" s="31">
        <v>14</v>
      </c>
      <c r="N2309" s="31">
        <v>58</v>
      </c>
      <c r="O2309" s="30" t="s">
        <v>52</v>
      </c>
      <c r="P2309" s="20">
        <v>74</v>
      </c>
      <c r="Q2309" s="20">
        <v>97</v>
      </c>
      <c r="R2309" s="18" t="s">
        <v>51</v>
      </c>
      <c r="S2309" s="20">
        <v>59</v>
      </c>
      <c r="T2309" s="18" t="s">
        <v>71</v>
      </c>
      <c r="U2309">
        <f t="shared" si="36"/>
        <v>0.52359999999999995</v>
      </c>
    </row>
    <row r="2310" spans="1:21" x14ac:dyDescent="0.3">
      <c r="A2310" s="21">
        <v>43955</v>
      </c>
      <c r="B2310" s="18" t="s">
        <v>45</v>
      </c>
      <c r="C2310" s="18" t="s">
        <v>46</v>
      </c>
      <c r="D2310" s="18" t="s">
        <v>47</v>
      </c>
      <c r="E2310" s="20">
        <v>170</v>
      </c>
      <c r="F2310" s="19">
        <v>232</v>
      </c>
      <c r="G2310" s="19">
        <v>0</v>
      </c>
      <c r="H2310" s="19">
        <v>138</v>
      </c>
      <c r="I2310" s="18" t="s">
        <v>75</v>
      </c>
      <c r="J2310" s="19">
        <v>327</v>
      </c>
      <c r="K2310" s="18" t="s">
        <v>414</v>
      </c>
      <c r="L2310" s="30" t="s">
        <v>84</v>
      </c>
      <c r="M2310" s="31">
        <v>22</v>
      </c>
      <c r="N2310" s="31">
        <v>153</v>
      </c>
      <c r="O2310" s="30" t="s">
        <v>98</v>
      </c>
      <c r="P2310" s="20">
        <v>50</v>
      </c>
      <c r="Q2310" s="20">
        <v>99</v>
      </c>
      <c r="R2310" s="18" t="s">
        <v>124</v>
      </c>
      <c r="S2310" s="20">
        <v>27</v>
      </c>
      <c r="T2310" s="18" t="s">
        <v>169</v>
      </c>
      <c r="U2310">
        <f t="shared" si="36"/>
        <v>0.34906666666666669</v>
      </c>
    </row>
    <row r="2311" spans="1:21" x14ac:dyDescent="0.3">
      <c r="A2311" s="21">
        <v>43956</v>
      </c>
      <c r="B2311" s="18" t="s">
        <v>45</v>
      </c>
      <c r="C2311" s="18" t="s">
        <v>46</v>
      </c>
      <c r="D2311" s="18" t="s">
        <v>47</v>
      </c>
      <c r="E2311" s="20">
        <v>170</v>
      </c>
      <c r="F2311" s="19">
        <v>170</v>
      </c>
      <c r="G2311" s="19">
        <v>0</v>
      </c>
      <c r="H2311" s="19">
        <v>107</v>
      </c>
      <c r="I2311" s="18" t="s">
        <v>435</v>
      </c>
      <c r="J2311" s="19">
        <v>232</v>
      </c>
      <c r="K2311" s="18" t="s">
        <v>212</v>
      </c>
      <c r="L2311" s="30" t="s">
        <v>84</v>
      </c>
      <c r="M2311" s="31">
        <v>3</v>
      </c>
      <c r="N2311" s="31">
        <v>44</v>
      </c>
      <c r="O2311" s="30" t="s">
        <v>209</v>
      </c>
      <c r="P2311" s="20">
        <v>67</v>
      </c>
      <c r="Q2311" s="20">
        <v>95</v>
      </c>
      <c r="R2311" s="18" t="s">
        <v>108</v>
      </c>
      <c r="S2311" s="20">
        <v>49</v>
      </c>
      <c r="T2311" s="18" t="s">
        <v>51</v>
      </c>
      <c r="U2311">
        <f t="shared" si="36"/>
        <v>0.34906666666666669</v>
      </c>
    </row>
    <row r="2312" spans="1:21" x14ac:dyDescent="0.3">
      <c r="A2312" s="21">
        <v>43957</v>
      </c>
      <c r="B2312" s="18" t="s">
        <v>45</v>
      </c>
      <c r="C2312" s="18" t="s">
        <v>46</v>
      </c>
      <c r="D2312" s="18" t="s">
        <v>47</v>
      </c>
      <c r="E2312" s="20">
        <v>170</v>
      </c>
      <c r="F2312" s="19">
        <v>174</v>
      </c>
      <c r="G2312" s="19">
        <v>0</v>
      </c>
      <c r="H2312" s="19">
        <v>105</v>
      </c>
      <c r="I2312" s="18" t="s">
        <v>51</v>
      </c>
      <c r="J2312" s="19">
        <v>242</v>
      </c>
      <c r="K2312" s="18" t="s">
        <v>993</v>
      </c>
      <c r="L2312" s="32">
        <v>34</v>
      </c>
      <c r="M2312" s="31">
        <v>17</v>
      </c>
      <c r="N2312" s="31">
        <v>72</v>
      </c>
      <c r="O2312" s="30" t="s">
        <v>129</v>
      </c>
      <c r="P2312" s="20">
        <v>67</v>
      </c>
      <c r="Q2312" s="20">
        <v>98</v>
      </c>
      <c r="R2312" s="18" t="s">
        <v>75</v>
      </c>
      <c r="S2312" s="20">
        <v>49</v>
      </c>
      <c r="T2312" s="18" t="s">
        <v>113</v>
      </c>
      <c r="U2312">
        <f t="shared" si="36"/>
        <v>5.9341333333333326</v>
      </c>
    </row>
    <row r="2313" spans="1:21" x14ac:dyDescent="0.3">
      <c r="A2313" s="21">
        <v>43958</v>
      </c>
      <c r="B2313" s="18" t="s">
        <v>45</v>
      </c>
      <c r="C2313" s="18" t="s">
        <v>46</v>
      </c>
      <c r="D2313" s="18" t="s">
        <v>47</v>
      </c>
      <c r="E2313" s="20">
        <v>170</v>
      </c>
      <c r="F2313" s="19">
        <v>174</v>
      </c>
      <c r="G2313" s="19">
        <v>40</v>
      </c>
      <c r="H2313" s="19">
        <v>110</v>
      </c>
      <c r="I2313" s="18" t="s">
        <v>631</v>
      </c>
      <c r="J2313" s="19">
        <v>239</v>
      </c>
      <c r="K2313" s="18" t="s">
        <v>621</v>
      </c>
      <c r="L2313" s="30" t="s">
        <v>263</v>
      </c>
      <c r="M2313" s="31">
        <v>17</v>
      </c>
      <c r="N2313" s="31">
        <v>67</v>
      </c>
      <c r="O2313" s="30" t="s">
        <v>164</v>
      </c>
      <c r="P2313" s="20">
        <v>77</v>
      </c>
      <c r="Q2313" s="20">
        <v>97</v>
      </c>
      <c r="R2313" s="18" t="s">
        <v>123</v>
      </c>
      <c r="S2313" s="20">
        <v>59</v>
      </c>
      <c r="T2313" s="18" t="s">
        <v>113</v>
      </c>
      <c r="U2313">
        <f t="shared" si="36"/>
        <v>0.17453333333333335</v>
      </c>
    </row>
    <row r="2314" spans="1:21" x14ac:dyDescent="0.3">
      <c r="A2314" s="21">
        <v>43959</v>
      </c>
      <c r="B2314" s="18" t="s">
        <v>45</v>
      </c>
      <c r="C2314" s="18" t="s">
        <v>46</v>
      </c>
      <c r="D2314" s="18" t="s">
        <v>47</v>
      </c>
      <c r="E2314" s="20">
        <v>170</v>
      </c>
      <c r="F2314" s="19">
        <v>188</v>
      </c>
      <c r="G2314" s="19">
        <v>26</v>
      </c>
      <c r="H2314" s="19">
        <v>143</v>
      </c>
      <c r="I2314" s="18" t="s">
        <v>692</v>
      </c>
      <c r="J2314" s="19">
        <v>233</v>
      </c>
      <c r="K2314" s="18" t="s">
        <v>994</v>
      </c>
      <c r="L2314" s="32">
        <v>30</v>
      </c>
      <c r="M2314" s="31">
        <v>11</v>
      </c>
      <c r="N2314" s="31">
        <v>75</v>
      </c>
      <c r="O2314" s="30" t="s">
        <v>201</v>
      </c>
      <c r="P2314" s="20">
        <v>86</v>
      </c>
      <c r="Q2314" s="20">
        <v>99</v>
      </c>
      <c r="R2314" s="18" t="s">
        <v>108</v>
      </c>
      <c r="S2314" s="20">
        <v>68</v>
      </c>
      <c r="T2314" s="18" t="s">
        <v>117</v>
      </c>
      <c r="U2314">
        <f t="shared" si="36"/>
        <v>5.2360000000000007</v>
      </c>
    </row>
    <row r="2315" spans="1:21" x14ac:dyDescent="0.3">
      <c r="A2315" s="21">
        <v>43960</v>
      </c>
      <c r="B2315" s="18" t="s">
        <v>45</v>
      </c>
      <c r="C2315" s="18" t="s">
        <v>46</v>
      </c>
      <c r="D2315" s="18" t="s">
        <v>47</v>
      </c>
      <c r="E2315" s="20">
        <v>170</v>
      </c>
      <c r="F2315" s="19">
        <v>156</v>
      </c>
      <c r="G2315" s="19">
        <v>218</v>
      </c>
      <c r="H2315" s="19">
        <v>138</v>
      </c>
      <c r="I2315" s="18" t="s">
        <v>147</v>
      </c>
      <c r="J2315" s="19">
        <v>175</v>
      </c>
      <c r="K2315" s="18" t="s">
        <v>176</v>
      </c>
      <c r="L2315" s="32" t="s">
        <v>1194</v>
      </c>
      <c r="M2315" s="31">
        <v>8</v>
      </c>
      <c r="N2315" s="31">
        <v>47</v>
      </c>
      <c r="O2315" s="30" t="s">
        <v>51</v>
      </c>
      <c r="P2315" s="20">
        <v>93</v>
      </c>
      <c r="Q2315" s="20">
        <v>100</v>
      </c>
      <c r="R2315" s="18" t="s">
        <v>178</v>
      </c>
      <c r="S2315" s="20">
        <v>84</v>
      </c>
      <c r="T2315" s="18" t="s">
        <v>51</v>
      </c>
      <c r="U2315" t="e">
        <f t="shared" si="36"/>
        <v>#VALUE!</v>
      </c>
    </row>
    <row r="2316" spans="1:21" x14ac:dyDescent="0.3">
      <c r="A2316" s="21">
        <v>43961</v>
      </c>
      <c r="B2316" s="18" t="s">
        <v>45</v>
      </c>
      <c r="C2316" s="18" t="s">
        <v>46</v>
      </c>
      <c r="D2316" s="18" t="s">
        <v>47</v>
      </c>
      <c r="E2316" s="20">
        <v>170</v>
      </c>
      <c r="F2316" s="19">
        <v>144</v>
      </c>
      <c r="G2316" s="19">
        <v>20</v>
      </c>
      <c r="H2316" s="19">
        <v>128</v>
      </c>
      <c r="I2316" s="18" t="s">
        <v>1071</v>
      </c>
      <c r="J2316" s="19">
        <v>159</v>
      </c>
      <c r="K2316" s="18" t="s">
        <v>1072</v>
      </c>
      <c r="L2316" s="30" t="s">
        <v>116</v>
      </c>
      <c r="M2316" s="31">
        <v>3</v>
      </c>
      <c r="N2316" s="31">
        <v>36</v>
      </c>
      <c r="O2316" s="30" t="s">
        <v>179</v>
      </c>
      <c r="P2316" s="20">
        <v>91</v>
      </c>
      <c r="Q2316" s="20">
        <v>99</v>
      </c>
      <c r="R2316" s="18" t="s">
        <v>51</v>
      </c>
      <c r="S2316" s="20">
        <v>84</v>
      </c>
      <c r="T2316" s="18" t="s">
        <v>81</v>
      </c>
      <c r="U2316">
        <f t="shared" si="36"/>
        <v>0.69813333333333338</v>
      </c>
    </row>
    <row r="2317" spans="1:21" x14ac:dyDescent="0.3">
      <c r="A2317" s="21">
        <v>43962</v>
      </c>
      <c r="B2317" s="18" t="s">
        <v>45</v>
      </c>
      <c r="C2317" s="18" t="s">
        <v>46</v>
      </c>
      <c r="D2317" s="18" t="s">
        <v>47</v>
      </c>
      <c r="E2317" s="20">
        <v>170</v>
      </c>
      <c r="F2317" s="19">
        <v>155</v>
      </c>
      <c r="G2317" s="19">
        <v>0</v>
      </c>
      <c r="H2317" s="19">
        <v>109</v>
      </c>
      <c r="I2317" s="18" t="s">
        <v>1073</v>
      </c>
      <c r="J2317" s="19">
        <v>201</v>
      </c>
      <c r="K2317" s="18" t="s">
        <v>623</v>
      </c>
      <c r="L2317" s="30" t="s">
        <v>84</v>
      </c>
      <c r="M2317" s="31">
        <v>11</v>
      </c>
      <c r="N2317" s="31">
        <v>83</v>
      </c>
      <c r="O2317" s="30" t="s">
        <v>52</v>
      </c>
      <c r="P2317" s="20">
        <v>79</v>
      </c>
      <c r="Q2317" s="20">
        <v>99</v>
      </c>
      <c r="R2317" s="18" t="s">
        <v>51</v>
      </c>
      <c r="S2317" s="20">
        <v>58</v>
      </c>
      <c r="T2317" s="18" t="s">
        <v>121</v>
      </c>
      <c r="U2317">
        <f t="shared" si="36"/>
        <v>0.34906666666666669</v>
      </c>
    </row>
    <row r="2318" spans="1:21" x14ac:dyDescent="0.3">
      <c r="A2318" s="21">
        <v>43963</v>
      </c>
      <c r="B2318" s="18" t="s">
        <v>45</v>
      </c>
      <c r="C2318" s="18" t="s">
        <v>46</v>
      </c>
      <c r="D2318" s="18" t="s">
        <v>47</v>
      </c>
      <c r="E2318" s="20">
        <v>170</v>
      </c>
      <c r="F2318" s="19">
        <v>129</v>
      </c>
      <c r="G2318" s="19">
        <v>82</v>
      </c>
      <c r="H2318" s="19">
        <v>110</v>
      </c>
      <c r="I2318" s="18" t="s">
        <v>51</v>
      </c>
      <c r="J2318" s="19">
        <v>148</v>
      </c>
      <c r="K2318" s="18" t="s">
        <v>51</v>
      </c>
      <c r="L2318" s="30" t="s">
        <v>218</v>
      </c>
      <c r="M2318" s="31">
        <v>3</v>
      </c>
      <c r="N2318" s="31">
        <v>42</v>
      </c>
      <c r="O2318" s="30" t="s">
        <v>352</v>
      </c>
      <c r="P2318" s="20">
        <v>87</v>
      </c>
      <c r="Q2318" s="20">
        <v>99</v>
      </c>
      <c r="R2318" s="18" t="s">
        <v>108</v>
      </c>
      <c r="S2318" s="20">
        <v>76</v>
      </c>
      <c r="T2318" s="18" t="s">
        <v>209</v>
      </c>
      <c r="U2318">
        <f t="shared" si="36"/>
        <v>0.52359999999999995</v>
      </c>
    </row>
    <row r="2319" spans="1:21" x14ac:dyDescent="0.3">
      <c r="A2319" s="21">
        <v>43964</v>
      </c>
      <c r="B2319" s="18" t="s">
        <v>45</v>
      </c>
      <c r="C2319" s="18" t="s">
        <v>46</v>
      </c>
      <c r="D2319" s="18" t="s">
        <v>47</v>
      </c>
      <c r="E2319" s="20">
        <v>170</v>
      </c>
      <c r="F2319" s="19">
        <v>141</v>
      </c>
      <c r="G2319" s="19">
        <v>0</v>
      </c>
      <c r="H2319" s="19">
        <v>109</v>
      </c>
      <c r="I2319" s="18" t="s">
        <v>51</v>
      </c>
      <c r="J2319" s="19">
        <v>173</v>
      </c>
      <c r="K2319" s="18" t="s">
        <v>256</v>
      </c>
      <c r="L2319" s="32" t="s">
        <v>1194</v>
      </c>
      <c r="M2319" s="31">
        <v>11</v>
      </c>
      <c r="N2319" s="31">
        <v>47</v>
      </c>
      <c r="O2319" s="30" t="s">
        <v>51</v>
      </c>
      <c r="P2319" s="20">
        <v>86</v>
      </c>
      <c r="Q2319" s="20">
        <v>99</v>
      </c>
      <c r="R2319" s="18" t="s">
        <v>51</v>
      </c>
      <c r="S2319" s="20">
        <v>72</v>
      </c>
      <c r="T2319" s="18" t="s">
        <v>89</v>
      </c>
      <c r="U2319" t="e">
        <f t="shared" si="36"/>
        <v>#VALUE!</v>
      </c>
    </row>
    <row r="2320" spans="1:21" x14ac:dyDescent="0.3">
      <c r="A2320" s="21">
        <v>43965</v>
      </c>
      <c r="B2320" s="18" t="s">
        <v>45</v>
      </c>
      <c r="C2320" s="18" t="s">
        <v>46</v>
      </c>
      <c r="D2320" s="18" t="s">
        <v>47</v>
      </c>
      <c r="E2320" s="20">
        <v>170</v>
      </c>
      <c r="F2320" s="19">
        <v>128</v>
      </c>
      <c r="G2320" s="19">
        <v>68</v>
      </c>
      <c r="H2320" s="19">
        <v>113</v>
      </c>
      <c r="I2320" s="18" t="s">
        <v>862</v>
      </c>
      <c r="J2320" s="19">
        <v>143</v>
      </c>
      <c r="K2320" s="18" t="s">
        <v>793</v>
      </c>
      <c r="L2320" s="30" t="s">
        <v>84</v>
      </c>
      <c r="M2320" s="31">
        <v>6</v>
      </c>
      <c r="N2320" s="31">
        <v>78</v>
      </c>
      <c r="O2320" s="30" t="s">
        <v>143</v>
      </c>
      <c r="P2320" s="20">
        <v>90</v>
      </c>
      <c r="Q2320" s="20">
        <v>98</v>
      </c>
      <c r="R2320" s="18" t="s">
        <v>88</v>
      </c>
      <c r="S2320" s="20">
        <v>82</v>
      </c>
      <c r="T2320" s="18" t="s">
        <v>133</v>
      </c>
      <c r="U2320">
        <f t="shared" si="36"/>
        <v>0.34906666666666669</v>
      </c>
    </row>
    <row r="2321" spans="1:21" x14ac:dyDescent="0.3">
      <c r="A2321" s="21">
        <v>43966</v>
      </c>
      <c r="B2321" s="18" t="s">
        <v>45</v>
      </c>
      <c r="C2321" s="18" t="s">
        <v>46</v>
      </c>
      <c r="D2321" s="18" t="s">
        <v>47</v>
      </c>
      <c r="E2321" s="20">
        <v>170</v>
      </c>
      <c r="F2321" s="19">
        <v>116</v>
      </c>
      <c r="G2321" s="19">
        <v>38</v>
      </c>
      <c r="H2321" s="19">
        <v>107</v>
      </c>
      <c r="I2321" s="18" t="s">
        <v>356</v>
      </c>
      <c r="J2321" s="19">
        <v>125</v>
      </c>
      <c r="K2321" s="18" t="s">
        <v>896</v>
      </c>
      <c r="L2321" s="30" t="s">
        <v>218</v>
      </c>
      <c r="M2321" s="31">
        <v>8</v>
      </c>
      <c r="N2321" s="31">
        <v>39</v>
      </c>
      <c r="O2321" s="30" t="s">
        <v>143</v>
      </c>
      <c r="P2321" s="20">
        <v>96</v>
      </c>
      <c r="Q2321" s="20">
        <v>100</v>
      </c>
      <c r="R2321" s="18" t="s">
        <v>147</v>
      </c>
      <c r="S2321" s="20">
        <v>85</v>
      </c>
      <c r="T2321" s="18" t="s">
        <v>747</v>
      </c>
      <c r="U2321">
        <f t="shared" si="36"/>
        <v>0.52359999999999995</v>
      </c>
    </row>
    <row r="2322" spans="1:21" x14ac:dyDescent="0.3">
      <c r="A2322" s="21">
        <v>43967</v>
      </c>
      <c r="B2322" s="18" t="s">
        <v>45</v>
      </c>
      <c r="C2322" s="18" t="s">
        <v>46</v>
      </c>
      <c r="D2322" s="18" t="s">
        <v>47</v>
      </c>
      <c r="E2322" s="20">
        <v>170</v>
      </c>
      <c r="F2322" s="19">
        <v>134</v>
      </c>
      <c r="G2322" s="19">
        <v>0</v>
      </c>
      <c r="H2322" s="19">
        <v>90</v>
      </c>
      <c r="I2322" s="18" t="s">
        <v>617</v>
      </c>
      <c r="J2322" s="19">
        <v>179</v>
      </c>
      <c r="K2322" s="18" t="s">
        <v>1074</v>
      </c>
      <c r="L2322" s="30" t="s">
        <v>533</v>
      </c>
      <c r="M2322" s="31">
        <v>8</v>
      </c>
      <c r="N2322" s="31">
        <v>44</v>
      </c>
      <c r="O2322" s="30" t="s">
        <v>55</v>
      </c>
      <c r="P2322" s="20">
        <v>74</v>
      </c>
      <c r="Q2322" s="20">
        <v>100</v>
      </c>
      <c r="R2322" s="18" t="s">
        <v>51</v>
      </c>
      <c r="S2322" s="20">
        <v>54</v>
      </c>
      <c r="T2322" s="18" t="s">
        <v>95</v>
      </c>
      <c r="U2322">
        <f t="shared" si="36"/>
        <v>1.2217333333333333</v>
      </c>
    </row>
    <row r="2323" spans="1:21" x14ac:dyDescent="0.3">
      <c r="A2323" s="21">
        <v>43968</v>
      </c>
      <c r="B2323" s="18" t="s">
        <v>45</v>
      </c>
      <c r="C2323" s="18" t="s">
        <v>46</v>
      </c>
      <c r="D2323" s="18" t="s">
        <v>47</v>
      </c>
      <c r="E2323" s="20">
        <v>170</v>
      </c>
      <c r="F2323" s="19">
        <v>145</v>
      </c>
      <c r="G2323" s="19">
        <v>0</v>
      </c>
      <c r="H2323" s="19">
        <v>73</v>
      </c>
      <c r="I2323" s="18" t="s">
        <v>427</v>
      </c>
      <c r="J2323" s="19">
        <v>217</v>
      </c>
      <c r="K2323" s="18" t="s">
        <v>268</v>
      </c>
      <c r="L2323" s="32">
        <v>35</v>
      </c>
      <c r="M2323" s="31">
        <v>17</v>
      </c>
      <c r="N2323" s="31">
        <v>64</v>
      </c>
      <c r="O2323" s="30" t="s">
        <v>213</v>
      </c>
      <c r="P2323" s="20">
        <v>70</v>
      </c>
      <c r="Q2323" s="20">
        <v>99</v>
      </c>
      <c r="R2323" s="18" t="s">
        <v>51</v>
      </c>
      <c r="S2323" s="20">
        <v>47</v>
      </c>
      <c r="T2323" s="18" t="s">
        <v>81</v>
      </c>
      <c r="U2323">
        <f t="shared" si="36"/>
        <v>6.1086666666666662</v>
      </c>
    </row>
    <row r="2324" spans="1:21" x14ac:dyDescent="0.3">
      <c r="A2324" s="21">
        <v>43969</v>
      </c>
      <c r="B2324" s="18" t="s">
        <v>45</v>
      </c>
      <c r="C2324" s="18" t="s">
        <v>46</v>
      </c>
      <c r="D2324" s="18" t="s">
        <v>47</v>
      </c>
      <c r="E2324" s="20">
        <v>170</v>
      </c>
      <c r="F2324" s="19">
        <v>167</v>
      </c>
      <c r="G2324" s="19">
        <v>0</v>
      </c>
      <c r="H2324" s="19">
        <v>93</v>
      </c>
      <c r="I2324" s="18" t="s">
        <v>1075</v>
      </c>
      <c r="J2324" s="19">
        <v>241</v>
      </c>
      <c r="K2324" s="18" t="s">
        <v>252</v>
      </c>
      <c r="L2324" s="30" t="s">
        <v>218</v>
      </c>
      <c r="M2324" s="31">
        <v>17</v>
      </c>
      <c r="N2324" s="31">
        <v>67</v>
      </c>
      <c r="O2324" s="30" t="s">
        <v>129</v>
      </c>
      <c r="P2324" s="20">
        <v>70</v>
      </c>
      <c r="Q2324" s="20">
        <v>99</v>
      </c>
      <c r="R2324" s="18" t="s">
        <v>66</v>
      </c>
      <c r="S2324" s="20">
        <v>55</v>
      </c>
      <c r="T2324" s="18" t="s">
        <v>139</v>
      </c>
      <c r="U2324">
        <f t="shared" si="36"/>
        <v>0.52359999999999995</v>
      </c>
    </row>
    <row r="2325" spans="1:21" x14ac:dyDescent="0.3">
      <c r="A2325" s="21">
        <v>43970</v>
      </c>
      <c r="B2325" s="18" t="s">
        <v>45</v>
      </c>
      <c r="C2325" s="18" t="s">
        <v>46</v>
      </c>
      <c r="D2325" s="18" t="s">
        <v>47</v>
      </c>
      <c r="E2325" s="20">
        <v>170</v>
      </c>
      <c r="F2325" s="19">
        <v>192</v>
      </c>
      <c r="G2325" s="19">
        <v>0</v>
      </c>
      <c r="H2325" s="19">
        <v>125</v>
      </c>
      <c r="I2325" s="18" t="s">
        <v>664</v>
      </c>
      <c r="J2325" s="19">
        <v>259</v>
      </c>
      <c r="K2325" s="18" t="s">
        <v>591</v>
      </c>
      <c r="L2325" s="30" t="s">
        <v>263</v>
      </c>
      <c r="M2325" s="31">
        <v>14</v>
      </c>
      <c r="N2325" s="31">
        <v>56</v>
      </c>
      <c r="O2325" s="30" t="s">
        <v>133</v>
      </c>
      <c r="P2325" s="20">
        <v>68</v>
      </c>
      <c r="Q2325" s="20">
        <v>98</v>
      </c>
      <c r="R2325" s="18" t="s">
        <v>75</v>
      </c>
      <c r="S2325" s="20">
        <v>53</v>
      </c>
      <c r="T2325" s="18" t="s">
        <v>215</v>
      </c>
      <c r="U2325">
        <f t="shared" si="36"/>
        <v>0.17453333333333335</v>
      </c>
    </row>
    <row r="2326" spans="1:21" x14ac:dyDescent="0.3">
      <c r="A2326" s="21">
        <v>43971</v>
      </c>
      <c r="B2326" s="18" t="s">
        <v>45</v>
      </c>
      <c r="C2326" s="18" t="s">
        <v>46</v>
      </c>
      <c r="D2326" s="18" t="s">
        <v>47</v>
      </c>
      <c r="E2326" s="20">
        <v>170</v>
      </c>
      <c r="F2326" s="19">
        <v>196</v>
      </c>
      <c r="G2326" s="19">
        <v>0</v>
      </c>
      <c r="H2326" s="19">
        <v>126</v>
      </c>
      <c r="I2326" s="18" t="s">
        <v>51</v>
      </c>
      <c r="J2326" s="19">
        <v>267</v>
      </c>
      <c r="K2326" s="18" t="s">
        <v>293</v>
      </c>
      <c r="L2326" s="32">
        <v>36</v>
      </c>
      <c r="M2326" s="31">
        <v>14</v>
      </c>
      <c r="N2326" s="31">
        <v>75</v>
      </c>
      <c r="O2326" s="30" t="s">
        <v>433</v>
      </c>
      <c r="P2326" s="20">
        <v>68</v>
      </c>
      <c r="Q2326" s="20">
        <v>99</v>
      </c>
      <c r="R2326" s="18" t="s">
        <v>750</v>
      </c>
      <c r="S2326" s="20">
        <v>43</v>
      </c>
      <c r="T2326" s="18" t="s">
        <v>206</v>
      </c>
      <c r="U2326">
        <f t="shared" si="36"/>
        <v>6.2831999999999999</v>
      </c>
    </row>
    <row r="2327" spans="1:21" x14ac:dyDescent="0.3">
      <c r="A2327" s="21">
        <v>43972</v>
      </c>
      <c r="B2327" s="18" t="s">
        <v>45</v>
      </c>
      <c r="C2327" s="18" t="s">
        <v>46</v>
      </c>
      <c r="D2327" s="18" t="s">
        <v>47</v>
      </c>
      <c r="E2327" s="20">
        <v>170</v>
      </c>
      <c r="F2327" s="19">
        <v>200</v>
      </c>
      <c r="G2327" s="19">
        <v>0</v>
      </c>
      <c r="H2327" s="19">
        <v>114</v>
      </c>
      <c r="I2327" s="18" t="s">
        <v>404</v>
      </c>
      <c r="J2327" s="19">
        <v>286</v>
      </c>
      <c r="K2327" s="18" t="s">
        <v>517</v>
      </c>
      <c r="L2327" s="30" t="s">
        <v>84</v>
      </c>
      <c r="M2327" s="31">
        <v>14</v>
      </c>
      <c r="N2327" s="31">
        <v>53</v>
      </c>
      <c r="O2327" s="30" t="s">
        <v>51</v>
      </c>
      <c r="P2327" s="20">
        <v>66</v>
      </c>
      <c r="Q2327" s="20">
        <v>98</v>
      </c>
      <c r="R2327" s="18" t="s">
        <v>103</v>
      </c>
      <c r="S2327" s="20">
        <v>42</v>
      </c>
      <c r="T2327" s="18" t="s">
        <v>51</v>
      </c>
      <c r="U2327">
        <f t="shared" si="36"/>
        <v>0.34906666666666669</v>
      </c>
    </row>
    <row r="2328" spans="1:21" x14ac:dyDescent="0.3">
      <c r="A2328" s="21">
        <v>43973</v>
      </c>
      <c r="B2328" s="18" t="s">
        <v>45</v>
      </c>
      <c r="C2328" s="18" t="s">
        <v>46</v>
      </c>
      <c r="D2328" s="18" t="s">
        <v>47</v>
      </c>
      <c r="E2328" s="20">
        <v>170</v>
      </c>
      <c r="F2328" s="19">
        <v>190</v>
      </c>
      <c r="G2328" s="19">
        <v>32</v>
      </c>
      <c r="H2328" s="19">
        <v>134</v>
      </c>
      <c r="I2328" s="18" t="s">
        <v>695</v>
      </c>
      <c r="J2328" s="19">
        <v>247</v>
      </c>
      <c r="K2328" s="18" t="s">
        <v>372</v>
      </c>
      <c r="L2328" s="30" t="s">
        <v>116</v>
      </c>
      <c r="M2328" s="31">
        <v>14</v>
      </c>
      <c r="N2328" s="31">
        <v>64</v>
      </c>
      <c r="O2328" s="30" t="s">
        <v>135</v>
      </c>
      <c r="P2328" s="20">
        <v>75</v>
      </c>
      <c r="Q2328" s="20">
        <v>98</v>
      </c>
      <c r="R2328" s="18" t="s">
        <v>229</v>
      </c>
      <c r="S2328" s="20">
        <v>54</v>
      </c>
      <c r="T2328" s="18" t="s">
        <v>95</v>
      </c>
      <c r="U2328">
        <f t="shared" si="36"/>
        <v>0.69813333333333338</v>
      </c>
    </row>
    <row r="2329" spans="1:21" x14ac:dyDescent="0.3">
      <c r="A2329" s="21">
        <v>43974</v>
      </c>
      <c r="B2329" s="18" t="s">
        <v>45</v>
      </c>
      <c r="C2329" s="18" t="s">
        <v>46</v>
      </c>
      <c r="D2329" s="18" t="s">
        <v>47</v>
      </c>
      <c r="E2329" s="20">
        <v>170</v>
      </c>
      <c r="F2329" s="19">
        <v>152</v>
      </c>
      <c r="G2329" s="19">
        <v>2</v>
      </c>
      <c r="H2329" s="19">
        <v>129</v>
      </c>
      <c r="I2329" s="18" t="s">
        <v>671</v>
      </c>
      <c r="J2329" s="19">
        <v>174</v>
      </c>
      <c r="K2329" s="18" t="s">
        <v>820</v>
      </c>
      <c r="L2329" s="30" t="s">
        <v>218</v>
      </c>
      <c r="M2329" s="31">
        <v>11</v>
      </c>
      <c r="N2329" s="31">
        <v>47</v>
      </c>
      <c r="O2329" s="30" t="s">
        <v>85</v>
      </c>
      <c r="P2329" s="20">
        <v>80</v>
      </c>
      <c r="Q2329" s="20">
        <v>98</v>
      </c>
      <c r="R2329" s="18" t="s">
        <v>51</v>
      </c>
      <c r="S2329" s="20">
        <v>68</v>
      </c>
      <c r="T2329" s="18" t="s">
        <v>55</v>
      </c>
      <c r="U2329">
        <f t="shared" si="36"/>
        <v>0.52359999999999995</v>
      </c>
    </row>
    <row r="2330" spans="1:21" x14ac:dyDescent="0.3">
      <c r="A2330" s="21">
        <v>43975</v>
      </c>
      <c r="B2330" s="18" t="s">
        <v>45</v>
      </c>
      <c r="C2330" s="18" t="s">
        <v>46</v>
      </c>
      <c r="D2330" s="18" t="s">
        <v>47</v>
      </c>
      <c r="E2330" s="20">
        <v>170</v>
      </c>
      <c r="F2330" s="19">
        <v>170</v>
      </c>
      <c r="G2330" s="19">
        <v>0</v>
      </c>
      <c r="H2330" s="19">
        <v>121</v>
      </c>
      <c r="I2330" s="18" t="s">
        <v>51</v>
      </c>
      <c r="J2330" s="19">
        <v>220</v>
      </c>
      <c r="K2330" s="18" t="s">
        <v>49</v>
      </c>
      <c r="L2330" s="30" t="s">
        <v>263</v>
      </c>
      <c r="M2330" s="31">
        <v>11</v>
      </c>
      <c r="N2330" s="31">
        <v>50</v>
      </c>
      <c r="O2330" s="30" t="s">
        <v>64</v>
      </c>
      <c r="P2330" s="20">
        <v>72</v>
      </c>
      <c r="Q2330" s="20">
        <v>96</v>
      </c>
      <c r="R2330" s="18" t="s">
        <v>51</v>
      </c>
      <c r="S2330" s="20">
        <v>56</v>
      </c>
      <c r="T2330" s="18" t="s">
        <v>117</v>
      </c>
      <c r="U2330">
        <f t="shared" si="36"/>
        <v>0.17453333333333335</v>
      </c>
    </row>
    <row r="2331" spans="1:21" x14ac:dyDescent="0.3">
      <c r="A2331" s="21">
        <v>43976</v>
      </c>
      <c r="B2331" s="18" t="s">
        <v>45</v>
      </c>
      <c r="C2331" s="18" t="s">
        <v>46</v>
      </c>
      <c r="D2331" s="18" t="s">
        <v>47</v>
      </c>
      <c r="E2331" s="20">
        <v>170</v>
      </c>
      <c r="F2331" s="19">
        <v>172</v>
      </c>
      <c r="G2331" s="19">
        <v>0</v>
      </c>
      <c r="H2331" s="19">
        <v>116</v>
      </c>
      <c r="I2331" s="18" t="s">
        <v>399</v>
      </c>
      <c r="J2331" s="19">
        <v>228</v>
      </c>
      <c r="K2331" s="18" t="s">
        <v>929</v>
      </c>
      <c r="L2331" s="32" t="s">
        <v>1194</v>
      </c>
      <c r="M2331" s="31">
        <v>14</v>
      </c>
      <c r="N2331" s="31">
        <v>67</v>
      </c>
      <c r="O2331" s="30" t="s">
        <v>94</v>
      </c>
      <c r="P2331" s="20">
        <v>69</v>
      </c>
      <c r="Q2331" s="20">
        <v>95</v>
      </c>
      <c r="R2331" s="18" t="s">
        <v>100</v>
      </c>
      <c r="S2331" s="20">
        <v>55</v>
      </c>
      <c r="T2331" s="18" t="s">
        <v>342</v>
      </c>
      <c r="U2331" t="e">
        <f t="shared" si="36"/>
        <v>#VALUE!</v>
      </c>
    </row>
    <row r="2332" spans="1:21" x14ac:dyDescent="0.3">
      <c r="A2332" s="21">
        <v>43977</v>
      </c>
      <c r="B2332" s="18" t="s">
        <v>45</v>
      </c>
      <c r="C2332" s="18" t="s">
        <v>46</v>
      </c>
      <c r="D2332" s="18" t="s">
        <v>47</v>
      </c>
      <c r="E2332" s="20">
        <v>170</v>
      </c>
      <c r="F2332" s="19">
        <v>172</v>
      </c>
      <c r="G2332" s="19">
        <v>0</v>
      </c>
      <c r="H2332" s="19">
        <v>101</v>
      </c>
      <c r="I2332" s="18" t="s">
        <v>695</v>
      </c>
      <c r="J2332" s="19">
        <v>243</v>
      </c>
      <c r="K2332" s="18" t="s">
        <v>641</v>
      </c>
      <c r="L2332" s="30" t="s">
        <v>218</v>
      </c>
      <c r="M2332" s="31">
        <v>17</v>
      </c>
      <c r="N2332" s="31">
        <v>72</v>
      </c>
      <c r="O2332" s="30" t="s">
        <v>129</v>
      </c>
      <c r="P2332" s="20">
        <v>71</v>
      </c>
      <c r="Q2332" s="20">
        <v>98</v>
      </c>
      <c r="R2332" s="18" t="s">
        <v>51</v>
      </c>
      <c r="S2332" s="20">
        <v>50</v>
      </c>
      <c r="T2332" s="18" t="s">
        <v>182</v>
      </c>
      <c r="U2332">
        <f t="shared" si="36"/>
        <v>0.52359999999999995</v>
      </c>
    </row>
    <row r="2333" spans="1:21" x14ac:dyDescent="0.3">
      <c r="A2333" s="21">
        <v>43978</v>
      </c>
      <c r="B2333" s="18" t="s">
        <v>45</v>
      </c>
      <c r="C2333" s="18" t="s">
        <v>46</v>
      </c>
      <c r="D2333" s="18" t="s">
        <v>47</v>
      </c>
      <c r="E2333" s="20">
        <v>170</v>
      </c>
      <c r="F2333" s="19">
        <v>202</v>
      </c>
      <c r="G2333" s="19">
        <v>0</v>
      </c>
      <c r="H2333" s="19">
        <v>132</v>
      </c>
      <c r="I2333" s="18" t="s">
        <v>751</v>
      </c>
      <c r="J2333" s="19">
        <v>273</v>
      </c>
      <c r="K2333" s="18" t="s">
        <v>488</v>
      </c>
      <c r="L2333" s="32">
        <v>36</v>
      </c>
      <c r="M2333" s="31">
        <v>17</v>
      </c>
      <c r="N2333" s="31">
        <v>61</v>
      </c>
      <c r="O2333" s="30" t="s">
        <v>71</v>
      </c>
      <c r="P2333" s="20">
        <v>67</v>
      </c>
      <c r="Q2333" s="20">
        <v>97</v>
      </c>
      <c r="R2333" s="18" t="s">
        <v>51</v>
      </c>
      <c r="S2333" s="20">
        <v>50</v>
      </c>
      <c r="T2333" s="18" t="s">
        <v>209</v>
      </c>
      <c r="U2333">
        <f t="shared" si="36"/>
        <v>6.2831999999999999</v>
      </c>
    </row>
    <row r="2334" spans="1:21" x14ac:dyDescent="0.3">
      <c r="A2334" s="21">
        <v>43979</v>
      </c>
      <c r="B2334" s="18" t="s">
        <v>45</v>
      </c>
      <c r="C2334" s="18" t="s">
        <v>46</v>
      </c>
      <c r="D2334" s="18" t="s">
        <v>47</v>
      </c>
      <c r="E2334" s="20">
        <v>170</v>
      </c>
      <c r="F2334" s="19">
        <v>232</v>
      </c>
      <c r="G2334" s="19">
        <v>0</v>
      </c>
      <c r="H2334" s="19">
        <v>144</v>
      </c>
      <c r="I2334" s="18" t="s">
        <v>82</v>
      </c>
      <c r="J2334" s="19">
        <v>321</v>
      </c>
      <c r="K2334" s="18" t="s">
        <v>584</v>
      </c>
      <c r="L2334" s="30" t="s">
        <v>84</v>
      </c>
      <c r="M2334" s="31">
        <v>8</v>
      </c>
      <c r="N2334" s="31">
        <v>58</v>
      </c>
      <c r="O2334" s="30" t="s">
        <v>121</v>
      </c>
      <c r="P2334" s="20">
        <v>64</v>
      </c>
      <c r="Q2334" s="20">
        <v>99</v>
      </c>
      <c r="R2334" s="18" t="s">
        <v>123</v>
      </c>
      <c r="S2334" s="20">
        <v>40</v>
      </c>
      <c r="T2334" s="18" t="s">
        <v>260</v>
      </c>
      <c r="U2334">
        <f t="shared" si="36"/>
        <v>0.34906666666666669</v>
      </c>
    </row>
    <row r="2335" spans="1:21" x14ac:dyDescent="0.3">
      <c r="A2335" s="21">
        <v>43980</v>
      </c>
      <c r="B2335" s="18" t="s">
        <v>45</v>
      </c>
      <c r="C2335" s="18" t="s">
        <v>46</v>
      </c>
      <c r="D2335" s="18" t="s">
        <v>47</v>
      </c>
      <c r="E2335" s="20">
        <v>170</v>
      </c>
      <c r="F2335" s="19">
        <v>219</v>
      </c>
      <c r="G2335" s="19">
        <v>0</v>
      </c>
      <c r="H2335" s="19">
        <v>146</v>
      </c>
      <c r="I2335" s="18" t="s">
        <v>605</v>
      </c>
      <c r="J2335" s="19">
        <v>292</v>
      </c>
      <c r="K2335" s="18" t="s">
        <v>445</v>
      </c>
      <c r="L2335" s="30" t="s">
        <v>218</v>
      </c>
      <c r="M2335" s="31">
        <v>11</v>
      </c>
      <c r="N2335" s="31">
        <v>61</v>
      </c>
      <c r="O2335" s="30" t="s">
        <v>91</v>
      </c>
      <c r="P2335" s="20">
        <v>65</v>
      </c>
      <c r="Q2335" s="20">
        <v>95</v>
      </c>
      <c r="R2335" s="18" t="s">
        <v>51</v>
      </c>
      <c r="S2335" s="20">
        <v>51</v>
      </c>
      <c r="T2335" s="18" t="s">
        <v>352</v>
      </c>
      <c r="U2335">
        <f t="shared" si="36"/>
        <v>0.52359999999999995</v>
      </c>
    </row>
    <row r="2336" spans="1:21" x14ac:dyDescent="0.3">
      <c r="A2336" s="21">
        <v>43981</v>
      </c>
      <c r="B2336" s="18" t="s">
        <v>45</v>
      </c>
      <c r="C2336" s="18" t="s">
        <v>46</v>
      </c>
      <c r="D2336" s="18" t="s">
        <v>47</v>
      </c>
      <c r="E2336" s="20">
        <v>170</v>
      </c>
      <c r="F2336" s="19">
        <v>211</v>
      </c>
      <c r="G2336" s="19">
        <v>16</v>
      </c>
      <c r="H2336" s="19">
        <v>139</v>
      </c>
      <c r="I2336" s="18" t="s">
        <v>1076</v>
      </c>
      <c r="J2336" s="19">
        <v>283</v>
      </c>
      <c r="K2336" s="18" t="s">
        <v>187</v>
      </c>
      <c r="L2336" s="30" t="s">
        <v>218</v>
      </c>
      <c r="M2336" s="31">
        <v>11</v>
      </c>
      <c r="N2336" s="31">
        <v>56</v>
      </c>
      <c r="O2336" s="30" t="s">
        <v>206</v>
      </c>
      <c r="P2336" s="20">
        <v>68</v>
      </c>
      <c r="Q2336" s="20">
        <v>99</v>
      </c>
      <c r="R2336" s="18" t="s">
        <v>229</v>
      </c>
      <c r="S2336" s="20">
        <v>52</v>
      </c>
      <c r="T2336" s="18" t="s">
        <v>51</v>
      </c>
      <c r="U2336">
        <f t="shared" si="36"/>
        <v>0.52359999999999995</v>
      </c>
    </row>
    <row r="2337" spans="1:21" x14ac:dyDescent="0.3">
      <c r="A2337" s="21">
        <v>43982</v>
      </c>
      <c r="B2337" s="18" t="s">
        <v>45</v>
      </c>
      <c r="C2337" s="18" t="s">
        <v>46</v>
      </c>
      <c r="D2337" s="18" t="s">
        <v>47</v>
      </c>
      <c r="E2337" s="20">
        <v>170</v>
      </c>
      <c r="F2337" s="19">
        <v>208</v>
      </c>
      <c r="G2337" s="19">
        <v>22</v>
      </c>
      <c r="H2337" s="19">
        <v>164</v>
      </c>
      <c r="I2337" s="18" t="s">
        <v>199</v>
      </c>
      <c r="J2337" s="19">
        <v>251</v>
      </c>
      <c r="K2337" s="18" t="s">
        <v>266</v>
      </c>
      <c r="L2337" s="32">
        <v>26</v>
      </c>
      <c r="M2337" s="31">
        <v>14</v>
      </c>
      <c r="N2337" s="31">
        <v>64</v>
      </c>
      <c r="O2337" s="30" t="s">
        <v>206</v>
      </c>
      <c r="P2337" s="20">
        <v>78</v>
      </c>
      <c r="Q2337" s="20">
        <v>98</v>
      </c>
      <c r="R2337" s="18" t="s">
        <v>644</v>
      </c>
      <c r="S2337" s="20">
        <v>61</v>
      </c>
      <c r="T2337" s="18" t="s">
        <v>98</v>
      </c>
      <c r="U2337">
        <f t="shared" si="36"/>
        <v>4.5378666666666669</v>
      </c>
    </row>
    <row r="2338" spans="1:21" x14ac:dyDescent="0.3">
      <c r="A2338" s="21">
        <v>43983</v>
      </c>
      <c r="B2338" s="18" t="s">
        <v>45</v>
      </c>
      <c r="C2338" s="18" t="s">
        <v>46</v>
      </c>
      <c r="D2338" s="18" t="s">
        <v>47</v>
      </c>
      <c r="E2338" s="20">
        <v>170</v>
      </c>
      <c r="F2338" s="19">
        <v>202</v>
      </c>
      <c r="G2338" s="19">
        <v>6</v>
      </c>
      <c r="H2338" s="19">
        <v>148</v>
      </c>
      <c r="I2338" s="18" t="s">
        <v>411</v>
      </c>
      <c r="J2338" s="19">
        <v>255</v>
      </c>
      <c r="K2338" s="18" t="s">
        <v>87</v>
      </c>
      <c r="L2338" s="32" t="s">
        <v>1194</v>
      </c>
      <c r="M2338" s="31">
        <v>8</v>
      </c>
      <c r="N2338" s="31">
        <v>53</v>
      </c>
      <c r="O2338" s="30" t="s">
        <v>51</v>
      </c>
      <c r="P2338" s="20">
        <v>78</v>
      </c>
      <c r="Q2338" s="20">
        <v>99</v>
      </c>
      <c r="R2338" s="18" t="s">
        <v>166</v>
      </c>
      <c r="S2338" s="20">
        <v>61</v>
      </c>
      <c r="T2338" s="18" t="s">
        <v>129</v>
      </c>
      <c r="U2338" t="e">
        <f t="shared" si="36"/>
        <v>#VALUE!</v>
      </c>
    </row>
    <row r="2339" spans="1:21" x14ac:dyDescent="0.3">
      <c r="A2339" s="21">
        <v>43984</v>
      </c>
      <c r="B2339" s="18" t="s">
        <v>45</v>
      </c>
      <c r="C2339" s="18" t="s">
        <v>46</v>
      </c>
      <c r="D2339" s="18" t="s">
        <v>47</v>
      </c>
      <c r="E2339" s="20">
        <v>170</v>
      </c>
      <c r="F2339" s="19">
        <v>212</v>
      </c>
      <c r="G2339" s="19">
        <v>0</v>
      </c>
      <c r="H2339" s="19">
        <v>163</v>
      </c>
      <c r="I2339" s="18" t="s">
        <v>969</v>
      </c>
      <c r="J2339" s="19">
        <v>262</v>
      </c>
      <c r="K2339" s="18" t="s">
        <v>481</v>
      </c>
      <c r="L2339" s="32">
        <v>34</v>
      </c>
      <c r="M2339" s="31">
        <v>6</v>
      </c>
      <c r="N2339" s="31">
        <v>58</v>
      </c>
      <c r="O2339" s="30" t="s">
        <v>50</v>
      </c>
      <c r="P2339" s="20">
        <v>78</v>
      </c>
      <c r="Q2339" s="20">
        <v>97</v>
      </c>
      <c r="R2339" s="18" t="s">
        <v>51</v>
      </c>
      <c r="S2339" s="20">
        <v>60</v>
      </c>
      <c r="T2339" s="18" t="s">
        <v>121</v>
      </c>
      <c r="U2339">
        <f t="shared" si="36"/>
        <v>5.9341333333333326</v>
      </c>
    </row>
    <row r="2340" spans="1:21" x14ac:dyDescent="0.3">
      <c r="A2340" s="21">
        <v>43985</v>
      </c>
      <c r="B2340" s="18" t="s">
        <v>45</v>
      </c>
      <c r="C2340" s="18" t="s">
        <v>46</v>
      </c>
      <c r="D2340" s="18" t="s">
        <v>47</v>
      </c>
      <c r="E2340" s="20">
        <v>170</v>
      </c>
      <c r="F2340" s="19">
        <v>188</v>
      </c>
      <c r="G2340" s="19">
        <v>66</v>
      </c>
      <c r="H2340" s="19">
        <v>136</v>
      </c>
      <c r="I2340" s="18" t="s">
        <v>108</v>
      </c>
      <c r="J2340" s="19">
        <v>240</v>
      </c>
      <c r="K2340" s="18" t="s">
        <v>94</v>
      </c>
      <c r="L2340" s="30" t="s">
        <v>401</v>
      </c>
      <c r="M2340" s="31">
        <v>6</v>
      </c>
      <c r="N2340" s="31">
        <v>78</v>
      </c>
      <c r="O2340" s="30" t="s">
        <v>61</v>
      </c>
      <c r="P2340" s="20">
        <v>78</v>
      </c>
      <c r="Q2340" s="20">
        <v>97</v>
      </c>
      <c r="R2340" s="18" t="s">
        <v>178</v>
      </c>
      <c r="S2340" s="20">
        <v>64</v>
      </c>
      <c r="T2340" s="18" t="s">
        <v>94</v>
      </c>
      <c r="U2340">
        <f t="shared" si="36"/>
        <v>1.0471999999999999</v>
      </c>
    </row>
    <row r="2341" spans="1:21" x14ac:dyDescent="0.3">
      <c r="A2341" s="21">
        <v>43986</v>
      </c>
      <c r="B2341" s="18" t="s">
        <v>45</v>
      </c>
      <c r="C2341" s="18" t="s">
        <v>46</v>
      </c>
      <c r="D2341" s="18" t="s">
        <v>47</v>
      </c>
      <c r="E2341" s="20">
        <v>170</v>
      </c>
      <c r="F2341" s="19">
        <v>147</v>
      </c>
      <c r="G2341" s="19">
        <v>60</v>
      </c>
      <c r="H2341" s="19">
        <v>113</v>
      </c>
      <c r="I2341" s="18" t="s">
        <v>100</v>
      </c>
      <c r="J2341" s="19">
        <v>181</v>
      </c>
      <c r="K2341" s="18" t="s">
        <v>672</v>
      </c>
      <c r="L2341" s="32" t="s">
        <v>1194</v>
      </c>
      <c r="M2341" s="31">
        <v>14</v>
      </c>
      <c r="N2341" s="31">
        <v>67</v>
      </c>
      <c r="O2341" s="30" t="s">
        <v>51</v>
      </c>
      <c r="P2341" s="20">
        <v>84</v>
      </c>
      <c r="Q2341" s="20">
        <v>98</v>
      </c>
      <c r="R2341" s="18" t="s">
        <v>51</v>
      </c>
      <c r="S2341" s="20">
        <v>65</v>
      </c>
      <c r="T2341" s="18" t="s">
        <v>264</v>
      </c>
      <c r="U2341" t="e">
        <f t="shared" si="36"/>
        <v>#VALUE!</v>
      </c>
    </row>
    <row r="2342" spans="1:21" x14ac:dyDescent="0.3">
      <c r="A2342" s="21">
        <v>43987</v>
      </c>
      <c r="B2342" s="18" t="s">
        <v>45</v>
      </c>
      <c r="C2342" s="18" t="s">
        <v>46</v>
      </c>
      <c r="D2342" s="18" t="s">
        <v>47</v>
      </c>
      <c r="E2342" s="20">
        <v>170</v>
      </c>
      <c r="F2342" s="19">
        <v>165</v>
      </c>
      <c r="G2342" s="19">
        <v>0</v>
      </c>
      <c r="H2342" s="19">
        <v>104</v>
      </c>
      <c r="I2342" s="18" t="s">
        <v>380</v>
      </c>
      <c r="J2342" s="19">
        <v>226</v>
      </c>
      <c r="K2342" s="18" t="s">
        <v>489</v>
      </c>
      <c r="L2342" s="30" t="s">
        <v>84</v>
      </c>
      <c r="M2342" s="31">
        <v>17</v>
      </c>
      <c r="N2342" s="31">
        <v>78</v>
      </c>
      <c r="O2342" s="30" t="s">
        <v>167</v>
      </c>
      <c r="P2342" s="20">
        <v>72</v>
      </c>
      <c r="Q2342" s="20">
        <v>99</v>
      </c>
      <c r="R2342" s="18" t="s">
        <v>51</v>
      </c>
      <c r="S2342" s="20">
        <v>56</v>
      </c>
      <c r="T2342" s="18" t="s">
        <v>113</v>
      </c>
      <c r="U2342">
        <f t="shared" si="36"/>
        <v>0.34906666666666669</v>
      </c>
    </row>
    <row r="2343" spans="1:21" x14ac:dyDescent="0.3">
      <c r="A2343" s="21">
        <v>43988</v>
      </c>
      <c r="B2343" s="18" t="s">
        <v>45</v>
      </c>
      <c r="C2343" s="18" t="s">
        <v>46</v>
      </c>
      <c r="D2343" s="18" t="s">
        <v>47</v>
      </c>
      <c r="E2343" s="20">
        <v>170</v>
      </c>
      <c r="F2343" s="19">
        <v>160</v>
      </c>
      <c r="G2343" s="19">
        <v>58</v>
      </c>
      <c r="H2343" s="19">
        <v>119</v>
      </c>
      <c r="I2343" s="18" t="s">
        <v>619</v>
      </c>
      <c r="J2343" s="19">
        <v>201</v>
      </c>
      <c r="K2343" s="18" t="s">
        <v>414</v>
      </c>
      <c r="L2343" s="30" t="s">
        <v>218</v>
      </c>
      <c r="M2343" s="31">
        <v>6</v>
      </c>
      <c r="N2343" s="31">
        <v>61</v>
      </c>
      <c r="O2343" s="30" t="s">
        <v>64</v>
      </c>
      <c r="P2343" s="20">
        <v>83</v>
      </c>
      <c r="Q2343" s="20">
        <v>97</v>
      </c>
      <c r="R2343" s="18" t="s">
        <v>100</v>
      </c>
      <c r="S2343" s="20">
        <v>65</v>
      </c>
      <c r="T2343" s="18" t="s">
        <v>206</v>
      </c>
      <c r="U2343">
        <f t="shared" si="36"/>
        <v>0.52359999999999995</v>
      </c>
    </row>
    <row r="2344" spans="1:21" x14ac:dyDescent="0.3">
      <c r="A2344" s="21">
        <v>43989</v>
      </c>
      <c r="B2344" s="18" t="s">
        <v>45</v>
      </c>
      <c r="C2344" s="18" t="s">
        <v>46</v>
      </c>
      <c r="D2344" s="18" t="s">
        <v>47</v>
      </c>
      <c r="E2344" s="20">
        <v>170</v>
      </c>
      <c r="F2344" s="19">
        <v>134</v>
      </c>
      <c r="G2344" s="19">
        <v>14</v>
      </c>
      <c r="H2344" s="19">
        <v>109</v>
      </c>
      <c r="I2344" s="18" t="s">
        <v>505</v>
      </c>
      <c r="J2344" s="19">
        <v>160</v>
      </c>
      <c r="K2344" s="18" t="s">
        <v>51</v>
      </c>
      <c r="L2344" s="30" t="s">
        <v>263</v>
      </c>
      <c r="M2344" s="31">
        <v>11</v>
      </c>
      <c r="N2344" s="31">
        <v>44</v>
      </c>
      <c r="O2344" s="30" t="s">
        <v>167</v>
      </c>
      <c r="P2344" s="20">
        <v>82</v>
      </c>
      <c r="Q2344" s="20">
        <v>98</v>
      </c>
      <c r="R2344" s="18" t="s">
        <v>51</v>
      </c>
      <c r="S2344" s="20">
        <v>61</v>
      </c>
      <c r="T2344" s="18" t="s">
        <v>146</v>
      </c>
      <c r="U2344">
        <f t="shared" si="36"/>
        <v>0.17453333333333335</v>
      </c>
    </row>
    <row r="2345" spans="1:21" x14ac:dyDescent="0.3">
      <c r="A2345" s="21">
        <v>43990</v>
      </c>
      <c r="B2345" s="18" t="s">
        <v>45</v>
      </c>
      <c r="C2345" s="18" t="s">
        <v>46</v>
      </c>
      <c r="D2345" s="18" t="s">
        <v>47</v>
      </c>
      <c r="E2345" s="20">
        <v>170</v>
      </c>
      <c r="F2345" s="19">
        <v>144</v>
      </c>
      <c r="G2345" s="19">
        <v>20</v>
      </c>
      <c r="H2345" s="19">
        <v>108</v>
      </c>
      <c r="I2345" s="18" t="s">
        <v>1077</v>
      </c>
      <c r="J2345" s="19">
        <v>179</v>
      </c>
      <c r="K2345" s="18" t="s">
        <v>246</v>
      </c>
      <c r="L2345" s="32">
        <v>24</v>
      </c>
      <c r="M2345" s="31">
        <v>8</v>
      </c>
      <c r="N2345" s="31">
        <v>72</v>
      </c>
      <c r="O2345" s="30" t="s">
        <v>129</v>
      </c>
      <c r="P2345" s="20">
        <v>82</v>
      </c>
      <c r="Q2345" s="20">
        <v>97</v>
      </c>
      <c r="R2345" s="18" t="s">
        <v>51</v>
      </c>
      <c r="S2345" s="20">
        <v>64</v>
      </c>
      <c r="T2345" s="18" t="s">
        <v>135</v>
      </c>
      <c r="U2345">
        <f t="shared" si="36"/>
        <v>4.1887999999999996</v>
      </c>
    </row>
    <row r="2346" spans="1:21" x14ac:dyDescent="0.3">
      <c r="A2346" s="21">
        <v>43991</v>
      </c>
      <c r="B2346" s="18" t="s">
        <v>45</v>
      </c>
      <c r="C2346" s="18" t="s">
        <v>46</v>
      </c>
      <c r="D2346" s="18" t="s">
        <v>47</v>
      </c>
      <c r="E2346" s="20">
        <v>170</v>
      </c>
      <c r="F2346" s="19">
        <v>154</v>
      </c>
      <c r="G2346" s="19">
        <v>0</v>
      </c>
      <c r="H2346" s="19">
        <v>109</v>
      </c>
      <c r="I2346" s="18" t="s">
        <v>1078</v>
      </c>
      <c r="J2346" s="19">
        <v>199</v>
      </c>
      <c r="K2346" s="18" t="s">
        <v>268</v>
      </c>
      <c r="L2346" s="30" t="s">
        <v>116</v>
      </c>
      <c r="M2346" s="31">
        <v>8</v>
      </c>
      <c r="N2346" s="31">
        <v>61</v>
      </c>
      <c r="O2346" s="30" t="s">
        <v>81</v>
      </c>
      <c r="P2346" s="20">
        <v>73</v>
      </c>
      <c r="Q2346" s="20">
        <v>98</v>
      </c>
      <c r="R2346" s="18" t="s">
        <v>51</v>
      </c>
      <c r="S2346" s="20">
        <v>48</v>
      </c>
      <c r="T2346" s="18" t="s">
        <v>146</v>
      </c>
      <c r="U2346">
        <f t="shared" si="36"/>
        <v>0.69813333333333338</v>
      </c>
    </row>
    <row r="2347" spans="1:21" x14ac:dyDescent="0.3">
      <c r="A2347" s="21">
        <v>43992</v>
      </c>
      <c r="B2347" s="18" t="s">
        <v>45</v>
      </c>
      <c r="C2347" s="18" t="s">
        <v>46</v>
      </c>
      <c r="D2347" s="18" t="s">
        <v>47</v>
      </c>
      <c r="E2347" s="20">
        <v>170</v>
      </c>
      <c r="F2347" s="19">
        <v>150</v>
      </c>
      <c r="G2347" s="19">
        <v>0</v>
      </c>
      <c r="H2347" s="19">
        <v>111</v>
      </c>
      <c r="I2347" s="18" t="s">
        <v>537</v>
      </c>
      <c r="J2347" s="19">
        <v>188</v>
      </c>
      <c r="K2347" s="18" t="s">
        <v>436</v>
      </c>
      <c r="L2347" s="32">
        <v>36</v>
      </c>
      <c r="M2347" s="31">
        <v>6</v>
      </c>
      <c r="N2347" s="31">
        <v>58</v>
      </c>
      <c r="O2347" s="30" t="s">
        <v>52</v>
      </c>
      <c r="P2347" s="20">
        <v>78</v>
      </c>
      <c r="Q2347" s="20">
        <v>97</v>
      </c>
      <c r="R2347" s="18" t="s">
        <v>103</v>
      </c>
      <c r="S2347" s="20">
        <v>61</v>
      </c>
      <c r="T2347" s="18" t="s">
        <v>51</v>
      </c>
      <c r="U2347">
        <f t="shared" si="36"/>
        <v>6.2831999999999999</v>
      </c>
    </row>
    <row r="2348" spans="1:21" x14ac:dyDescent="0.3">
      <c r="A2348" s="21">
        <v>43993</v>
      </c>
      <c r="B2348" s="18" t="s">
        <v>45</v>
      </c>
      <c r="C2348" s="18" t="s">
        <v>46</v>
      </c>
      <c r="D2348" s="18" t="s">
        <v>47</v>
      </c>
      <c r="E2348" s="20">
        <v>170</v>
      </c>
      <c r="F2348" s="19">
        <v>140</v>
      </c>
      <c r="G2348" s="19">
        <v>122</v>
      </c>
      <c r="H2348" s="19">
        <v>116</v>
      </c>
      <c r="I2348" s="18" t="s">
        <v>1079</v>
      </c>
      <c r="J2348" s="19">
        <v>164</v>
      </c>
      <c r="K2348" s="18" t="s">
        <v>952</v>
      </c>
      <c r="L2348" s="32">
        <v>23</v>
      </c>
      <c r="M2348" s="31">
        <v>6</v>
      </c>
      <c r="N2348" s="31">
        <v>117</v>
      </c>
      <c r="O2348" s="30" t="s">
        <v>260</v>
      </c>
      <c r="P2348" s="20">
        <v>88</v>
      </c>
      <c r="Q2348" s="20">
        <v>97</v>
      </c>
      <c r="R2348" s="18" t="s">
        <v>650</v>
      </c>
      <c r="S2348" s="20">
        <v>66</v>
      </c>
      <c r="T2348" s="18" t="s">
        <v>177</v>
      </c>
      <c r="U2348">
        <f t="shared" si="36"/>
        <v>4.0142666666666669</v>
      </c>
    </row>
    <row r="2349" spans="1:21" x14ac:dyDescent="0.3">
      <c r="A2349" s="21">
        <v>43994</v>
      </c>
      <c r="B2349" s="18" t="s">
        <v>45</v>
      </c>
      <c r="C2349" s="18" t="s">
        <v>46</v>
      </c>
      <c r="D2349" s="18" t="s">
        <v>47</v>
      </c>
      <c r="E2349" s="20">
        <v>170</v>
      </c>
      <c r="F2349" s="19">
        <v>148</v>
      </c>
      <c r="G2349" s="19">
        <v>80</v>
      </c>
      <c r="H2349" s="19">
        <v>117</v>
      </c>
      <c r="I2349" s="18" t="s">
        <v>349</v>
      </c>
      <c r="J2349" s="19">
        <v>180</v>
      </c>
      <c r="K2349" s="18" t="s">
        <v>1080</v>
      </c>
      <c r="L2349" s="32">
        <v>27</v>
      </c>
      <c r="M2349" s="31">
        <v>11</v>
      </c>
      <c r="N2349" s="31">
        <v>100</v>
      </c>
      <c r="O2349" s="30" t="s">
        <v>510</v>
      </c>
      <c r="P2349" s="20">
        <v>81</v>
      </c>
      <c r="Q2349" s="20">
        <v>97</v>
      </c>
      <c r="R2349" s="18" t="s">
        <v>51</v>
      </c>
      <c r="S2349" s="20">
        <v>60</v>
      </c>
      <c r="T2349" s="18" t="s">
        <v>85</v>
      </c>
      <c r="U2349">
        <f t="shared" si="36"/>
        <v>4.7123999999999997</v>
      </c>
    </row>
    <row r="2350" spans="1:21" x14ac:dyDescent="0.3">
      <c r="A2350" s="21">
        <v>43995</v>
      </c>
      <c r="B2350" s="18" t="s">
        <v>45</v>
      </c>
      <c r="C2350" s="18" t="s">
        <v>46</v>
      </c>
      <c r="D2350" s="18" t="s">
        <v>47</v>
      </c>
      <c r="E2350" s="20">
        <v>170</v>
      </c>
      <c r="F2350" s="19">
        <v>170</v>
      </c>
      <c r="G2350" s="19">
        <v>0</v>
      </c>
      <c r="H2350" s="19">
        <v>122</v>
      </c>
      <c r="I2350" s="18" t="s">
        <v>62</v>
      </c>
      <c r="J2350" s="19">
        <v>219</v>
      </c>
      <c r="K2350" s="18" t="s">
        <v>971</v>
      </c>
      <c r="L2350" s="30" t="s">
        <v>84</v>
      </c>
      <c r="M2350" s="31">
        <v>19</v>
      </c>
      <c r="N2350" s="31">
        <v>64</v>
      </c>
      <c r="O2350" s="30" t="s">
        <v>89</v>
      </c>
      <c r="P2350" s="20">
        <v>70</v>
      </c>
      <c r="Q2350" s="20">
        <v>96</v>
      </c>
      <c r="R2350" s="18" t="s">
        <v>51</v>
      </c>
      <c r="S2350" s="20">
        <v>51</v>
      </c>
      <c r="T2350" s="18" t="s">
        <v>388</v>
      </c>
      <c r="U2350">
        <f t="shared" si="36"/>
        <v>0.34906666666666669</v>
      </c>
    </row>
    <row r="2351" spans="1:21" x14ac:dyDescent="0.3">
      <c r="A2351" s="21">
        <v>43996</v>
      </c>
      <c r="B2351" s="18" t="s">
        <v>45</v>
      </c>
      <c r="C2351" s="18" t="s">
        <v>46</v>
      </c>
      <c r="D2351" s="18" t="s">
        <v>47</v>
      </c>
      <c r="E2351" s="20">
        <v>170</v>
      </c>
      <c r="F2351" s="19">
        <v>164</v>
      </c>
      <c r="G2351" s="19">
        <v>4</v>
      </c>
      <c r="H2351" s="19">
        <v>111</v>
      </c>
      <c r="I2351" s="18" t="s">
        <v>184</v>
      </c>
      <c r="J2351" s="19">
        <v>218</v>
      </c>
      <c r="K2351" s="18" t="s">
        <v>994</v>
      </c>
      <c r="L2351" s="32">
        <v>34</v>
      </c>
      <c r="M2351" s="31">
        <v>11</v>
      </c>
      <c r="N2351" s="31">
        <v>58</v>
      </c>
      <c r="O2351" s="30" t="s">
        <v>61</v>
      </c>
      <c r="P2351" s="20">
        <v>72</v>
      </c>
      <c r="Q2351" s="20">
        <v>98</v>
      </c>
      <c r="R2351" s="18" t="s">
        <v>578</v>
      </c>
      <c r="S2351" s="20">
        <v>48</v>
      </c>
      <c r="T2351" s="18" t="s">
        <v>169</v>
      </c>
      <c r="U2351">
        <f t="shared" si="36"/>
        <v>5.9341333333333326</v>
      </c>
    </row>
    <row r="2352" spans="1:21" x14ac:dyDescent="0.3">
      <c r="A2352" s="21">
        <v>43997</v>
      </c>
      <c r="B2352" s="18" t="s">
        <v>45</v>
      </c>
      <c r="C2352" s="18" t="s">
        <v>46</v>
      </c>
      <c r="D2352" s="18" t="s">
        <v>47</v>
      </c>
      <c r="E2352" s="20">
        <v>170</v>
      </c>
      <c r="F2352" s="19">
        <v>173</v>
      </c>
      <c r="G2352" s="19">
        <v>16</v>
      </c>
      <c r="H2352" s="19">
        <v>122</v>
      </c>
      <c r="I2352" s="18" t="s">
        <v>1076</v>
      </c>
      <c r="J2352" s="19">
        <v>224</v>
      </c>
      <c r="K2352" s="18" t="s">
        <v>402</v>
      </c>
      <c r="L2352" s="30" t="s">
        <v>102</v>
      </c>
      <c r="M2352" s="31">
        <v>14</v>
      </c>
      <c r="N2352" s="31">
        <v>56</v>
      </c>
      <c r="O2352" s="30" t="s">
        <v>71</v>
      </c>
      <c r="P2352" s="20">
        <v>71</v>
      </c>
      <c r="Q2352" s="20">
        <v>98</v>
      </c>
      <c r="R2352" s="18" t="s">
        <v>51</v>
      </c>
      <c r="S2352" s="20">
        <v>55</v>
      </c>
      <c r="T2352" s="18" t="s">
        <v>215</v>
      </c>
      <c r="U2352">
        <f t="shared" si="36"/>
        <v>0.8726666666666667</v>
      </c>
    </row>
    <row r="2353" spans="1:21" x14ac:dyDescent="0.3">
      <c r="A2353" s="21">
        <v>43998</v>
      </c>
      <c r="B2353" s="18" t="s">
        <v>45</v>
      </c>
      <c r="C2353" s="18" t="s">
        <v>46</v>
      </c>
      <c r="D2353" s="18" t="s">
        <v>47</v>
      </c>
      <c r="E2353" s="20">
        <v>170</v>
      </c>
      <c r="F2353" s="19">
        <v>158</v>
      </c>
      <c r="G2353" s="19">
        <v>60</v>
      </c>
      <c r="H2353" s="19">
        <v>124</v>
      </c>
      <c r="I2353" s="18" t="s">
        <v>1042</v>
      </c>
      <c r="J2353" s="19">
        <v>193</v>
      </c>
      <c r="K2353" s="18" t="s">
        <v>707</v>
      </c>
      <c r="L2353" s="32">
        <v>25</v>
      </c>
      <c r="M2353" s="31">
        <v>11</v>
      </c>
      <c r="N2353" s="31">
        <v>75</v>
      </c>
      <c r="O2353" s="30" t="s">
        <v>61</v>
      </c>
      <c r="P2353" s="20">
        <v>83</v>
      </c>
      <c r="Q2353" s="20">
        <v>98</v>
      </c>
      <c r="R2353" s="18" t="s">
        <v>51</v>
      </c>
      <c r="S2353" s="20">
        <v>71</v>
      </c>
      <c r="T2353" s="18" t="s">
        <v>52</v>
      </c>
      <c r="U2353">
        <f t="shared" si="36"/>
        <v>4.3633333333333333</v>
      </c>
    </row>
    <row r="2354" spans="1:21" x14ac:dyDescent="0.3">
      <c r="A2354" s="21">
        <v>43999</v>
      </c>
      <c r="B2354" s="18" t="s">
        <v>45</v>
      </c>
      <c r="C2354" s="18" t="s">
        <v>46</v>
      </c>
      <c r="D2354" s="18" t="s">
        <v>47</v>
      </c>
      <c r="E2354" s="20">
        <v>170</v>
      </c>
      <c r="F2354" s="19">
        <v>158</v>
      </c>
      <c r="G2354" s="19">
        <v>46</v>
      </c>
      <c r="H2354" s="19">
        <v>127</v>
      </c>
      <c r="I2354" s="18" t="s">
        <v>1081</v>
      </c>
      <c r="J2354" s="19">
        <v>188</v>
      </c>
      <c r="K2354" s="18" t="s">
        <v>606</v>
      </c>
      <c r="L2354" s="30" t="s">
        <v>116</v>
      </c>
      <c r="M2354" s="31">
        <v>6</v>
      </c>
      <c r="N2354" s="31">
        <v>53</v>
      </c>
      <c r="O2354" s="30" t="s">
        <v>64</v>
      </c>
      <c r="P2354" s="20">
        <v>85</v>
      </c>
      <c r="Q2354" s="20">
        <v>99</v>
      </c>
      <c r="R2354" s="18" t="s">
        <v>51</v>
      </c>
      <c r="S2354" s="20">
        <v>63</v>
      </c>
      <c r="T2354" s="18" t="s">
        <v>89</v>
      </c>
      <c r="U2354">
        <f t="shared" si="36"/>
        <v>0.69813333333333338</v>
      </c>
    </row>
    <row r="2355" spans="1:21" x14ac:dyDescent="0.3">
      <c r="A2355" s="21">
        <v>44000</v>
      </c>
      <c r="B2355" s="18" t="s">
        <v>45</v>
      </c>
      <c r="C2355" s="18" t="s">
        <v>46</v>
      </c>
      <c r="D2355" s="18" t="s">
        <v>47</v>
      </c>
      <c r="E2355" s="20">
        <v>170</v>
      </c>
      <c r="F2355" s="19">
        <v>168</v>
      </c>
      <c r="G2355" s="19">
        <v>0</v>
      </c>
      <c r="H2355" s="19">
        <v>128</v>
      </c>
      <c r="I2355" s="18" t="s">
        <v>51</v>
      </c>
      <c r="J2355" s="19">
        <v>208</v>
      </c>
      <c r="K2355" s="18" t="s">
        <v>117</v>
      </c>
      <c r="L2355" s="32">
        <v>36</v>
      </c>
      <c r="M2355" s="31">
        <v>8</v>
      </c>
      <c r="N2355" s="31">
        <v>64</v>
      </c>
      <c r="O2355" s="30" t="s">
        <v>129</v>
      </c>
      <c r="P2355" s="20">
        <v>77</v>
      </c>
      <c r="Q2355" s="20">
        <v>99</v>
      </c>
      <c r="R2355" s="18" t="s">
        <v>51</v>
      </c>
      <c r="S2355" s="20">
        <v>56</v>
      </c>
      <c r="T2355" s="18" t="s">
        <v>250</v>
      </c>
      <c r="U2355">
        <f t="shared" si="36"/>
        <v>6.2831999999999999</v>
      </c>
    </row>
    <row r="2356" spans="1:21" x14ac:dyDescent="0.3">
      <c r="A2356" s="21">
        <v>44001</v>
      </c>
      <c r="B2356" s="18" t="s">
        <v>45</v>
      </c>
      <c r="C2356" s="18" t="s">
        <v>46</v>
      </c>
      <c r="D2356" s="18" t="s">
        <v>47</v>
      </c>
      <c r="E2356" s="20">
        <v>170</v>
      </c>
      <c r="F2356" s="19">
        <v>170</v>
      </c>
      <c r="G2356" s="19">
        <v>0</v>
      </c>
      <c r="H2356" s="19">
        <v>115</v>
      </c>
      <c r="I2356" s="18" t="s">
        <v>1024</v>
      </c>
      <c r="J2356" s="19">
        <v>225</v>
      </c>
      <c r="K2356" s="18" t="s">
        <v>361</v>
      </c>
      <c r="L2356" s="30" t="s">
        <v>84</v>
      </c>
      <c r="M2356" s="31">
        <v>14</v>
      </c>
      <c r="N2356" s="31">
        <v>58</v>
      </c>
      <c r="O2356" s="30" t="s">
        <v>89</v>
      </c>
      <c r="P2356" s="20">
        <v>76</v>
      </c>
      <c r="Q2356" s="20">
        <v>99</v>
      </c>
      <c r="R2356" s="18" t="s">
        <v>123</v>
      </c>
      <c r="S2356" s="20">
        <v>59</v>
      </c>
      <c r="T2356" s="18" t="s">
        <v>61</v>
      </c>
      <c r="U2356">
        <f t="shared" si="36"/>
        <v>0.34906666666666669</v>
      </c>
    </row>
    <row r="2357" spans="1:21" x14ac:dyDescent="0.3">
      <c r="A2357" s="21">
        <v>44002</v>
      </c>
      <c r="B2357" s="18" t="s">
        <v>45</v>
      </c>
      <c r="C2357" s="18" t="s">
        <v>46</v>
      </c>
      <c r="D2357" s="18" t="s">
        <v>47</v>
      </c>
      <c r="E2357" s="20">
        <v>170</v>
      </c>
      <c r="F2357" s="19">
        <v>176</v>
      </c>
      <c r="G2357" s="19">
        <v>0</v>
      </c>
      <c r="H2357" s="19">
        <v>120</v>
      </c>
      <c r="I2357" s="18" t="s">
        <v>51</v>
      </c>
      <c r="J2357" s="19">
        <v>233</v>
      </c>
      <c r="K2357" s="18" t="s">
        <v>726</v>
      </c>
      <c r="L2357" s="32" t="s">
        <v>1194</v>
      </c>
      <c r="M2357" s="31">
        <v>14</v>
      </c>
      <c r="N2357" s="31">
        <v>50</v>
      </c>
      <c r="O2357" s="30" t="s">
        <v>51</v>
      </c>
      <c r="P2357" s="20">
        <v>75</v>
      </c>
      <c r="Q2357" s="20">
        <v>99</v>
      </c>
      <c r="R2357" s="18" t="s">
        <v>120</v>
      </c>
      <c r="S2357" s="20">
        <v>61</v>
      </c>
      <c r="T2357" s="18" t="s">
        <v>307</v>
      </c>
      <c r="U2357" t="e">
        <f t="shared" si="36"/>
        <v>#VALUE!</v>
      </c>
    </row>
    <row r="2358" spans="1:21" x14ac:dyDescent="0.3">
      <c r="A2358" s="21">
        <v>44003</v>
      </c>
      <c r="B2358" s="18" t="s">
        <v>45</v>
      </c>
      <c r="C2358" s="18" t="s">
        <v>46</v>
      </c>
      <c r="D2358" s="18" t="s">
        <v>47</v>
      </c>
      <c r="E2358" s="20">
        <v>170</v>
      </c>
      <c r="F2358" s="19">
        <v>192</v>
      </c>
      <c r="G2358" s="19">
        <v>0</v>
      </c>
      <c r="H2358" s="19">
        <v>129</v>
      </c>
      <c r="I2358" s="18" t="s">
        <v>452</v>
      </c>
      <c r="J2358" s="19">
        <v>255</v>
      </c>
      <c r="K2358" s="18" t="s">
        <v>606</v>
      </c>
      <c r="L2358" s="32">
        <v>34</v>
      </c>
      <c r="M2358" s="31">
        <v>11</v>
      </c>
      <c r="N2358" s="31">
        <v>58</v>
      </c>
      <c r="O2358" s="30" t="s">
        <v>52</v>
      </c>
      <c r="P2358" s="20">
        <v>75</v>
      </c>
      <c r="Q2358" s="20">
        <v>99</v>
      </c>
      <c r="R2358" s="18" t="s">
        <v>51</v>
      </c>
      <c r="S2358" s="20">
        <v>54</v>
      </c>
      <c r="T2358" s="18" t="s">
        <v>188</v>
      </c>
      <c r="U2358">
        <f t="shared" si="36"/>
        <v>5.9341333333333326</v>
      </c>
    </row>
    <row r="2359" spans="1:21" x14ac:dyDescent="0.3">
      <c r="A2359" s="21">
        <v>44004</v>
      </c>
      <c r="B2359" s="18" t="s">
        <v>45</v>
      </c>
      <c r="C2359" s="18" t="s">
        <v>46</v>
      </c>
      <c r="D2359" s="18" t="s">
        <v>47</v>
      </c>
      <c r="E2359" s="20">
        <v>170</v>
      </c>
      <c r="F2359" s="19">
        <v>216</v>
      </c>
      <c r="G2359" s="19">
        <v>0</v>
      </c>
      <c r="H2359" s="19">
        <v>154</v>
      </c>
      <c r="I2359" s="18" t="s">
        <v>329</v>
      </c>
      <c r="J2359" s="19">
        <v>278</v>
      </c>
      <c r="K2359" s="18" t="s">
        <v>422</v>
      </c>
      <c r="L2359" s="30" t="s">
        <v>218</v>
      </c>
      <c r="M2359" s="31">
        <v>19</v>
      </c>
      <c r="N2359" s="31">
        <v>72</v>
      </c>
      <c r="O2359" s="30" t="s">
        <v>158</v>
      </c>
      <c r="P2359" s="20">
        <v>67</v>
      </c>
      <c r="Q2359" s="20">
        <v>95</v>
      </c>
      <c r="R2359" s="18" t="s">
        <v>100</v>
      </c>
      <c r="S2359" s="20">
        <v>57</v>
      </c>
      <c r="T2359" s="18" t="s">
        <v>179</v>
      </c>
      <c r="U2359">
        <f t="shared" si="36"/>
        <v>0.52359999999999995</v>
      </c>
    </row>
    <row r="2360" spans="1:21" x14ac:dyDescent="0.3">
      <c r="A2360" s="21">
        <v>44005</v>
      </c>
      <c r="B2360" s="18" t="s">
        <v>45</v>
      </c>
      <c r="C2360" s="18" t="s">
        <v>46</v>
      </c>
      <c r="D2360" s="18" t="s">
        <v>47</v>
      </c>
      <c r="E2360" s="20">
        <v>170</v>
      </c>
      <c r="F2360" s="19">
        <v>248</v>
      </c>
      <c r="G2360" s="19">
        <v>0</v>
      </c>
      <c r="H2360" s="19">
        <v>171</v>
      </c>
      <c r="I2360" s="18" t="s">
        <v>653</v>
      </c>
      <c r="J2360" s="19">
        <v>325</v>
      </c>
      <c r="K2360" s="18" t="s">
        <v>749</v>
      </c>
      <c r="L2360" s="30" t="s">
        <v>84</v>
      </c>
      <c r="M2360" s="31">
        <v>11</v>
      </c>
      <c r="N2360" s="31">
        <v>50</v>
      </c>
      <c r="O2360" s="30" t="s">
        <v>64</v>
      </c>
      <c r="P2360" s="20">
        <v>68</v>
      </c>
      <c r="Q2360" s="20">
        <v>97</v>
      </c>
      <c r="R2360" s="18" t="s">
        <v>51</v>
      </c>
      <c r="S2360" s="20">
        <v>51</v>
      </c>
      <c r="T2360" s="18" t="s">
        <v>64</v>
      </c>
      <c r="U2360">
        <f t="shared" si="36"/>
        <v>0.34906666666666669</v>
      </c>
    </row>
    <row r="2361" spans="1:21" x14ac:dyDescent="0.3">
      <c r="A2361" s="21">
        <v>44006</v>
      </c>
      <c r="B2361" s="18" t="s">
        <v>45</v>
      </c>
      <c r="C2361" s="18" t="s">
        <v>46</v>
      </c>
      <c r="D2361" s="18" t="s">
        <v>47</v>
      </c>
      <c r="E2361" s="20">
        <v>170</v>
      </c>
      <c r="F2361" s="19">
        <v>216</v>
      </c>
      <c r="G2361" s="19">
        <v>70</v>
      </c>
      <c r="H2361" s="19">
        <v>170</v>
      </c>
      <c r="I2361" s="18" t="s">
        <v>1082</v>
      </c>
      <c r="J2361" s="19">
        <v>263</v>
      </c>
      <c r="K2361" s="18" t="s">
        <v>512</v>
      </c>
      <c r="L2361" s="32">
        <v>18</v>
      </c>
      <c r="M2361" s="31">
        <v>19</v>
      </c>
      <c r="N2361" s="31">
        <v>78</v>
      </c>
      <c r="O2361" s="30" t="s">
        <v>355</v>
      </c>
      <c r="P2361" s="20">
        <v>86</v>
      </c>
      <c r="Q2361" s="20">
        <v>97</v>
      </c>
      <c r="R2361" s="18" t="s">
        <v>51</v>
      </c>
      <c r="S2361" s="20">
        <v>67</v>
      </c>
      <c r="T2361" s="18" t="s">
        <v>215</v>
      </c>
      <c r="U2361">
        <f t="shared" si="36"/>
        <v>3.1415999999999999</v>
      </c>
    </row>
    <row r="2362" spans="1:21" x14ac:dyDescent="0.3">
      <c r="A2362" s="21">
        <v>44007</v>
      </c>
      <c r="B2362" s="18" t="s">
        <v>45</v>
      </c>
      <c r="C2362" s="18" t="s">
        <v>46</v>
      </c>
      <c r="D2362" s="18" t="s">
        <v>47</v>
      </c>
      <c r="E2362" s="20">
        <v>170</v>
      </c>
      <c r="F2362" s="19">
        <v>177</v>
      </c>
      <c r="G2362" s="19">
        <v>86</v>
      </c>
      <c r="H2362" s="19">
        <v>149</v>
      </c>
      <c r="I2362" s="18" t="s">
        <v>122</v>
      </c>
      <c r="J2362" s="19">
        <v>205</v>
      </c>
      <c r="K2362" s="18" t="s">
        <v>266</v>
      </c>
      <c r="L2362" s="30" t="s">
        <v>533</v>
      </c>
      <c r="M2362" s="31">
        <v>8</v>
      </c>
      <c r="N2362" s="31">
        <v>67</v>
      </c>
      <c r="O2362" s="30" t="s">
        <v>71</v>
      </c>
      <c r="P2362" s="20">
        <v>90</v>
      </c>
      <c r="Q2362" s="20">
        <v>99</v>
      </c>
      <c r="R2362" s="18" t="s">
        <v>51</v>
      </c>
      <c r="S2362" s="20">
        <v>79</v>
      </c>
      <c r="T2362" s="18" t="s">
        <v>51</v>
      </c>
      <c r="U2362">
        <f t="shared" si="36"/>
        <v>1.2217333333333333</v>
      </c>
    </row>
    <row r="2363" spans="1:21" x14ac:dyDescent="0.3">
      <c r="A2363" s="21">
        <v>44008</v>
      </c>
      <c r="B2363" s="18" t="s">
        <v>45</v>
      </c>
      <c r="C2363" s="18" t="s">
        <v>46</v>
      </c>
      <c r="D2363" s="18" t="s">
        <v>47</v>
      </c>
      <c r="E2363" s="20">
        <v>170</v>
      </c>
      <c r="F2363" s="19">
        <v>196</v>
      </c>
      <c r="G2363" s="19">
        <v>0</v>
      </c>
      <c r="H2363" s="19">
        <v>154</v>
      </c>
      <c r="I2363" s="18" t="s">
        <v>51</v>
      </c>
      <c r="J2363" s="19">
        <v>237</v>
      </c>
      <c r="K2363" s="18" t="s">
        <v>955</v>
      </c>
      <c r="L2363" s="30" t="s">
        <v>116</v>
      </c>
      <c r="M2363" s="31">
        <v>11</v>
      </c>
      <c r="N2363" s="31">
        <v>39</v>
      </c>
      <c r="O2363" s="30" t="s">
        <v>167</v>
      </c>
      <c r="P2363" s="20">
        <v>85</v>
      </c>
      <c r="Q2363" s="20">
        <v>98</v>
      </c>
      <c r="R2363" s="18" t="s">
        <v>51</v>
      </c>
      <c r="S2363" s="20">
        <v>67</v>
      </c>
      <c r="T2363" s="18" t="s">
        <v>94</v>
      </c>
      <c r="U2363">
        <f t="shared" si="36"/>
        <v>0.69813333333333338</v>
      </c>
    </row>
    <row r="2364" spans="1:21" x14ac:dyDescent="0.3">
      <c r="A2364" s="21">
        <v>44009</v>
      </c>
      <c r="B2364" s="18" t="s">
        <v>45</v>
      </c>
      <c r="C2364" s="18" t="s">
        <v>46</v>
      </c>
      <c r="D2364" s="18" t="s">
        <v>47</v>
      </c>
      <c r="E2364" s="20">
        <v>170</v>
      </c>
      <c r="F2364" s="19">
        <v>206</v>
      </c>
      <c r="G2364" s="19">
        <v>2</v>
      </c>
      <c r="H2364" s="19">
        <v>162</v>
      </c>
      <c r="I2364" s="18" t="s">
        <v>902</v>
      </c>
      <c r="J2364" s="19">
        <v>250</v>
      </c>
      <c r="K2364" s="18" t="s">
        <v>212</v>
      </c>
      <c r="L2364" s="32" t="s">
        <v>1194</v>
      </c>
      <c r="M2364" s="31">
        <v>17</v>
      </c>
      <c r="N2364" s="31">
        <v>67</v>
      </c>
      <c r="O2364" s="30" t="s">
        <v>146</v>
      </c>
      <c r="P2364" s="20">
        <v>82</v>
      </c>
      <c r="Q2364" s="20">
        <v>99</v>
      </c>
      <c r="R2364" s="18" t="s">
        <v>75</v>
      </c>
      <c r="S2364" s="20">
        <v>65</v>
      </c>
      <c r="T2364" s="18" t="s">
        <v>188</v>
      </c>
      <c r="U2364" t="e">
        <f t="shared" si="36"/>
        <v>#VALUE!</v>
      </c>
    </row>
    <row r="2365" spans="1:21" x14ac:dyDescent="0.3">
      <c r="A2365" s="21">
        <v>44010</v>
      </c>
      <c r="B2365" s="18" t="s">
        <v>45</v>
      </c>
      <c r="C2365" s="18" t="s">
        <v>46</v>
      </c>
      <c r="D2365" s="18" t="s">
        <v>47</v>
      </c>
      <c r="E2365" s="20">
        <v>170</v>
      </c>
      <c r="F2365" s="19">
        <v>204</v>
      </c>
      <c r="G2365" s="19">
        <v>22</v>
      </c>
      <c r="H2365" s="19">
        <v>149</v>
      </c>
      <c r="I2365" s="18" t="s">
        <v>348</v>
      </c>
      <c r="J2365" s="19">
        <v>258</v>
      </c>
      <c r="K2365" s="18" t="s">
        <v>924</v>
      </c>
      <c r="L2365" s="30" t="s">
        <v>218</v>
      </c>
      <c r="M2365" s="31">
        <v>11</v>
      </c>
      <c r="N2365" s="31">
        <v>61</v>
      </c>
      <c r="O2365" s="30" t="s">
        <v>91</v>
      </c>
      <c r="P2365" s="20">
        <v>84</v>
      </c>
      <c r="Q2365" s="20">
        <v>98</v>
      </c>
      <c r="R2365" s="18" t="s">
        <v>159</v>
      </c>
      <c r="S2365" s="20">
        <v>59</v>
      </c>
      <c r="T2365" s="18" t="s">
        <v>133</v>
      </c>
      <c r="U2365">
        <f t="shared" si="36"/>
        <v>0.52359999999999995</v>
      </c>
    </row>
    <row r="2366" spans="1:21" x14ac:dyDescent="0.3">
      <c r="A2366" s="21">
        <v>44011</v>
      </c>
      <c r="B2366" s="18" t="s">
        <v>45</v>
      </c>
      <c r="C2366" s="18" t="s">
        <v>46</v>
      </c>
      <c r="D2366" s="18" t="s">
        <v>47</v>
      </c>
      <c r="E2366" s="20">
        <v>170</v>
      </c>
      <c r="F2366" s="19">
        <v>182</v>
      </c>
      <c r="G2366" s="19">
        <v>0</v>
      </c>
      <c r="H2366" s="19">
        <v>149</v>
      </c>
      <c r="I2366" s="18" t="s">
        <v>1083</v>
      </c>
      <c r="J2366" s="19">
        <v>215</v>
      </c>
      <c r="K2366" s="18" t="s">
        <v>1072</v>
      </c>
      <c r="L2366" s="32">
        <v>36</v>
      </c>
      <c r="M2366" s="31">
        <v>8</v>
      </c>
      <c r="N2366" s="31">
        <v>36</v>
      </c>
      <c r="O2366" s="30" t="s">
        <v>182</v>
      </c>
      <c r="P2366" s="20">
        <v>86</v>
      </c>
      <c r="Q2366" s="20">
        <v>99</v>
      </c>
      <c r="R2366" s="18" t="s">
        <v>51</v>
      </c>
      <c r="S2366" s="20">
        <v>72</v>
      </c>
      <c r="T2366" s="18" t="s">
        <v>79</v>
      </c>
      <c r="U2366">
        <f t="shared" si="36"/>
        <v>6.2831999999999999</v>
      </c>
    </row>
    <row r="2367" spans="1:21" x14ac:dyDescent="0.3">
      <c r="A2367" s="21">
        <v>44012</v>
      </c>
      <c r="B2367" s="18" t="s">
        <v>45</v>
      </c>
      <c r="C2367" s="18" t="s">
        <v>46</v>
      </c>
      <c r="D2367" s="18" t="s">
        <v>47</v>
      </c>
      <c r="E2367" s="20">
        <v>170</v>
      </c>
      <c r="F2367" s="19">
        <v>198</v>
      </c>
      <c r="G2367" s="19">
        <v>0</v>
      </c>
      <c r="H2367" s="19">
        <v>132</v>
      </c>
      <c r="I2367" s="18" t="s">
        <v>363</v>
      </c>
      <c r="J2367" s="19">
        <v>263</v>
      </c>
      <c r="K2367" s="18" t="s">
        <v>256</v>
      </c>
      <c r="L2367" s="30" t="s">
        <v>218</v>
      </c>
      <c r="M2367" s="31">
        <v>11</v>
      </c>
      <c r="N2367" s="31">
        <v>58</v>
      </c>
      <c r="O2367" s="30" t="s">
        <v>52</v>
      </c>
      <c r="P2367" s="20">
        <v>72</v>
      </c>
      <c r="Q2367" s="20">
        <v>98</v>
      </c>
      <c r="R2367" s="18" t="s">
        <v>51</v>
      </c>
      <c r="S2367" s="20">
        <v>57</v>
      </c>
      <c r="T2367" s="18" t="s">
        <v>192</v>
      </c>
      <c r="U2367">
        <f t="shared" si="36"/>
        <v>0.52359999999999995</v>
      </c>
    </row>
    <row r="2368" spans="1:21" x14ac:dyDescent="0.3">
      <c r="A2368" s="21">
        <v>44013</v>
      </c>
      <c r="B2368" s="18" t="s">
        <v>45</v>
      </c>
      <c r="C2368" s="18" t="s">
        <v>46</v>
      </c>
      <c r="D2368" s="18" t="s">
        <v>47</v>
      </c>
      <c r="E2368" s="20">
        <v>170</v>
      </c>
      <c r="F2368" s="19">
        <v>193</v>
      </c>
      <c r="G2368" s="19">
        <v>18</v>
      </c>
      <c r="H2368" s="19">
        <v>149</v>
      </c>
      <c r="I2368" s="18" t="s">
        <v>62</v>
      </c>
      <c r="J2368" s="19">
        <v>237</v>
      </c>
      <c r="K2368" s="18" t="s">
        <v>1084</v>
      </c>
      <c r="L2368" s="30" t="s">
        <v>84</v>
      </c>
      <c r="M2368" s="31">
        <v>8</v>
      </c>
      <c r="N2368" s="31">
        <v>78</v>
      </c>
      <c r="O2368" s="30" t="s">
        <v>133</v>
      </c>
      <c r="P2368" s="20">
        <v>88</v>
      </c>
      <c r="Q2368" s="20">
        <v>98</v>
      </c>
      <c r="R2368" s="18" t="s">
        <v>376</v>
      </c>
      <c r="S2368" s="20">
        <v>70</v>
      </c>
      <c r="T2368" s="18" t="s">
        <v>192</v>
      </c>
      <c r="U2368">
        <f t="shared" si="36"/>
        <v>0.34906666666666669</v>
      </c>
    </row>
    <row r="2369" spans="1:21" x14ac:dyDescent="0.3">
      <c r="A2369" s="21">
        <v>44014</v>
      </c>
      <c r="B2369" s="18" t="s">
        <v>45</v>
      </c>
      <c r="C2369" s="18" t="s">
        <v>46</v>
      </c>
      <c r="D2369" s="18" t="s">
        <v>47</v>
      </c>
      <c r="E2369" s="20">
        <v>170</v>
      </c>
      <c r="F2369" s="19">
        <v>164</v>
      </c>
      <c r="G2369" s="19">
        <v>4</v>
      </c>
      <c r="H2369" s="19">
        <v>137</v>
      </c>
      <c r="I2369" s="18" t="s">
        <v>172</v>
      </c>
      <c r="J2369" s="19">
        <v>191</v>
      </c>
      <c r="K2369" s="18" t="s">
        <v>1085</v>
      </c>
      <c r="L2369" s="30" t="s">
        <v>218</v>
      </c>
      <c r="M2369" s="31">
        <v>6</v>
      </c>
      <c r="N2369" s="31">
        <v>44</v>
      </c>
      <c r="O2369" s="30" t="s">
        <v>95</v>
      </c>
      <c r="P2369" s="20">
        <v>92</v>
      </c>
      <c r="Q2369" s="20">
        <v>99</v>
      </c>
      <c r="R2369" s="18" t="s">
        <v>147</v>
      </c>
      <c r="S2369" s="20">
        <v>67</v>
      </c>
      <c r="T2369" s="18" t="s">
        <v>51</v>
      </c>
      <c r="U2369">
        <f t="shared" si="36"/>
        <v>0.52359999999999995</v>
      </c>
    </row>
    <row r="2370" spans="1:21" x14ac:dyDescent="0.3">
      <c r="A2370" s="21">
        <v>44015</v>
      </c>
      <c r="B2370" s="18" t="s">
        <v>45</v>
      </c>
      <c r="C2370" s="18" t="s">
        <v>46</v>
      </c>
      <c r="D2370" s="18" t="s">
        <v>47</v>
      </c>
      <c r="E2370" s="20">
        <v>170</v>
      </c>
      <c r="F2370" s="19">
        <v>173</v>
      </c>
      <c r="G2370" s="19">
        <v>0</v>
      </c>
      <c r="H2370" s="19">
        <v>124</v>
      </c>
      <c r="I2370" s="18" t="s">
        <v>358</v>
      </c>
      <c r="J2370" s="19">
        <v>222</v>
      </c>
      <c r="K2370" s="18" t="s">
        <v>584</v>
      </c>
      <c r="L2370" s="30" t="s">
        <v>84</v>
      </c>
      <c r="M2370" s="31">
        <v>8</v>
      </c>
      <c r="N2370" s="31">
        <v>58</v>
      </c>
      <c r="O2370" s="30" t="s">
        <v>135</v>
      </c>
      <c r="P2370" s="20">
        <v>73</v>
      </c>
      <c r="Q2370" s="20">
        <v>99</v>
      </c>
      <c r="R2370" s="18" t="s">
        <v>51</v>
      </c>
      <c r="S2370" s="20">
        <v>55</v>
      </c>
      <c r="T2370" s="18" t="s">
        <v>179</v>
      </c>
      <c r="U2370">
        <f t="shared" si="36"/>
        <v>0.34906666666666669</v>
      </c>
    </row>
    <row r="2371" spans="1:21" x14ac:dyDescent="0.3">
      <c r="A2371" s="21">
        <v>44016</v>
      </c>
      <c r="B2371" s="18" t="s">
        <v>45</v>
      </c>
      <c r="C2371" s="18" t="s">
        <v>46</v>
      </c>
      <c r="D2371" s="18" t="s">
        <v>47</v>
      </c>
      <c r="E2371" s="20">
        <v>170</v>
      </c>
      <c r="F2371" s="19">
        <v>194</v>
      </c>
      <c r="G2371" s="19">
        <v>0</v>
      </c>
      <c r="H2371" s="19">
        <v>119</v>
      </c>
      <c r="I2371" s="18" t="s">
        <v>1086</v>
      </c>
      <c r="J2371" s="19">
        <v>268</v>
      </c>
      <c r="K2371" s="18" t="s">
        <v>408</v>
      </c>
      <c r="L2371" s="32">
        <v>33</v>
      </c>
      <c r="M2371" s="31">
        <v>17</v>
      </c>
      <c r="N2371" s="31">
        <v>64</v>
      </c>
      <c r="O2371" s="30" t="s">
        <v>95</v>
      </c>
      <c r="P2371" s="20">
        <v>64</v>
      </c>
      <c r="Q2371" s="20">
        <v>99</v>
      </c>
      <c r="R2371" s="18" t="s">
        <v>184</v>
      </c>
      <c r="S2371" s="20">
        <v>45</v>
      </c>
      <c r="T2371" s="18" t="s">
        <v>264</v>
      </c>
      <c r="U2371">
        <f t="shared" si="36"/>
        <v>5.7596000000000007</v>
      </c>
    </row>
    <row r="2372" spans="1:21" x14ac:dyDescent="0.3">
      <c r="A2372" s="21">
        <v>44017</v>
      </c>
      <c r="B2372" s="18" t="s">
        <v>45</v>
      </c>
      <c r="C2372" s="18" t="s">
        <v>46</v>
      </c>
      <c r="D2372" s="18" t="s">
        <v>47</v>
      </c>
      <c r="E2372" s="20">
        <v>170</v>
      </c>
      <c r="F2372" s="19">
        <v>200</v>
      </c>
      <c r="G2372" s="19">
        <v>4</v>
      </c>
      <c r="H2372" s="19">
        <v>140</v>
      </c>
      <c r="I2372" s="18" t="s">
        <v>1024</v>
      </c>
      <c r="J2372" s="19">
        <v>260</v>
      </c>
      <c r="K2372" s="18" t="s">
        <v>674</v>
      </c>
      <c r="L2372" s="30" t="s">
        <v>218</v>
      </c>
      <c r="M2372" s="31">
        <v>11</v>
      </c>
      <c r="N2372" s="31">
        <v>58</v>
      </c>
      <c r="O2372" s="30" t="s">
        <v>89</v>
      </c>
      <c r="P2372" s="20">
        <v>76</v>
      </c>
      <c r="Q2372" s="20">
        <v>99</v>
      </c>
      <c r="R2372" s="18" t="s">
        <v>229</v>
      </c>
      <c r="S2372" s="20">
        <v>59</v>
      </c>
      <c r="T2372" s="18" t="s">
        <v>133</v>
      </c>
      <c r="U2372">
        <f t="shared" ref="U2372:U2435" si="37">L2372*$V$3/$V$5*$V$4</f>
        <v>0.52359999999999995</v>
      </c>
    </row>
    <row r="2373" spans="1:21" x14ac:dyDescent="0.3">
      <c r="A2373" s="21">
        <v>44018</v>
      </c>
      <c r="B2373" s="18" t="s">
        <v>45</v>
      </c>
      <c r="C2373" s="18" t="s">
        <v>46</v>
      </c>
      <c r="D2373" s="18" t="s">
        <v>47</v>
      </c>
      <c r="E2373" s="20">
        <v>170</v>
      </c>
      <c r="F2373" s="19">
        <v>176</v>
      </c>
      <c r="G2373" s="19">
        <v>2</v>
      </c>
      <c r="H2373" s="19">
        <v>161</v>
      </c>
      <c r="I2373" s="18" t="s">
        <v>310</v>
      </c>
      <c r="J2373" s="19">
        <v>190</v>
      </c>
      <c r="K2373" s="18" t="s">
        <v>314</v>
      </c>
      <c r="L2373" s="30" t="s">
        <v>401</v>
      </c>
      <c r="M2373" s="31">
        <v>6</v>
      </c>
      <c r="N2373" s="31">
        <v>50</v>
      </c>
      <c r="O2373" s="30" t="s">
        <v>192</v>
      </c>
      <c r="P2373" s="20">
        <v>91</v>
      </c>
      <c r="Q2373" s="20">
        <v>97</v>
      </c>
      <c r="R2373" s="18" t="s">
        <v>51</v>
      </c>
      <c r="S2373" s="20">
        <v>83</v>
      </c>
      <c r="T2373" s="18" t="s">
        <v>206</v>
      </c>
      <c r="U2373">
        <f t="shared" si="37"/>
        <v>1.0471999999999999</v>
      </c>
    </row>
    <row r="2374" spans="1:21" x14ac:dyDescent="0.3">
      <c r="A2374" s="21">
        <v>44019</v>
      </c>
      <c r="B2374" s="18" t="s">
        <v>45</v>
      </c>
      <c r="C2374" s="18" t="s">
        <v>46</v>
      </c>
      <c r="D2374" s="18" t="s">
        <v>47</v>
      </c>
      <c r="E2374" s="20">
        <v>170</v>
      </c>
      <c r="F2374" s="19">
        <v>198</v>
      </c>
      <c r="G2374" s="19">
        <v>0</v>
      </c>
      <c r="H2374" s="19">
        <v>152</v>
      </c>
      <c r="I2374" s="18" t="s">
        <v>425</v>
      </c>
      <c r="J2374" s="19">
        <v>245</v>
      </c>
      <c r="K2374" s="18" t="s">
        <v>424</v>
      </c>
      <c r="L2374" s="30" t="s">
        <v>84</v>
      </c>
      <c r="M2374" s="31">
        <v>11</v>
      </c>
      <c r="N2374" s="31">
        <v>56</v>
      </c>
      <c r="O2374" s="30" t="s">
        <v>94</v>
      </c>
      <c r="P2374" s="20">
        <v>73</v>
      </c>
      <c r="Q2374" s="20">
        <v>98</v>
      </c>
      <c r="R2374" s="18" t="s">
        <v>124</v>
      </c>
      <c r="S2374" s="20">
        <v>59</v>
      </c>
      <c r="T2374" s="18" t="s">
        <v>71</v>
      </c>
      <c r="U2374">
        <f t="shared" si="37"/>
        <v>0.34906666666666669</v>
      </c>
    </row>
    <row r="2375" spans="1:21" x14ac:dyDescent="0.3">
      <c r="A2375" s="21">
        <v>44020</v>
      </c>
      <c r="B2375" s="18" t="s">
        <v>45</v>
      </c>
      <c r="C2375" s="18" t="s">
        <v>46</v>
      </c>
      <c r="D2375" s="18" t="s">
        <v>47</v>
      </c>
      <c r="E2375" s="20">
        <v>170</v>
      </c>
      <c r="F2375" s="19">
        <v>202</v>
      </c>
      <c r="G2375" s="19">
        <v>0</v>
      </c>
      <c r="H2375" s="19">
        <v>169</v>
      </c>
      <c r="I2375" s="18" t="s">
        <v>624</v>
      </c>
      <c r="J2375" s="19">
        <v>236</v>
      </c>
      <c r="K2375" s="18" t="s">
        <v>354</v>
      </c>
      <c r="L2375" s="32">
        <v>28</v>
      </c>
      <c r="M2375" s="31">
        <v>11</v>
      </c>
      <c r="N2375" s="31">
        <v>39</v>
      </c>
      <c r="O2375" s="30" t="s">
        <v>148</v>
      </c>
      <c r="P2375" s="20">
        <v>81</v>
      </c>
      <c r="Q2375" s="20">
        <v>97</v>
      </c>
      <c r="R2375" s="18" t="s">
        <v>159</v>
      </c>
      <c r="S2375" s="20">
        <v>67</v>
      </c>
      <c r="T2375" s="18" t="s">
        <v>91</v>
      </c>
      <c r="U2375">
        <f t="shared" si="37"/>
        <v>4.8869333333333334</v>
      </c>
    </row>
    <row r="2376" spans="1:21" x14ac:dyDescent="0.3">
      <c r="A2376" s="21">
        <v>44021</v>
      </c>
      <c r="B2376" s="18" t="s">
        <v>45</v>
      </c>
      <c r="C2376" s="18" t="s">
        <v>46</v>
      </c>
      <c r="D2376" s="18" t="s">
        <v>47</v>
      </c>
      <c r="E2376" s="20">
        <v>170</v>
      </c>
      <c r="F2376" s="19">
        <v>208</v>
      </c>
      <c r="G2376" s="19">
        <v>0</v>
      </c>
      <c r="H2376" s="19">
        <v>179</v>
      </c>
      <c r="I2376" s="18" t="s">
        <v>51</v>
      </c>
      <c r="J2376" s="19">
        <v>238</v>
      </c>
      <c r="K2376" s="18" t="s">
        <v>254</v>
      </c>
      <c r="L2376" s="32">
        <v>34</v>
      </c>
      <c r="M2376" s="31">
        <v>8</v>
      </c>
      <c r="N2376" s="31">
        <v>44</v>
      </c>
      <c r="O2376" s="30" t="s">
        <v>52</v>
      </c>
      <c r="P2376" s="20">
        <v>78</v>
      </c>
      <c r="Q2376" s="20">
        <v>93</v>
      </c>
      <c r="R2376" s="18" t="s">
        <v>232</v>
      </c>
      <c r="S2376" s="20">
        <v>67</v>
      </c>
      <c r="T2376" s="18" t="s">
        <v>369</v>
      </c>
      <c r="U2376">
        <f t="shared" si="37"/>
        <v>5.9341333333333326</v>
      </c>
    </row>
    <row r="2377" spans="1:21" x14ac:dyDescent="0.3">
      <c r="A2377" s="21">
        <v>44022</v>
      </c>
      <c r="B2377" s="18" t="s">
        <v>45</v>
      </c>
      <c r="C2377" s="18" t="s">
        <v>46</v>
      </c>
      <c r="D2377" s="18" t="s">
        <v>47</v>
      </c>
      <c r="E2377" s="20">
        <v>170</v>
      </c>
      <c r="F2377" s="19">
        <v>178</v>
      </c>
      <c r="G2377" s="19">
        <v>4</v>
      </c>
      <c r="H2377" s="19">
        <v>158</v>
      </c>
      <c r="I2377" s="18" t="s">
        <v>51</v>
      </c>
      <c r="J2377" s="19">
        <v>199</v>
      </c>
      <c r="K2377" s="18" t="s">
        <v>990</v>
      </c>
      <c r="L2377" s="30" t="s">
        <v>116</v>
      </c>
      <c r="M2377" s="31">
        <v>11</v>
      </c>
      <c r="N2377" s="31">
        <v>44</v>
      </c>
      <c r="O2377" s="30" t="s">
        <v>206</v>
      </c>
      <c r="P2377" s="20">
        <v>91</v>
      </c>
      <c r="Q2377" s="20">
        <v>97</v>
      </c>
      <c r="R2377" s="18" t="s">
        <v>51</v>
      </c>
      <c r="S2377" s="20">
        <v>75</v>
      </c>
      <c r="T2377" s="18" t="s">
        <v>118</v>
      </c>
      <c r="U2377">
        <f t="shared" si="37"/>
        <v>0.69813333333333338</v>
      </c>
    </row>
    <row r="2378" spans="1:21" x14ac:dyDescent="0.3">
      <c r="A2378" s="21">
        <v>44023</v>
      </c>
      <c r="B2378" s="18" t="s">
        <v>45</v>
      </c>
      <c r="C2378" s="18" t="s">
        <v>46</v>
      </c>
      <c r="D2378" s="18" t="s">
        <v>47</v>
      </c>
      <c r="E2378" s="20">
        <v>170</v>
      </c>
      <c r="F2378" s="19">
        <v>190</v>
      </c>
      <c r="G2378" s="19">
        <v>32</v>
      </c>
      <c r="H2378" s="19">
        <v>154</v>
      </c>
      <c r="I2378" s="18" t="s">
        <v>305</v>
      </c>
      <c r="J2378" s="19">
        <v>225</v>
      </c>
      <c r="K2378" s="18" t="s">
        <v>611</v>
      </c>
      <c r="L2378" s="30" t="s">
        <v>218</v>
      </c>
      <c r="M2378" s="31">
        <v>8</v>
      </c>
      <c r="N2378" s="31">
        <v>56</v>
      </c>
      <c r="O2378" s="30" t="s">
        <v>164</v>
      </c>
      <c r="P2378" s="20">
        <v>79</v>
      </c>
      <c r="Q2378" s="20">
        <v>98</v>
      </c>
      <c r="R2378" s="18" t="s">
        <v>51</v>
      </c>
      <c r="S2378" s="20">
        <v>65</v>
      </c>
      <c r="T2378" s="18" t="s">
        <v>209</v>
      </c>
      <c r="U2378">
        <f t="shared" si="37"/>
        <v>0.52359999999999995</v>
      </c>
    </row>
    <row r="2379" spans="1:21" x14ac:dyDescent="0.3">
      <c r="A2379" s="21">
        <v>44024</v>
      </c>
      <c r="B2379" s="18" t="s">
        <v>45</v>
      </c>
      <c r="C2379" s="18" t="s">
        <v>46</v>
      </c>
      <c r="D2379" s="18" t="s">
        <v>47</v>
      </c>
      <c r="E2379" s="20">
        <v>170</v>
      </c>
      <c r="F2379" s="19">
        <v>216</v>
      </c>
      <c r="G2379" s="19">
        <v>0</v>
      </c>
      <c r="H2379" s="19">
        <v>168</v>
      </c>
      <c r="I2379" s="18" t="s">
        <v>695</v>
      </c>
      <c r="J2379" s="19">
        <v>264</v>
      </c>
      <c r="K2379" s="18" t="s">
        <v>354</v>
      </c>
      <c r="L2379" s="30" t="s">
        <v>218</v>
      </c>
      <c r="M2379" s="31">
        <v>17</v>
      </c>
      <c r="N2379" s="31">
        <v>75</v>
      </c>
      <c r="O2379" s="30" t="s">
        <v>52</v>
      </c>
      <c r="P2379" s="20">
        <v>81</v>
      </c>
      <c r="Q2379" s="20">
        <v>99</v>
      </c>
      <c r="R2379" s="18" t="s">
        <v>111</v>
      </c>
      <c r="S2379" s="20">
        <v>63</v>
      </c>
      <c r="T2379" s="18" t="s">
        <v>129</v>
      </c>
      <c r="U2379">
        <f t="shared" si="37"/>
        <v>0.52359999999999995</v>
      </c>
    </row>
    <row r="2380" spans="1:21" x14ac:dyDescent="0.3">
      <c r="A2380" s="21">
        <v>44025</v>
      </c>
      <c r="B2380" s="18" t="s">
        <v>45</v>
      </c>
      <c r="C2380" s="18" t="s">
        <v>46</v>
      </c>
      <c r="D2380" s="18" t="s">
        <v>47</v>
      </c>
      <c r="E2380" s="20">
        <v>170</v>
      </c>
      <c r="F2380" s="19">
        <v>208</v>
      </c>
      <c r="G2380" s="19">
        <v>0</v>
      </c>
      <c r="H2380" s="19">
        <v>151</v>
      </c>
      <c r="I2380" s="18" t="s">
        <v>272</v>
      </c>
      <c r="J2380" s="19">
        <v>264</v>
      </c>
      <c r="K2380" s="18" t="s">
        <v>839</v>
      </c>
      <c r="L2380" s="32" t="s">
        <v>1194</v>
      </c>
      <c r="M2380" s="31">
        <v>14</v>
      </c>
      <c r="N2380" s="31">
        <v>64</v>
      </c>
      <c r="O2380" s="30" t="s">
        <v>51</v>
      </c>
      <c r="P2380" s="20">
        <v>65</v>
      </c>
      <c r="Q2380" s="20">
        <v>92</v>
      </c>
      <c r="R2380" s="18" t="s">
        <v>51</v>
      </c>
      <c r="S2380" s="20">
        <v>46</v>
      </c>
      <c r="T2380" s="18" t="s">
        <v>95</v>
      </c>
      <c r="U2380" t="e">
        <f t="shared" si="37"/>
        <v>#VALUE!</v>
      </c>
    </row>
    <row r="2381" spans="1:21" x14ac:dyDescent="0.3">
      <c r="A2381" s="21">
        <v>44026</v>
      </c>
      <c r="B2381" s="18" t="s">
        <v>45</v>
      </c>
      <c r="C2381" s="18" t="s">
        <v>46</v>
      </c>
      <c r="D2381" s="18" t="s">
        <v>47</v>
      </c>
      <c r="E2381" s="20">
        <v>170</v>
      </c>
      <c r="F2381" s="19">
        <v>182</v>
      </c>
      <c r="G2381" s="19">
        <v>0</v>
      </c>
      <c r="H2381" s="19">
        <v>127</v>
      </c>
      <c r="I2381" s="18" t="s">
        <v>798</v>
      </c>
      <c r="J2381" s="19">
        <v>238</v>
      </c>
      <c r="K2381" s="18" t="s">
        <v>611</v>
      </c>
      <c r="L2381" s="30" t="s">
        <v>116</v>
      </c>
      <c r="M2381" s="31">
        <v>14</v>
      </c>
      <c r="N2381" s="31">
        <v>64</v>
      </c>
      <c r="O2381" s="30" t="s">
        <v>51</v>
      </c>
      <c r="P2381" s="20">
        <v>66</v>
      </c>
      <c r="Q2381" s="20">
        <v>98</v>
      </c>
      <c r="R2381" s="18" t="s">
        <v>111</v>
      </c>
      <c r="S2381" s="20">
        <v>40</v>
      </c>
      <c r="T2381" s="18" t="s">
        <v>98</v>
      </c>
      <c r="U2381">
        <f t="shared" si="37"/>
        <v>0.69813333333333338</v>
      </c>
    </row>
    <row r="2382" spans="1:21" x14ac:dyDescent="0.3">
      <c r="A2382" s="21">
        <v>44027</v>
      </c>
      <c r="B2382" s="18" t="s">
        <v>45</v>
      </c>
      <c r="C2382" s="18" t="s">
        <v>46</v>
      </c>
      <c r="D2382" s="18" t="s">
        <v>47</v>
      </c>
      <c r="E2382" s="20">
        <v>170</v>
      </c>
      <c r="F2382" s="19">
        <v>194</v>
      </c>
      <c r="G2382" s="19">
        <v>0</v>
      </c>
      <c r="H2382" s="19">
        <v>151</v>
      </c>
      <c r="I2382" s="18" t="s">
        <v>51</v>
      </c>
      <c r="J2382" s="19">
        <v>236</v>
      </c>
      <c r="K2382" s="18" t="s">
        <v>291</v>
      </c>
      <c r="L2382" s="30" t="s">
        <v>218</v>
      </c>
      <c r="M2382" s="31">
        <v>17</v>
      </c>
      <c r="N2382" s="31">
        <v>64</v>
      </c>
      <c r="O2382" s="30" t="s">
        <v>117</v>
      </c>
      <c r="P2382" s="20">
        <v>72</v>
      </c>
      <c r="Q2382" s="20">
        <v>88</v>
      </c>
      <c r="R2382" s="18" t="s">
        <v>80</v>
      </c>
      <c r="S2382" s="20">
        <v>62</v>
      </c>
      <c r="T2382" s="18" t="s">
        <v>179</v>
      </c>
      <c r="U2382">
        <f t="shared" si="37"/>
        <v>0.52359999999999995</v>
      </c>
    </row>
    <row r="2383" spans="1:21" x14ac:dyDescent="0.3">
      <c r="A2383" s="21">
        <v>44028</v>
      </c>
      <c r="B2383" s="18" t="s">
        <v>45</v>
      </c>
      <c r="C2383" s="18" t="s">
        <v>46</v>
      </c>
      <c r="D2383" s="18" t="s">
        <v>47</v>
      </c>
      <c r="E2383" s="20">
        <v>170</v>
      </c>
      <c r="F2383" s="19">
        <v>198</v>
      </c>
      <c r="G2383" s="19">
        <v>0</v>
      </c>
      <c r="H2383" s="19">
        <v>147</v>
      </c>
      <c r="I2383" s="18" t="s">
        <v>282</v>
      </c>
      <c r="J2383" s="19">
        <v>250</v>
      </c>
      <c r="K2383" s="18" t="s">
        <v>288</v>
      </c>
      <c r="L2383" s="32">
        <v>34</v>
      </c>
      <c r="M2383" s="31">
        <v>17</v>
      </c>
      <c r="N2383" s="31">
        <v>58</v>
      </c>
      <c r="O2383" s="30" t="s">
        <v>98</v>
      </c>
      <c r="P2383" s="20">
        <v>71</v>
      </c>
      <c r="Q2383" s="20">
        <v>95</v>
      </c>
      <c r="R2383" s="18" t="s">
        <v>108</v>
      </c>
      <c r="S2383" s="20">
        <v>58</v>
      </c>
      <c r="T2383" s="18" t="s">
        <v>206</v>
      </c>
      <c r="U2383">
        <f t="shared" si="37"/>
        <v>5.9341333333333326</v>
      </c>
    </row>
    <row r="2384" spans="1:21" x14ac:dyDescent="0.3">
      <c r="A2384" s="21">
        <v>44029</v>
      </c>
      <c r="B2384" s="18" t="s">
        <v>45</v>
      </c>
      <c r="C2384" s="18" t="s">
        <v>46</v>
      </c>
      <c r="D2384" s="18" t="s">
        <v>47</v>
      </c>
      <c r="E2384" s="20">
        <v>170</v>
      </c>
      <c r="F2384" s="19">
        <v>213</v>
      </c>
      <c r="G2384" s="19">
        <v>0</v>
      </c>
      <c r="H2384" s="19">
        <v>149</v>
      </c>
      <c r="I2384" s="18" t="s">
        <v>115</v>
      </c>
      <c r="J2384" s="19">
        <v>277</v>
      </c>
      <c r="K2384" s="18" t="s">
        <v>575</v>
      </c>
      <c r="L2384" s="30" t="s">
        <v>84</v>
      </c>
      <c r="M2384" s="31">
        <v>8</v>
      </c>
      <c r="N2384" s="31">
        <v>53</v>
      </c>
      <c r="O2384" s="30" t="s">
        <v>167</v>
      </c>
      <c r="P2384" s="20">
        <v>66</v>
      </c>
      <c r="Q2384" s="20">
        <v>95</v>
      </c>
      <c r="R2384" s="18" t="s">
        <v>80</v>
      </c>
      <c r="S2384" s="20">
        <v>50</v>
      </c>
      <c r="T2384" s="18" t="s">
        <v>51</v>
      </c>
      <c r="U2384">
        <f t="shared" si="37"/>
        <v>0.34906666666666669</v>
      </c>
    </row>
    <row r="2385" spans="1:21" x14ac:dyDescent="0.3">
      <c r="A2385" s="21">
        <v>44030</v>
      </c>
      <c r="B2385" s="18" t="s">
        <v>45</v>
      </c>
      <c r="C2385" s="18" t="s">
        <v>46</v>
      </c>
      <c r="D2385" s="18" t="s">
        <v>47</v>
      </c>
      <c r="E2385" s="20">
        <v>170</v>
      </c>
      <c r="F2385" s="19">
        <v>228</v>
      </c>
      <c r="G2385" s="19">
        <v>0</v>
      </c>
      <c r="H2385" s="19">
        <v>155</v>
      </c>
      <c r="I2385" s="18" t="s">
        <v>296</v>
      </c>
      <c r="J2385" s="19">
        <v>300</v>
      </c>
      <c r="K2385" s="18" t="s">
        <v>702</v>
      </c>
      <c r="L2385" s="32">
        <v>36</v>
      </c>
      <c r="M2385" s="31">
        <v>14</v>
      </c>
      <c r="N2385" s="31">
        <v>61</v>
      </c>
      <c r="O2385" s="30" t="s">
        <v>213</v>
      </c>
      <c r="P2385" s="20">
        <v>66</v>
      </c>
      <c r="Q2385" s="20">
        <v>95</v>
      </c>
      <c r="R2385" s="18" t="s">
        <v>51</v>
      </c>
      <c r="S2385" s="20">
        <v>47</v>
      </c>
      <c r="T2385" s="18" t="s">
        <v>206</v>
      </c>
      <c r="U2385">
        <f t="shared" si="37"/>
        <v>6.2831999999999999</v>
      </c>
    </row>
    <row r="2386" spans="1:21" x14ac:dyDescent="0.3">
      <c r="A2386" s="21">
        <v>44031</v>
      </c>
      <c r="B2386" s="18" t="s">
        <v>45</v>
      </c>
      <c r="C2386" s="18" t="s">
        <v>46</v>
      </c>
      <c r="D2386" s="18" t="s">
        <v>47</v>
      </c>
      <c r="E2386" s="20">
        <v>170</v>
      </c>
      <c r="F2386" s="19">
        <v>210</v>
      </c>
      <c r="G2386" s="19">
        <v>0</v>
      </c>
      <c r="H2386" s="19">
        <v>173</v>
      </c>
      <c r="I2386" s="18" t="s">
        <v>644</v>
      </c>
      <c r="J2386" s="19">
        <v>246</v>
      </c>
      <c r="K2386" s="18" t="s">
        <v>1087</v>
      </c>
      <c r="L2386" s="30" t="s">
        <v>116</v>
      </c>
      <c r="M2386" s="31">
        <v>11</v>
      </c>
      <c r="N2386" s="31">
        <v>53</v>
      </c>
      <c r="O2386" s="30" t="s">
        <v>585</v>
      </c>
      <c r="P2386" s="20">
        <v>82</v>
      </c>
      <c r="Q2386" s="20">
        <v>96</v>
      </c>
      <c r="R2386" s="18" t="s">
        <v>650</v>
      </c>
      <c r="S2386" s="20">
        <v>74</v>
      </c>
      <c r="T2386" s="18" t="s">
        <v>51</v>
      </c>
      <c r="U2386">
        <f t="shared" si="37"/>
        <v>0.69813333333333338</v>
      </c>
    </row>
    <row r="2387" spans="1:21" x14ac:dyDescent="0.3">
      <c r="A2387" s="21">
        <v>44032</v>
      </c>
      <c r="B2387" s="18" t="s">
        <v>45</v>
      </c>
      <c r="C2387" s="18" t="s">
        <v>46</v>
      </c>
      <c r="D2387" s="18" t="s">
        <v>47</v>
      </c>
      <c r="E2387" s="20">
        <v>170</v>
      </c>
      <c r="F2387" s="19">
        <v>204</v>
      </c>
      <c r="G2387" s="19">
        <v>8</v>
      </c>
      <c r="H2387" s="19">
        <v>180</v>
      </c>
      <c r="I2387" s="18" t="s">
        <v>51</v>
      </c>
      <c r="J2387" s="19">
        <v>227</v>
      </c>
      <c r="K2387" s="18" t="s">
        <v>422</v>
      </c>
      <c r="L2387" s="30" t="s">
        <v>218</v>
      </c>
      <c r="M2387" s="31">
        <v>14</v>
      </c>
      <c r="N2387" s="31">
        <v>56</v>
      </c>
      <c r="O2387" s="30" t="s">
        <v>121</v>
      </c>
      <c r="P2387" s="20">
        <v>84</v>
      </c>
      <c r="Q2387" s="20">
        <v>98</v>
      </c>
      <c r="R2387" s="18" t="s">
        <v>51</v>
      </c>
      <c r="S2387" s="20">
        <v>73</v>
      </c>
      <c r="T2387" s="18" t="s">
        <v>215</v>
      </c>
      <c r="U2387">
        <f t="shared" si="37"/>
        <v>0.52359999999999995</v>
      </c>
    </row>
    <row r="2388" spans="1:21" x14ac:dyDescent="0.3">
      <c r="A2388" s="21">
        <v>44033</v>
      </c>
      <c r="B2388" s="18" t="s">
        <v>45</v>
      </c>
      <c r="C2388" s="18" t="s">
        <v>46</v>
      </c>
      <c r="D2388" s="18" t="s">
        <v>47</v>
      </c>
      <c r="E2388" s="20">
        <v>170</v>
      </c>
      <c r="F2388" s="19">
        <v>198</v>
      </c>
      <c r="G2388" s="19">
        <v>6</v>
      </c>
      <c r="H2388" s="19">
        <v>176</v>
      </c>
      <c r="I2388" s="18" t="s">
        <v>329</v>
      </c>
      <c r="J2388" s="19">
        <v>221</v>
      </c>
      <c r="K2388" s="18" t="s">
        <v>87</v>
      </c>
      <c r="L2388" s="30" t="s">
        <v>132</v>
      </c>
      <c r="M2388" s="31">
        <v>3</v>
      </c>
      <c r="N2388" s="31">
        <v>50</v>
      </c>
      <c r="O2388" s="30" t="s">
        <v>345</v>
      </c>
      <c r="P2388" s="20">
        <v>85</v>
      </c>
      <c r="Q2388" s="20">
        <v>99</v>
      </c>
      <c r="R2388" s="18" t="s">
        <v>51</v>
      </c>
      <c r="S2388" s="20">
        <v>76</v>
      </c>
      <c r="T2388" s="18" t="s">
        <v>206</v>
      </c>
      <c r="U2388">
        <f t="shared" si="37"/>
        <v>1.3962666666666668</v>
      </c>
    </row>
    <row r="2389" spans="1:21" x14ac:dyDescent="0.3">
      <c r="A2389" s="21">
        <v>44034</v>
      </c>
      <c r="B2389" s="18" t="s">
        <v>45</v>
      </c>
      <c r="C2389" s="18" t="s">
        <v>46</v>
      </c>
      <c r="D2389" s="18" t="s">
        <v>47</v>
      </c>
      <c r="E2389" s="20">
        <v>170</v>
      </c>
      <c r="F2389" s="19">
        <v>226</v>
      </c>
      <c r="G2389" s="19">
        <v>0</v>
      </c>
      <c r="H2389" s="19">
        <v>179</v>
      </c>
      <c r="I2389" s="18" t="s">
        <v>51</v>
      </c>
      <c r="J2389" s="19">
        <v>274</v>
      </c>
      <c r="K2389" s="18" t="s">
        <v>555</v>
      </c>
      <c r="L2389" s="30" t="s">
        <v>218</v>
      </c>
      <c r="M2389" s="31">
        <v>17</v>
      </c>
      <c r="N2389" s="31">
        <v>58</v>
      </c>
      <c r="O2389" s="30" t="s">
        <v>201</v>
      </c>
      <c r="P2389" s="20">
        <v>74</v>
      </c>
      <c r="Q2389" s="20">
        <v>99</v>
      </c>
      <c r="R2389" s="18" t="s">
        <v>51</v>
      </c>
      <c r="S2389" s="20">
        <v>57</v>
      </c>
      <c r="T2389" s="18" t="s">
        <v>213</v>
      </c>
      <c r="U2389">
        <f t="shared" si="37"/>
        <v>0.52359999999999995</v>
      </c>
    </row>
    <row r="2390" spans="1:21" x14ac:dyDescent="0.3">
      <c r="A2390" s="21">
        <v>44035</v>
      </c>
      <c r="B2390" s="18" t="s">
        <v>45</v>
      </c>
      <c r="C2390" s="18" t="s">
        <v>46</v>
      </c>
      <c r="D2390" s="18" t="s">
        <v>47</v>
      </c>
      <c r="E2390" s="20">
        <v>170</v>
      </c>
      <c r="F2390" s="19">
        <v>216</v>
      </c>
      <c r="G2390" s="19">
        <v>2</v>
      </c>
      <c r="H2390" s="19">
        <v>182</v>
      </c>
      <c r="I2390" s="18" t="s">
        <v>115</v>
      </c>
      <c r="J2390" s="19">
        <v>251</v>
      </c>
      <c r="K2390" s="18" t="s">
        <v>260</v>
      </c>
      <c r="L2390" s="32" t="s">
        <v>1194</v>
      </c>
      <c r="M2390" s="31">
        <v>11</v>
      </c>
      <c r="N2390" s="31">
        <v>53</v>
      </c>
      <c r="O2390" s="30" t="s">
        <v>439</v>
      </c>
      <c r="P2390" s="20">
        <v>81</v>
      </c>
      <c r="Q2390" s="20">
        <v>94</v>
      </c>
      <c r="R2390" s="18" t="s">
        <v>51</v>
      </c>
      <c r="S2390" s="20">
        <v>69</v>
      </c>
      <c r="T2390" s="18" t="s">
        <v>213</v>
      </c>
      <c r="U2390" t="e">
        <f t="shared" si="37"/>
        <v>#VALUE!</v>
      </c>
    </row>
    <row r="2391" spans="1:21" x14ac:dyDescent="0.3">
      <c r="A2391" s="21">
        <v>44036</v>
      </c>
      <c r="B2391" s="18" t="s">
        <v>45</v>
      </c>
      <c r="C2391" s="18" t="s">
        <v>46</v>
      </c>
      <c r="D2391" s="18" t="s">
        <v>47</v>
      </c>
      <c r="E2391" s="20">
        <v>170</v>
      </c>
      <c r="F2391" s="19">
        <v>214</v>
      </c>
      <c r="G2391" s="19">
        <v>0</v>
      </c>
      <c r="H2391" s="19">
        <v>170</v>
      </c>
      <c r="I2391" s="18" t="s">
        <v>310</v>
      </c>
      <c r="J2391" s="19">
        <v>257</v>
      </c>
      <c r="K2391" s="18" t="s">
        <v>314</v>
      </c>
      <c r="L2391" s="30" t="s">
        <v>218</v>
      </c>
      <c r="M2391" s="31">
        <v>14</v>
      </c>
      <c r="N2391" s="31">
        <v>75</v>
      </c>
      <c r="O2391" s="30" t="s">
        <v>158</v>
      </c>
      <c r="P2391" s="20">
        <v>70</v>
      </c>
      <c r="Q2391" s="20">
        <v>96</v>
      </c>
      <c r="R2391" s="18" t="s">
        <v>494</v>
      </c>
      <c r="S2391" s="20">
        <v>56</v>
      </c>
      <c r="T2391" s="18" t="s">
        <v>51</v>
      </c>
      <c r="U2391">
        <f t="shared" si="37"/>
        <v>0.52359999999999995</v>
      </c>
    </row>
    <row r="2392" spans="1:21" x14ac:dyDescent="0.3">
      <c r="A2392" s="21">
        <v>44037</v>
      </c>
      <c r="B2392" s="18" t="s">
        <v>45</v>
      </c>
      <c r="C2392" s="18" t="s">
        <v>46</v>
      </c>
      <c r="D2392" s="18" t="s">
        <v>47</v>
      </c>
      <c r="E2392" s="20">
        <v>170</v>
      </c>
      <c r="F2392" s="19">
        <v>208</v>
      </c>
      <c r="G2392" s="19">
        <v>0</v>
      </c>
      <c r="H2392" s="19">
        <v>145</v>
      </c>
      <c r="I2392" s="18" t="s">
        <v>1088</v>
      </c>
      <c r="J2392" s="19">
        <v>271</v>
      </c>
      <c r="K2392" s="18" t="s">
        <v>712</v>
      </c>
      <c r="L2392" s="30" t="s">
        <v>84</v>
      </c>
      <c r="M2392" s="31">
        <v>14</v>
      </c>
      <c r="N2392" s="31">
        <v>75</v>
      </c>
      <c r="O2392" s="30" t="s">
        <v>52</v>
      </c>
      <c r="P2392" s="20">
        <v>69</v>
      </c>
      <c r="Q2392" s="20">
        <v>95</v>
      </c>
      <c r="R2392" s="18" t="s">
        <v>124</v>
      </c>
      <c r="S2392" s="20">
        <v>55</v>
      </c>
      <c r="T2392" s="18" t="s">
        <v>71</v>
      </c>
      <c r="U2392">
        <f t="shared" si="37"/>
        <v>0.34906666666666669</v>
      </c>
    </row>
    <row r="2393" spans="1:21" x14ac:dyDescent="0.3">
      <c r="A2393" s="21">
        <v>44038</v>
      </c>
      <c r="B2393" s="18" t="s">
        <v>45</v>
      </c>
      <c r="C2393" s="18" t="s">
        <v>46</v>
      </c>
      <c r="D2393" s="18" t="s">
        <v>47</v>
      </c>
      <c r="E2393" s="20">
        <v>170</v>
      </c>
      <c r="F2393" s="19">
        <v>218</v>
      </c>
      <c r="G2393" s="19">
        <v>0</v>
      </c>
      <c r="H2393" s="19">
        <v>165</v>
      </c>
      <c r="I2393" s="18" t="s">
        <v>1089</v>
      </c>
      <c r="J2393" s="19">
        <v>272</v>
      </c>
      <c r="K2393" s="18" t="s">
        <v>1090</v>
      </c>
      <c r="L2393" s="30" t="s">
        <v>84</v>
      </c>
      <c r="M2393" s="31">
        <v>8</v>
      </c>
      <c r="N2393" s="31">
        <v>42</v>
      </c>
      <c r="O2393" s="30" t="s">
        <v>128</v>
      </c>
      <c r="P2393" s="20">
        <v>75</v>
      </c>
      <c r="Q2393" s="20">
        <v>95</v>
      </c>
      <c r="R2393" s="18" t="s">
        <v>51</v>
      </c>
      <c r="S2393" s="20">
        <v>62</v>
      </c>
      <c r="T2393" s="18" t="s">
        <v>51</v>
      </c>
      <c r="U2393">
        <f t="shared" si="37"/>
        <v>0.34906666666666669</v>
      </c>
    </row>
    <row r="2394" spans="1:21" x14ac:dyDescent="0.3">
      <c r="A2394" s="21">
        <v>44039</v>
      </c>
      <c r="B2394" s="18" t="s">
        <v>45</v>
      </c>
      <c r="C2394" s="18" t="s">
        <v>46</v>
      </c>
      <c r="D2394" s="18" t="s">
        <v>47</v>
      </c>
      <c r="E2394" s="20">
        <v>170</v>
      </c>
      <c r="F2394" s="19">
        <v>234</v>
      </c>
      <c r="G2394" s="19">
        <v>2</v>
      </c>
      <c r="H2394" s="19">
        <v>168</v>
      </c>
      <c r="I2394" s="18" t="s">
        <v>798</v>
      </c>
      <c r="J2394" s="19">
        <v>299</v>
      </c>
      <c r="K2394" s="18" t="s">
        <v>77</v>
      </c>
      <c r="L2394" s="30" t="s">
        <v>218</v>
      </c>
      <c r="M2394" s="31">
        <v>11</v>
      </c>
      <c r="N2394" s="31">
        <v>78</v>
      </c>
      <c r="O2394" s="30" t="s">
        <v>51</v>
      </c>
      <c r="P2394" s="20">
        <v>73</v>
      </c>
      <c r="Q2394" s="20">
        <v>99</v>
      </c>
      <c r="R2394" s="18" t="s">
        <v>51</v>
      </c>
      <c r="S2394" s="20">
        <v>47</v>
      </c>
      <c r="T2394" s="18" t="s">
        <v>121</v>
      </c>
      <c r="U2394">
        <f t="shared" si="37"/>
        <v>0.52359999999999995</v>
      </c>
    </row>
    <row r="2395" spans="1:21" x14ac:dyDescent="0.3">
      <c r="A2395" s="21">
        <v>44040</v>
      </c>
      <c r="B2395" s="18" t="s">
        <v>45</v>
      </c>
      <c r="C2395" s="18" t="s">
        <v>46</v>
      </c>
      <c r="D2395" s="18" t="s">
        <v>47</v>
      </c>
      <c r="E2395" s="20">
        <v>170</v>
      </c>
      <c r="F2395" s="19">
        <v>193</v>
      </c>
      <c r="G2395" s="19">
        <v>60</v>
      </c>
      <c r="H2395" s="19">
        <v>168</v>
      </c>
      <c r="I2395" s="18" t="s">
        <v>51</v>
      </c>
      <c r="J2395" s="19">
        <v>218</v>
      </c>
      <c r="K2395" s="18" t="s">
        <v>67</v>
      </c>
      <c r="L2395" s="30" t="s">
        <v>84</v>
      </c>
      <c r="M2395" s="31">
        <v>11</v>
      </c>
      <c r="N2395" s="31">
        <v>42</v>
      </c>
      <c r="O2395" s="30" t="s">
        <v>94</v>
      </c>
      <c r="P2395" s="20">
        <v>92</v>
      </c>
      <c r="Q2395" s="20">
        <v>99</v>
      </c>
      <c r="R2395" s="18" t="s">
        <v>51</v>
      </c>
      <c r="S2395" s="20">
        <v>83</v>
      </c>
      <c r="T2395" s="18" t="s">
        <v>80</v>
      </c>
      <c r="U2395">
        <f t="shared" si="37"/>
        <v>0.34906666666666669</v>
      </c>
    </row>
    <row r="2396" spans="1:21" x14ac:dyDescent="0.3">
      <c r="A2396" s="21">
        <v>44041</v>
      </c>
      <c r="B2396" s="18" t="s">
        <v>45</v>
      </c>
      <c r="C2396" s="18" t="s">
        <v>46</v>
      </c>
      <c r="D2396" s="18" t="s">
        <v>47</v>
      </c>
      <c r="E2396" s="20">
        <v>170</v>
      </c>
      <c r="F2396" s="19">
        <v>194</v>
      </c>
      <c r="G2396" s="19">
        <v>0</v>
      </c>
      <c r="H2396" s="19">
        <v>168</v>
      </c>
      <c r="I2396" s="18" t="s">
        <v>115</v>
      </c>
      <c r="J2396" s="19">
        <v>220</v>
      </c>
      <c r="K2396" s="18" t="s">
        <v>702</v>
      </c>
      <c r="L2396" s="30" t="s">
        <v>218</v>
      </c>
      <c r="M2396" s="31">
        <v>11</v>
      </c>
      <c r="N2396" s="31">
        <v>39</v>
      </c>
      <c r="O2396" s="30" t="s">
        <v>167</v>
      </c>
      <c r="P2396" s="20">
        <v>88</v>
      </c>
      <c r="Q2396" s="20">
        <v>100</v>
      </c>
      <c r="R2396" s="18" t="s">
        <v>51</v>
      </c>
      <c r="S2396" s="20">
        <v>78</v>
      </c>
      <c r="T2396" s="18" t="s">
        <v>50</v>
      </c>
      <c r="U2396">
        <f t="shared" si="37"/>
        <v>0.52359999999999995</v>
      </c>
    </row>
    <row r="2397" spans="1:21" x14ac:dyDescent="0.3">
      <c r="A2397" s="21">
        <v>44042</v>
      </c>
      <c r="B2397" s="18" t="s">
        <v>45</v>
      </c>
      <c r="C2397" s="18" t="s">
        <v>46</v>
      </c>
      <c r="D2397" s="18" t="s">
        <v>47</v>
      </c>
      <c r="E2397" s="20">
        <v>170</v>
      </c>
      <c r="F2397" s="19">
        <v>269</v>
      </c>
      <c r="G2397" s="19">
        <v>18</v>
      </c>
      <c r="H2397" s="19">
        <v>184</v>
      </c>
      <c r="I2397" s="18" t="s">
        <v>624</v>
      </c>
      <c r="J2397" s="19">
        <v>354</v>
      </c>
      <c r="K2397" s="18" t="s">
        <v>158</v>
      </c>
      <c r="L2397" s="30" t="s">
        <v>116</v>
      </c>
      <c r="M2397" s="31">
        <v>11</v>
      </c>
      <c r="N2397" s="31">
        <v>61</v>
      </c>
      <c r="O2397" s="30" t="s">
        <v>139</v>
      </c>
      <c r="P2397" s="20">
        <v>72</v>
      </c>
      <c r="Q2397" s="20">
        <v>96</v>
      </c>
      <c r="R2397" s="18" t="s">
        <v>108</v>
      </c>
      <c r="S2397" s="20">
        <v>43</v>
      </c>
      <c r="T2397" s="18" t="s">
        <v>50</v>
      </c>
      <c r="U2397">
        <f t="shared" si="37"/>
        <v>0.69813333333333338</v>
      </c>
    </row>
    <row r="2398" spans="1:21" x14ac:dyDescent="0.3">
      <c r="A2398" s="21">
        <v>44043</v>
      </c>
      <c r="B2398" s="18" t="s">
        <v>45</v>
      </c>
      <c r="C2398" s="18" t="s">
        <v>46</v>
      </c>
      <c r="D2398" s="18" t="s">
        <v>47</v>
      </c>
      <c r="E2398" s="20">
        <v>170</v>
      </c>
      <c r="F2398" s="19">
        <v>230</v>
      </c>
      <c r="G2398" s="19">
        <v>0</v>
      </c>
      <c r="H2398" s="19">
        <v>174</v>
      </c>
      <c r="I2398" s="18" t="s">
        <v>172</v>
      </c>
      <c r="J2398" s="19">
        <v>285</v>
      </c>
      <c r="K2398" s="18" t="s">
        <v>234</v>
      </c>
      <c r="L2398" s="32">
        <v>34</v>
      </c>
      <c r="M2398" s="31">
        <v>17</v>
      </c>
      <c r="N2398" s="31">
        <v>64</v>
      </c>
      <c r="O2398" s="30" t="s">
        <v>439</v>
      </c>
      <c r="P2398" s="20">
        <v>76</v>
      </c>
      <c r="Q2398" s="20">
        <v>98</v>
      </c>
      <c r="R2398" s="18" t="s">
        <v>51</v>
      </c>
      <c r="S2398" s="20">
        <v>51</v>
      </c>
      <c r="T2398" s="18" t="s">
        <v>61</v>
      </c>
      <c r="U2398">
        <f t="shared" si="37"/>
        <v>5.9341333333333326</v>
      </c>
    </row>
    <row r="2399" spans="1:21" x14ac:dyDescent="0.3">
      <c r="A2399" s="21">
        <v>44044</v>
      </c>
      <c r="B2399" s="18" t="s">
        <v>45</v>
      </c>
      <c r="C2399" s="18" t="s">
        <v>46</v>
      </c>
      <c r="D2399" s="18" t="s">
        <v>47</v>
      </c>
      <c r="E2399" s="20">
        <v>170</v>
      </c>
      <c r="F2399" s="19">
        <v>188</v>
      </c>
      <c r="G2399" s="19">
        <v>26</v>
      </c>
      <c r="H2399" s="19">
        <v>162</v>
      </c>
      <c r="I2399" s="18" t="s">
        <v>1008</v>
      </c>
      <c r="J2399" s="19">
        <v>213</v>
      </c>
      <c r="K2399" s="18" t="s">
        <v>1091</v>
      </c>
      <c r="L2399" s="30" t="s">
        <v>218</v>
      </c>
      <c r="M2399" s="31">
        <v>6</v>
      </c>
      <c r="N2399" s="31">
        <v>44</v>
      </c>
      <c r="O2399" s="30" t="s">
        <v>209</v>
      </c>
      <c r="P2399" s="20">
        <v>90</v>
      </c>
      <c r="Q2399" s="20">
        <v>98</v>
      </c>
      <c r="R2399" s="18" t="s">
        <v>51</v>
      </c>
      <c r="S2399" s="20">
        <v>77</v>
      </c>
      <c r="T2399" s="18" t="s">
        <v>118</v>
      </c>
      <c r="U2399">
        <f t="shared" si="37"/>
        <v>0.52359999999999995</v>
      </c>
    </row>
    <row r="2400" spans="1:21" x14ac:dyDescent="0.3">
      <c r="A2400" s="21">
        <v>44045</v>
      </c>
      <c r="B2400" s="18" t="s">
        <v>45</v>
      </c>
      <c r="C2400" s="18" t="s">
        <v>46</v>
      </c>
      <c r="D2400" s="18" t="s">
        <v>47</v>
      </c>
      <c r="E2400" s="20">
        <v>170</v>
      </c>
      <c r="F2400" s="19">
        <v>196</v>
      </c>
      <c r="G2400" s="19">
        <v>2</v>
      </c>
      <c r="H2400" s="19">
        <v>160</v>
      </c>
      <c r="I2400" s="18" t="s">
        <v>51</v>
      </c>
      <c r="J2400" s="19">
        <v>233</v>
      </c>
      <c r="K2400" s="18" t="s">
        <v>135</v>
      </c>
      <c r="L2400" s="32">
        <v>35</v>
      </c>
      <c r="M2400" s="31">
        <v>8</v>
      </c>
      <c r="N2400" s="31">
        <v>56</v>
      </c>
      <c r="O2400" s="30" t="s">
        <v>98</v>
      </c>
      <c r="P2400" s="20">
        <v>80</v>
      </c>
      <c r="Q2400" s="20">
        <v>99</v>
      </c>
      <c r="R2400" s="18" t="s">
        <v>51</v>
      </c>
      <c r="S2400" s="20">
        <v>64</v>
      </c>
      <c r="T2400" s="18" t="s">
        <v>121</v>
      </c>
      <c r="U2400">
        <f t="shared" si="37"/>
        <v>6.1086666666666662</v>
      </c>
    </row>
    <row r="2401" spans="1:21" x14ac:dyDescent="0.3">
      <c r="A2401" s="21">
        <v>44046</v>
      </c>
      <c r="B2401" s="18" t="s">
        <v>45</v>
      </c>
      <c r="C2401" s="18" t="s">
        <v>46</v>
      </c>
      <c r="D2401" s="18" t="s">
        <v>47</v>
      </c>
      <c r="E2401" s="20">
        <v>170</v>
      </c>
      <c r="F2401" s="19">
        <v>214</v>
      </c>
      <c r="G2401" s="19">
        <v>0</v>
      </c>
      <c r="H2401" s="19">
        <v>167</v>
      </c>
      <c r="I2401" s="18" t="s">
        <v>440</v>
      </c>
      <c r="J2401" s="19">
        <v>262</v>
      </c>
      <c r="K2401" s="18" t="s">
        <v>497</v>
      </c>
      <c r="L2401" s="30" t="s">
        <v>116</v>
      </c>
      <c r="M2401" s="31">
        <v>11</v>
      </c>
      <c r="N2401" s="31">
        <v>58</v>
      </c>
      <c r="O2401" s="30" t="s">
        <v>121</v>
      </c>
      <c r="P2401" s="20">
        <v>65</v>
      </c>
      <c r="Q2401" s="20">
        <v>95</v>
      </c>
      <c r="R2401" s="18" t="s">
        <v>51</v>
      </c>
      <c r="S2401" s="20">
        <v>50</v>
      </c>
      <c r="T2401" s="18" t="s">
        <v>51</v>
      </c>
      <c r="U2401">
        <f t="shared" si="37"/>
        <v>0.69813333333333338</v>
      </c>
    </row>
    <row r="2402" spans="1:21" x14ac:dyDescent="0.3">
      <c r="A2402" s="21">
        <v>44047</v>
      </c>
      <c r="B2402" s="18" t="s">
        <v>45</v>
      </c>
      <c r="C2402" s="18" t="s">
        <v>46</v>
      </c>
      <c r="D2402" s="18" t="s">
        <v>47</v>
      </c>
      <c r="E2402" s="20">
        <v>170</v>
      </c>
      <c r="F2402" s="19">
        <v>216</v>
      </c>
      <c r="G2402" s="19">
        <v>0</v>
      </c>
      <c r="H2402" s="19">
        <v>164</v>
      </c>
      <c r="I2402" s="18" t="s">
        <v>631</v>
      </c>
      <c r="J2402" s="19">
        <v>269</v>
      </c>
      <c r="K2402" s="18" t="s">
        <v>730</v>
      </c>
      <c r="L2402" s="30" t="s">
        <v>218</v>
      </c>
      <c r="M2402" s="31">
        <v>11</v>
      </c>
      <c r="N2402" s="31">
        <v>58</v>
      </c>
      <c r="O2402" s="30" t="s">
        <v>158</v>
      </c>
      <c r="P2402" s="20">
        <v>66</v>
      </c>
      <c r="Q2402" s="20">
        <v>94</v>
      </c>
      <c r="R2402" s="18" t="s">
        <v>88</v>
      </c>
      <c r="S2402" s="20">
        <v>51</v>
      </c>
      <c r="T2402" s="18" t="s">
        <v>51</v>
      </c>
      <c r="U2402">
        <f t="shared" si="37"/>
        <v>0.52359999999999995</v>
      </c>
    </row>
    <row r="2403" spans="1:21" x14ac:dyDescent="0.3">
      <c r="A2403" s="21">
        <v>44048</v>
      </c>
      <c r="B2403" s="18" t="s">
        <v>45</v>
      </c>
      <c r="C2403" s="18" t="s">
        <v>46</v>
      </c>
      <c r="D2403" s="18" t="s">
        <v>47</v>
      </c>
      <c r="E2403" s="20">
        <v>170</v>
      </c>
      <c r="F2403" s="19">
        <v>222</v>
      </c>
      <c r="G2403" s="19">
        <v>0</v>
      </c>
      <c r="H2403" s="19">
        <v>145</v>
      </c>
      <c r="I2403" s="18" t="s">
        <v>631</v>
      </c>
      <c r="J2403" s="19">
        <v>298</v>
      </c>
      <c r="K2403" s="18" t="s">
        <v>408</v>
      </c>
      <c r="L2403" s="30" t="s">
        <v>116</v>
      </c>
      <c r="M2403" s="31">
        <v>19</v>
      </c>
      <c r="N2403" s="31">
        <v>67</v>
      </c>
      <c r="O2403" s="30" t="s">
        <v>89</v>
      </c>
      <c r="P2403" s="20">
        <v>68</v>
      </c>
      <c r="Q2403" s="20">
        <v>99</v>
      </c>
      <c r="R2403" s="18" t="s">
        <v>280</v>
      </c>
      <c r="S2403" s="20">
        <v>47</v>
      </c>
      <c r="T2403" s="18" t="s">
        <v>113</v>
      </c>
      <c r="U2403">
        <f t="shared" si="37"/>
        <v>0.69813333333333338</v>
      </c>
    </row>
    <row r="2404" spans="1:21" x14ac:dyDescent="0.3">
      <c r="A2404" s="21">
        <v>44049</v>
      </c>
      <c r="B2404" s="18" t="s">
        <v>45</v>
      </c>
      <c r="C2404" s="18" t="s">
        <v>46</v>
      </c>
      <c r="D2404" s="18" t="s">
        <v>47</v>
      </c>
      <c r="E2404" s="20">
        <v>170</v>
      </c>
      <c r="F2404" s="19">
        <v>246</v>
      </c>
      <c r="G2404" s="19">
        <v>0</v>
      </c>
      <c r="H2404" s="19">
        <v>153</v>
      </c>
      <c r="I2404" s="18" t="s">
        <v>634</v>
      </c>
      <c r="J2404" s="19">
        <v>338</v>
      </c>
      <c r="K2404" s="18" t="s">
        <v>256</v>
      </c>
      <c r="L2404" s="30" t="s">
        <v>84</v>
      </c>
      <c r="M2404" s="31">
        <v>11</v>
      </c>
      <c r="N2404" s="31">
        <v>61</v>
      </c>
      <c r="O2404" s="30" t="s">
        <v>164</v>
      </c>
      <c r="P2404" s="20">
        <v>67</v>
      </c>
      <c r="Q2404" s="20">
        <v>99</v>
      </c>
      <c r="R2404" s="18" t="s">
        <v>301</v>
      </c>
      <c r="S2404" s="20">
        <v>45</v>
      </c>
      <c r="T2404" s="18" t="s">
        <v>91</v>
      </c>
      <c r="U2404">
        <f t="shared" si="37"/>
        <v>0.34906666666666669</v>
      </c>
    </row>
    <row r="2405" spans="1:21" x14ac:dyDescent="0.3">
      <c r="A2405" s="21">
        <v>44050</v>
      </c>
      <c r="B2405" s="18" t="s">
        <v>45</v>
      </c>
      <c r="C2405" s="18" t="s">
        <v>46</v>
      </c>
      <c r="D2405" s="18" t="s">
        <v>47</v>
      </c>
      <c r="E2405" s="20">
        <v>170</v>
      </c>
      <c r="F2405" s="19">
        <v>231</v>
      </c>
      <c r="G2405" s="19">
        <v>0</v>
      </c>
      <c r="H2405" s="19">
        <v>179</v>
      </c>
      <c r="I2405" s="18" t="s">
        <v>51</v>
      </c>
      <c r="J2405" s="19">
        <v>283</v>
      </c>
      <c r="K2405" s="18" t="s">
        <v>398</v>
      </c>
      <c r="L2405" s="32">
        <v>23</v>
      </c>
      <c r="M2405" s="31">
        <v>8</v>
      </c>
      <c r="N2405" s="31">
        <v>58</v>
      </c>
      <c r="O2405" s="30" t="s">
        <v>158</v>
      </c>
      <c r="P2405" s="20">
        <v>75</v>
      </c>
      <c r="Q2405" s="20">
        <v>92</v>
      </c>
      <c r="R2405" s="18" t="s">
        <v>51</v>
      </c>
      <c r="S2405" s="20">
        <v>59</v>
      </c>
      <c r="T2405" s="18" t="s">
        <v>52</v>
      </c>
      <c r="U2405">
        <f t="shared" si="37"/>
        <v>4.0142666666666669</v>
      </c>
    </row>
    <row r="2406" spans="1:21" x14ac:dyDescent="0.3">
      <c r="A2406" s="21">
        <v>44051</v>
      </c>
      <c r="B2406" s="18" t="s">
        <v>45</v>
      </c>
      <c r="C2406" s="18" t="s">
        <v>46</v>
      </c>
      <c r="D2406" s="18" t="s">
        <v>47</v>
      </c>
      <c r="E2406" s="20">
        <v>170</v>
      </c>
      <c r="F2406" s="19">
        <v>219</v>
      </c>
      <c r="G2406" s="19">
        <v>0</v>
      </c>
      <c r="H2406" s="19">
        <v>159</v>
      </c>
      <c r="I2406" s="18" t="s">
        <v>624</v>
      </c>
      <c r="J2406" s="19">
        <v>279</v>
      </c>
      <c r="K2406" s="18" t="s">
        <v>489</v>
      </c>
      <c r="L2406" s="30" t="s">
        <v>84</v>
      </c>
      <c r="M2406" s="31">
        <v>14</v>
      </c>
      <c r="N2406" s="31">
        <v>72</v>
      </c>
      <c r="O2406" s="30" t="s">
        <v>55</v>
      </c>
      <c r="P2406" s="20">
        <v>81</v>
      </c>
      <c r="Q2406" s="20">
        <v>97</v>
      </c>
      <c r="R2406" s="18" t="s">
        <v>258</v>
      </c>
      <c r="S2406" s="20">
        <v>58</v>
      </c>
      <c r="T2406" s="18" t="s">
        <v>250</v>
      </c>
      <c r="U2406">
        <f t="shared" si="37"/>
        <v>0.34906666666666669</v>
      </c>
    </row>
    <row r="2407" spans="1:21" x14ac:dyDescent="0.3">
      <c r="A2407" s="21">
        <v>44052</v>
      </c>
      <c r="B2407" s="18" t="s">
        <v>45</v>
      </c>
      <c r="C2407" s="18" t="s">
        <v>46</v>
      </c>
      <c r="D2407" s="18" t="s">
        <v>47</v>
      </c>
      <c r="E2407" s="20">
        <v>170</v>
      </c>
      <c r="F2407" s="19">
        <v>220</v>
      </c>
      <c r="G2407" s="19">
        <v>12</v>
      </c>
      <c r="H2407" s="19">
        <v>193</v>
      </c>
      <c r="I2407" s="18" t="s">
        <v>51</v>
      </c>
      <c r="J2407" s="19">
        <v>248</v>
      </c>
      <c r="K2407" s="18" t="s">
        <v>204</v>
      </c>
      <c r="L2407" s="32">
        <v>30</v>
      </c>
      <c r="M2407" s="31">
        <v>6</v>
      </c>
      <c r="N2407" s="31">
        <v>39</v>
      </c>
      <c r="O2407" s="30" t="s">
        <v>91</v>
      </c>
      <c r="P2407" s="20">
        <v>86</v>
      </c>
      <c r="Q2407" s="20">
        <v>97</v>
      </c>
      <c r="R2407" s="18" t="s">
        <v>51</v>
      </c>
      <c r="S2407" s="20">
        <v>72</v>
      </c>
      <c r="T2407" s="18" t="s">
        <v>61</v>
      </c>
      <c r="U2407">
        <f t="shared" si="37"/>
        <v>5.2360000000000007</v>
      </c>
    </row>
    <row r="2408" spans="1:21" x14ac:dyDescent="0.3">
      <c r="A2408" s="21">
        <v>44053</v>
      </c>
      <c r="B2408" s="18" t="s">
        <v>45</v>
      </c>
      <c r="C2408" s="18" t="s">
        <v>46</v>
      </c>
      <c r="D2408" s="18" t="s">
        <v>47</v>
      </c>
      <c r="E2408" s="20">
        <v>170</v>
      </c>
      <c r="F2408" s="19">
        <v>206</v>
      </c>
      <c r="G2408" s="19">
        <v>0</v>
      </c>
      <c r="H2408" s="19">
        <v>180</v>
      </c>
      <c r="I2408" s="18" t="s">
        <v>159</v>
      </c>
      <c r="J2408" s="19">
        <v>232</v>
      </c>
      <c r="K2408" s="18" t="s">
        <v>606</v>
      </c>
      <c r="L2408" s="32">
        <v>34</v>
      </c>
      <c r="M2408" s="31">
        <v>8</v>
      </c>
      <c r="N2408" s="31">
        <v>42</v>
      </c>
      <c r="O2408" s="30" t="s">
        <v>50</v>
      </c>
      <c r="P2408" s="20">
        <v>85</v>
      </c>
      <c r="Q2408" s="20">
        <v>98</v>
      </c>
      <c r="R2408" s="18" t="s">
        <v>644</v>
      </c>
      <c r="S2408" s="20">
        <v>71</v>
      </c>
      <c r="T2408" s="18" t="s">
        <v>206</v>
      </c>
      <c r="U2408">
        <f t="shared" si="37"/>
        <v>5.9341333333333326</v>
      </c>
    </row>
    <row r="2409" spans="1:21" x14ac:dyDescent="0.3">
      <c r="A2409" s="21">
        <v>44054</v>
      </c>
      <c r="B2409" s="18" t="s">
        <v>45</v>
      </c>
      <c r="C2409" s="18" t="s">
        <v>46</v>
      </c>
      <c r="D2409" s="18" t="s">
        <v>47</v>
      </c>
      <c r="E2409" s="20">
        <v>170</v>
      </c>
      <c r="F2409" s="19">
        <v>212</v>
      </c>
      <c r="G2409" s="19">
        <v>80</v>
      </c>
      <c r="H2409" s="19">
        <v>186</v>
      </c>
      <c r="I2409" s="18" t="s">
        <v>51</v>
      </c>
      <c r="J2409" s="19">
        <v>238</v>
      </c>
      <c r="K2409" s="18" t="s">
        <v>1018</v>
      </c>
      <c r="L2409" s="32">
        <v>23</v>
      </c>
      <c r="M2409" s="31">
        <v>3</v>
      </c>
      <c r="N2409" s="31">
        <v>25</v>
      </c>
      <c r="O2409" s="30" t="s">
        <v>201</v>
      </c>
      <c r="P2409" s="20">
        <v>88</v>
      </c>
      <c r="Q2409" s="20">
        <v>99</v>
      </c>
      <c r="R2409" s="18" t="s">
        <v>88</v>
      </c>
      <c r="S2409" s="20">
        <v>74</v>
      </c>
      <c r="T2409" s="18" t="s">
        <v>188</v>
      </c>
      <c r="U2409">
        <f t="shared" si="37"/>
        <v>4.0142666666666669</v>
      </c>
    </row>
    <row r="2410" spans="1:21" x14ac:dyDescent="0.3">
      <c r="A2410" s="21">
        <v>44055</v>
      </c>
      <c r="B2410" s="18" t="s">
        <v>45</v>
      </c>
      <c r="C2410" s="18" t="s">
        <v>46</v>
      </c>
      <c r="D2410" s="18" t="s">
        <v>47</v>
      </c>
      <c r="E2410" s="20">
        <v>170</v>
      </c>
      <c r="F2410" s="19">
        <v>194</v>
      </c>
      <c r="G2410" s="19">
        <v>104</v>
      </c>
      <c r="H2410" s="19">
        <v>164</v>
      </c>
      <c r="I2410" s="18" t="s">
        <v>51</v>
      </c>
      <c r="J2410" s="19">
        <v>224</v>
      </c>
      <c r="K2410" s="18" t="s">
        <v>51</v>
      </c>
      <c r="L2410" s="32">
        <v>34</v>
      </c>
      <c r="M2410" s="31">
        <v>6</v>
      </c>
      <c r="N2410" s="31">
        <v>44</v>
      </c>
      <c r="O2410" s="30" t="s">
        <v>260</v>
      </c>
      <c r="P2410" s="20">
        <v>92</v>
      </c>
      <c r="Q2410" s="20">
        <v>99</v>
      </c>
      <c r="R2410" s="18" t="s">
        <v>51</v>
      </c>
      <c r="S2410" s="20">
        <v>79</v>
      </c>
      <c r="T2410" s="18" t="s">
        <v>182</v>
      </c>
      <c r="U2410">
        <f t="shared" si="37"/>
        <v>5.9341333333333326</v>
      </c>
    </row>
    <row r="2411" spans="1:21" x14ac:dyDescent="0.3">
      <c r="A2411" s="21">
        <v>44056</v>
      </c>
      <c r="B2411" s="18" t="s">
        <v>45</v>
      </c>
      <c r="C2411" s="18" t="s">
        <v>46</v>
      </c>
      <c r="D2411" s="18" t="s">
        <v>47</v>
      </c>
      <c r="E2411" s="20">
        <v>170</v>
      </c>
      <c r="F2411" s="19">
        <v>197</v>
      </c>
      <c r="G2411" s="19">
        <v>0</v>
      </c>
      <c r="H2411" s="19">
        <v>158</v>
      </c>
      <c r="I2411" s="18" t="s">
        <v>690</v>
      </c>
      <c r="J2411" s="19">
        <v>236</v>
      </c>
      <c r="K2411" s="18" t="s">
        <v>209</v>
      </c>
      <c r="L2411" s="30" t="s">
        <v>218</v>
      </c>
      <c r="M2411" s="31">
        <v>11</v>
      </c>
      <c r="N2411" s="31">
        <v>56</v>
      </c>
      <c r="O2411" s="30" t="s">
        <v>158</v>
      </c>
      <c r="P2411" s="20">
        <v>74</v>
      </c>
      <c r="Q2411" s="20">
        <v>98</v>
      </c>
      <c r="R2411" s="18" t="s">
        <v>75</v>
      </c>
      <c r="S2411" s="20">
        <v>60</v>
      </c>
      <c r="T2411" s="18" t="s">
        <v>209</v>
      </c>
      <c r="U2411">
        <f t="shared" si="37"/>
        <v>0.52359999999999995</v>
      </c>
    </row>
    <row r="2412" spans="1:21" x14ac:dyDescent="0.3">
      <c r="A2412" s="21">
        <v>44057</v>
      </c>
      <c r="B2412" s="18" t="s">
        <v>45</v>
      </c>
      <c r="C2412" s="18" t="s">
        <v>46</v>
      </c>
      <c r="D2412" s="18" t="s">
        <v>47</v>
      </c>
      <c r="E2412" s="20">
        <v>170</v>
      </c>
      <c r="F2412" s="19">
        <v>200</v>
      </c>
      <c r="G2412" s="19">
        <v>0</v>
      </c>
      <c r="H2412" s="19">
        <v>168</v>
      </c>
      <c r="I2412" s="18" t="s">
        <v>282</v>
      </c>
      <c r="J2412" s="19">
        <v>232</v>
      </c>
      <c r="K2412" s="18" t="s">
        <v>336</v>
      </c>
      <c r="L2412" s="30" t="s">
        <v>116</v>
      </c>
      <c r="M2412" s="31">
        <v>6</v>
      </c>
      <c r="N2412" s="31">
        <v>50</v>
      </c>
      <c r="O2412" s="30" t="s">
        <v>179</v>
      </c>
      <c r="P2412" s="20">
        <v>76</v>
      </c>
      <c r="Q2412" s="20">
        <v>96</v>
      </c>
      <c r="R2412" s="18" t="s">
        <v>88</v>
      </c>
      <c r="S2412" s="20">
        <v>62</v>
      </c>
      <c r="T2412" s="18" t="s">
        <v>277</v>
      </c>
      <c r="U2412">
        <f t="shared" si="37"/>
        <v>0.69813333333333338</v>
      </c>
    </row>
    <row r="2413" spans="1:21" x14ac:dyDescent="0.3">
      <c r="A2413" s="21">
        <v>44058</v>
      </c>
      <c r="B2413" s="18" t="s">
        <v>45</v>
      </c>
      <c r="C2413" s="18" t="s">
        <v>46</v>
      </c>
      <c r="D2413" s="18" t="s">
        <v>47</v>
      </c>
      <c r="E2413" s="20">
        <v>170</v>
      </c>
      <c r="F2413" s="19">
        <v>192</v>
      </c>
      <c r="G2413" s="19">
        <v>30</v>
      </c>
      <c r="H2413" s="19">
        <v>154</v>
      </c>
      <c r="I2413" s="18" t="s">
        <v>272</v>
      </c>
      <c r="J2413" s="19">
        <v>231</v>
      </c>
      <c r="K2413" s="18" t="s">
        <v>660</v>
      </c>
      <c r="L2413" s="30" t="s">
        <v>218</v>
      </c>
      <c r="M2413" s="31">
        <v>14</v>
      </c>
      <c r="N2413" s="31">
        <v>67</v>
      </c>
      <c r="O2413" s="30" t="s">
        <v>129</v>
      </c>
      <c r="P2413" s="20">
        <v>85</v>
      </c>
      <c r="Q2413" s="20">
        <v>97</v>
      </c>
      <c r="R2413" s="18" t="s">
        <v>51</v>
      </c>
      <c r="S2413" s="20">
        <v>64</v>
      </c>
      <c r="T2413" s="18" t="s">
        <v>182</v>
      </c>
      <c r="U2413">
        <f t="shared" si="37"/>
        <v>0.52359999999999995</v>
      </c>
    </row>
    <row r="2414" spans="1:21" x14ac:dyDescent="0.3">
      <c r="A2414" s="21">
        <v>44059</v>
      </c>
      <c r="B2414" s="18" t="s">
        <v>45</v>
      </c>
      <c r="C2414" s="18" t="s">
        <v>46</v>
      </c>
      <c r="D2414" s="18" t="s">
        <v>47</v>
      </c>
      <c r="E2414" s="20">
        <v>170</v>
      </c>
      <c r="F2414" s="19">
        <v>200</v>
      </c>
      <c r="G2414" s="19">
        <v>0</v>
      </c>
      <c r="H2414" s="19">
        <v>127</v>
      </c>
      <c r="I2414" s="18" t="s">
        <v>687</v>
      </c>
      <c r="J2414" s="19">
        <v>273</v>
      </c>
      <c r="K2414" s="18" t="s">
        <v>278</v>
      </c>
      <c r="L2414" s="30" t="s">
        <v>84</v>
      </c>
      <c r="M2414" s="31">
        <v>14</v>
      </c>
      <c r="N2414" s="31">
        <v>72</v>
      </c>
      <c r="O2414" s="30" t="s">
        <v>98</v>
      </c>
      <c r="P2414" s="20">
        <v>69</v>
      </c>
      <c r="Q2414" s="20">
        <v>96</v>
      </c>
      <c r="R2414" s="18" t="s">
        <v>100</v>
      </c>
      <c r="S2414" s="20">
        <v>38</v>
      </c>
      <c r="T2414" s="18" t="s">
        <v>51</v>
      </c>
      <c r="U2414">
        <f t="shared" si="37"/>
        <v>0.34906666666666669</v>
      </c>
    </row>
    <row r="2415" spans="1:21" x14ac:dyDescent="0.3">
      <c r="A2415" s="21">
        <v>44060</v>
      </c>
      <c r="B2415" s="18" t="s">
        <v>45</v>
      </c>
      <c r="C2415" s="18" t="s">
        <v>46</v>
      </c>
      <c r="D2415" s="18" t="s">
        <v>47</v>
      </c>
      <c r="E2415" s="20">
        <v>170</v>
      </c>
      <c r="F2415" s="19">
        <v>202</v>
      </c>
      <c r="G2415" s="19">
        <v>64</v>
      </c>
      <c r="H2415" s="19">
        <v>162</v>
      </c>
      <c r="I2415" s="18" t="s">
        <v>51</v>
      </c>
      <c r="J2415" s="19">
        <v>242</v>
      </c>
      <c r="K2415" s="18" t="s">
        <v>905</v>
      </c>
      <c r="L2415" s="30" t="s">
        <v>132</v>
      </c>
      <c r="M2415" s="31">
        <v>6</v>
      </c>
      <c r="N2415" s="31">
        <v>75</v>
      </c>
      <c r="O2415" s="30" t="s">
        <v>186</v>
      </c>
      <c r="P2415" s="20">
        <v>91</v>
      </c>
      <c r="Q2415" s="20">
        <v>98</v>
      </c>
      <c r="R2415" s="18" t="s">
        <v>51</v>
      </c>
      <c r="S2415" s="20">
        <v>62</v>
      </c>
      <c r="T2415" s="18" t="s">
        <v>192</v>
      </c>
      <c r="U2415">
        <f t="shared" si="37"/>
        <v>1.3962666666666668</v>
      </c>
    </row>
    <row r="2416" spans="1:21" x14ac:dyDescent="0.3">
      <c r="A2416" s="21">
        <v>44061</v>
      </c>
      <c r="B2416" s="18" t="s">
        <v>45</v>
      </c>
      <c r="C2416" s="18" t="s">
        <v>46</v>
      </c>
      <c r="D2416" s="18" t="s">
        <v>47</v>
      </c>
      <c r="E2416" s="20">
        <v>170</v>
      </c>
      <c r="F2416" s="19">
        <v>214</v>
      </c>
      <c r="G2416" s="19">
        <v>0</v>
      </c>
      <c r="H2416" s="19">
        <v>155</v>
      </c>
      <c r="I2416" s="18" t="s">
        <v>105</v>
      </c>
      <c r="J2416" s="19">
        <v>274</v>
      </c>
      <c r="K2416" s="18" t="s">
        <v>493</v>
      </c>
      <c r="L2416" s="32">
        <v>34</v>
      </c>
      <c r="M2416" s="31">
        <v>6</v>
      </c>
      <c r="N2416" s="31">
        <v>47</v>
      </c>
      <c r="O2416" s="30" t="s">
        <v>201</v>
      </c>
      <c r="P2416" s="20">
        <v>81</v>
      </c>
      <c r="Q2416" s="20">
        <v>98</v>
      </c>
      <c r="R2416" s="18" t="s">
        <v>51</v>
      </c>
      <c r="S2416" s="20">
        <v>59</v>
      </c>
      <c r="T2416" s="18" t="s">
        <v>91</v>
      </c>
      <c r="U2416">
        <f t="shared" si="37"/>
        <v>5.9341333333333326</v>
      </c>
    </row>
    <row r="2417" spans="1:21" x14ac:dyDescent="0.3">
      <c r="A2417" s="21">
        <v>44062</v>
      </c>
      <c r="B2417" s="18" t="s">
        <v>45</v>
      </c>
      <c r="C2417" s="18" t="s">
        <v>46</v>
      </c>
      <c r="D2417" s="18" t="s">
        <v>47</v>
      </c>
      <c r="E2417" s="20">
        <v>170</v>
      </c>
      <c r="F2417" s="19">
        <v>256</v>
      </c>
      <c r="G2417" s="19">
        <v>0</v>
      </c>
      <c r="H2417" s="19">
        <v>173</v>
      </c>
      <c r="I2417" s="18" t="s">
        <v>425</v>
      </c>
      <c r="J2417" s="19">
        <v>339</v>
      </c>
      <c r="K2417" s="18" t="s">
        <v>1067</v>
      </c>
      <c r="L2417" s="32">
        <v>26</v>
      </c>
      <c r="M2417" s="31">
        <v>11</v>
      </c>
      <c r="N2417" s="31">
        <v>103</v>
      </c>
      <c r="O2417" s="30" t="s">
        <v>158</v>
      </c>
      <c r="P2417" s="20">
        <v>62</v>
      </c>
      <c r="Q2417" s="20">
        <v>98</v>
      </c>
      <c r="R2417" s="18" t="s">
        <v>51</v>
      </c>
      <c r="S2417" s="20">
        <v>31</v>
      </c>
      <c r="T2417" s="18" t="s">
        <v>139</v>
      </c>
      <c r="U2417">
        <f t="shared" si="37"/>
        <v>4.5378666666666669</v>
      </c>
    </row>
    <row r="2418" spans="1:21" x14ac:dyDescent="0.3">
      <c r="A2418" s="21">
        <v>44063</v>
      </c>
      <c r="B2418" s="18" t="s">
        <v>45</v>
      </c>
      <c r="C2418" s="18" t="s">
        <v>46</v>
      </c>
      <c r="D2418" s="18" t="s">
        <v>47</v>
      </c>
      <c r="E2418" s="20">
        <v>170</v>
      </c>
      <c r="F2418" s="19">
        <v>218</v>
      </c>
      <c r="G2418" s="19">
        <v>0</v>
      </c>
      <c r="H2418" s="19">
        <v>186</v>
      </c>
      <c r="I2418" s="18" t="s">
        <v>51</v>
      </c>
      <c r="J2418" s="19">
        <v>251</v>
      </c>
      <c r="K2418" s="18" t="s">
        <v>119</v>
      </c>
      <c r="L2418" s="30" t="s">
        <v>263</v>
      </c>
      <c r="M2418" s="31">
        <v>19</v>
      </c>
      <c r="N2418" s="31">
        <v>67</v>
      </c>
      <c r="O2418" s="30" t="s">
        <v>158</v>
      </c>
      <c r="P2418" s="20">
        <v>83</v>
      </c>
      <c r="Q2418" s="20">
        <v>96</v>
      </c>
      <c r="R2418" s="18" t="s">
        <v>249</v>
      </c>
      <c r="S2418" s="20">
        <v>72</v>
      </c>
      <c r="T2418" s="18" t="s">
        <v>121</v>
      </c>
      <c r="U2418">
        <f t="shared" si="37"/>
        <v>0.17453333333333335</v>
      </c>
    </row>
    <row r="2419" spans="1:21" x14ac:dyDescent="0.3">
      <c r="A2419" s="21">
        <v>44064</v>
      </c>
      <c r="B2419" s="18" t="s">
        <v>45</v>
      </c>
      <c r="C2419" s="18" t="s">
        <v>46</v>
      </c>
      <c r="D2419" s="18" t="s">
        <v>47</v>
      </c>
      <c r="E2419" s="20">
        <v>170</v>
      </c>
      <c r="F2419" s="19">
        <v>214</v>
      </c>
      <c r="G2419" s="19">
        <v>0</v>
      </c>
      <c r="H2419" s="19">
        <v>156</v>
      </c>
      <c r="I2419" s="18" t="s">
        <v>440</v>
      </c>
      <c r="J2419" s="19">
        <v>271</v>
      </c>
      <c r="K2419" s="18" t="s">
        <v>558</v>
      </c>
      <c r="L2419" s="30" t="s">
        <v>84</v>
      </c>
      <c r="M2419" s="31">
        <v>14</v>
      </c>
      <c r="N2419" s="31">
        <v>81</v>
      </c>
      <c r="O2419" s="30" t="s">
        <v>117</v>
      </c>
      <c r="P2419" s="20">
        <v>71</v>
      </c>
      <c r="Q2419" s="20">
        <v>98</v>
      </c>
      <c r="R2419" s="18" t="s">
        <v>51</v>
      </c>
      <c r="S2419" s="20">
        <v>40</v>
      </c>
      <c r="T2419" s="18" t="s">
        <v>209</v>
      </c>
      <c r="U2419">
        <f t="shared" si="37"/>
        <v>0.34906666666666669</v>
      </c>
    </row>
    <row r="2420" spans="1:21" x14ac:dyDescent="0.3">
      <c r="A2420" s="21">
        <v>44065</v>
      </c>
      <c r="B2420" s="18" t="s">
        <v>45</v>
      </c>
      <c r="C2420" s="18" t="s">
        <v>46</v>
      </c>
      <c r="D2420" s="18" t="s">
        <v>47</v>
      </c>
      <c r="E2420" s="20">
        <v>170</v>
      </c>
      <c r="F2420" s="19">
        <v>204</v>
      </c>
      <c r="G2420" s="19">
        <v>0</v>
      </c>
      <c r="H2420" s="19">
        <v>151</v>
      </c>
      <c r="I2420" s="18" t="s">
        <v>818</v>
      </c>
      <c r="J2420" s="19">
        <v>256</v>
      </c>
      <c r="K2420" s="18" t="s">
        <v>113</v>
      </c>
      <c r="L2420" s="32">
        <v>28</v>
      </c>
      <c r="M2420" s="31">
        <v>11</v>
      </c>
      <c r="N2420" s="31">
        <v>58</v>
      </c>
      <c r="O2420" s="30" t="s">
        <v>209</v>
      </c>
      <c r="P2420" s="20">
        <v>72</v>
      </c>
      <c r="Q2420" s="20">
        <v>97</v>
      </c>
      <c r="R2420" s="18" t="s">
        <v>159</v>
      </c>
      <c r="S2420" s="20">
        <v>49</v>
      </c>
      <c r="T2420" s="18" t="s">
        <v>81</v>
      </c>
      <c r="U2420">
        <f t="shared" si="37"/>
        <v>4.8869333333333334</v>
      </c>
    </row>
    <row r="2421" spans="1:21" x14ac:dyDescent="0.3">
      <c r="A2421" s="21">
        <v>44066</v>
      </c>
      <c r="B2421" s="18" t="s">
        <v>45</v>
      </c>
      <c r="C2421" s="18" t="s">
        <v>46</v>
      </c>
      <c r="D2421" s="18" t="s">
        <v>47</v>
      </c>
      <c r="E2421" s="20">
        <v>170</v>
      </c>
      <c r="F2421" s="19">
        <v>204</v>
      </c>
      <c r="G2421" s="19">
        <v>0</v>
      </c>
      <c r="H2421" s="19">
        <v>151</v>
      </c>
      <c r="I2421" s="18" t="s">
        <v>292</v>
      </c>
      <c r="J2421" s="19">
        <v>258</v>
      </c>
      <c r="K2421" s="18" t="s">
        <v>77</v>
      </c>
      <c r="L2421" s="30" t="s">
        <v>401</v>
      </c>
      <c r="M2421" s="31">
        <v>11</v>
      </c>
      <c r="N2421" s="31">
        <v>64</v>
      </c>
      <c r="O2421" s="30" t="s">
        <v>158</v>
      </c>
      <c r="P2421" s="20">
        <v>74</v>
      </c>
      <c r="Q2421" s="20">
        <v>97</v>
      </c>
      <c r="R2421" s="18" t="s">
        <v>280</v>
      </c>
      <c r="S2421" s="20">
        <v>54</v>
      </c>
      <c r="T2421" s="18" t="s">
        <v>264</v>
      </c>
      <c r="U2421">
        <f t="shared" si="37"/>
        <v>1.0471999999999999</v>
      </c>
    </row>
    <row r="2422" spans="1:21" x14ac:dyDescent="0.3">
      <c r="A2422" s="21">
        <v>44067</v>
      </c>
      <c r="B2422" s="18" t="s">
        <v>45</v>
      </c>
      <c r="C2422" s="18" t="s">
        <v>46</v>
      </c>
      <c r="D2422" s="18" t="s">
        <v>47</v>
      </c>
      <c r="E2422" s="20">
        <v>170</v>
      </c>
      <c r="F2422" s="19">
        <v>224</v>
      </c>
      <c r="G2422" s="19">
        <v>0</v>
      </c>
      <c r="H2422" s="19">
        <v>172</v>
      </c>
      <c r="I2422" s="18" t="s">
        <v>108</v>
      </c>
      <c r="J2422" s="19">
        <v>276</v>
      </c>
      <c r="K2422" s="18" t="s">
        <v>420</v>
      </c>
      <c r="L2422" s="30" t="s">
        <v>116</v>
      </c>
      <c r="M2422" s="31">
        <v>11</v>
      </c>
      <c r="N2422" s="31">
        <v>53</v>
      </c>
      <c r="O2422" s="30" t="s">
        <v>61</v>
      </c>
      <c r="P2422" s="20">
        <v>70</v>
      </c>
      <c r="Q2422" s="20">
        <v>96</v>
      </c>
      <c r="R2422" s="18" t="s">
        <v>51</v>
      </c>
      <c r="S2422" s="20">
        <v>51</v>
      </c>
      <c r="T2422" s="18" t="s">
        <v>50</v>
      </c>
      <c r="U2422">
        <f t="shared" si="37"/>
        <v>0.69813333333333338</v>
      </c>
    </row>
    <row r="2423" spans="1:21" x14ac:dyDescent="0.3">
      <c r="A2423" s="21">
        <v>44068</v>
      </c>
      <c r="B2423" s="18" t="s">
        <v>45</v>
      </c>
      <c r="C2423" s="18" t="s">
        <v>46</v>
      </c>
      <c r="D2423" s="18" t="s">
        <v>47</v>
      </c>
      <c r="E2423" s="20">
        <v>170</v>
      </c>
      <c r="F2423" s="19">
        <v>228</v>
      </c>
      <c r="G2423" s="19">
        <v>0</v>
      </c>
      <c r="H2423" s="19">
        <v>157</v>
      </c>
      <c r="I2423" s="18" t="s">
        <v>471</v>
      </c>
      <c r="J2423" s="19">
        <v>299</v>
      </c>
      <c r="K2423" s="18" t="s">
        <v>606</v>
      </c>
      <c r="L2423" s="30" t="s">
        <v>84</v>
      </c>
      <c r="M2423" s="31">
        <v>8</v>
      </c>
      <c r="N2423" s="31">
        <v>67</v>
      </c>
      <c r="O2423" s="30" t="s">
        <v>135</v>
      </c>
      <c r="P2423" s="20">
        <v>69</v>
      </c>
      <c r="Q2423" s="20">
        <v>97</v>
      </c>
      <c r="R2423" s="18" t="s">
        <v>51</v>
      </c>
      <c r="S2423" s="20">
        <v>39</v>
      </c>
      <c r="T2423" s="18" t="s">
        <v>250</v>
      </c>
      <c r="U2423">
        <f t="shared" si="37"/>
        <v>0.34906666666666669</v>
      </c>
    </row>
    <row r="2424" spans="1:21" x14ac:dyDescent="0.3">
      <c r="A2424" s="21">
        <v>44069</v>
      </c>
      <c r="B2424" s="18" t="s">
        <v>45</v>
      </c>
      <c r="C2424" s="18" t="s">
        <v>46</v>
      </c>
      <c r="D2424" s="18" t="s">
        <v>47</v>
      </c>
      <c r="E2424" s="20">
        <v>170</v>
      </c>
      <c r="F2424" s="19">
        <v>236</v>
      </c>
      <c r="G2424" s="19">
        <v>0</v>
      </c>
      <c r="H2424" s="19">
        <v>191</v>
      </c>
      <c r="I2424" s="18" t="s">
        <v>51</v>
      </c>
      <c r="J2424" s="19">
        <v>282</v>
      </c>
      <c r="K2424" s="18" t="s">
        <v>1092</v>
      </c>
      <c r="L2424" s="30" t="s">
        <v>218</v>
      </c>
      <c r="M2424" s="31">
        <v>14</v>
      </c>
      <c r="N2424" s="31">
        <v>67</v>
      </c>
      <c r="O2424" s="30" t="s">
        <v>215</v>
      </c>
      <c r="P2424" s="20">
        <v>77</v>
      </c>
      <c r="Q2424" s="20">
        <v>96</v>
      </c>
      <c r="R2424" s="18" t="s">
        <v>103</v>
      </c>
      <c r="S2424" s="20">
        <v>60</v>
      </c>
      <c r="T2424" s="18" t="s">
        <v>169</v>
      </c>
      <c r="U2424">
        <f t="shared" si="37"/>
        <v>0.52359999999999995</v>
      </c>
    </row>
    <row r="2425" spans="1:21" x14ac:dyDescent="0.3">
      <c r="A2425" s="21">
        <v>44070</v>
      </c>
      <c r="B2425" s="18" t="s">
        <v>45</v>
      </c>
      <c r="C2425" s="18" t="s">
        <v>46</v>
      </c>
      <c r="D2425" s="18" t="s">
        <v>47</v>
      </c>
      <c r="E2425" s="20">
        <v>170</v>
      </c>
      <c r="F2425" s="19">
        <v>236</v>
      </c>
      <c r="G2425" s="19">
        <v>54</v>
      </c>
      <c r="H2425" s="19">
        <v>189</v>
      </c>
      <c r="I2425" s="18" t="s">
        <v>375</v>
      </c>
      <c r="J2425" s="19">
        <v>284</v>
      </c>
      <c r="K2425" s="18" t="s">
        <v>481</v>
      </c>
      <c r="L2425" s="30" t="s">
        <v>116</v>
      </c>
      <c r="M2425" s="31">
        <v>14</v>
      </c>
      <c r="N2425" s="31">
        <v>83</v>
      </c>
      <c r="O2425" s="30" t="s">
        <v>164</v>
      </c>
      <c r="P2425" s="20">
        <v>79</v>
      </c>
      <c r="Q2425" s="20">
        <v>97</v>
      </c>
      <c r="R2425" s="18" t="s">
        <v>51</v>
      </c>
      <c r="S2425" s="20">
        <v>61</v>
      </c>
      <c r="T2425" s="18" t="s">
        <v>52</v>
      </c>
      <c r="U2425">
        <f t="shared" si="37"/>
        <v>0.69813333333333338</v>
      </c>
    </row>
    <row r="2426" spans="1:21" x14ac:dyDescent="0.3">
      <c r="A2426" s="21">
        <v>44071</v>
      </c>
      <c r="B2426" s="18" t="s">
        <v>45</v>
      </c>
      <c r="C2426" s="18" t="s">
        <v>46</v>
      </c>
      <c r="D2426" s="18" t="s">
        <v>47</v>
      </c>
      <c r="E2426" s="20">
        <v>170</v>
      </c>
      <c r="F2426" s="19">
        <v>180</v>
      </c>
      <c r="G2426" s="19">
        <v>38</v>
      </c>
      <c r="H2426" s="19">
        <v>137</v>
      </c>
      <c r="I2426" s="18" t="s">
        <v>987</v>
      </c>
      <c r="J2426" s="19">
        <v>224</v>
      </c>
      <c r="K2426" s="18" t="s">
        <v>591</v>
      </c>
      <c r="L2426" s="30" t="s">
        <v>263</v>
      </c>
      <c r="M2426" s="31">
        <v>19</v>
      </c>
      <c r="N2426" s="31">
        <v>78</v>
      </c>
      <c r="O2426" s="30" t="s">
        <v>129</v>
      </c>
      <c r="P2426" s="20">
        <v>70</v>
      </c>
      <c r="Q2426" s="20">
        <v>97</v>
      </c>
      <c r="R2426" s="18" t="s">
        <v>51</v>
      </c>
      <c r="S2426" s="20">
        <v>46</v>
      </c>
      <c r="T2426" s="18" t="s">
        <v>277</v>
      </c>
      <c r="U2426">
        <f t="shared" si="37"/>
        <v>0.17453333333333335</v>
      </c>
    </row>
    <row r="2427" spans="1:21" x14ac:dyDescent="0.3">
      <c r="A2427" s="21">
        <v>44072</v>
      </c>
      <c r="B2427" s="18" t="s">
        <v>45</v>
      </c>
      <c r="C2427" s="18" t="s">
        <v>46</v>
      </c>
      <c r="D2427" s="18" t="s">
        <v>47</v>
      </c>
      <c r="E2427" s="20">
        <v>170</v>
      </c>
      <c r="F2427" s="19">
        <v>154</v>
      </c>
      <c r="G2427" s="19">
        <v>440</v>
      </c>
      <c r="H2427" s="19">
        <v>130</v>
      </c>
      <c r="I2427" s="18" t="s">
        <v>51</v>
      </c>
      <c r="J2427" s="19">
        <v>178</v>
      </c>
      <c r="K2427" s="18" t="s">
        <v>217</v>
      </c>
      <c r="L2427" s="32">
        <v>22</v>
      </c>
      <c r="M2427" s="31">
        <v>11</v>
      </c>
      <c r="N2427" s="31">
        <v>75</v>
      </c>
      <c r="O2427" s="30" t="s">
        <v>94</v>
      </c>
      <c r="P2427" s="20">
        <v>95</v>
      </c>
      <c r="Q2427" s="20">
        <v>99</v>
      </c>
      <c r="R2427" s="18" t="s">
        <v>51</v>
      </c>
      <c r="S2427" s="20">
        <v>79</v>
      </c>
      <c r="T2427" s="18" t="s">
        <v>146</v>
      </c>
      <c r="U2427">
        <f t="shared" si="37"/>
        <v>3.8397333333333332</v>
      </c>
    </row>
    <row r="2428" spans="1:21" x14ac:dyDescent="0.3">
      <c r="A2428" s="21">
        <v>44073</v>
      </c>
      <c r="B2428" s="18" t="s">
        <v>45</v>
      </c>
      <c r="C2428" s="18" t="s">
        <v>46</v>
      </c>
      <c r="D2428" s="18" t="s">
        <v>47</v>
      </c>
      <c r="E2428" s="20">
        <v>170</v>
      </c>
      <c r="F2428" s="19">
        <v>146</v>
      </c>
      <c r="G2428" s="19">
        <v>16</v>
      </c>
      <c r="H2428" s="19">
        <v>107</v>
      </c>
      <c r="I2428" s="18" t="s">
        <v>394</v>
      </c>
      <c r="J2428" s="19">
        <v>186</v>
      </c>
      <c r="K2428" s="18" t="s">
        <v>118</v>
      </c>
      <c r="L2428" s="30" t="s">
        <v>84</v>
      </c>
      <c r="M2428" s="31">
        <v>8</v>
      </c>
      <c r="N2428" s="31">
        <v>64</v>
      </c>
      <c r="O2428" s="30" t="s">
        <v>113</v>
      </c>
      <c r="P2428" s="20">
        <v>84</v>
      </c>
      <c r="Q2428" s="20">
        <v>100</v>
      </c>
      <c r="R2428" s="18" t="s">
        <v>51</v>
      </c>
      <c r="S2428" s="20">
        <v>61</v>
      </c>
      <c r="T2428" s="18" t="s">
        <v>192</v>
      </c>
      <c r="U2428">
        <f t="shared" si="37"/>
        <v>0.34906666666666669</v>
      </c>
    </row>
    <row r="2429" spans="1:21" x14ac:dyDescent="0.3">
      <c r="A2429" s="21">
        <v>44074</v>
      </c>
      <c r="B2429" s="18" t="s">
        <v>45</v>
      </c>
      <c r="C2429" s="18" t="s">
        <v>46</v>
      </c>
      <c r="D2429" s="18" t="s">
        <v>47</v>
      </c>
      <c r="E2429" s="20">
        <v>170</v>
      </c>
      <c r="F2429" s="19">
        <v>166</v>
      </c>
      <c r="G2429" s="19">
        <v>0</v>
      </c>
      <c r="H2429" s="19">
        <v>93</v>
      </c>
      <c r="I2429" s="18" t="s">
        <v>51</v>
      </c>
      <c r="J2429" s="19">
        <v>240</v>
      </c>
      <c r="K2429" s="18" t="s">
        <v>702</v>
      </c>
      <c r="L2429" s="32">
        <v>30</v>
      </c>
      <c r="M2429" s="31">
        <v>14</v>
      </c>
      <c r="N2429" s="31">
        <v>58</v>
      </c>
      <c r="O2429" s="30" t="s">
        <v>215</v>
      </c>
      <c r="P2429" s="20">
        <v>70</v>
      </c>
      <c r="Q2429" s="20">
        <v>98</v>
      </c>
      <c r="R2429" s="18" t="s">
        <v>51</v>
      </c>
      <c r="S2429" s="20">
        <v>49</v>
      </c>
      <c r="T2429" s="18" t="s">
        <v>215</v>
      </c>
      <c r="U2429">
        <f t="shared" si="37"/>
        <v>5.2360000000000007</v>
      </c>
    </row>
    <row r="2430" spans="1:21" x14ac:dyDescent="0.3">
      <c r="A2430" s="21">
        <v>44075</v>
      </c>
      <c r="B2430" s="18" t="s">
        <v>45</v>
      </c>
      <c r="C2430" s="18" t="s">
        <v>46</v>
      </c>
      <c r="D2430" s="18" t="s">
        <v>47</v>
      </c>
      <c r="E2430" s="20">
        <v>170</v>
      </c>
      <c r="F2430" s="19">
        <v>178</v>
      </c>
      <c r="G2430" s="19">
        <v>0</v>
      </c>
      <c r="H2430" s="19">
        <v>128</v>
      </c>
      <c r="I2430" s="18" t="s">
        <v>451</v>
      </c>
      <c r="J2430" s="19">
        <v>229</v>
      </c>
      <c r="K2430" s="18" t="s">
        <v>333</v>
      </c>
      <c r="L2430" s="30" t="s">
        <v>218</v>
      </c>
      <c r="M2430" s="31">
        <v>14</v>
      </c>
      <c r="N2430" s="31">
        <v>61</v>
      </c>
      <c r="O2430" s="30" t="s">
        <v>146</v>
      </c>
      <c r="P2430" s="20">
        <v>79</v>
      </c>
      <c r="Q2430" s="20">
        <v>99</v>
      </c>
      <c r="R2430" s="18" t="s">
        <v>51</v>
      </c>
      <c r="S2430" s="20">
        <v>61</v>
      </c>
      <c r="T2430" s="18" t="s">
        <v>250</v>
      </c>
      <c r="U2430">
        <f t="shared" si="37"/>
        <v>0.52359999999999995</v>
      </c>
    </row>
    <row r="2431" spans="1:21" x14ac:dyDescent="0.3">
      <c r="A2431" s="21">
        <v>44076</v>
      </c>
      <c r="B2431" s="18" t="s">
        <v>45</v>
      </c>
      <c r="C2431" s="18" t="s">
        <v>46</v>
      </c>
      <c r="D2431" s="18" t="s">
        <v>47</v>
      </c>
      <c r="E2431" s="20">
        <v>170</v>
      </c>
      <c r="F2431" s="19">
        <v>197</v>
      </c>
      <c r="G2431" s="19">
        <v>0</v>
      </c>
      <c r="H2431" s="19">
        <v>146</v>
      </c>
      <c r="I2431" s="18" t="s">
        <v>51</v>
      </c>
      <c r="J2431" s="19">
        <v>248</v>
      </c>
      <c r="K2431" s="18" t="s">
        <v>749</v>
      </c>
      <c r="L2431" s="30" t="s">
        <v>218</v>
      </c>
      <c r="M2431" s="31">
        <v>11</v>
      </c>
      <c r="N2431" s="31">
        <v>58</v>
      </c>
      <c r="O2431" s="30" t="s">
        <v>158</v>
      </c>
      <c r="P2431" s="20">
        <v>76</v>
      </c>
      <c r="Q2431" s="20">
        <v>97</v>
      </c>
      <c r="R2431" s="18" t="s">
        <v>51</v>
      </c>
      <c r="S2431" s="20">
        <v>57</v>
      </c>
      <c r="T2431" s="18" t="s">
        <v>129</v>
      </c>
      <c r="U2431">
        <f t="shared" si="37"/>
        <v>0.52359999999999995</v>
      </c>
    </row>
    <row r="2432" spans="1:21" x14ac:dyDescent="0.3">
      <c r="A2432" s="21">
        <v>44077</v>
      </c>
      <c r="B2432" s="18" t="s">
        <v>45</v>
      </c>
      <c r="C2432" s="18" t="s">
        <v>46</v>
      </c>
      <c r="D2432" s="18" t="s">
        <v>47</v>
      </c>
      <c r="E2432" s="20">
        <v>170</v>
      </c>
      <c r="F2432" s="19">
        <v>218</v>
      </c>
      <c r="G2432" s="19">
        <v>0</v>
      </c>
      <c r="H2432" s="19">
        <v>145</v>
      </c>
      <c r="I2432" s="18" t="s">
        <v>159</v>
      </c>
      <c r="J2432" s="19">
        <v>290</v>
      </c>
      <c r="K2432" s="18" t="s">
        <v>1067</v>
      </c>
      <c r="L2432" s="30" t="s">
        <v>263</v>
      </c>
      <c r="M2432" s="31">
        <v>14</v>
      </c>
      <c r="N2432" s="31">
        <v>50</v>
      </c>
      <c r="O2432" s="30" t="s">
        <v>179</v>
      </c>
      <c r="P2432" s="20">
        <v>70</v>
      </c>
      <c r="Q2432" s="20">
        <v>98</v>
      </c>
      <c r="R2432" s="18" t="s">
        <v>51</v>
      </c>
      <c r="S2432" s="20">
        <v>40</v>
      </c>
      <c r="T2432" s="18" t="s">
        <v>98</v>
      </c>
      <c r="U2432">
        <f t="shared" si="37"/>
        <v>0.17453333333333335</v>
      </c>
    </row>
    <row r="2433" spans="1:21" x14ac:dyDescent="0.3">
      <c r="A2433" s="21">
        <v>44078</v>
      </c>
      <c r="B2433" s="18" t="s">
        <v>45</v>
      </c>
      <c r="C2433" s="18" t="s">
        <v>46</v>
      </c>
      <c r="D2433" s="18" t="s">
        <v>47</v>
      </c>
      <c r="E2433" s="20">
        <v>170</v>
      </c>
      <c r="F2433" s="19">
        <v>233</v>
      </c>
      <c r="G2433" s="19">
        <v>14</v>
      </c>
      <c r="H2433" s="19">
        <v>150</v>
      </c>
      <c r="I2433" s="18" t="s">
        <v>631</v>
      </c>
      <c r="J2433" s="19">
        <v>316</v>
      </c>
      <c r="K2433" s="18" t="s">
        <v>730</v>
      </c>
      <c r="L2433" s="32">
        <v>31</v>
      </c>
      <c r="M2433" s="31">
        <v>3</v>
      </c>
      <c r="N2433" s="31">
        <v>50</v>
      </c>
      <c r="O2433" s="30" t="s">
        <v>128</v>
      </c>
      <c r="P2433" s="20">
        <v>72</v>
      </c>
      <c r="Q2433" s="20">
        <v>98</v>
      </c>
      <c r="R2433" s="18" t="s">
        <v>51</v>
      </c>
      <c r="S2433" s="20">
        <v>39</v>
      </c>
      <c r="T2433" s="18" t="s">
        <v>64</v>
      </c>
      <c r="U2433">
        <f t="shared" si="37"/>
        <v>5.4105333333333334</v>
      </c>
    </row>
    <row r="2434" spans="1:21" x14ac:dyDescent="0.3">
      <c r="A2434" s="21">
        <v>44079</v>
      </c>
      <c r="B2434" s="18" t="s">
        <v>45</v>
      </c>
      <c r="C2434" s="18" t="s">
        <v>46</v>
      </c>
      <c r="D2434" s="18" t="s">
        <v>47</v>
      </c>
      <c r="E2434" s="20">
        <v>170</v>
      </c>
      <c r="F2434" s="19">
        <v>186</v>
      </c>
      <c r="G2434" s="19">
        <v>28</v>
      </c>
      <c r="H2434" s="19">
        <v>168</v>
      </c>
      <c r="I2434" s="18" t="s">
        <v>581</v>
      </c>
      <c r="J2434" s="19">
        <v>203</v>
      </c>
      <c r="K2434" s="18" t="s">
        <v>67</v>
      </c>
      <c r="L2434" s="30" t="s">
        <v>116</v>
      </c>
      <c r="M2434" s="31">
        <v>8</v>
      </c>
      <c r="N2434" s="31">
        <v>39</v>
      </c>
      <c r="O2434" s="30" t="s">
        <v>342</v>
      </c>
      <c r="P2434" s="20">
        <v>95</v>
      </c>
      <c r="Q2434" s="20">
        <v>98</v>
      </c>
      <c r="R2434" s="18" t="s">
        <v>51</v>
      </c>
      <c r="S2434" s="20">
        <v>88</v>
      </c>
      <c r="T2434" s="18" t="s">
        <v>80</v>
      </c>
      <c r="U2434">
        <f t="shared" si="37"/>
        <v>0.69813333333333338</v>
      </c>
    </row>
    <row r="2435" spans="1:21" x14ac:dyDescent="0.3">
      <c r="A2435" s="21">
        <v>44080</v>
      </c>
      <c r="B2435" s="18" t="s">
        <v>45</v>
      </c>
      <c r="C2435" s="18" t="s">
        <v>46</v>
      </c>
      <c r="D2435" s="18" t="s">
        <v>47</v>
      </c>
      <c r="E2435" s="20">
        <v>170</v>
      </c>
      <c r="F2435" s="19">
        <v>167</v>
      </c>
      <c r="G2435" s="19">
        <v>2</v>
      </c>
      <c r="H2435" s="19">
        <v>140</v>
      </c>
      <c r="I2435" s="18" t="s">
        <v>356</v>
      </c>
      <c r="J2435" s="19">
        <v>194</v>
      </c>
      <c r="K2435" s="18" t="s">
        <v>101</v>
      </c>
      <c r="L2435" s="32">
        <v>28</v>
      </c>
      <c r="M2435" s="31">
        <v>8</v>
      </c>
      <c r="N2435" s="31">
        <v>36</v>
      </c>
      <c r="O2435" s="30" t="s">
        <v>146</v>
      </c>
      <c r="P2435" s="20">
        <v>83</v>
      </c>
      <c r="Q2435" s="20">
        <v>98</v>
      </c>
      <c r="R2435" s="18" t="s">
        <v>51</v>
      </c>
      <c r="S2435" s="20">
        <v>72</v>
      </c>
      <c r="T2435" s="18" t="s">
        <v>201</v>
      </c>
      <c r="U2435">
        <f t="shared" si="37"/>
        <v>4.8869333333333334</v>
      </c>
    </row>
    <row r="2436" spans="1:21" x14ac:dyDescent="0.3">
      <c r="A2436" s="21">
        <v>44081</v>
      </c>
      <c r="B2436" s="18" t="s">
        <v>45</v>
      </c>
      <c r="C2436" s="18" t="s">
        <v>46</v>
      </c>
      <c r="D2436" s="18" t="s">
        <v>47</v>
      </c>
      <c r="E2436" s="20">
        <v>170</v>
      </c>
      <c r="F2436" s="19">
        <v>176</v>
      </c>
      <c r="G2436" s="19">
        <v>0</v>
      </c>
      <c r="H2436" s="19">
        <v>116</v>
      </c>
      <c r="I2436" s="18" t="s">
        <v>888</v>
      </c>
      <c r="J2436" s="19">
        <v>235</v>
      </c>
      <c r="K2436" s="18" t="s">
        <v>322</v>
      </c>
      <c r="L2436" s="30" t="s">
        <v>263</v>
      </c>
      <c r="M2436" s="31">
        <v>11</v>
      </c>
      <c r="N2436" s="31">
        <v>58</v>
      </c>
      <c r="O2436" s="30" t="s">
        <v>99</v>
      </c>
      <c r="P2436" s="20">
        <v>75</v>
      </c>
      <c r="Q2436" s="20">
        <v>100</v>
      </c>
      <c r="R2436" s="18" t="s">
        <v>280</v>
      </c>
      <c r="S2436" s="20">
        <v>54</v>
      </c>
      <c r="T2436" s="18" t="s">
        <v>91</v>
      </c>
      <c r="U2436">
        <f t="shared" ref="U2436:U2499" si="38">L2436*$V$3/$V$5*$V$4</f>
        <v>0.17453333333333335</v>
      </c>
    </row>
    <row r="2437" spans="1:21" x14ac:dyDescent="0.3">
      <c r="A2437" s="21">
        <v>44082</v>
      </c>
      <c r="B2437" s="18" t="s">
        <v>45</v>
      </c>
      <c r="C2437" s="18" t="s">
        <v>46</v>
      </c>
      <c r="D2437" s="18" t="s">
        <v>47</v>
      </c>
      <c r="E2437" s="20">
        <v>170</v>
      </c>
      <c r="F2437" s="19">
        <v>186</v>
      </c>
      <c r="G2437" s="19">
        <v>0</v>
      </c>
      <c r="H2437" s="19">
        <v>116</v>
      </c>
      <c r="I2437" s="18" t="s">
        <v>875</v>
      </c>
      <c r="J2437" s="19">
        <v>255</v>
      </c>
      <c r="K2437" s="18" t="s">
        <v>262</v>
      </c>
      <c r="L2437" s="30" t="s">
        <v>102</v>
      </c>
      <c r="M2437" s="31">
        <v>11</v>
      </c>
      <c r="N2437" s="31">
        <v>58</v>
      </c>
      <c r="O2437" s="30" t="s">
        <v>215</v>
      </c>
      <c r="P2437" s="20">
        <v>70</v>
      </c>
      <c r="Q2437" s="20">
        <v>100</v>
      </c>
      <c r="R2437" s="18" t="s">
        <v>193</v>
      </c>
      <c r="S2437" s="20">
        <v>49</v>
      </c>
      <c r="T2437" s="18" t="s">
        <v>91</v>
      </c>
      <c r="U2437">
        <f t="shared" si="38"/>
        <v>0.8726666666666667</v>
      </c>
    </row>
    <row r="2438" spans="1:21" x14ac:dyDescent="0.3">
      <c r="A2438" s="21">
        <v>44083</v>
      </c>
      <c r="B2438" s="18" t="s">
        <v>45</v>
      </c>
      <c r="C2438" s="18" t="s">
        <v>46</v>
      </c>
      <c r="D2438" s="18" t="s">
        <v>47</v>
      </c>
      <c r="E2438" s="20">
        <v>170</v>
      </c>
      <c r="F2438" s="19">
        <v>196</v>
      </c>
      <c r="G2438" s="19">
        <v>0</v>
      </c>
      <c r="H2438" s="19">
        <v>131</v>
      </c>
      <c r="I2438" s="18" t="s">
        <v>969</v>
      </c>
      <c r="J2438" s="19">
        <v>260</v>
      </c>
      <c r="K2438" s="18" t="s">
        <v>702</v>
      </c>
      <c r="L2438" s="32" t="s">
        <v>1194</v>
      </c>
      <c r="M2438" s="31">
        <v>11</v>
      </c>
      <c r="N2438" s="31">
        <v>53</v>
      </c>
      <c r="O2438" s="30" t="s">
        <v>51</v>
      </c>
      <c r="P2438" s="20">
        <v>75</v>
      </c>
      <c r="Q2438" s="20">
        <v>98</v>
      </c>
      <c r="R2438" s="18" t="s">
        <v>51</v>
      </c>
      <c r="S2438" s="20">
        <v>58</v>
      </c>
      <c r="T2438" s="18" t="s">
        <v>215</v>
      </c>
      <c r="U2438" t="e">
        <f t="shared" si="38"/>
        <v>#VALUE!</v>
      </c>
    </row>
    <row r="2439" spans="1:21" x14ac:dyDescent="0.3">
      <c r="A2439" s="21">
        <v>44084</v>
      </c>
      <c r="B2439" s="18" t="s">
        <v>45</v>
      </c>
      <c r="C2439" s="18" t="s">
        <v>46</v>
      </c>
      <c r="D2439" s="18" t="s">
        <v>47</v>
      </c>
      <c r="E2439" s="20">
        <v>170</v>
      </c>
      <c r="F2439" s="19">
        <v>212</v>
      </c>
      <c r="G2439" s="19">
        <v>0</v>
      </c>
      <c r="H2439" s="19">
        <v>161</v>
      </c>
      <c r="I2439" s="18" t="s">
        <v>51</v>
      </c>
      <c r="J2439" s="19">
        <v>264</v>
      </c>
      <c r="K2439" s="18" t="s">
        <v>748</v>
      </c>
      <c r="L2439" s="32">
        <v>36</v>
      </c>
      <c r="M2439" s="31">
        <v>14</v>
      </c>
      <c r="N2439" s="31">
        <v>56</v>
      </c>
      <c r="O2439" s="30" t="s">
        <v>342</v>
      </c>
      <c r="P2439" s="20">
        <v>77</v>
      </c>
      <c r="Q2439" s="20">
        <v>96</v>
      </c>
      <c r="R2439" s="18" t="s">
        <v>142</v>
      </c>
      <c r="S2439" s="20">
        <v>58</v>
      </c>
      <c r="T2439" s="18" t="s">
        <v>61</v>
      </c>
      <c r="U2439">
        <f t="shared" si="38"/>
        <v>6.2831999999999999</v>
      </c>
    </row>
    <row r="2440" spans="1:21" x14ac:dyDescent="0.3">
      <c r="A2440" s="21">
        <v>44085</v>
      </c>
      <c r="B2440" s="18" t="s">
        <v>45</v>
      </c>
      <c r="C2440" s="18" t="s">
        <v>46</v>
      </c>
      <c r="D2440" s="18" t="s">
        <v>47</v>
      </c>
      <c r="E2440" s="20">
        <v>170</v>
      </c>
      <c r="F2440" s="19">
        <v>214</v>
      </c>
      <c r="G2440" s="19">
        <v>2</v>
      </c>
      <c r="H2440" s="19">
        <v>158</v>
      </c>
      <c r="I2440" s="18" t="s">
        <v>211</v>
      </c>
      <c r="J2440" s="19">
        <v>270</v>
      </c>
      <c r="K2440" s="18" t="s">
        <v>701</v>
      </c>
      <c r="L2440" s="30" t="s">
        <v>263</v>
      </c>
      <c r="M2440" s="31">
        <v>11</v>
      </c>
      <c r="N2440" s="31">
        <v>50</v>
      </c>
      <c r="O2440" s="30" t="s">
        <v>98</v>
      </c>
      <c r="P2440" s="20">
        <v>78</v>
      </c>
      <c r="Q2440" s="20">
        <v>93</v>
      </c>
      <c r="R2440" s="18" t="s">
        <v>159</v>
      </c>
      <c r="S2440" s="20">
        <v>61</v>
      </c>
      <c r="T2440" s="18" t="s">
        <v>121</v>
      </c>
      <c r="U2440">
        <f t="shared" si="38"/>
        <v>0.17453333333333335</v>
      </c>
    </row>
    <row r="2441" spans="1:21" x14ac:dyDescent="0.3">
      <c r="A2441" s="21">
        <v>44086</v>
      </c>
      <c r="B2441" s="18" t="s">
        <v>45</v>
      </c>
      <c r="C2441" s="18" t="s">
        <v>46</v>
      </c>
      <c r="D2441" s="18" t="s">
        <v>47</v>
      </c>
      <c r="E2441" s="20">
        <v>170</v>
      </c>
      <c r="F2441" s="19">
        <v>222</v>
      </c>
      <c r="G2441" s="19">
        <v>0</v>
      </c>
      <c r="H2441" s="19">
        <v>177</v>
      </c>
      <c r="I2441" s="18" t="s">
        <v>74</v>
      </c>
      <c r="J2441" s="19">
        <v>266</v>
      </c>
      <c r="K2441" s="18" t="s">
        <v>423</v>
      </c>
      <c r="L2441" s="30" t="s">
        <v>84</v>
      </c>
      <c r="M2441" s="31">
        <v>14</v>
      </c>
      <c r="N2441" s="31">
        <v>53</v>
      </c>
      <c r="O2441" s="30" t="s">
        <v>52</v>
      </c>
      <c r="P2441" s="20">
        <v>77</v>
      </c>
      <c r="Q2441" s="20">
        <v>97</v>
      </c>
      <c r="R2441" s="18" t="s">
        <v>460</v>
      </c>
      <c r="S2441" s="20">
        <v>63</v>
      </c>
      <c r="T2441" s="18" t="s">
        <v>94</v>
      </c>
      <c r="U2441">
        <f t="shared" si="38"/>
        <v>0.34906666666666669</v>
      </c>
    </row>
    <row r="2442" spans="1:21" x14ac:dyDescent="0.3">
      <c r="A2442" s="21">
        <v>44087</v>
      </c>
      <c r="B2442" s="18" t="s">
        <v>45</v>
      </c>
      <c r="C2442" s="18" t="s">
        <v>46</v>
      </c>
      <c r="D2442" s="18" t="s">
        <v>47</v>
      </c>
      <c r="E2442" s="20">
        <v>170</v>
      </c>
      <c r="F2442" s="19">
        <v>248</v>
      </c>
      <c r="G2442" s="19">
        <v>0</v>
      </c>
      <c r="H2442" s="19">
        <v>150</v>
      </c>
      <c r="I2442" s="18" t="s">
        <v>778</v>
      </c>
      <c r="J2442" s="19">
        <v>347</v>
      </c>
      <c r="K2442" s="18" t="s">
        <v>50</v>
      </c>
      <c r="L2442" s="32">
        <v>36</v>
      </c>
      <c r="M2442" s="31">
        <v>6</v>
      </c>
      <c r="N2442" s="31">
        <v>50</v>
      </c>
      <c r="O2442" s="30" t="s">
        <v>139</v>
      </c>
      <c r="P2442" s="20">
        <v>67</v>
      </c>
      <c r="Q2442" s="20">
        <v>95</v>
      </c>
      <c r="R2442" s="18" t="s">
        <v>80</v>
      </c>
      <c r="S2442" s="20">
        <v>36</v>
      </c>
      <c r="T2442" s="18" t="s">
        <v>50</v>
      </c>
      <c r="U2442">
        <f t="shared" si="38"/>
        <v>6.2831999999999999</v>
      </c>
    </row>
    <row r="2443" spans="1:21" x14ac:dyDescent="0.3">
      <c r="A2443" s="21">
        <v>44088</v>
      </c>
      <c r="B2443" s="18" t="s">
        <v>45</v>
      </c>
      <c r="C2443" s="18" t="s">
        <v>46</v>
      </c>
      <c r="D2443" s="18" t="s">
        <v>47</v>
      </c>
      <c r="E2443" s="20">
        <v>170</v>
      </c>
      <c r="F2443" s="19">
        <v>222</v>
      </c>
      <c r="G2443" s="19">
        <v>58</v>
      </c>
      <c r="H2443" s="19">
        <v>163</v>
      </c>
      <c r="I2443" s="18" t="s">
        <v>995</v>
      </c>
      <c r="J2443" s="19">
        <v>280</v>
      </c>
      <c r="K2443" s="18" t="s">
        <v>324</v>
      </c>
      <c r="L2443" s="30" t="s">
        <v>84</v>
      </c>
      <c r="M2443" s="31">
        <v>0</v>
      </c>
      <c r="N2443" s="31">
        <v>61</v>
      </c>
      <c r="O2443" s="30" t="s">
        <v>139</v>
      </c>
      <c r="P2443" s="20">
        <v>87</v>
      </c>
      <c r="Q2443" s="20">
        <v>99</v>
      </c>
      <c r="R2443" s="18" t="s">
        <v>51</v>
      </c>
      <c r="S2443" s="20">
        <v>53</v>
      </c>
      <c r="T2443" s="18" t="s">
        <v>94</v>
      </c>
      <c r="U2443">
        <f t="shared" si="38"/>
        <v>0.34906666666666669</v>
      </c>
    </row>
    <row r="2444" spans="1:21" x14ac:dyDescent="0.3">
      <c r="A2444" s="21">
        <v>44089</v>
      </c>
      <c r="B2444" s="18" t="s">
        <v>45</v>
      </c>
      <c r="C2444" s="18" t="s">
        <v>46</v>
      </c>
      <c r="D2444" s="18" t="s">
        <v>47</v>
      </c>
      <c r="E2444" s="20">
        <v>170</v>
      </c>
      <c r="F2444" s="19">
        <v>216</v>
      </c>
      <c r="G2444" s="19">
        <v>0</v>
      </c>
      <c r="H2444" s="19">
        <v>161</v>
      </c>
      <c r="I2444" s="18" t="s">
        <v>267</v>
      </c>
      <c r="J2444" s="19">
        <v>270</v>
      </c>
      <c r="K2444" s="18" t="s">
        <v>89</v>
      </c>
      <c r="L2444" s="32">
        <v>36</v>
      </c>
      <c r="M2444" s="31">
        <v>14</v>
      </c>
      <c r="N2444" s="31">
        <v>56</v>
      </c>
      <c r="O2444" s="30" t="s">
        <v>52</v>
      </c>
      <c r="P2444" s="20">
        <v>79</v>
      </c>
      <c r="Q2444" s="20">
        <v>99</v>
      </c>
      <c r="R2444" s="18" t="s">
        <v>51</v>
      </c>
      <c r="S2444" s="20">
        <v>60</v>
      </c>
      <c r="T2444" s="18" t="s">
        <v>215</v>
      </c>
      <c r="U2444">
        <f t="shared" si="38"/>
        <v>6.2831999999999999</v>
      </c>
    </row>
    <row r="2445" spans="1:21" x14ac:dyDescent="0.3">
      <c r="A2445" s="21">
        <v>44090</v>
      </c>
      <c r="B2445" s="18" t="s">
        <v>45</v>
      </c>
      <c r="C2445" s="18" t="s">
        <v>46</v>
      </c>
      <c r="D2445" s="18" t="s">
        <v>47</v>
      </c>
      <c r="E2445" s="20">
        <v>170</v>
      </c>
      <c r="F2445" s="19">
        <v>220</v>
      </c>
      <c r="G2445" s="19">
        <v>2</v>
      </c>
      <c r="H2445" s="19">
        <v>163</v>
      </c>
      <c r="I2445" s="18" t="s">
        <v>1023</v>
      </c>
      <c r="J2445" s="19">
        <v>278</v>
      </c>
      <c r="K2445" s="18" t="s">
        <v>259</v>
      </c>
      <c r="L2445" s="30" t="s">
        <v>84</v>
      </c>
      <c r="M2445" s="31">
        <v>17</v>
      </c>
      <c r="N2445" s="31">
        <v>53</v>
      </c>
      <c r="O2445" s="30" t="s">
        <v>99</v>
      </c>
      <c r="P2445" s="20">
        <v>78</v>
      </c>
      <c r="Q2445" s="20">
        <v>96</v>
      </c>
      <c r="R2445" s="18" t="s">
        <v>80</v>
      </c>
      <c r="S2445" s="20">
        <v>62</v>
      </c>
      <c r="T2445" s="18" t="s">
        <v>91</v>
      </c>
      <c r="U2445">
        <f t="shared" si="38"/>
        <v>0.34906666666666669</v>
      </c>
    </row>
    <row r="2446" spans="1:21" x14ac:dyDescent="0.3">
      <c r="A2446" s="21">
        <v>44091</v>
      </c>
      <c r="B2446" s="18" t="s">
        <v>45</v>
      </c>
      <c r="C2446" s="18" t="s">
        <v>46</v>
      </c>
      <c r="D2446" s="18" t="s">
        <v>47</v>
      </c>
      <c r="E2446" s="20">
        <v>170</v>
      </c>
      <c r="F2446" s="19">
        <v>226</v>
      </c>
      <c r="G2446" s="19">
        <v>70</v>
      </c>
      <c r="H2446" s="19">
        <v>181</v>
      </c>
      <c r="I2446" s="18" t="s">
        <v>272</v>
      </c>
      <c r="J2446" s="19">
        <v>271</v>
      </c>
      <c r="K2446" s="18" t="s">
        <v>339</v>
      </c>
      <c r="L2446" s="32">
        <v>22</v>
      </c>
      <c r="M2446" s="31">
        <v>8</v>
      </c>
      <c r="N2446" s="31">
        <v>61</v>
      </c>
      <c r="O2446" s="30" t="s">
        <v>69</v>
      </c>
      <c r="P2446" s="20">
        <v>80</v>
      </c>
      <c r="Q2446" s="20">
        <v>96</v>
      </c>
      <c r="R2446" s="18" t="s">
        <v>108</v>
      </c>
      <c r="S2446" s="20">
        <v>52</v>
      </c>
      <c r="T2446" s="18" t="s">
        <v>52</v>
      </c>
      <c r="U2446">
        <f t="shared" si="38"/>
        <v>3.8397333333333332</v>
      </c>
    </row>
    <row r="2447" spans="1:21" x14ac:dyDescent="0.3">
      <c r="A2447" s="21">
        <v>44092</v>
      </c>
      <c r="B2447" s="18" t="s">
        <v>45</v>
      </c>
      <c r="C2447" s="18" t="s">
        <v>46</v>
      </c>
      <c r="D2447" s="18" t="s">
        <v>47</v>
      </c>
      <c r="E2447" s="20">
        <v>170</v>
      </c>
      <c r="F2447" s="19">
        <v>218</v>
      </c>
      <c r="G2447" s="19">
        <v>14</v>
      </c>
      <c r="H2447" s="19">
        <v>170</v>
      </c>
      <c r="I2447" s="18" t="s">
        <v>51</v>
      </c>
      <c r="J2447" s="19">
        <v>266</v>
      </c>
      <c r="K2447" s="18" t="s">
        <v>386</v>
      </c>
      <c r="L2447" s="32">
        <v>12</v>
      </c>
      <c r="M2447" s="31">
        <v>8</v>
      </c>
      <c r="N2447" s="31">
        <v>78</v>
      </c>
      <c r="O2447" s="30" t="s">
        <v>113</v>
      </c>
      <c r="P2447" s="20">
        <v>75</v>
      </c>
      <c r="Q2447" s="20">
        <v>99</v>
      </c>
      <c r="R2447" s="18" t="s">
        <v>51</v>
      </c>
      <c r="S2447" s="20">
        <v>42</v>
      </c>
      <c r="T2447" s="18" t="s">
        <v>215</v>
      </c>
      <c r="U2447">
        <f t="shared" si="38"/>
        <v>2.0943999999999998</v>
      </c>
    </row>
    <row r="2448" spans="1:21" x14ac:dyDescent="0.3">
      <c r="A2448" s="21">
        <v>44093</v>
      </c>
      <c r="B2448" s="18" t="s">
        <v>45</v>
      </c>
      <c r="C2448" s="18" t="s">
        <v>46</v>
      </c>
      <c r="D2448" s="18" t="s">
        <v>47</v>
      </c>
      <c r="E2448" s="20">
        <v>170</v>
      </c>
      <c r="F2448" s="19">
        <v>177</v>
      </c>
      <c r="G2448" s="19">
        <v>16</v>
      </c>
      <c r="H2448" s="19">
        <v>151</v>
      </c>
      <c r="I2448" s="18" t="s">
        <v>199</v>
      </c>
      <c r="J2448" s="19">
        <v>203</v>
      </c>
      <c r="K2448" s="18" t="s">
        <v>992</v>
      </c>
      <c r="L2448" s="30" t="s">
        <v>289</v>
      </c>
      <c r="M2448" s="31">
        <v>6</v>
      </c>
      <c r="N2448" s="31">
        <v>50</v>
      </c>
      <c r="O2448" s="30" t="s">
        <v>650</v>
      </c>
      <c r="P2448" s="20">
        <v>93</v>
      </c>
      <c r="Q2448" s="20">
        <v>99</v>
      </c>
      <c r="R2448" s="18" t="s">
        <v>108</v>
      </c>
      <c r="S2448" s="20">
        <v>75</v>
      </c>
      <c r="T2448" s="18" t="s">
        <v>118</v>
      </c>
      <c r="U2448">
        <f t="shared" si="38"/>
        <v>1.5708</v>
      </c>
    </row>
    <row r="2449" spans="1:21" x14ac:dyDescent="0.3">
      <c r="A2449" s="21">
        <v>44094</v>
      </c>
      <c r="B2449" s="18" t="s">
        <v>45</v>
      </c>
      <c r="C2449" s="18" t="s">
        <v>46</v>
      </c>
      <c r="D2449" s="18" t="s">
        <v>47</v>
      </c>
      <c r="E2449" s="20">
        <v>170</v>
      </c>
      <c r="F2449" s="19">
        <v>184</v>
      </c>
      <c r="G2449" s="19">
        <v>0</v>
      </c>
      <c r="H2449" s="19">
        <v>137</v>
      </c>
      <c r="I2449" s="18" t="s">
        <v>51</v>
      </c>
      <c r="J2449" s="19">
        <v>232</v>
      </c>
      <c r="K2449" s="18" t="s">
        <v>450</v>
      </c>
      <c r="L2449" s="30" t="s">
        <v>116</v>
      </c>
      <c r="M2449" s="31">
        <v>6</v>
      </c>
      <c r="N2449" s="31">
        <v>58</v>
      </c>
      <c r="O2449" s="30" t="s">
        <v>128</v>
      </c>
      <c r="P2449" s="20">
        <v>84</v>
      </c>
      <c r="Q2449" s="20">
        <v>99</v>
      </c>
      <c r="R2449" s="18" t="s">
        <v>51</v>
      </c>
      <c r="S2449" s="20">
        <v>66</v>
      </c>
      <c r="T2449" s="18" t="s">
        <v>209</v>
      </c>
      <c r="U2449">
        <f t="shared" si="38"/>
        <v>0.69813333333333338</v>
      </c>
    </row>
    <row r="2450" spans="1:21" x14ac:dyDescent="0.3">
      <c r="A2450" s="21">
        <v>44095</v>
      </c>
      <c r="B2450" s="18" t="s">
        <v>45</v>
      </c>
      <c r="C2450" s="18" t="s">
        <v>46</v>
      </c>
      <c r="D2450" s="18" t="s">
        <v>47</v>
      </c>
      <c r="E2450" s="20">
        <v>170</v>
      </c>
      <c r="F2450" s="19">
        <v>183</v>
      </c>
      <c r="G2450" s="19">
        <v>18</v>
      </c>
      <c r="H2450" s="19">
        <v>159</v>
      </c>
      <c r="I2450" s="18" t="s">
        <v>51</v>
      </c>
      <c r="J2450" s="19">
        <v>207</v>
      </c>
      <c r="K2450" s="18" t="s">
        <v>299</v>
      </c>
      <c r="L2450" s="32">
        <v>36</v>
      </c>
      <c r="M2450" s="31">
        <v>0</v>
      </c>
      <c r="N2450" s="31">
        <v>47</v>
      </c>
      <c r="O2450" s="30" t="s">
        <v>158</v>
      </c>
      <c r="P2450" s="20">
        <v>90</v>
      </c>
      <c r="Q2450" s="20">
        <v>99</v>
      </c>
      <c r="R2450" s="18" t="s">
        <v>51</v>
      </c>
      <c r="S2450" s="20">
        <v>79</v>
      </c>
      <c r="T2450" s="18" t="s">
        <v>89</v>
      </c>
      <c r="U2450">
        <f t="shared" si="38"/>
        <v>6.2831999999999999</v>
      </c>
    </row>
    <row r="2451" spans="1:21" x14ac:dyDescent="0.3">
      <c r="A2451" s="21">
        <v>44096</v>
      </c>
      <c r="B2451" s="18" t="s">
        <v>45</v>
      </c>
      <c r="C2451" s="18" t="s">
        <v>46</v>
      </c>
      <c r="D2451" s="18" t="s">
        <v>47</v>
      </c>
      <c r="E2451" s="20">
        <v>170</v>
      </c>
      <c r="F2451" s="19">
        <v>185</v>
      </c>
      <c r="G2451" s="19">
        <v>4</v>
      </c>
      <c r="H2451" s="19">
        <v>151</v>
      </c>
      <c r="I2451" s="18" t="s">
        <v>1093</v>
      </c>
      <c r="J2451" s="19">
        <v>219</v>
      </c>
      <c r="K2451" s="18" t="s">
        <v>580</v>
      </c>
      <c r="L2451" s="30" t="s">
        <v>401</v>
      </c>
      <c r="M2451" s="31">
        <v>3</v>
      </c>
      <c r="N2451" s="31">
        <v>58</v>
      </c>
      <c r="O2451" s="30" t="s">
        <v>133</v>
      </c>
      <c r="P2451" s="20">
        <v>83</v>
      </c>
      <c r="Q2451" s="20">
        <v>99</v>
      </c>
      <c r="R2451" s="18" t="s">
        <v>51</v>
      </c>
      <c r="S2451" s="20">
        <v>68</v>
      </c>
      <c r="T2451" s="18" t="s">
        <v>209</v>
      </c>
      <c r="U2451">
        <f t="shared" si="38"/>
        <v>1.0471999999999999</v>
      </c>
    </row>
    <row r="2452" spans="1:21" x14ac:dyDescent="0.3">
      <c r="A2452" s="21">
        <v>44097</v>
      </c>
      <c r="B2452" s="18" t="s">
        <v>45</v>
      </c>
      <c r="C2452" s="18" t="s">
        <v>46</v>
      </c>
      <c r="D2452" s="18" t="s">
        <v>47</v>
      </c>
      <c r="E2452" s="20">
        <v>170</v>
      </c>
      <c r="F2452" s="19">
        <v>198</v>
      </c>
      <c r="G2452" s="19">
        <v>0</v>
      </c>
      <c r="H2452" s="19">
        <v>145</v>
      </c>
      <c r="I2452" s="18" t="s">
        <v>241</v>
      </c>
      <c r="J2452" s="19">
        <v>250</v>
      </c>
      <c r="K2452" s="18" t="s">
        <v>756</v>
      </c>
      <c r="L2452" s="32">
        <v>36</v>
      </c>
      <c r="M2452" s="31">
        <v>8</v>
      </c>
      <c r="N2452" s="31">
        <v>67</v>
      </c>
      <c r="O2452" s="30" t="s">
        <v>50</v>
      </c>
      <c r="P2452" s="20">
        <v>76</v>
      </c>
      <c r="Q2452" s="20">
        <v>99</v>
      </c>
      <c r="R2452" s="18" t="s">
        <v>51</v>
      </c>
      <c r="S2452" s="20">
        <v>50</v>
      </c>
      <c r="T2452" s="18" t="s">
        <v>129</v>
      </c>
      <c r="U2452">
        <f t="shared" si="38"/>
        <v>6.2831999999999999</v>
      </c>
    </row>
    <row r="2453" spans="1:21" x14ac:dyDescent="0.3">
      <c r="A2453" s="21">
        <v>44098</v>
      </c>
      <c r="B2453" s="18" t="s">
        <v>45</v>
      </c>
      <c r="C2453" s="18" t="s">
        <v>46</v>
      </c>
      <c r="D2453" s="18" t="s">
        <v>47</v>
      </c>
      <c r="E2453" s="20">
        <v>170</v>
      </c>
      <c r="F2453" s="19">
        <v>180</v>
      </c>
      <c r="G2453" s="19">
        <v>32</v>
      </c>
      <c r="H2453" s="19">
        <v>123</v>
      </c>
      <c r="I2453" s="18" t="s">
        <v>114</v>
      </c>
      <c r="J2453" s="19">
        <v>236</v>
      </c>
      <c r="K2453" s="18" t="s">
        <v>431</v>
      </c>
      <c r="L2453" s="32">
        <v>26</v>
      </c>
      <c r="M2453" s="31">
        <v>19</v>
      </c>
      <c r="N2453" s="31">
        <v>133</v>
      </c>
      <c r="O2453" s="30" t="s">
        <v>99</v>
      </c>
      <c r="P2453" s="20">
        <v>65</v>
      </c>
      <c r="Q2453" s="20">
        <v>96</v>
      </c>
      <c r="R2453" s="18" t="s">
        <v>51</v>
      </c>
      <c r="S2453" s="20">
        <v>38</v>
      </c>
      <c r="T2453" s="18" t="s">
        <v>179</v>
      </c>
      <c r="U2453">
        <f t="shared" si="38"/>
        <v>4.5378666666666669</v>
      </c>
    </row>
    <row r="2454" spans="1:21" x14ac:dyDescent="0.3">
      <c r="A2454" s="21">
        <v>44099</v>
      </c>
      <c r="B2454" s="18" t="s">
        <v>45</v>
      </c>
      <c r="C2454" s="18" t="s">
        <v>46</v>
      </c>
      <c r="D2454" s="18" t="s">
        <v>47</v>
      </c>
      <c r="E2454" s="20">
        <v>170</v>
      </c>
      <c r="F2454" s="19">
        <v>136</v>
      </c>
      <c r="G2454" s="19">
        <v>74</v>
      </c>
      <c r="H2454" s="19">
        <v>109</v>
      </c>
      <c r="I2454" s="18" t="s">
        <v>476</v>
      </c>
      <c r="J2454" s="19">
        <v>164</v>
      </c>
      <c r="K2454" s="18" t="s">
        <v>220</v>
      </c>
      <c r="L2454" s="32">
        <v>26</v>
      </c>
      <c r="M2454" s="31">
        <v>14</v>
      </c>
      <c r="N2454" s="31">
        <v>86</v>
      </c>
      <c r="O2454" s="30" t="s">
        <v>166</v>
      </c>
      <c r="P2454" s="20">
        <v>83</v>
      </c>
      <c r="Q2454" s="20">
        <v>97</v>
      </c>
      <c r="R2454" s="18" t="s">
        <v>51</v>
      </c>
      <c r="S2454" s="20">
        <v>60</v>
      </c>
      <c r="T2454" s="18" t="s">
        <v>59</v>
      </c>
      <c r="U2454">
        <f t="shared" si="38"/>
        <v>4.5378666666666669</v>
      </c>
    </row>
    <row r="2455" spans="1:21" x14ac:dyDescent="0.3">
      <c r="A2455" s="21">
        <v>44100</v>
      </c>
      <c r="B2455" s="18" t="s">
        <v>45</v>
      </c>
      <c r="C2455" s="18" t="s">
        <v>46</v>
      </c>
      <c r="D2455" s="18" t="s">
        <v>47</v>
      </c>
      <c r="E2455" s="20">
        <v>170</v>
      </c>
      <c r="F2455" s="19">
        <v>166</v>
      </c>
      <c r="G2455" s="19">
        <v>120</v>
      </c>
      <c r="H2455" s="19">
        <v>115</v>
      </c>
      <c r="I2455" s="18" t="s">
        <v>286</v>
      </c>
      <c r="J2455" s="19">
        <v>217</v>
      </c>
      <c r="K2455" s="18" t="s">
        <v>986</v>
      </c>
      <c r="L2455" s="32">
        <v>28</v>
      </c>
      <c r="M2455" s="31">
        <v>17</v>
      </c>
      <c r="N2455" s="31">
        <v>92</v>
      </c>
      <c r="O2455" s="30" t="s">
        <v>167</v>
      </c>
      <c r="P2455" s="20">
        <v>75</v>
      </c>
      <c r="Q2455" s="20">
        <v>98</v>
      </c>
      <c r="R2455" s="18" t="s">
        <v>108</v>
      </c>
      <c r="S2455" s="20">
        <v>60</v>
      </c>
      <c r="T2455" s="18" t="s">
        <v>121</v>
      </c>
      <c r="U2455">
        <f t="shared" si="38"/>
        <v>4.8869333333333334</v>
      </c>
    </row>
    <row r="2456" spans="1:21" x14ac:dyDescent="0.3">
      <c r="A2456" s="21">
        <v>44101</v>
      </c>
      <c r="B2456" s="18" t="s">
        <v>45</v>
      </c>
      <c r="C2456" s="18" t="s">
        <v>46</v>
      </c>
      <c r="D2456" s="18" t="s">
        <v>47</v>
      </c>
      <c r="E2456" s="20">
        <v>170</v>
      </c>
      <c r="F2456" s="19">
        <v>144</v>
      </c>
      <c r="G2456" s="19">
        <v>2</v>
      </c>
      <c r="H2456" s="19">
        <v>106</v>
      </c>
      <c r="I2456" s="18" t="s">
        <v>1094</v>
      </c>
      <c r="J2456" s="19">
        <v>183</v>
      </c>
      <c r="K2456" s="18" t="s">
        <v>606</v>
      </c>
      <c r="L2456" s="32">
        <v>29</v>
      </c>
      <c r="M2456" s="31">
        <v>6</v>
      </c>
      <c r="N2456" s="31">
        <v>58</v>
      </c>
      <c r="O2456" s="30" t="s">
        <v>578</v>
      </c>
      <c r="P2456" s="20">
        <v>75</v>
      </c>
      <c r="Q2456" s="20">
        <v>98</v>
      </c>
      <c r="R2456" s="18" t="s">
        <v>51</v>
      </c>
      <c r="S2456" s="20">
        <v>55</v>
      </c>
      <c r="T2456" s="18" t="s">
        <v>179</v>
      </c>
      <c r="U2456">
        <f t="shared" si="38"/>
        <v>5.0614666666666661</v>
      </c>
    </row>
    <row r="2457" spans="1:21" x14ac:dyDescent="0.3">
      <c r="A2457" s="21">
        <v>44102</v>
      </c>
      <c r="B2457" s="18" t="s">
        <v>45</v>
      </c>
      <c r="C2457" s="18" t="s">
        <v>46</v>
      </c>
      <c r="D2457" s="18" t="s">
        <v>47</v>
      </c>
      <c r="E2457" s="20">
        <v>170</v>
      </c>
      <c r="F2457" s="19">
        <v>136</v>
      </c>
      <c r="G2457" s="19">
        <v>0</v>
      </c>
      <c r="H2457" s="19">
        <v>76</v>
      </c>
      <c r="I2457" s="18" t="s">
        <v>465</v>
      </c>
      <c r="J2457" s="19">
        <v>196</v>
      </c>
      <c r="K2457" s="18" t="s">
        <v>623</v>
      </c>
      <c r="L2457" s="32">
        <v>36</v>
      </c>
      <c r="M2457" s="31">
        <v>6</v>
      </c>
      <c r="N2457" s="31">
        <v>42</v>
      </c>
      <c r="O2457" s="30" t="s">
        <v>201</v>
      </c>
      <c r="P2457" s="20">
        <v>77</v>
      </c>
      <c r="Q2457" s="20">
        <v>99</v>
      </c>
      <c r="R2457" s="18" t="s">
        <v>74</v>
      </c>
      <c r="S2457" s="20">
        <v>48</v>
      </c>
      <c r="T2457" s="18" t="s">
        <v>91</v>
      </c>
      <c r="U2457">
        <f t="shared" si="38"/>
        <v>6.2831999999999999</v>
      </c>
    </row>
    <row r="2458" spans="1:21" x14ac:dyDescent="0.3">
      <c r="A2458" s="21">
        <v>44103</v>
      </c>
      <c r="B2458" s="18" t="s">
        <v>45</v>
      </c>
      <c r="C2458" s="18" t="s">
        <v>46</v>
      </c>
      <c r="D2458" s="18" t="s">
        <v>47</v>
      </c>
      <c r="E2458" s="20">
        <v>170</v>
      </c>
      <c r="F2458" s="19">
        <v>160</v>
      </c>
      <c r="G2458" s="19">
        <v>0</v>
      </c>
      <c r="H2458" s="19">
        <v>97</v>
      </c>
      <c r="I2458" s="18" t="s">
        <v>51</v>
      </c>
      <c r="J2458" s="19">
        <v>222</v>
      </c>
      <c r="K2458" s="18" t="s">
        <v>268</v>
      </c>
      <c r="L2458" s="30" t="s">
        <v>116</v>
      </c>
      <c r="M2458" s="31">
        <v>6</v>
      </c>
      <c r="N2458" s="31">
        <v>47</v>
      </c>
      <c r="O2458" s="30" t="s">
        <v>133</v>
      </c>
      <c r="P2458" s="20">
        <v>80</v>
      </c>
      <c r="Q2458" s="20">
        <v>99</v>
      </c>
      <c r="R2458" s="18" t="s">
        <v>51</v>
      </c>
      <c r="S2458" s="20">
        <v>56</v>
      </c>
      <c r="T2458" s="18" t="s">
        <v>121</v>
      </c>
      <c r="U2458">
        <f t="shared" si="38"/>
        <v>0.69813333333333338</v>
      </c>
    </row>
    <row r="2459" spans="1:21" x14ac:dyDescent="0.3">
      <c r="A2459" s="21">
        <v>44104</v>
      </c>
      <c r="B2459" s="18" t="s">
        <v>45</v>
      </c>
      <c r="C2459" s="18" t="s">
        <v>46</v>
      </c>
      <c r="D2459" s="18" t="s">
        <v>47</v>
      </c>
      <c r="E2459" s="20">
        <v>170</v>
      </c>
      <c r="F2459" s="19">
        <v>168</v>
      </c>
      <c r="G2459" s="19">
        <v>4</v>
      </c>
      <c r="H2459" s="19">
        <v>113</v>
      </c>
      <c r="I2459" s="18" t="s">
        <v>964</v>
      </c>
      <c r="J2459" s="19">
        <v>224</v>
      </c>
      <c r="K2459" s="18" t="s">
        <v>158</v>
      </c>
      <c r="L2459" s="32">
        <v>34</v>
      </c>
      <c r="M2459" s="31">
        <v>11</v>
      </c>
      <c r="N2459" s="31">
        <v>67</v>
      </c>
      <c r="O2459" s="30" t="s">
        <v>61</v>
      </c>
      <c r="P2459" s="20">
        <v>80</v>
      </c>
      <c r="Q2459" s="20">
        <v>99</v>
      </c>
      <c r="R2459" s="18" t="s">
        <v>51</v>
      </c>
      <c r="S2459" s="20">
        <v>62</v>
      </c>
      <c r="T2459" s="18" t="s">
        <v>121</v>
      </c>
      <c r="U2459">
        <f t="shared" si="38"/>
        <v>5.9341333333333326</v>
      </c>
    </row>
    <row r="2460" spans="1:21" x14ac:dyDescent="0.3">
      <c r="A2460" s="21">
        <v>44105</v>
      </c>
      <c r="B2460" s="18" t="s">
        <v>45</v>
      </c>
      <c r="C2460" s="18" t="s">
        <v>46</v>
      </c>
      <c r="D2460" s="18" t="s">
        <v>47</v>
      </c>
      <c r="E2460" s="20">
        <v>170</v>
      </c>
      <c r="F2460" s="19">
        <v>188</v>
      </c>
      <c r="G2460" s="19">
        <v>290</v>
      </c>
      <c r="H2460" s="19">
        <v>140</v>
      </c>
      <c r="I2460" s="18" t="s">
        <v>863</v>
      </c>
      <c r="J2460" s="19">
        <v>235</v>
      </c>
      <c r="K2460" s="18" t="s">
        <v>851</v>
      </c>
      <c r="L2460" s="32">
        <v>20</v>
      </c>
      <c r="M2460" s="31">
        <v>8</v>
      </c>
      <c r="N2460" s="31">
        <v>144</v>
      </c>
      <c r="O2460" s="30" t="s">
        <v>142</v>
      </c>
      <c r="P2460" s="20">
        <v>80</v>
      </c>
      <c r="Q2460" s="20">
        <v>97</v>
      </c>
      <c r="R2460" s="18" t="s">
        <v>367</v>
      </c>
      <c r="S2460" s="20">
        <v>48</v>
      </c>
      <c r="T2460" s="18" t="s">
        <v>142</v>
      </c>
      <c r="U2460">
        <f t="shared" si="38"/>
        <v>3.4906666666666668</v>
      </c>
    </row>
    <row r="2461" spans="1:21" x14ac:dyDescent="0.3">
      <c r="A2461" s="21">
        <v>44106</v>
      </c>
      <c r="B2461" s="18" t="s">
        <v>45</v>
      </c>
      <c r="C2461" s="18" t="s">
        <v>46</v>
      </c>
      <c r="D2461" s="18" t="s">
        <v>47</v>
      </c>
      <c r="E2461" s="20">
        <v>170</v>
      </c>
      <c r="F2461" s="19">
        <v>150</v>
      </c>
      <c r="G2461" s="19">
        <v>142</v>
      </c>
      <c r="H2461" s="19">
        <v>91</v>
      </c>
      <c r="I2461" s="18" t="s">
        <v>553</v>
      </c>
      <c r="J2461" s="19">
        <v>209</v>
      </c>
      <c r="K2461" s="18" t="s">
        <v>571</v>
      </c>
      <c r="L2461" s="32">
        <v>22</v>
      </c>
      <c r="M2461" s="31">
        <v>33</v>
      </c>
      <c r="N2461" s="31">
        <v>144</v>
      </c>
      <c r="O2461" s="30" t="s">
        <v>142</v>
      </c>
      <c r="P2461" s="20">
        <v>73</v>
      </c>
      <c r="Q2461" s="20">
        <v>94</v>
      </c>
      <c r="R2461" s="18" t="s">
        <v>124</v>
      </c>
      <c r="S2461" s="20">
        <v>58</v>
      </c>
      <c r="T2461" s="18" t="s">
        <v>121</v>
      </c>
      <c r="U2461">
        <f t="shared" si="38"/>
        <v>3.8397333333333332</v>
      </c>
    </row>
    <row r="2462" spans="1:21" x14ac:dyDescent="0.3">
      <c r="A2462" s="21">
        <v>44107</v>
      </c>
      <c r="B2462" s="18" t="s">
        <v>45</v>
      </c>
      <c r="C2462" s="18" t="s">
        <v>46</v>
      </c>
      <c r="D2462" s="18" t="s">
        <v>47</v>
      </c>
      <c r="E2462" s="20">
        <v>170</v>
      </c>
      <c r="F2462" s="19">
        <v>142</v>
      </c>
      <c r="G2462" s="19">
        <v>22</v>
      </c>
      <c r="H2462" s="19">
        <v>100</v>
      </c>
      <c r="I2462" s="18" t="s">
        <v>879</v>
      </c>
      <c r="J2462" s="19">
        <v>183</v>
      </c>
      <c r="K2462" s="18" t="s">
        <v>766</v>
      </c>
      <c r="L2462" s="32">
        <v>24</v>
      </c>
      <c r="M2462" s="31">
        <v>28</v>
      </c>
      <c r="N2462" s="31">
        <v>103</v>
      </c>
      <c r="O2462" s="30" t="s">
        <v>113</v>
      </c>
      <c r="P2462" s="20">
        <v>64</v>
      </c>
      <c r="Q2462" s="20">
        <v>93</v>
      </c>
      <c r="R2462" s="18" t="s">
        <v>59</v>
      </c>
      <c r="S2462" s="20">
        <v>44</v>
      </c>
      <c r="T2462" s="18" t="s">
        <v>50</v>
      </c>
      <c r="U2462">
        <f t="shared" si="38"/>
        <v>4.1887999999999996</v>
      </c>
    </row>
    <row r="2463" spans="1:21" x14ac:dyDescent="0.3">
      <c r="A2463" s="21">
        <v>44108</v>
      </c>
      <c r="B2463" s="18" t="s">
        <v>45</v>
      </c>
      <c r="C2463" s="18" t="s">
        <v>46</v>
      </c>
      <c r="D2463" s="18" t="s">
        <v>47</v>
      </c>
      <c r="E2463" s="20">
        <v>170</v>
      </c>
      <c r="F2463" s="19">
        <v>132</v>
      </c>
      <c r="G2463" s="19">
        <v>104</v>
      </c>
      <c r="H2463" s="19">
        <v>102</v>
      </c>
      <c r="I2463" s="18" t="s">
        <v>780</v>
      </c>
      <c r="J2463" s="19">
        <v>162</v>
      </c>
      <c r="K2463" s="18" t="s">
        <v>1095</v>
      </c>
      <c r="L2463" s="32">
        <v>22</v>
      </c>
      <c r="M2463" s="31">
        <v>19</v>
      </c>
      <c r="N2463" s="31">
        <v>117</v>
      </c>
      <c r="O2463" s="30" t="s">
        <v>201</v>
      </c>
      <c r="P2463" s="20">
        <v>66</v>
      </c>
      <c r="Q2463" s="20">
        <v>96</v>
      </c>
      <c r="R2463" s="18" t="s">
        <v>143</v>
      </c>
      <c r="S2463" s="20">
        <v>57</v>
      </c>
      <c r="T2463" s="18" t="s">
        <v>301</v>
      </c>
      <c r="U2463">
        <f t="shared" si="38"/>
        <v>3.8397333333333332</v>
      </c>
    </row>
    <row r="2464" spans="1:21" x14ac:dyDescent="0.3">
      <c r="A2464" s="21">
        <v>44109</v>
      </c>
      <c r="B2464" s="18" t="s">
        <v>45</v>
      </c>
      <c r="C2464" s="18" t="s">
        <v>46</v>
      </c>
      <c r="D2464" s="18" t="s">
        <v>47</v>
      </c>
      <c r="E2464" s="20">
        <v>170</v>
      </c>
      <c r="F2464" s="19">
        <v>164</v>
      </c>
      <c r="G2464" s="19">
        <v>2</v>
      </c>
      <c r="H2464" s="19">
        <v>108</v>
      </c>
      <c r="I2464" s="18" t="s">
        <v>253</v>
      </c>
      <c r="J2464" s="19">
        <v>220</v>
      </c>
      <c r="K2464" s="18" t="s">
        <v>281</v>
      </c>
      <c r="L2464" s="32" t="s">
        <v>1194</v>
      </c>
      <c r="M2464" s="31">
        <v>8</v>
      </c>
      <c r="N2464" s="31">
        <v>53</v>
      </c>
      <c r="O2464" s="30" t="s">
        <v>51</v>
      </c>
      <c r="P2464" s="20">
        <v>71</v>
      </c>
      <c r="Q2464" s="20">
        <v>92</v>
      </c>
      <c r="R2464" s="18" t="s">
        <v>193</v>
      </c>
      <c r="S2464" s="20">
        <v>40</v>
      </c>
      <c r="T2464" s="18" t="s">
        <v>206</v>
      </c>
      <c r="U2464" t="e">
        <f t="shared" si="38"/>
        <v>#VALUE!</v>
      </c>
    </row>
    <row r="2465" spans="1:21" x14ac:dyDescent="0.3">
      <c r="A2465" s="21">
        <v>44110</v>
      </c>
      <c r="B2465" s="18" t="s">
        <v>45</v>
      </c>
      <c r="C2465" s="18" t="s">
        <v>46</v>
      </c>
      <c r="D2465" s="18" t="s">
        <v>47</v>
      </c>
      <c r="E2465" s="20">
        <v>170</v>
      </c>
      <c r="F2465" s="19">
        <v>193</v>
      </c>
      <c r="G2465" s="19">
        <v>0</v>
      </c>
      <c r="H2465" s="19">
        <v>130</v>
      </c>
      <c r="I2465" s="18" t="s">
        <v>979</v>
      </c>
      <c r="J2465" s="19">
        <v>256</v>
      </c>
      <c r="K2465" s="18" t="s">
        <v>606</v>
      </c>
      <c r="L2465" s="32">
        <v>25</v>
      </c>
      <c r="M2465" s="31">
        <v>11</v>
      </c>
      <c r="N2465" s="31">
        <v>78</v>
      </c>
      <c r="O2465" s="30" t="s">
        <v>91</v>
      </c>
      <c r="P2465" s="20">
        <v>77</v>
      </c>
      <c r="Q2465" s="20">
        <v>99</v>
      </c>
      <c r="R2465" s="18" t="s">
        <v>183</v>
      </c>
      <c r="S2465" s="20">
        <v>43</v>
      </c>
      <c r="T2465" s="18" t="s">
        <v>128</v>
      </c>
      <c r="U2465">
        <f t="shared" si="38"/>
        <v>4.3633333333333333</v>
      </c>
    </row>
    <row r="2466" spans="1:21" x14ac:dyDescent="0.3">
      <c r="A2466" s="21">
        <v>44111</v>
      </c>
      <c r="B2466" s="18" t="s">
        <v>45</v>
      </c>
      <c r="C2466" s="18" t="s">
        <v>46</v>
      </c>
      <c r="D2466" s="18" t="s">
        <v>47</v>
      </c>
      <c r="E2466" s="20">
        <v>170</v>
      </c>
      <c r="F2466" s="19">
        <v>189</v>
      </c>
      <c r="G2466" s="19">
        <v>0</v>
      </c>
      <c r="H2466" s="19">
        <v>156</v>
      </c>
      <c r="I2466" s="18" t="s">
        <v>1096</v>
      </c>
      <c r="J2466" s="19">
        <v>222</v>
      </c>
      <c r="K2466" s="18" t="s">
        <v>179</v>
      </c>
      <c r="L2466" s="30" t="s">
        <v>116</v>
      </c>
      <c r="M2466" s="31">
        <v>6</v>
      </c>
      <c r="N2466" s="31">
        <v>58</v>
      </c>
      <c r="O2466" s="30" t="s">
        <v>52</v>
      </c>
      <c r="P2466" s="20">
        <v>84</v>
      </c>
      <c r="Q2466" s="20">
        <v>95</v>
      </c>
      <c r="R2466" s="18" t="s">
        <v>258</v>
      </c>
      <c r="S2466" s="20">
        <v>70</v>
      </c>
      <c r="T2466" s="18" t="s">
        <v>129</v>
      </c>
      <c r="U2466">
        <f t="shared" si="38"/>
        <v>0.69813333333333338</v>
      </c>
    </row>
    <row r="2467" spans="1:21" x14ac:dyDescent="0.3">
      <c r="A2467" s="21">
        <v>44112</v>
      </c>
      <c r="B2467" s="18" t="s">
        <v>45</v>
      </c>
      <c r="C2467" s="18" t="s">
        <v>46</v>
      </c>
      <c r="D2467" s="18" t="s">
        <v>47</v>
      </c>
      <c r="E2467" s="20">
        <v>170</v>
      </c>
      <c r="F2467" s="19">
        <v>186</v>
      </c>
      <c r="G2467" s="19">
        <v>0</v>
      </c>
      <c r="H2467" s="19">
        <v>154</v>
      </c>
      <c r="I2467" s="18" t="s">
        <v>159</v>
      </c>
      <c r="J2467" s="19">
        <v>218</v>
      </c>
      <c r="K2467" s="18" t="s">
        <v>420</v>
      </c>
      <c r="L2467" s="32">
        <v>36</v>
      </c>
      <c r="M2467" s="31">
        <v>8</v>
      </c>
      <c r="N2467" s="31">
        <v>44</v>
      </c>
      <c r="O2467" s="30" t="s">
        <v>52</v>
      </c>
      <c r="P2467" s="20">
        <v>85</v>
      </c>
      <c r="Q2467" s="20">
        <v>97</v>
      </c>
      <c r="R2467" s="18" t="s">
        <v>51</v>
      </c>
      <c r="S2467" s="20">
        <v>70</v>
      </c>
      <c r="T2467" s="18" t="s">
        <v>51</v>
      </c>
      <c r="U2467">
        <f t="shared" si="38"/>
        <v>6.2831999999999999</v>
      </c>
    </row>
    <row r="2468" spans="1:21" x14ac:dyDescent="0.3">
      <c r="A2468" s="21">
        <v>44113</v>
      </c>
      <c r="B2468" s="18" t="s">
        <v>45</v>
      </c>
      <c r="C2468" s="18" t="s">
        <v>46</v>
      </c>
      <c r="D2468" s="18" t="s">
        <v>47</v>
      </c>
      <c r="E2468" s="20">
        <v>170</v>
      </c>
      <c r="F2468" s="19">
        <v>184</v>
      </c>
      <c r="G2468" s="19">
        <v>32</v>
      </c>
      <c r="H2468" s="19">
        <v>144</v>
      </c>
      <c r="I2468" s="18" t="s">
        <v>51</v>
      </c>
      <c r="J2468" s="19">
        <v>225</v>
      </c>
      <c r="K2468" s="18" t="s">
        <v>339</v>
      </c>
      <c r="L2468" s="30" t="s">
        <v>263</v>
      </c>
      <c r="M2468" s="31">
        <v>6</v>
      </c>
      <c r="N2468" s="31">
        <v>58</v>
      </c>
      <c r="O2468" s="30" t="s">
        <v>164</v>
      </c>
      <c r="P2468" s="20">
        <v>83</v>
      </c>
      <c r="Q2468" s="20">
        <v>98</v>
      </c>
      <c r="R2468" s="18" t="s">
        <v>51</v>
      </c>
      <c r="S2468" s="20">
        <v>62</v>
      </c>
      <c r="T2468" s="18" t="s">
        <v>121</v>
      </c>
      <c r="U2468">
        <f t="shared" si="38"/>
        <v>0.17453333333333335</v>
      </c>
    </row>
    <row r="2469" spans="1:21" x14ac:dyDescent="0.3">
      <c r="A2469" s="21">
        <v>44114</v>
      </c>
      <c r="B2469" s="18" t="s">
        <v>45</v>
      </c>
      <c r="C2469" s="18" t="s">
        <v>46</v>
      </c>
      <c r="D2469" s="18" t="s">
        <v>47</v>
      </c>
      <c r="E2469" s="20">
        <v>170</v>
      </c>
      <c r="F2469" s="19">
        <v>141</v>
      </c>
      <c r="G2469" s="19">
        <v>26</v>
      </c>
      <c r="H2469" s="19">
        <v>118</v>
      </c>
      <c r="I2469" s="18" t="s">
        <v>51</v>
      </c>
      <c r="J2469" s="19">
        <v>164</v>
      </c>
      <c r="K2469" s="18" t="s">
        <v>101</v>
      </c>
      <c r="L2469" s="32">
        <v>31</v>
      </c>
      <c r="M2469" s="31">
        <v>11</v>
      </c>
      <c r="N2469" s="31">
        <v>50</v>
      </c>
      <c r="O2469" s="30" t="s">
        <v>193</v>
      </c>
      <c r="P2469" s="20">
        <v>91</v>
      </c>
      <c r="Q2469" s="20">
        <v>97</v>
      </c>
      <c r="R2469" s="18" t="s">
        <v>51</v>
      </c>
      <c r="S2469" s="20">
        <v>71</v>
      </c>
      <c r="T2469" s="18" t="s">
        <v>94</v>
      </c>
      <c r="U2469">
        <f t="shared" si="38"/>
        <v>5.4105333333333334</v>
      </c>
    </row>
    <row r="2470" spans="1:21" x14ac:dyDescent="0.3">
      <c r="A2470" s="21">
        <v>44115</v>
      </c>
      <c r="B2470" s="18" t="s">
        <v>45</v>
      </c>
      <c r="C2470" s="18" t="s">
        <v>46</v>
      </c>
      <c r="D2470" s="18" t="s">
        <v>47</v>
      </c>
      <c r="E2470" s="20">
        <v>170</v>
      </c>
      <c r="F2470" s="19">
        <v>134</v>
      </c>
      <c r="G2470" s="19">
        <v>2</v>
      </c>
      <c r="H2470" s="19">
        <v>110</v>
      </c>
      <c r="I2470" s="18" t="s">
        <v>51</v>
      </c>
      <c r="J2470" s="19">
        <v>159</v>
      </c>
      <c r="K2470" s="18" t="s">
        <v>734</v>
      </c>
      <c r="L2470" s="32">
        <v>30</v>
      </c>
      <c r="M2470" s="31">
        <v>3</v>
      </c>
      <c r="N2470" s="31">
        <v>47</v>
      </c>
      <c r="O2470" s="30" t="s">
        <v>98</v>
      </c>
      <c r="P2470" s="20">
        <v>82</v>
      </c>
      <c r="Q2470" s="20">
        <v>98</v>
      </c>
      <c r="R2470" s="18" t="s">
        <v>51</v>
      </c>
      <c r="S2470" s="20">
        <v>61</v>
      </c>
      <c r="T2470" s="18" t="s">
        <v>121</v>
      </c>
      <c r="U2470">
        <f t="shared" si="38"/>
        <v>5.2360000000000007</v>
      </c>
    </row>
    <row r="2471" spans="1:21" x14ac:dyDescent="0.3">
      <c r="A2471" s="21">
        <v>44116</v>
      </c>
      <c r="B2471" s="18" t="s">
        <v>45</v>
      </c>
      <c r="C2471" s="18" t="s">
        <v>46</v>
      </c>
      <c r="D2471" s="18" t="s">
        <v>47</v>
      </c>
      <c r="E2471" s="20">
        <v>170</v>
      </c>
      <c r="F2471" s="19">
        <v>138</v>
      </c>
      <c r="G2471" s="19">
        <v>118</v>
      </c>
      <c r="H2471" s="19">
        <v>84</v>
      </c>
      <c r="I2471" s="18" t="s">
        <v>1023</v>
      </c>
      <c r="J2471" s="19">
        <v>193</v>
      </c>
      <c r="K2471" s="18" t="s">
        <v>320</v>
      </c>
      <c r="L2471" s="32" t="s">
        <v>1194</v>
      </c>
      <c r="M2471" s="31">
        <v>8</v>
      </c>
      <c r="N2471" s="31">
        <v>47</v>
      </c>
      <c r="O2471" s="30" t="s">
        <v>51</v>
      </c>
      <c r="P2471" s="20">
        <v>84</v>
      </c>
      <c r="Q2471" s="20">
        <v>99</v>
      </c>
      <c r="R2471" s="18" t="s">
        <v>51</v>
      </c>
      <c r="S2471" s="20">
        <v>56</v>
      </c>
      <c r="T2471" s="18" t="s">
        <v>250</v>
      </c>
      <c r="U2471" t="e">
        <f t="shared" si="38"/>
        <v>#VALUE!</v>
      </c>
    </row>
    <row r="2472" spans="1:21" x14ac:dyDescent="0.3">
      <c r="A2472" s="21">
        <v>44117</v>
      </c>
      <c r="B2472" s="18" t="s">
        <v>45</v>
      </c>
      <c r="C2472" s="18" t="s">
        <v>46</v>
      </c>
      <c r="D2472" s="18" t="s">
        <v>47</v>
      </c>
      <c r="E2472" s="20">
        <v>170</v>
      </c>
      <c r="F2472" s="19">
        <v>129</v>
      </c>
      <c r="G2472" s="19">
        <v>138</v>
      </c>
      <c r="H2472" s="19">
        <v>106</v>
      </c>
      <c r="I2472" s="18" t="s">
        <v>51</v>
      </c>
      <c r="J2472" s="19">
        <v>152</v>
      </c>
      <c r="K2472" s="18" t="s">
        <v>1097</v>
      </c>
      <c r="L2472" s="32">
        <v>32</v>
      </c>
      <c r="M2472" s="31">
        <v>6</v>
      </c>
      <c r="N2472" s="31">
        <v>64</v>
      </c>
      <c r="O2472" s="30" t="s">
        <v>184</v>
      </c>
      <c r="P2472" s="20">
        <v>92</v>
      </c>
      <c r="Q2472" s="20">
        <v>100</v>
      </c>
      <c r="R2472" s="18" t="s">
        <v>51</v>
      </c>
      <c r="S2472" s="20">
        <v>81</v>
      </c>
      <c r="T2472" s="18" t="s">
        <v>64</v>
      </c>
      <c r="U2472">
        <f t="shared" si="38"/>
        <v>5.5850666666666671</v>
      </c>
    </row>
    <row r="2473" spans="1:21" x14ac:dyDescent="0.3">
      <c r="A2473" s="21">
        <v>44118</v>
      </c>
      <c r="B2473" s="18" t="s">
        <v>45</v>
      </c>
      <c r="C2473" s="18" t="s">
        <v>46</v>
      </c>
      <c r="D2473" s="18" t="s">
        <v>47</v>
      </c>
      <c r="E2473" s="20">
        <v>170</v>
      </c>
      <c r="F2473" s="19">
        <v>135</v>
      </c>
      <c r="G2473" s="19">
        <v>138</v>
      </c>
      <c r="H2473" s="19">
        <v>104</v>
      </c>
      <c r="I2473" s="18" t="s">
        <v>51</v>
      </c>
      <c r="J2473" s="19">
        <v>166</v>
      </c>
      <c r="K2473" s="18" t="s">
        <v>135</v>
      </c>
      <c r="L2473" s="32">
        <v>22</v>
      </c>
      <c r="M2473" s="31">
        <v>6</v>
      </c>
      <c r="N2473" s="31">
        <v>67</v>
      </c>
      <c r="O2473" s="30" t="s">
        <v>61</v>
      </c>
      <c r="P2473" s="20">
        <v>93</v>
      </c>
      <c r="Q2473" s="20">
        <v>100</v>
      </c>
      <c r="R2473" s="18" t="s">
        <v>51</v>
      </c>
      <c r="S2473" s="20">
        <v>55</v>
      </c>
      <c r="T2473" s="18" t="s">
        <v>61</v>
      </c>
      <c r="U2473">
        <f t="shared" si="38"/>
        <v>3.8397333333333332</v>
      </c>
    </row>
    <row r="2474" spans="1:21" x14ac:dyDescent="0.3">
      <c r="A2474" s="21">
        <v>44119</v>
      </c>
      <c r="B2474" s="18" t="s">
        <v>45</v>
      </c>
      <c r="C2474" s="18" t="s">
        <v>46</v>
      </c>
      <c r="D2474" s="18" t="s">
        <v>47</v>
      </c>
      <c r="E2474" s="20">
        <v>170</v>
      </c>
      <c r="F2474" s="19">
        <v>116</v>
      </c>
      <c r="G2474" s="19">
        <v>36</v>
      </c>
      <c r="H2474" s="19">
        <v>72</v>
      </c>
      <c r="I2474" s="18" t="s">
        <v>51</v>
      </c>
      <c r="J2474" s="19">
        <v>161</v>
      </c>
      <c r="K2474" s="18" t="s">
        <v>50</v>
      </c>
      <c r="L2474" s="30" t="s">
        <v>84</v>
      </c>
      <c r="M2474" s="31">
        <v>8</v>
      </c>
      <c r="N2474" s="31">
        <v>50</v>
      </c>
      <c r="O2474" s="30" t="s">
        <v>164</v>
      </c>
      <c r="P2474" s="20">
        <v>87</v>
      </c>
      <c r="Q2474" s="20">
        <v>100</v>
      </c>
      <c r="R2474" s="18" t="s">
        <v>51</v>
      </c>
      <c r="S2474" s="20">
        <v>65</v>
      </c>
      <c r="T2474" s="18" t="s">
        <v>139</v>
      </c>
      <c r="U2474">
        <f t="shared" si="38"/>
        <v>0.34906666666666669</v>
      </c>
    </row>
    <row r="2475" spans="1:21" x14ac:dyDescent="0.3">
      <c r="A2475" s="21">
        <v>44120</v>
      </c>
      <c r="B2475" s="18" t="s">
        <v>45</v>
      </c>
      <c r="C2475" s="18" t="s">
        <v>46</v>
      </c>
      <c r="D2475" s="18" t="s">
        <v>47</v>
      </c>
      <c r="E2475" s="20">
        <v>170</v>
      </c>
      <c r="F2475" s="19">
        <v>115</v>
      </c>
      <c r="G2475" s="19">
        <v>0</v>
      </c>
      <c r="H2475" s="19">
        <v>51</v>
      </c>
      <c r="I2475" s="18" t="s">
        <v>926</v>
      </c>
      <c r="J2475" s="19">
        <v>179</v>
      </c>
      <c r="K2475" s="18" t="s">
        <v>339</v>
      </c>
      <c r="L2475" s="32">
        <v>30</v>
      </c>
      <c r="M2475" s="31">
        <v>6</v>
      </c>
      <c r="N2475" s="31">
        <v>42</v>
      </c>
      <c r="O2475" s="30" t="s">
        <v>206</v>
      </c>
      <c r="P2475" s="20">
        <v>78</v>
      </c>
      <c r="Q2475" s="20">
        <v>98</v>
      </c>
      <c r="R2475" s="18" t="s">
        <v>51</v>
      </c>
      <c r="S2475" s="20">
        <v>50</v>
      </c>
      <c r="T2475" s="18" t="s">
        <v>206</v>
      </c>
      <c r="U2475">
        <f t="shared" si="38"/>
        <v>5.2360000000000007</v>
      </c>
    </row>
    <row r="2476" spans="1:21" x14ac:dyDescent="0.3">
      <c r="A2476" s="21">
        <v>44121</v>
      </c>
      <c r="B2476" s="18" t="s">
        <v>45</v>
      </c>
      <c r="C2476" s="18" t="s">
        <v>46</v>
      </c>
      <c r="D2476" s="18" t="s">
        <v>47</v>
      </c>
      <c r="E2476" s="20">
        <v>170</v>
      </c>
      <c r="F2476" s="19">
        <v>133</v>
      </c>
      <c r="G2476" s="19">
        <v>0</v>
      </c>
      <c r="H2476" s="19">
        <v>63</v>
      </c>
      <c r="I2476" s="18" t="s">
        <v>827</v>
      </c>
      <c r="J2476" s="19">
        <v>203</v>
      </c>
      <c r="K2476" s="18" t="s">
        <v>216</v>
      </c>
      <c r="L2476" s="30" t="s">
        <v>84</v>
      </c>
      <c r="M2476" s="31">
        <v>3</v>
      </c>
      <c r="N2476" s="31">
        <v>39</v>
      </c>
      <c r="O2476" s="30" t="s">
        <v>650</v>
      </c>
      <c r="P2476" s="20">
        <v>80</v>
      </c>
      <c r="Q2476" s="20">
        <v>99</v>
      </c>
      <c r="R2476" s="18" t="s">
        <v>51</v>
      </c>
      <c r="S2476" s="20">
        <v>46</v>
      </c>
      <c r="T2476" s="18" t="s">
        <v>139</v>
      </c>
      <c r="U2476">
        <f t="shared" si="38"/>
        <v>0.34906666666666669</v>
      </c>
    </row>
    <row r="2477" spans="1:21" x14ac:dyDescent="0.3">
      <c r="A2477" s="21">
        <v>44122</v>
      </c>
      <c r="B2477" s="18" t="s">
        <v>45</v>
      </c>
      <c r="C2477" s="18" t="s">
        <v>46</v>
      </c>
      <c r="D2477" s="18" t="s">
        <v>47</v>
      </c>
      <c r="E2477" s="20">
        <v>170</v>
      </c>
      <c r="F2477" s="19">
        <v>155</v>
      </c>
      <c r="G2477" s="19">
        <v>0</v>
      </c>
      <c r="H2477" s="19">
        <v>65</v>
      </c>
      <c r="I2477" s="18" t="s">
        <v>261</v>
      </c>
      <c r="J2477" s="19">
        <v>245</v>
      </c>
      <c r="K2477" s="18" t="s">
        <v>702</v>
      </c>
      <c r="L2477" s="30" t="s">
        <v>401</v>
      </c>
      <c r="M2477" s="31">
        <v>3</v>
      </c>
      <c r="N2477" s="31">
        <v>47</v>
      </c>
      <c r="O2477" s="30" t="s">
        <v>107</v>
      </c>
      <c r="P2477" s="20">
        <v>81</v>
      </c>
      <c r="Q2477" s="20">
        <v>100</v>
      </c>
      <c r="R2477" s="18" t="s">
        <v>51</v>
      </c>
      <c r="S2477" s="20">
        <v>47</v>
      </c>
      <c r="T2477" s="18" t="s">
        <v>52</v>
      </c>
      <c r="U2477">
        <f t="shared" si="38"/>
        <v>1.0471999999999999</v>
      </c>
    </row>
    <row r="2478" spans="1:21" x14ac:dyDescent="0.3">
      <c r="A2478" s="21">
        <v>44123</v>
      </c>
      <c r="B2478" s="18" t="s">
        <v>45</v>
      </c>
      <c r="C2478" s="18" t="s">
        <v>46</v>
      </c>
      <c r="D2478" s="18" t="s">
        <v>47</v>
      </c>
      <c r="E2478" s="20">
        <v>170</v>
      </c>
      <c r="F2478" s="19">
        <v>178</v>
      </c>
      <c r="G2478" s="19">
        <v>0</v>
      </c>
      <c r="H2478" s="19">
        <v>106</v>
      </c>
      <c r="I2478" s="18" t="s">
        <v>51</v>
      </c>
      <c r="J2478" s="19">
        <v>249</v>
      </c>
      <c r="K2478" s="18" t="s">
        <v>992</v>
      </c>
      <c r="L2478" s="32">
        <v>22</v>
      </c>
      <c r="M2478" s="31">
        <v>19</v>
      </c>
      <c r="N2478" s="31">
        <v>169</v>
      </c>
      <c r="O2478" s="30" t="s">
        <v>170</v>
      </c>
      <c r="P2478" s="20">
        <v>58</v>
      </c>
      <c r="Q2478" s="20">
        <v>96</v>
      </c>
      <c r="R2478" s="18" t="s">
        <v>74</v>
      </c>
      <c r="S2478" s="20">
        <v>31</v>
      </c>
      <c r="T2478" s="18" t="s">
        <v>51</v>
      </c>
      <c r="U2478">
        <f t="shared" si="38"/>
        <v>3.8397333333333332</v>
      </c>
    </row>
    <row r="2479" spans="1:21" x14ac:dyDescent="0.3">
      <c r="A2479" s="21">
        <v>44124</v>
      </c>
      <c r="B2479" s="18" t="s">
        <v>45</v>
      </c>
      <c r="C2479" s="18" t="s">
        <v>46</v>
      </c>
      <c r="D2479" s="18" t="s">
        <v>47</v>
      </c>
      <c r="E2479" s="20">
        <v>170</v>
      </c>
      <c r="F2479" s="19">
        <v>180</v>
      </c>
      <c r="G2479" s="19">
        <v>108</v>
      </c>
      <c r="H2479" s="19">
        <v>141</v>
      </c>
      <c r="I2479" s="18" t="s">
        <v>590</v>
      </c>
      <c r="J2479" s="19">
        <v>219</v>
      </c>
      <c r="K2479" s="18" t="s">
        <v>192</v>
      </c>
      <c r="L2479" s="32">
        <v>19</v>
      </c>
      <c r="M2479" s="31">
        <v>17</v>
      </c>
      <c r="N2479" s="31">
        <v>117</v>
      </c>
      <c r="O2479" s="30" t="s">
        <v>74</v>
      </c>
      <c r="P2479" s="20">
        <v>68</v>
      </c>
      <c r="Q2479" s="20">
        <v>99</v>
      </c>
      <c r="R2479" s="18" t="s">
        <v>127</v>
      </c>
      <c r="S2479" s="20">
        <v>47</v>
      </c>
      <c r="T2479" s="18" t="s">
        <v>118</v>
      </c>
      <c r="U2479">
        <f t="shared" si="38"/>
        <v>3.3161333333333332</v>
      </c>
    </row>
    <row r="2480" spans="1:21" x14ac:dyDescent="0.3">
      <c r="A2480" s="21">
        <v>44125</v>
      </c>
      <c r="B2480" s="18" t="s">
        <v>45</v>
      </c>
      <c r="C2480" s="18" t="s">
        <v>46</v>
      </c>
      <c r="D2480" s="18" t="s">
        <v>47</v>
      </c>
      <c r="E2480" s="20">
        <v>170</v>
      </c>
      <c r="F2480" s="19">
        <v>165</v>
      </c>
      <c r="G2480" s="19">
        <v>4</v>
      </c>
      <c r="H2480" s="19">
        <v>113</v>
      </c>
      <c r="I2480" s="18" t="s">
        <v>272</v>
      </c>
      <c r="J2480" s="19">
        <v>217</v>
      </c>
      <c r="K2480" s="18" t="s">
        <v>459</v>
      </c>
      <c r="L2480" s="32">
        <v>22</v>
      </c>
      <c r="M2480" s="31">
        <v>8</v>
      </c>
      <c r="N2480" s="31">
        <v>75</v>
      </c>
      <c r="O2480" s="30" t="s">
        <v>91</v>
      </c>
      <c r="P2480" s="20">
        <v>83</v>
      </c>
      <c r="Q2480" s="20">
        <v>100</v>
      </c>
      <c r="R2480" s="18" t="s">
        <v>51</v>
      </c>
      <c r="S2480" s="20">
        <v>49</v>
      </c>
      <c r="T2480" s="18" t="s">
        <v>61</v>
      </c>
      <c r="U2480">
        <f t="shared" si="38"/>
        <v>3.8397333333333332</v>
      </c>
    </row>
    <row r="2481" spans="1:21" x14ac:dyDescent="0.3">
      <c r="A2481" s="21">
        <v>44126</v>
      </c>
      <c r="B2481" s="18" t="s">
        <v>45</v>
      </c>
      <c r="C2481" s="18" t="s">
        <v>46</v>
      </c>
      <c r="D2481" s="18" t="s">
        <v>47</v>
      </c>
      <c r="E2481" s="20">
        <v>170</v>
      </c>
      <c r="F2481" s="19">
        <v>139</v>
      </c>
      <c r="G2481" s="19">
        <v>8</v>
      </c>
      <c r="H2481" s="19">
        <v>92</v>
      </c>
      <c r="I2481" s="18" t="s">
        <v>253</v>
      </c>
      <c r="J2481" s="19">
        <v>186</v>
      </c>
      <c r="K2481" s="18" t="s">
        <v>339</v>
      </c>
      <c r="L2481" s="30" t="s">
        <v>218</v>
      </c>
      <c r="M2481" s="31">
        <v>6</v>
      </c>
      <c r="N2481" s="31">
        <v>44</v>
      </c>
      <c r="O2481" s="30" t="s">
        <v>206</v>
      </c>
      <c r="P2481" s="20">
        <v>89</v>
      </c>
      <c r="Q2481" s="20">
        <v>100</v>
      </c>
      <c r="R2481" s="18" t="s">
        <v>51</v>
      </c>
      <c r="S2481" s="20">
        <v>64</v>
      </c>
      <c r="T2481" s="18" t="s">
        <v>121</v>
      </c>
      <c r="U2481">
        <f t="shared" si="38"/>
        <v>0.52359999999999995</v>
      </c>
    </row>
    <row r="2482" spans="1:21" x14ac:dyDescent="0.3">
      <c r="A2482" s="21">
        <v>44127</v>
      </c>
      <c r="B2482" s="18" t="s">
        <v>45</v>
      </c>
      <c r="C2482" s="18" t="s">
        <v>46</v>
      </c>
      <c r="D2482" s="18" t="s">
        <v>47</v>
      </c>
      <c r="E2482" s="20">
        <v>170</v>
      </c>
      <c r="F2482" s="19">
        <v>140</v>
      </c>
      <c r="G2482" s="19">
        <v>2</v>
      </c>
      <c r="H2482" s="19">
        <v>78</v>
      </c>
      <c r="I2482" s="18" t="s">
        <v>292</v>
      </c>
      <c r="J2482" s="19">
        <v>202</v>
      </c>
      <c r="K2482" s="18" t="s">
        <v>702</v>
      </c>
      <c r="L2482" s="30" t="s">
        <v>218</v>
      </c>
      <c r="M2482" s="31">
        <v>3</v>
      </c>
      <c r="N2482" s="31">
        <v>58</v>
      </c>
      <c r="O2482" s="30" t="s">
        <v>50</v>
      </c>
      <c r="P2482" s="20">
        <v>81</v>
      </c>
      <c r="Q2482" s="20">
        <v>100</v>
      </c>
      <c r="R2482" s="18" t="s">
        <v>51</v>
      </c>
      <c r="S2482" s="20">
        <v>52</v>
      </c>
      <c r="T2482" s="18" t="s">
        <v>52</v>
      </c>
      <c r="U2482">
        <f t="shared" si="38"/>
        <v>0.52359999999999995</v>
      </c>
    </row>
    <row r="2483" spans="1:21" x14ac:dyDescent="0.3">
      <c r="A2483" s="21">
        <v>44128</v>
      </c>
      <c r="B2483" s="18" t="s">
        <v>45</v>
      </c>
      <c r="C2483" s="18" t="s">
        <v>46</v>
      </c>
      <c r="D2483" s="18" t="s">
        <v>47</v>
      </c>
      <c r="E2483" s="20">
        <v>170</v>
      </c>
      <c r="F2483" s="19">
        <v>147</v>
      </c>
      <c r="G2483" s="19">
        <v>104</v>
      </c>
      <c r="H2483" s="19">
        <v>66</v>
      </c>
      <c r="I2483" s="18" t="s">
        <v>467</v>
      </c>
      <c r="J2483" s="19">
        <v>228</v>
      </c>
      <c r="K2483" s="18" t="s">
        <v>472</v>
      </c>
      <c r="L2483" s="32">
        <v>23</v>
      </c>
      <c r="M2483" s="31">
        <v>11</v>
      </c>
      <c r="N2483" s="31">
        <v>94</v>
      </c>
      <c r="O2483" s="30" t="s">
        <v>139</v>
      </c>
      <c r="P2483" s="20">
        <v>65</v>
      </c>
      <c r="Q2483" s="20">
        <v>100</v>
      </c>
      <c r="R2483" s="18" t="s">
        <v>51</v>
      </c>
      <c r="S2483" s="20">
        <v>41</v>
      </c>
      <c r="T2483" s="18" t="s">
        <v>206</v>
      </c>
      <c r="U2483">
        <f t="shared" si="38"/>
        <v>4.0142666666666669</v>
      </c>
    </row>
    <row r="2484" spans="1:21" x14ac:dyDescent="0.3">
      <c r="A2484" s="21">
        <v>44129</v>
      </c>
      <c r="B2484" s="18" t="s">
        <v>45</v>
      </c>
      <c r="C2484" s="18" t="s">
        <v>46</v>
      </c>
      <c r="D2484" s="18" t="s">
        <v>47</v>
      </c>
      <c r="E2484" s="20">
        <v>170</v>
      </c>
      <c r="F2484" s="19">
        <v>143</v>
      </c>
      <c r="G2484" s="19">
        <v>18</v>
      </c>
      <c r="H2484" s="19">
        <v>78</v>
      </c>
      <c r="I2484" s="18" t="s">
        <v>1098</v>
      </c>
      <c r="J2484" s="19">
        <v>208</v>
      </c>
      <c r="K2484" s="18" t="s">
        <v>780</v>
      </c>
      <c r="L2484" s="32">
        <v>24</v>
      </c>
      <c r="M2484" s="31">
        <v>11</v>
      </c>
      <c r="N2484" s="31">
        <v>86</v>
      </c>
      <c r="O2484" s="30" t="s">
        <v>70</v>
      </c>
      <c r="P2484" s="20">
        <v>82</v>
      </c>
      <c r="Q2484" s="20">
        <v>99</v>
      </c>
      <c r="R2484" s="18" t="s">
        <v>51</v>
      </c>
      <c r="S2484" s="20">
        <v>46</v>
      </c>
      <c r="T2484" s="18" t="s">
        <v>286</v>
      </c>
      <c r="U2484">
        <f t="shared" si="38"/>
        <v>4.1887999999999996</v>
      </c>
    </row>
    <row r="2485" spans="1:21" x14ac:dyDescent="0.3">
      <c r="A2485" s="21">
        <v>44130</v>
      </c>
      <c r="B2485" s="18" t="s">
        <v>45</v>
      </c>
      <c r="C2485" s="18" t="s">
        <v>46</v>
      </c>
      <c r="D2485" s="18" t="s">
        <v>47</v>
      </c>
      <c r="E2485" s="20">
        <v>170</v>
      </c>
      <c r="F2485" s="19">
        <v>110</v>
      </c>
      <c r="G2485" s="19">
        <v>0</v>
      </c>
      <c r="H2485" s="19">
        <v>54</v>
      </c>
      <c r="I2485" s="18" t="s">
        <v>504</v>
      </c>
      <c r="J2485" s="19">
        <v>167</v>
      </c>
      <c r="K2485" s="18" t="s">
        <v>611</v>
      </c>
      <c r="L2485" s="32">
        <v>25</v>
      </c>
      <c r="M2485" s="31">
        <v>19</v>
      </c>
      <c r="N2485" s="31">
        <v>83</v>
      </c>
      <c r="O2485" s="30" t="s">
        <v>91</v>
      </c>
      <c r="P2485" s="20">
        <v>69</v>
      </c>
      <c r="Q2485" s="20">
        <v>99</v>
      </c>
      <c r="R2485" s="18" t="s">
        <v>205</v>
      </c>
      <c r="S2485" s="20">
        <v>44</v>
      </c>
      <c r="T2485" s="18" t="s">
        <v>91</v>
      </c>
      <c r="U2485">
        <f t="shared" si="38"/>
        <v>4.3633333333333333</v>
      </c>
    </row>
    <row r="2486" spans="1:21" x14ac:dyDescent="0.3">
      <c r="A2486" s="21">
        <v>44131</v>
      </c>
      <c r="B2486" s="18" t="s">
        <v>45</v>
      </c>
      <c r="C2486" s="18" t="s">
        <v>46</v>
      </c>
      <c r="D2486" s="18" t="s">
        <v>47</v>
      </c>
      <c r="E2486" s="20">
        <v>170</v>
      </c>
      <c r="F2486" s="19">
        <v>149</v>
      </c>
      <c r="G2486" s="19">
        <v>8</v>
      </c>
      <c r="H2486" s="19">
        <v>85</v>
      </c>
      <c r="I2486" s="18" t="s">
        <v>780</v>
      </c>
      <c r="J2486" s="19">
        <v>213</v>
      </c>
      <c r="K2486" s="18" t="s">
        <v>201</v>
      </c>
      <c r="L2486" s="32">
        <v>22</v>
      </c>
      <c r="M2486" s="31">
        <v>11</v>
      </c>
      <c r="N2486" s="31">
        <v>103</v>
      </c>
      <c r="O2486" s="30" t="s">
        <v>61</v>
      </c>
      <c r="P2486" s="20">
        <v>67</v>
      </c>
      <c r="Q2486" s="20">
        <v>97</v>
      </c>
      <c r="R2486" s="18" t="s">
        <v>202</v>
      </c>
      <c r="S2486" s="20">
        <v>51</v>
      </c>
      <c r="T2486" s="18" t="s">
        <v>213</v>
      </c>
      <c r="U2486">
        <f t="shared" si="38"/>
        <v>3.8397333333333332</v>
      </c>
    </row>
    <row r="2487" spans="1:21" x14ac:dyDescent="0.3">
      <c r="A2487" s="21">
        <v>44132</v>
      </c>
      <c r="B2487" s="18" t="s">
        <v>45</v>
      </c>
      <c r="C2487" s="18" t="s">
        <v>46</v>
      </c>
      <c r="D2487" s="18" t="s">
        <v>47</v>
      </c>
      <c r="E2487" s="20">
        <v>170</v>
      </c>
      <c r="F2487" s="19">
        <v>150</v>
      </c>
      <c r="G2487" s="19">
        <v>0</v>
      </c>
      <c r="H2487" s="19">
        <v>91</v>
      </c>
      <c r="I2487" s="18" t="s">
        <v>782</v>
      </c>
      <c r="J2487" s="19">
        <v>210</v>
      </c>
      <c r="K2487" s="18" t="s">
        <v>711</v>
      </c>
      <c r="L2487" s="32">
        <v>15</v>
      </c>
      <c r="M2487" s="31">
        <v>3</v>
      </c>
      <c r="N2487" s="31">
        <v>53</v>
      </c>
      <c r="O2487" s="30" t="s">
        <v>61</v>
      </c>
      <c r="P2487" s="20">
        <v>77</v>
      </c>
      <c r="Q2487" s="20">
        <v>99</v>
      </c>
      <c r="R2487" s="18" t="s">
        <v>51</v>
      </c>
      <c r="S2487" s="20">
        <v>46</v>
      </c>
      <c r="T2487" s="18" t="s">
        <v>158</v>
      </c>
      <c r="U2487">
        <f t="shared" si="38"/>
        <v>2.6180000000000003</v>
      </c>
    </row>
    <row r="2488" spans="1:21" x14ac:dyDescent="0.3">
      <c r="A2488" s="21">
        <v>44133</v>
      </c>
      <c r="B2488" s="18" t="s">
        <v>45</v>
      </c>
      <c r="C2488" s="18" t="s">
        <v>46</v>
      </c>
      <c r="D2488" s="18" t="s">
        <v>47</v>
      </c>
      <c r="E2488" s="20">
        <v>170</v>
      </c>
      <c r="F2488" s="19">
        <v>132</v>
      </c>
      <c r="G2488" s="19">
        <v>0</v>
      </c>
      <c r="H2488" s="19">
        <v>68</v>
      </c>
      <c r="I2488" s="18" t="s">
        <v>779</v>
      </c>
      <c r="J2488" s="19">
        <v>195</v>
      </c>
      <c r="K2488" s="18" t="s">
        <v>702</v>
      </c>
      <c r="L2488" s="32">
        <v>36</v>
      </c>
      <c r="M2488" s="31">
        <v>6</v>
      </c>
      <c r="N2488" s="31">
        <v>42</v>
      </c>
      <c r="O2488" s="30" t="s">
        <v>64</v>
      </c>
      <c r="P2488" s="20">
        <v>82</v>
      </c>
      <c r="Q2488" s="20">
        <v>100</v>
      </c>
      <c r="R2488" s="18" t="s">
        <v>143</v>
      </c>
      <c r="S2488" s="20">
        <v>59</v>
      </c>
      <c r="T2488" s="18" t="s">
        <v>215</v>
      </c>
      <c r="U2488">
        <f t="shared" si="38"/>
        <v>6.2831999999999999</v>
      </c>
    </row>
    <row r="2489" spans="1:21" x14ac:dyDescent="0.3">
      <c r="A2489" s="21">
        <v>44134</v>
      </c>
      <c r="B2489" s="18" t="s">
        <v>45</v>
      </c>
      <c r="C2489" s="18" t="s">
        <v>46</v>
      </c>
      <c r="D2489" s="18" t="s">
        <v>47</v>
      </c>
      <c r="E2489" s="20">
        <v>170</v>
      </c>
      <c r="F2489" s="19">
        <v>144</v>
      </c>
      <c r="G2489" s="19">
        <v>0</v>
      </c>
      <c r="H2489" s="19">
        <v>70</v>
      </c>
      <c r="I2489" s="18" t="s">
        <v>183</v>
      </c>
      <c r="J2489" s="19">
        <v>219</v>
      </c>
      <c r="K2489" s="18" t="s">
        <v>748</v>
      </c>
      <c r="L2489" s="32">
        <v>22</v>
      </c>
      <c r="M2489" s="31">
        <v>6</v>
      </c>
      <c r="N2489" s="31">
        <v>28</v>
      </c>
      <c r="O2489" s="30" t="s">
        <v>121</v>
      </c>
      <c r="P2489" s="20">
        <v>80</v>
      </c>
      <c r="Q2489" s="20">
        <v>100</v>
      </c>
      <c r="R2489" s="18" t="s">
        <v>178</v>
      </c>
      <c r="S2489" s="20">
        <v>50</v>
      </c>
      <c r="T2489" s="18" t="s">
        <v>121</v>
      </c>
      <c r="U2489">
        <f t="shared" si="38"/>
        <v>3.8397333333333332</v>
      </c>
    </row>
    <row r="2490" spans="1:21" x14ac:dyDescent="0.3">
      <c r="A2490" s="21">
        <v>44135</v>
      </c>
      <c r="B2490" s="18" t="s">
        <v>45</v>
      </c>
      <c r="C2490" s="18" t="s">
        <v>46</v>
      </c>
      <c r="D2490" s="18" t="s">
        <v>47</v>
      </c>
      <c r="E2490" s="20">
        <v>170</v>
      </c>
      <c r="F2490" s="19">
        <v>164</v>
      </c>
      <c r="G2490" s="19">
        <v>0</v>
      </c>
      <c r="H2490" s="19">
        <v>67</v>
      </c>
      <c r="I2490" s="18" t="s">
        <v>818</v>
      </c>
      <c r="J2490" s="19">
        <v>261</v>
      </c>
      <c r="K2490" s="18" t="s">
        <v>134</v>
      </c>
      <c r="L2490" s="32">
        <v>25</v>
      </c>
      <c r="M2490" s="31">
        <v>6</v>
      </c>
      <c r="N2490" s="31">
        <v>47</v>
      </c>
      <c r="O2490" s="30" t="s">
        <v>135</v>
      </c>
      <c r="P2490" s="20">
        <v>79</v>
      </c>
      <c r="Q2490" s="20">
        <v>100</v>
      </c>
      <c r="R2490" s="18" t="s">
        <v>51</v>
      </c>
      <c r="S2490" s="20">
        <v>45</v>
      </c>
      <c r="T2490" s="18" t="s">
        <v>135</v>
      </c>
      <c r="U2490">
        <f t="shared" si="38"/>
        <v>4.3633333333333333</v>
      </c>
    </row>
    <row r="2491" spans="1:21" x14ac:dyDescent="0.3">
      <c r="A2491" s="21">
        <v>44136</v>
      </c>
      <c r="B2491" s="18" t="s">
        <v>45</v>
      </c>
      <c r="C2491" s="18" t="s">
        <v>46</v>
      </c>
      <c r="D2491" s="18" t="s">
        <v>47</v>
      </c>
      <c r="E2491" s="20">
        <v>170</v>
      </c>
      <c r="F2491" s="19">
        <v>170</v>
      </c>
      <c r="G2491" s="19">
        <v>0</v>
      </c>
      <c r="H2491" s="19">
        <v>122</v>
      </c>
      <c r="I2491" s="18" t="s">
        <v>470</v>
      </c>
      <c r="J2491" s="19">
        <v>218</v>
      </c>
      <c r="K2491" s="18" t="s">
        <v>517</v>
      </c>
      <c r="L2491" s="32" t="s">
        <v>1194</v>
      </c>
      <c r="M2491" s="31">
        <v>3</v>
      </c>
      <c r="N2491" s="31">
        <v>28</v>
      </c>
      <c r="O2491" s="30" t="s">
        <v>51</v>
      </c>
      <c r="P2491" s="20">
        <v>88</v>
      </c>
      <c r="Q2491" s="20">
        <v>99</v>
      </c>
      <c r="R2491" s="18" t="s">
        <v>51</v>
      </c>
      <c r="S2491" s="20">
        <v>74</v>
      </c>
      <c r="T2491" s="18" t="s">
        <v>50</v>
      </c>
      <c r="U2491" t="e">
        <f t="shared" si="38"/>
        <v>#VALUE!</v>
      </c>
    </row>
    <row r="2492" spans="1:21" x14ac:dyDescent="0.3">
      <c r="A2492" s="21">
        <v>44137</v>
      </c>
      <c r="B2492" s="18" t="s">
        <v>45</v>
      </c>
      <c r="C2492" s="18" t="s">
        <v>46</v>
      </c>
      <c r="D2492" s="18" t="s">
        <v>47</v>
      </c>
      <c r="E2492" s="20">
        <v>170</v>
      </c>
      <c r="F2492" s="19">
        <v>138</v>
      </c>
      <c r="G2492" s="19">
        <v>66</v>
      </c>
      <c r="H2492" s="19">
        <v>105</v>
      </c>
      <c r="I2492" s="18" t="s">
        <v>280</v>
      </c>
      <c r="J2492" s="19">
        <v>171</v>
      </c>
      <c r="K2492" s="18" t="s">
        <v>1034</v>
      </c>
      <c r="L2492" s="32">
        <v>28</v>
      </c>
      <c r="M2492" s="31">
        <v>6</v>
      </c>
      <c r="N2492" s="31">
        <v>67</v>
      </c>
      <c r="O2492" s="30" t="s">
        <v>81</v>
      </c>
      <c r="P2492" s="20">
        <v>96</v>
      </c>
      <c r="Q2492" s="20">
        <v>100</v>
      </c>
      <c r="R2492" s="18" t="s">
        <v>51</v>
      </c>
      <c r="S2492" s="20">
        <v>82</v>
      </c>
      <c r="T2492" s="18" t="s">
        <v>250</v>
      </c>
      <c r="U2492">
        <f t="shared" si="38"/>
        <v>4.8869333333333334</v>
      </c>
    </row>
    <row r="2493" spans="1:21" x14ac:dyDescent="0.3">
      <c r="A2493" s="21">
        <v>44138</v>
      </c>
      <c r="B2493" s="18" t="s">
        <v>45</v>
      </c>
      <c r="C2493" s="18" t="s">
        <v>46</v>
      </c>
      <c r="D2493" s="18" t="s">
        <v>47</v>
      </c>
      <c r="E2493" s="20">
        <v>170</v>
      </c>
      <c r="F2493" s="19">
        <v>95</v>
      </c>
      <c r="G2493" s="19">
        <v>36</v>
      </c>
      <c r="H2493" s="19">
        <v>61</v>
      </c>
      <c r="I2493" s="18" t="s">
        <v>470</v>
      </c>
      <c r="J2493" s="19">
        <v>129</v>
      </c>
      <c r="K2493" s="18" t="s">
        <v>702</v>
      </c>
      <c r="L2493" s="32">
        <v>27</v>
      </c>
      <c r="M2493" s="31">
        <v>8</v>
      </c>
      <c r="N2493" s="31">
        <v>42</v>
      </c>
      <c r="O2493" s="30" t="s">
        <v>264</v>
      </c>
      <c r="P2493" s="20">
        <v>87</v>
      </c>
      <c r="Q2493" s="20">
        <v>100</v>
      </c>
      <c r="R2493" s="18" t="s">
        <v>51</v>
      </c>
      <c r="S2493" s="20">
        <v>71</v>
      </c>
      <c r="T2493" s="18" t="s">
        <v>121</v>
      </c>
      <c r="U2493">
        <f t="shared" si="38"/>
        <v>4.7123999999999997</v>
      </c>
    </row>
    <row r="2494" spans="1:21" x14ac:dyDescent="0.3">
      <c r="A2494" s="21">
        <v>44139</v>
      </c>
      <c r="B2494" s="18" t="s">
        <v>45</v>
      </c>
      <c r="C2494" s="18" t="s">
        <v>46</v>
      </c>
      <c r="D2494" s="18" t="s">
        <v>47</v>
      </c>
      <c r="E2494" s="20">
        <v>170</v>
      </c>
      <c r="F2494" s="19">
        <v>89</v>
      </c>
      <c r="G2494" s="19">
        <v>4</v>
      </c>
      <c r="H2494" s="19">
        <v>57</v>
      </c>
      <c r="I2494" s="18" t="s">
        <v>51</v>
      </c>
      <c r="J2494" s="19">
        <v>121</v>
      </c>
      <c r="K2494" s="18" t="s">
        <v>256</v>
      </c>
      <c r="L2494" s="30" t="s">
        <v>84</v>
      </c>
      <c r="M2494" s="31">
        <v>6</v>
      </c>
      <c r="N2494" s="31">
        <v>75</v>
      </c>
      <c r="O2494" s="30" t="s">
        <v>355</v>
      </c>
      <c r="P2494" s="20">
        <v>87</v>
      </c>
      <c r="Q2494" s="20">
        <v>100</v>
      </c>
      <c r="R2494" s="18" t="s">
        <v>51</v>
      </c>
      <c r="S2494" s="20">
        <v>70</v>
      </c>
      <c r="T2494" s="18" t="s">
        <v>300</v>
      </c>
      <c r="U2494">
        <f t="shared" si="38"/>
        <v>0.34906666666666669</v>
      </c>
    </row>
    <row r="2495" spans="1:21" x14ac:dyDescent="0.3">
      <c r="A2495" s="21">
        <v>44140</v>
      </c>
      <c r="B2495" s="18" t="s">
        <v>45</v>
      </c>
      <c r="C2495" s="18" t="s">
        <v>46</v>
      </c>
      <c r="D2495" s="18" t="s">
        <v>47</v>
      </c>
      <c r="E2495" s="20">
        <v>170</v>
      </c>
      <c r="F2495" s="19">
        <v>86</v>
      </c>
      <c r="G2495" s="19">
        <v>0</v>
      </c>
      <c r="H2495" s="19">
        <v>43</v>
      </c>
      <c r="I2495" s="18" t="s">
        <v>123</v>
      </c>
      <c r="J2495" s="19">
        <v>128</v>
      </c>
      <c r="K2495" s="18" t="s">
        <v>450</v>
      </c>
      <c r="L2495" s="30" t="s">
        <v>116</v>
      </c>
      <c r="M2495" s="31">
        <v>3</v>
      </c>
      <c r="N2495" s="31">
        <v>19</v>
      </c>
      <c r="O2495" s="30" t="s">
        <v>85</v>
      </c>
      <c r="P2495" s="20">
        <v>90</v>
      </c>
      <c r="Q2495" s="20">
        <v>100</v>
      </c>
      <c r="R2495" s="18" t="s">
        <v>51</v>
      </c>
      <c r="S2495" s="20">
        <v>71</v>
      </c>
      <c r="T2495" s="18" t="s">
        <v>71</v>
      </c>
      <c r="U2495">
        <f t="shared" si="38"/>
        <v>0.69813333333333338</v>
      </c>
    </row>
    <row r="2496" spans="1:21" x14ac:dyDescent="0.3">
      <c r="A2496" s="21">
        <v>44141</v>
      </c>
      <c r="B2496" s="18" t="s">
        <v>45</v>
      </c>
      <c r="C2496" s="18" t="s">
        <v>46</v>
      </c>
      <c r="D2496" s="18" t="s">
        <v>47</v>
      </c>
      <c r="E2496" s="20">
        <v>170</v>
      </c>
      <c r="F2496" s="19">
        <v>167</v>
      </c>
      <c r="G2496" s="19">
        <v>18</v>
      </c>
      <c r="H2496" s="19">
        <v>88</v>
      </c>
      <c r="I2496" s="18" t="s">
        <v>807</v>
      </c>
      <c r="J2496" s="19">
        <v>246</v>
      </c>
      <c r="K2496" s="18" t="s">
        <v>445</v>
      </c>
      <c r="L2496" s="32">
        <v>26</v>
      </c>
      <c r="M2496" s="31">
        <v>8</v>
      </c>
      <c r="N2496" s="31">
        <v>122</v>
      </c>
      <c r="O2496" s="30" t="s">
        <v>594</v>
      </c>
      <c r="P2496" s="20">
        <v>72</v>
      </c>
      <c r="Q2496" s="20">
        <v>99</v>
      </c>
      <c r="R2496" s="18" t="s">
        <v>51</v>
      </c>
      <c r="S2496" s="20">
        <v>40</v>
      </c>
      <c r="T2496" s="18" t="s">
        <v>89</v>
      </c>
      <c r="U2496">
        <f t="shared" si="38"/>
        <v>4.5378666666666669</v>
      </c>
    </row>
    <row r="2497" spans="1:21" x14ac:dyDescent="0.3">
      <c r="A2497" s="21">
        <v>44142</v>
      </c>
      <c r="B2497" s="18" t="s">
        <v>45</v>
      </c>
      <c r="C2497" s="18" t="s">
        <v>46</v>
      </c>
      <c r="D2497" s="18" t="s">
        <v>47</v>
      </c>
      <c r="E2497" s="20">
        <v>170</v>
      </c>
      <c r="F2497" s="19">
        <v>170</v>
      </c>
      <c r="G2497" s="19">
        <v>0</v>
      </c>
      <c r="H2497" s="19">
        <v>112</v>
      </c>
      <c r="I2497" s="18" t="s">
        <v>153</v>
      </c>
      <c r="J2497" s="19">
        <v>227</v>
      </c>
      <c r="K2497" s="18" t="s">
        <v>89</v>
      </c>
      <c r="L2497" s="32">
        <v>11</v>
      </c>
      <c r="M2497" s="31">
        <v>3</v>
      </c>
      <c r="N2497" s="31">
        <v>44</v>
      </c>
      <c r="O2497" s="30" t="s">
        <v>50</v>
      </c>
      <c r="P2497" s="20">
        <v>74</v>
      </c>
      <c r="Q2497" s="20">
        <v>99</v>
      </c>
      <c r="R2497" s="18" t="s">
        <v>257</v>
      </c>
      <c r="S2497" s="20">
        <v>44</v>
      </c>
      <c r="T2497" s="18" t="s">
        <v>215</v>
      </c>
      <c r="U2497">
        <f t="shared" si="38"/>
        <v>1.9198666666666666</v>
      </c>
    </row>
    <row r="2498" spans="1:21" x14ac:dyDescent="0.3">
      <c r="A2498" s="21">
        <v>44143</v>
      </c>
      <c r="B2498" s="18" t="s">
        <v>45</v>
      </c>
      <c r="C2498" s="18" t="s">
        <v>46</v>
      </c>
      <c r="D2498" s="18" t="s">
        <v>47</v>
      </c>
      <c r="E2498" s="20">
        <v>170</v>
      </c>
      <c r="F2498" s="19">
        <v>162</v>
      </c>
      <c r="G2498" s="19">
        <v>0</v>
      </c>
      <c r="H2498" s="19">
        <v>108</v>
      </c>
      <c r="I2498" s="18" t="s">
        <v>831</v>
      </c>
      <c r="J2498" s="19">
        <v>216</v>
      </c>
      <c r="K2498" s="18" t="s">
        <v>246</v>
      </c>
      <c r="L2498" s="30" t="s">
        <v>102</v>
      </c>
      <c r="M2498" s="31">
        <v>17</v>
      </c>
      <c r="N2498" s="31">
        <v>92</v>
      </c>
      <c r="O2498" s="30" t="s">
        <v>148</v>
      </c>
      <c r="P2498" s="20">
        <v>61</v>
      </c>
      <c r="Q2498" s="20">
        <v>93</v>
      </c>
      <c r="R2498" s="18" t="s">
        <v>178</v>
      </c>
      <c r="S2498" s="20">
        <v>44</v>
      </c>
      <c r="T2498" s="18" t="s">
        <v>94</v>
      </c>
      <c r="U2498">
        <f t="shared" si="38"/>
        <v>0.8726666666666667</v>
      </c>
    </row>
    <row r="2499" spans="1:21" x14ac:dyDescent="0.3">
      <c r="A2499" s="21">
        <v>44144</v>
      </c>
      <c r="B2499" s="18" t="s">
        <v>45</v>
      </c>
      <c r="C2499" s="18" t="s">
        <v>46</v>
      </c>
      <c r="D2499" s="18" t="s">
        <v>47</v>
      </c>
      <c r="E2499" s="20">
        <v>170</v>
      </c>
      <c r="F2499" s="19">
        <v>138</v>
      </c>
      <c r="G2499" s="19">
        <v>0</v>
      </c>
      <c r="H2499" s="19">
        <v>94</v>
      </c>
      <c r="I2499" s="18" t="s">
        <v>227</v>
      </c>
      <c r="J2499" s="19">
        <v>181</v>
      </c>
      <c r="K2499" s="18" t="s">
        <v>64</v>
      </c>
      <c r="L2499" s="30" t="s">
        <v>263</v>
      </c>
      <c r="M2499" s="31">
        <v>3</v>
      </c>
      <c r="N2499" s="31">
        <v>53</v>
      </c>
      <c r="O2499" s="30" t="s">
        <v>494</v>
      </c>
      <c r="P2499" s="20">
        <v>83</v>
      </c>
      <c r="Q2499" s="20">
        <v>98</v>
      </c>
      <c r="R2499" s="18" t="s">
        <v>51</v>
      </c>
      <c r="S2499" s="20">
        <v>65</v>
      </c>
      <c r="T2499" s="18" t="s">
        <v>121</v>
      </c>
      <c r="U2499">
        <f t="shared" si="38"/>
        <v>0.17453333333333335</v>
      </c>
    </row>
    <row r="2500" spans="1:21" x14ac:dyDescent="0.3">
      <c r="A2500" s="21">
        <v>44145</v>
      </c>
      <c r="B2500" s="18" t="s">
        <v>45</v>
      </c>
      <c r="C2500" s="18" t="s">
        <v>46</v>
      </c>
      <c r="D2500" s="18" t="s">
        <v>47</v>
      </c>
      <c r="E2500" s="20">
        <v>170</v>
      </c>
      <c r="F2500" s="19">
        <v>138</v>
      </c>
      <c r="G2500" s="19">
        <v>0</v>
      </c>
      <c r="H2500" s="19">
        <v>90</v>
      </c>
      <c r="I2500" s="18" t="s">
        <v>582</v>
      </c>
      <c r="J2500" s="19">
        <v>185</v>
      </c>
      <c r="K2500" s="18" t="s">
        <v>730</v>
      </c>
      <c r="L2500" s="30" t="s">
        <v>84</v>
      </c>
      <c r="M2500" s="31">
        <v>3</v>
      </c>
      <c r="N2500" s="31">
        <v>44</v>
      </c>
      <c r="O2500" s="30" t="s">
        <v>94</v>
      </c>
      <c r="P2500" s="20">
        <v>83</v>
      </c>
      <c r="Q2500" s="20">
        <v>99</v>
      </c>
      <c r="R2500" s="18" t="s">
        <v>51</v>
      </c>
      <c r="S2500" s="20">
        <v>64</v>
      </c>
      <c r="T2500" s="18" t="s">
        <v>215</v>
      </c>
      <c r="U2500">
        <f t="shared" ref="U2500:U2563" si="39">L2500*$V$3/$V$5*$V$4</f>
        <v>0.34906666666666669</v>
      </c>
    </row>
    <row r="2501" spans="1:21" x14ac:dyDescent="0.3">
      <c r="A2501" s="21">
        <v>44146</v>
      </c>
      <c r="B2501" s="18" t="s">
        <v>45</v>
      </c>
      <c r="C2501" s="18" t="s">
        <v>46</v>
      </c>
      <c r="D2501" s="18" t="s">
        <v>47</v>
      </c>
      <c r="E2501" s="20">
        <v>170</v>
      </c>
      <c r="F2501" s="19">
        <v>128</v>
      </c>
      <c r="G2501" s="19">
        <v>2</v>
      </c>
      <c r="H2501" s="19">
        <v>57</v>
      </c>
      <c r="I2501" s="18" t="s">
        <v>253</v>
      </c>
      <c r="J2501" s="19">
        <v>198</v>
      </c>
      <c r="K2501" s="18" t="s">
        <v>266</v>
      </c>
      <c r="L2501" s="32">
        <v>19</v>
      </c>
      <c r="M2501" s="31">
        <v>8</v>
      </c>
      <c r="N2501" s="31">
        <v>97</v>
      </c>
      <c r="O2501" s="30" t="s">
        <v>264</v>
      </c>
      <c r="P2501" s="20">
        <v>72</v>
      </c>
      <c r="Q2501" s="20">
        <v>100</v>
      </c>
      <c r="R2501" s="18" t="s">
        <v>163</v>
      </c>
      <c r="S2501" s="20">
        <v>40</v>
      </c>
      <c r="T2501" s="18" t="s">
        <v>158</v>
      </c>
      <c r="U2501">
        <f t="shared" si="39"/>
        <v>3.3161333333333332</v>
      </c>
    </row>
    <row r="2502" spans="1:21" x14ac:dyDescent="0.3">
      <c r="A2502" s="21">
        <v>44147</v>
      </c>
      <c r="B2502" s="18" t="s">
        <v>45</v>
      </c>
      <c r="C2502" s="18" t="s">
        <v>46</v>
      </c>
      <c r="D2502" s="18" t="s">
        <v>47</v>
      </c>
      <c r="E2502" s="20">
        <v>170</v>
      </c>
      <c r="F2502" s="19">
        <v>166</v>
      </c>
      <c r="G2502" s="19">
        <v>0</v>
      </c>
      <c r="H2502" s="19">
        <v>109</v>
      </c>
      <c r="I2502" s="18" t="s">
        <v>51</v>
      </c>
      <c r="J2502" s="19">
        <v>222</v>
      </c>
      <c r="K2502" s="18" t="s">
        <v>50</v>
      </c>
      <c r="L2502" s="30" t="s">
        <v>84</v>
      </c>
      <c r="M2502" s="31">
        <v>3</v>
      </c>
      <c r="N2502" s="31">
        <v>39</v>
      </c>
      <c r="O2502" s="30" t="s">
        <v>71</v>
      </c>
      <c r="P2502" s="20">
        <v>80</v>
      </c>
      <c r="Q2502" s="20">
        <v>98</v>
      </c>
      <c r="R2502" s="18" t="s">
        <v>51</v>
      </c>
      <c r="S2502" s="20">
        <v>56</v>
      </c>
      <c r="T2502" s="18" t="s">
        <v>113</v>
      </c>
      <c r="U2502">
        <f t="shared" si="39"/>
        <v>0.34906666666666669</v>
      </c>
    </row>
    <row r="2503" spans="1:21" x14ac:dyDescent="0.3">
      <c r="A2503" s="21">
        <v>44148</v>
      </c>
      <c r="B2503" s="18" t="s">
        <v>45</v>
      </c>
      <c r="C2503" s="18" t="s">
        <v>46</v>
      </c>
      <c r="D2503" s="18" t="s">
        <v>47</v>
      </c>
      <c r="E2503" s="20">
        <v>170</v>
      </c>
      <c r="F2503" s="19">
        <v>145</v>
      </c>
      <c r="G2503" s="19">
        <v>0</v>
      </c>
      <c r="H2503" s="19">
        <v>76</v>
      </c>
      <c r="I2503" s="18" t="s">
        <v>183</v>
      </c>
      <c r="J2503" s="19">
        <v>214</v>
      </c>
      <c r="K2503" s="18" t="s">
        <v>591</v>
      </c>
      <c r="L2503" s="30" t="s">
        <v>401</v>
      </c>
      <c r="M2503" s="31">
        <v>3</v>
      </c>
      <c r="N2503" s="31">
        <v>56</v>
      </c>
      <c r="O2503" s="30" t="s">
        <v>505</v>
      </c>
      <c r="P2503" s="20">
        <v>79</v>
      </c>
      <c r="Q2503" s="20">
        <v>100</v>
      </c>
      <c r="R2503" s="18" t="s">
        <v>60</v>
      </c>
      <c r="S2503" s="20">
        <v>46</v>
      </c>
      <c r="T2503" s="18" t="s">
        <v>89</v>
      </c>
      <c r="U2503">
        <f t="shared" si="39"/>
        <v>1.0471999999999999</v>
      </c>
    </row>
    <row r="2504" spans="1:21" x14ac:dyDescent="0.3">
      <c r="A2504" s="21">
        <v>44149</v>
      </c>
      <c r="B2504" s="18" t="s">
        <v>45</v>
      </c>
      <c r="C2504" s="18" t="s">
        <v>46</v>
      </c>
      <c r="D2504" s="18" t="s">
        <v>47</v>
      </c>
      <c r="E2504" s="20">
        <v>170</v>
      </c>
      <c r="F2504" s="19">
        <v>152</v>
      </c>
      <c r="G2504" s="19">
        <v>0</v>
      </c>
      <c r="H2504" s="19">
        <v>84</v>
      </c>
      <c r="I2504" s="18" t="s">
        <v>673</v>
      </c>
      <c r="J2504" s="19">
        <v>219</v>
      </c>
      <c r="K2504" s="18" t="s">
        <v>681</v>
      </c>
      <c r="L2504" s="32">
        <v>22</v>
      </c>
      <c r="M2504" s="31">
        <v>28</v>
      </c>
      <c r="N2504" s="31">
        <v>167</v>
      </c>
      <c r="O2504" s="30" t="s">
        <v>171</v>
      </c>
      <c r="P2504" s="20">
        <v>50</v>
      </c>
      <c r="Q2504" s="20">
        <v>95</v>
      </c>
      <c r="R2504" s="18" t="s">
        <v>494</v>
      </c>
      <c r="S2504" s="20">
        <v>42</v>
      </c>
      <c r="T2504" s="18" t="s">
        <v>188</v>
      </c>
      <c r="U2504">
        <f t="shared" si="39"/>
        <v>3.8397333333333332</v>
      </c>
    </row>
    <row r="2505" spans="1:21" x14ac:dyDescent="0.3">
      <c r="A2505" s="21">
        <v>44150</v>
      </c>
      <c r="B2505" s="18" t="s">
        <v>45</v>
      </c>
      <c r="C2505" s="18" t="s">
        <v>46</v>
      </c>
      <c r="D2505" s="18" t="s">
        <v>47</v>
      </c>
      <c r="E2505" s="20">
        <v>170</v>
      </c>
      <c r="F2505" s="19">
        <v>168</v>
      </c>
      <c r="G2505" s="19">
        <v>64</v>
      </c>
      <c r="H2505" s="19">
        <v>117</v>
      </c>
      <c r="I2505" s="18" t="s">
        <v>51</v>
      </c>
      <c r="J2505" s="19">
        <v>218</v>
      </c>
      <c r="K2505" s="18" t="s">
        <v>1099</v>
      </c>
      <c r="L2505" s="32">
        <v>22</v>
      </c>
      <c r="M2505" s="31">
        <v>11</v>
      </c>
      <c r="N2505" s="31">
        <v>103</v>
      </c>
      <c r="O2505" s="30" t="s">
        <v>494</v>
      </c>
      <c r="P2505" s="20">
        <v>78</v>
      </c>
      <c r="Q2505" s="20">
        <v>98</v>
      </c>
      <c r="R2505" s="18" t="s">
        <v>51</v>
      </c>
      <c r="S2505" s="20">
        <v>50</v>
      </c>
      <c r="T2505" s="18" t="s">
        <v>51</v>
      </c>
      <c r="U2505">
        <f t="shared" si="39"/>
        <v>3.8397333333333332</v>
      </c>
    </row>
    <row r="2506" spans="1:21" x14ac:dyDescent="0.3">
      <c r="A2506" s="21">
        <v>44151</v>
      </c>
      <c r="B2506" s="18" t="s">
        <v>45</v>
      </c>
      <c r="C2506" s="18" t="s">
        <v>46</v>
      </c>
      <c r="D2506" s="18" t="s">
        <v>47</v>
      </c>
      <c r="E2506" s="20">
        <v>170</v>
      </c>
      <c r="F2506" s="19">
        <v>122</v>
      </c>
      <c r="G2506" s="19">
        <v>0</v>
      </c>
      <c r="H2506" s="19">
        <v>75</v>
      </c>
      <c r="I2506" s="18" t="s">
        <v>309</v>
      </c>
      <c r="J2506" s="19">
        <v>168</v>
      </c>
      <c r="K2506" s="18" t="s">
        <v>368</v>
      </c>
      <c r="L2506" s="32">
        <v>34</v>
      </c>
      <c r="M2506" s="31">
        <v>3</v>
      </c>
      <c r="N2506" s="31">
        <v>42</v>
      </c>
      <c r="O2506" s="30" t="s">
        <v>61</v>
      </c>
      <c r="P2506" s="20">
        <v>86</v>
      </c>
      <c r="Q2506" s="20">
        <v>100</v>
      </c>
      <c r="R2506" s="18" t="s">
        <v>51</v>
      </c>
      <c r="S2506" s="20">
        <v>63</v>
      </c>
      <c r="T2506" s="18" t="s">
        <v>51</v>
      </c>
      <c r="U2506">
        <f t="shared" si="39"/>
        <v>5.9341333333333326</v>
      </c>
    </row>
    <row r="2507" spans="1:21" x14ac:dyDescent="0.3">
      <c r="A2507" s="21">
        <v>44152</v>
      </c>
      <c r="B2507" s="18" t="s">
        <v>45</v>
      </c>
      <c r="C2507" s="18" t="s">
        <v>46</v>
      </c>
      <c r="D2507" s="18" t="s">
        <v>47</v>
      </c>
      <c r="E2507" s="20">
        <v>170</v>
      </c>
      <c r="F2507" s="19">
        <v>135</v>
      </c>
      <c r="G2507" s="19">
        <v>0</v>
      </c>
      <c r="H2507" s="19">
        <v>57</v>
      </c>
      <c r="I2507" s="18" t="s">
        <v>51</v>
      </c>
      <c r="J2507" s="19">
        <v>213</v>
      </c>
      <c r="K2507" s="18" t="s">
        <v>339</v>
      </c>
      <c r="L2507" s="32">
        <v>18</v>
      </c>
      <c r="M2507" s="31">
        <v>3</v>
      </c>
      <c r="N2507" s="31">
        <v>39</v>
      </c>
      <c r="O2507" s="30" t="s">
        <v>404</v>
      </c>
      <c r="P2507" s="20">
        <v>82</v>
      </c>
      <c r="Q2507" s="20">
        <v>100</v>
      </c>
      <c r="R2507" s="18" t="s">
        <v>51</v>
      </c>
      <c r="S2507" s="20">
        <v>53</v>
      </c>
      <c r="T2507" s="18" t="s">
        <v>50</v>
      </c>
      <c r="U2507">
        <f t="shared" si="39"/>
        <v>3.1415999999999999</v>
      </c>
    </row>
    <row r="2508" spans="1:21" x14ac:dyDescent="0.3">
      <c r="A2508" s="21">
        <v>44153</v>
      </c>
      <c r="B2508" s="18" t="s">
        <v>45</v>
      </c>
      <c r="C2508" s="18" t="s">
        <v>46</v>
      </c>
      <c r="D2508" s="18" t="s">
        <v>47</v>
      </c>
      <c r="E2508" s="20">
        <v>170</v>
      </c>
      <c r="F2508" s="19">
        <v>156</v>
      </c>
      <c r="G2508" s="19">
        <v>14</v>
      </c>
      <c r="H2508" s="19">
        <v>78</v>
      </c>
      <c r="I2508" s="18" t="s">
        <v>876</v>
      </c>
      <c r="J2508" s="19">
        <v>233</v>
      </c>
      <c r="K2508" s="18" t="s">
        <v>552</v>
      </c>
      <c r="L2508" s="32">
        <v>28</v>
      </c>
      <c r="M2508" s="31">
        <v>6</v>
      </c>
      <c r="N2508" s="31">
        <v>44</v>
      </c>
      <c r="O2508" s="30" t="s">
        <v>91</v>
      </c>
      <c r="P2508" s="20">
        <v>80</v>
      </c>
      <c r="Q2508" s="20">
        <v>100</v>
      </c>
      <c r="R2508" s="18" t="s">
        <v>51</v>
      </c>
      <c r="S2508" s="20">
        <v>52</v>
      </c>
      <c r="T2508" s="18" t="s">
        <v>215</v>
      </c>
      <c r="U2508">
        <f t="shared" si="39"/>
        <v>4.8869333333333334</v>
      </c>
    </row>
    <row r="2509" spans="1:21" x14ac:dyDescent="0.3">
      <c r="A2509" s="21">
        <v>44154</v>
      </c>
      <c r="B2509" s="18" t="s">
        <v>45</v>
      </c>
      <c r="C2509" s="18" t="s">
        <v>46</v>
      </c>
      <c r="D2509" s="18" t="s">
        <v>47</v>
      </c>
      <c r="E2509" s="20">
        <v>170</v>
      </c>
      <c r="F2509" s="19">
        <v>116</v>
      </c>
      <c r="G2509" s="19">
        <v>6</v>
      </c>
      <c r="H2509" s="19">
        <v>101</v>
      </c>
      <c r="I2509" s="18" t="s">
        <v>1020</v>
      </c>
      <c r="J2509" s="19">
        <v>130</v>
      </c>
      <c r="K2509" s="18" t="s">
        <v>133</v>
      </c>
      <c r="L2509" s="30" t="s">
        <v>84</v>
      </c>
      <c r="M2509" s="31">
        <v>11</v>
      </c>
      <c r="N2509" s="31">
        <v>44</v>
      </c>
      <c r="O2509" s="30" t="s">
        <v>158</v>
      </c>
      <c r="P2509" s="20">
        <v>96</v>
      </c>
      <c r="Q2509" s="20">
        <v>100</v>
      </c>
      <c r="R2509" s="18" t="s">
        <v>51</v>
      </c>
      <c r="S2509" s="20">
        <v>91</v>
      </c>
      <c r="T2509" s="18" t="s">
        <v>94</v>
      </c>
      <c r="U2509">
        <f t="shared" si="39"/>
        <v>0.34906666666666669</v>
      </c>
    </row>
    <row r="2510" spans="1:21" x14ac:dyDescent="0.3">
      <c r="A2510" s="21">
        <v>44155</v>
      </c>
      <c r="B2510" s="18" t="s">
        <v>45</v>
      </c>
      <c r="C2510" s="18" t="s">
        <v>46</v>
      </c>
      <c r="D2510" s="18" t="s">
        <v>47</v>
      </c>
      <c r="E2510" s="20">
        <v>170</v>
      </c>
      <c r="F2510" s="19">
        <v>117</v>
      </c>
      <c r="G2510" s="19">
        <v>0</v>
      </c>
      <c r="H2510" s="19">
        <v>65</v>
      </c>
      <c r="I2510" s="18" t="s">
        <v>519</v>
      </c>
      <c r="J2510" s="19">
        <v>169</v>
      </c>
      <c r="K2510" s="18" t="s">
        <v>525</v>
      </c>
      <c r="L2510" s="32">
        <v>33</v>
      </c>
      <c r="M2510" s="31">
        <v>3</v>
      </c>
      <c r="N2510" s="31">
        <v>50</v>
      </c>
      <c r="O2510" s="30" t="s">
        <v>94</v>
      </c>
      <c r="P2510" s="20">
        <v>83</v>
      </c>
      <c r="Q2510" s="20">
        <v>99</v>
      </c>
      <c r="R2510" s="18" t="s">
        <v>51</v>
      </c>
      <c r="S2510" s="20">
        <v>59</v>
      </c>
      <c r="T2510" s="18" t="s">
        <v>129</v>
      </c>
      <c r="U2510">
        <f t="shared" si="39"/>
        <v>5.7596000000000007</v>
      </c>
    </row>
    <row r="2511" spans="1:21" x14ac:dyDescent="0.3">
      <c r="A2511" s="21">
        <v>44156</v>
      </c>
      <c r="B2511" s="18" t="s">
        <v>45</v>
      </c>
      <c r="C2511" s="18" t="s">
        <v>46</v>
      </c>
      <c r="D2511" s="18" t="s">
        <v>47</v>
      </c>
      <c r="E2511" s="20">
        <v>170</v>
      </c>
      <c r="F2511" s="19">
        <v>100</v>
      </c>
      <c r="G2511" s="19">
        <v>0</v>
      </c>
      <c r="H2511" s="19">
        <v>41</v>
      </c>
      <c r="I2511" s="18" t="s">
        <v>527</v>
      </c>
      <c r="J2511" s="19">
        <v>160</v>
      </c>
      <c r="K2511" s="18" t="s">
        <v>702</v>
      </c>
      <c r="L2511" s="32">
        <v>24</v>
      </c>
      <c r="M2511" s="31">
        <v>3</v>
      </c>
      <c r="N2511" s="31">
        <v>25</v>
      </c>
      <c r="O2511" s="30" t="s">
        <v>129</v>
      </c>
      <c r="P2511" s="20">
        <v>85</v>
      </c>
      <c r="Q2511" s="20">
        <v>100</v>
      </c>
      <c r="R2511" s="18" t="s">
        <v>51</v>
      </c>
      <c r="S2511" s="20">
        <v>60</v>
      </c>
      <c r="T2511" s="18" t="s">
        <v>158</v>
      </c>
      <c r="U2511">
        <f t="shared" si="39"/>
        <v>4.1887999999999996</v>
      </c>
    </row>
    <row r="2512" spans="1:21" x14ac:dyDescent="0.3">
      <c r="A2512" s="21">
        <v>44157</v>
      </c>
      <c r="B2512" s="18" t="s">
        <v>45</v>
      </c>
      <c r="C2512" s="18" t="s">
        <v>46</v>
      </c>
      <c r="D2512" s="18" t="s">
        <v>47</v>
      </c>
      <c r="E2512" s="20">
        <v>170</v>
      </c>
      <c r="F2512" s="19">
        <v>115</v>
      </c>
      <c r="G2512" s="19">
        <v>0</v>
      </c>
      <c r="H2512" s="19">
        <v>36</v>
      </c>
      <c r="I2512" s="18" t="s">
        <v>304</v>
      </c>
      <c r="J2512" s="19">
        <v>194</v>
      </c>
      <c r="K2512" s="18" t="s">
        <v>212</v>
      </c>
      <c r="L2512" s="30" t="s">
        <v>84</v>
      </c>
      <c r="M2512" s="31">
        <v>6</v>
      </c>
      <c r="N2512" s="31">
        <v>36</v>
      </c>
      <c r="O2512" s="30" t="s">
        <v>135</v>
      </c>
      <c r="P2512" s="20">
        <v>84</v>
      </c>
      <c r="Q2512" s="20">
        <v>100</v>
      </c>
      <c r="R2512" s="18" t="s">
        <v>51</v>
      </c>
      <c r="S2512" s="20">
        <v>54</v>
      </c>
      <c r="T2512" s="18" t="s">
        <v>50</v>
      </c>
      <c r="U2512">
        <f t="shared" si="39"/>
        <v>0.34906666666666669</v>
      </c>
    </row>
    <row r="2513" spans="1:21" x14ac:dyDescent="0.3">
      <c r="A2513" s="21">
        <v>44158</v>
      </c>
      <c r="B2513" s="18" t="s">
        <v>45</v>
      </c>
      <c r="C2513" s="18" t="s">
        <v>46</v>
      </c>
      <c r="D2513" s="18" t="s">
        <v>47</v>
      </c>
      <c r="E2513" s="20">
        <v>170</v>
      </c>
      <c r="F2513" s="19">
        <v>100</v>
      </c>
      <c r="G2513" s="19">
        <v>0</v>
      </c>
      <c r="H2513" s="19">
        <v>33</v>
      </c>
      <c r="I2513" s="18" t="s">
        <v>239</v>
      </c>
      <c r="J2513" s="19">
        <v>167</v>
      </c>
      <c r="K2513" s="18" t="s">
        <v>200</v>
      </c>
      <c r="L2513" s="32" t="s">
        <v>1194</v>
      </c>
      <c r="M2513" s="31">
        <v>6</v>
      </c>
      <c r="N2513" s="31">
        <v>25</v>
      </c>
      <c r="O2513" s="30" t="s">
        <v>117</v>
      </c>
      <c r="P2513" s="20">
        <v>85</v>
      </c>
      <c r="Q2513" s="20">
        <v>100</v>
      </c>
      <c r="R2513" s="18" t="s">
        <v>51</v>
      </c>
      <c r="S2513" s="20">
        <v>61</v>
      </c>
      <c r="T2513" s="18" t="s">
        <v>91</v>
      </c>
      <c r="U2513" t="e">
        <f t="shared" si="39"/>
        <v>#VALUE!</v>
      </c>
    </row>
    <row r="2514" spans="1:21" x14ac:dyDescent="0.3">
      <c r="A2514" s="21">
        <v>44159</v>
      </c>
      <c r="B2514" s="18" t="s">
        <v>45</v>
      </c>
      <c r="C2514" s="18" t="s">
        <v>46</v>
      </c>
      <c r="D2514" s="18" t="s">
        <v>47</v>
      </c>
      <c r="E2514" s="20">
        <v>170</v>
      </c>
      <c r="F2514" s="19">
        <v>96</v>
      </c>
      <c r="G2514" s="19">
        <v>0</v>
      </c>
      <c r="H2514" s="19">
        <v>35</v>
      </c>
      <c r="I2514" s="18" t="s">
        <v>183</v>
      </c>
      <c r="J2514" s="19">
        <v>157</v>
      </c>
      <c r="K2514" s="18" t="s">
        <v>517</v>
      </c>
      <c r="L2514" s="30" t="s">
        <v>289</v>
      </c>
      <c r="M2514" s="31">
        <v>3</v>
      </c>
      <c r="N2514" s="31">
        <v>53</v>
      </c>
      <c r="O2514" s="30" t="s">
        <v>100</v>
      </c>
      <c r="P2514" s="20">
        <v>87</v>
      </c>
      <c r="Q2514" s="20">
        <v>100</v>
      </c>
      <c r="R2514" s="18" t="s">
        <v>51</v>
      </c>
      <c r="S2514" s="20">
        <v>56</v>
      </c>
      <c r="T2514" s="18" t="s">
        <v>107</v>
      </c>
      <c r="U2514">
        <f t="shared" si="39"/>
        <v>1.5708</v>
      </c>
    </row>
    <row r="2515" spans="1:21" x14ac:dyDescent="0.3">
      <c r="A2515" s="21">
        <v>44160</v>
      </c>
      <c r="B2515" s="18" t="s">
        <v>45</v>
      </c>
      <c r="C2515" s="18" t="s">
        <v>46</v>
      </c>
      <c r="D2515" s="18" t="s">
        <v>47</v>
      </c>
      <c r="E2515" s="20">
        <v>170</v>
      </c>
      <c r="F2515" s="19">
        <v>126</v>
      </c>
      <c r="G2515" s="19">
        <v>8</v>
      </c>
      <c r="H2515" s="19">
        <v>94</v>
      </c>
      <c r="I2515" s="18" t="s">
        <v>889</v>
      </c>
      <c r="J2515" s="19">
        <v>158</v>
      </c>
      <c r="K2515" s="18" t="s">
        <v>51</v>
      </c>
      <c r="L2515" s="32">
        <v>22</v>
      </c>
      <c r="M2515" s="31">
        <v>6</v>
      </c>
      <c r="N2515" s="31">
        <v>94</v>
      </c>
      <c r="O2515" s="30" t="s">
        <v>494</v>
      </c>
      <c r="P2515" s="20">
        <v>89</v>
      </c>
      <c r="Q2515" s="20">
        <v>99</v>
      </c>
      <c r="R2515" s="18" t="s">
        <v>51</v>
      </c>
      <c r="S2515" s="20">
        <v>55</v>
      </c>
      <c r="T2515" s="18" t="s">
        <v>85</v>
      </c>
      <c r="U2515">
        <f t="shared" si="39"/>
        <v>3.8397333333333332</v>
      </c>
    </row>
    <row r="2516" spans="1:21" x14ac:dyDescent="0.3">
      <c r="A2516" s="21">
        <v>44161</v>
      </c>
      <c r="B2516" s="18" t="s">
        <v>45</v>
      </c>
      <c r="C2516" s="18" t="s">
        <v>46</v>
      </c>
      <c r="D2516" s="18" t="s">
        <v>47</v>
      </c>
      <c r="E2516" s="20">
        <v>170</v>
      </c>
      <c r="F2516" s="19">
        <v>139</v>
      </c>
      <c r="G2516" s="19">
        <v>0</v>
      </c>
      <c r="H2516" s="19">
        <v>81</v>
      </c>
      <c r="I2516" s="18" t="s">
        <v>1070</v>
      </c>
      <c r="J2516" s="19">
        <v>197</v>
      </c>
      <c r="K2516" s="18" t="s">
        <v>412</v>
      </c>
      <c r="L2516" s="32">
        <v>22</v>
      </c>
      <c r="M2516" s="31">
        <v>11</v>
      </c>
      <c r="N2516" s="31">
        <v>78</v>
      </c>
      <c r="O2516" s="30" t="s">
        <v>91</v>
      </c>
      <c r="P2516" s="20">
        <v>77</v>
      </c>
      <c r="Q2516" s="20">
        <v>99</v>
      </c>
      <c r="R2516" s="18" t="s">
        <v>51</v>
      </c>
      <c r="S2516" s="20">
        <v>44</v>
      </c>
      <c r="T2516" s="18" t="s">
        <v>52</v>
      </c>
      <c r="U2516">
        <f t="shared" si="39"/>
        <v>3.8397333333333332</v>
      </c>
    </row>
    <row r="2517" spans="1:21" x14ac:dyDescent="0.3">
      <c r="A2517" s="21">
        <v>44162</v>
      </c>
      <c r="B2517" s="18" t="s">
        <v>45</v>
      </c>
      <c r="C2517" s="18" t="s">
        <v>46</v>
      </c>
      <c r="D2517" s="18" t="s">
        <v>47</v>
      </c>
      <c r="E2517" s="20">
        <v>170</v>
      </c>
      <c r="F2517" s="19">
        <v>132</v>
      </c>
      <c r="G2517" s="19">
        <v>0</v>
      </c>
      <c r="H2517" s="19">
        <v>57</v>
      </c>
      <c r="I2517" s="18" t="s">
        <v>482</v>
      </c>
      <c r="J2517" s="19">
        <v>207</v>
      </c>
      <c r="K2517" s="18" t="s">
        <v>121</v>
      </c>
      <c r="L2517" s="32">
        <v>36</v>
      </c>
      <c r="M2517" s="31">
        <v>3</v>
      </c>
      <c r="N2517" s="31">
        <v>47</v>
      </c>
      <c r="O2517" s="30" t="s">
        <v>158</v>
      </c>
      <c r="P2517" s="20">
        <v>83</v>
      </c>
      <c r="Q2517" s="20">
        <v>100</v>
      </c>
      <c r="R2517" s="18" t="s">
        <v>51</v>
      </c>
      <c r="S2517" s="20">
        <v>45</v>
      </c>
      <c r="T2517" s="18" t="s">
        <v>71</v>
      </c>
      <c r="U2517">
        <f t="shared" si="39"/>
        <v>6.2831999999999999</v>
      </c>
    </row>
    <row r="2518" spans="1:21" x14ac:dyDescent="0.3">
      <c r="A2518" s="21">
        <v>44163</v>
      </c>
      <c r="B2518" s="18" t="s">
        <v>45</v>
      </c>
      <c r="C2518" s="18" t="s">
        <v>46</v>
      </c>
      <c r="D2518" s="18" t="s">
        <v>47</v>
      </c>
      <c r="E2518" s="20">
        <v>170</v>
      </c>
      <c r="F2518" s="19">
        <v>120</v>
      </c>
      <c r="G2518" s="19">
        <v>0</v>
      </c>
      <c r="H2518" s="19">
        <v>42</v>
      </c>
      <c r="I2518" s="18" t="s">
        <v>465</v>
      </c>
      <c r="J2518" s="19">
        <v>197</v>
      </c>
      <c r="K2518" s="18" t="s">
        <v>324</v>
      </c>
      <c r="L2518" s="32">
        <v>21</v>
      </c>
      <c r="M2518" s="31">
        <v>3</v>
      </c>
      <c r="N2518" s="31">
        <v>72</v>
      </c>
      <c r="O2518" s="30" t="s">
        <v>167</v>
      </c>
      <c r="P2518" s="20">
        <v>81</v>
      </c>
      <c r="Q2518" s="20">
        <v>100</v>
      </c>
      <c r="R2518" s="18" t="s">
        <v>51</v>
      </c>
      <c r="S2518" s="20">
        <v>42</v>
      </c>
      <c r="T2518" s="18" t="s">
        <v>158</v>
      </c>
      <c r="U2518">
        <f t="shared" si="39"/>
        <v>3.6652</v>
      </c>
    </row>
    <row r="2519" spans="1:21" x14ac:dyDescent="0.3">
      <c r="A2519" s="21">
        <v>44164</v>
      </c>
      <c r="B2519" s="18" t="s">
        <v>45</v>
      </c>
      <c r="C2519" s="18" t="s">
        <v>46</v>
      </c>
      <c r="D2519" s="18" t="s">
        <v>47</v>
      </c>
      <c r="E2519" s="20">
        <v>170</v>
      </c>
      <c r="F2519" s="19">
        <v>120</v>
      </c>
      <c r="G2519" s="19">
        <v>0</v>
      </c>
      <c r="H2519" s="19">
        <v>39</v>
      </c>
      <c r="I2519" s="18" t="s">
        <v>724</v>
      </c>
      <c r="J2519" s="19">
        <v>200</v>
      </c>
      <c r="K2519" s="18" t="s">
        <v>508</v>
      </c>
      <c r="L2519" s="32">
        <v>24</v>
      </c>
      <c r="M2519" s="31">
        <v>8</v>
      </c>
      <c r="N2519" s="31">
        <v>53</v>
      </c>
      <c r="O2519" s="30" t="s">
        <v>215</v>
      </c>
      <c r="P2519" s="20">
        <v>79</v>
      </c>
      <c r="Q2519" s="20">
        <v>100</v>
      </c>
      <c r="R2519" s="18" t="s">
        <v>51</v>
      </c>
      <c r="S2519" s="20">
        <v>45</v>
      </c>
      <c r="T2519" s="18" t="s">
        <v>52</v>
      </c>
      <c r="U2519">
        <f t="shared" si="39"/>
        <v>4.1887999999999996</v>
      </c>
    </row>
    <row r="2520" spans="1:21" x14ac:dyDescent="0.3">
      <c r="A2520" s="21">
        <v>44165</v>
      </c>
      <c r="B2520" s="18" t="s">
        <v>45</v>
      </c>
      <c r="C2520" s="18" t="s">
        <v>46</v>
      </c>
      <c r="D2520" s="18" t="s">
        <v>47</v>
      </c>
      <c r="E2520" s="20">
        <v>170</v>
      </c>
      <c r="F2520" s="19">
        <v>101</v>
      </c>
      <c r="G2520" s="19">
        <v>0</v>
      </c>
      <c r="H2520" s="19">
        <v>41</v>
      </c>
      <c r="I2520" s="18" t="s">
        <v>51</v>
      </c>
      <c r="J2520" s="19">
        <v>161</v>
      </c>
      <c r="K2520" s="18" t="s">
        <v>339</v>
      </c>
      <c r="L2520" s="30" t="s">
        <v>102</v>
      </c>
      <c r="M2520" s="31">
        <v>6</v>
      </c>
      <c r="N2520" s="31">
        <v>33</v>
      </c>
      <c r="O2520" s="30" t="s">
        <v>100</v>
      </c>
      <c r="P2520" s="20">
        <v>86</v>
      </c>
      <c r="Q2520" s="20">
        <v>100</v>
      </c>
      <c r="R2520" s="18" t="s">
        <v>51</v>
      </c>
      <c r="S2520" s="20">
        <v>67</v>
      </c>
      <c r="T2520" s="18" t="s">
        <v>91</v>
      </c>
      <c r="U2520">
        <f t="shared" si="39"/>
        <v>0.8726666666666667</v>
      </c>
    </row>
    <row r="2521" spans="1:21" x14ac:dyDescent="0.3">
      <c r="A2521" s="21">
        <v>44166</v>
      </c>
      <c r="B2521" s="18" t="s">
        <v>45</v>
      </c>
      <c r="C2521" s="18" t="s">
        <v>46</v>
      </c>
      <c r="D2521" s="18" t="s">
        <v>47</v>
      </c>
      <c r="E2521" s="20">
        <v>170</v>
      </c>
      <c r="F2521" s="19">
        <v>86</v>
      </c>
      <c r="G2521" s="19">
        <v>50</v>
      </c>
      <c r="H2521" s="19">
        <v>33</v>
      </c>
      <c r="I2521" s="18" t="s">
        <v>347</v>
      </c>
      <c r="J2521" s="19">
        <v>140</v>
      </c>
      <c r="K2521" s="18" t="s">
        <v>603</v>
      </c>
      <c r="L2521" s="30" t="s">
        <v>84</v>
      </c>
      <c r="M2521" s="31">
        <v>3</v>
      </c>
      <c r="N2521" s="31">
        <v>42</v>
      </c>
      <c r="O2521" s="30" t="s">
        <v>206</v>
      </c>
      <c r="P2521" s="20">
        <v>82</v>
      </c>
      <c r="Q2521" s="20">
        <v>100</v>
      </c>
      <c r="R2521" s="18" t="s">
        <v>520</v>
      </c>
      <c r="S2521" s="20">
        <v>61</v>
      </c>
      <c r="T2521" s="18" t="s">
        <v>135</v>
      </c>
      <c r="U2521">
        <f t="shared" si="39"/>
        <v>0.34906666666666669</v>
      </c>
    </row>
    <row r="2522" spans="1:21" x14ac:dyDescent="0.3">
      <c r="A2522" s="21">
        <v>44167</v>
      </c>
      <c r="B2522" s="18" t="s">
        <v>45</v>
      </c>
      <c r="C2522" s="18" t="s">
        <v>46</v>
      </c>
      <c r="D2522" s="18" t="s">
        <v>47</v>
      </c>
      <c r="E2522" s="20">
        <v>170</v>
      </c>
      <c r="F2522" s="19">
        <v>84</v>
      </c>
      <c r="G2522" s="19">
        <v>0</v>
      </c>
      <c r="H2522" s="19">
        <v>48</v>
      </c>
      <c r="I2522" s="18" t="s">
        <v>1100</v>
      </c>
      <c r="J2522" s="19">
        <v>119</v>
      </c>
      <c r="K2522" s="18" t="s">
        <v>276</v>
      </c>
      <c r="L2522" s="32">
        <v>12</v>
      </c>
      <c r="M2522" s="31">
        <v>3</v>
      </c>
      <c r="N2522" s="31">
        <v>39</v>
      </c>
      <c r="O2522" s="30" t="s">
        <v>763</v>
      </c>
      <c r="P2522" s="20">
        <v>87</v>
      </c>
      <c r="Q2522" s="20">
        <v>100</v>
      </c>
      <c r="R2522" s="18" t="s">
        <v>51</v>
      </c>
      <c r="S2522" s="20">
        <v>68</v>
      </c>
      <c r="T2522" s="18" t="s">
        <v>133</v>
      </c>
      <c r="U2522">
        <f t="shared" si="39"/>
        <v>2.0943999999999998</v>
      </c>
    </row>
    <row r="2523" spans="1:21" x14ac:dyDescent="0.3">
      <c r="A2523" s="21">
        <v>44168</v>
      </c>
      <c r="B2523" s="18" t="s">
        <v>45</v>
      </c>
      <c r="C2523" s="18" t="s">
        <v>46</v>
      </c>
      <c r="D2523" s="18" t="s">
        <v>47</v>
      </c>
      <c r="E2523" s="20">
        <v>170</v>
      </c>
      <c r="F2523" s="19">
        <v>100</v>
      </c>
      <c r="G2523" s="19">
        <v>110</v>
      </c>
      <c r="H2523" s="19">
        <v>43</v>
      </c>
      <c r="I2523" s="18" t="s">
        <v>849</v>
      </c>
      <c r="J2523" s="19">
        <v>156</v>
      </c>
      <c r="K2523" s="18" t="s">
        <v>517</v>
      </c>
      <c r="L2523" s="32">
        <v>28</v>
      </c>
      <c r="M2523" s="31">
        <v>8</v>
      </c>
      <c r="N2523" s="31">
        <v>144</v>
      </c>
      <c r="O2523" s="30" t="s">
        <v>55</v>
      </c>
      <c r="P2523" s="20">
        <v>68</v>
      </c>
      <c r="Q2523" s="20">
        <v>95</v>
      </c>
      <c r="R2523" s="18" t="s">
        <v>257</v>
      </c>
      <c r="S2523" s="20">
        <v>44</v>
      </c>
      <c r="T2523" s="18" t="s">
        <v>167</v>
      </c>
      <c r="U2523">
        <f t="shared" si="39"/>
        <v>4.8869333333333334</v>
      </c>
    </row>
    <row r="2524" spans="1:21" x14ac:dyDescent="0.3">
      <c r="A2524" s="21">
        <v>44169</v>
      </c>
      <c r="B2524" s="18" t="s">
        <v>45</v>
      </c>
      <c r="C2524" s="18" t="s">
        <v>46</v>
      </c>
      <c r="D2524" s="18" t="s">
        <v>47</v>
      </c>
      <c r="E2524" s="20">
        <v>170</v>
      </c>
      <c r="F2524" s="19">
        <v>56</v>
      </c>
      <c r="G2524" s="19">
        <v>158</v>
      </c>
      <c r="H2524" s="19">
        <v>34</v>
      </c>
      <c r="I2524" s="18" t="s">
        <v>1101</v>
      </c>
      <c r="J2524" s="19">
        <v>79</v>
      </c>
      <c r="K2524" s="18" t="s">
        <v>989</v>
      </c>
      <c r="L2524" s="32">
        <v>27</v>
      </c>
      <c r="M2524" s="31">
        <v>8</v>
      </c>
      <c r="N2524" s="31">
        <v>125</v>
      </c>
      <c r="O2524" s="30" t="s">
        <v>118</v>
      </c>
      <c r="P2524" s="20">
        <v>92</v>
      </c>
      <c r="Q2524" s="20">
        <v>98</v>
      </c>
      <c r="R2524" s="18" t="s">
        <v>933</v>
      </c>
      <c r="S2524" s="20">
        <v>63</v>
      </c>
      <c r="T2524" s="18" t="s">
        <v>178</v>
      </c>
      <c r="U2524">
        <f t="shared" si="39"/>
        <v>4.7123999999999997</v>
      </c>
    </row>
    <row r="2525" spans="1:21" x14ac:dyDescent="0.3">
      <c r="A2525" s="21">
        <v>44170</v>
      </c>
      <c r="B2525" s="18" t="s">
        <v>45</v>
      </c>
      <c r="C2525" s="18" t="s">
        <v>46</v>
      </c>
      <c r="D2525" s="18" t="s">
        <v>47</v>
      </c>
      <c r="E2525" s="20">
        <v>170</v>
      </c>
      <c r="F2525" s="19">
        <v>59</v>
      </c>
      <c r="G2525" s="19">
        <v>222</v>
      </c>
      <c r="H2525" s="19">
        <v>41</v>
      </c>
      <c r="I2525" s="18" t="s">
        <v>648</v>
      </c>
      <c r="J2525" s="19">
        <v>77</v>
      </c>
      <c r="K2525" s="18" t="s">
        <v>381</v>
      </c>
      <c r="L2525" s="32">
        <v>27</v>
      </c>
      <c r="M2525" s="31">
        <v>17</v>
      </c>
      <c r="N2525" s="31">
        <v>92</v>
      </c>
      <c r="O2525" s="30" t="s">
        <v>74</v>
      </c>
      <c r="P2525" s="20">
        <v>87</v>
      </c>
      <c r="Q2525" s="20">
        <v>96</v>
      </c>
      <c r="R2525" s="18" t="s">
        <v>369</v>
      </c>
      <c r="S2525" s="20">
        <v>78</v>
      </c>
      <c r="T2525" s="18" t="s">
        <v>51</v>
      </c>
      <c r="U2525">
        <f t="shared" si="39"/>
        <v>4.7123999999999997</v>
      </c>
    </row>
    <row r="2526" spans="1:21" x14ac:dyDescent="0.3">
      <c r="A2526" s="21">
        <v>44171</v>
      </c>
      <c r="B2526" s="18" t="s">
        <v>45</v>
      </c>
      <c r="C2526" s="18" t="s">
        <v>46</v>
      </c>
      <c r="D2526" s="18" t="s">
        <v>47</v>
      </c>
      <c r="E2526" s="20">
        <v>170</v>
      </c>
      <c r="F2526" s="19">
        <v>74</v>
      </c>
      <c r="G2526" s="19">
        <v>144</v>
      </c>
      <c r="H2526" s="19">
        <v>53</v>
      </c>
      <c r="I2526" s="18" t="s">
        <v>174</v>
      </c>
      <c r="J2526" s="19">
        <v>96</v>
      </c>
      <c r="K2526" s="18" t="s">
        <v>266</v>
      </c>
      <c r="L2526" s="32">
        <v>26</v>
      </c>
      <c r="M2526" s="31">
        <v>14</v>
      </c>
      <c r="N2526" s="31">
        <v>103</v>
      </c>
      <c r="O2526" s="30" t="s">
        <v>210</v>
      </c>
      <c r="P2526" s="20">
        <v>78</v>
      </c>
      <c r="Q2526" s="20">
        <v>96</v>
      </c>
      <c r="R2526" s="18" t="s">
        <v>370</v>
      </c>
      <c r="S2526" s="20">
        <v>67</v>
      </c>
      <c r="T2526" s="18" t="s">
        <v>258</v>
      </c>
      <c r="U2526">
        <f t="shared" si="39"/>
        <v>4.5378666666666669</v>
      </c>
    </row>
    <row r="2527" spans="1:21" x14ac:dyDescent="0.3">
      <c r="A2527" s="21">
        <v>44172</v>
      </c>
      <c r="B2527" s="18" t="s">
        <v>45</v>
      </c>
      <c r="C2527" s="18" t="s">
        <v>46</v>
      </c>
      <c r="D2527" s="18" t="s">
        <v>47</v>
      </c>
      <c r="E2527" s="20">
        <v>170</v>
      </c>
      <c r="F2527" s="19">
        <v>106</v>
      </c>
      <c r="G2527" s="19">
        <v>208</v>
      </c>
      <c r="H2527" s="19">
        <v>72</v>
      </c>
      <c r="I2527" s="18" t="s">
        <v>913</v>
      </c>
      <c r="J2527" s="19">
        <v>139</v>
      </c>
      <c r="K2527" s="18" t="s">
        <v>1029</v>
      </c>
      <c r="L2527" s="32">
        <v>31</v>
      </c>
      <c r="M2527" s="31">
        <v>19</v>
      </c>
      <c r="N2527" s="31">
        <v>142</v>
      </c>
      <c r="O2527" s="30" t="s">
        <v>257</v>
      </c>
      <c r="P2527" s="20">
        <v>71</v>
      </c>
      <c r="Q2527" s="20">
        <v>96</v>
      </c>
      <c r="R2527" s="18" t="s">
        <v>85</v>
      </c>
      <c r="S2527" s="20">
        <v>53</v>
      </c>
      <c r="T2527" s="18" t="s">
        <v>258</v>
      </c>
      <c r="U2527">
        <f t="shared" si="39"/>
        <v>5.4105333333333334</v>
      </c>
    </row>
    <row r="2528" spans="1:21" x14ac:dyDescent="0.3">
      <c r="A2528" s="21">
        <v>44173</v>
      </c>
      <c r="B2528" s="18" t="s">
        <v>45</v>
      </c>
      <c r="C2528" s="18" t="s">
        <v>46</v>
      </c>
      <c r="D2528" s="18" t="s">
        <v>47</v>
      </c>
      <c r="E2528" s="20">
        <v>170</v>
      </c>
      <c r="F2528" s="19">
        <v>64</v>
      </c>
      <c r="G2528" s="19">
        <v>228</v>
      </c>
      <c r="H2528" s="19">
        <v>48</v>
      </c>
      <c r="I2528" s="18" t="s">
        <v>930</v>
      </c>
      <c r="J2528" s="19">
        <v>80</v>
      </c>
      <c r="K2528" s="18" t="s">
        <v>664</v>
      </c>
      <c r="L2528" s="32">
        <v>26</v>
      </c>
      <c r="M2528" s="31">
        <v>11</v>
      </c>
      <c r="N2528" s="31">
        <v>86</v>
      </c>
      <c r="O2528" s="30" t="s">
        <v>543</v>
      </c>
      <c r="P2528" s="20">
        <v>95</v>
      </c>
      <c r="Q2528" s="20">
        <v>97</v>
      </c>
      <c r="R2528" s="18" t="s">
        <v>51</v>
      </c>
      <c r="S2528" s="20">
        <v>77</v>
      </c>
      <c r="T2528" s="18" t="s">
        <v>85</v>
      </c>
      <c r="U2528">
        <f t="shared" si="39"/>
        <v>4.5378666666666669</v>
      </c>
    </row>
    <row r="2529" spans="1:21" x14ac:dyDescent="0.3">
      <c r="A2529" s="21">
        <v>44174</v>
      </c>
      <c r="B2529" s="18" t="s">
        <v>45</v>
      </c>
      <c r="C2529" s="18" t="s">
        <v>46</v>
      </c>
      <c r="D2529" s="18" t="s">
        <v>47</v>
      </c>
      <c r="E2529" s="20">
        <v>170</v>
      </c>
      <c r="F2529" s="19">
        <v>84</v>
      </c>
      <c r="G2529" s="19">
        <v>48</v>
      </c>
      <c r="H2529" s="19">
        <v>43</v>
      </c>
      <c r="I2529" s="18" t="s">
        <v>105</v>
      </c>
      <c r="J2529" s="19">
        <v>126</v>
      </c>
      <c r="K2529" s="18" t="s">
        <v>119</v>
      </c>
      <c r="L2529" s="30" t="s">
        <v>218</v>
      </c>
      <c r="M2529" s="31">
        <v>6</v>
      </c>
      <c r="N2529" s="31">
        <v>67</v>
      </c>
      <c r="O2529" s="30" t="s">
        <v>430</v>
      </c>
      <c r="P2529" s="20">
        <v>81</v>
      </c>
      <c r="Q2529" s="20">
        <v>97</v>
      </c>
      <c r="R2529" s="18" t="s">
        <v>51</v>
      </c>
      <c r="S2529" s="20">
        <v>51</v>
      </c>
      <c r="T2529" s="18" t="s">
        <v>52</v>
      </c>
      <c r="U2529">
        <f t="shared" si="39"/>
        <v>0.52359999999999995</v>
      </c>
    </row>
    <row r="2530" spans="1:21" x14ac:dyDescent="0.3">
      <c r="A2530" s="21">
        <v>44175</v>
      </c>
      <c r="B2530" s="18" t="s">
        <v>45</v>
      </c>
      <c r="C2530" s="18" t="s">
        <v>46</v>
      </c>
      <c r="D2530" s="18" t="s">
        <v>47</v>
      </c>
      <c r="E2530" s="20">
        <v>170</v>
      </c>
      <c r="F2530" s="19">
        <v>139</v>
      </c>
      <c r="G2530" s="19">
        <v>170</v>
      </c>
      <c r="H2530" s="19">
        <v>109</v>
      </c>
      <c r="I2530" s="18" t="s">
        <v>255</v>
      </c>
      <c r="J2530" s="19">
        <v>169</v>
      </c>
      <c r="K2530" s="18" t="s">
        <v>1102</v>
      </c>
      <c r="L2530" s="32">
        <v>27</v>
      </c>
      <c r="M2530" s="31">
        <v>11</v>
      </c>
      <c r="N2530" s="31">
        <v>139</v>
      </c>
      <c r="O2530" s="30" t="s">
        <v>510</v>
      </c>
      <c r="P2530" s="20">
        <v>91</v>
      </c>
      <c r="Q2530" s="20">
        <v>98</v>
      </c>
      <c r="R2530" s="18" t="s">
        <v>763</v>
      </c>
      <c r="S2530" s="20">
        <v>62</v>
      </c>
      <c r="T2530" s="18" t="s">
        <v>59</v>
      </c>
      <c r="U2530">
        <f t="shared" si="39"/>
        <v>4.7123999999999997</v>
      </c>
    </row>
    <row r="2531" spans="1:21" x14ac:dyDescent="0.3">
      <c r="A2531" s="21">
        <v>44176</v>
      </c>
      <c r="B2531" s="18" t="s">
        <v>45</v>
      </c>
      <c r="C2531" s="18" t="s">
        <v>46</v>
      </c>
      <c r="D2531" s="18" t="s">
        <v>47</v>
      </c>
      <c r="E2531" s="20">
        <v>170</v>
      </c>
      <c r="F2531" s="19">
        <v>148</v>
      </c>
      <c r="G2531" s="19">
        <v>30</v>
      </c>
      <c r="H2531" s="19">
        <v>109</v>
      </c>
      <c r="I2531" s="18" t="s">
        <v>1103</v>
      </c>
      <c r="J2531" s="19">
        <v>188</v>
      </c>
      <c r="K2531" s="18" t="s">
        <v>512</v>
      </c>
      <c r="L2531" s="32">
        <v>24</v>
      </c>
      <c r="M2531" s="31">
        <v>22</v>
      </c>
      <c r="N2531" s="31">
        <v>144</v>
      </c>
      <c r="O2531" s="30" t="s">
        <v>342</v>
      </c>
      <c r="P2531" s="20">
        <v>68</v>
      </c>
      <c r="Q2531" s="20">
        <v>98</v>
      </c>
      <c r="R2531" s="18" t="s">
        <v>510</v>
      </c>
      <c r="S2531" s="20">
        <v>48</v>
      </c>
      <c r="T2531" s="18" t="s">
        <v>164</v>
      </c>
      <c r="U2531">
        <f t="shared" si="39"/>
        <v>4.1887999999999996</v>
      </c>
    </row>
    <row r="2532" spans="1:21" x14ac:dyDescent="0.3">
      <c r="A2532" s="21">
        <v>44177</v>
      </c>
      <c r="B2532" s="18" t="s">
        <v>45</v>
      </c>
      <c r="C2532" s="18" t="s">
        <v>46</v>
      </c>
      <c r="D2532" s="18" t="s">
        <v>47</v>
      </c>
      <c r="E2532" s="20">
        <v>170</v>
      </c>
      <c r="F2532" s="19">
        <v>136</v>
      </c>
      <c r="G2532" s="19">
        <v>0</v>
      </c>
      <c r="H2532" s="19">
        <v>100</v>
      </c>
      <c r="I2532" s="18" t="s">
        <v>51</v>
      </c>
      <c r="J2532" s="19">
        <v>171</v>
      </c>
      <c r="K2532" s="18" t="s">
        <v>606</v>
      </c>
      <c r="L2532" s="32">
        <v>35</v>
      </c>
      <c r="M2532" s="31">
        <v>11</v>
      </c>
      <c r="N2532" s="31">
        <v>72</v>
      </c>
      <c r="O2532" s="30" t="s">
        <v>367</v>
      </c>
      <c r="P2532" s="20">
        <v>69</v>
      </c>
      <c r="Q2532" s="20">
        <v>90</v>
      </c>
      <c r="R2532" s="18" t="s">
        <v>638</v>
      </c>
      <c r="S2532" s="20">
        <v>50</v>
      </c>
      <c r="T2532" s="18" t="s">
        <v>51</v>
      </c>
      <c r="U2532">
        <f t="shared" si="39"/>
        <v>6.1086666666666662</v>
      </c>
    </row>
    <row r="2533" spans="1:21" x14ac:dyDescent="0.3">
      <c r="A2533" s="21">
        <v>44178</v>
      </c>
      <c r="B2533" s="18" t="s">
        <v>45</v>
      </c>
      <c r="C2533" s="18" t="s">
        <v>46</v>
      </c>
      <c r="D2533" s="18" t="s">
        <v>47</v>
      </c>
      <c r="E2533" s="20">
        <v>170</v>
      </c>
      <c r="F2533" s="19">
        <v>120</v>
      </c>
      <c r="G2533" s="19">
        <v>0</v>
      </c>
      <c r="H2533" s="19">
        <v>57</v>
      </c>
      <c r="I2533" s="18" t="s">
        <v>1104</v>
      </c>
      <c r="J2533" s="19">
        <v>183</v>
      </c>
      <c r="K2533" s="18" t="s">
        <v>353</v>
      </c>
      <c r="L2533" s="32">
        <v>23</v>
      </c>
      <c r="M2533" s="31">
        <v>3</v>
      </c>
      <c r="N2533" s="31">
        <v>92</v>
      </c>
      <c r="O2533" s="30" t="s">
        <v>112</v>
      </c>
      <c r="P2533" s="20">
        <v>88</v>
      </c>
      <c r="Q2533" s="20">
        <v>99</v>
      </c>
      <c r="R2533" s="18" t="s">
        <v>51</v>
      </c>
      <c r="S2533" s="20">
        <v>51</v>
      </c>
      <c r="T2533" s="18" t="s">
        <v>225</v>
      </c>
      <c r="U2533">
        <f t="shared" si="39"/>
        <v>4.0142666666666669</v>
      </c>
    </row>
    <row r="2534" spans="1:21" x14ac:dyDescent="0.3">
      <c r="A2534" s="21">
        <v>44179</v>
      </c>
      <c r="B2534" s="18" t="s">
        <v>45</v>
      </c>
      <c r="C2534" s="18" t="s">
        <v>46</v>
      </c>
      <c r="D2534" s="18" t="s">
        <v>47</v>
      </c>
      <c r="E2534" s="20">
        <v>170</v>
      </c>
      <c r="F2534" s="19">
        <v>123</v>
      </c>
      <c r="G2534" s="19">
        <v>6</v>
      </c>
      <c r="H2534" s="19">
        <v>90</v>
      </c>
      <c r="I2534" s="18" t="s">
        <v>108</v>
      </c>
      <c r="J2534" s="19">
        <v>156</v>
      </c>
      <c r="K2534" s="18" t="s">
        <v>115</v>
      </c>
      <c r="L2534" s="32">
        <v>36</v>
      </c>
      <c r="M2534" s="31">
        <v>11</v>
      </c>
      <c r="N2534" s="31">
        <v>67</v>
      </c>
      <c r="O2534" s="30" t="s">
        <v>94</v>
      </c>
      <c r="P2534" s="20">
        <v>93</v>
      </c>
      <c r="Q2534" s="20">
        <v>98</v>
      </c>
      <c r="R2534" s="18" t="s">
        <v>51</v>
      </c>
      <c r="S2534" s="20">
        <v>64</v>
      </c>
      <c r="T2534" s="18" t="s">
        <v>80</v>
      </c>
      <c r="U2534">
        <f t="shared" si="39"/>
        <v>6.2831999999999999</v>
      </c>
    </row>
    <row r="2535" spans="1:21" x14ac:dyDescent="0.3">
      <c r="A2535" s="21">
        <v>44180</v>
      </c>
      <c r="B2535" s="18" t="s">
        <v>45</v>
      </c>
      <c r="C2535" s="18" t="s">
        <v>46</v>
      </c>
      <c r="D2535" s="18" t="s">
        <v>47</v>
      </c>
      <c r="E2535" s="20">
        <v>170</v>
      </c>
      <c r="F2535" s="19">
        <v>103</v>
      </c>
      <c r="G2535" s="19">
        <v>0</v>
      </c>
      <c r="H2535" s="19">
        <v>50</v>
      </c>
      <c r="I2535" s="18" t="s">
        <v>861</v>
      </c>
      <c r="J2535" s="19">
        <v>156</v>
      </c>
      <c r="K2535" s="18" t="s">
        <v>317</v>
      </c>
      <c r="L2535" s="32">
        <v>21</v>
      </c>
      <c r="M2535" s="31">
        <v>17</v>
      </c>
      <c r="N2535" s="31">
        <v>133</v>
      </c>
      <c r="O2535" s="30" t="s">
        <v>189</v>
      </c>
      <c r="P2535" s="20">
        <v>63</v>
      </c>
      <c r="Q2535" s="20">
        <v>99</v>
      </c>
      <c r="R2535" s="18" t="s">
        <v>51</v>
      </c>
      <c r="S2535" s="20">
        <v>41</v>
      </c>
      <c r="T2535" s="18" t="s">
        <v>129</v>
      </c>
      <c r="U2535">
        <f t="shared" si="39"/>
        <v>3.6652</v>
      </c>
    </row>
    <row r="2536" spans="1:21" x14ac:dyDescent="0.3">
      <c r="A2536" s="21">
        <v>44181</v>
      </c>
      <c r="B2536" s="18" t="s">
        <v>45</v>
      </c>
      <c r="C2536" s="18" t="s">
        <v>46</v>
      </c>
      <c r="D2536" s="18" t="s">
        <v>47</v>
      </c>
      <c r="E2536" s="20">
        <v>170</v>
      </c>
      <c r="F2536" s="19">
        <v>104</v>
      </c>
      <c r="G2536" s="19">
        <v>50</v>
      </c>
      <c r="H2536" s="19">
        <v>56</v>
      </c>
      <c r="I2536" s="18" t="s">
        <v>399</v>
      </c>
      <c r="J2536" s="19">
        <v>152</v>
      </c>
      <c r="K2536" s="18" t="s">
        <v>602</v>
      </c>
      <c r="L2536" s="30" t="s">
        <v>102</v>
      </c>
      <c r="M2536" s="31">
        <v>3</v>
      </c>
      <c r="N2536" s="31">
        <v>97</v>
      </c>
      <c r="O2536" s="30" t="s">
        <v>750</v>
      </c>
      <c r="P2536" s="20">
        <v>79</v>
      </c>
      <c r="Q2536" s="20">
        <v>99</v>
      </c>
      <c r="R2536" s="18" t="s">
        <v>51</v>
      </c>
      <c r="S2536" s="20">
        <v>50</v>
      </c>
      <c r="T2536" s="18" t="s">
        <v>59</v>
      </c>
      <c r="U2536">
        <f t="shared" si="39"/>
        <v>0.8726666666666667</v>
      </c>
    </row>
    <row r="2537" spans="1:21" x14ac:dyDescent="0.3">
      <c r="A2537" s="21">
        <v>44182</v>
      </c>
      <c r="B2537" s="18" t="s">
        <v>45</v>
      </c>
      <c r="C2537" s="18" t="s">
        <v>46</v>
      </c>
      <c r="D2537" s="18" t="s">
        <v>47</v>
      </c>
      <c r="E2537" s="20">
        <v>170</v>
      </c>
      <c r="F2537" s="19">
        <v>78</v>
      </c>
      <c r="G2537" s="19">
        <v>0</v>
      </c>
      <c r="H2537" s="19">
        <v>27</v>
      </c>
      <c r="I2537" s="18" t="s">
        <v>226</v>
      </c>
      <c r="J2537" s="19">
        <v>129</v>
      </c>
      <c r="K2537" s="18" t="s">
        <v>328</v>
      </c>
      <c r="L2537" s="32">
        <v>12</v>
      </c>
      <c r="M2537" s="31">
        <v>3</v>
      </c>
      <c r="N2537" s="31">
        <v>36</v>
      </c>
      <c r="O2537" s="30" t="s">
        <v>750</v>
      </c>
      <c r="P2537" s="20">
        <v>82</v>
      </c>
      <c r="Q2537" s="20">
        <v>97</v>
      </c>
      <c r="R2537" s="18" t="s">
        <v>51</v>
      </c>
      <c r="S2537" s="20">
        <v>58</v>
      </c>
      <c r="T2537" s="18" t="s">
        <v>71</v>
      </c>
      <c r="U2537">
        <f t="shared" si="39"/>
        <v>2.0943999999999998</v>
      </c>
    </row>
    <row r="2538" spans="1:21" x14ac:dyDescent="0.3">
      <c r="A2538" s="21">
        <v>44183</v>
      </c>
      <c r="B2538" s="18" t="s">
        <v>45</v>
      </c>
      <c r="C2538" s="18" t="s">
        <v>46</v>
      </c>
      <c r="D2538" s="18" t="s">
        <v>47</v>
      </c>
      <c r="E2538" s="20">
        <v>170</v>
      </c>
      <c r="F2538" s="19">
        <v>99</v>
      </c>
      <c r="G2538" s="19">
        <v>0</v>
      </c>
      <c r="H2538" s="19">
        <v>29</v>
      </c>
      <c r="I2538" s="18" t="s">
        <v>941</v>
      </c>
      <c r="J2538" s="19">
        <v>169</v>
      </c>
      <c r="K2538" s="18" t="s">
        <v>584</v>
      </c>
      <c r="L2538" s="32">
        <v>22</v>
      </c>
      <c r="M2538" s="31">
        <v>28</v>
      </c>
      <c r="N2538" s="31">
        <v>175</v>
      </c>
      <c r="O2538" s="30" t="s">
        <v>170</v>
      </c>
      <c r="P2538" s="20">
        <v>65</v>
      </c>
      <c r="Q2538" s="20">
        <v>100</v>
      </c>
      <c r="R2538" s="18" t="s">
        <v>51</v>
      </c>
      <c r="S2538" s="20">
        <v>48</v>
      </c>
      <c r="T2538" s="18" t="s">
        <v>215</v>
      </c>
      <c r="U2538">
        <f t="shared" si="39"/>
        <v>3.8397333333333332</v>
      </c>
    </row>
    <row r="2539" spans="1:21" x14ac:dyDescent="0.3">
      <c r="A2539" s="21">
        <v>44184</v>
      </c>
      <c r="B2539" s="18" t="s">
        <v>45</v>
      </c>
      <c r="C2539" s="18" t="s">
        <v>46</v>
      </c>
      <c r="D2539" s="18" t="s">
        <v>47</v>
      </c>
      <c r="E2539" s="20">
        <v>170</v>
      </c>
      <c r="F2539" s="19">
        <v>102</v>
      </c>
      <c r="G2539" s="19">
        <v>0</v>
      </c>
      <c r="H2539" s="19">
        <v>54</v>
      </c>
      <c r="I2539" s="18" t="s">
        <v>108</v>
      </c>
      <c r="J2539" s="19">
        <v>149</v>
      </c>
      <c r="K2539" s="18" t="s">
        <v>1105</v>
      </c>
      <c r="L2539" s="32">
        <v>20</v>
      </c>
      <c r="M2539" s="31">
        <v>0</v>
      </c>
      <c r="N2539" s="31">
        <v>89</v>
      </c>
      <c r="O2539" s="30" t="s">
        <v>650</v>
      </c>
      <c r="P2539" s="20">
        <v>87</v>
      </c>
      <c r="Q2539" s="20">
        <v>96</v>
      </c>
      <c r="R2539" s="18" t="s">
        <v>51</v>
      </c>
      <c r="S2539" s="20">
        <v>51</v>
      </c>
      <c r="T2539" s="18" t="s">
        <v>510</v>
      </c>
      <c r="U2539">
        <f t="shared" si="39"/>
        <v>3.4906666666666668</v>
      </c>
    </row>
    <row r="2540" spans="1:21" x14ac:dyDescent="0.3">
      <c r="A2540" s="21">
        <v>44185</v>
      </c>
      <c r="B2540" s="18" t="s">
        <v>45</v>
      </c>
      <c r="C2540" s="18" t="s">
        <v>46</v>
      </c>
      <c r="D2540" s="18" t="s">
        <v>47</v>
      </c>
      <c r="E2540" s="20">
        <v>170</v>
      </c>
      <c r="F2540" s="19">
        <v>104</v>
      </c>
      <c r="G2540" s="19">
        <v>36</v>
      </c>
      <c r="H2540" s="19">
        <v>38</v>
      </c>
      <c r="I2540" s="18" t="s">
        <v>365</v>
      </c>
      <c r="J2540" s="19">
        <v>169</v>
      </c>
      <c r="K2540" s="18" t="s">
        <v>310</v>
      </c>
      <c r="L2540" s="32">
        <v>22</v>
      </c>
      <c r="M2540" s="31">
        <v>8</v>
      </c>
      <c r="N2540" s="31">
        <v>125</v>
      </c>
      <c r="O2540" s="30" t="s">
        <v>142</v>
      </c>
      <c r="P2540" s="20">
        <v>76</v>
      </c>
      <c r="Q2540" s="20">
        <v>99</v>
      </c>
      <c r="R2540" s="18" t="s">
        <v>750</v>
      </c>
      <c r="S2540" s="20">
        <v>57</v>
      </c>
      <c r="T2540" s="18" t="s">
        <v>100</v>
      </c>
      <c r="U2540">
        <f t="shared" si="39"/>
        <v>3.8397333333333332</v>
      </c>
    </row>
    <row r="2541" spans="1:21" x14ac:dyDescent="0.3">
      <c r="A2541" s="21">
        <v>44186</v>
      </c>
      <c r="B2541" s="18" t="s">
        <v>45</v>
      </c>
      <c r="C2541" s="18" t="s">
        <v>46</v>
      </c>
      <c r="D2541" s="18" t="s">
        <v>47</v>
      </c>
      <c r="E2541" s="20">
        <v>170</v>
      </c>
      <c r="F2541" s="19">
        <v>156</v>
      </c>
      <c r="G2541" s="19">
        <v>0</v>
      </c>
      <c r="H2541" s="19">
        <v>103</v>
      </c>
      <c r="I2541" s="18" t="s">
        <v>152</v>
      </c>
      <c r="J2541" s="19">
        <v>208</v>
      </c>
      <c r="K2541" s="18" t="s">
        <v>339</v>
      </c>
      <c r="L2541" s="32">
        <v>22</v>
      </c>
      <c r="M2541" s="31">
        <v>6</v>
      </c>
      <c r="N2541" s="31">
        <v>89</v>
      </c>
      <c r="O2541" s="30" t="s">
        <v>86</v>
      </c>
      <c r="P2541" s="20">
        <v>87</v>
      </c>
      <c r="Q2541" s="20">
        <v>100</v>
      </c>
      <c r="R2541" s="18" t="s">
        <v>307</v>
      </c>
      <c r="S2541" s="20">
        <v>56</v>
      </c>
      <c r="T2541" s="18" t="s">
        <v>86</v>
      </c>
      <c r="U2541">
        <f t="shared" si="39"/>
        <v>3.8397333333333332</v>
      </c>
    </row>
    <row r="2542" spans="1:21" x14ac:dyDescent="0.3">
      <c r="A2542" s="21">
        <v>44187</v>
      </c>
      <c r="B2542" s="18" t="s">
        <v>45</v>
      </c>
      <c r="C2542" s="18" t="s">
        <v>46</v>
      </c>
      <c r="D2542" s="18" t="s">
        <v>47</v>
      </c>
      <c r="E2542" s="20">
        <v>170</v>
      </c>
      <c r="F2542" s="19">
        <v>146</v>
      </c>
      <c r="G2542" s="19">
        <v>0</v>
      </c>
      <c r="H2542" s="19">
        <v>75</v>
      </c>
      <c r="I2542" s="18" t="s">
        <v>1076</v>
      </c>
      <c r="J2542" s="19">
        <v>217</v>
      </c>
      <c r="K2542" s="18" t="s">
        <v>445</v>
      </c>
      <c r="L2542" s="32">
        <v>22</v>
      </c>
      <c r="M2542" s="31">
        <v>25</v>
      </c>
      <c r="N2542" s="31">
        <v>136</v>
      </c>
      <c r="O2542" s="30" t="s">
        <v>95</v>
      </c>
      <c r="P2542" s="20">
        <v>69</v>
      </c>
      <c r="Q2542" s="20">
        <v>100</v>
      </c>
      <c r="R2542" s="18" t="s">
        <v>51</v>
      </c>
      <c r="S2542" s="20">
        <v>49</v>
      </c>
      <c r="T2542" s="18" t="s">
        <v>89</v>
      </c>
      <c r="U2542">
        <f t="shared" si="39"/>
        <v>3.8397333333333332</v>
      </c>
    </row>
    <row r="2543" spans="1:21" x14ac:dyDescent="0.3">
      <c r="A2543" s="21">
        <v>44188</v>
      </c>
      <c r="B2543" s="18" t="s">
        <v>45</v>
      </c>
      <c r="C2543" s="18" t="s">
        <v>46</v>
      </c>
      <c r="D2543" s="18" t="s">
        <v>47</v>
      </c>
      <c r="E2543" s="20">
        <v>170</v>
      </c>
      <c r="F2543" s="19">
        <v>114</v>
      </c>
      <c r="G2543" s="19">
        <v>24</v>
      </c>
      <c r="H2543" s="19">
        <v>44</v>
      </c>
      <c r="I2543" s="18" t="s">
        <v>62</v>
      </c>
      <c r="J2543" s="19">
        <v>183</v>
      </c>
      <c r="K2543" s="18" t="s">
        <v>67</v>
      </c>
      <c r="L2543" s="32">
        <v>20</v>
      </c>
      <c r="M2543" s="31">
        <v>8</v>
      </c>
      <c r="N2543" s="31">
        <v>53</v>
      </c>
      <c r="O2543" s="30" t="s">
        <v>521</v>
      </c>
      <c r="P2543" s="20">
        <v>88</v>
      </c>
      <c r="Q2543" s="20">
        <v>97</v>
      </c>
      <c r="R2543" s="18" t="s">
        <v>88</v>
      </c>
      <c r="S2543" s="20">
        <v>57</v>
      </c>
      <c r="T2543" s="18" t="s">
        <v>80</v>
      </c>
      <c r="U2543">
        <f t="shared" si="39"/>
        <v>3.4906666666666668</v>
      </c>
    </row>
    <row r="2544" spans="1:21" x14ac:dyDescent="0.3">
      <c r="A2544" s="21">
        <v>44189</v>
      </c>
      <c r="B2544" s="18" t="s">
        <v>45</v>
      </c>
      <c r="C2544" s="18" t="s">
        <v>46</v>
      </c>
      <c r="D2544" s="18" t="s">
        <v>47</v>
      </c>
      <c r="E2544" s="20">
        <v>170</v>
      </c>
      <c r="F2544" s="19">
        <v>70</v>
      </c>
      <c r="G2544" s="19">
        <v>144</v>
      </c>
      <c r="H2544" s="19">
        <v>27</v>
      </c>
      <c r="I2544" s="18" t="s">
        <v>480</v>
      </c>
      <c r="J2544" s="19">
        <v>112</v>
      </c>
      <c r="K2544" s="18" t="s">
        <v>68</v>
      </c>
      <c r="L2544" s="32">
        <v>22</v>
      </c>
      <c r="M2544" s="31">
        <v>3</v>
      </c>
      <c r="N2544" s="31">
        <v>50</v>
      </c>
      <c r="O2544" s="30" t="s">
        <v>158</v>
      </c>
      <c r="P2544" s="20">
        <v>93</v>
      </c>
      <c r="Q2544" s="20">
        <v>100</v>
      </c>
      <c r="R2544" s="18" t="s">
        <v>51</v>
      </c>
      <c r="S2544" s="20">
        <v>66</v>
      </c>
      <c r="T2544" s="18" t="s">
        <v>121</v>
      </c>
      <c r="U2544">
        <f t="shared" si="39"/>
        <v>3.8397333333333332</v>
      </c>
    </row>
    <row r="2545" spans="1:21" x14ac:dyDescent="0.3">
      <c r="A2545" s="21">
        <v>44190</v>
      </c>
      <c r="B2545" s="18" t="s">
        <v>45</v>
      </c>
      <c r="C2545" s="18" t="s">
        <v>46</v>
      </c>
      <c r="D2545" s="18" t="s">
        <v>47</v>
      </c>
      <c r="E2545" s="20">
        <v>170</v>
      </c>
      <c r="F2545" s="19">
        <v>62</v>
      </c>
      <c r="G2545" s="19">
        <v>10</v>
      </c>
      <c r="H2545" s="19">
        <v>23</v>
      </c>
      <c r="I2545" s="18" t="s">
        <v>51</v>
      </c>
      <c r="J2545" s="19">
        <v>100</v>
      </c>
      <c r="K2545" s="18" t="s">
        <v>766</v>
      </c>
      <c r="L2545" s="30" t="s">
        <v>102</v>
      </c>
      <c r="M2545" s="31">
        <v>11</v>
      </c>
      <c r="N2545" s="31">
        <v>58</v>
      </c>
      <c r="O2545" s="30" t="s">
        <v>215</v>
      </c>
      <c r="P2545" s="20">
        <v>86</v>
      </c>
      <c r="Q2545" s="20">
        <v>100</v>
      </c>
      <c r="R2545" s="18" t="s">
        <v>51</v>
      </c>
      <c r="S2545" s="20">
        <v>60</v>
      </c>
      <c r="T2545" s="18" t="s">
        <v>167</v>
      </c>
      <c r="U2545">
        <f t="shared" si="39"/>
        <v>0.8726666666666667</v>
      </c>
    </row>
    <row r="2546" spans="1:21" x14ac:dyDescent="0.3">
      <c r="A2546" s="21">
        <v>44191</v>
      </c>
      <c r="B2546" s="18" t="s">
        <v>45</v>
      </c>
      <c r="C2546" s="18" t="s">
        <v>46</v>
      </c>
      <c r="D2546" s="18" t="s">
        <v>47</v>
      </c>
      <c r="E2546" s="20">
        <v>170</v>
      </c>
      <c r="F2546" s="19">
        <v>60</v>
      </c>
      <c r="G2546" s="19">
        <v>0</v>
      </c>
      <c r="H2546" s="19">
        <v>5</v>
      </c>
      <c r="I2546" s="18" t="s">
        <v>172</v>
      </c>
      <c r="J2546" s="19">
        <v>116</v>
      </c>
      <c r="K2546" s="18" t="s">
        <v>50</v>
      </c>
      <c r="L2546" s="32">
        <v>22</v>
      </c>
      <c r="M2546" s="31">
        <v>3</v>
      </c>
      <c r="N2546" s="31">
        <v>25</v>
      </c>
      <c r="O2546" s="30" t="s">
        <v>52</v>
      </c>
      <c r="P2546" s="20">
        <v>86</v>
      </c>
      <c r="Q2546" s="20">
        <v>99</v>
      </c>
      <c r="R2546" s="18" t="s">
        <v>51</v>
      </c>
      <c r="S2546" s="20">
        <v>54</v>
      </c>
      <c r="T2546" s="18" t="s">
        <v>158</v>
      </c>
      <c r="U2546">
        <f t="shared" si="39"/>
        <v>3.8397333333333332</v>
      </c>
    </row>
    <row r="2547" spans="1:21" x14ac:dyDescent="0.3">
      <c r="A2547" s="21">
        <v>44192</v>
      </c>
      <c r="B2547" s="18" t="s">
        <v>45</v>
      </c>
      <c r="C2547" s="18" t="s">
        <v>46</v>
      </c>
      <c r="D2547" s="18" t="s">
        <v>47</v>
      </c>
      <c r="E2547" s="20">
        <v>170</v>
      </c>
      <c r="F2547" s="19">
        <v>94</v>
      </c>
      <c r="G2547" s="19">
        <v>142</v>
      </c>
      <c r="H2547" s="19">
        <v>3</v>
      </c>
      <c r="I2547" s="18" t="s">
        <v>51</v>
      </c>
      <c r="J2547" s="19">
        <v>186</v>
      </c>
      <c r="K2547" s="18" t="s">
        <v>91</v>
      </c>
      <c r="L2547" s="32">
        <v>24</v>
      </c>
      <c r="M2547" s="31">
        <v>31</v>
      </c>
      <c r="N2547" s="31">
        <v>192</v>
      </c>
      <c r="O2547" s="30" t="s">
        <v>747</v>
      </c>
      <c r="P2547" s="20">
        <v>56</v>
      </c>
      <c r="Q2547" s="20">
        <v>100</v>
      </c>
      <c r="R2547" s="18" t="s">
        <v>51</v>
      </c>
      <c r="S2547" s="20">
        <v>27</v>
      </c>
      <c r="T2547" s="18" t="s">
        <v>51</v>
      </c>
      <c r="U2547">
        <f t="shared" si="39"/>
        <v>4.1887999999999996</v>
      </c>
    </row>
    <row r="2548" spans="1:21" x14ac:dyDescent="0.3">
      <c r="A2548" s="21">
        <v>44193</v>
      </c>
      <c r="B2548" s="18" t="s">
        <v>45</v>
      </c>
      <c r="C2548" s="18" t="s">
        <v>46</v>
      </c>
      <c r="D2548" s="18" t="s">
        <v>47</v>
      </c>
      <c r="E2548" s="20">
        <v>170</v>
      </c>
      <c r="F2548" s="19">
        <v>84</v>
      </c>
      <c r="G2548" s="19">
        <v>204</v>
      </c>
      <c r="H2548" s="19">
        <v>50</v>
      </c>
      <c r="I2548" s="18" t="s">
        <v>338</v>
      </c>
      <c r="J2548" s="19">
        <v>119</v>
      </c>
      <c r="K2548" s="18" t="s">
        <v>483</v>
      </c>
      <c r="L2548" s="32" t="s">
        <v>1194</v>
      </c>
      <c r="M2548" s="31">
        <v>31</v>
      </c>
      <c r="N2548" s="31">
        <v>156</v>
      </c>
      <c r="O2548" s="30" t="s">
        <v>51</v>
      </c>
      <c r="P2548" s="20">
        <v>70</v>
      </c>
      <c r="Q2548" s="20">
        <v>92</v>
      </c>
      <c r="R2548" s="18" t="s">
        <v>51</v>
      </c>
      <c r="S2548" s="20">
        <v>52</v>
      </c>
      <c r="T2548" s="18" t="s">
        <v>71</v>
      </c>
      <c r="U2548" t="e">
        <f t="shared" si="39"/>
        <v>#VALUE!</v>
      </c>
    </row>
    <row r="2549" spans="1:21" x14ac:dyDescent="0.3">
      <c r="A2549" s="21">
        <v>44194</v>
      </c>
      <c r="B2549" s="18" t="s">
        <v>45</v>
      </c>
      <c r="C2549" s="18" t="s">
        <v>46</v>
      </c>
      <c r="D2549" s="18" t="s">
        <v>47</v>
      </c>
      <c r="E2549" s="20">
        <v>170</v>
      </c>
      <c r="F2549" s="19">
        <v>52</v>
      </c>
      <c r="G2549" s="19">
        <v>224</v>
      </c>
      <c r="H2549" s="19">
        <v>41</v>
      </c>
      <c r="I2549" s="18" t="s">
        <v>136</v>
      </c>
      <c r="J2549" s="19">
        <v>63</v>
      </c>
      <c r="K2549" s="18" t="s">
        <v>51</v>
      </c>
      <c r="L2549" s="32" t="s">
        <v>1194</v>
      </c>
      <c r="M2549" s="31">
        <v>14</v>
      </c>
      <c r="N2549" s="31">
        <v>78</v>
      </c>
      <c r="O2549" s="30" t="s">
        <v>51</v>
      </c>
      <c r="P2549" s="20">
        <v>89</v>
      </c>
      <c r="Q2549" s="20">
        <v>95</v>
      </c>
      <c r="R2549" s="18" t="s">
        <v>182</v>
      </c>
      <c r="S2549" s="20">
        <v>80</v>
      </c>
      <c r="T2549" s="18" t="s">
        <v>142</v>
      </c>
      <c r="U2549" t="e">
        <f t="shared" si="39"/>
        <v>#VALUE!</v>
      </c>
    </row>
    <row r="2550" spans="1:21" x14ac:dyDescent="0.3">
      <c r="A2550" s="21">
        <v>44195</v>
      </c>
      <c r="B2550" s="18" t="s">
        <v>45</v>
      </c>
      <c r="C2550" s="18" t="s">
        <v>46</v>
      </c>
      <c r="D2550" s="18" t="s">
        <v>47</v>
      </c>
      <c r="E2550" s="20">
        <v>170</v>
      </c>
      <c r="F2550" s="19">
        <v>80</v>
      </c>
      <c r="G2550" s="19">
        <v>0</v>
      </c>
      <c r="H2550" s="19">
        <v>41</v>
      </c>
      <c r="I2550" s="18" t="s">
        <v>180</v>
      </c>
      <c r="J2550" s="19">
        <v>118</v>
      </c>
      <c r="K2550" s="18" t="s">
        <v>139</v>
      </c>
      <c r="L2550" s="32">
        <v>28</v>
      </c>
      <c r="M2550" s="31">
        <v>11</v>
      </c>
      <c r="N2550" s="31">
        <v>64</v>
      </c>
      <c r="O2550" s="30" t="s">
        <v>117</v>
      </c>
      <c r="P2550" s="20">
        <v>79</v>
      </c>
      <c r="Q2550" s="20">
        <v>97</v>
      </c>
      <c r="R2550" s="18" t="s">
        <v>51</v>
      </c>
      <c r="S2550" s="20">
        <v>57</v>
      </c>
      <c r="T2550" s="18" t="s">
        <v>167</v>
      </c>
      <c r="U2550">
        <f t="shared" si="39"/>
        <v>4.8869333333333334</v>
      </c>
    </row>
    <row r="2551" spans="1:21" x14ac:dyDescent="0.3">
      <c r="A2551" s="21">
        <v>44196</v>
      </c>
      <c r="B2551" s="18" t="s">
        <v>45</v>
      </c>
      <c r="C2551" s="18" t="s">
        <v>46</v>
      </c>
      <c r="D2551" s="18" t="s">
        <v>47</v>
      </c>
      <c r="E2551" s="20">
        <v>170</v>
      </c>
      <c r="F2551" s="19">
        <v>61</v>
      </c>
      <c r="G2551" s="19">
        <v>286</v>
      </c>
      <c r="H2551" s="19">
        <v>28</v>
      </c>
      <c r="I2551" s="18" t="s">
        <v>310</v>
      </c>
      <c r="J2551" s="19">
        <v>94</v>
      </c>
      <c r="K2551" s="18" t="s">
        <v>426</v>
      </c>
      <c r="L2551" s="32">
        <v>28</v>
      </c>
      <c r="M2551" s="31">
        <v>11</v>
      </c>
      <c r="N2551" s="31">
        <v>108</v>
      </c>
      <c r="O2551" s="30" t="s">
        <v>117</v>
      </c>
      <c r="P2551" s="20">
        <v>92</v>
      </c>
      <c r="Q2551" s="20">
        <v>97</v>
      </c>
      <c r="R2551" s="18" t="s">
        <v>177</v>
      </c>
      <c r="S2551" s="20">
        <v>79</v>
      </c>
      <c r="T2551" s="18" t="s">
        <v>95</v>
      </c>
      <c r="U2551">
        <f t="shared" si="39"/>
        <v>4.8869333333333334</v>
      </c>
    </row>
    <row r="2552" spans="1:21" x14ac:dyDescent="0.3">
      <c r="A2552" s="21">
        <v>44197</v>
      </c>
      <c r="B2552" s="18" t="s">
        <v>45</v>
      </c>
      <c r="C2552" s="18" t="s">
        <v>46</v>
      </c>
      <c r="D2552" s="18" t="s">
        <v>47</v>
      </c>
      <c r="E2552" s="20">
        <v>170</v>
      </c>
      <c r="F2552" s="19">
        <v>40</v>
      </c>
      <c r="G2552" s="19">
        <v>126</v>
      </c>
      <c r="H2552" s="19">
        <v>17</v>
      </c>
      <c r="I2552" s="18" t="s">
        <v>1106</v>
      </c>
      <c r="J2552" s="19">
        <v>64</v>
      </c>
      <c r="K2552" s="18" t="s">
        <v>382</v>
      </c>
      <c r="L2552" s="32">
        <v>20</v>
      </c>
      <c r="M2552" s="31">
        <v>6</v>
      </c>
      <c r="N2552" s="31">
        <v>81</v>
      </c>
      <c r="O2552" s="30" t="s">
        <v>52</v>
      </c>
      <c r="P2552" s="20">
        <v>92</v>
      </c>
      <c r="Q2552" s="20">
        <v>99</v>
      </c>
      <c r="R2552" s="18" t="s">
        <v>51</v>
      </c>
      <c r="S2552" s="20">
        <v>77</v>
      </c>
      <c r="T2552" s="18" t="s">
        <v>52</v>
      </c>
      <c r="U2552">
        <f t="shared" si="39"/>
        <v>3.4906666666666668</v>
      </c>
    </row>
    <row r="2553" spans="1:21" x14ac:dyDescent="0.3">
      <c r="A2553" s="21">
        <v>44198</v>
      </c>
      <c r="B2553" s="18" t="s">
        <v>45</v>
      </c>
      <c r="C2553" s="18" t="s">
        <v>46</v>
      </c>
      <c r="D2553" s="18" t="s">
        <v>47</v>
      </c>
      <c r="E2553" s="20">
        <v>170</v>
      </c>
      <c r="F2553" s="19">
        <v>38</v>
      </c>
      <c r="G2553" s="19">
        <v>70</v>
      </c>
      <c r="H2553" s="19">
        <v>16</v>
      </c>
      <c r="I2553" s="18" t="s">
        <v>1107</v>
      </c>
      <c r="J2553" s="19">
        <v>60</v>
      </c>
      <c r="K2553" s="18" t="s">
        <v>623</v>
      </c>
      <c r="L2553" s="30" t="s">
        <v>116</v>
      </c>
      <c r="M2553" s="31">
        <v>3</v>
      </c>
      <c r="N2553" s="31">
        <v>36</v>
      </c>
      <c r="O2553" s="30" t="s">
        <v>460</v>
      </c>
      <c r="P2553" s="20">
        <v>94</v>
      </c>
      <c r="Q2553" s="20">
        <v>100</v>
      </c>
      <c r="R2553" s="18" t="s">
        <v>51</v>
      </c>
      <c r="S2553" s="20">
        <v>85</v>
      </c>
      <c r="T2553" s="18" t="s">
        <v>213</v>
      </c>
      <c r="U2553">
        <f t="shared" si="39"/>
        <v>0.69813333333333338</v>
      </c>
    </row>
    <row r="2554" spans="1:21" x14ac:dyDescent="0.3">
      <c r="A2554" s="21">
        <v>44199</v>
      </c>
      <c r="B2554" s="18" t="s">
        <v>45</v>
      </c>
      <c r="C2554" s="18" t="s">
        <v>46</v>
      </c>
      <c r="D2554" s="18" t="s">
        <v>47</v>
      </c>
      <c r="E2554" s="20">
        <v>170</v>
      </c>
      <c r="F2554" s="19">
        <v>48</v>
      </c>
      <c r="G2554" s="19">
        <v>224</v>
      </c>
      <c r="H2554" s="19">
        <v>29</v>
      </c>
      <c r="I2554" s="18" t="s">
        <v>177</v>
      </c>
      <c r="J2554" s="19">
        <v>66</v>
      </c>
      <c r="K2554" s="18" t="s">
        <v>684</v>
      </c>
      <c r="L2554" s="32">
        <v>29</v>
      </c>
      <c r="M2554" s="31">
        <v>3</v>
      </c>
      <c r="N2554" s="31">
        <v>83</v>
      </c>
      <c r="O2554" s="30" t="s">
        <v>264</v>
      </c>
      <c r="P2554" s="20">
        <v>92</v>
      </c>
      <c r="Q2554" s="20">
        <v>98</v>
      </c>
      <c r="R2554" s="18" t="s">
        <v>51</v>
      </c>
      <c r="S2554" s="20">
        <v>80</v>
      </c>
      <c r="T2554" s="18" t="s">
        <v>264</v>
      </c>
      <c r="U2554">
        <f t="shared" si="39"/>
        <v>5.0614666666666661</v>
      </c>
    </row>
    <row r="2555" spans="1:21" x14ac:dyDescent="0.3">
      <c r="A2555" s="21">
        <v>44200</v>
      </c>
      <c r="B2555" s="18" t="s">
        <v>45</v>
      </c>
      <c r="C2555" s="18" t="s">
        <v>46</v>
      </c>
      <c r="D2555" s="18" t="s">
        <v>47</v>
      </c>
      <c r="E2555" s="20">
        <v>170</v>
      </c>
      <c r="F2555" s="19">
        <v>24</v>
      </c>
      <c r="G2555" s="19">
        <v>138</v>
      </c>
      <c r="H2555" s="19">
        <v>11</v>
      </c>
      <c r="I2555" s="18" t="s">
        <v>51</v>
      </c>
      <c r="J2555" s="19">
        <v>38</v>
      </c>
      <c r="K2555" s="18" t="s">
        <v>820</v>
      </c>
      <c r="L2555" s="30" t="s">
        <v>401</v>
      </c>
      <c r="M2555" s="31">
        <v>3</v>
      </c>
      <c r="N2555" s="31">
        <v>36</v>
      </c>
      <c r="O2555" s="30" t="s">
        <v>166</v>
      </c>
      <c r="P2555" s="20">
        <v>97</v>
      </c>
      <c r="Q2555" s="20">
        <v>100</v>
      </c>
      <c r="R2555" s="18" t="s">
        <v>51</v>
      </c>
      <c r="S2555" s="20">
        <v>94</v>
      </c>
      <c r="T2555" s="18" t="s">
        <v>201</v>
      </c>
      <c r="U2555">
        <f t="shared" si="39"/>
        <v>1.0471999999999999</v>
      </c>
    </row>
    <row r="2556" spans="1:21" x14ac:dyDescent="0.3">
      <c r="A2556" s="21">
        <v>44201</v>
      </c>
      <c r="B2556" s="18" t="s">
        <v>45</v>
      </c>
      <c r="C2556" s="18" t="s">
        <v>46</v>
      </c>
      <c r="D2556" s="18" t="s">
        <v>47</v>
      </c>
      <c r="E2556" s="20">
        <v>170</v>
      </c>
      <c r="F2556" s="19">
        <v>37</v>
      </c>
      <c r="G2556" s="19">
        <v>16</v>
      </c>
      <c r="H2556" s="19">
        <v>8</v>
      </c>
      <c r="I2556" s="18" t="s">
        <v>105</v>
      </c>
      <c r="J2556" s="19">
        <v>66</v>
      </c>
      <c r="K2556" s="18" t="s">
        <v>168</v>
      </c>
      <c r="L2556" s="30" t="s">
        <v>116</v>
      </c>
      <c r="M2556" s="31">
        <v>3</v>
      </c>
      <c r="N2556" s="31">
        <v>33</v>
      </c>
      <c r="O2556" s="30" t="s">
        <v>74</v>
      </c>
      <c r="P2556" s="20">
        <v>93</v>
      </c>
      <c r="Q2556" s="20">
        <v>100</v>
      </c>
      <c r="R2556" s="18" t="s">
        <v>51</v>
      </c>
      <c r="S2556" s="20">
        <v>83</v>
      </c>
      <c r="T2556" s="18" t="s">
        <v>51</v>
      </c>
      <c r="U2556">
        <f t="shared" si="39"/>
        <v>0.69813333333333338</v>
      </c>
    </row>
    <row r="2557" spans="1:21" x14ac:dyDescent="0.3">
      <c r="A2557" s="21">
        <v>44202</v>
      </c>
      <c r="B2557" s="18" t="s">
        <v>45</v>
      </c>
      <c r="C2557" s="18" t="s">
        <v>46</v>
      </c>
      <c r="D2557" s="18" t="s">
        <v>47</v>
      </c>
      <c r="E2557" s="20">
        <v>170</v>
      </c>
      <c r="F2557" s="19">
        <v>52</v>
      </c>
      <c r="G2557" s="19">
        <v>0</v>
      </c>
      <c r="H2557" s="19">
        <v>2</v>
      </c>
      <c r="I2557" s="18" t="s">
        <v>356</v>
      </c>
      <c r="J2557" s="19">
        <v>101</v>
      </c>
      <c r="K2557" s="18" t="s">
        <v>135</v>
      </c>
      <c r="L2557" s="32">
        <v>34</v>
      </c>
      <c r="M2557" s="31">
        <v>3</v>
      </c>
      <c r="N2557" s="31">
        <v>44</v>
      </c>
      <c r="O2557" s="30" t="s">
        <v>201</v>
      </c>
      <c r="P2557" s="20">
        <v>87</v>
      </c>
      <c r="Q2557" s="20">
        <v>99</v>
      </c>
      <c r="R2557" s="18" t="s">
        <v>51</v>
      </c>
      <c r="S2557" s="20">
        <v>59</v>
      </c>
      <c r="T2557" s="18" t="s">
        <v>135</v>
      </c>
      <c r="U2557">
        <f t="shared" si="39"/>
        <v>5.9341333333333326</v>
      </c>
    </row>
    <row r="2558" spans="1:21" x14ac:dyDescent="0.3">
      <c r="A2558" s="21">
        <v>44203</v>
      </c>
      <c r="B2558" s="18" t="s">
        <v>45</v>
      </c>
      <c r="C2558" s="18" t="s">
        <v>46</v>
      </c>
      <c r="D2558" s="18" t="s">
        <v>47</v>
      </c>
      <c r="E2558" s="20">
        <v>170</v>
      </c>
      <c r="F2558" s="19">
        <v>38</v>
      </c>
      <c r="G2558" s="19">
        <v>0</v>
      </c>
      <c r="H2558" s="19">
        <v>-11</v>
      </c>
      <c r="I2558" s="18" t="s">
        <v>51</v>
      </c>
      <c r="J2558" s="19">
        <v>86</v>
      </c>
      <c r="K2558" s="18" t="s">
        <v>52</v>
      </c>
      <c r="L2558" s="32">
        <v>14</v>
      </c>
      <c r="M2558" s="31">
        <v>6</v>
      </c>
      <c r="N2558" s="31">
        <v>25</v>
      </c>
      <c r="O2558" s="30" t="s">
        <v>258</v>
      </c>
      <c r="P2558" s="20">
        <v>79</v>
      </c>
      <c r="Q2558" s="20">
        <v>100</v>
      </c>
      <c r="R2558" s="18" t="s">
        <v>51</v>
      </c>
      <c r="S2558" s="20">
        <v>56</v>
      </c>
      <c r="T2558" s="18" t="s">
        <v>91</v>
      </c>
      <c r="U2558">
        <f t="shared" si="39"/>
        <v>2.4434666666666667</v>
      </c>
    </row>
    <row r="2559" spans="1:21" x14ac:dyDescent="0.3">
      <c r="A2559" s="21">
        <v>44204</v>
      </c>
      <c r="B2559" s="18" t="s">
        <v>45</v>
      </c>
      <c r="C2559" s="18" t="s">
        <v>46</v>
      </c>
      <c r="D2559" s="18" t="s">
        <v>47</v>
      </c>
      <c r="E2559" s="20">
        <v>170</v>
      </c>
      <c r="F2559" s="19">
        <v>34</v>
      </c>
      <c r="G2559" s="19">
        <v>0</v>
      </c>
      <c r="H2559" s="19">
        <v>-19</v>
      </c>
      <c r="I2559" s="18" t="s">
        <v>719</v>
      </c>
      <c r="J2559" s="19">
        <v>88</v>
      </c>
      <c r="K2559" s="18" t="s">
        <v>575</v>
      </c>
      <c r="L2559" s="30" t="s">
        <v>84</v>
      </c>
      <c r="M2559" s="31">
        <v>3</v>
      </c>
      <c r="N2559" s="31">
        <v>33</v>
      </c>
      <c r="O2559" s="30" t="s">
        <v>128</v>
      </c>
      <c r="P2559" s="20">
        <v>79</v>
      </c>
      <c r="Q2559" s="20">
        <v>98</v>
      </c>
      <c r="R2559" s="18" t="s">
        <v>51</v>
      </c>
      <c r="S2559" s="20">
        <v>49</v>
      </c>
      <c r="T2559" s="18" t="s">
        <v>94</v>
      </c>
      <c r="U2559">
        <f t="shared" si="39"/>
        <v>0.34906666666666669</v>
      </c>
    </row>
    <row r="2560" spans="1:21" x14ac:dyDescent="0.3">
      <c r="A2560" s="21">
        <v>44205</v>
      </c>
      <c r="B2560" s="18" t="s">
        <v>45</v>
      </c>
      <c r="C2560" s="18" t="s">
        <v>46</v>
      </c>
      <c r="D2560" s="18" t="s">
        <v>47</v>
      </c>
      <c r="E2560" s="20">
        <v>170</v>
      </c>
      <c r="F2560" s="19">
        <v>7</v>
      </c>
      <c r="G2560" s="19">
        <v>94</v>
      </c>
      <c r="H2560" s="19">
        <v>-18</v>
      </c>
      <c r="I2560" s="18" t="s">
        <v>532</v>
      </c>
      <c r="J2560" s="19">
        <v>32</v>
      </c>
      <c r="K2560" s="18" t="s">
        <v>161</v>
      </c>
      <c r="L2560" s="32">
        <v>21</v>
      </c>
      <c r="M2560" s="31">
        <v>3</v>
      </c>
      <c r="N2560" s="31">
        <v>31</v>
      </c>
      <c r="O2560" s="30" t="s">
        <v>139</v>
      </c>
      <c r="P2560" s="20">
        <v>98</v>
      </c>
      <c r="Q2560" s="20">
        <v>100</v>
      </c>
      <c r="R2560" s="18" t="s">
        <v>88</v>
      </c>
      <c r="S2560" s="20">
        <v>96</v>
      </c>
      <c r="T2560" s="18" t="s">
        <v>51</v>
      </c>
      <c r="U2560">
        <f t="shared" si="39"/>
        <v>3.6652</v>
      </c>
    </row>
    <row r="2561" spans="1:21" x14ac:dyDescent="0.3">
      <c r="A2561" s="21">
        <v>44206</v>
      </c>
      <c r="B2561" s="18" t="s">
        <v>45</v>
      </c>
      <c r="C2561" s="18" t="s">
        <v>46</v>
      </c>
      <c r="D2561" s="18" t="s">
        <v>47</v>
      </c>
      <c r="E2561" s="20">
        <v>170</v>
      </c>
      <c r="F2561" s="19">
        <v>42</v>
      </c>
      <c r="G2561" s="19">
        <v>2</v>
      </c>
      <c r="H2561" s="19">
        <v>14</v>
      </c>
      <c r="I2561" s="18" t="s">
        <v>763</v>
      </c>
      <c r="J2561" s="19">
        <v>70</v>
      </c>
      <c r="K2561" s="18" t="s">
        <v>408</v>
      </c>
      <c r="L2561" s="32">
        <v>28</v>
      </c>
      <c r="M2561" s="31">
        <v>3</v>
      </c>
      <c r="N2561" s="31">
        <v>33</v>
      </c>
      <c r="O2561" s="30" t="s">
        <v>215</v>
      </c>
      <c r="P2561" s="20">
        <v>90</v>
      </c>
      <c r="Q2561" s="20">
        <v>100</v>
      </c>
      <c r="R2561" s="18" t="s">
        <v>51</v>
      </c>
      <c r="S2561" s="20">
        <v>75</v>
      </c>
      <c r="T2561" s="18" t="s">
        <v>71</v>
      </c>
      <c r="U2561">
        <f t="shared" si="39"/>
        <v>4.8869333333333334</v>
      </c>
    </row>
    <row r="2562" spans="1:21" x14ac:dyDescent="0.3">
      <c r="A2562" s="21">
        <v>44207</v>
      </c>
      <c r="B2562" s="18" t="s">
        <v>45</v>
      </c>
      <c r="C2562" s="18" t="s">
        <v>46</v>
      </c>
      <c r="D2562" s="18" t="s">
        <v>47</v>
      </c>
      <c r="E2562" s="20">
        <v>170</v>
      </c>
      <c r="F2562" s="19">
        <v>54</v>
      </c>
      <c r="G2562" s="19">
        <v>2</v>
      </c>
      <c r="H2562" s="19">
        <v>8</v>
      </c>
      <c r="I2562" s="18" t="s">
        <v>199</v>
      </c>
      <c r="J2562" s="19">
        <v>101</v>
      </c>
      <c r="K2562" s="18" t="s">
        <v>459</v>
      </c>
      <c r="L2562" s="30" t="s">
        <v>401</v>
      </c>
      <c r="M2562" s="31">
        <v>6</v>
      </c>
      <c r="N2562" s="31">
        <v>39</v>
      </c>
      <c r="O2562" s="30" t="s">
        <v>215</v>
      </c>
      <c r="P2562" s="20">
        <v>84</v>
      </c>
      <c r="Q2562" s="20">
        <v>100</v>
      </c>
      <c r="R2562" s="18" t="s">
        <v>51</v>
      </c>
      <c r="S2562" s="20">
        <v>58</v>
      </c>
      <c r="T2562" s="18" t="s">
        <v>64</v>
      </c>
      <c r="U2562">
        <f t="shared" si="39"/>
        <v>1.0471999999999999</v>
      </c>
    </row>
    <row r="2563" spans="1:21" x14ac:dyDescent="0.3">
      <c r="A2563" s="21">
        <v>44208</v>
      </c>
      <c r="B2563" s="18" t="s">
        <v>45</v>
      </c>
      <c r="C2563" s="18" t="s">
        <v>46</v>
      </c>
      <c r="D2563" s="18" t="s">
        <v>47</v>
      </c>
      <c r="E2563" s="20">
        <v>170</v>
      </c>
      <c r="F2563" s="19">
        <v>48</v>
      </c>
      <c r="G2563" s="19">
        <v>0</v>
      </c>
      <c r="H2563" s="19">
        <v>-15</v>
      </c>
      <c r="I2563" s="18" t="s">
        <v>463</v>
      </c>
      <c r="J2563" s="19">
        <v>110</v>
      </c>
      <c r="K2563" s="18" t="s">
        <v>200</v>
      </c>
      <c r="L2563" s="30" t="s">
        <v>132</v>
      </c>
      <c r="M2563" s="31">
        <v>3</v>
      </c>
      <c r="N2563" s="31">
        <v>22</v>
      </c>
      <c r="O2563" s="30" t="s">
        <v>205</v>
      </c>
      <c r="P2563" s="20">
        <v>83</v>
      </c>
      <c r="Q2563" s="20">
        <v>99</v>
      </c>
      <c r="R2563" s="18" t="s">
        <v>51</v>
      </c>
      <c r="S2563" s="20">
        <v>57</v>
      </c>
      <c r="T2563" s="18" t="s">
        <v>94</v>
      </c>
      <c r="U2563">
        <f t="shared" si="39"/>
        <v>1.3962666666666668</v>
      </c>
    </row>
    <row r="2564" spans="1:21" x14ac:dyDescent="0.3">
      <c r="A2564" s="21">
        <v>44209</v>
      </c>
      <c r="B2564" s="18" t="s">
        <v>45</v>
      </c>
      <c r="C2564" s="18" t="s">
        <v>46</v>
      </c>
      <c r="D2564" s="18" t="s">
        <v>47</v>
      </c>
      <c r="E2564" s="20">
        <v>170</v>
      </c>
      <c r="F2564" s="19">
        <v>54</v>
      </c>
      <c r="G2564" s="19">
        <v>0</v>
      </c>
      <c r="H2564" s="19">
        <v>-8</v>
      </c>
      <c r="I2564" s="18" t="s">
        <v>1108</v>
      </c>
      <c r="J2564" s="19">
        <v>117</v>
      </c>
      <c r="K2564" s="18" t="s">
        <v>538</v>
      </c>
      <c r="L2564" s="32">
        <v>21</v>
      </c>
      <c r="M2564" s="31">
        <v>3</v>
      </c>
      <c r="N2564" s="31">
        <v>33</v>
      </c>
      <c r="O2564" s="30" t="s">
        <v>318</v>
      </c>
      <c r="P2564" s="20">
        <v>84</v>
      </c>
      <c r="Q2564" s="20">
        <v>100</v>
      </c>
      <c r="R2564" s="18" t="s">
        <v>51</v>
      </c>
      <c r="S2564" s="20">
        <v>60</v>
      </c>
      <c r="T2564" s="18" t="s">
        <v>146</v>
      </c>
      <c r="U2564">
        <f t="shared" ref="U2564:U2627" si="40">L2564*$V$3/$V$5*$V$4</f>
        <v>3.6652</v>
      </c>
    </row>
    <row r="2565" spans="1:21" x14ac:dyDescent="0.3">
      <c r="A2565" s="21">
        <v>44210</v>
      </c>
      <c r="B2565" s="18" t="s">
        <v>45</v>
      </c>
      <c r="C2565" s="18" t="s">
        <v>46</v>
      </c>
      <c r="D2565" s="18" t="s">
        <v>47</v>
      </c>
      <c r="E2565" s="20">
        <v>170</v>
      </c>
      <c r="F2565" s="19">
        <v>34</v>
      </c>
      <c r="G2565" s="19">
        <v>16</v>
      </c>
      <c r="H2565" s="19">
        <v>-16</v>
      </c>
      <c r="I2565" s="18" t="s">
        <v>434</v>
      </c>
      <c r="J2565" s="19">
        <v>83</v>
      </c>
      <c r="K2565" s="18" t="s">
        <v>992</v>
      </c>
      <c r="L2565" s="32">
        <v>11</v>
      </c>
      <c r="M2565" s="31">
        <v>3</v>
      </c>
      <c r="N2565" s="31">
        <v>42</v>
      </c>
      <c r="O2565" s="30" t="s">
        <v>169</v>
      </c>
      <c r="P2565" s="20">
        <v>91</v>
      </c>
      <c r="Q2565" s="20">
        <v>100</v>
      </c>
      <c r="R2565" s="18" t="s">
        <v>51</v>
      </c>
      <c r="S2565" s="20">
        <v>75</v>
      </c>
      <c r="T2565" s="18" t="s">
        <v>179</v>
      </c>
      <c r="U2565">
        <f t="shared" si="40"/>
        <v>1.9198666666666666</v>
      </c>
    </row>
    <row r="2566" spans="1:21" x14ac:dyDescent="0.3">
      <c r="A2566" s="21">
        <v>44211</v>
      </c>
      <c r="B2566" s="18" t="s">
        <v>45</v>
      </c>
      <c r="C2566" s="18" t="s">
        <v>46</v>
      </c>
      <c r="D2566" s="18" t="s">
        <v>47</v>
      </c>
      <c r="E2566" s="20">
        <v>170</v>
      </c>
      <c r="F2566" s="19">
        <v>76</v>
      </c>
      <c r="G2566" s="19">
        <v>0</v>
      </c>
      <c r="H2566" s="19">
        <v>13</v>
      </c>
      <c r="I2566" s="18" t="s">
        <v>272</v>
      </c>
      <c r="J2566" s="19">
        <v>138</v>
      </c>
      <c r="K2566" s="18" t="s">
        <v>278</v>
      </c>
      <c r="L2566" s="32">
        <v>28</v>
      </c>
      <c r="M2566" s="31">
        <v>6</v>
      </c>
      <c r="N2566" s="31">
        <v>39</v>
      </c>
      <c r="O2566" s="30" t="s">
        <v>94</v>
      </c>
      <c r="P2566" s="20">
        <v>82</v>
      </c>
      <c r="Q2566" s="20">
        <v>100</v>
      </c>
      <c r="R2566" s="18" t="s">
        <v>51</v>
      </c>
      <c r="S2566" s="20">
        <v>54</v>
      </c>
      <c r="T2566" s="18" t="s">
        <v>50</v>
      </c>
      <c r="U2566">
        <f t="shared" si="40"/>
        <v>4.8869333333333334</v>
      </c>
    </row>
    <row r="2567" spans="1:21" x14ac:dyDescent="0.3">
      <c r="A2567" s="21">
        <v>44212</v>
      </c>
      <c r="B2567" s="18" t="s">
        <v>45</v>
      </c>
      <c r="C2567" s="18" t="s">
        <v>46</v>
      </c>
      <c r="D2567" s="18" t="s">
        <v>47</v>
      </c>
      <c r="E2567" s="20">
        <v>170</v>
      </c>
      <c r="F2567" s="19">
        <v>65</v>
      </c>
      <c r="G2567" s="19">
        <v>0</v>
      </c>
      <c r="H2567" s="19">
        <v>-8</v>
      </c>
      <c r="I2567" s="18" t="s">
        <v>51</v>
      </c>
      <c r="J2567" s="19">
        <v>138</v>
      </c>
      <c r="K2567" s="18" t="s">
        <v>552</v>
      </c>
      <c r="L2567" s="30" t="s">
        <v>84</v>
      </c>
      <c r="M2567" s="31">
        <v>3</v>
      </c>
      <c r="N2567" s="31">
        <v>28</v>
      </c>
      <c r="O2567" s="30" t="s">
        <v>162</v>
      </c>
      <c r="P2567" s="20">
        <v>80</v>
      </c>
      <c r="Q2567" s="20">
        <v>100</v>
      </c>
      <c r="R2567" s="18" t="s">
        <v>51</v>
      </c>
      <c r="S2567" s="20">
        <v>45</v>
      </c>
      <c r="T2567" s="18" t="s">
        <v>52</v>
      </c>
      <c r="U2567">
        <f t="shared" si="40"/>
        <v>0.34906666666666669</v>
      </c>
    </row>
    <row r="2568" spans="1:21" x14ac:dyDescent="0.3">
      <c r="A2568" s="21">
        <v>44213</v>
      </c>
      <c r="B2568" s="18" t="s">
        <v>45</v>
      </c>
      <c r="C2568" s="18" t="s">
        <v>46</v>
      </c>
      <c r="D2568" s="18" t="s">
        <v>47</v>
      </c>
      <c r="E2568" s="20">
        <v>170</v>
      </c>
      <c r="F2568" s="19">
        <v>56</v>
      </c>
      <c r="G2568" s="19">
        <v>0</v>
      </c>
      <c r="H2568" s="19">
        <v>-9</v>
      </c>
      <c r="I2568" s="18" t="s">
        <v>604</v>
      </c>
      <c r="J2568" s="19">
        <v>121</v>
      </c>
      <c r="K2568" s="18" t="s">
        <v>797</v>
      </c>
      <c r="L2568" s="32">
        <v>12</v>
      </c>
      <c r="M2568" s="31">
        <v>0</v>
      </c>
      <c r="N2568" s="31">
        <v>33</v>
      </c>
      <c r="O2568" s="30" t="s">
        <v>189</v>
      </c>
      <c r="P2568" s="20">
        <v>87</v>
      </c>
      <c r="Q2568" s="20">
        <v>100</v>
      </c>
      <c r="R2568" s="18" t="s">
        <v>51</v>
      </c>
      <c r="S2568" s="20">
        <v>69</v>
      </c>
      <c r="T2568" s="18" t="s">
        <v>91</v>
      </c>
      <c r="U2568">
        <f t="shared" si="40"/>
        <v>2.0943999999999998</v>
      </c>
    </row>
    <row r="2569" spans="1:21" x14ac:dyDescent="0.3">
      <c r="A2569" s="21">
        <v>44214</v>
      </c>
      <c r="B2569" s="18" t="s">
        <v>45</v>
      </c>
      <c r="C2569" s="18" t="s">
        <v>46</v>
      </c>
      <c r="D2569" s="18" t="s">
        <v>47</v>
      </c>
      <c r="E2569" s="20">
        <v>170</v>
      </c>
      <c r="F2569" s="19">
        <v>96</v>
      </c>
      <c r="G2569" s="19">
        <v>0</v>
      </c>
      <c r="H2569" s="19">
        <v>36</v>
      </c>
      <c r="I2569" s="18" t="s">
        <v>581</v>
      </c>
      <c r="J2569" s="19">
        <v>157</v>
      </c>
      <c r="K2569" s="18" t="s">
        <v>200</v>
      </c>
      <c r="L2569" s="30" t="s">
        <v>132</v>
      </c>
      <c r="M2569" s="31">
        <v>6</v>
      </c>
      <c r="N2569" s="31">
        <v>39</v>
      </c>
      <c r="O2569" s="30" t="s">
        <v>182</v>
      </c>
      <c r="P2569" s="20">
        <v>85</v>
      </c>
      <c r="Q2569" s="20">
        <v>96</v>
      </c>
      <c r="R2569" s="18" t="s">
        <v>189</v>
      </c>
      <c r="S2569" s="20">
        <v>63</v>
      </c>
      <c r="T2569" s="18" t="s">
        <v>52</v>
      </c>
      <c r="U2569">
        <f t="shared" si="40"/>
        <v>1.3962666666666668</v>
      </c>
    </row>
    <row r="2570" spans="1:21" x14ac:dyDescent="0.3">
      <c r="A2570" s="21">
        <v>44215</v>
      </c>
      <c r="B2570" s="18" t="s">
        <v>45</v>
      </c>
      <c r="C2570" s="18" t="s">
        <v>46</v>
      </c>
      <c r="D2570" s="18" t="s">
        <v>47</v>
      </c>
      <c r="E2570" s="20">
        <v>170</v>
      </c>
      <c r="F2570" s="19">
        <v>84</v>
      </c>
      <c r="G2570" s="19">
        <v>0</v>
      </c>
      <c r="H2570" s="19">
        <v>9</v>
      </c>
      <c r="I2570" s="18" t="s">
        <v>183</v>
      </c>
      <c r="J2570" s="19">
        <v>158</v>
      </c>
      <c r="K2570" s="18" t="s">
        <v>992</v>
      </c>
      <c r="L2570" s="32">
        <v>21</v>
      </c>
      <c r="M2570" s="31">
        <v>31</v>
      </c>
      <c r="N2570" s="31">
        <v>158</v>
      </c>
      <c r="O2570" s="30" t="s">
        <v>142</v>
      </c>
      <c r="P2570" s="20">
        <v>55</v>
      </c>
      <c r="Q2570" s="20">
        <v>100</v>
      </c>
      <c r="R2570" s="18" t="s">
        <v>51</v>
      </c>
      <c r="S2570" s="20">
        <v>28</v>
      </c>
      <c r="T2570" s="18" t="s">
        <v>213</v>
      </c>
      <c r="U2570">
        <f t="shared" si="40"/>
        <v>3.6652</v>
      </c>
    </row>
    <row r="2571" spans="1:21" x14ac:dyDescent="0.3">
      <c r="A2571" s="21">
        <v>44216</v>
      </c>
      <c r="B2571" s="18" t="s">
        <v>45</v>
      </c>
      <c r="C2571" s="18" t="s">
        <v>46</v>
      </c>
      <c r="D2571" s="18" t="s">
        <v>47</v>
      </c>
      <c r="E2571" s="20">
        <v>170</v>
      </c>
      <c r="F2571" s="19">
        <v>133</v>
      </c>
      <c r="G2571" s="19">
        <v>0</v>
      </c>
      <c r="H2571" s="19">
        <v>88</v>
      </c>
      <c r="I2571" s="18" t="s">
        <v>100</v>
      </c>
      <c r="J2571" s="19">
        <v>178</v>
      </c>
      <c r="K2571" s="18" t="s">
        <v>119</v>
      </c>
      <c r="L2571" s="32">
        <v>24</v>
      </c>
      <c r="M2571" s="31">
        <v>28</v>
      </c>
      <c r="N2571" s="31">
        <v>200</v>
      </c>
      <c r="O2571" s="30" t="s">
        <v>271</v>
      </c>
      <c r="P2571" s="20">
        <v>49</v>
      </c>
      <c r="Q2571" s="20">
        <v>84</v>
      </c>
      <c r="R2571" s="18" t="s">
        <v>100</v>
      </c>
      <c r="S2571" s="20">
        <v>44</v>
      </c>
      <c r="T2571" s="18" t="s">
        <v>71</v>
      </c>
      <c r="U2571">
        <f t="shared" si="40"/>
        <v>4.1887999999999996</v>
      </c>
    </row>
    <row r="2572" spans="1:21" x14ac:dyDescent="0.3">
      <c r="A2572" s="21">
        <v>44217</v>
      </c>
      <c r="B2572" s="18" t="s">
        <v>45</v>
      </c>
      <c r="C2572" s="18" t="s">
        <v>46</v>
      </c>
      <c r="D2572" s="18" t="s">
        <v>47</v>
      </c>
      <c r="E2572" s="20">
        <v>170</v>
      </c>
      <c r="F2572" s="19">
        <v>125</v>
      </c>
      <c r="G2572" s="19">
        <v>84</v>
      </c>
      <c r="H2572" s="19">
        <v>50</v>
      </c>
      <c r="I2572" s="18" t="s">
        <v>261</v>
      </c>
      <c r="J2572" s="19">
        <v>200</v>
      </c>
      <c r="K2572" s="18" t="s">
        <v>584</v>
      </c>
      <c r="L2572" s="32">
        <v>11</v>
      </c>
      <c r="M2572" s="31">
        <v>22</v>
      </c>
      <c r="N2572" s="31">
        <v>181</v>
      </c>
      <c r="O2572" s="30" t="s">
        <v>99</v>
      </c>
      <c r="P2572" s="20">
        <v>56</v>
      </c>
      <c r="Q2572" s="20">
        <v>96</v>
      </c>
      <c r="R2572" s="18" t="s">
        <v>51</v>
      </c>
      <c r="S2572" s="20">
        <v>30</v>
      </c>
      <c r="T2572" s="18" t="s">
        <v>135</v>
      </c>
      <c r="U2572">
        <f t="shared" si="40"/>
        <v>1.9198666666666666</v>
      </c>
    </row>
    <row r="2573" spans="1:21" x14ac:dyDescent="0.3">
      <c r="A2573" s="21">
        <v>44218</v>
      </c>
      <c r="B2573" s="18" t="s">
        <v>45</v>
      </c>
      <c r="C2573" s="18" t="s">
        <v>46</v>
      </c>
      <c r="D2573" s="18" t="s">
        <v>47</v>
      </c>
      <c r="E2573" s="20">
        <v>170</v>
      </c>
      <c r="F2573" s="19">
        <v>92</v>
      </c>
      <c r="G2573" s="19">
        <v>38</v>
      </c>
      <c r="H2573" s="19">
        <v>42</v>
      </c>
      <c r="I2573" s="18" t="s">
        <v>1109</v>
      </c>
      <c r="J2573" s="19">
        <v>142</v>
      </c>
      <c r="K2573" s="18" t="s">
        <v>51</v>
      </c>
      <c r="L2573" s="32">
        <v>32</v>
      </c>
      <c r="M2573" s="31">
        <v>11</v>
      </c>
      <c r="N2573" s="31">
        <v>136</v>
      </c>
      <c r="O2573" s="30" t="s">
        <v>367</v>
      </c>
      <c r="P2573" s="20">
        <v>67</v>
      </c>
      <c r="Q2573" s="20">
        <v>95</v>
      </c>
      <c r="R2573" s="18" t="s">
        <v>124</v>
      </c>
      <c r="S2573" s="20">
        <v>48</v>
      </c>
      <c r="T2573" s="18" t="s">
        <v>128</v>
      </c>
      <c r="U2573">
        <f t="shared" si="40"/>
        <v>5.5850666666666671</v>
      </c>
    </row>
    <row r="2574" spans="1:21" x14ac:dyDescent="0.3">
      <c r="A2574" s="21">
        <v>44219</v>
      </c>
      <c r="B2574" s="18" t="s">
        <v>45</v>
      </c>
      <c r="C2574" s="18" t="s">
        <v>46</v>
      </c>
      <c r="D2574" s="18" t="s">
        <v>47</v>
      </c>
      <c r="E2574" s="20">
        <v>170</v>
      </c>
      <c r="F2574" s="19">
        <v>98</v>
      </c>
      <c r="G2574" s="19">
        <v>178</v>
      </c>
      <c r="H2574" s="19">
        <v>40</v>
      </c>
      <c r="I2574" s="18" t="s">
        <v>961</v>
      </c>
      <c r="J2574" s="19">
        <v>157</v>
      </c>
      <c r="K2574" s="18" t="s">
        <v>1110</v>
      </c>
      <c r="L2574" s="32">
        <v>27</v>
      </c>
      <c r="M2574" s="31">
        <v>19</v>
      </c>
      <c r="N2574" s="31">
        <v>142</v>
      </c>
      <c r="O2574" s="30" t="s">
        <v>162</v>
      </c>
      <c r="P2574" s="20">
        <v>65</v>
      </c>
      <c r="Q2574" s="20">
        <v>97</v>
      </c>
      <c r="R2574" s="18" t="s">
        <v>388</v>
      </c>
      <c r="S2574" s="20">
        <v>44</v>
      </c>
      <c r="T2574" s="18" t="s">
        <v>127</v>
      </c>
      <c r="U2574">
        <f t="shared" si="40"/>
        <v>4.7123999999999997</v>
      </c>
    </row>
    <row r="2575" spans="1:21" x14ac:dyDescent="0.3">
      <c r="A2575" s="21">
        <v>44220</v>
      </c>
      <c r="B2575" s="18" t="s">
        <v>45</v>
      </c>
      <c r="C2575" s="18" t="s">
        <v>46</v>
      </c>
      <c r="D2575" s="18" t="s">
        <v>47</v>
      </c>
      <c r="E2575" s="20">
        <v>170</v>
      </c>
      <c r="F2575" s="19">
        <v>112</v>
      </c>
      <c r="G2575" s="19">
        <v>242</v>
      </c>
      <c r="H2575" s="19">
        <v>68</v>
      </c>
      <c r="I2575" s="18" t="s">
        <v>1111</v>
      </c>
      <c r="J2575" s="19">
        <v>156</v>
      </c>
      <c r="K2575" s="18" t="s">
        <v>303</v>
      </c>
      <c r="L2575" s="32">
        <v>19</v>
      </c>
      <c r="M2575" s="31">
        <v>8</v>
      </c>
      <c r="N2575" s="31">
        <v>78</v>
      </c>
      <c r="O2575" s="30" t="s">
        <v>55</v>
      </c>
      <c r="P2575" s="20">
        <v>69</v>
      </c>
      <c r="Q2575" s="20">
        <v>99</v>
      </c>
      <c r="R2575" s="18" t="s">
        <v>65</v>
      </c>
      <c r="S2575" s="20">
        <v>51</v>
      </c>
      <c r="T2575" s="18" t="s">
        <v>369</v>
      </c>
      <c r="U2575">
        <f t="shared" si="40"/>
        <v>3.3161333333333332</v>
      </c>
    </row>
    <row r="2576" spans="1:21" x14ac:dyDescent="0.3">
      <c r="A2576" s="21">
        <v>44221</v>
      </c>
      <c r="B2576" s="18" t="s">
        <v>45</v>
      </c>
      <c r="C2576" s="18" t="s">
        <v>46</v>
      </c>
      <c r="D2576" s="18" t="s">
        <v>47</v>
      </c>
      <c r="E2576" s="20">
        <v>170</v>
      </c>
      <c r="F2576" s="19">
        <v>98</v>
      </c>
      <c r="G2576" s="19">
        <v>142</v>
      </c>
      <c r="H2576" s="19">
        <v>80</v>
      </c>
      <c r="I2576" s="18" t="s">
        <v>1075</v>
      </c>
      <c r="J2576" s="19">
        <v>116</v>
      </c>
      <c r="K2576" s="18" t="s">
        <v>575</v>
      </c>
      <c r="L2576" s="30" t="s">
        <v>84</v>
      </c>
      <c r="M2576" s="31">
        <v>3</v>
      </c>
      <c r="N2576" s="31">
        <v>31</v>
      </c>
      <c r="O2576" s="30" t="s">
        <v>139</v>
      </c>
      <c r="P2576" s="20">
        <v>97</v>
      </c>
      <c r="Q2576" s="20">
        <v>100</v>
      </c>
      <c r="R2576" s="18" t="s">
        <v>51</v>
      </c>
      <c r="S2576" s="20">
        <v>85</v>
      </c>
      <c r="T2576" s="18" t="s">
        <v>64</v>
      </c>
      <c r="U2576">
        <f t="shared" si="40"/>
        <v>0.34906666666666669</v>
      </c>
    </row>
    <row r="2577" spans="1:21" x14ac:dyDescent="0.3">
      <c r="A2577" s="21">
        <v>44222</v>
      </c>
      <c r="B2577" s="18" t="s">
        <v>45</v>
      </c>
      <c r="C2577" s="18" t="s">
        <v>46</v>
      </c>
      <c r="D2577" s="18" t="s">
        <v>47</v>
      </c>
      <c r="E2577" s="20">
        <v>170</v>
      </c>
      <c r="F2577" s="19">
        <v>130</v>
      </c>
      <c r="G2577" s="19">
        <v>20</v>
      </c>
      <c r="H2577" s="19">
        <v>73</v>
      </c>
      <c r="I2577" s="18" t="s">
        <v>51</v>
      </c>
      <c r="J2577" s="19">
        <v>187</v>
      </c>
      <c r="K2577" s="18" t="s">
        <v>268</v>
      </c>
      <c r="L2577" s="32">
        <v>10</v>
      </c>
      <c r="M2577" s="31">
        <v>3</v>
      </c>
      <c r="N2577" s="31">
        <v>42</v>
      </c>
      <c r="O2577" s="30" t="s">
        <v>650</v>
      </c>
      <c r="P2577" s="20">
        <v>84</v>
      </c>
      <c r="Q2577" s="20">
        <v>99</v>
      </c>
      <c r="R2577" s="18" t="s">
        <v>286</v>
      </c>
      <c r="S2577" s="20">
        <v>65</v>
      </c>
      <c r="T2577" s="18" t="s">
        <v>64</v>
      </c>
      <c r="U2577">
        <f t="shared" si="40"/>
        <v>1.7453333333333334</v>
      </c>
    </row>
    <row r="2578" spans="1:21" x14ac:dyDescent="0.3">
      <c r="A2578" s="21">
        <v>44223</v>
      </c>
      <c r="B2578" s="18" t="s">
        <v>45</v>
      </c>
      <c r="C2578" s="18" t="s">
        <v>46</v>
      </c>
      <c r="D2578" s="18" t="s">
        <v>47</v>
      </c>
      <c r="E2578" s="20">
        <v>170</v>
      </c>
      <c r="F2578" s="19">
        <v>160</v>
      </c>
      <c r="G2578" s="19">
        <v>0</v>
      </c>
      <c r="H2578" s="19">
        <v>103</v>
      </c>
      <c r="I2578" s="18" t="s">
        <v>893</v>
      </c>
      <c r="J2578" s="19">
        <v>216</v>
      </c>
      <c r="K2578" s="18" t="s">
        <v>212</v>
      </c>
      <c r="L2578" s="30" t="s">
        <v>102</v>
      </c>
      <c r="M2578" s="31">
        <v>8</v>
      </c>
      <c r="N2578" s="31">
        <v>42</v>
      </c>
      <c r="O2578" s="30" t="s">
        <v>750</v>
      </c>
      <c r="P2578" s="20">
        <v>86</v>
      </c>
      <c r="Q2578" s="20">
        <v>100</v>
      </c>
      <c r="R2578" s="18" t="s">
        <v>51</v>
      </c>
      <c r="S2578" s="20">
        <v>63</v>
      </c>
      <c r="T2578" s="18" t="s">
        <v>146</v>
      </c>
      <c r="U2578">
        <f t="shared" si="40"/>
        <v>0.8726666666666667</v>
      </c>
    </row>
    <row r="2579" spans="1:21" x14ac:dyDescent="0.3">
      <c r="A2579" s="21">
        <v>44224</v>
      </c>
      <c r="B2579" s="18" t="s">
        <v>45</v>
      </c>
      <c r="C2579" s="18" t="s">
        <v>46</v>
      </c>
      <c r="D2579" s="18" t="s">
        <v>47</v>
      </c>
      <c r="E2579" s="20">
        <v>170</v>
      </c>
      <c r="F2579" s="19">
        <v>140</v>
      </c>
      <c r="G2579" s="19">
        <v>0</v>
      </c>
      <c r="H2579" s="19">
        <v>84</v>
      </c>
      <c r="I2579" s="18" t="s">
        <v>513</v>
      </c>
      <c r="J2579" s="19">
        <v>197</v>
      </c>
      <c r="K2579" s="18" t="s">
        <v>797</v>
      </c>
      <c r="L2579" s="30" t="s">
        <v>263</v>
      </c>
      <c r="M2579" s="31">
        <v>3</v>
      </c>
      <c r="N2579" s="31">
        <v>61</v>
      </c>
      <c r="O2579" s="30" t="s">
        <v>98</v>
      </c>
      <c r="P2579" s="20">
        <v>84</v>
      </c>
      <c r="Q2579" s="20">
        <v>100</v>
      </c>
      <c r="R2579" s="18" t="s">
        <v>51</v>
      </c>
      <c r="S2579" s="20">
        <v>64</v>
      </c>
      <c r="T2579" s="18" t="s">
        <v>201</v>
      </c>
      <c r="U2579">
        <f t="shared" si="40"/>
        <v>0.17453333333333335</v>
      </c>
    </row>
    <row r="2580" spans="1:21" x14ac:dyDescent="0.3">
      <c r="A2580" s="21">
        <v>44225</v>
      </c>
      <c r="B2580" s="18" t="s">
        <v>45</v>
      </c>
      <c r="C2580" s="18" t="s">
        <v>46</v>
      </c>
      <c r="D2580" s="18" t="s">
        <v>47</v>
      </c>
      <c r="E2580" s="20">
        <v>170</v>
      </c>
      <c r="F2580" s="19">
        <v>148</v>
      </c>
      <c r="G2580" s="19">
        <v>18</v>
      </c>
      <c r="H2580" s="19">
        <v>94</v>
      </c>
      <c r="I2580" s="18" t="s">
        <v>51</v>
      </c>
      <c r="J2580" s="19">
        <v>203</v>
      </c>
      <c r="K2580" s="18" t="s">
        <v>702</v>
      </c>
      <c r="L2580" s="30" t="s">
        <v>116</v>
      </c>
      <c r="M2580" s="31">
        <v>6</v>
      </c>
      <c r="N2580" s="31">
        <v>25</v>
      </c>
      <c r="O2580" s="30" t="s">
        <v>86</v>
      </c>
      <c r="P2580" s="20">
        <v>83</v>
      </c>
      <c r="Q2580" s="20">
        <v>100</v>
      </c>
      <c r="R2580" s="18" t="s">
        <v>51</v>
      </c>
      <c r="S2580" s="20">
        <v>59</v>
      </c>
      <c r="T2580" s="18" t="s">
        <v>50</v>
      </c>
      <c r="U2580">
        <f t="shared" si="40"/>
        <v>0.69813333333333338</v>
      </c>
    </row>
    <row r="2581" spans="1:21" x14ac:dyDescent="0.3">
      <c r="A2581" s="21">
        <v>44226</v>
      </c>
      <c r="B2581" s="18" t="s">
        <v>45</v>
      </c>
      <c r="C2581" s="18" t="s">
        <v>46</v>
      </c>
      <c r="D2581" s="18" t="s">
        <v>47</v>
      </c>
      <c r="E2581" s="20">
        <v>170</v>
      </c>
      <c r="F2581" s="19">
        <v>121</v>
      </c>
      <c r="G2581" s="19">
        <v>2</v>
      </c>
      <c r="H2581" s="19">
        <v>90</v>
      </c>
      <c r="I2581" s="18" t="s">
        <v>652</v>
      </c>
      <c r="J2581" s="19">
        <v>152</v>
      </c>
      <c r="K2581" s="18" t="s">
        <v>751</v>
      </c>
      <c r="L2581" s="32">
        <v>26</v>
      </c>
      <c r="M2581" s="31">
        <v>36</v>
      </c>
      <c r="N2581" s="31">
        <v>142</v>
      </c>
      <c r="O2581" s="30" t="s">
        <v>155</v>
      </c>
      <c r="P2581" s="20">
        <v>65</v>
      </c>
      <c r="Q2581" s="20">
        <v>98</v>
      </c>
      <c r="R2581" s="18" t="s">
        <v>51</v>
      </c>
      <c r="S2581" s="20">
        <v>45</v>
      </c>
      <c r="T2581" s="18" t="s">
        <v>169</v>
      </c>
      <c r="U2581">
        <f t="shared" si="40"/>
        <v>4.5378666666666669</v>
      </c>
    </row>
    <row r="2582" spans="1:21" x14ac:dyDescent="0.3">
      <c r="A2582" s="21">
        <v>44227</v>
      </c>
      <c r="B2582" s="18" t="s">
        <v>45</v>
      </c>
      <c r="C2582" s="18" t="s">
        <v>46</v>
      </c>
      <c r="D2582" s="18" t="s">
        <v>47</v>
      </c>
      <c r="E2582" s="20">
        <v>170</v>
      </c>
      <c r="F2582" s="19">
        <v>164</v>
      </c>
      <c r="G2582" s="19">
        <v>2</v>
      </c>
      <c r="H2582" s="19">
        <v>111</v>
      </c>
      <c r="I2582" s="18" t="s">
        <v>329</v>
      </c>
      <c r="J2582" s="19">
        <v>218</v>
      </c>
      <c r="K2582" s="18" t="s">
        <v>606</v>
      </c>
      <c r="L2582" s="32">
        <v>25</v>
      </c>
      <c r="M2582" s="31">
        <v>33</v>
      </c>
      <c r="N2582" s="31">
        <v>181</v>
      </c>
      <c r="O2582" s="30" t="s">
        <v>170</v>
      </c>
      <c r="P2582" s="20">
        <v>50</v>
      </c>
      <c r="Q2582" s="20">
        <v>81</v>
      </c>
      <c r="R2582" s="18" t="s">
        <v>143</v>
      </c>
      <c r="S2582" s="20">
        <v>32</v>
      </c>
      <c r="T2582" s="18" t="s">
        <v>51</v>
      </c>
      <c r="U2582">
        <f t="shared" si="40"/>
        <v>4.3633333333333333</v>
      </c>
    </row>
    <row r="2583" spans="1:21" x14ac:dyDescent="0.3">
      <c r="A2583" s="21">
        <v>44228</v>
      </c>
      <c r="B2583" s="18" t="s">
        <v>45</v>
      </c>
      <c r="C2583" s="18" t="s">
        <v>46</v>
      </c>
      <c r="D2583" s="18" t="s">
        <v>47</v>
      </c>
      <c r="E2583" s="20">
        <v>170</v>
      </c>
      <c r="F2583" s="19">
        <v>154</v>
      </c>
      <c r="G2583" s="19">
        <v>0</v>
      </c>
      <c r="H2583" s="19">
        <v>86</v>
      </c>
      <c r="I2583" s="18" t="s">
        <v>470</v>
      </c>
      <c r="J2583" s="19">
        <v>222</v>
      </c>
      <c r="K2583" s="18" t="s">
        <v>734</v>
      </c>
      <c r="L2583" s="32">
        <v>24</v>
      </c>
      <c r="M2583" s="31">
        <v>22</v>
      </c>
      <c r="N2583" s="31">
        <v>133</v>
      </c>
      <c r="O2583" s="30" t="s">
        <v>70</v>
      </c>
      <c r="P2583" s="20">
        <v>51</v>
      </c>
      <c r="Q2583" s="20">
        <v>95</v>
      </c>
      <c r="R2583" s="18" t="s">
        <v>100</v>
      </c>
      <c r="S2583" s="20">
        <v>34</v>
      </c>
      <c r="T2583" s="18" t="s">
        <v>50</v>
      </c>
      <c r="U2583">
        <f t="shared" si="40"/>
        <v>4.1887999999999996</v>
      </c>
    </row>
    <row r="2584" spans="1:21" x14ac:dyDescent="0.3">
      <c r="A2584" s="21">
        <v>44229</v>
      </c>
      <c r="B2584" s="18" t="s">
        <v>45</v>
      </c>
      <c r="C2584" s="18" t="s">
        <v>46</v>
      </c>
      <c r="D2584" s="18" t="s">
        <v>47</v>
      </c>
      <c r="E2584" s="20">
        <v>170</v>
      </c>
      <c r="F2584" s="19">
        <v>144</v>
      </c>
      <c r="G2584" s="19">
        <v>2</v>
      </c>
      <c r="H2584" s="19">
        <v>74</v>
      </c>
      <c r="I2584" s="18" t="s">
        <v>365</v>
      </c>
      <c r="J2584" s="19">
        <v>213</v>
      </c>
      <c r="K2584" s="18" t="s">
        <v>361</v>
      </c>
      <c r="L2584" s="32">
        <v>21</v>
      </c>
      <c r="M2584" s="31">
        <v>22</v>
      </c>
      <c r="N2584" s="31">
        <v>125</v>
      </c>
      <c r="O2584" s="30" t="s">
        <v>475</v>
      </c>
      <c r="P2584" s="20">
        <v>54</v>
      </c>
      <c r="Q2584" s="20">
        <v>99</v>
      </c>
      <c r="R2584" s="18" t="s">
        <v>404</v>
      </c>
      <c r="S2584" s="20">
        <v>44</v>
      </c>
      <c r="T2584" s="18" t="s">
        <v>50</v>
      </c>
      <c r="U2584">
        <f t="shared" si="40"/>
        <v>3.6652</v>
      </c>
    </row>
    <row r="2585" spans="1:21" x14ac:dyDescent="0.3">
      <c r="A2585" s="21">
        <v>44230</v>
      </c>
      <c r="B2585" s="18" t="s">
        <v>45</v>
      </c>
      <c r="C2585" s="18" t="s">
        <v>46</v>
      </c>
      <c r="D2585" s="18" t="s">
        <v>47</v>
      </c>
      <c r="E2585" s="20">
        <v>170</v>
      </c>
      <c r="F2585" s="19">
        <v>144</v>
      </c>
      <c r="G2585" s="19">
        <v>0</v>
      </c>
      <c r="H2585" s="19">
        <v>85</v>
      </c>
      <c r="I2585" s="18" t="s">
        <v>394</v>
      </c>
      <c r="J2585" s="19">
        <v>203</v>
      </c>
      <c r="K2585" s="18" t="s">
        <v>423</v>
      </c>
      <c r="L2585" s="32">
        <v>24</v>
      </c>
      <c r="M2585" s="31">
        <v>11</v>
      </c>
      <c r="N2585" s="31">
        <v>75</v>
      </c>
      <c r="O2585" s="30" t="s">
        <v>91</v>
      </c>
      <c r="P2585" s="20">
        <v>62</v>
      </c>
      <c r="Q2585" s="20">
        <v>98</v>
      </c>
      <c r="R2585" s="18" t="s">
        <v>258</v>
      </c>
      <c r="S2585" s="20">
        <v>31</v>
      </c>
      <c r="T2585" s="18" t="s">
        <v>215</v>
      </c>
      <c r="U2585">
        <f t="shared" si="40"/>
        <v>4.1887999999999996</v>
      </c>
    </row>
    <row r="2586" spans="1:21" x14ac:dyDescent="0.3">
      <c r="A2586" s="21">
        <v>44231</v>
      </c>
      <c r="B2586" s="18" t="s">
        <v>45</v>
      </c>
      <c r="C2586" s="18" t="s">
        <v>46</v>
      </c>
      <c r="D2586" s="18" t="s">
        <v>47</v>
      </c>
      <c r="E2586" s="20">
        <v>170</v>
      </c>
      <c r="F2586" s="19">
        <v>91</v>
      </c>
      <c r="G2586" s="19">
        <v>0</v>
      </c>
      <c r="H2586" s="19">
        <v>58</v>
      </c>
      <c r="I2586" s="18" t="s">
        <v>733</v>
      </c>
      <c r="J2586" s="19">
        <v>124</v>
      </c>
      <c r="K2586" s="18" t="s">
        <v>51</v>
      </c>
      <c r="L2586" s="30" t="s">
        <v>116</v>
      </c>
      <c r="M2586" s="31">
        <v>3</v>
      </c>
      <c r="N2586" s="31">
        <v>33</v>
      </c>
      <c r="O2586" s="30" t="s">
        <v>123</v>
      </c>
      <c r="P2586" s="20">
        <v>83</v>
      </c>
      <c r="Q2586" s="20">
        <v>97</v>
      </c>
      <c r="R2586" s="18" t="s">
        <v>51</v>
      </c>
      <c r="S2586" s="20">
        <v>71</v>
      </c>
      <c r="T2586" s="18" t="s">
        <v>71</v>
      </c>
      <c r="U2586">
        <f t="shared" si="40"/>
        <v>0.69813333333333338</v>
      </c>
    </row>
    <row r="2587" spans="1:21" x14ac:dyDescent="0.3">
      <c r="A2587" s="21">
        <v>44232</v>
      </c>
      <c r="B2587" s="18" t="s">
        <v>45</v>
      </c>
      <c r="C2587" s="18" t="s">
        <v>46</v>
      </c>
      <c r="D2587" s="18" t="s">
        <v>47</v>
      </c>
      <c r="E2587" s="20">
        <v>170</v>
      </c>
      <c r="F2587" s="19">
        <v>85</v>
      </c>
      <c r="G2587" s="19">
        <v>404</v>
      </c>
      <c r="H2587" s="19">
        <v>63</v>
      </c>
      <c r="I2587" s="18" t="s">
        <v>51</v>
      </c>
      <c r="J2587" s="19">
        <v>107</v>
      </c>
      <c r="K2587" s="18" t="s">
        <v>71</v>
      </c>
      <c r="L2587" s="32">
        <v>28</v>
      </c>
      <c r="M2587" s="31">
        <v>0</v>
      </c>
      <c r="N2587" s="31">
        <v>33</v>
      </c>
      <c r="O2587" s="30" t="s">
        <v>107</v>
      </c>
      <c r="P2587" s="20">
        <v>96</v>
      </c>
      <c r="Q2587" s="20">
        <v>99</v>
      </c>
      <c r="R2587" s="18" t="s">
        <v>51</v>
      </c>
      <c r="S2587" s="20">
        <v>90</v>
      </c>
      <c r="T2587" s="18" t="s">
        <v>91</v>
      </c>
      <c r="U2587">
        <f t="shared" si="40"/>
        <v>4.8869333333333334</v>
      </c>
    </row>
    <row r="2588" spans="1:21" x14ac:dyDescent="0.3">
      <c r="A2588" s="21">
        <v>44233</v>
      </c>
      <c r="B2588" s="18" t="s">
        <v>45</v>
      </c>
      <c r="C2588" s="18" t="s">
        <v>46</v>
      </c>
      <c r="D2588" s="18" t="s">
        <v>47</v>
      </c>
      <c r="E2588" s="20">
        <v>170</v>
      </c>
      <c r="F2588" s="19">
        <v>64</v>
      </c>
      <c r="G2588" s="19">
        <v>146</v>
      </c>
      <c r="H2588" s="19">
        <v>37</v>
      </c>
      <c r="I2588" s="18" t="s">
        <v>1112</v>
      </c>
      <c r="J2588" s="19">
        <v>90</v>
      </c>
      <c r="K2588" s="18" t="s">
        <v>817</v>
      </c>
      <c r="L2588" s="32">
        <v>25</v>
      </c>
      <c r="M2588" s="31">
        <v>0</v>
      </c>
      <c r="N2588" s="31">
        <v>64</v>
      </c>
      <c r="O2588" s="30" t="s">
        <v>55</v>
      </c>
      <c r="P2588" s="20">
        <v>95</v>
      </c>
      <c r="Q2588" s="20">
        <v>99</v>
      </c>
      <c r="R2588" s="18" t="s">
        <v>51</v>
      </c>
      <c r="S2588" s="20">
        <v>89</v>
      </c>
      <c r="T2588" s="18" t="s">
        <v>369</v>
      </c>
      <c r="U2588">
        <f t="shared" si="40"/>
        <v>4.3633333333333333</v>
      </c>
    </row>
    <row r="2589" spans="1:21" x14ac:dyDescent="0.3">
      <c r="A2589" s="21">
        <v>44234</v>
      </c>
      <c r="B2589" s="18" t="s">
        <v>45</v>
      </c>
      <c r="C2589" s="18" t="s">
        <v>46</v>
      </c>
      <c r="D2589" s="18" t="s">
        <v>47</v>
      </c>
      <c r="E2589" s="20">
        <v>170</v>
      </c>
      <c r="F2589" s="19">
        <v>78</v>
      </c>
      <c r="G2589" s="19">
        <v>20</v>
      </c>
      <c r="H2589" s="19">
        <v>27</v>
      </c>
      <c r="I2589" s="18" t="s">
        <v>446</v>
      </c>
      <c r="J2589" s="19">
        <v>128</v>
      </c>
      <c r="K2589" s="18" t="s">
        <v>1071</v>
      </c>
      <c r="L2589" s="32">
        <v>22</v>
      </c>
      <c r="M2589" s="31">
        <v>6</v>
      </c>
      <c r="N2589" s="31">
        <v>119</v>
      </c>
      <c r="O2589" s="30" t="s">
        <v>177</v>
      </c>
      <c r="P2589" s="20">
        <v>92</v>
      </c>
      <c r="Q2589" s="20">
        <v>100</v>
      </c>
      <c r="R2589" s="18" t="s">
        <v>51</v>
      </c>
      <c r="S2589" s="20">
        <v>59</v>
      </c>
      <c r="T2589" s="18" t="s">
        <v>51</v>
      </c>
      <c r="U2589">
        <f t="shared" si="40"/>
        <v>3.8397333333333332</v>
      </c>
    </row>
    <row r="2590" spans="1:21" x14ac:dyDescent="0.3">
      <c r="A2590" s="21">
        <v>44235</v>
      </c>
      <c r="B2590" s="18" t="s">
        <v>45</v>
      </c>
      <c r="C2590" s="18" t="s">
        <v>46</v>
      </c>
      <c r="D2590" s="18" t="s">
        <v>47</v>
      </c>
      <c r="E2590" s="20">
        <v>170</v>
      </c>
      <c r="F2590" s="19">
        <v>96</v>
      </c>
      <c r="G2590" s="19">
        <v>0</v>
      </c>
      <c r="H2590" s="19">
        <v>42</v>
      </c>
      <c r="I2590" s="18" t="s">
        <v>1015</v>
      </c>
      <c r="J2590" s="19">
        <v>151</v>
      </c>
      <c r="K2590" s="18" t="s">
        <v>702</v>
      </c>
      <c r="L2590" s="32" t="s">
        <v>1194</v>
      </c>
      <c r="M2590" s="31">
        <v>8</v>
      </c>
      <c r="N2590" s="31">
        <v>81</v>
      </c>
      <c r="O2590" s="30" t="s">
        <v>70</v>
      </c>
      <c r="P2590" s="20">
        <v>77</v>
      </c>
      <c r="Q2590" s="20">
        <v>99</v>
      </c>
      <c r="R2590" s="18" t="s">
        <v>51</v>
      </c>
      <c r="S2590" s="20">
        <v>49</v>
      </c>
      <c r="T2590" s="18" t="s">
        <v>52</v>
      </c>
      <c r="U2590" t="e">
        <f t="shared" si="40"/>
        <v>#VALUE!</v>
      </c>
    </row>
    <row r="2591" spans="1:21" x14ac:dyDescent="0.3">
      <c r="A2591" s="21">
        <v>44236</v>
      </c>
      <c r="B2591" s="18" t="s">
        <v>45</v>
      </c>
      <c r="C2591" s="18" t="s">
        <v>46</v>
      </c>
      <c r="D2591" s="18" t="s">
        <v>47</v>
      </c>
      <c r="E2591" s="20">
        <v>170</v>
      </c>
      <c r="F2591" s="19">
        <v>116</v>
      </c>
      <c r="G2591" s="19">
        <v>10</v>
      </c>
      <c r="H2591" s="19">
        <v>65</v>
      </c>
      <c r="I2591" s="18" t="s">
        <v>1113</v>
      </c>
      <c r="J2591" s="19">
        <v>166</v>
      </c>
      <c r="K2591" s="18" t="s">
        <v>412</v>
      </c>
      <c r="L2591" s="32">
        <v>29</v>
      </c>
      <c r="M2591" s="31">
        <v>14</v>
      </c>
      <c r="N2591" s="31">
        <v>100</v>
      </c>
      <c r="O2591" s="30" t="s">
        <v>91</v>
      </c>
      <c r="P2591" s="20">
        <v>51</v>
      </c>
      <c r="Q2591" s="20">
        <v>90</v>
      </c>
      <c r="R2591" s="18" t="s">
        <v>80</v>
      </c>
      <c r="S2591" s="20">
        <v>30</v>
      </c>
      <c r="T2591" s="18" t="s">
        <v>50</v>
      </c>
      <c r="U2591">
        <f t="shared" si="40"/>
        <v>5.0614666666666661</v>
      </c>
    </row>
    <row r="2592" spans="1:21" x14ac:dyDescent="0.3">
      <c r="A2592" s="21">
        <v>44237</v>
      </c>
      <c r="B2592" s="18" t="s">
        <v>45</v>
      </c>
      <c r="C2592" s="18" t="s">
        <v>46</v>
      </c>
      <c r="D2592" s="18" t="s">
        <v>47</v>
      </c>
      <c r="E2592" s="20">
        <v>170</v>
      </c>
      <c r="F2592" s="19">
        <v>105</v>
      </c>
      <c r="G2592" s="19">
        <v>2</v>
      </c>
      <c r="H2592" s="19">
        <v>56</v>
      </c>
      <c r="I2592" s="18" t="s">
        <v>803</v>
      </c>
      <c r="J2592" s="19">
        <v>154</v>
      </c>
      <c r="K2592" s="18" t="s">
        <v>702</v>
      </c>
      <c r="L2592" s="30" t="s">
        <v>218</v>
      </c>
      <c r="M2592" s="31">
        <v>17</v>
      </c>
      <c r="N2592" s="31">
        <v>114</v>
      </c>
      <c r="O2592" s="30" t="s">
        <v>264</v>
      </c>
      <c r="P2592" s="20">
        <v>71</v>
      </c>
      <c r="Q2592" s="20">
        <v>98</v>
      </c>
      <c r="R2592" s="18" t="s">
        <v>103</v>
      </c>
      <c r="S2592" s="20">
        <v>48</v>
      </c>
      <c r="T2592" s="18" t="s">
        <v>61</v>
      </c>
      <c r="U2592">
        <f t="shared" si="40"/>
        <v>0.52359999999999995</v>
      </c>
    </row>
    <row r="2593" spans="1:21" x14ac:dyDescent="0.3">
      <c r="A2593" s="21">
        <v>44238</v>
      </c>
      <c r="B2593" s="18" t="s">
        <v>45</v>
      </c>
      <c r="C2593" s="18" t="s">
        <v>46</v>
      </c>
      <c r="D2593" s="18" t="s">
        <v>47</v>
      </c>
      <c r="E2593" s="20">
        <v>170</v>
      </c>
      <c r="F2593" s="19">
        <v>116</v>
      </c>
      <c r="G2593" s="19">
        <v>80</v>
      </c>
      <c r="H2593" s="19">
        <v>68</v>
      </c>
      <c r="I2593" s="18" t="s">
        <v>564</v>
      </c>
      <c r="J2593" s="19">
        <v>164</v>
      </c>
      <c r="K2593" s="18" t="s">
        <v>811</v>
      </c>
      <c r="L2593" s="30" t="s">
        <v>533</v>
      </c>
      <c r="M2593" s="31">
        <v>6</v>
      </c>
      <c r="N2593" s="31">
        <v>39</v>
      </c>
      <c r="O2593" s="30" t="s">
        <v>164</v>
      </c>
      <c r="P2593" s="20">
        <v>87</v>
      </c>
      <c r="Q2593" s="20">
        <v>99</v>
      </c>
      <c r="R2593" s="18" t="s">
        <v>249</v>
      </c>
      <c r="S2593" s="20">
        <v>71</v>
      </c>
      <c r="T2593" s="18" t="s">
        <v>61</v>
      </c>
      <c r="U2593">
        <f t="shared" si="40"/>
        <v>1.2217333333333333</v>
      </c>
    </row>
    <row r="2594" spans="1:21" x14ac:dyDescent="0.3">
      <c r="A2594" s="21">
        <v>44239</v>
      </c>
      <c r="B2594" s="18" t="s">
        <v>45</v>
      </c>
      <c r="C2594" s="18" t="s">
        <v>46</v>
      </c>
      <c r="D2594" s="18" t="s">
        <v>47</v>
      </c>
      <c r="E2594" s="20">
        <v>170</v>
      </c>
      <c r="F2594" s="19">
        <v>121</v>
      </c>
      <c r="G2594" s="19">
        <v>10</v>
      </c>
      <c r="H2594" s="19">
        <v>64</v>
      </c>
      <c r="I2594" s="18" t="s">
        <v>1114</v>
      </c>
      <c r="J2594" s="19">
        <v>178</v>
      </c>
      <c r="K2594" s="18" t="s">
        <v>208</v>
      </c>
      <c r="L2594" s="32">
        <v>23</v>
      </c>
      <c r="M2594" s="31">
        <v>8</v>
      </c>
      <c r="N2594" s="31">
        <v>64</v>
      </c>
      <c r="O2594" s="30" t="s">
        <v>61</v>
      </c>
      <c r="P2594" s="20">
        <v>78</v>
      </c>
      <c r="Q2594" s="20">
        <v>100</v>
      </c>
      <c r="R2594" s="18" t="s">
        <v>51</v>
      </c>
      <c r="S2594" s="20">
        <v>48</v>
      </c>
      <c r="T2594" s="18" t="s">
        <v>61</v>
      </c>
      <c r="U2594">
        <f t="shared" si="40"/>
        <v>4.0142666666666669</v>
      </c>
    </row>
    <row r="2595" spans="1:21" x14ac:dyDescent="0.3">
      <c r="A2595" s="21">
        <v>44240</v>
      </c>
      <c r="B2595" s="18" t="s">
        <v>45</v>
      </c>
      <c r="C2595" s="18" t="s">
        <v>46</v>
      </c>
      <c r="D2595" s="18" t="s">
        <v>47</v>
      </c>
      <c r="E2595" s="20">
        <v>170</v>
      </c>
      <c r="F2595" s="19">
        <v>126</v>
      </c>
      <c r="G2595" s="19">
        <v>16</v>
      </c>
      <c r="H2595" s="19">
        <v>56</v>
      </c>
      <c r="I2595" s="18" t="s">
        <v>745</v>
      </c>
      <c r="J2595" s="19">
        <v>195</v>
      </c>
      <c r="K2595" s="18" t="s">
        <v>839</v>
      </c>
      <c r="L2595" s="30" t="s">
        <v>116</v>
      </c>
      <c r="M2595" s="31">
        <v>6</v>
      </c>
      <c r="N2595" s="31">
        <v>56</v>
      </c>
      <c r="O2595" s="30" t="s">
        <v>133</v>
      </c>
      <c r="P2595" s="20">
        <v>81</v>
      </c>
      <c r="Q2595" s="20">
        <v>99</v>
      </c>
      <c r="R2595" s="18" t="s">
        <v>51</v>
      </c>
      <c r="S2595" s="20">
        <v>53</v>
      </c>
      <c r="T2595" s="18" t="s">
        <v>146</v>
      </c>
      <c r="U2595">
        <f t="shared" si="40"/>
        <v>0.69813333333333338</v>
      </c>
    </row>
    <row r="2596" spans="1:21" x14ac:dyDescent="0.3">
      <c r="A2596" s="21">
        <v>44241</v>
      </c>
      <c r="B2596" s="18" t="s">
        <v>45</v>
      </c>
      <c r="C2596" s="18" t="s">
        <v>46</v>
      </c>
      <c r="D2596" s="18" t="s">
        <v>47</v>
      </c>
      <c r="E2596" s="20">
        <v>170</v>
      </c>
      <c r="F2596" s="19">
        <v>139</v>
      </c>
      <c r="G2596" s="19">
        <v>0</v>
      </c>
      <c r="H2596" s="19">
        <v>63</v>
      </c>
      <c r="I2596" s="18" t="s">
        <v>284</v>
      </c>
      <c r="J2596" s="19">
        <v>215</v>
      </c>
      <c r="K2596" s="18" t="s">
        <v>514</v>
      </c>
      <c r="L2596" s="32">
        <v>22</v>
      </c>
      <c r="M2596" s="31">
        <v>28</v>
      </c>
      <c r="N2596" s="31">
        <v>131</v>
      </c>
      <c r="O2596" s="30" t="s">
        <v>127</v>
      </c>
      <c r="P2596" s="20">
        <v>61</v>
      </c>
      <c r="Q2596" s="20">
        <v>99</v>
      </c>
      <c r="R2596" s="18" t="s">
        <v>543</v>
      </c>
      <c r="S2596" s="20">
        <v>36</v>
      </c>
      <c r="T2596" s="18" t="s">
        <v>155</v>
      </c>
      <c r="U2596">
        <f t="shared" si="40"/>
        <v>3.8397333333333332</v>
      </c>
    </row>
    <row r="2597" spans="1:21" x14ac:dyDescent="0.3">
      <c r="A2597" s="21">
        <v>44242</v>
      </c>
      <c r="B2597" s="18" t="s">
        <v>45</v>
      </c>
      <c r="C2597" s="18" t="s">
        <v>46</v>
      </c>
      <c r="D2597" s="18" t="s">
        <v>47</v>
      </c>
      <c r="E2597" s="20">
        <v>170</v>
      </c>
      <c r="F2597" s="19">
        <v>159</v>
      </c>
      <c r="G2597" s="19">
        <v>0</v>
      </c>
      <c r="H2597" s="19">
        <v>102</v>
      </c>
      <c r="I2597" s="18" t="s">
        <v>163</v>
      </c>
      <c r="J2597" s="19">
        <v>216</v>
      </c>
      <c r="K2597" s="18" t="s">
        <v>134</v>
      </c>
      <c r="L2597" s="32">
        <v>10</v>
      </c>
      <c r="M2597" s="31">
        <v>22</v>
      </c>
      <c r="N2597" s="31">
        <v>144</v>
      </c>
      <c r="O2597" s="30" t="s">
        <v>61</v>
      </c>
      <c r="P2597" s="20">
        <v>45</v>
      </c>
      <c r="Q2597" s="20">
        <v>75</v>
      </c>
      <c r="R2597" s="18" t="s">
        <v>163</v>
      </c>
      <c r="S2597" s="20">
        <v>28</v>
      </c>
      <c r="T2597" s="18" t="s">
        <v>179</v>
      </c>
      <c r="U2597">
        <f t="shared" si="40"/>
        <v>1.7453333333333334</v>
      </c>
    </row>
    <row r="2598" spans="1:21" x14ac:dyDescent="0.3">
      <c r="A2598" s="21">
        <v>44243</v>
      </c>
      <c r="B2598" s="18" t="s">
        <v>45</v>
      </c>
      <c r="C2598" s="18" t="s">
        <v>46</v>
      </c>
      <c r="D2598" s="18" t="s">
        <v>47</v>
      </c>
      <c r="E2598" s="20">
        <v>170</v>
      </c>
      <c r="F2598" s="19">
        <v>122</v>
      </c>
      <c r="G2598" s="19">
        <v>8</v>
      </c>
      <c r="H2598" s="19">
        <v>57</v>
      </c>
      <c r="I2598" s="18" t="s">
        <v>470</v>
      </c>
      <c r="J2598" s="19">
        <v>187</v>
      </c>
      <c r="K2598" s="18" t="s">
        <v>115</v>
      </c>
      <c r="L2598" s="32">
        <v>19</v>
      </c>
      <c r="M2598" s="31">
        <v>11</v>
      </c>
      <c r="N2598" s="31">
        <v>86</v>
      </c>
      <c r="O2598" s="30" t="s">
        <v>195</v>
      </c>
      <c r="P2598" s="20">
        <v>72</v>
      </c>
      <c r="Q2598" s="20">
        <v>98</v>
      </c>
      <c r="R2598" s="18" t="s">
        <v>88</v>
      </c>
      <c r="S2598" s="20">
        <v>38</v>
      </c>
      <c r="T2598" s="18" t="s">
        <v>80</v>
      </c>
      <c r="U2598">
        <f t="shared" si="40"/>
        <v>3.3161333333333332</v>
      </c>
    </row>
    <row r="2599" spans="1:21" x14ac:dyDescent="0.3">
      <c r="A2599" s="21">
        <v>44244</v>
      </c>
      <c r="B2599" s="18" t="s">
        <v>45</v>
      </c>
      <c r="C2599" s="18" t="s">
        <v>46</v>
      </c>
      <c r="D2599" s="18" t="s">
        <v>47</v>
      </c>
      <c r="E2599" s="20">
        <v>170</v>
      </c>
      <c r="F2599" s="19">
        <v>108</v>
      </c>
      <c r="G2599" s="19">
        <v>0</v>
      </c>
      <c r="H2599" s="19">
        <v>23</v>
      </c>
      <c r="I2599" s="18" t="s">
        <v>728</v>
      </c>
      <c r="J2599" s="19">
        <v>193</v>
      </c>
      <c r="K2599" s="18" t="s">
        <v>1115</v>
      </c>
      <c r="L2599" s="32">
        <v>24</v>
      </c>
      <c r="M2599" s="31">
        <v>14</v>
      </c>
      <c r="N2599" s="31">
        <v>114</v>
      </c>
      <c r="O2599" s="30" t="s">
        <v>50</v>
      </c>
      <c r="P2599" s="20">
        <v>64</v>
      </c>
      <c r="Q2599" s="20">
        <v>100</v>
      </c>
      <c r="R2599" s="18" t="s">
        <v>51</v>
      </c>
      <c r="S2599" s="20">
        <v>40</v>
      </c>
      <c r="T2599" s="18" t="s">
        <v>201</v>
      </c>
      <c r="U2599">
        <f t="shared" si="40"/>
        <v>4.1887999999999996</v>
      </c>
    </row>
    <row r="2600" spans="1:21" x14ac:dyDescent="0.3">
      <c r="A2600" s="21">
        <v>44245</v>
      </c>
      <c r="B2600" s="18" t="s">
        <v>45</v>
      </c>
      <c r="C2600" s="18" t="s">
        <v>46</v>
      </c>
      <c r="D2600" s="18" t="s">
        <v>47</v>
      </c>
      <c r="E2600" s="20">
        <v>170</v>
      </c>
      <c r="F2600" s="19">
        <v>106</v>
      </c>
      <c r="G2600" s="19">
        <v>10</v>
      </c>
      <c r="H2600" s="19">
        <v>66</v>
      </c>
      <c r="I2600" s="18" t="s">
        <v>51</v>
      </c>
      <c r="J2600" s="19">
        <v>145</v>
      </c>
      <c r="K2600" s="18" t="s">
        <v>992</v>
      </c>
      <c r="L2600" s="32">
        <v>36</v>
      </c>
      <c r="M2600" s="31">
        <v>6</v>
      </c>
      <c r="N2600" s="31">
        <v>69</v>
      </c>
      <c r="O2600" s="30" t="s">
        <v>120</v>
      </c>
      <c r="P2600" s="20">
        <v>80</v>
      </c>
      <c r="Q2600" s="20">
        <v>98</v>
      </c>
      <c r="R2600" s="18" t="s">
        <v>51</v>
      </c>
      <c r="S2600" s="20">
        <v>66</v>
      </c>
      <c r="T2600" s="18" t="s">
        <v>164</v>
      </c>
      <c r="U2600">
        <f t="shared" si="40"/>
        <v>6.2831999999999999</v>
      </c>
    </row>
    <row r="2601" spans="1:21" x14ac:dyDescent="0.3">
      <c r="A2601" s="21">
        <v>44246</v>
      </c>
      <c r="B2601" s="18" t="s">
        <v>45</v>
      </c>
      <c r="C2601" s="18" t="s">
        <v>46</v>
      </c>
      <c r="D2601" s="18" t="s">
        <v>47</v>
      </c>
      <c r="E2601" s="20">
        <v>170</v>
      </c>
      <c r="F2601" s="19">
        <v>120</v>
      </c>
      <c r="G2601" s="19">
        <v>0</v>
      </c>
      <c r="H2601" s="19">
        <v>57</v>
      </c>
      <c r="I2601" s="18" t="s">
        <v>174</v>
      </c>
      <c r="J2601" s="19">
        <v>182</v>
      </c>
      <c r="K2601" s="18" t="s">
        <v>777</v>
      </c>
      <c r="L2601" s="32">
        <v>28</v>
      </c>
      <c r="M2601" s="31">
        <v>22</v>
      </c>
      <c r="N2601" s="31">
        <v>133</v>
      </c>
      <c r="O2601" s="30" t="s">
        <v>81</v>
      </c>
      <c r="P2601" s="20">
        <v>47</v>
      </c>
      <c r="Q2601" s="20">
        <v>99</v>
      </c>
      <c r="R2601" s="18" t="s">
        <v>51</v>
      </c>
      <c r="S2601" s="20">
        <v>44</v>
      </c>
      <c r="T2601" s="18" t="s">
        <v>51</v>
      </c>
      <c r="U2601">
        <f t="shared" si="40"/>
        <v>4.8869333333333334</v>
      </c>
    </row>
    <row r="2602" spans="1:21" x14ac:dyDescent="0.3">
      <c r="A2602" s="21">
        <v>44247</v>
      </c>
      <c r="B2602" s="18" t="s">
        <v>45</v>
      </c>
      <c r="C2602" s="18" t="s">
        <v>46</v>
      </c>
      <c r="D2602" s="18" t="s">
        <v>47</v>
      </c>
      <c r="E2602" s="20">
        <v>170</v>
      </c>
      <c r="F2602" s="19">
        <v>164</v>
      </c>
      <c r="G2602" s="19">
        <v>0</v>
      </c>
      <c r="H2602" s="19">
        <v>142</v>
      </c>
      <c r="I2602" s="18" t="s">
        <v>540</v>
      </c>
      <c r="J2602" s="19">
        <v>185</v>
      </c>
      <c r="K2602" s="18" t="s">
        <v>361</v>
      </c>
      <c r="L2602" s="32">
        <v>20</v>
      </c>
      <c r="M2602" s="31">
        <v>61</v>
      </c>
      <c r="N2602" s="31">
        <v>211</v>
      </c>
      <c r="O2602" s="30" t="s">
        <v>143</v>
      </c>
      <c r="P2602" s="20">
        <v>48</v>
      </c>
      <c r="Q2602" s="20">
        <v>59</v>
      </c>
      <c r="R2602" s="18" t="s">
        <v>370</v>
      </c>
      <c r="S2602" s="20">
        <v>41</v>
      </c>
      <c r="T2602" s="18" t="s">
        <v>229</v>
      </c>
      <c r="U2602">
        <f t="shared" si="40"/>
        <v>3.4906666666666668</v>
      </c>
    </row>
    <row r="2603" spans="1:21" x14ac:dyDescent="0.3">
      <c r="A2603" s="21">
        <v>44248</v>
      </c>
      <c r="B2603" s="18" t="s">
        <v>45</v>
      </c>
      <c r="C2603" s="18" t="s">
        <v>46</v>
      </c>
      <c r="D2603" s="18" t="s">
        <v>47</v>
      </c>
      <c r="E2603" s="20">
        <v>170</v>
      </c>
      <c r="F2603" s="19">
        <v>103</v>
      </c>
      <c r="G2603" s="19">
        <v>184</v>
      </c>
      <c r="H2603" s="19">
        <v>53</v>
      </c>
      <c r="I2603" s="18" t="s">
        <v>1116</v>
      </c>
      <c r="J2603" s="19">
        <v>153</v>
      </c>
      <c r="K2603" s="18" t="s">
        <v>115</v>
      </c>
      <c r="L2603" s="32">
        <v>22</v>
      </c>
      <c r="M2603" s="31">
        <v>8</v>
      </c>
      <c r="N2603" s="31">
        <v>72</v>
      </c>
      <c r="O2603" s="30" t="s">
        <v>521</v>
      </c>
      <c r="P2603" s="20">
        <v>91</v>
      </c>
      <c r="Q2603" s="20">
        <v>96</v>
      </c>
      <c r="R2603" s="18" t="s">
        <v>51</v>
      </c>
      <c r="S2603" s="20">
        <v>48</v>
      </c>
      <c r="T2603" s="18" t="s">
        <v>521</v>
      </c>
      <c r="U2603">
        <f t="shared" si="40"/>
        <v>3.8397333333333332</v>
      </c>
    </row>
    <row r="2604" spans="1:21" x14ac:dyDescent="0.3">
      <c r="A2604" s="21">
        <v>44249</v>
      </c>
      <c r="B2604" s="18" t="s">
        <v>45</v>
      </c>
      <c r="C2604" s="18" t="s">
        <v>46</v>
      </c>
      <c r="D2604" s="18" t="s">
        <v>47</v>
      </c>
      <c r="E2604" s="20">
        <v>170</v>
      </c>
      <c r="F2604" s="19">
        <v>102</v>
      </c>
      <c r="G2604" s="19">
        <v>0</v>
      </c>
      <c r="H2604" s="19">
        <v>41</v>
      </c>
      <c r="I2604" s="18" t="s">
        <v>51</v>
      </c>
      <c r="J2604" s="19">
        <v>163</v>
      </c>
      <c r="K2604" s="18" t="s">
        <v>208</v>
      </c>
      <c r="L2604" s="32" t="s">
        <v>1194</v>
      </c>
      <c r="M2604" s="31">
        <v>8</v>
      </c>
      <c r="N2604" s="31">
        <v>39</v>
      </c>
      <c r="O2604" s="30" t="s">
        <v>51</v>
      </c>
      <c r="P2604" s="20">
        <v>71</v>
      </c>
      <c r="Q2604" s="20">
        <v>98</v>
      </c>
      <c r="R2604" s="18" t="s">
        <v>111</v>
      </c>
      <c r="S2604" s="20">
        <v>37</v>
      </c>
      <c r="T2604" s="18" t="s">
        <v>51</v>
      </c>
      <c r="U2604" t="e">
        <f t="shared" si="40"/>
        <v>#VALUE!</v>
      </c>
    </row>
    <row r="2605" spans="1:21" x14ac:dyDescent="0.3">
      <c r="A2605" s="21">
        <v>44250</v>
      </c>
      <c r="B2605" s="18" t="s">
        <v>45</v>
      </c>
      <c r="C2605" s="18" t="s">
        <v>46</v>
      </c>
      <c r="D2605" s="18" t="s">
        <v>47</v>
      </c>
      <c r="E2605" s="20">
        <v>170</v>
      </c>
      <c r="F2605" s="19">
        <v>124</v>
      </c>
      <c r="G2605" s="19">
        <v>0</v>
      </c>
      <c r="H2605" s="19">
        <v>53</v>
      </c>
      <c r="I2605" s="18" t="s">
        <v>115</v>
      </c>
      <c r="J2605" s="19">
        <v>195</v>
      </c>
      <c r="K2605" s="18" t="s">
        <v>469</v>
      </c>
      <c r="L2605" s="32">
        <v>22</v>
      </c>
      <c r="M2605" s="31">
        <v>39</v>
      </c>
      <c r="N2605" s="31">
        <v>183</v>
      </c>
      <c r="O2605" s="30" t="s">
        <v>60</v>
      </c>
      <c r="P2605" s="20">
        <v>37</v>
      </c>
      <c r="Q2605" s="20">
        <v>87</v>
      </c>
      <c r="R2605" s="18" t="s">
        <v>80</v>
      </c>
      <c r="S2605" s="20">
        <v>34</v>
      </c>
      <c r="T2605" s="18" t="s">
        <v>94</v>
      </c>
      <c r="U2605">
        <f t="shared" si="40"/>
        <v>3.8397333333333332</v>
      </c>
    </row>
    <row r="2606" spans="1:21" x14ac:dyDescent="0.3">
      <c r="A2606" s="21">
        <v>44251</v>
      </c>
      <c r="B2606" s="18" t="s">
        <v>45</v>
      </c>
      <c r="C2606" s="18" t="s">
        <v>46</v>
      </c>
      <c r="D2606" s="18" t="s">
        <v>47</v>
      </c>
      <c r="E2606" s="20">
        <v>170</v>
      </c>
      <c r="F2606" s="19">
        <v>170</v>
      </c>
      <c r="G2606" s="19">
        <v>76</v>
      </c>
      <c r="H2606" s="19">
        <v>118</v>
      </c>
      <c r="I2606" s="18" t="s">
        <v>601</v>
      </c>
      <c r="J2606" s="19">
        <v>223</v>
      </c>
      <c r="K2606" s="18" t="s">
        <v>423</v>
      </c>
      <c r="L2606" s="32">
        <v>20</v>
      </c>
      <c r="M2606" s="31">
        <v>17</v>
      </c>
      <c r="N2606" s="31">
        <v>136</v>
      </c>
      <c r="O2606" s="30" t="s">
        <v>460</v>
      </c>
      <c r="P2606" s="20">
        <v>39</v>
      </c>
      <c r="Q2606" s="20">
        <v>79</v>
      </c>
      <c r="R2606" s="18" t="s">
        <v>430</v>
      </c>
      <c r="S2606" s="20">
        <v>30</v>
      </c>
      <c r="T2606" s="18" t="s">
        <v>94</v>
      </c>
      <c r="U2606">
        <f t="shared" si="40"/>
        <v>3.4906666666666668</v>
      </c>
    </row>
    <row r="2607" spans="1:21" x14ac:dyDescent="0.3">
      <c r="A2607" s="21">
        <v>44252</v>
      </c>
      <c r="B2607" s="18" t="s">
        <v>45</v>
      </c>
      <c r="C2607" s="18" t="s">
        <v>46</v>
      </c>
      <c r="D2607" s="18" t="s">
        <v>47</v>
      </c>
      <c r="E2607" s="20">
        <v>170</v>
      </c>
      <c r="F2607" s="19">
        <v>112</v>
      </c>
      <c r="G2607" s="19">
        <v>30</v>
      </c>
      <c r="H2607" s="19">
        <v>94</v>
      </c>
      <c r="I2607" s="18" t="s">
        <v>1117</v>
      </c>
      <c r="J2607" s="19">
        <v>130</v>
      </c>
      <c r="K2607" s="18" t="s">
        <v>115</v>
      </c>
      <c r="L2607" s="32">
        <v>36</v>
      </c>
      <c r="M2607" s="31">
        <v>6</v>
      </c>
      <c r="N2607" s="31">
        <v>67</v>
      </c>
      <c r="O2607" s="30" t="s">
        <v>205</v>
      </c>
      <c r="P2607" s="20">
        <v>93</v>
      </c>
      <c r="Q2607" s="20">
        <v>98</v>
      </c>
      <c r="R2607" s="18" t="s">
        <v>51</v>
      </c>
      <c r="S2607" s="20">
        <v>74</v>
      </c>
      <c r="T2607" s="18" t="s">
        <v>80</v>
      </c>
      <c r="U2607">
        <f t="shared" si="40"/>
        <v>6.2831999999999999</v>
      </c>
    </row>
    <row r="2608" spans="1:21" x14ac:dyDescent="0.3">
      <c r="A2608" s="21">
        <v>44253</v>
      </c>
      <c r="B2608" s="18" t="s">
        <v>45</v>
      </c>
      <c r="C2608" s="18" t="s">
        <v>46</v>
      </c>
      <c r="D2608" s="18" t="s">
        <v>47</v>
      </c>
      <c r="E2608" s="20">
        <v>170</v>
      </c>
      <c r="F2608" s="19">
        <v>114</v>
      </c>
      <c r="G2608" s="19">
        <v>0</v>
      </c>
      <c r="H2608" s="19">
        <v>98</v>
      </c>
      <c r="I2608" s="18" t="s">
        <v>51</v>
      </c>
      <c r="J2608" s="19">
        <v>130</v>
      </c>
      <c r="K2608" s="18" t="s">
        <v>164</v>
      </c>
      <c r="L2608" s="30" t="s">
        <v>533</v>
      </c>
      <c r="M2608" s="31">
        <v>6</v>
      </c>
      <c r="N2608" s="31">
        <v>39</v>
      </c>
      <c r="O2608" s="30" t="s">
        <v>61</v>
      </c>
      <c r="P2608" s="20">
        <v>88</v>
      </c>
      <c r="Q2608" s="20">
        <v>99</v>
      </c>
      <c r="R2608" s="18" t="s">
        <v>51</v>
      </c>
      <c r="S2608" s="20">
        <v>78</v>
      </c>
      <c r="T2608" s="18" t="s">
        <v>64</v>
      </c>
      <c r="U2608">
        <f t="shared" si="40"/>
        <v>1.2217333333333333</v>
      </c>
    </row>
    <row r="2609" spans="1:21" x14ac:dyDescent="0.3">
      <c r="A2609" s="21">
        <v>44254</v>
      </c>
      <c r="B2609" s="18" t="s">
        <v>45</v>
      </c>
      <c r="C2609" s="18" t="s">
        <v>46</v>
      </c>
      <c r="D2609" s="18" t="s">
        <v>47</v>
      </c>
      <c r="E2609" s="20">
        <v>170</v>
      </c>
      <c r="F2609" s="19">
        <v>106</v>
      </c>
      <c r="G2609" s="19">
        <v>0</v>
      </c>
      <c r="H2609" s="19">
        <v>86</v>
      </c>
      <c r="I2609" s="18" t="s">
        <v>630</v>
      </c>
      <c r="J2609" s="19">
        <v>127</v>
      </c>
      <c r="K2609" s="18" t="s">
        <v>315</v>
      </c>
      <c r="L2609" s="30" t="s">
        <v>102</v>
      </c>
      <c r="M2609" s="31">
        <v>8</v>
      </c>
      <c r="N2609" s="31">
        <v>50</v>
      </c>
      <c r="O2609" s="30" t="s">
        <v>89</v>
      </c>
      <c r="P2609" s="20">
        <v>87</v>
      </c>
      <c r="Q2609" s="20">
        <v>98</v>
      </c>
      <c r="R2609" s="18" t="s">
        <v>51</v>
      </c>
      <c r="S2609" s="20">
        <v>78</v>
      </c>
      <c r="T2609" s="18" t="s">
        <v>179</v>
      </c>
      <c r="U2609">
        <f t="shared" si="40"/>
        <v>0.8726666666666667</v>
      </c>
    </row>
    <row r="2610" spans="1:21" x14ac:dyDescent="0.3">
      <c r="A2610" s="21">
        <v>44255</v>
      </c>
      <c r="B2610" s="18" t="s">
        <v>45</v>
      </c>
      <c r="C2610" s="18" t="s">
        <v>46</v>
      </c>
      <c r="D2610" s="18" t="s">
        <v>47</v>
      </c>
      <c r="E2610" s="20">
        <v>170</v>
      </c>
      <c r="F2610" s="19">
        <v>105</v>
      </c>
      <c r="G2610" s="19">
        <v>18</v>
      </c>
      <c r="H2610" s="19">
        <v>69</v>
      </c>
      <c r="I2610" s="18" t="s">
        <v>918</v>
      </c>
      <c r="J2610" s="19">
        <v>141</v>
      </c>
      <c r="K2610" s="18" t="s">
        <v>584</v>
      </c>
      <c r="L2610" s="32">
        <v>24</v>
      </c>
      <c r="M2610" s="31">
        <v>11</v>
      </c>
      <c r="N2610" s="31">
        <v>56</v>
      </c>
      <c r="O2610" s="30" t="s">
        <v>158</v>
      </c>
      <c r="P2610" s="20">
        <v>73</v>
      </c>
      <c r="Q2610" s="20">
        <v>93</v>
      </c>
      <c r="R2610" s="18" t="s">
        <v>249</v>
      </c>
      <c r="S2610" s="20">
        <v>52</v>
      </c>
      <c r="T2610" s="18" t="s">
        <v>89</v>
      </c>
      <c r="U2610">
        <f t="shared" si="40"/>
        <v>4.1887999999999996</v>
      </c>
    </row>
    <row r="2611" spans="1:21" x14ac:dyDescent="0.3">
      <c r="A2611" s="21">
        <v>44256</v>
      </c>
      <c r="B2611" s="18" t="s">
        <v>45</v>
      </c>
      <c r="C2611" s="18" t="s">
        <v>46</v>
      </c>
      <c r="D2611" s="18" t="s">
        <v>47</v>
      </c>
      <c r="E2611" s="20">
        <v>170</v>
      </c>
      <c r="F2611" s="19">
        <v>120</v>
      </c>
      <c r="G2611" s="19">
        <v>18</v>
      </c>
      <c r="H2611" s="19">
        <v>66</v>
      </c>
      <c r="I2611" s="18" t="s">
        <v>588</v>
      </c>
      <c r="J2611" s="19">
        <v>174</v>
      </c>
      <c r="K2611" s="18" t="s">
        <v>517</v>
      </c>
      <c r="L2611" s="32">
        <v>20</v>
      </c>
      <c r="M2611" s="31">
        <v>17</v>
      </c>
      <c r="N2611" s="31">
        <v>111</v>
      </c>
      <c r="O2611" s="30" t="s">
        <v>520</v>
      </c>
      <c r="P2611" s="20">
        <v>71</v>
      </c>
      <c r="Q2611" s="20">
        <v>99</v>
      </c>
      <c r="R2611" s="18" t="s">
        <v>74</v>
      </c>
      <c r="S2611" s="20">
        <v>48</v>
      </c>
      <c r="T2611" s="18" t="s">
        <v>61</v>
      </c>
      <c r="U2611">
        <f t="shared" si="40"/>
        <v>3.4906666666666668</v>
      </c>
    </row>
    <row r="2612" spans="1:21" x14ac:dyDescent="0.3">
      <c r="A2612" s="21">
        <v>44257</v>
      </c>
      <c r="B2612" s="18" t="s">
        <v>45</v>
      </c>
      <c r="C2612" s="18" t="s">
        <v>46</v>
      </c>
      <c r="D2612" s="18" t="s">
        <v>47</v>
      </c>
      <c r="E2612" s="20">
        <v>170</v>
      </c>
      <c r="F2612" s="19">
        <v>114</v>
      </c>
      <c r="G2612" s="19">
        <v>0</v>
      </c>
      <c r="H2612" s="19">
        <v>71</v>
      </c>
      <c r="I2612" s="18" t="s">
        <v>646</v>
      </c>
      <c r="J2612" s="19">
        <v>158</v>
      </c>
      <c r="K2612" s="18" t="s">
        <v>386</v>
      </c>
      <c r="L2612" s="30" t="s">
        <v>84</v>
      </c>
      <c r="M2612" s="31">
        <v>8</v>
      </c>
      <c r="N2612" s="31">
        <v>50</v>
      </c>
      <c r="O2612" s="30" t="s">
        <v>133</v>
      </c>
      <c r="P2612" s="20">
        <v>83</v>
      </c>
      <c r="Q2612" s="20">
        <v>99</v>
      </c>
      <c r="R2612" s="18" t="s">
        <v>51</v>
      </c>
      <c r="S2612" s="20">
        <v>68</v>
      </c>
      <c r="T2612" s="18" t="s">
        <v>81</v>
      </c>
      <c r="U2612">
        <f t="shared" si="40"/>
        <v>0.34906666666666669</v>
      </c>
    </row>
    <row r="2613" spans="1:21" x14ac:dyDescent="0.3">
      <c r="A2613" s="21">
        <v>44258</v>
      </c>
      <c r="B2613" s="18" t="s">
        <v>45</v>
      </c>
      <c r="C2613" s="18" t="s">
        <v>46</v>
      </c>
      <c r="D2613" s="18" t="s">
        <v>47</v>
      </c>
      <c r="E2613" s="20">
        <v>170</v>
      </c>
      <c r="F2613" s="19">
        <v>132</v>
      </c>
      <c r="G2613" s="19">
        <v>0</v>
      </c>
      <c r="H2613" s="19">
        <v>72</v>
      </c>
      <c r="I2613" s="18" t="s">
        <v>48</v>
      </c>
      <c r="J2613" s="19">
        <v>193</v>
      </c>
      <c r="K2613" s="18" t="s">
        <v>450</v>
      </c>
      <c r="L2613" s="32">
        <v>36</v>
      </c>
      <c r="M2613" s="31">
        <v>11</v>
      </c>
      <c r="N2613" s="31">
        <v>58</v>
      </c>
      <c r="O2613" s="30" t="s">
        <v>61</v>
      </c>
      <c r="P2613" s="20">
        <v>75</v>
      </c>
      <c r="Q2613" s="20">
        <v>99</v>
      </c>
      <c r="R2613" s="18" t="s">
        <v>51</v>
      </c>
      <c r="S2613" s="20">
        <v>53</v>
      </c>
      <c r="T2613" s="18" t="s">
        <v>94</v>
      </c>
      <c r="U2613">
        <f t="shared" si="40"/>
        <v>6.2831999999999999</v>
      </c>
    </row>
    <row r="2614" spans="1:21" x14ac:dyDescent="0.3">
      <c r="A2614" s="21">
        <v>44259</v>
      </c>
      <c r="B2614" s="18" t="s">
        <v>45</v>
      </c>
      <c r="C2614" s="18" t="s">
        <v>46</v>
      </c>
      <c r="D2614" s="18" t="s">
        <v>47</v>
      </c>
      <c r="E2614" s="20">
        <v>170</v>
      </c>
      <c r="F2614" s="19">
        <v>132</v>
      </c>
      <c r="G2614" s="19">
        <v>0</v>
      </c>
      <c r="H2614" s="19">
        <v>52</v>
      </c>
      <c r="I2614" s="18" t="s">
        <v>662</v>
      </c>
      <c r="J2614" s="19">
        <v>211</v>
      </c>
      <c r="K2614" s="18" t="s">
        <v>702</v>
      </c>
      <c r="L2614" s="32">
        <v>36</v>
      </c>
      <c r="M2614" s="31">
        <v>6</v>
      </c>
      <c r="N2614" s="31">
        <v>61</v>
      </c>
      <c r="O2614" s="30" t="s">
        <v>135</v>
      </c>
      <c r="P2614" s="20">
        <v>75</v>
      </c>
      <c r="Q2614" s="20">
        <v>100</v>
      </c>
      <c r="R2614" s="18" t="s">
        <v>51</v>
      </c>
      <c r="S2614" s="20">
        <v>49</v>
      </c>
      <c r="T2614" s="18" t="s">
        <v>52</v>
      </c>
      <c r="U2614">
        <f t="shared" si="40"/>
        <v>6.2831999999999999</v>
      </c>
    </row>
    <row r="2615" spans="1:21" x14ac:dyDescent="0.3">
      <c r="A2615" s="21">
        <v>44260</v>
      </c>
      <c r="B2615" s="18" t="s">
        <v>45</v>
      </c>
      <c r="C2615" s="18" t="s">
        <v>46</v>
      </c>
      <c r="D2615" s="18" t="s">
        <v>47</v>
      </c>
      <c r="E2615" s="20">
        <v>170</v>
      </c>
      <c r="F2615" s="19">
        <v>112</v>
      </c>
      <c r="G2615" s="19">
        <v>0</v>
      </c>
      <c r="H2615" s="19">
        <v>85</v>
      </c>
      <c r="I2615" s="18" t="s">
        <v>205</v>
      </c>
      <c r="J2615" s="19">
        <v>139</v>
      </c>
      <c r="K2615" s="18" t="s">
        <v>52</v>
      </c>
      <c r="L2615" s="30" t="s">
        <v>218</v>
      </c>
      <c r="M2615" s="31">
        <v>8</v>
      </c>
      <c r="N2615" s="31">
        <v>69</v>
      </c>
      <c r="O2615" s="30" t="s">
        <v>164</v>
      </c>
      <c r="P2615" s="20">
        <v>89</v>
      </c>
      <c r="Q2615" s="20">
        <v>97</v>
      </c>
      <c r="R2615" s="18" t="s">
        <v>51</v>
      </c>
      <c r="S2615" s="20">
        <v>74</v>
      </c>
      <c r="T2615" s="18" t="s">
        <v>52</v>
      </c>
      <c r="U2615">
        <f t="shared" si="40"/>
        <v>0.52359999999999995</v>
      </c>
    </row>
    <row r="2616" spans="1:21" x14ac:dyDescent="0.3">
      <c r="A2616" s="21">
        <v>44261</v>
      </c>
      <c r="B2616" s="18" t="s">
        <v>45</v>
      </c>
      <c r="C2616" s="18" t="s">
        <v>46</v>
      </c>
      <c r="D2616" s="18" t="s">
        <v>47</v>
      </c>
      <c r="E2616" s="20">
        <v>170</v>
      </c>
      <c r="F2616" s="19">
        <v>96</v>
      </c>
      <c r="G2616" s="19">
        <v>0</v>
      </c>
      <c r="H2616" s="19">
        <v>79</v>
      </c>
      <c r="I2616" s="18" t="s">
        <v>1114</v>
      </c>
      <c r="J2616" s="19">
        <v>114</v>
      </c>
      <c r="K2616" s="18" t="s">
        <v>291</v>
      </c>
      <c r="L2616" s="30" t="s">
        <v>132</v>
      </c>
      <c r="M2616" s="31">
        <v>11</v>
      </c>
      <c r="N2616" s="31">
        <v>53</v>
      </c>
      <c r="O2616" s="30" t="s">
        <v>71</v>
      </c>
      <c r="P2616" s="20">
        <v>81</v>
      </c>
      <c r="Q2616" s="20">
        <v>93</v>
      </c>
      <c r="R2616" s="18" t="s">
        <v>376</v>
      </c>
      <c r="S2616" s="20">
        <v>71</v>
      </c>
      <c r="T2616" s="18" t="s">
        <v>51</v>
      </c>
      <c r="U2616">
        <f t="shared" si="40"/>
        <v>1.3962666666666668</v>
      </c>
    </row>
    <row r="2617" spans="1:21" x14ac:dyDescent="0.3">
      <c r="A2617" s="21">
        <v>44262</v>
      </c>
      <c r="B2617" s="18" t="s">
        <v>45</v>
      </c>
      <c r="C2617" s="18" t="s">
        <v>46</v>
      </c>
      <c r="D2617" s="18" t="s">
        <v>47</v>
      </c>
      <c r="E2617" s="20">
        <v>170</v>
      </c>
      <c r="F2617" s="19">
        <v>92</v>
      </c>
      <c r="G2617" s="19">
        <v>0</v>
      </c>
      <c r="H2617" s="19">
        <v>78</v>
      </c>
      <c r="I2617" s="18" t="s">
        <v>51</v>
      </c>
      <c r="J2617" s="19">
        <v>107</v>
      </c>
      <c r="K2617" s="18" t="s">
        <v>384</v>
      </c>
      <c r="L2617" s="32">
        <v>28</v>
      </c>
      <c r="M2617" s="31">
        <v>6</v>
      </c>
      <c r="N2617" s="31">
        <v>53</v>
      </c>
      <c r="O2617" s="30" t="s">
        <v>121</v>
      </c>
      <c r="P2617" s="20">
        <v>83</v>
      </c>
      <c r="Q2617" s="20">
        <v>92</v>
      </c>
      <c r="R2617" s="18" t="s">
        <v>80</v>
      </c>
      <c r="S2617" s="20">
        <v>73</v>
      </c>
      <c r="T2617" s="18" t="s">
        <v>206</v>
      </c>
      <c r="U2617">
        <f t="shared" si="40"/>
        <v>4.8869333333333334</v>
      </c>
    </row>
    <row r="2618" spans="1:21" x14ac:dyDescent="0.3">
      <c r="A2618" s="21">
        <v>44263</v>
      </c>
      <c r="B2618" s="18" t="s">
        <v>45</v>
      </c>
      <c r="C2618" s="18" t="s">
        <v>46</v>
      </c>
      <c r="D2618" s="18" t="s">
        <v>47</v>
      </c>
      <c r="E2618" s="20">
        <v>170</v>
      </c>
      <c r="F2618" s="19">
        <v>75</v>
      </c>
      <c r="G2618" s="19">
        <v>4</v>
      </c>
      <c r="H2618" s="19">
        <v>57</v>
      </c>
      <c r="I2618" s="18" t="s">
        <v>798</v>
      </c>
      <c r="J2618" s="19">
        <v>93</v>
      </c>
      <c r="K2618" s="18" t="s">
        <v>168</v>
      </c>
      <c r="L2618" s="32">
        <v>22</v>
      </c>
      <c r="M2618" s="31">
        <v>6</v>
      </c>
      <c r="N2618" s="31">
        <v>31</v>
      </c>
      <c r="O2618" s="30" t="s">
        <v>129</v>
      </c>
      <c r="P2618" s="20">
        <v>89</v>
      </c>
      <c r="Q2618" s="20">
        <v>95</v>
      </c>
      <c r="R2618" s="18" t="s">
        <v>51</v>
      </c>
      <c r="S2618" s="20">
        <v>70</v>
      </c>
      <c r="T2618" s="18" t="s">
        <v>186</v>
      </c>
      <c r="U2618">
        <f t="shared" si="40"/>
        <v>3.8397333333333332</v>
      </c>
    </row>
    <row r="2619" spans="1:21" x14ac:dyDescent="0.3">
      <c r="A2619" s="21">
        <v>44264</v>
      </c>
      <c r="B2619" s="18" t="s">
        <v>45</v>
      </c>
      <c r="C2619" s="18" t="s">
        <v>46</v>
      </c>
      <c r="D2619" s="18" t="s">
        <v>47</v>
      </c>
      <c r="E2619" s="20">
        <v>170</v>
      </c>
      <c r="F2619" s="19">
        <v>88</v>
      </c>
      <c r="G2619" s="19">
        <v>0</v>
      </c>
      <c r="H2619" s="19">
        <v>48</v>
      </c>
      <c r="I2619" s="18" t="s">
        <v>692</v>
      </c>
      <c r="J2619" s="19">
        <v>129</v>
      </c>
      <c r="K2619" s="18" t="s">
        <v>254</v>
      </c>
      <c r="L2619" s="32">
        <v>35</v>
      </c>
      <c r="M2619" s="31">
        <v>8</v>
      </c>
      <c r="N2619" s="31">
        <v>56</v>
      </c>
      <c r="O2619" s="30" t="s">
        <v>139</v>
      </c>
      <c r="P2619" s="20">
        <v>77</v>
      </c>
      <c r="Q2619" s="20">
        <v>95</v>
      </c>
      <c r="R2619" s="18" t="s">
        <v>51</v>
      </c>
      <c r="S2619" s="20">
        <v>52</v>
      </c>
      <c r="T2619" s="18" t="s">
        <v>135</v>
      </c>
      <c r="U2619">
        <f t="shared" si="40"/>
        <v>6.1086666666666662</v>
      </c>
    </row>
    <row r="2620" spans="1:21" x14ac:dyDescent="0.3">
      <c r="A2620" s="21">
        <v>44265</v>
      </c>
      <c r="B2620" s="18" t="s">
        <v>45</v>
      </c>
      <c r="C2620" s="18" t="s">
        <v>46</v>
      </c>
      <c r="D2620" s="18" t="s">
        <v>47</v>
      </c>
      <c r="E2620" s="20">
        <v>170</v>
      </c>
      <c r="F2620" s="19">
        <v>108</v>
      </c>
      <c r="G2620" s="19">
        <v>0</v>
      </c>
      <c r="H2620" s="19">
        <v>32</v>
      </c>
      <c r="I2620" s="18" t="s">
        <v>244</v>
      </c>
      <c r="J2620" s="19">
        <v>184</v>
      </c>
      <c r="K2620" s="18" t="s">
        <v>412</v>
      </c>
      <c r="L2620" s="32">
        <v>16</v>
      </c>
      <c r="M2620" s="31">
        <v>3</v>
      </c>
      <c r="N2620" s="31">
        <v>42</v>
      </c>
      <c r="O2620" s="30" t="s">
        <v>193</v>
      </c>
      <c r="P2620" s="20">
        <v>66</v>
      </c>
      <c r="Q2620" s="20">
        <v>94</v>
      </c>
      <c r="R2620" s="18" t="s">
        <v>195</v>
      </c>
      <c r="S2620" s="20">
        <v>33</v>
      </c>
      <c r="T2620" s="18" t="s">
        <v>52</v>
      </c>
      <c r="U2620">
        <f t="shared" si="40"/>
        <v>2.7925333333333335</v>
      </c>
    </row>
    <row r="2621" spans="1:21" x14ac:dyDescent="0.3">
      <c r="A2621" s="21">
        <v>44266</v>
      </c>
      <c r="B2621" s="18" t="s">
        <v>45</v>
      </c>
      <c r="C2621" s="18" t="s">
        <v>46</v>
      </c>
      <c r="D2621" s="18" t="s">
        <v>47</v>
      </c>
      <c r="E2621" s="20">
        <v>170</v>
      </c>
      <c r="F2621" s="19">
        <v>106</v>
      </c>
      <c r="G2621" s="19">
        <v>84</v>
      </c>
      <c r="H2621" s="19">
        <v>62</v>
      </c>
      <c r="I2621" s="18" t="s">
        <v>338</v>
      </c>
      <c r="J2621" s="19">
        <v>150</v>
      </c>
      <c r="K2621" s="18" t="s">
        <v>110</v>
      </c>
      <c r="L2621" s="32">
        <v>32</v>
      </c>
      <c r="M2621" s="31">
        <v>3</v>
      </c>
      <c r="N2621" s="31">
        <v>69</v>
      </c>
      <c r="O2621" s="30" t="s">
        <v>179</v>
      </c>
      <c r="P2621" s="20">
        <v>91</v>
      </c>
      <c r="Q2621" s="20">
        <v>99</v>
      </c>
      <c r="R2621" s="18" t="s">
        <v>88</v>
      </c>
      <c r="S2621" s="20">
        <v>71</v>
      </c>
      <c r="T2621" s="18" t="s">
        <v>169</v>
      </c>
      <c r="U2621">
        <f t="shared" si="40"/>
        <v>5.5850666666666671</v>
      </c>
    </row>
    <row r="2622" spans="1:21" x14ac:dyDescent="0.3">
      <c r="A2622" s="21">
        <v>44267</v>
      </c>
      <c r="B2622" s="18" t="s">
        <v>45</v>
      </c>
      <c r="C2622" s="18" t="s">
        <v>46</v>
      </c>
      <c r="D2622" s="18" t="s">
        <v>47</v>
      </c>
      <c r="E2622" s="20">
        <v>170</v>
      </c>
      <c r="F2622" s="19">
        <v>108</v>
      </c>
      <c r="G2622" s="19">
        <v>0</v>
      </c>
      <c r="H2622" s="19">
        <v>52</v>
      </c>
      <c r="I2622" s="18" t="s">
        <v>1019</v>
      </c>
      <c r="J2622" s="19">
        <v>165</v>
      </c>
      <c r="K2622" s="18" t="s">
        <v>51</v>
      </c>
      <c r="L2622" s="32">
        <v>24</v>
      </c>
      <c r="M2622" s="31">
        <v>14</v>
      </c>
      <c r="N2622" s="31">
        <v>97</v>
      </c>
      <c r="O2622" s="30" t="s">
        <v>50</v>
      </c>
      <c r="P2622" s="20">
        <v>65</v>
      </c>
      <c r="Q2622" s="20">
        <v>100</v>
      </c>
      <c r="R2622" s="18" t="s">
        <v>51</v>
      </c>
      <c r="S2622" s="20">
        <v>38</v>
      </c>
      <c r="T2622" s="18" t="s">
        <v>260</v>
      </c>
      <c r="U2622">
        <f t="shared" si="40"/>
        <v>4.1887999999999996</v>
      </c>
    </row>
    <row r="2623" spans="1:21" x14ac:dyDescent="0.3">
      <c r="A2623" s="21">
        <v>44268</v>
      </c>
      <c r="B2623" s="18" t="s">
        <v>45</v>
      </c>
      <c r="C2623" s="18" t="s">
        <v>46</v>
      </c>
      <c r="D2623" s="18" t="s">
        <v>47</v>
      </c>
      <c r="E2623" s="20">
        <v>170</v>
      </c>
      <c r="F2623" s="19">
        <v>98</v>
      </c>
      <c r="G2623" s="19">
        <v>2</v>
      </c>
      <c r="H2623" s="19">
        <v>30</v>
      </c>
      <c r="I2623" s="18" t="s">
        <v>629</v>
      </c>
      <c r="J2623" s="19">
        <v>165</v>
      </c>
      <c r="K2623" s="18" t="s">
        <v>382</v>
      </c>
      <c r="L2623" s="32">
        <v>27</v>
      </c>
      <c r="M2623" s="31">
        <v>22</v>
      </c>
      <c r="N2623" s="31">
        <v>119</v>
      </c>
      <c r="O2623" s="30" t="s">
        <v>215</v>
      </c>
      <c r="P2623" s="20">
        <v>67</v>
      </c>
      <c r="Q2623" s="20">
        <v>97</v>
      </c>
      <c r="R2623" s="18" t="s">
        <v>51</v>
      </c>
      <c r="S2623" s="20">
        <v>41</v>
      </c>
      <c r="T2623" s="18" t="s">
        <v>51</v>
      </c>
      <c r="U2623">
        <f t="shared" si="40"/>
        <v>4.7123999999999997</v>
      </c>
    </row>
    <row r="2624" spans="1:21" x14ac:dyDescent="0.3">
      <c r="A2624" s="21">
        <v>44269</v>
      </c>
      <c r="B2624" s="18" t="s">
        <v>45</v>
      </c>
      <c r="C2624" s="18" t="s">
        <v>46</v>
      </c>
      <c r="D2624" s="18" t="s">
        <v>47</v>
      </c>
      <c r="E2624" s="20">
        <v>170</v>
      </c>
      <c r="F2624" s="19">
        <v>118</v>
      </c>
      <c r="G2624" s="19">
        <v>0</v>
      </c>
      <c r="H2624" s="19">
        <v>92</v>
      </c>
      <c r="I2624" s="18" t="s">
        <v>123</v>
      </c>
      <c r="J2624" s="19">
        <v>145</v>
      </c>
      <c r="K2624" s="18" t="s">
        <v>339</v>
      </c>
      <c r="L2624" s="30" t="s">
        <v>116</v>
      </c>
      <c r="M2624" s="31">
        <v>11</v>
      </c>
      <c r="N2624" s="31">
        <v>61</v>
      </c>
      <c r="O2624" s="30" t="s">
        <v>121</v>
      </c>
      <c r="P2624" s="20">
        <v>75</v>
      </c>
      <c r="Q2624" s="20">
        <v>94</v>
      </c>
      <c r="R2624" s="18" t="s">
        <v>51</v>
      </c>
      <c r="S2624" s="20">
        <v>58</v>
      </c>
      <c r="T2624" s="18" t="s">
        <v>51</v>
      </c>
      <c r="U2624">
        <f t="shared" si="40"/>
        <v>0.69813333333333338</v>
      </c>
    </row>
    <row r="2625" spans="1:21" x14ac:dyDescent="0.3">
      <c r="A2625" s="21">
        <v>44270</v>
      </c>
      <c r="B2625" s="18" t="s">
        <v>45</v>
      </c>
      <c r="C2625" s="18" t="s">
        <v>46</v>
      </c>
      <c r="D2625" s="18" t="s">
        <v>47</v>
      </c>
      <c r="E2625" s="20">
        <v>170</v>
      </c>
      <c r="F2625" s="19">
        <v>105</v>
      </c>
      <c r="G2625" s="19">
        <v>0</v>
      </c>
      <c r="H2625" s="19">
        <v>52</v>
      </c>
      <c r="I2625" s="18" t="s">
        <v>683</v>
      </c>
      <c r="J2625" s="19">
        <v>158</v>
      </c>
      <c r="K2625" s="18" t="s">
        <v>58</v>
      </c>
      <c r="L2625" s="32">
        <v>34</v>
      </c>
      <c r="M2625" s="31">
        <v>17</v>
      </c>
      <c r="N2625" s="31">
        <v>67</v>
      </c>
      <c r="O2625" s="30" t="s">
        <v>260</v>
      </c>
      <c r="P2625" s="20">
        <v>73</v>
      </c>
      <c r="Q2625" s="20">
        <v>96</v>
      </c>
      <c r="R2625" s="18" t="s">
        <v>51</v>
      </c>
      <c r="S2625" s="20">
        <v>57</v>
      </c>
      <c r="T2625" s="18" t="s">
        <v>179</v>
      </c>
      <c r="U2625">
        <f t="shared" si="40"/>
        <v>5.9341333333333326</v>
      </c>
    </row>
    <row r="2626" spans="1:21" x14ac:dyDescent="0.3">
      <c r="A2626" s="21">
        <v>44271</v>
      </c>
      <c r="B2626" s="18" t="s">
        <v>45</v>
      </c>
      <c r="C2626" s="18" t="s">
        <v>46</v>
      </c>
      <c r="D2626" s="18" t="s">
        <v>47</v>
      </c>
      <c r="E2626" s="20">
        <v>170</v>
      </c>
      <c r="F2626" s="19">
        <v>103</v>
      </c>
      <c r="G2626" s="19">
        <v>0</v>
      </c>
      <c r="H2626" s="19">
        <v>44</v>
      </c>
      <c r="I2626" s="18" t="s">
        <v>211</v>
      </c>
      <c r="J2626" s="19">
        <v>162</v>
      </c>
      <c r="K2626" s="18" t="s">
        <v>121</v>
      </c>
      <c r="L2626" s="32">
        <v>10</v>
      </c>
      <c r="M2626" s="31">
        <v>17</v>
      </c>
      <c r="N2626" s="31">
        <v>83</v>
      </c>
      <c r="O2626" s="30" t="s">
        <v>94</v>
      </c>
      <c r="P2626" s="20">
        <v>75</v>
      </c>
      <c r="Q2626" s="20">
        <v>100</v>
      </c>
      <c r="R2626" s="18" t="s">
        <v>271</v>
      </c>
      <c r="S2626" s="20">
        <v>50</v>
      </c>
      <c r="T2626" s="18" t="s">
        <v>128</v>
      </c>
      <c r="U2626">
        <f t="shared" si="40"/>
        <v>1.7453333333333334</v>
      </c>
    </row>
    <row r="2627" spans="1:21" x14ac:dyDescent="0.3">
      <c r="A2627" s="21">
        <v>44272</v>
      </c>
      <c r="B2627" s="18" t="s">
        <v>45</v>
      </c>
      <c r="C2627" s="18" t="s">
        <v>46</v>
      </c>
      <c r="D2627" s="18" t="s">
        <v>47</v>
      </c>
      <c r="E2627" s="20">
        <v>170</v>
      </c>
      <c r="F2627" s="19">
        <v>104</v>
      </c>
      <c r="G2627" s="19">
        <v>0</v>
      </c>
      <c r="H2627" s="19">
        <v>45</v>
      </c>
      <c r="I2627" s="18" t="s">
        <v>301</v>
      </c>
      <c r="J2627" s="19">
        <v>163</v>
      </c>
      <c r="K2627" s="18" t="s">
        <v>87</v>
      </c>
      <c r="L2627" s="30" t="s">
        <v>401</v>
      </c>
      <c r="M2627" s="31">
        <v>11</v>
      </c>
      <c r="N2627" s="31">
        <v>58</v>
      </c>
      <c r="O2627" s="30" t="s">
        <v>352</v>
      </c>
      <c r="P2627" s="20">
        <v>78</v>
      </c>
      <c r="Q2627" s="20">
        <v>100</v>
      </c>
      <c r="R2627" s="18" t="s">
        <v>271</v>
      </c>
      <c r="S2627" s="20">
        <v>61</v>
      </c>
      <c r="T2627" s="18" t="s">
        <v>89</v>
      </c>
      <c r="U2627">
        <f t="shared" si="40"/>
        <v>1.0471999999999999</v>
      </c>
    </row>
    <row r="2628" spans="1:21" x14ac:dyDescent="0.3">
      <c r="A2628" s="21">
        <v>44273</v>
      </c>
      <c r="B2628" s="18" t="s">
        <v>45</v>
      </c>
      <c r="C2628" s="18" t="s">
        <v>46</v>
      </c>
      <c r="D2628" s="18" t="s">
        <v>47</v>
      </c>
      <c r="E2628" s="20">
        <v>170</v>
      </c>
      <c r="F2628" s="19">
        <v>100</v>
      </c>
      <c r="G2628" s="19">
        <v>18</v>
      </c>
      <c r="H2628" s="19">
        <v>61</v>
      </c>
      <c r="I2628" s="18" t="s">
        <v>365</v>
      </c>
      <c r="J2628" s="19">
        <v>138</v>
      </c>
      <c r="K2628" s="18" t="s">
        <v>929</v>
      </c>
      <c r="L2628" s="30" t="s">
        <v>84</v>
      </c>
      <c r="M2628" s="31">
        <v>17</v>
      </c>
      <c r="N2628" s="31">
        <v>81</v>
      </c>
      <c r="O2628" s="30" t="s">
        <v>94</v>
      </c>
      <c r="P2628" s="20">
        <v>75</v>
      </c>
      <c r="Q2628" s="20">
        <v>97</v>
      </c>
      <c r="R2628" s="18" t="s">
        <v>51</v>
      </c>
      <c r="S2628" s="20">
        <v>54</v>
      </c>
      <c r="T2628" s="18" t="s">
        <v>128</v>
      </c>
      <c r="U2628">
        <f t="shared" ref="U2628:U2691" si="41">L2628*$V$3/$V$5*$V$4</f>
        <v>0.34906666666666669</v>
      </c>
    </row>
    <row r="2629" spans="1:21" x14ac:dyDescent="0.3">
      <c r="A2629" s="21">
        <v>44274</v>
      </c>
      <c r="B2629" s="18" t="s">
        <v>45</v>
      </c>
      <c r="C2629" s="18" t="s">
        <v>46</v>
      </c>
      <c r="D2629" s="18" t="s">
        <v>47</v>
      </c>
      <c r="E2629" s="20">
        <v>170</v>
      </c>
      <c r="F2629" s="19">
        <v>74</v>
      </c>
      <c r="G2629" s="19">
        <v>92</v>
      </c>
      <c r="H2629" s="19">
        <v>49</v>
      </c>
      <c r="I2629" s="18" t="s">
        <v>272</v>
      </c>
      <c r="J2629" s="19">
        <v>99</v>
      </c>
      <c r="K2629" s="18" t="s">
        <v>268</v>
      </c>
      <c r="L2629" s="32" t="s">
        <v>1194</v>
      </c>
      <c r="M2629" s="31">
        <v>8</v>
      </c>
      <c r="N2629" s="31">
        <v>75</v>
      </c>
      <c r="O2629" s="30" t="s">
        <v>222</v>
      </c>
      <c r="P2629" s="20">
        <v>95</v>
      </c>
      <c r="Q2629" s="20">
        <v>99</v>
      </c>
      <c r="R2629" s="18" t="s">
        <v>51</v>
      </c>
      <c r="S2629" s="20">
        <v>77</v>
      </c>
      <c r="T2629" s="18" t="s">
        <v>486</v>
      </c>
      <c r="U2629" t="e">
        <f t="shared" si="41"/>
        <v>#VALUE!</v>
      </c>
    </row>
    <row r="2630" spans="1:21" x14ac:dyDescent="0.3">
      <c r="A2630" s="21">
        <v>44275</v>
      </c>
      <c r="B2630" s="18" t="s">
        <v>45</v>
      </c>
      <c r="C2630" s="18" t="s">
        <v>46</v>
      </c>
      <c r="D2630" s="18" t="s">
        <v>47</v>
      </c>
      <c r="E2630" s="20">
        <v>170</v>
      </c>
      <c r="F2630" s="19">
        <v>62</v>
      </c>
      <c r="G2630" s="19">
        <v>0</v>
      </c>
      <c r="H2630" s="19">
        <v>14</v>
      </c>
      <c r="I2630" s="18" t="s">
        <v>172</v>
      </c>
      <c r="J2630" s="19">
        <v>111</v>
      </c>
      <c r="K2630" s="18" t="s">
        <v>303</v>
      </c>
      <c r="L2630" s="30" t="s">
        <v>116</v>
      </c>
      <c r="M2630" s="31">
        <v>19</v>
      </c>
      <c r="N2630" s="31">
        <v>75</v>
      </c>
      <c r="O2630" s="30" t="s">
        <v>215</v>
      </c>
      <c r="P2630" s="20">
        <v>67</v>
      </c>
      <c r="Q2630" s="20">
        <v>99</v>
      </c>
      <c r="R2630" s="18" t="s">
        <v>51</v>
      </c>
      <c r="S2630" s="20">
        <v>49</v>
      </c>
      <c r="T2630" s="18" t="s">
        <v>94</v>
      </c>
      <c r="U2630">
        <f t="shared" si="41"/>
        <v>0.69813333333333338</v>
      </c>
    </row>
    <row r="2631" spans="1:21" x14ac:dyDescent="0.3">
      <c r="A2631" s="21">
        <v>44276</v>
      </c>
      <c r="B2631" s="18" t="s">
        <v>45</v>
      </c>
      <c r="C2631" s="18" t="s">
        <v>46</v>
      </c>
      <c r="D2631" s="18" t="s">
        <v>47</v>
      </c>
      <c r="E2631" s="20">
        <v>170</v>
      </c>
      <c r="F2631" s="19">
        <v>73</v>
      </c>
      <c r="G2631" s="19">
        <v>0</v>
      </c>
      <c r="H2631" s="19">
        <v>-4</v>
      </c>
      <c r="I2631" s="18" t="s">
        <v>467</v>
      </c>
      <c r="J2631" s="19">
        <v>150</v>
      </c>
      <c r="K2631" s="18" t="s">
        <v>493</v>
      </c>
      <c r="L2631" s="30" t="s">
        <v>84</v>
      </c>
      <c r="M2631" s="31">
        <v>11</v>
      </c>
      <c r="N2631" s="31">
        <v>75</v>
      </c>
      <c r="O2631" s="30" t="s">
        <v>121</v>
      </c>
      <c r="P2631" s="20">
        <v>71</v>
      </c>
      <c r="Q2631" s="20">
        <v>96</v>
      </c>
      <c r="R2631" s="18" t="s">
        <v>66</v>
      </c>
      <c r="S2631" s="20">
        <v>44</v>
      </c>
      <c r="T2631" s="18" t="s">
        <v>89</v>
      </c>
      <c r="U2631">
        <f t="shared" si="41"/>
        <v>0.34906666666666669</v>
      </c>
    </row>
    <row r="2632" spans="1:21" x14ac:dyDescent="0.3">
      <c r="A2632" s="21">
        <v>44277</v>
      </c>
      <c r="B2632" s="18" t="s">
        <v>45</v>
      </c>
      <c r="C2632" s="18" t="s">
        <v>46</v>
      </c>
      <c r="D2632" s="18" t="s">
        <v>47</v>
      </c>
      <c r="E2632" s="20">
        <v>170</v>
      </c>
      <c r="F2632" s="19">
        <v>108</v>
      </c>
      <c r="G2632" s="19">
        <v>0</v>
      </c>
      <c r="H2632" s="19">
        <v>48</v>
      </c>
      <c r="I2632" s="18" t="s">
        <v>280</v>
      </c>
      <c r="J2632" s="19">
        <v>167</v>
      </c>
      <c r="K2632" s="18" t="s">
        <v>517</v>
      </c>
      <c r="L2632" s="30" t="s">
        <v>84</v>
      </c>
      <c r="M2632" s="31">
        <v>14</v>
      </c>
      <c r="N2632" s="31">
        <v>58</v>
      </c>
      <c r="O2632" s="30" t="s">
        <v>158</v>
      </c>
      <c r="P2632" s="20">
        <v>71</v>
      </c>
      <c r="Q2632" s="20">
        <v>97</v>
      </c>
      <c r="R2632" s="18" t="s">
        <v>183</v>
      </c>
      <c r="S2632" s="20">
        <v>51</v>
      </c>
      <c r="T2632" s="18" t="s">
        <v>51</v>
      </c>
      <c r="U2632">
        <f t="shared" si="41"/>
        <v>0.34906666666666669</v>
      </c>
    </row>
    <row r="2633" spans="1:21" x14ac:dyDescent="0.3">
      <c r="A2633" s="21">
        <v>44278</v>
      </c>
      <c r="B2633" s="18" t="s">
        <v>45</v>
      </c>
      <c r="C2633" s="18" t="s">
        <v>46</v>
      </c>
      <c r="D2633" s="18" t="s">
        <v>47</v>
      </c>
      <c r="E2633" s="20">
        <v>170</v>
      </c>
      <c r="F2633" s="19">
        <v>128</v>
      </c>
      <c r="G2633" s="19">
        <v>0</v>
      </c>
      <c r="H2633" s="19">
        <v>36</v>
      </c>
      <c r="I2633" s="18" t="s">
        <v>1075</v>
      </c>
      <c r="J2633" s="19">
        <v>220</v>
      </c>
      <c r="K2633" s="18" t="s">
        <v>339</v>
      </c>
      <c r="L2633" s="30" t="s">
        <v>263</v>
      </c>
      <c r="M2633" s="31">
        <v>14</v>
      </c>
      <c r="N2633" s="31">
        <v>64</v>
      </c>
      <c r="O2633" s="30" t="s">
        <v>71</v>
      </c>
      <c r="P2633" s="20">
        <v>62</v>
      </c>
      <c r="Q2633" s="20">
        <v>100</v>
      </c>
      <c r="R2633" s="18" t="s">
        <v>183</v>
      </c>
      <c r="S2633" s="20">
        <v>35</v>
      </c>
      <c r="T2633" s="18" t="s">
        <v>215</v>
      </c>
      <c r="U2633">
        <f t="shared" si="41"/>
        <v>0.17453333333333335</v>
      </c>
    </row>
    <row r="2634" spans="1:21" x14ac:dyDescent="0.3">
      <c r="A2634" s="21">
        <v>44279</v>
      </c>
      <c r="B2634" s="18" t="s">
        <v>45</v>
      </c>
      <c r="C2634" s="18" t="s">
        <v>46</v>
      </c>
      <c r="D2634" s="18" t="s">
        <v>47</v>
      </c>
      <c r="E2634" s="20">
        <v>170</v>
      </c>
      <c r="F2634" s="19">
        <v>96</v>
      </c>
      <c r="G2634" s="19">
        <v>0</v>
      </c>
      <c r="H2634" s="19">
        <v>65</v>
      </c>
      <c r="I2634" s="18" t="s">
        <v>1118</v>
      </c>
      <c r="J2634" s="19">
        <v>126</v>
      </c>
      <c r="K2634" s="18" t="s">
        <v>78</v>
      </c>
      <c r="L2634" s="30" t="s">
        <v>263</v>
      </c>
      <c r="M2634" s="31">
        <v>8</v>
      </c>
      <c r="N2634" s="31">
        <v>56</v>
      </c>
      <c r="O2634" s="30" t="s">
        <v>117</v>
      </c>
      <c r="P2634" s="20">
        <v>80</v>
      </c>
      <c r="Q2634" s="20">
        <v>98</v>
      </c>
      <c r="R2634" s="18" t="s">
        <v>51</v>
      </c>
      <c r="S2634" s="20">
        <v>72</v>
      </c>
      <c r="T2634" s="18" t="s">
        <v>585</v>
      </c>
      <c r="U2634">
        <f t="shared" si="41"/>
        <v>0.17453333333333335</v>
      </c>
    </row>
    <row r="2635" spans="1:21" x14ac:dyDescent="0.3">
      <c r="A2635" s="21">
        <v>44280</v>
      </c>
      <c r="B2635" s="18" t="s">
        <v>45</v>
      </c>
      <c r="C2635" s="18" t="s">
        <v>46</v>
      </c>
      <c r="D2635" s="18" t="s">
        <v>47</v>
      </c>
      <c r="E2635" s="20">
        <v>170</v>
      </c>
      <c r="F2635" s="19">
        <v>112</v>
      </c>
      <c r="G2635" s="19">
        <v>0</v>
      </c>
      <c r="H2635" s="19">
        <v>51</v>
      </c>
      <c r="I2635" s="18" t="s">
        <v>718</v>
      </c>
      <c r="J2635" s="19">
        <v>173</v>
      </c>
      <c r="K2635" s="18" t="s">
        <v>466</v>
      </c>
      <c r="L2635" s="30" t="s">
        <v>263</v>
      </c>
      <c r="M2635" s="31">
        <v>17</v>
      </c>
      <c r="N2635" s="31">
        <v>64</v>
      </c>
      <c r="O2635" s="30" t="s">
        <v>146</v>
      </c>
      <c r="P2635" s="20">
        <v>74</v>
      </c>
      <c r="Q2635" s="20">
        <v>99</v>
      </c>
      <c r="R2635" s="18" t="s">
        <v>163</v>
      </c>
      <c r="S2635" s="20">
        <v>55</v>
      </c>
      <c r="T2635" s="18" t="s">
        <v>129</v>
      </c>
      <c r="U2635">
        <f t="shared" si="41"/>
        <v>0.17453333333333335</v>
      </c>
    </row>
    <row r="2636" spans="1:21" x14ac:dyDescent="0.3">
      <c r="A2636" s="21">
        <v>44281</v>
      </c>
      <c r="B2636" s="18" t="s">
        <v>45</v>
      </c>
      <c r="C2636" s="18" t="s">
        <v>46</v>
      </c>
      <c r="D2636" s="18" t="s">
        <v>47</v>
      </c>
      <c r="E2636" s="20">
        <v>170</v>
      </c>
      <c r="F2636" s="19">
        <v>130</v>
      </c>
      <c r="G2636" s="19">
        <v>14</v>
      </c>
      <c r="H2636" s="19">
        <v>78</v>
      </c>
      <c r="I2636" s="18" t="s">
        <v>51</v>
      </c>
      <c r="J2636" s="19">
        <v>181</v>
      </c>
      <c r="K2636" s="18" t="s">
        <v>472</v>
      </c>
      <c r="L2636" s="32">
        <v>26</v>
      </c>
      <c r="M2636" s="31">
        <v>8</v>
      </c>
      <c r="N2636" s="31">
        <v>92</v>
      </c>
      <c r="O2636" s="30" t="s">
        <v>89</v>
      </c>
      <c r="P2636" s="20">
        <v>73</v>
      </c>
      <c r="Q2636" s="20">
        <v>96</v>
      </c>
      <c r="R2636" s="18" t="s">
        <v>51</v>
      </c>
      <c r="S2636" s="20">
        <v>38</v>
      </c>
      <c r="T2636" s="18" t="s">
        <v>71</v>
      </c>
      <c r="U2636">
        <f t="shared" si="41"/>
        <v>4.5378666666666669</v>
      </c>
    </row>
    <row r="2637" spans="1:21" x14ac:dyDescent="0.3">
      <c r="A2637" s="21">
        <v>44282</v>
      </c>
      <c r="B2637" s="18" t="s">
        <v>45</v>
      </c>
      <c r="C2637" s="18" t="s">
        <v>46</v>
      </c>
      <c r="D2637" s="18" t="s">
        <v>47</v>
      </c>
      <c r="E2637" s="20">
        <v>170</v>
      </c>
      <c r="F2637" s="19">
        <v>119</v>
      </c>
      <c r="G2637" s="19">
        <v>0</v>
      </c>
      <c r="H2637" s="19">
        <v>69</v>
      </c>
      <c r="I2637" s="18" t="s">
        <v>100</v>
      </c>
      <c r="J2637" s="19">
        <v>169</v>
      </c>
      <c r="K2637" s="18" t="s">
        <v>126</v>
      </c>
      <c r="L2637" s="30" t="s">
        <v>218</v>
      </c>
      <c r="M2637" s="31">
        <v>14</v>
      </c>
      <c r="N2637" s="31">
        <v>58</v>
      </c>
      <c r="O2637" s="30" t="s">
        <v>52</v>
      </c>
      <c r="P2637" s="20">
        <v>73</v>
      </c>
      <c r="Q2637" s="20">
        <v>99</v>
      </c>
      <c r="R2637" s="18" t="s">
        <v>74</v>
      </c>
      <c r="S2637" s="20">
        <v>51</v>
      </c>
      <c r="T2637" s="18" t="s">
        <v>51</v>
      </c>
      <c r="U2637">
        <f t="shared" si="41"/>
        <v>0.52359999999999995</v>
      </c>
    </row>
    <row r="2638" spans="1:21" x14ac:dyDescent="0.3">
      <c r="A2638" s="21">
        <v>44283</v>
      </c>
      <c r="B2638" s="18" t="s">
        <v>45</v>
      </c>
      <c r="C2638" s="18" t="s">
        <v>46</v>
      </c>
      <c r="D2638" s="18" t="s">
        <v>47</v>
      </c>
      <c r="E2638" s="20">
        <v>170</v>
      </c>
      <c r="F2638" s="19">
        <v>138</v>
      </c>
      <c r="G2638" s="19">
        <v>0</v>
      </c>
      <c r="H2638" s="19">
        <v>43</v>
      </c>
      <c r="I2638" s="18" t="s">
        <v>444</v>
      </c>
      <c r="J2638" s="19">
        <v>233</v>
      </c>
      <c r="K2638" s="18" t="s">
        <v>245</v>
      </c>
      <c r="L2638" s="30" t="s">
        <v>263</v>
      </c>
      <c r="M2638" s="31">
        <v>14</v>
      </c>
      <c r="N2638" s="31">
        <v>67</v>
      </c>
      <c r="O2638" s="30" t="s">
        <v>61</v>
      </c>
      <c r="P2638" s="20">
        <v>63</v>
      </c>
      <c r="Q2638" s="20">
        <v>100</v>
      </c>
      <c r="R2638" s="18" t="s">
        <v>51</v>
      </c>
      <c r="S2638" s="20">
        <v>40</v>
      </c>
      <c r="T2638" s="18" t="s">
        <v>169</v>
      </c>
      <c r="U2638">
        <f t="shared" si="41"/>
        <v>0.17453333333333335</v>
      </c>
    </row>
    <row r="2639" spans="1:21" x14ac:dyDescent="0.3">
      <c r="A2639" s="21">
        <v>44284</v>
      </c>
      <c r="B2639" s="18" t="s">
        <v>45</v>
      </c>
      <c r="C2639" s="18" t="s">
        <v>46</v>
      </c>
      <c r="D2639" s="18" t="s">
        <v>47</v>
      </c>
      <c r="E2639" s="20">
        <v>170</v>
      </c>
      <c r="F2639" s="19">
        <v>162</v>
      </c>
      <c r="G2639" s="19">
        <v>0</v>
      </c>
      <c r="H2639" s="19">
        <v>70</v>
      </c>
      <c r="I2639" s="18" t="s">
        <v>440</v>
      </c>
      <c r="J2639" s="19">
        <v>253</v>
      </c>
      <c r="K2639" s="18" t="s">
        <v>681</v>
      </c>
      <c r="L2639" s="32">
        <v>23</v>
      </c>
      <c r="M2639" s="31">
        <v>14</v>
      </c>
      <c r="N2639" s="31">
        <v>89</v>
      </c>
      <c r="O2639" s="30" t="s">
        <v>128</v>
      </c>
      <c r="P2639" s="20">
        <v>60</v>
      </c>
      <c r="Q2639" s="20">
        <v>97</v>
      </c>
      <c r="R2639" s="18" t="s">
        <v>184</v>
      </c>
      <c r="S2639" s="20">
        <v>26</v>
      </c>
      <c r="T2639" s="18" t="s">
        <v>91</v>
      </c>
      <c r="U2639">
        <f t="shared" si="41"/>
        <v>4.0142666666666669</v>
      </c>
    </row>
    <row r="2640" spans="1:21" x14ac:dyDescent="0.3">
      <c r="A2640" s="21">
        <v>44285</v>
      </c>
      <c r="B2640" s="18" t="s">
        <v>45</v>
      </c>
      <c r="C2640" s="18" t="s">
        <v>46</v>
      </c>
      <c r="D2640" s="18" t="s">
        <v>47</v>
      </c>
      <c r="E2640" s="20">
        <v>170</v>
      </c>
      <c r="F2640" s="19">
        <v>180</v>
      </c>
      <c r="G2640" s="19">
        <v>0</v>
      </c>
      <c r="H2640" s="19">
        <v>100</v>
      </c>
      <c r="I2640" s="18" t="s">
        <v>460</v>
      </c>
      <c r="J2640" s="19">
        <v>261</v>
      </c>
      <c r="K2640" s="18" t="s">
        <v>49</v>
      </c>
      <c r="L2640" s="32">
        <v>35</v>
      </c>
      <c r="M2640" s="31">
        <v>6</v>
      </c>
      <c r="N2640" s="31">
        <v>50</v>
      </c>
      <c r="O2640" s="30" t="s">
        <v>139</v>
      </c>
      <c r="P2640" s="20">
        <v>62</v>
      </c>
      <c r="Q2640" s="20">
        <v>89</v>
      </c>
      <c r="R2640" s="18" t="s">
        <v>650</v>
      </c>
      <c r="S2640" s="20">
        <v>33</v>
      </c>
      <c r="T2640" s="18" t="s">
        <v>71</v>
      </c>
      <c r="U2640">
        <f t="shared" si="41"/>
        <v>6.1086666666666662</v>
      </c>
    </row>
    <row r="2641" spans="1:21" x14ac:dyDescent="0.3">
      <c r="A2641" s="21">
        <v>44286</v>
      </c>
      <c r="B2641" s="18" t="s">
        <v>45</v>
      </c>
      <c r="C2641" s="18" t="s">
        <v>46</v>
      </c>
      <c r="D2641" s="18" t="s">
        <v>47</v>
      </c>
      <c r="E2641" s="20">
        <v>170</v>
      </c>
      <c r="F2641" s="19">
        <v>205</v>
      </c>
      <c r="G2641" s="19">
        <v>0</v>
      </c>
      <c r="H2641" s="19">
        <v>118</v>
      </c>
      <c r="I2641" s="18" t="s">
        <v>510</v>
      </c>
      <c r="J2641" s="19">
        <v>292</v>
      </c>
      <c r="K2641" s="18" t="s">
        <v>138</v>
      </c>
      <c r="L2641" s="32">
        <v>23</v>
      </c>
      <c r="M2641" s="31">
        <v>14</v>
      </c>
      <c r="N2641" s="31">
        <v>117</v>
      </c>
      <c r="O2641" s="30" t="s">
        <v>182</v>
      </c>
      <c r="P2641" s="20">
        <v>42</v>
      </c>
      <c r="Q2641" s="20">
        <v>88</v>
      </c>
      <c r="R2641" s="18" t="s">
        <v>510</v>
      </c>
      <c r="S2641" s="20">
        <v>22</v>
      </c>
      <c r="T2641" s="18" t="s">
        <v>164</v>
      </c>
      <c r="U2641">
        <f t="shared" si="41"/>
        <v>4.0142666666666669</v>
      </c>
    </row>
    <row r="2642" spans="1:21" x14ac:dyDescent="0.3">
      <c r="A2642" s="21">
        <v>44287</v>
      </c>
      <c r="B2642" s="18" t="s">
        <v>45</v>
      </c>
      <c r="C2642" s="18" t="s">
        <v>46</v>
      </c>
      <c r="D2642" s="18" t="s">
        <v>47</v>
      </c>
      <c r="E2642" s="20">
        <v>170</v>
      </c>
      <c r="F2642" s="19">
        <v>189</v>
      </c>
      <c r="G2642" s="19">
        <v>6</v>
      </c>
      <c r="H2642" s="19">
        <v>131</v>
      </c>
      <c r="I2642" s="18" t="s">
        <v>1114</v>
      </c>
      <c r="J2642" s="19">
        <v>247</v>
      </c>
      <c r="K2642" s="18" t="s">
        <v>512</v>
      </c>
      <c r="L2642" s="32" t="s">
        <v>1194</v>
      </c>
      <c r="M2642" s="31">
        <v>14</v>
      </c>
      <c r="N2642" s="31">
        <v>103</v>
      </c>
      <c r="O2642" s="30" t="s">
        <v>159</v>
      </c>
      <c r="P2642" s="20">
        <v>36</v>
      </c>
      <c r="Q2642" s="20">
        <v>89</v>
      </c>
      <c r="R2642" s="18" t="s">
        <v>312</v>
      </c>
      <c r="S2642" s="20">
        <v>29</v>
      </c>
      <c r="T2642" s="18" t="s">
        <v>120</v>
      </c>
      <c r="U2642" t="e">
        <f t="shared" si="41"/>
        <v>#VALUE!</v>
      </c>
    </row>
    <row r="2643" spans="1:21" x14ac:dyDescent="0.3">
      <c r="A2643" s="21">
        <v>44288</v>
      </c>
      <c r="B2643" s="18" t="s">
        <v>45</v>
      </c>
      <c r="C2643" s="18" t="s">
        <v>46</v>
      </c>
      <c r="D2643" s="18" t="s">
        <v>47</v>
      </c>
      <c r="E2643" s="20">
        <v>170</v>
      </c>
      <c r="F2643" s="19">
        <v>151</v>
      </c>
      <c r="G2643" s="19">
        <v>0</v>
      </c>
      <c r="H2643" s="19">
        <v>90</v>
      </c>
      <c r="I2643" s="18" t="s">
        <v>467</v>
      </c>
      <c r="J2643" s="19">
        <v>212</v>
      </c>
      <c r="K2643" s="18" t="s">
        <v>711</v>
      </c>
      <c r="L2643" s="30" t="s">
        <v>218</v>
      </c>
      <c r="M2643" s="31">
        <v>8</v>
      </c>
      <c r="N2643" s="31">
        <v>64</v>
      </c>
      <c r="O2643" s="30" t="s">
        <v>52</v>
      </c>
      <c r="P2643" s="20">
        <v>79</v>
      </c>
      <c r="Q2643" s="20">
        <v>99</v>
      </c>
      <c r="R2643" s="18" t="s">
        <v>74</v>
      </c>
      <c r="S2643" s="20">
        <v>57</v>
      </c>
      <c r="T2643" s="18" t="s">
        <v>148</v>
      </c>
      <c r="U2643">
        <f t="shared" si="41"/>
        <v>0.52359999999999995</v>
      </c>
    </row>
    <row r="2644" spans="1:21" x14ac:dyDescent="0.3">
      <c r="A2644" s="21">
        <v>44289</v>
      </c>
      <c r="B2644" s="18" t="s">
        <v>45</v>
      </c>
      <c r="C2644" s="18" t="s">
        <v>46</v>
      </c>
      <c r="D2644" s="18" t="s">
        <v>47</v>
      </c>
      <c r="E2644" s="20">
        <v>170</v>
      </c>
      <c r="F2644" s="19">
        <v>132</v>
      </c>
      <c r="G2644" s="19">
        <v>0</v>
      </c>
      <c r="H2644" s="19">
        <v>97</v>
      </c>
      <c r="I2644" s="18" t="s">
        <v>573</v>
      </c>
      <c r="J2644" s="19">
        <v>166</v>
      </c>
      <c r="K2644" s="18" t="s">
        <v>738</v>
      </c>
      <c r="L2644" s="30" t="s">
        <v>263</v>
      </c>
      <c r="M2644" s="31">
        <v>19</v>
      </c>
      <c r="N2644" s="31">
        <v>72</v>
      </c>
      <c r="O2644" s="30" t="s">
        <v>158</v>
      </c>
      <c r="P2644" s="20">
        <v>80</v>
      </c>
      <c r="Q2644" s="20">
        <v>97</v>
      </c>
      <c r="R2644" s="18" t="s">
        <v>51</v>
      </c>
      <c r="S2644" s="20">
        <v>66</v>
      </c>
      <c r="T2644" s="18" t="s">
        <v>52</v>
      </c>
      <c r="U2644">
        <f t="shared" si="41"/>
        <v>0.17453333333333335</v>
      </c>
    </row>
    <row r="2645" spans="1:21" x14ac:dyDescent="0.3">
      <c r="A2645" s="21">
        <v>44290</v>
      </c>
      <c r="B2645" s="18" t="s">
        <v>45</v>
      </c>
      <c r="C2645" s="18" t="s">
        <v>46</v>
      </c>
      <c r="D2645" s="18" t="s">
        <v>47</v>
      </c>
      <c r="E2645" s="20">
        <v>170</v>
      </c>
      <c r="F2645" s="19">
        <v>113</v>
      </c>
      <c r="G2645" s="19">
        <v>0</v>
      </c>
      <c r="H2645" s="19">
        <v>54</v>
      </c>
      <c r="I2645" s="18" t="s">
        <v>211</v>
      </c>
      <c r="J2645" s="19">
        <v>172</v>
      </c>
      <c r="K2645" s="18" t="s">
        <v>626</v>
      </c>
      <c r="L2645" s="32">
        <v>33</v>
      </c>
      <c r="M2645" s="31">
        <v>17</v>
      </c>
      <c r="N2645" s="31">
        <v>64</v>
      </c>
      <c r="O2645" s="30" t="s">
        <v>146</v>
      </c>
      <c r="P2645" s="20">
        <v>72</v>
      </c>
      <c r="Q2645" s="20">
        <v>95</v>
      </c>
      <c r="R2645" s="18" t="s">
        <v>51</v>
      </c>
      <c r="S2645" s="20">
        <v>53</v>
      </c>
      <c r="T2645" s="18" t="s">
        <v>133</v>
      </c>
      <c r="U2645">
        <f t="shared" si="41"/>
        <v>5.7596000000000007</v>
      </c>
    </row>
    <row r="2646" spans="1:21" x14ac:dyDescent="0.3">
      <c r="A2646" s="21">
        <v>44291</v>
      </c>
      <c r="B2646" s="18" t="s">
        <v>45</v>
      </c>
      <c r="C2646" s="18" t="s">
        <v>46</v>
      </c>
      <c r="D2646" s="18" t="s">
        <v>47</v>
      </c>
      <c r="E2646" s="20">
        <v>170</v>
      </c>
      <c r="F2646" s="19">
        <v>121</v>
      </c>
      <c r="G2646" s="19">
        <v>2</v>
      </c>
      <c r="H2646" s="19">
        <v>58</v>
      </c>
      <c r="I2646" s="18" t="s">
        <v>741</v>
      </c>
      <c r="J2646" s="19">
        <v>184</v>
      </c>
      <c r="K2646" s="18" t="s">
        <v>288</v>
      </c>
      <c r="L2646" s="32">
        <v>34</v>
      </c>
      <c r="M2646" s="31">
        <v>19</v>
      </c>
      <c r="N2646" s="31">
        <v>69</v>
      </c>
      <c r="O2646" s="30" t="s">
        <v>167</v>
      </c>
      <c r="P2646" s="20">
        <v>75</v>
      </c>
      <c r="Q2646" s="20">
        <v>97</v>
      </c>
      <c r="R2646" s="18" t="s">
        <v>51</v>
      </c>
      <c r="S2646" s="20">
        <v>53</v>
      </c>
      <c r="T2646" s="18" t="s">
        <v>71</v>
      </c>
      <c r="U2646">
        <f t="shared" si="41"/>
        <v>5.9341333333333326</v>
      </c>
    </row>
    <row r="2647" spans="1:21" x14ac:dyDescent="0.3">
      <c r="A2647" s="21">
        <v>44292</v>
      </c>
      <c r="B2647" s="18" t="s">
        <v>45</v>
      </c>
      <c r="C2647" s="18" t="s">
        <v>46</v>
      </c>
      <c r="D2647" s="18" t="s">
        <v>47</v>
      </c>
      <c r="E2647" s="20">
        <v>170</v>
      </c>
      <c r="F2647" s="19">
        <v>98</v>
      </c>
      <c r="G2647" s="19">
        <v>0</v>
      </c>
      <c r="H2647" s="19">
        <v>80</v>
      </c>
      <c r="I2647" s="18" t="s">
        <v>310</v>
      </c>
      <c r="J2647" s="19">
        <v>117</v>
      </c>
      <c r="K2647" s="18" t="s">
        <v>621</v>
      </c>
      <c r="L2647" s="30" t="s">
        <v>84</v>
      </c>
      <c r="M2647" s="31">
        <v>11</v>
      </c>
      <c r="N2647" s="31">
        <v>58</v>
      </c>
      <c r="O2647" s="30" t="s">
        <v>56</v>
      </c>
      <c r="P2647" s="20">
        <v>81</v>
      </c>
      <c r="Q2647" s="20">
        <v>96</v>
      </c>
      <c r="R2647" s="18" t="s">
        <v>174</v>
      </c>
      <c r="S2647" s="20">
        <v>71</v>
      </c>
      <c r="T2647" s="18" t="s">
        <v>64</v>
      </c>
      <c r="U2647">
        <f t="shared" si="41"/>
        <v>0.34906666666666669</v>
      </c>
    </row>
    <row r="2648" spans="1:21" x14ac:dyDescent="0.3">
      <c r="A2648" s="21">
        <v>44293</v>
      </c>
      <c r="B2648" s="18" t="s">
        <v>45</v>
      </c>
      <c r="C2648" s="18" t="s">
        <v>46</v>
      </c>
      <c r="D2648" s="18" t="s">
        <v>47</v>
      </c>
      <c r="E2648" s="20">
        <v>170</v>
      </c>
      <c r="F2648" s="19">
        <v>100</v>
      </c>
      <c r="G2648" s="19">
        <v>0</v>
      </c>
      <c r="H2648" s="19">
        <v>39</v>
      </c>
      <c r="I2648" s="18" t="s">
        <v>279</v>
      </c>
      <c r="J2648" s="19">
        <v>160</v>
      </c>
      <c r="K2648" s="18" t="s">
        <v>119</v>
      </c>
      <c r="L2648" s="30" t="s">
        <v>401</v>
      </c>
      <c r="M2648" s="31">
        <v>14</v>
      </c>
      <c r="N2648" s="31">
        <v>103</v>
      </c>
      <c r="O2648" s="30" t="s">
        <v>85</v>
      </c>
      <c r="P2648" s="20">
        <v>61</v>
      </c>
      <c r="Q2648" s="20">
        <v>90</v>
      </c>
      <c r="R2648" s="18" t="s">
        <v>100</v>
      </c>
      <c r="S2648" s="20">
        <v>42</v>
      </c>
      <c r="T2648" s="18" t="s">
        <v>89</v>
      </c>
      <c r="U2648">
        <f t="shared" si="41"/>
        <v>1.0471999999999999</v>
      </c>
    </row>
    <row r="2649" spans="1:21" x14ac:dyDescent="0.3">
      <c r="A2649" s="21">
        <v>44294</v>
      </c>
      <c r="B2649" s="18" t="s">
        <v>45</v>
      </c>
      <c r="C2649" s="18" t="s">
        <v>46</v>
      </c>
      <c r="D2649" s="18" t="s">
        <v>47</v>
      </c>
      <c r="E2649" s="20">
        <v>170</v>
      </c>
      <c r="F2649" s="19">
        <v>129</v>
      </c>
      <c r="G2649" s="19">
        <v>0</v>
      </c>
      <c r="H2649" s="19">
        <v>30</v>
      </c>
      <c r="I2649" s="18" t="s">
        <v>1119</v>
      </c>
      <c r="J2649" s="19">
        <v>228</v>
      </c>
      <c r="K2649" s="18" t="s">
        <v>781</v>
      </c>
      <c r="L2649" s="32">
        <v>36</v>
      </c>
      <c r="M2649" s="31">
        <v>14</v>
      </c>
      <c r="N2649" s="31">
        <v>67</v>
      </c>
      <c r="O2649" s="30" t="s">
        <v>94</v>
      </c>
      <c r="P2649" s="20">
        <v>59</v>
      </c>
      <c r="Q2649" s="20">
        <v>97</v>
      </c>
      <c r="R2649" s="18" t="s">
        <v>258</v>
      </c>
      <c r="S2649" s="20">
        <v>40</v>
      </c>
      <c r="T2649" s="18" t="s">
        <v>439</v>
      </c>
      <c r="U2649">
        <f t="shared" si="41"/>
        <v>6.2831999999999999</v>
      </c>
    </row>
    <row r="2650" spans="1:21" x14ac:dyDescent="0.3">
      <c r="A2650" s="21">
        <v>44295</v>
      </c>
      <c r="B2650" s="18" t="s">
        <v>45</v>
      </c>
      <c r="C2650" s="18" t="s">
        <v>46</v>
      </c>
      <c r="D2650" s="18" t="s">
        <v>47</v>
      </c>
      <c r="E2650" s="20">
        <v>170</v>
      </c>
      <c r="F2650" s="19">
        <v>136</v>
      </c>
      <c r="G2650" s="19">
        <v>8</v>
      </c>
      <c r="H2650" s="19">
        <v>63</v>
      </c>
      <c r="I2650" s="18" t="s">
        <v>593</v>
      </c>
      <c r="J2650" s="19">
        <v>208</v>
      </c>
      <c r="K2650" s="18" t="s">
        <v>141</v>
      </c>
      <c r="L2650" s="32">
        <v>29</v>
      </c>
      <c r="M2650" s="31">
        <v>8</v>
      </c>
      <c r="N2650" s="31">
        <v>56</v>
      </c>
      <c r="O2650" s="30" t="s">
        <v>179</v>
      </c>
      <c r="P2650" s="20">
        <v>68</v>
      </c>
      <c r="Q2650" s="20">
        <v>98</v>
      </c>
      <c r="R2650" s="18" t="s">
        <v>88</v>
      </c>
      <c r="S2650" s="20">
        <v>43</v>
      </c>
      <c r="T2650" s="18" t="s">
        <v>117</v>
      </c>
      <c r="U2650">
        <f t="shared" si="41"/>
        <v>5.0614666666666661</v>
      </c>
    </row>
    <row r="2651" spans="1:21" x14ac:dyDescent="0.3">
      <c r="A2651" s="21">
        <v>44296</v>
      </c>
      <c r="B2651" s="18" t="s">
        <v>45</v>
      </c>
      <c r="C2651" s="18" t="s">
        <v>46</v>
      </c>
      <c r="D2651" s="18" t="s">
        <v>47</v>
      </c>
      <c r="E2651" s="20">
        <v>170</v>
      </c>
      <c r="F2651" s="19">
        <v>140</v>
      </c>
      <c r="G2651" s="19">
        <v>326</v>
      </c>
      <c r="H2651" s="19">
        <v>103</v>
      </c>
      <c r="I2651" s="18" t="s">
        <v>310</v>
      </c>
      <c r="J2651" s="19">
        <v>178</v>
      </c>
      <c r="K2651" s="18" t="s">
        <v>150</v>
      </c>
      <c r="L2651" s="30" t="s">
        <v>102</v>
      </c>
      <c r="M2651" s="31">
        <v>3</v>
      </c>
      <c r="N2651" s="31">
        <v>44</v>
      </c>
      <c r="O2651" s="30" t="s">
        <v>89</v>
      </c>
      <c r="P2651" s="20">
        <v>86</v>
      </c>
      <c r="Q2651" s="20">
        <v>99</v>
      </c>
      <c r="R2651" s="18" t="s">
        <v>51</v>
      </c>
      <c r="S2651" s="20">
        <v>66</v>
      </c>
      <c r="T2651" s="18" t="s">
        <v>117</v>
      </c>
      <c r="U2651">
        <f t="shared" si="41"/>
        <v>0.8726666666666667</v>
      </c>
    </row>
    <row r="2652" spans="1:21" x14ac:dyDescent="0.3">
      <c r="A2652" s="21">
        <v>44297</v>
      </c>
      <c r="B2652" s="18" t="s">
        <v>45</v>
      </c>
      <c r="C2652" s="18" t="s">
        <v>46</v>
      </c>
      <c r="D2652" s="18" t="s">
        <v>47</v>
      </c>
      <c r="E2652" s="20">
        <v>170</v>
      </c>
      <c r="F2652" s="19">
        <v>72</v>
      </c>
      <c r="G2652" s="19">
        <v>68</v>
      </c>
      <c r="H2652" s="19">
        <v>41</v>
      </c>
      <c r="I2652" s="18" t="s">
        <v>51</v>
      </c>
      <c r="J2652" s="19">
        <v>104</v>
      </c>
      <c r="K2652" s="18" t="s">
        <v>817</v>
      </c>
      <c r="L2652" s="32">
        <v>23</v>
      </c>
      <c r="M2652" s="31">
        <v>8</v>
      </c>
      <c r="N2652" s="31">
        <v>47</v>
      </c>
      <c r="O2652" s="30" t="s">
        <v>52</v>
      </c>
      <c r="P2652" s="20">
        <v>92</v>
      </c>
      <c r="Q2652" s="20">
        <v>99</v>
      </c>
      <c r="R2652" s="18" t="s">
        <v>74</v>
      </c>
      <c r="S2652" s="20">
        <v>80</v>
      </c>
      <c r="T2652" s="18" t="s">
        <v>260</v>
      </c>
      <c r="U2652">
        <f t="shared" si="41"/>
        <v>4.0142666666666669</v>
      </c>
    </row>
    <row r="2653" spans="1:21" x14ac:dyDescent="0.3">
      <c r="A2653" s="21">
        <v>44298</v>
      </c>
      <c r="B2653" s="18" t="s">
        <v>45</v>
      </c>
      <c r="C2653" s="18" t="s">
        <v>46</v>
      </c>
      <c r="D2653" s="18" t="s">
        <v>47</v>
      </c>
      <c r="E2653" s="20">
        <v>170</v>
      </c>
      <c r="F2653" s="19">
        <v>94</v>
      </c>
      <c r="G2653" s="19">
        <v>0</v>
      </c>
      <c r="H2653" s="19">
        <v>21</v>
      </c>
      <c r="I2653" s="18" t="s">
        <v>51</v>
      </c>
      <c r="J2653" s="19">
        <v>166</v>
      </c>
      <c r="K2653" s="18" t="s">
        <v>517</v>
      </c>
      <c r="L2653" s="32">
        <v>34</v>
      </c>
      <c r="M2653" s="31">
        <v>14</v>
      </c>
      <c r="N2653" s="31">
        <v>64</v>
      </c>
      <c r="O2653" s="30" t="s">
        <v>94</v>
      </c>
      <c r="P2653" s="20">
        <v>69</v>
      </c>
      <c r="Q2653" s="20">
        <v>100</v>
      </c>
      <c r="R2653" s="18" t="s">
        <v>51</v>
      </c>
      <c r="S2653" s="20">
        <v>42</v>
      </c>
      <c r="T2653" s="18" t="s">
        <v>206</v>
      </c>
      <c r="U2653">
        <f t="shared" si="41"/>
        <v>5.9341333333333326</v>
      </c>
    </row>
    <row r="2654" spans="1:21" x14ac:dyDescent="0.3">
      <c r="A2654" s="21">
        <v>44299</v>
      </c>
      <c r="B2654" s="18" t="s">
        <v>45</v>
      </c>
      <c r="C2654" s="18" t="s">
        <v>46</v>
      </c>
      <c r="D2654" s="18" t="s">
        <v>47</v>
      </c>
      <c r="E2654" s="20">
        <v>170</v>
      </c>
      <c r="F2654" s="19">
        <v>105</v>
      </c>
      <c r="G2654" s="19">
        <v>0</v>
      </c>
      <c r="H2654" s="19">
        <v>52</v>
      </c>
      <c r="I2654" s="18" t="s">
        <v>1059</v>
      </c>
      <c r="J2654" s="19">
        <v>158</v>
      </c>
      <c r="K2654" s="18" t="s">
        <v>955</v>
      </c>
      <c r="L2654" s="30" t="s">
        <v>84</v>
      </c>
      <c r="M2654" s="31">
        <v>14</v>
      </c>
      <c r="N2654" s="31">
        <v>39</v>
      </c>
      <c r="O2654" s="30" t="s">
        <v>89</v>
      </c>
      <c r="P2654" s="20">
        <v>77</v>
      </c>
      <c r="Q2654" s="20">
        <v>98</v>
      </c>
      <c r="R2654" s="18" t="s">
        <v>460</v>
      </c>
      <c r="S2654" s="20">
        <v>58</v>
      </c>
      <c r="T2654" s="18" t="s">
        <v>186</v>
      </c>
      <c r="U2654">
        <f t="shared" si="41"/>
        <v>0.34906666666666669</v>
      </c>
    </row>
    <row r="2655" spans="1:21" x14ac:dyDescent="0.3">
      <c r="A2655" s="21">
        <v>44300</v>
      </c>
      <c r="B2655" s="18" t="s">
        <v>45</v>
      </c>
      <c r="C2655" s="18" t="s">
        <v>46</v>
      </c>
      <c r="D2655" s="18" t="s">
        <v>47</v>
      </c>
      <c r="E2655" s="20">
        <v>170</v>
      </c>
      <c r="F2655" s="19">
        <v>114</v>
      </c>
      <c r="G2655" s="19">
        <v>0</v>
      </c>
      <c r="H2655" s="19">
        <v>51</v>
      </c>
      <c r="I2655" s="18" t="s">
        <v>229</v>
      </c>
      <c r="J2655" s="19">
        <v>176</v>
      </c>
      <c r="K2655" s="18" t="s">
        <v>248</v>
      </c>
      <c r="L2655" s="30" t="s">
        <v>84</v>
      </c>
      <c r="M2655" s="31">
        <v>17</v>
      </c>
      <c r="N2655" s="31">
        <v>75</v>
      </c>
      <c r="O2655" s="30" t="s">
        <v>215</v>
      </c>
      <c r="P2655" s="20">
        <v>74</v>
      </c>
      <c r="Q2655" s="20">
        <v>100</v>
      </c>
      <c r="R2655" s="18" t="s">
        <v>202</v>
      </c>
      <c r="S2655" s="20">
        <v>53</v>
      </c>
      <c r="T2655" s="18" t="s">
        <v>81</v>
      </c>
      <c r="U2655">
        <f t="shared" si="41"/>
        <v>0.34906666666666669</v>
      </c>
    </row>
    <row r="2656" spans="1:21" x14ac:dyDescent="0.3">
      <c r="A2656" s="21">
        <v>44301</v>
      </c>
      <c r="B2656" s="18" t="s">
        <v>45</v>
      </c>
      <c r="C2656" s="18" t="s">
        <v>46</v>
      </c>
      <c r="D2656" s="18" t="s">
        <v>47</v>
      </c>
      <c r="E2656" s="20">
        <v>170</v>
      </c>
      <c r="F2656" s="19">
        <v>104</v>
      </c>
      <c r="G2656" s="19">
        <v>0</v>
      </c>
      <c r="H2656" s="19">
        <v>45</v>
      </c>
      <c r="I2656" s="18" t="s">
        <v>356</v>
      </c>
      <c r="J2656" s="19">
        <v>164</v>
      </c>
      <c r="K2656" s="18" t="s">
        <v>371</v>
      </c>
      <c r="L2656" s="32" t="s">
        <v>1194</v>
      </c>
      <c r="M2656" s="31">
        <v>14</v>
      </c>
      <c r="N2656" s="31">
        <v>64</v>
      </c>
      <c r="O2656" s="30" t="s">
        <v>113</v>
      </c>
      <c r="P2656" s="20">
        <v>69</v>
      </c>
      <c r="Q2656" s="20">
        <v>91</v>
      </c>
      <c r="R2656" s="18" t="s">
        <v>301</v>
      </c>
      <c r="S2656" s="20">
        <v>46</v>
      </c>
      <c r="T2656" s="18" t="s">
        <v>188</v>
      </c>
      <c r="U2656" t="e">
        <f t="shared" si="41"/>
        <v>#VALUE!</v>
      </c>
    </row>
    <row r="2657" spans="1:21" x14ac:dyDescent="0.3">
      <c r="A2657" s="21">
        <v>44302</v>
      </c>
      <c r="B2657" s="18" t="s">
        <v>45</v>
      </c>
      <c r="C2657" s="18" t="s">
        <v>46</v>
      </c>
      <c r="D2657" s="18" t="s">
        <v>47</v>
      </c>
      <c r="E2657" s="20">
        <v>170</v>
      </c>
      <c r="F2657" s="19">
        <v>86</v>
      </c>
      <c r="G2657" s="19">
        <v>0</v>
      </c>
      <c r="H2657" s="19">
        <v>17</v>
      </c>
      <c r="I2657" s="18" t="s">
        <v>677</v>
      </c>
      <c r="J2657" s="19">
        <v>155</v>
      </c>
      <c r="K2657" s="18" t="s">
        <v>512</v>
      </c>
      <c r="L2657" s="32" t="s">
        <v>1194</v>
      </c>
      <c r="M2657" s="31">
        <v>17</v>
      </c>
      <c r="N2657" s="31">
        <v>72</v>
      </c>
      <c r="O2657" s="30" t="s">
        <v>51</v>
      </c>
      <c r="P2657" s="20">
        <v>65</v>
      </c>
      <c r="Q2657" s="20">
        <v>99</v>
      </c>
      <c r="R2657" s="18" t="s">
        <v>280</v>
      </c>
      <c r="S2657" s="20">
        <v>41</v>
      </c>
      <c r="T2657" s="18" t="s">
        <v>133</v>
      </c>
      <c r="U2657" t="e">
        <f t="shared" si="41"/>
        <v>#VALUE!</v>
      </c>
    </row>
    <row r="2658" spans="1:21" x14ac:dyDescent="0.3">
      <c r="A2658" s="21">
        <v>44303</v>
      </c>
      <c r="B2658" s="18" t="s">
        <v>45</v>
      </c>
      <c r="C2658" s="18" t="s">
        <v>46</v>
      </c>
      <c r="D2658" s="18" t="s">
        <v>47</v>
      </c>
      <c r="E2658" s="20">
        <v>170</v>
      </c>
      <c r="F2658" s="19">
        <v>84</v>
      </c>
      <c r="G2658" s="19">
        <v>0</v>
      </c>
      <c r="H2658" s="19">
        <v>8</v>
      </c>
      <c r="I2658" s="18" t="s">
        <v>662</v>
      </c>
      <c r="J2658" s="19">
        <v>160</v>
      </c>
      <c r="K2658" s="18" t="s">
        <v>121</v>
      </c>
      <c r="L2658" s="30" t="s">
        <v>84</v>
      </c>
      <c r="M2658" s="31">
        <v>19</v>
      </c>
      <c r="N2658" s="31">
        <v>69</v>
      </c>
      <c r="O2658" s="30" t="s">
        <v>94</v>
      </c>
      <c r="P2658" s="20">
        <v>66</v>
      </c>
      <c r="Q2658" s="20">
        <v>99</v>
      </c>
      <c r="R2658" s="18" t="s">
        <v>280</v>
      </c>
      <c r="S2658" s="20">
        <v>41</v>
      </c>
      <c r="T2658" s="18" t="s">
        <v>169</v>
      </c>
      <c r="U2658">
        <f t="shared" si="41"/>
        <v>0.34906666666666669</v>
      </c>
    </row>
    <row r="2659" spans="1:21" x14ac:dyDescent="0.3">
      <c r="A2659" s="21">
        <v>44304</v>
      </c>
      <c r="B2659" s="18" t="s">
        <v>45</v>
      </c>
      <c r="C2659" s="18" t="s">
        <v>46</v>
      </c>
      <c r="D2659" s="18" t="s">
        <v>47</v>
      </c>
      <c r="E2659" s="20">
        <v>170</v>
      </c>
      <c r="F2659" s="19">
        <v>111</v>
      </c>
      <c r="G2659" s="19">
        <v>0</v>
      </c>
      <c r="H2659" s="19">
        <v>20</v>
      </c>
      <c r="I2659" s="18" t="s">
        <v>437</v>
      </c>
      <c r="J2659" s="19">
        <v>202</v>
      </c>
      <c r="K2659" s="18" t="s">
        <v>288</v>
      </c>
      <c r="L2659" s="32">
        <v>36</v>
      </c>
      <c r="M2659" s="31">
        <v>11</v>
      </c>
      <c r="N2659" s="31">
        <v>58</v>
      </c>
      <c r="O2659" s="30" t="s">
        <v>146</v>
      </c>
      <c r="P2659" s="20">
        <v>65</v>
      </c>
      <c r="Q2659" s="20">
        <v>99</v>
      </c>
      <c r="R2659" s="18" t="s">
        <v>301</v>
      </c>
      <c r="S2659" s="20">
        <v>37</v>
      </c>
      <c r="T2659" s="18" t="s">
        <v>215</v>
      </c>
      <c r="U2659">
        <f t="shared" si="41"/>
        <v>6.2831999999999999</v>
      </c>
    </row>
    <row r="2660" spans="1:21" x14ac:dyDescent="0.3">
      <c r="A2660" s="21">
        <v>44305</v>
      </c>
      <c r="B2660" s="18" t="s">
        <v>45</v>
      </c>
      <c r="C2660" s="18" t="s">
        <v>46</v>
      </c>
      <c r="D2660" s="18" t="s">
        <v>47</v>
      </c>
      <c r="E2660" s="20">
        <v>170</v>
      </c>
      <c r="F2660" s="19">
        <v>140</v>
      </c>
      <c r="G2660" s="19">
        <v>4</v>
      </c>
      <c r="H2660" s="19">
        <v>90</v>
      </c>
      <c r="I2660" s="18" t="s">
        <v>1120</v>
      </c>
      <c r="J2660" s="19">
        <v>189</v>
      </c>
      <c r="K2660" s="18" t="s">
        <v>342</v>
      </c>
      <c r="L2660" s="32">
        <v>36</v>
      </c>
      <c r="M2660" s="31">
        <v>8</v>
      </c>
      <c r="N2660" s="31">
        <v>64</v>
      </c>
      <c r="O2660" s="30" t="s">
        <v>747</v>
      </c>
      <c r="P2660" s="20">
        <v>66</v>
      </c>
      <c r="Q2660" s="20">
        <v>92</v>
      </c>
      <c r="R2660" s="18" t="s">
        <v>51</v>
      </c>
      <c r="S2660" s="20">
        <v>47</v>
      </c>
      <c r="T2660" s="18" t="s">
        <v>182</v>
      </c>
      <c r="U2660">
        <f t="shared" si="41"/>
        <v>6.2831999999999999</v>
      </c>
    </row>
    <row r="2661" spans="1:21" x14ac:dyDescent="0.3">
      <c r="A2661" s="21">
        <v>44306</v>
      </c>
      <c r="B2661" s="18" t="s">
        <v>45</v>
      </c>
      <c r="C2661" s="18" t="s">
        <v>46</v>
      </c>
      <c r="D2661" s="18" t="s">
        <v>47</v>
      </c>
      <c r="E2661" s="20">
        <v>170</v>
      </c>
      <c r="F2661" s="19">
        <v>136</v>
      </c>
      <c r="G2661" s="19">
        <v>84</v>
      </c>
      <c r="H2661" s="19">
        <v>84</v>
      </c>
      <c r="I2661" s="18" t="s">
        <v>471</v>
      </c>
      <c r="J2661" s="19">
        <v>189</v>
      </c>
      <c r="K2661" s="18" t="s">
        <v>907</v>
      </c>
      <c r="L2661" s="30" t="s">
        <v>263</v>
      </c>
      <c r="M2661" s="31">
        <v>17</v>
      </c>
      <c r="N2661" s="31">
        <v>61</v>
      </c>
      <c r="O2661" s="30" t="s">
        <v>215</v>
      </c>
      <c r="P2661" s="20">
        <v>79</v>
      </c>
      <c r="Q2661" s="20">
        <v>99</v>
      </c>
      <c r="R2661" s="18" t="s">
        <v>88</v>
      </c>
      <c r="S2661" s="20">
        <v>50</v>
      </c>
      <c r="T2661" s="18" t="s">
        <v>307</v>
      </c>
      <c r="U2661">
        <f t="shared" si="41"/>
        <v>0.17453333333333335</v>
      </c>
    </row>
    <row r="2662" spans="1:21" x14ac:dyDescent="0.3">
      <c r="A2662" s="21">
        <v>44307</v>
      </c>
      <c r="B2662" s="18" t="s">
        <v>45</v>
      </c>
      <c r="C2662" s="18" t="s">
        <v>46</v>
      </c>
      <c r="D2662" s="18" t="s">
        <v>47</v>
      </c>
      <c r="E2662" s="20">
        <v>170</v>
      </c>
      <c r="F2662" s="19">
        <v>142</v>
      </c>
      <c r="G2662" s="19">
        <v>0</v>
      </c>
      <c r="H2662" s="19">
        <v>100</v>
      </c>
      <c r="I2662" s="18" t="s">
        <v>51</v>
      </c>
      <c r="J2662" s="19">
        <v>185</v>
      </c>
      <c r="K2662" s="18" t="s">
        <v>584</v>
      </c>
      <c r="L2662" s="30" t="s">
        <v>84</v>
      </c>
      <c r="M2662" s="31">
        <v>8</v>
      </c>
      <c r="N2662" s="31">
        <v>53</v>
      </c>
      <c r="O2662" s="30" t="s">
        <v>167</v>
      </c>
      <c r="P2662" s="20">
        <v>77</v>
      </c>
      <c r="Q2662" s="20">
        <v>99</v>
      </c>
      <c r="R2662" s="18" t="s">
        <v>51</v>
      </c>
      <c r="S2662" s="20">
        <v>59</v>
      </c>
      <c r="T2662" s="18" t="s">
        <v>215</v>
      </c>
      <c r="U2662">
        <f t="shared" si="41"/>
        <v>0.34906666666666669</v>
      </c>
    </row>
    <row r="2663" spans="1:21" x14ac:dyDescent="0.3">
      <c r="A2663" s="21">
        <v>44308</v>
      </c>
      <c r="B2663" s="18" t="s">
        <v>45</v>
      </c>
      <c r="C2663" s="18" t="s">
        <v>46</v>
      </c>
      <c r="D2663" s="18" t="s">
        <v>47</v>
      </c>
      <c r="E2663" s="20">
        <v>170</v>
      </c>
      <c r="F2663" s="19">
        <v>150</v>
      </c>
      <c r="G2663" s="19">
        <v>0</v>
      </c>
      <c r="H2663" s="19">
        <v>100</v>
      </c>
      <c r="I2663" s="18" t="s">
        <v>571</v>
      </c>
      <c r="J2663" s="19">
        <v>200</v>
      </c>
      <c r="K2663" s="18" t="s">
        <v>141</v>
      </c>
      <c r="L2663" s="30" t="s">
        <v>116</v>
      </c>
      <c r="M2663" s="31">
        <v>8</v>
      </c>
      <c r="N2663" s="31">
        <v>56</v>
      </c>
      <c r="O2663" s="30" t="s">
        <v>113</v>
      </c>
      <c r="P2663" s="20">
        <v>75</v>
      </c>
      <c r="Q2663" s="20">
        <v>99</v>
      </c>
      <c r="R2663" s="18" t="s">
        <v>51</v>
      </c>
      <c r="S2663" s="20">
        <v>54</v>
      </c>
      <c r="T2663" s="18" t="s">
        <v>133</v>
      </c>
      <c r="U2663">
        <f t="shared" si="41"/>
        <v>0.69813333333333338</v>
      </c>
    </row>
    <row r="2664" spans="1:21" x14ac:dyDescent="0.3">
      <c r="A2664" s="21">
        <v>44309</v>
      </c>
      <c r="B2664" s="18" t="s">
        <v>45</v>
      </c>
      <c r="C2664" s="18" t="s">
        <v>46</v>
      </c>
      <c r="D2664" s="18" t="s">
        <v>47</v>
      </c>
      <c r="E2664" s="20">
        <v>170</v>
      </c>
      <c r="F2664" s="19">
        <v>158</v>
      </c>
      <c r="G2664" s="19">
        <v>0</v>
      </c>
      <c r="H2664" s="19">
        <v>83</v>
      </c>
      <c r="I2664" s="18" t="s">
        <v>682</v>
      </c>
      <c r="J2664" s="19">
        <v>233</v>
      </c>
      <c r="K2664" s="18" t="s">
        <v>1121</v>
      </c>
      <c r="L2664" s="32">
        <v>22</v>
      </c>
      <c r="M2664" s="31">
        <v>14</v>
      </c>
      <c r="N2664" s="31">
        <v>106</v>
      </c>
      <c r="O2664" s="30" t="s">
        <v>277</v>
      </c>
      <c r="P2664" s="20">
        <v>62</v>
      </c>
      <c r="Q2664" s="20">
        <v>100</v>
      </c>
      <c r="R2664" s="18" t="s">
        <v>301</v>
      </c>
      <c r="S2664" s="20">
        <v>41</v>
      </c>
      <c r="T2664" s="18" t="s">
        <v>433</v>
      </c>
      <c r="U2664">
        <f t="shared" si="41"/>
        <v>3.8397333333333332</v>
      </c>
    </row>
    <row r="2665" spans="1:21" x14ac:dyDescent="0.3">
      <c r="A2665" s="21">
        <v>44310</v>
      </c>
      <c r="B2665" s="18" t="s">
        <v>45</v>
      </c>
      <c r="C2665" s="18" t="s">
        <v>46</v>
      </c>
      <c r="D2665" s="18" t="s">
        <v>47</v>
      </c>
      <c r="E2665" s="20">
        <v>170</v>
      </c>
      <c r="F2665" s="19">
        <v>182</v>
      </c>
      <c r="G2665" s="19">
        <v>8</v>
      </c>
      <c r="H2665" s="19">
        <v>144</v>
      </c>
      <c r="I2665" s="18" t="s">
        <v>630</v>
      </c>
      <c r="J2665" s="19">
        <v>221</v>
      </c>
      <c r="K2665" s="18" t="s">
        <v>77</v>
      </c>
      <c r="L2665" s="32">
        <v>22</v>
      </c>
      <c r="M2665" s="31">
        <v>19</v>
      </c>
      <c r="N2665" s="31">
        <v>183</v>
      </c>
      <c r="O2665" s="30" t="s">
        <v>66</v>
      </c>
      <c r="P2665" s="20">
        <v>55</v>
      </c>
      <c r="Q2665" s="20">
        <v>96</v>
      </c>
      <c r="R2665" s="18" t="s">
        <v>108</v>
      </c>
      <c r="S2665" s="20">
        <v>49</v>
      </c>
      <c r="T2665" s="18" t="s">
        <v>103</v>
      </c>
      <c r="U2665">
        <f t="shared" si="41"/>
        <v>3.8397333333333332</v>
      </c>
    </row>
    <row r="2666" spans="1:21" x14ac:dyDescent="0.3">
      <c r="A2666" s="21">
        <v>44311</v>
      </c>
      <c r="B2666" s="18" t="s">
        <v>45</v>
      </c>
      <c r="C2666" s="18" t="s">
        <v>46</v>
      </c>
      <c r="D2666" s="18" t="s">
        <v>47</v>
      </c>
      <c r="E2666" s="20">
        <v>170</v>
      </c>
      <c r="F2666" s="19">
        <v>178</v>
      </c>
      <c r="G2666" s="19">
        <v>106</v>
      </c>
      <c r="H2666" s="19">
        <v>121</v>
      </c>
      <c r="I2666" s="18" t="s">
        <v>827</v>
      </c>
      <c r="J2666" s="19">
        <v>234</v>
      </c>
      <c r="K2666" s="18" t="s">
        <v>133</v>
      </c>
      <c r="L2666" s="32">
        <v>36</v>
      </c>
      <c r="M2666" s="31">
        <v>14</v>
      </c>
      <c r="N2666" s="31">
        <v>64</v>
      </c>
      <c r="O2666" s="30" t="s">
        <v>81</v>
      </c>
      <c r="P2666" s="20">
        <v>84</v>
      </c>
      <c r="Q2666" s="20">
        <v>99</v>
      </c>
      <c r="R2666" s="18" t="s">
        <v>51</v>
      </c>
      <c r="S2666" s="20">
        <v>55</v>
      </c>
      <c r="T2666" s="18" t="s">
        <v>133</v>
      </c>
      <c r="U2666">
        <f t="shared" si="41"/>
        <v>6.2831999999999999</v>
      </c>
    </row>
    <row r="2667" spans="1:21" x14ac:dyDescent="0.3">
      <c r="A2667" s="21">
        <v>44312</v>
      </c>
      <c r="B2667" s="18" t="s">
        <v>45</v>
      </c>
      <c r="C2667" s="18" t="s">
        <v>46</v>
      </c>
      <c r="D2667" s="18" t="s">
        <v>47</v>
      </c>
      <c r="E2667" s="20">
        <v>170</v>
      </c>
      <c r="F2667" s="19">
        <v>160</v>
      </c>
      <c r="G2667" s="19">
        <v>10</v>
      </c>
      <c r="H2667" s="19">
        <v>119</v>
      </c>
      <c r="I2667" s="18" t="s">
        <v>435</v>
      </c>
      <c r="J2667" s="19">
        <v>202</v>
      </c>
      <c r="K2667" s="18" t="s">
        <v>756</v>
      </c>
      <c r="L2667" s="30" t="s">
        <v>102</v>
      </c>
      <c r="M2667" s="31">
        <v>8</v>
      </c>
      <c r="N2667" s="31">
        <v>56</v>
      </c>
      <c r="O2667" s="30" t="s">
        <v>148</v>
      </c>
      <c r="P2667" s="20">
        <v>87</v>
      </c>
      <c r="Q2667" s="20">
        <v>99</v>
      </c>
      <c r="R2667" s="18" t="s">
        <v>51</v>
      </c>
      <c r="S2667" s="20">
        <v>61</v>
      </c>
      <c r="T2667" s="18" t="s">
        <v>169</v>
      </c>
      <c r="U2667">
        <f t="shared" si="41"/>
        <v>0.8726666666666667</v>
      </c>
    </row>
    <row r="2668" spans="1:21" x14ac:dyDescent="0.3">
      <c r="A2668" s="21">
        <v>44313</v>
      </c>
      <c r="B2668" s="18" t="s">
        <v>45</v>
      </c>
      <c r="C2668" s="18" t="s">
        <v>46</v>
      </c>
      <c r="D2668" s="18" t="s">
        <v>47</v>
      </c>
      <c r="E2668" s="20">
        <v>170</v>
      </c>
      <c r="F2668" s="19">
        <v>140</v>
      </c>
      <c r="G2668" s="19">
        <v>10</v>
      </c>
      <c r="H2668" s="19">
        <v>116</v>
      </c>
      <c r="I2668" s="18" t="s">
        <v>491</v>
      </c>
      <c r="J2668" s="19">
        <v>164</v>
      </c>
      <c r="K2668" s="18" t="s">
        <v>121</v>
      </c>
      <c r="L2668" s="30" t="s">
        <v>84</v>
      </c>
      <c r="M2668" s="31">
        <v>11</v>
      </c>
      <c r="N2668" s="31">
        <v>58</v>
      </c>
      <c r="O2668" s="30" t="s">
        <v>139</v>
      </c>
      <c r="P2668" s="20">
        <v>84</v>
      </c>
      <c r="Q2668" s="20">
        <v>97</v>
      </c>
      <c r="R2668" s="18" t="s">
        <v>51</v>
      </c>
      <c r="S2668" s="20">
        <v>72</v>
      </c>
      <c r="T2668" s="18" t="s">
        <v>99</v>
      </c>
      <c r="U2668">
        <f t="shared" si="41"/>
        <v>0.34906666666666669</v>
      </c>
    </row>
    <row r="2669" spans="1:21" x14ac:dyDescent="0.3">
      <c r="A2669" s="21">
        <v>44314</v>
      </c>
      <c r="B2669" s="18" t="s">
        <v>45</v>
      </c>
      <c r="C2669" s="18" t="s">
        <v>46</v>
      </c>
      <c r="D2669" s="18" t="s">
        <v>47</v>
      </c>
      <c r="E2669" s="20">
        <v>170</v>
      </c>
      <c r="F2669" s="19">
        <v>106</v>
      </c>
      <c r="G2669" s="19">
        <v>18</v>
      </c>
      <c r="H2669" s="19">
        <v>91</v>
      </c>
      <c r="I2669" s="18" t="s">
        <v>581</v>
      </c>
      <c r="J2669" s="19">
        <v>121</v>
      </c>
      <c r="K2669" s="18" t="s">
        <v>67</v>
      </c>
      <c r="L2669" s="30" t="s">
        <v>116</v>
      </c>
      <c r="M2669" s="31">
        <v>3</v>
      </c>
      <c r="N2669" s="31">
        <v>33</v>
      </c>
      <c r="O2669" s="30" t="s">
        <v>166</v>
      </c>
      <c r="P2669" s="20">
        <v>91</v>
      </c>
      <c r="Q2669" s="20">
        <v>97</v>
      </c>
      <c r="R2669" s="18" t="s">
        <v>51</v>
      </c>
      <c r="S2669" s="20">
        <v>83</v>
      </c>
      <c r="T2669" s="18" t="s">
        <v>158</v>
      </c>
      <c r="U2669">
        <f t="shared" si="41"/>
        <v>0.69813333333333338</v>
      </c>
    </row>
    <row r="2670" spans="1:21" x14ac:dyDescent="0.3">
      <c r="A2670" s="21">
        <v>44315</v>
      </c>
      <c r="B2670" s="18" t="s">
        <v>45</v>
      </c>
      <c r="C2670" s="18" t="s">
        <v>46</v>
      </c>
      <c r="D2670" s="18" t="s">
        <v>47</v>
      </c>
      <c r="E2670" s="20">
        <v>170</v>
      </c>
      <c r="F2670" s="19">
        <v>106</v>
      </c>
      <c r="G2670" s="19">
        <v>26</v>
      </c>
      <c r="H2670" s="19">
        <v>85</v>
      </c>
      <c r="I2670" s="18" t="s">
        <v>394</v>
      </c>
      <c r="J2670" s="19">
        <v>127</v>
      </c>
      <c r="K2670" s="18" t="s">
        <v>1101</v>
      </c>
      <c r="L2670" s="32">
        <v>36</v>
      </c>
      <c r="M2670" s="31">
        <v>8</v>
      </c>
      <c r="N2670" s="31">
        <v>58</v>
      </c>
      <c r="O2670" s="30" t="s">
        <v>50</v>
      </c>
      <c r="P2670" s="20">
        <v>89</v>
      </c>
      <c r="Q2670" s="20">
        <v>99</v>
      </c>
      <c r="R2670" s="18" t="s">
        <v>51</v>
      </c>
      <c r="S2670" s="20">
        <v>69</v>
      </c>
      <c r="T2670" s="18" t="s">
        <v>169</v>
      </c>
      <c r="U2670">
        <f t="shared" si="41"/>
        <v>6.2831999999999999</v>
      </c>
    </row>
    <row r="2671" spans="1:21" x14ac:dyDescent="0.3">
      <c r="A2671" s="21">
        <v>44316</v>
      </c>
      <c r="B2671" s="18" t="s">
        <v>45</v>
      </c>
      <c r="C2671" s="18" t="s">
        <v>46</v>
      </c>
      <c r="D2671" s="18" t="s">
        <v>47</v>
      </c>
      <c r="E2671" s="20">
        <v>170</v>
      </c>
      <c r="F2671" s="19">
        <v>98</v>
      </c>
      <c r="G2671" s="19">
        <v>4</v>
      </c>
      <c r="H2671" s="19">
        <v>74</v>
      </c>
      <c r="I2671" s="18" t="s">
        <v>88</v>
      </c>
      <c r="J2671" s="19">
        <v>123</v>
      </c>
      <c r="K2671" s="18" t="s">
        <v>702</v>
      </c>
      <c r="L2671" s="32">
        <v>26</v>
      </c>
      <c r="M2671" s="31">
        <v>6</v>
      </c>
      <c r="N2671" s="31">
        <v>53</v>
      </c>
      <c r="O2671" s="30" t="s">
        <v>146</v>
      </c>
      <c r="P2671" s="20">
        <v>85</v>
      </c>
      <c r="Q2671" s="20">
        <v>99</v>
      </c>
      <c r="R2671" s="18" t="s">
        <v>51</v>
      </c>
      <c r="S2671" s="20">
        <v>66</v>
      </c>
      <c r="T2671" s="18" t="s">
        <v>158</v>
      </c>
      <c r="U2671">
        <f t="shared" si="41"/>
        <v>4.5378666666666669</v>
      </c>
    </row>
    <row r="2672" spans="1:21" x14ac:dyDescent="0.3">
      <c r="A2672" s="21">
        <v>44317</v>
      </c>
      <c r="B2672" s="18" t="s">
        <v>45</v>
      </c>
      <c r="C2672" s="18" t="s">
        <v>46</v>
      </c>
      <c r="D2672" s="18" t="s">
        <v>47</v>
      </c>
      <c r="E2672" s="20">
        <v>170</v>
      </c>
      <c r="F2672" s="19">
        <v>92</v>
      </c>
      <c r="G2672" s="19">
        <v>4</v>
      </c>
      <c r="H2672" s="19">
        <v>62</v>
      </c>
      <c r="I2672" s="18" t="s">
        <v>573</v>
      </c>
      <c r="J2672" s="19">
        <v>121</v>
      </c>
      <c r="K2672" s="18" t="s">
        <v>707</v>
      </c>
      <c r="L2672" s="30" t="s">
        <v>84</v>
      </c>
      <c r="M2672" s="31">
        <v>6</v>
      </c>
      <c r="N2672" s="31">
        <v>61</v>
      </c>
      <c r="O2672" s="30" t="s">
        <v>209</v>
      </c>
      <c r="P2672" s="20">
        <v>89</v>
      </c>
      <c r="Q2672" s="20">
        <v>99</v>
      </c>
      <c r="R2672" s="18" t="s">
        <v>51</v>
      </c>
      <c r="S2672" s="20">
        <v>68</v>
      </c>
      <c r="T2672" s="18" t="s">
        <v>52</v>
      </c>
      <c r="U2672">
        <f t="shared" si="41"/>
        <v>0.34906666666666669</v>
      </c>
    </row>
    <row r="2673" spans="1:21" x14ac:dyDescent="0.3">
      <c r="A2673" s="21">
        <v>44318</v>
      </c>
      <c r="B2673" s="18" t="s">
        <v>45</v>
      </c>
      <c r="C2673" s="18" t="s">
        <v>46</v>
      </c>
      <c r="D2673" s="18" t="s">
        <v>47</v>
      </c>
      <c r="E2673" s="20">
        <v>170</v>
      </c>
      <c r="F2673" s="19">
        <v>95</v>
      </c>
      <c r="G2673" s="19">
        <v>10</v>
      </c>
      <c r="H2673" s="19">
        <v>49</v>
      </c>
      <c r="I2673" s="18" t="s">
        <v>415</v>
      </c>
      <c r="J2673" s="19">
        <v>141</v>
      </c>
      <c r="K2673" s="18" t="s">
        <v>958</v>
      </c>
      <c r="L2673" s="30" t="s">
        <v>218</v>
      </c>
      <c r="M2673" s="31">
        <v>6</v>
      </c>
      <c r="N2673" s="31">
        <v>47</v>
      </c>
      <c r="O2673" s="30" t="s">
        <v>148</v>
      </c>
      <c r="P2673" s="20">
        <v>82</v>
      </c>
      <c r="Q2673" s="20">
        <v>99</v>
      </c>
      <c r="R2673" s="18" t="s">
        <v>51</v>
      </c>
      <c r="S2673" s="20">
        <v>63</v>
      </c>
      <c r="T2673" s="18" t="s">
        <v>148</v>
      </c>
      <c r="U2673">
        <f t="shared" si="41"/>
        <v>0.52359999999999995</v>
      </c>
    </row>
    <row r="2674" spans="1:21" x14ac:dyDescent="0.3">
      <c r="A2674" s="21">
        <v>44319</v>
      </c>
      <c r="B2674" s="18" t="s">
        <v>45</v>
      </c>
      <c r="C2674" s="18" t="s">
        <v>46</v>
      </c>
      <c r="D2674" s="18" t="s">
        <v>47</v>
      </c>
      <c r="E2674" s="20">
        <v>170</v>
      </c>
      <c r="F2674" s="19">
        <v>124</v>
      </c>
      <c r="G2674" s="19">
        <v>0</v>
      </c>
      <c r="H2674" s="19">
        <v>57</v>
      </c>
      <c r="I2674" s="18" t="s">
        <v>1000</v>
      </c>
      <c r="J2674" s="19">
        <v>192</v>
      </c>
      <c r="K2674" s="18" t="s">
        <v>864</v>
      </c>
      <c r="L2674" s="30" t="s">
        <v>116</v>
      </c>
      <c r="M2674" s="31">
        <v>14</v>
      </c>
      <c r="N2674" s="31">
        <v>58</v>
      </c>
      <c r="O2674" s="30" t="s">
        <v>121</v>
      </c>
      <c r="P2674" s="20">
        <v>64</v>
      </c>
      <c r="Q2674" s="20">
        <v>99</v>
      </c>
      <c r="R2674" s="18" t="s">
        <v>51</v>
      </c>
      <c r="S2674" s="20">
        <v>44</v>
      </c>
      <c r="T2674" s="18" t="s">
        <v>55</v>
      </c>
      <c r="U2674">
        <f t="shared" si="41"/>
        <v>0.69813333333333338</v>
      </c>
    </row>
    <row r="2675" spans="1:21" x14ac:dyDescent="0.3">
      <c r="A2675" s="21">
        <v>44320</v>
      </c>
      <c r="B2675" s="18" t="s">
        <v>45</v>
      </c>
      <c r="C2675" s="18" t="s">
        <v>46</v>
      </c>
      <c r="D2675" s="18" t="s">
        <v>47</v>
      </c>
      <c r="E2675" s="20">
        <v>170</v>
      </c>
      <c r="F2675" s="19">
        <v>136</v>
      </c>
      <c r="G2675" s="19">
        <v>0</v>
      </c>
      <c r="H2675" s="19">
        <v>62</v>
      </c>
      <c r="I2675" s="18" t="s">
        <v>1078</v>
      </c>
      <c r="J2675" s="19">
        <v>210</v>
      </c>
      <c r="K2675" s="18" t="s">
        <v>614</v>
      </c>
      <c r="L2675" s="30" t="s">
        <v>116</v>
      </c>
      <c r="M2675" s="31">
        <v>14</v>
      </c>
      <c r="N2675" s="31">
        <v>72</v>
      </c>
      <c r="O2675" s="30" t="s">
        <v>117</v>
      </c>
      <c r="P2675" s="20">
        <v>65</v>
      </c>
      <c r="Q2675" s="20">
        <v>98</v>
      </c>
      <c r="R2675" s="18" t="s">
        <v>51</v>
      </c>
      <c r="S2675" s="20">
        <v>36</v>
      </c>
      <c r="T2675" s="18" t="s">
        <v>179</v>
      </c>
      <c r="U2675">
        <f t="shared" si="41"/>
        <v>0.69813333333333338</v>
      </c>
    </row>
    <row r="2676" spans="1:21" x14ac:dyDescent="0.3">
      <c r="A2676" s="21">
        <v>44321</v>
      </c>
      <c r="B2676" s="18" t="s">
        <v>45</v>
      </c>
      <c r="C2676" s="18" t="s">
        <v>46</v>
      </c>
      <c r="D2676" s="18" t="s">
        <v>47</v>
      </c>
      <c r="E2676" s="20">
        <v>170</v>
      </c>
      <c r="F2676" s="19">
        <v>169</v>
      </c>
      <c r="G2676" s="19">
        <v>0</v>
      </c>
      <c r="H2676" s="19">
        <v>120</v>
      </c>
      <c r="I2676" s="18" t="s">
        <v>51</v>
      </c>
      <c r="J2676" s="19">
        <v>218</v>
      </c>
      <c r="K2676" s="18" t="s">
        <v>297</v>
      </c>
      <c r="L2676" s="32">
        <v>36</v>
      </c>
      <c r="M2676" s="31">
        <v>19</v>
      </c>
      <c r="N2676" s="31">
        <v>67</v>
      </c>
      <c r="O2676" s="30" t="s">
        <v>128</v>
      </c>
      <c r="P2676" s="20">
        <v>74</v>
      </c>
      <c r="Q2676" s="20">
        <v>96</v>
      </c>
      <c r="R2676" s="18" t="s">
        <v>184</v>
      </c>
      <c r="S2676" s="20">
        <v>55</v>
      </c>
      <c r="T2676" s="18" t="s">
        <v>91</v>
      </c>
      <c r="U2676">
        <f t="shared" si="41"/>
        <v>6.2831999999999999</v>
      </c>
    </row>
    <row r="2677" spans="1:21" x14ac:dyDescent="0.3">
      <c r="A2677" s="21">
        <v>44322</v>
      </c>
      <c r="B2677" s="18" t="s">
        <v>45</v>
      </c>
      <c r="C2677" s="18" t="s">
        <v>46</v>
      </c>
      <c r="D2677" s="18" t="s">
        <v>47</v>
      </c>
      <c r="E2677" s="20">
        <v>170</v>
      </c>
      <c r="F2677" s="19">
        <v>168</v>
      </c>
      <c r="G2677" s="19">
        <v>0</v>
      </c>
      <c r="H2677" s="19">
        <v>106</v>
      </c>
      <c r="I2677" s="18" t="s">
        <v>1024</v>
      </c>
      <c r="J2677" s="19">
        <v>230</v>
      </c>
      <c r="K2677" s="18" t="s">
        <v>493</v>
      </c>
      <c r="L2677" s="32">
        <v>35</v>
      </c>
      <c r="M2677" s="31">
        <v>8</v>
      </c>
      <c r="N2677" s="31">
        <v>81</v>
      </c>
      <c r="O2677" s="30" t="s">
        <v>94</v>
      </c>
      <c r="P2677" s="20">
        <v>75</v>
      </c>
      <c r="Q2677" s="20">
        <v>99</v>
      </c>
      <c r="R2677" s="18" t="s">
        <v>51</v>
      </c>
      <c r="S2677" s="20">
        <v>51</v>
      </c>
      <c r="T2677" s="18" t="s">
        <v>50</v>
      </c>
      <c r="U2677">
        <f t="shared" si="41"/>
        <v>6.1086666666666662</v>
      </c>
    </row>
    <row r="2678" spans="1:21" x14ac:dyDescent="0.3">
      <c r="A2678" s="21">
        <v>44323</v>
      </c>
      <c r="B2678" s="18" t="s">
        <v>45</v>
      </c>
      <c r="C2678" s="18" t="s">
        <v>46</v>
      </c>
      <c r="D2678" s="18" t="s">
        <v>47</v>
      </c>
      <c r="E2678" s="20">
        <v>170</v>
      </c>
      <c r="F2678" s="19">
        <v>166</v>
      </c>
      <c r="G2678" s="19">
        <v>0</v>
      </c>
      <c r="H2678" s="19">
        <v>113</v>
      </c>
      <c r="I2678" s="18" t="s">
        <v>1114</v>
      </c>
      <c r="J2678" s="19">
        <v>220</v>
      </c>
      <c r="K2678" s="18" t="s">
        <v>141</v>
      </c>
      <c r="L2678" s="30" t="s">
        <v>116</v>
      </c>
      <c r="M2678" s="31">
        <v>22</v>
      </c>
      <c r="N2678" s="31">
        <v>64</v>
      </c>
      <c r="O2678" s="30" t="s">
        <v>264</v>
      </c>
      <c r="P2678" s="20">
        <v>73</v>
      </c>
      <c r="Q2678" s="20">
        <v>97</v>
      </c>
      <c r="R2678" s="18" t="s">
        <v>51</v>
      </c>
      <c r="S2678" s="20">
        <v>60</v>
      </c>
      <c r="T2678" s="18" t="s">
        <v>95</v>
      </c>
      <c r="U2678">
        <f t="shared" si="41"/>
        <v>0.69813333333333338</v>
      </c>
    </row>
    <row r="2679" spans="1:21" x14ac:dyDescent="0.3">
      <c r="A2679" s="21">
        <v>44324</v>
      </c>
      <c r="B2679" s="18" t="s">
        <v>45</v>
      </c>
      <c r="C2679" s="18" t="s">
        <v>46</v>
      </c>
      <c r="D2679" s="18" t="s">
        <v>47</v>
      </c>
      <c r="E2679" s="20">
        <v>170</v>
      </c>
      <c r="F2679" s="19">
        <v>162</v>
      </c>
      <c r="G2679" s="19">
        <v>0</v>
      </c>
      <c r="H2679" s="19">
        <v>96</v>
      </c>
      <c r="I2679" s="18" t="s">
        <v>334</v>
      </c>
      <c r="J2679" s="19">
        <v>229</v>
      </c>
      <c r="K2679" s="18" t="s">
        <v>811</v>
      </c>
      <c r="L2679" s="30" t="s">
        <v>263</v>
      </c>
      <c r="M2679" s="31">
        <v>17</v>
      </c>
      <c r="N2679" s="31">
        <v>67</v>
      </c>
      <c r="O2679" s="30" t="s">
        <v>158</v>
      </c>
      <c r="P2679" s="20">
        <v>73</v>
      </c>
      <c r="Q2679" s="20">
        <v>99</v>
      </c>
      <c r="R2679" s="18" t="s">
        <v>51</v>
      </c>
      <c r="S2679" s="20">
        <v>58</v>
      </c>
      <c r="T2679" s="18" t="s">
        <v>201</v>
      </c>
      <c r="U2679">
        <f t="shared" si="41"/>
        <v>0.17453333333333335</v>
      </c>
    </row>
    <row r="2680" spans="1:21" x14ac:dyDescent="0.3">
      <c r="A2680" s="21">
        <v>44325</v>
      </c>
      <c r="B2680" s="18" t="s">
        <v>45</v>
      </c>
      <c r="C2680" s="18" t="s">
        <v>46</v>
      </c>
      <c r="D2680" s="18" t="s">
        <v>47</v>
      </c>
      <c r="E2680" s="20">
        <v>170</v>
      </c>
      <c r="F2680" s="19">
        <v>146</v>
      </c>
      <c r="G2680" s="19">
        <v>60</v>
      </c>
      <c r="H2680" s="19">
        <v>96</v>
      </c>
      <c r="I2680" s="18" t="s">
        <v>573</v>
      </c>
      <c r="J2680" s="19">
        <v>195</v>
      </c>
      <c r="K2680" s="18" t="s">
        <v>1041</v>
      </c>
      <c r="L2680" s="32">
        <v>22</v>
      </c>
      <c r="M2680" s="31">
        <v>6</v>
      </c>
      <c r="N2680" s="31">
        <v>86</v>
      </c>
      <c r="O2680" s="30" t="s">
        <v>148</v>
      </c>
      <c r="P2680" s="20">
        <v>87</v>
      </c>
      <c r="Q2680" s="20">
        <v>99</v>
      </c>
      <c r="R2680" s="18" t="s">
        <v>108</v>
      </c>
      <c r="S2680" s="20">
        <v>44</v>
      </c>
      <c r="T2680" s="18" t="s">
        <v>307</v>
      </c>
      <c r="U2680">
        <f t="shared" si="41"/>
        <v>3.8397333333333332</v>
      </c>
    </row>
    <row r="2681" spans="1:21" x14ac:dyDescent="0.3">
      <c r="A2681" s="21">
        <v>44326</v>
      </c>
      <c r="B2681" s="18" t="s">
        <v>45</v>
      </c>
      <c r="C2681" s="18" t="s">
        <v>46</v>
      </c>
      <c r="D2681" s="18" t="s">
        <v>47</v>
      </c>
      <c r="E2681" s="20">
        <v>170</v>
      </c>
      <c r="F2681" s="19">
        <v>130</v>
      </c>
      <c r="G2681" s="19">
        <v>144</v>
      </c>
      <c r="H2681" s="19">
        <v>69</v>
      </c>
      <c r="I2681" s="18" t="s">
        <v>199</v>
      </c>
      <c r="J2681" s="19">
        <v>191</v>
      </c>
      <c r="K2681" s="18" t="s">
        <v>820</v>
      </c>
      <c r="L2681" s="32">
        <v>28</v>
      </c>
      <c r="M2681" s="31">
        <v>11</v>
      </c>
      <c r="N2681" s="31">
        <v>86</v>
      </c>
      <c r="O2681" s="30" t="s">
        <v>117</v>
      </c>
      <c r="P2681" s="20">
        <v>90</v>
      </c>
      <c r="Q2681" s="20">
        <v>99</v>
      </c>
      <c r="R2681" s="18" t="s">
        <v>51</v>
      </c>
      <c r="S2681" s="20">
        <v>41</v>
      </c>
      <c r="T2681" s="18" t="s">
        <v>169</v>
      </c>
      <c r="U2681">
        <f t="shared" si="41"/>
        <v>4.8869333333333334</v>
      </c>
    </row>
    <row r="2682" spans="1:21" x14ac:dyDescent="0.3">
      <c r="A2682" s="21">
        <v>44327</v>
      </c>
      <c r="B2682" s="18" t="s">
        <v>45</v>
      </c>
      <c r="C2682" s="18" t="s">
        <v>46</v>
      </c>
      <c r="D2682" s="18" t="s">
        <v>47</v>
      </c>
      <c r="E2682" s="20">
        <v>170</v>
      </c>
      <c r="F2682" s="19">
        <v>124</v>
      </c>
      <c r="G2682" s="19">
        <v>22</v>
      </c>
      <c r="H2682" s="19">
        <v>60</v>
      </c>
      <c r="I2682" s="18" t="s">
        <v>801</v>
      </c>
      <c r="J2682" s="19">
        <v>189</v>
      </c>
      <c r="K2682" s="18" t="s">
        <v>262</v>
      </c>
      <c r="L2682" s="32">
        <v>21</v>
      </c>
      <c r="M2682" s="31">
        <v>14</v>
      </c>
      <c r="N2682" s="31">
        <v>114</v>
      </c>
      <c r="O2682" s="30" t="s">
        <v>100</v>
      </c>
      <c r="P2682" s="20">
        <v>73</v>
      </c>
      <c r="Q2682" s="20">
        <v>100</v>
      </c>
      <c r="R2682" s="18" t="s">
        <v>178</v>
      </c>
      <c r="S2682" s="20">
        <v>39</v>
      </c>
      <c r="T2682" s="18" t="s">
        <v>277</v>
      </c>
      <c r="U2682">
        <f t="shared" si="41"/>
        <v>3.6652</v>
      </c>
    </row>
    <row r="2683" spans="1:21" x14ac:dyDescent="0.3">
      <c r="A2683" s="21">
        <v>44328</v>
      </c>
      <c r="B2683" s="18" t="s">
        <v>45</v>
      </c>
      <c r="C2683" s="18" t="s">
        <v>46</v>
      </c>
      <c r="D2683" s="18" t="s">
        <v>47</v>
      </c>
      <c r="E2683" s="20">
        <v>170</v>
      </c>
      <c r="F2683" s="19">
        <v>133</v>
      </c>
      <c r="G2683" s="19">
        <v>30</v>
      </c>
      <c r="H2683" s="19">
        <v>85</v>
      </c>
      <c r="I2683" s="18" t="s">
        <v>523</v>
      </c>
      <c r="J2683" s="19">
        <v>181</v>
      </c>
      <c r="K2683" s="18" t="s">
        <v>1122</v>
      </c>
      <c r="L2683" s="32">
        <v>21</v>
      </c>
      <c r="M2683" s="31">
        <v>14</v>
      </c>
      <c r="N2683" s="31">
        <v>108</v>
      </c>
      <c r="O2683" s="30" t="s">
        <v>104</v>
      </c>
      <c r="P2683" s="20">
        <v>80</v>
      </c>
      <c r="Q2683" s="20">
        <v>98</v>
      </c>
      <c r="R2683" s="18" t="s">
        <v>51</v>
      </c>
      <c r="S2683" s="20">
        <v>51</v>
      </c>
      <c r="T2683" s="18" t="s">
        <v>475</v>
      </c>
      <c r="U2683">
        <f t="shared" si="41"/>
        <v>3.6652</v>
      </c>
    </row>
    <row r="2684" spans="1:21" x14ac:dyDescent="0.3">
      <c r="A2684" s="21">
        <v>44329</v>
      </c>
      <c r="B2684" s="18" t="s">
        <v>45</v>
      </c>
      <c r="C2684" s="18" t="s">
        <v>46</v>
      </c>
      <c r="D2684" s="18" t="s">
        <v>47</v>
      </c>
      <c r="E2684" s="20">
        <v>170</v>
      </c>
      <c r="F2684" s="19">
        <v>120</v>
      </c>
      <c r="G2684" s="19">
        <v>200</v>
      </c>
      <c r="H2684" s="19">
        <v>89</v>
      </c>
      <c r="I2684" s="18" t="s">
        <v>172</v>
      </c>
      <c r="J2684" s="19">
        <v>150</v>
      </c>
      <c r="K2684" s="18" t="s">
        <v>702</v>
      </c>
      <c r="L2684" s="32">
        <v>26</v>
      </c>
      <c r="M2684" s="31">
        <v>6</v>
      </c>
      <c r="N2684" s="31">
        <v>72</v>
      </c>
      <c r="O2684" s="30" t="s">
        <v>89</v>
      </c>
      <c r="P2684" s="20">
        <v>95</v>
      </c>
      <c r="Q2684" s="20">
        <v>98</v>
      </c>
      <c r="R2684" s="18" t="s">
        <v>51</v>
      </c>
      <c r="S2684" s="20">
        <v>86</v>
      </c>
      <c r="T2684" s="18" t="s">
        <v>121</v>
      </c>
      <c r="U2684">
        <f t="shared" si="41"/>
        <v>4.5378666666666669</v>
      </c>
    </row>
    <row r="2685" spans="1:21" x14ac:dyDescent="0.3">
      <c r="A2685" s="21">
        <v>44330</v>
      </c>
      <c r="B2685" s="18" t="s">
        <v>45</v>
      </c>
      <c r="C2685" s="18" t="s">
        <v>46</v>
      </c>
      <c r="D2685" s="18" t="s">
        <v>47</v>
      </c>
      <c r="E2685" s="20">
        <v>170</v>
      </c>
      <c r="F2685" s="19">
        <v>124</v>
      </c>
      <c r="G2685" s="19">
        <v>4</v>
      </c>
      <c r="H2685" s="19">
        <v>59</v>
      </c>
      <c r="I2685" s="18" t="s">
        <v>1024</v>
      </c>
      <c r="J2685" s="19">
        <v>189</v>
      </c>
      <c r="K2685" s="18" t="s">
        <v>52</v>
      </c>
      <c r="L2685" s="30" t="s">
        <v>84</v>
      </c>
      <c r="M2685" s="31">
        <v>11</v>
      </c>
      <c r="N2685" s="31">
        <v>56</v>
      </c>
      <c r="O2685" s="30" t="s">
        <v>128</v>
      </c>
      <c r="P2685" s="20">
        <v>73</v>
      </c>
      <c r="Q2685" s="20">
        <v>100</v>
      </c>
      <c r="R2685" s="18" t="s">
        <v>51</v>
      </c>
      <c r="S2685" s="20">
        <v>48</v>
      </c>
      <c r="T2685" s="18" t="s">
        <v>264</v>
      </c>
      <c r="U2685">
        <f t="shared" si="41"/>
        <v>0.34906666666666669</v>
      </c>
    </row>
    <row r="2686" spans="1:21" x14ac:dyDescent="0.3">
      <c r="A2686" s="21">
        <v>44331</v>
      </c>
      <c r="B2686" s="18" t="s">
        <v>45</v>
      </c>
      <c r="C2686" s="18" t="s">
        <v>46</v>
      </c>
      <c r="D2686" s="18" t="s">
        <v>47</v>
      </c>
      <c r="E2686" s="20">
        <v>170</v>
      </c>
      <c r="F2686" s="19">
        <v>162</v>
      </c>
      <c r="G2686" s="19">
        <v>20</v>
      </c>
      <c r="H2686" s="19">
        <v>132</v>
      </c>
      <c r="I2686" s="18" t="s">
        <v>51</v>
      </c>
      <c r="J2686" s="19">
        <v>192</v>
      </c>
      <c r="K2686" s="18" t="s">
        <v>1123</v>
      </c>
      <c r="L2686" s="30" t="s">
        <v>116</v>
      </c>
      <c r="M2686" s="31">
        <v>0</v>
      </c>
      <c r="N2686" s="31">
        <v>33</v>
      </c>
      <c r="O2686" s="30" t="s">
        <v>222</v>
      </c>
      <c r="P2686" s="20">
        <v>90</v>
      </c>
      <c r="Q2686" s="20">
        <v>98</v>
      </c>
      <c r="R2686" s="18" t="s">
        <v>51</v>
      </c>
      <c r="S2686" s="20">
        <v>79</v>
      </c>
      <c r="T2686" s="18" t="s">
        <v>61</v>
      </c>
      <c r="U2686">
        <f t="shared" si="41"/>
        <v>0.69813333333333338</v>
      </c>
    </row>
    <row r="2687" spans="1:21" x14ac:dyDescent="0.3">
      <c r="A2687" s="21">
        <v>44332</v>
      </c>
      <c r="B2687" s="18" t="s">
        <v>45</v>
      </c>
      <c r="C2687" s="18" t="s">
        <v>46</v>
      </c>
      <c r="D2687" s="18" t="s">
        <v>47</v>
      </c>
      <c r="E2687" s="20">
        <v>170</v>
      </c>
      <c r="F2687" s="19">
        <v>168</v>
      </c>
      <c r="G2687" s="19">
        <v>0</v>
      </c>
      <c r="H2687" s="19">
        <v>117</v>
      </c>
      <c r="I2687" s="18" t="s">
        <v>310</v>
      </c>
      <c r="J2687" s="19">
        <v>218</v>
      </c>
      <c r="K2687" s="18" t="s">
        <v>398</v>
      </c>
      <c r="L2687" s="30" t="s">
        <v>218</v>
      </c>
      <c r="M2687" s="31">
        <v>11</v>
      </c>
      <c r="N2687" s="31">
        <v>89</v>
      </c>
      <c r="O2687" s="30" t="s">
        <v>61</v>
      </c>
      <c r="P2687" s="20">
        <v>78</v>
      </c>
      <c r="Q2687" s="20">
        <v>99</v>
      </c>
      <c r="R2687" s="18" t="s">
        <v>51</v>
      </c>
      <c r="S2687" s="20">
        <v>46</v>
      </c>
      <c r="T2687" s="18" t="s">
        <v>146</v>
      </c>
      <c r="U2687">
        <f t="shared" si="41"/>
        <v>0.52359999999999995</v>
      </c>
    </row>
    <row r="2688" spans="1:21" x14ac:dyDescent="0.3">
      <c r="A2688" s="21">
        <v>44333</v>
      </c>
      <c r="B2688" s="18" t="s">
        <v>45</v>
      </c>
      <c r="C2688" s="18" t="s">
        <v>46</v>
      </c>
      <c r="D2688" s="18" t="s">
        <v>47</v>
      </c>
      <c r="E2688" s="20">
        <v>170</v>
      </c>
      <c r="F2688" s="19">
        <v>140</v>
      </c>
      <c r="G2688" s="19">
        <v>2</v>
      </c>
      <c r="H2688" s="19">
        <v>84</v>
      </c>
      <c r="I2688" s="18" t="s">
        <v>818</v>
      </c>
      <c r="J2688" s="19">
        <v>197</v>
      </c>
      <c r="K2688" s="18" t="s">
        <v>256</v>
      </c>
      <c r="L2688" s="30" t="s">
        <v>84</v>
      </c>
      <c r="M2688" s="31">
        <v>14</v>
      </c>
      <c r="N2688" s="31">
        <v>72</v>
      </c>
      <c r="O2688" s="30" t="s">
        <v>135</v>
      </c>
      <c r="P2688" s="20">
        <v>70</v>
      </c>
      <c r="Q2688" s="20">
        <v>98</v>
      </c>
      <c r="R2688" s="18" t="s">
        <v>103</v>
      </c>
      <c r="S2688" s="20">
        <v>43</v>
      </c>
      <c r="T2688" s="18" t="s">
        <v>179</v>
      </c>
      <c r="U2688">
        <f t="shared" si="41"/>
        <v>0.34906666666666669</v>
      </c>
    </row>
    <row r="2689" spans="1:21" x14ac:dyDescent="0.3">
      <c r="A2689" s="21">
        <v>44334</v>
      </c>
      <c r="B2689" s="18" t="s">
        <v>45</v>
      </c>
      <c r="C2689" s="18" t="s">
        <v>46</v>
      </c>
      <c r="D2689" s="18" t="s">
        <v>47</v>
      </c>
      <c r="E2689" s="20">
        <v>170</v>
      </c>
      <c r="F2689" s="19">
        <v>155</v>
      </c>
      <c r="G2689" s="19">
        <v>38</v>
      </c>
      <c r="H2689" s="19">
        <v>109</v>
      </c>
      <c r="I2689" s="18" t="s">
        <v>51</v>
      </c>
      <c r="J2689" s="19">
        <v>201</v>
      </c>
      <c r="K2689" s="18" t="s">
        <v>990</v>
      </c>
      <c r="L2689" s="32">
        <v>33</v>
      </c>
      <c r="M2689" s="31">
        <v>3</v>
      </c>
      <c r="N2689" s="31">
        <v>94</v>
      </c>
      <c r="O2689" s="30" t="s">
        <v>352</v>
      </c>
      <c r="P2689" s="20">
        <v>90</v>
      </c>
      <c r="Q2689" s="20">
        <v>99</v>
      </c>
      <c r="R2689" s="18" t="s">
        <v>51</v>
      </c>
      <c r="S2689" s="20">
        <v>67</v>
      </c>
      <c r="T2689" s="18" t="s">
        <v>192</v>
      </c>
      <c r="U2689">
        <f t="shared" si="41"/>
        <v>5.7596000000000007</v>
      </c>
    </row>
    <row r="2690" spans="1:21" x14ac:dyDescent="0.3">
      <c r="A2690" s="21">
        <v>44335</v>
      </c>
      <c r="B2690" s="18" t="s">
        <v>45</v>
      </c>
      <c r="C2690" s="18" t="s">
        <v>46</v>
      </c>
      <c r="D2690" s="18" t="s">
        <v>47</v>
      </c>
      <c r="E2690" s="20">
        <v>170</v>
      </c>
      <c r="F2690" s="19">
        <v>138</v>
      </c>
      <c r="G2690" s="19">
        <v>0</v>
      </c>
      <c r="H2690" s="19">
        <v>85</v>
      </c>
      <c r="I2690" s="18" t="s">
        <v>1124</v>
      </c>
      <c r="J2690" s="19">
        <v>190</v>
      </c>
      <c r="K2690" s="18" t="s">
        <v>606</v>
      </c>
      <c r="L2690" s="30" t="s">
        <v>218</v>
      </c>
      <c r="M2690" s="31">
        <v>17</v>
      </c>
      <c r="N2690" s="31">
        <v>69</v>
      </c>
      <c r="O2690" s="30" t="s">
        <v>158</v>
      </c>
      <c r="P2690" s="20">
        <v>71</v>
      </c>
      <c r="Q2690" s="20">
        <v>99</v>
      </c>
      <c r="R2690" s="18" t="s">
        <v>51</v>
      </c>
      <c r="S2690" s="20">
        <v>50</v>
      </c>
      <c r="T2690" s="18" t="s">
        <v>209</v>
      </c>
      <c r="U2690">
        <f t="shared" si="41"/>
        <v>0.52359999999999995</v>
      </c>
    </row>
    <row r="2691" spans="1:21" x14ac:dyDescent="0.3">
      <c r="A2691" s="21">
        <v>44336</v>
      </c>
      <c r="B2691" s="18" t="s">
        <v>45</v>
      </c>
      <c r="C2691" s="18" t="s">
        <v>46</v>
      </c>
      <c r="D2691" s="18" t="s">
        <v>47</v>
      </c>
      <c r="E2691" s="20">
        <v>170</v>
      </c>
      <c r="F2691" s="19">
        <v>174</v>
      </c>
      <c r="G2691" s="19">
        <v>4</v>
      </c>
      <c r="H2691" s="19">
        <v>93</v>
      </c>
      <c r="I2691" s="18" t="s">
        <v>592</v>
      </c>
      <c r="J2691" s="19">
        <v>254</v>
      </c>
      <c r="K2691" s="18" t="s">
        <v>730</v>
      </c>
      <c r="L2691" s="30" t="s">
        <v>263</v>
      </c>
      <c r="M2691" s="31">
        <v>17</v>
      </c>
      <c r="N2691" s="31">
        <v>86</v>
      </c>
      <c r="O2691" s="30" t="s">
        <v>71</v>
      </c>
      <c r="P2691" s="20">
        <v>61</v>
      </c>
      <c r="Q2691" s="20">
        <v>97</v>
      </c>
      <c r="R2691" s="18" t="s">
        <v>51</v>
      </c>
      <c r="S2691" s="20">
        <v>36</v>
      </c>
      <c r="T2691" s="18" t="s">
        <v>129</v>
      </c>
      <c r="U2691">
        <f t="shared" si="41"/>
        <v>0.17453333333333335</v>
      </c>
    </row>
    <row r="2692" spans="1:21" x14ac:dyDescent="0.3">
      <c r="A2692" s="21">
        <v>44337</v>
      </c>
      <c r="B2692" s="18" t="s">
        <v>45</v>
      </c>
      <c r="C2692" s="18" t="s">
        <v>46</v>
      </c>
      <c r="D2692" s="18" t="s">
        <v>47</v>
      </c>
      <c r="E2692" s="20">
        <v>170</v>
      </c>
      <c r="F2692" s="19">
        <v>135</v>
      </c>
      <c r="G2692" s="19">
        <v>18</v>
      </c>
      <c r="H2692" s="19">
        <v>110</v>
      </c>
      <c r="I2692" s="18" t="s">
        <v>199</v>
      </c>
      <c r="J2692" s="19">
        <v>160</v>
      </c>
      <c r="K2692" s="18" t="s">
        <v>817</v>
      </c>
      <c r="L2692" s="32">
        <v>34</v>
      </c>
      <c r="M2692" s="31">
        <v>3</v>
      </c>
      <c r="N2692" s="31">
        <v>53</v>
      </c>
      <c r="O2692" s="30" t="s">
        <v>510</v>
      </c>
      <c r="P2692" s="20">
        <v>84</v>
      </c>
      <c r="Q2692" s="20">
        <v>96</v>
      </c>
      <c r="R2692" s="18" t="s">
        <v>51</v>
      </c>
      <c r="S2692" s="20">
        <v>68</v>
      </c>
      <c r="T2692" s="18" t="s">
        <v>139</v>
      </c>
      <c r="U2692">
        <f t="shared" ref="U2692:U2755" si="42">L2692*$V$3/$V$5*$V$4</f>
        <v>5.9341333333333326</v>
      </c>
    </row>
    <row r="2693" spans="1:21" x14ac:dyDescent="0.3">
      <c r="A2693" s="21">
        <v>44338</v>
      </c>
      <c r="B2693" s="18" t="s">
        <v>45</v>
      </c>
      <c r="C2693" s="18" t="s">
        <v>46</v>
      </c>
      <c r="D2693" s="18" t="s">
        <v>47</v>
      </c>
      <c r="E2693" s="20">
        <v>170</v>
      </c>
      <c r="F2693" s="19">
        <v>136</v>
      </c>
      <c r="G2693" s="19">
        <v>12</v>
      </c>
      <c r="H2693" s="19">
        <v>97</v>
      </c>
      <c r="I2693" s="18" t="s">
        <v>227</v>
      </c>
      <c r="J2693" s="19">
        <v>175</v>
      </c>
      <c r="K2693" s="18" t="s">
        <v>684</v>
      </c>
      <c r="L2693" s="32">
        <v>26</v>
      </c>
      <c r="M2693" s="31">
        <v>14</v>
      </c>
      <c r="N2693" s="31">
        <v>81</v>
      </c>
      <c r="O2693" s="30" t="s">
        <v>188</v>
      </c>
      <c r="P2693" s="20">
        <v>73</v>
      </c>
      <c r="Q2693" s="20">
        <v>99</v>
      </c>
      <c r="R2693" s="18" t="s">
        <v>111</v>
      </c>
      <c r="S2693" s="20">
        <v>42</v>
      </c>
      <c r="T2693" s="18" t="s">
        <v>264</v>
      </c>
      <c r="U2693">
        <f t="shared" si="42"/>
        <v>4.5378666666666669</v>
      </c>
    </row>
    <row r="2694" spans="1:21" x14ac:dyDescent="0.3">
      <c r="A2694" s="21">
        <v>44339</v>
      </c>
      <c r="B2694" s="18" t="s">
        <v>45</v>
      </c>
      <c r="C2694" s="18" t="s">
        <v>46</v>
      </c>
      <c r="D2694" s="18" t="s">
        <v>47</v>
      </c>
      <c r="E2694" s="20">
        <v>170</v>
      </c>
      <c r="F2694" s="19">
        <v>132</v>
      </c>
      <c r="G2694" s="19">
        <v>28</v>
      </c>
      <c r="H2694" s="19">
        <v>71</v>
      </c>
      <c r="I2694" s="18" t="s">
        <v>231</v>
      </c>
      <c r="J2694" s="19">
        <v>193</v>
      </c>
      <c r="K2694" s="18" t="s">
        <v>934</v>
      </c>
      <c r="L2694" s="30" t="s">
        <v>218</v>
      </c>
      <c r="M2694" s="31">
        <v>14</v>
      </c>
      <c r="N2694" s="31">
        <v>78</v>
      </c>
      <c r="O2694" s="30" t="s">
        <v>71</v>
      </c>
      <c r="P2694" s="20">
        <v>68</v>
      </c>
      <c r="Q2694" s="20">
        <v>99</v>
      </c>
      <c r="R2694" s="18" t="s">
        <v>51</v>
      </c>
      <c r="S2694" s="20">
        <v>47</v>
      </c>
      <c r="T2694" s="18" t="s">
        <v>264</v>
      </c>
      <c r="U2694">
        <f t="shared" si="42"/>
        <v>0.52359999999999995</v>
      </c>
    </row>
    <row r="2695" spans="1:21" x14ac:dyDescent="0.3">
      <c r="A2695" s="21">
        <v>44340</v>
      </c>
      <c r="B2695" s="18" t="s">
        <v>45</v>
      </c>
      <c r="C2695" s="18" t="s">
        <v>46</v>
      </c>
      <c r="D2695" s="18" t="s">
        <v>47</v>
      </c>
      <c r="E2695" s="20">
        <v>170</v>
      </c>
      <c r="F2695" s="19">
        <v>150</v>
      </c>
      <c r="G2695" s="19">
        <v>0</v>
      </c>
      <c r="H2695" s="19">
        <v>109</v>
      </c>
      <c r="I2695" s="18" t="s">
        <v>199</v>
      </c>
      <c r="J2695" s="19">
        <v>191</v>
      </c>
      <c r="K2695" s="18" t="s">
        <v>91</v>
      </c>
      <c r="L2695" s="30" t="s">
        <v>116</v>
      </c>
      <c r="M2695" s="31">
        <v>17</v>
      </c>
      <c r="N2695" s="31">
        <v>97</v>
      </c>
      <c r="O2695" s="30" t="s">
        <v>91</v>
      </c>
      <c r="P2695" s="20">
        <v>64</v>
      </c>
      <c r="Q2695" s="20">
        <v>97</v>
      </c>
      <c r="R2695" s="18" t="s">
        <v>123</v>
      </c>
      <c r="S2695" s="20">
        <v>43</v>
      </c>
      <c r="T2695" s="18" t="s">
        <v>250</v>
      </c>
      <c r="U2695">
        <f t="shared" si="42"/>
        <v>0.69813333333333338</v>
      </c>
    </row>
    <row r="2696" spans="1:21" x14ac:dyDescent="0.3">
      <c r="A2696" s="21">
        <v>44341</v>
      </c>
      <c r="B2696" s="18" t="s">
        <v>45</v>
      </c>
      <c r="C2696" s="18" t="s">
        <v>46</v>
      </c>
      <c r="D2696" s="18" t="s">
        <v>47</v>
      </c>
      <c r="E2696" s="20">
        <v>170</v>
      </c>
      <c r="F2696" s="19">
        <v>142</v>
      </c>
      <c r="G2696" s="19">
        <v>0</v>
      </c>
      <c r="H2696" s="19">
        <v>98</v>
      </c>
      <c r="I2696" s="18" t="s">
        <v>787</v>
      </c>
      <c r="J2696" s="19">
        <v>187</v>
      </c>
      <c r="K2696" s="18" t="s">
        <v>554</v>
      </c>
      <c r="L2696" s="30" t="s">
        <v>102</v>
      </c>
      <c r="M2696" s="31">
        <v>14</v>
      </c>
      <c r="N2696" s="31">
        <v>67</v>
      </c>
      <c r="O2696" s="30" t="s">
        <v>121</v>
      </c>
      <c r="P2696" s="20">
        <v>69</v>
      </c>
      <c r="Q2696" s="20">
        <v>94</v>
      </c>
      <c r="R2696" s="18" t="s">
        <v>193</v>
      </c>
      <c r="S2696" s="20">
        <v>50</v>
      </c>
      <c r="T2696" s="18" t="s">
        <v>182</v>
      </c>
      <c r="U2696">
        <f t="shared" si="42"/>
        <v>0.8726666666666667</v>
      </c>
    </row>
    <row r="2697" spans="1:21" x14ac:dyDescent="0.3">
      <c r="A2697" s="21">
        <v>44342</v>
      </c>
      <c r="B2697" s="18" t="s">
        <v>45</v>
      </c>
      <c r="C2697" s="18" t="s">
        <v>46</v>
      </c>
      <c r="D2697" s="18" t="s">
        <v>47</v>
      </c>
      <c r="E2697" s="20">
        <v>170</v>
      </c>
      <c r="F2697" s="19">
        <v>145</v>
      </c>
      <c r="G2697" s="19">
        <v>0</v>
      </c>
      <c r="H2697" s="19">
        <v>88</v>
      </c>
      <c r="I2697" s="18" t="s">
        <v>405</v>
      </c>
      <c r="J2697" s="19">
        <v>202</v>
      </c>
      <c r="K2697" s="18" t="s">
        <v>702</v>
      </c>
      <c r="L2697" s="30" t="s">
        <v>84</v>
      </c>
      <c r="M2697" s="31">
        <v>14</v>
      </c>
      <c r="N2697" s="31">
        <v>67</v>
      </c>
      <c r="O2697" s="30" t="s">
        <v>135</v>
      </c>
      <c r="P2697" s="20">
        <v>74</v>
      </c>
      <c r="Q2697" s="20">
        <v>96</v>
      </c>
      <c r="R2697" s="18" t="s">
        <v>51</v>
      </c>
      <c r="S2697" s="20">
        <v>60</v>
      </c>
      <c r="T2697" s="18" t="s">
        <v>113</v>
      </c>
      <c r="U2697">
        <f t="shared" si="42"/>
        <v>0.34906666666666669</v>
      </c>
    </row>
    <row r="2698" spans="1:21" x14ac:dyDescent="0.3">
      <c r="A2698" s="21">
        <v>44343</v>
      </c>
      <c r="B2698" s="18" t="s">
        <v>45</v>
      </c>
      <c r="C2698" s="18" t="s">
        <v>46</v>
      </c>
      <c r="D2698" s="18" t="s">
        <v>47</v>
      </c>
      <c r="E2698" s="20">
        <v>170</v>
      </c>
      <c r="F2698" s="19">
        <v>180</v>
      </c>
      <c r="G2698" s="19">
        <v>0</v>
      </c>
      <c r="H2698" s="19">
        <v>125</v>
      </c>
      <c r="I2698" s="18" t="s">
        <v>446</v>
      </c>
      <c r="J2698" s="19">
        <v>236</v>
      </c>
      <c r="K2698" s="18" t="s">
        <v>259</v>
      </c>
      <c r="L2698" s="30" t="s">
        <v>84</v>
      </c>
      <c r="M2698" s="31">
        <v>14</v>
      </c>
      <c r="N2698" s="31">
        <v>61</v>
      </c>
      <c r="O2698" s="30" t="s">
        <v>213</v>
      </c>
      <c r="P2698" s="20">
        <v>75</v>
      </c>
      <c r="Q2698" s="20">
        <v>93</v>
      </c>
      <c r="R2698" s="18" t="s">
        <v>51</v>
      </c>
      <c r="S2698" s="20">
        <v>61</v>
      </c>
      <c r="T2698" s="18" t="s">
        <v>167</v>
      </c>
      <c r="U2698">
        <f t="shared" si="42"/>
        <v>0.34906666666666669</v>
      </c>
    </row>
    <row r="2699" spans="1:21" x14ac:dyDescent="0.3">
      <c r="A2699" s="21">
        <v>44344</v>
      </c>
      <c r="B2699" s="18" t="s">
        <v>45</v>
      </c>
      <c r="C2699" s="18" t="s">
        <v>46</v>
      </c>
      <c r="D2699" s="18" t="s">
        <v>47</v>
      </c>
      <c r="E2699" s="20">
        <v>170</v>
      </c>
      <c r="F2699" s="19">
        <v>180</v>
      </c>
      <c r="G2699" s="19">
        <v>34</v>
      </c>
      <c r="H2699" s="19">
        <v>140</v>
      </c>
      <c r="I2699" s="18" t="s">
        <v>383</v>
      </c>
      <c r="J2699" s="19">
        <v>219</v>
      </c>
      <c r="K2699" s="18" t="s">
        <v>696</v>
      </c>
      <c r="L2699" s="32">
        <v>36</v>
      </c>
      <c r="M2699" s="31">
        <v>17</v>
      </c>
      <c r="N2699" s="31">
        <v>58</v>
      </c>
      <c r="O2699" s="30" t="s">
        <v>167</v>
      </c>
      <c r="P2699" s="20">
        <v>82</v>
      </c>
      <c r="Q2699" s="20">
        <v>97</v>
      </c>
      <c r="R2699" s="18" t="s">
        <v>51</v>
      </c>
      <c r="S2699" s="20">
        <v>69</v>
      </c>
      <c r="T2699" s="18" t="s">
        <v>146</v>
      </c>
      <c r="U2699">
        <f t="shared" si="42"/>
        <v>6.2831999999999999</v>
      </c>
    </row>
    <row r="2700" spans="1:21" x14ac:dyDescent="0.3">
      <c r="A2700" s="21">
        <v>44345</v>
      </c>
      <c r="B2700" s="18" t="s">
        <v>45</v>
      </c>
      <c r="C2700" s="18" t="s">
        <v>46</v>
      </c>
      <c r="D2700" s="18" t="s">
        <v>47</v>
      </c>
      <c r="E2700" s="20">
        <v>170</v>
      </c>
      <c r="F2700" s="19">
        <v>178</v>
      </c>
      <c r="G2700" s="19">
        <v>0</v>
      </c>
      <c r="H2700" s="19">
        <v>146</v>
      </c>
      <c r="I2700" s="18" t="s">
        <v>48</v>
      </c>
      <c r="J2700" s="19">
        <v>209</v>
      </c>
      <c r="K2700" s="18" t="s">
        <v>994</v>
      </c>
      <c r="L2700" s="30" t="s">
        <v>116</v>
      </c>
      <c r="M2700" s="31">
        <v>11</v>
      </c>
      <c r="N2700" s="31">
        <v>53</v>
      </c>
      <c r="O2700" s="30" t="s">
        <v>52</v>
      </c>
      <c r="P2700" s="20">
        <v>84</v>
      </c>
      <c r="Q2700" s="20">
        <v>97</v>
      </c>
      <c r="R2700" s="18" t="s">
        <v>51</v>
      </c>
      <c r="S2700" s="20">
        <v>71</v>
      </c>
      <c r="T2700" s="18" t="s">
        <v>117</v>
      </c>
      <c r="U2700">
        <f t="shared" si="42"/>
        <v>0.69813333333333338</v>
      </c>
    </row>
    <row r="2701" spans="1:21" x14ac:dyDescent="0.3">
      <c r="A2701" s="21">
        <v>44346</v>
      </c>
      <c r="B2701" s="18" t="s">
        <v>45</v>
      </c>
      <c r="C2701" s="18" t="s">
        <v>46</v>
      </c>
      <c r="D2701" s="18" t="s">
        <v>47</v>
      </c>
      <c r="E2701" s="20">
        <v>170</v>
      </c>
      <c r="F2701" s="19">
        <v>181</v>
      </c>
      <c r="G2701" s="19">
        <v>0</v>
      </c>
      <c r="H2701" s="19">
        <v>124</v>
      </c>
      <c r="I2701" s="18" t="s">
        <v>358</v>
      </c>
      <c r="J2701" s="19">
        <v>238</v>
      </c>
      <c r="K2701" s="18" t="s">
        <v>420</v>
      </c>
      <c r="L2701" s="30" t="s">
        <v>116</v>
      </c>
      <c r="M2701" s="31">
        <v>8</v>
      </c>
      <c r="N2701" s="31">
        <v>64</v>
      </c>
      <c r="O2701" s="30" t="s">
        <v>158</v>
      </c>
      <c r="P2701" s="20">
        <v>74</v>
      </c>
      <c r="Q2701" s="20">
        <v>98</v>
      </c>
      <c r="R2701" s="18" t="s">
        <v>103</v>
      </c>
      <c r="S2701" s="20">
        <v>61</v>
      </c>
      <c r="T2701" s="18" t="s">
        <v>94</v>
      </c>
      <c r="U2701">
        <f t="shared" si="42"/>
        <v>0.69813333333333338</v>
      </c>
    </row>
    <row r="2702" spans="1:21" x14ac:dyDescent="0.3">
      <c r="A2702" s="21">
        <v>44347</v>
      </c>
      <c r="B2702" s="18" t="s">
        <v>45</v>
      </c>
      <c r="C2702" s="18" t="s">
        <v>46</v>
      </c>
      <c r="D2702" s="18" t="s">
        <v>47</v>
      </c>
      <c r="E2702" s="20">
        <v>170</v>
      </c>
      <c r="F2702" s="19">
        <v>189</v>
      </c>
      <c r="G2702" s="19">
        <v>2</v>
      </c>
      <c r="H2702" s="19">
        <v>122</v>
      </c>
      <c r="I2702" s="18" t="s">
        <v>284</v>
      </c>
      <c r="J2702" s="19">
        <v>256</v>
      </c>
      <c r="K2702" s="18" t="s">
        <v>295</v>
      </c>
      <c r="L2702" s="30" t="s">
        <v>116</v>
      </c>
      <c r="M2702" s="31">
        <v>17</v>
      </c>
      <c r="N2702" s="31">
        <v>56</v>
      </c>
      <c r="O2702" s="30" t="s">
        <v>89</v>
      </c>
      <c r="P2702" s="20">
        <v>77</v>
      </c>
      <c r="Q2702" s="20">
        <v>99</v>
      </c>
      <c r="R2702" s="18" t="s">
        <v>51</v>
      </c>
      <c r="S2702" s="20">
        <v>62</v>
      </c>
      <c r="T2702" s="18" t="s">
        <v>169</v>
      </c>
      <c r="U2702">
        <f t="shared" si="42"/>
        <v>0.69813333333333338</v>
      </c>
    </row>
    <row r="2703" spans="1:21" x14ac:dyDescent="0.3">
      <c r="A2703" s="21">
        <v>44348</v>
      </c>
      <c r="B2703" s="18" t="s">
        <v>45</v>
      </c>
      <c r="C2703" s="18" t="s">
        <v>46</v>
      </c>
      <c r="D2703" s="18" t="s">
        <v>47</v>
      </c>
      <c r="E2703" s="20">
        <v>170</v>
      </c>
      <c r="F2703" s="19">
        <v>178</v>
      </c>
      <c r="G2703" s="19">
        <v>30</v>
      </c>
      <c r="H2703" s="19">
        <v>155</v>
      </c>
      <c r="I2703" s="18" t="s">
        <v>51</v>
      </c>
      <c r="J2703" s="19">
        <v>202</v>
      </c>
      <c r="K2703" s="18" t="s">
        <v>1125</v>
      </c>
      <c r="L2703" s="30" t="s">
        <v>84</v>
      </c>
      <c r="M2703" s="31">
        <v>14</v>
      </c>
      <c r="N2703" s="31">
        <v>67</v>
      </c>
      <c r="O2703" s="30" t="s">
        <v>171</v>
      </c>
      <c r="P2703" s="20">
        <v>87</v>
      </c>
      <c r="Q2703" s="20">
        <v>99</v>
      </c>
      <c r="R2703" s="18" t="s">
        <v>147</v>
      </c>
      <c r="S2703" s="20">
        <v>78</v>
      </c>
      <c r="T2703" s="18" t="s">
        <v>91</v>
      </c>
      <c r="U2703">
        <f t="shared" si="42"/>
        <v>0.34906666666666669</v>
      </c>
    </row>
    <row r="2704" spans="1:21" x14ac:dyDescent="0.3">
      <c r="A2704" s="21">
        <v>44349</v>
      </c>
      <c r="B2704" s="18" t="s">
        <v>45</v>
      </c>
      <c r="C2704" s="18" t="s">
        <v>46</v>
      </c>
      <c r="D2704" s="18" t="s">
        <v>47</v>
      </c>
      <c r="E2704" s="20">
        <v>170</v>
      </c>
      <c r="F2704" s="19">
        <v>154</v>
      </c>
      <c r="G2704" s="19">
        <v>50</v>
      </c>
      <c r="H2704" s="19">
        <v>145</v>
      </c>
      <c r="I2704" s="18" t="s">
        <v>51</v>
      </c>
      <c r="J2704" s="19">
        <v>162</v>
      </c>
      <c r="K2704" s="18" t="s">
        <v>856</v>
      </c>
      <c r="L2704" s="32">
        <v>36</v>
      </c>
      <c r="M2704" s="31">
        <v>6</v>
      </c>
      <c r="N2704" s="31">
        <v>39</v>
      </c>
      <c r="O2704" s="30" t="s">
        <v>95</v>
      </c>
      <c r="P2704" s="20">
        <v>93</v>
      </c>
      <c r="Q2704" s="20">
        <v>99</v>
      </c>
      <c r="R2704" s="18" t="s">
        <v>88</v>
      </c>
      <c r="S2704" s="20">
        <v>87</v>
      </c>
      <c r="T2704" s="18" t="s">
        <v>186</v>
      </c>
      <c r="U2704">
        <f t="shared" si="42"/>
        <v>6.2831999999999999</v>
      </c>
    </row>
    <row r="2705" spans="1:21" x14ac:dyDescent="0.3">
      <c r="A2705" s="21">
        <v>44350</v>
      </c>
      <c r="B2705" s="18" t="s">
        <v>45</v>
      </c>
      <c r="C2705" s="18" t="s">
        <v>46</v>
      </c>
      <c r="D2705" s="18" t="s">
        <v>47</v>
      </c>
      <c r="E2705" s="20">
        <v>170</v>
      </c>
      <c r="F2705" s="19">
        <v>128</v>
      </c>
      <c r="G2705" s="19">
        <v>36</v>
      </c>
      <c r="H2705" s="19">
        <v>111</v>
      </c>
      <c r="I2705" s="18" t="s">
        <v>51</v>
      </c>
      <c r="J2705" s="19">
        <v>146</v>
      </c>
      <c r="K2705" s="18" t="s">
        <v>115</v>
      </c>
      <c r="L2705" s="30" t="s">
        <v>116</v>
      </c>
      <c r="M2705" s="31">
        <v>8</v>
      </c>
      <c r="N2705" s="31">
        <v>53</v>
      </c>
      <c r="O2705" s="30" t="s">
        <v>167</v>
      </c>
      <c r="P2705" s="20">
        <v>93</v>
      </c>
      <c r="Q2705" s="20">
        <v>99</v>
      </c>
      <c r="R2705" s="18" t="s">
        <v>51</v>
      </c>
      <c r="S2705" s="20">
        <v>83</v>
      </c>
      <c r="T2705" s="18" t="s">
        <v>129</v>
      </c>
      <c r="U2705">
        <f t="shared" si="42"/>
        <v>0.69813333333333338</v>
      </c>
    </row>
    <row r="2706" spans="1:21" x14ac:dyDescent="0.3">
      <c r="A2706" s="21">
        <v>44351</v>
      </c>
      <c r="B2706" s="18" t="s">
        <v>45</v>
      </c>
      <c r="C2706" s="18" t="s">
        <v>46</v>
      </c>
      <c r="D2706" s="18" t="s">
        <v>47</v>
      </c>
      <c r="E2706" s="20">
        <v>170</v>
      </c>
      <c r="F2706" s="19">
        <v>156</v>
      </c>
      <c r="G2706" s="19">
        <v>2</v>
      </c>
      <c r="H2706" s="19">
        <v>109</v>
      </c>
      <c r="I2706" s="18" t="s">
        <v>51</v>
      </c>
      <c r="J2706" s="19">
        <v>202</v>
      </c>
      <c r="K2706" s="18" t="s">
        <v>517</v>
      </c>
      <c r="L2706" s="30" t="s">
        <v>84</v>
      </c>
      <c r="M2706" s="31">
        <v>14</v>
      </c>
      <c r="N2706" s="31">
        <v>56</v>
      </c>
      <c r="O2706" s="30" t="s">
        <v>167</v>
      </c>
      <c r="P2706" s="20">
        <v>78</v>
      </c>
      <c r="Q2706" s="20">
        <v>100</v>
      </c>
      <c r="R2706" s="18" t="s">
        <v>103</v>
      </c>
      <c r="S2706" s="20">
        <v>60</v>
      </c>
      <c r="T2706" s="18" t="s">
        <v>64</v>
      </c>
      <c r="U2706">
        <f t="shared" si="42"/>
        <v>0.34906666666666669</v>
      </c>
    </row>
    <row r="2707" spans="1:21" x14ac:dyDescent="0.3">
      <c r="A2707" s="21">
        <v>44352</v>
      </c>
      <c r="B2707" s="18" t="s">
        <v>45</v>
      </c>
      <c r="C2707" s="18" t="s">
        <v>46</v>
      </c>
      <c r="D2707" s="18" t="s">
        <v>47</v>
      </c>
      <c r="E2707" s="20">
        <v>170</v>
      </c>
      <c r="F2707" s="19">
        <v>164</v>
      </c>
      <c r="G2707" s="19">
        <v>0</v>
      </c>
      <c r="H2707" s="19">
        <v>103</v>
      </c>
      <c r="I2707" s="18" t="s">
        <v>1024</v>
      </c>
      <c r="J2707" s="19">
        <v>224</v>
      </c>
      <c r="K2707" s="18" t="s">
        <v>584</v>
      </c>
      <c r="L2707" s="30" t="s">
        <v>116</v>
      </c>
      <c r="M2707" s="31">
        <v>14</v>
      </c>
      <c r="N2707" s="31">
        <v>61</v>
      </c>
      <c r="O2707" s="30" t="s">
        <v>61</v>
      </c>
      <c r="P2707" s="20">
        <v>72</v>
      </c>
      <c r="Q2707" s="20">
        <v>99</v>
      </c>
      <c r="R2707" s="18" t="s">
        <v>123</v>
      </c>
      <c r="S2707" s="20">
        <v>53</v>
      </c>
      <c r="T2707" s="18" t="s">
        <v>169</v>
      </c>
      <c r="U2707">
        <f t="shared" si="42"/>
        <v>0.69813333333333338</v>
      </c>
    </row>
    <row r="2708" spans="1:21" x14ac:dyDescent="0.3">
      <c r="A2708" s="21">
        <v>44353</v>
      </c>
      <c r="B2708" s="18" t="s">
        <v>45</v>
      </c>
      <c r="C2708" s="18" t="s">
        <v>46</v>
      </c>
      <c r="D2708" s="18" t="s">
        <v>47</v>
      </c>
      <c r="E2708" s="20">
        <v>170</v>
      </c>
      <c r="F2708" s="19">
        <v>178</v>
      </c>
      <c r="G2708" s="19">
        <v>0</v>
      </c>
      <c r="H2708" s="19">
        <v>146</v>
      </c>
      <c r="I2708" s="18" t="s">
        <v>902</v>
      </c>
      <c r="J2708" s="19">
        <v>209</v>
      </c>
      <c r="K2708" s="18" t="s">
        <v>266</v>
      </c>
      <c r="L2708" s="30" t="s">
        <v>84</v>
      </c>
      <c r="M2708" s="31">
        <v>14</v>
      </c>
      <c r="N2708" s="31">
        <v>56</v>
      </c>
      <c r="O2708" s="30" t="s">
        <v>179</v>
      </c>
      <c r="P2708" s="20">
        <v>77</v>
      </c>
      <c r="Q2708" s="20">
        <v>91</v>
      </c>
      <c r="R2708" s="18" t="s">
        <v>434</v>
      </c>
      <c r="S2708" s="20">
        <v>62</v>
      </c>
      <c r="T2708" s="18" t="s">
        <v>209</v>
      </c>
      <c r="U2708">
        <f t="shared" si="42"/>
        <v>0.34906666666666669</v>
      </c>
    </row>
    <row r="2709" spans="1:21" x14ac:dyDescent="0.3">
      <c r="A2709" s="21">
        <v>44354</v>
      </c>
      <c r="B2709" s="18" t="s">
        <v>45</v>
      </c>
      <c r="C2709" s="18" t="s">
        <v>46</v>
      </c>
      <c r="D2709" s="18" t="s">
        <v>47</v>
      </c>
      <c r="E2709" s="20">
        <v>170</v>
      </c>
      <c r="F2709" s="19">
        <v>195</v>
      </c>
      <c r="G2709" s="19">
        <v>0</v>
      </c>
      <c r="H2709" s="19">
        <v>149</v>
      </c>
      <c r="I2709" s="18" t="s">
        <v>51</v>
      </c>
      <c r="J2709" s="19">
        <v>241</v>
      </c>
      <c r="K2709" s="18" t="s">
        <v>220</v>
      </c>
      <c r="L2709" s="32">
        <v>34</v>
      </c>
      <c r="M2709" s="31">
        <v>17</v>
      </c>
      <c r="N2709" s="31">
        <v>61</v>
      </c>
      <c r="O2709" s="30" t="s">
        <v>355</v>
      </c>
      <c r="P2709" s="20">
        <v>74</v>
      </c>
      <c r="Q2709" s="20">
        <v>92</v>
      </c>
      <c r="R2709" s="18" t="s">
        <v>644</v>
      </c>
      <c r="S2709" s="20">
        <v>60</v>
      </c>
      <c r="T2709" s="18" t="s">
        <v>206</v>
      </c>
      <c r="U2709">
        <f t="shared" si="42"/>
        <v>5.9341333333333326</v>
      </c>
    </row>
    <row r="2710" spans="1:21" x14ac:dyDescent="0.3">
      <c r="A2710" s="21">
        <v>44355</v>
      </c>
      <c r="B2710" s="18" t="s">
        <v>45</v>
      </c>
      <c r="C2710" s="18" t="s">
        <v>46</v>
      </c>
      <c r="D2710" s="18" t="s">
        <v>47</v>
      </c>
      <c r="E2710" s="20">
        <v>170</v>
      </c>
      <c r="F2710" s="19">
        <v>174</v>
      </c>
      <c r="G2710" s="19">
        <v>0</v>
      </c>
      <c r="H2710" s="19">
        <v>160</v>
      </c>
      <c r="I2710" s="18" t="s">
        <v>51</v>
      </c>
      <c r="J2710" s="19">
        <v>187</v>
      </c>
      <c r="K2710" s="18" t="s">
        <v>659</v>
      </c>
      <c r="L2710" s="32">
        <v>36</v>
      </c>
      <c r="M2710" s="31">
        <v>6</v>
      </c>
      <c r="N2710" s="31">
        <v>39</v>
      </c>
      <c r="O2710" s="30" t="s">
        <v>121</v>
      </c>
      <c r="P2710" s="20">
        <v>88</v>
      </c>
      <c r="Q2710" s="20">
        <v>96</v>
      </c>
      <c r="R2710" s="18" t="s">
        <v>51</v>
      </c>
      <c r="S2710" s="20">
        <v>82</v>
      </c>
      <c r="T2710" s="18" t="s">
        <v>182</v>
      </c>
      <c r="U2710">
        <f t="shared" si="42"/>
        <v>6.2831999999999999</v>
      </c>
    </row>
    <row r="2711" spans="1:21" x14ac:dyDescent="0.3">
      <c r="A2711" s="21">
        <v>44356</v>
      </c>
      <c r="B2711" s="18" t="s">
        <v>45</v>
      </c>
      <c r="C2711" s="18" t="s">
        <v>46</v>
      </c>
      <c r="D2711" s="18" t="s">
        <v>47</v>
      </c>
      <c r="E2711" s="20">
        <v>170</v>
      </c>
      <c r="F2711" s="19">
        <v>190</v>
      </c>
      <c r="G2711" s="19">
        <v>0</v>
      </c>
      <c r="H2711" s="19">
        <v>156</v>
      </c>
      <c r="I2711" s="18" t="s">
        <v>51</v>
      </c>
      <c r="J2711" s="19">
        <v>225</v>
      </c>
      <c r="K2711" s="18" t="s">
        <v>804</v>
      </c>
      <c r="L2711" s="30" t="s">
        <v>84</v>
      </c>
      <c r="M2711" s="31">
        <v>14</v>
      </c>
      <c r="N2711" s="31">
        <v>86</v>
      </c>
      <c r="O2711" s="30" t="s">
        <v>64</v>
      </c>
      <c r="P2711" s="20">
        <v>76</v>
      </c>
      <c r="Q2711" s="20">
        <v>95</v>
      </c>
      <c r="R2711" s="18" t="s">
        <v>103</v>
      </c>
      <c r="S2711" s="20">
        <v>65</v>
      </c>
      <c r="T2711" s="18" t="s">
        <v>129</v>
      </c>
      <c r="U2711">
        <f t="shared" si="42"/>
        <v>0.34906666666666669</v>
      </c>
    </row>
    <row r="2712" spans="1:21" x14ac:dyDescent="0.3">
      <c r="A2712" s="21">
        <v>44357</v>
      </c>
      <c r="B2712" s="18" t="s">
        <v>45</v>
      </c>
      <c r="C2712" s="18" t="s">
        <v>46</v>
      </c>
      <c r="D2712" s="18" t="s">
        <v>47</v>
      </c>
      <c r="E2712" s="20">
        <v>170</v>
      </c>
      <c r="F2712" s="19">
        <v>200</v>
      </c>
      <c r="G2712" s="19">
        <v>0</v>
      </c>
      <c r="H2712" s="19">
        <v>163</v>
      </c>
      <c r="I2712" s="18" t="s">
        <v>1076</v>
      </c>
      <c r="J2712" s="19">
        <v>237</v>
      </c>
      <c r="K2712" s="18" t="s">
        <v>343</v>
      </c>
      <c r="L2712" s="30" t="s">
        <v>84</v>
      </c>
      <c r="M2712" s="31">
        <v>17</v>
      </c>
      <c r="N2712" s="31">
        <v>53</v>
      </c>
      <c r="O2712" s="30" t="s">
        <v>91</v>
      </c>
      <c r="P2712" s="20">
        <v>78</v>
      </c>
      <c r="Q2712" s="20">
        <v>94</v>
      </c>
      <c r="R2712" s="18" t="s">
        <v>51</v>
      </c>
      <c r="S2712" s="20">
        <v>65</v>
      </c>
      <c r="T2712" s="18" t="s">
        <v>95</v>
      </c>
      <c r="U2712">
        <f t="shared" si="42"/>
        <v>0.34906666666666669</v>
      </c>
    </row>
    <row r="2713" spans="1:21" x14ac:dyDescent="0.3">
      <c r="A2713" s="21">
        <v>44358</v>
      </c>
      <c r="B2713" s="18" t="s">
        <v>45</v>
      </c>
      <c r="C2713" s="18" t="s">
        <v>46</v>
      </c>
      <c r="D2713" s="18" t="s">
        <v>47</v>
      </c>
      <c r="E2713" s="20">
        <v>170</v>
      </c>
      <c r="F2713" s="19">
        <v>179</v>
      </c>
      <c r="G2713" s="19">
        <v>0</v>
      </c>
      <c r="H2713" s="19">
        <v>158</v>
      </c>
      <c r="I2713" s="18" t="s">
        <v>790</v>
      </c>
      <c r="J2713" s="19">
        <v>200</v>
      </c>
      <c r="K2713" s="18" t="s">
        <v>1123</v>
      </c>
      <c r="L2713" s="30" t="s">
        <v>263</v>
      </c>
      <c r="M2713" s="31">
        <v>14</v>
      </c>
      <c r="N2713" s="31">
        <v>42</v>
      </c>
      <c r="O2713" s="30" t="s">
        <v>209</v>
      </c>
      <c r="P2713" s="20">
        <v>84</v>
      </c>
      <c r="Q2713" s="20">
        <v>95</v>
      </c>
      <c r="R2713" s="18" t="s">
        <v>147</v>
      </c>
      <c r="S2713" s="20">
        <v>79</v>
      </c>
      <c r="T2713" s="18" t="s">
        <v>388</v>
      </c>
      <c r="U2713">
        <f t="shared" si="42"/>
        <v>0.17453333333333335</v>
      </c>
    </row>
    <row r="2714" spans="1:21" x14ac:dyDescent="0.3">
      <c r="A2714" s="21">
        <v>44359</v>
      </c>
      <c r="B2714" s="18" t="s">
        <v>45</v>
      </c>
      <c r="C2714" s="18" t="s">
        <v>46</v>
      </c>
      <c r="D2714" s="18" t="s">
        <v>47</v>
      </c>
      <c r="E2714" s="20">
        <v>170</v>
      </c>
      <c r="F2714" s="19">
        <v>204</v>
      </c>
      <c r="G2714" s="19">
        <v>0</v>
      </c>
      <c r="H2714" s="19">
        <v>162</v>
      </c>
      <c r="I2714" s="18" t="s">
        <v>92</v>
      </c>
      <c r="J2714" s="19">
        <v>247</v>
      </c>
      <c r="K2714" s="18" t="s">
        <v>508</v>
      </c>
      <c r="L2714" s="30" t="s">
        <v>218</v>
      </c>
      <c r="M2714" s="31">
        <v>14</v>
      </c>
      <c r="N2714" s="31">
        <v>61</v>
      </c>
      <c r="O2714" s="30" t="s">
        <v>91</v>
      </c>
      <c r="P2714" s="20">
        <v>78</v>
      </c>
      <c r="Q2714" s="20">
        <v>97</v>
      </c>
      <c r="R2714" s="18" t="s">
        <v>51</v>
      </c>
      <c r="S2714" s="20">
        <v>68</v>
      </c>
      <c r="T2714" s="18" t="s">
        <v>51</v>
      </c>
      <c r="U2714">
        <f t="shared" si="42"/>
        <v>0.52359999999999995</v>
      </c>
    </row>
    <row r="2715" spans="1:21" x14ac:dyDescent="0.3">
      <c r="A2715" s="21">
        <v>44360</v>
      </c>
      <c r="B2715" s="18" t="s">
        <v>45</v>
      </c>
      <c r="C2715" s="18" t="s">
        <v>46</v>
      </c>
      <c r="D2715" s="18" t="s">
        <v>47</v>
      </c>
      <c r="E2715" s="20">
        <v>170</v>
      </c>
      <c r="F2715" s="19">
        <v>230</v>
      </c>
      <c r="G2715" s="19">
        <v>112</v>
      </c>
      <c r="H2715" s="19">
        <v>169</v>
      </c>
      <c r="I2715" s="18" t="s">
        <v>563</v>
      </c>
      <c r="J2715" s="19">
        <v>291</v>
      </c>
      <c r="K2715" s="18" t="s">
        <v>384</v>
      </c>
      <c r="L2715" s="30" t="s">
        <v>263</v>
      </c>
      <c r="M2715" s="31">
        <v>19</v>
      </c>
      <c r="N2715" s="31">
        <v>78</v>
      </c>
      <c r="O2715" s="30" t="s">
        <v>135</v>
      </c>
      <c r="P2715" s="20">
        <v>84</v>
      </c>
      <c r="Q2715" s="20">
        <v>98</v>
      </c>
      <c r="R2715" s="18" t="s">
        <v>88</v>
      </c>
      <c r="S2715" s="20">
        <v>63</v>
      </c>
      <c r="T2715" s="18" t="s">
        <v>215</v>
      </c>
      <c r="U2715">
        <f t="shared" si="42"/>
        <v>0.17453333333333335</v>
      </c>
    </row>
    <row r="2716" spans="1:21" x14ac:dyDescent="0.3">
      <c r="A2716" s="21">
        <v>44361</v>
      </c>
      <c r="B2716" s="18" t="s">
        <v>45</v>
      </c>
      <c r="C2716" s="18" t="s">
        <v>46</v>
      </c>
      <c r="D2716" s="18" t="s">
        <v>47</v>
      </c>
      <c r="E2716" s="20">
        <v>170</v>
      </c>
      <c r="F2716" s="19">
        <v>221</v>
      </c>
      <c r="G2716" s="19">
        <v>0</v>
      </c>
      <c r="H2716" s="19">
        <v>172</v>
      </c>
      <c r="I2716" s="18" t="s">
        <v>380</v>
      </c>
      <c r="J2716" s="19">
        <v>270</v>
      </c>
      <c r="K2716" s="18" t="s">
        <v>776</v>
      </c>
      <c r="L2716" s="30" t="s">
        <v>289</v>
      </c>
      <c r="M2716" s="31">
        <v>17</v>
      </c>
      <c r="N2716" s="31">
        <v>58</v>
      </c>
      <c r="O2716" s="30" t="s">
        <v>75</v>
      </c>
      <c r="P2716" s="20">
        <v>76</v>
      </c>
      <c r="Q2716" s="20">
        <v>98</v>
      </c>
      <c r="R2716" s="18" t="s">
        <v>51</v>
      </c>
      <c r="S2716" s="20">
        <v>63</v>
      </c>
      <c r="T2716" s="18" t="s">
        <v>79</v>
      </c>
      <c r="U2716">
        <f t="shared" si="42"/>
        <v>1.5708</v>
      </c>
    </row>
    <row r="2717" spans="1:21" x14ac:dyDescent="0.3">
      <c r="A2717" s="21">
        <v>44362</v>
      </c>
      <c r="B2717" s="18" t="s">
        <v>45</v>
      </c>
      <c r="C2717" s="18" t="s">
        <v>46</v>
      </c>
      <c r="D2717" s="18" t="s">
        <v>47</v>
      </c>
      <c r="E2717" s="20">
        <v>170</v>
      </c>
      <c r="F2717" s="19">
        <v>222</v>
      </c>
      <c r="G2717" s="19">
        <v>0</v>
      </c>
      <c r="H2717" s="19">
        <v>172</v>
      </c>
      <c r="I2717" s="18" t="s">
        <v>810</v>
      </c>
      <c r="J2717" s="19">
        <v>273</v>
      </c>
      <c r="K2717" s="18" t="s">
        <v>246</v>
      </c>
      <c r="L2717" s="30" t="s">
        <v>116</v>
      </c>
      <c r="M2717" s="31">
        <v>14</v>
      </c>
      <c r="N2717" s="31">
        <v>58</v>
      </c>
      <c r="O2717" s="30" t="s">
        <v>100</v>
      </c>
      <c r="P2717" s="20">
        <v>79</v>
      </c>
      <c r="Q2717" s="20">
        <v>98</v>
      </c>
      <c r="R2717" s="18" t="s">
        <v>51</v>
      </c>
      <c r="S2717" s="20">
        <v>64</v>
      </c>
      <c r="T2717" s="18" t="s">
        <v>94</v>
      </c>
      <c r="U2717">
        <f t="shared" si="42"/>
        <v>0.69813333333333338</v>
      </c>
    </row>
    <row r="2718" spans="1:21" x14ac:dyDescent="0.3">
      <c r="A2718" s="21">
        <v>44363</v>
      </c>
      <c r="B2718" s="18" t="s">
        <v>45</v>
      </c>
      <c r="C2718" s="18" t="s">
        <v>46</v>
      </c>
      <c r="D2718" s="18" t="s">
        <v>47</v>
      </c>
      <c r="E2718" s="20">
        <v>170</v>
      </c>
      <c r="F2718" s="19">
        <v>230</v>
      </c>
      <c r="G2718" s="19">
        <v>16</v>
      </c>
      <c r="H2718" s="19">
        <v>166</v>
      </c>
      <c r="I2718" s="18" t="s">
        <v>413</v>
      </c>
      <c r="J2718" s="19">
        <v>293</v>
      </c>
      <c r="K2718" s="18" t="s">
        <v>141</v>
      </c>
      <c r="L2718" s="30" t="s">
        <v>218</v>
      </c>
      <c r="M2718" s="31">
        <v>14</v>
      </c>
      <c r="N2718" s="31">
        <v>75</v>
      </c>
      <c r="O2718" s="30" t="s">
        <v>206</v>
      </c>
      <c r="P2718" s="20">
        <v>81</v>
      </c>
      <c r="Q2718" s="20">
        <v>97</v>
      </c>
      <c r="R2718" s="18" t="s">
        <v>159</v>
      </c>
      <c r="S2718" s="20">
        <v>50</v>
      </c>
      <c r="T2718" s="18" t="s">
        <v>264</v>
      </c>
      <c r="U2718">
        <f t="shared" si="42"/>
        <v>0.52359999999999995</v>
      </c>
    </row>
    <row r="2719" spans="1:21" x14ac:dyDescent="0.3">
      <c r="A2719" s="21">
        <v>44364</v>
      </c>
      <c r="B2719" s="18" t="s">
        <v>45</v>
      </c>
      <c r="C2719" s="18" t="s">
        <v>46</v>
      </c>
      <c r="D2719" s="18" t="s">
        <v>47</v>
      </c>
      <c r="E2719" s="20">
        <v>170</v>
      </c>
      <c r="F2719" s="19">
        <v>178</v>
      </c>
      <c r="G2719" s="19">
        <v>446</v>
      </c>
      <c r="H2719" s="19">
        <v>155</v>
      </c>
      <c r="I2719" s="18" t="s">
        <v>768</v>
      </c>
      <c r="J2719" s="19">
        <v>201</v>
      </c>
      <c r="K2719" s="18" t="s">
        <v>1126</v>
      </c>
      <c r="L2719" s="30" t="s">
        <v>84</v>
      </c>
      <c r="M2719" s="31">
        <v>8</v>
      </c>
      <c r="N2719" s="31">
        <v>53</v>
      </c>
      <c r="O2719" s="30" t="s">
        <v>182</v>
      </c>
      <c r="P2719" s="20">
        <v>92</v>
      </c>
      <c r="Q2719" s="20">
        <v>99</v>
      </c>
      <c r="R2719" s="18" t="s">
        <v>100</v>
      </c>
      <c r="S2719" s="20">
        <v>79</v>
      </c>
      <c r="T2719" s="18" t="s">
        <v>352</v>
      </c>
      <c r="U2719">
        <f t="shared" si="42"/>
        <v>0.34906666666666669</v>
      </c>
    </row>
    <row r="2720" spans="1:21" x14ac:dyDescent="0.3">
      <c r="A2720" s="21">
        <v>44365</v>
      </c>
      <c r="B2720" s="18" t="s">
        <v>45</v>
      </c>
      <c r="C2720" s="18" t="s">
        <v>46</v>
      </c>
      <c r="D2720" s="18" t="s">
        <v>47</v>
      </c>
      <c r="E2720" s="20">
        <v>170</v>
      </c>
      <c r="F2720" s="19">
        <v>149</v>
      </c>
      <c r="G2720" s="19">
        <v>126</v>
      </c>
      <c r="H2720" s="19">
        <v>140</v>
      </c>
      <c r="I2720" s="18" t="s">
        <v>375</v>
      </c>
      <c r="J2720" s="19">
        <v>158</v>
      </c>
      <c r="K2720" s="18" t="s">
        <v>992</v>
      </c>
      <c r="L2720" s="32">
        <v>22</v>
      </c>
      <c r="M2720" s="31">
        <v>6</v>
      </c>
      <c r="N2720" s="31">
        <v>44</v>
      </c>
      <c r="O2720" s="30" t="s">
        <v>174</v>
      </c>
      <c r="P2720" s="20">
        <v>98</v>
      </c>
      <c r="Q2720" s="20">
        <v>100</v>
      </c>
      <c r="R2720" s="18" t="s">
        <v>520</v>
      </c>
      <c r="S2720" s="20">
        <v>96</v>
      </c>
      <c r="T2720" s="18" t="s">
        <v>51</v>
      </c>
      <c r="U2720">
        <f t="shared" si="42"/>
        <v>3.8397333333333332</v>
      </c>
    </row>
    <row r="2721" spans="1:21" x14ac:dyDescent="0.3">
      <c r="A2721" s="21">
        <v>44366</v>
      </c>
      <c r="B2721" s="18" t="s">
        <v>45</v>
      </c>
      <c r="C2721" s="18" t="s">
        <v>46</v>
      </c>
      <c r="D2721" s="18" t="s">
        <v>47</v>
      </c>
      <c r="E2721" s="20">
        <v>170</v>
      </c>
      <c r="F2721" s="19">
        <v>178</v>
      </c>
      <c r="G2721" s="19">
        <v>32</v>
      </c>
      <c r="H2721" s="19">
        <v>147</v>
      </c>
      <c r="I2721" s="18" t="s">
        <v>51</v>
      </c>
      <c r="J2721" s="19">
        <v>210</v>
      </c>
      <c r="K2721" s="18" t="s">
        <v>458</v>
      </c>
      <c r="L2721" s="32">
        <v>35</v>
      </c>
      <c r="M2721" s="31">
        <v>8</v>
      </c>
      <c r="N2721" s="31">
        <v>64</v>
      </c>
      <c r="O2721" s="30" t="s">
        <v>146</v>
      </c>
      <c r="P2721" s="20">
        <v>88</v>
      </c>
      <c r="Q2721" s="20">
        <v>100</v>
      </c>
      <c r="R2721" s="18" t="s">
        <v>51</v>
      </c>
      <c r="S2721" s="20">
        <v>69</v>
      </c>
      <c r="T2721" s="18" t="s">
        <v>179</v>
      </c>
      <c r="U2721">
        <f t="shared" si="42"/>
        <v>6.1086666666666662</v>
      </c>
    </row>
    <row r="2722" spans="1:21" x14ac:dyDescent="0.3">
      <c r="A2722" s="21">
        <v>44367</v>
      </c>
      <c r="B2722" s="18" t="s">
        <v>45</v>
      </c>
      <c r="C2722" s="18" t="s">
        <v>46</v>
      </c>
      <c r="D2722" s="18" t="s">
        <v>47</v>
      </c>
      <c r="E2722" s="20">
        <v>170</v>
      </c>
      <c r="F2722" s="19">
        <v>185</v>
      </c>
      <c r="G2722" s="19">
        <v>4</v>
      </c>
      <c r="H2722" s="19">
        <v>144</v>
      </c>
      <c r="I2722" s="18" t="s">
        <v>745</v>
      </c>
      <c r="J2722" s="19">
        <v>226</v>
      </c>
      <c r="K2722" s="18" t="s">
        <v>1127</v>
      </c>
      <c r="L2722" s="32">
        <v>20</v>
      </c>
      <c r="M2722" s="31">
        <v>8</v>
      </c>
      <c r="N2722" s="31">
        <v>100</v>
      </c>
      <c r="O2722" s="30" t="s">
        <v>257</v>
      </c>
      <c r="P2722" s="20">
        <v>76</v>
      </c>
      <c r="Q2722" s="20">
        <v>100</v>
      </c>
      <c r="R2722" s="18" t="s">
        <v>124</v>
      </c>
      <c r="S2722" s="20">
        <v>49</v>
      </c>
      <c r="T2722" s="18" t="s">
        <v>65</v>
      </c>
      <c r="U2722">
        <f t="shared" si="42"/>
        <v>3.4906666666666668</v>
      </c>
    </row>
    <row r="2723" spans="1:21" x14ac:dyDescent="0.3">
      <c r="A2723" s="21">
        <v>44368</v>
      </c>
      <c r="B2723" s="18" t="s">
        <v>45</v>
      </c>
      <c r="C2723" s="18" t="s">
        <v>46</v>
      </c>
      <c r="D2723" s="18" t="s">
        <v>47</v>
      </c>
      <c r="E2723" s="20">
        <v>170</v>
      </c>
      <c r="F2723" s="19">
        <v>158</v>
      </c>
      <c r="G2723" s="19">
        <v>120</v>
      </c>
      <c r="H2723" s="19">
        <v>135</v>
      </c>
      <c r="I2723" s="18" t="s">
        <v>653</v>
      </c>
      <c r="J2723" s="19">
        <v>182</v>
      </c>
      <c r="K2723" s="18" t="s">
        <v>278</v>
      </c>
      <c r="L2723" s="32">
        <v>22</v>
      </c>
      <c r="M2723" s="31">
        <v>6</v>
      </c>
      <c r="N2723" s="31">
        <v>50</v>
      </c>
      <c r="O2723" s="30" t="s">
        <v>286</v>
      </c>
      <c r="P2723" s="20">
        <v>92</v>
      </c>
      <c r="Q2723" s="20">
        <v>99</v>
      </c>
      <c r="R2723" s="18" t="s">
        <v>108</v>
      </c>
      <c r="S2723" s="20">
        <v>64</v>
      </c>
      <c r="T2723" s="18" t="s">
        <v>80</v>
      </c>
      <c r="U2723">
        <f t="shared" si="42"/>
        <v>3.8397333333333332</v>
      </c>
    </row>
    <row r="2724" spans="1:21" x14ac:dyDescent="0.3">
      <c r="A2724" s="21">
        <v>44369</v>
      </c>
      <c r="B2724" s="18" t="s">
        <v>45</v>
      </c>
      <c r="C2724" s="18" t="s">
        <v>46</v>
      </c>
      <c r="D2724" s="18" t="s">
        <v>47</v>
      </c>
      <c r="E2724" s="20">
        <v>170</v>
      </c>
      <c r="F2724" s="19">
        <v>148</v>
      </c>
      <c r="G2724" s="19">
        <v>164</v>
      </c>
      <c r="H2724" s="19">
        <v>128</v>
      </c>
      <c r="I2724" s="18" t="s">
        <v>692</v>
      </c>
      <c r="J2724" s="19">
        <v>169</v>
      </c>
      <c r="K2724" s="18" t="s">
        <v>288</v>
      </c>
      <c r="L2724" s="32">
        <v>21</v>
      </c>
      <c r="M2724" s="31">
        <v>14</v>
      </c>
      <c r="N2724" s="31">
        <v>64</v>
      </c>
      <c r="O2724" s="30" t="s">
        <v>201</v>
      </c>
      <c r="P2724" s="20">
        <v>93</v>
      </c>
      <c r="Q2724" s="20">
        <v>99</v>
      </c>
      <c r="R2724" s="18" t="s">
        <v>51</v>
      </c>
      <c r="S2724" s="20">
        <v>83</v>
      </c>
      <c r="T2724" s="18" t="s">
        <v>50</v>
      </c>
      <c r="U2724">
        <f t="shared" si="42"/>
        <v>3.6652</v>
      </c>
    </row>
    <row r="2725" spans="1:21" x14ac:dyDescent="0.3">
      <c r="A2725" s="21">
        <v>44370</v>
      </c>
      <c r="B2725" s="18" t="s">
        <v>45</v>
      </c>
      <c r="C2725" s="18" t="s">
        <v>46</v>
      </c>
      <c r="D2725" s="18" t="s">
        <v>47</v>
      </c>
      <c r="E2725" s="20">
        <v>170</v>
      </c>
      <c r="F2725" s="19">
        <v>144</v>
      </c>
      <c r="G2725" s="19">
        <v>0</v>
      </c>
      <c r="H2725" s="19">
        <v>115</v>
      </c>
      <c r="I2725" s="18" t="s">
        <v>799</v>
      </c>
      <c r="J2725" s="19">
        <v>174</v>
      </c>
      <c r="K2725" s="18" t="s">
        <v>980</v>
      </c>
      <c r="L2725" s="30" t="s">
        <v>84</v>
      </c>
      <c r="M2725" s="31">
        <v>0</v>
      </c>
      <c r="N2725" s="31">
        <v>42</v>
      </c>
      <c r="O2725" s="30" t="s">
        <v>182</v>
      </c>
      <c r="P2725" s="20">
        <v>84</v>
      </c>
      <c r="Q2725" s="20">
        <v>100</v>
      </c>
      <c r="R2725" s="18" t="s">
        <v>51</v>
      </c>
      <c r="S2725" s="20">
        <v>59</v>
      </c>
      <c r="T2725" s="18" t="s">
        <v>118</v>
      </c>
      <c r="U2725">
        <f t="shared" si="42"/>
        <v>0.34906666666666669</v>
      </c>
    </row>
    <row r="2726" spans="1:21" x14ac:dyDescent="0.3">
      <c r="A2726" s="21">
        <v>44371</v>
      </c>
      <c r="B2726" s="18" t="s">
        <v>45</v>
      </c>
      <c r="C2726" s="18" t="s">
        <v>46</v>
      </c>
      <c r="D2726" s="18" t="s">
        <v>47</v>
      </c>
      <c r="E2726" s="20">
        <v>170</v>
      </c>
      <c r="F2726" s="19">
        <v>164</v>
      </c>
      <c r="G2726" s="19">
        <v>0</v>
      </c>
      <c r="H2726" s="19">
        <v>110</v>
      </c>
      <c r="I2726" s="18" t="s">
        <v>413</v>
      </c>
      <c r="J2726" s="19">
        <v>217</v>
      </c>
      <c r="K2726" s="18" t="s">
        <v>201</v>
      </c>
      <c r="L2726" s="30" t="s">
        <v>84</v>
      </c>
      <c r="M2726" s="31">
        <v>17</v>
      </c>
      <c r="N2726" s="31">
        <v>61</v>
      </c>
      <c r="O2726" s="30" t="s">
        <v>215</v>
      </c>
      <c r="P2726" s="20">
        <v>76</v>
      </c>
      <c r="Q2726" s="20">
        <v>98</v>
      </c>
      <c r="R2726" s="18" t="s">
        <v>51</v>
      </c>
      <c r="S2726" s="20">
        <v>61</v>
      </c>
      <c r="T2726" s="18" t="s">
        <v>264</v>
      </c>
      <c r="U2726">
        <f t="shared" si="42"/>
        <v>0.34906666666666669</v>
      </c>
    </row>
    <row r="2727" spans="1:21" x14ac:dyDescent="0.3">
      <c r="A2727" s="21">
        <v>44372</v>
      </c>
      <c r="B2727" s="18" t="s">
        <v>45</v>
      </c>
      <c r="C2727" s="18" t="s">
        <v>46</v>
      </c>
      <c r="D2727" s="18" t="s">
        <v>47</v>
      </c>
      <c r="E2727" s="20">
        <v>170</v>
      </c>
      <c r="F2727" s="19">
        <v>186</v>
      </c>
      <c r="G2727" s="19">
        <v>2</v>
      </c>
      <c r="H2727" s="19">
        <v>141</v>
      </c>
      <c r="I2727" s="18" t="s">
        <v>174</v>
      </c>
      <c r="J2727" s="19">
        <v>231</v>
      </c>
      <c r="K2727" s="18" t="s">
        <v>368</v>
      </c>
      <c r="L2727" s="32" t="s">
        <v>1194</v>
      </c>
      <c r="M2727" s="31">
        <v>11</v>
      </c>
      <c r="N2727" s="31">
        <v>53</v>
      </c>
      <c r="O2727" s="30" t="s">
        <v>51</v>
      </c>
      <c r="P2727" s="20">
        <v>78</v>
      </c>
      <c r="Q2727" s="20">
        <v>97</v>
      </c>
      <c r="R2727" s="18" t="s">
        <v>249</v>
      </c>
      <c r="S2727" s="20">
        <v>62</v>
      </c>
      <c r="T2727" s="18" t="s">
        <v>206</v>
      </c>
      <c r="U2727" t="e">
        <f t="shared" si="42"/>
        <v>#VALUE!</v>
      </c>
    </row>
    <row r="2728" spans="1:21" x14ac:dyDescent="0.3">
      <c r="A2728" s="21">
        <v>44373</v>
      </c>
      <c r="B2728" s="18" t="s">
        <v>45</v>
      </c>
      <c r="C2728" s="18" t="s">
        <v>46</v>
      </c>
      <c r="D2728" s="18" t="s">
        <v>47</v>
      </c>
      <c r="E2728" s="20">
        <v>170</v>
      </c>
      <c r="F2728" s="19">
        <v>172</v>
      </c>
      <c r="G2728" s="19">
        <v>44</v>
      </c>
      <c r="H2728" s="19">
        <v>151</v>
      </c>
      <c r="I2728" s="18" t="s">
        <v>249</v>
      </c>
      <c r="J2728" s="19">
        <v>192</v>
      </c>
      <c r="K2728" s="18" t="s">
        <v>659</v>
      </c>
      <c r="L2728" s="32">
        <v>32</v>
      </c>
      <c r="M2728" s="31">
        <v>11</v>
      </c>
      <c r="N2728" s="31">
        <v>39</v>
      </c>
      <c r="O2728" s="30" t="s">
        <v>52</v>
      </c>
      <c r="P2728" s="20">
        <v>92</v>
      </c>
      <c r="Q2728" s="20">
        <v>98</v>
      </c>
      <c r="R2728" s="18" t="s">
        <v>51</v>
      </c>
      <c r="S2728" s="20">
        <v>79</v>
      </c>
      <c r="T2728" s="18" t="s">
        <v>209</v>
      </c>
      <c r="U2728">
        <f t="shared" si="42"/>
        <v>5.5850666666666671</v>
      </c>
    </row>
    <row r="2729" spans="1:21" x14ac:dyDescent="0.3">
      <c r="A2729" s="21">
        <v>44374</v>
      </c>
      <c r="B2729" s="18" t="s">
        <v>45</v>
      </c>
      <c r="C2729" s="18" t="s">
        <v>46</v>
      </c>
      <c r="D2729" s="18" t="s">
        <v>47</v>
      </c>
      <c r="E2729" s="20">
        <v>170</v>
      </c>
      <c r="F2729" s="19">
        <v>172</v>
      </c>
      <c r="G2729" s="19">
        <v>0</v>
      </c>
      <c r="H2729" s="19">
        <v>123</v>
      </c>
      <c r="I2729" s="18" t="s">
        <v>461</v>
      </c>
      <c r="J2729" s="19">
        <v>222</v>
      </c>
      <c r="K2729" s="18" t="s">
        <v>488</v>
      </c>
      <c r="L2729" s="30" t="s">
        <v>218</v>
      </c>
      <c r="M2729" s="31">
        <v>11</v>
      </c>
      <c r="N2729" s="31">
        <v>89</v>
      </c>
      <c r="O2729" s="30" t="s">
        <v>133</v>
      </c>
      <c r="P2729" s="20">
        <v>70</v>
      </c>
      <c r="Q2729" s="20">
        <v>98</v>
      </c>
      <c r="R2729" s="18" t="s">
        <v>510</v>
      </c>
      <c r="S2729" s="20">
        <v>39</v>
      </c>
      <c r="T2729" s="18" t="s">
        <v>61</v>
      </c>
      <c r="U2729">
        <f t="shared" si="42"/>
        <v>0.52359999999999995</v>
      </c>
    </row>
    <row r="2730" spans="1:21" x14ac:dyDescent="0.3">
      <c r="A2730" s="21">
        <v>44375</v>
      </c>
      <c r="B2730" s="18" t="s">
        <v>45</v>
      </c>
      <c r="C2730" s="18" t="s">
        <v>46</v>
      </c>
      <c r="D2730" s="18" t="s">
        <v>47</v>
      </c>
      <c r="E2730" s="20">
        <v>170</v>
      </c>
      <c r="F2730" s="19">
        <v>166</v>
      </c>
      <c r="G2730" s="19">
        <v>0</v>
      </c>
      <c r="H2730" s="19">
        <v>136</v>
      </c>
      <c r="I2730" s="18" t="s">
        <v>62</v>
      </c>
      <c r="J2730" s="19">
        <v>195</v>
      </c>
      <c r="K2730" s="18" t="s">
        <v>791</v>
      </c>
      <c r="L2730" s="32">
        <v>26</v>
      </c>
      <c r="M2730" s="31">
        <v>19</v>
      </c>
      <c r="N2730" s="31">
        <v>81</v>
      </c>
      <c r="O2730" s="30" t="s">
        <v>352</v>
      </c>
      <c r="P2730" s="20">
        <v>69</v>
      </c>
      <c r="Q2730" s="20">
        <v>89</v>
      </c>
      <c r="R2730" s="18" t="s">
        <v>88</v>
      </c>
      <c r="S2730" s="20">
        <v>57</v>
      </c>
      <c r="T2730" s="18" t="s">
        <v>369</v>
      </c>
      <c r="U2730">
        <f t="shared" si="42"/>
        <v>4.5378666666666669</v>
      </c>
    </row>
    <row r="2731" spans="1:21" x14ac:dyDescent="0.3">
      <c r="A2731" s="21">
        <v>44376</v>
      </c>
      <c r="B2731" s="18" t="s">
        <v>45</v>
      </c>
      <c r="C2731" s="18" t="s">
        <v>46</v>
      </c>
      <c r="D2731" s="18" t="s">
        <v>47</v>
      </c>
      <c r="E2731" s="20">
        <v>170</v>
      </c>
      <c r="F2731" s="19">
        <v>156</v>
      </c>
      <c r="G2731" s="19">
        <v>0</v>
      </c>
      <c r="H2731" s="19">
        <v>98</v>
      </c>
      <c r="I2731" s="18" t="s">
        <v>375</v>
      </c>
      <c r="J2731" s="19">
        <v>213</v>
      </c>
      <c r="K2731" s="18" t="s">
        <v>343</v>
      </c>
      <c r="L2731" s="30" t="s">
        <v>84</v>
      </c>
      <c r="M2731" s="31">
        <v>14</v>
      </c>
      <c r="N2731" s="31">
        <v>61</v>
      </c>
      <c r="O2731" s="30" t="s">
        <v>264</v>
      </c>
      <c r="P2731" s="20">
        <v>79</v>
      </c>
      <c r="Q2731" s="20">
        <v>99</v>
      </c>
      <c r="R2731" s="18" t="s">
        <v>120</v>
      </c>
      <c r="S2731" s="20">
        <v>52</v>
      </c>
      <c r="T2731" s="18" t="s">
        <v>250</v>
      </c>
      <c r="U2731">
        <f t="shared" si="42"/>
        <v>0.34906666666666669</v>
      </c>
    </row>
    <row r="2732" spans="1:21" x14ac:dyDescent="0.3">
      <c r="A2732" s="21">
        <v>44377</v>
      </c>
      <c r="B2732" s="18" t="s">
        <v>45</v>
      </c>
      <c r="C2732" s="18" t="s">
        <v>46</v>
      </c>
      <c r="D2732" s="18" t="s">
        <v>47</v>
      </c>
      <c r="E2732" s="20">
        <v>170</v>
      </c>
      <c r="F2732" s="19">
        <v>167</v>
      </c>
      <c r="G2732" s="19">
        <v>0</v>
      </c>
      <c r="H2732" s="19">
        <v>138</v>
      </c>
      <c r="I2732" s="18" t="s">
        <v>470</v>
      </c>
      <c r="J2732" s="19">
        <v>196</v>
      </c>
      <c r="K2732" s="18" t="s">
        <v>606</v>
      </c>
      <c r="L2732" s="32">
        <v>35</v>
      </c>
      <c r="M2732" s="31">
        <v>6</v>
      </c>
      <c r="N2732" s="31">
        <v>42</v>
      </c>
      <c r="O2732" s="30" t="s">
        <v>71</v>
      </c>
      <c r="P2732" s="20">
        <v>82</v>
      </c>
      <c r="Q2732" s="20">
        <v>97</v>
      </c>
      <c r="R2732" s="18" t="s">
        <v>51</v>
      </c>
      <c r="S2732" s="20">
        <v>71</v>
      </c>
      <c r="T2732" s="18" t="s">
        <v>129</v>
      </c>
      <c r="U2732">
        <f t="shared" si="42"/>
        <v>6.1086666666666662</v>
      </c>
    </row>
    <row r="2733" spans="1:21" x14ac:dyDescent="0.3">
      <c r="A2733" s="21">
        <v>44378</v>
      </c>
      <c r="B2733" s="18" t="s">
        <v>45</v>
      </c>
      <c r="C2733" s="18" t="s">
        <v>46</v>
      </c>
      <c r="D2733" s="18" t="s">
        <v>47</v>
      </c>
      <c r="E2733" s="20">
        <v>170</v>
      </c>
      <c r="F2733" s="19">
        <v>184</v>
      </c>
      <c r="G2733" s="19">
        <v>0</v>
      </c>
      <c r="H2733" s="19">
        <v>134</v>
      </c>
      <c r="I2733" s="18" t="s">
        <v>51</v>
      </c>
      <c r="J2733" s="19">
        <v>233</v>
      </c>
      <c r="K2733" s="18" t="s">
        <v>1028</v>
      </c>
      <c r="L2733" s="32">
        <v>36</v>
      </c>
      <c r="M2733" s="31">
        <v>8</v>
      </c>
      <c r="N2733" s="31">
        <v>44</v>
      </c>
      <c r="O2733" s="30" t="s">
        <v>747</v>
      </c>
      <c r="P2733" s="20">
        <v>79</v>
      </c>
      <c r="Q2733" s="20">
        <v>99</v>
      </c>
      <c r="R2733" s="18" t="s">
        <v>51</v>
      </c>
      <c r="S2733" s="20">
        <v>65</v>
      </c>
      <c r="T2733" s="18" t="s">
        <v>51</v>
      </c>
      <c r="U2733">
        <f t="shared" si="42"/>
        <v>6.2831999999999999</v>
      </c>
    </row>
    <row r="2734" spans="1:21" x14ac:dyDescent="0.3">
      <c r="A2734" s="21">
        <v>44379</v>
      </c>
      <c r="B2734" s="18" t="s">
        <v>45</v>
      </c>
      <c r="C2734" s="18" t="s">
        <v>46</v>
      </c>
      <c r="D2734" s="18" t="s">
        <v>47</v>
      </c>
      <c r="E2734" s="20">
        <v>170</v>
      </c>
      <c r="F2734" s="19">
        <v>194</v>
      </c>
      <c r="G2734" s="19">
        <v>16</v>
      </c>
      <c r="H2734" s="19">
        <v>158</v>
      </c>
      <c r="I2734" s="18" t="s">
        <v>543</v>
      </c>
      <c r="J2734" s="19">
        <v>230</v>
      </c>
      <c r="K2734" s="18" t="s">
        <v>328</v>
      </c>
      <c r="L2734" s="30" t="s">
        <v>102</v>
      </c>
      <c r="M2734" s="31">
        <v>6</v>
      </c>
      <c r="N2734" s="31">
        <v>28</v>
      </c>
      <c r="O2734" s="30" t="s">
        <v>232</v>
      </c>
      <c r="P2734" s="20">
        <v>87</v>
      </c>
      <c r="Q2734" s="20">
        <v>99</v>
      </c>
      <c r="R2734" s="18" t="s">
        <v>51</v>
      </c>
      <c r="S2734" s="20">
        <v>74</v>
      </c>
      <c r="T2734" s="18" t="s">
        <v>91</v>
      </c>
      <c r="U2734">
        <f t="shared" si="42"/>
        <v>0.8726666666666667</v>
      </c>
    </row>
    <row r="2735" spans="1:21" x14ac:dyDescent="0.3">
      <c r="A2735" s="21">
        <v>44380</v>
      </c>
      <c r="B2735" s="18" t="s">
        <v>45</v>
      </c>
      <c r="C2735" s="18" t="s">
        <v>46</v>
      </c>
      <c r="D2735" s="18" t="s">
        <v>47</v>
      </c>
      <c r="E2735" s="20">
        <v>170</v>
      </c>
      <c r="F2735" s="19">
        <v>208</v>
      </c>
      <c r="G2735" s="19">
        <v>0</v>
      </c>
      <c r="H2735" s="19">
        <v>176</v>
      </c>
      <c r="I2735" s="18" t="s">
        <v>51</v>
      </c>
      <c r="J2735" s="19">
        <v>241</v>
      </c>
      <c r="K2735" s="18" t="s">
        <v>141</v>
      </c>
      <c r="L2735" s="30" t="s">
        <v>84</v>
      </c>
      <c r="M2735" s="31">
        <v>11</v>
      </c>
      <c r="N2735" s="31">
        <v>78</v>
      </c>
      <c r="O2735" s="30" t="s">
        <v>206</v>
      </c>
      <c r="P2735" s="20">
        <v>80</v>
      </c>
      <c r="Q2735" s="20">
        <v>100</v>
      </c>
      <c r="R2735" s="18" t="s">
        <v>51</v>
      </c>
      <c r="S2735" s="20">
        <v>65</v>
      </c>
      <c r="T2735" s="18" t="s">
        <v>51</v>
      </c>
      <c r="U2735">
        <f t="shared" si="42"/>
        <v>0.34906666666666669</v>
      </c>
    </row>
    <row r="2736" spans="1:21" x14ac:dyDescent="0.3">
      <c r="A2736" s="21">
        <v>44381</v>
      </c>
      <c r="B2736" s="18" t="s">
        <v>45</v>
      </c>
      <c r="C2736" s="18" t="s">
        <v>46</v>
      </c>
      <c r="D2736" s="18" t="s">
        <v>47</v>
      </c>
      <c r="E2736" s="20">
        <v>170</v>
      </c>
      <c r="F2736" s="19">
        <v>217</v>
      </c>
      <c r="G2736" s="19">
        <v>0</v>
      </c>
      <c r="H2736" s="19">
        <v>156</v>
      </c>
      <c r="I2736" s="18" t="s">
        <v>193</v>
      </c>
      <c r="J2736" s="19">
        <v>278</v>
      </c>
      <c r="K2736" s="18" t="s">
        <v>1128</v>
      </c>
      <c r="L2736" s="30" t="s">
        <v>84</v>
      </c>
      <c r="M2736" s="31">
        <v>8</v>
      </c>
      <c r="N2736" s="31">
        <v>42</v>
      </c>
      <c r="O2736" s="30" t="s">
        <v>118</v>
      </c>
      <c r="P2736" s="20">
        <v>71</v>
      </c>
      <c r="Q2736" s="20">
        <v>98</v>
      </c>
      <c r="R2736" s="18" t="s">
        <v>51</v>
      </c>
      <c r="S2736" s="20">
        <v>53</v>
      </c>
      <c r="T2736" s="18" t="s">
        <v>201</v>
      </c>
      <c r="U2736">
        <f t="shared" si="42"/>
        <v>0.34906666666666669</v>
      </c>
    </row>
    <row r="2737" spans="1:21" x14ac:dyDescent="0.3">
      <c r="A2737" s="21">
        <v>44382</v>
      </c>
      <c r="B2737" s="18" t="s">
        <v>45</v>
      </c>
      <c r="C2737" s="18" t="s">
        <v>46</v>
      </c>
      <c r="D2737" s="18" t="s">
        <v>47</v>
      </c>
      <c r="E2737" s="20">
        <v>170</v>
      </c>
      <c r="F2737" s="19">
        <v>222</v>
      </c>
      <c r="G2737" s="19">
        <v>0</v>
      </c>
      <c r="H2737" s="19">
        <v>151</v>
      </c>
      <c r="I2737" s="18" t="s">
        <v>448</v>
      </c>
      <c r="J2737" s="19">
        <v>294</v>
      </c>
      <c r="K2737" s="18" t="s">
        <v>77</v>
      </c>
      <c r="L2737" s="32">
        <v>35</v>
      </c>
      <c r="M2737" s="31">
        <v>11</v>
      </c>
      <c r="N2737" s="31">
        <v>78</v>
      </c>
      <c r="O2737" s="30" t="s">
        <v>64</v>
      </c>
      <c r="P2737" s="20">
        <v>72</v>
      </c>
      <c r="Q2737" s="20">
        <v>99</v>
      </c>
      <c r="R2737" s="18" t="s">
        <v>166</v>
      </c>
      <c r="S2737" s="20">
        <v>52</v>
      </c>
      <c r="T2737" s="18" t="s">
        <v>215</v>
      </c>
      <c r="U2737">
        <f t="shared" si="42"/>
        <v>6.1086666666666662</v>
      </c>
    </row>
    <row r="2738" spans="1:21" x14ac:dyDescent="0.3">
      <c r="A2738" s="21">
        <v>44383</v>
      </c>
      <c r="B2738" s="18" t="s">
        <v>45</v>
      </c>
      <c r="C2738" s="18" t="s">
        <v>46</v>
      </c>
      <c r="D2738" s="18" t="s">
        <v>47</v>
      </c>
      <c r="E2738" s="20">
        <v>170</v>
      </c>
      <c r="F2738" s="19">
        <v>197</v>
      </c>
      <c r="G2738" s="19">
        <v>16</v>
      </c>
      <c r="H2738" s="19">
        <v>152</v>
      </c>
      <c r="I2738" s="18" t="s">
        <v>519</v>
      </c>
      <c r="J2738" s="19">
        <v>242</v>
      </c>
      <c r="K2738" s="18" t="s">
        <v>916</v>
      </c>
      <c r="L2738" s="30" t="s">
        <v>116</v>
      </c>
      <c r="M2738" s="31">
        <v>11</v>
      </c>
      <c r="N2738" s="31">
        <v>72</v>
      </c>
      <c r="O2738" s="30" t="s">
        <v>213</v>
      </c>
      <c r="P2738" s="20">
        <v>68</v>
      </c>
      <c r="Q2738" s="20">
        <v>93</v>
      </c>
      <c r="R2738" s="18" t="s">
        <v>88</v>
      </c>
      <c r="S2738" s="20">
        <v>46</v>
      </c>
      <c r="T2738" s="18" t="s">
        <v>52</v>
      </c>
      <c r="U2738">
        <f t="shared" si="42"/>
        <v>0.69813333333333338</v>
      </c>
    </row>
    <row r="2739" spans="1:21" x14ac:dyDescent="0.3">
      <c r="A2739" s="21">
        <v>44384</v>
      </c>
      <c r="B2739" s="18" t="s">
        <v>45</v>
      </c>
      <c r="C2739" s="18" t="s">
        <v>46</v>
      </c>
      <c r="D2739" s="18" t="s">
        <v>47</v>
      </c>
      <c r="E2739" s="20">
        <v>170</v>
      </c>
      <c r="F2739" s="19">
        <v>174</v>
      </c>
      <c r="G2739" s="19">
        <v>8</v>
      </c>
      <c r="H2739" s="19">
        <v>143</v>
      </c>
      <c r="I2739" s="18" t="s">
        <v>156</v>
      </c>
      <c r="J2739" s="19">
        <v>205</v>
      </c>
      <c r="K2739" s="18" t="s">
        <v>336</v>
      </c>
      <c r="L2739" s="32">
        <v>29</v>
      </c>
      <c r="M2739" s="31">
        <v>11</v>
      </c>
      <c r="N2739" s="31">
        <v>58</v>
      </c>
      <c r="O2739" s="30" t="s">
        <v>209</v>
      </c>
      <c r="P2739" s="20">
        <v>81</v>
      </c>
      <c r="Q2739" s="20">
        <v>96</v>
      </c>
      <c r="R2739" s="18" t="s">
        <v>51</v>
      </c>
      <c r="S2739" s="20">
        <v>57</v>
      </c>
      <c r="T2739" s="18" t="s">
        <v>209</v>
      </c>
      <c r="U2739">
        <f t="shared" si="42"/>
        <v>5.0614666666666661</v>
      </c>
    </row>
    <row r="2740" spans="1:21" x14ac:dyDescent="0.3">
      <c r="A2740" s="21">
        <v>44385</v>
      </c>
      <c r="B2740" s="18" t="s">
        <v>45</v>
      </c>
      <c r="C2740" s="18" t="s">
        <v>46</v>
      </c>
      <c r="D2740" s="18" t="s">
        <v>47</v>
      </c>
      <c r="E2740" s="20">
        <v>170</v>
      </c>
      <c r="F2740" s="19">
        <v>174</v>
      </c>
      <c r="G2740" s="19">
        <v>0</v>
      </c>
      <c r="H2740" s="19">
        <v>131</v>
      </c>
      <c r="I2740" s="18" t="s">
        <v>221</v>
      </c>
      <c r="J2740" s="19">
        <v>218</v>
      </c>
      <c r="K2740" s="18" t="s">
        <v>295</v>
      </c>
      <c r="L2740" s="30" t="s">
        <v>218</v>
      </c>
      <c r="M2740" s="31">
        <v>11</v>
      </c>
      <c r="N2740" s="31">
        <v>67</v>
      </c>
      <c r="O2740" s="30" t="s">
        <v>121</v>
      </c>
      <c r="P2740" s="20">
        <v>77</v>
      </c>
      <c r="Q2740" s="20">
        <v>98</v>
      </c>
      <c r="R2740" s="18" t="s">
        <v>51</v>
      </c>
      <c r="S2740" s="20">
        <v>59</v>
      </c>
      <c r="T2740" s="18" t="s">
        <v>169</v>
      </c>
      <c r="U2740">
        <f t="shared" si="42"/>
        <v>0.52359999999999995</v>
      </c>
    </row>
    <row r="2741" spans="1:21" x14ac:dyDescent="0.3">
      <c r="A2741" s="21">
        <v>44386</v>
      </c>
      <c r="B2741" s="18" t="s">
        <v>45</v>
      </c>
      <c r="C2741" s="18" t="s">
        <v>46</v>
      </c>
      <c r="D2741" s="18" t="s">
        <v>47</v>
      </c>
      <c r="E2741" s="20">
        <v>170</v>
      </c>
      <c r="F2741" s="19">
        <v>192</v>
      </c>
      <c r="G2741" s="19">
        <v>0</v>
      </c>
      <c r="H2741" s="19">
        <v>151</v>
      </c>
      <c r="I2741" s="18" t="s">
        <v>51</v>
      </c>
      <c r="J2741" s="19">
        <v>234</v>
      </c>
      <c r="K2741" s="18" t="s">
        <v>916</v>
      </c>
      <c r="L2741" s="32">
        <v>32</v>
      </c>
      <c r="M2741" s="31">
        <v>8</v>
      </c>
      <c r="N2741" s="31">
        <v>50</v>
      </c>
      <c r="O2741" s="30" t="s">
        <v>433</v>
      </c>
      <c r="P2741" s="20">
        <v>76</v>
      </c>
      <c r="Q2741" s="20">
        <v>94</v>
      </c>
      <c r="R2741" s="18" t="s">
        <v>51</v>
      </c>
      <c r="S2741" s="20">
        <v>63</v>
      </c>
      <c r="T2741" s="18" t="s">
        <v>51</v>
      </c>
      <c r="U2741">
        <f t="shared" si="42"/>
        <v>5.5850666666666671</v>
      </c>
    </row>
    <row r="2742" spans="1:21" x14ac:dyDescent="0.3">
      <c r="A2742" s="21">
        <v>44387</v>
      </c>
      <c r="B2742" s="18" t="s">
        <v>45</v>
      </c>
      <c r="C2742" s="18" t="s">
        <v>46</v>
      </c>
      <c r="D2742" s="18" t="s">
        <v>47</v>
      </c>
      <c r="E2742" s="20">
        <v>170</v>
      </c>
      <c r="F2742" s="19">
        <v>191</v>
      </c>
      <c r="G2742" s="19">
        <v>0</v>
      </c>
      <c r="H2742" s="19">
        <v>138</v>
      </c>
      <c r="I2742" s="18" t="s">
        <v>51</v>
      </c>
      <c r="J2742" s="19">
        <v>244</v>
      </c>
      <c r="K2742" s="18" t="s">
        <v>276</v>
      </c>
      <c r="L2742" s="30" t="s">
        <v>84</v>
      </c>
      <c r="M2742" s="31">
        <v>22</v>
      </c>
      <c r="N2742" s="31">
        <v>67</v>
      </c>
      <c r="O2742" s="30" t="s">
        <v>71</v>
      </c>
      <c r="P2742" s="20">
        <v>77</v>
      </c>
      <c r="Q2742" s="20">
        <v>99</v>
      </c>
      <c r="R2742" s="18" t="s">
        <v>120</v>
      </c>
      <c r="S2742" s="20">
        <v>62</v>
      </c>
      <c r="T2742" s="18" t="s">
        <v>213</v>
      </c>
      <c r="U2742">
        <f t="shared" si="42"/>
        <v>0.34906666666666669</v>
      </c>
    </row>
    <row r="2743" spans="1:21" x14ac:dyDescent="0.3">
      <c r="A2743" s="21">
        <v>44388</v>
      </c>
      <c r="B2743" s="18" t="s">
        <v>45</v>
      </c>
      <c r="C2743" s="18" t="s">
        <v>46</v>
      </c>
      <c r="D2743" s="18" t="s">
        <v>47</v>
      </c>
      <c r="E2743" s="20">
        <v>170</v>
      </c>
      <c r="F2743" s="19">
        <v>178</v>
      </c>
      <c r="G2743" s="19">
        <v>10</v>
      </c>
      <c r="H2743" s="19">
        <v>144</v>
      </c>
      <c r="I2743" s="18" t="s">
        <v>782</v>
      </c>
      <c r="J2743" s="19">
        <v>211</v>
      </c>
      <c r="K2743" s="18" t="s">
        <v>781</v>
      </c>
      <c r="L2743" s="32">
        <v>28</v>
      </c>
      <c r="M2743" s="31">
        <v>11</v>
      </c>
      <c r="N2743" s="31">
        <v>67</v>
      </c>
      <c r="O2743" s="30" t="s">
        <v>235</v>
      </c>
      <c r="P2743" s="20">
        <v>89</v>
      </c>
      <c r="Q2743" s="20">
        <v>98</v>
      </c>
      <c r="R2743" s="18" t="s">
        <v>184</v>
      </c>
      <c r="S2743" s="20">
        <v>79</v>
      </c>
      <c r="T2743" s="18" t="s">
        <v>129</v>
      </c>
      <c r="U2743">
        <f t="shared" si="42"/>
        <v>4.8869333333333334</v>
      </c>
    </row>
    <row r="2744" spans="1:21" x14ac:dyDescent="0.3">
      <c r="A2744" s="21">
        <v>44389</v>
      </c>
      <c r="B2744" s="18" t="s">
        <v>45</v>
      </c>
      <c r="C2744" s="18" t="s">
        <v>46</v>
      </c>
      <c r="D2744" s="18" t="s">
        <v>47</v>
      </c>
      <c r="E2744" s="20">
        <v>170</v>
      </c>
      <c r="F2744" s="19">
        <v>162</v>
      </c>
      <c r="G2744" s="19">
        <v>32</v>
      </c>
      <c r="H2744" s="19">
        <v>127</v>
      </c>
      <c r="I2744" s="18" t="s">
        <v>754</v>
      </c>
      <c r="J2744" s="19">
        <v>196</v>
      </c>
      <c r="K2744" s="18" t="s">
        <v>198</v>
      </c>
      <c r="L2744" s="32">
        <v>24</v>
      </c>
      <c r="M2744" s="31">
        <v>8</v>
      </c>
      <c r="N2744" s="31">
        <v>72</v>
      </c>
      <c r="O2744" s="30" t="s">
        <v>182</v>
      </c>
      <c r="P2744" s="20">
        <v>78</v>
      </c>
      <c r="Q2744" s="20">
        <v>99</v>
      </c>
      <c r="R2744" s="18" t="s">
        <v>120</v>
      </c>
      <c r="S2744" s="20">
        <v>58</v>
      </c>
      <c r="T2744" s="18" t="s">
        <v>250</v>
      </c>
      <c r="U2744">
        <f t="shared" si="42"/>
        <v>4.1887999999999996</v>
      </c>
    </row>
    <row r="2745" spans="1:21" x14ac:dyDescent="0.3">
      <c r="A2745" s="21">
        <v>44390</v>
      </c>
      <c r="B2745" s="18" t="s">
        <v>45</v>
      </c>
      <c r="C2745" s="18" t="s">
        <v>46</v>
      </c>
      <c r="D2745" s="18" t="s">
        <v>47</v>
      </c>
      <c r="E2745" s="20">
        <v>170</v>
      </c>
      <c r="F2745" s="19">
        <v>174</v>
      </c>
      <c r="G2745" s="19">
        <v>4</v>
      </c>
      <c r="H2745" s="19">
        <v>133</v>
      </c>
      <c r="I2745" s="18" t="s">
        <v>51</v>
      </c>
      <c r="J2745" s="19">
        <v>216</v>
      </c>
      <c r="K2745" s="18" t="s">
        <v>68</v>
      </c>
      <c r="L2745" s="32" t="s">
        <v>1194</v>
      </c>
      <c r="M2745" s="31">
        <v>11</v>
      </c>
      <c r="N2745" s="31">
        <v>67</v>
      </c>
      <c r="O2745" s="30" t="s">
        <v>51</v>
      </c>
      <c r="P2745" s="20">
        <v>76</v>
      </c>
      <c r="Q2745" s="20">
        <v>96</v>
      </c>
      <c r="R2745" s="18" t="s">
        <v>193</v>
      </c>
      <c r="S2745" s="20">
        <v>58</v>
      </c>
      <c r="T2745" s="18" t="s">
        <v>206</v>
      </c>
      <c r="U2745" t="e">
        <f t="shared" si="42"/>
        <v>#VALUE!</v>
      </c>
    </row>
    <row r="2746" spans="1:21" x14ac:dyDescent="0.3">
      <c r="A2746" s="21">
        <v>44391</v>
      </c>
      <c r="B2746" s="18" t="s">
        <v>45</v>
      </c>
      <c r="C2746" s="18" t="s">
        <v>46</v>
      </c>
      <c r="D2746" s="18" t="s">
        <v>47</v>
      </c>
      <c r="E2746" s="20">
        <v>170</v>
      </c>
      <c r="F2746" s="19">
        <v>178</v>
      </c>
      <c r="G2746" s="19">
        <v>0</v>
      </c>
      <c r="H2746" s="19">
        <v>145</v>
      </c>
      <c r="I2746" s="18" t="s">
        <v>644</v>
      </c>
      <c r="J2746" s="19">
        <v>211</v>
      </c>
      <c r="K2746" s="18" t="s">
        <v>414</v>
      </c>
      <c r="L2746" s="30" t="s">
        <v>218</v>
      </c>
      <c r="M2746" s="31">
        <v>6</v>
      </c>
      <c r="N2746" s="31">
        <v>58</v>
      </c>
      <c r="O2746" s="30" t="s">
        <v>121</v>
      </c>
      <c r="P2746" s="20">
        <v>78</v>
      </c>
      <c r="Q2746" s="20">
        <v>99</v>
      </c>
      <c r="R2746" s="18" t="s">
        <v>159</v>
      </c>
      <c r="S2746" s="20">
        <v>63</v>
      </c>
      <c r="T2746" s="18" t="s">
        <v>215</v>
      </c>
      <c r="U2746">
        <f t="shared" si="42"/>
        <v>0.52359999999999995</v>
      </c>
    </row>
    <row r="2747" spans="1:21" x14ac:dyDescent="0.3">
      <c r="A2747" s="21">
        <v>44392</v>
      </c>
      <c r="B2747" s="18" t="s">
        <v>45</v>
      </c>
      <c r="C2747" s="18" t="s">
        <v>46</v>
      </c>
      <c r="D2747" s="18" t="s">
        <v>47</v>
      </c>
      <c r="E2747" s="20">
        <v>170</v>
      </c>
      <c r="F2747" s="19">
        <v>192</v>
      </c>
      <c r="G2747" s="19">
        <v>0</v>
      </c>
      <c r="H2747" s="19">
        <v>149</v>
      </c>
      <c r="I2747" s="18" t="s">
        <v>76</v>
      </c>
      <c r="J2747" s="19">
        <v>236</v>
      </c>
      <c r="K2747" s="18" t="s">
        <v>575</v>
      </c>
      <c r="L2747" s="30" t="s">
        <v>218</v>
      </c>
      <c r="M2747" s="31">
        <v>8</v>
      </c>
      <c r="N2747" s="31">
        <v>61</v>
      </c>
      <c r="O2747" s="30" t="s">
        <v>167</v>
      </c>
      <c r="P2747" s="20">
        <v>75</v>
      </c>
      <c r="Q2747" s="20">
        <v>93</v>
      </c>
      <c r="R2747" s="18" t="s">
        <v>51</v>
      </c>
      <c r="S2747" s="20">
        <v>61</v>
      </c>
      <c r="T2747" s="18" t="s">
        <v>135</v>
      </c>
      <c r="U2747">
        <f t="shared" si="42"/>
        <v>0.52359999999999995</v>
      </c>
    </row>
    <row r="2748" spans="1:21" x14ac:dyDescent="0.3">
      <c r="A2748" s="21">
        <v>44393</v>
      </c>
      <c r="B2748" s="18" t="s">
        <v>45</v>
      </c>
      <c r="C2748" s="18" t="s">
        <v>46</v>
      </c>
      <c r="D2748" s="18" t="s">
        <v>47</v>
      </c>
      <c r="E2748" s="20">
        <v>170</v>
      </c>
      <c r="F2748" s="19">
        <v>213</v>
      </c>
      <c r="G2748" s="19">
        <v>0</v>
      </c>
      <c r="H2748" s="19">
        <v>165</v>
      </c>
      <c r="I2748" s="18" t="s">
        <v>51</v>
      </c>
      <c r="J2748" s="19">
        <v>261</v>
      </c>
      <c r="K2748" s="18" t="s">
        <v>126</v>
      </c>
      <c r="L2748" s="32">
        <v>36</v>
      </c>
      <c r="M2748" s="31">
        <v>11</v>
      </c>
      <c r="N2748" s="31">
        <v>58</v>
      </c>
      <c r="O2748" s="30" t="s">
        <v>146</v>
      </c>
      <c r="P2748" s="20">
        <v>70</v>
      </c>
      <c r="Q2748" s="20">
        <v>92</v>
      </c>
      <c r="R2748" s="18" t="s">
        <v>142</v>
      </c>
      <c r="S2748" s="20">
        <v>55</v>
      </c>
      <c r="T2748" s="18" t="s">
        <v>129</v>
      </c>
      <c r="U2748">
        <f t="shared" si="42"/>
        <v>6.2831999999999999</v>
      </c>
    </row>
    <row r="2749" spans="1:21" x14ac:dyDescent="0.3">
      <c r="A2749" s="21">
        <v>44394</v>
      </c>
      <c r="B2749" s="18" t="s">
        <v>45</v>
      </c>
      <c r="C2749" s="18" t="s">
        <v>46</v>
      </c>
      <c r="D2749" s="18" t="s">
        <v>47</v>
      </c>
      <c r="E2749" s="20">
        <v>170</v>
      </c>
      <c r="F2749" s="19">
        <v>230</v>
      </c>
      <c r="G2749" s="19">
        <v>0</v>
      </c>
      <c r="H2749" s="19">
        <v>177</v>
      </c>
      <c r="I2749" s="18" t="s">
        <v>434</v>
      </c>
      <c r="J2749" s="19">
        <v>284</v>
      </c>
      <c r="K2749" s="18" t="s">
        <v>158</v>
      </c>
      <c r="L2749" s="32">
        <v>36</v>
      </c>
      <c r="M2749" s="31">
        <v>14</v>
      </c>
      <c r="N2749" s="31">
        <v>53</v>
      </c>
      <c r="O2749" s="30" t="s">
        <v>52</v>
      </c>
      <c r="P2749" s="20">
        <v>73</v>
      </c>
      <c r="Q2749" s="20">
        <v>97</v>
      </c>
      <c r="R2749" s="18" t="s">
        <v>51</v>
      </c>
      <c r="S2749" s="20">
        <v>57</v>
      </c>
      <c r="T2749" s="18" t="s">
        <v>215</v>
      </c>
      <c r="U2749">
        <f t="shared" si="42"/>
        <v>6.2831999999999999</v>
      </c>
    </row>
    <row r="2750" spans="1:21" x14ac:dyDescent="0.3">
      <c r="A2750" s="21">
        <v>44395</v>
      </c>
      <c r="B2750" s="18" t="s">
        <v>45</v>
      </c>
      <c r="C2750" s="18" t="s">
        <v>46</v>
      </c>
      <c r="D2750" s="18" t="s">
        <v>47</v>
      </c>
      <c r="E2750" s="20">
        <v>170</v>
      </c>
      <c r="F2750" s="19">
        <v>240</v>
      </c>
      <c r="G2750" s="19">
        <v>0</v>
      </c>
      <c r="H2750" s="19">
        <v>179</v>
      </c>
      <c r="I2750" s="18" t="s">
        <v>795</v>
      </c>
      <c r="J2750" s="19">
        <v>301</v>
      </c>
      <c r="K2750" s="18" t="s">
        <v>584</v>
      </c>
      <c r="L2750" s="32">
        <v>34</v>
      </c>
      <c r="M2750" s="31">
        <v>14</v>
      </c>
      <c r="N2750" s="31">
        <v>58</v>
      </c>
      <c r="O2750" s="30" t="s">
        <v>146</v>
      </c>
      <c r="P2750" s="20">
        <v>68</v>
      </c>
      <c r="Q2750" s="20">
        <v>95</v>
      </c>
      <c r="R2750" s="18" t="s">
        <v>51</v>
      </c>
      <c r="S2750" s="20">
        <v>51</v>
      </c>
      <c r="T2750" s="18" t="s">
        <v>179</v>
      </c>
      <c r="U2750">
        <f t="shared" si="42"/>
        <v>5.9341333333333326</v>
      </c>
    </row>
    <row r="2751" spans="1:21" x14ac:dyDescent="0.3">
      <c r="A2751" s="21">
        <v>44396</v>
      </c>
      <c r="B2751" s="18" t="s">
        <v>45</v>
      </c>
      <c r="C2751" s="18" t="s">
        <v>46</v>
      </c>
      <c r="D2751" s="18" t="s">
        <v>47</v>
      </c>
      <c r="E2751" s="20">
        <v>170</v>
      </c>
      <c r="F2751" s="19">
        <v>226</v>
      </c>
      <c r="G2751" s="19">
        <v>0</v>
      </c>
      <c r="H2751" s="19">
        <v>163</v>
      </c>
      <c r="I2751" s="18" t="s">
        <v>363</v>
      </c>
      <c r="J2751" s="19">
        <v>290</v>
      </c>
      <c r="K2751" s="18" t="s">
        <v>197</v>
      </c>
      <c r="L2751" s="32">
        <v>36</v>
      </c>
      <c r="M2751" s="31">
        <v>14</v>
      </c>
      <c r="N2751" s="31">
        <v>58</v>
      </c>
      <c r="O2751" s="30" t="s">
        <v>51</v>
      </c>
      <c r="P2751" s="20">
        <v>74</v>
      </c>
      <c r="Q2751" s="20">
        <v>98</v>
      </c>
      <c r="R2751" s="18" t="s">
        <v>51</v>
      </c>
      <c r="S2751" s="20">
        <v>57</v>
      </c>
      <c r="T2751" s="18" t="s">
        <v>94</v>
      </c>
      <c r="U2751">
        <f t="shared" si="42"/>
        <v>6.2831999999999999</v>
      </c>
    </row>
    <row r="2752" spans="1:21" x14ac:dyDescent="0.3">
      <c r="A2752" s="21">
        <v>44397</v>
      </c>
      <c r="B2752" s="18" t="s">
        <v>45</v>
      </c>
      <c r="C2752" s="18" t="s">
        <v>46</v>
      </c>
      <c r="D2752" s="18" t="s">
        <v>47</v>
      </c>
      <c r="E2752" s="20">
        <v>170</v>
      </c>
      <c r="F2752" s="19">
        <v>230</v>
      </c>
      <c r="G2752" s="19">
        <v>0</v>
      </c>
      <c r="H2752" s="19">
        <v>183</v>
      </c>
      <c r="I2752" s="18" t="s">
        <v>879</v>
      </c>
      <c r="J2752" s="19">
        <v>277</v>
      </c>
      <c r="K2752" s="18" t="s">
        <v>864</v>
      </c>
      <c r="L2752" s="30" t="s">
        <v>84</v>
      </c>
      <c r="M2752" s="31">
        <v>11</v>
      </c>
      <c r="N2752" s="31">
        <v>67</v>
      </c>
      <c r="O2752" s="30" t="s">
        <v>167</v>
      </c>
      <c r="P2752" s="20">
        <v>78</v>
      </c>
      <c r="Q2752" s="20">
        <v>96</v>
      </c>
      <c r="R2752" s="18" t="s">
        <v>494</v>
      </c>
      <c r="S2752" s="20">
        <v>63</v>
      </c>
      <c r="T2752" s="18" t="s">
        <v>52</v>
      </c>
      <c r="U2752">
        <f t="shared" si="42"/>
        <v>0.34906666666666669</v>
      </c>
    </row>
    <row r="2753" spans="1:21" x14ac:dyDescent="0.3">
      <c r="A2753" s="21">
        <v>44398</v>
      </c>
      <c r="B2753" s="18" t="s">
        <v>45</v>
      </c>
      <c r="C2753" s="18" t="s">
        <v>46</v>
      </c>
      <c r="D2753" s="18" t="s">
        <v>47</v>
      </c>
      <c r="E2753" s="20">
        <v>170</v>
      </c>
      <c r="F2753" s="19">
        <v>204</v>
      </c>
      <c r="G2753" s="19">
        <v>0</v>
      </c>
      <c r="H2753" s="19">
        <v>180</v>
      </c>
      <c r="I2753" s="18" t="s">
        <v>482</v>
      </c>
      <c r="J2753" s="19">
        <v>228</v>
      </c>
      <c r="K2753" s="18" t="s">
        <v>606</v>
      </c>
      <c r="L2753" s="30" t="s">
        <v>84</v>
      </c>
      <c r="M2753" s="31">
        <v>11</v>
      </c>
      <c r="N2753" s="31">
        <v>56</v>
      </c>
      <c r="O2753" s="30" t="s">
        <v>64</v>
      </c>
      <c r="P2753" s="20">
        <v>85</v>
      </c>
      <c r="Q2753" s="20">
        <v>96</v>
      </c>
      <c r="R2753" s="18" t="s">
        <v>108</v>
      </c>
      <c r="S2753" s="20">
        <v>76</v>
      </c>
      <c r="T2753" s="18" t="s">
        <v>51</v>
      </c>
      <c r="U2753">
        <f t="shared" si="42"/>
        <v>0.34906666666666669</v>
      </c>
    </row>
    <row r="2754" spans="1:21" x14ac:dyDescent="0.3">
      <c r="A2754" s="21">
        <v>44399</v>
      </c>
      <c r="B2754" s="18" t="s">
        <v>45</v>
      </c>
      <c r="C2754" s="18" t="s">
        <v>46</v>
      </c>
      <c r="D2754" s="18" t="s">
        <v>47</v>
      </c>
      <c r="E2754" s="20">
        <v>170</v>
      </c>
      <c r="F2754" s="19">
        <v>218</v>
      </c>
      <c r="G2754" s="19">
        <v>2</v>
      </c>
      <c r="H2754" s="19">
        <v>182</v>
      </c>
      <c r="I2754" s="18" t="s">
        <v>82</v>
      </c>
      <c r="J2754" s="19">
        <v>255</v>
      </c>
      <c r="K2754" s="18" t="s">
        <v>568</v>
      </c>
      <c r="L2754" s="32">
        <v>36</v>
      </c>
      <c r="M2754" s="31">
        <v>11</v>
      </c>
      <c r="N2754" s="31">
        <v>56</v>
      </c>
      <c r="O2754" s="30" t="s">
        <v>55</v>
      </c>
      <c r="P2754" s="20">
        <v>84</v>
      </c>
      <c r="Q2754" s="20">
        <v>98</v>
      </c>
      <c r="R2754" s="18" t="s">
        <v>51</v>
      </c>
      <c r="S2754" s="20">
        <v>64</v>
      </c>
      <c r="T2754" s="18" t="s">
        <v>201</v>
      </c>
      <c r="U2754">
        <f t="shared" si="42"/>
        <v>6.2831999999999999</v>
      </c>
    </row>
    <row r="2755" spans="1:21" x14ac:dyDescent="0.3">
      <c r="A2755" s="21">
        <v>44400</v>
      </c>
      <c r="B2755" s="18" t="s">
        <v>45</v>
      </c>
      <c r="C2755" s="18" t="s">
        <v>46</v>
      </c>
      <c r="D2755" s="18" t="s">
        <v>47</v>
      </c>
      <c r="E2755" s="20">
        <v>170</v>
      </c>
      <c r="F2755" s="19">
        <v>198</v>
      </c>
      <c r="G2755" s="19">
        <v>0</v>
      </c>
      <c r="H2755" s="19">
        <v>156</v>
      </c>
      <c r="I2755" s="18" t="s">
        <v>356</v>
      </c>
      <c r="J2755" s="19">
        <v>240</v>
      </c>
      <c r="K2755" s="18" t="s">
        <v>614</v>
      </c>
      <c r="L2755" s="30" t="s">
        <v>263</v>
      </c>
      <c r="M2755" s="31">
        <v>14</v>
      </c>
      <c r="N2755" s="31">
        <v>72</v>
      </c>
      <c r="O2755" s="30" t="s">
        <v>129</v>
      </c>
      <c r="P2755" s="20">
        <v>83</v>
      </c>
      <c r="Q2755" s="20">
        <v>97</v>
      </c>
      <c r="R2755" s="18" t="s">
        <v>51</v>
      </c>
      <c r="S2755" s="20">
        <v>66</v>
      </c>
      <c r="T2755" s="18" t="s">
        <v>167</v>
      </c>
      <c r="U2755">
        <f t="shared" si="42"/>
        <v>0.17453333333333335</v>
      </c>
    </row>
    <row r="2756" spans="1:21" x14ac:dyDescent="0.3">
      <c r="A2756" s="21">
        <v>44401</v>
      </c>
      <c r="B2756" s="18" t="s">
        <v>45</v>
      </c>
      <c r="C2756" s="18" t="s">
        <v>46</v>
      </c>
      <c r="D2756" s="18" t="s">
        <v>47</v>
      </c>
      <c r="E2756" s="20">
        <v>170</v>
      </c>
      <c r="F2756" s="19">
        <v>198</v>
      </c>
      <c r="G2756" s="19">
        <v>96</v>
      </c>
      <c r="H2756" s="19">
        <v>146</v>
      </c>
      <c r="I2756" s="18" t="s">
        <v>51</v>
      </c>
      <c r="J2756" s="19">
        <v>250</v>
      </c>
      <c r="K2756" s="18" t="s">
        <v>584</v>
      </c>
      <c r="L2756" s="30" t="s">
        <v>84</v>
      </c>
      <c r="M2756" s="31">
        <v>8</v>
      </c>
      <c r="N2756" s="31">
        <v>75</v>
      </c>
      <c r="O2756" s="30" t="s">
        <v>94</v>
      </c>
      <c r="P2756" s="20">
        <v>78</v>
      </c>
      <c r="Q2756" s="20">
        <v>98</v>
      </c>
      <c r="R2756" s="18" t="s">
        <v>174</v>
      </c>
      <c r="S2756" s="20">
        <v>55</v>
      </c>
      <c r="T2756" s="18" t="s">
        <v>277</v>
      </c>
      <c r="U2756">
        <f t="shared" ref="U2756:U2819" si="43">L2756*$V$3/$V$5*$V$4</f>
        <v>0.34906666666666669</v>
      </c>
    </row>
    <row r="2757" spans="1:21" x14ac:dyDescent="0.3">
      <c r="A2757" s="21">
        <v>44402</v>
      </c>
      <c r="B2757" s="18" t="s">
        <v>45</v>
      </c>
      <c r="C2757" s="18" t="s">
        <v>46</v>
      </c>
      <c r="D2757" s="18" t="s">
        <v>47</v>
      </c>
      <c r="E2757" s="20">
        <v>170</v>
      </c>
      <c r="F2757" s="19">
        <v>196</v>
      </c>
      <c r="G2757" s="19">
        <v>0</v>
      </c>
      <c r="H2757" s="19">
        <v>162</v>
      </c>
      <c r="I2757" s="18" t="s">
        <v>795</v>
      </c>
      <c r="J2757" s="19">
        <v>230</v>
      </c>
      <c r="K2757" s="18" t="s">
        <v>730</v>
      </c>
      <c r="L2757" s="30" t="s">
        <v>116</v>
      </c>
      <c r="M2757" s="31">
        <v>6</v>
      </c>
      <c r="N2757" s="31">
        <v>50</v>
      </c>
      <c r="O2757" s="30" t="s">
        <v>94</v>
      </c>
      <c r="P2757" s="20">
        <v>82</v>
      </c>
      <c r="Q2757" s="20">
        <v>99</v>
      </c>
      <c r="R2757" s="18" t="s">
        <v>51</v>
      </c>
      <c r="S2757" s="20">
        <v>64</v>
      </c>
      <c r="T2757" s="18" t="s">
        <v>215</v>
      </c>
      <c r="U2757">
        <f t="shared" si="43"/>
        <v>0.69813333333333338</v>
      </c>
    </row>
    <row r="2758" spans="1:21" x14ac:dyDescent="0.3">
      <c r="A2758" s="21">
        <v>44403</v>
      </c>
      <c r="B2758" s="18" t="s">
        <v>45</v>
      </c>
      <c r="C2758" s="18" t="s">
        <v>46</v>
      </c>
      <c r="D2758" s="18" t="s">
        <v>47</v>
      </c>
      <c r="E2758" s="20">
        <v>170</v>
      </c>
      <c r="F2758" s="19">
        <v>202</v>
      </c>
      <c r="G2758" s="19">
        <v>0</v>
      </c>
      <c r="H2758" s="19">
        <v>164</v>
      </c>
      <c r="I2758" s="18" t="s">
        <v>435</v>
      </c>
      <c r="J2758" s="19">
        <v>241</v>
      </c>
      <c r="K2758" s="18" t="s">
        <v>129</v>
      </c>
      <c r="L2758" s="30" t="s">
        <v>116</v>
      </c>
      <c r="M2758" s="31">
        <v>11</v>
      </c>
      <c r="N2758" s="31">
        <v>61</v>
      </c>
      <c r="O2758" s="30" t="s">
        <v>201</v>
      </c>
      <c r="P2758" s="20">
        <v>74</v>
      </c>
      <c r="Q2758" s="20">
        <v>96</v>
      </c>
      <c r="R2758" s="18" t="s">
        <v>51</v>
      </c>
      <c r="S2758" s="20">
        <v>61</v>
      </c>
      <c r="T2758" s="18" t="s">
        <v>51</v>
      </c>
      <c r="U2758">
        <f t="shared" si="43"/>
        <v>0.69813333333333338</v>
      </c>
    </row>
    <row r="2759" spans="1:21" x14ac:dyDescent="0.3">
      <c r="A2759" s="21">
        <v>44404</v>
      </c>
      <c r="B2759" s="18" t="s">
        <v>45</v>
      </c>
      <c r="C2759" s="18" t="s">
        <v>46</v>
      </c>
      <c r="D2759" s="18" t="s">
        <v>47</v>
      </c>
      <c r="E2759" s="20">
        <v>170</v>
      </c>
      <c r="F2759" s="19">
        <v>204</v>
      </c>
      <c r="G2759" s="19">
        <v>2</v>
      </c>
      <c r="H2759" s="19">
        <v>167</v>
      </c>
      <c r="I2759" s="18" t="s">
        <v>51</v>
      </c>
      <c r="J2759" s="19">
        <v>241</v>
      </c>
      <c r="K2759" s="18" t="s">
        <v>141</v>
      </c>
      <c r="L2759" s="30" t="s">
        <v>102</v>
      </c>
      <c r="M2759" s="31">
        <v>8</v>
      </c>
      <c r="N2759" s="31">
        <v>64</v>
      </c>
      <c r="O2759" s="30" t="s">
        <v>71</v>
      </c>
      <c r="P2759" s="20">
        <v>75</v>
      </c>
      <c r="Q2759" s="20">
        <v>96</v>
      </c>
      <c r="R2759" s="18" t="s">
        <v>100</v>
      </c>
      <c r="S2759" s="20">
        <v>56</v>
      </c>
      <c r="T2759" s="18" t="s">
        <v>264</v>
      </c>
      <c r="U2759">
        <f t="shared" si="43"/>
        <v>0.8726666666666667</v>
      </c>
    </row>
    <row r="2760" spans="1:21" x14ac:dyDescent="0.3">
      <c r="A2760" s="21">
        <v>44405</v>
      </c>
      <c r="B2760" s="18" t="s">
        <v>45</v>
      </c>
      <c r="C2760" s="18" t="s">
        <v>46</v>
      </c>
      <c r="D2760" s="18" t="s">
        <v>47</v>
      </c>
      <c r="E2760" s="20">
        <v>170</v>
      </c>
      <c r="F2760" s="19">
        <v>196</v>
      </c>
      <c r="G2760" s="19">
        <v>0</v>
      </c>
      <c r="H2760" s="19">
        <v>158</v>
      </c>
      <c r="I2760" s="18" t="s">
        <v>305</v>
      </c>
      <c r="J2760" s="19">
        <v>235</v>
      </c>
      <c r="K2760" s="18" t="s">
        <v>670</v>
      </c>
      <c r="L2760" s="30" t="s">
        <v>116</v>
      </c>
      <c r="M2760" s="31">
        <v>8</v>
      </c>
      <c r="N2760" s="31">
        <v>53</v>
      </c>
      <c r="O2760" s="30" t="s">
        <v>133</v>
      </c>
      <c r="P2760" s="20">
        <v>79</v>
      </c>
      <c r="Q2760" s="20">
        <v>98</v>
      </c>
      <c r="R2760" s="18" t="s">
        <v>51</v>
      </c>
      <c r="S2760" s="20">
        <v>61</v>
      </c>
      <c r="T2760" s="18" t="s">
        <v>81</v>
      </c>
      <c r="U2760">
        <f t="shared" si="43"/>
        <v>0.69813333333333338</v>
      </c>
    </row>
    <row r="2761" spans="1:21" x14ac:dyDescent="0.3">
      <c r="A2761" s="21">
        <v>44406</v>
      </c>
      <c r="B2761" s="18" t="s">
        <v>45</v>
      </c>
      <c r="C2761" s="18" t="s">
        <v>46</v>
      </c>
      <c r="D2761" s="18" t="s">
        <v>47</v>
      </c>
      <c r="E2761" s="20">
        <v>170</v>
      </c>
      <c r="F2761" s="19">
        <v>199</v>
      </c>
      <c r="G2761" s="19">
        <v>0</v>
      </c>
      <c r="H2761" s="19">
        <v>152</v>
      </c>
      <c r="I2761" s="18" t="s">
        <v>917</v>
      </c>
      <c r="J2761" s="19">
        <v>246</v>
      </c>
      <c r="K2761" s="18" t="s">
        <v>574</v>
      </c>
      <c r="L2761" s="32">
        <v>36</v>
      </c>
      <c r="M2761" s="31">
        <v>6</v>
      </c>
      <c r="N2761" s="31">
        <v>44</v>
      </c>
      <c r="O2761" s="30" t="s">
        <v>98</v>
      </c>
      <c r="P2761" s="20">
        <v>76</v>
      </c>
      <c r="Q2761" s="20">
        <v>96</v>
      </c>
      <c r="R2761" s="18" t="s">
        <v>51</v>
      </c>
      <c r="S2761" s="20">
        <v>58</v>
      </c>
      <c r="T2761" s="18" t="s">
        <v>135</v>
      </c>
      <c r="U2761">
        <f t="shared" si="43"/>
        <v>6.2831999999999999</v>
      </c>
    </row>
    <row r="2762" spans="1:21" x14ac:dyDescent="0.3">
      <c r="A2762" s="21">
        <v>44407</v>
      </c>
      <c r="B2762" s="18" t="s">
        <v>45</v>
      </c>
      <c r="C2762" s="18" t="s">
        <v>46</v>
      </c>
      <c r="D2762" s="18" t="s">
        <v>47</v>
      </c>
      <c r="E2762" s="20">
        <v>170</v>
      </c>
      <c r="F2762" s="19">
        <v>184</v>
      </c>
      <c r="G2762" s="19">
        <v>98</v>
      </c>
      <c r="H2762" s="19">
        <v>142</v>
      </c>
      <c r="I2762" s="18" t="s">
        <v>51</v>
      </c>
      <c r="J2762" s="19">
        <v>226</v>
      </c>
      <c r="K2762" s="18" t="s">
        <v>1129</v>
      </c>
      <c r="L2762" s="30" t="s">
        <v>218</v>
      </c>
      <c r="M2762" s="31">
        <v>8</v>
      </c>
      <c r="N2762" s="31">
        <v>58</v>
      </c>
      <c r="O2762" s="30" t="s">
        <v>192</v>
      </c>
      <c r="P2762" s="20">
        <v>93</v>
      </c>
      <c r="Q2762" s="20">
        <v>98</v>
      </c>
      <c r="R2762" s="18" t="s">
        <v>51</v>
      </c>
      <c r="S2762" s="20">
        <v>63</v>
      </c>
      <c r="T2762" s="18" t="s">
        <v>143</v>
      </c>
      <c r="U2762">
        <f t="shared" si="43"/>
        <v>0.52359999999999995</v>
      </c>
    </row>
    <row r="2763" spans="1:21" x14ac:dyDescent="0.3">
      <c r="A2763" s="21">
        <v>44408</v>
      </c>
      <c r="B2763" s="18" t="s">
        <v>45</v>
      </c>
      <c r="C2763" s="18" t="s">
        <v>46</v>
      </c>
      <c r="D2763" s="18" t="s">
        <v>47</v>
      </c>
      <c r="E2763" s="20">
        <v>170</v>
      </c>
      <c r="F2763" s="19">
        <v>166</v>
      </c>
      <c r="G2763" s="19">
        <v>10</v>
      </c>
      <c r="H2763" s="19">
        <v>133</v>
      </c>
      <c r="I2763" s="18" t="s">
        <v>618</v>
      </c>
      <c r="J2763" s="19">
        <v>200</v>
      </c>
      <c r="K2763" s="18" t="s">
        <v>154</v>
      </c>
      <c r="L2763" s="30" t="s">
        <v>84</v>
      </c>
      <c r="M2763" s="31">
        <v>8</v>
      </c>
      <c r="N2763" s="31">
        <v>78</v>
      </c>
      <c r="O2763" s="30" t="s">
        <v>128</v>
      </c>
      <c r="P2763" s="20">
        <v>78</v>
      </c>
      <c r="Q2763" s="20">
        <v>99</v>
      </c>
      <c r="R2763" s="18" t="s">
        <v>51</v>
      </c>
      <c r="S2763" s="20">
        <v>59</v>
      </c>
      <c r="T2763" s="18" t="s">
        <v>94</v>
      </c>
      <c r="U2763">
        <f t="shared" si="43"/>
        <v>0.34906666666666669</v>
      </c>
    </row>
    <row r="2764" spans="1:21" x14ac:dyDescent="0.3">
      <c r="A2764" s="21">
        <v>44409</v>
      </c>
      <c r="B2764" s="18" t="s">
        <v>45</v>
      </c>
      <c r="C2764" s="18" t="s">
        <v>46</v>
      </c>
      <c r="D2764" s="18" t="s">
        <v>47</v>
      </c>
      <c r="E2764" s="20">
        <v>170</v>
      </c>
      <c r="F2764" s="19">
        <v>186</v>
      </c>
      <c r="G2764" s="19">
        <v>0</v>
      </c>
      <c r="H2764" s="19">
        <v>138</v>
      </c>
      <c r="I2764" s="18" t="s">
        <v>799</v>
      </c>
      <c r="J2764" s="19">
        <v>235</v>
      </c>
      <c r="K2764" s="18" t="s">
        <v>206</v>
      </c>
      <c r="L2764" s="30" t="s">
        <v>84</v>
      </c>
      <c r="M2764" s="31">
        <v>14</v>
      </c>
      <c r="N2764" s="31">
        <v>67</v>
      </c>
      <c r="O2764" s="30" t="s">
        <v>129</v>
      </c>
      <c r="P2764" s="20">
        <v>72</v>
      </c>
      <c r="Q2764" s="20">
        <v>96</v>
      </c>
      <c r="R2764" s="18" t="s">
        <v>51</v>
      </c>
      <c r="S2764" s="20">
        <v>51</v>
      </c>
      <c r="T2764" s="18" t="s">
        <v>81</v>
      </c>
      <c r="U2764">
        <f t="shared" si="43"/>
        <v>0.34906666666666669</v>
      </c>
    </row>
    <row r="2765" spans="1:21" x14ac:dyDescent="0.3">
      <c r="A2765" s="21">
        <v>44410</v>
      </c>
      <c r="B2765" s="18" t="s">
        <v>45</v>
      </c>
      <c r="C2765" s="18" t="s">
        <v>46</v>
      </c>
      <c r="D2765" s="18" t="s">
        <v>47</v>
      </c>
      <c r="E2765" s="20">
        <v>170</v>
      </c>
      <c r="F2765" s="19">
        <v>184</v>
      </c>
      <c r="G2765" s="19">
        <v>0</v>
      </c>
      <c r="H2765" s="19">
        <v>152</v>
      </c>
      <c r="I2765" s="18" t="s">
        <v>100</v>
      </c>
      <c r="J2765" s="19">
        <v>215</v>
      </c>
      <c r="K2765" s="18" t="s">
        <v>898</v>
      </c>
      <c r="L2765" s="30" t="s">
        <v>263</v>
      </c>
      <c r="M2765" s="31">
        <v>8</v>
      </c>
      <c r="N2765" s="31">
        <v>50</v>
      </c>
      <c r="O2765" s="30" t="s">
        <v>81</v>
      </c>
      <c r="P2765" s="20">
        <v>82</v>
      </c>
      <c r="Q2765" s="20">
        <v>95</v>
      </c>
      <c r="R2765" s="18" t="s">
        <v>159</v>
      </c>
      <c r="S2765" s="20">
        <v>67</v>
      </c>
      <c r="T2765" s="18" t="s">
        <v>95</v>
      </c>
      <c r="U2765">
        <f t="shared" si="43"/>
        <v>0.17453333333333335</v>
      </c>
    </row>
    <row r="2766" spans="1:21" x14ac:dyDescent="0.3">
      <c r="A2766" s="21">
        <v>44411</v>
      </c>
      <c r="B2766" s="18" t="s">
        <v>45</v>
      </c>
      <c r="C2766" s="18" t="s">
        <v>46</v>
      </c>
      <c r="D2766" s="18" t="s">
        <v>47</v>
      </c>
      <c r="E2766" s="20">
        <v>170</v>
      </c>
      <c r="F2766" s="19">
        <v>190</v>
      </c>
      <c r="G2766" s="19">
        <v>78</v>
      </c>
      <c r="H2766" s="19">
        <v>144</v>
      </c>
      <c r="I2766" s="18" t="s">
        <v>241</v>
      </c>
      <c r="J2766" s="19">
        <v>235</v>
      </c>
      <c r="K2766" s="18" t="s">
        <v>141</v>
      </c>
      <c r="L2766" s="30" t="s">
        <v>218</v>
      </c>
      <c r="M2766" s="31">
        <v>6</v>
      </c>
      <c r="N2766" s="31">
        <v>39</v>
      </c>
      <c r="O2766" s="30" t="s">
        <v>95</v>
      </c>
      <c r="P2766" s="20">
        <v>80</v>
      </c>
      <c r="Q2766" s="20">
        <v>98</v>
      </c>
      <c r="R2766" s="18" t="s">
        <v>51</v>
      </c>
      <c r="S2766" s="20">
        <v>59</v>
      </c>
      <c r="T2766" s="18" t="s">
        <v>51</v>
      </c>
      <c r="U2766">
        <f t="shared" si="43"/>
        <v>0.52359999999999995</v>
      </c>
    </row>
    <row r="2767" spans="1:21" x14ac:dyDescent="0.3">
      <c r="A2767" s="21">
        <v>44412</v>
      </c>
      <c r="B2767" s="18" t="s">
        <v>45</v>
      </c>
      <c r="C2767" s="18" t="s">
        <v>46</v>
      </c>
      <c r="D2767" s="18" t="s">
        <v>47</v>
      </c>
      <c r="E2767" s="20">
        <v>170</v>
      </c>
      <c r="F2767" s="19">
        <v>210</v>
      </c>
      <c r="G2767" s="19">
        <v>2</v>
      </c>
      <c r="H2767" s="19">
        <v>170</v>
      </c>
      <c r="I2767" s="18" t="s">
        <v>617</v>
      </c>
      <c r="J2767" s="19">
        <v>250</v>
      </c>
      <c r="K2767" s="18" t="s">
        <v>1130</v>
      </c>
      <c r="L2767" s="32">
        <v>34</v>
      </c>
      <c r="M2767" s="31">
        <v>14</v>
      </c>
      <c r="N2767" s="31">
        <v>72</v>
      </c>
      <c r="O2767" s="30" t="s">
        <v>250</v>
      </c>
      <c r="P2767" s="20">
        <v>90</v>
      </c>
      <c r="Q2767" s="20">
        <v>100</v>
      </c>
      <c r="R2767" s="18" t="s">
        <v>51</v>
      </c>
      <c r="S2767" s="20">
        <v>68</v>
      </c>
      <c r="T2767" s="18" t="s">
        <v>307</v>
      </c>
      <c r="U2767">
        <f t="shared" si="43"/>
        <v>5.9341333333333326</v>
      </c>
    </row>
    <row r="2768" spans="1:21" x14ac:dyDescent="0.3">
      <c r="A2768" s="21">
        <v>44413</v>
      </c>
      <c r="B2768" s="18" t="s">
        <v>45</v>
      </c>
      <c r="C2768" s="18" t="s">
        <v>46</v>
      </c>
      <c r="D2768" s="18" t="s">
        <v>47</v>
      </c>
      <c r="E2768" s="20">
        <v>170</v>
      </c>
      <c r="F2768" s="19">
        <v>224</v>
      </c>
      <c r="G2768" s="19">
        <v>0</v>
      </c>
      <c r="H2768" s="19">
        <v>149</v>
      </c>
      <c r="I2768" s="18" t="s">
        <v>425</v>
      </c>
      <c r="J2768" s="19">
        <v>299</v>
      </c>
      <c r="K2768" s="18" t="s">
        <v>71</v>
      </c>
      <c r="L2768" s="32" t="s">
        <v>1194</v>
      </c>
      <c r="M2768" s="31">
        <v>14</v>
      </c>
      <c r="N2768" s="31">
        <v>83</v>
      </c>
      <c r="O2768" s="30" t="s">
        <v>135</v>
      </c>
      <c r="P2768" s="20">
        <v>72</v>
      </c>
      <c r="Q2768" s="20">
        <v>99</v>
      </c>
      <c r="R2768" s="18" t="s">
        <v>166</v>
      </c>
      <c r="S2768" s="20">
        <v>46</v>
      </c>
      <c r="T2768" s="18" t="s">
        <v>121</v>
      </c>
      <c r="U2768" t="e">
        <f t="shared" si="43"/>
        <v>#VALUE!</v>
      </c>
    </row>
    <row r="2769" spans="1:21" x14ac:dyDescent="0.3">
      <c r="A2769" s="21">
        <v>44414</v>
      </c>
      <c r="B2769" s="18" t="s">
        <v>45</v>
      </c>
      <c r="C2769" s="18" t="s">
        <v>46</v>
      </c>
      <c r="D2769" s="18" t="s">
        <v>47</v>
      </c>
      <c r="E2769" s="20">
        <v>170</v>
      </c>
      <c r="F2769" s="19">
        <v>194</v>
      </c>
      <c r="G2769" s="19">
        <v>4</v>
      </c>
      <c r="H2769" s="19">
        <v>156</v>
      </c>
      <c r="I2769" s="18" t="s">
        <v>172</v>
      </c>
      <c r="J2769" s="19">
        <v>233</v>
      </c>
      <c r="K2769" s="18" t="s">
        <v>216</v>
      </c>
      <c r="L2769" s="30" t="s">
        <v>84</v>
      </c>
      <c r="M2769" s="31">
        <v>8</v>
      </c>
      <c r="N2769" s="31">
        <v>42</v>
      </c>
      <c r="O2769" s="30" t="s">
        <v>128</v>
      </c>
      <c r="P2769" s="20">
        <v>73</v>
      </c>
      <c r="Q2769" s="20">
        <v>95</v>
      </c>
      <c r="R2769" s="18" t="s">
        <v>51</v>
      </c>
      <c r="S2769" s="20">
        <v>56</v>
      </c>
      <c r="T2769" s="18" t="s">
        <v>64</v>
      </c>
      <c r="U2769">
        <f t="shared" si="43"/>
        <v>0.34906666666666669</v>
      </c>
    </row>
    <row r="2770" spans="1:21" x14ac:dyDescent="0.3">
      <c r="A2770" s="21">
        <v>44415</v>
      </c>
      <c r="B2770" s="18" t="s">
        <v>45</v>
      </c>
      <c r="C2770" s="18" t="s">
        <v>46</v>
      </c>
      <c r="D2770" s="18" t="s">
        <v>47</v>
      </c>
      <c r="E2770" s="20">
        <v>170</v>
      </c>
      <c r="F2770" s="19">
        <v>197</v>
      </c>
      <c r="G2770" s="19">
        <v>0</v>
      </c>
      <c r="H2770" s="19">
        <v>154</v>
      </c>
      <c r="I2770" s="18" t="s">
        <v>921</v>
      </c>
      <c r="J2770" s="19">
        <v>240</v>
      </c>
      <c r="K2770" s="18" t="s">
        <v>655</v>
      </c>
      <c r="L2770" s="30" t="s">
        <v>84</v>
      </c>
      <c r="M2770" s="31">
        <v>14</v>
      </c>
      <c r="N2770" s="31">
        <v>89</v>
      </c>
      <c r="O2770" s="30" t="s">
        <v>89</v>
      </c>
      <c r="P2770" s="20">
        <v>73</v>
      </c>
      <c r="Q2770" s="20">
        <v>98</v>
      </c>
      <c r="R2770" s="18" t="s">
        <v>123</v>
      </c>
      <c r="S2770" s="20">
        <v>44</v>
      </c>
      <c r="T2770" s="18" t="s">
        <v>81</v>
      </c>
      <c r="U2770">
        <f t="shared" si="43"/>
        <v>0.34906666666666669</v>
      </c>
    </row>
    <row r="2771" spans="1:21" x14ac:dyDescent="0.3">
      <c r="A2771" s="21">
        <v>44416</v>
      </c>
      <c r="B2771" s="18" t="s">
        <v>45</v>
      </c>
      <c r="C2771" s="18" t="s">
        <v>46</v>
      </c>
      <c r="D2771" s="18" t="s">
        <v>47</v>
      </c>
      <c r="E2771" s="20">
        <v>170</v>
      </c>
      <c r="F2771" s="19">
        <v>173</v>
      </c>
      <c r="G2771" s="19">
        <v>0</v>
      </c>
      <c r="H2771" s="19">
        <v>117</v>
      </c>
      <c r="I2771" s="18" t="s">
        <v>593</v>
      </c>
      <c r="J2771" s="19">
        <v>229</v>
      </c>
      <c r="K2771" s="18" t="s">
        <v>402</v>
      </c>
      <c r="L2771" s="30" t="s">
        <v>84</v>
      </c>
      <c r="M2771" s="31">
        <v>17</v>
      </c>
      <c r="N2771" s="31">
        <v>64</v>
      </c>
      <c r="O2771" s="30" t="s">
        <v>215</v>
      </c>
      <c r="P2771" s="20">
        <v>75</v>
      </c>
      <c r="Q2771" s="20">
        <v>99</v>
      </c>
      <c r="R2771" s="18" t="s">
        <v>280</v>
      </c>
      <c r="S2771" s="20">
        <v>49</v>
      </c>
      <c r="T2771" s="18" t="s">
        <v>182</v>
      </c>
      <c r="U2771">
        <f t="shared" si="43"/>
        <v>0.34906666666666669</v>
      </c>
    </row>
    <row r="2772" spans="1:21" x14ac:dyDescent="0.3">
      <c r="A2772" s="21">
        <v>44417</v>
      </c>
      <c r="B2772" s="18" t="s">
        <v>45</v>
      </c>
      <c r="C2772" s="18" t="s">
        <v>46</v>
      </c>
      <c r="D2772" s="18" t="s">
        <v>47</v>
      </c>
      <c r="E2772" s="20">
        <v>170</v>
      </c>
      <c r="F2772" s="19">
        <v>204</v>
      </c>
      <c r="G2772" s="19">
        <v>0</v>
      </c>
      <c r="H2772" s="19">
        <v>137</v>
      </c>
      <c r="I2772" s="18" t="s">
        <v>435</v>
      </c>
      <c r="J2772" s="19">
        <v>270</v>
      </c>
      <c r="K2772" s="18" t="s">
        <v>212</v>
      </c>
      <c r="L2772" s="32">
        <v>35</v>
      </c>
      <c r="M2772" s="31">
        <v>14</v>
      </c>
      <c r="N2772" s="31">
        <v>61</v>
      </c>
      <c r="O2772" s="30" t="s">
        <v>89</v>
      </c>
      <c r="P2772" s="20">
        <v>69</v>
      </c>
      <c r="Q2772" s="20">
        <v>97</v>
      </c>
      <c r="R2772" s="18" t="s">
        <v>51</v>
      </c>
      <c r="S2772" s="20">
        <v>46</v>
      </c>
      <c r="T2772" s="18" t="s">
        <v>133</v>
      </c>
      <c r="U2772">
        <f t="shared" si="43"/>
        <v>6.1086666666666662</v>
      </c>
    </row>
    <row r="2773" spans="1:21" x14ac:dyDescent="0.3">
      <c r="A2773" s="21">
        <v>44418</v>
      </c>
      <c r="B2773" s="18" t="s">
        <v>45</v>
      </c>
      <c r="C2773" s="18" t="s">
        <v>46</v>
      </c>
      <c r="D2773" s="18" t="s">
        <v>47</v>
      </c>
      <c r="E2773" s="20">
        <v>170</v>
      </c>
      <c r="F2773" s="19">
        <v>187</v>
      </c>
      <c r="G2773" s="19">
        <v>0</v>
      </c>
      <c r="H2773" s="19">
        <v>135</v>
      </c>
      <c r="I2773" s="18" t="s">
        <v>137</v>
      </c>
      <c r="J2773" s="19">
        <v>239</v>
      </c>
      <c r="K2773" s="18" t="s">
        <v>599</v>
      </c>
      <c r="L2773" s="32">
        <v>22</v>
      </c>
      <c r="M2773" s="31">
        <v>8</v>
      </c>
      <c r="N2773" s="31">
        <v>42</v>
      </c>
      <c r="O2773" s="30" t="s">
        <v>71</v>
      </c>
      <c r="P2773" s="20">
        <v>83</v>
      </c>
      <c r="Q2773" s="20">
        <v>99</v>
      </c>
      <c r="R2773" s="18" t="s">
        <v>51</v>
      </c>
      <c r="S2773" s="20">
        <v>64</v>
      </c>
      <c r="T2773" s="18" t="s">
        <v>64</v>
      </c>
      <c r="U2773">
        <f t="shared" si="43"/>
        <v>3.8397333333333332</v>
      </c>
    </row>
    <row r="2774" spans="1:21" x14ac:dyDescent="0.3">
      <c r="A2774" s="21">
        <v>44419</v>
      </c>
      <c r="B2774" s="18" t="s">
        <v>45</v>
      </c>
      <c r="C2774" s="18" t="s">
        <v>46</v>
      </c>
      <c r="D2774" s="18" t="s">
        <v>47</v>
      </c>
      <c r="E2774" s="20">
        <v>170</v>
      </c>
      <c r="F2774" s="19">
        <v>226</v>
      </c>
      <c r="G2774" s="19">
        <v>0</v>
      </c>
      <c r="H2774" s="19">
        <v>188</v>
      </c>
      <c r="I2774" s="18" t="s">
        <v>51</v>
      </c>
      <c r="J2774" s="19">
        <v>263</v>
      </c>
      <c r="K2774" s="18" t="s">
        <v>259</v>
      </c>
      <c r="L2774" s="30" t="s">
        <v>218</v>
      </c>
      <c r="M2774" s="31">
        <v>11</v>
      </c>
      <c r="N2774" s="31">
        <v>50</v>
      </c>
      <c r="O2774" s="30" t="s">
        <v>164</v>
      </c>
      <c r="P2774" s="20">
        <v>80</v>
      </c>
      <c r="Q2774" s="20">
        <v>94</v>
      </c>
      <c r="R2774" s="18" t="s">
        <v>51</v>
      </c>
      <c r="S2774" s="20">
        <v>63</v>
      </c>
      <c r="T2774" s="18" t="s">
        <v>51</v>
      </c>
      <c r="U2774">
        <f t="shared" si="43"/>
        <v>0.52359999999999995</v>
      </c>
    </row>
    <row r="2775" spans="1:21" x14ac:dyDescent="0.3">
      <c r="A2775" s="21">
        <v>44420</v>
      </c>
      <c r="B2775" s="18" t="s">
        <v>45</v>
      </c>
      <c r="C2775" s="18" t="s">
        <v>46</v>
      </c>
      <c r="D2775" s="18" t="s">
        <v>47</v>
      </c>
      <c r="E2775" s="20">
        <v>170</v>
      </c>
      <c r="F2775" s="19">
        <v>221</v>
      </c>
      <c r="G2775" s="19">
        <v>0</v>
      </c>
      <c r="H2775" s="19">
        <v>195</v>
      </c>
      <c r="I2775" s="18" t="s">
        <v>619</v>
      </c>
      <c r="J2775" s="19">
        <v>247</v>
      </c>
      <c r="K2775" s="18" t="s">
        <v>552</v>
      </c>
      <c r="L2775" s="32">
        <v>36</v>
      </c>
      <c r="M2775" s="31">
        <v>11</v>
      </c>
      <c r="N2775" s="31">
        <v>53</v>
      </c>
      <c r="O2775" s="30" t="s">
        <v>79</v>
      </c>
      <c r="P2775" s="20">
        <v>81</v>
      </c>
      <c r="Q2775" s="20">
        <v>94</v>
      </c>
      <c r="R2775" s="18" t="s">
        <v>51</v>
      </c>
      <c r="S2775" s="20">
        <v>70</v>
      </c>
      <c r="T2775" s="18" t="s">
        <v>213</v>
      </c>
      <c r="U2775">
        <f t="shared" si="43"/>
        <v>6.2831999999999999</v>
      </c>
    </row>
    <row r="2776" spans="1:21" x14ac:dyDescent="0.3">
      <c r="A2776" s="21">
        <v>44421</v>
      </c>
      <c r="B2776" s="18" t="s">
        <v>45</v>
      </c>
      <c r="C2776" s="18" t="s">
        <v>46</v>
      </c>
      <c r="D2776" s="18" t="s">
        <v>47</v>
      </c>
      <c r="E2776" s="20">
        <v>170</v>
      </c>
      <c r="F2776" s="19">
        <v>234</v>
      </c>
      <c r="G2776" s="19">
        <v>0</v>
      </c>
      <c r="H2776" s="19">
        <v>188</v>
      </c>
      <c r="I2776" s="18" t="s">
        <v>634</v>
      </c>
      <c r="J2776" s="19">
        <v>279</v>
      </c>
      <c r="K2776" s="18" t="s">
        <v>339</v>
      </c>
      <c r="L2776" s="30" t="s">
        <v>218</v>
      </c>
      <c r="M2776" s="31">
        <v>14</v>
      </c>
      <c r="N2776" s="31">
        <v>58</v>
      </c>
      <c r="O2776" s="30" t="s">
        <v>167</v>
      </c>
      <c r="P2776" s="20">
        <v>72</v>
      </c>
      <c r="Q2776" s="20">
        <v>93</v>
      </c>
      <c r="R2776" s="18" t="s">
        <v>434</v>
      </c>
      <c r="S2776" s="20">
        <v>60</v>
      </c>
      <c r="T2776" s="18" t="s">
        <v>215</v>
      </c>
      <c r="U2776">
        <f t="shared" si="43"/>
        <v>0.52359999999999995</v>
      </c>
    </row>
    <row r="2777" spans="1:21" x14ac:dyDescent="0.3">
      <c r="A2777" s="21">
        <v>44422</v>
      </c>
      <c r="B2777" s="18" t="s">
        <v>45</v>
      </c>
      <c r="C2777" s="18" t="s">
        <v>46</v>
      </c>
      <c r="D2777" s="18" t="s">
        <v>47</v>
      </c>
      <c r="E2777" s="20">
        <v>170</v>
      </c>
      <c r="F2777" s="19">
        <v>222</v>
      </c>
      <c r="G2777" s="19">
        <v>6</v>
      </c>
      <c r="H2777" s="19">
        <v>191</v>
      </c>
      <c r="I2777" s="18" t="s">
        <v>51</v>
      </c>
      <c r="J2777" s="19">
        <v>254</v>
      </c>
      <c r="K2777" s="18" t="s">
        <v>916</v>
      </c>
      <c r="L2777" s="32">
        <v>34</v>
      </c>
      <c r="M2777" s="31">
        <v>11</v>
      </c>
      <c r="N2777" s="31">
        <v>50</v>
      </c>
      <c r="O2777" s="30" t="s">
        <v>260</v>
      </c>
      <c r="P2777" s="20">
        <v>84</v>
      </c>
      <c r="Q2777" s="20">
        <v>97</v>
      </c>
      <c r="R2777" s="18" t="s">
        <v>51</v>
      </c>
      <c r="S2777" s="20">
        <v>72</v>
      </c>
      <c r="T2777" s="18" t="s">
        <v>121</v>
      </c>
      <c r="U2777">
        <f t="shared" si="43"/>
        <v>5.9341333333333326</v>
      </c>
    </row>
    <row r="2778" spans="1:21" x14ac:dyDescent="0.3">
      <c r="A2778" s="21">
        <v>44423</v>
      </c>
      <c r="B2778" s="18" t="s">
        <v>45</v>
      </c>
      <c r="C2778" s="18" t="s">
        <v>46</v>
      </c>
      <c r="D2778" s="18" t="s">
        <v>47</v>
      </c>
      <c r="E2778" s="20">
        <v>170</v>
      </c>
      <c r="F2778" s="19">
        <v>206</v>
      </c>
      <c r="G2778" s="19">
        <v>0</v>
      </c>
      <c r="H2778" s="19">
        <v>176</v>
      </c>
      <c r="I2778" s="18" t="s">
        <v>729</v>
      </c>
      <c r="J2778" s="19">
        <v>235</v>
      </c>
      <c r="K2778" s="18" t="s">
        <v>139</v>
      </c>
      <c r="L2778" s="32">
        <v>36</v>
      </c>
      <c r="M2778" s="31">
        <v>8</v>
      </c>
      <c r="N2778" s="31">
        <v>47</v>
      </c>
      <c r="O2778" s="30" t="s">
        <v>388</v>
      </c>
      <c r="P2778" s="20">
        <v>84</v>
      </c>
      <c r="Q2778" s="20">
        <v>98</v>
      </c>
      <c r="R2778" s="18" t="s">
        <v>51</v>
      </c>
      <c r="S2778" s="20">
        <v>66</v>
      </c>
      <c r="T2778" s="18" t="s">
        <v>186</v>
      </c>
      <c r="U2778">
        <f t="shared" si="43"/>
        <v>6.2831999999999999</v>
      </c>
    </row>
    <row r="2779" spans="1:21" x14ac:dyDescent="0.3">
      <c r="A2779" s="21">
        <v>44424</v>
      </c>
      <c r="B2779" s="18" t="s">
        <v>45</v>
      </c>
      <c r="C2779" s="18" t="s">
        <v>46</v>
      </c>
      <c r="D2779" s="18" t="s">
        <v>47</v>
      </c>
      <c r="E2779" s="20">
        <v>170</v>
      </c>
      <c r="F2779" s="19">
        <v>196</v>
      </c>
      <c r="G2779" s="19">
        <v>0</v>
      </c>
      <c r="H2779" s="19">
        <v>166</v>
      </c>
      <c r="I2779" s="18" t="s">
        <v>828</v>
      </c>
      <c r="J2779" s="19">
        <v>226</v>
      </c>
      <c r="K2779" s="18" t="s">
        <v>262</v>
      </c>
      <c r="L2779" s="30" t="s">
        <v>263</v>
      </c>
      <c r="M2779" s="31">
        <v>14</v>
      </c>
      <c r="N2779" s="31">
        <v>53</v>
      </c>
      <c r="O2779" s="30" t="s">
        <v>81</v>
      </c>
      <c r="P2779" s="20">
        <v>77</v>
      </c>
      <c r="Q2779" s="20">
        <v>91</v>
      </c>
      <c r="R2779" s="18" t="s">
        <v>51</v>
      </c>
      <c r="S2779" s="20">
        <v>60</v>
      </c>
      <c r="T2779" s="18" t="s">
        <v>146</v>
      </c>
      <c r="U2779">
        <f t="shared" si="43"/>
        <v>0.17453333333333335</v>
      </c>
    </row>
    <row r="2780" spans="1:21" x14ac:dyDescent="0.3">
      <c r="A2780" s="21">
        <v>44425</v>
      </c>
      <c r="B2780" s="18" t="s">
        <v>45</v>
      </c>
      <c r="C2780" s="18" t="s">
        <v>46</v>
      </c>
      <c r="D2780" s="18" t="s">
        <v>47</v>
      </c>
      <c r="E2780" s="20">
        <v>170</v>
      </c>
      <c r="F2780" s="19">
        <v>196</v>
      </c>
      <c r="G2780" s="19">
        <v>0</v>
      </c>
      <c r="H2780" s="19">
        <v>159</v>
      </c>
      <c r="I2780" s="18" t="s">
        <v>51</v>
      </c>
      <c r="J2780" s="19">
        <v>233</v>
      </c>
      <c r="K2780" s="18" t="s">
        <v>530</v>
      </c>
      <c r="L2780" s="30" t="s">
        <v>116</v>
      </c>
      <c r="M2780" s="31">
        <v>11</v>
      </c>
      <c r="N2780" s="31">
        <v>64</v>
      </c>
      <c r="O2780" s="30" t="s">
        <v>158</v>
      </c>
      <c r="P2780" s="20">
        <v>71</v>
      </c>
      <c r="Q2780" s="20">
        <v>93</v>
      </c>
      <c r="R2780" s="18" t="s">
        <v>650</v>
      </c>
      <c r="S2780" s="20">
        <v>56</v>
      </c>
      <c r="T2780" s="18" t="s">
        <v>206</v>
      </c>
      <c r="U2780">
        <f t="shared" si="43"/>
        <v>0.69813333333333338</v>
      </c>
    </row>
    <row r="2781" spans="1:21" x14ac:dyDescent="0.3">
      <c r="A2781" s="21">
        <v>44426</v>
      </c>
      <c r="B2781" s="18" t="s">
        <v>45</v>
      </c>
      <c r="C2781" s="18" t="s">
        <v>46</v>
      </c>
      <c r="D2781" s="18" t="s">
        <v>47</v>
      </c>
      <c r="E2781" s="20">
        <v>170</v>
      </c>
      <c r="F2781" s="19">
        <v>182</v>
      </c>
      <c r="G2781" s="19">
        <v>0</v>
      </c>
      <c r="H2781" s="19">
        <v>147</v>
      </c>
      <c r="I2781" s="18" t="s">
        <v>380</v>
      </c>
      <c r="J2781" s="19">
        <v>216</v>
      </c>
      <c r="K2781" s="18" t="s">
        <v>469</v>
      </c>
      <c r="L2781" s="32" t="s">
        <v>1194</v>
      </c>
      <c r="M2781" s="31">
        <v>8</v>
      </c>
      <c r="N2781" s="31">
        <v>50</v>
      </c>
      <c r="O2781" s="30" t="s">
        <v>51</v>
      </c>
      <c r="P2781" s="20">
        <v>76</v>
      </c>
      <c r="Q2781" s="20">
        <v>92</v>
      </c>
      <c r="R2781" s="18" t="s">
        <v>103</v>
      </c>
      <c r="S2781" s="20">
        <v>62</v>
      </c>
      <c r="T2781" s="18" t="s">
        <v>51</v>
      </c>
      <c r="U2781" t="e">
        <f t="shared" si="43"/>
        <v>#VALUE!</v>
      </c>
    </row>
    <row r="2782" spans="1:21" x14ac:dyDescent="0.3">
      <c r="A2782" s="21">
        <v>44427</v>
      </c>
      <c r="B2782" s="18" t="s">
        <v>45</v>
      </c>
      <c r="C2782" s="18" t="s">
        <v>46</v>
      </c>
      <c r="D2782" s="18" t="s">
        <v>47</v>
      </c>
      <c r="E2782" s="20">
        <v>170</v>
      </c>
      <c r="F2782" s="19">
        <v>190</v>
      </c>
      <c r="G2782" s="19">
        <v>0</v>
      </c>
      <c r="H2782" s="19">
        <v>157</v>
      </c>
      <c r="I2782" s="18" t="s">
        <v>51</v>
      </c>
      <c r="J2782" s="19">
        <v>224</v>
      </c>
      <c r="K2782" s="18" t="s">
        <v>206</v>
      </c>
      <c r="L2782" s="30" t="s">
        <v>84</v>
      </c>
      <c r="M2782" s="31">
        <v>11</v>
      </c>
      <c r="N2782" s="31">
        <v>53</v>
      </c>
      <c r="O2782" s="30" t="s">
        <v>146</v>
      </c>
      <c r="P2782" s="20">
        <v>77</v>
      </c>
      <c r="Q2782" s="20">
        <v>92</v>
      </c>
      <c r="R2782" s="18" t="s">
        <v>51</v>
      </c>
      <c r="S2782" s="20">
        <v>63</v>
      </c>
      <c r="T2782" s="18" t="s">
        <v>179</v>
      </c>
      <c r="U2782">
        <f t="shared" si="43"/>
        <v>0.34906666666666669</v>
      </c>
    </row>
    <row r="2783" spans="1:21" x14ac:dyDescent="0.3">
      <c r="A2783" s="21">
        <v>44428</v>
      </c>
      <c r="B2783" s="18" t="s">
        <v>45</v>
      </c>
      <c r="C2783" s="18" t="s">
        <v>46</v>
      </c>
      <c r="D2783" s="18" t="s">
        <v>47</v>
      </c>
      <c r="E2783" s="20">
        <v>170</v>
      </c>
      <c r="F2783" s="19">
        <v>224</v>
      </c>
      <c r="G2783" s="19">
        <v>0</v>
      </c>
      <c r="H2783" s="19">
        <v>174</v>
      </c>
      <c r="I2783" s="18" t="s">
        <v>997</v>
      </c>
      <c r="J2783" s="19">
        <v>274</v>
      </c>
      <c r="K2783" s="18" t="s">
        <v>508</v>
      </c>
      <c r="L2783" s="30" t="s">
        <v>263</v>
      </c>
      <c r="M2783" s="31">
        <v>11</v>
      </c>
      <c r="N2783" s="31">
        <v>61</v>
      </c>
      <c r="O2783" s="30" t="s">
        <v>128</v>
      </c>
      <c r="P2783" s="20">
        <v>73</v>
      </c>
      <c r="Q2783" s="20">
        <v>93</v>
      </c>
      <c r="R2783" s="18" t="s">
        <v>51</v>
      </c>
      <c r="S2783" s="20">
        <v>57</v>
      </c>
      <c r="T2783" s="18" t="s">
        <v>50</v>
      </c>
      <c r="U2783">
        <f t="shared" si="43"/>
        <v>0.17453333333333335</v>
      </c>
    </row>
    <row r="2784" spans="1:21" x14ac:dyDescent="0.3">
      <c r="A2784" s="21">
        <v>44429</v>
      </c>
      <c r="B2784" s="18" t="s">
        <v>45</v>
      </c>
      <c r="C2784" s="18" t="s">
        <v>46</v>
      </c>
      <c r="D2784" s="18" t="s">
        <v>47</v>
      </c>
      <c r="E2784" s="20">
        <v>170</v>
      </c>
      <c r="F2784" s="19">
        <v>218</v>
      </c>
      <c r="G2784" s="19">
        <v>0</v>
      </c>
      <c r="H2784" s="19">
        <v>154</v>
      </c>
      <c r="I2784" s="18" t="s">
        <v>103</v>
      </c>
      <c r="J2784" s="19">
        <v>282</v>
      </c>
      <c r="K2784" s="18" t="s">
        <v>584</v>
      </c>
      <c r="L2784" s="30" t="s">
        <v>218</v>
      </c>
      <c r="M2784" s="31">
        <v>8</v>
      </c>
      <c r="N2784" s="31">
        <v>75</v>
      </c>
      <c r="O2784" s="30" t="s">
        <v>91</v>
      </c>
      <c r="P2784" s="20">
        <v>76</v>
      </c>
      <c r="Q2784" s="20">
        <v>99</v>
      </c>
      <c r="R2784" s="18" t="s">
        <v>258</v>
      </c>
      <c r="S2784" s="20">
        <v>53</v>
      </c>
      <c r="T2784" s="18" t="s">
        <v>206</v>
      </c>
      <c r="U2784">
        <f t="shared" si="43"/>
        <v>0.52359999999999995</v>
      </c>
    </row>
    <row r="2785" spans="1:21" x14ac:dyDescent="0.3">
      <c r="A2785" s="21">
        <v>44430</v>
      </c>
      <c r="B2785" s="18" t="s">
        <v>45</v>
      </c>
      <c r="C2785" s="18" t="s">
        <v>46</v>
      </c>
      <c r="D2785" s="18" t="s">
        <v>47</v>
      </c>
      <c r="E2785" s="20">
        <v>170</v>
      </c>
      <c r="F2785" s="19">
        <v>208</v>
      </c>
      <c r="G2785" s="19">
        <v>0</v>
      </c>
      <c r="H2785" s="19">
        <v>188</v>
      </c>
      <c r="I2785" s="18" t="s">
        <v>440</v>
      </c>
      <c r="J2785" s="19">
        <v>227</v>
      </c>
      <c r="K2785" s="18" t="s">
        <v>608</v>
      </c>
      <c r="L2785" s="30" t="s">
        <v>84</v>
      </c>
      <c r="M2785" s="31">
        <v>3</v>
      </c>
      <c r="N2785" s="31">
        <v>47</v>
      </c>
      <c r="O2785" s="30" t="s">
        <v>133</v>
      </c>
      <c r="P2785" s="20">
        <v>88</v>
      </c>
      <c r="Q2785" s="20">
        <v>97</v>
      </c>
      <c r="R2785" s="18" t="s">
        <v>280</v>
      </c>
      <c r="S2785" s="20">
        <v>78</v>
      </c>
      <c r="T2785" s="18" t="s">
        <v>139</v>
      </c>
      <c r="U2785">
        <f t="shared" si="43"/>
        <v>0.34906666666666669</v>
      </c>
    </row>
    <row r="2786" spans="1:21" x14ac:dyDescent="0.3">
      <c r="A2786" s="21">
        <v>44431</v>
      </c>
      <c r="B2786" s="18" t="s">
        <v>45</v>
      </c>
      <c r="C2786" s="18" t="s">
        <v>46</v>
      </c>
      <c r="D2786" s="18" t="s">
        <v>47</v>
      </c>
      <c r="E2786" s="20">
        <v>170</v>
      </c>
      <c r="F2786" s="19">
        <v>217</v>
      </c>
      <c r="G2786" s="19">
        <v>0</v>
      </c>
      <c r="H2786" s="19">
        <v>170</v>
      </c>
      <c r="I2786" s="18" t="s">
        <v>465</v>
      </c>
      <c r="J2786" s="19">
        <v>264</v>
      </c>
      <c r="K2786" s="18" t="s">
        <v>525</v>
      </c>
      <c r="L2786" s="30" t="s">
        <v>84</v>
      </c>
      <c r="M2786" s="31">
        <v>8</v>
      </c>
      <c r="N2786" s="31">
        <v>67</v>
      </c>
      <c r="O2786" s="30" t="s">
        <v>433</v>
      </c>
      <c r="P2786" s="20">
        <v>77</v>
      </c>
      <c r="Q2786" s="20">
        <v>97</v>
      </c>
      <c r="R2786" s="18" t="s">
        <v>51</v>
      </c>
      <c r="S2786" s="20">
        <v>57</v>
      </c>
      <c r="T2786" s="18" t="s">
        <v>129</v>
      </c>
      <c r="U2786">
        <f t="shared" si="43"/>
        <v>0.34906666666666669</v>
      </c>
    </row>
    <row r="2787" spans="1:21" x14ac:dyDescent="0.3">
      <c r="A2787" s="21">
        <v>44432</v>
      </c>
      <c r="B2787" s="18" t="s">
        <v>45</v>
      </c>
      <c r="C2787" s="18" t="s">
        <v>46</v>
      </c>
      <c r="D2787" s="18" t="s">
        <v>47</v>
      </c>
      <c r="E2787" s="20">
        <v>170</v>
      </c>
      <c r="F2787" s="19">
        <v>216</v>
      </c>
      <c r="G2787" s="19">
        <v>0</v>
      </c>
      <c r="H2787" s="19">
        <v>166</v>
      </c>
      <c r="I2787" s="18" t="s">
        <v>274</v>
      </c>
      <c r="J2787" s="19">
        <v>266</v>
      </c>
      <c r="K2787" s="18" t="s">
        <v>402</v>
      </c>
      <c r="L2787" s="30" t="s">
        <v>116</v>
      </c>
      <c r="M2787" s="31">
        <v>11</v>
      </c>
      <c r="N2787" s="31">
        <v>67</v>
      </c>
      <c r="O2787" s="30" t="s">
        <v>139</v>
      </c>
      <c r="P2787" s="20">
        <v>71</v>
      </c>
      <c r="Q2787" s="20">
        <v>89</v>
      </c>
      <c r="R2787" s="18" t="s">
        <v>210</v>
      </c>
      <c r="S2787" s="20">
        <v>50</v>
      </c>
      <c r="T2787" s="18" t="s">
        <v>81</v>
      </c>
      <c r="U2787">
        <f t="shared" si="43"/>
        <v>0.69813333333333338</v>
      </c>
    </row>
    <row r="2788" spans="1:21" x14ac:dyDescent="0.3">
      <c r="A2788" s="21">
        <v>44433</v>
      </c>
      <c r="B2788" s="18" t="s">
        <v>45</v>
      </c>
      <c r="C2788" s="18" t="s">
        <v>46</v>
      </c>
      <c r="D2788" s="18" t="s">
        <v>47</v>
      </c>
      <c r="E2788" s="20">
        <v>170</v>
      </c>
      <c r="F2788" s="19">
        <v>224</v>
      </c>
      <c r="G2788" s="19">
        <v>0</v>
      </c>
      <c r="H2788" s="19">
        <v>169</v>
      </c>
      <c r="I2788" s="18" t="s">
        <v>888</v>
      </c>
      <c r="J2788" s="19">
        <v>278</v>
      </c>
      <c r="K2788" s="18" t="s">
        <v>212</v>
      </c>
      <c r="L2788" s="32">
        <v>36</v>
      </c>
      <c r="M2788" s="31">
        <v>14</v>
      </c>
      <c r="N2788" s="31">
        <v>61</v>
      </c>
      <c r="O2788" s="30" t="s">
        <v>94</v>
      </c>
      <c r="P2788" s="20">
        <v>69</v>
      </c>
      <c r="Q2788" s="20">
        <v>95</v>
      </c>
      <c r="R2788" s="18" t="s">
        <v>100</v>
      </c>
      <c r="S2788" s="20">
        <v>49</v>
      </c>
      <c r="T2788" s="18" t="s">
        <v>113</v>
      </c>
      <c r="U2788">
        <f t="shared" si="43"/>
        <v>6.2831999999999999</v>
      </c>
    </row>
    <row r="2789" spans="1:21" x14ac:dyDescent="0.3">
      <c r="A2789" s="21">
        <v>44434</v>
      </c>
      <c r="B2789" s="18" t="s">
        <v>45</v>
      </c>
      <c r="C2789" s="18" t="s">
        <v>46</v>
      </c>
      <c r="D2789" s="18" t="s">
        <v>47</v>
      </c>
      <c r="E2789" s="20">
        <v>170</v>
      </c>
      <c r="F2789" s="19">
        <v>234</v>
      </c>
      <c r="G2789" s="19">
        <v>0</v>
      </c>
      <c r="H2789" s="19">
        <v>171</v>
      </c>
      <c r="I2789" s="18" t="s">
        <v>287</v>
      </c>
      <c r="J2789" s="19">
        <v>296</v>
      </c>
      <c r="K2789" s="18" t="s">
        <v>711</v>
      </c>
      <c r="L2789" s="32">
        <v>31</v>
      </c>
      <c r="M2789" s="31">
        <v>6</v>
      </c>
      <c r="N2789" s="31">
        <v>50</v>
      </c>
      <c r="O2789" s="30" t="s">
        <v>139</v>
      </c>
      <c r="P2789" s="20">
        <v>74</v>
      </c>
      <c r="Q2789" s="20">
        <v>96</v>
      </c>
      <c r="R2789" s="18" t="s">
        <v>51</v>
      </c>
      <c r="S2789" s="20">
        <v>56</v>
      </c>
      <c r="T2789" s="18" t="s">
        <v>89</v>
      </c>
      <c r="U2789">
        <f t="shared" si="43"/>
        <v>5.4105333333333334</v>
      </c>
    </row>
    <row r="2790" spans="1:21" x14ac:dyDescent="0.3">
      <c r="A2790" s="21">
        <v>44435</v>
      </c>
      <c r="B2790" s="18" t="s">
        <v>45</v>
      </c>
      <c r="C2790" s="18" t="s">
        <v>46</v>
      </c>
      <c r="D2790" s="18" t="s">
        <v>47</v>
      </c>
      <c r="E2790" s="20">
        <v>170</v>
      </c>
      <c r="F2790" s="19">
        <v>237</v>
      </c>
      <c r="G2790" s="19">
        <v>0</v>
      </c>
      <c r="H2790" s="19">
        <v>195</v>
      </c>
      <c r="I2790" s="18" t="s">
        <v>624</v>
      </c>
      <c r="J2790" s="19">
        <v>279</v>
      </c>
      <c r="K2790" s="18" t="s">
        <v>738</v>
      </c>
      <c r="L2790" s="30" t="s">
        <v>84</v>
      </c>
      <c r="M2790" s="31">
        <v>14</v>
      </c>
      <c r="N2790" s="31">
        <v>61</v>
      </c>
      <c r="O2790" s="30" t="s">
        <v>121</v>
      </c>
      <c r="P2790" s="20">
        <v>76</v>
      </c>
      <c r="Q2790" s="20">
        <v>95</v>
      </c>
      <c r="R2790" s="18" t="s">
        <v>51</v>
      </c>
      <c r="S2790" s="20">
        <v>59</v>
      </c>
      <c r="T2790" s="18" t="s">
        <v>94</v>
      </c>
      <c r="U2790">
        <f t="shared" si="43"/>
        <v>0.34906666666666669</v>
      </c>
    </row>
    <row r="2791" spans="1:21" x14ac:dyDescent="0.3">
      <c r="A2791" s="21">
        <v>44436</v>
      </c>
      <c r="B2791" s="18" t="s">
        <v>45</v>
      </c>
      <c r="C2791" s="18" t="s">
        <v>46</v>
      </c>
      <c r="D2791" s="18" t="s">
        <v>47</v>
      </c>
      <c r="E2791" s="20">
        <v>170</v>
      </c>
      <c r="F2791" s="19">
        <v>225</v>
      </c>
      <c r="G2791" s="19">
        <v>0</v>
      </c>
      <c r="H2791" s="19">
        <v>179</v>
      </c>
      <c r="I2791" s="18" t="s">
        <v>51</v>
      </c>
      <c r="J2791" s="19">
        <v>271</v>
      </c>
      <c r="K2791" s="18" t="s">
        <v>119</v>
      </c>
      <c r="L2791" s="30" t="s">
        <v>218</v>
      </c>
      <c r="M2791" s="31">
        <v>8</v>
      </c>
      <c r="N2791" s="31">
        <v>58</v>
      </c>
      <c r="O2791" s="30" t="s">
        <v>98</v>
      </c>
      <c r="P2791" s="20">
        <v>71</v>
      </c>
      <c r="Q2791" s="20">
        <v>95</v>
      </c>
      <c r="R2791" s="18" t="s">
        <v>51</v>
      </c>
      <c r="S2791" s="20">
        <v>55</v>
      </c>
      <c r="T2791" s="18" t="s">
        <v>51</v>
      </c>
      <c r="U2791">
        <f t="shared" si="43"/>
        <v>0.52359999999999995</v>
      </c>
    </row>
    <row r="2792" spans="1:21" x14ac:dyDescent="0.3">
      <c r="A2792" s="21">
        <v>44437</v>
      </c>
      <c r="B2792" s="18" t="s">
        <v>45</v>
      </c>
      <c r="C2792" s="18" t="s">
        <v>46</v>
      </c>
      <c r="D2792" s="18" t="s">
        <v>47</v>
      </c>
      <c r="E2792" s="20">
        <v>170</v>
      </c>
      <c r="F2792" s="19">
        <v>210</v>
      </c>
      <c r="G2792" s="19">
        <v>0</v>
      </c>
      <c r="H2792" s="19">
        <v>160</v>
      </c>
      <c r="I2792" s="18" t="s">
        <v>211</v>
      </c>
      <c r="J2792" s="19">
        <v>259</v>
      </c>
      <c r="K2792" s="18" t="s">
        <v>339</v>
      </c>
      <c r="L2792" s="32">
        <v>34</v>
      </c>
      <c r="M2792" s="31">
        <v>14</v>
      </c>
      <c r="N2792" s="31">
        <v>61</v>
      </c>
      <c r="O2792" s="30" t="s">
        <v>113</v>
      </c>
      <c r="P2792" s="20">
        <v>67</v>
      </c>
      <c r="Q2792" s="20">
        <v>86</v>
      </c>
      <c r="R2792" s="18" t="s">
        <v>301</v>
      </c>
      <c r="S2792" s="20">
        <v>51</v>
      </c>
      <c r="T2792" s="18" t="s">
        <v>179</v>
      </c>
      <c r="U2792">
        <f t="shared" si="43"/>
        <v>5.9341333333333326</v>
      </c>
    </row>
    <row r="2793" spans="1:21" x14ac:dyDescent="0.3">
      <c r="A2793" s="21">
        <v>44438</v>
      </c>
      <c r="B2793" s="18" t="s">
        <v>45</v>
      </c>
      <c r="C2793" s="18" t="s">
        <v>46</v>
      </c>
      <c r="D2793" s="18" t="s">
        <v>47</v>
      </c>
      <c r="E2793" s="20">
        <v>170</v>
      </c>
      <c r="F2793" s="19">
        <v>194</v>
      </c>
      <c r="G2793" s="19">
        <v>0</v>
      </c>
      <c r="H2793" s="19">
        <v>158</v>
      </c>
      <c r="I2793" s="18" t="s">
        <v>844</v>
      </c>
      <c r="J2793" s="19">
        <v>230</v>
      </c>
      <c r="K2793" s="18" t="s">
        <v>584</v>
      </c>
      <c r="L2793" s="30" t="s">
        <v>116</v>
      </c>
      <c r="M2793" s="31">
        <v>6</v>
      </c>
      <c r="N2793" s="31">
        <v>53</v>
      </c>
      <c r="O2793" s="30" t="s">
        <v>201</v>
      </c>
      <c r="P2793" s="20">
        <v>74</v>
      </c>
      <c r="Q2793" s="20">
        <v>91</v>
      </c>
      <c r="R2793" s="18" t="s">
        <v>184</v>
      </c>
      <c r="S2793" s="20">
        <v>61</v>
      </c>
      <c r="T2793" s="18" t="s">
        <v>95</v>
      </c>
      <c r="U2793">
        <f t="shared" si="43"/>
        <v>0.69813333333333338</v>
      </c>
    </row>
    <row r="2794" spans="1:21" x14ac:dyDescent="0.3">
      <c r="A2794" s="21">
        <v>44439</v>
      </c>
      <c r="B2794" s="18" t="s">
        <v>45</v>
      </c>
      <c r="C2794" s="18" t="s">
        <v>46</v>
      </c>
      <c r="D2794" s="18" t="s">
        <v>47</v>
      </c>
      <c r="E2794" s="20">
        <v>170</v>
      </c>
      <c r="F2794" s="19">
        <v>214</v>
      </c>
      <c r="G2794" s="19">
        <v>0</v>
      </c>
      <c r="H2794" s="19">
        <v>155</v>
      </c>
      <c r="I2794" s="18" t="s">
        <v>888</v>
      </c>
      <c r="J2794" s="19">
        <v>274</v>
      </c>
      <c r="K2794" s="18" t="s">
        <v>702</v>
      </c>
      <c r="L2794" s="30" t="s">
        <v>84</v>
      </c>
      <c r="M2794" s="31">
        <v>11</v>
      </c>
      <c r="N2794" s="31">
        <v>53</v>
      </c>
      <c r="O2794" s="30" t="s">
        <v>139</v>
      </c>
      <c r="P2794" s="20">
        <v>72</v>
      </c>
      <c r="Q2794" s="20">
        <v>94</v>
      </c>
      <c r="R2794" s="18" t="s">
        <v>51</v>
      </c>
      <c r="S2794" s="20">
        <v>49</v>
      </c>
      <c r="T2794" s="18" t="s">
        <v>129</v>
      </c>
      <c r="U2794">
        <f t="shared" si="43"/>
        <v>0.34906666666666669</v>
      </c>
    </row>
    <row r="2795" spans="1:21" x14ac:dyDescent="0.3">
      <c r="A2795" s="21">
        <v>44440</v>
      </c>
      <c r="B2795" s="18" t="s">
        <v>45</v>
      </c>
      <c r="C2795" s="18" t="s">
        <v>46</v>
      </c>
      <c r="D2795" s="18" t="s">
        <v>47</v>
      </c>
      <c r="E2795" s="20">
        <v>170</v>
      </c>
      <c r="F2795" s="19">
        <v>198</v>
      </c>
      <c r="G2795" s="19">
        <v>30</v>
      </c>
      <c r="H2795" s="19">
        <v>165</v>
      </c>
      <c r="I2795" s="18" t="s">
        <v>1075</v>
      </c>
      <c r="J2795" s="19">
        <v>231</v>
      </c>
      <c r="K2795" s="18" t="s">
        <v>910</v>
      </c>
      <c r="L2795" s="30" t="s">
        <v>84</v>
      </c>
      <c r="M2795" s="31">
        <v>6</v>
      </c>
      <c r="N2795" s="31">
        <v>42</v>
      </c>
      <c r="O2795" s="30" t="s">
        <v>148</v>
      </c>
      <c r="P2795" s="20">
        <v>93</v>
      </c>
      <c r="Q2795" s="20">
        <v>97</v>
      </c>
      <c r="R2795" s="18" t="s">
        <v>51</v>
      </c>
      <c r="S2795" s="20">
        <v>68</v>
      </c>
      <c r="T2795" s="18" t="s">
        <v>148</v>
      </c>
      <c r="U2795">
        <f t="shared" si="43"/>
        <v>0.34906666666666669</v>
      </c>
    </row>
    <row r="2796" spans="1:21" x14ac:dyDescent="0.3">
      <c r="A2796" s="21">
        <v>44441</v>
      </c>
      <c r="B2796" s="18" t="s">
        <v>45</v>
      </c>
      <c r="C2796" s="18" t="s">
        <v>46</v>
      </c>
      <c r="D2796" s="18" t="s">
        <v>47</v>
      </c>
      <c r="E2796" s="20">
        <v>170</v>
      </c>
      <c r="F2796" s="19">
        <v>195</v>
      </c>
      <c r="G2796" s="19">
        <v>2</v>
      </c>
      <c r="H2796" s="19">
        <v>175</v>
      </c>
      <c r="I2796" s="18" t="s">
        <v>51</v>
      </c>
      <c r="J2796" s="19">
        <v>215</v>
      </c>
      <c r="K2796" s="18" t="s">
        <v>51</v>
      </c>
      <c r="L2796" s="32">
        <v>36</v>
      </c>
      <c r="M2796" s="31">
        <v>8</v>
      </c>
      <c r="N2796" s="31">
        <v>36</v>
      </c>
      <c r="O2796" s="30" t="s">
        <v>146</v>
      </c>
      <c r="P2796" s="20">
        <v>89</v>
      </c>
      <c r="Q2796" s="20">
        <v>98</v>
      </c>
      <c r="R2796" s="18" t="s">
        <v>51</v>
      </c>
      <c r="S2796" s="20">
        <v>78</v>
      </c>
      <c r="T2796" s="18" t="s">
        <v>121</v>
      </c>
      <c r="U2796">
        <f t="shared" si="43"/>
        <v>6.2831999999999999</v>
      </c>
    </row>
    <row r="2797" spans="1:21" x14ac:dyDescent="0.3">
      <c r="A2797" s="21">
        <v>44442</v>
      </c>
      <c r="B2797" s="18" t="s">
        <v>45</v>
      </c>
      <c r="C2797" s="18" t="s">
        <v>46</v>
      </c>
      <c r="D2797" s="18" t="s">
        <v>47</v>
      </c>
      <c r="E2797" s="20">
        <v>170</v>
      </c>
      <c r="F2797" s="19">
        <v>204</v>
      </c>
      <c r="G2797" s="19">
        <v>0</v>
      </c>
      <c r="H2797" s="19">
        <v>171</v>
      </c>
      <c r="I2797" s="18" t="s">
        <v>51</v>
      </c>
      <c r="J2797" s="19">
        <v>238</v>
      </c>
      <c r="K2797" s="18" t="s">
        <v>730</v>
      </c>
      <c r="L2797" s="30" t="s">
        <v>116</v>
      </c>
      <c r="M2797" s="31">
        <v>8</v>
      </c>
      <c r="N2797" s="31">
        <v>53</v>
      </c>
      <c r="O2797" s="30" t="s">
        <v>264</v>
      </c>
      <c r="P2797" s="20">
        <v>81</v>
      </c>
      <c r="Q2797" s="20">
        <v>99</v>
      </c>
      <c r="R2797" s="18" t="s">
        <v>51</v>
      </c>
      <c r="S2797" s="20">
        <v>66</v>
      </c>
      <c r="T2797" s="18" t="s">
        <v>169</v>
      </c>
      <c r="U2797">
        <f t="shared" si="43"/>
        <v>0.69813333333333338</v>
      </c>
    </row>
    <row r="2798" spans="1:21" x14ac:dyDescent="0.3">
      <c r="A2798" s="21">
        <v>44443</v>
      </c>
      <c r="B2798" s="18" t="s">
        <v>45</v>
      </c>
      <c r="C2798" s="18" t="s">
        <v>46</v>
      </c>
      <c r="D2798" s="18" t="s">
        <v>47</v>
      </c>
      <c r="E2798" s="20">
        <v>170</v>
      </c>
      <c r="F2798" s="19">
        <v>206</v>
      </c>
      <c r="G2798" s="19">
        <v>0</v>
      </c>
      <c r="H2798" s="19">
        <v>149</v>
      </c>
      <c r="I2798" s="18" t="s">
        <v>602</v>
      </c>
      <c r="J2798" s="19">
        <v>262</v>
      </c>
      <c r="K2798" s="18" t="s">
        <v>633</v>
      </c>
      <c r="L2798" s="30" t="s">
        <v>84</v>
      </c>
      <c r="M2798" s="31">
        <v>14</v>
      </c>
      <c r="N2798" s="31">
        <v>61</v>
      </c>
      <c r="O2798" s="30" t="s">
        <v>89</v>
      </c>
      <c r="P2798" s="20">
        <v>75</v>
      </c>
      <c r="Q2798" s="20">
        <v>98</v>
      </c>
      <c r="R2798" s="18" t="s">
        <v>183</v>
      </c>
      <c r="S2798" s="20">
        <v>56</v>
      </c>
      <c r="T2798" s="18" t="s">
        <v>113</v>
      </c>
      <c r="U2798">
        <f t="shared" si="43"/>
        <v>0.34906666666666669</v>
      </c>
    </row>
    <row r="2799" spans="1:21" x14ac:dyDescent="0.3">
      <c r="A2799" s="21">
        <v>44444</v>
      </c>
      <c r="B2799" s="18" t="s">
        <v>45</v>
      </c>
      <c r="C2799" s="18" t="s">
        <v>46</v>
      </c>
      <c r="D2799" s="18" t="s">
        <v>47</v>
      </c>
      <c r="E2799" s="20">
        <v>170</v>
      </c>
      <c r="F2799" s="19">
        <v>238</v>
      </c>
      <c r="G2799" s="19">
        <v>0</v>
      </c>
      <c r="H2799" s="19">
        <v>154</v>
      </c>
      <c r="I2799" s="18" t="s">
        <v>274</v>
      </c>
      <c r="J2799" s="19">
        <v>322</v>
      </c>
      <c r="K2799" s="18" t="s">
        <v>386</v>
      </c>
      <c r="L2799" s="32">
        <v>30</v>
      </c>
      <c r="M2799" s="31">
        <v>14</v>
      </c>
      <c r="N2799" s="31">
        <v>47</v>
      </c>
      <c r="O2799" s="30" t="s">
        <v>117</v>
      </c>
      <c r="P2799" s="20">
        <v>67</v>
      </c>
      <c r="Q2799" s="20">
        <v>98</v>
      </c>
      <c r="R2799" s="18" t="s">
        <v>66</v>
      </c>
      <c r="S2799" s="20">
        <v>44</v>
      </c>
      <c r="T2799" s="18" t="s">
        <v>51</v>
      </c>
      <c r="U2799">
        <f t="shared" si="43"/>
        <v>5.2360000000000007</v>
      </c>
    </row>
    <row r="2800" spans="1:21" x14ac:dyDescent="0.3">
      <c r="A2800" s="21">
        <v>44445</v>
      </c>
      <c r="B2800" s="18" t="s">
        <v>45</v>
      </c>
      <c r="C2800" s="18" t="s">
        <v>46</v>
      </c>
      <c r="D2800" s="18" t="s">
        <v>47</v>
      </c>
      <c r="E2800" s="20">
        <v>170</v>
      </c>
      <c r="F2800" s="19">
        <v>256</v>
      </c>
      <c r="G2800" s="19">
        <v>0</v>
      </c>
      <c r="H2800" s="19">
        <v>169</v>
      </c>
      <c r="I2800" s="18" t="s">
        <v>767</v>
      </c>
      <c r="J2800" s="19">
        <v>344</v>
      </c>
      <c r="K2800" s="18" t="s">
        <v>805</v>
      </c>
      <c r="L2800" s="30" t="s">
        <v>84</v>
      </c>
      <c r="M2800" s="31">
        <v>3</v>
      </c>
      <c r="N2800" s="31">
        <v>39</v>
      </c>
      <c r="O2800" s="30" t="s">
        <v>226</v>
      </c>
      <c r="P2800" s="20">
        <v>77</v>
      </c>
      <c r="Q2800" s="20">
        <v>95</v>
      </c>
      <c r="R2800" s="18" t="s">
        <v>80</v>
      </c>
      <c r="S2800" s="20">
        <v>42</v>
      </c>
      <c r="T2800" s="18" t="s">
        <v>128</v>
      </c>
      <c r="U2800">
        <f t="shared" si="43"/>
        <v>0.34906666666666669</v>
      </c>
    </row>
    <row r="2801" spans="1:21" x14ac:dyDescent="0.3">
      <c r="A2801" s="21">
        <v>44446</v>
      </c>
      <c r="B2801" s="18" t="s">
        <v>45</v>
      </c>
      <c r="C2801" s="18" t="s">
        <v>46</v>
      </c>
      <c r="D2801" s="18" t="s">
        <v>47</v>
      </c>
      <c r="E2801" s="20">
        <v>170</v>
      </c>
      <c r="F2801" s="19">
        <v>235</v>
      </c>
      <c r="G2801" s="19">
        <v>56</v>
      </c>
      <c r="H2801" s="19">
        <v>154</v>
      </c>
      <c r="I2801" s="18" t="s">
        <v>244</v>
      </c>
      <c r="J2801" s="19">
        <v>316</v>
      </c>
      <c r="K2801" s="18" t="s">
        <v>680</v>
      </c>
      <c r="L2801" s="32" t="s">
        <v>1194</v>
      </c>
      <c r="M2801" s="31">
        <v>8</v>
      </c>
      <c r="N2801" s="31">
        <v>83</v>
      </c>
      <c r="O2801" s="30" t="s">
        <v>250</v>
      </c>
      <c r="P2801" s="20">
        <v>75</v>
      </c>
      <c r="Q2801" s="20">
        <v>99</v>
      </c>
      <c r="R2801" s="18" t="s">
        <v>100</v>
      </c>
      <c r="S2801" s="20">
        <v>35</v>
      </c>
      <c r="T2801" s="18" t="s">
        <v>250</v>
      </c>
      <c r="U2801" t="e">
        <f t="shared" si="43"/>
        <v>#VALUE!</v>
      </c>
    </row>
    <row r="2802" spans="1:21" x14ac:dyDescent="0.3">
      <c r="A2802" s="21">
        <v>44447</v>
      </c>
      <c r="B2802" s="18" t="s">
        <v>45</v>
      </c>
      <c r="C2802" s="18" t="s">
        <v>46</v>
      </c>
      <c r="D2802" s="18" t="s">
        <v>47</v>
      </c>
      <c r="E2802" s="20">
        <v>170</v>
      </c>
      <c r="F2802" s="19">
        <v>216</v>
      </c>
      <c r="G2802" s="19">
        <v>92</v>
      </c>
      <c r="H2802" s="19">
        <v>169</v>
      </c>
      <c r="I2802" s="18" t="s">
        <v>827</v>
      </c>
      <c r="J2802" s="19">
        <v>263</v>
      </c>
      <c r="K2802" s="18" t="s">
        <v>1131</v>
      </c>
      <c r="L2802" s="30" t="s">
        <v>116</v>
      </c>
      <c r="M2802" s="31">
        <v>11</v>
      </c>
      <c r="N2802" s="31">
        <v>67</v>
      </c>
      <c r="O2802" s="30" t="s">
        <v>158</v>
      </c>
      <c r="P2802" s="20">
        <v>83</v>
      </c>
      <c r="Q2802" s="20">
        <v>99</v>
      </c>
      <c r="R2802" s="18" t="s">
        <v>51</v>
      </c>
      <c r="S2802" s="20">
        <v>57</v>
      </c>
      <c r="T2802" s="18" t="s">
        <v>148</v>
      </c>
      <c r="U2802">
        <f t="shared" si="43"/>
        <v>0.69813333333333338</v>
      </c>
    </row>
    <row r="2803" spans="1:21" x14ac:dyDescent="0.3">
      <c r="A2803" s="21">
        <v>44448</v>
      </c>
      <c r="B2803" s="18" t="s">
        <v>45</v>
      </c>
      <c r="C2803" s="18" t="s">
        <v>46</v>
      </c>
      <c r="D2803" s="18" t="s">
        <v>47</v>
      </c>
      <c r="E2803" s="20">
        <v>170</v>
      </c>
      <c r="F2803" s="19">
        <v>215</v>
      </c>
      <c r="G2803" s="19">
        <v>142</v>
      </c>
      <c r="H2803" s="19">
        <v>173</v>
      </c>
      <c r="I2803" s="18" t="s">
        <v>51</v>
      </c>
      <c r="J2803" s="19">
        <v>257</v>
      </c>
      <c r="K2803" s="18" t="s">
        <v>402</v>
      </c>
      <c r="L2803" s="30" t="s">
        <v>84</v>
      </c>
      <c r="M2803" s="31">
        <v>14</v>
      </c>
      <c r="N2803" s="31">
        <v>53</v>
      </c>
      <c r="O2803" s="30" t="s">
        <v>167</v>
      </c>
      <c r="P2803" s="20">
        <v>84</v>
      </c>
      <c r="Q2803" s="20">
        <v>99</v>
      </c>
      <c r="R2803" s="18" t="s">
        <v>51</v>
      </c>
      <c r="S2803" s="20">
        <v>60</v>
      </c>
      <c r="T2803" s="18" t="s">
        <v>71</v>
      </c>
      <c r="U2803">
        <f t="shared" si="43"/>
        <v>0.34906666666666669</v>
      </c>
    </row>
    <row r="2804" spans="1:21" x14ac:dyDescent="0.3">
      <c r="A2804" s="21">
        <v>44449</v>
      </c>
      <c r="B2804" s="18" t="s">
        <v>45</v>
      </c>
      <c r="C2804" s="18" t="s">
        <v>46</v>
      </c>
      <c r="D2804" s="18" t="s">
        <v>47</v>
      </c>
      <c r="E2804" s="20">
        <v>170</v>
      </c>
      <c r="F2804" s="19">
        <v>202</v>
      </c>
      <c r="G2804" s="19">
        <v>0</v>
      </c>
      <c r="H2804" s="19">
        <v>163</v>
      </c>
      <c r="I2804" s="18" t="s">
        <v>301</v>
      </c>
      <c r="J2804" s="19">
        <v>240</v>
      </c>
      <c r="K2804" s="18" t="s">
        <v>262</v>
      </c>
      <c r="L2804" s="30" t="s">
        <v>218</v>
      </c>
      <c r="M2804" s="31">
        <v>8</v>
      </c>
      <c r="N2804" s="31">
        <v>58</v>
      </c>
      <c r="O2804" s="30" t="s">
        <v>71</v>
      </c>
      <c r="P2804" s="20">
        <v>78</v>
      </c>
      <c r="Q2804" s="20">
        <v>99</v>
      </c>
      <c r="R2804" s="18" t="s">
        <v>51</v>
      </c>
      <c r="S2804" s="20">
        <v>59</v>
      </c>
      <c r="T2804" s="18" t="s">
        <v>89</v>
      </c>
      <c r="U2804">
        <f t="shared" si="43"/>
        <v>0.52359999999999995</v>
      </c>
    </row>
    <row r="2805" spans="1:21" x14ac:dyDescent="0.3">
      <c r="A2805" s="21">
        <v>44450</v>
      </c>
      <c r="B2805" s="18" t="s">
        <v>45</v>
      </c>
      <c r="C2805" s="18" t="s">
        <v>46</v>
      </c>
      <c r="D2805" s="18" t="s">
        <v>47</v>
      </c>
      <c r="E2805" s="20">
        <v>170</v>
      </c>
      <c r="F2805" s="19">
        <v>205</v>
      </c>
      <c r="G2805" s="19">
        <v>0</v>
      </c>
      <c r="H2805" s="19">
        <v>151</v>
      </c>
      <c r="I2805" s="18" t="s">
        <v>51</v>
      </c>
      <c r="J2805" s="19">
        <v>259</v>
      </c>
      <c r="K2805" s="18" t="s">
        <v>584</v>
      </c>
      <c r="L2805" s="30" t="s">
        <v>84</v>
      </c>
      <c r="M2805" s="31">
        <v>14</v>
      </c>
      <c r="N2805" s="31">
        <v>56</v>
      </c>
      <c r="O2805" s="30" t="s">
        <v>250</v>
      </c>
      <c r="P2805" s="20">
        <v>74</v>
      </c>
      <c r="Q2805" s="20">
        <v>99</v>
      </c>
      <c r="R2805" s="18" t="s">
        <v>166</v>
      </c>
      <c r="S2805" s="20">
        <v>55</v>
      </c>
      <c r="T2805" s="18" t="s">
        <v>89</v>
      </c>
      <c r="U2805">
        <f t="shared" si="43"/>
        <v>0.34906666666666669</v>
      </c>
    </row>
    <row r="2806" spans="1:21" x14ac:dyDescent="0.3">
      <c r="A2806" s="21">
        <v>44451</v>
      </c>
      <c r="B2806" s="18" t="s">
        <v>45</v>
      </c>
      <c r="C2806" s="18" t="s">
        <v>46</v>
      </c>
      <c r="D2806" s="18" t="s">
        <v>47</v>
      </c>
      <c r="E2806" s="20">
        <v>170</v>
      </c>
      <c r="F2806" s="19">
        <v>224</v>
      </c>
      <c r="G2806" s="19">
        <v>0</v>
      </c>
      <c r="H2806" s="19">
        <v>144</v>
      </c>
      <c r="I2806" s="18" t="s">
        <v>888</v>
      </c>
      <c r="J2806" s="19">
        <v>305</v>
      </c>
      <c r="K2806" s="18" t="s">
        <v>368</v>
      </c>
      <c r="L2806" s="30" t="s">
        <v>84</v>
      </c>
      <c r="M2806" s="31">
        <v>8</v>
      </c>
      <c r="N2806" s="31">
        <v>53</v>
      </c>
      <c r="O2806" s="30" t="s">
        <v>135</v>
      </c>
      <c r="P2806" s="20">
        <v>70</v>
      </c>
      <c r="Q2806" s="20">
        <v>99</v>
      </c>
      <c r="R2806" s="18" t="s">
        <v>124</v>
      </c>
      <c r="S2806" s="20">
        <v>45</v>
      </c>
      <c r="T2806" s="18" t="s">
        <v>206</v>
      </c>
      <c r="U2806">
        <f t="shared" si="43"/>
        <v>0.34906666666666669</v>
      </c>
    </row>
    <row r="2807" spans="1:21" x14ac:dyDescent="0.3">
      <c r="A2807" s="21">
        <v>44452</v>
      </c>
      <c r="B2807" s="18" t="s">
        <v>45</v>
      </c>
      <c r="C2807" s="18" t="s">
        <v>46</v>
      </c>
      <c r="D2807" s="18" t="s">
        <v>47</v>
      </c>
      <c r="E2807" s="20">
        <v>170</v>
      </c>
      <c r="F2807" s="19">
        <v>234</v>
      </c>
      <c r="G2807" s="19">
        <v>24</v>
      </c>
      <c r="H2807" s="19">
        <v>175</v>
      </c>
      <c r="I2807" s="18" t="s">
        <v>1132</v>
      </c>
      <c r="J2807" s="19">
        <v>294</v>
      </c>
      <c r="K2807" s="18" t="s">
        <v>712</v>
      </c>
      <c r="L2807" s="32">
        <v>27</v>
      </c>
      <c r="M2807" s="31">
        <v>11</v>
      </c>
      <c r="N2807" s="31">
        <v>111</v>
      </c>
      <c r="O2807" s="30" t="s">
        <v>179</v>
      </c>
      <c r="P2807" s="20">
        <v>72</v>
      </c>
      <c r="Q2807" s="20">
        <v>96</v>
      </c>
      <c r="R2807" s="18" t="s">
        <v>51</v>
      </c>
      <c r="S2807" s="20">
        <v>37</v>
      </c>
      <c r="T2807" s="18" t="s">
        <v>71</v>
      </c>
      <c r="U2807">
        <f t="shared" si="43"/>
        <v>4.7123999999999997</v>
      </c>
    </row>
    <row r="2808" spans="1:21" x14ac:dyDescent="0.3">
      <c r="A2808" s="21">
        <v>44453</v>
      </c>
      <c r="B2808" s="18" t="s">
        <v>45</v>
      </c>
      <c r="C2808" s="18" t="s">
        <v>46</v>
      </c>
      <c r="D2808" s="18" t="s">
        <v>47</v>
      </c>
      <c r="E2808" s="20">
        <v>170</v>
      </c>
      <c r="F2808" s="19">
        <v>212</v>
      </c>
      <c r="G2808" s="19">
        <v>8</v>
      </c>
      <c r="H2808" s="19">
        <v>160</v>
      </c>
      <c r="I2808" s="18" t="s">
        <v>888</v>
      </c>
      <c r="J2808" s="19">
        <v>265</v>
      </c>
      <c r="K2808" s="18" t="s">
        <v>458</v>
      </c>
      <c r="L2808" s="32">
        <v>24</v>
      </c>
      <c r="M2808" s="31">
        <v>8</v>
      </c>
      <c r="N2808" s="31">
        <v>78</v>
      </c>
      <c r="O2808" s="30" t="s">
        <v>117</v>
      </c>
      <c r="P2808" s="20">
        <v>78</v>
      </c>
      <c r="Q2808" s="20">
        <v>99</v>
      </c>
      <c r="R2808" s="18" t="s">
        <v>258</v>
      </c>
      <c r="S2808" s="20">
        <v>50</v>
      </c>
      <c r="T2808" s="18" t="s">
        <v>215</v>
      </c>
      <c r="U2808">
        <f t="shared" si="43"/>
        <v>4.1887999999999996</v>
      </c>
    </row>
    <row r="2809" spans="1:21" x14ac:dyDescent="0.3">
      <c r="A2809" s="21">
        <v>44454</v>
      </c>
      <c r="B2809" s="18" t="s">
        <v>45</v>
      </c>
      <c r="C2809" s="18" t="s">
        <v>46</v>
      </c>
      <c r="D2809" s="18" t="s">
        <v>47</v>
      </c>
      <c r="E2809" s="20">
        <v>170</v>
      </c>
      <c r="F2809" s="19">
        <v>192</v>
      </c>
      <c r="G2809" s="19">
        <v>120</v>
      </c>
      <c r="H2809" s="19">
        <v>174</v>
      </c>
      <c r="I2809" s="18" t="s">
        <v>692</v>
      </c>
      <c r="J2809" s="19">
        <v>209</v>
      </c>
      <c r="K2809" s="18" t="s">
        <v>387</v>
      </c>
      <c r="L2809" s="32">
        <v>25</v>
      </c>
      <c r="M2809" s="31">
        <v>6</v>
      </c>
      <c r="N2809" s="31">
        <v>42</v>
      </c>
      <c r="O2809" s="30" t="s">
        <v>117</v>
      </c>
      <c r="P2809" s="20">
        <v>96</v>
      </c>
      <c r="Q2809" s="20">
        <v>99</v>
      </c>
      <c r="R2809" s="18" t="s">
        <v>51</v>
      </c>
      <c r="S2809" s="20">
        <v>83</v>
      </c>
      <c r="T2809" s="18" t="s">
        <v>226</v>
      </c>
      <c r="U2809">
        <f t="shared" si="43"/>
        <v>4.3633333333333333</v>
      </c>
    </row>
    <row r="2810" spans="1:21" x14ac:dyDescent="0.3">
      <c r="A2810" s="21">
        <v>44455</v>
      </c>
      <c r="B2810" s="18" t="s">
        <v>45</v>
      </c>
      <c r="C2810" s="18" t="s">
        <v>46</v>
      </c>
      <c r="D2810" s="18" t="s">
        <v>47</v>
      </c>
      <c r="E2810" s="20">
        <v>170</v>
      </c>
      <c r="F2810" s="19">
        <v>196</v>
      </c>
      <c r="G2810" s="19">
        <v>0</v>
      </c>
      <c r="H2810" s="19">
        <v>163</v>
      </c>
      <c r="I2810" s="18" t="s">
        <v>272</v>
      </c>
      <c r="J2810" s="19">
        <v>229</v>
      </c>
      <c r="K2810" s="18" t="s">
        <v>233</v>
      </c>
      <c r="L2810" s="30" t="s">
        <v>218</v>
      </c>
      <c r="M2810" s="31">
        <v>8</v>
      </c>
      <c r="N2810" s="31">
        <v>53</v>
      </c>
      <c r="O2810" s="30" t="s">
        <v>71</v>
      </c>
      <c r="P2810" s="20">
        <v>81</v>
      </c>
      <c r="Q2810" s="20">
        <v>99</v>
      </c>
      <c r="R2810" s="18" t="s">
        <v>51</v>
      </c>
      <c r="S2810" s="20">
        <v>63</v>
      </c>
      <c r="T2810" s="18" t="s">
        <v>81</v>
      </c>
      <c r="U2810">
        <f t="shared" si="43"/>
        <v>0.52359999999999995</v>
      </c>
    </row>
    <row r="2811" spans="1:21" x14ac:dyDescent="0.3">
      <c r="A2811" s="21">
        <v>44456</v>
      </c>
      <c r="B2811" s="18" t="s">
        <v>45</v>
      </c>
      <c r="C2811" s="18" t="s">
        <v>46</v>
      </c>
      <c r="D2811" s="18" t="s">
        <v>47</v>
      </c>
      <c r="E2811" s="20">
        <v>170</v>
      </c>
      <c r="F2811" s="19">
        <v>202</v>
      </c>
      <c r="G2811" s="19">
        <v>124</v>
      </c>
      <c r="H2811" s="19">
        <v>139</v>
      </c>
      <c r="I2811" s="18" t="s">
        <v>51</v>
      </c>
      <c r="J2811" s="19">
        <v>264</v>
      </c>
      <c r="K2811" s="18" t="s">
        <v>524</v>
      </c>
      <c r="L2811" s="32">
        <v>26</v>
      </c>
      <c r="M2811" s="31">
        <v>14</v>
      </c>
      <c r="N2811" s="31">
        <v>94</v>
      </c>
      <c r="O2811" s="30" t="s">
        <v>186</v>
      </c>
      <c r="P2811" s="20">
        <v>81</v>
      </c>
      <c r="Q2811" s="20">
        <v>98</v>
      </c>
      <c r="R2811" s="18" t="s">
        <v>51</v>
      </c>
      <c r="S2811" s="20">
        <v>50</v>
      </c>
      <c r="T2811" s="18" t="s">
        <v>89</v>
      </c>
      <c r="U2811">
        <f t="shared" si="43"/>
        <v>4.5378666666666669</v>
      </c>
    </row>
    <row r="2812" spans="1:21" x14ac:dyDescent="0.3">
      <c r="A2812" s="21">
        <v>44457</v>
      </c>
      <c r="B2812" s="18" t="s">
        <v>45</v>
      </c>
      <c r="C2812" s="18" t="s">
        <v>46</v>
      </c>
      <c r="D2812" s="18" t="s">
        <v>47</v>
      </c>
      <c r="E2812" s="20">
        <v>170</v>
      </c>
      <c r="F2812" s="19">
        <v>160</v>
      </c>
      <c r="G2812" s="19">
        <v>0</v>
      </c>
      <c r="H2812" s="19">
        <v>112</v>
      </c>
      <c r="I2812" s="18" t="s">
        <v>619</v>
      </c>
      <c r="J2812" s="19">
        <v>209</v>
      </c>
      <c r="K2812" s="18" t="s">
        <v>326</v>
      </c>
      <c r="L2812" s="32">
        <v>26</v>
      </c>
      <c r="M2812" s="31">
        <v>11</v>
      </c>
      <c r="N2812" s="31">
        <v>67</v>
      </c>
      <c r="O2812" s="30" t="s">
        <v>61</v>
      </c>
      <c r="P2812" s="20">
        <v>74</v>
      </c>
      <c r="Q2812" s="20">
        <v>99</v>
      </c>
      <c r="R2812" s="18" t="s">
        <v>51</v>
      </c>
      <c r="S2812" s="20">
        <v>50</v>
      </c>
      <c r="T2812" s="18" t="s">
        <v>113</v>
      </c>
      <c r="U2812">
        <f t="shared" si="43"/>
        <v>4.5378666666666669</v>
      </c>
    </row>
    <row r="2813" spans="1:21" x14ac:dyDescent="0.3">
      <c r="A2813" s="21">
        <v>44458</v>
      </c>
      <c r="B2813" s="18" t="s">
        <v>45</v>
      </c>
      <c r="C2813" s="18" t="s">
        <v>46</v>
      </c>
      <c r="D2813" s="18" t="s">
        <v>47</v>
      </c>
      <c r="E2813" s="20">
        <v>170</v>
      </c>
      <c r="F2813" s="19">
        <v>167</v>
      </c>
      <c r="G2813" s="19">
        <v>50</v>
      </c>
      <c r="H2813" s="19">
        <v>101</v>
      </c>
      <c r="I2813" s="18" t="s">
        <v>451</v>
      </c>
      <c r="J2813" s="19">
        <v>233</v>
      </c>
      <c r="K2813" s="18" t="s">
        <v>412</v>
      </c>
      <c r="L2813" s="32">
        <v>36</v>
      </c>
      <c r="M2813" s="31">
        <v>11</v>
      </c>
      <c r="N2813" s="31">
        <v>58</v>
      </c>
      <c r="O2813" s="30" t="s">
        <v>201</v>
      </c>
      <c r="P2813" s="20">
        <v>75</v>
      </c>
      <c r="Q2813" s="20">
        <v>98</v>
      </c>
      <c r="R2813" s="18" t="s">
        <v>51</v>
      </c>
      <c r="S2813" s="20">
        <v>49</v>
      </c>
      <c r="T2813" s="18" t="s">
        <v>50</v>
      </c>
      <c r="U2813">
        <f t="shared" si="43"/>
        <v>6.2831999999999999</v>
      </c>
    </row>
    <row r="2814" spans="1:21" x14ac:dyDescent="0.3">
      <c r="A2814" s="21">
        <v>44459</v>
      </c>
      <c r="B2814" s="18" t="s">
        <v>45</v>
      </c>
      <c r="C2814" s="18" t="s">
        <v>46</v>
      </c>
      <c r="D2814" s="18" t="s">
        <v>47</v>
      </c>
      <c r="E2814" s="20">
        <v>170</v>
      </c>
      <c r="F2814" s="19">
        <v>162</v>
      </c>
      <c r="G2814" s="19">
        <v>84</v>
      </c>
      <c r="H2814" s="19">
        <v>137</v>
      </c>
      <c r="I2814" s="18" t="s">
        <v>504</v>
      </c>
      <c r="J2814" s="19">
        <v>188</v>
      </c>
      <c r="K2814" s="18" t="s">
        <v>381</v>
      </c>
      <c r="L2814" s="32">
        <v>27</v>
      </c>
      <c r="M2814" s="31">
        <v>11</v>
      </c>
      <c r="N2814" s="31">
        <v>61</v>
      </c>
      <c r="O2814" s="30" t="s">
        <v>133</v>
      </c>
      <c r="P2814" s="20">
        <v>90</v>
      </c>
      <c r="Q2814" s="20">
        <v>99</v>
      </c>
      <c r="R2814" s="18" t="s">
        <v>51</v>
      </c>
      <c r="S2814" s="20">
        <v>70</v>
      </c>
      <c r="T2814" s="18" t="s">
        <v>182</v>
      </c>
      <c r="U2814">
        <f t="shared" si="43"/>
        <v>4.7123999999999997</v>
      </c>
    </row>
    <row r="2815" spans="1:21" x14ac:dyDescent="0.3">
      <c r="A2815" s="21">
        <v>44460</v>
      </c>
      <c r="B2815" s="18" t="s">
        <v>45</v>
      </c>
      <c r="C2815" s="18" t="s">
        <v>46</v>
      </c>
      <c r="D2815" s="18" t="s">
        <v>47</v>
      </c>
      <c r="E2815" s="20">
        <v>170</v>
      </c>
      <c r="F2815" s="19">
        <v>154</v>
      </c>
      <c r="G2815" s="19">
        <v>68</v>
      </c>
      <c r="H2815" s="19">
        <v>122</v>
      </c>
      <c r="I2815" s="18" t="s">
        <v>729</v>
      </c>
      <c r="J2815" s="19">
        <v>186</v>
      </c>
      <c r="K2815" s="18" t="s">
        <v>493</v>
      </c>
      <c r="L2815" s="32" t="s">
        <v>1194</v>
      </c>
      <c r="M2815" s="31">
        <v>6</v>
      </c>
      <c r="N2815" s="31">
        <v>42</v>
      </c>
      <c r="O2815" s="30" t="s">
        <v>135</v>
      </c>
      <c r="P2815" s="20">
        <v>89</v>
      </c>
      <c r="Q2815" s="20">
        <v>100</v>
      </c>
      <c r="R2815" s="18" t="s">
        <v>100</v>
      </c>
      <c r="S2815" s="20">
        <v>70</v>
      </c>
      <c r="T2815" s="18" t="s">
        <v>71</v>
      </c>
      <c r="U2815" t="e">
        <f t="shared" si="43"/>
        <v>#VALUE!</v>
      </c>
    </row>
    <row r="2816" spans="1:21" x14ac:dyDescent="0.3">
      <c r="A2816" s="21">
        <v>44461</v>
      </c>
      <c r="B2816" s="18" t="s">
        <v>45</v>
      </c>
      <c r="C2816" s="18" t="s">
        <v>46</v>
      </c>
      <c r="D2816" s="18" t="s">
        <v>47</v>
      </c>
      <c r="E2816" s="20">
        <v>170</v>
      </c>
      <c r="F2816" s="19">
        <v>173</v>
      </c>
      <c r="G2816" s="19">
        <v>20</v>
      </c>
      <c r="H2816" s="19">
        <v>135</v>
      </c>
      <c r="I2816" s="18" t="s">
        <v>470</v>
      </c>
      <c r="J2816" s="19">
        <v>211</v>
      </c>
      <c r="K2816" s="18" t="s">
        <v>366</v>
      </c>
      <c r="L2816" s="30" t="s">
        <v>116</v>
      </c>
      <c r="M2816" s="31">
        <v>11</v>
      </c>
      <c r="N2816" s="31">
        <v>67</v>
      </c>
      <c r="O2816" s="30" t="s">
        <v>52</v>
      </c>
      <c r="P2816" s="20">
        <v>83</v>
      </c>
      <c r="Q2816" s="20">
        <v>100</v>
      </c>
      <c r="R2816" s="18" t="s">
        <v>51</v>
      </c>
      <c r="S2816" s="20">
        <v>65</v>
      </c>
      <c r="T2816" s="18" t="s">
        <v>117</v>
      </c>
      <c r="U2816">
        <f t="shared" si="43"/>
        <v>0.69813333333333338</v>
      </c>
    </row>
    <row r="2817" spans="1:21" x14ac:dyDescent="0.3">
      <c r="A2817" s="21">
        <v>44462</v>
      </c>
      <c r="B2817" s="18" t="s">
        <v>45</v>
      </c>
      <c r="C2817" s="18" t="s">
        <v>46</v>
      </c>
      <c r="D2817" s="18" t="s">
        <v>47</v>
      </c>
      <c r="E2817" s="20">
        <v>170</v>
      </c>
      <c r="F2817" s="19">
        <v>172</v>
      </c>
      <c r="G2817" s="19">
        <v>0</v>
      </c>
      <c r="H2817" s="19">
        <v>128</v>
      </c>
      <c r="I2817" s="18" t="s">
        <v>995</v>
      </c>
      <c r="J2817" s="19">
        <v>215</v>
      </c>
      <c r="K2817" s="18" t="s">
        <v>443</v>
      </c>
      <c r="L2817" s="30" t="s">
        <v>84</v>
      </c>
      <c r="M2817" s="31">
        <v>11</v>
      </c>
      <c r="N2817" s="31">
        <v>42</v>
      </c>
      <c r="O2817" s="30" t="s">
        <v>260</v>
      </c>
      <c r="P2817" s="20">
        <v>83</v>
      </c>
      <c r="Q2817" s="20">
        <v>99</v>
      </c>
      <c r="R2817" s="18" t="s">
        <v>51</v>
      </c>
      <c r="S2817" s="20">
        <v>67</v>
      </c>
      <c r="T2817" s="18" t="s">
        <v>188</v>
      </c>
      <c r="U2817">
        <f t="shared" si="43"/>
        <v>0.34906666666666669</v>
      </c>
    </row>
    <row r="2818" spans="1:21" x14ac:dyDescent="0.3">
      <c r="A2818" s="21">
        <v>44463</v>
      </c>
      <c r="B2818" s="18" t="s">
        <v>45</v>
      </c>
      <c r="C2818" s="18" t="s">
        <v>46</v>
      </c>
      <c r="D2818" s="18" t="s">
        <v>47</v>
      </c>
      <c r="E2818" s="20">
        <v>170</v>
      </c>
      <c r="F2818" s="19">
        <v>194</v>
      </c>
      <c r="G2818" s="19">
        <v>4</v>
      </c>
      <c r="H2818" s="19">
        <v>148</v>
      </c>
      <c r="I2818" s="18" t="s">
        <v>1114</v>
      </c>
      <c r="J2818" s="19">
        <v>239</v>
      </c>
      <c r="K2818" s="18" t="s">
        <v>161</v>
      </c>
      <c r="L2818" s="32">
        <v>27</v>
      </c>
      <c r="M2818" s="31">
        <v>8</v>
      </c>
      <c r="N2818" s="31">
        <v>33</v>
      </c>
      <c r="O2818" s="30" t="s">
        <v>369</v>
      </c>
      <c r="P2818" s="20">
        <v>90</v>
      </c>
      <c r="Q2818" s="20">
        <v>98</v>
      </c>
      <c r="R2818" s="18" t="s">
        <v>51</v>
      </c>
      <c r="S2818" s="20">
        <v>69</v>
      </c>
      <c r="T2818" s="18" t="s">
        <v>201</v>
      </c>
      <c r="U2818">
        <f t="shared" si="43"/>
        <v>4.7123999999999997</v>
      </c>
    </row>
    <row r="2819" spans="1:21" x14ac:dyDescent="0.3">
      <c r="A2819" s="21">
        <v>44464</v>
      </c>
      <c r="B2819" s="18" t="s">
        <v>45</v>
      </c>
      <c r="C2819" s="18" t="s">
        <v>46</v>
      </c>
      <c r="D2819" s="18" t="s">
        <v>47</v>
      </c>
      <c r="E2819" s="20">
        <v>170</v>
      </c>
      <c r="F2819" s="19">
        <v>179</v>
      </c>
      <c r="G2819" s="19">
        <v>66</v>
      </c>
      <c r="H2819" s="19">
        <v>138</v>
      </c>
      <c r="I2819" s="18" t="s">
        <v>144</v>
      </c>
      <c r="J2819" s="19">
        <v>220</v>
      </c>
      <c r="K2819" s="18" t="s">
        <v>575</v>
      </c>
      <c r="L2819" s="32">
        <v>30</v>
      </c>
      <c r="M2819" s="31">
        <v>6</v>
      </c>
      <c r="N2819" s="31">
        <v>86</v>
      </c>
      <c r="O2819" s="30" t="s">
        <v>56</v>
      </c>
      <c r="P2819" s="20">
        <v>86</v>
      </c>
      <c r="Q2819" s="20">
        <v>99</v>
      </c>
      <c r="R2819" s="18" t="s">
        <v>51</v>
      </c>
      <c r="S2819" s="20">
        <v>66</v>
      </c>
      <c r="T2819" s="18" t="s">
        <v>61</v>
      </c>
      <c r="U2819">
        <f t="shared" si="43"/>
        <v>5.2360000000000007</v>
      </c>
    </row>
    <row r="2820" spans="1:21" x14ac:dyDescent="0.3">
      <c r="A2820" s="21">
        <v>44465</v>
      </c>
      <c r="B2820" s="18" t="s">
        <v>45</v>
      </c>
      <c r="C2820" s="18" t="s">
        <v>46</v>
      </c>
      <c r="D2820" s="18" t="s">
        <v>47</v>
      </c>
      <c r="E2820" s="20">
        <v>170</v>
      </c>
      <c r="F2820" s="19">
        <v>179</v>
      </c>
      <c r="G2820" s="19">
        <v>6</v>
      </c>
      <c r="H2820" s="19">
        <v>118</v>
      </c>
      <c r="I2820" s="18" t="s">
        <v>541</v>
      </c>
      <c r="J2820" s="19">
        <v>240</v>
      </c>
      <c r="K2820" s="18" t="s">
        <v>299</v>
      </c>
      <c r="L2820" s="32" t="s">
        <v>1194</v>
      </c>
      <c r="M2820" s="31">
        <v>8</v>
      </c>
      <c r="N2820" s="31">
        <v>39</v>
      </c>
      <c r="O2820" s="30" t="s">
        <v>51</v>
      </c>
      <c r="P2820" s="20">
        <v>81</v>
      </c>
      <c r="Q2820" s="20">
        <v>99</v>
      </c>
      <c r="R2820" s="18" t="s">
        <v>51</v>
      </c>
      <c r="S2820" s="20">
        <v>59</v>
      </c>
      <c r="T2820" s="18" t="s">
        <v>81</v>
      </c>
      <c r="U2820" t="e">
        <f t="shared" ref="U2820:U2883" si="44">L2820*$V$3/$V$5*$V$4</f>
        <v>#VALUE!</v>
      </c>
    </row>
    <row r="2821" spans="1:21" x14ac:dyDescent="0.3">
      <c r="A2821" s="21">
        <v>44466</v>
      </c>
      <c r="B2821" s="18" t="s">
        <v>45</v>
      </c>
      <c r="C2821" s="18" t="s">
        <v>46</v>
      </c>
      <c r="D2821" s="18" t="s">
        <v>47</v>
      </c>
      <c r="E2821" s="20">
        <v>170</v>
      </c>
      <c r="F2821" s="19">
        <v>163</v>
      </c>
      <c r="G2821" s="19">
        <v>24</v>
      </c>
      <c r="H2821" s="19">
        <v>135</v>
      </c>
      <c r="I2821" s="18" t="s">
        <v>356</v>
      </c>
      <c r="J2821" s="19">
        <v>191</v>
      </c>
      <c r="K2821" s="18" t="s">
        <v>212</v>
      </c>
      <c r="L2821" s="32">
        <v>25</v>
      </c>
      <c r="M2821" s="31">
        <v>0</v>
      </c>
      <c r="N2821" s="31">
        <v>61</v>
      </c>
      <c r="O2821" s="30" t="s">
        <v>537</v>
      </c>
      <c r="P2821" s="20">
        <v>84</v>
      </c>
      <c r="Q2821" s="20">
        <v>100</v>
      </c>
      <c r="R2821" s="18" t="s">
        <v>193</v>
      </c>
      <c r="S2821" s="20">
        <v>64</v>
      </c>
      <c r="T2821" s="18" t="s">
        <v>121</v>
      </c>
      <c r="U2821">
        <f t="shared" si="44"/>
        <v>4.3633333333333333</v>
      </c>
    </row>
    <row r="2822" spans="1:21" x14ac:dyDescent="0.3">
      <c r="A2822" s="21">
        <v>44467</v>
      </c>
      <c r="B2822" s="18" t="s">
        <v>45</v>
      </c>
      <c r="C2822" s="18" t="s">
        <v>46</v>
      </c>
      <c r="D2822" s="18" t="s">
        <v>47</v>
      </c>
      <c r="E2822" s="20">
        <v>170</v>
      </c>
      <c r="F2822" s="19">
        <v>152</v>
      </c>
      <c r="G2822" s="19">
        <v>0</v>
      </c>
      <c r="H2822" s="19">
        <v>115</v>
      </c>
      <c r="I2822" s="18" t="s">
        <v>51</v>
      </c>
      <c r="J2822" s="19">
        <v>190</v>
      </c>
      <c r="K2822" s="18" t="s">
        <v>1133</v>
      </c>
      <c r="L2822" s="30" t="s">
        <v>116</v>
      </c>
      <c r="M2822" s="31">
        <v>6</v>
      </c>
      <c r="N2822" s="31">
        <v>50</v>
      </c>
      <c r="O2822" s="30" t="s">
        <v>129</v>
      </c>
      <c r="P2822" s="20">
        <v>87</v>
      </c>
      <c r="Q2822" s="20">
        <v>99</v>
      </c>
      <c r="R2822" s="18" t="s">
        <v>75</v>
      </c>
      <c r="S2822" s="20">
        <v>71</v>
      </c>
      <c r="T2822" s="18" t="s">
        <v>209</v>
      </c>
      <c r="U2822">
        <f t="shared" si="44"/>
        <v>0.69813333333333338</v>
      </c>
    </row>
    <row r="2823" spans="1:21" x14ac:dyDescent="0.3">
      <c r="A2823" s="21">
        <v>44468</v>
      </c>
      <c r="B2823" s="18" t="s">
        <v>45</v>
      </c>
      <c r="C2823" s="18" t="s">
        <v>46</v>
      </c>
      <c r="D2823" s="18" t="s">
        <v>47</v>
      </c>
      <c r="E2823" s="20">
        <v>170</v>
      </c>
      <c r="F2823" s="19">
        <v>156</v>
      </c>
      <c r="G2823" s="19">
        <v>0</v>
      </c>
      <c r="H2823" s="19">
        <v>111</v>
      </c>
      <c r="I2823" s="18" t="s">
        <v>1037</v>
      </c>
      <c r="J2823" s="19">
        <v>201</v>
      </c>
      <c r="K2823" s="18" t="s">
        <v>291</v>
      </c>
      <c r="L2823" s="30" t="s">
        <v>84</v>
      </c>
      <c r="M2823" s="31">
        <v>8</v>
      </c>
      <c r="N2823" s="31">
        <v>61</v>
      </c>
      <c r="O2823" s="30" t="s">
        <v>158</v>
      </c>
      <c r="P2823" s="20">
        <v>82</v>
      </c>
      <c r="Q2823" s="20">
        <v>97</v>
      </c>
      <c r="R2823" s="18" t="s">
        <v>80</v>
      </c>
      <c r="S2823" s="20">
        <v>68</v>
      </c>
      <c r="T2823" s="18" t="s">
        <v>89</v>
      </c>
      <c r="U2823">
        <f t="shared" si="44"/>
        <v>0.34906666666666669</v>
      </c>
    </row>
    <row r="2824" spans="1:21" x14ac:dyDescent="0.3">
      <c r="A2824" s="21">
        <v>44469</v>
      </c>
      <c r="B2824" s="18" t="s">
        <v>45</v>
      </c>
      <c r="C2824" s="18" t="s">
        <v>46</v>
      </c>
      <c r="D2824" s="18" t="s">
        <v>47</v>
      </c>
      <c r="E2824" s="20">
        <v>170</v>
      </c>
      <c r="F2824" s="19">
        <v>180</v>
      </c>
      <c r="G2824" s="19">
        <v>0</v>
      </c>
      <c r="H2824" s="19">
        <v>135</v>
      </c>
      <c r="I2824" s="18" t="s">
        <v>470</v>
      </c>
      <c r="J2824" s="19">
        <v>226</v>
      </c>
      <c r="K2824" s="18" t="s">
        <v>146</v>
      </c>
      <c r="L2824" s="32">
        <v>36</v>
      </c>
      <c r="M2824" s="31">
        <v>8</v>
      </c>
      <c r="N2824" s="31">
        <v>50</v>
      </c>
      <c r="O2824" s="30" t="s">
        <v>129</v>
      </c>
      <c r="P2824" s="20">
        <v>79</v>
      </c>
      <c r="Q2824" s="20">
        <v>98</v>
      </c>
      <c r="R2824" s="18" t="s">
        <v>108</v>
      </c>
      <c r="S2824" s="20">
        <v>57</v>
      </c>
      <c r="T2824" s="18" t="s">
        <v>146</v>
      </c>
      <c r="U2824">
        <f t="shared" si="44"/>
        <v>6.2831999999999999</v>
      </c>
    </row>
    <row r="2825" spans="1:21" x14ac:dyDescent="0.3">
      <c r="A2825" s="21">
        <v>44470</v>
      </c>
      <c r="B2825" s="18" t="s">
        <v>45</v>
      </c>
      <c r="C2825" s="18" t="s">
        <v>46</v>
      </c>
      <c r="D2825" s="18" t="s">
        <v>47</v>
      </c>
      <c r="E2825" s="20">
        <v>170</v>
      </c>
      <c r="F2825" s="19">
        <v>194</v>
      </c>
      <c r="G2825" s="19">
        <v>0</v>
      </c>
      <c r="H2825" s="19">
        <v>132</v>
      </c>
      <c r="I2825" s="18" t="s">
        <v>319</v>
      </c>
      <c r="J2825" s="19">
        <v>257</v>
      </c>
      <c r="K2825" s="18" t="s">
        <v>711</v>
      </c>
      <c r="L2825" s="30" t="s">
        <v>218</v>
      </c>
      <c r="M2825" s="31">
        <v>17</v>
      </c>
      <c r="N2825" s="31">
        <v>64</v>
      </c>
      <c r="O2825" s="30" t="s">
        <v>135</v>
      </c>
      <c r="P2825" s="20">
        <v>78</v>
      </c>
      <c r="Q2825" s="20">
        <v>98</v>
      </c>
      <c r="R2825" s="18" t="s">
        <v>51</v>
      </c>
      <c r="S2825" s="20">
        <v>50</v>
      </c>
      <c r="T2825" s="18" t="s">
        <v>158</v>
      </c>
      <c r="U2825">
        <f t="shared" si="44"/>
        <v>0.52359999999999995</v>
      </c>
    </row>
    <row r="2826" spans="1:21" x14ac:dyDescent="0.3">
      <c r="A2826" s="21">
        <v>44471</v>
      </c>
      <c r="B2826" s="18" t="s">
        <v>45</v>
      </c>
      <c r="C2826" s="18" t="s">
        <v>46</v>
      </c>
      <c r="D2826" s="18" t="s">
        <v>47</v>
      </c>
      <c r="E2826" s="20">
        <v>170</v>
      </c>
      <c r="F2826" s="19">
        <v>194</v>
      </c>
      <c r="G2826" s="19">
        <v>228</v>
      </c>
      <c r="H2826" s="19">
        <v>142</v>
      </c>
      <c r="I2826" s="18" t="s">
        <v>564</v>
      </c>
      <c r="J2826" s="19">
        <v>246</v>
      </c>
      <c r="K2826" s="18" t="s">
        <v>992</v>
      </c>
      <c r="L2826" s="32">
        <v>25</v>
      </c>
      <c r="M2826" s="31">
        <v>17</v>
      </c>
      <c r="N2826" s="31">
        <v>100</v>
      </c>
      <c r="O2826" s="30" t="s">
        <v>189</v>
      </c>
      <c r="P2826" s="20">
        <v>71</v>
      </c>
      <c r="Q2826" s="20">
        <v>96</v>
      </c>
      <c r="R2826" s="18" t="s">
        <v>183</v>
      </c>
      <c r="S2826" s="20">
        <v>50</v>
      </c>
      <c r="T2826" s="18" t="s">
        <v>369</v>
      </c>
      <c r="U2826">
        <f t="shared" si="44"/>
        <v>4.3633333333333333</v>
      </c>
    </row>
    <row r="2827" spans="1:21" x14ac:dyDescent="0.3">
      <c r="A2827" s="21">
        <v>44472</v>
      </c>
      <c r="B2827" s="18" t="s">
        <v>45</v>
      </c>
      <c r="C2827" s="18" t="s">
        <v>46</v>
      </c>
      <c r="D2827" s="18" t="s">
        <v>47</v>
      </c>
      <c r="E2827" s="20">
        <v>170</v>
      </c>
      <c r="F2827" s="19">
        <v>162</v>
      </c>
      <c r="G2827" s="19">
        <v>0</v>
      </c>
      <c r="H2827" s="19">
        <v>91</v>
      </c>
      <c r="I2827" s="18" t="s">
        <v>165</v>
      </c>
      <c r="J2827" s="19">
        <v>233</v>
      </c>
      <c r="K2827" s="18" t="s">
        <v>67</v>
      </c>
      <c r="L2827" s="32">
        <v>22</v>
      </c>
      <c r="M2827" s="31">
        <v>14</v>
      </c>
      <c r="N2827" s="31">
        <v>111</v>
      </c>
      <c r="O2827" s="30" t="s">
        <v>85</v>
      </c>
      <c r="P2827" s="20">
        <v>73</v>
      </c>
      <c r="Q2827" s="20">
        <v>97</v>
      </c>
      <c r="R2827" s="18" t="s">
        <v>111</v>
      </c>
      <c r="S2827" s="20">
        <v>42</v>
      </c>
      <c r="T2827" s="18" t="s">
        <v>50</v>
      </c>
      <c r="U2827">
        <f t="shared" si="44"/>
        <v>3.8397333333333332</v>
      </c>
    </row>
    <row r="2828" spans="1:21" x14ac:dyDescent="0.3">
      <c r="A2828" s="21">
        <v>44473</v>
      </c>
      <c r="B2828" s="18" t="s">
        <v>45</v>
      </c>
      <c r="C2828" s="18" t="s">
        <v>46</v>
      </c>
      <c r="D2828" s="18" t="s">
        <v>47</v>
      </c>
      <c r="E2828" s="20">
        <v>170</v>
      </c>
      <c r="F2828" s="19">
        <v>160</v>
      </c>
      <c r="G2828" s="19">
        <v>0</v>
      </c>
      <c r="H2828" s="19">
        <v>91</v>
      </c>
      <c r="I2828" s="18" t="s">
        <v>115</v>
      </c>
      <c r="J2828" s="19">
        <v>228</v>
      </c>
      <c r="K2828" s="18" t="s">
        <v>158</v>
      </c>
      <c r="L2828" s="30" t="s">
        <v>533</v>
      </c>
      <c r="M2828" s="31">
        <v>8</v>
      </c>
      <c r="N2828" s="31">
        <v>64</v>
      </c>
      <c r="O2828" s="30" t="s">
        <v>430</v>
      </c>
      <c r="P2828" s="20">
        <v>73</v>
      </c>
      <c r="Q2828" s="20">
        <v>93</v>
      </c>
      <c r="R2828" s="18" t="s">
        <v>51</v>
      </c>
      <c r="S2828" s="20">
        <v>47</v>
      </c>
      <c r="T2828" s="18" t="s">
        <v>206</v>
      </c>
      <c r="U2828">
        <f t="shared" si="44"/>
        <v>1.2217333333333333</v>
      </c>
    </row>
    <row r="2829" spans="1:21" x14ac:dyDescent="0.3">
      <c r="A2829" s="21">
        <v>44474</v>
      </c>
      <c r="B2829" s="18" t="s">
        <v>45</v>
      </c>
      <c r="C2829" s="18" t="s">
        <v>46</v>
      </c>
      <c r="D2829" s="18" t="s">
        <v>47</v>
      </c>
      <c r="E2829" s="20">
        <v>170</v>
      </c>
      <c r="F2829" s="19">
        <v>176</v>
      </c>
      <c r="G2829" s="19">
        <v>2</v>
      </c>
      <c r="H2829" s="19">
        <v>144</v>
      </c>
      <c r="I2829" s="18" t="s">
        <v>1046</v>
      </c>
      <c r="J2829" s="19">
        <v>208</v>
      </c>
      <c r="K2829" s="18" t="s">
        <v>1092</v>
      </c>
      <c r="L2829" s="30" t="s">
        <v>116</v>
      </c>
      <c r="M2829" s="31">
        <v>8</v>
      </c>
      <c r="N2829" s="31">
        <v>58</v>
      </c>
      <c r="O2829" s="30" t="s">
        <v>209</v>
      </c>
      <c r="P2829" s="20">
        <v>83</v>
      </c>
      <c r="Q2829" s="20">
        <v>97</v>
      </c>
      <c r="R2829" s="18" t="s">
        <v>51</v>
      </c>
      <c r="S2829" s="20">
        <v>70</v>
      </c>
      <c r="T2829" s="18" t="s">
        <v>113</v>
      </c>
      <c r="U2829">
        <f t="shared" si="44"/>
        <v>0.69813333333333338</v>
      </c>
    </row>
    <row r="2830" spans="1:21" x14ac:dyDescent="0.3">
      <c r="A2830" s="21">
        <v>44475</v>
      </c>
      <c r="B2830" s="18" t="s">
        <v>45</v>
      </c>
      <c r="C2830" s="18" t="s">
        <v>46</v>
      </c>
      <c r="D2830" s="18" t="s">
        <v>47</v>
      </c>
      <c r="E2830" s="20">
        <v>170</v>
      </c>
      <c r="F2830" s="19">
        <v>168</v>
      </c>
      <c r="G2830" s="19">
        <v>0</v>
      </c>
      <c r="H2830" s="19">
        <v>112</v>
      </c>
      <c r="I2830" s="18" t="s">
        <v>705</v>
      </c>
      <c r="J2830" s="19">
        <v>224</v>
      </c>
      <c r="K2830" s="18" t="s">
        <v>119</v>
      </c>
      <c r="L2830" s="30" t="s">
        <v>84</v>
      </c>
      <c r="M2830" s="31">
        <v>8</v>
      </c>
      <c r="N2830" s="31">
        <v>47</v>
      </c>
      <c r="O2830" s="30" t="s">
        <v>121</v>
      </c>
      <c r="P2830" s="20">
        <v>79</v>
      </c>
      <c r="Q2830" s="20">
        <v>98</v>
      </c>
      <c r="R2830" s="18" t="s">
        <v>376</v>
      </c>
      <c r="S2830" s="20">
        <v>53</v>
      </c>
      <c r="T2830" s="18" t="s">
        <v>146</v>
      </c>
      <c r="U2830">
        <f t="shared" si="44"/>
        <v>0.34906666666666669</v>
      </c>
    </row>
    <row r="2831" spans="1:21" x14ac:dyDescent="0.3">
      <c r="A2831" s="21">
        <v>44476</v>
      </c>
      <c r="B2831" s="18" t="s">
        <v>45</v>
      </c>
      <c r="C2831" s="18" t="s">
        <v>46</v>
      </c>
      <c r="D2831" s="18" t="s">
        <v>47</v>
      </c>
      <c r="E2831" s="20">
        <v>170</v>
      </c>
      <c r="F2831" s="19">
        <v>178</v>
      </c>
      <c r="G2831" s="19">
        <v>0</v>
      </c>
      <c r="H2831" s="19">
        <v>98</v>
      </c>
      <c r="I2831" s="18" t="s">
        <v>296</v>
      </c>
      <c r="J2831" s="19">
        <v>257</v>
      </c>
      <c r="K2831" s="18" t="s">
        <v>324</v>
      </c>
      <c r="L2831" s="32" t="s">
        <v>1194</v>
      </c>
      <c r="M2831" s="31">
        <v>11</v>
      </c>
      <c r="N2831" s="31">
        <v>47</v>
      </c>
      <c r="O2831" s="30" t="s">
        <v>129</v>
      </c>
      <c r="P2831" s="20">
        <v>78</v>
      </c>
      <c r="Q2831" s="20">
        <v>98</v>
      </c>
      <c r="R2831" s="18" t="s">
        <v>51</v>
      </c>
      <c r="S2831" s="20">
        <v>49</v>
      </c>
      <c r="T2831" s="18" t="s">
        <v>146</v>
      </c>
      <c r="U2831" t="e">
        <f t="shared" si="44"/>
        <v>#VALUE!</v>
      </c>
    </row>
    <row r="2832" spans="1:21" x14ac:dyDescent="0.3">
      <c r="A2832" s="21">
        <v>44477</v>
      </c>
      <c r="B2832" s="18" t="s">
        <v>45</v>
      </c>
      <c r="C2832" s="18" t="s">
        <v>46</v>
      </c>
      <c r="D2832" s="18" t="s">
        <v>47</v>
      </c>
      <c r="E2832" s="20">
        <v>170</v>
      </c>
      <c r="F2832" s="19">
        <v>164</v>
      </c>
      <c r="G2832" s="19">
        <v>0</v>
      </c>
      <c r="H2832" s="19">
        <v>97</v>
      </c>
      <c r="I2832" s="18" t="s">
        <v>615</v>
      </c>
      <c r="J2832" s="19">
        <v>231</v>
      </c>
      <c r="K2832" s="18" t="s">
        <v>339</v>
      </c>
      <c r="L2832" s="30" t="s">
        <v>116</v>
      </c>
      <c r="M2832" s="31">
        <v>8</v>
      </c>
      <c r="N2832" s="31">
        <v>50</v>
      </c>
      <c r="O2832" s="30" t="s">
        <v>250</v>
      </c>
      <c r="P2832" s="20">
        <v>81</v>
      </c>
      <c r="Q2832" s="20">
        <v>100</v>
      </c>
      <c r="R2832" s="18" t="s">
        <v>51</v>
      </c>
      <c r="S2832" s="20">
        <v>54</v>
      </c>
      <c r="T2832" s="18" t="s">
        <v>167</v>
      </c>
      <c r="U2832">
        <f t="shared" si="44"/>
        <v>0.69813333333333338</v>
      </c>
    </row>
    <row r="2833" spans="1:21" x14ac:dyDescent="0.3">
      <c r="A2833" s="21">
        <v>44478</v>
      </c>
      <c r="B2833" s="18" t="s">
        <v>45</v>
      </c>
      <c r="C2833" s="18" t="s">
        <v>46</v>
      </c>
      <c r="D2833" s="18" t="s">
        <v>47</v>
      </c>
      <c r="E2833" s="20">
        <v>170</v>
      </c>
      <c r="F2833" s="19">
        <v>167</v>
      </c>
      <c r="G2833" s="19">
        <v>0</v>
      </c>
      <c r="H2833" s="19">
        <v>119</v>
      </c>
      <c r="I2833" s="18" t="s">
        <v>100</v>
      </c>
      <c r="J2833" s="19">
        <v>215</v>
      </c>
      <c r="K2833" s="18" t="s">
        <v>723</v>
      </c>
      <c r="L2833" s="32">
        <v>31</v>
      </c>
      <c r="M2833" s="31">
        <v>8</v>
      </c>
      <c r="N2833" s="31">
        <v>50</v>
      </c>
      <c r="O2833" s="30" t="s">
        <v>206</v>
      </c>
      <c r="P2833" s="20">
        <v>79</v>
      </c>
      <c r="Q2833" s="20">
        <v>99</v>
      </c>
      <c r="R2833" s="18" t="s">
        <v>286</v>
      </c>
      <c r="S2833" s="20">
        <v>58</v>
      </c>
      <c r="T2833" s="18" t="s">
        <v>94</v>
      </c>
      <c r="U2833">
        <f t="shared" si="44"/>
        <v>5.4105333333333334</v>
      </c>
    </row>
    <row r="2834" spans="1:21" x14ac:dyDescent="0.3">
      <c r="A2834" s="21">
        <v>44479</v>
      </c>
      <c r="B2834" s="18" t="s">
        <v>45</v>
      </c>
      <c r="C2834" s="18" t="s">
        <v>46</v>
      </c>
      <c r="D2834" s="18" t="s">
        <v>47</v>
      </c>
      <c r="E2834" s="20">
        <v>170</v>
      </c>
      <c r="F2834" s="19">
        <v>158</v>
      </c>
      <c r="G2834" s="19">
        <v>0</v>
      </c>
      <c r="H2834" s="19">
        <v>108</v>
      </c>
      <c r="I2834" s="18" t="s">
        <v>597</v>
      </c>
      <c r="J2834" s="19">
        <v>207</v>
      </c>
      <c r="K2834" s="18" t="s">
        <v>934</v>
      </c>
      <c r="L2834" s="32">
        <v>36</v>
      </c>
      <c r="M2834" s="31">
        <v>6</v>
      </c>
      <c r="N2834" s="31">
        <v>64</v>
      </c>
      <c r="O2834" s="30" t="s">
        <v>133</v>
      </c>
      <c r="P2834" s="20">
        <v>80</v>
      </c>
      <c r="Q2834" s="20">
        <v>99</v>
      </c>
      <c r="R2834" s="18" t="s">
        <v>51</v>
      </c>
      <c r="S2834" s="20">
        <v>55</v>
      </c>
      <c r="T2834" s="18" t="s">
        <v>117</v>
      </c>
      <c r="U2834">
        <f t="shared" si="44"/>
        <v>6.2831999999999999</v>
      </c>
    </row>
    <row r="2835" spans="1:21" x14ac:dyDescent="0.3">
      <c r="A2835" s="21">
        <v>44480</v>
      </c>
      <c r="B2835" s="18" t="s">
        <v>45</v>
      </c>
      <c r="C2835" s="18" t="s">
        <v>46</v>
      </c>
      <c r="D2835" s="18" t="s">
        <v>47</v>
      </c>
      <c r="E2835" s="20">
        <v>170</v>
      </c>
      <c r="F2835" s="19">
        <v>158</v>
      </c>
      <c r="G2835" s="19">
        <v>0</v>
      </c>
      <c r="H2835" s="19">
        <v>103</v>
      </c>
      <c r="I2835" s="18" t="s">
        <v>123</v>
      </c>
      <c r="J2835" s="19">
        <v>214</v>
      </c>
      <c r="K2835" s="18" t="s">
        <v>200</v>
      </c>
      <c r="L2835" s="32">
        <v>30</v>
      </c>
      <c r="M2835" s="31">
        <v>8</v>
      </c>
      <c r="N2835" s="31">
        <v>47</v>
      </c>
      <c r="O2835" s="30" t="s">
        <v>215</v>
      </c>
      <c r="P2835" s="20">
        <v>79</v>
      </c>
      <c r="Q2835" s="20">
        <v>99</v>
      </c>
      <c r="R2835" s="18" t="s">
        <v>280</v>
      </c>
      <c r="S2835" s="20">
        <v>51</v>
      </c>
      <c r="T2835" s="18" t="s">
        <v>50</v>
      </c>
      <c r="U2835">
        <f t="shared" si="44"/>
        <v>5.2360000000000007</v>
      </c>
    </row>
    <row r="2836" spans="1:21" x14ac:dyDescent="0.3">
      <c r="A2836" s="21">
        <v>44481</v>
      </c>
      <c r="B2836" s="18" t="s">
        <v>45</v>
      </c>
      <c r="C2836" s="18" t="s">
        <v>46</v>
      </c>
      <c r="D2836" s="18" t="s">
        <v>47</v>
      </c>
      <c r="E2836" s="20">
        <v>170</v>
      </c>
      <c r="F2836" s="19">
        <v>156</v>
      </c>
      <c r="G2836" s="19">
        <v>0</v>
      </c>
      <c r="H2836" s="19">
        <v>96</v>
      </c>
      <c r="I2836" s="18" t="s">
        <v>247</v>
      </c>
      <c r="J2836" s="19">
        <v>217</v>
      </c>
      <c r="K2836" s="18" t="s">
        <v>538</v>
      </c>
      <c r="L2836" s="32">
        <v>36</v>
      </c>
      <c r="M2836" s="31">
        <v>11</v>
      </c>
      <c r="N2836" s="31">
        <v>53</v>
      </c>
      <c r="O2836" s="30" t="s">
        <v>128</v>
      </c>
      <c r="P2836" s="20">
        <v>76</v>
      </c>
      <c r="Q2836" s="20">
        <v>97</v>
      </c>
      <c r="R2836" s="18" t="s">
        <v>51</v>
      </c>
      <c r="S2836" s="20">
        <v>51</v>
      </c>
      <c r="T2836" s="18" t="s">
        <v>206</v>
      </c>
      <c r="U2836">
        <f t="shared" si="44"/>
        <v>6.2831999999999999</v>
      </c>
    </row>
    <row r="2837" spans="1:21" x14ac:dyDescent="0.3">
      <c r="A2837" s="21">
        <v>44482</v>
      </c>
      <c r="B2837" s="18" t="s">
        <v>45</v>
      </c>
      <c r="C2837" s="18" t="s">
        <v>46</v>
      </c>
      <c r="D2837" s="18" t="s">
        <v>47</v>
      </c>
      <c r="E2837" s="20">
        <v>170</v>
      </c>
      <c r="F2837" s="19">
        <v>154</v>
      </c>
      <c r="G2837" s="19">
        <v>0</v>
      </c>
      <c r="H2837" s="19">
        <v>87</v>
      </c>
      <c r="I2837" s="18" t="s">
        <v>615</v>
      </c>
      <c r="J2837" s="19">
        <v>222</v>
      </c>
      <c r="K2837" s="18" t="s">
        <v>688</v>
      </c>
      <c r="L2837" s="32">
        <v>34</v>
      </c>
      <c r="M2837" s="31">
        <v>8</v>
      </c>
      <c r="N2837" s="31">
        <v>44</v>
      </c>
      <c r="O2837" s="30" t="s">
        <v>186</v>
      </c>
      <c r="P2837" s="20">
        <v>76</v>
      </c>
      <c r="Q2837" s="20">
        <v>98</v>
      </c>
      <c r="R2837" s="18" t="s">
        <v>88</v>
      </c>
      <c r="S2837" s="20">
        <v>46</v>
      </c>
      <c r="T2837" s="18" t="s">
        <v>71</v>
      </c>
      <c r="U2837">
        <f t="shared" si="44"/>
        <v>5.9341333333333326</v>
      </c>
    </row>
    <row r="2838" spans="1:21" x14ac:dyDescent="0.3">
      <c r="A2838" s="21">
        <v>44483</v>
      </c>
      <c r="B2838" s="18" t="s">
        <v>45</v>
      </c>
      <c r="C2838" s="18" t="s">
        <v>46</v>
      </c>
      <c r="D2838" s="18" t="s">
        <v>47</v>
      </c>
      <c r="E2838" s="20">
        <v>170</v>
      </c>
      <c r="F2838" s="19">
        <v>166</v>
      </c>
      <c r="G2838" s="19">
        <v>0</v>
      </c>
      <c r="H2838" s="19">
        <v>82</v>
      </c>
      <c r="I2838" s="18" t="s">
        <v>495</v>
      </c>
      <c r="J2838" s="19">
        <v>249</v>
      </c>
      <c r="K2838" s="18" t="s">
        <v>339</v>
      </c>
      <c r="L2838" s="30" t="s">
        <v>533</v>
      </c>
      <c r="M2838" s="31">
        <v>6</v>
      </c>
      <c r="N2838" s="31">
        <v>31</v>
      </c>
      <c r="O2838" s="30" t="s">
        <v>159</v>
      </c>
      <c r="P2838" s="20">
        <v>75</v>
      </c>
      <c r="Q2838" s="20">
        <v>98</v>
      </c>
      <c r="R2838" s="18" t="s">
        <v>80</v>
      </c>
      <c r="S2838" s="20">
        <v>43</v>
      </c>
      <c r="T2838" s="18" t="s">
        <v>158</v>
      </c>
      <c r="U2838">
        <f t="shared" si="44"/>
        <v>1.2217333333333333</v>
      </c>
    </row>
    <row r="2839" spans="1:21" x14ac:dyDescent="0.3">
      <c r="A2839" s="21">
        <v>44484</v>
      </c>
      <c r="B2839" s="18" t="s">
        <v>45</v>
      </c>
      <c r="C2839" s="18" t="s">
        <v>46</v>
      </c>
      <c r="D2839" s="18" t="s">
        <v>47</v>
      </c>
      <c r="E2839" s="20">
        <v>170</v>
      </c>
      <c r="F2839" s="19">
        <v>138</v>
      </c>
      <c r="G2839" s="19">
        <v>0</v>
      </c>
      <c r="H2839" s="19">
        <v>77</v>
      </c>
      <c r="I2839" s="18" t="s">
        <v>211</v>
      </c>
      <c r="J2839" s="19">
        <v>200</v>
      </c>
      <c r="K2839" s="18" t="s">
        <v>524</v>
      </c>
      <c r="L2839" s="30" t="s">
        <v>116</v>
      </c>
      <c r="M2839" s="31">
        <v>11</v>
      </c>
      <c r="N2839" s="31">
        <v>53</v>
      </c>
      <c r="O2839" s="30" t="s">
        <v>167</v>
      </c>
      <c r="P2839" s="20">
        <v>83</v>
      </c>
      <c r="Q2839" s="20">
        <v>100</v>
      </c>
      <c r="R2839" s="18" t="s">
        <v>271</v>
      </c>
      <c r="S2839" s="20">
        <v>64</v>
      </c>
      <c r="T2839" s="18" t="s">
        <v>121</v>
      </c>
      <c r="U2839">
        <f t="shared" si="44"/>
        <v>0.69813333333333338</v>
      </c>
    </row>
    <row r="2840" spans="1:21" x14ac:dyDescent="0.3">
      <c r="A2840" s="21">
        <v>44485</v>
      </c>
      <c r="B2840" s="18" t="s">
        <v>45</v>
      </c>
      <c r="C2840" s="18" t="s">
        <v>46</v>
      </c>
      <c r="D2840" s="18" t="s">
        <v>47</v>
      </c>
      <c r="E2840" s="20">
        <v>170</v>
      </c>
      <c r="F2840" s="19">
        <v>156</v>
      </c>
      <c r="G2840" s="19">
        <v>54</v>
      </c>
      <c r="H2840" s="19">
        <v>118</v>
      </c>
      <c r="I2840" s="18" t="s">
        <v>51</v>
      </c>
      <c r="J2840" s="19">
        <v>194</v>
      </c>
      <c r="K2840" s="18" t="s">
        <v>423</v>
      </c>
      <c r="L2840" s="30" t="s">
        <v>116</v>
      </c>
      <c r="M2840" s="31">
        <v>6</v>
      </c>
      <c r="N2840" s="31">
        <v>42</v>
      </c>
      <c r="O2840" s="30" t="s">
        <v>594</v>
      </c>
      <c r="P2840" s="20">
        <v>80</v>
      </c>
      <c r="Q2840" s="20">
        <v>98</v>
      </c>
      <c r="R2840" s="18" t="s">
        <v>51</v>
      </c>
      <c r="S2840" s="20">
        <v>61</v>
      </c>
      <c r="T2840" s="18" t="s">
        <v>121</v>
      </c>
      <c r="U2840">
        <f t="shared" si="44"/>
        <v>0.69813333333333338</v>
      </c>
    </row>
    <row r="2841" spans="1:21" x14ac:dyDescent="0.3">
      <c r="A2841" s="21">
        <v>44486</v>
      </c>
      <c r="B2841" s="18" t="s">
        <v>45</v>
      </c>
      <c r="C2841" s="18" t="s">
        <v>46</v>
      </c>
      <c r="D2841" s="18" t="s">
        <v>47</v>
      </c>
      <c r="E2841" s="20">
        <v>170</v>
      </c>
      <c r="F2841" s="19">
        <v>182</v>
      </c>
      <c r="G2841" s="19">
        <v>0</v>
      </c>
      <c r="H2841" s="19">
        <v>125</v>
      </c>
      <c r="I2841" s="18" t="s">
        <v>51</v>
      </c>
      <c r="J2841" s="19">
        <v>239</v>
      </c>
      <c r="K2841" s="18" t="s">
        <v>268</v>
      </c>
      <c r="L2841" s="30" t="s">
        <v>218</v>
      </c>
      <c r="M2841" s="31">
        <v>6</v>
      </c>
      <c r="N2841" s="31">
        <v>50</v>
      </c>
      <c r="O2841" s="30" t="s">
        <v>139</v>
      </c>
      <c r="P2841" s="20">
        <v>86</v>
      </c>
      <c r="Q2841" s="20">
        <v>100</v>
      </c>
      <c r="R2841" s="18" t="s">
        <v>51</v>
      </c>
      <c r="S2841" s="20">
        <v>60</v>
      </c>
      <c r="T2841" s="18" t="s">
        <v>81</v>
      </c>
      <c r="U2841">
        <f t="shared" si="44"/>
        <v>0.52359999999999995</v>
      </c>
    </row>
    <row r="2842" spans="1:21" x14ac:dyDescent="0.3">
      <c r="A2842" s="21">
        <v>44487</v>
      </c>
      <c r="B2842" s="18" t="s">
        <v>45</v>
      </c>
      <c r="C2842" s="18" t="s">
        <v>46</v>
      </c>
      <c r="D2842" s="18" t="s">
        <v>47</v>
      </c>
      <c r="E2842" s="20">
        <v>170</v>
      </c>
      <c r="F2842" s="19">
        <v>199</v>
      </c>
      <c r="G2842" s="19">
        <v>0</v>
      </c>
      <c r="H2842" s="19">
        <v>138</v>
      </c>
      <c r="I2842" s="18" t="s">
        <v>335</v>
      </c>
      <c r="J2842" s="19">
        <v>260</v>
      </c>
      <c r="K2842" s="18" t="s">
        <v>517</v>
      </c>
      <c r="L2842" s="30" t="s">
        <v>84</v>
      </c>
      <c r="M2842" s="31">
        <v>3</v>
      </c>
      <c r="N2842" s="31">
        <v>36</v>
      </c>
      <c r="O2842" s="30" t="s">
        <v>521</v>
      </c>
      <c r="P2842" s="20">
        <v>80</v>
      </c>
      <c r="Q2842" s="20">
        <v>98</v>
      </c>
      <c r="R2842" s="18" t="s">
        <v>51</v>
      </c>
      <c r="S2842" s="20">
        <v>59</v>
      </c>
      <c r="T2842" s="18" t="s">
        <v>51</v>
      </c>
      <c r="U2842">
        <f t="shared" si="44"/>
        <v>0.34906666666666669</v>
      </c>
    </row>
    <row r="2843" spans="1:21" x14ac:dyDescent="0.3">
      <c r="A2843" s="21">
        <v>44488</v>
      </c>
      <c r="B2843" s="18" t="s">
        <v>45</v>
      </c>
      <c r="C2843" s="18" t="s">
        <v>46</v>
      </c>
      <c r="D2843" s="18" t="s">
        <v>47</v>
      </c>
      <c r="E2843" s="20">
        <v>170</v>
      </c>
      <c r="F2843" s="19">
        <v>216</v>
      </c>
      <c r="G2843" s="19">
        <v>2</v>
      </c>
      <c r="H2843" s="19">
        <v>130</v>
      </c>
      <c r="I2843" s="18" t="s">
        <v>1096</v>
      </c>
      <c r="J2843" s="19">
        <v>302</v>
      </c>
      <c r="K2843" s="18" t="s">
        <v>200</v>
      </c>
      <c r="L2843" s="32">
        <v>22</v>
      </c>
      <c r="M2843" s="31">
        <v>11</v>
      </c>
      <c r="N2843" s="31">
        <v>89</v>
      </c>
      <c r="O2843" s="30" t="s">
        <v>98</v>
      </c>
      <c r="P2843" s="20">
        <v>68</v>
      </c>
      <c r="Q2843" s="20">
        <v>100</v>
      </c>
      <c r="R2843" s="18" t="s">
        <v>51</v>
      </c>
      <c r="S2843" s="20">
        <v>41</v>
      </c>
      <c r="T2843" s="18" t="s">
        <v>94</v>
      </c>
      <c r="U2843">
        <f t="shared" si="44"/>
        <v>3.8397333333333332</v>
      </c>
    </row>
    <row r="2844" spans="1:21" x14ac:dyDescent="0.3">
      <c r="A2844" s="21">
        <v>44489</v>
      </c>
      <c r="B2844" s="18" t="s">
        <v>45</v>
      </c>
      <c r="C2844" s="18" t="s">
        <v>46</v>
      </c>
      <c r="D2844" s="18" t="s">
        <v>47</v>
      </c>
      <c r="E2844" s="20">
        <v>170</v>
      </c>
      <c r="F2844" s="19">
        <v>218</v>
      </c>
      <c r="G2844" s="19">
        <v>0</v>
      </c>
      <c r="H2844" s="19">
        <v>158</v>
      </c>
      <c r="I2844" s="18" t="s">
        <v>51</v>
      </c>
      <c r="J2844" s="19">
        <v>278</v>
      </c>
      <c r="K2844" s="18" t="s">
        <v>738</v>
      </c>
      <c r="L2844" s="32">
        <v>24</v>
      </c>
      <c r="M2844" s="31">
        <v>6</v>
      </c>
      <c r="N2844" s="31">
        <v>67</v>
      </c>
      <c r="O2844" s="30" t="s">
        <v>64</v>
      </c>
      <c r="P2844" s="20">
        <v>76</v>
      </c>
      <c r="Q2844" s="20">
        <v>98</v>
      </c>
      <c r="R2844" s="18" t="s">
        <v>257</v>
      </c>
      <c r="S2844" s="20">
        <v>32</v>
      </c>
      <c r="T2844" s="18" t="s">
        <v>64</v>
      </c>
      <c r="U2844">
        <f t="shared" si="44"/>
        <v>4.1887999999999996</v>
      </c>
    </row>
    <row r="2845" spans="1:21" x14ac:dyDescent="0.3">
      <c r="A2845" s="21">
        <v>44490</v>
      </c>
      <c r="B2845" s="18" t="s">
        <v>45</v>
      </c>
      <c r="C2845" s="18" t="s">
        <v>46</v>
      </c>
      <c r="D2845" s="18" t="s">
        <v>47</v>
      </c>
      <c r="E2845" s="20">
        <v>170</v>
      </c>
      <c r="F2845" s="19">
        <v>136</v>
      </c>
      <c r="G2845" s="19">
        <v>2</v>
      </c>
      <c r="H2845" s="19">
        <v>93</v>
      </c>
      <c r="I2845" s="18" t="s">
        <v>713</v>
      </c>
      <c r="J2845" s="19">
        <v>179</v>
      </c>
      <c r="K2845" s="18" t="s">
        <v>693</v>
      </c>
      <c r="L2845" s="30" t="s">
        <v>116</v>
      </c>
      <c r="M2845" s="31">
        <v>6</v>
      </c>
      <c r="N2845" s="31">
        <v>56</v>
      </c>
      <c r="O2845" s="30" t="s">
        <v>148</v>
      </c>
      <c r="P2845" s="20">
        <v>78</v>
      </c>
      <c r="Q2845" s="20">
        <v>97</v>
      </c>
      <c r="R2845" s="18" t="s">
        <v>202</v>
      </c>
      <c r="S2845" s="20">
        <v>53</v>
      </c>
      <c r="T2845" s="18" t="s">
        <v>209</v>
      </c>
      <c r="U2845">
        <f t="shared" si="44"/>
        <v>0.69813333333333338</v>
      </c>
    </row>
    <row r="2846" spans="1:21" x14ac:dyDescent="0.3">
      <c r="A2846" s="21">
        <v>44491</v>
      </c>
      <c r="B2846" s="18" t="s">
        <v>45</v>
      </c>
      <c r="C2846" s="18" t="s">
        <v>46</v>
      </c>
      <c r="D2846" s="18" t="s">
        <v>47</v>
      </c>
      <c r="E2846" s="20">
        <v>170</v>
      </c>
      <c r="F2846" s="19">
        <v>127</v>
      </c>
      <c r="G2846" s="19">
        <v>6</v>
      </c>
      <c r="H2846" s="19">
        <v>87</v>
      </c>
      <c r="I2846" s="18" t="s">
        <v>1134</v>
      </c>
      <c r="J2846" s="19">
        <v>167</v>
      </c>
      <c r="K2846" s="18" t="s">
        <v>402</v>
      </c>
      <c r="L2846" s="30" t="s">
        <v>218</v>
      </c>
      <c r="M2846" s="31">
        <v>14</v>
      </c>
      <c r="N2846" s="31">
        <v>56</v>
      </c>
      <c r="O2846" s="30" t="s">
        <v>158</v>
      </c>
      <c r="P2846" s="20">
        <v>88</v>
      </c>
      <c r="Q2846" s="20">
        <v>99</v>
      </c>
      <c r="R2846" s="18" t="s">
        <v>51</v>
      </c>
      <c r="S2846" s="20">
        <v>71</v>
      </c>
      <c r="T2846" s="18" t="s">
        <v>113</v>
      </c>
      <c r="U2846">
        <f t="shared" si="44"/>
        <v>0.52359999999999995</v>
      </c>
    </row>
    <row r="2847" spans="1:21" x14ac:dyDescent="0.3">
      <c r="A2847" s="21">
        <v>44492</v>
      </c>
      <c r="B2847" s="18" t="s">
        <v>45</v>
      </c>
      <c r="C2847" s="18" t="s">
        <v>46</v>
      </c>
      <c r="D2847" s="18" t="s">
        <v>47</v>
      </c>
      <c r="E2847" s="20">
        <v>170</v>
      </c>
      <c r="F2847" s="19">
        <v>144</v>
      </c>
      <c r="G2847" s="19">
        <v>0</v>
      </c>
      <c r="H2847" s="19">
        <v>68</v>
      </c>
      <c r="I2847" s="18" t="s">
        <v>482</v>
      </c>
      <c r="J2847" s="19">
        <v>219</v>
      </c>
      <c r="K2847" s="18" t="s">
        <v>138</v>
      </c>
      <c r="L2847" s="30" t="s">
        <v>84</v>
      </c>
      <c r="M2847" s="31">
        <v>3</v>
      </c>
      <c r="N2847" s="31">
        <v>44</v>
      </c>
      <c r="O2847" s="30" t="s">
        <v>91</v>
      </c>
      <c r="P2847" s="20">
        <v>79</v>
      </c>
      <c r="Q2847" s="20">
        <v>99</v>
      </c>
      <c r="R2847" s="18" t="s">
        <v>51</v>
      </c>
      <c r="S2847" s="20">
        <v>46</v>
      </c>
      <c r="T2847" s="18" t="s">
        <v>167</v>
      </c>
      <c r="U2847">
        <f t="shared" si="44"/>
        <v>0.34906666666666669</v>
      </c>
    </row>
    <row r="2848" spans="1:21" x14ac:dyDescent="0.3">
      <c r="A2848" s="21">
        <v>44493</v>
      </c>
      <c r="B2848" s="18" t="s">
        <v>45</v>
      </c>
      <c r="C2848" s="18" t="s">
        <v>46</v>
      </c>
      <c r="D2848" s="18" t="s">
        <v>47</v>
      </c>
      <c r="E2848" s="20">
        <v>170</v>
      </c>
      <c r="F2848" s="19">
        <v>136</v>
      </c>
      <c r="G2848" s="19">
        <v>6</v>
      </c>
      <c r="H2848" s="19">
        <v>59</v>
      </c>
      <c r="I2848" s="18" t="s">
        <v>229</v>
      </c>
      <c r="J2848" s="19">
        <v>212</v>
      </c>
      <c r="K2848" s="18" t="s">
        <v>71</v>
      </c>
      <c r="L2848" s="32">
        <v>35</v>
      </c>
      <c r="M2848" s="31">
        <v>3</v>
      </c>
      <c r="N2848" s="31">
        <v>61</v>
      </c>
      <c r="O2848" s="30" t="s">
        <v>61</v>
      </c>
      <c r="P2848" s="20">
        <v>76</v>
      </c>
      <c r="Q2848" s="20">
        <v>99</v>
      </c>
      <c r="R2848" s="18" t="s">
        <v>51</v>
      </c>
      <c r="S2848" s="20">
        <v>44</v>
      </c>
      <c r="T2848" s="18" t="s">
        <v>91</v>
      </c>
      <c r="U2848">
        <f t="shared" si="44"/>
        <v>6.1086666666666662</v>
      </c>
    </row>
    <row r="2849" spans="1:21" x14ac:dyDescent="0.3">
      <c r="A2849" s="21">
        <v>44494</v>
      </c>
      <c r="B2849" s="18" t="s">
        <v>45</v>
      </c>
      <c r="C2849" s="18" t="s">
        <v>46</v>
      </c>
      <c r="D2849" s="18" t="s">
        <v>47</v>
      </c>
      <c r="E2849" s="20">
        <v>170</v>
      </c>
      <c r="F2849" s="19">
        <v>147</v>
      </c>
      <c r="G2849" s="19">
        <v>0</v>
      </c>
      <c r="H2849" s="19">
        <v>97</v>
      </c>
      <c r="I2849" s="18" t="s">
        <v>470</v>
      </c>
      <c r="J2849" s="19">
        <v>197</v>
      </c>
      <c r="K2849" s="18" t="s">
        <v>497</v>
      </c>
      <c r="L2849" s="32" t="s">
        <v>1194</v>
      </c>
      <c r="M2849" s="31">
        <v>8</v>
      </c>
      <c r="N2849" s="31">
        <v>42</v>
      </c>
      <c r="O2849" s="30" t="s">
        <v>51</v>
      </c>
      <c r="P2849" s="20">
        <v>79</v>
      </c>
      <c r="Q2849" s="20">
        <v>98</v>
      </c>
      <c r="R2849" s="18" t="s">
        <v>51</v>
      </c>
      <c r="S2849" s="20">
        <v>58</v>
      </c>
      <c r="T2849" s="18" t="s">
        <v>89</v>
      </c>
      <c r="U2849" t="e">
        <f t="shared" si="44"/>
        <v>#VALUE!</v>
      </c>
    </row>
    <row r="2850" spans="1:21" x14ac:dyDescent="0.3">
      <c r="A2850" s="21">
        <v>44495</v>
      </c>
      <c r="B2850" s="18" t="s">
        <v>45</v>
      </c>
      <c r="C2850" s="18" t="s">
        <v>46</v>
      </c>
      <c r="D2850" s="18" t="s">
        <v>47</v>
      </c>
      <c r="E2850" s="20">
        <v>170</v>
      </c>
      <c r="F2850" s="19">
        <v>142</v>
      </c>
      <c r="G2850" s="19">
        <v>0</v>
      </c>
      <c r="H2850" s="19">
        <v>74</v>
      </c>
      <c r="I2850" s="18" t="s">
        <v>602</v>
      </c>
      <c r="J2850" s="19">
        <v>209</v>
      </c>
      <c r="K2850" s="18" t="s">
        <v>204</v>
      </c>
      <c r="L2850" s="32">
        <v>29</v>
      </c>
      <c r="M2850" s="31">
        <v>6</v>
      </c>
      <c r="N2850" s="31">
        <v>50</v>
      </c>
      <c r="O2850" s="30" t="s">
        <v>264</v>
      </c>
      <c r="P2850" s="20">
        <v>84</v>
      </c>
      <c r="Q2850" s="20">
        <v>100</v>
      </c>
      <c r="R2850" s="18" t="s">
        <v>51</v>
      </c>
      <c r="S2850" s="20">
        <v>58</v>
      </c>
      <c r="T2850" s="18" t="s">
        <v>146</v>
      </c>
      <c r="U2850">
        <f t="shared" si="44"/>
        <v>5.0614666666666661</v>
      </c>
    </row>
    <row r="2851" spans="1:21" x14ac:dyDescent="0.3">
      <c r="A2851" s="21">
        <v>44496</v>
      </c>
      <c r="B2851" s="18" t="s">
        <v>45</v>
      </c>
      <c r="C2851" s="18" t="s">
        <v>46</v>
      </c>
      <c r="D2851" s="18" t="s">
        <v>47</v>
      </c>
      <c r="E2851" s="20">
        <v>170</v>
      </c>
      <c r="F2851" s="19">
        <v>152</v>
      </c>
      <c r="G2851" s="19">
        <v>0</v>
      </c>
      <c r="H2851" s="19">
        <v>72</v>
      </c>
      <c r="I2851" s="18" t="s">
        <v>995</v>
      </c>
      <c r="J2851" s="19">
        <v>232</v>
      </c>
      <c r="K2851" s="18" t="s">
        <v>371</v>
      </c>
      <c r="L2851" s="32">
        <v>26</v>
      </c>
      <c r="M2851" s="31">
        <v>3</v>
      </c>
      <c r="N2851" s="31">
        <v>42</v>
      </c>
      <c r="O2851" s="30" t="s">
        <v>89</v>
      </c>
      <c r="P2851" s="20">
        <v>77</v>
      </c>
      <c r="Q2851" s="20">
        <v>99</v>
      </c>
      <c r="R2851" s="18" t="s">
        <v>51</v>
      </c>
      <c r="S2851" s="20">
        <v>43</v>
      </c>
      <c r="T2851" s="18" t="s">
        <v>113</v>
      </c>
      <c r="U2851">
        <f t="shared" si="44"/>
        <v>4.5378666666666669</v>
      </c>
    </row>
    <row r="2852" spans="1:21" x14ac:dyDescent="0.3">
      <c r="A2852" s="21">
        <v>44497</v>
      </c>
      <c r="B2852" s="18" t="s">
        <v>45</v>
      </c>
      <c r="C2852" s="18" t="s">
        <v>46</v>
      </c>
      <c r="D2852" s="18" t="s">
        <v>47</v>
      </c>
      <c r="E2852" s="20">
        <v>170</v>
      </c>
      <c r="F2852" s="19">
        <v>137</v>
      </c>
      <c r="G2852" s="19">
        <v>12</v>
      </c>
      <c r="H2852" s="19">
        <v>63</v>
      </c>
      <c r="I2852" s="18" t="s">
        <v>255</v>
      </c>
      <c r="J2852" s="19">
        <v>211</v>
      </c>
      <c r="K2852" s="18" t="s">
        <v>707</v>
      </c>
      <c r="L2852" s="32">
        <v>20</v>
      </c>
      <c r="M2852" s="31">
        <v>11</v>
      </c>
      <c r="N2852" s="31">
        <v>97</v>
      </c>
      <c r="O2852" s="30" t="s">
        <v>107</v>
      </c>
      <c r="P2852" s="20">
        <v>68</v>
      </c>
      <c r="Q2852" s="20">
        <v>100</v>
      </c>
      <c r="R2852" s="18" t="s">
        <v>475</v>
      </c>
      <c r="S2852" s="20">
        <v>41</v>
      </c>
      <c r="T2852" s="18" t="s">
        <v>585</v>
      </c>
      <c r="U2852">
        <f t="shared" si="44"/>
        <v>3.4906666666666668</v>
      </c>
    </row>
    <row r="2853" spans="1:21" x14ac:dyDescent="0.3">
      <c r="A2853" s="21">
        <v>44498</v>
      </c>
      <c r="B2853" s="18" t="s">
        <v>45</v>
      </c>
      <c r="C2853" s="18" t="s">
        <v>46</v>
      </c>
      <c r="D2853" s="18" t="s">
        <v>47</v>
      </c>
      <c r="E2853" s="20">
        <v>170</v>
      </c>
      <c r="F2853" s="19">
        <v>154</v>
      </c>
      <c r="G2853" s="19">
        <v>48</v>
      </c>
      <c r="H2853" s="19">
        <v>124</v>
      </c>
      <c r="I2853" s="18" t="s">
        <v>88</v>
      </c>
      <c r="J2853" s="19">
        <v>184</v>
      </c>
      <c r="K2853" s="18" t="s">
        <v>1105</v>
      </c>
      <c r="L2853" s="32">
        <v>22</v>
      </c>
      <c r="M2853" s="31">
        <v>3</v>
      </c>
      <c r="N2853" s="31">
        <v>108</v>
      </c>
      <c r="O2853" s="30" t="s">
        <v>521</v>
      </c>
      <c r="P2853" s="20">
        <v>87</v>
      </c>
      <c r="Q2853" s="20">
        <v>99</v>
      </c>
      <c r="R2853" s="18" t="s">
        <v>51</v>
      </c>
      <c r="S2853" s="20">
        <v>50</v>
      </c>
      <c r="T2853" s="18" t="s">
        <v>80</v>
      </c>
      <c r="U2853">
        <f t="shared" si="44"/>
        <v>3.8397333333333332</v>
      </c>
    </row>
    <row r="2854" spans="1:21" x14ac:dyDescent="0.3">
      <c r="A2854" s="21">
        <v>44499</v>
      </c>
      <c r="B2854" s="18" t="s">
        <v>45</v>
      </c>
      <c r="C2854" s="18" t="s">
        <v>46</v>
      </c>
      <c r="D2854" s="18" t="s">
        <v>47</v>
      </c>
      <c r="E2854" s="20">
        <v>170</v>
      </c>
      <c r="F2854" s="19">
        <v>160</v>
      </c>
      <c r="G2854" s="19">
        <v>0</v>
      </c>
      <c r="H2854" s="19">
        <v>123</v>
      </c>
      <c r="I2854" s="18" t="s">
        <v>51</v>
      </c>
      <c r="J2854" s="19">
        <v>198</v>
      </c>
      <c r="K2854" s="18" t="s">
        <v>723</v>
      </c>
      <c r="L2854" s="32">
        <v>22</v>
      </c>
      <c r="M2854" s="31">
        <v>8</v>
      </c>
      <c r="N2854" s="31">
        <v>72</v>
      </c>
      <c r="O2854" s="30" t="s">
        <v>108</v>
      </c>
      <c r="P2854" s="20">
        <v>86</v>
      </c>
      <c r="Q2854" s="20">
        <v>99</v>
      </c>
      <c r="R2854" s="18" t="s">
        <v>51</v>
      </c>
      <c r="S2854" s="20">
        <v>60</v>
      </c>
      <c r="T2854" s="18" t="s">
        <v>100</v>
      </c>
      <c r="U2854">
        <f t="shared" si="44"/>
        <v>3.8397333333333332</v>
      </c>
    </row>
    <row r="2855" spans="1:21" x14ac:dyDescent="0.3">
      <c r="A2855" s="21">
        <v>44500</v>
      </c>
      <c r="B2855" s="18" t="s">
        <v>45</v>
      </c>
      <c r="C2855" s="18" t="s">
        <v>46</v>
      </c>
      <c r="D2855" s="18" t="s">
        <v>47</v>
      </c>
      <c r="E2855" s="20">
        <v>170</v>
      </c>
      <c r="F2855" s="19">
        <v>172</v>
      </c>
      <c r="G2855" s="19">
        <v>104</v>
      </c>
      <c r="H2855" s="19">
        <v>130</v>
      </c>
      <c r="I2855" s="18" t="s">
        <v>567</v>
      </c>
      <c r="J2855" s="19">
        <v>215</v>
      </c>
      <c r="K2855" s="18" t="s">
        <v>365</v>
      </c>
      <c r="L2855" s="32">
        <v>22</v>
      </c>
      <c r="M2855" s="31">
        <v>6</v>
      </c>
      <c r="N2855" s="31">
        <v>139</v>
      </c>
      <c r="O2855" s="30" t="s">
        <v>66</v>
      </c>
      <c r="P2855" s="20">
        <v>86</v>
      </c>
      <c r="Q2855" s="20">
        <v>99</v>
      </c>
      <c r="R2855" s="18" t="s">
        <v>51</v>
      </c>
      <c r="S2855" s="20">
        <v>52</v>
      </c>
      <c r="T2855" s="18" t="s">
        <v>521</v>
      </c>
      <c r="U2855">
        <f t="shared" si="44"/>
        <v>3.8397333333333332</v>
      </c>
    </row>
    <row r="2856" spans="1:21" x14ac:dyDescent="0.3">
      <c r="A2856" s="21">
        <v>44501</v>
      </c>
      <c r="B2856" s="18" t="s">
        <v>45</v>
      </c>
      <c r="C2856" s="18" t="s">
        <v>46</v>
      </c>
      <c r="D2856" s="18" t="s">
        <v>47</v>
      </c>
      <c r="E2856" s="20">
        <v>170</v>
      </c>
      <c r="F2856" s="19">
        <v>138</v>
      </c>
      <c r="G2856" s="19">
        <v>0</v>
      </c>
      <c r="H2856" s="19">
        <v>87</v>
      </c>
      <c r="I2856" s="18" t="s">
        <v>739</v>
      </c>
      <c r="J2856" s="19">
        <v>190</v>
      </c>
      <c r="K2856" s="18" t="s">
        <v>77</v>
      </c>
      <c r="L2856" s="32">
        <v>26</v>
      </c>
      <c r="M2856" s="31">
        <v>8</v>
      </c>
      <c r="N2856" s="31">
        <v>78</v>
      </c>
      <c r="O2856" s="30" t="s">
        <v>135</v>
      </c>
      <c r="P2856" s="20">
        <v>70</v>
      </c>
      <c r="Q2856" s="20">
        <v>99</v>
      </c>
      <c r="R2856" s="18" t="s">
        <v>163</v>
      </c>
      <c r="S2856" s="20">
        <v>36</v>
      </c>
      <c r="T2856" s="18" t="s">
        <v>215</v>
      </c>
      <c r="U2856">
        <f t="shared" si="44"/>
        <v>4.5378666666666669</v>
      </c>
    </row>
    <row r="2857" spans="1:21" x14ac:dyDescent="0.3">
      <c r="A2857" s="21">
        <v>44502</v>
      </c>
      <c r="B2857" s="18" t="s">
        <v>45</v>
      </c>
      <c r="C2857" s="18" t="s">
        <v>46</v>
      </c>
      <c r="D2857" s="18" t="s">
        <v>47</v>
      </c>
      <c r="E2857" s="20">
        <v>170</v>
      </c>
      <c r="F2857" s="19">
        <v>144</v>
      </c>
      <c r="G2857" s="19">
        <v>74</v>
      </c>
      <c r="H2857" s="19">
        <v>81</v>
      </c>
      <c r="I2857" s="18" t="s">
        <v>518</v>
      </c>
      <c r="J2857" s="19">
        <v>208</v>
      </c>
      <c r="K2857" s="18" t="s">
        <v>266</v>
      </c>
      <c r="L2857" s="32">
        <v>29</v>
      </c>
      <c r="M2857" s="31">
        <v>19</v>
      </c>
      <c r="N2857" s="31">
        <v>133</v>
      </c>
      <c r="O2857" s="30" t="s">
        <v>117</v>
      </c>
      <c r="P2857" s="20">
        <v>70</v>
      </c>
      <c r="Q2857" s="20">
        <v>95</v>
      </c>
      <c r="R2857" s="18" t="s">
        <v>51</v>
      </c>
      <c r="S2857" s="20">
        <v>39</v>
      </c>
      <c r="T2857" s="18" t="s">
        <v>113</v>
      </c>
      <c r="U2857">
        <f t="shared" si="44"/>
        <v>5.0614666666666661</v>
      </c>
    </row>
    <row r="2858" spans="1:21" x14ac:dyDescent="0.3">
      <c r="A2858" s="21">
        <v>44503</v>
      </c>
      <c r="B2858" s="18" t="s">
        <v>45</v>
      </c>
      <c r="C2858" s="18" t="s">
        <v>46</v>
      </c>
      <c r="D2858" s="18" t="s">
        <v>47</v>
      </c>
      <c r="E2858" s="20">
        <v>170</v>
      </c>
      <c r="F2858" s="19">
        <v>104</v>
      </c>
      <c r="G2858" s="19">
        <v>176</v>
      </c>
      <c r="H2858" s="19">
        <v>76</v>
      </c>
      <c r="I2858" s="18" t="s">
        <v>304</v>
      </c>
      <c r="J2858" s="19">
        <v>132</v>
      </c>
      <c r="K2858" s="18" t="s">
        <v>220</v>
      </c>
      <c r="L2858" s="32">
        <v>24</v>
      </c>
      <c r="M2858" s="31">
        <v>8</v>
      </c>
      <c r="N2858" s="31">
        <v>81</v>
      </c>
      <c r="O2858" s="30" t="s">
        <v>146</v>
      </c>
      <c r="P2858" s="20">
        <v>92</v>
      </c>
      <c r="Q2858" s="20">
        <v>98</v>
      </c>
      <c r="R2858" s="18" t="s">
        <v>51</v>
      </c>
      <c r="S2858" s="20">
        <v>64</v>
      </c>
      <c r="T2858" s="18" t="s">
        <v>61</v>
      </c>
      <c r="U2858">
        <f t="shared" si="44"/>
        <v>4.1887999999999996</v>
      </c>
    </row>
    <row r="2859" spans="1:21" x14ac:dyDescent="0.3">
      <c r="A2859" s="21">
        <v>44504</v>
      </c>
      <c r="B2859" s="18" t="s">
        <v>45</v>
      </c>
      <c r="C2859" s="18" t="s">
        <v>46</v>
      </c>
      <c r="D2859" s="18" t="s">
        <v>47</v>
      </c>
      <c r="E2859" s="20">
        <v>170</v>
      </c>
      <c r="F2859" s="19">
        <v>94</v>
      </c>
      <c r="G2859" s="19">
        <v>142</v>
      </c>
      <c r="H2859" s="19">
        <v>65</v>
      </c>
      <c r="I2859" s="18" t="s">
        <v>347</v>
      </c>
      <c r="J2859" s="19">
        <v>122</v>
      </c>
      <c r="K2859" s="18" t="s">
        <v>934</v>
      </c>
      <c r="L2859" s="32">
        <v>25</v>
      </c>
      <c r="M2859" s="31">
        <v>3</v>
      </c>
      <c r="N2859" s="31">
        <v>78</v>
      </c>
      <c r="O2859" s="30" t="s">
        <v>135</v>
      </c>
      <c r="P2859" s="20">
        <v>89</v>
      </c>
      <c r="Q2859" s="20">
        <v>99</v>
      </c>
      <c r="R2859" s="18" t="s">
        <v>51</v>
      </c>
      <c r="S2859" s="20">
        <v>72</v>
      </c>
      <c r="T2859" s="18" t="s">
        <v>215</v>
      </c>
      <c r="U2859">
        <f t="shared" si="44"/>
        <v>4.3633333333333333</v>
      </c>
    </row>
    <row r="2860" spans="1:21" x14ac:dyDescent="0.3">
      <c r="A2860" s="21">
        <v>44505</v>
      </c>
      <c r="B2860" s="18" t="s">
        <v>45</v>
      </c>
      <c r="C2860" s="18" t="s">
        <v>46</v>
      </c>
      <c r="D2860" s="18" t="s">
        <v>47</v>
      </c>
      <c r="E2860" s="20">
        <v>170</v>
      </c>
      <c r="F2860" s="19">
        <v>94</v>
      </c>
      <c r="G2860" s="19">
        <v>64</v>
      </c>
      <c r="H2860" s="19">
        <v>62</v>
      </c>
      <c r="I2860" s="18" t="s">
        <v>917</v>
      </c>
      <c r="J2860" s="19">
        <v>127</v>
      </c>
      <c r="K2860" s="18" t="s">
        <v>384</v>
      </c>
      <c r="L2860" s="32">
        <v>24</v>
      </c>
      <c r="M2860" s="31">
        <v>8</v>
      </c>
      <c r="N2860" s="31">
        <v>72</v>
      </c>
      <c r="O2860" s="30" t="s">
        <v>167</v>
      </c>
      <c r="P2860" s="20">
        <v>91</v>
      </c>
      <c r="Q2860" s="20">
        <v>100</v>
      </c>
      <c r="R2860" s="18" t="s">
        <v>51</v>
      </c>
      <c r="S2860" s="20">
        <v>77</v>
      </c>
      <c r="T2860" s="18" t="s">
        <v>206</v>
      </c>
      <c r="U2860">
        <f t="shared" si="44"/>
        <v>4.1887999999999996</v>
      </c>
    </row>
    <row r="2861" spans="1:21" x14ac:dyDescent="0.3">
      <c r="A2861" s="21">
        <v>44506</v>
      </c>
      <c r="B2861" s="18" t="s">
        <v>45</v>
      </c>
      <c r="C2861" s="18" t="s">
        <v>46</v>
      </c>
      <c r="D2861" s="18" t="s">
        <v>47</v>
      </c>
      <c r="E2861" s="20">
        <v>170</v>
      </c>
      <c r="F2861" s="19">
        <v>102</v>
      </c>
      <c r="G2861" s="19">
        <v>0</v>
      </c>
      <c r="H2861" s="19">
        <v>51</v>
      </c>
      <c r="I2861" s="18" t="s">
        <v>51</v>
      </c>
      <c r="J2861" s="19">
        <v>153</v>
      </c>
      <c r="K2861" s="18" t="s">
        <v>723</v>
      </c>
      <c r="L2861" s="30" t="s">
        <v>116</v>
      </c>
      <c r="M2861" s="31">
        <v>11</v>
      </c>
      <c r="N2861" s="31">
        <v>67</v>
      </c>
      <c r="O2861" s="30" t="s">
        <v>146</v>
      </c>
      <c r="P2861" s="20">
        <v>83</v>
      </c>
      <c r="Q2861" s="20">
        <v>100</v>
      </c>
      <c r="R2861" s="18" t="s">
        <v>80</v>
      </c>
      <c r="S2861" s="20">
        <v>52</v>
      </c>
      <c r="T2861" s="18" t="s">
        <v>52</v>
      </c>
      <c r="U2861">
        <f t="shared" si="44"/>
        <v>0.69813333333333338</v>
      </c>
    </row>
    <row r="2862" spans="1:21" x14ac:dyDescent="0.3">
      <c r="A2862" s="21">
        <v>44507</v>
      </c>
      <c r="B2862" s="18" t="s">
        <v>45</v>
      </c>
      <c r="C2862" s="18" t="s">
        <v>46</v>
      </c>
      <c r="D2862" s="18" t="s">
        <v>47</v>
      </c>
      <c r="E2862" s="20">
        <v>170</v>
      </c>
      <c r="F2862" s="19">
        <v>94</v>
      </c>
      <c r="G2862" s="19">
        <v>0</v>
      </c>
      <c r="H2862" s="19">
        <v>28</v>
      </c>
      <c r="I2862" s="18" t="s">
        <v>926</v>
      </c>
      <c r="J2862" s="19">
        <v>160</v>
      </c>
      <c r="K2862" s="18" t="s">
        <v>702</v>
      </c>
      <c r="L2862" s="32">
        <v>22</v>
      </c>
      <c r="M2862" s="31">
        <v>6</v>
      </c>
      <c r="N2862" s="31">
        <v>28</v>
      </c>
      <c r="O2862" s="30" t="s">
        <v>71</v>
      </c>
      <c r="P2862" s="20">
        <v>80</v>
      </c>
      <c r="Q2862" s="20">
        <v>99</v>
      </c>
      <c r="R2862" s="18" t="s">
        <v>51</v>
      </c>
      <c r="S2862" s="20">
        <v>53</v>
      </c>
      <c r="T2862" s="18" t="s">
        <v>121</v>
      </c>
      <c r="U2862">
        <f t="shared" si="44"/>
        <v>3.8397333333333332</v>
      </c>
    </row>
    <row r="2863" spans="1:21" x14ac:dyDescent="0.3">
      <c r="A2863" s="21">
        <v>44508</v>
      </c>
      <c r="B2863" s="18" t="s">
        <v>45</v>
      </c>
      <c r="C2863" s="18" t="s">
        <v>46</v>
      </c>
      <c r="D2863" s="18" t="s">
        <v>47</v>
      </c>
      <c r="E2863" s="20">
        <v>170</v>
      </c>
      <c r="F2863" s="19">
        <v>140</v>
      </c>
      <c r="G2863" s="19">
        <v>2</v>
      </c>
      <c r="H2863" s="19">
        <v>92</v>
      </c>
      <c r="I2863" s="18" t="s">
        <v>115</v>
      </c>
      <c r="J2863" s="19">
        <v>189</v>
      </c>
      <c r="K2863" s="18" t="s">
        <v>167</v>
      </c>
      <c r="L2863" s="30" t="s">
        <v>102</v>
      </c>
      <c r="M2863" s="31">
        <v>3</v>
      </c>
      <c r="N2863" s="31">
        <v>25</v>
      </c>
      <c r="O2863" s="30" t="s">
        <v>147</v>
      </c>
      <c r="P2863" s="20">
        <v>91</v>
      </c>
      <c r="Q2863" s="20">
        <v>99</v>
      </c>
      <c r="R2863" s="18" t="s">
        <v>51</v>
      </c>
      <c r="S2863" s="20">
        <v>72</v>
      </c>
      <c r="T2863" s="18" t="s">
        <v>61</v>
      </c>
      <c r="U2863">
        <f t="shared" si="44"/>
        <v>0.8726666666666667</v>
      </c>
    </row>
    <row r="2864" spans="1:21" x14ac:dyDescent="0.3">
      <c r="A2864" s="21">
        <v>44509</v>
      </c>
      <c r="B2864" s="18" t="s">
        <v>45</v>
      </c>
      <c r="C2864" s="18" t="s">
        <v>46</v>
      </c>
      <c r="D2864" s="18" t="s">
        <v>47</v>
      </c>
      <c r="E2864" s="20">
        <v>170</v>
      </c>
      <c r="F2864" s="19">
        <v>151</v>
      </c>
      <c r="G2864" s="19">
        <v>0</v>
      </c>
      <c r="H2864" s="19">
        <v>116</v>
      </c>
      <c r="I2864" s="18" t="s">
        <v>1135</v>
      </c>
      <c r="J2864" s="19">
        <v>186</v>
      </c>
      <c r="K2864" s="18" t="s">
        <v>512</v>
      </c>
      <c r="L2864" s="32">
        <v>33</v>
      </c>
      <c r="M2864" s="31">
        <v>6</v>
      </c>
      <c r="N2864" s="31">
        <v>47</v>
      </c>
      <c r="O2864" s="30" t="s">
        <v>50</v>
      </c>
      <c r="P2864" s="20">
        <v>85</v>
      </c>
      <c r="Q2864" s="20">
        <v>100</v>
      </c>
      <c r="R2864" s="18" t="s">
        <v>51</v>
      </c>
      <c r="S2864" s="20">
        <v>68</v>
      </c>
      <c r="T2864" s="18" t="s">
        <v>91</v>
      </c>
      <c r="U2864">
        <f t="shared" si="44"/>
        <v>5.7596000000000007</v>
      </c>
    </row>
    <row r="2865" spans="1:21" x14ac:dyDescent="0.3">
      <c r="A2865" s="21">
        <v>44510</v>
      </c>
      <c r="B2865" s="18" t="s">
        <v>45</v>
      </c>
      <c r="C2865" s="18" t="s">
        <v>46</v>
      </c>
      <c r="D2865" s="18" t="s">
        <v>47</v>
      </c>
      <c r="E2865" s="20">
        <v>170</v>
      </c>
      <c r="F2865" s="19">
        <v>110</v>
      </c>
      <c r="G2865" s="19">
        <v>0</v>
      </c>
      <c r="H2865" s="19">
        <v>60</v>
      </c>
      <c r="I2865" s="18" t="s">
        <v>667</v>
      </c>
      <c r="J2865" s="19">
        <v>161</v>
      </c>
      <c r="K2865" s="18" t="s">
        <v>136</v>
      </c>
      <c r="L2865" s="32">
        <v>36</v>
      </c>
      <c r="M2865" s="31">
        <v>11</v>
      </c>
      <c r="N2865" s="31">
        <v>53</v>
      </c>
      <c r="O2865" s="30" t="s">
        <v>81</v>
      </c>
      <c r="P2865" s="20">
        <v>84</v>
      </c>
      <c r="Q2865" s="20">
        <v>99</v>
      </c>
      <c r="R2865" s="18" t="s">
        <v>51</v>
      </c>
      <c r="S2865" s="20">
        <v>58</v>
      </c>
      <c r="T2865" s="18" t="s">
        <v>50</v>
      </c>
      <c r="U2865">
        <f t="shared" si="44"/>
        <v>6.2831999999999999</v>
      </c>
    </row>
    <row r="2866" spans="1:21" x14ac:dyDescent="0.3">
      <c r="A2866" s="21">
        <v>44511</v>
      </c>
      <c r="B2866" s="18" t="s">
        <v>45</v>
      </c>
      <c r="C2866" s="18" t="s">
        <v>46</v>
      </c>
      <c r="D2866" s="18" t="s">
        <v>47</v>
      </c>
      <c r="E2866" s="20">
        <v>170</v>
      </c>
      <c r="F2866" s="19">
        <v>99</v>
      </c>
      <c r="G2866" s="19">
        <v>0</v>
      </c>
      <c r="H2866" s="19">
        <v>34</v>
      </c>
      <c r="I2866" s="18" t="s">
        <v>941</v>
      </c>
      <c r="J2866" s="19">
        <v>164</v>
      </c>
      <c r="K2866" s="18" t="s">
        <v>50</v>
      </c>
      <c r="L2866" s="30" t="s">
        <v>116</v>
      </c>
      <c r="M2866" s="31">
        <v>6</v>
      </c>
      <c r="N2866" s="31">
        <v>36</v>
      </c>
      <c r="O2866" s="30" t="s">
        <v>123</v>
      </c>
      <c r="P2866" s="20">
        <v>82</v>
      </c>
      <c r="Q2866" s="20">
        <v>99</v>
      </c>
      <c r="R2866" s="18" t="s">
        <v>51</v>
      </c>
      <c r="S2866" s="20">
        <v>57</v>
      </c>
      <c r="T2866" s="18" t="s">
        <v>158</v>
      </c>
      <c r="U2866">
        <f t="shared" si="44"/>
        <v>0.69813333333333338</v>
      </c>
    </row>
    <row r="2867" spans="1:21" x14ac:dyDescent="0.3">
      <c r="A2867" s="21">
        <v>44512</v>
      </c>
      <c r="B2867" s="18" t="s">
        <v>45</v>
      </c>
      <c r="C2867" s="18" t="s">
        <v>46</v>
      </c>
      <c r="D2867" s="18" t="s">
        <v>47</v>
      </c>
      <c r="E2867" s="20">
        <v>170</v>
      </c>
      <c r="F2867" s="19">
        <v>115</v>
      </c>
      <c r="G2867" s="19">
        <v>0</v>
      </c>
      <c r="H2867" s="19">
        <v>52</v>
      </c>
      <c r="I2867" s="18" t="s">
        <v>75</v>
      </c>
      <c r="J2867" s="19">
        <v>178</v>
      </c>
      <c r="K2867" s="18" t="s">
        <v>643</v>
      </c>
      <c r="L2867" s="30" t="s">
        <v>102</v>
      </c>
      <c r="M2867" s="31">
        <v>6</v>
      </c>
      <c r="N2867" s="31">
        <v>36</v>
      </c>
      <c r="O2867" s="30" t="s">
        <v>280</v>
      </c>
      <c r="P2867" s="20">
        <v>84</v>
      </c>
      <c r="Q2867" s="20">
        <v>99</v>
      </c>
      <c r="R2867" s="18" t="s">
        <v>174</v>
      </c>
      <c r="S2867" s="20">
        <v>62</v>
      </c>
      <c r="T2867" s="18" t="s">
        <v>158</v>
      </c>
      <c r="U2867">
        <f t="shared" si="44"/>
        <v>0.8726666666666667</v>
      </c>
    </row>
    <row r="2868" spans="1:21" x14ac:dyDescent="0.3">
      <c r="A2868" s="21">
        <v>44513</v>
      </c>
      <c r="B2868" s="18" t="s">
        <v>45</v>
      </c>
      <c r="C2868" s="18" t="s">
        <v>46</v>
      </c>
      <c r="D2868" s="18" t="s">
        <v>47</v>
      </c>
      <c r="E2868" s="20">
        <v>170</v>
      </c>
      <c r="F2868" s="19">
        <v>120</v>
      </c>
      <c r="G2868" s="19">
        <v>0</v>
      </c>
      <c r="H2868" s="19">
        <v>63</v>
      </c>
      <c r="I2868" s="18" t="s">
        <v>1136</v>
      </c>
      <c r="J2868" s="19">
        <v>176</v>
      </c>
      <c r="K2868" s="18" t="s">
        <v>738</v>
      </c>
      <c r="L2868" s="30" t="s">
        <v>102</v>
      </c>
      <c r="M2868" s="31">
        <v>6</v>
      </c>
      <c r="N2868" s="31">
        <v>39</v>
      </c>
      <c r="O2868" s="30" t="s">
        <v>174</v>
      </c>
      <c r="P2868" s="20">
        <v>83</v>
      </c>
      <c r="Q2868" s="20">
        <v>99</v>
      </c>
      <c r="R2868" s="18" t="s">
        <v>51</v>
      </c>
      <c r="S2868" s="20">
        <v>62</v>
      </c>
      <c r="T2868" s="18" t="s">
        <v>146</v>
      </c>
      <c r="U2868">
        <f t="shared" si="44"/>
        <v>0.8726666666666667</v>
      </c>
    </row>
    <row r="2869" spans="1:21" x14ac:dyDescent="0.3">
      <c r="A2869" s="21">
        <v>44514</v>
      </c>
      <c r="B2869" s="18" t="s">
        <v>45</v>
      </c>
      <c r="C2869" s="18" t="s">
        <v>46</v>
      </c>
      <c r="D2869" s="18" t="s">
        <v>47</v>
      </c>
      <c r="E2869" s="20">
        <v>170</v>
      </c>
      <c r="F2869" s="19">
        <v>110</v>
      </c>
      <c r="G2869" s="19">
        <v>2</v>
      </c>
      <c r="H2869" s="19">
        <v>54</v>
      </c>
      <c r="I2869" s="18" t="s">
        <v>932</v>
      </c>
      <c r="J2869" s="19">
        <v>165</v>
      </c>
      <c r="K2869" s="18" t="s">
        <v>354</v>
      </c>
      <c r="L2869" s="30" t="s">
        <v>84</v>
      </c>
      <c r="M2869" s="31">
        <v>6</v>
      </c>
      <c r="N2869" s="31">
        <v>39</v>
      </c>
      <c r="O2869" s="30" t="s">
        <v>50</v>
      </c>
      <c r="P2869" s="20">
        <v>79</v>
      </c>
      <c r="Q2869" s="20">
        <v>99</v>
      </c>
      <c r="R2869" s="18" t="s">
        <v>80</v>
      </c>
      <c r="S2869" s="20">
        <v>59</v>
      </c>
      <c r="T2869" s="18" t="s">
        <v>71</v>
      </c>
      <c r="U2869">
        <f t="shared" si="44"/>
        <v>0.34906666666666669</v>
      </c>
    </row>
    <row r="2870" spans="1:21" x14ac:dyDescent="0.3">
      <c r="A2870" s="21">
        <v>44515</v>
      </c>
      <c r="B2870" s="18" t="s">
        <v>45</v>
      </c>
      <c r="C2870" s="18" t="s">
        <v>46</v>
      </c>
      <c r="D2870" s="18" t="s">
        <v>47</v>
      </c>
      <c r="E2870" s="20">
        <v>170</v>
      </c>
      <c r="F2870" s="19">
        <v>116</v>
      </c>
      <c r="G2870" s="19">
        <v>22</v>
      </c>
      <c r="H2870" s="19">
        <v>96</v>
      </c>
      <c r="I2870" s="18" t="s">
        <v>394</v>
      </c>
      <c r="J2870" s="19">
        <v>137</v>
      </c>
      <c r="K2870" s="18" t="s">
        <v>712</v>
      </c>
      <c r="L2870" s="30" t="s">
        <v>84</v>
      </c>
      <c r="M2870" s="31">
        <v>8</v>
      </c>
      <c r="N2870" s="31">
        <v>33</v>
      </c>
      <c r="O2870" s="30" t="s">
        <v>55</v>
      </c>
      <c r="P2870" s="20">
        <v>92</v>
      </c>
      <c r="Q2870" s="20">
        <v>99</v>
      </c>
      <c r="R2870" s="18" t="s">
        <v>51</v>
      </c>
      <c r="S2870" s="20">
        <v>82</v>
      </c>
      <c r="T2870" s="18" t="s">
        <v>121</v>
      </c>
      <c r="U2870">
        <f t="shared" si="44"/>
        <v>0.34906666666666669</v>
      </c>
    </row>
    <row r="2871" spans="1:21" x14ac:dyDescent="0.3">
      <c r="A2871" s="21">
        <v>44516</v>
      </c>
      <c r="B2871" s="18" t="s">
        <v>45</v>
      </c>
      <c r="C2871" s="18" t="s">
        <v>46</v>
      </c>
      <c r="D2871" s="18" t="s">
        <v>47</v>
      </c>
      <c r="E2871" s="20">
        <v>170</v>
      </c>
      <c r="F2871" s="19">
        <v>108</v>
      </c>
      <c r="G2871" s="19">
        <v>0</v>
      </c>
      <c r="H2871" s="19">
        <v>85</v>
      </c>
      <c r="I2871" s="18" t="s">
        <v>180</v>
      </c>
      <c r="J2871" s="19">
        <v>131</v>
      </c>
      <c r="K2871" s="18" t="s">
        <v>51</v>
      </c>
      <c r="L2871" s="32">
        <v>14</v>
      </c>
      <c r="M2871" s="31">
        <v>6</v>
      </c>
      <c r="N2871" s="31">
        <v>31</v>
      </c>
      <c r="O2871" s="30" t="s">
        <v>171</v>
      </c>
      <c r="P2871" s="20">
        <v>90</v>
      </c>
      <c r="Q2871" s="20">
        <v>99</v>
      </c>
      <c r="R2871" s="18" t="s">
        <v>51</v>
      </c>
      <c r="S2871" s="20">
        <v>78</v>
      </c>
      <c r="T2871" s="18" t="s">
        <v>167</v>
      </c>
      <c r="U2871">
        <f t="shared" si="44"/>
        <v>2.4434666666666667</v>
      </c>
    </row>
    <row r="2872" spans="1:21" x14ac:dyDescent="0.3">
      <c r="A2872" s="21">
        <v>44517</v>
      </c>
      <c r="B2872" s="18" t="s">
        <v>45</v>
      </c>
      <c r="C2872" s="18" t="s">
        <v>46</v>
      </c>
      <c r="D2872" s="18" t="s">
        <v>47</v>
      </c>
      <c r="E2872" s="20">
        <v>170</v>
      </c>
      <c r="F2872" s="19">
        <v>113</v>
      </c>
      <c r="G2872" s="19">
        <v>6</v>
      </c>
      <c r="H2872" s="19">
        <v>75</v>
      </c>
      <c r="I2872" s="18" t="s">
        <v>705</v>
      </c>
      <c r="J2872" s="19">
        <v>151</v>
      </c>
      <c r="K2872" s="18" t="s">
        <v>734</v>
      </c>
      <c r="L2872" s="32">
        <v>26</v>
      </c>
      <c r="M2872" s="31">
        <v>0</v>
      </c>
      <c r="N2872" s="31">
        <v>31</v>
      </c>
      <c r="O2872" s="30" t="s">
        <v>169</v>
      </c>
      <c r="P2872" s="20">
        <v>90</v>
      </c>
      <c r="Q2872" s="20">
        <v>100</v>
      </c>
      <c r="R2872" s="18" t="s">
        <v>163</v>
      </c>
      <c r="S2872" s="20">
        <v>57</v>
      </c>
      <c r="T2872" s="18" t="s">
        <v>164</v>
      </c>
      <c r="U2872">
        <f t="shared" si="44"/>
        <v>4.5378666666666669</v>
      </c>
    </row>
    <row r="2873" spans="1:21" x14ac:dyDescent="0.3">
      <c r="A2873" s="21">
        <v>44518</v>
      </c>
      <c r="B2873" s="18" t="s">
        <v>45</v>
      </c>
      <c r="C2873" s="18" t="s">
        <v>46</v>
      </c>
      <c r="D2873" s="18" t="s">
        <v>47</v>
      </c>
      <c r="E2873" s="20">
        <v>170</v>
      </c>
      <c r="F2873" s="19">
        <v>106</v>
      </c>
      <c r="G2873" s="19">
        <v>0</v>
      </c>
      <c r="H2873" s="19">
        <v>42</v>
      </c>
      <c r="I2873" s="18" t="s">
        <v>725</v>
      </c>
      <c r="J2873" s="19">
        <v>170</v>
      </c>
      <c r="K2873" s="18" t="s">
        <v>254</v>
      </c>
      <c r="L2873" s="32">
        <v>11</v>
      </c>
      <c r="M2873" s="31">
        <v>6</v>
      </c>
      <c r="N2873" s="31">
        <v>28</v>
      </c>
      <c r="O2873" s="30" t="s">
        <v>644</v>
      </c>
      <c r="P2873" s="20">
        <v>81</v>
      </c>
      <c r="Q2873" s="20">
        <v>99</v>
      </c>
      <c r="R2873" s="18" t="s">
        <v>51</v>
      </c>
      <c r="S2873" s="20">
        <v>53</v>
      </c>
      <c r="T2873" s="18" t="s">
        <v>91</v>
      </c>
      <c r="U2873">
        <f t="shared" si="44"/>
        <v>1.9198666666666666</v>
      </c>
    </row>
    <row r="2874" spans="1:21" x14ac:dyDescent="0.3">
      <c r="A2874" s="21">
        <v>44519</v>
      </c>
      <c r="B2874" s="18" t="s">
        <v>45</v>
      </c>
      <c r="C2874" s="18" t="s">
        <v>46</v>
      </c>
      <c r="D2874" s="18" t="s">
        <v>47</v>
      </c>
      <c r="E2874" s="20">
        <v>170</v>
      </c>
      <c r="F2874" s="19">
        <v>94</v>
      </c>
      <c r="G2874" s="19">
        <v>0</v>
      </c>
      <c r="H2874" s="19">
        <v>31</v>
      </c>
      <c r="I2874" s="18" t="s">
        <v>721</v>
      </c>
      <c r="J2874" s="19">
        <v>156</v>
      </c>
      <c r="K2874" s="18" t="s">
        <v>645</v>
      </c>
      <c r="L2874" s="30" t="s">
        <v>289</v>
      </c>
      <c r="M2874" s="31">
        <v>6</v>
      </c>
      <c r="N2874" s="31">
        <v>58</v>
      </c>
      <c r="O2874" s="30" t="s">
        <v>505</v>
      </c>
      <c r="P2874" s="20">
        <v>84</v>
      </c>
      <c r="Q2874" s="20">
        <v>99</v>
      </c>
      <c r="R2874" s="18" t="s">
        <v>51</v>
      </c>
      <c r="S2874" s="20">
        <v>61</v>
      </c>
      <c r="T2874" s="18" t="s">
        <v>71</v>
      </c>
      <c r="U2874">
        <f t="shared" si="44"/>
        <v>1.5708</v>
      </c>
    </row>
    <row r="2875" spans="1:21" x14ac:dyDescent="0.3">
      <c r="A2875" s="21">
        <v>44520</v>
      </c>
      <c r="B2875" s="18" t="s">
        <v>45</v>
      </c>
      <c r="C2875" s="18" t="s">
        <v>46</v>
      </c>
      <c r="D2875" s="18" t="s">
        <v>47</v>
      </c>
      <c r="E2875" s="20">
        <v>170</v>
      </c>
      <c r="F2875" s="19">
        <v>110</v>
      </c>
      <c r="G2875" s="19">
        <v>0</v>
      </c>
      <c r="H2875" s="19">
        <v>28</v>
      </c>
      <c r="I2875" s="18" t="s">
        <v>347</v>
      </c>
      <c r="J2875" s="19">
        <v>191</v>
      </c>
      <c r="K2875" s="18" t="s">
        <v>339</v>
      </c>
      <c r="L2875" s="32">
        <v>21</v>
      </c>
      <c r="M2875" s="31">
        <v>6</v>
      </c>
      <c r="N2875" s="31">
        <v>28</v>
      </c>
      <c r="O2875" s="30" t="s">
        <v>94</v>
      </c>
      <c r="P2875" s="20">
        <v>84</v>
      </c>
      <c r="Q2875" s="20">
        <v>100</v>
      </c>
      <c r="R2875" s="18" t="s">
        <v>51</v>
      </c>
      <c r="S2875" s="20">
        <v>55</v>
      </c>
      <c r="T2875" s="18" t="s">
        <v>121</v>
      </c>
      <c r="U2875">
        <f t="shared" si="44"/>
        <v>3.6652</v>
      </c>
    </row>
    <row r="2876" spans="1:21" x14ac:dyDescent="0.3">
      <c r="A2876" s="21">
        <v>44521</v>
      </c>
      <c r="B2876" s="18" t="s">
        <v>45</v>
      </c>
      <c r="C2876" s="18" t="s">
        <v>46</v>
      </c>
      <c r="D2876" s="18" t="s">
        <v>47</v>
      </c>
      <c r="E2876" s="20">
        <v>170</v>
      </c>
      <c r="F2876" s="19">
        <v>89</v>
      </c>
      <c r="G2876" s="19">
        <v>290</v>
      </c>
      <c r="H2876" s="19">
        <v>36</v>
      </c>
      <c r="I2876" s="18" t="s">
        <v>434</v>
      </c>
      <c r="J2876" s="19">
        <v>142</v>
      </c>
      <c r="K2876" s="18" t="s">
        <v>462</v>
      </c>
      <c r="L2876" s="30" t="s">
        <v>401</v>
      </c>
      <c r="M2876" s="31">
        <v>8</v>
      </c>
      <c r="N2876" s="31">
        <v>56</v>
      </c>
      <c r="O2876" s="30" t="s">
        <v>240</v>
      </c>
      <c r="P2876" s="20">
        <v>90</v>
      </c>
      <c r="Q2876" s="20">
        <v>100</v>
      </c>
      <c r="R2876" s="18" t="s">
        <v>51</v>
      </c>
      <c r="S2876" s="20">
        <v>70</v>
      </c>
      <c r="T2876" s="18" t="s">
        <v>133</v>
      </c>
      <c r="U2876">
        <f t="shared" si="44"/>
        <v>1.0471999999999999</v>
      </c>
    </row>
    <row r="2877" spans="1:21" x14ac:dyDescent="0.3">
      <c r="A2877" s="21">
        <v>44522</v>
      </c>
      <c r="B2877" s="18" t="s">
        <v>45</v>
      </c>
      <c r="C2877" s="18" t="s">
        <v>46</v>
      </c>
      <c r="D2877" s="18" t="s">
        <v>47</v>
      </c>
      <c r="E2877" s="20">
        <v>170</v>
      </c>
      <c r="F2877" s="19">
        <v>66</v>
      </c>
      <c r="G2877" s="19">
        <v>338</v>
      </c>
      <c r="H2877" s="19">
        <v>44</v>
      </c>
      <c r="I2877" s="18" t="s">
        <v>1137</v>
      </c>
      <c r="J2877" s="19">
        <v>88</v>
      </c>
      <c r="K2877" s="18" t="s">
        <v>115</v>
      </c>
      <c r="L2877" s="32">
        <v>30</v>
      </c>
      <c r="M2877" s="31">
        <v>8</v>
      </c>
      <c r="N2877" s="31">
        <v>42</v>
      </c>
      <c r="O2877" s="30" t="s">
        <v>644</v>
      </c>
      <c r="P2877" s="20">
        <v>97</v>
      </c>
      <c r="Q2877" s="20">
        <v>100</v>
      </c>
      <c r="R2877" s="18" t="s">
        <v>51</v>
      </c>
      <c r="S2877" s="20">
        <v>92</v>
      </c>
      <c r="T2877" s="18" t="s">
        <v>89</v>
      </c>
      <c r="U2877">
        <f t="shared" si="44"/>
        <v>5.2360000000000007</v>
      </c>
    </row>
    <row r="2878" spans="1:21" x14ac:dyDescent="0.3">
      <c r="A2878" s="21">
        <v>44523</v>
      </c>
      <c r="B2878" s="18" t="s">
        <v>45</v>
      </c>
      <c r="C2878" s="18" t="s">
        <v>46</v>
      </c>
      <c r="D2878" s="18" t="s">
        <v>47</v>
      </c>
      <c r="E2878" s="20">
        <v>170</v>
      </c>
      <c r="F2878" s="19">
        <v>74</v>
      </c>
      <c r="G2878" s="19">
        <v>276</v>
      </c>
      <c r="H2878" s="19">
        <v>48</v>
      </c>
      <c r="I2878" s="18" t="s">
        <v>115</v>
      </c>
      <c r="J2878" s="19">
        <v>100</v>
      </c>
      <c r="K2878" s="18" t="s">
        <v>1034</v>
      </c>
      <c r="L2878" s="32">
        <v>23</v>
      </c>
      <c r="M2878" s="31">
        <v>8</v>
      </c>
      <c r="N2878" s="31">
        <v>36</v>
      </c>
      <c r="O2878" s="30" t="s">
        <v>215</v>
      </c>
      <c r="P2878" s="20">
        <v>96</v>
      </c>
      <c r="Q2878" s="20">
        <v>100</v>
      </c>
      <c r="R2878" s="18" t="s">
        <v>51</v>
      </c>
      <c r="S2878" s="20">
        <v>89</v>
      </c>
      <c r="T2878" s="18" t="s">
        <v>95</v>
      </c>
      <c r="U2878">
        <f t="shared" si="44"/>
        <v>4.0142666666666669</v>
      </c>
    </row>
    <row r="2879" spans="1:21" x14ac:dyDescent="0.3">
      <c r="A2879" s="21">
        <v>44524</v>
      </c>
      <c r="B2879" s="18" t="s">
        <v>45</v>
      </c>
      <c r="C2879" s="18" t="s">
        <v>46</v>
      </c>
      <c r="D2879" s="18" t="s">
        <v>47</v>
      </c>
      <c r="E2879" s="20">
        <v>170</v>
      </c>
      <c r="F2879" s="19">
        <v>92</v>
      </c>
      <c r="G2879" s="19">
        <v>652</v>
      </c>
      <c r="H2879" s="19">
        <v>78</v>
      </c>
      <c r="I2879" s="18" t="s">
        <v>51</v>
      </c>
      <c r="J2879" s="19">
        <v>106</v>
      </c>
      <c r="K2879" s="18" t="s">
        <v>730</v>
      </c>
      <c r="L2879" s="32">
        <v>26</v>
      </c>
      <c r="M2879" s="31">
        <v>17</v>
      </c>
      <c r="N2879" s="31">
        <v>78</v>
      </c>
      <c r="O2879" s="30" t="s">
        <v>81</v>
      </c>
      <c r="P2879" s="20">
        <v>97</v>
      </c>
      <c r="Q2879" s="20">
        <v>100</v>
      </c>
      <c r="R2879" s="18" t="s">
        <v>51</v>
      </c>
      <c r="S2879" s="20">
        <v>92</v>
      </c>
      <c r="T2879" s="18" t="s">
        <v>594</v>
      </c>
      <c r="U2879">
        <f t="shared" si="44"/>
        <v>4.5378666666666669</v>
      </c>
    </row>
    <row r="2880" spans="1:21" x14ac:dyDescent="0.3">
      <c r="A2880" s="21">
        <v>44525</v>
      </c>
      <c r="B2880" s="18" t="s">
        <v>45</v>
      </c>
      <c r="C2880" s="18" t="s">
        <v>46</v>
      </c>
      <c r="D2880" s="18" t="s">
        <v>47</v>
      </c>
      <c r="E2880" s="20">
        <v>170</v>
      </c>
      <c r="F2880" s="19">
        <v>80</v>
      </c>
      <c r="G2880" s="19">
        <v>232</v>
      </c>
      <c r="H2880" s="19">
        <v>70</v>
      </c>
      <c r="I2880" s="18" t="s">
        <v>848</v>
      </c>
      <c r="J2880" s="19">
        <v>91</v>
      </c>
      <c r="K2880" s="18" t="s">
        <v>51</v>
      </c>
      <c r="L2880" s="30" t="s">
        <v>401</v>
      </c>
      <c r="M2880" s="31">
        <v>3</v>
      </c>
      <c r="N2880" s="31">
        <v>33</v>
      </c>
      <c r="O2880" s="30" t="s">
        <v>195</v>
      </c>
      <c r="P2880" s="20">
        <v>98</v>
      </c>
      <c r="Q2880" s="20">
        <v>100</v>
      </c>
      <c r="R2880" s="18" t="s">
        <v>51</v>
      </c>
      <c r="S2880" s="20">
        <v>92</v>
      </c>
      <c r="T2880" s="18" t="s">
        <v>50</v>
      </c>
      <c r="U2880">
        <f t="shared" si="44"/>
        <v>1.0471999999999999</v>
      </c>
    </row>
    <row r="2881" spans="1:21" x14ac:dyDescent="0.3">
      <c r="A2881" s="21">
        <v>44526</v>
      </c>
      <c r="B2881" s="18" t="s">
        <v>45</v>
      </c>
      <c r="C2881" s="18" t="s">
        <v>46</v>
      </c>
      <c r="D2881" s="18" t="s">
        <v>47</v>
      </c>
      <c r="E2881" s="20">
        <v>170</v>
      </c>
      <c r="F2881" s="19">
        <v>81</v>
      </c>
      <c r="G2881" s="19">
        <v>184</v>
      </c>
      <c r="H2881" s="19">
        <v>54</v>
      </c>
      <c r="I2881" s="18" t="s">
        <v>717</v>
      </c>
      <c r="J2881" s="19">
        <v>108</v>
      </c>
      <c r="K2881" s="18" t="s">
        <v>254</v>
      </c>
      <c r="L2881" s="32">
        <v>22</v>
      </c>
      <c r="M2881" s="31">
        <v>6</v>
      </c>
      <c r="N2881" s="31">
        <v>58</v>
      </c>
      <c r="O2881" s="30" t="s">
        <v>147</v>
      </c>
      <c r="P2881" s="20">
        <v>87</v>
      </c>
      <c r="Q2881" s="20">
        <v>100</v>
      </c>
      <c r="R2881" s="18" t="s">
        <v>51</v>
      </c>
      <c r="S2881" s="20">
        <v>68</v>
      </c>
      <c r="T2881" s="18" t="s">
        <v>71</v>
      </c>
      <c r="U2881">
        <f t="shared" si="44"/>
        <v>3.8397333333333332</v>
      </c>
    </row>
    <row r="2882" spans="1:21" x14ac:dyDescent="0.3">
      <c r="A2882" s="21">
        <v>44527</v>
      </c>
      <c r="B2882" s="18" t="s">
        <v>45</v>
      </c>
      <c r="C2882" s="18" t="s">
        <v>46</v>
      </c>
      <c r="D2882" s="18" t="s">
        <v>47</v>
      </c>
      <c r="E2882" s="20">
        <v>170</v>
      </c>
      <c r="F2882" s="19">
        <v>67</v>
      </c>
      <c r="G2882" s="19">
        <v>314</v>
      </c>
      <c r="H2882" s="19">
        <v>35</v>
      </c>
      <c r="I2882" s="18" t="s">
        <v>986</v>
      </c>
      <c r="J2882" s="19">
        <v>99</v>
      </c>
      <c r="K2882" s="18" t="s">
        <v>1020</v>
      </c>
      <c r="L2882" s="32">
        <v>22</v>
      </c>
      <c r="M2882" s="31">
        <v>14</v>
      </c>
      <c r="N2882" s="31">
        <v>139</v>
      </c>
      <c r="O2882" s="30" t="s">
        <v>91</v>
      </c>
      <c r="P2882" s="20">
        <v>94</v>
      </c>
      <c r="Q2882" s="20">
        <v>100</v>
      </c>
      <c r="R2882" s="18" t="s">
        <v>376</v>
      </c>
      <c r="S2882" s="20">
        <v>80</v>
      </c>
      <c r="T2882" s="18" t="s">
        <v>184</v>
      </c>
      <c r="U2882">
        <f t="shared" si="44"/>
        <v>3.8397333333333332</v>
      </c>
    </row>
    <row r="2883" spans="1:21" x14ac:dyDescent="0.3">
      <c r="A2883" s="21">
        <v>44528</v>
      </c>
      <c r="B2883" s="18" t="s">
        <v>45</v>
      </c>
      <c r="C2883" s="18" t="s">
        <v>46</v>
      </c>
      <c r="D2883" s="18" t="s">
        <v>47</v>
      </c>
      <c r="E2883" s="20">
        <v>170</v>
      </c>
      <c r="F2883" s="19">
        <v>79</v>
      </c>
      <c r="G2883" s="19">
        <v>216</v>
      </c>
      <c r="H2883" s="19">
        <v>45</v>
      </c>
      <c r="I2883" s="18" t="s">
        <v>51</v>
      </c>
      <c r="J2883" s="19">
        <v>113</v>
      </c>
      <c r="K2883" s="18" t="s">
        <v>862</v>
      </c>
      <c r="L2883" s="32">
        <v>24</v>
      </c>
      <c r="M2883" s="31">
        <v>6</v>
      </c>
      <c r="N2883" s="31">
        <v>97</v>
      </c>
      <c r="O2883" s="30" t="s">
        <v>107</v>
      </c>
      <c r="P2883" s="20">
        <v>95</v>
      </c>
      <c r="Q2883" s="20">
        <v>100</v>
      </c>
      <c r="R2883" s="18" t="s">
        <v>155</v>
      </c>
      <c r="S2883" s="20">
        <v>85</v>
      </c>
      <c r="T2883" s="18" t="s">
        <v>249</v>
      </c>
      <c r="U2883">
        <f t="shared" si="44"/>
        <v>4.1887999999999996</v>
      </c>
    </row>
    <row r="2884" spans="1:21" x14ac:dyDescent="0.3">
      <c r="A2884" s="21">
        <v>44529</v>
      </c>
      <c r="B2884" s="18" t="s">
        <v>45</v>
      </c>
      <c r="C2884" s="18" t="s">
        <v>46</v>
      </c>
      <c r="D2884" s="18" t="s">
        <v>47</v>
      </c>
      <c r="E2884" s="20">
        <v>170</v>
      </c>
      <c r="F2884" s="19">
        <v>106</v>
      </c>
      <c r="G2884" s="19">
        <v>16</v>
      </c>
      <c r="H2884" s="19">
        <v>68</v>
      </c>
      <c r="I2884" s="18" t="s">
        <v>165</v>
      </c>
      <c r="J2884" s="19">
        <v>143</v>
      </c>
      <c r="K2884" s="18" t="s">
        <v>262</v>
      </c>
      <c r="L2884" s="32" t="s">
        <v>1194</v>
      </c>
      <c r="M2884" s="31">
        <v>8</v>
      </c>
      <c r="N2884" s="31">
        <v>72</v>
      </c>
      <c r="O2884" s="30" t="s">
        <v>51</v>
      </c>
      <c r="P2884" s="20">
        <v>88</v>
      </c>
      <c r="Q2884" s="20">
        <v>100</v>
      </c>
      <c r="R2884" s="18" t="s">
        <v>505</v>
      </c>
      <c r="S2884" s="20">
        <v>61</v>
      </c>
      <c r="T2884" s="18" t="s">
        <v>121</v>
      </c>
      <c r="U2884" t="e">
        <f t="shared" ref="U2884:U2947" si="45">L2884*$V$3/$V$5*$V$4</f>
        <v>#VALUE!</v>
      </c>
    </row>
    <row r="2885" spans="1:21" x14ac:dyDescent="0.3">
      <c r="A2885" s="21">
        <v>44530</v>
      </c>
      <c r="B2885" s="18" t="s">
        <v>45</v>
      </c>
      <c r="C2885" s="18" t="s">
        <v>46</v>
      </c>
      <c r="D2885" s="18" t="s">
        <v>47</v>
      </c>
      <c r="E2885" s="20">
        <v>170</v>
      </c>
      <c r="F2885" s="19">
        <v>101</v>
      </c>
      <c r="G2885" s="19">
        <v>0</v>
      </c>
      <c r="H2885" s="19">
        <v>45</v>
      </c>
      <c r="I2885" s="18" t="s">
        <v>82</v>
      </c>
      <c r="J2885" s="19">
        <v>157</v>
      </c>
      <c r="K2885" s="18" t="s">
        <v>297</v>
      </c>
      <c r="L2885" s="30" t="s">
        <v>116</v>
      </c>
      <c r="M2885" s="31">
        <v>3</v>
      </c>
      <c r="N2885" s="31">
        <v>33</v>
      </c>
      <c r="O2885" s="30" t="s">
        <v>578</v>
      </c>
      <c r="P2885" s="20">
        <v>86</v>
      </c>
      <c r="Q2885" s="20">
        <v>99</v>
      </c>
      <c r="R2885" s="18" t="s">
        <v>51</v>
      </c>
      <c r="S2885" s="20">
        <v>63</v>
      </c>
      <c r="T2885" s="18" t="s">
        <v>71</v>
      </c>
      <c r="U2885">
        <f t="shared" si="45"/>
        <v>0.69813333333333338</v>
      </c>
    </row>
    <row r="2886" spans="1:21" x14ac:dyDescent="0.3">
      <c r="A2886" s="21">
        <v>44531</v>
      </c>
      <c r="B2886" s="18" t="s">
        <v>45</v>
      </c>
      <c r="C2886" s="18" t="s">
        <v>46</v>
      </c>
      <c r="D2886" s="18" t="s">
        <v>47</v>
      </c>
      <c r="E2886" s="20">
        <v>170</v>
      </c>
      <c r="F2886" s="19">
        <v>93</v>
      </c>
      <c r="G2886" s="19">
        <v>300</v>
      </c>
      <c r="H2886" s="19">
        <v>64</v>
      </c>
      <c r="I2886" s="18" t="s">
        <v>1077</v>
      </c>
      <c r="J2886" s="19">
        <v>122</v>
      </c>
      <c r="K2886" s="18" t="s">
        <v>173</v>
      </c>
      <c r="L2886" s="32">
        <v>34</v>
      </c>
      <c r="M2886" s="31">
        <v>6</v>
      </c>
      <c r="N2886" s="31">
        <v>75</v>
      </c>
      <c r="O2886" s="30" t="s">
        <v>118</v>
      </c>
      <c r="P2886" s="20">
        <v>89</v>
      </c>
      <c r="Q2886" s="20">
        <v>100</v>
      </c>
      <c r="R2886" s="18" t="s">
        <v>51</v>
      </c>
      <c r="S2886" s="20">
        <v>80</v>
      </c>
      <c r="T2886" s="18" t="s">
        <v>585</v>
      </c>
      <c r="U2886">
        <f t="shared" si="45"/>
        <v>5.9341333333333326</v>
      </c>
    </row>
    <row r="2887" spans="1:21" x14ac:dyDescent="0.3">
      <c r="A2887" s="21">
        <v>44532</v>
      </c>
      <c r="B2887" s="18" t="s">
        <v>45</v>
      </c>
      <c r="C2887" s="18" t="s">
        <v>46</v>
      </c>
      <c r="D2887" s="18" t="s">
        <v>47</v>
      </c>
      <c r="E2887" s="20">
        <v>170</v>
      </c>
      <c r="F2887" s="19">
        <v>76</v>
      </c>
      <c r="G2887" s="19">
        <v>76</v>
      </c>
      <c r="H2887" s="19">
        <v>60</v>
      </c>
      <c r="I2887" s="18" t="s">
        <v>51</v>
      </c>
      <c r="J2887" s="19">
        <v>91</v>
      </c>
      <c r="K2887" s="18" t="s">
        <v>91</v>
      </c>
      <c r="L2887" s="32">
        <v>26</v>
      </c>
      <c r="M2887" s="31">
        <v>8</v>
      </c>
      <c r="N2887" s="31">
        <v>64</v>
      </c>
      <c r="O2887" s="30" t="s">
        <v>133</v>
      </c>
      <c r="P2887" s="20">
        <v>93</v>
      </c>
      <c r="Q2887" s="20">
        <v>100</v>
      </c>
      <c r="R2887" s="18" t="s">
        <v>51</v>
      </c>
      <c r="S2887" s="20">
        <v>83</v>
      </c>
      <c r="T2887" s="18" t="s">
        <v>91</v>
      </c>
      <c r="U2887">
        <f t="shared" si="45"/>
        <v>4.5378666666666669</v>
      </c>
    </row>
    <row r="2888" spans="1:21" x14ac:dyDescent="0.3">
      <c r="A2888" s="21">
        <v>44533</v>
      </c>
      <c r="B2888" s="18" t="s">
        <v>45</v>
      </c>
      <c r="C2888" s="18" t="s">
        <v>46</v>
      </c>
      <c r="D2888" s="18" t="s">
        <v>47</v>
      </c>
      <c r="E2888" s="20">
        <v>170</v>
      </c>
      <c r="F2888" s="19">
        <v>94</v>
      </c>
      <c r="G2888" s="19">
        <v>0</v>
      </c>
      <c r="H2888" s="19">
        <v>56</v>
      </c>
      <c r="I2888" s="18" t="s">
        <v>1114</v>
      </c>
      <c r="J2888" s="19">
        <v>133</v>
      </c>
      <c r="K2888" s="18" t="s">
        <v>268</v>
      </c>
      <c r="L2888" s="30" t="s">
        <v>116</v>
      </c>
      <c r="M2888" s="31">
        <v>6</v>
      </c>
      <c r="N2888" s="31">
        <v>42</v>
      </c>
      <c r="O2888" s="30" t="s">
        <v>206</v>
      </c>
      <c r="P2888" s="20">
        <v>91</v>
      </c>
      <c r="Q2888" s="20">
        <v>100</v>
      </c>
      <c r="R2888" s="18" t="s">
        <v>51</v>
      </c>
      <c r="S2888" s="20">
        <v>79</v>
      </c>
      <c r="T2888" s="18" t="s">
        <v>51</v>
      </c>
      <c r="U2888">
        <f t="shared" si="45"/>
        <v>0.69813333333333338</v>
      </c>
    </row>
    <row r="2889" spans="1:21" x14ac:dyDescent="0.3">
      <c r="A2889" s="21">
        <v>44534</v>
      </c>
      <c r="B2889" s="18" t="s">
        <v>45</v>
      </c>
      <c r="C2889" s="18" t="s">
        <v>46</v>
      </c>
      <c r="D2889" s="18" t="s">
        <v>47</v>
      </c>
      <c r="E2889" s="20">
        <v>170</v>
      </c>
      <c r="F2889" s="19">
        <v>100</v>
      </c>
      <c r="G2889" s="19">
        <v>92</v>
      </c>
      <c r="H2889" s="19">
        <v>54</v>
      </c>
      <c r="I2889" s="18" t="s">
        <v>984</v>
      </c>
      <c r="J2889" s="19">
        <v>147</v>
      </c>
      <c r="K2889" s="18" t="s">
        <v>641</v>
      </c>
      <c r="L2889" s="32">
        <v>24</v>
      </c>
      <c r="M2889" s="31">
        <v>14</v>
      </c>
      <c r="N2889" s="31">
        <v>100</v>
      </c>
      <c r="O2889" s="30" t="s">
        <v>225</v>
      </c>
      <c r="P2889" s="20">
        <v>83</v>
      </c>
      <c r="Q2889" s="20">
        <v>100</v>
      </c>
      <c r="R2889" s="18" t="s">
        <v>51</v>
      </c>
      <c r="S2889" s="20">
        <v>53</v>
      </c>
      <c r="T2889" s="18" t="s">
        <v>225</v>
      </c>
      <c r="U2889">
        <f t="shared" si="45"/>
        <v>4.1887999999999996</v>
      </c>
    </row>
    <row r="2890" spans="1:21" x14ac:dyDescent="0.3">
      <c r="A2890" s="21">
        <v>44535</v>
      </c>
      <c r="B2890" s="18" t="s">
        <v>45</v>
      </c>
      <c r="C2890" s="18" t="s">
        <v>46</v>
      </c>
      <c r="D2890" s="18" t="s">
        <v>47</v>
      </c>
      <c r="E2890" s="20">
        <v>170</v>
      </c>
      <c r="F2890" s="19">
        <v>96</v>
      </c>
      <c r="G2890" s="19">
        <v>214</v>
      </c>
      <c r="H2890" s="19">
        <v>79</v>
      </c>
      <c r="I2890" s="18" t="s">
        <v>184</v>
      </c>
      <c r="J2890" s="19">
        <v>112</v>
      </c>
      <c r="K2890" s="18" t="s">
        <v>157</v>
      </c>
      <c r="L2890" s="32">
        <v>27</v>
      </c>
      <c r="M2890" s="31">
        <v>8</v>
      </c>
      <c r="N2890" s="31">
        <v>103</v>
      </c>
      <c r="O2890" s="30" t="s">
        <v>59</v>
      </c>
      <c r="P2890" s="20">
        <v>91</v>
      </c>
      <c r="Q2890" s="20">
        <v>100</v>
      </c>
      <c r="R2890" s="18" t="s">
        <v>51</v>
      </c>
      <c r="S2890" s="20">
        <v>58</v>
      </c>
      <c r="T2890" s="18" t="s">
        <v>286</v>
      </c>
      <c r="U2890">
        <f t="shared" si="45"/>
        <v>4.7123999999999997</v>
      </c>
    </row>
    <row r="2891" spans="1:21" x14ac:dyDescent="0.3">
      <c r="A2891" s="21">
        <v>44536</v>
      </c>
      <c r="B2891" s="18" t="s">
        <v>45</v>
      </c>
      <c r="C2891" s="18" t="s">
        <v>46</v>
      </c>
      <c r="D2891" s="18" t="s">
        <v>47</v>
      </c>
      <c r="E2891" s="20">
        <v>170</v>
      </c>
      <c r="F2891" s="19">
        <v>102</v>
      </c>
      <c r="G2891" s="19">
        <v>86</v>
      </c>
      <c r="H2891" s="19">
        <v>82</v>
      </c>
      <c r="I2891" s="18" t="s">
        <v>827</v>
      </c>
      <c r="J2891" s="19">
        <v>122</v>
      </c>
      <c r="K2891" s="18" t="s">
        <v>992</v>
      </c>
      <c r="L2891" s="32">
        <v>24</v>
      </c>
      <c r="M2891" s="31">
        <v>3</v>
      </c>
      <c r="N2891" s="31">
        <v>50</v>
      </c>
      <c r="O2891" s="30" t="s">
        <v>650</v>
      </c>
      <c r="P2891" s="20">
        <v>98</v>
      </c>
      <c r="Q2891" s="20">
        <v>100</v>
      </c>
      <c r="R2891" s="18" t="s">
        <v>51</v>
      </c>
      <c r="S2891" s="20">
        <v>86</v>
      </c>
      <c r="T2891" s="18" t="s">
        <v>192</v>
      </c>
      <c r="U2891">
        <f t="shared" si="45"/>
        <v>4.1887999999999996</v>
      </c>
    </row>
    <row r="2892" spans="1:21" x14ac:dyDescent="0.3">
      <c r="A2892" s="21">
        <v>44537</v>
      </c>
      <c r="B2892" s="18" t="s">
        <v>45</v>
      </c>
      <c r="C2892" s="18" t="s">
        <v>46</v>
      </c>
      <c r="D2892" s="18" t="s">
        <v>47</v>
      </c>
      <c r="E2892" s="20">
        <v>170</v>
      </c>
      <c r="F2892" s="19">
        <v>136</v>
      </c>
      <c r="G2892" s="19">
        <v>212</v>
      </c>
      <c r="H2892" s="19">
        <v>66</v>
      </c>
      <c r="I2892" s="18" t="s">
        <v>394</v>
      </c>
      <c r="J2892" s="19">
        <v>206</v>
      </c>
      <c r="K2892" s="18" t="s">
        <v>91</v>
      </c>
      <c r="L2892" s="32">
        <v>23</v>
      </c>
      <c r="M2892" s="31">
        <v>11</v>
      </c>
      <c r="N2892" s="31">
        <v>114</v>
      </c>
      <c r="O2892" s="30" t="s">
        <v>537</v>
      </c>
      <c r="P2892" s="20">
        <v>77</v>
      </c>
      <c r="Q2892" s="20">
        <v>100</v>
      </c>
      <c r="R2892" s="18" t="s">
        <v>51</v>
      </c>
      <c r="S2892" s="20">
        <v>47</v>
      </c>
      <c r="T2892" s="18" t="s">
        <v>113</v>
      </c>
      <c r="U2892">
        <f t="shared" si="45"/>
        <v>4.0142666666666669</v>
      </c>
    </row>
    <row r="2893" spans="1:21" x14ac:dyDescent="0.3">
      <c r="A2893" s="21">
        <v>44538</v>
      </c>
      <c r="B2893" s="18" t="s">
        <v>45</v>
      </c>
      <c r="C2893" s="18" t="s">
        <v>46</v>
      </c>
      <c r="D2893" s="18" t="s">
        <v>47</v>
      </c>
      <c r="E2893" s="20">
        <v>170</v>
      </c>
      <c r="F2893" s="19">
        <v>68</v>
      </c>
      <c r="G2893" s="19">
        <v>238</v>
      </c>
      <c r="H2893" s="19">
        <v>47</v>
      </c>
      <c r="I2893" s="18" t="s">
        <v>51</v>
      </c>
      <c r="J2893" s="19">
        <v>90</v>
      </c>
      <c r="K2893" s="18" t="s">
        <v>281</v>
      </c>
      <c r="L2893" s="32">
        <v>24</v>
      </c>
      <c r="M2893" s="31">
        <v>25</v>
      </c>
      <c r="N2893" s="31">
        <v>156</v>
      </c>
      <c r="O2893" s="30" t="s">
        <v>301</v>
      </c>
      <c r="P2893" s="20">
        <v>77</v>
      </c>
      <c r="Q2893" s="20">
        <v>96</v>
      </c>
      <c r="R2893" s="18" t="s">
        <v>88</v>
      </c>
      <c r="S2893" s="20">
        <v>53</v>
      </c>
      <c r="T2893" s="18" t="s">
        <v>120</v>
      </c>
      <c r="U2893">
        <f t="shared" si="45"/>
        <v>4.1887999999999996</v>
      </c>
    </row>
    <row r="2894" spans="1:21" x14ac:dyDescent="0.3">
      <c r="A2894" s="21">
        <v>44539</v>
      </c>
      <c r="B2894" s="18" t="s">
        <v>45</v>
      </c>
      <c r="C2894" s="18" t="s">
        <v>46</v>
      </c>
      <c r="D2894" s="18" t="s">
        <v>47</v>
      </c>
      <c r="E2894" s="20">
        <v>170</v>
      </c>
      <c r="F2894" s="19">
        <v>122</v>
      </c>
      <c r="G2894" s="19">
        <v>140</v>
      </c>
      <c r="H2894" s="19">
        <v>65</v>
      </c>
      <c r="I2894" s="18" t="s">
        <v>115</v>
      </c>
      <c r="J2894" s="19">
        <v>179</v>
      </c>
      <c r="K2894" s="18" t="s">
        <v>442</v>
      </c>
      <c r="L2894" s="32">
        <v>24</v>
      </c>
      <c r="M2894" s="31">
        <v>17</v>
      </c>
      <c r="N2894" s="31">
        <v>125</v>
      </c>
      <c r="O2894" s="30" t="s">
        <v>106</v>
      </c>
      <c r="P2894" s="20">
        <v>97</v>
      </c>
      <c r="Q2894" s="20">
        <v>100</v>
      </c>
      <c r="R2894" s="18" t="s">
        <v>81</v>
      </c>
      <c r="S2894" s="20">
        <v>61</v>
      </c>
      <c r="T2894" s="18" t="s">
        <v>430</v>
      </c>
      <c r="U2894">
        <f t="shared" si="45"/>
        <v>4.1887999999999996</v>
      </c>
    </row>
    <row r="2895" spans="1:21" x14ac:dyDescent="0.3">
      <c r="A2895" s="21">
        <v>44540</v>
      </c>
      <c r="B2895" s="18" t="s">
        <v>45</v>
      </c>
      <c r="C2895" s="18" t="s">
        <v>46</v>
      </c>
      <c r="D2895" s="18" t="s">
        <v>47</v>
      </c>
      <c r="E2895" s="20">
        <v>170</v>
      </c>
      <c r="F2895" s="19">
        <v>141</v>
      </c>
      <c r="G2895" s="19">
        <v>2</v>
      </c>
      <c r="H2895" s="19">
        <v>104</v>
      </c>
      <c r="I2895" s="18" t="s">
        <v>51</v>
      </c>
      <c r="J2895" s="19">
        <v>178</v>
      </c>
      <c r="K2895" s="18" t="s">
        <v>860</v>
      </c>
      <c r="L2895" s="32">
        <v>24</v>
      </c>
      <c r="M2895" s="31">
        <v>14</v>
      </c>
      <c r="N2895" s="31">
        <v>114</v>
      </c>
      <c r="O2895" s="30" t="s">
        <v>195</v>
      </c>
      <c r="P2895" s="20">
        <v>76</v>
      </c>
      <c r="Q2895" s="20">
        <v>94</v>
      </c>
      <c r="R2895" s="18" t="s">
        <v>258</v>
      </c>
      <c r="S2895" s="20">
        <v>58</v>
      </c>
      <c r="T2895" s="18" t="s">
        <v>128</v>
      </c>
      <c r="U2895">
        <f t="shared" si="45"/>
        <v>4.1887999999999996</v>
      </c>
    </row>
    <row r="2896" spans="1:21" x14ac:dyDescent="0.3">
      <c r="A2896" s="21">
        <v>44541</v>
      </c>
      <c r="B2896" s="18" t="s">
        <v>45</v>
      </c>
      <c r="C2896" s="18" t="s">
        <v>46</v>
      </c>
      <c r="D2896" s="18" t="s">
        <v>47</v>
      </c>
      <c r="E2896" s="20">
        <v>170</v>
      </c>
      <c r="F2896" s="19">
        <v>118</v>
      </c>
      <c r="G2896" s="19">
        <v>0</v>
      </c>
      <c r="H2896" s="19">
        <v>102</v>
      </c>
      <c r="I2896" s="18" t="s">
        <v>375</v>
      </c>
      <c r="J2896" s="19">
        <v>134</v>
      </c>
      <c r="K2896" s="18" t="s">
        <v>89</v>
      </c>
      <c r="L2896" s="30" t="s">
        <v>102</v>
      </c>
      <c r="M2896" s="31">
        <v>0</v>
      </c>
      <c r="N2896" s="31">
        <v>36</v>
      </c>
      <c r="O2896" s="30" t="s">
        <v>135</v>
      </c>
      <c r="P2896" s="20">
        <v>96</v>
      </c>
      <c r="Q2896" s="20">
        <v>100</v>
      </c>
      <c r="R2896" s="18" t="s">
        <v>51</v>
      </c>
      <c r="S2896" s="20">
        <v>87</v>
      </c>
      <c r="T2896" s="18" t="s">
        <v>80</v>
      </c>
      <c r="U2896">
        <f t="shared" si="45"/>
        <v>0.8726666666666667</v>
      </c>
    </row>
    <row r="2897" spans="1:21" x14ac:dyDescent="0.3">
      <c r="A2897" s="21">
        <v>44542</v>
      </c>
      <c r="B2897" s="18" t="s">
        <v>45</v>
      </c>
      <c r="C2897" s="18" t="s">
        <v>46</v>
      </c>
      <c r="D2897" s="18" t="s">
        <v>47</v>
      </c>
      <c r="E2897" s="20">
        <v>170</v>
      </c>
      <c r="F2897" s="19">
        <v>97</v>
      </c>
      <c r="G2897" s="19">
        <v>0</v>
      </c>
      <c r="H2897" s="19">
        <v>44</v>
      </c>
      <c r="I2897" s="18" t="s">
        <v>310</v>
      </c>
      <c r="J2897" s="19">
        <v>150</v>
      </c>
      <c r="K2897" s="18" t="s">
        <v>339</v>
      </c>
      <c r="L2897" s="32">
        <v>17</v>
      </c>
      <c r="M2897" s="31">
        <v>3</v>
      </c>
      <c r="N2897" s="31">
        <v>22</v>
      </c>
      <c r="O2897" s="30" t="s">
        <v>104</v>
      </c>
      <c r="P2897" s="20">
        <v>88</v>
      </c>
      <c r="Q2897" s="20">
        <v>100</v>
      </c>
      <c r="R2897" s="18" t="s">
        <v>51</v>
      </c>
      <c r="S2897" s="20">
        <v>68</v>
      </c>
      <c r="T2897" s="18" t="s">
        <v>50</v>
      </c>
      <c r="U2897">
        <f t="shared" si="45"/>
        <v>2.9670666666666663</v>
      </c>
    </row>
    <row r="2898" spans="1:21" x14ac:dyDescent="0.3">
      <c r="A2898" s="21">
        <v>44543</v>
      </c>
      <c r="B2898" s="18" t="s">
        <v>45</v>
      </c>
      <c r="C2898" s="18" t="s">
        <v>46</v>
      </c>
      <c r="D2898" s="18" t="s">
        <v>47</v>
      </c>
      <c r="E2898" s="20">
        <v>170</v>
      </c>
      <c r="F2898" s="19">
        <v>102</v>
      </c>
      <c r="G2898" s="19">
        <v>0</v>
      </c>
      <c r="H2898" s="19">
        <v>24</v>
      </c>
      <c r="I2898" s="18" t="s">
        <v>51</v>
      </c>
      <c r="J2898" s="19">
        <v>180</v>
      </c>
      <c r="K2898" s="18" t="s">
        <v>243</v>
      </c>
      <c r="L2898" s="32">
        <v>24</v>
      </c>
      <c r="M2898" s="31">
        <v>3</v>
      </c>
      <c r="N2898" s="31">
        <v>19</v>
      </c>
      <c r="O2898" s="30" t="s">
        <v>94</v>
      </c>
      <c r="P2898" s="20">
        <v>85</v>
      </c>
      <c r="Q2898" s="20">
        <v>100</v>
      </c>
      <c r="R2898" s="18" t="s">
        <v>51</v>
      </c>
      <c r="S2898" s="20">
        <v>57</v>
      </c>
      <c r="T2898" s="18" t="s">
        <v>121</v>
      </c>
      <c r="U2898">
        <f t="shared" si="45"/>
        <v>4.1887999999999996</v>
      </c>
    </row>
    <row r="2899" spans="1:21" x14ac:dyDescent="0.3">
      <c r="A2899" s="21">
        <v>44544</v>
      </c>
      <c r="B2899" s="18" t="s">
        <v>45</v>
      </c>
      <c r="C2899" s="18" t="s">
        <v>46</v>
      </c>
      <c r="D2899" s="18" t="s">
        <v>47</v>
      </c>
      <c r="E2899" s="20">
        <v>170</v>
      </c>
      <c r="F2899" s="19">
        <v>77</v>
      </c>
      <c r="G2899" s="19">
        <v>0</v>
      </c>
      <c r="H2899" s="19">
        <v>14</v>
      </c>
      <c r="I2899" s="18" t="s">
        <v>545</v>
      </c>
      <c r="J2899" s="19">
        <v>140</v>
      </c>
      <c r="K2899" s="18" t="s">
        <v>357</v>
      </c>
      <c r="L2899" s="32">
        <v>22</v>
      </c>
      <c r="M2899" s="31">
        <v>3</v>
      </c>
      <c r="N2899" s="31">
        <v>19</v>
      </c>
      <c r="O2899" s="30" t="s">
        <v>71</v>
      </c>
      <c r="P2899" s="20">
        <v>86</v>
      </c>
      <c r="Q2899" s="20">
        <v>100</v>
      </c>
      <c r="R2899" s="18" t="s">
        <v>51</v>
      </c>
      <c r="S2899" s="20">
        <v>58</v>
      </c>
      <c r="T2899" s="18" t="s">
        <v>135</v>
      </c>
      <c r="U2899">
        <f t="shared" si="45"/>
        <v>3.8397333333333332</v>
      </c>
    </row>
    <row r="2900" spans="1:21" x14ac:dyDescent="0.3">
      <c r="A2900" s="21">
        <v>44545</v>
      </c>
      <c r="B2900" s="18" t="s">
        <v>45</v>
      </c>
      <c r="C2900" s="18" t="s">
        <v>46</v>
      </c>
      <c r="D2900" s="18" t="s">
        <v>47</v>
      </c>
      <c r="E2900" s="20">
        <v>170</v>
      </c>
      <c r="F2900" s="19">
        <v>64</v>
      </c>
      <c r="G2900" s="19">
        <v>0</v>
      </c>
      <c r="H2900" s="19">
        <v>3</v>
      </c>
      <c r="I2900" s="18" t="s">
        <v>51</v>
      </c>
      <c r="J2900" s="19">
        <v>125</v>
      </c>
      <c r="K2900" s="18" t="s">
        <v>212</v>
      </c>
      <c r="L2900" s="32" t="s">
        <v>1194</v>
      </c>
      <c r="M2900" s="31">
        <v>6</v>
      </c>
      <c r="N2900" s="31">
        <v>28</v>
      </c>
      <c r="O2900" s="30" t="s">
        <v>51</v>
      </c>
      <c r="P2900" s="20">
        <v>88</v>
      </c>
      <c r="Q2900" s="20">
        <v>100</v>
      </c>
      <c r="R2900" s="18" t="s">
        <v>51</v>
      </c>
      <c r="S2900" s="20">
        <v>65</v>
      </c>
      <c r="T2900" s="18" t="s">
        <v>50</v>
      </c>
      <c r="U2900" t="e">
        <f t="shared" si="45"/>
        <v>#VALUE!</v>
      </c>
    </row>
    <row r="2901" spans="1:21" x14ac:dyDescent="0.3">
      <c r="A2901" s="21">
        <v>44546</v>
      </c>
      <c r="B2901" s="18" t="s">
        <v>45</v>
      </c>
      <c r="C2901" s="18" t="s">
        <v>46</v>
      </c>
      <c r="D2901" s="18" t="s">
        <v>47</v>
      </c>
      <c r="E2901" s="20">
        <v>170</v>
      </c>
      <c r="F2901" s="19">
        <v>68</v>
      </c>
      <c r="G2901" s="19">
        <v>0</v>
      </c>
      <c r="H2901" s="19">
        <v>2</v>
      </c>
      <c r="I2901" s="18" t="s">
        <v>719</v>
      </c>
      <c r="J2901" s="19">
        <v>133</v>
      </c>
      <c r="K2901" s="18" t="s">
        <v>101</v>
      </c>
      <c r="L2901" s="32">
        <v>23</v>
      </c>
      <c r="M2901" s="31">
        <v>6</v>
      </c>
      <c r="N2901" s="31">
        <v>28</v>
      </c>
      <c r="O2901" s="30" t="s">
        <v>215</v>
      </c>
      <c r="P2901" s="20">
        <v>88</v>
      </c>
      <c r="Q2901" s="20">
        <v>100</v>
      </c>
      <c r="R2901" s="18" t="s">
        <v>51</v>
      </c>
      <c r="S2901" s="20">
        <v>62</v>
      </c>
      <c r="T2901" s="18" t="s">
        <v>121</v>
      </c>
      <c r="U2901">
        <f t="shared" si="45"/>
        <v>4.0142666666666669</v>
      </c>
    </row>
    <row r="2902" spans="1:21" x14ac:dyDescent="0.3">
      <c r="A2902" s="21">
        <v>44547</v>
      </c>
      <c r="B2902" s="18" t="s">
        <v>45</v>
      </c>
      <c r="C2902" s="18" t="s">
        <v>46</v>
      </c>
      <c r="D2902" s="18" t="s">
        <v>47</v>
      </c>
      <c r="E2902" s="20">
        <v>170</v>
      </c>
      <c r="F2902" s="19">
        <v>63</v>
      </c>
      <c r="G2902" s="19">
        <v>0</v>
      </c>
      <c r="H2902" s="19">
        <v>-1</v>
      </c>
      <c r="I2902" s="18" t="s">
        <v>51</v>
      </c>
      <c r="J2902" s="19">
        <v>127</v>
      </c>
      <c r="K2902" s="18" t="s">
        <v>51</v>
      </c>
      <c r="L2902" s="32">
        <v>10</v>
      </c>
      <c r="M2902" s="31">
        <v>3</v>
      </c>
      <c r="N2902" s="31">
        <v>39</v>
      </c>
      <c r="O2902" s="30" t="s">
        <v>249</v>
      </c>
      <c r="P2902" s="20">
        <v>88</v>
      </c>
      <c r="Q2902" s="20">
        <v>100</v>
      </c>
      <c r="R2902" s="18" t="s">
        <v>51</v>
      </c>
      <c r="S2902" s="20">
        <v>61</v>
      </c>
      <c r="T2902" s="18" t="s">
        <v>94</v>
      </c>
      <c r="U2902">
        <f t="shared" si="45"/>
        <v>1.7453333333333334</v>
      </c>
    </row>
    <row r="2903" spans="1:21" x14ac:dyDescent="0.3">
      <c r="A2903" s="21">
        <v>44548</v>
      </c>
      <c r="B2903" s="18" t="s">
        <v>45</v>
      </c>
      <c r="C2903" s="18" t="s">
        <v>46</v>
      </c>
      <c r="D2903" s="18" t="s">
        <v>47</v>
      </c>
      <c r="E2903" s="20">
        <v>170</v>
      </c>
      <c r="F2903" s="19">
        <v>62</v>
      </c>
      <c r="G2903" s="19">
        <v>0</v>
      </c>
      <c r="H2903" s="19">
        <v>-5</v>
      </c>
      <c r="I2903" s="18" t="s">
        <v>53</v>
      </c>
      <c r="J2903" s="19">
        <v>129</v>
      </c>
      <c r="K2903" s="18" t="s">
        <v>371</v>
      </c>
      <c r="L2903" s="32">
        <v>23</v>
      </c>
      <c r="M2903" s="31">
        <v>3</v>
      </c>
      <c r="N2903" s="31">
        <v>28</v>
      </c>
      <c r="O2903" s="30" t="s">
        <v>51</v>
      </c>
      <c r="P2903" s="20">
        <v>84</v>
      </c>
      <c r="Q2903" s="20">
        <v>100</v>
      </c>
      <c r="R2903" s="18" t="s">
        <v>51</v>
      </c>
      <c r="S2903" s="20">
        <v>56</v>
      </c>
      <c r="T2903" s="18" t="s">
        <v>89</v>
      </c>
      <c r="U2903">
        <f t="shared" si="45"/>
        <v>4.0142666666666669</v>
      </c>
    </row>
    <row r="2904" spans="1:21" x14ac:dyDescent="0.3">
      <c r="A2904" s="21">
        <v>44549</v>
      </c>
      <c r="B2904" s="18" t="s">
        <v>45</v>
      </c>
      <c r="C2904" s="18" t="s">
        <v>46</v>
      </c>
      <c r="D2904" s="18" t="s">
        <v>47</v>
      </c>
      <c r="E2904" s="20">
        <v>170</v>
      </c>
      <c r="F2904" s="19">
        <v>84</v>
      </c>
      <c r="G2904" s="19">
        <v>0</v>
      </c>
      <c r="H2904" s="19">
        <v>2</v>
      </c>
      <c r="I2904" s="18" t="s">
        <v>742</v>
      </c>
      <c r="J2904" s="19">
        <v>165</v>
      </c>
      <c r="K2904" s="18" t="s">
        <v>524</v>
      </c>
      <c r="L2904" s="32">
        <v>24</v>
      </c>
      <c r="M2904" s="31">
        <v>17</v>
      </c>
      <c r="N2904" s="31">
        <v>83</v>
      </c>
      <c r="O2904" s="30" t="s">
        <v>215</v>
      </c>
      <c r="P2904" s="20">
        <v>71</v>
      </c>
      <c r="Q2904" s="20">
        <v>100</v>
      </c>
      <c r="R2904" s="18" t="s">
        <v>51</v>
      </c>
      <c r="S2904" s="20">
        <v>45</v>
      </c>
      <c r="T2904" s="18" t="s">
        <v>52</v>
      </c>
      <c r="U2904">
        <f t="shared" si="45"/>
        <v>4.1887999999999996</v>
      </c>
    </row>
    <row r="2905" spans="1:21" x14ac:dyDescent="0.3">
      <c r="A2905" s="21">
        <v>44550</v>
      </c>
      <c r="B2905" s="18" t="s">
        <v>45</v>
      </c>
      <c r="C2905" s="18" t="s">
        <v>46</v>
      </c>
      <c r="D2905" s="18" t="s">
        <v>47</v>
      </c>
      <c r="E2905" s="20">
        <v>170</v>
      </c>
      <c r="F2905" s="19">
        <v>94</v>
      </c>
      <c r="G2905" s="19">
        <v>0</v>
      </c>
      <c r="H2905" s="19">
        <v>11</v>
      </c>
      <c r="I2905" s="18" t="s">
        <v>334</v>
      </c>
      <c r="J2905" s="19">
        <v>176</v>
      </c>
      <c r="K2905" s="18" t="s">
        <v>398</v>
      </c>
      <c r="L2905" s="32">
        <v>19</v>
      </c>
      <c r="M2905" s="31">
        <v>11</v>
      </c>
      <c r="N2905" s="31">
        <v>111</v>
      </c>
      <c r="O2905" s="30" t="s">
        <v>55</v>
      </c>
      <c r="P2905" s="20">
        <v>74</v>
      </c>
      <c r="Q2905" s="20">
        <v>100</v>
      </c>
      <c r="R2905" s="18" t="s">
        <v>51</v>
      </c>
      <c r="S2905" s="20">
        <v>47</v>
      </c>
      <c r="T2905" s="18" t="s">
        <v>50</v>
      </c>
      <c r="U2905">
        <f t="shared" si="45"/>
        <v>3.3161333333333332</v>
      </c>
    </row>
    <row r="2906" spans="1:21" x14ac:dyDescent="0.3">
      <c r="A2906" s="21">
        <v>44551</v>
      </c>
      <c r="B2906" s="18" t="s">
        <v>45</v>
      </c>
      <c r="C2906" s="18" t="s">
        <v>46</v>
      </c>
      <c r="D2906" s="18" t="s">
        <v>47</v>
      </c>
      <c r="E2906" s="20">
        <v>170</v>
      </c>
      <c r="F2906" s="19">
        <v>150</v>
      </c>
      <c r="G2906" s="19">
        <v>0</v>
      </c>
      <c r="H2906" s="19">
        <v>94</v>
      </c>
      <c r="I2906" s="18" t="s">
        <v>51</v>
      </c>
      <c r="J2906" s="19">
        <v>207</v>
      </c>
      <c r="K2906" s="18" t="s">
        <v>371</v>
      </c>
      <c r="L2906" s="32">
        <v>23</v>
      </c>
      <c r="M2906" s="31">
        <v>19</v>
      </c>
      <c r="N2906" s="31">
        <v>136</v>
      </c>
      <c r="O2906" s="30" t="s">
        <v>88</v>
      </c>
      <c r="P2906" s="20">
        <v>66</v>
      </c>
      <c r="Q2906" s="20">
        <v>97</v>
      </c>
      <c r="R2906" s="18" t="s">
        <v>163</v>
      </c>
      <c r="S2906" s="20">
        <v>46</v>
      </c>
      <c r="T2906" s="18" t="s">
        <v>50</v>
      </c>
      <c r="U2906">
        <f t="shared" si="45"/>
        <v>4.0142666666666669</v>
      </c>
    </row>
    <row r="2907" spans="1:21" x14ac:dyDescent="0.3">
      <c r="A2907" s="21">
        <v>44552</v>
      </c>
      <c r="B2907" s="18" t="s">
        <v>45</v>
      </c>
      <c r="C2907" s="18" t="s">
        <v>46</v>
      </c>
      <c r="D2907" s="18" t="s">
        <v>47</v>
      </c>
      <c r="E2907" s="20">
        <v>170</v>
      </c>
      <c r="F2907" s="19">
        <v>152</v>
      </c>
      <c r="G2907" s="19">
        <v>0</v>
      </c>
      <c r="H2907" s="19">
        <v>109</v>
      </c>
      <c r="I2907" s="18" t="s">
        <v>490</v>
      </c>
      <c r="J2907" s="19">
        <v>194</v>
      </c>
      <c r="K2907" s="18" t="s">
        <v>584</v>
      </c>
      <c r="L2907" s="32">
        <v>31</v>
      </c>
      <c r="M2907" s="31">
        <v>17</v>
      </c>
      <c r="N2907" s="31">
        <v>108</v>
      </c>
      <c r="O2907" s="30" t="s">
        <v>763</v>
      </c>
      <c r="P2907" s="20">
        <v>61</v>
      </c>
      <c r="Q2907" s="20">
        <v>88</v>
      </c>
      <c r="R2907" s="18" t="s">
        <v>74</v>
      </c>
      <c r="S2907" s="20">
        <v>44</v>
      </c>
      <c r="T2907" s="18" t="s">
        <v>61</v>
      </c>
      <c r="U2907">
        <f t="shared" si="45"/>
        <v>5.4105333333333334</v>
      </c>
    </row>
    <row r="2908" spans="1:21" x14ac:dyDescent="0.3">
      <c r="A2908" s="21">
        <v>44553</v>
      </c>
      <c r="B2908" s="18" t="s">
        <v>45</v>
      </c>
      <c r="C2908" s="18" t="s">
        <v>46</v>
      </c>
      <c r="D2908" s="18" t="s">
        <v>47</v>
      </c>
      <c r="E2908" s="20">
        <v>170</v>
      </c>
      <c r="F2908" s="19">
        <v>125</v>
      </c>
      <c r="G2908" s="19">
        <v>0</v>
      </c>
      <c r="H2908" s="19">
        <v>69</v>
      </c>
      <c r="I2908" s="18" t="s">
        <v>309</v>
      </c>
      <c r="J2908" s="19">
        <v>181</v>
      </c>
      <c r="K2908" s="18" t="s">
        <v>122</v>
      </c>
      <c r="L2908" s="32">
        <v>27</v>
      </c>
      <c r="M2908" s="31">
        <v>11</v>
      </c>
      <c r="N2908" s="31">
        <v>197</v>
      </c>
      <c r="O2908" s="30" t="s">
        <v>195</v>
      </c>
      <c r="P2908" s="20">
        <v>73</v>
      </c>
      <c r="Q2908" s="20">
        <v>98</v>
      </c>
      <c r="R2908" s="18" t="s">
        <v>51</v>
      </c>
      <c r="S2908" s="20">
        <v>50</v>
      </c>
      <c r="T2908" s="18" t="s">
        <v>195</v>
      </c>
      <c r="U2908">
        <f t="shared" si="45"/>
        <v>4.7123999999999997</v>
      </c>
    </row>
    <row r="2909" spans="1:21" x14ac:dyDescent="0.3">
      <c r="A2909" s="21">
        <v>44554</v>
      </c>
      <c r="B2909" s="18" t="s">
        <v>45</v>
      </c>
      <c r="C2909" s="18" t="s">
        <v>46</v>
      </c>
      <c r="D2909" s="18" t="s">
        <v>47</v>
      </c>
      <c r="E2909" s="20">
        <v>170</v>
      </c>
      <c r="F2909" s="19">
        <v>116</v>
      </c>
      <c r="G2909" s="19">
        <v>0</v>
      </c>
      <c r="H2909" s="19">
        <v>50</v>
      </c>
      <c r="I2909" s="18" t="s">
        <v>111</v>
      </c>
      <c r="J2909" s="19">
        <v>183</v>
      </c>
      <c r="K2909" s="18" t="s">
        <v>483</v>
      </c>
      <c r="L2909" s="32">
        <v>25</v>
      </c>
      <c r="M2909" s="31">
        <v>11</v>
      </c>
      <c r="N2909" s="31">
        <v>97</v>
      </c>
      <c r="O2909" s="30" t="s">
        <v>226</v>
      </c>
      <c r="P2909" s="20">
        <v>66</v>
      </c>
      <c r="Q2909" s="20">
        <v>100</v>
      </c>
      <c r="R2909" s="18" t="s">
        <v>51</v>
      </c>
      <c r="S2909" s="20">
        <v>47</v>
      </c>
      <c r="T2909" s="18" t="s">
        <v>51</v>
      </c>
      <c r="U2909">
        <f t="shared" si="45"/>
        <v>4.3633333333333333</v>
      </c>
    </row>
    <row r="2910" spans="1:21" x14ac:dyDescent="0.3">
      <c r="A2910" s="21">
        <v>44555</v>
      </c>
      <c r="B2910" s="18" t="s">
        <v>45</v>
      </c>
      <c r="C2910" s="18" t="s">
        <v>46</v>
      </c>
      <c r="D2910" s="18" t="s">
        <v>47</v>
      </c>
      <c r="E2910" s="20">
        <v>170</v>
      </c>
      <c r="F2910" s="19">
        <v>126</v>
      </c>
      <c r="G2910" s="19">
        <v>0</v>
      </c>
      <c r="H2910" s="19">
        <v>62</v>
      </c>
      <c r="I2910" s="18" t="s">
        <v>1138</v>
      </c>
      <c r="J2910" s="19">
        <v>189</v>
      </c>
      <c r="K2910" s="18" t="s">
        <v>420</v>
      </c>
      <c r="L2910" s="32">
        <v>22</v>
      </c>
      <c r="M2910" s="31">
        <v>6</v>
      </c>
      <c r="N2910" s="31">
        <v>56</v>
      </c>
      <c r="O2910" s="30" t="s">
        <v>158</v>
      </c>
      <c r="P2910" s="20">
        <v>78</v>
      </c>
      <c r="Q2910" s="20">
        <v>99</v>
      </c>
      <c r="R2910" s="18" t="s">
        <v>74</v>
      </c>
      <c r="S2910" s="20">
        <v>47</v>
      </c>
      <c r="T2910" s="18" t="s">
        <v>50</v>
      </c>
      <c r="U2910">
        <f t="shared" si="45"/>
        <v>3.8397333333333332</v>
      </c>
    </row>
    <row r="2911" spans="1:21" x14ac:dyDescent="0.3">
      <c r="A2911" s="21">
        <v>44556</v>
      </c>
      <c r="B2911" s="18" t="s">
        <v>45</v>
      </c>
      <c r="C2911" s="18" t="s">
        <v>46</v>
      </c>
      <c r="D2911" s="18" t="s">
        <v>47</v>
      </c>
      <c r="E2911" s="20">
        <v>170</v>
      </c>
      <c r="F2911" s="19">
        <v>90</v>
      </c>
      <c r="G2911" s="19">
        <v>32</v>
      </c>
      <c r="H2911" s="19">
        <v>56</v>
      </c>
      <c r="I2911" s="18" t="s">
        <v>722</v>
      </c>
      <c r="J2911" s="19">
        <v>124</v>
      </c>
      <c r="K2911" s="18" t="s">
        <v>248</v>
      </c>
      <c r="L2911" s="30" t="s">
        <v>102</v>
      </c>
      <c r="M2911" s="31">
        <v>3</v>
      </c>
      <c r="N2911" s="31">
        <v>58</v>
      </c>
      <c r="O2911" s="30" t="s">
        <v>179</v>
      </c>
      <c r="P2911" s="20">
        <v>96</v>
      </c>
      <c r="Q2911" s="20">
        <v>100</v>
      </c>
      <c r="R2911" s="18" t="s">
        <v>51</v>
      </c>
      <c r="S2911" s="20">
        <v>79</v>
      </c>
      <c r="T2911" s="18" t="s">
        <v>95</v>
      </c>
      <c r="U2911">
        <f t="shared" si="45"/>
        <v>0.8726666666666667</v>
      </c>
    </row>
    <row r="2912" spans="1:21" x14ac:dyDescent="0.3">
      <c r="A2912" s="21">
        <v>44557</v>
      </c>
      <c r="B2912" s="18" t="s">
        <v>45</v>
      </c>
      <c r="C2912" s="18" t="s">
        <v>46</v>
      </c>
      <c r="D2912" s="18" t="s">
        <v>47</v>
      </c>
      <c r="E2912" s="20">
        <v>170</v>
      </c>
      <c r="F2912" s="19">
        <v>158</v>
      </c>
      <c r="G2912" s="19">
        <v>0</v>
      </c>
      <c r="H2912" s="19">
        <v>93</v>
      </c>
      <c r="I2912" s="18" t="s">
        <v>600</v>
      </c>
      <c r="J2912" s="19">
        <v>223</v>
      </c>
      <c r="K2912" s="18" t="s">
        <v>94</v>
      </c>
      <c r="L2912" s="32">
        <v>30</v>
      </c>
      <c r="M2912" s="31">
        <v>33</v>
      </c>
      <c r="N2912" s="31">
        <v>186</v>
      </c>
      <c r="O2912" s="30" t="s">
        <v>206</v>
      </c>
      <c r="P2912" s="20">
        <v>41</v>
      </c>
      <c r="Q2912" s="20">
        <v>100</v>
      </c>
      <c r="R2912" s="18" t="s">
        <v>51</v>
      </c>
      <c r="S2912" s="20">
        <v>27</v>
      </c>
      <c r="T2912" s="18" t="s">
        <v>135</v>
      </c>
      <c r="U2912">
        <f t="shared" si="45"/>
        <v>5.2360000000000007</v>
      </c>
    </row>
    <row r="2913" spans="1:21" x14ac:dyDescent="0.3">
      <c r="A2913" s="21">
        <v>44558</v>
      </c>
      <c r="B2913" s="18" t="s">
        <v>45</v>
      </c>
      <c r="C2913" s="18" t="s">
        <v>46</v>
      </c>
      <c r="D2913" s="18" t="s">
        <v>47</v>
      </c>
      <c r="E2913" s="20">
        <v>170</v>
      </c>
      <c r="F2913" s="19">
        <v>170</v>
      </c>
      <c r="G2913" s="19">
        <v>0</v>
      </c>
      <c r="H2913" s="19">
        <v>92</v>
      </c>
      <c r="I2913" s="18" t="s">
        <v>199</v>
      </c>
      <c r="J2913" s="19">
        <v>249</v>
      </c>
      <c r="K2913" s="18" t="s">
        <v>245</v>
      </c>
      <c r="L2913" s="32">
        <v>11</v>
      </c>
      <c r="M2913" s="31">
        <v>8</v>
      </c>
      <c r="N2913" s="31">
        <v>81</v>
      </c>
      <c r="O2913" s="30" t="s">
        <v>650</v>
      </c>
      <c r="P2913" s="20">
        <v>57</v>
      </c>
      <c r="Q2913" s="20">
        <v>91</v>
      </c>
      <c r="R2913" s="18" t="s">
        <v>505</v>
      </c>
      <c r="S2913" s="20">
        <v>35</v>
      </c>
      <c r="T2913" s="18" t="s">
        <v>158</v>
      </c>
      <c r="U2913">
        <f t="shared" si="45"/>
        <v>1.9198666666666666</v>
      </c>
    </row>
    <row r="2914" spans="1:21" x14ac:dyDescent="0.3">
      <c r="A2914" s="21">
        <v>44559</v>
      </c>
      <c r="B2914" s="18" t="s">
        <v>45</v>
      </c>
      <c r="C2914" s="18" t="s">
        <v>46</v>
      </c>
      <c r="D2914" s="18" t="s">
        <v>47</v>
      </c>
      <c r="E2914" s="20">
        <v>170</v>
      </c>
      <c r="F2914" s="19">
        <v>157</v>
      </c>
      <c r="G2914" s="19">
        <v>0</v>
      </c>
      <c r="H2914" s="19">
        <v>75</v>
      </c>
      <c r="I2914" s="18" t="s">
        <v>1114</v>
      </c>
      <c r="J2914" s="19">
        <v>239</v>
      </c>
      <c r="K2914" s="18" t="s">
        <v>681</v>
      </c>
      <c r="L2914" s="32">
        <v>23</v>
      </c>
      <c r="M2914" s="31">
        <v>8</v>
      </c>
      <c r="N2914" s="31">
        <v>56</v>
      </c>
      <c r="O2914" s="30" t="s">
        <v>50</v>
      </c>
      <c r="P2914" s="20">
        <v>71</v>
      </c>
      <c r="Q2914" s="20">
        <v>98</v>
      </c>
      <c r="R2914" s="18" t="s">
        <v>108</v>
      </c>
      <c r="S2914" s="20">
        <v>42</v>
      </c>
      <c r="T2914" s="18" t="s">
        <v>91</v>
      </c>
      <c r="U2914">
        <f t="shared" si="45"/>
        <v>4.0142666666666669</v>
      </c>
    </row>
    <row r="2915" spans="1:21" x14ac:dyDescent="0.3">
      <c r="A2915" s="21">
        <v>44560</v>
      </c>
      <c r="B2915" s="18" t="s">
        <v>45</v>
      </c>
      <c r="C2915" s="18" t="s">
        <v>46</v>
      </c>
      <c r="D2915" s="18" t="s">
        <v>47</v>
      </c>
      <c r="E2915" s="20">
        <v>170</v>
      </c>
      <c r="F2915" s="19">
        <v>116</v>
      </c>
      <c r="G2915" s="19">
        <v>0</v>
      </c>
      <c r="H2915" s="19">
        <v>44</v>
      </c>
      <c r="I2915" s="18" t="s">
        <v>550</v>
      </c>
      <c r="J2915" s="19">
        <v>187</v>
      </c>
      <c r="K2915" s="18" t="s">
        <v>94</v>
      </c>
      <c r="L2915" s="30" t="s">
        <v>102</v>
      </c>
      <c r="M2915" s="31">
        <v>6</v>
      </c>
      <c r="N2915" s="31">
        <v>53</v>
      </c>
      <c r="O2915" s="30" t="s">
        <v>170</v>
      </c>
      <c r="P2915" s="20">
        <v>85</v>
      </c>
      <c r="Q2915" s="20">
        <v>100</v>
      </c>
      <c r="R2915" s="18" t="s">
        <v>51</v>
      </c>
      <c r="S2915" s="20">
        <v>56</v>
      </c>
      <c r="T2915" s="18" t="s">
        <v>135</v>
      </c>
      <c r="U2915">
        <f t="shared" si="45"/>
        <v>0.8726666666666667</v>
      </c>
    </row>
    <row r="2916" spans="1:21" x14ac:dyDescent="0.3">
      <c r="A2916" s="21">
        <v>44561</v>
      </c>
      <c r="B2916" s="18" t="s">
        <v>45</v>
      </c>
      <c r="C2916" s="18" t="s">
        <v>46</v>
      </c>
      <c r="D2916" s="18" t="s">
        <v>47</v>
      </c>
      <c r="E2916" s="20">
        <v>170</v>
      </c>
      <c r="F2916" s="19">
        <v>136</v>
      </c>
      <c r="G2916" s="19">
        <v>0</v>
      </c>
      <c r="H2916" s="19">
        <v>39</v>
      </c>
      <c r="I2916" s="18" t="s">
        <v>511</v>
      </c>
      <c r="J2916" s="19">
        <v>233</v>
      </c>
      <c r="K2916" s="18" t="s">
        <v>220</v>
      </c>
      <c r="L2916" s="32">
        <v>22</v>
      </c>
      <c r="M2916" s="31">
        <v>14</v>
      </c>
      <c r="N2916" s="31">
        <v>136</v>
      </c>
      <c r="O2916" s="30" t="s">
        <v>107</v>
      </c>
      <c r="P2916" s="20">
        <v>58</v>
      </c>
      <c r="Q2916" s="20">
        <v>100</v>
      </c>
      <c r="R2916" s="18" t="s">
        <v>226</v>
      </c>
      <c r="S2916" s="20">
        <v>31</v>
      </c>
      <c r="T2916" s="18" t="s">
        <v>158</v>
      </c>
      <c r="U2916">
        <f t="shared" si="45"/>
        <v>3.8397333333333332</v>
      </c>
    </row>
    <row r="2917" spans="1:21" x14ac:dyDescent="0.3">
      <c r="A2917" s="21">
        <v>44562</v>
      </c>
      <c r="B2917" s="18" t="s">
        <v>45</v>
      </c>
      <c r="C2917" s="18" t="s">
        <v>46</v>
      </c>
      <c r="D2917" s="18" t="s">
        <v>47</v>
      </c>
      <c r="E2917" s="20">
        <v>170</v>
      </c>
      <c r="F2917" s="19">
        <v>184</v>
      </c>
      <c r="G2917" s="19">
        <v>0</v>
      </c>
      <c r="H2917" s="19">
        <v>127</v>
      </c>
      <c r="I2917" s="18" t="s">
        <v>983</v>
      </c>
      <c r="J2917" s="19">
        <v>241</v>
      </c>
      <c r="K2917" s="18" t="s">
        <v>268</v>
      </c>
      <c r="L2917" s="32">
        <v>22</v>
      </c>
      <c r="M2917" s="31">
        <v>25</v>
      </c>
      <c r="N2917" s="31">
        <v>94</v>
      </c>
      <c r="O2917" s="30" t="s">
        <v>118</v>
      </c>
      <c r="P2917" s="20">
        <v>36</v>
      </c>
      <c r="Q2917" s="20">
        <v>70</v>
      </c>
      <c r="R2917" s="18" t="s">
        <v>750</v>
      </c>
      <c r="S2917" s="20">
        <v>31</v>
      </c>
      <c r="T2917" s="18" t="s">
        <v>64</v>
      </c>
      <c r="U2917">
        <f t="shared" si="45"/>
        <v>3.8397333333333332</v>
      </c>
    </row>
    <row r="2918" spans="1:21" x14ac:dyDescent="0.3">
      <c r="A2918" s="21">
        <v>44563</v>
      </c>
      <c r="B2918" s="18" t="s">
        <v>45</v>
      </c>
      <c r="C2918" s="18" t="s">
        <v>46</v>
      </c>
      <c r="D2918" s="18" t="s">
        <v>47</v>
      </c>
      <c r="E2918" s="20">
        <v>170</v>
      </c>
      <c r="F2918" s="19">
        <v>142</v>
      </c>
      <c r="G2918" s="19">
        <v>0</v>
      </c>
      <c r="H2918" s="19">
        <v>72</v>
      </c>
      <c r="I2918" s="18" t="s">
        <v>310</v>
      </c>
      <c r="J2918" s="19">
        <v>212</v>
      </c>
      <c r="K2918" s="18" t="s">
        <v>860</v>
      </c>
      <c r="L2918" s="32">
        <v>22</v>
      </c>
      <c r="M2918" s="31">
        <v>3</v>
      </c>
      <c r="N2918" s="31">
        <v>81</v>
      </c>
      <c r="O2918" s="30" t="s">
        <v>184</v>
      </c>
      <c r="P2918" s="20">
        <v>73</v>
      </c>
      <c r="Q2918" s="20">
        <v>97</v>
      </c>
      <c r="R2918" s="18" t="s">
        <v>108</v>
      </c>
      <c r="S2918" s="20">
        <v>33</v>
      </c>
      <c r="T2918" s="18" t="s">
        <v>494</v>
      </c>
      <c r="U2918">
        <f t="shared" si="45"/>
        <v>3.8397333333333332</v>
      </c>
    </row>
    <row r="2919" spans="1:21" x14ac:dyDescent="0.3">
      <c r="A2919" s="21">
        <v>44564</v>
      </c>
      <c r="B2919" s="18" t="s">
        <v>45</v>
      </c>
      <c r="C2919" s="18" t="s">
        <v>46</v>
      </c>
      <c r="D2919" s="18" t="s">
        <v>47</v>
      </c>
      <c r="E2919" s="20">
        <v>170</v>
      </c>
      <c r="F2919" s="19">
        <v>126</v>
      </c>
      <c r="G2919" s="19">
        <v>0</v>
      </c>
      <c r="H2919" s="19">
        <v>48</v>
      </c>
      <c r="I2919" s="18" t="s">
        <v>932</v>
      </c>
      <c r="J2919" s="19">
        <v>203</v>
      </c>
      <c r="K2919" s="18" t="s">
        <v>1139</v>
      </c>
      <c r="L2919" s="32">
        <v>11</v>
      </c>
      <c r="M2919" s="31">
        <v>8</v>
      </c>
      <c r="N2919" s="31">
        <v>94</v>
      </c>
      <c r="O2919" s="30" t="s">
        <v>69</v>
      </c>
      <c r="P2919" s="20">
        <v>79</v>
      </c>
      <c r="Q2919" s="20">
        <v>99</v>
      </c>
      <c r="R2919" s="18" t="s">
        <v>347</v>
      </c>
      <c r="S2919" s="20">
        <v>41</v>
      </c>
      <c r="T2919" s="18" t="s">
        <v>189</v>
      </c>
      <c r="U2919">
        <f t="shared" si="45"/>
        <v>1.9198666666666666</v>
      </c>
    </row>
    <row r="2920" spans="1:21" x14ac:dyDescent="0.3">
      <c r="A2920" s="21">
        <v>44565</v>
      </c>
      <c r="B2920" s="18" t="s">
        <v>45</v>
      </c>
      <c r="C2920" s="18" t="s">
        <v>46</v>
      </c>
      <c r="D2920" s="18" t="s">
        <v>47</v>
      </c>
      <c r="E2920" s="20">
        <v>170</v>
      </c>
      <c r="F2920" s="19">
        <v>132</v>
      </c>
      <c r="G2920" s="19">
        <v>240</v>
      </c>
      <c r="H2920" s="19">
        <v>69</v>
      </c>
      <c r="I2920" s="18" t="s">
        <v>310</v>
      </c>
      <c r="J2920" s="19">
        <v>195</v>
      </c>
      <c r="K2920" s="18" t="s">
        <v>115</v>
      </c>
      <c r="L2920" s="30" t="s">
        <v>289</v>
      </c>
      <c r="M2920" s="31">
        <v>14</v>
      </c>
      <c r="N2920" s="31">
        <v>103</v>
      </c>
      <c r="O2920" s="30" t="s">
        <v>59</v>
      </c>
      <c r="P2920" s="20">
        <v>88</v>
      </c>
      <c r="Q2920" s="20">
        <v>97</v>
      </c>
      <c r="R2920" s="18" t="s">
        <v>100</v>
      </c>
      <c r="S2920" s="20">
        <v>40</v>
      </c>
      <c r="T2920" s="18" t="s">
        <v>103</v>
      </c>
      <c r="U2920">
        <f t="shared" si="45"/>
        <v>1.5708</v>
      </c>
    </row>
    <row r="2921" spans="1:21" x14ac:dyDescent="0.3">
      <c r="A2921" s="21">
        <v>44566</v>
      </c>
      <c r="B2921" s="18" t="s">
        <v>45</v>
      </c>
      <c r="C2921" s="18" t="s">
        <v>46</v>
      </c>
      <c r="D2921" s="18" t="s">
        <v>47</v>
      </c>
      <c r="E2921" s="20">
        <v>170</v>
      </c>
      <c r="F2921" s="19">
        <v>64</v>
      </c>
      <c r="G2921" s="19">
        <v>66</v>
      </c>
      <c r="H2921" s="19">
        <v>48</v>
      </c>
      <c r="I2921" s="18" t="s">
        <v>440</v>
      </c>
      <c r="J2921" s="19">
        <v>79</v>
      </c>
      <c r="K2921" s="18" t="s">
        <v>474</v>
      </c>
      <c r="L2921" s="30" t="s">
        <v>289</v>
      </c>
      <c r="M2921" s="31">
        <v>3</v>
      </c>
      <c r="N2921" s="31">
        <v>39</v>
      </c>
      <c r="O2921" s="30" t="s">
        <v>257</v>
      </c>
      <c r="P2921" s="20">
        <v>96</v>
      </c>
      <c r="Q2921" s="20">
        <v>100</v>
      </c>
      <c r="R2921" s="18" t="s">
        <v>51</v>
      </c>
      <c r="S2921" s="20">
        <v>92</v>
      </c>
      <c r="T2921" s="18" t="s">
        <v>226</v>
      </c>
      <c r="U2921">
        <f t="shared" si="45"/>
        <v>1.5708</v>
      </c>
    </row>
    <row r="2922" spans="1:21" x14ac:dyDescent="0.3">
      <c r="A2922" s="21">
        <v>44567</v>
      </c>
      <c r="B2922" s="18" t="s">
        <v>45</v>
      </c>
      <c r="C2922" s="18" t="s">
        <v>46</v>
      </c>
      <c r="D2922" s="18" t="s">
        <v>47</v>
      </c>
      <c r="E2922" s="20">
        <v>170</v>
      </c>
      <c r="F2922" s="19">
        <v>100</v>
      </c>
      <c r="G2922" s="19">
        <v>34</v>
      </c>
      <c r="H2922" s="19">
        <v>62</v>
      </c>
      <c r="I2922" s="18" t="s">
        <v>1049</v>
      </c>
      <c r="J2922" s="19">
        <v>137</v>
      </c>
      <c r="K2922" s="18" t="s">
        <v>707</v>
      </c>
      <c r="L2922" s="32">
        <v>10</v>
      </c>
      <c r="M2922" s="31">
        <v>3</v>
      </c>
      <c r="N2922" s="31">
        <v>42</v>
      </c>
      <c r="O2922" s="30" t="s">
        <v>65</v>
      </c>
      <c r="P2922" s="20">
        <v>85</v>
      </c>
      <c r="Q2922" s="20">
        <v>100</v>
      </c>
      <c r="R2922" s="18" t="s">
        <v>51</v>
      </c>
      <c r="S2922" s="20">
        <v>59</v>
      </c>
      <c r="T2922" s="18" t="s">
        <v>158</v>
      </c>
      <c r="U2922">
        <f t="shared" si="45"/>
        <v>1.7453333333333334</v>
      </c>
    </row>
    <row r="2923" spans="1:21" x14ac:dyDescent="0.3">
      <c r="A2923" s="21">
        <v>44568</v>
      </c>
      <c r="B2923" s="18" t="s">
        <v>45</v>
      </c>
      <c r="C2923" s="18" t="s">
        <v>46</v>
      </c>
      <c r="D2923" s="18" t="s">
        <v>47</v>
      </c>
      <c r="E2923" s="20">
        <v>170</v>
      </c>
      <c r="F2923" s="19">
        <v>88</v>
      </c>
      <c r="G2923" s="19">
        <v>10</v>
      </c>
      <c r="H2923" s="19">
        <v>53</v>
      </c>
      <c r="I2923" s="18" t="s">
        <v>1114</v>
      </c>
      <c r="J2923" s="19">
        <v>122</v>
      </c>
      <c r="K2923" s="18" t="s">
        <v>291</v>
      </c>
      <c r="L2923" s="32">
        <v>35</v>
      </c>
      <c r="M2923" s="31">
        <v>6</v>
      </c>
      <c r="N2923" s="31">
        <v>67</v>
      </c>
      <c r="O2923" s="30" t="s">
        <v>81</v>
      </c>
      <c r="P2923" s="20">
        <v>90</v>
      </c>
      <c r="Q2923" s="20">
        <v>100</v>
      </c>
      <c r="R2923" s="18" t="s">
        <v>51</v>
      </c>
      <c r="S2923" s="20">
        <v>68</v>
      </c>
      <c r="T2923" s="18" t="s">
        <v>128</v>
      </c>
      <c r="U2923">
        <f t="shared" si="45"/>
        <v>6.1086666666666662</v>
      </c>
    </row>
    <row r="2924" spans="1:21" x14ac:dyDescent="0.3">
      <c r="A2924" s="21">
        <v>44569</v>
      </c>
      <c r="B2924" s="18" t="s">
        <v>45</v>
      </c>
      <c r="C2924" s="18" t="s">
        <v>46</v>
      </c>
      <c r="D2924" s="18" t="s">
        <v>47</v>
      </c>
      <c r="E2924" s="20">
        <v>170</v>
      </c>
      <c r="F2924" s="19">
        <v>90</v>
      </c>
      <c r="G2924" s="19">
        <v>0</v>
      </c>
      <c r="H2924" s="19">
        <v>19</v>
      </c>
      <c r="I2924" s="18" t="s">
        <v>857</v>
      </c>
      <c r="J2924" s="19">
        <v>162</v>
      </c>
      <c r="K2924" s="18" t="s">
        <v>165</v>
      </c>
      <c r="L2924" s="32">
        <v>21</v>
      </c>
      <c r="M2924" s="31">
        <v>8</v>
      </c>
      <c r="N2924" s="31">
        <v>106</v>
      </c>
      <c r="O2924" s="30" t="s">
        <v>747</v>
      </c>
      <c r="P2924" s="20">
        <v>74</v>
      </c>
      <c r="Q2924" s="20">
        <v>98</v>
      </c>
      <c r="R2924" s="18" t="s">
        <v>404</v>
      </c>
      <c r="S2924" s="20">
        <v>52</v>
      </c>
      <c r="T2924" s="18" t="s">
        <v>52</v>
      </c>
      <c r="U2924">
        <f t="shared" si="45"/>
        <v>3.6652</v>
      </c>
    </row>
    <row r="2925" spans="1:21" x14ac:dyDescent="0.3">
      <c r="A2925" s="21">
        <v>44570</v>
      </c>
      <c r="B2925" s="18" t="s">
        <v>45</v>
      </c>
      <c r="C2925" s="18" t="s">
        <v>46</v>
      </c>
      <c r="D2925" s="18" t="s">
        <v>47</v>
      </c>
      <c r="E2925" s="20">
        <v>170</v>
      </c>
      <c r="F2925" s="19">
        <v>160</v>
      </c>
      <c r="G2925" s="19">
        <v>0</v>
      </c>
      <c r="H2925" s="19">
        <v>138</v>
      </c>
      <c r="I2925" s="18" t="s">
        <v>654</v>
      </c>
      <c r="J2925" s="19">
        <v>183</v>
      </c>
      <c r="K2925" s="18" t="s">
        <v>412</v>
      </c>
      <c r="L2925" s="32">
        <v>28</v>
      </c>
      <c r="M2925" s="31">
        <v>19</v>
      </c>
      <c r="N2925" s="31">
        <v>108</v>
      </c>
      <c r="O2925" s="30" t="s">
        <v>66</v>
      </c>
      <c r="P2925" s="20">
        <v>62</v>
      </c>
      <c r="Q2925" s="20">
        <v>86</v>
      </c>
      <c r="R2925" s="18" t="s">
        <v>100</v>
      </c>
      <c r="S2925" s="20">
        <v>47</v>
      </c>
      <c r="T2925" s="18" t="s">
        <v>367</v>
      </c>
      <c r="U2925">
        <f t="shared" si="45"/>
        <v>4.8869333333333334</v>
      </c>
    </row>
    <row r="2926" spans="1:21" x14ac:dyDescent="0.3">
      <c r="A2926" s="21">
        <v>44571</v>
      </c>
      <c r="B2926" s="18" t="s">
        <v>45</v>
      </c>
      <c r="C2926" s="18" t="s">
        <v>46</v>
      </c>
      <c r="D2926" s="18" t="s">
        <v>47</v>
      </c>
      <c r="E2926" s="20">
        <v>170</v>
      </c>
      <c r="F2926" s="19">
        <v>116</v>
      </c>
      <c r="G2926" s="19">
        <v>64</v>
      </c>
      <c r="H2926" s="19">
        <v>80</v>
      </c>
      <c r="I2926" s="18" t="s">
        <v>51</v>
      </c>
      <c r="J2926" s="19">
        <v>151</v>
      </c>
      <c r="K2926" s="18" t="s">
        <v>314</v>
      </c>
      <c r="L2926" s="30" t="s">
        <v>263</v>
      </c>
      <c r="M2926" s="31">
        <v>3</v>
      </c>
      <c r="N2926" s="31">
        <v>33</v>
      </c>
      <c r="O2926" s="30" t="s">
        <v>135</v>
      </c>
      <c r="P2926" s="20">
        <v>91</v>
      </c>
      <c r="Q2926" s="20">
        <v>100</v>
      </c>
      <c r="R2926" s="18" t="s">
        <v>51</v>
      </c>
      <c r="S2926" s="20">
        <v>75</v>
      </c>
      <c r="T2926" s="18" t="s">
        <v>206</v>
      </c>
      <c r="U2926">
        <f t="shared" si="45"/>
        <v>0.17453333333333335</v>
      </c>
    </row>
    <row r="2927" spans="1:21" x14ac:dyDescent="0.3">
      <c r="A2927" s="21">
        <v>44572</v>
      </c>
      <c r="B2927" s="18" t="s">
        <v>45</v>
      </c>
      <c r="C2927" s="18" t="s">
        <v>46</v>
      </c>
      <c r="D2927" s="18" t="s">
        <v>47</v>
      </c>
      <c r="E2927" s="20">
        <v>170</v>
      </c>
      <c r="F2927" s="19">
        <v>122</v>
      </c>
      <c r="G2927" s="19">
        <v>16</v>
      </c>
      <c r="H2927" s="19">
        <v>105</v>
      </c>
      <c r="I2927" s="18" t="s">
        <v>581</v>
      </c>
      <c r="J2927" s="19">
        <v>139</v>
      </c>
      <c r="K2927" s="18" t="s">
        <v>1025</v>
      </c>
      <c r="L2927" s="30" t="s">
        <v>263</v>
      </c>
      <c r="M2927" s="31">
        <v>8</v>
      </c>
      <c r="N2927" s="31">
        <v>39</v>
      </c>
      <c r="O2927" s="30" t="s">
        <v>167</v>
      </c>
      <c r="P2927" s="20">
        <v>93</v>
      </c>
      <c r="Q2927" s="20">
        <v>100</v>
      </c>
      <c r="R2927" s="18" t="s">
        <v>51</v>
      </c>
      <c r="S2927" s="20">
        <v>83</v>
      </c>
      <c r="T2927" s="18" t="s">
        <v>129</v>
      </c>
      <c r="U2927">
        <f t="shared" si="45"/>
        <v>0.17453333333333335</v>
      </c>
    </row>
    <row r="2928" spans="1:21" x14ac:dyDescent="0.3">
      <c r="A2928" s="21">
        <v>44573</v>
      </c>
      <c r="B2928" s="18" t="s">
        <v>45</v>
      </c>
      <c r="C2928" s="18" t="s">
        <v>46</v>
      </c>
      <c r="D2928" s="18" t="s">
        <v>47</v>
      </c>
      <c r="E2928" s="20">
        <v>170</v>
      </c>
      <c r="F2928" s="19">
        <v>82</v>
      </c>
      <c r="G2928" s="19">
        <v>0</v>
      </c>
      <c r="H2928" s="19">
        <v>25</v>
      </c>
      <c r="I2928" s="18" t="s">
        <v>309</v>
      </c>
      <c r="J2928" s="19">
        <v>138</v>
      </c>
      <c r="K2928" s="18" t="s">
        <v>77</v>
      </c>
      <c r="L2928" s="30" t="s">
        <v>116</v>
      </c>
      <c r="M2928" s="31">
        <v>14</v>
      </c>
      <c r="N2928" s="31">
        <v>61</v>
      </c>
      <c r="O2928" s="30" t="s">
        <v>250</v>
      </c>
      <c r="P2928" s="20">
        <v>78</v>
      </c>
      <c r="Q2928" s="20">
        <v>100</v>
      </c>
      <c r="R2928" s="18" t="s">
        <v>124</v>
      </c>
      <c r="S2928" s="20">
        <v>44</v>
      </c>
      <c r="T2928" s="18" t="s">
        <v>71</v>
      </c>
      <c r="U2928">
        <f t="shared" si="45"/>
        <v>0.69813333333333338</v>
      </c>
    </row>
    <row r="2929" spans="1:21" x14ac:dyDescent="0.3">
      <c r="A2929" s="21">
        <v>44574</v>
      </c>
      <c r="B2929" s="18" t="s">
        <v>45</v>
      </c>
      <c r="C2929" s="18" t="s">
        <v>46</v>
      </c>
      <c r="D2929" s="18" t="s">
        <v>47</v>
      </c>
      <c r="E2929" s="20">
        <v>170</v>
      </c>
      <c r="F2929" s="19">
        <v>58</v>
      </c>
      <c r="G2929" s="19">
        <v>0</v>
      </c>
      <c r="H2929" s="19">
        <v>6</v>
      </c>
      <c r="I2929" s="18" t="s">
        <v>100</v>
      </c>
      <c r="J2929" s="19">
        <v>110</v>
      </c>
      <c r="K2929" s="18" t="s">
        <v>135</v>
      </c>
      <c r="L2929" s="32">
        <v>22</v>
      </c>
      <c r="M2929" s="31">
        <v>8</v>
      </c>
      <c r="N2929" s="31">
        <v>28</v>
      </c>
      <c r="O2929" s="30" t="s">
        <v>121</v>
      </c>
      <c r="P2929" s="20">
        <v>86</v>
      </c>
      <c r="Q2929" s="20">
        <v>100</v>
      </c>
      <c r="R2929" s="18" t="s">
        <v>51</v>
      </c>
      <c r="S2929" s="20">
        <v>63</v>
      </c>
      <c r="T2929" s="18" t="s">
        <v>61</v>
      </c>
      <c r="U2929">
        <f t="shared" si="45"/>
        <v>3.8397333333333332</v>
      </c>
    </row>
    <row r="2930" spans="1:21" x14ac:dyDescent="0.3">
      <c r="A2930" s="21">
        <v>44575</v>
      </c>
      <c r="B2930" s="18" t="s">
        <v>45</v>
      </c>
      <c r="C2930" s="18" t="s">
        <v>46</v>
      </c>
      <c r="D2930" s="18" t="s">
        <v>47</v>
      </c>
      <c r="E2930" s="20">
        <v>170</v>
      </c>
      <c r="F2930" s="19">
        <v>61</v>
      </c>
      <c r="G2930" s="19">
        <v>0</v>
      </c>
      <c r="H2930" s="19">
        <v>-14</v>
      </c>
      <c r="I2930" s="18" t="s">
        <v>153</v>
      </c>
      <c r="J2930" s="19">
        <v>136</v>
      </c>
      <c r="K2930" s="18" t="s">
        <v>701</v>
      </c>
      <c r="L2930" s="32">
        <v>22</v>
      </c>
      <c r="M2930" s="31">
        <v>3</v>
      </c>
      <c r="N2930" s="31">
        <v>25</v>
      </c>
      <c r="O2930" s="30" t="s">
        <v>52</v>
      </c>
      <c r="P2930" s="20">
        <v>80</v>
      </c>
      <c r="Q2930" s="20">
        <v>100</v>
      </c>
      <c r="R2930" s="18" t="s">
        <v>226</v>
      </c>
      <c r="S2930" s="20">
        <v>44</v>
      </c>
      <c r="T2930" s="18" t="s">
        <v>52</v>
      </c>
      <c r="U2930">
        <f t="shared" si="45"/>
        <v>3.8397333333333332</v>
      </c>
    </row>
    <row r="2931" spans="1:21" x14ac:dyDescent="0.3">
      <c r="A2931" s="21">
        <v>44576</v>
      </c>
      <c r="B2931" s="18" t="s">
        <v>45</v>
      </c>
      <c r="C2931" s="18" t="s">
        <v>46</v>
      </c>
      <c r="D2931" s="18" t="s">
        <v>47</v>
      </c>
      <c r="E2931" s="20">
        <v>170</v>
      </c>
      <c r="F2931" s="19">
        <v>53</v>
      </c>
      <c r="G2931" s="19">
        <v>0</v>
      </c>
      <c r="H2931" s="19">
        <v>-23</v>
      </c>
      <c r="I2931" s="18" t="s">
        <v>1015</v>
      </c>
      <c r="J2931" s="19">
        <v>129</v>
      </c>
      <c r="K2931" s="18" t="s">
        <v>864</v>
      </c>
      <c r="L2931" s="32" t="s">
        <v>1194</v>
      </c>
      <c r="M2931" s="31">
        <v>0</v>
      </c>
      <c r="N2931" s="31">
        <v>28</v>
      </c>
      <c r="O2931" s="30" t="s">
        <v>51</v>
      </c>
      <c r="P2931" s="20">
        <v>80</v>
      </c>
      <c r="Q2931" s="20">
        <v>100</v>
      </c>
      <c r="R2931" s="18" t="s">
        <v>51</v>
      </c>
      <c r="S2931" s="20">
        <v>44</v>
      </c>
      <c r="T2931" s="18" t="s">
        <v>52</v>
      </c>
      <c r="U2931" t="e">
        <f t="shared" si="45"/>
        <v>#VALUE!</v>
      </c>
    </row>
    <row r="2932" spans="1:21" x14ac:dyDescent="0.3">
      <c r="A2932" s="21">
        <v>44577</v>
      </c>
      <c r="B2932" s="18" t="s">
        <v>45</v>
      </c>
      <c r="C2932" s="18" t="s">
        <v>46</v>
      </c>
      <c r="D2932" s="18" t="s">
        <v>47</v>
      </c>
      <c r="E2932" s="20">
        <v>170</v>
      </c>
      <c r="F2932" s="19">
        <v>65</v>
      </c>
      <c r="G2932" s="19">
        <v>0</v>
      </c>
      <c r="H2932" s="19">
        <v>-7</v>
      </c>
      <c r="I2932" s="18" t="s">
        <v>1140</v>
      </c>
      <c r="J2932" s="19">
        <v>137</v>
      </c>
      <c r="K2932" s="18" t="s">
        <v>738</v>
      </c>
      <c r="L2932" s="32">
        <v>23</v>
      </c>
      <c r="M2932" s="31">
        <v>0</v>
      </c>
      <c r="N2932" s="31">
        <v>22</v>
      </c>
      <c r="O2932" s="30" t="s">
        <v>61</v>
      </c>
      <c r="P2932" s="20">
        <v>80</v>
      </c>
      <c r="Q2932" s="20">
        <v>98</v>
      </c>
      <c r="R2932" s="18" t="s">
        <v>51</v>
      </c>
      <c r="S2932" s="20">
        <v>52</v>
      </c>
      <c r="T2932" s="18" t="s">
        <v>71</v>
      </c>
      <c r="U2932">
        <f t="shared" si="45"/>
        <v>4.0142666666666669</v>
      </c>
    </row>
    <row r="2933" spans="1:21" x14ac:dyDescent="0.3">
      <c r="A2933" s="21">
        <v>44578</v>
      </c>
      <c r="B2933" s="18" t="s">
        <v>45</v>
      </c>
      <c r="C2933" s="18" t="s">
        <v>46</v>
      </c>
      <c r="D2933" s="18" t="s">
        <v>47</v>
      </c>
      <c r="E2933" s="20">
        <v>170</v>
      </c>
      <c r="F2933" s="19">
        <v>51</v>
      </c>
      <c r="G2933" s="19">
        <v>0</v>
      </c>
      <c r="H2933" s="19">
        <v>-5</v>
      </c>
      <c r="I2933" s="18" t="s">
        <v>1141</v>
      </c>
      <c r="J2933" s="19">
        <v>107</v>
      </c>
      <c r="K2933" s="18" t="s">
        <v>712</v>
      </c>
      <c r="L2933" s="30" t="s">
        <v>84</v>
      </c>
      <c r="M2933" s="31">
        <v>6</v>
      </c>
      <c r="N2933" s="31">
        <v>42</v>
      </c>
      <c r="O2933" s="30" t="s">
        <v>215</v>
      </c>
      <c r="P2933" s="20">
        <v>83</v>
      </c>
      <c r="Q2933" s="20">
        <v>100</v>
      </c>
      <c r="R2933" s="18" t="s">
        <v>51</v>
      </c>
      <c r="S2933" s="20">
        <v>55</v>
      </c>
      <c r="T2933" s="18" t="s">
        <v>135</v>
      </c>
      <c r="U2933">
        <f t="shared" si="45"/>
        <v>0.34906666666666669</v>
      </c>
    </row>
    <row r="2934" spans="1:21" x14ac:dyDescent="0.3">
      <c r="A2934" s="21">
        <v>44579</v>
      </c>
      <c r="B2934" s="18" t="s">
        <v>45</v>
      </c>
      <c r="C2934" s="18" t="s">
        <v>46</v>
      </c>
      <c r="D2934" s="18" t="s">
        <v>47</v>
      </c>
      <c r="E2934" s="20">
        <v>170</v>
      </c>
      <c r="F2934" s="19">
        <v>66</v>
      </c>
      <c r="G2934" s="19">
        <v>0</v>
      </c>
      <c r="H2934" s="19">
        <v>-7</v>
      </c>
      <c r="I2934" s="18" t="s">
        <v>778</v>
      </c>
      <c r="J2934" s="19">
        <v>138</v>
      </c>
      <c r="K2934" s="18" t="s">
        <v>204</v>
      </c>
      <c r="L2934" s="30" t="s">
        <v>401</v>
      </c>
      <c r="M2934" s="31">
        <v>6</v>
      </c>
      <c r="N2934" s="31">
        <v>28</v>
      </c>
      <c r="O2934" s="30" t="s">
        <v>135</v>
      </c>
      <c r="P2934" s="20">
        <v>85</v>
      </c>
      <c r="Q2934" s="20">
        <v>100</v>
      </c>
      <c r="R2934" s="18" t="s">
        <v>51</v>
      </c>
      <c r="S2934" s="20">
        <v>51</v>
      </c>
      <c r="T2934" s="18" t="s">
        <v>94</v>
      </c>
      <c r="U2934">
        <f t="shared" si="45"/>
        <v>1.0471999999999999</v>
      </c>
    </row>
    <row r="2935" spans="1:21" x14ac:dyDescent="0.3">
      <c r="A2935" s="21">
        <v>44580</v>
      </c>
      <c r="B2935" s="18" t="s">
        <v>45</v>
      </c>
      <c r="C2935" s="18" t="s">
        <v>46</v>
      </c>
      <c r="D2935" s="18" t="s">
        <v>47</v>
      </c>
      <c r="E2935" s="20">
        <v>170</v>
      </c>
      <c r="F2935" s="19">
        <v>58</v>
      </c>
      <c r="G2935" s="19">
        <v>0</v>
      </c>
      <c r="H2935" s="19">
        <v>-11</v>
      </c>
      <c r="I2935" s="18" t="s">
        <v>480</v>
      </c>
      <c r="J2935" s="19">
        <v>128</v>
      </c>
      <c r="K2935" s="18" t="s">
        <v>324</v>
      </c>
      <c r="L2935" s="32">
        <v>28</v>
      </c>
      <c r="M2935" s="31">
        <v>6</v>
      </c>
      <c r="N2935" s="31">
        <v>44</v>
      </c>
      <c r="O2935" s="30" t="s">
        <v>61</v>
      </c>
      <c r="P2935" s="20">
        <v>86</v>
      </c>
      <c r="Q2935" s="20">
        <v>100</v>
      </c>
      <c r="R2935" s="18" t="s">
        <v>51</v>
      </c>
      <c r="S2935" s="20">
        <v>60</v>
      </c>
      <c r="T2935" s="18" t="s">
        <v>146</v>
      </c>
      <c r="U2935">
        <f t="shared" si="45"/>
        <v>4.8869333333333334</v>
      </c>
    </row>
    <row r="2936" spans="1:21" x14ac:dyDescent="0.3">
      <c r="A2936" s="21">
        <v>44581</v>
      </c>
      <c r="B2936" s="18" t="s">
        <v>45</v>
      </c>
      <c r="C2936" s="18" t="s">
        <v>46</v>
      </c>
      <c r="D2936" s="18" t="s">
        <v>47</v>
      </c>
      <c r="E2936" s="20">
        <v>170</v>
      </c>
      <c r="F2936" s="19">
        <v>54</v>
      </c>
      <c r="G2936" s="19">
        <v>10</v>
      </c>
      <c r="H2936" s="19">
        <v>18</v>
      </c>
      <c r="I2936" s="18" t="s">
        <v>571</v>
      </c>
      <c r="J2936" s="19">
        <v>90</v>
      </c>
      <c r="K2936" s="18" t="s">
        <v>332</v>
      </c>
      <c r="L2936" s="30" t="s">
        <v>401</v>
      </c>
      <c r="M2936" s="31">
        <v>0</v>
      </c>
      <c r="N2936" s="31">
        <v>58</v>
      </c>
      <c r="O2936" s="30" t="s">
        <v>486</v>
      </c>
      <c r="P2936" s="20">
        <v>96</v>
      </c>
      <c r="Q2936" s="20">
        <v>100</v>
      </c>
      <c r="R2936" s="18" t="s">
        <v>51</v>
      </c>
      <c r="S2936" s="20">
        <v>88</v>
      </c>
      <c r="T2936" s="18" t="s">
        <v>594</v>
      </c>
      <c r="U2936">
        <f t="shared" si="45"/>
        <v>1.0471999999999999</v>
      </c>
    </row>
    <row r="2937" spans="1:21" x14ac:dyDescent="0.3">
      <c r="A2937" s="21">
        <v>44582</v>
      </c>
      <c r="B2937" s="18" t="s">
        <v>45</v>
      </c>
      <c r="C2937" s="18" t="s">
        <v>46</v>
      </c>
      <c r="D2937" s="18" t="s">
        <v>47</v>
      </c>
      <c r="E2937" s="20">
        <v>170</v>
      </c>
      <c r="F2937" s="19">
        <v>54</v>
      </c>
      <c r="G2937" s="19">
        <v>0</v>
      </c>
      <c r="H2937" s="19">
        <v>5</v>
      </c>
      <c r="I2937" s="18" t="s">
        <v>470</v>
      </c>
      <c r="J2937" s="19">
        <v>102</v>
      </c>
      <c r="K2937" s="18" t="s">
        <v>706</v>
      </c>
      <c r="L2937" s="30" t="s">
        <v>401</v>
      </c>
      <c r="M2937" s="31">
        <v>14</v>
      </c>
      <c r="N2937" s="31">
        <v>86</v>
      </c>
      <c r="O2937" s="30" t="s">
        <v>388</v>
      </c>
      <c r="P2937" s="20">
        <v>78</v>
      </c>
      <c r="Q2937" s="20">
        <v>100</v>
      </c>
      <c r="R2937" s="18" t="s">
        <v>51</v>
      </c>
      <c r="S2937" s="20">
        <v>55</v>
      </c>
      <c r="T2937" s="18" t="s">
        <v>91</v>
      </c>
      <c r="U2937">
        <f t="shared" si="45"/>
        <v>1.0471999999999999</v>
      </c>
    </row>
    <row r="2938" spans="1:21" x14ac:dyDescent="0.3">
      <c r="A2938" s="21">
        <v>44583</v>
      </c>
      <c r="B2938" s="18" t="s">
        <v>45</v>
      </c>
      <c r="C2938" s="18" t="s">
        <v>46</v>
      </c>
      <c r="D2938" s="18" t="s">
        <v>47</v>
      </c>
      <c r="E2938" s="20">
        <v>170</v>
      </c>
      <c r="F2938" s="19">
        <v>43</v>
      </c>
      <c r="G2938" s="19">
        <v>0</v>
      </c>
      <c r="H2938" s="19">
        <v>-22</v>
      </c>
      <c r="I2938" s="18" t="s">
        <v>719</v>
      </c>
      <c r="J2938" s="19">
        <v>108</v>
      </c>
      <c r="K2938" s="18" t="s">
        <v>645</v>
      </c>
      <c r="L2938" s="32">
        <v>22</v>
      </c>
      <c r="M2938" s="31">
        <v>3</v>
      </c>
      <c r="N2938" s="31">
        <v>28</v>
      </c>
      <c r="O2938" s="30" t="s">
        <v>89</v>
      </c>
      <c r="P2938" s="20">
        <v>81</v>
      </c>
      <c r="Q2938" s="20">
        <v>100</v>
      </c>
      <c r="R2938" s="18" t="s">
        <v>118</v>
      </c>
      <c r="S2938" s="20">
        <v>53</v>
      </c>
      <c r="T2938" s="18" t="s">
        <v>52</v>
      </c>
      <c r="U2938">
        <f t="shared" si="45"/>
        <v>3.8397333333333332</v>
      </c>
    </row>
    <row r="2939" spans="1:21" x14ac:dyDescent="0.3">
      <c r="A2939" s="21">
        <v>44584</v>
      </c>
      <c r="B2939" s="18" t="s">
        <v>45</v>
      </c>
      <c r="C2939" s="18" t="s">
        <v>46</v>
      </c>
      <c r="D2939" s="18" t="s">
        <v>47</v>
      </c>
      <c r="E2939" s="20">
        <v>170</v>
      </c>
      <c r="F2939" s="19">
        <v>44</v>
      </c>
      <c r="G2939" s="19">
        <v>0</v>
      </c>
      <c r="H2939" s="19">
        <v>-24</v>
      </c>
      <c r="I2939" s="18" t="s">
        <v>51</v>
      </c>
      <c r="J2939" s="19">
        <v>112</v>
      </c>
      <c r="K2939" s="18" t="s">
        <v>268</v>
      </c>
      <c r="L2939" s="32">
        <v>36</v>
      </c>
      <c r="M2939" s="31">
        <v>3</v>
      </c>
      <c r="N2939" s="31">
        <v>39</v>
      </c>
      <c r="O2939" s="30" t="s">
        <v>61</v>
      </c>
      <c r="P2939" s="20">
        <v>84</v>
      </c>
      <c r="Q2939" s="20">
        <v>100</v>
      </c>
      <c r="R2939" s="18" t="s">
        <v>51</v>
      </c>
      <c r="S2939" s="20">
        <v>59</v>
      </c>
      <c r="T2939" s="18" t="s">
        <v>51</v>
      </c>
      <c r="U2939">
        <f t="shared" si="45"/>
        <v>6.2831999999999999</v>
      </c>
    </row>
    <row r="2940" spans="1:21" x14ac:dyDescent="0.3">
      <c r="A2940" s="21">
        <v>44585</v>
      </c>
      <c r="B2940" s="18" t="s">
        <v>45</v>
      </c>
      <c r="C2940" s="18" t="s">
        <v>46</v>
      </c>
      <c r="D2940" s="18" t="s">
        <v>47</v>
      </c>
      <c r="E2940" s="20">
        <v>170</v>
      </c>
      <c r="F2940" s="19">
        <v>60</v>
      </c>
      <c r="G2940" s="19">
        <v>0</v>
      </c>
      <c r="H2940" s="19">
        <v>-20</v>
      </c>
      <c r="I2940" s="18" t="s">
        <v>1015</v>
      </c>
      <c r="J2940" s="19">
        <v>139</v>
      </c>
      <c r="K2940" s="18" t="s">
        <v>268</v>
      </c>
      <c r="L2940" s="30" t="s">
        <v>263</v>
      </c>
      <c r="M2940" s="31">
        <v>6</v>
      </c>
      <c r="N2940" s="31">
        <v>42</v>
      </c>
      <c r="O2940" s="30" t="s">
        <v>121</v>
      </c>
      <c r="P2940" s="20">
        <v>81</v>
      </c>
      <c r="Q2940" s="20">
        <v>100</v>
      </c>
      <c r="R2940" s="18" t="s">
        <v>51</v>
      </c>
      <c r="S2940" s="20">
        <v>49</v>
      </c>
      <c r="T2940" s="18" t="s">
        <v>50</v>
      </c>
      <c r="U2940">
        <f t="shared" si="45"/>
        <v>0.17453333333333335</v>
      </c>
    </row>
    <row r="2941" spans="1:21" x14ac:dyDescent="0.3">
      <c r="A2941" s="21">
        <v>44586</v>
      </c>
      <c r="B2941" s="18" t="s">
        <v>45</v>
      </c>
      <c r="C2941" s="18" t="s">
        <v>46</v>
      </c>
      <c r="D2941" s="18" t="s">
        <v>47</v>
      </c>
      <c r="E2941" s="20">
        <v>170</v>
      </c>
      <c r="F2941" s="19">
        <v>59</v>
      </c>
      <c r="G2941" s="19">
        <v>0</v>
      </c>
      <c r="H2941" s="19">
        <v>-14</v>
      </c>
      <c r="I2941" s="18" t="s">
        <v>857</v>
      </c>
      <c r="J2941" s="19">
        <v>132</v>
      </c>
      <c r="K2941" s="18" t="s">
        <v>423</v>
      </c>
      <c r="L2941" s="32">
        <v>30</v>
      </c>
      <c r="M2941" s="31">
        <v>3</v>
      </c>
      <c r="N2941" s="31">
        <v>39</v>
      </c>
      <c r="O2941" s="30" t="s">
        <v>50</v>
      </c>
      <c r="P2941" s="20">
        <v>82</v>
      </c>
      <c r="Q2941" s="20">
        <v>100</v>
      </c>
      <c r="R2941" s="18" t="s">
        <v>51</v>
      </c>
      <c r="S2941" s="20">
        <v>56</v>
      </c>
      <c r="T2941" s="18" t="s">
        <v>52</v>
      </c>
      <c r="U2941">
        <f t="shared" si="45"/>
        <v>5.2360000000000007</v>
      </c>
    </row>
    <row r="2942" spans="1:21" x14ac:dyDescent="0.3">
      <c r="A2942" s="21">
        <v>44587</v>
      </c>
      <c r="B2942" s="18" t="s">
        <v>45</v>
      </c>
      <c r="C2942" s="18" t="s">
        <v>46</v>
      </c>
      <c r="D2942" s="18" t="s">
        <v>47</v>
      </c>
      <c r="E2942" s="20">
        <v>170</v>
      </c>
      <c r="F2942" s="19">
        <v>63</v>
      </c>
      <c r="G2942" s="19">
        <v>0</v>
      </c>
      <c r="H2942" s="19">
        <v>-6</v>
      </c>
      <c r="I2942" s="18" t="s">
        <v>153</v>
      </c>
      <c r="J2942" s="19">
        <v>132</v>
      </c>
      <c r="K2942" s="18" t="s">
        <v>208</v>
      </c>
      <c r="L2942" s="32">
        <v>28</v>
      </c>
      <c r="M2942" s="31">
        <v>8</v>
      </c>
      <c r="N2942" s="31">
        <v>47</v>
      </c>
      <c r="O2942" s="30" t="s">
        <v>52</v>
      </c>
      <c r="P2942" s="20">
        <v>81</v>
      </c>
      <c r="Q2942" s="20">
        <v>100</v>
      </c>
      <c r="R2942" s="18" t="s">
        <v>51</v>
      </c>
      <c r="S2942" s="20">
        <v>59</v>
      </c>
      <c r="T2942" s="18" t="s">
        <v>71</v>
      </c>
      <c r="U2942">
        <f t="shared" si="45"/>
        <v>4.8869333333333334</v>
      </c>
    </row>
    <row r="2943" spans="1:21" x14ac:dyDescent="0.3">
      <c r="A2943" s="21">
        <v>44588</v>
      </c>
      <c r="B2943" s="18" t="s">
        <v>45</v>
      </c>
      <c r="C2943" s="18" t="s">
        <v>46</v>
      </c>
      <c r="D2943" s="18" t="s">
        <v>47</v>
      </c>
      <c r="E2943" s="20">
        <v>170</v>
      </c>
      <c r="F2943" s="19">
        <v>82</v>
      </c>
      <c r="G2943" s="19">
        <v>0</v>
      </c>
      <c r="H2943" s="19">
        <v>34</v>
      </c>
      <c r="I2943" s="18" t="s">
        <v>85</v>
      </c>
      <c r="J2943" s="19">
        <v>129</v>
      </c>
      <c r="K2943" s="18" t="s">
        <v>303</v>
      </c>
      <c r="L2943" s="30" t="s">
        <v>401</v>
      </c>
      <c r="M2943" s="31">
        <v>6</v>
      </c>
      <c r="N2943" s="31">
        <v>36</v>
      </c>
      <c r="O2943" s="30" t="s">
        <v>167</v>
      </c>
      <c r="P2943" s="20">
        <v>80</v>
      </c>
      <c r="Q2943" s="20">
        <v>97</v>
      </c>
      <c r="R2943" s="18" t="s">
        <v>370</v>
      </c>
      <c r="S2943" s="20">
        <v>62</v>
      </c>
      <c r="T2943" s="18" t="s">
        <v>61</v>
      </c>
      <c r="U2943">
        <f t="shared" si="45"/>
        <v>1.0471999999999999</v>
      </c>
    </row>
    <row r="2944" spans="1:21" x14ac:dyDescent="0.3">
      <c r="A2944" s="21">
        <v>44589</v>
      </c>
      <c r="B2944" s="18" t="s">
        <v>45</v>
      </c>
      <c r="C2944" s="18" t="s">
        <v>46</v>
      </c>
      <c r="D2944" s="18" t="s">
        <v>47</v>
      </c>
      <c r="E2944" s="20">
        <v>170</v>
      </c>
      <c r="F2944" s="19">
        <v>64</v>
      </c>
      <c r="G2944" s="19">
        <v>0</v>
      </c>
      <c r="H2944" s="19">
        <v>5</v>
      </c>
      <c r="I2944" s="18" t="s">
        <v>51</v>
      </c>
      <c r="J2944" s="19">
        <v>124</v>
      </c>
      <c r="K2944" s="18" t="s">
        <v>268</v>
      </c>
      <c r="L2944" s="30" t="s">
        <v>401</v>
      </c>
      <c r="M2944" s="31">
        <v>6</v>
      </c>
      <c r="N2944" s="31">
        <v>47</v>
      </c>
      <c r="O2944" s="30" t="s">
        <v>188</v>
      </c>
      <c r="P2944" s="20">
        <v>82</v>
      </c>
      <c r="Q2944" s="20">
        <v>99</v>
      </c>
      <c r="R2944" s="18" t="s">
        <v>51</v>
      </c>
      <c r="S2944" s="20">
        <v>57</v>
      </c>
      <c r="T2944" s="18" t="s">
        <v>61</v>
      </c>
      <c r="U2944">
        <f t="shared" si="45"/>
        <v>1.0471999999999999</v>
      </c>
    </row>
    <row r="2945" spans="1:21" x14ac:dyDescent="0.3">
      <c r="A2945" s="21">
        <v>44590</v>
      </c>
      <c r="B2945" s="18" t="s">
        <v>45</v>
      </c>
      <c r="C2945" s="18" t="s">
        <v>46</v>
      </c>
      <c r="D2945" s="18" t="s">
        <v>47</v>
      </c>
      <c r="E2945" s="20">
        <v>170</v>
      </c>
      <c r="F2945" s="19">
        <v>56</v>
      </c>
      <c r="G2945" s="19">
        <v>0</v>
      </c>
      <c r="H2945" s="19">
        <v>-18</v>
      </c>
      <c r="I2945" s="18" t="s">
        <v>876</v>
      </c>
      <c r="J2945" s="19">
        <v>131</v>
      </c>
      <c r="K2945" s="18" t="s">
        <v>246</v>
      </c>
      <c r="L2945" s="32">
        <v>21</v>
      </c>
      <c r="M2945" s="31">
        <v>3</v>
      </c>
      <c r="N2945" s="31">
        <v>28</v>
      </c>
      <c r="O2945" s="30" t="s">
        <v>89</v>
      </c>
      <c r="P2945" s="20">
        <v>82</v>
      </c>
      <c r="Q2945" s="20">
        <v>100</v>
      </c>
      <c r="R2945" s="18" t="s">
        <v>51</v>
      </c>
      <c r="S2945" s="20">
        <v>55</v>
      </c>
      <c r="T2945" s="18" t="s">
        <v>50</v>
      </c>
      <c r="U2945">
        <f t="shared" si="45"/>
        <v>3.6652</v>
      </c>
    </row>
    <row r="2946" spans="1:21" x14ac:dyDescent="0.3">
      <c r="A2946" s="21">
        <v>44591</v>
      </c>
      <c r="B2946" s="18" t="s">
        <v>45</v>
      </c>
      <c r="C2946" s="18" t="s">
        <v>46</v>
      </c>
      <c r="D2946" s="18" t="s">
        <v>47</v>
      </c>
      <c r="E2946" s="20">
        <v>170</v>
      </c>
      <c r="F2946" s="19">
        <v>66</v>
      </c>
      <c r="G2946" s="19">
        <v>0</v>
      </c>
      <c r="H2946" s="19">
        <v>-6</v>
      </c>
      <c r="I2946" s="18" t="s">
        <v>1142</v>
      </c>
      <c r="J2946" s="19">
        <v>139</v>
      </c>
      <c r="K2946" s="18" t="s">
        <v>839</v>
      </c>
      <c r="L2946" s="30" t="s">
        <v>218</v>
      </c>
      <c r="M2946" s="31">
        <v>8</v>
      </c>
      <c r="N2946" s="31">
        <v>50</v>
      </c>
      <c r="O2946" s="30" t="s">
        <v>91</v>
      </c>
      <c r="P2946" s="20">
        <v>80</v>
      </c>
      <c r="Q2946" s="20">
        <v>99</v>
      </c>
      <c r="R2946" s="18" t="s">
        <v>51</v>
      </c>
      <c r="S2946" s="20">
        <v>49</v>
      </c>
      <c r="T2946" s="18" t="s">
        <v>50</v>
      </c>
      <c r="U2946">
        <f t="shared" si="45"/>
        <v>0.52359999999999995</v>
      </c>
    </row>
    <row r="2947" spans="1:21" x14ac:dyDescent="0.3">
      <c r="A2947" s="21">
        <v>44592</v>
      </c>
      <c r="B2947" s="18" t="s">
        <v>45</v>
      </c>
      <c r="C2947" s="18" t="s">
        <v>46</v>
      </c>
      <c r="D2947" s="18" t="s">
        <v>47</v>
      </c>
      <c r="E2947" s="20">
        <v>170</v>
      </c>
      <c r="F2947" s="19">
        <v>74</v>
      </c>
      <c r="G2947" s="19">
        <v>4</v>
      </c>
      <c r="H2947" s="19">
        <v>26</v>
      </c>
      <c r="I2947" s="18" t="s">
        <v>784</v>
      </c>
      <c r="J2947" s="19">
        <v>123</v>
      </c>
      <c r="K2947" s="18" t="s">
        <v>481</v>
      </c>
      <c r="L2947" s="32">
        <v>30</v>
      </c>
      <c r="M2947" s="31">
        <v>8</v>
      </c>
      <c r="N2947" s="31">
        <v>42</v>
      </c>
      <c r="O2947" s="30" t="s">
        <v>146</v>
      </c>
      <c r="P2947" s="20">
        <v>79</v>
      </c>
      <c r="Q2947" s="20">
        <v>99</v>
      </c>
      <c r="R2947" s="18" t="s">
        <v>80</v>
      </c>
      <c r="S2947" s="20">
        <v>60</v>
      </c>
      <c r="T2947" s="18" t="s">
        <v>146</v>
      </c>
      <c r="U2947">
        <f t="shared" si="45"/>
        <v>5.2360000000000007</v>
      </c>
    </row>
    <row r="2948" spans="1:21" x14ac:dyDescent="0.3">
      <c r="A2948" s="21">
        <v>44593</v>
      </c>
      <c r="B2948" s="18" t="s">
        <v>45</v>
      </c>
      <c r="C2948" s="18" t="s">
        <v>46</v>
      </c>
      <c r="D2948" s="18" t="s">
        <v>47</v>
      </c>
      <c r="E2948" s="20">
        <v>170</v>
      </c>
      <c r="F2948" s="19">
        <v>94</v>
      </c>
      <c r="G2948" s="19">
        <v>0</v>
      </c>
      <c r="H2948" s="19">
        <v>44</v>
      </c>
      <c r="I2948" s="18" t="s">
        <v>1143</v>
      </c>
      <c r="J2948" s="19">
        <v>144</v>
      </c>
      <c r="K2948" s="18" t="s">
        <v>262</v>
      </c>
      <c r="L2948" s="32">
        <v>36</v>
      </c>
      <c r="M2948" s="31">
        <v>8</v>
      </c>
      <c r="N2948" s="31">
        <v>58</v>
      </c>
      <c r="O2948" s="30" t="s">
        <v>52</v>
      </c>
      <c r="P2948" s="20">
        <v>82</v>
      </c>
      <c r="Q2948" s="20">
        <v>100</v>
      </c>
      <c r="R2948" s="18" t="s">
        <v>51</v>
      </c>
      <c r="S2948" s="20">
        <v>60</v>
      </c>
      <c r="T2948" s="18" t="s">
        <v>71</v>
      </c>
      <c r="U2948">
        <f t="shared" ref="U2948:U3011" si="46">L2948*$V$3/$V$5*$V$4</f>
        <v>6.2831999999999999</v>
      </c>
    </row>
    <row r="2949" spans="1:21" x14ac:dyDescent="0.3">
      <c r="A2949" s="21">
        <v>44594</v>
      </c>
      <c r="B2949" s="18" t="s">
        <v>45</v>
      </c>
      <c r="C2949" s="18" t="s">
        <v>46</v>
      </c>
      <c r="D2949" s="18" t="s">
        <v>47</v>
      </c>
      <c r="E2949" s="20">
        <v>170</v>
      </c>
      <c r="F2949" s="19">
        <v>96</v>
      </c>
      <c r="G2949" s="19">
        <v>0</v>
      </c>
      <c r="H2949" s="19">
        <v>11</v>
      </c>
      <c r="I2949" s="18" t="s">
        <v>305</v>
      </c>
      <c r="J2949" s="19">
        <v>181</v>
      </c>
      <c r="K2949" s="18" t="s">
        <v>389</v>
      </c>
      <c r="L2949" s="32">
        <v>16</v>
      </c>
      <c r="M2949" s="31">
        <v>6</v>
      </c>
      <c r="N2949" s="31">
        <v>33</v>
      </c>
      <c r="O2949" s="30" t="s">
        <v>543</v>
      </c>
      <c r="P2949" s="20">
        <v>81</v>
      </c>
      <c r="Q2949" s="20">
        <v>100</v>
      </c>
      <c r="R2949" s="18" t="s">
        <v>51</v>
      </c>
      <c r="S2949" s="20">
        <v>51</v>
      </c>
      <c r="T2949" s="18" t="s">
        <v>94</v>
      </c>
      <c r="U2949">
        <f t="shared" si="46"/>
        <v>2.7925333333333335</v>
      </c>
    </row>
    <row r="2950" spans="1:21" x14ac:dyDescent="0.3">
      <c r="A2950" s="21">
        <v>44595</v>
      </c>
      <c r="B2950" s="18" t="s">
        <v>45</v>
      </c>
      <c r="C2950" s="18" t="s">
        <v>46</v>
      </c>
      <c r="D2950" s="18" t="s">
        <v>47</v>
      </c>
      <c r="E2950" s="20">
        <v>170</v>
      </c>
      <c r="F2950" s="19">
        <v>96</v>
      </c>
      <c r="G2950" s="19">
        <v>0</v>
      </c>
      <c r="H2950" s="19">
        <v>27</v>
      </c>
      <c r="I2950" s="18" t="s">
        <v>210</v>
      </c>
      <c r="J2950" s="19">
        <v>165</v>
      </c>
      <c r="K2950" s="18" t="s">
        <v>548</v>
      </c>
      <c r="L2950" s="30" t="s">
        <v>218</v>
      </c>
      <c r="M2950" s="31">
        <v>3</v>
      </c>
      <c r="N2950" s="31">
        <v>42</v>
      </c>
      <c r="O2950" s="30" t="s">
        <v>61</v>
      </c>
      <c r="P2950" s="20">
        <v>77</v>
      </c>
      <c r="Q2950" s="20">
        <v>100</v>
      </c>
      <c r="R2950" s="18" t="s">
        <v>118</v>
      </c>
      <c r="S2950" s="20">
        <v>54</v>
      </c>
      <c r="T2950" s="18" t="s">
        <v>51</v>
      </c>
      <c r="U2950">
        <f t="shared" si="46"/>
        <v>0.52359999999999995</v>
      </c>
    </row>
    <row r="2951" spans="1:21" x14ac:dyDescent="0.3">
      <c r="A2951" s="21">
        <v>44596</v>
      </c>
      <c r="B2951" s="18" t="s">
        <v>45</v>
      </c>
      <c r="C2951" s="18" t="s">
        <v>46</v>
      </c>
      <c r="D2951" s="18" t="s">
        <v>47</v>
      </c>
      <c r="E2951" s="20">
        <v>170</v>
      </c>
      <c r="F2951" s="19">
        <v>84</v>
      </c>
      <c r="G2951" s="19">
        <v>84</v>
      </c>
      <c r="H2951" s="19">
        <v>44</v>
      </c>
      <c r="I2951" s="18" t="s">
        <v>1144</v>
      </c>
      <c r="J2951" s="19">
        <v>123</v>
      </c>
      <c r="K2951" s="18" t="s">
        <v>584</v>
      </c>
      <c r="L2951" s="32">
        <v>36</v>
      </c>
      <c r="M2951" s="31">
        <v>3</v>
      </c>
      <c r="N2951" s="31">
        <v>36</v>
      </c>
      <c r="O2951" s="30" t="s">
        <v>71</v>
      </c>
      <c r="P2951" s="20">
        <v>87</v>
      </c>
      <c r="Q2951" s="20">
        <v>100</v>
      </c>
      <c r="R2951" s="18" t="s">
        <v>51</v>
      </c>
      <c r="S2951" s="20">
        <v>73</v>
      </c>
      <c r="T2951" s="18" t="s">
        <v>129</v>
      </c>
      <c r="U2951">
        <f t="shared" si="46"/>
        <v>6.2831999999999999</v>
      </c>
    </row>
    <row r="2952" spans="1:21" x14ac:dyDescent="0.3">
      <c r="A2952" s="21">
        <v>44597</v>
      </c>
      <c r="B2952" s="18" t="s">
        <v>45</v>
      </c>
      <c r="C2952" s="18" t="s">
        <v>46</v>
      </c>
      <c r="D2952" s="18" t="s">
        <v>47</v>
      </c>
      <c r="E2952" s="20">
        <v>170</v>
      </c>
      <c r="F2952" s="19">
        <v>71</v>
      </c>
      <c r="G2952" s="19">
        <v>2</v>
      </c>
      <c r="H2952" s="19">
        <v>24</v>
      </c>
      <c r="I2952" s="18" t="s">
        <v>310</v>
      </c>
      <c r="J2952" s="19">
        <v>118</v>
      </c>
      <c r="K2952" s="18" t="s">
        <v>78</v>
      </c>
      <c r="L2952" s="32">
        <v>36</v>
      </c>
      <c r="M2952" s="31">
        <v>0</v>
      </c>
      <c r="N2952" s="31">
        <v>33</v>
      </c>
      <c r="O2952" s="30" t="s">
        <v>158</v>
      </c>
      <c r="P2952" s="20">
        <v>82</v>
      </c>
      <c r="Q2952" s="20">
        <v>100</v>
      </c>
      <c r="R2952" s="18" t="s">
        <v>51</v>
      </c>
      <c r="S2952" s="20">
        <v>60</v>
      </c>
      <c r="T2952" s="18" t="s">
        <v>113</v>
      </c>
      <c r="U2952">
        <f t="shared" si="46"/>
        <v>6.2831999999999999</v>
      </c>
    </row>
    <row r="2953" spans="1:21" x14ac:dyDescent="0.3">
      <c r="A2953" s="21">
        <v>44598</v>
      </c>
      <c r="B2953" s="18" t="s">
        <v>45</v>
      </c>
      <c r="C2953" s="18" t="s">
        <v>46</v>
      </c>
      <c r="D2953" s="18" t="s">
        <v>47</v>
      </c>
      <c r="E2953" s="20">
        <v>170</v>
      </c>
      <c r="F2953" s="19">
        <v>70</v>
      </c>
      <c r="G2953" s="19">
        <v>0</v>
      </c>
      <c r="H2953" s="19">
        <v>-1</v>
      </c>
      <c r="I2953" s="18" t="s">
        <v>478</v>
      </c>
      <c r="J2953" s="19">
        <v>141</v>
      </c>
      <c r="K2953" s="18" t="s">
        <v>138</v>
      </c>
      <c r="L2953" s="30" t="s">
        <v>401</v>
      </c>
      <c r="M2953" s="31">
        <v>6</v>
      </c>
      <c r="N2953" s="31">
        <v>36</v>
      </c>
      <c r="O2953" s="30" t="s">
        <v>158</v>
      </c>
      <c r="P2953" s="20">
        <v>81</v>
      </c>
      <c r="Q2953" s="20">
        <v>100</v>
      </c>
      <c r="R2953" s="18" t="s">
        <v>51</v>
      </c>
      <c r="S2953" s="20">
        <v>48</v>
      </c>
      <c r="T2953" s="18" t="s">
        <v>139</v>
      </c>
      <c r="U2953">
        <f t="shared" si="46"/>
        <v>1.0471999999999999</v>
      </c>
    </row>
    <row r="2954" spans="1:21" x14ac:dyDescent="0.3">
      <c r="A2954" s="21">
        <v>44599</v>
      </c>
      <c r="B2954" s="18" t="s">
        <v>45</v>
      </c>
      <c r="C2954" s="18" t="s">
        <v>46</v>
      </c>
      <c r="D2954" s="18" t="s">
        <v>47</v>
      </c>
      <c r="E2954" s="20">
        <v>170</v>
      </c>
      <c r="F2954" s="19">
        <v>81</v>
      </c>
      <c r="G2954" s="19">
        <v>0</v>
      </c>
      <c r="H2954" s="19">
        <v>6</v>
      </c>
      <c r="I2954" s="18" t="s">
        <v>51</v>
      </c>
      <c r="J2954" s="19">
        <v>156</v>
      </c>
      <c r="K2954" s="18" t="s">
        <v>936</v>
      </c>
      <c r="L2954" s="32">
        <v>36</v>
      </c>
      <c r="M2954" s="31">
        <v>8</v>
      </c>
      <c r="N2954" s="31">
        <v>53</v>
      </c>
      <c r="O2954" s="30" t="s">
        <v>167</v>
      </c>
      <c r="P2954" s="20">
        <v>79</v>
      </c>
      <c r="Q2954" s="20">
        <v>100</v>
      </c>
      <c r="R2954" s="18" t="s">
        <v>51</v>
      </c>
      <c r="S2954" s="20">
        <v>60</v>
      </c>
      <c r="T2954" s="18" t="s">
        <v>71</v>
      </c>
      <c r="U2954">
        <f t="shared" si="46"/>
        <v>6.2831999999999999</v>
      </c>
    </row>
    <row r="2955" spans="1:21" x14ac:dyDescent="0.3">
      <c r="A2955" s="21">
        <v>44600</v>
      </c>
      <c r="B2955" s="18" t="s">
        <v>45</v>
      </c>
      <c r="C2955" s="18" t="s">
        <v>46</v>
      </c>
      <c r="D2955" s="18" t="s">
        <v>47</v>
      </c>
      <c r="E2955" s="20">
        <v>170</v>
      </c>
      <c r="F2955" s="19">
        <v>86</v>
      </c>
      <c r="G2955" s="19">
        <v>0</v>
      </c>
      <c r="H2955" s="19">
        <v>10</v>
      </c>
      <c r="I2955" s="18" t="s">
        <v>53</v>
      </c>
      <c r="J2955" s="19">
        <v>161</v>
      </c>
      <c r="K2955" s="18" t="s">
        <v>759</v>
      </c>
      <c r="L2955" s="30" t="s">
        <v>84</v>
      </c>
      <c r="M2955" s="31">
        <v>6</v>
      </c>
      <c r="N2955" s="31">
        <v>44</v>
      </c>
      <c r="O2955" s="30" t="s">
        <v>135</v>
      </c>
      <c r="P2955" s="20">
        <v>79</v>
      </c>
      <c r="Q2955" s="20">
        <v>98</v>
      </c>
      <c r="R2955" s="18" t="s">
        <v>51</v>
      </c>
      <c r="S2955" s="20">
        <v>55</v>
      </c>
      <c r="T2955" s="18" t="s">
        <v>201</v>
      </c>
      <c r="U2955">
        <f t="shared" si="46"/>
        <v>0.34906666666666669</v>
      </c>
    </row>
    <row r="2956" spans="1:21" x14ac:dyDescent="0.3">
      <c r="A2956" s="21">
        <v>44601</v>
      </c>
      <c r="B2956" s="18" t="s">
        <v>45</v>
      </c>
      <c r="C2956" s="18" t="s">
        <v>46</v>
      </c>
      <c r="D2956" s="18" t="s">
        <v>47</v>
      </c>
      <c r="E2956" s="20">
        <v>170</v>
      </c>
      <c r="F2956" s="19">
        <v>106</v>
      </c>
      <c r="G2956" s="19">
        <v>0</v>
      </c>
      <c r="H2956" s="19">
        <v>5</v>
      </c>
      <c r="I2956" s="18" t="s">
        <v>595</v>
      </c>
      <c r="J2956" s="19">
        <v>207</v>
      </c>
      <c r="K2956" s="18" t="s">
        <v>90</v>
      </c>
      <c r="L2956" s="32">
        <v>34</v>
      </c>
      <c r="M2956" s="31">
        <v>8</v>
      </c>
      <c r="N2956" s="31">
        <v>58</v>
      </c>
      <c r="O2956" s="30" t="s">
        <v>94</v>
      </c>
      <c r="P2956" s="20">
        <v>72</v>
      </c>
      <c r="Q2956" s="20">
        <v>100</v>
      </c>
      <c r="R2956" s="18" t="s">
        <v>51</v>
      </c>
      <c r="S2956" s="20">
        <v>33</v>
      </c>
      <c r="T2956" s="18" t="s">
        <v>167</v>
      </c>
      <c r="U2956">
        <f t="shared" si="46"/>
        <v>5.9341333333333326</v>
      </c>
    </row>
    <row r="2957" spans="1:21" x14ac:dyDescent="0.3">
      <c r="A2957" s="21">
        <v>44602</v>
      </c>
      <c r="B2957" s="18" t="s">
        <v>45</v>
      </c>
      <c r="C2957" s="18" t="s">
        <v>46</v>
      </c>
      <c r="D2957" s="18" t="s">
        <v>47</v>
      </c>
      <c r="E2957" s="20">
        <v>170</v>
      </c>
      <c r="F2957" s="19">
        <v>99</v>
      </c>
      <c r="G2957" s="19">
        <v>56</v>
      </c>
      <c r="H2957" s="19">
        <v>27</v>
      </c>
      <c r="I2957" s="18" t="s">
        <v>827</v>
      </c>
      <c r="J2957" s="19">
        <v>171</v>
      </c>
      <c r="K2957" s="18" t="s">
        <v>525</v>
      </c>
      <c r="L2957" s="32">
        <v>28</v>
      </c>
      <c r="M2957" s="31">
        <v>6</v>
      </c>
      <c r="N2957" s="31">
        <v>53</v>
      </c>
      <c r="O2957" s="30" t="s">
        <v>50</v>
      </c>
      <c r="P2957" s="20">
        <v>75</v>
      </c>
      <c r="Q2957" s="20">
        <v>99</v>
      </c>
      <c r="R2957" s="18" t="s">
        <v>51</v>
      </c>
      <c r="S2957" s="20">
        <v>47</v>
      </c>
      <c r="T2957" s="18" t="s">
        <v>71</v>
      </c>
      <c r="U2957">
        <f t="shared" si="46"/>
        <v>4.8869333333333334</v>
      </c>
    </row>
    <row r="2958" spans="1:21" x14ac:dyDescent="0.3">
      <c r="A2958" s="21">
        <v>44603</v>
      </c>
      <c r="B2958" s="18" t="s">
        <v>45</v>
      </c>
      <c r="C2958" s="18" t="s">
        <v>46</v>
      </c>
      <c r="D2958" s="18" t="s">
        <v>47</v>
      </c>
      <c r="E2958" s="20">
        <v>170</v>
      </c>
      <c r="F2958" s="19">
        <v>107</v>
      </c>
      <c r="G2958" s="19">
        <v>4</v>
      </c>
      <c r="H2958" s="19">
        <v>78</v>
      </c>
      <c r="I2958" s="18" t="s">
        <v>107</v>
      </c>
      <c r="J2958" s="19">
        <v>136</v>
      </c>
      <c r="K2958" s="18" t="s">
        <v>517</v>
      </c>
      <c r="L2958" s="30" t="s">
        <v>116</v>
      </c>
      <c r="M2958" s="31">
        <v>6</v>
      </c>
      <c r="N2958" s="31">
        <v>44</v>
      </c>
      <c r="O2958" s="30" t="s">
        <v>111</v>
      </c>
      <c r="P2958" s="20">
        <v>89</v>
      </c>
      <c r="Q2958" s="20">
        <v>100</v>
      </c>
      <c r="R2958" s="18" t="s">
        <v>51</v>
      </c>
      <c r="S2958" s="20">
        <v>74</v>
      </c>
      <c r="T2958" s="18" t="s">
        <v>139</v>
      </c>
      <c r="U2958">
        <f t="shared" si="46"/>
        <v>0.69813333333333338</v>
      </c>
    </row>
    <row r="2959" spans="1:21" x14ac:dyDescent="0.3">
      <c r="A2959" s="21">
        <v>44604</v>
      </c>
      <c r="B2959" s="18" t="s">
        <v>45</v>
      </c>
      <c r="C2959" s="18" t="s">
        <v>46</v>
      </c>
      <c r="D2959" s="18" t="s">
        <v>47</v>
      </c>
      <c r="E2959" s="20">
        <v>170</v>
      </c>
      <c r="F2959" s="19">
        <v>92</v>
      </c>
      <c r="G2959" s="19">
        <v>0</v>
      </c>
      <c r="H2959" s="19">
        <v>72</v>
      </c>
      <c r="I2959" s="18" t="s">
        <v>356</v>
      </c>
      <c r="J2959" s="19">
        <v>113</v>
      </c>
      <c r="K2959" s="18" t="s">
        <v>517</v>
      </c>
      <c r="L2959" s="30" t="s">
        <v>533</v>
      </c>
      <c r="M2959" s="31">
        <v>6</v>
      </c>
      <c r="N2959" s="31">
        <v>36</v>
      </c>
      <c r="O2959" s="30" t="s">
        <v>104</v>
      </c>
      <c r="P2959" s="20">
        <v>90</v>
      </c>
      <c r="Q2959" s="20">
        <v>99</v>
      </c>
      <c r="R2959" s="18" t="s">
        <v>74</v>
      </c>
      <c r="S2959" s="20">
        <v>84</v>
      </c>
      <c r="T2959" s="18" t="s">
        <v>51</v>
      </c>
      <c r="U2959">
        <f t="shared" si="46"/>
        <v>1.2217333333333333</v>
      </c>
    </row>
    <row r="2960" spans="1:21" x14ac:dyDescent="0.3">
      <c r="A2960" s="21">
        <v>44605</v>
      </c>
      <c r="B2960" s="18" t="s">
        <v>45</v>
      </c>
      <c r="C2960" s="18" t="s">
        <v>46</v>
      </c>
      <c r="D2960" s="18" t="s">
        <v>47</v>
      </c>
      <c r="E2960" s="20">
        <v>170</v>
      </c>
      <c r="F2960" s="19">
        <v>109</v>
      </c>
      <c r="G2960" s="19">
        <v>20</v>
      </c>
      <c r="H2960" s="19">
        <v>39</v>
      </c>
      <c r="I2960" s="18" t="s">
        <v>767</v>
      </c>
      <c r="J2960" s="19">
        <v>179</v>
      </c>
      <c r="K2960" s="18" t="s">
        <v>981</v>
      </c>
      <c r="L2960" s="32">
        <v>26</v>
      </c>
      <c r="M2960" s="31">
        <v>25</v>
      </c>
      <c r="N2960" s="31">
        <v>117</v>
      </c>
      <c r="O2960" s="30" t="s">
        <v>89</v>
      </c>
      <c r="P2960" s="20">
        <v>65</v>
      </c>
      <c r="Q2960" s="20">
        <v>100</v>
      </c>
      <c r="R2960" s="18" t="s">
        <v>51</v>
      </c>
      <c r="S2960" s="20">
        <v>37</v>
      </c>
      <c r="T2960" s="18" t="s">
        <v>188</v>
      </c>
      <c r="U2960">
        <f t="shared" si="46"/>
        <v>4.5378666666666669</v>
      </c>
    </row>
    <row r="2961" spans="1:21" x14ac:dyDescent="0.3">
      <c r="A2961" s="21">
        <v>44606</v>
      </c>
      <c r="B2961" s="18" t="s">
        <v>45</v>
      </c>
      <c r="C2961" s="18" t="s">
        <v>46</v>
      </c>
      <c r="D2961" s="18" t="s">
        <v>47</v>
      </c>
      <c r="E2961" s="20">
        <v>170</v>
      </c>
      <c r="F2961" s="19">
        <v>79</v>
      </c>
      <c r="G2961" s="19">
        <v>54</v>
      </c>
      <c r="H2961" s="19">
        <v>45</v>
      </c>
      <c r="I2961" s="18" t="s">
        <v>356</v>
      </c>
      <c r="J2961" s="19">
        <v>113</v>
      </c>
      <c r="K2961" s="18" t="s">
        <v>90</v>
      </c>
      <c r="L2961" s="32">
        <v>24</v>
      </c>
      <c r="M2961" s="31">
        <v>11</v>
      </c>
      <c r="N2961" s="31">
        <v>111</v>
      </c>
      <c r="O2961" s="30" t="s">
        <v>148</v>
      </c>
      <c r="P2961" s="20">
        <v>82</v>
      </c>
      <c r="Q2961" s="20">
        <v>98</v>
      </c>
      <c r="R2961" s="18" t="s">
        <v>51</v>
      </c>
      <c r="S2961" s="20">
        <v>55</v>
      </c>
      <c r="T2961" s="18" t="s">
        <v>195</v>
      </c>
      <c r="U2961">
        <f t="shared" si="46"/>
        <v>4.1887999999999996</v>
      </c>
    </row>
    <row r="2962" spans="1:21" x14ac:dyDescent="0.3">
      <c r="A2962" s="21">
        <v>44607</v>
      </c>
      <c r="B2962" s="18" t="s">
        <v>45</v>
      </c>
      <c r="C2962" s="18" t="s">
        <v>46</v>
      </c>
      <c r="D2962" s="18" t="s">
        <v>47</v>
      </c>
      <c r="E2962" s="20">
        <v>170</v>
      </c>
      <c r="F2962" s="19">
        <v>90</v>
      </c>
      <c r="G2962" s="19">
        <v>0</v>
      </c>
      <c r="H2962" s="19">
        <v>27</v>
      </c>
      <c r="I2962" s="18" t="s">
        <v>465</v>
      </c>
      <c r="J2962" s="19">
        <v>152</v>
      </c>
      <c r="K2962" s="18" t="s">
        <v>702</v>
      </c>
      <c r="L2962" s="32">
        <v>34</v>
      </c>
      <c r="M2962" s="31">
        <v>3</v>
      </c>
      <c r="N2962" s="31">
        <v>44</v>
      </c>
      <c r="O2962" s="30" t="s">
        <v>94</v>
      </c>
      <c r="P2962" s="20">
        <v>72</v>
      </c>
      <c r="Q2962" s="20">
        <v>100</v>
      </c>
      <c r="R2962" s="18" t="s">
        <v>51</v>
      </c>
      <c r="S2962" s="20">
        <v>45</v>
      </c>
      <c r="T2962" s="18" t="s">
        <v>167</v>
      </c>
      <c r="U2962">
        <f t="shared" si="46"/>
        <v>5.9341333333333326</v>
      </c>
    </row>
    <row r="2963" spans="1:21" x14ac:dyDescent="0.3">
      <c r="A2963" s="21">
        <v>44608</v>
      </c>
      <c r="B2963" s="18" t="s">
        <v>45</v>
      </c>
      <c r="C2963" s="18" t="s">
        <v>46</v>
      </c>
      <c r="D2963" s="18" t="s">
        <v>47</v>
      </c>
      <c r="E2963" s="20">
        <v>170</v>
      </c>
      <c r="F2963" s="19">
        <v>150</v>
      </c>
      <c r="G2963" s="19">
        <v>0</v>
      </c>
      <c r="H2963" s="19">
        <v>72</v>
      </c>
      <c r="I2963" s="18" t="s">
        <v>705</v>
      </c>
      <c r="J2963" s="19">
        <v>227</v>
      </c>
      <c r="K2963" s="18" t="s">
        <v>212</v>
      </c>
      <c r="L2963" s="30" t="s">
        <v>102</v>
      </c>
      <c r="M2963" s="31">
        <v>11</v>
      </c>
      <c r="N2963" s="31">
        <v>81</v>
      </c>
      <c r="O2963" s="30" t="s">
        <v>139</v>
      </c>
      <c r="P2963" s="20">
        <v>69</v>
      </c>
      <c r="Q2963" s="20">
        <v>97</v>
      </c>
      <c r="R2963" s="18" t="s">
        <v>249</v>
      </c>
      <c r="S2963" s="20">
        <v>45</v>
      </c>
      <c r="T2963" s="18" t="s">
        <v>146</v>
      </c>
      <c r="U2963">
        <f t="shared" si="46"/>
        <v>0.8726666666666667</v>
      </c>
    </row>
    <row r="2964" spans="1:21" x14ac:dyDescent="0.3">
      <c r="A2964" s="21">
        <v>44609</v>
      </c>
      <c r="B2964" s="18" t="s">
        <v>45</v>
      </c>
      <c r="C2964" s="18" t="s">
        <v>46</v>
      </c>
      <c r="D2964" s="18" t="s">
        <v>47</v>
      </c>
      <c r="E2964" s="20">
        <v>170</v>
      </c>
      <c r="F2964" s="19">
        <v>122</v>
      </c>
      <c r="G2964" s="19">
        <v>0</v>
      </c>
      <c r="H2964" s="19">
        <v>58</v>
      </c>
      <c r="I2964" s="18" t="s">
        <v>51</v>
      </c>
      <c r="J2964" s="19">
        <v>187</v>
      </c>
      <c r="K2964" s="18" t="s">
        <v>643</v>
      </c>
      <c r="L2964" s="30" t="s">
        <v>263</v>
      </c>
      <c r="M2964" s="31">
        <v>8</v>
      </c>
      <c r="N2964" s="31">
        <v>58</v>
      </c>
      <c r="O2964" s="30" t="s">
        <v>167</v>
      </c>
      <c r="P2964" s="20">
        <v>76</v>
      </c>
      <c r="Q2964" s="20">
        <v>100</v>
      </c>
      <c r="R2964" s="18" t="s">
        <v>51</v>
      </c>
      <c r="S2964" s="20">
        <v>57</v>
      </c>
      <c r="T2964" s="18" t="s">
        <v>206</v>
      </c>
      <c r="U2964">
        <f t="shared" si="46"/>
        <v>0.17453333333333335</v>
      </c>
    </row>
    <row r="2965" spans="1:21" x14ac:dyDescent="0.3">
      <c r="A2965" s="21">
        <v>44610</v>
      </c>
      <c r="B2965" s="18" t="s">
        <v>45</v>
      </c>
      <c r="C2965" s="18" t="s">
        <v>46</v>
      </c>
      <c r="D2965" s="18" t="s">
        <v>47</v>
      </c>
      <c r="E2965" s="20">
        <v>170</v>
      </c>
      <c r="F2965" s="19">
        <v>80</v>
      </c>
      <c r="G2965" s="19">
        <v>68</v>
      </c>
      <c r="H2965" s="19">
        <v>50</v>
      </c>
      <c r="I2965" s="18" t="s">
        <v>193</v>
      </c>
      <c r="J2965" s="19">
        <v>109</v>
      </c>
      <c r="K2965" s="18" t="s">
        <v>1145</v>
      </c>
      <c r="L2965" s="30" t="s">
        <v>218</v>
      </c>
      <c r="M2965" s="31">
        <v>8</v>
      </c>
      <c r="N2965" s="31">
        <v>81</v>
      </c>
      <c r="O2965" s="30" t="s">
        <v>182</v>
      </c>
      <c r="P2965" s="20">
        <v>94</v>
      </c>
      <c r="Q2965" s="20">
        <v>100</v>
      </c>
      <c r="R2965" s="18" t="s">
        <v>51</v>
      </c>
      <c r="S2965" s="20">
        <v>84</v>
      </c>
      <c r="T2965" s="18" t="s">
        <v>182</v>
      </c>
      <c r="U2965">
        <f t="shared" si="46"/>
        <v>0.52359999999999995</v>
      </c>
    </row>
    <row r="2966" spans="1:21" x14ac:dyDescent="0.3">
      <c r="A2966" s="21">
        <v>44611</v>
      </c>
      <c r="B2966" s="18" t="s">
        <v>45</v>
      </c>
      <c r="C2966" s="18" t="s">
        <v>46</v>
      </c>
      <c r="D2966" s="18" t="s">
        <v>47</v>
      </c>
      <c r="E2966" s="20">
        <v>170</v>
      </c>
      <c r="F2966" s="19">
        <v>94</v>
      </c>
      <c r="G2966" s="19">
        <v>10</v>
      </c>
      <c r="H2966" s="19">
        <v>51</v>
      </c>
      <c r="I2966" s="18" t="s">
        <v>51</v>
      </c>
      <c r="J2966" s="19">
        <v>137</v>
      </c>
      <c r="K2966" s="18" t="s">
        <v>699</v>
      </c>
      <c r="L2966" s="30" t="s">
        <v>218</v>
      </c>
      <c r="M2966" s="31">
        <v>3</v>
      </c>
      <c r="N2966" s="31">
        <v>50</v>
      </c>
      <c r="O2966" s="30" t="s">
        <v>128</v>
      </c>
      <c r="P2966" s="20">
        <v>81</v>
      </c>
      <c r="Q2966" s="20">
        <v>100</v>
      </c>
      <c r="R2966" s="18" t="s">
        <v>51</v>
      </c>
      <c r="S2966" s="20">
        <v>50</v>
      </c>
      <c r="T2966" s="18" t="s">
        <v>139</v>
      </c>
      <c r="U2966">
        <f t="shared" si="46"/>
        <v>0.52359999999999995</v>
      </c>
    </row>
    <row r="2967" spans="1:21" x14ac:dyDescent="0.3">
      <c r="A2967" s="21">
        <v>44612</v>
      </c>
      <c r="B2967" s="18" t="s">
        <v>45</v>
      </c>
      <c r="C2967" s="18" t="s">
        <v>46</v>
      </c>
      <c r="D2967" s="18" t="s">
        <v>47</v>
      </c>
      <c r="E2967" s="20">
        <v>170</v>
      </c>
      <c r="F2967" s="19">
        <v>116</v>
      </c>
      <c r="G2967" s="19">
        <v>0</v>
      </c>
      <c r="H2967" s="19">
        <v>61</v>
      </c>
      <c r="I2967" s="18" t="s">
        <v>745</v>
      </c>
      <c r="J2967" s="19">
        <v>172</v>
      </c>
      <c r="K2967" s="18" t="s">
        <v>420</v>
      </c>
      <c r="L2967" s="30" t="s">
        <v>116</v>
      </c>
      <c r="M2967" s="31">
        <v>3</v>
      </c>
      <c r="N2967" s="31">
        <v>64</v>
      </c>
      <c r="O2967" s="30" t="s">
        <v>164</v>
      </c>
      <c r="P2967" s="20">
        <v>74</v>
      </c>
      <c r="Q2967" s="20">
        <v>96</v>
      </c>
      <c r="R2967" s="18" t="s">
        <v>100</v>
      </c>
      <c r="S2967" s="20">
        <v>54</v>
      </c>
      <c r="T2967" s="18" t="s">
        <v>146</v>
      </c>
      <c r="U2967">
        <f t="shared" si="46"/>
        <v>0.69813333333333338</v>
      </c>
    </row>
    <row r="2968" spans="1:21" x14ac:dyDescent="0.3">
      <c r="A2968" s="21">
        <v>44613</v>
      </c>
      <c r="B2968" s="18" t="s">
        <v>45</v>
      </c>
      <c r="C2968" s="18" t="s">
        <v>46</v>
      </c>
      <c r="D2968" s="18" t="s">
        <v>47</v>
      </c>
      <c r="E2968" s="20">
        <v>170</v>
      </c>
      <c r="F2968" s="19">
        <v>117</v>
      </c>
      <c r="G2968" s="19">
        <v>0</v>
      </c>
      <c r="H2968" s="19">
        <v>58</v>
      </c>
      <c r="I2968" s="18" t="s">
        <v>751</v>
      </c>
      <c r="J2968" s="19">
        <v>176</v>
      </c>
      <c r="K2968" s="18" t="s">
        <v>702</v>
      </c>
      <c r="L2968" s="32">
        <v>36</v>
      </c>
      <c r="M2968" s="31">
        <v>17</v>
      </c>
      <c r="N2968" s="31">
        <v>56</v>
      </c>
      <c r="O2968" s="30" t="s">
        <v>146</v>
      </c>
      <c r="P2968" s="20">
        <v>77</v>
      </c>
      <c r="Q2968" s="20">
        <v>98</v>
      </c>
      <c r="R2968" s="18" t="s">
        <v>51</v>
      </c>
      <c r="S2968" s="20">
        <v>49</v>
      </c>
      <c r="T2968" s="18" t="s">
        <v>121</v>
      </c>
      <c r="U2968">
        <f t="shared" si="46"/>
        <v>6.2831999999999999</v>
      </c>
    </row>
    <row r="2969" spans="1:21" x14ac:dyDescent="0.3">
      <c r="A2969" s="21">
        <v>44614</v>
      </c>
      <c r="B2969" s="18" t="s">
        <v>45</v>
      </c>
      <c r="C2969" s="18" t="s">
        <v>46</v>
      </c>
      <c r="D2969" s="18" t="s">
        <v>47</v>
      </c>
      <c r="E2969" s="20">
        <v>170</v>
      </c>
      <c r="F2969" s="19">
        <v>118</v>
      </c>
      <c r="G2969" s="19">
        <v>0</v>
      </c>
      <c r="H2969" s="19">
        <v>21</v>
      </c>
      <c r="I2969" s="18" t="s">
        <v>1015</v>
      </c>
      <c r="J2969" s="19">
        <v>214</v>
      </c>
      <c r="K2969" s="18" t="s">
        <v>119</v>
      </c>
      <c r="L2969" s="32">
        <v>35</v>
      </c>
      <c r="M2969" s="31">
        <v>6</v>
      </c>
      <c r="N2969" s="31">
        <v>72</v>
      </c>
      <c r="O2969" s="30" t="s">
        <v>52</v>
      </c>
      <c r="P2969" s="20">
        <v>62</v>
      </c>
      <c r="Q2969" s="20">
        <v>95</v>
      </c>
      <c r="R2969" s="18" t="s">
        <v>249</v>
      </c>
      <c r="S2969" s="20">
        <v>21</v>
      </c>
      <c r="T2969" s="18" t="s">
        <v>71</v>
      </c>
      <c r="U2969">
        <f t="shared" si="46"/>
        <v>6.1086666666666662</v>
      </c>
    </row>
    <row r="2970" spans="1:21" x14ac:dyDescent="0.3">
      <c r="A2970" s="21">
        <v>44615</v>
      </c>
      <c r="B2970" s="18" t="s">
        <v>45</v>
      </c>
      <c r="C2970" s="18" t="s">
        <v>46</v>
      </c>
      <c r="D2970" s="18" t="s">
        <v>47</v>
      </c>
      <c r="E2970" s="20">
        <v>170</v>
      </c>
      <c r="F2970" s="19">
        <v>86</v>
      </c>
      <c r="G2970" s="19">
        <v>0</v>
      </c>
      <c r="H2970" s="19">
        <v>11</v>
      </c>
      <c r="I2970" s="18" t="s">
        <v>615</v>
      </c>
      <c r="J2970" s="19">
        <v>161</v>
      </c>
      <c r="K2970" s="18" t="s">
        <v>481</v>
      </c>
      <c r="L2970" s="30" t="s">
        <v>116</v>
      </c>
      <c r="M2970" s="31">
        <v>6</v>
      </c>
      <c r="N2970" s="31">
        <v>50</v>
      </c>
      <c r="O2970" s="30" t="s">
        <v>158</v>
      </c>
      <c r="P2970" s="20">
        <v>75</v>
      </c>
      <c r="Q2970" s="20">
        <v>100</v>
      </c>
      <c r="R2970" s="18" t="s">
        <v>271</v>
      </c>
      <c r="S2970" s="20">
        <v>50</v>
      </c>
      <c r="T2970" s="18" t="s">
        <v>135</v>
      </c>
      <c r="U2970">
        <f t="shared" si="46"/>
        <v>0.69813333333333338</v>
      </c>
    </row>
    <row r="2971" spans="1:21" x14ac:dyDescent="0.3">
      <c r="A2971" s="21">
        <v>44616</v>
      </c>
      <c r="B2971" s="18" t="s">
        <v>45</v>
      </c>
      <c r="C2971" s="18" t="s">
        <v>46</v>
      </c>
      <c r="D2971" s="18" t="s">
        <v>47</v>
      </c>
      <c r="E2971" s="20">
        <v>170</v>
      </c>
      <c r="F2971" s="19">
        <v>116</v>
      </c>
      <c r="G2971" s="19">
        <v>2</v>
      </c>
      <c r="H2971" s="19">
        <v>90</v>
      </c>
      <c r="I2971" s="18" t="s">
        <v>183</v>
      </c>
      <c r="J2971" s="19">
        <v>141</v>
      </c>
      <c r="K2971" s="18" t="s">
        <v>252</v>
      </c>
      <c r="L2971" s="32">
        <v>36</v>
      </c>
      <c r="M2971" s="31">
        <v>3</v>
      </c>
      <c r="N2971" s="31">
        <v>39</v>
      </c>
      <c r="O2971" s="30" t="s">
        <v>108</v>
      </c>
      <c r="P2971" s="20">
        <v>76</v>
      </c>
      <c r="Q2971" s="20">
        <v>93</v>
      </c>
      <c r="R2971" s="18" t="s">
        <v>475</v>
      </c>
      <c r="S2971" s="20">
        <v>54</v>
      </c>
      <c r="T2971" s="18" t="s">
        <v>139</v>
      </c>
      <c r="U2971">
        <f t="shared" si="46"/>
        <v>6.2831999999999999</v>
      </c>
    </row>
    <row r="2972" spans="1:21" x14ac:dyDescent="0.3">
      <c r="A2972" s="21">
        <v>44617</v>
      </c>
      <c r="B2972" s="18" t="s">
        <v>45</v>
      </c>
      <c r="C2972" s="18" t="s">
        <v>46</v>
      </c>
      <c r="D2972" s="18" t="s">
        <v>47</v>
      </c>
      <c r="E2972" s="20">
        <v>170</v>
      </c>
      <c r="F2972" s="19">
        <v>99</v>
      </c>
      <c r="G2972" s="19">
        <v>0</v>
      </c>
      <c r="H2972" s="19">
        <v>69</v>
      </c>
      <c r="I2972" s="18" t="s">
        <v>733</v>
      </c>
      <c r="J2972" s="19">
        <v>129</v>
      </c>
      <c r="K2972" s="18" t="s">
        <v>268</v>
      </c>
      <c r="L2972" s="32" t="s">
        <v>1194</v>
      </c>
      <c r="M2972" s="31">
        <v>14</v>
      </c>
      <c r="N2972" s="31">
        <v>67</v>
      </c>
      <c r="O2972" s="30" t="s">
        <v>51</v>
      </c>
      <c r="P2972" s="20">
        <v>76</v>
      </c>
      <c r="Q2972" s="20">
        <v>94</v>
      </c>
      <c r="R2972" s="18" t="s">
        <v>202</v>
      </c>
      <c r="S2972" s="20">
        <v>62</v>
      </c>
      <c r="T2972" s="18" t="s">
        <v>61</v>
      </c>
      <c r="U2972" t="e">
        <f t="shared" si="46"/>
        <v>#VALUE!</v>
      </c>
    </row>
    <row r="2973" spans="1:21" x14ac:dyDescent="0.3">
      <c r="A2973" s="21">
        <v>44618</v>
      </c>
      <c r="B2973" s="18" t="s">
        <v>45</v>
      </c>
      <c r="C2973" s="18" t="s">
        <v>46</v>
      </c>
      <c r="D2973" s="18" t="s">
        <v>47</v>
      </c>
      <c r="E2973" s="20">
        <v>170</v>
      </c>
      <c r="F2973" s="19">
        <v>92</v>
      </c>
      <c r="G2973" s="19">
        <v>0</v>
      </c>
      <c r="H2973" s="19">
        <v>14</v>
      </c>
      <c r="I2973" s="18" t="s">
        <v>1055</v>
      </c>
      <c r="J2973" s="19">
        <v>171</v>
      </c>
      <c r="K2973" s="18" t="s">
        <v>992</v>
      </c>
      <c r="L2973" s="32">
        <v>20</v>
      </c>
      <c r="M2973" s="31">
        <v>8</v>
      </c>
      <c r="N2973" s="31">
        <v>72</v>
      </c>
      <c r="O2973" s="30" t="s">
        <v>388</v>
      </c>
      <c r="P2973" s="20">
        <v>67</v>
      </c>
      <c r="Q2973" s="20">
        <v>99</v>
      </c>
      <c r="R2973" s="18" t="s">
        <v>51</v>
      </c>
      <c r="S2973" s="20">
        <v>33</v>
      </c>
      <c r="T2973" s="18" t="s">
        <v>158</v>
      </c>
      <c r="U2973">
        <f t="shared" si="46"/>
        <v>3.4906666666666668</v>
      </c>
    </row>
    <row r="2974" spans="1:21" x14ac:dyDescent="0.3">
      <c r="A2974" s="21">
        <v>44619</v>
      </c>
      <c r="B2974" s="18" t="s">
        <v>45</v>
      </c>
      <c r="C2974" s="18" t="s">
        <v>46</v>
      </c>
      <c r="D2974" s="18" t="s">
        <v>47</v>
      </c>
      <c r="E2974" s="20">
        <v>170</v>
      </c>
      <c r="F2974" s="19">
        <v>115</v>
      </c>
      <c r="G2974" s="19">
        <v>0</v>
      </c>
      <c r="H2974" s="19">
        <v>50</v>
      </c>
      <c r="I2974" s="18" t="s">
        <v>724</v>
      </c>
      <c r="J2974" s="19">
        <v>180</v>
      </c>
      <c r="K2974" s="18" t="s">
        <v>306</v>
      </c>
      <c r="L2974" s="32">
        <v>35</v>
      </c>
      <c r="M2974" s="31">
        <v>8</v>
      </c>
      <c r="N2974" s="31">
        <v>53</v>
      </c>
      <c r="O2974" s="30" t="s">
        <v>215</v>
      </c>
      <c r="P2974" s="20">
        <v>71</v>
      </c>
      <c r="Q2974" s="20">
        <v>96</v>
      </c>
      <c r="R2974" s="18" t="s">
        <v>271</v>
      </c>
      <c r="S2974" s="20">
        <v>47</v>
      </c>
      <c r="T2974" s="18" t="s">
        <v>91</v>
      </c>
      <c r="U2974">
        <f t="shared" si="46"/>
        <v>6.1086666666666662</v>
      </c>
    </row>
    <row r="2975" spans="1:21" x14ac:dyDescent="0.3">
      <c r="A2975" s="21">
        <v>44620</v>
      </c>
      <c r="B2975" s="18" t="s">
        <v>45</v>
      </c>
      <c r="C2975" s="18" t="s">
        <v>46</v>
      </c>
      <c r="D2975" s="18" t="s">
        <v>47</v>
      </c>
      <c r="E2975" s="20">
        <v>170</v>
      </c>
      <c r="F2975" s="19">
        <v>116</v>
      </c>
      <c r="G2975" s="19">
        <v>0</v>
      </c>
      <c r="H2975" s="19">
        <v>38</v>
      </c>
      <c r="I2975" s="18" t="s">
        <v>729</v>
      </c>
      <c r="J2975" s="19">
        <v>195</v>
      </c>
      <c r="K2975" s="18" t="s">
        <v>606</v>
      </c>
      <c r="L2975" s="32" t="s">
        <v>1194</v>
      </c>
      <c r="M2975" s="31">
        <v>8</v>
      </c>
      <c r="N2975" s="31">
        <v>53</v>
      </c>
      <c r="O2975" s="30" t="s">
        <v>51</v>
      </c>
      <c r="P2975" s="20">
        <v>71</v>
      </c>
      <c r="Q2975" s="20">
        <v>100</v>
      </c>
      <c r="R2975" s="18" t="s">
        <v>51</v>
      </c>
      <c r="S2975" s="20">
        <v>48</v>
      </c>
      <c r="T2975" s="18" t="s">
        <v>158</v>
      </c>
      <c r="U2975" t="e">
        <f t="shared" si="46"/>
        <v>#VALUE!</v>
      </c>
    </row>
    <row r="2976" spans="1:21" x14ac:dyDescent="0.3">
      <c r="A2976" s="21">
        <v>44621</v>
      </c>
      <c r="B2976" s="18" t="s">
        <v>45</v>
      </c>
      <c r="C2976" s="18" t="s">
        <v>46</v>
      </c>
      <c r="D2976" s="18" t="s">
        <v>47</v>
      </c>
      <c r="E2976" s="20">
        <v>170</v>
      </c>
      <c r="F2976" s="19">
        <v>132</v>
      </c>
      <c r="G2976" s="19">
        <v>24</v>
      </c>
      <c r="H2976" s="19">
        <v>90</v>
      </c>
      <c r="I2976" s="18" t="s">
        <v>435</v>
      </c>
      <c r="J2976" s="19">
        <v>175</v>
      </c>
      <c r="K2976" s="18" t="s">
        <v>439</v>
      </c>
      <c r="L2976" s="32">
        <v>23</v>
      </c>
      <c r="M2976" s="31">
        <v>11</v>
      </c>
      <c r="N2976" s="31">
        <v>94</v>
      </c>
      <c r="O2976" s="30" t="s">
        <v>345</v>
      </c>
      <c r="P2976" s="20">
        <v>75</v>
      </c>
      <c r="Q2976" s="20">
        <v>97</v>
      </c>
      <c r="R2976" s="18" t="s">
        <v>51</v>
      </c>
      <c r="S2976" s="20">
        <v>51</v>
      </c>
      <c r="T2976" s="18" t="s">
        <v>439</v>
      </c>
      <c r="U2976">
        <f t="shared" si="46"/>
        <v>4.0142666666666669</v>
      </c>
    </row>
    <row r="2977" spans="1:21" x14ac:dyDescent="0.3">
      <c r="A2977" s="21">
        <v>44622</v>
      </c>
      <c r="B2977" s="18" t="s">
        <v>45</v>
      </c>
      <c r="C2977" s="18" t="s">
        <v>46</v>
      </c>
      <c r="D2977" s="18" t="s">
        <v>47</v>
      </c>
      <c r="E2977" s="20">
        <v>170</v>
      </c>
      <c r="F2977" s="19">
        <v>128</v>
      </c>
      <c r="G2977" s="19">
        <v>124</v>
      </c>
      <c r="H2977" s="19">
        <v>94</v>
      </c>
      <c r="I2977" s="18" t="s">
        <v>51</v>
      </c>
      <c r="J2977" s="19">
        <v>162</v>
      </c>
      <c r="K2977" s="18" t="s">
        <v>591</v>
      </c>
      <c r="L2977" s="30" t="s">
        <v>84</v>
      </c>
      <c r="M2977" s="31">
        <v>8</v>
      </c>
      <c r="N2977" s="31">
        <v>58</v>
      </c>
      <c r="O2977" s="30" t="s">
        <v>135</v>
      </c>
      <c r="P2977" s="20">
        <v>80</v>
      </c>
      <c r="Q2977" s="20">
        <v>99</v>
      </c>
      <c r="R2977" s="18" t="s">
        <v>51</v>
      </c>
      <c r="S2977" s="20">
        <v>70</v>
      </c>
      <c r="T2977" s="18" t="s">
        <v>52</v>
      </c>
      <c r="U2977">
        <f t="shared" si="46"/>
        <v>0.34906666666666669</v>
      </c>
    </row>
    <row r="2978" spans="1:21" x14ac:dyDescent="0.3">
      <c r="A2978" s="21">
        <v>44623</v>
      </c>
      <c r="B2978" s="18" t="s">
        <v>45</v>
      </c>
      <c r="C2978" s="18" t="s">
        <v>46</v>
      </c>
      <c r="D2978" s="18" t="s">
        <v>47</v>
      </c>
      <c r="E2978" s="20">
        <v>170</v>
      </c>
      <c r="F2978" s="19">
        <v>90</v>
      </c>
      <c r="G2978" s="19">
        <v>490</v>
      </c>
      <c r="H2978" s="19">
        <v>66</v>
      </c>
      <c r="I2978" s="18" t="s">
        <v>782</v>
      </c>
      <c r="J2978" s="19">
        <v>115</v>
      </c>
      <c r="K2978" s="18" t="s">
        <v>817</v>
      </c>
      <c r="L2978" s="32">
        <v>23</v>
      </c>
      <c r="M2978" s="31">
        <v>11</v>
      </c>
      <c r="N2978" s="31">
        <v>75</v>
      </c>
      <c r="O2978" s="30" t="s">
        <v>260</v>
      </c>
      <c r="P2978" s="20">
        <v>95</v>
      </c>
      <c r="Q2978" s="20">
        <v>99</v>
      </c>
      <c r="R2978" s="18" t="s">
        <v>51</v>
      </c>
      <c r="S2978" s="20">
        <v>85</v>
      </c>
      <c r="T2978" s="18" t="s">
        <v>99</v>
      </c>
      <c r="U2978">
        <f t="shared" si="46"/>
        <v>4.0142666666666669</v>
      </c>
    </row>
    <row r="2979" spans="1:21" x14ac:dyDescent="0.3">
      <c r="A2979" s="21">
        <v>44624</v>
      </c>
      <c r="B2979" s="18" t="s">
        <v>45</v>
      </c>
      <c r="C2979" s="18" t="s">
        <v>46</v>
      </c>
      <c r="D2979" s="18" t="s">
        <v>47</v>
      </c>
      <c r="E2979" s="20">
        <v>170</v>
      </c>
      <c r="F2979" s="19">
        <v>70</v>
      </c>
      <c r="G2979" s="19">
        <v>24</v>
      </c>
      <c r="H2979" s="19">
        <v>41</v>
      </c>
      <c r="I2979" s="18" t="s">
        <v>356</v>
      </c>
      <c r="J2979" s="19">
        <v>99</v>
      </c>
      <c r="K2979" s="18" t="s">
        <v>670</v>
      </c>
      <c r="L2979" s="30" t="s">
        <v>401</v>
      </c>
      <c r="M2979" s="31">
        <v>6</v>
      </c>
      <c r="N2979" s="31">
        <v>47</v>
      </c>
      <c r="O2979" s="30" t="s">
        <v>81</v>
      </c>
      <c r="P2979" s="20">
        <v>89</v>
      </c>
      <c r="Q2979" s="20">
        <v>99</v>
      </c>
      <c r="R2979" s="18" t="s">
        <v>51</v>
      </c>
      <c r="S2979" s="20">
        <v>78</v>
      </c>
      <c r="T2979" s="18" t="s">
        <v>98</v>
      </c>
      <c r="U2979">
        <f t="shared" si="46"/>
        <v>1.0471999999999999</v>
      </c>
    </row>
    <row r="2980" spans="1:21" x14ac:dyDescent="0.3">
      <c r="A2980" s="21">
        <v>44625</v>
      </c>
      <c r="B2980" s="18" t="s">
        <v>45</v>
      </c>
      <c r="C2980" s="18" t="s">
        <v>46</v>
      </c>
      <c r="D2980" s="18" t="s">
        <v>47</v>
      </c>
      <c r="E2980" s="20">
        <v>170</v>
      </c>
      <c r="F2980" s="19">
        <v>68</v>
      </c>
      <c r="G2980" s="19">
        <v>20</v>
      </c>
      <c r="H2980" s="19">
        <v>17</v>
      </c>
      <c r="I2980" s="18" t="s">
        <v>482</v>
      </c>
      <c r="J2980" s="19">
        <v>118</v>
      </c>
      <c r="K2980" s="18" t="s">
        <v>368</v>
      </c>
      <c r="L2980" s="30" t="s">
        <v>218</v>
      </c>
      <c r="M2980" s="31">
        <v>8</v>
      </c>
      <c r="N2980" s="31">
        <v>81</v>
      </c>
      <c r="O2980" s="30" t="s">
        <v>50</v>
      </c>
      <c r="P2980" s="20">
        <v>79</v>
      </c>
      <c r="Q2980" s="20">
        <v>99</v>
      </c>
      <c r="R2980" s="18" t="s">
        <v>51</v>
      </c>
      <c r="S2980" s="20">
        <v>56</v>
      </c>
      <c r="T2980" s="18" t="s">
        <v>71</v>
      </c>
      <c r="U2980">
        <f t="shared" si="46"/>
        <v>0.52359999999999995</v>
      </c>
    </row>
    <row r="2981" spans="1:21" x14ac:dyDescent="0.3">
      <c r="A2981" s="21">
        <v>44626</v>
      </c>
      <c r="B2981" s="18" t="s">
        <v>45</v>
      </c>
      <c r="C2981" s="18" t="s">
        <v>46</v>
      </c>
      <c r="D2981" s="18" t="s">
        <v>47</v>
      </c>
      <c r="E2981" s="20">
        <v>170</v>
      </c>
      <c r="F2981" s="19">
        <v>68</v>
      </c>
      <c r="G2981" s="19">
        <v>10</v>
      </c>
      <c r="H2981" s="19">
        <v>37</v>
      </c>
      <c r="I2981" s="18" t="s">
        <v>995</v>
      </c>
      <c r="J2981" s="19">
        <v>100</v>
      </c>
      <c r="K2981" s="18" t="s">
        <v>73</v>
      </c>
      <c r="L2981" s="32">
        <v>34</v>
      </c>
      <c r="M2981" s="31">
        <v>6</v>
      </c>
      <c r="N2981" s="31">
        <v>67</v>
      </c>
      <c r="O2981" s="30" t="s">
        <v>91</v>
      </c>
      <c r="P2981" s="20">
        <v>83</v>
      </c>
      <c r="Q2981" s="20">
        <v>99</v>
      </c>
      <c r="R2981" s="18" t="s">
        <v>51</v>
      </c>
      <c r="S2981" s="20">
        <v>65</v>
      </c>
      <c r="T2981" s="18" t="s">
        <v>206</v>
      </c>
      <c r="U2981">
        <f t="shared" si="46"/>
        <v>5.9341333333333326</v>
      </c>
    </row>
    <row r="2982" spans="1:21" x14ac:dyDescent="0.3">
      <c r="A2982" s="21">
        <v>44627</v>
      </c>
      <c r="B2982" s="18" t="s">
        <v>45</v>
      </c>
      <c r="C2982" s="18" t="s">
        <v>46</v>
      </c>
      <c r="D2982" s="18" t="s">
        <v>47</v>
      </c>
      <c r="E2982" s="20">
        <v>170</v>
      </c>
      <c r="F2982" s="19">
        <v>74</v>
      </c>
      <c r="G2982" s="19">
        <v>2</v>
      </c>
      <c r="H2982" s="19">
        <v>23</v>
      </c>
      <c r="I2982" s="18" t="s">
        <v>323</v>
      </c>
      <c r="J2982" s="19">
        <v>124</v>
      </c>
      <c r="K2982" s="18" t="s">
        <v>248</v>
      </c>
      <c r="L2982" s="32">
        <v>30</v>
      </c>
      <c r="M2982" s="31">
        <v>6</v>
      </c>
      <c r="N2982" s="31">
        <v>39</v>
      </c>
      <c r="O2982" s="30" t="s">
        <v>158</v>
      </c>
      <c r="P2982" s="20">
        <v>77</v>
      </c>
      <c r="Q2982" s="20">
        <v>100</v>
      </c>
      <c r="R2982" s="18" t="s">
        <v>74</v>
      </c>
      <c r="S2982" s="20">
        <v>56</v>
      </c>
      <c r="T2982" s="18" t="s">
        <v>52</v>
      </c>
      <c r="U2982">
        <f t="shared" si="46"/>
        <v>5.2360000000000007</v>
      </c>
    </row>
    <row r="2983" spans="1:21" x14ac:dyDescent="0.3">
      <c r="A2983" s="21">
        <v>44628</v>
      </c>
      <c r="B2983" s="18" t="s">
        <v>45</v>
      </c>
      <c r="C2983" s="18" t="s">
        <v>46</v>
      </c>
      <c r="D2983" s="18" t="s">
        <v>47</v>
      </c>
      <c r="E2983" s="20">
        <v>170</v>
      </c>
      <c r="F2983" s="19">
        <v>110</v>
      </c>
      <c r="G2983" s="19">
        <v>0</v>
      </c>
      <c r="H2983" s="19">
        <v>49</v>
      </c>
      <c r="I2983" s="18" t="s">
        <v>356</v>
      </c>
      <c r="J2983" s="19">
        <v>170</v>
      </c>
      <c r="K2983" s="18" t="s">
        <v>575</v>
      </c>
      <c r="L2983" s="32">
        <v>22</v>
      </c>
      <c r="M2983" s="31">
        <v>8</v>
      </c>
      <c r="N2983" s="31">
        <v>86</v>
      </c>
      <c r="O2983" s="30" t="s">
        <v>434</v>
      </c>
      <c r="P2983" s="20">
        <v>60</v>
      </c>
      <c r="Q2983" s="20">
        <v>96</v>
      </c>
      <c r="R2983" s="18" t="s">
        <v>88</v>
      </c>
      <c r="S2983" s="20">
        <v>34</v>
      </c>
      <c r="T2983" s="18" t="s">
        <v>206</v>
      </c>
      <c r="U2983">
        <f t="shared" si="46"/>
        <v>3.8397333333333332</v>
      </c>
    </row>
    <row r="2984" spans="1:21" x14ac:dyDescent="0.3">
      <c r="A2984" s="21">
        <v>44629</v>
      </c>
      <c r="B2984" s="18" t="s">
        <v>45</v>
      </c>
      <c r="C2984" s="18" t="s">
        <v>46</v>
      </c>
      <c r="D2984" s="18" t="s">
        <v>47</v>
      </c>
      <c r="E2984" s="20">
        <v>170</v>
      </c>
      <c r="F2984" s="19">
        <v>101</v>
      </c>
      <c r="G2984" s="19">
        <v>70</v>
      </c>
      <c r="H2984" s="19">
        <v>39</v>
      </c>
      <c r="I2984" s="18" t="s">
        <v>1001</v>
      </c>
      <c r="J2984" s="19">
        <v>163</v>
      </c>
      <c r="K2984" s="18" t="s">
        <v>568</v>
      </c>
      <c r="L2984" s="32">
        <v>22</v>
      </c>
      <c r="M2984" s="31">
        <v>22</v>
      </c>
      <c r="N2984" s="31">
        <v>153</v>
      </c>
      <c r="O2984" s="30" t="s">
        <v>307</v>
      </c>
      <c r="P2984" s="20">
        <v>64</v>
      </c>
      <c r="Q2984" s="20">
        <v>98</v>
      </c>
      <c r="R2984" s="18" t="s">
        <v>51</v>
      </c>
      <c r="S2984" s="20">
        <v>50</v>
      </c>
      <c r="T2984" s="18" t="s">
        <v>171</v>
      </c>
      <c r="U2984">
        <f t="shared" si="46"/>
        <v>3.8397333333333332</v>
      </c>
    </row>
    <row r="2985" spans="1:21" x14ac:dyDescent="0.3">
      <c r="A2985" s="21">
        <v>44630</v>
      </c>
      <c r="B2985" s="18" t="s">
        <v>45</v>
      </c>
      <c r="C2985" s="18" t="s">
        <v>46</v>
      </c>
      <c r="D2985" s="18" t="s">
        <v>47</v>
      </c>
      <c r="E2985" s="20">
        <v>170</v>
      </c>
      <c r="F2985" s="19">
        <v>132</v>
      </c>
      <c r="G2985" s="19">
        <v>10</v>
      </c>
      <c r="H2985" s="19">
        <v>69</v>
      </c>
      <c r="I2985" s="18" t="s">
        <v>564</v>
      </c>
      <c r="J2985" s="19">
        <v>196</v>
      </c>
      <c r="K2985" s="18" t="s">
        <v>268</v>
      </c>
      <c r="L2985" s="32">
        <v>24</v>
      </c>
      <c r="M2985" s="31">
        <v>17</v>
      </c>
      <c r="N2985" s="31">
        <v>97</v>
      </c>
      <c r="O2985" s="30" t="s">
        <v>505</v>
      </c>
      <c r="P2985" s="20">
        <v>67</v>
      </c>
      <c r="Q2985" s="20">
        <v>99</v>
      </c>
      <c r="R2985" s="18" t="s">
        <v>51</v>
      </c>
      <c r="S2985" s="20">
        <v>43</v>
      </c>
      <c r="T2985" s="18" t="s">
        <v>135</v>
      </c>
      <c r="U2985">
        <f t="shared" si="46"/>
        <v>4.1887999999999996</v>
      </c>
    </row>
    <row r="2986" spans="1:21" x14ac:dyDescent="0.3">
      <c r="A2986" s="21">
        <v>44631</v>
      </c>
      <c r="B2986" s="18" t="s">
        <v>45</v>
      </c>
      <c r="C2986" s="18" t="s">
        <v>46</v>
      </c>
      <c r="D2986" s="18" t="s">
        <v>47</v>
      </c>
      <c r="E2986" s="20">
        <v>170</v>
      </c>
      <c r="F2986" s="19">
        <v>119</v>
      </c>
      <c r="G2986" s="19">
        <v>0</v>
      </c>
      <c r="H2986" s="19">
        <v>62</v>
      </c>
      <c r="I2986" s="18" t="s">
        <v>100</v>
      </c>
      <c r="J2986" s="19">
        <v>176</v>
      </c>
      <c r="K2986" s="18" t="s">
        <v>994</v>
      </c>
      <c r="L2986" s="30" t="s">
        <v>263</v>
      </c>
      <c r="M2986" s="31">
        <v>14</v>
      </c>
      <c r="N2986" s="31">
        <v>100</v>
      </c>
      <c r="O2986" s="30" t="s">
        <v>578</v>
      </c>
      <c r="P2986" s="20">
        <v>65</v>
      </c>
      <c r="Q2986" s="20">
        <v>97</v>
      </c>
      <c r="R2986" s="18" t="s">
        <v>520</v>
      </c>
      <c r="S2986" s="20">
        <v>37</v>
      </c>
      <c r="T2986" s="18" t="s">
        <v>117</v>
      </c>
      <c r="U2986">
        <f t="shared" si="46"/>
        <v>0.17453333333333335</v>
      </c>
    </row>
    <row r="2987" spans="1:21" x14ac:dyDescent="0.3">
      <c r="A2987" s="21">
        <v>44632</v>
      </c>
      <c r="B2987" s="18" t="s">
        <v>45</v>
      </c>
      <c r="C2987" s="18" t="s">
        <v>46</v>
      </c>
      <c r="D2987" s="18" t="s">
        <v>47</v>
      </c>
      <c r="E2987" s="20">
        <v>170</v>
      </c>
      <c r="F2987" s="19">
        <v>100</v>
      </c>
      <c r="G2987" s="19">
        <v>74</v>
      </c>
      <c r="H2987" s="19">
        <v>39</v>
      </c>
      <c r="I2987" s="18" t="s">
        <v>261</v>
      </c>
      <c r="J2987" s="19">
        <v>160</v>
      </c>
      <c r="K2987" s="18" t="s">
        <v>138</v>
      </c>
      <c r="L2987" s="32">
        <v>24</v>
      </c>
      <c r="M2987" s="31">
        <v>28</v>
      </c>
      <c r="N2987" s="31">
        <v>122</v>
      </c>
      <c r="O2987" s="30" t="s">
        <v>264</v>
      </c>
      <c r="P2987" s="20">
        <v>60</v>
      </c>
      <c r="Q2987" s="20">
        <v>95</v>
      </c>
      <c r="R2987" s="18" t="s">
        <v>832</v>
      </c>
      <c r="S2987" s="20">
        <v>38</v>
      </c>
      <c r="T2987" s="18" t="s">
        <v>352</v>
      </c>
      <c r="U2987">
        <f t="shared" si="46"/>
        <v>4.1887999999999996</v>
      </c>
    </row>
    <row r="2988" spans="1:21" x14ac:dyDescent="0.3">
      <c r="A2988" s="21">
        <v>44633</v>
      </c>
      <c r="B2988" s="18" t="s">
        <v>45</v>
      </c>
      <c r="C2988" s="18" t="s">
        <v>46</v>
      </c>
      <c r="D2988" s="18" t="s">
        <v>47</v>
      </c>
      <c r="E2988" s="20">
        <v>170</v>
      </c>
      <c r="F2988" s="19">
        <v>96</v>
      </c>
      <c r="G2988" s="19">
        <v>0</v>
      </c>
      <c r="H2988" s="19">
        <v>32</v>
      </c>
      <c r="I2988" s="18" t="s">
        <v>1055</v>
      </c>
      <c r="J2988" s="19">
        <v>160</v>
      </c>
      <c r="K2988" s="18" t="s">
        <v>384</v>
      </c>
      <c r="L2988" s="32">
        <v>28</v>
      </c>
      <c r="M2988" s="31">
        <v>11</v>
      </c>
      <c r="N2988" s="31">
        <v>125</v>
      </c>
      <c r="O2988" s="30" t="s">
        <v>832</v>
      </c>
      <c r="P2988" s="20">
        <v>58</v>
      </c>
      <c r="Q2988" s="20">
        <v>99</v>
      </c>
      <c r="R2988" s="18" t="s">
        <v>183</v>
      </c>
      <c r="S2988" s="20">
        <v>32</v>
      </c>
      <c r="T2988" s="18" t="s">
        <v>117</v>
      </c>
      <c r="U2988">
        <f t="shared" si="46"/>
        <v>4.8869333333333334</v>
      </c>
    </row>
    <row r="2989" spans="1:21" x14ac:dyDescent="0.3">
      <c r="A2989" s="21">
        <v>44634</v>
      </c>
      <c r="B2989" s="18" t="s">
        <v>45</v>
      </c>
      <c r="C2989" s="18" t="s">
        <v>46</v>
      </c>
      <c r="D2989" s="18" t="s">
        <v>47</v>
      </c>
      <c r="E2989" s="20">
        <v>170</v>
      </c>
      <c r="F2989" s="19">
        <v>96</v>
      </c>
      <c r="G2989" s="19">
        <v>2</v>
      </c>
      <c r="H2989" s="19">
        <v>35</v>
      </c>
      <c r="I2989" s="18" t="s">
        <v>421</v>
      </c>
      <c r="J2989" s="19">
        <v>158</v>
      </c>
      <c r="K2989" s="18" t="s">
        <v>623</v>
      </c>
      <c r="L2989" s="30" t="s">
        <v>116</v>
      </c>
      <c r="M2989" s="31">
        <v>8</v>
      </c>
      <c r="N2989" s="31">
        <v>50</v>
      </c>
      <c r="O2989" s="30" t="s">
        <v>113</v>
      </c>
      <c r="P2989" s="20">
        <v>77</v>
      </c>
      <c r="Q2989" s="20">
        <v>98</v>
      </c>
      <c r="R2989" s="18" t="s">
        <v>103</v>
      </c>
      <c r="S2989" s="20">
        <v>55</v>
      </c>
      <c r="T2989" s="18" t="s">
        <v>117</v>
      </c>
      <c r="U2989">
        <f t="shared" si="46"/>
        <v>0.69813333333333338</v>
      </c>
    </row>
    <row r="2990" spans="1:21" x14ac:dyDescent="0.3">
      <c r="A2990" s="21">
        <v>44635</v>
      </c>
      <c r="B2990" s="18" t="s">
        <v>45</v>
      </c>
      <c r="C2990" s="18" t="s">
        <v>46</v>
      </c>
      <c r="D2990" s="18" t="s">
        <v>47</v>
      </c>
      <c r="E2990" s="20">
        <v>170</v>
      </c>
      <c r="F2990" s="19">
        <v>133</v>
      </c>
      <c r="G2990" s="19">
        <v>0</v>
      </c>
      <c r="H2990" s="19">
        <v>74</v>
      </c>
      <c r="I2990" s="18" t="s">
        <v>844</v>
      </c>
      <c r="J2990" s="19">
        <v>192</v>
      </c>
      <c r="K2990" s="18" t="s">
        <v>389</v>
      </c>
      <c r="L2990" s="30" t="s">
        <v>263</v>
      </c>
      <c r="M2990" s="31">
        <v>6</v>
      </c>
      <c r="N2990" s="31">
        <v>58</v>
      </c>
      <c r="O2990" s="30" t="s">
        <v>164</v>
      </c>
      <c r="P2990" s="20">
        <v>80</v>
      </c>
      <c r="Q2990" s="20">
        <v>99</v>
      </c>
      <c r="R2990" s="18" t="s">
        <v>51</v>
      </c>
      <c r="S2990" s="20">
        <v>56</v>
      </c>
      <c r="T2990" s="18" t="s">
        <v>52</v>
      </c>
      <c r="U2990">
        <f t="shared" si="46"/>
        <v>0.17453333333333335</v>
      </c>
    </row>
    <row r="2991" spans="1:21" x14ac:dyDescent="0.3">
      <c r="A2991" s="21">
        <v>44636</v>
      </c>
      <c r="B2991" s="18" t="s">
        <v>45</v>
      </c>
      <c r="C2991" s="18" t="s">
        <v>46</v>
      </c>
      <c r="D2991" s="18" t="s">
        <v>47</v>
      </c>
      <c r="E2991" s="20">
        <v>170</v>
      </c>
      <c r="F2991" s="19">
        <v>105</v>
      </c>
      <c r="G2991" s="19">
        <v>136</v>
      </c>
      <c r="H2991" s="19">
        <v>90</v>
      </c>
      <c r="I2991" s="18" t="s">
        <v>394</v>
      </c>
      <c r="J2991" s="19">
        <v>120</v>
      </c>
      <c r="K2991" s="18" t="s">
        <v>1146</v>
      </c>
      <c r="L2991" s="30" t="s">
        <v>116</v>
      </c>
      <c r="M2991" s="31">
        <v>0</v>
      </c>
      <c r="N2991" s="31">
        <v>39</v>
      </c>
      <c r="O2991" s="30" t="s">
        <v>52</v>
      </c>
      <c r="P2991" s="20">
        <v>96</v>
      </c>
      <c r="Q2991" s="20">
        <v>98</v>
      </c>
      <c r="R2991" s="18" t="s">
        <v>51</v>
      </c>
      <c r="S2991" s="20">
        <v>91</v>
      </c>
      <c r="T2991" s="18" t="s">
        <v>51</v>
      </c>
      <c r="U2991">
        <f t="shared" si="46"/>
        <v>0.69813333333333338</v>
      </c>
    </row>
    <row r="2992" spans="1:21" x14ac:dyDescent="0.3">
      <c r="A2992" s="21">
        <v>44637</v>
      </c>
      <c r="B2992" s="18" t="s">
        <v>45</v>
      </c>
      <c r="C2992" s="18" t="s">
        <v>46</v>
      </c>
      <c r="D2992" s="18" t="s">
        <v>47</v>
      </c>
      <c r="E2992" s="20">
        <v>170</v>
      </c>
      <c r="F2992" s="19">
        <v>80</v>
      </c>
      <c r="G2992" s="19">
        <v>0</v>
      </c>
      <c r="H2992" s="19">
        <v>43</v>
      </c>
      <c r="I2992" s="18" t="s">
        <v>172</v>
      </c>
      <c r="J2992" s="19">
        <v>116</v>
      </c>
      <c r="K2992" s="18" t="s">
        <v>606</v>
      </c>
      <c r="L2992" s="30" t="s">
        <v>116</v>
      </c>
      <c r="M2992" s="31">
        <v>8</v>
      </c>
      <c r="N2992" s="31">
        <v>50</v>
      </c>
      <c r="O2992" s="30" t="s">
        <v>98</v>
      </c>
      <c r="P2992" s="20">
        <v>76</v>
      </c>
      <c r="Q2992" s="20">
        <v>99</v>
      </c>
      <c r="R2992" s="18" t="s">
        <v>51</v>
      </c>
      <c r="S2992" s="20">
        <v>63</v>
      </c>
      <c r="T2992" s="18" t="s">
        <v>146</v>
      </c>
      <c r="U2992">
        <f t="shared" si="46"/>
        <v>0.69813333333333338</v>
      </c>
    </row>
    <row r="2993" spans="1:21" x14ac:dyDescent="0.3">
      <c r="A2993" s="21">
        <v>44638</v>
      </c>
      <c r="B2993" s="18" t="s">
        <v>45</v>
      </c>
      <c r="C2993" s="18" t="s">
        <v>46</v>
      </c>
      <c r="D2993" s="18" t="s">
        <v>47</v>
      </c>
      <c r="E2993" s="20">
        <v>170</v>
      </c>
      <c r="F2993" s="19">
        <v>92</v>
      </c>
      <c r="G2993" s="19">
        <v>0</v>
      </c>
      <c r="H2993" s="19">
        <v>34</v>
      </c>
      <c r="I2993" s="18" t="s">
        <v>287</v>
      </c>
      <c r="J2993" s="19">
        <v>150</v>
      </c>
      <c r="K2993" s="18" t="s">
        <v>666</v>
      </c>
      <c r="L2993" s="30" t="s">
        <v>218</v>
      </c>
      <c r="M2993" s="31">
        <v>8</v>
      </c>
      <c r="N2993" s="31">
        <v>39</v>
      </c>
      <c r="O2993" s="30" t="s">
        <v>64</v>
      </c>
      <c r="P2993" s="20">
        <v>78</v>
      </c>
      <c r="Q2993" s="20">
        <v>99</v>
      </c>
      <c r="R2993" s="18" t="s">
        <v>51</v>
      </c>
      <c r="S2993" s="20">
        <v>57</v>
      </c>
      <c r="T2993" s="18" t="s">
        <v>50</v>
      </c>
      <c r="U2993">
        <f t="shared" si="46"/>
        <v>0.52359999999999995</v>
      </c>
    </row>
    <row r="2994" spans="1:21" x14ac:dyDescent="0.3">
      <c r="A2994" s="21">
        <v>44639</v>
      </c>
      <c r="B2994" s="18" t="s">
        <v>45</v>
      </c>
      <c r="C2994" s="18" t="s">
        <v>46</v>
      </c>
      <c r="D2994" s="18" t="s">
        <v>47</v>
      </c>
      <c r="E2994" s="20">
        <v>170</v>
      </c>
      <c r="F2994" s="19">
        <v>135</v>
      </c>
      <c r="G2994" s="19">
        <v>0</v>
      </c>
      <c r="H2994" s="19">
        <v>57</v>
      </c>
      <c r="I2994" s="18" t="s">
        <v>1077</v>
      </c>
      <c r="J2994" s="19">
        <v>213</v>
      </c>
      <c r="K2994" s="18" t="s">
        <v>414</v>
      </c>
      <c r="L2994" s="30" t="s">
        <v>218</v>
      </c>
      <c r="M2994" s="31">
        <v>8</v>
      </c>
      <c r="N2994" s="31">
        <v>61</v>
      </c>
      <c r="O2994" s="30" t="s">
        <v>52</v>
      </c>
      <c r="P2994" s="20">
        <v>67</v>
      </c>
      <c r="Q2994" s="20">
        <v>99</v>
      </c>
      <c r="R2994" s="18" t="s">
        <v>51</v>
      </c>
      <c r="S2994" s="20">
        <v>40</v>
      </c>
      <c r="T2994" s="18" t="s">
        <v>215</v>
      </c>
      <c r="U2994">
        <f t="shared" si="46"/>
        <v>0.52359999999999995</v>
      </c>
    </row>
    <row r="2995" spans="1:21" x14ac:dyDescent="0.3">
      <c r="A2995" s="21">
        <v>44640</v>
      </c>
      <c r="B2995" s="18" t="s">
        <v>45</v>
      </c>
      <c r="C2995" s="18" t="s">
        <v>46</v>
      </c>
      <c r="D2995" s="18" t="s">
        <v>47</v>
      </c>
      <c r="E2995" s="20">
        <v>170</v>
      </c>
      <c r="F2995" s="19">
        <v>146</v>
      </c>
      <c r="G2995" s="19">
        <v>0</v>
      </c>
      <c r="H2995" s="19">
        <v>88</v>
      </c>
      <c r="I2995" s="18" t="s">
        <v>92</v>
      </c>
      <c r="J2995" s="19">
        <v>205</v>
      </c>
      <c r="K2995" s="18" t="s">
        <v>94</v>
      </c>
      <c r="L2995" s="32">
        <v>18</v>
      </c>
      <c r="M2995" s="31">
        <v>17</v>
      </c>
      <c r="N2995" s="31">
        <v>128</v>
      </c>
      <c r="O2995" s="30" t="s">
        <v>277</v>
      </c>
      <c r="P2995" s="20">
        <v>53</v>
      </c>
      <c r="Q2995" s="20">
        <v>92</v>
      </c>
      <c r="R2995" s="18" t="s">
        <v>80</v>
      </c>
      <c r="S2995" s="20">
        <v>38</v>
      </c>
      <c r="T2995" s="18" t="s">
        <v>71</v>
      </c>
      <c r="U2995">
        <f t="shared" si="46"/>
        <v>3.1415999999999999</v>
      </c>
    </row>
    <row r="2996" spans="1:21" x14ac:dyDescent="0.3">
      <c r="A2996" s="21">
        <v>44641</v>
      </c>
      <c r="B2996" s="18" t="s">
        <v>45</v>
      </c>
      <c r="C2996" s="18" t="s">
        <v>46</v>
      </c>
      <c r="D2996" s="18" t="s">
        <v>47</v>
      </c>
      <c r="E2996" s="20">
        <v>170</v>
      </c>
      <c r="F2996" s="19">
        <v>141</v>
      </c>
      <c r="G2996" s="19">
        <v>0</v>
      </c>
      <c r="H2996" s="19">
        <v>96</v>
      </c>
      <c r="I2996" s="18" t="s">
        <v>746</v>
      </c>
      <c r="J2996" s="19">
        <v>186</v>
      </c>
      <c r="K2996" s="18" t="s">
        <v>246</v>
      </c>
      <c r="L2996" s="32">
        <v>22</v>
      </c>
      <c r="M2996" s="31">
        <v>14</v>
      </c>
      <c r="N2996" s="31">
        <v>122</v>
      </c>
      <c r="O2996" s="30" t="s">
        <v>192</v>
      </c>
      <c r="P2996" s="20">
        <v>60</v>
      </c>
      <c r="Q2996" s="20">
        <v>88</v>
      </c>
      <c r="R2996" s="18" t="s">
        <v>644</v>
      </c>
      <c r="S2996" s="20">
        <v>46</v>
      </c>
      <c r="T2996" s="18" t="s">
        <v>164</v>
      </c>
      <c r="U2996">
        <f t="shared" si="46"/>
        <v>3.8397333333333332</v>
      </c>
    </row>
    <row r="2997" spans="1:21" x14ac:dyDescent="0.3">
      <c r="A2997" s="21">
        <v>44642</v>
      </c>
      <c r="B2997" s="18" t="s">
        <v>45</v>
      </c>
      <c r="C2997" s="18" t="s">
        <v>46</v>
      </c>
      <c r="D2997" s="18" t="s">
        <v>47</v>
      </c>
      <c r="E2997" s="20">
        <v>170</v>
      </c>
      <c r="F2997" s="19">
        <v>146</v>
      </c>
      <c r="G2997" s="19">
        <v>0</v>
      </c>
      <c r="H2997" s="19">
        <v>95</v>
      </c>
      <c r="I2997" s="18" t="s">
        <v>1147</v>
      </c>
      <c r="J2997" s="19">
        <v>196</v>
      </c>
      <c r="K2997" s="18" t="s">
        <v>514</v>
      </c>
      <c r="L2997" s="32">
        <v>27</v>
      </c>
      <c r="M2997" s="31">
        <v>22</v>
      </c>
      <c r="N2997" s="31">
        <v>103</v>
      </c>
      <c r="O2997" s="30" t="s">
        <v>118</v>
      </c>
      <c r="P2997" s="20">
        <v>51</v>
      </c>
      <c r="Q2997" s="20">
        <v>86</v>
      </c>
      <c r="R2997" s="18" t="s">
        <v>124</v>
      </c>
      <c r="S2997" s="20">
        <v>43</v>
      </c>
      <c r="T2997" s="18" t="s">
        <v>51</v>
      </c>
      <c r="U2997">
        <f t="shared" si="46"/>
        <v>4.7123999999999997</v>
      </c>
    </row>
    <row r="2998" spans="1:21" x14ac:dyDescent="0.3">
      <c r="A2998" s="21">
        <v>44643</v>
      </c>
      <c r="B2998" s="18" t="s">
        <v>45</v>
      </c>
      <c r="C2998" s="18" t="s">
        <v>46</v>
      </c>
      <c r="D2998" s="18" t="s">
        <v>47</v>
      </c>
      <c r="E2998" s="20">
        <v>170</v>
      </c>
      <c r="F2998" s="19">
        <v>145</v>
      </c>
      <c r="G2998" s="19">
        <v>0</v>
      </c>
      <c r="H2998" s="19">
        <v>81</v>
      </c>
      <c r="I2998" s="18" t="s">
        <v>100</v>
      </c>
      <c r="J2998" s="19">
        <v>209</v>
      </c>
      <c r="K2998" s="18" t="s">
        <v>400</v>
      </c>
      <c r="L2998" s="32">
        <v>21</v>
      </c>
      <c r="M2998" s="31">
        <v>14</v>
      </c>
      <c r="N2998" s="31">
        <v>131</v>
      </c>
      <c r="O2998" s="30" t="s">
        <v>434</v>
      </c>
      <c r="P2998" s="20">
        <v>50</v>
      </c>
      <c r="Q2998" s="20">
        <v>92</v>
      </c>
      <c r="R2998" s="18" t="s">
        <v>108</v>
      </c>
      <c r="S2998" s="20">
        <v>40</v>
      </c>
      <c r="T2998" s="18" t="s">
        <v>89</v>
      </c>
      <c r="U2998">
        <f t="shared" si="46"/>
        <v>3.6652</v>
      </c>
    </row>
    <row r="2999" spans="1:21" x14ac:dyDescent="0.3">
      <c r="A2999" s="21">
        <v>44644</v>
      </c>
      <c r="B2999" s="18" t="s">
        <v>45</v>
      </c>
      <c r="C2999" s="18" t="s">
        <v>46</v>
      </c>
      <c r="D2999" s="18" t="s">
        <v>47</v>
      </c>
      <c r="E2999" s="20">
        <v>170</v>
      </c>
      <c r="F2999" s="19">
        <v>116</v>
      </c>
      <c r="G2999" s="19">
        <v>0</v>
      </c>
      <c r="H2999" s="19">
        <v>51</v>
      </c>
      <c r="I2999" s="18" t="s">
        <v>51</v>
      </c>
      <c r="J2999" s="19">
        <v>180</v>
      </c>
      <c r="K2999" s="18" t="s">
        <v>245</v>
      </c>
      <c r="L2999" s="32">
        <v>36</v>
      </c>
      <c r="M2999" s="31">
        <v>17</v>
      </c>
      <c r="N2999" s="31">
        <v>64</v>
      </c>
      <c r="O2999" s="30" t="s">
        <v>133</v>
      </c>
      <c r="P2999" s="20">
        <v>74</v>
      </c>
      <c r="Q2999" s="20">
        <v>99</v>
      </c>
      <c r="R2999" s="18" t="s">
        <v>347</v>
      </c>
      <c r="S2999" s="20">
        <v>53</v>
      </c>
      <c r="T2999" s="18" t="s">
        <v>99</v>
      </c>
      <c r="U2999">
        <f t="shared" si="46"/>
        <v>6.2831999999999999</v>
      </c>
    </row>
    <row r="3000" spans="1:21" x14ac:dyDescent="0.3">
      <c r="A3000" s="21">
        <v>44645</v>
      </c>
      <c r="B3000" s="18" t="s">
        <v>45</v>
      </c>
      <c r="C3000" s="18" t="s">
        <v>46</v>
      </c>
      <c r="D3000" s="18" t="s">
        <v>47</v>
      </c>
      <c r="E3000" s="20">
        <v>170</v>
      </c>
      <c r="F3000" s="19">
        <v>129</v>
      </c>
      <c r="G3000" s="19">
        <v>0</v>
      </c>
      <c r="H3000" s="19">
        <v>82</v>
      </c>
      <c r="I3000" s="18" t="s">
        <v>612</v>
      </c>
      <c r="J3000" s="19">
        <v>176</v>
      </c>
      <c r="K3000" s="18" t="s">
        <v>898</v>
      </c>
      <c r="L3000" s="32">
        <v>29</v>
      </c>
      <c r="M3000" s="31">
        <v>14</v>
      </c>
      <c r="N3000" s="31">
        <v>56</v>
      </c>
      <c r="O3000" s="30" t="s">
        <v>179</v>
      </c>
      <c r="P3000" s="20">
        <v>81</v>
      </c>
      <c r="Q3000" s="20">
        <v>95</v>
      </c>
      <c r="R3000" s="18" t="s">
        <v>51</v>
      </c>
      <c r="S3000" s="20">
        <v>65</v>
      </c>
      <c r="T3000" s="18" t="s">
        <v>133</v>
      </c>
      <c r="U3000">
        <f t="shared" si="46"/>
        <v>5.0614666666666661</v>
      </c>
    </row>
    <row r="3001" spans="1:21" x14ac:dyDescent="0.3">
      <c r="A3001" s="21">
        <v>44646</v>
      </c>
      <c r="B3001" s="18" t="s">
        <v>45</v>
      </c>
      <c r="C3001" s="18" t="s">
        <v>46</v>
      </c>
      <c r="D3001" s="18" t="s">
        <v>47</v>
      </c>
      <c r="E3001" s="20">
        <v>170</v>
      </c>
      <c r="F3001" s="19">
        <v>152</v>
      </c>
      <c r="G3001" s="19">
        <v>0</v>
      </c>
      <c r="H3001" s="19">
        <v>94</v>
      </c>
      <c r="I3001" s="18" t="s">
        <v>193</v>
      </c>
      <c r="J3001" s="19">
        <v>210</v>
      </c>
      <c r="K3001" s="18" t="s">
        <v>173</v>
      </c>
      <c r="L3001" s="32">
        <v>35</v>
      </c>
      <c r="M3001" s="31">
        <v>14</v>
      </c>
      <c r="N3001" s="31">
        <v>61</v>
      </c>
      <c r="O3001" s="30" t="s">
        <v>94</v>
      </c>
      <c r="P3001" s="20">
        <v>66</v>
      </c>
      <c r="Q3001" s="20">
        <v>97</v>
      </c>
      <c r="R3001" s="18" t="s">
        <v>404</v>
      </c>
      <c r="S3001" s="20">
        <v>42</v>
      </c>
      <c r="T3001" s="18" t="s">
        <v>169</v>
      </c>
      <c r="U3001">
        <f t="shared" si="46"/>
        <v>6.1086666666666662</v>
      </c>
    </row>
    <row r="3002" spans="1:21" x14ac:dyDescent="0.3">
      <c r="A3002" s="21">
        <v>44647</v>
      </c>
      <c r="B3002" s="18" t="s">
        <v>45</v>
      </c>
      <c r="C3002" s="18" t="s">
        <v>46</v>
      </c>
      <c r="D3002" s="18" t="s">
        <v>47</v>
      </c>
      <c r="E3002" s="20">
        <v>170</v>
      </c>
      <c r="F3002" s="19">
        <v>154</v>
      </c>
      <c r="G3002" s="19">
        <v>0</v>
      </c>
      <c r="H3002" s="19">
        <v>80</v>
      </c>
      <c r="I3002" s="18" t="s">
        <v>683</v>
      </c>
      <c r="J3002" s="19">
        <v>229</v>
      </c>
      <c r="K3002" s="18" t="s">
        <v>843</v>
      </c>
      <c r="L3002" s="30" t="s">
        <v>263</v>
      </c>
      <c r="M3002" s="31">
        <v>8</v>
      </c>
      <c r="N3002" s="31">
        <v>72</v>
      </c>
      <c r="O3002" s="30" t="s">
        <v>158</v>
      </c>
      <c r="P3002" s="20">
        <v>65</v>
      </c>
      <c r="Q3002" s="20">
        <v>99</v>
      </c>
      <c r="R3002" s="18" t="s">
        <v>205</v>
      </c>
      <c r="S3002" s="20">
        <v>43</v>
      </c>
      <c r="T3002" s="18" t="s">
        <v>169</v>
      </c>
      <c r="U3002">
        <f t="shared" si="46"/>
        <v>0.17453333333333335</v>
      </c>
    </row>
    <row r="3003" spans="1:21" x14ac:dyDescent="0.3">
      <c r="A3003" s="21">
        <v>44648</v>
      </c>
      <c r="B3003" s="18" t="s">
        <v>45</v>
      </c>
      <c r="C3003" s="18" t="s">
        <v>46</v>
      </c>
      <c r="D3003" s="18" t="s">
        <v>47</v>
      </c>
      <c r="E3003" s="20">
        <v>170</v>
      </c>
      <c r="F3003" s="19">
        <v>166</v>
      </c>
      <c r="G3003" s="19">
        <v>0</v>
      </c>
      <c r="H3003" s="19">
        <v>107</v>
      </c>
      <c r="I3003" s="18" t="s">
        <v>852</v>
      </c>
      <c r="J3003" s="19">
        <v>226</v>
      </c>
      <c r="K3003" s="18" t="s">
        <v>783</v>
      </c>
      <c r="L3003" s="30"/>
      <c r="M3003" s="30"/>
      <c r="N3003" s="30"/>
      <c r="O3003" s="30"/>
      <c r="P3003" s="20">
        <v>46</v>
      </c>
      <c r="Q3003" s="20">
        <v>84</v>
      </c>
      <c r="R3003" s="18" t="s">
        <v>85</v>
      </c>
      <c r="S3003" s="20">
        <v>31</v>
      </c>
      <c r="T3003" s="18" t="s">
        <v>129</v>
      </c>
      <c r="U3003">
        <f t="shared" si="46"/>
        <v>0</v>
      </c>
    </row>
    <row r="3004" spans="1:21" x14ac:dyDescent="0.3">
      <c r="A3004" s="21">
        <v>44649</v>
      </c>
      <c r="B3004" s="18" t="s">
        <v>45</v>
      </c>
      <c r="C3004" s="18" t="s">
        <v>46</v>
      </c>
      <c r="D3004" s="18" t="s">
        <v>47</v>
      </c>
      <c r="E3004" s="20">
        <v>170</v>
      </c>
      <c r="F3004" s="19">
        <v>121</v>
      </c>
      <c r="G3004" s="18"/>
      <c r="H3004" s="19">
        <v>98</v>
      </c>
      <c r="I3004" s="18" t="s">
        <v>321</v>
      </c>
      <c r="J3004" s="19">
        <v>144</v>
      </c>
      <c r="K3004" s="18" t="s">
        <v>266</v>
      </c>
      <c r="L3004" s="30"/>
      <c r="M3004" s="30"/>
      <c r="N3004" s="30"/>
      <c r="O3004" s="30"/>
      <c r="P3004" s="20">
        <v>89</v>
      </c>
      <c r="Q3004" s="20">
        <v>98</v>
      </c>
      <c r="R3004" s="18" t="s">
        <v>51</v>
      </c>
      <c r="S3004" s="20">
        <v>77</v>
      </c>
      <c r="T3004" s="18" t="s">
        <v>264</v>
      </c>
      <c r="U3004">
        <f t="shared" si="46"/>
        <v>0</v>
      </c>
    </row>
    <row r="3005" spans="1:21" x14ac:dyDescent="0.3">
      <c r="A3005" s="21">
        <v>44650</v>
      </c>
      <c r="B3005" s="18" t="s">
        <v>45</v>
      </c>
      <c r="C3005" s="18" t="s">
        <v>46</v>
      </c>
      <c r="D3005" s="18" t="s">
        <v>47</v>
      </c>
      <c r="E3005" s="20">
        <v>170</v>
      </c>
      <c r="F3005" s="19">
        <v>98</v>
      </c>
      <c r="G3005" s="18"/>
      <c r="H3005" s="19">
        <v>66</v>
      </c>
      <c r="I3005" s="18" t="s">
        <v>165</v>
      </c>
      <c r="J3005" s="19">
        <v>130</v>
      </c>
      <c r="K3005" s="18" t="s">
        <v>136</v>
      </c>
      <c r="L3005" s="32">
        <v>25</v>
      </c>
      <c r="M3005" s="31">
        <v>6</v>
      </c>
      <c r="N3005" s="31">
        <v>92</v>
      </c>
      <c r="O3005" s="30" t="s">
        <v>94</v>
      </c>
      <c r="P3005" s="20">
        <v>80</v>
      </c>
      <c r="Q3005" s="20">
        <v>99</v>
      </c>
      <c r="R3005" s="18" t="s">
        <v>51</v>
      </c>
      <c r="S3005" s="20">
        <v>65</v>
      </c>
      <c r="T3005" s="18" t="s">
        <v>369</v>
      </c>
      <c r="U3005">
        <f t="shared" si="46"/>
        <v>4.3633333333333333</v>
      </c>
    </row>
    <row r="3006" spans="1:21" x14ac:dyDescent="0.3">
      <c r="A3006" s="21">
        <v>44651</v>
      </c>
      <c r="B3006" s="18" t="s">
        <v>45</v>
      </c>
      <c r="C3006" s="18" t="s">
        <v>46</v>
      </c>
      <c r="D3006" s="18" t="s">
        <v>47</v>
      </c>
      <c r="E3006" s="20">
        <v>170</v>
      </c>
      <c r="F3006" s="19">
        <v>90</v>
      </c>
      <c r="G3006" s="18"/>
      <c r="H3006" s="19">
        <v>65</v>
      </c>
      <c r="I3006" s="18" t="s">
        <v>654</v>
      </c>
      <c r="J3006" s="19">
        <v>116</v>
      </c>
      <c r="K3006" s="18" t="s">
        <v>584</v>
      </c>
      <c r="L3006" s="32">
        <v>34</v>
      </c>
      <c r="M3006" s="31">
        <v>3</v>
      </c>
      <c r="N3006" s="31">
        <v>89</v>
      </c>
      <c r="O3006" s="30" t="s">
        <v>355</v>
      </c>
      <c r="P3006" s="20">
        <v>89</v>
      </c>
      <c r="Q3006" s="20">
        <v>97</v>
      </c>
      <c r="R3006" s="18" t="s">
        <v>51</v>
      </c>
      <c r="S3006" s="20">
        <v>81</v>
      </c>
      <c r="T3006" s="18" t="s">
        <v>89</v>
      </c>
      <c r="U3006">
        <f t="shared" si="46"/>
        <v>5.9341333333333326</v>
      </c>
    </row>
    <row r="3007" spans="1:21" x14ac:dyDescent="0.3">
      <c r="A3007" s="21">
        <v>44652</v>
      </c>
      <c r="B3007" s="18" t="s">
        <v>45</v>
      </c>
      <c r="C3007" s="18" t="s">
        <v>46</v>
      </c>
      <c r="D3007" s="18" t="s">
        <v>47</v>
      </c>
      <c r="E3007" s="20">
        <v>170</v>
      </c>
      <c r="F3007" s="19">
        <v>58</v>
      </c>
      <c r="G3007" s="18"/>
      <c r="H3007" s="19">
        <v>29</v>
      </c>
      <c r="I3007" s="18" t="s">
        <v>399</v>
      </c>
      <c r="J3007" s="19">
        <v>87</v>
      </c>
      <c r="K3007" s="18" t="s">
        <v>833</v>
      </c>
      <c r="L3007" s="32">
        <v>10</v>
      </c>
      <c r="M3007" s="31">
        <v>6</v>
      </c>
      <c r="N3007" s="31">
        <v>92</v>
      </c>
      <c r="O3007" s="30" t="s">
        <v>192</v>
      </c>
      <c r="P3007" s="20">
        <v>80</v>
      </c>
      <c r="Q3007" s="20">
        <v>99</v>
      </c>
      <c r="R3007" s="18" t="s">
        <v>347</v>
      </c>
      <c r="S3007" s="20">
        <v>68</v>
      </c>
      <c r="T3007" s="18" t="s">
        <v>206</v>
      </c>
      <c r="U3007">
        <f t="shared" si="46"/>
        <v>1.7453333333333334</v>
      </c>
    </row>
    <row r="3008" spans="1:21" x14ac:dyDescent="0.3">
      <c r="A3008" s="21">
        <v>44653</v>
      </c>
      <c r="B3008" s="18" t="s">
        <v>45</v>
      </c>
      <c r="C3008" s="18" t="s">
        <v>46</v>
      </c>
      <c r="D3008" s="18" t="s">
        <v>47</v>
      </c>
      <c r="E3008" s="20">
        <v>170</v>
      </c>
      <c r="F3008" s="19">
        <v>68</v>
      </c>
      <c r="G3008" s="19">
        <v>24</v>
      </c>
      <c r="H3008" s="19">
        <v>25</v>
      </c>
      <c r="I3008" s="18" t="s">
        <v>961</v>
      </c>
      <c r="J3008" s="19">
        <v>111</v>
      </c>
      <c r="K3008" s="18" t="s">
        <v>1148</v>
      </c>
      <c r="L3008" s="32">
        <v>26</v>
      </c>
      <c r="M3008" s="31">
        <v>6</v>
      </c>
      <c r="N3008" s="31">
        <v>53</v>
      </c>
      <c r="O3008" s="30" t="s">
        <v>169</v>
      </c>
      <c r="P3008" s="20">
        <v>72</v>
      </c>
      <c r="Q3008" s="20">
        <v>98</v>
      </c>
      <c r="R3008" s="18" t="s">
        <v>51</v>
      </c>
      <c r="S3008" s="20">
        <v>48</v>
      </c>
      <c r="T3008" s="18" t="s">
        <v>61</v>
      </c>
      <c r="U3008">
        <f t="shared" si="46"/>
        <v>4.5378666666666669</v>
      </c>
    </row>
    <row r="3009" spans="1:21" x14ac:dyDescent="0.3">
      <c r="A3009" s="21">
        <v>44654</v>
      </c>
      <c r="B3009" s="18" t="s">
        <v>45</v>
      </c>
      <c r="C3009" s="18" t="s">
        <v>46</v>
      </c>
      <c r="D3009" s="18" t="s">
        <v>47</v>
      </c>
      <c r="E3009" s="20">
        <v>170</v>
      </c>
      <c r="F3009" s="19">
        <v>54</v>
      </c>
      <c r="G3009" s="19">
        <v>104</v>
      </c>
      <c r="H3009" s="19">
        <v>26</v>
      </c>
      <c r="I3009" s="18" t="s">
        <v>51</v>
      </c>
      <c r="J3009" s="19">
        <v>83</v>
      </c>
      <c r="K3009" s="18" t="s">
        <v>52</v>
      </c>
      <c r="L3009" s="30" t="s">
        <v>401</v>
      </c>
      <c r="M3009" s="31">
        <v>8</v>
      </c>
      <c r="N3009" s="31">
        <v>97</v>
      </c>
      <c r="O3009" s="30" t="s">
        <v>307</v>
      </c>
      <c r="P3009" s="20">
        <v>87</v>
      </c>
      <c r="Q3009" s="20">
        <v>99</v>
      </c>
      <c r="R3009" s="18" t="s">
        <v>51</v>
      </c>
      <c r="S3009" s="20">
        <v>71</v>
      </c>
      <c r="T3009" s="18" t="s">
        <v>369</v>
      </c>
      <c r="U3009">
        <f t="shared" si="46"/>
        <v>1.0471999999999999</v>
      </c>
    </row>
    <row r="3010" spans="1:21" x14ac:dyDescent="0.3">
      <c r="A3010" s="21">
        <v>44655</v>
      </c>
      <c r="B3010" s="18" t="s">
        <v>45</v>
      </c>
      <c r="C3010" s="18" t="s">
        <v>46</v>
      </c>
      <c r="D3010" s="18" t="s">
        <v>47</v>
      </c>
      <c r="E3010" s="20">
        <v>170</v>
      </c>
      <c r="F3010" s="19">
        <v>56</v>
      </c>
      <c r="G3010" s="19">
        <v>0</v>
      </c>
      <c r="H3010" s="19">
        <v>8</v>
      </c>
      <c r="I3010" s="18" t="s">
        <v>100</v>
      </c>
      <c r="J3010" s="19">
        <v>105</v>
      </c>
      <c r="K3010" s="18" t="s">
        <v>702</v>
      </c>
      <c r="L3010" s="30" t="s">
        <v>84</v>
      </c>
      <c r="M3010" s="31">
        <v>14</v>
      </c>
      <c r="N3010" s="31">
        <v>67</v>
      </c>
      <c r="O3010" s="30" t="s">
        <v>179</v>
      </c>
      <c r="P3010" s="20">
        <v>70</v>
      </c>
      <c r="Q3010" s="20">
        <v>99</v>
      </c>
      <c r="R3010" s="18" t="s">
        <v>66</v>
      </c>
      <c r="S3010" s="20">
        <v>50</v>
      </c>
      <c r="T3010" s="18" t="s">
        <v>206</v>
      </c>
      <c r="U3010">
        <f t="shared" si="46"/>
        <v>0.34906666666666669</v>
      </c>
    </row>
    <row r="3011" spans="1:21" x14ac:dyDescent="0.3">
      <c r="A3011" s="21">
        <v>44656</v>
      </c>
      <c r="B3011" s="18" t="s">
        <v>45</v>
      </c>
      <c r="C3011" s="18" t="s">
        <v>46</v>
      </c>
      <c r="D3011" s="18" t="s">
        <v>47</v>
      </c>
      <c r="E3011" s="20">
        <v>170</v>
      </c>
      <c r="F3011" s="19">
        <v>68</v>
      </c>
      <c r="G3011" s="19">
        <v>0</v>
      </c>
      <c r="H3011" s="19">
        <v>-8</v>
      </c>
      <c r="I3011" s="18" t="s">
        <v>1076</v>
      </c>
      <c r="J3011" s="19">
        <v>145</v>
      </c>
      <c r="K3011" s="18" t="s">
        <v>1149</v>
      </c>
      <c r="L3011" s="30" t="s">
        <v>218</v>
      </c>
      <c r="M3011" s="31">
        <v>11</v>
      </c>
      <c r="N3011" s="31">
        <v>67</v>
      </c>
      <c r="O3011" s="30" t="s">
        <v>213</v>
      </c>
      <c r="P3011" s="20">
        <v>68</v>
      </c>
      <c r="Q3011" s="20">
        <v>100</v>
      </c>
      <c r="R3011" s="18" t="s">
        <v>74</v>
      </c>
      <c r="S3011" s="20">
        <v>41</v>
      </c>
      <c r="T3011" s="18" t="s">
        <v>206</v>
      </c>
      <c r="U3011">
        <f t="shared" si="46"/>
        <v>0.52359999999999995</v>
      </c>
    </row>
    <row r="3012" spans="1:21" x14ac:dyDescent="0.3">
      <c r="A3012" s="21">
        <v>44657</v>
      </c>
      <c r="B3012" s="18" t="s">
        <v>45</v>
      </c>
      <c r="C3012" s="18" t="s">
        <v>46</v>
      </c>
      <c r="D3012" s="18" t="s">
        <v>47</v>
      </c>
      <c r="E3012" s="20">
        <v>170</v>
      </c>
      <c r="F3012" s="19">
        <v>96</v>
      </c>
      <c r="G3012" s="19">
        <v>0</v>
      </c>
      <c r="H3012" s="19">
        <v>11</v>
      </c>
      <c r="I3012" s="18" t="s">
        <v>159</v>
      </c>
      <c r="J3012" s="19">
        <v>182</v>
      </c>
      <c r="K3012" s="18" t="s">
        <v>1150</v>
      </c>
      <c r="L3012" s="30" t="s">
        <v>84</v>
      </c>
      <c r="M3012" s="31">
        <v>14</v>
      </c>
      <c r="N3012" s="31">
        <v>69</v>
      </c>
      <c r="O3012" s="30" t="s">
        <v>91</v>
      </c>
      <c r="P3012" s="20">
        <v>72</v>
      </c>
      <c r="Q3012" s="20">
        <v>100</v>
      </c>
      <c r="R3012" s="18" t="s">
        <v>74</v>
      </c>
      <c r="S3012" s="20">
        <v>45</v>
      </c>
      <c r="T3012" s="18" t="s">
        <v>264</v>
      </c>
      <c r="U3012">
        <f t="shared" ref="U3012:U3075" si="47">L3012*$V$3/$V$5*$V$4</f>
        <v>0.34906666666666669</v>
      </c>
    </row>
    <row r="3013" spans="1:21" x14ac:dyDescent="0.3">
      <c r="A3013" s="21">
        <v>44658</v>
      </c>
      <c r="B3013" s="18" t="s">
        <v>45</v>
      </c>
      <c r="C3013" s="18" t="s">
        <v>46</v>
      </c>
      <c r="D3013" s="18" t="s">
        <v>47</v>
      </c>
      <c r="E3013" s="20">
        <v>170</v>
      </c>
      <c r="F3013" s="19">
        <v>136</v>
      </c>
      <c r="G3013" s="19">
        <v>0</v>
      </c>
      <c r="H3013" s="19">
        <v>53</v>
      </c>
      <c r="I3013" s="18" t="s">
        <v>51</v>
      </c>
      <c r="J3013" s="19">
        <v>219</v>
      </c>
      <c r="K3013" s="18" t="s">
        <v>212</v>
      </c>
      <c r="L3013" s="32">
        <v>28</v>
      </c>
      <c r="M3013" s="31">
        <v>14</v>
      </c>
      <c r="N3013" s="31">
        <v>92</v>
      </c>
      <c r="O3013" s="30" t="s">
        <v>98</v>
      </c>
      <c r="P3013" s="20">
        <v>62</v>
      </c>
      <c r="Q3013" s="20">
        <v>98</v>
      </c>
      <c r="R3013" s="18" t="s">
        <v>51</v>
      </c>
      <c r="S3013" s="20">
        <v>40</v>
      </c>
      <c r="T3013" s="18" t="s">
        <v>133</v>
      </c>
      <c r="U3013">
        <f t="shared" si="47"/>
        <v>4.8869333333333334</v>
      </c>
    </row>
    <row r="3014" spans="1:21" x14ac:dyDescent="0.3">
      <c r="A3014" s="21">
        <v>44659</v>
      </c>
      <c r="B3014" s="18" t="s">
        <v>45</v>
      </c>
      <c r="C3014" s="18" t="s">
        <v>46</v>
      </c>
      <c r="D3014" s="18" t="s">
        <v>47</v>
      </c>
      <c r="E3014" s="20">
        <v>170</v>
      </c>
      <c r="F3014" s="19">
        <v>151</v>
      </c>
      <c r="G3014" s="19">
        <v>20</v>
      </c>
      <c r="H3014" s="19">
        <v>109</v>
      </c>
      <c r="I3014" s="18" t="s">
        <v>100</v>
      </c>
      <c r="J3014" s="19">
        <v>193</v>
      </c>
      <c r="K3014" s="18" t="s">
        <v>1041</v>
      </c>
      <c r="L3014" s="32">
        <v>22</v>
      </c>
      <c r="M3014" s="31">
        <v>6</v>
      </c>
      <c r="N3014" s="31">
        <v>122</v>
      </c>
      <c r="O3014" s="30" t="s">
        <v>750</v>
      </c>
      <c r="P3014" s="20">
        <v>70</v>
      </c>
      <c r="Q3014" s="20">
        <v>92</v>
      </c>
      <c r="R3014" s="18" t="s">
        <v>51</v>
      </c>
      <c r="S3014" s="20">
        <v>41</v>
      </c>
      <c r="T3014" s="18" t="s">
        <v>51</v>
      </c>
      <c r="U3014">
        <f t="shared" si="47"/>
        <v>3.8397333333333332</v>
      </c>
    </row>
    <row r="3015" spans="1:21" x14ac:dyDescent="0.3">
      <c r="A3015" s="21">
        <v>44660</v>
      </c>
      <c r="B3015" s="18" t="s">
        <v>45</v>
      </c>
      <c r="C3015" s="18" t="s">
        <v>46</v>
      </c>
      <c r="D3015" s="18" t="s">
        <v>47</v>
      </c>
      <c r="E3015" s="20">
        <v>170</v>
      </c>
      <c r="F3015" s="19">
        <v>130</v>
      </c>
      <c r="G3015" s="19">
        <v>0</v>
      </c>
      <c r="H3015" s="19">
        <v>78</v>
      </c>
      <c r="I3015" s="18" t="s">
        <v>108</v>
      </c>
      <c r="J3015" s="19">
        <v>183</v>
      </c>
      <c r="K3015" s="18" t="s">
        <v>606</v>
      </c>
      <c r="L3015" s="32">
        <v>36</v>
      </c>
      <c r="M3015" s="31">
        <v>14</v>
      </c>
      <c r="N3015" s="31">
        <v>61</v>
      </c>
      <c r="O3015" s="30" t="s">
        <v>158</v>
      </c>
      <c r="P3015" s="20">
        <v>71</v>
      </c>
      <c r="Q3015" s="20">
        <v>96</v>
      </c>
      <c r="R3015" s="18" t="s">
        <v>249</v>
      </c>
      <c r="S3015" s="20">
        <v>56</v>
      </c>
      <c r="T3015" s="18" t="s">
        <v>51</v>
      </c>
      <c r="U3015">
        <f t="shared" si="47"/>
        <v>6.2831999999999999</v>
      </c>
    </row>
    <row r="3016" spans="1:21" x14ac:dyDescent="0.3">
      <c r="A3016" s="21">
        <v>44661</v>
      </c>
      <c r="B3016" s="18" t="s">
        <v>45</v>
      </c>
      <c r="C3016" s="18" t="s">
        <v>46</v>
      </c>
      <c r="D3016" s="18" t="s">
        <v>47</v>
      </c>
      <c r="E3016" s="20">
        <v>170</v>
      </c>
      <c r="F3016" s="19">
        <v>156</v>
      </c>
      <c r="G3016" s="19">
        <v>0</v>
      </c>
      <c r="H3016" s="19">
        <v>60</v>
      </c>
      <c r="I3016" s="18" t="s">
        <v>683</v>
      </c>
      <c r="J3016" s="19">
        <v>253</v>
      </c>
      <c r="K3016" s="18" t="s">
        <v>1026</v>
      </c>
      <c r="L3016" s="32">
        <v>22</v>
      </c>
      <c r="M3016" s="31">
        <v>25</v>
      </c>
      <c r="N3016" s="31">
        <v>122</v>
      </c>
      <c r="O3016" s="30" t="s">
        <v>71</v>
      </c>
      <c r="P3016" s="20">
        <v>58</v>
      </c>
      <c r="Q3016" s="20">
        <v>99</v>
      </c>
      <c r="R3016" s="18" t="s">
        <v>51</v>
      </c>
      <c r="S3016" s="20">
        <v>33</v>
      </c>
      <c r="T3016" s="18" t="s">
        <v>107</v>
      </c>
      <c r="U3016">
        <f t="shared" si="47"/>
        <v>3.8397333333333332</v>
      </c>
    </row>
    <row r="3017" spans="1:21" x14ac:dyDescent="0.3">
      <c r="A3017" s="21">
        <v>44662</v>
      </c>
      <c r="B3017" s="18" t="s">
        <v>45</v>
      </c>
      <c r="C3017" s="18" t="s">
        <v>46</v>
      </c>
      <c r="D3017" s="18" t="s">
        <v>47</v>
      </c>
      <c r="E3017" s="20">
        <v>170</v>
      </c>
      <c r="F3017" s="19">
        <v>174</v>
      </c>
      <c r="G3017" s="19">
        <v>0</v>
      </c>
      <c r="H3017" s="19">
        <v>121</v>
      </c>
      <c r="I3017" s="18" t="s">
        <v>485</v>
      </c>
      <c r="J3017" s="19">
        <v>227</v>
      </c>
      <c r="K3017" s="18" t="s">
        <v>1000</v>
      </c>
      <c r="L3017" s="32">
        <v>20</v>
      </c>
      <c r="M3017" s="31">
        <v>19</v>
      </c>
      <c r="N3017" s="31">
        <v>136</v>
      </c>
      <c r="O3017" s="30" t="s">
        <v>352</v>
      </c>
      <c r="P3017" s="20">
        <v>52</v>
      </c>
      <c r="Q3017" s="20">
        <v>82</v>
      </c>
      <c r="R3017" s="18" t="s">
        <v>258</v>
      </c>
      <c r="S3017" s="20">
        <v>30</v>
      </c>
      <c r="T3017" s="18" t="s">
        <v>86</v>
      </c>
      <c r="U3017">
        <f t="shared" si="47"/>
        <v>3.4906666666666668</v>
      </c>
    </row>
    <row r="3018" spans="1:21" x14ac:dyDescent="0.3">
      <c r="A3018" s="21">
        <v>44663</v>
      </c>
      <c r="B3018" s="18" t="s">
        <v>45</v>
      </c>
      <c r="C3018" s="18" t="s">
        <v>46</v>
      </c>
      <c r="D3018" s="18" t="s">
        <v>47</v>
      </c>
      <c r="E3018" s="20">
        <v>170</v>
      </c>
      <c r="F3018" s="19">
        <v>146</v>
      </c>
      <c r="G3018" s="19">
        <v>114</v>
      </c>
      <c r="H3018" s="19">
        <v>89</v>
      </c>
      <c r="I3018" s="18" t="s">
        <v>108</v>
      </c>
      <c r="J3018" s="19">
        <v>204</v>
      </c>
      <c r="K3018" s="18" t="s">
        <v>696</v>
      </c>
      <c r="L3018" s="32">
        <v>22</v>
      </c>
      <c r="M3018" s="31">
        <v>17</v>
      </c>
      <c r="N3018" s="31">
        <v>108</v>
      </c>
      <c r="O3018" s="30" t="s">
        <v>133</v>
      </c>
      <c r="P3018" s="20">
        <v>68</v>
      </c>
      <c r="Q3018" s="20">
        <v>98</v>
      </c>
      <c r="R3018" s="18" t="s">
        <v>240</v>
      </c>
      <c r="S3018" s="20">
        <v>46</v>
      </c>
      <c r="T3018" s="18" t="s">
        <v>209</v>
      </c>
      <c r="U3018">
        <f t="shared" si="47"/>
        <v>3.8397333333333332</v>
      </c>
    </row>
    <row r="3019" spans="1:21" x14ac:dyDescent="0.3">
      <c r="A3019" s="21">
        <v>44664</v>
      </c>
      <c r="B3019" s="18" t="s">
        <v>45</v>
      </c>
      <c r="C3019" s="18" t="s">
        <v>46</v>
      </c>
      <c r="D3019" s="18" t="s">
        <v>47</v>
      </c>
      <c r="E3019" s="20">
        <v>170</v>
      </c>
      <c r="F3019" s="19">
        <v>132</v>
      </c>
      <c r="G3019" s="19">
        <v>0</v>
      </c>
      <c r="H3019" s="19">
        <v>77</v>
      </c>
      <c r="I3019" s="18" t="s">
        <v>588</v>
      </c>
      <c r="J3019" s="19">
        <v>187</v>
      </c>
      <c r="K3019" s="18" t="s">
        <v>1025</v>
      </c>
      <c r="L3019" s="30" t="s">
        <v>263</v>
      </c>
      <c r="M3019" s="31">
        <v>14</v>
      </c>
      <c r="N3019" s="31">
        <v>72</v>
      </c>
      <c r="O3019" s="30" t="s">
        <v>167</v>
      </c>
      <c r="P3019" s="20">
        <v>77</v>
      </c>
      <c r="Q3019" s="20">
        <v>96</v>
      </c>
      <c r="R3019" s="18" t="s">
        <v>80</v>
      </c>
      <c r="S3019" s="20">
        <v>53</v>
      </c>
      <c r="T3019" s="18" t="s">
        <v>81</v>
      </c>
      <c r="U3019">
        <f t="shared" si="47"/>
        <v>0.17453333333333335</v>
      </c>
    </row>
    <row r="3020" spans="1:21" x14ac:dyDescent="0.3">
      <c r="A3020" s="21">
        <v>44665</v>
      </c>
      <c r="B3020" s="18" t="s">
        <v>45</v>
      </c>
      <c r="C3020" s="18" t="s">
        <v>46</v>
      </c>
      <c r="D3020" s="18" t="s">
        <v>47</v>
      </c>
      <c r="E3020" s="20">
        <v>170</v>
      </c>
      <c r="F3020" s="19">
        <v>160</v>
      </c>
      <c r="G3020" s="19">
        <v>0</v>
      </c>
      <c r="H3020" s="19">
        <v>108</v>
      </c>
      <c r="I3020" s="18" t="s">
        <v>601</v>
      </c>
      <c r="J3020" s="19">
        <v>212</v>
      </c>
      <c r="K3020" s="18" t="s">
        <v>466</v>
      </c>
      <c r="L3020" s="30" t="s">
        <v>263</v>
      </c>
      <c r="M3020" s="31">
        <v>17</v>
      </c>
      <c r="N3020" s="31">
        <v>69</v>
      </c>
      <c r="O3020" s="30" t="s">
        <v>129</v>
      </c>
      <c r="P3020" s="20">
        <v>63</v>
      </c>
      <c r="Q3020" s="20">
        <v>94</v>
      </c>
      <c r="R3020" s="18" t="s">
        <v>537</v>
      </c>
      <c r="S3020" s="20">
        <v>47</v>
      </c>
      <c r="T3020" s="18" t="s">
        <v>146</v>
      </c>
      <c r="U3020">
        <f t="shared" si="47"/>
        <v>0.17453333333333335</v>
      </c>
    </row>
    <row r="3021" spans="1:21" x14ac:dyDescent="0.3">
      <c r="A3021" s="21">
        <v>44666</v>
      </c>
      <c r="B3021" s="18" t="s">
        <v>45</v>
      </c>
      <c r="C3021" s="18" t="s">
        <v>46</v>
      </c>
      <c r="D3021" s="18" t="s">
        <v>47</v>
      </c>
      <c r="E3021" s="20">
        <v>170</v>
      </c>
      <c r="F3021" s="19">
        <v>156</v>
      </c>
      <c r="G3021" s="19">
        <v>0</v>
      </c>
      <c r="H3021" s="19">
        <v>111</v>
      </c>
      <c r="I3021" s="18" t="s">
        <v>253</v>
      </c>
      <c r="J3021" s="19">
        <v>202</v>
      </c>
      <c r="K3021" s="18" t="s">
        <v>200</v>
      </c>
      <c r="L3021" s="30" t="s">
        <v>84</v>
      </c>
      <c r="M3021" s="31">
        <v>14</v>
      </c>
      <c r="N3021" s="31">
        <v>58</v>
      </c>
      <c r="O3021" s="30" t="s">
        <v>71</v>
      </c>
      <c r="P3021" s="20">
        <v>74</v>
      </c>
      <c r="Q3021" s="20">
        <v>93</v>
      </c>
      <c r="R3021" s="18" t="s">
        <v>51</v>
      </c>
      <c r="S3021" s="20">
        <v>62</v>
      </c>
      <c r="T3021" s="18" t="s">
        <v>206</v>
      </c>
      <c r="U3021">
        <f t="shared" si="47"/>
        <v>0.34906666666666669</v>
      </c>
    </row>
    <row r="3022" spans="1:21" x14ac:dyDescent="0.3">
      <c r="A3022" s="21">
        <v>44667</v>
      </c>
      <c r="B3022" s="18" t="s">
        <v>45</v>
      </c>
      <c r="C3022" s="18" t="s">
        <v>46</v>
      </c>
      <c r="D3022" s="18" t="s">
        <v>47</v>
      </c>
      <c r="E3022" s="20">
        <v>170</v>
      </c>
      <c r="F3022" s="19">
        <v>170</v>
      </c>
      <c r="G3022" s="19">
        <v>0</v>
      </c>
      <c r="H3022" s="19">
        <v>107</v>
      </c>
      <c r="I3022" s="18" t="s">
        <v>51</v>
      </c>
      <c r="J3022" s="19">
        <v>234</v>
      </c>
      <c r="K3022" s="18" t="s">
        <v>278</v>
      </c>
      <c r="L3022" s="30" t="s">
        <v>84</v>
      </c>
      <c r="M3022" s="31">
        <v>17</v>
      </c>
      <c r="N3022" s="31">
        <v>67</v>
      </c>
      <c r="O3022" s="30" t="s">
        <v>71</v>
      </c>
      <c r="P3022" s="20">
        <v>70</v>
      </c>
      <c r="Q3022" s="20">
        <v>95</v>
      </c>
      <c r="R3022" s="18" t="s">
        <v>249</v>
      </c>
      <c r="S3022" s="20">
        <v>55</v>
      </c>
      <c r="T3022" s="18" t="s">
        <v>50</v>
      </c>
      <c r="U3022">
        <f t="shared" si="47"/>
        <v>0.34906666666666669</v>
      </c>
    </row>
    <row r="3023" spans="1:21" x14ac:dyDescent="0.3">
      <c r="A3023" s="21">
        <v>44668</v>
      </c>
      <c r="B3023" s="18" t="s">
        <v>45</v>
      </c>
      <c r="C3023" s="18" t="s">
        <v>46</v>
      </c>
      <c r="D3023" s="18" t="s">
        <v>47</v>
      </c>
      <c r="E3023" s="20">
        <v>170</v>
      </c>
      <c r="F3023" s="19">
        <v>138</v>
      </c>
      <c r="G3023" s="19">
        <v>0</v>
      </c>
      <c r="H3023" s="19">
        <v>91</v>
      </c>
      <c r="I3023" s="18" t="s">
        <v>51</v>
      </c>
      <c r="J3023" s="19">
        <v>184</v>
      </c>
      <c r="K3023" s="18" t="s">
        <v>538</v>
      </c>
      <c r="L3023" s="32">
        <v>34</v>
      </c>
      <c r="M3023" s="31">
        <v>14</v>
      </c>
      <c r="N3023" s="31">
        <v>67</v>
      </c>
      <c r="O3023" s="30" t="s">
        <v>201</v>
      </c>
      <c r="P3023" s="20">
        <v>81</v>
      </c>
      <c r="Q3023" s="20">
        <v>98</v>
      </c>
      <c r="R3023" s="18" t="s">
        <v>51</v>
      </c>
      <c r="S3023" s="20">
        <v>57</v>
      </c>
      <c r="T3023" s="18" t="s">
        <v>135</v>
      </c>
      <c r="U3023">
        <f t="shared" si="47"/>
        <v>5.9341333333333326</v>
      </c>
    </row>
    <row r="3024" spans="1:21" x14ac:dyDescent="0.3">
      <c r="A3024" s="21">
        <v>44669</v>
      </c>
      <c r="B3024" s="18" t="s">
        <v>45</v>
      </c>
      <c r="C3024" s="18" t="s">
        <v>46</v>
      </c>
      <c r="D3024" s="18" t="s">
        <v>47</v>
      </c>
      <c r="E3024" s="20">
        <v>170</v>
      </c>
      <c r="F3024" s="19">
        <v>125</v>
      </c>
      <c r="G3024" s="19">
        <v>348</v>
      </c>
      <c r="H3024" s="19">
        <v>82</v>
      </c>
      <c r="I3024" s="18" t="s">
        <v>51</v>
      </c>
      <c r="J3024" s="19">
        <v>168</v>
      </c>
      <c r="K3024" s="18" t="s">
        <v>320</v>
      </c>
      <c r="L3024" s="30" t="s">
        <v>84</v>
      </c>
      <c r="M3024" s="31">
        <v>3</v>
      </c>
      <c r="N3024" s="31">
        <v>72</v>
      </c>
      <c r="O3024" s="30" t="s">
        <v>52</v>
      </c>
      <c r="P3024" s="20">
        <v>83</v>
      </c>
      <c r="Q3024" s="20">
        <v>98</v>
      </c>
      <c r="R3024" s="18" t="s">
        <v>51</v>
      </c>
      <c r="S3024" s="20">
        <v>59</v>
      </c>
      <c r="T3024" s="18" t="s">
        <v>117</v>
      </c>
      <c r="U3024">
        <f t="shared" si="47"/>
        <v>0.34906666666666669</v>
      </c>
    </row>
    <row r="3025" spans="1:21" x14ac:dyDescent="0.3">
      <c r="A3025" s="21">
        <v>44670</v>
      </c>
      <c r="B3025" s="18" t="s">
        <v>45</v>
      </c>
      <c r="C3025" s="18" t="s">
        <v>46</v>
      </c>
      <c r="D3025" s="18" t="s">
        <v>47</v>
      </c>
      <c r="E3025" s="20">
        <v>170</v>
      </c>
      <c r="F3025" s="19">
        <v>90</v>
      </c>
      <c r="G3025" s="19">
        <v>262</v>
      </c>
      <c r="H3025" s="19">
        <v>64</v>
      </c>
      <c r="I3025" s="18" t="s">
        <v>272</v>
      </c>
      <c r="J3025" s="19">
        <v>117</v>
      </c>
      <c r="K3025" s="18" t="s">
        <v>1058</v>
      </c>
      <c r="L3025" s="32">
        <v>30</v>
      </c>
      <c r="M3025" s="31">
        <v>17</v>
      </c>
      <c r="N3025" s="31">
        <v>92</v>
      </c>
      <c r="O3025" s="30" t="s">
        <v>352</v>
      </c>
      <c r="P3025" s="20">
        <v>89</v>
      </c>
      <c r="Q3025" s="20">
        <v>99</v>
      </c>
      <c r="R3025" s="18" t="s">
        <v>80</v>
      </c>
      <c r="S3025" s="20">
        <v>77</v>
      </c>
      <c r="T3025" s="18" t="s">
        <v>192</v>
      </c>
      <c r="U3025">
        <f t="shared" si="47"/>
        <v>5.2360000000000007</v>
      </c>
    </row>
    <row r="3026" spans="1:21" x14ac:dyDescent="0.3">
      <c r="A3026" s="21">
        <v>44671</v>
      </c>
      <c r="B3026" s="18" t="s">
        <v>45</v>
      </c>
      <c r="C3026" s="18" t="s">
        <v>46</v>
      </c>
      <c r="D3026" s="18" t="s">
        <v>47</v>
      </c>
      <c r="E3026" s="20">
        <v>170</v>
      </c>
      <c r="F3026" s="19">
        <v>95</v>
      </c>
      <c r="G3026" s="19">
        <v>48</v>
      </c>
      <c r="H3026" s="19">
        <v>63</v>
      </c>
      <c r="I3026" s="18" t="s">
        <v>51</v>
      </c>
      <c r="J3026" s="19">
        <v>127</v>
      </c>
      <c r="K3026" s="18" t="s">
        <v>51</v>
      </c>
      <c r="L3026" s="32">
        <v>26</v>
      </c>
      <c r="M3026" s="31">
        <v>8</v>
      </c>
      <c r="N3026" s="31">
        <v>83</v>
      </c>
      <c r="O3026" s="30" t="s">
        <v>89</v>
      </c>
      <c r="P3026" s="20">
        <v>81</v>
      </c>
      <c r="Q3026" s="20">
        <v>99</v>
      </c>
      <c r="R3026" s="18" t="s">
        <v>51</v>
      </c>
      <c r="S3026" s="20">
        <v>56</v>
      </c>
      <c r="T3026" s="18" t="s">
        <v>139</v>
      </c>
      <c r="U3026">
        <f t="shared" si="47"/>
        <v>4.5378666666666669</v>
      </c>
    </row>
    <row r="3027" spans="1:21" x14ac:dyDescent="0.3">
      <c r="A3027" s="21">
        <v>44672</v>
      </c>
      <c r="B3027" s="18" t="s">
        <v>45</v>
      </c>
      <c r="C3027" s="18" t="s">
        <v>46</v>
      </c>
      <c r="D3027" s="18" t="s">
        <v>47</v>
      </c>
      <c r="E3027" s="20">
        <v>170</v>
      </c>
      <c r="F3027" s="19">
        <v>110</v>
      </c>
      <c r="G3027" s="19">
        <v>0</v>
      </c>
      <c r="H3027" s="19">
        <v>42</v>
      </c>
      <c r="I3027" s="18" t="s">
        <v>304</v>
      </c>
      <c r="J3027" s="19">
        <v>177</v>
      </c>
      <c r="K3027" s="18" t="s">
        <v>340</v>
      </c>
      <c r="L3027" s="30" t="s">
        <v>401</v>
      </c>
      <c r="M3027" s="31">
        <v>14</v>
      </c>
      <c r="N3027" s="31">
        <v>75</v>
      </c>
      <c r="O3027" s="30" t="s">
        <v>94</v>
      </c>
      <c r="P3027" s="20">
        <v>67</v>
      </c>
      <c r="Q3027" s="20">
        <v>97</v>
      </c>
      <c r="R3027" s="18" t="s">
        <v>258</v>
      </c>
      <c r="S3027" s="20">
        <v>37</v>
      </c>
      <c r="T3027" s="18" t="s">
        <v>71</v>
      </c>
      <c r="U3027">
        <f t="shared" si="47"/>
        <v>1.0471999999999999</v>
      </c>
    </row>
    <row r="3028" spans="1:21" x14ac:dyDescent="0.3">
      <c r="A3028" s="21">
        <v>44673</v>
      </c>
      <c r="B3028" s="18" t="s">
        <v>45</v>
      </c>
      <c r="C3028" s="18" t="s">
        <v>46</v>
      </c>
      <c r="D3028" s="18" t="s">
        <v>47</v>
      </c>
      <c r="E3028" s="20">
        <v>170</v>
      </c>
      <c r="F3028" s="19">
        <v>123</v>
      </c>
      <c r="G3028" s="19">
        <v>182</v>
      </c>
      <c r="H3028" s="19">
        <v>71</v>
      </c>
      <c r="I3028" s="18" t="s">
        <v>1020</v>
      </c>
      <c r="J3028" s="19">
        <v>175</v>
      </c>
      <c r="K3028" s="18" t="s">
        <v>665</v>
      </c>
      <c r="L3028" s="32">
        <v>23</v>
      </c>
      <c r="M3028" s="31">
        <v>17</v>
      </c>
      <c r="N3028" s="31">
        <v>89</v>
      </c>
      <c r="O3028" s="30" t="s">
        <v>52</v>
      </c>
      <c r="P3028" s="20">
        <v>68</v>
      </c>
      <c r="Q3028" s="20">
        <v>98</v>
      </c>
      <c r="R3028" s="18" t="s">
        <v>51</v>
      </c>
      <c r="S3028" s="20">
        <v>43</v>
      </c>
      <c r="T3028" s="18" t="s">
        <v>113</v>
      </c>
      <c r="U3028">
        <f t="shared" si="47"/>
        <v>4.0142666666666669</v>
      </c>
    </row>
    <row r="3029" spans="1:21" x14ac:dyDescent="0.3">
      <c r="A3029" s="21">
        <v>44674</v>
      </c>
      <c r="B3029" s="18" t="s">
        <v>45</v>
      </c>
      <c r="C3029" s="18" t="s">
        <v>46</v>
      </c>
      <c r="D3029" s="18" t="s">
        <v>47</v>
      </c>
      <c r="E3029" s="20">
        <v>170</v>
      </c>
      <c r="F3029" s="19">
        <v>103</v>
      </c>
      <c r="G3029" s="19">
        <v>12</v>
      </c>
      <c r="H3029" s="19">
        <v>73</v>
      </c>
      <c r="I3029" s="18" t="s">
        <v>51</v>
      </c>
      <c r="J3029" s="19">
        <v>133</v>
      </c>
      <c r="K3029" s="18" t="s">
        <v>51</v>
      </c>
      <c r="L3029" s="32">
        <v>26</v>
      </c>
      <c r="M3029" s="31">
        <v>19</v>
      </c>
      <c r="N3029" s="31">
        <v>114</v>
      </c>
      <c r="O3029" s="30" t="s">
        <v>169</v>
      </c>
      <c r="P3029" s="20">
        <v>74</v>
      </c>
      <c r="Q3029" s="20">
        <v>99</v>
      </c>
      <c r="R3029" s="18" t="s">
        <v>80</v>
      </c>
      <c r="S3029" s="20">
        <v>59</v>
      </c>
      <c r="T3029" s="18" t="s">
        <v>769</v>
      </c>
      <c r="U3029">
        <f t="shared" si="47"/>
        <v>4.5378666666666669</v>
      </c>
    </row>
    <row r="3030" spans="1:21" x14ac:dyDescent="0.3">
      <c r="A3030" s="21">
        <v>44675</v>
      </c>
      <c r="B3030" s="18" t="s">
        <v>45</v>
      </c>
      <c r="C3030" s="18" t="s">
        <v>46</v>
      </c>
      <c r="D3030" s="18" t="s">
        <v>47</v>
      </c>
      <c r="E3030" s="20">
        <v>170</v>
      </c>
      <c r="F3030" s="19">
        <v>134</v>
      </c>
      <c r="G3030" s="19">
        <v>0</v>
      </c>
      <c r="H3030" s="19">
        <v>76</v>
      </c>
      <c r="I3030" s="18" t="s">
        <v>360</v>
      </c>
      <c r="J3030" s="19">
        <v>192</v>
      </c>
      <c r="K3030" s="18" t="s">
        <v>773</v>
      </c>
      <c r="L3030" s="30" t="s">
        <v>116</v>
      </c>
      <c r="M3030" s="31">
        <v>19</v>
      </c>
      <c r="N3030" s="31">
        <v>75</v>
      </c>
      <c r="O3030" s="30" t="s">
        <v>215</v>
      </c>
      <c r="P3030" s="20">
        <v>75</v>
      </c>
      <c r="Q3030" s="20">
        <v>98</v>
      </c>
      <c r="R3030" s="18" t="s">
        <v>301</v>
      </c>
      <c r="S3030" s="20">
        <v>44</v>
      </c>
      <c r="T3030" s="18" t="s">
        <v>250</v>
      </c>
      <c r="U3030">
        <f t="shared" si="47"/>
        <v>0.69813333333333338</v>
      </c>
    </row>
    <row r="3031" spans="1:21" x14ac:dyDescent="0.3">
      <c r="A3031" s="21">
        <v>44676</v>
      </c>
      <c r="B3031" s="18" t="s">
        <v>45</v>
      </c>
      <c r="C3031" s="18" t="s">
        <v>46</v>
      </c>
      <c r="D3031" s="18" t="s">
        <v>47</v>
      </c>
      <c r="E3031" s="20">
        <v>170</v>
      </c>
      <c r="F3031" s="19">
        <v>141</v>
      </c>
      <c r="G3031" s="19">
        <v>0</v>
      </c>
      <c r="H3031" s="19">
        <v>71</v>
      </c>
      <c r="I3031" s="18" t="s">
        <v>593</v>
      </c>
      <c r="J3031" s="19">
        <v>211</v>
      </c>
      <c r="K3031" s="18" t="s">
        <v>212</v>
      </c>
      <c r="L3031" s="30" t="s">
        <v>116</v>
      </c>
      <c r="M3031" s="31">
        <v>17</v>
      </c>
      <c r="N3031" s="31">
        <v>67</v>
      </c>
      <c r="O3031" s="30" t="s">
        <v>128</v>
      </c>
      <c r="P3031" s="20">
        <v>69</v>
      </c>
      <c r="Q3031" s="20">
        <v>100</v>
      </c>
      <c r="R3031" s="18" t="s">
        <v>301</v>
      </c>
      <c r="S3031" s="20">
        <v>49</v>
      </c>
      <c r="T3031" s="18" t="s">
        <v>51</v>
      </c>
      <c r="U3031">
        <f t="shared" si="47"/>
        <v>0.69813333333333338</v>
      </c>
    </row>
    <row r="3032" spans="1:21" x14ac:dyDescent="0.3">
      <c r="A3032" s="21">
        <v>44677</v>
      </c>
      <c r="B3032" s="18" t="s">
        <v>45</v>
      </c>
      <c r="C3032" s="18" t="s">
        <v>46</v>
      </c>
      <c r="D3032" s="18" t="s">
        <v>47</v>
      </c>
      <c r="E3032" s="20">
        <v>170</v>
      </c>
      <c r="F3032" s="19">
        <v>154</v>
      </c>
      <c r="G3032" s="19">
        <v>38</v>
      </c>
      <c r="H3032" s="19">
        <v>90</v>
      </c>
      <c r="I3032" s="18" t="s">
        <v>434</v>
      </c>
      <c r="J3032" s="19">
        <v>219</v>
      </c>
      <c r="K3032" s="18" t="s">
        <v>408</v>
      </c>
      <c r="L3032" s="30" t="s">
        <v>84</v>
      </c>
      <c r="M3032" s="31">
        <v>11</v>
      </c>
      <c r="N3032" s="31">
        <v>75</v>
      </c>
      <c r="O3032" s="30" t="s">
        <v>89</v>
      </c>
      <c r="P3032" s="20">
        <v>81</v>
      </c>
      <c r="Q3032" s="20">
        <v>98</v>
      </c>
      <c r="R3032" s="18" t="s">
        <v>51</v>
      </c>
      <c r="S3032" s="20">
        <v>52</v>
      </c>
      <c r="T3032" s="18" t="s">
        <v>169</v>
      </c>
      <c r="U3032">
        <f t="shared" si="47"/>
        <v>0.34906666666666669</v>
      </c>
    </row>
    <row r="3033" spans="1:21" x14ac:dyDescent="0.3">
      <c r="A3033" s="21">
        <v>44678</v>
      </c>
      <c r="B3033" s="18" t="s">
        <v>45</v>
      </c>
      <c r="C3033" s="18" t="s">
        <v>46</v>
      </c>
      <c r="D3033" s="18" t="s">
        <v>47</v>
      </c>
      <c r="E3033" s="20">
        <v>170</v>
      </c>
      <c r="F3033" s="19">
        <v>141</v>
      </c>
      <c r="G3033" s="19">
        <v>38</v>
      </c>
      <c r="H3033" s="19">
        <v>98</v>
      </c>
      <c r="I3033" s="18" t="s">
        <v>405</v>
      </c>
      <c r="J3033" s="19">
        <v>184</v>
      </c>
      <c r="K3033" s="18" t="s">
        <v>78</v>
      </c>
      <c r="L3033" s="30" t="s">
        <v>102</v>
      </c>
      <c r="M3033" s="31">
        <v>8</v>
      </c>
      <c r="N3033" s="31">
        <v>83</v>
      </c>
      <c r="O3033" s="30" t="s">
        <v>206</v>
      </c>
      <c r="P3033" s="20">
        <v>84</v>
      </c>
      <c r="Q3033" s="20">
        <v>100</v>
      </c>
      <c r="R3033" s="18" t="s">
        <v>51</v>
      </c>
      <c r="S3033" s="20">
        <v>62</v>
      </c>
      <c r="T3033" s="18" t="s">
        <v>113</v>
      </c>
      <c r="U3033">
        <f t="shared" si="47"/>
        <v>0.8726666666666667</v>
      </c>
    </row>
    <row r="3034" spans="1:21" x14ac:dyDescent="0.3">
      <c r="A3034" s="21">
        <v>44679</v>
      </c>
      <c r="B3034" s="18" t="s">
        <v>45</v>
      </c>
      <c r="C3034" s="18" t="s">
        <v>46</v>
      </c>
      <c r="D3034" s="18" t="s">
        <v>47</v>
      </c>
      <c r="E3034" s="20">
        <v>170</v>
      </c>
      <c r="F3034" s="19">
        <v>141</v>
      </c>
      <c r="G3034" s="19">
        <v>0</v>
      </c>
      <c r="H3034" s="19">
        <v>95</v>
      </c>
      <c r="I3034" s="18" t="s">
        <v>51</v>
      </c>
      <c r="J3034" s="19">
        <v>187</v>
      </c>
      <c r="K3034" s="18" t="s">
        <v>52</v>
      </c>
      <c r="L3034" s="30" t="s">
        <v>84</v>
      </c>
      <c r="M3034" s="31">
        <v>11</v>
      </c>
      <c r="N3034" s="31">
        <v>61</v>
      </c>
      <c r="O3034" s="30" t="s">
        <v>146</v>
      </c>
      <c r="P3034" s="20">
        <v>78</v>
      </c>
      <c r="Q3034" s="20">
        <v>99</v>
      </c>
      <c r="R3034" s="18" t="s">
        <v>51</v>
      </c>
      <c r="S3034" s="20">
        <v>58</v>
      </c>
      <c r="T3034" s="18" t="s">
        <v>169</v>
      </c>
      <c r="U3034">
        <f t="shared" si="47"/>
        <v>0.34906666666666669</v>
      </c>
    </row>
    <row r="3035" spans="1:21" x14ac:dyDescent="0.3">
      <c r="A3035" s="21">
        <v>44680</v>
      </c>
      <c r="B3035" s="18" t="s">
        <v>45</v>
      </c>
      <c r="C3035" s="18" t="s">
        <v>46</v>
      </c>
      <c r="D3035" s="18" t="s">
        <v>47</v>
      </c>
      <c r="E3035" s="20">
        <v>170</v>
      </c>
      <c r="F3035" s="19">
        <v>154</v>
      </c>
      <c r="G3035" s="19">
        <v>0</v>
      </c>
      <c r="H3035" s="19">
        <v>93</v>
      </c>
      <c r="I3035" s="18" t="s">
        <v>358</v>
      </c>
      <c r="J3035" s="19">
        <v>214</v>
      </c>
      <c r="K3035" s="18" t="s">
        <v>912</v>
      </c>
      <c r="L3035" s="30" t="s">
        <v>218</v>
      </c>
      <c r="M3035" s="31">
        <v>17</v>
      </c>
      <c r="N3035" s="31">
        <v>64</v>
      </c>
      <c r="O3035" s="30" t="s">
        <v>91</v>
      </c>
      <c r="P3035" s="20">
        <v>79</v>
      </c>
      <c r="Q3035" s="20">
        <v>99</v>
      </c>
      <c r="R3035" s="18" t="s">
        <v>51</v>
      </c>
      <c r="S3035" s="20">
        <v>59</v>
      </c>
      <c r="T3035" s="18" t="s">
        <v>128</v>
      </c>
      <c r="U3035">
        <f t="shared" si="47"/>
        <v>0.52359999999999995</v>
      </c>
    </row>
    <row r="3036" spans="1:21" x14ac:dyDescent="0.3">
      <c r="A3036" s="21">
        <v>44681</v>
      </c>
      <c r="B3036" s="18" t="s">
        <v>45</v>
      </c>
      <c r="C3036" s="18" t="s">
        <v>46</v>
      </c>
      <c r="D3036" s="18" t="s">
        <v>47</v>
      </c>
      <c r="E3036" s="20">
        <v>170</v>
      </c>
      <c r="F3036" s="19">
        <v>163</v>
      </c>
      <c r="G3036" s="19">
        <v>0</v>
      </c>
      <c r="H3036" s="19">
        <v>112</v>
      </c>
      <c r="I3036" s="18" t="s">
        <v>115</v>
      </c>
      <c r="J3036" s="19">
        <v>214</v>
      </c>
      <c r="K3036" s="18" t="s">
        <v>916</v>
      </c>
      <c r="L3036" s="30" t="s">
        <v>218</v>
      </c>
      <c r="M3036" s="31">
        <v>14</v>
      </c>
      <c r="N3036" s="31">
        <v>67</v>
      </c>
      <c r="O3036" s="30" t="s">
        <v>192</v>
      </c>
      <c r="P3036" s="20">
        <v>77</v>
      </c>
      <c r="Q3036" s="20">
        <v>98</v>
      </c>
      <c r="R3036" s="18" t="s">
        <v>510</v>
      </c>
      <c r="S3036" s="20">
        <v>61</v>
      </c>
      <c r="T3036" s="18" t="s">
        <v>121</v>
      </c>
      <c r="U3036">
        <f t="shared" si="47"/>
        <v>0.52359999999999995</v>
      </c>
    </row>
    <row r="3037" spans="1:21" x14ac:dyDescent="0.3">
      <c r="A3037" s="21">
        <v>44682</v>
      </c>
      <c r="B3037" s="18" t="s">
        <v>45</v>
      </c>
      <c r="C3037" s="18" t="s">
        <v>46</v>
      </c>
      <c r="D3037" s="18" t="s">
        <v>47</v>
      </c>
      <c r="E3037" s="20">
        <v>170</v>
      </c>
      <c r="F3037" s="19">
        <v>134</v>
      </c>
      <c r="G3037" s="19">
        <v>0</v>
      </c>
      <c r="H3037" s="19">
        <v>117</v>
      </c>
      <c r="I3037" s="18" t="s">
        <v>634</v>
      </c>
      <c r="J3037" s="19">
        <v>151</v>
      </c>
      <c r="K3037" s="18" t="s">
        <v>954</v>
      </c>
      <c r="L3037" s="32">
        <v>36</v>
      </c>
      <c r="M3037" s="31">
        <v>8</v>
      </c>
      <c r="N3037" s="31">
        <v>47</v>
      </c>
      <c r="O3037" s="30" t="s">
        <v>158</v>
      </c>
      <c r="P3037" s="20">
        <v>89</v>
      </c>
      <c r="Q3037" s="20">
        <v>98</v>
      </c>
      <c r="R3037" s="18" t="s">
        <v>74</v>
      </c>
      <c r="S3037" s="20">
        <v>78</v>
      </c>
      <c r="T3037" s="18" t="s">
        <v>139</v>
      </c>
      <c r="U3037">
        <f t="shared" si="47"/>
        <v>6.2831999999999999</v>
      </c>
    </row>
    <row r="3038" spans="1:21" x14ac:dyDescent="0.3">
      <c r="A3038" s="21">
        <v>44683</v>
      </c>
      <c r="B3038" s="18" t="s">
        <v>45</v>
      </c>
      <c r="C3038" s="18" t="s">
        <v>46</v>
      </c>
      <c r="D3038" s="18" t="s">
        <v>47</v>
      </c>
      <c r="E3038" s="20">
        <v>170</v>
      </c>
      <c r="F3038" s="19">
        <v>112</v>
      </c>
      <c r="G3038" s="19">
        <v>18</v>
      </c>
      <c r="H3038" s="19">
        <v>94</v>
      </c>
      <c r="I3038" s="18" t="s">
        <v>172</v>
      </c>
      <c r="J3038" s="19">
        <v>130</v>
      </c>
      <c r="K3038" s="18" t="s">
        <v>55</v>
      </c>
      <c r="L3038" s="32">
        <v>36</v>
      </c>
      <c r="M3038" s="31">
        <v>8</v>
      </c>
      <c r="N3038" s="31">
        <v>39</v>
      </c>
      <c r="O3038" s="30" t="s">
        <v>257</v>
      </c>
      <c r="P3038" s="20">
        <v>86</v>
      </c>
      <c r="Q3038" s="20">
        <v>98</v>
      </c>
      <c r="R3038" s="18" t="s">
        <v>51</v>
      </c>
      <c r="S3038" s="20">
        <v>76</v>
      </c>
      <c r="T3038" s="18" t="s">
        <v>439</v>
      </c>
      <c r="U3038">
        <f t="shared" si="47"/>
        <v>6.2831999999999999</v>
      </c>
    </row>
    <row r="3039" spans="1:21" x14ac:dyDescent="0.3">
      <c r="A3039" s="21">
        <v>44684</v>
      </c>
      <c r="B3039" s="18" t="s">
        <v>45</v>
      </c>
      <c r="C3039" s="18" t="s">
        <v>46</v>
      </c>
      <c r="D3039" s="18" t="s">
        <v>47</v>
      </c>
      <c r="E3039" s="20">
        <v>170</v>
      </c>
      <c r="F3039" s="19">
        <v>128</v>
      </c>
      <c r="G3039" s="19">
        <v>0</v>
      </c>
      <c r="H3039" s="19">
        <v>94</v>
      </c>
      <c r="I3039" s="18" t="s">
        <v>115</v>
      </c>
      <c r="J3039" s="19">
        <v>163</v>
      </c>
      <c r="K3039" s="18" t="s">
        <v>659</v>
      </c>
      <c r="L3039" s="30" t="s">
        <v>116</v>
      </c>
      <c r="M3039" s="31">
        <v>8</v>
      </c>
      <c r="N3039" s="31">
        <v>44</v>
      </c>
      <c r="O3039" s="30" t="s">
        <v>129</v>
      </c>
      <c r="P3039" s="20">
        <v>87</v>
      </c>
      <c r="Q3039" s="20">
        <v>100</v>
      </c>
      <c r="R3039" s="18" t="s">
        <v>51</v>
      </c>
      <c r="S3039" s="20">
        <v>63</v>
      </c>
      <c r="T3039" s="18" t="s">
        <v>95</v>
      </c>
      <c r="U3039">
        <f t="shared" si="47"/>
        <v>0.69813333333333338</v>
      </c>
    </row>
    <row r="3040" spans="1:21" x14ac:dyDescent="0.3">
      <c r="A3040" s="21">
        <v>44685</v>
      </c>
      <c r="B3040" s="18" t="s">
        <v>45</v>
      </c>
      <c r="C3040" s="18" t="s">
        <v>46</v>
      </c>
      <c r="D3040" s="18" t="s">
        <v>47</v>
      </c>
      <c r="E3040" s="20">
        <v>170</v>
      </c>
      <c r="F3040" s="19">
        <v>133</v>
      </c>
      <c r="G3040" s="19">
        <v>0</v>
      </c>
      <c r="H3040" s="19">
        <v>96</v>
      </c>
      <c r="I3040" s="18" t="s">
        <v>997</v>
      </c>
      <c r="J3040" s="19">
        <v>170</v>
      </c>
      <c r="K3040" s="18" t="s">
        <v>400</v>
      </c>
      <c r="L3040" s="30" t="s">
        <v>116</v>
      </c>
      <c r="M3040" s="31">
        <v>11</v>
      </c>
      <c r="N3040" s="31">
        <v>58</v>
      </c>
      <c r="O3040" s="30" t="s">
        <v>148</v>
      </c>
      <c r="P3040" s="20">
        <v>76</v>
      </c>
      <c r="Q3040" s="20">
        <v>95</v>
      </c>
      <c r="R3040" s="18" t="s">
        <v>51</v>
      </c>
      <c r="S3040" s="20">
        <v>66</v>
      </c>
      <c r="T3040" s="18" t="s">
        <v>81</v>
      </c>
      <c r="U3040">
        <f t="shared" si="47"/>
        <v>0.69813333333333338</v>
      </c>
    </row>
    <row r="3041" spans="1:21" x14ac:dyDescent="0.3">
      <c r="A3041" s="21">
        <v>44686</v>
      </c>
      <c r="B3041" s="18" t="s">
        <v>45</v>
      </c>
      <c r="C3041" s="18" t="s">
        <v>46</v>
      </c>
      <c r="D3041" s="18" t="s">
        <v>47</v>
      </c>
      <c r="E3041" s="20">
        <v>170</v>
      </c>
      <c r="F3041" s="19">
        <v>142</v>
      </c>
      <c r="G3041" s="19">
        <v>0</v>
      </c>
      <c r="H3041" s="19">
        <v>83</v>
      </c>
      <c r="I3041" s="18" t="s">
        <v>51</v>
      </c>
      <c r="J3041" s="19">
        <v>201</v>
      </c>
      <c r="K3041" s="18" t="s">
        <v>402</v>
      </c>
      <c r="L3041" s="30" t="s">
        <v>84</v>
      </c>
      <c r="M3041" s="31">
        <v>17</v>
      </c>
      <c r="N3041" s="31">
        <v>67</v>
      </c>
      <c r="O3041" s="30" t="s">
        <v>158</v>
      </c>
      <c r="P3041" s="20">
        <v>76</v>
      </c>
      <c r="Q3041" s="20">
        <v>98</v>
      </c>
      <c r="R3041" s="18" t="s">
        <v>51</v>
      </c>
      <c r="S3041" s="20">
        <v>55</v>
      </c>
      <c r="T3041" s="18" t="s">
        <v>81</v>
      </c>
      <c r="U3041">
        <f t="shared" si="47"/>
        <v>0.34906666666666669</v>
      </c>
    </row>
    <row r="3042" spans="1:21" x14ac:dyDescent="0.3">
      <c r="A3042" s="21">
        <v>44687</v>
      </c>
      <c r="B3042" s="18" t="s">
        <v>45</v>
      </c>
      <c r="C3042" s="18" t="s">
        <v>46</v>
      </c>
      <c r="D3042" s="18" t="s">
        <v>47</v>
      </c>
      <c r="E3042" s="20">
        <v>170</v>
      </c>
      <c r="F3042" s="19">
        <v>160</v>
      </c>
      <c r="G3042" s="19">
        <v>0</v>
      </c>
      <c r="H3042" s="19">
        <v>115</v>
      </c>
      <c r="I3042" s="18" t="s">
        <v>115</v>
      </c>
      <c r="J3042" s="19">
        <v>205</v>
      </c>
      <c r="K3042" s="18" t="s">
        <v>1040</v>
      </c>
      <c r="L3042" s="30" t="s">
        <v>84</v>
      </c>
      <c r="M3042" s="31">
        <v>17</v>
      </c>
      <c r="N3042" s="31">
        <v>67</v>
      </c>
      <c r="O3042" s="30" t="s">
        <v>61</v>
      </c>
      <c r="P3042" s="20">
        <v>72</v>
      </c>
      <c r="Q3042" s="20">
        <v>93</v>
      </c>
      <c r="R3042" s="18" t="s">
        <v>51</v>
      </c>
      <c r="S3042" s="20">
        <v>53</v>
      </c>
      <c r="T3042" s="18" t="s">
        <v>133</v>
      </c>
      <c r="U3042">
        <f t="shared" si="47"/>
        <v>0.34906666666666669</v>
      </c>
    </row>
    <row r="3043" spans="1:21" x14ac:dyDescent="0.3">
      <c r="A3043" s="21">
        <v>44688</v>
      </c>
      <c r="B3043" s="18" t="s">
        <v>45</v>
      </c>
      <c r="C3043" s="18" t="s">
        <v>46</v>
      </c>
      <c r="D3043" s="18" t="s">
        <v>47</v>
      </c>
      <c r="E3043" s="20">
        <v>170</v>
      </c>
      <c r="F3043" s="19">
        <v>162</v>
      </c>
      <c r="G3043" s="19">
        <v>0</v>
      </c>
      <c r="H3043" s="19">
        <v>99</v>
      </c>
      <c r="I3043" s="18" t="s">
        <v>51</v>
      </c>
      <c r="J3043" s="19">
        <v>224</v>
      </c>
      <c r="K3043" s="18" t="s">
        <v>696</v>
      </c>
      <c r="L3043" s="32">
        <v>36</v>
      </c>
      <c r="M3043" s="31">
        <v>19</v>
      </c>
      <c r="N3043" s="31">
        <v>69</v>
      </c>
      <c r="O3043" s="30" t="s">
        <v>61</v>
      </c>
      <c r="P3043" s="20">
        <v>70</v>
      </c>
      <c r="Q3043" s="20">
        <v>96</v>
      </c>
      <c r="R3043" s="18" t="s">
        <v>51</v>
      </c>
      <c r="S3043" s="20">
        <v>49</v>
      </c>
      <c r="T3043" s="18" t="s">
        <v>113</v>
      </c>
      <c r="U3043">
        <f t="shared" si="47"/>
        <v>6.2831999999999999</v>
      </c>
    </row>
    <row r="3044" spans="1:21" x14ac:dyDescent="0.3">
      <c r="A3044" s="21">
        <v>44689</v>
      </c>
      <c r="B3044" s="18" t="s">
        <v>45</v>
      </c>
      <c r="C3044" s="18" t="s">
        <v>46</v>
      </c>
      <c r="D3044" s="18" t="s">
        <v>47</v>
      </c>
      <c r="E3044" s="20">
        <v>170</v>
      </c>
      <c r="F3044" s="19">
        <v>173</v>
      </c>
      <c r="G3044" s="19">
        <v>0</v>
      </c>
      <c r="H3044" s="19">
        <v>114</v>
      </c>
      <c r="I3044" s="18" t="s">
        <v>1151</v>
      </c>
      <c r="J3044" s="19">
        <v>232</v>
      </c>
      <c r="K3044" s="18" t="s">
        <v>339</v>
      </c>
      <c r="L3044" s="30" t="s">
        <v>263</v>
      </c>
      <c r="M3044" s="31">
        <v>19</v>
      </c>
      <c r="N3044" s="31">
        <v>67</v>
      </c>
      <c r="O3044" s="30" t="s">
        <v>50</v>
      </c>
      <c r="P3044" s="20">
        <v>72</v>
      </c>
      <c r="Q3044" s="20">
        <v>98</v>
      </c>
      <c r="R3044" s="18" t="s">
        <v>494</v>
      </c>
      <c r="S3044" s="20">
        <v>57</v>
      </c>
      <c r="T3044" s="18" t="s">
        <v>61</v>
      </c>
      <c r="U3044">
        <f t="shared" si="47"/>
        <v>0.17453333333333335</v>
      </c>
    </row>
    <row r="3045" spans="1:21" x14ac:dyDescent="0.3">
      <c r="A3045" s="21">
        <v>44690</v>
      </c>
      <c r="B3045" s="18" t="s">
        <v>45</v>
      </c>
      <c r="C3045" s="18" t="s">
        <v>46</v>
      </c>
      <c r="D3045" s="18" t="s">
        <v>47</v>
      </c>
      <c r="E3045" s="20">
        <v>170</v>
      </c>
      <c r="F3045" s="19">
        <v>186</v>
      </c>
      <c r="G3045" s="19">
        <v>0</v>
      </c>
      <c r="H3045" s="19">
        <v>96</v>
      </c>
      <c r="I3045" s="18" t="s">
        <v>690</v>
      </c>
      <c r="J3045" s="19">
        <v>277</v>
      </c>
      <c r="K3045" s="18" t="s">
        <v>262</v>
      </c>
      <c r="L3045" s="30" t="s">
        <v>84</v>
      </c>
      <c r="M3045" s="31">
        <v>6</v>
      </c>
      <c r="N3045" s="31">
        <v>58</v>
      </c>
      <c r="O3045" s="30" t="s">
        <v>94</v>
      </c>
      <c r="P3045" s="20">
        <v>58</v>
      </c>
      <c r="Q3045" s="20">
        <v>99</v>
      </c>
      <c r="R3045" s="18" t="s">
        <v>51</v>
      </c>
      <c r="S3045" s="20">
        <v>30</v>
      </c>
      <c r="T3045" s="18" t="s">
        <v>135</v>
      </c>
      <c r="U3045">
        <f t="shared" si="47"/>
        <v>0.34906666666666669</v>
      </c>
    </row>
    <row r="3046" spans="1:21" x14ac:dyDescent="0.3">
      <c r="A3046" s="21">
        <v>44691</v>
      </c>
      <c r="B3046" s="18" t="s">
        <v>45</v>
      </c>
      <c r="C3046" s="18" t="s">
        <v>46</v>
      </c>
      <c r="D3046" s="18" t="s">
        <v>47</v>
      </c>
      <c r="E3046" s="20">
        <v>170</v>
      </c>
      <c r="F3046" s="19">
        <v>166</v>
      </c>
      <c r="G3046" s="19">
        <v>0</v>
      </c>
      <c r="H3046" s="19">
        <v>99</v>
      </c>
      <c r="I3046" s="18" t="s">
        <v>137</v>
      </c>
      <c r="J3046" s="19">
        <v>233</v>
      </c>
      <c r="K3046" s="18" t="s">
        <v>135</v>
      </c>
      <c r="L3046" s="32" t="s">
        <v>1194</v>
      </c>
      <c r="M3046" s="31">
        <v>14</v>
      </c>
      <c r="N3046" s="31">
        <v>64</v>
      </c>
      <c r="O3046" s="30" t="s">
        <v>60</v>
      </c>
      <c r="P3046" s="20">
        <v>68</v>
      </c>
      <c r="Q3046" s="20">
        <v>96</v>
      </c>
      <c r="R3046" s="18" t="s">
        <v>258</v>
      </c>
      <c r="S3046" s="20">
        <v>55</v>
      </c>
      <c r="T3046" s="18" t="s">
        <v>121</v>
      </c>
      <c r="U3046" t="e">
        <f t="shared" si="47"/>
        <v>#VALUE!</v>
      </c>
    </row>
    <row r="3047" spans="1:21" x14ac:dyDescent="0.3">
      <c r="A3047" s="21">
        <v>44692</v>
      </c>
      <c r="B3047" s="18" t="s">
        <v>45</v>
      </c>
      <c r="C3047" s="18" t="s">
        <v>46</v>
      </c>
      <c r="D3047" s="18" t="s">
        <v>47</v>
      </c>
      <c r="E3047" s="20">
        <v>170</v>
      </c>
      <c r="F3047" s="19">
        <v>144</v>
      </c>
      <c r="G3047" s="19">
        <v>0</v>
      </c>
      <c r="H3047" s="19">
        <v>108</v>
      </c>
      <c r="I3047" s="18" t="s">
        <v>825</v>
      </c>
      <c r="J3047" s="19">
        <v>180</v>
      </c>
      <c r="K3047" s="18" t="s">
        <v>856</v>
      </c>
      <c r="L3047" s="30" t="s">
        <v>84</v>
      </c>
      <c r="M3047" s="31">
        <v>14</v>
      </c>
      <c r="N3047" s="31">
        <v>72</v>
      </c>
      <c r="O3047" s="30" t="s">
        <v>226</v>
      </c>
      <c r="P3047" s="20">
        <v>86</v>
      </c>
      <c r="Q3047" s="20">
        <v>98</v>
      </c>
      <c r="R3047" s="18" t="s">
        <v>51</v>
      </c>
      <c r="S3047" s="20">
        <v>71</v>
      </c>
      <c r="T3047" s="18" t="s">
        <v>201</v>
      </c>
      <c r="U3047">
        <f t="shared" si="47"/>
        <v>0.34906666666666669</v>
      </c>
    </row>
    <row r="3048" spans="1:21" x14ac:dyDescent="0.3">
      <c r="A3048" s="21">
        <v>44693</v>
      </c>
      <c r="B3048" s="18" t="s">
        <v>45</v>
      </c>
      <c r="C3048" s="18" t="s">
        <v>46</v>
      </c>
      <c r="D3048" s="18" t="s">
        <v>47</v>
      </c>
      <c r="E3048" s="20">
        <v>170</v>
      </c>
      <c r="F3048" s="19">
        <v>156</v>
      </c>
      <c r="G3048" s="19">
        <v>0</v>
      </c>
      <c r="H3048" s="19">
        <v>141</v>
      </c>
      <c r="I3048" s="18" t="s">
        <v>51</v>
      </c>
      <c r="J3048" s="19">
        <v>172</v>
      </c>
      <c r="K3048" s="18" t="s">
        <v>659</v>
      </c>
      <c r="L3048" s="30" t="s">
        <v>116</v>
      </c>
      <c r="M3048" s="31">
        <v>11</v>
      </c>
      <c r="N3048" s="31">
        <v>42</v>
      </c>
      <c r="O3048" s="30" t="s">
        <v>113</v>
      </c>
      <c r="P3048" s="20">
        <v>85</v>
      </c>
      <c r="Q3048" s="20">
        <v>98</v>
      </c>
      <c r="R3048" s="18" t="s">
        <v>51</v>
      </c>
      <c r="S3048" s="20">
        <v>75</v>
      </c>
      <c r="T3048" s="18" t="s">
        <v>148</v>
      </c>
      <c r="U3048">
        <f t="shared" si="47"/>
        <v>0.69813333333333338</v>
      </c>
    </row>
    <row r="3049" spans="1:21" x14ac:dyDescent="0.3">
      <c r="A3049" s="21">
        <v>44694</v>
      </c>
      <c r="B3049" s="18" t="s">
        <v>45</v>
      </c>
      <c r="C3049" s="18" t="s">
        <v>46</v>
      </c>
      <c r="D3049" s="18" t="s">
        <v>47</v>
      </c>
      <c r="E3049" s="20">
        <v>170</v>
      </c>
      <c r="F3049" s="19">
        <v>166</v>
      </c>
      <c r="G3049" s="19">
        <v>0</v>
      </c>
      <c r="H3049" s="19">
        <v>138</v>
      </c>
      <c r="I3049" s="18" t="s">
        <v>103</v>
      </c>
      <c r="J3049" s="19">
        <v>194</v>
      </c>
      <c r="K3049" s="18" t="s">
        <v>1152</v>
      </c>
      <c r="L3049" s="30" t="s">
        <v>218</v>
      </c>
      <c r="M3049" s="31">
        <v>11</v>
      </c>
      <c r="N3049" s="31">
        <v>36</v>
      </c>
      <c r="O3049" s="30" t="s">
        <v>129</v>
      </c>
      <c r="P3049" s="20">
        <v>85</v>
      </c>
      <c r="Q3049" s="20">
        <v>98</v>
      </c>
      <c r="R3049" s="18" t="s">
        <v>51</v>
      </c>
      <c r="S3049" s="20">
        <v>75</v>
      </c>
      <c r="T3049" s="18" t="s">
        <v>139</v>
      </c>
      <c r="U3049">
        <f t="shared" si="47"/>
        <v>0.52359999999999995</v>
      </c>
    </row>
    <row r="3050" spans="1:21" x14ac:dyDescent="0.3">
      <c r="A3050" s="21">
        <v>44695</v>
      </c>
      <c r="B3050" s="18" t="s">
        <v>45</v>
      </c>
      <c r="C3050" s="18" t="s">
        <v>46</v>
      </c>
      <c r="D3050" s="18" t="s">
        <v>47</v>
      </c>
      <c r="E3050" s="20">
        <v>170</v>
      </c>
      <c r="F3050" s="19">
        <v>202</v>
      </c>
      <c r="G3050" s="19">
        <v>14</v>
      </c>
      <c r="H3050" s="19">
        <v>151</v>
      </c>
      <c r="I3050" s="18" t="s">
        <v>304</v>
      </c>
      <c r="J3050" s="19">
        <v>253</v>
      </c>
      <c r="K3050" s="18" t="s">
        <v>771</v>
      </c>
      <c r="L3050" s="32">
        <v>24</v>
      </c>
      <c r="M3050" s="31">
        <v>6</v>
      </c>
      <c r="N3050" s="31">
        <v>125</v>
      </c>
      <c r="O3050" s="30" t="s">
        <v>763</v>
      </c>
      <c r="P3050" s="20">
        <v>76</v>
      </c>
      <c r="Q3050" s="20">
        <v>94</v>
      </c>
      <c r="R3050" s="18" t="s">
        <v>51</v>
      </c>
      <c r="S3050" s="20">
        <v>53</v>
      </c>
      <c r="T3050" s="18" t="s">
        <v>260</v>
      </c>
      <c r="U3050">
        <f t="shared" si="47"/>
        <v>4.1887999999999996</v>
      </c>
    </row>
    <row r="3051" spans="1:21" x14ac:dyDescent="0.3">
      <c r="A3051" s="21">
        <v>44696</v>
      </c>
      <c r="B3051" s="18" t="s">
        <v>45</v>
      </c>
      <c r="C3051" s="18" t="s">
        <v>46</v>
      </c>
      <c r="D3051" s="18" t="s">
        <v>47</v>
      </c>
      <c r="E3051" s="20">
        <v>170</v>
      </c>
      <c r="F3051" s="19">
        <v>196</v>
      </c>
      <c r="G3051" s="19">
        <v>0</v>
      </c>
      <c r="H3051" s="19">
        <v>137</v>
      </c>
      <c r="I3051" s="18" t="s">
        <v>652</v>
      </c>
      <c r="J3051" s="19">
        <v>256</v>
      </c>
      <c r="K3051" s="18" t="s">
        <v>291</v>
      </c>
      <c r="L3051" s="32">
        <v>23</v>
      </c>
      <c r="M3051" s="31">
        <v>17</v>
      </c>
      <c r="N3051" s="31">
        <v>94</v>
      </c>
      <c r="O3051" s="30" t="s">
        <v>188</v>
      </c>
      <c r="P3051" s="20">
        <v>72</v>
      </c>
      <c r="Q3051" s="20">
        <v>96</v>
      </c>
      <c r="R3051" s="18" t="s">
        <v>229</v>
      </c>
      <c r="S3051" s="20">
        <v>40</v>
      </c>
      <c r="T3051" s="18" t="s">
        <v>121</v>
      </c>
      <c r="U3051">
        <f t="shared" si="47"/>
        <v>4.0142666666666669</v>
      </c>
    </row>
    <row r="3052" spans="1:21" x14ac:dyDescent="0.3">
      <c r="A3052" s="21">
        <v>44697</v>
      </c>
      <c r="B3052" s="18" t="s">
        <v>45</v>
      </c>
      <c r="C3052" s="18" t="s">
        <v>46</v>
      </c>
      <c r="D3052" s="18" t="s">
        <v>47</v>
      </c>
      <c r="E3052" s="20">
        <v>170</v>
      </c>
      <c r="F3052" s="19">
        <v>200</v>
      </c>
      <c r="G3052" s="19">
        <v>0</v>
      </c>
      <c r="H3052" s="19">
        <v>124</v>
      </c>
      <c r="I3052" s="18" t="s">
        <v>798</v>
      </c>
      <c r="J3052" s="19">
        <v>276</v>
      </c>
      <c r="K3052" s="18" t="s">
        <v>317</v>
      </c>
      <c r="L3052" s="32">
        <v>22</v>
      </c>
      <c r="M3052" s="31">
        <v>11</v>
      </c>
      <c r="N3052" s="31">
        <v>89</v>
      </c>
      <c r="O3052" s="30" t="s">
        <v>117</v>
      </c>
      <c r="P3052" s="20">
        <v>67</v>
      </c>
      <c r="Q3052" s="20">
        <v>98</v>
      </c>
      <c r="R3052" s="18" t="s">
        <v>51</v>
      </c>
      <c r="S3052" s="20">
        <v>40</v>
      </c>
      <c r="T3052" s="18" t="s">
        <v>206</v>
      </c>
      <c r="U3052">
        <f t="shared" si="47"/>
        <v>3.8397333333333332</v>
      </c>
    </row>
    <row r="3053" spans="1:21" x14ac:dyDescent="0.3">
      <c r="A3053" s="21">
        <v>44698</v>
      </c>
      <c r="B3053" s="18" t="s">
        <v>45</v>
      </c>
      <c r="C3053" s="18" t="s">
        <v>46</v>
      </c>
      <c r="D3053" s="18" t="s">
        <v>47</v>
      </c>
      <c r="E3053" s="20">
        <v>170</v>
      </c>
      <c r="F3053" s="19">
        <v>214</v>
      </c>
      <c r="G3053" s="19">
        <v>0</v>
      </c>
      <c r="H3053" s="19">
        <v>124</v>
      </c>
      <c r="I3053" s="18" t="s">
        <v>346</v>
      </c>
      <c r="J3053" s="19">
        <v>303</v>
      </c>
      <c r="K3053" s="18" t="s">
        <v>839</v>
      </c>
      <c r="L3053" s="30" t="s">
        <v>84</v>
      </c>
      <c r="M3053" s="31">
        <v>22</v>
      </c>
      <c r="N3053" s="31">
        <v>122</v>
      </c>
      <c r="O3053" s="30" t="s">
        <v>61</v>
      </c>
      <c r="P3053" s="20">
        <v>69</v>
      </c>
      <c r="Q3053" s="20">
        <v>98</v>
      </c>
      <c r="R3053" s="18" t="s">
        <v>51</v>
      </c>
      <c r="S3053" s="20">
        <v>30</v>
      </c>
      <c r="T3053" s="18" t="s">
        <v>94</v>
      </c>
      <c r="U3053">
        <f t="shared" si="47"/>
        <v>0.34906666666666669</v>
      </c>
    </row>
    <row r="3054" spans="1:21" x14ac:dyDescent="0.3">
      <c r="A3054" s="21">
        <v>44699</v>
      </c>
      <c r="B3054" s="18" t="s">
        <v>45</v>
      </c>
      <c r="C3054" s="18" t="s">
        <v>46</v>
      </c>
      <c r="D3054" s="18" t="s">
        <v>47</v>
      </c>
      <c r="E3054" s="20">
        <v>170</v>
      </c>
      <c r="F3054" s="19">
        <v>194</v>
      </c>
      <c r="G3054" s="19">
        <v>0</v>
      </c>
      <c r="H3054" s="19">
        <v>147</v>
      </c>
      <c r="I3054" s="18" t="s">
        <v>165</v>
      </c>
      <c r="J3054" s="19">
        <v>240</v>
      </c>
      <c r="K3054" s="18" t="s">
        <v>78</v>
      </c>
      <c r="L3054" s="30" t="s">
        <v>84</v>
      </c>
      <c r="M3054" s="31">
        <v>11</v>
      </c>
      <c r="N3054" s="31">
        <v>86</v>
      </c>
      <c r="O3054" s="30" t="s">
        <v>52</v>
      </c>
      <c r="P3054" s="20">
        <v>75</v>
      </c>
      <c r="Q3054" s="20">
        <v>96</v>
      </c>
      <c r="R3054" s="18" t="s">
        <v>51</v>
      </c>
      <c r="S3054" s="20">
        <v>63</v>
      </c>
      <c r="T3054" s="18" t="s">
        <v>81</v>
      </c>
      <c r="U3054">
        <f t="shared" si="47"/>
        <v>0.34906666666666669</v>
      </c>
    </row>
    <row r="3055" spans="1:21" x14ac:dyDescent="0.3">
      <c r="A3055" s="21">
        <v>44700</v>
      </c>
      <c r="B3055" s="18" t="s">
        <v>45</v>
      </c>
      <c r="C3055" s="18" t="s">
        <v>46</v>
      </c>
      <c r="D3055" s="18" t="s">
        <v>47</v>
      </c>
      <c r="E3055" s="20">
        <v>170</v>
      </c>
      <c r="F3055" s="19">
        <v>178</v>
      </c>
      <c r="G3055" s="19">
        <v>0</v>
      </c>
      <c r="H3055" s="19">
        <v>126</v>
      </c>
      <c r="I3055" s="18" t="s">
        <v>682</v>
      </c>
      <c r="J3055" s="19">
        <v>230</v>
      </c>
      <c r="K3055" s="18" t="s">
        <v>50</v>
      </c>
      <c r="L3055" s="32">
        <v>36</v>
      </c>
      <c r="M3055" s="31">
        <v>17</v>
      </c>
      <c r="N3055" s="31">
        <v>58</v>
      </c>
      <c r="O3055" s="30" t="s">
        <v>135</v>
      </c>
      <c r="P3055" s="20">
        <v>69</v>
      </c>
      <c r="Q3055" s="20">
        <v>93</v>
      </c>
      <c r="R3055" s="18" t="s">
        <v>229</v>
      </c>
      <c r="S3055" s="20">
        <v>54</v>
      </c>
      <c r="T3055" s="18" t="s">
        <v>215</v>
      </c>
      <c r="U3055">
        <f t="shared" si="47"/>
        <v>6.2831999999999999</v>
      </c>
    </row>
    <row r="3056" spans="1:21" x14ac:dyDescent="0.3">
      <c r="A3056" s="21">
        <v>44701</v>
      </c>
      <c r="B3056" s="18" t="s">
        <v>45</v>
      </c>
      <c r="C3056" s="18" t="s">
        <v>46</v>
      </c>
      <c r="D3056" s="18" t="s">
        <v>47</v>
      </c>
      <c r="E3056" s="20">
        <v>170</v>
      </c>
      <c r="F3056" s="19">
        <v>178</v>
      </c>
      <c r="G3056" s="19">
        <v>0</v>
      </c>
      <c r="H3056" s="19">
        <v>154</v>
      </c>
      <c r="I3056" s="18" t="s">
        <v>280</v>
      </c>
      <c r="J3056" s="19">
        <v>201</v>
      </c>
      <c r="K3056" s="18" t="s">
        <v>61</v>
      </c>
      <c r="L3056" s="30" t="s">
        <v>218</v>
      </c>
      <c r="M3056" s="31">
        <v>6</v>
      </c>
      <c r="N3056" s="31">
        <v>44</v>
      </c>
      <c r="O3056" s="30" t="s">
        <v>133</v>
      </c>
      <c r="P3056" s="20">
        <v>81</v>
      </c>
      <c r="Q3056" s="20">
        <v>90</v>
      </c>
      <c r="R3056" s="18" t="s">
        <v>51</v>
      </c>
      <c r="S3056" s="20">
        <v>72</v>
      </c>
      <c r="T3056" s="18" t="s">
        <v>64</v>
      </c>
      <c r="U3056">
        <f t="shared" si="47"/>
        <v>0.52359999999999995</v>
      </c>
    </row>
    <row r="3057" spans="1:21" x14ac:dyDescent="0.3">
      <c r="A3057" s="21">
        <v>44702</v>
      </c>
      <c r="B3057" s="18" t="s">
        <v>45</v>
      </c>
      <c r="C3057" s="18" t="s">
        <v>46</v>
      </c>
      <c r="D3057" s="18" t="s">
        <v>47</v>
      </c>
      <c r="E3057" s="20">
        <v>170</v>
      </c>
      <c r="F3057" s="19">
        <v>192</v>
      </c>
      <c r="G3057" s="19">
        <v>12</v>
      </c>
      <c r="H3057" s="19">
        <v>160</v>
      </c>
      <c r="I3057" s="18" t="s">
        <v>51</v>
      </c>
      <c r="J3057" s="19">
        <v>223</v>
      </c>
      <c r="K3057" s="18" t="s">
        <v>168</v>
      </c>
      <c r="L3057" s="30" t="s">
        <v>84</v>
      </c>
      <c r="M3057" s="31">
        <v>8</v>
      </c>
      <c r="N3057" s="31">
        <v>108</v>
      </c>
      <c r="O3057" s="30" t="s">
        <v>107</v>
      </c>
      <c r="P3057" s="20">
        <v>85</v>
      </c>
      <c r="Q3057" s="20">
        <v>96</v>
      </c>
      <c r="R3057" s="18" t="s">
        <v>159</v>
      </c>
      <c r="S3057" s="20">
        <v>75</v>
      </c>
      <c r="T3057" s="18" t="s">
        <v>139</v>
      </c>
      <c r="U3057">
        <f t="shared" si="47"/>
        <v>0.34906666666666669</v>
      </c>
    </row>
    <row r="3058" spans="1:21" x14ac:dyDescent="0.3">
      <c r="A3058" s="21">
        <v>44703</v>
      </c>
      <c r="B3058" s="18" t="s">
        <v>45</v>
      </c>
      <c r="C3058" s="18" t="s">
        <v>46</v>
      </c>
      <c r="D3058" s="18" t="s">
        <v>47</v>
      </c>
      <c r="E3058" s="20">
        <v>170</v>
      </c>
      <c r="F3058" s="19">
        <v>188</v>
      </c>
      <c r="G3058" s="19">
        <v>66</v>
      </c>
      <c r="H3058" s="19">
        <v>145</v>
      </c>
      <c r="I3058" s="18" t="s">
        <v>156</v>
      </c>
      <c r="J3058" s="19">
        <v>232</v>
      </c>
      <c r="K3058" s="18" t="s">
        <v>783</v>
      </c>
      <c r="L3058" s="32">
        <v>35</v>
      </c>
      <c r="M3058" s="31">
        <v>14</v>
      </c>
      <c r="N3058" s="31">
        <v>69</v>
      </c>
      <c r="O3058" s="30" t="s">
        <v>113</v>
      </c>
      <c r="P3058" s="20">
        <v>86</v>
      </c>
      <c r="Q3058" s="20">
        <v>97</v>
      </c>
      <c r="R3058" s="18" t="s">
        <v>51</v>
      </c>
      <c r="S3058" s="20">
        <v>69</v>
      </c>
      <c r="T3058" s="18" t="s">
        <v>117</v>
      </c>
      <c r="U3058">
        <f t="shared" si="47"/>
        <v>6.1086666666666662</v>
      </c>
    </row>
    <row r="3059" spans="1:21" x14ac:dyDescent="0.3">
      <c r="A3059" s="21">
        <v>44704</v>
      </c>
      <c r="B3059" s="18" t="s">
        <v>45</v>
      </c>
      <c r="C3059" s="18" t="s">
        <v>46</v>
      </c>
      <c r="D3059" s="18" t="s">
        <v>47</v>
      </c>
      <c r="E3059" s="20">
        <v>170</v>
      </c>
      <c r="F3059" s="19">
        <v>150</v>
      </c>
      <c r="G3059" s="19">
        <v>12</v>
      </c>
      <c r="H3059" s="19">
        <v>105</v>
      </c>
      <c r="I3059" s="18" t="s">
        <v>394</v>
      </c>
      <c r="J3059" s="19">
        <v>196</v>
      </c>
      <c r="K3059" s="18" t="s">
        <v>1153</v>
      </c>
      <c r="L3059" s="32">
        <v>36</v>
      </c>
      <c r="M3059" s="31">
        <v>3</v>
      </c>
      <c r="N3059" s="31">
        <v>72</v>
      </c>
      <c r="O3059" s="30" t="s">
        <v>352</v>
      </c>
      <c r="P3059" s="20">
        <v>90</v>
      </c>
      <c r="Q3059" s="20">
        <v>99</v>
      </c>
      <c r="R3059" s="18" t="s">
        <v>159</v>
      </c>
      <c r="S3059" s="20">
        <v>70</v>
      </c>
      <c r="T3059" s="18" t="s">
        <v>226</v>
      </c>
      <c r="U3059">
        <f t="shared" si="47"/>
        <v>6.2831999999999999</v>
      </c>
    </row>
    <row r="3060" spans="1:21" x14ac:dyDescent="0.3">
      <c r="A3060" s="21">
        <v>44705</v>
      </c>
      <c r="B3060" s="18" t="s">
        <v>45</v>
      </c>
      <c r="C3060" s="18" t="s">
        <v>46</v>
      </c>
      <c r="D3060" s="18" t="s">
        <v>47</v>
      </c>
      <c r="E3060" s="20">
        <v>170</v>
      </c>
      <c r="F3060" s="19">
        <v>132</v>
      </c>
      <c r="G3060" s="19">
        <v>20</v>
      </c>
      <c r="H3060" s="19">
        <v>98</v>
      </c>
      <c r="I3060" s="18" t="s">
        <v>1154</v>
      </c>
      <c r="J3060" s="19">
        <v>167</v>
      </c>
      <c r="K3060" s="18" t="s">
        <v>466</v>
      </c>
      <c r="L3060" s="32">
        <v>33</v>
      </c>
      <c r="M3060" s="31">
        <v>3</v>
      </c>
      <c r="N3060" s="31">
        <v>58</v>
      </c>
      <c r="O3060" s="30" t="s">
        <v>89</v>
      </c>
      <c r="P3060" s="20">
        <v>75</v>
      </c>
      <c r="Q3060" s="20">
        <v>98</v>
      </c>
      <c r="R3060" s="18" t="s">
        <v>51</v>
      </c>
      <c r="S3060" s="20">
        <v>49</v>
      </c>
      <c r="T3060" s="18" t="s">
        <v>206</v>
      </c>
      <c r="U3060">
        <f t="shared" si="47"/>
        <v>5.7596000000000007</v>
      </c>
    </row>
    <row r="3061" spans="1:21" x14ac:dyDescent="0.3">
      <c r="A3061" s="21">
        <v>44706</v>
      </c>
      <c r="B3061" s="18" t="s">
        <v>45</v>
      </c>
      <c r="C3061" s="18" t="s">
        <v>46</v>
      </c>
      <c r="D3061" s="18" t="s">
        <v>47</v>
      </c>
      <c r="E3061" s="20">
        <v>170</v>
      </c>
      <c r="F3061" s="19">
        <v>155</v>
      </c>
      <c r="G3061" s="19">
        <v>0</v>
      </c>
      <c r="H3061" s="19">
        <v>108</v>
      </c>
      <c r="I3061" s="18" t="s">
        <v>144</v>
      </c>
      <c r="J3061" s="19">
        <v>202</v>
      </c>
      <c r="K3061" s="18" t="s">
        <v>727</v>
      </c>
      <c r="L3061" s="32">
        <v>36</v>
      </c>
      <c r="M3061" s="31">
        <v>14</v>
      </c>
      <c r="N3061" s="31">
        <v>58</v>
      </c>
      <c r="O3061" s="30" t="s">
        <v>51</v>
      </c>
      <c r="P3061" s="20">
        <v>75</v>
      </c>
      <c r="Q3061" s="20">
        <v>99</v>
      </c>
      <c r="R3061" s="18" t="s">
        <v>51</v>
      </c>
      <c r="S3061" s="20">
        <v>50</v>
      </c>
      <c r="T3061" s="18" t="s">
        <v>129</v>
      </c>
      <c r="U3061">
        <f t="shared" si="47"/>
        <v>6.2831999999999999</v>
      </c>
    </row>
    <row r="3062" spans="1:21" x14ac:dyDescent="0.3">
      <c r="A3062" s="21">
        <v>44707</v>
      </c>
      <c r="B3062" s="18" t="s">
        <v>45</v>
      </c>
      <c r="C3062" s="18" t="s">
        <v>46</v>
      </c>
      <c r="D3062" s="18" t="s">
        <v>47</v>
      </c>
      <c r="E3062" s="20">
        <v>170</v>
      </c>
      <c r="F3062" s="19">
        <v>161</v>
      </c>
      <c r="G3062" s="19">
        <v>0</v>
      </c>
      <c r="H3062" s="19">
        <v>99</v>
      </c>
      <c r="I3062" s="18" t="s">
        <v>66</v>
      </c>
      <c r="J3062" s="19">
        <v>223</v>
      </c>
      <c r="K3062" s="18" t="s">
        <v>730</v>
      </c>
      <c r="L3062" s="32">
        <v>36</v>
      </c>
      <c r="M3062" s="31">
        <v>11</v>
      </c>
      <c r="N3062" s="31">
        <v>67</v>
      </c>
      <c r="O3062" s="30" t="s">
        <v>158</v>
      </c>
      <c r="P3062" s="20">
        <v>75</v>
      </c>
      <c r="Q3062" s="20">
        <v>98</v>
      </c>
      <c r="R3062" s="18" t="s">
        <v>124</v>
      </c>
      <c r="S3062" s="20">
        <v>54</v>
      </c>
      <c r="T3062" s="18" t="s">
        <v>250</v>
      </c>
      <c r="U3062">
        <f t="shared" si="47"/>
        <v>6.2831999999999999</v>
      </c>
    </row>
    <row r="3063" spans="1:21" x14ac:dyDescent="0.3">
      <c r="A3063" s="21">
        <v>44708</v>
      </c>
      <c r="B3063" s="18" t="s">
        <v>45</v>
      </c>
      <c r="C3063" s="18" t="s">
        <v>46</v>
      </c>
      <c r="D3063" s="18" t="s">
        <v>47</v>
      </c>
      <c r="E3063" s="20">
        <v>170</v>
      </c>
      <c r="F3063" s="19">
        <v>192</v>
      </c>
      <c r="G3063" s="19">
        <v>4</v>
      </c>
      <c r="H3063" s="19">
        <v>144</v>
      </c>
      <c r="I3063" s="18" t="s">
        <v>51</v>
      </c>
      <c r="J3063" s="19">
        <v>239</v>
      </c>
      <c r="K3063" s="18" t="s">
        <v>134</v>
      </c>
      <c r="L3063" s="32">
        <v>36</v>
      </c>
      <c r="M3063" s="31">
        <v>17</v>
      </c>
      <c r="N3063" s="31">
        <v>61</v>
      </c>
      <c r="O3063" s="30" t="s">
        <v>135</v>
      </c>
      <c r="P3063" s="20">
        <v>76</v>
      </c>
      <c r="Q3063" s="20">
        <v>98</v>
      </c>
      <c r="R3063" s="18" t="s">
        <v>51</v>
      </c>
      <c r="S3063" s="20">
        <v>60</v>
      </c>
      <c r="T3063" s="18" t="s">
        <v>71</v>
      </c>
      <c r="U3063">
        <f t="shared" si="47"/>
        <v>6.2831999999999999</v>
      </c>
    </row>
    <row r="3064" spans="1:21" x14ac:dyDescent="0.3">
      <c r="A3064" s="21">
        <v>44709</v>
      </c>
      <c r="B3064" s="18" t="s">
        <v>45</v>
      </c>
      <c r="C3064" s="18" t="s">
        <v>46</v>
      </c>
      <c r="D3064" s="18" t="s">
        <v>47</v>
      </c>
      <c r="E3064" s="20">
        <v>170</v>
      </c>
      <c r="F3064" s="19">
        <v>199</v>
      </c>
      <c r="G3064" s="19">
        <v>0</v>
      </c>
      <c r="H3064" s="19">
        <v>148</v>
      </c>
      <c r="I3064" s="18" t="s">
        <v>51</v>
      </c>
      <c r="J3064" s="19">
        <v>250</v>
      </c>
      <c r="K3064" s="18" t="s">
        <v>138</v>
      </c>
      <c r="L3064" s="30" t="s">
        <v>84</v>
      </c>
      <c r="M3064" s="31">
        <v>14</v>
      </c>
      <c r="N3064" s="31">
        <v>61</v>
      </c>
      <c r="O3064" s="30" t="s">
        <v>158</v>
      </c>
      <c r="P3064" s="20">
        <v>75</v>
      </c>
      <c r="Q3064" s="20">
        <v>98</v>
      </c>
      <c r="R3064" s="18" t="s">
        <v>51</v>
      </c>
      <c r="S3064" s="20">
        <v>60</v>
      </c>
      <c r="T3064" s="18" t="s">
        <v>128</v>
      </c>
      <c r="U3064">
        <f t="shared" si="47"/>
        <v>0.34906666666666669</v>
      </c>
    </row>
    <row r="3065" spans="1:21" x14ac:dyDescent="0.3">
      <c r="A3065" s="21">
        <v>44710</v>
      </c>
      <c r="B3065" s="18" t="s">
        <v>45</v>
      </c>
      <c r="C3065" s="18" t="s">
        <v>46</v>
      </c>
      <c r="D3065" s="18" t="s">
        <v>47</v>
      </c>
      <c r="E3065" s="20">
        <v>170</v>
      </c>
      <c r="F3065" s="19">
        <v>204</v>
      </c>
      <c r="G3065" s="19">
        <v>0</v>
      </c>
      <c r="H3065" s="19">
        <v>152</v>
      </c>
      <c r="I3065" s="18" t="s">
        <v>770</v>
      </c>
      <c r="J3065" s="19">
        <v>255</v>
      </c>
      <c r="K3065" s="18" t="s">
        <v>843</v>
      </c>
      <c r="L3065" s="32">
        <v>26</v>
      </c>
      <c r="M3065" s="31">
        <v>8</v>
      </c>
      <c r="N3065" s="31">
        <v>67</v>
      </c>
      <c r="O3065" s="30" t="s">
        <v>50</v>
      </c>
      <c r="P3065" s="20">
        <v>74</v>
      </c>
      <c r="Q3065" s="20">
        <v>93</v>
      </c>
      <c r="R3065" s="18" t="s">
        <v>51</v>
      </c>
      <c r="S3065" s="20">
        <v>49</v>
      </c>
      <c r="T3065" s="18" t="s">
        <v>158</v>
      </c>
      <c r="U3065">
        <f t="shared" si="47"/>
        <v>4.5378666666666669</v>
      </c>
    </row>
    <row r="3066" spans="1:21" x14ac:dyDescent="0.3">
      <c r="A3066" s="21">
        <v>44711</v>
      </c>
      <c r="B3066" s="18" t="s">
        <v>45</v>
      </c>
      <c r="C3066" s="18" t="s">
        <v>46</v>
      </c>
      <c r="D3066" s="18" t="s">
        <v>47</v>
      </c>
      <c r="E3066" s="20">
        <v>170</v>
      </c>
      <c r="F3066" s="19">
        <v>169</v>
      </c>
      <c r="G3066" s="19">
        <v>6</v>
      </c>
      <c r="H3066" s="19">
        <v>146</v>
      </c>
      <c r="I3066" s="18" t="s">
        <v>399</v>
      </c>
      <c r="J3066" s="19">
        <v>192</v>
      </c>
      <c r="K3066" s="18" t="s">
        <v>898</v>
      </c>
      <c r="L3066" s="32">
        <v>25</v>
      </c>
      <c r="M3066" s="31">
        <v>3</v>
      </c>
      <c r="N3066" s="31">
        <v>44</v>
      </c>
      <c r="O3066" s="30" t="s">
        <v>94</v>
      </c>
      <c r="P3066" s="20">
        <v>87</v>
      </c>
      <c r="Q3066" s="20">
        <v>97</v>
      </c>
      <c r="R3066" s="18" t="s">
        <v>51</v>
      </c>
      <c r="S3066" s="20">
        <v>75</v>
      </c>
      <c r="T3066" s="18" t="s">
        <v>51</v>
      </c>
      <c r="U3066">
        <f t="shared" si="47"/>
        <v>4.3633333333333333</v>
      </c>
    </row>
    <row r="3067" spans="1:21" x14ac:dyDescent="0.3">
      <c r="A3067" s="21">
        <v>44712</v>
      </c>
      <c r="B3067" s="18" t="s">
        <v>45</v>
      </c>
      <c r="C3067" s="18" t="s">
        <v>46</v>
      </c>
      <c r="D3067" s="18" t="s">
        <v>47</v>
      </c>
      <c r="E3067" s="20">
        <v>170</v>
      </c>
      <c r="F3067" s="19">
        <v>191</v>
      </c>
      <c r="G3067" s="19">
        <v>6</v>
      </c>
      <c r="H3067" s="19">
        <v>137</v>
      </c>
      <c r="I3067" s="18" t="s">
        <v>1155</v>
      </c>
      <c r="J3067" s="19">
        <v>245</v>
      </c>
      <c r="K3067" s="18" t="s">
        <v>431</v>
      </c>
      <c r="L3067" s="30" t="s">
        <v>84</v>
      </c>
      <c r="M3067" s="31">
        <v>8</v>
      </c>
      <c r="N3067" s="31">
        <v>61</v>
      </c>
      <c r="O3067" s="30" t="s">
        <v>206</v>
      </c>
      <c r="P3067" s="20">
        <v>80</v>
      </c>
      <c r="Q3067" s="20">
        <v>98</v>
      </c>
      <c r="R3067" s="18" t="s">
        <v>51</v>
      </c>
      <c r="S3067" s="20">
        <v>58</v>
      </c>
      <c r="T3067" s="18" t="s">
        <v>81</v>
      </c>
      <c r="U3067">
        <f t="shared" si="47"/>
        <v>0.34906666666666669</v>
      </c>
    </row>
    <row r="3068" spans="1:21" x14ac:dyDescent="0.3">
      <c r="A3068" s="21">
        <v>44713</v>
      </c>
      <c r="B3068" s="18" t="s">
        <v>45</v>
      </c>
      <c r="C3068" s="18" t="s">
        <v>46</v>
      </c>
      <c r="D3068" s="18" t="s">
        <v>47</v>
      </c>
      <c r="E3068" s="20">
        <v>170</v>
      </c>
      <c r="F3068" s="19">
        <v>185</v>
      </c>
      <c r="G3068" s="19">
        <v>108</v>
      </c>
      <c r="H3068" s="19">
        <v>144</v>
      </c>
      <c r="I3068" s="18" t="s">
        <v>356</v>
      </c>
      <c r="J3068" s="19">
        <v>226</v>
      </c>
      <c r="K3068" s="18" t="s">
        <v>1033</v>
      </c>
      <c r="L3068" s="32" t="s">
        <v>1194</v>
      </c>
      <c r="M3068" s="31">
        <v>17</v>
      </c>
      <c r="N3068" s="31">
        <v>58</v>
      </c>
      <c r="O3068" s="30" t="s">
        <v>51</v>
      </c>
      <c r="P3068" s="20">
        <v>85</v>
      </c>
      <c r="Q3068" s="20">
        <v>96</v>
      </c>
      <c r="R3068" s="18" t="s">
        <v>51</v>
      </c>
      <c r="S3068" s="20">
        <v>69</v>
      </c>
      <c r="T3068" s="18" t="s">
        <v>192</v>
      </c>
      <c r="U3068" t="e">
        <f t="shared" si="47"/>
        <v>#VALUE!</v>
      </c>
    </row>
    <row r="3069" spans="1:21" x14ac:dyDescent="0.3">
      <c r="A3069" s="21">
        <v>44714</v>
      </c>
      <c r="B3069" s="18" t="s">
        <v>45</v>
      </c>
      <c r="C3069" s="18" t="s">
        <v>46</v>
      </c>
      <c r="D3069" s="18" t="s">
        <v>47</v>
      </c>
      <c r="E3069" s="20">
        <v>170</v>
      </c>
      <c r="F3069" s="18"/>
      <c r="G3069" s="18"/>
      <c r="H3069" s="18"/>
      <c r="I3069" s="18"/>
      <c r="J3069" s="18"/>
      <c r="K3069" s="18"/>
      <c r="L3069" s="30"/>
      <c r="M3069" s="31">
        <v>11</v>
      </c>
      <c r="N3069" s="30"/>
      <c r="O3069" s="30"/>
      <c r="P3069" s="20">
        <v>75</v>
      </c>
      <c r="Q3069" s="18"/>
      <c r="R3069" s="18"/>
      <c r="S3069" s="18"/>
      <c r="T3069" s="18"/>
      <c r="U3069">
        <f t="shared" si="47"/>
        <v>0</v>
      </c>
    </row>
    <row r="3070" spans="1:21" x14ac:dyDescent="0.3">
      <c r="A3070" s="21">
        <v>44715</v>
      </c>
      <c r="B3070" s="18" t="s">
        <v>45</v>
      </c>
      <c r="C3070" s="18" t="s">
        <v>46</v>
      </c>
      <c r="D3070" s="18" t="s">
        <v>47</v>
      </c>
      <c r="E3070" s="20">
        <v>170</v>
      </c>
      <c r="F3070" s="19">
        <v>182</v>
      </c>
      <c r="G3070" s="19">
        <v>202</v>
      </c>
      <c r="H3070" s="19">
        <v>133</v>
      </c>
      <c r="I3070" s="18" t="s">
        <v>51</v>
      </c>
      <c r="J3070" s="19">
        <v>231</v>
      </c>
      <c r="K3070" s="18" t="s">
        <v>215</v>
      </c>
      <c r="L3070" s="32">
        <v>22</v>
      </c>
      <c r="M3070" s="31">
        <v>3</v>
      </c>
      <c r="N3070" s="31">
        <v>75</v>
      </c>
      <c r="O3070" s="30" t="s">
        <v>121</v>
      </c>
      <c r="P3070" s="20">
        <v>83</v>
      </c>
      <c r="Q3070" s="20">
        <v>99</v>
      </c>
      <c r="R3070" s="18" t="s">
        <v>51</v>
      </c>
      <c r="S3070" s="20">
        <v>66</v>
      </c>
      <c r="T3070" s="18" t="s">
        <v>117</v>
      </c>
      <c r="U3070">
        <f t="shared" si="47"/>
        <v>3.8397333333333332</v>
      </c>
    </row>
    <row r="3071" spans="1:21" x14ac:dyDescent="0.3">
      <c r="A3071" s="21">
        <v>44716</v>
      </c>
      <c r="B3071" s="18" t="s">
        <v>45</v>
      </c>
      <c r="C3071" s="18" t="s">
        <v>46</v>
      </c>
      <c r="D3071" s="18" t="s">
        <v>47</v>
      </c>
      <c r="E3071" s="20">
        <v>170</v>
      </c>
      <c r="F3071" s="19">
        <v>169</v>
      </c>
      <c r="G3071" s="19">
        <v>6</v>
      </c>
      <c r="H3071" s="19">
        <v>132</v>
      </c>
      <c r="I3071" s="18" t="s">
        <v>76</v>
      </c>
      <c r="J3071" s="19">
        <v>206</v>
      </c>
      <c r="K3071" s="18" t="s">
        <v>81</v>
      </c>
      <c r="L3071" s="32" t="s">
        <v>1194</v>
      </c>
      <c r="M3071" s="31">
        <v>11</v>
      </c>
      <c r="N3071" s="31">
        <v>53</v>
      </c>
      <c r="O3071" s="30" t="s">
        <v>51</v>
      </c>
      <c r="P3071" s="20">
        <v>84</v>
      </c>
      <c r="Q3071" s="20">
        <v>99</v>
      </c>
      <c r="R3071" s="18" t="s">
        <v>51</v>
      </c>
      <c r="S3071" s="20">
        <v>68</v>
      </c>
      <c r="T3071" s="18" t="s">
        <v>146</v>
      </c>
      <c r="U3071" t="e">
        <f t="shared" si="47"/>
        <v>#VALUE!</v>
      </c>
    </row>
    <row r="3072" spans="1:21" x14ac:dyDescent="0.3">
      <c r="A3072" s="21">
        <v>44717</v>
      </c>
      <c r="B3072" s="18" t="s">
        <v>45</v>
      </c>
      <c r="C3072" s="18" t="s">
        <v>46</v>
      </c>
      <c r="D3072" s="18" t="s">
        <v>47</v>
      </c>
      <c r="E3072" s="20">
        <v>170</v>
      </c>
      <c r="F3072" s="19">
        <v>174</v>
      </c>
      <c r="G3072" s="19">
        <v>0</v>
      </c>
      <c r="H3072" s="19">
        <v>131</v>
      </c>
      <c r="I3072" s="18" t="s">
        <v>901</v>
      </c>
      <c r="J3072" s="19">
        <v>218</v>
      </c>
      <c r="K3072" s="18" t="s">
        <v>973</v>
      </c>
      <c r="L3072" s="30" t="s">
        <v>218</v>
      </c>
      <c r="M3072" s="31">
        <v>14</v>
      </c>
      <c r="N3072" s="31">
        <v>75</v>
      </c>
      <c r="O3072" s="30" t="s">
        <v>129</v>
      </c>
      <c r="P3072" s="20">
        <v>81</v>
      </c>
      <c r="Q3072" s="20">
        <v>97</v>
      </c>
      <c r="R3072" s="18" t="s">
        <v>51</v>
      </c>
      <c r="S3072" s="20">
        <v>63</v>
      </c>
      <c r="T3072" s="18" t="s">
        <v>65</v>
      </c>
      <c r="U3072">
        <f t="shared" si="47"/>
        <v>0.52359999999999995</v>
      </c>
    </row>
    <row r="3073" spans="1:21" x14ac:dyDescent="0.3">
      <c r="A3073" s="21">
        <v>44718</v>
      </c>
      <c r="B3073" s="18" t="s">
        <v>45</v>
      </c>
      <c r="C3073" s="18" t="s">
        <v>46</v>
      </c>
      <c r="D3073" s="18" t="s">
        <v>47</v>
      </c>
      <c r="E3073" s="20">
        <v>170</v>
      </c>
      <c r="F3073" s="19">
        <v>192</v>
      </c>
      <c r="G3073" s="19">
        <v>0</v>
      </c>
      <c r="H3073" s="19">
        <v>139</v>
      </c>
      <c r="I3073" s="18" t="s">
        <v>287</v>
      </c>
      <c r="J3073" s="19">
        <v>246</v>
      </c>
      <c r="K3073" s="18" t="s">
        <v>655</v>
      </c>
      <c r="L3073" s="30" t="s">
        <v>84</v>
      </c>
      <c r="M3073" s="31">
        <v>14</v>
      </c>
      <c r="N3073" s="31">
        <v>83</v>
      </c>
      <c r="O3073" s="30" t="s">
        <v>139</v>
      </c>
      <c r="P3073" s="20">
        <v>75</v>
      </c>
      <c r="Q3073" s="20">
        <v>97</v>
      </c>
      <c r="R3073" s="18" t="s">
        <v>232</v>
      </c>
      <c r="S3073" s="20">
        <v>53</v>
      </c>
      <c r="T3073" s="18" t="s">
        <v>182</v>
      </c>
      <c r="U3073">
        <f t="shared" si="47"/>
        <v>0.34906666666666669</v>
      </c>
    </row>
    <row r="3074" spans="1:21" x14ac:dyDescent="0.3">
      <c r="A3074" s="21">
        <v>44719</v>
      </c>
      <c r="B3074" s="18" t="s">
        <v>45</v>
      </c>
      <c r="C3074" s="18" t="s">
        <v>46</v>
      </c>
      <c r="D3074" s="18" t="s">
        <v>47</v>
      </c>
      <c r="E3074" s="20">
        <v>170</v>
      </c>
      <c r="F3074" s="19">
        <v>207</v>
      </c>
      <c r="G3074" s="19">
        <v>0</v>
      </c>
      <c r="H3074" s="19">
        <v>152</v>
      </c>
      <c r="I3074" s="18" t="s">
        <v>904</v>
      </c>
      <c r="J3074" s="19">
        <v>262</v>
      </c>
      <c r="K3074" s="18" t="s">
        <v>94</v>
      </c>
      <c r="L3074" s="30" t="s">
        <v>263</v>
      </c>
      <c r="M3074" s="31">
        <v>8</v>
      </c>
      <c r="N3074" s="31">
        <v>58</v>
      </c>
      <c r="O3074" s="30" t="s">
        <v>71</v>
      </c>
      <c r="P3074" s="20">
        <v>64</v>
      </c>
      <c r="Q3074" s="20">
        <v>92</v>
      </c>
      <c r="R3074" s="18" t="s">
        <v>51</v>
      </c>
      <c r="S3074" s="20">
        <v>48</v>
      </c>
      <c r="T3074" s="18" t="s">
        <v>113</v>
      </c>
      <c r="U3074">
        <f t="shared" si="47"/>
        <v>0.17453333333333335</v>
      </c>
    </row>
    <row r="3075" spans="1:21" x14ac:dyDescent="0.3">
      <c r="A3075" s="21">
        <v>44720</v>
      </c>
      <c r="B3075" s="18" t="s">
        <v>45</v>
      </c>
      <c r="C3075" s="18" t="s">
        <v>46</v>
      </c>
      <c r="D3075" s="18" t="s">
        <v>47</v>
      </c>
      <c r="E3075" s="20">
        <v>170</v>
      </c>
      <c r="F3075" s="19">
        <v>193</v>
      </c>
      <c r="G3075" s="19">
        <v>18</v>
      </c>
      <c r="H3075" s="19">
        <v>163</v>
      </c>
      <c r="I3075" s="18" t="s">
        <v>1156</v>
      </c>
      <c r="J3075" s="19">
        <v>223</v>
      </c>
      <c r="K3075" s="18" t="s">
        <v>929</v>
      </c>
      <c r="L3075" s="30" t="s">
        <v>84</v>
      </c>
      <c r="M3075" s="31">
        <v>11</v>
      </c>
      <c r="N3075" s="31">
        <v>69</v>
      </c>
      <c r="O3075" s="30" t="s">
        <v>89</v>
      </c>
      <c r="P3075" s="20">
        <v>87</v>
      </c>
      <c r="Q3075" s="20">
        <v>96</v>
      </c>
      <c r="R3075" s="18" t="s">
        <v>88</v>
      </c>
      <c r="S3075" s="20">
        <v>74</v>
      </c>
      <c r="T3075" s="18" t="s">
        <v>143</v>
      </c>
      <c r="U3075">
        <f t="shared" si="47"/>
        <v>0.34906666666666669</v>
      </c>
    </row>
    <row r="3076" spans="1:21" x14ac:dyDescent="0.3">
      <c r="A3076" s="21">
        <v>44721</v>
      </c>
      <c r="B3076" s="18" t="s">
        <v>45</v>
      </c>
      <c r="C3076" s="18" t="s">
        <v>46</v>
      </c>
      <c r="D3076" s="18" t="s">
        <v>47</v>
      </c>
      <c r="E3076" s="20">
        <v>170</v>
      </c>
      <c r="F3076" s="19">
        <v>206</v>
      </c>
      <c r="G3076" s="19">
        <v>0</v>
      </c>
      <c r="H3076" s="19">
        <v>157</v>
      </c>
      <c r="I3076" s="18" t="s">
        <v>581</v>
      </c>
      <c r="J3076" s="19">
        <v>255</v>
      </c>
      <c r="K3076" s="18" t="s">
        <v>248</v>
      </c>
      <c r="L3076" s="32">
        <v>36</v>
      </c>
      <c r="M3076" s="31">
        <v>17</v>
      </c>
      <c r="N3076" s="31">
        <v>67</v>
      </c>
      <c r="O3076" s="30" t="s">
        <v>135</v>
      </c>
      <c r="P3076" s="20">
        <v>72</v>
      </c>
      <c r="Q3076" s="20">
        <v>99</v>
      </c>
      <c r="R3076" s="18" t="s">
        <v>51</v>
      </c>
      <c r="S3076" s="20">
        <v>56</v>
      </c>
      <c r="T3076" s="18" t="s">
        <v>179</v>
      </c>
      <c r="U3076">
        <f t="shared" ref="U3076:U3139" si="48">L3076*$V$3/$V$5*$V$4</f>
        <v>6.2831999999999999</v>
      </c>
    </row>
    <row r="3077" spans="1:21" x14ac:dyDescent="0.3">
      <c r="A3077" s="21">
        <v>44722</v>
      </c>
      <c r="B3077" s="18" t="s">
        <v>45</v>
      </c>
      <c r="C3077" s="18" t="s">
        <v>46</v>
      </c>
      <c r="D3077" s="18" t="s">
        <v>47</v>
      </c>
      <c r="E3077" s="20">
        <v>170</v>
      </c>
      <c r="F3077" s="19">
        <v>196</v>
      </c>
      <c r="G3077" s="19">
        <v>6</v>
      </c>
      <c r="H3077" s="19">
        <v>152</v>
      </c>
      <c r="I3077" s="18" t="s">
        <v>903</v>
      </c>
      <c r="J3077" s="19">
        <v>240</v>
      </c>
      <c r="K3077" s="18" t="s">
        <v>145</v>
      </c>
      <c r="L3077" s="30" t="s">
        <v>116</v>
      </c>
      <c r="M3077" s="31">
        <v>17</v>
      </c>
      <c r="N3077" s="31">
        <v>58</v>
      </c>
      <c r="O3077" s="30" t="s">
        <v>277</v>
      </c>
      <c r="P3077" s="20">
        <v>80</v>
      </c>
      <c r="Q3077" s="20">
        <v>98</v>
      </c>
      <c r="R3077" s="18" t="s">
        <v>318</v>
      </c>
      <c r="S3077" s="20">
        <v>70</v>
      </c>
      <c r="T3077" s="18" t="s">
        <v>188</v>
      </c>
      <c r="U3077">
        <f t="shared" si="48"/>
        <v>0.69813333333333338</v>
      </c>
    </row>
    <row r="3078" spans="1:21" x14ac:dyDescent="0.3">
      <c r="A3078" s="21">
        <v>44723</v>
      </c>
      <c r="B3078" s="18" t="s">
        <v>45</v>
      </c>
      <c r="C3078" s="18" t="s">
        <v>46</v>
      </c>
      <c r="D3078" s="18" t="s">
        <v>47</v>
      </c>
      <c r="E3078" s="20">
        <v>170</v>
      </c>
      <c r="F3078" s="19">
        <v>178</v>
      </c>
      <c r="G3078" s="19">
        <v>28</v>
      </c>
      <c r="H3078" s="19">
        <v>161</v>
      </c>
      <c r="I3078" s="18" t="s">
        <v>705</v>
      </c>
      <c r="J3078" s="19">
        <v>195</v>
      </c>
      <c r="K3078" s="18" t="s">
        <v>544</v>
      </c>
      <c r="L3078" s="30" t="s">
        <v>84</v>
      </c>
      <c r="M3078" s="31">
        <v>6</v>
      </c>
      <c r="N3078" s="31">
        <v>31</v>
      </c>
      <c r="O3078" s="30" t="s">
        <v>146</v>
      </c>
      <c r="P3078" s="20">
        <v>91</v>
      </c>
      <c r="Q3078" s="20">
        <v>98</v>
      </c>
      <c r="R3078" s="18" t="s">
        <v>51</v>
      </c>
      <c r="S3078" s="20">
        <v>83</v>
      </c>
      <c r="T3078" s="18" t="s">
        <v>91</v>
      </c>
      <c r="U3078">
        <f t="shared" si="48"/>
        <v>0.34906666666666669</v>
      </c>
    </row>
    <row r="3079" spans="1:21" x14ac:dyDescent="0.3">
      <c r="A3079" s="21">
        <v>44724</v>
      </c>
      <c r="B3079" s="18" t="s">
        <v>45</v>
      </c>
      <c r="C3079" s="18" t="s">
        <v>46</v>
      </c>
      <c r="D3079" s="18" t="s">
        <v>47</v>
      </c>
      <c r="E3079" s="20">
        <v>170</v>
      </c>
      <c r="F3079" s="19">
        <v>174</v>
      </c>
      <c r="G3079" s="19">
        <v>60</v>
      </c>
      <c r="H3079" s="19">
        <v>160</v>
      </c>
      <c r="I3079" s="18" t="s">
        <v>932</v>
      </c>
      <c r="J3079" s="19">
        <v>187</v>
      </c>
      <c r="K3079" s="18" t="s">
        <v>293</v>
      </c>
      <c r="L3079" s="32">
        <v>29</v>
      </c>
      <c r="M3079" s="31">
        <v>6</v>
      </c>
      <c r="N3079" s="31">
        <v>53</v>
      </c>
      <c r="O3079" s="30" t="s">
        <v>229</v>
      </c>
      <c r="P3079" s="20">
        <v>94</v>
      </c>
      <c r="Q3079" s="20">
        <v>99</v>
      </c>
      <c r="R3079" s="18" t="s">
        <v>51</v>
      </c>
      <c r="S3079" s="20">
        <v>89</v>
      </c>
      <c r="T3079" s="18" t="s">
        <v>51</v>
      </c>
      <c r="U3079">
        <f t="shared" si="48"/>
        <v>5.0614666666666661</v>
      </c>
    </row>
    <row r="3080" spans="1:21" x14ac:dyDescent="0.3">
      <c r="A3080" s="21">
        <v>44725</v>
      </c>
      <c r="B3080" s="18" t="s">
        <v>45</v>
      </c>
      <c r="C3080" s="18" t="s">
        <v>46</v>
      </c>
      <c r="D3080" s="18" t="s">
        <v>47</v>
      </c>
      <c r="E3080" s="20">
        <v>170</v>
      </c>
      <c r="F3080" s="19">
        <v>190</v>
      </c>
      <c r="G3080" s="19">
        <v>0</v>
      </c>
      <c r="H3080" s="19">
        <v>165</v>
      </c>
      <c r="I3080" s="18" t="s">
        <v>51</v>
      </c>
      <c r="J3080" s="19">
        <v>215</v>
      </c>
      <c r="K3080" s="18" t="s">
        <v>936</v>
      </c>
      <c r="L3080" s="30" t="s">
        <v>116</v>
      </c>
      <c r="M3080" s="31">
        <v>6</v>
      </c>
      <c r="N3080" s="31">
        <v>36</v>
      </c>
      <c r="O3080" s="30" t="s">
        <v>186</v>
      </c>
      <c r="P3080" s="20">
        <v>91</v>
      </c>
      <c r="Q3080" s="20">
        <v>100</v>
      </c>
      <c r="R3080" s="18" t="s">
        <v>51</v>
      </c>
      <c r="S3080" s="20">
        <v>78</v>
      </c>
      <c r="T3080" s="18" t="s">
        <v>135</v>
      </c>
      <c r="U3080">
        <f t="shared" si="48"/>
        <v>0.69813333333333338</v>
      </c>
    </row>
    <row r="3081" spans="1:21" x14ac:dyDescent="0.3">
      <c r="A3081" s="21">
        <v>44726</v>
      </c>
      <c r="B3081" s="18" t="s">
        <v>45</v>
      </c>
      <c r="C3081" s="18" t="s">
        <v>46</v>
      </c>
      <c r="D3081" s="18" t="s">
        <v>47</v>
      </c>
      <c r="E3081" s="20">
        <v>170</v>
      </c>
      <c r="F3081" s="19">
        <v>234</v>
      </c>
      <c r="G3081" s="19">
        <v>0</v>
      </c>
      <c r="H3081" s="19">
        <v>173</v>
      </c>
      <c r="I3081" s="18" t="s">
        <v>51</v>
      </c>
      <c r="J3081" s="19">
        <v>296</v>
      </c>
      <c r="K3081" s="18" t="s">
        <v>1157</v>
      </c>
      <c r="L3081" s="30" t="s">
        <v>84</v>
      </c>
      <c r="M3081" s="31">
        <v>11</v>
      </c>
      <c r="N3081" s="31">
        <v>64</v>
      </c>
      <c r="O3081" s="30" t="s">
        <v>91</v>
      </c>
      <c r="P3081" s="20">
        <v>76</v>
      </c>
      <c r="Q3081" s="20">
        <v>99</v>
      </c>
      <c r="R3081" s="18" t="s">
        <v>51</v>
      </c>
      <c r="S3081" s="20">
        <v>57</v>
      </c>
      <c r="T3081" s="18" t="s">
        <v>439</v>
      </c>
      <c r="U3081">
        <f t="shared" si="48"/>
        <v>0.34906666666666669</v>
      </c>
    </row>
    <row r="3082" spans="1:21" x14ac:dyDescent="0.3">
      <c r="A3082" s="21">
        <v>44727</v>
      </c>
      <c r="B3082" s="18" t="s">
        <v>45</v>
      </c>
      <c r="C3082" s="18" t="s">
        <v>46</v>
      </c>
      <c r="D3082" s="18" t="s">
        <v>47</v>
      </c>
      <c r="E3082" s="20">
        <v>170</v>
      </c>
      <c r="F3082" s="19">
        <v>248</v>
      </c>
      <c r="G3082" s="19">
        <v>22</v>
      </c>
      <c r="H3082" s="19">
        <v>167</v>
      </c>
      <c r="I3082" s="18" t="s">
        <v>221</v>
      </c>
      <c r="J3082" s="19">
        <v>330</v>
      </c>
      <c r="K3082" s="18" t="s">
        <v>1158</v>
      </c>
      <c r="L3082" s="30" t="s">
        <v>218</v>
      </c>
      <c r="M3082" s="31">
        <v>3</v>
      </c>
      <c r="N3082" s="31">
        <v>53</v>
      </c>
      <c r="O3082" s="30" t="s">
        <v>505</v>
      </c>
      <c r="P3082" s="20">
        <v>73</v>
      </c>
      <c r="Q3082" s="20">
        <v>99</v>
      </c>
      <c r="R3082" s="18" t="s">
        <v>103</v>
      </c>
      <c r="S3082" s="20">
        <v>43</v>
      </c>
      <c r="T3082" s="18" t="s">
        <v>213</v>
      </c>
      <c r="U3082">
        <f t="shared" si="48"/>
        <v>0.52359999999999995</v>
      </c>
    </row>
    <row r="3083" spans="1:21" x14ac:dyDescent="0.3">
      <c r="A3083" s="21">
        <v>44728</v>
      </c>
      <c r="B3083" s="18" t="s">
        <v>45</v>
      </c>
      <c r="C3083" s="18" t="s">
        <v>46</v>
      </c>
      <c r="D3083" s="18" t="s">
        <v>47</v>
      </c>
      <c r="E3083" s="20">
        <v>170</v>
      </c>
      <c r="F3083" s="19">
        <v>264</v>
      </c>
      <c r="G3083" s="19">
        <v>4</v>
      </c>
      <c r="H3083" s="19">
        <v>190</v>
      </c>
      <c r="I3083" s="18" t="s">
        <v>147</v>
      </c>
      <c r="J3083" s="19">
        <v>337</v>
      </c>
      <c r="K3083" s="18" t="s">
        <v>843</v>
      </c>
      <c r="L3083" s="32">
        <v>21</v>
      </c>
      <c r="M3083" s="31">
        <v>11</v>
      </c>
      <c r="N3083" s="31">
        <v>111</v>
      </c>
      <c r="O3083" s="30" t="s">
        <v>155</v>
      </c>
      <c r="P3083" s="20">
        <v>71</v>
      </c>
      <c r="Q3083" s="20">
        <v>99</v>
      </c>
      <c r="R3083" s="18" t="s">
        <v>123</v>
      </c>
      <c r="S3083" s="20">
        <v>53</v>
      </c>
      <c r="T3083" s="18" t="s">
        <v>71</v>
      </c>
      <c r="U3083">
        <f t="shared" si="48"/>
        <v>3.6652</v>
      </c>
    </row>
    <row r="3084" spans="1:21" x14ac:dyDescent="0.3">
      <c r="A3084" s="21">
        <v>44729</v>
      </c>
      <c r="B3084" s="18" t="s">
        <v>45</v>
      </c>
      <c r="C3084" s="18" t="s">
        <v>46</v>
      </c>
      <c r="D3084" s="18" t="s">
        <v>47</v>
      </c>
      <c r="E3084" s="20">
        <v>170</v>
      </c>
      <c r="F3084" s="19">
        <v>286</v>
      </c>
      <c r="G3084" s="19">
        <v>16</v>
      </c>
      <c r="H3084" s="19">
        <v>192</v>
      </c>
      <c r="I3084" s="18" t="s">
        <v>969</v>
      </c>
      <c r="J3084" s="19">
        <v>379</v>
      </c>
      <c r="K3084" s="18" t="s">
        <v>707</v>
      </c>
      <c r="L3084" s="30"/>
      <c r="M3084" s="31">
        <v>22</v>
      </c>
      <c r="N3084" s="30"/>
      <c r="O3084" s="30"/>
      <c r="P3084" s="20">
        <v>64</v>
      </c>
      <c r="Q3084" s="20">
        <v>91</v>
      </c>
      <c r="R3084" s="18" t="s">
        <v>88</v>
      </c>
      <c r="S3084" s="20">
        <v>30</v>
      </c>
      <c r="T3084" s="18" t="s">
        <v>148</v>
      </c>
      <c r="U3084">
        <f t="shared" si="48"/>
        <v>0</v>
      </c>
    </row>
    <row r="3085" spans="1:21" x14ac:dyDescent="0.3">
      <c r="A3085" s="21">
        <v>44730</v>
      </c>
      <c r="B3085" s="18" t="s">
        <v>45</v>
      </c>
      <c r="C3085" s="18" t="s">
        <v>46</v>
      </c>
      <c r="D3085" s="18" t="s">
        <v>47</v>
      </c>
      <c r="E3085" s="20">
        <v>170</v>
      </c>
      <c r="F3085" s="19">
        <v>210</v>
      </c>
      <c r="G3085" s="19">
        <v>126</v>
      </c>
      <c r="H3085" s="19">
        <v>161</v>
      </c>
      <c r="I3085" s="18" t="s">
        <v>899</v>
      </c>
      <c r="J3085" s="19">
        <v>259</v>
      </c>
      <c r="K3085" s="18" t="s">
        <v>940</v>
      </c>
      <c r="L3085" s="30" t="s">
        <v>84</v>
      </c>
      <c r="M3085" s="31">
        <v>14</v>
      </c>
      <c r="N3085" s="31">
        <v>97</v>
      </c>
      <c r="O3085" s="30" t="s">
        <v>113</v>
      </c>
      <c r="P3085" s="20">
        <v>83</v>
      </c>
      <c r="Q3085" s="20">
        <v>97</v>
      </c>
      <c r="R3085" s="18" t="s">
        <v>51</v>
      </c>
      <c r="S3085" s="20">
        <v>65</v>
      </c>
      <c r="T3085" s="18" t="s">
        <v>171</v>
      </c>
      <c r="U3085">
        <f t="shared" si="48"/>
        <v>0.34906666666666669</v>
      </c>
    </row>
    <row r="3086" spans="1:21" x14ac:dyDescent="0.3">
      <c r="A3086" s="21">
        <v>44731</v>
      </c>
      <c r="B3086" s="18" t="s">
        <v>45</v>
      </c>
      <c r="C3086" s="18" t="s">
        <v>46</v>
      </c>
      <c r="D3086" s="18" t="s">
        <v>47</v>
      </c>
      <c r="E3086" s="20">
        <v>170</v>
      </c>
      <c r="F3086" s="19">
        <v>199</v>
      </c>
      <c r="G3086" s="19">
        <v>0</v>
      </c>
      <c r="H3086" s="19">
        <v>148</v>
      </c>
      <c r="I3086" s="18" t="s">
        <v>51</v>
      </c>
      <c r="J3086" s="19">
        <v>250</v>
      </c>
      <c r="K3086" s="18" t="s">
        <v>833</v>
      </c>
      <c r="L3086" s="32">
        <v>24</v>
      </c>
      <c r="M3086" s="31">
        <v>14</v>
      </c>
      <c r="N3086" s="31">
        <v>86</v>
      </c>
      <c r="O3086" s="30" t="s">
        <v>215</v>
      </c>
      <c r="P3086" s="20">
        <v>68</v>
      </c>
      <c r="Q3086" s="20">
        <v>100</v>
      </c>
      <c r="R3086" s="18" t="s">
        <v>123</v>
      </c>
      <c r="S3086" s="20">
        <v>42</v>
      </c>
      <c r="T3086" s="18" t="s">
        <v>215</v>
      </c>
      <c r="U3086">
        <f t="shared" si="48"/>
        <v>4.1887999999999996</v>
      </c>
    </row>
    <row r="3087" spans="1:21" x14ac:dyDescent="0.3">
      <c r="A3087" s="21">
        <v>44732</v>
      </c>
      <c r="B3087" s="18" t="s">
        <v>45</v>
      </c>
      <c r="C3087" s="18" t="s">
        <v>46</v>
      </c>
      <c r="D3087" s="18" t="s">
        <v>47</v>
      </c>
      <c r="E3087" s="20">
        <v>170</v>
      </c>
      <c r="F3087" s="19">
        <v>164</v>
      </c>
      <c r="G3087" s="19">
        <v>18</v>
      </c>
      <c r="H3087" s="19">
        <v>144</v>
      </c>
      <c r="I3087" s="18" t="s">
        <v>51</v>
      </c>
      <c r="J3087" s="19">
        <v>183</v>
      </c>
      <c r="K3087" s="18" t="s">
        <v>659</v>
      </c>
      <c r="L3087" s="32">
        <v>29</v>
      </c>
      <c r="M3087" s="31">
        <v>6</v>
      </c>
      <c r="N3087" s="31">
        <v>42</v>
      </c>
      <c r="O3087" s="30" t="s">
        <v>206</v>
      </c>
      <c r="P3087" s="20">
        <v>76</v>
      </c>
      <c r="Q3087" s="20">
        <v>94</v>
      </c>
      <c r="R3087" s="18" t="s">
        <v>51</v>
      </c>
      <c r="S3087" s="20">
        <v>64</v>
      </c>
      <c r="T3087" s="18" t="s">
        <v>250</v>
      </c>
      <c r="U3087">
        <f t="shared" si="48"/>
        <v>5.0614666666666661</v>
      </c>
    </row>
    <row r="3088" spans="1:21" x14ac:dyDescent="0.3">
      <c r="A3088" s="21">
        <v>44733</v>
      </c>
      <c r="B3088" s="18" t="s">
        <v>45</v>
      </c>
      <c r="C3088" s="18" t="s">
        <v>46</v>
      </c>
      <c r="D3088" s="18" t="s">
        <v>47</v>
      </c>
      <c r="E3088" s="20">
        <v>170</v>
      </c>
      <c r="F3088" s="19">
        <v>172</v>
      </c>
      <c r="G3088" s="19">
        <v>32</v>
      </c>
      <c r="H3088" s="19">
        <v>139</v>
      </c>
      <c r="I3088" s="18" t="s">
        <v>653</v>
      </c>
      <c r="J3088" s="19">
        <v>205</v>
      </c>
      <c r="K3088" s="18" t="s">
        <v>1018</v>
      </c>
      <c r="L3088" s="30" t="s">
        <v>84</v>
      </c>
      <c r="M3088" s="31">
        <v>17</v>
      </c>
      <c r="N3088" s="31">
        <v>61</v>
      </c>
      <c r="O3088" s="30" t="s">
        <v>71</v>
      </c>
      <c r="P3088" s="20">
        <v>83</v>
      </c>
      <c r="Q3088" s="20">
        <v>97</v>
      </c>
      <c r="R3088" s="18" t="s">
        <v>51</v>
      </c>
      <c r="S3088" s="20">
        <v>70</v>
      </c>
      <c r="T3088" s="18" t="s">
        <v>179</v>
      </c>
      <c r="U3088">
        <f t="shared" si="48"/>
        <v>0.34906666666666669</v>
      </c>
    </row>
    <row r="3089" spans="1:21" x14ac:dyDescent="0.3">
      <c r="A3089" s="21">
        <v>44734</v>
      </c>
      <c r="B3089" s="18" t="s">
        <v>45</v>
      </c>
      <c r="C3089" s="18" t="s">
        <v>46</v>
      </c>
      <c r="D3089" s="18" t="s">
        <v>47</v>
      </c>
      <c r="E3089" s="20">
        <v>170</v>
      </c>
      <c r="F3089" s="19">
        <v>174</v>
      </c>
      <c r="G3089" s="19">
        <v>146</v>
      </c>
      <c r="H3089" s="19">
        <v>141</v>
      </c>
      <c r="I3089" s="18" t="s">
        <v>1119</v>
      </c>
      <c r="J3089" s="19">
        <v>207</v>
      </c>
      <c r="K3089" s="18" t="s">
        <v>457</v>
      </c>
      <c r="L3089" s="32">
        <v>35</v>
      </c>
      <c r="M3089" s="31">
        <v>11</v>
      </c>
      <c r="N3089" s="31">
        <v>69</v>
      </c>
      <c r="O3089" s="30" t="s">
        <v>139</v>
      </c>
      <c r="P3089" s="20">
        <v>85</v>
      </c>
      <c r="Q3089" s="20">
        <v>99</v>
      </c>
      <c r="R3089" s="18" t="s">
        <v>103</v>
      </c>
      <c r="S3089" s="20">
        <v>65</v>
      </c>
      <c r="T3089" s="18" t="s">
        <v>89</v>
      </c>
      <c r="U3089">
        <f t="shared" si="48"/>
        <v>6.1086666666666662</v>
      </c>
    </row>
    <row r="3090" spans="1:21" x14ac:dyDescent="0.3">
      <c r="A3090" s="21">
        <v>44735</v>
      </c>
      <c r="B3090" s="18" t="s">
        <v>45</v>
      </c>
      <c r="C3090" s="18" t="s">
        <v>46</v>
      </c>
      <c r="D3090" s="18" t="s">
        <v>47</v>
      </c>
      <c r="E3090" s="20">
        <v>170</v>
      </c>
      <c r="F3090" s="19">
        <v>174</v>
      </c>
      <c r="G3090" s="19">
        <v>276</v>
      </c>
      <c r="H3090" s="19">
        <v>149</v>
      </c>
      <c r="I3090" s="18" t="s">
        <v>358</v>
      </c>
      <c r="J3090" s="19">
        <v>199</v>
      </c>
      <c r="K3090" s="18" t="s">
        <v>51</v>
      </c>
      <c r="L3090" s="32">
        <v>22</v>
      </c>
      <c r="M3090" s="31">
        <v>3</v>
      </c>
      <c r="N3090" s="31">
        <v>36</v>
      </c>
      <c r="O3090" s="30" t="s">
        <v>169</v>
      </c>
      <c r="P3090" s="20">
        <v>92</v>
      </c>
      <c r="Q3090" s="20">
        <v>99</v>
      </c>
      <c r="R3090" s="18" t="s">
        <v>51</v>
      </c>
      <c r="S3090" s="20">
        <v>73</v>
      </c>
      <c r="T3090" s="18" t="s">
        <v>182</v>
      </c>
      <c r="U3090">
        <f t="shared" si="48"/>
        <v>3.8397333333333332</v>
      </c>
    </row>
    <row r="3091" spans="1:21" x14ac:dyDescent="0.3">
      <c r="A3091" s="21">
        <v>44736</v>
      </c>
      <c r="B3091" s="18" t="s">
        <v>45</v>
      </c>
      <c r="C3091" s="18" t="s">
        <v>46</v>
      </c>
      <c r="D3091" s="18" t="s">
        <v>47</v>
      </c>
      <c r="E3091" s="20">
        <v>170</v>
      </c>
      <c r="F3091" s="19">
        <v>188</v>
      </c>
      <c r="G3091" s="19">
        <v>78</v>
      </c>
      <c r="H3091" s="19">
        <v>129</v>
      </c>
      <c r="I3091" s="18" t="s">
        <v>537</v>
      </c>
      <c r="J3091" s="19">
        <v>248</v>
      </c>
      <c r="K3091" s="18" t="s">
        <v>633</v>
      </c>
      <c r="L3091" s="30" t="s">
        <v>263</v>
      </c>
      <c r="M3091" s="31">
        <v>8</v>
      </c>
      <c r="N3091" s="31">
        <v>58</v>
      </c>
      <c r="O3091" s="30" t="s">
        <v>148</v>
      </c>
      <c r="P3091" s="20">
        <v>75</v>
      </c>
      <c r="Q3091" s="20">
        <v>100</v>
      </c>
      <c r="R3091" s="18" t="s">
        <v>111</v>
      </c>
      <c r="S3091" s="20">
        <v>47</v>
      </c>
      <c r="T3091" s="18" t="s">
        <v>206</v>
      </c>
      <c r="U3091">
        <f t="shared" si="48"/>
        <v>0.17453333333333335</v>
      </c>
    </row>
    <row r="3092" spans="1:21" x14ac:dyDescent="0.3">
      <c r="A3092" s="21">
        <v>44737</v>
      </c>
      <c r="B3092" s="18" t="s">
        <v>45</v>
      </c>
      <c r="C3092" s="18" t="s">
        <v>46</v>
      </c>
      <c r="D3092" s="18" t="s">
        <v>47</v>
      </c>
      <c r="E3092" s="20">
        <v>170</v>
      </c>
      <c r="F3092" s="19">
        <v>170</v>
      </c>
      <c r="G3092" s="19">
        <v>108</v>
      </c>
      <c r="H3092" s="19">
        <v>130</v>
      </c>
      <c r="I3092" s="18" t="s">
        <v>51</v>
      </c>
      <c r="J3092" s="19">
        <v>211</v>
      </c>
      <c r="K3092" s="18" t="s">
        <v>1092</v>
      </c>
      <c r="L3092" s="30" t="s">
        <v>218</v>
      </c>
      <c r="M3092" s="31">
        <v>8</v>
      </c>
      <c r="N3092" s="31">
        <v>75</v>
      </c>
      <c r="O3092" s="30" t="s">
        <v>95</v>
      </c>
      <c r="P3092" s="20">
        <v>76</v>
      </c>
      <c r="Q3092" s="20">
        <v>98</v>
      </c>
      <c r="R3092" s="18" t="s">
        <v>51</v>
      </c>
      <c r="S3092" s="20">
        <v>41</v>
      </c>
      <c r="T3092" s="18" t="s">
        <v>81</v>
      </c>
      <c r="U3092">
        <f t="shared" si="48"/>
        <v>0.52359999999999995</v>
      </c>
    </row>
    <row r="3093" spans="1:21" x14ac:dyDescent="0.3">
      <c r="A3093" s="21">
        <v>44738</v>
      </c>
      <c r="B3093" s="18" t="s">
        <v>45</v>
      </c>
      <c r="C3093" s="18" t="s">
        <v>46</v>
      </c>
      <c r="D3093" s="18" t="s">
        <v>47</v>
      </c>
      <c r="E3093" s="20">
        <v>170</v>
      </c>
      <c r="F3093" s="19">
        <v>156</v>
      </c>
      <c r="G3093" s="19">
        <v>0</v>
      </c>
      <c r="H3093" s="19">
        <v>125</v>
      </c>
      <c r="I3093" s="18" t="s">
        <v>690</v>
      </c>
      <c r="J3093" s="19">
        <v>187</v>
      </c>
      <c r="K3093" s="18" t="s">
        <v>641</v>
      </c>
      <c r="L3093" s="32">
        <v>33</v>
      </c>
      <c r="M3093" s="31">
        <v>6</v>
      </c>
      <c r="N3093" s="31">
        <v>53</v>
      </c>
      <c r="O3093" s="30" t="s">
        <v>179</v>
      </c>
      <c r="P3093" s="20">
        <v>79</v>
      </c>
      <c r="Q3093" s="20">
        <v>98</v>
      </c>
      <c r="R3093" s="18" t="s">
        <v>51</v>
      </c>
      <c r="S3093" s="20">
        <v>53</v>
      </c>
      <c r="T3093" s="18" t="s">
        <v>133</v>
      </c>
      <c r="U3093">
        <f t="shared" si="48"/>
        <v>5.7596000000000007</v>
      </c>
    </row>
    <row r="3094" spans="1:21" x14ac:dyDescent="0.3">
      <c r="A3094" s="21">
        <v>44739</v>
      </c>
      <c r="B3094" s="18" t="s">
        <v>45</v>
      </c>
      <c r="C3094" s="18" t="s">
        <v>46</v>
      </c>
      <c r="D3094" s="18" t="s">
        <v>47</v>
      </c>
      <c r="E3094" s="20">
        <v>170</v>
      </c>
      <c r="F3094" s="19">
        <v>164</v>
      </c>
      <c r="G3094" s="19">
        <v>0</v>
      </c>
      <c r="H3094" s="19">
        <v>124</v>
      </c>
      <c r="I3094" s="18" t="s">
        <v>51</v>
      </c>
      <c r="J3094" s="19">
        <v>204</v>
      </c>
      <c r="K3094" s="18" t="s">
        <v>584</v>
      </c>
      <c r="L3094" s="30" t="s">
        <v>84</v>
      </c>
      <c r="M3094" s="31">
        <v>8</v>
      </c>
      <c r="N3094" s="31">
        <v>72</v>
      </c>
      <c r="O3094" s="30" t="s">
        <v>91</v>
      </c>
      <c r="P3094" s="20">
        <v>73</v>
      </c>
      <c r="Q3094" s="20">
        <v>97</v>
      </c>
      <c r="R3094" s="18" t="s">
        <v>51</v>
      </c>
      <c r="S3094" s="20">
        <v>57</v>
      </c>
      <c r="T3094" s="18" t="s">
        <v>117</v>
      </c>
      <c r="U3094">
        <f t="shared" si="48"/>
        <v>0.34906666666666669</v>
      </c>
    </row>
    <row r="3095" spans="1:21" x14ac:dyDescent="0.3">
      <c r="A3095" s="21">
        <v>44740</v>
      </c>
      <c r="B3095" s="18" t="s">
        <v>45</v>
      </c>
      <c r="C3095" s="18" t="s">
        <v>46</v>
      </c>
      <c r="D3095" s="18" t="s">
        <v>47</v>
      </c>
      <c r="E3095" s="20">
        <v>170</v>
      </c>
      <c r="F3095" s="19">
        <v>169</v>
      </c>
      <c r="G3095" s="19">
        <v>0</v>
      </c>
      <c r="H3095" s="19">
        <v>108</v>
      </c>
      <c r="I3095" s="18" t="s">
        <v>610</v>
      </c>
      <c r="J3095" s="19">
        <v>230</v>
      </c>
      <c r="K3095" s="18" t="s">
        <v>297</v>
      </c>
      <c r="L3095" s="32" t="s">
        <v>1194</v>
      </c>
      <c r="M3095" s="31">
        <v>14</v>
      </c>
      <c r="N3095" s="31">
        <v>67</v>
      </c>
      <c r="O3095" s="30" t="s">
        <v>94</v>
      </c>
      <c r="P3095" s="20">
        <v>75</v>
      </c>
      <c r="Q3095" s="20">
        <v>99</v>
      </c>
      <c r="R3095" s="18" t="s">
        <v>51</v>
      </c>
      <c r="S3095" s="20">
        <v>58</v>
      </c>
      <c r="T3095" s="18" t="s">
        <v>81</v>
      </c>
      <c r="U3095" t="e">
        <f t="shared" si="48"/>
        <v>#VALUE!</v>
      </c>
    </row>
    <row r="3096" spans="1:21" x14ac:dyDescent="0.3">
      <c r="A3096" s="21">
        <v>44741</v>
      </c>
      <c r="B3096" s="18" t="s">
        <v>45</v>
      </c>
      <c r="C3096" s="18" t="s">
        <v>46</v>
      </c>
      <c r="D3096" s="18" t="s">
        <v>47</v>
      </c>
      <c r="E3096" s="20">
        <v>170</v>
      </c>
      <c r="F3096" s="19">
        <v>144</v>
      </c>
      <c r="G3096" s="19">
        <v>6</v>
      </c>
      <c r="H3096" s="19">
        <v>123</v>
      </c>
      <c r="I3096" s="18" t="s">
        <v>199</v>
      </c>
      <c r="J3096" s="19">
        <v>164</v>
      </c>
      <c r="K3096" s="18" t="s">
        <v>517</v>
      </c>
      <c r="L3096" s="30" t="s">
        <v>84</v>
      </c>
      <c r="M3096" s="31">
        <v>0</v>
      </c>
      <c r="N3096" s="31">
        <v>42</v>
      </c>
      <c r="O3096" s="30" t="s">
        <v>55</v>
      </c>
      <c r="P3096" s="20">
        <v>88</v>
      </c>
      <c r="Q3096" s="20">
        <v>97</v>
      </c>
      <c r="R3096" s="18" t="s">
        <v>51</v>
      </c>
      <c r="S3096" s="20">
        <v>73</v>
      </c>
      <c r="T3096" s="18" t="s">
        <v>61</v>
      </c>
      <c r="U3096">
        <f t="shared" si="48"/>
        <v>0.34906666666666669</v>
      </c>
    </row>
    <row r="3097" spans="1:21" x14ac:dyDescent="0.3">
      <c r="A3097" s="21">
        <v>44742</v>
      </c>
      <c r="B3097" s="18" t="s">
        <v>45</v>
      </c>
      <c r="C3097" s="18" t="s">
        <v>46</v>
      </c>
      <c r="D3097" s="18" t="s">
        <v>47</v>
      </c>
      <c r="E3097" s="20">
        <v>170</v>
      </c>
      <c r="F3097" s="19">
        <v>157</v>
      </c>
      <c r="G3097" s="19">
        <v>0</v>
      </c>
      <c r="H3097" s="19">
        <v>110</v>
      </c>
      <c r="I3097" s="18" t="s">
        <v>1076</v>
      </c>
      <c r="J3097" s="19">
        <v>204</v>
      </c>
      <c r="K3097" s="18" t="s">
        <v>58</v>
      </c>
      <c r="L3097" s="30" t="s">
        <v>116</v>
      </c>
      <c r="M3097" s="31">
        <v>8</v>
      </c>
      <c r="N3097" s="31">
        <v>64</v>
      </c>
      <c r="O3097" s="30" t="s">
        <v>128</v>
      </c>
      <c r="P3097" s="20">
        <v>72</v>
      </c>
      <c r="Q3097" s="20">
        <v>99</v>
      </c>
      <c r="R3097" s="18" t="s">
        <v>103</v>
      </c>
      <c r="S3097" s="20">
        <v>49</v>
      </c>
      <c r="T3097" s="18" t="s">
        <v>206</v>
      </c>
      <c r="U3097">
        <f t="shared" si="48"/>
        <v>0.69813333333333338</v>
      </c>
    </row>
    <row r="3098" spans="1:21" x14ac:dyDescent="0.3">
      <c r="A3098" s="21">
        <v>44743</v>
      </c>
      <c r="B3098" s="18" t="s">
        <v>45</v>
      </c>
      <c r="C3098" s="18" t="s">
        <v>46</v>
      </c>
      <c r="D3098" s="18" t="s">
        <v>47</v>
      </c>
      <c r="E3098" s="20">
        <v>170</v>
      </c>
      <c r="F3098" s="19">
        <v>167</v>
      </c>
      <c r="G3098" s="19">
        <v>0</v>
      </c>
      <c r="H3098" s="19">
        <v>98</v>
      </c>
      <c r="I3098" s="18" t="s">
        <v>232</v>
      </c>
      <c r="J3098" s="19">
        <v>236</v>
      </c>
      <c r="K3098" s="18" t="s">
        <v>101</v>
      </c>
      <c r="L3098" s="32">
        <v>36</v>
      </c>
      <c r="M3098" s="31">
        <v>14</v>
      </c>
      <c r="N3098" s="31">
        <v>61</v>
      </c>
      <c r="O3098" s="30" t="s">
        <v>215</v>
      </c>
      <c r="P3098" s="20">
        <v>66</v>
      </c>
      <c r="Q3098" s="20">
        <v>99</v>
      </c>
      <c r="R3098" s="18" t="s">
        <v>159</v>
      </c>
      <c r="S3098" s="20">
        <v>49</v>
      </c>
      <c r="T3098" s="18" t="s">
        <v>179</v>
      </c>
      <c r="U3098">
        <f t="shared" si="48"/>
        <v>6.2831999999999999</v>
      </c>
    </row>
    <row r="3099" spans="1:21" x14ac:dyDescent="0.3">
      <c r="A3099" s="21">
        <v>44744</v>
      </c>
      <c r="B3099" s="18" t="s">
        <v>45</v>
      </c>
      <c r="C3099" s="18" t="s">
        <v>46</v>
      </c>
      <c r="D3099" s="18" t="s">
        <v>47</v>
      </c>
      <c r="E3099" s="20">
        <v>170</v>
      </c>
      <c r="F3099" s="19">
        <v>174</v>
      </c>
      <c r="G3099" s="19">
        <v>0</v>
      </c>
      <c r="H3099" s="19">
        <v>123</v>
      </c>
      <c r="I3099" s="18" t="s">
        <v>865</v>
      </c>
      <c r="J3099" s="19">
        <v>224</v>
      </c>
      <c r="K3099" s="18" t="s">
        <v>391</v>
      </c>
      <c r="L3099" s="30" t="s">
        <v>116</v>
      </c>
      <c r="M3099" s="31">
        <v>8</v>
      </c>
      <c r="N3099" s="31">
        <v>50</v>
      </c>
      <c r="O3099" s="30" t="s">
        <v>226</v>
      </c>
      <c r="P3099" s="20">
        <v>85</v>
      </c>
      <c r="Q3099" s="20">
        <v>98</v>
      </c>
      <c r="R3099" s="18" t="s">
        <v>51</v>
      </c>
      <c r="S3099" s="20">
        <v>65</v>
      </c>
      <c r="T3099" s="18" t="s">
        <v>133</v>
      </c>
      <c r="U3099">
        <f t="shared" si="48"/>
        <v>0.69813333333333338</v>
      </c>
    </row>
    <row r="3100" spans="1:21" x14ac:dyDescent="0.3">
      <c r="A3100" s="21">
        <v>44745</v>
      </c>
      <c r="B3100" s="18" t="s">
        <v>45</v>
      </c>
      <c r="C3100" s="18" t="s">
        <v>46</v>
      </c>
      <c r="D3100" s="18" t="s">
        <v>47</v>
      </c>
      <c r="E3100" s="20">
        <v>170</v>
      </c>
      <c r="F3100" s="19">
        <v>176</v>
      </c>
      <c r="G3100" s="19">
        <v>128</v>
      </c>
      <c r="H3100" s="19">
        <v>163</v>
      </c>
      <c r="I3100" s="18" t="s">
        <v>654</v>
      </c>
      <c r="J3100" s="19">
        <v>190</v>
      </c>
      <c r="K3100" s="18" t="s">
        <v>1159</v>
      </c>
      <c r="L3100" s="30" t="s">
        <v>116</v>
      </c>
      <c r="M3100" s="31">
        <v>6</v>
      </c>
      <c r="N3100" s="31">
        <v>44</v>
      </c>
      <c r="O3100" s="30" t="s">
        <v>169</v>
      </c>
      <c r="P3100" s="20">
        <v>94</v>
      </c>
      <c r="Q3100" s="20">
        <v>98</v>
      </c>
      <c r="R3100" s="18" t="s">
        <v>51</v>
      </c>
      <c r="S3100" s="20">
        <v>83</v>
      </c>
      <c r="T3100" s="18" t="s">
        <v>188</v>
      </c>
      <c r="U3100">
        <f t="shared" si="48"/>
        <v>0.69813333333333338</v>
      </c>
    </row>
    <row r="3101" spans="1:21" x14ac:dyDescent="0.3">
      <c r="A3101" s="21">
        <v>44746</v>
      </c>
      <c r="B3101" s="18" t="s">
        <v>45</v>
      </c>
      <c r="C3101" s="18" t="s">
        <v>46</v>
      </c>
      <c r="D3101" s="18" t="s">
        <v>47</v>
      </c>
      <c r="E3101" s="20">
        <v>170</v>
      </c>
      <c r="F3101" s="19">
        <v>174</v>
      </c>
      <c r="G3101" s="19">
        <v>0</v>
      </c>
      <c r="H3101" s="19">
        <v>155</v>
      </c>
      <c r="I3101" s="18" t="s">
        <v>1073</v>
      </c>
      <c r="J3101" s="19">
        <v>193</v>
      </c>
      <c r="K3101" s="18" t="s">
        <v>659</v>
      </c>
      <c r="L3101" s="30" t="s">
        <v>84</v>
      </c>
      <c r="M3101" s="31">
        <v>8</v>
      </c>
      <c r="N3101" s="31">
        <v>39</v>
      </c>
      <c r="O3101" s="30" t="s">
        <v>250</v>
      </c>
      <c r="P3101" s="20">
        <v>90</v>
      </c>
      <c r="Q3101" s="20">
        <v>98</v>
      </c>
      <c r="R3101" s="18" t="s">
        <v>51</v>
      </c>
      <c r="S3101" s="20">
        <v>81</v>
      </c>
      <c r="T3101" s="18" t="s">
        <v>169</v>
      </c>
      <c r="U3101">
        <f t="shared" si="48"/>
        <v>0.34906666666666669</v>
      </c>
    </row>
    <row r="3102" spans="1:21" x14ac:dyDescent="0.3">
      <c r="A3102" s="21">
        <v>44747</v>
      </c>
      <c r="B3102" s="18" t="s">
        <v>45</v>
      </c>
      <c r="C3102" s="18" t="s">
        <v>46</v>
      </c>
      <c r="D3102" s="18" t="s">
        <v>47</v>
      </c>
      <c r="E3102" s="20">
        <v>170</v>
      </c>
      <c r="F3102" s="19">
        <v>180</v>
      </c>
      <c r="G3102" s="19">
        <v>0</v>
      </c>
      <c r="H3102" s="19">
        <v>154</v>
      </c>
      <c r="I3102" s="18" t="s">
        <v>51</v>
      </c>
      <c r="J3102" s="19">
        <v>206</v>
      </c>
      <c r="K3102" s="18" t="s">
        <v>584</v>
      </c>
      <c r="L3102" s="32">
        <v>31</v>
      </c>
      <c r="M3102" s="31">
        <v>6</v>
      </c>
      <c r="N3102" s="31">
        <v>50</v>
      </c>
      <c r="O3102" s="30" t="s">
        <v>158</v>
      </c>
      <c r="P3102" s="20">
        <v>84</v>
      </c>
      <c r="Q3102" s="20">
        <v>98</v>
      </c>
      <c r="R3102" s="18" t="s">
        <v>51</v>
      </c>
      <c r="S3102" s="20">
        <v>73</v>
      </c>
      <c r="T3102" s="18" t="s">
        <v>117</v>
      </c>
      <c r="U3102">
        <f t="shared" si="48"/>
        <v>5.4105333333333334</v>
      </c>
    </row>
    <row r="3103" spans="1:21" x14ac:dyDescent="0.3">
      <c r="A3103" s="21">
        <v>44748</v>
      </c>
      <c r="B3103" s="18" t="s">
        <v>45</v>
      </c>
      <c r="C3103" s="18" t="s">
        <v>46</v>
      </c>
      <c r="D3103" s="18" t="s">
        <v>47</v>
      </c>
      <c r="E3103" s="20">
        <v>170</v>
      </c>
      <c r="F3103" s="19">
        <v>204</v>
      </c>
      <c r="G3103" s="19">
        <v>0</v>
      </c>
      <c r="H3103" s="19">
        <v>163</v>
      </c>
      <c r="I3103" s="18" t="s">
        <v>405</v>
      </c>
      <c r="J3103" s="19">
        <v>245</v>
      </c>
      <c r="K3103" s="18" t="s">
        <v>256</v>
      </c>
      <c r="L3103" s="30" t="s">
        <v>116</v>
      </c>
      <c r="M3103" s="31">
        <v>8</v>
      </c>
      <c r="N3103" s="31">
        <v>78</v>
      </c>
      <c r="O3103" s="30" t="s">
        <v>146</v>
      </c>
      <c r="P3103" s="20">
        <v>76</v>
      </c>
      <c r="Q3103" s="20">
        <v>95</v>
      </c>
      <c r="R3103" s="18" t="s">
        <v>51</v>
      </c>
      <c r="S3103" s="20">
        <v>59</v>
      </c>
      <c r="T3103" s="18" t="s">
        <v>91</v>
      </c>
      <c r="U3103">
        <f t="shared" si="48"/>
        <v>0.69813333333333338</v>
      </c>
    </row>
    <row r="3104" spans="1:21" x14ac:dyDescent="0.3">
      <c r="A3104" s="21">
        <v>44749</v>
      </c>
      <c r="B3104" s="18" t="s">
        <v>45</v>
      </c>
      <c r="C3104" s="18" t="s">
        <v>46</v>
      </c>
      <c r="D3104" s="18" t="s">
        <v>47</v>
      </c>
      <c r="E3104" s="20">
        <v>170</v>
      </c>
      <c r="F3104" s="19">
        <v>192</v>
      </c>
      <c r="G3104" s="19">
        <v>0</v>
      </c>
      <c r="H3104" s="19">
        <v>136</v>
      </c>
      <c r="I3104" s="18" t="s">
        <v>677</v>
      </c>
      <c r="J3104" s="19">
        <v>249</v>
      </c>
      <c r="K3104" s="18" t="s">
        <v>907</v>
      </c>
      <c r="L3104" s="30" t="s">
        <v>84</v>
      </c>
      <c r="M3104" s="31">
        <v>19</v>
      </c>
      <c r="N3104" s="31">
        <v>67</v>
      </c>
      <c r="O3104" s="30" t="s">
        <v>61</v>
      </c>
      <c r="P3104" s="20">
        <v>74</v>
      </c>
      <c r="Q3104" s="20">
        <v>98</v>
      </c>
      <c r="R3104" s="18" t="s">
        <v>147</v>
      </c>
      <c r="S3104" s="20">
        <v>56</v>
      </c>
      <c r="T3104" s="18" t="s">
        <v>179</v>
      </c>
      <c r="U3104">
        <f t="shared" si="48"/>
        <v>0.34906666666666669</v>
      </c>
    </row>
    <row r="3105" spans="1:21" x14ac:dyDescent="0.3">
      <c r="A3105" s="21">
        <v>44750</v>
      </c>
      <c r="B3105" s="18" t="s">
        <v>45</v>
      </c>
      <c r="C3105" s="18" t="s">
        <v>46</v>
      </c>
      <c r="D3105" s="18" t="s">
        <v>47</v>
      </c>
      <c r="E3105" s="20">
        <v>170</v>
      </c>
      <c r="F3105" s="19">
        <v>220</v>
      </c>
      <c r="G3105" s="19">
        <v>0</v>
      </c>
      <c r="H3105" s="19">
        <v>175</v>
      </c>
      <c r="I3105" s="18" t="s">
        <v>199</v>
      </c>
      <c r="J3105" s="19">
        <v>265</v>
      </c>
      <c r="K3105" s="18" t="s">
        <v>562</v>
      </c>
      <c r="L3105" s="30" t="s">
        <v>218</v>
      </c>
      <c r="M3105" s="31">
        <v>14</v>
      </c>
      <c r="N3105" s="31">
        <v>58</v>
      </c>
      <c r="O3105" s="30" t="s">
        <v>164</v>
      </c>
      <c r="P3105" s="20">
        <v>72</v>
      </c>
      <c r="Q3105" s="20">
        <v>94</v>
      </c>
      <c r="R3105" s="18" t="s">
        <v>51</v>
      </c>
      <c r="S3105" s="20">
        <v>60</v>
      </c>
      <c r="T3105" s="18" t="s">
        <v>133</v>
      </c>
      <c r="U3105">
        <f t="shared" si="48"/>
        <v>0.52359999999999995</v>
      </c>
    </row>
    <row r="3106" spans="1:21" x14ac:dyDescent="0.3">
      <c r="A3106" s="21">
        <v>44751</v>
      </c>
      <c r="B3106" s="18" t="s">
        <v>45</v>
      </c>
      <c r="C3106" s="18" t="s">
        <v>46</v>
      </c>
      <c r="D3106" s="18" t="s">
        <v>47</v>
      </c>
      <c r="E3106" s="20">
        <v>170</v>
      </c>
      <c r="F3106" s="19">
        <v>232</v>
      </c>
      <c r="G3106" s="19">
        <v>0</v>
      </c>
      <c r="H3106" s="19">
        <v>167</v>
      </c>
      <c r="I3106" s="18" t="s">
        <v>1160</v>
      </c>
      <c r="J3106" s="19">
        <v>296</v>
      </c>
      <c r="K3106" s="18" t="s">
        <v>702</v>
      </c>
      <c r="L3106" s="30" t="s">
        <v>218</v>
      </c>
      <c r="M3106" s="31">
        <v>11</v>
      </c>
      <c r="N3106" s="31">
        <v>53</v>
      </c>
      <c r="O3106" s="30" t="s">
        <v>61</v>
      </c>
      <c r="P3106" s="20">
        <v>67</v>
      </c>
      <c r="Q3106" s="20">
        <v>96</v>
      </c>
      <c r="R3106" s="18" t="s">
        <v>51</v>
      </c>
      <c r="S3106" s="20">
        <v>51</v>
      </c>
      <c r="T3106" s="18" t="s">
        <v>51</v>
      </c>
      <c r="U3106">
        <f t="shared" si="48"/>
        <v>0.52359999999999995</v>
      </c>
    </row>
    <row r="3107" spans="1:21" x14ac:dyDescent="0.3">
      <c r="A3107" s="21">
        <v>44752</v>
      </c>
      <c r="B3107" s="18" t="s">
        <v>45</v>
      </c>
      <c r="C3107" s="18" t="s">
        <v>46</v>
      </c>
      <c r="D3107" s="18" t="s">
        <v>47</v>
      </c>
      <c r="E3107" s="20">
        <v>170</v>
      </c>
      <c r="F3107" s="19">
        <v>242</v>
      </c>
      <c r="G3107" s="19">
        <v>0</v>
      </c>
      <c r="H3107" s="19">
        <v>168</v>
      </c>
      <c r="I3107" s="18" t="s">
        <v>908</v>
      </c>
      <c r="J3107" s="19">
        <v>316</v>
      </c>
      <c r="K3107" s="18" t="s">
        <v>389</v>
      </c>
      <c r="L3107" s="30" t="s">
        <v>263</v>
      </c>
      <c r="M3107" s="31">
        <v>14</v>
      </c>
      <c r="N3107" s="31">
        <v>53</v>
      </c>
      <c r="O3107" s="30" t="s">
        <v>79</v>
      </c>
      <c r="P3107" s="20">
        <v>69</v>
      </c>
      <c r="Q3107" s="20">
        <v>98</v>
      </c>
      <c r="R3107" s="18" t="s">
        <v>51</v>
      </c>
      <c r="S3107" s="20">
        <v>50</v>
      </c>
      <c r="T3107" s="18" t="s">
        <v>52</v>
      </c>
      <c r="U3107">
        <f t="shared" si="48"/>
        <v>0.17453333333333335</v>
      </c>
    </row>
    <row r="3108" spans="1:21" x14ac:dyDescent="0.3">
      <c r="A3108" s="21">
        <v>44753</v>
      </c>
      <c r="B3108" s="18" t="s">
        <v>45</v>
      </c>
      <c r="C3108" s="18" t="s">
        <v>46</v>
      </c>
      <c r="D3108" s="18" t="s">
        <v>47</v>
      </c>
      <c r="E3108" s="20">
        <v>170</v>
      </c>
      <c r="F3108" s="19">
        <v>246</v>
      </c>
      <c r="G3108" s="19">
        <v>0</v>
      </c>
      <c r="H3108" s="19">
        <v>176</v>
      </c>
      <c r="I3108" s="18" t="s">
        <v>51</v>
      </c>
      <c r="J3108" s="19">
        <v>317</v>
      </c>
      <c r="K3108" s="18" t="s">
        <v>68</v>
      </c>
      <c r="L3108" s="30" t="s">
        <v>116</v>
      </c>
      <c r="M3108" s="31">
        <v>14</v>
      </c>
      <c r="N3108" s="31">
        <v>53</v>
      </c>
      <c r="O3108" s="30" t="s">
        <v>52</v>
      </c>
      <c r="P3108" s="20">
        <v>69</v>
      </c>
      <c r="Q3108" s="20">
        <v>98</v>
      </c>
      <c r="R3108" s="18" t="s">
        <v>193</v>
      </c>
      <c r="S3108" s="20">
        <v>54</v>
      </c>
      <c r="T3108" s="18" t="s">
        <v>113</v>
      </c>
      <c r="U3108">
        <f t="shared" si="48"/>
        <v>0.69813333333333338</v>
      </c>
    </row>
    <row r="3109" spans="1:21" x14ac:dyDescent="0.3">
      <c r="A3109" s="21">
        <v>44754</v>
      </c>
      <c r="B3109" s="18" t="s">
        <v>45</v>
      </c>
      <c r="C3109" s="18" t="s">
        <v>46</v>
      </c>
      <c r="D3109" s="18" t="s">
        <v>47</v>
      </c>
      <c r="E3109" s="20">
        <v>170</v>
      </c>
      <c r="F3109" s="19">
        <v>262</v>
      </c>
      <c r="G3109" s="19">
        <v>0</v>
      </c>
      <c r="H3109" s="19">
        <v>187</v>
      </c>
      <c r="I3109" s="18" t="s">
        <v>790</v>
      </c>
      <c r="J3109" s="19">
        <v>336</v>
      </c>
      <c r="K3109" s="18" t="s">
        <v>50</v>
      </c>
      <c r="L3109" s="32" t="s">
        <v>1194</v>
      </c>
      <c r="M3109" s="31">
        <v>8</v>
      </c>
      <c r="N3109" s="31">
        <v>47</v>
      </c>
      <c r="O3109" s="30" t="s">
        <v>51</v>
      </c>
      <c r="P3109" s="20">
        <v>62</v>
      </c>
      <c r="Q3109" s="20">
        <v>98</v>
      </c>
      <c r="R3109" s="18" t="s">
        <v>193</v>
      </c>
      <c r="S3109" s="20">
        <v>46</v>
      </c>
      <c r="T3109" s="18" t="s">
        <v>129</v>
      </c>
      <c r="U3109" t="e">
        <f t="shared" si="48"/>
        <v>#VALUE!</v>
      </c>
    </row>
    <row r="3110" spans="1:21" x14ac:dyDescent="0.3">
      <c r="A3110" s="21">
        <v>44755</v>
      </c>
      <c r="B3110" s="18" t="s">
        <v>45</v>
      </c>
      <c r="C3110" s="18" t="s">
        <v>46</v>
      </c>
      <c r="D3110" s="18" t="s">
        <v>47</v>
      </c>
      <c r="E3110" s="20">
        <v>170</v>
      </c>
      <c r="F3110" s="19">
        <v>276</v>
      </c>
      <c r="G3110" s="19">
        <v>0</v>
      </c>
      <c r="H3110" s="19">
        <v>186</v>
      </c>
      <c r="I3110" s="18" t="s">
        <v>294</v>
      </c>
      <c r="J3110" s="19">
        <v>367</v>
      </c>
      <c r="K3110" s="18" t="s">
        <v>51</v>
      </c>
      <c r="L3110" s="30" t="s">
        <v>84</v>
      </c>
      <c r="M3110" s="31">
        <v>8</v>
      </c>
      <c r="N3110" s="31">
        <v>47</v>
      </c>
      <c r="O3110" s="30" t="s">
        <v>123</v>
      </c>
      <c r="P3110" s="20">
        <v>62</v>
      </c>
      <c r="Q3110" s="20">
        <v>95</v>
      </c>
      <c r="R3110" s="18" t="s">
        <v>51</v>
      </c>
      <c r="S3110" s="20">
        <v>35</v>
      </c>
      <c r="T3110" s="18" t="s">
        <v>167</v>
      </c>
      <c r="U3110">
        <f t="shared" si="48"/>
        <v>0.34906666666666669</v>
      </c>
    </row>
    <row r="3111" spans="1:21" x14ac:dyDescent="0.3">
      <c r="A3111" s="21">
        <v>44756</v>
      </c>
      <c r="B3111" s="18" t="s">
        <v>45</v>
      </c>
      <c r="C3111" s="18" t="s">
        <v>46</v>
      </c>
      <c r="D3111" s="18" t="s">
        <v>47</v>
      </c>
      <c r="E3111" s="20">
        <v>170</v>
      </c>
      <c r="F3111" s="19">
        <v>259</v>
      </c>
      <c r="G3111" s="19">
        <v>0</v>
      </c>
      <c r="H3111" s="19">
        <v>194</v>
      </c>
      <c r="I3111" s="18" t="s">
        <v>232</v>
      </c>
      <c r="J3111" s="19">
        <v>324</v>
      </c>
      <c r="K3111" s="18" t="s">
        <v>233</v>
      </c>
      <c r="L3111" s="30" t="s">
        <v>116</v>
      </c>
      <c r="M3111" s="31">
        <v>11</v>
      </c>
      <c r="N3111" s="31">
        <v>56</v>
      </c>
      <c r="O3111" s="30" t="s">
        <v>206</v>
      </c>
      <c r="P3111" s="20">
        <v>72</v>
      </c>
      <c r="Q3111" s="20">
        <v>96</v>
      </c>
      <c r="R3111" s="18" t="s">
        <v>51</v>
      </c>
      <c r="S3111" s="20">
        <v>54</v>
      </c>
      <c r="T3111" s="18" t="s">
        <v>264</v>
      </c>
      <c r="U3111">
        <f t="shared" si="48"/>
        <v>0.69813333333333338</v>
      </c>
    </row>
    <row r="3112" spans="1:21" x14ac:dyDescent="0.3">
      <c r="A3112" s="21">
        <v>44757</v>
      </c>
      <c r="B3112" s="18" t="s">
        <v>45</v>
      </c>
      <c r="C3112" s="18" t="s">
        <v>46</v>
      </c>
      <c r="D3112" s="18" t="s">
        <v>47</v>
      </c>
      <c r="E3112" s="20">
        <v>170</v>
      </c>
      <c r="F3112" s="19">
        <v>251</v>
      </c>
      <c r="G3112" s="19">
        <v>0</v>
      </c>
      <c r="H3112" s="19">
        <v>196</v>
      </c>
      <c r="I3112" s="18" t="s">
        <v>51</v>
      </c>
      <c r="J3112" s="19">
        <v>306</v>
      </c>
      <c r="K3112" s="18" t="s">
        <v>591</v>
      </c>
      <c r="L3112" s="30" t="s">
        <v>116</v>
      </c>
      <c r="M3112" s="31">
        <v>14</v>
      </c>
      <c r="N3112" s="31">
        <v>53</v>
      </c>
      <c r="O3112" s="30" t="s">
        <v>113</v>
      </c>
      <c r="P3112" s="20">
        <v>69</v>
      </c>
      <c r="Q3112" s="20">
        <v>95</v>
      </c>
      <c r="R3112" s="18" t="s">
        <v>51</v>
      </c>
      <c r="S3112" s="20">
        <v>56</v>
      </c>
      <c r="T3112" s="18" t="s">
        <v>51</v>
      </c>
      <c r="U3112">
        <f t="shared" si="48"/>
        <v>0.69813333333333338</v>
      </c>
    </row>
    <row r="3113" spans="1:21" x14ac:dyDescent="0.3">
      <c r="A3113" s="21">
        <v>44758</v>
      </c>
      <c r="B3113" s="18" t="s">
        <v>45</v>
      </c>
      <c r="C3113" s="18" t="s">
        <v>46</v>
      </c>
      <c r="D3113" s="18" t="s">
        <v>47</v>
      </c>
      <c r="E3113" s="20">
        <v>170</v>
      </c>
      <c r="F3113" s="19">
        <v>252</v>
      </c>
      <c r="G3113" s="19">
        <v>0</v>
      </c>
      <c r="H3113" s="19">
        <v>192</v>
      </c>
      <c r="I3113" s="18" t="s">
        <v>803</v>
      </c>
      <c r="J3113" s="19">
        <v>313</v>
      </c>
      <c r="K3113" s="18" t="s">
        <v>730</v>
      </c>
      <c r="L3113" s="30" t="s">
        <v>263</v>
      </c>
      <c r="M3113" s="31">
        <v>8</v>
      </c>
      <c r="N3113" s="31">
        <v>53</v>
      </c>
      <c r="O3113" s="30" t="s">
        <v>98</v>
      </c>
      <c r="P3113" s="20">
        <v>80</v>
      </c>
      <c r="Q3113" s="20">
        <v>98</v>
      </c>
      <c r="R3113" s="18" t="s">
        <v>51</v>
      </c>
      <c r="S3113" s="20">
        <v>60</v>
      </c>
      <c r="T3113" s="18" t="s">
        <v>264</v>
      </c>
      <c r="U3113">
        <f t="shared" si="48"/>
        <v>0.17453333333333335</v>
      </c>
    </row>
    <row r="3114" spans="1:21" x14ac:dyDescent="0.3">
      <c r="A3114" s="21">
        <v>44759</v>
      </c>
      <c r="B3114" s="18" t="s">
        <v>45</v>
      </c>
      <c r="C3114" s="18" t="s">
        <v>46</v>
      </c>
      <c r="D3114" s="18" t="s">
        <v>47</v>
      </c>
      <c r="E3114" s="20">
        <v>170</v>
      </c>
      <c r="F3114" s="19">
        <v>298</v>
      </c>
      <c r="G3114" s="19">
        <v>0</v>
      </c>
      <c r="H3114" s="19">
        <v>182</v>
      </c>
      <c r="I3114" s="18" t="s">
        <v>662</v>
      </c>
      <c r="J3114" s="19">
        <v>414</v>
      </c>
      <c r="K3114" s="18" t="s">
        <v>139</v>
      </c>
      <c r="L3114" s="32">
        <v>35</v>
      </c>
      <c r="M3114" s="31">
        <v>19</v>
      </c>
      <c r="N3114" s="31">
        <v>78</v>
      </c>
      <c r="O3114" s="30" t="s">
        <v>585</v>
      </c>
      <c r="P3114" s="20">
        <v>60</v>
      </c>
      <c r="Q3114" s="20">
        <v>97</v>
      </c>
      <c r="R3114" s="18" t="s">
        <v>51</v>
      </c>
      <c r="S3114" s="20">
        <v>25</v>
      </c>
      <c r="T3114" s="18" t="s">
        <v>139</v>
      </c>
      <c r="U3114">
        <f t="shared" si="48"/>
        <v>6.1086666666666662</v>
      </c>
    </row>
    <row r="3115" spans="1:21" x14ac:dyDescent="0.3">
      <c r="A3115" s="21">
        <v>44760</v>
      </c>
      <c r="B3115" s="18" t="s">
        <v>45</v>
      </c>
      <c r="C3115" s="18" t="s">
        <v>46</v>
      </c>
      <c r="D3115" s="18" t="s">
        <v>47</v>
      </c>
      <c r="E3115" s="20">
        <v>170</v>
      </c>
      <c r="F3115" s="19">
        <v>230</v>
      </c>
      <c r="G3115" s="19">
        <v>0</v>
      </c>
      <c r="H3115" s="19">
        <v>183</v>
      </c>
      <c r="I3115" s="18" t="s">
        <v>624</v>
      </c>
      <c r="J3115" s="19">
        <v>276</v>
      </c>
      <c r="K3115" s="18" t="s">
        <v>1161</v>
      </c>
      <c r="L3115" s="30" t="s">
        <v>263</v>
      </c>
      <c r="M3115" s="31">
        <v>19</v>
      </c>
      <c r="N3115" s="31">
        <v>78</v>
      </c>
      <c r="O3115" s="30" t="s">
        <v>91</v>
      </c>
      <c r="P3115" s="20">
        <v>76</v>
      </c>
      <c r="Q3115" s="20">
        <v>92</v>
      </c>
      <c r="R3115" s="18" t="s">
        <v>51</v>
      </c>
      <c r="S3115" s="20">
        <v>61</v>
      </c>
      <c r="T3115" s="18" t="s">
        <v>192</v>
      </c>
      <c r="U3115">
        <f t="shared" si="48"/>
        <v>0.17453333333333335</v>
      </c>
    </row>
    <row r="3116" spans="1:21" x14ac:dyDescent="0.3">
      <c r="A3116" s="21">
        <v>44761</v>
      </c>
      <c r="B3116" s="18" t="s">
        <v>45</v>
      </c>
      <c r="C3116" s="18" t="s">
        <v>46</v>
      </c>
      <c r="D3116" s="18" t="s">
        <v>47</v>
      </c>
      <c r="E3116" s="20">
        <v>170</v>
      </c>
      <c r="F3116" s="19">
        <v>221</v>
      </c>
      <c r="G3116" s="19">
        <v>0</v>
      </c>
      <c r="H3116" s="19">
        <v>168</v>
      </c>
      <c r="I3116" s="18" t="s">
        <v>654</v>
      </c>
      <c r="J3116" s="19">
        <v>274</v>
      </c>
      <c r="K3116" s="18" t="s">
        <v>384</v>
      </c>
      <c r="L3116" s="30" t="s">
        <v>218</v>
      </c>
      <c r="M3116" s="31">
        <v>11</v>
      </c>
      <c r="N3116" s="31">
        <v>81</v>
      </c>
      <c r="O3116" s="30" t="s">
        <v>206</v>
      </c>
      <c r="P3116" s="20">
        <v>67</v>
      </c>
      <c r="Q3116" s="20">
        <v>93</v>
      </c>
      <c r="R3116" s="18" t="s">
        <v>88</v>
      </c>
      <c r="S3116" s="20">
        <v>53</v>
      </c>
      <c r="T3116" s="18" t="s">
        <v>215</v>
      </c>
      <c r="U3116">
        <f t="shared" si="48"/>
        <v>0.52359999999999995</v>
      </c>
    </row>
    <row r="3117" spans="1:21" x14ac:dyDescent="0.3">
      <c r="A3117" s="21">
        <v>44762</v>
      </c>
      <c r="B3117" s="18" t="s">
        <v>45</v>
      </c>
      <c r="C3117" s="18" t="s">
        <v>46</v>
      </c>
      <c r="D3117" s="18" t="s">
        <v>47</v>
      </c>
      <c r="E3117" s="20">
        <v>170</v>
      </c>
      <c r="F3117" s="19">
        <v>208</v>
      </c>
      <c r="G3117" s="19">
        <v>0</v>
      </c>
      <c r="H3117" s="19">
        <v>164</v>
      </c>
      <c r="I3117" s="18" t="s">
        <v>51</v>
      </c>
      <c r="J3117" s="19">
        <v>252</v>
      </c>
      <c r="K3117" s="18" t="s">
        <v>655</v>
      </c>
      <c r="L3117" s="30" t="s">
        <v>116</v>
      </c>
      <c r="M3117" s="31">
        <v>14</v>
      </c>
      <c r="N3117" s="31">
        <v>72</v>
      </c>
      <c r="O3117" s="30" t="s">
        <v>71</v>
      </c>
      <c r="P3117" s="20">
        <v>75</v>
      </c>
      <c r="Q3117" s="20">
        <v>96</v>
      </c>
      <c r="R3117" s="18" t="s">
        <v>51</v>
      </c>
      <c r="S3117" s="20">
        <v>56</v>
      </c>
      <c r="T3117" s="18" t="s">
        <v>81</v>
      </c>
      <c r="U3117">
        <f t="shared" si="48"/>
        <v>0.69813333333333338</v>
      </c>
    </row>
    <row r="3118" spans="1:21" x14ac:dyDescent="0.3">
      <c r="A3118" s="21">
        <v>44763</v>
      </c>
      <c r="B3118" s="18" t="s">
        <v>45</v>
      </c>
      <c r="C3118" s="18" t="s">
        <v>46</v>
      </c>
      <c r="D3118" s="18" t="s">
        <v>47</v>
      </c>
      <c r="E3118" s="20">
        <v>170</v>
      </c>
      <c r="F3118" s="19">
        <v>218</v>
      </c>
      <c r="G3118" s="19">
        <v>22</v>
      </c>
      <c r="H3118" s="19">
        <v>188</v>
      </c>
      <c r="I3118" s="18" t="s">
        <v>435</v>
      </c>
      <c r="J3118" s="19">
        <v>248</v>
      </c>
      <c r="K3118" s="18" t="s">
        <v>134</v>
      </c>
      <c r="L3118" s="30" t="s">
        <v>218</v>
      </c>
      <c r="M3118" s="31">
        <v>6</v>
      </c>
      <c r="N3118" s="31">
        <v>47</v>
      </c>
      <c r="O3118" s="30" t="s">
        <v>135</v>
      </c>
      <c r="P3118" s="20">
        <v>77</v>
      </c>
      <c r="Q3118" s="20">
        <v>97</v>
      </c>
      <c r="R3118" s="18" t="s">
        <v>100</v>
      </c>
      <c r="S3118" s="20">
        <v>65</v>
      </c>
      <c r="T3118" s="18" t="s">
        <v>71</v>
      </c>
      <c r="U3118">
        <f t="shared" si="48"/>
        <v>0.52359999999999995</v>
      </c>
    </row>
    <row r="3119" spans="1:21" x14ac:dyDescent="0.3">
      <c r="A3119" s="21">
        <v>44764</v>
      </c>
      <c r="B3119" s="18" t="s">
        <v>45</v>
      </c>
      <c r="C3119" s="18" t="s">
        <v>46</v>
      </c>
      <c r="D3119" s="18" t="s">
        <v>47</v>
      </c>
      <c r="E3119" s="20">
        <v>170</v>
      </c>
      <c r="F3119" s="19">
        <v>180</v>
      </c>
      <c r="G3119" s="19">
        <v>14</v>
      </c>
      <c r="H3119" s="19">
        <v>167</v>
      </c>
      <c r="I3119" s="18" t="s">
        <v>257</v>
      </c>
      <c r="J3119" s="19">
        <v>193</v>
      </c>
      <c r="K3119" s="18" t="s">
        <v>986</v>
      </c>
      <c r="L3119" s="30" t="s">
        <v>84</v>
      </c>
      <c r="M3119" s="31">
        <v>8</v>
      </c>
      <c r="N3119" s="31">
        <v>42</v>
      </c>
      <c r="O3119" s="30" t="s">
        <v>537</v>
      </c>
      <c r="P3119" s="20">
        <v>86</v>
      </c>
      <c r="Q3119" s="20">
        <v>98</v>
      </c>
      <c r="R3119" s="18" t="s">
        <v>108</v>
      </c>
      <c r="S3119" s="20">
        <v>79</v>
      </c>
      <c r="T3119" s="18" t="s">
        <v>388</v>
      </c>
      <c r="U3119">
        <f t="shared" si="48"/>
        <v>0.34906666666666669</v>
      </c>
    </row>
    <row r="3120" spans="1:21" x14ac:dyDescent="0.3">
      <c r="A3120" s="21">
        <v>44765</v>
      </c>
      <c r="B3120" s="18" t="s">
        <v>45</v>
      </c>
      <c r="C3120" s="18" t="s">
        <v>46</v>
      </c>
      <c r="D3120" s="18" t="s">
        <v>47</v>
      </c>
      <c r="E3120" s="20">
        <v>170</v>
      </c>
      <c r="F3120" s="19">
        <v>213</v>
      </c>
      <c r="G3120" s="19">
        <v>0</v>
      </c>
      <c r="H3120" s="19">
        <v>166</v>
      </c>
      <c r="I3120" s="18" t="s">
        <v>305</v>
      </c>
      <c r="J3120" s="19">
        <v>260</v>
      </c>
      <c r="K3120" s="18" t="s">
        <v>368</v>
      </c>
      <c r="L3120" s="30" t="s">
        <v>218</v>
      </c>
      <c r="M3120" s="31">
        <v>14</v>
      </c>
      <c r="N3120" s="31">
        <v>56</v>
      </c>
      <c r="O3120" s="30" t="s">
        <v>121</v>
      </c>
      <c r="P3120" s="20">
        <v>73</v>
      </c>
      <c r="Q3120" s="20">
        <v>98</v>
      </c>
      <c r="R3120" s="18" t="s">
        <v>51</v>
      </c>
      <c r="S3120" s="20">
        <v>58</v>
      </c>
      <c r="T3120" s="18" t="s">
        <v>129</v>
      </c>
      <c r="U3120">
        <f t="shared" si="48"/>
        <v>0.52359999999999995</v>
      </c>
    </row>
    <row r="3121" spans="1:21" x14ac:dyDescent="0.3">
      <c r="A3121" s="21">
        <v>44766</v>
      </c>
      <c r="B3121" s="18" t="s">
        <v>45</v>
      </c>
      <c r="C3121" s="18" t="s">
        <v>46</v>
      </c>
      <c r="D3121" s="18" t="s">
        <v>47</v>
      </c>
      <c r="E3121" s="20">
        <v>170</v>
      </c>
      <c r="F3121" s="19">
        <v>220</v>
      </c>
      <c r="G3121" s="19">
        <v>0</v>
      </c>
      <c r="H3121" s="19">
        <v>158</v>
      </c>
      <c r="I3121" s="18" t="s">
        <v>825</v>
      </c>
      <c r="J3121" s="19">
        <v>282</v>
      </c>
      <c r="K3121" s="18" t="s">
        <v>343</v>
      </c>
      <c r="L3121" s="32">
        <v>34</v>
      </c>
      <c r="M3121" s="31">
        <v>17</v>
      </c>
      <c r="N3121" s="31">
        <v>67</v>
      </c>
      <c r="O3121" s="30" t="s">
        <v>61</v>
      </c>
      <c r="P3121" s="20">
        <v>78</v>
      </c>
      <c r="Q3121" s="20">
        <v>98</v>
      </c>
      <c r="R3121" s="18" t="s">
        <v>51</v>
      </c>
      <c r="S3121" s="20">
        <v>60</v>
      </c>
      <c r="T3121" s="18" t="s">
        <v>113</v>
      </c>
      <c r="U3121">
        <f t="shared" si="48"/>
        <v>5.9341333333333326</v>
      </c>
    </row>
    <row r="3122" spans="1:21" x14ac:dyDescent="0.3">
      <c r="A3122" s="21">
        <v>44767</v>
      </c>
      <c r="B3122" s="18" t="s">
        <v>45</v>
      </c>
      <c r="C3122" s="18" t="s">
        <v>46</v>
      </c>
      <c r="D3122" s="18" t="s">
        <v>47</v>
      </c>
      <c r="E3122" s="20">
        <v>170</v>
      </c>
      <c r="F3122" s="19">
        <v>208</v>
      </c>
      <c r="G3122" s="19">
        <v>6</v>
      </c>
      <c r="H3122" s="19">
        <v>168</v>
      </c>
      <c r="I3122" s="18" t="s">
        <v>310</v>
      </c>
      <c r="J3122" s="19">
        <v>248</v>
      </c>
      <c r="K3122" s="18" t="s">
        <v>558</v>
      </c>
      <c r="L3122" s="30" t="s">
        <v>116</v>
      </c>
      <c r="M3122" s="31">
        <v>11</v>
      </c>
      <c r="N3122" s="31">
        <v>53</v>
      </c>
      <c r="O3122" s="30" t="s">
        <v>113</v>
      </c>
      <c r="P3122" s="20">
        <v>79</v>
      </c>
      <c r="Q3122" s="20">
        <v>96</v>
      </c>
      <c r="R3122" s="18" t="s">
        <v>51</v>
      </c>
      <c r="S3122" s="20">
        <v>62</v>
      </c>
      <c r="T3122" s="18" t="s">
        <v>169</v>
      </c>
      <c r="U3122">
        <f t="shared" si="48"/>
        <v>0.69813333333333338</v>
      </c>
    </row>
    <row r="3123" spans="1:21" x14ac:dyDescent="0.3">
      <c r="A3123" s="21">
        <v>44768</v>
      </c>
      <c r="B3123" s="18" t="s">
        <v>45</v>
      </c>
      <c r="C3123" s="18" t="s">
        <v>46</v>
      </c>
      <c r="D3123" s="18" t="s">
        <v>47</v>
      </c>
      <c r="E3123" s="20">
        <v>170</v>
      </c>
      <c r="F3123" s="19">
        <v>187</v>
      </c>
      <c r="G3123" s="19">
        <v>2</v>
      </c>
      <c r="H3123" s="19">
        <v>164</v>
      </c>
      <c r="I3123" s="18" t="s">
        <v>51</v>
      </c>
      <c r="J3123" s="19">
        <v>210</v>
      </c>
      <c r="K3123" s="18" t="s">
        <v>58</v>
      </c>
      <c r="L3123" s="30" t="s">
        <v>116</v>
      </c>
      <c r="M3123" s="31">
        <v>8</v>
      </c>
      <c r="N3123" s="31">
        <v>61</v>
      </c>
      <c r="O3123" s="30" t="s">
        <v>104</v>
      </c>
      <c r="P3123" s="20">
        <v>85</v>
      </c>
      <c r="Q3123" s="20">
        <v>98</v>
      </c>
      <c r="R3123" s="18" t="s">
        <v>51</v>
      </c>
      <c r="S3123" s="20">
        <v>73</v>
      </c>
      <c r="T3123" s="18" t="s">
        <v>91</v>
      </c>
      <c r="U3123">
        <f t="shared" si="48"/>
        <v>0.69813333333333338</v>
      </c>
    </row>
    <row r="3124" spans="1:21" x14ac:dyDescent="0.3">
      <c r="A3124" s="21">
        <v>44769</v>
      </c>
      <c r="B3124" s="18" t="s">
        <v>45</v>
      </c>
      <c r="C3124" s="18" t="s">
        <v>46</v>
      </c>
      <c r="D3124" s="18" t="s">
        <v>47</v>
      </c>
      <c r="E3124" s="20">
        <v>170</v>
      </c>
      <c r="F3124" s="19">
        <v>196</v>
      </c>
      <c r="G3124" s="19">
        <v>0</v>
      </c>
      <c r="H3124" s="19">
        <v>160</v>
      </c>
      <c r="I3124" s="18" t="s">
        <v>760</v>
      </c>
      <c r="J3124" s="19">
        <v>231</v>
      </c>
      <c r="K3124" s="18" t="s">
        <v>187</v>
      </c>
      <c r="L3124" s="32" t="s">
        <v>1194</v>
      </c>
      <c r="M3124" s="31">
        <v>6</v>
      </c>
      <c r="N3124" s="31">
        <v>36</v>
      </c>
      <c r="O3124" s="30" t="s">
        <v>51</v>
      </c>
      <c r="P3124" s="20">
        <v>77</v>
      </c>
      <c r="Q3124" s="20">
        <v>96</v>
      </c>
      <c r="R3124" s="18" t="s">
        <v>159</v>
      </c>
      <c r="S3124" s="20">
        <v>63</v>
      </c>
      <c r="T3124" s="18" t="s">
        <v>146</v>
      </c>
      <c r="U3124" t="e">
        <f t="shared" si="48"/>
        <v>#VALUE!</v>
      </c>
    </row>
    <row r="3125" spans="1:21" x14ac:dyDescent="0.3">
      <c r="A3125" s="21">
        <v>44770</v>
      </c>
      <c r="B3125" s="18" t="s">
        <v>45</v>
      </c>
      <c r="C3125" s="18" t="s">
        <v>46</v>
      </c>
      <c r="D3125" s="18" t="s">
        <v>47</v>
      </c>
      <c r="E3125" s="20">
        <v>170</v>
      </c>
      <c r="F3125" s="19">
        <v>196</v>
      </c>
      <c r="G3125" s="19">
        <v>0</v>
      </c>
      <c r="H3125" s="19">
        <v>133</v>
      </c>
      <c r="I3125" s="18" t="s">
        <v>413</v>
      </c>
      <c r="J3125" s="19">
        <v>258</v>
      </c>
      <c r="K3125" s="18" t="s">
        <v>558</v>
      </c>
      <c r="L3125" s="32">
        <v>35</v>
      </c>
      <c r="M3125" s="31">
        <v>11</v>
      </c>
      <c r="N3125" s="31">
        <v>72</v>
      </c>
      <c r="O3125" s="30" t="s">
        <v>113</v>
      </c>
      <c r="P3125" s="20">
        <v>70</v>
      </c>
      <c r="Q3125" s="20">
        <v>98</v>
      </c>
      <c r="R3125" s="18" t="s">
        <v>51</v>
      </c>
      <c r="S3125" s="20">
        <v>52</v>
      </c>
      <c r="T3125" s="18" t="s">
        <v>95</v>
      </c>
      <c r="U3125">
        <f t="shared" si="48"/>
        <v>6.1086666666666662</v>
      </c>
    </row>
    <row r="3126" spans="1:21" x14ac:dyDescent="0.3">
      <c r="A3126" s="21">
        <v>44771</v>
      </c>
      <c r="B3126" s="18" t="s">
        <v>45</v>
      </c>
      <c r="C3126" s="18" t="s">
        <v>46</v>
      </c>
      <c r="D3126" s="18" t="s">
        <v>47</v>
      </c>
      <c r="E3126" s="20">
        <v>170</v>
      </c>
      <c r="F3126" s="19">
        <v>210</v>
      </c>
      <c r="G3126" s="19">
        <v>0</v>
      </c>
      <c r="H3126" s="19">
        <v>157</v>
      </c>
      <c r="I3126" s="18" t="s">
        <v>137</v>
      </c>
      <c r="J3126" s="19">
        <v>262</v>
      </c>
      <c r="K3126" s="18" t="s">
        <v>706</v>
      </c>
      <c r="L3126" s="30" t="s">
        <v>116</v>
      </c>
      <c r="M3126" s="31">
        <v>11</v>
      </c>
      <c r="N3126" s="31">
        <v>72</v>
      </c>
      <c r="O3126" s="30" t="s">
        <v>128</v>
      </c>
      <c r="P3126" s="20">
        <v>75</v>
      </c>
      <c r="Q3126" s="20">
        <v>95</v>
      </c>
      <c r="R3126" s="18" t="s">
        <v>120</v>
      </c>
      <c r="S3126" s="20">
        <v>57</v>
      </c>
      <c r="T3126" s="18" t="s">
        <v>89</v>
      </c>
      <c r="U3126">
        <f t="shared" si="48"/>
        <v>0.69813333333333338</v>
      </c>
    </row>
    <row r="3127" spans="1:21" x14ac:dyDescent="0.3">
      <c r="A3127" s="21">
        <v>44772</v>
      </c>
      <c r="B3127" s="18" t="s">
        <v>45</v>
      </c>
      <c r="C3127" s="18" t="s">
        <v>46</v>
      </c>
      <c r="D3127" s="18" t="s">
        <v>47</v>
      </c>
      <c r="E3127" s="20">
        <v>170</v>
      </c>
      <c r="F3127" s="19">
        <v>224</v>
      </c>
      <c r="G3127" s="19">
        <v>0</v>
      </c>
      <c r="H3127" s="19">
        <v>186</v>
      </c>
      <c r="I3127" s="18" t="s">
        <v>461</v>
      </c>
      <c r="J3127" s="19">
        <v>263</v>
      </c>
      <c r="K3127" s="18" t="s">
        <v>179</v>
      </c>
      <c r="L3127" s="30" t="s">
        <v>84</v>
      </c>
      <c r="M3127" s="31">
        <v>14</v>
      </c>
      <c r="N3127" s="31">
        <v>69</v>
      </c>
      <c r="O3127" s="30" t="s">
        <v>146</v>
      </c>
      <c r="P3127" s="20">
        <v>75</v>
      </c>
      <c r="Q3127" s="20">
        <v>91</v>
      </c>
      <c r="R3127" s="18" t="s">
        <v>51</v>
      </c>
      <c r="S3127" s="20">
        <v>56</v>
      </c>
      <c r="T3127" s="18" t="s">
        <v>179</v>
      </c>
      <c r="U3127">
        <f t="shared" si="48"/>
        <v>0.34906666666666669</v>
      </c>
    </row>
    <row r="3128" spans="1:21" x14ac:dyDescent="0.3">
      <c r="A3128" s="21">
        <v>44773</v>
      </c>
      <c r="B3128" s="18" t="s">
        <v>45</v>
      </c>
      <c r="C3128" s="18" t="s">
        <v>46</v>
      </c>
      <c r="D3128" s="18" t="s">
        <v>47</v>
      </c>
      <c r="E3128" s="20">
        <v>170</v>
      </c>
      <c r="F3128" s="19">
        <v>233</v>
      </c>
      <c r="G3128" s="19">
        <v>0</v>
      </c>
      <c r="H3128" s="19">
        <v>183</v>
      </c>
      <c r="I3128" s="18" t="s">
        <v>1029</v>
      </c>
      <c r="J3128" s="19">
        <v>283</v>
      </c>
      <c r="K3128" s="18" t="s">
        <v>121</v>
      </c>
      <c r="L3128" s="32">
        <v>36</v>
      </c>
      <c r="M3128" s="31">
        <v>11</v>
      </c>
      <c r="N3128" s="31">
        <v>67</v>
      </c>
      <c r="O3128" s="30" t="s">
        <v>260</v>
      </c>
      <c r="P3128" s="20">
        <v>74</v>
      </c>
      <c r="Q3128" s="20">
        <v>95</v>
      </c>
      <c r="R3128" s="18" t="s">
        <v>434</v>
      </c>
      <c r="S3128" s="20">
        <v>55</v>
      </c>
      <c r="T3128" s="18" t="s">
        <v>81</v>
      </c>
      <c r="U3128">
        <f t="shared" si="48"/>
        <v>6.2831999999999999</v>
      </c>
    </row>
    <row r="3129" spans="1:21" x14ac:dyDescent="0.3">
      <c r="A3129" s="21">
        <v>44774</v>
      </c>
      <c r="B3129" s="18" t="s">
        <v>45</v>
      </c>
      <c r="C3129" s="18" t="s">
        <v>46</v>
      </c>
      <c r="D3129" s="18" t="s">
        <v>47</v>
      </c>
      <c r="E3129" s="20">
        <v>170</v>
      </c>
      <c r="F3129" s="19">
        <v>241</v>
      </c>
      <c r="G3129" s="19">
        <v>2</v>
      </c>
      <c r="H3129" s="19">
        <v>198</v>
      </c>
      <c r="I3129" s="18" t="s">
        <v>437</v>
      </c>
      <c r="J3129" s="19">
        <v>284</v>
      </c>
      <c r="K3129" s="18" t="s">
        <v>438</v>
      </c>
      <c r="L3129" s="30" t="s">
        <v>84</v>
      </c>
      <c r="M3129" s="31">
        <v>11</v>
      </c>
      <c r="N3129" s="31">
        <v>56</v>
      </c>
      <c r="O3129" s="30" t="s">
        <v>201</v>
      </c>
      <c r="P3129" s="20">
        <v>75</v>
      </c>
      <c r="Q3129" s="20">
        <v>95</v>
      </c>
      <c r="R3129" s="18" t="s">
        <v>51</v>
      </c>
      <c r="S3129" s="20">
        <v>59</v>
      </c>
      <c r="T3129" s="18" t="s">
        <v>158</v>
      </c>
      <c r="U3129">
        <f t="shared" si="48"/>
        <v>0.34906666666666669</v>
      </c>
    </row>
    <row r="3130" spans="1:21" x14ac:dyDescent="0.3">
      <c r="A3130" s="21">
        <v>44775</v>
      </c>
      <c r="B3130" s="18" t="s">
        <v>45</v>
      </c>
      <c r="C3130" s="18" t="s">
        <v>46</v>
      </c>
      <c r="D3130" s="18" t="s">
        <v>47</v>
      </c>
      <c r="E3130" s="20">
        <v>170</v>
      </c>
      <c r="F3130" s="19">
        <v>238</v>
      </c>
      <c r="G3130" s="19">
        <v>0</v>
      </c>
      <c r="H3130" s="19">
        <v>197</v>
      </c>
      <c r="I3130" s="18" t="s">
        <v>803</v>
      </c>
      <c r="J3130" s="19">
        <v>278</v>
      </c>
      <c r="K3130" s="18" t="s">
        <v>371</v>
      </c>
      <c r="L3130" s="32">
        <v>35</v>
      </c>
      <c r="M3130" s="31">
        <v>11</v>
      </c>
      <c r="N3130" s="31">
        <v>53</v>
      </c>
      <c r="O3130" s="30" t="s">
        <v>52</v>
      </c>
      <c r="P3130" s="20">
        <v>80</v>
      </c>
      <c r="Q3130" s="20">
        <v>97</v>
      </c>
      <c r="R3130" s="18" t="s">
        <v>51</v>
      </c>
      <c r="S3130" s="20">
        <v>64</v>
      </c>
      <c r="T3130" s="18" t="s">
        <v>158</v>
      </c>
      <c r="U3130">
        <f t="shared" si="48"/>
        <v>6.1086666666666662</v>
      </c>
    </row>
    <row r="3131" spans="1:21" x14ac:dyDescent="0.3">
      <c r="A3131" s="21">
        <v>44776</v>
      </c>
      <c r="B3131" s="18" t="s">
        <v>45</v>
      </c>
      <c r="C3131" s="18" t="s">
        <v>46</v>
      </c>
      <c r="D3131" s="18" t="s">
        <v>47</v>
      </c>
      <c r="E3131" s="20">
        <v>170</v>
      </c>
      <c r="F3131" s="19">
        <v>220</v>
      </c>
      <c r="G3131" s="19">
        <v>10</v>
      </c>
      <c r="H3131" s="19">
        <v>193</v>
      </c>
      <c r="I3131" s="18" t="s">
        <v>1114</v>
      </c>
      <c r="J3131" s="19">
        <v>246</v>
      </c>
      <c r="K3131" s="18" t="s">
        <v>455</v>
      </c>
      <c r="L3131" s="30" t="s">
        <v>116</v>
      </c>
      <c r="M3131" s="31">
        <v>11</v>
      </c>
      <c r="N3131" s="31">
        <v>50</v>
      </c>
      <c r="O3131" s="30" t="s">
        <v>133</v>
      </c>
      <c r="P3131" s="20">
        <v>93</v>
      </c>
      <c r="Q3131" s="20">
        <v>98</v>
      </c>
      <c r="R3131" s="18" t="s">
        <v>100</v>
      </c>
      <c r="S3131" s="20">
        <v>79</v>
      </c>
      <c r="T3131" s="18" t="s">
        <v>188</v>
      </c>
      <c r="U3131">
        <f t="shared" si="48"/>
        <v>0.69813333333333338</v>
      </c>
    </row>
    <row r="3132" spans="1:21" x14ac:dyDescent="0.3">
      <c r="A3132" s="21">
        <v>44777</v>
      </c>
      <c r="B3132" s="18" t="s">
        <v>45</v>
      </c>
      <c r="C3132" s="18" t="s">
        <v>46</v>
      </c>
      <c r="D3132" s="18" t="s">
        <v>47</v>
      </c>
      <c r="E3132" s="20">
        <v>170</v>
      </c>
      <c r="F3132" s="19">
        <v>203</v>
      </c>
      <c r="G3132" s="19">
        <v>30</v>
      </c>
      <c r="H3132" s="19">
        <v>184</v>
      </c>
      <c r="I3132" s="18" t="s">
        <v>165</v>
      </c>
      <c r="J3132" s="19">
        <v>222</v>
      </c>
      <c r="K3132" s="18" t="s">
        <v>469</v>
      </c>
      <c r="L3132" s="32">
        <v>28</v>
      </c>
      <c r="M3132" s="31">
        <v>11</v>
      </c>
      <c r="N3132" s="31">
        <v>33</v>
      </c>
      <c r="O3132" s="30" t="s">
        <v>179</v>
      </c>
      <c r="P3132" s="20">
        <v>92</v>
      </c>
      <c r="Q3132" s="20">
        <v>98</v>
      </c>
      <c r="R3132" s="18" t="s">
        <v>51</v>
      </c>
      <c r="S3132" s="20">
        <v>81</v>
      </c>
      <c r="T3132" s="18" t="s">
        <v>64</v>
      </c>
      <c r="U3132">
        <f t="shared" si="48"/>
        <v>4.8869333333333334</v>
      </c>
    </row>
    <row r="3133" spans="1:21" x14ac:dyDescent="0.3">
      <c r="A3133" s="21">
        <v>44778</v>
      </c>
      <c r="B3133" s="18" t="s">
        <v>45</v>
      </c>
      <c r="C3133" s="18" t="s">
        <v>46</v>
      </c>
      <c r="D3133" s="18" t="s">
        <v>47</v>
      </c>
      <c r="E3133" s="20">
        <v>170</v>
      </c>
      <c r="F3133" s="19">
        <v>192</v>
      </c>
      <c r="G3133" s="19">
        <v>0</v>
      </c>
      <c r="H3133" s="19">
        <v>169</v>
      </c>
      <c r="I3133" s="18" t="s">
        <v>103</v>
      </c>
      <c r="J3133" s="19">
        <v>214</v>
      </c>
      <c r="K3133" s="18" t="s">
        <v>198</v>
      </c>
      <c r="L3133" s="32">
        <v>36</v>
      </c>
      <c r="M3133" s="31">
        <v>8</v>
      </c>
      <c r="N3133" s="31">
        <v>53</v>
      </c>
      <c r="O3133" s="30" t="s">
        <v>133</v>
      </c>
      <c r="P3133" s="20">
        <v>92</v>
      </c>
      <c r="Q3133" s="20">
        <v>99</v>
      </c>
      <c r="R3133" s="18" t="s">
        <v>51</v>
      </c>
      <c r="S3133" s="20">
        <v>78</v>
      </c>
      <c r="T3133" s="18" t="s">
        <v>250</v>
      </c>
      <c r="U3133">
        <f t="shared" si="48"/>
        <v>6.2831999999999999</v>
      </c>
    </row>
    <row r="3134" spans="1:21" x14ac:dyDescent="0.3">
      <c r="A3134" s="21">
        <v>44779</v>
      </c>
      <c r="B3134" s="18" t="s">
        <v>45</v>
      </c>
      <c r="C3134" s="18" t="s">
        <v>46</v>
      </c>
      <c r="D3134" s="18" t="s">
        <v>47</v>
      </c>
      <c r="E3134" s="20">
        <v>170</v>
      </c>
      <c r="F3134" s="19">
        <v>220</v>
      </c>
      <c r="G3134" s="19">
        <v>0</v>
      </c>
      <c r="H3134" s="19">
        <v>176</v>
      </c>
      <c r="I3134" s="18" t="s">
        <v>689</v>
      </c>
      <c r="J3134" s="19">
        <v>264</v>
      </c>
      <c r="K3134" s="18" t="s">
        <v>702</v>
      </c>
      <c r="L3134" s="32">
        <v>26</v>
      </c>
      <c r="M3134" s="31">
        <v>6</v>
      </c>
      <c r="N3134" s="31">
        <v>39</v>
      </c>
      <c r="O3134" s="30" t="s">
        <v>179</v>
      </c>
      <c r="P3134" s="20">
        <v>78</v>
      </c>
      <c r="Q3134" s="20">
        <v>97</v>
      </c>
      <c r="R3134" s="18" t="s">
        <v>51</v>
      </c>
      <c r="S3134" s="20">
        <v>60</v>
      </c>
      <c r="T3134" s="18" t="s">
        <v>89</v>
      </c>
      <c r="U3134">
        <f t="shared" si="48"/>
        <v>4.5378666666666669</v>
      </c>
    </row>
    <row r="3135" spans="1:21" x14ac:dyDescent="0.3">
      <c r="A3135" s="21">
        <v>44780</v>
      </c>
      <c r="B3135" s="18" t="s">
        <v>45</v>
      </c>
      <c r="C3135" s="18" t="s">
        <v>46</v>
      </c>
      <c r="D3135" s="18" t="s">
        <v>47</v>
      </c>
      <c r="E3135" s="20">
        <v>170</v>
      </c>
      <c r="F3135" s="19">
        <v>244</v>
      </c>
      <c r="G3135" s="19">
        <v>2</v>
      </c>
      <c r="H3135" s="19">
        <v>194</v>
      </c>
      <c r="I3135" s="18" t="s">
        <v>51</v>
      </c>
      <c r="J3135" s="19">
        <v>293</v>
      </c>
      <c r="K3135" s="18" t="s">
        <v>525</v>
      </c>
      <c r="L3135" s="30" t="s">
        <v>218</v>
      </c>
      <c r="M3135" s="31">
        <v>11</v>
      </c>
      <c r="N3135" s="31">
        <v>64</v>
      </c>
      <c r="O3135" s="30" t="s">
        <v>139</v>
      </c>
      <c r="P3135" s="20">
        <v>74</v>
      </c>
      <c r="Q3135" s="20">
        <v>96</v>
      </c>
      <c r="R3135" s="18" t="s">
        <v>159</v>
      </c>
      <c r="S3135" s="20">
        <v>54</v>
      </c>
      <c r="T3135" s="18" t="s">
        <v>158</v>
      </c>
      <c r="U3135">
        <f t="shared" si="48"/>
        <v>0.52359999999999995</v>
      </c>
    </row>
    <row r="3136" spans="1:21" x14ac:dyDescent="0.3">
      <c r="A3136" s="21">
        <v>44781</v>
      </c>
      <c r="B3136" s="18" t="s">
        <v>45</v>
      </c>
      <c r="C3136" s="18" t="s">
        <v>46</v>
      </c>
      <c r="D3136" s="18" t="s">
        <v>47</v>
      </c>
      <c r="E3136" s="20">
        <v>170</v>
      </c>
      <c r="F3136" s="19">
        <v>238</v>
      </c>
      <c r="G3136" s="19">
        <v>60</v>
      </c>
      <c r="H3136" s="19">
        <v>174</v>
      </c>
      <c r="I3136" s="18" t="s">
        <v>375</v>
      </c>
      <c r="J3136" s="19">
        <v>302</v>
      </c>
      <c r="K3136" s="18" t="s">
        <v>462</v>
      </c>
      <c r="L3136" s="30" t="s">
        <v>218</v>
      </c>
      <c r="M3136" s="31">
        <v>14</v>
      </c>
      <c r="N3136" s="31">
        <v>75</v>
      </c>
      <c r="O3136" s="30" t="s">
        <v>113</v>
      </c>
      <c r="P3136" s="20">
        <v>81</v>
      </c>
      <c r="Q3136" s="20">
        <v>98</v>
      </c>
      <c r="R3136" s="18" t="s">
        <v>51</v>
      </c>
      <c r="S3136" s="20">
        <v>40</v>
      </c>
      <c r="T3136" s="18" t="s">
        <v>179</v>
      </c>
      <c r="U3136">
        <f t="shared" si="48"/>
        <v>0.52359999999999995</v>
      </c>
    </row>
    <row r="3137" spans="1:21" x14ac:dyDescent="0.3">
      <c r="A3137" s="21">
        <v>44782</v>
      </c>
      <c r="B3137" s="18" t="s">
        <v>45</v>
      </c>
      <c r="C3137" s="18" t="s">
        <v>46</v>
      </c>
      <c r="D3137" s="18" t="s">
        <v>47</v>
      </c>
      <c r="E3137" s="20">
        <v>170</v>
      </c>
      <c r="F3137" s="19">
        <v>252</v>
      </c>
      <c r="G3137" s="19">
        <v>0</v>
      </c>
      <c r="H3137" s="19">
        <v>184</v>
      </c>
      <c r="I3137" s="18" t="s">
        <v>51</v>
      </c>
      <c r="J3137" s="19">
        <v>321</v>
      </c>
      <c r="K3137" s="18" t="s">
        <v>458</v>
      </c>
      <c r="L3137" s="32">
        <v>10</v>
      </c>
      <c r="M3137" s="31">
        <v>17</v>
      </c>
      <c r="N3137" s="31">
        <v>75</v>
      </c>
      <c r="O3137" s="30" t="s">
        <v>215</v>
      </c>
      <c r="P3137" s="20">
        <v>64</v>
      </c>
      <c r="Q3137" s="20">
        <v>99</v>
      </c>
      <c r="R3137" s="18" t="s">
        <v>51</v>
      </c>
      <c r="S3137" s="20">
        <v>38</v>
      </c>
      <c r="T3137" s="18" t="s">
        <v>129</v>
      </c>
      <c r="U3137">
        <f t="shared" si="48"/>
        <v>1.7453333333333334</v>
      </c>
    </row>
    <row r="3138" spans="1:21" x14ac:dyDescent="0.3">
      <c r="A3138" s="21">
        <v>44783</v>
      </c>
      <c r="B3138" s="18" t="s">
        <v>45</v>
      </c>
      <c r="C3138" s="18" t="s">
        <v>46</v>
      </c>
      <c r="D3138" s="18" t="s">
        <v>47</v>
      </c>
      <c r="E3138" s="20">
        <v>170</v>
      </c>
      <c r="F3138" s="19">
        <v>260</v>
      </c>
      <c r="G3138" s="19">
        <v>6</v>
      </c>
      <c r="H3138" s="19">
        <v>180</v>
      </c>
      <c r="I3138" s="18" t="s">
        <v>1082</v>
      </c>
      <c r="J3138" s="19">
        <v>340</v>
      </c>
      <c r="K3138" s="18" t="s">
        <v>361</v>
      </c>
      <c r="L3138" s="32">
        <v>29</v>
      </c>
      <c r="M3138" s="31">
        <v>11</v>
      </c>
      <c r="N3138" s="31">
        <v>42</v>
      </c>
      <c r="O3138" s="30" t="s">
        <v>186</v>
      </c>
      <c r="P3138" s="20">
        <v>77</v>
      </c>
      <c r="Q3138" s="20">
        <v>98</v>
      </c>
      <c r="R3138" s="18" t="s">
        <v>51</v>
      </c>
      <c r="S3138" s="20">
        <v>40</v>
      </c>
      <c r="T3138" s="18" t="s">
        <v>139</v>
      </c>
      <c r="U3138">
        <f t="shared" si="48"/>
        <v>5.0614666666666661</v>
      </c>
    </row>
    <row r="3139" spans="1:21" x14ac:dyDescent="0.3">
      <c r="A3139" s="21">
        <v>44784</v>
      </c>
      <c r="B3139" s="18" t="s">
        <v>45</v>
      </c>
      <c r="C3139" s="18" t="s">
        <v>46</v>
      </c>
      <c r="D3139" s="18" t="s">
        <v>47</v>
      </c>
      <c r="E3139" s="20">
        <v>170</v>
      </c>
      <c r="F3139" s="19">
        <v>262</v>
      </c>
      <c r="G3139" s="19">
        <v>0</v>
      </c>
      <c r="H3139" s="19">
        <v>191</v>
      </c>
      <c r="I3139" s="18" t="s">
        <v>159</v>
      </c>
      <c r="J3139" s="19">
        <v>333</v>
      </c>
      <c r="K3139" s="18" t="s">
        <v>288</v>
      </c>
      <c r="L3139" s="30" t="s">
        <v>218</v>
      </c>
      <c r="M3139" s="31">
        <v>11</v>
      </c>
      <c r="N3139" s="31">
        <v>61</v>
      </c>
      <c r="O3139" s="30" t="s">
        <v>52</v>
      </c>
      <c r="P3139" s="20">
        <v>69</v>
      </c>
      <c r="Q3139" s="20">
        <v>96</v>
      </c>
      <c r="R3139" s="18" t="s">
        <v>159</v>
      </c>
      <c r="S3139" s="20">
        <v>42</v>
      </c>
      <c r="T3139" s="18" t="s">
        <v>94</v>
      </c>
      <c r="U3139">
        <f t="shared" si="48"/>
        <v>0.52359999999999995</v>
      </c>
    </row>
    <row r="3140" spans="1:21" x14ac:dyDescent="0.3">
      <c r="A3140" s="21">
        <v>44785</v>
      </c>
      <c r="B3140" s="18" t="s">
        <v>45</v>
      </c>
      <c r="C3140" s="18" t="s">
        <v>46</v>
      </c>
      <c r="D3140" s="18" t="s">
        <v>47</v>
      </c>
      <c r="E3140" s="20">
        <v>170</v>
      </c>
      <c r="F3140" s="19">
        <v>232</v>
      </c>
      <c r="G3140" s="19">
        <v>0</v>
      </c>
      <c r="H3140" s="19">
        <v>181</v>
      </c>
      <c r="I3140" s="18" t="s">
        <v>100</v>
      </c>
      <c r="J3140" s="19">
        <v>282</v>
      </c>
      <c r="K3140" s="18" t="s">
        <v>285</v>
      </c>
      <c r="L3140" s="30" t="s">
        <v>116</v>
      </c>
      <c r="M3140" s="31">
        <v>19</v>
      </c>
      <c r="N3140" s="31">
        <v>72</v>
      </c>
      <c r="O3140" s="30" t="s">
        <v>146</v>
      </c>
      <c r="P3140" s="20">
        <v>74</v>
      </c>
      <c r="Q3140" s="20">
        <v>97</v>
      </c>
      <c r="R3140" s="18" t="s">
        <v>178</v>
      </c>
      <c r="S3140" s="20">
        <v>60</v>
      </c>
      <c r="T3140" s="18" t="s">
        <v>51</v>
      </c>
      <c r="U3140">
        <f t="shared" ref="U3140:U3203" si="49">L3140*$V$3/$V$5*$V$4</f>
        <v>0.69813333333333338</v>
      </c>
    </row>
    <row r="3141" spans="1:21" x14ac:dyDescent="0.3">
      <c r="A3141" s="21">
        <v>44786</v>
      </c>
      <c r="B3141" s="18" t="s">
        <v>45</v>
      </c>
      <c r="C3141" s="18" t="s">
        <v>46</v>
      </c>
      <c r="D3141" s="18" t="s">
        <v>47</v>
      </c>
      <c r="E3141" s="20">
        <v>170</v>
      </c>
      <c r="F3141" s="19">
        <v>194</v>
      </c>
      <c r="G3141" s="19">
        <v>0</v>
      </c>
      <c r="H3141" s="19">
        <v>166</v>
      </c>
      <c r="I3141" s="18" t="s">
        <v>703</v>
      </c>
      <c r="J3141" s="19">
        <v>222</v>
      </c>
      <c r="K3141" s="18" t="s">
        <v>1162</v>
      </c>
      <c r="L3141" s="30" t="s">
        <v>84</v>
      </c>
      <c r="M3141" s="31">
        <v>14</v>
      </c>
      <c r="N3141" s="31">
        <v>39</v>
      </c>
      <c r="O3141" s="30" t="s">
        <v>370</v>
      </c>
      <c r="P3141" s="20">
        <v>84</v>
      </c>
      <c r="Q3141" s="20">
        <v>98</v>
      </c>
      <c r="R3141" s="18" t="s">
        <v>51</v>
      </c>
      <c r="S3141" s="20">
        <v>76</v>
      </c>
      <c r="T3141" s="18" t="s">
        <v>585</v>
      </c>
      <c r="U3141">
        <f t="shared" si="49"/>
        <v>0.34906666666666669</v>
      </c>
    </row>
    <row r="3142" spans="1:21" x14ac:dyDescent="0.3">
      <c r="A3142" s="21">
        <v>44787</v>
      </c>
      <c r="B3142" s="18" t="s">
        <v>45</v>
      </c>
      <c r="C3142" s="18" t="s">
        <v>46</v>
      </c>
      <c r="D3142" s="18" t="s">
        <v>47</v>
      </c>
      <c r="E3142" s="20">
        <v>170</v>
      </c>
      <c r="F3142" s="19">
        <v>218</v>
      </c>
      <c r="G3142" s="19">
        <v>0</v>
      </c>
      <c r="H3142" s="19">
        <v>175</v>
      </c>
      <c r="I3142" s="18" t="s">
        <v>526</v>
      </c>
      <c r="J3142" s="19">
        <v>262</v>
      </c>
      <c r="K3142" s="18" t="s">
        <v>558</v>
      </c>
      <c r="L3142" s="32">
        <v>36</v>
      </c>
      <c r="M3142" s="31">
        <v>14</v>
      </c>
      <c r="N3142" s="31">
        <v>75</v>
      </c>
      <c r="O3142" s="30" t="s">
        <v>113</v>
      </c>
      <c r="P3142" s="20">
        <v>71</v>
      </c>
      <c r="Q3142" s="20">
        <v>91</v>
      </c>
      <c r="R3142" s="18" t="s">
        <v>88</v>
      </c>
      <c r="S3142" s="20">
        <v>49</v>
      </c>
      <c r="T3142" s="18" t="s">
        <v>264</v>
      </c>
      <c r="U3142">
        <f t="shared" si="49"/>
        <v>6.2831999999999999</v>
      </c>
    </row>
    <row r="3143" spans="1:21" x14ac:dyDescent="0.3">
      <c r="A3143" s="21">
        <v>44788</v>
      </c>
      <c r="B3143" s="18" t="s">
        <v>45</v>
      </c>
      <c r="C3143" s="18" t="s">
        <v>46</v>
      </c>
      <c r="D3143" s="18" t="s">
        <v>47</v>
      </c>
      <c r="E3143" s="20">
        <v>170</v>
      </c>
      <c r="F3143" s="19">
        <v>208</v>
      </c>
      <c r="G3143" s="19">
        <v>0</v>
      </c>
      <c r="H3143" s="19">
        <v>144</v>
      </c>
      <c r="I3143" s="18" t="s">
        <v>682</v>
      </c>
      <c r="J3143" s="19">
        <v>271</v>
      </c>
      <c r="K3143" s="18" t="s">
        <v>606</v>
      </c>
      <c r="L3143" s="30" t="s">
        <v>263</v>
      </c>
      <c r="M3143" s="31">
        <v>11</v>
      </c>
      <c r="N3143" s="31">
        <v>64</v>
      </c>
      <c r="O3143" s="30" t="s">
        <v>121</v>
      </c>
      <c r="P3143" s="20">
        <v>75</v>
      </c>
      <c r="Q3143" s="20">
        <v>98</v>
      </c>
      <c r="R3143" s="18" t="s">
        <v>258</v>
      </c>
      <c r="S3143" s="20">
        <v>49</v>
      </c>
      <c r="T3143" s="18" t="s">
        <v>81</v>
      </c>
      <c r="U3143">
        <f t="shared" si="49"/>
        <v>0.17453333333333335</v>
      </c>
    </row>
    <row r="3144" spans="1:21" x14ac:dyDescent="0.3">
      <c r="A3144" s="21">
        <v>44789</v>
      </c>
      <c r="B3144" s="18" t="s">
        <v>45</v>
      </c>
      <c r="C3144" s="18" t="s">
        <v>46</v>
      </c>
      <c r="D3144" s="18" t="s">
        <v>47</v>
      </c>
      <c r="E3144" s="20">
        <v>170</v>
      </c>
      <c r="F3144" s="19">
        <v>204</v>
      </c>
      <c r="G3144" s="19">
        <v>152</v>
      </c>
      <c r="H3144" s="19">
        <v>154</v>
      </c>
      <c r="I3144" s="18" t="s">
        <v>997</v>
      </c>
      <c r="J3144" s="19">
        <v>255</v>
      </c>
      <c r="K3144" s="18" t="s">
        <v>730</v>
      </c>
      <c r="L3144" s="32">
        <v>32</v>
      </c>
      <c r="M3144" s="31">
        <v>6</v>
      </c>
      <c r="N3144" s="31">
        <v>83</v>
      </c>
      <c r="O3144" s="30" t="s">
        <v>146</v>
      </c>
      <c r="P3144" s="20">
        <v>77</v>
      </c>
      <c r="Q3144" s="20">
        <v>97</v>
      </c>
      <c r="R3144" s="18" t="s">
        <v>51</v>
      </c>
      <c r="S3144" s="20">
        <v>44</v>
      </c>
      <c r="T3144" s="18" t="s">
        <v>158</v>
      </c>
      <c r="U3144">
        <f t="shared" si="49"/>
        <v>5.5850666666666671</v>
      </c>
    </row>
    <row r="3145" spans="1:21" x14ac:dyDescent="0.3">
      <c r="A3145" s="21">
        <v>44790</v>
      </c>
      <c r="B3145" s="18" t="s">
        <v>45</v>
      </c>
      <c r="C3145" s="18" t="s">
        <v>46</v>
      </c>
      <c r="D3145" s="18" t="s">
        <v>47</v>
      </c>
      <c r="E3145" s="20">
        <v>170</v>
      </c>
      <c r="F3145" s="19">
        <v>182</v>
      </c>
      <c r="G3145" s="19">
        <v>192</v>
      </c>
      <c r="H3145" s="19">
        <v>150</v>
      </c>
      <c r="I3145" s="18" t="s">
        <v>310</v>
      </c>
      <c r="J3145" s="19">
        <v>213</v>
      </c>
      <c r="K3145" s="18" t="s">
        <v>886</v>
      </c>
      <c r="L3145" s="32">
        <v>21</v>
      </c>
      <c r="M3145" s="31">
        <v>17</v>
      </c>
      <c r="N3145" s="31">
        <v>78</v>
      </c>
      <c r="O3145" s="30" t="s">
        <v>206</v>
      </c>
      <c r="P3145" s="20">
        <v>84</v>
      </c>
      <c r="Q3145" s="20">
        <v>98</v>
      </c>
      <c r="R3145" s="18" t="s">
        <v>51</v>
      </c>
      <c r="S3145" s="20">
        <v>62</v>
      </c>
      <c r="T3145" s="18" t="s">
        <v>213</v>
      </c>
      <c r="U3145">
        <f t="shared" si="49"/>
        <v>3.6652</v>
      </c>
    </row>
    <row r="3146" spans="1:21" x14ac:dyDescent="0.3">
      <c r="A3146" s="21">
        <v>44791</v>
      </c>
      <c r="B3146" s="18" t="s">
        <v>45</v>
      </c>
      <c r="C3146" s="18" t="s">
        <v>46</v>
      </c>
      <c r="D3146" s="18" t="s">
        <v>47</v>
      </c>
      <c r="E3146" s="20">
        <v>170</v>
      </c>
      <c r="F3146" s="19">
        <v>182</v>
      </c>
      <c r="G3146" s="19">
        <v>0</v>
      </c>
      <c r="H3146" s="19">
        <v>133</v>
      </c>
      <c r="I3146" s="18" t="s">
        <v>62</v>
      </c>
      <c r="J3146" s="19">
        <v>231</v>
      </c>
      <c r="K3146" s="18" t="s">
        <v>666</v>
      </c>
      <c r="L3146" s="32">
        <v>35</v>
      </c>
      <c r="M3146" s="31">
        <v>17</v>
      </c>
      <c r="N3146" s="31">
        <v>50</v>
      </c>
      <c r="O3146" s="30" t="s">
        <v>342</v>
      </c>
      <c r="P3146" s="20">
        <v>74</v>
      </c>
      <c r="Q3146" s="20">
        <v>98</v>
      </c>
      <c r="R3146" s="18" t="s">
        <v>51</v>
      </c>
      <c r="S3146" s="20">
        <v>54</v>
      </c>
      <c r="T3146" s="18" t="s">
        <v>128</v>
      </c>
      <c r="U3146">
        <f t="shared" si="49"/>
        <v>6.1086666666666662</v>
      </c>
    </row>
    <row r="3147" spans="1:21" x14ac:dyDescent="0.3">
      <c r="A3147" s="21">
        <v>44792</v>
      </c>
      <c r="B3147" s="18" t="s">
        <v>45</v>
      </c>
      <c r="C3147" s="18" t="s">
        <v>46</v>
      </c>
      <c r="D3147" s="18" t="s">
        <v>47</v>
      </c>
      <c r="E3147" s="20">
        <v>170</v>
      </c>
      <c r="F3147" s="19">
        <v>198</v>
      </c>
      <c r="G3147" s="19">
        <v>0</v>
      </c>
      <c r="H3147" s="19">
        <v>123</v>
      </c>
      <c r="I3147" s="18" t="s">
        <v>435</v>
      </c>
      <c r="J3147" s="19">
        <v>274</v>
      </c>
      <c r="K3147" s="18" t="s">
        <v>51</v>
      </c>
      <c r="L3147" s="32" t="s">
        <v>1194</v>
      </c>
      <c r="M3147" s="31">
        <v>17</v>
      </c>
      <c r="N3147" s="31">
        <v>53</v>
      </c>
      <c r="O3147" s="30" t="s">
        <v>51</v>
      </c>
      <c r="P3147" s="20">
        <v>68</v>
      </c>
      <c r="Q3147" s="20">
        <v>97</v>
      </c>
      <c r="R3147" s="18" t="s">
        <v>51</v>
      </c>
      <c r="S3147" s="20">
        <v>49</v>
      </c>
      <c r="T3147" s="18" t="s">
        <v>264</v>
      </c>
      <c r="U3147" t="e">
        <f t="shared" si="49"/>
        <v>#VALUE!</v>
      </c>
    </row>
    <row r="3148" spans="1:21" x14ac:dyDescent="0.3">
      <c r="A3148" s="21">
        <v>44793</v>
      </c>
      <c r="B3148" s="18" t="s">
        <v>45</v>
      </c>
      <c r="C3148" s="18" t="s">
        <v>46</v>
      </c>
      <c r="D3148" s="18" t="s">
        <v>47</v>
      </c>
      <c r="E3148" s="20">
        <v>170</v>
      </c>
      <c r="F3148" s="19">
        <v>219</v>
      </c>
      <c r="G3148" s="19">
        <v>0</v>
      </c>
      <c r="H3148" s="19">
        <v>157</v>
      </c>
      <c r="I3148" s="18" t="s">
        <v>510</v>
      </c>
      <c r="J3148" s="19">
        <v>281</v>
      </c>
      <c r="K3148" s="18" t="s">
        <v>278</v>
      </c>
      <c r="L3148" s="32">
        <v>36</v>
      </c>
      <c r="M3148" s="31">
        <v>17</v>
      </c>
      <c r="N3148" s="31">
        <v>72</v>
      </c>
      <c r="O3148" s="30" t="s">
        <v>167</v>
      </c>
      <c r="P3148" s="20">
        <v>78</v>
      </c>
      <c r="Q3148" s="20">
        <v>98</v>
      </c>
      <c r="R3148" s="18" t="s">
        <v>51</v>
      </c>
      <c r="S3148" s="20">
        <v>60</v>
      </c>
      <c r="T3148" s="18" t="s">
        <v>50</v>
      </c>
      <c r="U3148">
        <f t="shared" si="49"/>
        <v>6.2831999999999999</v>
      </c>
    </row>
    <row r="3149" spans="1:21" x14ac:dyDescent="0.3">
      <c r="A3149" s="21">
        <v>44794</v>
      </c>
      <c r="B3149" s="18" t="s">
        <v>45</v>
      </c>
      <c r="C3149" s="18" t="s">
        <v>46</v>
      </c>
      <c r="D3149" s="18" t="s">
        <v>47</v>
      </c>
      <c r="E3149" s="20">
        <v>170</v>
      </c>
      <c r="F3149" s="19">
        <v>239</v>
      </c>
      <c r="G3149" s="19">
        <v>0</v>
      </c>
      <c r="H3149" s="19">
        <v>196</v>
      </c>
      <c r="I3149" s="18" t="s">
        <v>100</v>
      </c>
      <c r="J3149" s="19">
        <v>282</v>
      </c>
      <c r="K3149" s="18" t="s">
        <v>414</v>
      </c>
      <c r="L3149" s="30" t="s">
        <v>84</v>
      </c>
      <c r="M3149" s="31">
        <v>14</v>
      </c>
      <c r="N3149" s="31">
        <v>72</v>
      </c>
      <c r="O3149" s="30" t="s">
        <v>61</v>
      </c>
      <c r="P3149" s="20">
        <v>71</v>
      </c>
      <c r="Q3149" s="20">
        <v>93</v>
      </c>
      <c r="R3149" s="18" t="s">
        <v>103</v>
      </c>
      <c r="S3149" s="20">
        <v>46</v>
      </c>
      <c r="T3149" s="18" t="s">
        <v>64</v>
      </c>
      <c r="U3149">
        <f t="shared" si="49"/>
        <v>0.34906666666666669</v>
      </c>
    </row>
    <row r="3150" spans="1:21" x14ac:dyDescent="0.3">
      <c r="A3150" s="21">
        <v>44795</v>
      </c>
      <c r="B3150" s="18" t="s">
        <v>45</v>
      </c>
      <c r="C3150" s="18" t="s">
        <v>46</v>
      </c>
      <c r="D3150" s="18" t="s">
        <v>47</v>
      </c>
      <c r="E3150" s="20">
        <v>170</v>
      </c>
      <c r="F3150" s="19">
        <v>224</v>
      </c>
      <c r="G3150" s="19">
        <v>0</v>
      </c>
      <c r="H3150" s="19">
        <v>183</v>
      </c>
      <c r="I3150" s="18" t="s">
        <v>1119</v>
      </c>
      <c r="J3150" s="19">
        <v>265</v>
      </c>
      <c r="K3150" s="18" t="s">
        <v>291</v>
      </c>
      <c r="L3150" s="30" t="s">
        <v>218</v>
      </c>
      <c r="M3150" s="31">
        <v>11</v>
      </c>
      <c r="N3150" s="31">
        <v>58</v>
      </c>
      <c r="O3150" s="30" t="s">
        <v>94</v>
      </c>
      <c r="P3150" s="20">
        <v>80</v>
      </c>
      <c r="Q3150" s="20">
        <v>97</v>
      </c>
      <c r="R3150" s="18" t="s">
        <v>51</v>
      </c>
      <c r="S3150" s="20">
        <v>65</v>
      </c>
      <c r="T3150" s="18" t="s">
        <v>113</v>
      </c>
      <c r="U3150">
        <f t="shared" si="49"/>
        <v>0.52359999999999995</v>
      </c>
    </row>
    <row r="3151" spans="1:21" x14ac:dyDescent="0.3">
      <c r="A3151" s="21">
        <v>44796</v>
      </c>
      <c r="B3151" s="18" t="s">
        <v>45</v>
      </c>
      <c r="C3151" s="18" t="s">
        <v>46</v>
      </c>
      <c r="D3151" s="18" t="s">
        <v>47</v>
      </c>
      <c r="E3151" s="20">
        <v>170</v>
      </c>
      <c r="F3151" s="19">
        <v>233</v>
      </c>
      <c r="G3151" s="19">
        <v>0</v>
      </c>
      <c r="H3151" s="19">
        <v>197</v>
      </c>
      <c r="I3151" s="18" t="s">
        <v>51</v>
      </c>
      <c r="J3151" s="19">
        <v>269</v>
      </c>
      <c r="K3151" s="18" t="s">
        <v>749</v>
      </c>
      <c r="L3151" s="30" t="s">
        <v>132</v>
      </c>
      <c r="M3151" s="31">
        <v>8</v>
      </c>
      <c r="N3151" s="31">
        <v>47</v>
      </c>
      <c r="O3151" s="30" t="s">
        <v>89</v>
      </c>
      <c r="P3151" s="20">
        <v>81</v>
      </c>
      <c r="Q3151" s="20">
        <v>97</v>
      </c>
      <c r="R3151" s="18" t="s">
        <v>80</v>
      </c>
      <c r="S3151" s="20">
        <v>67</v>
      </c>
      <c r="T3151" s="18" t="s">
        <v>146</v>
      </c>
      <c r="U3151">
        <f t="shared" si="49"/>
        <v>1.3962666666666668</v>
      </c>
    </row>
    <row r="3152" spans="1:21" x14ac:dyDescent="0.3">
      <c r="A3152" s="21">
        <v>44797</v>
      </c>
      <c r="B3152" s="18" t="s">
        <v>45</v>
      </c>
      <c r="C3152" s="18" t="s">
        <v>46</v>
      </c>
      <c r="D3152" s="18" t="s">
        <v>47</v>
      </c>
      <c r="E3152" s="20">
        <v>170</v>
      </c>
      <c r="F3152" s="19">
        <v>228</v>
      </c>
      <c r="G3152" s="19">
        <v>40</v>
      </c>
      <c r="H3152" s="19">
        <v>203</v>
      </c>
      <c r="I3152" s="18" t="s">
        <v>310</v>
      </c>
      <c r="J3152" s="19">
        <v>254</v>
      </c>
      <c r="K3152" s="18" t="s">
        <v>591</v>
      </c>
      <c r="L3152" s="32">
        <v>30</v>
      </c>
      <c r="M3152" s="31">
        <v>6</v>
      </c>
      <c r="N3152" s="31">
        <v>56</v>
      </c>
      <c r="O3152" s="30" t="s">
        <v>69</v>
      </c>
      <c r="P3152" s="20">
        <v>90</v>
      </c>
      <c r="Q3152" s="20">
        <v>98</v>
      </c>
      <c r="R3152" s="18" t="s">
        <v>51</v>
      </c>
      <c r="S3152" s="20">
        <v>75</v>
      </c>
      <c r="T3152" s="18" t="s">
        <v>146</v>
      </c>
      <c r="U3152">
        <f t="shared" si="49"/>
        <v>5.2360000000000007</v>
      </c>
    </row>
    <row r="3153" spans="1:21" x14ac:dyDescent="0.3">
      <c r="A3153" s="21">
        <v>44798</v>
      </c>
      <c r="B3153" s="18" t="s">
        <v>45</v>
      </c>
      <c r="C3153" s="18" t="s">
        <v>46</v>
      </c>
      <c r="D3153" s="18" t="s">
        <v>47</v>
      </c>
      <c r="E3153" s="20">
        <v>170</v>
      </c>
      <c r="F3153" s="19">
        <v>196</v>
      </c>
      <c r="G3153" s="19">
        <v>46</v>
      </c>
      <c r="H3153" s="19">
        <v>182</v>
      </c>
      <c r="I3153" s="18" t="s">
        <v>51</v>
      </c>
      <c r="J3153" s="19">
        <v>211</v>
      </c>
      <c r="K3153" s="18" t="s">
        <v>176</v>
      </c>
      <c r="L3153" s="30" t="s">
        <v>263</v>
      </c>
      <c r="M3153" s="31">
        <v>8</v>
      </c>
      <c r="N3153" s="31">
        <v>47</v>
      </c>
      <c r="O3153" s="30" t="s">
        <v>169</v>
      </c>
      <c r="P3153" s="20">
        <v>96</v>
      </c>
      <c r="Q3153" s="20">
        <v>99</v>
      </c>
      <c r="R3153" s="18" t="s">
        <v>51</v>
      </c>
      <c r="S3153" s="20">
        <v>90</v>
      </c>
      <c r="T3153" s="18" t="s">
        <v>179</v>
      </c>
      <c r="U3153">
        <f t="shared" si="49"/>
        <v>0.17453333333333335</v>
      </c>
    </row>
    <row r="3154" spans="1:21" x14ac:dyDescent="0.3">
      <c r="A3154" s="21">
        <v>44799</v>
      </c>
      <c r="B3154" s="18" t="s">
        <v>45</v>
      </c>
      <c r="C3154" s="18" t="s">
        <v>46</v>
      </c>
      <c r="D3154" s="18" t="s">
        <v>47</v>
      </c>
      <c r="E3154" s="20">
        <v>170</v>
      </c>
      <c r="F3154" s="19">
        <v>192</v>
      </c>
      <c r="G3154" s="19">
        <v>0</v>
      </c>
      <c r="H3154" s="19">
        <v>175</v>
      </c>
      <c r="I3154" s="18" t="s">
        <v>477</v>
      </c>
      <c r="J3154" s="19">
        <v>210</v>
      </c>
      <c r="K3154" s="18" t="s">
        <v>1069</v>
      </c>
      <c r="L3154" s="30" t="s">
        <v>116</v>
      </c>
      <c r="M3154" s="31">
        <v>8</v>
      </c>
      <c r="N3154" s="31">
        <v>50</v>
      </c>
      <c r="O3154" s="30" t="s">
        <v>277</v>
      </c>
      <c r="P3154" s="20">
        <v>91</v>
      </c>
      <c r="Q3154" s="20">
        <v>99</v>
      </c>
      <c r="R3154" s="18" t="s">
        <v>51</v>
      </c>
      <c r="S3154" s="20">
        <v>81</v>
      </c>
      <c r="T3154" s="18" t="s">
        <v>201</v>
      </c>
      <c r="U3154">
        <f t="shared" si="49"/>
        <v>0.69813333333333338</v>
      </c>
    </row>
    <row r="3155" spans="1:21" x14ac:dyDescent="0.3">
      <c r="A3155" s="21">
        <v>44800</v>
      </c>
      <c r="B3155" s="18" t="s">
        <v>45</v>
      </c>
      <c r="C3155" s="18" t="s">
        <v>46</v>
      </c>
      <c r="D3155" s="18" t="s">
        <v>47</v>
      </c>
      <c r="E3155" s="20">
        <v>170</v>
      </c>
      <c r="F3155" s="19">
        <v>210</v>
      </c>
      <c r="G3155" s="19">
        <v>0</v>
      </c>
      <c r="H3155" s="19">
        <v>179</v>
      </c>
      <c r="I3155" s="18" t="s">
        <v>338</v>
      </c>
      <c r="J3155" s="19">
        <v>242</v>
      </c>
      <c r="K3155" s="18" t="s">
        <v>702</v>
      </c>
      <c r="L3155" s="32">
        <v>31</v>
      </c>
      <c r="M3155" s="31">
        <v>6</v>
      </c>
      <c r="N3155" s="31">
        <v>33</v>
      </c>
      <c r="O3155" s="30" t="s">
        <v>135</v>
      </c>
      <c r="P3155" s="20">
        <v>85</v>
      </c>
      <c r="Q3155" s="20">
        <v>98</v>
      </c>
      <c r="R3155" s="18" t="s">
        <v>51</v>
      </c>
      <c r="S3155" s="20">
        <v>68</v>
      </c>
      <c r="T3155" s="18" t="s">
        <v>91</v>
      </c>
      <c r="U3155">
        <f t="shared" si="49"/>
        <v>5.4105333333333334</v>
      </c>
    </row>
    <row r="3156" spans="1:21" x14ac:dyDescent="0.3">
      <c r="A3156" s="21">
        <v>44801</v>
      </c>
      <c r="B3156" s="18" t="s">
        <v>45</v>
      </c>
      <c r="C3156" s="18" t="s">
        <v>46</v>
      </c>
      <c r="D3156" s="18" t="s">
        <v>47</v>
      </c>
      <c r="E3156" s="20">
        <v>170</v>
      </c>
      <c r="F3156" s="19">
        <v>247</v>
      </c>
      <c r="G3156" s="19">
        <v>0</v>
      </c>
      <c r="H3156" s="19">
        <v>185</v>
      </c>
      <c r="I3156" s="18" t="s">
        <v>999</v>
      </c>
      <c r="J3156" s="19">
        <v>309</v>
      </c>
      <c r="K3156" s="18" t="s">
        <v>61</v>
      </c>
      <c r="L3156" s="30" t="s">
        <v>102</v>
      </c>
      <c r="M3156" s="31">
        <v>17</v>
      </c>
      <c r="N3156" s="31">
        <v>56</v>
      </c>
      <c r="O3156" s="30" t="s">
        <v>209</v>
      </c>
      <c r="P3156" s="20">
        <v>75</v>
      </c>
      <c r="Q3156" s="20">
        <v>96</v>
      </c>
      <c r="R3156" s="18" t="s">
        <v>51</v>
      </c>
      <c r="S3156" s="20">
        <v>60</v>
      </c>
      <c r="T3156" s="18" t="s">
        <v>50</v>
      </c>
      <c r="U3156">
        <f t="shared" si="49"/>
        <v>0.8726666666666667</v>
      </c>
    </row>
    <row r="3157" spans="1:21" x14ac:dyDescent="0.3">
      <c r="A3157" s="21">
        <v>44802</v>
      </c>
      <c r="B3157" s="18" t="s">
        <v>45</v>
      </c>
      <c r="C3157" s="18" t="s">
        <v>46</v>
      </c>
      <c r="D3157" s="18" t="s">
        <v>47</v>
      </c>
      <c r="E3157" s="20">
        <v>170</v>
      </c>
      <c r="F3157" s="19">
        <v>256</v>
      </c>
      <c r="G3157" s="19">
        <v>0</v>
      </c>
      <c r="H3157" s="19">
        <v>194</v>
      </c>
      <c r="I3157" s="18" t="s">
        <v>689</v>
      </c>
      <c r="J3157" s="19">
        <v>317</v>
      </c>
      <c r="K3157" s="18" t="s">
        <v>1115</v>
      </c>
      <c r="L3157" s="32">
        <v>23</v>
      </c>
      <c r="M3157" s="31">
        <v>14</v>
      </c>
      <c r="N3157" s="31">
        <v>156</v>
      </c>
      <c r="O3157" s="30" t="s">
        <v>148</v>
      </c>
      <c r="P3157" s="20">
        <v>70</v>
      </c>
      <c r="Q3157" s="20">
        <v>96</v>
      </c>
      <c r="R3157" s="18" t="s">
        <v>80</v>
      </c>
      <c r="S3157" s="20">
        <v>35</v>
      </c>
      <c r="T3157" s="18" t="s">
        <v>128</v>
      </c>
      <c r="U3157">
        <f t="shared" si="49"/>
        <v>4.0142666666666669</v>
      </c>
    </row>
    <row r="3158" spans="1:21" x14ac:dyDescent="0.3">
      <c r="A3158" s="21">
        <v>44803</v>
      </c>
      <c r="B3158" s="18" t="s">
        <v>45</v>
      </c>
      <c r="C3158" s="18" t="s">
        <v>46</v>
      </c>
      <c r="D3158" s="18" t="s">
        <v>47</v>
      </c>
      <c r="E3158" s="20">
        <v>170</v>
      </c>
      <c r="F3158" s="19">
        <v>198</v>
      </c>
      <c r="G3158" s="19">
        <v>2</v>
      </c>
      <c r="H3158" s="19">
        <v>182</v>
      </c>
      <c r="I3158" s="18" t="s">
        <v>237</v>
      </c>
      <c r="J3158" s="19">
        <v>213</v>
      </c>
      <c r="K3158" s="18" t="s">
        <v>994</v>
      </c>
      <c r="L3158" s="30" t="s">
        <v>116</v>
      </c>
      <c r="M3158" s="31">
        <v>6</v>
      </c>
      <c r="N3158" s="31">
        <v>42</v>
      </c>
      <c r="O3158" s="30" t="s">
        <v>202</v>
      </c>
      <c r="P3158" s="20">
        <v>91</v>
      </c>
      <c r="Q3158" s="20">
        <v>98</v>
      </c>
      <c r="R3158" s="18" t="s">
        <v>51</v>
      </c>
      <c r="S3158" s="20">
        <v>79</v>
      </c>
      <c r="T3158" s="18" t="s">
        <v>113</v>
      </c>
      <c r="U3158">
        <f t="shared" si="49"/>
        <v>0.69813333333333338</v>
      </c>
    </row>
    <row r="3159" spans="1:21" x14ac:dyDescent="0.3">
      <c r="A3159" s="21">
        <v>44804</v>
      </c>
      <c r="B3159" s="18" t="s">
        <v>45</v>
      </c>
      <c r="C3159" s="18" t="s">
        <v>46</v>
      </c>
      <c r="D3159" s="18" t="s">
        <v>47</v>
      </c>
      <c r="E3159" s="20">
        <v>170</v>
      </c>
      <c r="F3159" s="19">
        <v>182</v>
      </c>
      <c r="G3159" s="19">
        <v>4</v>
      </c>
      <c r="H3159" s="19">
        <v>169</v>
      </c>
      <c r="I3159" s="18" t="s">
        <v>240</v>
      </c>
      <c r="J3159" s="19">
        <v>196</v>
      </c>
      <c r="K3159" s="18" t="s">
        <v>659</v>
      </c>
      <c r="L3159" s="32" t="s">
        <v>1194</v>
      </c>
      <c r="M3159" s="31">
        <v>6</v>
      </c>
      <c r="N3159" s="31">
        <v>31</v>
      </c>
      <c r="O3159" s="30" t="s">
        <v>51</v>
      </c>
      <c r="P3159" s="20">
        <v>95</v>
      </c>
      <c r="Q3159" s="20">
        <v>99</v>
      </c>
      <c r="R3159" s="18" t="s">
        <v>51</v>
      </c>
      <c r="S3159" s="20">
        <v>88</v>
      </c>
      <c r="T3159" s="18" t="s">
        <v>250</v>
      </c>
      <c r="U3159" t="e">
        <f t="shared" si="49"/>
        <v>#VALUE!</v>
      </c>
    </row>
    <row r="3160" spans="1:21" x14ac:dyDescent="0.3">
      <c r="A3160" s="21">
        <v>44805</v>
      </c>
      <c r="B3160" s="18" t="s">
        <v>45</v>
      </c>
      <c r="C3160" s="18" t="s">
        <v>46</v>
      </c>
      <c r="D3160" s="18" t="s">
        <v>47</v>
      </c>
      <c r="E3160" s="20">
        <v>170</v>
      </c>
      <c r="F3160" s="19">
        <v>206</v>
      </c>
      <c r="G3160" s="19">
        <v>4</v>
      </c>
      <c r="H3160" s="19">
        <v>159</v>
      </c>
      <c r="I3160" s="18" t="s">
        <v>705</v>
      </c>
      <c r="J3160" s="19">
        <v>252</v>
      </c>
      <c r="K3160" s="18" t="s">
        <v>417</v>
      </c>
      <c r="L3160" s="30" t="s">
        <v>84</v>
      </c>
      <c r="M3160" s="31">
        <v>11</v>
      </c>
      <c r="N3160" s="31">
        <v>61</v>
      </c>
      <c r="O3160" s="30" t="s">
        <v>388</v>
      </c>
      <c r="P3160" s="20">
        <v>81</v>
      </c>
      <c r="Q3160" s="20">
        <v>99</v>
      </c>
      <c r="R3160" s="18" t="s">
        <v>51</v>
      </c>
      <c r="S3160" s="20">
        <v>58</v>
      </c>
      <c r="T3160" s="18" t="s">
        <v>133</v>
      </c>
      <c r="U3160">
        <f t="shared" si="49"/>
        <v>0.34906666666666669</v>
      </c>
    </row>
    <row r="3161" spans="1:21" x14ac:dyDescent="0.3">
      <c r="A3161" s="21">
        <v>44806</v>
      </c>
      <c r="B3161" s="18" t="s">
        <v>45</v>
      </c>
      <c r="C3161" s="18" t="s">
        <v>46</v>
      </c>
      <c r="D3161" s="18" t="s">
        <v>47</v>
      </c>
      <c r="E3161" s="20">
        <v>170</v>
      </c>
      <c r="F3161" s="19">
        <v>202</v>
      </c>
      <c r="G3161" s="19">
        <v>2</v>
      </c>
      <c r="H3161" s="19">
        <v>158</v>
      </c>
      <c r="I3161" s="18" t="s">
        <v>51</v>
      </c>
      <c r="J3161" s="19">
        <v>245</v>
      </c>
      <c r="K3161" s="18" t="s">
        <v>1149</v>
      </c>
      <c r="L3161" s="30" t="s">
        <v>263</v>
      </c>
      <c r="M3161" s="31">
        <v>8</v>
      </c>
      <c r="N3161" s="31">
        <v>81</v>
      </c>
      <c r="O3161" s="30" t="s">
        <v>71</v>
      </c>
      <c r="P3161" s="20">
        <v>84</v>
      </c>
      <c r="Q3161" s="20">
        <v>98</v>
      </c>
      <c r="R3161" s="18" t="s">
        <v>51</v>
      </c>
      <c r="S3161" s="20">
        <v>55</v>
      </c>
      <c r="T3161" s="18" t="s">
        <v>209</v>
      </c>
      <c r="U3161">
        <f t="shared" si="49"/>
        <v>0.17453333333333335</v>
      </c>
    </row>
    <row r="3162" spans="1:21" x14ac:dyDescent="0.3">
      <c r="A3162" s="21">
        <v>44807</v>
      </c>
      <c r="B3162" s="18" t="s">
        <v>45</v>
      </c>
      <c r="C3162" s="18" t="s">
        <v>46</v>
      </c>
      <c r="D3162" s="18" t="s">
        <v>47</v>
      </c>
      <c r="E3162" s="20">
        <v>170</v>
      </c>
      <c r="F3162" s="19">
        <v>187</v>
      </c>
      <c r="G3162" s="19">
        <v>0</v>
      </c>
      <c r="H3162" s="19">
        <v>133</v>
      </c>
      <c r="I3162" s="18" t="s">
        <v>272</v>
      </c>
      <c r="J3162" s="19">
        <v>241</v>
      </c>
      <c r="K3162" s="18" t="s">
        <v>450</v>
      </c>
      <c r="L3162" s="30" t="s">
        <v>116</v>
      </c>
      <c r="M3162" s="31">
        <v>8</v>
      </c>
      <c r="N3162" s="31">
        <v>56</v>
      </c>
      <c r="O3162" s="30" t="s">
        <v>61</v>
      </c>
      <c r="P3162" s="20">
        <v>70</v>
      </c>
      <c r="Q3162" s="20">
        <v>97</v>
      </c>
      <c r="R3162" s="18" t="s">
        <v>51</v>
      </c>
      <c r="S3162" s="20">
        <v>52</v>
      </c>
      <c r="T3162" s="18" t="s">
        <v>129</v>
      </c>
      <c r="U3162">
        <f t="shared" si="49"/>
        <v>0.69813333333333338</v>
      </c>
    </row>
    <row r="3163" spans="1:21" x14ac:dyDescent="0.3">
      <c r="A3163" s="21">
        <v>44808</v>
      </c>
      <c r="B3163" s="18" t="s">
        <v>45</v>
      </c>
      <c r="C3163" s="18" t="s">
        <v>46</v>
      </c>
      <c r="D3163" s="18" t="s">
        <v>47</v>
      </c>
      <c r="E3163" s="20">
        <v>170</v>
      </c>
      <c r="F3163" s="19">
        <v>194</v>
      </c>
      <c r="G3163" s="19">
        <v>0</v>
      </c>
      <c r="H3163" s="19">
        <v>116</v>
      </c>
      <c r="I3163" s="18" t="s">
        <v>465</v>
      </c>
      <c r="J3163" s="19">
        <v>271</v>
      </c>
      <c r="K3163" s="18" t="s">
        <v>591</v>
      </c>
      <c r="L3163" s="30" t="s">
        <v>84</v>
      </c>
      <c r="M3163" s="31">
        <v>14</v>
      </c>
      <c r="N3163" s="31">
        <v>56</v>
      </c>
      <c r="O3163" s="30" t="s">
        <v>113</v>
      </c>
      <c r="P3163" s="20">
        <v>72</v>
      </c>
      <c r="Q3163" s="20">
        <v>99</v>
      </c>
      <c r="R3163" s="18" t="s">
        <v>51</v>
      </c>
      <c r="S3163" s="20">
        <v>47</v>
      </c>
      <c r="T3163" s="18" t="s">
        <v>89</v>
      </c>
      <c r="U3163">
        <f t="shared" si="49"/>
        <v>0.34906666666666669</v>
      </c>
    </row>
    <row r="3164" spans="1:21" x14ac:dyDescent="0.3">
      <c r="A3164" s="21">
        <v>44809</v>
      </c>
      <c r="B3164" s="18" t="s">
        <v>45</v>
      </c>
      <c r="C3164" s="18" t="s">
        <v>46</v>
      </c>
      <c r="D3164" s="18" t="s">
        <v>47</v>
      </c>
      <c r="E3164" s="20">
        <v>170</v>
      </c>
      <c r="F3164" s="19">
        <v>212</v>
      </c>
      <c r="G3164" s="19">
        <v>0</v>
      </c>
      <c r="H3164" s="19">
        <v>142</v>
      </c>
      <c r="I3164" s="18" t="s">
        <v>652</v>
      </c>
      <c r="J3164" s="19">
        <v>281</v>
      </c>
      <c r="K3164" s="18" t="s">
        <v>611</v>
      </c>
      <c r="L3164" s="30" t="s">
        <v>263</v>
      </c>
      <c r="M3164" s="31">
        <v>11</v>
      </c>
      <c r="N3164" s="31">
        <v>83</v>
      </c>
      <c r="O3164" s="30" t="s">
        <v>128</v>
      </c>
      <c r="P3164" s="20">
        <v>66</v>
      </c>
      <c r="Q3164" s="20">
        <v>95</v>
      </c>
      <c r="R3164" s="18" t="s">
        <v>51</v>
      </c>
      <c r="S3164" s="20">
        <v>37</v>
      </c>
      <c r="T3164" s="18" t="s">
        <v>133</v>
      </c>
      <c r="U3164">
        <f t="shared" si="49"/>
        <v>0.17453333333333335</v>
      </c>
    </row>
    <row r="3165" spans="1:21" x14ac:dyDescent="0.3">
      <c r="A3165" s="21">
        <v>44810</v>
      </c>
      <c r="B3165" s="18" t="s">
        <v>45</v>
      </c>
      <c r="C3165" s="18" t="s">
        <v>46</v>
      </c>
      <c r="D3165" s="18" t="s">
        <v>47</v>
      </c>
      <c r="E3165" s="20">
        <v>170</v>
      </c>
      <c r="F3165" s="19">
        <v>213</v>
      </c>
      <c r="G3165" s="19">
        <v>0</v>
      </c>
      <c r="H3165" s="19">
        <v>148</v>
      </c>
      <c r="I3165" s="18" t="s">
        <v>587</v>
      </c>
      <c r="J3165" s="19">
        <v>278</v>
      </c>
      <c r="K3165" s="18" t="s">
        <v>297</v>
      </c>
      <c r="L3165" s="32">
        <v>36</v>
      </c>
      <c r="M3165" s="31">
        <v>8</v>
      </c>
      <c r="N3165" s="31">
        <v>69</v>
      </c>
      <c r="O3165" s="30" t="s">
        <v>164</v>
      </c>
      <c r="P3165" s="20">
        <v>71</v>
      </c>
      <c r="Q3165" s="20">
        <v>98</v>
      </c>
      <c r="R3165" s="18" t="s">
        <v>51</v>
      </c>
      <c r="S3165" s="20">
        <v>35</v>
      </c>
      <c r="T3165" s="18" t="s">
        <v>52</v>
      </c>
      <c r="U3165">
        <f t="shared" si="49"/>
        <v>6.2831999999999999</v>
      </c>
    </row>
    <row r="3166" spans="1:21" x14ac:dyDescent="0.3">
      <c r="A3166" s="21">
        <v>44811</v>
      </c>
      <c r="B3166" s="18" t="s">
        <v>45</v>
      </c>
      <c r="C3166" s="18" t="s">
        <v>46</v>
      </c>
      <c r="D3166" s="18" t="s">
        <v>47</v>
      </c>
      <c r="E3166" s="20">
        <v>170</v>
      </c>
      <c r="F3166" s="19">
        <v>200</v>
      </c>
      <c r="G3166" s="19">
        <v>8</v>
      </c>
      <c r="H3166" s="19">
        <v>144</v>
      </c>
      <c r="I3166" s="18" t="s">
        <v>523</v>
      </c>
      <c r="J3166" s="19">
        <v>256</v>
      </c>
      <c r="K3166" s="18" t="s">
        <v>324</v>
      </c>
      <c r="L3166" s="30" t="s">
        <v>218</v>
      </c>
      <c r="M3166" s="31">
        <v>3</v>
      </c>
      <c r="N3166" s="31">
        <v>61</v>
      </c>
      <c r="O3166" s="30" t="s">
        <v>342</v>
      </c>
      <c r="P3166" s="20">
        <v>75</v>
      </c>
      <c r="Q3166" s="20">
        <v>97</v>
      </c>
      <c r="R3166" s="18" t="s">
        <v>51</v>
      </c>
      <c r="S3166" s="20">
        <v>45</v>
      </c>
      <c r="T3166" s="18" t="s">
        <v>146</v>
      </c>
      <c r="U3166">
        <f t="shared" si="49"/>
        <v>0.52359999999999995</v>
      </c>
    </row>
    <row r="3167" spans="1:21" x14ac:dyDescent="0.3">
      <c r="A3167" s="21">
        <v>44812</v>
      </c>
      <c r="B3167" s="18" t="s">
        <v>45</v>
      </c>
      <c r="C3167" s="18" t="s">
        <v>46</v>
      </c>
      <c r="D3167" s="18" t="s">
        <v>47</v>
      </c>
      <c r="E3167" s="20">
        <v>170</v>
      </c>
      <c r="F3167" s="19">
        <v>201</v>
      </c>
      <c r="G3167" s="19">
        <v>0</v>
      </c>
      <c r="H3167" s="19">
        <v>148</v>
      </c>
      <c r="I3167" s="18" t="s">
        <v>476</v>
      </c>
      <c r="J3167" s="19">
        <v>254</v>
      </c>
      <c r="K3167" s="18" t="s">
        <v>366</v>
      </c>
      <c r="L3167" s="32">
        <v>32</v>
      </c>
      <c r="M3167" s="31">
        <v>17</v>
      </c>
      <c r="N3167" s="31">
        <v>75</v>
      </c>
      <c r="O3167" s="30" t="s">
        <v>167</v>
      </c>
      <c r="P3167" s="20">
        <v>75</v>
      </c>
      <c r="Q3167" s="20">
        <v>97</v>
      </c>
      <c r="R3167" s="18" t="s">
        <v>80</v>
      </c>
      <c r="S3167" s="20">
        <v>53</v>
      </c>
      <c r="T3167" s="18" t="s">
        <v>206</v>
      </c>
      <c r="U3167">
        <f t="shared" si="49"/>
        <v>5.5850666666666671</v>
      </c>
    </row>
    <row r="3168" spans="1:21" x14ac:dyDescent="0.3">
      <c r="A3168" s="21">
        <v>44813</v>
      </c>
      <c r="B3168" s="18" t="s">
        <v>45</v>
      </c>
      <c r="C3168" s="18" t="s">
        <v>46</v>
      </c>
      <c r="D3168" s="18" t="s">
        <v>47</v>
      </c>
      <c r="E3168" s="20">
        <v>170</v>
      </c>
      <c r="F3168" s="19">
        <v>199</v>
      </c>
      <c r="G3168" s="19">
        <v>0</v>
      </c>
      <c r="H3168" s="19">
        <v>138</v>
      </c>
      <c r="I3168" s="18" t="s">
        <v>476</v>
      </c>
      <c r="J3168" s="19">
        <v>260</v>
      </c>
      <c r="K3168" s="18" t="s">
        <v>489</v>
      </c>
      <c r="L3168" s="30" t="s">
        <v>116</v>
      </c>
      <c r="M3168" s="31">
        <v>8</v>
      </c>
      <c r="N3168" s="31">
        <v>64</v>
      </c>
      <c r="O3168" s="30" t="s">
        <v>135</v>
      </c>
      <c r="P3168" s="20">
        <v>70</v>
      </c>
      <c r="Q3168" s="20">
        <v>98</v>
      </c>
      <c r="R3168" s="18" t="s">
        <v>74</v>
      </c>
      <c r="S3168" s="20">
        <v>50</v>
      </c>
      <c r="T3168" s="18" t="s">
        <v>51</v>
      </c>
      <c r="U3168">
        <f t="shared" si="49"/>
        <v>0.69813333333333338</v>
      </c>
    </row>
    <row r="3169" spans="1:21" x14ac:dyDescent="0.3">
      <c r="A3169" s="21">
        <v>44814</v>
      </c>
      <c r="B3169" s="18" t="s">
        <v>45</v>
      </c>
      <c r="C3169" s="18" t="s">
        <v>46</v>
      </c>
      <c r="D3169" s="18" t="s">
        <v>47</v>
      </c>
      <c r="E3169" s="20">
        <v>170</v>
      </c>
      <c r="F3169" s="19">
        <v>214</v>
      </c>
      <c r="G3169" s="19">
        <v>0</v>
      </c>
      <c r="H3169" s="19">
        <v>138</v>
      </c>
      <c r="I3169" s="18" t="s">
        <v>237</v>
      </c>
      <c r="J3169" s="19">
        <v>290</v>
      </c>
      <c r="K3169" s="18" t="s">
        <v>681</v>
      </c>
      <c r="L3169" s="30" t="s">
        <v>218</v>
      </c>
      <c r="M3169" s="31">
        <v>11</v>
      </c>
      <c r="N3169" s="31">
        <v>72</v>
      </c>
      <c r="O3169" s="30" t="s">
        <v>215</v>
      </c>
      <c r="P3169" s="20">
        <v>70</v>
      </c>
      <c r="Q3169" s="20">
        <v>96</v>
      </c>
      <c r="R3169" s="18" t="s">
        <v>258</v>
      </c>
      <c r="S3169" s="20">
        <v>49</v>
      </c>
      <c r="T3169" s="18" t="s">
        <v>113</v>
      </c>
      <c r="U3169">
        <f t="shared" si="49"/>
        <v>0.52359999999999995</v>
      </c>
    </row>
    <row r="3170" spans="1:21" x14ac:dyDescent="0.3">
      <c r="A3170" s="21">
        <v>44815</v>
      </c>
      <c r="B3170" s="18" t="s">
        <v>45</v>
      </c>
      <c r="C3170" s="18" t="s">
        <v>46</v>
      </c>
      <c r="D3170" s="18" t="s">
        <v>47</v>
      </c>
      <c r="E3170" s="20">
        <v>170</v>
      </c>
      <c r="F3170" s="19">
        <v>225</v>
      </c>
      <c r="G3170" s="19">
        <v>0</v>
      </c>
      <c r="H3170" s="19">
        <v>153</v>
      </c>
      <c r="I3170" s="18" t="s">
        <v>995</v>
      </c>
      <c r="J3170" s="19">
        <v>297</v>
      </c>
      <c r="K3170" s="18" t="s">
        <v>934</v>
      </c>
      <c r="L3170" s="32">
        <v>28</v>
      </c>
      <c r="M3170" s="31">
        <v>6</v>
      </c>
      <c r="N3170" s="31">
        <v>81</v>
      </c>
      <c r="O3170" s="30" t="s">
        <v>434</v>
      </c>
      <c r="P3170" s="20">
        <v>74</v>
      </c>
      <c r="Q3170" s="20">
        <v>99</v>
      </c>
      <c r="R3170" s="18" t="s">
        <v>239</v>
      </c>
      <c r="S3170" s="20">
        <v>53</v>
      </c>
      <c r="T3170" s="18" t="s">
        <v>206</v>
      </c>
      <c r="U3170">
        <f t="shared" si="49"/>
        <v>4.8869333333333334</v>
      </c>
    </row>
    <row r="3171" spans="1:21" x14ac:dyDescent="0.3">
      <c r="A3171" s="21">
        <v>44816</v>
      </c>
      <c r="B3171" s="18" t="s">
        <v>45</v>
      </c>
      <c r="C3171" s="18" t="s">
        <v>46</v>
      </c>
      <c r="D3171" s="18" t="s">
        <v>47</v>
      </c>
      <c r="E3171" s="20">
        <v>170</v>
      </c>
      <c r="F3171" s="19">
        <v>240</v>
      </c>
      <c r="G3171" s="19">
        <v>0</v>
      </c>
      <c r="H3171" s="19">
        <v>165</v>
      </c>
      <c r="I3171" s="18" t="s">
        <v>975</v>
      </c>
      <c r="J3171" s="19">
        <v>316</v>
      </c>
      <c r="K3171" s="18" t="s">
        <v>826</v>
      </c>
      <c r="L3171" s="32">
        <v>24</v>
      </c>
      <c r="M3171" s="31">
        <v>25</v>
      </c>
      <c r="N3171" s="31">
        <v>122</v>
      </c>
      <c r="O3171" s="30" t="s">
        <v>215</v>
      </c>
      <c r="P3171" s="20">
        <v>61</v>
      </c>
      <c r="Q3171" s="20">
        <v>98</v>
      </c>
      <c r="R3171" s="18" t="s">
        <v>51</v>
      </c>
      <c r="S3171" s="20">
        <v>33</v>
      </c>
      <c r="T3171" s="18" t="s">
        <v>209</v>
      </c>
      <c r="U3171">
        <f t="shared" si="49"/>
        <v>4.1887999999999996</v>
      </c>
    </row>
    <row r="3172" spans="1:21" x14ac:dyDescent="0.3">
      <c r="A3172" s="21">
        <v>44817</v>
      </c>
      <c r="B3172" s="18" t="s">
        <v>45</v>
      </c>
      <c r="C3172" s="18" t="s">
        <v>46</v>
      </c>
      <c r="D3172" s="18" t="s">
        <v>47</v>
      </c>
      <c r="E3172" s="20">
        <v>170</v>
      </c>
      <c r="F3172" s="19">
        <v>220</v>
      </c>
      <c r="G3172" s="19">
        <v>4</v>
      </c>
      <c r="H3172" s="19">
        <v>180</v>
      </c>
      <c r="I3172" s="18" t="s">
        <v>440</v>
      </c>
      <c r="J3172" s="19">
        <v>259</v>
      </c>
      <c r="K3172" s="18" t="s">
        <v>52</v>
      </c>
      <c r="L3172" s="32">
        <v>22</v>
      </c>
      <c r="M3172" s="31">
        <v>3</v>
      </c>
      <c r="N3172" s="31">
        <v>125</v>
      </c>
      <c r="O3172" s="30" t="s">
        <v>192</v>
      </c>
      <c r="P3172" s="20">
        <v>73</v>
      </c>
      <c r="Q3172" s="20">
        <v>89</v>
      </c>
      <c r="R3172" s="18" t="s">
        <v>123</v>
      </c>
      <c r="S3172" s="20">
        <v>49</v>
      </c>
      <c r="T3172" s="18" t="s">
        <v>143</v>
      </c>
      <c r="U3172">
        <f t="shared" si="49"/>
        <v>3.8397333333333332</v>
      </c>
    </row>
    <row r="3173" spans="1:21" x14ac:dyDescent="0.3">
      <c r="A3173" s="21">
        <v>44818</v>
      </c>
      <c r="B3173" s="18" t="s">
        <v>45</v>
      </c>
      <c r="C3173" s="18" t="s">
        <v>46</v>
      </c>
      <c r="D3173" s="18" t="s">
        <v>47</v>
      </c>
      <c r="E3173" s="20">
        <v>170</v>
      </c>
      <c r="F3173" s="19">
        <v>216</v>
      </c>
      <c r="G3173" s="19">
        <v>10</v>
      </c>
      <c r="H3173" s="19">
        <v>159</v>
      </c>
      <c r="I3173" s="18" t="s">
        <v>979</v>
      </c>
      <c r="J3173" s="19">
        <v>272</v>
      </c>
      <c r="K3173" s="18" t="s">
        <v>445</v>
      </c>
      <c r="L3173" s="32">
        <v>25</v>
      </c>
      <c r="M3173" s="31">
        <v>11</v>
      </c>
      <c r="N3173" s="31">
        <v>89</v>
      </c>
      <c r="O3173" s="30" t="s">
        <v>179</v>
      </c>
      <c r="P3173" s="20">
        <v>72</v>
      </c>
      <c r="Q3173" s="20">
        <v>98</v>
      </c>
      <c r="R3173" s="18" t="s">
        <v>249</v>
      </c>
      <c r="S3173" s="20">
        <v>48</v>
      </c>
      <c r="T3173" s="18" t="s">
        <v>71</v>
      </c>
      <c r="U3173">
        <f t="shared" si="49"/>
        <v>4.3633333333333333</v>
      </c>
    </row>
    <row r="3174" spans="1:21" x14ac:dyDescent="0.3">
      <c r="A3174" s="21">
        <v>44819</v>
      </c>
      <c r="B3174" s="18" t="s">
        <v>45</v>
      </c>
      <c r="C3174" s="18" t="s">
        <v>46</v>
      </c>
      <c r="D3174" s="18" t="s">
        <v>47</v>
      </c>
      <c r="E3174" s="20">
        <v>170</v>
      </c>
      <c r="F3174" s="19">
        <v>207</v>
      </c>
      <c r="G3174" s="19">
        <v>26</v>
      </c>
      <c r="H3174" s="19">
        <v>157</v>
      </c>
      <c r="I3174" s="18" t="s">
        <v>463</v>
      </c>
      <c r="J3174" s="19">
        <v>257</v>
      </c>
      <c r="K3174" s="18" t="s">
        <v>1092</v>
      </c>
      <c r="L3174" s="30" t="s">
        <v>218</v>
      </c>
      <c r="M3174" s="31">
        <v>14</v>
      </c>
      <c r="N3174" s="31">
        <v>72</v>
      </c>
      <c r="O3174" s="30" t="s">
        <v>91</v>
      </c>
      <c r="P3174" s="20">
        <v>83</v>
      </c>
      <c r="Q3174" s="20">
        <v>98</v>
      </c>
      <c r="R3174" s="18" t="s">
        <v>51</v>
      </c>
      <c r="S3174" s="20">
        <v>62</v>
      </c>
      <c r="T3174" s="18" t="s">
        <v>179</v>
      </c>
      <c r="U3174">
        <f t="shared" si="49"/>
        <v>0.52359999999999995</v>
      </c>
    </row>
    <row r="3175" spans="1:21" x14ac:dyDescent="0.3">
      <c r="A3175" s="21">
        <v>44820</v>
      </c>
      <c r="B3175" s="18" t="s">
        <v>45</v>
      </c>
      <c r="C3175" s="18" t="s">
        <v>46</v>
      </c>
      <c r="D3175" s="18" t="s">
        <v>47</v>
      </c>
      <c r="E3175" s="20">
        <v>170</v>
      </c>
      <c r="F3175" s="19">
        <v>175</v>
      </c>
      <c r="G3175" s="19">
        <v>2</v>
      </c>
      <c r="H3175" s="19">
        <v>153</v>
      </c>
      <c r="I3175" s="18" t="s">
        <v>310</v>
      </c>
      <c r="J3175" s="19">
        <v>197</v>
      </c>
      <c r="K3175" s="18" t="s">
        <v>90</v>
      </c>
      <c r="L3175" s="30" t="s">
        <v>218</v>
      </c>
      <c r="M3175" s="31">
        <v>6</v>
      </c>
      <c r="N3175" s="31">
        <v>39</v>
      </c>
      <c r="O3175" s="30" t="s">
        <v>286</v>
      </c>
      <c r="P3175" s="20">
        <v>89</v>
      </c>
      <c r="Q3175" s="20">
        <v>98</v>
      </c>
      <c r="R3175" s="18" t="s">
        <v>51</v>
      </c>
      <c r="S3175" s="20">
        <v>81</v>
      </c>
      <c r="T3175" s="18" t="s">
        <v>388</v>
      </c>
      <c r="U3175">
        <f t="shared" si="49"/>
        <v>0.52359999999999995</v>
      </c>
    </row>
    <row r="3176" spans="1:21" x14ac:dyDescent="0.3">
      <c r="A3176" s="21">
        <v>44821</v>
      </c>
      <c r="B3176" s="18" t="s">
        <v>45</v>
      </c>
      <c r="C3176" s="18" t="s">
        <v>46</v>
      </c>
      <c r="D3176" s="18" t="s">
        <v>47</v>
      </c>
      <c r="E3176" s="20">
        <v>170</v>
      </c>
      <c r="F3176" s="19">
        <v>186</v>
      </c>
      <c r="G3176" s="19">
        <v>0</v>
      </c>
      <c r="H3176" s="19">
        <v>138</v>
      </c>
      <c r="I3176" s="18" t="s">
        <v>51</v>
      </c>
      <c r="J3176" s="19">
        <v>234</v>
      </c>
      <c r="K3176" s="18" t="s">
        <v>317</v>
      </c>
      <c r="L3176" s="32">
        <v>30</v>
      </c>
      <c r="M3176" s="31">
        <v>8</v>
      </c>
      <c r="N3176" s="31">
        <v>50</v>
      </c>
      <c r="O3176" s="30" t="s">
        <v>71</v>
      </c>
      <c r="P3176" s="20">
        <v>75</v>
      </c>
      <c r="Q3176" s="20">
        <v>99</v>
      </c>
      <c r="R3176" s="18" t="s">
        <v>51</v>
      </c>
      <c r="S3176" s="20">
        <v>55</v>
      </c>
      <c r="T3176" s="18" t="s">
        <v>89</v>
      </c>
      <c r="U3176">
        <f t="shared" si="49"/>
        <v>5.2360000000000007</v>
      </c>
    </row>
    <row r="3177" spans="1:21" x14ac:dyDescent="0.3">
      <c r="A3177" s="21">
        <v>44822</v>
      </c>
      <c r="B3177" s="18" t="s">
        <v>45</v>
      </c>
      <c r="C3177" s="18" t="s">
        <v>46</v>
      </c>
      <c r="D3177" s="18" t="s">
        <v>47</v>
      </c>
      <c r="E3177" s="20">
        <v>170</v>
      </c>
      <c r="F3177" s="19">
        <v>192</v>
      </c>
      <c r="G3177" s="19">
        <v>0</v>
      </c>
      <c r="H3177" s="19">
        <v>132</v>
      </c>
      <c r="I3177" s="18" t="s">
        <v>399</v>
      </c>
      <c r="J3177" s="19">
        <v>252</v>
      </c>
      <c r="K3177" s="18" t="s">
        <v>702</v>
      </c>
      <c r="L3177" s="30" t="s">
        <v>218</v>
      </c>
      <c r="M3177" s="31">
        <v>11</v>
      </c>
      <c r="N3177" s="31">
        <v>53</v>
      </c>
      <c r="O3177" s="30" t="s">
        <v>133</v>
      </c>
      <c r="P3177" s="20">
        <v>70</v>
      </c>
      <c r="Q3177" s="20">
        <v>96</v>
      </c>
      <c r="R3177" s="18" t="s">
        <v>51</v>
      </c>
      <c r="S3177" s="20">
        <v>43</v>
      </c>
      <c r="T3177" s="18" t="s">
        <v>50</v>
      </c>
      <c r="U3177">
        <f t="shared" si="49"/>
        <v>0.52359999999999995</v>
      </c>
    </row>
    <row r="3178" spans="1:21" x14ac:dyDescent="0.3">
      <c r="A3178" s="21">
        <v>44823</v>
      </c>
      <c r="B3178" s="18" t="s">
        <v>45</v>
      </c>
      <c r="C3178" s="18" t="s">
        <v>46</v>
      </c>
      <c r="D3178" s="18" t="s">
        <v>47</v>
      </c>
      <c r="E3178" s="20">
        <v>170</v>
      </c>
      <c r="F3178" s="19">
        <v>194</v>
      </c>
      <c r="G3178" s="19">
        <v>0</v>
      </c>
      <c r="H3178" s="19">
        <v>124</v>
      </c>
      <c r="I3178" s="18" t="s">
        <v>407</v>
      </c>
      <c r="J3178" s="19">
        <v>263</v>
      </c>
      <c r="K3178" s="18" t="s">
        <v>723</v>
      </c>
      <c r="L3178" s="32">
        <v>33</v>
      </c>
      <c r="M3178" s="31">
        <v>8</v>
      </c>
      <c r="N3178" s="31">
        <v>61</v>
      </c>
      <c r="O3178" s="30" t="s">
        <v>135</v>
      </c>
      <c r="P3178" s="20">
        <v>70</v>
      </c>
      <c r="Q3178" s="20">
        <v>98</v>
      </c>
      <c r="R3178" s="18" t="s">
        <v>51</v>
      </c>
      <c r="S3178" s="20">
        <v>46</v>
      </c>
      <c r="T3178" s="18" t="s">
        <v>215</v>
      </c>
      <c r="U3178">
        <f t="shared" si="49"/>
        <v>5.7596000000000007</v>
      </c>
    </row>
    <row r="3179" spans="1:21" x14ac:dyDescent="0.3">
      <c r="A3179" s="21">
        <v>44824</v>
      </c>
      <c r="B3179" s="18" t="s">
        <v>45</v>
      </c>
      <c r="C3179" s="18" t="s">
        <v>46</v>
      </c>
      <c r="D3179" s="18" t="s">
        <v>47</v>
      </c>
      <c r="E3179" s="20">
        <v>170</v>
      </c>
      <c r="F3179" s="19">
        <v>188</v>
      </c>
      <c r="G3179" s="19">
        <v>0</v>
      </c>
      <c r="H3179" s="19">
        <v>127</v>
      </c>
      <c r="I3179" s="18" t="s">
        <v>249</v>
      </c>
      <c r="J3179" s="19">
        <v>249</v>
      </c>
      <c r="K3179" s="18" t="s">
        <v>252</v>
      </c>
      <c r="L3179" s="30" t="s">
        <v>263</v>
      </c>
      <c r="M3179" s="31">
        <v>17</v>
      </c>
      <c r="N3179" s="31">
        <v>53</v>
      </c>
      <c r="O3179" s="30" t="s">
        <v>91</v>
      </c>
      <c r="P3179" s="20">
        <v>70</v>
      </c>
      <c r="Q3179" s="20">
        <v>96</v>
      </c>
      <c r="R3179" s="18" t="s">
        <v>108</v>
      </c>
      <c r="S3179" s="20">
        <v>46</v>
      </c>
      <c r="T3179" s="18" t="s">
        <v>117</v>
      </c>
      <c r="U3179">
        <f t="shared" si="49"/>
        <v>0.17453333333333335</v>
      </c>
    </row>
    <row r="3180" spans="1:21" x14ac:dyDescent="0.3">
      <c r="A3180" s="21">
        <v>44825</v>
      </c>
      <c r="B3180" s="18" t="s">
        <v>45</v>
      </c>
      <c r="C3180" s="18" t="s">
        <v>46</v>
      </c>
      <c r="D3180" s="18" t="s">
        <v>47</v>
      </c>
      <c r="E3180" s="20">
        <v>170</v>
      </c>
      <c r="F3180" s="19">
        <v>182</v>
      </c>
      <c r="G3180" s="19">
        <v>0</v>
      </c>
      <c r="H3180" s="19">
        <v>118</v>
      </c>
      <c r="I3180" s="18" t="s">
        <v>1114</v>
      </c>
      <c r="J3180" s="19">
        <v>245</v>
      </c>
      <c r="K3180" s="18" t="s">
        <v>723</v>
      </c>
      <c r="L3180" s="32">
        <v>36</v>
      </c>
      <c r="M3180" s="31">
        <v>14</v>
      </c>
      <c r="N3180" s="31">
        <v>58</v>
      </c>
      <c r="O3180" s="30" t="s">
        <v>186</v>
      </c>
      <c r="P3180" s="20">
        <v>70</v>
      </c>
      <c r="Q3180" s="20">
        <v>97</v>
      </c>
      <c r="R3180" s="18" t="s">
        <v>51</v>
      </c>
      <c r="S3180" s="20">
        <v>49</v>
      </c>
      <c r="T3180" s="18" t="s">
        <v>206</v>
      </c>
      <c r="U3180">
        <f t="shared" si="49"/>
        <v>6.2831999999999999</v>
      </c>
    </row>
    <row r="3181" spans="1:21" x14ac:dyDescent="0.3">
      <c r="A3181" s="21">
        <v>44826</v>
      </c>
      <c r="B3181" s="18" t="s">
        <v>45</v>
      </c>
      <c r="C3181" s="18" t="s">
        <v>46</v>
      </c>
      <c r="D3181" s="18" t="s">
        <v>47</v>
      </c>
      <c r="E3181" s="20">
        <v>170</v>
      </c>
      <c r="F3181" s="19">
        <v>179</v>
      </c>
      <c r="G3181" s="19">
        <v>0</v>
      </c>
      <c r="H3181" s="19">
        <v>108</v>
      </c>
      <c r="I3181" s="18" t="s">
        <v>460</v>
      </c>
      <c r="J3181" s="19">
        <v>250</v>
      </c>
      <c r="K3181" s="18" t="s">
        <v>400</v>
      </c>
      <c r="L3181" s="30" t="s">
        <v>84</v>
      </c>
      <c r="M3181" s="31">
        <v>8</v>
      </c>
      <c r="N3181" s="31">
        <v>53</v>
      </c>
      <c r="O3181" s="30" t="s">
        <v>135</v>
      </c>
      <c r="P3181" s="20">
        <v>70</v>
      </c>
      <c r="Q3181" s="20">
        <v>98</v>
      </c>
      <c r="R3181" s="18" t="s">
        <v>51</v>
      </c>
      <c r="S3181" s="20">
        <v>41</v>
      </c>
      <c r="T3181" s="18" t="s">
        <v>206</v>
      </c>
      <c r="U3181">
        <f t="shared" si="49"/>
        <v>0.34906666666666669</v>
      </c>
    </row>
    <row r="3182" spans="1:21" x14ac:dyDescent="0.3">
      <c r="A3182" s="21">
        <v>44827</v>
      </c>
      <c r="B3182" s="18" t="s">
        <v>45</v>
      </c>
      <c r="C3182" s="18" t="s">
        <v>46</v>
      </c>
      <c r="D3182" s="18" t="s">
        <v>47</v>
      </c>
      <c r="E3182" s="20">
        <v>170</v>
      </c>
      <c r="F3182" s="19">
        <v>173</v>
      </c>
      <c r="G3182" s="19">
        <v>26</v>
      </c>
      <c r="H3182" s="19">
        <v>123</v>
      </c>
      <c r="I3182" s="18" t="s">
        <v>682</v>
      </c>
      <c r="J3182" s="19">
        <v>223</v>
      </c>
      <c r="K3182" s="18" t="s">
        <v>119</v>
      </c>
      <c r="L3182" s="30" t="s">
        <v>116</v>
      </c>
      <c r="M3182" s="31">
        <v>6</v>
      </c>
      <c r="N3182" s="31">
        <v>42</v>
      </c>
      <c r="O3182" s="30" t="s">
        <v>213</v>
      </c>
      <c r="P3182" s="20">
        <v>79</v>
      </c>
      <c r="Q3182" s="20">
        <v>98</v>
      </c>
      <c r="R3182" s="18" t="s">
        <v>51</v>
      </c>
      <c r="S3182" s="20">
        <v>60</v>
      </c>
      <c r="T3182" s="18" t="s">
        <v>121</v>
      </c>
      <c r="U3182">
        <f t="shared" si="49"/>
        <v>0.69813333333333338</v>
      </c>
    </row>
    <row r="3183" spans="1:21" x14ac:dyDescent="0.3">
      <c r="A3183" s="21">
        <v>44828</v>
      </c>
      <c r="B3183" s="18" t="s">
        <v>45</v>
      </c>
      <c r="C3183" s="18" t="s">
        <v>46</v>
      </c>
      <c r="D3183" s="18" t="s">
        <v>47</v>
      </c>
      <c r="E3183" s="20">
        <v>170</v>
      </c>
      <c r="F3183" s="19">
        <v>144</v>
      </c>
      <c r="G3183" s="19">
        <v>96</v>
      </c>
      <c r="H3183" s="19">
        <v>114</v>
      </c>
      <c r="I3183" s="18" t="s">
        <v>51</v>
      </c>
      <c r="J3183" s="19">
        <v>175</v>
      </c>
      <c r="K3183" s="18" t="s">
        <v>614</v>
      </c>
      <c r="L3183" s="32">
        <v>30</v>
      </c>
      <c r="M3183" s="31">
        <v>11</v>
      </c>
      <c r="N3183" s="31">
        <v>78</v>
      </c>
      <c r="O3183" s="30" t="s">
        <v>117</v>
      </c>
      <c r="P3183" s="20">
        <v>90</v>
      </c>
      <c r="Q3183" s="20">
        <v>99</v>
      </c>
      <c r="R3183" s="18" t="s">
        <v>51</v>
      </c>
      <c r="S3183" s="20">
        <v>74</v>
      </c>
      <c r="T3183" s="18" t="s">
        <v>113</v>
      </c>
      <c r="U3183">
        <f t="shared" si="49"/>
        <v>5.2360000000000007</v>
      </c>
    </row>
    <row r="3184" spans="1:21" x14ac:dyDescent="0.3">
      <c r="A3184" s="21">
        <v>44829</v>
      </c>
      <c r="B3184" s="18" t="s">
        <v>45</v>
      </c>
      <c r="C3184" s="18" t="s">
        <v>46</v>
      </c>
      <c r="D3184" s="18" t="s">
        <v>47</v>
      </c>
      <c r="E3184" s="20">
        <v>170</v>
      </c>
      <c r="F3184" s="19">
        <v>142</v>
      </c>
      <c r="G3184" s="19">
        <v>24</v>
      </c>
      <c r="H3184" s="19">
        <v>111</v>
      </c>
      <c r="I3184" s="18" t="s">
        <v>147</v>
      </c>
      <c r="J3184" s="19">
        <v>172</v>
      </c>
      <c r="K3184" s="18" t="s">
        <v>141</v>
      </c>
      <c r="L3184" s="32">
        <v>22</v>
      </c>
      <c r="M3184" s="31">
        <v>3</v>
      </c>
      <c r="N3184" s="31">
        <v>39</v>
      </c>
      <c r="O3184" s="30" t="s">
        <v>113</v>
      </c>
      <c r="P3184" s="20">
        <v>86</v>
      </c>
      <c r="Q3184" s="20">
        <v>99</v>
      </c>
      <c r="R3184" s="18" t="s">
        <v>51</v>
      </c>
      <c r="S3184" s="20">
        <v>68</v>
      </c>
      <c r="T3184" s="18" t="s">
        <v>113</v>
      </c>
      <c r="U3184">
        <f t="shared" si="49"/>
        <v>3.8397333333333332</v>
      </c>
    </row>
    <row r="3185" spans="1:21" x14ac:dyDescent="0.3">
      <c r="A3185" s="21">
        <v>44830</v>
      </c>
      <c r="B3185" s="18" t="s">
        <v>45</v>
      </c>
      <c r="C3185" s="18" t="s">
        <v>46</v>
      </c>
      <c r="D3185" s="18" t="s">
        <v>47</v>
      </c>
      <c r="E3185" s="20">
        <v>170</v>
      </c>
      <c r="F3185" s="19">
        <v>158</v>
      </c>
      <c r="G3185" s="19">
        <v>40</v>
      </c>
      <c r="H3185" s="19">
        <v>117</v>
      </c>
      <c r="I3185" s="18" t="s">
        <v>296</v>
      </c>
      <c r="J3185" s="19">
        <v>198</v>
      </c>
      <c r="K3185" s="18" t="s">
        <v>488</v>
      </c>
      <c r="L3185" s="32">
        <v>21</v>
      </c>
      <c r="M3185" s="31">
        <v>3</v>
      </c>
      <c r="N3185" s="31">
        <v>53</v>
      </c>
      <c r="O3185" s="30" t="s">
        <v>52</v>
      </c>
      <c r="P3185" s="20">
        <v>91</v>
      </c>
      <c r="Q3185" s="20">
        <v>99</v>
      </c>
      <c r="R3185" s="18" t="s">
        <v>51</v>
      </c>
      <c r="S3185" s="20">
        <v>61</v>
      </c>
      <c r="T3185" s="18" t="s">
        <v>139</v>
      </c>
      <c r="U3185">
        <f t="shared" si="49"/>
        <v>3.6652</v>
      </c>
    </row>
    <row r="3186" spans="1:21" x14ac:dyDescent="0.3">
      <c r="A3186" s="21">
        <v>44831</v>
      </c>
      <c r="B3186" s="18" t="s">
        <v>45</v>
      </c>
      <c r="C3186" s="18" t="s">
        <v>46</v>
      </c>
      <c r="D3186" s="18" t="s">
        <v>47</v>
      </c>
      <c r="E3186" s="20">
        <v>170</v>
      </c>
      <c r="F3186" s="19">
        <v>165</v>
      </c>
      <c r="G3186" s="19">
        <v>0</v>
      </c>
      <c r="H3186" s="19">
        <v>114</v>
      </c>
      <c r="I3186" s="18" t="s">
        <v>301</v>
      </c>
      <c r="J3186" s="19">
        <v>216</v>
      </c>
      <c r="K3186" s="18" t="s">
        <v>525</v>
      </c>
      <c r="L3186" s="30" t="s">
        <v>401</v>
      </c>
      <c r="M3186" s="31">
        <v>8</v>
      </c>
      <c r="N3186" s="31">
        <v>72</v>
      </c>
      <c r="O3186" s="30" t="s">
        <v>89</v>
      </c>
      <c r="P3186" s="20">
        <v>78</v>
      </c>
      <c r="Q3186" s="20">
        <v>100</v>
      </c>
      <c r="R3186" s="18" t="s">
        <v>51</v>
      </c>
      <c r="S3186" s="20">
        <v>49</v>
      </c>
      <c r="T3186" s="18" t="s">
        <v>64</v>
      </c>
      <c r="U3186">
        <f t="shared" si="49"/>
        <v>1.0471999999999999</v>
      </c>
    </row>
    <row r="3187" spans="1:21" x14ac:dyDescent="0.3">
      <c r="A3187" s="21">
        <v>44832</v>
      </c>
      <c r="B3187" s="18" t="s">
        <v>45</v>
      </c>
      <c r="C3187" s="18" t="s">
        <v>46</v>
      </c>
      <c r="D3187" s="18" t="s">
        <v>47</v>
      </c>
      <c r="E3187" s="20">
        <v>170</v>
      </c>
      <c r="F3187" s="19">
        <v>174</v>
      </c>
      <c r="G3187" s="19">
        <v>2</v>
      </c>
      <c r="H3187" s="19">
        <v>137</v>
      </c>
      <c r="I3187" s="18" t="s">
        <v>492</v>
      </c>
      <c r="J3187" s="19">
        <v>212</v>
      </c>
      <c r="K3187" s="18" t="s">
        <v>670</v>
      </c>
      <c r="L3187" s="30" t="s">
        <v>218</v>
      </c>
      <c r="M3187" s="31">
        <v>11</v>
      </c>
      <c r="N3187" s="31">
        <v>92</v>
      </c>
      <c r="O3187" s="30" t="s">
        <v>179</v>
      </c>
      <c r="P3187" s="20">
        <v>81</v>
      </c>
      <c r="Q3187" s="20">
        <v>97</v>
      </c>
      <c r="R3187" s="18" t="s">
        <v>644</v>
      </c>
      <c r="S3187" s="20">
        <v>61</v>
      </c>
      <c r="T3187" s="18" t="s">
        <v>133</v>
      </c>
      <c r="U3187">
        <f t="shared" si="49"/>
        <v>0.52359999999999995</v>
      </c>
    </row>
    <row r="3188" spans="1:21" x14ac:dyDescent="0.3">
      <c r="A3188" s="21">
        <v>44833</v>
      </c>
      <c r="B3188" s="18" t="s">
        <v>45</v>
      </c>
      <c r="C3188" s="18" t="s">
        <v>46</v>
      </c>
      <c r="D3188" s="18" t="s">
        <v>47</v>
      </c>
      <c r="E3188" s="20">
        <v>170</v>
      </c>
      <c r="F3188" s="19">
        <v>136</v>
      </c>
      <c r="G3188" s="19">
        <v>266</v>
      </c>
      <c r="H3188" s="19">
        <v>121</v>
      </c>
      <c r="I3188" s="18" t="s">
        <v>51</v>
      </c>
      <c r="J3188" s="19">
        <v>150</v>
      </c>
      <c r="K3188" s="18" t="s">
        <v>1067</v>
      </c>
      <c r="L3188" s="32">
        <v>24</v>
      </c>
      <c r="M3188" s="31">
        <v>0</v>
      </c>
      <c r="N3188" s="31">
        <v>61</v>
      </c>
      <c r="O3188" s="30" t="s">
        <v>52</v>
      </c>
      <c r="P3188" s="20">
        <v>94</v>
      </c>
      <c r="Q3188" s="20">
        <v>99</v>
      </c>
      <c r="R3188" s="18" t="s">
        <v>51</v>
      </c>
      <c r="S3188" s="20">
        <v>86</v>
      </c>
      <c r="T3188" s="18" t="s">
        <v>70</v>
      </c>
      <c r="U3188">
        <f t="shared" si="49"/>
        <v>4.1887999999999996</v>
      </c>
    </row>
    <row r="3189" spans="1:21" x14ac:dyDescent="0.3">
      <c r="A3189" s="21">
        <v>44834</v>
      </c>
      <c r="B3189" s="18" t="s">
        <v>45</v>
      </c>
      <c r="C3189" s="18" t="s">
        <v>46</v>
      </c>
      <c r="D3189" s="18" t="s">
        <v>47</v>
      </c>
      <c r="E3189" s="20">
        <v>170</v>
      </c>
      <c r="F3189" s="19">
        <v>154</v>
      </c>
      <c r="G3189" s="19">
        <v>2</v>
      </c>
      <c r="H3189" s="19">
        <v>108</v>
      </c>
      <c r="I3189" s="18" t="s">
        <v>926</v>
      </c>
      <c r="J3189" s="19">
        <v>201</v>
      </c>
      <c r="K3189" s="18" t="s">
        <v>372</v>
      </c>
      <c r="L3189" s="32">
        <v>35</v>
      </c>
      <c r="M3189" s="31">
        <v>6</v>
      </c>
      <c r="N3189" s="31">
        <v>42</v>
      </c>
      <c r="O3189" s="30" t="s">
        <v>206</v>
      </c>
      <c r="P3189" s="20">
        <v>79</v>
      </c>
      <c r="Q3189" s="20">
        <v>100</v>
      </c>
      <c r="R3189" s="18" t="s">
        <v>750</v>
      </c>
      <c r="S3189" s="20">
        <v>54</v>
      </c>
      <c r="T3189" s="18" t="s">
        <v>129</v>
      </c>
      <c r="U3189">
        <f t="shared" si="49"/>
        <v>6.1086666666666662</v>
      </c>
    </row>
    <row r="3190" spans="1:21" x14ac:dyDescent="0.3">
      <c r="A3190" s="21">
        <v>44835</v>
      </c>
      <c r="B3190" s="18" t="s">
        <v>45</v>
      </c>
      <c r="C3190" s="18" t="s">
        <v>46</v>
      </c>
      <c r="D3190" s="18" t="s">
        <v>47</v>
      </c>
      <c r="E3190" s="20">
        <v>170</v>
      </c>
      <c r="F3190" s="19">
        <v>174</v>
      </c>
      <c r="G3190" s="19">
        <v>0</v>
      </c>
      <c r="H3190" s="19">
        <v>99</v>
      </c>
      <c r="I3190" s="18" t="s">
        <v>683</v>
      </c>
      <c r="J3190" s="19">
        <v>248</v>
      </c>
      <c r="K3190" s="18" t="s">
        <v>412</v>
      </c>
      <c r="L3190" s="30" t="s">
        <v>116</v>
      </c>
      <c r="M3190" s="31">
        <v>8</v>
      </c>
      <c r="N3190" s="31">
        <v>64</v>
      </c>
      <c r="O3190" s="30" t="s">
        <v>139</v>
      </c>
      <c r="P3190" s="20">
        <v>75</v>
      </c>
      <c r="Q3190" s="20">
        <v>98</v>
      </c>
      <c r="R3190" s="18" t="s">
        <v>51</v>
      </c>
      <c r="S3190" s="20">
        <v>51</v>
      </c>
      <c r="T3190" s="18" t="s">
        <v>89</v>
      </c>
      <c r="U3190">
        <f t="shared" si="49"/>
        <v>0.69813333333333338</v>
      </c>
    </row>
    <row r="3191" spans="1:21" x14ac:dyDescent="0.3">
      <c r="A3191" s="21">
        <v>44836</v>
      </c>
      <c r="B3191" s="18" t="s">
        <v>45</v>
      </c>
      <c r="C3191" s="18" t="s">
        <v>46</v>
      </c>
      <c r="D3191" s="18" t="s">
        <v>47</v>
      </c>
      <c r="E3191" s="20">
        <v>170</v>
      </c>
      <c r="F3191" s="19">
        <v>190</v>
      </c>
      <c r="G3191" s="19">
        <v>0</v>
      </c>
      <c r="H3191" s="19">
        <v>144</v>
      </c>
      <c r="I3191" s="18" t="s">
        <v>244</v>
      </c>
      <c r="J3191" s="19">
        <v>236</v>
      </c>
      <c r="K3191" s="18" t="s">
        <v>691</v>
      </c>
      <c r="L3191" s="30" t="s">
        <v>84</v>
      </c>
      <c r="M3191" s="31">
        <v>8</v>
      </c>
      <c r="N3191" s="31">
        <v>50</v>
      </c>
      <c r="O3191" s="30" t="s">
        <v>129</v>
      </c>
      <c r="P3191" s="20">
        <v>80</v>
      </c>
      <c r="Q3191" s="20">
        <v>98</v>
      </c>
      <c r="R3191" s="18" t="s">
        <v>88</v>
      </c>
      <c r="S3191" s="20">
        <v>62</v>
      </c>
      <c r="T3191" s="18" t="s">
        <v>52</v>
      </c>
      <c r="U3191">
        <f t="shared" si="49"/>
        <v>0.34906666666666669</v>
      </c>
    </row>
    <row r="3192" spans="1:21" x14ac:dyDescent="0.3">
      <c r="A3192" s="21">
        <v>44837</v>
      </c>
      <c r="B3192" s="18" t="s">
        <v>45</v>
      </c>
      <c r="C3192" s="18" t="s">
        <v>46</v>
      </c>
      <c r="D3192" s="18" t="s">
        <v>47</v>
      </c>
      <c r="E3192" s="20">
        <v>170</v>
      </c>
      <c r="F3192" s="19">
        <v>209</v>
      </c>
      <c r="G3192" s="19">
        <v>0</v>
      </c>
      <c r="H3192" s="19">
        <v>138</v>
      </c>
      <c r="I3192" s="18" t="s">
        <v>310</v>
      </c>
      <c r="J3192" s="19">
        <v>280</v>
      </c>
      <c r="K3192" s="18" t="s">
        <v>775</v>
      </c>
      <c r="L3192" s="30" t="s">
        <v>263</v>
      </c>
      <c r="M3192" s="31">
        <v>6</v>
      </c>
      <c r="N3192" s="31">
        <v>36</v>
      </c>
      <c r="O3192" s="30" t="s">
        <v>50</v>
      </c>
      <c r="P3192" s="20">
        <v>77</v>
      </c>
      <c r="Q3192" s="20">
        <v>99</v>
      </c>
      <c r="R3192" s="18" t="s">
        <v>174</v>
      </c>
      <c r="S3192" s="20">
        <v>54</v>
      </c>
      <c r="T3192" s="18" t="s">
        <v>167</v>
      </c>
      <c r="U3192">
        <f t="shared" si="49"/>
        <v>0.17453333333333335</v>
      </c>
    </row>
    <row r="3193" spans="1:21" x14ac:dyDescent="0.3">
      <c r="A3193" s="21">
        <v>44838</v>
      </c>
      <c r="B3193" s="18" t="s">
        <v>45</v>
      </c>
      <c r="C3193" s="18" t="s">
        <v>46</v>
      </c>
      <c r="D3193" s="18" t="s">
        <v>47</v>
      </c>
      <c r="E3193" s="20">
        <v>170</v>
      </c>
      <c r="F3193" s="19">
        <v>186</v>
      </c>
      <c r="G3193" s="19">
        <v>0</v>
      </c>
      <c r="H3193" s="19">
        <v>114</v>
      </c>
      <c r="I3193" s="18" t="s">
        <v>237</v>
      </c>
      <c r="J3193" s="19">
        <v>257</v>
      </c>
      <c r="K3193" s="18" t="s">
        <v>291</v>
      </c>
      <c r="L3193" s="30" t="s">
        <v>84</v>
      </c>
      <c r="M3193" s="31">
        <v>8</v>
      </c>
      <c r="N3193" s="31">
        <v>67</v>
      </c>
      <c r="O3193" s="30" t="s">
        <v>139</v>
      </c>
      <c r="P3193" s="20">
        <v>81</v>
      </c>
      <c r="Q3193" s="20">
        <v>99</v>
      </c>
      <c r="R3193" s="18" t="s">
        <v>51</v>
      </c>
      <c r="S3193" s="20">
        <v>57</v>
      </c>
      <c r="T3193" s="18" t="s">
        <v>71</v>
      </c>
      <c r="U3193">
        <f t="shared" si="49"/>
        <v>0.34906666666666669</v>
      </c>
    </row>
    <row r="3194" spans="1:21" x14ac:dyDescent="0.3">
      <c r="A3194" s="21">
        <v>44839</v>
      </c>
      <c r="B3194" s="18" t="s">
        <v>45</v>
      </c>
      <c r="C3194" s="18" t="s">
        <v>46</v>
      </c>
      <c r="D3194" s="18" t="s">
        <v>47</v>
      </c>
      <c r="E3194" s="20">
        <v>170</v>
      </c>
      <c r="F3194" s="19">
        <v>176</v>
      </c>
      <c r="G3194" s="19">
        <v>18</v>
      </c>
      <c r="H3194" s="19">
        <v>112</v>
      </c>
      <c r="I3194" s="18" t="s">
        <v>504</v>
      </c>
      <c r="J3194" s="19">
        <v>239</v>
      </c>
      <c r="K3194" s="18" t="s">
        <v>324</v>
      </c>
      <c r="L3194" s="32">
        <v>36</v>
      </c>
      <c r="M3194" s="31">
        <v>11</v>
      </c>
      <c r="N3194" s="31">
        <v>58</v>
      </c>
      <c r="O3194" s="30" t="s">
        <v>61</v>
      </c>
      <c r="P3194" s="20">
        <v>78</v>
      </c>
      <c r="Q3194" s="20">
        <v>99</v>
      </c>
      <c r="R3194" s="18" t="s">
        <v>239</v>
      </c>
      <c r="S3194" s="20">
        <v>56</v>
      </c>
      <c r="T3194" s="18" t="s">
        <v>146</v>
      </c>
      <c r="U3194">
        <f t="shared" si="49"/>
        <v>6.2831999999999999</v>
      </c>
    </row>
    <row r="3195" spans="1:21" x14ac:dyDescent="0.3">
      <c r="A3195" s="21">
        <v>44840</v>
      </c>
      <c r="B3195" s="18" t="s">
        <v>45</v>
      </c>
      <c r="C3195" s="18" t="s">
        <v>46</v>
      </c>
      <c r="D3195" s="18" t="s">
        <v>47</v>
      </c>
      <c r="E3195" s="20">
        <v>170</v>
      </c>
      <c r="F3195" s="19">
        <v>184</v>
      </c>
      <c r="G3195" s="19">
        <v>0</v>
      </c>
      <c r="H3195" s="19">
        <v>161</v>
      </c>
      <c r="I3195" s="18" t="s">
        <v>1019</v>
      </c>
      <c r="J3195" s="19">
        <v>206</v>
      </c>
      <c r="K3195" s="18" t="s">
        <v>730</v>
      </c>
      <c r="L3195" s="30" t="s">
        <v>116</v>
      </c>
      <c r="M3195" s="31">
        <v>6</v>
      </c>
      <c r="N3195" s="31">
        <v>47</v>
      </c>
      <c r="O3195" s="30" t="s">
        <v>51</v>
      </c>
      <c r="P3195" s="20">
        <v>87</v>
      </c>
      <c r="Q3195" s="20">
        <v>99</v>
      </c>
      <c r="R3195" s="18" t="s">
        <v>520</v>
      </c>
      <c r="S3195" s="20">
        <v>77</v>
      </c>
      <c r="T3195" s="18" t="s">
        <v>117</v>
      </c>
      <c r="U3195">
        <f t="shared" si="49"/>
        <v>0.69813333333333338</v>
      </c>
    </row>
    <row r="3196" spans="1:21" x14ac:dyDescent="0.3">
      <c r="A3196" s="21">
        <v>44841</v>
      </c>
      <c r="B3196" s="18" t="s">
        <v>45</v>
      </c>
      <c r="C3196" s="18" t="s">
        <v>46</v>
      </c>
      <c r="D3196" s="18" t="s">
        <v>47</v>
      </c>
      <c r="E3196" s="20">
        <v>170</v>
      </c>
      <c r="F3196" s="19">
        <v>190</v>
      </c>
      <c r="G3196" s="19">
        <v>0</v>
      </c>
      <c r="H3196" s="19">
        <v>167</v>
      </c>
      <c r="I3196" s="18" t="s">
        <v>1075</v>
      </c>
      <c r="J3196" s="19">
        <v>213</v>
      </c>
      <c r="K3196" s="18" t="s">
        <v>748</v>
      </c>
      <c r="L3196" s="30" t="s">
        <v>263</v>
      </c>
      <c r="M3196" s="31">
        <v>3</v>
      </c>
      <c r="N3196" s="31">
        <v>36</v>
      </c>
      <c r="O3196" s="30" t="s">
        <v>201</v>
      </c>
      <c r="P3196" s="20">
        <v>86</v>
      </c>
      <c r="Q3196" s="20">
        <v>97</v>
      </c>
      <c r="R3196" s="18" t="s">
        <v>51</v>
      </c>
      <c r="S3196" s="20">
        <v>68</v>
      </c>
      <c r="T3196" s="18" t="s">
        <v>71</v>
      </c>
      <c r="U3196">
        <f t="shared" si="49"/>
        <v>0.17453333333333335</v>
      </c>
    </row>
    <row r="3197" spans="1:21" x14ac:dyDescent="0.3">
      <c r="A3197" s="21">
        <v>44842</v>
      </c>
      <c r="B3197" s="18" t="s">
        <v>45</v>
      </c>
      <c r="C3197" s="18" t="s">
        <v>46</v>
      </c>
      <c r="D3197" s="18" t="s">
        <v>47</v>
      </c>
      <c r="E3197" s="20">
        <v>170</v>
      </c>
      <c r="F3197" s="19">
        <v>174</v>
      </c>
      <c r="G3197" s="19">
        <v>0</v>
      </c>
      <c r="H3197" s="19">
        <v>137</v>
      </c>
      <c r="I3197" s="18" t="s">
        <v>51</v>
      </c>
      <c r="J3197" s="19">
        <v>211</v>
      </c>
      <c r="K3197" s="18" t="s">
        <v>215</v>
      </c>
      <c r="L3197" s="32">
        <v>36</v>
      </c>
      <c r="M3197" s="31">
        <v>0</v>
      </c>
      <c r="N3197" s="31">
        <v>47</v>
      </c>
      <c r="O3197" s="30" t="s">
        <v>206</v>
      </c>
      <c r="P3197" s="20">
        <v>81</v>
      </c>
      <c r="Q3197" s="20">
        <v>99</v>
      </c>
      <c r="R3197" s="18" t="s">
        <v>100</v>
      </c>
      <c r="S3197" s="20">
        <v>67</v>
      </c>
      <c r="T3197" s="18" t="s">
        <v>215</v>
      </c>
      <c r="U3197">
        <f t="shared" si="49"/>
        <v>6.2831999999999999</v>
      </c>
    </row>
    <row r="3198" spans="1:21" x14ac:dyDescent="0.3">
      <c r="A3198" s="21">
        <v>44843</v>
      </c>
      <c r="B3198" s="18" t="s">
        <v>45</v>
      </c>
      <c r="C3198" s="18" t="s">
        <v>46</v>
      </c>
      <c r="D3198" s="18" t="s">
        <v>47</v>
      </c>
      <c r="E3198" s="20">
        <v>170</v>
      </c>
      <c r="F3198" s="19">
        <v>178</v>
      </c>
      <c r="G3198" s="19">
        <v>0</v>
      </c>
      <c r="H3198" s="19">
        <v>119</v>
      </c>
      <c r="I3198" s="18" t="s">
        <v>778</v>
      </c>
      <c r="J3198" s="19">
        <v>237</v>
      </c>
      <c r="K3198" s="18" t="s">
        <v>493</v>
      </c>
      <c r="L3198" s="30" t="s">
        <v>218</v>
      </c>
      <c r="M3198" s="31">
        <v>8</v>
      </c>
      <c r="N3198" s="31">
        <v>64</v>
      </c>
      <c r="O3198" s="30" t="s">
        <v>94</v>
      </c>
      <c r="P3198" s="20">
        <v>83</v>
      </c>
      <c r="Q3198" s="20">
        <v>100</v>
      </c>
      <c r="R3198" s="18" t="s">
        <v>347</v>
      </c>
      <c r="S3198" s="20">
        <v>63</v>
      </c>
      <c r="T3198" s="18" t="s">
        <v>209</v>
      </c>
      <c r="U3198">
        <f t="shared" si="49"/>
        <v>0.52359999999999995</v>
      </c>
    </row>
    <row r="3199" spans="1:21" x14ac:dyDescent="0.3">
      <c r="A3199" s="21">
        <v>44844</v>
      </c>
      <c r="B3199" s="18" t="s">
        <v>45</v>
      </c>
      <c r="C3199" s="18" t="s">
        <v>46</v>
      </c>
      <c r="D3199" s="18" t="s">
        <v>47</v>
      </c>
      <c r="E3199" s="20">
        <v>170</v>
      </c>
      <c r="F3199" s="19">
        <v>183</v>
      </c>
      <c r="G3199" s="19">
        <v>24</v>
      </c>
      <c r="H3199" s="19">
        <v>147</v>
      </c>
      <c r="I3199" s="18" t="s">
        <v>690</v>
      </c>
      <c r="J3199" s="19">
        <v>219</v>
      </c>
      <c r="K3199" s="18" t="s">
        <v>833</v>
      </c>
      <c r="L3199" s="32">
        <v>28</v>
      </c>
      <c r="M3199" s="31">
        <v>6</v>
      </c>
      <c r="N3199" s="31">
        <v>44</v>
      </c>
      <c r="O3199" s="30" t="s">
        <v>206</v>
      </c>
      <c r="P3199" s="20">
        <v>87</v>
      </c>
      <c r="Q3199" s="20">
        <v>98</v>
      </c>
      <c r="R3199" s="18" t="s">
        <v>51</v>
      </c>
      <c r="S3199" s="20">
        <v>69</v>
      </c>
      <c r="T3199" s="18" t="s">
        <v>113</v>
      </c>
      <c r="U3199">
        <f t="shared" si="49"/>
        <v>4.8869333333333334</v>
      </c>
    </row>
    <row r="3200" spans="1:21" x14ac:dyDescent="0.3">
      <c r="A3200" s="21">
        <v>44845</v>
      </c>
      <c r="B3200" s="18" t="s">
        <v>45</v>
      </c>
      <c r="C3200" s="18" t="s">
        <v>46</v>
      </c>
      <c r="D3200" s="18" t="s">
        <v>47</v>
      </c>
      <c r="E3200" s="20">
        <v>170</v>
      </c>
      <c r="F3200" s="19">
        <v>186</v>
      </c>
      <c r="G3200" s="19">
        <v>0</v>
      </c>
      <c r="H3200" s="19">
        <v>154</v>
      </c>
      <c r="I3200" s="18" t="s">
        <v>301</v>
      </c>
      <c r="J3200" s="19">
        <v>218</v>
      </c>
      <c r="K3200" s="18" t="s">
        <v>297</v>
      </c>
      <c r="L3200" s="30" t="s">
        <v>84</v>
      </c>
      <c r="M3200" s="31">
        <v>8</v>
      </c>
      <c r="N3200" s="31">
        <v>50</v>
      </c>
      <c r="O3200" s="30" t="s">
        <v>52</v>
      </c>
      <c r="P3200" s="20">
        <v>87</v>
      </c>
      <c r="Q3200" s="20">
        <v>99</v>
      </c>
      <c r="R3200" s="18" t="s">
        <v>51</v>
      </c>
      <c r="S3200" s="20">
        <v>71</v>
      </c>
      <c r="T3200" s="18" t="s">
        <v>188</v>
      </c>
      <c r="U3200">
        <f t="shared" si="49"/>
        <v>0.34906666666666669</v>
      </c>
    </row>
    <row r="3201" spans="1:21" x14ac:dyDescent="0.3">
      <c r="A3201" s="21">
        <v>44846</v>
      </c>
      <c r="B3201" s="18" t="s">
        <v>45</v>
      </c>
      <c r="C3201" s="18" t="s">
        <v>46</v>
      </c>
      <c r="D3201" s="18" t="s">
        <v>47</v>
      </c>
      <c r="E3201" s="20">
        <v>170</v>
      </c>
      <c r="F3201" s="19">
        <v>181</v>
      </c>
      <c r="G3201" s="19">
        <v>0</v>
      </c>
      <c r="H3201" s="19">
        <v>147</v>
      </c>
      <c r="I3201" s="18" t="s">
        <v>399</v>
      </c>
      <c r="J3201" s="19">
        <v>215</v>
      </c>
      <c r="K3201" s="18" t="s">
        <v>94</v>
      </c>
      <c r="L3201" s="32">
        <v>34</v>
      </c>
      <c r="M3201" s="31">
        <v>6</v>
      </c>
      <c r="N3201" s="31">
        <v>42</v>
      </c>
      <c r="O3201" s="30" t="s">
        <v>260</v>
      </c>
      <c r="P3201" s="20">
        <v>84</v>
      </c>
      <c r="Q3201" s="20">
        <v>98</v>
      </c>
      <c r="R3201" s="18" t="s">
        <v>51</v>
      </c>
      <c r="S3201" s="20">
        <v>67</v>
      </c>
      <c r="T3201" s="18" t="s">
        <v>133</v>
      </c>
      <c r="U3201">
        <f t="shared" si="49"/>
        <v>5.9341333333333326</v>
      </c>
    </row>
    <row r="3202" spans="1:21" x14ac:dyDescent="0.3">
      <c r="A3202" s="21">
        <v>44847</v>
      </c>
      <c r="B3202" s="18" t="s">
        <v>45</v>
      </c>
      <c r="C3202" s="18" t="s">
        <v>46</v>
      </c>
      <c r="D3202" s="18" t="s">
        <v>47</v>
      </c>
      <c r="E3202" s="20">
        <v>170</v>
      </c>
      <c r="F3202" s="19">
        <v>187</v>
      </c>
      <c r="G3202" s="19">
        <v>0</v>
      </c>
      <c r="H3202" s="19">
        <v>126</v>
      </c>
      <c r="I3202" s="18" t="s">
        <v>451</v>
      </c>
      <c r="J3202" s="19">
        <v>248</v>
      </c>
      <c r="K3202" s="18" t="s">
        <v>220</v>
      </c>
      <c r="L3202" s="30" t="s">
        <v>116</v>
      </c>
      <c r="M3202" s="31">
        <v>6</v>
      </c>
      <c r="N3202" s="31">
        <v>50</v>
      </c>
      <c r="O3202" s="30" t="s">
        <v>50</v>
      </c>
      <c r="P3202" s="20">
        <v>75</v>
      </c>
      <c r="Q3202" s="20">
        <v>98</v>
      </c>
      <c r="R3202" s="18" t="s">
        <v>51</v>
      </c>
      <c r="S3202" s="20">
        <v>46</v>
      </c>
      <c r="T3202" s="18" t="s">
        <v>215</v>
      </c>
      <c r="U3202">
        <f t="shared" si="49"/>
        <v>0.69813333333333338</v>
      </c>
    </row>
    <row r="3203" spans="1:21" x14ac:dyDescent="0.3">
      <c r="A3203" s="21">
        <v>44848</v>
      </c>
      <c r="B3203" s="18" t="s">
        <v>45</v>
      </c>
      <c r="C3203" s="18" t="s">
        <v>46</v>
      </c>
      <c r="D3203" s="18" t="s">
        <v>47</v>
      </c>
      <c r="E3203" s="20">
        <v>170</v>
      </c>
      <c r="F3203" s="19">
        <v>189</v>
      </c>
      <c r="G3203" s="19">
        <v>0</v>
      </c>
      <c r="H3203" s="19">
        <v>120</v>
      </c>
      <c r="I3203" s="18" t="s">
        <v>251</v>
      </c>
      <c r="J3203" s="19">
        <v>258</v>
      </c>
      <c r="K3203" s="18" t="s">
        <v>584</v>
      </c>
      <c r="L3203" s="30" t="s">
        <v>84</v>
      </c>
      <c r="M3203" s="31">
        <v>6</v>
      </c>
      <c r="N3203" s="31">
        <v>53</v>
      </c>
      <c r="O3203" s="30" t="s">
        <v>158</v>
      </c>
      <c r="P3203" s="20">
        <v>79</v>
      </c>
      <c r="Q3203" s="20">
        <v>99</v>
      </c>
      <c r="R3203" s="18" t="s">
        <v>51</v>
      </c>
      <c r="S3203" s="20">
        <v>53</v>
      </c>
      <c r="T3203" s="18" t="s">
        <v>89</v>
      </c>
      <c r="U3203">
        <f t="shared" si="49"/>
        <v>0.34906666666666669</v>
      </c>
    </row>
    <row r="3204" spans="1:21" x14ac:dyDescent="0.3">
      <c r="A3204" s="21">
        <v>44849</v>
      </c>
      <c r="B3204" s="18" t="s">
        <v>45</v>
      </c>
      <c r="C3204" s="18" t="s">
        <v>46</v>
      </c>
      <c r="D3204" s="18" t="s">
        <v>47</v>
      </c>
      <c r="E3204" s="20">
        <v>170</v>
      </c>
      <c r="F3204" s="19">
        <v>177</v>
      </c>
      <c r="G3204" s="19">
        <v>0</v>
      </c>
      <c r="H3204" s="19">
        <v>135</v>
      </c>
      <c r="I3204" s="18" t="s">
        <v>605</v>
      </c>
      <c r="J3204" s="19">
        <v>219</v>
      </c>
      <c r="K3204" s="18" t="s">
        <v>324</v>
      </c>
      <c r="L3204" s="30" t="s">
        <v>84</v>
      </c>
      <c r="M3204" s="31">
        <v>0</v>
      </c>
      <c r="N3204" s="31">
        <v>42</v>
      </c>
      <c r="O3204" s="30" t="s">
        <v>167</v>
      </c>
      <c r="P3204" s="20">
        <v>86</v>
      </c>
      <c r="Q3204" s="20">
        <v>99</v>
      </c>
      <c r="R3204" s="18" t="s">
        <v>86</v>
      </c>
      <c r="S3204" s="20">
        <v>67</v>
      </c>
      <c r="T3204" s="18" t="s">
        <v>52</v>
      </c>
      <c r="U3204">
        <f t="shared" ref="U3204:U3267" si="50">L3204*$V$3/$V$5*$V$4</f>
        <v>0.34906666666666669</v>
      </c>
    </row>
    <row r="3205" spans="1:21" x14ac:dyDescent="0.3">
      <c r="A3205" s="21">
        <v>44850</v>
      </c>
      <c r="B3205" s="18" t="s">
        <v>45</v>
      </c>
      <c r="C3205" s="18" t="s">
        <v>46</v>
      </c>
      <c r="D3205" s="18" t="s">
        <v>47</v>
      </c>
      <c r="E3205" s="20">
        <v>170</v>
      </c>
      <c r="F3205" s="19">
        <v>190</v>
      </c>
      <c r="G3205" s="19">
        <v>8</v>
      </c>
      <c r="H3205" s="19">
        <v>123</v>
      </c>
      <c r="I3205" s="18" t="s">
        <v>203</v>
      </c>
      <c r="J3205" s="19">
        <v>257</v>
      </c>
      <c r="K3205" s="18" t="s">
        <v>228</v>
      </c>
      <c r="L3205" s="30" t="s">
        <v>116</v>
      </c>
      <c r="M3205" s="31">
        <v>8</v>
      </c>
      <c r="N3205" s="31">
        <v>97</v>
      </c>
      <c r="O3205" s="30" t="s">
        <v>133</v>
      </c>
      <c r="P3205" s="20">
        <v>69</v>
      </c>
      <c r="Q3205" s="20">
        <v>99</v>
      </c>
      <c r="R3205" s="18" t="s">
        <v>51</v>
      </c>
      <c r="S3205" s="20">
        <v>41</v>
      </c>
      <c r="T3205" s="18" t="s">
        <v>167</v>
      </c>
      <c r="U3205">
        <f t="shared" si="50"/>
        <v>0.69813333333333338</v>
      </c>
    </row>
    <row r="3206" spans="1:21" x14ac:dyDescent="0.3">
      <c r="A3206" s="21">
        <v>44851</v>
      </c>
      <c r="B3206" s="18" t="s">
        <v>45</v>
      </c>
      <c r="C3206" s="18" t="s">
        <v>46</v>
      </c>
      <c r="D3206" s="18" t="s">
        <v>47</v>
      </c>
      <c r="E3206" s="20">
        <v>170</v>
      </c>
      <c r="F3206" s="19">
        <v>190</v>
      </c>
      <c r="G3206" s="19">
        <v>10</v>
      </c>
      <c r="H3206" s="19">
        <v>154</v>
      </c>
      <c r="I3206" s="18" t="s">
        <v>394</v>
      </c>
      <c r="J3206" s="19">
        <v>226</v>
      </c>
      <c r="K3206" s="18" t="s">
        <v>150</v>
      </c>
      <c r="L3206" s="32">
        <v>36</v>
      </c>
      <c r="M3206" s="31">
        <v>11</v>
      </c>
      <c r="N3206" s="31">
        <v>50</v>
      </c>
      <c r="O3206" s="30" t="s">
        <v>89</v>
      </c>
      <c r="P3206" s="20">
        <v>91</v>
      </c>
      <c r="Q3206" s="20">
        <v>99</v>
      </c>
      <c r="R3206" s="18" t="s">
        <v>51</v>
      </c>
      <c r="S3206" s="20">
        <v>71</v>
      </c>
      <c r="T3206" s="18" t="s">
        <v>113</v>
      </c>
      <c r="U3206">
        <f t="shared" si="50"/>
        <v>6.2831999999999999</v>
      </c>
    </row>
    <row r="3207" spans="1:21" x14ac:dyDescent="0.3">
      <c r="A3207" s="21">
        <v>44852</v>
      </c>
      <c r="B3207" s="18" t="s">
        <v>45</v>
      </c>
      <c r="C3207" s="18" t="s">
        <v>46</v>
      </c>
      <c r="D3207" s="18" t="s">
        <v>47</v>
      </c>
      <c r="E3207" s="20">
        <v>170</v>
      </c>
      <c r="F3207" s="19">
        <v>210</v>
      </c>
      <c r="G3207" s="19">
        <v>0</v>
      </c>
      <c r="H3207" s="19">
        <v>133</v>
      </c>
      <c r="I3207" s="18" t="s">
        <v>778</v>
      </c>
      <c r="J3207" s="19">
        <v>287</v>
      </c>
      <c r="K3207" s="18" t="s">
        <v>558</v>
      </c>
      <c r="L3207" s="30" t="s">
        <v>116</v>
      </c>
      <c r="M3207" s="31">
        <v>11</v>
      </c>
      <c r="N3207" s="31">
        <v>125</v>
      </c>
      <c r="O3207" s="30" t="s">
        <v>277</v>
      </c>
      <c r="P3207" s="20">
        <v>69</v>
      </c>
      <c r="Q3207" s="20">
        <v>100</v>
      </c>
      <c r="R3207" s="18" t="s">
        <v>51</v>
      </c>
      <c r="S3207" s="20">
        <v>33</v>
      </c>
      <c r="T3207" s="18" t="s">
        <v>129</v>
      </c>
      <c r="U3207">
        <f t="shared" si="50"/>
        <v>0.69813333333333338</v>
      </c>
    </row>
    <row r="3208" spans="1:21" x14ac:dyDescent="0.3">
      <c r="A3208" s="21">
        <v>44853</v>
      </c>
      <c r="B3208" s="18" t="s">
        <v>45</v>
      </c>
      <c r="C3208" s="18" t="s">
        <v>46</v>
      </c>
      <c r="D3208" s="18" t="s">
        <v>47</v>
      </c>
      <c r="E3208" s="20">
        <v>170</v>
      </c>
      <c r="F3208" s="19">
        <v>186</v>
      </c>
      <c r="G3208" s="19">
        <v>14</v>
      </c>
      <c r="H3208" s="19">
        <v>131</v>
      </c>
      <c r="I3208" s="18" t="s">
        <v>100</v>
      </c>
      <c r="J3208" s="19">
        <v>242</v>
      </c>
      <c r="K3208" s="18" t="s">
        <v>1108</v>
      </c>
      <c r="L3208" s="32">
        <v>24</v>
      </c>
      <c r="M3208" s="31">
        <v>19</v>
      </c>
      <c r="N3208" s="31">
        <v>133</v>
      </c>
      <c r="O3208" s="30" t="s">
        <v>192</v>
      </c>
      <c r="P3208" s="20">
        <v>53</v>
      </c>
      <c r="Q3208" s="20">
        <v>85</v>
      </c>
      <c r="R3208" s="18" t="s">
        <v>100</v>
      </c>
      <c r="S3208" s="20">
        <v>36</v>
      </c>
      <c r="T3208" s="18" t="s">
        <v>301</v>
      </c>
      <c r="U3208">
        <f t="shared" si="50"/>
        <v>4.1887999999999996</v>
      </c>
    </row>
    <row r="3209" spans="1:21" x14ac:dyDescent="0.3">
      <c r="A3209" s="21">
        <v>44854</v>
      </c>
      <c r="B3209" s="18" t="s">
        <v>45</v>
      </c>
      <c r="C3209" s="18" t="s">
        <v>46</v>
      </c>
      <c r="D3209" s="18" t="s">
        <v>47</v>
      </c>
      <c r="E3209" s="20">
        <v>170</v>
      </c>
      <c r="F3209" s="19">
        <v>182</v>
      </c>
      <c r="G3209" s="19">
        <v>2</v>
      </c>
      <c r="H3209" s="19">
        <v>124</v>
      </c>
      <c r="I3209" s="18" t="s">
        <v>1151</v>
      </c>
      <c r="J3209" s="19">
        <v>240</v>
      </c>
      <c r="K3209" s="18" t="s">
        <v>934</v>
      </c>
      <c r="L3209" s="32">
        <v>24</v>
      </c>
      <c r="M3209" s="31">
        <v>14</v>
      </c>
      <c r="N3209" s="31">
        <v>142</v>
      </c>
      <c r="O3209" s="30" t="s">
        <v>202</v>
      </c>
      <c r="P3209" s="20">
        <v>58</v>
      </c>
      <c r="Q3209" s="20">
        <v>88</v>
      </c>
      <c r="R3209" s="18" t="s">
        <v>543</v>
      </c>
      <c r="S3209" s="20">
        <v>37</v>
      </c>
      <c r="T3209" s="18" t="s">
        <v>215</v>
      </c>
      <c r="U3209">
        <f t="shared" si="50"/>
        <v>4.1887999999999996</v>
      </c>
    </row>
    <row r="3210" spans="1:21" x14ac:dyDescent="0.3">
      <c r="A3210" s="21">
        <v>44855</v>
      </c>
      <c r="B3210" s="18" t="s">
        <v>45</v>
      </c>
      <c r="C3210" s="18" t="s">
        <v>46</v>
      </c>
      <c r="D3210" s="18" t="s">
        <v>47</v>
      </c>
      <c r="E3210" s="20">
        <v>170</v>
      </c>
      <c r="F3210" s="19">
        <v>188</v>
      </c>
      <c r="G3210" s="19">
        <v>0</v>
      </c>
      <c r="H3210" s="19">
        <v>123</v>
      </c>
      <c r="I3210" s="18" t="s">
        <v>767</v>
      </c>
      <c r="J3210" s="19">
        <v>254</v>
      </c>
      <c r="K3210" s="18" t="s">
        <v>711</v>
      </c>
      <c r="L3210" s="32">
        <v>21</v>
      </c>
      <c r="M3210" s="31">
        <v>8</v>
      </c>
      <c r="N3210" s="31">
        <v>83</v>
      </c>
      <c r="O3210" s="30" t="s">
        <v>100</v>
      </c>
      <c r="P3210" s="20">
        <v>56</v>
      </c>
      <c r="Q3210" s="20">
        <v>83</v>
      </c>
      <c r="R3210" s="18" t="s">
        <v>367</v>
      </c>
      <c r="S3210" s="20">
        <v>34</v>
      </c>
      <c r="T3210" s="18" t="s">
        <v>50</v>
      </c>
      <c r="U3210">
        <f t="shared" si="50"/>
        <v>3.6652</v>
      </c>
    </row>
    <row r="3211" spans="1:21" x14ac:dyDescent="0.3">
      <c r="A3211" s="21">
        <v>44856</v>
      </c>
      <c r="B3211" s="18" t="s">
        <v>45</v>
      </c>
      <c r="C3211" s="18" t="s">
        <v>46</v>
      </c>
      <c r="D3211" s="18" t="s">
        <v>47</v>
      </c>
      <c r="E3211" s="20">
        <v>170</v>
      </c>
      <c r="F3211" s="19">
        <v>194</v>
      </c>
      <c r="G3211" s="19">
        <v>2</v>
      </c>
      <c r="H3211" s="19">
        <v>158</v>
      </c>
      <c r="I3211" s="18" t="s">
        <v>100</v>
      </c>
      <c r="J3211" s="19">
        <v>230</v>
      </c>
      <c r="K3211" s="18" t="s">
        <v>628</v>
      </c>
      <c r="L3211" s="32">
        <v>22</v>
      </c>
      <c r="M3211" s="31">
        <v>28</v>
      </c>
      <c r="N3211" s="31">
        <v>136</v>
      </c>
      <c r="O3211" s="30" t="s">
        <v>250</v>
      </c>
      <c r="P3211" s="20">
        <v>51</v>
      </c>
      <c r="Q3211" s="20">
        <v>84</v>
      </c>
      <c r="R3211" s="18" t="s">
        <v>100</v>
      </c>
      <c r="S3211" s="20">
        <v>45</v>
      </c>
      <c r="T3211" s="18" t="s">
        <v>183</v>
      </c>
      <c r="U3211">
        <f t="shared" si="50"/>
        <v>3.8397333333333332</v>
      </c>
    </row>
    <row r="3212" spans="1:21" x14ac:dyDescent="0.3">
      <c r="A3212" s="21">
        <v>44857</v>
      </c>
      <c r="B3212" s="18" t="s">
        <v>45</v>
      </c>
      <c r="C3212" s="18" t="s">
        <v>46</v>
      </c>
      <c r="D3212" s="18" t="s">
        <v>47</v>
      </c>
      <c r="E3212" s="20">
        <v>170</v>
      </c>
      <c r="F3212" s="19">
        <v>178</v>
      </c>
      <c r="G3212" s="19">
        <v>28</v>
      </c>
      <c r="H3212" s="19">
        <v>115</v>
      </c>
      <c r="I3212" s="18" t="s">
        <v>1114</v>
      </c>
      <c r="J3212" s="19">
        <v>241</v>
      </c>
      <c r="K3212" s="18" t="s">
        <v>651</v>
      </c>
      <c r="L3212" s="32">
        <v>27</v>
      </c>
      <c r="M3212" s="31">
        <v>22</v>
      </c>
      <c r="N3212" s="31">
        <v>128</v>
      </c>
      <c r="O3212" s="30" t="s">
        <v>301</v>
      </c>
      <c r="P3212" s="20">
        <v>64</v>
      </c>
      <c r="Q3212" s="20">
        <v>94</v>
      </c>
      <c r="R3212" s="18" t="s">
        <v>100</v>
      </c>
      <c r="S3212" s="20">
        <v>37</v>
      </c>
      <c r="T3212" s="18" t="s">
        <v>166</v>
      </c>
      <c r="U3212">
        <f t="shared" si="50"/>
        <v>4.7123999999999997</v>
      </c>
    </row>
    <row r="3213" spans="1:21" x14ac:dyDescent="0.3">
      <c r="A3213" s="21">
        <v>44858</v>
      </c>
      <c r="B3213" s="18" t="s">
        <v>45</v>
      </c>
      <c r="C3213" s="18" t="s">
        <v>46</v>
      </c>
      <c r="D3213" s="18" t="s">
        <v>47</v>
      </c>
      <c r="E3213" s="20">
        <v>170</v>
      </c>
      <c r="F3213" s="19">
        <v>164</v>
      </c>
      <c r="G3213" s="19">
        <v>0</v>
      </c>
      <c r="H3213" s="19">
        <v>111</v>
      </c>
      <c r="I3213" s="18" t="s">
        <v>890</v>
      </c>
      <c r="J3213" s="19">
        <v>218</v>
      </c>
      <c r="K3213" s="18" t="s">
        <v>591</v>
      </c>
      <c r="L3213" s="32" t="s">
        <v>1194</v>
      </c>
      <c r="M3213" s="31">
        <v>3</v>
      </c>
      <c r="N3213" s="31">
        <v>53</v>
      </c>
      <c r="O3213" s="30" t="s">
        <v>148</v>
      </c>
      <c r="P3213" s="20">
        <v>79</v>
      </c>
      <c r="Q3213" s="20">
        <v>97</v>
      </c>
      <c r="R3213" s="18" t="s">
        <v>51</v>
      </c>
      <c r="S3213" s="20">
        <v>53</v>
      </c>
      <c r="T3213" s="18" t="s">
        <v>148</v>
      </c>
      <c r="U3213" t="e">
        <f t="shared" si="50"/>
        <v>#VALUE!</v>
      </c>
    </row>
    <row r="3214" spans="1:21" x14ac:dyDescent="0.3">
      <c r="A3214" s="21">
        <v>44859</v>
      </c>
      <c r="B3214" s="18" t="s">
        <v>45</v>
      </c>
      <c r="C3214" s="18" t="s">
        <v>46</v>
      </c>
      <c r="D3214" s="18" t="s">
        <v>47</v>
      </c>
      <c r="E3214" s="20">
        <v>170</v>
      </c>
      <c r="F3214" s="19">
        <v>191</v>
      </c>
      <c r="G3214" s="19">
        <v>0</v>
      </c>
      <c r="H3214" s="19">
        <v>137</v>
      </c>
      <c r="I3214" s="18" t="s">
        <v>51</v>
      </c>
      <c r="J3214" s="19">
        <v>245</v>
      </c>
      <c r="K3214" s="18" t="s">
        <v>681</v>
      </c>
      <c r="L3214" s="32">
        <v>24</v>
      </c>
      <c r="M3214" s="31">
        <v>11</v>
      </c>
      <c r="N3214" s="31">
        <v>142</v>
      </c>
      <c r="O3214" s="30" t="s">
        <v>162</v>
      </c>
      <c r="P3214" s="20">
        <v>62</v>
      </c>
      <c r="Q3214" s="20">
        <v>98</v>
      </c>
      <c r="R3214" s="18" t="s">
        <v>51</v>
      </c>
      <c r="S3214" s="20">
        <v>43</v>
      </c>
      <c r="T3214" s="18" t="s">
        <v>182</v>
      </c>
      <c r="U3214">
        <f t="shared" si="50"/>
        <v>4.1887999999999996</v>
      </c>
    </row>
    <row r="3215" spans="1:21" x14ac:dyDescent="0.3">
      <c r="A3215" s="21">
        <v>44860</v>
      </c>
      <c r="B3215" s="18" t="s">
        <v>45</v>
      </c>
      <c r="C3215" s="18" t="s">
        <v>46</v>
      </c>
      <c r="D3215" s="18" t="s">
        <v>47</v>
      </c>
      <c r="E3215" s="20">
        <v>170</v>
      </c>
      <c r="F3215" s="19">
        <v>212</v>
      </c>
      <c r="G3215" s="19">
        <v>0</v>
      </c>
      <c r="H3215" s="19">
        <v>164</v>
      </c>
      <c r="I3215" s="18" t="s">
        <v>919</v>
      </c>
      <c r="J3215" s="19">
        <v>260</v>
      </c>
      <c r="K3215" s="18" t="s">
        <v>382</v>
      </c>
      <c r="L3215" s="32">
        <v>22</v>
      </c>
      <c r="M3215" s="31">
        <v>25</v>
      </c>
      <c r="N3215" s="31">
        <v>117</v>
      </c>
      <c r="O3215" s="30" t="s">
        <v>169</v>
      </c>
      <c r="P3215" s="20">
        <v>48</v>
      </c>
      <c r="Q3215" s="20">
        <v>72</v>
      </c>
      <c r="R3215" s="18" t="s">
        <v>832</v>
      </c>
      <c r="S3215" s="20">
        <v>39</v>
      </c>
      <c r="T3215" s="18" t="s">
        <v>88</v>
      </c>
      <c r="U3215">
        <f t="shared" si="50"/>
        <v>3.8397333333333332</v>
      </c>
    </row>
    <row r="3216" spans="1:21" x14ac:dyDescent="0.3">
      <c r="A3216" s="21">
        <v>44861</v>
      </c>
      <c r="B3216" s="18" t="s">
        <v>45</v>
      </c>
      <c r="C3216" s="18" t="s">
        <v>46</v>
      </c>
      <c r="D3216" s="18" t="s">
        <v>47</v>
      </c>
      <c r="E3216" s="20">
        <v>170</v>
      </c>
      <c r="F3216" s="19">
        <v>236</v>
      </c>
      <c r="G3216" s="19">
        <v>0</v>
      </c>
      <c r="H3216" s="19">
        <v>195</v>
      </c>
      <c r="I3216" s="18" t="s">
        <v>757</v>
      </c>
      <c r="J3216" s="19">
        <v>277</v>
      </c>
      <c r="K3216" s="18" t="s">
        <v>454</v>
      </c>
      <c r="L3216" s="32">
        <v>27</v>
      </c>
      <c r="M3216" s="31">
        <v>11</v>
      </c>
      <c r="N3216" s="31">
        <v>103</v>
      </c>
      <c r="O3216" s="30" t="s">
        <v>209</v>
      </c>
      <c r="P3216" s="20">
        <v>56</v>
      </c>
      <c r="Q3216" s="20">
        <v>72</v>
      </c>
      <c r="R3216" s="18" t="s">
        <v>439</v>
      </c>
      <c r="S3216" s="20">
        <v>37</v>
      </c>
      <c r="T3216" s="18" t="s">
        <v>578</v>
      </c>
      <c r="U3216">
        <f t="shared" si="50"/>
        <v>4.7123999999999997</v>
      </c>
    </row>
    <row r="3217" spans="1:21" x14ac:dyDescent="0.3">
      <c r="A3217" s="21">
        <v>44862</v>
      </c>
      <c r="B3217" s="18" t="s">
        <v>45</v>
      </c>
      <c r="C3217" s="18" t="s">
        <v>46</v>
      </c>
      <c r="D3217" s="18" t="s">
        <v>47</v>
      </c>
      <c r="E3217" s="20">
        <v>170</v>
      </c>
      <c r="F3217" s="19">
        <v>206</v>
      </c>
      <c r="G3217" s="19">
        <v>6</v>
      </c>
      <c r="H3217" s="19">
        <v>166</v>
      </c>
      <c r="I3217" s="18" t="s">
        <v>722</v>
      </c>
      <c r="J3217" s="19">
        <v>245</v>
      </c>
      <c r="K3217" s="18" t="s">
        <v>492</v>
      </c>
      <c r="L3217" s="32">
        <v>24</v>
      </c>
      <c r="M3217" s="31">
        <v>6</v>
      </c>
      <c r="N3217" s="31">
        <v>103</v>
      </c>
      <c r="O3217" s="30" t="s">
        <v>249</v>
      </c>
      <c r="P3217" s="20">
        <v>77</v>
      </c>
      <c r="Q3217" s="20">
        <v>91</v>
      </c>
      <c r="R3217" s="18" t="s">
        <v>118</v>
      </c>
      <c r="S3217" s="20">
        <v>38</v>
      </c>
      <c r="T3217" s="18" t="s">
        <v>249</v>
      </c>
      <c r="U3217">
        <f t="shared" si="50"/>
        <v>4.1887999999999996</v>
      </c>
    </row>
    <row r="3218" spans="1:21" x14ac:dyDescent="0.3">
      <c r="A3218" s="21">
        <v>44863</v>
      </c>
      <c r="B3218" s="18" t="s">
        <v>45</v>
      </c>
      <c r="C3218" s="18" t="s">
        <v>46</v>
      </c>
      <c r="D3218" s="18" t="s">
        <v>47</v>
      </c>
      <c r="E3218" s="20">
        <v>170</v>
      </c>
      <c r="F3218" s="19">
        <v>191</v>
      </c>
      <c r="G3218" s="19">
        <v>60</v>
      </c>
      <c r="H3218" s="19">
        <v>138</v>
      </c>
      <c r="I3218" s="18" t="s">
        <v>51</v>
      </c>
      <c r="J3218" s="19">
        <v>244</v>
      </c>
      <c r="K3218" s="18" t="s">
        <v>51</v>
      </c>
      <c r="L3218" s="32">
        <v>23</v>
      </c>
      <c r="M3218" s="31">
        <v>19</v>
      </c>
      <c r="N3218" s="31">
        <v>128</v>
      </c>
      <c r="O3218" s="30" t="s">
        <v>158</v>
      </c>
      <c r="P3218" s="20">
        <v>62</v>
      </c>
      <c r="Q3218" s="20">
        <v>98</v>
      </c>
      <c r="R3218" s="18" t="s">
        <v>249</v>
      </c>
      <c r="S3218" s="20">
        <v>39</v>
      </c>
      <c r="T3218" s="18" t="s">
        <v>51</v>
      </c>
      <c r="U3218">
        <f t="shared" si="50"/>
        <v>4.0142666666666669</v>
      </c>
    </row>
    <row r="3219" spans="1:21" x14ac:dyDescent="0.3">
      <c r="A3219" s="21">
        <v>44864</v>
      </c>
      <c r="B3219" s="18" t="s">
        <v>45</v>
      </c>
      <c r="C3219" s="18" t="s">
        <v>46</v>
      </c>
      <c r="D3219" s="18" t="s">
        <v>47</v>
      </c>
      <c r="E3219" s="20">
        <v>170</v>
      </c>
      <c r="F3219" s="19">
        <v>160</v>
      </c>
      <c r="G3219" s="19">
        <v>0</v>
      </c>
      <c r="H3219" s="19">
        <v>115</v>
      </c>
      <c r="I3219" s="18" t="s">
        <v>356</v>
      </c>
      <c r="J3219" s="19">
        <v>206</v>
      </c>
      <c r="K3219" s="18" t="s">
        <v>89</v>
      </c>
      <c r="L3219" s="32">
        <v>29</v>
      </c>
      <c r="M3219" s="31">
        <v>6</v>
      </c>
      <c r="N3219" s="31">
        <v>53</v>
      </c>
      <c r="O3219" s="30" t="s">
        <v>91</v>
      </c>
      <c r="P3219" s="20">
        <v>84</v>
      </c>
      <c r="Q3219" s="20">
        <v>99</v>
      </c>
      <c r="R3219" s="18" t="s">
        <v>51</v>
      </c>
      <c r="S3219" s="20">
        <v>64</v>
      </c>
      <c r="T3219" s="18" t="s">
        <v>129</v>
      </c>
      <c r="U3219">
        <f t="shared" si="50"/>
        <v>5.0614666666666661</v>
      </c>
    </row>
    <row r="3220" spans="1:21" x14ac:dyDescent="0.3">
      <c r="A3220" s="21">
        <v>44865</v>
      </c>
      <c r="B3220" s="18" t="s">
        <v>45</v>
      </c>
      <c r="C3220" s="18" t="s">
        <v>46</v>
      </c>
      <c r="D3220" s="18" t="s">
        <v>47</v>
      </c>
      <c r="E3220" s="20">
        <v>170</v>
      </c>
      <c r="F3220" s="19">
        <v>172</v>
      </c>
      <c r="G3220" s="19">
        <v>4</v>
      </c>
      <c r="H3220" s="19">
        <v>106</v>
      </c>
      <c r="I3220" s="18" t="s">
        <v>649</v>
      </c>
      <c r="J3220" s="19">
        <v>238</v>
      </c>
      <c r="K3220" s="18" t="s">
        <v>81</v>
      </c>
      <c r="L3220" s="32">
        <v>22</v>
      </c>
      <c r="M3220" s="31">
        <v>14</v>
      </c>
      <c r="N3220" s="31">
        <v>78</v>
      </c>
      <c r="O3220" s="30" t="s">
        <v>352</v>
      </c>
      <c r="P3220" s="20">
        <v>70</v>
      </c>
      <c r="Q3220" s="20">
        <v>99</v>
      </c>
      <c r="R3220" s="18" t="s">
        <v>51</v>
      </c>
      <c r="S3220" s="20">
        <v>50</v>
      </c>
      <c r="T3220" s="18" t="s">
        <v>81</v>
      </c>
      <c r="U3220">
        <f t="shared" si="50"/>
        <v>3.8397333333333332</v>
      </c>
    </row>
    <row r="3221" spans="1:21" x14ac:dyDescent="0.3">
      <c r="A3221" s="21">
        <v>44866</v>
      </c>
      <c r="B3221" s="18" t="s">
        <v>45</v>
      </c>
      <c r="C3221" s="18" t="s">
        <v>46</v>
      </c>
      <c r="D3221" s="18" t="s">
        <v>47</v>
      </c>
      <c r="E3221" s="20">
        <v>170</v>
      </c>
      <c r="F3221" s="19">
        <v>144</v>
      </c>
      <c r="G3221" s="19">
        <v>0</v>
      </c>
      <c r="H3221" s="19">
        <v>84</v>
      </c>
      <c r="I3221" s="18" t="s">
        <v>1163</v>
      </c>
      <c r="J3221" s="19">
        <v>204</v>
      </c>
      <c r="K3221" s="18" t="s">
        <v>517</v>
      </c>
      <c r="L3221" s="32" t="s">
        <v>1194</v>
      </c>
      <c r="M3221" s="31">
        <v>8</v>
      </c>
      <c r="N3221" s="31">
        <v>36</v>
      </c>
      <c r="O3221" s="30" t="s">
        <v>51</v>
      </c>
      <c r="P3221" s="20">
        <v>75</v>
      </c>
      <c r="Q3221" s="20">
        <v>99</v>
      </c>
      <c r="R3221" s="18" t="s">
        <v>51</v>
      </c>
      <c r="S3221" s="20">
        <v>47</v>
      </c>
      <c r="T3221" s="18" t="s">
        <v>51</v>
      </c>
      <c r="U3221" t="e">
        <f t="shared" si="50"/>
        <v>#VALUE!</v>
      </c>
    </row>
    <row r="3222" spans="1:21" x14ac:dyDescent="0.3">
      <c r="A3222" s="21">
        <v>44867</v>
      </c>
      <c r="B3222" s="18" t="s">
        <v>45</v>
      </c>
      <c r="C3222" s="18" t="s">
        <v>46</v>
      </c>
      <c r="D3222" s="18" t="s">
        <v>47</v>
      </c>
      <c r="E3222" s="20">
        <v>170</v>
      </c>
      <c r="F3222" s="19">
        <v>120</v>
      </c>
      <c r="G3222" s="19">
        <v>0</v>
      </c>
      <c r="H3222" s="19">
        <v>55</v>
      </c>
      <c r="I3222" s="18" t="s">
        <v>490</v>
      </c>
      <c r="J3222" s="19">
        <v>185</v>
      </c>
      <c r="K3222" s="18" t="s">
        <v>91</v>
      </c>
      <c r="L3222" s="32">
        <v>22</v>
      </c>
      <c r="M3222" s="31">
        <v>3</v>
      </c>
      <c r="N3222" s="31">
        <v>64</v>
      </c>
      <c r="O3222" s="30" t="s">
        <v>108</v>
      </c>
      <c r="P3222" s="20">
        <v>79</v>
      </c>
      <c r="Q3222" s="20">
        <v>100</v>
      </c>
      <c r="R3222" s="18" t="s">
        <v>104</v>
      </c>
      <c r="S3222" s="20">
        <v>54</v>
      </c>
      <c r="T3222" s="18" t="s">
        <v>89</v>
      </c>
      <c r="U3222">
        <f t="shared" si="50"/>
        <v>3.8397333333333332</v>
      </c>
    </row>
    <row r="3223" spans="1:21" x14ac:dyDescent="0.3">
      <c r="A3223" s="21">
        <v>44868</v>
      </c>
      <c r="B3223" s="18" t="s">
        <v>45</v>
      </c>
      <c r="C3223" s="18" t="s">
        <v>46</v>
      </c>
      <c r="D3223" s="18" t="s">
        <v>47</v>
      </c>
      <c r="E3223" s="20">
        <v>170</v>
      </c>
      <c r="F3223" s="19">
        <v>132</v>
      </c>
      <c r="G3223" s="19">
        <v>14</v>
      </c>
      <c r="H3223" s="19">
        <v>72</v>
      </c>
      <c r="I3223" s="18" t="s">
        <v>1164</v>
      </c>
      <c r="J3223" s="19">
        <v>191</v>
      </c>
      <c r="K3223" s="18" t="s">
        <v>219</v>
      </c>
      <c r="L3223" s="32">
        <v>20</v>
      </c>
      <c r="M3223" s="31">
        <v>11</v>
      </c>
      <c r="N3223" s="31">
        <v>89</v>
      </c>
      <c r="O3223" s="30" t="s">
        <v>123</v>
      </c>
      <c r="P3223" s="20">
        <v>74</v>
      </c>
      <c r="Q3223" s="20">
        <v>98</v>
      </c>
      <c r="R3223" s="18" t="s">
        <v>51</v>
      </c>
      <c r="S3223" s="20">
        <v>49</v>
      </c>
      <c r="T3223" s="18" t="s">
        <v>404</v>
      </c>
      <c r="U3223">
        <f t="shared" si="50"/>
        <v>3.4906666666666668</v>
      </c>
    </row>
    <row r="3224" spans="1:21" x14ac:dyDescent="0.3">
      <c r="A3224" s="21">
        <v>44869</v>
      </c>
      <c r="B3224" s="18" t="s">
        <v>45</v>
      </c>
      <c r="C3224" s="18" t="s">
        <v>46</v>
      </c>
      <c r="D3224" s="18" t="s">
        <v>47</v>
      </c>
      <c r="E3224" s="20">
        <v>170</v>
      </c>
      <c r="F3224" s="19">
        <v>114</v>
      </c>
      <c r="G3224" s="19">
        <v>0</v>
      </c>
      <c r="H3224" s="19">
        <v>58</v>
      </c>
      <c r="I3224" s="18" t="s">
        <v>581</v>
      </c>
      <c r="J3224" s="19">
        <v>170</v>
      </c>
      <c r="K3224" s="18" t="s">
        <v>606</v>
      </c>
      <c r="L3224" s="30" t="s">
        <v>401</v>
      </c>
      <c r="M3224" s="31">
        <v>8</v>
      </c>
      <c r="N3224" s="31">
        <v>61</v>
      </c>
      <c r="O3224" s="30" t="s">
        <v>404</v>
      </c>
      <c r="P3224" s="20">
        <v>72</v>
      </c>
      <c r="Q3224" s="20">
        <v>98</v>
      </c>
      <c r="R3224" s="18" t="s">
        <v>88</v>
      </c>
      <c r="S3224" s="20">
        <v>54</v>
      </c>
      <c r="T3224" s="18" t="s">
        <v>264</v>
      </c>
      <c r="U3224">
        <f t="shared" si="50"/>
        <v>1.0471999999999999</v>
      </c>
    </row>
    <row r="3225" spans="1:21" x14ac:dyDescent="0.3">
      <c r="A3225" s="21">
        <v>44870</v>
      </c>
      <c r="B3225" s="18" t="s">
        <v>45</v>
      </c>
      <c r="C3225" s="18" t="s">
        <v>46</v>
      </c>
      <c r="D3225" s="18" t="s">
        <v>47</v>
      </c>
      <c r="E3225" s="20">
        <v>170</v>
      </c>
      <c r="F3225" s="19">
        <v>116</v>
      </c>
      <c r="G3225" s="19">
        <v>4</v>
      </c>
      <c r="H3225" s="19">
        <v>36</v>
      </c>
      <c r="I3225" s="18" t="s">
        <v>549</v>
      </c>
      <c r="J3225" s="19">
        <v>196</v>
      </c>
      <c r="K3225" s="18" t="s">
        <v>278</v>
      </c>
      <c r="L3225" s="30" t="s">
        <v>116</v>
      </c>
      <c r="M3225" s="31">
        <v>6</v>
      </c>
      <c r="N3225" s="31">
        <v>36</v>
      </c>
      <c r="O3225" s="30" t="s">
        <v>64</v>
      </c>
      <c r="P3225" s="20">
        <v>74</v>
      </c>
      <c r="Q3225" s="20">
        <v>98</v>
      </c>
      <c r="R3225" s="18" t="s">
        <v>51</v>
      </c>
      <c r="S3225" s="20">
        <v>43</v>
      </c>
      <c r="T3225" s="18" t="s">
        <v>215</v>
      </c>
      <c r="U3225">
        <f t="shared" si="50"/>
        <v>0.69813333333333338</v>
      </c>
    </row>
    <row r="3226" spans="1:21" x14ac:dyDescent="0.3">
      <c r="A3226" s="21">
        <v>44871</v>
      </c>
      <c r="B3226" s="18" t="s">
        <v>45</v>
      </c>
      <c r="C3226" s="18" t="s">
        <v>46</v>
      </c>
      <c r="D3226" s="18" t="s">
        <v>47</v>
      </c>
      <c r="E3226" s="20">
        <v>170</v>
      </c>
      <c r="F3226" s="19">
        <v>132</v>
      </c>
      <c r="G3226" s="19">
        <v>0</v>
      </c>
      <c r="H3226" s="19">
        <v>50</v>
      </c>
      <c r="I3226" s="18" t="s">
        <v>895</v>
      </c>
      <c r="J3226" s="19">
        <v>215</v>
      </c>
      <c r="K3226" s="18" t="s">
        <v>864</v>
      </c>
      <c r="L3226" s="30" t="s">
        <v>132</v>
      </c>
      <c r="M3226" s="31">
        <v>8</v>
      </c>
      <c r="N3226" s="31">
        <v>64</v>
      </c>
      <c r="O3226" s="30" t="s">
        <v>111</v>
      </c>
      <c r="P3226" s="20">
        <v>78</v>
      </c>
      <c r="Q3226" s="20">
        <v>99</v>
      </c>
      <c r="R3226" s="18" t="s">
        <v>51</v>
      </c>
      <c r="S3226" s="20">
        <v>46</v>
      </c>
      <c r="T3226" s="18" t="s">
        <v>94</v>
      </c>
      <c r="U3226">
        <f t="shared" si="50"/>
        <v>1.3962666666666668</v>
      </c>
    </row>
    <row r="3227" spans="1:21" x14ac:dyDescent="0.3">
      <c r="A3227" s="21">
        <v>44872</v>
      </c>
      <c r="B3227" s="18" t="s">
        <v>45</v>
      </c>
      <c r="C3227" s="18" t="s">
        <v>46</v>
      </c>
      <c r="D3227" s="18" t="s">
        <v>47</v>
      </c>
      <c r="E3227" s="20">
        <v>170</v>
      </c>
      <c r="F3227" s="19">
        <v>119</v>
      </c>
      <c r="G3227" s="19">
        <v>0</v>
      </c>
      <c r="H3227" s="19">
        <v>36</v>
      </c>
      <c r="I3227" s="18" t="s">
        <v>725</v>
      </c>
      <c r="J3227" s="19">
        <v>202</v>
      </c>
      <c r="K3227" s="18" t="s">
        <v>52</v>
      </c>
      <c r="L3227" s="32">
        <v>25</v>
      </c>
      <c r="M3227" s="31">
        <v>8</v>
      </c>
      <c r="N3227" s="31">
        <v>128</v>
      </c>
      <c r="O3227" s="30" t="s">
        <v>167</v>
      </c>
      <c r="P3227" s="20">
        <v>76</v>
      </c>
      <c r="Q3227" s="20">
        <v>100</v>
      </c>
      <c r="R3227" s="18" t="s">
        <v>51</v>
      </c>
      <c r="S3227" s="20">
        <v>39</v>
      </c>
      <c r="T3227" s="18" t="s">
        <v>158</v>
      </c>
      <c r="U3227">
        <f t="shared" si="50"/>
        <v>4.3633333333333333</v>
      </c>
    </row>
    <row r="3228" spans="1:21" x14ac:dyDescent="0.3">
      <c r="A3228" s="21">
        <v>44873</v>
      </c>
      <c r="B3228" s="18" t="s">
        <v>45</v>
      </c>
      <c r="C3228" s="18" t="s">
        <v>46</v>
      </c>
      <c r="D3228" s="18" t="s">
        <v>47</v>
      </c>
      <c r="E3228" s="20">
        <v>170</v>
      </c>
      <c r="F3228" s="19">
        <v>162</v>
      </c>
      <c r="G3228" s="19">
        <v>8</v>
      </c>
      <c r="H3228" s="19">
        <v>119</v>
      </c>
      <c r="I3228" s="18" t="s">
        <v>156</v>
      </c>
      <c r="J3228" s="19">
        <v>205</v>
      </c>
      <c r="K3228" s="18" t="s">
        <v>371</v>
      </c>
      <c r="L3228" s="32">
        <v>15</v>
      </c>
      <c r="M3228" s="31">
        <v>8</v>
      </c>
      <c r="N3228" s="31">
        <v>56</v>
      </c>
      <c r="O3228" s="30" t="s">
        <v>543</v>
      </c>
      <c r="P3228" s="20">
        <v>74</v>
      </c>
      <c r="Q3228" s="20">
        <v>95</v>
      </c>
      <c r="R3228" s="18" t="s">
        <v>108</v>
      </c>
      <c r="S3228" s="20">
        <v>53</v>
      </c>
      <c r="T3228" s="18" t="s">
        <v>286</v>
      </c>
      <c r="U3228">
        <f t="shared" si="50"/>
        <v>2.6180000000000003</v>
      </c>
    </row>
    <row r="3229" spans="1:21" x14ac:dyDescent="0.3">
      <c r="A3229" s="21">
        <v>44874</v>
      </c>
      <c r="B3229" s="18" t="s">
        <v>45</v>
      </c>
      <c r="C3229" s="18" t="s">
        <v>46</v>
      </c>
      <c r="D3229" s="18" t="s">
        <v>47</v>
      </c>
      <c r="E3229" s="20">
        <v>170</v>
      </c>
      <c r="F3229" s="19">
        <v>152</v>
      </c>
      <c r="G3229" s="19">
        <v>0</v>
      </c>
      <c r="H3229" s="19">
        <v>109</v>
      </c>
      <c r="I3229" s="18" t="s">
        <v>272</v>
      </c>
      <c r="J3229" s="19">
        <v>194</v>
      </c>
      <c r="K3229" s="18" t="s">
        <v>136</v>
      </c>
      <c r="L3229" s="30" t="s">
        <v>132</v>
      </c>
      <c r="M3229" s="31">
        <v>3</v>
      </c>
      <c r="N3229" s="31">
        <v>39</v>
      </c>
      <c r="O3229" s="30" t="s">
        <v>65</v>
      </c>
      <c r="P3229" s="20">
        <v>81</v>
      </c>
      <c r="Q3229" s="20">
        <v>99</v>
      </c>
      <c r="R3229" s="18" t="s">
        <v>51</v>
      </c>
      <c r="S3229" s="20">
        <v>58</v>
      </c>
      <c r="T3229" s="18" t="s">
        <v>206</v>
      </c>
      <c r="U3229">
        <f t="shared" si="50"/>
        <v>1.3962666666666668</v>
      </c>
    </row>
    <row r="3230" spans="1:21" x14ac:dyDescent="0.3">
      <c r="A3230" s="21">
        <v>44875</v>
      </c>
      <c r="B3230" s="18" t="s">
        <v>45</v>
      </c>
      <c r="C3230" s="18" t="s">
        <v>46</v>
      </c>
      <c r="D3230" s="18" t="s">
        <v>47</v>
      </c>
      <c r="E3230" s="20">
        <v>170</v>
      </c>
      <c r="F3230" s="19">
        <v>142</v>
      </c>
      <c r="G3230" s="19">
        <v>0</v>
      </c>
      <c r="H3230" s="19">
        <v>67</v>
      </c>
      <c r="I3230" s="18" t="s">
        <v>941</v>
      </c>
      <c r="J3230" s="19">
        <v>216</v>
      </c>
      <c r="K3230" s="18" t="s">
        <v>368</v>
      </c>
      <c r="L3230" s="32">
        <v>24</v>
      </c>
      <c r="M3230" s="31">
        <v>6</v>
      </c>
      <c r="N3230" s="31">
        <v>36</v>
      </c>
      <c r="O3230" s="30" t="s">
        <v>89</v>
      </c>
      <c r="P3230" s="20">
        <v>81</v>
      </c>
      <c r="Q3230" s="20">
        <v>100</v>
      </c>
      <c r="R3230" s="18" t="s">
        <v>51</v>
      </c>
      <c r="S3230" s="20">
        <v>49</v>
      </c>
      <c r="T3230" s="18" t="s">
        <v>146</v>
      </c>
      <c r="U3230">
        <f t="shared" si="50"/>
        <v>4.1887999999999996</v>
      </c>
    </row>
    <row r="3231" spans="1:21" x14ac:dyDescent="0.3">
      <c r="A3231" s="21">
        <v>44876</v>
      </c>
      <c r="B3231" s="18" t="s">
        <v>45</v>
      </c>
      <c r="C3231" s="18" t="s">
        <v>46</v>
      </c>
      <c r="D3231" s="18" t="s">
        <v>47</v>
      </c>
      <c r="E3231" s="20">
        <v>170</v>
      </c>
      <c r="F3231" s="19">
        <v>134</v>
      </c>
      <c r="G3231" s="19">
        <v>0</v>
      </c>
      <c r="H3231" s="19">
        <v>49</v>
      </c>
      <c r="I3231" s="18" t="s">
        <v>838</v>
      </c>
      <c r="J3231" s="19">
        <v>219</v>
      </c>
      <c r="K3231" s="18" t="s">
        <v>197</v>
      </c>
      <c r="L3231" s="30" t="s">
        <v>263</v>
      </c>
      <c r="M3231" s="31">
        <v>0</v>
      </c>
      <c r="N3231" s="31">
        <v>50</v>
      </c>
      <c r="O3231" s="30" t="s">
        <v>71</v>
      </c>
      <c r="P3231" s="20">
        <v>78</v>
      </c>
      <c r="Q3231" s="20">
        <v>100</v>
      </c>
      <c r="R3231" s="18" t="s">
        <v>51</v>
      </c>
      <c r="S3231" s="20">
        <v>43</v>
      </c>
      <c r="T3231" s="18" t="s">
        <v>206</v>
      </c>
      <c r="U3231">
        <f t="shared" si="50"/>
        <v>0.17453333333333335</v>
      </c>
    </row>
    <row r="3232" spans="1:21" x14ac:dyDescent="0.3">
      <c r="A3232" s="21">
        <v>44877</v>
      </c>
      <c r="B3232" s="18" t="s">
        <v>45</v>
      </c>
      <c r="C3232" s="18" t="s">
        <v>46</v>
      </c>
      <c r="D3232" s="18" t="s">
        <v>47</v>
      </c>
      <c r="E3232" s="20">
        <v>170</v>
      </c>
      <c r="F3232" s="19">
        <v>156</v>
      </c>
      <c r="G3232" s="19">
        <v>0</v>
      </c>
      <c r="H3232" s="19">
        <v>75</v>
      </c>
      <c r="I3232" s="18" t="s">
        <v>790</v>
      </c>
      <c r="J3232" s="19">
        <v>238</v>
      </c>
      <c r="K3232" s="18" t="s">
        <v>614</v>
      </c>
      <c r="L3232" s="32">
        <v>24</v>
      </c>
      <c r="M3232" s="31">
        <v>14</v>
      </c>
      <c r="N3232" s="31">
        <v>111</v>
      </c>
      <c r="O3232" s="30" t="s">
        <v>89</v>
      </c>
      <c r="P3232" s="20">
        <v>71</v>
      </c>
      <c r="Q3232" s="20">
        <v>100</v>
      </c>
      <c r="R3232" s="18" t="s">
        <v>171</v>
      </c>
      <c r="S3232" s="20">
        <v>40</v>
      </c>
      <c r="T3232" s="18" t="s">
        <v>113</v>
      </c>
      <c r="U3232">
        <f t="shared" si="50"/>
        <v>4.1887999999999996</v>
      </c>
    </row>
    <row r="3233" spans="1:21" x14ac:dyDescent="0.3">
      <c r="A3233" s="21">
        <v>44878</v>
      </c>
      <c r="B3233" s="18" t="s">
        <v>45</v>
      </c>
      <c r="C3233" s="18" t="s">
        <v>46</v>
      </c>
      <c r="D3233" s="18" t="s">
        <v>47</v>
      </c>
      <c r="E3233" s="20">
        <v>170</v>
      </c>
      <c r="F3233" s="19">
        <v>156</v>
      </c>
      <c r="G3233" s="19">
        <v>32</v>
      </c>
      <c r="H3233" s="19">
        <v>85</v>
      </c>
      <c r="I3233" s="18" t="s">
        <v>957</v>
      </c>
      <c r="J3233" s="19">
        <v>227</v>
      </c>
      <c r="K3233" s="18" t="s">
        <v>248</v>
      </c>
      <c r="L3233" s="32">
        <v>22</v>
      </c>
      <c r="M3233" s="31">
        <v>22</v>
      </c>
      <c r="N3233" s="31">
        <v>97</v>
      </c>
      <c r="O3233" s="30" t="s">
        <v>117</v>
      </c>
      <c r="P3233" s="20">
        <v>61</v>
      </c>
      <c r="Q3233" s="20">
        <v>100</v>
      </c>
      <c r="R3233" s="18" t="s">
        <v>644</v>
      </c>
      <c r="S3233" s="20">
        <v>38</v>
      </c>
      <c r="T3233" s="18" t="s">
        <v>215</v>
      </c>
      <c r="U3233">
        <f t="shared" si="50"/>
        <v>3.8397333333333332</v>
      </c>
    </row>
    <row r="3234" spans="1:21" x14ac:dyDescent="0.3">
      <c r="A3234" s="21">
        <v>44879</v>
      </c>
      <c r="B3234" s="18" t="s">
        <v>45</v>
      </c>
      <c r="C3234" s="18" t="s">
        <v>46</v>
      </c>
      <c r="D3234" s="18" t="s">
        <v>47</v>
      </c>
      <c r="E3234" s="20">
        <v>170</v>
      </c>
      <c r="F3234" s="19">
        <v>156</v>
      </c>
      <c r="G3234" s="19">
        <v>2</v>
      </c>
      <c r="H3234" s="19">
        <v>115</v>
      </c>
      <c r="I3234" s="18" t="s">
        <v>51</v>
      </c>
      <c r="J3234" s="19">
        <v>197</v>
      </c>
      <c r="K3234" s="18" t="s">
        <v>115</v>
      </c>
      <c r="L3234" s="32">
        <v>33</v>
      </c>
      <c r="M3234" s="31">
        <v>6</v>
      </c>
      <c r="N3234" s="31">
        <v>92</v>
      </c>
      <c r="O3234" s="30" t="s">
        <v>86</v>
      </c>
      <c r="P3234" s="20">
        <v>85</v>
      </c>
      <c r="Q3234" s="20">
        <v>98</v>
      </c>
      <c r="R3234" s="18" t="s">
        <v>51</v>
      </c>
      <c r="S3234" s="20">
        <v>54</v>
      </c>
      <c r="T3234" s="18" t="s">
        <v>80</v>
      </c>
      <c r="U3234">
        <f t="shared" si="50"/>
        <v>5.7596000000000007</v>
      </c>
    </row>
    <row r="3235" spans="1:21" x14ac:dyDescent="0.3">
      <c r="A3235" s="21">
        <v>44880</v>
      </c>
      <c r="B3235" s="18" t="s">
        <v>45</v>
      </c>
      <c r="C3235" s="18" t="s">
        <v>46</v>
      </c>
      <c r="D3235" s="18" t="s">
        <v>47</v>
      </c>
      <c r="E3235" s="20">
        <v>170</v>
      </c>
      <c r="F3235" s="19">
        <v>146</v>
      </c>
      <c r="G3235" s="19">
        <v>4</v>
      </c>
      <c r="H3235" s="19">
        <v>82</v>
      </c>
      <c r="I3235" s="18" t="s">
        <v>1114</v>
      </c>
      <c r="J3235" s="19">
        <v>209</v>
      </c>
      <c r="K3235" s="18" t="s">
        <v>217</v>
      </c>
      <c r="L3235" s="32">
        <v>26</v>
      </c>
      <c r="M3235" s="31">
        <v>11</v>
      </c>
      <c r="N3235" s="31">
        <v>150</v>
      </c>
      <c r="O3235" s="30" t="s">
        <v>280</v>
      </c>
      <c r="P3235" s="20">
        <v>60</v>
      </c>
      <c r="Q3235" s="20">
        <v>94</v>
      </c>
      <c r="R3235" s="18" t="s">
        <v>80</v>
      </c>
      <c r="S3235" s="20">
        <v>36</v>
      </c>
      <c r="T3235" s="18" t="s">
        <v>186</v>
      </c>
      <c r="U3235">
        <f t="shared" si="50"/>
        <v>4.5378666666666669</v>
      </c>
    </row>
    <row r="3236" spans="1:21" x14ac:dyDescent="0.3">
      <c r="A3236" s="21">
        <v>44881</v>
      </c>
      <c r="B3236" s="18" t="s">
        <v>45</v>
      </c>
      <c r="C3236" s="18" t="s">
        <v>46</v>
      </c>
      <c r="D3236" s="18" t="s">
        <v>47</v>
      </c>
      <c r="E3236" s="20">
        <v>170</v>
      </c>
      <c r="F3236" s="19">
        <v>144</v>
      </c>
      <c r="G3236" s="19">
        <v>0</v>
      </c>
      <c r="H3236" s="19">
        <v>67</v>
      </c>
      <c r="I3236" s="18" t="s">
        <v>425</v>
      </c>
      <c r="J3236" s="19">
        <v>220</v>
      </c>
      <c r="K3236" s="18" t="s">
        <v>658</v>
      </c>
      <c r="L3236" s="32">
        <v>28</v>
      </c>
      <c r="M3236" s="31">
        <v>14</v>
      </c>
      <c r="N3236" s="31">
        <v>117</v>
      </c>
      <c r="O3236" s="30" t="s">
        <v>235</v>
      </c>
      <c r="P3236" s="20">
        <v>71</v>
      </c>
      <c r="Q3236" s="20">
        <v>97</v>
      </c>
      <c r="R3236" s="18" t="s">
        <v>280</v>
      </c>
      <c r="S3236" s="20">
        <v>35</v>
      </c>
      <c r="T3236" s="18" t="s">
        <v>594</v>
      </c>
      <c r="U3236">
        <f t="shared" si="50"/>
        <v>4.8869333333333334</v>
      </c>
    </row>
    <row r="3237" spans="1:21" x14ac:dyDescent="0.3">
      <c r="A3237" s="21">
        <v>44882</v>
      </c>
      <c r="B3237" s="18" t="s">
        <v>45</v>
      </c>
      <c r="C3237" s="18" t="s">
        <v>46</v>
      </c>
      <c r="D3237" s="18" t="s">
        <v>47</v>
      </c>
      <c r="E3237" s="20">
        <v>170</v>
      </c>
      <c r="F3237" s="19">
        <v>141</v>
      </c>
      <c r="G3237" s="19">
        <v>46</v>
      </c>
      <c r="H3237" s="19">
        <v>75</v>
      </c>
      <c r="I3237" s="18" t="s">
        <v>848</v>
      </c>
      <c r="J3237" s="19">
        <v>207</v>
      </c>
      <c r="K3237" s="18" t="s">
        <v>266</v>
      </c>
      <c r="L3237" s="32">
        <v>34</v>
      </c>
      <c r="M3237" s="31">
        <v>11</v>
      </c>
      <c r="N3237" s="31">
        <v>86</v>
      </c>
      <c r="O3237" s="30" t="s">
        <v>50</v>
      </c>
      <c r="P3237" s="20">
        <v>85</v>
      </c>
      <c r="Q3237" s="20">
        <v>100</v>
      </c>
      <c r="R3237" s="18" t="s">
        <v>226</v>
      </c>
      <c r="S3237" s="20">
        <v>43</v>
      </c>
      <c r="T3237" s="18" t="s">
        <v>179</v>
      </c>
      <c r="U3237">
        <f t="shared" si="50"/>
        <v>5.9341333333333326</v>
      </c>
    </row>
    <row r="3238" spans="1:21" x14ac:dyDescent="0.3">
      <c r="A3238" s="21">
        <v>44883</v>
      </c>
      <c r="B3238" s="18" t="s">
        <v>45</v>
      </c>
      <c r="C3238" s="18" t="s">
        <v>46</v>
      </c>
      <c r="D3238" s="18" t="s">
        <v>47</v>
      </c>
      <c r="E3238" s="20">
        <v>170</v>
      </c>
      <c r="F3238" s="19">
        <v>107</v>
      </c>
      <c r="G3238" s="19">
        <v>82</v>
      </c>
      <c r="H3238" s="19">
        <v>73</v>
      </c>
      <c r="I3238" s="18" t="s">
        <v>531</v>
      </c>
      <c r="J3238" s="19">
        <v>141</v>
      </c>
      <c r="K3238" s="18" t="s">
        <v>391</v>
      </c>
      <c r="L3238" s="32">
        <v>27</v>
      </c>
      <c r="M3238" s="31">
        <v>14</v>
      </c>
      <c r="N3238" s="31">
        <v>103</v>
      </c>
      <c r="O3238" s="30" t="s">
        <v>158</v>
      </c>
      <c r="P3238" s="20">
        <v>82</v>
      </c>
      <c r="Q3238" s="20">
        <v>100</v>
      </c>
      <c r="R3238" s="18" t="s">
        <v>367</v>
      </c>
      <c r="S3238" s="20">
        <v>53</v>
      </c>
      <c r="T3238" s="18" t="s">
        <v>81</v>
      </c>
      <c r="U3238">
        <f t="shared" si="50"/>
        <v>4.7123999999999997</v>
      </c>
    </row>
    <row r="3239" spans="1:21" x14ac:dyDescent="0.3">
      <c r="A3239" s="21">
        <v>44884</v>
      </c>
      <c r="B3239" s="18" t="s">
        <v>45</v>
      </c>
      <c r="C3239" s="18" t="s">
        <v>46</v>
      </c>
      <c r="D3239" s="18" t="s">
        <v>47</v>
      </c>
      <c r="E3239" s="20">
        <v>170</v>
      </c>
      <c r="F3239" s="19">
        <v>82</v>
      </c>
      <c r="G3239" s="19">
        <v>32</v>
      </c>
      <c r="H3239" s="19">
        <v>64</v>
      </c>
      <c r="I3239" s="18" t="s">
        <v>487</v>
      </c>
      <c r="J3239" s="19">
        <v>99</v>
      </c>
      <c r="K3239" s="18" t="s">
        <v>339</v>
      </c>
      <c r="L3239" s="32">
        <v>18</v>
      </c>
      <c r="M3239" s="31">
        <v>8</v>
      </c>
      <c r="N3239" s="31">
        <v>69</v>
      </c>
      <c r="O3239" s="30" t="s">
        <v>494</v>
      </c>
      <c r="P3239" s="20">
        <v>95</v>
      </c>
      <c r="Q3239" s="20">
        <v>98</v>
      </c>
      <c r="R3239" s="18" t="s">
        <v>520</v>
      </c>
      <c r="S3239" s="20">
        <v>81</v>
      </c>
      <c r="T3239" s="18" t="s">
        <v>494</v>
      </c>
      <c r="U3239">
        <f t="shared" si="50"/>
        <v>3.1415999999999999</v>
      </c>
    </row>
    <row r="3240" spans="1:21" x14ac:dyDescent="0.3">
      <c r="A3240" s="21">
        <v>44885</v>
      </c>
      <c r="B3240" s="18" t="s">
        <v>45</v>
      </c>
      <c r="C3240" s="18" t="s">
        <v>46</v>
      </c>
      <c r="D3240" s="18" t="s">
        <v>47</v>
      </c>
      <c r="E3240" s="20">
        <v>170</v>
      </c>
      <c r="F3240" s="19">
        <v>124</v>
      </c>
      <c r="G3240" s="19">
        <v>14</v>
      </c>
      <c r="H3240" s="19">
        <v>81</v>
      </c>
      <c r="I3240" s="18" t="s">
        <v>682</v>
      </c>
      <c r="J3240" s="19">
        <v>168</v>
      </c>
      <c r="K3240" s="18" t="s">
        <v>707</v>
      </c>
      <c r="L3240" s="30" t="s">
        <v>84</v>
      </c>
      <c r="M3240" s="31">
        <v>3</v>
      </c>
      <c r="N3240" s="31">
        <v>44</v>
      </c>
      <c r="O3240" s="30" t="s">
        <v>139</v>
      </c>
      <c r="P3240" s="20">
        <v>90</v>
      </c>
      <c r="Q3240" s="20">
        <v>100</v>
      </c>
      <c r="R3240" s="18" t="s">
        <v>51</v>
      </c>
      <c r="S3240" s="20">
        <v>72</v>
      </c>
      <c r="T3240" s="18" t="s">
        <v>52</v>
      </c>
      <c r="U3240">
        <f t="shared" si="50"/>
        <v>0.34906666666666669</v>
      </c>
    </row>
    <row r="3241" spans="1:21" x14ac:dyDescent="0.3">
      <c r="A3241" s="21">
        <v>44886</v>
      </c>
      <c r="B3241" s="18" t="s">
        <v>45</v>
      </c>
      <c r="C3241" s="18" t="s">
        <v>46</v>
      </c>
      <c r="D3241" s="18" t="s">
        <v>47</v>
      </c>
      <c r="E3241" s="20">
        <v>170</v>
      </c>
      <c r="F3241" s="19">
        <v>121</v>
      </c>
      <c r="G3241" s="19">
        <v>160</v>
      </c>
      <c r="H3241" s="19">
        <v>61</v>
      </c>
      <c r="I3241" s="18" t="s">
        <v>310</v>
      </c>
      <c r="J3241" s="19">
        <v>181</v>
      </c>
      <c r="K3241" s="18" t="s">
        <v>572</v>
      </c>
      <c r="L3241" s="32">
        <v>26</v>
      </c>
      <c r="M3241" s="31">
        <v>17</v>
      </c>
      <c r="N3241" s="31">
        <v>125</v>
      </c>
      <c r="O3241" s="30" t="s">
        <v>56</v>
      </c>
      <c r="P3241" s="20">
        <v>84</v>
      </c>
      <c r="Q3241" s="20">
        <v>100</v>
      </c>
      <c r="R3241" s="18" t="s">
        <v>51</v>
      </c>
      <c r="S3241" s="20">
        <v>57</v>
      </c>
      <c r="T3241" s="18" t="s">
        <v>747</v>
      </c>
      <c r="U3241">
        <f t="shared" si="50"/>
        <v>4.5378666666666669</v>
      </c>
    </row>
    <row r="3242" spans="1:21" x14ac:dyDescent="0.3">
      <c r="A3242" s="21">
        <v>44887</v>
      </c>
      <c r="B3242" s="18" t="s">
        <v>45</v>
      </c>
      <c r="C3242" s="18" t="s">
        <v>46</v>
      </c>
      <c r="D3242" s="18" t="s">
        <v>47</v>
      </c>
      <c r="E3242" s="20">
        <v>170</v>
      </c>
      <c r="F3242" s="19">
        <v>123</v>
      </c>
      <c r="G3242" s="19">
        <v>74</v>
      </c>
      <c r="H3242" s="19">
        <v>62</v>
      </c>
      <c r="I3242" s="18" t="s">
        <v>115</v>
      </c>
      <c r="J3242" s="19">
        <v>184</v>
      </c>
      <c r="K3242" s="18" t="s">
        <v>1095</v>
      </c>
      <c r="L3242" s="32">
        <v>34</v>
      </c>
      <c r="M3242" s="31">
        <v>3</v>
      </c>
      <c r="N3242" s="31">
        <v>111</v>
      </c>
      <c r="O3242" s="30" t="s">
        <v>139</v>
      </c>
      <c r="P3242" s="20">
        <v>89</v>
      </c>
      <c r="Q3242" s="20">
        <v>97</v>
      </c>
      <c r="R3242" s="18" t="s">
        <v>355</v>
      </c>
      <c r="S3242" s="20">
        <v>50</v>
      </c>
      <c r="T3242" s="18" t="s">
        <v>139</v>
      </c>
      <c r="U3242">
        <f t="shared" si="50"/>
        <v>5.9341333333333326</v>
      </c>
    </row>
    <row r="3243" spans="1:21" x14ac:dyDescent="0.3">
      <c r="A3243" s="21">
        <v>44888</v>
      </c>
      <c r="B3243" s="18" t="s">
        <v>45</v>
      </c>
      <c r="C3243" s="18" t="s">
        <v>46</v>
      </c>
      <c r="D3243" s="18" t="s">
        <v>47</v>
      </c>
      <c r="E3243" s="20">
        <v>170</v>
      </c>
      <c r="F3243" s="19">
        <v>129</v>
      </c>
      <c r="G3243" s="19">
        <v>0</v>
      </c>
      <c r="H3243" s="19">
        <v>62</v>
      </c>
      <c r="I3243" s="18" t="s">
        <v>62</v>
      </c>
      <c r="J3243" s="19">
        <v>196</v>
      </c>
      <c r="K3243" s="18" t="s">
        <v>262</v>
      </c>
      <c r="L3243" s="32">
        <v>32</v>
      </c>
      <c r="M3243" s="31">
        <v>22</v>
      </c>
      <c r="N3243" s="31">
        <v>153</v>
      </c>
      <c r="O3243" s="30" t="s">
        <v>183</v>
      </c>
      <c r="P3243" s="20">
        <v>65</v>
      </c>
      <c r="Q3243" s="20">
        <v>96</v>
      </c>
      <c r="R3243" s="18" t="s">
        <v>51</v>
      </c>
      <c r="S3243" s="20">
        <v>39</v>
      </c>
      <c r="T3243" s="18" t="s">
        <v>89</v>
      </c>
      <c r="U3243">
        <f t="shared" si="50"/>
        <v>5.5850666666666671</v>
      </c>
    </row>
    <row r="3244" spans="1:21" x14ac:dyDescent="0.3">
      <c r="A3244" s="21">
        <v>44889</v>
      </c>
      <c r="B3244" s="18" t="s">
        <v>45</v>
      </c>
      <c r="C3244" s="18" t="s">
        <v>46</v>
      </c>
      <c r="D3244" s="18" t="s">
        <v>47</v>
      </c>
      <c r="E3244" s="20">
        <v>170</v>
      </c>
      <c r="F3244" s="19">
        <v>106</v>
      </c>
      <c r="G3244" s="19">
        <v>76</v>
      </c>
      <c r="H3244" s="19">
        <v>58</v>
      </c>
      <c r="I3244" s="18" t="s">
        <v>879</v>
      </c>
      <c r="J3244" s="19">
        <v>155</v>
      </c>
      <c r="K3244" s="18" t="s">
        <v>723</v>
      </c>
      <c r="L3244" s="32">
        <v>22</v>
      </c>
      <c r="M3244" s="31">
        <v>11</v>
      </c>
      <c r="N3244" s="31">
        <v>94</v>
      </c>
      <c r="O3244" s="30" t="s">
        <v>179</v>
      </c>
      <c r="P3244" s="20">
        <v>82</v>
      </c>
      <c r="Q3244" s="20">
        <v>98</v>
      </c>
      <c r="R3244" s="18" t="s">
        <v>51</v>
      </c>
      <c r="S3244" s="20">
        <v>62</v>
      </c>
      <c r="T3244" s="18" t="s">
        <v>520</v>
      </c>
      <c r="U3244">
        <f t="shared" si="50"/>
        <v>3.8397333333333332</v>
      </c>
    </row>
    <row r="3245" spans="1:21" x14ac:dyDescent="0.3">
      <c r="A3245" s="21">
        <v>44890</v>
      </c>
      <c r="B3245" s="18" t="s">
        <v>45</v>
      </c>
      <c r="C3245" s="18" t="s">
        <v>46</v>
      </c>
      <c r="D3245" s="18" t="s">
        <v>47</v>
      </c>
      <c r="E3245" s="20">
        <v>170</v>
      </c>
      <c r="F3245" s="19">
        <v>106</v>
      </c>
      <c r="G3245" s="19">
        <v>0</v>
      </c>
      <c r="H3245" s="19">
        <v>44</v>
      </c>
      <c r="I3245" s="18" t="s">
        <v>1165</v>
      </c>
      <c r="J3245" s="19">
        <v>167</v>
      </c>
      <c r="K3245" s="18" t="s">
        <v>398</v>
      </c>
      <c r="L3245" s="30" t="s">
        <v>218</v>
      </c>
      <c r="M3245" s="31">
        <v>0</v>
      </c>
      <c r="N3245" s="31">
        <v>42</v>
      </c>
      <c r="O3245" s="30" t="s">
        <v>367</v>
      </c>
      <c r="P3245" s="20">
        <v>88</v>
      </c>
      <c r="Q3245" s="20">
        <v>100</v>
      </c>
      <c r="R3245" s="18" t="s">
        <v>51</v>
      </c>
      <c r="S3245" s="20">
        <v>52</v>
      </c>
      <c r="T3245" s="18" t="s">
        <v>121</v>
      </c>
      <c r="U3245">
        <f t="shared" si="50"/>
        <v>0.52359999999999995</v>
      </c>
    </row>
    <row r="3246" spans="1:21" x14ac:dyDescent="0.3">
      <c r="A3246" s="21">
        <v>44891</v>
      </c>
      <c r="B3246" s="18" t="s">
        <v>45</v>
      </c>
      <c r="C3246" s="18" t="s">
        <v>46</v>
      </c>
      <c r="D3246" s="18" t="s">
        <v>47</v>
      </c>
      <c r="E3246" s="20">
        <v>170</v>
      </c>
      <c r="F3246" s="19">
        <v>92</v>
      </c>
      <c r="G3246" s="19">
        <v>0</v>
      </c>
      <c r="H3246" s="19">
        <v>33</v>
      </c>
      <c r="I3246" s="18" t="s">
        <v>202</v>
      </c>
      <c r="J3246" s="19">
        <v>150</v>
      </c>
      <c r="K3246" s="18" t="s">
        <v>538</v>
      </c>
      <c r="L3246" s="30" t="s">
        <v>401</v>
      </c>
      <c r="M3246" s="31">
        <v>0</v>
      </c>
      <c r="N3246" s="31">
        <v>33</v>
      </c>
      <c r="O3246" s="30" t="s">
        <v>318</v>
      </c>
      <c r="P3246" s="20">
        <v>87</v>
      </c>
      <c r="Q3246" s="20">
        <v>99</v>
      </c>
      <c r="R3246" s="18" t="s">
        <v>51</v>
      </c>
      <c r="S3246" s="20">
        <v>59</v>
      </c>
      <c r="T3246" s="18" t="s">
        <v>146</v>
      </c>
      <c r="U3246">
        <f t="shared" si="50"/>
        <v>1.0471999999999999</v>
      </c>
    </row>
    <row r="3247" spans="1:21" x14ac:dyDescent="0.3">
      <c r="A3247" s="21">
        <v>44892</v>
      </c>
      <c r="B3247" s="18" t="s">
        <v>45</v>
      </c>
      <c r="C3247" s="18" t="s">
        <v>46</v>
      </c>
      <c r="D3247" s="18" t="s">
        <v>47</v>
      </c>
      <c r="E3247" s="20">
        <v>170</v>
      </c>
      <c r="F3247" s="19">
        <v>84</v>
      </c>
      <c r="G3247" s="19">
        <v>48</v>
      </c>
      <c r="H3247" s="19">
        <v>48</v>
      </c>
      <c r="I3247" s="18" t="s">
        <v>1166</v>
      </c>
      <c r="J3247" s="19">
        <v>121</v>
      </c>
      <c r="K3247" s="18" t="s">
        <v>343</v>
      </c>
      <c r="L3247" s="30" t="s">
        <v>263</v>
      </c>
      <c r="M3247" s="31">
        <v>6</v>
      </c>
      <c r="N3247" s="31">
        <v>81</v>
      </c>
      <c r="O3247" s="30" t="s">
        <v>345</v>
      </c>
      <c r="P3247" s="20">
        <v>95</v>
      </c>
      <c r="Q3247" s="20">
        <v>100</v>
      </c>
      <c r="R3247" s="18" t="s">
        <v>51</v>
      </c>
      <c r="S3247" s="20">
        <v>81</v>
      </c>
      <c r="T3247" s="18" t="s">
        <v>250</v>
      </c>
      <c r="U3247">
        <f t="shared" si="50"/>
        <v>0.17453333333333335</v>
      </c>
    </row>
    <row r="3248" spans="1:21" x14ac:dyDescent="0.3">
      <c r="A3248" s="21">
        <v>44893</v>
      </c>
      <c r="B3248" s="18" t="s">
        <v>45</v>
      </c>
      <c r="C3248" s="18" t="s">
        <v>46</v>
      </c>
      <c r="D3248" s="18" t="s">
        <v>47</v>
      </c>
      <c r="E3248" s="20">
        <v>170</v>
      </c>
      <c r="F3248" s="19">
        <v>102</v>
      </c>
      <c r="G3248" s="19">
        <v>2</v>
      </c>
      <c r="H3248" s="19">
        <v>58</v>
      </c>
      <c r="I3248" s="18" t="s">
        <v>232</v>
      </c>
      <c r="J3248" s="19">
        <v>146</v>
      </c>
      <c r="K3248" s="18" t="s">
        <v>606</v>
      </c>
      <c r="L3248" s="32">
        <v>22</v>
      </c>
      <c r="M3248" s="31">
        <v>11</v>
      </c>
      <c r="N3248" s="31">
        <v>97</v>
      </c>
      <c r="O3248" s="30" t="s">
        <v>133</v>
      </c>
      <c r="P3248" s="20">
        <v>79</v>
      </c>
      <c r="Q3248" s="20">
        <v>99</v>
      </c>
      <c r="R3248" s="18" t="s">
        <v>80</v>
      </c>
      <c r="S3248" s="20">
        <v>54</v>
      </c>
      <c r="T3248" s="18" t="s">
        <v>264</v>
      </c>
      <c r="U3248">
        <f t="shared" si="50"/>
        <v>3.8397333333333332</v>
      </c>
    </row>
    <row r="3249" spans="1:21" x14ac:dyDescent="0.3">
      <c r="A3249" s="21">
        <v>44894</v>
      </c>
      <c r="B3249" s="18" t="s">
        <v>45</v>
      </c>
      <c r="C3249" s="18" t="s">
        <v>46</v>
      </c>
      <c r="D3249" s="18" t="s">
        <v>47</v>
      </c>
      <c r="E3249" s="20">
        <v>170</v>
      </c>
      <c r="F3249" s="19">
        <v>112</v>
      </c>
      <c r="G3249" s="19">
        <v>0</v>
      </c>
      <c r="H3249" s="19">
        <v>77</v>
      </c>
      <c r="I3249" s="18" t="s">
        <v>758</v>
      </c>
      <c r="J3249" s="19">
        <v>146</v>
      </c>
      <c r="K3249" s="18" t="s">
        <v>934</v>
      </c>
      <c r="L3249" s="30" t="s">
        <v>84</v>
      </c>
      <c r="M3249" s="31">
        <v>6</v>
      </c>
      <c r="N3249" s="31">
        <v>33</v>
      </c>
      <c r="O3249" s="30" t="s">
        <v>206</v>
      </c>
      <c r="P3249" s="20">
        <v>81</v>
      </c>
      <c r="Q3249" s="20">
        <v>99</v>
      </c>
      <c r="R3249" s="18" t="s">
        <v>51</v>
      </c>
      <c r="S3249" s="20">
        <v>58</v>
      </c>
      <c r="T3249" s="18" t="s">
        <v>146</v>
      </c>
      <c r="U3249">
        <f t="shared" si="50"/>
        <v>0.34906666666666669</v>
      </c>
    </row>
    <row r="3250" spans="1:21" x14ac:dyDescent="0.3">
      <c r="A3250" s="21">
        <v>44895</v>
      </c>
      <c r="B3250" s="18" t="s">
        <v>45</v>
      </c>
      <c r="C3250" s="18" t="s">
        <v>46</v>
      </c>
      <c r="D3250" s="18" t="s">
        <v>47</v>
      </c>
      <c r="E3250" s="20">
        <v>170</v>
      </c>
      <c r="F3250" s="19">
        <v>87</v>
      </c>
      <c r="G3250" s="19">
        <v>0</v>
      </c>
      <c r="H3250" s="19">
        <v>51</v>
      </c>
      <c r="I3250" s="18" t="s">
        <v>96</v>
      </c>
      <c r="J3250" s="19">
        <v>123</v>
      </c>
      <c r="K3250" s="18" t="s">
        <v>749</v>
      </c>
      <c r="L3250" s="30" t="s">
        <v>84</v>
      </c>
      <c r="M3250" s="31">
        <v>3</v>
      </c>
      <c r="N3250" s="31">
        <v>31</v>
      </c>
      <c r="O3250" s="30" t="s">
        <v>222</v>
      </c>
      <c r="P3250" s="20">
        <v>92</v>
      </c>
      <c r="Q3250" s="20">
        <v>100</v>
      </c>
      <c r="R3250" s="18" t="s">
        <v>51</v>
      </c>
      <c r="S3250" s="20">
        <v>73</v>
      </c>
      <c r="T3250" s="18" t="s">
        <v>146</v>
      </c>
      <c r="U3250">
        <f t="shared" si="50"/>
        <v>0.34906666666666669</v>
      </c>
    </row>
    <row r="3251" spans="1:21" x14ac:dyDescent="0.3">
      <c r="A3251" s="21">
        <v>44896</v>
      </c>
      <c r="B3251" s="18" t="s">
        <v>45</v>
      </c>
      <c r="C3251" s="18" t="s">
        <v>46</v>
      </c>
      <c r="D3251" s="18" t="s">
        <v>47</v>
      </c>
      <c r="E3251" s="20">
        <v>170</v>
      </c>
      <c r="F3251" s="19">
        <v>85</v>
      </c>
      <c r="G3251" s="19">
        <v>0</v>
      </c>
      <c r="H3251" s="19">
        <v>21</v>
      </c>
      <c r="I3251" s="18" t="s">
        <v>394</v>
      </c>
      <c r="J3251" s="19">
        <v>149</v>
      </c>
      <c r="K3251" s="18" t="s">
        <v>254</v>
      </c>
      <c r="L3251" s="30" t="s">
        <v>218</v>
      </c>
      <c r="M3251" s="31">
        <v>6</v>
      </c>
      <c r="N3251" s="31">
        <v>28</v>
      </c>
      <c r="O3251" s="30" t="s">
        <v>301</v>
      </c>
      <c r="P3251" s="20">
        <v>82</v>
      </c>
      <c r="Q3251" s="20">
        <v>100</v>
      </c>
      <c r="R3251" s="18" t="s">
        <v>226</v>
      </c>
      <c r="S3251" s="20">
        <v>54</v>
      </c>
      <c r="T3251" s="18" t="s">
        <v>52</v>
      </c>
      <c r="U3251">
        <f t="shared" si="50"/>
        <v>0.52359999999999995</v>
      </c>
    </row>
    <row r="3252" spans="1:21" x14ac:dyDescent="0.3">
      <c r="A3252" s="21">
        <v>44897</v>
      </c>
      <c r="B3252" s="18" t="s">
        <v>45</v>
      </c>
      <c r="C3252" s="18" t="s">
        <v>46</v>
      </c>
      <c r="D3252" s="18" t="s">
        <v>47</v>
      </c>
      <c r="E3252" s="20">
        <v>170</v>
      </c>
      <c r="F3252" s="19">
        <v>64</v>
      </c>
      <c r="G3252" s="19">
        <v>2</v>
      </c>
      <c r="H3252" s="19">
        <v>-2</v>
      </c>
      <c r="I3252" s="18" t="s">
        <v>487</v>
      </c>
      <c r="J3252" s="19">
        <v>130</v>
      </c>
      <c r="K3252" s="18" t="s">
        <v>555</v>
      </c>
      <c r="L3252" s="32">
        <v>23</v>
      </c>
      <c r="M3252" s="31">
        <v>3</v>
      </c>
      <c r="N3252" s="31">
        <v>25</v>
      </c>
      <c r="O3252" s="30" t="s">
        <v>89</v>
      </c>
      <c r="P3252" s="20">
        <v>86</v>
      </c>
      <c r="Q3252" s="20">
        <v>100</v>
      </c>
      <c r="R3252" s="18" t="s">
        <v>51</v>
      </c>
      <c r="S3252" s="20">
        <v>55</v>
      </c>
      <c r="T3252" s="18" t="s">
        <v>146</v>
      </c>
      <c r="U3252">
        <f t="shared" si="50"/>
        <v>4.0142666666666669</v>
      </c>
    </row>
    <row r="3253" spans="1:21" x14ac:dyDescent="0.3">
      <c r="A3253" s="21">
        <v>44898</v>
      </c>
      <c r="B3253" s="18" t="s">
        <v>45</v>
      </c>
      <c r="C3253" s="18" t="s">
        <v>46</v>
      </c>
      <c r="D3253" s="18" t="s">
        <v>47</v>
      </c>
      <c r="E3253" s="20">
        <v>170</v>
      </c>
      <c r="F3253" s="19">
        <v>46</v>
      </c>
      <c r="G3253" s="19">
        <v>24</v>
      </c>
      <c r="H3253" s="19">
        <v>-2</v>
      </c>
      <c r="I3253" s="18" t="s">
        <v>1167</v>
      </c>
      <c r="J3253" s="19">
        <v>95</v>
      </c>
      <c r="K3253" s="18" t="s">
        <v>259</v>
      </c>
      <c r="L3253" s="32">
        <v>36</v>
      </c>
      <c r="M3253" s="31">
        <v>0</v>
      </c>
      <c r="N3253" s="31">
        <v>36</v>
      </c>
      <c r="O3253" s="30" t="s">
        <v>98</v>
      </c>
      <c r="P3253" s="20">
        <v>94</v>
      </c>
      <c r="Q3253" s="20">
        <v>100</v>
      </c>
      <c r="R3253" s="18" t="s">
        <v>51</v>
      </c>
      <c r="S3253" s="20">
        <v>71</v>
      </c>
      <c r="T3253" s="18" t="s">
        <v>64</v>
      </c>
      <c r="U3253">
        <f t="shared" si="50"/>
        <v>6.2831999999999999</v>
      </c>
    </row>
    <row r="3254" spans="1:21" x14ac:dyDescent="0.3">
      <c r="A3254" s="21">
        <v>44899</v>
      </c>
      <c r="B3254" s="18" t="s">
        <v>45</v>
      </c>
      <c r="C3254" s="18" t="s">
        <v>46</v>
      </c>
      <c r="D3254" s="18" t="s">
        <v>47</v>
      </c>
      <c r="E3254" s="20">
        <v>170</v>
      </c>
      <c r="F3254" s="19">
        <v>64</v>
      </c>
      <c r="G3254" s="19">
        <v>0</v>
      </c>
      <c r="H3254" s="19">
        <v>12</v>
      </c>
      <c r="I3254" s="18" t="s">
        <v>987</v>
      </c>
      <c r="J3254" s="19">
        <v>115</v>
      </c>
      <c r="K3254" s="18" t="s">
        <v>50</v>
      </c>
      <c r="L3254" s="32">
        <v>24</v>
      </c>
      <c r="M3254" s="31">
        <v>6</v>
      </c>
      <c r="N3254" s="31">
        <v>28</v>
      </c>
      <c r="O3254" s="30" t="s">
        <v>158</v>
      </c>
      <c r="P3254" s="20">
        <v>87</v>
      </c>
      <c r="Q3254" s="20">
        <v>100</v>
      </c>
      <c r="R3254" s="18" t="s">
        <v>51</v>
      </c>
      <c r="S3254" s="20">
        <v>61</v>
      </c>
      <c r="T3254" s="18" t="s">
        <v>158</v>
      </c>
      <c r="U3254">
        <f t="shared" si="50"/>
        <v>4.1887999999999996</v>
      </c>
    </row>
    <row r="3255" spans="1:21" x14ac:dyDescent="0.3">
      <c r="A3255" s="21">
        <v>44900</v>
      </c>
      <c r="B3255" s="18" t="s">
        <v>45</v>
      </c>
      <c r="C3255" s="18" t="s">
        <v>46</v>
      </c>
      <c r="D3255" s="18" t="s">
        <v>47</v>
      </c>
      <c r="E3255" s="20">
        <v>170</v>
      </c>
      <c r="F3255" s="19">
        <v>66</v>
      </c>
      <c r="G3255" s="19">
        <v>0</v>
      </c>
      <c r="H3255" s="19">
        <v>2</v>
      </c>
      <c r="I3255" s="18" t="s">
        <v>1096</v>
      </c>
      <c r="J3255" s="19">
        <v>130</v>
      </c>
      <c r="K3255" s="18" t="s">
        <v>357</v>
      </c>
      <c r="L3255" s="30" t="s">
        <v>116</v>
      </c>
      <c r="M3255" s="31">
        <v>3</v>
      </c>
      <c r="N3255" s="31">
        <v>28</v>
      </c>
      <c r="O3255" s="30" t="s">
        <v>71</v>
      </c>
      <c r="P3255" s="20">
        <v>90</v>
      </c>
      <c r="Q3255" s="20">
        <v>100</v>
      </c>
      <c r="R3255" s="18" t="s">
        <v>51</v>
      </c>
      <c r="S3255" s="20">
        <v>71</v>
      </c>
      <c r="T3255" s="18" t="s">
        <v>121</v>
      </c>
      <c r="U3255">
        <f t="shared" si="50"/>
        <v>0.69813333333333338</v>
      </c>
    </row>
    <row r="3256" spans="1:21" x14ac:dyDescent="0.3">
      <c r="A3256" s="21">
        <v>44901</v>
      </c>
      <c r="B3256" s="18" t="s">
        <v>45</v>
      </c>
      <c r="C3256" s="18" t="s">
        <v>46</v>
      </c>
      <c r="D3256" s="18" t="s">
        <v>47</v>
      </c>
      <c r="E3256" s="20">
        <v>170</v>
      </c>
      <c r="F3256" s="19">
        <v>91</v>
      </c>
      <c r="G3256" s="19">
        <v>2</v>
      </c>
      <c r="H3256" s="19">
        <v>42</v>
      </c>
      <c r="I3256" s="18" t="s">
        <v>51</v>
      </c>
      <c r="J3256" s="19">
        <v>140</v>
      </c>
      <c r="K3256" s="18" t="s">
        <v>268</v>
      </c>
      <c r="L3256" s="30" t="s">
        <v>84</v>
      </c>
      <c r="M3256" s="31">
        <v>3</v>
      </c>
      <c r="N3256" s="31">
        <v>17</v>
      </c>
      <c r="O3256" s="30" t="s">
        <v>376</v>
      </c>
      <c r="P3256" s="20">
        <v>92</v>
      </c>
      <c r="Q3256" s="20">
        <v>100</v>
      </c>
      <c r="R3256" s="18" t="s">
        <v>51</v>
      </c>
      <c r="S3256" s="20">
        <v>75</v>
      </c>
      <c r="T3256" s="18" t="s">
        <v>121</v>
      </c>
      <c r="U3256">
        <f t="shared" si="50"/>
        <v>0.34906666666666669</v>
      </c>
    </row>
    <row r="3257" spans="1:21" x14ac:dyDescent="0.3">
      <c r="A3257" s="21">
        <v>44902</v>
      </c>
      <c r="B3257" s="18" t="s">
        <v>45</v>
      </c>
      <c r="C3257" s="18" t="s">
        <v>46</v>
      </c>
      <c r="D3257" s="18" t="s">
        <v>47</v>
      </c>
      <c r="E3257" s="20">
        <v>170</v>
      </c>
      <c r="F3257" s="19">
        <v>116</v>
      </c>
      <c r="G3257" s="19">
        <v>10</v>
      </c>
      <c r="H3257" s="19">
        <v>76</v>
      </c>
      <c r="I3257" s="18" t="s">
        <v>111</v>
      </c>
      <c r="J3257" s="19">
        <v>156</v>
      </c>
      <c r="K3257" s="18" t="s">
        <v>357</v>
      </c>
      <c r="L3257" s="30" t="s">
        <v>263</v>
      </c>
      <c r="M3257" s="31">
        <v>3</v>
      </c>
      <c r="N3257" s="31">
        <v>39</v>
      </c>
      <c r="O3257" s="30" t="s">
        <v>61</v>
      </c>
      <c r="P3257" s="20">
        <v>88</v>
      </c>
      <c r="Q3257" s="20">
        <v>100</v>
      </c>
      <c r="R3257" s="18" t="s">
        <v>51</v>
      </c>
      <c r="S3257" s="20">
        <v>71</v>
      </c>
      <c r="T3257" s="18" t="s">
        <v>89</v>
      </c>
      <c r="U3257">
        <f t="shared" si="50"/>
        <v>0.17453333333333335</v>
      </c>
    </row>
    <row r="3258" spans="1:21" x14ac:dyDescent="0.3">
      <c r="A3258" s="21">
        <v>44903</v>
      </c>
      <c r="B3258" s="18" t="s">
        <v>45</v>
      </c>
      <c r="C3258" s="18" t="s">
        <v>46</v>
      </c>
      <c r="D3258" s="18" t="s">
        <v>47</v>
      </c>
      <c r="E3258" s="20">
        <v>170</v>
      </c>
      <c r="F3258" s="19">
        <v>108</v>
      </c>
      <c r="G3258" s="19">
        <v>14</v>
      </c>
      <c r="H3258" s="19">
        <v>74</v>
      </c>
      <c r="I3258" s="18" t="s">
        <v>592</v>
      </c>
      <c r="J3258" s="19">
        <v>143</v>
      </c>
      <c r="K3258" s="18" t="s">
        <v>297</v>
      </c>
      <c r="L3258" s="32">
        <v>21</v>
      </c>
      <c r="M3258" s="31">
        <v>3</v>
      </c>
      <c r="N3258" s="31">
        <v>25</v>
      </c>
      <c r="O3258" s="30" t="s">
        <v>91</v>
      </c>
      <c r="P3258" s="20">
        <v>93</v>
      </c>
      <c r="Q3258" s="20">
        <v>100</v>
      </c>
      <c r="R3258" s="18" t="s">
        <v>51</v>
      </c>
      <c r="S3258" s="20">
        <v>78</v>
      </c>
      <c r="T3258" s="18" t="s">
        <v>91</v>
      </c>
      <c r="U3258">
        <f t="shared" si="50"/>
        <v>3.6652</v>
      </c>
    </row>
    <row r="3259" spans="1:21" x14ac:dyDescent="0.3">
      <c r="A3259" s="21">
        <v>44904</v>
      </c>
      <c r="B3259" s="18" t="s">
        <v>45</v>
      </c>
      <c r="C3259" s="18" t="s">
        <v>46</v>
      </c>
      <c r="D3259" s="18" t="s">
        <v>47</v>
      </c>
      <c r="E3259" s="20">
        <v>170</v>
      </c>
      <c r="F3259" s="19">
        <v>96</v>
      </c>
      <c r="G3259" s="19">
        <v>122</v>
      </c>
      <c r="H3259" s="19">
        <v>75</v>
      </c>
      <c r="I3259" s="18" t="s">
        <v>172</v>
      </c>
      <c r="J3259" s="19">
        <v>116</v>
      </c>
      <c r="K3259" s="18" t="s">
        <v>266</v>
      </c>
      <c r="L3259" s="32">
        <v>10</v>
      </c>
      <c r="M3259" s="31">
        <v>6</v>
      </c>
      <c r="N3259" s="31">
        <v>56</v>
      </c>
      <c r="O3259" s="30" t="s">
        <v>342</v>
      </c>
      <c r="P3259" s="20">
        <v>96</v>
      </c>
      <c r="Q3259" s="20">
        <v>100</v>
      </c>
      <c r="R3259" s="18" t="s">
        <v>51</v>
      </c>
      <c r="S3259" s="20">
        <v>92</v>
      </c>
      <c r="T3259" s="18" t="s">
        <v>215</v>
      </c>
      <c r="U3259">
        <f t="shared" si="50"/>
        <v>1.7453333333333334</v>
      </c>
    </row>
    <row r="3260" spans="1:21" x14ac:dyDescent="0.3">
      <c r="A3260" s="21">
        <v>44905</v>
      </c>
      <c r="B3260" s="18" t="s">
        <v>45</v>
      </c>
      <c r="C3260" s="18" t="s">
        <v>46</v>
      </c>
      <c r="D3260" s="18" t="s">
        <v>47</v>
      </c>
      <c r="E3260" s="20">
        <v>170</v>
      </c>
      <c r="F3260" s="19">
        <v>77</v>
      </c>
      <c r="G3260" s="19">
        <v>2</v>
      </c>
      <c r="H3260" s="19">
        <v>45</v>
      </c>
      <c r="I3260" s="18" t="s">
        <v>581</v>
      </c>
      <c r="J3260" s="19">
        <v>109</v>
      </c>
      <c r="K3260" s="18" t="s">
        <v>354</v>
      </c>
      <c r="L3260" s="32">
        <v>23</v>
      </c>
      <c r="M3260" s="31">
        <v>6</v>
      </c>
      <c r="N3260" s="31">
        <v>25</v>
      </c>
      <c r="O3260" s="30" t="s">
        <v>121</v>
      </c>
      <c r="P3260" s="20">
        <v>94</v>
      </c>
      <c r="Q3260" s="20">
        <v>100</v>
      </c>
      <c r="R3260" s="18" t="s">
        <v>51</v>
      </c>
      <c r="S3260" s="20">
        <v>70</v>
      </c>
      <c r="T3260" s="18" t="s">
        <v>158</v>
      </c>
      <c r="U3260">
        <f t="shared" si="50"/>
        <v>4.0142666666666669</v>
      </c>
    </row>
    <row r="3261" spans="1:21" x14ac:dyDescent="0.3">
      <c r="A3261" s="21">
        <v>44906</v>
      </c>
      <c r="B3261" s="18" t="s">
        <v>45</v>
      </c>
      <c r="C3261" s="18" t="s">
        <v>46</v>
      </c>
      <c r="D3261" s="18" t="s">
        <v>47</v>
      </c>
      <c r="E3261" s="20">
        <v>170</v>
      </c>
      <c r="F3261" s="19">
        <v>72</v>
      </c>
      <c r="G3261" s="19">
        <v>2</v>
      </c>
      <c r="H3261" s="19">
        <v>39</v>
      </c>
      <c r="I3261" s="18" t="s">
        <v>51</v>
      </c>
      <c r="J3261" s="19">
        <v>106</v>
      </c>
      <c r="K3261" s="18" t="s">
        <v>268</v>
      </c>
      <c r="L3261" s="30" t="s">
        <v>84</v>
      </c>
      <c r="M3261" s="31">
        <v>0</v>
      </c>
      <c r="N3261" s="31">
        <v>19</v>
      </c>
      <c r="O3261" s="30" t="s">
        <v>50</v>
      </c>
      <c r="P3261" s="20">
        <v>89</v>
      </c>
      <c r="Q3261" s="20">
        <v>100</v>
      </c>
      <c r="R3261" s="18" t="s">
        <v>51</v>
      </c>
      <c r="S3261" s="20">
        <v>70</v>
      </c>
      <c r="T3261" s="18" t="s">
        <v>167</v>
      </c>
      <c r="U3261">
        <f t="shared" si="50"/>
        <v>0.34906666666666669</v>
      </c>
    </row>
    <row r="3262" spans="1:21" x14ac:dyDescent="0.3">
      <c r="A3262" s="21">
        <v>44907</v>
      </c>
      <c r="B3262" s="18" t="s">
        <v>45</v>
      </c>
      <c r="C3262" s="18" t="s">
        <v>46</v>
      </c>
      <c r="D3262" s="18" t="s">
        <v>47</v>
      </c>
      <c r="E3262" s="20">
        <v>170</v>
      </c>
      <c r="F3262" s="19">
        <v>116</v>
      </c>
      <c r="G3262" s="19">
        <v>124</v>
      </c>
      <c r="H3262" s="19">
        <v>48</v>
      </c>
      <c r="I3262" s="18" t="s">
        <v>1060</v>
      </c>
      <c r="J3262" s="19">
        <v>183</v>
      </c>
      <c r="K3262" s="18" t="s">
        <v>1032</v>
      </c>
      <c r="L3262" s="32">
        <v>10</v>
      </c>
      <c r="M3262" s="31">
        <v>8</v>
      </c>
      <c r="N3262" s="31">
        <v>114</v>
      </c>
      <c r="O3262" s="30" t="s">
        <v>65</v>
      </c>
      <c r="P3262" s="20">
        <v>96</v>
      </c>
      <c r="Q3262" s="20">
        <v>100</v>
      </c>
      <c r="R3262" s="18" t="s">
        <v>104</v>
      </c>
      <c r="S3262" s="20">
        <v>62</v>
      </c>
      <c r="T3262" s="18" t="s">
        <v>312</v>
      </c>
      <c r="U3262">
        <f t="shared" si="50"/>
        <v>1.7453333333333334</v>
      </c>
    </row>
    <row r="3263" spans="1:21" x14ac:dyDescent="0.3">
      <c r="A3263" s="21">
        <v>44908</v>
      </c>
      <c r="B3263" s="18" t="s">
        <v>45</v>
      </c>
      <c r="C3263" s="18" t="s">
        <v>46</v>
      </c>
      <c r="D3263" s="18" t="s">
        <v>47</v>
      </c>
      <c r="E3263" s="20">
        <v>170</v>
      </c>
      <c r="F3263" s="19">
        <v>122</v>
      </c>
      <c r="G3263" s="19">
        <v>10</v>
      </c>
      <c r="H3263" s="19">
        <v>98</v>
      </c>
      <c r="I3263" s="18" t="s">
        <v>523</v>
      </c>
      <c r="J3263" s="19">
        <v>147</v>
      </c>
      <c r="K3263" s="18" t="s">
        <v>749</v>
      </c>
      <c r="L3263" s="32">
        <v>33</v>
      </c>
      <c r="M3263" s="31">
        <v>6</v>
      </c>
      <c r="N3263" s="31">
        <v>31</v>
      </c>
      <c r="O3263" s="30" t="s">
        <v>300</v>
      </c>
      <c r="P3263" s="20">
        <v>96</v>
      </c>
      <c r="Q3263" s="20">
        <v>100</v>
      </c>
      <c r="R3263" s="18" t="s">
        <v>51</v>
      </c>
      <c r="S3263" s="20">
        <v>88</v>
      </c>
      <c r="T3263" s="18" t="s">
        <v>51</v>
      </c>
      <c r="U3263">
        <f t="shared" si="50"/>
        <v>5.7596000000000007</v>
      </c>
    </row>
    <row r="3264" spans="1:21" x14ac:dyDescent="0.3">
      <c r="A3264" s="21">
        <v>44909</v>
      </c>
      <c r="B3264" s="18" t="s">
        <v>45</v>
      </c>
      <c r="C3264" s="18" t="s">
        <v>46</v>
      </c>
      <c r="D3264" s="18" t="s">
        <v>47</v>
      </c>
      <c r="E3264" s="20">
        <v>170</v>
      </c>
      <c r="F3264" s="19">
        <v>125</v>
      </c>
      <c r="G3264" s="19">
        <v>20</v>
      </c>
      <c r="H3264" s="19">
        <v>65</v>
      </c>
      <c r="I3264" s="18" t="s">
        <v>53</v>
      </c>
      <c r="J3264" s="19">
        <v>185</v>
      </c>
      <c r="K3264" s="18" t="s">
        <v>489</v>
      </c>
      <c r="L3264" s="32">
        <v>20</v>
      </c>
      <c r="M3264" s="31">
        <v>11</v>
      </c>
      <c r="N3264" s="31">
        <v>97</v>
      </c>
      <c r="O3264" s="30" t="s">
        <v>129</v>
      </c>
      <c r="P3264" s="20">
        <v>76</v>
      </c>
      <c r="Q3264" s="20">
        <v>100</v>
      </c>
      <c r="R3264" s="18" t="s">
        <v>51</v>
      </c>
      <c r="S3264" s="20">
        <v>46</v>
      </c>
      <c r="T3264" s="18" t="s">
        <v>50</v>
      </c>
      <c r="U3264">
        <f t="shared" si="50"/>
        <v>3.4906666666666668</v>
      </c>
    </row>
    <row r="3265" spans="1:21" x14ac:dyDescent="0.3">
      <c r="A3265" s="21">
        <v>44910</v>
      </c>
      <c r="B3265" s="18" t="s">
        <v>45</v>
      </c>
      <c r="C3265" s="18" t="s">
        <v>46</v>
      </c>
      <c r="D3265" s="18" t="s">
        <v>47</v>
      </c>
      <c r="E3265" s="20">
        <v>170</v>
      </c>
      <c r="F3265" s="19">
        <v>118</v>
      </c>
      <c r="G3265" s="19">
        <v>86</v>
      </c>
      <c r="H3265" s="19">
        <v>85</v>
      </c>
      <c r="I3265" s="18" t="s">
        <v>51</v>
      </c>
      <c r="J3265" s="19">
        <v>150</v>
      </c>
      <c r="K3265" s="18" t="s">
        <v>450</v>
      </c>
      <c r="L3265" s="32" t="s">
        <v>1194</v>
      </c>
      <c r="M3265" s="31">
        <v>3</v>
      </c>
      <c r="N3265" s="31">
        <v>31</v>
      </c>
      <c r="O3265" s="30" t="s">
        <v>51</v>
      </c>
      <c r="P3265" s="20">
        <v>90</v>
      </c>
      <c r="Q3265" s="20">
        <v>100</v>
      </c>
      <c r="R3265" s="18" t="s">
        <v>543</v>
      </c>
      <c r="S3265" s="20">
        <v>73</v>
      </c>
      <c r="T3265" s="18" t="s">
        <v>158</v>
      </c>
      <c r="U3265" t="e">
        <f t="shared" si="50"/>
        <v>#VALUE!</v>
      </c>
    </row>
    <row r="3266" spans="1:21" x14ac:dyDescent="0.3">
      <c r="A3266" s="21">
        <v>44911</v>
      </c>
      <c r="B3266" s="18" t="s">
        <v>45</v>
      </c>
      <c r="C3266" s="18" t="s">
        <v>46</v>
      </c>
      <c r="D3266" s="18" t="s">
        <v>47</v>
      </c>
      <c r="E3266" s="20">
        <v>170</v>
      </c>
      <c r="F3266" s="19">
        <v>99</v>
      </c>
      <c r="G3266" s="19">
        <v>8</v>
      </c>
      <c r="H3266" s="19">
        <v>88</v>
      </c>
      <c r="I3266" s="18" t="s">
        <v>573</v>
      </c>
      <c r="J3266" s="19">
        <v>110</v>
      </c>
      <c r="K3266" s="18" t="s">
        <v>288</v>
      </c>
      <c r="L3266" s="32">
        <v>36</v>
      </c>
      <c r="M3266" s="31">
        <v>3</v>
      </c>
      <c r="N3266" s="31">
        <v>44</v>
      </c>
      <c r="O3266" s="30" t="s">
        <v>94</v>
      </c>
      <c r="P3266" s="20">
        <v>93</v>
      </c>
      <c r="Q3266" s="20">
        <v>100</v>
      </c>
      <c r="R3266" s="18" t="s">
        <v>51</v>
      </c>
      <c r="S3266" s="20">
        <v>86</v>
      </c>
      <c r="T3266" s="18" t="s">
        <v>135</v>
      </c>
      <c r="U3266">
        <f t="shared" si="50"/>
        <v>6.2831999999999999</v>
      </c>
    </row>
    <row r="3267" spans="1:21" x14ac:dyDescent="0.3">
      <c r="A3267" s="21">
        <v>44912</v>
      </c>
      <c r="B3267" s="18" t="s">
        <v>45</v>
      </c>
      <c r="C3267" s="18" t="s">
        <v>46</v>
      </c>
      <c r="D3267" s="18" t="s">
        <v>47</v>
      </c>
      <c r="E3267" s="20">
        <v>170</v>
      </c>
      <c r="F3267" s="19">
        <v>94</v>
      </c>
      <c r="G3267" s="19">
        <v>0</v>
      </c>
      <c r="H3267" s="19">
        <v>44</v>
      </c>
      <c r="I3267" s="18" t="s">
        <v>51</v>
      </c>
      <c r="J3267" s="19">
        <v>143</v>
      </c>
      <c r="K3267" s="18" t="s">
        <v>268</v>
      </c>
      <c r="L3267" s="32">
        <v>22</v>
      </c>
      <c r="M3267" s="31">
        <v>6</v>
      </c>
      <c r="N3267" s="31">
        <v>36</v>
      </c>
      <c r="O3267" s="30" t="s">
        <v>171</v>
      </c>
      <c r="P3267" s="20">
        <v>88</v>
      </c>
      <c r="Q3267" s="20">
        <v>100</v>
      </c>
      <c r="R3267" s="18" t="s">
        <v>51</v>
      </c>
      <c r="S3267" s="20">
        <v>69</v>
      </c>
      <c r="T3267" s="18" t="s">
        <v>91</v>
      </c>
      <c r="U3267">
        <f t="shared" si="50"/>
        <v>3.8397333333333332</v>
      </c>
    </row>
    <row r="3268" spans="1:21" x14ac:dyDescent="0.3">
      <c r="A3268" s="21">
        <v>44913</v>
      </c>
      <c r="B3268" s="18" t="s">
        <v>45</v>
      </c>
      <c r="C3268" s="18" t="s">
        <v>46</v>
      </c>
      <c r="D3268" s="18" t="s">
        <v>47</v>
      </c>
      <c r="E3268" s="20">
        <v>170</v>
      </c>
      <c r="F3268" s="19">
        <v>107</v>
      </c>
      <c r="G3268" s="19">
        <v>0</v>
      </c>
      <c r="H3268" s="19">
        <v>42</v>
      </c>
      <c r="I3268" s="18" t="s">
        <v>1168</v>
      </c>
      <c r="J3268" s="19">
        <v>172</v>
      </c>
      <c r="K3268" s="18" t="s">
        <v>1161</v>
      </c>
      <c r="L3268" s="32">
        <v>14</v>
      </c>
      <c r="M3268" s="31">
        <v>31</v>
      </c>
      <c r="N3268" s="31">
        <v>208</v>
      </c>
      <c r="O3268" s="30" t="s">
        <v>61</v>
      </c>
      <c r="P3268" s="20">
        <v>50</v>
      </c>
      <c r="Q3268" s="20">
        <v>100</v>
      </c>
      <c r="R3268" s="18" t="s">
        <v>51</v>
      </c>
      <c r="S3268" s="20">
        <v>44</v>
      </c>
      <c r="T3268" s="18" t="s">
        <v>111</v>
      </c>
      <c r="U3268">
        <f t="shared" ref="U3268:U3331" si="51">L3268*$V$3/$V$5*$V$4</f>
        <v>2.4434666666666667</v>
      </c>
    </row>
    <row r="3269" spans="1:21" x14ac:dyDescent="0.3">
      <c r="A3269" s="21">
        <v>44914</v>
      </c>
      <c r="B3269" s="18" t="s">
        <v>45</v>
      </c>
      <c r="C3269" s="18" t="s">
        <v>46</v>
      </c>
      <c r="D3269" s="18" t="s">
        <v>47</v>
      </c>
      <c r="E3269" s="20">
        <v>170</v>
      </c>
      <c r="F3269" s="19">
        <v>164</v>
      </c>
      <c r="G3269" s="19">
        <v>2</v>
      </c>
      <c r="H3269" s="19">
        <v>137</v>
      </c>
      <c r="I3269" s="18" t="s">
        <v>348</v>
      </c>
      <c r="J3269" s="19">
        <v>190</v>
      </c>
      <c r="K3269" s="18" t="s">
        <v>141</v>
      </c>
      <c r="L3269" s="30" t="s">
        <v>533</v>
      </c>
      <c r="M3269" s="31">
        <v>11</v>
      </c>
      <c r="N3269" s="31">
        <v>158</v>
      </c>
      <c r="O3269" s="30" t="s">
        <v>286</v>
      </c>
      <c r="P3269" s="20">
        <v>56</v>
      </c>
      <c r="Q3269" s="20">
        <v>67</v>
      </c>
      <c r="R3269" s="18" t="s">
        <v>271</v>
      </c>
      <c r="S3269" s="20">
        <v>43</v>
      </c>
      <c r="T3269" s="18" t="s">
        <v>650</v>
      </c>
      <c r="U3269">
        <f t="shared" si="51"/>
        <v>1.2217333333333333</v>
      </c>
    </row>
    <row r="3270" spans="1:21" x14ac:dyDescent="0.3">
      <c r="A3270" s="21">
        <v>44915</v>
      </c>
      <c r="B3270" s="18" t="s">
        <v>45</v>
      </c>
      <c r="C3270" s="18" t="s">
        <v>46</v>
      </c>
      <c r="D3270" s="18" t="s">
        <v>47</v>
      </c>
      <c r="E3270" s="20">
        <v>170</v>
      </c>
      <c r="F3270" s="19">
        <v>142</v>
      </c>
      <c r="G3270" s="19">
        <v>38</v>
      </c>
      <c r="H3270" s="19">
        <v>98</v>
      </c>
      <c r="I3270" s="18" t="s">
        <v>100</v>
      </c>
      <c r="J3270" s="19">
        <v>185</v>
      </c>
      <c r="K3270" s="18" t="s">
        <v>868</v>
      </c>
      <c r="L3270" s="32">
        <v>25</v>
      </c>
      <c r="M3270" s="31">
        <v>6</v>
      </c>
      <c r="N3270" s="31">
        <v>83</v>
      </c>
      <c r="O3270" s="30" t="s">
        <v>543</v>
      </c>
      <c r="P3270" s="20">
        <v>93</v>
      </c>
      <c r="Q3270" s="20">
        <v>98</v>
      </c>
      <c r="R3270" s="18" t="s">
        <v>51</v>
      </c>
      <c r="S3270" s="20">
        <v>53</v>
      </c>
      <c r="T3270" s="18" t="s">
        <v>494</v>
      </c>
      <c r="U3270">
        <f t="shared" si="51"/>
        <v>4.3633333333333333</v>
      </c>
    </row>
    <row r="3271" spans="1:21" x14ac:dyDescent="0.3">
      <c r="A3271" s="21">
        <v>44916</v>
      </c>
      <c r="B3271" s="18" t="s">
        <v>45</v>
      </c>
      <c r="C3271" s="18" t="s">
        <v>46</v>
      </c>
      <c r="D3271" s="18" t="s">
        <v>47</v>
      </c>
      <c r="E3271" s="20">
        <v>170</v>
      </c>
      <c r="F3271" s="19">
        <v>147</v>
      </c>
      <c r="G3271" s="19">
        <v>0</v>
      </c>
      <c r="H3271" s="19">
        <v>74</v>
      </c>
      <c r="I3271" s="18" t="s">
        <v>593</v>
      </c>
      <c r="J3271" s="19">
        <v>220</v>
      </c>
      <c r="K3271" s="18" t="s">
        <v>723</v>
      </c>
      <c r="L3271" s="32">
        <v>20</v>
      </c>
      <c r="M3271" s="31">
        <v>11</v>
      </c>
      <c r="N3271" s="31">
        <v>89</v>
      </c>
      <c r="O3271" s="30" t="s">
        <v>352</v>
      </c>
      <c r="P3271" s="20">
        <v>76</v>
      </c>
      <c r="Q3271" s="20">
        <v>100</v>
      </c>
      <c r="R3271" s="18" t="s">
        <v>51</v>
      </c>
      <c r="S3271" s="20">
        <v>46</v>
      </c>
      <c r="T3271" s="18" t="s">
        <v>91</v>
      </c>
      <c r="U3271">
        <f t="shared" si="51"/>
        <v>3.4906666666666668</v>
      </c>
    </row>
    <row r="3272" spans="1:21" x14ac:dyDescent="0.3">
      <c r="A3272" s="21">
        <v>44917</v>
      </c>
      <c r="B3272" s="18" t="s">
        <v>45</v>
      </c>
      <c r="C3272" s="18" t="s">
        <v>46</v>
      </c>
      <c r="D3272" s="18" t="s">
        <v>47</v>
      </c>
      <c r="E3272" s="20">
        <v>170</v>
      </c>
      <c r="F3272" s="19">
        <v>138</v>
      </c>
      <c r="G3272" s="19">
        <v>0</v>
      </c>
      <c r="H3272" s="19">
        <v>74</v>
      </c>
      <c r="I3272" s="18" t="s">
        <v>962</v>
      </c>
      <c r="J3272" s="19">
        <v>201</v>
      </c>
      <c r="K3272" s="18" t="s">
        <v>696</v>
      </c>
      <c r="L3272" s="32">
        <v>10</v>
      </c>
      <c r="M3272" s="31">
        <v>3</v>
      </c>
      <c r="N3272" s="31">
        <v>47</v>
      </c>
      <c r="O3272" s="30" t="s">
        <v>107</v>
      </c>
      <c r="P3272" s="20">
        <v>88</v>
      </c>
      <c r="Q3272" s="20">
        <v>99</v>
      </c>
      <c r="R3272" s="18" t="s">
        <v>51</v>
      </c>
      <c r="S3272" s="20">
        <v>63</v>
      </c>
      <c r="T3272" s="18" t="s">
        <v>94</v>
      </c>
      <c r="U3272">
        <f t="shared" si="51"/>
        <v>1.7453333333333334</v>
      </c>
    </row>
    <row r="3273" spans="1:21" x14ac:dyDescent="0.3">
      <c r="A3273" s="21">
        <v>44918</v>
      </c>
      <c r="B3273" s="18" t="s">
        <v>45</v>
      </c>
      <c r="C3273" s="18" t="s">
        <v>46</v>
      </c>
      <c r="D3273" s="18" t="s">
        <v>47</v>
      </c>
      <c r="E3273" s="20">
        <v>170</v>
      </c>
      <c r="F3273" s="19">
        <v>171</v>
      </c>
      <c r="G3273" s="19">
        <v>0</v>
      </c>
      <c r="H3273" s="19">
        <v>109</v>
      </c>
      <c r="I3273" s="18" t="s">
        <v>120</v>
      </c>
      <c r="J3273" s="19">
        <v>233</v>
      </c>
      <c r="K3273" s="18" t="s">
        <v>493</v>
      </c>
      <c r="L3273" s="32">
        <v>22</v>
      </c>
      <c r="M3273" s="31">
        <v>22</v>
      </c>
      <c r="N3273" s="31">
        <v>103</v>
      </c>
      <c r="O3273" s="30" t="s">
        <v>307</v>
      </c>
      <c r="P3273" s="20">
        <v>50</v>
      </c>
      <c r="Q3273" s="20">
        <v>90</v>
      </c>
      <c r="R3273" s="18" t="s">
        <v>51</v>
      </c>
      <c r="S3273" s="20">
        <v>41</v>
      </c>
      <c r="T3273" s="18" t="s">
        <v>89</v>
      </c>
      <c r="U3273">
        <f t="shared" si="51"/>
        <v>3.8397333333333332</v>
      </c>
    </row>
    <row r="3274" spans="1:21" x14ac:dyDescent="0.3">
      <c r="A3274" s="21">
        <v>44919</v>
      </c>
      <c r="B3274" s="18" t="s">
        <v>45</v>
      </c>
      <c r="C3274" s="18" t="s">
        <v>46</v>
      </c>
      <c r="D3274" s="18" t="s">
        <v>47</v>
      </c>
      <c r="E3274" s="20">
        <v>170</v>
      </c>
      <c r="F3274" s="19">
        <v>148</v>
      </c>
      <c r="G3274" s="19">
        <v>0</v>
      </c>
      <c r="H3274" s="19">
        <v>90</v>
      </c>
      <c r="I3274" s="18" t="s">
        <v>1141</v>
      </c>
      <c r="J3274" s="19">
        <v>206</v>
      </c>
      <c r="K3274" s="18" t="s">
        <v>233</v>
      </c>
      <c r="L3274" s="32">
        <v>20</v>
      </c>
      <c r="M3274" s="31">
        <v>11</v>
      </c>
      <c r="N3274" s="31">
        <v>147</v>
      </c>
      <c r="O3274" s="30" t="s">
        <v>169</v>
      </c>
      <c r="P3274" s="20">
        <v>76</v>
      </c>
      <c r="Q3274" s="20">
        <v>99</v>
      </c>
      <c r="R3274" s="18" t="s">
        <v>171</v>
      </c>
      <c r="S3274" s="20">
        <v>46</v>
      </c>
      <c r="T3274" s="18" t="s">
        <v>182</v>
      </c>
      <c r="U3274">
        <f t="shared" si="51"/>
        <v>3.4906666666666668</v>
      </c>
    </row>
    <row r="3275" spans="1:21" x14ac:dyDescent="0.3">
      <c r="A3275" s="21">
        <v>44920</v>
      </c>
      <c r="B3275" s="18" t="s">
        <v>45</v>
      </c>
      <c r="C3275" s="18" t="s">
        <v>46</v>
      </c>
      <c r="D3275" s="18" t="s">
        <v>47</v>
      </c>
      <c r="E3275" s="20">
        <v>170</v>
      </c>
      <c r="F3275" s="19">
        <v>148</v>
      </c>
      <c r="G3275" s="19">
        <v>2</v>
      </c>
      <c r="H3275" s="19">
        <v>108</v>
      </c>
      <c r="I3275" s="18" t="s">
        <v>115</v>
      </c>
      <c r="J3275" s="19">
        <v>187</v>
      </c>
      <c r="K3275" s="18" t="s">
        <v>113</v>
      </c>
      <c r="L3275" s="32">
        <v>22</v>
      </c>
      <c r="M3275" s="31">
        <v>14</v>
      </c>
      <c r="N3275" s="31">
        <v>114</v>
      </c>
      <c r="O3275" s="30" t="s">
        <v>104</v>
      </c>
      <c r="P3275" s="20">
        <v>61</v>
      </c>
      <c r="Q3275" s="20">
        <v>97</v>
      </c>
      <c r="R3275" s="18" t="s">
        <v>80</v>
      </c>
      <c r="S3275" s="20">
        <v>49</v>
      </c>
      <c r="T3275" s="18" t="s">
        <v>148</v>
      </c>
      <c r="U3275">
        <f t="shared" si="51"/>
        <v>3.8397333333333332</v>
      </c>
    </row>
    <row r="3276" spans="1:21" x14ac:dyDescent="0.3">
      <c r="A3276" s="21">
        <v>44921</v>
      </c>
      <c r="B3276" s="18" t="s">
        <v>45</v>
      </c>
      <c r="C3276" s="18" t="s">
        <v>46</v>
      </c>
      <c r="D3276" s="18" t="s">
        <v>47</v>
      </c>
      <c r="E3276" s="20">
        <v>170</v>
      </c>
      <c r="F3276" s="19">
        <v>118</v>
      </c>
      <c r="G3276" s="19">
        <v>10</v>
      </c>
      <c r="H3276" s="19">
        <v>95</v>
      </c>
      <c r="I3276" s="18" t="s">
        <v>272</v>
      </c>
      <c r="J3276" s="19">
        <v>141</v>
      </c>
      <c r="K3276" s="18" t="s">
        <v>730</v>
      </c>
      <c r="L3276" s="32">
        <v>36</v>
      </c>
      <c r="M3276" s="31">
        <v>6</v>
      </c>
      <c r="N3276" s="31">
        <v>44</v>
      </c>
      <c r="O3276" s="30" t="s">
        <v>89</v>
      </c>
      <c r="P3276" s="20">
        <v>90</v>
      </c>
      <c r="Q3276" s="20">
        <v>99</v>
      </c>
      <c r="R3276" s="18" t="s">
        <v>51</v>
      </c>
      <c r="S3276" s="20">
        <v>76</v>
      </c>
      <c r="T3276" s="18" t="s">
        <v>186</v>
      </c>
      <c r="U3276">
        <f t="shared" si="51"/>
        <v>6.2831999999999999</v>
      </c>
    </row>
    <row r="3277" spans="1:21" x14ac:dyDescent="0.3">
      <c r="A3277" s="21">
        <v>44922</v>
      </c>
      <c r="B3277" s="18" t="s">
        <v>45</v>
      </c>
      <c r="C3277" s="18" t="s">
        <v>46</v>
      </c>
      <c r="D3277" s="18" t="s">
        <v>47</v>
      </c>
      <c r="E3277" s="20">
        <v>170</v>
      </c>
      <c r="F3277" s="19">
        <v>114</v>
      </c>
      <c r="G3277" s="19">
        <v>0</v>
      </c>
      <c r="H3277" s="19">
        <v>71</v>
      </c>
      <c r="I3277" s="18" t="s">
        <v>518</v>
      </c>
      <c r="J3277" s="19">
        <v>157</v>
      </c>
      <c r="K3277" s="18" t="s">
        <v>412</v>
      </c>
      <c r="L3277" s="32" t="s">
        <v>1194</v>
      </c>
      <c r="M3277" s="31">
        <v>3</v>
      </c>
      <c r="N3277" s="31">
        <v>25</v>
      </c>
      <c r="O3277" s="30" t="s">
        <v>51</v>
      </c>
      <c r="P3277" s="20">
        <v>90</v>
      </c>
      <c r="Q3277" s="20">
        <v>99</v>
      </c>
      <c r="R3277" s="18" t="s">
        <v>51</v>
      </c>
      <c r="S3277" s="20">
        <v>72</v>
      </c>
      <c r="T3277" s="18" t="s">
        <v>52</v>
      </c>
      <c r="U3277" t="e">
        <f t="shared" si="51"/>
        <v>#VALUE!</v>
      </c>
    </row>
    <row r="3278" spans="1:21" x14ac:dyDescent="0.3">
      <c r="A3278" s="21">
        <v>44923</v>
      </c>
      <c r="B3278" s="18" t="s">
        <v>45</v>
      </c>
      <c r="C3278" s="18" t="s">
        <v>46</v>
      </c>
      <c r="D3278" s="18" t="s">
        <v>47</v>
      </c>
      <c r="E3278" s="20">
        <v>170</v>
      </c>
      <c r="F3278" s="19">
        <v>108</v>
      </c>
      <c r="G3278" s="19">
        <v>8</v>
      </c>
      <c r="H3278" s="19">
        <v>48</v>
      </c>
      <c r="I3278" s="18" t="s">
        <v>51</v>
      </c>
      <c r="J3278" s="19">
        <v>168</v>
      </c>
      <c r="K3278" s="18" t="s">
        <v>322</v>
      </c>
      <c r="L3278" s="32">
        <v>12</v>
      </c>
      <c r="M3278" s="31">
        <v>3</v>
      </c>
      <c r="N3278" s="31">
        <v>72</v>
      </c>
      <c r="O3278" s="30" t="s">
        <v>52</v>
      </c>
      <c r="P3278" s="20">
        <v>93</v>
      </c>
      <c r="Q3278" s="20">
        <v>100</v>
      </c>
      <c r="R3278" s="18" t="s">
        <v>51</v>
      </c>
      <c r="S3278" s="20">
        <v>53</v>
      </c>
      <c r="T3278" s="18" t="s">
        <v>64</v>
      </c>
      <c r="U3278">
        <f t="shared" si="51"/>
        <v>2.0943999999999998</v>
      </c>
    </row>
    <row r="3279" spans="1:21" x14ac:dyDescent="0.3">
      <c r="A3279" s="21">
        <v>44924</v>
      </c>
      <c r="B3279" s="18" t="s">
        <v>45</v>
      </c>
      <c r="C3279" s="18" t="s">
        <v>46</v>
      </c>
      <c r="D3279" s="18" t="s">
        <v>47</v>
      </c>
      <c r="E3279" s="20">
        <v>170</v>
      </c>
      <c r="F3279" s="19">
        <v>115</v>
      </c>
      <c r="G3279" s="19">
        <v>78</v>
      </c>
      <c r="H3279" s="19">
        <v>96</v>
      </c>
      <c r="I3279" s="18" t="s">
        <v>115</v>
      </c>
      <c r="J3279" s="19">
        <v>134</v>
      </c>
      <c r="K3279" s="18" t="s">
        <v>126</v>
      </c>
      <c r="L3279" s="30" t="s">
        <v>102</v>
      </c>
      <c r="M3279" s="31">
        <v>3</v>
      </c>
      <c r="N3279" s="31">
        <v>44</v>
      </c>
      <c r="O3279" s="30" t="s">
        <v>430</v>
      </c>
      <c r="P3279" s="20">
        <v>98</v>
      </c>
      <c r="Q3279" s="20">
        <v>100</v>
      </c>
      <c r="R3279" s="18" t="s">
        <v>51</v>
      </c>
      <c r="S3279" s="20">
        <v>90</v>
      </c>
      <c r="T3279" s="18" t="s">
        <v>158</v>
      </c>
      <c r="U3279">
        <f t="shared" si="51"/>
        <v>0.8726666666666667</v>
      </c>
    </row>
    <row r="3280" spans="1:21" x14ac:dyDescent="0.3">
      <c r="A3280" s="21">
        <v>44925</v>
      </c>
      <c r="B3280" s="18" t="s">
        <v>45</v>
      </c>
      <c r="C3280" s="18" t="s">
        <v>46</v>
      </c>
      <c r="D3280" s="18" t="s">
        <v>47</v>
      </c>
      <c r="E3280" s="20">
        <v>170</v>
      </c>
      <c r="F3280" s="19">
        <v>170</v>
      </c>
      <c r="G3280" s="19">
        <v>0</v>
      </c>
      <c r="H3280" s="19">
        <v>107</v>
      </c>
      <c r="I3280" s="18" t="s">
        <v>982</v>
      </c>
      <c r="J3280" s="19">
        <v>234</v>
      </c>
      <c r="K3280" s="18" t="s">
        <v>575</v>
      </c>
      <c r="L3280" s="32">
        <v>20</v>
      </c>
      <c r="M3280" s="31">
        <v>22</v>
      </c>
      <c r="N3280" s="31">
        <v>144</v>
      </c>
      <c r="O3280" s="30" t="s">
        <v>240</v>
      </c>
      <c r="P3280" s="20">
        <v>63</v>
      </c>
      <c r="Q3280" s="20">
        <v>100</v>
      </c>
      <c r="R3280" s="18" t="s">
        <v>193</v>
      </c>
      <c r="S3280" s="20">
        <v>44</v>
      </c>
      <c r="T3280" s="18" t="s">
        <v>94</v>
      </c>
      <c r="U3280">
        <f t="shared" si="51"/>
        <v>3.4906666666666668</v>
      </c>
    </row>
    <row r="3281" spans="1:21" x14ac:dyDescent="0.3">
      <c r="A3281" s="21">
        <v>44926</v>
      </c>
      <c r="B3281" s="18" t="s">
        <v>45</v>
      </c>
      <c r="C3281" s="18" t="s">
        <v>46</v>
      </c>
      <c r="D3281" s="18" t="s">
        <v>47</v>
      </c>
      <c r="E3281" s="20">
        <v>170</v>
      </c>
      <c r="F3281" s="19">
        <v>178</v>
      </c>
      <c r="G3281" s="19">
        <v>0</v>
      </c>
      <c r="H3281" s="19">
        <v>143</v>
      </c>
      <c r="I3281" s="18" t="s">
        <v>108</v>
      </c>
      <c r="J3281" s="19">
        <v>212</v>
      </c>
      <c r="K3281" s="18" t="s">
        <v>51</v>
      </c>
      <c r="L3281" s="32">
        <v>24</v>
      </c>
      <c r="M3281" s="31">
        <v>17</v>
      </c>
      <c r="N3281" s="31">
        <v>119</v>
      </c>
      <c r="O3281" s="30" t="s">
        <v>85</v>
      </c>
      <c r="P3281" s="20">
        <v>42</v>
      </c>
      <c r="Q3281" s="20">
        <v>77</v>
      </c>
      <c r="R3281" s="18" t="s">
        <v>108</v>
      </c>
      <c r="S3281" s="20">
        <v>38</v>
      </c>
      <c r="T3281" s="18" t="s">
        <v>51</v>
      </c>
      <c r="U3281">
        <f t="shared" si="51"/>
        <v>4.1887999999999996</v>
      </c>
    </row>
    <row r="3282" spans="1:21" x14ac:dyDescent="0.3">
      <c r="A3282" s="21">
        <v>44927</v>
      </c>
      <c r="B3282" s="18" t="s">
        <v>45</v>
      </c>
      <c r="C3282" s="18" t="s">
        <v>46</v>
      </c>
      <c r="D3282" s="18" t="s">
        <v>47</v>
      </c>
      <c r="E3282" s="20">
        <v>170</v>
      </c>
      <c r="F3282" s="19">
        <v>150</v>
      </c>
      <c r="G3282" s="19">
        <v>26</v>
      </c>
      <c r="H3282" s="19">
        <v>104</v>
      </c>
      <c r="I3282" s="18" t="s">
        <v>654</v>
      </c>
      <c r="J3282" s="19">
        <v>196</v>
      </c>
      <c r="K3282" s="18" t="s">
        <v>990</v>
      </c>
      <c r="L3282" s="32">
        <v>22</v>
      </c>
      <c r="M3282" s="31">
        <v>17</v>
      </c>
      <c r="N3282" s="31">
        <v>164</v>
      </c>
      <c r="O3282" s="30" t="s">
        <v>188</v>
      </c>
      <c r="P3282" s="20">
        <v>70</v>
      </c>
      <c r="Q3282" s="20">
        <v>96</v>
      </c>
      <c r="R3282" s="18" t="s">
        <v>100</v>
      </c>
      <c r="S3282" s="20">
        <v>44</v>
      </c>
      <c r="T3282" s="18" t="s">
        <v>129</v>
      </c>
      <c r="U3282">
        <f t="shared" si="51"/>
        <v>3.8397333333333332</v>
      </c>
    </row>
    <row r="3283" spans="1:21" x14ac:dyDescent="0.3">
      <c r="A3283" s="21">
        <v>44928</v>
      </c>
      <c r="B3283" s="18" t="s">
        <v>45</v>
      </c>
      <c r="C3283" s="18" t="s">
        <v>46</v>
      </c>
      <c r="D3283" s="18" t="s">
        <v>47</v>
      </c>
      <c r="E3283" s="20">
        <v>170</v>
      </c>
      <c r="F3283" s="19">
        <v>90</v>
      </c>
      <c r="G3283" s="19">
        <v>0</v>
      </c>
      <c r="H3283" s="19">
        <v>34</v>
      </c>
      <c r="I3283" s="18" t="s">
        <v>108</v>
      </c>
      <c r="J3283" s="19">
        <v>146</v>
      </c>
      <c r="K3283" s="18" t="s">
        <v>702</v>
      </c>
      <c r="L3283" s="32">
        <v>28</v>
      </c>
      <c r="M3283" s="31">
        <v>6</v>
      </c>
      <c r="N3283" s="31">
        <v>33</v>
      </c>
      <c r="O3283" s="30" t="s">
        <v>50</v>
      </c>
      <c r="P3283" s="20">
        <v>83</v>
      </c>
      <c r="Q3283" s="20">
        <v>100</v>
      </c>
      <c r="R3283" s="18" t="s">
        <v>226</v>
      </c>
      <c r="S3283" s="20">
        <v>57</v>
      </c>
      <c r="T3283" s="18" t="s">
        <v>50</v>
      </c>
      <c r="U3283">
        <f t="shared" si="51"/>
        <v>4.8869333333333334</v>
      </c>
    </row>
    <row r="3284" spans="1:21" x14ac:dyDescent="0.3">
      <c r="A3284" s="21">
        <v>44929</v>
      </c>
      <c r="B3284" s="18" t="s">
        <v>45</v>
      </c>
      <c r="C3284" s="18" t="s">
        <v>46</v>
      </c>
      <c r="D3284" s="18" t="s">
        <v>47</v>
      </c>
      <c r="E3284" s="20">
        <v>170</v>
      </c>
      <c r="F3284" s="19">
        <v>76</v>
      </c>
      <c r="G3284" s="19">
        <v>0</v>
      </c>
      <c r="H3284" s="19">
        <v>11</v>
      </c>
      <c r="I3284" s="18" t="s">
        <v>1141</v>
      </c>
      <c r="J3284" s="19">
        <v>141</v>
      </c>
      <c r="K3284" s="18" t="s">
        <v>119</v>
      </c>
      <c r="L3284" s="32">
        <v>24</v>
      </c>
      <c r="M3284" s="31">
        <v>0</v>
      </c>
      <c r="N3284" s="31">
        <v>22</v>
      </c>
      <c r="O3284" s="30" t="s">
        <v>50</v>
      </c>
      <c r="P3284" s="20">
        <v>80</v>
      </c>
      <c r="Q3284" s="20">
        <v>99</v>
      </c>
      <c r="R3284" s="18" t="s">
        <v>124</v>
      </c>
      <c r="S3284" s="20">
        <v>48</v>
      </c>
      <c r="T3284" s="18" t="s">
        <v>158</v>
      </c>
      <c r="U3284">
        <f t="shared" si="51"/>
        <v>4.1887999999999996</v>
      </c>
    </row>
    <row r="3285" spans="1:21" x14ac:dyDescent="0.3">
      <c r="A3285" s="21">
        <v>44930</v>
      </c>
      <c r="B3285" s="18" t="s">
        <v>45</v>
      </c>
      <c r="C3285" s="18" t="s">
        <v>46</v>
      </c>
      <c r="D3285" s="18" t="s">
        <v>47</v>
      </c>
      <c r="E3285" s="20">
        <v>170</v>
      </c>
      <c r="F3285" s="19">
        <v>94</v>
      </c>
      <c r="G3285" s="19">
        <v>0</v>
      </c>
      <c r="H3285" s="19">
        <v>18</v>
      </c>
      <c r="I3285" s="18" t="s">
        <v>51</v>
      </c>
      <c r="J3285" s="19">
        <v>170</v>
      </c>
      <c r="K3285" s="18" t="s">
        <v>254</v>
      </c>
      <c r="L3285" s="32">
        <v>23</v>
      </c>
      <c r="M3285" s="31">
        <v>3</v>
      </c>
      <c r="N3285" s="31">
        <v>19</v>
      </c>
      <c r="O3285" s="30" t="s">
        <v>51</v>
      </c>
      <c r="P3285" s="20">
        <v>82</v>
      </c>
      <c r="Q3285" s="20">
        <v>100</v>
      </c>
      <c r="R3285" s="18" t="s">
        <v>118</v>
      </c>
      <c r="S3285" s="20">
        <v>55</v>
      </c>
      <c r="T3285" s="18" t="s">
        <v>89</v>
      </c>
      <c r="U3285">
        <f t="shared" si="51"/>
        <v>4.0142666666666669</v>
      </c>
    </row>
    <row r="3286" spans="1:21" x14ac:dyDescent="0.3">
      <c r="A3286" s="21">
        <v>44931</v>
      </c>
      <c r="B3286" s="18" t="s">
        <v>45</v>
      </c>
      <c r="C3286" s="18" t="s">
        <v>46</v>
      </c>
      <c r="D3286" s="18" t="s">
        <v>47</v>
      </c>
      <c r="E3286" s="20">
        <v>170</v>
      </c>
      <c r="F3286" s="19">
        <v>82</v>
      </c>
      <c r="G3286" s="19">
        <v>0</v>
      </c>
      <c r="H3286" s="19">
        <v>15</v>
      </c>
      <c r="I3286" s="18" t="s">
        <v>855</v>
      </c>
      <c r="J3286" s="19">
        <v>149</v>
      </c>
      <c r="K3286" s="18" t="s">
        <v>702</v>
      </c>
      <c r="L3286" s="32">
        <v>23</v>
      </c>
      <c r="M3286" s="31">
        <v>3</v>
      </c>
      <c r="N3286" s="31">
        <v>22</v>
      </c>
      <c r="O3286" s="30" t="s">
        <v>52</v>
      </c>
      <c r="P3286" s="20">
        <v>87</v>
      </c>
      <c r="Q3286" s="20">
        <v>100</v>
      </c>
      <c r="R3286" s="18" t="s">
        <v>51</v>
      </c>
      <c r="S3286" s="20">
        <v>63</v>
      </c>
      <c r="T3286" s="18" t="s">
        <v>121</v>
      </c>
      <c r="U3286">
        <f t="shared" si="51"/>
        <v>4.0142666666666669</v>
      </c>
    </row>
    <row r="3287" spans="1:21" x14ac:dyDescent="0.3">
      <c r="A3287" s="21">
        <v>44932</v>
      </c>
      <c r="B3287" s="18" t="s">
        <v>45</v>
      </c>
      <c r="C3287" s="18" t="s">
        <v>46</v>
      </c>
      <c r="D3287" s="18" t="s">
        <v>47</v>
      </c>
      <c r="E3287" s="20">
        <v>170</v>
      </c>
      <c r="F3287" s="19">
        <v>78</v>
      </c>
      <c r="G3287" s="19">
        <v>0</v>
      </c>
      <c r="H3287" s="19">
        <v>11</v>
      </c>
      <c r="I3287" s="18" t="s">
        <v>516</v>
      </c>
      <c r="J3287" s="19">
        <v>145</v>
      </c>
      <c r="K3287" s="18" t="s">
        <v>645</v>
      </c>
      <c r="L3287" s="32">
        <v>24</v>
      </c>
      <c r="M3287" s="31">
        <v>3</v>
      </c>
      <c r="N3287" s="31">
        <v>22</v>
      </c>
      <c r="O3287" s="30" t="s">
        <v>201</v>
      </c>
      <c r="P3287" s="20">
        <v>86</v>
      </c>
      <c r="Q3287" s="20">
        <v>100</v>
      </c>
      <c r="R3287" s="18" t="s">
        <v>51</v>
      </c>
      <c r="S3287" s="20">
        <v>61</v>
      </c>
      <c r="T3287" s="18" t="s">
        <v>52</v>
      </c>
      <c r="U3287">
        <f t="shared" si="51"/>
        <v>4.1887999999999996</v>
      </c>
    </row>
    <row r="3288" spans="1:21" x14ac:dyDescent="0.3">
      <c r="A3288" s="21">
        <v>44933</v>
      </c>
      <c r="B3288" s="18" t="s">
        <v>45</v>
      </c>
      <c r="C3288" s="18" t="s">
        <v>46</v>
      </c>
      <c r="D3288" s="18" t="s">
        <v>47</v>
      </c>
      <c r="E3288" s="20">
        <v>170</v>
      </c>
      <c r="F3288" s="19">
        <v>99</v>
      </c>
      <c r="G3288" s="19">
        <v>12</v>
      </c>
      <c r="H3288" s="19">
        <v>20</v>
      </c>
      <c r="I3288" s="18" t="s">
        <v>753</v>
      </c>
      <c r="J3288" s="19">
        <v>178</v>
      </c>
      <c r="K3288" s="18" t="s">
        <v>712</v>
      </c>
      <c r="L3288" s="32">
        <v>15</v>
      </c>
      <c r="M3288" s="31">
        <v>17</v>
      </c>
      <c r="N3288" s="31">
        <v>150</v>
      </c>
      <c r="O3288" s="30" t="s">
        <v>124</v>
      </c>
      <c r="P3288" s="20">
        <v>69</v>
      </c>
      <c r="Q3288" s="20">
        <v>100</v>
      </c>
      <c r="R3288" s="18" t="s">
        <v>86</v>
      </c>
      <c r="S3288" s="20">
        <v>45</v>
      </c>
      <c r="T3288" s="18" t="s">
        <v>460</v>
      </c>
      <c r="U3288">
        <f t="shared" si="51"/>
        <v>2.6180000000000003</v>
      </c>
    </row>
    <row r="3289" spans="1:21" x14ac:dyDescent="0.3">
      <c r="A3289" s="21">
        <v>44934</v>
      </c>
      <c r="B3289" s="18" t="s">
        <v>45</v>
      </c>
      <c r="C3289" s="18" t="s">
        <v>46</v>
      </c>
      <c r="D3289" s="18" t="s">
        <v>47</v>
      </c>
      <c r="E3289" s="20">
        <v>170</v>
      </c>
      <c r="F3289" s="19">
        <v>108</v>
      </c>
      <c r="G3289" s="19">
        <v>34</v>
      </c>
      <c r="H3289" s="19">
        <v>83</v>
      </c>
      <c r="I3289" s="18" t="s">
        <v>51</v>
      </c>
      <c r="J3289" s="19">
        <v>133</v>
      </c>
      <c r="K3289" s="18" t="s">
        <v>730</v>
      </c>
      <c r="L3289" s="30" t="s">
        <v>132</v>
      </c>
      <c r="M3289" s="31">
        <v>6</v>
      </c>
      <c r="N3289" s="31">
        <v>78</v>
      </c>
      <c r="O3289" s="30" t="s">
        <v>104</v>
      </c>
      <c r="P3289" s="20">
        <v>92</v>
      </c>
      <c r="Q3289" s="20">
        <v>100</v>
      </c>
      <c r="R3289" s="18" t="s">
        <v>51</v>
      </c>
      <c r="S3289" s="20">
        <v>82</v>
      </c>
      <c r="T3289" s="18" t="s">
        <v>113</v>
      </c>
      <c r="U3289">
        <f t="shared" si="51"/>
        <v>1.3962666666666668</v>
      </c>
    </row>
    <row r="3290" spans="1:21" x14ac:dyDescent="0.3">
      <c r="A3290" s="21">
        <v>44935</v>
      </c>
      <c r="B3290" s="18" t="s">
        <v>45</v>
      </c>
      <c r="C3290" s="18" t="s">
        <v>46</v>
      </c>
      <c r="D3290" s="18" t="s">
        <v>47</v>
      </c>
      <c r="E3290" s="20">
        <v>170</v>
      </c>
      <c r="F3290" s="19">
        <v>96</v>
      </c>
      <c r="G3290" s="19">
        <v>0</v>
      </c>
      <c r="H3290" s="19">
        <v>40</v>
      </c>
      <c r="I3290" s="18" t="s">
        <v>51</v>
      </c>
      <c r="J3290" s="19">
        <v>152</v>
      </c>
      <c r="K3290" s="18" t="s">
        <v>548</v>
      </c>
      <c r="L3290" s="32">
        <v>23</v>
      </c>
      <c r="M3290" s="31">
        <v>6</v>
      </c>
      <c r="N3290" s="31">
        <v>78</v>
      </c>
      <c r="O3290" s="30" t="s">
        <v>264</v>
      </c>
      <c r="P3290" s="20">
        <v>76</v>
      </c>
      <c r="Q3290" s="20">
        <v>97</v>
      </c>
      <c r="R3290" s="18" t="s">
        <v>74</v>
      </c>
      <c r="S3290" s="20">
        <v>46</v>
      </c>
      <c r="T3290" s="18" t="s">
        <v>129</v>
      </c>
      <c r="U3290">
        <f t="shared" si="51"/>
        <v>4.0142666666666669</v>
      </c>
    </row>
    <row r="3291" spans="1:21" x14ac:dyDescent="0.3">
      <c r="A3291" s="21">
        <v>44936</v>
      </c>
      <c r="B3291" s="18" t="s">
        <v>45</v>
      </c>
      <c r="C3291" s="18" t="s">
        <v>46</v>
      </c>
      <c r="D3291" s="18" t="s">
        <v>47</v>
      </c>
      <c r="E3291" s="20">
        <v>170</v>
      </c>
      <c r="F3291" s="19">
        <v>88</v>
      </c>
      <c r="G3291" s="19">
        <v>114</v>
      </c>
      <c r="H3291" s="19">
        <v>13</v>
      </c>
      <c r="I3291" s="18" t="s">
        <v>559</v>
      </c>
      <c r="J3291" s="19">
        <v>163</v>
      </c>
      <c r="K3291" s="18" t="s">
        <v>288</v>
      </c>
      <c r="L3291" s="30" t="s">
        <v>218</v>
      </c>
      <c r="M3291" s="31">
        <v>3</v>
      </c>
      <c r="N3291" s="31">
        <v>36</v>
      </c>
      <c r="O3291" s="30" t="s">
        <v>177</v>
      </c>
      <c r="P3291" s="20">
        <v>82</v>
      </c>
      <c r="Q3291" s="20">
        <v>100</v>
      </c>
      <c r="R3291" s="18" t="s">
        <v>352</v>
      </c>
      <c r="S3291" s="20">
        <v>54</v>
      </c>
      <c r="T3291" s="18" t="s">
        <v>121</v>
      </c>
      <c r="U3291">
        <f t="shared" si="51"/>
        <v>0.52359999999999995</v>
      </c>
    </row>
    <row r="3292" spans="1:21" x14ac:dyDescent="0.3">
      <c r="A3292" s="21">
        <v>44937</v>
      </c>
      <c r="B3292" s="18" t="s">
        <v>45</v>
      </c>
      <c r="C3292" s="18" t="s">
        <v>46</v>
      </c>
      <c r="D3292" s="18" t="s">
        <v>47</v>
      </c>
      <c r="E3292" s="20">
        <v>170</v>
      </c>
      <c r="F3292" s="19">
        <v>87</v>
      </c>
      <c r="G3292" s="19">
        <v>2</v>
      </c>
      <c r="H3292" s="19">
        <v>37</v>
      </c>
      <c r="I3292" s="18" t="s">
        <v>1114</v>
      </c>
      <c r="J3292" s="19">
        <v>137</v>
      </c>
      <c r="K3292" s="18" t="s">
        <v>466</v>
      </c>
      <c r="L3292" s="32">
        <v>23</v>
      </c>
      <c r="M3292" s="31">
        <v>0</v>
      </c>
      <c r="N3292" s="31">
        <v>53</v>
      </c>
      <c r="O3292" s="30" t="s">
        <v>184</v>
      </c>
      <c r="P3292" s="20">
        <v>88</v>
      </c>
      <c r="Q3292" s="20">
        <v>100</v>
      </c>
      <c r="R3292" s="18" t="s">
        <v>51</v>
      </c>
      <c r="S3292" s="20">
        <v>70</v>
      </c>
      <c r="T3292" s="18" t="s">
        <v>206</v>
      </c>
      <c r="U3292">
        <f t="shared" si="51"/>
        <v>4.0142666666666669</v>
      </c>
    </row>
    <row r="3293" spans="1:21" x14ac:dyDescent="0.3">
      <c r="A3293" s="21">
        <v>44938</v>
      </c>
      <c r="B3293" s="18" t="s">
        <v>45</v>
      </c>
      <c r="C3293" s="18" t="s">
        <v>46</v>
      </c>
      <c r="D3293" s="18" t="s">
        <v>47</v>
      </c>
      <c r="E3293" s="20">
        <v>170</v>
      </c>
      <c r="F3293" s="19">
        <v>58</v>
      </c>
      <c r="G3293" s="19">
        <v>0</v>
      </c>
      <c r="H3293" s="19">
        <v>6</v>
      </c>
      <c r="I3293" s="18" t="s">
        <v>757</v>
      </c>
      <c r="J3293" s="19">
        <v>110</v>
      </c>
      <c r="K3293" s="18" t="s">
        <v>916</v>
      </c>
      <c r="L3293" s="32">
        <v>36</v>
      </c>
      <c r="M3293" s="31">
        <v>0</v>
      </c>
      <c r="N3293" s="31">
        <v>31</v>
      </c>
      <c r="O3293" s="30" t="s">
        <v>100</v>
      </c>
      <c r="P3293" s="20">
        <v>90</v>
      </c>
      <c r="Q3293" s="20">
        <v>100</v>
      </c>
      <c r="R3293" s="18" t="s">
        <v>51</v>
      </c>
      <c r="S3293" s="20">
        <v>71</v>
      </c>
      <c r="T3293" s="18" t="s">
        <v>50</v>
      </c>
      <c r="U3293">
        <f t="shared" si="51"/>
        <v>6.2831999999999999</v>
      </c>
    </row>
    <row r="3294" spans="1:21" x14ac:dyDescent="0.3">
      <c r="A3294" s="21">
        <v>44939</v>
      </c>
      <c r="B3294" s="18" t="s">
        <v>45</v>
      </c>
      <c r="C3294" s="18" t="s">
        <v>46</v>
      </c>
      <c r="D3294" s="18" t="s">
        <v>47</v>
      </c>
      <c r="E3294" s="20">
        <v>170</v>
      </c>
      <c r="F3294" s="19">
        <v>130</v>
      </c>
      <c r="G3294" s="19">
        <v>0</v>
      </c>
      <c r="H3294" s="19">
        <v>77</v>
      </c>
      <c r="I3294" s="18" t="s">
        <v>51</v>
      </c>
      <c r="J3294" s="19">
        <v>184</v>
      </c>
      <c r="K3294" s="18" t="s">
        <v>707</v>
      </c>
      <c r="L3294" s="30" t="s">
        <v>533</v>
      </c>
      <c r="M3294" s="31">
        <v>6</v>
      </c>
      <c r="N3294" s="31">
        <v>56</v>
      </c>
      <c r="O3294" s="30" t="s">
        <v>312</v>
      </c>
      <c r="P3294" s="20">
        <v>84</v>
      </c>
      <c r="Q3294" s="20">
        <v>97</v>
      </c>
      <c r="R3294" s="18" t="s">
        <v>638</v>
      </c>
      <c r="S3294" s="20">
        <v>61</v>
      </c>
      <c r="T3294" s="18" t="s">
        <v>146</v>
      </c>
      <c r="U3294">
        <f t="shared" si="51"/>
        <v>1.2217333333333333</v>
      </c>
    </row>
    <row r="3295" spans="1:21" x14ac:dyDescent="0.3">
      <c r="A3295" s="21">
        <v>44940</v>
      </c>
      <c r="B3295" s="18" t="s">
        <v>45</v>
      </c>
      <c r="C3295" s="18" t="s">
        <v>46</v>
      </c>
      <c r="D3295" s="18" t="s">
        <v>47</v>
      </c>
      <c r="E3295" s="20">
        <v>170</v>
      </c>
      <c r="F3295" s="19">
        <v>122</v>
      </c>
      <c r="G3295" s="19">
        <v>140</v>
      </c>
      <c r="H3295" s="19">
        <v>50</v>
      </c>
      <c r="I3295" s="18" t="s">
        <v>153</v>
      </c>
      <c r="J3295" s="19">
        <v>193</v>
      </c>
      <c r="K3295" s="18" t="s">
        <v>139</v>
      </c>
      <c r="L3295" s="32">
        <v>23</v>
      </c>
      <c r="M3295" s="31">
        <v>8</v>
      </c>
      <c r="N3295" s="31">
        <v>136</v>
      </c>
      <c r="O3295" s="30" t="s">
        <v>98</v>
      </c>
      <c r="P3295" s="20">
        <v>70</v>
      </c>
      <c r="Q3295" s="20">
        <v>100</v>
      </c>
      <c r="R3295" s="18" t="s">
        <v>51</v>
      </c>
      <c r="S3295" s="20">
        <v>39</v>
      </c>
      <c r="T3295" s="18" t="s">
        <v>139</v>
      </c>
      <c r="U3295">
        <f t="shared" si="51"/>
        <v>4.0142666666666669</v>
      </c>
    </row>
    <row r="3296" spans="1:21" x14ac:dyDescent="0.3">
      <c r="A3296" s="21">
        <v>44941</v>
      </c>
      <c r="B3296" s="18" t="s">
        <v>45</v>
      </c>
      <c r="C3296" s="18" t="s">
        <v>46</v>
      </c>
      <c r="D3296" s="18" t="s">
        <v>47</v>
      </c>
      <c r="E3296" s="20">
        <v>170</v>
      </c>
      <c r="F3296" s="19">
        <v>103</v>
      </c>
      <c r="G3296" s="19">
        <v>90</v>
      </c>
      <c r="H3296" s="19">
        <v>48</v>
      </c>
      <c r="I3296" s="18" t="s">
        <v>742</v>
      </c>
      <c r="J3296" s="19">
        <v>158</v>
      </c>
      <c r="K3296" s="18" t="s">
        <v>356</v>
      </c>
      <c r="L3296" s="32">
        <v>31</v>
      </c>
      <c r="M3296" s="31">
        <v>17</v>
      </c>
      <c r="N3296" s="31">
        <v>203</v>
      </c>
      <c r="O3296" s="30" t="s">
        <v>249</v>
      </c>
      <c r="P3296" s="20">
        <v>73</v>
      </c>
      <c r="Q3296" s="20">
        <v>99</v>
      </c>
      <c r="R3296" s="18" t="s">
        <v>65</v>
      </c>
      <c r="S3296" s="20">
        <v>42</v>
      </c>
      <c r="T3296" s="18" t="s">
        <v>135</v>
      </c>
      <c r="U3296">
        <f t="shared" si="51"/>
        <v>5.4105333333333334</v>
      </c>
    </row>
    <row r="3297" spans="1:21" x14ac:dyDescent="0.3">
      <c r="A3297" s="21">
        <v>44942</v>
      </c>
      <c r="B3297" s="18" t="s">
        <v>45</v>
      </c>
      <c r="C3297" s="18" t="s">
        <v>46</v>
      </c>
      <c r="D3297" s="18" t="s">
        <v>47</v>
      </c>
      <c r="E3297" s="20">
        <v>170</v>
      </c>
      <c r="F3297" s="19">
        <v>134</v>
      </c>
      <c r="G3297" s="19">
        <v>286</v>
      </c>
      <c r="H3297" s="19">
        <v>104</v>
      </c>
      <c r="I3297" s="18" t="s">
        <v>458</v>
      </c>
      <c r="J3297" s="19">
        <v>165</v>
      </c>
      <c r="K3297" s="18" t="s">
        <v>1169</v>
      </c>
      <c r="L3297" s="32">
        <v>27</v>
      </c>
      <c r="M3297" s="31">
        <v>28</v>
      </c>
      <c r="N3297" s="31">
        <v>222</v>
      </c>
      <c r="O3297" s="30" t="s">
        <v>345</v>
      </c>
      <c r="P3297" s="20">
        <v>80</v>
      </c>
      <c r="Q3297" s="20">
        <v>97</v>
      </c>
      <c r="R3297" s="18" t="s">
        <v>307</v>
      </c>
      <c r="S3297" s="20">
        <v>46</v>
      </c>
      <c r="T3297" s="18" t="s">
        <v>80</v>
      </c>
      <c r="U3297">
        <f t="shared" si="51"/>
        <v>4.7123999999999997</v>
      </c>
    </row>
    <row r="3298" spans="1:21" x14ac:dyDescent="0.3">
      <c r="A3298" s="21">
        <v>44943</v>
      </c>
      <c r="B3298" s="18" t="s">
        <v>45</v>
      </c>
      <c r="C3298" s="18" t="s">
        <v>46</v>
      </c>
      <c r="D3298" s="18" t="s">
        <v>47</v>
      </c>
      <c r="E3298" s="20">
        <v>170</v>
      </c>
      <c r="F3298" s="19">
        <v>98</v>
      </c>
      <c r="G3298" s="19">
        <v>296</v>
      </c>
      <c r="H3298" s="19">
        <v>34</v>
      </c>
      <c r="I3298" s="18" t="s">
        <v>69</v>
      </c>
      <c r="J3298" s="19">
        <v>163</v>
      </c>
      <c r="K3298" s="18" t="s">
        <v>67</v>
      </c>
      <c r="L3298" s="32">
        <v>30</v>
      </c>
      <c r="M3298" s="31">
        <v>25</v>
      </c>
      <c r="N3298" s="31">
        <v>189</v>
      </c>
      <c r="O3298" s="30" t="s">
        <v>286</v>
      </c>
      <c r="P3298" s="20">
        <v>76</v>
      </c>
      <c r="Q3298" s="20">
        <v>93</v>
      </c>
      <c r="R3298" s="18" t="s">
        <v>225</v>
      </c>
      <c r="S3298" s="20">
        <v>50</v>
      </c>
      <c r="T3298" s="18" t="s">
        <v>91</v>
      </c>
      <c r="U3298">
        <f t="shared" si="51"/>
        <v>5.2360000000000007</v>
      </c>
    </row>
    <row r="3299" spans="1:21" x14ac:dyDescent="0.3">
      <c r="A3299" s="21">
        <v>44944</v>
      </c>
      <c r="B3299" s="18" t="s">
        <v>45</v>
      </c>
      <c r="C3299" s="18" t="s">
        <v>46</v>
      </c>
      <c r="D3299" s="18" t="s">
        <v>47</v>
      </c>
      <c r="E3299" s="20">
        <v>170</v>
      </c>
      <c r="F3299" s="19">
        <v>40</v>
      </c>
      <c r="G3299" s="19">
        <v>244</v>
      </c>
      <c r="H3299" s="19">
        <v>19</v>
      </c>
      <c r="I3299" s="18" t="s">
        <v>855</v>
      </c>
      <c r="J3299" s="19">
        <v>62</v>
      </c>
      <c r="K3299" s="18" t="s">
        <v>314</v>
      </c>
      <c r="L3299" s="32">
        <v>27</v>
      </c>
      <c r="M3299" s="31">
        <v>11</v>
      </c>
      <c r="N3299" s="31">
        <v>92</v>
      </c>
      <c r="O3299" s="30" t="s">
        <v>460</v>
      </c>
      <c r="P3299" s="20">
        <v>92</v>
      </c>
      <c r="Q3299" s="20">
        <v>99</v>
      </c>
      <c r="R3299" s="18" t="s">
        <v>171</v>
      </c>
      <c r="S3299" s="20">
        <v>79</v>
      </c>
      <c r="T3299" s="18" t="s">
        <v>89</v>
      </c>
      <c r="U3299">
        <f t="shared" si="51"/>
        <v>4.7123999999999997</v>
      </c>
    </row>
    <row r="3300" spans="1:21" x14ac:dyDescent="0.3">
      <c r="A3300" s="21">
        <v>44945</v>
      </c>
      <c r="B3300" s="18" t="s">
        <v>45</v>
      </c>
      <c r="C3300" s="18" t="s">
        <v>46</v>
      </c>
      <c r="D3300" s="18" t="s">
        <v>47</v>
      </c>
      <c r="E3300" s="20">
        <v>170</v>
      </c>
      <c r="F3300" s="19">
        <v>90</v>
      </c>
      <c r="G3300" s="19">
        <v>220</v>
      </c>
      <c r="H3300" s="19">
        <v>34</v>
      </c>
      <c r="I3300" s="18" t="s">
        <v>122</v>
      </c>
      <c r="J3300" s="19">
        <v>147</v>
      </c>
      <c r="K3300" s="18" t="s">
        <v>91</v>
      </c>
      <c r="L3300" s="32">
        <v>28</v>
      </c>
      <c r="M3300" s="31">
        <v>28</v>
      </c>
      <c r="N3300" s="31">
        <v>169</v>
      </c>
      <c r="O3300" s="30" t="s">
        <v>91</v>
      </c>
      <c r="P3300" s="20">
        <v>80</v>
      </c>
      <c r="Q3300" s="20">
        <v>98</v>
      </c>
      <c r="R3300" s="18" t="s">
        <v>222</v>
      </c>
      <c r="S3300" s="20">
        <v>54</v>
      </c>
      <c r="T3300" s="18" t="s">
        <v>89</v>
      </c>
      <c r="U3300">
        <f t="shared" si="51"/>
        <v>4.8869333333333334</v>
      </c>
    </row>
    <row r="3301" spans="1:21" x14ac:dyDescent="0.3">
      <c r="A3301" s="21">
        <v>44946</v>
      </c>
      <c r="B3301" s="18" t="s">
        <v>45</v>
      </c>
      <c r="C3301" s="18" t="s">
        <v>46</v>
      </c>
      <c r="D3301" s="18" t="s">
        <v>47</v>
      </c>
      <c r="E3301" s="20">
        <v>170</v>
      </c>
      <c r="F3301" s="19">
        <v>96</v>
      </c>
      <c r="G3301" s="19">
        <v>190</v>
      </c>
      <c r="H3301" s="19">
        <v>82</v>
      </c>
      <c r="I3301" s="18" t="s">
        <v>51</v>
      </c>
      <c r="J3301" s="19">
        <v>110</v>
      </c>
      <c r="K3301" s="18" t="s">
        <v>702</v>
      </c>
      <c r="L3301" s="32" t="s">
        <v>1194</v>
      </c>
      <c r="M3301" s="31">
        <v>3</v>
      </c>
      <c r="N3301" s="31">
        <v>28</v>
      </c>
      <c r="O3301" s="30" t="s">
        <v>51</v>
      </c>
      <c r="P3301" s="20">
        <v>94</v>
      </c>
      <c r="Q3301" s="20">
        <v>100</v>
      </c>
      <c r="R3301" s="18" t="s">
        <v>51</v>
      </c>
      <c r="S3301" s="20">
        <v>78</v>
      </c>
      <c r="T3301" s="18" t="s">
        <v>158</v>
      </c>
      <c r="U3301" t="e">
        <f t="shared" si="51"/>
        <v>#VALUE!</v>
      </c>
    </row>
    <row r="3302" spans="1:21" x14ac:dyDescent="0.3">
      <c r="A3302" s="21">
        <v>44947</v>
      </c>
      <c r="B3302" s="18" t="s">
        <v>45</v>
      </c>
      <c r="C3302" s="18" t="s">
        <v>46</v>
      </c>
      <c r="D3302" s="18" t="s">
        <v>47</v>
      </c>
      <c r="E3302" s="20">
        <v>170</v>
      </c>
      <c r="F3302" s="19">
        <v>82</v>
      </c>
      <c r="G3302" s="19">
        <v>2</v>
      </c>
      <c r="H3302" s="19">
        <v>43</v>
      </c>
      <c r="I3302" s="18" t="s">
        <v>100</v>
      </c>
      <c r="J3302" s="19">
        <v>121</v>
      </c>
      <c r="K3302" s="18" t="s">
        <v>200</v>
      </c>
      <c r="L3302" s="30" t="s">
        <v>116</v>
      </c>
      <c r="M3302" s="31">
        <v>8</v>
      </c>
      <c r="N3302" s="31">
        <v>44</v>
      </c>
      <c r="O3302" s="30" t="s">
        <v>94</v>
      </c>
      <c r="P3302" s="20">
        <v>78</v>
      </c>
      <c r="Q3302" s="20">
        <v>100</v>
      </c>
      <c r="R3302" s="18" t="s">
        <v>51</v>
      </c>
      <c r="S3302" s="20">
        <v>51</v>
      </c>
      <c r="T3302" s="18" t="s">
        <v>50</v>
      </c>
      <c r="U3302">
        <f t="shared" si="51"/>
        <v>0.69813333333333338</v>
      </c>
    </row>
    <row r="3303" spans="1:21" x14ac:dyDescent="0.3">
      <c r="A3303" s="21">
        <v>44948</v>
      </c>
      <c r="B3303" s="18" t="s">
        <v>45</v>
      </c>
      <c r="C3303" s="18" t="s">
        <v>46</v>
      </c>
      <c r="D3303" s="18" t="s">
        <v>47</v>
      </c>
      <c r="E3303" s="20">
        <v>170</v>
      </c>
      <c r="F3303" s="19">
        <v>56</v>
      </c>
      <c r="G3303" s="19">
        <v>0</v>
      </c>
      <c r="H3303" s="19">
        <v>0</v>
      </c>
      <c r="I3303" s="18" t="s">
        <v>399</v>
      </c>
      <c r="J3303" s="19">
        <v>113</v>
      </c>
      <c r="K3303" s="18" t="s">
        <v>146</v>
      </c>
      <c r="L3303" s="32">
        <v>36</v>
      </c>
      <c r="M3303" s="31">
        <v>3</v>
      </c>
      <c r="N3303" s="31">
        <v>36</v>
      </c>
      <c r="O3303" s="30" t="s">
        <v>128</v>
      </c>
      <c r="P3303" s="20">
        <v>79</v>
      </c>
      <c r="Q3303" s="20">
        <v>99</v>
      </c>
      <c r="R3303" s="18" t="s">
        <v>51</v>
      </c>
      <c r="S3303" s="20">
        <v>43</v>
      </c>
      <c r="T3303" s="18" t="s">
        <v>50</v>
      </c>
      <c r="U3303">
        <f t="shared" si="51"/>
        <v>6.2831999999999999</v>
      </c>
    </row>
    <row r="3304" spans="1:21" x14ac:dyDescent="0.3">
      <c r="A3304" s="21">
        <v>44949</v>
      </c>
      <c r="B3304" s="18" t="s">
        <v>45</v>
      </c>
      <c r="C3304" s="18" t="s">
        <v>46</v>
      </c>
      <c r="D3304" s="18" t="s">
        <v>47</v>
      </c>
      <c r="E3304" s="20">
        <v>170</v>
      </c>
      <c r="F3304" s="19">
        <v>39</v>
      </c>
      <c r="G3304" s="19">
        <v>34</v>
      </c>
      <c r="H3304" s="19">
        <v>-15</v>
      </c>
      <c r="I3304" s="18" t="s">
        <v>51</v>
      </c>
      <c r="J3304" s="19">
        <v>93</v>
      </c>
      <c r="K3304" s="18" t="s">
        <v>723</v>
      </c>
      <c r="L3304" s="30" t="s">
        <v>289</v>
      </c>
      <c r="M3304" s="31">
        <v>3</v>
      </c>
      <c r="N3304" s="31">
        <v>50</v>
      </c>
      <c r="O3304" s="30" t="s">
        <v>164</v>
      </c>
      <c r="P3304" s="20">
        <v>83</v>
      </c>
      <c r="Q3304" s="20">
        <v>100</v>
      </c>
      <c r="R3304" s="18" t="s">
        <v>74</v>
      </c>
      <c r="S3304" s="20">
        <v>60</v>
      </c>
      <c r="T3304" s="18" t="s">
        <v>51</v>
      </c>
      <c r="U3304">
        <f t="shared" si="51"/>
        <v>1.5708</v>
      </c>
    </row>
    <row r="3305" spans="1:21" x14ac:dyDescent="0.3">
      <c r="A3305" s="21">
        <v>44950</v>
      </c>
      <c r="B3305" s="18" t="s">
        <v>45</v>
      </c>
      <c r="C3305" s="18" t="s">
        <v>46</v>
      </c>
      <c r="D3305" s="18" t="s">
        <v>47</v>
      </c>
      <c r="E3305" s="20">
        <v>170</v>
      </c>
      <c r="F3305" s="19">
        <v>55</v>
      </c>
      <c r="G3305" s="19">
        <v>48</v>
      </c>
      <c r="H3305" s="19">
        <v>44</v>
      </c>
      <c r="I3305" s="18" t="s">
        <v>903</v>
      </c>
      <c r="J3305" s="19">
        <v>66</v>
      </c>
      <c r="K3305" s="18" t="s">
        <v>517</v>
      </c>
      <c r="L3305" s="32">
        <v>24</v>
      </c>
      <c r="M3305" s="31">
        <v>3</v>
      </c>
      <c r="N3305" s="31">
        <v>25</v>
      </c>
      <c r="O3305" s="30" t="s">
        <v>352</v>
      </c>
      <c r="P3305" s="20">
        <v>97</v>
      </c>
      <c r="Q3305" s="20">
        <v>100</v>
      </c>
      <c r="R3305" s="18" t="s">
        <v>51</v>
      </c>
      <c r="S3305" s="20">
        <v>95</v>
      </c>
      <c r="T3305" s="18" t="s">
        <v>51</v>
      </c>
      <c r="U3305">
        <f t="shared" si="51"/>
        <v>4.1887999999999996</v>
      </c>
    </row>
    <row r="3306" spans="1:21" x14ac:dyDescent="0.3">
      <c r="A3306" s="21">
        <v>44951</v>
      </c>
      <c r="B3306" s="18" t="s">
        <v>45</v>
      </c>
      <c r="C3306" s="18" t="s">
        <v>46</v>
      </c>
      <c r="D3306" s="18" t="s">
        <v>47</v>
      </c>
      <c r="E3306" s="20">
        <v>170</v>
      </c>
      <c r="F3306" s="19">
        <v>76</v>
      </c>
      <c r="G3306" s="19">
        <v>34</v>
      </c>
      <c r="H3306" s="19">
        <v>45</v>
      </c>
      <c r="I3306" s="18" t="s">
        <v>163</v>
      </c>
      <c r="J3306" s="19">
        <v>107</v>
      </c>
      <c r="K3306" s="18" t="s">
        <v>297</v>
      </c>
      <c r="L3306" s="32" t="s">
        <v>1194</v>
      </c>
      <c r="M3306" s="31">
        <v>3</v>
      </c>
      <c r="N3306" s="31">
        <v>36</v>
      </c>
      <c r="O3306" s="30" t="s">
        <v>51</v>
      </c>
      <c r="P3306" s="20">
        <v>80</v>
      </c>
      <c r="Q3306" s="20">
        <v>100</v>
      </c>
      <c r="R3306" s="18" t="s">
        <v>51</v>
      </c>
      <c r="S3306" s="20">
        <v>55</v>
      </c>
      <c r="T3306" s="18" t="s">
        <v>51</v>
      </c>
      <c r="U3306" t="e">
        <f t="shared" si="51"/>
        <v>#VALUE!</v>
      </c>
    </row>
    <row r="3307" spans="1:21" x14ac:dyDescent="0.3">
      <c r="A3307" s="21">
        <v>44952</v>
      </c>
      <c r="B3307" s="18" t="s">
        <v>45</v>
      </c>
      <c r="C3307" s="18" t="s">
        <v>46</v>
      </c>
      <c r="D3307" s="18" t="s">
        <v>47</v>
      </c>
      <c r="E3307" s="20">
        <v>170</v>
      </c>
      <c r="F3307" s="19">
        <v>62</v>
      </c>
      <c r="G3307" s="19">
        <v>194</v>
      </c>
      <c r="H3307" s="19">
        <v>51</v>
      </c>
      <c r="I3307" s="18" t="s">
        <v>1170</v>
      </c>
      <c r="J3307" s="19">
        <v>73</v>
      </c>
      <c r="K3307" s="18" t="s">
        <v>1123</v>
      </c>
      <c r="L3307" s="30" t="s">
        <v>102</v>
      </c>
      <c r="M3307" s="31">
        <v>6</v>
      </c>
      <c r="N3307" s="31">
        <v>44</v>
      </c>
      <c r="O3307" s="30" t="s">
        <v>95</v>
      </c>
      <c r="P3307" s="20">
        <v>96</v>
      </c>
      <c r="Q3307" s="20">
        <v>100</v>
      </c>
      <c r="R3307" s="18" t="s">
        <v>51</v>
      </c>
      <c r="S3307" s="20">
        <v>92</v>
      </c>
      <c r="T3307" s="18" t="s">
        <v>264</v>
      </c>
      <c r="U3307">
        <f t="shared" si="51"/>
        <v>0.8726666666666667</v>
      </c>
    </row>
    <row r="3308" spans="1:21" x14ac:dyDescent="0.3">
      <c r="A3308" s="21">
        <v>44953</v>
      </c>
      <c r="B3308" s="18" t="s">
        <v>45</v>
      </c>
      <c r="C3308" s="18" t="s">
        <v>46</v>
      </c>
      <c r="D3308" s="18" t="s">
        <v>47</v>
      </c>
      <c r="E3308" s="20">
        <v>170</v>
      </c>
      <c r="F3308" s="19">
        <v>68</v>
      </c>
      <c r="G3308" s="19">
        <v>212</v>
      </c>
      <c r="H3308" s="19">
        <v>41</v>
      </c>
      <c r="I3308" s="18" t="s">
        <v>430</v>
      </c>
      <c r="J3308" s="19">
        <v>96</v>
      </c>
      <c r="K3308" s="18" t="s">
        <v>633</v>
      </c>
      <c r="L3308" s="32">
        <v>36</v>
      </c>
      <c r="M3308" s="31">
        <v>14</v>
      </c>
      <c r="N3308" s="31">
        <v>67</v>
      </c>
      <c r="O3308" s="30" t="s">
        <v>215</v>
      </c>
      <c r="P3308" s="20">
        <v>86</v>
      </c>
      <c r="Q3308" s="20">
        <v>100</v>
      </c>
      <c r="R3308" s="18" t="s">
        <v>51</v>
      </c>
      <c r="S3308" s="20">
        <v>73</v>
      </c>
      <c r="T3308" s="18" t="s">
        <v>117</v>
      </c>
      <c r="U3308">
        <f t="shared" si="51"/>
        <v>6.2831999999999999</v>
      </c>
    </row>
    <row r="3309" spans="1:21" x14ac:dyDescent="0.3">
      <c r="A3309" s="21">
        <v>44954</v>
      </c>
      <c r="B3309" s="18" t="s">
        <v>45</v>
      </c>
      <c r="C3309" s="18" t="s">
        <v>46</v>
      </c>
      <c r="D3309" s="18" t="s">
        <v>47</v>
      </c>
      <c r="E3309" s="20">
        <v>170</v>
      </c>
      <c r="F3309" s="19">
        <v>56</v>
      </c>
      <c r="G3309" s="19">
        <v>80</v>
      </c>
      <c r="H3309" s="19">
        <v>33</v>
      </c>
      <c r="I3309" s="18" t="s">
        <v>108</v>
      </c>
      <c r="J3309" s="19">
        <v>78</v>
      </c>
      <c r="K3309" s="18" t="s">
        <v>843</v>
      </c>
      <c r="L3309" s="30" t="s">
        <v>102</v>
      </c>
      <c r="M3309" s="31">
        <v>0</v>
      </c>
      <c r="N3309" s="31">
        <v>56</v>
      </c>
      <c r="O3309" s="30" t="s">
        <v>61</v>
      </c>
      <c r="P3309" s="20">
        <v>96</v>
      </c>
      <c r="Q3309" s="20">
        <v>100</v>
      </c>
      <c r="R3309" s="18" t="s">
        <v>51</v>
      </c>
      <c r="S3309" s="20">
        <v>83</v>
      </c>
      <c r="T3309" s="18" t="s">
        <v>139</v>
      </c>
      <c r="U3309">
        <f t="shared" si="51"/>
        <v>0.8726666666666667</v>
      </c>
    </row>
    <row r="3310" spans="1:21" x14ac:dyDescent="0.3">
      <c r="A3310" s="21">
        <v>44955</v>
      </c>
      <c r="B3310" s="18" t="s">
        <v>45</v>
      </c>
      <c r="C3310" s="18" t="s">
        <v>46</v>
      </c>
      <c r="D3310" s="18" t="s">
        <v>47</v>
      </c>
      <c r="E3310" s="20">
        <v>170</v>
      </c>
      <c r="F3310" s="19">
        <v>61</v>
      </c>
      <c r="G3310" s="19">
        <v>0</v>
      </c>
      <c r="H3310" s="19">
        <v>17</v>
      </c>
      <c r="I3310" s="18" t="s">
        <v>310</v>
      </c>
      <c r="J3310" s="19">
        <v>105</v>
      </c>
      <c r="K3310" s="18" t="s">
        <v>268</v>
      </c>
      <c r="L3310" s="32">
        <v>34</v>
      </c>
      <c r="M3310" s="31">
        <v>3</v>
      </c>
      <c r="N3310" s="31">
        <v>42</v>
      </c>
      <c r="O3310" s="30" t="s">
        <v>139</v>
      </c>
      <c r="P3310" s="20">
        <v>83</v>
      </c>
      <c r="Q3310" s="20">
        <v>100</v>
      </c>
      <c r="R3310" s="18" t="s">
        <v>460</v>
      </c>
      <c r="S3310" s="20">
        <v>60</v>
      </c>
      <c r="T3310" s="18" t="s">
        <v>61</v>
      </c>
      <c r="U3310">
        <f t="shared" si="51"/>
        <v>5.9341333333333326</v>
      </c>
    </row>
    <row r="3311" spans="1:21" x14ac:dyDescent="0.3">
      <c r="A3311" s="21">
        <v>44956</v>
      </c>
      <c r="B3311" s="18" t="s">
        <v>45</v>
      </c>
      <c r="C3311" s="18" t="s">
        <v>46</v>
      </c>
      <c r="D3311" s="18" t="s">
        <v>47</v>
      </c>
      <c r="E3311" s="20">
        <v>170</v>
      </c>
      <c r="F3311" s="19">
        <v>54</v>
      </c>
      <c r="G3311" s="19">
        <v>0</v>
      </c>
      <c r="H3311" s="19">
        <v>-8</v>
      </c>
      <c r="I3311" s="18" t="s">
        <v>253</v>
      </c>
      <c r="J3311" s="19">
        <v>116</v>
      </c>
      <c r="K3311" s="18" t="s">
        <v>406</v>
      </c>
      <c r="L3311" s="32">
        <v>23</v>
      </c>
      <c r="M3311" s="31">
        <v>3</v>
      </c>
      <c r="N3311" s="31">
        <v>25</v>
      </c>
      <c r="O3311" s="30" t="s">
        <v>71</v>
      </c>
      <c r="P3311" s="20">
        <v>81</v>
      </c>
      <c r="Q3311" s="20">
        <v>100</v>
      </c>
      <c r="R3311" s="18" t="s">
        <v>51</v>
      </c>
      <c r="S3311" s="20">
        <v>52</v>
      </c>
      <c r="T3311" s="18" t="s">
        <v>64</v>
      </c>
      <c r="U3311">
        <f t="shared" si="51"/>
        <v>4.0142666666666669</v>
      </c>
    </row>
    <row r="3312" spans="1:21" x14ac:dyDescent="0.3">
      <c r="A3312" s="21">
        <v>44957</v>
      </c>
      <c r="B3312" s="18" t="s">
        <v>45</v>
      </c>
      <c r="C3312" s="18" t="s">
        <v>46</v>
      </c>
      <c r="D3312" s="18" t="s">
        <v>47</v>
      </c>
      <c r="E3312" s="20">
        <v>170</v>
      </c>
      <c r="F3312" s="19">
        <v>58</v>
      </c>
      <c r="G3312" s="19">
        <v>2</v>
      </c>
      <c r="H3312" s="19">
        <v>-17</v>
      </c>
      <c r="I3312" s="18" t="s">
        <v>479</v>
      </c>
      <c r="J3312" s="19">
        <v>132</v>
      </c>
      <c r="K3312" s="18" t="s">
        <v>643</v>
      </c>
      <c r="L3312" s="32">
        <v>26</v>
      </c>
      <c r="M3312" s="31">
        <v>3</v>
      </c>
      <c r="N3312" s="31">
        <v>42</v>
      </c>
      <c r="O3312" s="30" t="s">
        <v>71</v>
      </c>
      <c r="P3312" s="20">
        <v>82</v>
      </c>
      <c r="Q3312" s="20">
        <v>100</v>
      </c>
      <c r="R3312" s="18" t="s">
        <v>51</v>
      </c>
      <c r="S3312" s="20">
        <v>50</v>
      </c>
      <c r="T3312" s="18" t="s">
        <v>94</v>
      </c>
      <c r="U3312">
        <f t="shared" si="51"/>
        <v>4.5378666666666669</v>
      </c>
    </row>
    <row r="3313" spans="1:21" x14ac:dyDescent="0.3">
      <c r="A3313" s="21">
        <v>44960</v>
      </c>
      <c r="B3313" s="18" t="s">
        <v>45</v>
      </c>
      <c r="C3313" s="18" t="s">
        <v>46</v>
      </c>
      <c r="D3313" s="18" t="s">
        <v>47</v>
      </c>
      <c r="E3313" s="20">
        <v>170</v>
      </c>
      <c r="F3313" s="19">
        <v>69</v>
      </c>
      <c r="G3313" s="19">
        <v>0</v>
      </c>
      <c r="H3313" s="19">
        <v>-18</v>
      </c>
      <c r="I3313" s="18" t="s">
        <v>999</v>
      </c>
      <c r="J3313" s="19">
        <v>156</v>
      </c>
      <c r="K3313" s="18" t="s">
        <v>517</v>
      </c>
      <c r="L3313" s="32" t="s">
        <v>1194</v>
      </c>
      <c r="M3313" s="31">
        <v>6</v>
      </c>
      <c r="N3313" s="31">
        <v>28</v>
      </c>
      <c r="O3313" s="30" t="s">
        <v>121</v>
      </c>
      <c r="P3313" s="20">
        <v>77</v>
      </c>
      <c r="Q3313" s="20">
        <v>100</v>
      </c>
      <c r="R3313" s="18" t="s">
        <v>51</v>
      </c>
      <c r="S3313" s="20">
        <v>41</v>
      </c>
      <c r="T3313" s="18" t="s">
        <v>135</v>
      </c>
      <c r="U3313" t="e">
        <f t="shared" si="51"/>
        <v>#VALUE!</v>
      </c>
    </row>
    <row r="3314" spans="1:21" x14ac:dyDescent="0.3">
      <c r="A3314" s="21">
        <v>44961</v>
      </c>
      <c r="B3314" s="18" t="s">
        <v>45</v>
      </c>
      <c r="C3314" s="18" t="s">
        <v>46</v>
      </c>
      <c r="D3314" s="18" t="s">
        <v>47</v>
      </c>
      <c r="E3314" s="20">
        <v>170</v>
      </c>
      <c r="F3314" s="19">
        <v>64</v>
      </c>
      <c r="G3314" s="19">
        <v>0</v>
      </c>
      <c r="H3314" s="19">
        <v>-19</v>
      </c>
      <c r="I3314" s="18" t="s">
        <v>347</v>
      </c>
      <c r="J3314" s="19">
        <v>146</v>
      </c>
      <c r="K3314" s="18" t="s">
        <v>101</v>
      </c>
      <c r="L3314" s="32">
        <v>35</v>
      </c>
      <c r="M3314" s="31">
        <v>8</v>
      </c>
      <c r="N3314" s="31">
        <v>39</v>
      </c>
      <c r="O3314" s="30" t="s">
        <v>213</v>
      </c>
      <c r="P3314" s="20">
        <v>77</v>
      </c>
      <c r="Q3314" s="20">
        <v>100</v>
      </c>
      <c r="R3314" s="18" t="s">
        <v>51</v>
      </c>
      <c r="S3314" s="20">
        <v>46</v>
      </c>
      <c r="T3314" s="18" t="s">
        <v>89</v>
      </c>
      <c r="U3314">
        <f t="shared" si="51"/>
        <v>6.1086666666666662</v>
      </c>
    </row>
    <row r="3315" spans="1:21" x14ac:dyDescent="0.3">
      <c r="A3315" s="21">
        <v>44962</v>
      </c>
      <c r="B3315" s="18" t="s">
        <v>45</v>
      </c>
      <c r="C3315" s="18" t="s">
        <v>46</v>
      </c>
      <c r="D3315" s="18" t="s">
        <v>47</v>
      </c>
      <c r="E3315" s="20">
        <v>170</v>
      </c>
      <c r="F3315" s="19">
        <v>82</v>
      </c>
      <c r="G3315" s="19">
        <v>0</v>
      </c>
      <c r="H3315" s="19">
        <v>25</v>
      </c>
      <c r="I3315" s="18" t="s">
        <v>573</v>
      </c>
      <c r="J3315" s="19">
        <v>139</v>
      </c>
      <c r="K3315" s="18" t="s">
        <v>136</v>
      </c>
      <c r="L3315" s="30" t="s">
        <v>84</v>
      </c>
      <c r="M3315" s="31">
        <v>0</v>
      </c>
      <c r="N3315" s="31">
        <v>67</v>
      </c>
      <c r="O3315" s="30" t="s">
        <v>213</v>
      </c>
      <c r="P3315" s="20">
        <v>77</v>
      </c>
      <c r="Q3315" s="20">
        <v>98</v>
      </c>
      <c r="R3315" s="18" t="s">
        <v>249</v>
      </c>
      <c r="S3315" s="20">
        <v>56</v>
      </c>
      <c r="T3315" s="18" t="s">
        <v>71</v>
      </c>
      <c r="U3315">
        <f t="shared" si="51"/>
        <v>0.34906666666666669</v>
      </c>
    </row>
    <row r="3316" spans="1:21" x14ac:dyDescent="0.3">
      <c r="A3316" s="21">
        <v>44963</v>
      </c>
      <c r="B3316" s="18" t="s">
        <v>45</v>
      </c>
      <c r="C3316" s="18" t="s">
        <v>46</v>
      </c>
      <c r="D3316" s="18" t="s">
        <v>47</v>
      </c>
      <c r="E3316" s="20">
        <v>170</v>
      </c>
      <c r="F3316" s="19">
        <v>63</v>
      </c>
      <c r="G3316" s="19">
        <v>0</v>
      </c>
      <c r="H3316" s="19">
        <v>2</v>
      </c>
      <c r="I3316" s="18" t="s">
        <v>725</v>
      </c>
      <c r="J3316" s="19">
        <v>124</v>
      </c>
      <c r="K3316" s="18" t="s">
        <v>493</v>
      </c>
      <c r="L3316" s="30" t="s">
        <v>84</v>
      </c>
      <c r="M3316" s="31">
        <v>11</v>
      </c>
      <c r="N3316" s="31">
        <v>61</v>
      </c>
      <c r="O3316" s="30" t="s">
        <v>52</v>
      </c>
      <c r="P3316" s="20">
        <v>74</v>
      </c>
      <c r="Q3316" s="20">
        <v>100</v>
      </c>
      <c r="R3316" s="18" t="s">
        <v>51</v>
      </c>
      <c r="S3316" s="20">
        <v>51</v>
      </c>
      <c r="T3316" s="18" t="s">
        <v>91</v>
      </c>
      <c r="U3316">
        <f t="shared" si="51"/>
        <v>0.34906666666666669</v>
      </c>
    </row>
    <row r="3317" spans="1:21" x14ac:dyDescent="0.3">
      <c r="A3317" s="21">
        <v>44964</v>
      </c>
      <c r="B3317" s="18" t="s">
        <v>45</v>
      </c>
      <c r="C3317" s="18" t="s">
        <v>46</v>
      </c>
      <c r="D3317" s="18" t="s">
        <v>47</v>
      </c>
      <c r="E3317" s="20">
        <v>170</v>
      </c>
      <c r="F3317" s="19">
        <v>36</v>
      </c>
      <c r="G3317" s="19">
        <v>10</v>
      </c>
      <c r="H3317" s="19">
        <v>-6</v>
      </c>
      <c r="I3317" s="18" t="s">
        <v>51</v>
      </c>
      <c r="J3317" s="19">
        <v>77</v>
      </c>
      <c r="K3317" s="18" t="s">
        <v>517</v>
      </c>
      <c r="L3317" s="30" t="s">
        <v>263</v>
      </c>
      <c r="M3317" s="31">
        <v>3</v>
      </c>
      <c r="N3317" s="31">
        <v>78</v>
      </c>
      <c r="O3317" s="30" t="s">
        <v>186</v>
      </c>
      <c r="P3317" s="20">
        <v>90</v>
      </c>
      <c r="Q3317" s="20">
        <v>100</v>
      </c>
      <c r="R3317" s="18" t="s">
        <v>74</v>
      </c>
      <c r="S3317" s="20">
        <v>77</v>
      </c>
      <c r="T3317" s="18" t="s">
        <v>186</v>
      </c>
      <c r="U3317">
        <f t="shared" si="51"/>
        <v>0.17453333333333335</v>
      </c>
    </row>
    <row r="3318" spans="1:21" x14ac:dyDescent="0.3">
      <c r="A3318" s="21">
        <v>44965</v>
      </c>
      <c r="B3318" s="18" t="s">
        <v>45</v>
      </c>
      <c r="C3318" s="18" t="s">
        <v>46</v>
      </c>
      <c r="D3318" s="18" t="s">
        <v>47</v>
      </c>
      <c r="E3318" s="20">
        <v>170</v>
      </c>
      <c r="F3318" s="19">
        <v>68</v>
      </c>
      <c r="G3318" s="19">
        <v>0</v>
      </c>
      <c r="H3318" s="19">
        <v>-9</v>
      </c>
      <c r="I3318" s="18" t="s">
        <v>735</v>
      </c>
      <c r="J3318" s="19">
        <v>146</v>
      </c>
      <c r="K3318" s="18" t="s">
        <v>777</v>
      </c>
      <c r="L3318" s="30" t="s">
        <v>116</v>
      </c>
      <c r="M3318" s="31">
        <v>6</v>
      </c>
      <c r="N3318" s="31">
        <v>44</v>
      </c>
      <c r="O3318" s="30" t="s">
        <v>578</v>
      </c>
      <c r="P3318" s="20">
        <v>81</v>
      </c>
      <c r="Q3318" s="20">
        <v>100</v>
      </c>
      <c r="R3318" s="18" t="s">
        <v>51</v>
      </c>
      <c r="S3318" s="20">
        <v>51</v>
      </c>
      <c r="T3318" s="18" t="s">
        <v>135</v>
      </c>
      <c r="U3318">
        <f t="shared" si="51"/>
        <v>0.69813333333333338</v>
      </c>
    </row>
    <row r="3319" spans="1:21" x14ac:dyDescent="0.3">
      <c r="A3319" s="21">
        <v>44966</v>
      </c>
      <c r="B3319" s="18" t="s">
        <v>45</v>
      </c>
      <c r="C3319" s="18" t="s">
        <v>46</v>
      </c>
      <c r="D3319" s="18" t="s">
        <v>47</v>
      </c>
      <c r="E3319" s="20">
        <v>170</v>
      </c>
      <c r="F3319" s="19">
        <v>62</v>
      </c>
      <c r="G3319" s="19">
        <v>0</v>
      </c>
      <c r="H3319" s="19">
        <v>-6</v>
      </c>
      <c r="I3319" s="18" t="s">
        <v>51</v>
      </c>
      <c r="J3319" s="19">
        <v>129</v>
      </c>
      <c r="K3319" s="18" t="s">
        <v>422</v>
      </c>
      <c r="L3319" s="30" t="s">
        <v>218</v>
      </c>
      <c r="M3319" s="31">
        <v>11</v>
      </c>
      <c r="N3319" s="31">
        <v>58</v>
      </c>
      <c r="O3319" s="30" t="s">
        <v>89</v>
      </c>
      <c r="P3319" s="20">
        <v>75</v>
      </c>
      <c r="Q3319" s="20">
        <v>100</v>
      </c>
      <c r="R3319" s="18" t="s">
        <v>51</v>
      </c>
      <c r="S3319" s="20">
        <v>47</v>
      </c>
      <c r="T3319" s="18" t="s">
        <v>113</v>
      </c>
      <c r="U3319">
        <f t="shared" si="51"/>
        <v>0.52359999999999995</v>
      </c>
    </row>
    <row r="3320" spans="1:21" x14ac:dyDescent="0.3">
      <c r="A3320" s="21">
        <v>44967</v>
      </c>
      <c r="B3320" s="18" t="s">
        <v>45</v>
      </c>
      <c r="C3320" s="18" t="s">
        <v>46</v>
      </c>
      <c r="D3320" s="18" t="s">
        <v>47</v>
      </c>
      <c r="E3320" s="20">
        <v>170</v>
      </c>
      <c r="F3320" s="19">
        <v>66</v>
      </c>
      <c r="G3320" s="19">
        <v>0</v>
      </c>
      <c r="H3320" s="19">
        <v>-9</v>
      </c>
      <c r="I3320" s="18" t="s">
        <v>51</v>
      </c>
      <c r="J3320" s="19">
        <v>141</v>
      </c>
      <c r="K3320" s="18" t="s">
        <v>406</v>
      </c>
      <c r="L3320" s="32">
        <v>32</v>
      </c>
      <c r="M3320" s="31">
        <v>6</v>
      </c>
      <c r="N3320" s="31">
        <v>42</v>
      </c>
      <c r="O3320" s="30" t="s">
        <v>121</v>
      </c>
      <c r="P3320" s="20">
        <v>75</v>
      </c>
      <c r="Q3320" s="20">
        <v>100</v>
      </c>
      <c r="R3320" s="18" t="s">
        <v>51</v>
      </c>
      <c r="S3320" s="20">
        <v>40</v>
      </c>
      <c r="T3320" s="18" t="s">
        <v>61</v>
      </c>
      <c r="U3320">
        <f t="shared" si="51"/>
        <v>5.5850666666666671</v>
      </c>
    </row>
    <row r="3321" spans="1:21" x14ac:dyDescent="0.3">
      <c r="A3321" s="21">
        <v>44968</v>
      </c>
      <c r="B3321" s="18" t="s">
        <v>45</v>
      </c>
      <c r="C3321" s="18" t="s">
        <v>46</v>
      </c>
      <c r="D3321" s="18" t="s">
        <v>47</v>
      </c>
      <c r="E3321" s="20">
        <v>170</v>
      </c>
      <c r="F3321" s="19">
        <v>66</v>
      </c>
      <c r="G3321" s="19">
        <v>0</v>
      </c>
      <c r="H3321" s="19">
        <v>-27</v>
      </c>
      <c r="I3321" s="18" t="s">
        <v>848</v>
      </c>
      <c r="J3321" s="19">
        <v>160</v>
      </c>
      <c r="K3321" s="18" t="s">
        <v>797</v>
      </c>
      <c r="L3321" s="30" t="s">
        <v>116</v>
      </c>
      <c r="M3321" s="31">
        <v>3</v>
      </c>
      <c r="N3321" s="31">
        <v>42</v>
      </c>
      <c r="O3321" s="30" t="s">
        <v>121</v>
      </c>
      <c r="P3321" s="20">
        <v>69</v>
      </c>
      <c r="Q3321" s="20">
        <v>100</v>
      </c>
      <c r="R3321" s="18" t="s">
        <v>51</v>
      </c>
      <c r="S3321" s="20">
        <v>33</v>
      </c>
      <c r="T3321" s="18" t="s">
        <v>206</v>
      </c>
      <c r="U3321">
        <f t="shared" si="51"/>
        <v>0.69813333333333338</v>
      </c>
    </row>
    <row r="3322" spans="1:21" x14ac:dyDescent="0.3">
      <c r="A3322" s="21">
        <v>44969</v>
      </c>
      <c r="B3322" s="18" t="s">
        <v>45</v>
      </c>
      <c r="C3322" s="18" t="s">
        <v>46</v>
      </c>
      <c r="D3322" s="18" t="s">
        <v>47</v>
      </c>
      <c r="E3322" s="20">
        <v>170</v>
      </c>
      <c r="F3322" s="19">
        <v>84</v>
      </c>
      <c r="G3322" s="19">
        <v>0</v>
      </c>
      <c r="H3322" s="19">
        <v>-10</v>
      </c>
      <c r="I3322" s="18" t="s">
        <v>713</v>
      </c>
      <c r="J3322" s="19">
        <v>179</v>
      </c>
      <c r="K3322" s="18" t="s">
        <v>450</v>
      </c>
      <c r="L3322" s="30" t="s">
        <v>116</v>
      </c>
      <c r="M3322" s="31">
        <v>3</v>
      </c>
      <c r="N3322" s="31">
        <v>61</v>
      </c>
      <c r="O3322" s="30" t="s">
        <v>86</v>
      </c>
      <c r="P3322" s="20">
        <v>67</v>
      </c>
      <c r="Q3322" s="20">
        <v>99</v>
      </c>
      <c r="R3322" s="18" t="s">
        <v>143</v>
      </c>
      <c r="S3322" s="20">
        <v>28</v>
      </c>
      <c r="T3322" s="18" t="s">
        <v>50</v>
      </c>
      <c r="U3322">
        <f t="shared" si="51"/>
        <v>0.69813333333333338</v>
      </c>
    </row>
    <row r="3323" spans="1:21" x14ac:dyDescent="0.3">
      <c r="A3323" s="21">
        <v>44970</v>
      </c>
      <c r="B3323" s="18" t="s">
        <v>45</v>
      </c>
      <c r="C3323" s="18" t="s">
        <v>46</v>
      </c>
      <c r="D3323" s="18" t="s">
        <v>47</v>
      </c>
      <c r="E3323" s="20">
        <v>170</v>
      </c>
      <c r="F3323" s="19">
        <v>102</v>
      </c>
      <c r="G3323" s="19">
        <v>0</v>
      </c>
      <c r="H3323" s="19">
        <v>17</v>
      </c>
      <c r="I3323" s="18" t="s">
        <v>498</v>
      </c>
      <c r="J3323" s="19">
        <v>186</v>
      </c>
      <c r="K3323" s="18" t="s">
        <v>51</v>
      </c>
      <c r="L3323" s="32">
        <v>26</v>
      </c>
      <c r="M3323" s="31">
        <v>6</v>
      </c>
      <c r="N3323" s="31">
        <v>64</v>
      </c>
      <c r="O3323" s="30" t="s">
        <v>91</v>
      </c>
      <c r="P3323" s="20">
        <v>64</v>
      </c>
      <c r="Q3323" s="20">
        <v>92</v>
      </c>
      <c r="R3323" s="18" t="s">
        <v>59</v>
      </c>
      <c r="S3323" s="20">
        <v>38</v>
      </c>
      <c r="T3323" s="18" t="s">
        <v>51</v>
      </c>
      <c r="U3323">
        <f t="shared" si="51"/>
        <v>4.5378666666666669</v>
      </c>
    </row>
    <row r="3324" spans="1:21" x14ac:dyDescent="0.3">
      <c r="A3324" s="21">
        <v>44971</v>
      </c>
      <c r="B3324" s="18" t="s">
        <v>45</v>
      </c>
      <c r="C3324" s="18" t="s">
        <v>46</v>
      </c>
      <c r="D3324" s="18" t="s">
        <v>47</v>
      </c>
      <c r="E3324" s="20">
        <v>170</v>
      </c>
      <c r="F3324" s="19">
        <v>117</v>
      </c>
      <c r="G3324" s="19">
        <v>0</v>
      </c>
      <c r="H3324" s="19">
        <v>30</v>
      </c>
      <c r="I3324" s="18" t="s">
        <v>51</v>
      </c>
      <c r="J3324" s="19">
        <v>204</v>
      </c>
      <c r="K3324" s="18" t="s">
        <v>535</v>
      </c>
      <c r="L3324" s="32">
        <v>25</v>
      </c>
      <c r="M3324" s="31">
        <v>11</v>
      </c>
      <c r="N3324" s="31">
        <v>106</v>
      </c>
      <c r="O3324" s="30" t="s">
        <v>209</v>
      </c>
      <c r="P3324" s="20">
        <v>57</v>
      </c>
      <c r="Q3324" s="20">
        <v>95</v>
      </c>
      <c r="R3324" s="18" t="s">
        <v>644</v>
      </c>
      <c r="S3324" s="20">
        <v>31</v>
      </c>
      <c r="T3324" s="18" t="s">
        <v>50</v>
      </c>
      <c r="U3324">
        <f t="shared" si="51"/>
        <v>4.3633333333333333</v>
      </c>
    </row>
    <row r="3325" spans="1:21" x14ac:dyDescent="0.3">
      <c r="A3325" s="21">
        <v>44972</v>
      </c>
      <c r="B3325" s="18" t="s">
        <v>45</v>
      </c>
      <c r="C3325" s="18" t="s">
        <v>46</v>
      </c>
      <c r="D3325" s="18" t="s">
        <v>47</v>
      </c>
      <c r="E3325" s="20">
        <v>170</v>
      </c>
      <c r="F3325" s="19">
        <v>121</v>
      </c>
      <c r="G3325" s="19">
        <v>0</v>
      </c>
      <c r="H3325" s="19">
        <v>46</v>
      </c>
      <c r="I3325" s="18" t="s">
        <v>725</v>
      </c>
      <c r="J3325" s="19">
        <v>196</v>
      </c>
      <c r="K3325" s="18" t="s">
        <v>136</v>
      </c>
      <c r="L3325" s="32">
        <v>16</v>
      </c>
      <c r="M3325" s="31">
        <v>11</v>
      </c>
      <c r="N3325" s="31">
        <v>92</v>
      </c>
      <c r="O3325" s="30" t="s">
        <v>86</v>
      </c>
      <c r="P3325" s="20">
        <v>64</v>
      </c>
      <c r="Q3325" s="20">
        <v>94</v>
      </c>
      <c r="R3325" s="18" t="s">
        <v>108</v>
      </c>
      <c r="S3325" s="20">
        <v>40</v>
      </c>
      <c r="T3325" s="18" t="s">
        <v>71</v>
      </c>
      <c r="U3325">
        <f t="shared" si="51"/>
        <v>2.7925333333333335</v>
      </c>
    </row>
    <row r="3326" spans="1:21" x14ac:dyDescent="0.3">
      <c r="A3326" s="21">
        <v>44973</v>
      </c>
      <c r="B3326" s="18" t="s">
        <v>45</v>
      </c>
      <c r="C3326" s="18" t="s">
        <v>46</v>
      </c>
      <c r="D3326" s="18" t="s">
        <v>47</v>
      </c>
      <c r="E3326" s="20">
        <v>170</v>
      </c>
      <c r="F3326" s="19">
        <v>104</v>
      </c>
      <c r="G3326" s="19">
        <v>0</v>
      </c>
      <c r="H3326" s="19">
        <v>26</v>
      </c>
      <c r="I3326" s="18" t="s">
        <v>549</v>
      </c>
      <c r="J3326" s="19">
        <v>182</v>
      </c>
      <c r="K3326" s="18" t="s">
        <v>49</v>
      </c>
      <c r="L3326" s="32">
        <v>36</v>
      </c>
      <c r="M3326" s="31">
        <v>14</v>
      </c>
      <c r="N3326" s="31">
        <v>58</v>
      </c>
      <c r="O3326" s="30" t="s">
        <v>388</v>
      </c>
      <c r="P3326" s="20">
        <v>77</v>
      </c>
      <c r="Q3326" s="20">
        <v>99</v>
      </c>
      <c r="R3326" s="18" t="s">
        <v>104</v>
      </c>
      <c r="S3326" s="20">
        <v>47</v>
      </c>
      <c r="T3326" s="18" t="s">
        <v>121</v>
      </c>
      <c r="U3326">
        <f t="shared" si="51"/>
        <v>6.2831999999999999</v>
      </c>
    </row>
    <row r="3327" spans="1:21" x14ac:dyDescent="0.3">
      <c r="A3327" s="21">
        <v>44974</v>
      </c>
      <c r="B3327" s="18" t="s">
        <v>45</v>
      </c>
      <c r="C3327" s="18" t="s">
        <v>46</v>
      </c>
      <c r="D3327" s="18" t="s">
        <v>47</v>
      </c>
      <c r="E3327" s="20">
        <v>170</v>
      </c>
      <c r="F3327" s="19">
        <v>110</v>
      </c>
      <c r="G3327" s="19">
        <v>0</v>
      </c>
      <c r="H3327" s="19">
        <v>34</v>
      </c>
      <c r="I3327" s="18" t="s">
        <v>720</v>
      </c>
      <c r="J3327" s="19">
        <v>187</v>
      </c>
      <c r="K3327" s="18" t="s">
        <v>200</v>
      </c>
      <c r="L3327" s="30" t="s">
        <v>218</v>
      </c>
      <c r="M3327" s="31">
        <v>11</v>
      </c>
      <c r="N3327" s="31">
        <v>58</v>
      </c>
      <c r="O3327" s="30" t="s">
        <v>139</v>
      </c>
      <c r="P3327" s="20">
        <v>77</v>
      </c>
      <c r="Q3327" s="20">
        <v>100</v>
      </c>
      <c r="R3327" s="18" t="s">
        <v>475</v>
      </c>
      <c r="S3327" s="20">
        <v>51</v>
      </c>
      <c r="T3327" s="18" t="s">
        <v>117</v>
      </c>
      <c r="U3327">
        <f t="shared" si="51"/>
        <v>0.52359999999999995</v>
      </c>
    </row>
    <row r="3328" spans="1:21" x14ac:dyDescent="0.3">
      <c r="A3328" s="21">
        <v>44975</v>
      </c>
      <c r="B3328" s="18" t="s">
        <v>45</v>
      </c>
      <c r="C3328" s="18" t="s">
        <v>46</v>
      </c>
      <c r="D3328" s="18" t="s">
        <v>47</v>
      </c>
      <c r="E3328" s="20">
        <v>170</v>
      </c>
      <c r="F3328" s="19">
        <v>100</v>
      </c>
      <c r="G3328" s="19">
        <v>0</v>
      </c>
      <c r="H3328" s="19">
        <v>17</v>
      </c>
      <c r="I3328" s="18" t="s">
        <v>739</v>
      </c>
      <c r="J3328" s="19">
        <v>183</v>
      </c>
      <c r="K3328" s="18" t="s">
        <v>544</v>
      </c>
      <c r="L3328" s="32">
        <v>34</v>
      </c>
      <c r="M3328" s="31">
        <v>8</v>
      </c>
      <c r="N3328" s="31">
        <v>69</v>
      </c>
      <c r="O3328" s="30" t="s">
        <v>186</v>
      </c>
      <c r="P3328" s="20">
        <v>76</v>
      </c>
      <c r="Q3328" s="20">
        <v>100</v>
      </c>
      <c r="R3328" s="18" t="s">
        <v>51</v>
      </c>
      <c r="S3328" s="20">
        <v>46</v>
      </c>
      <c r="T3328" s="18" t="s">
        <v>206</v>
      </c>
      <c r="U3328">
        <f t="shared" si="51"/>
        <v>5.9341333333333326</v>
      </c>
    </row>
    <row r="3329" spans="1:21" x14ac:dyDescent="0.3">
      <c r="A3329" s="21">
        <v>44976</v>
      </c>
      <c r="B3329" s="18" t="s">
        <v>45</v>
      </c>
      <c r="C3329" s="18" t="s">
        <v>46</v>
      </c>
      <c r="D3329" s="18" t="s">
        <v>47</v>
      </c>
      <c r="E3329" s="20">
        <v>170</v>
      </c>
      <c r="F3329" s="19">
        <v>124</v>
      </c>
      <c r="G3329" s="19">
        <v>0</v>
      </c>
      <c r="H3329" s="19">
        <v>84</v>
      </c>
      <c r="I3329" s="18" t="s">
        <v>57</v>
      </c>
      <c r="J3329" s="19">
        <v>164</v>
      </c>
      <c r="K3329" s="18" t="s">
        <v>297</v>
      </c>
      <c r="L3329" s="32">
        <v>35</v>
      </c>
      <c r="M3329" s="31">
        <v>8</v>
      </c>
      <c r="N3329" s="31">
        <v>53</v>
      </c>
      <c r="O3329" s="30" t="s">
        <v>52</v>
      </c>
      <c r="P3329" s="20">
        <v>76</v>
      </c>
      <c r="Q3329" s="20">
        <v>95</v>
      </c>
      <c r="R3329" s="18" t="s">
        <v>162</v>
      </c>
      <c r="S3329" s="20">
        <v>60</v>
      </c>
      <c r="T3329" s="18" t="s">
        <v>121</v>
      </c>
      <c r="U3329">
        <f t="shared" si="51"/>
        <v>6.1086666666666662</v>
      </c>
    </row>
    <row r="3330" spans="1:21" x14ac:dyDescent="0.3">
      <c r="A3330" s="21">
        <v>44977</v>
      </c>
      <c r="B3330" s="18" t="s">
        <v>45</v>
      </c>
      <c r="C3330" s="18" t="s">
        <v>46</v>
      </c>
      <c r="D3330" s="18" t="s">
        <v>47</v>
      </c>
      <c r="E3330" s="20">
        <v>170</v>
      </c>
      <c r="F3330" s="19">
        <v>128</v>
      </c>
      <c r="G3330" s="19">
        <v>0</v>
      </c>
      <c r="H3330" s="19">
        <v>77</v>
      </c>
      <c r="I3330" s="18" t="s">
        <v>615</v>
      </c>
      <c r="J3330" s="19">
        <v>178</v>
      </c>
      <c r="K3330" s="18" t="s">
        <v>64</v>
      </c>
      <c r="L3330" s="30" t="s">
        <v>218</v>
      </c>
      <c r="M3330" s="31">
        <v>6</v>
      </c>
      <c r="N3330" s="31">
        <v>36</v>
      </c>
      <c r="O3330" s="30" t="s">
        <v>139</v>
      </c>
      <c r="P3330" s="20">
        <v>78</v>
      </c>
      <c r="Q3330" s="20">
        <v>93</v>
      </c>
      <c r="R3330" s="18" t="s">
        <v>475</v>
      </c>
      <c r="S3330" s="20">
        <v>61</v>
      </c>
      <c r="T3330" s="18" t="s">
        <v>64</v>
      </c>
      <c r="U3330">
        <f t="shared" si="51"/>
        <v>0.52359999999999995</v>
      </c>
    </row>
    <row r="3331" spans="1:21" x14ac:dyDescent="0.3">
      <c r="A3331" s="21">
        <v>44978</v>
      </c>
      <c r="B3331" s="18" t="s">
        <v>45</v>
      </c>
      <c r="C3331" s="18" t="s">
        <v>46</v>
      </c>
      <c r="D3331" s="18" t="s">
        <v>47</v>
      </c>
      <c r="E3331" s="20">
        <v>170</v>
      </c>
      <c r="F3331" s="19">
        <v>124</v>
      </c>
      <c r="G3331" s="19">
        <v>76</v>
      </c>
      <c r="H3331" s="19">
        <v>72</v>
      </c>
      <c r="I3331" s="18" t="s">
        <v>965</v>
      </c>
      <c r="J3331" s="19">
        <v>177</v>
      </c>
      <c r="K3331" s="18" t="s">
        <v>665</v>
      </c>
      <c r="L3331" s="32">
        <v>34</v>
      </c>
      <c r="M3331" s="31">
        <v>8</v>
      </c>
      <c r="N3331" s="31">
        <v>64</v>
      </c>
      <c r="O3331" s="30" t="s">
        <v>215</v>
      </c>
      <c r="P3331" s="20">
        <v>81</v>
      </c>
      <c r="Q3331" s="20">
        <v>99</v>
      </c>
      <c r="R3331" s="18" t="s">
        <v>249</v>
      </c>
      <c r="S3331" s="20">
        <v>56</v>
      </c>
      <c r="T3331" s="18" t="s">
        <v>117</v>
      </c>
      <c r="U3331">
        <f t="shared" si="51"/>
        <v>5.9341333333333326</v>
      </c>
    </row>
    <row r="3332" spans="1:21" x14ac:dyDescent="0.3">
      <c r="A3332" s="21">
        <v>44979</v>
      </c>
      <c r="B3332" s="18" t="s">
        <v>45</v>
      </c>
      <c r="C3332" s="18" t="s">
        <v>46</v>
      </c>
      <c r="D3332" s="18" t="s">
        <v>47</v>
      </c>
      <c r="E3332" s="20">
        <v>170</v>
      </c>
      <c r="F3332" s="19">
        <v>98</v>
      </c>
      <c r="G3332" s="19">
        <v>294</v>
      </c>
      <c r="H3332" s="19">
        <v>54</v>
      </c>
      <c r="I3332" s="18" t="s">
        <v>309</v>
      </c>
      <c r="J3332" s="19">
        <v>141</v>
      </c>
      <c r="K3332" s="18" t="s">
        <v>833</v>
      </c>
      <c r="L3332" s="32">
        <v>26</v>
      </c>
      <c r="M3332" s="31">
        <v>6</v>
      </c>
      <c r="N3332" s="31">
        <v>92</v>
      </c>
      <c r="O3332" s="30" t="s">
        <v>167</v>
      </c>
      <c r="P3332" s="20">
        <v>90</v>
      </c>
      <c r="Q3332" s="20">
        <v>100</v>
      </c>
      <c r="R3332" s="18" t="s">
        <v>51</v>
      </c>
      <c r="S3332" s="20">
        <v>77</v>
      </c>
      <c r="T3332" s="18" t="s">
        <v>215</v>
      </c>
      <c r="U3332">
        <f t="shared" ref="U3332:U3395" si="52">L3332*$V$3/$V$5*$V$4</f>
        <v>4.5378666666666669</v>
      </c>
    </row>
    <row r="3333" spans="1:21" x14ac:dyDescent="0.3">
      <c r="A3333" s="21">
        <v>44980</v>
      </c>
      <c r="B3333" s="18" t="s">
        <v>45</v>
      </c>
      <c r="C3333" s="18" t="s">
        <v>46</v>
      </c>
      <c r="D3333" s="18" t="s">
        <v>47</v>
      </c>
      <c r="E3333" s="20">
        <v>170</v>
      </c>
      <c r="F3333" s="19">
        <v>49</v>
      </c>
      <c r="G3333" s="19">
        <v>24</v>
      </c>
      <c r="H3333" s="19">
        <v>18</v>
      </c>
      <c r="I3333" s="18" t="s">
        <v>100</v>
      </c>
      <c r="J3333" s="19">
        <v>80</v>
      </c>
      <c r="K3333" s="18" t="s">
        <v>955</v>
      </c>
      <c r="L3333" s="32">
        <v>27</v>
      </c>
      <c r="M3333" s="31">
        <v>11</v>
      </c>
      <c r="N3333" s="31">
        <v>53</v>
      </c>
      <c r="O3333" s="30" t="s">
        <v>146</v>
      </c>
      <c r="P3333" s="20">
        <v>88</v>
      </c>
      <c r="Q3333" s="20">
        <v>98</v>
      </c>
      <c r="R3333" s="18" t="s">
        <v>51</v>
      </c>
      <c r="S3333" s="20">
        <v>73</v>
      </c>
      <c r="T3333" s="18" t="s">
        <v>186</v>
      </c>
      <c r="U3333">
        <f t="shared" si="52"/>
        <v>4.7123999999999997</v>
      </c>
    </row>
    <row r="3334" spans="1:21" x14ac:dyDescent="0.3">
      <c r="A3334" s="21">
        <v>44981</v>
      </c>
      <c r="B3334" s="18" t="s">
        <v>45</v>
      </c>
      <c r="C3334" s="18" t="s">
        <v>46</v>
      </c>
      <c r="D3334" s="18" t="s">
        <v>47</v>
      </c>
      <c r="E3334" s="20">
        <v>170</v>
      </c>
      <c r="F3334" s="19">
        <v>56</v>
      </c>
      <c r="G3334" s="19">
        <v>100</v>
      </c>
      <c r="H3334" s="19">
        <v>2</v>
      </c>
      <c r="I3334" s="18" t="s">
        <v>279</v>
      </c>
      <c r="J3334" s="19">
        <v>111</v>
      </c>
      <c r="K3334" s="18" t="s">
        <v>535</v>
      </c>
      <c r="L3334" s="30" t="s">
        <v>116</v>
      </c>
      <c r="M3334" s="31">
        <v>3</v>
      </c>
      <c r="N3334" s="31">
        <v>47</v>
      </c>
      <c r="O3334" s="30" t="s">
        <v>146</v>
      </c>
      <c r="P3334" s="20">
        <v>70</v>
      </c>
      <c r="Q3334" s="20">
        <v>99</v>
      </c>
      <c r="R3334" s="18" t="s">
        <v>51</v>
      </c>
      <c r="S3334" s="20">
        <v>50</v>
      </c>
      <c r="T3334" s="18" t="s">
        <v>129</v>
      </c>
      <c r="U3334">
        <f t="shared" si="52"/>
        <v>0.69813333333333338</v>
      </c>
    </row>
    <row r="3335" spans="1:21" x14ac:dyDescent="0.3">
      <c r="A3335" s="21">
        <v>44982</v>
      </c>
      <c r="B3335" s="18" t="s">
        <v>45</v>
      </c>
      <c r="C3335" s="18" t="s">
        <v>46</v>
      </c>
      <c r="D3335" s="18" t="s">
        <v>47</v>
      </c>
      <c r="E3335" s="20">
        <v>170</v>
      </c>
      <c r="F3335" s="19">
        <v>78</v>
      </c>
      <c r="G3335" s="19">
        <v>6</v>
      </c>
      <c r="H3335" s="19">
        <v>44</v>
      </c>
      <c r="I3335" s="18" t="s">
        <v>854</v>
      </c>
      <c r="J3335" s="19">
        <v>112</v>
      </c>
      <c r="K3335" s="18" t="s">
        <v>992</v>
      </c>
      <c r="L3335" s="32">
        <v>35</v>
      </c>
      <c r="M3335" s="31">
        <v>0</v>
      </c>
      <c r="N3335" s="31">
        <v>39</v>
      </c>
      <c r="O3335" s="30" t="s">
        <v>486</v>
      </c>
      <c r="P3335" s="20">
        <v>85</v>
      </c>
      <c r="Q3335" s="20">
        <v>98</v>
      </c>
      <c r="R3335" s="18" t="s">
        <v>51</v>
      </c>
      <c r="S3335" s="20">
        <v>69</v>
      </c>
      <c r="T3335" s="18" t="s">
        <v>167</v>
      </c>
      <c r="U3335">
        <f t="shared" si="52"/>
        <v>6.1086666666666662</v>
      </c>
    </row>
    <row r="3336" spans="1:21" x14ac:dyDescent="0.3">
      <c r="A3336" s="21">
        <v>44983</v>
      </c>
      <c r="B3336" s="18" t="s">
        <v>45</v>
      </c>
      <c r="C3336" s="18" t="s">
        <v>46</v>
      </c>
      <c r="D3336" s="18" t="s">
        <v>47</v>
      </c>
      <c r="E3336" s="20">
        <v>170</v>
      </c>
      <c r="F3336" s="19">
        <v>64</v>
      </c>
      <c r="G3336" s="19">
        <v>20</v>
      </c>
      <c r="H3336" s="19">
        <v>39</v>
      </c>
      <c r="I3336" s="18" t="s">
        <v>172</v>
      </c>
      <c r="J3336" s="19">
        <v>90</v>
      </c>
      <c r="K3336" s="18" t="s">
        <v>489</v>
      </c>
      <c r="L3336" s="32">
        <v>36</v>
      </c>
      <c r="M3336" s="31">
        <v>3</v>
      </c>
      <c r="N3336" s="31">
        <v>64</v>
      </c>
      <c r="O3336" s="30" t="s">
        <v>94</v>
      </c>
      <c r="P3336" s="20">
        <v>83</v>
      </c>
      <c r="Q3336" s="20">
        <v>98</v>
      </c>
      <c r="R3336" s="18" t="s">
        <v>51</v>
      </c>
      <c r="S3336" s="20">
        <v>67</v>
      </c>
      <c r="T3336" s="18" t="s">
        <v>52</v>
      </c>
      <c r="U3336">
        <f t="shared" si="52"/>
        <v>6.2831999999999999</v>
      </c>
    </row>
    <row r="3337" spans="1:21" x14ac:dyDescent="0.3">
      <c r="A3337" s="21">
        <v>44984</v>
      </c>
      <c r="B3337" s="18" t="s">
        <v>45</v>
      </c>
      <c r="C3337" s="18" t="s">
        <v>46</v>
      </c>
      <c r="D3337" s="18" t="s">
        <v>47</v>
      </c>
      <c r="E3337" s="20">
        <v>170</v>
      </c>
      <c r="F3337" s="19">
        <v>50</v>
      </c>
      <c r="G3337" s="19">
        <v>0</v>
      </c>
      <c r="H3337" s="19">
        <v>15</v>
      </c>
      <c r="I3337" s="18" t="s">
        <v>51</v>
      </c>
      <c r="J3337" s="19">
        <v>85</v>
      </c>
      <c r="K3337" s="18" t="s">
        <v>569</v>
      </c>
      <c r="L3337" s="30" t="s">
        <v>263</v>
      </c>
      <c r="M3337" s="31">
        <v>11</v>
      </c>
      <c r="N3337" s="31">
        <v>69</v>
      </c>
      <c r="O3337" s="30" t="s">
        <v>64</v>
      </c>
      <c r="P3337" s="20">
        <v>64</v>
      </c>
      <c r="Q3337" s="20">
        <v>92</v>
      </c>
      <c r="R3337" s="18" t="s">
        <v>51</v>
      </c>
      <c r="S3337" s="20">
        <v>43</v>
      </c>
      <c r="T3337" s="18" t="s">
        <v>215</v>
      </c>
      <c r="U3337">
        <f t="shared" si="52"/>
        <v>0.17453333333333335</v>
      </c>
    </row>
    <row r="3338" spans="1:21" x14ac:dyDescent="0.3">
      <c r="A3338" s="21">
        <v>44985</v>
      </c>
      <c r="B3338" s="18" t="s">
        <v>45</v>
      </c>
      <c r="C3338" s="18" t="s">
        <v>46</v>
      </c>
      <c r="D3338" s="18" t="s">
        <v>47</v>
      </c>
      <c r="E3338" s="20">
        <v>170</v>
      </c>
      <c r="F3338" s="19">
        <v>56</v>
      </c>
      <c r="G3338" s="19">
        <v>6</v>
      </c>
      <c r="H3338" s="19">
        <v>32</v>
      </c>
      <c r="I3338" s="18" t="s">
        <v>51</v>
      </c>
      <c r="J3338" s="19">
        <v>81</v>
      </c>
      <c r="K3338" s="18" t="s">
        <v>489</v>
      </c>
      <c r="L3338" s="32">
        <v>36</v>
      </c>
      <c r="M3338" s="31">
        <v>8</v>
      </c>
      <c r="N3338" s="31">
        <v>39</v>
      </c>
      <c r="O3338" s="30" t="s">
        <v>121</v>
      </c>
      <c r="P3338" s="20">
        <v>68</v>
      </c>
      <c r="Q3338" s="20">
        <v>93</v>
      </c>
      <c r="R3338" s="18" t="s">
        <v>520</v>
      </c>
      <c r="S3338" s="20">
        <v>52</v>
      </c>
      <c r="T3338" s="18" t="s">
        <v>52</v>
      </c>
      <c r="U3338">
        <f t="shared" si="52"/>
        <v>6.2831999999999999</v>
      </c>
    </row>
    <row r="3339" spans="1:21" x14ac:dyDescent="0.3">
      <c r="A3339" s="21">
        <v>44986</v>
      </c>
      <c r="B3339" s="18" t="s">
        <v>45</v>
      </c>
      <c r="C3339" s="18" t="s">
        <v>46</v>
      </c>
      <c r="D3339" s="18" t="s">
        <v>47</v>
      </c>
      <c r="E3339" s="20">
        <v>170</v>
      </c>
      <c r="F3339" s="19">
        <v>32</v>
      </c>
      <c r="G3339" s="19">
        <v>40</v>
      </c>
      <c r="H3339" s="19">
        <v>2</v>
      </c>
      <c r="I3339" s="18" t="s">
        <v>1076</v>
      </c>
      <c r="J3339" s="19">
        <v>62</v>
      </c>
      <c r="K3339" s="18" t="s">
        <v>699</v>
      </c>
      <c r="L3339" s="32" t="s">
        <v>1194</v>
      </c>
      <c r="M3339" s="31">
        <v>8</v>
      </c>
      <c r="N3339" s="31">
        <v>36</v>
      </c>
      <c r="O3339" s="30" t="s">
        <v>129</v>
      </c>
      <c r="P3339" s="20">
        <v>89</v>
      </c>
      <c r="Q3339" s="20">
        <v>99</v>
      </c>
      <c r="R3339" s="18" t="s">
        <v>51</v>
      </c>
      <c r="S3339" s="20">
        <v>84</v>
      </c>
      <c r="T3339" s="18" t="s">
        <v>81</v>
      </c>
      <c r="U3339" t="e">
        <f t="shared" si="52"/>
        <v>#VALUE!</v>
      </c>
    </row>
    <row r="3340" spans="1:21" x14ac:dyDescent="0.3">
      <c r="A3340" s="21">
        <v>44987</v>
      </c>
      <c r="B3340" s="18" t="s">
        <v>45</v>
      </c>
      <c r="C3340" s="18" t="s">
        <v>46</v>
      </c>
      <c r="D3340" s="18" t="s">
        <v>47</v>
      </c>
      <c r="E3340" s="20">
        <v>170</v>
      </c>
      <c r="F3340" s="19">
        <v>74</v>
      </c>
      <c r="G3340" s="19">
        <v>0</v>
      </c>
      <c r="H3340" s="19">
        <v>22</v>
      </c>
      <c r="I3340" s="18" t="s">
        <v>477</v>
      </c>
      <c r="J3340" s="19">
        <v>126</v>
      </c>
      <c r="K3340" s="18" t="s">
        <v>574</v>
      </c>
      <c r="L3340" s="32" t="s">
        <v>1194</v>
      </c>
      <c r="M3340" s="31">
        <v>8</v>
      </c>
      <c r="N3340" s="31">
        <v>47</v>
      </c>
      <c r="O3340" s="30" t="s">
        <v>51</v>
      </c>
      <c r="P3340" s="20">
        <v>71</v>
      </c>
      <c r="Q3340" s="20">
        <v>98</v>
      </c>
      <c r="R3340" s="18" t="s">
        <v>51</v>
      </c>
      <c r="S3340" s="20">
        <v>47</v>
      </c>
      <c r="T3340" s="18" t="s">
        <v>51</v>
      </c>
      <c r="U3340" t="e">
        <f t="shared" si="52"/>
        <v>#VALUE!</v>
      </c>
    </row>
    <row r="3341" spans="1:21" x14ac:dyDescent="0.3">
      <c r="A3341" s="21">
        <v>44988</v>
      </c>
      <c r="B3341" s="18" t="s">
        <v>45</v>
      </c>
      <c r="C3341" s="18" t="s">
        <v>46</v>
      </c>
      <c r="D3341" s="18" t="s">
        <v>47</v>
      </c>
      <c r="E3341" s="20">
        <v>170</v>
      </c>
      <c r="F3341" s="19">
        <v>66</v>
      </c>
      <c r="G3341" s="19">
        <v>0</v>
      </c>
      <c r="H3341" s="19">
        <v>6</v>
      </c>
      <c r="I3341" s="18" t="s">
        <v>798</v>
      </c>
      <c r="J3341" s="19">
        <v>127</v>
      </c>
      <c r="K3341" s="18" t="s">
        <v>339</v>
      </c>
      <c r="L3341" s="30" t="s">
        <v>84</v>
      </c>
      <c r="M3341" s="31">
        <v>11</v>
      </c>
      <c r="N3341" s="31">
        <v>64</v>
      </c>
      <c r="O3341" s="30" t="s">
        <v>129</v>
      </c>
      <c r="P3341" s="20">
        <v>72</v>
      </c>
      <c r="Q3341" s="20">
        <v>99</v>
      </c>
      <c r="R3341" s="18" t="s">
        <v>258</v>
      </c>
      <c r="S3341" s="20">
        <v>53</v>
      </c>
      <c r="T3341" s="18" t="s">
        <v>113</v>
      </c>
      <c r="U3341">
        <f t="shared" si="52"/>
        <v>0.34906666666666669</v>
      </c>
    </row>
    <row r="3342" spans="1:21" x14ac:dyDescent="0.3">
      <c r="A3342" s="21">
        <v>44989</v>
      </c>
      <c r="B3342" s="18" t="s">
        <v>45</v>
      </c>
      <c r="C3342" s="18" t="s">
        <v>46</v>
      </c>
      <c r="D3342" s="18" t="s">
        <v>47</v>
      </c>
      <c r="E3342" s="20">
        <v>170</v>
      </c>
      <c r="F3342" s="19">
        <v>76</v>
      </c>
      <c r="G3342" s="19">
        <v>0</v>
      </c>
      <c r="H3342" s="19">
        <v>7</v>
      </c>
      <c r="I3342" s="18" t="s">
        <v>504</v>
      </c>
      <c r="J3342" s="19">
        <v>144</v>
      </c>
      <c r="K3342" s="18" t="s">
        <v>146</v>
      </c>
      <c r="L3342" s="30" t="s">
        <v>263</v>
      </c>
      <c r="M3342" s="31">
        <v>6</v>
      </c>
      <c r="N3342" s="31">
        <v>61</v>
      </c>
      <c r="O3342" s="30" t="s">
        <v>91</v>
      </c>
      <c r="P3342" s="20">
        <v>69</v>
      </c>
      <c r="Q3342" s="20">
        <v>99</v>
      </c>
      <c r="R3342" s="18" t="s">
        <v>239</v>
      </c>
      <c r="S3342" s="20">
        <v>46</v>
      </c>
      <c r="T3342" s="18" t="s">
        <v>215</v>
      </c>
      <c r="U3342">
        <f t="shared" si="52"/>
        <v>0.17453333333333335</v>
      </c>
    </row>
    <row r="3343" spans="1:21" x14ac:dyDescent="0.3">
      <c r="A3343" s="21">
        <v>44990</v>
      </c>
      <c r="B3343" s="18" t="s">
        <v>45</v>
      </c>
      <c r="C3343" s="18" t="s">
        <v>46</v>
      </c>
      <c r="D3343" s="18" t="s">
        <v>47</v>
      </c>
      <c r="E3343" s="20">
        <v>170</v>
      </c>
      <c r="F3343" s="19">
        <v>76</v>
      </c>
      <c r="G3343" s="19">
        <v>0</v>
      </c>
      <c r="H3343" s="19">
        <v>-1</v>
      </c>
      <c r="I3343" s="18" t="s">
        <v>482</v>
      </c>
      <c r="J3343" s="19">
        <v>152</v>
      </c>
      <c r="K3343" s="18" t="s">
        <v>873</v>
      </c>
      <c r="L3343" s="30" t="s">
        <v>263</v>
      </c>
      <c r="M3343" s="31">
        <v>8</v>
      </c>
      <c r="N3343" s="31">
        <v>56</v>
      </c>
      <c r="O3343" s="30" t="s">
        <v>169</v>
      </c>
      <c r="P3343" s="20">
        <v>74</v>
      </c>
      <c r="Q3343" s="20">
        <v>100</v>
      </c>
      <c r="R3343" s="18" t="s">
        <v>51</v>
      </c>
      <c r="S3343" s="20">
        <v>54</v>
      </c>
      <c r="T3343" s="18" t="s">
        <v>128</v>
      </c>
      <c r="U3343">
        <f t="shared" si="52"/>
        <v>0.17453333333333335</v>
      </c>
    </row>
    <row r="3344" spans="1:21" x14ac:dyDescent="0.3">
      <c r="A3344" s="21">
        <v>44991</v>
      </c>
      <c r="B3344" s="18" t="s">
        <v>45</v>
      </c>
      <c r="C3344" s="18" t="s">
        <v>46</v>
      </c>
      <c r="D3344" s="18" t="s">
        <v>47</v>
      </c>
      <c r="E3344" s="20">
        <v>170</v>
      </c>
      <c r="F3344" s="19">
        <v>84</v>
      </c>
      <c r="G3344" s="19">
        <v>0</v>
      </c>
      <c r="H3344" s="19">
        <v>18</v>
      </c>
      <c r="I3344" s="18" t="s">
        <v>48</v>
      </c>
      <c r="J3344" s="19">
        <v>150</v>
      </c>
      <c r="K3344" s="18" t="s">
        <v>1171</v>
      </c>
      <c r="L3344" s="32">
        <v>28</v>
      </c>
      <c r="M3344" s="31">
        <v>6</v>
      </c>
      <c r="N3344" s="31">
        <v>50</v>
      </c>
      <c r="O3344" s="30" t="s">
        <v>129</v>
      </c>
      <c r="P3344" s="20">
        <v>80</v>
      </c>
      <c r="Q3344" s="20">
        <v>99</v>
      </c>
      <c r="R3344" s="18" t="s">
        <v>51</v>
      </c>
      <c r="S3344" s="20">
        <v>61</v>
      </c>
      <c r="T3344" s="18" t="s">
        <v>113</v>
      </c>
      <c r="U3344">
        <f t="shared" si="52"/>
        <v>4.8869333333333334</v>
      </c>
    </row>
    <row r="3345" spans="1:21" x14ac:dyDescent="0.3">
      <c r="A3345" s="21">
        <v>44992</v>
      </c>
      <c r="B3345" s="18" t="s">
        <v>45</v>
      </c>
      <c r="C3345" s="18" t="s">
        <v>46</v>
      </c>
      <c r="D3345" s="18" t="s">
        <v>47</v>
      </c>
      <c r="E3345" s="20">
        <v>170</v>
      </c>
      <c r="F3345" s="19">
        <v>132</v>
      </c>
      <c r="G3345" s="19">
        <v>0</v>
      </c>
      <c r="H3345" s="19">
        <v>82</v>
      </c>
      <c r="I3345" s="18" t="s">
        <v>51</v>
      </c>
      <c r="J3345" s="19">
        <v>183</v>
      </c>
      <c r="K3345" s="18" t="s">
        <v>268</v>
      </c>
      <c r="L3345" s="32" t="s">
        <v>1194</v>
      </c>
      <c r="M3345" s="31">
        <v>8</v>
      </c>
      <c r="N3345" s="31">
        <v>86</v>
      </c>
      <c r="O3345" s="30" t="s">
        <v>88</v>
      </c>
      <c r="P3345" s="20">
        <v>69</v>
      </c>
      <c r="Q3345" s="20">
        <v>97</v>
      </c>
      <c r="R3345" s="18" t="s">
        <v>51</v>
      </c>
      <c r="S3345" s="20">
        <v>47</v>
      </c>
      <c r="T3345" s="18" t="s">
        <v>133</v>
      </c>
      <c r="U3345" t="e">
        <f t="shared" si="52"/>
        <v>#VALUE!</v>
      </c>
    </row>
    <row r="3346" spans="1:21" x14ac:dyDescent="0.3">
      <c r="A3346" s="21">
        <v>44993</v>
      </c>
      <c r="B3346" s="18" t="s">
        <v>45</v>
      </c>
      <c r="C3346" s="18" t="s">
        <v>46</v>
      </c>
      <c r="D3346" s="18" t="s">
        <v>47</v>
      </c>
      <c r="E3346" s="20">
        <v>170</v>
      </c>
      <c r="F3346" s="19">
        <v>171</v>
      </c>
      <c r="G3346" s="19">
        <v>24</v>
      </c>
      <c r="H3346" s="19">
        <v>114</v>
      </c>
      <c r="I3346" s="18" t="s">
        <v>272</v>
      </c>
      <c r="J3346" s="19">
        <v>228</v>
      </c>
      <c r="K3346" s="18" t="s">
        <v>611</v>
      </c>
      <c r="L3346" s="32">
        <v>12</v>
      </c>
      <c r="M3346" s="31">
        <v>25</v>
      </c>
      <c r="N3346" s="31">
        <v>122</v>
      </c>
      <c r="O3346" s="30" t="s">
        <v>277</v>
      </c>
      <c r="P3346" s="20">
        <v>47</v>
      </c>
      <c r="Q3346" s="20">
        <v>76</v>
      </c>
      <c r="R3346" s="18" t="s">
        <v>209</v>
      </c>
      <c r="S3346" s="20">
        <v>38</v>
      </c>
      <c r="T3346" s="18" t="s">
        <v>300</v>
      </c>
      <c r="U3346">
        <f t="shared" si="52"/>
        <v>2.0943999999999998</v>
      </c>
    </row>
    <row r="3347" spans="1:21" x14ac:dyDescent="0.3">
      <c r="A3347" s="21">
        <v>44994</v>
      </c>
      <c r="B3347" s="18" t="s">
        <v>45</v>
      </c>
      <c r="C3347" s="18" t="s">
        <v>46</v>
      </c>
      <c r="D3347" s="18" t="s">
        <v>47</v>
      </c>
      <c r="E3347" s="20">
        <v>170</v>
      </c>
      <c r="F3347" s="19">
        <v>138</v>
      </c>
      <c r="G3347" s="19">
        <v>0</v>
      </c>
      <c r="H3347" s="19">
        <v>64</v>
      </c>
      <c r="I3347" s="18" t="s">
        <v>210</v>
      </c>
      <c r="J3347" s="19">
        <v>212</v>
      </c>
      <c r="K3347" s="18" t="s">
        <v>777</v>
      </c>
      <c r="L3347" s="32">
        <v>27</v>
      </c>
      <c r="M3347" s="31">
        <v>22</v>
      </c>
      <c r="N3347" s="31">
        <v>178</v>
      </c>
      <c r="O3347" s="30" t="s">
        <v>91</v>
      </c>
      <c r="P3347" s="20">
        <v>58</v>
      </c>
      <c r="Q3347" s="20">
        <v>97</v>
      </c>
      <c r="R3347" s="18" t="s">
        <v>347</v>
      </c>
      <c r="S3347" s="20">
        <v>33</v>
      </c>
      <c r="T3347" s="18" t="s">
        <v>201</v>
      </c>
      <c r="U3347">
        <f t="shared" si="52"/>
        <v>4.7123999999999997</v>
      </c>
    </row>
    <row r="3348" spans="1:21" x14ac:dyDescent="0.3">
      <c r="A3348" s="21">
        <v>44995</v>
      </c>
      <c r="B3348" s="18" t="s">
        <v>45</v>
      </c>
      <c r="C3348" s="18" t="s">
        <v>46</v>
      </c>
      <c r="D3348" s="18" t="s">
        <v>47</v>
      </c>
      <c r="E3348" s="20">
        <v>170</v>
      </c>
      <c r="F3348" s="19">
        <v>184</v>
      </c>
      <c r="G3348" s="19">
        <v>0</v>
      </c>
      <c r="H3348" s="19">
        <v>93</v>
      </c>
      <c r="I3348" s="18" t="s">
        <v>120</v>
      </c>
      <c r="J3348" s="19">
        <v>275</v>
      </c>
      <c r="K3348" s="18" t="s">
        <v>357</v>
      </c>
      <c r="L3348" s="32">
        <v>29</v>
      </c>
      <c r="M3348" s="31">
        <v>14</v>
      </c>
      <c r="N3348" s="31">
        <v>92</v>
      </c>
      <c r="O3348" s="30" t="s">
        <v>59</v>
      </c>
      <c r="P3348" s="20">
        <v>49</v>
      </c>
      <c r="Q3348" s="20">
        <v>78</v>
      </c>
      <c r="R3348" s="18" t="s">
        <v>159</v>
      </c>
      <c r="S3348" s="20">
        <v>32</v>
      </c>
      <c r="T3348" s="18" t="s">
        <v>388</v>
      </c>
      <c r="U3348">
        <f t="shared" si="52"/>
        <v>5.0614666666666661</v>
      </c>
    </row>
    <row r="3349" spans="1:21" x14ac:dyDescent="0.3">
      <c r="A3349" s="21">
        <v>44996</v>
      </c>
      <c r="B3349" s="18" t="s">
        <v>45</v>
      </c>
      <c r="C3349" s="18" t="s">
        <v>46</v>
      </c>
      <c r="D3349" s="18" t="s">
        <v>47</v>
      </c>
      <c r="E3349" s="20">
        <v>170</v>
      </c>
      <c r="F3349" s="19">
        <v>176</v>
      </c>
      <c r="G3349" s="19">
        <v>26</v>
      </c>
      <c r="H3349" s="19">
        <v>107</v>
      </c>
      <c r="I3349" s="18" t="s">
        <v>51</v>
      </c>
      <c r="J3349" s="19">
        <v>244</v>
      </c>
      <c r="K3349" s="18" t="s">
        <v>215</v>
      </c>
      <c r="L3349" s="32">
        <v>29</v>
      </c>
      <c r="M3349" s="31">
        <v>11</v>
      </c>
      <c r="N3349" s="31">
        <v>114</v>
      </c>
      <c r="O3349" s="30" t="s">
        <v>91</v>
      </c>
      <c r="P3349" s="20">
        <v>76</v>
      </c>
      <c r="Q3349" s="20">
        <v>99</v>
      </c>
      <c r="R3349" s="18" t="s">
        <v>51</v>
      </c>
      <c r="S3349" s="20">
        <v>45</v>
      </c>
      <c r="T3349" s="18" t="s">
        <v>215</v>
      </c>
      <c r="U3349">
        <f t="shared" si="52"/>
        <v>5.0614666666666661</v>
      </c>
    </row>
    <row r="3350" spans="1:21" x14ac:dyDescent="0.3">
      <c r="A3350" s="21">
        <v>44997</v>
      </c>
      <c r="B3350" s="18" t="s">
        <v>45</v>
      </c>
      <c r="C3350" s="18" t="s">
        <v>46</v>
      </c>
      <c r="D3350" s="18" t="s">
        <v>47</v>
      </c>
      <c r="E3350" s="20">
        <v>170</v>
      </c>
      <c r="F3350" s="19">
        <v>172</v>
      </c>
      <c r="G3350" s="19">
        <v>0</v>
      </c>
      <c r="H3350" s="19">
        <v>116</v>
      </c>
      <c r="I3350" s="18" t="s">
        <v>100</v>
      </c>
      <c r="J3350" s="19">
        <v>229</v>
      </c>
      <c r="K3350" s="18" t="s">
        <v>339</v>
      </c>
      <c r="L3350" s="30" t="s">
        <v>263</v>
      </c>
      <c r="M3350" s="31">
        <v>11</v>
      </c>
      <c r="N3350" s="31">
        <v>75</v>
      </c>
      <c r="O3350" s="30" t="s">
        <v>264</v>
      </c>
      <c r="P3350" s="20">
        <v>79</v>
      </c>
      <c r="Q3350" s="20">
        <v>100</v>
      </c>
      <c r="R3350" s="18" t="s">
        <v>51</v>
      </c>
      <c r="S3350" s="20">
        <v>61</v>
      </c>
      <c r="T3350" s="18" t="s">
        <v>51</v>
      </c>
      <c r="U3350">
        <f t="shared" si="52"/>
        <v>0.17453333333333335</v>
      </c>
    </row>
    <row r="3351" spans="1:21" x14ac:dyDescent="0.3">
      <c r="A3351" s="21">
        <v>44998</v>
      </c>
      <c r="B3351" s="18" t="s">
        <v>45</v>
      </c>
      <c r="C3351" s="18" t="s">
        <v>46</v>
      </c>
      <c r="D3351" s="18" t="s">
        <v>47</v>
      </c>
      <c r="E3351" s="20">
        <v>170</v>
      </c>
      <c r="F3351" s="19">
        <v>154</v>
      </c>
      <c r="G3351" s="19">
        <v>4</v>
      </c>
      <c r="H3351" s="19">
        <v>81</v>
      </c>
      <c r="I3351" s="18" t="s">
        <v>653</v>
      </c>
      <c r="J3351" s="19">
        <v>227</v>
      </c>
      <c r="K3351" s="18" t="s">
        <v>429</v>
      </c>
      <c r="L3351" s="32">
        <v>27</v>
      </c>
      <c r="M3351" s="31">
        <v>19</v>
      </c>
      <c r="N3351" s="31">
        <v>211</v>
      </c>
      <c r="O3351" s="30" t="s">
        <v>158</v>
      </c>
      <c r="P3351" s="20">
        <v>56</v>
      </c>
      <c r="Q3351" s="20">
        <v>97</v>
      </c>
      <c r="R3351" s="18" t="s">
        <v>51</v>
      </c>
      <c r="S3351" s="20">
        <v>29</v>
      </c>
      <c r="T3351" s="18" t="s">
        <v>51</v>
      </c>
      <c r="U3351">
        <f t="shared" si="52"/>
        <v>4.7123999999999997</v>
      </c>
    </row>
    <row r="3352" spans="1:21" x14ac:dyDescent="0.3">
      <c r="A3352" s="21">
        <v>44999</v>
      </c>
      <c r="B3352" s="18" t="s">
        <v>45</v>
      </c>
      <c r="C3352" s="18" t="s">
        <v>46</v>
      </c>
      <c r="D3352" s="18" t="s">
        <v>47</v>
      </c>
      <c r="E3352" s="20">
        <v>170</v>
      </c>
      <c r="F3352" s="19">
        <v>133</v>
      </c>
      <c r="G3352" s="19">
        <v>0</v>
      </c>
      <c r="H3352" s="19">
        <v>78</v>
      </c>
      <c r="I3352" s="18" t="s">
        <v>654</v>
      </c>
      <c r="J3352" s="19">
        <v>188</v>
      </c>
      <c r="K3352" s="18" t="s">
        <v>197</v>
      </c>
      <c r="L3352" s="32">
        <v>28</v>
      </c>
      <c r="M3352" s="31">
        <v>19</v>
      </c>
      <c r="N3352" s="31">
        <v>111</v>
      </c>
      <c r="O3352" s="30" t="s">
        <v>124</v>
      </c>
      <c r="P3352" s="20">
        <v>59</v>
      </c>
      <c r="Q3352" s="20">
        <v>91</v>
      </c>
      <c r="R3352" s="18" t="s">
        <v>100</v>
      </c>
      <c r="S3352" s="20">
        <v>38</v>
      </c>
      <c r="T3352" s="18" t="s">
        <v>179</v>
      </c>
      <c r="U3352">
        <f t="shared" si="52"/>
        <v>4.8869333333333334</v>
      </c>
    </row>
    <row r="3353" spans="1:21" x14ac:dyDescent="0.3">
      <c r="A3353" s="21">
        <v>45000</v>
      </c>
      <c r="B3353" s="18" t="s">
        <v>45</v>
      </c>
      <c r="C3353" s="18" t="s">
        <v>46</v>
      </c>
      <c r="D3353" s="18" t="s">
        <v>47</v>
      </c>
      <c r="E3353" s="20">
        <v>170</v>
      </c>
      <c r="F3353" s="19">
        <v>129</v>
      </c>
      <c r="G3353" s="19">
        <v>0</v>
      </c>
      <c r="H3353" s="19">
        <v>44</v>
      </c>
      <c r="I3353" s="18" t="s">
        <v>479</v>
      </c>
      <c r="J3353" s="19">
        <v>214</v>
      </c>
      <c r="K3353" s="18" t="s">
        <v>955</v>
      </c>
      <c r="L3353" s="30" t="s">
        <v>263</v>
      </c>
      <c r="M3353" s="31">
        <v>8</v>
      </c>
      <c r="N3353" s="31">
        <v>53</v>
      </c>
      <c r="O3353" s="30" t="s">
        <v>61</v>
      </c>
      <c r="P3353" s="20">
        <v>69</v>
      </c>
      <c r="Q3353" s="20">
        <v>97</v>
      </c>
      <c r="R3353" s="18" t="s">
        <v>74</v>
      </c>
      <c r="S3353" s="20">
        <v>46</v>
      </c>
      <c r="T3353" s="18" t="s">
        <v>206</v>
      </c>
      <c r="U3353">
        <f t="shared" si="52"/>
        <v>0.17453333333333335</v>
      </c>
    </row>
    <row r="3354" spans="1:21" x14ac:dyDescent="0.3">
      <c r="A3354" s="21">
        <v>45001</v>
      </c>
      <c r="B3354" s="18" t="s">
        <v>45</v>
      </c>
      <c r="C3354" s="18" t="s">
        <v>46</v>
      </c>
      <c r="D3354" s="18" t="s">
        <v>47</v>
      </c>
      <c r="E3354" s="20">
        <v>170</v>
      </c>
      <c r="F3354" s="19">
        <v>159</v>
      </c>
      <c r="G3354" s="19">
        <v>0</v>
      </c>
      <c r="H3354" s="19">
        <v>85</v>
      </c>
      <c r="I3354" s="18" t="s">
        <v>51</v>
      </c>
      <c r="J3354" s="19">
        <v>233</v>
      </c>
      <c r="K3354" s="18" t="s">
        <v>613</v>
      </c>
      <c r="L3354" s="32">
        <v>36</v>
      </c>
      <c r="M3354" s="31">
        <v>11</v>
      </c>
      <c r="N3354" s="31">
        <v>89</v>
      </c>
      <c r="O3354" s="30" t="s">
        <v>769</v>
      </c>
      <c r="P3354" s="20">
        <v>65</v>
      </c>
      <c r="Q3354" s="20">
        <v>92</v>
      </c>
      <c r="R3354" s="18" t="s">
        <v>51</v>
      </c>
      <c r="S3354" s="20">
        <v>36</v>
      </c>
      <c r="T3354" s="18" t="s">
        <v>128</v>
      </c>
      <c r="U3354">
        <f t="shared" si="52"/>
        <v>6.2831999999999999</v>
      </c>
    </row>
    <row r="3355" spans="1:21" x14ac:dyDescent="0.3">
      <c r="A3355" s="21">
        <v>45002</v>
      </c>
      <c r="B3355" s="18" t="s">
        <v>45</v>
      </c>
      <c r="C3355" s="18" t="s">
        <v>46</v>
      </c>
      <c r="D3355" s="18" t="s">
        <v>47</v>
      </c>
      <c r="E3355" s="20">
        <v>170</v>
      </c>
      <c r="F3355" s="19">
        <v>140</v>
      </c>
      <c r="G3355" s="19">
        <v>6</v>
      </c>
      <c r="H3355" s="19">
        <v>79</v>
      </c>
      <c r="I3355" s="18" t="s">
        <v>523</v>
      </c>
      <c r="J3355" s="19">
        <v>200</v>
      </c>
      <c r="K3355" s="18" t="s">
        <v>50</v>
      </c>
      <c r="L3355" s="32">
        <v>23</v>
      </c>
      <c r="M3355" s="31">
        <v>11</v>
      </c>
      <c r="N3355" s="31">
        <v>103</v>
      </c>
      <c r="O3355" s="30" t="s">
        <v>143</v>
      </c>
      <c r="P3355" s="20">
        <v>65</v>
      </c>
      <c r="Q3355" s="20">
        <v>99</v>
      </c>
      <c r="R3355" s="18" t="s">
        <v>74</v>
      </c>
      <c r="S3355" s="20">
        <v>40</v>
      </c>
      <c r="T3355" s="18" t="s">
        <v>148</v>
      </c>
      <c r="U3355">
        <f t="shared" si="52"/>
        <v>4.0142666666666669</v>
      </c>
    </row>
    <row r="3356" spans="1:21" x14ac:dyDescent="0.3">
      <c r="A3356" s="21">
        <v>45003</v>
      </c>
      <c r="B3356" s="18" t="s">
        <v>45</v>
      </c>
      <c r="C3356" s="18" t="s">
        <v>46</v>
      </c>
      <c r="D3356" s="18" t="s">
        <v>47</v>
      </c>
      <c r="E3356" s="20">
        <v>170</v>
      </c>
      <c r="F3356" s="19">
        <v>126</v>
      </c>
      <c r="G3356" s="19">
        <v>36</v>
      </c>
      <c r="H3356" s="19">
        <v>78</v>
      </c>
      <c r="I3356" s="18" t="s">
        <v>789</v>
      </c>
      <c r="J3356" s="19">
        <v>173</v>
      </c>
      <c r="K3356" s="18" t="s">
        <v>81</v>
      </c>
      <c r="L3356" s="32">
        <v>20</v>
      </c>
      <c r="M3356" s="31">
        <v>8</v>
      </c>
      <c r="N3356" s="31">
        <v>83</v>
      </c>
      <c r="O3356" s="30" t="s">
        <v>209</v>
      </c>
      <c r="P3356" s="20">
        <v>81</v>
      </c>
      <c r="Q3356" s="20">
        <v>95</v>
      </c>
      <c r="R3356" s="18" t="s">
        <v>108</v>
      </c>
      <c r="S3356" s="20">
        <v>54</v>
      </c>
      <c r="T3356" s="18" t="s">
        <v>148</v>
      </c>
      <c r="U3356">
        <f t="shared" si="52"/>
        <v>3.4906666666666668</v>
      </c>
    </row>
    <row r="3357" spans="1:21" x14ac:dyDescent="0.3">
      <c r="A3357" s="21">
        <v>45004</v>
      </c>
      <c r="B3357" s="18" t="s">
        <v>45</v>
      </c>
      <c r="C3357" s="18" t="s">
        <v>46</v>
      </c>
      <c r="D3357" s="18" t="s">
        <v>47</v>
      </c>
      <c r="E3357" s="20">
        <v>170</v>
      </c>
      <c r="F3357" s="19">
        <v>126</v>
      </c>
      <c r="G3357" s="19">
        <v>0</v>
      </c>
      <c r="H3357" s="19">
        <v>68</v>
      </c>
      <c r="I3357" s="18" t="s">
        <v>241</v>
      </c>
      <c r="J3357" s="19">
        <v>185</v>
      </c>
      <c r="K3357" s="18" t="s">
        <v>464</v>
      </c>
      <c r="L3357" s="30" t="s">
        <v>218</v>
      </c>
      <c r="M3357" s="31">
        <v>14</v>
      </c>
      <c r="N3357" s="31">
        <v>75</v>
      </c>
      <c r="O3357" s="30" t="s">
        <v>94</v>
      </c>
      <c r="P3357" s="20">
        <v>73</v>
      </c>
      <c r="Q3357" s="20">
        <v>99</v>
      </c>
      <c r="R3357" s="18" t="s">
        <v>239</v>
      </c>
      <c r="S3357" s="20">
        <v>46</v>
      </c>
      <c r="T3357" s="18" t="s">
        <v>264</v>
      </c>
      <c r="U3357">
        <f t="shared" si="52"/>
        <v>0.52359999999999995</v>
      </c>
    </row>
    <row r="3358" spans="1:21" x14ac:dyDescent="0.3">
      <c r="A3358" s="21">
        <v>45005</v>
      </c>
      <c r="B3358" s="18" t="s">
        <v>45</v>
      </c>
      <c r="C3358" s="18" t="s">
        <v>46</v>
      </c>
      <c r="D3358" s="18" t="s">
        <v>47</v>
      </c>
      <c r="E3358" s="20">
        <v>170</v>
      </c>
      <c r="F3358" s="19">
        <v>141</v>
      </c>
      <c r="G3358" s="19">
        <v>0</v>
      </c>
      <c r="H3358" s="19">
        <v>55</v>
      </c>
      <c r="I3358" s="18" t="s">
        <v>523</v>
      </c>
      <c r="J3358" s="19">
        <v>227</v>
      </c>
      <c r="K3358" s="18" t="s">
        <v>626</v>
      </c>
      <c r="L3358" s="32" t="s">
        <v>1194</v>
      </c>
      <c r="M3358" s="31">
        <v>8</v>
      </c>
      <c r="N3358" s="31">
        <v>64</v>
      </c>
      <c r="O3358" s="30" t="s">
        <v>135</v>
      </c>
      <c r="P3358" s="20">
        <v>62</v>
      </c>
      <c r="Q3358" s="20">
        <v>96</v>
      </c>
      <c r="R3358" s="18" t="s">
        <v>159</v>
      </c>
      <c r="S3358" s="20">
        <v>41</v>
      </c>
      <c r="T3358" s="18" t="s">
        <v>121</v>
      </c>
      <c r="U3358" t="e">
        <f t="shared" si="52"/>
        <v>#VALUE!</v>
      </c>
    </row>
    <row r="3359" spans="1:21" x14ac:dyDescent="0.3">
      <c r="A3359" s="21">
        <v>45006</v>
      </c>
      <c r="B3359" s="18" t="s">
        <v>45</v>
      </c>
      <c r="C3359" s="18" t="s">
        <v>46</v>
      </c>
      <c r="D3359" s="18" t="s">
        <v>47</v>
      </c>
      <c r="E3359" s="20">
        <v>170</v>
      </c>
      <c r="F3359" s="19">
        <v>140</v>
      </c>
      <c r="G3359" s="19">
        <v>0</v>
      </c>
      <c r="H3359" s="19">
        <v>77</v>
      </c>
      <c r="I3359" s="18" t="s">
        <v>467</v>
      </c>
      <c r="J3359" s="19">
        <v>203</v>
      </c>
      <c r="K3359" s="18" t="s">
        <v>121</v>
      </c>
      <c r="L3359" s="32">
        <v>36</v>
      </c>
      <c r="M3359" s="31">
        <v>14</v>
      </c>
      <c r="N3359" s="31">
        <v>78</v>
      </c>
      <c r="O3359" s="30" t="s">
        <v>52</v>
      </c>
      <c r="P3359" s="20">
        <v>70</v>
      </c>
      <c r="Q3359" s="20">
        <v>95</v>
      </c>
      <c r="R3359" s="18" t="s">
        <v>51</v>
      </c>
      <c r="S3359" s="20">
        <v>50</v>
      </c>
      <c r="T3359" s="18" t="s">
        <v>71</v>
      </c>
      <c r="U3359">
        <f t="shared" si="52"/>
        <v>6.2831999999999999</v>
      </c>
    </row>
    <row r="3360" spans="1:21" x14ac:dyDescent="0.3">
      <c r="A3360" s="21">
        <v>45007</v>
      </c>
      <c r="B3360" s="18" t="s">
        <v>45</v>
      </c>
      <c r="C3360" s="18" t="s">
        <v>46</v>
      </c>
      <c r="D3360" s="18" t="s">
        <v>47</v>
      </c>
      <c r="E3360" s="20">
        <v>170</v>
      </c>
      <c r="F3360" s="19">
        <v>155</v>
      </c>
      <c r="G3360" s="19">
        <v>0</v>
      </c>
      <c r="H3360" s="19">
        <v>94</v>
      </c>
      <c r="I3360" s="18" t="s">
        <v>1096</v>
      </c>
      <c r="J3360" s="19">
        <v>216</v>
      </c>
      <c r="K3360" s="18" t="s">
        <v>701</v>
      </c>
      <c r="L3360" s="32">
        <v>36</v>
      </c>
      <c r="M3360" s="31">
        <v>0</v>
      </c>
      <c r="N3360" s="31">
        <v>69</v>
      </c>
      <c r="O3360" s="30" t="s">
        <v>94</v>
      </c>
      <c r="P3360" s="20">
        <v>72</v>
      </c>
      <c r="Q3360" s="20">
        <v>93</v>
      </c>
      <c r="R3360" s="18" t="s">
        <v>74</v>
      </c>
      <c r="S3360" s="20">
        <v>42</v>
      </c>
      <c r="T3360" s="18" t="s">
        <v>50</v>
      </c>
      <c r="U3360">
        <f t="shared" si="52"/>
        <v>6.2831999999999999</v>
      </c>
    </row>
    <row r="3361" spans="1:21" x14ac:dyDescent="0.3">
      <c r="A3361" s="21">
        <v>45008</v>
      </c>
      <c r="B3361" s="18" t="s">
        <v>45</v>
      </c>
      <c r="C3361" s="18" t="s">
        <v>46</v>
      </c>
      <c r="D3361" s="18" t="s">
        <v>47</v>
      </c>
      <c r="E3361" s="20">
        <v>170</v>
      </c>
      <c r="F3361" s="19">
        <v>159</v>
      </c>
      <c r="G3361" s="19">
        <v>16</v>
      </c>
      <c r="H3361" s="19">
        <v>95</v>
      </c>
      <c r="I3361" s="18" t="s">
        <v>323</v>
      </c>
      <c r="J3361" s="19">
        <v>223</v>
      </c>
      <c r="K3361" s="18" t="s">
        <v>517</v>
      </c>
      <c r="L3361" s="32">
        <v>22</v>
      </c>
      <c r="M3361" s="31">
        <v>11</v>
      </c>
      <c r="N3361" s="31">
        <v>89</v>
      </c>
      <c r="O3361" s="30" t="s">
        <v>94</v>
      </c>
      <c r="P3361" s="20">
        <v>61</v>
      </c>
      <c r="Q3361" s="20">
        <v>93</v>
      </c>
      <c r="R3361" s="18" t="s">
        <v>537</v>
      </c>
      <c r="S3361" s="20">
        <v>42</v>
      </c>
      <c r="T3361" s="18" t="s">
        <v>56</v>
      </c>
      <c r="U3361">
        <f t="shared" si="52"/>
        <v>3.8397333333333332</v>
      </c>
    </row>
    <row r="3362" spans="1:21" x14ac:dyDescent="0.3">
      <c r="A3362" s="21">
        <v>45009</v>
      </c>
      <c r="B3362" s="18" t="s">
        <v>45</v>
      </c>
      <c r="C3362" s="18" t="s">
        <v>46</v>
      </c>
      <c r="D3362" s="18" t="s">
        <v>47</v>
      </c>
      <c r="E3362" s="20">
        <v>170</v>
      </c>
      <c r="F3362" s="19">
        <v>143</v>
      </c>
      <c r="G3362" s="19">
        <v>0</v>
      </c>
      <c r="H3362" s="19">
        <v>78</v>
      </c>
      <c r="I3362" s="18" t="s">
        <v>272</v>
      </c>
      <c r="J3362" s="19">
        <v>208</v>
      </c>
      <c r="K3362" s="18" t="s">
        <v>603</v>
      </c>
      <c r="L3362" s="30" t="s">
        <v>116</v>
      </c>
      <c r="M3362" s="31">
        <v>11</v>
      </c>
      <c r="N3362" s="31">
        <v>89</v>
      </c>
      <c r="O3362" s="30" t="s">
        <v>64</v>
      </c>
      <c r="P3362" s="20">
        <v>65</v>
      </c>
      <c r="Q3362" s="20">
        <v>97</v>
      </c>
      <c r="R3362" s="18" t="s">
        <v>183</v>
      </c>
      <c r="S3362" s="20">
        <v>35</v>
      </c>
      <c r="T3362" s="18" t="s">
        <v>94</v>
      </c>
      <c r="U3362">
        <f t="shared" si="52"/>
        <v>0.69813333333333338</v>
      </c>
    </row>
    <row r="3363" spans="1:21" x14ac:dyDescent="0.3">
      <c r="A3363" s="21">
        <v>45010</v>
      </c>
      <c r="B3363" s="18" t="s">
        <v>45</v>
      </c>
      <c r="C3363" s="18" t="s">
        <v>46</v>
      </c>
      <c r="D3363" s="18" t="s">
        <v>47</v>
      </c>
      <c r="E3363" s="20">
        <v>170</v>
      </c>
      <c r="F3363" s="19">
        <v>136</v>
      </c>
      <c r="G3363" s="19">
        <v>0</v>
      </c>
      <c r="H3363" s="19">
        <v>50</v>
      </c>
      <c r="I3363" s="18" t="s">
        <v>255</v>
      </c>
      <c r="J3363" s="19">
        <v>222</v>
      </c>
      <c r="K3363" s="18" t="s">
        <v>598</v>
      </c>
      <c r="L3363" s="30" t="s">
        <v>84</v>
      </c>
      <c r="M3363" s="31">
        <v>14</v>
      </c>
      <c r="N3363" s="31">
        <v>64</v>
      </c>
      <c r="O3363" s="30" t="s">
        <v>162</v>
      </c>
      <c r="P3363" s="20">
        <v>60</v>
      </c>
      <c r="Q3363" s="20">
        <v>96</v>
      </c>
      <c r="R3363" s="18" t="s">
        <v>75</v>
      </c>
      <c r="S3363" s="20">
        <v>38</v>
      </c>
      <c r="T3363" s="18" t="s">
        <v>81</v>
      </c>
      <c r="U3363">
        <f t="shared" si="52"/>
        <v>0.34906666666666669</v>
      </c>
    </row>
    <row r="3364" spans="1:21" x14ac:dyDescent="0.3">
      <c r="A3364" s="21">
        <v>45011</v>
      </c>
      <c r="B3364" s="18" t="s">
        <v>45</v>
      </c>
      <c r="C3364" s="18" t="s">
        <v>46</v>
      </c>
      <c r="D3364" s="18" t="s">
        <v>47</v>
      </c>
      <c r="E3364" s="20">
        <v>170</v>
      </c>
      <c r="F3364" s="19">
        <v>124</v>
      </c>
      <c r="G3364" s="19">
        <v>0</v>
      </c>
      <c r="H3364" s="19">
        <v>65</v>
      </c>
      <c r="I3364" s="18" t="s">
        <v>244</v>
      </c>
      <c r="J3364" s="19">
        <v>184</v>
      </c>
      <c r="K3364" s="18" t="s">
        <v>512</v>
      </c>
      <c r="L3364" s="32">
        <v>28</v>
      </c>
      <c r="M3364" s="31">
        <v>17</v>
      </c>
      <c r="N3364" s="31">
        <v>158</v>
      </c>
      <c r="O3364" s="30" t="s">
        <v>192</v>
      </c>
      <c r="P3364" s="20">
        <v>66</v>
      </c>
      <c r="Q3364" s="20">
        <v>98</v>
      </c>
      <c r="R3364" s="18" t="s">
        <v>205</v>
      </c>
      <c r="S3364" s="20">
        <v>37</v>
      </c>
      <c r="T3364" s="18" t="s">
        <v>113</v>
      </c>
      <c r="U3364">
        <f t="shared" si="52"/>
        <v>4.8869333333333334</v>
      </c>
    </row>
    <row r="3365" spans="1:21" x14ac:dyDescent="0.3">
      <c r="A3365" s="21">
        <v>45012</v>
      </c>
      <c r="B3365" s="18" t="s">
        <v>45</v>
      </c>
      <c r="C3365" s="18" t="s">
        <v>46</v>
      </c>
      <c r="D3365" s="18" t="s">
        <v>47</v>
      </c>
      <c r="E3365" s="20">
        <v>170</v>
      </c>
      <c r="F3365" s="19">
        <v>116</v>
      </c>
      <c r="G3365" s="19">
        <v>0</v>
      </c>
      <c r="H3365" s="19">
        <v>47</v>
      </c>
      <c r="I3365" s="18" t="s">
        <v>211</v>
      </c>
      <c r="J3365" s="19">
        <v>185</v>
      </c>
      <c r="K3365" s="18" t="s">
        <v>438</v>
      </c>
      <c r="L3365" s="32">
        <v>36</v>
      </c>
      <c r="M3365" s="31">
        <v>14</v>
      </c>
      <c r="N3365" s="31">
        <v>58</v>
      </c>
      <c r="O3365" s="30" t="s">
        <v>215</v>
      </c>
      <c r="P3365" s="20">
        <v>68</v>
      </c>
      <c r="Q3365" s="20">
        <v>93</v>
      </c>
      <c r="R3365" s="18" t="s">
        <v>51</v>
      </c>
      <c r="S3365" s="20">
        <v>49</v>
      </c>
      <c r="T3365" s="18" t="s">
        <v>81</v>
      </c>
      <c r="U3365">
        <f t="shared" si="52"/>
        <v>6.2831999999999999</v>
      </c>
    </row>
    <row r="3366" spans="1:21" x14ac:dyDescent="0.3">
      <c r="A3366" s="21">
        <v>45013</v>
      </c>
      <c r="B3366" s="18" t="s">
        <v>45</v>
      </c>
      <c r="C3366" s="18" t="s">
        <v>46</v>
      </c>
      <c r="D3366" s="18" t="s">
        <v>47</v>
      </c>
      <c r="E3366" s="20">
        <v>170</v>
      </c>
      <c r="F3366" s="19">
        <v>166</v>
      </c>
      <c r="G3366" s="19">
        <v>0</v>
      </c>
      <c r="H3366" s="19">
        <v>78</v>
      </c>
      <c r="I3366" s="18" t="s">
        <v>348</v>
      </c>
      <c r="J3366" s="19">
        <v>254</v>
      </c>
      <c r="K3366" s="18" t="s">
        <v>121</v>
      </c>
      <c r="L3366" s="30" t="s">
        <v>263</v>
      </c>
      <c r="M3366" s="31">
        <v>8</v>
      </c>
      <c r="N3366" s="31">
        <v>75</v>
      </c>
      <c r="O3366" s="30" t="s">
        <v>260</v>
      </c>
      <c r="P3366" s="20">
        <v>55</v>
      </c>
      <c r="Q3366" s="20">
        <v>91</v>
      </c>
      <c r="R3366" s="18" t="s">
        <v>51</v>
      </c>
      <c r="S3366" s="20">
        <v>29</v>
      </c>
      <c r="T3366" s="18" t="s">
        <v>94</v>
      </c>
      <c r="U3366">
        <f t="shared" si="52"/>
        <v>0.17453333333333335</v>
      </c>
    </row>
    <row r="3367" spans="1:21" x14ac:dyDescent="0.3">
      <c r="A3367" s="21">
        <v>45014</v>
      </c>
      <c r="B3367" s="18" t="s">
        <v>45</v>
      </c>
      <c r="C3367" s="18" t="s">
        <v>46</v>
      </c>
      <c r="D3367" s="18" t="s">
        <v>47</v>
      </c>
      <c r="E3367" s="20">
        <v>170</v>
      </c>
      <c r="F3367" s="19">
        <v>208</v>
      </c>
      <c r="G3367" s="19">
        <v>0</v>
      </c>
      <c r="H3367" s="19">
        <v>121</v>
      </c>
      <c r="I3367" s="18" t="s">
        <v>380</v>
      </c>
      <c r="J3367" s="19">
        <v>294</v>
      </c>
      <c r="K3367" s="18" t="s">
        <v>269</v>
      </c>
      <c r="L3367" s="32">
        <v>30</v>
      </c>
      <c r="M3367" s="31">
        <v>22</v>
      </c>
      <c r="N3367" s="31">
        <v>128</v>
      </c>
      <c r="O3367" s="30" t="s">
        <v>167</v>
      </c>
      <c r="P3367" s="20">
        <v>43</v>
      </c>
      <c r="Q3367" s="20">
        <v>82</v>
      </c>
      <c r="R3367" s="18" t="s">
        <v>103</v>
      </c>
      <c r="S3367" s="20">
        <v>24</v>
      </c>
      <c r="T3367" s="18" t="s">
        <v>51</v>
      </c>
      <c r="U3367">
        <f t="shared" si="52"/>
        <v>5.2360000000000007</v>
      </c>
    </row>
    <row r="3368" spans="1:21" x14ac:dyDescent="0.3">
      <c r="A3368" s="21">
        <v>45015</v>
      </c>
      <c r="B3368" s="18" t="s">
        <v>45</v>
      </c>
      <c r="C3368" s="18" t="s">
        <v>46</v>
      </c>
      <c r="D3368" s="18" t="s">
        <v>47</v>
      </c>
      <c r="E3368" s="20">
        <v>170</v>
      </c>
      <c r="F3368" s="19">
        <v>168</v>
      </c>
      <c r="G3368" s="19">
        <v>0</v>
      </c>
      <c r="H3368" s="19">
        <v>87</v>
      </c>
      <c r="I3368" s="18" t="s">
        <v>965</v>
      </c>
      <c r="J3368" s="19">
        <v>249</v>
      </c>
      <c r="K3368" s="18" t="s">
        <v>488</v>
      </c>
      <c r="L3368" s="32">
        <v>20</v>
      </c>
      <c r="M3368" s="31">
        <v>8</v>
      </c>
      <c r="N3368" s="31">
        <v>75</v>
      </c>
      <c r="O3368" s="30" t="s">
        <v>342</v>
      </c>
      <c r="P3368" s="20">
        <v>57</v>
      </c>
      <c r="Q3368" s="20">
        <v>89</v>
      </c>
      <c r="R3368" s="18" t="s">
        <v>301</v>
      </c>
      <c r="S3368" s="20">
        <v>33</v>
      </c>
      <c r="T3368" s="18" t="s">
        <v>139</v>
      </c>
      <c r="U3368">
        <f t="shared" si="52"/>
        <v>3.4906666666666668</v>
      </c>
    </row>
    <row r="3369" spans="1:21" x14ac:dyDescent="0.3">
      <c r="A3369" s="21">
        <v>45016</v>
      </c>
      <c r="B3369" s="18" t="s">
        <v>45</v>
      </c>
      <c r="C3369" s="18" t="s">
        <v>46</v>
      </c>
      <c r="D3369" s="18" t="s">
        <v>47</v>
      </c>
      <c r="E3369" s="20">
        <v>170</v>
      </c>
      <c r="F3369" s="19">
        <v>165</v>
      </c>
      <c r="G3369" s="19">
        <v>0</v>
      </c>
      <c r="H3369" s="19">
        <v>115</v>
      </c>
      <c r="I3369" s="18" t="s">
        <v>615</v>
      </c>
      <c r="J3369" s="19">
        <v>215</v>
      </c>
      <c r="K3369" s="18" t="s">
        <v>340</v>
      </c>
      <c r="L3369" s="32">
        <v>30</v>
      </c>
      <c r="M3369" s="31">
        <v>19</v>
      </c>
      <c r="N3369" s="31">
        <v>125</v>
      </c>
      <c r="O3369" s="30" t="s">
        <v>133</v>
      </c>
      <c r="P3369" s="20">
        <v>57</v>
      </c>
      <c r="Q3369" s="20">
        <v>79</v>
      </c>
      <c r="R3369" s="18" t="s">
        <v>159</v>
      </c>
      <c r="S3369" s="20">
        <v>33</v>
      </c>
      <c r="T3369" s="18" t="s">
        <v>60</v>
      </c>
      <c r="U3369">
        <f t="shared" si="52"/>
        <v>5.2360000000000007</v>
      </c>
    </row>
    <row r="3370" spans="1:21" x14ac:dyDescent="0.3">
      <c r="A3370" s="21">
        <v>45017</v>
      </c>
      <c r="B3370" s="18" t="s">
        <v>45</v>
      </c>
      <c r="C3370" s="18" t="s">
        <v>46</v>
      </c>
      <c r="D3370" s="18" t="s">
        <v>47</v>
      </c>
      <c r="E3370" s="20">
        <v>170</v>
      </c>
      <c r="F3370" s="19">
        <v>122</v>
      </c>
      <c r="G3370" s="19">
        <v>26</v>
      </c>
      <c r="H3370" s="19">
        <v>72</v>
      </c>
      <c r="I3370" s="18" t="s">
        <v>565</v>
      </c>
      <c r="J3370" s="19">
        <v>173</v>
      </c>
      <c r="K3370" s="18" t="s">
        <v>264</v>
      </c>
      <c r="L3370" s="32">
        <v>24</v>
      </c>
      <c r="M3370" s="31">
        <v>11</v>
      </c>
      <c r="N3370" s="31">
        <v>97</v>
      </c>
      <c r="O3370" s="30" t="s">
        <v>179</v>
      </c>
      <c r="P3370" s="20">
        <v>73</v>
      </c>
      <c r="Q3370" s="20">
        <v>92</v>
      </c>
      <c r="R3370" s="18" t="s">
        <v>107</v>
      </c>
      <c r="S3370" s="20">
        <v>50</v>
      </c>
      <c r="T3370" s="18" t="s">
        <v>264</v>
      </c>
      <c r="U3370">
        <f t="shared" si="52"/>
        <v>4.1887999999999996</v>
      </c>
    </row>
    <row r="3371" spans="1:21" x14ac:dyDescent="0.3">
      <c r="A3371" s="21">
        <v>45018</v>
      </c>
      <c r="B3371" s="18" t="s">
        <v>45</v>
      </c>
      <c r="C3371" s="18" t="s">
        <v>46</v>
      </c>
      <c r="D3371" s="18" t="s">
        <v>47</v>
      </c>
      <c r="E3371" s="20">
        <v>170</v>
      </c>
      <c r="F3371" s="19">
        <v>105</v>
      </c>
      <c r="G3371" s="19">
        <v>0</v>
      </c>
      <c r="H3371" s="19">
        <v>45</v>
      </c>
      <c r="I3371" s="18" t="s">
        <v>451</v>
      </c>
      <c r="J3371" s="19">
        <v>165</v>
      </c>
      <c r="K3371" s="18" t="s">
        <v>386</v>
      </c>
      <c r="L3371" s="32">
        <v>34</v>
      </c>
      <c r="M3371" s="31">
        <v>14</v>
      </c>
      <c r="N3371" s="31">
        <v>61</v>
      </c>
      <c r="O3371" s="30" t="s">
        <v>50</v>
      </c>
      <c r="P3371" s="20">
        <v>71</v>
      </c>
      <c r="Q3371" s="20">
        <v>98</v>
      </c>
      <c r="R3371" s="18" t="s">
        <v>51</v>
      </c>
      <c r="S3371" s="20">
        <v>45</v>
      </c>
      <c r="T3371" s="18" t="s">
        <v>113</v>
      </c>
      <c r="U3371">
        <f t="shared" si="52"/>
        <v>5.9341333333333326</v>
      </c>
    </row>
    <row r="3372" spans="1:21" x14ac:dyDescent="0.3">
      <c r="A3372" s="21">
        <v>45019</v>
      </c>
      <c r="B3372" s="18" t="s">
        <v>45</v>
      </c>
      <c r="C3372" s="18" t="s">
        <v>46</v>
      </c>
      <c r="D3372" s="18" t="s">
        <v>47</v>
      </c>
      <c r="E3372" s="20">
        <v>170</v>
      </c>
      <c r="F3372" s="19">
        <v>122</v>
      </c>
      <c r="G3372" s="19">
        <v>0</v>
      </c>
      <c r="H3372" s="19">
        <v>54</v>
      </c>
      <c r="I3372" s="18" t="s">
        <v>251</v>
      </c>
      <c r="J3372" s="19">
        <v>189</v>
      </c>
      <c r="K3372" s="18" t="s">
        <v>217</v>
      </c>
      <c r="L3372" s="30" t="s">
        <v>84</v>
      </c>
      <c r="M3372" s="31">
        <v>14</v>
      </c>
      <c r="N3372" s="31">
        <v>67</v>
      </c>
      <c r="O3372" s="30" t="s">
        <v>139</v>
      </c>
      <c r="P3372" s="20">
        <v>62</v>
      </c>
      <c r="Q3372" s="20">
        <v>90</v>
      </c>
      <c r="R3372" s="18" t="s">
        <v>155</v>
      </c>
      <c r="S3372" s="20">
        <v>35</v>
      </c>
      <c r="T3372" s="18" t="s">
        <v>113</v>
      </c>
      <c r="U3372">
        <f t="shared" si="52"/>
        <v>0.34906666666666669</v>
      </c>
    </row>
    <row r="3373" spans="1:21" x14ac:dyDescent="0.3">
      <c r="A3373" s="21">
        <v>45020</v>
      </c>
      <c r="B3373" s="18" t="s">
        <v>45</v>
      </c>
      <c r="C3373" s="18" t="s">
        <v>46</v>
      </c>
      <c r="D3373" s="18" t="s">
        <v>47</v>
      </c>
      <c r="E3373" s="20">
        <v>170</v>
      </c>
      <c r="F3373" s="19">
        <v>120</v>
      </c>
      <c r="G3373" s="19">
        <v>0</v>
      </c>
      <c r="H3373" s="19">
        <v>55</v>
      </c>
      <c r="I3373" s="18" t="s">
        <v>1114</v>
      </c>
      <c r="J3373" s="19">
        <v>186</v>
      </c>
      <c r="K3373" s="18" t="s">
        <v>281</v>
      </c>
      <c r="L3373" s="32">
        <v>36</v>
      </c>
      <c r="M3373" s="31">
        <v>14</v>
      </c>
      <c r="N3373" s="31">
        <v>81</v>
      </c>
      <c r="O3373" s="30" t="s">
        <v>64</v>
      </c>
      <c r="P3373" s="20">
        <v>69</v>
      </c>
      <c r="Q3373" s="20">
        <v>95</v>
      </c>
      <c r="R3373" s="18" t="s">
        <v>74</v>
      </c>
      <c r="S3373" s="20">
        <v>43</v>
      </c>
      <c r="T3373" s="18" t="s">
        <v>133</v>
      </c>
      <c r="U3373">
        <f t="shared" si="52"/>
        <v>6.2831999999999999</v>
      </c>
    </row>
    <row r="3374" spans="1:21" x14ac:dyDescent="0.3">
      <c r="A3374" s="21">
        <v>45021</v>
      </c>
      <c r="B3374" s="18" t="s">
        <v>45</v>
      </c>
      <c r="C3374" s="18" t="s">
        <v>46</v>
      </c>
      <c r="D3374" s="18" t="s">
        <v>47</v>
      </c>
      <c r="E3374" s="20">
        <v>170</v>
      </c>
      <c r="F3374" s="19">
        <v>108</v>
      </c>
      <c r="G3374" s="19">
        <v>0</v>
      </c>
      <c r="H3374" s="19">
        <v>23</v>
      </c>
      <c r="I3374" s="18" t="s">
        <v>463</v>
      </c>
      <c r="J3374" s="19">
        <v>193</v>
      </c>
      <c r="K3374" s="18" t="s">
        <v>414</v>
      </c>
      <c r="L3374" s="30" t="s">
        <v>218</v>
      </c>
      <c r="M3374" s="31">
        <v>11</v>
      </c>
      <c r="N3374" s="31">
        <v>64</v>
      </c>
      <c r="O3374" s="30" t="s">
        <v>52</v>
      </c>
      <c r="P3374" s="20">
        <v>65</v>
      </c>
      <c r="Q3374" s="20">
        <v>99</v>
      </c>
      <c r="R3374" s="18" t="s">
        <v>239</v>
      </c>
      <c r="S3374" s="20">
        <v>35</v>
      </c>
      <c r="T3374" s="18" t="s">
        <v>250</v>
      </c>
      <c r="U3374">
        <f t="shared" si="52"/>
        <v>0.52359999999999995</v>
      </c>
    </row>
    <row r="3375" spans="1:21" x14ac:dyDescent="0.3">
      <c r="A3375" s="21">
        <v>45022</v>
      </c>
      <c r="B3375" s="18" t="s">
        <v>45</v>
      </c>
      <c r="C3375" s="18" t="s">
        <v>46</v>
      </c>
      <c r="D3375" s="18" t="s">
        <v>47</v>
      </c>
      <c r="E3375" s="20">
        <v>170</v>
      </c>
      <c r="F3375" s="19">
        <v>110</v>
      </c>
      <c r="G3375" s="19">
        <v>0</v>
      </c>
      <c r="H3375" s="19">
        <v>26</v>
      </c>
      <c r="I3375" s="18" t="s">
        <v>541</v>
      </c>
      <c r="J3375" s="19">
        <v>193</v>
      </c>
      <c r="K3375" s="18" t="s">
        <v>242</v>
      </c>
      <c r="L3375" s="32">
        <v>36</v>
      </c>
      <c r="M3375" s="31">
        <v>17</v>
      </c>
      <c r="N3375" s="31">
        <v>75</v>
      </c>
      <c r="O3375" s="30" t="s">
        <v>158</v>
      </c>
      <c r="P3375" s="20">
        <v>70</v>
      </c>
      <c r="Q3375" s="20">
        <v>96</v>
      </c>
      <c r="R3375" s="18" t="s">
        <v>74</v>
      </c>
      <c r="S3375" s="20">
        <v>40</v>
      </c>
      <c r="T3375" s="18" t="s">
        <v>51</v>
      </c>
      <c r="U3375">
        <f t="shared" si="52"/>
        <v>6.2831999999999999</v>
      </c>
    </row>
    <row r="3376" spans="1:21" x14ac:dyDescent="0.3">
      <c r="A3376" s="21">
        <v>45023</v>
      </c>
      <c r="B3376" s="18" t="s">
        <v>45</v>
      </c>
      <c r="C3376" s="18" t="s">
        <v>46</v>
      </c>
      <c r="D3376" s="18" t="s">
        <v>47</v>
      </c>
      <c r="E3376" s="20">
        <v>170</v>
      </c>
      <c r="F3376" s="19">
        <v>146</v>
      </c>
      <c r="G3376" s="19">
        <v>0</v>
      </c>
      <c r="H3376" s="19">
        <v>43</v>
      </c>
      <c r="I3376" s="18" t="s">
        <v>541</v>
      </c>
      <c r="J3376" s="19">
        <v>248</v>
      </c>
      <c r="K3376" s="18" t="s">
        <v>616</v>
      </c>
      <c r="L3376" s="30" t="s">
        <v>263</v>
      </c>
      <c r="M3376" s="31">
        <v>8</v>
      </c>
      <c r="N3376" s="31">
        <v>58</v>
      </c>
      <c r="O3376" s="30" t="s">
        <v>81</v>
      </c>
      <c r="P3376" s="20">
        <v>65</v>
      </c>
      <c r="Q3376" s="20">
        <v>98</v>
      </c>
      <c r="R3376" s="18" t="s">
        <v>74</v>
      </c>
      <c r="S3376" s="20">
        <v>38</v>
      </c>
      <c r="T3376" s="18" t="s">
        <v>139</v>
      </c>
      <c r="U3376">
        <f t="shared" si="52"/>
        <v>0.17453333333333335</v>
      </c>
    </row>
    <row r="3377" spans="1:21" x14ac:dyDescent="0.3">
      <c r="A3377" s="21">
        <v>45024</v>
      </c>
      <c r="B3377" s="18" t="s">
        <v>45</v>
      </c>
      <c r="C3377" s="18" t="s">
        <v>46</v>
      </c>
      <c r="D3377" s="18" t="s">
        <v>47</v>
      </c>
      <c r="E3377" s="20">
        <v>170</v>
      </c>
      <c r="F3377" s="19">
        <v>168</v>
      </c>
      <c r="G3377" s="19">
        <v>0</v>
      </c>
      <c r="H3377" s="19">
        <v>69</v>
      </c>
      <c r="I3377" s="18" t="s">
        <v>683</v>
      </c>
      <c r="J3377" s="19">
        <v>266</v>
      </c>
      <c r="K3377" s="18" t="s">
        <v>382</v>
      </c>
      <c r="L3377" s="30" t="s">
        <v>116</v>
      </c>
      <c r="M3377" s="31">
        <v>8</v>
      </c>
      <c r="N3377" s="31">
        <v>67</v>
      </c>
      <c r="O3377" s="30" t="s">
        <v>129</v>
      </c>
      <c r="P3377" s="20">
        <v>51</v>
      </c>
      <c r="Q3377" s="20">
        <v>88</v>
      </c>
      <c r="R3377" s="18" t="s">
        <v>229</v>
      </c>
      <c r="S3377" s="20">
        <v>23</v>
      </c>
      <c r="T3377" s="18" t="s">
        <v>51</v>
      </c>
      <c r="U3377">
        <f t="shared" si="52"/>
        <v>0.69813333333333338</v>
      </c>
    </row>
    <row r="3378" spans="1:21" x14ac:dyDescent="0.3">
      <c r="A3378" s="21">
        <v>45025</v>
      </c>
      <c r="B3378" s="18" t="s">
        <v>45</v>
      </c>
      <c r="C3378" s="18" t="s">
        <v>46</v>
      </c>
      <c r="D3378" s="18" t="s">
        <v>47</v>
      </c>
      <c r="E3378" s="20">
        <v>170</v>
      </c>
      <c r="F3378" s="19">
        <v>153</v>
      </c>
      <c r="G3378" s="19">
        <v>0</v>
      </c>
      <c r="H3378" s="19">
        <v>70</v>
      </c>
      <c r="I3378" s="18" t="s">
        <v>292</v>
      </c>
      <c r="J3378" s="19">
        <v>236</v>
      </c>
      <c r="K3378" s="18" t="s">
        <v>712</v>
      </c>
      <c r="L3378" s="30" t="s">
        <v>218</v>
      </c>
      <c r="M3378" s="31">
        <v>11</v>
      </c>
      <c r="N3378" s="31">
        <v>69</v>
      </c>
      <c r="O3378" s="30" t="s">
        <v>128</v>
      </c>
      <c r="P3378" s="20">
        <v>62</v>
      </c>
      <c r="Q3378" s="20">
        <v>86</v>
      </c>
      <c r="R3378" s="18" t="s">
        <v>108</v>
      </c>
      <c r="S3378" s="20">
        <v>35</v>
      </c>
      <c r="T3378" s="18" t="s">
        <v>277</v>
      </c>
      <c r="U3378">
        <f t="shared" si="52"/>
        <v>0.52359999999999995</v>
      </c>
    </row>
    <row r="3379" spans="1:21" x14ac:dyDescent="0.3">
      <c r="A3379" s="21">
        <v>45026</v>
      </c>
      <c r="B3379" s="18" t="s">
        <v>45</v>
      </c>
      <c r="C3379" s="18" t="s">
        <v>46</v>
      </c>
      <c r="D3379" s="18" t="s">
        <v>47</v>
      </c>
      <c r="E3379" s="20">
        <v>170</v>
      </c>
      <c r="F3379" s="19">
        <v>158</v>
      </c>
      <c r="G3379" s="19">
        <v>0</v>
      </c>
      <c r="H3379" s="19">
        <v>81</v>
      </c>
      <c r="I3379" s="18" t="s">
        <v>682</v>
      </c>
      <c r="J3379" s="19">
        <v>234</v>
      </c>
      <c r="K3379" s="18" t="s">
        <v>215</v>
      </c>
      <c r="L3379" s="30" t="s">
        <v>116</v>
      </c>
      <c r="M3379" s="31">
        <v>14</v>
      </c>
      <c r="N3379" s="31">
        <v>81</v>
      </c>
      <c r="O3379" s="30" t="s">
        <v>94</v>
      </c>
      <c r="P3379" s="20">
        <v>64</v>
      </c>
      <c r="Q3379" s="20">
        <v>94</v>
      </c>
      <c r="R3379" s="18" t="s">
        <v>229</v>
      </c>
      <c r="S3379" s="20">
        <v>34</v>
      </c>
      <c r="T3379" s="18" t="s">
        <v>215</v>
      </c>
      <c r="U3379">
        <f t="shared" si="52"/>
        <v>0.69813333333333338</v>
      </c>
    </row>
    <row r="3380" spans="1:21" x14ac:dyDescent="0.3">
      <c r="A3380" s="21">
        <v>45027</v>
      </c>
      <c r="B3380" s="18" t="s">
        <v>45</v>
      </c>
      <c r="C3380" s="18" t="s">
        <v>46</v>
      </c>
      <c r="D3380" s="18" t="s">
        <v>47</v>
      </c>
      <c r="E3380" s="20">
        <v>170</v>
      </c>
      <c r="F3380" s="19">
        <v>152</v>
      </c>
      <c r="G3380" s="19">
        <v>30</v>
      </c>
      <c r="H3380" s="19">
        <v>96</v>
      </c>
      <c r="I3380" s="18" t="s">
        <v>199</v>
      </c>
      <c r="J3380" s="19">
        <v>209</v>
      </c>
      <c r="K3380" s="18" t="s">
        <v>992</v>
      </c>
      <c r="L3380" s="30" t="s">
        <v>263</v>
      </c>
      <c r="M3380" s="31">
        <v>14</v>
      </c>
      <c r="N3380" s="31">
        <v>75</v>
      </c>
      <c r="O3380" s="30" t="s">
        <v>206</v>
      </c>
      <c r="P3380" s="20">
        <v>72</v>
      </c>
      <c r="Q3380" s="20">
        <v>94</v>
      </c>
      <c r="R3380" s="18" t="s">
        <v>460</v>
      </c>
      <c r="S3380" s="20">
        <v>55</v>
      </c>
      <c r="T3380" s="18" t="s">
        <v>129</v>
      </c>
      <c r="U3380">
        <f t="shared" si="52"/>
        <v>0.17453333333333335</v>
      </c>
    </row>
    <row r="3381" spans="1:21" x14ac:dyDescent="0.3">
      <c r="A3381" s="21">
        <v>45028</v>
      </c>
      <c r="B3381" s="18" t="s">
        <v>45</v>
      </c>
      <c r="C3381" s="18" t="s">
        <v>46</v>
      </c>
      <c r="D3381" s="18" t="s">
        <v>47</v>
      </c>
      <c r="E3381" s="20">
        <v>170</v>
      </c>
      <c r="F3381" s="19">
        <v>94</v>
      </c>
      <c r="G3381" s="19">
        <v>52</v>
      </c>
      <c r="H3381" s="19">
        <v>53</v>
      </c>
      <c r="I3381" s="18" t="s">
        <v>399</v>
      </c>
      <c r="J3381" s="19">
        <v>136</v>
      </c>
      <c r="K3381" s="18" t="s">
        <v>93</v>
      </c>
      <c r="L3381" s="32">
        <v>28</v>
      </c>
      <c r="M3381" s="31">
        <v>14</v>
      </c>
      <c r="N3381" s="31">
        <v>125</v>
      </c>
      <c r="O3381" s="30" t="s">
        <v>61</v>
      </c>
      <c r="P3381" s="20">
        <v>80</v>
      </c>
      <c r="Q3381" s="20">
        <v>98</v>
      </c>
      <c r="R3381" s="18" t="s">
        <v>249</v>
      </c>
      <c r="S3381" s="20">
        <v>62</v>
      </c>
      <c r="T3381" s="18" t="s">
        <v>71</v>
      </c>
      <c r="U3381">
        <f t="shared" si="52"/>
        <v>4.8869333333333334</v>
      </c>
    </row>
    <row r="3382" spans="1:21" x14ac:dyDescent="0.3">
      <c r="A3382" s="21">
        <v>45029</v>
      </c>
      <c r="B3382" s="18" t="s">
        <v>45</v>
      </c>
      <c r="C3382" s="18" t="s">
        <v>46</v>
      </c>
      <c r="D3382" s="18" t="s">
        <v>47</v>
      </c>
      <c r="E3382" s="20">
        <v>170</v>
      </c>
      <c r="F3382" s="19">
        <v>98</v>
      </c>
      <c r="G3382" s="19">
        <v>14</v>
      </c>
      <c r="H3382" s="19">
        <v>35</v>
      </c>
      <c r="I3382" s="18" t="s">
        <v>976</v>
      </c>
      <c r="J3382" s="19">
        <v>162</v>
      </c>
      <c r="K3382" s="18" t="s">
        <v>398</v>
      </c>
      <c r="L3382" s="32">
        <v>27</v>
      </c>
      <c r="M3382" s="31">
        <v>14</v>
      </c>
      <c r="N3382" s="31">
        <v>108</v>
      </c>
      <c r="O3382" s="30" t="s">
        <v>264</v>
      </c>
      <c r="P3382" s="20">
        <v>74</v>
      </c>
      <c r="Q3382" s="20">
        <v>99</v>
      </c>
      <c r="R3382" s="18" t="s">
        <v>51</v>
      </c>
      <c r="S3382" s="20">
        <v>46</v>
      </c>
      <c r="T3382" s="18" t="s">
        <v>118</v>
      </c>
      <c r="U3382">
        <f t="shared" si="52"/>
        <v>4.7123999999999997</v>
      </c>
    </row>
    <row r="3383" spans="1:21" x14ac:dyDescent="0.3">
      <c r="A3383" s="21">
        <v>45030</v>
      </c>
      <c r="B3383" s="18" t="s">
        <v>45</v>
      </c>
      <c r="C3383" s="18" t="s">
        <v>46</v>
      </c>
      <c r="D3383" s="18" t="s">
        <v>47</v>
      </c>
      <c r="E3383" s="20">
        <v>170</v>
      </c>
      <c r="F3383" s="19">
        <v>162</v>
      </c>
      <c r="G3383" s="19">
        <v>2</v>
      </c>
      <c r="H3383" s="19">
        <v>101</v>
      </c>
      <c r="I3383" s="18" t="s">
        <v>286</v>
      </c>
      <c r="J3383" s="19">
        <v>222</v>
      </c>
      <c r="K3383" s="18" t="s">
        <v>496</v>
      </c>
      <c r="L3383" s="32">
        <v>28</v>
      </c>
      <c r="M3383" s="31">
        <v>33</v>
      </c>
      <c r="N3383" s="31">
        <v>158</v>
      </c>
      <c r="O3383" s="30" t="s">
        <v>158</v>
      </c>
      <c r="P3383" s="20">
        <v>61</v>
      </c>
      <c r="Q3383" s="20">
        <v>96</v>
      </c>
      <c r="R3383" s="18" t="s">
        <v>86</v>
      </c>
      <c r="S3383" s="20">
        <v>35</v>
      </c>
      <c r="T3383" s="18" t="s">
        <v>215</v>
      </c>
      <c r="U3383">
        <f t="shared" si="52"/>
        <v>4.8869333333333334</v>
      </c>
    </row>
    <row r="3384" spans="1:21" x14ac:dyDescent="0.3">
      <c r="A3384" s="21">
        <v>45031</v>
      </c>
      <c r="B3384" s="18" t="s">
        <v>45</v>
      </c>
      <c r="C3384" s="18" t="s">
        <v>46</v>
      </c>
      <c r="D3384" s="18" t="s">
        <v>47</v>
      </c>
      <c r="E3384" s="20">
        <v>170</v>
      </c>
      <c r="F3384" s="19">
        <v>142</v>
      </c>
      <c r="G3384" s="19">
        <v>0</v>
      </c>
      <c r="H3384" s="19">
        <v>104</v>
      </c>
      <c r="I3384" s="18" t="s">
        <v>377</v>
      </c>
      <c r="J3384" s="19">
        <v>181</v>
      </c>
      <c r="K3384" s="18" t="s">
        <v>128</v>
      </c>
      <c r="L3384" s="32">
        <v>36</v>
      </c>
      <c r="M3384" s="31">
        <v>6</v>
      </c>
      <c r="N3384" s="31">
        <v>42</v>
      </c>
      <c r="O3384" s="30" t="s">
        <v>369</v>
      </c>
      <c r="P3384" s="20">
        <v>70</v>
      </c>
      <c r="Q3384" s="20">
        <v>91</v>
      </c>
      <c r="R3384" s="18" t="s">
        <v>249</v>
      </c>
      <c r="S3384" s="20">
        <v>57</v>
      </c>
      <c r="T3384" s="18" t="s">
        <v>51</v>
      </c>
      <c r="U3384">
        <f t="shared" si="52"/>
        <v>6.2831999999999999</v>
      </c>
    </row>
    <row r="3385" spans="1:21" x14ac:dyDescent="0.3">
      <c r="A3385" s="21">
        <v>45032</v>
      </c>
      <c r="B3385" s="18" t="s">
        <v>45</v>
      </c>
      <c r="C3385" s="18" t="s">
        <v>46</v>
      </c>
      <c r="D3385" s="18" t="s">
        <v>47</v>
      </c>
      <c r="E3385" s="20">
        <v>170</v>
      </c>
      <c r="F3385" s="19">
        <v>156</v>
      </c>
      <c r="G3385" s="19">
        <v>0</v>
      </c>
      <c r="H3385" s="19">
        <v>87</v>
      </c>
      <c r="I3385" s="18" t="s">
        <v>1172</v>
      </c>
      <c r="J3385" s="19">
        <v>225</v>
      </c>
      <c r="K3385" s="18" t="s">
        <v>357</v>
      </c>
      <c r="L3385" s="32">
        <v>32</v>
      </c>
      <c r="M3385" s="31">
        <v>19</v>
      </c>
      <c r="N3385" s="31">
        <v>69</v>
      </c>
      <c r="O3385" s="30" t="s">
        <v>209</v>
      </c>
      <c r="P3385" s="20">
        <v>72</v>
      </c>
      <c r="Q3385" s="20">
        <v>98</v>
      </c>
      <c r="R3385" s="18" t="s">
        <v>51</v>
      </c>
      <c r="S3385" s="20">
        <v>48</v>
      </c>
      <c r="T3385" s="18" t="s">
        <v>61</v>
      </c>
      <c r="U3385">
        <f t="shared" si="52"/>
        <v>5.5850666666666671</v>
      </c>
    </row>
    <row r="3386" spans="1:21" x14ac:dyDescent="0.3">
      <c r="A3386" s="21">
        <v>45033</v>
      </c>
      <c r="B3386" s="18" t="s">
        <v>45</v>
      </c>
      <c r="C3386" s="18" t="s">
        <v>46</v>
      </c>
      <c r="D3386" s="18" t="s">
        <v>47</v>
      </c>
      <c r="E3386" s="20">
        <v>170</v>
      </c>
      <c r="F3386" s="19">
        <v>152</v>
      </c>
      <c r="G3386" s="19">
        <v>0</v>
      </c>
      <c r="H3386" s="19">
        <v>77</v>
      </c>
      <c r="I3386" s="18" t="s">
        <v>470</v>
      </c>
      <c r="J3386" s="19">
        <v>228</v>
      </c>
      <c r="K3386" s="18" t="s">
        <v>514</v>
      </c>
      <c r="L3386" s="30" t="s">
        <v>218</v>
      </c>
      <c r="M3386" s="31">
        <v>17</v>
      </c>
      <c r="N3386" s="31">
        <v>58</v>
      </c>
      <c r="O3386" s="30" t="s">
        <v>50</v>
      </c>
      <c r="P3386" s="20">
        <v>61</v>
      </c>
      <c r="Q3386" s="20">
        <v>98</v>
      </c>
      <c r="R3386" s="18" t="s">
        <v>174</v>
      </c>
      <c r="S3386" s="20">
        <v>35</v>
      </c>
      <c r="T3386" s="18" t="s">
        <v>169</v>
      </c>
      <c r="U3386">
        <f t="shared" si="52"/>
        <v>0.52359999999999995</v>
      </c>
    </row>
    <row r="3387" spans="1:21" x14ac:dyDescent="0.3">
      <c r="A3387" s="21">
        <v>45034</v>
      </c>
      <c r="B3387" s="18" t="s">
        <v>45</v>
      </c>
      <c r="C3387" s="18" t="s">
        <v>46</v>
      </c>
      <c r="D3387" s="18" t="s">
        <v>47</v>
      </c>
      <c r="E3387" s="20">
        <v>170</v>
      </c>
      <c r="F3387" s="19">
        <v>120</v>
      </c>
      <c r="G3387" s="19">
        <v>0</v>
      </c>
      <c r="H3387" s="19">
        <v>45</v>
      </c>
      <c r="I3387" s="18" t="s">
        <v>652</v>
      </c>
      <c r="J3387" s="19">
        <v>196</v>
      </c>
      <c r="K3387" s="18" t="s">
        <v>372</v>
      </c>
      <c r="L3387" s="30" t="s">
        <v>84</v>
      </c>
      <c r="M3387" s="31">
        <v>17</v>
      </c>
      <c r="N3387" s="31">
        <v>78</v>
      </c>
      <c r="O3387" s="30" t="s">
        <v>164</v>
      </c>
      <c r="P3387" s="20">
        <v>71</v>
      </c>
      <c r="Q3387" s="20">
        <v>98</v>
      </c>
      <c r="R3387" s="18" t="s">
        <v>280</v>
      </c>
      <c r="S3387" s="20">
        <v>42</v>
      </c>
      <c r="T3387" s="18" t="s">
        <v>182</v>
      </c>
      <c r="U3387">
        <f t="shared" si="52"/>
        <v>0.34906666666666669</v>
      </c>
    </row>
    <row r="3388" spans="1:21" x14ac:dyDescent="0.3">
      <c r="A3388" s="21">
        <v>45035</v>
      </c>
      <c r="B3388" s="18" t="s">
        <v>45</v>
      </c>
      <c r="C3388" s="18" t="s">
        <v>46</v>
      </c>
      <c r="D3388" s="18" t="s">
        <v>47</v>
      </c>
      <c r="E3388" s="20">
        <v>170</v>
      </c>
      <c r="F3388" s="19">
        <v>164</v>
      </c>
      <c r="G3388" s="19">
        <v>0</v>
      </c>
      <c r="H3388" s="19">
        <v>106</v>
      </c>
      <c r="I3388" s="18" t="s">
        <v>66</v>
      </c>
      <c r="J3388" s="19">
        <v>222</v>
      </c>
      <c r="K3388" s="18" t="s">
        <v>361</v>
      </c>
      <c r="L3388" s="30" t="s">
        <v>102</v>
      </c>
      <c r="M3388" s="31">
        <v>17</v>
      </c>
      <c r="N3388" s="31">
        <v>78</v>
      </c>
      <c r="O3388" s="30" t="s">
        <v>52</v>
      </c>
      <c r="P3388" s="20">
        <v>68</v>
      </c>
      <c r="Q3388" s="20">
        <v>94</v>
      </c>
      <c r="R3388" s="18" t="s">
        <v>88</v>
      </c>
      <c r="S3388" s="20">
        <v>53</v>
      </c>
      <c r="T3388" s="18" t="s">
        <v>113</v>
      </c>
      <c r="U3388">
        <f t="shared" si="52"/>
        <v>0.8726666666666667</v>
      </c>
    </row>
    <row r="3389" spans="1:21" x14ac:dyDescent="0.3">
      <c r="A3389" s="21">
        <v>45036</v>
      </c>
      <c r="B3389" s="18" t="s">
        <v>45</v>
      </c>
      <c r="C3389" s="18" t="s">
        <v>46</v>
      </c>
      <c r="D3389" s="18" t="s">
        <v>47</v>
      </c>
      <c r="E3389" s="20">
        <v>170</v>
      </c>
      <c r="F3389" s="19">
        <v>152</v>
      </c>
      <c r="G3389" s="19">
        <v>0</v>
      </c>
      <c r="H3389" s="19">
        <v>81</v>
      </c>
      <c r="I3389" s="18" t="s">
        <v>682</v>
      </c>
      <c r="J3389" s="19">
        <v>222</v>
      </c>
      <c r="K3389" s="18" t="s">
        <v>730</v>
      </c>
      <c r="L3389" s="32">
        <v>35</v>
      </c>
      <c r="M3389" s="31">
        <v>14</v>
      </c>
      <c r="N3389" s="31">
        <v>75</v>
      </c>
      <c r="O3389" s="30" t="s">
        <v>158</v>
      </c>
      <c r="P3389" s="20">
        <v>76</v>
      </c>
      <c r="Q3389" s="20">
        <v>99</v>
      </c>
      <c r="R3389" s="18" t="s">
        <v>280</v>
      </c>
      <c r="S3389" s="20">
        <v>52</v>
      </c>
      <c r="T3389" s="18" t="s">
        <v>81</v>
      </c>
      <c r="U3389">
        <f t="shared" si="52"/>
        <v>6.1086666666666662</v>
      </c>
    </row>
    <row r="3390" spans="1:21" x14ac:dyDescent="0.3">
      <c r="A3390" s="21">
        <v>45037</v>
      </c>
      <c r="B3390" s="18" t="s">
        <v>45</v>
      </c>
      <c r="C3390" s="18" t="s">
        <v>46</v>
      </c>
      <c r="D3390" s="18" t="s">
        <v>47</v>
      </c>
      <c r="E3390" s="20">
        <v>170</v>
      </c>
      <c r="F3390" s="19">
        <v>157</v>
      </c>
      <c r="G3390" s="19">
        <v>84</v>
      </c>
      <c r="H3390" s="19">
        <v>115</v>
      </c>
      <c r="I3390" s="18" t="s">
        <v>519</v>
      </c>
      <c r="J3390" s="19">
        <v>199</v>
      </c>
      <c r="K3390" s="18" t="s">
        <v>423</v>
      </c>
      <c r="L3390" s="32">
        <v>23</v>
      </c>
      <c r="M3390" s="31">
        <v>11</v>
      </c>
      <c r="N3390" s="31">
        <v>67</v>
      </c>
      <c r="O3390" s="30" t="s">
        <v>164</v>
      </c>
      <c r="P3390" s="20">
        <v>84</v>
      </c>
      <c r="Q3390" s="20">
        <v>98</v>
      </c>
      <c r="R3390" s="18" t="s">
        <v>51</v>
      </c>
      <c r="S3390" s="20">
        <v>59</v>
      </c>
      <c r="T3390" s="18" t="s">
        <v>135</v>
      </c>
      <c r="U3390">
        <f t="shared" si="52"/>
        <v>4.0142666666666669</v>
      </c>
    </row>
    <row r="3391" spans="1:21" x14ac:dyDescent="0.3">
      <c r="A3391" s="21">
        <v>45038</v>
      </c>
      <c r="B3391" s="18" t="s">
        <v>45</v>
      </c>
      <c r="C3391" s="18" t="s">
        <v>46</v>
      </c>
      <c r="D3391" s="18" t="s">
        <v>47</v>
      </c>
      <c r="E3391" s="20">
        <v>170</v>
      </c>
      <c r="F3391" s="19">
        <v>154</v>
      </c>
      <c r="G3391" s="19">
        <v>52</v>
      </c>
      <c r="H3391" s="19">
        <v>97</v>
      </c>
      <c r="I3391" s="18" t="s">
        <v>1096</v>
      </c>
      <c r="J3391" s="19">
        <v>212</v>
      </c>
      <c r="K3391" s="18" t="s">
        <v>382</v>
      </c>
      <c r="L3391" s="30" t="s">
        <v>102</v>
      </c>
      <c r="M3391" s="31">
        <v>11</v>
      </c>
      <c r="N3391" s="31">
        <v>92</v>
      </c>
      <c r="O3391" s="30" t="s">
        <v>61</v>
      </c>
      <c r="P3391" s="20">
        <v>66</v>
      </c>
      <c r="Q3391" s="20">
        <v>99</v>
      </c>
      <c r="R3391" s="18" t="s">
        <v>51</v>
      </c>
      <c r="S3391" s="20">
        <v>41</v>
      </c>
      <c r="T3391" s="18" t="s">
        <v>50</v>
      </c>
      <c r="U3391">
        <f t="shared" si="52"/>
        <v>0.8726666666666667</v>
      </c>
    </row>
    <row r="3392" spans="1:21" x14ac:dyDescent="0.3">
      <c r="A3392" s="21">
        <v>45039</v>
      </c>
      <c r="B3392" s="18" t="s">
        <v>45</v>
      </c>
      <c r="C3392" s="18" t="s">
        <v>46</v>
      </c>
      <c r="D3392" s="18" t="s">
        <v>47</v>
      </c>
      <c r="E3392" s="20">
        <v>170</v>
      </c>
      <c r="F3392" s="19">
        <v>154</v>
      </c>
      <c r="G3392" s="19">
        <v>120</v>
      </c>
      <c r="H3392" s="19">
        <v>124</v>
      </c>
      <c r="I3392" s="18" t="s">
        <v>199</v>
      </c>
      <c r="J3392" s="19">
        <v>185</v>
      </c>
      <c r="K3392" s="18" t="s">
        <v>254</v>
      </c>
      <c r="L3392" s="32">
        <v>21</v>
      </c>
      <c r="M3392" s="31">
        <v>11</v>
      </c>
      <c r="N3392" s="31">
        <v>72</v>
      </c>
      <c r="O3392" s="30" t="s">
        <v>195</v>
      </c>
      <c r="P3392" s="20">
        <v>89</v>
      </c>
      <c r="Q3392" s="20">
        <v>97</v>
      </c>
      <c r="R3392" s="18" t="s">
        <v>51</v>
      </c>
      <c r="S3392" s="20">
        <v>53</v>
      </c>
      <c r="T3392" s="18" t="s">
        <v>86</v>
      </c>
      <c r="U3392">
        <f t="shared" si="52"/>
        <v>3.6652</v>
      </c>
    </row>
    <row r="3393" spans="1:21" x14ac:dyDescent="0.3">
      <c r="A3393" s="21">
        <v>45040</v>
      </c>
      <c r="B3393" s="18" t="s">
        <v>45</v>
      </c>
      <c r="C3393" s="18" t="s">
        <v>46</v>
      </c>
      <c r="D3393" s="18" t="s">
        <v>47</v>
      </c>
      <c r="E3393" s="20">
        <v>170</v>
      </c>
      <c r="F3393" s="19">
        <v>168</v>
      </c>
      <c r="G3393" s="19">
        <v>0</v>
      </c>
      <c r="H3393" s="19">
        <v>113</v>
      </c>
      <c r="I3393" s="18" t="s">
        <v>1078</v>
      </c>
      <c r="J3393" s="19">
        <v>222</v>
      </c>
      <c r="K3393" s="18" t="s">
        <v>524</v>
      </c>
      <c r="L3393" s="32">
        <v>35</v>
      </c>
      <c r="M3393" s="31">
        <v>11</v>
      </c>
      <c r="N3393" s="31">
        <v>47</v>
      </c>
      <c r="O3393" s="30" t="s">
        <v>158</v>
      </c>
      <c r="P3393" s="20">
        <v>80</v>
      </c>
      <c r="Q3393" s="20">
        <v>99</v>
      </c>
      <c r="R3393" s="18" t="s">
        <v>51</v>
      </c>
      <c r="S3393" s="20">
        <v>63</v>
      </c>
      <c r="T3393" s="18" t="s">
        <v>121</v>
      </c>
      <c r="U3393">
        <f t="shared" si="52"/>
        <v>6.1086666666666662</v>
      </c>
    </row>
    <row r="3394" spans="1:21" x14ac:dyDescent="0.3">
      <c r="A3394" s="21">
        <v>45041</v>
      </c>
      <c r="B3394" s="18" t="s">
        <v>45</v>
      </c>
      <c r="C3394" s="18" t="s">
        <v>46</v>
      </c>
      <c r="D3394" s="18" t="s">
        <v>47</v>
      </c>
      <c r="E3394" s="20">
        <v>170</v>
      </c>
      <c r="F3394" s="19">
        <v>192</v>
      </c>
      <c r="G3394" s="19">
        <v>4</v>
      </c>
      <c r="H3394" s="19">
        <v>136</v>
      </c>
      <c r="I3394" s="18" t="s">
        <v>373</v>
      </c>
      <c r="J3394" s="19">
        <v>247</v>
      </c>
      <c r="K3394" s="18" t="s">
        <v>89</v>
      </c>
      <c r="L3394" s="30" t="s">
        <v>218</v>
      </c>
      <c r="M3394" s="31">
        <v>14</v>
      </c>
      <c r="N3394" s="31">
        <v>67</v>
      </c>
      <c r="O3394" s="30" t="s">
        <v>158</v>
      </c>
      <c r="P3394" s="20">
        <v>77</v>
      </c>
      <c r="Q3394" s="20">
        <v>98</v>
      </c>
      <c r="R3394" s="18" t="s">
        <v>51</v>
      </c>
      <c r="S3394" s="20">
        <v>46</v>
      </c>
      <c r="T3394" s="18" t="s">
        <v>89</v>
      </c>
      <c r="U3394">
        <f t="shared" si="52"/>
        <v>0.52359999999999995</v>
      </c>
    </row>
    <row r="3395" spans="1:21" x14ac:dyDescent="0.3">
      <c r="A3395" s="21">
        <v>45042</v>
      </c>
      <c r="B3395" s="18" t="s">
        <v>45</v>
      </c>
      <c r="C3395" s="18" t="s">
        <v>46</v>
      </c>
      <c r="D3395" s="18" t="s">
        <v>47</v>
      </c>
      <c r="E3395" s="20">
        <v>170</v>
      </c>
      <c r="F3395" s="19">
        <v>200</v>
      </c>
      <c r="G3395" s="19">
        <v>6</v>
      </c>
      <c r="H3395" s="19">
        <v>160</v>
      </c>
      <c r="I3395" s="18" t="s">
        <v>51</v>
      </c>
      <c r="J3395" s="19">
        <v>241</v>
      </c>
      <c r="K3395" s="18" t="s">
        <v>1159</v>
      </c>
      <c r="L3395" s="30" t="s">
        <v>102</v>
      </c>
      <c r="M3395" s="31">
        <v>11</v>
      </c>
      <c r="N3395" s="31">
        <v>67</v>
      </c>
      <c r="O3395" s="30" t="s">
        <v>113</v>
      </c>
      <c r="P3395" s="20">
        <v>83</v>
      </c>
      <c r="Q3395" s="20">
        <v>98</v>
      </c>
      <c r="R3395" s="18" t="s">
        <v>51</v>
      </c>
      <c r="S3395" s="20">
        <v>61</v>
      </c>
      <c r="T3395" s="18" t="s">
        <v>352</v>
      </c>
      <c r="U3395">
        <f t="shared" si="52"/>
        <v>0.8726666666666667</v>
      </c>
    </row>
    <row r="3396" spans="1:21" x14ac:dyDescent="0.3">
      <c r="A3396" s="21">
        <v>45043</v>
      </c>
      <c r="B3396" s="18" t="s">
        <v>45</v>
      </c>
      <c r="C3396" s="18" t="s">
        <v>46</v>
      </c>
      <c r="D3396" s="18" t="s">
        <v>47</v>
      </c>
      <c r="E3396" s="20">
        <v>170</v>
      </c>
      <c r="F3396" s="19">
        <v>216</v>
      </c>
      <c r="G3396" s="19">
        <v>0</v>
      </c>
      <c r="H3396" s="19">
        <v>162</v>
      </c>
      <c r="I3396" s="18" t="s">
        <v>360</v>
      </c>
      <c r="J3396" s="19">
        <v>269</v>
      </c>
      <c r="K3396" s="18" t="s">
        <v>58</v>
      </c>
      <c r="L3396" s="32">
        <v>30</v>
      </c>
      <c r="M3396" s="31">
        <v>17</v>
      </c>
      <c r="N3396" s="31">
        <v>67</v>
      </c>
      <c r="O3396" s="30" t="s">
        <v>167</v>
      </c>
      <c r="P3396" s="20">
        <v>69</v>
      </c>
      <c r="Q3396" s="20">
        <v>95</v>
      </c>
      <c r="R3396" s="18" t="s">
        <v>51</v>
      </c>
      <c r="S3396" s="20">
        <v>45</v>
      </c>
      <c r="T3396" s="18" t="s">
        <v>117</v>
      </c>
      <c r="U3396">
        <f t="shared" ref="U3396:U3459" si="53">L3396*$V$3/$V$5*$V$4</f>
        <v>5.2360000000000007</v>
      </c>
    </row>
    <row r="3397" spans="1:21" x14ac:dyDescent="0.3">
      <c r="A3397" s="21">
        <v>45044</v>
      </c>
      <c r="B3397" s="18" t="s">
        <v>45</v>
      </c>
      <c r="C3397" s="18" t="s">
        <v>46</v>
      </c>
      <c r="D3397" s="18" t="s">
        <v>47</v>
      </c>
      <c r="E3397" s="20">
        <v>170</v>
      </c>
      <c r="F3397" s="19">
        <v>180</v>
      </c>
      <c r="G3397" s="19">
        <v>0</v>
      </c>
      <c r="H3397" s="19">
        <v>143</v>
      </c>
      <c r="I3397" s="18" t="s">
        <v>824</v>
      </c>
      <c r="J3397" s="19">
        <v>218</v>
      </c>
      <c r="K3397" s="18" t="s">
        <v>826</v>
      </c>
      <c r="L3397" s="32">
        <v>36</v>
      </c>
      <c r="M3397" s="31">
        <v>14</v>
      </c>
      <c r="N3397" s="31">
        <v>69</v>
      </c>
      <c r="O3397" s="30" t="s">
        <v>206</v>
      </c>
      <c r="P3397" s="20">
        <v>88</v>
      </c>
      <c r="Q3397" s="20">
        <v>97</v>
      </c>
      <c r="R3397" s="18" t="s">
        <v>51</v>
      </c>
      <c r="S3397" s="20">
        <v>70</v>
      </c>
      <c r="T3397" s="18" t="s">
        <v>179</v>
      </c>
      <c r="U3397">
        <f t="shared" si="53"/>
        <v>6.2831999999999999</v>
      </c>
    </row>
    <row r="3398" spans="1:21" x14ac:dyDescent="0.3">
      <c r="A3398" s="21">
        <v>45045</v>
      </c>
      <c r="B3398" s="18" t="s">
        <v>45</v>
      </c>
      <c r="C3398" s="18" t="s">
        <v>46</v>
      </c>
      <c r="D3398" s="18" t="s">
        <v>47</v>
      </c>
      <c r="E3398" s="20">
        <v>170</v>
      </c>
      <c r="F3398" s="19">
        <v>186</v>
      </c>
      <c r="G3398" s="19">
        <v>0</v>
      </c>
      <c r="H3398" s="19">
        <v>148</v>
      </c>
      <c r="I3398" s="18" t="s">
        <v>687</v>
      </c>
      <c r="J3398" s="19">
        <v>223</v>
      </c>
      <c r="K3398" s="18" t="s">
        <v>58</v>
      </c>
      <c r="L3398" s="30" t="s">
        <v>84</v>
      </c>
      <c r="M3398" s="31">
        <v>11</v>
      </c>
      <c r="N3398" s="31">
        <v>64</v>
      </c>
      <c r="O3398" s="30" t="s">
        <v>52</v>
      </c>
      <c r="P3398" s="20">
        <v>80</v>
      </c>
      <c r="Q3398" s="20">
        <v>95</v>
      </c>
      <c r="R3398" s="18" t="s">
        <v>229</v>
      </c>
      <c r="S3398" s="20">
        <v>62</v>
      </c>
      <c r="T3398" s="18" t="s">
        <v>179</v>
      </c>
      <c r="U3398">
        <f t="shared" si="53"/>
        <v>0.34906666666666669</v>
      </c>
    </row>
    <row r="3399" spans="1:21" x14ac:dyDescent="0.3">
      <c r="A3399" s="21">
        <v>45046</v>
      </c>
      <c r="B3399" s="18" t="s">
        <v>45</v>
      </c>
      <c r="C3399" s="18" t="s">
        <v>46</v>
      </c>
      <c r="D3399" s="18" t="s">
        <v>47</v>
      </c>
      <c r="E3399" s="20">
        <v>170</v>
      </c>
      <c r="F3399" s="19">
        <v>178</v>
      </c>
      <c r="G3399" s="19">
        <v>0</v>
      </c>
      <c r="H3399" s="19">
        <v>147</v>
      </c>
      <c r="I3399" s="18" t="s">
        <v>662</v>
      </c>
      <c r="J3399" s="19">
        <v>209</v>
      </c>
      <c r="K3399" s="18" t="s">
        <v>1173</v>
      </c>
      <c r="L3399" s="32">
        <v>36</v>
      </c>
      <c r="M3399" s="31">
        <v>17</v>
      </c>
      <c r="N3399" s="31">
        <v>72</v>
      </c>
      <c r="O3399" s="30" t="s">
        <v>139</v>
      </c>
      <c r="P3399" s="20">
        <v>76</v>
      </c>
      <c r="Q3399" s="20">
        <v>91</v>
      </c>
      <c r="R3399" s="18" t="s">
        <v>644</v>
      </c>
      <c r="S3399" s="20">
        <v>62</v>
      </c>
      <c r="T3399" s="18" t="s">
        <v>95</v>
      </c>
      <c r="U3399">
        <f t="shared" si="53"/>
        <v>6.2831999999999999</v>
      </c>
    </row>
    <row r="3400" spans="1:21" x14ac:dyDescent="0.3">
      <c r="A3400" s="21">
        <v>45047</v>
      </c>
      <c r="B3400" s="18" t="s">
        <v>45</v>
      </c>
      <c r="C3400" s="18" t="s">
        <v>46</v>
      </c>
      <c r="D3400" s="18" t="s">
        <v>47</v>
      </c>
      <c r="E3400" s="20">
        <v>170</v>
      </c>
      <c r="F3400" s="19">
        <v>174</v>
      </c>
      <c r="G3400" s="19">
        <v>0</v>
      </c>
      <c r="H3400" s="19">
        <v>117</v>
      </c>
      <c r="I3400" s="18" t="s">
        <v>465</v>
      </c>
      <c r="J3400" s="19">
        <v>230</v>
      </c>
      <c r="K3400" s="18" t="s">
        <v>51</v>
      </c>
      <c r="L3400" s="32">
        <v>28</v>
      </c>
      <c r="M3400" s="31">
        <v>17</v>
      </c>
      <c r="N3400" s="31">
        <v>64</v>
      </c>
      <c r="O3400" s="30" t="s">
        <v>206</v>
      </c>
      <c r="P3400" s="20">
        <v>72</v>
      </c>
      <c r="Q3400" s="20">
        <v>96</v>
      </c>
      <c r="R3400" s="18" t="s">
        <v>258</v>
      </c>
      <c r="S3400" s="20">
        <v>54</v>
      </c>
      <c r="T3400" s="18" t="s">
        <v>158</v>
      </c>
      <c r="U3400">
        <f t="shared" si="53"/>
        <v>4.8869333333333334</v>
      </c>
    </row>
    <row r="3401" spans="1:21" x14ac:dyDescent="0.3">
      <c r="A3401" s="21">
        <v>45048</v>
      </c>
      <c r="B3401" s="18" t="s">
        <v>45</v>
      </c>
      <c r="C3401" s="18" t="s">
        <v>46</v>
      </c>
      <c r="D3401" s="18" t="s">
        <v>47</v>
      </c>
      <c r="E3401" s="20">
        <v>170</v>
      </c>
      <c r="F3401" s="19">
        <v>199</v>
      </c>
      <c r="G3401" s="19">
        <v>0</v>
      </c>
      <c r="H3401" s="19">
        <v>123</v>
      </c>
      <c r="I3401" s="18" t="s">
        <v>1174</v>
      </c>
      <c r="J3401" s="19">
        <v>275</v>
      </c>
      <c r="K3401" s="18" t="s">
        <v>51</v>
      </c>
      <c r="L3401" s="32">
        <v>31</v>
      </c>
      <c r="M3401" s="31">
        <v>17</v>
      </c>
      <c r="N3401" s="31">
        <v>58</v>
      </c>
      <c r="O3401" s="30" t="s">
        <v>113</v>
      </c>
      <c r="P3401" s="20">
        <v>68</v>
      </c>
      <c r="Q3401" s="20">
        <v>97</v>
      </c>
      <c r="R3401" s="18" t="s">
        <v>578</v>
      </c>
      <c r="S3401" s="20">
        <v>48</v>
      </c>
      <c r="T3401" s="18" t="s">
        <v>94</v>
      </c>
      <c r="U3401">
        <f t="shared" si="53"/>
        <v>5.4105333333333334</v>
      </c>
    </row>
    <row r="3402" spans="1:21" x14ac:dyDescent="0.3">
      <c r="A3402" s="21">
        <v>45049</v>
      </c>
      <c r="B3402" s="18" t="s">
        <v>45</v>
      </c>
      <c r="C3402" s="18" t="s">
        <v>46</v>
      </c>
      <c r="D3402" s="18" t="s">
        <v>47</v>
      </c>
      <c r="E3402" s="20">
        <v>170</v>
      </c>
      <c r="F3402" s="19">
        <v>230</v>
      </c>
      <c r="G3402" s="19">
        <v>74</v>
      </c>
      <c r="H3402" s="19">
        <v>140</v>
      </c>
      <c r="I3402" s="18" t="s">
        <v>662</v>
      </c>
      <c r="J3402" s="19">
        <v>320</v>
      </c>
      <c r="K3402" s="18" t="s">
        <v>423</v>
      </c>
      <c r="L3402" s="32">
        <v>22</v>
      </c>
      <c r="M3402" s="31">
        <v>17</v>
      </c>
      <c r="N3402" s="31">
        <v>108</v>
      </c>
      <c r="O3402" s="30" t="s">
        <v>71</v>
      </c>
      <c r="P3402" s="20">
        <v>59</v>
      </c>
      <c r="Q3402" s="20">
        <v>98</v>
      </c>
      <c r="R3402" s="18" t="s">
        <v>88</v>
      </c>
      <c r="S3402" s="20">
        <v>24</v>
      </c>
      <c r="T3402" s="18" t="s">
        <v>117</v>
      </c>
      <c r="U3402">
        <f t="shared" si="53"/>
        <v>3.8397333333333332</v>
      </c>
    </row>
    <row r="3403" spans="1:21" x14ac:dyDescent="0.3">
      <c r="A3403" s="21">
        <v>45050</v>
      </c>
      <c r="B3403" s="18" t="s">
        <v>45</v>
      </c>
      <c r="C3403" s="18" t="s">
        <v>46</v>
      </c>
      <c r="D3403" s="18" t="s">
        <v>47</v>
      </c>
      <c r="E3403" s="20">
        <v>170</v>
      </c>
      <c r="F3403" s="19">
        <v>179</v>
      </c>
      <c r="G3403" s="19">
        <v>0</v>
      </c>
      <c r="H3403" s="19">
        <v>123</v>
      </c>
      <c r="I3403" s="18" t="s">
        <v>232</v>
      </c>
      <c r="J3403" s="19">
        <v>235</v>
      </c>
      <c r="K3403" s="18" t="s">
        <v>150</v>
      </c>
      <c r="L3403" s="30" t="s">
        <v>218</v>
      </c>
      <c r="M3403" s="31">
        <v>14</v>
      </c>
      <c r="N3403" s="31">
        <v>75</v>
      </c>
      <c r="O3403" s="30" t="s">
        <v>139</v>
      </c>
      <c r="P3403" s="20">
        <v>73</v>
      </c>
      <c r="Q3403" s="20">
        <v>98</v>
      </c>
      <c r="R3403" s="18" t="s">
        <v>51</v>
      </c>
      <c r="S3403" s="20">
        <v>38</v>
      </c>
      <c r="T3403" s="18" t="s">
        <v>264</v>
      </c>
      <c r="U3403">
        <f t="shared" si="53"/>
        <v>0.52359999999999995</v>
      </c>
    </row>
    <row r="3404" spans="1:21" x14ac:dyDescent="0.3">
      <c r="A3404" s="21">
        <v>45051</v>
      </c>
      <c r="B3404" s="18" t="s">
        <v>45</v>
      </c>
      <c r="C3404" s="18" t="s">
        <v>46</v>
      </c>
      <c r="D3404" s="18" t="s">
        <v>47</v>
      </c>
      <c r="E3404" s="20">
        <v>170</v>
      </c>
      <c r="F3404" s="19">
        <v>170</v>
      </c>
      <c r="G3404" s="19">
        <v>0</v>
      </c>
      <c r="H3404" s="19">
        <v>102</v>
      </c>
      <c r="I3404" s="18" t="s">
        <v>105</v>
      </c>
      <c r="J3404" s="19">
        <v>239</v>
      </c>
      <c r="K3404" s="18" t="s">
        <v>55</v>
      </c>
      <c r="L3404" s="30" t="s">
        <v>218</v>
      </c>
      <c r="M3404" s="31">
        <v>11</v>
      </c>
      <c r="N3404" s="31">
        <v>64</v>
      </c>
      <c r="O3404" s="30" t="s">
        <v>117</v>
      </c>
      <c r="P3404" s="20">
        <v>65</v>
      </c>
      <c r="Q3404" s="20">
        <v>99</v>
      </c>
      <c r="R3404" s="18" t="s">
        <v>258</v>
      </c>
      <c r="S3404" s="20">
        <v>49</v>
      </c>
      <c r="T3404" s="18" t="s">
        <v>51</v>
      </c>
      <c r="U3404">
        <f t="shared" si="53"/>
        <v>0.52359999999999995</v>
      </c>
    </row>
    <row r="3405" spans="1:21" x14ac:dyDescent="0.3">
      <c r="A3405" s="21">
        <v>45052</v>
      </c>
      <c r="B3405" s="18" t="s">
        <v>45</v>
      </c>
      <c r="C3405" s="18" t="s">
        <v>46</v>
      </c>
      <c r="D3405" s="18" t="s">
        <v>47</v>
      </c>
      <c r="E3405" s="20">
        <v>170</v>
      </c>
      <c r="F3405" s="19">
        <v>172</v>
      </c>
      <c r="G3405" s="19">
        <v>104</v>
      </c>
      <c r="H3405" s="19">
        <v>119</v>
      </c>
      <c r="I3405" s="18" t="s">
        <v>174</v>
      </c>
      <c r="J3405" s="19">
        <v>225</v>
      </c>
      <c r="K3405" s="18" t="s">
        <v>121</v>
      </c>
      <c r="L3405" s="32">
        <v>28</v>
      </c>
      <c r="M3405" s="31">
        <v>11</v>
      </c>
      <c r="N3405" s="31">
        <v>78</v>
      </c>
      <c r="O3405" s="30" t="s">
        <v>61</v>
      </c>
      <c r="P3405" s="20">
        <v>82</v>
      </c>
      <c r="Q3405" s="20">
        <v>98</v>
      </c>
      <c r="R3405" s="18" t="s">
        <v>51</v>
      </c>
      <c r="S3405" s="20">
        <v>55</v>
      </c>
      <c r="T3405" s="18" t="s">
        <v>91</v>
      </c>
      <c r="U3405">
        <f t="shared" si="53"/>
        <v>4.8869333333333334</v>
      </c>
    </row>
    <row r="3406" spans="1:21" x14ac:dyDescent="0.3">
      <c r="A3406" s="21">
        <v>45053</v>
      </c>
      <c r="B3406" s="18" t="s">
        <v>45</v>
      </c>
      <c r="C3406" s="18" t="s">
        <v>46</v>
      </c>
      <c r="D3406" s="18" t="s">
        <v>47</v>
      </c>
      <c r="E3406" s="20">
        <v>170</v>
      </c>
      <c r="F3406" s="19">
        <v>162</v>
      </c>
      <c r="G3406" s="19">
        <v>0</v>
      </c>
      <c r="H3406" s="19">
        <v>118</v>
      </c>
      <c r="I3406" s="18" t="s">
        <v>199</v>
      </c>
      <c r="J3406" s="19">
        <v>205</v>
      </c>
      <c r="K3406" s="18" t="s">
        <v>352</v>
      </c>
      <c r="L3406" s="30" t="s">
        <v>84</v>
      </c>
      <c r="M3406" s="31">
        <v>11</v>
      </c>
      <c r="N3406" s="31">
        <v>64</v>
      </c>
      <c r="O3406" s="30" t="s">
        <v>179</v>
      </c>
      <c r="P3406" s="20">
        <v>82</v>
      </c>
      <c r="Q3406" s="20">
        <v>99</v>
      </c>
      <c r="R3406" s="18" t="s">
        <v>51</v>
      </c>
      <c r="S3406" s="20">
        <v>65</v>
      </c>
      <c r="T3406" s="18" t="s">
        <v>307</v>
      </c>
      <c r="U3406">
        <f t="shared" si="53"/>
        <v>0.34906666666666669</v>
      </c>
    </row>
    <row r="3407" spans="1:21" x14ac:dyDescent="0.3">
      <c r="A3407" s="21">
        <v>45054</v>
      </c>
      <c r="B3407" s="18" t="s">
        <v>45</v>
      </c>
      <c r="C3407" s="18" t="s">
        <v>46</v>
      </c>
      <c r="D3407" s="18" t="s">
        <v>47</v>
      </c>
      <c r="E3407" s="20">
        <v>170</v>
      </c>
      <c r="F3407" s="19">
        <v>172</v>
      </c>
      <c r="G3407" s="19">
        <v>62</v>
      </c>
      <c r="H3407" s="19">
        <v>112</v>
      </c>
      <c r="I3407" s="18" t="s">
        <v>405</v>
      </c>
      <c r="J3407" s="19">
        <v>233</v>
      </c>
      <c r="K3407" s="18" t="s">
        <v>493</v>
      </c>
      <c r="L3407" s="32">
        <v>34</v>
      </c>
      <c r="M3407" s="31">
        <v>14</v>
      </c>
      <c r="N3407" s="31">
        <v>61</v>
      </c>
      <c r="O3407" s="30" t="s">
        <v>264</v>
      </c>
      <c r="P3407" s="20">
        <v>75</v>
      </c>
      <c r="Q3407" s="20">
        <v>99</v>
      </c>
      <c r="R3407" s="18" t="s">
        <v>51</v>
      </c>
      <c r="S3407" s="20">
        <v>58</v>
      </c>
      <c r="T3407" s="18" t="s">
        <v>215</v>
      </c>
      <c r="U3407">
        <f t="shared" si="53"/>
        <v>5.9341333333333326</v>
      </c>
    </row>
    <row r="3408" spans="1:21" x14ac:dyDescent="0.3">
      <c r="A3408" s="21">
        <v>45055</v>
      </c>
      <c r="B3408" s="18" t="s">
        <v>45</v>
      </c>
      <c r="C3408" s="18" t="s">
        <v>46</v>
      </c>
      <c r="D3408" s="18" t="s">
        <v>47</v>
      </c>
      <c r="E3408" s="20">
        <v>170</v>
      </c>
      <c r="F3408" s="19">
        <v>166</v>
      </c>
      <c r="G3408" s="19">
        <v>30</v>
      </c>
      <c r="H3408" s="19">
        <v>118</v>
      </c>
      <c r="I3408" s="18" t="s">
        <v>399</v>
      </c>
      <c r="J3408" s="19">
        <v>215</v>
      </c>
      <c r="K3408" s="18" t="s">
        <v>1145</v>
      </c>
      <c r="L3408" s="32">
        <v>28</v>
      </c>
      <c r="M3408" s="31">
        <v>3</v>
      </c>
      <c r="N3408" s="31">
        <v>92</v>
      </c>
      <c r="O3408" s="30" t="s">
        <v>209</v>
      </c>
      <c r="P3408" s="20">
        <v>85</v>
      </c>
      <c r="Q3408" s="20">
        <v>98</v>
      </c>
      <c r="R3408" s="18" t="s">
        <v>51</v>
      </c>
      <c r="S3408" s="20">
        <v>67</v>
      </c>
      <c r="T3408" s="18" t="s">
        <v>182</v>
      </c>
      <c r="U3408">
        <f t="shared" si="53"/>
        <v>4.8869333333333334</v>
      </c>
    </row>
    <row r="3409" spans="1:21" x14ac:dyDescent="0.3">
      <c r="A3409" s="21">
        <v>45056</v>
      </c>
      <c r="B3409" s="18" t="s">
        <v>45</v>
      </c>
      <c r="C3409" s="18" t="s">
        <v>46</v>
      </c>
      <c r="D3409" s="18" t="s">
        <v>47</v>
      </c>
      <c r="E3409" s="20">
        <v>170</v>
      </c>
      <c r="F3409" s="19">
        <v>136</v>
      </c>
      <c r="G3409" s="19">
        <v>16</v>
      </c>
      <c r="H3409" s="19">
        <v>95</v>
      </c>
      <c r="I3409" s="18" t="s">
        <v>329</v>
      </c>
      <c r="J3409" s="19">
        <v>177</v>
      </c>
      <c r="K3409" s="18" t="s">
        <v>110</v>
      </c>
      <c r="L3409" s="30" t="s">
        <v>218</v>
      </c>
      <c r="M3409" s="31">
        <v>14</v>
      </c>
      <c r="N3409" s="31">
        <v>61</v>
      </c>
      <c r="O3409" s="30" t="s">
        <v>89</v>
      </c>
      <c r="P3409" s="20">
        <v>72</v>
      </c>
      <c r="Q3409" s="20">
        <v>97</v>
      </c>
      <c r="R3409" s="18" t="s">
        <v>51</v>
      </c>
      <c r="S3409" s="20">
        <v>53</v>
      </c>
      <c r="T3409" s="18" t="s">
        <v>342</v>
      </c>
      <c r="U3409">
        <f t="shared" si="53"/>
        <v>0.52359999999999995</v>
      </c>
    </row>
    <row r="3410" spans="1:21" x14ac:dyDescent="0.3">
      <c r="A3410" s="21">
        <v>45057</v>
      </c>
      <c r="B3410" s="18" t="s">
        <v>45</v>
      </c>
      <c r="C3410" s="18" t="s">
        <v>46</v>
      </c>
      <c r="D3410" s="18" t="s">
        <v>47</v>
      </c>
      <c r="E3410" s="20">
        <v>170</v>
      </c>
      <c r="F3410" s="19">
        <v>132</v>
      </c>
      <c r="G3410" s="19">
        <v>182</v>
      </c>
      <c r="H3410" s="19">
        <v>97</v>
      </c>
      <c r="I3410" s="18" t="s">
        <v>673</v>
      </c>
      <c r="J3410" s="19">
        <v>166</v>
      </c>
      <c r="K3410" s="18" t="s">
        <v>212</v>
      </c>
      <c r="L3410" s="32">
        <v>36</v>
      </c>
      <c r="M3410" s="31">
        <v>8</v>
      </c>
      <c r="N3410" s="31">
        <v>64</v>
      </c>
      <c r="O3410" s="30" t="s">
        <v>133</v>
      </c>
      <c r="P3410" s="20">
        <v>83</v>
      </c>
      <c r="Q3410" s="20">
        <v>98</v>
      </c>
      <c r="R3410" s="18" t="s">
        <v>51</v>
      </c>
      <c r="S3410" s="20">
        <v>60</v>
      </c>
      <c r="T3410" s="18" t="s">
        <v>206</v>
      </c>
      <c r="U3410">
        <f t="shared" si="53"/>
        <v>6.2831999999999999</v>
      </c>
    </row>
    <row r="3411" spans="1:21" x14ac:dyDescent="0.3">
      <c r="A3411" s="21">
        <v>45058</v>
      </c>
      <c r="B3411" s="18" t="s">
        <v>45</v>
      </c>
      <c r="C3411" s="18" t="s">
        <v>46</v>
      </c>
      <c r="D3411" s="18" t="s">
        <v>47</v>
      </c>
      <c r="E3411" s="20">
        <v>170</v>
      </c>
      <c r="F3411" s="19">
        <v>134</v>
      </c>
      <c r="G3411" s="19">
        <v>26</v>
      </c>
      <c r="H3411" s="19">
        <v>102</v>
      </c>
      <c r="I3411" s="18" t="s">
        <v>331</v>
      </c>
      <c r="J3411" s="19">
        <v>165</v>
      </c>
      <c r="K3411" s="18" t="s">
        <v>616</v>
      </c>
      <c r="L3411" s="30" t="s">
        <v>84</v>
      </c>
      <c r="M3411" s="31">
        <v>19</v>
      </c>
      <c r="N3411" s="31">
        <v>69</v>
      </c>
      <c r="O3411" s="30" t="s">
        <v>186</v>
      </c>
      <c r="P3411" s="20">
        <v>77</v>
      </c>
      <c r="Q3411" s="20">
        <v>99</v>
      </c>
      <c r="R3411" s="18" t="s">
        <v>51</v>
      </c>
      <c r="S3411" s="20">
        <v>58</v>
      </c>
      <c r="T3411" s="18" t="s">
        <v>213</v>
      </c>
      <c r="U3411">
        <f t="shared" si="53"/>
        <v>0.34906666666666669</v>
      </c>
    </row>
    <row r="3412" spans="1:21" x14ac:dyDescent="0.3">
      <c r="A3412" s="21">
        <v>45059</v>
      </c>
      <c r="B3412" s="18" t="s">
        <v>45</v>
      </c>
      <c r="C3412" s="18" t="s">
        <v>46</v>
      </c>
      <c r="D3412" s="18" t="s">
        <v>47</v>
      </c>
      <c r="E3412" s="20">
        <v>170</v>
      </c>
      <c r="F3412" s="19">
        <v>126</v>
      </c>
      <c r="G3412" s="19">
        <v>24</v>
      </c>
      <c r="H3412" s="19">
        <v>96</v>
      </c>
      <c r="I3412" s="18" t="s">
        <v>147</v>
      </c>
      <c r="J3412" s="19">
        <v>156</v>
      </c>
      <c r="K3412" s="18" t="s">
        <v>454</v>
      </c>
      <c r="L3412" s="32">
        <v>29</v>
      </c>
      <c r="M3412" s="31">
        <v>3</v>
      </c>
      <c r="N3412" s="31">
        <v>39</v>
      </c>
      <c r="O3412" s="30" t="s">
        <v>213</v>
      </c>
      <c r="P3412" s="20">
        <v>89</v>
      </c>
      <c r="Q3412" s="20">
        <v>99</v>
      </c>
      <c r="R3412" s="18" t="s">
        <v>51</v>
      </c>
      <c r="S3412" s="20">
        <v>65</v>
      </c>
      <c r="T3412" s="18" t="s">
        <v>352</v>
      </c>
      <c r="U3412">
        <f t="shared" si="53"/>
        <v>5.0614666666666661</v>
      </c>
    </row>
    <row r="3413" spans="1:21" x14ac:dyDescent="0.3">
      <c r="A3413" s="21">
        <v>45060</v>
      </c>
      <c r="B3413" s="18" t="s">
        <v>45</v>
      </c>
      <c r="C3413" s="18" t="s">
        <v>46</v>
      </c>
      <c r="D3413" s="18" t="s">
        <v>47</v>
      </c>
      <c r="E3413" s="20">
        <v>170</v>
      </c>
      <c r="F3413" s="19">
        <v>154</v>
      </c>
      <c r="G3413" s="19">
        <v>2</v>
      </c>
      <c r="H3413" s="19">
        <v>117</v>
      </c>
      <c r="I3413" s="18" t="s">
        <v>798</v>
      </c>
      <c r="J3413" s="19">
        <v>191</v>
      </c>
      <c r="K3413" s="18" t="s">
        <v>723</v>
      </c>
      <c r="L3413" s="30" t="s">
        <v>84</v>
      </c>
      <c r="M3413" s="31">
        <v>11</v>
      </c>
      <c r="N3413" s="31">
        <v>72</v>
      </c>
      <c r="O3413" s="30" t="s">
        <v>158</v>
      </c>
      <c r="P3413" s="20">
        <v>79</v>
      </c>
      <c r="Q3413" s="20">
        <v>100</v>
      </c>
      <c r="R3413" s="18" t="s">
        <v>51</v>
      </c>
      <c r="S3413" s="20">
        <v>63</v>
      </c>
      <c r="T3413" s="18" t="s">
        <v>146</v>
      </c>
      <c r="U3413">
        <f t="shared" si="53"/>
        <v>0.34906666666666669</v>
      </c>
    </row>
    <row r="3414" spans="1:21" x14ac:dyDescent="0.3">
      <c r="A3414" s="21">
        <v>45061</v>
      </c>
      <c r="B3414" s="18" t="s">
        <v>45</v>
      </c>
      <c r="C3414" s="18" t="s">
        <v>46</v>
      </c>
      <c r="D3414" s="18" t="s">
        <v>47</v>
      </c>
      <c r="E3414" s="20">
        <v>170</v>
      </c>
      <c r="F3414" s="19">
        <v>126</v>
      </c>
      <c r="G3414" s="19">
        <v>36</v>
      </c>
      <c r="H3414" s="19">
        <v>103</v>
      </c>
      <c r="I3414" s="18" t="s">
        <v>399</v>
      </c>
      <c r="J3414" s="19">
        <v>148</v>
      </c>
      <c r="K3414" s="18" t="s">
        <v>1175</v>
      </c>
      <c r="L3414" s="32">
        <v>30</v>
      </c>
      <c r="M3414" s="31">
        <v>3</v>
      </c>
      <c r="N3414" s="31">
        <v>42</v>
      </c>
      <c r="O3414" s="30" t="s">
        <v>342</v>
      </c>
      <c r="P3414" s="20">
        <v>93</v>
      </c>
      <c r="Q3414" s="20">
        <v>98</v>
      </c>
      <c r="R3414" s="18" t="s">
        <v>51</v>
      </c>
      <c r="S3414" s="20">
        <v>80</v>
      </c>
      <c r="T3414" s="18" t="s">
        <v>50</v>
      </c>
      <c r="U3414">
        <f t="shared" si="53"/>
        <v>5.2360000000000007</v>
      </c>
    </row>
    <row r="3415" spans="1:21" x14ac:dyDescent="0.3">
      <c r="A3415" s="21">
        <v>45062</v>
      </c>
      <c r="B3415" s="18" t="s">
        <v>45</v>
      </c>
      <c r="C3415" s="18" t="s">
        <v>46</v>
      </c>
      <c r="D3415" s="18" t="s">
        <v>47</v>
      </c>
      <c r="E3415" s="20">
        <v>170</v>
      </c>
      <c r="F3415" s="19">
        <v>130</v>
      </c>
      <c r="G3415" s="19">
        <v>0</v>
      </c>
      <c r="H3415" s="19">
        <v>85</v>
      </c>
      <c r="I3415" s="18" t="s">
        <v>1114</v>
      </c>
      <c r="J3415" s="19">
        <v>176</v>
      </c>
      <c r="K3415" s="18" t="s">
        <v>408</v>
      </c>
      <c r="L3415" s="32" t="s">
        <v>1194</v>
      </c>
      <c r="M3415" s="31">
        <v>8</v>
      </c>
      <c r="N3415" s="31">
        <v>64</v>
      </c>
      <c r="O3415" s="30" t="s">
        <v>51</v>
      </c>
      <c r="P3415" s="20">
        <v>74</v>
      </c>
      <c r="Q3415" s="20">
        <v>98</v>
      </c>
      <c r="R3415" s="18" t="s">
        <v>51</v>
      </c>
      <c r="S3415" s="20">
        <v>57</v>
      </c>
      <c r="T3415" s="18" t="s">
        <v>81</v>
      </c>
      <c r="U3415" t="e">
        <f t="shared" si="53"/>
        <v>#VALUE!</v>
      </c>
    </row>
    <row r="3416" spans="1:21" x14ac:dyDescent="0.3">
      <c r="A3416" s="21">
        <v>45063</v>
      </c>
      <c r="B3416" s="18" t="s">
        <v>45</v>
      </c>
      <c r="C3416" s="18" t="s">
        <v>46</v>
      </c>
      <c r="D3416" s="18" t="s">
        <v>47</v>
      </c>
      <c r="E3416" s="20">
        <v>170</v>
      </c>
      <c r="F3416" s="19">
        <v>124</v>
      </c>
      <c r="G3416" s="19">
        <v>0</v>
      </c>
      <c r="H3416" s="19">
        <v>51</v>
      </c>
      <c r="I3416" s="18" t="s">
        <v>325</v>
      </c>
      <c r="J3416" s="19">
        <v>198</v>
      </c>
      <c r="K3416" s="18" t="s">
        <v>73</v>
      </c>
      <c r="L3416" s="30" t="s">
        <v>401</v>
      </c>
      <c r="M3416" s="31">
        <v>17</v>
      </c>
      <c r="N3416" s="31">
        <v>81</v>
      </c>
      <c r="O3416" s="30" t="s">
        <v>139</v>
      </c>
      <c r="P3416" s="20">
        <v>67</v>
      </c>
      <c r="Q3416" s="20">
        <v>100</v>
      </c>
      <c r="R3416" s="18" t="s">
        <v>301</v>
      </c>
      <c r="S3416" s="20">
        <v>43</v>
      </c>
      <c r="T3416" s="18" t="s">
        <v>71</v>
      </c>
      <c r="U3416">
        <f t="shared" si="53"/>
        <v>1.0471999999999999</v>
      </c>
    </row>
    <row r="3417" spans="1:21" x14ac:dyDescent="0.3">
      <c r="A3417" s="21">
        <v>45064</v>
      </c>
      <c r="B3417" s="18" t="s">
        <v>45</v>
      </c>
      <c r="C3417" s="18" t="s">
        <v>46</v>
      </c>
      <c r="D3417" s="18" t="s">
        <v>47</v>
      </c>
      <c r="E3417" s="20">
        <v>170</v>
      </c>
      <c r="F3417" s="19">
        <v>124</v>
      </c>
      <c r="G3417" s="19">
        <v>0</v>
      </c>
      <c r="H3417" s="19">
        <v>59</v>
      </c>
      <c r="I3417" s="18" t="s">
        <v>1027</v>
      </c>
      <c r="J3417" s="19">
        <v>188</v>
      </c>
      <c r="K3417" s="18" t="s">
        <v>748</v>
      </c>
      <c r="L3417" s="30" t="s">
        <v>218</v>
      </c>
      <c r="M3417" s="31">
        <v>14</v>
      </c>
      <c r="N3417" s="31">
        <v>75</v>
      </c>
      <c r="O3417" s="30" t="s">
        <v>433</v>
      </c>
      <c r="P3417" s="20">
        <v>65</v>
      </c>
      <c r="Q3417" s="20">
        <v>97</v>
      </c>
      <c r="R3417" s="18" t="s">
        <v>51</v>
      </c>
      <c r="S3417" s="20">
        <v>45</v>
      </c>
      <c r="T3417" s="18" t="s">
        <v>50</v>
      </c>
      <c r="U3417">
        <f t="shared" si="53"/>
        <v>0.52359999999999995</v>
      </c>
    </row>
    <row r="3418" spans="1:21" x14ac:dyDescent="0.3">
      <c r="A3418" s="21">
        <v>45065</v>
      </c>
      <c r="B3418" s="18" t="s">
        <v>45</v>
      </c>
      <c r="C3418" s="18" t="s">
        <v>46</v>
      </c>
      <c r="D3418" s="18" t="s">
        <v>47</v>
      </c>
      <c r="E3418" s="20">
        <v>170</v>
      </c>
      <c r="F3418" s="19">
        <v>126</v>
      </c>
      <c r="G3418" s="19">
        <v>2</v>
      </c>
      <c r="H3418" s="19">
        <v>86</v>
      </c>
      <c r="I3418" s="18" t="s">
        <v>51</v>
      </c>
      <c r="J3418" s="19">
        <v>165</v>
      </c>
      <c r="K3418" s="18" t="s">
        <v>955</v>
      </c>
      <c r="L3418" s="30" t="s">
        <v>218</v>
      </c>
      <c r="M3418" s="31">
        <v>6</v>
      </c>
      <c r="N3418" s="31">
        <v>47</v>
      </c>
      <c r="O3418" s="30" t="s">
        <v>98</v>
      </c>
      <c r="P3418" s="20">
        <v>83</v>
      </c>
      <c r="Q3418" s="20">
        <v>97</v>
      </c>
      <c r="R3418" s="18" t="s">
        <v>51</v>
      </c>
      <c r="S3418" s="20">
        <v>68</v>
      </c>
      <c r="T3418" s="18" t="s">
        <v>369</v>
      </c>
      <c r="U3418">
        <f t="shared" si="53"/>
        <v>0.52359999999999995</v>
      </c>
    </row>
    <row r="3419" spans="1:21" x14ac:dyDescent="0.3">
      <c r="A3419" s="21">
        <v>45066</v>
      </c>
      <c r="B3419" s="18" t="s">
        <v>45</v>
      </c>
      <c r="C3419" s="18" t="s">
        <v>46</v>
      </c>
      <c r="D3419" s="18" t="s">
        <v>47</v>
      </c>
      <c r="E3419" s="20">
        <v>170</v>
      </c>
      <c r="F3419" s="19">
        <v>133</v>
      </c>
      <c r="G3419" s="19">
        <v>110</v>
      </c>
      <c r="H3419" s="19">
        <v>95</v>
      </c>
      <c r="I3419" s="18" t="s">
        <v>100</v>
      </c>
      <c r="J3419" s="19">
        <v>171</v>
      </c>
      <c r="K3419" s="18" t="s">
        <v>773</v>
      </c>
      <c r="L3419" s="30" t="s">
        <v>401</v>
      </c>
      <c r="M3419" s="31">
        <v>3</v>
      </c>
      <c r="N3419" s="31">
        <v>47</v>
      </c>
      <c r="O3419" s="30" t="s">
        <v>264</v>
      </c>
      <c r="P3419" s="20">
        <v>87</v>
      </c>
      <c r="Q3419" s="20">
        <v>98</v>
      </c>
      <c r="R3419" s="18" t="s">
        <v>51</v>
      </c>
      <c r="S3419" s="20">
        <v>61</v>
      </c>
      <c r="T3419" s="18" t="s">
        <v>95</v>
      </c>
      <c r="U3419">
        <f t="shared" si="53"/>
        <v>1.0471999999999999</v>
      </c>
    </row>
    <row r="3420" spans="1:21" x14ac:dyDescent="0.3">
      <c r="A3420" s="21">
        <v>45067</v>
      </c>
      <c r="B3420" s="18" t="s">
        <v>45</v>
      </c>
      <c r="C3420" s="18" t="s">
        <v>46</v>
      </c>
      <c r="D3420" s="18" t="s">
        <v>47</v>
      </c>
      <c r="E3420" s="20">
        <v>170</v>
      </c>
      <c r="F3420" s="19">
        <v>128</v>
      </c>
      <c r="G3420" s="19">
        <v>0</v>
      </c>
      <c r="H3420" s="19">
        <v>78</v>
      </c>
      <c r="I3420" s="18" t="s">
        <v>1176</v>
      </c>
      <c r="J3420" s="19">
        <v>177</v>
      </c>
      <c r="K3420" s="18" t="s">
        <v>382</v>
      </c>
      <c r="L3420" s="32">
        <v>30</v>
      </c>
      <c r="M3420" s="31">
        <v>8</v>
      </c>
      <c r="N3420" s="31">
        <v>50</v>
      </c>
      <c r="O3420" s="30" t="s">
        <v>64</v>
      </c>
      <c r="P3420" s="20">
        <v>83</v>
      </c>
      <c r="Q3420" s="20">
        <v>99</v>
      </c>
      <c r="R3420" s="18" t="s">
        <v>51</v>
      </c>
      <c r="S3420" s="20">
        <v>66</v>
      </c>
      <c r="T3420" s="18" t="s">
        <v>158</v>
      </c>
      <c r="U3420">
        <f t="shared" si="53"/>
        <v>5.2360000000000007</v>
      </c>
    </row>
    <row r="3421" spans="1:21" x14ac:dyDescent="0.3">
      <c r="A3421" s="21">
        <v>45068</v>
      </c>
      <c r="B3421" s="18" t="s">
        <v>45</v>
      </c>
      <c r="C3421" s="18" t="s">
        <v>46</v>
      </c>
      <c r="D3421" s="18" t="s">
        <v>47</v>
      </c>
      <c r="E3421" s="20">
        <v>170</v>
      </c>
      <c r="F3421" s="19">
        <v>145</v>
      </c>
      <c r="G3421" s="19">
        <v>2</v>
      </c>
      <c r="H3421" s="19">
        <v>95</v>
      </c>
      <c r="I3421" s="18" t="s">
        <v>51</v>
      </c>
      <c r="J3421" s="19">
        <v>195</v>
      </c>
      <c r="K3421" s="18" t="s">
        <v>330</v>
      </c>
      <c r="L3421" s="30" t="s">
        <v>84</v>
      </c>
      <c r="M3421" s="31">
        <v>8</v>
      </c>
      <c r="N3421" s="31">
        <v>64</v>
      </c>
      <c r="O3421" s="30" t="s">
        <v>81</v>
      </c>
      <c r="P3421" s="20">
        <v>86</v>
      </c>
      <c r="Q3421" s="20">
        <v>99</v>
      </c>
      <c r="R3421" s="18" t="s">
        <v>111</v>
      </c>
      <c r="S3421" s="20">
        <v>61</v>
      </c>
      <c r="T3421" s="18" t="s">
        <v>182</v>
      </c>
      <c r="U3421">
        <f t="shared" si="53"/>
        <v>0.34906666666666669</v>
      </c>
    </row>
    <row r="3422" spans="1:21" x14ac:dyDescent="0.3">
      <c r="A3422" s="21">
        <v>45069</v>
      </c>
      <c r="B3422" s="18" t="s">
        <v>45</v>
      </c>
      <c r="C3422" s="18" t="s">
        <v>46</v>
      </c>
      <c r="D3422" s="18" t="s">
        <v>47</v>
      </c>
      <c r="E3422" s="20">
        <v>170</v>
      </c>
      <c r="F3422" s="19">
        <v>172</v>
      </c>
      <c r="G3422" s="19">
        <v>0</v>
      </c>
      <c r="H3422" s="19">
        <v>142</v>
      </c>
      <c r="I3422" s="18" t="s">
        <v>51</v>
      </c>
      <c r="J3422" s="19">
        <v>203</v>
      </c>
      <c r="K3422" s="18" t="s">
        <v>856</v>
      </c>
      <c r="L3422" s="30" t="s">
        <v>84</v>
      </c>
      <c r="M3422" s="31">
        <v>8</v>
      </c>
      <c r="N3422" s="31">
        <v>72</v>
      </c>
      <c r="O3422" s="30" t="s">
        <v>128</v>
      </c>
      <c r="P3422" s="20">
        <v>88</v>
      </c>
      <c r="Q3422" s="20">
        <v>98</v>
      </c>
      <c r="R3422" s="18" t="s">
        <v>159</v>
      </c>
      <c r="S3422" s="20">
        <v>72</v>
      </c>
      <c r="T3422" s="18" t="s">
        <v>188</v>
      </c>
      <c r="U3422">
        <f t="shared" si="53"/>
        <v>0.34906666666666669</v>
      </c>
    </row>
    <row r="3423" spans="1:21" x14ac:dyDescent="0.3">
      <c r="A3423" s="21">
        <v>45070</v>
      </c>
      <c r="B3423" s="18" t="s">
        <v>45</v>
      </c>
      <c r="C3423" s="18" t="s">
        <v>46</v>
      </c>
      <c r="D3423" s="18" t="s">
        <v>47</v>
      </c>
      <c r="E3423" s="20">
        <v>170</v>
      </c>
      <c r="F3423" s="19">
        <v>169</v>
      </c>
      <c r="G3423" s="19">
        <v>0</v>
      </c>
      <c r="H3423" s="19">
        <v>141</v>
      </c>
      <c r="I3423" s="18" t="s">
        <v>51</v>
      </c>
      <c r="J3423" s="19">
        <v>197</v>
      </c>
      <c r="K3423" s="18" t="s">
        <v>1145</v>
      </c>
      <c r="L3423" s="30" t="s">
        <v>116</v>
      </c>
      <c r="M3423" s="31">
        <v>11</v>
      </c>
      <c r="N3423" s="31">
        <v>78</v>
      </c>
      <c r="O3423" s="30" t="s">
        <v>113</v>
      </c>
      <c r="P3423" s="20">
        <v>81</v>
      </c>
      <c r="Q3423" s="20">
        <v>94</v>
      </c>
      <c r="R3423" s="18" t="s">
        <v>51</v>
      </c>
      <c r="S3423" s="20">
        <v>68</v>
      </c>
      <c r="T3423" s="18" t="s">
        <v>148</v>
      </c>
      <c r="U3423">
        <f t="shared" si="53"/>
        <v>0.69813333333333338</v>
      </c>
    </row>
    <row r="3424" spans="1:21" x14ac:dyDescent="0.3">
      <c r="A3424" s="21">
        <v>45071</v>
      </c>
      <c r="B3424" s="18" t="s">
        <v>45</v>
      </c>
      <c r="C3424" s="18" t="s">
        <v>46</v>
      </c>
      <c r="D3424" s="18" t="s">
        <v>47</v>
      </c>
      <c r="E3424" s="20">
        <v>170</v>
      </c>
      <c r="F3424" s="19">
        <v>151</v>
      </c>
      <c r="G3424" s="19">
        <v>10</v>
      </c>
      <c r="H3424" s="19">
        <v>91</v>
      </c>
      <c r="I3424" s="18" t="s">
        <v>108</v>
      </c>
      <c r="J3424" s="19">
        <v>211</v>
      </c>
      <c r="K3424" s="18" t="s">
        <v>684</v>
      </c>
      <c r="L3424" s="30" t="s">
        <v>116</v>
      </c>
      <c r="M3424" s="31">
        <v>19</v>
      </c>
      <c r="N3424" s="31">
        <v>92</v>
      </c>
      <c r="O3424" s="30" t="s">
        <v>594</v>
      </c>
      <c r="P3424" s="20">
        <v>73</v>
      </c>
      <c r="Q3424" s="20">
        <v>98</v>
      </c>
      <c r="R3424" s="18" t="s">
        <v>123</v>
      </c>
      <c r="S3424" s="20">
        <v>52</v>
      </c>
      <c r="T3424" s="18" t="s">
        <v>164</v>
      </c>
      <c r="U3424">
        <f t="shared" si="53"/>
        <v>0.69813333333333338</v>
      </c>
    </row>
    <row r="3425" spans="1:21" x14ac:dyDescent="0.3">
      <c r="A3425" s="21">
        <v>45072</v>
      </c>
      <c r="B3425" s="18" t="s">
        <v>45</v>
      </c>
      <c r="C3425" s="18" t="s">
        <v>46</v>
      </c>
      <c r="D3425" s="18" t="s">
        <v>47</v>
      </c>
      <c r="E3425" s="20">
        <v>170</v>
      </c>
      <c r="F3425" s="19">
        <v>170</v>
      </c>
      <c r="G3425" s="19">
        <v>0</v>
      </c>
      <c r="H3425" s="19">
        <v>90</v>
      </c>
      <c r="I3425" s="18" t="s">
        <v>1144</v>
      </c>
      <c r="J3425" s="19">
        <v>250</v>
      </c>
      <c r="K3425" s="18" t="s">
        <v>971</v>
      </c>
      <c r="L3425" s="30" t="s">
        <v>263</v>
      </c>
      <c r="M3425" s="31">
        <v>14</v>
      </c>
      <c r="N3425" s="31">
        <v>56</v>
      </c>
      <c r="O3425" s="30" t="s">
        <v>50</v>
      </c>
      <c r="P3425" s="20">
        <v>68</v>
      </c>
      <c r="Q3425" s="20">
        <v>97</v>
      </c>
      <c r="R3425" s="18" t="s">
        <v>86</v>
      </c>
      <c r="S3425" s="20">
        <v>54</v>
      </c>
      <c r="T3425" s="18" t="s">
        <v>113</v>
      </c>
      <c r="U3425">
        <f t="shared" si="53"/>
        <v>0.17453333333333335</v>
      </c>
    </row>
    <row r="3426" spans="1:21" x14ac:dyDescent="0.3">
      <c r="A3426" s="21">
        <v>45073</v>
      </c>
      <c r="B3426" s="18" t="s">
        <v>45</v>
      </c>
      <c r="C3426" s="18" t="s">
        <v>46</v>
      </c>
      <c r="D3426" s="18" t="s">
        <v>47</v>
      </c>
      <c r="E3426" s="20">
        <v>170</v>
      </c>
      <c r="F3426" s="19">
        <v>208</v>
      </c>
      <c r="G3426" s="19">
        <v>2</v>
      </c>
      <c r="H3426" s="19">
        <v>142</v>
      </c>
      <c r="I3426" s="18" t="s">
        <v>690</v>
      </c>
      <c r="J3426" s="19">
        <v>273</v>
      </c>
      <c r="K3426" s="18" t="s">
        <v>651</v>
      </c>
      <c r="L3426" s="30" t="s">
        <v>116</v>
      </c>
      <c r="M3426" s="31">
        <v>14</v>
      </c>
      <c r="N3426" s="31">
        <v>69</v>
      </c>
      <c r="O3426" s="30" t="s">
        <v>117</v>
      </c>
      <c r="P3426" s="20">
        <v>74</v>
      </c>
      <c r="Q3426" s="20">
        <v>96</v>
      </c>
      <c r="R3426" s="18" t="s">
        <v>88</v>
      </c>
      <c r="S3426" s="20">
        <v>45</v>
      </c>
      <c r="T3426" s="18" t="s">
        <v>179</v>
      </c>
      <c r="U3426">
        <f t="shared" si="53"/>
        <v>0.69813333333333338</v>
      </c>
    </row>
    <row r="3427" spans="1:21" x14ac:dyDescent="0.3">
      <c r="A3427" s="21">
        <v>45074</v>
      </c>
      <c r="B3427" s="18" t="s">
        <v>45</v>
      </c>
      <c r="C3427" s="18" t="s">
        <v>46</v>
      </c>
      <c r="D3427" s="18" t="s">
        <v>47</v>
      </c>
      <c r="E3427" s="20">
        <v>170</v>
      </c>
      <c r="F3427" s="19">
        <v>207</v>
      </c>
      <c r="G3427" s="19">
        <v>0</v>
      </c>
      <c r="H3427" s="19">
        <v>157</v>
      </c>
      <c r="I3427" s="18" t="s">
        <v>100</v>
      </c>
      <c r="J3427" s="19">
        <v>257</v>
      </c>
      <c r="K3427" s="18" t="s">
        <v>756</v>
      </c>
      <c r="L3427" s="32">
        <v>31</v>
      </c>
      <c r="M3427" s="31">
        <v>17</v>
      </c>
      <c r="N3427" s="31">
        <v>72</v>
      </c>
      <c r="O3427" s="30" t="s">
        <v>52</v>
      </c>
      <c r="P3427" s="20">
        <v>73</v>
      </c>
      <c r="Q3427" s="20">
        <v>96</v>
      </c>
      <c r="R3427" s="18" t="s">
        <v>51</v>
      </c>
      <c r="S3427" s="20">
        <v>56</v>
      </c>
      <c r="T3427" s="18" t="s">
        <v>260</v>
      </c>
      <c r="U3427">
        <f t="shared" si="53"/>
        <v>5.4105333333333334</v>
      </c>
    </row>
    <row r="3428" spans="1:21" x14ac:dyDescent="0.3">
      <c r="A3428" s="21">
        <v>45075</v>
      </c>
      <c r="B3428" s="18" t="s">
        <v>45</v>
      </c>
      <c r="C3428" s="18" t="s">
        <v>46</v>
      </c>
      <c r="D3428" s="18" t="s">
        <v>47</v>
      </c>
      <c r="E3428" s="20">
        <v>170</v>
      </c>
      <c r="F3428" s="19">
        <v>195</v>
      </c>
      <c r="G3428" s="19">
        <v>0</v>
      </c>
      <c r="H3428" s="19">
        <v>131</v>
      </c>
      <c r="I3428" s="18" t="s">
        <v>653</v>
      </c>
      <c r="J3428" s="19">
        <v>259</v>
      </c>
      <c r="K3428" s="18" t="s">
        <v>462</v>
      </c>
      <c r="L3428" s="32" t="s">
        <v>1194</v>
      </c>
      <c r="M3428" s="31">
        <v>11</v>
      </c>
      <c r="N3428" s="31">
        <v>78</v>
      </c>
      <c r="O3428" s="30" t="s">
        <v>51</v>
      </c>
      <c r="P3428" s="20">
        <v>71</v>
      </c>
      <c r="Q3428" s="20">
        <v>97</v>
      </c>
      <c r="R3428" s="18" t="s">
        <v>123</v>
      </c>
      <c r="S3428" s="20">
        <v>50</v>
      </c>
      <c r="T3428" s="18" t="s">
        <v>264</v>
      </c>
      <c r="U3428" t="e">
        <f t="shared" si="53"/>
        <v>#VALUE!</v>
      </c>
    </row>
    <row r="3429" spans="1:21" x14ac:dyDescent="0.3">
      <c r="A3429" s="21">
        <v>45076</v>
      </c>
      <c r="B3429" s="18" t="s">
        <v>45</v>
      </c>
      <c r="C3429" s="18" t="s">
        <v>46</v>
      </c>
      <c r="D3429" s="18" t="s">
        <v>47</v>
      </c>
      <c r="E3429" s="20">
        <v>170</v>
      </c>
      <c r="F3429" s="19">
        <v>194</v>
      </c>
      <c r="G3429" s="19">
        <v>0</v>
      </c>
      <c r="H3429" s="19">
        <v>133</v>
      </c>
      <c r="I3429" s="18" t="s">
        <v>319</v>
      </c>
      <c r="J3429" s="19">
        <v>254</v>
      </c>
      <c r="K3429" s="18" t="s">
        <v>783</v>
      </c>
      <c r="L3429" s="32" t="s">
        <v>1194</v>
      </c>
      <c r="M3429" s="31">
        <v>19</v>
      </c>
      <c r="N3429" s="31">
        <v>67</v>
      </c>
      <c r="O3429" s="30" t="s">
        <v>129</v>
      </c>
      <c r="P3429" s="20">
        <v>76</v>
      </c>
      <c r="Q3429" s="20">
        <v>97</v>
      </c>
      <c r="R3429" s="18" t="s">
        <v>174</v>
      </c>
      <c r="S3429" s="20">
        <v>54</v>
      </c>
      <c r="T3429" s="18" t="s">
        <v>188</v>
      </c>
      <c r="U3429" t="e">
        <f t="shared" si="53"/>
        <v>#VALUE!</v>
      </c>
    </row>
    <row r="3430" spans="1:21" x14ac:dyDescent="0.3">
      <c r="A3430" s="21">
        <v>45077</v>
      </c>
      <c r="B3430" s="18" t="s">
        <v>45</v>
      </c>
      <c r="C3430" s="18" t="s">
        <v>46</v>
      </c>
      <c r="D3430" s="18" t="s">
        <v>47</v>
      </c>
      <c r="E3430" s="20">
        <v>170</v>
      </c>
      <c r="F3430" s="19">
        <v>200</v>
      </c>
      <c r="G3430" s="19">
        <v>0</v>
      </c>
      <c r="H3430" s="19">
        <v>166</v>
      </c>
      <c r="I3430" s="18" t="s">
        <v>522</v>
      </c>
      <c r="J3430" s="19">
        <v>235</v>
      </c>
      <c r="K3430" s="18" t="s">
        <v>569</v>
      </c>
      <c r="L3430" s="32">
        <v>36</v>
      </c>
      <c r="M3430" s="31">
        <v>17</v>
      </c>
      <c r="N3430" s="31">
        <v>58</v>
      </c>
      <c r="O3430" s="30" t="s">
        <v>71</v>
      </c>
      <c r="P3430" s="20">
        <v>74</v>
      </c>
      <c r="Q3430" s="20">
        <v>92</v>
      </c>
      <c r="R3430" s="18" t="s">
        <v>229</v>
      </c>
      <c r="S3430" s="20">
        <v>65</v>
      </c>
      <c r="T3430" s="18" t="s">
        <v>206</v>
      </c>
      <c r="U3430">
        <f t="shared" si="53"/>
        <v>6.2831999999999999</v>
      </c>
    </row>
    <row r="3431" spans="1:21" x14ac:dyDescent="0.3">
      <c r="A3431" s="21">
        <v>45078</v>
      </c>
      <c r="B3431" s="18" t="s">
        <v>45</v>
      </c>
      <c r="C3431" s="18" t="s">
        <v>46</v>
      </c>
      <c r="D3431" s="18" t="s">
        <v>47</v>
      </c>
      <c r="E3431" s="20">
        <v>170</v>
      </c>
      <c r="F3431" s="19">
        <v>202</v>
      </c>
      <c r="G3431" s="19">
        <v>0</v>
      </c>
      <c r="H3431" s="19">
        <v>155</v>
      </c>
      <c r="I3431" s="18" t="s">
        <v>172</v>
      </c>
      <c r="J3431" s="19">
        <v>250</v>
      </c>
      <c r="K3431" s="18" t="s">
        <v>512</v>
      </c>
      <c r="L3431" s="30" t="s">
        <v>116</v>
      </c>
      <c r="M3431" s="31">
        <v>14</v>
      </c>
      <c r="N3431" s="31">
        <v>78</v>
      </c>
      <c r="O3431" s="30" t="s">
        <v>71</v>
      </c>
      <c r="P3431" s="20">
        <v>66</v>
      </c>
      <c r="Q3431" s="20">
        <v>93</v>
      </c>
      <c r="R3431" s="18" t="s">
        <v>434</v>
      </c>
      <c r="S3431" s="20">
        <v>52</v>
      </c>
      <c r="T3431" s="18" t="s">
        <v>129</v>
      </c>
      <c r="U3431">
        <f t="shared" si="53"/>
        <v>0.69813333333333338</v>
      </c>
    </row>
    <row r="3432" spans="1:21" x14ac:dyDescent="0.3">
      <c r="A3432" s="21">
        <v>45079</v>
      </c>
      <c r="B3432" s="18" t="s">
        <v>45</v>
      </c>
      <c r="C3432" s="18" t="s">
        <v>46</v>
      </c>
      <c r="D3432" s="18" t="s">
        <v>47</v>
      </c>
      <c r="E3432" s="20">
        <v>170</v>
      </c>
      <c r="F3432" s="19">
        <v>193</v>
      </c>
      <c r="G3432" s="19">
        <v>0</v>
      </c>
      <c r="H3432" s="19">
        <v>122</v>
      </c>
      <c r="I3432" s="18" t="s">
        <v>798</v>
      </c>
      <c r="J3432" s="19">
        <v>264</v>
      </c>
      <c r="K3432" s="18" t="s">
        <v>417</v>
      </c>
      <c r="L3432" s="30" t="s">
        <v>218</v>
      </c>
      <c r="M3432" s="31">
        <v>17</v>
      </c>
      <c r="N3432" s="31">
        <v>69</v>
      </c>
      <c r="O3432" s="30" t="s">
        <v>215</v>
      </c>
      <c r="P3432" s="20">
        <v>71</v>
      </c>
      <c r="Q3432" s="20">
        <v>98</v>
      </c>
      <c r="R3432" s="18" t="s">
        <v>159</v>
      </c>
      <c r="S3432" s="20">
        <v>48</v>
      </c>
      <c r="T3432" s="18" t="s">
        <v>209</v>
      </c>
      <c r="U3432">
        <f t="shared" si="53"/>
        <v>0.52359999999999995</v>
      </c>
    </row>
    <row r="3433" spans="1:21" x14ac:dyDescent="0.3">
      <c r="A3433" s="21">
        <v>45080</v>
      </c>
      <c r="B3433" s="18" t="s">
        <v>45</v>
      </c>
      <c r="C3433" s="18" t="s">
        <v>46</v>
      </c>
      <c r="D3433" s="18" t="s">
        <v>47</v>
      </c>
      <c r="E3433" s="20">
        <v>170</v>
      </c>
      <c r="F3433" s="19">
        <v>200</v>
      </c>
      <c r="G3433" s="19">
        <v>0</v>
      </c>
      <c r="H3433" s="19">
        <v>138</v>
      </c>
      <c r="I3433" s="18" t="s">
        <v>323</v>
      </c>
      <c r="J3433" s="19">
        <v>261</v>
      </c>
      <c r="K3433" s="18" t="s">
        <v>95</v>
      </c>
      <c r="L3433" s="30" t="s">
        <v>102</v>
      </c>
      <c r="M3433" s="31">
        <v>11</v>
      </c>
      <c r="N3433" s="31">
        <v>50</v>
      </c>
      <c r="O3433" s="30" t="s">
        <v>209</v>
      </c>
      <c r="P3433" s="20">
        <v>77</v>
      </c>
      <c r="Q3433" s="20">
        <v>99</v>
      </c>
      <c r="R3433" s="18" t="s">
        <v>123</v>
      </c>
      <c r="S3433" s="20">
        <v>57</v>
      </c>
      <c r="T3433" s="18" t="s">
        <v>148</v>
      </c>
      <c r="U3433">
        <f t="shared" si="53"/>
        <v>0.8726666666666667</v>
      </c>
    </row>
    <row r="3434" spans="1:21" x14ac:dyDescent="0.3">
      <c r="A3434" s="21">
        <v>45081</v>
      </c>
      <c r="B3434" s="18" t="s">
        <v>45</v>
      </c>
      <c r="C3434" s="18" t="s">
        <v>46</v>
      </c>
      <c r="D3434" s="18" t="s">
        <v>47</v>
      </c>
      <c r="E3434" s="20">
        <v>170</v>
      </c>
      <c r="F3434" s="19">
        <v>207</v>
      </c>
      <c r="G3434" s="19">
        <v>0</v>
      </c>
      <c r="H3434" s="19">
        <v>158</v>
      </c>
      <c r="I3434" s="18" t="s">
        <v>1124</v>
      </c>
      <c r="J3434" s="19">
        <v>256</v>
      </c>
      <c r="K3434" s="18" t="s">
        <v>113</v>
      </c>
      <c r="L3434" s="32">
        <v>35</v>
      </c>
      <c r="M3434" s="31">
        <v>11</v>
      </c>
      <c r="N3434" s="31">
        <v>67</v>
      </c>
      <c r="O3434" s="30" t="s">
        <v>129</v>
      </c>
      <c r="P3434" s="20">
        <v>79</v>
      </c>
      <c r="Q3434" s="20">
        <v>95</v>
      </c>
      <c r="R3434" s="18" t="s">
        <v>80</v>
      </c>
      <c r="S3434" s="20">
        <v>63</v>
      </c>
      <c r="T3434" s="18" t="s">
        <v>117</v>
      </c>
      <c r="U3434">
        <f t="shared" si="53"/>
        <v>6.1086666666666662</v>
      </c>
    </row>
    <row r="3435" spans="1:21" x14ac:dyDescent="0.3">
      <c r="A3435" s="21">
        <v>45082</v>
      </c>
      <c r="B3435" s="18" t="s">
        <v>45</v>
      </c>
      <c r="C3435" s="18" t="s">
        <v>46</v>
      </c>
      <c r="D3435" s="18" t="s">
        <v>47</v>
      </c>
      <c r="E3435" s="20">
        <v>170</v>
      </c>
      <c r="F3435" s="19">
        <v>214</v>
      </c>
      <c r="G3435" s="19">
        <v>0</v>
      </c>
      <c r="H3435" s="19">
        <v>157</v>
      </c>
      <c r="I3435" s="18" t="s">
        <v>232</v>
      </c>
      <c r="J3435" s="19">
        <v>270</v>
      </c>
      <c r="K3435" s="18" t="s">
        <v>71</v>
      </c>
      <c r="L3435" s="30" t="s">
        <v>84</v>
      </c>
      <c r="M3435" s="31">
        <v>14</v>
      </c>
      <c r="N3435" s="31">
        <v>61</v>
      </c>
      <c r="O3435" s="30" t="s">
        <v>50</v>
      </c>
      <c r="P3435" s="20">
        <v>73</v>
      </c>
      <c r="Q3435" s="20">
        <v>94</v>
      </c>
      <c r="R3435" s="18" t="s">
        <v>51</v>
      </c>
      <c r="S3435" s="20">
        <v>55</v>
      </c>
      <c r="T3435" s="18" t="s">
        <v>89</v>
      </c>
      <c r="U3435">
        <f t="shared" si="53"/>
        <v>0.34906666666666669</v>
      </c>
    </row>
    <row r="3436" spans="1:21" x14ac:dyDescent="0.3">
      <c r="A3436" s="21">
        <v>45083</v>
      </c>
      <c r="B3436" s="18" t="s">
        <v>45</v>
      </c>
      <c r="C3436" s="18" t="s">
        <v>46</v>
      </c>
      <c r="D3436" s="18" t="s">
        <v>47</v>
      </c>
      <c r="E3436" s="20">
        <v>170</v>
      </c>
      <c r="F3436" s="19">
        <v>218</v>
      </c>
      <c r="G3436" s="19">
        <v>0</v>
      </c>
      <c r="H3436" s="19">
        <v>146</v>
      </c>
      <c r="I3436" s="18" t="s">
        <v>51</v>
      </c>
      <c r="J3436" s="19">
        <v>291</v>
      </c>
      <c r="K3436" s="18" t="s">
        <v>929</v>
      </c>
      <c r="L3436" s="30" t="s">
        <v>116</v>
      </c>
      <c r="M3436" s="31">
        <v>8</v>
      </c>
      <c r="N3436" s="31">
        <v>56</v>
      </c>
      <c r="O3436" s="30" t="s">
        <v>61</v>
      </c>
      <c r="P3436" s="20">
        <v>69</v>
      </c>
      <c r="Q3436" s="20">
        <v>95</v>
      </c>
      <c r="R3436" s="18" t="s">
        <v>51</v>
      </c>
      <c r="S3436" s="20">
        <v>46</v>
      </c>
      <c r="T3436" s="18" t="s">
        <v>250</v>
      </c>
      <c r="U3436">
        <f t="shared" si="53"/>
        <v>0.69813333333333338</v>
      </c>
    </row>
    <row r="3437" spans="1:21" x14ac:dyDescent="0.3">
      <c r="A3437" s="21">
        <v>45084</v>
      </c>
      <c r="B3437" s="18" t="s">
        <v>45</v>
      </c>
      <c r="C3437" s="18" t="s">
        <v>46</v>
      </c>
      <c r="D3437" s="18" t="s">
        <v>47</v>
      </c>
      <c r="E3437" s="20">
        <v>170</v>
      </c>
      <c r="F3437" s="19">
        <v>206</v>
      </c>
      <c r="G3437" s="19">
        <v>14</v>
      </c>
      <c r="H3437" s="19">
        <v>181</v>
      </c>
      <c r="I3437" s="18" t="s">
        <v>695</v>
      </c>
      <c r="J3437" s="19">
        <v>230</v>
      </c>
      <c r="K3437" s="18" t="s">
        <v>1028</v>
      </c>
      <c r="L3437" s="30" t="s">
        <v>116</v>
      </c>
      <c r="M3437" s="31">
        <v>8</v>
      </c>
      <c r="N3437" s="31">
        <v>53</v>
      </c>
      <c r="O3437" s="30" t="s">
        <v>300</v>
      </c>
      <c r="P3437" s="20">
        <v>83</v>
      </c>
      <c r="Q3437" s="20">
        <v>96</v>
      </c>
      <c r="R3437" s="18" t="s">
        <v>108</v>
      </c>
      <c r="S3437" s="20">
        <v>75</v>
      </c>
      <c r="T3437" s="18" t="s">
        <v>206</v>
      </c>
      <c r="U3437">
        <f t="shared" si="53"/>
        <v>0.69813333333333338</v>
      </c>
    </row>
    <row r="3438" spans="1:21" x14ac:dyDescent="0.3">
      <c r="A3438" s="21">
        <v>45085</v>
      </c>
      <c r="B3438" s="18" t="s">
        <v>45</v>
      </c>
      <c r="C3438" s="18" t="s">
        <v>46</v>
      </c>
      <c r="D3438" s="18" t="s">
        <v>47</v>
      </c>
      <c r="E3438" s="20">
        <v>170</v>
      </c>
      <c r="F3438" s="19">
        <v>238</v>
      </c>
      <c r="G3438" s="19">
        <v>14</v>
      </c>
      <c r="H3438" s="19">
        <v>176</v>
      </c>
      <c r="I3438" s="18" t="s">
        <v>825</v>
      </c>
      <c r="J3438" s="19">
        <v>301</v>
      </c>
      <c r="K3438" s="18" t="s">
        <v>306</v>
      </c>
      <c r="L3438" s="32">
        <v>23</v>
      </c>
      <c r="M3438" s="31">
        <v>17</v>
      </c>
      <c r="N3438" s="31">
        <v>94</v>
      </c>
      <c r="O3438" s="30" t="s">
        <v>129</v>
      </c>
      <c r="P3438" s="20">
        <v>70</v>
      </c>
      <c r="Q3438" s="20">
        <v>99</v>
      </c>
      <c r="R3438" s="18" t="s">
        <v>51</v>
      </c>
      <c r="S3438" s="20">
        <v>35</v>
      </c>
      <c r="T3438" s="18" t="s">
        <v>89</v>
      </c>
      <c r="U3438">
        <f t="shared" si="53"/>
        <v>4.0142666666666669</v>
      </c>
    </row>
    <row r="3439" spans="1:21" x14ac:dyDescent="0.3">
      <c r="A3439" s="21">
        <v>45086</v>
      </c>
      <c r="B3439" s="18" t="s">
        <v>45</v>
      </c>
      <c r="C3439" s="18" t="s">
        <v>46</v>
      </c>
      <c r="D3439" s="18" t="s">
        <v>47</v>
      </c>
      <c r="E3439" s="20">
        <v>170</v>
      </c>
      <c r="F3439" s="19">
        <v>217</v>
      </c>
      <c r="G3439" s="19">
        <v>152</v>
      </c>
      <c r="H3439" s="19">
        <v>167</v>
      </c>
      <c r="I3439" s="18" t="s">
        <v>358</v>
      </c>
      <c r="J3439" s="19">
        <v>267</v>
      </c>
      <c r="K3439" s="18" t="s">
        <v>896</v>
      </c>
      <c r="L3439" s="32">
        <v>20</v>
      </c>
      <c r="M3439" s="31">
        <v>11</v>
      </c>
      <c r="N3439" s="31">
        <v>89</v>
      </c>
      <c r="O3439" s="30" t="s">
        <v>133</v>
      </c>
      <c r="P3439" s="20">
        <v>83</v>
      </c>
      <c r="Q3439" s="20">
        <v>98</v>
      </c>
      <c r="R3439" s="18" t="s">
        <v>51</v>
      </c>
      <c r="S3439" s="20">
        <v>46</v>
      </c>
      <c r="T3439" s="18" t="s">
        <v>209</v>
      </c>
      <c r="U3439">
        <f t="shared" si="53"/>
        <v>3.4906666666666668</v>
      </c>
    </row>
    <row r="3440" spans="1:21" x14ac:dyDescent="0.3">
      <c r="A3440" s="21">
        <v>45087</v>
      </c>
      <c r="B3440" s="18" t="s">
        <v>45</v>
      </c>
      <c r="C3440" s="18" t="s">
        <v>46</v>
      </c>
      <c r="D3440" s="18" t="s">
        <v>47</v>
      </c>
      <c r="E3440" s="20">
        <v>170</v>
      </c>
      <c r="F3440" s="19">
        <v>194</v>
      </c>
      <c r="G3440" s="19">
        <v>64</v>
      </c>
      <c r="H3440" s="19">
        <v>160</v>
      </c>
      <c r="I3440" s="18" t="s">
        <v>579</v>
      </c>
      <c r="J3440" s="19">
        <v>227</v>
      </c>
      <c r="K3440" s="18" t="s">
        <v>51</v>
      </c>
      <c r="L3440" s="30" t="s">
        <v>533</v>
      </c>
      <c r="M3440" s="31">
        <v>11</v>
      </c>
      <c r="N3440" s="31">
        <v>56</v>
      </c>
      <c r="O3440" s="30" t="s">
        <v>158</v>
      </c>
      <c r="P3440" s="20">
        <v>84</v>
      </c>
      <c r="Q3440" s="20">
        <v>99</v>
      </c>
      <c r="R3440" s="18" t="s">
        <v>51</v>
      </c>
      <c r="S3440" s="20">
        <v>68</v>
      </c>
      <c r="T3440" s="18" t="s">
        <v>121</v>
      </c>
      <c r="U3440">
        <f t="shared" si="53"/>
        <v>1.2217333333333333</v>
      </c>
    </row>
    <row r="3441" spans="1:21" x14ac:dyDescent="0.3">
      <c r="A3441" s="21">
        <v>45088</v>
      </c>
      <c r="B3441" s="18" t="s">
        <v>45</v>
      </c>
      <c r="C3441" s="18" t="s">
        <v>46</v>
      </c>
      <c r="D3441" s="18" t="s">
        <v>47</v>
      </c>
      <c r="E3441" s="20">
        <v>170</v>
      </c>
      <c r="F3441" s="19">
        <v>211</v>
      </c>
      <c r="G3441" s="19">
        <v>40</v>
      </c>
      <c r="H3441" s="19">
        <v>164</v>
      </c>
      <c r="I3441" s="18" t="s">
        <v>1124</v>
      </c>
      <c r="J3441" s="19">
        <v>258</v>
      </c>
      <c r="K3441" s="18" t="s">
        <v>1018</v>
      </c>
      <c r="L3441" s="30" t="s">
        <v>84</v>
      </c>
      <c r="M3441" s="31">
        <v>8</v>
      </c>
      <c r="N3441" s="31">
        <v>69</v>
      </c>
      <c r="O3441" s="30" t="s">
        <v>52</v>
      </c>
      <c r="P3441" s="20">
        <v>84</v>
      </c>
      <c r="Q3441" s="20">
        <v>99</v>
      </c>
      <c r="R3441" s="18" t="s">
        <v>51</v>
      </c>
      <c r="S3441" s="20">
        <v>64</v>
      </c>
      <c r="T3441" s="18" t="s">
        <v>264</v>
      </c>
      <c r="U3441">
        <f t="shared" si="53"/>
        <v>0.34906666666666669</v>
      </c>
    </row>
    <row r="3442" spans="1:21" x14ac:dyDescent="0.3">
      <c r="A3442" s="21">
        <v>45089</v>
      </c>
      <c r="B3442" s="18" t="s">
        <v>45</v>
      </c>
      <c r="C3442" s="18" t="s">
        <v>46</v>
      </c>
      <c r="D3442" s="18" t="s">
        <v>47</v>
      </c>
      <c r="E3442" s="20">
        <v>170</v>
      </c>
      <c r="F3442" s="19">
        <v>200</v>
      </c>
      <c r="G3442" s="19">
        <v>10</v>
      </c>
      <c r="H3442" s="19">
        <v>159</v>
      </c>
      <c r="I3442" s="18" t="s">
        <v>51</v>
      </c>
      <c r="J3442" s="19">
        <v>241</v>
      </c>
      <c r="K3442" s="18" t="s">
        <v>110</v>
      </c>
      <c r="L3442" s="30" t="s">
        <v>218</v>
      </c>
      <c r="M3442" s="31">
        <v>8</v>
      </c>
      <c r="N3442" s="31">
        <v>53</v>
      </c>
      <c r="O3442" s="30" t="s">
        <v>169</v>
      </c>
      <c r="P3442" s="20">
        <v>80</v>
      </c>
      <c r="Q3442" s="20">
        <v>98</v>
      </c>
      <c r="R3442" s="18" t="s">
        <v>80</v>
      </c>
      <c r="S3442" s="20">
        <v>68</v>
      </c>
      <c r="T3442" s="18" t="s">
        <v>133</v>
      </c>
      <c r="U3442">
        <f t="shared" si="53"/>
        <v>0.52359999999999995</v>
      </c>
    </row>
    <row r="3443" spans="1:21" x14ac:dyDescent="0.3">
      <c r="A3443" s="21">
        <v>45090</v>
      </c>
      <c r="B3443" s="18" t="s">
        <v>45</v>
      </c>
      <c r="C3443" s="18" t="s">
        <v>46</v>
      </c>
      <c r="D3443" s="18" t="s">
        <v>47</v>
      </c>
      <c r="E3443" s="20">
        <v>170</v>
      </c>
      <c r="F3443" s="19">
        <v>192</v>
      </c>
      <c r="G3443" s="19">
        <v>334</v>
      </c>
      <c r="H3443" s="19">
        <v>147</v>
      </c>
      <c r="I3443" s="18" t="s">
        <v>199</v>
      </c>
      <c r="J3443" s="19">
        <v>237</v>
      </c>
      <c r="K3443" s="18" t="s">
        <v>89</v>
      </c>
      <c r="L3443" s="30" t="s">
        <v>84</v>
      </c>
      <c r="M3443" s="31">
        <v>8</v>
      </c>
      <c r="N3443" s="31">
        <v>47</v>
      </c>
      <c r="O3443" s="30" t="s">
        <v>71</v>
      </c>
      <c r="P3443" s="20">
        <v>80</v>
      </c>
      <c r="Q3443" s="20">
        <v>99</v>
      </c>
      <c r="R3443" s="18" t="s">
        <v>188</v>
      </c>
      <c r="S3443" s="20">
        <v>62</v>
      </c>
      <c r="T3443" s="18" t="s">
        <v>206</v>
      </c>
      <c r="U3443">
        <f t="shared" si="53"/>
        <v>0.34906666666666669</v>
      </c>
    </row>
    <row r="3444" spans="1:21" x14ac:dyDescent="0.3">
      <c r="A3444" s="21">
        <v>45091</v>
      </c>
      <c r="B3444" s="18" t="s">
        <v>45</v>
      </c>
      <c r="C3444" s="18" t="s">
        <v>46</v>
      </c>
      <c r="D3444" s="18" t="s">
        <v>47</v>
      </c>
      <c r="E3444" s="20">
        <v>170</v>
      </c>
      <c r="F3444" s="19">
        <v>196</v>
      </c>
      <c r="G3444" s="19">
        <v>0</v>
      </c>
      <c r="H3444" s="19">
        <v>146</v>
      </c>
      <c r="I3444" s="18" t="s">
        <v>1005</v>
      </c>
      <c r="J3444" s="19">
        <v>247</v>
      </c>
      <c r="K3444" s="18" t="s">
        <v>412</v>
      </c>
      <c r="L3444" s="30" t="s">
        <v>218</v>
      </c>
      <c r="M3444" s="31">
        <v>11</v>
      </c>
      <c r="N3444" s="31">
        <v>61</v>
      </c>
      <c r="O3444" s="30" t="s">
        <v>64</v>
      </c>
      <c r="P3444" s="20">
        <v>72</v>
      </c>
      <c r="Q3444" s="20">
        <v>99</v>
      </c>
      <c r="R3444" s="18" t="s">
        <v>51</v>
      </c>
      <c r="S3444" s="20">
        <v>58</v>
      </c>
      <c r="T3444" s="18" t="s">
        <v>113</v>
      </c>
      <c r="U3444">
        <f t="shared" si="53"/>
        <v>0.52359999999999995</v>
      </c>
    </row>
    <row r="3445" spans="1:21" x14ac:dyDescent="0.3">
      <c r="A3445" s="21">
        <v>45092</v>
      </c>
      <c r="B3445" s="18" t="s">
        <v>45</v>
      </c>
      <c r="C3445" s="18" t="s">
        <v>46</v>
      </c>
      <c r="D3445" s="18" t="s">
        <v>47</v>
      </c>
      <c r="E3445" s="20">
        <v>170</v>
      </c>
      <c r="F3445" s="19">
        <v>208</v>
      </c>
      <c r="G3445" s="19">
        <v>0</v>
      </c>
      <c r="H3445" s="19">
        <v>143</v>
      </c>
      <c r="I3445" s="18" t="s">
        <v>984</v>
      </c>
      <c r="J3445" s="19">
        <v>272</v>
      </c>
      <c r="K3445" s="18" t="s">
        <v>431</v>
      </c>
      <c r="L3445" s="32">
        <v>34</v>
      </c>
      <c r="M3445" s="31">
        <v>17</v>
      </c>
      <c r="N3445" s="31">
        <v>61</v>
      </c>
      <c r="O3445" s="30" t="s">
        <v>158</v>
      </c>
      <c r="P3445" s="20">
        <v>71</v>
      </c>
      <c r="Q3445" s="20">
        <v>98</v>
      </c>
      <c r="R3445" s="18" t="s">
        <v>51</v>
      </c>
      <c r="S3445" s="20">
        <v>54</v>
      </c>
      <c r="T3445" s="18" t="s">
        <v>89</v>
      </c>
      <c r="U3445">
        <f t="shared" si="53"/>
        <v>5.9341333333333326</v>
      </c>
    </row>
    <row r="3446" spans="1:21" x14ac:dyDescent="0.3">
      <c r="A3446" s="21">
        <v>45093</v>
      </c>
      <c r="B3446" s="18" t="s">
        <v>45</v>
      </c>
      <c r="C3446" s="18" t="s">
        <v>46</v>
      </c>
      <c r="D3446" s="18" t="s">
        <v>47</v>
      </c>
      <c r="E3446" s="20">
        <v>170</v>
      </c>
      <c r="F3446" s="19">
        <v>228</v>
      </c>
      <c r="G3446" s="19">
        <v>64</v>
      </c>
      <c r="H3446" s="19">
        <v>160</v>
      </c>
      <c r="I3446" s="18" t="s">
        <v>1119</v>
      </c>
      <c r="J3446" s="19">
        <v>296</v>
      </c>
      <c r="K3446" s="18" t="s">
        <v>297</v>
      </c>
      <c r="L3446" s="30" t="s">
        <v>116</v>
      </c>
      <c r="M3446" s="31">
        <v>6</v>
      </c>
      <c r="N3446" s="31">
        <v>53</v>
      </c>
      <c r="O3446" s="30" t="s">
        <v>61</v>
      </c>
      <c r="P3446" s="20">
        <v>77</v>
      </c>
      <c r="Q3446" s="20">
        <v>99</v>
      </c>
      <c r="R3446" s="18" t="s">
        <v>120</v>
      </c>
      <c r="S3446" s="20">
        <v>52</v>
      </c>
      <c r="T3446" s="18" t="s">
        <v>167</v>
      </c>
      <c r="U3446">
        <f t="shared" si="53"/>
        <v>0.69813333333333338</v>
      </c>
    </row>
    <row r="3447" spans="1:21" x14ac:dyDescent="0.3">
      <c r="A3447" s="21">
        <v>45094</v>
      </c>
      <c r="B3447" s="18" t="s">
        <v>45</v>
      </c>
      <c r="C3447" s="18" t="s">
        <v>46</v>
      </c>
      <c r="D3447" s="18" t="s">
        <v>47</v>
      </c>
      <c r="E3447" s="20">
        <v>170</v>
      </c>
      <c r="F3447" s="19">
        <v>207</v>
      </c>
      <c r="G3447" s="19">
        <v>206</v>
      </c>
      <c r="H3447" s="19">
        <v>177</v>
      </c>
      <c r="I3447" s="18" t="s">
        <v>327</v>
      </c>
      <c r="J3447" s="19">
        <v>237</v>
      </c>
      <c r="K3447" s="18" t="s">
        <v>524</v>
      </c>
      <c r="L3447" s="30" t="s">
        <v>263</v>
      </c>
      <c r="M3447" s="31">
        <v>11</v>
      </c>
      <c r="N3447" s="31">
        <v>56</v>
      </c>
      <c r="O3447" s="30" t="s">
        <v>164</v>
      </c>
      <c r="P3447" s="20">
        <v>85</v>
      </c>
      <c r="Q3447" s="20">
        <v>99</v>
      </c>
      <c r="R3447" s="18" t="s">
        <v>51</v>
      </c>
      <c r="S3447" s="20">
        <v>71</v>
      </c>
      <c r="T3447" s="18" t="s">
        <v>71</v>
      </c>
      <c r="U3447">
        <f t="shared" si="53"/>
        <v>0.17453333333333335</v>
      </c>
    </row>
    <row r="3448" spans="1:21" x14ac:dyDescent="0.3">
      <c r="A3448" s="21">
        <v>45095</v>
      </c>
      <c r="B3448" s="18" t="s">
        <v>45</v>
      </c>
      <c r="C3448" s="18" t="s">
        <v>46</v>
      </c>
      <c r="D3448" s="18" t="s">
        <v>47</v>
      </c>
      <c r="E3448" s="20">
        <v>170</v>
      </c>
      <c r="F3448" s="19">
        <v>209</v>
      </c>
      <c r="G3448" s="19">
        <v>0</v>
      </c>
      <c r="H3448" s="19">
        <v>163</v>
      </c>
      <c r="I3448" s="18" t="s">
        <v>356</v>
      </c>
      <c r="J3448" s="19">
        <v>255</v>
      </c>
      <c r="K3448" s="18" t="s">
        <v>493</v>
      </c>
      <c r="L3448" s="30" t="s">
        <v>218</v>
      </c>
      <c r="M3448" s="31">
        <v>8</v>
      </c>
      <c r="N3448" s="31">
        <v>53</v>
      </c>
      <c r="O3448" s="30" t="s">
        <v>158</v>
      </c>
      <c r="P3448" s="20">
        <v>75</v>
      </c>
      <c r="Q3448" s="20">
        <v>99</v>
      </c>
      <c r="R3448" s="18" t="s">
        <v>280</v>
      </c>
      <c r="S3448" s="20">
        <v>58</v>
      </c>
      <c r="T3448" s="18" t="s">
        <v>215</v>
      </c>
      <c r="U3448">
        <f t="shared" si="53"/>
        <v>0.52359999999999995</v>
      </c>
    </row>
    <row r="3449" spans="1:21" x14ac:dyDescent="0.3">
      <c r="A3449" s="21">
        <v>45096</v>
      </c>
      <c r="B3449" s="18" t="s">
        <v>45</v>
      </c>
      <c r="C3449" s="18" t="s">
        <v>46</v>
      </c>
      <c r="D3449" s="18" t="s">
        <v>47</v>
      </c>
      <c r="E3449" s="20">
        <v>170</v>
      </c>
      <c r="F3449" s="19">
        <v>190</v>
      </c>
      <c r="G3449" s="19">
        <v>128</v>
      </c>
      <c r="H3449" s="19">
        <v>144</v>
      </c>
      <c r="I3449" s="18" t="s">
        <v>671</v>
      </c>
      <c r="J3449" s="19">
        <v>235</v>
      </c>
      <c r="K3449" s="18" t="s">
        <v>493</v>
      </c>
      <c r="L3449" s="32">
        <v>30</v>
      </c>
      <c r="M3449" s="31">
        <v>3</v>
      </c>
      <c r="N3449" s="31">
        <v>108</v>
      </c>
      <c r="O3449" s="30" t="s">
        <v>158</v>
      </c>
      <c r="P3449" s="20">
        <v>88</v>
      </c>
      <c r="Q3449" s="20">
        <v>99</v>
      </c>
      <c r="R3449" s="18" t="s">
        <v>51</v>
      </c>
      <c r="S3449" s="20">
        <v>68</v>
      </c>
      <c r="T3449" s="18" t="s">
        <v>91</v>
      </c>
      <c r="U3449">
        <f t="shared" si="53"/>
        <v>5.2360000000000007</v>
      </c>
    </row>
    <row r="3450" spans="1:21" x14ac:dyDescent="0.3">
      <c r="A3450" s="21">
        <v>45097</v>
      </c>
      <c r="B3450" s="18" t="s">
        <v>45</v>
      </c>
      <c r="C3450" s="18" t="s">
        <v>46</v>
      </c>
      <c r="D3450" s="18" t="s">
        <v>47</v>
      </c>
      <c r="E3450" s="20">
        <v>170</v>
      </c>
      <c r="F3450" s="19">
        <v>166</v>
      </c>
      <c r="G3450" s="19">
        <v>52</v>
      </c>
      <c r="H3450" s="19">
        <v>151</v>
      </c>
      <c r="I3450" s="18" t="s">
        <v>310</v>
      </c>
      <c r="J3450" s="19">
        <v>180</v>
      </c>
      <c r="K3450" s="18" t="s">
        <v>835</v>
      </c>
      <c r="L3450" s="32">
        <v>33</v>
      </c>
      <c r="M3450" s="31">
        <v>0</v>
      </c>
      <c r="N3450" s="31">
        <v>47</v>
      </c>
      <c r="O3450" s="30" t="s">
        <v>65</v>
      </c>
      <c r="P3450" s="20">
        <v>96</v>
      </c>
      <c r="Q3450" s="20">
        <v>99</v>
      </c>
      <c r="R3450" s="18" t="s">
        <v>51</v>
      </c>
      <c r="S3450" s="20">
        <v>89</v>
      </c>
      <c r="T3450" s="18" t="s">
        <v>52</v>
      </c>
      <c r="U3450">
        <f t="shared" si="53"/>
        <v>5.7596000000000007</v>
      </c>
    </row>
    <row r="3451" spans="1:21" x14ac:dyDescent="0.3">
      <c r="A3451" s="21">
        <v>45098</v>
      </c>
      <c r="B3451" s="18" t="s">
        <v>45</v>
      </c>
      <c r="C3451" s="18" t="s">
        <v>46</v>
      </c>
      <c r="D3451" s="18" t="s">
        <v>47</v>
      </c>
      <c r="E3451" s="20">
        <v>170</v>
      </c>
      <c r="F3451" s="19">
        <v>183</v>
      </c>
      <c r="G3451" s="19">
        <v>90</v>
      </c>
      <c r="H3451" s="19">
        <v>140</v>
      </c>
      <c r="I3451" s="18" t="s">
        <v>537</v>
      </c>
      <c r="J3451" s="19">
        <v>226</v>
      </c>
      <c r="K3451" s="18" t="s">
        <v>696</v>
      </c>
      <c r="L3451" s="30" t="s">
        <v>116</v>
      </c>
      <c r="M3451" s="31">
        <v>6</v>
      </c>
      <c r="N3451" s="31">
        <v>47</v>
      </c>
      <c r="O3451" s="30" t="s">
        <v>201</v>
      </c>
      <c r="P3451" s="20">
        <v>87</v>
      </c>
      <c r="Q3451" s="20">
        <v>98</v>
      </c>
      <c r="R3451" s="18" t="s">
        <v>51</v>
      </c>
      <c r="S3451" s="20">
        <v>69</v>
      </c>
      <c r="T3451" s="18" t="s">
        <v>307</v>
      </c>
      <c r="U3451">
        <f t="shared" si="53"/>
        <v>0.69813333333333338</v>
      </c>
    </row>
    <row r="3452" spans="1:21" x14ac:dyDescent="0.3">
      <c r="A3452" s="21">
        <v>45099</v>
      </c>
      <c r="B3452" s="18" t="s">
        <v>45</v>
      </c>
      <c r="C3452" s="18" t="s">
        <v>46</v>
      </c>
      <c r="D3452" s="18" t="s">
        <v>47</v>
      </c>
      <c r="E3452" s="20">
        <v>170</v>
      </c>
      <c r="F3452" s="19">
        <v>204</v>
      </c>
      <c r="G3452" s="19">
        <v>4</v>
      </c>
      <c r="H3452" s="19">
        <v>166</v>
      </c>
      <c r="I3452" s="18" t="s">
        <v>321</v>
      </c>
      <c r="J3452" s="19">
        <v>243</v>
      </c>
      <c r="K3452" s="18" t="s">
        <v>169</v>
      </c>
      <c r="L3452" s="30" t="s">
        <v>84</v>
      </c>
      <c r="M3452" s="31">
        <v>11</v>
      </c>
      <c r="N3452" s="31">
        <v>47</v>
      </c>
      <c r="O3452" s="30" t="s">
        <v>64</v>
      </c>
      <c r="P3452" s="20">
        <v>81</v>
      </c>
      <c r="Q3452" s="20">
        <v>99</v>
      </c>
      <c r="R3452" s="18" t="s">
        <v>51</v>
      </c>
      <c r="S3452" s="20">
        <v>68</v>
      </c>
      <c r="T3452" s="18" t="s">
        <v>264</v>
      </c>
      <c r="U3452">
        <f t="shared" si="53"/>
        <v>0.34906666666666669</v>
      </c>
    </row>
    <row r="3453" spans="1:21" x14ac:dyDescent="0.3">
      <c r="A3453" s="21">
        <v>45100</v>
      </c>
      <c r="B3453" s="18" t="s">
        <v>45</v>
      </c>
      <c r="C3453" s="18" t="s">
        <v>46</v>
      </c>
      <c r="D3453" s="18" t="s">
        <v>47</v>
      </c>
      <c r="E3453" s="20">
        <v>170</v>
      </c>
      <c r="F3453" s="19">
        <v>222</v>
      </c>
      <c r="G3453" s="19">
        <v>0</v>
      </c>
      <c r="H3453" s="19">
        <v>167</v>
      </c>
      <c r="I3453" s="18" t="s">
        <v>51</v>
      </c>
      <c r="J3453" s="19">
        <v>278</v>
      </c>
      <c r="K3453" s="18" t="s">
        <v>357</v>
      </c>
      <c r="L3453" s="30" t="s">
        <v>116</v>
      </c>
      <c r="M3453" s="31">
        <v>14</v>
      </c>
      <c r="N3453" s="31">
        <v>61</v>
      </c>
      <c r="O3453" s="30" t="s">
        <v>91</v>
      </c>
      <c r="P3453" s="20">
        <v>76</v>
      </c>
      <c r="Q3453" s="20">
        <v>98</v>
      </c>
      <c r="R3453" s="18" t="s">
        <v>51</v>
      </c>
      <c r="S3453" s="20">
        <v>66</v>
      </c>
      <c r="T3453" s="18" t="s">
        <v>113</v>
      </c>
      <c r="U3453">
        <f t="shared" si="53"/>
        <v>0.69813333333333338</v>
      </c>
    </row>
    <row r="3454" spans="1:21" x14ac:dyDescent="0.3">
      <c r="A3454" s="21">
        <v>45101</v>
      </c>
      <c r="B3454" s="18" t="s">
        <v>45</v>
      </c>
      <c r="C3454" s="18" t="s">
        <v>46</v>
      </c>
      <c r="D3454" s="18" t="s">
        <v>47</v>
      </c>
      <c r="E3454" s="20">
        <v>170</v>
      </c>
      <c r="F3454" s="19">
        <v>270</v>
      </c>
      <c r="G3454" s="19">
        <v>0</v>
      </c>
      <c r="H3454" s="19">
        <v>190</v>
      </c>
      <c r="I3454" s="18" t="s">
        <v>410</v>
      </c>
      <c r="J3454" s="19">
        <v>350</v>
      </c>
      <c r="K3454" s="18" t="s">
        <v>246</v>
      </c>
      <c r="L3454" s="32">
        <v>30</v>
      </c>
      <c r="M3454" s="31">
        <v>14</v>
      </c>
      <c r="N3454" s="31">
        <v>42</v>
      </c>
      <c r="O3454" s="30" t="s">
        <v>215</v>
      </c>
      <c r="P3454" s="20">
        <v>64</v>
      </c>
      <c r="Q3454" s="20">
        <v>98</v>
      </c>
      <c r="R3454" s="18" t="s">
        <v>51</v>
      </c>
      <c r="S3454" s="20">
        <v>38</v>
      </c>
      <c r="T3454" s="18" t="s">
        <v>186</v>
      </c>
      <c r="U3454">
        <f t="shared" si="53"/>
        <v>5.2360000000000007</v>
      </c>
    </row>
    <row r="3455" spans="1:21" x14ac:dyDescent="0.3">
      <c r="A3455" s="21">
        <v>45102</v>
      </c>
      <c r="B3455" s="18" t="s">
        <v>45</v>
      </c>
      <c r="C3455" s="18" t="s">
        <v>46</v>
      </c>
      <c r="D3455" s="18" t="s">
        <v>47</v>
      </c>
      <c r="E3455" s="20">
        <v>170</v>
      </c>
      <c r="F3455" s="19">
        <v>214</v>
      </c>
      <c r="G3455" s="19">
        <v>0</v>
      </c>
      <c r="H3455" s="19">
        <v>188</v>
      </c>
      <c r="I3455" s="18" t="s">
        <v>440</v>
      </c>
      <c r="J3455" s="19">
        <v>241</v>
      </c>
      <c r="K3455" s="18" t="s">
        <v>118</v>
      </c>
      <c r="L3455" s="30" t="s">
        <v>116</v>
      </c>
      <c r="M3455" s="31">
        <v>11</v>
      </c>
      <c r="N3455" s="31">
        <v>50</v>
      </c>
      <c r="O3455" s="30" t="s">
        <v>182</v>
      </c>
      <c r="P3455" s="20">
        <v>80</v>
      </c>
      <c r="Q3455" s="20">
        <v>95</v>
      </c>
      <c r="R3455" s="18" t="s">
        <v>51</v>
      </c>
      <c r="S3455" s="20">
        <v>68</v>
      </c>
      <c r="T3455" s="18" t="s">
        <v>118</v>
      </c>
      <c r="U3455">
        <f t="shared" si="53"/>
        <v>0.69813333333333338</v>
      </c>
    </row>
    <row r="3456" spans="1:21" x14ac:dyDescent="0.3">
      <c r="A3456" s="21">
        <v>45103</v>
      </c>
      <c r="B3456" s="18" t="s">
        <v>45</v>
      </c>
      <c r="C3456" s="18" t="s">
        <v>46</v>
      </c>
      <c r="D3456" s="18" t="s">
        <v>47</v>
      </c>
      <c r="E3456" s="20">
        <v>170</v>
      </c>
      <c r="F3456" s="19">
        <v>213</v>
      </c>
      <c r="G3456" s="19">
        <v>0</v>
      </c>
      <c r="H3456" s="19">
        <v>188</v>
      </c>
      <c r="I3456" s="18" t="s">
        <v>51</v>
      </c>
      <c r="J3456" s="19">
        <v>238</v>
      </c>
      <c r="K3456" s="18" t="s">
        <v>191</v>
      </c>
      <c r="L3456" s="30" t="s">
        <v>116</v>
      </c>
      <c r="M3456" s="31">
        <v>8</v>
      </c>
      <c r="N3456" s="31">
        <v>36</v>
      </c>
      <c r="O3456" s="30" t="s">
        <v>133</v>
      </c>
      <c r="P3456" s="20">
        <v>81</v>
      </c>
      <c r="Q3456" s="20">
        <v>93</v>
      </c>
      <c r="R3456" s="18" t="s">
        <v>51</v>
      </c>
      <c r="S3456" s="20">
        <v>65</v>
      </c>
      <c r="T3456" s="18" t="s">
        <v>209</v>
      </c>
      <c r="U3456">
        <f t="shared" si="53"/>
        <v>0.69813333333333338</v>
      </c>
    </row>
    <row r="3457" spans="1:21" x14ac:dyDescent="0.3">
      <c r="A3457" s="21">
        <v>45104</v>
      </c>
      <c r="B3457" s="18" t="s">
        <v>45</v>
      </c>
      <c r="C3457" s="18" t="s">
        <v>46</v>
      </c>
      <c r="D3457" s="18" t="s">
        <v>47</v>
      </c>
      <c r="E3457" s="20">
        <v>170</v>
      </c>
      <c r="F3457" s="19">
        <v>210</v>
      </c>
      <c r="G3457" s="19">
        <v>0</v>
      </c>
      <c r="H3457" s="19">
        <v>159</v>
      </c>
      <c r="I3457" s="18" t="s">
        <v>172</v>
      </c>
      <c r="J3457" s="19">
        <v>261</v>
      </c>
      <c r="K3457" s="18" t="s">
        <v>119</v>
      </c>
      <c r="L3457" s="32">
        <v>34</v>
      </c>
      <c r="M3457" s="31">
        <v>14</v>
      </c>
      <c r="N3457" s="31">
        <v>67</v>
      </c>
      <c r="O3457" s="30" t="s">
        <v>50</v>
      </c>
      <c r="P3457" s="20">
        <v>75</v>
      </c>
      <c r="Q3457" s="20">
        <v>94</v>
      </c>
      <c r="R3457" s="18" t="s">
        <v>100</v>
      </c>
      <c r="S3457" s="20">
        <v>60</v>
      </c>
      <c r="T3457" s="18" t="s">
        <v>169</v>
      </c>
      <c r="U3457">
        <f t="shared" si="53"/>
        <v>5.9341333333333326</v>
      </c>
    </row>
    <row r="3458" spans="1:21" x14ac:dyDescent="0.3">
      <c r="A3458" s="21">
        <v>45105</v>
      </c>
      <c r="B3458" s="18" t="s">
        <v>45</v>
      </c>
      <c r="C3458" s="18" t="s">
        <v>46</v>
      </c>
      <c r="D3458" s="18" t="s">
        <v>47</v>
      </c>
      <c r="E3458" s="20">
        <v>170</v>
      </c>
      <c r="F3458" s="19">
        <v>208</v>
      </c>
      <c r="G3458" s="19">
        <v>0</v>
      </c>
      <c r="H3458" s="19">
        <v>158</v>
      </c>
      <c r="I3458" s="18" t="s">
        <v>694</v>
      </c>
      <c r="J3458" s="19">
        <v>257</v>
      </c>
      <c r="K3458" s="18" t="s">
        <v>384</v>
      </c>
      <c r="L3458" s="30" t="s">
        <v>116</v>
      </c>
      <c r="M3458" s="31">
        <v>11</v>
      </c>
      <c r="N3458" s="31">
        <v>61</v>
      </c>
      <c r="O3458" s="30" t="s">
        <v>71</v>
      </c>
      <c r="P3458" s="20">
        <v>72</v>
      </c>
      <c r="Q3458" s="20">
        <v>95</v>
      </c>
      <c r="R3458" s="18" t="s">
        <v>70</v>
      </c>
      <c r="S3458" s="20">
        <v>57</v>
      </c>
      <c r="T3458" s="18" t="s">
        <v>113</v>
      </c>
      <c r="U3458">
        <f t="shared" si="53"/>
        <v>0.69813333333333338</v>
      </c>
    </row>
    <row r="3459" spans="1:21" x14ac:dyDescent="0.3">
      <c r="A3459" s="21">
        <v>45106</v>
      </c>
      <c r="B3459" s="18" t="s">
        <v>45</v>
      </c>
      <c r="C3459" s="18" t="s">
        <v>46</v>
      </c>
      <c r="D3459" s="18" t="s">
        <v>47</v>
      </c>
      <c r="E3459" s="20">
        <v>170</v>
      </c>
      <c r="F3459" s="19">
        <v>179</v>
      </c>
      <c r="G3459" s="19">
        <v>100</v>
      </c>
      <c r="H3459" s="19">
        <v>144</v>
      </c>
      <c r="I3459" s="18" t="s">
        <v>51</v>
      </c>
      <c r="J3459" s="19">
        <v>214</v>
      </c>
      <c r="K3459" s="18" t="s">
        <v>307</v>
      </c>
      <c r="L3459" s="32">
        <v>25</v>
      </c>
      <c r="M3459" s="31">
        <v>19</v>
      </c>
      <c r="N3459" s="31">
        <v>97</v>
      </c>
      <c r="O3459" s="30" t="s">
        <v>89</v>
      </c>
      <c r="P3459" s="20">
        <v>88</v>
      </c>
      <c r="Q3459" s="20">
        <v>98</v>
      </c>
      <c r="R3459" s="18" t="s">
        <v>51</v>
      </c>
      <c r="S3459" s="20">
        <v>68</v>
      </c>
      <c r="T3459" s="18" t="s">
        <v>307</v>
      </c>
      <c r="U3459">
        <f t="shared" si="53"/>
        <v>4.3633333333333333</v>
      </c>
    </row>
    <row r="3460" spans="1:21" x14ac:dyDescent="0.3">
      <c r="A3460" s="21">
        <v>45107</v>
      </c>
      <c r="B3460" s="18" t="s">
        <v>45</v>
      </c>
      <c r="C3460" s="18" t="s">
        <v>46</v>
      </c>
      <c r="D3460" s="18" t="s">
        <v>47</v>
      </c>
      <c r="E3460" s="20">
        <v>170</v>
      </c>
      <c r="F3460" s="19">
        <v>186</v>
      </c>
      <c r="G3460" s="19">
        <v>0</v>
      </c>
      <c r="H3460" s="19">
        <v>131</v>
      </c>
      <c r="I3460" s="18" t="s">
        <v>166</v>
      </c>
      <c r="J3460" s="19">
        <v>240</v>
      </c>
      <c r="K3460" s="18" t="s">
        <v>525</v>
      </c>
      <c r="L3460" s="32" t="s">
        <v>1194</v>
      </c>
      <c r="M3460" s="31">
        <v>11</v>
      </c>
      <c r="N3460" s="31">
        <v>58</v>
      </c>
      <c r="O3460" s="30" t="s">
        <v>51</v>
      </c>
      <c r="P3460" s="20">
        <v>69</v>
      </c>
      <c r="Q3460" s="20">
        <v>99</v>
      </c>
      <c r="R3460" s="18" t="s">
        <v>232</v>
      </c>
      <c r="S3460" s="20">
        <v>50</v>
      </c>
      <c r="T3460" s="18" t="s">
        <v>89</v>
      </c>
      <c r="U3460" t="e">
        <f t="shared" ref="U3460:U3523" si="54">L3460*$V$3/$V$5*$V$4</f>
        <v>#VALUE!</v>
      </c>
    </row>
    <row r="3461" spans="1:21" x14ac:dyDescent="0.3">
      <c r="A3461" s="21">
        <v>45108</v>
      </c>
      <c r="B3461" s="18" t="s">
        <v>45</v>
      </c>
      <c r="C3461" s="18" t="s">
        <v>46</v>
      </c>
      <c r="D3461" s="18" t="s">
        <v>47</v>
      </c>
      <c r="E3461" s="20">
        <v>170</v>
      </c>
      <c r="F3461" s="19">
        <v>214</v>
      </c>
      <c r="G3461" s="19">
        <v>0</v>
      </c>
      <c r="H3461" s="19">
        <v>164</v>
      </c>
      <c r="I3461" s="18" t="s">
        <v>338</v>
      </c>
      <c r="J3461" s="19">
        <v>265</v>
      </c>
      <c r="K3461" s="18" t="s">
        <v>217</v>
      </c>
      <c r="L3461" s="30" t="s">
        <v>263</v>
      </c>
      <c r="M3461" s="31">
        <v>17</v>
      </c>
      <c r="N3461" s="31">
        <v>64</v>
      </c>
      <c r="O3461" s="30" t="s">
        <v>61</v>
      </c>
      <c r="P3461" s="20">
        <v>69</v>
      </c>
      <c r="Q3461" s="20">
        <v>92</v>
      </c>
      <c r="R3461" s="18" t="s">
        <v>232</v>
      </c>
      <c r="S3461" s="20">
        <v>58</v>
      </c>
      <c r="T3461" s="18" t="s">
        <v>186</v>
      </c>
      <c r="U3461">
        <f t="shared" si="54"/>
        <v>0.17453333333333335</v>
      </c>
    </row>
    <row r="3462" spans="1:21" x14ac:dyDescent="0.3">
      <c r="A3462" s="21">
        <v>45109</v>
      </c>
      <c r="B3462" s="18" t="s">
        <v>45</v>
      </c>
      <c r="C3462" s="18" t="s">
        <v>46</v>
      </c>
      <c r="D3462" s="18" t="s">
        <v>47</v>
      </c>
      <c r="E3462" s="20">
        <v>170</v>
      </c>
      <c r="F3462" s="19">
        <v>218</v>
      </c>
      <c r="G3462" s="19">
        <v>0</v>
      </c>
      <c r="H3462" s="19">
        <v>185</v>
      </c>
      <c r="I3462" s="18" t="s">
        <v>51</v>
      </c>
      <c r="J3462" s="19">
        <v>251</v>
      </c>
      <c r="K3462" s="18" t="s">
        <v>459</v>
      </c>
      <c r="L3462" s="30" t="s">
        <v>263</v>
      </c>
      <c r="M3462" s="31">
        <v>11</v>
      </c>
      <c r="N3462" s="31">
        <v>64</v>
      </c>
      <c r="O3462" s="30" t="s">
        <v>61</v>
      </c>
      <c r="P3462" s="20">
        <v>79</v>
      </c>
      <c r="Q3462" s="20">
        <v>92</v>
      </c>
      <c r="R3462" s="18" t="s">
        <v>434</v>
      </c>
      <c r="S3462" s="20">
        <v>68</v>
      </c>
      <c r="T3462" s="18" t="s">
        <v>117</v>
      </c>
      <c r="U3462">
        <f t="shared" si="54"/>
        <v>0.17453333333333335</v>
      </c>
    </row>
    <row r="3463" spans="1:21" x14ac:dyDescent="0.3">
      <c r="A3463" s="21">
        <v>45110</v>
      </c>
      <c r="B3463" s="18" t="s">
        <v>45</v>
      </c>
      <c r="C3463" s="18" t="s">
        <v>46</v>
      </c>
      <c r="D3463" s="18" t="s">
        <v>47</v>
      </c>
      <c r="E3463" s="20">
        <v>170</v>
      </c>
      <c r="F3463" s="19">
        <v>216</v>
      </c>
      <c r="G3463" s="19">
        <v>0</v>
      </c>
      <c r="H3463" s="19">
        <v>189</v>
      </c>
      <c r="I3463" s="18" t="s">
        <v>434</v>
      </c>
      <c r="J3463" s="19">
        <v>244</v>
      </c>
      <c r="K3463" s="18" t="s">
        <v>864</v>
      </c>
      <c r="L3463" s="32">
        <v>36</v>
      </c>
      <c r="M3463" s="31">
        <v>14</v>
      </c>
      <c r="N3463" s="31">
        <v>58</v>
      </c>
      <c r="O3463" s="30" t="s">
        <v>201</v>
      </c>
      <c r="P3463" s="20">
        <v>76</v>
      </c>
      <c r="Q3463" s="20">
        <v>92</v>
      </c>
      <c r="R3463" s="18" t="s">
        <v>51</v>
      </c>
      <c r="S3463" s="20">
        <v>67</v>
      </c>
      <c r="T3463" s="18" t="s">
        <v>113</v>
      </c>
      <c r="U3463">
        <f t="shared" si="54"/>
        <v>6.2831999999999999</v>
      </c>
    </row>
    <row r="3464" spans="1:21" x14ac:dyDescent="0.3">
      <c r="A3464" s="21">
        <v>45111</v>
      </c>
      <c r="B3464" s="18" t="s">
        <v>45</v>
      </c>
      <c r="C3464" s="18" t="s">
        <v>46</v>
      </c>
      <c r="D3464" s="18" t="s">
        <v>47</v>
      </c>
      <c r="E3464" s="20">
        <v>170</v>
      </c>
      <c r="F3464" s="19">
        <v>220</v>
      </c>
      <c r="G3464" s="19">
        <v>0</v>
      </c>
      <c r="H3464" s="19">
        <v>175</v>
      </c>
      <c r="I3464" s="18" t="s">
        <v>799</v>
      </c>
      <c r="J3464" s="19">
        <v>266</v>
      </c>
      <c r="K3464" s="18" t="s">
        <v>712</v>
      </c>
      <c r="L3464" s="30" t="s">
        <v>263</v>
      </c>
      <c r="M3464" s="31">
        <v>14</v>
      </c>
      <c r="N3464" s="31">
        <v>75</v>
      </c>
      <c r="O3464" s="30" t="s">
        <v>50</v>
      </c>
      <c r="P3464" s="20">
        <v>71</v>
      </c>
      <c r="Q3464" s="20">
        <v>94</v>
      </c>
      <c r="R3464" s="18" t="s">
        <v>159</v>
      </c>
      <c r="S3464" s="20">
        <v>54</v>
      </c>
      <c r="T3464" s="18" t="s">
        <v>264</v>
      </c>
      <c r="U3464">
        <f t="shared" si="54"/>
        <v>0.17453333333333335</v>
      </c>
    </row>
    <row r="3465" spans="1:21" x14ac:dyDescent="0.3">
      <c r="A3465" s="21">
        <v>45112</v>
      </c>
      <c r="B3465" s="18" t="s">
        <v>45</v>
      </c>
      <c r="C3465" s="18" t="s">
        <v>46</v>
      </c>
      <c r="D3465" s="18" t="s">
        <v>47</v>
      </c>
      <c r="E3465" s="20">
        <v>170</v>
      </c>
      <c r="F3465" s="19">
        <v>202</v>
      </c>
      <c r="G3465" s="19">
        <v>0</v>
      </c>
      <c r="H3465" s="19">
        <v>167</v>
      </c>
      <c r="I3465" s="18" t="s">
        <v>147</v>
      </c>
      <c r="J3465" s="19">
        <v>237</v>
      </c>
      <c r="K3465" s="18" t="s">
        <v>250</v>
      </c>
      <c r="L3465" s="30" t="s">
        <v>116</v>
      </c>
      <c r="M3465" s="31">
        <v>8</v>
      </c>
      <c r="N3465" s="31">
        <v>67</v>
      </c>
      <c r="O3465" s="30" t="s">
        <v>91</v>
      </c>
      <c r="P3465" s="20">
        <v>78</v>
      </c>
      <c r="Q3465" s="20">
        <v>94</v>
      </c>
      <c r="R3465" s="18" t="s">
        <v>232</v>
      </c>
      <c r="S3465" s="20">
        <v>65</v>
      </c>
      <c r="T3465" s="18" t="s">
        <v>95</v>
      </c>
      <c r="U3465">
        <f t="shared" si="54"/>
        <v>0.69813333333333338</v>
      </c>
    </row>
    <row r="3466" spans="1:21" x14ac:dyDescent="0.3">
      <c r="A3466" s="21">
        <v>45113</v>
      </c>
      <c r="B3466" s="18" t="s">
        <v>45</v>
      </c>
      <c r="C3466" s="18" t="s">
        <v>46</v>
      </c>
      <c r="D3466" s="18" t="s">
        <v>47</v>
      </c>
      <c r="E3466" s="20">
        <v>170</v>
      </c>
      <c r="F3466" s="19">
        <v>203</v>
      </c>
      <c r="G3466" s="19">
        <v>0</v>
      </c>
      <c r="H3466" s="19">
        <v>165</v>
      </c>
      <c r="I3466" s="18" t="s">
        <v>819</v>
      </c>
      <c r="J3466" s="19">
        <v>241</v>
      </c>
      <c r="K3466" s="18" t="s">
        <v>783</v>
      </c>
      <c r="L3466" s="32">
        <v>34</v>
      </c>
      <c r="M3466" s="31">
        <v>8</v>
      </c>
      <c r="N3466" s="31">
        <v>47</v>
      </c>
      <c r="O3466" s="30" t="s">
        <v>129</v>
      </c>
      <c r="P3466" s="20">
        <v>78</v>
      </c>
      <c r="Q3466" s="20">
        <v>96</v>
      </c>
      <c r="R3466" s="18" t="s">
        <v>51</v>
      </c>
      <c r="S3466" s="20">
        <v>64</v>
      </c>
      <c r="T3466" s="18" t="s">
        <v>81</v>
      </c>
      <c r="U3466">
        <f t="shared" si="54"/>
        <v>5.9341333333333326</v>
      </c>
    </row>
    <row r="3467" spans="1:21" x14ac:dyDescent="0.3">
      <c r="A3467" s="21">
        <v>45114</v>
      </c>
      <c r="B3467" s="18" t="s">
        <v>45</v>
      </c>
      <c r="C3467" s="18" t="s">
        <v>46</v>
      </c>
      <c r="D3467" s="18" t="s">
        <v>47</v>
      </c>
      <c r="E3467" s="20">
        <v>170</v>
      </c>
      <c r="F3467" s="19">
        <v>218</v>
      </c>
      <c r="G3467" s="19">
        <v>2</v>
      </c>
      <c r="H3467" s="19">
        <v>147</v>
      </c>
      <c r="I3467" s="18" t="s">
        <v>147</v>
      </c>
      <c r="J3467" s="19">
        <v>288</v>
      </c>
      <c r="K3467" s="18" t="s">
        <v>934</v>
      </c>
      <c r="L3467" s="30" t="s">
        <v>116</v>
      </c>
      <c r="M3467" s="31">
        <v>11</v>
      </c>
      <c r="N3467" s="31">
        <v>58</v>
      </c>
      <c r="O3467" s="30" t="s">
        <v>213</v>
      </c>
      <c r="P3467" s="20">
        <v>74</v>
      </c>
      <c r="Q3467" s="20">
        <v>99</v>
      </c>
      <c r="R3467" s="18" t="s">
        <v>51</v>
      </c>
      <c r="S3467" s="20">
        <v>56</v>
      </c>
      <c r="T3467" s="18" t="s">
        <v>129</v>
      </c>
      <c r="U3467">
        <f t="shared" si="54"/>
        <v>0.69813333333333338</v>
      </c>
    </row>
    <row r="3468" spans="1:21" x14ac:dyDescent="0.3">
      <c r="A3468" s="21">
        <v>45115</v>
      </c>
      <c r="B3468" s="18" t="s">
        <v>45</v>
      </c>
      <c r="C3468" s="18" t="s">
        <v>46</v>
      </c>
      <c r="D3468" s="18" t="s">
        <v>47</v>
      </c>
      <c r="E3468" s="20">
        <v>170</v>
      </c>
      <c r="F3468" s="19">
        <v>203</v>
      </c>
      <c r="G3468" s="19">
        <v>12</v>
      </c>
      <c r="H3468" s="19">
        <v>169</v>
      </c>
      <c r="I3468" s="18" t="s">
        <v>51</v>
      </c>
      <c r="J3468" s="19">
        <v>237</v>
      </c>
      <c r="K3468" s="18" t="s">
        <v>1177</v>
      </c>
      <c r="L3468" s="32">
        <v>30</v>
      </c>
      <c r="M3468" s="31">
        <v>11</v>
      </c>
      <c r="N3468" s="31">
        <v>53</v>
      </c>
      <c r="O3468" s="30" t="s">
        <v>300</v>
      </c>
      <c r="P3468" s="20">
        <v>83</v>
      </c>
      <c r="Q3468" s="20">
        <v>97</v>
      </c>
      <c r="R3468" s="18" t="s">
        <v>249</v>
      </c>
      <c r="S3468" s="20">
        <v>74</v>
      </c>
      <c r="T3468" s="18" t="s">
        <v>51</v>
      </c>
      <c r="U3468">
        <f t="shared" si="54"/>
        <v>5.2360000000000007</v>
      </c>
    </row>
    <row r="3469" spans="1:21" x14ac:dyDescent="0.3">
      <c r="A3469" s="21">
        <v>45116</v>
      </c>
      <c r="B3469" s="18" t="s">
        <v>45</v>
      </c>
      <c r="C3469" s="18" t="s">
        <v>46</v>
      </c>
      <c r="D3469" s="18" t="s">
        <v>47</v>
      </c>
      <c r="E3469" s="20">
        <v>170</v>
      </c>
      <c r="F3469" s="19">
        <v>192</v>
      </c>
      <c r="G3469" s="19">
        <v>0</v>
      </c>
      <c r="H3469" s="19">
        <v>147</v>
      </c>
      <c r="I3469" s="18" t="s">
        <v>272</v>
      </c>
      <c r="J3469" s="19">
        <v>237</v>
      </c>
      <c r="K3469" s="18" t="s">
        <v>512</v>
      </c>
      <c r="L3469" s="30" t="s">
        <v>218</v>
      </c>
      <c r="M3469" s="31">
        <v>3</v>
      </c>
      <c r="N3469" s="31">
        <v>58</v>
      </c>
      <c r="O3469" s="30" t="s">
        <v>50</v>
      </c>
      <c r="P3469" s="20">
        <v>76</v>
      </c>
      <c r="Q3469" s="20">
        <v>98</v>
      </c>
      <c r="R3469" s="18" t="s">
        <v>51</v>
      </c>
      <c r="S3469" s="20">
        <v>59</v>
      </c>
      <c r="T3469" s="18" t="s">
        <v>133</v>
      </c>
      <c r="U3469">
        <f t="shared" si="54"/>
        <v>0.52359999999999995</v>
      </c>
    </row>
    <row r="3470" spans="1:21" x14ac:dyDescent="0.3">
      <c r="A3470" s="21">
        <v>45117</v>
      </c>
      <c r="B3470" s="18" t="s">
        <v>45</v>
      </c>
      <c r="C3470" s="18" t="s">
        <v>46</v>
      </c>
      <c r="D3470" s="18" t="s">
        <v>47</v>
      </c>
      <c r="E3470" s="20">
        <v>170</v>
      </c>
      <c r="F3470" s="19">
        <v>212</v>
      </c>
      <c r="G3470" s="19">
        <v>0</v>
      </c>
      <c r="H3470" s="19">
        <v>129</v>
      </c>
      <c r="I3470" s="18" t="s">
        <v>904</v>
      </c>
      <c r="J3470" s="19">
        <v>295</v>
      </c>
      <c r="K3470" s="18" t="s">
        <v>916</v>
      </c>
      <c r="L3470" s="30" t="s">
        <v>102</v>
      </c>
      <c r="M3470" s="31">
        <v>14</v>
      </c>
      <c r="N3470" s="31">
        <v>58</v>
      </c>
      <c r="O3470" s="30" t="s">
        <v>167</v>
      </c>
      <c r="P3470" s="20">
        <v>69</v>
      </c>
      <c r="Q3470" s="20">
        <v>99</v>
      </c>
      <c r="R3470" s="18" t="s">
        <v>51</v>
      </c>
      <c r="S3470" s="20">
        <v>46</v>
      </c>
      <c r="T3470" s="18" t="s">
        <v>146</v>
      </c>
      <c r="U3470">
        <f t="shared" si="54"/>
        <v>0.8726666666666667</v>
      </c>
    </row>
    <row r="3471" spans="1:21" x14ac:dyDescent="0.3">
      <c r="A3471" s="21">
        <v>45118</v>
      </c>
      <c r="B3471" s="18" t="s">
        <v>45</v>
      </c>
      <c r="C3471" s="18" t="s">
        <v>46</v>
      </c>
      <c r="D3471" s="18" t="s">
        <v>47</v>
      </c>
      <c r="E3471" s="20">
        <v>170</v>
      </c>
      <c r="F3471" s="19">
        <v>217</v>
      </c>
      <c r="G3471" s="19">
        <v>0</v>
      </c>
      <c r="H3471" s="19">
        <v>185</v>
      </c>
      <c r="I3471" s="18" t="s">
        <v>51</v>
      </c>
      <c r="J3471" s="19">
        <v>249</v>
      </c>
      <c r="K3471" s="18" t="s">
        <v>89</v>
      </c>
      <c r="L3471" s="32">
        <v>36</v>
      </c>
      <c r="M3471" s="31">
        <v>11</v>
      </c>
      <c r="N3471" s="31">
        <v>56</v>
      </c>
      <c r="O3471" s="30" t="s">
        <v>201</v>
      </c>
      <c r="P3471" s="20">
        <v>77</v>
      </c>
      <c r="Q3471" s="20">
        <v>90</v>
      </c>
      <c r="R3471" s="18" t="s">
        <v>147</v>
      </c>
      <c r="S3471" s="20">
        <v>65</v>
      </c>
      <c r="T3471" s="18" t="s">
        <v>51</v>
      </c>
      <c r="U3471">
        <f t="shared" si="54"/>
        <v>6.2831999999999999</v>
      </c>
    </row>
    <row r="3472" spans="1:21" x14ac:dyDescent="0.3">
      <c r="A3472" s="21">
        <v>45119</v>
      </c>
      <c r="B3472" s="18" t="s">
        <v>45</v>
      </c>
      <c r="C3472" s="18" t="s">
        <v>46</v>
      </c>
      <c r="D3472" s="18" t="s">
        <v>47</v>
      </c>
      <c r="E3472" s="20">
        <v>170</v>
      </c>
      <c r="F3472" s="19">
        <v>205</v>
      </c>
      <c r="G3472" s="19">
        <v>40</v>
      </c>
      <c r="H3472" s="19">
        <v>164</v>
      </c>
      <c r="I3472" s="18" t="s">
        <v>399</v>
      </c>
      <c r="J3472" s="19">
        <v>246</v>
      </c>
      <c r="K3472" s="18" t="s">
        <v>898</v>
      </c>
      <c r="L3472" s="30" t="s">
        <v>116</v>
      </c>
      <c r="M3472" s="31">
        <v>8</v>
      </c>
      <c r="N3472" s="31">
        <v>64</v>
      </c>
      <c r="O3472" s="30" t="s">
        <v>179</v>
      </c>
      <c r="P3472" s="20">
        <v>89</v>
      </c>
      <c r="Q3472" s="20">
        <v>98</v>
      </c>
      <c r="R3472" s="18" t="s">
        <v>51</v>
      </c>
      <c r="S3472" s="20">
        <v>68</v>
      </c>
      <c r="T3472" s="18" t="s">
        <v>169</v>
      </c>
      <c r="U3472">
        <f t="shared" si="54"/>
        <v>0.69813333333333338</v>
      </c>
    </row>
    <row r="3473" spans="1:21" x14ac:dyDescent="0.3">
      <c r="A3473" s="21">
        <v>45120</v>
      </c>
      <c r="B3473" s="18" t="s">
        <v>45</v>
      </c>
      <c r="C3473" s="18" t="s">
        <v>46</v>
      </c>
      <c r="D3473" s="18" t="s">
        <v>47</v>
      </c>
      <c r="E3473" s="20">
        <v>170</v>
      </c>
      <c r="F3473" s="19">
        <v>216</v>
      </c>
      <c r="G3473" s="19">
        <v>0</v>
      </c>
      <c r="H3473" s="19">
        <v>162</v>
      </c>
      <c r="I3473" s="18" t="s">
        <v>390</v>
      </c>
      <c r="J3473" s="19">
        <v>269</v>
      </c>
      <c r="K3473" s="18" t="s">
        <v>836</v>
      </c>
      <c r="L3473" s="30" t="s">
        <v>263</v>
      </c>
      <c r="M3473" s="31">
        <v>8</v>
      </c>
      <c r="N3473" s="31">
        <v>44</v>
      </c>
      <c r="O3473" s="30" t="s">
        <v>388</v>
      </c>
      <c r="P3473" s="20">
        <v>75</v>
      </c>
      <c r="Q3473" s="20">
        <v>99</v>
      </c>
      <c r="R3473" s="18" t="s">
        <v>51</v>
      </c>
      <c r="S3473" s="20">
        <v>57</v>
      </c>
      <c r="T3473" s="18" t="s">
        <v>64</v>
      </c>
      <c r="U3473">
        <f t="shared" si="54"/>
        <v>0.17453333333333335</v>
      </c>
    </row>
    <row r="3474" spans="1:21" x14ac:dyDescent="0.3">
      <c r="A3474" s="21">
        <v>45121</v>
      </c>
      <c r="B3474" s="18" t="s">
        <v>45</v>
      </c>
      <c r="C3474" s="18" t="s">
        <v>46</v>
      </c>
      <c r="D3474" s="18" t="s">
        <v>47</v>
      </c>
      <c r="E3474" s="20">
        <v>170</v>
      </c>
      <c r="F3474" s="19">
        <v>242</v>
      </c>
      <c r="G3474" s="19">
        <v>0</v>
      </c>
      <c r="H3474" s="19">
        <v>164</v>
      </c>
      <c r="I3474" s="18" t="s">
        <v>760</v>
      </c>
      <c r="J3474" s="19">
        <v>319</v>
      </c>
      <c r="K3474" s="18" t="s">
        <v>606</v>
      </c>
      <c r="L3474" s="30" t="s">
        <v>116</v>
      </c>
      <c r="M3474" s="31">
        <v>17</v>
      </c>
      <c r="N3474" s="31">
        <v>86</v>
      </c>
      <c r="O3474" s="30" t="s">
        <v>164</v>
      </c>
      <c r="P3474" s="20">
        <v>67</v>
      </c>
      <c r="Q3474" s="20">
        <v>98</v>
      </c>
      <c r="R3474" s="18" t="s">
        <v>174</v>
      </c>
      <c r="S3474" s="20">
        <v>40</v>
      </c>
      <c r="T3474" s="18" t="s">
        <v>139</v>
      </c>
      <c r="U3474">
        <f t="shared" si="54"/>
        <v>0.69813333333333338</v>
      </c>
    </row>
    <row r="3475" spans="1:21" x14ac:dyDescent="0.3">
      <c r="A3475" s="21">
        <v>45122</v>
      </c>
      <c r="B3475" s="18" t="s">
        <v>45</v>
      </c>
      <c r="C3475" s="18" t="s">
        <v>46</v>
      </c>
      <c r="D3475" s="18" t="s">
        <v>47</v>
      </c>
      <c r="E3475" s="20">
        <v>170</v>
      </c>
      <c r="F3475" s="19">
        <v>202</v>
      </c>
      <c r="G3475" s="19">
        <v>2</v>
      </c>
      <c r="H3475" s="19">
        <v>168</v>
      </c>
      <c r="I3475" s="18" t="s">
        <v>51</v>
      </c>
      <c r="J3475" s="19">
        <v>237</v>
      </c>
      <c r="K3475" s="18" t="s">
        <v>783</v>
      </c>
      <c r="L3475" s="30" t="s">
        <v>84</v>
      </c>
      <c r="M3475" s="31">
        <v>17</v>
      </c>
      <c r="N3475" s="31">
        <v>92</v>
      </c>
      <c r="O3475" s="30" t="s">
        <v>117</v>
      </c>
      <c r="P3475" s="20">
        <v>72</v>
      </c>
      <c r="Q3475" s="20">
        <v>97</v>
      </c>
      <c r="R3475" s="18" t="s">
        <v>229</v>
      </c>
      <c r="S3475" s="20">
        <v>53</v>
      </c>
      <c r="T3475" s="18" t="s">
        <v>158</v>
      </c>
      <c r="U3475">
        <f t="shared" si="54"/>
        <v>0.34906666666666669</v>
      </c>
    </row>
    <row r="3476" spans="1:21" x14ac:dyDescent="0.3">
      <c r="A3476" s="21">
        <v>45123</v>
      </c>
      <c r="B3476" s="18" t="s">
        <v>45</v>
      </c>
      <c r="C3476" s="18" t="s">
        <v>46</v>
      </c>
      <c r="D3476" s="18" t="s">
        <v>47</v>
      </c>
      <c r="E3476" s="20">
        <v>170</v>
      </c>
      <c r="F3476" s="19">
        <v>186</v>
      </c>
      <c r="G3476" s="19">
        <v>0</v>
      </c>
      <c r="H3476" s="19">
        <v>146</v>
      </c>
      <c r="I3476" s="18" t="s">
        <v>653</v>
      </c>
      <c r="J3476" s="19">
        <v>225</v>
      </c>
      <c r="K3476" s="18" t="s">
        <v>512</v>
      </c>
      <c r="L3476" s="32">
        <v>36</v>
      </c>
      <c r="M3476" s="31">
        <v>11</v>
      </c>
      <c r="N3476" s="31">
        <v>72</v>
      </c>
      <c r="O3476" s="30" t="s">
        <v>135</v>
      </c>
      <c r="P3476" s="20">
        <v>70</v>
      </c>
      <c r="Q3476" s="20">
        <v>94</v>
      </c>
      <c r="R3476" s="18" t="s">
        <v>103</v>
      </c>
      <c r="S3476" s="20">
        <v>51</v>
      </c>
      <c r="T3476" s="18" t="s">
        <v>182</v>
      </c>
      <c r="U3476">
        <f t="shared" si="54"/>
        <v>6.2831999999999999</v>
      </c>
    </row>
    <row r="3477" spans="1:21" x14ac:dyDescent="0.3">
      <c r="A3477" s="21">
        <v>45124</v>
      </c>
      <c r="B3477" s="18" t="s">
        <v>45</v>
      </c>
      <c r="C3477" s="18" t="s">
        <v>46</v>
      </c>
      <c r="D3477" s="18" t="s">
        <v>47</v>
      </c>
      <c r="E3477" s="20">
        <v>170</v>
      </c>
      <c r="F3477" s="19">
        <v>181</v>
      </c>
      <c r="G3477" s="19">
        <v>0</v>
      </c>
      <c r="H3477" s="19">
        <v>120</v>
      </c>
      <c r="I3477" s="18" t="s">
        <v>1073</v>
      </c>
      <c r="J3477" s="19">
        <v>242</v>
      </c>
      <c r="K3477" s="18" t="s">
        <v>681</v>
      </c>
      <c r="L3477" s="30" t="s">
        <v>84</v>
      </c>
      <c r="M3477" s="31">
        <v>8</v>
      </c>
      <c r="N3477" s="31">
        <v>56</v>
      </c>
      <c r="O3477" s="30" t="s">
        <v>129</v>
      </c>
      <c r="P3477" s="20">
        <v>79</v>
      </c>
      <c r="Q3477" s="20">
        <v>97</v>
      </c>
      <c r="R3477" s="18" t="s">
        <v>51</v>
      </c>
      <c r="S3477" s="20">
        <v>62</v>
      </c>
      <c r="T3477" s="18" t="s">
        <v>209</v>
      </c>
      <c r="U3477">
        <f t="shared" si="54"/>
        <v>0.34906666666666669</v>
      </c>
    </row>
    <row r="3478" spans="1:21" x14ac:dyDescent="0.3">
      <c r="A3478" s="21">
        <v>45125</v>
      </c>
      <c r="B3478" s="18" t="s">
        <v>45</v>
      </c>
      <c r="C3478" s="18" t="s">
        <v>46</v>
      </c>
      <c r="D3478" s="18" t="s">
        <v>47</v>
      </c>
      <c r="E3478" s="20">
        <v>170</v>
      </c>
      <c r="F3478" s="19">
        <v>210</v>
      </c>
      <c r="G3478" s="19">
        <v>2</v>
      </c>
      <c r="H3478" s="19">
        <v>184</v>
      </c>
      <c r="I3478" s="18" t="s">
        <v>565</v>
      </c>
      <c r="J3478" s="19">
        <v>236</v>
      </c>
      <c r="K3478" s="18" t="s">
        <v>730</v>
      </c>
      <c r="L3478" s="30" t="s">
        <v>116</v>
      </c>
      <c r="M3478" s="31">
        <v>8</v>
      </c>
      <c r="N3478" s="31">
        <v>44</v>
      </c>
      <c r="O3478" s="30" t="s">
        <v>121</v>
      </c>
      <c r="P3478" s="20">
        <v>81</v>
      </c>
      <c r="Q3478" s="20">
        <v>94</v>
      </c>
      <c r="R3478" s="18" t="s">
        <v>51</v>
      </c>
      <c r="S3478" s="20">
        <v>70</v>
      </c>
      <c r="T3478" s="18" t="s">
        <v>169</v>
      </c>
      <c r="U3478">
        <f t="shared" si="54"/>
        <v>0.69813333333333338</v>
      </c>
    </row>
    <row r="3479" spans="1:21" x14ac:dyDescent="0.3">
      <c r="A3479" s="21">
        <v>45126</v>
      </c>
      <c r="B3479" s="18" t="s">
        <v>45</v>
      </c>
      <c r="C3479" s="18" t="s">
        <v>46</v>
      </c>
      <c r="D3479" s="18" t="s">
        <v>47</v>
      </c>
      <c r="E3479" s="20">
        <v>170</v>
      </c>
      <c r="F3479" s="19">
        <v>207</v>
      </c>
      <c r="G3479" s="19">
        <v>0</v>
      </c>
      <c r="H3479" s="19">
        <v>179</v>
      </c>
      <c r="I3479" s="18" t="s">
        <v>298</v>
      </c>
      <c r="J3479" s="19">
        <v>235</v>
      </c>
      <c r="K3479" s="18" t="s">
        <v>496</v>
      </c>
      <c r="L3479" s="32" t="s">
        <v>1194</v>
      </c>
      <c r="M3479" s="31">
        <v>8</v>
      </c>
      <c r="N3479" s="31">
        <v>39</v>
      </c>
      <c r="O3479" s="30" t="s">
        <v>260</v>
      </c>
      <c r="P3479" s="20">
        <v>82</v>
      </c>
      <c r="Q3479" s="20">
        <v>98</v>
      </c>
      <c r="R3479" s="18" t="s">
        <v>51</v>
      </c>
      <c r="S3479" s="20">
        <v>70</v>
      </c>
      <c r="T3479" s="18" t="s">
        <v>64</v>
      </c>
      <c r="U3479" t="e">
        <f t="shared" si="54"/>
        <v>#VALUE!</v>
      </c>
    </row>
    <row r="3480" spans="1:21" x14ac:dyDescent="0.3">
      <c r="A3480" s="21">
        <v>45127</v>
      </c>
      <c r="B3480" s="18" t="s">
        <v>45</v>
      </c>
      <c r="C3480" s="18" t="s">
        <v>46</v>
      </c>
      <c r="D3480" s="18" t="s">
        <v>47</v>
      </c>
      <c r="E3480" s="20">
        <v>170</v>
      </c>
      <c r="F3480" s="19">
        <v>210</v>
      </c>
      <c r="G3480" s="19">
        <v>0</v>
      </c>
      <c r="H3480" s="19">
        <v>174</v>
      </c>
      <c r="I3480" s="18" t="s">
        <v>165</v>
      </c>
      <c r="J3480" s="19">
        <v>247</v>
      </c>
      <c r="K3480" s="18" t="s">
        <v>326</v>
      </c>
      <c r="L3480" s="30" t="s">
        <v>84</v>
      </c>
      <c r="M3480" s="31">
        <v>8</v>
      </c>
      <c r="N3480" s="31">
        <v>53</v>
      </c>
      <c r="O3480" s="30" t="s">
        <v>89</v>
      </c>
      <c r="P3480" s="20">
        <v>78</v>
      </c>
      <c r="Q3480" s="20">
        <v>93</v>
      </c>
      <c r="R3480" s="18" t="s">
        <v>51</v>
      </c>
      <c r="S3480" s="20">
        <v>58</v>
      </c>
      <c r="T3480" s="18" t="s">
        <v>264</v>
      </c>
      <c r="U3480">
        <f t="shared" si="54"/>
        <v>0.34906666666666669</v>
      </c>
    </row>
    <row r="3481" spans="1:21" x14ac:dyDescent="0.3">
      <c r="A3481" s="21">
        <v>45128</v>
      </c>
      <c r="B3481" s="18" t="s">
        <v>45</v>
      </c>
      <c r="C3481" s="18" t="s">
        <v>46</v>
      </c>
      <c r="D3481" s="18" t="s">
        <v>47</v>
      </c>
      <c r="E3481" s="20">
        <v>170</v>
      </c>
      <c r="F3481" s="19">
        <v>200</v>
      </c>
      <c r="G3481" s="19">
        <v>0</v>
      </c>
      <c r="H3481" s="19">
        <v>151</v>
      </c>
      <c r="I3481" s="18" t="s">
        <v>329</v>
      </c>
      <c r="J3481" s="19">
        <v>250</v>
      </c>
      <c r="K3481" s="18" t="s">
        <v>907</v>
      </c>
      <c r="L3481" s="30" t="s">
        <v>102</v>
      </c>
      <c r="M3481" s="31">
        <v>11</v>
      </c>
      <c r="N3481" s="31">
        <v>69</v>
      </c>
      <c r="O3481" s="30" t="s">
        <v>179</v>
      </c>
      <c r="P3481" s="20">
        <v>72</v>
      </c>
      <c r="Q3481" s="20">
        <v>97</v>
      </c>
      <c r="R3481" s="18" t="s">
        <v>51</v>
      </c>
      <c r="S3481" s="20">
        <v>55</v>
      </c>
      <c r="T3481" s="18" t="s">
        <v>95</v>
      </c>
      <c r="U3481">
        <f t="shared" si="54"/>
        <v>0.8726666666666667</v>
      </c>
    </row>
    <row r="3482" spans="1:21" x14ac:dyDescent="0.3">
      <c r="A3482" s="21">
        <v>45129</v>
      </c>
      <c r="B3482" s="18" t="s">
        <v>45</v>
      </c>
      <c r="C3482" s="18" t="s">
        <v>46</v>
      </c>
      <c r="D3482" s="18" t="s">
        <v>47</v>
      </c>
      <c r="E3482" s="20">
        <v>170</v>
      </c>
      <c r="F3482" s="19">
        <v>188</v>
      </c>
      <c r="G3482" s="19">
        <v>0</v>
      </c>
      <c r="H3482" s="19">
        <v>138</v>
      </c>
      <c r="I3482" s="18" t="s">
        <v>287</v>
      </c>
      <c r="J3482" s="19">
        <v>239</v>
      </c>
      <c r="K3482" s="18" t="s">
        <v>191</v>
      </c>
      <c r="L3482" s="32" t="s">
        <v>1194</v>
      </c>
      <c r="M3482" s="31">
        <v>11</v>
      </c>
      <c r="N3482" s="31">
        <v>50</v>
      </c>
      <c r="O3482" s="30" t="s">
        <v>128</v>
      </c>
      <c r="P3482" s="20">
        <v>81</v>
      </c>
      <c r="Q3482" s="20">
        <v>98</v>
      </c>
      <c r="R3482" s="18" t="s">
        <v>159</v>
      </c>
      <c r="S3482" s="20">
        <v>60</v>
      </c>
      <c r="T3482" s="18" t="s">
        <v>133</v>
      </c>
      <c r="U3482" t="e">
        <f t="shared" si="54"/>
        <v>#VALUE!</v>
      </c>
    </row>
    <row r="3483" spans="1:21" x14ac:dyDescent="0.3">
      <c r="A3483" s="21">
        <v>45130</v>
      </c>
      <c r="B3483" s="18" t="s">
        <v>45</v>
      </c>
      <c r="C3483" s="18" t="s">
        <v>46</v>
      </c>
      <c r="D3483" s="18" t="s">
        <v>47</v>
      </c>
      <c r="E3483" s="20">
        <v>170</v>
      </c>
      <c r="F3483" s="19">
        <v>216</v>
      </c>
      <c r="G3483" s="19">
        <v>4</v>
      </c>
      <c r="H3483" s="19">
        <v>171</v>
      </c>
      <c r="I3483" s="18" t="s">
        <v>1037</v>
      </c>
      <c r="J3483" s="19">
        <v>262</v>
      </c>
      <c r="K3483" s="18" t="s">
        <v>645</v>
      </c>
      <c r="L3483" s="30" t="s">
        <v>84</v>
      </c>
      <c r="M3483" s="31">
        <v>8</v>
      </c>
      <c r="N3483" s="31">
        <v>61</v>
      </c>
      <c r="O3483" s="30" t="s">
        <v>128</v>
      </c>
      <c r="P3483" s="20">
        <v>74</v>
      </c>
      <c r="Q3483" s="20">
        <v>97</v>
      </c>
      <c r="R3483" s="18" t="s">
        <v>51</v>
      </c>
      <c r="S3483" s="20">
        <v>58</v>
      </c>
      <c r="T3483" s="18" t="s">
        <v>167</v>
      </c>
      <c r="U3483">
        <f t="shared" si="54"/>
        <v>0.34906666666666669</v>
      </c>
    </row>
    <row r="3484" spans="1:21" x14ac:dyDescent="0.3">
      <c r="A3484" s="21">
        <v>45131</v>
      </c>
      <c r="B3484" s="18" t="s">
        <v>45</v>
      </c>
      <c r="C3484" s="18" t="s">
        <v>46</v>
      </c>
      <c r="D3484" s="18" t="s">
        <v>47</v>
      </c>
      <c r="E3484" s="20">
        <v>170</v>
      </c>
      <c r="F3484" s="19">
        <v>208</v>
      </c>
      <c r="G3484" s="19">
        <v>0</v>
      </c>
      <c r="H3484" s="19">
        <v>165</v>
      </c>
      <c r="I3484" s="18" t="s">
        <v>394</v>
      </c>
      <c r="J3484" s="19">
        <v>252</v>
      </c>
      <c r="K3484" s="18" t="s">
        <v>665</v>
      </c>
      <c r="L3484" s="32">
        <v>28</v>
      </c>
      <c r="M3484" s="31">
        <v>11</v>
      </c>
      <c r="N3484" s="31">
        <v>69</v>
      </c>
      <c r="O3484" s="30" t="s">
        <v>89</v>
      </c>
      <c r="P3484" s="20">
        <v>71</v>
      </c>
      <c r="Q3484" s="20">
        <v>97</v>
      </c>
      <c r="R3484" s="18" t="s">
        <v>51</v>
      </c>
      <c r="S3484" s="20">
        <v>47</v>
      </c>
      <c r="T3484" s="18" t="s">
        <v>81</v>
      </c>
      <c r="U3484">
        <f t="shared" si="54"/>
        <v>4.8869333333333334</v>
      </c>
    </row>
    <row r="3485" spans="1:21" x14ac:dyDescent="0.3">
      <c r="A3485" s="21">
        <v>45132</v>
      </c>
      <c r="B3485" s="18" t="s">
        <v>45</v>
      </c>
      <c r="C3485" s="18" t="s">
        <v>46</v>
      </c>
      <c r="D3485" s="18" t="s">
        <v>47</v>
      </c>
      <c r="E3485" s="20">
        <v>170</v>
      </c>
      <c r="F3485" s="19">
        <v>190</v>
      </c>
      <c r="G3485" s="19">
        <v>0</v>
      </c>
      <c r="H3485" s="19">
        <v>149</v>
      </c>
      <c r="I3485" s="18" t="s">
        <v>1097</v>
      </c>
      <c r="J3485" s="19">
        <v>230</v>
      </c>
      <c r="K3485" s="18" t="s">
        <v>343</v>
      </c>
      <c r="L3485" s="32">
        <v>36</v>
      </c>
      <c r="M3485" s="31">
        <v>11</v>
      </c>
      <c r="N3485" s="31">
        <v>53</v>
      </c>
      <c r="O3485" s="30" t="s">
        <v>201</v>
      </c>
      <c r="P3485" s="20">
        <v>69</v>
      </c>
      <c r="Q3485" s="20">
        <v>92</v>
      </c>
      <c r="R3485" s="18" t="s">
        <v>232</v>
      </c>
      <c r="S3485" s="20">
        <v>49</v>
      </c>
      <c r="T3485" s="18" t="s">
        <v>118</v>
      </c>
      <c r="U3485">
        <f t="shared" si="54"/>
        <v>6.2831999999999999</v>
      </c>
    </row>
    <row r="3486" spans="1:21" x14ac:dyDescent="0.3">
      <c r="A3486" s="21">
        <v>45133</v>
      </c>
      <c r="B3486" s="18" t="s">
        <v>45</v>
      </c>
      <c r="C3486" s="18" t="s">
        <v>46</v>
      </c>
      <c r="D3486" s="18" t="s">
        <v>47</v>
      </c>
      <c r="E3486" s="20">
        <v>170</v>
      </c>
      <c r="F3486" s="19">
        <v>217</v>
      </c>
      <c r="G3486" s="19">
        <v>0</v>
      </c>
      <c r="H3486" s="19">
        <v>156</v>
      </c>
      <c r="I3486" s="18" t="s">
        <v>732</v>
      </c>
      <c r="J3486" s="19">
        <v>278</v>
      </c>
      <c r="K3486" s="18" t="s">
        <v>408</v>
      </c>
      <c r="L3486" s="30" t="s">
        <v>401</v>
      </c>
      <c r="M3486" s="31">
        <v>14</v>
      </c>
      <c r="N3486" s="31">
        <v>69</v>
      </c>
      <c r="O3486" s="30" t="s">
        <v>146</v>
      </c>
      <c r="P3486" s="20">
        <v>70</v>
      </c>
      <c r="Q3486" s="20">
        <v>91</v>
      </c>
      <c r="R3486" s="18" t="s">
        <v>51</v>
      </c>
      <c r="S3486" s="20">
        <v>48</v>
      </c>
      <c r="T3486" s="18" t="s">
        <v>264</v>
      </c>
      <c r="U3486">
        <f t="shared" si="54"/>
        <v>1.0471999999999999</v>
      </c>
    </row>
    <row r="3487" spans="1:21" x14ac:dyDescent="0.3">
      <c r="A3487" s="21">
        <v>45134</v>
      </c>
      <c r="B3487" s="18" t="s">
        <v>45</v>
      </c>
      <c r="C3487" s="18" t="s">
        <v>46</v>
      </c>
      <c r="D3487" s="18" t="s">
        <v>47</v>
      </c>
      <c r="E3487" s="20">
        <v>170</v>
      </c>
      <c r="F3487" s="19">
        <v>230</v>
      </c>
      <c r="G3487" s="19">
        <v>0</v>
      </c>
      <c r="H3487" s="19">
        <v>192</v>
      </c>
      <c r="I3487" s="18" t="s">
        <v>470</v>
      </c>
      <c r="J3487" s="19">
        <v>269</v>
      </c>
      <c r="K3487" s="18" t="s">
        <v>483</v>
      </c>
      <c r="L3487" s="30" t="s">
        <v>263</v>
      </c>
      <c r="M3487" s="31">
        <v>11</v>
      </c>
      <c r="N3487" s="31">
        <v>75</v>
      </c>
      <c r="O3487" s="30" t="s">
        <v>52</v>
      </c>
      <c r="P3487" s="20">
        <v>72</v>
      </c>
      <c r="Q3487" s="20">
        <v>91</v>
      </c>
      <c r="R3487" s="18" t="s">
        <v>123</v>
      </c>
      <c r="S3487" s="20">
        <v>59</v>
      </c>
      <c r="T3487" s="18" t="s">
        <v>260</v>
      </c>
      <c r="U3487">
        <f t="shared" si="54"/>
        <v>0.17453333333333335</v>
      </c>
    </row>
    <row r="3488" spans="1:21" x14ac:dyDescent="0.3">
      <c r="A3488" s="21">
        <v>45135</v>
      </c>
      <c r="B3488" s="18" t="s">
        <v>45</v>
      </c>
      <c r="C3488" s="18" t="s">
        <v>46</v>
      </c>
      <c r="D3488" s="18" t="s">
        <v>47</v>
      </c>
      <c r="E3488" s="20">
        <v>170</v>
      </c>
      <c r="F3488" s="19">
        <v>231</v>
      </c>
      <c r="G3488" s="19">
        <v>2</v>
      </c>
      <c r="H3488" s="19">
        <v>168</v>
      </c>
      <c r="I3488" s="18" t="s">
        <v>325</v>
      </c>
      <c r="J3488" s="19">
        <v>294</v>
      </c>
      <c r="K3488" s="18" t="s">
        <v>386</v>
      </c>
      <c r="L3488" s="32">
        <v>31</v>
      </c>
      <c r="M3488" s="31">
        <v>17</v>
      </c>
      <c r="N3488" s="31">
        <v>61</v>
      </c>
      <c r="O3488" s="30" t="s">
        <v>81</v>
      </c>
      <c r="P3488" s="20">
        <v>66</v>
      </c>
      <c r="Q3488" s="20">
        <v>95</v>
      </c>
      <c r="R3488" s="18" t="s">
        <v>51</v>
      </c>
      <c r="S3488" s="20">
        <v>54</v>
      </c>
      <c r="T3488" s="18" t="s">
        <v>51</v>
      </c>
      <c r="U3488">
        <f t="shared" si="54"/>
        <v>5.4105333333333334</v>
      </c>
    </row>
    <row r="3489" spans="1:21" x14ac:dyDescent="0.3">
      <c r="A3489" s="21">
        <v>45136</v>
      </c>
      <c r="B3489" s="18" t="s">
        <v>45</v>
      </c>
      <c r="C3489" s="18" t="s">
        <v>46</v>
      </c>
      <c r="D3489" s="18" t="s">
        <v>47</v>
      </c>
      <c r="E3489" s="20">
        <v>170</v>
      </c>
      <c r="F3489" s="19">
        <v>214</v>
      </c>
      <c r="G3489" s="19">
        <v>30</v>
      </c>
      <c r="H3489" s="19">
        <v>170</v>
      </c>
      <c r="I3489" s="18" t="s">
        <v>62</v>
      </c>
      <c r="J3489" s="19">
        <v>257</v>
      </c>
      <c r="K3489" s="18" t="s">
        <v>93</v>
      </c>
      <c r="L3489" s="30" t="s">
        <v>263</v>
      </c>
      <c r="M3489" s="31">
        <v>14</v>
      </c>
      <c r="N3489" s="31">
        <v>75</v>
      </c>
      <c r="O3489" s="30" t="s">
        <v>133</v>
      </c>
      <c r="P3489" s="20">
        <v>88</v>
      </c>
      <c r="Q3489" s="20">
        <v>97</v>
      </c>
      <c r="R3489" s="18" t="s">
        <v>51</v>
      </c>
      <c r="S3489" s="20">
        <v>70</v>
      </c>
      <c r="T3489" s="18" t="s">
        <v>250</v>
      </c>
      <c r="U3489">
        <f t="shared" si="54"/>
        <v>0.17453333333333335</v>
      </c>
    </row>
    <row r="3490" spans="1:21" x14ac:dyDescent="0.3">
      <c r="A3490" s="21">
        <v>45137</v>
      </c>
      <c r="B3490" s="18" t="s">
        <v>45</v>
      </c>
      <c r="C3490" s="18" t="s">
        <v>46</v>
      </c>
      <c r="D3490" s="18" t="s">
        <v>47</v>
      </c>
      <c r="E3490" s="20">
        <v>170</v>
      </c>
      <c r="F3490" s="19">
        <v>206</v>
      </c>
      <c r="G3490" s="19">
        <v>2</v>
      </c>
      <c r="H3490" s="19">
        <v>158</v>
      </c>
      <c r="I3490" s="18" t="s">
        <v>310</v>
      </c>
      <c r="J3490" s="19">
        <v>255</v>
      </c>
      <c r="K3490" s="18" t="s">
        <v>217</v>
      </c>
      <c r="L3490" s="30" t="s">
        <v>218</v>
      </c>
      <c r="M3490" s="31">
        <v>14</v>
      </c>
      <c r="N3490" s="31">
        <v>67</v>
      </c>
      <c r="O3490" s="30" t="s">
        <v>94</v>
      </c>
      <c r="P3490" s="20">
        <v>75</v>
      </c>
      <c r="Q3490" s="20">
        <v>99</v>
      </c>
      <c r="R3490" s="18" t="s">
        <v>120</v>
      </c>
      <c r="S3490" s="20">
        <v>60</v>
      </c>
      <c r="T3490" s="18" t="s">
        <v>50</v>
      </c>
      <c r="U3490">
        <f t="shared" si="54"/>
        <v>0.52359999999999995</v>
      </c>
    </row>
    <row r="3491" spans="1:21" x14ac:dyDescent="0.3">
      <c r="A3491" s="21">
        <v>45138</v>
      </c>
      <c r="B3491" s="18" t="s">
        <v>45</v>
      </c>
      <c r="C3491" s="18" t="s">
        <v>46</v>
      </c>
      <c r="D3491" s="18" t="s">
        <v>47</v>
      </c>
      <c r="E3491" s="20">
        <v>170</v>
      </c>
      <c r="F3491" s="19">
        <v>213</v>
      </c>
      <c r="G3491" s="19">
        <v>0</v>
      </c>
      <c r="H3491" s="19">
        <v>154</v>
      </c>
      <c r="I3491" s="18" t="s">
        <v>190</v>
      </c>
      <c r="J3491" s="19">
        <v>272</v>
      </c>
      <c r="K3491" s="18" t="s">
        <v>400</v>
      </c>
      <c r="L3491" s="32">
        <v>33</v>
      </c>
      <c r="M3491" s="31">
        <v>14</v>
      </c>
      <c r="N3491" s="31">
        <v>75</v>
      </c>
      <c r="O3491" s="30" t="s">
        <v>91</v>
      </c>
      <c r="P3491" s="20">
        <v>70</v>
      </c>
      <c r="Q3491" s="20">
        <v>98</v>
      </c>
      <c r="R3491" s="18" t="s">
        <v>51</v>
      </c>
      <c r="S3491" s="20">
        <v>56</v>
      </c>
      <c r="T3491" s="18" t="s">
        <v>61</v>
      </c>
      <c r="U3491">
        <f t="shared" si="54"/>
        <v>5.7596000000000007</v>
      </c>
    </row>
    <row r="3492" spans="1:21" x14ac:dyDescent="0.3">
      <c r="A3492" s="21">
        <v>45139</v>
      </c>
      <c r="B3492" s="18" t="s">
        <v>45</v>
      </c>
      <c r="C3492" s="18" t="s">
        <v>46</v>
      </c>
      <c r="D3492" s="18" t="s">
        <v>47</v>
      </c>
      <c r="E3492" s="20">
        <v>170</v>
      </c>
      <c r="F3492" s="19">
        <v>232</v>
      </c>
      <c r="G3492" s="19">
        <v>0</v>
      </c>
      <c r="H3492" s="19">
        <v>167</v>
      </c>
      <c r="I3492" s="18" t="s">
        <v>396</v>
      </c>
      <c r="J3492" s="19">
        <v>298</v>
      </c>
      <c r="K3492" s="18" t="s">
        <v>384</v>
      </c>
      <c r="L3492" s="30" t="s">
        <v>218</v>
      </c>
      <c r="M3492" s="31">
        <v>19</v>
      </c>
      <c r="N3492" s="31">
        <v>78</v>
      </c>
      <c r="O3492" s="30" t="s">
        <v>71</v>
      </c>
      <c r="P3492" s="20">
        <v>72</v>
      </c>
      <c r="Q3492" s="20">
        <v>96</v>
      </c>
      <c r="R3492" s="18" t="s">
        <v>51</v>
      </c>
      <c r="S3492" s="20">
        <v>55</v>
      </c>
      <c r="T3492" s="18" t="s">
        <v>133</v>
      </c>
      <c r="U3492">
        <f t="shared" si="54"/>
        <v>0.52359999999999995</v>
      </c>
    </row>
    <row r="3493" spans="1:21" x14ac:dyDescent="0.3">
      <c r="A3493" s="21">
        <v>45140</v>
      </c>
      <c r="B3493" s="18" t="s">
        <v>45</v>
      </c>
      <c r="C3493" s="18" t="s">
        <v>46</v>
      </c>
      <c r="D3493" s="18" t="s">
        <v>47</v>
      </c>
      <c r="E3493" s="20">
        <v>170</v>
      </c>
      <c r="F3493" s="19">
        <v>216</v>
      </c>
      <c r="G3493" s="19">
        <v>0</v>
      </c>
      <c r="H3493" s="19">
        <v>154</v>
      </c>
      <c r="I3493" s="18" t="s">
        <v>282</v>
      </c>
      <c r="J3493" s="19">
        <v>277</v>
      </c>
      <c r="K3493" s="18" t="s">
        <v>990</v>
      </c>
      <c r="L3493" s="30" t="s">
        <v>218</v>
      </c>
      <c r="M3493" s="31">
        <v>11</v>
      </c>
      <c r="N3493" s="31">
        <v>92</v>
      </c>
      <c r="O3493" s="30" t="s">
        <v>307</v>
      </c>
      <c r="P3493" s="20">
        <v>80</v>
      </c>
      <c r="Q3493" s="20">
        <v>99</v>
      </c>
      <c r="R3493" s="18" t="s">
        <v>301</v>
      </c>
      <c r="S3493" s="20">
        <v>60</v>
      </c>
      <c r="T3493" s="18" t="s">
        <v>192</v>
      </c>
      <c r="U3493">
        <f t="shared" si="54"/>
        <v>0.52359999999999995</v>
      </c>
    </row>
    <row r="3494" spans="1:21" x14ac:dyDescent="0.3">
      <c r="A3494" s="21">
        <v>45141</v>
      </c>
      <c r="B3494" s="18" t="s">
        <v>45</v>
      </c>
      <c r="C3494" s="18" t="s">
        <v>46</v>
      </c>
      <c r="D3494" s="18" t="s">
        <v>47</v>
      </c>
      <c r="E3494" s="20">
        <v>170</v>
      </c>
      <c r="F3494" s="19">
        <v>180</v>
      </c>
      <c r="G3494" s="19">
        <v>14</v>
      </c>
      <c r="H3494" s="19">
        <v>143</v>
      </c>
      <c r="I3494" s="18" t="s">
        <v>471</v>
      </c>
      <c r="J3494" s="19">
        <v>218</v>
      </c>
      <c r="K3494" s="18" t="s">
        <v>672</v>
      </c>
      <c r="L3494" s="30" t="s">
        <v>84</v>
      </c>
      <c r="M3494" s="31">
        <v>14</v>
      </c>
      <c r="N3494" s="31">
        <v>94</v>
      </c>
      <c r="O3494" s="30" t="s">
        <v>65</v>
      </c>
      <c r="P3494" s="20">
        <v>69</v>
      </c>
      <c r="Q3494" s="20">
        <v>93</v>
      </c>
      <c r="R3494" s="18" t="s">
        <v>51</v>
      </c>
      <c r="S3494" s="20">
        <v>54</v>
      </c>
      <c r="T3494" s="18" t="s">
        <v>182</v>
      </c>
      <c r="U3494">
        <f t="shared" si="54"/>
        <v>0.34906666666666669</v>
      </c>
    </row>
    <row r="3495" spans="1:21" x14ac:dyDescent="0.3">
      <c r="A3495" s="21">
        <v>45142</v>
      </c>
      <c r="B3495" s="18" t="s">
        <v>45</v>
      </c>
      <c r="C3495" s="18" t="s">
        <v>46</v>
      </c>
      <c r="D3495" s="18" t="s">
        <v>47</v>
      </c>
      <c r="E3495" s="20">
        <v>170</v>
      </c>
      <c r="F3495" s="19">
        <v>184</v>
      </c>
      <c r="G3495" s="19">
        <v>0</v>
      </c>
      <c r="H3495" s="19">
        <v>138</v>
      </c>
      <c r="I3495" s="18" t="s">
        <v>100</v>
      </c>
      <c r="J3495" s="19">
        <v>229</v>
      </c>
      <c r="K3495" s="18" t="s">
        <v>423</v>
      </c>
      <c r="L3495" s="30" t="s">
        <v>102</v>
      </c>
      <c r="M3495" s="31">
        <v>11</v>
      </c>
      <c r="N3495" s="31">
        <v>64</v>
      </c>
      <c r="O3495" s="30" t="s">
        <v>52</v>
      </c>
      <c r="P3495" s="20">
        <v>74</v>
      </c>
      <c r="Q3495" s="20">
        <v>97</v>
      </c>
      <c r="R3495" s="18" t="s">
        <v>258</v>
      </c>
      <c r="S3495" s="20">
        <v>55</v>
      </c>
      <c r="T3495" s="18" t="s">
        <v>206</v>
      </c>
      <c r="U3495">
        <f t="shared" si="54"/>
        <v>0.8726666666666667</v>
      </c>
    </row>
    <row r="3496" spans="1:21" x14ac:dyDescent="0.3">
      <c r="A3496" s="21">
        <v>45143</v>
      </c>
      <c r="B3496" s="18" t="s">
        <v>45</v>
      </c>
      <c r="C3496" s="18" t="s">
        <v>46</v>
      </c>
      <c r="D3496" s="18" t="s">
        <v>47</v>
      </c>
      <c r="E3496" s="20">
        <v>170</v>
      </c>
      <c r="F3496" s="19">
        <v>196</v>
      </c>
      <c r="G3496" s="19">
        <v>20</v>
      </c>
      <c r="H3496" s="19">
        <v>110</v>
      </c>
      <c r="I3496" s="18" t="s">
        <v>435</v>
      </c>
      <c r="J3496" s="19">
        <v>283</v>
      </c>
      <c r="K3496" s="18" t="s">
        <v>525</v>
      </c>
      <c r="L3496" s="30" t="s">
        <v>116</v>
      </c>
      <c r="M3496" s="31">
        <v>22</v>
      </c>
      <c r="N3496" s="31">
        <v>72</v>
      </c>
      <c r="O3496" s="30" t="s">
        <v>215</v>
      </c>
      <c r="P3496" s="20">
        <v>64</v>
      </c>
      <c r="Q3496" s="20">
        <v>97</v>
      </c>
      <c r="R3496" s="18" t="s">
        <v>750</v>
      </c>
      <c r="S3496" s="20">
        <v>35</v>
      </c>
      <c r="T3496" s="18" t="s">
        <v>129</v>
      </c>
      <c r="U3496">
        <f t="shared" si="54"/>
        <v>0.69813333333333338</v>
      </c>
    </row>
    <row r="3497" spans="1:21" x14ac:dyDescent="0.3">
      <c r="A3497" s="21">
        <v>45144</v>
      </c>
      <c r="B3497" s="18" t="s">
        <v>45</v>
      </c>
      <c r="C3497" s="18" t="s">
        <v>46</v>
      </c>
      <c r="D3497" s="18" t="s">
        <v>47</v>
      </c>
      <c r="E3497" s="20">
        <v>170</v>
      </c>
      <c r="F3497" s="19">
        <v>190</v>
      </c>
      <c r="G3497" s="19">
        <v>2</v>
      </c>
      <c r="H3497" s="19">
        <v>156</v>
      </c>
      <c r="I3497" s="18" t="s">
        <v>51</v>
      </c>
      <c r="J3497" s="19">
        <v>225</v>
      </c>
      <c r="K3497" s="18" t="s">
        <v>243</v>
      </c>
      <c r="L3497" s="30" t="s">
        <v>102</v>
      </c>
      <c r="M3497" s="31">
        <v>8</v>
      </c>
      <c r="N3497" s="31">
        <v>53</v>
      </c>
      <c r="O3497" s="30" t="s">
        <v>201</v>
      </c>
      <c r="P3497" s="20">
        <v>76</v>
      </c>
      <c r="Q3497" s="20">
        <v>97</v>
      </c>
      <c r="R3497" s="18" t="s">
        <v>205</v>
      </c>
      <c r="S3497" s="20">
        <v>62</v>
      </c>
      <c r="T3497" s="18" t="s">
        <v>135</v>
      </c>
      <c r="U3497">
        <f t="shared" si="54"/>
        <v>0.8726666666666667</v>
      </c>
    </row>
    <row r="3498" spans="1:21" x14ac:dyDescent="0.3">
      <c r="A3498" s="21">
        <v>45145</v>
      </c>
      <c r="B3498" s="18" t="s">
        <v>45</v>
      </c>
      <c r="C3498" s="18" t="s">
        <v>46</v>
      </c>
      <c r="D3498" s="18" t="s">
        <v>47</v>
      </c>
      <c r="E3498" s="20">
        <v>170</v>
      </c>
      <c r="F3498" s="19">
        <v>198</v>
      </c>
      <c r="G3498" s="19">
        <v>0</v>
      </c>
      <c r="H3498" s="19">
        <v>128</v>
      </c>
      <c r="I3498" s="18" t="s">
        <v>221</v>
      </c>
      <c r="J3498" s="19">
        <v>268</v>
      </c>
      <c r="K3498" s="18" t="s">
        <v>339</v>
      </c>
      <c r="L3498" s="32">
        <v>36</v>
      </c>
      <c r="M3498" s="31">
        <v>11</v>
      </c>
      <c r="N3498" s="31">
        <v>67</v>
      </c>
      <c r="O3498" s="30" t="s">
        <v>61</v>
      </c>
      <c r="P3498" s="20">
        <v>66</v>
      </c>
      <c r="Q3498" s="20">
        <v>97</v>
      </c>
      <c r="R3498" s="18" t="s">
        <v>51</v>
      </c>
      <c r="S3498" s="20">
        <v>46</v>
      </c>
      <c r="T3498" s="18" t="s">
        <v>215</v>
      </c>
      <c r="U3498">
        <f t="shared" si="54"/>
        <v>6.2831999999999999</v>
      </c>
    </row>
    <row r="3499" spans="1:21" x14ac:dyDescent="0.3">
      <c r="A3499" s="21">
        <v>45146</v>
      </c>
      <c r="B3499" s="18" t="s">
        <v>45</v>
      </c>
      <c r="C3499" s="18" t="s">
        <v>46</v>
      </c>
      <c r="D3499" s="18" t="s">
        <v>47</v>
      </c>
      <c r="E3499" s="20">
        <v>170</v>
      </c>
      <c r="F3499" s="19">
        <v>223</v>
      </c>
      <c r="G3499" s="19">
        <v>0</v>
      </c>
      <c r="H3499" s="19">
        <v>145</v>
      </c>
      <c r="I3499" s="18" t="s">
        <v>968</v>
      </c>
      <c r="J3499" s="19">
        <v>301</v>
      </c>
      <c r="K3499" s="18" t="s">
        <v>281</v>
      </c>
      <c r="L3499" s="30" t="s">
        <v>116</v>
      </c>
      <c r="M3499" s="31">
        <v>11</v>
      </c>
      <c r="N3499" s="31">
        <v>67</v>
      </c>
      <c r="O3499" s="30" t="s">
        <v>121</v>
      </c>
      <c r="P3499" s="20">
        <v>67</v>
      </c>
      <c r="Q3499" s="20">
        <v>96</v>
      </c>
      <c r="R3499" s="18" t="s">
        <v>51</v>
      </c>
      <c r="S3499" s="20">
        <v>48</v>
      </c>
      <c r="T3499" s="18" t="s">
        <v>91</v>
      </c>
      <c r="U3499">
        <f t="shared" si="54"/>
        <v>0.69813333333333338</v>
      </c>
    </row>
    <row r="3500" spans="1:21" x14ac:dyDescent="0.3">
      <c r="A3500" s="21">
        <v>45147</v>
      </c>
      <c r="B3500" s="18" t="s">
        <v>45</v>
      </c>
      <c r="C3500" s="18" t="s">
        <v>46</v>
      </c>
      <c r="D3500" s="18" t="s">
        <v>47</v>
      </c>
      <c r="E3500" s="20">
        <v>170</v>
      </c>
      <c r="F3500" s="19">
        <v>249</v>
      </c>
      <c r="G3500" s="19">
        <v>0</v>
      </c>
      <c r="H3500" s="19">
        <v>166</v>
      </c>
      <c r="I3500" s="18" t="s">
        <v>122</v>
      </c>
      <c r="J3500" s="19">
        <v>332</v>
      </c>
      <c r="K3500" s="18" t="s">
        <v>756</v>
      </c>
      <c r="L3500" s="32">
        <v>36</v>
      </c>
      <c r="M3500" s="31">
        <v>19</v>
      </c>
      <c r="N3500" s="31">
        <v>75</v>
      </c>
      <c r="O3500" s="30" t="s">
        <v>167</v>
      </c>
      <c r="P3500" s="20">
        <v>75</v>
      </c>
      <c r="Q3500" s="20">
        <v>98</v>
      </c>
      <c r="R3500" s="18" t="s">
        <v>51</v>
      </c>
      <c r="S3500" s="20">
        <v>46</v>
      </c>
      <c r="T3500" s="18" t="s">
        <v>264</v>
      </c>
      <c r="U3500">
        <f t="shared" si="54"/>
        <v>6.2831999999999999</v>
      </c>
    </row>
    <row r="3501" spans="1:21" x14ac:dyDescent="0.3">
      <c r="A3501" s="21">
        <v>45148</v>
      </c>
      <c r="B3501" s="18" t="s">
        <v>45</v>
      </c>
      <c r="C3501" s="18" t="s">
        <v>46</v>
      </c>
      <c r="D3501" s="18" t="s">
        <v>47</v>
      </c>
      <c r="E3501" s="20">
        <v>170</v>
      </c>
      <c r="F3501" s="19">
        <v>247</v>
      </c>
      <c r="G3501" s="19">
        <v>0</v>
      </c>
      <c r="H3501" s="19">
        <v>188</v>
      </c>
      <c r="I3501" s="18" t="s">
        <v>478</v>
      </c>
      <c r="J3501" s="19">
        <v>306</v>
      </c>
      <c r="K3501" s="18" t="s">
        <v>73</v>
      </c>
      <c r="L3501" s="30" t="s">
        <v>116</v>
      </c>
      <c r="M3501" s="31">
        <v>17</v>
      </c>
      <c r="N3501" s="31">
        <v>69</v>
      </c>
      <c r="O3501" s="30" t="s">
        <v>91</v>
      </c>
      <c r="P3501" s="20">
        <v>67</v>
      </c>
      <c r="Q3501" s="20">
        <v>95</v>
      </c>
      <c r="R3501" s="18" t="s">
        <v>258</v>
      </c>
      <c r="S3501" s="20">
        <v>49</v>
      </c>
      <c r="T3501" s="18" t="s">
        <v>113</v>
      </c>
      <c r="U3501">
        <f t="shared" si="54"/>
        <v>0.69813333333333338</v>
      </c>
    </row>
    <row r="3502" spans="1:21" x14ac:dyDescent="0.3">
      <c r="A3502" s="21">
        <v>45149</v>
      </c>
      <c r="B3502" s="18" t="s">
        <v>45</v>
      </c>
      <c r="C3502" s="18" t="s">
        <v>46</v>
      </c>
      <c r="D3502" s="18" t="s">
        <v>47</v>
      </c>
      <c r="E3502" s="20">
        <v>170</v>
      </c>
      <c r="F3502" s="19">
        <v>248</v>
      </c>
      <c r="G3502" s="19">
        <v>4</v>
      </c>
      <c r="H3502" s="19">
        <v>172</v>
      </c>
      <c r="I3502" s="18" t="s">
        <v>51</v>
      </c>
      <c r="J3502" s="19">
        <v>325</v>
      </c>
      <c r="K3502" s="18" t="s">
        <v>126</v>
      </c>
      <c r="L3502" s="30" t="s">
        <v>218</v>
      </c>
      <c r="M3502" s="31">
        <v>14</v>
      </c>
      <c r="N3502" s="31">
        <v>75</v>
      </c>
      <c r="O3502" s="30" t="s">
        <v>99</v>
      </c>
      <c r="P3502" s="20">
        <v>68</v>
      </c>
      <c r="Q3502" s="20">
        <v>98</v>
      </c>
      <c r="R3502" s="18" t="s">
        <v>301</v>
      </c>
      <c r="S3502" s="20">
        <v>42</v>
      </c>
      <c r="T3502" s="18" t="s">
        <v>89</v>
      </c>
      <c r="U3502">
        <f t="shared" si="54"/>
        <v>0.52359999999999995</v>
      </c>
    </row>
    <row r="3503" spans="1:21" x14ac:dyDescent="0.3">
      <c r="A3503" s="21">
        <v>45150</v>
      </c>
      <c r="B3503" s="18" t="s">
        <v>45</v>
      </c>
      <c r="C3503" s="18" t="s">
        <v>46</v>
      </c>
      <c r="D3503" s="18" t="s">
        <v>47</v>
      </c>
      <c r="E3503" s="20">
        <v>170</v>
      </c>
      <c r="F3503" s="19">
        <v>202</v>
      </c>
      <c r="G3503" s="19">
        <v>4</v>
      </c>
      <c r="H3503" s="19">
        <v>178</v>
      </c>
      <c r="I3503" s="18" t="s">
        <v>630</v>
      </c>
      <c r="J3503" s="19">
        <v>225</v>
      </c>
      <c r="K3503" s="18" t="s">
        <v>115</v>
      </c>
      <c r="L3503" s="32">
        <v>35</v>
      </c>
      <c r="M3503" s="31">
        <v>8</v>
      </c>
      <c r="N3503" s="31">
        <v>50</v>
      </c>
      <c r="O3503" s="30" t="s">
        <v>520</v>
      </c>
      <c r="P3503" s="20">
        <v>81</v>
      </c>
      <c r="Q3503" s="20">
        <v>96</v>
      </c>
      <c r="R3503" s="18" t="s">
        <v>505</v>
      </c>
      <c r="S3503" s="20">
        <v>72</v>
      </c>
      <c r="T3503" s="18" t="s">
        <v>135</v>
      </c>
      <c r="U3503">
        <f t="shared" si="54"/>
        <v>6.1086666666666662</v>
      </c>
    </row>
    <row r="3504" spans="1:21" x14ac:dyDescent="0.3">
      <c r="A3504" s="21">
        <v>45151</v>
      </c>
      <c r="B3504" s="18" t="s">
        <v>45</v>
      </c>
      <c r="C3504" s="18" t="s">
        <v>46</v>
      </c>
      <c r="D3504" s="18" t="s">
        <v>47</v>
      </c>
      <c r="E3504" s="20">
        <v>170</v>
      </c>
      <c r="F3504" s="19">
        <v>224</v>
      </c>
      <c r="G3504" s="19">
        <v>0</v>
      </c>
      <c r="H3504" s="19">
        <v>176</v>
      </c>
      <c r="I3504" s="18" t="s">
        <v>1178</v>
      </c>
      <c r="J3504" s="19">
        <v>273</v>
      </c>
      <c r="K3504" s="18" t="s">
        <v>406</v>
      </c>
      <c r="L3504" s="32">
        <v>31</v>
      </c>
      <c r="M3504" s="31">
        <v>6</v>
      </c>
      <c r="N3504" s="31">
        <v>64</v>
      </c>
      <c r="O3504" s="30" t="s">
        <v>71</v>
      </c>
      <c r="P3504" s="20">
        <v>75</v>
      </c>
      <c r="Q3504" s="20">
        <v>96</v>
      </c>
      <c r="R3504" s="18" t="s">
        <v>51</v>
      </c>
      <c r="S3504" s="20">
        <v>53</v>
      </c>
      <c r="T3504" s="18" t="s">
        <v>91</v>
      </c>
      <c r="U3504">
        <f t="shared" si="54"/>
        <v>5.4105333333333334</v>
      </c>
    </row>
    <row r="3505" spans="1:21" x14ac:dyDescent="0.3">
      <c r="A3505" s="21">
        <v>45152</v>
      </c>
      <c r="B3505" s="18" t="s">
        <v>45</v>
      </c>
      <c r="C3505" s="18" t="s">
        <v>46</v>
      </c>
      <c r="D3505" s="18" t="s">
        <v>47</v>
      </c>
      <c r="E3505" s="20">
        <v>170</v>
      </c>
      <c r="F3505" s="19">
        <v>236</v>
      </c>
      <c r="G3505" s="19">
        <v>0</v>
      </c>
      <c r="H3505" s="19">
        <v>189</v>
      </c>
      <c r="I3505" s="18" t="s">
        <v>51</v>
      </c>
      <c r="J3505" s="19">
        <v>283</v>
      </c>
      <c r="K3505" s="18" t="s">
        <v>584</v>
      </c>
      <c r="L3505" s="30" t="s">
        <v>116</v>
      </c>
      <c r="M3505" s="31">
        <v>14</v>
      </c>
      <c r="N3505" s="31">
        <v>81</v>
      </c>
      <c r="O3505" s="30" t="s">
        <v>89</v>
      </c>
      <c r="P3505" s="20">
        <v>66</v>
      </c>
      <c r="Q3505" s="20">
        <v>91</v>
      </c>
      <c r="R3505" s="18" t="s">
        <v>123</v>
      </c>
      <c r="S3505" s="20">
        <v>46</v>
      </c>
      <c r="T3505" s="18" t="s">
        <v>129</v>
      </c>
      <c r="U3505">
        <f t="shared" si="54"/>
        <v>0.69813333333333338</v>
      </c>
    </row>
    <row r="3506" spans="1:21" x14ac:dyDescent="0.3">
      <c r="A3506" s="21">
        <v>45153</v>
      </c>
      <c r="B3506" s="18" t="s">
        <v>45</v>
      </c>
      <c r="C3506" s="18" t="s">
        <v>46</v>
      </c>
      <c r="D3506" s="18" t="s">
        <v>47</v>
      </c>
      <c r="E3506" s="20">
        <v>170</v>
      </c>
      <c r="F3506" s="19">
        <v>212</v>
      </c>
      <c r="G3506" s="19">
        <v>4</v>
      </c>
      <c r="H3506" s="19">
        <v>189</v>
      </c>
      <c r="I3506" s="18" t="s">
        <v>51</v>
      </c>
      <c r="J3506" s="19">
        <v>235</v>
      </c>
      <c r="K3506" s="18" t="s">
        <v>659</v>
      </c>
      <c r="L3506" s="30" t="s">
        <v>116</v>
      </c>
      <c r="M3506" s="31">
        <v>6</v>
      </c>
      <c r="N3506" s="31">
        <v>50</v>
      </c>
      <c r="O3506" s="30" t="s">
        <v>50</v>
      </c>
      <c r="P3506" s="20">
        <v>83</v>
      </c>
      <c r="Q3506" s="20">
        <v>95</v>
      </c>
      <c r="R3506" s="18" t="s">
        <v>88</v>
      </c>
      <c r="S3506" s="20">
        <v>66</v>
      </c>
      <c r="T3506" s="18" t="s">
        <v>182</v>
      </c>
      <c r="U3506">
        <f t="shared" si="54"/>
        <v>0.69813333333333338</v>
      </c>
    </row>
    <row r="3507" spans="1:21" x14ac:dyDescent="0.3">
      <c r="A3507" s="21">
        <v>45154</v>
      </c>
      <c r="B3507" s="18" t="s">
        <v>45</v>
      </c>
      <c r="C3507" s="18" t="s">
        <v>46</v>
      </c>
      <c r="D3507" s="18" t="s">
        <v>47</v>
      </c>
      <c r="E3507" s="20">
        <v>170</v>
      </c>
      <c r="F3507" s="19">
        <v>216</v>
      </c>
      <c r="G3507" s="19">
        <v>0</v>
      </c>
      <c r="H3507" s="19">
        <v>188</v>
      </c>
      <c r="I3507" s="18" t="s">
        <v>631</v>
      </c>
      <c r="J3507" s="19">
        <v>243</v>
      </c>
      <c r="K3507" s="18" t="s">
        <v>1065</v>
      </c>
      <c r="L3507" s="30" t="s">
        <v>84</v>
      </c>
      <c r="M3507" s="31">
        <v>8</v>
      </c>
      <c r="N3507" s="31">
        <v>50</v>
      </c>
      <c r="O3507" s="30" t="s">
        <v>277</v>
      </c>
      <c r="P3507" s="20">
        <v>86</v>
      </c>
      <c r="Q3507" s="20">
        <v>95</v>
      </c>
      <c r="R3507" s="18" t="s">
        <v>51</v>
      </c>
      <c r="S3507" s="20">
        <v>70</v>
      </c>
      <c r="T3507" s="18" t="s">
        <v>307</v>
      </c>
      <c r="U3507">
        <f t="shared" si="54"/>
        <v>0.34906666666666669</v>
      </c>
    </row>
    <row r="3508" spans="1:21" x14ac:dyDescent="0.3">
      <c r="A3508" s="21">
        <v>45155</v>
      </c>
      <c r="B3508" s="18" t="s">
        <v>45</v>
      </c>
      <c r="C3508" s="18" t="s">
        <v>46</v>
      </c>
      <c r="D3508" s="18" t="s">
        <v>47</v>
      </c>
      <c r="E3508" s="20">
        <v>170</v>
      </c>
      <c r="F3508" s="19">
        <v>238</v>
      </c>
      <c r="G3508" s="19">
        <v>0</v>
      </c>
      <c r="H3508" s="19">
        <v>185</v>
      </c>
      <c r="I3508" s="18" t="s">
        <v>51</v>
      </c>
      <c r="J3508" s="19">
        <v>290</v>
      </c>
      <c r="K3508" s="18" t="s">
        <v>389</v>
      </c>
      <c r="L3508" s="30" t="s">
        <v>116</v>
      </c>
      <c r="M3508" s="31">
        <v>11</v>
      </c>
      <c r="N3508" s="31">
        <v>64</v>
      </c>
      <c r="O3508" s="30" t="s">
        <v>186</v>
      </c>
      <c r="P3508" s="20">
        <v>73</v>
      </c>
      <c r="Q3508" s="20">
        <v>97</v>
      </c>
      <c r="R3508" s="18" t="s">
        <v>51</v>
      </c>
      <c r="S3508" s="20">
        <v>53</v>
      </c>
      <c r="T3508" s="18" t="s">
        <v>146</v>
      </c>
      <c r="U3508">
        <f t="shared" si="54"/>
        <v>0.69813333333333338</v>
      </c>
    </row>
    <row r="3509" spans="1:21" x14ac:dyDescent="0.3">
      <c r="A3509" s="21">
        <v>45156</v>
      </c>
      <c r="B3509" s="18" t="s">
        <v>45</v>
      </c>
      <c r="C3509" s="18" t="s">
        <v>46</v>
      </c>
      <c r="D3509" s="18" t="s">
        <v>47</v>
      </c>
      <c r="E3509" s="20">
        <v>170</v>
      </c>
      <c r="F3509" s="19">
        <v>258</v>
      </c>
      <c r="G3509" s="19">
        <v>4</v>
      </c>
      <c r="H3509" s="19">
        <v>187</v>
      </c>
      <c r="I3509" s="18" t="s">
        <v>51</v>
      </c>
      <c r="J3509" s="19">
        <v>330</v>
      </c>
      <c r="K3509" s="18" t="s">
        <v>138</v>
      </c>
      <c r="L3509" s="30" t="s">
        <v>84</v>
      </c>
      <c r="M3509" s="31">
        <v>8</v>
      </c>
      <c r="N3509" s="31">
        <v>53</v>
      </c>
      <c r="O3509" s="30" t="s">
        <v>146</v>
      </c>
      <c r="P3509" s="20">
        <v>65</v>
      </c>
      <c r="Q3509" s="20">
        <v>94</v>
      </c>
      <c r="R3509" s="18" t="s">
        <v>123</v>
      </c>
      <c r="S3509" s="20">
        <v>43</v>
      </c>
      <c r="T3509" s="18" t="s">
        <v>388</v>
      </c>
      <c r="U3509">
        <f t="shared" si="54"/>
        <v>0.34906666666666669</v>
      </c>
    </row>
    <row r="3510" spans="1:21" x14ac:dyDescent="0.3">
      <c r="A3510" s="21">
        <v>45157</v>
      </c>
      <c r="B3510" s="18" t="s">
        <v>45</v>
      </c>
      <c r="C3510" s="18" t="s">
        <v>46</v>
      </c>
      <c r="D3510" s="18" t="s">
        <v>47</v>
      </c>
      <c r="E3510" s="20">
        <v>170</v>
      </c>
      <c r="F3510" s="19">
        <v>234</v>
      </c>
      <c r="G3510" s="19">
        <v>14</v>
      </c>
      <c r="H3510" s="19">
        <v>199</v>
      </c>
      <c r="I3510" s="18" t="s">
        <v>348</v>
      </c>
      <c r="J3510" s="19">
        <v>268</v>
      </c>
      <c r="K3510" s="18" t="s">
        <v>330</v>
      </c>
      <c r="L3510" s="32" t="s">
        <v>1194</v>
      </c>
      <c r="M3510" s="31">
        <v>11</v>
      </c>
      <c r="N3510" s="31">
        <v>50</v>
      </c>
      <c r="O3510" s="30" t="s">
        <v>51</v>
      </c>
      <c r="P3510" s="20">
        <v>85</v>
      </c>
      <c r="Q3510" s="20">
        <v>97</v>
      </c>
      <c r="R3510" s="18" t="s">
        <v>51</v>
      </c>
      <c r="S3510" s="20">
        <v>65</v>
      </c>
      <c r="T3510" s="18" t="s">
        <v>51</v>
      </c>
      <c r="U3510" t="e">
        <f t="shared" si="54"/>
        <v>#VALUE!</v>
      </c>
    </row>
    <row r="3511" spans="1:21" x14ac:dyDescent="0.3">
      <c r="A3511" s="21">
        <v>45158</v>
      </c>
      <c r="B3511" s="18" t="s">
        <v>45</v>
      </c>
      <c r="C3511" s="18" t="s">
        <v>46</v>
      </c>
      <c r="D3511" s="18" t="s">
        <v>47</v>
      </c>
      <c r="E3511" s="20">
        <v>170</v>
      </c>
      <c r="F3511" s="19">
        <v>224</v>
      </c>
      <c r="G3511" s="19">
        <v>4</v>
      </c>
      <c r="H3511" s="19">
        <v>199</v>
      </c>
      <c r="I3511" s="18" t="s">
        <v>51</v>
      </c>
      <c r="J3511" s="19">
        <v>249</v>
      </c>
      <c r="K3511" s="18" t="s">
        <v>730</v>
      </c>
      <c r="L3511" s="30" t="s">
        <v>263</v>
      </c>
      <c r="M3511" s="31">
        <v>8</v>
      </c>
      <c r="N3511" s="31">
        <v>39</v>
      </c>
      <c r="O3511" s="30" t="s">
        <v>50</v>
      </c>
      <c r="P3511" s="20">
        <v>90</v>
      </c>
      <c r="Q3511" s="20">
        <v>99</v>
      </c>
      <c r="R3511" s="18" t="s">
        <v>301</v>
      </c>
      <c r="S3511" s="20">
        <v>79</v>
      </c>
      <c r="T3511" s="18" t="s">
        <v>129</v>
      </c>
      <c r="U3511">
        <f t="shared" si="54"/>
        <v>0.17453333333333335</v>
      </c>
    </row>
    <row r="3512" spans="1:21" x14ac:dyDescent="0.3">
      <c r="A3512" s="21">
        <v>45159</v>
      </c>
      <c r="B3512" s="18" t="s">
        <v>45</v>
      </c>
      <c r="C3512" s="18" t="s">
        <v>46</v>
      </c>
      <c r="D3512" s="18" t="s">
        <v>47</v>
      </c>
      <c r="E3512" s="20">
        <v>170</v>
      </c>
      <c r="F3512" s="19">
        <v>250</v>
      </c>
      <c r="G3512" s="19">
        <v>0</v>
      </c>
      <c r="H3512" s="19">
        <v>208</v>
      </c>
      <c r="I3512" s="18" t="s">
        <v>51</v>
      </c>
      <c r="J3512" s="19">
        <v>292</v>
      </c>
      <c r="K3512" s="18" t="s">
        <v>357</v>
      </c>
      <c r="L3512" s="30" t="s">
        <v>116</v>
      </c>
      <c r="M3512" s="31">
        <v>11</v>
      </c>
      <c r="N3512" s="31">
        <v>53</v>
      </c>
      <c r="O3512" s="30" t="s">
        <v>164</v>
      </c>
      <c r="P3512" s="20">
        <v>79</v>
      </c>
      <c r="Q3512" s="20">
        <v>98</v>
      </c>
      <c r="R3512" s="18" t="s">
        <v>51</v>
      </c>
      <c r="S3512" s="20">
        <v>62</v>
      </c>
      <c r="T3512" s="18" t="s">
        <v>121</v>
      </c>
      <c r="U3512">
        <f t="shared" si="54"/>
        <v>0.69813333333333338</v>
      </c>
    </row>
    <row r="3513" spans="1:21" x14ac:dyDescent="0.3">
      <c r="A3513" s="21">
        <v>45160</v>
      </c>
      <c r="B3513" s="18" t="s">
        <v>45</v>
      </c>
      <c r="C3513" s="18" t="s">
        <v>46</v>
      </c>
      <c r="D3513" s="18" t="s">
        <v>47</v>
      </c>
      <c r="E3513" s="20">
        <v>170</v>
      </c>
      <c r="F3513" s="19">
        <v>254</v>
      </c>
      <c r="G3513" s="19">
        <v>0</v>
      </c>
      <c r="H3513" s="19">
        <v>202</v>
      </c>
      <c r="I3513" s="18" t="s">
        <v>51</v>
      </c>
      <c r="J3513" s="19">
        <v>305</v>
      </c>
      <c r="K3513" s="18" t="s">
        <v>701</v>
      </c>
      <c r="L3513" s="30" t="s">
        <v>132</v>
      </c>
      <c r="M3513" s="31">
        <v>6</v>
      </c>
      <c r="N3513" s="31">
        <v>58</v>
      </c>
      <c r="O3513" s="30" t="s">
        <v>100</v>
      </c>
      <c r="P3513" s="20">
        <v>82</v>
      </c>
      <c r="Q3513" s="20">
        <v>97</v>
      </c>
      <c r="R3513" s="18" t="s">
        <v>301</v>
      </c>
      <c r="S3513" s="20">
        <v>61</v>
      </c>
      <c r="T3513" s="18" t="s">
        <v>158</v>
      </c>
      <c r="U3513">
        <f t="shared" si="54"/>
        <v>1.3962666666666668</v>
      </c>
    </row>
    <row r="3514" spans="1:21" x14ac:dyDescent="0.3">
      <c r="A3514" s="21">
        <v>45161</v>
      </c>
      <c r="B3514" s="18" t="s">
        <v>45</v>
      </c>
      <c r="C3514" s="18" t="s">
        <v>46</v>
      </c>
      <c r="D3514" s="18" t="s">
        <v>47</v>
      </c>
      <c r="E3514" s="20">
        <v>170</v>
      </c>
      <c r="F3514" s="19">
        <v>283</v>
      </c>
      <c r="G3514" s="19">
        <v>0</v>
      </c>
      <c r="H3514" s="19">
        <v>198</v>
      </c>
      <c r="I3514" s="18" t="s">
        <v>373</v>
      </c>
      <c r="J3514" s="19">
        <v>368</v>
      </c>
      <c r="K3514" s="18" t="s">
        <v>371</v>
      </c>
      <c r="L3514" s="30" t="s">
        <v>116</v>
      </c>
      <c r="M3514" s="31">
        <v>11</v>
      </c>
      <c r="N3514" s="31">
        <v>136</v>
      </c>
      <c r="O3514" s="30" t="s">
        <v>86</v>
      </c>
      <c r="P3514" s="20">
        <v>61</v>
      </c>
      <c r="Q3514" s="20">
        <v>96</v>
      </c>
      <c r="R3514" s="18" t="s">
        <v>80</v>
      </c>
      <c r="S3514" s="20">
        <v>35</v>
      </c>
      <c r="T3514" s="18" t="s">
        <v>186</v>
      </c>
      <c r="U3514">
        <f t="shared" si="54"/>
        <v>0.69813333333333338</v>
      </c>
    </row>
    <row r="3515" spans="1:21" x14ac:dyDescent="0.3">
      <c r="A3515" s="21">
        <v>45162</v>
      </c>
      <c r="B3515" s="18" t="s">
        <v>45</v>
      </c>
      <c r="C3515" s="18" t="s">
        <v>46</v>
      </c>
      <c r="D3515" s="18" t="s">
        <v>47</v>
      </c>
      <c r="E3515" s="20">
        <v>170</v>
      </c>
      <c r="F3515" s="19">
        <v>248</v>
      </c>
      <c r="G3515" s="19">
        <v>8</v>
      </c>
      <c r="H3515" s="19">
        <v>186</v>
      </c>
      <c r="I3515" s="18" t="s">
        <v>111</v>
      </c>
      <c r="J3515" s="19">
        <v>310</v>
      </c>
      <c r="K3515" s="18" t="s">
        <v>910</v>
      </c>
      <c r="L3515" s="30" t="s">
        <v>116</v>
      </c>
      <c r="M3515" s="31">
        <v>19</v>
      </c>
      <c r="N3515" s="31">
        <v>78</v>
      </c>
      <c r="O3515" s="30" t="s">
        <v>158</v>
      </c>
      <c r="P3515" s="20">
        <v>76</v>
      </c>
      <c r="Q3515" s="20">
        <v>95</v>
      </c>
      <c r="R3515" s="18" t="s">
        <v>51</v>
      </c>
      <c r="S3515" s="20">
        <v>57</v>
      </c>
      <c r="T3515" s="18" t="s">
        <v>51</v>
      </c>
      <c r="U3515">
        <f t="shared" si="54"/>
        <v>0.69813333333333338</v>
      </c>
    </row>
    <row r="3516" spans="1:21" x14ac:dyDescent="0.3">
      <c r="A3516" s="21">
        <v>45163</v>
      </c>
      <c r="B3516" s="18" t="s">
        <v>45</v>
      </c>
      <c r="C3516" s="18" t="s">
        <v>46</v>
      </c>
      <c r="D3516" s="18" t="s">
        <v>47</v>
      </c>
      <c r="E3516" s="20">
        <v>170</v>
      </c>
      <c r="F3516" s="19">
        <v>183</v>
      </c>
      <c r="G3516" s="19">
        <v>60</v>
      </c>
      <c r="H3516" s="19">
        <v>155</v>
      </c>
      <c r="I3516" s="18" t="s">
        <v>156</v>
      </c>
      <c r="J3516" s="19">
        <v>211</v>
      </c>
      <c r="K3516" s="18" t="s">
        <v>817</v>
      </c>
      <c r="L3516" s="30" t="s">
        <v>218</v>
      </c>
      <c r="M3516" s="31">
        <v>11</v>
      </c>
      <c r="N3516" s="31">
        <v>50</v>
      </c>
      <c r="O3516" s="30" t="s">
        <v>347</v>
      </c>
      <c r="P3516" s="20">
        <v>93</v>
      </c>
      <c r="Q3516" s="20">
        <v>98</v>
      </c>
      <c r="R3516" s="18" t="s">
        <v>51</v>
      </c>
      <c r="S3516" s="20">
        <v>84</v>
      </c>
      <c r="T3516" s="18" t="s">
        <v>264</v>
      </c>
      <c r="U3516">
        <f t="shared" si="54"/>
        <v>0.52359999999999995</v>
      </c>
    </row>
    <row r="3517" spans="1:21" x14ac:dyDescent="0.3">
      <c r="A3517" s="21">
        <v>45164</v>
      </c>
      <c r="B3517" s="18" t="s">
        <v>45</v>
      </c>
      <c r="C3517" s="18" t="s">
        <v>46</v>
      </c>
      <c r="D3517" s="18" t="s">
        <v>47</v>
      </c>
      <c r="E3517" s="20">
        <v>170</v>
      </c>
      <c r="F3517" s="19">
        <v>174</v>
      </c>
      <c r="G3517" s="19">
        <v>110</v>
      </c>
      <c r="H3517" s="19">
        <v>137</v>
      </c>
      <c r="I3517" s="18" t="s">
        <v>172</v>
      </c>
      <c r="J3517" s="19">
        <v>210</v>
      </c>
      <c r="K3517" s="18" t="s">
        <v>273</v>
      </c>
      <c r="L3517" s="30" t="s">
        <v>263</v>
      </c>
      <c r="M3517" s="31">
        <v>6</v>
      </c>
      <c r="N3517" s="31">
        <v>53</v>
      </c>
      <c r="O3517" s="30" t="s">
        <v>264</v>
      </c>
      <c r="P3517" s="20">
        <v>87</v>
      </c>
      <c r="Q3517" s="20">
        <v>99</v>
      </c>
      <c r="R3517" s="18" t="s">
        <v>51</v>
      </c>
      <c r="S3517" s="20">
        <v>65</v>
      </c>
      <c r="T3517" s="18" t="s">
        <v>158</v>
      </c>
      <c r="U3517">
        <f t="shared" si="54"/>
        <v>0.17453333333333335</v>
      </c>
    </row>
    <row r="3518" spans="1:21" x14ac:dyDescent="0.3">
      <c r="A3518" s="21">
        <v>45165</v>
      </c>
      <c r="B3518" s="18" t="s">
        <v>45</v>
      </c>
      <c r="C3518" s="18" t="s">
        <v>46</v>
      </c>
      <c r="D3518" s="18" t="s">
        <v>47</v>
      </c>
      <c r="E3518" s="20">
        <v>170</v>
      </c>
      <c r="F3518" s="19">
        <v>172</v>
      </c>
      <c r="G3518" s="19">
        <v>58</v>
      </c>
      <c r="H3518" s="19">
        <v>135</v>
      </c>
      <c r="I3518" s="18" t="s">
        <v>908</v>
      </c>
      <c r="J3518" s="19">
        <v>208</v>
      </c>
      <c r="K3518" s="18" t="s">
        <v>1095</v>
      </c>
      <c r="L3518" s="32">
        <v>24</v>
      </c>
      <c r="M3518" s="31">
        <v>8</v>
      </c>
      <c r="N3518" s="31">
        <v>78</v>
      </c>
      <c r="O3518" s="30" t="s">
        <v>52</v>
      </c>
      <c r="P3518" s="20">
        <v>92</v>
      </c>
      <c r="Q3518" s="20">
        <v>100</v>
      </c>
      <c r="R3518" s="18" t="s">
        <v>51</v>
      </c>
      <c r="S3518" s="20">
        <v>63</v>
      </c>
      <c r="T3518" s="18" t="s">
        <v>164</v>
      </c>
      <c r="U3518">
        <f t="shared" si="54"/>
        <v>4.1887999999999996</v>
      </c>
    </row>
    <row r="3519" spans="1:21" x14ac:dyDescent="0.3">
      <c r="A3519" s="21">
        <v>45166</v>
      </c>
      <c r="B3519" s="18" t="s">
        <v>45</v>
      </c>
      <c r="C3519" s="18" t="s">
        <v>46</v>
      </c>
      <c r="D3519" s="18" t="s">
        <v>47</v>
      </c>
      <c r="E3519" s="20">
        <v>170</v>
      </c>
      <c r="F3519" s="19">
        <v>194</v>
      </c>
      <c r="G3519" s="19">
        <v>52</v>
      </c>
      <c r="H3519" s="19">
        <v>150</v>
      </c>
      <c r="I3519" s="18" t="s">
        <v>124</v>
      </c>
      <c r="J3519" s="19">
        <v>238</v>
      </c>
      <c r="K3519" s="18" t="s">
        <v>1148</v>
      </c>
      <c r="L3519" s="32">
        <v>26</v>
      </c>
      <c r="M3519" s="31">
        <v>11</v>
      </c>
      <c r="N3519" s="31">
        <v>72</v>
      </c>
      <c r="O3519" s="30" t="s">
        <v>98</v>
      </c>
      <c r="P3519" s="20">
        <v>87</v>
      </c>
      <c r="Q3519" s="20">
        <v>98</v>
      </c>
      <c r="R3519" s="18" t="s">
        <v>108</v>
      </c>
      <c r="S3519" s="20">
        <v>62</v>
      </c>
      <c r="T3519" s="18" t="s">
        <v>260</v>
      </c>
      <c r="U3519">
        <f t="shared" si="54"/>
        <v>4.5378666666666669</v>
      </c>
    </row>
    <row r="3520" spans="1:21" x14ac:dyDescent="0.3">
      <c r="A3520" s="21">
        <v>45167</v>
      </c>
      <c r="B3520" s="18" t="s">
        <v>45</v>
      </c>
      <c r="C3520" s="18" t="s">
        <v>46</v>
      </c>
      <c r="D3520" s="18" t="s">
        <v>47</v>
      </c>
      <c r="E3520" s="20">
        <v>170</v>
      </c>
      <c r="F3520" s="19">
        <v>190</v>
      </c>
      <c r="G3520" s="19">
        <v>70</v>
      </c>
      <c r="H3520" s="19">
        <v>163</v>
      </c>
      <c r="I3520" s="18" t="s">
        <v>795</v>
      </c>
      <c r="J3520" s="19">
        <v>217</v>
      </c>
      <c r="K3520" s="18" t="s">
        <v>785</v>
      </c>
      <c r="L3520" s="30" t="s">
        <v>218</v>
      </c>
      <c r="M3520" s="31">
        <v>6</v>
      </c>
      <c r="N3520" s="31">
        <v>78</v>
      </c>
      <c r="O3520" s="30" t="s">
        <v>129</v>
      </c>
      <c r="P3520" s="20">
        <v>87</v>
      </c>
      <c r="Q3520" s="20">
        <v>99</v>
      </c>
      <c r="R3520" s="18" t="s">
        <v>51</v>
      </c>
      <c r="S3520" s="20">
        <v>73</v>
      </c>
      <c r="T3520" s="18" t="s">
        <v>342</v>
      </c>
      <c r="U3520">
        <f t="shared" si="54"/>
        <v>0.52359999999999995</v>
      </c>
    </row>
    <row r="3521" spans="1:21" x14ac:dyDescent="0.3">
      <c r="A3521" s="21">
        <v>45168</v>
      </c>
      <c r="B3521" s="18" t="s">
        <v>45</v>
      </c>
      <c r="C3521" s="18" t="s">
        <v>46</v>
      </c>
      <c r="D3521" s="18" t="s">
        <v>47</v>
      </c>
      <c r="E3521" s="20">
        <v>170</v>
      </c>
      <c r="F3521" s="19">
        <v>196</v>
      </c>
      <c r="G3521" s="19">
        <v>0</v>
      </c>
      <c r="H3521" s="19">
        <v>155</v>
      </c>
      <c r="I3521" s="18" t="s">
        <v>51</v>
      </c>
      <c r="J3521" s="19">
        <v>238</v>
      </c>
      <c r="K3521" s="18" t="s">
        <v>493</v>
      </c>
      <c r="L3521" s="30" t="s">
        <v>84</v>
      </c>
      <c r="M3521" s="31">
        <v>11</v>
      </c>
      <c r="N3521" s="31">
        <v>67</v>
      </c>
      <c r="O3521" s="30" t="s">
        <v>71</v>
      </c>
      <c r="P3521" s="20">
        <v>75</v>
      </c>
      <c r="Q3521" s="20">
        <v>99</v>
      </c>
      <c r="R3521" s="18" t="s">
        <v>51</v>
      </c>
      <c r="S3521" s="20">
        <v>54</v>
      </c>
      <c r="T3521" s="18" t="s">
        <v>206</v>
      </c>
      <c r="U3521">
        <f t="shared" si="54"/>
        <v>0.34906666666666669</v>
      </c>
    </row>
    <row r="3522" spans="1:21" x14ac:dyDescent="0.3">
      <c r="A3522" s="21">
        <v>45169</v>
      </c>
      <c r="B3522" s="18" t="s">
        <v>45</v>
      </c>
      <c r="C3522" s="18" t="s">
        <v>46</v>
      </c>
      <c r="D3522" s="18" t="s">
        <v>47</v>
      </c>
      <c r="E3522" s="20">
        <v>170</v>
      </c>
      <c r="F3522" s="19">
        <v>204</v>
      </c>
      <c r="G3522" s="19">
        <v>0</v>
      </c>
      <c r="H3522" s="19">
        <v>139</v>
      </c>
      <c r="I3522" s="18" t="s">
        <v>413</v>
      </c>
      <c r="J3522" s="19">
        <v>270</v>
      </c>
      <c r="K3522" s="18" t="s">
        <v>281</v>
      </c>
      <c r="L3522" s="32">
        <v>36</v>
      </c>
      <c r="M3522" s="31">
        <v>14</v>
      </c>
      <c r="N3522" s="31">
        <v>72</v>
      </c>
      <c r="O3522" s="30" t="s">
        <v>135</v>
      </c>
      <c r="P3522" s="20">
        <v>77</v>
      </c>
      <c r="Q3522" s="20">
        <v>99</v>
      </c>
      <c r="R3522" s="18" t="s">
        <v>166</v>
      </c>
      <c r="S3522" s="20">
        <v>56</v>
      </c>
      <c r="T3522" s="18" t="s">
        <v>113</v>
      </c>
      <c r="U3522">
        <f t="shared" si="54"/>
        <v>6.2831999999999999</v>
      </c>
    </row>
    <row r="3523" spans="1:21" x14ac:dyDescent="0.3">
      <c r="A3523" s="21">
        <v>45170</v>
      </c>
      <c r="B3523" s="18" t="s">
        <v>45</v>
      </c>
      <c r="C3523" s="18" t="s">
        <v>46</v>
      </c>
      <c r="D3523" s="18" t="s">
        <v>47</v>
      </c>
      <c r="E3523" s="20">
        <v>170</v>
      </c>
      <c r="F3523" s="19">
        <v>209</v>
      </c>
      <c r="G3523" s="19">
        <v>12</v>
      </c>
      <c r="H3523" s="19">
        <v>159</v>
      </c>
      <c r="I3523" s="18" t="s">
        <v>802</v>
      </c>
      <c r="J3523" s="19">
        <v>259</v>
      </c>
      <c r="K3523" s="18" t="s">
        <v>835</v>
      </c>
      <c r="L3523" s="30" t="s">
        <v>84</v>
      </c>
      <c r="M3523" s="31">
        <v>8</v>
      </c>
      <c r="N3523" s="31">
        <v>78</v>
      </c>
      <c r="O3523" s="30" t="s">
        <v>98</v>
      </c>
      <c r="P3523" s="20">
        <v>83</v>
      </c>
      <c r="Q3523" s="20">
        <v>98</v>
      </c>
      <c r="R3523" s="18" t="s">
        <v>51</v>
      </c>
      <c r="S3523" s="20">
        <v>60</v>
      </c>
      <c r="T3523" s="18" t="s">
        <v>182</v>
      </c>
      <c r="U3523">
        <f t="shared" si="54"/>
        <v>0.34906666666666669</v>
      </c>
    </row>
    <row r="3524" spans="1:21" x14ac:dyDescent="0.3">
      <c r="A3524" s="21">
        <v>45171</v>
      </c>
      <c r="B3524" s="18" t="s">
        <v>45</v>
      </c>
      <c r="C3524" s="18" t="s">
        <v>46</v>
      </c>
      <c r="D3524" s="18" t="s">
        <v>47</v>
      </c>
      <c r="E3524" s="20">
        <v>170</v>
      </c>
      <c r="F3524" s="19">
        <v>178</v>
      </c>
      <c r="G3524" s="19">
        <v>14</v>
      </c>
      <c r="H3524" s="19">
        <v>156</v>
      </c>
      <c r="I3524" s="18" t="s">
        <v>968</v>
      </c>
      <c r="J3524" s="19">
        <v>199</v>
      </c>
      <c r="K3524" s="18" t="s">
        <v>589</v>
      </c>
      <c r="L3524" s="30" t="s">
        <v>84</v>
      </c>
      <c r="M3524" s="31">
        <v>6</v>
      </c>
      <c r="N3524" s="31">
        <v>33</v>
      </c>
      <c r="O3524" s="30" t="s">
        <v>86</v>
      </c>
      <c r="P3524" s="20">
        <v>93</v>
      </c>
      <c r="Q3524" s="20">
        <v>98</v>
      </c>
      <c r="R3524" s="18" t="s">
        <v>51</v>
      </c>
      <c r="S3524" s="20">
        <v>83</v>
      </c>
      <c r="T3524" s="18" t="s">
        <v>52</v>
      </c>
      <c r="U3524">
        <f t="shared" ref="U3524:U3587" si="55">L3524*$V$3/$V$5*$V$4</f>
        <v>0.34906666666666669</v>
      </c>
    </row>
    <row r="3525" spans="1:21" x14ac:dyDescent="0.3">
      <c r="A3525" s="21">
        <v>45172</v>
      </c>
      <c r="B3525" s="18" t="s">
        <v>45</v>
      </c>
      <c r="C3525" s="18" t="s">
        <v>46</v>
      </c>
      <c r="D3525" s="18" t="s">
        <v>47</v>
      </c>
      <c r="E3525" s="20">
        <v>170</v>
      </c>
      <c r="F3525" s="19">
        <v>216</v>
      </c>
      <c r="G3525" s="19">
        <v>42</v>
      </c>
      <c r="H3525" s="19">
        <v>150</v>
      </c>
      <c r="I3525" s="18" t="s">
        <v>237</v>
      </c>
      <c r="J3525" s="19">
        <v>281</v>
      </c>
      <c r="K3525" s="18" t="s">
        <v>616</v>
      </c>
      <c r="L3525" s="30" t="s">
        <v>218</v>
      </c>
      <c r="M3525" s="31">
        <v>6</v>
      </c>
      <c r="N3525" s="31">
        <v>53</v>
      </c>
      <c r="O3525" s="30" t="s">
        <v>91</v>
      </c>
      <c r="P3525" s="20">
        <v>81</v>
      </c>
      <c r="Q3525" s="20">
        <v>99</v>
      </c>
      <c r="R3525" s="18" t="s">
        <v>51</v>
      </c>
      <c r="S3525" s="20">
        <v>56</v>
      </c>
      <c r="T3525" s="18" t="s">
        <v>139</v>
      </c>
      <c r="U3525">
        <f t="shared" si="55"/>
        <v>0.52359999999999995</v>
      </c>
    </row>
    <row r="3526" spans="1:21" x14ac:dyDescent="0.3">
      <c r="A3526" s="21">
        <v>45173</v>
      </c>
      <c r="B3526" s="18" t="s">
        <v>45</v>
      </c>
      <c r="C3526" s="18" t="s">
        <v>46</v>
      </c>
      <c r="D3526" s="18" t="s">
        <v>47</v>
      </c>
      <c r="E3526" s="20">
        <v>170</v>
      </c>
      <c r="F3526" s="19">
        <v>232</v>
      </c>
      <c r="G3526" s="19">
        <v>0</v>
      </c>
      <c r="H3526" s="19">
        <v>164</v>
      </c>
      <c r="I3526" s="18" t="s">
        <v>156</v>
      </c>
      <c r="J3526" s="19">
        <v>300</v>
      </c>
      <c r="K3526" s="18" t="s">
        <v>1179</v>
      </c>
      <c r="L3526" s="32">
        <v>23</v>
      </c>
      <c r="M3526" s="31">
        <v>14</v>
      </c>
      <c r="N3526" s="31">
        <v>97</v>
      </c>
      <c r="O3526" s="30" t="s">
        <v>307</v>
      </c>
      <c r="P3526" s="20">
        <v>66</v>
      </c>
      <c r="Q3526" s="20">
        <v>99</v>
      </c>
      <c r="R3526" s="18" t="s">
        <v>80</v>
      </c>
      <c r="S3526" s="20">
        <v>39</v>
      </c>
      <c r="T3526" s="18" t="s">
        <v>201</v>
      </c>
      <c r="U3526">
        <f t="shared" si="55"/>
        <v>4.0142666666666669</v>
      </c>
    </row>
    <row r="3527" spans="1:21" x14ac:dyDescent="0.3">
      <c r="A3527" s="21">
        <v>45174</v>
      </c>
      <c r="B3527" s="18" t="s">
        <v>45</v>
      </c>
      <c r="C3527" s="18" t="s">
        <v>46</v>
      </c>
      <c r="D3527" s="18" t="s">
        <v>47</v>
      </c>
      <c r="E3527" s="20">
        <v>170</v>
      </c>
      <c r="F3527" s="19">
        <v>232</v>
      </c>
      <c r="G3527" s="18"/>
      <c r="H3527" s="19">
        <v>157</v>
      </c>
      <c r="I3527" s="18" t="s">
        <v>1056</v>
      </c>
      <c r="J3527" s="19">
        <v>306</v>
      </c>
      <c r="K3527" s="18" t="s">
        <v>197</v>
      </c>
      <c r="L3527" s="32">
        <v>24</v>
      </c>
      <c r="M3527" s="31">
        <v>17</v>
      </c>
      <c r="N3527" s="31">
        <v>114</v>
      </c>
      <c r="O3527" s="30" t="s">
        <v>520</v>
      </c>
      <c r="P3527" s="20">
        <v>52</v>
      </c>
      <c r="Q3527" s="20">
        <v>96</v>
      </c>
      <c r="R3527" s="18" t="s">
        <v>318</v>
      </c>
      <c r="S3527" s="20">
        <v>36</v>
      </c>
      <c r="T3527" s="18" t="s">
        <v>94</v>
      </c>
      <c r="U3527">
        <f t="shared" si="55"/>
        <v>4.1887999999999996</v>
      </c>
    </row>
    <row r="3528" spans="1:21" x14ac:dyDescent="0.3">
      <c r="A3528" s="21">
        <v>45175</v>
      </c>
      <c r="B3528" s="18" t="s">
        <v>45</v>
      </c>
      <c r="C3528" s="18" t="s">
        <v>46</v>
      </c>
      <c r="D3528" s="18" t="s">
        <v>47</v>
      </c>
      <c r="E3528" s="20">
        <v>170</v>
      </c>
      <c r="F3528" s="19">
        <v>244</v>
      </c>
      <c r="G3528" s="19">
        <v>0</v>
      </c>
      <c r="H3528" s="19">
        <v>170</v>
      </c>
      <c r="I3528" s="18" t="s">
        <v>1180</v>
      </c>
      <c r="J3528" s="19">
        <v>317</v>
      </c>
      <c r="K3528" s="18" t="s">
        <v>366</v>
      </c>
      <c r="L3528" s="32">
        <v>33</v>
      </c>
      <c r="M3528" s="31">
        <v>14</v>
      </c>
      <c r="N3528" s="31">
        <v>83</v>
      </c>
      <c r="O3528" s="30" t="s">
        <v>71</v>
      </c>
      <c r="P3528" s="20">
        <v>62</v>
      </c>
      <c r="Q3528" s="20">
        <v>91</v>
      </c>
      <c r="R3528" s="18" t="s">
        <v>51</v>
      </c>
      <c r="S3528" s="20">
        <v>39</v>
      </c>
      <c r="T3528" s="18" t="s">
        <v>89</v>
      </c>
      <c r="U3528">
        <f t="shared" si="55"/>
        <v>5.7596000000000007</v>
      </c>
    </row>
    <row r="3529" spans="1:21" x14ac:dyDescent="0.3">
      <c r="A3529" s="21">
        <v>45176</v>
      </c>
      <c r="B3529" s="18" t="s">
        <v>45</v>
      </c>
      <c r="C3529" s="18" t="s">
        <v>46</v>
      </c>
      <c r="D3529" s="18" t="s">
        <v>47</v>
      </c>
      <c r="E3529" s="20">
        <v>170</v>
      </c>
      <c r="F3529" s="19">
        <v>240</v>
      </c>
      <c r="G3529" s="19">
        <v>8</v>
      </c>
      <c r="H3529" s="19">
        <v>174</v>
      </c>
      <c r="I3529" s="18" t="s">
        <v>360</v>
      </c>
      <c r="J3529" s="19">
        <v>306</v>
      </c>
      <c r="K3529" s="18" t="s">
        <v>512</v>
      </c>
      <c r="L3529" s="32" t="s">
        <v>1194</v>
      </c>
      <c r="M3529" s="31">
        <v>14</v>
      </c>
      <c r="N3529" s="31">
        <v>53</v>
      </c>
      <c r="O3529" s="30" t="s">
        <v>51</v>
      </c>
      <c r="P3529" s="20">
        <v>65</v>
      </c>
      <c r="Q3529" s="20">
        <v>97</v>
      </c>
      <c r="R3529" s="18" t="s">
        <v>51</v>
      </c>
      <c r="S3529" s="20">
        <v>48</v>
      </c>
      <c r="T3529" s="18" t="s">
        <v>215</v>
      </c>
      <c r="U3529" t="e">
        <f t="shared" si="55"/>
        <v>#VALUE!</v>
      </c>
    </row>
    <row r="3530" spans="1:21" x14ac:dyDescent="0.3">
      <c r="A3530" s="21">
        <v>45177</v>
      </c>
      <c r="B3530" s="18" t="s">
        <v>45</v>
      </c>
      <c r="C3530" s="18" t="s">
        <v>46</v>
      </c>
      <c r="D3530" s="18" t="s">
        <v>47</v>
      </c>
      <c r="E3530" s="20">
        <v>170</v>
      </c>
      <c r="F3530" s="19">
        <v>243</v>
      </c>
      <c r="G3530" s="19">
        <v>14</v>
      </c>
      <c r="H3530" s="19">
        <v>180</v>
      </c>
      <c r="I3530" s="18" t="s">
        <v>221</v>
      </c>
      <c r="J3530" s="19">
        <v>306</v>
      </c>
      <c r="K3530" s="18" t="s">
        <v>71</v>
      </c>
      <c r="L3530" s="30" t="s">
        <v>132</v>
      </c>
      <c r="M3530" s="31">
        <v>11</v>
      </c>
      <c r="N3530" s="31">
        <v>67</v>
      </c>
      <c r="O3530" s="30" t="s">
        <v>205</v>
      </c>
      <c r="P3530" s="20">
        <v>72</v>
      </c>
      <c r="Q3530" s="20">
        <v>97</v>
      </c>
      <c r="R3530" s="18" t="s">
        <v>51</v>
      </c>
      <c r="S3530" s="20">
        <v>51</v>
      </c>
      <c r="T3530" s="18" t="s">
        <v>71</v>
      </c>
      <c r="U3530">
        <f t="shared" si="55"/>
        <v>1.3962666666666668</v>
      </c>
    </row>
    <row r="3531" spans="1:21" x14ac:dyDescent="0.3">
      <c r="A3531" s="21">
        <v>45178</v>
      </c>
      <c r="B3531" s="18" t="s">
        <v>45</v>
      </c>
      <c r="C3531" s="18" t="s">
        <v>46</v>
      </c>
      <c r="D3531" s="18" t="s">
        <v>47</v>
      </c>
      <c r="E3531" s="20">
        <v>170</v>
      </c>
      <c r="F3531" s="19">
        <v>230</v>
      </c>
      <c r="G3531" s="19">
        <v>4</v>
      </c>
      <c r="H3531" s="19">
        <v>171</v>
      </c>
      <c r="I3531" s="18" t="s">
        <v>51</v>
      </c>
      <c r="J3531" s="19">
        <v>288</v>
      </c>
      <c r="K3531" s="18" t="s">
        <v>1018</v>
      </c>
      <c r="L3531" s="30" t="s">
        <v>218</v>
      </c>
      <c r="M3531" s="31">
        <v>19</v>
      </c>
      <c r="N3531" s="31">
        <v>69</v>
      </c>
      <c r="O3531" s="30" t="s">
        <v>206</v>
      </c>
      <c r="P3531" s="20">
        <v>81</v>
      </c>
      <c r="Q3531" s="20">
        <v>97</v>
      </c>
      <c r="R3531" s="18" t="s">
        <v>51</v>
      </c>
      <c r="S3531" s="20">
        <v>55</v>
      </c>
      <c r="T3531" s="18" t="s">
        <v>64</v>
      </c>
      <c r="U3531">
        <f t="shared" si="55"/>
        <v>0.52359999999999995</v>
      </c>
    </row>
    <row r="3532" spans="1:21" x14ac:dyDescent="0.3">
      <c r="A3532" s="21">
        <v>45179</v>
      </c>
      <c r="B3532" s="18" t="s">
        <v>45</v>
      </c>
      <c r="C3532" s="18" t="s">
        <v>46</v>
      </c>
      <c r="D3532" s="18" t="s">
        <v>47</v>
      </c>
      <c r="E3532" s="20">
        <v>170</v>
      </c>
      <c r="F3532" s="19">
        <v>219</v>
      </c>
      <c r="G3532" s="19">
        <v>246</v>
      </c>
      <c r="H3532" s="19">
        <v>160</v>
      </c>
      <c r="I3532" s="18" t="s">
        <v>159</v>
      </c>
      <c r="J3532" s="19">
        <v>278</v>
      </c>
      <c r="K3532" s="18" t="s">
        <v>374</v>
      </c>
      <c r="L3532" s="32">
        <v>23</v>
      </c>
      <c r="M3532" s="31">
        <v>6</v>
      </c>
      <c r="N3532" s="31">
        <v>64</v>
      </c>
      <c r="O3532" s="30" t="s">
        <v>594</v>
      </c>
      <c r="P3532" s="20">
        <v>80</v>
      </c>
      <c r="Q3532" s="20">
        <v>97</v>
      </c>
      <c r="R3532" s="18" t="s">
        <v>51</v>
      </c>
      <c r="S3532" s="20">
        <v>57</v>
      </c>
      <c r="T3532" s="18" t="s">
        <v>264</v>
      </c>
      <c r="U3532">
        <f t="shared" si="55"/>
        <v>4.0142666666666669</v>
      </c>
    </row>
    <row r="3533" spans="1:21" x14ac:dyDescent="0.3">
      <c r="A3533" s="21">
        <v>45180</v>
      </c>
      <c r="B3533" s="18" t="s">
        <v>45</v>
      </c>
      <c r="C3533" s="18" t="s">
        <v>46</v>
      </c>
      <c r="D3533" s="18" t="s">
        <v>47</v>
      </c>
      <c r="E3533" s="20">
        <v>170</v>
      </c>
      <c r="F3533" s="19">
        <v>208</v>
      </c>
      <c r="G3533" s="19">
        <v>176</v>
      </c>
      <c r="H3533" s="19">
        <v>175</v>
      </c>
      <c r="I3533" s="18" t="s">
        <v>51</v>
      </c>
      <c r="J3533" s="19">
        <v>241</v>
      </c>
      <c r="K3533" s="18" t="s">
        <v>978</v>
      </c>
      <c r="L3533" s="30" t="s">
        <v>84</v>
      </c>
      <c r="M3533" s="31">
        <v>3</v>
      </c>
      <c r="N3533" s="31">
        <v>50</v>
      </c>
      <c r="O3533" s="30" t="s">
        <v>250</v>
      </c>
      <c r="P3533" s="20">
        <v>91</v>
      </c>
      <c r="Q3533" s="20">
        <v>99</v>
      </c>
      <c r="R3533" s="18" t="s">
        <v>51</v>
      </c>
      <c r="S3533" s="20">
        <v>69</v>
      </c>
      <c r="T3533" s="18" t="s">
        <v>169</v>
      </c>
      <c r="U3533">
        <f t="shared" si="55"/>
        <v>0.34906666666666669</v>
      </c>
    </row>
    <row r="3534" spans="1:21" x14ac:dyDescent="0.3">
      <c r="A3534" s="21">
        <v>45181</v>
      </c>
      <c r="B3534" s="18" t="s">
        <v>45</v>
      </c>
      <c r="C3534" s="18" t="s">
        <v>46</v>
      </c>
      <c r="D3534" s="18" t="s">
        <v>47</v>
      </c>
      <c r="E3534" s="20">
        <v>170</v>
      </c>
      <c r="F3534" s="19">
        <v>200</v>
      </c>
      <c r="G3534" s="19">
        <v>0</v>
      </c>
      <c r="H3534" s="19">
        <v>169</v>
      </c>
      <c r="I3534" s="18" t="s">
        <v>51</v>
      </c>
      <c r="J3534" s="19">
        <v>231</v>
      </c>
      <c r="K3534" s="18" t="s">
        <v>569</v>
      </c>
      <c r="L3534" s="30" t="s">
        <v>84</v>
      </c>
      <c r="M3534" s="31">
        <v>8</v>
      </c>
      <c r="N3534" s="31">
        <v>67</v>
      </c>
      <c r="O3534" s="30" t="s">
        <v>179</v>
      </c>
      <c r="P3534" s="20">
        <v>84</v>
      </c>
      <c r="Q3534" s="20">
        <v>99</v>
      </c>
      <c r="R3534" s="18" t="s">
        <v>51</v>
      </c>
      <c r="S3534" s="20">
        <v>70</v>
      </c>
      <c r="T3534" s="18" t="s">
        <v>135</v>
      </c>
      <c r="U3534">
        <f t="shared" si="55"/>
        <v>0.34906666666666669</v>
      </c>
    </row>
    <row r="3535" spans="1:21" x14ac:dyDescent="0.3">
      <c r="A3535" s="21">
        <v>45182</v>
      </c>
      <c r="B3535" s="18" t="s">
        <v>45</v>
      </c>
      <c r="C3535" s="18" t="s">
        <v>46</v>
      </c>
      <c r="D3535" s="18" t="s">
        <v>47</v>
      </c>
      <c r="E3535" s="20">
        <v>170</v>
      </c>
      <c r="F3535" s="19">
        <v>195</v>
      </c>
      <c r="G3535" s="19">
        <v>0</v>
      </c>
      <c r="H3535" s="19">
        <v>150</v>
      </c>
      <c r="I3535" s="18" t="s">
        <v>467</v>
      </c>
      <c r="J3535" s="19">
        <v>240</v>
      </c>
      <c r="K3535" s="18" t="s">
        <v>684</v>
      </c>
      <c r="L3535" s="30" t="s">
        <v>116</v>
      </c>
      <c r="M3535" s="31">
        <v>8</v>
      </c>
      <c r="N3535" s="31">
        <v>58</v>
      </c>
      <c r="O3535" s="30" t="s">
        <v>64</v>
      </c>
      <c r="P3535" s="20">
        <v>83</v>
      </c>
      <c r="Q3535" s="20">
        <v>98</v>
      </c>
      <c r="R3535" s="18" t="s">
        <v>51</v>
      </c>
      <c r="S3535" s="20">
        <v>66</v>
      </c>
      <c r="T3535" s="18" t="s">
        <v>179</v>
      </c>
      <c r="U3535">
        <f t="shared" si="55"/>
        <v>0.69813333333333338</v>
      </c>
    </row>
    <row r="3536" spans="1:21" x14ac:dyDescent="0.3">
      <c r="A3536" s="21">
        <v>45183</v>
      </c>
      <c r="B3536" s="18" t="s">
        <v>45</v>
      </c>
      <c r="C3536" s="18" t="s">
        <v>46</v>
      </c>
      <c r="D3536" s="18" t="s">
        <v>47</v>
      </c>
      <c r="E3536" s="20">
        <v>170</v>
      </c>
      <c r="F3536" s="19">
        <v>220</v>
      </c>
      <c r="G3536" s="19">
        <v>0</v>
      </c>
      <c r="H3536" s="19">
        <v>178</v>
      </c>
      <c r="I3536" s="18" t="s">
        <v>51</v>
      </c>
      <c r="J3536" s="19">
        <v>261</v>
      </c>
      <c r="K3536" s="18" t="s">
        <v>535</v>
      </c>
      <c r="L3536" s="30" t="s">
        <v>218</v>
      </c>
      <c r="M3536" s="31">
        <v>8</v>
      </c>
      <c r="N3536" s="31">
        <v>47</v>
      </c>
      <c r="O3536" s="30" t="s">
        <v>117</v>
      </c>
      <c r="P3536" s="20">
        <v>79</v>
      </c>
      <c r="Q3536" s="20">
        <v>97</v>
      </c>
      <c r="R3536" s="18" t="s">
        <v>100</v>
      </c>
      <c r="S3536" s="20">
        <v>61</v>
      </c>
      <c r="T3536" s="18" t="s">
        <v>64</v>
      </c>
      <c r="U3536">
        <f t="shared" si="55"/>
        <v>0.52359999999999995</v>
      </c>
    </row>
    <row r="3537" spans="1:21" x14ac:dyDescent="0.3">
      <c r="A3537" s="21">
        <v>45184</v>
      </c>
      <c r="B3537" s="18" t="s">
        <v>45</v>
      </c>
      <c r="C3537" s="18" t="s">
        <v>46</v>
      </c>
      <c r="D3537" s="18" t="s">
        <v>47</v>
      </c>
      <c r="E3537" s="20">
        <v>170</v>
      </c>
      <c r="F3537" s="19">
        <v>228</v>
      </c>
      <c r="G3537" s="19">
        <v>86</v>
      </c>
      <c r="H3537" s="19">
        <v>167</v>
      </c>
      <c r="I3537" s="18" t="s">
        <v>51</v>
      </c>
      <c r="J3537" s="19">
        <v>288</v>
      </c>
      <c r="K3537" s="18" t="s">
        <v>701</v>
      </c>
      <c r="L3537" s="30" t="s">
        <v>116</v>
      </c>
      <c r="M3537" s="31">
        <v>14</v>
      </c>
      <c r="N3537" s="31">
        <v>53</v>
      </c>
      <c r="O3537" s="30" t="s">
        <v>52</v>
      </c>
      <c r="P3537" s="20">
        <v>81</v>
      </c>
      <c r="Q3537" s="20">
        <v>98</v>
      </c>
      <c r="R3537" s="18" t="s">
        <v>51</v>
      </c>
      <c r="S3537" s="20">
        <v>47</v>
      </c>
      <c r="T3537" s="18" t="s">
        <v>50</v>
      </c>
      <c r="U3537">
        <f t="shared" si="55"/>
        <v>0.69813333333333338</v>
      </c>
    </row>
    <row r="3538" spans="1:21" x14ac:dyDescent="0.3">
      <c r="A3538" s="21">
        <v>45185</v>
      </c>
      <c r="B3538" s="18" t="s">
        <v>45</v>
      </c>
      <c r="C3538" s="18" t="s">
        <v>46</v>
      </c>
      <c r="D3538" s="18" t="s">
        <v>47</v>
      </c>
      <c r="E3538" s="20">
        <v>170</v>
      </c>
      <c r="F3538" s="19">
        <v>213</v>
      </c>
      <c r="G3538" s="19">
        <v>8</v>
      </c>
      <c r="H3538" s="19">
        <v>156</v>
      </c>
      <c r="I3538" s="18" t="s">
        <v>446</v>
      </c>
      <c r="J3538" s="19">
        <v>270</v>
      </c>
      <c r="K3538" s="18" t="s">
        <v>641</v>
      </c>
      <c r="L3538" s="32">
        <v>21</v>
      </c>
      <c r="M3538" s="31">
        <v>6</v>
      </c>
      <c r="N3538" s="31">
        <v>131</v>
      </c>
      <c r="O3538" s="30" t="s">
        <v>370</v>
      </c>
      <c r="P3538" s="20">
        <v>78</v>
      </c>
      <c r="Q3538" s="20">
        <v>99</v>
      </c>
      <c r="R3538" s="18" t="s">
        <v>51</v>
      </c>
      <c r="S3538" s="20">
        <v>45</v>
      </c>
      <c r="T3538" s="18" t="s">
        <v>129</v>
      </c>
      <c r="U3538">
        <f t="shared" si="55"/>
        <v>3.6652</v>
      </c>
    </row>
    <row r="3539" spans="1:21" x14ac:dyDescent="0.3">
      <c r="A3539" s="21">
        <v>45186</v>
      </c>
      <c r="B3539" s="18" t="s">
        <v>45</v>
      </c>
      <c r="C3539" s="18" t="s">
        <v>46</v>
      </c>
      <c r="D3539" s="18" t="s">
        <v>47</v>
      </c>
      <c r="E3539" s="20">
        <v>170</v>
      </c>
      <c r="F3539" s="19">
        <v>196</v>
      </c>
      <c r="G3539" s="19">
        <v>0</v>
      </c>
      <c r="H3539" s="19">
        <v>136</v>
      </c>
      <c r="I3539" s="18" t="s">
        <v>111</v>
      </c>
      <c r="J3539" s="19">
        <v>256</v>
      </c>
      <c r="K3539" s="18" t="s">
        <v>78</v>
      </c>
      <c r="L3539" s="32">
        <v>27</v>
      </c>
      <c r="M3539" s="31">
        <v>8</v>
      </c>
      <c r="N3539" s="31">
        <v>106</v>
      </c>
      <c r="O3539" s="30" t="s">
        <v>182</v>
      </c>
      <c r="P3539" s="20">
        <v>64</v>
      </c>
      <c r="Q3539" s="20">
        <v>96</v>
      </c>
      <c r="R3539" s="18" t="s">
        <v>258</v>
      </c>
      <c r="S3539" s="20">
        <v>38</v>
      </c>
      <c r="T3539" s="18" t="s">
        <v>51</v>
      </c>
      <c r="U3539">
        <f t="shared" si="55"/>
        <v>4.7123999999999997</v>
      </c>
    </row>
    <row r="3540" spans="1:21" x14ac:dyDescent="0.3">
      <c r="A3540" s="21">
        <v>45187</v>
      </c>
      <c r="B3540" s="18" t="s">
        <v>45</v>
      </c>
      <c r="C3540" s="18" t="s">
        <v>46</v>
      </c>
      <c r="D3540" s="18" t="s">
        <v>47</v>
      </c>
      <c r="E3540" s="20">
        <v>170</v>
      </c>
      <c r="F3540" s="19">
        <v>211</v>
      </c>
      <c r="G3540" s="19">
        <v>0</v>
      </c>
      <c r="H3540" s="19">
        <v>166</v>
      </c>
      <c r="I3540" s="18" t="s">
        <v>476</v>
      </c>
      <c r="J3540" s="19">
        <v>256</v>
      </c>
      <c r="K3540" s="18" t="s">
        <v>575</v>
      </c>
      <c r="L3540" s="30" t="s">
        <v>132</v>
      </c>
      <c r="M3540" s="31">
        <v>11</v>
      </c>
      <c r="N3540" s="31">
        <v>86</v>
      </c>
      <c r="O3540" s="30" t="s">
        <v>50</v>
      </c>
      <c r="P3540" s="20">
        <v>70</v>
      </c>
      <c r="Q3540" s="20">
        <v>89</v>
      </c>
      <c r="R3540" s="18" t="s">
        <v>100</v>
      </c>
      <c r="S3540" s="20">
        <v>45</v>
      </c>
      <c r="T3540" s="18" t="s">
        <v>94</v>
      </c>
      <c r="U3540">
        <f t="shared" si="55"/>
        <v>1.3962666666666668</v>
      </c>
    </row>
    <row r="3541" spans="1:21" x14ac:dyDescent="0.3">
      <c r="A3541" s="21">
        <v>45188</v>
      </c>
      <c r="B3541" s="18" t="s">
        <v>45</v>
      </c>
      <c r="C3541" s="18" t="s">
        <v>46</v>
      </c>
      <c r="D3541" s="18" t="s">
        <v>47</v>
      </c>
      <c r="E3541" s="20">
        <v>170</v>
      </c>
      <c r="F3541" s="19">
        <v>195</v>
      </c>
      <c r="G3541" s="19">
        <v>0</v>
      </c>
      <c r="H3541" s="19">
        <v>143</v>
      </c>
      <c r="I3541" s="18" t="s">
        <v>477</v>
      </c>
      <c r="J3541" s="19">
        <v>247</v>
      </c>
      <c r="K3541" s="18" t="s">
        <v>512</v>
      </c>
      <c r="L3541" s="30" t="s">
        <v>116</v>
      </c>
      <c r="M3541" s="31">
        <v>14</v>
      </c>
      <c r="N3541" s="31">
        <v>69</v>
      </c>
      <c r="O3541" s="30" t="s">
        <v>94</v>
      </c>
      <c r="P3541" s="20">
        <v>76</v>
      </c>
      <c r="Q3541" s="20">
        <v>97</v>
      </c>
      <c r="R3541" s="18" t="s">
        <v>51</v>
      </c>
      <c r="S3541" s="20">
        <v>60</v>
      </c>
      <c r="T3541" s="18" t="s">
        <v>51</v>
      </c>
      <c r="U3541">
        <f t="shared" si="55"/>
        <v>0.69813333333333338</v>
      </c>
    </row>
    <row r="3542" spans="1:21" x14ac:dyDescent="0.3">
      <c r="A3542" s="21">
        <v>45189</v>
      </c>
      <c r="B3542" s="18" t="s">
        <v>45</v>
      </c>
      <c r="C3542" s="18" t="s">
        <v>46</v>
      </c>
      <c r="D3542" s="18" t="s">
        <v>47</v>
      </c>
      <c r="E3542" s="20">
        <v>170</v>
      </c>
      <c r="F3542" s="19">
        <v>202</v>
      </c>
      <c r="G3542" s="19">
        <v>80</v>
      </c>
      <c r="H3542" s="19">
        <v>138</v>
      </c>
      <c r="I3542" s="18" t="s">
        <v>292</v>
      </c>
      <c r="J3542" s="19">
        <v>266</v>
      </c>
      <c r="K3542" s="18" t="s">
        <v>361</v>
      </c>
      <c r="L3542" s="30" t="s">
        <v>218</v>
      </c>
      <c r="M3542" s="31">
        <v>8</v>
      </c>
      <c r="N3542" s="31">
        <v>53</v>
      </c>
      <c r="O3542" s="30" t="s">
        <v>113</v>
      </c>
      <c r="P3542" s="20">
        <v>76</v>
      </c>
      <c r="Q3542" s="20">
        <v>98</v>
      </c>
      <c r="R3542" s="18" t="s">
        <v>51</v>
      </c>
      <c r="S3542" s="20">
        <v>48</v>
      </c>
      <c r="T3542" s="18" t="s">
        <v>146</v>
      </c>
      <c r="U3542">
        <f t="shared" si="55"/>
        <v>0.52359999999999995</v>
      </c>
    </row>
    <row r="3543" spans="1:21" x14ac:dyDescent="0.3">
      <c r="A3543" s="21">
        <v>45190</v>
      </c>
      <c r="B3543" s="18" t="s">
        <v>45</v>
      </c>
      <c r="C3543" s="18" t="s">
        <v>46</v>
      </c>
      <c r="D3543" s="18" t="s">
        <v>47</v>
      </c>
      <c r="E3543" s="20">
        <v>170</v>
      </c>
      <c r="F3543" s="19">
        <v>172</v>
      </c>
      <c r="G3543" s="19">
        <v>8</v>
      </c>
      <c r="H3543" s="19">
        <v>122</v>
      </c>
      <c r="I3543" s="18" t="s">
        <v>1181</v>
      </c>
      <c r="J3543" s="19">
        <v>223</v>
      </c>
      <c r="K3543" s="18" t="s">
        <v>214</v>
      </c>
      <c r="L3543" s="32">
        <v>30</v>
      </c>
      <c r="M3543" s="31">
        <v>11</v>
      </c>
      <c r="N3543" s="31">
        <v>103</v>
      </c>
      <c r="O3543" s="30" t="s">
        <v>55</v>
      </c>
      <c r="P3543" s="20">
        <v>74</v>
      </c>
      <c r="Q3543" s="20">
        <v>98</v>
      </c>
      <c r="R3543" s="18" t="s">
        <v>232</v>
      </c>
      <c r="S3543" s="20">
        <v>41</v>
      </c>
      <c r="T3543" s="18" t="s">
        <v>113</v>
      </c>
      <c r="U3543">
        <f t="shared" si="55"/>
        <v>5.2360000000000007</v>
      </c>
    </row>
    <row r="3544" spans="1:21" x14ac:dyDescent="0.3">
      <c r="A3544" s="21">
        <v>45191</v>
      </c>
      <c r="B3544" s="18" t="s">
        <v>45</v>
      </c>
      <c r="C3544" s="18" t="s">
        <v>46</v>
      </c>
      <c r="D3544" s="18" t="s">
        <v>47</v>
      </c>
      <c r="E3544" s="20">
        <v>170</v>
      </c>
      <c r="F3544" s="19">
        <v>164</v>
      </c>
      <c r="G3544" s="19">
        <v>0</v>
      </c>
      <c r="H3544" s="19">
        <v>119</v>
      </c>
      <c r="I3544" s="18" t="s">
        <v>1182</v>
      </c>
      <c r="J3544" s="19">
        <v>209</v>
      </c>
      <c r="K3544" s="18" t="s">
        <v>91</v>
      </c>
      <c r="L3544" s="32">
        <v>28</v>
      </c>
      <c r="M3544" s="31">
        <v>22</v>
      </c>
      <c r="N3544" s="31">
        <v>86</v>
      </c>
      <c r="O3544" s="30" t="s">
        <v>52</v>
      </c>
      <c r="P3544" s="20">
        <v>68</v>
      </c>
      <c r="Q3544" s="20">
        <v>94</v>
      </c>
      <c r="R3544" s="18" t="s">
        <v>51</v>
      </c>
      <c r="S3544" s="20">
        <v>52</v>
      </c>
      <c r="T3544" s="18" t="s">
        <v>89</v>
      </c>
      <c r="U3544">
        <f t="shared" si="55"/>
        <v>4.8869333333333334</v>
      </c>
    </row>
    <row r="3545" spans="1:21" x14ac:dyDescent="0.3">
      <c r="A3545" s="21">
        <v>45192</v>
      </c>
      <c r="B3545" s="18" t="s">
        <v>45</v>
      </c>
      <c r="C3545" s="18" t="s">
        <v>46</v>
      </c>
      <c r="D3545" s="18" t="s">
        <v>47</v>
      </c>
      <c r="E3545" s="20">
        <v>170</v>
      </c>
      <c r="F3545" s="19">
        <v>171</v>
      </c>
      <c r="G3545" s="19">
        <v>0</v>
      </c>
      <c r="H3545" s="19">
        <v>108</v>
      </c>
      <c r="I3545" s="18" t="s">
        <v>221</v>
      </c>
      <c r="J3545" s="19">
        <v>234</v>
      </c>
      <c r="K3545" s="18" t="s">
        <v>711</v>
      </c>
      <c r="L3545" s="30" t="s">
        <v>116</v>
      </c>
      <c r="M3545" s="31">
        <v>11</v>
      </c>
      <c r="N3545" s="31">
        <v>58</v>
      </c>
      <c r="O3545" s="30" t="s">
        <v>64</v>
      </c>
      <c r="P3545" s="20">
        <v>70</v>
      </c>
      <c r="Q3545" s="20">
        <v>97</v>
      </c>
      <c r="R3545" s="18" t="s">
        <v>249</v>
      </c>
      <c r="S3545" s="20">
        <v>47</v>
      </c>
      <c r="T3545" s="18" t="s">
        <v>91</v>
      </c>
      <c r="U3545">
        <f t="shared" si="55"/>
        <v>0.69813333333333338</v>
      </c>
    </row>
    <row r="3546" spans="1:21" x14ac:dyDescent="0.3">
      <c r="A3546" s="21">
        <v>45193</v>
      </c>
      <c r="B3546" s="18" t="s">
        <v>45</v>
      </c>
      <c r="C3546" s="18" t="s">
        <v>46</v>
      </c>
      <c r="D3546" s="18" t="s">
        <v>47</v>
      </c>
      <c r="E3546" s="20">
        <v>170</v>
      </c>
      <c r="F3546" s="19">
        <v>193</v>
      </c>
      <c r="G3546" s="19">
        <v>0</v>
      </c>
      <c r="H3546" s="19">
        <v>98</v>
      </c>
      <c r="I3546" s="18" t="s">
        <v>463</v>
      </c>
      <c r="J3546" s="19">
        <v>288</v>
      </c>
      <c r="K3546" s="18" t="s">
        <v>555</v>
      </c>
      <c r="L3546" s="30" t="s">
        <v>116</v>
      </c>
      <c r="M3546" s="31">
        <v>11</v>
      </c>
      <c r="N3546" s="31">
        <v>64</v>
      </c>
      <c r="O3546" s="30" t="s">
        <v>117</v>
      </c>
      <c r="P3546" s="20">
        <v>68</v>
      </c>
      <c r="Q3546" s="20">
        <v>99</v>
      </c>
      <c r="R3546" s="18" t="s">
        <v>163</v>
      </c>
      <c r="S3546" s="20">
        <v>39</v>
      </c>
      <c r="T3546" s="18" t="s">
        <v>146</v>
      </c>
      <c r="U3546">
        <f t="shared" si="55"/>
        <v>0.69813333333333338</v>
      </c>
    </row>
    <row r="3547" spans="1:21" x14ac:dyDescent="0.3">
      <c r="A3547" s="21">
        <v>45194</v>
      </c>
      <c r="B3547" s="18" t="s">
        <v>45</v>
      </c>
      <c r="C3547" s="18" t="s">
        <v>46</v>
      </c>
      <c r="D3547" s="18" t="s">
        <v>47</v>
      </c>
      <c r="E3547" s="20">
        <v>170</v>
      </c>
      <c r="F3547" s="19">
        <v>185</v>
      </c>
      <c r="G3547" s="19">
        <v>0</v>
      </c>
      <c r="H3547" s="19">
        <v>108</v>
      </c>
      <c r="I3547" s="18" t="s">
        <v>965</v>
      </c>
      <c r="J3547" s="19">
        <v>262</v>
      </c>
      <c r="K3547" s="18" t="s">
        <v>126</v>
      </c>
      <c r="L3547" s="30" t="s">
        <v>116</v>
      </c>
      <c r="M3547" s="31">
        <v>8</v>
      </c>
      <c r="N3547" s="31">
        <v>50</v>
      </c>
      <c r="O3547" s="30" t="s">
        <v>129</v>
      </c>
      <c r="P3547" s="20">
        <v>77</v>
      </c>
      <c r="Q3547" s="20">
        <v>100</v>
      </c>
      <c r="R3547" s="18" t="s">
        <v>347</v>
      </c>
      <c r="S3547" s="20">
        <v>53</v>
      </c>
      <c r="T3547" s="18" t="s">
        <v>117</v>
      </c>
      <c r="U3547">
        <f t="shared" si="55"/>
        <v>0.69813333333333338</v>
      </c>
    </row>
    <row r="3548" spans="1:21" x14ac:dyDescent="0.3">
      <c r="A3548" s="21">
        <v>45195</v>
      </c>
      <c r="B3548" s="18" t="s">
        <v>45</v>
      </c>
      <c r="C3548" s="18" t="s">
        <v>46</v>
      </c>
      <c r="D3548" s="18" t="s">
        <v>47</v>
      </c>
      <c r="E3548" s="20">
        <v>170</v>
      </c>
      <c r="F3548" s="19">
        <v>196</v>
      </c>
      <c r="G3548" s="19">
        <v>0</v>
      </c>
      <c r="H3548" s="19">
        <v>138</v>
      </c>
      <c r="I3548" s="18" t="s">
        <v>476</v>
      </c>
      <c r="J3548" s="19">
        <v>255</v>
      </c>
      <c r="K3548" s="18" t="s">
        <v>126</v>
      </c>
      <c r="L3548" s="30" t="s">
        <v>218</v>
      </c>
      <c r="M3548" s="31">
        <v>8</v>
      </c>
      <c r="N3548" s="31">
        <v>58</v>
      </c>
      <c r="O3548" s="30" t="s">
        <v>169</v>
      </c>
      <c r="P3548" s="20">
        <v>80</v>
      </c>
      <c r="Q3548" s="20">
        <v>98</v>
      </c>
      <c r="R3548" s="18" t="s">
        <v>51</v>
      </c>
      <c r="S3548" s="20">
        <v>61</v>
      </c>
      <c r="T3548" s="18" t="s">
        <v>121</v>
      </c>
      <c r="U3548">
        <f t="shared" si="55"/>
        <v>0.52359999999999995</v>
      </c>
    </row>
    <row r="3549" spans="1:21" x14ac:dyDescent="0.3">
      <c r="A3549" s="21">
        <v>45196</v>
      </c>
      <c r="B3549" s="18" t="s">
        <v>45</v>
      </c>
      <c r="C3549" s="18" t="s">
        <v>46</v>
      </c>
      <c r="D3549" s="18" t="s">
        <v>47</v>
      </c>
      <c r="E3549" s="20">
        <v>170</v>
      </c>
      <c r="F3549" s="19">
        <v>218</v>
      </c>
      <c r="G3549" s="19">
        <v>0</v>
      </c>
      <c r="H3549" s="19">
        <v>156</v>
      </c>
      <c r="I3549" s="18" t="s">
        <v>199</v>
      </c>
      <c r="J3549" s="19">
        <v>281</v>
      </c>
      <c r="K3549" s="18" t="s">
        <v>134</v>
      </c>
      <c r="L3549" s="30" t="s">
        <v>132</v>
      </c>
      <c r="M3549" s="31">
        <v>3</v>
      </c>
      <c r="N3549" s="31">
        <v>47</v>
      </c>
      <c r="O3549" s="30" t="s">
        <v>201</v>
      </c>
      <c r="P3549" s="20">
        <v>74</v>
      </c>
      <c r="Q3549" s="20">
        <v>97</v>
      </c>
      <c r="R3549" s="18" t="s">
        <v>51</v>
      </c>
      <c r="S3549" s="20">
        <v>52</v>
      </c>
      <c r="T3549" s="18" t="s">
        <v>94</v>
      </c>
      <c r="U3549">
        <f t="shared" si="55"/>
        <v>1.3962666666666668</v>
      </c>
    </row>
    <row r="3550" spans="1:21" x14ac:dyDescent="0.3">
      <c r="A3550" s="21">
        <v>45197</v>
      </c>
      <c r="B3550" s="18" t="s">
        <v>45</v>
      </c>
      <c r="C3550" s="18" t="s">
        <v>46</v>
      </c>
      <c r="D3550" s="18" t="s">
        <v>47</v>
      </c>
      <c r="E3550" s="20">
        <v>170</v>
      </c>
      <c r="F3550" s="19">
        <v>228</v>
      </c>
      <c r="G3550" s="19">
        <v>0</v>
      </c>
      <c r="H3550" s="19">
        <v>144</v>
      </c>
      <c r="I3550" s="18" t="s">
        <v>275</v>
      </c>
      <c r="J3550" s="19">
        <v>311</v>
      </c>
      <c r="K3550" s="18" t="s">
        <v>197</v>
      </c>
      <c r="L3550" s="30" t="s">
        <v>84</v>
      </c>
      <c r="M3550" s="31">
        <v>8</v>
      </c>
      <c r="N3550" s="31">
        <v>64</v>
      </c>
      <c r="O3550" s="30" t="s">
        <v>51</v>
      </c>
      <c r="P3550" s="20">
        <v>74</v>
      </c>
      <c r="Q3550" s="20">
        <v>98</v>
      </c>
      <c r="R3550" s="18" t="s">
        <v>51</v>
      </c>
      <c r="S3550" s="20">
        <v>43</v>
      </c>
      <c r="T3550" s="18" t="s">
        <v>146</v>
      </c>
      <c r="U3550">
        <f t="shared" si="55"/>
        <v>0.34906666666666669</v>
      </c>
    </row>
    <row r="3551" spans="1:21" x14ac:dyDescent="0.3">
      <c r="A3551" s="21">
        <v>45198</v>
      </c>
      <c r="B3551" s="18" t="s">
        <v>45</v>
      </c>
      <c r="C3551" s="18" t="s">
        <v>46</v>
      </c>
      <c r="D3551" s="18" t="s">
        <v>47</v>
      </c>
      <c r="E3551" s="20">
        <v>170</v>
      </c>
      <c r="F3551" s="19">
        <v>204</v>
      </c>
      <c r="G3551" s="19">
        <v>0</v>
      </c>
      <c r="H3551" s="19">
        <v>144</v>
      </c>
      <c r="I3551" s="18" t="s">
        <v>523</v>
      </c>
      <c r="J3551" s="19">
        <v>264</v>
      </c>
      <c r="K3551" s="18" t="s">
        <v>621</v>
      </c>
      <c r="L3551" s="32" t="s">
        <v>1194</v>
      </c>
      <c r="M3551" s="31">
        <v>14</v>
      </c>
      <c r="N3551" s="31">
        <v>53</v>
      </c>
      <c r="O3551" s="30" t="s">
        <v>51</v>
      </c>
      <c r="P3551" s="20">
        <v>83</v>
      </c>
      <c r="Q3551" s="20">
        <v>100</v>
      </c>
      <c r="R3551" s="18" t="s">
        <v>347</v>
      </c>
      <c r="S3551" s="20">
        <v>65</v>
      </c>
      <c r="T3551" s="18" t="s">
        <v>81</v>
      </c>
      <c r="U3551" t="e">
        <f t="shared" si="55"/>
        <v>#VALUE!</v>
      </c>
    </row>
    <row r="3552" spans="1:21" x14ac:dyDescent="0.3">
      <c r="A3552" s="21">
        <v>45199</v>
      </c>
      <c r="B3552" s="18" t="s">
        <v>45</v>
      </c>
      <c r="C3552" s="18" t="s">
        <v>46</v>
      </c>
      <c r="D3552" s="18" t="s">
        <v>47</v>
      </c>
      <c r="E3552" s="20">
        <v>170</v>
      </c>
      <c r="F3552" s="19">
        <v>248</v>
      </c>
      <c r="G3552" s="19">
        <v>0</v>
      </c>
      <c r="H3552" s="19">
        <v>158</v>
      </c>
      <c r="I3552" s="18" t="s">
        <v>876</v>
      </c>
      <c r="J3552" s="19">
        <v>338</v>
      </c>
      <c r="K3552" s="18" t="s">
        <v>555</v>
      </c>
      <c r="L3552" s="32">
        <v>32</v>
      </c>
      <c r="M3552" s="31">
        <v>6</v>
      </c>
      <c r="N3552" s="31">
        <v>36</v>
      </c>
      <c r="O3552" s="30" t="s">
        <v>64</v>
      </c>
      <c r="P3552" s="20">
        <v>71</v>
      </c>
      <c r="Q3552" s="20">
        <v>98</v>
      </c>
      <c r="R3552" s="18" t="s">
        <v>51</v>
      </c>
      <c r="S3552" s="20">
        <v>38</v>
      </c>
      <c r="T3552" s="18" t="s">
        <v>61</v>
      </c>
      <c r="U3552">
        <f t="shared" si="55"/>
        <v>5.5850666666666671</v>
      </c>
    </row>
    <row r="3553" spans="1:21" x14ac:dyDescent="0.3">
      <c r="A3553" s="21">
        <v>45200</v>
      </c>
      <c r="B3553" s="18" t="s">
        <v>45</v>
      </c>
      <c r="C3553" s="18" t="s">
        <v>46</v>
      </c>
      <c r="D3553" s="18" t="s">
        <v>47</v>
      </c>
      <c r="E3553" s="20">
        <v>170</v>
      </c>
      <c r="F3553" s="19">
        <v>236</v>
      </c>
      <c r="G3553" s="19">
        <v>0</v>
      </c>
      <c r="H3553" s="19">
        <v>142</v>
      </c>
      <c r="I3553" s="18" t="s">
        <v>485</v>
      </c>
      <c r="J3553" s="19">
        <v>329</v>
      </c>
      <c r="K3553" s="18" t="s">
        <v>366</v>
      </c>
      <c r="L3553" s="30" t="s">
        <v>102</v>
      </c>
      <c r="M3553" s="31">
        <v>3</v>
      </c>
      <c r="N3553" s="31">
        <v>42</v>
      </c>
      <c r="O3553" s="30" t="s">
        <v>94</v>
      </c>
      <c r="P3553" s="20">
        <v>73</v>
      </c>
      <c r="Q3553" s="20">
        <v>97</v>
      </c>
      <c r="R3553" s="18" t="s">
        <v>205</v>
      </c>
      <c r="S3553" s="20">
        <v>45</v>
      </c>
      <c r="T3553" s="18" t="s">
        <v>129</v>
      </c>
      <c r="U3553">
        <f t="shared" si="55"/>
        <v>0.8726666666666667</v>
      </c>
    </row>
    <row r="3554" spans="1:21" x14ac:dyDescent="0.3">
      <c r="A3554" s="21">
        <v>45201</v>
      </c>
      <c r="B3554" s="18" t="s">
        <v>45</v>
      </c>
      <c r="C3554" s="18" t="s">
        <v>46</v>
      </c>
      <c r="D3554" s="18" t="s">
        <v>47</v>
      </c>
      <c r="E3554" s="20">
        <v>170</v>
      </c>
      <c r="F3554" s="19">
        <v>227</v>
      </c>
      <c r="G3554" s="19">
        <v>12</v>
      </c>
      <c r="H3554" s="19">
        <v>147</v>
      </c>
      <c r="I3554" s="18" t="s">
        <v>1096</v>
      </c>
      <c r="J3554" s="19">
        <v>307</v>
      </c>
      <c r="K3554" s="18" t="s">
        <v>110</v>
      </c>
      <c r="L3554" s="30" t="s">
        <v>263</v>
      </c>
      <c r="M3554" s="31">
        <v>14</v>
      </c>
      <c r="N3554" s="31">
        <v>94</v>
      </c>
      <c r="O3554" s="30" t="s">
        <v>129</v>
      </c>
      <c r="P3554" s="20">
        <v>83</v>
      </c>
      <c r="Q3554" s="20">
        <v>99</v>
      </c>
      <c r="R3554" s="18" t="s">
        <v>347</v>
      </c>
      <c r="S3554" s="20">
        <v>45</v>
      </c>
      <c r="T3554" s="18" t="s">
        <v>209</v>
      </c>
      <c r="U3554">
        <f t="shared" si="55"/>
        <v>0.17453333333333335</v>
      </c>
    </row>
    <row r="3555" spans="1:21" x14ac:dyDescent="0.3">
      <c r="A3555" s="21">
        <v>45202</v>
      </c>
      <c r="B3555" s="18" t="s">
        <v>45</v>
      </c>
      <c r="C3555" s="18" t="s">
        <v>46</v>
      </c>
      <c r="D3555" s="18" t="s">
        <v>47</v>
      </c>
      <c r="E3555" s="20">
        <v>170</v>
      </c>
      <c r="F3555" s="19">
        <v>181</v>
      </c>
      <c r="G3555" s="19">
        <v>124</v>
      </c>
      <c r="H3555" s="19">
        <v>167</v>
      </c>
      <c r="I3555" s="18" t="s">
        <v>310</v>
      </c>
      <c r="J3555" s="19">
        <v>195</v>
      </c>
      <c r="K3555" s="18" t="s">
        <v>702</v>
      </c>
      <c r="L3555" s="30" t="s">
        <v>116</v>
      </c>
      <c r="M3555" s="31">
        <v>6</v>
      </c>
      <c r="N3555" s="31">
        <v>39</v>
      </c>
      <c r="O3555" s="30" t="s">
        <v>520</v>
      </c>
      <c r="P3555" s="20">
        <v>93</v>
      </c>
      <c r="Q3555" s="20">
        <v>98</v>
      </c>
      <c r="R3555" s="18" t="s">
        <v>51</v>
      </c>
      <c r="S3555" s="20">
        <v>87</v>
      </c>
      <c r="T3555" s="18" t="s">
        <v>50</v>
      </c>
      <c r="U3555">
        <f t="shared" si="55"/>
        <v>0.69813333333333338</v>
      </c>
    </row>
    <row r="3556" spans="1:21" x14ac:dyDescent="0.3">
      <c r="A3556" s="21">
        <v>45203</v>
      </c>
      <c r="B3556" s="18" t="s">
        <v>45</v>
      </c>
      <c r="C3556" s="18" t="s">
        <v>46</v>
      </c>
      <c r="D3556" s="18" t="s">
        <v>47</v>
      </c>
      <c r="E3556" s="20">
        <v>170</v>
      </c>
      <c r="F3556" s="19">
        <v>204</v>
      </c>
      <c r="G3556" s="19">
        <v>0</v>
      </c>
      <c r="H3556" s="19">
        <v>161</v>
      </c>
      <c r="I3556" s="18" t="s">
        <v>51</v>
      </c>
      <c r="J3556" s="19">
        <v>246</v>
      </c>
      <c r="K3556" s="18" t="s">
        <v>992</v>
      </c>
      <c r="L3556" s="32">
        <v>26</v>
      </c>
      <c r="M3556" s="31">
        <v>8</v>
      </c>
      <c r="N3556" s="31">
        <v>44</v>
      </c>
      <c r="O3556" s="30" t="s">
        <v>89</v>
      </c>
      <c r="P3556" s="20">
        <v>85</v>
      </c>
      <c r="Q3556" s="20">
        <v>99</v>
      </c>
      <c r="R3556" s="18" t="s">
        <v>51</v>
      </c>
      <c r="S3556" s="20">
        <v>66</v>
      </c>
      <c r="T3556" s="18" t="s">
        <v>64</v>
      </c>
      <c r="U3556">
        <f t="shared" si="55"/>
        <v>4.5378666666666669</v>
      </c>
    </row>
    <row r="3557" spans="1:21" x14ac:dyDescent="0.3">
      <c r="A3557" s="21">
        <v>45204</v>
      </c>
      <c r="B3557" s="18" t="s">
        <v>45</v>
      </c>
      <c r="C3557" s="18" t="s">
        <v>46</v>
      </c>
      <c r="D3557" s="18" t="s">
        <v>47</v>
      </c>
      <c r="E3557" s="20">
        <v>170</v>
      </c>
      <c r="F3557" s="19">
        <v>207</v>
      </c>
      <c r="G3557" s="19">
        <v>0</v>
      </c>
      <c r="H3557" s="19">
        <v>138</v>
      </c>
      <c r="I3557" s="18" t="s">
        <v>593</v>
      </c>
      <c r="J3557" s="19">
        <v>276</v>
      </c>
      <c r="K3557" s="18" t="s">
        <v>749</v>
      </c>
      <c r="L3557" s="30" t="s">
        <v>116</v>
      </c>
      <c r="M3557" s="31">
        <v>11</v>
      </c>
      <c r="N3557" s="31">
        <v>53</v>
      </c>
      <c r="O3557" s="30" t="s">
        <v>89</v>
      </c>
      <c r="P3557" s="20">
        <v>81</v>
      </c>
      <c r="Q3557" s="20">
        <v>98</v>
      </c>
      <c r="R3557" s="18" t="s">
        <v>51</v>
      </c>
      <c r="S3557" s="20">
        <v>59</v>
      </c>
      <c r="T3557" s="18" t="s">
        <v>206</v>
      </c>
      <c r="U3557">
        <f t="shared" si="55"/>
        <v>0.69813333333333338</v>
      </c>
    </row>
    <row r="3558" spans="1:21" x14ac:dyDescent="0.3">
      <c r="A3558" s="21">
        <v>45205</v>
      </c>
      <c r="B3558" s="18" t="s">
        <v>45</v>
      </c>
      <c r="C3558" s="18" t="s">
        <v>46</v>
      </c>
      <c r="D3558" s="18" t="s">
        <v>47</v>
      </c>
      <c r="E3558" s="20">
        <v>170</v>
      </c>
      <c r="F3558" s="19">
        <v>217</v>
      </c>
      <c r="G3558" s="19">
        <v>0</v>
      </c>
      <c r="H3558" s="19">
        <v>142</v>
      </c>
      <c r="I3558" s="18" t="s">
        <v>1019</v>
      </c>
      <c r="J3558" s="19">
        <v>292</v>
      </c>
      <c r="K3558" s="18" t="s">
        <v>912</v>
      </c>
      <c r="L3558" s="30" t="s">
        <v>116</v>
      </c>
      <c r="M3558" s="31">
        <v>8</v>
      </c>
      <c r="N3558" s="31">
        <v>44</v>
      </c>
      <c r="O3558" s="30" t="s">
        <v>89</v>
      </c>
      <c r="P3558" s="20">
        <v>80</v>
      </c>
      <c r="Q3558" s="20">
        <v>96</v>
      </c>
      <c r="R3558" s="18" t="s">
        <v>51</v>
      </c>
      <c r="S3558" s="20">
        <v>54</v>
      </c>
      <c r="T3558" s="18" t="s">
        <v>61</v>
      </c>
      <c r="U3558">
        <f t="shared" si="55"/>
        <v>0.69813333333333338</v>
      </c>
    </row>
    <row r="3559" spans="1:21" x14ac:dyDescent="0.3">
      <c r="A3559" s="21">
        <v>45206</v>
      </c>
      <c r="B3559" s="18" t="s">
        <v>45</v>
      </c>
      <c r="C3559" s="18" t="s">
        <v>46</v>
      </c>
      <c r="D3559" s="18" t="s">
        <v>47</v>
      </c>
      <c r="E3559" s="20">
        <v>170</v>
      </c>
      <c r="F3559" s="19">
        <v>230</v>
      </c>
      <c r="G3559" s="19">
        <v>0</v>
      </c>
      <c r="H3559" s="19">
        <v>129</v>
      </c>
      <c r="I3559" s="18" t="s">
        <v>279</v>
      </c>
      <c r="J3559" s="19">
        <v>330</v>
      </c>
      <c r="K3559" s="18" t="s">
        <v>420</v>
      </c>
      <c r="L3559" s="32">
        <v>23</v>
      </c>
      <c r="M3559" s="31">
        <v>6</v>
      </c>
      <c r="N3559" s="31">
        <v>33</v>
      </c>
      <c r="O3559" s="30" t="s">
        <v>61</v>
      </c>
      <c r="P3559" s="20">
        <v>74</v>
      </c>
      <c r="Q3559" s="20">
        <v>99</v>
      </c>
      <c r="R3559" s="18" t="s">
        <v>202</v>
      </c>
      <c r="S3559" s="20">
        <v>44</v>
      </c>
      <c r="T3559" s="18" t="s">
        <v>71</v>
      </c>
      <c r="U3559">
        <f t="shared" si="55"/>
        <v>4.0142666666666669</v>
      </c>
    </row>
    <row r="3560" spans="1:21" x14ac:dyDescent="0.3">
      <c r="A3560" s="21">
        <v>45207</v>
      </c>
      <c r="B3560" s="18" t="s">
        <v>45</v>
      </c>
      <c r="C3560" s="18" t="s">
        <v>46</v>
      </c>
      <c r="D3560" s="18" t="s">
        <v>47</v>
      </c>
      <c r="E3560" s="20">
        <v>170</v>
      </c>
      <c r="F3560" s="19">
        <v>236</v>
      </c>
      <c r="G3560" s="19">
        <v>0</v>
      </c>
      <c r="H3560" s="19">
        <v>132</v>
      </c>
      <c r="I3560" s="18" t="s">
        <v>965</v>
      </c>
      <c r="J3560" s="19">
        <v>341</v>
      </c>
      <c r="K3560" s="18" t="s">
        <v>136</v>
      </c>
      <c r="L3560" s="30" t="s">
        <v>84</v>
      </c>
      <c r="M3560" s="31">
        <v>3</v>
      </c>
      <c r="N3560" s="31">
        <v>33</v>
      </c>
      <c r="O3560" s="30" t="s">
        <v>61</v>
      </c>
      <c r="P3560" s="20">
        <v>70</v>
      </c>
      <c r="Q3560" s="20">
        <v>95</v>
      </c>
      <c r="R3560" s="18" t="s">
        <v>163</v>
      </c>
      <c r="S3560" s="20">
        <v>28</v>
      </c>
      <c r="T3560" s="18" t="s">
        <v>158</v>
      </c>
      <c r="U3560">
        <f t="shared" si="55"/>
        <v>0.34906666666666669</v>
      </c>
    </row>
    <row r="3561" spans="1:21" x14ac:dyDescent="0.3">
      <c r="A3561" s="21">
        <v>45208</v>
      </c>
      <c r="B3561" s="18" t="s">
        <v>45</v>
      </c>
      <c r="C3561" s="18" t="s">
        <v>46</v>
      </c>
      <c r="D3561" s="18" t="s">
        <v>47</v>
      </c>
      <c r="E3561" s="20">
        <v>170</v>
      </c>
      <c r="F3561" s="19">
        <v>224</v>
      </c>
      <c r="G3561" s="19">
        <v>0</v>
      </c>
      <c r="H3561" s="19">
        <v>117</v>
      </c>
      <c r="I3561" s="18" t="s">
        <v>205</v>
      </c>
      <c r="J3561" s="19">
        <v>331</v>
      </c>
      <c r="K3561" s="18" t="s">
        <v>702</v>
      </c>
      <c r="L3561" s="32">
        <v>34</v>
      </c>
      <c r="M3561" s="31">
        <v>3</v>
      </c>
      <c r="N3561" s="31">
        <v>44</v>
      </c>
      <c r="O3561" s="30" t="s">
        <v>167</v>
      </c>
      <c r="P3561" s="20">
        <v>70</v>
      </c>
      <c r="Q3561" s="20">
        <v>94</v>
      </c>
      <c r="R3561" s="18" t="s">
        <v>51</v>
      </c>
      <c r="S3561" s="20">
        <v>30</v>
      </c>
      <c r="T3561" s="18" t="s">
        <v>135</v>
      </c>
      <c r="U3561">
        <f t="shared" si="55"/>
        <v>5.9341333333333326</v>
      </c>
    </row>
    <row r="3562" spans="1:21" x14ac:dyDescent="0.3">
      <c r="A3562" s="21">
        <v>45209</v>
      </c>
      <c r="B3562" s="18" t="s">
        <v>45</v>
      </c>
      <c r="C3562" s="18" t="s">
        <v>46</v>
      </c>
      <c r="D3562" s="18" t="s">
        <v>47</v>
      </c>
      <c r="E3562" s="20">
        <v>170</v>
      </c>
      <c r="F3562" s="19">
        <v>212</v>
      </c>
      <c r="G3562" s="19">
        <v>0</v>
      </c>
      <c r="H3562" s="19">
        <v>109</v>
      </c>
      <c r="I3562" s="18" t="s">
        <v>482</v>
      </c>
      <c r="J3562" s="19">
        <v>316</v>
      </c>
      <c r="K3562" s="18" t="s">
        <v>158</v>
      </c>
      <c r="L3562" s="30" t="s">
        <v>263</v>
      </c>
      <c r="M3562" s="31">
        <v>3</v>
      </c>
      <c r="N3562" s="31">
        <v>39</v>
      </c>
      <c r="O3562" s="30" t="s">
        <v>135</v>
      </c>
      <c r="P3562" s="20">
        <v>71</v>
      </c>
      <c r="Q3562" s="20">
        <v>96</v>
      </c>
      <c r="R3562" s="18" t="s">
        <v>159</v>
      </c>
      <c r="S3562" s="20">
        <v>36</v>
      </c>
      <c r="T3562" s="18" t="s">
        <v>139</v>
      </c>
      <c r="U3562">
        <f t="shared" si="55"/>
        <v>0.17453333333333335</v>
      </c>
    </row>
    <row r="3563" spans="1:21" x14ac:dyDescent="0.3">
      <c r="A3563" s="21">
        <v>45210</v>
      </c>
      <c r="B3563" s="18" t="s">
        <v>45</v>
      </c>
      <c r="C3563" s="18" t="s">
        <v>46</v>
      </c>
      <c r="D3563" s="18" t="s">
        <v>47</v>
      </c>
      <c r="E3563" s="20">
        <v>170</v>
      </c>
      <c r="F3563" s="19">
        <v>216</v>
      </c>
      <c r="G3563" s="19">
        <v>0</v>
      </c>
      <c r="H3563" s="19">
        <v>104</v>
      </c>
      <c r="I3563" s="18" t="s">
        <v>926</v>
      </c>
      <c r="J3563" s="19">
        <v>328</v>
      </c>
      <c r="K3563" s="18" t="s">
        <v>135</v>
      </c>
      <c r="L3563" s="32">
        <v>34</v>
      </c>
      <c r="M3563" s="31">
        <v>0</v>
      </c>
      <c r="N3563" s="31">
        <v>58</v>
      </c>
      <c r="O3563" s="30" t="s">
        <v>128</v>
      </c>
      <c r="P3563" s="20">
        <v>67</v>
      </c>
      <c r="Q3563" s="20">
        <v>95</v>
      </c>
      <c r="R3563" s="18" t="s">
        <v>74</v>
      </c>
      <c r="S3563" s="20">
        <v>24</v>
      </c>
      <c r="T3563" s="18" t="s">
        <v>61</v>
      </c>
      <c r="U3563">
        <f t="shared" si="55"/>
        <v>5.9341333333333326</v>
      </c>
    </row>
    <row r="3564" spans="1:21" x14ac:dyDescent="0.3">
      <c r="A3564" s="21">
        <v>45211</v>
      </c>
      <c r="B3564" s="18" t="s">
        <v>45</v>
      </c>
      <c r="C3564" s="18" t="s">
        <v>46</v>
      </c>
      <c r="D3564" s="18" t="s">
        <v>47</v>
      </c>
      <c r="E3564" s="20">
        <v>170</v>
      </c>
      <c r="F3564" s="19">
        <v>224</v>
      </c>
      <c r="G3564" s="19">
        <v>0</v>
      </c>
      <c r="H3564" s="19">
        <v>129</v>
      </c>
      <c r="I3564" s="18" t="s">
        <v>251</v>
      </c>
      <c r="J3564" s="19">
        <v>320</v>
      </c>
      <c r="K3564" s="18" t="s">
        <v>412</v>
      </c>
      <c r="L3564" s="32">
        <v>24</v>
      </c>
      <c r="M3564" s="31">
        <v>3</v>
      </c>
      <c r="N3564" s="31">
        <v>33</v>
      </c>
      <c r="O3564" s="30" t="s">
        <v>81</v>
      </c>
      <c r="P3564" s="20">
        <v>70</v>
      </c>
      <c r="Q3564" s="20">
        <v>95</v>
      </c>
      <c r="R3564" s="18" t="s">
        <v>51</v>
      </c>
      <c r="S3564" s="20">
        <v>38</v>
      </c>
      <c r="T3564" s="18" t="s">
        <v>135</v>
      </c>
      <c r="U3564">
        <f t="shared" si="55"/>
        <v>4.1887999999999996</v>
      </c>
    </row>
    <row r="3565" spans="1:21" x14ac:dyDescent="0.3">
      <c r="A3565" s="21">
        <v>45212</v>
      </c>
      <c r="B3565" s="18" t="s">
        <v>45</v>
      </c>
      <c r="C3565" s="18" t="s">
        <v>46</v>
      </c>
      <c r="D3565" s="18" t="s">
        <v>47</v>
      </c>
      <c r="E3565" s="20">
        <v>170</v>
      </c>
      <c r="F3565" s="19">
        <v>204</v>
      </c>
      <c r="G3565" s="19">
        <v>4</v>
      </c>
      <c r="H3565" s="19">
        <v>152</v>
      </c>
      <c r="I3565" s="18" t="s">
        <v>772</v>
      </c>
      <c r="J3565" s="19">
        <v>255</v>
      </c>
      <c r="K3565" s="18" t="s">
        <v>621</v>
      </c>
      <c r="L3565" s="32">
        <v>20</v>
      </c>
      <c r="M3565" s="31">
        <v>14</v>
      </c>
      <c r="N3565" s="31">
        <v>78</v>
      </c>
      <c r="O3565" s="30" t="s">
        <v>182</v>
      </c>
      <c r="P3565" s="20">
        <v>65</v>
      </c>
      <c r="Q3565" s="20">
        <v>97</v>
      </c>
      <c r="R3565" s="18" t="s">
        <v>51</v>
      </c>
      <c r="S3565" s="20">
        <v>44</v>
      </c>
      <c r="T3565" s="18" t="s">
        <v>95</v>
      </c>
      <c r="U3565">
        <f t="shared" si="55"/>
        <v>3.4906666666666668</v>
      </c>
    </row>
    <row r="3566" spans="1:21" x14ac:dyDescent="0.3">
      <c r="A3566" s="21">
        <v>45213</v>
      </c>
      <c r="B3566" s="18" t="s">
        <v>45</v>
      </c>
      <c r="C3566" s="18" t="s">
        <v>46</v>
      </c>
      <c r="D3566" s="18" t="s">
        <v>47</v>
      </c>
      <c r="E3566" s="20">
        <v>170</v>
      </c>
      <c r="F3566" s="19">
        <v>158</v>
      </c>
      <c r="G3566" s="19">
        <v>58</v>
      </c>
      <c r="H3566" s="19">
        <v>146</v>
      </c>
      <c r="I3566" s="18" t="s">
        <v>51</v>
      </c>
      <c r="J3566" s="19">
        <v>171</v>
      </c>
      <c r="K3566" s="18" t="s">
        <v>730</v>
      </c>
      <c r="L3566" s="30" t="s">
        <v>102</v>
      </c>
      <c r="M3566" s="31">
        <v>8</v>
      </c>
      <c r="N3566" s="31">
        <v>36</v>
      </c>
      <c r="O3566" s="30" t="s">
        <v>205</v>
      </c>
      <c r="P3566" s="20">
        <v>94</v>
      </c>
      <c r="Q3566" s="20">
        <v>98</v>
      </c>
      <c r="R3566" s="18" t="s">
        <v>51</v>
      </c>
      <c r="S3566" s="20">
        <v>91</v>
      </c>
      <c r="T3566" s="18" t="s">
        <v>51</v>
      </c>
      <c r="U3566">
        <f t="shared" si="55"/>
        <v>0.8726666666666667</v>
      </c>
    </row>
    <row r="3567" spans="1:21" x14ac:dyDescent="0.3">
      <c r="A3567" s="21">
        <v>45214</v>
      </c>
      <c r="B3567" s="18" t="s">
        <v>45</v>
      </c>
      <c r="C3567" s="18" t="s">
        <v>46</v>
      </c>
      <c r="D3567" s="18" t="s">
        <v>47</v>
      </c>
      <c r="E3567" s="20">
        <v>170</v>
      </c>
      <c r="F3567" s="19">
        <v>154</v>
      </c>
      <c r="G3567" s="19">
        <v>8</v>
      </c>
      <c r="H3567" s="19">
        <v>136</v>
      </c>
      <c r="I3567" s="18" t="s">
        <v>203</v>
      </c>
      <c r="J3567" s="19">
        <v>173</v>
      </c>
      <c r="K3567" s="18" t="s">
        <v>382</v>
      </c>
      <c r="L3567" s="30" t="s">
        <v>84</v>
      </c>
      <c r="M3567" s="31">
        <v>0</v>
      </c>
      <c r="N3567" s="31">
        <v>22</v>
      </c>
      <c r="O3567" s="30" t="s">
        <v>117</v>
      </c>
      <c r="P3567" s="20">
        <v>94</v>
      </c>
      <c r="Q3567" s="20">
        <v>99</v>
      </c>
      <c r="R3567" s="18" t="s">
        <v>51</v>
      </c>
      <c r="S3567" s="20">
        <v>85</v>
      </c>
      <c r="T3567" s="18" t="s">
        <v>158</v>
      </c>
      <c r="U3567">
        <f t="shared" si="55"/>
        <v>0.34906666666666669</v>
      </c>
    </row>
    <row r="3568" spans="1:21" x14ac:dyDescent="0.3">
      <c r="A3568" s="21">
        <v>45215</v>
      </c>
      <c r="B3568" s="18" t="s">
        <v>45</v>
      </c>
      <c r="C3568" s="18" t="s">
        <v>46</v>
      </c>
      <c r="D3568" s="18" t="s">
        <v>47</v>
      </c>
      <c r="E3568" s="20">
        <v>170</v>
      </c>
      <c r="F3568" s="19">
        <v>182</v>
      </c>
      <c r="G3568" s="19">
        <v>2</v>
      </c>
      <c r="H3568" s="19">
        <v>133</v>
      </c>
      <c r="I3568" s="18" t="s">
        <v>477</v>
      </c>
      <c r="J3568" s="19">
        <v>231</v>
      </c>
      <c r="K3568" s="18" t="s">
        <v>310</v>
      </c>
      <c r="L3568" s="32">
        <v>26</v>
      </c>
      <c r="M3568" s="31">
        <v>6</v>
      </c>
      <c r="N3568" s="31">
        <v>86</v>
      </c>
      <c r="O3568" s="30" t="s">
        <v>100</v>
      </c>
      <c r="P3568" s="20">
        <v>88</v>
      </c>
      <c r="Q3568" s="20">
        <v>99</v>
      </c>
      <c r="R3568" s="18" t="s">
        <v>51</v>
      </c>
      <c r="S3568" s="20">
        <v>59</v>
      </c>
      <c r="T3568" s="18" t="s">
        <v>108</v>
      </c>
      <c r="U3568">
        <f t="shared" si="55"/>
        <v>4.5378666666666669</v>
      </c>
    </row>
    <row r="3569" spans="1:21" x14ac:dyDescent="0.3">
      <c r="A3569" s="21">
        <v>45216</v>
      </c>
      <c r="B3569" s="18" t="s">
        <v>45</v>
      </c>
      <c r="C3569" s="18" t="s">
        <v>46</v>
      </c>
      <c r="D3569" s="18" t="s">
        <v>47</v>
      </c>
      <c r="E3569" s="20">
        <v>170</v>
      </c>
      <c r="F3569" s="19">
        <v>238</v>
      </c>
      <c r="G3569" s="19">
        <v>0</v>
      </c>
      <c r="H3569" s="19">
        <v>219</v>
      </c>
      <c r="I3569" s="18" t="s">
        <v>989</v>
      </c>
      <c r="J3569" s="19">
        <v>258</v>
      </c>
      <c r="K3569" s="18" t="s">
        <v>756</v>
      </c>
      <c r="L3569" s="30" t="s">
        <v>102</v>
      </c>
      <c r="M3569" s="31">
        <v>19</v>
      </c>
      <c r="N3569" s="31">
        <v>147</v>
      </c>
      <c r="O3569" s="30" t="s">
        <v>271</v>
      </c>
      <c r="P3569" s="20">
        <v>55</v>
      </c>
      <c r="Q3569" s="20">
        <v>64</v>
      </c>
      <c r="R3569" s="18" t="s">
        <v>486</v>
      </c>
      <c r="S3569" s="20">
        <v>47</v>
      </c>
      <c r="T3569" s="18" t="s">
        <v>65</v>
      </c>
      <c r="U3569">
        <f t="shared" si="55"/>
        <v>0.8726666666666667</v>
      </c>
    </row>
    <row r="3570" spans="1:21" x14ac:dyDescent="0.3">
      <c r="A3570" s="21">
        <v>45217</v>
      </c>
      <c r="B3570" s="18" t="s">
        <v>45</v>
      </c>
      <c r="C3570" s="18" t="s">
        <v>46</v>
      </c>
      <c r="D3570" s="18" t="s">
        <v>47</v>
      </c>
      <c r="E3570" s="20">
        <v>170</v>
      </c>
      <c r="F3570" s="19">
        <v>207</v>
      </c>
      <c r="G3570" s="19">
        <v>12</v>
      </c>
      <c r="H3570" s="19">
        <v>163</v>
      </c>
      <c r="I3570" s="18" t="s">
        <v>239</v>
      </c>
      <c r="J3570" s="19">
        <v>251</v>
      </c>
      <c r="K3570" s="18" t="s">
        <v>466</v>
      </c>
      <c r="L3570" s="32">
        <v>23</v>
      </c>
      <c r="M3570" s="31">
        <v>19</v>
      </c>
      <c r="N3570" s="31">
        <v>167</v>
      </c>
      <c r="O3570" s="30" t="s">
        <v>225</v>
      </c>
      <c r="P3570" s="20">
        <v>62</v>
      </c>
      <c r="Q3570" s="20">
        <v>93</v>
      </c>
      <c r="R3570" s="18" t="s">
        <v>183</v>
      </c>
      <c r="S3570" s="20">
        <v>42</v>
      </c>
      <c r="T3570" s="18" t="s">
        <v>52</v>
      </c>
      <c r="U3570">
        <f t="shared" si="55"/>
        <v>4.0142666666666669</v>
      </c>
    </row>
    <row r="3571" spans="1:21" x14ac:dyDescent="0.3">
      <c r="A3571" s="21">
        <v>45218</v>
      </c>
      <c r="B3571" s="18" t="s">
        <v>45</v>
      </c>
      <c r="C3571" s="18" t="s">
        <v>46</v>
      </c>
      <c r="D3571" s="18" t="s">
        <v>47</v>
      </c>
      <c r="E3571" s="20">
        <v>170</v>
      </c>
      <c r="F3571" s="19">
        <v>163</v>
      </c>
      <c r="G3571" s="19">
        <v>48</v>
      </c>
      <c r="H3571" s="19">
        <v>125</v>
      </c>
      <c r="I3571" s="18" t="s">
        <v>51</v>
      </c>
      <c r="J3571" s="19">
        <v>201</v>
      </c>
      <c r="K3571" s="18" t="s">
        <v>115</v>
      </c>
      <c r="L3571" s="32">
        <v>25</v>
      </c>
      <c r="M3571" s="31">
        <v>6</v>
      </c>
      <c r="N3571" s="31">
        <v>61</v>
      </c>
      <c r="O3571" s="30" t="s">
        <v>578</v>
      </c>
      <c r="P3571" s="20">
        <v>81</v>
      </c>
      <c r="Q3571" s="20">
        <v>94</v>
      </c>
      <c r="R3571" s="18" t="s">
        <v>182</v>
      </c>
      <c r="S3571" s="20">
        <v>52</v>
      </c>
      <c r="T3571" s="18" t="s">
        <v>286</v>
      </c>
      <c r="U3571">
        <f t="shared" si="55"/>
        <v>4.3633333333333333</v>
      </c>
    </row>
    <row r="3572" spans="1:21" x14ac:dyDescent="0.3">
      <c r="A3572" s="21">
        <v>45219</v>
      </c>
      <c r="B3572" s="18" t="s">
        <v>45</v>
      </c>
      <c r="C3572" s="18" t="s">
        <v>46</v>
      </c>
      <c r="D3572" s="18" t="s">
        <v>47</v>
      </c>
      <c r="E3572" s="20">
        <v>170</v>
      </c>
      <c r="F3572" s="19">
        <v>144</v>
      </c>
      <c r="G3572" s="19">
        <v>10</v>
      </c>
      <c r="H3572" s="19">
        <v>115</v>
      </c>
      <c r="I3572" s="18" t="s">
        <v>309</v>
      </c>
      <c r="J3572" s="19">
        <v>172</v>
      </c>
      <c r="K3572" s="18" t="s">
        <v>136</v>
      </c>
      <c r="L3572" s="32">
        <v>29</v>
      </c>
      <c r="M3572" s="31">
        <v>31</v>
      </c>
      <c r="N3572" s="31">
        <v>128</v>
      </c>
      <c r="O3572" s="30" t="s">
        <v>123</v>
      </c>
      <c r="P3572" s="20">
        <v>72</v>
      </c>
      <c r="Q3572" s="20">
        <v>88</v>
      </c>
      <c r="R3572" s="18" t="s">
        <v>66</v>
      </c>
      <c r="S3572" s="20">
        <v>53</v>
      </c>
      <c r="T3572" s="18" t="s">
        <v>933</v>
      </c>
      <c r="U3572">
        <f t="shared" si="55"/>
        <v>5.0614666666666661</v>
      </c>
    </row>
    <row r="3573" spans="1:21" x14ac:dyDescent="0.3">
      <c r="A3573" s="21">
        <v>45220</v>
      </c>
      <c r="B3573" s="18" t="s">
        <v>45</v>
      </c>
      <c r="C3573" s="18" t="s">
        <v>46</v>
      </c>
      <c r="D3573" s="18" t="s">
        <v>47</v>
      </c>
      <c r="E3573" s="20">
        <v>170</v>
      </c>
      <c r="F3573" s="19">
        <v>146</v>
      </c>
      <c r="G3573" s="19">
        <v>0</v>
      </c>
      <c r="H3573" s="19">
        <v>87</v>
      </c>
      <c r="I3573" s="18" t="s">
        <v>244</v>
      </c>
      <c r="J3573" s="19">
        <v>205</v>
      </c>
      <c r="K3573" s="18" t="s">
        <v>493</v>
      </c>
      <c r="L3573" s="32">
        <v>28</v>
      </c>
      <c r="M3573" s="31">
        <v>11</v>
      </c>
      <c r="N3573" s="31">
        <v>92</v>
      </c>
      <c r="O3573" s="30" t="s">
        <v>81</v>
      </c>
      <c r="P3573" s="20">
        <v>66</v>
      </c>
      <c r="Q3573" s="20">
        <v>92</v>
      </c>
      <c r="R3573" s="18" t="s">
        <v>51</v>
      </c>
      <c r="S3573" s="20">
        <v>34</v>
      </c>
      <c r="T3573" s="18" t="s">
        <v>158</v>
      </c>
      <c r="U3573">
        <f t="shared" si="55"/>
        <v>4.8869333333333334</v>
      </c>
    </row>
    <row r="3574" spans="1:21" x14ac:dyDescent="0.3">
      <c r="A3574" s="21">
        <v>45221</v>
      </c>
      <c r="B3574" s="18" t="s">
        <v>45</v>
      </c>
      <c r="C3574" s="18" t="s">
        <v>46</v>
      </c>
      <c r="D3574" s="18" t="s">
        <v>47</v>
      </c>
      <c r="E3574" s="20">
        <v>170</v>
      </c>
      <c r="F3574" s="19">
        <v>147</v>
      </c>
      <c r="G3574" s="19">
        <v>0</v>
      </c>
      <c r="H3574" s="19">
        <v>78</v>
      </c>
      <c r="I3574" s="18" t="s">
        <v>582</v>
      </c>
      <c r="J3574" s="19">
        <v>216</v>
      </c>
      <c r="K3574" s="18" t="s">
        <v>712</v>
      </c>
      <c r="L3574" s="32">
        <v>24</v>
      </c>
      <c r="M3574" s="31">
        <v>8</v>
      </c>
      <c r="N3574" s="31">
        <v>69</v>
      </c>
      <c r="O3574" s="30" t="s">
        <v>117</v>
      </c>
      <c r="P3574" s="20">
        <v>77</v>
      </c>
      <c r="Q3574" s="20">
        <v>97</v>
      </c>
      <c r="R3574" s="18" t="s">
        <v>51</v>
      </c>
      <c r="S3574" s="20">
        <v>43</v>
      </c>
      <c r="T3574" s="18" t="s">
        <v>71</v>
      </c>
      <c r="U3574">
        <f t="shared" si="55"/>
        <v>4.1887999999999996</v>
      </c>
    </row>
    <row r="3575" spans="1:21" x14ac:dyDescent="0.3">
      <c r="A3575" s="21">
        <v>45222</v>
      </c>
      <c r="B3575" s="18" t="s">
        <v>45</v>
      </c>
      <c r="C3575" s="18" t="s">
        <v>46</v>
      </c>
      <c r="D3575" s="18" t="s">
        <v>47</v>
      </c>
      <c r="E3575" s="20">
        <v>170</v>
      </c>
      <c r="F3575" s="19">
        <v>115</v>
      </c>
      <c r="G3575" s="19">
        <v>108</v>
      </c>
      <c r="H3575" s="19">
        <v>88</v>
      </c>
      <c r="I3575" s="18" t="s">
        <v>321</v>
      </c>
      <c r="J3575" s="19">
        <v>142</v>
      </c>
      <c r="K3575" s="18" t="s">
        <v>456</v>
      </c>
      <c r="L3575" s="32" t="s">
        <v>1194</v>
      </c>
      <c r="M3575" s="31">
        <v>0</v>
      </c>
      <c r="N3575" s="31">
        <v>36</v>
      </c>
      <c r="O3575" s="30" t="s">
        <v>51</v>
      </c>
      <c r="P3575" s="20">
        <v>95</v>
      </c>
      <c r="Q3575" s="20">
        <v>98</v>
      </c>
      <c r="R3575" s="18" t="s">
        <v>51</v>
      </c>
      <c r="S3575" s="20">
        <v>88</v>
      </c>
      <c r="T3575" s="18" t="s">
        <v>201</v>
      </c>
      <c r="U3575" t="e">
        <f t="shared" si="55"/>
        <v>#VALUE!</v>
      </c>
    </row>
    <row r="3576" spans="1:21" x14ac:dyDescent="0.3">
      <c r="A3576" s="21">
        <v>45223</v>
      </c>
      <c r="B3576" s="18" t="s">
        <v>45</v>
      </c>
      <c r="C3576" s="18" t="s">
        <v>46</v>
      </c>
      <c r="D3576" s="18" t="s">
        <v>47</v>
      </c>
      <c r="E3576" s="20">
        <v>170</v>
      </c>
      <c r="F3576" s="19">
        <v>144</v>
      </c>
      <c r="G3576" s="19">
        <v>4</v>
      </c>
      <c r="H3576" s="19">
        <v>69</v>
      </c>
      <c r="I3576" s="18" t="s">
        <v>754</v>
      </c>
      <c r="J3576" s="19">
        <v>218</v>
      </c>
      <c r="K3576" s="18" t="s">
        <v>702</v>
      </c>
      <c r="L3576" s="32">
        <v>23</v>
      </c>
      <c r="M3576" s="31">
        <v>17</v>
      </c>
      <c r="N3576" s="31">
        <v>122</v>
      </c>
      <c r="O3576" s="30" t="s">
        <v>264</v>
      </c>
      <c r="P3576" s="20">
        <v>68</v>
      </c>
      <c r="Q3576" s="20">
        <v>98</v>
      </c>
      <c r="R3576" s="18" t="s">
        <v>163</v>
      </c>
      <c r="S3576" s="20">
        <v>47</v>
      </c>
      <c r="T3576" s="18" t="s">
        <v>121</v>
      </c>
      <c r="U3576">
        <f t="shared" si="55"/>
        <v>4.0142666666666669</v>
      </c>
    </row>
    <row r="3577" spans="1:21" x14ac:dyDescent="0.3">
      <c r="A3577" s="21">
        <v>45224</v>
      </c>
      <c r="B3577" s="18" t="s">
        <v>45</v>
      </c>
      <c r="C3577" s="18" t="s">
        <v>46</v>
      </c>
      <c r="D3577" s="18" t="s">
        <v>47</v>
      </c>
      <c r="E3577" s="20">
        <v>170</v>
      </c>
      <c r="F3577" s="19">
        <v>148</v>
      </c>
      <c r="G3577" s="19">
        <v>116</v>
      </c>
      <c r="H3577" s="19">
        <v>96</v>
      </c>
      <c r="I3577" s="18" t="s">
        <v>631</v>
      </c>
      <c r="J3577" s="19">
        <v>201</v>
      </c>
      <c r="K3577" s="18" t="s">
        <v>1183</v>
      </c>
      <c r="L3577" s="30" t="s">
        <v>289</v>
      </c>
      <c r="M3577" s="31">
        <v>11</v>
      </c>
      <c r="N3577" s="31">
        <v>67</v>
      </c>
      <c r="O3577" s="30" t="s">
        <v>388</v>
      </c>
      <c r="P3577" s="20">
        <v>83</v>
      </c>
      <c r="Q3577" s="20">
        <v>99</v>
      </c>
      <c r="R3577" s="18" t="s">
        <v>301</v>
      </c>
      <c r="S3577" s="20">
        <v>73</v>
      </c>
      <c r="T3577" s="18" t="s">
        <v>342</v>
      </c>
      <c r="U3577">
        <f t="shared" si="55"/>
        <v>1.5708</v>
      </c>
    </row>
    <row r="3578" spans="1:21" x14ac:dyDescent="0.3">
      <c r="A3578" s="21">
        <v>45225</v>
      </c>
      <c r="B3578" s="18" t="s">
        <v>45</v>
      </c>
      <c r="C3578" s="18" t="s">
        <v>46</v>
      </c>
      <c r="D3578" s="18" t="s">
        <v>47</v>
      </c>
      <c r="E3578" s="20">
        <v>170</v>
      </c>
      <c r="F3578" s="19">
        <v>134</v>
      </c>
      <c r="G3578" s="19">
        <v>294</v>
      </c>
      <c r="H3578" s="19">
        <v>102</v>
      </c>
      <c r="I3578" s="18" t="s">
        <v>155</v>
      </c>
      <c r="J3578" s="19">
        <v>165</v>
      </c>
      <c r="K3578" s="18" t="s">
        <v>534</v>
      </c>
      <c r="L3578" s="32">
        <v>24</v>
      </c>
      <c r="M3578" s="31">
        <v>6</v>
      </c>
      <c r="N3578" s="31">
        <v>100</v>
      </c>
      <c r="O3578" s="30" t="s">
        <v>250</v>
      </c>
      <c r="P3578" s="20">
        <v>93</v>
      </c>
      <c r="Q3578" s="20">
        <v>99</v>
      </c>
      <c r="R3578" s="18" t="s">
        <v>51</v>
      </c>
      <c r="S3578" s="20">
        <v>72</v>
      </c>
      <c r="T3578" s="18" t="s">
        <v>186</v>
      </c>
      <c r="U3578">
        <f t="shared" si="55"/>
        <v>4.1887999999999996</v>
      </c>
    </row>
    <row r="3579" spans="1:21" x14ac:dyDescent="0.3">
      <c r="A3579" s="21">
        <v>45226</v>
      </c>
      <c r="B3579" s="18" t="s">
        <v>45</v>
      </c>
      <c r="C3579" s="18" t="s">
        <v>46</v>
      </c>
      <c r="D3579" s="18" t="s">
        <v>47</v>
      </c>
      <c r="E3579" s="20">
        <v>170</v>
      </c>
      <c r="F3579" s="19">
        <v>145</v>
      </c>
      <c r="G3579" s="19">
        <v>6</v>
      </c>
      <c r="H3579" s="19">
        <v>85</v>
      </c>
      <c r="I3579" s="18" t="s">
        <v>377</v>
      </c>
      <c r="J3579" s="19">
        <v>205</v>
      </c>
      <c r="K3579" s="18" t="s">
        <v>535</v>
      </c>
      <c r="L3579" s="32">
        <v>28</v>
      </c>
      <c r="M3579" s="31">
        <v>22</v>
      </c>
      <c r="N3579" s="31">
        <v>117</v>
      </c>
      <c r="O3579" s="30" t="s">
        <v>117</v>
      </c>
      <c r="P3579" s="20">
        <v>68</v>
      </c>
      <c r="Q3579" s="20">
        <v>100</v>
      </c>
      <c r="R3579" s="18" t="s">
        <v>51</v>
      </c>
      <c r="S3579" s="20">
        <v>32</v>
      </c>
      <c r="T3579" s="18" t="s">
        <v>139</v>
      </c>
      <c r="U3579">
        <f t="shared" si="55"/>
        <v>4.8869333333333334</v>
      </c>
    </row>
    <row r="3580" spans="1:21" x14ac:dyDescent="0.3">
      <c r="A3580" s="21">
        <v>45227</v>
      </c>
      <c r="B3580" s="18" t="s">
        <v>45</v>
      </c>
      <c r="C3580" s="18" t="s">
        <v>46</v>
      </c>
      <c r="D3580" s="18" t="s">
        <v>47</v>
      </c>
      <c r="E3580" s="20">
        <v>170</v>
      </c>
      <c r="F3580" s="19">
        <v>168</v>
      </c>
      <c r="G3580" s="19">
        <v>84</v>
      </c>
      <c r="H3580" s="19">
        <v>102</v>
      </c>
      <c r="I3580" s="18" t="s">
        <v>995</v>
      </c>
      <c r="J3580" s="19">
        <v>235</v>
      </c>
      <c r="K3580" s="18" t="s">
        <v>781</v>
      </c>
      <c r="L3580" s="32">
        <v>20</v>
      </c>
      <c r="M3580" s="31">
        <v>19</v>
      </c>
      <c r="N3580" s="31">
        <v>111</v>
      </c>
      <c r="O3580" s="30" t="s">
        <v>369</v>
      </c>
      <c r="P3580" s="20">
        <v>70</v>
      </c>
      <c r="Q3580" s="20">
        <v>98</v>
      </c>
      <c r="R3580" s="18" t="s">
        <v>51</v>
      </c>
      <c r="S3580" s="20">
        <v>38</v>
      </c>
      <c r="T3580" s="18" t="s">
        <v>128</v>
      </c>
      <c r="U3580">
        <f t="shared" si="55"/>
        <v>3.4906666666666668</v>
      </c>
    </row>
    <row r="3581" spans="1:21" x14ac:dyDescent="0.3">
      <c r="A3581" s="21">
        <v>45228</v>
      </c>
      <c r="B3581" s="18" t="s">
        <v>45</v>
      </c>
      <c r="C3581" s="18" t="s">
        <v>46</v>
      </c>
      <c r="D3581" s="18" t="s">
        <v>47</v>
      </c>
      <c r="E3581" s="20">
        <v>170</v>
      </c>
      <c r="F3581" s="19">
        <v>157</v>
      </c>
      <c r="G3581" s="19">
        <v>24</v>
      </c>
      <c r="H3581" s="19">
        <v>111</v>
      </c>
      <c r="I3581" s="18" t="s">
        <v>722</v>
      </c>
      <c r="J3581" s="19">
        <v>203</v>
      </c>
      <c r="K3581" s="18" t="s">
        <v>472</v>
      </c>
      <c r="L3581" s="32">
        <v>36</v>
      </c>
      <c r="M3581" s="31">
        <v>11</v>
      </c>
      <c r="N3581" s="31">
        <v>56</v>
      </c>
      <c r="O3581" s="30" t="s">
        <v>264</v>
      </c>
      <c r="P3581" s="20">
        <v>77</v>
      </c>
      <c r="Q3581" s="20">
        <v>100</v>
      </c>
      <c r="R3581" s="18" t="s">
        <v>51</v>
      </c>
      <c r="S3581" s="20">
        <v>50</v>
      </c>
      <c r="T3581" s="18" t="s">
        <v>215</v>
      </c>
      <c r="U3581">
        <f t="shared" si="55"/>
        <v>6.2831999999999999</v>
      </c>
    </row>
    <row r="3582" spans="1:21" x14ac:dyDescent="0.3">
      <c r="A3582" s="21">
        <v>45229</v>
      </c>
      <c r="B3582" s="18" t="s">
        <v>45</v>
      </c>
      <c r="C3582" s="18" t="s">
        <v>46</v>
      </c>
      <c r="D3582" s="18" t="s">
        <v>47</v>
      </c>
      <c r="E3582" s="20">
        <v>170</v>
      </c>
      <c r="F3582" s="19">
        <v>151</v>
      </c>
      <c r="G3582" s="19">
        <v>0</v>
      </c>
      <c r="H3582" s="19">
        <v>97</v>
      </c>
      <c r="I3582" s="18" t="s">
        <v>347</v>
      </c>
      <c r="J3582" s="19">
        <v>205</v>
      </c>
      <c r="K3582" s="18" t="s">
        <v>483</v>
      </c>
      <c r="L3582" s="32">
        <v>26</v>
      </c>
      <c r="M3582" s="31">
        <v>14</v>
      </c>
      <c r="N3582" s="31">
        <v>100</v>
      </c>
      <c r="O3582" s="30" t="s">
        <v>94</v>
      </c>
      <c r="P3582" s="20">
        <v>66</v>
      </c>
      <c r="Q3582" s="20">
        <v>100</v>
      </c>
      <c r="R3582" s="18" t="s">
        <v>159</v>
      </c>
      <c r="S3582" s="20">
        <v>38</v>
      </c>
      <c r="T3582" s="18" t="s">
        <v>50</v>
      </c>
      <c r="U3582">
        <f t="shared" si="55"/>
        <v>4.5378666666666669</v>
      </c>
    </row>
    <row r="3583" spans="1:21" x14ac:dyDescent="0.3">
      <c r="A3583" s="21">
        <v>45230</v>
      </c>
      <c r="B3583" s="18" t="s">
        <v>45</v>
      </c>
      <c r="C3583" s="18" t="s">
        <v>46</v>
      </c>
      <c r="D3583" s="18" t="s">
        <v>47</v>
      </c>
      <c r="E3583" s="20">
        <v>170</v>
      </c>
      <c r="F3583" s="19">
        <v>133</v>
      </c>
      <c r="G3583" s="19">
        <v>62</v>
      </c>
      <c r="H3583" s="19">
        <v>55</v>
      </c>
      <c r="I3583" s="18" t="s">
        <v>881</v>
      </c>
      <c r="J3583" s="19">
        <v>211</v>
      </c>
      <c r="K3583" s="18" t="s">
        <v>783</v>
      </c>
      <c r="L3583" s="32">
        <v>21</v>
      </c>
      <c r="M3583" s="31">
        <v>8</v>
      </c>
      <c r="N3583" s="31">
        <v>119</v>
      </c>
      <c r="O3583" s="30" t="s">
        <v>505</v>
      </c>
      <c r="P3583" s="20">
        <v>71</v>
      </c>
      <c r="Q3583" s="20">
        <v>99</v>
      </c>
      <c r="R3583" s="18" t="s">
        <v>51</v>
      </c>
      <c r="S3583" s="20">
        <v>42</v>
      </c>
      <c r="T3583" s="18" t="s">
        <v>264</v>
      </c>
      <c r="U3583">
        <f t="shared" si="55"/>
        <v>3.6652</v>
      </c>
    </row>
    <row r="3584" spans="1:21" x14ac:dyDescent="0.3">
      <c r="A3584" s="21">
        <v>45231</v>
      </c>
      <c r="B3584" s="18" t="s">
        <v>45</v>
      </c>
      <c r="C3584" s="18" t="s">
        <v>46</v>
      </c>
      <c r="D3584" s="18" t="s">
        <v>47</v>
      </c>
      <c r="E3584" s="20">
        <v>170</v>
      </c>
      <c r="F3584" s="19">
        <v>168</v>
      </c>
      <c r="G3584" s="19">
        <v>184</v>
      </c>
      <c r="H3584" s="19">
        <v>104</v>
      </c>
      <c r="I3584" s="18" t="s">
        <v>841</v>
      </c>
      <c r="J3584" s="19">
        <v>233</v>
      </c>
      <c r="K3584" s="18" t="s">
        <v>1184</v>
      </c>
      <c r="L3584" s="32">
        <v>25</v>
      </c>
      <c r="M3584" s="31">
        <v>11</v>
      </c>
      <c r="N3584" s="31">
        <v>178</v>
      </c>
      <c r="O3584" s="30" t="s">
        <v>300</v>
      </c>
      <c r="P3584" s="20">
        <v>82</v>
      </c>
      <c r="Q3584" s="20">
        <v>96</v>
      </c>
      <c r="R3584" s="18" t="s">
        <v>205</v>
      </c>
      <c r="S3584" s="20">
        <v>43</v>
      </c>
      <c r="T3584" s="18" t="s">
        <v>112</v>
      </c>
      <c r="U3584">
        <f t="shared" si="55"/>
        <v>4.3633333333333333</v>
      </c>
    </row>
    <row r="3585" spans="1:21" x14ac:dyDescent="0.3">
      <c r="A3585" s="26">
        <v>45232</v>
      </c>
      <c r="B3585" s="23" t="s">
        <v>45</v>
      </c>
      <c r="C3585" s="23" t="s">
        <v>46</v>
      </c>
      <c r="D3585" s="23" t="s">
        <v>47</v>
      </c>
      <c r="E3585" s="25">
        <v>170</v>
      </c>
      <c r="F3585" s="24">
        <v>144</v>
      </c>
      <c r="G3585" s="24">
        <v>110</v>
      </c>
      <c r="H3585" s="24">
        <v>87</v>
      </c>
      <c r="I3585" s="23" t="s">
        <v>1185</v>
      </c>
      <c r="J3585" s="24">
        <v>200</v>
      </c>
      <c r="K3585" s="23" t="s">
        <v>115</v>
      </c>
      <c r="L3585" s="32">
        <v>35</v>
      </c>
      <c r="M3585" s="31">
        <v>25</v>
      </c>
      <c r="N3585" s="31">
        <v>161</v>
      </c>
      <c r="O3585" s="30" t="s">
        <v>460</v>
      </c>
      <c r="P3585" s="25">
        <v>60</v>
      </c>
      <c r="Q3585" s="25">
        <v>90</v>
      </c>
      <c r="R3585" s="23" t="s">
        <v>118</v>
      </c>
      <c r="S3585" s="25">
        <v>38</v>
      </c>
      <c r="T3585" s="23" t="s">
        <v>301</v>
      </c>
      <c r="U3585">
        <f t="shared" si="55"/>
        <v>6.1086666666666662</v>
      </c>
    </row>
    <row r="3586" spans="1:21" x14ac:dyDescent="0.3">
      <c r="A3586" s="26">
        <v>45233</v>
      </c>
      <c r="B3586" s="23" t="s">
        <v>45</v>
      </c>
      <c r="C3586" s="23" t="s">
        <v>46</v>
      </c>
      <c r="D3586" s="23" t="s">
        <v>47</v>
      </c>
      <c r="E3586" s="25">
        <v>170</v>
      </c>
      <c r="F3586" s="24">
        <v>137</v>
      </c>
      <c r="G3586" s="24">
        <v>40</v>
      </c>
      <c r="H3586" s="24">
        <v>108</v>
      </c>
      <c r="I3586" s="23" t="s">
        <v>553</v>
      </c>
      <c r="J3586" s="24">
        <v>166</v>
      </c>
      <c r="K3586" s="23" t="s">
        <v>524</v>
      </c>
      <c r="L3586" s="32">
        <v>24</v>
      </c>
      <c r="M3586" s="31">
        <v>22</v>
      </c>
      <c r="N3586" s="31">
        <v>153</v>
      </c>
      <c r="O3586" s="30" t="s">
        <v>70</v>
      </c>
      <c r="P3586" s="25">
        <v>69</v>
      </c>
      <c r="Q3586" s="25">
        <v>86</v>
      </c>
      <c r="R3586" s="23" t="s">
        <v>51</v>
      </c>
      <c r="S3586" s="25">
        <v>47</v>
      </c>
      <c r="T3586" s="23" t="s">
        <v>51</v>
      </c>
      <c r="U3586">
        <f t="shared" si="55"/>
        <v>4.1887999999999996</v>
      </c>
    </row>
    <row r="3587" spans="1:21" x14ac:dyDescent="0.3">
      <c r="A3587" s="26">
        <v>45234</v>
      </c>
      <c r="B3587" s="23" t="s">
        <v>45</v>
      </c>
      <c r="C3587" s="23" t="s">
        <v>46</v>
      </c>
      <c r="D3587" s="23" t="s">
        <v>47</v>
      </c>
      <c r="E3587" s="25">
        <v>170</v>
      </c>
      <c r="F3587" s="24">
        <v>166</v>
      </c>
      <c r="G3587" s="24">
        <v>62</v>
      </c>
      <c r="H3587" s="24">
        <v>120</v>
      </c>
      <c r="I3587" s="23" t="s">
        <v>1186</v>
      </c>
      <c r="J3587" s="24">
        <v>213</v>
      </c>
      <c r="K3587" s="23" t="s">
        <v>760</v>
      </c>
      <c r="L3587" s="32">
        <v>30</v>
      </c>
      <c r="M3587" s="31">
        <v>31</v>
      </c>
      <c r="N3587" s="31">
        <v>192</v>
      </c>
      <c r="O3587" s="30" t="s">
        <v>170</v>
      </c>
      <c r="P3587" s="25">
        <v>58</v>
      </c>
      <c r="Q3587" s="25">
        <v>96</v>
      </c>
      <c r="R3587" s="23" t="s">
        <v>143</v>
      </c>
      <c r="S3587" s="25">
        <v>30</v>
      </c>
      <c r="T3587" s="23" t="s">
        <v>215</v>
      </c>
      <c r="U3587">
        <f t="shared" si="55"/>
        <v>5.2360000000000007</v>
      </c>
    </row>
    <row r="3588" spans="1:21" x14ac:dyDescent="0.3">
      <c r="A3588" s="26">
        <v>45235</v>
      </c>
      <c r="B3588" s="23" t="s">
        <v>45</v>
      </c>
      <c r="C3588" s="23" t="s">
        <v>46</v>
      </c>
      <c r="D3588" s="23" t="s">
        <v>47</v>
      </c>
      <c r="E3588" s="25">
        <v>170</v>
      </c>
      <c r="F3588" s="24">
        <v>137</v>
      </c>
      <c r="G3588" s="24">
        <v>2</v>
      </c>
      <c r="H3588" s="24">
        <v>100</v>
      </c>
      <c r="I3588" s="23" t="s">
        <v>1114</v>
      </c>
      <c r="J3588" s="24">
        <v>174</v>
      </c>
      <c r="K3588" s="23" t="s">
        <v>113</v>
      </c>
      <c r="L3588" s="32">
        <v>28</v>
      </c>
      <c r="M3588" s="31">
        <v>22</v>
      </c>
      <c r="N3588" s="31">
        <v>122</v>
      </c>
      <c r="O3588" s="30" t="s">
        <v>460</v>
      </c>
      <c r="P3588" s="25">
        <v>60</v>
      </c>
      <c r="Q3588" s="25">
        <v>91</v>
      </c>
      <c r="R3588" s="23" t="s">
        <v>51</v>
      </c>
      <c r="S3588" s="25">
        <v>45</v>
      </c>
      <c r="T3588" s="23" t="s">
        <v>201</v>
      </c>
      <c r="U3588">
        <f t="shared" ref="U3588:U3644" si="56">L3588*$V$3/$V$5*$V$4</f>
        <v>4.8869333333333334</v>
      </c>
    </row>
    <row r="3589" spans="1:21" x14ac:dyDescent="0.3">
      <c r="A3589" s="26">
        <v>45236</v>
      </c>
      <c r="B3589" s="23" t="s">
        <v>45</v>
      </c>
      <c r="C3589" s="23" t="s">
        <v>46</v>
      </c>
      <c r="D3589" s="23" t="s">
        <v>47</v>
      </c>
      <c r="E3589" s="25">
        <v>170</v>
      </c>
      <c r="F3589" s="24">
        <v>93</v>
      </c>
      <c r="G3589" s="24">
        <v>26</v>
      </c>
      <c r="H3589" s="24">
        <v>41</v>
      </c>
      <c r="I3589" s="23" t="s">
        <v>484</v>
      </c>
      <c r="J3589" s="24">
        <v>145</v>
      </c>
      <c r="K3589" s="23" t="s">
        <v>91</v>
      </c>
      <c r="L3589" s="32">
        <v>26</v>
      </c>
      <c r="M3589" s="31">
        <v>8</v>
      </c>
      <c r="N3589" s="31">
        <v>92</v>
      </c>
      <c r="O3589" s="30" t="s">
        <v>167</v>
      </c>
      <c r="P3589" s="25">
        <v>78</v>
      </c>
      <c r="Q3589" s="25">
        <v>99</v>
      </c>
      <c r="R3589" s="23" t="s">
        <v>376</v>
      </c>
      <c r="S3589" s="25">
        <v>48</v>
      </c>
      <c r="T3589" s="23" t="s">
        <v>113</v>
      </c>
      <c r="U3589">
        <f t="shared" si="56"/>
        <v>4.5378666666666669</v>
      </c>
    </row>
    <row r="3590" spans="1:21" x14ac:dyDescent="0.3">
      <c r="A3590" s="26">
        <v>45237</v>
      </c>
      <c r="B3590" s="23" t="s">
        <v>45</v>
      </c>
      <c r="C3590" s="23" t="s">
        <v>46</v>
      </c>
      <c r="D3590" s="23" t="s">
        <v>47</v>
      </c>
      <c r="E3590" s="25">
        <v>170</v>
      </c>
      <c r="F3590" s="24">
        <v>96</v>
      </c>
      <c r="G3590" s="24">
        <v>0</v>
      </c>
      <c r="H3590" s="24">
        <v>43</v>
      </c>
      <c r="I3590" s="23" t="s">
        <v>419</v>
      </c>
      <c r="J3590" s="24">
        <v>148</v>
      </c>
      <c r="K3590" s="23" t="s">
        <v>584</v>
      </c>
      <c r="L3590" s="32">
        <v>25</v>
      </c>
      <c r="M3590" s="31">
        <v>11</v>
      </c>
      <c r="N3590" s="31">
        <v>72</v>
      </c>
      <c r="O3590" s="30" t="s">
        <v>182</v>
      </c>
      <c r="P3590" s="25">
        <v>80</v>
      </c>
      <c r="Q3590" s="25">
        <v>98</v>
      </c>
      <c r="R3590" s="23" t="s">
        <v>80</v>
      </c>
      <c r="S3590" s="25">
        <v>52</v>
      </c>
      <c r="T3590" s="23" t="s">
        <v>250</v>
      </c>
      <c r="U3590">
        <f t="shared" si="56"/>
        <v>4.3633333333333333</v>
      </c>
    </row>
    <row r="3591" spans="1:21" x14ac:dyDescent="0.3">
      <c r="A3591" s="26">
        <v>45238</v>
      </c>
      <c r="B3591" s="23" t="s">
        <v>45</v>
      </c>
      <c r="C3591" s="23" t="s">
        <v>46</v>
      </c>
      <c r="D3591" s="23" t="s">
        <v>47</v>
      </c>
      <c r="E3591" s="25">
        <v>170</v>
      </c>
      <c r="F3591" s="24">
        <v>146</v>
      </c>
      <c r="G3591" s="24">
        <v>160</v>
      </c>
      <c r="H3591" s="24">
        <v>82</v>
      </c>
      <c r="I3591" s="23" t="s">
        <v>51</v>
      </c>
      <c r="J3591" s="24">
        <v>211</v>
      </c>
      <c r="K3591" s="23" t="s">
        <v>339</v>
      </c>
      <c r="L3591" s="32">
        <v>21</v>
      </c>
      <c r="M3591" s="31">
        <v>17</v>
      </c>
      <c r="N3591" s="31">
        <v>103</v>
      </c>
      <c r="O3591" s="30" t="s">
        <v>52</v>
      </c>
      <c r="P3591" s="25">
        <v>56</v>
      </c>
      <c r="Q3591" s="25">
        <v>96</v>
      </c>
      <c r="R3591" s="23" t="s">
        <v>51</v>
      </c>
      <c r="S3591" s="25">
        <v>47</v>
      </c>
      <c r="T3591" s="23" t="s">
        <v>52</v>
      </c>
      <c r="U3591">
        <f t="shared" si="56"/>
        <v>3.6652</v>
      </c>
    </row>
    <row r="3592" spans="1:21" x14ac:dyDescent="0.3">
      <c r="A3592" s="26">
        <v>45239</v>
      </c>
      <c r="B3592" s="23" t="s">
        <v>45</v>
      </c>
      <c r="C3592" s="23" t="s">
        <v>46</v>
      </c>
      <c r="D3592" s="23" t="s">
        <v>47</v>
      </c>
      <c r="E3592" s="25">
        <v>170</v>
      </c>
      <c r="F3592" s="24">
        <v>138</v>
      </c>
      <c r="G3592" s="24">
        <v>2</v>
      </c>
      <c r="H3592" s="24">
        <v>85</v>
      </c>
      <c r="I3592" s="23" t="s">
        <v>511</v>
      </c>
      <c r="J3592" s="24">
        <v>191</v>
      </c>
      <c r="K3592" s="23" t="s">
        <v>328</v>
      </c>
      <c r="L3592" s="32">
        <v>32</v>
      </c>
      <c r="M3592" s="31">
        <v>3</v>
      </c>
      <c r="N3592" s="31">
        <v>56</v>
      </c>
      <c r="O3592" s="30" t="s">
        <v>167</v>
      </c>
      <c r="P3592" s="25">
        <v>75</v>
      </c>
      <c r="Q3592" s="25">
        <v>99</v>
      </c>
      <c r="R3592" s="23" t="s">
        <v>163</v>
      </c>
      <c r="S3592" s="25">
        <v>45</v>
      </c>
      <c r="T3592" s="23" t="s">
        <v>158</v>
      </c>
      <c r="U3592">
        <f t="shared" si="56"/>
        <v>5.5850666666666671</v>
      </c>
    </row>
    <row r="3593" spans="1:21" x14ac:dyDescent="0.3">
      <c r="A3593" s="26">
        <v>45240</v>
      </c>
      <c r="B3593" s="23" t="s">
        <v>45</v>
      </c>
      <c r="C3593" s="23" t="s">
        <v>46</v>
      </c>
      <c r="D3593" s="23" t="s">
        <v>47</v>
      </c>
      <c r="E3593" s="25">
        <v>170</v>
      </c>
      <c r="F3593" s="24">
        <v>126</v>
      </c>
      <c r="G3593" s="24">
        <v>140</v>
      </c>
      <c r="H3593" s="24">
        <v>101</v>
      </c>
      <c r="I3593" s="23" t="s">
        <v>1077</v>
      </c>
      <c r="J3593" s="24">
        <v>150</v>
      </c>
      <c r="K3593" s="23" t="s">
        <v>51</v>
      </c>
      <c r="L3593" s="30" t="s">
        <v>116</v>
      </c>
      <c r="M3593" s="31">
        <v>6</v>
      </c>
      <c r="N3593" s="31">
        <v>53</v>
      </c>
      <c r="O3593" s="30" t="s">
        <v>174</v>
      </c>
      <c r="P3593" s="25">
        <v>83</v>
      </c>
      <c r="Q3593" s="25">
        <v>99</v>
      </c>
      <c r="R3593" s="23" t="s">
        <v>108</v>
      </c>
      <c r="S3593" s="25">
        <v>72</v>
      </c>
      <c r="T3593" s="23" t="s">
        <v>133</v>
      </c>
      <c r="U3593">
        <f t="shared" si="56"/>
        <v>0.69813333333333338</v>
      </c>
    </row>
    <row r="3594" spans="1:21" x14ac:dyDescent="0.3">
      <c r="A3594" s="26">
        <v>45241</v>
      </c>
      <c r="B3594" s="23" t="s">
        <v>45</v>
      </c>
      <c r="C3594" s="23" t="s">
        <v>46</v>
      </c>
      <c r="D3594" s="23" t="s">
        <v>47</v>
      </c>
      <c r="E3594" s="25">
        <v>170</v>
      </c>
      <c r="F3594" s="24">
        <v>182</v>
      </c>
      <c r="G3594" s="24">
        <v>12</v>
      </c>
      <c r="H3594" s="24">
        <v>122</v>
      </c>
      <c r="I3594" s="23" t="s">
        <v>115</v>
      </c>
      <c r="J3594" s="24">
        <v>241</v>
      </c>
      <c r="K3594" s="23" t="s">
        <v>839</v>
      </c>
      <c r="L3594" s="32">
        <v>32</v>
      </c>
      <c r="M3594" s="31">
        <v>14</v>
      </c>
      <c r="N3594" s="31">
        <v>86</v>
      </c>
      <c r="O3594" s="30" t="s">
        <v>933</v>
      </c>
      <c r="P3594" s="25">
        <v>80</v>
      </c>
      <c r="Q3594" s="25">
        <v>100</v>
      </c>
      <c r="R3594" s="23" t="s">
        <v>51</v>
      </c>
      <c r="S3594" s="25">
        <v>53</v>
      </c>
      <c r="T3594" s="23" t="s">
        <v>235</v>
      </c>
      <c r="U3594">
        <f t="shared" si="56"/>
        <v>5.5850666666666671</v>
      </c>
    </row>
    <row r="3595" spans="1:21" x14ac:dyDescent="0.3">
      <c r="A3595" s="26">
        <v>45242</v>
      </c>
      <c r="B3595" s="23" t="s">
        <v>45</v>
      </c>
      <c r="C3595" s="23" t="s">
        <v>46</v>
      </c>
      <c r="D3595" s="23" t="s">
        <v>47</v>
      </c>
      <c r="E3595" s="25">
        <v>170</v>
      </c>
      <c r="F3595" s="24">
        <v>146</v>
      </c>
      <c r="G3595" s="24">
        <v>0</v>
      </c>
      <c r="H3595" s="24">
        <v>103</v>
      </c>
      <c r="I3595" s="23" t="s">
        <v>705</v>
      </c>
      <c r="J3595" s="24">
        <v>188</v>
      </c>
      <c r="K3595" s="23" t="s">
        <v>428</v>
      </c>
      <c r="L3595" s="30" t="s">
        <v>84</v>
      </c>
      <c r="M3595" s="31">
        <v>3</v>
      </c>
      <c r="N3595" s="31">
        <v>47</v>
      </c>
      <c r="O3595" s="30" t="s">
        <v>107</v>
      </c>
      <c r="P3595" s="25">
        <v>87</v>
      </c>
      <c r="Q3595" s="25">
        <v>98</v>
      </c>
      <c r="R3595" s="23" t="s">
        <v>155</v>
      </c>
      <c r="S3595" s="25">
        <v>64</v>
      </c>
      <c r="T3595" s="23" t="s">
        <v>264</v>
      </c>
      <c r="U3595">
        <f t="shared" si="56"/>
        <v>0.34906666666666669</v>
      </c>
    </row>
    <row r="3596" spans="1:21" x14ac:dyDescent="0.3">
      <c r="A3596" s="26">
        <v>45243</v>
      </c>
      <c r="B3596" s="23" t="s">
        <v>45</v>
      </c>
      <c r="C3596" s="23" t="s">
        <v>46</v>
      </c>
      <c r="D3596" s="23" t="s">
        <v>47</v>
      </c>
      <c r="E3596" s="25">
        <v>170</v>
      </c>
      <c r="F3596" s="24">
        <v>180</v>
      </c>
      <c r="G3596" s="24">
        <v>0</v>
      </c>
      <c r="H3596" s="24">
        <v>122</v>
      </c>
      <c r="I3596" s="23" t="s">
        <v>115</v>
      </c>
      <c r="J3596" s="24">
        <v>239</v>
      </c>
      <c r="K3596" s="23" t="s">
        <v>422</v>
      </c>
      <c r="L3596" s="32">
        <v>24</v>
      </c>
      <c r="M3596" s="31">
        <v>8</v>
      </c>
      <c r="N3596" s="31">
        <v>78</v>
      </c>
      <c r="O3596" s="30" t="s">
        <v>59</v>
      </c>
      <c r="P3596" s="25">
        <v>78</v>
      </c>
      <c r="Q3596" s="25">
        <v>96</v>
      </c>
      <c r="R3596" s="23" t="s">
        <v>51</v>
      </c>
      <c r="S3596" s="25">
        <v>52</v>
      </c>
      <c r="T3596" s="23" t="s">
        <v>51</v>
      </c>
      <c r="U3596">
        <f t="shared" si="56"/>
        <v>4.1887999999999996</v>
      </c>
    </row>
    <row r="3597" spans="1:21" x14ac:dyDescent="0.3">
      <c r="A3597" s="26">
        <v>45244</v>
      </c>
      <c r="B3597" s="23" t="s">
        <v>45</v>
      </c>
      <c r="C3597" s="23" t="s">
        <v>46</v>
      </c>
      <c r="D3597" s="23" t="s">
        <v>47</v>
      </c>
      <c r="E3597" s="25">
        <v>170</v>
      </c>
      <c r="F3597" s="24">
        <v>156</v>
      </c>
      <c r="G3597" s="24">
        <v>88</v>
      </c>
      <c r="H3597" s="24">
        <v>116</v>
      </c>
      <c r="I3597" s="23" t="s">
        <v>758</v>
      </c>
      <c r="J3597" s="24">
        <v>197</v>
      </c>
      <c r="K3597" s="23" t="s">
        <v>674</v>
      </c>
      <c r="L3597" s="30" t="s">
        <v>263</v>
      </c>
      <c r="M3597" s="31">
        <v>6</v>
      </c>
      <c r="N3597" s="31">
        <v>89</v>
      </c>
      <c r="O3597" s="30" t="s">
        <v>209</v>
      </c>
      <c r="P3597" s="25">
        <v>95</v>
      </c>
      <c r="Q3597" s="25">
        <v>100</v>
      </c>
      <c r="R3597" s="23" t="s">
        <v>51</v>
      </c>
      <c r="S3597" s="25">
        <v>77</v>
      </c>
      <c r="T3597" s="23" t="s">
        <v>95</v>
      </c>
      <c r="U3597">
        <f t="shared" si="56"/>
        <v>0.17453333333333335</v>
      </c>
    </row>
    <row r="3598" spans="1:21" x14ac:dyDescent="0.3">
      <c r="A3598" s="26">
        <v>45245</v>
      </c>
      <c r="B3598" s="23" t="s">
        <v>45</v>
      </c>
      <c r="C3598" s="23" t="s">
        <v>46</v>
      </c>
      <c r="D3598" s="23" t="s">
        <v>47</v>
      </c>
      <c r="E3598" s="25">
        <v>170</v>
      </c>
      <c r="F3598" s="24">
        <v>167</v>
      </c>
      <c r="G3598" s="24">
        <v>0</v>
      </c>
      <c r="H3598" s="24">
        <v>130</v>
      </c>
      <c r="I3598" s="23" t="s">
        <v>541</v>
      </c>
      <c r="J3598" s="24">
        <v>204</v>
      </c>
      <c r="K3598" s="23" t="s">
        <v>146</v>
      </c>
      <c r="L3598" s="30" t="s">
        <v>84</v>
      </c>
      <c r="M3598" s="31">
        <v>6</v>
      </c>
      <c r="N3598" s="31">
        <v>39</v>
      </c>
      <c r="O3598" s="30" t="s">
        <v>94</v>
      </c>
      <c r="P3598" s="25">
        <v>89</v>
      </c>
      <c r="Q3598" s="25">
        <v>100</v>
      </c>
      <c r="R3598" s="23" t="s">
        <v>51</v>
      </c>
      <c r="S3598" s="25">
        <v>72</v>
      </c>
      <c r="T3598" s="23" t="s">
        <v>206</v>
      </c>
      <c r="U3598">
        <f t="shared" si="56"/>
        <v>0.34906666666666669</v>
      </c>
    </row>
    <row r="3599" spans="1:21" x14ac:dyDescent="0.3">
      <c r="A3599" s="26">
        <v>45246</v>
      </c>
      <c r="B3599" s="23" t="s">
        <v>45</v>
      </c>
      <c r="C3599" s="23" t="s">
        <v>46</v>
      </c>
      <c r="D3599" s="23" t="s">
        <v>47</v>
      </c>
      <c r="E3599" s="25">
        <v>170</v>
      </c>
      <c r="F3599" s="24">
        <v>144</v>
      </c>
      <c r="G3599" s="24">
        <v>8</v>
      </c>
      <c r="H3599" s="24">
        <v>127</v>
      </c>
      <c r="I3599" s="23" t="s">
        <v>310</v>
      </c>
      <c r="J3599" s="24">
        <v>162</v>
      </c>
      <c r="K3599" s="23" t="s">
        <v>697</v>
      </c>
      <c r="L3599" s="30" t="s">
        <v>84</v>
      </c>
      <c r="M3599" s="31">
        <v>6</v>
      </c>
      <c r="N3599" s="31">
        <v>53</v>
      </c>
      <c r="O3599" s="30" t="s">
        <v>226</v>
      </c>
      <c r="P3599" s="25">
        <v>94</v>
      </c>
      <c r="Q3599" s="25">
        <v>100</v>
      </c>
      <c r="R3599" s="23" t="s">
        <v>51</v>
      </c>
      <c r="S3599" s="25">
        <v>87</v>
      </c>
      <c r="T3599" s="23" t="s">
        <v>169</v>
      </c>
      <c r="U3599">
        <f t="shared" si="56"/>
        <v>0.34906666666666669</v>
      </c>
    </row>
    <row r="3600" spans="1:21" x14ac:dyDescent="0.3">
      <c r="A3600" s="26">
        <v>45247</v>
      </c>
      <c r="B3600" s="23" t="s">
        <v>45</v>
      </c>
      <c r="C3600" s="23" t="s">
        <v>46</v>
      </c>
      <c r="D3600" s="23" t="s">
        <v>47</v>
      </c>
      <c r="E3600" s="25">
        <v>170</v>
      </c>
      <c r="F3600" s="24">
        <v>142</v>
      </c>
      <c r="G3600" s="24">
        <v>0</v>
      </c>
      <c r="H3600" s="24">
        <v>87</v>
      </c>
      <c r="I3600" s="23" t="s">
        <v>733</v>
      </c>
      <c r="J3600" s="24">
        <v>197</v>
      </c>
      <c r="K3600" s="23" t="s">
        <v>126</v>
      </c>
      <c r="L3600" s="30" t="s">
        <v>132</v>
      </c>
      <c r="M3600" s="31">
        <v>3</v>
      </c>
      <c r="N3600" s="31">
        <v>39</v>
      </c>
      <c r="O3600" s="30" t="s">
        <v>193</v>
      </c>
      <c r="P3600" s="25">
        <v>81</v>
      </c>
      <c r="Q3600" s="25">
        <v>99</v>
      </c>
      <c r="R3600" s="23" t="s">
        <v>51</v>
      </c>
      <c r="S3600" s="25">
        <v>55</v>
      </c>
      <c r="T3600" s="23" t="s">
        <v>89</v>
      </c>
      <c r="U3600">
        <f t="shared" si="56"/>
        <v>1.3962666666666668</v>
      </c>
    </row>
    <row r="3601" spans="1:21" x14ac:dyDescent="0.3">
      <c r="A3601" s="26">
        <v>45248</v>
      </c>
      <c r="B3601" s="23" t="s">
        <v>45</v>
      </c>
      <c r="C3601" s="23" t="s">
        <v>46</v>
      </c>
      <c r="D3601" s="23" t="s">
        <v>47</v>
      </c>
      <c r="E3601" s="25">
        <v>170</v>
      </c>
      <c r="F3601" s="24">
        <v>136</v>
      </c>
      <c r="G3601" s="24">
        <v>0</v>
      </c>
      <c r="H3601" s="24">
        <v>69</v>
      </c>
      <c r="I3601" s="23" t="s">
        <v>51</v>
      </c>
      <c r="J3601" s="24">
        <v>204</v>
      </c>
      <c r="K3601" s="23" t="s">
        <v>412</v>
      </c>
      <c r="L3601" s="32">
        <v>24</v>
      </c>
      <c r="M3601" s="31">
        <v>3</v>
      </c>
      <c r="N3601" s="31">
        <v>28</v>
      </c>
      <c r="O3601" s="30" t="s">
        <v>206</v>
      </c>
      <c r="P3601" s="25">
        <v>88</v>
      </c>
      <c r="Q3601" s="25">
        <v>100</v>
      </c>
      <c r="R3601" s="23" t="s">
        <v>51</v>
      </c>
      <c r="S3601" s="25">
        <v>69</v>
      </c>
      <c r="T3601" s="23" t="s">
        <v>89</v>
      </c>
      <c r="U3601">
        <f t="shared" si="56"/>
        <v>4.1887999999999996</v>
      </c>
    </row>
    <row r="3602" spans="1:21" x14ac:dyDescent="0.3">
      <c r="A3602" s="26">
        <v>45249</v>
      </c>
      <c r="B3602" s="23" t="s">
        <v>45</v>
      </c>
      <c r="C3602" s="23" t="s">
        <v>46</v>
      </c>
      <c r="D3602" s="23" t="s">
        <v>47</v>
      </c>
      <c r="E3602" s="25">
        <v>170</v>
      </c>
      <c r="F3602" s="24">
        <v>142</v>
      </c>
      <c r="G3602" s="24">
        <v>0</v>
      </c>
      <c r="H3602" s="24">
        <v>79</v>
      </c>
      <c r="I3602" s="23" t="s">
        <v>1055</v>
      </c>
      <c r="J3602" s="24">
        <v>205</v>
      </c>
      <c r="K3602" s="23" t="s">
        <v>748</v>
      </c>
      <c r="L3602" s="30" t="s">
        <v>263</v>
      </c>
      <c r="M3602" s="31">
        <v>6</v>
      </c>
      <c r="N3602" s="31">
        <v>50</v>
      </c>
      <c r="O3602" s="30" t="s">
        <v>64</v>
      </c>
      <c r="P3602" s="25">
        <v>86</v>
      </c>
      <c r="Q3602" s="25">
        <v>100</v>
      </c>
      <c r="R3602" s="23" t="s">
        <v>51</v>
      </c>
      <c r="S3602" s="25">
        <v>66</v>
      </c>
      <c r="T3602" s="23" t="s">
        <v>121</v>
      </c>
      <c r="U3602">
        <f t="shared" si="56"/>
        <v>0.17453333333333335</v>
      </c>
    </row>
    <row r="3603" spans="1:21" x14ac:dyDescent="0.3">
      <c r="A3603" s="26">
        <v>45250</v>
      </c>
      <c r="B3603" s="23" t="s">
        <v>45</v>
      </c>
      <c r="C3603" s="23" t="s">
        <v>46</v>
      </c>
      <c r="D3603" s="23" t="s">
        <v>47</v>
      </c>
      <c r="E3603" s="25">
        <v>170</v>
      </c>
      <c r="F3603" s="24">
        <v>113</v>
      </c>
      <c r="G3603" s="24">
        <v>126</v>
      </c>
      <c r="H3603" s="24">
        <v>90</v>
      </c>
      <c r="I3603" s="23" t="s">
        <v>370</v>
      </c>
      <c r="J3603" s="24">
        <v>136</v>
      </c>
      <c r="K3603" s="23" t="s">
        <v>702</v>
      </c>
      <c r="L3603" s="32">
        <v>36</v>
      </c>
      <c r="M3603" s="31">
        <v>0</v>
      </c>
      <c r="N3603" s="31">
        <v>53</v>
      </c>
      <c r="O3603" s="30" t="s">
        <v>104</v>
      </c>
      <c r="P3603" s="25">
        <v>96</v>
      </c>
      <c r="Q3603" s="25">
        <v>100</v>
      </c>
      <c r="R3603" s="23" t="s">
        <v>51</v>
      </c>
      <c r="S3603" s="25">
        <v>86</v>
      </c>
      <c r="T3603" s="23" t="s">
        <v>121</v>
      </c>
      <c r="U3603">
        <f t="shared" si="56"/>
        <v>6.2831999999999999</v>
      </c>
    </row>
    <row r="3604" spans="1:21" x14ac:dyDescent="0.3">
      <c r="A3604" s="26">
        <v>45251</v>
      </c>
      <c r="B3604" s="23" t="s">
        <v>45</v>
      </c>
      <c r="C3604" s="23" t="s">
        <v>46</v>
      </c>
      <c r="D3604" s="23" t="s">
        <v>47</v>
      </c>
      <c r="E3604" s="25">
        <v>170</v>
      </c>
      <c r="F3604" s="24">
        <v>102</v>
      </c>
      <c r="G3604" s="24">
        <v>176</v>
      </c>
      <c r="H3604" s="24">
        <v>86</v>
      </c>
      <c r="I3604" s="23" t="s">
        <v>51</v>
      </c>
      <c r="J3604" s="24">
        <v>117</v>
      </c>
      <c r="K3604" s="23" t="s">
        <v>372</v>
      </c>
      <c r="L3604" s="32">
        <v>26</v>
      </c>
      <c r="M3604" s="31">
        <v>8</v>
      </c>
      <c r="N3604" s="31">
        <v>50</v>
      </c>
      <c r="O3604" s="30" t="s">
        <v>61</v>
      </c>
      <c r="P3604" s="25">
        <v>93</v>
      </c>
      <c r="Q3604" s="25">
        <v>100</v>
      </c>
      <c r="R3604" s="23" t="s">
        <v>51</v>
      </c>
      <c r="S3604" s="25">
        <v>84</v>
      </c>
      <c r="T3604" s="23" t="s">
        <v>215</v>
      </c>
      <c r="U3604">
        <f t="shared" si="56"/>
        <v>4.5378666666666669</v>
      </c>
    </row>
    <row r="3605" spans="1:21" x14ac:dyDescent="0.3">
      <c r="A3605" s="26">
        <v>45252</v>
      </c>
      <c r="B3605" s="23" t="s">
        <v>45</v>
      </c>
      <c r="C3605" s="23" t="s">
        <v>46</v>
      </c>
      <c r="D3605" s="23" t="s">
        <v>47</v>
      </c>
      <c r="E3605" s="25">
        <v>170</v>
      </c>
      <c r="F3605" s="24">
        <v>108</v>
      </c>
      <c r="G3605" s="24">
        <v>44</v>
      </c>
      <c r="H3605" s="24">
        <v>87</v>
      </c>
      <c r="I3605" s="23" t="s">
        <v>272</v>
      </c>
      <c r="J3605" s="24">
        <v>130</v>
      </c>
      <c r="K3605" s="23" t="s">
        <v>391</v>
      </c>
      <c r="L3605" s="30" t="s">
        <v>401</v>
      </c>
      <c r="M3605" s="31">
        <v>3</v>
      </c>
      <c r="N3605" s="31">
        <v>42</v>
      </c>
      <c r="O3605" s="30" t="s">
        <v>307</v>
      </c>
      <c r="P3605" s="25">
        <v>95</v>
      </c>
      <c r="Q3605" s="25">
        <v>100</v>
      </c>
      <c r="R3605" s="23" t="s">
        <v>51</v>
      </c>
      <c r="S3605" s="25">
        <v>81</v>
      </c>
      <c r="T3605" s="23" t="s">
        <v>81</v>
      </c>
      <c r="U3605">
        <f t="shared" si="56"/>
        <v>1.0471999999999999</v>
      </c>
    </row>
    <row r="3606" spans="1:21" x14ac:dyDescent="0.3">
      <c r="A3606" s="26">
        <v>45253</v>
      </c>
      <c r="B3606" s="23" t="s">
        <v>45</v>
      </c>
      <c r="C3606" s="23" t="s">
        <v>46</v>
      </c>
      <c r="D3606" s="23" t="s">
        <v>47</v>
      </c>
      <c r="E3606" s="25">
        <v>170</v>
      </c>
      <c r="F3606" s="24">
        <v>108</v>
      </c>
      <c r="G3606" s="24">
        <v>0</v>
      </c>
      <c r="H3606" s="24">
        <v>62</v>
      </c>
      <c r="I3606" s="23" t="s">
        <v>100</v>
      </c>
      <c r="J3606" s="24">
        <v>155</v>
      </c>
      <c r="K3606" s="23" t="s">
        <v>87</v>
      </c>
      <c r="L3606" s="30" t="s">
        <v>116</v>
      </c>
      <c r="M3606" s="31">
        <v>0</v>
      </c>
      <c r="N3606" s="31">
        <v>47</v>
      </c>
      <c r="O3606" s="30" t="s">
        <v>71</v>
      </c>
      <c r="P3606" s="25">
        <v>83</v>
      </c>
      <c r="Q3606" s="25">
        <v>100</v>
      </c>
      <c r="R3606" s="23" t="s">
        <v>51</v>
      </c>
      <c r="S3606" s="25">
        <v>61</v>
      </c>
      <c r="T3606" s="23" t="s">
        <v>215</v>
      </c>
      <c r="U3606">
        <f t="shared" si="56"/>
        <v>0.69813333333333338</v>
      </c>
    </row>
    <row r="3607" spans="1:21" x14ac:dyDescent="0.3">
      <c r="A3607" s="26">
        <v>45254</v>
      </c>
      <c r="B3607" s="23" t="s">
        <v>45</v>
      </c>
      <c r="C3607" s="23" t="s">
        <v>46</v>
      </c>
      <c r="D3607" s="23" t="s">
        <v>47</v>
      </c>
      <c r="E3607" s="25">
        <v>170</v>
      </c>
      <c r="F3607" s="24">
        <v>97</v>
      </c>
      <c r="G3607" s="24">
        <v>0</v>
      </c>
      <c r="H3607" s="24">
        <v>38</v>
      </c>
      <c r="I3607" s="23" t="s">
        <v>251</v>
      </c>
      <c r="J3607" s="24">
        <v>156</v>
      </c>
      <c r="K3607" s="23" t="s">
        <v>707</v>
      </c>
      <c r="L3607" s="30" t="s">
        <v>84</v>
      </c>
      <c r="M3607" s="31">
        <v>3</v>
      </c>
      <c r="N3607" s="31">
        <v>33</v>
      </c>
      <c r="O3607" s="30" t="s">
        <v>52</v>
      </c>
      <c r="P3607" s="25">
        <v>86</v>
      </c>
      <c r="Q3607" s="25">
        <v>100</v>
      </c>
      <c r="R3607" s="23" t="s">
        <v>51</v>
      </c>
      <c r="S3607" s="25">
        <v>65</v>
      </c>
      <c r="T3607" s="23" t="s">
        <v>52</v>
      </c>
      <c r="U3607">
        <f t="shared" si="56"/>
        <v>0.34906666666666669</v>
      </c>
    </row>
    <row r="3608" spans="1:21" x14ac:dyDescent="0.3">
      <c r="A3608" s="26">
        <v>45255</v>
      </c>
      <c r="B3608" s="23" t="s">
        <v>45</v>
      </c>
      <c r="C3608" s="23" t="s">
        <v>46</v>
      </c>
      <c r="D3608" s="23" t="s">
        <v>47</v>
      </c>
      <c r="E3608" s="25">
        <v>170</v>
      </c>
      <c r="F3608" s="24">
        <v>109</v>
      </c>
      <c r="G3608" s="24">
        <v>0</v>
      </c>
      <c r="H3608" s="24">
        <v>53</v>
      </c>
      <c r="I3608" s="23" t="s">
        <v>378</v>
      </c>
      <c r="J3608" s="24">
        <v>165</v>
      </c>
      <c r="K3608" s="23" t="s">
        <v>339</v>
      </c>
      <c r="L3608" s="32">
        <v>28</v>
      </c>
      <c r="M3608" s="31">
        <v>6</v>
      </c>
      <c r="N3608" s="31">
        <v>33</v>
      </c>
      <c r="O3608" s="30" t="s">
        <v>183</v>
      </c>
      <c r="P3608" s="25">
        <v>86</v>
      </c>
      <c r="Q3608" s="25">
        <v>100</v>
      </c>
      <c r="R3608" s="23" t="s">
        <v>177</v>
      </c>
      <c r="S3608" s="25">
        <v>65</v>
      </c>
      <c r="T3608" s="23" t="s">
        <v>71</v>
      </c>
      <c r="U3608">
        <f t="shared" si="56"/>
        <v>4.8869333333333334</v>
      </c>
    </row>
    <row r="3609" spans="1:21" x14ac:dyDescent="0.3">
      <c r="A3609" s="26">
        <v>45256</v>
      </c>
      <c r="B3609" s="23" t="s">
        <v>45</v>
      </c>
      <c r="C3609" s="23" t="s">
        <v>46</v>
      </c>
      <c r="D3609" s="23" t="s">
        <v>47</v>
      </c>
      <c r="E3609" s="25">
        <v>170</v>
      </c>
      <c r="F3609" s="24">
        <v>96</v>
      </c>
      <c r="G3609" s="24">
        <v>18</v>
      </c>
      <c r="H3609" s="24">
        <v>40</v>
      </c>
      <c r="I3609" s="23" t="s">
        <v>1187</v>
      </c>
      <c r="J3609" s="24">
        <v>153</v>
      </c>
      <c r="K3609" s="23" t="s">
        <v>702</v>
      </c>
      <c r="L3609" s="30" t="s">
        <v>401</v>
      </c>
      <c r="M3609" s="31">
        <v>3</v>
      </c>
      <c r="N3609" s="31">
        <v>33</v>
      </c>
      <c r="O3609" s="30" t="s">
        <v>235</v>
      </c>
      <c r="P3609" s="25">
        <v>87</v>
      </c>
      <c r="Q3609" s="25">
        <v>99</v>
      </c>
      <c r="R3609" s="23" t="s">
        <v>51</v>
      </c>
      <c r="S3609" s="25">
        <v>67</v>
      </c>
      <c r="T3609" s="23" t="s">
        <v>50</v>
      </c>
      <c r="U3609">
        <f t="shared" si="56"/>
        <v>1.0471999999999999</v>
      </c>
    </row>
    <row r="3610" spans="1:21" x14ac:dyDescent="0.3">
      <c r="A3610" s="26">
        <v>45257</v>
      </c>
      <c r="B3610" s="23" t="s">
        <v>45</v>
      </c>
      <c r="C3610" s="23" t="s">
        <v>46</v>
      </c>
      <c r="D3610" s="23" t="s">
        <v>47</v>
      </c>
      <c r="E3610" s="25">
        <v>170</v>
      </c>
      <c r="F3610" s="24">
        <v>105</v>
      </c>
      <c r="G3610" s="24">
        <v>110</v>
      </c>
      <c r="H3610" s="24">
        <v>85</v>
      </c>
      <c r="I3610" s="23" t="s">
        <v>1188</v>
      </c>
      <c r="J3610" s="24">
        <v>125</v>
      </c>
      <c r="K3610" s="23" t="s">
        <v>1189</v>
      </c>
      <c r="L3610" s="30" t="s">
        <v>102</v>
      </c>
      <c r="M3610" s="31">
        <v>0</v>
      </c>
      <c r="N3610" s="31">
        <v>22</v>
      </c>
      <c r="O3610" s="30" t="s">
        <v>286</v>
      </c>
      <c r="P3610" s="25">
        <v>99</v>
      </c>
      <c r="Q3610" s="25">
        <v>100</v>
      </c>
      <c r="R3610" s="23" t="s">
        <v>51</v>
      </c>
      <c r="S3610" s="25">
        <v>90</v>
      </c>
      <c r="T3610" s="23" t="s">
        <v>184</v>
      </c>
      <c r="U3610">
        <f t="shared" si="56"/>
        <v>0.8726666666666667</v>
      </c>
    </row>
    <row r="3611" spans="1:21" x14ac:dyDescent="0.3">
      <c r="A3611" s="26">
        <v>45258</v>
      </c>
      <c r="B3611" s="23" t="s">
        <v>45</v>
      </c>
      <c r="C3611" s="23" t="s">
        <v>46</v>
      </c>
      <c r="D3611" s="23" t="s">
        <v>47</v>
      </c>
      <c r="E3611" s="25">
        <v>170</v>
      </c>
      <c r="F3611" s="24">
        <v>126</v>
      </c>
      <c r="G3611" s="24">
        <v>60</v>
      </c>
      <c r="H3611" s="24">
        <v>109</v>
      </c>
      <c r="I3611" s="23" t="s">
        <v>875</v>
      </c>
      <c r="J3611" s="24">
        <v>142</v>
      </c>
      <c r="K3611" s="23" t="s">
        <v>443</v>
      </c>
      <c r="L3611" s="30" t="s">
        <v>116</v>
      </c>
      <c r="M3611" s="31">
        <v>0</v>
      </c>
      <c r="N3611" s="31">
        <v>22</v>
      </c>
      <c r="O3611" s="30" t="s">
        <v>177</v>
      </c>
      <c r="P3611" s="25">
        <v>98</v>
      </c>
      <c r="Q3611" s="25">
        <v>100</v>
      </c>
      <c r="R3611" s="23" t="s">
        <v>51</v>
      </c>
      <c r="S3611" s="25">
        <v>94</v>
      </c>
      <c r="T3611" s="23" t="s">
        <v>135</v>
      </c>
      <c r="U3611">
        <f t="shared" si="56"/>
        <v>0.69813333333333338</v>
      </c>
    </row>
    <row r="3612" spans="1:21" x14ac:dyDescent="0.3">
      <c r="A3612" s="26">
        <v>45259</v>
      </c>
      <c r="B3612" s="23" t="s">
        <v>45</v>
      </c>
      <c r="C3612" s="23" t="s">
        <v>46</v>
      </c>
      <c r="D3612" s="23" t="s">
        <v>47</v>
      </c>
      <c r="E3612" s="25">
        <v>170</v>
      </c>
      <c r="F3612" s="24">
        <v>144</v>
      </c>
      <c r="G3612" s="24">
        <v>94</v>
      </c>
      <c r="H3612" s="24">
        <v>115</v>
      </c>
      <c r="I3612" s="23" t="s">
        <v>51</v>
      </c>
      <c r="J3612" s="24">
        <v>173</v>
      </c>
      <c r="K3612" s="23" t="s">
        <v>297</v>
      </c>
      <c r="L3612" s="32" t="s">
        <v>1194</v>
      </c>
      <c r="M3612" s="31">
        <v>3</v>
      </c>
      <c r="N3612" s="31">
        <v>36</v>
      </c>
      <c r="O3612" s="30" t="s">
        <v>51</v>
      </c>
      <c r="P3612" s="25">
        <v>96</v>
      </c>
      <c r="Q3612" s="25">
        <v>100</v>
      </c>
      <c r="R3612" s="23" t="s">
        <v>51</v>
      </c>
      <c r="S3612" s="25">
        <v>84</v>
      </c>
      <c r="T3612" s="23" t="s">
        <v>121</v>
      </c>
      <c r="U3612" t="e">
        <f t="shared" si="56"/>
        <v>#VALUE!</v>
      </c>
    </row>
    <row r="3613" spans="1:21" x14ac:dyDescent="0.3">
      <c r="A3613" s="26">
        <v>45260</v>
      </c>
      <c r="B3613" s="23" t="s">
        <v>45</v>
      </c>
      <c r="C3613" s="23" t="s">
        <v>46</v>
      </c>
      <c r="D3613" s="23" t="s">
        <v>47</v>
      </c>
      <c r="E3613" s="25">
        <v>170</v>
      </c>
      <c r="F3613" s="24">
        <v>104</v>
      </c>
      <c r="G3613" s="24">
        <v>54</v>
      </c>
      <c r="H3613" s="24">
        <v>67</v>
      </c>
      <c r="I3613" s="23" t="s">
        <v>88</v>
      </c>
      <c r="J3613" s="24">
        <v>142</v>
      </c>
      <c r="K3613" s="23" t="s">
        <v>67</v>
      </c>
      <c r="L3613" s="30" t="s">
        <v>263</v>
      </c>
      <c r="M3613" s="31">
        <v>3</v>
      </c>
      <c r="N3613" s="31">
        <v>44</v>
      </c>
      <c r="O3613" s="30" t="s">
        <v>70</v>
      </c>
      <c r="P3613" s="25">
        <v>95</v>
      </c>
      <c r="Q3613" s="25">
        <v>99</v>
      </c>
      <c r="R3613" s="23" t="s">
        <v>51</v>
      </c>
      <c r="S3613" s="25">
        <v>91</v>
      </c>
      <c r="T3613" s="23" t="s">
        <v>277</v>
      </c>
      <c r="U3613">
        <f t="shared" si="56"/>
        <v>0.17453333333333335</v>
      </c>
    </row>
    <row r="3614" spans="1:21" x14ac:dyDescent="0.3">
      <c r="A3614" s="26">
        <v>45261</v>
      </c>
      <c r="B3614" s="23" t="s">
        <v>45</v>
      </c>
      <c r="C3614" s="23" t="s">
        <v>46</v>
      </c>
      <c r="D3614" s="23" t="s">
        <v>47</v>
      </c>
      <c r="E3614" s="25">
        <v>170</v>
      </c>
      <c r="F3614" s="24">
        <v>90</v>
      </c>
      <c r="G3614" s="24">
        <v>92</v>
      </c>
      <c r="H3614" s="24">
        <v>52</v>
      </c>
      <c r="I3614" s="23" t="s">
        <v>710</v>
      </c>
      <c r="J3614" s="24">
        <v>128</v>
      </c>
      <c r="K3614" s="23" t="s">
        <v>508</v>
      </c>
      <c r="L3614" s="32">
        <v>24</v>
      </c>
      <c r="M3614" s="31">
        <v>14</v>
      </c>
      <c r="N3614" s="31">
        <v>89</v>
      </c>
      <c r="O3614" s="30" t="s">
        <v>94</v>
      </c>
      <c r="P3614" s="25">
        <v>82</v>
      </c>
      <c r="Q3614" s="25">
        <v>100</v>
      </c>
      <c r="R3614" s="23" t="s">
        <v>51</v>
      </c>
      <c r="S3614" s="25">
        <v>63</v>
      </c>
      <c r="T3614" s="23" t="s">
        <v>52</v>
      </c>
      <c r="U3614">
        <f t="shared" si="56"/>
        <v>4.1887999999999996</v>
      </c>
    </row>
    <row r="3615" spans="1:21" x14ac:dyDescent="0.3">
      <c r="A3615" s="26">
        <v>45262</v>
      </c>
      <c r="B3615" s="23" t="s">
        <v>45</v>
      </c>
      <c r="C3615" s="23" t="s">
        <v>46</v>
      </c>
      <c r="D3615" s="23" t="s">
        <v>47</v>
      </c>
      <c r="E3615" s="25">
        <v>170</v>
      </c>
      <c r="F3615" s="24">
        <v>76</v>
      </c>
      <c r="G3615" s="24">
        <v>18</v>
      </c>
      <c r="H3615" s="24">
        <v>38</v>
      </c>
      <c r="I3615" s="23" t="s">
        <v>399</v>
      </c>
      <c r="J3615" s="24">
        <v>114</v>
      </c>
      <c r="K3615" s="23" t="s">
        <v>873</v>
      </c>
      <c r="L3615" s="32">
        <v>15</v>
      </c>
      <c r="M3615" s="31">
        <v>3</v>
      </c>
      <c r="N3615" s="31">
        <v>33</v>
      </c>
      <c r="O3615" s="30" t="s">
        <v>249</v>
      </c>
      <c r="P3615" s="25">
        <v>94</v>
      </c>
      <c r="Q3615" s="25">
        <v>99</v>
      </c>
      <c r="R3615" s="23" t="s">
        <v>51</v>
      </c>
      <c r="S3615" s="25">
        <v>80</v>
      </c>
      <c r="T3615" s="23" t="s">
        <v>146</v>
      </c>
      <c r="U3615">
        <f t="shared" si="56"/>
        <v>2.6180000000000003</v>
      </c>
    </row>
    <row r="3616" spans="1:21" x14ac:dyDescent="0.3">
      <c r="A3616" s="26">
        <v>45263</v>
      </c>
      <c r="B3616" s="23" t="s">
        <v>45</v>
      </c>
      <c r="C3616" s="23" t="s">
        <v>46</v>
      </c>
      <c r="D3616" s="23" t="s">
        <v>47</v>
      </c>
      <c r="E3616" s="25">
        <v>170</v>
      </c>
      <c r="F3616" s="24">
        <v>79</v>
      </c>
      <c r="G3616" s="24">
        <v>2</v>
      </c>
      <c r="H3616" s="24">
        <v>17</v>
      </c>
      <c r="I3616" s="23" t="s">
        <v>363</v>
      </c>
      <c r="J3616" s="24">
        <v>141</v>
      </c>
      <c r="K3616" s="23" t="s">
        <v>874</v>
      </c>
      <c r="L3616" s="32">
        <v>25</v>
      </c>
      <c r="M3616" s="31">
        <v>22</v>
      </c>
      <c r="N3616" s="31">
        <v>114</v>
      </c>
      <c r="O3616" s="30" t="s">
        <v>933</v>
      </c>
      <c r="P3616" s="25">
        <v>66</v>
      </c>
      <c r="Q3616" s="25">
        <v>99</v>
      </c>
      <c r="R3616" s="23" t="s">
        <v>644</v>
      </c>
      <c r="S3616" s="25">
        <v>49</v>
      </c>
      <c r="T3616" s="23" t="s">
        <v>51</v>
      </c>
      <c r="U3616">
        <f t="shared" si="56"/>
        <v>4.3633333333333333</v>
      </c>
    </row>
    <row r="3617" spans="1:21" x14ac:dyDescent="0.3">
      <c r="A3617" s="26">
        <v>45264</v>
      </c>
      <c r="B3617" s="23" t="s">
        <v>45</v>
      </c>
      <c r="C3617" s="23" t="s">
        <v>46</v>
      </c>
      <c r="D3617" s="23" t="s">
        <v>47</v>
      </c>
      <c r="E3617" s="25">
        <v>170</v>
      </c>
      <c r="F3617" s="24">
        <v>100</v>
      </c>
      <c r="G3617" s="24">
        <v>26</v>
      </c>
      <c r="H3617" s="24">
        <v>56</v>
      </c>
      <c r="I3617" s="23" t="s">
        <v>62</v>
      </c>
      <c r="J3617" s="24">
        <v>144</v>
      </c>
      <c r="K3617" s="23" t="s">
        <v>876</v>
      </c>
      <c r="L3617" s="32">
        <v>21</v>
      </c>
      <c r="M3617" s="31">
        <v>11</v>
      </c>
      <c r="N3617" s="31">
        <v>122</v>
      </c>
      <c r="O3617" s="30" t="s">
        <v>135</v>
      </c>
      <c r="P3617" s="25">
        <v>72</v>
      </c>
      <c r="Q3617" s="25">
        <v>98</v>
      </c>
      <c r="R3617" s="23" t="s">
        <v>142</v>
      </c>
      <c r="S3617" s="25">
        <v>52</v>
      </c>
      <c r="T3617" s="23" t="s">
        <v>66</v>
      </c>
      <c r="U3617">
        <f t="shared" si="56"/>
        <v>3.6652</v>
      </c>
    </row>
    <row r="3618" spans="1:21" x14ac:dyDescent="0.3">
      <c r="A3618" s="26">
        <v>45265</v>
      </c>
      <c r="B3618" s="23" t="s">
        <v>45</v>
      </c>
      <c r="C3618" s="23" t="s">
        <v>46</v>
      </c>
      <c r="D3618" s="23" t="s">
        <v>47</v>
      </c>
      <c r="E3618" s="25">
        <v>170</v>
      </c>
      <c r="F3618" s="24">
        <v>70</v>
      </c>
      <c r="G3618" s="24">
        <v>0</v>
      </c>
      <c r="H3618" s="24">
        <v>28</v>
      </c>
      <c r="I3618" s="23" t="s">
        <v>272</v>
      </c>
      <c r="J3618" s="24">
        <v>112</v>
      </c>
      <c r="K3618" s="23" t="s">
        <v>101</v>
      </c>
      <c r="L3618" s="30" t="s">
        <v>533</v>
      </c>
      <c r="M3618" s="31">
        <v>0</v>
      </c>
      <c r="N3618" s="31">
        <v>17</v>
      </c>
      <c r="O3618" s="30" t="s">
        <v>60</v>
      </c>
      <c r="P3618" s="25">
        <v>89</v>
      </c>
      <c r="Q3618" s="25">
        <v>100</v>
      </c>
      <c r="R3618" s="23" t="s">
        <v>51</v>
      </c>
      <c r="S3618" s="25">
        <v>70</v>
      </c>
      <c r="T3618" s="23" t="s">
        <v>146</v>
      </c>
      <c r="U3618">
        <f t="shared" si="56"/>
        <v>1.2217333333333333</v>
      </c>
    </row>
    <row r="3619" spans="1:21" x14ac:dyDescent="0.3">
      <c r="A3619" s="26">
        <v>45266</v>
      </c>
      <c r="B3619" s="23" t="s">
        <v>45</v>
      </c>
      <c r="C3619" s="23" t="s">
        <v>46</v>
      </c>
      <c r="D3619" s="23" t="s">
        <v>47</v>
      </c>
      <c r="E3619" s="25">
        <v>170</v>
      </c>
      <c r="F3619" s="24">
        <v>54</v>
      </c>
      <c r="G3619" s="24">
        <v>38</v>
      </c>
      <c r="H3619" s="24">
        <v>8</v>
      </c>
      <c r="I3619" s="23" t="s">
        <v>280</v>
      </c>
      <c r="J3619" s="24">
        <v>101</v>
      </c>
      <c r="K3619" s="23" t="s">
        <v>200</v>
      </c>
      <c r="L3619" s="30" t="s">
        <v>84</v>
      </c>
      <c r="M3619" s="31">
        <v>3</v>
      </c>
      <c r="N3619" s="31">
        <v>39</v>
      </c>
      <c r="O3619" s="30" t="s">
        <v>88</v>
      </c>
      <c r="P3619" s="25">
        <v>89</v>
      </c>
      <c r="Q3619" s="25">
        <v>100</v>
      </c>
      <c r="R3619" s="23" t="s">
        <v>51</v>
      </c>
      <c r="S3619" s="25">
        <v>66</v>
      </c>
      <c r="T3619" s="23" t="s">
        <v>135</v>
      </c>
      <c r="U3619">
        <f t="shared" si="56"/>
        <v>0.34906666666666669</v>
      </c>
    </row>
    <row r="3620" spans="1:21" x14ac:dyDescent="0.3">
      <c r="A3620" s="26">
        <v>45267</v>
      </c>
      <c r="B3620" s="23" t="s">
        <v>45</v>
      </c>
      <c r="C3620" s="23" t="s">
        <v>46</v>
      </c>
      <c r="D3620" s="23" t="s">
        <v>47</v>
      </c>
      <c r="E3620" s="25">
        <v>170</v>
      </c>
      <c r="F3620" s="24">
        <v>110</v>
      </c>
      <c r="G3620" s="24">
        <v>54</v>
      </c>
      <c r="H3620" s="24">
        <v>45</v>
      </c>
      <c r="I3620" s="23" t="s">
        <v>600</v>
      </c>
      <c r="J3620" s="24">
        <v>175</v>
      </c>
      <c r="K3620" s="23" t="s">
        <v>574</v>
      </c>
      <c r="L3620" s="32">
        <v>13</v>
      </c>
      <c r="M3620" s="31">
        <v>19</v>
      </c>
      <c r="N3620" s="31">
        <v>117</v>
      </c>
      <c r="O3620" s="30" t="s">
        <v>434</v>
      </c>
      <c r="P3620" s="25">
        <v>73</v>
      </c>
      <c r="Q3620" s="25">
        <v>99</v>
      </c>
      <c r="R3620" s="23" t="s">
        <v>51</v>
      </c>
      <c r="S3620" s="25">
        <v>56</v>
      </c>
      <c r="T3620" s="23" t="s">
        <v>475</v>
      </c>
      <c r="U3620">
        <f t="shared" si="56"/>
        <v>2.2689333333333335</v>
      </c>
    </row>
    <row r="3621" spans="1:21" x14ac:dyDescent="0.3">
      <c r="A3621" s="26">
        <v>45268</v>
      </c>
      <c r="B3621" s="23" t="s">
        <v>45</v>
      </c>
      <c r="C3621" s="23" t="s">
        <v>46</v>
      </c>
      <c r="D3621" s="23" t="s">
        <v>47</v>
      </c>
      <c r="E3621" s="25">
        <v>170</v>
      </c>
      <c r="F3621" s="24">
        <v>101</v>
      </c>
      <c r="G3621" s="24">
        <v>0</v>
      </c>
      <c r="H3621" s="24">
        <v>75</v>
      </c>
      <c r="I3621" s="23" t="s">
        <v>51</v>
      </c>
      <c r="J3621" s="24">
        <v>127</v>
      </c>
      <c r="K3621" s="23" t="s">
        <v>839</v>
      </c>
      <c r="L3621" s="32">
        <v>25</v>
      </c>
      <c r="M3621" s="31">
        <v>17</v>
      </c>
      <c r="N3621" s="31">
        <v>122</v>
      </c>
      <c r="O3621" s="30" t="s">
        <v>70</v>
      </c>
      <c r="P3621" s="25">
        <v>85</v>
      </c>
      <c r="Q3621" s="25">
        <v>99</v>
      </c>
      <c r="R3621" s="23" t="s">
        <v>80</v>
      </c>
      <c r="S3621" s="25">
        <v>71</v>
      </c>
      <c r="T3621" s="23" t="s">
        <v>120</v>
      </c>
      <c r="U3621">
        <f t="shared" si="56"/>
        <v>4.3633333333333333</v>
      </c>
    </row>
    <row r="3622" spans="1:21" x14ac:dyDescent="0.3">
      <c r="A3622" s="26">
        <v>45269</v>
      </c>
      <c r="B3622" s="23" t="s">
        <v>45</v>
      </c>
      <c r="C3622" s="23" t="s">
        <v>46</v>
      </c>
      <c r="D3622" s="23" t="s">
        <v>47</v>
      </c>
      <c r="E3622" s="25">
        <v>170</v>
      </c>
      <c r="F3622" s="24">
        <v>146</v>
      </c>
      <c r="G3622" s="24">
        <v>2</v>
      </c>
      <c r="H3622" s="24">
        <v>63</v>
      </c>
      <c r="I3622" s="23" t="s">
        <v>506</v>
      </c>
      <c r="J3622" s="24">
        <v>229</v>
      </c>
      <c r="K3622" s="23" t="s">
        <v>49</v>
      </c>
      <c r="L3622" s="32">
        <v>30</v>
      </c>
      <c r="M3622" s="31">
        <v>8</v>
      </c>
      <c r="N3622" s="31">
        <v>147</v>
      </c>
      <c r="O3622" s="30" t="s">
        <v>61</v>
      </c>
      <c r="P3622" s="25">
        <v>87</v>
      </c>
      <c r="Q3622" s="25">
        <v>100</v>
      </c>
      <c r="R3622" s="23" t="s">
        <v>51</v>
      </c>
      <c r="S3622" s="25">
        <v>55</v>
      </c>
      <c r="T3622" s="23" t="s">
        <v>135</v>
      </c>
      <c r="U3622">
        <f t="shared" si="56"/>
        <v>5.2360000000000007</v>
      </c>
    </row>
    <row r="3623" spans="1:21" x14ac:dyDescent="0.3">
      <c r="A3623" s="26">
        <v>45270</v>
      </c>
      <c r="B3623" s="23" t="s">
        <v>45</v>
      </c>
      <c r="C3623" s="23" t="s">
        <v>46</v>
      </c>
      <c r="D3623" s="23" t="s">
        <v>47</v>
      </c>
      <c r="E3623" s="25">
        <v>170</v>
      </c>
      <c r="F3623" s="24">
        <v>133</v>
      </c>
      <c r="G3623" s="24">
        <v>0</v>
      </c>
      <c r="H3623" s="24">
        <v>103</v>
      </c>
      <c r="I3623" s="23" t="s">
        <v>531</v>
      </c>
      <c r="J3623" s="24">
        <v>163</v>
      </c>
      <c r="K3623" s="23" t="s">
        <v>702</v>
      </c>
      <c r="L3623" s="32">
        <v>11</v>
      </c>
      <c r="M3623" s="31">
        <v>0</v>
      </c>
      <c r="N3623" s="31">
        <v>42</v>
      </c>
      <c r="O3623" s="30" t="s">
        <v>434</v>
      </c>
      <c r="P3623" s="25">
        <v>93</v>
      </c>
      <c r="Q3623" s="25">
        <v>100</v>
      </c>
      <c r="R3623" s="23" t="s">
        <v>51</v>
      </c>
      <c r="S3623" s="25">
        <v>86</v>
      </c>
      <c r="T3623" s="23" t="s">
        <v>91</v>
      </c>
      <c r="U3623">
        <f t="shared" si="56"/>
        <v>1.9198666666666666</v>
      </c>
    </row>
    <row r="3624" spans="1:21" x14ac:dyDescent="0.3">
      <c r="A3624" s="26">
        <v>45271</v>
      </c>
      <c r="B3624" s="23" t="s">
        <v>45</v>
      </c>
      <c r="C3624" s="23" t="s">
        <v>46</v>
      </c>
      <c r="D3624" s="23" t="s">
        <v>47</v>
      </c>
      <c r="E3624" s="25">
        <v>170</v>
      </c>
      <c r="F3624" s="24">
        <v>120</v>
      </c>
      <c r="G3624" s="24">
        <v>48</v>
      </c>
      <c r="H3624" s="24">
        <v>80</v>
      </c>
      <c r="I3624" s="23" t="s">
        <v>51</v>
      </c>
      <c r="J3624" s="24">
        <v>159</v>
      </c>
      <c r="K3624" s="23" t="s">
        <v>696</v>
      </c>
      <c r="L3624" s="30" t="s">
        <v>401</v>
      </c>
      <c r="M3624" s="31">
        <v>3</v>
      </c>
      <c r="N3624" s="31">
        <v>42</v>
      </c>
      <c r="O3624" s="30" t="s">
        <v>155</v>
      </c>
      <c r="P3624" s="25">
        <v>97</v>
      </c>
      <c r="Q3624" s="25">
        <v>100</v>
      </c>
      <c r="R3624" s="23" t="s">
        <v>51</v>
      </c>
      <c r="S3624" s="25">
        <v>80</v>
      </c>
      <c r="T3624" s="23" t="s">
        <v>64</v>
      </c>
      <c r="U3624">
        <f t="shared" si="56"/>
        <v>1.0471999999999999</v>
      </c>
    </row>
    <row r="3625" spans="1:21" x14ac:dyDescent="0.3">
      <c r="A3625" s="26">
        <v>45272</v>
      </c>
      <c r="B3625" s="23" t="s">
        <v>45</v>
      </c>
      <c r="C3625" s="23" t="s">
        <v>46</v>
      </c>
      <c r="D3625" s="23" t="s">
        <v>47</v>
      </c>
      <c r="E3625" s="25">
        <v>170</v>
      </c>
      <c r="F3625" s="24">
        <v>130</v>
      </c>
      <c r="G3625" s="24">
        <v>10</v>
      </c>
      <c r="H3625" s="24">
        <v>110</v>
      </c>
      <c r="I3625" s="23" t="s">
        <v>1190</v>
      </c>
      <c r="J3625" s="24">
        <v>151</v>
      </c>
      <c r="K3625" s="23" t="s">
        <v>1191</v>
      </c>
      <c r="L3625" s="32">
        <v>27</v>
      </c>
      <c r="M3625" s="31">
        <v>6</v>
      </c>
      <c r="N3625" s="31">
        <v>111</v>
      </c>
      <c r="O3625" s="30" t="s">
        <v>88</v>
      </c>
      <c r="P3625" s="25">
        <v>97</v>
      </c>
      <c r="Q3625" s="25">
        <v>100</v>
      </c>
      <c r="R3625" s="23" t="s">
        <v>171</v>
      </c>
      <c r="S3625" s="25">
        <v>53</v>
      </c>
      <c r="T3625" s="23" t="s">
        <v>112</v>
      </c>
      <c r="U3625">
        <f t="shared" si="56"/>
        <v>4.7123999999999997</v>
      </c>
    </row>
    <row r="3626" spans="1:21" x14ac:dyDescent="0.3">
      <c r="A3626" s="26">
        <v>45273</v>
      </c>
      <c r="B3626" s="23" t="s">
        <v>45</v>
      </c>
      <c r="C3626" s="23" t="s">
        <v>46</v>
      </c>
      <c r="D3626" s="23" t="s">
        <v>47</v>
      </c>
      <c r="E3626" s="25">
        <v>170</v>
      </c>
      <c r="F3626" s="24">
        <v>108</v>
      </c>
      <c r="G3626" s="24">
        <v>110</v>
      </c>
      <c r="H3626" s="24">
        <v>81</v>
      </c>
      <c r="I3626" s="23" t="s">
        <v>51</v>
      </c>
      <c r="J3626" s="24">
        <v>135</v>
      </c>
      <c r="K3626" s="23" t="s">
        <v>115</v>
      </c>
      <c r="L3626" s="32">
        <v>28</v>
      </c>
      <c r="M3626" s="31">
        <v>17</v>
      </c>
      <c r="N3626" s="31">
        <v>147</v>
      </c>
      <c r="O3626" s="30" t="s">
        <v>86</v>
      </c>
      <c r="P3626" s="25">
        <v>74</v>
      </c>
      <c r="Q3626" s="25">
        <v>99</v>
      </c>
      <c r="R3626" s="23" t="s">
        <v>51</v>
      </c>
      <c r="S3626" s="25">
        <v>45</v>
      </c>
      <c r="T3626" s="23" t="s">
        <v>521</v>
      </c>
      <c r="U3626">
        <f t="shared" si="56"/>
        <v>4.8869333333333334</v>
      </c>
    </row>
    <row r="3627" spans="1:21" x14ac:dyDescent="0.3">
      <c r="A3627" s="26">
        <v>45274</v>
      </c>
      <c r="B3627" s="23" t="s">
        <v>45</v>
      </c>
      <c r="C3627" s="23" t="s">
        <v>46</v>
      </c>
      <c r="D3627" s="23" t="s">
        <v>47</v>
      </c>
      <c r="E3627" s="25">
        <v>170</v>
      </c>
      <c r="F3627" s="24">
        <v>94</v>
      </c>
      <c r="G3627" s="24">
        <v>2</v>
      </c>
      <c r="H3627" s="24">
        <v>64</v>
      </c>
      <c r="I3627" s="23" t="s">
        <v>715</v>
      </c>
      <c r="J3627" s="24">
        <v>124</v>
      </c>
      <c r="K3627" s="23" t="s">
        <v>1040</v>
      </c>
      <c r="L3627" s="30" t="s">
        <v>218</v>
      </c>
      <c r="M3627" s="31">
        <v>6</v>
      </c>
      <c r="N3627" s="31">
        <v>36</v>
      </c>
      <c r="O3627" s="30" t="s">
        <v>113</v>
      </c>
      <c r="P3627" s="25">
        <v>97</v>
      </c>
      <c r="Q3627" s="25">
        <v>100</v>
      </c>
      <c r="R3627" s="23" t="s">
        <v>51</v>
      </c>
      <c r="S3627" s="25">
        <v>83</v>
      </c>
      <c r="T3627" s="23" t="s">
        <v>64</v>
      </c>
      <c r="U3627">
        <f t="shared" si="56"/>
        <v>0.52359999999999995</v>
      </c>
    </row>
    <row r="3628" spans="1:21" x14ac:dyDescent="0.3">
      <c r="A3628" s="26">
        <v>45275</v>
      </c>
      <c r="B3628" s="23" t="s">
        <v>45</v>
      </c>
      <c r="C3628" s="23" t="s">
        <v>46</v>
      </c>
      <c r="D3628" s="23" t="s">
        <v>47</v>
      </c>
      <c r="E3628" s="25">
        <v>170</v>
      </c>
      <c r="F3628" s="24">
        <v>104</v>
      </c>
      <c r="G3628" s="24">
        <v>0</v>
      </c>
      <c r="H3628" s="24">
        <v>57</v>
      </c>
      <c r="I3628" s="23" t="s">
        <v>310</v>
      </c>
      <c r="J3628" s="24">
        <v>152</v>
      </c>
      <c r="K3628" s="23" t="s">
        <v>281</v>
      </c>
      <c r="L3628" s="30" t="s">
        <v>263</v>
      </c>
      <c r="M3628" s="31">
        <v>6</v>
      </c>
      <c r="N3628" s="31">
        <v>44</v>
      </c>
      <c r="O3628" s="30" t="s">
        <v>94</v>
      </c>
      <c r="P3628" s="25">
        <v>88</v>
      </c>
      <c r="Q3628" s="25">
        <v>100</v>
      </c>
      <c r="R3628" s="23" t="s">
        <v>51</v>
      </c>
      <c r="S3628" s="25">
        <v>72</v>
      </c>
      <c r="T3628" s="23" t="s">
        <v>51</v>
      </c>
      <c r="U3628">
        <f t="shared" si="56"/>
        <v>0.17453333333333335</v>
      </c>
    </row>
    <row r="3629" spans="1:21" x14ac:dyDescent="0.3">
      <c r="A3629" s="26">
        <v>45276</v>
      </c>
      <c r="B3629" s="23" t="s">
        <v>45</v>
      </c>
      <c r="C3629" s="23" t="s">
        <v>46</v>
      </c>
      <c r="D3629" s="23" t="s">
        <v>47</v>
      </c>
      <c r="E3629" s="25">
        <v>170</v>
      </c>
      <c r="F3629" s="24">
        <v>74</v>
      </c>
      <c r="G3629" s="24">
        <v>0</v>
      </c>
      <c r="H3629" s="24">
        <v>17</v>
      </c>
      <c r="I3629" s="23" t="s">
        <v>356</v>
      </c>
      <c r="J3629" s="24">
        <v>132</v>
      </c>
      <c r="K3629" s="23" t="s">
        <v>357</v>
      </c>
      <c r="L3629" s="32">
        <v>22</v>
      </c>
      <c r="M3629" s="31">
        <v>3</v>
      </c>
      <c r="N3629" s="31">
        <v>28</v>
      </c>
      <c r="O3629" s="30" t="s">
        <v>50</v>
      </c>
      <c r="P3629" s="25">
        <v>89</v>
      </c>
      <c r="Q3629" s="25">
        <v>100</v>
      </c>
      <c r="R3629" s="23" t="s">
        <v>51</v>
      </c>
      <c r="S3629" s="25">
        <v>67</v>
      </c>
      <c r="T3629" s="23" t="s">
        <v>94</v>
      </c>
      <c r="U3629">
        <f t="shared" si="56"/>
        <v>3.8397333333333332</v>
      </c>
    </row>
    <row r="3630" spans="1:21" x14ac:dyDescent="0.3">
      <c r="A3630" s="26">
        <v>45277</v>
      </c>
      <c r="B3630" s="23" t="s">
        <v>45</v>
      </c>
      <c r="C3630" s="23" t="s">
        <v>46</v>
      </c>
      <c r="D3630" s="23" t="s">
        <v>47</v>
      </c>
      <c r="E3630" s="25">
        <v>170</v>
      </c>
      <c r="F3630" s="24">
        <v>60</v>
      </c>
      <c r="G3630" s="24">
        <v>0</v>
      </c>
      <c r="H3630" s="24">
        <v>-10</v>
      </c>
      <c r="I3630" s="23" t="s">
        <v>757</v>
      </c>
      <c r="J3630" s="24">
        <v>129</v>
      </c>
      <c r="K3630" s="23" t="s">
        <v>738</v>
      </c>
      <c r="L3630" s="30" t="s">
        <v>116</v>
      </c>
      <c r="M3630" s="31">
        <v>0</v>
      </c>
      <c r="N3630" s="31">
        <v>22</v>
      </c>
      <c r="O3630" s="30" t="s">
        <v>832</v>
      </c>
      <c r="P3630" s="25">
        <v>84</v>
      </c>
      <c r="Q3630" s="25">
        <v>100</v>
      </c>
      <c r="R3630" s="23" t="s">
        <v>51</v>
      </c>
      <c r="S3630" s="25">
        <v>53</v>
      </c>
      <c r="T3630" s="23" t="s">
        <v>91</v>
      </c>
      <c r="U3630">
        <f t="shared" si="56"/>
        <v>0.69813333333333338</v>
      </c>
    </row>
    <row r="3631" spans="1:21" x14ac:dyDescent="0.3">
      <c r="A3631" s="26">
        <v>45278</v>
      </c>
      <c r="B3631" s="23" t="s">
        <v>45</v>
      </c>
      <c r="C3631" s="23" t="s">
        <v>46</v>
      </c>
      <c r="D3631" s="23" t="s">
        <v>47</v>
      </c>
      <c r="E3631" s="25">
        <v>170</v>
      </c>
      <c r="F3631" s="24">
        <v>44</v>
      </c>
      <c r="G3631" s="24">
        <v>0</v>
      </c>
      <c r="H3631" s="24">
        <v>-20</v>
      </c>
      <c r="I3631" s="23" t="s">
        <v>51</v>
      </c>
      <c r="J3631" s="24">
        <v>109</v>
      </c>
      <c r="K3631" s="23" t="s">
        <v>524</v>
      </c>
      <c r="L3631" s="30" t="s">
        <v>401</v>
      </c>
      <c r="M3631" s="31">
        <v>3</v>
      </c>
      <c r="N3631" s="31">
        <v>36</v>
      </c>
      <c r="O3631" s="30" t="s">
        <v>240</v>
      </c>
      <c r="P3631" s="25">
        <v>88</v>
      </c>
      <c r="Q3631" s="25">
        <v>100</v>
      </c>
      <c r="R3631" s="23" t="s">
        <v>51</v>
      </c>
      <c r="S3631" s="25">
        <v>62</v>
      </c>
      <c r="T3631" s="23" t="s">
        <v>158</v>
      </c>
      <c r="U3631">
        <f t="shared" si="56"/>
        <v>1.0471999999999999</v>
      </c>
    </row>
    <row r="3632" spans="1:21" x14ac:dyDescent="0.3">
      <c r="A3632" s="26">
        <v>45279</v>
      </c>
      <c r="B3632" s="23" t="s">
        <v>45</v>
      </c>
      <c r="C3632" s="23" t="s">
        <v>46</v>
      </c>
      <c r="D3632" s="23" t="s">
        <v>47</v>
      </c>
      <c r="E3632" s="25">
        <v>170</v>
      </c>
      <c r="F3632" s="24">
        <v>70</v>
      </c>
      <c r="G3632" s="24">
        <v>158</v>
      </c>
      <c r="H3632" s="24">
        <v>7</v>
      </c>
      <c r="I3632" s="23" t="s">
        <v>347</v>
      </c>
      <c r="J3632" s="24">
        <v>134</v>
      </c>
      <c r="K3632" s="23" t="s">
        <v>643</v>
      </c>
      <c r="L3632" s="30" t="s">
        <v>116</v>
      </c>
      <c r="M3632" s="31">
        <v>11</v>
      </c>
      <c r="N3632" s="31">
        <v>44</v>
      </c>
      <c r="O3632" s="30" t="s">
        <v>750</v>
      </c>
      <c r="P3632" s="25">
        <v>75</v>
      </c>
      <c r="Q3632" s="25">
        <v>98</v>
      </c>
      <c r="R3632" s="23" t="s">
        <v>108</v>
      </c>
      <c r="S3632" s="25">
        <v>56</v>
      </c>
      <c r="T3632" s="23" t="s">
        <v>50</v>
      </c>
      <c r="U3632">
        <f t="shared" si="56"/>
        <v>0.69813333333333338</v>
      </c>
    </row>
    <row r="3633" spans="1:21" x14ac:dyDescent="0.3">
      <c r="A3633" s="26">
        <v>45280</v>
      </c>
      <c r="B3633" s="23" t="s">
        <v>45</v>
      </c>
      <c r="C3633" s="23" t="s">
        <v>46</v>
      </c>
      <c r="D3633" s="23" t="s">
        <v>47</v>
      </c>
      <c r="E3633" s="25">
        <v>170</v>
      </c>
      <c r="F3633" s="24">
        <v>92</v>
      </c>
      <c r="G3633" s="24">
        <v>10</v>
      </c>
      <c r="H3633" s="24">
        <v>74</v>
      </c>
      <c r="I3633" s="23" t="s">
        <v>100</v>
      </c>
      <c r="J3633" s="24">
        <v>110</v>
      </c>
      <c r="K3633" s="23" t="s">
        <v>315</v>
      </c>
      <c r="L3633" s="32">
        <v>20</v>
      </c>
      <c r="M3633" s="31">
        <v>6</v>
      </c>
      <c r="N3633" s="31">
        <v>72</v>
      </c>
      <c r="O3633" s="30" t="s">
        <v>147</v>
      </c>
      <c r="P3633" s="25">
        <v>91</v>
      </c>
      <c r="Q3633" s="25">
        <v>100</v>
      </c>
      <c r="R3633" s="23" t="s">
        <v>51</v>
      </c>
      <c r="S3633" s="25">
        <v>82</v>
      </c>
      <c r="T3633" s="23" t="s">
        <v>215</v>
      </c>
      <c r="U3633">
        <f t="shared" si="56"/>
        <v>3.4906666666666668</v>
      </c>
    </row>
    <row r="3634" spans="1:21" x14ac:dyDescent="0.3">
      <c r="A3634" s="26">
        <v>45281</v>
      </c>
      <c r="B3634" s="23" t="s">
        <v>45</v>
      </c>
      <c r="C3634" s="23" t="s">
        <v>46</v>
      </c>
      <c r="D3634" s="23" t="s">
        <v>47</v>
      </c>
      <c r="E3634" s="25">
        <v>170</v>
      </c>
      <c r="F3634" s="24">
        <v>96</v>
      </c>
      <c r="G3634" s="24">
        <v>0</v>
      </c>
      <c r="H3634" s="24">
        <v>52</v>
      </c>
      <c r="I3634" s="23" t="s">
        <v>425</v>
      </c>
      <c r="J3634" s="24">
        <v>141</v>
      </c>
      <c r="K3634" s="23" t="s">
        <v>134</v>
      </c>
      <c r="L3634" s="30" t="s">
        <v>401</v>
      </c>
      <c r="M3634" s="31">
        <v>6</v>
      </c>
      <c r="N3634" s="31">
        <v>47</v>
      </c>
      <c r="O3634" s="30" t="s">
        <v>147</v>
      </c>
      <c r="P3634" s="25">
        <v>86</v>
      </c>
      <c r="Q3634" s="25">
        <v>99</v>
      </c>
      <c r="R3634" s="23" t="s">
        <v>80</v>
      </c>
      <c r="S3634" s="25">
        <v>72</v>
      </c>
      <c r="T3634" s="23" t="s">
        <v>51</v>
      </c>
      <c r="U3634">
        <f t="shared" si="56"/>
        <v>1.0471999999999999</v>
      </c>
    </row>
    <row r="3635" spans="1:21" x14ac:dyDescent="0.3">
      <c r="A3635" s="26">
        <v>45282</v>
      </c>
      <c r="B3635" s="23" t="s">
        <v>45</v>
      </c>
      <c r="C3635" s="23" t="s">
        <v>46</v>
      </c>
      <c r="D3635" s="23" t="s">
        <v>47</v>
      </c>
      <c r="E3635" s="25">
        <v>170</v>
      </c>
      <c r="F3635" s="24">
        <v>113</v>
      </c>
      <c r="G3635" s="24">
        <v>0</v>
      </c>
      <c r="H3635" s="24">
        <v>78</v>
      </c>
      <c r="I3635" s="23" t="s">
        <v>516</v>
      </c>
      <c r="J3635" s="24">
        <v>148</v>
      </c>
      <c r="K3635" s="23" t="s">
        <v>374</v>
      </c>
      <c r="L3635" s="32">
        <v>23</v>
      </c>
      <c r="M3635" s="31">
        <v>3</v>
      </c>
      <c r="N3635" s="31">
        <v>39</v>
      </c>
      <c r="O3635" s="30" t="s">
        <v>117</v>
      </c>
      <c r="P3635" s="25">
        <v>83</v>
      </c>
      <c r="Q3635" s="25">
        <v>97</v>
      </c>
      <c r="R3635" s="23" t="s">
        <v>271</v>
      </c>
      <c r="S3635" s="25">
        <v>63</v>
      </c>
      <c r="T3635" s="23" t="s">
        <v>117</v>
      </c>
      <c r="U3635">
        <f t="shared" si="56"/>
        <v>4.0142666666666669</v>
      </c>
    </row>
    <row r="3636" spans="1:21" x14ac:dyDescent="0.3">
      <c r="A3636" s="26">
        <v>45283</v>
      </c>
      <c r="B3636" s="23" t="s">
        <v>45</v>
      </c>
      <c r="C3636" s="23" t="s">
        <v>46</v>
      </c>
      <c r="D3636" s="23" t="s">
        <v>47</v>
      </c>
      <c r="E3636" s="25">
        <v>170</v>
      </c>
      <c r="F3636" s="24">
        <v>83</v>
      </c>
      <c r="G3636" s="24">
        <v>0</v>
      </c>
      <c r="H3636" s="24">
        <v>26</v>
      </c>
      <c r="I3636" s="23" t="s">
        <v>470</v>
      </c>
      <c r="J3636" s="24">
        <v>140</v>
      </c>
      <c r="K3636" s="23" t="s">
        <v>696</v>
      </c>
      <c r="L3636" s="32">
        <v>25</v>
      </c>
      <c r="M3636" s="31">
        <v>3</v>
      </c>
      <c r="N3636" s="31">
        <v>33</v>
      </c>
      <c r="O3636" s="30" t="s">
        <v>121</v>
      </c>
      <c r="P3636" s="25">
        <v>84</v>
      </c>
      <c r="Q3636" s="25">
        <v>99</v>
      </c>
      <c r="R3636" s="23" t="s">
        <v>51</v>
      </c>
      <c r="S3636" s="25">
        <v>63</v>
      </c>
      <c r="T3636" s="23" t="s">
        <v>89</v>
      </c>
      <c r="U3636">
        <f t="shared" si="56"/>
        <v>4.3633333333333333</v>
      </c>
    </row>
    <row r="3637" spans="1:21" x14ac:dyDescent="0.3">
      <c r="A3637" s="26">
        <v>45284</v>
      </c>
      <c r="B3637" s="23" t="s">
        <v>45</v>
      </c>
      <c r="C3637" s="23" t="s">
        <v>46</v>
      </c>
      <c r="D3637" s="23" t="s">
        <v>47</v>
      </c>
      <c r="E3637" s="25">
        <v>170</v>
      </c>
      <c r="F3637" s="24">
        <v>70</v>
      </c>
      <c r="G3637" s="24">
        <v>0</v>
      </c>
      <c r="H3637" s="24">
        <v>0</v>
      </c>
      <c r="I3637" s="23" t="s">
        <v>861</v>
      </c>
      <c r="J3637" s="24">
        <v>140</v>
      </c>
      <c r="K3637" s="23" t="s">
        <v>297</v>
      </c>
      <c r="L3637" s="32">
        <v>16</v>
      </c>
      <c r="M3637" s="31">
        <v>6</v>
      </c>
      <c r="N3637" s="31">
        <v>42</v>
      </c>
      <c r="O3637" s="30" t="s">
        <v>543</v>
      </c>
      <c r="P3637" s="25">
        <v>84</v>
      </c>
      <c r="Q3637" s="25">
        <v>100</v>
      </c>
      <c r="R3637" s="23" t="s">
        <v>51</v>
      </c>
      <c r="S3637" s="25">
        <v>57</v>
      </c>
      <c r="T3637" s="23" t="s">
        <v>71</v>
      </c>
      <c r="U3637">
        <f t="shared" si="56"/>
        <v>2.7925333333333335</v>
      </c>
    </row>
    <row r="3638" spans="1:21" x14ac:dyDescent="0.3">
      <c r="A3638" s="26">
        <v>45285</v>
      </c>
      <c r="B3638" s="23" t="s">
        <v>45</v>
      </c>
      <c r="C3638" s="23" t="s">
        <v>46</v>
      </c>
      <c r="D3638" s="23" t="s">
        <v>47</v>
      </c>
      <c r="E3638" s="25">
        <v>170</v>
      </c>
      <c r="F3638" s="24">
        <v>63</v>
      </c>
      <c r="G3638" s="24">
        <v>0</v>
      </c>
      <c r="H3638" s="24">
        <v>-9</v>
      </c>
      <c r="I3638" s="23" t="s">
        <v>527</v>
      </c>
      <c r="J3638" s="24">
        <v>135</v>
      </c>
      <c r="K3638" s="23" t="s">
        <v>497</v>
      </c>
      <c r="L3638" s="32" t="s">
        <v>1194</v>
      </c>
      <c r="M3638" s="31">
        <v>6</v>
      </c>
      <c r="N3638" s="31">
        <v>25</v>
      </c>
      <c r="O3638" s="30" t="s">
        <v>51</v>
      </c>
      <c r="P3638" s="25">
        <v>80</v>
      </c>
      <c r="Q3638" s="25">
        <v>100</v>
      </c>
      <c r="R3638" s="23" t="s">
        <v>51</v>
      </c>
      <c r="S3638" s="25">
        <v>47</v>
      </c>
      <c r="T3638" s="23" t="s">
        <v>146</v>
      </c>
      <c r="U3638" t="e">
        <f t="shared" si="56"/>
        <v>#VALUE!</v>
      </c>
    </row>
    <row r="3639" spans="1:21" x14ac:dyDescent="0.3">
      <c r="A3639" s="26">
        <v>45286</v>
      </c>
      <c r="B3639" s="23" t="s">
        <v>45</v>
      </c>
      <c r="C3639" s="23" t="s">
        <v>46</v>
      </c>
      <c r="D3639" s="23" t="s">
        <v>47</v>
      </c>
      <c r="E3639" s="25">
        <v>170</v>
      </c>
      <c r="F3639" s="24">
        <v>62</v>
      </c>
      <c r="G3639" s="24">
        <v>0</v>
      </c>
      <c r="H3639" s="24">
        <v>-10</v>
      </c>
      <c r="I3639" s="23" t="s">
        <v>1142</v>
      </c>
      <c r="J3639" s="24">
        <v>135</v>
      </c>
      <c r="K3639" s="23" t="s">
        <v>702</v>
      </c>
      <c r="L3639" s="32">
        <v>23</v>
      </c>
      <c r="M3639" s="31">
        <v>3</v>
      </c>
      <c r="N3639" s="31">
        <v>28</v>
      </c>
      <c r="O3639" s="30" t="s">
        <v>71</v>
      </c>
      <c r="P3639" s="25">
        <v>82</v>
      </c>
      <c r="Q3639" s="25">
        <v>100</v>
      </c>
      <c r="R3639" s="23" t="s">
        <v>51</v>
      </c>
      <c r="S3639" s="25">
        <v>52</v>
      </c>
      <c r="T3639" s="23" t="s">
        <v>91</v>
      </c>
      <c r="U3639">
        <f t="shared" si="56"/>
        <v>4.0142666666666669</v>
      </c>
    </row>
    <row r="3640" spans="1:21" x14ac:dyDescent="0.3">
      <c r="A3640" s="26">
        <v>45287</v>
      </c>
      <c r="B3640" s="23" t="s">
        <v>45</v>
      </c>
      <c r="C3640" s="23" t="s">
        <v>46</v>
      </c>
      <c r="D3640" s="23" t="s">
        <v>47</v>
      </c>
      <c r="E3640" s="25">
        <v>170</v>
      </c>
      <c r="F3640" s="24">
        <v>47</v>
      </c>
      <c r="G3640" s="24">
        <v>2</v>
      </c>
      <c r="H3640" s="24">
        <v>-10</v>
      </c>
      <c r="I3640" s="23" t="s">
        <v>876</v>
      </c>
      <c r="J3640" s="24">
        <v>104</v>
      </c>
      <c r="K3640" s="23" t="s">
        <v>1192</v>
      </c>
      <c r="L3640" s="30" t="s">
        <v>116</v>
      </c>
      <c r="M3640" s="31">
        <v>3</v>
      </c>
      <c r="N3640" s="31">
        <v>64</v>
      </c>
      <c r="O3640" s="30" t="s">
        <v>55</v>
      </c>
      <c r="P3640" s="25">
        <v>88</v>
      </c>
      <c r="Q3640" s="25">
        <v>100</v>
      </c>
      <c r="R3640" s="23" t="s">
        <v>51</v>
      </c>
      <c r="S3640" s="25">
        <v>74</v>
      </c>
      <c r="T3640" s="23" t="s">
        <v>94</v>
      </c>
      <c r="U3640">
        <f t="shared" si="56"/>
        <v>0.69813333333333338</v>
      </c>
    </row>
    <row r="3641" spans="1:21" x14ac:dyDescent="0.3">
      <c r="A3641" s="26">
        <v>45288</v>
      </c>
      <c r="B3641" s="23" t="s">
        <v>45</v>
      </c>
      <c r="C3641" s="23" t="s">
        <v>46</v>
      </c>
      <c r="D3641" s="23" t="s">
        <v>47</v>
      </c>
      <c r="E3641" s="25">
        <v>170</v>
      </c>
      <c r="F3641" s="24">
        <v>113</v>
      </c>
      <c r="G3641" s="24">
        <v>2</v>
      </c>
      <c r="H3641" s="24">
        <v>78</v>
      </c>
      <c r="I3641" s="23" t="s">
        <v>635</v>
      </c>
      <c r="J3641" s="24">
        <v>148</v>
      </c>
      <c r="K3641" s="23" t="s">
        <v>339</v>
      </c>
      <c r="L3641" s="32">
        <v>34</v>
      </c>
      <c r="M3641" s="31">
        <v>6</v>
      </c>
      <c r="N3641" s="31">
        <v>53</v>
      </c>
      <c r="O3641" s="30" t="s">
        <v>50</v>
      </c>
      <c r="P3641" s="25">
        <v>98</v>
      </c>
      <c r="Q3641" s="25">
        <v>100</v>
      </c>
      <c r="R3641" s="23" t="s">
        <v>51</v>
      </c>
      <c r="S3641" s="25">
        <v>79</v>
      </c>
      <c r="T3641" s="23" t="s">
        <v>50</v>
      </c>
      <c r="U3641">
        <f t="shared" si="56"/>
        <v>5.9341333333333326</v>
      </c>
    </row>
    <row r="3642" spans="1:21" x14ac:dyDescent="0.3">
      <c r="A3642" s="26">
        <v>45289</v>
      </c>
      <c r="B3642" s="23" t="s">
        <v>45</v>
      </c>
      <c r="C3642" s="23" t="s">
        <v>46</v>
      </c>
      <c r="D3642" s="23" t="s">
        <v>47</v>
      </c>
      <c r="E3642" s="25">
        <v>170</v>
      </c>
      <c r="F3642" s="24">
        <v>110</v>
      </c>
      <c r="G3642" s="24">
        <v>2</v>
      </c>
      <c r="H3642" s="24">
        <v>69</v>
      </c>
      <c r="I3642" s="23" t="s">
        <v>321</v>
      </c>
      <c r="J3642" s="24">
        <v>151</v>
      </c>
      <c r="K3642" s="23" t="s">
        <v>469</v>
      </c>
      <c r="L3642" s="32">
        <v>24</v>
      </c>
      <c r="M3642" s="31">
        <v>3</v>
      </c>
      <c r="N3642" s="31">
        <v>28</v>
      </c>
      <c r="O3642" s="30" t="s">
        <v>61</v>
      </c>
      <c r="P3642" s="25">
        <v>93</v>
      </c>
      <c r="Q3642" s="25">
        <v>100</v>
      </c>
      <c r="R3642" s="23" t="s">
        <v>51</v>
      </c>
      <c r="S3642" s="25">
        <v>76</v>
      </c>
      <c r="T3642" s="23" t="s">
        <v>146</v>
      </c>
      <c r="U3642">
        <f t="shared" si="56"/>
        <v>4.1887999999999996</v>
      </c>
    </row>
    <row r="3643" spans="1:21" x14ac:dyDescent="0.3">
      <c r="A3643" s="26">
        <v>45290</v>
      </c>
      <c r="B3643" s="23" t="s">
        <v>45</v>
      </c>
      <c r="C3643" s="23" t="s">
        <v>46</v>
      </c>
      <c r="D3643" s="23" t="s">
        <v>47</v>
      </c>
      <c r="E3643" s="25">
        <v>170</v>
      </c>
      <c r="F3643" s="24">
        <v>92</v>
      </c>
      <c r="G3643" s="24">
        <v>8</v>
      </c>
      <c r="H3643" s="24">
        <v>29</v>
      </c>
      <c r="I3643" s="23" t="s">
        <v>51</v>
      </c>
      <c r="J3643" s="24">
        <v>154</v>
      </c>
      <c r="K3643" s="23" t="s">
        <v>135</v>
      </c>
      <c r="L3643" s="32">
        <v>12</v>
      </c>
      <c r="M3643" s="31">
        <v>6</v>
      </c>
      <c r="N3643" s="31">
        <v>64</v>
      </c>
      <c r="O3643" s="30" t="s">
        <v>225</v>
      </c>
      <c r="P3643" s="25">
        <v>86</v>
      </c>
      <c r="Q3643" s="25">
        <v>100</v>
      </c>
      <c r="R3643" s="23" t="s">
        <v>51</v>
      </c>
      <c r="S3643" s="25">
        <v>49</v>
      </c>
      <c r="T3643" s="23" t="s">
        <v>170</v>
      </c>
      <c r="U3643">
        <f t="shared" si="56"/>
        <v>2.0943999999999998</v>
      </c>
    </row>
    <row r="3644" spans="1:21" x14ac:dyDescent="0.3">
      <c r="A3644" s="26">
        <v>45291</v>
      </c>
      <c r="B3644" s="23" t="s">
        <v>45</v>
      </c>
      <c r="C3644" s="23" t="s">
        <v>46</v>
      </c>
      <c r="D3644" s="23" t="s">
        <v>47</v>
      </c>
      <c r="E3644" s="25">
        <v>170</v>
      </c>
      <c r="F3644" s="24">
        <v>94</v>
      </c>
      <c r="G3644" s="24">
        <v>0</v>
      </c>
      <c r="H3644" s="24">
        <v>48</v>
      </c>
      <c r="I3644" s="23" t="s">
        <v>1193</v>
      </c>
      <c r="J3644" s="24">
        <v>140</v>
      </c>
      <c r="K3644" s="23" t="s">
        <v>91</v>
      </c>
      <c r="L3644" s="32">
        <v>29</v>
      </c>
      <c r="M3644" s="31">
        <v>14</v>
      </c>
      <c r="N3644" s="31">
        <v>97</v>
      </c>
      <c r="O3644" s="30" t="s">
        <v>50</v>
      </c>
      <c r="P3644" s="25">
        <v>74</v>
      </c>
      <c r="Q3644" s="25">
        <v>96</v>
      </c>
      <c r="R3644" s="23" t="s">
        <v>111</v>
      </c>
      <c r="S3644" s="25">
        <v>46</v>
      </c>
      <c r="T3644" s="23" t="s">
        <v>50</v>
      </c>
      <c r="U3644">
        <f t="shared" si="56"/>
        <v>5.0614666666666661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FAB7A-C26B-4E2C-859C-C4C338A12961}">
  <dimension ref="A1:T3644"/>
  <sheetViews>
    <sheetView topLeftCell="D1" workbookViewId="0">
      <selection activeCell="G17" sqref="G17"/>
    </sheetView>
  </sheetViews>
  <sheetFormatPr baseColWidth="10" defaultRowHeight="14.4" x14ac:dyDescent="0.3"/>
  <sheetData>
    <row r="1" spans="1:20" x14ac:dyDescent="0.3">
      <c r="A1" s="106" t="s">
        <v>24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</row>
    <row r="2" spans="1:20" x14ac:dyDescent="0.3">
      <c r="A2" s="13" t="s">
        <v>25</v>
      </c>
      <c r="B2" s="13" t="s">
        <v>26</v>
      </c>
      <c r="C2" s="13" t="s">
        <v>27</v>
      </c>
      <c r="D2" s="13" t="s">
        <v>28</v>
      </c>
      <c r="E2" s="13" t="s">
        <v>29</v>
      </c>
      <c r="F2" s="13" t="s">
        <v>30</v>
      </c>
      <c r="G2" s="13" t="s">
        <v>31</v>
      </c>
      <c r="H2" s="13" t="s">
        <v>32</v>
      </c>
      <c r="I2" s="13" t="s">
        <v>33</v>
      </c>
      <c r="J2" s="13" t="s">
        <v>34</v>
      </c>
      <c r="K2" s="13" t="s">
        <v>35</v>
      </c>
      <c r="L2" s="22" t="s">
        <v>36</v>
      </c>
      <c r="M2" s="22" t="s">
        <v>37</v>
      </c>
      <c r="N2" s="22" t="s">
        <v>38</v>
      </c>
      <c r="O2" s="22" t="s">
        <v>39</v>
      </c>
      <c r="P2" s="13" t="s">
        <v>40</v>
      </c>
      <c r="Q2" s="13" t="s">
        <v>41</v>
      </c>
      <c r="R2" s="13" t="s">
        <v>42</v>
      </c>
      <c r="S2" s="13" t="s">
        <v>43</v>
      </c>
      <c r="T2" s="13" t="s">
        <v>44</v>
      </c>
    </row>
    <row r="3" spans="1:20" x14ac:dyDescent="0.3">
      <c r="A3" s="14">
        <v>41640</v>
      </c>
      <c r="B3" s="15" t="s">
        <v>45</v>
      </c>
      <c r="C3" s="15" t="s">
        <v>46</v>
      </c>
      <c r="D3" s="15" t="s">
        <v>47</v>
      </c>
      <c r="E3" s="16">
        <v>170</v>
      </c>
      <c r="F3" s="17">
        <v>136</v>
      </c>
      <c r="G3" s="17">
        <v>8</v>
      </c>
      <c r="H3" s="17">
        <v>63</v>
      </c>
      <c r="I3" s="15" t="s">
        <v>48</v>
      </c>
      <c r="J3" s="17">
        <v>210</v>
      </c>
      <c r="K3" s="15" t="s">
        <v>49</v>
      </c>
      <c r="L3" s="27">
        <v>17</v>
      </c>
      <c r="M3" s="28">
        <v>19</v>
      </c>
      <c r="N3" s="28">
        <v>147</v>
      </c>
      <c r="O3" s="29" t="s">
        <v>50</v>
      </c>
      <c r="P3" s="16">
        <v>64</v>
      </c>
      <c r="Q3" s="16">
        <v>100</v>
      </c>
      <c r="R3" s="15" t="s">
        <v>51</v>
      </c>
      <c r="S3" s="16">
        <v>36</v>
      </c>
      <c r="T3" s="15" t="s">
        <v>52</v>
      </c>
    </row>
    <row r="4" spans="1:20" x14ac:dyDescent="0.3">
      <c r="A4" s="14">
        <v>41641</v>
      </c>
      <c r="B4" s="15" t="s">
        <v>45</v>
      </c>
      <c r="C4" s="15" t="s">
        <v>46</v>
      </c>
      <c r="D4" s="15" t="s">
        <v>47</v>
      </c>
      <c r="E4" s="16">
        <v>170</v>
      </c>
      <c r="F4" s="17">
        <v>111</v>
      </c>
      <c r="G4" s="17">
        <v>4</v>
      </c>
      <c r="H4" s="17">
        <v>45</v>
      </c>
      <c r="I4" s="15" t="s">
        <v>53</v>
      </c>
      <c r="J4" s="17">
        <v>177</v>
      </c>
      <c r="K4" s="15" t="s">
        <v>54</v>
      </c>
      <c r="L4" s="27">
        <v>14</v>
      </c>
      <c r="M4" s="28">
        <v>8</v>
      </c>
      <c r="N4" s="28">
        <v>86</v>
      </c>
      <c r="O4" s="29" t="s">
        <v>55</v>
      </c>
      <c r="P4" s="16">
        <v>77</v>
      </c>
      <c r="Q4" s="16">
        <v>100</v>
      </c>
      <c r="R4" s="15" t="s">
        <v>51</v>
      </c>
      <c r="S4" s="16">
        <v>54</v>
      </c>
      <c r="T4" s="15" t="s">
        <v>56</v>
      </c>
    </row>
    <row r="5" spans="1:20" x14ac:dyDescent="0.3">
      <c r="A5" s="14">
        <v>41642</v>
      </c>
      <c r="B5" s="15" t="s">
        <v>45</v>
      </c>
      <c r="C5" s="15" t="s">
        <v>46</v>
      </c>
      <c r="D5" s="15" t="s">
        <v>47</v>
      </c>
      <c r="E5" s="16">
        <v>170</v>
      </c>
      <c r="F5" s="17">
        <v>125</v>
      </c>
      <c r="G5" s="17">
        <v>40</v>
      </c>
      <c r="H5" s="17">
        <v>75</v>
      </c>
      <c r="I5" s="15" t="s">
        <v>57</v>
      </c>
      <c r="J5" s="17">
        <v>175</v>
      </c>
      <c r="K5" s="15" t="s">
        <v>58</v>
      </c>
      <c r="L5" s="27">
        <v>12</v>
      </c>
      <c r="M5" s="28">
        <v>3</v>
      </c>
      <c r="N5" s="28">
        <v>58</v>
      </c>
      <c r="O5" s="29" t="s">
        <v>59</v>
      </c>
      <c r="P5" s="16">
        <v>78</v>
      </c>
      <c r="Q5" s="16">
        <v>100</v>
      </c>
      <c r="R5" s="15" t="s">
        <v>60</v>
      </c>
      <c r="S5" s="16">
        <v>42</v>
      </c>
      <c r="T5" s="15" t="s">
        <v>61</v>
      </c>
    </row>
    <row r="6" spans="1:20" x14ac:dyDescent="0.3">
      <c r="A6" s="14">
        <v>41643</v>
      </c>
      <c r="B6" s="15" t="s">
        <v>45</v>
      </c>
      <c r="C6" s="15" t="s">
        <v>46</v>
      </c>
      <c r="D6" s="15" t="s">
        <v>47</v>
      </c>
      <c r="E6" s="16">
        <v>170</v>
      </c>
      <c r="F6" s="17">
        <v>102</v>
      </c>
      <c r="G6" s="17">
        <v>58</v>
      </c>
      <c r="H6" s="17">
        <v>49</v>
      </c>
      <c r="I6" s="15" t="s">
        <v>62</v>
      </c>
      <c r="J6" s="17">
        <v>154</v>
      </c>
      <c r="K6" s="15" t="s">
        <v>63</v>
      </c>
      <c r="L6" s="27">
        <v>27</v>
      </c>
      <c r="M6" s="28">
        <v>28</v>
      </c>
      <c r="N6" s="28">
        <v>156</v>
      </c>
      <c r="O6" s="29" t="s">
        <v>64</v>
      </c>
      <c r="P6" s="16">
        <v>58</v>
      </c>
      <c r="Q6" s="16">
        <v>90</v>
      </c>
      <c r="R6" s="15" t="s">
        <v>65</v>
      </c>
      <c r="S6" s="16">
        <v>38</v>
      </c>
      <c r="T6" s="15" t="s">
        <v>66</v>
      </c>
    </row>
    <row r="7" spans="1:20" x14ac:dyDescent="0.3">
      <c r="A7" s="14">
        <v>41644</v>
      </c>
      <c r="B7" s="15" t="s">
        <v>45</v>
      </c>
      <c r="C7" s="15" t="s">
        <v>46</v>
      </c>
      <c r="D7" s="15" t="s">
        <v>47</v>
      </c>
      <c r="E7" s="16">
        <v>170</v>
      </c>
      <c r="F7" s="17">
        <v>131</v>
      </c>
      <c r="G7" s="17">
        <v>0</v>
      </c>
      <c r="H7" s="17">
        <v>49</v>
      </c>
      <c r="I7" s="15" t="s">
        <v>67</v>
      </c>
      <c r="J7" s="17">
        <v>213</v>
      </c>
      <c r="K7" s="15" t="s">
        <v>68</v>
      </c>
      <c r="L7" s="27">
        <v>26</v>
      </c>
      <c r="M7" s="28">
        <v>19</v>
      </c>
      <c r="N7" s="28">
        <v>128</v>
      </c>
      <c r="O7" s="29" t="s">
        <v>69</v>
      </c>
      <c r="P7" s="16">
        <v>55</v>
      </c>
      <c r="Q7" s="16">
        <v>87</v>
      </c>
      <c r="R7" s="15" t="s">
        <v>70</v>
      </c>
      <c r="S7" s="16">
        <v>42</v>
      </c>
      <c r="T7" s="15" t="s">
        <v>71</v>
      </c>
    </row>
    <row r="8" spans="1:20" x14ac:dyDescent="0.3">
      <c r="A8" s="14">
        <v>41645</v>
      </c>
      <c r="B8" s="15" t="s">
        <v>45</v>
      </c>
      <c r="C8" s="15" t="s">
        <v>46</v>
      </c>
      <c r="D8" s="15" t="s">
        <v>47</v>
      </c>
      <c r="E8" s="16">
        <v>170</v>
      </c>
      <c r="F8" s="17">
        <v>140</v>
      </c>
      <c r="G8" s="17">
        <v>0</v>
      </c>
      <c r="H8" s="17">
        <v>72</v>
      </c>
      <c r="I8" s="15" t="s">
        <v>72</v>
      </c>
      <c r="J8" s="17">
        <v>208</v>
      </c>
      <c r="K8" s="15" t="s">
        <v>73</v>
      </c>
      <c r="L8" s="27">
        <v>20</v>
      </c>
      <c r="M8" s="28">
        <v>19</v>
      </c>
      <c r="N8" s="28">
        <v>169</v>
      </c>
      <c r="O8" s="29" t="s">
        <v>74</v>
      </c>
      <c r="P8" s="16">
        <v>60</v>
      </c>
      <c r="Q8" s="16">
        <v>99</v>
      </c>
      <c r="R8" s="15" t="s">
        <v>51</v>
      </c>
      <c r="S8" s="16">
        <v>45</v>
      </c>
      <c r="T8" s="15" t="s">
        <v>75</v>
      </c>
    </row>
    <row r="9" spans="1:20" x14ac:dyDescent="0.3">
      <c r="A9" s="14">
        <v>41646</v>
      </c>
      <c r="B9" s="15" t="s">
        <v>45</v>
      </c>
      <c r="C9" s="15" t="s">
        <v>46</v>
      </c>
      <c r="D9" s="15" t="s">
        <v>47</v>
      </c>
      <c r="E9" s="16">
        <v>170</v>
      </c>
      <c r="F9" s="17">
        <v>132</v>
      </c>
      <c r="G9" s="17">
        <v>0</v>
      </c>
      <c r="H9" s="17">
        <v>72</v>
      </c>
      <c r="I9" s="15" t="s">
        <v>76</v>
      </c>
      <c r="J9" s="17">
        <v>191</v>
      </c>
      <c r="K9" s="15" t="s">
        <v>77</v>
      </c>
      <c r="L9" s="27">
        <v>20</v>
      </c>
      <c r="M9" s="28">
        <v>11</v>
      </c>
      <c r="N9" s="28">
        <v>106</v>
      </c>
      <c r="O9" s="29" t="s">
        <v>52</v>
      </c>
      <c r="P9" s="16">
        <v>76</v>
      </c>
      <c r="Q9" s="16">
        <v>100</v>
      </c>
      <c r="R9" s="15" t="s">
        <v>51</v>
      </c>
      <c r="S9" s="16">
        <v>46</v>
      </c>
      <c r="T9" s="15" t="s">
        <v>71</v>
      </c>
    </row>
    <row r="10" spans="1:20" x14ac:dyDescent="0.3">
      <c r="A10" s="14">
        <v>41647</v>
      </c>
      <c r="B10" s="15" t="s">
        <v>45</v>
      </c>
      <c r="C10" s="15" t="s">
        <v>46</v>
      </c>
      <c r="D10" s="15" t="s">
        <v>47</v>
      </c>
      <c r="E10" s="16">
        <v>170</v>
      </c>
      <c r="F10" s="17">
        <v>146</v>
      </c>
      <c r="G10" s="17">
        <v>0</v>
      </c>
      <c r="H10" s="17">
        <v>84</v>
      </c>
      <c r="I10" s="15" t="s">
        <v>51</v>
      </c>
      <c r="J10" s="17">
        <v>207</v>
      </c>
      <c r="K10" s="15" t="s">
        <v>78</v>
      </c>
      <c r="L10" s="27">
        <v>22</v>
      </c>
      <c r="M10" s="28">
        <v>19</v>
      </c>
      <c r="N10" s="28">
        <v>108</v>
      </c>
      <c r="O10" s="29" t="s">
        <v>79</v>
      </c>
      <c r="P10" s="16">
        <v>47</v>
      </c>
      <c r="Q10" s="16">
        <v>95</v>
      </c>
      <c r="R10" s="15" t="s">
        <v>80</v>
      </c>
      <c r="S10" s="16">
        <v>26</v>
      </c>
      <c r="T10" s="15" t="s">
        <v>81</v>
      </c>
    </row>
    <row r="11" spans="1:20" x14ac:dyDescent="0.3">
      <c r="A11" s="14">
        <v>41648</v>
      </c>
      <c r="B11" s="15" t="s">
        <v>45</v>
      </c>
      <c r="C11" s="15" t="s">
        <v>46</v>
      </c>
      <c r="D11" s="15" t="s">
        <v>47</v>
      </c>
      <c r="E11" s="16">
        <v>170</v>
      </c>
      <c r="F11" s="17">
        <v>119</v>
      </c>
      <c r="G11" s="17">
        <v>0</v>
      </c>
      <c r="H11" s="17">
        <v>76</v>
      </c>
      <c r="I11" s="15" t="s">
        <v>82</v>
      </c>
      <c r="J11" s="17">
        <v>162</v>
      </c>
      <c r="K11" s="15" t="s">
        <v>83</v>
      </c>
      <c r="L11" s="29" t="s">
        <v>84</v>
      </c>
      <c r="M11" s="28">
        <v>8</v>
      </c>
      <c r="N11" s="28">
        <v>47</v>
      </c>
      <c r="O11" s="29" t="s">
        <v>85</v>
      </c>
      <c r="P11" s="16">
        <v>85</v>
      </c>
      <c r="Q11" s="16">
        <v>96</v>
      </c>
      <c r="R11" s="15" t="s">
        <v>51</v>
      </c>
      <c r="S11" s="16">
        <v>44</v>
      </c>
      <c r="T11" s="15" t="s">
        <v>86</v>
      </c>
    </row>
    <row r="12" spans="1:20" x14ac:dyDescent="0.3">
      <c r="A12" s="14">
        <v>41649</v>
      </c>
      <c r="B12" s="15" t="s">
        <v>45</v>
      </c>
      <c r="C12" s="15" t="s">
        <v>46</v>
      </c>
      <c r="D12" s="15" t="s">
        <v>47</v>
      </c>
      <c r="E12" s="16">
        <v>170</v>
      </c>
      <c r="F12" s="17">
        <v>116</v>
      </c>
      <c r="G12" s="17">
        <v>12</v>
      </c>
      <c r="H12" s="17">
        <v>77</v>
      </c>
      <c r="I12" s="15" t="s">
        <v>51</v>
      </c>
      <c r="J12" s="17">
        <v>155</v>
      </c>
      <c r="K12" s="15" t="s">
        <v>87</v>
      </c>
      <c r="L12" s="29" t="s">
        <v>84</v>
      </c>
      <c r="M12" s="28">
        <v>11</v>
      </c>
      <c r="N12" s="28">
        <v>47</v>
      </c>
      <c r="O12" s="29" t="s">
        <v>64</v>
      </c>
      <c r="P12" s="16">
        <v>79</v>
      </c>
      <c r="Q12" s="16">
        <v>98</v>
      </c>
      <c r="R12" s="15" t="s">
        <v>88</v>
      </c>
      <c r="S12" s="16">
        <v>60</v>
      </c>
      <c r="T12" s="15" t="s">
        <v>89</v>
      </c>
    </row>
    <row r="13" spans="1:20" x14ac:dyDescent="0.3">
      <c r="A13" s="14">
        <v>41650</v>
      </c>
      <c r="B13" s="15" t="s">
        <v>45</v>
      </c>
      <c r="C13" s="15" t="s">
        <v>46</v>
      </c>
      <c r="D13" s="15" t="s">
        <v>47</v>
      </c>
      <c r="E13" s="16">
        <v>170</v>
      </c>
      <c r="F13" s="17">
        <v>90</v>
      </c>
      <c r="G13" s="17">
        <v>0</v>
      </c>
      <c r="H13" s="17">
        <v>47</v>
      </c>
      <c r="I13" s="15" t="s">
        <v>51</v>
      </c>
      <c r="J13" s="17">
        <v>132</v>
      </c>
      <c r="K13" s="15" t="s">
        <v>90</v>
      </c>
      <c r="L13" s="27">
        <v>27</v>
      </c>
      <c r="M13" s="28">
        <v>0</v>
      </c>
      <c r="N13" s="28">
        <v>19</v>
      </c>
      <c r="O13" s="29" t="s">
        <v>91</v>
      </c>
      <c r="P13" s="16">
        <v>90</v>
      </c>
      <c r="Q13" s="16">
        <v>100</v>
      </c>
      <c r="R13" s="15" t="s">
        <v>51</v>
      </c>
      <c r="S13" s="16">
        <v>73</v>
      </c>
      <c r="T13" s="15" t="s">
        <v>64</v>
      </c>
    </row>
    <row r="14" spans="1:20" x14ac:dyDescent="0.3">
      <c r="A14" s="14">
        <v>41651</v>
      </c>
      <c r="B14" s="15" t="s">
        <v>45</v>
      </c>
      <c r="C14" s="15" t="s">
        <v>46</v>
      </c>
      <c r="D14" s="15" t="s">
        <v>47</v>
      </c>
      <c r="E14" s="16">
        <v>170</v>
      </c>
      <c r="F14" s="17">
        <v>102</v>
      </c>
      <c r="G14" s="17">
        <v>4</v>
      </c>
      <c r="H14" s="17">
        <v>33</v>
      </c>
      <c r="I14" s="15" t="s">
        <v>92</v>
      </c>
      <c r="J14" s="17">
        <v>172</v>
      </c>
      <c r="K14" s="15" t="s">
        <v>93</v>
      </c>
      <c r="L14" s="27">
        <v>22</v>
      </c>
      <c r="M14" s="28">
        <v>22</v>
      </c>
      <c r="N14" s="28">
        <v>100</v>
      </c>
      <c r="O14" s="29" t="s">
        <v>94</v>
      </c>
      <c r="P14" s="16">
        <v>63</v>
      </c>
      <c r="Q14" s="16">
        <v>100</v>
      </c>
      <c r="R14" s="15" t="s">
        <v>51</v>
      </c>
      <c r="S14" s="16">
        <v>43</v>
      </c>
      <c r="T14" s="15" t="s">
        <v>95</v>
      </c>
    </row>
    <row r="15" spans="1:20" x14ac:dyDescent="0.3">
      <c r="A15" s="14">
        <v>41652</v>
      </c>
      <c r="B15" s="15" t="s">
        <v>45</v>
      </c>
      <c r="C15" s="15" t="s">
        <v>46</v>
      </c>
      <c r="D15" s="15" t="s">
        <v>47</v>
      </c>
      <c r="E15" s="16">
        <v>170</v>
      </c>
      <c r="F15" s="17">
        <v>84</v>
      </c>
      <c r="G15" s="17">
        <v>6</v>
      </c>
      <c r="H15" s="17">
        <v>38</v>
      </c>
      <c r="I15" s="15" t="s">
        <v>96</v>
      </c>
      <c r="J15" s="17">
        <v>129</v>
      </c>
      <c r="K15" s="15" t="s">
        <v>97</v>
      </c>
      <c r="L15" s="27">
        <v>10</v>
      </c>
      <c r="M15" s="28">
        <v>0</v>
      </c>
      <c r="N15" s="28">
        <v>67</v>
      </c>
      <c r="O15" s="29" t="s">
        <v>98</v>
      </c>
      <c r="P15" s="16">
        <v>76</v>
      </c>
      <c r="Q15" s="16">
        <v>100</v>
      </c>
      <c r="R15" s="15" t="s">
        <v>51</v>
      </c>
      <c r="S15" s="16">
        <v>49</v>
      </c>
      <c r="T15" s="15" t="s">
        <v>99</v>
      </c>
    </row>
    <row r="16" spans="1:20" x14ac:dyDescent="0.3">
      <c r="A16" s="14">
        <v>41653</v>
      </c>
      <c r="B16" s="15" t="s">
        <v>45</v>
      </c>
      <c r="C16" s="15" t="s">
        <v>46</v>
      </c>
      <c r="D16" s="15" t="s">
        <v>47</v>
      </c>
      <c r="E16" s="16">
        <v>170</v>
      </c>
      <c r="F16" s="17">
        <v>108</v>
      </c>
      <c r="G16" s="17">
        <v>46</v>
      </c>
      <c r="H16" s="17">
        <v>86</v>
      </c>
      <c r="I16" s="15" t="s">
        <v>100</v>
      </c>
      <c r="J16" s="17">
        <v>131</v>
      </c>
      <c r="K16" s="15" t="s">
        <v>101</v>
      </c>
      <c r="L16" s="29" t="s">
        <v>102</v>
      </c>
      <c r="M16" s="28">
        <v>11</v>
      </c>
      <c r="N16" s="28">
        <v>61</v>
      </c>
      <c r="O16" s="29" t="s">
        <v>103</v>
      </c>
      <c r="P16" s="16">
        <v>91</v>
      </c>
      <c r="Q16" s="16">
        <v>100</v>
      </c>
      <c r="R16" s="15" t="s">
        <v>104</v>
      </c>
      <c r="S16" s="16">
        <v>59</v>
      </c>
      <c r="T16" s="15" t="s">
        <v>86</v>
      </c>
    </row>
    <row r="17" spans="1:20" x14ac:dyDescent="0.3">
      <c r="A17" s="14">
        <v>41654</v>
      </c>
      <c r="B17" s="15" t="s">
        <v>45</v>
      </c>
      <c r="C17" s="15" t="s">
        <v>46</v>
      </c>
      <c r="D17" s="15" t="s">
        <v>47</v>
      </c>
      <c r="E17" s="16">
        <v>170</v>
      </c>
      <c r="F17" s="17">
        <v>127</v>
      </c>
      <c r="G17" s="17">
        <v>24</v>
      </c>
      <c r="H17" s="17">
        <v>78</v>
      </c>
      <c r="I17" s="15" t="s">
        <v>105</v>
      </c>
      <c r="J17" s="17">
        <v>176</v>
      </c>
      <c r="K17" s="15" t="s">
        <v>49</v>
      </c>
      <c r="L17" s="27">
        <v>15</v>
      </c>
      <c r="M17" s="28">
        <v>8</v>
      </c>
      <c r="N17" s="28">
        <v>122</v>
      </c>
      <c r="O17" s="29" t="s">
        <v>106</v>
      </c>
      <c r="P17" s="16">
        <v>85</v>
      </c>
      <c r="Q17" s="16">
        <v>100</v>
      </c>
      <c r="R17" s="15" t="s">
        <v>51</v>
      </c>
      <c r="S17" s="16">
        <v>41</v>
      </c>
      <c r="T17" s="15" t="s">
        <v>107</v>
      </c>
    </row>
    <row r="18" spans="1:20" x14ac:dyDescent="0.3">
      <c r="A18" s="14">
        <v>41655</v>
      </c>
      <c r="B18" s="15" t="s">
        <v>45</v>
      </c>
      <c r="C18" s="15" t="s">
        <v>46</v>
      </c>
      <c r="D18" s="15" t="s">
        <v>47</v>
      </c>
      <c r="E18" s="16">
        <v>170</v>
      </c>
      <c r="F18" s="17">
        <v>97</v>
      </c>
      <c r="G18" s="17">
        <v>0</v>
      </c>
      <c r="H18" s="17">
        <v>33</v>
      </c>
      <c r="I18" s="15" t="s">
        <v>51</v>
      </c>
      <c r="J18" s="17">
        <v>161</v>
      </c>
      <c r="K18" s="15" t="s">
        <v>68</v>
      </c>
      <c r="L18" s="27">
        <v>29</v>
      </c>
      <c r="M18" s="28">
        <v>14</v>
      </c>
      <c r="N18" s="28">
        <v>92</v>
      </c>
      <c r="O18" s="29" t="s">
        <v>108</v>
      </c>
      <c r="P18" s="16">
        <v>67</v>
      </c>
      <c r="Q18" s="16">
        <v>100</v>
      </c>
      <c r="R18" s="15" t="s">
        <v>51</v>
      </c>
      <c r="S18" s="16">
        <v>31</v>
      </c>
      <c r="T18" s="15" t="s">
        <v>50</v>
      </c>
    </row>
    <row r="19" spans="1:20" x14ac:dyDescent="0.3">
      <c r="A19" s="14">
        <v>41656</v>
      </c>
      <c r="B19" s="15" t="s">
        <v>45</v>
      </c>
      <c r="C19" s="15" t="s">
        <v>46</v>
      </c>
      <c r="D19" s="15" t="s">
        <v>47</v>
      </c>
      <c r="E19" s="16">
        <v>170</v>
      </c>
      <c r="F19" s="17">
        <v>122</v>
      </c>
      <c r="G19" s="17">
        <v>0</v>
      </c>
      <c r="H19" s="17">
        <v>99</v>
      </c>
      <c r="I19" s="15" t="s">
        <v>109</v>
      </c>
      <c r="J19" s="17">
        <v>146</v>
      </c>
      <c r="K19" s="15" t="s">
        <v>110</v>
      </c>
      <c r="L19" s="27">
        <v>19</v>
      </c>
      <c r="M19" s="28">
        <v>28</v>
      </c>
      <c r="N19" s="28">
        <v>150</v>
      </c>
      <c r="O19" s="29" t="s">
        <v>111</v>
      </c>
      <c r="P19" s="16">
        <v>49</v>
      </c>
      <c r="Q19" s="16">
        <v>63</v>
      </c>
      <c r="R19" s="15" t="s">
        <v>112</v>
      </c>
      <c r="S19" s="16">
        <v>42</v>
      </c>
      <c r="T19" s="15" t="s">
        <v>113</v>
      </c>
    </row>
    <row r="20" spans="1:20" x14ac:dyDescent="0.3">
      <c r="A20" s="14">
        <v>41657</v>
      </c>
      <c r="B20" s="15" t="s">
        <v>45</v>
      </c>
      <c r="C20" s="15" t="s">
        <v>46</v>
      </c>
      <c r="D20" s="15" t="s">
        <v>47</v>
      </c>
      <c r="E20" s="16">
        <v>170</v>
      </c>
      <c r="F20" s="17">
        <v>80</v>
      </c>
      <c r="G20" s="17">
        <v>38</v>
      </c>
      <c r="H20" s="17">
        <v>49</v>
      </c>
      <c r="I20" s="15" t="s">
        <v>114</v>
      </c>
      <c r="J20" s="17">
        <v>111</v>
      </c>
      <c r="K20" s="15" t="s">
        <v>115</v>
      </c>
      <c r="L20" s="29" t="s">
        <v>116</v>
      </c>
      <c r="M20" s="28">
        <v>6</v>
      </c>
      <c r="N20" s="28">
        <v>58</v>
      </c>
      <c r="O20" s="29" t="s">
        <v>117</v>
      </c>
      <c r="P20" s="16">
        <v>80</v>
      </c>
      <c r="Q20" s="16">
        <v>95</v>
      </c>
      <c r="R20" s="15" t="s">
        <v>118</v>
      </c>
      <c r="S20" s="16">
        <v>56</v>
      </c>
      <c r="T20" s="15" t="s">
        <v>51</v>
      </c>
    </row>
    <row r="21" spans="1:20" x14ac:dyDescent="0.3">
      <c r="A21" s="14">
        <v>41658</v>
      </c>
      <c r="B21" s="15" t="s">
        <v>45</v>
      </c>
      <c r="C21" s="15" t="s">
        <v>46</v>
      </c>
      <c r="D21" s="15" t="s">
        <v>47</v>
      </c>
      <c r="E21" s="16">
        <v>170</v>
      </c>
      <c r="F21" s="17">
        <v>76</v>
      </c>
      <c r="G21" s="17">
        <v>120</v>
      </c>
      <c r="H21" s="17">
        <v>50</v>
      </c>
      <c r="I21" s="15" t="s">
        <v>51</v>
      </c>
      <c r="J21" s="17">
        <v>103</v>
      </c>
      <c r="K21" s="15" t="s">
        <v>119</v>
      </c>
      <c r="L21" s="27">
        <v>25</v>
      </c>
      <c r="M21" s="28">
        <v>6</v>
      </c>
      <c r="N21" s="28">
        <v>75</v>
      </c>
      <c r="O21" s="29" t="s">
        <v>61</v>
      </c>
      <c r="P21" s="16">
        <v>83</v>
      </c>
      <c r="Q21" s="16">
        <v>99</v>
      </c>
      <c r="R21" s="15" t="s">
        <v>120</v>
      </c>
      <c r="S21" s="16">
        <v>58</v>
      </c>
      <c r="T21" s="15" t="s">
        <v>121</v>
      </c>
    </row>
    <row r="22" spans="1:20" x14ac:dyDescent="0.3">
      <c r="A22" s="14">
        <v>41659</v>
      </c>
      <c r="B22" s="15" t="s">
        <v>45</v>
      </c>
      <c r="C22" s="15" t="s">
        <v>46</v>
      </c>
      <c r="D22" s="15" t="s">
        <v>47</v>
      </c>
      <c r="E22" s="16">
        <v>170</v>
      </c>
      <c r="F22" s="17">
        <v>88</v>
      </c>
      <c r="G22" s="17">
        <v>2</v>
      </c>
      <c r="H22" s="17">
        <v>53</v>
      </c>
      <c r="I22" s="15" t="s">
        <v>122</v>
      </c>
      <c r="J22" s="17">
        <v>122</v>
      </c>
      <c r="K22" s="15" t="s">
        <v>119</v>
      </c>
      <c r="L22" s="27">
        <v>30</v>
      </c>
      <c r="M22" s="28">
        <v>17</v>
      </c>
      <c r="N22" s="28">
        <v>69</v>
      </c>
      <c r="O22" s="29" t="s">
        <v>123</v>
      </c>
      <c r="P22" s="16">
        <v>75</v>
      </c>
      <c r="Q22" s="16">
        <v>95</v>
      </c>
      <c r="R22" s="15" t="s">
        <v>124</v>
      </c>
      <c r="S22" s="16">
        <v>54</v>
      </c>
      <c r="T22" s="15" t="s">
        <v>89</v>
      </c>
    </row>
    <row r="23" spans="1:20" x14ac:dyDescent="0.3">
      <c r="A23" s="14">
        <v>41660</v>
      </c>
      <c r="B23" s="15" t="s">
        <v>45</v>
      </c>
      <c r="C23" s="15" t="s">
        <v>46</v>
      </c>
      <c r="D23" s="15" t="s">
        <v>47</v>
      </c>
      <c r="E23" s="16">
        <v>170</v>
      </c>
      <c r="F23" s="17">
        <v>84</v>
      </c>
      <c r="G23" s="17">
        <v>132</v>
      </c>
      <c r="H23" s="17">
        <v>43</v>
      </c>
      <c r="I23" s="15" t="s">
        <v>125</v>
      </c>
      <c r="J23" s="17">
        <v>126</v>
      </c>
      <c r="K23" s="15" t="s">
        <v>126</v>
      </c>
      <c r="L23" s="27">
        <v>99</v>
      </c>
      <c r="M23" s="28">
        <v>14</v>
      </c>
      <c r="N23" s="28">
        <v>50</v>
      </c>
      <c r="O23" s="29" t="s">
        <v>51</v>
      </c>
      <c r="P23" s="16">
        <v>81</v>
      </c>
      <c r="Q23" s="16">
        <v>100</v>
      </c>
      <c r="R23" s="15" t="s">
        <v>127</v>
      </c>
      <c r="S23" s="16">
        <v>68</v>
      </c>
      <c r="T23" s="15" t="s">
        <v>89</v>
      </c>
    </row>
    <row r="24" spans="1:20" x14ac:dyDescent="0.3">
      <c r="A24" s="14">
        <v>41661</v>
      </c>
      <c r="B24" s="15" t="s">
        <v>45</v>
      </c>
      <c r="C24" s="15" t="s">
        <v>46</v>
      </c>
      <c r="D24" s="15" t="s">
        <v>47</v>
      </c>
      <c r="E24" s="16">
        <v>170</v>
      </c>
      <c r="F24" s="17">
        <v>77</v>
      </c>
      <c r="G24" s="17">
        <v>172</v>
      </c>
      <c r="H24" s="17">
        <v>63</v>
      </c>
      <c r="I24" s="15" t="s">
        <v>51</v>
      </c>
      <c r="J24" s="17">
        <v>91</v>
      </c>
      <c r="K24" s="15" t="s">
        <v>115</v>
      </c>
      <c r="L24" s="27">
        <v>22</v>
      </c>
      <c r="M24" s="28">
        <v>11</v>
      </c>
      <c r="N24" s="28">
        <v>78</v>
      </c>
      <c r="O24" s="29" t="s">
        <v>128</v>
      </c>
      <c r="P24" s="16">
        <v>91</v>
      </c>
      <c r="Q24" s="16">
        <v>100</v>
      </c>
      <c r="R24" s="15" t="s">
        <v>51</v>
      </c>
      <c r="S24" s="16">
        <v>79</v>
      </c>
      <c r="T24" s="15" t="s">
        <v>129</v>
      </c>
    </row>
    <row r="25" spans="1:20" x14ac:dyDescent="0.3">
      <c r="A25" s="14">
        <v>41662</v>
      </c>
      <c r="B25" s="15" t="s">
        <v>45</v>
      </c>
      <c r="C25" s="15" t="s">
        <v>46</v>
      </c>
      <c r="D25" s="15" t="s">
        <v>47</v>
      </c>
      <c r="E25" s="16">
        <v>170</v>
      </c>
      <c r="F25" s="17">
        <v>80</v>
      </c>
      <c r="G25" s="17">
        <v>12</v>
      </c>
      <c r="H25" s="17">
        <v>53</v>
      </c>
      <c r="I25" s="15" t="s">
        <v>130</v>
      </c>
      <c r="J25" s="17">
        <v>107</v>
      </c>
      <c r="K25" s="15" t="s">
        <v>131</v>
      </c>
      <c r="L25" s="29" t="s">
        <v>132</v>
      </c>
      <c r="M25" s="28">
        <v>6</v>
      </c>
      <c r="N25" s="28">
        <v>44</v>
      </c>
      <c r="O25" s="29" t="s">
        <v>100</v>
      </c>
      <c r="P25" s="16">
        <v>95</v>
      </c>
      <c r="Q25" s="16">
        <v>100</v>
      </c>
      <c r="R25" s="15" t="s">
        <v>51</v>
      </c>
      <c r="S25" s="16">
        <v>89</v>
      </c>
      <c r="T25" s="15" t="s">
        <v>133</v>
      </c>
    </row>
    <row r="26" spans="1:20" x14ac:dyDescent="0.3">
      <c r="A26" s="14">
        <v>41663</v>
      </c>
      <c r="B26" s="15" t="s">
        <v>45</v>
      </c>
      <c r="C26" s="15" t="s">
        <v>46</v>
      </c>
      <c r="D26" s="15" t="s">
        <v>47</v>
      </c>
      <c r="E26" s="16">
        <v>170</v>
      </c>
      <c r="F26" s="17">
        <v>96</v>
      </c>
      <c r="G26" s="17">
        <v>0</v>
      </c>
      <c r="H26" s="17">
        <v>40</v>
      </c>
      <c r="I26" s="15" t="s">
        <v>120</v>
      </c>
      <c r="J26" s="17">
        <v>152</v>
      </c>
      <c r="K26" s="15" t="s">
        <v>134</v>
      </c>
      <c r="L26" s="27">
        <v>27</v>
      </c>
      <c r="M26" s="28">
        <v>11</v>
      </c>
      <c r="N26" s="28">
        <v>108</v>
      </c>
      <c r="O26" s="29" t="s">
        <v>94</v>
      </c>
      <c r="P26" s="16">
        <v>81</v>
      </c>
      <c r="Q26" s="16">
        <v>100</v>
      </c>
      <c r="R26" s="15" t="s">
        <v>51</v>
      </c>
      <c r="S26" s="16">
        <v>64</v>
      </c>
      <c r="T26" s="15" t="s">
        <v>135</v>
      </c>
    </row>
    <row r="27" spans="1:20" x14ac:dyDescent="0.3">
      <c r="A27" s="14">
        <v>41664</v>
      </c>
      <c r="B27" s="15" t="s">
        <v>45</v>
      </c>
      <c r="C27" s="15" t="s">
        <v>46</v>
      </c>
      <c r="D27" s="15" t="s">
        <v>47</v>
      </c>
      <c r="E27" s="16">
        <v>170</v>
      </c>
      <c r="F27" s="17">
        <v>127</v>
      </c>
      <c r="G27" s="17">
        <v>10</v>
      </c>
      <c r="H27" s="17">
        <v>107</v>
      </c>
      <c r="I27" s="15" t="s">
        <v>100</v>
      </c>
      <c r="J27" s="17">
        <v>147</v>
      </c>
      <c r="K27" s="15" t="s">
        <v>136</v>
      </c>
      <c r="L27" s="27">
        <v>99</v>
      </c>
      <c r="M27" s="28">
        <v>11</v>
      </c>
      <c r="N27" s="28">
        <v>50</v>
      </c>
      <c r="O27" s="29" t="s">
        <v>86</v>
      </c>
      <c r="P27" s="16">
        <v>92</v>
      </c>
      <c r="Q27" s="16">
        <v>98</v>
      </c>
      <c r="R27" s="15" t="s">
        <v>51</v>
      </c>
      <c r="S27" s="16">
        <v>72</v>
      </c>
      <c r="T27" s="15" t="s">
        <v>86</v>
      </c>
    </row>
    <row r="28" spans="1:20" x14ac:dyDescent="0.3">
      <c r="A28" s="14">
        <v>41665</v>
      </c>
      <c r="B28" s="15" t="s">
        <v>45</v>
      </c>
      <c r="C28" s="15" t="s">
        <v>46</v>
      </c>
      <c r="D28" s="15" t="s">
        <v>47</v>
      </c>
      <c r="E28" s="16">
        <v>170</v>
      </c>
      <c r="F28" s="17">
        <v>139</v>
      </c>
      <c r="G28" s="17">
        <v>36</v>
      </c>
      <c r="H28" s="17">
        <v>67</v>
      </c>
      <c r="I28" s="15" t="s">
        <v>137</v>
      </c>
      <c r="J28" s="17">
        <v>211</v>
      </c>
      <c r="K28" s="15" t="s">
        <v>138</v>
      </c>
      <c r="L28" s="27">
        <v>27</v>
      </c>
      <c r="M28" s="28">
        <v>17</v>
      </c>
      <c r="N28" s="28">
        <v>122</v>
      </c>
      <c r="O28" s="29" t="s">
        <v>79</v>
      </c>
      <c r="P28" s="16">
        <v>73</v>
      </c>
      <c r="Q28" s="16">
        <v>100</v>
      </c>
      <c r="R28" s="15" t="s">
        <v>51</v>
      </c>
      <c r="S28" s="16">
        <v>39</v>
      </c>
      <c r="T28" s="15" t="s">
        <v>139</v>
      </c>
    </row>
    <row r="29" spans="1:20" x14ac:dyDescent="0.3">
      <c r="A29" s="14">
        <v>41666</v>
      </c>
      <c r="B29" s="15" t="s">
        <v>45</v>
      </c>
      <c r="C29" s="15" t="s">
        <v>46</v>
      </c>
      <c r="D29" s="15" t="s">
        <v>47</v>
      </c>
      <c r="E29" s="16">
        <v>170</v>
      </c>
      <c r="F29" s="17">
        <v>86</v>
      </c>
      <c r="G29" s="17">
        <v>66</v>
      </c>
      <c r="H29" s="17">
        <v>55</v>
      </c>
      <c r="I29" s="15" t="s">
        <v>140</v>
      </c>
      <c r="J29" s="17">
        <v>116</v>
      </c>
      <c r="K29" s="15" t="s">
        <v>141</v>
      </c>
      <c r="L29" s="27">
        <v>26</v>
      </c>
      <c r="M29" s="28">
        <v>22</v>
      </c>
      <c r="N29" s="28">
        <v>131</v>
      </c>
      <c r="O29" s="29" t="s">
        <v>95</v>
      </c>
      <c r="P29" s="16">
        <v>65</v>
      </c>
      <c r="Q29" s="16">
        <v>90</v>
      </c>
      <c r="R29" s="15" t="s">
        <v>142</v>
      </c>
      <c r="S29" s="16">
        <v>45</v>
      </c>
      <c r="T29" s="15" t="s">
        <v>143</v>
      </c>
    </row>
    <row r="30" spans="1:20" x14ac:dyDescent="0.3">
      <c r="A30" s="14">
        <v>41667</v>
      </c>
      <c r="B30" s="15" t="s">
        <v>45</v>
      </c>
      <c r="C30" s="15" t="s">
        <v>46</v>
      </c>
      <c r="D30" s="15" t="s">
        <v>47</v>
      </c>
      <c r="E30" s="16">
        <v>170</v>
      </c>
      <c r="F30" s="17">
        <v>96</v>
      </c>
      <c r="G30" s="17">
        <v>8</v>
      </c>
      <c r="H30" s="17">
        <v>42</v>
      </c>
      <c r="I30" s="15" t="s">
        <v>144</v>
      </c>
      <c r="J30" s="17">
        <v>151</v>
      </c>
      <c r="K30" s="15" t="s">
        <v>145</v>
      </c>
      <c r="L30" s="27">
        <v>26</v>
      </c>
      <c r="M30" s="28">
        <v>31</v>
      </c>
      <c r="N30" s="28">
        <v>172</v>
      </c>
      <c r="O30" s="29" t="s">
        <v>146</v>
      </c>
      <c r="P30" s="16">
        <v>68</v>
      </c>
      <c r="Q30" s="16">
        <v>92</v>
      </c>
      <c r="R30" s="15" t="s">
        <v>147</v>
      </c>
      <c r="S30" s="16">
        <v>41</v>
      </c>
      <c r="T30" s="15" t="s">
        <v>148</v>
      </c>
    </row>
    <row r="31" spans="1:20" x14ac:dyDescent="0.3">
      <c r="A31" s="14">
        <v>41668</v>
      </c>
      <c r="B31" s="15" t="s">
        <v>45</v>
      </c>
      <c r="C31" s="15" t="s">
        <v>46</v>
      </c>
      <c r="D31" s="15" t="s">
        <v>47</v>
      </c>
      <c r="E31" s="16">
        <v>170</v>
      </c>
      <c r="F31" s="17">
        <v>63</v>
      </c>
      <c r="G31" s="17">
        <v>320</v>
      </c>
      <c r="H31" s="17">
        <v>42</v>
      </c>
      <c r="I31" s="15" t="s">
        <v>149</v>
      </c>
      <c r="J31" s="17">
        <v>84</v>
      </c>
      <c r="K31" s="15" t="s">
        <v>150</v>
      </c>
      <c r="L31" s="27">
        <v>32</v>
      </c>
      <c r="M31" s="28">
        <v>11</v>
      </c>
      <c r="N31" s="28">
        <v>72</v>
      </c>
      <c r="O31" s="29" t="s">
        <v>61</v>
      </c>
      <c r="P31" s="16">
        <v>89</v>
      </c>
      <c r="Q31" s="16">
        <v>99</v>
      </c>
      <c r="R31" s="15" t="s">
        <v>69</v>
      </c>
      <c r="S31" s="16">
        <v>72</v>
      </c>
      <c r="T31" s="15" t="s">
        <v>80</v>
      </c>
    </row>
    <row r="32" spans="1:20" x14ac:dyDescent="0.3">
      <c r="A32" s="14">
        <v>41669</v>
      </c>
      <c r="B32" s="15" t="s">
        <v>45</v>
      </c>
      <c r="C32" s="15" t="s">
        <v>46</v>
      </c>
      <c r="D32" s="15" t="s">
        <v>47</v>
      </c>
      <c r="E32" s="16">
        <v>170</v>
      </c>
      <c r="F32" s="17">
        <v>76</v>
      </c>
      <c r="G32" s="17">
        <v>112</v>
      </c>
      <c r="H32" s="17">
        <v>46</v>
      </c>
      <c r="I32" s="15" t="s">
        <v>151</v>
      </c>
      <c r="J32" s="17">
        <v>105</v>
      </c>
      <c r="K32" s="15" t="s">
        <v>152</v>
      </c>
      <c r="L32" s="27">
        <v>99</v>
      </c>
      <c r="M32" s="28">
        <v>11</v>
      </c>
      <c r="N32" s="28">
        <v>78</v>
      </c>
      <c r="O32" s="29" t="s">
        <v>51</v>
      </c>
      <c r="P32" s="16">
        <v>90</v>
      </c>
      <c r="Q32" s="16">
        <v>98</v>
      </c>
      <c r="R32" s="15" t="s">
        <v>86</v>
      </c>
      <c r="S32" s="16">
        <v>66</v>
      </c>
      <c r="T32" s="15" t="s">
        <v>61</v>
      </c>
    </row>
    <row r="33" spans="1:20" x14ac:dyDescent="0.3">
      <c r="A33" s="14">
        <v>41670</v>
      </c>
      <c r="B33" s="15" t="s">
        <v>45</v>
      </c>
      <c r="C33" s="15" t="s">
        <v>46</v>
      </c>
      <c r="D33" s="15" t="s">
        <v>47</v>
      </c>
      <c r="E33" s="16">
        <v>170</v>
      </c>
      <c r="F33" s="17">
        <v>126</v>
      </c>
      <c r="G33" s="17">
        <v>44</v>
      </c>
      <c r="H33" s="17">
        <v>78</v>
      </c>
      <c r="I33" s="15" t="s">
        <v>153</v>
      </c>
      <c r="J33" s="17">
        <v>173</v>
      </c>
      <c r="K33" s="15" t="s">
        <v>154</v>
      </c>
      <c r="L33" s="27">
        <v>19</v>
      </c>
      <c r="M33" s="28">
        <v>3</v>
      </c>
      <c r="N33" s="28">
        <v>114</v>
      </c>
      <c r="O33" s="29" t="s">
        <v>142</v>
      </c>
      <c r="P33" s="16">
        <v>87</v>
      </c>
      <c r="Q33" s="16">
        <v>100</v>
      </c>
      <c r="R33" s="15" t="s">
        <v>51</v>
      </c>
      <c r="S33" s="16">
        <v>52</v>
      </c>
      <c r="T33" s="15" t="s">
        <v>155</v>
      </c>
    </row>
    <row r="34" spans="1:20" x14ac:dyDescent="0.3">
      <c r="A34" s="14">
        <v>41671</v>
      </c>
      <c r="B34" s="15" t="s">
        <v>45</v>
      </c>
      <c r="C34" s="15" t="s">
        <v>46</v>
      </c>
      <c r="D34" s="15" t="s">
        <v>47</v>
      </c>
      <c r="E34" s="16">
        <v>170</v>
      </c>
      <c r="F34" s="17">
        <v>104</v>
      </c>
      <c r="G34" s="17">
        <v>4</v>
      </c>
      <c r="H34" s="17">
        <v>46</v>
      </c>
      <c r="I34" s="15" t="s">
        <v>156</v>
      </c>
      <c r="J34" s="17">
        <v>162</v>
      </c>
      <c r="K34" s="15" t="s">
        <v>157</v>
      </c>
      <c r="L34" s="27">
        <v>21</v>
      </c>
      <c r="M34" s="28">
        <v>19</v>
      </c>
      <c r="N34" s="28">
        <v>142</v>
      </c>
      <c r="O34" s="29" t="s">
        <v>158</v>
      </c>
      <c r="P34" s="16">
        <v>56</v>
      </c>
      <c r="Q34" s="16">
        <v>89</v>
      </c>
      <c r="R34" s="15" t="s">
        <v>159</v>
      </c>
      <c r="S34" s="16">
        <v>38</v>
      </c>
      <c r="T34" s="15" t="s">
        <v>89</v>
      </c>
    </row>
    <row r="35" spans="1:20" x14ac:dyDescent="0.3">
      <c r="A35" s="14">
        <v>41672</v>
      </c>
      <c r="B35" s="15" t="s">
        <v>45</v>
      </c>
      <c r="C35" s="15" t="s">
        <v>46</v>
      </c>
      <c r="D35" s="15" t="s">
        <v>47</v>
      </c>
      <c r="E35" s="16">
        <v>170</v>
      </c>
      <c r="F35" s="17">
        <v>93</v>
      </c>
      <c r="G35" s="17">
        <v>0</v>
      </c>
      <c r="H35" s="17">
        <v>34</v>
      </c>
      <c r="I35" s="15" t="s">
        <v>160</v>
      </c>
      <c r="J35" s="17">
        <v>152</v>
      </c>
      <c r="K35" s="15" t="s">
        <v>161</v>
      </c>
      <c r="L35" s="27">
        <v>21</v>
      </c>
      <c r="M35" s="28">
        <v>6</v>
      </c>
      <c r="N35" s="28">
        <v>139</v>
      </c>
      <c r="O35" s="29" t="s">
        <v>162</v>
      </c>
      <c r="P35" s="16">
        <v>59</v>
      </c>
      <c r="Q35" s="16">
        <v>86</v>
      </c>
      <c r="R35" s="15" t="s">
        <v>163</v>
      </c>
      <c r="S35" s="16">
        <v>34</v>
      </c>
      <c r="T35" s="15" t="s">
        <v>164</v>
      </c>
    </row>
    <row r="36" spans="1:20" x14ac:dyDescent="0.3">
      <c r="A36" s="14">
        <v>41673</v>
      </c>
      <c r="B36" s="15" t="s">
        <v>45</v>
      </c>
      <c r="C36" s="15" t="s">
        <v>46</v>
      </c>
      <c r="D36" s="15" t="s">
        <v>47</v>
      </c>
      <c r="E36" s="16">
        <v>170</v>
      </c>
      <c r="F36" s="17">
        <v>86</v>
      </c>
      <c r="G36" s="17">
        <v>0</v>
      </c>
      <c r="H36" s="17">
        <v>47</v>
      </c>
      <c r="I36" s="15" t="s">
        <v>165</v>
      </c>
      <c r="J36" s="17">
        <v>126</v>
      </c>
      <c r="K36" s="15" t="s">
        <v>64</v>
      </c>
      <c r="L36" s="27">
        <v>21</v>
      </c>
      <c r="M36" s="28">
        <v>22</v>
      </c>
      <c r="N36" s="28">
        <v>161</v>
      </c>
      <c r="O36" s="29" t="s">
        <v>166</v>
      </c>
      <c r="P36" s="16">
        <v>48</v>
      </c>
      <c r="Q36" s="16">
        <v>73</v>
      </c>
      <c r="R36" s="15" t="s">
        <v>88</v>
      </c>
      <c r="S36" s="16">
        <v>35</v>
      </c>
      <c r="T36" s="15" t="s">
        <v>167</v>
      </c>
    </row>
    <row r="37" spans="1:20" x14ac:dyDescent="0.3">
      <c r="A37" s="14">
        <v>41674</v>
      </c>
      <c r="B37" s="15" t="s">
        <v>45</v>
      </c>
      <c r="C37" s="15" t="s">
        <v>46</v>
      </c>
      <c r="D37" s="15" t="s">
        <v>47</v>
      </c>
      <c r="E37" s="16">
        <v>170</v>
      </c>
      <c r="F37" s="17">
        <v>84</v>
      </c>
      <c r="G37" s="17">
        <v>6</v>
      </c>
      <c r="H37" s="17">
        <v>22</v>
      </c>
      <c r="I37" s="15" t="s">
        <v>51</v>
      </c>
      <c r="J37" s="17">
        <v>146</v>
      </c>
      <c r="K37" s="15" t="s">
        <v>168</v>
      </c>
      <c r="L37" s="27">
        <v>20</v>
      </c>
      <c r="M37" s="28">
        <v>19</v>
      </c>
      <c r="N37" s="28">
        <v>128</v>
      </c>
      <c r="O37" s="29" t="s">
        <v>169</v>
      </c>
      <c r="P37" s="16">
        <v>62</v>
      </c>
      <c r="Q37" s="16">
        <v>93</v>
      </c>
      <c r="R37" s="15" t="s">
        <v>170</v>
      </c>
      <c r="S37" s="16">
        <v>44</v>
      </c>
      <c r="T37" s="15" t="s">
        <v>128</v>
      </c>
    </row>
    <row r="38" spans="1:20" x14ac:dyDescent="0.3">
      <c r="A38" s="14">
        <v>41675</v>
      </c>
      <c r="B38" s="15" t="s">
        <v>45</v>
      </c>
      <c r="C38" s="15" t="s">
        <v>46</v>
      </c>
      <c r="D38" s="15" t="s">
        <v>47</v>
      </c>
      <c r="E38" s="16">
        <v>170</v>
      </c>
      <c r="F38" s="17">
        <v>110</v>
      </c>
      <c r="G38" s="17">
        <v>4</v>
      </c>
      <c r="H38" s="17">
        <v>67</v>
      </c>
      <c r="I38" s="15" t="s">
        <v>51</v>
      </c>
      <c r="J38" s="17">
        <v>154</v>
      </c>
      <c r="K38" s="15" t="s">
        <v>138</v>
      </c>
      <c r="L38" s="27">
        <v>28</v>
      </c>
      <c r="M38" s="28">
        <v>31</v>
      </c>
      <c r="N38" s="28">
        <v>164</v>
      </c>
      <c r="O38" s="29" t="s">
        <v>171</v>
      </c>
      <c r="P38" s="16">
        <v>36</v>
      </c>
      <c r="Q38" s="16">
        <v>87</v>
      </c>
      <c r="R38" s="15" t="s">
        <v>80</v>
      </c>
      <c r="S38" s="16">
        <v>26</v>
      </c>
      <c r="T38" s="15" t="s">
        <v>135</v>
      </c>
    </row>
    <row r="39" spans="1:20" x14ac:dyDescent="0.3">
      <c r="A39" s="14">
        <v>41676</v>
      </c>
      <c r="B39" s="15" t="s">
        <v>45</v>
      </c>
      <c r="C39" s="15" t="s">
        <v>46</v>
      </c>
      <c r="D39" s="15" t="s">
        <v>47</v>
      </c>
      <c r="E39" s="16">
        <v>170</v>
      </c>
      <c r="F39" s="17">
        <v>158</v>
      </c>
      <c r="G39" s="17">
        <v>2</v>
      </c>
      <c r="H39" s="17">
        <v>111</v>
      </c>
      <c r="I39" s="15" t="s">
        <v>172</v>
      </c>
      <c r="J39" s="17">
        <v>205</v>
      </c>
      <c r="K39" s="15" t="s">
        <v>173</v>
      </c>
      <c r="L39" s="27">
        <v>22</v>
      </c>
      <c r="M39" s="28">
        <v>44</v>
      </c>
      <c r="N39" s="28">
        <v>211</v>
      </c>
      <c r="O39" s="29" t="s">
        <v>113</v>
      </c>
      <c r="P39" s="16">
        <v>43</v>
      </c>
      <c r="Q39" s="16">
        <v>55</v>
      </c>
      <c r="R39" s="15" t="s">
        <v>174</v>
      </c>
      <c r="S39" s="16">
        <v>37</v>
      </c>
      <c r="T39" s="15" t="s">
        <v>98</v>
      </c>
    </row>
    <row r="40" spans="1:20" x14ac:dyDescent="0.3">
      <c r="A40" s="14">
        <v>41677</v>
      </c>
      <c r="B40" s="15" t="s">
        <v>45</v>
      </c>
      <c r="C40" s="15" t="s">
        <v>46</v>
      </c>
      <c r="D40" s="15" t="s">
        <v>47</v>
      </c>
      <c r="E40" s="16">
        <v>170</v>
      </c>
      <c r="F40" s="17">
        <v>101</v>
      </c>
      <c r="G40" s="17">
        <v>42</v>
      </c>
      <c r="H40" s="17">
        <v>51</v>
      </c>
      <c r="I40" s="15" t="s">
        <v>175</v>
      </c>
      <c r="J40" s="17">
        <v>151</v>
      </c>
      <c r="K40" s="15" t="s">
        <v>176</v>
      </c>
      <c r="L40" s="27">
        <v>16</v>
      </c>
      <c r="M40" s="28">
        <v>17</v>
      </c>
      <c r="N40" s="28">
        <v>139</v>
      </c>
      <c r="O40" s="29" t="s">
        <v>177</v>
      </c>
      <c r="P40" s="16">
        <v>49</v>
      </c>
      <c r="Q40" s="16">
        <v>72</v>
      </c>
      <c r="R40" s="15" t="s">
        <v>178</v>
      </c>
      <c r="S40" s="16">
        <v>38</v>
      </c>
      <c r="T40" s="15" t="s">
        <v>179</v>
      </c>
    </row>
    <row r="41" spans="1:20" x14ac:dyDescent="0.3">
      <c r="A41" s="14">
        <v>41678</v>
      </c>
      <c r="B41" s="15" t="s">
        <v>45</v>
      </c>
      <c r="C41" s="15" t="s">
        <v>46</v>
      </c>
      <c r="D41" s="15" t="s">
        <v>47</v>
      </c>
      <c r="E41" s="16">
        <v>170</v>
      </c>
      <c r="F41" s="17">
        <v>127</v>
      </c>
      <c r="G41" s="17">
        <v>6</v>
      </c>
      <c r="H41" s="17">
        <v>81</v>
      </c>
      <c r="I41" s="15" t="s">
        <v>180</v>
      </c>
      <c r="J41" s="17">
        <v>173</v>
      </c>
      <c r="K41" s="15" t="s">
        <v>181</v>
      </c>
      <c r="L41" s="27">
        <v>23</v>
      </c>
      <c r="M41" s="28">
        <v>25</v>
      </c>
      <c r="N41" s="28">
        <v>178</v>
      </c>
      <c r="O41" s="29" t="s">
        <v>182</v>
      </c>
      <c r="P41" s="16">
        <v>56</v>
      </c>
      <c r="Q41" s="16">
        <v>93</v>
      </c>
      <c r="R41" s="15" t="s">
        <v>183</v>
      </c>
      <c r="S41" s="16">
        <v>32</v>
      </c>
      <c r="T41" s="15" t="s">
        <v>89</v>
      </c>
    </row>
    <row r="42" spans="1:20" x14ac:dyDescent="0.3">
      <c r="A42" s="14">
        <v>41679</v>
      </c>
      <c r="B42" s="15" t="s">
        <v>45</v>
      </c>
      <c r="C42" s="15" t="s">
        <v>46</v>
      </c>
      <c r="D42" s="15" t="s">
        <v>47</v>
      </c>
      <c r="E42" s="16">
        <v>170</v>
      </c>
      <c r="F42" s="17">
        <v>84</v>
      </c>
      <c r="G42" s="17">
        <v>226</v>
      </c>
      <c r="H42" s="17">
        <v>43</v>
      </c>
      <c r="I42" s="15" t="s">
        <v>184</v>
      </c>
      <c r="J42" s="17">
        <v>125</v>
      </c>
      <c r="K42" s="15" t="s">
        <v>185</v>
      </c>
      <c r="L42" s="27">
        <v>22</v>
      </c>
      <c r="M42" s="28">
        <v>19</v>
      </c>
      <c r="N42" s="28">
        <v>164</v>
      </c>
      <c r="O42" s="29" t="s">
        <v>186</v>
      </c>
      <c r="P42" s="16">
        <v>51</v>
      </c>
      <c r="Q42" s="16">
        <v>74</v>
      </c>
      <c r="R42" s="15" t="s">
        <v>100</v>
      </c>
      <c r="S42" s="16">
        <v>39</v>
      </c>
      <c r="T42" s="15" t="s">
        <v>80</v>
      </c>
    </row>
    <row r="43" spans="1:20" x14ac:dyDescent="0.3">
      <c r="A43" s="14">
        <v>41680</v>
      </c>
      <c r="B43" s="15" t="s">
        <v>45</v>
      </c>
      <c r="C43" s="15" t="s">
        <v>46</v>
      </c>
      <c r="D43" s="15" t="s">
        <v>47</v>
      </c>
      <c r="E43" s="16">
        <v>170</v>
      </c>
      <c r="F43" s="17">
        <v>60</v>
      </c>
      <c r="G43" s="17">
        <v>70</v>
      </c>
      <c r="H43" s="17">
        <v>25</v>
      </c>
      <c r="I43" s="15" t="s">
        <v>69</v>
      </c>
      <c r="J43" s="17">
        <v>94</v>
      </c>
      <c r="K43" s="15" t="s">
        <v>187</v>
      </c>
      <c r="L43" s="27">
        <v>28</v>
      </c>
      <c r="M43" s="28">
        <v>17</v>
      </c>
      <c r="N43" s="28">
        <v>133</v>
      </c>
      <c r="O43" s="29" t="s">
        <v>188</v>
      </c>
      <c r="P43" s="16">
        <v>82</v>
      </c>
      <c r="Q43" s="16">
        <v>96</v>
      </c>
      <c r="R43" s="15" t="s">
        <v>189</v>
      </c>
      <c r="S43" s="16">
        <v>56</v>
      </c>
      <c r="T43" s="15" t="s">
        <v>135</v>
      </c>
    </row>
    <row r="44" spans="1:20" x14ac:dyDescent="0.3">
      <c r="A44" s="14">
        <v>41681</v>
      </c>
      <c r="B44" s="15" t="s">
        <v>45</v>
      </c>
      <c r="C44" s="15" t="s">
        <v>46</v>
      </c>
      <c r="D44" s="15" t="s">
        <v>47</v>
      </c>
      <c r="E44" s="16">
        <v>170</v>
      </c>
      <c r="F44" s="17">
        <v>92</v>
      </c>
      <c r="G44" s="17">
        <v>12</v>
      </c>
      <c r="H44" s="17">
        <v>30</v>
      </c>
      <c r="I44" s="15" t="s">
        <v>190</v>
      </c>
      <c r="J44" s="17">
        <v>153</v>
      </c>
      <c r="K44" s="15" t="s">
        <v>191</v>
      </c>
      <c r="L44" s="27">
        <v>16</v>
      </c>
      <c r="M44" s="28">
        <v>22</v>
      </c>
      <c r="N44" s="28">
        <v>125</v>
      </c>
      <c r="O44" s="29" t="s">
        <v>192</v>
      </c>
      <c r="P44" s="16">
        <v>73</v>
      </c>
      <c r="Q44" s="16">
        <v>97</v>
      </c>
      <c r="R44" s="15" t="s">
        <v>100</v>
      </c>
      <c r="S44" s="16">
        <v>49</v>
      </c>
      <c r="T44" s="15" t="s">
        <v>193</v>
      </c>
    </row>
    <row r="45" spans="1:20" x14ac:dyDescent="0.3">
      <c r="A45" s="14">
        <v>41682</v>
      </c>
      <c r="B45" s="15" t="s">
        <v>45</v>
      </c>
      <c r="C45" s="15" t="s">
        <v>46</v>
      </c>
      <c r="D45" s="15" t="s">
        <v>47</v>
      </c>
      <c r="E45" s="16">
        <v>170</v>
      </c>
      <c r="F45" s="17">
        <v>108</v>
      </c>
      <c r="G45" s="17">
        <v>0</v>
      </c>
      <c r="H45" s="17">
        <v>17</v>
      </c>
      <c r="I45" s="15" t="s">
        <v>194</v>
      </c>
      <c r="J45" s="17">
        <v>199</v>
      </c>
      <c r="K45" s="15" t="s">
        <v>187</v>
      </c>
      <c r="L45" s="27">
        <v>13</v>
      </c>
      <c r="M45" s="28">
        <v>11</v>
      </c>
      <c r="N45" s="28">
        <v>108</v>
      </c>
      <c r="O45" s="29" t="s">
        <v>81</v>
      </c>
      <c r="P45" s="16">
        <v>69</v>
      </c>
      <c r="Q45" s="16">
        <v>99</v>
      </c>
      <c r="R45" s="15" t="s">
        <v>195</v>
      </c>
      <c r="S45" s="16">
        <v>41</v>
      </c>
      <c r="T45" s="15" t="s">
        <v>94</v>
      </c>
    </row>
    <row r="46" spans="1:20" x14ac:dyDescent="0.3">
      <c r="A46" s="14">
        <v>41683</v>
      </c>
      <c r="B46" s="15" t="s">
        <v>45</v>
      </c>
      <c r="C46" s="15" t="s">
        <v>46</v>
      </c>
      <c r="D46" s="15" t="s">
        <v>47</v>
      </c>
      <c r="E46" s="16">
        <v>170</v>
      </c>
      <c r="F46" s="17">
        <v>138</v>
      </c>
      <c r="G46" s="17">
        <v>0</v>
      </c>
      <c r="H46" s="17">
        <v>80</v>
      </c>
      <c r="I46" s="15" t="s">
        <v>196</v>
      </c>
      <c r="J46" s="17">
        <v>195</v>
      </c>
      <c r="K46" s="15" t="s">
        <v>197</v>
      </c>
      <c r="L46" s="27">
        <v>28</v>
      </c>
      <c r="M46" s="28">
        <v>36</v>
      </c>
      <c r="N46" s="28">
        <v>172</v>
      </c>
      <c r="O46" s="29" t="s">
        <v>129</v>
      </c>
      <c r="P46" s="16">
        <v>39</v>
      </c>
      <c r="Q46" s="16">
        <v>86</v>
      </c>
      <c r="R46" s="15" t="s">
        <v>51</v>
      </c>
      <c r="S46" s="16">
        <v>29</v>
      </c>
      <c r="T46" s="15" t="s">
        <v>167</v>
      </c>
    </row>
    <row r="47" spans="1:20" x14ac:dyDescent="0.3">
      <c r="A47" s="14">
        <v>41684</v>
      </c>
      <c r="B47" s="15" t="s">
        <v>45</v>
      </c>
      <c r="C47" s="15" t="s">
        <v>46</v>
      </c>
      <c r="D47" s="15" t="s">
        <v>47</v>
      </c>
      <c r="E47" s="16">
        <v>170</v>
      </c>
      <c r="F47" s="17">
        <v>164</v>
      </c>
      <c r="G47" s="17">
        <v>0</v>
      </c>
      <c r="H47" s="17">
        <v>100</v>
      </c>
      <c r="I47" s="15" t="s">
        <v>100</v>
      </c>
      <c r="J47" s="17">
        <v>227</v>
      </c>
      <c r="K47" s="15" t="s">
        <v>198</v>
      </c>
      <c r="L47" s="27">
        <v>19</v>
      </c>
      <c r="M47" s="28">
        <v>39</v>
      </c>
      <c r="N47" s="28">
        <v>186</v>
      </c>
      <c r="O47" s="29" t="s">
        <v>81</v>
      </c>
      <c r="P47" s="16">
        <v>40</v>
      </c>
      <c r="Q47" s="16">
        <v>71</v>
      </c>
      <c r="R47" s="15" t="s">
        <v>88</v>
      </c>
      <c r="S47" s="16">
        <v>29</v>
      </c>
      <c r="T47" s="15" t="s">
        <v>51</v>
      </c>
    </row>
    <row r="48" spans="1:20" x14ac:dyDescent="0.3">
      <c r="A48" s="14">
        <v>41685</v>
      </c>
      <c r="B48" s="15" t="s">
        <v>45</v>
      </c>
      <c r="C48" s="15" t="s">
        <v>46</v>
      </c>
      <c r="D48" s="15" t="s">
        <v>47</v>
      </c>
      <c r="E48" s="16">
        <v>170</v>
      </c>
      <c r="F48" s="17">
        <v>102</v>
      </c>
      <c r="G48" s="17">
        <v>0</v>
      </c>
      <c r="H48" s="17">
        <v>45</v>
      </c>
      <c r="I48" s="15" t="s">
        <v>199</v>
      </c>
      <c r="J48" s="17">
        <v>158</v>
      </c>
      <c r="K48" s="15" t="s">
        <v>200</v>
      </c>
      <c r="L48" s="27">
        <v>29</v>
      </c>
      <c r="M48" s="28">
        <v>8</v>
      </c>
      <c r="N48" s="28">
        <v>94</v>
      </c>
      <c r="O48" s="29" t="s">
        <v>201</v>
      </c>
      <c r="P48" s="16">
        <v>59</v>
      </c>
      <c r="Q48" s="16">
        <v>87</v>
      </c>
      <c r="R48" s="15" t="s">
        <v>202</v>
      </c>
      <c r="S48" s="16">
        <v>29</v>
      </c>
      <c r="T48" s="15" t="s">
        <v>64</v>
      </c>
    </row>
    <row r="49" spans="1:20" x14ac:dyDescent="0.3">
      <c r="A49" s="14">
        <v>41686</v>
      </c>
      <c r="B49" s="15" t="s">
        <v>45</v>
      </c>
      <c r="C49" s="15" t="s">
        <v>46</v>
      </c>
      <c r="D49" s="15" t="s">
        <v>47</v>
      </c>
      <c r="E49" s="16">
        <v>170</v>
      </c>
      <c r="F49" s="17">
        <v>74</v>
      </c>
      <c r="G49" s="17">
        <v>0</v>
      </c>
      <c r="H49" s="17">
        <v>3</v>
      </c>
      <c r="I49" s="15" t="s">
        <v>203</v>
      </c>
      <c r="J49" s="17">
        <v>145</v>
      </c>
      <c r="K49" s="15" t="s">
        <v>204</v>
      </c>
      <c r="L49" s="29" t="s">
        <v>84</v>
      </c>
      <c r="M49" s="28">
        <v>8</v>
      </c>
      <c r="N49" s="28">
        <v>53</v>
      </c>
      <c r="O49" s="29" t="s">
        <v>91</v>
      </c>
      <c r="P49" s="16">
        <v>66</v>
      </c>
      <c r="Q49" s="16">
        <v>97</v>
      </c>
      <c r="R49" s="15" t="s">
        <v>205</v>
      </c>
      <c r="S49" s="16">
        <v>34</v>
      </c>
      <c r="T49" s="15" t="s">
        <v>146</v>
      </c>
    </row>
    <row r="50" spans="1:20" x14ac:dyDescent="0.3">
      <c r="A50" s="14">
        <v>41687</v>
      </c>
      <c r="B50" s="15" t="s">
        <v>45</v>
      </c>
      <c r="C50" s="15" t="s">
        <v>46</v>
      </c>
      <c r="D50" s="15" t="s">
        <v>47</v>
      </c>
      <c r="E50" s="16">
        <v>170</v>
      </c>
      <c r="F50" s="17">
        <v>96</v>
      </c>
      <c r="G50" s="17">
        <v>0</v>
      </c>
      <c r="H50" s="17">
        <v>33</v>
      </c>
      <c r="I50" s="15" t="s">
        <v>51</v>
      </c>
      <c r="J50" s="17">
        <v>159</v>
      </c>
      <c r="K50" s="15" t="s">
        <v>206</v>
      </c>
      <c r="L50" s="27">
        <v>22</v>
      </c>
      <c r="M50" s="28">
        <v>39</v>
      </c>
      <c r="N50" s="28">
        <v>181</v>
      </c>
      <c r="O50" s="29" t="s">
        <v>120</v>
      </c>
      <c r="P50" s="16">
        <v>41</v>
      </c>
      <c r="Q50" s="16">
        <v>91</v>
      </c>
      <c r="R50" s="15" t="s">
        <v>80</v>
      </c>
      <c r="S50" s="16">
        <v>31</v>
      </c>
      <c r="T50" s="15" t="s">
        <v>148</v>
      </c>
    </row>
    <row r="51" spans="1:20" x14ac:dyDescent="0.3">
      <c r="A51" s="14">
        <v>41688</v>
      </c>
      <c r="B51" s="15" t="s">
        <v>45</v>
      </c>
      <c r="C51" s="15" t="s">
        <v>46</v>
      </c>
      <c r="D51" s="15" t="s">
        <v>47</v>
      </c>
      <c r="E51" s="16">
        <v>170</v>
      </c>
      <c r="F51" s="17">
        <v>96</v>
      </c>
      <c r="G51" s="17">
        <v>0</v>
      </c>
      <c r="H51" s="17">
        <v>39</v>
      </c>
      <c r="I51" s="15" t="s">
        <v>207</v>
      </c>
      <c r="J51" s="17">
        <v>154</v>
      </c>
      <c r="K51" s="15" t="s">
        <v>208</v>
      </c>
      <c r="L51" s="29" t="s">
        <v>84</v>
      </c>
      <c r="M51" s="28">
        <v>6</v>
      </c>
      <c r="N51" s="28">
        <v>58</v>
      </c>
      <c r="O51" s="29" t="s">
        <v>209</v>
      </c>
      <c r="P51" s="16">
        <v>65</v>
      </c>
      <c r="Q51" s="16">
        <v>94</v>
      </c>
      <c r="R51" s="15" t="s">
        <v>210</v>
      </c>
      <c r="S51" s="16">
        <v>42</v>
      </c>
      <c r="T51" s="15" t="s">
        <v>99</v>
      </c>
    </row>
    <row r="52" spans="1:20" x14ac:dyDescent="0.3">
      <c r="A52" s="14">
        <v>41689</v>
      </c>
      <c r="B52" s="15" t="s">
        <v>45</v>
      </c>
      <c r="C52" s="15" t="s">
        <v>46</v>
      </c>
      <c r="D52" s="15" t="s">
        <v>47</v>
      </c>
      <c r="E52" s="16">
        <v>170</v>
      </c>
      <c r="F52" s="17">
        <v>120</v>
      </c>
      <c r="G52" s="17">
        <v>0</v>
      </c>
      <c r="H52" s="17">
        <v>39</v>
      </c>
      <c r="I52" s="15" t="s">
        <v>211</v>
      </c>
      <c r="J52" s="17">
        <v>202</v>
      </c>
      <c r="K52" s="15" t="s">
        <v>212</v>
      </c>
      <c r="L52" s="27">
        <v>32</v>
      </c>
      <c r="M52" s="28">
        <v>6</v>
      </c>
      <c r="N52" s="28">
        <v>64</v>
      </c>
      <c r="O52" s="29" t="s">
        <v>213</v>
      </c>
      <c r="P52" s="16">
        <v>66</v>
      </c>
      <c r="Q52" s="16">
        <v>93</v>
      </c>
      <c r="R52" s="15" t="s">
        <v>74</v>
      </c>
      <c r="S52" s="16">
        <v>40</v>
      </c>
      <c r="T52" s="15" t="s">
        <v>158</v>
      </c>
    </row>
    <row r="53" spans="1:20" x14ac:dyDescent="0.3">
      <c r="A53" s="14">
        <v>41690</v>
      </c>
      <c r="B53" s="15" t="s">
        <v>45</v>
      </c>
      <c r="C53" s="15" t="s">
        <v>46</v>
      </c>
      <c r="D53" s="15" t="s">
        <v>47</v>
      </c>
      <c r="E53" s="16">
        <v>170</v>
      </c>
      <c r="F53" s="17">
        <v>108</v>
      </c>
      <c r="G53" s="17">
        <v>28</v>
      </c>
      <c r="H53" s="17">
        <v>58</v>
      </c>
      <c r="I53" s="15" t="s">
        <v>51</v>
      </c>
      <c r="J53" s="17">
        <v>159</v>
      </c>
      <c r="K53" s="15" t="s">
        <v>214</v>
      </c>
      <c r="L53" s="27">
        <v>36</v>
      </c>
      <c r="M53" s="28">
        <v>17</v>
      </c>
      <c r="N53" s="28">
        <v>67</v>
      </c>
      <c r="O53" s="29" t="s">
        <v>215</v>
      </c>
      <c r="P53" s="16">
        <v>88</v>
      </c>
      <c r="Q53" s="16">
        <v>98</v>
      </c>
      <c r="R53" s="15" t="s">
        <v>210</v>
      </c>
      <c r="S53" s="16">
        <v>67</v>
      </c>
      <c r="T53" s="15" t="s">
        <v>108</v>
      </c>
    </row>
    <row r="54" spans="1:20" x14ac:dyDescent="0.3">
      <c r="A54" s="14">
        <v>41691</v>
      </c>
      <c r="B54" s="15" t="s">
        <v>45</v>
      </c>
      <c r="C54" s="15" t="s">
        <v>46</v>
      </c>
      <c r="D54" s="15" t="s">
        <v>47</v>
      </c>
      <c r="E54" s="16">
        <v>170</v>
      </c>
      <c r="F54" s="17">
        <v>92</v>
      </c>
      <c r="G54" s="17">
        <v>0</v>
      </c>
      <c r="H54" s="17">
        <v>39</v>
      </c>
      <c r="I54" s="15" t="s">
        <v>51</v>
      </c>
      <c r="J54" s="17">
        <v>145</v>
      </c>
      <c r="K54" s="15" t="s">
        <v>216</v>
      </c>
      <c r="L54" s="27">
        <v>25</v>
      </c>
      <c r="M54" s="28">
        <v>11</v>
      </c>
      <c r="N54" s="28">
        <v>64</v>
      </c>
      <c r="O54" s="29" t="s">
        <v>94</v>
      </c>
      <c r="P54" s="16">
        <v>56</v>
      </c>
      <c r="Q54" s="16">
        <v>87</v>
      </c>
      <c r="R54" s="15" t="s">
        <v>177</v>
      </c>
      <c r="S54" s="16">
        <v>33</v>
      </c>
      <c r="T54" s="15" t="s">
        <v>215</v>
      </c>
    </row>
    <row r="55" spans="1:20" x14ac:dyDescent="0.3">
      <c r="A55" s="14">
        <v>41692</v>
      </c>
      <c r="B55" s="15" t="s">
        <v>45</v>
      </c>
      <c r="C55" s="15" t="s">
        <v>46</v>
      </c>
      <c r="D55" s="15" t="s">
        <v>47</v>
      </c>
      <c r="E55" s="16">
        <v>170</v>
      </c>
      <c r="F55" s="17">
        <v>105</v>
      </c>
      <c r="G55" s="17">
        <v>0</v>
      </c>
      <c r="H55" s="17">
        <v>35</v>
      </c>
      <c r="I55" s="15" t="s">
        <v>86</v>
      </c>
      <c r="J55" s="17">
        <v>175</v>
      </c>
      <c r="K55" s="15" t="s">
        <v>217</v>
      </c>
      <c r="L55" s="29" t="s">
        <v>218</v>
      </c>
      <c r="M55" s="28">
        <v>8</v>
      </c>
      <c r="N55" s="28">
        <v>72</v>
      </c>
      <c r="O55" s="29" t="s">
        <v>133</v>
      </c>
      <c r="P55" s="16">
        <v>63</v>
      </c>
      <c r="Q55" s="16">
        <v>98</v>
      </c>
      <c r="R55" s="15" t="s">
        <v>100</v>
      </c>
      <c r="S55" s="16">
        <v>39</v>
      </c>
      <c r="T55" s="15" t="s">
        <v>89</v>
      </c>
    </row>
    <row r="56" spans="1:20" x14ac:dyDescent="0.3">
      <c r="A56" s="14">
        <v>41693</v>
      </c>
      <c r="B56" s="15" t="s">
        <v>45</v>
      </c>
      <c r="C56" s="15" t="s">
        <v>46</v>
      </c>
      <c r="D56" s="15" t="s">
        <v>47</v>
      </c>
      <c r="E56" s="16">
        <v>170</v>
      </c>
      <c r="F56" s="17">
        <v>100</v>
      </c>
      <c r="G56" s="17">
        <v>0</v>
      </c>
      <c r="H56" s="17">
        <v>29</v>
      </c>
      <c r="I56" s="15" t="s">
        <v>219</v>
      </c>
      <c r="J56" s="17">
        <v>172</v>
      </c>
      <c r="K56" s="15" t="s">
        <v>220</v>
      </c>
      <c r="L56" s="27">
        <v>23</v>
      </c>
      <c r="M56" s="28">
        <v>25</v>
      </c>
      <c r="N56" s="28">
        <v>119</v>
      </c>
      <c r="O56" s="29" t="s">
        <v>169</v>
      </c>
      <c r="P56" s="16">
        <v>58</v>
      </c>
      <c r="Q56" s="16">
        <v>100</v>
      </c>
      <c r="R56" s="15" t="s">
        <v>51</v>
      </c>
      <c r="S56" s="16">
        <v>34</v>
      </c>
      <c r="T56" s="15" t="s">
        <v>164</v>
      </c>
    </row>
    <row r="57" spans="1:20" x14ac:dyDescent="0.3">
      <c r="A57" s="14">
        <v>41694</v>
      </c>
      <c r="B57" s="15" t="s">
        <v>45</v>
      </c>
      <c r="C57" s="15" t="s">
        <v>46</v>
      </c>
      <c r="D57" s="15" t="s">
        <v>47</v>
      </c>
      <c r="E57" s="16">
        <v>170</v>
      </c>
      <c r="F57" s="17">
        <v>106</v>
      </c>
      <c r="G57" s="17">
        <v>0</v>
      </c>
      <c r="H57" s="17">
        <v>56</v>
      </c>
      <c r="I57" s="15" t="s">
        <v>221</v>
      </c>
      <c r="J57" s="17">
        <v>155</v>
      </c>
      <c r="K57" s="15" t="s">
        <v>115</v>
      </c>
      <c r="L57" s="27">
        <v>11</v>
      </c>
      <c r="M57" s="28">
        <v>8</v>
      </c>
      <c r="N57" s="28">
        <v>69</v>
      </c>
      <c r="O57" s="29" t="s">
        <v>86</v>
      </c>
      <c r="P57" s="16">
        <v>75</v>
      </c>
      <c r="Q57" s="16">
        <v>89</v>
      </c>
      <c r="R57" s="15" t="s">
        <v>222</v>
      </c>
      <c r="S57" s="16">
        <v>35</v>
      </c>
      <c r="T57" s="15" t="s">
        <v>80</v>
      </c>
    </row>
    <row r="58" spans="1:20" x14ac:dyDescent="0.3">
      <c r="A58" s="14">
        <v>41695</v>
      </c>
      <c r="B58" s="15" t="s">
        <v>45</v>
      </c>
      <c r="C58" s="15" t="s">
        <v>46</v>
      </c>
      <c r="D58" s="15" t="s">
        <v>47</v>
      </c>
      <c r="E58" s="16">
        <v>170</v>
      </c>
      <c r="F58" s="17">
        <v>104</v>
      </c>
      <c r="G58" s="17">
        <v>66</v>
      </c>
      <c r="H58" s="17">
        <v>52</v>
      </c>
      <c r="I58" s="15" t="s">
        <v>223</v>
      </c>
      <c r="J58" s="17">
        <v>157</v>
      </c>
      <c r="K58" s="15" t="s">
        <v>224</v>
      </c>
      <c r="L58" s="27">
        <v>30</v>
      </c>
      <c r="M58" s="28">
        <v>28</v>
      </c>
      <c r="N58" s="28">
        <v>119</v>
      </c>
      <c r="O58" s="29" t="s">
        <v>225</v>
      </c>
      <c r="P58" s="16">
        <v>64</v>
      </c>
      <c r="Q58" s="16">
        <v>90</v>
      </c>
      <c r="R58" s="15" t="s">
        <v>169</v>
      </c>
      <c r="S58" s="16">
        <v>40</v>
      </c>
      <c r="T58" s="15" t="s">
        <v>226</v>
      </c>
    </row>
    <row r="59" spans="1:20" x14ac:dyDescent="0.3">
      <c r="A59" s="14">
        <v>41696</v>
      </c>
      <c r="B59" s="15" t="s">
        <v>45</v>
      </c>
      <c r="C59" s="15" t="s">
        <v>46</v>
      </c>
      <c r="D59" s="15" t="s">
        <v>47</v>
      </c>
      <c r="E59" s="16">
        <v>170</v>
      </c>
      <c r="F59" s="17">
        <v>90</v>
      </c>
      <c r="G59" s="17">
        <v>48</v>
      </c>
      <c r="H59" s="17">
        <v>44</v>
      </c>
      <c r="I59" s="15" t="s">
        <v>227</v>
      </c>
      <c r="J59" s="17">
        <v>135</v>
      </c>
      <c r="K59" s="15" t="s">
        <v>228</v>
      </c>
      <c r="L59" s="27">
        <v>21</v>
      </c>
      <c r="M59" s="28">
        <v>22</v>
      </c>
      <c r="N59" s="28">
        <v>133</v>
      </c>
      <c r="O59" s="29" t="s">
        <v>229</v>
      </c>
      <c r="P59" s="16">
        <v>54</v>
      </c>
      <c r="Q59" s="16">
        <v>91</v>
      </c>
      <c r="R59" s="15" t="s">
        <v>51</v>
      </c>
      <c r="S59" s="16">
        <v>39</v>
      </c>
      <c r="T59" s="15" t="s">
        <v>121</v>
      </c>
    </row>
    <row r="60" spans="1:20" x14ac:dyDescent="0.3">
      <c r="A60" s="14">
        <v>41697</v>
      </c>
      <c r="B60" s="15" t="s">
        <v>45</v>
      </c>
      <c r="C60" s="15" t="s">
        <v>46</v>
      </c>
      <c r="D60" s="15" t="s">
        <v>47</v>
      </c>
      <c r="E60" s="16">
        <v>170</v>
      </c>
      <c r="F60" s="17">
        <v>117</v>
      </c>
      <c r="G60" s="17">
        <v>2</v>
      </c>
      <c r="H60" s="17">
        <v>71</v>
      </c>
      <c r="I60" s="15" t="s">
        <v>83</v>
      </c>
      <c r="J60" s="17">
        <v>163</v>
      </c>
      <c r="K60" s="15" t="s">
        <v>134</v>
      </c>
      <c r="L60" s="27">
        <v>34</v>
      </c>
      <c r="M60" s="28">
        <v>14</v>
      </c>
      <c r="N60" s="28">
        <v>78</v>
      </c>
      <c r="O60" s="29" t="s">
        <v>201</v>
      </c>
      <c r="P60" s="16">
        <v>78</v>
      </c>
      <c r="Q60" s="16">
        <v>96</v>
      </c>
      <c r="R60" s="15" t="s">
        <v>142</v>
      </c>
      <c r="S60" s="16">
        <v>58</v>
      </c>
      <c r="T60" s="15" t="s">
        <v>94</v>
      </c>
    </row>
    <row r="61" spans="1:20" x14ac:dyDescent="0.3">
      <c r="A61" s="14">
        <v>41698</v>
      </c>
      <c r="B61" s="15" t="s">
        <v>45</v>
      </c>
      <c r="C61" s="15" t="s">
        <v>46</v>
      </c>
      <c r="D61" s="15" t="s">
        <v>47</v>
      </c>
      <c r="E61" s="16">
        <v>170</v>
      </c>
      <c r="F61" s="17">
        <v>105</v>
      </c>
      <c r="G61" s="17">
        <v>198</v>
      </c>
      <c r="H61" s="17">
        <v>54</v>
      </c>
      <c r="I61" s="15" t="s">
        <v>230</v>
      </c>
      <c r="J61" s="17">
        <v>156</v>
      </c>
      <c r="K61" s="15" t="s">
        <v>231</v>
      </c>
      <c r="L61" s="27">
        <v>24</v>
      </c>
      <c r="M61" s="28">
        <v>28</v>
      </c>
      <c r="N61" s="28">
        <v>242</v>
      </c>
      <c r="O61" s="29" t="s">
        <v>232</v>
      </c>
      <c r="P61" s="16">
        <v>72</v>
      </c>
      <c r="Q61" s="16">
        <v>97</v>
      </c>
      <c r="R61" s="15" t="s">
        <v>51</v>
      </c>
      <c r="S61" s="16">
        <v>45</v>
      </c>
      <c r="T61" s="15" t="s">
        <v>147</v>
      </c>
    </row>
    <row r="62" spans="1:20" x14ac:dyDescent="0.3">
      <c r="A62" s="14">
        <v>41699</v>
      </c>
      <c r="B62" s="15" t="s">
        <v>45</v>
      </c>
      <c r="C62" s="15" t="s">
        <v>46</v>
      </c>
      <c r="D62" s="15" t="s">
        <v>47</v>
      </c>
      <c r="E62" s="16">
        <v>170</v>
      </c>
      <c r="F62" s="17">
        <v>104</v>
      </c>
      <c r="G62" s="17">
        <v>360</v>
      </c>
      <c r="H62" s="17">
        <v>65</v>
      </c>
      <c r="I62" s="15" t="s">
        <v>51</v>
      </c>
      <c r="J62" s="17">
        <v>143</v>
      </c>
      <c r="K62" s="15" t="s">
        <v>233</v>
      </c>
      <c r="L62" s="27">
        <v>19</v>
      </c>
      <c r="M62" s="28">
        <v>14</v>
      </c>
      <c r="N62" s="28">
        <v>92</v>
      </c>
      <c r="O62" s="29" t="s">
        <v>117</v>
      </c>
      <c r="P62" s="16">
        <v>90</v>
      </c>
      <c r="Q62" s="16">
        <v>100</v>
      </c>
      <c r="R62" s="15" t="s">
        <v>51</v>
      </c>
      <c r="S62" s="16">
        <v>78</v>
      </c>
      <c r="T62" s="15" t="s">
        <v>209</v>
      </c>
    </row>
    <row r="63" spans="1:20" x14ac:dyDescent="0.3">
      <c r="A63" s="14">
        <v>41700</v>
      </c>
      <c r="B63" s="15" t="s">
        <v>45</v>
      </c>
      <c r="C63" s="15" t="s">
        <v>46</v>
      </c>
      <c r="D63" s="15" t="s">
        <v>47</v>
      </c>
      <c r="E63" s="16">
        <v>170</v>
      </c>
      <c r="F63" s="17">
        <v>112</v>
      </c>
      <c r="G63" s="17">
        <v>74</v>
      </c>
      <c r="H63" s="17">
        <v>66</v>
      </c>
      <c r="I63" s="15" t="s">
        <v>51</v>
      </c>
      <c r="J63" s="17">
        <v>158</v>
      </c>
      <c r="K63" s="15" t="s">
        <v>234</v>
      </c>
      <c r="L63" s="27">
        <v>29</v>
      </c>
      <c r="M63" s="28">
        <v>3</v>
      </c>
      <c r="N63" s="28">
        <v>167</v>
      </c>
      <c r="O63" s="29" t="s">
        <v>235</v>
      </c>
      <c r="P63" s="16">
        <v>95</v>
      </c>
      <c r="Q63" s="16">
        <v>100</v>
      </c>
      <c r="R63" s="15" t="s">
        <v>51</v>
      </c>
      <c r="S63" s="16">
        <v>44</v>
      </c>
      <c r="T63" s="15" t="s">
        <v>127</v>
      </c>
    </row>
    <row r="64" spans="1:20" x14ac:dyDescent="0.3">
      <c r="A64" s="14">
        <v>41701</v>
      </c>
      <c r="B64" s="15" t="s">
        <v>45</v>
      </c>
      <c r="C64" s="15" t="s">
        <v>46</v>
      </c>
      <c r="D64" s="15" t="s">
        <v>47</v>
      </c>
      <c r="E64" s="16">
        <v>170</v>
      </c>
      <c r="F64" s="17">
        <v>90</v>
      </c>
      <c r="G64" s="17">
        <v>100</v>
      </c>
      <c r="H64" s="17">
        <v>57</v>
      </c>
      <c r="I64" s="15" t="s">
        <v>236</v>
      </c>
      <c r="J64" s="17">
        <v>122</v>
      </c>
      <c r="K64" s="15" t="s">
        <v>169</v>
      </c>
      <c r="L64" s="27">
        <v>30</v>
      </c>
      <c r="M64" s="28">
        <v>22</v>
      </c>
      <c r="N64" s="28">
        <v>153</v>
      </c>
      <c r="O64" s="29" t="s">
        <v>174</v>
      </c>
      <c r="P64" s="16">
        <v>72</v>
      </c>
      <c r="Q64" s="16">
        <v>90</v>
      </c>
      <c r="R64" s="15" t="s">
        <v>88</v>
      </c>
      <c r="S64" s="16">
        <v>48</v>
      </c>
      <c r="T64" s="15" t="s">
        <v>178</v>
      </c>
    </row>
    <row r="65" spans="1:20" x14ac:dyDescent="0.3">
      <c r="A65" s="14">
        <v>41702</v>
      </c>
      <c r="B65" s="15" t="s">
        <v>45</v>
      </c>
      <c r="C65" s="15" t="s">
        <v>46</v>
      </c>
      <c r="D65" s="15" t="s">
        <v>47</v>
      </c>
      <c r="E65" s="16">
        <v>170</v>
      </c>
      <c r="F65" s="17">
        <v>108</v>
      </c>
      <c r="G65" s="17">
        <v>6</v>
      </c>
      <c r="H65" s="17">
        <v>55</v>
      </c>
      <c r="I65" s="15" t="s">
        <v>237</v>
      </c>
      <c r="J65" s="17">
        <v>161</v>
      </c>
      <c r="K65" s="15" t="s">
        <v>238</v>
      </c>
      <c r="L65" s="27">
        <v>28</v>
      </c>
      <c r="M65" s="28">
        <v>11</v>
      </c>
      <c r="N65" s="28">
        <v>100</v>
      </c>
      <c r="O65" s="29" t="s">
        <v>170</v>
      </c>
      <c r="P65" s="16">
        <v>83</v>
      </c>
      <c r="Q65" s="16">
        <v>96</v>
      </c>
      <c r="R65" s="15" t="s">
        <v>239</v>
      </c>
      <c r="S65" s="16">
        <v>43</v>
      </c>
      <c r="T65" s="15" t="s">
        <v>240</v>
      </c>
    </row>
    <row r="66" spans="1:20" x14ac:dyDescent="0.3">
      <c r="A66" s="14">
        <v>41703</v>
      </c>
      <c r="B66" s="15" t="s">
        <v>45</v>
      </c>
      <c r="C66" s="15" t="s">
        <v>46</v>
      </c>
      <c r="D66" s="15" t="s">
        <v>47</v>
      </c>
      <c r="E66" s="16">
        <v>170</v>
      </c>
      <c r="F66" s="17">
        <v>104</v>
      </c>
      <c r="G66" s="17">
        <v>2</v>
      </c>
      <c r="H66" s="17">
        <v>46</v>
      </c>
      <c r="I66" s="15" t="s">
        <v>241</v>
      </c>
      <c r="J66" s="17">
        <v>161</v>
      </c>
      <c r="K66" s="15" t="s">
        <v>242</v>
      </c>
      <c r="L66" s="27">
        <v>36</v>
      </c>
      <c r="M66" s="28">
        <v>17</v>
      </c>
      <c r="N66" s="28">
        <v>61</v>
      </c>
      <c r="O66" s="29" t="s">
        <v>117</v>
      </c>
      <c r="P66" s="16">
        <v>83</v>
      </c>
      <c r="Q66" s="16">
        <v>98</v>
      </c>
      <c r="R66" s="15" t="s">
        <v>74</v>
      </c>
      <c r="S66" s="16">
        <v>55</v>
      </c>
      <c r="T66" s="15" t="s">
        <v>133</v>
      </c>
    </row>
    <row r="67" spans="1:20" x14ac:dyDescent="0.3">
      <c r="A67" s="14">
        <v>41704</v>
      </c>
      <c r="B67" s="15" t="s">
        <v>45</v>
      </c>
      <c r="C67" s="15" t="s">
        <v>46</v>
      </c>
      <c r="D67" s="15" t="s">
        <v>47</v>
      </c>
      <c r="E67" s="16">
        <v>170</v>
      </c>
      <c r="F67" s="17">
        <v>120</v>
      </c>
      <c r="G67" s="17">
        <v>0</v>
      </c>
      <c r="H67" s="17">
        <v>63</v>
      </c>
      <c r="I67" s="15" t="s">
        <v>62</v>
      </c>
      <c r="J67" s="17">
        <v>177</v>
      </c>
      <c r="K67" s="15" t="s">
        <v>243</v>
      </c>
      <c r="L67" s="27">
        <v>36</v>
      </c>
      <c r="M67" s="28">
        <v>8</v>
      </c>
      <c r="N67" s="28">
        <v>56</v>
      </c>
      <c r="O67" s="29" t="s">
        <v>146</v>
      </c>
      <c r="P67" s="16">
        <v>74</v>
      </c>
      <c r="Q67" s="16">
        <v>98</v>
      </c>
      <c r="R67" s="15" t="s">
        <v>51</v>
      </c>
      <c r="S67" s="16">
        <v>55</v>
      </c>
      <c r="T67" s="15" t="s">
        <v>167</v>
      </c>
    </row>
    <row r="68" spans="1:20" x14ac:dyDescent="0.3">
      <c r="A68" s="14">
        <v>41705</v>
      </c>
      <c r="B68" s="15" t="s">
        <v>45</v>
      </c>
      <c r="C68" s="15" t="s">
        <v>46</v>
      </c>
      <c r="D68" s="15" t="s">
        <v>47</v>
      </c>
      <c r="E68" s="16">
        <v>170</v>
      </c>
      <c r="F68" s="17">
        <v>96</v>
      </c>
      <c r="G68" s="17">
        <v>0</v>
      </c>
      <c r="H68" s="17">
        <v>62</v>
      </c>
      <c r="I68" s="15" t="s">
        <v>100</v>
      </c>
      <c r="J68" s="17">
        <v>131</v>
      </c>
      <c r="K68" s="15" t="s">
        <v>216</v>
      </c>
      <c r="L68" s="27">
        <v>10</v>
      </c>
      <c r="M68" s="28">
        <v>8</v>
      </c>
      <c r="N68" s="28">
        <v>42</v>
      </c>
      <c r="O68" s="29" t="s">
        <v>143</v>
      </c>
      <c r="P68" s="16">
        <v>87</v>
      </c>
      <c r="Q68" s="16">
        <v>100</v>
      </c>
      <c r="R68" s="15" t="s">
        <v>51</v>
      </c>
      <c r="S68" s="16">
        <v>77</v>
      </c>
      <c r="T68" s="15" t="s">
        <v>61</v>
      </c>
    </row>
    <row r="69" spans="1:20" x14ac:dyDescent="0.3">
      <c r="A69" s="14">
        <v>41706</v>
      </c>
      <c r="B69" s="15" t="s">
        <v>45</v>
      </c>
      <c r="C69" s="15" t="s">
        <v>46</v>
      </c>
      <c r="D69" s="15" t="s">
        <v>47</v>
      </c>
      <c r="E69" s="16">
        <v>170</v>
      </c>
      <c r="F69" s="17">
        <v>144</v>
      </c>
      <c r="G69" s="17">
        <v>0</v>
      </c>
      <c r="H69" s="17">
        <v>36</v>
      </c>
      <c r="I69" s="15" t="s">
        <v>244</v>
      </c>
      <c r="J69" s="17">
        <v>252</v>
      </c>
      <c r="K69" s="15" t="s">
        <v>245</v>
      </c>
      <c r="L69" s="27">
        <v>10</v>
      </c>
      <c r="M69" s="28">
        <v>11</v>
      </c>
      <c r="N69" s="28">
        <v>75</v>
      </c>
      <c r="O69" s="29" t="s">
        <v>240</v>
      </c>
      <c r="P69" s="16">
        <v>62</v>
      </c>
      <c r="Q69" s="16">
        <v>100</v>
      </c>
      <c r="R69" s="15" t="s">
        <v>51</v>
      </c>
      <c r="S69" s="16">
        <v>30</v>
      </c>
      <c r="T69" s="15" t="s">
        <v>158</v>
      </c>
    </row>
    <row r="70" spans="1:20" x14ac:dyDescent="0.3">
      <c r="A70" s="14">
        <v>41707</v>
      </c>
      <c r="B70" s="15" t="s">
        <v>45</v>
      </c>
      <c r="C70" s="15" t="s">
        <v>46</v>
      </c>
      <c r="D70" s="15" t="s">
        <v>47</v>
      </c>
      <c r="E70" s="16">
        <v>170</v>
      </c>
      <c r="F70" s="17">
        <v>173</v>
      </c>
      <c r="G70" s="17">
        <v>0</v>
      </c>
      <c r="H70" s="17">
        <v>82</v>
      </c>
      <c r="I70" s="15" t="s">
        <v>108</v>
      </c>
      <c r="J70" s="17">
        <v>264</v>
      </c>
      <c r="K70" s="15" t="s">
        <v>246</v>
      </c>
      <c r="L70" s="27">
        <v>20</v>
      </c>
      <c r="M70" s="28">
        <v>22</v>
      </c>
      <c r="N70" s="28">
        <v>147</v>
      </c>
      <c r="O70" s="29" t="s">
        <v>123</v>
      </c>
      <c r="P70" s="16">
        <v>27</v>
      </c>
      <c r="Q70" s="16">
        <v>86</v>
      </c>
      <c r="R70" s="15" t="s">
        <v>88</v>
      </c>
      <c r="S70" s="16">
        <v>16</v>
      </c>
      <c r="T70" s="15" t="s">
        <v>51</v>
      </c>
    </row>
    <row r="71" spans="1:20" x14ac:dyDescent="0.3">
      <c r="A71" s="14">
        <v>41708</v>
      </c>
      <c r="B71" s="15" t="s">
        <v>45</v>
      </c>
      <c r="C71" s="15" t="s">
        <v>46</v>
      </c>
      <c r="D71" s="15" t="s">
        <v>47</v>
      </c>
      <c r="E71" s="16">
        <v>170</v>
      </c>
      <c r="F71" s="17">
        <v>136</v>
      </c>
      <c r="G71" s="17">
        <v>0</v>
      </c>
      <c r="H71" s="17">
        <v>49</v>
      </c>
      <c r="I71" s="15" t="s">
        <v>247</v>
      </c>
      <c r="J71" s="17">
        <v>224</v>
      </c>
      <c r="K71" s="15" t="s">
        <v>248</v>
      </c>
      <c r="L71" s="29" t="s">
        <v>116</v>
      </c>
      <c r="M71" s="28">
        <v>11</v>
      </c>
      <c r="N71" s="28">
        <v>61</v>
      </c>
      <c r="O71" s="29" t="s">
        <v>94</v>
      </c>
      <c r="P71" s="16">
        <v>59</v>
      </c>
      <c r="Q71" s="16">
        <v>94</v>
      </c>
      <c r="R71" s="15" t="s">
        <v>51</v>
      </c>
      <c r="S71" s="16">
        <v>27</v>
      </c>
      <c r="T71" s="15" t="s">
        <v>206</v>
      </c>
    </row>
    <row r="72" spans="1:20" x14ac:dyDescent="0.3">
      <c r="A72" s="14">
        <v>41709</v>
      </c>
      <c r="B72" s="15" t="s">
        <v>45</v>
      </c>
      <c r="C72" s="15" t="s">
        <v>46</v>
      </c>
      <c r="D72" s="15" t="s">
        <v>47</v>
      </c>
      <c r="E72" s="16">
        <v>170</v>
      </c>
      <c r="F72" s="17">
        <v>104</v>
      </c>
      <c r="G72" s="17">
        <v>0</v>
      </c>
      <c r="H72" s="17">
        <v>28</v>
      </c>
      <c r="I72" s="15" t="s">
        <v>74</v>
      </c>
      <c r="J72" s="17">
        <v>181</v>
      </c>
      <c r="K72" s="15" t="s">
        <v>50</v>
      </c>
      <c r="L72" s="27">
        <v>32</v>
      </c>
      <c r="M72" s="28">
        <v>14</v>
      </c>
      <c r="N72" s="28">
        <v>67</v>
      </c>
      <c r="O72" s="29" t="s">
        <v>113</v>
      </c>
      <c r="P72" s="16">
        <v>74</v>
      </c>
      <c r="Q72" s="16">
        <v>97</v>
      </c>
      <c r="R72" s="15" t="s">
        <v>249</v>
      </c>
      <c r="S72" s="16">
        <v>46</v>
      </c>
      <c r="T72" s="15" t="s">
        <v>250</v>
      </c>
    </row>
    <row r="73" spans="1:20" x14ac:dyDescent="0.3">
      <c r="A73" s="14">
        <v>41710</v>
      </c>
      <c r="B73" s="15" t="s">
        <v>45</v>
      </c>
      <c r="C73" s="15" t="s">
        <v>46</v>
      </c>
      <c r="D73" s="15" t="s">
        <v>47</v>
      </c>
      <c r="E73" s="16">
        <v>170</v>
      </c>
      <c r="F73" s="17">
        <v>111</v>
      </c>
      <c r="G73" s="17">
        <v>0</v>
      </c>
      <c r="H73" s="17">
        <v>32</v>
      </c>
      <c r="I73" s="15" t="s">
        <v>251</v>
      </c>
      <c r="J73" s="17">
        <v>190</v>
      </c>
      <c r="K73" s="15" t="s">
        <v>252</v>
      </c>
      <c r="L73" s="29" t="s">
        <v>84</v>
      </c>
      <c r="M73" s="28">
        <v>17</v>
      </c>
      <c r="N73" s="28">
        <v>53</v>
      </c>
      <c r="O73" s="29" t="s">
        <v>169</v>
      </c>
      <c r="P73" s="16">
        <v>77</v>
      </c>
      <c r="Q73" s="16">
        <v>100</v>
      </c>
      <c r="R73" s="15" t="s">
        <v>51</v>
      </c>
      <c r="S73" s="16">
        <v>50</v>
      </c>
      <c r="T73" s="15" t="s">
        <v>50</v>
      </c>
    </row>
    <row r="74" spans="1:20" x14ac:dyDescent="0.3">
      <c r="A74" s="14">
        <v>41711</v>
      </c>
      <c r="B74" s="15" t="s">
        <v>45</v>
      </c>
      <c r="C74" s="15" t="s">
        <v>46</v>
      </c>
      <c r="D74" s="15" t="s">
        <v>47</v>
      </c>
      <c r="E74" s="16">
        <v>170</v>
      </c>
      <c r="F74" s="17">
        <v>123</v>
      </c>
      <c r="G74" s="17">
        <v>0</v>
      </c>
      <c r="H74" s="17">
        <v>38</v>
      </c>
      <c r="I74" s="15" t="s">
        <v>253</v>
      </c>
      <c r="J74" s="17">
        <v>208</v>
      </c>
      <c r="K74" s="15" t="s">
        <v>254</v>
      </c>
      <c r="L74" s="27">
        <v>30</v>
      </c>
      <c r="M74" s="28">
        <v>8</v>
      </c>
      <c r="N74" s="28">
        <v>64</v>
      </c>
      <c r="O74" s="29" t="s">
        <v>215</v>
      </c>
      <c r="P74" s="16">
        <v>70</v>
      </c>
      <c r="Q74" s="16">
        <v>100</v>
      </c>
      <c r="R74" s="15" t="s">
        <v>51</v>
      </c>
      <c r="S74" s="16">
        <v>39</v>
      </c>
      <c r="T74" s="15" t="s">
        <v>129</v>
      </c>
    </row>
    <row r="75" spans="1:20" x14ac:dyDescent="0.3">
      <c r="A75" s="14">
        <v>41712</v>
      </c>
      <c r="B75" s="15" t="s">
        <v>45</v>
      </c>
      <c r="C75" s="15" t="s">
        <v>46</v>
      </c>
      <c r="D75" s="15" t="s">
        <v>47</v>
      </c>
      <c r="E75" s="16">
        <v>170</v>
      </c>
      <c r="F75" s="17">
        <v>116</v>
      </c>
      <c r="G75" s="17">
        <v>0</v>
      </c>
      <c r="H75" s="17">
        <v>33</v>
      </c>
      <c r="I75" s="15" t="s">
        <v>255</v>
      </c>
      <c r="J75" s="17">
        <v>199</v>
      </c>
      <c r="K75" s="15" t="s">
        <v>256</v>
      </c>
      <c r="L75" s="29" t="s">
        <v>84</v>
      </c>
      <c r="M75" s="28">
        <v>14</v>
      </c>
      <c r="N75" s="28">
        <v>61</v>
      </c>
      <c r="O75" s="29" t="s">
        <v>121</v>
      </c>
      <c r="P75" s="16">
        <v>69</v>
      </c>
      <c r="Q75" s="16">
        <v>100</v>
      </c>
      <c r="R75" s="15" t="s">
        <v>257</v>
      </c>
      <c r="S75" s="16">
        <v>39</v>
      </c>
      <c r="T75" s="15" t="s">
        <v>206</v>
      </c>
    </row>
    <row r="76" spans="1:20" x14ac:dyDescent="0.3">
      <c r="A76" s="14">
        <v>41713</v>
      </c>
      <c r="B76" s="15" t="s">
        <v>45</v>
      </c>
      <c r="C76" s="15" t="s">
        <v>46</v>
      </c>
      <c r="D76" s="15" t="s">
        <v>47</v>
      </c>
      <c r="E76" s="16">
        <v>170</v>
      </c>
      <c r="F76" s="17">
        <v>96</v>
      </c>
      <c r="G76" s="17">
        <v>0</v>
      </c>
      <c r="H76" s="17">
        <v>33</v>
      </c>
      <c r="I76" s="15" t="s">
        <v>258</v>
      </c>
      <c r="J76" s="17">
        <v>160</v>
      </c>
      <c r="K76" s="15" t="s">
        <v>259</v>
      </c>
      <c r="L76" s="29" t="s">
        <v>84</v>
      </c>
      <c r="M76" s="28">
        <v>14</v>
      </c>
      <c r="N76" s="28">
        <v>75</v>
      </c>
      <c r="O76" s="29" t="s">
        <v>260</v>
      </c>
      <c r="P76" s="16">
        <v>83</v>
      </c>
      <c r="Q76" s="16">
        <v>100</v>
      </c>
      <c r="R76" s="15" t="s">
        <v>51</v>
      </c>
      <c r="S76" s="16">
        <v>62</v>
      </c>
      <c r="T76" s="15" t="s">
        <v>95</v>
      </c>
    </row>
    <row r="77" spans="1:20" x14ac:dyDescent="0.3">
      <c r="A77" s="14">
        <v>41714</v>
      </c>
      <c r="B77" s="15" t="s">
        <v>45</v>
      </c>
      <c r="C77" s="15" t="s">
        <v>46</v>
      </c>
      <c r="D77" s="15" t="s">
        <v>47</v>
      </c>
      <c r="E77" s="16">
        <v>170</v>
      </c>
      <c r="F77" s="17">
        <v>128</v>
      </c>
      <c r="G77" s="17">
        <v>0</v>
      </c>
      <c r="H77" s="17">
        <v>69</v>
      </c>
      <c r="I77" s="15" t="s">
        <v>261</v>
      </c>
      <c r="J77" s="17">
        <v>188</v>
      </c>
      <c r="K77" s="15" t="s">
        <v>262</v>
      </c>
      <c r="L77" s="29" t="s">
        <v>263</v>
      </c>
      <c r="M77" s="28">
        <v>11</v>
      </c>
      <c r="N77" s="28">
        <v>72</v>
      </c>
      <c r="O77" s="29" t="s">
        <v>135</v>
      </c>
      <c r="P77" s="16">
        <v>72</v>
      </c>
      <c r="Q77" s="16">
        <v>97</v>
      </c>
      <c r="R77" s="15" t="s">
        <v>88</v>
      </c>
      <c r="S77" s="16">
        <v>55</v>
      </c>
      <c r="T77" s="15" t="s">
        <v>264</v>
      </c>
    </row>
    <row r="78" spans="1:20" x14ac:dyDescent="0.3">
      <c r="A78" s="14">
        <v>41715</v>
      </c>
      <c r="B78" s="15" t="s">
        <v>45</v>
      </c>
      <c r="C78" s="15" t="s">
        <v>46</v>
      </c>
      <c r="D78" s="15" t="s">
        <v>47</v>
      </c>
      <c r="E78" s="16">
        <v>170</v>
      </c>
      <c r="F78" s="17">
        <v>140</v>
      </c>
      <c r="G78" s="17">
        <v>0</v>
      </c>
      <c r="H78" s="17">
        <v>48</v>
      </c>
      <c r="I78" s="15" t="s">
        <v>247</v>
      </c>
      <c r="J78" s="17">
        <v>233</v>
      </c>
      <c r="K78" s="15" t="s">
        <v>136</v>
      </c>
      <c r="L78" s="29" t="s">
        <v>116</v>
      </c>
      <c r="M78" s="28">
        <v>11</v>
      </c>
      <c r="N78" s="28">
        <v>61</v>
      </c>
      <c r="O78" s="29" t="s">
        <v>113</v>
      </c>
      <c r="P78" s="16">
        <v>61</v>
      </c>
      <c r="Q78" s="16">
        <v>100</v>
      </c>
      <c r="R78" s="15" t="s">
        <v>51</v>
      </c>
      <c r="S78" s="16">
        <v>35</v>
      </c>
      <c r="T78" s="15" t="s">
        <v>50</v>
      </c>
    </row>
    <row r="79" spans="1:20" x14ac:dyDescent="0.3">
      <c r="A79" s="14">
        <v>41716</v>
      </c>
      <c r="B79" s="15" t="s">
        <v>45</v>
      </c>
      <c r="C79" s="15" t="s">
        <v>46</v>
      </c>
      <c r="D79" s="15" t="s">
        <v>47</v>
      </c>
      <c r="E79" s="16">
        <v>170</v>
      </c>
      <c r="F79" s="17">
        <v>102</v>
      </c>
      <c r="G79" s="17">
        <v>4</v>
      </c>
      <c r="H79" s="17">
        <v>84</v>
      </c>
      <c r="I79" s="15" t="s">
        <v>265</v>
      </c>
      <c r="J79" s="17">
        <v>119</v>
      </c>
      <c r="K79" s="15" t="s">
        <v>266</v>
      </c>
      <c r="L79" s="29" t="s">
        <v>84</v>
      </c>
      <c r="M79" s="28">
        <v>3</v>
      </c>
      <c r="N79" s="28">
        <v>47</v>
      </c>
      <c r="O79" s="29" t="s">
        <v>264</v>
      </c>
      <c r="P79" s="16">
        <v>91</v>
      </c>
      <c r="Q79" s="16">
        <v>97</v>
      </c>
      <c r="R79" s="15" t="s">
        <v>51</v>
      </c>
      <c r="S79" s="16">
        <v>81</v>
      </c>
      <c r="T79" s="15" t="s">
        <v>179</v>
      </c>
    </row>
    <row r="80" spans="1:20" x14ac:dyDescent="0.3">
      <c r="A80" s="14">
        <v>41717</v>
      </c>
      <c r="B80" s="15" t="s">
        <v>45</v>
      </c>
      <c r="C80" s="15" t="s">
        <v>46</v>
      </c>
      <c r="D80" s="15" t="s">
        <v>47</v>
      </c>
      <c r="E80" s="16">
        <v>170</v>
      </c>
      <c r="F80" s="17">
        <v>121</v>
      </c>
      <c r="G80" s="17">
        <v>0</v>
      </c>
      <c r="H80" s="17">
        <v>61</v>
      </c>
      <c r="I80" s="15" t="s">
        <v>267</v>
      </c>
      <c r="J80" s="17">
        <v>181</v>
      </c>
      <c r="K80" s="15" t="s">
        <v>268</v>
      </c>
      <c r="L80" s="29" t="s">
        <v>263</v>
      </c>
      <c r="M80" s="28">
        <v>11</v>
      </c>
      <c r="N80" s="28">
        <v>50</v>
      </c>
      <c r="O80" s="29" t="s">
        <v>206</v>
      </c>
      <c r="P80" s="16">
        <v>75</v>
      </c>
      <c r="Q80" s="16">
        <v>100</v>
      </c>
      <c r="R80" s="15" t="s">
        <v>51</v>
      </c>
      <c r="S80" s="16">
        <v>52</v>
      </c>
      <c r="T80" s="15" t="s">
        <v>50</v>
      </c>
    </row>
    <row r="81" spans="1:20" x14ac:dyDescent="0.3">
      <c r="A81" s="14">
        <v>41718</v>
      </c>
      <c r="B81" s="15" t="s">
        <v>45</v>
      </c>
      <c r="C81" s="15" t="s">
        <v>46</v>
      </c>
      <c r="D81" s="15" t="s">
        <v>47</v>
      </c>
      <c r="E81" s="16">
        <v>170</v>
      </c>
      <c r="F81" s="15"/>
      <c r="G81" s="17">
        <v>0</v>
      </c>
      <c r="H81" s="15"/>
      <c r="I81" s="15"/>
      <c r="J81" s="15"/>
      <c r="K81" s="15"/>
      <c r="L81" s="29" t="s">
        <v>84</v>
      </c>
      <c r="M81" s="28">
        <v>17</v>
      </c>
      <c r="N81" s="28">
        <v>86</v>
      </c>
      <c r="O81" s="29" t="s">
        <v>201</v>
      </c>
      <c r="P81" s="16">
        <v>76</v>
      </c>
      <c r="Q81" s="15"/>
      <c r="R81" s="15"/>
      <c r="S81" s="15"/>
      <c r="T81" s="15"/>
    </row>
    <row r="82" spans="1:20" x14ac:dyDescent="0.3">
      <c r="A82" s="14">
        <v>41719</v>
      </c>
      <c r="B82" s="15" t="s">
        <v>45</v>
      </c>
      <c r="C82" s="15" t="s">
        <v>46</v>
      </c>
      <c r="D82" s="15" t="s">
        <v>47</v>
      </c>
      <c r="E82" s="16">
        <v>170</v>
      </c>
      <c r="F82" s="15"/>
      <c r="G82" s="17">
        <v>44</v>
      </c>
      <c r="H82" s="15"/>
      <c r="I82" s="15"/>
      <c r="J82" s="15"/>
      <c r="K82" s="15"/>
      <c r="L82" s="27">
        <v>29</v>
      </c>
      <c r="M82" s="28">
        <v>6</v>
      </c>
      <c r="N82" s="28">
        <v>53</v>
      </c>
      <c r="O82" s="29" t="s">
        <v>250</v>
      </c>
      <c r="P82" s="16">
        <v>90</v>
      </c>
      <c r="Q82" s="15"/>
      <c r="R82" s="15"/>
      <c r="S82" s="15"/>
      <c r="T82" s="15"/>
    </row>
    <row r="83" spans="1:20" x14ac:dyDescent="0.3">
      <c r="A83" s="14">
        <v>41720</v>
      </c>
      <c r="B83" s="15" t="s">
        <v>45</v>
      </c>
      <c r="C83" s="15" t="s">
        <v>46</v>
      </c>
      <c r="D83" s="15" t="s">
        <v>47</v>
      </c>
      <c r="E83" s="16">
        <v>170</v>
      </c>
      <c r="F83" s="15"/>
      <c r="G83" s="17">
        <v>94</v>
      </c>
      <c r="H83" s="15"/>
      <c r="I83" s="15"/>
      <c r="J83" s="15"/>
      <c r="K83" s="15"/>
      <c r="L83" s="27">
        <v>26</v>
      </c>
      <c r="M83" s="28">
        <v>6</v>
      </c>
      <c r="N83" s="28">
        <v>119</v>
      </c>
      <c r="O83" s="29" t="s">
        <v>139</v>
      </c>
      <c r="P83" s="16">
        <v>80</v>
      </c>
      <c r="Q83" s="15"/>
      <c r="R83" s="15"/>
      <c r="S83" s="15"/>
      <c r="T83" s="15"/>
    </row>
    <row r="84" spans="1:20" x14ac:dyDescent="0.3">
      <c r="A84" s="14">
        <v>41721</v>
      </c>
      <c r="B84" s="15" t="s">
        <v>45</v>
      </c>
      <c r="C84" s="15" t="s">
        <v>46</v>
      </c>
      <c r="D84" s="15" t="s">
        <v>47</v>
      </c>
      <c r="E84" s="16">
        <v>170</v>
      </c>
      <c r="F84" s="15"/>
      <c r="G84" s="17">
        <v>8</v>
      </c>
      <c r="H84" s="15"/>
      <c r="I84" s="15"/>
      <c r="J84" s="15"/>
      <c r="K84" s="15"/>
      <c r="L84" s="27">
        <v>28</v>
      </c>
      <c r="M84" s="28">
        <v>11</v>
      </c>
      <c r="N84" s="28">
        <v>81</v>
      </c>
      <c r="O84" s="29" t="s">
        <v>264</v>
      </c>
      <c r="P84" s="16">
        <v>70</v>
      </c>
      <c r="Q84" s="15"/>
      <c r="R84" s="15"/>
      <c r="S84" s="15"/>
      <c r="T84" s="15"/>
    </row>
    <row r="85" spans="1:20" x14ac:dyDescent="0.3">
      <c r="A85" s="14">
        <v>41722</v>
      </c>
      <c r="B85" s="15" t="s">
        <v>45</v>
      </c>
      <c r="C85" s="15" t="s">
        <v>46</v>
      </c>
      <c r="D85" s="15" t="s">
        <v>47</v>
      </c>
      <c r="E85" s="16">
        <v>170</v>
      </c>
      <c r="F85" s="17">
        <v>96</v>
      </c>
      <c r="G85" s="17">
        <v>48</v>
      </c>
      <c r="H85" s="17">
        <v>36</v>
      </c>
      <c r="I85" s="15" t="s">
        <v>115</v>
      </c>
      <c r="J85" s="17">
        <v>156</v>
      </c>
      <c r="K85" s="15" t="s">
        <v>269</v>
      </c>
      <c r="L85" s="27">
        <v>26</v>
      </c>
      <c r="M85" s="28">
        <v>14</v>
      </c>
      <c r="N85" s="28">
        <v>111</v>
      </c>
      <c r="O85" s="29" t="s">
        <v>186</v>
      </c>
      <c r="P85" s="16">
        <v>82</v>
      </c>
      <c r="Q85" s="16">
        <v>98</v>
      </c>
      <c r="R85" s="15" t="s">
        <v>209</v>
      </c>
      <c r="S85" s="16">
        <v>47</v>
      </c>
      <c r="T85" s="15" t="s">
        <v>128</v>
      </c>
    </row>
    <row r="86" spans="1:20" x14ac:dyDescent="0.3">
      <c r="A86" s="14">
        <v>41723</v>
      </c>
      <c r="B86" s="15" t="s">
        <v>45</v>
      </c>
      <c r="C86" s="15" t="s">
        <v>46</v>
      </c>
      <c r="D86" s="15" t="s">
        <v>47</v>
      </c>
      <c r="E86" s="16">
        <v>170</v>
      </c>
      <c r="F86" s="17">
        <v>106</v>
      </c>
      <c r="G86" s="17">
        <v>368</v>
      </c>
      <c r="H86" s="17">
        <v>63</v>
      </c>
      <c r="I86" s="15" t="s">
        <v>270</v>
      </c>
      <c r="J86" s="17">
        <v>149</v>
      </c>
      <c r="K86" s="15" t="s">
        <v>271</v>
      </c>
      <c r="L86" s="27">
        <v>26</v>
      </c>
      <c r="M86" s="28">
        <v>31</v>
      </c>
      <c r="N86" s="28">
        <v>181</v>
      </c>
      <c r="O86" s="29" t="s">
        <v>143</v>
      </c>
      <c r="P86" s="16">
        <v>76</v>
      </c>
      <c r="Q86" s="16">
        <v>89</v>
      </c>
      <c r="R86" s="15" t="s">
        <v>108</v>
      </c>
      <c r="S86" s="16">
        <v>40</v>
      </c>
      <c r="T86" s="15" t="s">
        <v>271</v>
      </c>
    </row>
    <row r="87" spans="1:20" x14ac:dyDescent="0.3">
      <c r="A87" s="14">
        <v>41724</v>
      </c>
      <c r="B87" s="15" t="s">
        <v>45</v>
      </c>
      <c r="C87" s="15" t="s">
        <v>46</v>
      </c>
      <c r="D87" s="15" t="s">
        <v>47</v>
      </c>
      <c r="E87" s="16">
        <v>170</v>
      </c>
      <c r="F87" s="17">
        <v>86</v>
      </c>
      <c r="G87" s="17">
        <v>214</v>
      </c>
      <c r="H87" s="17">
        <v>61</v>
      </c>
      <c r="I87" s="15" t="s">
        <v>272</v>
      </c>
      <c r="J87" s="17">
        <v>112</v>
      </c>
      <c r="K87" s="15" t="s">
        <v>273</v>
      </c>
      <c r="L87" s="27">
        <v>21</v>
      </c>
      <c r="M87" s="28">
        <v>17</v>
      </c>
      <c r="N87" s="28">
        <v>103</v>
      </c>
      <c r="O87" s="29" t="s">
        <v>184</v>
      </c>
      <c r="P87" s="16">
        <v>89</v>
      </c>
      <c r="Q87" s="16">
        <v>98</v>
      </c>
      <c r="R87" s="15" t="s">
        <v>51</v>
      </c>
      <c r="S87" s="16">
        <v>73</v>
      </c>
      <c r="T87" s="15" t="s">
        <v>264</v>
      </c>
    </row>
    <row r="88" spans="1:20" x14ac:dyDescent="0.3">
      <c r="A88" s="14">
        <v>41725</v>
      </c>
      <c r="B88" s="15" t="s">
        <v>45</v>
      </c>
      <c r="C88" s="15" t="s">
        <v>46</v>
      </c>
      <c r="D88" s="15" t="s">
        <v>47</v>
      </c>
      <c r="E88" s="16">
        <v>170</v>
      </c>
      <c r="F88" s="17">
        <v>86</v>
      </c>
      <c r="G88" s="17">
        <v>0</v>
      </c>
      <c r="H88" s="17">
        <v>28</v>
      </c>
      <c r="I88" s="15" t="s">
        <v>274</v>
      </c>
      <c r="J88" s="17">
        <v>144</v>
      </c>
      <c r="K88" s="15" t="s">
        <v>68</v>
      </c>
      <c r="L88" s="29" t="s">
        <v>102</v>
      </c>
      <c r="M88" s="28">
        <v>14</v>
      </c>
      <c r="N88" s="28">
        <v>75</v>
      </c>
      <c r="O88" s="29" t="s">
        <v>50</v>
      </c>
      <c r="P88" s="16">
        <v>68</v>
      </c>
      <c r="Q88" s="16">
        <v>100</v>
      </c>
      <c r="R88" s="15" t="s">
        <v>51</v>
      </c>
      <c r="S88" s="16">
        <v>35</v>
      </c>
      <c r="T88" s="15" t="s">
        <v>121</v>
      </c>
    </row>
    <row r="89" spans="1:20" x14ac:dyDescent="0.3">
      <c r="A89" s="14">
        <v>41726</v>
      </c>
      <c r="B89" s="15" t="s">
        <v>45</v>
      </c>
      <c r="C89" s="15" t="s">
        <v>46</v>
      </c>
      <c r="D89" s="15" t="s">
        <v>47</v>
      </c>
      <c r="E89" s="16">
        <v>170</v>
      </c>
      <c r="F89" s="17">
        <v>81</v>
      </c>
      <c r="G89" s="17">
        <v>16</v>
      </c>
      <c r="H89" s="17">
        <v>30</v>
      </c>
      <c r="I89" s="15" t="s">
        <v>275</v>
      </c>
      <c r="J89" s="17">
        <v>132</v>
      </c>
      <c r="K89" s="15" t="s">
        <v>68</v>
      </c>
      <c r="L89" s="27">
        <v>36</v>
      </c>
      <c r="M89" s="28">
        <v>8</v>
      </c>
      <c r="N89" s="28">
        <v>47</v>
      </c>
      <c r="O89" s="29" t="s">
        <v>98</v>
      </c>
      <c r="P89" s="16">
        <v>84</v>
      </c>
      <c r="Q89" s="16">
        <v>99</v>
      </c>
      <c r="R89" s="15" t="s">
        <v>51</v>
      </c>
      <c r="S89" s="16">
        <v>60</v>
      </c>
      <c r="T89" s="15" t="s">
        <v>250</v>
      </c>
    </row>
    <row r="90" spans="1:20" x14ac:dyDescent="0.3">
      <c r="A90" s="14">
        <v>41727</v>
      </c>
      <c r="B90" s="15" t="s">
        <v>45</v>
      </c>
      <c r="C90" s="15" t="s">
        <v>46</v>
      </c>
      <c r="D90" s="15" t="s">
        <v>47</v>
      </c>
      <c r="E90" s="16">
        <v>170</v>
      </c>
      <c r="F90" s="17">
        <v>117</v>
      </c>
      <c r="G90" s="17">
        <v>24</v>
      </c>
      <c r="H90" s="17">
        <v>79</v>
      </c>
      <c r="I90" s="15" t="s">
        <v>51</v>
      </c>
      <c r="J90" s="17">
        <v>155</v>
      </c>
      <c r="K90" s="15" t="s">
        <v>276</v>
      </c>
      <c r="L90" s="27">
        <v>20</v>
      </c>
      <c r="M90" s="28">
        <v>6</v>
      </c>
      <c r="N90" s="28">
        <v>69</v>
      </c>
      <c r="O90" s="29" t="s">
        <v>277</v>
      </c>
      <c r="P90" s="16">
        <v>76</v>
      </c>
      <c r="Q90" s="16">
        <v>100</v>
      </c>
      <c r="R90" s="15" t="s">
        <v>51</v>
      </c>
      <c r="S90" s="16">
        <v>48</v>
      </c>
      <c r="T90" s="15" t="s">
        <v>209</v>
      </c>
    </row>
    <row r="91" spans="1:20" x14ac:dyDescent="0.3">
      <c r="A91" s="14">
        <v>41728</v>
      </c>
      <c r="B91" s="15" t="s">
        <v>45</v>
      </c>
      <c r="C91" s="15" t="s">
        <v>46</v>
      </c>
      <c r="D91" s="15" t="s">
        <v>47</v>
      </c>
      <c r="E91" s="16">
        <v>170</v>
      </c>
      <c r="F91" s="17">
        <v>132</v>
      </c>
      <c r="G91" s="17">
        <v>0</v>
      </c>
      <c r="H91" s="17">
        <v>81</v>
      </c>
      <c r="I91" s="15" t="s">
        <v>115</v>
      </c>
      <c r="J91" s="17">
        <v>184</v>
      </c>
      <c r="K91" s="15" t="s">
        <v>278</v>
      </c>
      <c r="L91" s="27">
        <v>25</v>
      </c>
      <c r="M91" s="28">
        <v>14</v>
      </c>
      <c r="N91" s="28">
        <v>97</v>
      </c>
      <c r="O91" s="29" t="s">
        <v>64</v>
      </c>
      <c r="P91" s="16">
        <v>60</v>
      </c>
      <c r="Q91" s="16">
        <v>100</v>
      </c>
      <c r="R91" s="15" t="s">
        <v>51</v>
      </c>
      <c r="S91" s="16">
        <v>34</v>
      </c>
      <c r="T91" s="15" t="s">
        <v>188</v>
      </c>
    </row>
    <row r="92" spans="1:20" x14ac:dyDescent="0.3">
      <c r="A92" s="14">
        <v>41729</v>
      </c>
      <c r="B92" s="15" t="s">
        <v>45</v>
      </c>
      <c r="C92" s="15" t="s">
        <v>46</v>
      </c>
      <c r="D92" s="15" t="s">
        <v>47</v>
      </c>
      <c r="E92" s="16">
        <v>170</v>
      </c>
      <c r="F92" s="17">
        <v>140</v>
      </c>
      <c r="G92" s="17">
        <v>10</v>
      </c>
      <c r="H92" s="17">
        <v>82</v>
      </c>
      <c r="I92" s="15" t="s">
        <v>279</v>
      </c>
      <c r="J92" s="17">
        <v>199</v>
      </c>
      <c r="K92" s="15" t="s">
        <v>158</v>
      </c>
      <c r="L92" s="27">
        <v>21</v>
      </c>
      <c r="M92" s="28">
        <v>8</v>
      </c>
      <c r="N92" s="28">
        <v>92</v>
      </c>
      <c r="O92" s="29" t="s">
        <v>186</v>
      </c>
      <c r="P92" s="16">
        <v>65</v>
      </c>
      <c r="Q92" s="16">
        <v>92</v>
      </c>
      <c r="R92" s="15" t="s">
        <v>280</v>
      </c>
      <c r="S92" s="16">
        <v>42</v>
      </c>
      <c r="T92" s="15" t="s">
        <v>51</v>
      </c>
    </row>
    <row r="93" spans="1:20" x14ac:dyDescent="0.3">
      <c r="A93" s="14">
        <v>41730</v>
      </c>
      <c r="B93" s="15" t="s">
        <v>45</v>
      </c>
      <c r="C93" s="15" t="s">
        <v>46</v>
      </c>
      <c r="D93" s="15" t="s">
        <v>47</v>
      </c>
      <c r="E93" s="16">
        <v>170</v>
      </c>
      <c r="F93" s="17">
        <v>169</v>
      </c>
      <c r="G93" s="17">
        <v>0</v>
      </c>
      <c r="H93" s="17">
        <v>145</v>
      </c>
      <c r="I93" s="15" t="s">
        <v>156</v>
      </c>
      <c r="J93" s="17">
        <v>193</v>
      </c>
      <c r="K93" s="15" t="s">
        <v>281</v>
      </c>
      <c r="L93" s="27">
        <v>20</v>
      </c>
      <c r="M93" s="28">
        <v>39</v>
      </c>
      <c r="N93" s="28">
        <v>169</v>
      </c>
      <c r="O93" s="29" t="s">
        <v>89</v>
      </c>
      <c r="P93" s="16">
        <v>49</v>
      </c>
      <c r="Q93" s="16">
        <v>61</v>
      </c>
      <c r="R93" s="15" t="s">
        <v>127</v>
      </c>
      <c r="S93" s="16">
        <v>44</v>
      </c>
      <c r="T93" s="15" t="s">
        <v>51</v>
      </c>
    </row>
    <row r="94" spans="1:20" x14ac:dyDescent="0.3">
      <c r="A94" s="14">
        <v>41731</v>
      </c>
      <c r="B94" s="15" t="s">
        <v>45</v>
      </c>
      <c r="C94" s="15" t="s">
        <v>46</v>
      </c>
      <c r="D94" s="15" t="s">
        <v>47</v>
      </c>
      <c r="E94" s="16">
        <v>170</v>
      </c>
      <c r="F94" s="17">
        <v>122</v>
      </c>
      <c r="G94" s="17">
        <v>110</v>
      </c>
      <c r="H94" s="17">
        <v>81</v>
      </c>
      <c r="I94" s="15" t="s">
        <v>282</v>
      </c>
      <c r="J94" s="17">
        <v>162</v>
      </c>
      <c r="K94" s="15" t="s">
        <v>283</v>
      </c>
      <c r="L94" s="29" t="s">
        <v>102</v>
      </c>
      <c r="M94" s="28">
        <v>6</v>
      </c>
      <c r="N94" s="28">
        <v>111</v>
      </c>
      <c r="O94" s="29" t="s">
        <v>166</v>
      </c>
      <c r="P94" s="16">
        <v>77</v>
      </c>
      <c r="Q94" s="16">
        <v>99</v>
      </c>
      <c r="R94" s="15" t="s">
        <v>51</v>
      </c>
      <c r="S94" s="16">
        <v>48</v>
      </c>
      <c r="T94" s="15" t="s">
        <v>51</v>
      </c>
    </row>
    <row r="95" spans="1:20" x14ac:dyDescent="0.3">
      <c r="A95" s="14">
        <v>41732</v>
      </c>
      <c r="B95" s="15" t="s">
        <v>45</v>
      </c>
      <c r="C95" s="15" t="s">
        <v>46</v>
      </c>
      <c r="D95" s="15" t="s">
        <v>47</v>
      </c>
      <c r="E95" s="16">
        <v>170</v>
      </c>
      <c r="F95" s="17">
        <v>112</v>
      </c>
      <c r="G95" s="17">
        <v>168</v>
      </c>
      <c r="H95" s="17">
        <v>81</v>
      </c>
      <c r="I95" s="15" t="s">
        <v>284</v>
      </c>
      <c r="J95" s="17">
        <v>144</v>
      </c>
      <c r="K95" s="15" t="s">
        <v>285</v>
      </c>
      <c r="L95" s="29" t="s">
        <v>116</v>
      </c>
      <c r="M95" s="28">
        <v>3</v>
      </c>
      <c r="N95" s="28">
        <v>42</v>
      </c>
      <c r="O95" s="29" t="s">
        <v>286</v>
      </c>
      <c r="P95" s="16">
        <v>87</v>
      </c>
      <c r="Q95" s="16">
        <v>100</v>
      </c>
      <c r="R95" s="15" t="s">
        <v>51</v>
      </c>
      <c r="S95" s="16">
        <v>67</v>
      </c>
      <c r="T95" s="15" t="s">
        <v>117</v>
      </c>
    </row>
    <row r="96" spans="1:20" x14ac:dyDescent="0.3">
      <c r="A96" s="14">
        <v>41733</v>
      </c>
      <c r="B96" s="15" t="s">
        <v>45</v>
      </c>
      <c r="C96" s="15" t="s">
        <v>46</v>
      </c>
      <c r="D96" s="15" t="s">
        <v>47</v>
      </c>
      <c r="E96" s="16">
        <v>170</v>
      </c>
      <c r="F96" s="17">
        <v>125</v>
      </c>
      <c r="G96" s="17">
        <v>46</v>
      </c>
      <c r="H96" s="17">
        <v>65</v>
      </c>
      <c r="I96" s="15" t="s">
        <v>287</v>
      </c>
      <c r="J96" s="17">
        <v>185</v>
      </c>
      <c r="K96" s="15" t="s">
        <v>288</v>
      </c>
      <c r="L96" s="29" t="s">
        <v>289</v>
      </c>
      <c r="M96" s="28">
        <v>14</v>
      </c>
      <c r="N96" s="28">
        <v>83</v>
      </c>
      <c r="O96" s="29" t="s">
        <v>209</v>
      </c>
      <c r="P96" s="16">
        <v>78</v>
      </c>
      <c r="Q96" s="16">
        <v>100</v>
      </c>
      <c r="R96" s="15" t="s">
        <v>51</v>
      </c>
      <c r="S96" s="16">
        <v>50</v>
      </c>
      <c r="T96" s="15" t="s">
        <v>121</v>
      </c>
    </row>
    <row r="97" spans="1:20" x14ac:dyDescent="0.3">
      <c r="A97" s="14">
        <v>41734</v>
      </c>
      <c r="B97" s="15" t="s">
        <v>45</v>
      </c>
      <c r="C97" s="15" t="s">
        <v>46</v>
      </c>
      <c r="D97" s="15" t="s">
        <v>47</v>
      </c>
      <c r="E97" s="16">
        <v>170</v>
      </c>
      <c r="F97" s="17">
        <v>165</v>
      </c>
      <c r="G97" s="17">
        <v>4</v>
      </c>
      <c r="H97" s="17">
        <v>97</v>
      </c>
      <c r="I97" s="15" t="s">
        <v>290</v>
      </c>
      <c r="J97" s="17">
        <v>233</v>
      </c>
      <c r="K97" s="15" t="s">
        <v>291</v>
      </c>
      <c r="L97" s="29" t="s">
        <v>218</v>
      </c>
      <c r="M97" s="28">
        <v>8</v>
      </c>
      <c r="N97" s="28">
        <v>58</v>
      </c>
      <c r="O97" s="29" t="s">
        <v>52</v>
      </c>
      <c r="P97" s="16">
        <v>74</v>
      </c>
      <c r="Q97" s="16">
        <v>99</v>
      </c>
      <c r="R97" s="15" t="s">
        <v>229</v>
      </c>
      <c r="S97" s="16">
        <v>52</v>
      </c>
      <c r="T97" s="15" t="s">
        <v>113</v>
      </c>
    </row>
    <row r="98" spans="1:20" x14ac:dyDescent="0.3">
      <c r="A98" s="14">
        <v>41735</v>
      </c>
      <c r="B98" s="15" t="s">
        <v>45</v>
      </c>
      <c r="C98" s="15" t="s">
        <v>46</v>
      </c>
      <c r="D98" s="15" t="s">
        <v>47</v>
      </c>
      <c r="E98" s="16">
        <v>170</v>
      </c>
      <c r="F98" s="17">
        <v>162</v>
      </c>
      <c r="G98" s="17">
        <v>0</v>
      </c>
      <c r="H98" s="17">
        <v>93</v>
      </c>
      <c r="I98" s="15" t="s">
        <v>292</v>
      </c>
      <c r="J98" s="17">
        <v>230</v>
      </c>
      <c r="K98" s="15" t="s">
        <v>293</v>
      </c>
      <c r="L98" s="29" t="s">
        <v>116</v>
      </c>
      <c r="M98" s="28">
        <v>19</v>
      </c>
      <c r="N98" s="28">
        <v>81</v>
      </c>
      <c r="O98" s="29" t="s">
        <v>71</v>
      </c>
      <c r="P98" s="16">
        <v>73</v>
      </c>
      <c r="Q98" s="16">
        <v>100</v>
      </c>
      <c r="R98" s="15" t="s">
        <v>280</v>
      </c>
      <c r="S98" s="16">
        <v>57</v>
      </c>
      <c r="T98" s="15" t="s">
        <v>51</v>
      </c>
    </row>
    <row r="99" spans="1:20" x14ac:dyDescent="0.3">
      <c r="A99" s="14">
        <v>41736</v>
      </c>
      <c r="B99" s="15" t="s">
        <v>45</v>
      </c>
      <c r="C99" s="15" t="s">
        <v>46</v>
      </c>
      <c r="D99" s="15" t="s">
        <v>47</v>
      </c>
      <c r="E99" s="16">
        <v>170</v>
      </c>
      <c r="F99" s="17">
        <v>144</v>
      </c>
      <c r="G99" s="17">
        <v>58</v>
      </c>
      <c r="H99" s="17">
        <v>83</v>
      </c>
      <c r="I99" s="15" t="s">
        <v>294</v>
      </c>
      <c r="J99" s="17">
        <v>205</v>
      </c>
      <c r="K99" s="15" t="s">
        <v>262</v>
      </c>
      <c r="L99" s="29" t="s">
        <v>84</v>
      </c>
      <c r="M99" s="28">
        <v>14</v>
      </c>
      <c r="N99" s="28">
        <v>83</v>
      </c>
      <c r="O99" s="29" t="s">
        <v>139</v>
      </c>
      <c r="P99" s="16">
        <v>84</v>
      </c>
      <c r="Q99" s="16">
        <v>100</v>
      </c>
      <c r="R99" s="15" t="s">
        <v>51</v>
      </c>
      <c r="S99" s="16">
        <v>51</v>
      </c>
      <c r="T99" s="15" t="s">
        <v>264</v>
      </c>
    </row>
    <row r="100" spans="1:20" x14ac:dyDescent="0.3">
      <c r="A100" s="14">
        <v>41737</v>
      </c>
      <c r="B100" s="15" t="s">
        <v>45</v>
      </c>
      <c r="C100" s="15" t="s">
        <v>46</v>
      </c>
      <c r="D100" s="15" t="s">
        <v>47</v>
      </c>
      <c r="E100" s="16">
        <v>170</v>
      </c>
      <c r="F100" s="17">
        <v>113</v>
      </c>
      <c r="G100" s="17">
        <v>0</v>
      </c>
      <c r="H100" s="17">
        <v>95</v>
      </c>
      <c r="I100" s="15" t="s">
        <v>196</v>
      </c>
      <c r="J100" s="17">
        <v>131</v>
      </c>
      <c r="K100" s="15" t="s">
        <v>295</v>
      </c>
      <c r="L100" s="27">
        <v>35</v>
      </c>
      <c r="M100" s="28">
        <v>8</v>
      </c>
      <c r="N100" s="28">
        <v>39</v>
      </c>
      <c r="O100" s="29" t="s">
        <v>113</v>
      </c>
      <c r="P100" s="16">
        <v>90</v>
      </c>
      <c r="Q100" s="16">
        <v>99</v>
      </c>
      <c r="R100" s="15" t="s">
        <v>51</v>
      </c>
      <c r="S100" s="16">
        <v>77</v>
      </c>
      <c r="T100" s="15" t="s">
        <v>60</v>
      </c>
    </row>
    <row r="101" spans="1:20" x14ac:dyDescent="0.3">
      <c r="A101" s="14">
        <v>41738</v>
      </c>
      <c r="B101" s="15" t="s">
        <v>45</v>
      </c>
      <c r="C101" s="15" t="s">
        <v>46</v>
      </c>
      <c r="D101" s="15" t="s">
        <v>47</v>
      </c>
      <c r="E101" s="16">
        <v>170</v>
      </c>
      <c r="F101" s="17">
        <v>160</v>
      </c>
      <c r="G101" s="17">
        <v>28</v>
      </c>
      <c r="H101" s="17">
        <v>108</v>
      </c>
      <c r="I101" s="15" t="s">
        <v>296</v>
      </c>
      <c r="J101" s="17">
        <v>213</v>
      </c>
      <c r="K101" s="15" t="s">
        <v>297</v>
      </c>
      <c r="L101" s="27">
        <v>36</v>
      </c>
      <c r="M101" s="28">
        <v>17</v>
      </c>
      <c r="N101" s="28">
        <v>58</v>
      </c>
      <c r="O101" s="29" t="s">
        <v>164</v>
      </c>
      <c r="P101" s="16">
        <v>73</v>
      </c>
      <c r="Q101" s="16">
        <v>98</v>
      </c>
      <c r="R101" s="15" t="s">
        <v>51</v>
      </c>
      <c r="S101" s="16">
        <v>57</v>
      </c>
      <c r="T101" s="15" t="s">
        <v>121</v>
      </c>
    </row>
    <row r="102" spans="1:20" x14ac:dyDescent="0.3">
      <c r="A102" s="14">
        <v>41739</v>
      </c>
      <c r="B102" s="15" t="s">
        <v>45</v>
      </c>
      <c r="C102" s="15" t="s">
        <v>46</v>
      </c>
      <c r="D102" s="15" t="s">
        <v>47</v>
      </c>
      <c r="E102" s="16">
        <v>170</v>
      </c>
      <c r="F102" s="17">
        <v>169</v>
      </c>
      <c r="G102" s="17">
        <v>82</v>
      </c>
      <c r="H102" s="17">
        <v>113</v>
      </c>
      <c r="I102" s="15" t="s">
        <v>298</v>
      </c>
      <c r="J102" s="17">
        <v>225</v>
      </c>
      <c r="K102" s="15" t="s">
        <v>299</v>
      </c>
      <c r="L102" s="27">
        <v>35</v>
      </c>
      <c r="M102" s="28">
        <v>8</v>
      </c>
      <c r="N102" s="28">
        <v>67</v>
      </c>
      <c r="O102" s="29" t="s">
        <v>146</v>
      </c>
      <c r="P102" s="16">
        <v>83</v>
      </c>
      <c r="Q102" s="16">
        <v>100</v>
      </c>
      <c r="R102" s="15" t="s">
        <v>51</v>
      </c>
      <c r="S102" s="16">
        <v>59</v>
      </c>
      <c r="T102" s="15" t="s">
        <v>209</v>
      </c>
    </row>
    <row r="103" spans="1:20" x14ac:dyDescent="0.3">
      <c r="A103" s="14">
        <v>41740</v>
      </c>
      <c r="B103" s="15" t="s">
        <v>45</v>
      </c>
      <c r="C103" s="15" t="s">
        <v>46</v>
      </c>
      <c r="D103" s="15" t="s">
        <v>47</v>
      </c>
      <c r="E103" s="16">
        <v>170</v>
      </c>
      <c r="F103" s="17">
        <v>130</v>
      </c>
      <c r="G103" s="17">
        <v>4</v>
      </c>
      <c r="H103" s="17">
        <v>114</v>
      </c>
      <c r="I103" s="15" t="s">
        <v>51</v>
      </c>
      <c r="J103" s="17">
        <v>147</v>
      </c>
      <c r="K103" s="15" t="s">
        <v>228</v>
      </c>
      <c r="L103" s="29" t="s">
        <v>218</v>
      </c>
      <c r="M103" s="28">
        <v>11</v>
      </c>
      <c r="N103" s="28">
        <v>53</v>
      </c>
      <c r="O103" s="29" t="s">
        <v>300</v>
      </c>
      <c r="P103" s="16">
        <v>89</v>
      </c>
      <c r="Q103" s="16">
        <v>98</v>
      </c>
      <c r="R103" s="15" t="s">
        <v>51</v>
      </c>
      <c r="S103" s="16">
        <v>77</v>
      </c>
      <c r="T103" s="15" t="s">
        <v>139</v>
      </c>
    </row>
    <row r="104" spans="1:20" x14ac:dyDescent="0.3">
      <c r="A104" s="14">
        <v>41741</v>
      </c>
      <c r="B104" s="15" t="s">
        <v>45</v>
      </c>
      <c r="C104" s="15" t="s">
        <v>46</v>
      </c>
      <c r="D104" s="15" t="s">
        <v>47</v>
      </c>
      <c r="E104" s="16">
        <v>170</v>
      </c>
      <c r="F104" s="15"/>
      <c r="G104" s="17">
        <v>0</v>
      </c>
      <c r="H104" s="15"/>
      <c r="I104" s="15"/>
      <c r="J104" s="15"/>
      <c r="K104" s="15"/>
      <c r="L104" s="29" t="s">
        <v>218</v>
      </c>
      <c r="M104" s="28">
        <v>11</v>
      </c>
      <c r="N104" s="28">
        <v>58</v>
      </c>
      <c r="O104" s="29" t="s">
        <v>135</v>
      </c>
      <c r="P104" s="16">
        <v>76</v>
      </c>
      <c r="Q104" s="15"/>
      <c r="R104" s="15"/>
      <c r="S104" s="15"/>
      <c r="T104" s="15"/>
    </row>
    <row r="105" spans="1:20" x14ac:dyDescent="0.3">
      <c r="A105" s="14">
        <v>41742</v>
      </c>
      <c r="B105" s="15" t="s">
        <v>45</v>
      </c>
      <c r="C105" s="15" t="s">
        <v>46</v>
      </c>
      <c r="D105" s="15" t="s">
        <v>47</v>
      </c>
      <c r="E105" s="16">
        <v>170</v>
      </c>
      <c r="F105" s="17">
        <v>150</v>
      </c>
      <c r="G105" s="17">
        <v>0</v>
      </c>
      <c r="H105" s="17">
        <v>109</v>
      </c>
      <c r="I105" s="15" t="s">
        <v>111</v>
      </c>
      <c r="J105" s="17">
        <v>191</v>
      </c>
      <c r="K105" s="15" t="s">
        <v>50</v>
      </c>
      <c r="L105" s="29" t="s">
        <v>263</v>
      </c>
      <c r="M105" s="28">
        <v>14</v>
      </c>
      <c r="N105" s="28">
        <v>58</v>
      </c>
      <c r="O105" s="29" t="s">
        <v>146</v>
      </c>
      <c r="P105" s="16">
        <v>79</v>
      </c>
      <c r="Q105" s="16">
        <v>94</v>
      </c>
      <c r="R105" s="15" t="s">
        <v>301</v>
      </c>
      <c r="S105" s="16">
        <v>64</v>
      </c>
      <c r="T105" s="15" t="s">
        <v>121</v>
      </c>
    </row>
    <row r="106" spans="1:20" x14ac:dyDescent="0.3">
      <c r="A106" s="14">
        <v>41743</v>
      </c>
      <c r="B106" s="15" t="s">
        <v>45</v>
      </c>
      <c r="C106" s="15" t="s">
        <v>46</v>
      </c>
      <c r="D106" s="15" t="s">
        <v>47</v>
      </c>
      <c r="E106" s="16">
        <v>170</v>
      </c>
      <c r="F106" s="17">
        <v>158</v>
      </c>
      <c r="G106" s="17">
        <v>0</v>
      </c>
      <c r="H106" s="17">
        <v>111</v>
      </c>
      <c r="I106" s="15" t="s">
        <v>272</v>
      </c>
      <c r="J106" s="17">
        <v>206</v>
      </c>
      <c r="K106" s="15" t="s">
        <v>299</v>
      </c>
      <c r="L106" s="29" t="s">
        <v>263</v>
      </c>
      <c r="M106" s="28">
        <v>14</v>
      </c>
      <c r="N106" s="28">
        <v>61</v>
      </c>
      <c r="O106" s="29" t="s">
        <v>135</v>
      </c>
      <c r="P106" s="16">
        <v>78</v>
      </c>
      <c r="Q106" s="16">
        <v>99</v>
      </c>
      <c r="R106" s="15" t="s">
        <v>51</v>
      </c>
      <c r="S106" s="16">
        <v>64</v>
      </c>
      <c r="T106" s="15" t="s">
        <v>71</v>
      </c>
    </row>
    <row r="107" spans="1:20" x14ac:dyDescent="0.3">
      <c r="A107" s="14">
        <v>41744</v>
      </c>
      <c r="B107" s="15" t="s">
        <v>45</v>
      </c>
      <c r="C107" s="15" t="s">
        <v>46</v>
      </c>
      <c r="D107" s="15" t="s">
        <v>47</v>
      </c>
      <c r="E107" s="16">
        <v>170</v>
      </c>
      <c r="F107" s="17">
        <v>170</v>
      </c>
      <c r="G107" s="17">
        <v>0</v>
      </c>
      <c r="H107" s="17">
        <v>106</v>
      </c>
      <c r="I107" s="15" t="s">
        <v>302</v>
      </c>
      <c r="J107" s="17">
        <v>234</v>
      </c>
      <c r="K107" s="15" t="s">
        <v>303</v>
      </c>
      <c r="L107" s="29" t="s">
        <v>84</v>
      </c>
      <c r="M107" s="28">
        <v>14</v>
      </c>
      <c r="N107" s="28">
        <v>72</v>
      </c>
      <c r="O107" s="29" t="s">
        <v>81</v>
      </c>
      <c r="P107" s="16">
        <v>74</v>
      </c>
      <c r="Q107" s="16">
        <v>99</v>
      </c>
      <c r="R107" s="15" t="s">
        <v>51</v>
      </c>
      <c r="S107" s="16">
        <v>55</v>
      </c>
      <c r="T107" s="15" t="s">
        <v>113</v>
      </c>
    </row>
    <row r="108" spans="1:20" x14ac:dyDescent="0.3">
      <c r="A108" s="14">
        <v>41745</v>
      </c>
      <c r="B108" s="15" t="s">
        <v>45</v>
      </c>
      <c r="C108" s="15" t="s">
        <v>46</v>
      </c>
      <c r="D108" s="15" t="s">
        <v>47</v>
      </c>
      <c r="E108" s="16">
        <v>170</v>
      </c>
      <c r="F108" s="17">
        <v>182</v>
      </c>
      <c r="G108" s="17">
        <v>0</v>
      </c>
      <c r="H108" s="17">
        <v>103</v>
      </c>
      <c r="I108" s="15" t="s">
        <v>304</v>
      </c>
      <c r="J108" s="17">
        <v>261</v>
      </c>
      <c r="K108" s="15" t="s">
        <v>206</v>
      </c>
      <c r="L108" s="27">
        <v>99</v>
      </c>
      <c r="M108" s="28">
        <v>14</v>
      </c>
      <c r="N108" s="28">
        <v>61</v>
      </c>
      <c r="O108" s="29" t="s">
        <v>51</v>
      </c>
      <c r="P108" s="16">
        <v>71</v>
      </c>
      <c r="Q108" s="16">
        <v>100</v>
      </c>
      <c r="R108" s="15" t="s">
        <v>51</v>
      </c>
      <c r="S108" s="16">
        <v>48</v>
      </c>
      <c r="T108" s="15" t="s">
        <v>188</v>
      </c>
    </row>
    <row r="109" spans="1:20" x14ac:dyDescent="0.3">
      <c r="A109" s="14">
        <v>41746</v>
      </c>
      <c r="B109" s="15" t="s">
        <v>45</v>
      </c>
      <c r="C109" s="15" t="s">
        <v>46</v>
      </c>
      <c r="D109" s="15" t="s">
        <v>47</v>
      </c>
      <c r="E109" s="16">
        <v>170</v>
      </c>
      <c r="F109" s="15"/>
      <c r="G109" s="17">
        <v>0</v>
      </c>
      <c r="H109" s="15"/>
      <c r="I109" s="15"/>
      <c r="J109" s="15"/>
      <c r="K109" s="15"/>
      <c r="L109" s="29" t="s">
        <v>84</v>
      </c>
      <c r="M109" s="28">
        <v>19</v>
      </c>
      <c r="N109" s="28">
        <v>75</v>
      </c>
      <c r="O109" s="29" t="s">
        <v>182</v>
      </c>
      <c r="P109" s="16">
        <v>78</v>
      </c>
      <c r="Q109" s="15"/>
      <c r="R109" s="15"/>
      <c r="S109" s="15"/>
      <c r="T109" s="15"/>
    </row>
    <row r="110" spans="1:20" x14ac:dyDescent="0.3">
      <c r="A110" s="14">
        <v>41747</v>
      </c>
      <c r="B110" s="15" t="s">
        <v>45</v>
      </c>
      <c r="C110" s="15" t="s">
        <v>46</v>
      </c>
      <c r="D110" s="15" t="s">
        <v>47</v>
      </c>
      <c r="E110" s="16">
        <v>170</v>
      </c>
      <c r="F110" s="17">
        <v>171</v>
      </c>
      <c r="G110" s="17">
        <v>0</v>
      </c>
      <c r="H110" s="17">
        <v>103</v>
      </c>
      <c r="I110" s="15" t="s">
        <v>305</v>
      </c>
      <c r="J110" s="17">
        <v>239</v>
      </c>
      <c r="K110" s="15" t="s">
        <v>306</v>
      </c>
      <c r="L110" s="29" t="s">
        <v>263</v>
      </c>
      <c r="M110" s="28">
        <v>17</v>
      </c>
      <c r="N110" s="28">
        <v>64</v>
      </c>
      <c r="O110" s="29" t="s">
        <v>307</v>
      </c>
      <c r="P110" s="16">
        <v>72</v>
      </c>
      <c r="Q110" s="16">
        <v>100</v>
      </c>
      <c r="R110" s="15" t="s">
        <v>51</v>
      </c>
      <c r="S110" s="16">
        <v>49</v>
      </c>
      <c r="T110" s="15" t="s">
        <v>91</v>
      </c>
    </row>
    <row r="111" spans="1:20" x14ac:dyDescent="0.3">
      <c r="A111" s="14">
        <v>41748</v>
      </c>
      <c r="B111" s="15" t="s">
        <v>45</v>
      </c>
      <c r="C111" s="15" t="s">
        <v>46</v>
      </c>
      <c r="D111" s="15" t="s">
        <v>47</v>
      </c>
      <c r="E111" s="16">
        <v>170</v>
      </c>
      <c r="F111" s="17">
        <v>128</v>
      </c>
      <c r="G111" s="17">
        <v>142</v>
      </c>
      <c r="H111" s="17">
        <v>88</v>
      </c>
      <c r="I111" s="15" t="s">
        <v>308</v>
      </c>
      <c r="J111" s="17">
        <v>167</v>
      </c>
      <c r="K111" s="15" t="s">
        <v>68</v>
      </c>
      <c r="L111" s="29" t="s">
        <v>84</v>
      </c>
      <c r="M111" s="28">
        <v>3</v>
      </c>
      <c r="N111" s="28">
        <v>47</v>
      </c>
      <c r="O111" s="29" t="s">
        <v>135</v>
      </c>
      <c r="P111" s="16">
        <v>83</v>
      </c>
      <c r="Q111" s="16">
        <v>99</v>
      </c>
      <c r="R111" s="15" t="s">
        <v>51</v>
      </c>
      <c r="S111" s="16">
        <v>63</v>
      </c>
      <c r="T111" s="15" t="s">
        <v>71</v>
      </c>
    </row>
    <row r="112" spans="1:20" x14ac:dyDescent="0.3">
      <c r="A112" s="14">
        <v>41749</v>
      </c>
      <c r="B112" s="15" t="s">
        <v>45</v>
      </c>
      <c r="C112" s="15" t="s">
        <v>46</v>
      </c>
      <c r="D112" s="15" t="s">
        <v>47</v>
      </c>
      <c r="E112" s="16">
        <v>170</v>
      </c>
      <c r="F112" s="17">
        <v>132</v>
      </c>
      <c r="G112" s="17">
        <v>42</v>
      </c>
      <c r="H112" s="17">
        <v>96</v>
      </c>
      <c r="I112" s="15" t="s">
        <v>51</v>
      </c>
      <c r="J112" s="17">
        <v>167</v>
      </c>
      <c r="K112" s="15" t="s">
        <v>306</v>
      </c>
      <c r="L112" s="29" t="s">
        <v>84</v>
      </c>
      <c r="M112" s="28">
        <v>6</v>
      </c>
      <c r="N112" s="28">
        <v>56</v>
      </c>
      <c r="O112" s="29" t="s">
        <v>158</v>
      </c>
      <c r="P112" s="16">
        <v>84</v>
      </c>
      <c r="Q112" s="16">
        <v>100</v>
      </c>
      <c r="R112" s="15" t="s">
        <v>51</v>
      </c>
      <c r="S112" s="16">
        <v>58</v>
      </c>
      <c r="T112" s="15" t="s">
        <v>113</v>
      </c>
    </row>
    <row r="113" spans="1:20" x14ac:dyDescent="0.3">
      <c r="A113" s="14">
        <v>41750</v>
      </c>
      <c r="B113" s="15" t="s">
        <v>45</v>
      </c>
      <c r="C113" s="15" t="s">
        <v>46</v>
      </c>
      <c r="D113" s="15" t="s">
        <v>47</v>
      </c>
      <c r="E113" s="16">
        <v>170</v>
      </c>
      <c r="F113" s="17">
        <v>134</v>
      </c>
      <c r="G113" s="17">
        <v>92</v>
      </c>
      <c r="H113" s="17">
        <v>96</v>
      </c>
      <c r="I113" s="15" t="s">
        <v>51</v>
      </c>
      <c r="J113" s="17">
        <v>171</v>
      </c>
      <c r="K113" s="15" t="s">
        <v>214</v>
      </c>
      <c r="L113" s="27">
        <v>29</v>
      </c>
      <c r="M113" s="28">
        <v>8</v>
      </c>
      <c r="N113" s="28">
        <v>86</v>
      </c>
      <c r="O113" s="29" t="s">
        <v>206</v>
      </c>
      <c r="P113" s="16">
        <v>85</v>
      </c>
      <c r="Q113" s="16">
        <v>100</v>
      </c>
      <c r="R113" s="15" t="s">
        <v>51</v>
      </c>
      <c r="S113" s="16">
        <v>57</v>
      </c>
      <c r="T113" s="15" t="s">
        <v>133</v>
      </c>
    </row>
    <row r="114" spans="1:20" x14ac:dyDescent="0.3">
      <c r="A114" s="14">
        <v>41751</v>
      </c>
      <c r="B114" s="15" t="s">
        <v>45</v>
      </c>
      <c r="C114" s="15" t="s">
        <v>46</v>
      </c>
      <c r="D114" s="15" t="s">
        <v>47</v>
      </c>
      <c r="E114" s="16">
        <v>170</v>
      </c>
      <c r="F114" s="15"/>
      <c r="G114" s="17">
        <v>0</v>
      </c>
      <c r="H114" s="15"/>
      <c r="I114" s="15"/>
      <c r="J114" s="15"/>
      <c r="K114" s="15"/>
      <c r="L114" s="27">
        <v>28</v>
      </c>
      <c r="M114" s="28">
        <v>8</v>
      </c>
      <c r="N114" s="28">
        <v>53</v>
      </c>
      <c r="O114" s="29" t="s">
        <v>50</v>
      </c>
      <c r="P114" s="16">
        <v>65</v>
      </c>
      <c r="Q114" s="15"/>
      <c r="R114" s="15"/>
      <c r="S114" s="15"/>
      <c r="T114" s="15"/>
    </row>
    <row r="115" spans="1:20" x14ac:dyDescent="0.3">
      <c r="A115" s="14">
        <v>41752</v>
      </c>
      <c r="B115" s="15" t="s">
        <v>45</v>
      </c>
      <c r="C115" s="15" t="s">
        <v>46</v>
      </c>
      <c r="D115" s="15" t="s">
        <v>47</v>
      </c>
      <c r="E115" s="16">
        <v>170</v>
      </c>
      <c r="F115" s="17">
        <v>154</v>
      </c>
      <c r="G115" s="17">
        <v>2</v>
      </c>
      <c r="H115" s="17">
        <v>118</v>
      </c>
      <c r="I115" s="15" t="s">
        <v>309</v>
      </c>
      <c r="J115" s="17">
        <v>189</v>
      </c>
      <c r="K115" s="15" t="s">
        <v>248</v>
      </c>
      <c r="L115" s="27">
        <v>21</v>
      </c>
      <c r="M115" s="28">
        <v>17</v>
      </c>
      <c r="N115" s="28">
        <v>100</v>
      </c>
      <c r="O115" s="29" t="s">
        <v>147</v>
      </c>
      <c r="P115" s="16">
        <v>63</v>
      </c>
      <c r="Q115" s="16">
        <v>93</v>
      </c>
      <c r="R115" s="15" t="s">
        <v>178</v>
      </c>
      <c r="S115" s="16">
        <v>48</v>
      </c>
      <c r="T115" s="15" t="s">
        <v>71</v>
      </c>
    </row>
    <row r="116" spans="1:20" x14ac:dyDescent="0.3">
      <c r="A116" s="14">
        <v>41753</v>
      </c>
      <c r="B116" s="15" t="s">
        <v>45</v>
      </c>
      <c r="C116" s="15" t="s">
        <v>46</v>
      </c>
      <c r="D116" s="15" t="s">
        <v>47</v>
      </c>
      <c r="E116" s="16">
        <v>170</v>
      </c>
      <c r="F116" s="17">
        <v>126</v>
      </c>
      <c r="G116" s="17">
        <v>50</v>
      </c>
      <c r="H116" s="17">
        <v>81</v>
      </c>
      <c r="I116" s="15" t="s">
        <v>310</v>
      </c>
      <c r="J116" s="17">
        <v>170</v>
      </c>
      <c r="K116" s="15" t="s">
        <v>311</v>
      </c>
      <c r="L116" s="29" t="s">
        <v>263</v>
      </c>
      <c r="M116" s="28">
        <v>8</v>
      </c>
      <c r="N116" s="28">
        <v>72</v>
      </c>
      <c r="O116" s="29" t="s">
        <v>226</v>
      </c>
      <c r="P116" s="16">
        <v>77</v>
      </c>
      <c r="Q116" s="16">
        <v>96</v>
      </c>
      <c r="R116" s="15" t="s">
        <v>100</v>
      </c>
      <c r="S116" s="16">
        <v>55</v>
      </c>
      <c r="T116" s="15" t="s">
        <v>307</v>
      </c>
    </row>
    <row r="117" spans="1:20" x14ac:dyDescent="0.3">
      <c r="A117" s="14">
        <v>41754</v>
      </c>
      <c r="B117" s="15" t="s">
        <v>45</v>
      </c>
      <c r="C117" s="15" t="s">
        <v>46</v>
      </c>
      <c r="D117" s="15" t="s">
        <v>47</v>
      </c>
      <c r="E117" s="16">
        <v>170</v>
      </c>
      <c r="F117" s="17">
        <v>120</v>
      </c>
      <c r="G117" s="17">
        <v>72</v>
      </c>
      <c r="H117" s="17">
        <v>46</v>
      </c>
      <c r="I117" s="15" t="s">
        <v>103</v>
      </c>
      <c r="J117" s="17">
        <v>193</v>
      </c>
      <c r="K117" s="15" t="s">
        <v>215</v>
      </c>
      <c r="L117" s="27">
        <v>22</v>
      </c>
      <c r="M117" s="28">
        <v>14</v>
      </c>
      <c r="N117" s="28">
        <v>83</v>
      </c>
      <c r="O117" s="29" t="s">
        <v>312</v>
      </c>
      <c r="P117" s="16">
        <v>62</v>
      </c>
      <c r="Q117" s="16">
        <v>99</v>
      </c>
      <c r="R117" s="15" t="s">
        <v>103</v>
      </c>
      <c r="S117" s="16">
        <v>36</v>
      </c>
      <c r="T117" s="15" t="s">
        <v>117</v>
      </c>
    </row>
    <row r="118" spans="1:20" x14ac:dyDescent="0.3">
      <c r="A118" s="14">
        <v>41755</v>
      </c>
      <c r="B118" s="15" t="s">
        <v>45</v>
      </c>
      <c r="C118" s="15" t="s">
        <v>46</v>
      </c>
      <c r="D118" s="15" t="s">
        <v>47</v>
      </c>
      <c r="E118" s="16">
        <v>170</v>
      </c>
      <c r="F118" s="17">
        <v>139</v>
      </c>
      <c r="G118" s="17">
        <v>28</v>
      </c>
      <c r="H118" s="17">
        <v>87</v>
      </c>
      <c r="I118" s="15" t="s">
        <v>313</v>
      </c>
      <c r="J118" s="17">
        <v>191</v>
      </c>
      <c r="K118" s="15" t="s">
        <v>314</v>
      </c>
      <c r="L118" s="29" t="s">
        <v>263</v>
      </c>
      <c r="M118" s="28">
        <v>11</v>
      </c>
      <c r="N118" s="28">
        <v>81</v>
      </c>
      <c r="O118" s="29" t="s">
        <v>117</v>
      </c>
      <c r="P118" s="16">
        <v>72</v>
      </c>
      <c r="Q118" s="16">
        <v>99</v>
      </c>
      <c r="R118" s="15" t="s">
        <v>51</v>
      </c>
      <c r="S118" s="16">
        <v>50</v>
      </c>
      <c r="T118" s="15" t="s">
        <v>88</v>
      </c>
    </row>
    <row r="119" spans="1:20" x14ac:dyDescent="0.3">
      <c r="A119" s="14">
        <v>41756</v>
      </c>
      <c r="B119" s="15" t="s">
        <v>45</v>
      </c>
      <c r="C119" s="15" t="s">
        <v>46</v>
      </c>
      <c r="D119" s="15" t="s">
        <v>47</v>
      </c>
      <c r="E119" s="16">
        <v>170</v>
      </c>
      <c r="F119" s="15"/>
      <c r="G119" s="17">
        <v>6</v>
      </c>
      <c r="H119" s="15"/>
      <c r="I119" s="15"/>
      <c r="J119" s="15"/>
      <c r="K119" s="15"/>
      <c r="L119" s="27">
        <v>25</v>
      </c>
      <c r="M119" s="28">
        <v>14</v>
      </c>
      <c r="N119" s="28">
        <v>97</v>
      </c>
      <c r="O119" s="29" t="s">
        <v>129</v>
      </c>
      <c r="P119" s="16">
        <v>64</v>
      </c>
      <c r="Q119" s="15"/>
      <c r="R119" s="15"/>
      <c r="S119" s="15"/>
      <c r="T119" s="15"/>
    </row>
    <row r="120" spans="1:20" x14ac:dyDescent="0.3">
      <c r="A120" s="14">
        <v>41757</v>
      </c>
      <c r="B120" s="15" t="s">
        <v>45</v>
      </c>
      <c r="C120" s="15" t="s">
        <v>46</v>
      </c>
      <c r="D120" s="15" t="s">
        <v>47</v>
      </c>
      <c r="E120" s="16">
        <v>170</v>
      </c>
      <c r="F120" s="17">
        <v>156</v>
      </c>
      <c r="G120" s="17">
        <v>10</v>
      </c>
      <c r="H120" s="17">
        <v>108</v>
      </c>
      <c r="I120" s="15" t="s">
        <v>51</v>
      </c>
      <c r="J120" s="17">
        <v>205</v>
      </c>
      <c r="K120" s="15" t="s">
        <v>315</v>
      </c>
      <c r="L120" s="29" t="s">
        <v>102</v>
      </c>
      <c r="M120" s="28">
        <v>11</v>
      </c>
      <c r="N120" s="28">
        <v>86</v>
      </c>
      <c r="O120" s="29" t="s">
        <v>179</v>
      </c>
      <c r="P120" s="16">
        <v>77</v>
      </c>
      <c r="Q120" s="16">
        <v>97</v>
      </c>
      <c r="R120" s="15" t="s">
        <v>51</v>
      </c>
      <c r="S120" s="16">
        <v>48</v>
      </c>
      <c r="T120" s="15" t="s">
        <v>133</v>
      </c>
    </row>
    <row r="121" spans="1:20" x14ac:dyDescent="0.3">
      <c r="A121" s="14">
        <v>41758</v>
      </c>
      <c r="B121" s="15" t="s">
        <v>45</v>
      </c>
      <c r="C121" s="15" t="s">
        <v>46</v>
      </c>
      <c r="D121" s="15" t="s">
        <v>47</v>
      </c>
      <c r="E121" s="16">
        <v>170</v>
      </c>
      <c r="F121" s="17">
        <v>152</v>
      </c>
      <c r="G121" s="17">
        <v>46</v>
      </c>
      <c r="H121" s="17">
        <v>96</v>
      </c>
      <c r="I121" s="15" t="s">
        <v>316</v>
      </c>
      <c r="J121" s="17">
        <v>209</v>
      </c>
      <c r="K121" s="15" t="s">
        <v>317</v>
      </c>
      <c r="L121" s="27">
        <v>35</v>
      </c>
      <c r="M121" s="28">
        <v>11</v>
      </c>
      <c r="N121" s="28">
        <v>56</v>
      </c>
      <c r="O121" s="29" t="s">
        <v>99</v>
      </c>
      <c r="P121" s="16">
        <v>81</v>
      </c>
      <c r="Q121" s="16">
        <v>99</v>
      </c>
      <c r="R121" s="15" t="s">
        <v>318</v>
      </c>
      <c r="S121" s="16">
        <v>56</v>
      </c>
      <c r="T121" s="15" t="s">
        <v>71</v>
      </c>
    </row>
    <row r="122" spans="1:20" x14ac:dyDescent="0.3">
      <c r="A122" s="14">
        <v>41759</v>
      </c>
      <c r="B122" s="15" t="s">
        <v>45</v>
      </c>
      <c r="C122" s="15" t="s">
        <v>46</v>
      </c>
      <c r="D122" s="15" t="s">
        <v>47</v>
      </c>
      <c r="E122" s="16">
        <v>170</v>
      </c>
      <c r="F122" s="17">
        <v>172</v>
      </c>
      <c r="G122" s="17">
        <v>66</v>
      </c>
      <c r="H122" s="17">
        <v>123</v>
      </c>
      <c r="I122" s="15" t="s">
        <v>319</v>
      </c>
      <c r="J122" s="17">
        <v>220</v>
      </c>
      <c r="K122" s="15" t="s">
        <v>206</v>
      </c>
      <c r="L122" s="27">
        <v>35</v>
      </c>
      <c r="M122" s="28">
        <v>8</v>
      </c>
      <c r="N122" s="28">
        <v>61</v>
      </c>
      <c r="O122" s="29" t="s">
        <v>158</v>
      </c>
      <c r="P122" s="16">
        <v>85</v>
      </c>
      <c r="Q122" s="16">
        <v>100</v>
      </c>
      <c r="R122" s="15" t="s">
        <v>51</v>
      </c>
      <c r="S122" s="16">
        <v>56</v>
      </c>
      <c r="T122" s="15" t="s">
        <v>206</v>
      </c>
    </row>
    <row r="123" spans="1:20" x14ac:dyDescent="0.3">
      <c r="A123" s="14">
        <v>41760</v>
      </c>
      <c r="B123" s="15" t="s">
        <v>45</v>
      </c>
      <c r="C123" s="15" t="s">
        <v>46</v>
      </c>
      <c r="D123" s="15" t="s">
        <v>47</v>
      </c>
      <c r="E123" s="16">
        <v>170</v>
      </c>
      <c r="F123" s="17">
        <v>154</v>
      </c>
      <c r="G123" s="17">
        <v>0</v>
      </c>
      <c r="H123" s="17">
        <v>117</v>
      </c>
      <c r="I123" s="15" t="s">
        <v>100</v>
      </c>
      <c r="J123" s="17">
        <v>190</v>
      </c>
      <c r="K123" s="15" t="s">
        <v>320</v>
      </c>
      <c r="L123" s="29" t="s">
        <v>116</v>
      </c>
      <c r="M123" s="28">
        <v>11</v>
      </c>
      <c r="N123" s="28">
        <v>67</v>
      </c>
      <c r="O123" s="29" t="s">
        <v>91</v>
      </c>
      <c r="P123" s="16">
        <v>79</v>
      </c>
      <c r="Q123" s="16">
        <v>100</v>
      </c>
      <c r="R123" s="15" t="s">
        <v>103</v>
      </c>
      <c r="S123" s="16">
        <v>61</v>
      </c>
      <c r="T123" s="15" t="s">
        <v>81</v>
      </c>
    </row>
    <row r="124" spans="1:20" x14ac:dyDescent="0.3">
      <c r="A124" s="14">
        <v>41761</v>
      </c>
      <c r="B124" s="15" t="s">
        <v>45</v>
      </c>
      <c r="C124" s="15" t="s">
        <v>46</v>
      </c>
      <c r="D124" s="15" t="s">
        <v>47</v>
      </c>
      <c r="E124" s="16">
        <v>170</v>
      </c>
      <c r="F124" s="17">
        <v>138</v>
      </c>
      <c r="G124" s="17">
        <v>0</v>
      </c>
      <c r="H124" s="17">
        <v>105</v>
      </c>
      <c r="I124" s="15" t="s">
        <v>321</v>
      </c>
      <c r="J124" s="17">
        <v>171</v>
      </c>
      <c r="K124" s="15" t="s">
        <v>322</v>
      </c>
      <c r="L124" s="27">
        <v>34</v>
      </c>
      <c r="M124" s="28">
        <v>19</v>
      </c>
      <c r="N124" s="28">
        <v>67</v>
      </c>
      <c r="O124" s="29" t="s">
        <v>169</v>
      </c>
      <c r="P124" s="16">
        <v>75</v>
      </c>
      <c r="Q124" s="16">
        <v>95</v>
      </c>
      <c r="R124" s="15" t="s">
        <v>124</v>
      </c>
      <c r="S124" s="16">
        <v>62</v>
      </c>
      <c r="T124" s="15" t="s">
        <v>167</v>
      </c>
    </row>
    <row r="125" spans="1:20" x14ac:dyDescent="0.3">
      <c r="A125" s="14">
        <v>41762</v>
      </c>
      <c r="B125" s="15" t="s">
        <v>45</v>
      </c>
      <c r="C125" s="15" t="s">
        <v>46</v>
      </c>
      <c r="D125" s="15" t="s">
        <v>47</v>
      </c>
      <c r="E125" s="16">
        <v>170</v>
      </c>
      <c r="F125" s="17">
        <v>145</v>
      </c>
      <c r="G125" s="17">
        <v>0</v>
      </c>
      <c r="H125" s="17">
        <v>93</v>
      </c>
      <c r="I125" s="15" t="s">
        <v>323</v>
      </c>
      <c r="J125" s="17">
        <v>197</v>
      </c>
      <c r="K125" s="15" t="s">
        <v>324</v>
      </c>
      <c r="L125" s="27">
        <v>34</v>
      </c>
      <c r="M125" s="28">
        <v>22</v>
      </c>
      <c r="N125" s="28">
        <v>72</v>
      </c>
      <c r="O125" s="29" t="s">
        <v>61</v>
      </c>
      <c r="P125" s="16">
        <v>72</v>
      </c>
      <c r="Q125" s="16">
        <v>98</v>
      </c>
      <c r="R125" s="15" t="s">
        <v>159</v>
      </c>
      <c r="S125" s="16">
        <v>55</v>
      </c>
      <c r="T125" s="15" t="s">
        <v>169</v>
      </c>
    </row>
    <row r="126" spans="1:20" x14ac:dyDescent="0.3">
      <c r="A126" s="14">
        <v>41763</v>
      </c>
      <c r="B126" s="15" t="s">
        <v>45</v>
      </c>
      <c r="C126" s="15" t="s">
        <v>46</v>
      </c>
      <c r="D126" s="15" t="s">
        <v>47</v>
      </c>
      <c r="E126" s="16">
        <v>170</v>
      </c>
      <c r="F126" s="17">
        <v>160</v>
      </c>
      <c r="G126" s="17">
        <v>0</v>
      </c>
      <c r="H126" s="17">
        <v>100</v>
      </c>
      <c r="I126" s="15" t="s">
        <v>221</v>
      </c>
      <c r="J126" s="17">
        <v>219</v>
      </c>
      <c r="K126" s="15" t="s">
        <v>220</v>
      </c>
      <c r="L126" s="29" t="s">
        <v>116</v>
      </c>
      <c r="M126" s="28">
        <v>19</v>
      </c>
      <c r="N126" s="28">
        <v>61</v>
      </c>
      <c r="O126" s="29" t="s">
        <v>50</v>
      </c>
      <c r="P126" s="16">
        <v>67</v>
      </c>
      <c r="Q126" s="16">
        <v>97</v>
      </c>
      <c r="R126" s="15" t="s">
        <v>100</v>
      </c>
      <c r="S126" s="16">
        <v>49</v>
      </c>
      <c r="T126" s="15" t="s">
        <v>129</v>
      </c>
    </row>
    <row r="127" spans="1:20" x14ac:dyDescent="0.3">
      <c r="A127" s="14">
        <v>41764</v>
      </c>
      <c r="B127" s="15" t="s">
        <v>45</v>
      </c>
      <c r="C127" s="15" t="s">
        <v>46</v>
      </c>
      <c r="D127" s="15" t="s">
        <v>47</v>
      </c>
      <c r="E127" s="16">
        <v>170</v>
      </c>
      <c r="F127" s="17">
        <v>176</v>
      </c>
      <c r="G127" s="17">
        <v>0</v>
      </c>
      <c r="H127" s="17">
        <v>100</v>
      </c>
      <c r="I127" s="15" t="s">
        <v>325</v>
      </c>
      <c r="J127" s="17">
        <v>253</v>
      </c>
      <c r="K127" s="15" t="s">
        <v>326</v>
      </c>
      <c r="L127" s="29" t="s">
        <v>263</v>
      </c>
      <c r="M127" s="28">
        <v>17</v>
      </c>
      <c r="N127" s="28">
        <v>83</v>
      </c>
      <c r="O127" s="29" t="s">
        <v>52</v>
      </c>
      <c r="P127" s="16">
        <v>74</v>
      </c>
      <c r="Q127" s="16">
        <v>99</v>
      </c>
      <c r="R127" s="15" t="s">
        <v>51</v>
      </c>
      <c r="S127" s="16">
        <v>52</v>
      </c>
      <c r="T127" s="15" t="s">
        <v>250</v>
      </c>
    </row>
    <row r="128" spans="1:20" x14ac:dyDescent="0.3">
      <c r="A128" s="14">
        <v>41765</v>
      </c>
      <c r="B128" s="15" t="s">
        <v>45</v>
      </c>
      <c r="C128" s="15" t="s">
        <v>46</v>
      </c>
      <c r="D128" s="15" t="s">
        <v>47</v>
      </c>
      <c r="E128" s="16">
        <v>170</v>
      </c>
      <c r="F128" s="17">
        <v>174</v>
      </c>
      <c r="G128" s="17">
        <v>0</v>
      </c>
      <c r="H128" s="17">
        <v>134</v>
      </c>
      <c r="I128" s="15" t="s">
        <v>327</v>
      </c>
      <c r="J128" s="17">
        <v>215</v>
      </c>
      <c r="K128" s="15" t="s">
        <v>328</v>
      </c>
      <c r="L128" s="29" t="s">
        <v>116</v>
      </c>
      <c r="M128" s="28">
        <v>6</v>
      </c>
      <c r="N128" s="28">
        <v>86</v>
      </c>
      <c r="O128" s="29" t="s">
        <v>52</v>
      </c>
      <c r="P128" s="16">
        <v>77</v>
      </c>
      <c r="Q128" s="16">
        <v>97</v>
      </c>
      <c r="R128" s="15" t="s">
        <v>205</v>
      </c>
      <c r="S128" s="16">
        <v>52</v>
      </c>
      <c r="T128" s="15" t="s">
        <v>113</v>
      </c>
    </row>
    <row r="129" spans="1:20" x14ac:dyDescent="0.3">
      <c r="A129" s="14">
        <v>41766</v>
      </c>
      <c r="B129" s="15" t="s">
        <v>45</v>
      </c>
      <c r="C129" s="15" t="s">
        <v>46</v>
      </c>
      <c r="D129" s="15" t="s">
        <v>47</v>
      </c>
      <c r="E129" s="16">
        <v>170</v>
      </c>
      <c r="F129" s="17">
        <v>164</v>
      </c>
      <c r="G129" s="17">
        <v>6</v>
      </c>
      <c r="H129" s="17">
        <v>107</v>
      </c>
      <c r="I129" s="15" t="s">
        <v>329</v>
      </c>
      <c r="J129" s="17">
        <v>221</v>
      </c>
      <c r="K129" s="15" t="s">
        <v>330</v>
      </c>
      <c r="L129" s="27">
        <v>36</v>
      </c>
      <c r="M129" s="28">
        <v>14</v>
      </c>
      <c r="N129" s="28">
        <v>72</v>
      </c>
      <c r="O129" s="29" t="s">
        <v>169</v>
      </c>
      <c r="P129" s="16">
        <v>76</v>
      </c>
      <c r="Q129" s="16">
        <v>100</v>
      </c>
      <c r="R129" s="15" t="s">
        <v>301</v>
      </c>
      <c r="S129" s="16">
        <v>53</v>
      </c>
      <c r="T129" s="15" t="s">
        <v>307</v>
      </c>
    </row>
    <row r="130" spans="1:20" x14ac:dyDescent="0.3">
      <c r="A130" s="14">
        <v>41767</v>
      </c>
      <c r="B130" s="15" t="s">
        <v>45</v>
      </c>
      <c r="C130" s="15" t="s">
        <v>46</v>
      </c>
      <c r="D130" s="15" t="s">
        <v>47</v>
      </c>
      <c r="E130" s="16">
        <v>170</v>
      </c>
      <c r="F130" s="17">
        <v>178</v>
      </c>
      <c r="G130" s="17">
        <v>0</v>
      </c>
      <c r="H130" s="17">
        <v>128</v>
      </c>
      <c r="I130" s="15" t="s">
        <v>331</v>
      </c>
      <c r="J130" s="17">
        <v>229</v>
      </c>
      <c r="K130" s="15" t="s">
        <v>332</v>
      </c>
      <c r="L130" s="29" t="s">
        <v>263</v>
      </c>
      <c r="M130" s="28">
        <v>14</v>
      </c>
      <c r="N130" s="28">
        <v>64</v>
      </c>
      <c r="O130" s="29" t="s">
        <v>260</v>
      </c>
      <c r="P130" s="16">
        <v>76</v>
      </c>
      <c r="Q130" s="16">
        <v>98</v>
      </c>
      <c r="R130" s="15" t="s">
        <v>51</v>
      </c>
      <c r="S130" s="16">
        <v>55</v>
      </c>
      <c r="T130" s="15" t="s">
        <v>128</v>
      </c>
    </row>
    <row r="131" spans="1:20" x14ac:dyDescent="0.3">
      <c r="A131" s="14">
        <v>41768</v>
      </c>
      <c r="B131" s="15" t="s">
        <v>45</v>
      </c>
      <c r="C131" s="15" t="s">
        <v>46</v>
      </c>
      <c r="D131" s="15" t="s">
        <v>47</v>
      </c>
      <c r="E131" s="16">
        <v>170</v>
      </c>
      <c r="F131" s="15"/>
      <c r="G131" s="17">
        <v>2</v>
      </c>
      <c r="H131" s="15"/>
      <c r="I131" s="15"/>
      <c r="J131" s="15"/>
      <c r="K131" s="15"/>
      <c r="L131" s="29" t="s">
        <v>84</v>
      </c>
      <c r="M131" s="28">
        <v>11</v>
      </c>
      <c r="N131" s="28">
        <v>56</v>
      </c>
      <c r="O131" s="29" t="s">
        <v>89</v>
      </c>
      <c r="P131" s="16">
        <v>78</v>
      </c>
      <c r="Q131" s="15"/>
      <c r="R131" s="15"/>
      <c r="S131" s="15"/>
      <c r="T131" s="15"/>
    </row>
    <row r="132" spans="1:20" x14ac:dyDescent="0.3">
      <c r="A132" s="14">
        <v>41769</v>
      </c>
      <c r="B132" s="15" t="s">
        <v>45</v>
      </c>
      <c r="C132" s="15" t="s">
        <v>46</v>
      </c>
      <c r="D132" s="15" t="s">
        <v>47</v>
      </c>
      <c r="E132" s="16">
        <v>170</v>
      </c>
      <c r="F132" s="17">
        <v>191</v>
      </c>
      <c r="G132" s="17">
        <v>22</v>
      </c>
      <c r="H132" s="17">
        <v>135</v>
      </c>
      <c r="I132" s="15" t="s">
        <v>316</v>
      </c>
      <c r="J132" s="17">
        <v>247</v>
      </c>
      <c r="K132" s="15" t="s">
        <v>333</v>
      </c>
      <c r="L132" s="27">
        <v>36</v>
      </c>
      <c r="M132" s="28">
        <v>17</v>
      </c>
      <c r="N132" s="28">
        <v>83</v>
      </c>
      <c r="O132" s="29" t="s">
        <v>264</v>
      </c>
      <c r="P132" s="16">
        <v>82</v>
      </c>
      <c r="Q132" s="16">
        <v>98</v>
      </c>
      <c r="R132" s="15" t="s">
        <v>51</v>
      </c>
      <c r="S132" s="16">
        <v>54</v>
      </c>
      <c r="T132" s="15" t="s">
        <v>250</v>
      </c>
    </row>
    <row r="133" spans="1:20" x14ac:dyDescent="0.3">
      <c r="A133" s="14">
        <v>41770</v>
      </c>
      <c r="B133" s="15" t="s">
        <v>45</v>
      </c>
      <c r="C133" s="15" t="s">
        <v>46</v>
      </c>
      <c r="D133" s="15" t="s">
        <v>47</v>
      </c>
      <c r="E133" s="16">
        <v>170</v>
      </c>
      <c r="F133" s="17">
        <v>154</v>
      </c>
      <c r="G133" s="17">
        <v>0</v>
      </c>
      <c r="H133" s="17">
        <v>115</v>
      </c>
      <c r="I133" s="15" t="s">
        <v>334</v>
      </c>
      <c r="J133" s="17">
        <v>193</v>
      </c>
      <c r="K133" s="15" t="s">
        <v>281</v>
      </c>
      <c r="L133" s="29" t="s">
        <v>218</v>
      </c>
      <c r="M133" s="28">
        <v>17</v>
      </c>
      <c r="N133" s="28">
        <v>67</v>
      </c>
      <c r="O133" s="29" t="s">
        <v>158</v>
      </c>
      <c r="P133" s="16">
        <v>74</v>
      </c>
      <c r="Q133" s="16">
        <v>99</v>
      </c>
      <c r="R133" s="15" t="s">
        <v>123</v>
      </c>
      <c r="S133" s="16">
        <v>53</v>
      </c>
      <c r="T133" s="15" t="s">
        <v>129</v>
      </c>
    </row>
    <row r="134" spans="1:20" x14ac:dyDescent="0.3">
      <c r="A134" s="14">
        <v>41771</v>
      </c>
      <c r="B134" s="15" t="s">
        <v>45</v>
      </c>
      <c r="C134" s="15" t="s">
        <v>46</v>
      </c>
      <c r="D134" s="15" t="s">
        <v>47</v>
      </c>
      <c r="E134" s="16">
        <v>170</v>
      </c>
      <c r="F134" s="17">
        <v>134</v>
      </c>
      <c r="G134" s="17">
        <v>64</v>
      </c>
      <c r="H134" s="17">
        <v>99</v>
      </c>
      <c r="I134" s="15" t="s">
        <v>335</v>
      </c>
      <c r="J134" s="17">
        <v>170</v>
      </c>
      <c r="K134" s="15" t="s">
        <v>336</v>
      </c>
      <c r="L134" s="29" t="s">
        <v>263</v>
      </c>
      <c r="M134" s="28">
        <v>6</v>
      </c>
      <c r="N134" s="28">
        <v>61</v>
      </c>
      <c r="O134" s="29" t="s">
        <v>182</v>
      </c>
      <c r="P134" s="16">
        <v>80</v>
      </c>
      <c r="Q134" s="16">
        <v>99</v>
      </c>
      <c r="R134" s="15" t="s">
        <v>51</v>
      </c>
      <c r="S134" s="16">
        <v>60</v>
      </c>
      <c r="T134" s="15" t="s">
        <v>89</v>
      </c>
    </row>
    <row r="135" spans="1:20" x14ac:dyDescent="0.3">
      <c r="A135" s="14">
        <v>41772</v>
      </c>
      <c r="B135" s="15" t="s">
        <v>45</v>
      </c>
      <c r="C135" s="15" t="s">
        <v>46</v>
      </c>
      <c r="D135" s="15" t="s">
        <v>47</v>
      </c>
      <c r="E135" s="16">
        <v>170</v>
      </c>
      <c r="F135" s="15"/>
      <c r="G135" s="17">
        <v>0</v>
      </c>
      <c r="H135" s="15"/>
      <c r="I135" s="15"/>
      <c r="J135" s="15"/>
      <c r="K135" s="15"/>
      <c r="L135" s="29" t="s">
        <v>84</v>
      </c>
      <c r="M135" s="28">
        <v>11</v>
      </c>
      <c r="N135" s="28">
        <v>64</v>
      </c>
      <c r="O135" s="29" t="s">
        <v>146</v>
      </c>
      <c r="P135" s="16">
        <v>73</v>
      </c>
      <c r="Q135" s="15"/>
      <c r="R135" s="15"/>
      <c r="S135" s="15"/>
      <c r="T135" s="15"/>
    </row>
    <row r="136" spans="1:20" x14ac:dyDescent="0.3">
      <c r="A136" s="14">
        <v>41773</v>
      </c>
      <c r="B136" s="15" t="s">
        <v>45</v>
      </c>
      <c r="C136" s="15" t="s">
        <v>46</v>
      </c>
      <c r="D136" s="15" t="s">
        <v>47</v>
      </c>
      <c r="E136" s="16">
        <v>170</v>
      </c>
      <c r="F136" s="17">
        <v>134</v>
      </c>
      <c r="G136" s="17">
        <v>0</v>
      </c>
      <c r="H136" s="17">
        <v>58</v>
      </c>
      <c r="I136" s="15" t="s">
        <v>337</v>
      </c>
      <c r="J136" s="17">
        <v>211</v>
      </c>
      <c r="K136" s="15" t="s">
        <v>291</v>
      </c>
      <c r="L136" s="29" t="s">
        <v>116</v>
      </c>
      <c r="M136" s="28">
        <v>14</v>
      </c>
      <c r="N136" s="28">
        <v>67</v>
      </c>
      <c r="O136" s="29" t="s">
        <v>61</v>
      </c>
      <c r="P136" s="16">
        <v>69</v>
      </c>
      <c r="Q136" s="16">
        <v>99</v>
      </c>
      <c r="R136" s="15" t="s">
        <v>51</v>
      </c>
      <c r="S136" s="16">
        <v>42</v>
      </c>
      <c r="T136" s="15" t="s">
        <v>209</v>
      </c>
    </row>
    <row r="137" spans="1:20" x14ac:dyDescent="0.3">
      <c r="A137" s="14">
        <v>41774</v>
      </c>
      <c r="B137" s="15" t="s">
        <v>45</v>
      </c>
      <c r="C137" s="15" t="s">
        <v>46</v>
      </c>
      <c r="D137" s="15" t="s">
        <v>47</v>
      </c>
      <c r="E137" s="16">
        <v>170</v>
      </c>
      <c r="F137" s="17">
        <v>164</v>
      </c>
      <c r="G137" s="17">
        <v>0</v>
      </c>
      <c r="H137" s="17">
        <v>102</v>
      </c>
      <c r="I137" s="15" t="s">
        <v>338</v>
      </c>
      <c r="J137" s="17">
        <v>225</v>
      </c>
      <c r="K137" s="15" t="s">
        <v>339</v>
      </c>
      <c r="L137" s="29" t="s">
        <v>84</v>
      </c>
      <c r="M137" s="28">
        <v>14</v>
      </c>
      <c r="N137" s="28">
        <v>78</v>
      </c>
      <c r="O137" s="29" t="s">
        <v>139</v>
      </c>
      <c r="P137" s="16">
        <v>67</v>
      </c>
      <c r="Q137" s="16">
        <v>96</v>
      </c>
      <c r="R137" s="15" t="s">
        <v>120</v>
      </c>
      <c r="S137" s="16">
        <v>43</v>
      </c>
      <c r="T137" s="15" t="s">
        <v>182</v>
      </c>
    </row>
    <row r="138" spans="1:20" x14ac:dyDescent="0.3">
      <c r="A138" s="14">
        <v>41775</v>
      </c>
      <c r="B138" s="15" t="s">
        <v>45</v>
      </c>
      <c r="C138" s="15" t="s">
        <v>46</v>
      </c>
      <c r="D138" s="15" t="s">
        <v>47</v>
      </c>
      <c r="E138" s="16">
        <v>170</v>
      </c>
      <c r="F138" s="17">
        <v>156</v>
      </c>
      <c r="G138" s="17">
        <v>0</v>
      </c>
      <c r="H138" s="17">
        <v>82</v>
      </c>
      <c r="I138" s="15" t="s">
        <v>272</v>
      </c>
      <c r="J138" s="17">
        <v>230</v>
      </c>
      <c r="K138" s="15" t="s">
        <v>58</v>
      </c>
      <c r="L138" s="29" t="s">
        <v>84</v>
      </c>
      <c r="M138" s="28">
        <v>11</v>
      </c>
      <c r="N138" s="28">
        <v>67</v>
      </c>
      <c r="O138" s="29" t="s">
        <v>91</v>
      </c>
      <c r="P138" s="16">
        <v>61</v>
      </c>
      <c r="Q138" s="16">
        <v>98</v>
      </c>
      <c r="R138" s="15" t="s">
        <v>51</v>
      </c>
      <c r="S138" s="16">
        <v>41</v>
      </c>
      <c r="T138" s="15" t="s">
        <v>51</v>
      </c>
    </row>
    <row r="139" spans="1:20" x14ac:dyDescent="0.3">
      <c r="A139" s="14">
        <v>41776</v>
      </c>
      <c r="B139" s="15" t="s">
        <v>45</v>
      </c>
      <c r="C139" s="15" t="s">
        <v>46</v>
      </c>
      <c r="D139" s="15" t="s">
        <v>47</v>
      </c>
      <c r="E139" s="16">
        <v>170</v>
      </c>
      <c r="F139" s="17">
        <v>140</v>
      </c>
      <c r="G139" s="17">
        <v>0</v>
      </c>
      <c r="H139" s="17">
        <v>62</v>
      </c>
      <c r="I139" s="15" t="s">
        <v>103</v>
      </c>
      <c r="J139" s="17">
        <v>218</v>
      </c>
      <c r="K139" s="15" t="s">
        <v>340</v>
      </c>
      <c r="L139" s="29" t="s">
        <v>84</v>
      </c>
      <c r="M139" s="28">
        <v>17</v>
      </c>
      <c r="N139" s="28">
        <v>72</v>
      </c>
      <c r="O139" s="29" t="s">
        <v>81</v>
      </c>
      <c r="P139" s="16">
        <v>62</v>
      </c>
      <c r="Q139" s="16">
        <v>98</v>
      </c>
      <c r="R139" s="15" t="s">
        <v>174</v>
      </c>
      <c r="S139" s="16">
        <v>45</v>
      </c>
      <c r="T139" s="15" t="s">
        <v>188</v>
      </c>
    </row>
    <row r="140" spans="1:20" x14ac:dyDescent="0.3">
      <c r="A140" s="14">
        <v>41777</v>
      </c>
      <c r="B140" s="15" t="s">
        <v>45</v>
      </c>
      <c r="C140" s="15" t="s">
        <v>46</v>
      </c>
      <c r="D140" s="15" t="s">
        <v>47</v>
      </c>
      <c r="E140" s="16">
        <v>170</v>
      </c>
      <c r="F140" s="17">
        <v>162</v>
      </c>
      <c r="G140" s="17">
        <v>2</v>
      </c>
      <c r="H140" s="17">
        <v>76</v>
      </c>
      <c r="I140" s="15" t="s">
        <v>341</v>
      </c>
      <c r="J140" s="17">
        <v>248</v>
      </c>
      <c r="K140" s="15" t="s">
        <v>212</v>
      </c>
      <c r="L140" s="29" t="s">
        <v>84</v>
      </c>
      <c r="M140" s="28">
        <v>14</v>
      </c>
      <c r="N140" s="28">
        <v>53</v>
      </c>
      <c r="O140" s="29" t="s">
        <v>146</v>
      </c>
      <c r="P140" s="16">
        <v>56</v>
      </c>
      <c r="Q140" s="16">
        <v>99</v>
      </c>
      <c r="R140" s="15" t="s">
        <v>103</v>
      </c>
      <c r="S140" s="16">
        <v>36</v>
      </c>
      <c r="T140" s="15" t="s">
        <v>342</v>
      </c>
    </row>
    <row r="141" spans="1:20" x14ac:dyDescent="0.3">
      <c r="A141" s="14">
        <v>41778</v>
      </c>
      <c r="B141" s="15" t="s">
        <v>45</v>
      </c>
      <c r="C141" s="15" t="s">
        <v>46</v>
      </c>
      <c r="D141" s="15" t="s">
        <v>47</v>
      </c>
      <c r="E141" s="16">
        <v>170</v>
      </c>
      <c r="F141" s="17">
        <v>138</v>
      </c>
      <c r="G141" s="17">
        <v>184</v>
      </c>
      <c r="H141" s="17">
        <v>97</v>
      </c>
      <c r="I141" s="15" t="s">
        <v>51</v>
      </c>
      <c r="J141" s="17">
        <v>178</v>
      </c>
      <c r="K141" s="15" t="s">
        <v>343</v>
      </c>
      <c r="L141" s="29" t="s">
        <v>84</v>
      </c>
      <c r="M141" s="28">
        <v>14</v>
      </c>
      <c r="N141" s="28">
        <v>58</v>
      </c>
      <c r="O141" s="29" t="s">
        <v>206</v>
      </c>
      <c r="P141" s="16">
        <v>86</v>
      </c>
      <c r="Q141" s="16">
        <v>98</v>
      </c>
      <c r="R141" s="15" t="s">
        <v>51</v>
      </c>
      <c r="S141" s="16">
        <v>66</v>
      </c>
      <c r="T141" s="15" t="s">
        <v>117</v>
      </c>
    </row>
    <row r="142" spans="1:20" x14ac:dyDescent="0.3">
      <c r="A142" s="14">
        <v>41779</v>
      </c>
      <c r="B142" s="15" t="s">
        <v>45</v>
      </c>
      <c r="C142" s="15" t="s">
        <v>46</v>
      </c>
      <c r="D142" s="15" t="s">
        <v>47</v>
      </c>
      <c r="E142" s="16">
        <v>170</v>
      </c>
      <c r="F142" s="17">
        <v>136</v>
      </c>
      <c r="G142" s="17">
        <v>0</v>
      </c>
      <c r="H142" s="17">
        <v>73</v>
      </c>
      <c r="I142" s="15" t="s">
        <v>223</v>
      </c>
      <c r="J142" s="17">
        <v>200</v>
      </c>
      <c r="K142" s="15" t="s">
        <v>344</v>
      </c>
      <c r="L142" s="27">
        <v>20</v>
      </c>
      <c r="M142" s="28">
        <v>28</v>
      </c>
      <c r="N142" s="28">
        <v>119</v>
      </c>
      <c r="O142" s="29" t="s">
        <v>345</v>
      </c>
      <c r="P142" s="16">
        <v>58</v>
      </c>
      <c r="Q142" s="16">
        <v>100</v>
      </c>
      <c r="R142" s="15" t="s">
        <v>51</v>
      </c>
      <c r="S142" s="16">
        <v>35</v>
      </c>
      <c r="T142" s="15" t="s">
        <v>98</v>
      </c>
    </row>
    <row r="143" spans="1:20" x14ac:dyDescent="0.3">
      <c r="A143" s="14">
        <v>41780</v>
      </c>
      <c r="B143" s="15" t="s">
        <v>45</v>
      </c>
      <c r="C143" s="15" t="s">
        <v>46</v>
      </c>
      <c r="D143" s="15" t="s">
        <v>47</v>
      </c>
      <c r="E143" s="16">
        <v>170</v>
      </c>
      <c r="F143" s="15"/>
      <c r="G143" s="17">
        <v>8</v>
      </c>
      <c r="H143" s="15"/>
      <c r="I143" s="15"/>
      <c r="J143" s="15"/>
      <c r="K143" s="15"/>
      <c r="L143" s="27">
        <v>22</v>
      </c>
      <c r="M143" s="28">
        <v>19</v>
      </c>
      <c r="N143" s="28">
        <v>128</v>
      </c>
      <c r="O143" s="29" t="s">
        <v>65</v>
      </c>
      <c r="P143" s="16">
        <v>64</v>
      </c>
      <c r="Q143" s="15"/>
      <c r="R143" s="15"/>
      <c r="S143" s="15"/>
      <c r="T143" s="15"/>
    </row>
    <row r="144" spans="1:20" x14ac:dyDescent="0.3">
      <c r="A144" s="14">
        <v>41781</v>
      </c>
      <c r="B144" s="15" t="s">
        <v>45</v>
      </c>
      <c r="C144" s="15" t="s">
        <v>46</v>
      </c>
      <c r="D144" s="15" t="s">
        <v>47</v>
      </c>
      <c r="E144" s="16">
        <v>170</v>
      </c>
      <c r="F144" s="17">
        <v>159</v>
      </c>
      <c r="G144" s="17">
        <v>62</v>
      </c>
      <c r="H144" s="17">
        <v>111</v>
      </c>
      <c r="I144" s="15" t="s">
        <v>108</v>
      </c>
      <c r="J144" s="17">
        <v>207</v>
      </c>
      <c r="K144" s="15" t="s">
        <v>138</v>
      </c>
      <c r="L144" s="27">
        <v>23</v>
      </c>
      <c r="M144" s="28">
        <v>11</v>
      </c>
      <c r="N144" s="28">
        <v>100</v>
      </c>
      <c r="O144" s="29" t="s">
        <v>85</v>
      </c>
      <c r="P144" s="16">
        <v>75</v>
      </c>
      <c r="Q144" s="16">
        <v>98</v>
      </c>
      <c r="R144" s="15" t="s">
        <v>107</v>
      </c>
      <c r="S144" s="16">
        <v>30</v>
      </c>
      <c r="T144" s="15" t="s">
        <v>128</v>
      </c>
    </row>
    <row r="145" spans="1:20" x14ac:dyDescent="0.3">
      <c r="A145" s="14">
        <v>41782</v>
      </c>
      <c r="B145" s="15" t="s">
        <v>45</v>
      </c>
      <c r="C145" s="15" t="s">
        <v>46</v>
      </c>
      <c r="D145" s="15" t="s">
        <v>47</v>
      </c>
      <c r="E145" s="16">
        <v>170</v>
      </c>
      <c r="F145" s="17">
        <v>118</v>
      </c>
      <c r="G145" s="17">
        <v>6</v>
      </c>
      <c r="H145" s="17">
        <v>76</v>
      </c>
      <c r="I145" s="15" t="s">
        <v>346</v>
      </c>
      <c r="J145" s="17">
        <v>159</v>
      </c>
      <c r="K145" s="15" t="s">
        <v>307</v>
      </c>
      <c r="L145" s="27">
        <v>22</v>
      </c>
      <c r="M145" s="28">
        <v>22</v>
      </c>
      <c r="N145" s="28">
        <v>111</v>
      </c>
      <c r="O145" s="29" t="s">
        <v>347</v>
      </c>
      <c r="P145" s="16">
        <v>66</v>
      </c>
      <c r="Q145" s="16">
        <v>98</v>
      </c>
      <c r="R145" s="15" t="s">
        <v>70</v>
      </c>
      <c r="S145" s="16">
        <v>51</v>
      </c>
      <c r="T145" s="15" t="s">
        <v>51</v>
      </c>
    </row>
    <row r="146" spans="1:20" x14ac:dyDescent="0.3">
      <c r="A146" s="14">
        <v>41783</v>
      </c>
      <c r="B146" s="15" t="s">
        <v>45</v>
      </c>
      <c r="C146" s="15" t="s">
        <v>46</v>
      </c>
      <c r="D146" s="15" t="s">
        <v>47</v>
      </c>
      <c r="E146" s="16">
        <v>170</v>
      </c>
      <c r="F146" s="17">
        <v>128</v>
      </c>
      <c r="G146" s="17">
        <v>74</v>
      </c>
      <c r="H146" s="17">
        <v>77</v>
      </c>
      <c r="I146" s="15" t="s">
        <v>348</v>
      </c>
      <c r="J146" s="17">
        <v>178</v>
      </c>
      <c r="K146" s="15" t="s">
        <v>349</v>
      </c>
      <c r="L146" s="29" t="s">
        <v>218</v>
      </c>
      <c r="M146" s="28">
        <v>11</v>
      </c>
      <c r="N146" s="28">
        <v>69</v>
      </c>
      <c r="O146" s="29" t="s">
        <v>206</v>
      </c>
      <c r="P146" s="16">
        <v>78</v>
      </c>
      <c r="Q146" s="16">
        <v>98</v>
      </c>
      <c r="R146" s="15" t="s">
        <v>51</v>
      </c>
      <c r="S146" s="16">
        <v>46</v>
      </c>
      <c r="T146" s="15" t="s">
        <v>188</v>
      </c>
    </row>
    <row r="147" spans="1:20" x14ac:dyDescent="0.3">
      <c r="A147" s="14">
        <v>41784</v>
      </c>
      <c r="B147" s="15" t="s">
        <v>45</v>
      </c>
      <c r="C147" s="15" t="s">
        <v>46</v>
      </c>
      <c r="D147" s="15" t="s">
        <v>47</v>
      </c>
      <c r="E147" s="16">
        <v>170</v>
      </c>
      <c r="F147" s="17">
        <v>114</v>
      </c>
      <c r="G147" s="17">
        <v>40</v>
      </c>
      <c r="H147" s="17">
        <v>85</v>
      </c>
      <c r="I147" s="15" t="s">
        <v>350</v>
      </c>
      <c r="J147" s="17">
        <v>142</v>
      </c>
      <c r="K147" s="15" t="s">
        <v>351</v>
      </c>
      <c r="L147" s="27">
        <v>33</v>
      </c>
      <c r="M147" s="28">
        <v>6</v>
      </c>
      <c r="N147" s="28">
        <v>36</v>
      </c>
      <c r="O147" s="29" t="s">
        <v>71</v>
      </c>
      <c r="P147" s="16">
        <v>85</v>
      </c>
      <c r="Q147" s="16">
        <v>99</v>
      </c>
      <c r="R147" s="15" t="s">
        <v>51</v>
      </c>
      <c r="S147" s="16">
        <v>59</v>
      </c>
      <c r="T147" s="15" t="s">
        <v>209</v>
      </c>
    </row>
    <row r="148" spans="1:20" x14ac:dyDescent="0.3">
      <c r="A148" s="14">
        <v>41785</v>
      </c>
      <c r="B148" s="15" t="s">
        <v>45</v>
      </c>
      <c r="C148" s="15" t="s">
        <v>46</v>
      </c>
      <c r="D148" s="15" t="s">
        <v>47</v>
      </c>
      <c r="E148" s="16">
        <v>170</v>
      </c>
      <c r="F148" s="17">
        <v>124</v>
      </c>
      <c r="G148" s="17">
        <v>0</v>
      </c>
      <c r="H148" s="17">
        <v>76</v>
      </c>
      <c r="I148" s="15" t="s">
        <v>51</v>
      </c>
      <c r="J148" s="17">
        <v>171</v>
      </c>
      <c r="K148" s="15" t="s">
        <v>50</v>
      </c>
      <c r="L148" s="29" t="s">
        <v>116</v>
      </c>
      <c r="M148" s="28">
        <v>8</v>
      </c>
      <c r="N148" s="28">
        <v>75</v>
      </c>
      <c r="O148" s="29" t="s">
        <v>352</v>
      </c>
      <c r="P148" s="16">
        <v>74</v>
      </c>
      <c r="Q148" s="16">
        <v>99</v>
      </c>
      <c r="R148" s="15" t="s">
        <v>51</v>
      </c>
      <c r="S148" s="16">
        <v>55</v>
      </c>
      <c r="T148" s="15" t="s">
        <v>215</v>
      </c>
    </row>
    <row r="149" spans="1:20" x14ac:dyDescent="0.3">
      <c r="A149" s="14">
        <v>41786</v>
      </c>
      <c r="B149" s="15" t="s">
        <v>45</v>
      </c>
      <c r="C149" s="15" t="s">
        <v>46</v>
      </c>
      <c r="D149" s="15" t="s">
        <v>47</v>
      </c>
      <c r="E149" s="16">
        <v>170</v>
      </c>
      <c r="F149" s="15"/>
      <c r="G149" s="17">
        <v>112</v>
      </c>
      <c r="H149" s="15"/>
      <c r="I149" s="15"/>
      <c r="J149" s="15"/>
      <c r="K149" s="15"/>
      <c r="L149" s="29" t="s">
        <v>84</v>
      </c>
      <c r="M149" s="28">
        <v>8</v>
      </c>
      <c r="N149" s="28">
        <v>61</v>
      </c>
      <c r="O149" s="29" t="s">
        <v>117</v>
      </c>
      <c r="P149" s="16">
        <v>75</v>
      </c>
      <c r="Q149" s="15"/>
      <c r="R149" s="15"/>
      <c r="S149" s="15"/>
      <c r="T149" s="15"/>
    </row>
    <row r="150" spans="1:20" x14ac:dyDescent="0.3">
      <c r="A150" s="14">
        <v>41787</v>
      </c>
      <c r="B150" s="15" t="s">
        <v>45</v>
      </c>
      <c r="C150" s="15" t="s">
        <v>46</v>
      </c>
      <c r="D150" s="15" t="s">
        <v>47</v>
      </c>
      <c r="E150" s="16">
        <v>170</v>
      </c>
      <c r="F150" s="17">
        <v>132</v>
      </c>
      <c r="G150" s="17">
        <v>88</v>
      </c>
      <c r="H150" s="17">
        <v>96</v>
      </c>
      <c r="I150" s="15" t="s">
        <v>353</v>
      </c>
      <c r="J150" s="17">
        <v>168</v>
      </c>
      <c r="K150" s="15" t="s">
        <v>354</v>
      </c>
      <c r="L150" s="29" t="s">
        <v>116</v>
      </c>
      <c r="M150" s="28">
        <v>8</v>
      </c>
      <c r="N150" s="28">
        <v>58</v>
      </c>
      <c r="O150" s="29" t="s">
        <v>167</v>
      </c>
      <c r="P150" s="16">
        <v>85</v>
      </c>
      <c r="Q150" s="16">
        <v>100</v>
      </c>
      <c r="R150" s="15" t="s">
        <v>51</v>
      </c>
      <c r="S150" s="16">
        <v>72</v>
      </c>
      <c r="T150" s="15" t="s">
        <v>50</v>
      </c>
    </row>
    <row r="151" spans="1:20" x14ac:dyDescent="0.3">
      <c r="A151" s="14">
        <v>41788</v>
      </c>
      <c r="B151" s="15" t="s">
        <v>45</v>
      </c>
      <c r="C151" s="15" t="s">
        <v>46</v>
      </c>
      <c r="D151" s="15" t="s">
        <v>47</v>
      </c>
      <c r="E151" s="16">
        <v>170</v>
      </c>
      <c r="F151" s="15"/>
      <c r="G151" s="17">
        <v>54</v>
      </c>
      <c r="H151" s="15"/>
      <c r="I151" s="15"/>
      <c r="J151" s="15"/>
      <c r="K151" s="15"/>
      <c r="L151" s="29" t="s">
        <v>102</v>
      </c>
      <c r="M151" s="28">
        <v>8</v>
      </c>
      <c r="N151" s="28">
        <v>39</v>
      </c>
      <c r="O151" s="29" t="s">
        <v>164</v>
      </c>
      <c r="P151" s="16">
        <v>91</v>
      </c>
      <c r="Q151" s="15"/>
      <c r="R151" s="15"/>
      <c r="S151" s="15"/>
      <c r="T151" s="15"/>
    </row>
    <row r="152" spans="1:20" x14ac:dyDescent="0.3">
      <c r="A152" s="14">
        <v>41789</v>
      </c>
      <c r="B152" s="15" t="s">
        <v>45</v>
      </c>
      <c r="C152" s="15" t="s">
        <v>46</v>
      </c>
      <c r="D152" s="15" t="s">
        <v>47</v>
      </c>
      <c r="E152" s="16">
        <v>170</v>
      </c>
      <c r="F152" s="15"/>
      <c r="G152" s="17">
        <v>30</v>
      </c>
      <c r="H152" s="15"/>
      <c r="I152" s="15"/>
      <c r="J152" s="15"/>
      <c r="K152" s="15"/>
      <c r="L152" s="29" t="s">
        <v>218</v>
      </c>
      <c r="M152" s="28">
        <v>11</v>
      </c>
      <c r="N152" s="28">
        <v>58</v>
      </c>
      <c r="O152" s="29" t="s">
        <v>121</v>
      </c>
      <c r="P152" s="16">
        <v>80</v>
      </c>
      <c r="Q152" s="15"/>
      <c r="R152" s="15"/>
      <c r="S152" s="15"/>
      <c r="T152" s="15"/>
    </row>
    <row r="153" spans="1:20" x14ac:dyDescent="0.3">
      <c r="A153" s="14">
        <v>41790</v>
      </c>
      <c r="B153" s="15" t="s">
        <v>45</v>
      </c>
      <c r="C153" s="15" t="s">
        <v>46</v>
      </c>
      <c r="D153" s="15" t="s">
        <v>47</v>
      </c>
      <c r="E153" s="16">
        <v>170</v>
      </c>
      <c r="F153" s="15"/>
      <c r="G153" s="17">
        <v>0</v>
      </c>
      <c r="H153" s="15"/>
      <c r="I153" s="15"/>
      <c r="J153" s="15"/>
      <c r="K153" s="15"/>
      <c r="L153" s="29" t="s">
        <v>84</v>
      </c>
      <c r="M153" s="28">
        <v>8</v>
      </c>
      <c r="N153" s="28">
        <v>58</v>
      </c>
      <c r="O153" s="29" t="s">
        <v>128</v>
      </c>
      <c r="P153" s="16">
        <v>81</v>
      </c>
      <c r="Q153" s="15"/>
      <c r="R153" s="15"/>
      <c r="S153" s="15"/>
      <c r="T153" s="15"/>
    </row>
    <row r="154" spans="1:20" x14ac:dyDescent="0.3">
      <c r="A154" s="14">
        <v>41791</v>
      </c>
      <c r="B154" s="15" t="s">
        <v>45</v>
      </c>
      <c r="C154" s="15" t="s">
        <v>46</v>
      </c>
      <c r="D154" s="15" t="s">
        <v>47</v>
      </c>
      <c r="E154" s="16">
        <v>170</v>
      </c>
      <c r="F154" s="15"/>
      <c r="G154" s="17">
        <v>0</v>
      </c>
      <c r="H154" s="15"/>
      <c r="I154" s="15"/>
      <c r="J154" s="15"/>
      <c r="K154" s="15"/>
      <c r="L154" s="29" t="s">
        <v>84</v>
      </c>
      <c r="M154" s="28">
        <v>19</v>
      </c>
      <c r="N154" s="28">
        <v>75</v>
      </c>
      <c r="O154" s="29" t="s">
        <v>158</v>
      </c>
      <c r="P154" s="16">
        <v>74</v>
      </c>
      <c r="Q154" s="15"/>
      <c r="R154" s="15"/>
      <c r="S154" s="15"/>
      <c r="T154" s="15"/>
    </row>
    <row r="155" spans="1:20" x14ac:dyDescent="0.3">
      <c r="A155" s="14">
        <v>41792</v>
      </c>
      <c r="B155" s="15" t="s">
        <v>45</v>
      </c>
      <c r="C155" s="15" t="s">
        <v>46</v>
      </c>
      <c r="D155" s="15" t="s">
        <v>47</v>
      </c>
      <c r="E155" s="16">
        <v>170</v>
      </c>
      <c r="F155" s="15"/>
      <c r="G155" s="17">
        <v>0</v>
      </c>
      <c r="H155" s="15"/>
      <c r="I155" s="15"/>
      <c r="J155" s="15"/>
      <c r="K155" s="15"/>
      <c r="L155" s="29" t="s">
        <v>84</v>
      </c>
      <c r="M155" s="28">
        <v>8</v>
      </c>
      <c r="N155" s="28">
        <v>61</v>
      </c>
      <c r="O155" s="29" t="s">
        <v>209</v>
      </c>
      <c r="P155" s="16">
        <v>71</v>
      </c>
      <c r="Q155" s="15"/>
      <c r="R155" s="15"/>
      <c r="S155" s="15"/>
      <c r="T155" s="15"/>
    </row>
    <row r="156" spans="1:20" x14ac:dyDescent="0.3">
      <c r="A156" s="14">
        <v>41793</v>
      </c>
      <c r="B156" s="15" t="s">
        <v>45</v>
      </c>
      <c r="C156" s="15" t="s">
        <v>46</v>
      </c>
      <c r="D156" s="15" t="s">
        <v>47</v>
      </c>
      <c r="E156" s="16">
        <v>170</v>
      </c>
      <c r="F156" s="15"/>
      <c r="G156" s="17">
        <v>28</v>
      </c>
      <c r="H156" s="15"/>
      <c r="I156" s="15"/>
      <c r="J156" s="15"/>
      <c r="K156" s="15"/>
      <c r="L156" s="27">
        <v>35</v>
      </c>
      <c r="M156" s="28">
        <v>17</v>
      </c>
      <c r="N156" s="28">
        <v>64</v>
      </c>
      <c r="O156" s="29" t="s">
        <v>355</v>
      </c>
      <c r="P156" s="16">
        <v>72</v>
      </c>
      <c r="Q156" s="15"/>
      <c r="R156" s="15"/>
      <c r="S156" s="15"/>
      <c r="T156" s="15"/>
    </row>
    <row r="157" spans="1:20" x14ac:dyDescent="0.3">
      <c r="A157" s="14">
        <v>41794</v>
      </c>
      <c r="B157" s="15" t="s">
        <v>45</v>
      </c>
      <c r="C157" s="15" t="s">
        <v>46</v>
      </c>
      <c r="D157" s="15" t="s">
        <v>47</v>
      </c>
      <c r="E157" s="16">
        <v>170</v>
      </c>
      <c r="F157" s="17">
        <v>141</v>
      </c>
      <c r="G157" s="17">
        <v>0</v>
      </c>
      <c r="H157" s="17">
        <v>99</v>
      </c>
      <c r="I157" s="15" t="s">
        <v>356</v>
      </c>
      <c r="J157" s="17">
        <v>183</v>
      </c>
      <c r="K157" s="15" t="s">
        <v>357</v>
      </c>
      <c r="L157" s="27">
        <v>26</v>
      </c>
      <c r="M157" s="28">
        <v>14</v>
      </c>
      <c r="N157" s="28">
        <v>75</v>
      </c>
      <c r="O157" s="29" t="s">
        <v>210</v>
      </c>
      <c r="P157" s="16">
        <v>70</v>
      </c>
      <c r="Q157" s="16">
        <v>95</v>
      </c>
      <c r="R157" s="15" t="s">
        <v>166</v>
      </c>
      <c r="S157" s="16">
        <v>55</v>
      </c>
      <c r="T157" s="15" t="s">
        <v>206</v>
      </c>
    </row>
    <row r="158" spans="1:20" x14ac:dyDescent="0.3">
      <c r="A158" s="14">
        <v>41795</v>
      </c>
      <c r="B158" s="15" t="s">
        <v>45</v>
      </c>
      <c r="C158" s="15" t="s">
        <v>46</v>
      </c>
      <c r="D158" s="15" t="s">
        <v>47</v>
      </c>
      <c r="E158" s="16">
        <v>170</v>
      </c>
      <c r="F158" s="17">
        <v>170</v>
      </c>
      <c r="G158" s="17">
        <v>0</v>
      </c>
      <c r="H158" s="17">
        <v>83</v>
      </c>
      <c r="I158" s="15" t="s">
        <v>358</v>
      </c>
      <c r="J158" s="17">
        <v>258</v>
      </c>
      <c r="K158" s="15" t="s">
        <v>359</v>
      </c>
      <c r="L158" s="29"/>
      <c r="M158" s="28">
        <v>14</v>
      </c>
      <c r="N158" s="29"/>
      <c r="O158" s="29"/>
      <c r="P158" s="16">
        <v>64</v>
      </c>
      <c r="Q158" s="15"/>
      <c r="R158" s="15"/>
      <c r="S158" s="15"/>
      <c r="T158" s="15"/>
    </row>
    <row r="159" spans="1:20" x14ac:dyDescent="0.3">
      <c r="A159" s="14">
        <v>41796</v>
      </c>
      <c r="B159" s="15" t="s">
        <v>45</v>
      </c>
      <c r="C159" s="15" t="s">
        <v>46</v>
      </c>
      <c r="D159" s="15" t="s">
        <v>47</v>
      </c>
      <c r="E159" s="16">
        <v>170</v>
      </c>
      <c r="F159" s="15"/>
      <c r="G159" s="17">
        <v>0</v>
      </c>
      <c r="H159" s="15"/>
      <c r="I159" s="15"/>
      <c r="J159" s="15"/>
      <c r="K159" s="15"/>
      <c r="L159" s="27">
        <v>25</v>
      </c>
      <c r="M159" s="28">
        <v>31</v>
      </c>
      <c r="N159" s="28">
        <v>142</v>
      </c>
      <c r="O159" s="29" t="s">
        <v>307</v>
      </c>
      <c r="P159" s="16">
        <v>47</v>
      </c>
      <c r="Q159" s="15"/>
      <c r="R159" s="15"/>
      <c r="S159" s="15"/>
      <c r="T159" s="15"/>
    </row>
    <row r="160" spans="1:20" x14ac:dyDescent="0.3">
      <c r="A160" s="14">
        <v>41797</v>
      </c>
      <c r="B160" s="15" t="s">
        <v>45</v>
      </c>
      <c r="C160" s="15" t="s">
        <v>46</v>
      </c>
      <c r="D160" s="15" t="s">
        <v>47</v>
      </c>
      <c r="E160" s="16">
        <v>170</v>
      </c>
      <c r="F160" s="17">
        <v>184</v>
      </c>
      <c r="G160" s="17">
        <v>0</v>
      </c>
      <c r="H160" s="17">
        <v>111</v>
      </c>
      <c r="I160" s="15" t="s">
        <v>360</v>
      </c>
      <c r="J160" s="17">
        <v>256</v>
      </c>
      <c r="K160" s="15" t="s">
        <v>361</v>
      </c>
      <c r="L160" s="27">
        <v>20</v>
      </c>
      <c r="M160" s="28">
        <v>8</v>
      </c>
      <c r="N160" s="28">
        <v>106</v>
      </c>
      <c r="O160" s="29" t="s">
        <v>86</v>
      </c>
      <c r="P160" s="16">
        <v>58</v>
      </c>
      <c r="Q160" s="16">
        <v>94</v>
      </c>
      <c r="R160" s="15" t="s">
        <v>123</v>
      </c>
      <c r="S160" s="16">
        <v>31</v>
      </c>
      <c r="T160" s="15" t="s">
        <v>94</v>
      </c>
    </row>
    <row r="161" spans="1:20" x14ac:dyDescent="0.3">
      <c r="A161" s="14">
        <v>41798</v>
      </c>
      <c r="B161" s="15" t="s">
        <v>45</v>
      </c>
      <c r="C161" s="15" t="s">
        <v>46</v>
      </c>
      <c r="D161" s="15" t="s">
        <v>47</v>
      </c>
      <c r="E161" s="16">
        <v>170</v>
      </c>
      <c r="F161" s="17">
        <v>168</v>
      </c>
      <c r="G161" s="17">
        <v>0</v>
      </c>
      <c r="H161" s="17">
        <v>100</v>
      </c>
      <c r="I161" s="15" t="s">
        <v>51</v>
      </c>
      <c r="J161" s="17">
        <v>235</v>
      </c>
      <c r="K161" s="15" t="s">
        <v>278</v>
      </c>
      <c r="L161" s="27">
        <v>28</v>
      </c>
      <c r="M161" s="28">
        <v>14</v>
      </c>
      <c r="N161" s="28">
        <v>75</v>
      </c>
      <c r="O161" s="29" t="s">
        <v>61</v>
      </c>
      <c r="P161" s="16">
        <v>65</v>
      </c>
      <c r="Q161" s="16">
        <v>96</v>
      </c>
      <c r="R161" s="15" t="s">
        <v>193</v>
      </c>
      <c r="S161" s="16">
        <v>49</v>
      </c>
      <c r="T161" s="15" t="s">
        <v>91</v>
      </c>
    </row>
    <row r="162" spans="1:20" x14ac:dyDescent="0.3">
      <c r="A162" s="14">
        <v>41799</v>
      </c>
      <c r="B162" s="15" t="s">
        <v>45</v>
      </c>
      <c r="C162" s="15" t="s">
        <v>46</v>
      </c>
      <c r="D162" s="15" t="s">
        <v>47</v>
      </c>
      <c r="E162" s="16">
        <v>170</v>
      </c>
      <c r="F162" s="17">
        <v>166</v>
      </c>
      <c r="G162" s="17">
        <v>0</v>
      </c>
      <c r="H162" s="17">
        <v>115</v>
      </c>
      <c r="I162" s="15" t="s">
        <v>174</v>
      </c>
      <c r="J162" s="17">
        <v>217</v>
      </c>
      <c r="K162" s="15" t="s">
        <v>362</v>
      </c>
      <c r="L162" s="27">
        <v>30</v>
      </c>
      <c r="M162" s="28">
        <v>17</v>
      </c>
      <c r="N162" s="28">
        <v>78</v>
      </c>
      <c r="O162" s="29" t="s">
        <v>148</v>
      </c>
      <c r="P162" s="16">
        <v>73</v>
      </c>
      <c r="Q162" s="16">
        <v>96</v>
      </c>
      <c r="R162" s="15" t="s">
        <v>51</v>
      </c>
      <c r="S162" s="16">
        <v>57</v>
      </c>
      <c r="T162" s="15" t="s">
        <v>95</v>
      </c>
    </row>
    <row r="163" spans="1:20" x14ac:dyDescent="0.3">
      <c r="A163" s="14">
        <v>41800</v>
      </c>
      <c r="B163" s="15" t="s">
        <v>45</v>
      </c>
      <c r="C163" s="15" t="s">
        <v>46</v>
      </c>
      <c r="D163" s="15" t="s">
        <v>47</v>
      </c>
      <c r="E163" s="16">
        <v>170</v>
      </c>
      <c r="F163" s="17">
        <v>164</v>
      </c>
      <c r="G163" s="17">
        <v>0</v>
      </c>
      <c r="H163" s="17">
        <v>114</v>
      </c>
      <c r="I163" s="15" t="s">
        <v>363</v>
      </c>
      <c r="J163" s="17">
        <v>214</v>
      </c>
      <c r="K163" s="15" t="s">
        <v>364</v>
      </c>
      <c r="L163" s="27">
        <v>10</v>
      </c>
      <c r="M163" s="28">
        <v>8</v>
      </c>
      <c r="N163" s="28">
        <v>50</v>
      </c>
      <c r="O163" s="29" t="s">
        <v>209</v>
      </c>
      <c r="P163" s="16">
        <v>77</v>
      </c>
      <c r="Q163" s="16">
        <v>97</v>
      </c>
      <c r="R163" s="15" t="s">
        <v>147</v>
      </c>
      <c r="S163" s="16">
        <v>59</v>
      </c>
      <c r="T163" s="15" t="s">
        <v>148</v>
      </c>
    </row>
    <row r="164" spans="1:20" x14ac:dyDescent="0.3">
      <c r="A164" s="14">
        <v>41801</v>
      </c>
      <c r="B164" s="15" t="s">
        <v>45</v>
      </c>
      <c r="C164" s="15" t="s">
        <v>46</v>
      </c>
      <c r="D164" s="15" t="s">
        <v>47</v>
      </c>
      <c r="E164" s="16">
        <v>170</v>
      </c>
      <c r="F164" s="17">
        <v>195</v>
      </c>
      <c r="G164" s="17">
        <v>0</v>
      </c>
      <c r="H164" s="17">
        <v>143</v>
      </c>
      <c r="I164" s="15" t="s">
        <v>365</v>
      </c>
      <c r="J164" s="17">
        <v>247</v>
      </c>
      <c r="K164" s="15" t="s">
        <v>366</v>
      </c>
      <c r="L164" s="27">
        <v>33</v>
      </c>
      <c r="M164" s="28">
        <v>17</v>
      </c>
      <c r="N164" s="28">
        <v>61</v>
      </c>
      <c r="O164" s="29" t="s">
        <v>91</v>
      </c>
      <c r="P164" s="16">
        <v>71</v>
      </c>
      <c r="Q164" s="16">
        <v>95</v>
      </c>
      <c r="R164" s="15" t="s">
        <v>367</v>
      </c>
      <c r="S164" s="16">
        <v>59</v>
      </c>
      <c r="T164" s="15" t="s">
        <v>117</v>
      </c>
    </row>
    <row r="165" spans="1:20" x14ac:dyDescent="0.3">
      <c r="A165" s="14">
        <v>41802</v>
      </c>
      <c r="B165" s="15" t="s">
        <v>45</v>
      </c>
      <c r="C165" s="15" t="s">
        <v>46</v>
      </c>
      <c r="D165" s="15" t="s">
        <v>47</v>
      </c>
      <c r="E165" s="16">
        <v>170</v>
      </c>
      <c r="F165" s="17">
        <v>226</v>
      </c>
      <c r="G165" s="17">
        <v>0</v>
      </c>
      <c r="H165" s="17">
        <v>170</v>
      </c>
      <c r="I165" s="15" t="s">
        <v>100</v>
      </c>
      <c r="J165" s="17">
        <v>283</v>
      </c>
      <c r="K165" s="15" t="s">
        <v>368</v>
      </c>
      <c r="L165" s="27">
        <v>34</v>
      </c>
      <c r="M165" s="28">
        <v>19</v>
      </c>
      <c r="N165" s="28">
        <v>61</v>
      </c>
      <c r="O165" s="29" t="s">
        <v>369</v>
      </c>
      <c r="P165" s="16">
        <v>74</v>
      </c>
      <c r="Q165" s="16">
        <v>95</v>
      </c>
      <c r="R165" s="15" t="s">
        <v>88</v>
      </c>
      <c r="S165" s="16">
        <v>61</v>
      </c>
      <c r="T165" s="15" t="s">
        <v>51</v>
      </c>
    </row>
    <row r="166" spans="1:20" x14ac:dyDescent="0.3">
      <c r="A166" s="14">
        <v>41803</v>
      </c>
      <c r="B166" s="15" t="s">
        <v>45</v>
      </c>
      <c r="C166" s="15" t="s">
        <v>46</v>
      </c>
      <c r="D166" s="15" t="s">
        <v>47</v>
      </c>
      <c r="E166" s="16">
        <v>170</v>
      </c>
      <c r="F166" s="17">
        <v>206</v>
      </c>
      <c r="G166" s="17">
        <v>0</v>
      </c>
      <c r="H166" s="17">
        <v>165</v>
      </c>
      <c r="I166" s="15" t="s">
        <v>51</v>
      </c>
      <c r="J166" s="17">
        <v>248</v>
      </c>
      <c r="K166" s="15" t="s">
        <v>186</v>
      </c>
      <c r="L166" s="27">
        <v>35</v>
      </c>
      <c r="M166" s="28">
        <v>11</v>
      </c>
      <c r="N166" s="28">
        <v>44</v>
      </c>
      <c r="O166" s="29" t="s">
        <v>370</v>
      </c>
      <c r="P166" s="16">
        <v>78</v>
      </c>
      <c r="Q166" s="16">
        <v>98</v>
      </c>
      <c r="R166" s="15" t="s">
        <v>51</v>
      </c>
      <c r="S166" s="16">
        <v>69</v>
      </c>
      <c r="T166" s="15" t="s">
        <v>51</v>
      </c>
    </row>
    <row r="167" spans="1:20" x14ac:dyDescent="0.3">
      <c r="A167" s="14">
        <v>41804</v>
      </c>
      <c r="B167" s="15" t="s">
        <v>45</v>
      </c>
      <c r="C167" s="15" t="s">
        <v>46</v>
      </c>
      <c r="D167" s="15" t="s">
        <v>47</v>
      </c>
      <c r="E167" s="16">
        <v>170</v>
      </c>
      <c r="F167" s="17">
        <v>188</v>
      </c>
      <c r="G167" s="17">
        <v>0</v>
      </c>
      <c r="H167" s="17">
        <v>129</v>
      </c>
      <c r="I167" s="15" t="s">
        <v>199</v>
      </c>
      <c r="J167" s="17">
        <v>247</v>
      </c>
      <c r="K167" s="15" t="s">
        <v>371</v>
      </c>
      <c r="L167" s="29" t="s">
        <v>116</v>
      </c>
      <c r="M167" s="28">
        <v>14</v>
      </c>
      <c r="N167" s="28">
        <v>75</v>
      </c>
      <c r="O167" s="29" t="s">
        <v>50</v>
      </c>
      <c r="P167" s="16">
        <v>67</v>
      </c>
      <c r="Q167" s="16">
        <v>96</v>
      </c>
      <c r="R167" s="15" t="s">
        <v>120</v>
      </c>
      <c r="S167" s="16">
        <v>51</v>
      </c>
      <c r="T167" s="15" t="s">
        <v>50</v>
      </c>
    </row>
    <row r="168" spans="1:20" x14ac:dyDescent="0.3">
      <c r="A168" s="14">
        <v>41805</v>
      </c>
      <c r="B168" s="15" t="s">
        <v>45</v>
      </c>
      <c r="C168" s="15" t="s">
        <v>46</v>
      </c>
      <c r="D168" s="15" t="s">
        <v>47</v>
      </c>
      <c r="E168" s="16">
        <v>170</v>
      </c>
      <c r="F168" s="17">
        <v>184</v>
      </c>
      <c r="G168" s="17">
        <v>0</v>
      </c>
      <c r="H168" s="17">
        <v>111</v>
      </c>
      <c r="I168" s="15" t="s">
        <v>363</v>
      </c>
      <c r="J168" s="17">
        <v>257</v>
      </c>
      <c r="K168" s="15" t="s">
        <v>372</v>
      </c>
      <c r="L168" s="27">
        <v>99</v>
      </c>
      <c r="M168" s="28">
        <v>19</v>
      </c>
      <c r="N168" s="28">
        <v>72</v>
      </c>
      <c r="O168" s="29" t="s">
        <v>51</v>
      </c>
      <c r="P168" s="16">
        <v>67</v>
      </c>
      <c r="Q168" s="16">
        <v>98</v>
      </c>
      <c r="R168" s="15" t="s">
        <v>51</v>
      </c>
      <c r="S168" s="16">
        <v>47</v>
      </c>
      <c r="T168" s="15" t="s">
        <v>89</v>
      </c>
    </row>
    <row r="169" spans="1:20" x14ac:dyDescent="0.3">
      <c r="A169" s="14">
        <v>41806</v>
      </c>
      <c r="B169" s="15" t="s">
        <v>45</v>
      </c>
      <c r="C169" s="15" t="s">
        <v>46</v>
      </c>
      <c r="D169" s="15" t="s">
        <v>47</v>
      </c>
      <c r="E169" s="16">
        <v>170</v>
      </c>
      <c r="F169" s="17">
        <v>182</v>
      </c>
      <c r="G169" s="17">
        <v>0</v>
      </c>
      <c r="H169" s="17">
        <v>122</v>
      </c>
      <c r="I169" s="15" t="s">
        <v>373</v>
      </c>
      <c r="J169" s="17">
        <v>243</v>
      </c>
      <c r="K169" s="15" t="s">
        <v>374</v>
      </c>
      <c r="L169" s="27">
        <v>35</v>
      </c>
      <c r="M169" s="28">
        <v>11</v>
      </c>
      <c r="N169" s="28">
        <v>78</v>
      </c>
      <c r="O169" s="29" t="s">
        <v>128</v>
      </c>
      <c r="P169" s="16">
        <v>63</v>
      </c>
      <c r="Q169" s="16">
        <v>95</v>
      </c>
      <c r="R169" s="15" t="s">
        <v>51</v>
      </c>
      <c r="S169" s="16">
        <v>48</v>
      </c>
      <c r="T169" s="15" t="s">
        <v>209</v>
      </c>
    </row>
    <row r="170" spans="1:20" x14ac:dyDescent="0.3">
      <c r="A170" s="14">
        <v>41807</v>
      </c>
      <c r="B170" s="15" t="s">
        <v>45</v>
      </c>
      <c r="C170" s="15" t="s">
        <v>46</v>
      </c>
      <c r="D170" s="15" t="s">
        <v>47</v>
      </c>
      <c r="E170" s="16">
        <v>170</v>
      </c>
      <c r="F170" s="17">
        <v>178</v>
      </c>
      <c r="G170" s="17">
        <v>0</v>
      </c>
      <c r="H170" s="17">
        <v>102</v>
      </c>
      <c r="I170" s="15" t="s">
        <v>375</v>
      </c>
      <c r="J170" s="17">
        <v>253</v>
      </c>
      <c r="K170" s="15" t="s">
        <v>306</v>
      </c>
      <c r="L170" s="29" t="s">
        <v>116</v>
      </c>
      <c r="M170" s="28">
        <v>17</v>
      </c>
      <c r="N170" s="28">
        <v>69</v>
      </c>
      <c r="O170" s="29" t="s">
        <v>128</v>
      </c>
      <c r="P170" s="16">
        <v>67</v>
      </c>
      <c r="Q170" s="16">
        <v>100</v>
      </c>
      <c r="R170" s="15" t="s">
        <v>123</v>
      </c>
      <c r="S170" s="16">
        <v>44</v>
      </c>
      <c r="T170" s="15" t="s">
        <v>209</v>
      </c>
    </row>
    <row r="171" spans="1:20" x14ac:dyDescent="0.3">
      <c r="A171" s="14">
        <v>41808</v>
      </c>
      <c r="B171" s="15" t="s">
        <v>45</v>
      </c>
      <c r="C171" s="15" t="s">
        <v>46</v>
      </c>
      <c r="D171" s="15" t="s">
        <v>47</v>
      </c>
      <c r="E171" s="16">
        <v>170</v>
      </c>
      <c r="F171" s="17">
        <v>201</v>
      </c>
      <c r="G171" s="17">
        <v>0</v>
      </c>
      <c r="H171" s="17">
        <v>144</v>
      </c>
      <c r="I171" s="15" t="s">
        <v>329</v>
      </c>
      <c r="J171" s="17">
        <v>258</v>
      </c>
      <c r="K171" s="15" t="s">
        <v>121</v>
      </c>
      <c r="L171" s="27">
        <v>36</v>
      </c>
      <c r="M171" s="28">
        <v>14</v>
      </c>
      <c r="N171" s="28">
        <v>67</v>
      </c>
      <c r="O171" s="29" t="s">
        <v>133</v>
      </c>
      <c r="P171" s="16">
        <v>67</v>
      </c>
      <c r="Q171" s="16">
        <v>92</v>
      </c>
      <c r="R171" s="15" t="s">
        <v>376</v>
      </c>
      <c r="S171" s="16">
        <v>47</v>
      </c>
      <c r="T171" s="15" t="s">
        <v>182</v>
      </c>
    </row>
    <row r="172" spans="1:20" x14ac:dyDescent="0.3">
      <c r="A172" s="14">
        <v>41809</v>
      </c>
      <c r="B172" s="15" t="s">
        <v>45</v>
      </c>
      <c r="C172" s="15" t="s">
        <v>46</v>
      </c>
      <c r="D172" s="15" t="s">
        <v>47</v>
      </c>
      <c r="E172" s="16">
        <v>170</v>
      </c>
      <c r="F172" s="17">
        <v>216</v>
      </c>
      <c r="G172" s="17">
        <v>0</v>
      </c>
      <c r="H172" s="17">
        <v>166</v>
      </c>
      <c r="I172" s="15" t="s">
        <v>377</v>
      </c>
      <c r="J172" s="17">
        <v>265</v>
      </c>
      <c r="K172" s="15" t="s">
        <v>299</v>
      </c>
      <c r="L172" s="27">
        <v>34</v>
      </c>
      <c r="M172" s="28">
        <v>11</v>
      </c>
      <c r="N172" s="28">
        <v>53</v>
      </c>
      <c r="O172" s="29" t="s">
        <v>121</v>
      </c>
      <c r="P172" s="16">
        <v>66</v>
      </c>
      <c r="Q172" s="16">
        <v>90</v>
      </c>
      <c r="R172" s="15" t="s">
        <v>286</v>
      </c>
      <c r="S172" s="16">
        <v>48</v>
      </c>
      <c r="T172" s="15" t="s">
        <v>179</v>
      </c>
    </row>
    <row r="173" spans="1:20" x14ac:dyDescent="0.3">
      <c r="A173" s="14">
        <v>41810</v>
      </c>
      <c r="B173" s="15" t="s">
        <v>45</v>
      </c>
      <c r="C173" s="15" t="s">
        <v>46</v>
      </c>
      <c r="D173" s="15" t="s">
        <v>47</v>
      </c>
      <c r="E173" s="16">
        <v>170</v>
      </c>
      <c r="F173" s="17">
        <v>213</v>
      </c>
      <c r="G173" s="17">
        <v>56</v>
      </c>
      <c r="H173" s="17">
        <v>161</v>
      </c>
      <c r="I173" s="15" t="s">
        <v>378</v>
      </c>
      <c r="J173" s="17">
        <v>265</v>
      </c>
      <c r="K173" s="15" t="s">
        <v>285</v>
      </c>
      <c r="L173" s="29" t="s">
        <v>116</v>
      </c>
      <c r="M173" s="28">
        <v>11</v>
      </c>
      <c r="N173" s="28">
        <v>67</v>
      </c>
      <c r="O173" s="29" t="s">
        <v>117</v>
      </c>
      <c r="P173" s="16">
        <v>79</v>
      </c>
      <c r="Q173" s="16">
        <v>95</v>
      </c>
      <c r="R173" s="15" t="s">
        <v>69</v>
      </c>
      <c r="S173" s="16">
        <v>62</v>
      </c>
      <c r="T173" s="15" t="s">
        <v>129</v>
      </c>
    </row>
    <row r="174" spans="1:20" x14ac:dyDescent="0.3">
      <c r="A174" s="14">
        <v>41811</v>
      </c>
      <c r="B174" s="15" t="s">
        <v>45</v>
      </c>
      <c r="C174" s="15" t="s">
        <v>46</v>
      </c>
      <c r="D174" s="15" t="s">
        <v>47</v>
      </c>
      <c r="E174" s="16">
        <v>170</v>
      </c>
      <c r="F174" s="17">
        <v>221</v>
      </c>
      <c r="G174" s="17">
        <v>4</v>
      </c>
      <c r="H174" s="17">
        <v>169</v>
      </c>
      <c r="I174" s="15" t="s">
        <v>100</v>
      </c>
      <c r="J174" s="17">
        <v>273</v>
      </c>
      <c r="K174" s="15" t="s">
        <v>379</v>
      </c>
      <c r="L174" s="29" t="s">
        <v>116</v>
      </c>
      <c r="M174" s="28">
        <v>11</v>
      </c>
      <c r="N174" s="28">
        <v>75</v>
      </c>
      <c r="O174" s="29" t="s">
        <v>129</v>
      </c>
      <c r="P174" s="16">
        <v>70</v>
      </c>
      <c r="Q174" s="16">
        <v>97</v>
      </c>
      <c r="R174" s="15" t="s">
        <v>51</v>
      </c>
      <c r="S174" s="16">
        <v>53</v>
      </c>
      <c r="T174" s="15" t="s">
        <v>71</v>
      </c>
    </row>
    <row r="175" spans="1:20" x14ac:dyDescent="0.3">
      <c r="A175" s="14">
        <v>41812</v>
      </c>
      <c r="B175" s="15" t="s">
        <v>45</v>
      </c>
      <c r="C175" s="15" t="s">
        <v>46</v>
      </c>
      <c r="D175" s="15" t="s">
        <v>47</v>
      </c>
      <c r="E175" s="16">
        <v>170</v>
      </c>
      <c r="F175" s="17">
        <v>200</v>
      </c>
      <c r="G175" s="17">
        <v>14</v>
      </c>
      <c r="H175" s="17">
        <v>147</v>
      </c>
      <c r="I175" s="15" t="s">
        <v>380</v>
      </c>
      <c r="J175" s="17">
        <v>254</v>
      </c>
      <c r="K175" s="15" t="s">
        <v>381</v>
      </c>
      <c r="L175" s="29" t="s">
        <v>218</v>
      </c>
      <c r="M175" s="28">
        <v>11</v>
      </c>
      <c r="N175" s="28">
        <v>67</v>
      </c>
      <c r="O175" s="29" t="s">
        <v>89</v>
      </c>
      <c r="P175" s="16">
        <v>66</v>
      </c>
      <c r="Q175" s="16">
        <v>96</v>
      </c>
      <c r="R175" s="15" t="s">
        <v>51</v>
      </c>
      <c r="S175" s="16">
        <v>47</v>
      </c>
      <c r="T175" s="15" t="s">
        <v>182</v>
      </c>
    </row>
    <row r="176" spans="1:20" x14ac:dyDescent="0.3">
      <c r="A176" s="14">
        <v>41813</v>
      </c>
      <c r="B176" s="15" t="s">
        <v>45</v>
      </c>
      <c r="C176" s="15" t="s">
        <v>46</v>
      </c>
      <c r="D176" s="15" t="s">
        <v>47</v>
      </c>
      <c r="E176" s="16">
        <v>170</v>
      </c>
      <c r="F176" s="17">
        <v>196</v>
      </c>
      <c r="G176" s="17">
        <v>26</v>
      </c>
      <c r="H176" s="17">
        <v>136</v>
      </c>
      <c r="I176" s="15" t="s">
        <v>294</v>
      </c>
      <c r="J176" s="17">
        <v>257</v>
      </c>
      <c r="K176" s="15" t="s">
        <v>382</v>
      </c>
      <c r="L176" s="29" t="s">
        <v>84</v>
      </c>
      <c r="M176" s="28">
        <v>8</v>
      </c>
      <c r="N176" s="28">
        <v>58</v>
      </c>
      <c r="O176" s="29" t="s">
        <v>169</v>
      </c>
      <c r="P176" s="16">
        <v>81</v>
      </c>
      <c r="Q176" s="16">
        <v>100</v>
      </c>
      <c r="R176" s="15" t="s">
        <v>51</v>
      </c>
      <c r="S176" s="16">
        <v>55</v>
      </c>
      <c r="T176" s="15" t="s">
        <v>113</v>
      </c>
    </row>
    <row r="177" spans="1:20" x14ac:dyDescent="0.3">
      <c r="A177" s="14">
        <v>41814</v>
      </c>
      <c r="B177" s="15" t="s">
        <v>45</v>
      </c>
      <c r="C177" s="15" t="s">
        <v>46</v>
      </c>
      <c r="D177" s="15" t="s">
        <v>47</v>
      </c>
      <c r="E177" s="16">
        <v>170</v>
      </c>
      <c r="F177" s="17">
        <v>192</v>
      </c>
      <c r="G177" s="17">
        <v>2</v>
      </c>
      <c r="H177" s="17">
        <v>153</v>
      </c>
      <c r="I177" s="15" t="s">
        <v>383</v>
      </c>
      <c r="J177" s="17">
        <v>232</v>
      </c>
      <c r="K177" s="15" t="s">
        <v>384</v>
      </c>
      <c r="L177" s="29" t="s">
        <v>263</v>
      </c>
      <c r="M177" s="28">
        <v>11</v>
      </c>
      <c r="N177" s="28">
        <v>56</v>
      </c>
      <c r="O177" s="29" t="s">
        <v>135</v>
      </c>
      <c r="P177" s="16">
        <v>80</v>
      </c>
      <c r="Q177" s="16">
        <v>100</v>
      </c>
      <c r="R177" s="15" t="s">
        <v>51</v>
      </c>
      <c r="S177" s="16">
        <v>64</v>
      </c>
      <c r="T177" s="15" t="s">
        <v>89</v>
      </c>
    </row>
    <row r="178" spans="1:20" x14ac:dyDescent="0.3">
      <c r="A178" s="14">
        <v>41815</v>
      </c>
      <c r="B178" s="15" t="s">
        <v>45</v>
      </c>
      <c r="C178" s="15" t="s">
        <v>46</v>
      </c>
      <c r="D178" s="15" t="s">
        <v>47</v>
      </c>
      <c r="E178" s="16">
        <v>170</v>
      </c>
      <c r="F178" s="17">
        <v>194</v>
      </c>
      <c r="G178" s="17">
        <v>100</v>
      </c>
      <c r="H178" s="17">
        <v>148</v>
      </c>
      <c r="I178" s="15" t="s">
        <v>51</v>
      </c>
      <c r="J178" s="17">
        <v>239</v>
      </c>
      <c r="K178" s="15" t="s">
        <v>385</v>
      </c>
      <c r="L178" s="29" t="s">
        <v>263</v>
      </c>
      <c r="M178" s="28">
        <v>11</v>
      </c>
      <c r="N178" s="28">
        <v>75</v>
      </c>
      <c r="O178" s="29" t="s">
        <v>264</v>
      </c>
      <c r="P178" s="16">
        <v>84</v>
      </c>
      <c r="Q178" s="16">
        <v>98</v>
      </c>
      <c r="R178" s="15" t="s">
        <v>51</v>
      </c>
      <c r="S178" s="16">
        <v>62</v>
      </c>
      <c r="T178" s="15" t="s">
        <v>118</v>
      </c>
    </row>
    <row r="179" spans="1:20" x14ac:dyDescent="0.3">
      <c r="A179" s="14">
        <v>41816</v>
      </c>
      <c r="B179" s="15" t="s">
        <v>45</v>
      </c>
      <c r="C179" s="15" t="s">
        <v>46</v>
      </c>
      <c r="D179" s="15" t="s">
        <v>47</v>
      </c>
      <c r="E179" s="16">
        <v>170</v>
      </c>
      <c r="F179" s="17">
        <v>194</v>
      </c>
      <c r="G179" s="17">
        <v>2</v>
      </c>
      <c r="H179" s="17">
        <v>146</v>
      </c>
      <c r="I179" s="15" t="s">
        <v>51</v>
      </c>
      <c r="J179" s="17">
        <v>243</v>
      </c>
      <c r="K179" s="15" t="s">
        <v>386</v>
      </c>
      <c r="L179" s="29" t="s">
        <v>102</v>
      </c>
      <c r="M179" s="28">
        <v>8</v>
      </c>
      <c r="N179" s="28">
        <v>61</v>
      </c>
      <c r="O179" s="29" t="s">
        <v>52</v>
      </c>
      <c r="P179" s="16">
        <v>71</v>
      </c>
      <c r="Q179" s="16">
        <v>99</v>
      </c>
      <c r="R179" s="15" t="s">
        <v>51</v>
      </c>
      <c r="S179" s="16">
        <v>52</v>
      </c>
      <c r="T179" s="15" t="s">
        <v>91</v>
      </c>
    </row>
    <row r="180" spans="1:20" x14ac:dyDescent="0.3">
      <c r="A180" s="14">
        <v>41817</v>
      </c>
      <c r="B180" s="15" t="s">
        <v>45</v>
      </c>
      <c r="C180" s="15" t="s">
        <v>46</v>
      </c>
      <c r="D180" s="15" t="s">
        <v>47</v>
      </c>
      <c r="E180" s="16">
        <v>170</v>
      </c>
      <c r="F180" s="17">
        <v>176</v>
      </c>
      <c r="G180" s="17">
        <v>6</v>
      </c>
      <c r="H180" s="17">
        <v>155</v>
      </c>
      <c r="I180" s="15" t="s">
        <v>51</v>
      </c>
      <c r="J180" s="17">
        <v>197</v>
      </c>
      <c r="K180" s="15" t="s">
        <v>387</v>
      </c>
      <c r="L180" s="27">
        <v>36</v>
      </c>
      <c r="M180" s="28">
        <v>6</v>
      </c>
      <c r="N180" s="28">
        <v>53</v>
      </c>
      <c r="O180" s="29" t="s">
        <v>182</v>
      </c>
      <c r="P180" s="16">
        <v>82</v>
      </c>
      <c r="Q180" s="16">
        <v>92</v>
      </c>
      <c r="R180" s="15" t="s">
        <v>51</v>
      </c>
      <c r="S180" s="16">
        <v>68</v>
      </c>
      <c r="T180" s="15" t="s">
        <v>226</v>
      </c>
    </row>
    <row r="181" spans="1:20" x14ac:dyDescent="0.3">
      <c r="A181" s="14">
        <v>41818</v>
      </c>
      <c r="B181" s="15" t="s">
        <v>45</v>
      </c>
      <c r="C181" s="15" t="s">
        <v>46</v>
      </c>
      <c r="D181" s="15" t="s">
        <v>47</v>
      </c>
      <c r="E181" s="16">
        <v>170</v>
      </c>
      <c r="F181" s="17">
        <v>150</v>
      </c>
      <c r="G181" s="17">
        <v>46</v>
      </c>
      <c r="H181" s="17">
        <v>118</v>
      </c>
      <c r="I181" s="15" t="s">
        <v>172</v>
      </c>
      <c r="J181" s="17">
        <v>182</v>
      </c>
      <c r="K181" s="15" t="s">
        <v>388</v>
      </c>
      <c r="L181" s="27">
        <v>32</v>
      </c>
      <c r="M181" s="28">
        <v>6</v>
      </c>
      <c r="N181" s="28">
        <v>64</v>
      </c>
      <c r="O181" s="29" t="s">
        <v>169</v>
      </c>
      <c r="P181" s="16">
        <v>88</v>
      </c>
      <c r="Q181" s="16">
        <v>98</v>
      </c>
      <c r="R181" s="15" t="s">
        <v>249</v>
      </c>
      <c r="S181" s="16">
        <v>74</v>
      </c>
      <c r="T181" s="15" t="s">
        <v>98</v>
      </c>
    </row>
    <row r="182" spans="1:20" x14ac:dyDescent="0.3">
      <c r="A182" s="14">
        <v>41819</v>
      </c>
      <c r="B182" s="15" t="s">
        <v>45</v>
      </c>
      <c r="C182" s="15" t="s">
        <v>46</v>
      </c>
      <c r="D182" s="15" t="s">
        <v>47</v>
      </c>
      <c r="E182" s="16">
        <v>170</v>
      </c>
      <c r="F182" s="17">
        <v>161</v>
      </c>
      <c r="G182" s="17">
        <v>2</v>
      </c>
      <c r="H182" s="17">
        <v>96</v>
      </c>
      <c r="I182" s="15" t="s">
        <v>375</v>
      </c>
      <c r="J182" s="17">
        <v>226</v>
      </c>
      <c r="K182" s="15" t="s">
        <v>389</v>
      </c>
      <c r="L182" s="29" t="s">
        <v>84</v>
      </c>
      <c r="M182" s="28">
        <v>11</v>
      </c>
      <c r="N182" s="28">
        <v>58</v>
      </c>
      <c r="O182" s="29" t="s">
        <v>209</v>
      </c>
      <c r="P182" s="16">
        <v>74</v>
      </c>
      <c r="Q182" s="16">
        <v>100</v>
      </c>
      <c r="R182" s="15" t="s">
        <v>51</v>
      </c>
      <c r="S182" s="16">
        <v>45</v>
      </c>
      <c r="T182" s="15" t="s">
        <v>95</v>
      </c>
    </row>
    <row r="183" spans="1:20" x14ac:dyDescent="0.3">
      <c r="A183" s="14">
        <v>41820</v>
      </c>
      <c r="B183" s="15" t="s">
        <v>45</v>
      </c>
      <c r="C183" s="15" t="s">
        <v>46</v>
      </c>
      <c r="D183" s="15" t="s">
        <v>47</v>
      </c>
      <c r="E183" s="16">
        <v>170</v>
      </c>
      <c r="F183" s="17">
        <v>176</v>
      </c>
      <c r="G183" s="17">
        <v>10</v>
      </c>
      <c r="H183" s="17">
        <v>114</v>
      </c>
      <c r="I183" s="15" t="s">
        <v>390</v>
      </c>
      <c r="J183" s="17">
        <v>239</v>
      </c>
      <c r="K183" s="15" t="s">
        <v>391</v>
      </c>
      <c r="L183" s="29" t="s">
        <v>218</v>
      </c>
      <c r="M183" s="28">
        <v>14</v>
      </c>
      <c r="N183" s="28">
        <v>86</v>
      </c>
      <c r="O183" s="29" t="s">
        <v>264</v>
      </c>
      <c r="P183" s="16">
        <v>73</v>
      </c>
      <c r="Q183" s="16">
        <v>99</v>
      </c>
      <c r="R183" s="15" t="s">
        <v>159</v>
      </c>
      <c r="S183" s="16">
        <v>52</v>
      </c>
      <c r="T183" s="15" t="s">
        <v>179</v>
      </c>
    </row>
    <row r="184" spans="1:20" x14ac:dyDescent="0.3">
      <c r="A184" s="14">
        <v>41821</v>
      </c>
      <c r="B184" s="15" t="s">
        <v>45</v>
      </c>
      <c r="C184" s="15" t="s">
        <v>46</v>
      </c>
      <c r="D184" s="15" t="s">
        <v>47</v>
      </c>
      <c r="E184" s="16">
        <v>170</v>
      </c>
      <c r="F184" s="17">
        <v>180</v>
      </c>
      <c r="G184" s="17">
        <v>252</v>
      </c>
      <c r="H184" s="17">
        <v>141</v>
      </c>
      <c r="I184" s="15" t="s">
        <v>392</v>
      </c>
      <c r="J184" s="17">
        <v>218</v>
      </c>
      <c r="K184" s="15" t="s">
        <v>393</v>
      </c>
      <c r="L184" s="29" t="s">
        <v>102</v>
      </c>
      <c r="M184" s="28">
        <v>8</v>
      </c>
      <c r="N184" s="28">
        <v>61</v>
      </c>
      <c r="O184" s="29" t="s">
        <v>99</v>
      </c>
      <c r="P184" s="16">
        <v>83</v>
      </c>
      <c r="Q184" s="16">
        <v>100</v>
      </c>
      <c r="R184" s="15" t="s">
        <v>51</v>
      </c>
      <c r="S184" s="16">
        <v>63</v>
      </c>
      <c r="T184" s="15" t="s">
        <v>215</v>
      </c>
    </row>
    <row r="185" spans="1:20" x14ac:dyDescent="0.3">
      <c r="A185" s="14">
        <v>41822</v>
      </c>
      <c r="B185" s="15" t="s">
        <v>45</v>
      </c>
      <c r="C185" s="15" t="s">
        <v>46</v>
      </c>
      <c r="D185" s="15" t="s">
        <v>47</v>
      </c>
      <c r="E185" s="16">
        <v>170</v>
      </c>
      <c r="F185" s="17">
        <v>174</v>
      </c>
      <c r="G185" s="17">
        <v>8</v>
      </c>
      <c r="H185" s="17">
        <v>134</v>
      </c>
      <c r="I185" s="15" t="s">
        <v>394</v>
      </c>
      <c r="J185" s="17">
        <v>214</v>
      </c>
      <c r="K185" s="15" t="s">
        <v>395</v>
      </c>
      <c r="L185" s="27">
        <v>36</v>
      </c>
      <c r="M185" s="28">
        <v>8</v>
      </c>
      <c r="N185" s="28">
        <v>47</v>
      </c>
      <c r="O185" s="29" t="s">
        <v>201</v>
      </c>
      <c r="P185" s="16">
        <v>76</v>
      </c>
      <c r="Q185" s="16">
        <v>100</v>
      </c>
      <c r="R185" s="15" t="s">
        <v>51</v>
      </c>
      <c r="S185" s="16">
        <v>63</v>
      </c>
      <c r="T185" s="15" t="s">
        <v>169</v>
      </c>
    </row>
    <row r="186" spans="1:20" x14ac:dyDescent="0.3">
      <c r="A186" s="14">
        <v>41823</v>
      </c>
      <c r="B186" s="15" t="s">
        <v>45</v>
      </c>
      <c r="C186" s="15" t="s">
        <v>46</v>
      </c>
      <c r="D186" s="15" t="s">
        <v>47</v>
      </c>
      <c r="E186" s="16">
        <v>170</v>
      </c>
      <c r="F186" s="17">
        <v>188</v>
      </c>
      <c r="G186" s="17">
        <v>0</v>
      </c>
      <c r="H186" s="17">
        <v>128</v>
      </c>
      <c r="I186" s="15" t="s">
        <v>396</v>
      </c>
      <c r="J186" s="17">
        <v>247</v>
      </c>
      <c r="K186" s="15" t="s">
        <v>87</v>
      </c>
      <c r="L186" s="27">
        <v>33</v>
      </c>
      <c r="M186" s="28">
        <v>14</v>
      </c>
      <c r="N186" s="28">
        <v>53</v>
      </c>
      <c r="O186" s="29" t="s">
        <v>71</v>
      </c>
      <c r="P186" s="16">
        <v>70</v>
      </c>
      <c r="Q186" s="16">
        <v>99</v>
      </c>
      <c r="R186" s="15" t="s">
        <v>51</v>
      </c>
      <c r="S186" s="16">
        <v>60</v>
      </c>
      <c r="T186" s="15" t="s">
        <v>51</v>
      </c>
    </row>
    <row r="187" spans="1:20" x14ac:dyDescent="0.3">
      <c r="A187" s="14">
        <v>41824</v>
      </c>
      <c r="B187" s="15" t="s">
        <v>45</v>
      </c>
      <c r="C187" s="15" t="s">
        <v>46</v>
      </c>
      <c r="D187" s="15" t="s">
        <v>47</v>
      </c>
      <c r="E187" s="16">
        <v>170</v>
      </c>
      <c r="F187" s="17">
        <v>211</v>
      </c>
      <c r="G187" s="17">
        <v>0</v>
      </c>
      <c r="H187" s="17">
        <v>146</v>
      </c>
      <c r="I187" s="15" t="s">
        <v>397</v>
      </c>
      <c r="J187" s="17">
        <v>276</v>
      </c>
      <c r="K187" s="15" t="s">
        <v>398</v>
      </c>
      <c r="L187" s="27">
        <v>36</v>
      </c>
      <c r="M187" s="28">
        <v>14</v>
      </c>
      <c r="N187" s="28">
        <v>64</v>
      </c>
      <c r="O187" s="29" t="s">
        <v>128</v>
      </c>
      <c r="P187" s="16">
        <v>74</v>
      </c>
      <c r="Q187" s="16">
        <v>98</v>
      </c>
      <c r="R187" s="15" t="s">
        <v>51</v>
      </c>
      <c r="S187" s="16">
        <v>55</v>
      </c>
      <c r="T187" s="15" t="s">
        <v>117</v>
      </c>
    </row>
    <row r="188" spans="1:20" x14ac:dyDescent="0.3">
      <c r="A188" s="14">
        <v>41825</v>
      </c>
      <c r="B188" s="15" t="s">
        <v>45</v>
      </c>
      <c r="C188" s="15" t="s">
        <v>46</v>
      </c>
      <c r="D188" s="15" t="s">
        <v>47</v>
      </c>
      <c r="E188" s="16">
        <v>170</v>
      </c>
      <c r="F188" s="17">
        <v>224</v>
      </c>
      <c r="G188" s="17">
        <v>60</v>
      </c>
      <c r="H188" s="17">
        <v>157</v>
      </c>
      <c r="I188" s="15" t="s">
        <v>348</v>
      </c>
      <c r="J188" s="17">
        <v>290</v>
      </c>
      <c r="K188" s="15" t="s">
        <v>372</v>
      </c>
      <c r="L188" s="27">
        <v>36</v>
      </c>
      <c r="M188" s="28">
        <v>14</v>
      </c>
      <c r="N188" s="28">
        <v>56</v>
      </c>
      <c r="O188" s="29" t="s">
        <v>50</v>
      </c>
      <c r="P188" s="16">
        <v>68</v>
      </c>
      <c r="Q188" s="16">
        <v>100</v>
      </c>
      <c r="R188" s="15" t="s">
        <v>229</v>
      </c>
      <c r="S188" s="16">
        <v>48</v>
      </c>
      <c r="T188" s="15" t="s">
        <v>113</v>
      </c>
    </row>
    <row r="189" spans="1:20" x14ac:dyDescent="0.3">
      <c r="A189" s="14">
        <v>41826</v>
      </c>
      <c r="B189" s="15" t="s">
        <v>45</v>
      </c>
      <c r="C189" s="15" t="s">
        <v>46</v>
      </c>
      <c r="D189" s="15" t="s">
        <v>47</v>
      </c>
      <c r="E189" s="16">
        <v>170</v>
      </c>
      <c r="F189" s="17">
        <v>166</v>
      </c>
      <c r="G189" s="17">
        <v>54</v>
      </c>
      <c r="H189" s="17">
        <v>139</v>
      </c>
      <c r="I189" s="15" t="s">
        <v>399</v>
      </c>
      <c r="J189" s="17">
        <v>192</v>
      </c>
      <c r="K189" s="15" t="s">
        <v>400</v>
      </c>
      <c r="L189" s="27">
        <v>27</v>
      </c>
      <c r="M189" s="28">
        <v>17</v>
      </c>
      <c r="N189" s="28">
        <v>75</v>
      </c>
      <c r="O189" s="29" t="s">
        <v>74</v>
      </c>
      <c r="P189" s="16">
        <v>73</v>
      </c>
      <c r="Q189" s="16">
        <v>98</v>
      </c>
      <c r="R189" s="15" t="s">
        <v>51</v>
      </c>
      <c r="S189" s="16">
        <v>60</v>
      </c>
      <c r="T189" s="15" t="s">
        <v>55</v>
      </c>
    </row>
    <row r="190" spans="1:20" x14ac:dyDescent="0.3">
      <c r="A190" s="14">
        <v>41827</v>
      </c>
      <c r="B190" s="15" t="s">
        <v>45</v>
      </c>
      <c r="C190" s="15" t="s">
        <v>46</v>
      </c>
      <c r="D190" s="15" t="s">
        <v>47</v>
      </c>
      <c r="E190" s="16">
        <v>170</v>
      </c>
      <c r="F190" s="17">
        <v>170</v>
      </c>
      <c r="G190" s="17">
        <v>0</v>
      </c>
      <c r="H190" s="17">
        <v>133</v>
      </c>
      <c r="I190" s="15" t="s">
        <v>346</v>
      </c>
      <c r="J190" s="17">
        <v>208</v>
      </c>
      <c r="K190" s="15" t="s">
        <v>119</v>
      </c>
      <c r="L190" s="29" t="s">
        <v>401</v>
      </c>
      <c r="M190" s="28">
        <v>8</v>
      </c>
      <c r="N190" s="28">
        <v>50</v>
      </c>
      <c r="O190" s="29" t="s">
        <v>250</v>
      </c>
      <c r="P190" s="16">
        <v>74</v>
      </c>
      <c r="Q190" s="16">
        <v>99</v>
      </c>
      <c r="R190" s="15" t="s">
        <v>51</v>
      </c>
      <c r="S190" s="16">
        <v>53</v>
      </c>
      <c r="T190" s="15" t="s">
        <v>264</v>
      </c>
    </row>
    <row r="191" spans="1:20" x14ac:dyDescent="0.3">
      <c r="A191" s="14">
        <v>41828</v>
      </c>
      <c r="B191" s="15" t="s">
        <v>45</v>
      </c>
      <c r="C191" s="15" t="s">
        <v>46</v>
      </c>
      <c r="D191" s="15" t="s">
        <v>47</v>
      </c>
      <c r="E191" s="16">
        <v>170</v>
      </c>
      <c r="F191" s="17">
        <v>189</v>
      </c>
      <c r="G191" s="17">
        <v>12</v>
      </c>
      <c r="H191" s="17">
        <v>147</v>
      </c>
      <c r="I191" s="15" t="s">
        <v>327</v>
      </c>
      <c r="J191" s="17">
        <v>231</v>
      </c>
      <c r="K191" s="15" t="s">
        <v>402</v>
      </c>
      <c r="L191" s="29" t="s">
        <v>263</v>
      </c>
      <c r="M191" s="28">
        <v>11</v>
      </c>
      <c r="N191" s="28">
        <v>75</v>
      </c>
      <c r="O191" s="29" t="s">
        <v>158</v>
      </c>
      <c r="P191" s="16">
        <v>74</v>
      </c>
      <c r="Q191" s="16">
        <v>95</v>
      </c>
      <c r="R191" s="15" t="s">
        <v>232</v>
      </c>
      <c r="S191" s="16">
        <v>47</v>
      </c>
      <c r="T191" s="15" t="s">
        <v>250</v>
      </c>
    </row>
    <row r="192" spans="1:20" x14ac:dyDescent="0.3">
      <c r="A192" s="14">
        <v>41829</v>
      </c>
      <c r="B192" s="15" t="s">
        <v>45</v>
      </c>
      <c r="C192" s="15" t="s">
        <v>46</v>
      </c>
      <c r="D192" s="15" t="s">
        <v>47</v>
      </c>
      <c r="E192" s="16">
        <v>170</v>
      </c>
      <c r="F192" s="17">
        <v>165</v>
      </c>
      <c r="G192" s="17">
        <v>2</v>
      </c>
      <c r="H192" s="17">
        <v>123</v>
      </c>
      <c r="I192" s="15" t="s">
        <v>51</v>
      </c>
      <c r="J192" s="17">
        <v>207</v>
      </c>
      <c r="K192" s="15" t="s">
        <v>403</v>
      </c>
      <c r="L192" s="29" t="s">
        <v>218</v>
      </c>
      <c r="M192" s="28">
        <v>11</v>
      </c>
      <c r="N192" s="28">
        <v>61</v>
      </c>
      <c r="O192" s="29" t="s">
        <v>139</v>
      </c>
      <c r="P192" s="16">
        <v>74</v>
      </c>
      <c r="Q192" s="16">
        <v>98</v>
      </c>
      <c r="R192" s="15" t="s">
        <v>404</v>
      </c>
      <c r="S192" s="16">
        <v>59</v>
      </c>
      <c r="T192" s="15" t="s">
        <v>71</v>
      </c>
    </row>
    <row r="193" spans="1:20" x14ac:dyDescent="0.3">
      <c r="A193" s="14">
        <v>41830</v>
      </c>
      <c r="B193" s="15" t="s">
        <v>45</v>
      </c>
      <c r="C193" s="15" t="s">
        <v>46</v>
      </c>
      <c r="D193" s="15" t="s">
        <v>47</v>
      </c>
      <c r="E193" s="16">
        <v>170</v>
      </c>
      <c r="F193" s="17">
        <v>163</v>
      </c>
      <c r="G193" s="17">
        <v>0</v>
      </c>
      <c r="H193" s="17">
        <v>100</v>
      </c>
      <c r="I193" s="15" t="s">
        <v>405</v>
      </c>
      <c r="J193" s="17">
        <v>226</v>
      </c>
      <c r="K193" s="15" t="s">
        <v>406</v>
      </c>
      <c r="L193" s="27">
        <v>36</v>
      </c>
      <c r="M193" s="28">
        <v>14</v>
      </c>
      <c r="N193" s="28">
        <v>64</v>
      </c>
      <c r="O193" s="29" t="s">
        <v>94</v>
      </c>
      <c r="P193" s="16">
        <v>66</v>
      </c>
      <c r="Q193" s="16">
        <v>99</v>
      </c>
      <c r="R193" s="15" t="s">
        <v>210</v>
      </c>
      <c r="S193" s="16">
        <v>47</v>
      </c>
      <c r="T193" s="15" t="s">
        <v>133</v>
      </c>
    </row>
    <row r="194" spans="1:20" x14ac:dyDescent="0.3">
      <c r="A194" s="14">
        <v>41831</v>
      </c>
      <c r="B194" s="15" t="s">
        <v>45</v>
      </c>
      <c r="C194" s="15" t="s">
        <v>46</v>
      </c>
      <c r="D194" s="15" t="s">
        <v>47</v>
      </c>
      <c r="E194" s="16">
        <v>170</v>
      </c>
      <c r="F194" s="17">
        <v>172</v>
      </c>
      <c r="G194" s="17">
        <v>0</v>
      </c>
      <c r="H194" s="17">
        <v>111</v>
      </c>
      <c r="I194" s="15" t="s">
        <v>407</v>
      </c>
      <c r="J194" s="17">
        <v>232</v>
      </c>
      <c r="K194" s="15" t="s">
        <v>408</v>
      </c>
      <c r="L194" s="29" t="s">
        <v>401</v>
      </c>
      <c r="M194" s="28">
        <v>14</v>
      </c>
      <c r="N194" s="28">
        <v>58</v>
      </c>
      <c r="O194" s="29" t="s">
        <v>128</v>
      </c>
      <c r="P194" s="16">
        <v>70</v>
      </c>
      <c r="Q194" s="16">
        <v>97</v>
      </c>
      <c r="R194" s="15" t="s">
        <v>75</v>
      </c>
      <c r="S194" s="16">
        <v>56</v>
      </c>
      <c r="T194" s="15" t="s">
        <v>169</v>
      </c>
    </row>
    <row r="195" spans="1:20" x14ac:dyDescent="0.3">
      <c r="A195" s="14">
        <v>41832</v>
      </c>
      <c r="B195" s="15" t="s">
        <v>45</v>
      </c>
      <c r="C195" s="15" t="s">
        <v>46</v>
      </c>
      <c r="D195" s="15" t="s">
        <v>47</v>
      </c>
      <c r="E195" s="16">
        <v>170</v>
      </c>
      <c r="F195" s="17">
        <v>196</v>
      </c>
      <c r="G195" s="17">
        <v>0</v>
      </c>
      <c r="H195" s="17">
        <v>151</v>
      </c>
      <c r="I195" s="15" t="s">
        <v>409</v>
      </c>
      <c r="J195" s="17">
        <v>241</v>
      </c>
      <c r="K195" s="15" t="s">
        <v>382</v>
      </c>
      <c r="L195" s="29" t="s">
        <v>102</v>
      </c>
      <c r="M195" s="28">
        <v>11</v>
      </c>
      <c r="N195" s="28">
        <v>58</v>
      </c>
      <c r="O195" s="29" t="s">
        <v>64</v>
      </c>
      <c r="P195" s="16">
        <v>71</v>
      </c>
      <c r="Q195" s="16">
        <v>94</v>
      </c>
      <c r="R195" s="15" t="s">
        <v>404</v>
      </c>
      <c r="S195" s="16">
        <v>53</v>
      </c>
      <c r="T195" s="15" t="s">
        <v>179</v>
      </c>
    </row>
    <row r="196" spans="1:20" x14ac:dyDescent="0.3">
      <c r="A196" s="14">
        <v>41833</v>
      </c>
      <c r="B196" s="15" t="s">
        <v>45</v>
      </c>
      <c r="C196" s="15" t="s">
        <v>46</v>
      </c>
      <c r="D196" s="15" t="s">
        <v>47</v>
      </c>
      <c r="E196" s="16">
        <v>170</v>
      </c>
      <c r="F196" s="17">
        <v>213</v>
      </c>
      <c r="G196" s="17">
        <v>2</v>
      </c>
      <c r="H196" s="17">
        <v>167</v>
      </c>
      <c r="I196" s="15" t="s">
        <v>51</v>
      </c>
      <c r="J196" s="17">
        <v>259</v>
      </c>
      <c r="K196" s="15" t="s">
        <v>214</v>
      </c>
      <c r="L196" s="29" t="s">
        <v>263</v>
      </c>
      <c r="M196" s="28">
        <v>19</v>
      </c>
      <c r="N196" s="28">
        <v>69</v>
      </c>
      <c r="O196" s="29" t="s">
        <v>117</v>
      </c>
      <c r="P196" s="16">
        <v>73</v>
      </c>
      <c r="Q196" s="16">
        <v>90</v>
      </c>
      <c r="R196" s="15" t="s">
        <v>51</v>
      </c>
      <c r="S196" s="16">
        <v>48</v>
      </c>
      <c r="T196" s="15" t="s">
        <v>264</v>
      </c>
    </row>
    <row r="197" spans="1:20" x14ac:dyDescent="0.3">
      <c r="A197" s="14">
        <v>41834</v>
      </c>
      <c r="B197" s="15" t="s">
        <v>45</v>
      </c>
      <c r="C197" s="15" t="s">
        <v>46</v>
      </c>
      <c r="D197" s="15" t="s">
        <v>47</v>
      </c>
      <c r="E197" s="16">
        <v>170</v>
      </c>
      <c r="F197" s="15"/>
      <c r="G197" s="17">
        <v>0</v>
      </c>
      <c r="H197" s="15"/>
      <c r="I197" s="15"/>
      <c r="J197" s="15"/>
      <c r="K197" s="15"/>
      <c r="L197" s="29"/>
      <c r="M197" s="28">
        <v>8</v>
      </c>
      <c r="N197" s="29"/>
      <c r="O197" s="29"/>
      <c r="P197" s="16">
        <v>79</v>
      </c>
      <c r="Q197" s="15"/>
      <c r="R197" s="15"/>
      <c r="S197" s="15"/>
      <c r="T197" s="15"/>
    </row>
    <row r="198" spans="1:20" x14ac:dyDescent="0.3">
      <c r="A198" s="14">
        <v>41835</v>
      </c>
      <c r="B198" s="15" t="s">
        <v>45</v>
      </c>
      <c r="C198" s="15" t="s">
        <v>46</v>
      </c>
      <c r="D198" s="15" t="s">
        <v>47</v>
      </c>
      <c r="E198" s="16">
        <v>170</v>
      </c>
      <c r="F198" s="17">
        <v>218</v>
      </c>
      <c r="G198" s="17">
        <v>4</v>
      </c>
      <c r="H198" s="17">
        <v>186</v>
      </c>
      <c r="I198" s="15" t="s">
        <v>410</v>
      </c>
      <c r="J198" s="17">
        <v>249</v>
      </c>
      <c r="K198" s="15" t="s">
        <v>51</v>
      </c>
      <c r="L198" s="27">
        <v>36</v>
      </c>
      <c r="M198" s="28">
        <v>6</v>
      </c>
      <c r="N198" s="28">
        <v>47</v>
      </c>
      <c r="O198" s="29" t="s">
        <v>167</v>
      </c>
      <c r="P198" s="16">
        <v>79</v>
      </c>
      <c r="Q198" s="16">
        <v>96</v>
      </c>
      <c r="R198" s="15" t="s">
        <v>100</v>
      </c>
      <c r="S198" s="16">
        <v>66</v>
      </c>
      <c r="T198" s="15" t="s">
        <v>146</v>
      </c>
    </row>
    <row r="199" spans="1:20" x14ac:dyDescent="0.3">
      <c r="A199" s="14">
        <v>41836</v>
      </c>
      <c r="B199" s="15" t="s">
        <v>45</v>
      </c>
      <c r="C199" s="15" t="s">
        <v>46</v>
      </c>
      <c r="D199" s="15" t="s">
        <v>47</v>
      </c>
      <c r="E199" s="16">
        <v>170</v>
      </c>
      <c r="F199" s="17">
        <v>206</v>
      </c>
      <c r="G199" s="17">
        <v>0</v>
      </c>
      <c r="H199" s="17">
        <v>182</v>
      </c>
      <c r="I199" s="15" t="s">
        <v>411</v>
      </c>
      <c r="J199" s="17">
        <v>231</v>
      </c>
      <c r="K199" s="15" t="s">
        <v>412</v>
      </c>
      <c r="L199" s="29" t="s">
        <v>218</v>
      </c>
      <c r="M199" s="28">
        <v>6</v>
      </c>
      <c r="N199" s="28">
        <v>39</v>
      </c>
      <c r="O199" s="29" t="s">
        <v>64</v>
      </c>
      <c r="P199" s="16">
        <v>87</v>
      </c>
      <c r="Q199" s="16">
        <v>99</v>
      </c>
      <c r="R199" s="15" t="s">
        <v>51</v>
      </c>
      <c r="S199" s="16">
        <v>76</v>
      </c>
      <c r="T199" s="15" t="s">
        <v>50</v>
      </c>
    </row>
    <row r="200" spans="1:20" x14ac:dyDescent="0.3">
      <c r="A200" s="14">
        <v>41837</v>
      </c>
      <c r="B200" s="15" t="s">
        <v>45</v>
      </c>
      <c r="C200" s="15" t="s">
        <v>46</v>
      </c>
      <c r="D200" s="15" t="s">
        <v>47</v>
      </c>
      <c r="E200" s="16">
        <v>170</v>
      </c>
      <c r="F200" s="17">
        <v>241</v>
      </c>
      <c r="G200" s="17">
        <v>0</v>
      </c>
      <c r="H200" s="17">
        <v>180</v>
      </c>
      <c r="I200" s="15" t="s">
        <v>413</v>
      </c>
      <c r="J200" s="17">
        <v>302</v>
      </c>
      <c r="K200" s="15" t="s">
        <v>414</v>
      </c>
      <c r="L200" s="29" t="s">
        <v>84</v>
      </c>
      <c r="M200" s="28">
        <v>11</v>
      </c>
      <c r="N200" s="28">
        <v>86</v>
      </c>
      <c r="O200" s="29" t="s">
        <v>167</v>
      </c>
      <c r="P200" s="16">
        <v>76</v>
      </c>
      <c r="Q200" s="16">
        <v>99</v>
      </c>
      <c r="R200" s="15" t="s">
        <v>51</v>
      </c>
      <c r="S200" s="16">
        <v>54</v>
      </c>
      <c r="T200" s="15" t="s">
        <v>81</v>
      </c>
    </row>
    <row r="201" spans="1:20" x14ac:dyDescent="0.3">
      <c r="A201" s="14">
        <v>41838</v>
      </c>
      <c r="B201" s="15" t="s">
        <v>45</v>
      </c>
      <c r="C201" s="15" t="s">
        <v>46</v>
      </c>
      <c r="D201" s="15" t="s">
        <v>47</v>
      </c>
      <c r="E201" s="16">
        <v>170</v>
      </c>
      <c r="F201" s="17">
        <v>206</v>
      </c>
      <c r="G201" s="17">
        <v>0</v>
      </c>
      <c r="H201" s="17">
        <v>183</v>
      </c>
      <c r="I201" s="15" t="s">
        <v>51</v>
      </c>
      <c r="J201" s="17">
        <v>229</v>
      </c>
      <c r="K201" s="15" t="s">
        <v>134</v>
      </c>
      <c r="L201" s="29" t="s">
        <v>218</v>
      </c>
      <c r="M201" s="28">
        <v>3</v>
      </c>
      <c r="N201" s="28">
        <v>53</v>
      </c>
      <c r="O201" s="29" t="s">
        <v>250</v>
      </c>
      <c r="P201" s="16">
        <v>78</v>
      </c>
      <c r="Q201" s="16">
        <v>90</v>
      </c>
      <c r="R201" s="15" t="s">
        <v>51</v>
      </c>
      <c r="S201" s="16">
        <v>68</v>
      </c>
      <c r="T201" s="15" t="s">
        <v>94</v>
      </c>
    </row>
    <row r="202" spans="1:20" x14ac:dyDescent="0.3">
      <c r="A202" s="14">
        <v>41839</v>
      </c>
      <c r="B202" s="15" t="s">
        <v>45</v>
      </c>
      <c r="C202" s="15" t="s">
        <v>46</v>
      </c>
      <c r="D202" s="15" t="s">
        <v>47</v>
      </c>
      <c r="E202" s="16">
        <v>170</v>
      </c>
      <c r="F202" s="17">
        <v>192</v>
      </c>
      <c r="G202" s="17">
        <v>20</v>
      </c>
      <c r="H202" s="17">
        <v>146</v>
      </c>
      <c r="I202" s="15" t="s">
        <v>415</v>
      </c>
      <c r="J202" s="17">
        <v>237</v>
      </c>
      <c r="K202" s="15" t="s">
        <v>416</v>
      </c>
      <c r="L202" s="27">
        <v>22</v>
      </c>
      <c r="M202" s="28">
        <v>17</v>
      </c>
      <c r="N202" s="28">
        <v>86</v>
      </c>
      <c r="O202" s="29" t="s">
        <v>206</v>
      </c>
      <c r="P202" s="16">
        <v>74</v>
      </c>
      <c r="Q202" s="16">
        <v>99</v>
      </c>
      <c r="R202" s="15" t="s">
        <v>51</v>
      </c>
      <c r="S202" s="16">
        <v>50</v>
      </c>
      <c r="T202" s="15" t="s">
        <v>121</v>
      </c>
    </row>
    <row r="203" spans="1:20" x14ac:dyDescent="0.3">
      <c r="A203" s="14">
        <v>41840</v>
      </c>
      <c r="B203" s="15" t="s">
        <v>45</v>
      </c>
      <c r="C203" s="15" t="s">
        <v>46</v>
      </c>
      <c r="D203" s="15" t="s">
        <v>47</v>
      </c>
      <c r="E203" s="16">
        <v>170</v>
      </c>
      <c r="F203" s="17">
        <v>190</v>
      </c>
      <c r="G203" s="17">
        <v>8</v>
      </c>
      <c r="H203" s="17">
        <v>147</v>
      </c>
      <c r="I203" s="15" t="s">
        <v>348</v>
      </c>
      <c r="J203" s="17">
        <v>232</v>
      </c>
      <c r="K203" s="15" t="s">
        <v>417</v>
      </c>
      <c r="L203" s="27">
        <v>22</v>
      </c>
      <c r="M203" s="28">
        <v>8</v>
      </c>
      <c r="N203" s="28">
        <v>61</v>
      </c>
      <c r="O203" s="29" t="s">
        <v>179</v>
      </c>
      <c r="P203" s="16">
        <v>80</v>
      </c>
      <c r="Q203" s="16">
        <v>99</v>
      </c>
      <c r="R203" s="15" t="s">
        <v>51</v>
      </c>
      <c r="S203" s="16">
        <v>56</v>
      </c>
      <c r="T203" s="15" t="s">
        <v>264</v>
      </c>
    </row>
    <row r="204" spans="1:20" x14ac:dyDescent="0.3">
      <c r="A204" s="14">
        <v>41841</v>
      </c>
      <c r="B204" s="15" t="s">
        <v>45</v>
      </c>
      <c r="C204" s="15" t="s">
        <v>46</v>
      </c>
      <c r="D204" s="15" t="s">
        <v>47</v>
      </c>
      <c r="E204" s="16">
        <v>170</v>
      </c>
      <c r="F204" s="17">
        <v>186</v>
      </c>
      <c r="G204" s="17">
        <v>2</v>
      </c>
      <c r="H204" s="17">
        <v>123</v>
      </c>
      <c r="I204" s="15" t="s">
        <v>418</v>
      </c>
      <c r="J204" s="17">
        <v>248</v>
      </c>
      <c r="K204" s="15" t="s">
        <v>295</v>
      </c>
      <c r="L204" s="29" t="s">
        <v>218</v>
      </c>
      <c r="M204" s="28">
        <v>11</v>
      </c>
      <c r="N204" s="28">
        <v>61</v>
      </c>
      <c r="O204" s="29" t="s">
        <v>89</v>
      </c>
      <c r="P204" s="16">
        <v>78</v>
      </c>
      <c r="Q204" s="16">
        <v>100</v>
      </c>
      <c r="R204" s="15" t="s">
        <v>120</v>
      </c>
      <c r="S204" s="16">
        <v>54</v>
      </c>
      <c r="T204" s="15" t="s">
        <v>264</v>
      </c>
    </row>
    <row r="205" spans="1:20" x14ac:dyDescent="0.3">
      <c r="A205" s="14">
        <v>41842</v>
      </c>
      <c r="B205" s="15" t="s">
        <v>45</v>
      </c>
      <c r="C205" s="15" t="s">
        <v>46</v>
      </c>
      <c r="D205" s="15" t="s">
        <v>47</v>
      </c>
      <c r="E205" s="16">
        <v>170</v>
      </c>
      <c r="F205" s="17">
        <v>214</v>
      </c>
      <c r="G205" s="17">
        <v>0</v>
      </c>
      <c r="H205" s="17">
        <v>152</v>
      </c>
      <c r="I205" s="15" t="s">
        <v>51</v>
      </c>
      <c r="J205" s="17">
        <v>276</v>
      </c>
      <c r="K205" s="15" t="s">
        <v>354</v>
      </c>
      <c r="L205" s="29" t="s">
        <v>263</v>
      </c>
      <c r="M205" s="28">
        <v>11</v>
      </c>
      <c r="N205" s="28">
        <v>58</v>
      </c>
      <c r="O205" s="29" t="s">
        <v>52</v>
      </c>
      <c r="P205" s="16">
        <v>69</v>
      </c>
      <c r="Q205" s="16">
        <v>98</v>
      </c>
      <c r="R205" s="15" t="s">
        <v>184</v>
      </c>
      <c r="S205" s="16">
        <v>51</v>
      </c>
      <c r="T205" s="15" t="s">
        <v>117</v>
      </c>
    </row>
    <row r="206" spans="1:20" x14ac:dyDescent="0.3">
      <c r="A206" s="14">
        <v>41843</v>
      </c>
      <c r="B206" s="15" t="s">
        <v>45</v>
      </c>
      <c r="C206" s="15" t="s">
        <v>46</v>
      </c>
      <c r="D206" s="15" t="s">
        <v>47</v>
      </c>
      <c r="E206" s="16">
        <v>170</v>
      </c>
      <c r="F206" s="17">
        <v>233</v>
      </c>
      <c r="G206" s="17">
        <v>0</v>
      </c>
      <c r="H206" s="17">
        <v>172</v>
      </c>
      <c r="I206" s="15" t="s">
        <v>419</v>
      </c>
      <c r="J206" s="17">
        <v>294</v>
      </c>
      <c r="K206" s="15" t="s">
        <v>420</v>
      </c>
      <c r="L206" s="29" t="s">
        <v>84</v>
      </c>
      <c r="M206" s="28">
        <v>11</v>
      </c>
      <c r="N206" s="28">
        <v>47</v>
      </c>
      <c r="O206" s="29" t="s">
        <v>71</v>
      </c>
      <c r="P206" s="16">
        <v>72</v>
      </c>
      <c r="Q206" s="16">
        <v>95</v>
      </c>
      <c r="R206" s="15" t="s">
        <v>51</v>
      </c>
      <c r="S206" s="16">
        <v>53</v>
      </c>
      <c r="T206" s="15" t="s">
        <v>113</v>
      </c>
    </row>
    <row r="207" spans="1:20" x14ac:dyDescent="0.3">
      <c r="A207" s="14">
        <v>41844</v>
      </c>
      <c r="B207" s="15" t="s">
        <v>45</v>
      </c>
      <c r="C207" s="15" t="s">
        <v>46</v>
      </c>
      <c r="D207" s="15" t="s">
        <v>47</v>
      </c>
      <c r="E207" s="16">
        <v>170</v>
      </c>
      <c r="F207" s="15"/>
      <c r="G207" s="17">
        <v>0</v>
      </c>
      <c r="H207" s="15"/>
      <c r="I207" s="15"/>
      <c r="J207" s="15"/>
      <c r="K207" s="15"/>
      <c r="L207" s="29"/>
      <c r="M207" s="28">
        <v>14</v>
      </c>
      <c r="N207" s="29"/>
      <c r="O207" s="29"/>
      <c r="P207" s="16">
        <v>77</v>
      </c>
      <c r="Q207" s="15"/>
      <c r="R207" s="15"/>
      <c r="S207" s="15"/>
      <c r="T207" s="15"/>
    </row>
    <row r="208" spans="1:20" x14ac:dyDescent="0.3">
      <c r="A208" s="14">
        <v>41845</v>
      </c>
      <c r="B208" s="15" t="s">
        <v>45</v>
      </c>
      <c r="C208" s="15" t="s">
        <v>46</v>
      </c>
      <c r="D208" s="15" t="s">
        <v>47</v>
      </c>
      <c r="E208" s="16">
        <v>170</v>
      </c>
      <c r="F208" s="15"/>
      <c r="G208" s="17">
        <v>0</v>
      </c>
      <c r="H208" s="15"/>
      <c r="I208" s="15"/>
      <c r="J208" s="15"/>
      <c r="K208" s="15"/>
      <c r="L208" s="29" t="s">
        <v>218</v>
      </c>
      <c r="M208" s="28">
        <v>8</v>
      </c>
      <c r="N208" s="28">
        <v>36</v>
      </c>
      <c r="O208" s="29" t="s">
        <v>61</v>
      </c>
      <c r="P208" s="16">
        <v>80</v>
      </c>
      <c r="Q208" s="15"/>
      <c r="R208" s="15"/>
      <c r="S208" s="15"/>
      <c r="T208" s="15"/>
    </row>
    <row r="209" spans="1:20" x14ac:dyDescent="0.3">
      <c r="A209" s="14">
        <v>41846</v>
      </c>
      <c r="B209" s="15" t="s">
        <v>45</v>
      </c>
      <c r="C209" s="15" t="s">
        <v>46</v>
      </c>
      <c r="D209" s="15" t="s">
        <v>47</v>
      </c>
      <c r="E209" s="16">
        <v>170</v>
      </c>
      <c r="F209" s="17">
        <v>222</v>
      </c>
      <c r="G209" s="17">
        <v>0</v>
      </c>
      <c r="H209" s="17">
        <v>187</v>
      </c>
      <c r="I209" s="15" t="s">
        <v>337</v>
      </c>
      <c r="J209" s="17">
        <v>258</v>
      </c>
      <c r="K209" s="15" t="s">
        <v>141</v>
      </c>
      <c r="L209" s="29"/>
      <c r="M209" s="28">
        <v>11</v>
      </c>
      <c r="N209" s="29"/>
      <c r="O209" s="29"/>
      <c r="P209" s="16">
        <v>81</v>
      </c>
      <c r="Q209" s="15"/>
      <c r="R209" s="15"/>
      <c r="S209" s="15"/>
      <c r="T209" s="15"/>
    </row>
    <row r="210" spans="1:20" x14ac:dyDescent="0.3">
      <c r="A210" s="14">
        <v>41847</v>
      </c>
      <c r="B210" s="15" t="s">
        <v>45</v>
      </c>
      <c r="C210" s="15" t="s">
        <v>46</v>
      </c>
      <c r="D210" s="15" t="s">
        <v>47</v>
      </c>
      <c r="E210" s="16">
        <v>170</v>
      </c>
      <c r="F210" s="17">
        <v>233</v>
      </c>
      <c r="G210" s="17">
        <v>0</v>
      </c>
      <c r="H210" s="17">
        <v>184</v>
      </c>
      <c r="I210" s="15" t="s">
        <v>421</v>
      </c>
      <c r="J210" s="17">
        <v>282</v>
      </c>
      <c r="K210" s="15" t="s">
        <v>422</v>
      </c>
      <c r="L210" s="27">
        <v>34</v>
      </c>
      <c r="M210" s="28">
        <v>14</v>
      </c>
      <c r="N210" s="28">
        <v>64</v>
      </c>
      <c r="O210" s="29" t="s">
        <v>167</v>
      </c>
      <c r="P210" s="16">
        <v>75</v>
      </c>
      <c r="Q210" s="16">
        <v>97</v>
      </c>
      <c r="R210" s="15" t="s">
        <v>51</v>
      </c>
      <c r="S210" s="16">
        <v>55</v>
      </c>
      <c r="T210" s="15" t="s">
        <v>81</v>
      </c>
    </row>
    <row r="211" spans="1:20" x14ac:dyDescent="0.3">
      <c r="A211" s="14">
        <v>41848</v>
      </c>
      <c r="B211" s="15" t="s">
        <v>45</v>
      </c>
      <c r="C211" s="15" t="s">
        <v>46</v>
      </c>
      <c r="D211" s="15" t="s">
        <v>47</v>
      </c>
      <c r="E211" s="16">
        <v>170</v>
      </c>
      <c r="F211" s="17">
        <v>202</v>
      </c>
      <c r="G211" s="17">
        <v>20</v>
      </c>
      <c r="H211" s="17">
        <v>171</v>
      </c>
      <c r="I211" s="15" t="s">
        <v>100</v>
      </c>
      <c r="J211" s="17">
        <v>234</v>
      </c>
      <c r="K211" s="15" t="s">
        <v>200</v>
      </c>
      <c r="L211" s="29" t="s">
        <v>84</v>
      </c>
      <c r="M211" s="28">
        <v>17</v>
      </c>
      <c r="N211" s="28">
        <v>50</v>
      </c>
      <c r="O211" s="29" t="s">
        <v>133</v>
      </c>
      <c r="P211" s="16">
        <v>81</v>
      </c>
      <c r="Q211" s="16">
        <v>96</v>
      </c>
      <c r="R211" s="15" t="s">
        <v>155</v>
      </c>
      <c r="S211" s="16">
        <v>64</v>
      </c>
      <c r="T211" s="15" t="s">
        <v>99</v>
      </c>
    </row>
    <row r="212" spans="1:20" x14ac:dyDescent="0.3">
      <c r="A212" s="14">
        <v>41849</v>
      </c>
      <c r="B212" s="15" t="s">
        <v>45</v>
      </c>
      <c r="C212" s="15" t="s">
        <v>46</v>
      </c>
      <c r="D212" s="15" t="s">
        <v>47</v>
      </c>
      <c r="E212" s="16">
        <v>170</v>
      </c>
      <c r="F212" s="17">
        <v>192</v>
      </c>
      <c r="G212" s="17">
        <v>0</v>
      </c>
      <c r="H212" s="17">
        <v>150</v>
      </c>
      <c r="I212" s="15" t="s">
        <v>390</v>
      </c>
      <c r="J212" s="17">
        <v>234</v>
      </c>
      <c r="K212" s="15" t="s">
        <v>423</v>
      </c>
      <c r="L212" s="27">
        <v>99</v>
      </c>
      <c r="M212" s="28">
        <v>11</v>
      </c>
      <c r="N212" s="28">
        <v>53</v>
      </c>
      <c r="O212" s="29" t="s">
        <v>94</v>
      </c>
      <c r="P212" s="16">
        <v>76</v>
      </c>
      <c r="Q212" s="16">
        <v>99</v>
      </c>
      <c r="R212" s="15" t="s">
        <v>103</v>
      </c>
      <c r="S212" s="16">
        <v>57</v>
      </c>
      <c r="T212" s="15" t="s">
        <v>146</v>
      </c>
    </row>
    <row r="213" spans="1:20" x14ac:dyDescent="0.3">
      <c r="A213" s="14">
        <v>41850</v>
      </c>
      <c r="B213" s="15" t="s">
        <v>45</v>
      </c>
      <c r="C213" s="15" t="s">
        <v>46</v>
      </c>
      <c r="D213" s="15" t="s">
        <v>47</v>
      </c>
      <c r="E213" s="16">
        <v>170</v>
      </c>
      <c r="F213" s="15"/>
      <c r="G213" s="17">
        <v>0</v>
      </c>
      <c r="H213" s="15"/>
      <c r="I213" s="15"/>
      <c r="J213" s="15"/>
      <c r="K213" s="15"/>
      <c r="L213" s="29"/>
      <c r="M213" s="29"/>
      <c r="N213" s="29"/>
      <c r="O213" s="29"/>
      <c r="P213" s="15"/>
      <c r="Q213" s="15"/>
      <c r="R213" s="15"/>
      <c r="S213" s="15"/>
      <c r="T213" s="15"/>
    </row>
    <row r="214" spans="1:20" x14ac:dyDescent="0.3">
      <c r="A214" s="14">
        <v>41851</v>
      </c>
      <c r="B214" s="15" t="s">
        <v>45</v>
      </c>
      <c r="C214" s="15" t="s">
        <v>46</v>
      </c>
      <c r="D214" s="15" t="s">
        <v>47</v>
      </c>
      <c r="E214" s="16">
        <v>170</v>
      </c>
      <c r="F214" s="17">
        <v>226</v>
      </c>
      <c r="G214" s="17">
        <v>4</v>
      </c>
      <c r="H214" s="17">
        <v>180</v>
      </c>
      <c r="I214" s="15" t="s">
        <v>51</v>
      </c>
      <c r="J214" s="17">
        <v>271</v>
      </c>
      <c r="K214" s="15" t="s">
        <v>354</v>
      </c>
      <c r="L214" s="29" t="s">
        <v>84</v>
      </c>
      <c r="M214" s="28">
        <v>11</v>
      </c>
      <c r="N214" s="28">
        <v>58</v>
      </c>
      <c r="O214" s="29" t="s">
        <v>158</v>
      </c>
      <c r="P214" s="16">
        <v>74</v>
      </c>
      <c r="Q214" s="16">
        <v>92</v>
      </c>
      <c r="R214" s="15" t="s">
        <v>51</v>
      </c>
      <c r="S214" s="16">
        <v>55</v>
      </c>
      <c r="T214" s="15" t="s">
        <v>121</v>
      </c>
    </row>
    <row r="215" spans="1:20" x14ac:dyDescent="0.3">
      <c r="A215" s="14">
        <v>41852</v>
      </c>
      <c r="B215" s="15" t="s">
        <v>45</v>
      </c>
      <c r="C215" s="15" t="s">
        <v>46</v>
      </c>
      <c r="D215" s="15" t="s">
        <v>47</v>
      </c>
      <c r="E215" s="16">
        <v>170</v>
      </c>
      <c r="F215" s="17">
        <v>175</v>
      </c>
      <c r="G215" s="17">
        <v>10</v>
      </c>
      <c r="H215" s="17">
        <v>155</v>
      </c>
      <c r="I215" s="15" t="s">
        <v>100</v>
      </c>
      <c r="J215" s="17">
        <v>195</v>
      </c>
      <c r="K215" s="15" t="s">
        <v>115</v>
      </c>
      <c r="L215" s="27">
        <v>35</v>
      </c>
      <c r="M215" s="28">
        <v>0</v>
      </c>
      <c r="N215" s="28">
        <v>33</v>
      </c>
      <c r="O215" s="29" t="s">
        <v>352</v>
      </c>
      <c r="P215" s="16">
        <v>92</v>
      </c>
      <c r="Q215" s="16">
        <v>98</v>
      </c>
      <c r="R215" s="15" t="s">
        <v>124</v>
      </c>
      <c r="S215" s="16">
        <v>87</v>
      </c>
      <c r="T215" s="15" t="s">
        <v>64</v>
      </c>
    </row>
    <row r="216" spans="1:20" x14ac:dyDescent="0.3">
      <c r="A216" s="14">
        <v>41853</v>
      </c>
      <c r="B216" s="15" t="s">
        <v>45</v>
      </c>
      <c r="C216" s="15" t="s">
        <v>46</v>
      </c>
      <c r="D216" s="15" t="s">
        <v>47</v>
      </c>
      <c r="E216" s="16">
        <v>170</v>
      </c>
      <c r="F216" s="17">
        <v>196</v>
      </c>
      <c r="G216" s="17">
        <v>170</v>
      </c>
      <c r="H216" s="17">
        <v>143</v>
      </c>
      <c r="I216" s="15" t="s">
        <v>75</v>
      </c>
      <c r="J216" s="17">
        <v>248</v>
      </c>
      <c r="K216" s="15" t="s">
        <v>424</v>
      </c>
      <c r="L216" s="27">
        <v>26</v>
      </c>
      <c r="M216" s="28">
        <v>6</v>
      </c>
      <c r="N216" s="28">
        <v>100</v>
      </c>
      <c r="O216" s="29" t="s">
        <v>164</v>
      </c>
      <c r="P216" s="16">
        <v>87</v>
      </c>
      <c r="Q216" s="16">
        <v>100</v>
      </c>
      <c r="R216" s="15" t="s">
        <v>51</v>
      </c>
      <c r="S216" s="16">
        <v>66</v>
      </c>
      <c r="T216" s="15" t="s">
        <v>182</v>
      </c>
    </row>
    <row r="217" spans="1:20" x14ac:dyDescent="0.3">
      <c r="A217" s="14">
        <v>41854</v>
      </c>
      <c r="B217" s="15" t="s">
        <v>45</v>
      </c>
      <c r="C217" s="15" t="s">
        <v>46</v>
      </c>
      <c r="D217" s="15" t="s">
        <v>47</v>
      </c>
      <c r="E217" s="16">
        <v>170</v>
      </c>
      <c r="F217" s="17">
        <v>192</v>
      </c>
      <c r="G217" s="17">
        <v>0</v>
      </c>
      <c r="H217" s="17">
        <v>155</v>
      </c>
      <c r="I217" s="15" t="s">
        <v>425</v>
      </c>
      <c r="J217" s="17">
        <v>228</v>
      </c>
      <c r="K217" s="15" t="s">
        <v>426</v>
      </c>
      <c r="L217" s="27">
        <v>27</v>
      </c>
      <c r="M217" s="28">
        <v>11</v>
      </c>
      <c r="N217" s="28">
        <v>67</v>
      </c>
      <c r="O217" s="29" t="s">
        <v>264</v>
      </c>
      <c r="P217" s="16">
        <v>84</v>
      </c>
      <c r="Q217" s="16">
        <v>99</v>
      </c>
      <c r="R217" s="15" t="s">
        <v>51</v>
      </c>
      <c r="S217" s="16">
        <v>66</v>
      </c>
      <c r="T217" s="15" t="s">
        <v>209</v>
      </c>
    </row>
    <row r="218" spans="1:20" x14ac:dyDescent="0.3">
      <c r="A218" s="14">
        <v>41855</v>
      </c>
      <c r="B218" s="15" t="s">
        <v>45</v>
      </c>
      <c r="C218" s="15" t="s">
        <v>46</v>
      </c>
      <c r="D218" s="15" t="s">
        <v>47</v>
      </c>
      <c r="E218" s="16">
        <v>170</v>
      </c>
      <c r="F218" s="17">
        <v>186</v>
      </c>
      <c r="G218" s="17">
        <v>0</v>
      </c>
      <c r="H218" s="17">
        <v>127</v>
      </c>
      <c r="I218" s="15" t="s">
        <v>427</v>
      </c>
      <c r="J218" s="17">
        <v>245</v>
      </c>
      <c r="K218" s="15" t="s">
        <v>428</v>
      </c>
      <c r="L218" s="29" t="s">
        <v>84</v>
      </c>
      <c r="M218" s="28">
        <v>11</v>
      </c>
      <c r="N218" s="28">
        <v>53</v>
      </c>
      <c r="O218" s="29" t="s">
        <v>206</v>
      </c>
      <c r="P218" s="16">
        <v>72</v>
      </c>
      <c r="Q218" s="16">
        <v>100</v>
      </c>
      <c r="R218" s="15" t="s">
        <v>123</v>
      </c>
      <c r="S218" s="16">
        <v>56</v>
      </c>
      <c r="T218" s="15" t="s">
        <v>117</v>
      </c>
    </row>
    <row r="219" spans="1:20" x14ac:dyDescent="0.3">
      <c r="A219" s="14">
        <v>41856</v>
      </c>
      <c r="B219" s="15" t="s">
        <v>45</v>
      </c>
      <c r="C219" s="15" t="s">
        <v>46</v>
      </c>
      <c r="D219" s="15" t="s">
        <v>47</v>
      </c>
      <c r="E219" s="16">
        <v>170</v>
      </c>
      <c r="F219" s="17">
        <v>204</v>
      </c>
      <c r="G219" s="17">
        <v>0</v>
      </c>
      <c r="H219" s="17">
        <v>141</v>
      </c>
      <c r="I219" s="15" t="s">
        <v>137</v>
      </c>
      <c r="J219" s="17">
        <v>268</v>
      </c>
      <c r="K219" s="15" t="s">
        <v>429</v>
      </c>
      <c r="L219" s="29" t="s">
        <v>116</v>
      </c>
      <c r="M219" s="28">
        <v>8</v>
      </c>
      <c r="N219" s="28">
        <v>61</v>
      </c>
      <c r="O219" s="29" t="s">
        <v>64</v>
      </c>
      <c r="P219" s="16">
        <v>71</v>
      </c>
      <c r="Q219" s="16">
        <v>100</v>
      </c>
      <c r="R219" s="15" t="s">
        <v>301</v>
      </c>
      <c r="S219" s="16">
        <v>49</v>
      </c>
      <c r="T219" s="15" t="s">
        <v>206</v>
      </c>
    </row>
    <row r="220" spans="1:20" x14ac:dyDescent="0.3">
      <c r="A220" s="14">
        <v>41857</v>
      </c>
      <c r="B220" s="15" t="s">
        <v>45</v>
      </c>
      <c r="C220" s="15" t="s">
        <v>46</v>
      </c>
      <c r="D220" s="15" t="s">
        <v>47</v>
      </c>
      <c r="E220" s="16">
        <v>170</v>
      </c>
      <c r="F220" s="17">
        <v>227</v>
      </c>
      <c r="G220" s="17">
        <v>4</v>
      </c>
      <c r="H220" s="17">
        <v>167</v>
      </c>
      <c r="I220" s="15" t="s">
        <v>360</v>
      </c>
      <c r="J220" s="17">
        <v>287</v>
      </c>
      <c r="K220" s="15" t="s">
        <v>400</v>
      </c>
      <c r="L220" s="29" t="s">
        <v>116</v>
      </c>
      <c r="M220" s="28">
        <v>8</v>
      </c>
      <c r="N220" s="28">
        <v>53</v>
      </c>
      <c r="O220" s="29" t="s">
        <v>91</v>
      </c>
      <c r="P220" s="16">
        <v>70</v>
      </c>
      <c r="Q220" s="16">
        <v>96</v>
      </c>
      <c r="R220" s="15" t="s">
        <v>51</v>
      </c>
      <c r="S220" s="16">
        <v>51</v>
      </c>
      <c r="T220" s="15" t="s">
        <v>91</v>
      </c>
    </row>
    <row r="221" spans="1:20" x14ac:dyDescent="0.3">
      <c r="A221" s="14">
        <v>41858</v>
      </c>
      <c r="B221" s="15" t="s">
        <v>45</v>
      </c>
      <c r="C221" s="15" t="s">
        <v>46</v>
      </c>
      <c r="D221" s="15" t="s">
        <v>47</v>
      </c>
      <c r="E221" s="16">
        <v>170</v>
      </c>
      <c r="F221" s="17">
        <v>232</v>
      </c>
      <c r="G221" s="17">
        <v>0</v>
      </c>
      <c r="H221" s="17">
        <v>173</v>
      </c>
      <c r="I221" s="15" t="s">
        <v>360</v>
      </c>
      <c r="J221" s="17">
        <v>290</v>
      </c>
      <c r="K221" s="15" t="s">
        <v>391</v>
      </c>
      <c r="L221" s="27">
        <v>34</v>
      </c>
      <c r="M221" s="28">
        <v>11</v>
      </c>
      <c r="N221" s="28">
        <v>67</v>
      </c>
      <c r="O221" s="29" t="s">
        <v>117</v>
      </c>
      <c r="P221" s="16">
        <v>75</v>
      </c>
      <c r="Q221" s="16">
        <v>96</v>
      </c>
      <c r="R221" s="15" t="s">
        <v>51</v>
      </c>
      <c r="S221" s="16">
        <v>50</v>
      </c>
      <c r="T221" s="15" t="s">
        <v>179</v>
      </c>
    </row>
    <row r="222" spans="1:20" x14ac:dyDescent="0.3">
      <c r="A222" s="14">
        <v>41859</v>
      </c>
      <c r="B222" s="15" t="s">
        <v>45</v>
      </c>
      <c r="C222" s="15" t="s">
        <v>46</v>
      </c>
      <c r="D222" s="15" t="s">
        <v>47</v>
      </c>
      <c r="E222" s="16">
        <v>170</v>
      </c>
      <c r="F222" s="17">
        <v>239</v>
      </c>
      <c r="G222" s="17">
        <v>112</v>
      </c>
      <c r="H222" s="17">
        <v>196</v>
      </c>
      <c r="I222" s="15" t="s">
        <v>272</v>
      </c>
      <c r="J222" s="17">
        <v>282</v>
      </c>
      <c r="K222" s="15" t="s">
        <v>340</v>
      </c>
      <c r="L222" s="29" t="s">
        <v>84</v>
      </c>
      <c r="M222" s="28">
        <v>8</v>
      </c>
      <c r="N222" s="28">
        <v>81</v>
      </c>
      <c r="O222" s="29" t="s">
        <v>50</v>
      </c>
      <c r="P222" s="16">
        <v>81</v>
      </c>
      <c r="Q222" s="16">
        <v>98</v>
      </c>
      <c r="R222" s="15" t="s">
        <v>430</v>
      </c>
      <c r="S222" s="16">
        <v>59</v>
      </c>
      <c r="T222" s="15" t="s">
        <v>206</v>
      </c>
    </row>
    <row r="223" spans="1:20" x14ac:dyDescent="0.3">
      <c r="A223" s="14">
        <v>41860</v>
      </c>
      <c r="B223" s="15" t="s">
        <v>45</v>
      </c>
      <c r="C223" s="15" t="s">
        <v>46</v>
      </c>
      <c r="D223" s="15" t="s">
        <v>47</v>
      </c>
      <c r="E223" s="16">
        <v>170</v>
      </c>
      <c r="F223" s="17">
        <v>218</v>
      </c>
      <c r="G223" s="17">
        <v>0</v>
      </c>
      <c r="H223" s="17">
        <v>181</v>
      </c>
      <c r="I223" s="15" t="s">
        <v>310</v>
      </c>
      <c r="J223" s="17">
        <v>256</v>
      </c>
      <c r="K223" s="15" t="s">
        <v>269</v>
      </c>
      <c r="L223" s="29" t="s">
        <v>218</v>
      </c>
      <c r="M223" s="28">
        <v>11</v>
      </c>
      <c r="N223" s="28">
        <v>44</v>
      </c>
      <c r="O223" s="29" t="s">
        <v>117</v>
      </c>
      <c r="P223" s="16">
        <v>81</v>
      </c>
      <c r="Q223" s="16">
        <v>99</v>
      </c>
      <c r="R223" s="15" t="s">
        <v>51</v>
      </c>
      <c r="S223" s="16">
        <v>68</v>
      </c>
      <c r="T223" s="15" t="s">
        <v>91</v>
      </c>
    </row>
    <row r="224" spans="1:20" x14ac:dyDescent="0.3">
      <c r="A224" s="14">
        <v>41861</v>
      </c>
      <c r="B224" s="15" t="s">
        <v>45</v>
      </c>
      <c r="C224" s="15" t="s">
        <v>46</v>
      </c>
      <c r="D224" s="15" t="s">
        <v>47</v>
      </c>
      <c r="E224" s="16">
        <v>170</v>
      </c>
      <c r="F224" s="17">
        <v>212</v>
      </c>
      <c r="G224" s="17">
        <v>22</v>
      </c>
      <c r="H224" s="17">
        <v>157</v>
      </c>
      <c r="I224" s="15" t="s">
        <v>51</v>
      </c>
      <c r="J224" s="17">
        <v>268</v>
      </c>
      <c r="K224" s="15" t="s">
        <v>311</v>
      </c>
      <c r="L224" s="27">
        <v>36</v>
      </c>
      <c r="M224" s="28">
        <v>19</v>
      </c>
      <c r="N224" s="28">
        <v>81</v>
      </c>
      <c r="O224" s="29" t="s">
        <v>81</v>
      </c>
      <c r="P224" s="16">
        <v>89</v>
      </c>
      <c r="Q224" s="16">
        <v>99</v>
      </c>
      <c r="R224" s="15" t="s">
        <v>51</v>
      </c>
      <c r="S224" s="16">
        <v>58</v>
      </c>
      <c r="T224" s="15" t="s">
        <v>264</v>
      </c>
    </row>
    <row r="225" spans="1:20" x14ac:dyDescent="0.3">
      <c r="A225" s="14">
        <v>41862</v>
      </c>
      <c r="B225" s="15" t="s">
        <v>45</v>
      </c>
      <c r="C225" s="15" t="s">
        <v>46</v>
      </c>
      <c r="D225" s="15" t="s">
        <v>47</v>
      </c>
      <c r="E225" s="16">
        <v>170</v>
      </c>
      <c r="F225" s="17">
        <v>182</v>
      </c>
      <c r="G225" s="17">
        <v>0</v>
      </c>
      <c r="H225" s="17">
        <v>152</v>
      </c>
      <c r="I225" s="15" t="s">
        <v>51</v>
      </c>
      <c r="J225" s="17">
        <v>213</v>
      </c>
      <c r="K225" s="15" t="s">
        <v>431</v>
      </c>
      <c r="L225" s="27">
        <v>36</v>
      </c>
      <c r="M225" s="28">
        <v>3</v>
      </c>
      <c r="N225" s="28">
        <v>44</v>
      </c>
      <c r="O225" s="29" t="s">
        <v>121</v>
      </c>
      <c r="P225" s="16">
        <v>82</v>
      </c>
      <c r="Q225" s="16">
        <v>99</v>
      </c>
      <c r="R225" s="15" t="s">
        <v>51</v>
      </c>
      <c r="S225" s="16">
        <v>64</v>
      </c>
      <c r="T225" s="15" t="s">
        <v>71</v>
      </c>
    </row>
    <row r="226" spans="1:20" x14ac:dyDescent="0.3">
      <c r="A226" s="14">
        <v>41863</v>
      </c>
      <c r="B226" s="15" t="s">
        <v>45</v>
      </c>
      <c r="C226" s="15" t="s">
        <v>46</v>
      </c>
      <c r="D226" s="15" t="s">
        <v>47</v>
      </c>
      <c r="E226" s="16">
        <v>170</v>
      </c>
      <c r="F226" s="17">
        <v>196</v>
      </c>
      <c r="G226" s="17">
        <v>50</v>
      </c>
      <c r="H226" s="17">
        <v>139</v>
      </c>
      <c r="I226" s="15" t="s">
        <v>432</v>
      </c>
      <c r="J226" s="17">
        <v>254</v>
      </c>
      <c r="K226" s="15" t="s">
        <v>433</v>
      </c>
      <c r="L226" s="27">
        <v>27</v>
      </c>
      <c r="M226" s="28">
        <v>6</v>
      </c>
      <c r="N226" s="28">
        <v>78</v>
      </c>
      <c r="O226" s="29" t="s">
        <v>127</v>
      </c>
      <c r="P226" s="16">
        <v>81</v>
      </c>
      <c r="Q226" s="16">
        <v>99</v>
      </c>
      <c r="R226" s="15" t="s">
        <v>123</v>
      </c>
      <c r="S226" s="16">
        <v>63</v>
      </c>
      <c r="T226" s="15" t="s">
        <v>55</v>
      </c>
    </row>
    <row r="227" spans="1:20" x14ac:dyDescent="0.3">
      <c r="A227" s="14">
        <v>41864</v>
      </c>
      <c r="B227" s="15" t="s">
        <v>45</v>
      </c>
      <c r="C227" s="15" t="s">
        <v>46</v>
      </c>
      <c r="D227" s="15" t="s">
        <v>47</v>
      </c>
      <c r="E227" s="16">
        <v>170</v>
      </c>
      <c r="F227" s="17">
        <v>170</v>
      </c>
      <c r="G227" s="17">
        <v>0</v>
      </c>
      <c r="H227" s="17">
        <v>117</v>
      </c>
      <c r="I227" s="15" t="s">
        <v>348</v>
      </c>
      <c r="J227" s="17">
        <v>224</v>
      </c>
      <c r="K227" s="15" t="s">
        <v>324</v>
      </c>
      <c r="L227" s="27">
        <v>25</v>
      </c>
      <c r="M227" s="28">
        <v>6</v>
      </c>
      <c r="N227" s="28">
        <v>67</v>
      </c>
      <c r="O227" s="29" t="s">
        <v>91</v>
      </c>
      <c r="P227" s="16">
        <v>73</v>
      </c>
      <c r="Q227" s="16">
        <v>100</v>
      </c>
      <c r="R227" s="15" t="s">
        <v>123</v>
      </c>
      <c r="S227" s="16">
        <v>47</v>
      </c>
      <c r="T227" s="15" t="s">
        <v>146</v>
      </c>
    </row>
    <row r="228" spans="1:20" x14ac:dyDescent="0.3">
      <c r="A228" s="14">
        <v>41865</v>
      </c>
      <c r="B228" s="15" t="s">
        <v>45</v>
      </c>
      <c r="C228" s="15" t="s">
        <v>46</v>
      </c>
      <c r="D228" s="15" t="s">
        <v>47</v>
      </c>
      <c r="E228" s="16">
        <v>170</v>
      </c>
      <c r="F228" s="17">
        <v>174</v>
      </c>
      <c r="G228" s="17">
        <v>0</v>
      </c>
      <c r="H228" s="17">
        <v>124</v>
      </c>
      <c r="I228" s="15" t="s">
        <v>434</v>
      </c>
      <c r="J228" s="17">
        <v>224</v>
      </c>
      <c r="K228" s="15" t="s">
        <v>71</v>
      </c>
      <c r="L228" s="29" t="s">
        <v>263</v>
      </c>
      <c r="M228" s="28">
        <v>8</v>
      </c>
      <c r="N228" s="28">
        <v>58</v>
      </c>
      <c r="O228" s="29" t="s">
        <v>121</v>
      </c>
      <c r="P228" s="16">
        <v>70</v>
      </c>
      <c r="Q228" s="16">
        <v>97</v>
      </c>
      <c r="R228" s="15" t="s">
        <v>147</v>
      </c>
      <c r="S228" s="16">
        <v>52</v>
      </c>
      <c r="T228" s="15" t="s">
        <v>71</v>
      </c>
    </row>
    <row r="229" spans="1:20" x14ac:dyDescent="0.3">
      <c r="A229" s="14">
        <v>41866</v>
      </c>
      <c r="B229" s="15" t="s">
        <v>45</v>
      </c>
      <c r="C229" s="15" t="s">
        <v>46</v>
      </c>
      <c r="D229" s="15" t="s">
        <v>47</v>
      </c>
      <c r="E229" s="16">
        <v>170</v>
      </c>
      <c r="F229" s="17">
        <v>182</v>
      </c>
      <c r="G229" s="17">
        <v>0</v>
      </c>
      <c r="H229" s="17">
        <v>133</v>
      </c>
      <c r="I229" s="15" t="s">
        <v>435</v>
      </c>
      <c r="J229" s="17">
        <v>232</v>
      </c>
      <c r="K229" s="15" t="s">
        <v>436</v>
      </c>
      <c r="L229" s="27">
        <v>99</v>
      </c>
      <c r="M229" s="28">
        <v>14</v>
      </c>
      <c r="N229" s="28">
        <v>61</v>
      </c>
      <c r="O229" s="29" t="s">
        <v>129</v>
      </c>
      <c r="P229" s="16">
        <v>72</v>
      </c>
      <c r="Q229" s="16">
        <v>97</v>
      </c>
      <c r="R229" s="15" t="s">
        <v>159</v>
      </c>
      <c r="S229" s="16">
        <v>47</v>
      </c>
      <c r="T229" s="15" t="s">
        <v>182</v>
      </c>
    </row>
    <row r="230" spans="1:20" x14ac:dyDescent="0.3">
      <c r="A230" s="14">
        <v>41867</v>
      </c>
      <c r="B230" s="15" t="s">
        <v>45</v>
      </c>
      <c r="C230" s="15" t="s">
        <v>46</v>
      </c>
      <c r="D230" s="15" t="s">
        <v>47</v>
      </c>
      <c r="E230" s="16">
        <v>170</v>
      </c>
      <c r="F230" s="17">
        <v>178</v>
      </c>
      <c r="G230" s="17">
        <v>0</v>
      </c>
      <c r="H230" s="17">
        <v>121</v>
      </c>
      <c r="I230" s="15" t="s">
        <v>437</v>
      </c>
      <c r="J230" s="17">
        <v>234</v>
      </c>
      <c r="K230" s="15" t="s">
        <v>217</v>
      </c>
      <c r="L230" s="29" t="s">
        <v>116</v>
      </c>
      <c r="M230" s="28">
        <v>11</v>
      </c>
      <c r="N230" s="28">
        <v>61</v>
      </c>
      <c r="O230" s="29" t="s">
        <v>71</v>
      </c>
      <c r="P230" s="16">
        <v>70</v>
      </c>
      <c r="Q230" s="16">
        <v>99</v>
      </c>
      <c r="R230" s="15" t="s">
        <v>301</v>
      </c>
      <c r="S230" s="16">
        <v>54</v>
      </c>
      <c r="T230" s="15" t="s">
        <v>215</v>
      </c>
    </row>
    <row r="231" spans="1:20" x14ac:dyDescent="0.3">
      <c r="A231" s="14">
        <v>41868</v>
      </c>
      <c r="B231" s="15" t="s">
        <v>45</v>
      </c>
      <c r="C231" s="15" t="s">
        <v>46</v>
      </c>
      <c r="D231" s="15" t="s">
        <v>47</v>
      </c>
      <c r="E231" s="16">
        <v>170</v>
      </c>
      <c r="F231" s="17">
        <v>179</v>
      </c>
      <c r="G231" s="17">
        <v>0</v>
      </c>
      <c r="H231" s="17">
        <v>109</v>
      </c>
      <c r="I231" s="15" t="s">
        <v>51</v>
      </c>
      <c r="J231" s="17">
        <v>249</v>
      </c>
      <c r="K231" s="15" t="s">
        <v>206</v>
      </c>
      <c r="L231" s="27">
        <v>36</v>
      </c>
      <c r="M231" s="28">
        <v>11</v>
      </c>
      <c r="N231" s="28">
        <v>56</v>
      </c>
      <c r="O231" s="29" t="s">
        <v>99</v>
      </c>
      <c r="P231" s="16">
        <v>70</v>
      </c>
      <c r="Q231" s="16">
        <v>100</v>
      </c>
      <c r="R231" s="15" t="s">
        <v>301</v>
      </c>
      <c r="S231" s="16">
        <v>49</v>
      </c>
      <c r="T231" s="15" t="s">
        <v>91</v>
      </c>
    </row>
    <row r="232" spans="1:20" x14ac:dyDescent="0.3">
      <c r="A232" s="14">
        <v>41869</v>
      </c>
      <c r="B232" s="15" t="s">
        <v>45</v>
      </c>
      <c r="C232" s="15" t="s">
        <v>46</v>
      </c>
      <c r="D232" s="15" t="s">
        <v>47</v>
      </c>
      <c r="E232" s="16">
        <v>170</v>
      </c>
      <c r="F232" s="17">
        <v>176</v>
      </c>
      <c r="G232" s="17">
        <v>0</v>
      </c>
      <c r="H232" s="17">
        <v>132</v>
      </c>
      <c r="I232" s="15" t="s">
        <v>51</v>
      </c>
      <c r="J232" s="17">
        <v>221</v>
      </c>
      <c r="K232" s="15" t="s">
        <v>438</v>
      </c>
      <c r="L232" s="29" t="s">
        <v>84</v>
      </c>
      <c r="M232" s="28">
        <v>8</v>
      </c>
      <c r="N232" s="28">
        <v>47</v>
      </c>
      <c r="O232" s="29" t="s">
        <v>439</v>
      </c>
      <c r="P232" s="16">
        <v>82</v>
      </c>
      <c r="Q232" s="16">
        <v>98</v>
      </c>
      <c r="R232" s="15" t="s">
        <v>51</v>
      </c>
      <c r="S232" s="16">
        <v>68</v>
      </c>
      <c r="T232" s="15" t="s">
        <v>135</v>
      </c>
    </row>
    <row r="233" spans="1:20" x14ac:dyDescent="0.3">
      <c r="A233" s="14">
        <v>41870</v>
      </c>
      <c r="B233" s="15" t="s">
        <v>45</v>
      </c>
      <c r="C233" s="15" t="s">
        <v>46</v>
      </c>
      <c r="D233" s="15" t="s">
        <v>47</v>
      </c>
      <c r="E233" s="16">
        <v>170</v>
      </c>
      <c r="F233" s="17">
        <v>184</v>
      </c>
      <c r="G233" s="17">
        <v>0</v>
      </c>
      <c r="H233" s="17">
        <v>136</v>
      </c>
      <c r="I233" s="15" t="s">
        <v>440</v>
      </c>
      <c r="J233" s="17">
        <v>232</v>
      </c>
      <c r="K233" s="15" t="s">
        <v>441</v>
      </c>
      <c r="L233" s="29" t="s">
        <v>84</v>
      </c>
      <c r="M233" s="28">
        <v>14</v>
      </c>
      <c r="N233" s="28">
        <v>61</v>
      </c>
      <c r="O233" s="29" t="s">
        <v>133</v>
      </c>
      <c r="P233" s="16">
        <v>86</v>
      </c>
      <c r="Q233" s="16">
        <v>99</v>
      </c>
      <c r="R233" s="15" t="s">
        <v>301</v>
      </c>
      <c r="S233" s="16">
        <v>59</v>
      </c>
      <c r="T233" s="15" t="s">
        <v>209</v>
      </c>
    </row>
    <row r="234" spans="1:20" x14ac:dyDescent="0.3">
      <c r="A234" s="14">
        <v>41871</v>
      </c>
      <c r="B234" s="15" t="s">
        <v>45</v>
      </c>
      <c r="C234" s="15" t="s">
        <v>46</v>
      </c>
      <c r="D234" s="15" t="s">
        <v>47</v>
      </c>
      <c r="E234" s="16">
        <v>170</v>
      </c>
      <c r="F234" s="17">
        <v>158</v>
      </c>
      <c r="G234" s="17">
        <v>0</v>
      </c>
      <c r="H234" s="17">
        <v>135</v>
      </c>
      <c r="I234" s="15" t="s">
        <v>442</v>
      </c>
      <c r="J234" s="17">
        <v>182</v>
      </c>
      <c r="K234" s="15" t="s">
        <v>443</v>
      </c>
      <c r="L234" s="29" t="s">
        <v>84</v>
      </c>
      <c r="M234" s="28">
        <v>8</v>
      </c>
      <c r="N234" s="28">
        <v>64</v>
      </c>
      <c r="O234" s="29" t="s">
        <v>277</v>
      </c>
      <c r="P234" s="16">
        <v>83</v>
      </c>
      <c r="Q234" s="16">
        <v>97</v>
      </c>
      <c r="R234" s="15" t="s">
        <v>51</v>
      </c>
      <c r="S234" s="16">
        <v>72</v>
      </c>
      <c r="T234" s="15" t="s">
        <v>167</v>
      </c>
    </row>
    <row r="235" spans="1:20" x14ac:dyDescent="0.3">
      <c r="A235" s="14">
        <v>41872</v>
      </c>
      <c r="B235" s="15" t="s">
        <v>45</v>
      </c>
      <c r="C235" s="15" t="s">
        <v>46</v>
      </c>
      <c r="D235" s="15" t="s">
        <v>47</v>
      </c>
      <c r="E235" s="16">
        <v>170</v>
      </c>
      <c r="F235" s="17">
        <v>173</v>
      </c>
      <c r="G235" s="17">
        <v>0</v>
      </c>
      <c r="H235" s="17">
        <v>119</v>
      </c>
      <c r="I235" s="15" t="s">
        <v>51</v>
      </c>
      <c r="J235" s="17">
        <v>227</v>
      </c>
      <c r="K235" s="15" t="s">
        <v>408</v>
      </c>
      <c r="L235" s="29" t="s">
        <v>263</v>
      </c>
      <c r="M235" s="28">
        <v>8</v>
      </c>
      <c r="N235" s="28">
        <v>42</v>
      </c>
      <c r="O235" s="29" t="s">
        <v>250</v>
      </c>
      <c r="P235" s="16">
        <v>74</v>
      </c>
      <c r="Q235" s="16">
        <v>99</v>
      </c>
      <c r="R235" s="15" t="s">
        <v>51</v>
      </c>
      <c r="S235" s="16">
        <v>55</v>
      </c>
      <c r="T235" s="15" t="s">
        <v>215</v>
      </c>
    </row>
    <row r="236" spans="1:20" x14ac:dyDescent="0.3">
      <c r="A236" s="14">
        <v>41873</v>
      </c>
      <c r="B236" s="15" t="s">
        <v>45</v>
      </c>
      <c r="C236" s="15" t="s">
        <v>46</v>
      </c>
      <c r="D236" s="15" t="s">
        <v>47</v>
      </c>
      <c r="E236" s="16">
        <v>170</v>
      </c>
      <c r="F236" s="17">
        <v>184</v>
      </c>
      <c r="G236" s="17">
        <v>0</v>
      </c>
      <c r="H236" s="17">
        <v>153</v>
      </c>
      <c r="I236" s="15" t="s">
        <v>444</v>
      </c>
      <c r="J236" s="17">
        <v>216</v>
      </c>
      <c r="K236" s="15" t="s">
        <v>445</v>
      </c>
      <c r="L236" s="29" t="s">
        <v>263</v>
      </c>
      <c r="M236" s="28">
        <v>6</v>
      </c>
      <c r="N236" s="28">
        <v>47</v>
      </c>
      <c r="O236" s="29" t="s">
        <v>158</v>
      </c>
      <c r="P236" s="16">
        <v>76</v>
      </c>
      <c r="Q236" s="16">
        <v>92</v>
      </c>
      <c r="R236" s="15" t="s">
        <v>51</v>
      </c>
      <c r="S236" s="16">
        <v>62</v>
      </c>
      <c r="T236" s="15" t="s">
        <v>133</v>
      </c>
    </row>
    <row r="237" spans="1:20" x14ac:dyDescent="0.3">
      <c r="A237" s="14">
        <v>41874</v>
      </c>
      <c r="B237" s="15" t="s">
        <v>45</v>
      </c>
      <c r="C237" s="15" t="s">
        <v>46</v>
      </c>
      <c r="D237" s="15" t="s">
        <v>47</v>
      </c>
      <c r="E237" s="16">
        <v>170</v>
      </c>
      <c r="F237" s="17">
        <v>189</v>
      </c>
      <c r="G237" s="17">
        <v>0</v>
      </c>
      <c r="H237" s="17">
        <v>139</v>
      </c>
      <c r="I237" s="15" t="s">
        <v>446</v>
      </c>
      <c r="J237" s="17">
        <v>239</v>
      </c>
      <c r="K237" s="15" t="s">
        <v>447</v>
      </c>
      <c r="L237" s="27">
        <v>99</v>
      </c>
      <c r="M237" s="28">
        <v>8</v>
      </c>
      <c r="N237" s="28">
        <v>58</v>
      </c>
      <c r="O237" s="29" t="s">
        <v>121</v>
      </c>
      <c r="P237" s="16">
        <v>70</v>
      </c>
      <c r="Q237" s="16">
        <v>96</v>
      </c>
      <c r="R237" s="15" t="s">
        <v>51</v>
      </c>
      <c r="S237" s="16">
        <v>48</v>
      </c>
      <c r="T237" s="15" t="s">
        <v>215</v>
      </c>
    </row>
    <row r="238" spans="1:20" x14ac:dyDescent="0.3">
      <c r="A238" s="14">
        <v>41875</v>
      </c>
      <c r="B238" s="15" t="s">
        <v>45</v>
      </c>
      <c r="C238" s="15" t="s">
        <v>46</v>
      </c>
      <c r="D238" s="15" t="s">
        <v>47</v>
      </c>
      <c r="E238" s="16">
        <v>170</v>
      </c>
      <c r="F238" s="17">
        <v>192</v>
      </c>
      <c r="G238" s="17">
        <v>0</v>
      </c>
      <c r="H238" s="17">
        <v>117</v>
      </c>
      <c r="I238" s="15" t="s">
        <v>159</v>
      </c>
      <c r="J238" s="17">
        <v>268</v>
      </c>
      <c r="K238" s="15" t="s">
        <v>64</v>
      </c>
      <c r="L238" s="29" t="s">
        <v>84</v>
      </c>
      <c r="M238" s="28">
        <v>11</v>
      </c>
      <c r="N238" s="28">
        <v>61</v>
      </c>
      <c r="O238" s="29" t="s">
        <v>164</v>
      </c>
      <c r="P238" s="16">
        <v>69</v>
      </c>
      <c r="Q238" s="16">
        <v>99</v>
      </c>
      <c r="R238" s="15" t="s">
        <v>51</v>
      </c>
      <c r="S238" s="16">
        <v>48</v>
      </c>
      <c r="T238" s="15" t="s">
        <v>121</v>
      </c>
    </row>
    <row r="239" spans="1:20" x14ac:dyDescent="0.3">
      <c r="A239" s="14">
        <v>41876</v>
      </c>
      <c r="B239" s="15" t="s">
        <v>45</v>
      </c>
      <c r="C239" s="15" t="s">
        <v>46</v>
      </c>
      <c r="D239" s="15" t="s">
        <v>47</v>
      </c>
      <c r="E239" s="16">
        <v>170</v>
      </c>
      <c r="F239" s="17">
        <v>220</v>
      </c>
      <c r="G239" s="17">
        <v>0</v>
      </c>
      <c r="H239" s="17">
        <v>137</v>
      </c>
      <c r="I239" s="15" t="s">
        <v>448</v>
      </c>
      <c r="J239" s="17">
        <v>304</v>
      </c>
      <c r="K239" s="15" t="s">
        <v>206</v>
      </c>
      <c r="L239" s="29" t="s">
        <v>263</v>
      </c>
      <c r="M239" s="28">
        <v>14</v>
      </c>
      <c r="N239" s="28">
        <v>72</v>
      </c>
      <c r="O239" s="29" t="s">
        <v>91</v>
      </c>
      <c r="P239" s="16">
        <v>65</v>
      </c>
      <c r="Q239" s="16">
        <v>99</v>
      </c>
      <c r="R239" s="15" t="s">
        <v>367</v>
      </c>
      <c r="S239" s="16">
        <v>37</v>
      </c>
      <c r="T239" s="15" t="s">
        <v>129</v>
      </c>
    </row>
    <row r="240" spans="1:20" x14ac:dyDescent="0.3">
      <c r="A240" s="14">
        <v>41877</v>
      </c>
      <c r="B240" s="15" t="s">
        <v>45</v>
      </c>
      <c r="C240" s="15" t="s">
        <v>46</v>
      </c>
      <c r="D240" s="15" t="s">
        <v>47</v>
      </c>
      <c r="E240" s="16">
        <v>170</v>
      </c>
      <c r="F240" s="17">
        <v>236</v>
      </c>
      <c r="G240" s="17">
        <v>6</v>
      </c>
      <c r="H240" s="17">
        <v>185</v>
      </c>
      <c r="I240" s="15" t="s">
        <v>449</v>
      </c>
      <c r="J240" s="17">
        <v>286</v>
      </c>
      <c r="K240" s="15" t="s">
        <v>278</v>
      </c>
      <c r="L240" s="29" t="s">
        <v>218</v>
      </c>
      <c r="M240" s="28">
        <v>3</v>
      </c>
      <c r="N240" s="28">
        <v>64</v>
      </c>
      <c r="O240" s="29" t="s">
        <v>135</v>
      </c>
      <c r="P240" s="16">
        <v>78</v>
      </c>
      <c r="Q240" s="16">
        <v>96</v>
      </c>
      <c r="R240" s="15" t="s">
        <v>51</v>
      </c>
      <c r="S240" s="16">
        <v>60</v>
      </c>
      <c r="T240" s="15" t="s">
        <v>158</v>
      </c>
    </row>
    <row r="241" spans="1:20" x14ac:dyDescent="0.3">
      <c r="A241" s="14">
        <v>41878</v>
      </c>
      <c r="B241" s="15" t="s">
        <v>45</v>
      </c>
      <c r="C241" s="15" t="s">
        <v>46</v>
      </c>
      <c r="D241" s="15" t="s">
        <v>47</v>
      </c>
      <c r="E241" s="16">
        <v>170</v>
      </c>
      <c r="F241" s="17">
        <v>242</v>
      </c>
      <c r="G241" s="17">
        <v>14</v>
      </c>
      <c r="H241" s="17">
        <v>175</v>
      </c>
      <c r="I241" s="15" t="s">
        <v>223</v>
      </c>
      <c r="J241" s="17">
        <v>308</v>
      </c>
      <c r="K241" s="15" t="s">
        <v>450</v>
      </c>
      <c r="L241" s="27">
        <v>36</v>
      </c>
      <c r="M241" s="28">
        <v>14</v>
      </c>
      <c r="N241" s="28">
        <v>58</v>
      </c>
      <c r="O241" s="29" t="s">
        <v>201</v>
      </c>
      <c r="P241" s="16">
        <v>67</v>
      </c>
      <c r="Q241" s="16">
        <v>99</v>
      </c>
      <c r="R241" s="15" t="s">
        <v>232</v>
      </c>
      <c r="S241" s="16">
        <v>48</v>
      </c>
      <c r="T241" s="15" t="s">
        <v>91</v>
      </c>
    </row>
    <row r="242" spans="1:20" x14ac:dyDescent="0.3">
      <c r="A242" s="14">
        <v>41879</v>
      </c>
      <c r="B242" s="15" t="s">
        <v>45</v>
      </c>
      <c r="C242" s="15" t="s">
        <v>46</v>
      </c>
      <c r="D242" s="15" t="s">
        <v>47</v>
      </c>
      <c r="E242" s="16">
        <v>170</v>
      </c>
      <c r="F242" s="17">
        <v>189</v>
      </c>
      <c r="G242" s="17">
        <v>20</v>
      </c>
      <c r="H242" s="17">
        <v>165</v>
      </c>
      <c r="I242" s="15" t="s">
        <v>51</v>
      </c>
      <c r="J242" s="17">
        <v>213</v>
      </c>
      <c r="K242" s="15" t="s">
        <v>115</v>
      </c>
      <c r="L242" s="27">
        <v>32</v>
      </c>
      <c r="M242" s="28">
        <v>8</v>
      </c>
      <c r="N242" s="28">
        <v>44</v>
      </c>
      <c r="O242" s="29" t="s">
        <v>258</v>
      </c>
      <c r="P242" s="16">
        <v>89</v>
      </c>
      <c r="Q242" s="16">
        <v>98</v>
      </c>
      <c r="R242" s="15" t="s">
        <v>51</v>
      </c>
      <c r="S242" s="16">
        <v>67</v>
      </c>
      <c r="T242" s="15" t="s">
        <v>201</v>
      </c>
    </row>
    <row r="243" spans="1:20" x14ac:dyDescent="0.3">
      <c r="A243" s="14">
        <v>41880</v>
      </c>
      <c r="B243" s="15" t="s">
        <v>45</v>
      </c>
      <c r="C243" s="15" t="s">
        <v>46</v>
      </c>
      <c r="D243" s="15" t="s">
        <v>47</v>
      </c>
      <c r="E243" s="16">
        <v>170</v>
      </c>
      <c r="F243" s="17">
        <v>192</v>
      </c>
      <c r="G243" s="17">
        <v>0</v>
      </c>
      <c r="H243" s="17">
        <v>151</v>
      </c>
      <c r="I243" s="15" t="s">
        <v>451</v>
      </c>
      <c r="J243" s="17">
        <v>233</v>
      </c>
      <c r="K243" s="15" t="s">
        <v>58</v>
      </c>
      <c r="L243" s="29" t="s">
        <v>84</v>
      </c>
      <c r="M243" s="28">
        <v>11</v>
      </c>
      <c r="N243" s="28">
        <v>58</v>
      </c>
      <c r="O243" s="29" t="s">
        <v>52</v>
      </c>
      <c r="P243" s="16">
        <v>79</v>
      </c>
      <c r="Q243" s="16">
        <v>99</v>
      </c>
      <c r="R243" s="15" t="s">
        <v>195</v>
      </c>
      <c r="S243" s="16">
        <v>63</v>
      </c>
      <c r="T243" s="15" t="s">
        <v>169</v>
      </c>
    </row>
    <row r="244" spans="1:20" x14ac:dyDescent="0.3">
      <c r="A244" s="14">
        <v>41881</v>
      </c>
      <c r="B244" s="15" t="s">
        <v>45</v>
      </c>
      <c r="C244" s="15" t="s">
        <v>46</v>
      </c>
      <c r="D244" s="15" t="s">
        <v>47</v>
      </c>
      <c r="E244" s="16">
        <v>170</v>
      </c>
      <c r="F244" s="17">
        <v>198</v>
      </c>
      <c r="G244" s="17">
        <v>0</v>
      </c>
      <c r="H244" s="17">
        <v>145</v>
      </c>
      <c r="I244" s="15" t="s">
        <v>452</v>
      </c>
      <c r="J244" s="17">
        <v>251</v>
      </c>
      <c r="K244" s="15" t="s">
        <v>228</v>
      </c>
      <c r="L244" s="29" t="s">
        <v>218</v>
      </c>
      <c r="M244" s="28">
        <v>11</v>
      </c>
      <c r="N244" s="28">
        <v>47</v>
      </c>
      <c r="O244" s="29" t="s">
        <v>206</v>
      </c>
      <c r="P244" s="16">
        <v>73</v>
      </c>
      <c r="Q244" s="16">
        <v>98</v>
      </c>
      <c r="R244" s="15" t="s">
        <v>174</v>
      </c>
      <c r="S244" s="16">
        <v>57</v>
      </c>
      <c r="T244" s="15" t="s">
        <v>117</v>
      </c>
    </row>
    <row r="245" spans="1:20" x14ac:dyDescent="0.3">
      <c r="A245" s="14">
        <v>41882</v>
      </c>
      <c r="B245" s="15" t="s">
        <v>45</v>
      </c>
      <c r="C245" s="15" t="s">
        <v>46</v>
      </c>
      <c r="D245" s="15" t="s">
        <v>47</v>
      </c>
      <c r="E245" s="16">
        <v>170</v>
      </c>
      <c r="F245" s="17">
        <v>206</v>
      </c>
      <c r="G245" s="17">
        <v>2</v>
      </c>
      <c r="H245" s="17">
        <v>139</v>
      </c>
      <c r="I245" s="15" t="s">
        <v>296</v>
      </c>
      <c r="J245" s="17">
        <v>273</v>
      </c>
      <c r="K245" s="15" t="s">
        <v>134</v>
      </c>
      <c r="L245" s="29" t="s">
        <v>263</v>
      </c>
      <c r="M245" s="28">
        <v>8</v>
      </c>
      <c r="N245" s="28">
        <v>61</v>
      </c>
      <c r="O245" s="29" t="s">
        <v>139</v>
      </c>
      <c r="P245" s="16">
        <v>74</v>
      </c>
      <c r="Q245" s="16">
        <v>98</v>
      </c>
      <c r="R245" s="15" t="s">
        <v>51</v>
      </c>
      <c r="S245" s="16">
        <v>51</v>
      </c>
      <c r="T245" s="15" t="s">
        <v>91</v>
      </c>
    </row>
    <row r="246" spans="1:20" x14ac:dyDescent="0.3">
      <c r="A246" s="14">
        <v>41883</v>
      </c>
      <c r="B246" s="15" t="s">
        <v>45</v>
      </c>
      <c r="C246" s="15" t="s">
        <v>46</v>
      </c>
      <c r="D246" s="15" t="s">
        <v>47</v>
      </c>
      <c r="E246" s="16">
        <v>170</v>
      </c>
      <c r="F246" s="17">
        <v>225</v>
      </c>
      <c r="G246" s="17">
        <v>0</v>
      </c>
      <c r="H246" s="17">
        <v>176</v>
      </c>
      <c r="I246" s="15" t="s">
        <v>453</v>
      </c>
      <c r="J246" s="17">
        <v>274</v>
      </c>
      <c r="K246" s="15" t="s">
        <v>431</v>
      </c>
      <c r="L246" s="29" t="s">
        <v>218</v>
      </c>
      <c r="M246" s="28">
        <v>14</v>
      </c>
      <c r="N246" s="28">
        <v>61</v>
      </c>
      <c r="O246" s="29" t="s">
        <v>206</v>
      </c>
      <c r="P246" s="16">
        <v>75</v>
      </c>
      <c r="Q246" s="16">
        <v>98</v>
      </c>
      <c r="R246" s="15" t="s">
        <v>51</v>
      </c>
      <c r="S246" s="16">
        <v>57</v>
      </c>
      <c r="T246" s="15" t="s">
        <v>117</v>
      </c>
    </row>
    <row r="247" spans="1:20" x14ac:dyDescent="0.3">
      <c r="A247" s="14">
        <v>41884</v>
      </c>
      <c r="B247" s="15" t="s">
        <v>45</v>
      </c>
      <c r="C247" s="15" t="s">
        <v>46</v>
      </c>
      <c r="D247" s="15" t="s">
        <v>47</v>
      </c>
      <c r="E247" s="16">
        <v>170</v>
      </c>
      <c r="F247" s="17">
        <v>242</v>
      </c>
      <c r="G247" s="17">
        <v>0</v>
      </c>
      <c r="H247" s="17">
        <v>173</v>
      </c>
      <c r="I247" s="15" t="s">
        <v>373</v>
      </c>
      <c r="J247" s="17">
        <v>310</v>
      </c>
      <c r="K247" s="15" t="s">
        <v>454</v>
      </c>
      <c r="L247" s="29" t="s">
        <v>263</v>
      </c>
      <c r="M247" s="28">
        <v>17</v>
      </c>
      <c r="N247" s="28">
        <v>50</v>
      </c>
      <c r="O247" s="29" t="s">
        <v>128</v>
      </c>
      <c r="P247" s="16">
        <v>67</v>
      </c>
      <c r="Q247" s="16">
        <v>96</v>
      </c>
      <c r="R247" s="15" t="s">
        <v>80</v>
      </c>
      <c r="S247" s="16">
        <v>47</v>
      </c>
      <c r="T247" s="15" t="s">
        <v>121</v>
      </c>
    </row>
    <row r="248" spans="1:20" x14ac:dyDescent="0.3">
      <c r="A248" s="14">
        <v>41885</v>
      </c>
      <c r="B248" s="15" t="s">
        <v>45</v>
      </c>
      <c r="C248" s="15" t="s">
        <v>46</v>
      </c>
      <c r="D248" s="15" t="s">
        <v>47</v>
      </c>
      <c r="E248" s="16">
        <v>170</v>
      </c>
      <c r="F248" s="17">
        <v>210</v>
      </c>
      <c r="G248" s="17">
        <v>8</v>
      </c>
      <c r="H248" s="17">
        <v>160</v>
      </c>
      <c r="I248" s="15" t="s">
        <v>437</v>
      </c>
      <c r="J248" s="17">
        <v>261</v>
      </c>
      <c r="K248" s="15" t="s">
        <v>455</v>
      </c>
      <c r="L248" s="29" t="s">
        <v>116</v>
      </c>
      <c r="M248" s="28">
        <v>11</v>
      </c>
      <c r="N248" s="28">
        <v>61</v>
      </c>
      <c r="O248" s="29" t="s">
        <v>192</v>
      </c>
      <c r="P248" s="16">
        <v>83</v>
      </c>
      <c r="Q248" s="16">
        <v>98</v>
      </c>
      <c r="R248" s="15" t="s">
        <v>51</v>
      </c>
      <c r="S248" s="16">
        <v>62</v>
      </c>
      <c r="T248" s="15" t="s">
        <v>250</v>
      </c>
    </row>
    <row r="249" spans="1:20" x14ac:dyDescent="0.3">
      <c r="A249" s="14">
        <v>41886</v>
      </c>
      <c r="B249" s="15" t="s">
        <v>45</v>
      </c>
      <c r="C249" s="15" t="s">
        <v>46</v>
      </c>
      <c r="D249" s="15" t="s">
        <v>47</v>
      </c>
      <c r="E249" s="16">
        <v>170</v>
      </c>
      <c r="F249" s="17">
        <v>210</v>
      </c>
      <c r="G249" s="17">
        <v>10</v>
      </c>
      <c r="H249" s="17">
        <v>182</v>
      </c>
      <c r="I249" s="15" t="s">
        <v>399</v>
      </c>
      <c r="J249" s="17">
        <v>237</v>
      </c>
      <c r="K249" s="15" t="s">
        <v>214</v>
      </c>
      <c r="L249" s="29" t="s">
        <v>84</v>
      </c>
      <c r="M249" s="28">
        <v>6</v>
      </c>
      <c r="N249" s="28">
        <v>36</v>
      </c>
      <c r="O249" s="29" t="s">
        <v>50</v>
      </c>
      <c r="P249" s="16">
        <v>85</v>
      </c>
      <c r="Q249" s="16">
        <v>99</v>
      </c>
      <c r="R249" s="15" t="s">
        <v>51</v>
      </c>
      <c r="S249" s="16">
        <v>70</v>
      </c>
      <c r="T249" s="15" t="s">
        <v>51</v>
      </c>
    </row>
    <row r="250" spans="1:20" x14ac:dyDescent="0.3">
      <c r="A250" s="14">
        <v>41887</v>
      </c>
      <c r="B250" s="15" t="s">
        <v>45</v>
      </c>
      <c r="C250" s="15" t="s">
        <v>46</v>
      </c>
      <c r="D250" s="15" t="s">
        <v>47</v>
      </c>
      <c r="E250" s="16">
        <v>170</v>
      </c>
      <c r="F250" s="17">
        <v>222</v>
      </c>
      <c r="G250" s="17">
        <v>4</v>
      </c>
      <c r="H250" s="17">
        <v>168</v>
      </c>
      <c r="I250" s="15" t="s">
        <v>156</v>
      </c>
      <c r="J250" s="17">
        <v>277</v>
      </c>
      <c r="K250" s="15" t="s">
        <v>456</v>
      </c>
      <c r="L250" s="27">
        <v>35</v>
      </c>
      <c r="M250" s="28">
        <v>6</v>
      </c>
      <c r="N250" s="28">
        <v>50</v>
      </c>
      <c r="O250" s="29" t="s">
        <v>186</v>
      </c>
      <c r="P250" s="16">
        <v>78</v>
      </c>
      <c r="Q250" s="16">
        <v>99</v>
      </c>
      <c r="R250" s="15" t="s">
        <v>51</v>
      </c>
      <c r="S250" s="16">
        <v>54</v>
      </c>
      <c r="T250" s="15" t="s">
        <v>201</v>
      </c>
    </row>
    <row r="251" spans="1:20" x14ac:dyDescent="0.3">
      <c r="A251" s="14">
        <v>41888</v>
      </c>
      <c r="B251" s="15" t="s">
        <v>45</v>
      </c>
      <c r="C251" s="15" t="s">
        <v>46</v>
      </c>
      <c r="D251" s="15" t="s">
        <v>47</v>
      </c>
      <c r="E251" s="16">
        <v>170</v>
      </c>
      <c r="F251" s="17">
        <v>217</v>
      </c>
      <c r="G251" s="17">
        <v>6</v>
      </c>
      <c r="H251" s="17">
        <v>154</v>
      </c>
      <c r="I251" s="15" t="s">
        <v>360</v>
      </c>
      <c r="J251" s="17">
        <v>280</v>
      </c>
      <c r="K251" s="15" t="s">
        <v>457</v>
      </c>
      <c r="L251" s="29" t="s">
        <v>116</v>
      </c>
      <c r="M251" s="28">
        <v>6</v>
      </c>
      <c r="N251" s="28">
        <v>64</v>
      </c>
      <c r="O251" s="29" t="s">
        <v>135</v>
      </c>
      <c r="P251" s="16">
        <v>73</v>
      </c>
      <c r="Q251" s="16">
        <v>100</v>
      </c>
      <c r="R251" s="15" t="s">
        <v>51</v>
      </c>
      <c r="S251" s="16">
        <v>52</v>
      </c>
      <c r="T251" s="15" t="s">
        <v>51</v>
      </c>
    </row>
    <row r="252" spans="1:20" x14ac:dyDescent="0.3">
      <c r="A252" s="14">
        <v>41889</v>
      </c>
      <c r="B252" s="15" t="s">
        <v>45</v>
      </c>
      <c r="C252" s="15" t="s">
        <v>46</v>
      </c>
      <c r="D252" s="15" t="s">
        <v>47</v>
      </c>
      <c r="E252" s="16">
        <v>170</v>
      </c>
      <c r="F252" s="17">
        <v>212</v>
      </c>
      <c r="G252" s="17">
        <v>98</v>
      </c>
      <c r="H252" s="17">
        <v>163</v>
      </c>
      <c r="I252" s="15" t="s">
        <v>111</v>
      </c>
      <c r="J252" s="17">
        <v>261</v>
      </c>
      <c r="K252" s="15" t="s">
        <v>351</v>
      </c>
      <c r="L252" s="27">
        <v>99</v>
      </c>
      <c r="M252" s="28">
        <v>3</v>
      </c>
      <c r="N252" s="28">
        <v>42</v>
      </c>
      <c r="O252" s="29" t="s">
        <v>148</v>
      </c>
      <c r="P252" s="16">
        <v>91</v>
      </c>
      <c r="Q252" s="16">
        <v>100</v>
      </c>
      <c r="R252" s="15" t="s">
        <v>51</v>
      </c>
      <c r="S252" s="16">
        <v>63</v>
      </c>
      <c r="T252" s="15" t="s">
        <v>209</v>
      </c>
    </row>
    <row r="253" spans="1:20" x14ac:dyDescent="0.3">
      <c r="A253" s="14">
        <v>41890</v>
      </c>
      <c r="B253" s="15" t="s">
        <v>45</v>
      </c>
      <c r="C253" s="15" t="s">
        <v>46</v>
      </c>
      <c r="D253" s="15" t="s">
        <v>47</v>
      </c>
      <c r="E253" s="16">
        <v>170</v>
      </c>
      <c r="F253" s="17">
        <v>217</v>
      </c>
      <c r="G253" s="17">
        <v>0</v>
      </c>
      <c r="H253" s="17">
        <v>162</v>
      </c>
      <c r="I253" s="15" t="s">
        <v>258</v>
      </c>
      <c r="J253" s="17">
        <v>272</v>
      </c>
      <c r="K253" s="15" t="s">
        <v>458</v>
      </c>
      <c r="L253" s="29" t="s">
        <v>84</v>
      </c>
      <c r="M253" s="28">
        <v>11</v>
      </c>
      <c r="N253" s="28">
        <v>61</v>
      </c>
      <c r="O253" s="29" t="s">
        <v>52</v>
      </c>
      <c r="P253" s="16">
        <v>77</v>
      </c>
      <c r="Q253" s="16">
        <v>98</v>
      </c>
      <c r="R253" s="15" t="s">
        <v>80</v>
      </c>
      <c r="S253" s="16">
        <v>55</v>
      </c>
      <c r="T253" s="15" t="s">
        <v>113</v>
      </c>
    </row>
    <row r="254" spans="1:20" x14ac:dyDescent="0.3">
      <c r="A254" s="14">
        <v>41891</v>
      </c>
      <c r="B254" s="15" t="s">
        <v>45</v>
      </c>
      <c r="C254" s="15" t="s">
        <v>46</v>
      </c>
      <c r="D254" s="15" t="s">
        <v>47</v>
      </c>
      <c r="E254" s="16">
        <v>170</v>
      </c>
      <c r="F254" s="17">
        <v>223</v>
      </c>
      <c r="G254" s="17">
        <v>0</v>
      </c>
      <c r="H254" s="17">
        <v>157</v>
      </c>
      <c r="I254" s="15" t="s">
        <v>123</v>
      </c>
      <c r="J254" s="17">
        <v>289</v>
      </c>
      <c r="K254" s="15" t="s">
        <v>459</v>
      </c>
      <c r="L254" s="29" t="s">
        <v>263</v>
      </c>
      <c r="M254" s="28">
        <v>11</v>
      </c>
      <c r="N254" s="28">
        <v>53</v>
      </c>
      <c r="O254" s="29" t="s">
        <v>148</v>
      </c>
      <c r="P254" s="16">
        <v>77</v>
      </c>
      <c r="Q254" s="16">
        <v>98</v>
      </c>
      <c r="R254" s="15" t="s">
        <v>51</v>
      </c>
      <c r="S254" s="16">
        <v>51</v>
      </c>
      <c r="T254" s="15" t="s">
        <v>135</v>
      </c>
    </row>
    <row r="255" spans="1:20" x14ac:dyDescent="0.3">
      <c r="A255" s="14">
        <v>41892</v>
      </c>
      <c r="B255" s="15" t="s">
        <v>45</v>
      </c>
      <c r="C255" s="15" t="s">
        <v>46</v>
      </c>
      <c r="D255" s="15" t="s">
        <v>47</v>
      </c>
      <c r="E255" s="16">
        <v>170</v>
      </c>
      <c r="F255" s="17">
        <v>230</v>
      </c>
      <c r="G255" s="17">
        <v>0</v>
      </c>
      <c r="H255" s="17">
        <v>160</v>
      </c>
      <c r="I255" s="15" t="s">
        <v>301</v>
      </c>
      <c r="J255" s="17">
        <v>301</v>
      </c>
      <c r="K255" s="15" t="s">
        <v>386</v>
      </c>
      <c r="L255" s="29" t="s">
        <v>84</v>
      </c>
      <c r="M255" s="28">
        <v>11</v>
      </c>
      <c r="N255" s="28">
        <v>61</v>
      </c>
      <c r="O255" s="29" t="s">
        <v>89</v>
      </c>
      <c r="P255" s="16">
        <v>75</v>
      </c>
      <c r="Q255" s="16">
        <v>99</v>
      </c>
      <c r="R255" s="15" t="s">
        <v>460</v>
      </c>
      <c r="S255" s="16">
        <v>48</v>
      </c>
      <c r="T255" s="15" t="s">
        <v>71</v>
      </c>
    </row>
    <row r="256" spans="1:20" x14ac:dyDescent="0.3">
      <c r="A256" s="14">
        <v>41893</v>
      </c>
      <c r="B256" s="15" t="s">
        <v>45</v>
      </c>
      <c r="C256" s="15" t="s">
        <v>46</v>
      </c>
      <c r="D256" s="15" t="s">
        <v>47</v>
      </c>
      <c r="E256" s="16">
        <v>170</v>
      </c>
      <c r="F256" s="17">
        <v>222</v>
      </c>
      <c r="G256" s="17">
        <v>0</v>
      </c>
      <c r="H256" s="17">
        <v>167</v>
      </c>
      <c r="I256" s="15" t="s">
        <v>461</v>
      </c>
      <c r="J256" s="17">
        <v>278</v>
      </c>
      <c r="K256" s="15" t="s">
        <v>462</v>
      </c>
      <c r="L256" s="29" t="s">
        <v>84</v>
      </c>
      <c r="M256" s="28">
        <v>11</v>
      </c>
      <c r="N256" s="28">
        <v>58</v>
      </c>
      <c r="O256" s="29" t="s">
        <v>89</v>
      </c>
      <c r="P256" s="16">
        <v>75</v>
      </c>
      <c r="Q256" s="16">
        <v>98</v>
      </c>
      <c r="R256" s="15" t="s">
        <v>51</v>
      </c>
      <c r="S256" s="16">
        <v>52</v>
      </c>
      <c r="T256" s="15" t="s">
        <v>117</v>
      </c>
    </row>
    <row r="257" spans="1:20" x14ac:dyDescent="0.3">
      <c r="A257" s="14">
        <v>41894</v>
      </c>
      <c r="B257" s="15" t="s">
        <v>45</v>
      </c>
      <c r="C257" s="15" t="s">
        <v>46</v>
      </c>
      <c r="D257" s="15" t="s">
        <v>47</v>
      </c>
      <c r="E257" s="16">
        <v>170</v>
      </c>
      <c r="F257" s="17">
        <v>220</v>
      </c>
      <c r="G257" s="17">
        <v>0</v>
      </c>
      <c r="H257" s="17">
        <v>161</v>
      </c>
      <c r="I257" s="15" t="s">
        <v>463</v>
      </c>
      <c r="J257" s="17">
        <v>279</v>
      </c>
      <c r="K257" s="15" t="s">
        <v>464</v>
      </c>
      <c r="L257" s="29" t="s">
        <v>116</v>
      </c>
      <c r="M257" s="28">
        <v>11</v>
      </c>
      <c r="N257" s="28">
        <v>67</v>
      </c>
      <c r="O257" s="29" t="s">
        <v>121</v>
      </c>
      <c r="P257" s="16">
        <v>76</v>
      </c>
      <c r="Q257" s="16">
        <v>100</v>
      </c>
      <c r="R257" s="15" t="s">
        <v>280</v>
      </c>
      <c r="S257" s="16">
        <v>53</v>
      </c>
      <c r="T257" s="15" t="s">
        <v>89</v>
      </c>
    </row>
    <row r="258" spans="1:20" x14ac:dyDescent="0.3">
      <c r="A258" s="14">
        <v>41895</v>
      </c>
      <c r="B258" s="15" t="s">
        <v>45</v>
      </c>
      <c r="C258" s="15" t="s">
        <v>46</v>
      </c>
      <c r="D258" s="15" t="s">
        <v>47</v>
      </c>
      <c r="E258" s="16">
        <v>170</v>
      </c>
      <c r="F258" s="17">
        <v>214</v>
      </c>
      <c r="G258" s="17">
        <v>108</v>
      </c>
      <c r="H258" s="17">
        <v>159</v>
      </c>
      <c r="I258" s="15" t="s">
        <v>465</v>
      </c>
      <c r="J258" s="17">
        <v>269</v>
      </c>
      <c r="K258" s="15" t="s">
        <v>466</v>
      </c>
      <c r="L258" s="29" t="s">
        <v>84</v>
      </c>
      <c r="M258" s="28">
        <v>11</v>
      </c>
      <c r="N258" s="28">
        <v>58</v>
      </c>
      <c r="O258" s="29" t="s">
        <v>91</v>
      </c>
      <c r="P258" s="16">
        <v>80</v>
      </c>
      <c r="Q258" s="16">
        <v>99</v>
      </c>
      <c r="R258" s="15" t="s">
        <v>51</v>
      </c>
      <c r="S258" s="16">
        <v>61</v>
      </c>
      <c r="T258" s="15" t="s">
        <v>113</v>
      </c>
    </row>
    <row r="259" spans="1:20" x14ac:dyDescent="0.3">
      <c r="A259" s="14">
        <v>41896</v>
      </c>
      <c r="B259" s="15" t="s">
        <v>45</v>
      </c>
      <c r="C259" s="15" t="s">
        <v>46</v>
      </c>
      <c r="D259" s="15" t="s">
        <v>47</v>
      </c>
      <c r="E259" s="16">
        <v>170</v>
      </c>
      <c r="F259" s="17">
        <v>198</v>
      </c>
      <c r="G259" s="17">
        <v>134</v>
      </c>
      <c r="H259" s="17">
        <v>149</v>
      </c>
      <c r="I259" s="15" t="s">
        <v>172</v>
      </c>
      <c r="J259" s="17">
        <v>246</v>
      </c>
      <c r="K259" s="15" t="s">
        <v>173</v>
      </c>
      <c r="L259" s="29" t="s">
        <v>401</v>
      </c>
      <c r="M259" s="28">
        <v>3</v>
      </c>
      <c r="N259" s="28">
        <v>86</v>
      </c>
      <c r="O259" s="29" t="s">
        <v>52</v>
      </c>
      <c r="P259" s="16">
        <v>81</v>
      </c>
      <c r="Q259" s="16">
        <v>99</v>
      </c>
      <c r="R259" s="15" t="s">
        <v>51</v>
      </c>
      <c r="S259" s="16">
        <v>61</v>
      </c>
      <c r="T259" s="15" t="s">
        <v>81</v>
      </c>
    </row>
    <row r="260" spans="1:20" x14ac:dyDescent="0.3">
      <c r="A260" s="14">
        <v>41897</v>
      </c>
      <c r="B260" s="15" t="s">
        <v>45</v>
      </c>
      <c r="C260" s="15" t="s">
        <v>46</v>
      </c>
      <c r="D260" s="15" t="s">
        <v>47</v>
      </c>
      <c r="E260" s="16">
        <v>170</v>
      </c>
      <c r="F260" s="17">
        <v>199</v>
      </c>
      <c r="G260" s="17">
        <v>2</v>
      </c>
      <c r="H260" s="17">
        <v>130</v>
      </c>
      <c r="I260" s="15" t="s">
        <v>437</v>
      </c>
      <c r="J260" s="17">
        <v>268</v>
      </c>
      <c r="K260" s="15" t="s">
        <v>406</v>
      </c>
      <c r="L260" s="27">
        <v>24</v>
      </c>
      <c r="M260" s="28">
        <v>8</v>
      </c>
      <c r="N260" s="28">
        <v>72</v>
      </c>
      <c r="O260" s="29" t="s">
        <v>169</v>
      </c>
      <c r="P260" s="16">
        <v>72</v>
      </c>
      <c r="Q260" s="16">
        <v>99</v>
      </c>
      <c r="R260" s="15" t="s">
        <v>205</v>
      </c>
      <c r="S260" s="16">
        <v>40</v>
      </c>
      <c r="T260" s="15" t="s">
        <v>264</v>
      </c>
    </row>
    <row r="261" spans="1:20" x14ac:dyDescent="0.3">
      <c r="A261" s="14">
        <v>41898</v>
      </c>
      <c r="B261" s="15" t="s">
        <v>45</v>
      </c>
      <c r="C261" s="15" t="s">
        <v>46</v>
      </c>
      <c r="D261" s="15" t="s">
        <v>47</v>
      </c>
      <c r="E261" s="16">
        <v>170</v>
      </c>
      <c r="F261" s="17">
        <v>224</v>
      </c>
      <c r="G261" s="17">
        <v>0</v>
      </c>
      <c r="H261" s="17">
        <v>162</v>
      </c>
      <c r="I261" s="15" t="s">
        <v>467</v>
      </c>
      <c r="J261" s="17">
        <v>285</v>
      </c>
      <c r="K261" s="15" t="s">
        <v>328</v>
      </c>
      <c r="L261" s="27">
        <v>21</v>
      </c>
      <c r="M261" s="28">
        <v>8</v>
      </c>
      <c r="N261" s="28">
        <v>150</v>
      </c>
      <c r="O261" s="29" t="s">
        <v>158</v>
      </c>
      <c r="P261" s="16">
        <v>67</v>
      </c>
      <c r="Q261" s="16">
        <v>98</v>
      </c>
      <c r="R261" s="15" t="s">
        <v>51</v>
      </c>
      <c r="S261" s="16">
        <v>33</v>
      </c>
      <c r="T261" s="15" t="s">
        <v>121</v>
      </c>
    </row>
    <row r="262" spans="1:20" x14ac:dyDescent="0.3">
      <c r="A262" s="14">
        <v>41899</v>
      </c>
      <c r="B262" s="15" t="s">
        <v>45</v>
      </c>
      <c r="C262" s="15" t="s">
        <v>46</v>
      </c>
      <c r="D262" s="15" t="s">
        <v>47</v>
      </c>
      <c r="E262" s="16">
        <v>170</v>
      </c>
      <c r="F262" s="17">
        <v>226</v>
      </c>
      <c r="G262" s="17">
        <v>30</v>
      </c>
      <c r="H262" s="17">
        <v>164</v>
      </c>
      <c r="I262" s="15" t="s">
        <v>468</v>
      </c>
      <c r="J262" s="17">
        <v>289</v>
      </c>
      <c r="K262" s="15" t="s">
        <v>469</v>
      </c>
      <c r="L262" s="29" t="s">
        <v>132</v>
      </c>
      <c r="M262" s="28">
        <v>19</v>
      </c>
      <c r="N262" s="28">
        <v>103</v>
      </c>
      <c r="O262" s="29" t="s">
        <v>169</v>
      </c>
      <c r="P262" s="16">
        <v>63</v>
      </c>
      <c r="Q262" s="16">
        <v>94</v>
      </c>
      <c r="R262" s="15" t="s">
        <v>56</v>
      </c>
      <c r="S262" s="16">
        <v>38</v>
      </c>
      <c r="T262" s="15" t="s">
        <v>135</v>
      </c>
    </row>
    <row r="263" spans="1:20" x14ac:dyDescent="0.3">
      <c r="A263" s="14">
        <v>41900</v>
      </c>
      <c r="B263" s="15" t="s">
        <v>45</v>
      </c>
      <c r="C263" s="15" t="s">
        <v>46</v>
      </c>
      <c r="D263" s="15" t="s">
        <v>47</v>
      </c>
      <c r="E263" s="16">
        <v>170</v>
      </c>
      <c r="F263" s="17">
        <v>214</v>
      </c>
      <c r="G263" s="17">
        <v>0</v>
      </c>
      <c r="H263" s="17">
        <v>163</v>
      </c>
      <c r="I263" s="15" t="s">
        <v>470</v>
      </c>
      <c r="J263" s="17">
        <v>265</v>
      </c>
      <c r="K263" s="15" t="s">
        <v>393</v>
      </c>
      <c r="L263" s="27">
        <v>23</v>
      </c>
      <c r="M263" s="28">
        <v>19</v>
      </c>
      <c r="N263" s="28">
        <v>128</v>
      </c>
      <c r="O263" s="29" t="s">
        <v>118</v>
      </c>
      <c r="P263" s="16">
        <v>59</v>
      </c>
      <c r="Q263" s="16">
        <v>89</v>
      </c>
      <c r="R263" s="15" t="s">
        <v>88</v>
      </c>
      <c r="S263" s="16">
        <v>38</v>
      </c>
      <c r="T263" s="15" t="s">
        <v>81</v>
      </c>
    </row>
    <row r="264" spans="1:20" x14ac:dyDescent="0.3">
      <c r="A264" s="14">
        <v>41901</v>
      </c>
      <c r="B264" s="15" t="s">
        <v>45</v>
      </c>
      <c r="C264" s="15" t="s">
        <v>46</v>
      </c>
      <c r="D264" s="15" t="s">
        <v>47</v>
      </c>
      <c r="E264" s="16">
        <v>170</v>
      </c>
      <c r="F264" s="17">
        <v>218</v>
      </c>
      <c r="G264" s="17">
        <v>0</v>
      </c>
      <c r="H264" s="17">
        <v>163</v>
      </c>
      <c r="I264" s="15" t="s">
        <v>115</v>
      </c>
      <c r="J264" s="17">
        <v>272</v>
      </c>
      <c r="K264" s="15" t="s">
        <v>443</v>
      </c>
      <c r="L264" s="27">
        <v>22</v>
      </c>
      <c r="M264" s="28">
        <v>14</v>
      </c>
      <c r="N264" s="28">
        <v>92</v>
      </c>
      <c r="O264" s="29" t="s">
        <v>352</v>
      </c>
      <c r="P264" s="16">
        <v>56</v>
      </c>
      <c r="Q264" s="16">
        <v>90</v>
      </c>
      <c r="R264" s="15" t="s">
        <v>51</v>
      </c>
      <c r="S264" s="16">
        <v>42</v>
      </c>
      <c r="T264" s="15" t="s">
        <v>94</v>
      </c>
    </row>
    <row r="265" spans="1:20" x14ac:dyDescent="0.3">
      <c r="A265" s="14">
        <v>41902</v>
      </c>
      <c r="B265" s="15" t="s">
        <v>45</v>
      </c>
      <c r="C265" s="15" t="s">
        <v>46</v>
      </c>
      <c r="D265" s="15" t="s">
        <v>47</v>
      </c>
      <c r="E265" s="16">
        <v>170</v>
      </c>
      <c r="F265" s="17">
        <v>204</v>
      </c>
      <c r="G265" s="17">
        <v>0</v>
      </c>
      <c r="H265" s="17">
        <v>130</v>
      </c>
      <c r="I265" s="15" t="s">
        <v>471</v>
      </c>
      <c r="J265" s="17">
        <v>279</v>
      </c>
      <c r="K265" s="15" t="s">
        <v>472</v>
      </c>
      <c r="L265" s="27">
        <v>24</v>
      </c>
      <c r="M265" s="28">
        <v>11</v>
      </c>
      <c r="N265" s="28">
        <v>83</v>
      </c>
      <c r="O265" s="29" t="s">
        <v>264</v>
      </c>
      <c r="P265" s="16">
        <v>65</v>
      </c>
      <c r="Q265" s="16">
        <v>99</v>
      </c>
      <c r="R265" s="15" t="s">
        <v>159</v>
      </c>
      <c r="S265" s="16">
        <v>34</v>
      </c>
      <c r="T265" s="15" t="s">
        <v>113</v>
      </c>
    </row>
    <row r="266" spans="1:20" x14ac:dyDescent="0.3">
      <c r="A266" s="14">
        <v>41903</v>
      </c>
      <c r="B266" s="15" t="s">
        <v>45</v>
      </c>
      <c r="C266" s="15" t="s">
        <v>46</v>
      </c>
      <c r="D266" s="15" t="s">
        <v>47</v>
      </c>
      <c r="E266" s="16">
        <v>170</v>
      </c>
      <c r="F266" s="17">
        <v>196</v>
      </c>
      <c r="G266" s="17">
        <v>0</v>
      </c>
      <c r="H266" s="17">
        <v>126</v>
      </c>
      <c r="I266" s="15" t="s">
        <v>467</v>
      </c>
      <c r="J266" s="17">
        <v>266</v>
      </c>
      <c r="K266" s="15" t="s">
        <v>472</v>
      </c>
      <c r="L266" s="29" t="s">
        <v>116</v>
      </c>
      <c r="M266" s="28">
        <v>8</v>
      </c>
      <c r="N266" s="28">
        <v>61</v>
      </c>
      <c r="O266" s="29" t="s">
        <v>206</v>
      </c>
      <c r="P266" s="16">
        <v>74</v>
      </c>
      <c r="Q266" s="16">
        <v>97</v>
      </c>
      <c r="R266" s="15" t="s">
        <v>51</v>
      </c>
      <c r="S266" s="16">
        <v>49</v>
      </c>
      <c r="T266" s="15" t="s">
        <v>117</v>
      </c>
    </row>
    <row r="267" spans="1:20" x14ac:dyDescent="0.3">
      <c r="A267" s="14">
        <v>41904</v>
      </c>
      <c r="B267" s="15" t="s">
        <v>45</v>
      </c>
      <c r="C267" s="15" t="s">
        <v>46</v>
      </c>
      <c r="D267" s="15" t="s">
        <v>47</v>
      </c>
      <c r="E267" s="16">
        <v>170</v>
      </c>
      <c r="F267" s="17">
        <v>166</v>
      </c>
      <c r="G267" s="17">
        <v>370</v>
      </c>
      <c r="H267" s="17">
        <v>148</v>
      </c>
      <c r="I267" s="15" t="s">
        <v>473</v>
      </c>
      <c r="J267" s="17">
        <v>185</v>
      </c>
      <c r="K267" s="15" t="s">
        <v>474</v>
      </c>
      <c r="L267" s="27">
        <v>22</v>
      </c>
      <c r="M267" s="28">
        <v>0</v>
      </c>
      <c r="N267" s="28">
        <v>22</v>
      </c>
      <c r="O267" s="29" t="s">
        <v>99</v>
      </c>
      <c r="P267" s="16">
        <v>97</v>
      </c>
      <c r="Q267" s="16">
        <v>100</v>
      </c>
      <c r="R267" s="15" t="s">
        <v>430</v>
      </c>
      <c r="S267" s="16">
        <v>94</v>
      </c>
      <c r="T267" s="15" t="s">
        <v>475</v>
      </c>
    </row>
    <row r="268" spans="1:20" x14ac:dyDescent="0.3">
      <c r="A268" s="14">
        <v>41905</v>
      </c>
      <c r="B268" s="15" t="s">
        <v>45</v>
      </c>
      <c r="C268" s="15" t="s">
        <v>46</v>
      </c>
      <c r="D268" s="15" t="s">
        <v>47</v>
      </c>
      <c r="E268" s="16">
        <v>170</v>
      </c>
      <c r="F268" s="17">
        <v>176</v>
      </c>
      <c r="G268" s="17">
        <v>6</v>
      </c>
      <c r="H268" s="17">
        <v>146</v>
      </c>
      <c r="I268" s="15" t="s">
        <v>51</v>
      </c>
      <c r="J268" s="17">
        <v>207</v>
      </c>
      <c r="K268" s="15" t="s">
        <v>436</v>
      </c>
      <c r="L268" s="29" t="s">
        <v>84</v>
      </c>
      <c r="M268" s="28">
        <v>14</v>
      </c>
      <c r="N268" s="28">
        <v>61</v>
      </c>
      <c r="O268" s="29" t="s">
        <v>215</v>
      </c>
      <c r="P268" s="16">
        <v>84</v>
      </c>
      <c r="Q268" s="16">
        <v>100</v>
      </c>
      <c r="R268" s="15" t="s">
        <v>51</v>
      </c>
      <c r="S268" s="16">
        <v>73</v>
      </c>
      <c r="T268" s="15" t="s">
        <v>61</v>
      </c>
    </row>
    <row r="269" spans="1:20" x14ac:dyDescent="0.3">
      <c r="A269" s="14">
        <v>41906</v>
      </c>
      <c r="B269" s="15" t="s">
        <v>45</v>
      </c>
      <c r="C269" s="15" t="s">
        <v>46</v>
      </c>
      <c r="D269" s="15" t="s">
        <v>47</v>
      </c>
      <c r="E269" s="16">
        <v>170</v>
      </c>
      <c r="F269" s="17">
        <v>167</v>
      </c>
      <c r="G269" s="17">
        <v>0</v>
      </c>
      <c r="H269" s="17">
        <v>120</v>
      </c>
      <c r="I269" s="15" t="s">
        <v>199</v>
      </c>
      <c r="J269" s="17">
        <v>214</v>
      </c>
      <c r="K269" s="15" t="s">
        <v>61</v>
      </c>
      <c r="L269" s="27">
        <v>36</v>
      </c>
      <c r="M269" s="28">
        <v>6</v>
      </c>
      <c r="N269" s="28">
        <v>47</v>
      </c>
      <c r="O269" s="29" t="s">
        <v>129</v>
      </c>
      <c r="P269" s="16">
        <v>77</v>
      </c>
      <c r="Q269" s="16">
        <v>98</v>
      </c>
      <c r="R269" s="15" t="s">
        <v>51</v>
      </c>
      <c r="S269" s="16">
        <v>52</v>
      </c>
      <c r="T269" s="15" t="s">
        <v>139</v>
      </c>
    </row>
    <row r="270" spans="1:20" x14ac:dyDescent="0.3">
      <c r="A270" s="14">
        <v>41907</v>
      </c>
      <c r="B270" s="15" t="s">
        <v>45</v>
      </c>
      <c r="C270" s="15" t="s">
        <v>46</v>
      </c>
      <c r="D270" s="15" t="s">
        <v>47</v>
      </c>
      <c r="E270" s="16">
        <v>170</v>
      </c>
      <c r="F270" s="17">
        <v>162</v>
      </c>
      <c r="G270" s="17">
        <v>0</v>
      </c>
      <c r="H270" s="17">
        <v>100</v>
      </c>
      <c r="I270" s="15" t="s">
        <v>476</v>
      </c>
      <c r="J270" s="17">
        <v>225</v>
      </c>
      <c r="K270" s="15" t="s">
        <v>297</v>
      </c>
      <c r="L270" s="27">
        <v>99</v>
      </c>
      <c r="M270" s="28">
        <v>8</v>
      </c>
      <c r="N270" s="28">
        <v>53</v>
      </c>
      <c r="O270" s="29" t="s">
        <v>51</v>
      </c>
      <c r="P270" s="16">
        <v>73</v>
      </c>
      <c r="Q270" s="16">
        <v>99</v>
      </c>
      <c r="R270" s="15" t="s">
        <v>100</v>
      </c>
      <c r="S270" s="16">
        <v>49</v>
      </c>
      <c r="T270" s="15" t="s">
        <v>129</v>
      </c>
    </row>
    <row r="271" spans="1:20" x14ac:dyDescent="0.3">
      <c r="A271" s="14">
        <v>41908</v>
      </c>
      <c r="B271" s="15" t="s">
        <v>45</v>
      </c>
      <c r="C271" s="15" t="s">
        <v>46</v>
      </c>
      <c r="D271" s="15" t="s">
        <v>47</v>
      </c>
      <c r="E271" s="16">
        <v>170</v>
      </c>
      <c r="F271" s="17">
        <v>170</v>
      </c>
      <c r="G271" s="17">
        <v>0</v>
      </c>
      <c r="H271" s="17">
        <v>99</v>
      </c>
      <c r="I271" s="15" t="s">
        <v>465</v>
      </c>
      <c r="J271" s="17">
        <v>242</v>
      </c>
      <c r="K271" s="15" t="s">
        <v>50</v>
      </c>
      <c r="L271" s="27">
        <v>34</v>
      </c>
      <c r="M271" s="28">
        <v>11</v>
      </c>
      <c r="N271" s="28">
        <v>58</v>
      </c>
      <c r="O271" s="29" t="s">
        <v>201</v>
      </c>
      <c r="P271" s="16">
        <v>72</v>
      </c>
      <c r="Q271" s="16">
        <v>99</v>
      </c>
      <c r="R271" s="15" t="s">
        <v>51</v>
      </c>
      <c r="S271" s="16">
        <v>45</v>
      </c>
      <c r="T271" s="15" t="s">
        <v>71</v>
      </c>
    </row>
    <row r="272" spans="1:20" x14ac:dyDescent="0.3">
      <c r="A272" s="14">
        <v>41909</v>
      </c>
      <c r="B272" s="15" t="s">
        <v>45</v>
      </c>
      <c r="C272" s="15" t="s">
        <v>46</v>
      </c>
      <c r="D272" s="15" t="s">
        <v>47</v>
      </c>
      <c r="E272" s="16">
        <v>170</v>
      </c>
      <c r="F272" s="17">
        <v>184</v>
      </c>
      <c r="G272" s="17">
        <v>4</v>
      </c>
      <c r="H272" s="17">
        <v>106</v>
      </c>
      <c r="I272" s="15" t="s">
        <v>477</v>
      </c>
      <c r="J272" s="17">
        <v>263</v>
      </c>
      <c r="K272" s="15" t="s">
        <v>50</v>
      </c>
      <c r="L272" s="27">
        <v>29</v>
      </c>
      <c r="M272" s="28">
        <v>8</v>
      </c>
      <c r="N272" s="28">
        <v>47</v>
      </c>
      <c r="O272" s="29" t="s">
        <v>215</v>
      </c>
      <c r="P272" s="16">
        <v>75</v>
      </c>
      <c r="Q272" s="16">
        <v>100</v>
      </c>
      <c r="R272" s="15" t="s">
        <v>74</v>
      </c>
      <c r="S272" s="16">
        <v>38</v>
      </c>
      <c r="T272" s="15" t="s">
        <v>61</v>
      </c>
    </row>
    <row r="273" spans="1:20" x14ac:dyDescent="0.3">
      <c r="A273" s="14">
        <v>41910</v>
      </c>
      <c r="B273" s="15" t="s">
        <v>45</v>
      </c>
      <c r="C273" s="15" t="s">
        <v>46</v>
      </c>
      <c r="D273" s="15" t="s">
        <v>47</v>
      </c>
      <c r="E273" s="16">
        <v>170</v>
      </c>
      <c r="F273" s="17">
        <v>196</v>
      </c>
      <c r="G273" s="17">
        <v>68</v>
      </c>
      <c r="H273" s="17">
        <v>142</v>
      </c>
      <c r="I273" s="15" t="s">
        <v>272</v>
      </c>
      <c r="J273" s="17">
        <v>249</v>
      </c>
      <c r="K273" s="15" t="s">
        <v>326</v>
      </c>
      <c r="L273" s="27">
        <v>22</v>
      </c>
      <c r="M273" s="28">
        <v>3</v>
      </c>
      <c r="N273" s="28">
        <v>50</v>
      </c>
      <c r="O273" s="29" t="s">
        <v>91</v>
      </c>
      <c r="P273" s="16">
        <v>86</v>
      </c>
      <c r="Q273" s="16">
        <v>99</v>
      </c>
      <c r="R273" s="15" t="s">
        <v>51</v>
      </c>
      <c r="S273" s="16">
        <v>61</v>
      </c>
      <c r="T273" s="15" t="s">
        <v>51</v>
      </c>
    </row>
    <row r="274" spans="1:20" x14ac:dyDescent="0.3">
      <c r="A274" s="14">
        <v>41911</v>
      </c>
      <c r="B274" s="15" t="s">
        <v>45</v>
      </c>
      <c r="C274" s="15" t="s">
        <v>46</v>
      </c>
      <c r="D274" s="15" t="s">
        <v>47</v>
      </c>
      <c r="E274" s="16">
        <v>170</v>
      </c>
      <c r="F274" s="17">
        <v>175</v>
      </c>
      <c r="G274" s="17">
        <v>2</v>
      </c>
      <c r="H274" s="17">
        <v>119</v>
      </c>
      <c r="I274" s="15" t="s">
        <v>478</v>
      </c>
      <c r="J274" s="17">
        <v>231</v>
      </c>
      <c r="K274" s="15" t="s">
        <v>206</v>
      </c>
      <c r="L274" s="29" t="s">
        <v>263</v>
      </c>
      <c r="M274" s="28">
        <v>8</v>
      </c>
      <c r="N274" s="28">
        <v>47</v>
      </c>
      <c r="O274" s="29" t="s">
        <v>135</v>
      </c>
      <c r="P274" s="16">
        <v>78</v>
      </c>
      <c r="Q274" s="16">
        <v>97</v>
      </c>
      <c r="R274" s="15" t="s">
        <v>85</v>
      </c>
      <c r="S274" s="16">
        <v>56</v>
      </c>
      <c r="T274" s="15" t="s">
        <v>169</v>
      </c>
    </row>
    <row r="275" spans="1:20" x14ac:dyDescent="0.3">
      <c r="A275" s="14">
        <v>41912</v>
      </c>
      <c r="B275" s="15" t="s">
        <v>45</v>
      </c>
      <c r="C275" s="15" t="s">
        <v>46</v>
      </c>
      <c r="D275" s="15" t="s">
        <v>47</v>
      </c>
      <c r="E275" s="16">
        <v>170</v>
      </c>
      <c r="F275" s="17">
        <v>176</v>
      </c>
      <c r="G275" s="17">
        <v>0</v>
      </c>
      <c r="H275" s="17">
        <v>127</v>
      </c>
      <c r="I275" s="15" t="s">
        <v>479</v>
      </c>
      <c r="J275" s="17">
        <v>226</v>
      </c>
      <c r="K275" s="15" t="s">
        <v>443</v>
      </c>
      <c r="L275" s="29" t="s">
        <v>116</v>
      </c>
      <c r="M275" s="28">
        <v>14</v>
      </c>
      <c r="N275" s="28">
        <v>53</v>
      </c>
      <c r="O275" s="29" t="s">
        <v>186</v>
      </c>
      <c r="P275" s="16">
        <v>85</v>
      </c>
      <c r="Q275" s="16">
        <v>99</v>
      </c>
      <c r="R275" s="15" t="s">
        <v>51</v>
      </c>
      <c r="S275" s="16">
        <v>66</v>
      </c>
      <c r="T275" s="15" t="s">
        <v>51</v>
      </c>
    </row>
    <row r="276" spans="1:20" x14ac:dyDescent="0.3">
      <c r="A276" s="14">
        <v>41913</v>
      </c>
      <c r="B276" s="15" t="s">
        <v>45</v>
      </c>
      <c r="C276" s="15" t="s">
        <v>46</v>
      </c>
      <c r="D276" s="15" t="s">
        <v>47</v>
      </c>
      <c r="E276" s="16">
        <v>170</v>
      </c>
      <c r="F276" s="17">
        <v>188</v>
      </c>
      <c r="G276" s="17">
        <v>0</v>
      </c>
      <c r="H276" s="17">
        <v>140</v>
      </c>
      <c r="I276" s="15" t="s">
        <v>480</v>
      </c>
      <c r="J276" s="17">
        <v>235</v>
      </c>
      <c r="K276" s="15" t="s">
        <v>481</v>
      </c>
      <c r="L276" s="29" t="s">
        <v>263</v>
      </c>
      <c r="M276" s="28">
        <v>8</v>
      </c>
      <c r="N276" s="28">
        <v>56</v>
      </c>
      <c r="O276" s="29" t="s">
        <v>113</v>
      </c>
      <c r="P276" s="16">
        <v>81</v>
      </c>
      <c r="Q276" s="16">
        <v>99</v>
      </c>
      <c r="R276" s="15" t="s">
        <v>51</v>
      </c>
      <c r="S276" s="16">
        <v>65</v>
      </c>
      <c r="T276" s="15" t="s">
        <v>51</v>
      </c>
    </row>
    <row r="277" spans="1:20" x14ac:dyDescent="0.3">
      <c r="A277" s="14">
        <v>41914</v>
      </c>
      <c r="B277" s="15" t="s">
        <v>45</v>
      </c>
      <c r="C277" s="15" t="s">
        <v>46</v>
      </c>
      <c r="D277" s="15" t="s">
        <v>47</v>
      </c>
      <c r="E277" s="16">
        <v>170</v>
      </c>
      <c r="F277" s="17">
        <v>192</v>
      </c>
      <c r="G277" s="17">
        <v>0</v>
      </c>
      <c r="H277" s="17">
        <v>142</v>
      </c>
      <c r="I277" s="15" t="s">
        <v>115</v>
      </c>
      <c r="J277" s="17">
        <v>242</v>
      </c>
      <c r="K277" s="15" t="s">
        <v>297</v>
      </c>
      <c r="L277" s="27">
        <v>33</v>
      </c>
      <c r="M277" s="28">
        <v>0</v>
      </c>
      <c r="N277" s="28">
        <v>36</v>
      </c>
      <c r="O277" s="29" t="s">
        <v>388</v>
      </c>
      <c r="P277" s="16">
        <v>80</v>
      </c>
      <c r="Q277" s="16">
        <v>99</v>
      </c>
      <c r="R277" s="15" t="s">
        <v>51</v>
      </c>
      <c r="S277" s="16">
        <v>61</v>
      </c>
      <c r="T277" s="15" t="s">
        <v>51</v>
      </c>
    </row>
    <row r="278" spans="1:20" x14ac:dyDescent="0.3">
      <c r="A278" s="14">
        <v>41915</v>
      </c>
      <c r="B278" s="15" t="s">
        <v>45</v>
      </c>
      <c r="C278" s="15" t="s">
        <v>46</v>
      </c>
      <c r="D278" s="15" t="s">
        <v>47</v>
      </c>
      <c r="E278" s="16">
        <v>170</v>
      </c>
      <c r="F278" s="15"/>
      <c r="G278" s="17">
        <v>0</v>
      </c>
      <c r="H278" s="15"/>
      <c r="I278" s="15"/>
      <c r="J278" s="15"/>
      <c r="K278" s="15"/>
      <c r="L278" s="29"/>
      <c r="M278" s="28">
        <v>6</v>
      </c>
      <c r="N278" s="29"/>
      <c r="O278" s="29"/>
      <c r="P278" s="16">
        <v>79</v>
      </c>
      <c r="Q278" s="15"/>
      <c r="R278" s="15"/>
      <c r="S278" s="15"/>
      <c r="T278" s="15"/>
    </row>
    <row r="279" spans="1:20" x14ac:dyDescent="0.3">
      <c r="A279" s="14">
        <v>41917</v>
      </c>
      <c r="B279" s="15" t="s">
        <v>45</v>
      </c>
      <c r="C279" s="15" t="s">
        <v>46</v>
      </c>
      <c r="D279" s="15" t="s">
        <v>47</v>
      </c>
      <c r="E279" s="16">
        <v>170</v>
      </c>
      <c r="F279" s="15"/>
      <c r="G279" s="15"/>
      <c r="H279" s="15"/>
      <c r="I279" s="15"/>
      <c r="J279" s="15"/>
      <c r="K279" s="15"/>
      <c r="L279" s="29"/>
      <c r="M279" s="28">
        <v>6</v>
      </c>
      <c r="N279" s="29"/>
      <c r="O279" s="29"/>
      <c r="P279" s="16">
        <v>83</v>
      </c>
      <c r="Q279" s="15"/>
      <c r="R279" s="15"/>
      <c r="S279" s="15"/>
      <c r="T279" s="15"/>
    </row>
    <row r="280" spans="1:20" x14ac:dyDescent="0.3">
      <c r="A280" s="14">
        <v>41918</v>
      </c>
      <c r="B280" s="15" t="s">
        <v>45</v>
      </c>
      <c r="C280" s="15" t="s">
        <v>46</v>
      </c>
      <c r="D280" s="15" t="s">
        <v>47</v>
      </c>
      <c r="E280" s="16">
        <v>170</v>
      </c>
      <c r="F280" s="15"/>
      <c r="G280" s="15"/>
      <c r="H280" s="15"/>
      <c r="I280" s="15"/>
      <c r="J280" s="15"/>
      <c r="K280" s="15"/>
      <c r="L280" s="29"/>
      <c r="M280" s="28">
        <v>19</v>
      </c>
      <c r="N280" s="29"/>
      <c r="O280" s="29"/>
      <c r="P280" s="16">
        <v>89</v>
      </c>
      <c r="Q280" s="15"/>
      <c r="R280" s="15"/>
      <c r="S280" s="15"/>
      <c r="T280" s="15"/>
    </row>
    <row r="281" spans="1:20" x14ac:dyDescent="0.3">
      <c r="A281" s="14">
        <v>41919</v>
      </c>
      <c r="B281" s="15" t="s">
        <v>45</v>
      </c>
      <c r="C281" s="15" t="s">
        <v>46</v>
      </c>
      <c r="D281" s="15" t="s">
        <v>47</v>
      </c>
      <c r="E281" s="16">
        <v>170</v>
      </c>
      <c r="F281" s="17">
        <v>168</v>
      </c>
      <c r="G281" s="17">
        <v>22</v>
      </c>
      <c r="H281" s="17">
        <v>133</v>
      </c>
      <c r="I281" s="15" t="s">
        <v>244</v>
      </c>
      <c r="J281" s="17">
        <v>203</v>
      </c>
      <c r="K281" s="15" t="s">
        <v>354</v>
      </c>
      <c r="L281" s="29" t="s">
        <v>84</v>
      </c>
      <c r="M281" s="28">
        <v>6</v>
      </c>
      <c r="N281" s="28">
        <v>47</v>
      </c>
      <c r="O281" s="29" t="s">
        <v>128</v>
      </c>
      <c r="P281" s="16">
        <v>87</v>
      </c>
      <c r="Q281" s="16">
        <v>100</v>
      </c>
      <c r="R281" s="15" t="s">
        <v>51</v>
      </c>
      <c r="S281" s="16">
        <v>67</v>
      </c>
      <c r="T281" s="15" t="s">
        <v>158</v>
      </c>
    </row>
    <row r="282" spans="1:20" x14ac:dyDescent="0.3">
      <c r="A282" s="14">
        <v>41920</v>
      </c>
      <c r="B282" s="15" t="s">
        <v>45</v>
      </c>
      <c r="C282" s="15" t="s">
        <v>46</v>
      </c>
      <c r="D282" s="15" t="s">
        <v>47</v>
      </c>
      <c r="E282" s="16">
        <v>170</v>
      </c>
      <c r="F282" s="17">
        <v>194</v>
      </c>
      <c r="G282" s="17">
        <v>172</v>
      </c>
      <c r="H282" s="17">
        <v>141</v>
      </c>
      <c r="I282" s="15" t="s">
        <v>51</v>
      </c>
      <c r="J282" s="17">
        <v>247</v>
      </c>
      <c r="K282" s="15" t="s">
        <v>326</v>
      </c>
      <c r="L282" s="27">
        <v>34</v>
      </c>
      <c r="M282" s="28">
        <v>14</v>
      </c>
      <c r="N282" s="28">
        <v>78</v>
      </c>
      <c r="O282" s="29" t="s">
        <v>215</v>
      </c>
      <c r="P282" s="16">
        <v>89</v>
      </c>
      <c r="Q282" s="16">
        <v>100</v>
      </c>
      <c r="R282" s="15" t="s">
        <v>51</v>
      </c>
      <c r="S282" s="16">
        <v>58</v>
      </c>
      <c r="T282" s="15" t="s">
        <v>179</v>
      </c>
    </row>
    <row r="283" spans="1:20" x14ac:dyDescent="0.3">
      <c r="A283" s="14">
        <v>41921</v>
      </c>
      <c r="B283" s="15" t="s">
        <v>45</v>
      </c>
      <c r="C283" s="15" t="s">
        <v>46</v>
      </c>
      <c r="D283" s="15" t="s">
        <v>47</v>
      </c>
      <c r="E283" s="16">
        <v>170</v>
      </c>
      <c r="F283" s="17">
        <v>165</v>
      </c>
      <c r="G283" s="17">
        <v>32</v>
      </c>
      <c r="H283" s="17">
        <v>117</v>
      </c>
      <c r="I283" s="15" t="s">
        <v>482</v>
      </c>
      <c r="J283" s="17">
        <v>213</v>
      </c>
      <c r="K283" s="15" t="s">
        <v>483</v>
      </c>
      <c r="L283" s="27">
        <v>36</v>
      </c>
      <c r="M283" s="28">
        <v>8</v>
      </c>
      <c r="N283" s="28">
        <v>58</v>
      </c>
      <c r="O283" s="29" t="s">
        <v>94</v>
      </c>
      <c r="P283" s="16">
        <v>86</v>
      </c>
      <c r="Q283" s="16">
        <v>100</v>
      </c>
      <c r="R283" s="15" t="s">
        <v>51</v>
      </c>
      <c r="S283" s="16">
        <v>52</v>
      </c>
      <c r="T283" s="15" t="s">
        <v>89</v>
      </c>
    </row>
    <row r="284" spans="1:20" x14ac:dyDescent="0.3">
      <c r="A284" s="14">
        <v>41922</v>
      </c>
      <c r="B284" s="15" t="s">
        <v>45</v>
      </c>
      <c r="C284" s="15" t="s">
        <v>46</v>
      </c>
      <c r="D284" s="15" t="s">
        <v>47</v>
      </c>
      <c r="E284" s="16">
        <v>170</v>
      </c>
      <c r="F284" s="17">
        <v>166</v>
      </c>
      <c r="G284" s="17">
        <v>40</v>
      </c>
      <c r="H284" s="17">
        <v>125</v>
      </c>
      <c r="I284" s="15" t="s">
        <v>484</v>
      </c>
      <c r="J284" s="17">
        <v>207</v>
      </c>
      <c r="K284" s="15" t="s">
        <v>173</v>
      </c>
      <c r="L284" s="29" t="s">
        <v>263</v>
      </c>
      <c r="M284" s="28">
        <v>6</v>
      </c>
      <c r="N284" s="28">
        <v>47</v>
      </c>
      <c r="O284" s="29" t="s">
        <v>81</v>
      </c>
      <c r="P284" s="16">
        <v>82</v>
      </c>
      <c r="Q284" s="16">
        <v>100</v>
      </c>
      <c r="R284" s="15" t="s">
        <v>51</v>
      </c>
      <c r="S284" s="16">
        <v>57</v>
      </c>
      <c r="T284" s="15" t="s">
        <v>71</v>
      </c>
    </row>
    <row r="285" spans="1:20" x14ac:dyDescent="0.3">
      <c r="A285" s="14">
        <v>41923</v>
      </c>
      <c r="B285" s="15" t="s">
        <v>45</v>
      </c>
      <c r="C285" s="15" t="s">
        <v>46</v>
      </c>
      <c r="D285" s="15" t="s">
        <v>47</v>
      </c>
      <c r="E285" s="16">
        <v>170</v>
      </c>
      <c r="F285" s="17">
        <v>160</v>
      </c>
      <c r="G285" s="17">
        <v>8</v>
      </c>
      <c r="H285" s="17">
        <v>106</v>
      </c>
      <c r="I285" s="15" t="s">
        <v>51</v>
      </c>
      <c r="J285" s="17">
        <v>215</v>
      </c>
      <c r="K285" s="15" t="s">
        <v>197</v>
      </c>
      <c r="L285" s="27">
        <v>36</v>
      </c>
      <c r="M285" s="28">
        <v>3</v>
      </c>
      <c r="N285" s="28">
        <v>44</v>
      </c>
      <c r="O285" s="29" t="s">
        <v>94</v>
      </c>
      <c r="P285" s="16">
        <v>84</v>
      </c>
      <c r="Q285" s="16">
        <v>100</v>
      </c>
      <c r="R285" s="15" t="s">
        <v>51</v>
      </c>
      <c r="S285" s="16">
        <v>62</v>
      </c>
      <c r="T285" s="15" t="s">
        <v>91</v>
      </c>
    </row>
    <row r="286" spans="1:20" x14ac:dyDescent="0.3">
      <c r="A286" s="14">
        <v>41924</v>
      </c>
      <c r="B286" s="15" t="s">
        <v>45</v>
      </c>
      <c r="C286" s="15" t="s">
        <v>46</v>
      </c>
      <c r="D286" s="15" t="s">
        <v>47</v>
      </c>
      <c r="E286" s="16">
        <v>170</v>
      </c>
      <c r="F286" s="17">
        <v>166</v>
      </c>
      <c r="G286" s="17">
        <v>16</v>
      </c>
      <c r="H286" s="17">
        <v>135</v>
      </c>
      <c r="I286" s="15" t="s">
        <v>51</v>
      </c>
      <c r="J286" s="17">
        <v>197</v>
      </c>
      <c r="K286" s="15" t="s">
        <v>458</v>
      </c>
      <c r="L286" s="27">
        <v>22</v>
      </c>
      <c r="M286" s="28">
        <v>3</v>
      </c>
      <c r="N286" s="28">
        <v>39</v>
      </c>
      <c r="O286" s="29" t="s">
        <v>113</v>
      </c>
      <c r="P286" s="16">
        <v>79</v>
      </c>
      <c r="Q286" s="16">
        <v>99</v>
      </c>
      <c r="R286" s="15" t="s">
        <v>51</v>
      </c>
      <c r="S286" s="16">
        <v>60</v>
      </c>
      <c r="T286" s="15" t="s">
        <v>117</v>
      </c>
    </row>
    <row r="287" spans="1:20" x14ac:dyDescent="0.3">
      <c r="A287" s="14">
        <v>41925</v>
      </c>
      <c r="B287" s="15" t="s">
        <v>45</v>
      </c>
      <c r="C287" s="15" t="s">
        <v>46</v>
      </c>
      <c r="D287" s="15" t="s">
        <v>47</v>
      </c>
      <c r="E287" s="16">
        <v>170</v>
      </c>
      <c r="F287" s="17">
        <v>163</v>
      </c>
      <c r="G287" s="17">
        <v>0</v>
      </c>
      <c r="H287" s="17">
        <v>131</v>
      </c>
      <c r="I287" s="15" t="s">
        <v>485</v>
      </c>
      <c r="J287" s="17">
        <v>195</v>
      </c>
      <c r="K287" s="15" t="s">
        <v>283</v>
      </c>
      <c r="L287" s="27">
        <v>26</v>
      </c>
      <c r="M287" s="28">
        <v>8</v>
      </c>
      <c r="N287" s="28">
        <v>72</v>
      </c>
      <c r="O287" s="29" t="s">
        <v>486</v>
      </c>
      <c r="P287" s="16">
        <v>87</v>
      </c>
      <c r="Q287" s="16">
        <v>100</v>
      </c>
      <c r="R287" s="15" t="s">
        <v>51</v>
      </c>
      <c r="S287" s="16">
        <v>53</v>
      </c>
      <c r="T287" s="15" t="s">
        <v>486</v>
      </c>
    </row>
    <row r="288" spans="1:20" x14ac:dyDescent="0.3">
      <c r="A288" s="14">
        <v>41926</v>
      </c>
      <c r="B288" s="15" t="s">
        <v>45</v>
      </c>
      <c r="C288" s="15" t="s">
        <v>46</v>
      </c>
      <c r="D288" s="15" t="s">
        <v>47</v>
      </c>
      <c r="E288" s="16">
        <v>170</v>
      </c>
      <c r="F288" s="17">
        <v>163</v>
      </c>
      <c r="G288" s="17">
        <v>12</v>
      </c>
      <c r="H288" s="17">
        <v>100</v>
      </c>
      <c r="I288" s="15" t="s">
        <v>487</v>
      </c>
      <c r="J288" s="17">
        <v>226</v>
      </c>
      <c r="K288" s="15" t="s">
        <v>322</v>
      </c>
      <c r="L288" s="27">
        <v>11</v>
      </c>
      <c r="M288" s="28">
        <v>0</v>
      </c>
      <c r="N288" s="28">
        <v>47</v>
      </c>
      <c r="O288" s="29" t="s">
        <v>70</v>
      </c>
      <c r="P288" s="16">
        <v>78</v>
      </c>
      <c r="Q288" s="16">
        <v>99</v>
      </c>
      <c r="R288" s="15" t="s">
        <v>202</v>
      </c>
      <c r="S288" s="16">
        <v>44</v>
      </c>
      <c r="T288" s="15" t="s">
        <v>167</v>
      </c>
    </row>
    <row r="289" spans="1:20" x14ac:dyDescent="0.3">
      <c r="A289" s="14">
        <v>41927</v>
      </c>
      <c r="B289" s="15" t="s">
        <v>45</v>
      </c>
      <c r="C289" s="15" t="s">
        <v>46</v>
      </c>
      <c r="D289" s="15" t="s">
        <v>47</v>
      </c>
      <c r="E289" s="16">
        <v>170</v>
      </c>
      <c r="F289" s="17">
        <v>180</v>
      </c>
      <c r="G289" s="17">
        <v>44</v>
      </c>
      <c r="H289" s="17">
        <v>120</v>
      </c>
      <c r="I289" s="15" t="s">
        <v>115</v>
      </c>
      <c r="J289" s="17">
        <v>241</v>
      </c>
      <c r="K289" s="15" t="s">
        <v>119</v>
      </c>
      <c r="L289" s="27">
        <v>21</v>
      </c>
      <c r="M289" s="28">
        <v>14</v>
      </c>
      <c r="N289" s="28">
        <v>125</v>
      </c>
      <c r="O289" s="29" t="s">
        <v>146</v>
      </c>
      <c r="P289" s="16">
        <v>74</v>
      </c>
      <c r="Q289" s="16">
        <v>100</v>
      </c>
      <c r="R289" s="15" t="s">
        <v>88</v>
      </c>
      <c r="S289" s="16">
        <v>51</v>
      </c>
      <c r="T289" s="15" t="s">
        <v>71</v>
      </c>
    </row>
    <row r="290" spans="1:20" x14ac:dyDescent="0.3">
      <c r="A290" s="14">
        <v>41928</v>
      </c>
      <c r="B290" s="15" t="s">
        <v>45</v>
      </c>
      <c r="C290" s="15" t="s">
        <v>46</v>
      </c>
      <c r="D290" s="15" t="s">
        <v>47</v>
      </c>
      <c r="E290" s="16">
        <v>170</v>
      </c>
      <c r="F290" s="17">
        <v>182</v>
      </c>
      <c r="G290" s="17">
        <v>166</v>
      </c>
      <c r="H290" s="17">
        <v>155</v>
      </c>
      <c r="I290" s="15" t="s">
        <v>51</v>
      </c>
      <c r="J290" s="17">
        <v>209</v>
      </c>
      <c r="K290" s="15" t="s">
        <v>393</v>
      </c>
      <c r="L290" s="27">
        <v>32</v>
      </c>
      <c r="M290" s="28">
        <v>8</v>
      </c>
      <c r="N290" s="28">
        <v>92</v>
      </c>
      <c r="O290" s="29" t="s">
        <v>135</v>
      </c>
      <c r="P290" s="16">
        <v>92</v>
      </c>
      <c r="Q290" s="16">
        <v>100</v>
      </c>
      <c r="R290" s="15" t="s">
        <v>51</v>
      </c>
      <c r="S290" s="16">
        <v>83</v>
      </c>
      <c r="T290" s="15" t="s">
        <v>81</v>
      </c>
    </row>
    <row r="291" spans="1:20" x14ac:dyDescent="0.3">
      <c r="A291" s="14">
        <v>41929</v>
      </c>
      <c r="B291" s="15" t="s">
        <v>45</v>
      </c>
      <c r="C291" s="15" t="s">
        <v>46</v>
      </c>
      <c r="D291" s="15" t="s">
        <v>47</v>
      </c>
      <c r="E291" s="16">
        <v>170</v>
      </c>
      <c r="F291" s="17">
        <v>202</v>
      </c>
      <c r="G291" s="17">
        <v>2</v>
      </c>
      <c r="H291" s="17">
        <v>145</v>
      </c>
      <c r="I291" s="15" t="s">
        <v>247</v>
      </c>
      <c r="J291" s="17">
        <v>258</v>
      </c>
      <c r="K291" s="15" t="s">
        <v>466</v>
      </c>
      <c r="L291" s="27">
        <v>22</v>
      </c>
      <c r="M291" s="28">
        <v>19</v>
      </c>
      <c r="N291" s="28">
        <v>147</v>
      </c>
      <c r="O291" s="29" t="s">
        <v>188</v>
      </c>
      <c r="P291" s="16">
        <v>66</v>
      </c>
      <c r="Q291" s="16">
        <v>100</v>
      </c>
      <c r="R291" s="15" t="s">
        <v>51</v>
      </c>
      <c r="S291" s="16">
        <v>44</v>
      </c>
      <c r="T291" s="15" t="s">
        <v>129</v>
      </c>
    </row>
    <row r="292" spans="1:20" x14ac:dyDescent="0.3">
      <c r="A292" s="14">
        <v>41930</v>
      </c>
      <c r="B292" s="15" t="s">
        <v>45</v>
      </c>
      <c r="C292" s="15" t="s">
        <v>46</v>
      </c>
      <c r="D292" s="15" t="s">
        <v>47</v>
      </c>
      <c r="E292" s="16">
        <v>170</v>
      </c>
      <c r="F292" s="17">
        <v>215</v>
      </c>
      <c r="G292" s="17">
        <v>0</v>
      </c>
      <c r="H292" s="17">
        <v>140</v>
      </c>
      <c r="I292" s="15" t="s">
        <v>309</v>
      </c>
      <c r="J292" s="17">
        <v>290</v>
      </c>
      <c r="K292" s="15" t="s">
        <v>243</v>
      </c>
      <c r="L292" s="27">
        <v>20</v>
      </c>
      <c r="M292" s="28">
        <v>14</v>
      </c>
      <c r="N292" s="28">
        <v>119</v>
      </c>
      <c r="O292" s="29" t="s">
        <v>86</v>
      </c>
      <c r="P292" s="16">
        <v>60</v>
      </c>
      <c r="Q292" s="16">
        <v>98</v>
      </c>
      <c r="R292" s="15" t="s">
        <v>249</v>
      </c>
      <c r="S292" s="16">
        <v>34</v>
      </c>
      <c r="T292" s="15" t="s">
        <v>167</v>
      </c>
    </row>
    <row r="293" spans="1:20" x14ac:dyDescent="0.3">
      <c r="A293" s="14">
        <v>41931</v>
      </c>
      <c r="B293" s="15" t="s">
        <v>45</v>
      </c>
      <c r="C293" s="15" t="s">
        <v>46</v>
      </c>
      <c r="D293" s="15" t="s">
        <v>47</v>
      </c>
      <c r="E293" s="16">
        <v>170</v>
      </c>
      <c r="F293" s="17">
        <v>190</v>
      </c>
      <c r="G293" s="17">
        <v>0</v>
      </c>
      <c r="H293" s="17">
        <v>122</v>
      </c>
      <c r="I293" s="15" t="s">
        <v>51</v>
      </c>
      <c r="J293" s="17">
        <v>257</v>
      </c>
      <c r="K293" s="15" t="s">
        <v>488</v>
      </c>
      <c r="L293" s="27">
        <v>30</v>
      </c>
      <c r="M293" s="28">
        <v>0</v>
      </c>
      <c r="N293" s="28">
        <v>33</v>
      </c>
      <c r="O293" s="29" t="s">
        <v>94</v>
      </c>
      <c r="P293" s="16">
        <v>84</v>
      </c>
      <c r="Q293" s="16">
        <v>100</v>
      </c>
      <c r="R293" s="15" t="s">
        <v>51</v>
      </c>
      <c r="S293" s="16">
        <v>61</v>
      </c>
      <c r="T293" s="15" t="s">
        <v>52</v>
      </c>
    </row>
    <row r="294" spans="1:20" x14ac:dyDescent="0.3">
      <c r="A294" s="14">
        <v>41932</v>
      </c>
      <c r="B294" s="15" t="s">
        <v>45</v>
      </c>
      <c r="C294" s="15" t="s">
        <v>46</v>
      </c>
      <c r="D294" s="15" t="s">
        <v>47</v>
      </c>
      <c r="E294" s="16">
        <v>170</v>
      </c>
      <c r="F294" s="17">
        <v>210</v>
      </c>
      <c r="G294" s="17">
        <v>0</v>
      </c>
      <c r="H294" s="17">
        <v>135</v>
      </c>
      <c r="I294" s="15" t="s">
        <v>244</v>
      </c>
      <c r="J294" s="17">
        <v>284</v>
      </c>
      <c r="K294" s="15" t="s">
        <v>489</v>
      </c>
      <c r="L294" s="29" t="s">
        <v>116</v>
      </c>
      <c r="M294" s="28">
        <v>0</v>
      </c>
      <c r="N294" s="28">
        <v>39</v>
      </c>
      <c r="O294" s="29" t="s">
        <v>81</v>
      </c>
      <c r="P294" s="16">
        <v>77</v>
      </c>
      <c r="Q294" s="16">
        <v>99</v>
      </c>
      <c r="R294" s="15" t="s">
        <v>80</v>
      </c>
      <c r="S294" s="16">
        <v>47</v>
      </c>
      <c r="T294" s="15" t="s">
        <v>206</v>
      </c>
    </row>
    <row r="295" spans="1:20" x14ac:dyDescent="0.3">
      <c r="A295" s="14">
        <v>41933</v>
      </c>
      <c r="B295" s="15" t="s">
        <v>45</v>
      </c>
      <c r="C295" s="15" t="s">
        <v>46</v>
      </c>
      <c r="D295" s="15" t="s">
        <v>47</v>
      </c>
      <c r="E295" s="16">
        <v>170</v>
      </c>
      <c r="F295" s="17">
        <v>190</v>
      </c>
      <c r="G295" s="17">
        <v>0</v>
      </c>
      <c r="H295" s="17">
        <v>121</v>
      </c>
      <c r="I295" s="15" t="s">
        <v>490</v>
      </c>
      <c r="J295" s="17">
        <v>258</v>
      </c>
      <c r="K295" s="15" t="s">
        <v>206</v>
      </c>
      <c r="L295" s="29" t="s">
        <v>84</v>
      </c>
      <c r="M295" s="28">
        <v>0</v>
      </c>
      <c r="N295" s="28">
        <v>78</v>
      </c>
      <c r="O295" s="29" t="s">
        <v>50</v>
      </c>
      <c r="P295" s="16">
        <v>79</v>
      </c>
      <c r="Q295" s="16">
        <v>99</v>
      </c>
      <c r="R295" s="15" t="s">
        <v>183</v>
      </c>
      <c r="S295" s="16">
        <v>52</v>
      </c>
      <c r="T295" s="15" t="s">
        <v>206</v>
      </c>
    </row>
    <row r="296" spans="1:20" x14ac:dyDescent="0.3">
      <c r="A296" s="14">
        <v>41934</v>
      </c>
      <c r="B296" s="15" t="s">
        <v>45</v>
      </c>
      <c r="C296" s="15" t="s">
        <v>46</v>
      </c>
      <c r="D296" s="15" t="s">
        <v>47</v>
      </c>
      <c r="E296" s="16">
        <v>170</v>
      </c>
      <c r="F296" s="17">
        <v>174</v>
      </c>
      <c r="G296" s="17">
        <v>0</v>
      </c>
      <c r="H296" s="17">
        <v>117</v>
      </c>
      <c r="I296" s="15" t="s">
        <v>491</v>
      </c>
      <c r="J296" s="17">
        <v>230</v>
      </c>
      <c r="K296" s="15" t="s">
        <v>361</v>
      </c>
      <c r="L296" s="29" t="s">
        <v>401</v>
      </c>
      <c r="M296" s="28">
        <v>3</v>
      </c>
      <c r="N296" s="28">
        <v>31</v>
      </c>
      <c r="O296" s="29" t="s">
        <v>352</v>
      </c>
      <c r="P296" s="16">
        <v>84</v>
      </c>
      <c r="Q296" s="16">
        <v>100</v>
      </c>
      <c r="R296" s="15" t="s">
        <v>163</v>
      </c>
      <c r="S296" s="16">
        <v>58</v>
      </c>
      <c r="T296" s="15" t="s">
        <v>135</v>
      </c>
    </row>
    <row r="297" spans="1:20" x14ac:dyDescent="0.3">
      <c r="A297" s="14">
        <v>41935</v>
      </c>
      <c r="B297" s="15" t="s">
        <v>45</v>
      </c>
      <c r="C297" s="15" t="s">
        <v>46</v>
      </c>
      <c r="D297" s="15" t="s">
        <v>47</v>
      </c>
      <c r="E297" s="16">
        <v>170</v>
      </c>
      <c r="F297" s="17">
        <v>172</v>
      </c>
      <c r="G297" s="17">
        <v>0</v>
      </c>
      <c r="H297" s="17">
        <v>88</v>
      </c>
      <c r="I297" s="15" t="s">
        <v>51</v>
      </c>
      <c r="J297" s="17">
        <v>257</v>
      </c>
      <c r="K297" s="15" t="s">
        <v>216</v>
      </c>
      <c r="L297" s="27">
        <v>16</v>
      </c>
      <c r="M297" s="28">
        <v>6</v>
      </c>
      <c r="N297" s="28">
        <v>39</v>
      </c>
      <c r="O297" s="29" t="s">
        <v>286</v>
      </c>
      <c r="P297" s="16">
        <v>72</v>
      </c>
      <c r="Q297" s="16">
        <v>98</v>
      </c>
      <c r="R297" s="15" t="s">
        <v>240</v>
      </c>
      <c r="S297" s="16">
        <v>42</v>
      </c>
      <c r="T297" s="15" t="s">
        <v>113</v>
      </c>
    </row>
    <row r="298" spans="1:20" x14ac:dyDescent="0.3">
      <c r="A298" s="14">
        <v>41936</v>
      </c>
      <c r="B298" s="15" t="s">
        <v>45</v>
      </c>
      <c r="C298" s="15" t="s">
        <v>46</v>
      </c>
      <c r="D298" s="15" t="s">
        <v>47</v>
      </c>
      <c r="E298" s="16">
        <v>170</v>
      </c>
      <c r="F298" s="17">
        <v>190</v>
      </c>
      <c r="G298" s="15"/>
      <c r="H298" s="17">
        <v>130</v>
      </c>
      <c r="I298" s="15" t="s">
        <v>492</v>
      </c>
      <c r="J298" s="17">
        <v>251</v>
      </c>
      <c r="K298" s="15" t="s">
        <v>493</v>
      </c>
      <c r="L298" s="27">
        <v>22</v>
      </c>
      <c r="M298" s="28">
        <v>0</v>
      </c>
      <c r="N298" s="28">
        <v>36</v>
      </c>
      <c r="O298" s="29" t="s">
        <v>494</v>
      </c>
      <c r="P298" s="16">
        <v>78</v>
      </c>
      <c r="Q298" s="16">
        <v>99</v>
      </c>
      <c r="R298" s="15" t="s">
        <v>108</v>
      </c>
      <c r="S298" s="16">
        <v>56</v>
      </c>
      <c r="T298" s="15" t="s">
        <v>91</v>
      </c>
    </row>
    <row r="299" spans="1:20" x14ac:dyDescent="0.3">
      <c r="A299" s="14">
        <v>41937</v>
      </c>
      <c r="B299" s="15" t="s">
        <v>45</v>
      </c>
      <c r="C299" s="15" t="s">
        <v>46</v>
      </c>
      <c r="D299" s="15" t="s">
        <v>47</v>
      </c>
      <c r="E299" s="16">
        <v>170</v>
      </c>
      <c r="F299" s="15"/>
      <c r="G299" s="15"/>
      <c r="H299" s="15"/>
      <c r="I299" s="15"/>
      <c r="J299" s="15"/>
      <c r="K299" s="15"/>
      <c r="L299" s="29"/>
      <c r="M299" s="28">
        <v>3</v>
      </c>
      <c r="N299" s="29"/>
      <c r="O299" s="29"/>
      <c r="P299" s="16">
        <v>78</v>
      </c>
      <c r="Q299" s="15"/>
      <c r="R299" s="15"/>
      <c r="S299" s="15"/>
      <c r="T299" s="15"/>
    </row>
    <row r="300" spans="1:20" x14ac:dyDescent="0.3">
      <c r="A300" s="14">
        <v>41938</v>
      </c>
      <c r="B300" s="15" t="s">
        <v>45</v>
      </c>
      <c r="C300" s="15" t="s">
        <v>46</v>
      </c>
      <c r="D300" s="15" t="s">
        <v>47</v>
      </c>
      <c r="E300" s="16">
        <v>170</v>
      </c>
      <c r="F300" s="17">
        <v>194</v>
      </c>
      <c r="G300" s="17">
        <v>0</v>
      </c>
      <c r="H300" s="17">
        <v>109</v>
      </c>
      <c r="I300" s="15" t="s">
        <v>482</v>
      </c>
      <c r="J300" s="17">
        <v>279</v>
      </c>
      <c r="K300" s="15" t="s">
        <v>288</v>
      </c>
      <c r="L300" s="27">
        <v>21</v>
      </c>
      <c r="M300" s="28">
        <v>3</v>
      </c>
      <c r="N300" s="28">
        <v>28</v>
      </c>
      <c r="O300" s="29" t="s">
        <v>206</v>
      </c>
      <c r="P300" s="16">
        <v>79</v>
      </c>
      <c r="Q300" s="16">
        <v>100</v>
      </c>
      <c r="R300" s="15" t="s">
        <v>51</v>
      </c>
      <c r="S300" s="16">
        <v>46</v>
      </c>
      <c r="T300" s="15" t="s">
        <v>121</v>
      </c>
    </row>
    <row r="301" spans="1:20" x14ac:dyDescent="0.3">
      <c r="A301" s="14">
        <v>41939</v>
      </c>
      <c r="B301" s="15" t="s">
        <v>45</v>
      </c>
      <c r="C301" s="15" t="s">
        <v>46</v>
      </c>
      <c r="D301" s="15" t="s">
        <v>47</v>
      </c>
      <c r="E301" s="16">
        <v>170</v>
      </c>
      <c r="F301" s="17">
        <v>184</v>
      </c>
      <c r="G301" s="17">
        <v>0</v>
      </c>
      <c r="H301" s="17">
        <v>101</v>
      </c>
      <c r="I301" s="15" t="s">
        <v>495</v>
      </c>
      <c r="J301" s="17">
        <v>268</v>
      </c>
      <c r="K301" s="15" t="s">
        <v>496</v>
      </c>
      <c r="L301" s="27">
        <v>21</v>
      </c>
      <c r="M301" s="28">
        <v>6</v>
      </c>
      <c r="N301" s="28">
        <v>28</v>
      </c>
      <c r="O301" s="29" t="s">
        <v>215</v>
      </c>
      <c r="P301" s="16">
        <v>79</v>
      </c>
      <c r="Q301" s="16">
        <v>100</v>
      </c>
      <c r="R301" s="15" t="s">
        <v>51</v>
      </c>
      <c r="S301" s="16">
        <v>49</v>
      </c>
      <c r="T301" s="15" t="s">
        <v>89</v>
      </c>
    </row>
    <row r="302" spans="1:20" x14ac:dyDescent="0.3">
      <c r="A302" s="14">
        <v>41940</v>
      </c>
      <c r="B302" s="15" t="s">
        <v>45</v>
      </c>
      <c r="C302" s="15" t="s">
        <v>46</v>
      </c>
      <c r="D302" s="15" t="s">
        <v>47</v>
      </c>
      <c r="E302" s="16">
        <v>170</v>
      </c>
      <c r="F302" s="17">
        <v>176</v>
      </c>
      <c r="G302" s="17">
        <v>0</v>
      </c>
      <c r="H302" s="17">
        <v>89</v>
      </c>
      <c r="I302" s="15" t="s">
        <v>105</v>
      </c>
      <c r="J302" s="17">
        <v>263</v>
      </c>
      <c r="K302" s="15" t="s">
        <v>497</v>
      </c>
      <c r="L302" s="29" t="s">
        <v>218</v>
      </c>
      <c r="M302" s="28">
        <v>3</v>
      </c>
      <c r="N302" s="28">
        <v>39</v>
      </c>
      <c r="O302" s="29" t="s">
        <v>486</v>
      </c>
      <c r="P302" s="16">
        <v>83</v>
      </c>
      <c r="Q302" s="16">
        <v>100</v>
      </c>
      <c r="R302" s="15" t="s">
        <v>51</v>
      </c>
      <c r="S302" s="16">
        <v>47</v>
      </c>
      <c r="T302" s="15" t="s">
        <v>71</v>
      </c>
    </row>
    <row r="303" spans="1:20" x14ac:dyDescent="0.3">
      <c r="A303" s="14">
        <v>41941</v>
      </c>
      <c r="B303" s="15" t="s">
        <v>45</v>
      </c>
      <c r="C303" s="15" t="s">
        <v>46</v>
      </c>
      <c r="D303" s="15" t="s">
        <v>47</v>
      </c>
      <c r="E303" s="16">
        <v>170</v>
      </c>
      <c r="F303" s="17">
        <v>166</v>
      </c>
      <c r="G303" s="17">
        <v>0</v>
      </c>
      <c r="H303" s="17">
        <v>117</v>
      </c>
      <c r="I303" s="15" t="s">
        <v>100</v>
      </c>
      <c r="J303" s="17">
        <v>214</v>
      </c>
      <c r="K303" s="15" t="s">
        <v>94</v>
      </c>
      <c r="L303" s="29" t="s">
        <v>84</v>
      </c>
      <c r="M303" s="28">
        <v>0</v>
      </c>
      <c r="N303" s="28">
        <v>39</v>
      </c>
      <c r="O303" s="29" t="s">
        <v>239</v>
      </c>
      <c r="P303" s="16">
        <v>83</v>
      </c>
      <c r="Q303" s="16">
        <v>99</v>
      </c>
      <c r="R303" s="15" t="s">
        <v>51</v>
      </c>
      <c r="S303" s="16">
        <v>67</v>
      </c>
      <c r="T303" s="15" t="s">
        <v>206</v>
      </c>
    </row>
    <row r="304" spans="1:20" x14ac:dyDescent="0.3">
      <c r="A304" s="14">
        <v>41942</v>
      </c>
      <c r="B304" s="15" t="s">
        <v>45</v>
      </c>
      <c r="C304" s="15" t="s">
        <v>46</v>
      </c>
      <c r="D304" s="15" t="s">
        <v>47</v>
      </c>
      <c r="E304" s="16">
        <v>170</v>
      </c>
      <c r="F304" s="15"/>
      <c r="G304" s="15"/>
      <c r="H304" s="15"/>
      <c r="I304" s="15"/>
      <c r="J304" s="15"/>
      <c r="K304" s="15"/>
      <c r="L304" s="29"/>
      <c r="M304" s="28">
        <v>3</v>
      </c>
      <c r="N304" s="29"/>
      <c r="O304" s="29"/>
      <c r="P304" s="16">
        <v>80</v>
      </c>
      <c r="Q304" s="15"/>
      <c r="R304" s="15"/>
      <c r="S304" s="15"/>
      <c r="T304" s="15"/>
    </row>
    <row r="305" spans="1:20" x14ac:dyDescent="0.3">
      <c r="A305" s="14">
        <v>41943</v>
      </c>
      <c r="B305" s="15" t="s">
        <v>45</v>
      </c>
      <c r="C305" s="15" t="s">
        <v>46</v>
      </c>
      <c r="D305" s="15" t="s">
        <v>47</v>
      </c>
      <c r="E305" s="16">
        <v>170</v>
      </c>
      <c r="F305" s="17">
        <v>188</v>
      </c>
      <c r="G305" s="17">
        <v>4</v>
      </c>
      <c r="H305" s="17">
        <v>89</v>
      </c>
      <c r="I305" s="15" t="s">
        <v>479</v>
      </c>
      <c r="J305" s="17">
        <v>288</v>
      </c>
      <c r="K305" s="15" t="s">
        <v>297</v>
      </c>
      <c r="L305" s="27">
        <v>24</v>
      </c>
      <c r="M305" s="28">
        <v>11</v>
      </c>
      <c r="N305" s="28">
        <v>83</v>
      </c>
      <c r="O305" s="29" t="s">
        <v>89</v>
      </c>
      <c r="P305" s="16">
        <v>60</v>
      </c>
      <c r="Q305" s="16">
        <v>100</v>
      </c>
      <c r="R305" s="15" t="s">
        <v>51</v>
      </c>
      <c r="S305" s="16">
        <v>26</v>
      </c>
      <c r="T305" s="15" t="s">
        <v>52</v>
      </c>
    </row>
    <row r="306" spans="1:20" x14ac:dyDescent="0.3">
      <c r="A306" s="14">
        <v>41944</v>
      </c>
      <c r="B306" s="15" t="s">
        <v>45</v>
      </c>
      <c r="C306" s="15" t="s">
        <v>46</v>
      </c>
      <c r="D306" s="15" t="s">
        <v>47</v>
      </c>
      <c r="E306" s="16">
        <v>170</v>
      </c>
      <c r="F306" s="17">
        <v>144</v>
      </c>
      <c r="G306" s="17">
        <v>12</v>
      </c>
      <c r="H306" s="17">
        <v>127</v>
      </c>
      <c r="I306" s="15" t="s">
        <v>498</v>
      </c>
      <c r="J306" s="17">
        <v>162</v>
      </c>
      <c r="K306" s="15" t="s">
        <v>499</v>
      </c>
      <c r="L306" s="29" t="s">
        <v>116</v>
      </c>
      <c r="M306" s="28">
        <v>0</v>
      </c>
      <c r="N306" s="28">
        <v>28</v>
      </c>
      <c r="O306" s="29" t="s">
        <v>307</v>
      </c>
      <c r="P306" s="16">
        <v>96</v>
      </c>
      <c r="Q306" s="16">
        <v>100</v>
      </c>
      <c r="R306" s="15" t="s">
        <v>51</v>
      </c>
      <c r="S306" s="16">
        <v>88</v>
      </c>
      <c r="T306" s="15" t="s">
        <v>80</v>
      </c>
    </row>
    <row r="307" spans="1:20" x14ac:dyDescent="0.3">
      <c r="A307" s="14">
        <v>41945</v>
      </c>
      <c r="B307" s="15" t="s">
        <v>45</v>
      </c>
      <c r="C307" s="15" t="s">
        <v>46</v>
      </c>
      <c r="D307" s="15" t="s">
        <v>47</v>
      </c>
      <c r="E307" s="16">
        <v>170</v>
      </c>
      <c r="F307" s="17">
        <v>141</v>
      </c>
      <c r="G307" s="17">
        <v>22</v>
      </c>
      <c r="H307" s="17">
        <v>92</v>
      </c>
      <c r="I307" s="15" t="s">
        <v>249</v>
      </c>
      <c r="J307" s="17">
        <v>190</v>
      </c>
      <c r="K307" s="15" t="s">
        <v>500</v>
      </c>
      <c r="L307" s="29" t="s">
        <v>218</v>
      </c>
      <c r="M307" s="28">
        <v>6</v>
      </c>
      <c r="N307" s="28">
        <v>81</v>
      </c>
      <c r="O307" s="29" t="s">
        <v>113</v>
      </c>
      <c r="P307" s="16">
        <v>90</v>
      </c>
      <c r="Q307" s="16">
        <v>100</v>
      </c>
      <c r="R307" s="15" t="s">
        <v>51</v>
      </c>
      <c r="S307" s="16">
        <v>60</v>
      </c>
      <c r="T307" s="15" t="s">
        <v>169</v>
      </c>
    </row>
    <row r="308" spans="1:20" x14ac:dyDescent="0.3">
      <c r="A308" s="14">
        <v>41946</v>
      </c>
      <c r="B308" s="15" t="s">
        <v>45</v>
      </c>
      <c r="C308" s="15" t="s">
        <v>46</v>
      </c>
      <c r="D308" s="15" t="s">
        <v>47</v>
      </c>
      <c r="E308" s="16">
        <v>170</v>
      </c>
      <c r="F308" s="17">
        <v>126</v>
      </c>
      <c r="G308" s="17">
        <v>236</v>
      </c>
      <c r="H308" s="17">
        <v>76</v>
      </c>
      <c r="I308" s="15" t="s">
        <v>501</v>
      </c>
      <c r="J308" s="17">
        <v>175</v>
      </c>
      <c r="K308" s="15" t="s">
        <v>129</v>
      </c>
      <c r="L308" s="27">
        <v>21</v>
      </c>
      <c r="M308" s="28">
        <v>14</v>
      </c>
      <c r="N308" s="28">
        <v>78</v>
      </c>
      <c r="O308" s="29" t="s">
        <v>91</v>
      </c>
      <c r="P308" s="16">
        <v>81</v>
      </c>
      <c r="Q308" s="16">
        <v>99</v>
      </c>
      <c r="R308" s="15" t="s">
        <v>51</v>
      </c>
      <c r="S308" s="16">
        <v>50</v>
      </c>
      <c r="T308" s="15" t="s">
        <v>129</v>
      </c>
    </row>
    <row r="309" spans="1:20" x14ac:dyDescent="0.3">
      <c r="A309" s="14">
        <v>41947</v>
      </c>
      <c r="B309" s="15" t="s">
        <v>45</v>
      </c>
      <c r="C309" s="15" t="s">
        <v>46</v>
      </c>
      <c r="D309" s="15" t="s">
        <v>47</v>
      </c>
      <c r="E309" s="16">
        <v>170</v>
      </c>
      <c r="F309" s="15"/>
      <c r="G309" s="15"/>
      <c r="H309" s="15"/>
      <c r="I309" s="15"/>
      <c r="J309" s="15"/>
      <c r="K309" s="15"/>
      <c r="L309" s="29"/>
      <c r="M309" s="28">
        <v>6</v>
      </c>
      <c r="N309" s="29"/>
      <c r="O309" s="29"/>
      <c r="P309" s="16">
        <v>94</v>
      </c>
      <c r="Q309" s="15"/>
      <c r="R309" s="15"/>
      <c r="S309" s="15"/>
      <c r="T309" s="15"/>
    </row>
    <row r="310" spans="1:20" x14ac:dyDescent="0.3">
      <c r="A310" s="14">
        <v>41948</v>
      </c>
      <c r="B310" s="15" t="s">
        <v>45</v>
      </c>
      <c r="C310" s="15" t="s">
        <v>46</v>
      </c>
      <c r="D310" s="15" t="s">
        <v>47</v>
      </c>
      <c r="E310" s="16">
        <v>170</v>
      </c>
      <c r="F310" s="15"/>
      <c r="G310" s="15"/>
      <c r="H310" s="15"/>
      <c r="I310" s="15"/>
      <c r="J310" s="15"/>
      <c r="K310" s="15"/>
      <c r="L310" s="29"/>
      <c r="M310" s="28">
        <v>3</v>
      </c>
      <c r="N310" s="29"/>
      <c r="O310" s="29"/>
      <c r="P310" s="16">
        <v>98</v>
      </c>
      <c r="Q310" s="15"/>
      <c r="R310" s="15"/>
      <c r="S310" s="15"/>
      <c r="T310" s="15"/>
    </row>
    <row r="311" spans="1:20" x14ac:dyDescent="0.3">
      <c r="A311" s="14">
        <v>41949</v>
      </c>
      <c r="B311" s="15" t="s">
        <v>45</v>
      </c>
      <c r="C311" s="15" t="s">
        <v>46</v>
      </c>
      <c r="D311" s="15" t="s">
        <v>47</v>
      </c>
      <c r="E311" s="16">
        <v>170</v>
      </c>
      <c r="F311" s="17">
        <v>128</v>
      </c>
      <c r="G311" s="17">
        <v>16</v>
      </c>
      <c r="H311" s="17">
        <v>72</v>
      </c>
      <c r="I311" s="15" t="s">
        <v>115</v>
      </c>
      <c r="J311" s="17">
        <v>183</v>
      </c>
      <c r="K311" s="15" t="s">
        <v>310</v>
      </c>
      <c r="L311" s="27">
        <v>11</v>
      </c>
      <c r="M311" s="28">
        <v>11</v>
      </c>
      <c r="N311" s="28">
        <v>61</v>
      </c>
      <c r="O311" s="29" t="s">
        <v>439</v>
      </c>
      <c r="P311" s="16">
        <v>74</v>
      </c>
      <c r="Q311" s="16">
        <v>100</v>
      </c>
      <c r="R311" s="15" t="s">
        <v>51</v>
      </c>
      <c r="S311" s="16">
        <v>60</v>
      </c>
      <c r="T311" s="15" t="s">
        <v>51</v>
      </c>
    </row>
    <row r="312" spans="1:20" x14ac:dyDescent="0.3">
      <c r="A312" s="14">
        <v>41950</v>
      </c>
      <c r="B312" s="15" t="s">
        <v>45</v>
      </c>
      <c r="C312" s="15" t="s">
        <v>46</v>
      </c>
      <c r="D312" s="15" t="s">
        <v>47</v>
      </c>
      <c r="E312" s="16">
        <v>170</v>
      </c>
      <c r="F312" s="17">
        <v>131</v>
      </c>
      <c r="G312" s="17">
        <v>0</v>
      </c>
      <c r="H312" s="17">
        <v>72</v>
      </c>
      <c r="I312" s="15" t="s">
        <v>321</v>
      </c>
      <c r="J312" s="17">
        <v>190</v>
      </c>
      <c r="K312" s="15" t="s">
        <v>502</v>
      </c>
      <c r="L312" s="29" t="s">
        <v>84</v>
      </c>
      <c r="M312" s="28">
        <v>8</v>
      </c>
      <c r="N312" s="28">
        <v>75</v>
      </c>
      <c r="O312" s="29" t="s">
        <v>404</v>
      </c>
      <c r="P312" s="16">
        <v>63</v>
      </c>
      <c r="Q312" s="16">
        <v>98</v>
      </c>
      <c r="R312" s="15" t="s">
        <v>193</v>
      </c>
      <c r="S312" s="16">
        <v>37</v>
      </c>
      <c r="T312" s="15" t="s">
        <v>113</v>
      </c>
    </row>
    <row r="313" spans="1:20" x14ac:dyDescent="0.3">
      <c r="A313" s="14">
        <v>41951</v>
      </c>
      <c r="B313" s="15" t="s">
        <v>45</v>
      </c>
      <c r="C313" s="15" t="s">
        <v>46</v>
      </c>
      <c r="D313" s="15" t="s">
        <v>47</v>
      </c>
      <c r="E313" s="16">
        <v>170</v>
      </c>
      <c r="F313" s="17">
        <v>114</v>
      </c>
      <c r="G313" s="17">
        <v>6</v>
      </c>
      <c r="H313" s="17">
        <v>65</v>
      </c>
      <c r="I313" s="15" t="s">
        <v>51</v>
      </c>
      <c r="J313" s="17">
        <v>162</v>
      </c>
      <c r="K313" s="15" t="s">
        <v>436</v>
      </c>
      <c r="L313" s="27">
        <v>22</v>
      </c>
      <c r="M313" s="28">
        <v>17</v>
      </c>
      <c r="N313" s="28">
        <v>97</v>
      </c>
      <c r="O313" s="29" t="s">
        <v>117</v>
      </c>
      <c r="P313" s="16">
        <v>75</v>
      </c>
      <c r="Q313" s="16">
        <v>100</v>
      </c>
      <c r="R313" s="15" t="s">
        <v>51</v>
      </c>
      <c r="S313" s="16">
        <v>49</v>
      </c>
      <c r="T313" s="15" t="s">
        <v>264</v>
      </c>
    </row>
    <row r="314" spans="1:20" x14ac:dyDescent="0.3">
      <c r="A314" s="14">
        <v>41952</v>
      </c>
      <c r="B314" s="15" t="s">
        <v>45</v>
      </c>
      <c r="C314" s="15" t="s">
        <v>46</v>
      </c>
      <c r="D314" s="15" t="s">
        <v>47</v>
      </c>
      <c r="E314" s="16">
        <v>170</v>
      </c>
      <c r="F314" s="17">
        <v>93</v>
      </c>
      <c r="G314" s="17">
        <v>0</v>
      </c>
      <c r="H314" s="17">
        <v>53</v>
      </c>
      <c r="I314" s="15" t="s">
        <v>503</v>
      </c>
      <c r="J314" s="17">
        <v>133</v>
      </c>
      <c r="K314" s="15" t="s">
        <v>315</v>
      </c>
      <c r="L314" s="27">
        <v>30</v>
      </c>
      <c r="M314" s="28">
        <v>11</v>
      </c>
      <c r="N314" s="28">
        <v>72</v>
      </c>
      <c r="O314" s="29" t="s">
        <v>113</v>
      </c>
      <c r="P314" s="16">
        <v>83</v>
      </c>
      <c r="Q314" s="16">
        <v>100</v>
      </c>
      <c r="R314" s="15" t="s">
        <v>51</v>
      </c>
      <c r="S314" s="16">
        <v>59</v>
      </c>
      <c r="T314" s="15" t="s">
        <v>113</v>
      </c>
    </row>
    <row r="315" spans="1:20" x14ac:dyDescent="0.3">
      <c r="A315" s="14">
        <v>41953</v>
      </c>
      <c r="B315" s="15" t="s">
        <v>45</v>
      </c>
      <c r="C315" s="15" t="s">
        <v>46</v>
      </c>
      <c r="D315" s="15" t="s">
        <v>47</v>
      </c>
      <c r="E315" s="16">
        <v>170</v>
      </c>
      <c r="F315" s="17">
        <v>92</v>
      </c>
      <c r="G315" s="17">
        <v>2</v>
      </c>
      <c r="H315" s="17">
        <v>27</v>
      </c>
      <c r="I315" s="15" t="s">
        <v>504</v>
      </c>
      <c r="J315" s="17">
        <v>156</v>
      </c>
      <c r="K315" s="15" t="s">
        <v>150</v>
      </c>
      <c r="L315" s="27">
        <v>21</v>
      </c>
      <c r="M315" s="28">
        <v>28</v>
      </c>
      <c r="N315" s="28">
        <v>144</v>
      </c>
      <c r="O315" s="29" t="s">
        <v>439</v>
      </c>
      <c r="P315" s="16">
        <v>65</v>
      </c>
      <c r="Q315" s="16">
        <v>99</v>
      </c>
      <c r="R315" s="15" t="s">
        <v>280</v>
      </c>
      <c r="S315" s="16">
        <v>43</v>
      </c>
      <c r="T315" s="15" t="s">
        <v>182</v>
      </c>
    </row>
    <row r="316" spans="1:20" x14ac:dyDescent="0.3">
      <c r="A316" s="14">
        <v>41954</v>
      </c>
      <c r="B316" s="15" t="s">
        <v>45</v>
      </c>
      <c r="C316" s="15" t="s">
        <v>46</v>
      </c>
      <c r="D316" s="15" t="s">
        <v>47</v>
      </c>
      <c r="E316" s="16">
        <v>170</v>
      </c>
      <c r="F316" s="17">
        <v>136</v>
      </c>
      <c r="G316" s="17">
        <v>0</v>
      </c>
      <c r="H316" s="17">
        <v>74</v>
      </c>
      <c r="I316" s="15" t="s">
        <v>51</v>
      </c>
      <c r="J316" s="17">
        <v>198</v>
      </c>
      <c r="K316" s="15" t="s">
        <v>50</v>
      </c>
      <c r="L316" s="27">
        <v>20</v>
      </c>
      <c r="M316" s="28">
        <v>6</v>
      </c>
      <c r="N316" s="28">
        <v>119</v>
      </c>
      <c r="O316" s="29" t="s">
        <v>86</v>
      </c>
      <c r="P316" s="16">
        <v>73</v>
      </c>
      <c r="Q316" s="16">
        <v>92</v>
      </c>
      <c r="R316" s="15" t="s">
        <v>100</v>
      </c>
      <c r="S316" s="16">
        <v>37</v>
      </c>
      <c r="T316" s="15" t="s">
        <v>51</v>
      </c>
    </row>
    <row r="317" spans="1:20" x14ac:dyDescent="0.3">
      <c r="A317" s="14">
        <v>41955</v>
      </c>
      <c r="B317" s="15" t="s">
        <v>45</v>
      </c>
      <c r="C317" s="15" t="s">
        <v>46</v>
      </c>
      <c r="D317" s="15" t="s">
        <v>47</v>
      </c>
      <c r="E317" s="16">
        <v>170</v>
      </c>
      <c r="F317" s="17">
        <v>121</v>
      </c>
      <c r="G317" s="17">
        <v>8</v>
      </c>
      <c r="H317" s="17">
        <v>51</v>
      </c>
      <c r="I317" s="15" t="s">
        <v>51</v>
      </c>
      <c r="J317" s="17">
        <v>191</v>
      </c>
      <c r="K317" s="15" t="s">
        <v>50</v>
      </c>
      <c r="L317" s="27">
        <v>30</v>
      </c>
      <c r="M317" s="28">
        <v>6</v>
      </c>
      <c r="N317" s="28">
        <v>47</v>
      </c>
      <c r="O317" s="29" t="s">
        <v>108</v>
      </c>
      <c r="P317" s="16">
        <v>79</v>
      </c>
      <c r="Q317" s="16">
        <v>99</v>
      </c>
      <c r="R317" s="15" t="s">
        <v>51</v>
      </c>
      <c r="S317" s="16">
        <v>49</v>
      </c>
      <c r="T317" s="15" t="s">
        <v>71</v>
      </c>
    </row>
    <row r="318" spans="1:20" x14ac:dyDescent="0.3">
      <c r="A318" s="14">
        <v>41956</v>
      </c>
      <c r="B318" s="15" t="s">
        <v>45</v>
      </c>
      <c r="C318" s="15" t="s">
        <v>46</v>
      </c>
      <c r="D318" s="15" t="s">
        <v>47</v>
      </c>
      <c r="E318" s="16">
        <v>170</v>
      </c>
      <c r="F318" s="17">
        <v>171</v>
      </c>
      <c r="G318" s="17">
        <v>6</v>
      </c>
      <c r="H318" s="17">
        <v>123</v>
      </c>
      <c r="I318" s="15" t="s">
        <v>356</v>
      </c>
      <c r="J318" s="17">
        <v>219</v>
      </c>
      <c r="K318" s="15" t="s">
        <v>64</v>
      </c>
      <c r="L318" s="27">
        <v>21</v>
      </c>
      <c r="M318" s="28">
        <v>14</v>
      </c>
      <c r="N318" s="28">
        <v>158</v>
      </c>
      <c r="O318" s="29" t="s">
        <v>66</v>
      </c>
      <c r="P318" s="16">
        <v>68</v>
      </c>
      <c r="Q318" s="16">
        <v>91</v>
      </c>
      <c r="R318" s="15" t="s">
        <v>108</v>
      </c>
      <c r="S318" s="16">
        <v>44</v>
      </c>
      <c r="T318" s="15" t="s">
        <v>505</v>
      </c>
    </row>
    <row r="319" spans="1:20" x14ac:dyDescent="0.3">
      <c r="A319" s="14">
        <v>41957</v>
      </c>
      <c r="B319" s="15" t="s">
        <v>45</v>
      </c>
      <c r="C319" s="15" t="s">
        <v>46</v>
      </c>
      <c r="D319" s="15" t="s">
        <v>47</v>
      </c>
      <c r="E319" s="16">
        <v>170</v>
      </c>
      <c r="F319" s="17">
        <v>124</v>
      </c>
      <c r="G319" s="17">
        <v>0</v>
      </c>
      <c r="H319" s="17">
        <v>62</v>
      </c>
      <c r="I319" s="15" t="s">
        <v>506</v>
      </c>
      <c r="J319" s="17">
        <v>187</v>
      </c>
      <c r="K319" s="15" t="s">
        <v>297</v>
      </c>
      <c r="L319" s="27">
        <v>11</v>
      </c>
      <c r="M319" s="28">
        <v>11</v>
      </c>
      <c r="N319" s="28">
        <v>83</v>
      </c>
      <c r="O319" s="29" t="s">
        <v>70</v>
      </c>
      <c r="P319" s="16">
        <v>68</v>
      </c>
      <c r="Q319" s="16">
        <v>100</v>
      </c>
      <c r="R319" s="15" t="s">
        <v>51</v>
      </c>
      <c r="S319" s="16">
        <v>39</v>
      </c>
      <c r="T319" s="15" t="s">
        <v>50</v>
      </c>
    </row>
    <row r="320" spans="1:20" x14ac:dyDescent="0.3">
      <c r="A320" s="14">
        <v>41958</v>
      </c>
      <c r="B320" s="15" t="s">
        <v>45</v>
      </c>
      <c r="C320" s="15" t="s">
        <v>46</v>
      </c>
      <c r="D320" s="15" t="s">
        <v>47</v>
      </c>
      <c r="E320" s="16">
        <v>170</v>
      </c>
      <c r="F320" s="17">
        <v>110</v>
      </c>
      <c r="G320" s="17">
        <v>14</v>
      </c>
      <c r="H320" s="17">
        <v>51</v>
      </c>
      <c r="I320" s="15" t="s">
        <v>51</v>
      </c>
      <c r="J320" s="17">
        <v>168</v>
      </c>
      <c r="K320" s="15" t="s">
        <v>158</v>
      </c>
      <c r="L320" s="27">
        <v>31</v>
      </c>
      <c r="M320" s="28">
        <v>17</v>
      </c>
      <c r="N320" s="28">
        <v>122</v>
      </c>
      <c r="O320" s="29" t="s">
        <v>222</v>
      </c>
      <c r="P320" s="16">
        <v>73</v>
      </c>
      <c r="Q320" s="16">
        <v>96</v>
      </c>
      <c r="R320" s="15" t="s">
        <v>51</v>
      </c>
      <c r="S320" s="16">
        <v>41</v>
      </c>
      <c r="T320" s="15" t="s">
        <v>51</v>
      </c>
    </row>
    <row r="321" spans="1:20" x14ac:dyDescent="0.3">
      <c r="A321" s="14">
        <v>41959</v>
      </c>
      <c r="B321" s="15" t="s">
        <v>45</v>
      </c>
      <c r="C321" s="15" t="s">
        <v>46</v>
      </c>
      <c r="D321" s="15" t="s">
        <v>47</v>
      </c>
      <c r="E321" s="16">
        <v>170</v>
      </c>
      <c r="F321" s="17">
        <v>132</v>
      </c>
      <c r="G321" s="17">
        <v>92</v>
      </c>
      <c r="H321" s="17">
        <v>96</v>
      </c>
      <c r="I321" s="15" t="s">
        <v>507</v>
      </c>
      <c r="J321" s="17">
        <v>168</v>
      </c>
      <c r="K321" s="15" t="s">
        <v>508</v>
      </c>
      <c r="L321" s="27">
        <v>24</v>
      </c>
      <c r="M321" s="28">
        <v>14</v>
      </c>
      <c r="N321" s="28">
        <v>136</v>
      </c>
      <c r="O321" s="29" t="s">
        <v>94</v>
      </c>
      <c r="P321" s="16">
        <v>66</v>
      </c>
      <c r="Q321" s="16">
        <v>98</v>
      </c>
      <c r="R321" s="15" t="s">
        <v>249</v>
      </c>
      <c r="S321" s="16">
        <v>45</v>
      </c>
      <c r="T321" s="15" t="s">
        <v>301</v>
      </c>
    </row>
    <row r="322" spans="1:20" x14ac:dyDescent="0.3">
      <c r="A322" s="14">
        <v>41960</v>
      </c>
      <c r="B322" s="15" t="s">
        <v>45</v>
      </c>
      <c r="C322" s="15" t="s">
        <v>46</v>
      </c>
      <c r="D322" s="15" t="s">
        <v>47</v>
      </c>
      <c r="E322" s="16">
        <v>170</v>
      </c>
      <c r="F322" s="17">
        <v>112</v>
      </c>
      <c r="G322" s="17">
        <v>0</v>
      </c>
      <c r="H322" s="17">
        <v>69</v>
      </c>
      <c r="I322" s="15" t="s">
        <v>194</v>
      </c>
      <c r="J322" s="17">
        <v>155</v>
      </c>
      <c r="K322" s="15" t="s">
        <v>368</v>
      </c>
      <c r="L322" s="27">
        <v>36</v>
      </c>
      <c r="M322" s="28">
        <v>3</v>
      </c>
      <c r="N322" s="28">
        <v>64</v>
      </c>
      <c r="O322" s="29" t="s">
        <v>195</v>
      </c>
      <c r="P322" s="16">
        <v>82</v>
      </c>
      <c r="Q322" s="16">
        <v>98</v>
      </c>
      <c r="R322" s="15" t="s">
        <v>107</v>
      </c>
      <c r="S322" s="16">
        <v>56</v>
      </c>
      <c r="T322" s="15" t="s">
        <v>135</v>
      </c>
    </row>
    <row r="323" spans="1:20" x14ac:dyDescent="0.3">
      <c r="A323" s="14">
        <v>41961</v>
      </c>
      <c r="B323" s="15" t="s">
        <v>45</v>
      </c>
      <c r="C323" s="15" t="s">
        <v>46</v>
      </c>
      <c r="D323" s="15" t="s">
        <v>47</v>
      </c>
      <c r="E323" s="16">
        <v>170</v>
      </c>
      <c r="F323" s="17">
        <v>102</v>
      </c>
      <c r="G323" s="17">
        <v>0</v>
      </c>
      <c r="H323" s="17">
        <v>42</v>
      </c>
      <c r="I323" s="15" t="s">
        <v>183</v>
      </c>
      <c r="J323" s="17">
        <v>163</v>
      </c>
      <c r="K323" s="15" t="s">
        <v>356</v>
      </c>
      <c r="L323" s="27">
        <v>18</v>
      </c>
      <c r="M323" s="28">
        <v>3</v>
      </c>
      <c r="N323" s="28">
        <v>139</v>
      </c>
      <c r="O323" s="29" t="s">
        <v>142</v>
      </c>
      <c r="P323" s="16">
        <v>86</v>
      </c>
      <c r="Q323" s="16">
        <v>100</v>
      </c>
      <c r="R323" s="15" t="s">
        <v>51</v>
      </c>
      <c r="S323" s="16">
        <v>47</v>
      </c>
      <c r="T323" s="15" t="s">
        <v>127</v>
      </c>
    </row>
    <row r="324" spans="1:20" x14ac:dyDescent="0.3">
      <c r="A324" s="14">
        <v>41962</v>
      </c>
      <c r="B324" s="15" t="s">
        <v>45</v>
      </c>
      <c r="C324" s="15" t="s">
        <v>46</v>
      </c>
      <c r="D324" s="15" t="s">
        <v>47</v>
      </c>
      <c r="E324" s="16">
        <v>170</v>
      </c>
      <c r="F324" s="17">
        <v>130</v>
      </c>
      <c r="G324" s="17">
        <v>2</v>
      </c>
      <c r="H324" s="17">
        <v>98</v>
      </c>
      <c r="I324" s="15" t="s">
        <v>495</v>
      </c>
      <c r="J324" s="17">
        <v>163</v>
      </c>
      <c r="K324" s="15" t="s">
        <v>509</v>
      </c>
      <c r="L324" s="27">
        <v>24</v>
      </c>
      <c r="M324" s="28">
        <v>0</v>
      </c>
      <c r="N324" s="28">
        <v>100</v>
      </c>
      <c r="O324" s="29" t="s">
        <v>510</v>
      </c>
      <c r="P324" s="16">
        <v>89</v>
      </c>
      <c r="Q324" s="16">
        <v>100</v>
      </c>
      <c r="R324" s="15" t="s">
        <v>177</v>
      </c>
      <c r="S324" s="16">
        <v>52</v>
      </c>
      <c r="T324" s="15" t="s">
        <v>80</v>
      </c>
    </row>
    <row r="325" spans="1:20" x14ac:dyDescent="0.3">
      <c r="A325" s="14">
        <v>41963</v>
      </c>
      <c r="B325" s="15" t="s">
        <v>45</v>
      </c>
      <c r="C325" s="15" t="s">
        <v>46</v>
      </c>
      <c r="D325" s="15" t="s">
        <v>47</v>
      </c>
      <c r="E325" s="16">
        <v>170</v>
      </c>
      <c r="F325" s="17">
        <v>160</v>
      </c>
      <c r="G325" s="17">
        <v>0</v>
      </c>
      <c r="H325" s="17">
        <v>103</v>
      </c>
      <c r="I325" s="15" t="s">
        <v>511</v>
      </c>
      <c r="J325" s="17">
        <v>217</v>
      </c>
      <c r="K325" s="15" t="s">
        <v>512</v>
      </c>
      <c r="L325" s="27">
        <v>21</v>
      </c>
      <c r="M325" s="28">
        <v>6</v>
      </c>
      <c r="N325" s="28">
        <v>61</v>
      </c>
      <c r="O325" s="29" t="s">
        <v>52</v>
      </c>
      <c r="P325" s="16">
        <v>82</v>
      </c>
      <c r="Q325" s="16">
        <v>100</v>
      </c>
      <c r="R325" s="15" t="s">
        <v>51</v>
      </c>
      <c r="S325" s="16">
        <v>54</v>
      </c>
      <c r="T325" s="15" t="s">
        <v>117</v>
      </c>
    </row>
    <row r="326" spans="1:20" x14ac:dyDescent="0.3">
      <c r="A326" s="14">
        <v>41964</v>
      </c>
      <c r="B326" s="15" t="s">
        <v>45</v>
      </c>
      <c r="C326" s="15" t="s">
        <v>46</v>
      </c>
      <c r="D326" s="15" t="s">
        <v>47</v>
      </c>
      <c r="E326" s="16">
        <v>170</v>
      </c>
      <c r="F326" s="17">
        <v>150</v>
      </c>
      <c r="G326" s="17">
        <v>2</v>
      </c>
      <c r="H326" s="17">
        <v>97</v>
      </c>
      <c r="I326" s="15" t="s">
        <v>513</v>
      </c>
      <c r="J326" s="17">
        <v>203</v>
      </c>
      <c r="K326" s="15" t="s">
        <v>514</v>
      </c>
      <c r="L326" s="29" t="s">
        <v>401</v>
      </c>
      <c r="M326" s="28">
        <v>6</v>
      </c>
      <c r="N326" s="28">
        <v>53</v>
      </c>
      <c r="O326" s="29" t="s">
        <v>85</v>
      </c>
      <c r="P326" s="16">
        <v>81</v>
      </c>
      <c r="Q326" s="16">
        <v>100</v>
      </c>
      <c r="R326" s="15" t="s">
        <v>143</v>
      </c>
      <c r="S326" s="16">
        <v>58</v>
      </c>
      <c r="T326" s="15" t="s">
        <v>215</v>
      </c>
    </row>
    <row r="327" spans="1:20" x14ac:dyDescent="0.3">
      <c r="A327" s="14">
        <v>41965</v>
      </c>
      <c r="B327" s="15" t="s">
        <v>45</v>
      </c>
      <c r="C327" s="15" t="s">
        <v>46</v>
      </c>
      <c r="D327" s="15" t="s">
        <v>47</v>
      </c>
      <c r="E327" s="16">
        <v>170</v>
      </c>
      <c r="F327" s="17">
        <v>144</v>
      </c>
      <c r="G327" s="17">
        <v>0</v>
      </c>
      <c r="H327" s="17">
        <v>106</v>
      </c>
      <c r="I327" s="15" t="s">
        <v>51</v>
      </c>
      <c r="J327" s="17">
        <v>181</v>
      </c>
      <c r="K327" s="15" t="s">
        <v>515</v>
      </c>
      <c r="L327" s="29" t="s">
        <v>116</v>
      </c>
      <c r="M327" s="28">
        <v>6</v>
      </c>
      <c r="N327" s="28">
        <v>47</v>
      </c>
      <c r="O327" s="29" t="s">
        <v>113</v>
      </c>
      <c r="P327" s="16">
        <v>90</v>
      </c>
      <c r="Q327" s="16">
        <v>100</v>
      </c>
      <c r="R327" s="15" t="s">
        <v>51</v>
      </c>
      <c r="S327" s="16">
        <v>73</v>
      </c>
      <c r="T327" s="15" t="s">
        <v>250</v>
      </c>
    </row>
    <row r="328" spans="1:20" x14ac:dyDescent="0.3">
      <c r="A328" s="14">
        <v>41966</v>
      </c>
      <c r="B328" s="15" t="s">
        <v>45</v>
      </c>
      <c r="C328" s="15" t="s">
        <v>46</v>
      </c>
      <c r="D328" s="15" t="s">
        <v>47</v>
      </c>
      <c r="E328" s="16">
        <v>170</v>
      </c>
      <c r="F328" s="17">
        <v>136</v>
      </c>
      <c r="G328" s="17">
        <v>108</v>
      </c>
      <c r="H328" s="17">
        <v>125</v>
      </c>
      <c r="I328" s="15" t="s">
        <v>51</v>
      </c>
      <c r="J328" s="17">
        <v>147</v>
      </c>
      <c r="K328" s="15" t="s">
        <v>50</v>
      </c>
      <c r="L328" s="27">
        <v>99</v>
      </c>
      <c r="M328" s="28">
        <v>3</v>
      </c>
      <c r="N328" s="28">
        <v>25</v>
      </c>
      <c r="O328" s="29" t="s">
        <v>51</v>
      </c>
      <c r="P328" s="16">
        <v>98</v>
      </c>
      <c r="Q328" s="16">
        <v>100</v>
      </c>
      <c r="R328" s="15" t="s">
        <v>51</v>
      </c>
      <c r="S328" s="16">
        <v>94</v>
      </c>
      <c r="T328" s="15" t="s">
        <v>135</v>
      </c>
    </row>
    <row r="329" spans="1:20" x14ac:dyDescent="0.3">
      <c r="A329" s="14">
        <v>41967</v>
      </c>
      <c r="B329" s="15" t="s">
        <v>45</v>
      </c>
      <c r="C329" s="15" t="s">
        <v>46</v>
      </c>
      <c r="D329" s="15" t="s">
        <v>47</v>
      </c>
      <c r="E329" s="16">
        <v>170</v>
      </c>
      <c r="F329" s="17">
        <v>128</v>
      </c>
      <c r="G329" s="17">
        <v>194</v>
      </c>
      <c r="H329" s="17">
        <v>121</v>
      </c>
      <c r="I329" s="15" t="s">
        <v>51</v>
      </c>
      <c r="J329" s="17">
        <v>134</v>
      </c>
      <c r="K329" s="15" t="s">
        <v>150</v>
      </c>
      <c r="L329" s="27">
        <v>34</v>
      </c>
      <c r="M329" s="28">
        <v>6</v>
      </c>
      <c r="N329" s="28">
        <v>36</v>
      </c>
      <c r="O329" s="29" t="s">
        <v>135</v>
      </c>
      <c r="P329" s="16">
        <v>99</v>
      </c>
      <c r="Q329" s="16">
        <v>100</v>
      </c>
      <c r="R329" s="15" t="s">
        <v>51</v>
      </c>
      <c r="S329" s="16">
        <v>95</v>
      </c>
      <c r="T329" s="15" t="s">
        <v>135</v>
      </c>
    </row>
    <row r="330" spans="1:20" x14ac:dyDescent="0.3">
      <c r="A330" s="14">
        <v>41968</v>
      </c>
      <c r="B330" s="15" t="s">
        <v>45</v>
      </c>
      <c r="C330" s="15" t="s">
        <v>46</v>
      </c>
      <c r="D330" s="15" t="s">
        <v>47</v>
      </c>
      <c r="E330" s="16">
        <v>170</v>
      </c>
      <c r="F330" s="17">
        <v>120</v>
      </c>
      <c r="G330" s="17">
        <v>24</v>
      </c>
      <c r="H330" s="17">
        <v>100</v>
      </c>
      <c r="I330" s="15" t="s">
        <v>51</v>
      </c>
      <c r="J330" s="17">
        <v>141</v>
      </c>
      <c r="K330" s="15" t="s">
        <v>320</v>
      </c>
      <c r="L330" s="27">
        <v>28</v>
      </c>
      <c r="M330" s="28">
        <v>8</v>
      </c>
      <c r="N330" s="28">
        <v>56</v>
      </c>
      <c r="O330" s="29" t="s">
        <v>215</v>
      </c>
      <c r="P330" s="16">
        <v>95</v>
      </c>
      <c r="Q330" s="16">
        <v>100</v>
      </c>
      <c r="R330" s="15" t="s">
        <v>51</v>
      </c>
      <c r="S330" s="16">
        <v>86</v>
      </c>
      <c r="T330" s="15" t="s">
        <v>215</v>
      </c>
    </row>
    <row r="331" spans="1:20" x14ac:dyDescent="0.3">
      <c r="A331" s="14">
        <v>41969</v>
      </c>
      <c r="B331" s="15" t="s">
        <v>45</v>
      </c>
      <c r="C331" s="15" t="s">
        <v>46</v>
      </c>
      <c r="D331" s="15" t="s">
        <v>47</v>
      </c>
      <c r="E331" s="16">
        <v>170</v>
      </c>
      <c r="F331" s="15"/>
      <c r="G331" s="15"/>
      <c r="H331" s="15"/>
      <c r="I331" s="15"/>
      <c r="J331" s="15"/>
      <c r="K331" s="15"/>
      <c r="L331" s="29"/>
      <c r="M331" s="28">
        <v>0</v>
      </c>
      <c r="N331" s="29"/>
      <c r="O331" s="29"/>
      <c r="P331" s="16">
        <v>91</v>
      </c>
      <c r="Q331" s="15"/>
      <c r="R331" s="15"/>
      <c r="S331" s="15"/>
      <c r="T331" s="15"/>
    </row>
    <row r="332" spans="1:20" x14ac:dyDescent="0.3">
      <c r="A332" s="14">
        <v>41970</v>
      </c>
      <c r="B332" s="15" t="s">
        <v>45</v>
      </c>
      <c r="C332" s="15" t="s">
        <v>46</v>
      </c>
      <c r="D332" s="15" t="s">
        <v>47</v>
      </c>
      <c r="E332" s="16">
        <v>170</v>
      </c>
      <c r="F332" s="17">
        <v>109</v>
      </c>
      <c r="G332" s="17">
        <v>0</v>
      </c>
      <c r="H332" s="17">
        <v>46</v>
      </c>
      <c r="I332" s="15" t="s">
        <v>511</v>
      </c>
      <c r="J332" s="17">
        <v>172</v>
      </c>
      <c r="K332" s="15" t="s">
        <v>429</v>
      </c>
      <c r="L332" s="27">
        <v>21</v>
      </c>
      <c r="M332" s="28">
        <v>17</v>
      </c>
      <c r="N332" s="28">
        <v>136</v>
      </c>
      <c r="O332" s="29" t="s">
        <v>117</v>
      </c>
      <c r="P332" s="16">
        <v>67</v>
      </c>
      <c r="Q332" s="16">
        <v>100</v>
      </c>
      <c r="R332" s="15" t="s">
        <v>80</v>
      </c>
      <c r="S332" s="16">
        <v>48</v>
      </c>
      <c r="T332" s="15" t="s">
        <v>215</v>
      </c>
    </row>
    <row r="333" spans="1:20" x14ac:dyDescent="0.3">
      <c r="A333" s="14">
        <v>41971</v>
      </c>
      <c r="B333" s="15" t="s">
        <v>45</v>
      </c>
      <c r="C333" s="15" t="s">
        <v>46</v>
      </c>
      <c r="D333" s="15" t="s">
        <v>47</v>
      </c>
      <c r="E333" s="16">
        <v>170</v>
      </c>
      <c r="F333" s="17">
        <v>141</v>
      </c>
      <c r="G333" s="17">
        <v>6</v>
      </c>
      <c r="H333" s="17">
        <v>110</v>
      </c>
      <c r="I333" s="15" t="s">
        <v>51</v>
      </c>
      <c r="J333" s="17">
        <v>172</v>
      </c>
      <c r="K333" s="15" t="s">
        <v>216</v>
      </c>
      <c r="L333" s="27">
        <v>19</v>
      </c>
      <c r="M333" s="28">
        <v>6</v>
      </c>
      <c r="N333" s="28">
        <v>136</v>
      </c>
      <c r="O333" s="29" t="s">
        <v>510</v>
      </c>
      <c r="P333" s="16">
        <v>76</v>
      </c>
      <c r="Q333" s="16">
        <v>94</v>
      </c>
      <c r="R333" s="15" t="s">
        <v>51</v>
      </c>
      <c r="S333" s="16">
        <v>49</v>
      </c>
      <c r="T333" s="15" t="s">
        <v>167</v>
      </c>
    </row>
    <row r="334" spans="1:20" x14ac:dyDescent="0.3">
      <c r="A334" s="14">
        <v>41972</v>
      </c>
      <c r="B334" s="15" t="s">
        <v>45</v>
      </c>
      <c r="C334" s="15" t="s">
        <v>46</v>
      </c>
      <c r="D334" s="15" t="s">
        <v>47</v>
      </c>
      <c r="E334" s="16">
        <v>170</v>
      </c>
      <c r="F334" s="17">
        <v>114</v>
      </c>
      <c r="G334" s="17">
        <v>138</v>
      </c>
      <c r="H334" s="17">
        <v>102</v>
      </c>
      <c r="I334" s="15" t="s">
        <v>516</v>
      </c>
      <c r="J334" s="17">
        <v>127</v>
      </c>
      <c r="K334" s="15" t="s">
        <v>517</v>
      </c>
      <c r="L334" s="29" t="s">
        <v>116</v>
      </c>
      <c r="M334" s="28">
        <v>0</v>
      </c>
      <c r="N334" s="28">
        <v>17</v>
      </c>
      <c r="O334" s="29" t="s">
        <v>182</v>
      </c>
      <c r="P334" s="16">
        <v>98</v>
      </c>
      <c r="Q334" s="16">
        <v>100</v>
      </c>
      <c r="R334" s="15" t="s">
        <v>51</v>
      </c>
      <c r="S334" s="16">
        <v>92</v>
      </c>
      <c r="T334" s="15" t="s">
        <v>51</v>
      </c>
    </row>
    <row r="335" spans="1:20" x14ac:dyDescent="0.3">
      <c r="A335" s="14">
        <v>41973</v>
      </c>
      <c r="B335" s="15" t="s">
        <v>45</v>
      </c>
      <c r="C335" s="15" t="s">
        <v>46</v>
      </c>
      <c r="D335" s="15" t="s">
        <v>47</v>
      </c>
      <c r="E335" s="16">
        <v>170</v>
      </c>
      <c r="F335" s="17">
        <v>136</v>
      </c>
      <c r="G335" s="17">
        <v>12</v>
      </c>
      <c r="H335" s="17">
        <v>112</v>
      </c>
      <c r="I335" s="15" t="s">
        <v>518</v>
      </c>
      <c r="J335" s="17">
        <v>160</v>
      </c>
      <c r="K335" s="15" t="s">
        <v>472</v>
      </c>
      <c r="L335" s="27">
        <v>34</v>
      </c>
      <c r="M335" s="28">
        <v>11</v>
      </c>
      <c r="N335" s="28">
        <v>58</v>
      </c>
      <c r="O335" s="29" t="s">
        <v>271</v>
      </c>
      <c r="P335" s="16">
        <v>89</v>
      </c>
      <c r="Q335" s="16">
        <v>100</v>
      </c>
      <c r="R335" s="15" t="s">
        <v>51</v>
      </c>
      <c r="S335" s="16">
        <v>83</v>
      </c>
      <c r="T335" s="15" t="s">
        <v>129</v>
      </c>
    </row>
    <row r="336" spans="1:20" x14ac:dyDescent="0.3">
      <c r="A336" s="14">
        <v>41974</v>
      </c>
      <c r="B336" s="15" t="s">
        <v>45</v>
      </c>
      <c r="C336" s="15" t="s">
        <v>46</v>
      </c>
      <c r="D336" s="15" t="s">
        <v>47</v>
      </c>
      <c r="E336" s="16">
        <v>170</v>
      </c>
      <c r="F336" s="17">
        <v>118</v>
      </c>
      <c r="G336" s="17">
        <v>30</v>
      </c>
      <c r="H336" s="17">
        <v>102</v>
      </c>
      <c r="I336" s="15" t="s">
        <v>519</v>
      </c>
      <c r="J336" s="17">
        <v>133</v>
      </c>
      <c r="K336" s="15" t="s">
        <v>333</v>
      </c>
      <c r="L336" s="27">
        <v>23</v>
      </c>
      <c r="M336" s="28">
        <v>6</v>
      </c>
      <c r="N336" s="28">
        <v>44</v>
      </c>
      <c r="O336" s="29" t="s">
        <v>215</v>
      </c>
      <c r="P336" s="16">
        <v>93</v>
      </c>
      <c r="Q336" s="16">
        <v>100</v>
      </c>
      <c r="R336" s="15" t="s">
        <v>86</v>
      </c>
      <c r="S336" s="16">
        <v>80</v>
      </c>
      <c r="T336" s="15" t="s">
        <v>146</v>
      </c>
    </row>
    <row r="337" spans="1:20" x14ac:dyDescent="0.3">
      <c r="A337" s="14">
        <v>41975</v>
      </c>
      <c r="B337" s="15" t="s">
        <v>45</v>
      </c>
      <c r="C337" s="15" t="s">
        <v>46</v>
      </c>
      <c r="D337" s="15" t="s">
        <v>47</v>
      </c>
      <c r="E337" s="16">
        <v>170</v>
      </c>
      <c r="F337" s="17">
        <v>106</v>
      </c>
      <c r="G337" s="17">
        <v>170</v>
      </c>
      <c r="H337" s="17">
        <v>97</v>
      </c>
      <c r="I337" s="15" t="s">
        <v>51</v>
      </c>
      <c r="J337" s="17">
        <v>115</v>
      </c>
      <c r="K337" s="15" t="s">
        <v>372</v>
      </c>
      <c r="L337" s="27">
        <v>21</v>
      </c>
      <c r="M337" s="28">
        <v>6</v>
      </c>
      <c r="N337" s="28">
        <v>47</v>
      </c>
      <c r="O337" s="29" t="s">
        <v>277</v>
      </c>
      <c r="P337" s="16">
        <v>98</v>
      </c>
      <c r="Q337" s="16">
        <v>100</v>
      </c>
      <c r="R337" s="15" t="s">
        <v>51</v>
      </c>
      <c r="S337" s="16">
        <v>90</v>
      </c>
      <c r="T337" s="15" t="s">
        <v>89</v>
      </c>
    </row>
    <row r="338" spans="1:20" x14ac:dyDescent="0.3">
      <c r="A338" s="14">
        <v>41976</v>
      </c>
      <c r="B338" s="15" t="s">
        <v>45</v>
      </c>
      <c r="C338" s="15" t="s">
        <v>46</v>
      </c>
      <c r="D338" s="15" t="s">
        <v>47</v>
      </c>
      <c r="E338" s="16">
        <v>170</v>
      </c>
      <c r="F338" s="17">
        <v>90</v>
      </c>
      <c r="G338" s="17">
        <v>182</v>
      </c>
      <c r="H338" s="17">
        <v>74</v>
      </c>
      <c r="I338" s="15" t="s">
        <v>470</v>
      </c>
      <c r="J338" s="17">
        <v>105</v>
      </c>
      <c r="K338" s="15" t="s">
        <v>273</v>
      </c>
      <c r="L338" s="27">
        <v>26</v>
      </c>
      <c r="M338" s="28">
        <v>3</v>
      </c>
      <c r="N338" s="28">
        <v>42</v>
      </c>
      <c r="O338" s="29" t="s">
        <v>264</v>
      </c>
      <c r="P338" s="16">
        <v>97</v>
      </c>
      <c r="Q338" s="16">
        <v>100</v>
      </c>
      <c r="R338" s="15" t="s">
        <v>51</v>
      </c>
      <c r="S338" s="16">
        <v>86</v>
      </c>
      <c r="T338" s="15" t="s">
        <v>81</v>
      </c>
    </row>
    <row r="339" spans="1:20" x14ac:dyDescent="0.3">
      <c r="A339" s="14">
        <v>41977</v>
      </c>
      <c r="B339" s="15" t="s">
        <v>45</v>
      </c>
      <c r="C339" s="15" t="s">
        <v>46</v>
      </c>
      <c r="D339" s="15" t="s">
        <v>47</v>
      </c>
      <c r="E339" s="16">
        <v>170</v>
      </c>
      <c r="F339" s="17">
        <v>92</v>
      </c>
      <c r="G339" s="17">
        <v>16</v>
      </c>
      <c r="H339" s="17">
        <v>69</v>
      </c>
      <c r="I339" s="15" t="s">
        <v>520</v>
      </c>
      <c r="J339" s="17">
        <v>116</v>
      </c>
      <c r="K339" s="15" t="s">
        <v>217</v>
      </c>
      <c r="L339" s="27">
        <v>27</v>
      </c>
      <c r="M339" s="28">
        <v>3</v>
      </c>
      <c r="N339" s="28">
        <v>28</v>
      </c>
      <c r="O339" s="29" t="s">
        <v>521</v>
      </c>
      <c r="P339" s="16">
        <v>92</v>
      </c>
      <c r="Q339" s="16">
        <v>100</v>
      </c>
      <c r="R339" s="15" t="s">
        <v>51</v>
      </c>
      <c r="S339" s="16">
        <v>77</v>
      </c>
      <c r="T339" s="15" t="s">
        <v>52</v>
      </c>
    </row>
    <row r="340" spans="1:20" x14ac:dyDescent="0.3">
      <c r="A340" s="14">
        <v>41978</v>
      </c>
      <c r="B340" s="15" t="s">
        <v>45</v>
      </c>
      <c r="C340" s="15" t="s">
        <v>46</v>
      </c>
      <c r="D340" s="15" t="s">
        <v>47</v>
      </c>
      <c r="E340" s="16">
        <v>170</v>
      </c>
      <c r="F340" s="17">
        <v>83</v>
      </c>
      <c r="G340" s="17">
        <v>192</v>
      </c>
      <c r="H340" s="17">
        <v>63</v>
      </c>
      <c r="I340" s="15" t="s">
        <v>522</v>
      </c>
      <c r="J340" s="17">
        <v>103</v>
      </c>
      <c r="K340" s="15" t="s">
        <v>217</v>
      </c>
      <c r="L340" s="27">
        <v>22</v>
      </c>
      <c r="M340" s="28">
        <v>3</v>
      </c>
      <c r="N340" s="28">
        <v>33</v>
      </c>
      <c r="O340" s="29" t="s">
        <v>91</v>
      </c>
      <c r="P340" s="16">
        <v>96</v>
      </c>
      <c r="Q340" s="16">
        <v>100</v>
      </c>
      <c r="R340" s="15" t="s">
        <v>51</v>
      </c>
      <c r="S340" s="16">
        <v>84</v>
      </c>
      <c r="T340" s="15" t="s">
        <v>135</v>
      </c>
    </row>
    <row r="341" spans="1:20" x14ac:dyDescent="0.3">
      <c r="A341" s="14">
        <v>41979</v>
      </c>
      <c r="B341" s="15" t="s">
        <v>45</v>
      </c>
      <c r="C341" s="15" t="s">
        <v>46</v>
      </c>
      <c r="D341" s="15" t="s">
        <v>47</v>
      </c>
      <c r="E341" s="16">
        <v>170</v>
      </c>
      <c r="F341" s="17">
        <v>76</v>
      </c>
      <c r="G341" s="17">
        <v>106</v>
      </c>
      <c r="H341" s="17">
        <v>58</v>
      </c>
      <c r="I341" s="15" t="s">
        <v>523</v>
      </c>
      <c r="J341" s="17">
        <v>94</v>
      </c>
      <c r="K341" s="15" t="s">
        <v>524</v>
      </c>
      <c r="L341" s="29" t="s">
        <v>132</v>
      </c>
      <c r="M341" s="28">
        <v>6</v>
      </c>
      <c r="N341" s="28">
        <v>39</v>
      </c>
      <c r="O341" s="29" t="s">
        <v>143</v>
      </c>
      <c r="P341" s="16">
        <v>97</v>
      </c>
      <c r="Q341" s="16">
        <v>100</v>
      </c>
      <c r="R341" s="15" t="s">
        <v>51</v>
      </c>
      <c r="S341" s="16">
        <v>89</v>
      </c>
      <c r="T341" s="15" t="s">
        <v>121</v>
      </c>
    </row>
    <row r="342" spans="1:20" x14ac:dyDescent="0.3">
      <c r="A342" s="14">
        <v>41980</v>
      </c>
      <c r="B342" s="15" t="s">
        <v>45</v>
      </c>
      <c r="C342" s="15" t="s">
        <v>46</v>
      </c>
      <c r="D342" s="15" t="s">
        <v>47</v>
      </c>
      <c r="E342" s="16">
        <v>170</v>
      </c>
      <c r="F342" s="17">
        <v>90</v>
      </c>
      <c r="G342" s="17">
        <v>0</v>
      </c>
      <c r="H342" s="17">
        <v>71</v>
      </c>
      <c r="I342" s="15" t="s">
        <v>51</v>
      </c>
      <c r="J342" s="17">
        <v>108</v>
      </c>
      <c r="K342" s="15" t="s">
        <v>429</v>
      </c>
      <c r="L342" s="27">
        <v>36</v>
      </c>
      <c r="M342" s="28">
        <v>3</v>
      </c>
      <c r="N342" s="28">
        <v>39</v>
      </c>
      <c r="O342" s="29" t="s">
        <v>52</v>
      </c>
      <c r="P342" s="16">
        <v>96</v>
      </c>
      <c r="Q342" s="16">
        <v>100</v>
      </c>
      <c r="R342" s="15" t="s">
        <v>51</v>
      </c>
      <c r="S342" s="16">
        <v>87</v>
      </c>
      <c r="T342" s="15" t="s">
        <v>206</v>
      </c>
    </row>
    <row r="343" spans="1:20" x14ac:dyDescent="0.3">
      <c r="A343" s="14">
        <v>41981</v>
      </c>
      <c r="B343" s="15" t="s">
        <v>45</v>
      </c>
      <c r="C343" s="15" t="s">
        <v>46</v>
      </c>
      <c r="D343" s="15" t="s">
        <v>47</v>
      </c>
      <c r="E343" s="16">
        <v>170</v>
      </c>
      <c r="F343" s="17">
        <v>94</v>
      </c>
      <c r="G343" s="17">
        <v>94</v>
      </c>
      <c r="H343" s="17">
        <v>73</v>
      </c>
      <c r="I343" s="15" t="s">
        <v>421</v>
      </c>
      <c r="J343" s="17">
        <v>115</v>
      </c>
      <c r="K343" s="15" t="s">
        <v>50</v>
      </c>
      <c r="L343" s="27">
        <v>24</v>
      </c>
      <c r="M343" s="28">
        <v>6</v>
      </c>
      <c r="N343" s="28">
        <v>61</v>
      </c>
      <c r="O343" s="29" t="s">
        <v>158</v>
      </c>
      <c r="P343" s="16">
        <v>97</v>
      </c>
      <c r="Q343" s="16">
        <v>100</v>
      </c>
      <c r="R343" s="15" t="s">
        <v>51</v>
      </c>
      <c r="S343" s="16">
        <v>81</v>
      </c>
      <c r="T343" s="15" t="s">
        <v>52</v>
      </c>
    </row>
    <row r="344" spans="1:20" x14ac:dyDescent="0.3">
      <c r="A344" s="14">
        <v>41982</v>
      </c>
      <c r="B344" s="15" t="s">
        <v>45</v>
      </c>
      <c r="C344" s="15" t="s">
        <v>46</v>
      </c>
      <c r="D344" s="15" t="s">
        <v>47</v>
      </c>
      <c r="E344" s="16">
        <v>170</v>
      </c>
      <c r="F344" s="17">
        <v>97</v>
      </c>
      <c r="G344" s="17">
        <v>0</v>
      </c>
      <c r="H344" s="17">
        <v>60</v>
      </c>
      <c r="I344" s="15" t="s">
        <v>470</v>
      </c>
      <c r="J344" s="17">
        <v>134</v>
      </c>
      <c r="K344" s="15" t="s">
        <v>525</v>
      </c>
      <c r="L344" s="27">
        <v>10</v>
      </c>
      <c r="M344" s="28">
        <v>0</v>
      </c>
      <c r="N344" s="28">
        <v>39</v>
      </c>
      <c r="O344" s="29" t="s">
        <v>142</v>
      </c>
      <c r="P344" s="16">
        <v>91</v>
      </c>
      <c r="Q344" s="16">
        <v>100</v>
      </c>
      <c r="R344" s="15" t="s">
        <v>51</v>
      </c>
      <c r="S344" s="16">
        <v>59</v>
      </c>
      <c r="T344" s="15" t="s">
        <v>121</v>
      </c>
    </row>
    <row r="345" spans="1:20" x14ac:dyDescent="0.3">
      <c r="A345" s="14">
        <v>41983</v>
      </c>
      <c r="B345" s="15" t="s">
        <v>45</v>
      </c>
      <c r="C345" s="15" t="s">
        <v>46</v>
      </c>
      <c r="D345" s="15" t="s">
        <v>47</v>
      </c>
      <c r="E345" s="16">
        <v>170</v>
      </c>
      <c r="F345" s="17">
        <v>102</v>
      </c>
      <c r="G345" s="17">
        <v>16</v>
      </c>
      <c r="H345" s="17">
        <v>38</v>
      </c>
      <c r="I345" s="15" t="s">
        <v>48</v>
      </c>
      <c r="J345" s="17">
        <v>165</v>
      </c>
      <c r="K345" s="15" t="s">
        <v>134</v>
      </c>
      <c r="L345" s="29" t="s">
        <v>401</v>
      </c>
      <c r="M345" s="28">
        <v>6</v>
      </c>
      <c r="N345" s="28">
        <v>50</v>
      </c>
      <c r="O345" s="29" t="s">
        <v>158</v>
      </c>
      <c r="P345" s="16">
        <v>79</v>
      </c>
      <c r="Q345" s="16">
        <v>99</v>
      </c>
      <c r="R345" s="15" t="s">
        <v>100</v>
      </c>
      <c r="S345" s="16">
        <v>60</v>
      </c>
      <c r="T345" s="15" t="s">
        <v>121</v>
      </c>
    </row>
    <row r="346" spans="1:20" x14ac:dyDescent="0.3">
      <c r="A346" s="14">
        <v>41984</v>
      </c>
      <c r="B346" s="15" t="s">
        <v>45</v>
      </c>
      <c r="C346" s="15" t="s">
        <v>46</v>
      </c>
      <c r="D346" s="15" t="s">
        <v>47</v>
      </c>
      <c r="E346" s="16">
        <v>170</v>
      </c>
      <c r="F346" s="17">
        <v>104</v>
      </c>
      <c r="G346" s="17">
        <v>0</v>
      </c>
      <c r="H346" s="17">
        <v>61</v>
      </c>
      <c r="I346" s="15" t="s">
        <v>526</v>
      </c>
      <c r="J346" s="17">
        <v>146</v>
      </c>
      <c r="K346" s="15" t="s">
        <v>278</v>
      </c>
      <c r="L346" s="27">
        <v>31</v>
      </c>
      <c r="M346" s="28">
        <v>0</v>
      </c>
      <c r="N346" s="28">
        <v>25</v>
      </c>
      <c r="O346" s="29" t="s">
        <v>71</v>
      </c>
      <c r="P346" s="16">
        <v>86</v>
      </c>
      <c r="Q346" s="16">
        <v>100</v>
      </c>
      <c r="R346" s="15" t="s">
        <v>51</v>
      </c>
      <c r="S346" s="16">
        <v>62</v>
      </c>
      <c r="T346" s="15" t="s">
        <v>50</v>
      </c>
    </row>
    <row r="347" spans="1:20" x14ac:dyDescent="0.3">
      <c r="A347" s="14">
        <v>41985</v>
      </c>
      <c r="B347" s="15" t="s">
        <v>45</v>
      </c>
      <c r="C347" s="15" t="s">
        <v>46</v>
      </c>
      <c r="D347" s="15" t="s">
        <v>47</v>
      </c>
      <c r="E347" s="16">
        <v>170</v>
      </c>
      <c r="F347" s="17">
        <v>94</v>
      </c>
      <c r="G347" s="17">
        <v>10</v>
      </c>
      <c r="H347" s="17">
        <v>48</v>
      </c>
      <c r="I347" s="15" t="s">
        <v>527</v>
      </c>
      <c r="J347" s="17">
        <v>140</v>
      </c>
      <c r="K347" s="15" t="s">
        <v>528</v>
      </c>
      <c r="L347" s="27">
        <v>18</v>
      </c>
      <c r="M347" s="28">
        <v>11</v>
      </c>
      <c r="N347" s="28">
        <v>125</v>
      </c>
      <c r="O347" s="29" t="s">
        <v>370</v>
      </c>
      <c r="P347" s="16">
        <v>80</v>
      </c>
      <c r="Q347" s="16">
        <v>100</v>
      </c>
      <c r="R347" s="15" t="s">
        <v>51</v>
      </c>
      <c r="S347" s="16">
        <v>46</v>
      </c>
      <c r="T347" s="15" t="s">
        <v>189</v>
      </c>
    </row>
    <row r="348" spans="1:20" x14ac:dyDescent="0.3">
      <c r="A348" s="14">
        <v>41986</v>
      </c>
      <c r="B348" s="15" t="s">
        <v>45</v>
      </c>
      <c r="C348" s="15" t="s">
        <v>46</v>
      </c>
      <c r="D348" s="15" t="s">
        <v>47</v>
      </c>
      <c r="E348" s="16">
        <v>170</v>
      </c>
      <c r="F348" s="17">
        <v>102</v>
      </c>
      <c r="G348" s="17">
        <v>329</v>
      </c>
      <c r="H348" s="17">
        <v>69</v>
      </c>
      <c r="I348" s="15" t="s">
        <v>51</v>
      </c>
      <c r="J348" s="17">
        <v>136</v>
      </c>
      <c r="K348" s="15" t="s">
        <v>286</v>
      </c>
      <c r="L348" s="27">
        <v>23</v>
      </c>
      <c r="M348" s="28">
        <v>3</v>
      </c>
      <c r="N348" s="28">
        <v>97</v>
      </c>
      <c r="O348" s="29" t="s">
        <v>178</v>
      </c>
      <c r="P348" s="16">
        <v>95</v>
      </c>
      <c r="Q348" s="16">
        <v>100</v>
      </c>
      <c r="R348" s="15" t="s">
        <v>51</v>
      </c>
      <c r="S348" s="16">
        <v>53</v>
      </c>
      <c r="T348" s="15" t="s">
        <v>80</v>
      </c>
    </row>
    <row r="349" spans="1:20" x14ac:dyDescent="0.3">
      <c r="A349" s="14">
        <v>41987</v>
      </c>
      <c r="B349" s="15" t="s">
        <v>45</v>
      </c>
      <c r="C349" s="15" t="s">
        <v>46</v>
      </c>
      <c r="D349" s="15" t="s">
        <v>47</v>
      </c>
      <c r="E349" s="16">
        <v>170</v>
      </c>
      <c r="F349" s="17">
        <v>83</v>
      </c>
      <c r="G349" s="17">
        <v>58</v>
      </c>
      <c r="H349" s="17">
        <v>69</v>
      </c>
      <c r="I349" s="15" t="s">
        <v>51</v>
      </c>
      <c r="J349" s="17">
        <v>97</v>
      </c>
      <c r="K349" s="15" t="s">
        <v>278</v>
      </c>
      <c r="L349" s="29" t="s">
        <v>218</v>
      </c>
      <c r="M349" s="28">
        <v>6</v>
      </c>
      <c r="N349" s="28">
        <v>31</v>
      </c>
      <c r="O349" s="29" t="s">
        <v>50</v>
      </c>
      <c r="P349" s="16">
        <v>100</v>
      </c>
      <c r="Q349" s="16">
        <v>100</v>
      </c>
      <c r="R349" s="15" t="s">
        <v>51</v>
      </c>
      <c r="S349" s="16">
        <v>94</v>
      </c>
      <c r="T349" s="15" t="s">
        <v>94</v>
      </c>
    </row>
    <row r="350" spans="1:20" x14ac:dyDescent="0.3">
      <c r="A350" s="14">
        <v>41988</v>
      </c>
      <c r="B350" s="15" t="s">
        <v>45</v>
      </c>
      <c r="C350" s="15" t="s">
        <v>46</v>
      </c>
      <c r="D350" s="15" t="s">
        <v>47</v>
      </c>
      <c r="E350" s="16">
        <v>170</v>
      </c>
      <c r="F350" s="17">
        <v>99</v>
      </c>
      <c r="G350" s="17">
        <v>106</v>
      </c>
      <c r="H350" s="17">
        <v>59</v>
      </c>
      <c r="I350" s="15" t="s">
        <v>529</v>
      </c>
      <c r="J350" s="17">
        <v>139</v>
      </c>
      <c r="K350" s="15" t="s">
        <v>496</v>
      </c>
      <c r="L350" s="29" t="s">
        <v>84</v>
      </c>
      <c r="M350" s="28">
        <v>3</v>
      </c>
      <c r="N350" s="28">
        <v>36</v>
      </c>
      <c r="O350" s="29" t="s">
        <v>146</v>
      </c>
      <c r="P350" s="16">
        <v>88</v>
      </c>
      <c r="Q350" s="16">
        <v>100</v>
      </c>
      <c r="R350" s="15" t="s">
        <v>51</v>
      </c>
      <c r="S350" s="16">
        <v>66</v>
      </c>
      <c r="T350" s="15" t="s">
        <v>89</v>
      </c>
    </row>
    <row r="351" spans="1:20" x14ac:dyDescent="0.3">
      <c r="A351" s="14">
        <v>41989</v>
      </c>
      <c r="B351" s="15" t="s">
        <v>45</v>
      </c>
      <c r="C351" s="15" t="s">
        <v>46</v>
      </c>
      <c r="D351" s="15" t="s">
        <v>47</v>
      </c>
      <c r="E351" s="16">
        <v>170</v>
      </c>
      <c r="F351" s="17">
        <v>107</v>
      </c>
      <c r="G351" s="17">
        <v>114</v>
      </c>
      <c r="H351" s="17">
        <v>93</v>
      </c>
      <c r="I351" s="15" t="s">
        <v>115</v>
      </c>
      <c r="J351" s="17">
        <v>121</v>
      </c>
      <c r="K351" s="15" t="s">
        <v>402</v>
      </c>
      <c r="L351" s="27">
        <v>24</v>
      </c>
      <c r="M351" s="28">
        <v>8</v>
      </c>
      <c r="N351" s="28">
        <v>44</v>
      </c>
      <c r="O351" s="29" t="s">
        <v>280</v>
      </c>
      <c r="P351" s="16">
        <v>98</v>
      </c>
      <c r="Q351" s="16">
        <v>100</v>
      </c>
      <c r="R351" s="15" t="s">
        <v>51</v>
      </c>
      <c r="S351" s="16">
        <v>94</v>
      </c>
      <c r="T351" s="15" t="s">
        <v>51</v>
      </c>
    </row>
    <row r="352" spans="1:20" x14ac:dyDescent="0.3">
      <c r="A352" s="14">
        <v>41990</v>
      </c>
      <c r="B352" s="15" t="s">
        <v>45</v>
      </c>
      <c r="C352" s="15" t="s">
        <v>46</v>
      </c>
      <c r="D352" s="15" t="s">
        <v>47</v>
      </c>
      <c r="E352" s="16">
        <v>170</v>
      </c>
      <c r="F352" s="17">
        <v>104</v>
      </c>
      <c r="G352" s="17">
        <v>2</v>
      </c>
      <c r="H352" s="17">
        <v>63</v>
      </c>
      <c r="I352" s="15" t="s">
        <v>62</v>
      </c>
      <c r="J352" s="17">
        <v>145</v>
      </c>
      <c r="K352" s="15" t="s">
        <v>530</v>
      </c>
      <c r="L352" s="27">
        <v>36</v>
      </c>
      <c r="M352" s="28">
        <v>0</v>
      </c>
      <c r="N352" s="28">
        <v>47</v>
      </c>
      <c r="O352" s="29" t="s">
        <v>163</v>
      </c>
      <c r="P352" s="16">
        <v>86</v>
      </c>
      <c r="Q352" s="16">
        <v>100</v>
      </c>
      <c r="R352" s="15" t="s">
        <v>51</v>
      </c>
      <c r="S352" s="16">
        <v>65</v>
      </c>
      <c r="T352" s="15" t="s">
        <v>215</v>
      </c>
    </row>
    <row r="353" spans="1:20" x14ac:dyDescent="0.3">
      <c r="A353" s="14">
        <v>41991</v>
      </c>
      <c r="B353" s="15" t="s">
        <v>45</v>
      </c>
      <c r="C353" s="15" t="s">
        <v>46</v>
      </c>
      <c r="D353" s="15" t="s">
        <v>47</v>
      </c>
      <c r="E353" s="16">
        <v>170</v>
      </c>
      <c r="F353" s="17">
        <v>90</v>
      </c>
      <c r="G353" s="17">
        <v>0</v>
      </c>
      <c r="H353" s="17">
        <v>33</v>
      </c>
      <c r="I353" s="15" t="s">
        <v>531</v>
      </c>
      <c r="J353" s="17">
        <v>147</v>
      </c>
      <c r="K353" s="15" t="s">
        <v>508</v>
      </c>
      <c r="L353" s="29" t="s">
        <v>116</v>
      </c>
      <c r="M353" s="28">
        <v>3</v>
      </c>
      <c r="N353" s="28">
        <v>33</v>
      </c>
      <c r="O353" s="29" t="s">
        <v>121</v>
      </c>
      <c r="P353" s="16">
        <v>87</v>
      </c>
      <c r="Q353" s="16">
        <v>100</v>
      </c>
      <c r="R353" s="15" t="s">
        <v>51</v>
      </c>
      <c r="S353" s="16">
        <v>59</v>
      </c>
      <c r="T353" s="15" t="s">
        <v>158</v>
      </c>
    </row>
    <row r="354" spans="1:20" x14ac:dyDescent="0.3">
      <c r="A354" s="14">
        <v>41992</v>
      </c>
      <c r="B354" s="15" t="s">
        <v>45</v>
      </c>
      <c r="C354" s="15" t="s">
        <v>46</v>
      </c>
      <c r="D354" s="15" t="s">
        <v>47</v>
      </c>
      <c r="E354" s="16">
        <v>170</v>
      </c>
      <c r="F354" s="17">
        <v>82</v>
      </c>
      <c r="G354" s="17">
        <v>0</v>
      </c>
      <c r="H354" s="17">
        <v>23</v>
      </c>
      <c r="I354" s="15" t="s">
        <v>532</v>
      </c>
      <c r="J354" s="17">
        <v>142</v>
      </c>
      <c r="K354" s="15" t="s">
        <v>288</v>
      </c>
      <c r="L354" s="29" t="s">
        <v>533</v>
      </c>
      <c r="M354" s="28">
        <v>8</v>
      </c>
      <c r="N354" s="28">
        <v>44</v>
      </c>
      <c r="O354" s="29" t="s">
        <v>264</v>
      </c>
      <c r="P354" s="16">
        <v>88</v>
      </c>
      <c r="Q354" s="16">
        <v>100</v>
      </c>
      <c r="R354" s="15" t="s">
        <v>51</v>
      </c>
      <c r="S354" s="16">
        <v>61</v>
      </c>
      <c r="T354" s="15" t="s">
        <v>158</v>
      </c>
    </row>
    <row r="355" spans="1:20" x14ac:dyDescent="0.3">
      <c r="A355" s="14">
        <v>41993</v>
      </c>
      <c r="B355" s="15" t="s">
        <v>45</v>
      </c>
      <c r="C355" s="15" t="s">
        <v>46</v>
      </c>
      <c r="D355" s="15" t="s">
        <v>47</v>
      </c>
      <c r="E355" s="16">
        <v>170</v>
      </c>
      <c r="F355" s="17">
        <v>106</v>
      </c>
      <c r="G355" s="17">
        <v>4</v>
      </c>
      <c r="H355" s="17">
        <v>78</v>
      </c>
      <c r="I355" s="15" t="s">
        <v>534</v>
      </c>
      <c r="J355" s="17">
        <v>133</v>
      </c>
      <c r="K355" s="15" t="s">
        <v>535</v>
      </c>
      <c r="L355" s="29" t="s">
        <v>84</v>
      </c>
      <c r="M355" s="28">
        <v>0</v>
      </c>
      <c r="N355" s="28">
        <v>17</v>
      </c>
      <c r="O355" s="29" t="s">
        <v>51</v>
      </c>
      <c r="P355" s="16">
        <v>97</v>
      </c>
      <c r="Q355" s="16">
        <v>100</v>
      </c>
      <c r="R355" s="15" t="s">
        <v>51</v>
      </c>
      <c r="S355" s="16">
        <v>90</v>
      </c>
      <c r="T355" s="15" t="s">
        <v>80</v>
      </c>
    </row>
    <row r="356" spans="1:20" x14ac:dyDescent="0.3">
      <c r="A356" s="14">
        <v>41994</v>
      </c>
      <c r="B356" s="15" t="s">
        <v>45</v>
      </c>
      <c r="C356" s="15" t="s">
        <v>46</v>
      </c>
      <c r="D356" s="15" t="s">
        <v>47</v>
      </c>
      <c r="E356" s="16">
        <v>170</v>
      </c>
      <c r="F356" s="17">
        <v>118</v>
      </c>
      <c r="G356" s="17">
        <v>2</v>
      </c>
      <c r="H356" s="17">
        <v>78</v>
      </c>
      <c r="I356" s="15" t="s">
        <v>536</v>
      </c>
      <c r="J356" s="17">
        <v>158</v>
      </c>
      <c r="K356" s="15" t="s">
        <v>412</v>
      </c>
      <c r="L356" s="29" t="s">
        <v>132</v>
      </c>
      <c r="M356" s="28">
        <v>6</v>
      </c>
      <c r="N356" s="28">
        <v>33</v>
      </c>
      <c r="O356" s="29" t="s">
        <v>537</v>
      </c>
      <c r="P356" s="16">
        <v>84</v>
      </c>
      <c r="Q356" s="16">
        <v>100</v>
      </c>
      <c r="R356" s="15" t="s">
        <v>51</v>
      </c>
      <c r="S356" s="16">
        <v>65</v>
      </c>
      <c r="T356" s="15" t="s">
        <v>129</v>
      </c>
    </row>
    <row r="357" spans="1:20" x14ac:dyDescent="0.3">
      <c r="A357" s="14">
        <v>41995</v>
      </c>
      <c r="B357" s="15" t="s">
        <v>45</v>
      </c>
      <c r="C357" s="15" t="s">
        <v>46</v>
      </c>
      <c r="D357" s="15" t="s">
        <v>47</v>
      </c>
      <c r="E357" s="16">
        <v>170</v>
      </c>
      <c r="F357" s="17">
        <v>72</v>
      </c>
      <c r="G357" s="17">
        <v>0</v>
      </c>
      <c r="H357" s="17">
        <v>21</v>
      </c>
      <c r="I357" s="15" t="s">
        <v>356</v>
      </c>
      <c r="J357" s="17">
        <v>124</v>
      </c>
      <c r="K357" s="15" t="s">
        <v>508</v>
      </c>
      <c r="L357" s="29" t="s">
        <v>533</v>
      </c>
      <c r="M357" s="28">
        <v>8</v>
      </c>
      <c r="N357" s="28">
        <v>44</v>
      </c>
      <c r="O357" s="29" t="s">
        <v>271</v>
      </c>
      <c r="P357" s="16">
        <v>86</v>
      </c>
      <c r="Q357" s="16">
        <v>100</v>
      </c>
      <c r="R357" s="15" t="s">
        <v>51</v>
      </c>
      <c r="S357" s="16">
        <v>65</v>
      </c>
      <c r="T357" s="15" t="s">
        <v>121</v>
      </c>
    </row>
    <row r="358" spans="1:20" x14ac:dyDescent="0.3">
      <c r="A358" s="14">
        <v>41996</v>
      </c>
      <c r="B358" s="15" t="s">
        <v>45</v>
      </c>
      <c r="C358" s="15" t="s">
        <v>46</v>
      </c>
      <c r="D358" s="15" t="s">
        <v>47</v>
      </c>
      <c r="E358" s="16">
        <v>170</v>
      </c>
      <c r="F358" s="17">
        <v>66</v>
      </c>
      <c r="G358" s="17">
        <v>0</v>
      </c>
      <c r="H358" s="17">
        <v>0</v>
      </c>
      <c r="I358" s="15" t="s">
        <v>163</v>
      </c>
      <c r="J358" s="17">
        <v>131</v>
      </c>
      <c r="K358" s="15" t="s">
        <v>538</v>
      </c>
      <c r="L358" s="29" t="s">
        <v>116</v>
      </c>
      <c r="M358" s="28">
        <v>0</v>
      </c>
      <c r="N358" s="28">
        <v>31</v>
      </c>
      <c r="O358" s="29" t="s">
        <v>240</v>
      </c>
      <c r="P358" s="16">
        <v>91</v>
      </c>
      <c r="Q358" s="16">
        <v>100</v>
      </c>
      <c r="R358" s="15" t="s">
        <v>51</v>
      </c>
      <c r="S358" s="16">
        <v>66</v>
      </c>
      <c r="T358" s="15" t="s">
        <v>52</v>
      </c>
    </row>
    <row r="359" spans="1:20" x14ac:dyDescent="0.3">
      <c r="A359" s="14">
        <v>41997</v>
      </c>
      <c r="B359" s="15" t="s">
        <v>45</v>
      </c>
      <c r="C359" s="15" t="s">
        <v>46</v>
      </c>
      <c r="D359" s="15" t="s">
        <v>47</v>
      </c>
      <c r="E359" s="16">
        <v>170</v>
      </c>
      <c r="F359" s="17">
        <v>82</v>
      </c>
      <c r="G359" s="17">
        <v>8</v>
      </c>
      <c r="H359" s="17">
        <v>39</v>
      </c>
      <c r="I359" s="15" t="s">
        <v>539</v>
      </c>
      <c r="J359" s="17">
        <v>126</v>
      </c>
      <c r="K359" s="15" t="s">
        <v>339</v>
      </c>
      <c r="L359" s="29" t="s">
        <v>263</v>
      </c>
      <c r="M359" s="28">
        <v>0</v>
      </c>
      <c r="N359" s="28">
        <v>42</v>
      </c>
      <c r="O359" s="29" t="s">
        <v>124</v>
      </c>
      <c r="P359" s="16">
        <v>84</v>
      </c>
      <c r="Q359" s="16">
        <v>100</v>
      </c>
      <c r="R359" s="15" t="s">
        <v>59</v>
      </c>
      <c r="S359" s="16">
        <v>67</v>
      </c>
      <c r="T359" s="15" t="s">
        <v>89</v>
      </c>
    </row>
    <row r="360" spans="1:20" x14ac:dyDescent="0.3">
      <c r="A360" s="14">
        <v>41998</v>
      </c>
      <c r="B360" s="15" t="s">
        <v>45</v>
      </c>
      <c r="C360" s="15" t="s">
        <v>46</v>
      </c>
      <c r="D360" s="15" t="s">
        <v>47</v>
      </c>
      <c r="E360" s="16">
        <v>170</v>
      </c>
      <c r="F360" s="17">
        <v>101</v>
      </c>
      <c r="G360" s="17">
        <v>12</v>
      </c>
      <c r="H360" s="17">
        <v>60</v>
      </c>
      <c r="I360" s="15" t="s">
        <v>540</v>
      </c>
      <c r="J360" s="17">
        <v>142</v>
      </c>
      <c r="K360" s="15" t="s">
        <v>161</v>
      </c>
      <c r="L360" s="29" t="s">
        <v>401</v>
      </c>
      <c r="M360" s="28">
        <v>0</v>
      </c>
      <c r="N360" s="28">
        <v>17</v>
      </c>
      <c r="O360" s="29" t="s">
        <v>367</v>
      </c>
      <c r="P360" s="16">
        <v>94</v>
      </c>
      <c r="Q360" s="16">
        <v>100</v>
      </c>
      <c r="R360" s="15" t="s">
        <v>51</v>
      </c>
      <c r="S360" s="16">
        <v>77</v>
      </c>
      <c r="T360" s="15" t="s">
        <v>128</v>
      </c>
    </row>
    <row r="361" spans="1:20" x14ac:dyDescent="0.3">
      <c r="A361" s="14">
        <v>41999</v>
      </c>
      <c r="B361" s="15" t="s">
        <v>45</v>
      </c>
      <c r="C361" s="15" t="s">
        <v>46</v>
      </c>
      <c r="D361" s="15" t="s">
        <v>47</v>
      </c>
      <c r="E361" s="16">
        <v>170</v>
      </c>
      <c r="F361" s="17">
        <v>97</v>
      </c>
      <c r="G361" s="17">
        <v>0</v>
      </c>
      <c r="H361" s="17">
        <v>48</v>
      </c>
      <c r="I361" s="15" t="s">
        <v>541</v>
      </c>
      <c r="J361" s="17">
        <v>146</v>
      </c>
      <c r="K361" s="15" t="s">
        <v>254</v>
      </c>
      <c r="L361" s="27">
        <v>34</v>
      </c>
      <c r="M361" s="28">
        <v>0</v>
      </c>
      <c r="N361" s="28">
        <v>28</v>
      </c>
      <c r="O361" s="29" t="s">
        <v>213</v>
      </c>
      <c r="P361" s="16">
        <v>91</v>
      </c>
      <c r="Q361" s="16">
        <v>100</v>
      </c>
      <c r="R361" s="15" t="s">
        <v>51</v>
      </c>
      <c r="S361" s="16">
        <v>69</v>
      </c>
      <c r="T361" s="15" t="s">
        <v>94</v>
      </c>
    </row>
    <row r="362" spans="1:20" x14ac:dyDescent="0.3">
      <c r="A362" s="14">
        <v>42000</v>
      </c>
      <c r="B362" s="15" t="s">
        <v>45</v>
      </c>
      <c r="C362" s="15" t="s">
        <v>46</v>
      </c>
      <c r="D362" s="15" t="s">
        <v>47</v>
      </c>
      <c r="E362" s="16">
        <v>170</v>
      </c>
      <c r="F362" s="17">
        <v>106</v>
      </c>
      <c r="G362" s="17">
        <v>208</v>
      </c>
      <c r="H362" s="17">
        <v>56</v>
      </c>
      <c r="I362" s="15" t="s">
        <v>520</v>
      </c>
      <c r="J362" s="17">
        <v>157</v>
      </c>
      <c r="K362" s="15" t="s">
        <v>340</v>
      </c>
      <c r="L362" s="27">
        <v>24</v>
      </c>
      <c r="M362" s="28">
        <v>25</v>
      </c>
      <c r="N362" s="28">
        <v>125</v>
      </c>
      <c r="O362" s="29" t="s">
        <v>158</v>
      </c>
      <c r="P362" s="16">
        <v>70</v>
      </c>
      <c r="Q362" s="16">
        <v>100</v>
      </c>
      <c r="R362" s="15" t="s">
        <v>51</v>
      </c>
      <c r="S362" s="16">
        <v>44</v>
      </c>
      <c r="T362" s="15" t="s">
        <v>89</v>
      </c>
    </row>
    <row r="363" spans="1:20" x14ac:dyDescent="0.3">
      <c r="A363" s="14">
        <v>42001</v>
      </c>
      <c r="B363" s="15" t="s">
        <v>45</v>
      </c>
      <c r="C363" s="15" t="s">
        <v>46</v>
      </c>
      <c r="D363" s="15" t="s">
        <v>47</v>
      </c>
      <c r="E363" s="16">
        <v>170</v>
      </c>
      <c r="F363" s="17">
        <v>84</v>
      </c>
      <c r="G363" s="17">
        <v>174</v>
      </c>
      <c r="H363" s="17">
        <v>32</v>
      </c>
      <c r="I363" s="15" t="s">
        <v>542</v>
      </c>
      <c r="J363" s="17">
        <v>135</v>
      </c>
      <c r="K363" s="15" t="s">
        <v>539</v>
      </c>
      <c r="L363" s="27">
        <v>99</v>
      </c>
      <c r="M363" s="28">
        <v>11</v>
      </c>
      <c r="N363" s="28">
        <v>89</v>
      </c>
      <c r="O363" s="29" t="s">
        <v>51</v>
      </c>
      <c r="P363" s="16">
        <v>91</v>
      </c>
      <c r="Q363" s="16">
        <v>100</v>
      </c>
      <c r="R363" s="15" t="s">
        <v>51</v>
      </c>
      <c r="S363" s="16">
        <v>71</v>
      </c>
      <c r="T363" s="15" t="s">
        <v>543</v>
      </c>
    </row>
    <row r="364" spans="1:20" x14ac:dyDescent="0.3">
      <c r="A364" s="14">
        <v>42002</v>
      </c>
      <c r="B364" s="15" t="s">
        <v>45</v>
      </c>
      <c r="C364" s="15" t="s">
        <v>46</v>
      </c>
      <c r="D364" s="15" t="s">
        <v>47</v>
      </c>
      <c r="E364" s="16">
        <v>170</v>
      </c>
      <c r="F364" s="17">
        <v>43</v>
      </c>
      <c r="G364" s="17">
        <v>0</v>
      </c>
      <c r="H364" s="17">
        <v>-8</v>
      </c>
      <c r="I364" s="15" t="s">
        <v>501</v>
      </c>
      <c r="J364" s="17">
        <v>94</v>
      </c>
      <c r="K364" s="15" t="s">
        <v>544</v>
      </c>
      <c r="L364" s="27">
        <v>11</v>
      </c>
      <c r="M364" s="28">
        <v>6</v>
      </c>
      <c r="N364" s="28">
        <v>31</v>
      </c>
      <c r="O364" s="29" t="s">
        <v>123</v>
      </c>
      <c r="P364" s="16">
        <v>84</v>
      </c>
      <c r="Q364" s="16">
        <v>100</v>
      </c>
      <c r="R364" s="15" t="s">
        <v>51</v>
      </c>
      <c r="S364" s="16">
        <v>57</v>
      </c>
      <c r="T364" s="15" t="s">
        <v>121</v>
      </c>
    </row>
    <row r="365" spans="1:20" x14ac:dyDescent="0.3">
      <c r="A365" s="14">
        <v>42003</v>
      </c>
      <c r="B365" s="15" t="s">
        <v>45</v>
      </c>
      <c r="C365" s="15" t="s">
        <v>46</v>
      </c>
      <c r="D365" s="15" t="s">
        <v>47</v>
      </c>
      <c r="E365" s="16">
        <v>170</v>
      </c>
      <c r="F365" s="17">
        <v>35</v>
      </c>
      <c r="G365" s="17">
        <v>0</v>
      </c>
      <c r="H365" s="17">
        <v>-22</v>
      </c>
      <c r="I365" s="15" t="s">
        <v>545</v>
      </c>
      <c r="J365" s="17">
        <v>92</v>
      </c>
      <c r="K365" s="15" t="s">
        <v>50</v>
      </c>
      <c r="L365" s="27">
        <v>14</v>
      </c>
      <c r="M365" s="28">
        <v>3</v>
      </c>
      <c r="N365" s="28">
        <v>33</v>
      </c>
      <c r="O365" s="29" t="s">
        <v>404</v>
      </c>
      <c r="P365" s="16">
        <v>81</v>
      </c>
      <c r="Q365" s="16">
        <v>100</v>
      </c>
      <c r="R365" s="15" t="s">
        <v>51</v>
      </c>
      <c r="S365" s="16">
        <v>51</v>
      </c>
      <c r="T365" s="15" t="s">
        <v>71</v>
      </c>
    </row>
    <row r="366" spans="1:20" x14ac:dyDescent="0.3">
      <c r="A366" s="14">
        <v>42004</v>
      </c>
      <c r="B366" s="15" t="s">
        <v>45</v>
      </c>
      <c r="C366" s="15" t="s">
        <v>46</v>
      </c>
      <c r="D366" s="15" t="s">
        <v>47</v>
      </c>
      <c r="E366" s="16">
        <v>170</v>
      </c>
      <c r="F366" s="17">
        <v>55</v>
      </c>
      <c r="G366" s="17">
        <v>0</v>
      </c>
      <c r="H366" s="17">
        <v>-18</v>
      </c>
      <c r="I366" s="15" t="s">
        <v>546</v>
      </c>
      <c r="J366" s="17">
        <v>128</v>
      </c>
      <c r="K366" s="15" t="s">
        <v>354</v>
      </c>
      <c r="L366" s="27">
        <v>99</v>
      </c>
      <c r="M366" s="28">
        <v>3</v>
      </c>
      <c r="N366" s="28">
        <v>22</v>
      </c>
      <c r="O366" s="29" t="s">
        <v>51</v>
      </c>
      <c r="P366" s="16">
        <v>82</v>
      </c>
      <c r="Q366" s="16">
        <v>100</v>
      </c>
      <c r="R366" s="15" t="s">
        <v>51</v>
      </c>
      <c r="S366" s="16">
        <v>51</v>
      </c>
      <c r="T366" s="15" t="s">
        <v>50</v>
      </c>
    </row>
    <row r="367" spans="1:20" x14ac:dyDescent="0.3">
      <c r="A367" s="14">
        <v>42005</v>
      </c>
      <c r="B367" s="15" t="s">
        <v>45</v>
      </c>
      <c r="C367" s="15" t="s">
        <v>46</v>
      </c>
      <c r="D367" s="15" t="s">
        <v>47</v>
      </c>
      <c r="E367" s="16">
        <v>170</v>
      </c>
      <c r="F367" s="17">
        <v>58</v>
      </c>
      <c r="G367" s="17">
        <v>0</v>
      </c>
      <c r="H367" s="17">
        <v>-17</v>
      </c>
      <c r="I367" s="15" t="s">
        <v>547</v>
      </c>
      <c r="J367" s="17">
        <v>132</v>
      </c>
      <c r="K367" s="15" t="s">
        <v>548</v>
      </c>
      <c r="L367" s="27">
        <v>23</v>
      </c>
      <c r="M367" s="28">
        <v>3</v>
      </c>
      <c r="N367" s="28">
        <v>22</v>
      </c>
      <c r="O367" s="29" t="s">
        <v>158</v>
      </c>
      <c r="P367" s="16">
        <v>81</v>
      </c>
      <c r="Q367" s="16">
        <v>100</v>
      </c>
      <c r="R367" s="15" t="s">
        <v>51</v>
      </c>
      <c r="S367" s="16">
        <v>51</v>
      </c>
      <c r="T367" s="15" t="s">
        <v>121</v>
      </c>
    </row>
    <row r="368" spans="1:20" x14ac:dyDescent="0.3">
      <c r="A368" s="14">
        <v>42006</v>
      </c>
      <c r="B368" s="15" t="s">
        <v>45</v>
      </c>
      <c r="C368" s="15" t="s">
        <v>46</v>
      </c>
      <c r="D368" s="15" t="s">
        <v>47</v>
      </c>
      <c r="E368" s="16">
        <v>170</v>
      </c>
      <c r="F368" s="17">
        <v>58</v>
      </c>
      <c r="G368" s="17">
        <v>0</v>
      </c>
      <c r="H368" s="17">
        <v>-7</v>
      </c>
      <c r="I368" s="15" t="s">
        <v>532</v>
      </c>
      <c r="J368" s="17">
        <v>123</v>
      </c>
      <c r="K368" s="15" t="s">
        <v>268</v>
      </c>
      <c r="L368" s="29" t="s">
        <v>84</v>
      </c>
      <c r="M368" s="28">
        <v>0</v>
      </c>
      <c r="N368" s="28">
        <v>25</v>
      </c>
      <c r="O368" s="29" t="s">
        <v>143</v>
      </c>
      <c r="P368" s="16">
        <v>85</v>
      </c>
      <c r="Q368" s="16">
        <v>100</v>
      </c>
      <c r="R368" s="15" t="s">
        <v>51</v>
      </c>
      <c r="S368" s="16">
        <v>57</v>
      </c>
      <c r="T368" s="15" t="s">
        <v>158</v>
      </c>
    </row>
    <row r="369" spans="1:20" x14ac:dyDescent="0.3">
      <c r="A369" s="14">
        <v>42007</v>
      </c>
      <c r="B369" s="15" t="s">
        <v>45</v>
      </c>
      <c r="C369" s="15" t="s">
        <v>46</v>
      </c>
      <c r="D369" s="15" t="s">
        <v>47</v>
      </c>
      <c r="E369" s="16">
        <v>170</v>
      </c>
      <c r="F369" s="17">
        <v>76</v>
      </c>
      <c r="G369" s="17">
        <v>0</v>
      </c>
      <c r="H369" s="17">
        <v>-6</v>
      </c>
      <c r="I369" s="15" t="s">
        <v>549</v>
      </c>
      <c r="J369" s="17">
        <v>159</v>
      </c>
      <c r="K369" s="15" t="s">
        <v>94</v>
      </c>
      <c r="L369" s="29" t="s">
        <v>218</v>
      </c>
      <c r="M369" s="28">
        <v>6</v>
      </c>
      <c r="N369" s="28">
        <v>39</v>
      </c>
      <c r="O369" s="29" t="s">
        <v>135</v>
      </c>
      <c r="P369" s="16">
        <v>85</v>
      </c>
      <c r="Q369" s="16">
        <v>100</v>
      </c>
      <c r="R369" s="15" t="s">
        <v>51</v>
      </c>
      <c r="S369" s="16">
        <v>56</v>
      </c>
      <c r="T369" s="15" t="s">
        <v>50</v>
      </c>
    </row>
    <row r="370" spans="1:20" x14ac:dyDescent="0.3">
      <c r="A370" s="14">
        <v>42008</v>
      </c>
      <c r="B370" s="15" t="s">
        <v>45</v>
      </c>
      <c r="C370" s="15" t="s">
        <v>46</v>
      </c>
      <c r="D370" s="15" t="s">
        <v>47</v>
      </c>
      <c r="E370" s="16">
        <v>170</v>
      </c>
      <c r="F370" s="17">
        <v>77</v>
      </c>
      <c r="G370" s="17">
        <v>0</v>
      </c>
      <c r="H370" s="17">
        <v>8</v>
      </c>
      <c r="I370" s="15" t="s">
        <v>550</v>
      </c>
      <c r="J370" s="17">
        <v>146</v>
      </c>
      <c r="K370" s="15" t="s">
        <v>443</v>
      </c>
      <c r="L370" s="27">
        <v>22</v>
      </c>
      <c r="M370" s="28">
        <v>6</v>
      </c>
      <c r="N370" s="28">
        <v>25</v>
      </c>
      <c r="O370" s="29" t="s">
        <v>52</v>
      </c>
      <c r="P370" s="16">
        <v>88</v>
      </c>
      <c r="Q370" s="16">
        <v>100</v>
      </c>
      <c r="R370" s="15" t="s">
        <v>51</v>
      </c>
      <c r="S370" s="16">
        <v>70</v>
      </c>
      <c r="T370" s="15" t="s">
        <v>158</v>
      </c>
    </row>
    <row r="371" spans="1:20" x14ac:dyDescent="0.3">
      <c r="A371" s="14">
        <v>42009</v>
      </c>
      <c r="B371" s="15" t="s">
        <v>45</v>
      </c>
      <c r="C371" s="15" t="s">
        <v>46</v>
      </c>
      <c r="D371" s="15" t="s">
        <v>47</v>
      </c>
      <c r="E371" s="16">
        <v>170</v>
      </c>
      <c r="F371" s="17">
        <v>94</v>
      </c>
      <c r="G371" s="17">
        <v>2</v>
      </c>
      <c r="H371" s="17">
        <v>27</v>
      </c>
      <c r="I371" s="15" t="s">
        <v>545</v>
      </c>
      <c r="J371" s="17">
        <v>160</v>
      </c>
      <c r="K371" s="15" t="s">
        <v>535</v>
      </c>
      <c r="L371" s="27">
        <v>99</v>
      </c>
      <c r="M371" s="28">
        <v>3</v>
      </c>
      <c r="N371" s="28">
        <v>39</v>
      </c>
      <c r="O371" s="29" t="s">
        <v>51</v>
      </c>
      <c r="P371" s="16">
        <v>84</v>
      </c>
      <c r="Q371" s="16">
        <v>100</v>
      </c>
      <c r="R371" s="15" t="s">
        <v>51</v>
      </c>
      <c r="S371" s="16">
        <v>60</v>
      </c>
      <c r="T371" s="15" t="s">
        <v>64</v>
      </c>
    </row>
    <row r="372" spans="1:20" x14ac:dyDescent="0.3">
      <c r="A372" s="14">
        <v>42010</v>
      </c>
      <c r="B372" s="15" t="s">
        <v>45</v>
      </c>
      <c r="C372" s="15" t="s">
        <v>46</v>
      </c>
      <c r="D372" s="15" t="s">
        <v>47</v>
      </c>
      <c r="E372" s="16">
        <v>170</v>
      </c>
      <c r="F372" s="17">
        <v>86</v>
      </c>
      <c r="G372" s="17">
        <v>0</v>
      </c>
      <c r="H372" s="17">
        <v>25</v>
      </c>
      <c r="I372" s="15" t="s">
        <v>551</v>
      </c>
      <c r="J372" s="17">
        <v>147</v>
      </c>
      <c r="K372" s="15" t="s">
        <v>552</v>
      </c>
      <c r="L372" s="27">
        <v>26</v>
      </c>
      <c r="M372" s="28">
        <v>3</v>
      </c>
      <c r="N372" s="28">
        <v>39</v>
      </c>
      <c r="O372" s="29" t="s">
        <v>158</v>
      </c>
      <c r="P372" s="16">
        <v>83</v>
      </c>
      <c r="Q372" s="16">
        <v>100</v>
      </c>
      <c r="R372" s="15" t="s">
        <v>51</v>
      </c>
      <c r="S372" s="16">
        <v>56</v>
      </c>
      <c r="T372" s="15" t="s">
        <v>71</v>
      </c>
    </row>
    <row r="373" spans="1:20" x14ac:dyDescent="0.3">
      <c r="A373" s="14">
        <v>42011</v>
      </c>
      <c r="B373" s="15" t="s">
        <v>45</v>
      </c>
      <c r="C373" s="15" t="s">
        <v>46</v>
      </c>
      <c r="D373" s="15" t="s">
        <v>47</v>
      </c>
      <c r="E373" s="16">
        <v>170</v>
      </c>
      <c r="F373" s="17">
        <v>78</v>
      </c>
      <c r="G373" s="17">
        <v>0</v>
      </c>
      <c r="H373" s="17">
        <v>2</v>
      </c>
      <c r="I373" s="15" t="s">
        <v>175</v>
      </c>
      <c r="J373" s="17">
        <v>155</v>
      </c>
      <c r="K373" s="15" t="s">
        <v>339</v>
      </c>
      <c r="L373" s="27">
        <v>22</v>
      </c>
      <c r="M373" s="28">
        <v>3</v>
      </c>
      <c r="N373" s="28">
        <v>19</v>
      </c>
      <c r="O373" s="29" t="s">
        <v>128</v>
      </c>
      <c r="P373" s="16">
        <v>83</v>
      </c>
      <c r="Q373" s="16">
        <v>100</v>
      </c>
      <c r="R373" s="15" t="s">
        <v>51</v>
      </c>
      <c r="S373" s="16">
        <v>51</v>
      </c>
      <c r="T373" s="15" t="s">
        <v>158</v>
      </c>
    </row>
    <row r="374" spans="1:20" x14ac:dyDescent="0.3">
      <c r="A374" s="14">
        <v>42012</v>
      </c>
      <c r="B374" s="15" t="s">
        <v>45</v>
      </c>
      <c r="C374" s="15" t="s">
        <v>46</v>
      </c>
      <c r="D374" s="15" t="s">
        <v>47</v>
      </c>
      <c r="E374" s="16">
        <v>170</v>
      </c>
      <c r="F374" s="17">
        <v>68</v>
      </c>
      <c r="G374" s="17">
        <v>0</v>
      </c>
      <c r="H374" s="17">
        <v>6</v>
      </c>
      <c r="I374" s="15" t="s">
        <v>122</v>
      </c>
      <c r="J374" s="17">
        <v>129</v>
      </c>
      <c r="K374" s="15" t="s">
        <v>535</v>
      </c>
      <c r="L374" s="27">
        <v>10</v>
      </c>
      <c r="M374" s="28">
        <v>3</v>
      </c>
      <c r="N374" s="28">
        <v>42</v>
      </c>
      <c r="O374" s="29" t="s">
        <v>155</v>
      </c>
      <c r="P374" s="16">
        <v>89</v>
      </c>
      <c r="Q374" s="16">
        <v>100</v>
      </c>
      <c r="R374" s="15" t="s">
        <v>51</v>
      </c>
      <c r="S374" s="16">
        <v>62</v>
      </c>
      <c r="T374" s="15" t="s">
        <v>61</v>
      </c>
    </row>
    <row r="375" spans="1:20" x14ac:dyDescent="0.3">
      <c r="A375" s="14">
        <v>42013</v>
      </c>
      <c r="B375" s="15" t="s">
        <v>45</v>
      </c>
      <c r="C375" s="15" t="s">
        <v>46</v>
      </c>
      <c r="D375" s="15" t="s">
        <v>47</v>
      </c>
      <c r="E375" s="16">
        <v>170</v>
      </c>
      <c r="F375" s="17">
        <v>98</v>
      </c>
      <c r="G375" s="17">
        <v>0</v>
      </c>
      <c r="H375" s="17">
        <v>18</v>
      </c>
      <c r="I375" s="15" t="s">
        <v>553</v>
      </c>
      <c r="J375" s="17">
        <v>177</v>
      </c>
      <c r="K375" s="15" t="s">
        <v>303</v>
      </c>
      <c r="L375" s="29" t="s">
        <v>116</v>
      </c>
      <c r="M375" s="28">
        <v>0</v>
      </c>
      <c r="N375" s="28">
        <v>39</v>
      </c>
      <c r="O375" s="29" t="s">
        <v>59</v>
      </c>
      <c r="P375" s="16">
        <v>81</v>
      </c>
      <c r="Q375" s="16">
        <v>100</v>
      </c>
      <c r="R375" s="15" t="s">
        <v>51</v>
      </c>
      <c r="S375" s="16">
        <v>51</v>
      </c>
      <c r="T375" s="15" t="s">
        <v>71</v>
      </c>
    </row>
    <row r="376" spans="1:20" x14ac:dyDescent="0.3">
      <c r="A376" s="14">
        <v>42014</v>
      </c>
      <c r="B376" s="15" t="s">
        <v>45</v>
      </c>
      <c r="C376" s="15" t="s">
        <v>46</v>
      </c>
      <c r="D376" s="15" t="s">
        <v>47</v>
      </c>
      <c r="E376" s="16">
        <v>170</v>
      </c>
      <c r="F376" s="17">
        <v>78</v>
      </c>
      <c r="G376" s="17">
        <v>36</v>
      </c>
      <c r="H376" s="17">
        <v>11</v>
      </c>
      <c r="I376" s="15" t="s">
        <v>239</v>
      </c>
      <c r="J376" s="17">
        <v>146</v>
      </c>
      <c r="K376" s="15" t="s">
        <v>524</v>
      </c>
      <c r="L376" s="29" t="s">
        <v>263</v>
      </c>
      <c r="M376" s="28">
        <v>3</v>
      </c>
      <c r="N376" s="28">
        <v>67</v>
      </c>
      <c r="O376" s="29" t="s">
        <v>50</v>
      </c>
      <c r="P376" s="16">
        <v>86</v>
      </c>
      <c r="Q376" s="16">
        <v>100</v>
      </c>
      <c r="R376" s="15" t="s">
        <v>51</v>
      </c>
      <c r="S376" s="16">
        <v>65</v>
      </c>
      <c r="T376" s="15" t="s">
        <v>91</v>
      </c>
    </row>
    <row r="377" spans="1:20" x14ac:dyDescent="0.3">
      <c r="A377" s="14">
        <v>42015</v>
      </c>
      <c r="B377" s="15" t="s">
        <v>45</v>
      </c>
      <c r="C377" s="15" t="s">
        <v>46</v>
      </c>
      <c r="D377" s="15" t="s">
        <v>47</v>
      </c>
      <c r="E377" s="16">
        <v>170</v>
      </c>
      <c r="F377" s="17">
        <v>82</v>
      </c>
      <c r="G377" s="17">
        <v>16</v>
      </c>
      <c r="H377" s="17">
        <v>42</v>
      </c>
      <c r="I377" s="15" t="s">
        <v>310</v>
      </c>
      <c r="J377" s="17">
        <v>123</v>
      </c>
      <c r="K377" s="15" t="s">
        <v>269</v>
      </c>
      <c r="L377" s="29" t="s">
        <v>132</v>
      </c>
      <c r="M377" s="28">
        <v>6</v>
      </c>
      <c r="N377" s="28">
        <v>50</v>
      </c>
      <c r="O377" s="29" t="s">
        <v>123</v>
      </c>
      <c r="P377" s="16">
        <v>100</v>
      </c>
      <c r="Q377" s="16">
        <v>100</v>
      </c>
      <c r="R377" s="15" t="s">
        <v>51</v>
      </c>
      <c r="S377" s="16">
        <v>88</v>
      </c>
      <c r="T377" s="15" t="s">
        <v>139</v>
      </c>
    </row>
    <row r="378" spans="1:20" x14ac:dyDescent="0.3">
      <c r="A378" s="14">
        <v>42016</v>
      </c>
      <c r="B378" s="15" t="s">
        <v>45</v>
      </c>
      <c r="C378" s="15" t="s">
        <v>46</v>
      </c>
      <c r="D378" s="15" t="s">
        <v>47</v>
      </c>
      <c r="E378" s="16">
        <v>170</v>
      </c>
      <c r="F378" s="17">
        <v>79</v>
      </c>
      <c r="G378" s="17">
        <v>0</v>
      </c>
      <c r="H378" s="17">
        <v>-2</v>
      </c>
      <c r="I378" s="15" t="s">
        <v>271</v>
      </c>
      <c r="J378" s="17">
        <v>160</v>
      </c>
      <c r="K378" s="15" t="s">
        <v>94</v>
      </c>
      <c r="L378" s="27">
        <v>21</v>
      </c>
      <c r="M378" s="28">
        <v>3</v>
      </c>
      <c r="N378" s="28">
        <v>81</v>
      </c>
      <c r="O378" s="29" t="s">
        <v>430</v>
      </c>
      <c r="P378" s="16">
        <v>82</v>
      </c>
      <c r="Q378" s="16">
        <v>100</v>
      </c>
      <c r="R378" s="15" t="s">
        <v>51</v>
      </c>
      <c r="S378" s="16">
        <v>45</v>
      </c>
      <c r="T378" s="15" t="s">
        <v>52</v>
      </c>
    </row>
    <row r="379" spans="1:20" x14ac:dyDescent="0.3">
      <c r="A379" s="14">
        <v>42017</v>
      </c>
      <c r="B379" s="15" t="s">
        <v>45</v>
      </c>
      <c r="C379" s="15" t="s">
        <v>46</v>
      </c>
      <c r="D379" s="15" t="s">
        <v>47</v>
      </c>
      <c r="E379" s="16">
        <v>170</v>
      </c>
      <c r="F379" s="17">
        <v>119</v>
      </c>
      <c r="G379" s="17">
        <v>10</v>
      </c>
      <c r="H379" s="17">
        <v>53</v>
      </c>
      <c r="I379" s="15" t="s">
        <v>108</v>
      </c>
      <c r="J379" s="17">
        <v>185</v>
      </c>
      <c r="K379" s="15" t="s">
        <v>554</v>
      </c>
      <c r="L379" s="27">
        <v>16</v>
      </c>
      <c r="M379" s="28">
        <v>17</v>
      </c>
      <c r="N379" s="28">
        <v>83</v>
      </c>
      <c r="O379" s="29" t="s">
        <v>95</v>
      </c>
      <c r="P379" s="16">
        <v>61</v>
      </c>
      <c r="Q379" s="16">
        <v>100</v>
      </c>
      <c r="R379" s="15" t="s">
        <v>51</v>
      </c>
      <c r="S379" s="16">
        <v>35</v>
      </c>
      <c r="T379" s="15" t="s">
        <v>133</v>
      </c>
    </row>
    <row r="380" spans="1:20" x14ac:dyDescent="0.3">
      <c r="A380" s="14">
        <v>42018</v>
      </c>
      <c r="B380" s="15" t="s">
        <v>45</v>
      </c>
      <c r="C380" s="15" t="s">
        <v>46</v>
      </c>
      <c r="D380" s="15" t="s">
        <v>47</v>
      </c>
      <c r="E380" s="16">
        <v>170</v>
      </c>
      <c r="F380" s="17">
        <v>84</v>
      </c>
      <c r="G380" s="17">
        <v>0</v>
      </c>
      <c r="H380" s="17">
        <v>18</v>
      </c>
      <c r="I380" s="15" t="s">
        <v>546</v>
      </c>
      <c r="J380" s="17">
        <v>150</v>
      </c>
      <c r="K380" s="15" t="s">
        <v>555</v>
      </c>
      <c r="L380" s="27">
        <v>19</v>
      </c>
      <c r="M380" s="28">
        <v>11</v>
      </c>
      <c r="N380" s="28">
        <v>114</v>
      </c>
      <c r="O380" s="29" t="s">
        <v>177</v>
      </c>
      <c r="P380" s="16">
        <v>76</v>
      </c>
      <c r="Q380" s="16">
        <v>100</v>
      </c>
      <c r="R380" s="15" t="s">
        <v>51</v>
      </c>
      <c r="S380" s="16">
        <v>44</v>
      </c>
      <c r="T380" s="15" t="s">
        <v>51</v>
      </c>
    </row>
    <row r="381" spans="1:20" x14ac:dyDescent="0.3">
      <c r="A381" s="14">
        <v>42019</v>
      </c>
      <c r="B381" s="15" t="s">
        <v>45</v>
      </c>
      <c r="C381" s="15" t="s">
        <v>46</v>
      </c>
      <c r="D381" s="15" t="s">
        <v>47</v>
      </c>
      <c r="E381" s="16">
        <v>170</v>
      </c>
      <c r="F381" s="17">
        <v>96</v>
      </c>
      <c r="G381" s="17">
        <v>60</v>
      </c>
      <c r="H381" s="17">
        <v>40</v>
      </c>
      <c r="I381" s="15" t="s">
        <v>468</v>
      </c>
      <c r="J381" s="17">
        <v>153</v>
      </c>
      <c r="K381" s="15" t="s">
        <v>556</v>
      </c>
      <c r="L381" s="27">
        <v>23</v>
      </c>
      <c r="M381" s="28">
        <v>19</v>
      </c>
      <c r="N381" s="28">
        <v>150</v>
      </c>
      <c r="O381" s="29" t="s">
        <v>250</v>
      </c>
      <c r="P381" s="16">
        <v>62</v>
      </c>
      <c r="Q381" s="16">
        <v>100</v>
      </c>
      <c r="R381" s="15" t="s">
        <v>51</v>
      </c>
      <c r="S381" s="16">
        <v>39</v>
      </c>
      <c r="T381" s="15" t="s">
        <v>460</v>
      </c>
    </row>
    <row r="382" spans="1:20" x14ac:dyDescent="0.3">
      <c r="A382" s="14">
        <v>42020</v>
      </c>
      <c r="B382" s="15" t="s">
        <v>45</v>
      </c>
      <c r="C382" s="15" t="s">
        <v>46</v>
      </c>
      <c r="D382" s="15" t="s">
        <v>47</v>
      </c>
      <c r="E382" s="16">
        <v>170</v>
      </c>
      <c r="F382" s="17">
        <v>60</v>
      </c>
      <c r="G382" s="17">
        <v>130</v>
      </c>
      <c r="H382" s="17">
        <v>19</v>
      </c>
      <c r="I382" s="15" t="s">
        <v>557</v>
      </c>
      <c r="J382" s="17">
        <v>100</v>
      </c>
      <c r="K382" s="15" t="s">
        <v>558</v>
      </c>
      <c r="L382" s="27">
        <v>28</v>
      </c>
      <c r="M382" s="28">
        <v>8</v>
      </c>
      <c r="N382" s="28">
        <v>100</v>
      </c>
      <c r="O382" s="29" t="s">
        <v>179</v>
      </c>
      <c r="P382" s="16">
        <v>83</v>
      </c>
      <c r="Q382" s="16">
        <v>100</v>
      </c>
      <c r="R382" s="15" t="s">
        <v>51</v>
      </c>
      <c r="S382" s="16">
        <v>54</v>
      </c>
      <c r="T382" s="15" t="s">
        <v>215</v>
      </c>
    </row>
    <row r="383" spans="1:20" x14ac:dyDescent="0.3">
      <c r="A383" s="14">
        <v>42021</v>
      </c>
      <c r="B383" s="15" t="s">
        <v>45</v>
      </c>
      <c r="C383" s="15" t="s">
        <v>46</v>
      </c>
      <c r="D383" s="15" t="s">
        <v>47</v>
      </c>
      <c r="E383" s="16">
        <v>170</v>
      </c>
      <c r="F383" s="15"/>
      <c r="G383" s="17">
        <v>8</v>
      </c>
      <c r="H383" s="15"/>
      <c r="I383" s="15"/>
      <c r="J383" s="15"/>
      <c r="K383" s="15"/>
      <c r="L383" s="29"/>
      <c r="M383" s="28">
        <v>8</v>
      </c>
      <c r="N383" s="29"/>
      <c r="O383" s="29"/>
      <c r="P383" s="16">
        <v>81</v>
      </c>
      <c r="Q383" s="15"/>
      <c r="R383" s="15"/>
      <c r="S383" s="15"/>
      <c r="T383" s="15"/>
    </row>
    <row r="384" spans="1:20" x14ac:dyDescent="0.3">
      <c r="A384" s="14">
        <v>42022</v>
      </c>
      <c r="B384" s="15" t="s">
        <v>45</v>
      </c>
      <c r="C384" s="15" t="s">
        <v>46</v>
      </c>
      <c r="D384" s="15" t="s">
        <v>47</v>
      </c>
      <c r="E384" s="16">
        <v>170</v>
      </c>
      <c r="F384" s="17">
        <v>76</v>
      </c>
      <c r="G384" s="17">
        <v>476</v>
      </c>
      <c r="H384" s="17">
        <v>47</v>
      </c>
      <c r="I384" s="15" t="s">
        <v>470</v>
      </c>
      <c r="J384" s="17">
        <v>104</v>
      </c>
      <c r="K384" s="15" t="s">
        <v>290</v>
      </c>
      <c r="L384" s="27">
        <v>21</v>
      </c>
      <c r="M384" s="28">
        <v>17</v>
      </c>
      <c r="N384" s="28">
        <v>114</v>
      </c>
      <c r="O384" s="29" t="s">
        <v>258</v>
      </c>
      <c r="P384" s="16">
        <v>80</v>
      </c>
      <c r="Q384" s="16">
        <v>96</v>
      </c>
      <c r="R384" s="15" t="s">
        <v>64</v>
      </c>
      <c r="S384" s="16">
        <v>50</v>
      </c>
      <c r="T384" s="15" t="s">
        <v>80</v>
      </c>
    </row>
    <row r="385" spans="1:20" x14ac:dyDescent="0.3">
      <c r="A385" s="14">
        <v>42023</v>
      </c>
      <c r="B385" s="15" t="s">
        <v>45</v>
      </c>
      <c r="C385" s="15" t="s">
        <v>46</v>
      </c>
      <c r="D385" s="15" t="s">
        <v>47</v>
      </c>
      <c r="E385" s="16">
        <v>170</v>
      </c>
      <c r="F385" s="17">
        <v>61</v>
      </c>
      <c r="G385" s="17">
        <v>28</v>
      </c>
      <c r="H385" s="17">
        <v>30</v>
      </c>
      <c r="I385" s="15" t="s">
        <v>559</v>
      </c>
      <c r="J385" s="17">
        <v>92</v>
      </c>
      <c r="K385" s="15" t="s">
        <v>68</v>
      </c>
      <c r="L385" s="27">
        <v>20</v>
      </c>
      <c r="M385" s="28">
        <v>6</v>
      </c>
      <c r="N385" s="28">
        <v>58</v>
      </c>
      <c r="O385" s="29" t="s">
        <v>70</v>
      </c>
      <c r="P385" s="16">
        <v>85</v>
      </c>
      <c r="Q385" s="16">
        <v>99</v>
      </c>
      <c r="R385" s="15" t="s">
        <v>51</v>
      </c>
      <c r="S385" s="16">
        <v>62</v>
      </c>
      <c r="T385" s="15" t="s">
        <v>186</v>
      </c>
    </row>
    <row r="386" spans="1:20" x14ac:dyDescent="0.3">
      <c r="A386" s="14">
        <v>42024</v>
      </c>
      <c r="B386" s="15" t="s">
        <v>45</v>
      </c>
      <c r="C386" s="15" t="s">
        <v>46</v>
      </c>
      <c r="D386" s="15" t="s">
        <v>47</v>
      </c>
      <c r="E386" s="16">
        <v>170</v>
      </c>
      <c r="F386" s="17">
        <v>60</v>
      </c>
      <c r="G386" s="17">
        <v>220</v>
      </c>
      <c r="H386" s="17">
        <v>43</v>
      </c>
      <c r="I386" s="15" t="s">
        <v>560</v>
      </c>
      <c r="J386" s="17">
        <v>76</v>
      </c>
      <c r="K386" s="15" t="s">
        <v>555</v>
      </c>
      <c r="L386" s="27">
        <v>20</v>
      </c>
      <c r="M386" s="28">
        <v>8</v>
      </c>
      <c r="N386" s="28">
        <v>69</v>
      </c>
      <c r="O386" s="29" t="s">
        <v>50</v>
      </c>
      <c r="P386" s="16">
        <v>90</v>
      </c>
      <c r="Q386" s="16">
        <v>99</v>
      </c>
      <c r="R386" s="15" t="s">
        <v>486</v>
      </c>
      <c r="S386" s="16">
        <v>78</v>
      </c>
      <c r="T386" s="15" t="s">
        <v>404</v>
      </c>
    </row>
    <row r="387" spans="1:20" x14ac:dyDescent="0.3">
      <c r="A387" s="14">
        <v>42025</v>
      </c>
      <c r="B387" s="15" t="s">
        <v>45</v>
      </c>
      <c r="C387" s="15" t="s">
        <v>46</v>
      </c>
      <c r="D387" s="15" t="s">
        <v>47</v>
      </c>
      <c r="E387" s="16">
        <v>170</v>
      </c>
      <c r="F387" s="17">
        <v>60</v>
      </c>
      <c r="G387" s="17">
        <v>288</v>
      </c>
      <c r="H387" s="17">
        <v>35</v>
      </c>
      <c r="I387" s="15" t="s">
        <v>397</v>
      </c>
      <c r="J387" s="17">
        <v>86</v>
      </c>
      <c r="K387" s="15" t="s">
        <v>285</v>
      </c>
      <c r="L387" s="27">
        <v>20</v>
      </c>
      <c r="M387" s="28">
        <v>17</v>
      </c>
      <c r="N387" s="28">
        <v>100</v>
      </c>
      <c r="O387" s="29" t="s">
        <v>345</v>
      </c>
      <c r="P387" s="16">
        <v>86</v>
      </c>
      <c r="Q387" s="16">
        <v>98</v>
      </c>
      <c r="R387" s="15" t="s">
        <v>51</v>
      </c>
      <c r="S387" s="16">
        <v>77</v>
      </c>
      <c r="T387" s="15" t="s">
        <v>129</v>
      </c>
    </row>
    <row r="388" spans="1:20" x14ac:dyDescent="0.3">
      <c r="A388" s="14">
        <v>42026</v>
      </c>
      <c r="B388" s="15" t="s">
        <v>45</v>
      </c>
      <c r="C388" s="15" t="s">
        <v>46</v>
      </c>
      <c r="D388" s="15" t="s">
        <v>47</v>
      </c>
      <c r="E388" s="16">
        <v>170</v>
      </c>
      <c r="F388" s="17">
        <v>64</v>
      </c>
      <c r="G388" s="17">
        <v>98</v>
      </c>
      <c r="H388" s="17">
        <v>50</v>
      </c>
      <c r="I388" s="15" t="s">
        <v>537</v>
      </c>
      <c r="J388" s="17">
        <v>77</v>
      </c>
      <c r="K388" s="15" t="s">
        <v>514</v>
      </c>
      <c r="L388" s="27">
        <v>23</v>
      </c>
      <c r="M388" s="28">
        <v>8</v>
      </c>
      <c r="N388" s="28">
        <v>75</v>
      </c>
      <c r="O388" s="29" t="s">
        <v>318</v>
      </c>
      <c r="P388" s="16">
        <v>92</v>
      </c>
      <c r="Q388" s="16">
        <v>99</v>
      </c>
      <c r="R388" s="15" t="s">
        <v>51</v>
      </c>
      <c r="S388" s="16">
        <v>82</v>
      </c>
      <c r="T388" s="15" t="s">
        <v>201</v>
      </c>
    </row>
    <row r="389" spans="1:20" x14ac:dyDescent="0.3">
      <c r="A389" s="14">
        <v>42027</v>
      </c>
      <c r="B389" s="15" t="s">
        <v>45</v>
      </c>
      <c r="C389" s="15" t="s">
        <v>46</v>
      </c>
      <c r="D389" s="15" t="s">
        <v>47</v>
      </c>
      <c r="E389" s="16">
        <v>170</v>
      </c>
      <c r="F389" s="17">
        <v>68</v>
      </c>
      <c r="G389" s="17">
        <v>2</v>
      </c>
      <c r="H389" s="17">
        <v>13</v>
      </c>
      <c r="I389" s="15" t="s">
        <v>356</v>
      </c>
      <c r="J389" s="17">
        <v>122</v>
      </c>
      <c r="K389" s="15" t="s">
        <v>535</v>
      </c>
      <c r="L389" s="27">
        <v>23</v>
      </c>
      <c r="M389" s="28">
        <v>0</v>
      </c>
      <c r="N389" s="28">
        <v>25</v>
      </c>
      <c r="O389" s="29" t="s">
        <v>50</v>
      </c>
      <c r="P389" s="16">
        <v>90</v>
      </c>
      <c r="Q389" s="16">
        <v>100</v>
      </c>
      <c r="R389" s="15" t="s">
        <v>51</v>
      </c>
      <c r="S389" s="16">
        <v>48</v>
      </c>
      <c r="T389" s="15" t="s">
        <v>64</v>
      </c>
    </row>
    <row r="390" spans="1:20" x14ac:dyDescent="0.3">
      <c r="A390" s="14">
        <v>42028</v>
      </c>
      <c r="B390" s="15" t="s">
        <v>45</v>
      </c>
      <c r="C390" s="15" t="s">
        <v>46</v>
      </c>
      <c r="D390" s="15" t="s">
        <v>47</v>
      </c>
      <c r="E390" s="16">
        <v>170</v>
      </c>
      <c r="F390" s="17">
        <v>64</v>
      </c>
      <c r="G390" s="17">
        <v>28</v>
      </c>
      <c r="H390" s="17">
        <v>11</v>
      </c>
      <c r="I390" s="15" t="s">
        <v>51</v>
      </c>
      <c r="J390" s="17">
        <v>117</v>
      </c>
      <c r="K390" s="15" t="s">
        <v>297</v>
      </c>
      <c r="L390" s="29" t="s">
        <v>84</v>
      </c>
      <c r="M390" s="28">
        <v>3</v>
      </c>
      <c r="N390" s="28">
        <v>28</v>
      </c>
      <c r="O390" s="29" t="s">
        <v>210</v>
      </c>
      <c r="P390" s="16">
        <v>85</v>
      </c>
      <c r="Q390" s="16">
        <v>100</v>
      </c>
      <c r="R390" s="15" t="s">
        <v>51</v>
      </c>
      <c r="S390" s="16">
        <v>67</v>
      </c>
      <c r="T390" s="15" t="s">
        <v>206</v>
      </c>
    </row>
    <row r="391" spans="1:20" x14ac:dyDescent="0.3">
      <c r="A391" s="14">
        <v>42029</v>
      </c>
      <c r="B391" s="15" t="s">
        <v>45</v>
      </c>
      <c r="C391" s="15" t="s">
        <v>46</v>
      </c>
      <c r="D391" s="15" t="s">
        <v>47</v>
      </c>
      <c r="E391" s="16">
        <v>170</v>
      </c>
      <c r="F391" s="17">
        <v>82</v>
      </c>
      <c r="G391" s="17">
        <v>0</v>
      </c>
      <c r="H391" s="17">
        <v>46</v>
      </c>
      <c r="I391" s="15" t="s">
        <v>561</v>
      </c>
      <c r="J391" s="17">
        <v>119</v>
      </c>
      <c r="K391" s="15" t="s">
        <v>562</v>
      </c>
      <c r="L391" s="27">
        <v>28</v>
      </c>
      <c r="M391" s="28">
        <v>3</v>
      </c>
      <c r="N391" s="28">
        <v>31</v>
      </c>
      <c r="O391" s="29" t="s">
        <v>135</v>
      </c>
      <c r="P391" s="16">
        <v>90</v>
      </c>
      <c r="Q391" s="16">
        <v>100</v>
      </c>
      <c r="R391" s="15" t="s">
        <v>51</v>
      </c>
      <c r="S391" s="16">
        <v>62</v>
      </c>
      <c r="T391" s="15" t="s">
        <v>61</v>
      </c>
    </row>
    <row r="392" spans="1:20" x14ac:dyDescent="0.3">
      <c r="A392" s="14">
        <v>42030</v>
      </c>
      <c r="B392" s="15" t="s">
        <v>45</v>
      </c>
      <c r="C392" s="15" t="s">
        <v>46</v>
      </c>
      <c r="D392" s="15" t="s">
        <v>47</v>
      </c>
      <c r="E392" s="16">
        <v>170</v>
      </c>
      <c r="F392" s="17">
        <v>55</v>
      </c>
      <c r="G392" s="17">
        <v>0</v>
      </c>
      <c r="H392" s="17">
        <v>-2</v>
      </c>
      <c r="I392" s="15" t="s">
        <v>531</v>
      </c>
      <c r="J392" s="17">
        <v>112</v>
      </c>
      <c r="K392" s="15" t="s">
        <v>288</v>
      </c>
      <c r="L392" s="27">
        <v>99</v>
      </c>
      <c r="M392" s="28">
        <v>3</v>
      </c>
      <c r="N392" s="28">
        <v>39</v>
      </c>
      <c r="O392" s="29" t="s">
        <v>51</v>
      </c>
      <c r="P392" s="16">
        <v>85</v>
      </c>
      <c r="Q392" s="16">
        <v>100</v>
      </c>
      <c r="R392" s="15" t="s">
        <v>51</v>
      </c>
      <c r="S392" s="16">
        <v>60</v>
      </c>
      <c r="T392" s="15" t="s">
        <v>158</v>
      </c>
    </row>
    <row r="393" spans="1:20" x14ac:dyDescent="0.3">
      <c r="A393" s="14">
        <v>42031</v>
      </c>
      <c r="B393" s="15" t="s">
        <v>45</v>
      </c>
      <c r="C393" s="15" t="s">
        <v>46</v>
      </c>
      <c r="D393" s="15" t="s">
        <v>47</v>
      </c>
      <c r="E393" s="16">
        <v>170</v>
      </c>
      <c r="F393" s="17">
        <v>82</v>
      </c>
      <c r="G393" s="17">
        <v>0</v>
      </c>
      <c r="H393" s="17">
        <v>40</v>
      </c>
      <c r="I393" s="15" t="s">
        <v>563</v>
      </c>
      <c r="J393" s="17">
        <v>123</v>
      </c>
      <c r="K393" s="15" t="s">
        <v>288</v>
      </c>
      <c r="L393" s="27">
        <v>99</v>
      </c>
      <c r="M393" s="28">
        <v>3</v>
      </c>
      <c r="N393" s="28">
        <v>39</v>
      </c>
      <c r="O393" s="29" t="s">
        <v>51</v>
      </c>
      <c r="P393" s="16">
        <v>80</v>
      </c>
      <c r="Q393" s="16">
        <v>98</v>
      </c>
      <c r="R393" s="15" t="s">
        <v>100</v>
      </c>
      <c r="S393" s="16">
        <v>67</v>
      </c>
      <c r="T393" s="15" t="s">
        <v>129</v>
      </c>
    </row>
    <row r="394" spans="1:20" x14ac:dyDescent="0.3">
      <c r="A394" s="14">
        <v>42032</v>
      </c>
      <c r="B394" s="15" t="s">
        <v>45</v>
      </c>
      <c r="C394" s="15" t="s">
        <v>46</v>
      </c>
      <c r="D394" s="15" t="s">
        <v>47</v>
      </c>
      <c r="E394" s="16">
        <v>170</v>
      </c>
      <c r="F394" s="17">
        <v>92</v>
      </c>
      <c r="G394" s="17">
        <v>0</v>
      </c>
      <c r="H394" s="17">
        <v>42</v>
      </c>
      <c r="I394" s="15" t="s">
        <v>564</v>
      </c>
      <c r="J394" s="17">
        <v>141</v>
      </c>
      <c r="K394" s="15" t="s">
        <v>187</v>
      </c>
      <c r="L394" s="29" t="s">
        <v>218</v>
      </c>
      <c r="M394" s="28">
        <v>6</v>
      </c>
      <c r="N394" s="28">
        <v>42</v>
      </c>
      <c r="O394" s="29" t="s">
        <v>91</v>
      </c>
      <c r="P394" s="16">
        <v>83</v>
      </c>
      <c r="Q394" s="16">
        <v>100</v>
      </c>
      <c r="R394" s="15" t="s">
        <v>51</v>
      </c>
      <c r="S394" s="16">
        <v>67</v>
      </c>
      <c r="T394" s="15" t="s">
        <v>64</v>
      </c>
    </row>
    <row r="395" spans="1:20" x14ac:dyDescent="0.3">
      <c r="A395" s="14">
        <v>42033</v>
      </c>
      <c r="B395" s="15" t="s">
        <v>45</v>
      </c>
      <c r="C395" s="15" t="s">
        <v>46</v>
      </c>
      <c r="D395" s="15" t="s">
        <v>47</v>
      </c>
      <c r="E395" s="16">
        <v>170</v>
      </c>
      <c r="F395" s="17">
        <v>114</v>
      </c>
      <c r="G395" s="17">
        <v>82</v>
      </c>
      <c r="H395" s="17">
        <v>34</v>
      </c>
      <c r="I395" s="15" t="s">
        <v>111</v>
      </c>
      <c r="J395" s="17">
        <v>194</v>
      </c>
      <c r="K395" s="15" t="s">
        <v>320</v>
      </c>
      <c r="L395" s="27">
        <v>26</v>
      </c>
      <c r="M395" s="28">
        <v>31</v>
      </c>
      <c r="N395" s="28">
        <v>197</v>
      </c>
      <c r="O395" s="29" t="s">
        <v>91</v>
      </c>
      <c r="P395" s="16">
        <v>71</v>
      </c>
      <c r="Q395" s="16">
        <v>98</v>
      </c>
      <c r="R395" s="15" t="s">
        <v>174</v>
      </c>
      <c r="S395" s="16">
        <v>53</v>
      </c>
      <c r="T395" s="15" t="s">
        <v>51</v>
      </c>
    </row>
    <row r="396" spans="1:20" x14ac:dyDescent="0.3">
      <c r="A396" s="14">
        <v>42034</v>
      </c>
      <c r="B396" s="15" t="s">
        <v>45</v>
      </c>
      <c r="C396" s="15" t="s">
        <v>46</v>
      </c>
      <c r="D396" s="15" t="s">
        <v>47</v>
      </c>
      <c r="E396" s="16">
        <v>170</v>
      </c>
      <c r="F396" s="17">
        <v>114</v>
      </c>
      <c r="G396" s="17">
        <v>472</v>
      </c>
      <c r="H396" s="17">
        <v>87</v>
      </c>
      <c r="I396" s="15" t="s">
        <v>565</v>
      </c>
      <c r="J396" s="17">
        <v>141</v>
      </c>
      <c r="K396" s="15" t="s">
        <v>566</v>
      </c>
      <c r="L396" s="27">
        <v>26</v>
      </c>
      <c r="M396" s="28">
        <v>14</v>
      </c>
      <c r="N396" s="28">
        <v>139</v>
      </c>
      <c r="O396" s="29" t="s">
        <v>235</v>
      </c>
      <c r="P396" s="16">
        <v>95</v>
      </c>
      <c r="Q396" s="16">
        <v>100</v>
      </c>
      <c r="R396" s="15" t="s">
        <v>51</v>
      </c>
      <c r="S396" s="16">
        <v>60</v>
      </c>
      <c r="T396" s="15" t="s">
        <v>376</v>
      </c>
    </row>
    <row r="397" spans="1:20" x14ac:dyDescent="0.3">
      <c r="A397" s="14">
        <v>42035</v>
      </c>
      <c r="B397" s="15" t="s">
        <v>45</v>
      </c>
      <c r="C397" s="15" t="s">
        <v>46</v>
      </c>
      <c r="D397" s="15" t="s">
        <v>47</v>
      </c>
      <c r="E397" s="16">
        <v>170</v>
      </c>
      <c r="F397" s="17">
        <v>59</v>
      </c>
      <c r="G397" s="17">
        <v>262</v>
      </c>
      <c r="H397" s="17">
        <v>30</v>
      </c>
      <c r="I397" s="15" t="s">
        <v>567</v>
      </c>
      <c r="J397" s="17">
        <v>88</v>
      </c>
      <c r="K397" s="15" t="s">
        <v>115</v>
      </c>
      <c r="L397" s="27">
        <v>27</v>
      </c>
      <c r="M397" s="28">
        <v>28</v>
      </c>
      <c r="N397" s="28">
        <v>114</v>
      </c>
      <c r="O397" s="29" t="s">
        <v>206</v>
      </c>
      <c r="P397" s="16">
        <v>82</v>
      </c>
      <c r="Q397" s="16">
        <v>98</v>
      </c>
      <c r="R397" s="15" t="s">
        <v>249</v>
      </c>
      <c r="S397" s="16">
        <v>70</v>
      </c>
      <c r="T397" s="15" t="s">
        <v>81</v>
      </c>
    </row>
    <row r="398" spans="1:20" x14ac:dyDescent="0.3">
      <c r="A398" s="14">
        <v>42036</v>
      </c>
      <c r="B398" s="15" t="s">
        <v>45</v>
      </c>
      <c r="C398" s="15" t="s">
        <v>46</v>
      </c>
      <c r="D398" s="15" t="s">
        <v>47</v>
      </c>
      <c r="E398" s="16">
        <v>170</v>
      </c>
      <c r="F398" s="17">
        <v>54</v>
      </c>
      <c r="G398" s="17">
        <v>112</v>
      </c>
      <c r="H398" s="17">
        <v>30</v>
      </c>
      <c r="I398" s="15" t="s">
        <v>51</v>
      </c>
      <c r="J398" s="17">
        <v>79</v>
      </c>
      <c r="K398" s="15" t="s">
        <v>568</v>
      </c>
      <c r="L398" s="27">
        <v>28</v>
      </c>
      <c r="M398" s="28">
        <v>11</v>
      </c>
      <c r="N398" s="28">
        <v>78</v>
      </c>
      <c r="O398" s="29" t="s">
        <v>277</v>
      </c>
      <c r="P398" s="16">
        <v>91</v>
      </c>
      <c r="Q398" s="16">
        <v>98</v>
      </c>
      <c r="R398" s="15" t="s">
        <v>51</v>
      </c>
      <c r="S398" s="16">
        <v>71</v>
      </c>
      <c r="T398" s="15" t="s">
        <v>201</v>
      </c>
    </row>
    <row r="399" spans="1:20" x14ac:dyDescent="0.3">
      <c r="A399" s="14">
        <v>42037</v>
      </c>
      <c r="B399" s="15" t="s">
        <v>45</v>
      </c>
      <c r="C399" s="15" t="s">
        <v>46</v>
      </c>
      <c r="D399" s="15" t="s">
        <v>47</v>
      </c>
      <c r="E399" s="16">
        <v>170</v>
      </c>
      <c r="F399" s="17">
        <v>82</v>
      </c>
      <c r="G399" s="17">
        <v>104</v>
      </c>
      <c r="H399" s="17">
        <v>46</v>
      </c>
      <c r="I399" s="15" t="s">
        <v>115</v>
      </c>
      <c r="J399" s="17">
        <v>119</v>
      </c>
      <c r="K399" s="15" t="s">
        <v>135</v>
      </c>
      <c r="L399" s="27">
        <v>24</v>
      </c>
      <c r="M399" s="28">
        <v>17</v>
      </c>
      <c r="N399" s="28">
        <v>114</v>
      </c>
      <c r="O399" s="29" t="s">
        <v>127</v>
      </c>
      <c r="P399" s="16">
        <v>77</v>
      </c>
      <c r="Q399" s="16">
        <v>96</v>
      </c>
      <c r="R399" s="15" t="s">
        <v>51</v>
      </c>
      <c r="S399" s="16">
        <v>58</v>
      </c>
      <c r="T399" s="15" t="s">
        <v>64</v>
      </c>
    </row>
    <row r="400" spans="1:20" x14ac:dyDescent="0.3">
      <c r="A400" s="14">
        <v>42038</v>
      </c>
      <c r="B400" s="15" t="s">
        <v>45</v>
      </c>
      <c r="C400" s="15" t="s">
        <v>46</v>
      </c>
      <c r="D400" s="15" t="s">
        <v>47</v>
      </c>
      <c r="E400" s="16">
        <v>170</v>
      </c>
      <c r="F400" s="17">
        <v>48</v>
      </c>
      <c r="G400" s="17">
        <v>328</v>
      </c>
      <c r="H400" s="17">
        <v>22</v>
      </c>
      <c r="I400" s="15" t="s">
        <v>100</v>
      </c>
      <c r="J400" s="17">
        <v>75</v>
      </c>
      <c r="K400" s="15" t="s">
        <v>286</v>
      </c>
      <c r="L400" s="27">
        <v>24</v>
      </c>
      <c r="M400" s="28">
        <v>8</v>
      </c>
      <c r="N400" s="28">
        <v>92</v>
      </c>
      <c r="O400" s="29" t="s">
        <v>128</v>
      </c>
      <c r="P400" s="16">
        <v>95</v>
      </c>
      <c r="Q400" s="16">
        <v>99</v>
      </c>
      <c r="R400" s="15" t="s">
        <v>205</v>
      </c>
      <c r="S400" s="16">
        <v>84</v>
      </c>
      <c r="T400" s="15" t="s">
        <v>50</v>
      </c>
    </row>
    <row r="401" spans="1:20" x14ac:dyDescent="0.3">
      <c r="A401" s="14">
        <v>42039</v>
      </c>
      <c r="B401" s="15" t="s">
        <v>45</v>
      </c>
      <c r="C401" s="15" t="s">
        <v>46</v>
      </c>
      <c r="D401" s="15" t="s">
        <v>47</v>
      </c>
      <c r="E401" s="16">
        <v>170</v>
      </c>
      <c r="F401" s="17">
        <v>32</v>
      </c>
      <c r="G401" s="17">
        <v>124</v>
      </c>
      <c r="H401" s="17">
        <v>17</v>
      </c>
      <c r="I401" s="15" t="s">
        <v>51</v>
      </c>
      <c r="J401" s="17">
        <v>48</v>
      </c>
      <c r="K401" s="15" t="s">
        <v>569</v>
      </c>
      <c r="L401" s="27">
        <v>25</v>
      </c>
      <c r="M401" s="28">
        <v>8</v>
      </c>
      <c r="N401" s="28">
        <v>111</v>
      </c>
      <c r="O401" s="29" t="s">
        <v>367</v>
      </c>
      <c r="P401" s="16">
        <v>89</v>
      </c>
      <c r="Q401" s="16">
        <v>99</v>
      </c>
      <c r="R401" s="15" t="s">
        <v>86</v>
      </c>
      <c r="S401" s="16">
        <v>76</v>
      </c>
      <c r="T401" s="15" t="s">
        <v>135</v>
      </c>
    </row>
    <row r="402" spans="1:20" x14ac:dyDescent="0.3">
      <c r="A402" s="14">
        <v>42040</v>
      </c>
      <c r="B402" s="15" t="s">
        <v>45</v>
      </c>
      <c r="C402" s="15" t="s">
        <v>46</v>
      </c>
      <c r="D402" s="15" t="s">
        <v>47</v>
      </c>
      <c r="E402" s="16">
        <v>170</v>
      </c>
      <c r="F402" s="17">
        <v>42</v>
      </c>
      <c r="G402" s="17">
        <v>172</v>
      </c>
      <c r="H402" s="17">
        <v>12</v>
      </c>
      <c r="I402" s="15" t="s">
        <v>59</v>
      </c>
      <c r="J402" s="17">
        <v>72</v>
      </c>
      <c r="K402" s="15" t="s">
        <v>129</v>
      </c>
      <c r="L402" s="29" t="s">
        <v>116</v>
      </c>
      <c r="M402" s="28">
        <v>8</v>
      </c>
      <c r="N402" s="28">
        <v>89</v>
      </c>
      <c r="O402" s="29" t="s">
        <v>167</v>
      </c>
      <c r="P402" s="16">
        <v>90</v>
      </c>
      <c r="Q402" s="16">
        <v>100</v>
      </c>
      <c r="R402" s="15" t="s">
        <v>51</v>
      </c>
      <c r="S402" s="16">
        <v>75</v>
      </c>
      <c r="T402" s="15" t="s">
        <v>215</v>
      </c>
    </row>
    <row r="403" spans="1:20" x14ac:dyDescent="0.3">
      <c r="A403" s="14">
        <v>42041</v>
      </c>
      <c r="B403" s="15" t="s">
        <v>45</v>
      </c>
      <c r="C403" s="15" t="s">
        <v>46</v>
      </c>
      <c r="D403" s="15" t="s">
        <v>47</v>
      </c>
      <c r="E403" s="16">
        <v>170</v>
      </c>
      <c r="F403" s="17">
        <v>22</v>
      </c>
      <c r="G403" s="17">
        <v>48</v>
      </c>
      <c r="H403" s="17">
        <v>11</v>
      </c>
      <c r="I403" s="15" t="s">
        <v>570</v>
      </c>
      <c r="J403" s="17">
        <v>33</v>
      </c>
      <c r="K403" s="15" t="s">
        <v>571</v>
      </c>
      <c r="L403" s="29" t="s">
        <v>116</v>
      </c>
      <c r="M403" s="28">
        <v>3</v>
      </c>
      <c r="N403" s="28">
        <v>53</v>
      </c>
      <c r="O403" s="29" t="s">
        <v>59</v>
      </c>
      <c r="P403" s="16">
        <v>97</v>
      </c>
      <c r="Q403" s="16">
        <v>100</v>
      </c>
      <c r="R403" s="15" t="s">
        <v>51</v>
      </c>
      <c r="S403" s="16">
        <v>95</v>
      </c>
      <c r="T403" s="15" t="s">
        <v>494</v>
      </c>
    </row>
    <row r="404" spans="1:20" x14ac:dyDescent="0.3">
      <c r="A404" s="14">
        <v>42042</v>
      </c>
      <c r="B404" s="15" t="s">
        <v>45</v>
      </c>
      <c r="C404" s="15" t="s">
        <v>46</v>
      </c>
      <c r="D404" s="15" t="s">
        <v>47</v>
      </c>
      <c r="E404" s="16">
        <v>170</v>
      </c>
      <c r="F404" s="17">
        <v>36</v>
      </c>
      <c r="G404" s="17">
        <v>0</v>
      </c>
      <c r="H404" s="17">
        <v>21</v>
      </c>
      <c r="I404" s="15" t="s">
        <v>67</v>
      </c>
      <c r="J404" s="17">
        <v>52</v>
      </c>
      <c r="K404" s="15" t="s">
        <v>443</v>
      </c>
      <c r="L404" s="29" t="s">
        <v>132</v>
      </c>
      <c r="M404" s="28">
        <v>0</v>
      </c>
      <c r="N404" s="28">
        <v>22</v>
      </c>
      <c r="O404" s="29" t="s">
        <v>505</v>
      </c>
      <c r="P404" s="16">
        <v>94</v>
      </c>
      <c r="Q404" s="16">
        <v>100</v>
      </c>
      <c r="R404" s="15" t="s">
        <v>51</v>
      </c>
      <c r="S404" s="16">
        <v>83</v>
      </c>
      <c r="T404" s="15" t="s">
        <v>135</v>
      </c>
    </row>
    <row r="405" spans="1:20" x14ac:dyDescent="0.3">
      <c r="A405" s="14">
        <v>42043</v>
      </c>
      <c r="B405" s="15" t="s">
        <v>45</v>
      </c>
      <c r="C405" s="15" t="s">
        <v>46</v>
      </c>
      <c r="D405" s="15" t="s">
        <v>47</v>
      </c>
      <c r="E405" s="16">
        <v>170</v>
      </c>
      <c r="F405" s="17">
        <v>56</v>
      </c>
      <c r="G405" s="17">
        <v>0</v>
      </c>
      <c r="H405" s="17">
        <v>33</v>
      </c>
      <c r="I405" s="15" t="s">
        <v>572</v>
      </c>
      <c r="J405" s="17">
        <v>80</v>
      </c>
      <c r="K405" s="15" t="s">
        <v>441</v>
      </c>
      <c r="L405" s="29" t="s">
        <v>218</v>
      </c>
      <c r="M405" s="28">
        <v>8</v>
      </c>
      <c r="N405" s="28">
        <v>58</v>
      </c>
      <c r="O405" s="29" t="s">
        <v>264</v>
      </c>
      <c r="P405" s="16">
        <v>80</v>
      </c>
      <c r="Q405" s="16">
        <v>98</v>
      </c>
      <c r="R405" s="15" t="s">
        <v>249</v>
      </c>
      <c r="S405" s="16">
        <v>64</v>
      </c>
      <c r="T405" s="15" t="s">
        <v>179</v>
      </c>
    </row>
    <row r="406" spans="1:20" x14ac:dyDescent="0.3">
      <c r="A406" s="14">
        <v>42044</v>
      </c>
      <c r="B406" s="15" t="s">
        <v>45</v>
      </c>
      <c r="C406" s="15" t="s">
        <v>46</v>
      </c>
      <c r="D406" s="15" t="s">
        <v>47</v>
      </c>
      <c r="E406" s="16">
        <v>170</v>
      </c>
      <c r="F406" s="17">
        <v>62</v>
      </c>
      <c r="G406" s="17">
        <v>0</v>
      </c>
      <c r="H406" s="17">
        <v>3</v>
      </c>
      <c r="I406" s="15" t="s">
        <v>573</v>
      </c>
      <c r="J406" s="17">
        <v>121</v>
      </c>
      <c r="K406" s="15" t="s">
        <v>574</v>
      </c>
      <c r="L406" s="27">
        <v>34</v>
      </c>
      <c r="M406" s="28">
        <v>8</v>
      </c>
      <c r="N406" s="28">
        <v>47</v>
      </c>
      <c r="O406" s="29" t="s">
        <v>52</v>
      </c>
      <c r="P406" s="16">
        <v>77</v>
      </c>
      <c r="Q406" s="16">
        <v>100</v>
      </c>
      <c r="R406" s="15" t="s">
        <v>51</v>
      </c>
      <c r="S406" s="16">
        <v>48</v>
      </c>
      <c r="T406" s="15" t="s">
        <v>167</v>
      </c>
    </row>
    <row r="407" spans="1:20" x14ac:dyDescent="0.3">
      <c r="A407" s="14">
        <v>42045</v>
      </c>
      <c r="B407" s="15" t="s">
        <v>45</v>
      </c>
      <c r="C407" s="15" t="s">
        <v>46</v>
      </c>
      <c r="D407" s="15" t="s">
        <v>47</v>
      </c>
      <c r="E407" s="16">
        <v>170</v>
      </c>
      <c r="F407" s="17">
        <v>66</v>
      </c>
      <c r="G407" s="17">
        <v>0</v>
      </c>
      <c r="H407" s="17">
        <v>-12</v>
      </c>
      <c r="I407" s="15" t="s">
        <v>96</v>
      </c>
      <c r="J407" s="17">
        <v>145</v>
      </c>
      <c r="K407" s="15" t="s">
        <v>135</v>
      </c>
      <c r="L407" s="27">
        <v>21</v>
      </c>
      <c r="M407" s="28">
        <v>8</v>
      </c>
      <c r="N407" s="28">
        <v>75</v>
      </c>
      <c r="O407" s="29" t="s">
        <v>55</v>
      </c>
      <c r="P407" s="16">
        <v>66</v>
      </c>
      <c r="Q407" s="16">
        <v>100</v>
      </c>
      <c r="R407" s="15" t="s">
        <v>51</v>
      </c>
      <c r="S407" s="16">
        <v>39</v>
      </c>
      <c r="T407" s="15" t="s">
        <v>135</v>
      </c>
    </row>
    <row r="408" spans="1:20" x14ac:dyDescent="0.3">
      <c r="A408" s="14">
        <v>42046</v>
      </c>
      <c r="B408" s="15" t="s">
        <v>45</v>
      </c>
      <c r="C408" s="15" t="s">
        <v>46</v>
      </c>
      <c r="D408" s="15" t="s">
        <v>47</v>
      </c>
      <c r="E408" s="16">
        <v>170</v>
      </c>
      <c r="F408" s="17">
        <v>73</v>
      </c>
      <c r="G408" s="17">
        <v>0</v>
      </c>
      <c r="H408" s="17">
        <v>-3</v>
      </c>
      <c r="I408" s="15" t="s">
        <v>304</v>
      </c>
      <c r="J408" s="17">
        <v>149</v>
      </c>
      <c r="K408" s="15" t="s">
        <v>575</v>
      </c>
      <c r="L408" s="27">
        <v>10</v>
      </c>
      <c r="M408" s="28">
        <v>0</v>
      </c>
      <c r="N408" s="28">
        <v>39</v>
      </c>
      <c r="O408" s="29" t="s">
        <v>235</v>
      </c>
      <c r="P408" s="16">
        <v>76</v>
      </c>
      <c r="Q408" s="16">
        <v>100</v>
      </c>
      <c r="R408" s="15" t="s">
        <v>51</v>
      </c>
      <c r="S408" s="16">
        <v>37</v>
      </c>
      <c r="T408" s="15" t="s">
        <v>146</v>
      </c>
    </row>
    <row r="409" spans="1:20" x14ac:dyDescent="0.3">
      <c r="A409" s="14">
        <v>42047</v>
      </c>
      <c r="B409" s="15" t="s">
        <v>45</v>
      </c>
      <c r="C409" s="15" t="s">
        <v>46</v>
      </c>
      <c r="D409" s="15" t="s">
        <v>47</v>
      </c>
      <c r="E409" s="16">
        <v>170</v>
      </c>
      <c r="F409" s="17">
        <v>80</v>
      </c>
      <c r="G409" s="17">
        <v>0</v>
      </c>
      <c r="H409" s="17">
        <v>26</v>
      </c>
      <c r="I409" s="15" t="s">
        <v>380</v>
      </c>
      <c r="J409" s="17">
        <v>135</v>
      </c>
      <c r="K409" s="15" t="s">
        <v>429</v>
      </c>
      <c r="L409" s="27">
        <v>36</v>
      </c>
      <c r="M409" s="28">
        <v>3</v>
      </c>
      <c r="N409" s="28">
        <v>47</v>
      </c>
      <c r="O409" s="29" t="s">
        <v>61</v>
      </c>
      <c r="P409" s="16">
        <v>74</v>
      </c>
      <c r="Q409" s="16">
        <v>96</v>
      </c>
      <c r="R409" s="15" t="s">
        <v>88</v>
      </c>
      <c r="S409" s="16">
        <v>53</v>
      </c>
      <c r="T409" s="15" t="s">
        <v>215</v>
      </c>
    </row>
    <row r="410" spans="1:20" x14ac:dyDescent="0.3">
      <c r="A410" s="14">
        <v>42048</v>
      </c>
      <c r="B410" s="15" t="s">
        <v>45</v>
      </c>
      <c r="C410" s="15" t="s">
        <v>46</v>
      </c>
      <c r="D410" s="15" t="s">
        <v>47</v>
      </c>
      <c r="E410" s="16">
        <v>170</v>
      </c>
      <c r="F410" s="17">
        <v>89</v>
      </c>
      <c r="G410" s="17">
        <v>20</v>
      </c>
      <c r="H410" s="17">
        <v>16</v>
      </c>
      <c r="I410" s="15" t="s">
        <v>576</v>
      </c>
      <c r="J410" s="17">
        <v>162</v>
      </c>
      <c r="K410" s="15" t="s">
        <v>577</v>
      </c>
      <c r="L410" s="27">
        <v>24</v>
      </c>
      <c r="M410" s="28">
        <v>17</v>
      </c>
      <c r="N410" s="28">
        <v>111</v>
      </c>
      <c r="O410" s="29" t="s">
        <v>277</v>
      </c>
      <c r="P410" s="16">
        <v>76</v>
      </c>
      <c r="Q410" s="16">
        <v>99</v>
      </c>
      <c r="R410" s="15" t="s">
        <v>578</v>
      </c>
      <c r="S410" s="16">
        <v>42</v>
      </c>
      <c r="T410" s="15" t="s">
        <v>188</v>
      </c>
    </row>
    <row r="411" spans="1:20" x14ac:dyDescent="0.3">
      <c r="A411" s="14">
        <v>42049</v>
      </c>
      <c r="B411" s="15" t="s">
        <v>45</v>
      </c>
      <c r="C411" s="15" t="s">
        <v>46</v>
      </c>
      <c r="D411" s="15" t="s">
        <v>47</v>
      </c>
      <c r="E411" s="16">
        <v>170</v>
      </c>
      <c r="F411" s="17">
        <v>92</v>
      </c>
      <c r="G411" s="17">
        <v>4</v>
      </c>
      <c r="H411" s="17">
        <v>57</v>
      </c>
      <c r="I411" s="15" t="s">
        <v>579</v>
      </c>
      <c r="J411" s="17">
        <v>127</v>
      </c>
      <c r="K411" s="15" t="s">
        <v>134</v>
      </c>
      <c r="L411" s="27">
        <v>26</v>
      </c>
      <c r="M411" s="28">
        <v>11</v>
      </c>
      <c r="N411" s="28">
        <v>119</v>
      </c>
      <c r="O411" s="29" t="s">
        <v>59</v>
      </c>
      <c r="P411" s="16">
        <v>79</v>
      </c>
      <c r="Q411" s="16">
        <v>98</v>
      </c>
      <c r="R411" s="15" t="s">
        <v>177</v>
      </c>
      <c r="S411" s="16">
        <v>61</v>
      </c>
      <c r="T411" s="15" t="s">
        <v>460</v>
      </c>
    </row>
    <row r="412" spans="1:20" x14ac:dyDescent="0.3">
      <c r="A412" s="14">
        <v>42050</v>
      </c>
      <c r="B412" s="15" t="s">
        <v>45</v>
      </c>
      <c r="C412" s="15" t="s">
        <v>46</v>
      </c>
      <c r="D412" s="15" t="s">
        <v>47</v>
      </c>
      <c r="E412" s="16">
        <v>170</v>
      </c>
      <c r="F412" s="17">
        <v>114</v>
      </c>
      <c r="G412" s="17">
        <v>0</v>
      </c>
      <c r="H412" s="17">
        <v>84</v>
      </c>
      <c r="I412" s="15" t="s">
        <v>253</v>
      </c>
      <c r="J412" s="17">
        <v>143</v>
      </c>
      <c r="K412" s="15" t="s">
        <v>530</v>
      </c>
      <c r="L412" s="27">
        <v>28</v>
      </c>
      <c r="M412" s="28">
        <v>8</v>
      </c>
      <c r="N412" s="28">
        <v>61</v>
      </c>
      <c r="O412" s="29" t="s">
        <v>182</v>
      </c>
      <c r="P412" s="16">
        <v>88</v>
      </c>
      <c r="Q412" s="16">
        <v>100</v>
      </c>
      <c r="R412" s="15" t="s">
        <v>51</v>
      </c>
      <c r="S412" s="16">
        <v>70</v>
      </c>
      <c r="T412" s="15" t="s">
        <v>206</v>
      </c>
    </row>
    <row r="413" spans="1:20" x14ac:dyDescent="0.3">
      <c r="A413" s="14">
        <v>42051</v>
      </c>
      <c r="B413" s="15" t="s">
        <v>45</v>
      </c>
      <c r="C413" s="15" t="s">
        <v>46</v>
      </c>
      <c r="D413" s="15" t="s">
        <v>47</v>
      </c>
      <c r="E413" s="16">
        <v>170</v>
      </c>
      <c r="F413" s="17">
        <v>84</v>
      </c>
      <c r="G413" s="17">
        <v>288</v>
      </c>
      <c r="H413" s="17">
        <v>62</v>
      </c>
      <c r="I413" s="15" t="s">
        <v>199</v>
      </c>
      <c r="J413" s="17">
        <v>105</v>
      </c>
      <c r="K413" s="15" t="s">
        <v>580</v>
      </c>
      <c r="L413" s="27">
        <v>20</v>
      </c>
      <c r="M413" s="28">
        <v>6</v>
      </c>
      <c r="N413" s="28">
        <v>67</v>
      </c>
      <c r="O413" s="29" t="s">
        <v>107</v>
      </c>
      <c r="P413" s="16">
        <v>95</v>
      </c>
      <c r="Q413" s="16">
        <v>100</v>
      </c>
      <c r="R413" s="15" t="s">
        <v>51</v>
      </c>
      <c r="S413" s="16">
        <v>80</v>
      </c>
      <c r="T413" s="15" t="s">
        <v>182</v>
      </c>
    </row>
    <row r="414" spans="1:20" x14ac:dyDescent="0.3">
      <c r="A414" s="14">
        <v>42052</v>
      </c>
      <c r="B414" s="15" t="s">
        <v>45</v>
      </c>
      <c r="C414" s="15" t="s">
        <v>46</v>
      </c>
      <c r="D414" s="15" t="s">
        <v>47</v>
      </c>
      <c r="E414" s="16">
        <v>170</v>
      </c>
      <c r="F414" s="17">
        <v>69</v>
      </c>
      <c r="G414" s="17">
        <v>12</v>
      </c>
      <c r="H414" s="17">
        <v>27</v>
      </c>
      <c r="I414" s="15" t="s">
        <v>581</v>
      </c>
      <c r="J414" s="17">
        <v>111</v>
      </c>
      <c r="K414" s="15" t="s">
        <v>121</v>
      </c>
      <c r="L414" s="29" t="s">
        <v>116</v>
      </c>
      <c r="M414" s="28">
        <v>14</v>
      </c>
      <c r="N414" s="28">
        <v>78</v>
      </c>
      <c r="O414" s="29" t="s">
        <v>179</v>
      </c>
      <c r="P414" s="16">
        <v>81</v>
      </c>
      <c r="Q414" s="16">
        <v>100</v>
      </c>
      <c r="R414" s="15" t="s">
        <v>51</v>
      </c>
      <c r="S414" s="16">
        <v>60</v>
      </c>
      <c r="T414" s="15" t="s">
        <v>158</v>
      </c>
    </row>
    <row r="415" spans="1:20" x14ac:dyDescent="0.3">
      <c r="A415" s="14">
        <v>42053</v>
      </c>
      <c r="B415" s="15" t="s">
        <v>45</v>
      </c>
      <c r="C415" s="15" t="s">
        <v>46</v>
      </c>
      <c r="D415" s="15" t="s">
        <v>47</v>
      </c>
      <c r="E415" s="16">
        <v>170</v>
      </c>
      <c r="F415" s="17">
        <v>64</v>
      </c>
      <c r="G415" s="17">
        <v>0</v>
      </c>
      <c r="H415" s="17">
        <v>13</v>
      </c>
      <c r="I415" s="15" t="s">
        <v>582</v>
      </c>
      <c r="J415" s="17">
        <v>116</v>
      </c>
      <c r="K415" s="15" t="s">
        <v>50</v>
      </c>
      <c r="L415" s="27">
        <v>99</v>
      </c>
      <c r="M415" s="28">
        <v>6</v>
      </c>
      <c r="N415" s="28">
        <v>53</v>
      </c>
      <c r="O415" s="29" t="s">
        <v>51</v>
      </c>
      <c r="P415" s="16">
        <v>74</v>
      </c>
      <c r="Q415" s="16">
        <v>100</v>
      </c>
      <c r="R415" s="15" t="s">
        <v>51</v>
      </c>
      <c r="S415" s="16">
        <v>52</v>
      </c>
      <c r="T415" s="15" t="s">
        <v>64</v>
      </c>
    </row>
    <row r="416" spans="1:20" x14ac:dyDescent="0.3">
      <c r="A416" s="14">
        <v>42054</v>
      </c>
      <c r="B416" s="15" t="s">
        <v>45</v>
      </c>
      <c r="C416" s="15" t="s">
        <v>46</v>
      </c>
      <c r="D416" s="15" t="s">
        <v>47</v>
      </c>
      <c r="E416" s="16">
        <v>170</v>
      </c>
      <c r="F416" s="17">
        <v>79</v>
      </c>
      <c r="G416" s="17">
        <v>0</v>
      </c>
      <c r="H416" s="17">
        <v>2</v>
      </c>
      <c r="I416" s="15" t="s">
        <v>298</v>
      </c>
      <c r="J416" s="17">
        <v>156</v>
      </c>
      <c r="K416" s="15" t="s">
        <v>77</v>
      </c>
      <c r="L416" s="29" t="s">
        <v>84</v>
      </c>
      <c r="M416" s="28">
        <v>8</v>
      </c>
      <c r="N416" s="28">
        <v>53</v>
      </c>
      <c r="O416" s="29" t="s">
        <v>121</v>
      </c>
      <c r="P416" s="16">
        <v>74</v>
      </c>
      <c r="Q416" s="16">
        <v>100</v>
      </c>
      <c r="R416" s="15" t="s">
        <v>51</v>
      </c>
      <c r="S416" s="16">
        <v>47</v>
      </c>
      <c r="T416" s="15" t="s">
        <v>51</v>
      </c>
    </row>
    <row r="417" spans="1:20" x14ac:dyDescent="0.3">
      <c r="A417" s="14">
        <v>42055</v>
      </c>
      <c r="B417" s="15" t="s">
        <v>45</v>
      </c>
      <c r="C417" s="15" t="s">
        <v>46</v>
      </c>
      <c r="D417" s="15" t="s">
        <v>47</v>
      </c>
      <c r="E417" s="16">
        <v>170</v>
      </c>
      <c r="F417" s="17">
        <v>105</v>
      </c>
      <c r="G417" s="17">
        <v>120</v>
      </c>
      <c r="H417" s="17">
        <v>66</v>
      </c>
      <c r="I417" s="15" t="s">
        <v>583</v>
      </c>
      <c r="J417" s="17">
        <v>144</v>
      </c>
      <c r="K417" s="15" t="s">
        <v>584</v>
      </c>
      <c r="L417" s="27">
        <v>12</v>
      </c>
      <c r="M417" s="28">
        <v>14</v>
      </c>
      <c r="N417" s="28">
        <v>81</v>
      </c>
      <c r="O417" s="29" t="s">
        <v>585</v>
      </c>
      <c r="P417" s="16">
        <v>74</v>
      </c>
      <c r="Q417" s="16">
        <v>99</v>
      </c>
      <c r="R417" s="15" t="s">
        <v>100</v>
      </c>
      <c r="S417" s="16">
        <v>57</v>
      </c>
      <c r="T417" s="15" t="s">
        <v>206</v>
      </c>
    </row>
    <row r="418" spans="1:20" x14ac:dyDescent="0.3">
      <c r="A418" s="14">
        <v>42056</v>
      </c>
      <c r="B418" s="15" t="s">
        <v>45</v>
      </c>
      <c r="C418" s="15" t="s">
        <v>46</v>
      </c>
      <c r="D418" s="15" t="s">
        <v>47</v>
      </c>
      <c r="E418" s="16">
        <v>170</v>
      </c>
      <c r="F418" s="17">
        <v>82</v>
      </c>
      <c r="G418" s="17">
        <v>78</v>
      </c>
      <c r="H418" s="17">
        <v>66</v>
      </c>
      <c r="I418" s="15" t="s">
        <v>586</v>
      </c>
      <c r="J418" s="17">
        <v>98</v>
      </c>
      <c r="K418" s="15" t="s">
        <v>587</v>
      </c>
      <c r="L418" s="27">
        <v>22</v>
      </c>
      <c r="M418" s="28">
        <v>11</v>
      </c>
      <c r="N418" s="28">
        <v>78</v>
      </c>
      <c r="O418" s="29" t="s">
        <v>169</v>
      </c>
      <c r="P418" s="16">
        <v>86</v>
      </c>
      <c r="Q418" s="16">
        <v>100</v>
      </c>
      <c r="R418" s="15" t="s">
        <v>86</v>
      </c>
      <c r="S418" s="16">
        <v>78</v>
      </c>
      <c r="T418" s="15" t="s">
        <v>52</v>
      </c>
    </row>
    <row r="419" spans="1:20" x14ac:dyDescent="0.3">
      <c r="A419" s="14">
        <v>42057</v>
      </c>
      <c r="B419" s="15" t="s">
        <v>45</v>
      </c>
      <c r="C419" s="15" t="s">
        <v>46</v>
      </c>
      <c r="D419" s="15" t="s">
        <v>47</v>
      </c>
      <c r="E419" s="16">
        <v>170</v>
      </c>
      <c r="F419" s="17">
        <v>88</v>
      </c>
      <c r="G419" s="17">
        <v>2</v>
      </c>
      <c r="H419" s="17">
        <v>51</v>
      </c>
      <c r="I419" s="15" t="s">
        <v>588</v>
      </c>
      <c r="J419" s="17">
        <v>124</v>
      </c>
      <c r="K419" s="15" t="s">
        <v>589</v>
      </c>
      <c r="L419" s="29" t="s">
        <v>102</v>
      </c>
      <c r="M419" s="28">
        <v>8</v>
      </c>
      <c r="N419" s="28">
        <v>58</v>
      </c>
      <c r="O419" s="29" t="s">
        <v>370</v>
      </c>
      <c r="P419" s="16">
        <v>87</v>
      </c>
      <c r="Q419" s="16">
        <v>100</v>
      </c>
      <c r="R419" s="15" t="s">
        <v>51</v>
      </c>
      <c r="S419" s="16">
        <v>70</v>
      </c>
      <c r="T419" s="15" t="s">
        <v>117</v>
      </c>
    </row>
    <row r="420" spans="1:20" x14ac:dyDescent="0.3">
      <c r="A420" s="14">
        <v>42058</v>
      </c>
      <c r="B420" s="15" t="s">
        <v>45</v>
      </c>
      <c r="C420" s="15" t="s">
        <v>46</v>
      </c>
      <c r="D420" s="15" t="s">
        <v>47</v>
      </c>
      <c r="E420" s="16">
        <v>170</v>
      </c>
      <c r="F420" s="17">
        <v>104</v>
      </c>
      <c r="G420" s="17">
        <v>78</v>
      </c>
      <c r="H420" s="17">
        <v>57</v>
      </c>
      <c r="I420" s="15" t="s">
        <v>590</v>
      </c>
      <c r="J420" s="17">
        <v>150</v>
      </c>
      <c r="K420" s="15" t="s">
        <v>591</v>
      </c>
      <c r="L420" s="29" t="s">
        <v>263</v>
      </c>
      <c r="M420" s="28">
        <v>17</v>
      </c>
      <c r="N420" s="28">
        <v>119</v>
      </c>
      <c r="O420" s="29" t="s">
        <v>98</v>
      </c>
      <c r="P420" s="16">
        <v>81</v>
      </c>
      <c r="Q420" s="16">
        <v>100</v>
      </c>
      <c r="R420" s="15" t="s">
        <v>51</v>
      </c>
      <c r="S420" s="16">
        <v>51</v>
      </c>
      <c r="T420" s="15" t="s">
        <v>52</v>
      </c>
    </row>
    <row r="421" spans="1:20" x14ac:dyDescent="0.3">
      <c r="A421" s="14">
        <v>42059</v>
      </c>
      <c r="B421" s="15" t="s">
        <v>45</v>
      </c>
      <c r="C421" s="15" t="s">
        <v>46</v>
      </c>
      <c r="D421" s="15" t="s">
        <v>47</v>
      </c>
      <c r="E421" s="16">
        <v>170</v>
      </c>
      <c r="F421" s="17">
        <v>75</v>
      </c>
      <c r="G421" s="17">
        <v>34</v>
      </c>
      <c r="H421" s="17">
        <v>48</v>
      </c>
      <c r="I421" s="15" t="s">
        <v>592</v>
      </c>
      <c r="J421" s="17">
        <v>102</v>
      </c>
      <c r="K421" s="15" t="s">
        <v>276</v>
      </c>
      <c r="L421" s="27">
        <v>21</v>
      </c>
      <c r="M421" s="28">
        <v>17</v>
      </c>
      <c r="N421" s="28">
        <v>106</v>
      </c>
      <c r="O421" s="29" t="s">
        <v>65</v>
      </c>
      <c r="P421" s="16">
        <v>81</v>
      </c>
      <c r="Q421" s="16">
        <v>93</v>
      </c>
      <c r="R421" s="15" t="s">
        <v>460</v>
      </c>
      <c r="S421" s="16">
        <v>60</v>
      </c>
      <c r="T421" s="15" t="s">
        <v>257</v>
      </c>
    </row>
    <row r="422" spans="1:20" x14ac:dyDescent="0.3">
      <c r="A422" s="14">
        <v>42060</v>
      </c>
      <c r="B422" s="15" t="s">
        <v>45</v>
      </c>
      <c r="C422" s="15" t="s">
        <v>46</v>
      </c>
      <c r="D422" s="15" t="s">
        <v>47</v>
      </c>
      <c r="E422" s="16">
        <v>170</v>
      </c>
      <c r="F422" s="17">
        <v>108</v>
      </c>
      <c r="G422" s="17">
        <v>0</v>
      </c>
      <c r="H422" s="17">
        <v>74</v>
      </c>
      <c r="I422" s="15" t="s">
        <v>593</v>
      </c>
      <c r="J422" s="17">
        <v>141</v>
      </c>
      <c r="K422" s="15" t="s">
        <v>262</v>
      </c>
      <c r="L422" s="27">
        <v>25</v>
      </c>
      <c r="M422" s="28">
        <v>19</v>
      </c>
      <c r="N422" s="28">
        <v>78</v>
      </c>
      <c r="O422" s="29" t="s">
        <v>117</v>
      </c>
      <c r="P422" s="16">
        <v>74</v>
      </c>
      <c r="Q422" s="16">
        <v>96</v>
      </c>
      <c r="R422" s="15" t="s">
        <v>51</v>
      </c>
      <c r="S422" s="16">
        <v>56</v>
      </c>
      <c r="T422" s="15" t="s">
        <v>209</v>
      </c>
    </row>
    <row r="423" spans="1:20" x14ac:dyDescent="0.3">
      <c r="A423" s="14">
        <v>42061</v>
      </c>
      <c r="B423" s="15" t="s">
        <v>45</v>
      </c>
      <c r="C423" s="15" t="s">
        <v>46</v>
      </c>
      <c r="D423" s="15" t="s">
        <v>47</v>
      </c>
      <c r="E423" s="16">
        <v>170</v>
      </c>
      <c r="F423" s="17">
        <v>128</v>
      </c>
      <c r="G423" s="17">
        <v>98</v>
      </c>
      <c r="H423" s="17">
        <v>92</v>
      </c>
      <c r="I423" s="15" t="s">
        <v>304</v>
      </c>
      <c r="J423" s="17">
        <v>165</v>
      </c>
      <c r="K423" s="15" t="s">
        <v>206</v>
      </c>
      <c r="L423" s="27">
        <v>25</v>
      </c>
      <c r="M423" s="28">
        <v>11</v>
      </c>
      <c r="N423" s="28">
        <v>86</v>
      </c>
      <c r="O423" s="29" t="s">
        <v>158</v>
      </c>
      <c r="P423" s="16">
        <v>81</v>
      </c>
      <c r="Q423" s="16">
        <v>99</v>
      </c>
      <c r="R423" s="15" t="s">
        <v>594</v>
      </c>
      <c r="S423" s="16">
        <v>59</v>
      </c>
      <c r="T423" s="15" t="s">
        <v>215</v>
      </c>
    </row>
    <row r="424" spans="1:20" x14ac:dyDescent="0.3">
      <c r="A424" s="14">
        <v>42062</v>
      </c>
      <c r="B424" s="15" t="s">
        <v>45</v>
      </c>
      <c r="C424" s="15" t="s">
        <v>46</v>
      </c>
      <c r="D424" s="15" t="s">
        <v>47</v>
      </c>
      <c r="E424" s="16">
        <v>170</v>
      </c>
      <c r="F424" s="17">
        <v>94</v>
      </c>
      <c r="G424" s="17">
        <v>2</v>
      </c>
      <c r="H424" s="17">
        <v>61</v>
      </c>
      <c r="I424" s="15" t="s">
        <v>595</v>
      </c>
      <c r="J424" s="17">
        <v>127</v>
      </c>
      <c r="K424" s="15" t="s">
        <v>596</v>
      </c>
      <c r="L424" s="27">
        <v>30</v>
      </c>
      <c r="M424" s="28">
        <v>14</v>
      </c>
      <c r="N424" s="28">
        <v>53</v>
      </c>
      <c r="O424" s="29" t="s">
        <v>215</v>
      </c>
      <c r="P424" s="16">
        <v>76</v>
      </c>
      <c r="Q424" s="16">
        <v>99</v>
      </c>
      <c r="R424" s="15" t="s">
        <v>163</v>
      </c>
      <c r="S424" s="16">
        <v>55</v>
      </c>
      <c r="T424" s="15" t="s">
        <v>117</v>
      </c>
    </row>
    <row r="425" spans="1:20" x14ac:dyDescent="0.3">
      <c r="A425" s="14">
        <v>42063</v>
      </c>
      <c r="B425" s="15" t="s">
        <v>45</v>
      </c>
      <c r="C425" s="15" t="s">
        <v>46</v>
      </c>
      <c r="D425" s="15" t="s">
        <v>47</v>
      </c>
      <c r="E425" s="16">
        <v>170</v>
      </c>
      <c r="F425" s="17">
        <v>122</v>
      </c>
      <c r="G425" s="17">
        <v>0</v>
      </c>
      <c r="H425" s="17">
        <v>75</v>
      </c>
      <c r="I425" s="15" t="s">
        <v>597</v>
      </c>
      <c r="J425" s="17">
        <v>170</v>
      </c>
      <c r="K425" s="15" t="s">
        <v>598</v>
      </c>
      <c r="L425" s="29" t="s">
        <v>401</v>
      </c>
      <c r="M425" s="28">
        <v>8</v>
      </c>
      <c r="N425" s="28">
        <v>50</v>
      </c>
      <c r="O425" s="29" t="s">
        <v>258</v>
      </c>
      <c r="P425" s="16">
        <v>82</v>
      </c>
      <c r="Q425" s="16">
        <v>97</v>
      </c>
      <c r="R425" s="15" t="s">
        <v>66</v>
      </c>
      <c r="S425" s="16">
        <v>69</v>
      </c>
      <c r="T425" s="15" t="s">
        <v>388</v>
      </c>
    </row>
    <row r="426" spans="1:20" x14ac:dyDescent="0.3">
      <c r="A426" s="14">
        <v>42064</v>
      </c>
      <c r="B426" s="15" t="s">
        <v>45</v>
      </c>
      <c r="C426" s="15" t="s">
        <v>46</v>
      </c>
      <c r="D426" s="15" t="s">
        <v>47</v>
      </c>
      <c r="E426" s="16">
        <v>170</v>
      </c>
      <c r="F426" s="17">
        <v>154</v>
      </c>
      <c r="G426" s="17">
        <v>12</v>
      </c>
      <c r="H426" s="17">
        <v>93</v>
      </c>
      <c r="I426" s="15" t="s">
        <v>485</v>
      </c>
      <c r="J426" s="17">
        <v>215</v>
      </c>
      <c r="K426" s="15" t="s">
        <v>599</v>
      </c>
      <c r="L426" s="29" t="s">
        <v>84</v>
      </c>
      <c r="M426" s="28">
        <v>14</v>
      </c>
      <c r="N426" s="28">
        <v>61</v>
      </c>
      <c r="O426" s="29" t="s">
        <v>55</v>
      </c>
      <c r="P426" s="16">
        <v>75</v>
      </c>
      <c r="Q426" s="16">
        <v>99</v>
      </c>
      <c r="R426" s="15" t="s">
        <v>74</v>
      </c>
      <c r="S426" s="16">
        <v>58</v>
      </c>
      <c r="T426" s="15" t="s">
        <v>186</v>
      </c>
    </row>
    <row r="427" spans="1:20" x14ac:dyDescent="0.3">
      <c r="A427" s="14">
        <v>42065</v>
      </c>
      <c r="B427" s="15" t="s">
        <v>45</v>
      </c>
      <c r="C427" s="15" t="s">
        <v>46</v>
      </c>
      <c r="D427" s="15" t="s">
        <v>47</v>
      </c>
      <c r="E427" s="16">
        <v>170</v>
      </c>
      <c r="F427" s="17">
        <v>120</v>
      </c>
      <c r="G427" s="17">
        <v>44</v>
      </c>
      <c r="H427" s="17">
        <v>103</v>
      </c>
      <c r="I427" s="15" t="s">
        <v>492</v>
      </c>
      <c r="J427" s="17">
        <v>137</v>
      </c>
      <c r="K427" s="15" t="s">
        <v>600</v>
      </c>
      <c r="L427" s="29" t="s">
        <v>84</v>
      </c>
      <c r="M427" s="28">
        <v>0</v>
      </c>
      <c r="N427" s="28">
        <v>56</v>
      </c>
      <c r="O427" s="29" t="s">
        <v>60</v>
      </c>
      <c r="P427" s="16">
        <v>97</v>
      </c>
      <c r="Q427" s="16">
        <v>100</v>
      </c>
      <c r="R427" s="15" t="s">
        <v>51</v>
      </c>
      <c r="S427" s="16">
        <v>91</v>
      </c>
      <c r="T427" s="15" t="s">
        <v>91</v>
      </c>
    </row>
    <row r="428" spans="1:20" x14ac:dyDescent="0.3">
      <c r="A428" s="14">
        <v>42066</v>
      </c>
      <c r="B428" s="15" t="s">
        <v>45</v>
      </c>
      <c r="C428" s="15" t="s">
        <v>46</v>
      </c>
      <c r="D428" s="15" t="s">
        <v>47</v>
      </c>
      <c r="E428" s="16">
        <v>170</v>
      </c>
      <c r="F428" s="17">
        <v>100</v>
      </c>
      <c r="G428" s="17">
        <v>116</v>
      </c>
      <c r="H428" s="17">
        <v>78</v>
      </c>
      <c r="I428" s="15" t="s">
        <v>51</v>
      </c>
      <c r="J428" s="17">
        <v>123</v>
      </c>
      <c r="K428" s="15" t="s">
        <v>496</v>
      </c>
      <c r="L428" s="27">
        <v>99</v>
      </c>
      <c r="M428" s="28">
        <v>6</v>
      </c>
      <c r="N428" s="28">
        <v>36</v>
      </c>
      <c r="O428" s="29" t="s">
        <v>51</v>
      </c>
      <c r="P428" s="16">
        <v>96</v>
      </c>
      <c r="Q428" s="16">
        <v>100</v>
      </c>
      <c r="R428" s="15" t="s">
        <v>51</v>
      </c>
      <c r="S428" s="16">
        <v>91</v>
      </c>
      <c r="T428" s="15" t="s">
        <v>209</v>
      </c>
    </row>
    <row r="429" spans="1:20" x14ac:dyDescent="0.3">
      <c r="A429" s="14">
        <v>42067</v>
      </c>
      <c r="B429" s="15" t="s">
        <v>45</v>
      </c>
      <c r="C429" s="15" t="s">
        <v>46</v>
      </c>
      <c r="D429" s="15" t="s">
        <v>47</v>
      </c>
      <c r="E429" s="16">
        <v>170</v>
      </c>
      <c r="F429" s="17">
        <v>78</v>
      </c>
      <c r="G429" s="17">
        <v>10</v>
      </c>
      <c r="H429" s="17">
        <v>35</v>
      </c>
      <c r="I429" s="15" t="s">
        <v>601</v>
      </c>
      <c r="J429" s="17">
        <v>121</v>
      </c>
      <c r="K429" s="15" t="s">
        <v>389</v>
      </c>
      <c r="L429" s="27">
        <v>99</v>
      </c>
      <c r="M429" s="28">
        <v>11</v>
      </c>
      <c r="N429" s="28">
        <v>64</v>
      </c>
      <c r="O429" s="29" t="s">
        <v>51</v>
      </c>
      <c r="P429" s="16">
        <v>76</v>
      </c>
      <c r="Q429" s="16">
        <v>99</v>
      </c>
      <c r="R429" s="15" t="s">
        <v>51</v>
      </c>
      <c r="S429" s="16">
        <v>54</v>
      </c>
      <c r="T429" s="15" t="s">
        <v>135</v>
      </c>
    </row>
    <row r="430" spans="1:20" x14ac:dyDescent="0.3">
      <c r="A430" s="14">
        <v>42068</v>
      </c>
      <c r="B430" s="15" t="s">
        <v>45</v>
      </c>
      <c r="C430" s="15" t="s">
        <v>46</v>
      </c>
      <c r="D430" s="15" t="s">
        <v>47</v>
      </c>
      <c r="E430" s="16">
        <v>170</v>
      </c>
      <c r="F430" s="17">
        <v>86</v>
      </c>
      <c r="G430" s="17">
        <v>0</v>
      </c>
      <c r="H430" s="17">
        <v>20</v>
      </c>
      <c r="I430" s="15" t="s">
        <v>602</v>
      </c>
      <c r="J430" s="17">
        <v>152</v>
      </c>
      <c r="K430" s="15" t="s">
        <v>603</v>
      </c>
      <c r="L430" s="29" t="s">
        <v>263</v>
      </c>
      <c r="M430" s="28">
        <v>8</v>
      </c>
      <c r="N430" s="28">
        <v>69</v>
      </c>
      <c r="O430" s="29" t="s">
        <v>52</v>
      </c>
      <c r="P430" s="16">
        <v>72</v>
      </c>
      <c r="Q430" s="16">
        <v>100</v>
      </c>
      <c r="R430" s="15" t="s">
        <v>147</v>
      </c>
      <c r="S430" s="16">
        <v>47</v>
      </c>
      <c r="T430" s="15" t="s">
        <v>91</v>
      </c>
    </row>
    <row r="431" spans="1:20" x14ac:dyDescent="0.3">
      <c r="A431" s="14">
        <v>42069</v>
      </c>
      <c r="B431" s="15" t="s">
        <v>45</v>
      </c>
      <c r="C431" s="15" t="s">
        <v>46</v>
      </c>
      <c r="D431" s="15" t="s">
        <v>47</v>
      </c>
      <c r="E431" s="16">
        <v>170</v>
      </c>
      <c r="F431" s="17">
        <v>115</v>
      </c>
      <c r="G431" s="17">
        <v>0</v>
      </c>
      <c r="H431" s="17">
        <v>24</v>
      </c>
      <c r="I431" s="15" t="s">
        <v>495</v>
      </c>
      <c r="J431" s="17">
        <v>206</v>
      </c>
      <c r="K431" s="15" t="s">
        <v>99</v>
      </c>
      <c r="L431" s="29" t="s">
        <v>218</v>
      </c>
      <c r="M431" s="28">
        <v>11</v>
      </c>
      <c r="N431" s="28">
        <v>61</v>
      </c>
      <c r="O431" s="29" t="s">
        <v>50</v>
      </c>
      <c r="P431" s="16">
        <v>69</v>
      </c>
      <c r="Q431" s="16">
        <v>100</v>
      </c>
      <c r="R431" s="15" t="s">
        <v>51</v>
      </c>
      <c r="S431" s="16">
        <v>37</v>
      </c>
      <c r="T431" s="15" t="s">
        <v>146</v>
      </c>
    </row>
    <row r="432" spans="1:20" x14ac:dyDescent="0.3">
      <c r="A432" s="14">
        <v>42070</v>
      </c>
      <c r="B432" s="15" t="s">
        <v>45</v>
      </c>
      <c r="C432" s="15" t="s">
        <v>46</v>
      </c>
      <c r="D432" s="15" t="s">
        <v>47</v>
      </c>
      <c r="E432" s="16">
        <v>170</v>
      </c>
      <c r="F432" s="17">
        <v>142</v>
      </c>
      <c r="G432" s="17">
        <v>0</v>
      </c>
      <c r="H432" s="17">
        <v>33</v>
      </c>
      <c r="I432" s="15" t="s">
        <v>51</v>
      </c>
      <c r="J432" s="17">
        <v>250</v>
      </c>
      <c r="K432" s="15" t="s">
        <v>450</v>
      </c>
      <c r="L432" s="27">
        <v>35</v>
      </c>
      <c r="M432" s="28">
        <v>3</v>
      </c>
      <c r="N432" s="28">
        <v>58</v>
      </c>
      <c r="O432" s="29" t="s">
        <v>260</v>
      </c>
      <c r="P432" s="16">
        <v>60</v>
      </c>
      <c r="Q432" s="16">
        <v>99</v>
      </c>
      <c r="R432" s="15" t="s">
        <v>51</v>
      </c>
      <c r="S432" s="16">
        <v>26</v>
      </c>
      <c r="T432" s="15" t="s">
        <v>61</v>
      </c>
    </row>
    <row r="433" spans="1:20" x14ac:dyDescent="0.3">
      <c r="A433" s="14">
        <v>42071</v>
      </c>
      <c r="B433" s="15" t="s">
        <v>45</v>
      </c>
      <c r="C433" s="15" t="s">
        <v>46</v>
      </c>
      <c r="D433" s="15" t="s">
        <v>47</v>
      </c>
      <c r="E433" s="16">
        <v>170</v>
      </c>
      <c r="F433" s="17">
        <v>115</v>
      </c>
      <c r="G433" s="17">
        <v>0</v>
      </c>
      <c r="H433" s="17">
        <v>32</v>
      </c>
      <c r="I433" s="15" t="s">
        <v>604</v>
      </c>
      <c r="J433" s="17">
        <v>198</v>
      </c>
      <c r="K433" s="15" t="s">
        <v>288</v>
      </c>
      <c r="L433" s="29" t="s">
        <v>84</v>
      </c>
      <c r="M433" s="28">
        <v>11</v>
      </c>
      <c r="N433" s="28">
        <v>67</v>
      </c>
      <c r="O433" s="29" t="s">
        <v>209</v>
      </c>
      <c r="P433" s="16">
        <v>66</v>
      </c>
      <c r="Q433" s="16">
        <v>99</v>
      </c>
      <c r="R433" s="15" t="s">
        <v>183</v>
      </c>
      <c r="S433" s="16">
        <v>36</v>
      </c>
      <c r="T433" s="15" t="s">
        <v>113</v>
      </c>
    </row>
    <row r="434" spans="1:20" x14ac:dyDescent="0.3">
      <c r="A434" s="14">
        <v>42072</v>
      </c>
      <c r="B434" s="15" t="s">
        <v>45</v>
      </c>
      <c r="C434" s="15" t="s">
        <v>46</v>
      </c>
      <c r="D434" s="15" t="s">
        <v>47</v>
      </c>
      <c r="E434" s="16">
        <v>170</v>
      </c>
      <c r="F434" s="17">
        <v>129</v>
      </c>
      <c r="G434" s="17">
        <v>0</v>
      </c>
      <c r="H434" s="17">
        <v>30</v>
      </c>
      <c r="I434" s="15" t="s">
        <v>605</v>
      </c>
      <c r="J434" s="17">
        <v>228</v>
      </c>
      <c r="K434" s="15" t="s">
        <v>606</v>
      </c>
      <c r="L434" s="27">
        <v>35</v>
      </c>
      <c r="M434" s="28">
        <v>8</v>
      </c>
      <c r="N434" s="28">
        <v>64</v>
      </c>
      <c r="O434" s="29" t="s">
        <v>64</v>
      </c>
      <c r="P434" s="16">
        <v>61</v>
      </c>
      <c r="Q434" s="16">
        <v>99</v>
      </c>
      <c r="R434" s="15" t="s">
        <v>51</v>
      </c>
      <c r="S434" s="16">
        <v>30</v>
      </c>
      <c r="T434" s="15" t="s">
        <v>215</v>
      </c>
    </row>
    <row r="435" spans="1:20" x14ac:dyDescent="0.3">
      <c r="A435" s="14">
        <v>42073</v>
      </c>
      <c r="B435" s="15" t="s">
        <v>45</v>
      </c>
      <c r="C435" s="15" t="s">
        <v>46</v>
      </c>
      <c r="D435" s="15" t="s">
        <v>47</v>
      </c>
      <c r="E435" s="16">
        <v>170</v>
      </c>
      <c r="F435" s="17">
        <v>132</v>
      </c>
      <c r="G435" s="17">
        <v>0</v>
      </c>
      <c r="H435" s="17">
        <v>59</v>
      </c>
      <c r="I435" s="15" t="s">
        <v>607</v>
      </c>
      <c r="J435" s="17">
        <v>204</v>
      </c>
      <c r="K435" s="15" t="s">
        <v>608</v>
      </c>
      <c r="L435" s="29" t="s">
        <v>84</v>
      </c>
      <c r="M435" s="28">
        <v>8</v>
      </c>
      <c r="N435" s="28">
        <v>39</v>
      </c>
      <c r="O435" s="29" t="s">
        <v>201</v>
      </c>
      <c r="P435" s="16">
        <v>74</v>
      </c>
      <c r="Q435" s="16">
        <v>98</v>
      </c>
      <c r="R435" s="15" t="s">
        <v>51</v>
      </c>
      <c r="S435" s="16">
        <v>49</v>
      </c>
      <c r="T435" s="15" t="s">
        <v>52</v>
      </c>
    </row>
    <row r="436" spans="1:20" x14ac:dyDescent="0.3">
      <c r="A436" s="14">
        <v>42074</v>
      </c>
      <c r="B436" s="15" t="s">
        <v>45</v>
      </c>
      <c r="C436" s="15" t="s">
        <v>46</v>
      </c>
      <c r="D436" s="15" t="s">
        <v>47</v>
      </c>
      <c r="E436" s="16">
        <v>170</v>
      </c>
      <c r="F436" s="17">
        <v>91</v>
      </c>
      <c r="G436" s="17">
        <v>0</v>
      </c>
      <c r="H436" s="17">
        <v>59</v>
      </c>
      <c r="I436" s="15" t="s">
        <v>609</v>
      </c>
      <c r="J436" s="17">
        <v>123</v>
      </c>
      <c r="K436" s="15" t="s">
        <v>443</v>
      </c>
      <c r="L436" s="27">
        <v>36</v>
      </c>
      <c r="M436" s="28">
        <v>0</v>
      </c>
      <c r="N436" s="28">
        <v>33</v>
      </c>
      <c r="O436" s="29" t="s">
        <v>139</v>
      </c>
      <c r="P436" s="16">
        <v>85</v>
      </c>
      <c r="Q436" s="16">
        <v>100</v>
      </c>
      <c r="R436" s="15" t="s">
        <v>51</v>
      </c>
      <c r="S436" s="16">
        <v>79</v>
      </c>
      <c r="T436" s="15" t="s">
        <v>91</v>
      </c>
    </row>
    <row r="437" spans="1:20" x14ac:dyDescent="0.3">
      <c r="A437" s="14">
        <v>42075</v>
      </c>
      <c r="B437" s="15" t="s">
        <v>45</v>
      </c>
      <c r="C437" s="15" t="s">
        <v>46</v>
      </c>
      <c r="D437" s="15" t="s">
        <v>47</v>
      </c>
      <c r="E437" s="16">
        <v>170</v>
      </c>
      <c r="F437" s="17">
        <v>102</v>
      </c>
      <c r="G437" s="17">
        <v>64</v>
      </c>
      <c r="H437" s="17">
        <v>63</v>
      </c>
      <c r="I437" s="15" t="s">
        <v>610</v>
      </c>
      <c r="J437" s="17">
        <v>140</v>
      </c>
      <c r="K437" s="15" t="s">
        <v>278</v>
      </c>
      <c r="L437" s="27">
        <v>26</v>
      </c>
      <c r="M437" s="28">
        <v>6</v>
      </c>
      <c r="N437" s="28">
        <v>67</v>
      </c>
      <c r="O437" s="29" t="s">
        <v>376</v>
      </c>
      <c r="P437" s="16">
        <v>83</v>
      </c>
      <c r="Q437" s="16">
        <v>100</v>
      </c>
      <c r="R437" s="15" t="s">
        <v>51</v>
      </c>
      <c r="S437" s="16">
        <v>71</v>
      </c>
      <c r="T437" s="15" t="s">
        <v>71</v>
      </c>
    </row>
    <row r="438" spans="1:20" x14ac:dyDescent="0.3">
      <c r="A438" s="14">
        <v>42076</v>
      </c>
      <c r="B438" s="15" t="s">
        <v>45</v>
      </c>
      <c r="C438" s="15" t="s">
        <v>46</v>
      </c>
      <c r="D438" s="15" t="s">
        <v>47</v>
      </c>
      <c r="E438" s="16">
        <v>170</v>
      </c>
      <c r="F438" s="17">
        <v>90</v>
      </c>
      <c r="G438" s="17">
        <v>12</v>
      </c>
      <c r="H438" s="17">
        <v>55</v>
      </c>
      <c r="I438" s="15" t="s">
        <v>62</v>
      </c>
      <c r="J438" s="17">
        <v>125</v>
      </c>
      <c r="K438" s="15" t="s">
        <v>611</v>
      </c>
      <c r="L438" s="27">
        <v>29</v>
      </c>
      <c r="M438" s="28">
        <v>8</v>
      </c>
      <c r="N438" s="28">
        <v>72</v>
      </c>
      <c r="O438" s="29" t="s">
        <v>286</v>
      </c>
      <c r="P438" s="16">
        <v>77</v>
      </c>
      <c r="Q438" s="16">
        <v>100</v>
      </c>
      <c r="R438" s="15" t="s">
        <v>51</v>
      </c>
      <c r="S438" s="16">
        <v>59</v>
      </c>
      <c r="T438" s="15" t="s">
        <v>94</v>
      </c>
    </row>
    <row r="439" spans="1:20" x14ac:dyDescent="0.3">
      <c r="A439" s="14">
        <v>42077</v>
      </c>
      <c r="B439" s="15" t="s">
        <v>45</v>
      </c>
      <c r="C439" s="15" t="s">
        <v>46</v>
      </c>
      <c r="D439" s="15" t="s">
        <v>47</v>
      </c>
      <c r="E439" s="16">
        <v>170</v>
      </c>
      <c r="F439" s="17">
        <v>68</v>
      </c>
      <c r="G439" s="17">
        <v>16</v>
      </c>
      <c r="H439" s="17">
        <v>42</v>
      </c>
      <c r="I439" s="15" t="s">
        <v>51</v>
      </c>
      <c r="J439" s="17">
        <v>95</v>
      </c>
      <c r="K439" s="15" t="s">
        <v>406</v>
      </c>
      <c r="L439" s="27">
        <v>20</v>
      </c>
      <c r="M439" s="28">
        <v>6</v>
      </c>
      <c r="N439" s="28">
        <v>39</v>
      </c>
      <c r="O439" s="29" t="s">
        <v>146</v>
      </c>
      <c r="P439" s="16">
        <v>83</v>
      </c>
      <c r="Q439" s="16">
        <v>99</v>
      </c>
      <c r="R439" s="15" t="s">
        <v>51</v>
      </c>
      <c r="S439" s="16">
        <v>61</v>
      </c>
      <c r="T439" s="15" t="s">
        <v>264</v>
      </c>
    </row>
    <row r="440" spans="1:20" x14ac:dyDescent="0.3">
      <c r="A440" s="14">
        <v>42078</v>
      </c>
      <c r="B440" s="15" t="s">
        <v>45</v>
      </c>
      <c r="C440" s="15" t="s">
        <v>46</v>
      </c>
      <c r="D440" s="15" t="s">
        <v>47</v>
      </c>
      <c r="E440" s="16">
        <v>170</v>
      </c>
      <c r="F440" s="17">
        <v>70</v>
      </c>
      <c r="G440" s="17">
        <v>0</v>
      </c>
      <c r="H440" s="17">
        <v>54</v>
      </c>
      <c r="I440" s="15" t="s">
        <v>51</v>
      </c>
      <c r="J440" s="17">
        <v>87</v>
      </c>
      <c r="K440" s="15" t="s">
        <v>608</v>
      </c>
      <c r="L440" s="27">
        <v>34</v>
      </c>
      <c r="M440" s="28">
        <v>3</v>
      </c>
      <c r="N440" s="28">
        <v>39</v>
      </c>
      <c r="O440" s="29" t="s">
        <v>179</v>
      </c>
      <c r="P440" s="16">
        <v>91</v>
      </c>
      <c r="Q440" s="16">
        <v>100</v>
      </c>
      <c r="R440" s="15" t="s">
        <v>51</v>
      </c>
      <c r="S440" s="16">
        <v>71</v>
      </c>
      <c r="T440" s="15" t="s">
        <v>139</v>
      </c>
    </row>
    <row r="441" spans="1:20" x14ac:dyDescent="0.3">
      <c r="A441" s="14">
        <v>42079</v>
      </c>
      <c r="B441" s="15" t="s">
        <v>45</v>
      </c>
      <c r="C441" s="15" t="s">
        <v>46</v>
      </c>
      <c r="D441" s="15" t="s">
        <v>47</v>
      </c>
      <c r="E441" s="16">
        <v>170</v>
      </c>
      <c r="F441" s="17">
        <v>92</v>
      </c>
      <c r="G441" s="17">
        <v>0</v>
      </c>
      <c r="H441" s="17">
        <v>27</v>
      </c>
      <c r="I441" s="15" t="s">
        <v>612</v>
      </c>
      <c r="J441" s="17">
        <v>156</v>
      </c>
      <c r="K441" s="15" t="s">
        <v>613</v>
      </c>
      <c r="L441" s="27">
        <v>36</v>
      </c>
      <c r="M441" s="28">
        <v>11</v>
      </c>
      <c r="N441" s="28">
        <v>61</v>
      </c>
      <c r="O441" s="29" t="s">
        <v>98</v>
      </c>
      <c r="P441" s="16">
        <v>67</v>
      </c>
      <c r="Q441" s="16">
        <v>98</v>
      </c>
      <c r="R441" s="15" t="s">
        <v>367</v>
      </c>
      <c r="S441" s="16">
        <v>38</v>
      </c>
      <c r="T441" s="15" t="s">
        <v>213</v>
      </c>
    </row>
    <row r="442" spans="1:20" x14ac:dyDescent="0.3">
      <c r="A442" s="14">
        <v>42080</v>
      </c>
      <c r="B442" s="15" t="s">
        <v>45</v>
      </c>
      <c r="C442" s="15" t="s">
        <v>46</v>
      </c>
      <c r="D442" s="15" t="s">
        <v>47</v>
      </c>
      <c r="E442" s="16">
        <v>170</v>
      </c>
      <c r="F442" s="17">
        <v>112</v>
      </c>
      <c r="G442" s="17">
        <v>0</v>
      </c>
      <c r="H442" s="17">
        <v>36</v>
      </c>
      <c r="I442" s="15" t="s">
        <v>51</v>
      </c>
      <c r="J442" s="17">
        <v>188</v>
      </c>
      <c r="K442" s="15" t="s">
        <v>614</v>
      </c>
      <c r="L442" s="27">
        <v>33</v>
      </c>
      <c r="M442" s="28">
        <v>8</v>
      </c>
      <c r="N442" s="28">
        <v>58</v>
      </c>
      <c r="O442" s="29" t="s">
        <v>89</v>
      </c>
      <c r="P442" s="16">
        <v>61</v>
      </c>
      <c r="Q442" s="16">
        <v>96</v>
      </c>
      <c r="R442" s="15" t="s">
        <v>286</v>
      </c>
      <c r="S442" s="16">
        <v>36</v>
      </c>
      <c r="T442" s="15" t="s">
        <v>113</v>
      </c>
    </row>
    <row r="443" spans="1:20" x14ac:dyDescent="0.3">
      <c r="A443" s="14">
        <v>42081</v>
      </c>
      <c r="B443" s="15" t="s">
        <v>45</v>
      </c>
      <c r="C443" s="15" t="s">
        <v>46</v>
      </c>
      <c r="D443" s="15" t="s">
        <v>47</v>
      </c>
      <c r="E443" s="16">
        <v>170</v>
      </c>
      <c r="F443" s="17">
        <v>112</v>
      </c>
      <c r="G443" s="17">
        <v>0</v>
      </c>
      <c r="H443" s="17">
        <v>67</v>
      </c>
      <c r="I443" s="15" t="s">
        <v>211</v>
      </c>
      <c r="J443" s="17">
        <v>158</v>
      </c>
      <c r="K443" s="15" t="s">
        <v>512</v>
      </c>
      <c r="L443" s="29" t="s">
        <v>84</v>
      </c>
      <c r="M443" s="28">
        <v>8</v>
      </c>
      <c r="N443" s="28">
        <v>81</v>
      </c>
      <c r="O443" s="29" t="s">
        <v>201</v>
      </c>
      <c r="P443" s="16">
        <v>74</v>
      </c>
      <c r="Q443" s="16">
        <v>96</v>
      </c>
      <c r="R443" s="15" t="s">
        <v>301</v>
      </c>
      <c r="S443" s="16">
        <v>50</v>
      </c>
      <c r="T443" s="15" t="s">
        <v>95</v>
      </c>
    </row>
    <row r="444" spans="1:20" x14ac:dyDescent="0.3">
      <c r="A444" s="14">
        <v>42082</v>
      </c>
      <c r="B444" s="15" t="s">
        <v>45</v>
      </c>
      <c r="C444" s="15" t="s">
        <v>46</v>
      </c>
      <c r="D444" s="15" t="s">
        <v>47</v>
      </c>
      <c r="E444" s="16">
        <v>170</v>
      </c>
      <c r="F444" s="17">
        <v>114</v>
      </c>
      <c r="G444" s="17">
        <v>0</v>
      </c>
      <c r="H444" s="17">
        <v>89</v>
      </c>
      <c r="I444" s="15" t="s">
        <v>615</v>
      </c>
      <c r="J444" s="17">
        <v>140</v>
      </c>
      <c r="K444" s="15" t="s">
        <v>616</v>
      </c>
      <c r="L444" s="29" t="s">
        <v>116</v>
      </c>
      <c r="M444" s="28">
        <v>11</v>
      </c>
      <c r="N444" s="28">
        <v>61</v>
      </c>
      <c r="O444" s="29" t="s">
        <v>213</v>
      </c>
      <c r="P444" s="16">
        <v>83</v>
      </c>
      <c r="Q444" s="16">
        <v>97</v>
      </c>
      <c r="R444" s="15" t="s">
        <v>51</v>
      </c>
      <c r="S444" s="16">
        <v>71</v>
      </c>
      <c r="T444" s="15" t="s">
        <v>186</v>
      </c>
    </row>
    <row r="445" spans="1:20" x14ac:dyDescent="0.3">
      <c r="A445" s="14">
        <v>42083</v>
      </c>
      <c r="B445" s="15" t="s">
        <v>45</v>
      </c>
      <c r="C445" s="15" t="s">
        <v>46</v>
      </c>
      <c r="D445" s="15" t="s">
        <v>47</v>
      </c>
      <c r="E445" s="16">
        <v>170</v>
      </c>
      <c r="F445" s="17">
        <v>88</v>
      </c>
      <c r="G445" s="17">
        <v>0</v>
      </c>
      <c r="H445" s="17">
        <v>73</v>
      </c>
      <c r="I445" s="15" t="s">
        <v>617</v>
      </c>
      <c r="J445" s="17">
        <v>104</v>
      </c>
      <c r="K445" s="15" t="s">
        <v>618</v>
      </c>
      <c r="L445" s="29" t="s">
        <v>289</v>
      </c>
      <c r="M445" s="28">
        <v>19</v>
      </c>
      <c r="N445" s="28">
        <v>83</v>
      </c>
      <c r="O445" s="29" t="s">
        <v>129</v>
      </c>
      <c r="P445" s="16">
        <v>82</v>
      </c>
      <c r="Q445" s="16">
        <v>94</v>
      </c>
      <c r="R445" s="15" t="s">
        <v>51</v>
      </c>
      <c r="S445" s="16">
        <v>74</v>
      </c>
      <c r="T445" s="15" t="s">
        <v>51</v>
      </c>
    </row>
    <row r="446" spans="1:20" x14ac:dyDescent="0.3">
      <c r="A446" s="14">
        <v>42084</v>
      </c>
      <c r="B446" s="15" t="s">
        <v>45</v>
      </c>
      <c r="C446" s="15" t="s">
        <v>46</v>
      </c>
      <c r="D446" s="15" t="s">
        <v>47</v>
      </c>
      <c r="E446" s="16">
        <v>170</v>
      </c>
      <c r="F446" s="15"/>
      <c r="G446" s="15"/>
      <c r="H446" s="15"/>
      <c r="I446" s="15"/>
      <c r="J446" s="15"/>
      <c r="K446" s="15"/>
      <c r="L446" s="29"/>
      <c r="M446" s="28">
        <v>3</v>
      </c>
      <c r="N446" s="29"/>
      <c r="O446" s="29"/>
      <c r="P446" s="16">
        <v>84</v>
      </c>
      <c r="Q446" s="15"/>
      <c r="R446" s="15"/>
      <c r="S446" s="15"/>
      <c r="T446" s="15"/>
    </row>
    <row r="447" spans="1:20" x14ac:dyDescent="0.3">
      <c r="A447" s="14">
        <v>42085</v>
      </c>
      <c r="B447" s="15" t="s">
        <v>45</v>
      </c>
      <c r="C447" s="15" t="s">
        <v>46</v>
      </c>
      <c r="D447" s="15" t="s">
        <v>47</v>
      </c>
      <c r="E447" s="16">
        <v>170</v>
      </c>
      <c r="F447" s="15"/>
      <c r="G447" s="17">
        <v>4</v>
      </c>
      <c r="H447" s="15"/>
      <c r="I447" s="15"/>
      <c r="J447" s="15"/>
      <c r="K447" s="15"/>
      <c r="L447" s="29"/>
      <c r="M447" s="28">
        <v>22</v>
      </c>
      <c r="N447" s="29"/>
      <c r="O447" s="29"/>
      <c r="P447" s="16">
        <v>75</v>
      </c>
      <c r="Q447" s="15"/>
      <c r="R447" s="15"/>
      <c r="S447" s="15"/>
      <c r="T447" s="15"/>
    </row>
    <row r="448" spans="1:20" x14ac:dyDescent="0.3">
      <c r="A448" s="14">
        <v>42086</v>
      </c>
      <c r="B448" s="15" t="s">
        <v>45</v>
      </c>
      <c r="C448" s="15" t="s">
        <v>46</v>
      </c>
      <c r="D448" s="15" t="s">
        <v>47</v>
      </c>
      <c r="E448" s="16">
        <v>170</v>
      </c>
      <c r="F448" s="17">
        <v>70</v>
      </c>
      <c r="G448" s="17">
        <v>160</v>
      </c>
      <c r="H448" s="17">
        <v>53</v>
      </c>
      <c r="I448" s="15" t="s">
        <v>67</v>
      </c>
      <c r="J448" s="17">
        <v>86</v>
      </c>
      <c r="K448" s="15" t="s">
        <v>179</v>
      </c>
      <c r="L448" s="27">
        <v>29</v>
      </c>
      <c r="M448" s="28">
        <v>8</v>
      </c>
      <c r="N448" s="28">
        <v>39</v>
      </c>
      <c r="O448" s="29" t="s">
        <v>113</v>
      </c>
      <c r="P448" s="16">
        <v>88</v>
      </c>
      <c r="Q448" s="16">
        <v>100</v>
      </c>
      <c r="R448" s="15" t="s">
        <v>370</v>
      </c>
      <c r="S448" s="16">
        <v>75</v>
      </c>
      <c r="T448" s="15" t="s">
        <v>81</v>
      </c>
    </row>
    <row r="449" spans="1:20" x14ac:dyDescent="0.3">
      <c r="A449" s="14">
        <v>42087</v>
      </c>
      <c r="B449" s="15" t="s">
        <v>45</v>
      </c>
      <c r="C449" s="15" t="s">
        <v>46</v>
      </c>
      <c r="D449" s="15" t="s">
        <v>47</v>
      </c>
      <c r="E449" s="16">
        <v>170</v>
      </c>
      <c r="F449" s="17">
        <v>63</v>
      </c>
      <c r="G449" s="17">
        <v>212</v>
      </c>
      <c r="H449" s="17">
        <v>38</v>
      </c>
      <c r="I449" s="15" t="s">
        <v>399</v>
      </c>
      <c r="J449" s="17">
        <v>88</v>
      </c>
      <c r="K449" s="15" t="s">
        <v>206</v>
      </c>
      <c r="L449" s="27">
        <v>23</v>
      </c>
      <c r="M449" s="28">
        <v>6</v>
      </c>
      <c r="N449" s="28">
        <v>53</v>
      </c>
      <c r="O449" s="29" t="s">
        <v>239</v>
      </c>
      <c r="P449" s="16">
        <v>93</v>
      </c>
      <c r="Q449" s="16">
        <v>100</v>
      </c>
      <c r="R449" s="15" t="s">
        <v>51</v>
      </c>
      <c r="S449" s="16">
        <v>85</v>
      </c>
      <c r="T449" s="15" t="s">
        <v>89</v>
      </c>
    </row>
    <row r="450" spans="1:20" x14ac:dyDescent="0.3">
      <c r="A450" s="14">
        <v>42088</v>
      </c>
      <c r="B450" s="15" t="s">
        <v>45</v>
      </c>
      <c r="C450" s="15" t="s">
        <v>46</v>
      </c>
      <c r="D450" s="15" t="s">
        <v>47</v>
      </c>
      <c r="E450" s="16">
        <v>170</v>
      </c>
      <c r="F450" s="17">
        <v>76</v>
      </c>
      <c r="G450" s="17">
        <v>50</v>
      </c>
      <c r="H450" s="17">
        <v>32</v>
      </c>
      <c r="I450" s="15" t="s">
        <v>175</v>
      </c>
      <c r="J450" s="17">
        <v>120</v>
      </c>
      <c r="K450" s="15" t="s">
        <v>139</v>
      </c>
      <c r="L450" s="27">
        <v>26</v>
      </c>
      <c r="M450" s="28">
        <v>14</v>
      </c>
      <c r="N450" s="28">
        <v>78</v>
      </c>
      <c r="O450" s="29" t="s">
        <v>264</v>
      </c>
      <c r="P450" s="16">
        <v>76</v>
      </c>
      <c r="Q450" s="16">
        <v>99</v>
      </c>
      <c r="R450" s="15" t="s">
        <v>286</v>
      </c>
      <c r="S450" s="16">
        <v>54</v>
      </c>
      <c r="T450" s="15" t="s">
        <v>139</v>
      </c>
    </row>
    <row r="451" spans="1:20" x14ac:dyDescent="0.3">
      <c r="A451" s="14">
        <v>42089</v>
      </c>
      <c r="B451" s="15" t="s">
        <v>45</v>
      </c>
      <c r="C451" s="15" t="s">
        <v>46</v>
      </c>
      <c r="D451" s="15" t="s">
        <v>47</v>
      </c>
      <c r="E451" s="16">
        <v>170</v>
      </c>
      <c r="F451" s="17">
        <v>103</v>
      </c>
      <c r="G451" s="17">
        <v>136</v>
      </c>
      <c r="H451" s="17">
        <v>63</v>
      </c>
      <c r="I451" s="15" t="s">
        <v>51</v>
      </c>
      <c r="J451" s="17">
        <v>143</v>
      </c>
      <c r="K451" s="15" t="s">
        <v>262</v>
      </c>
      <c r="L451" s="27">
        <v>99</v>
      </c>
      <c r="M451" s="28">
        <v>6</v>
      </c>
      <c r="N451" s="28">
        <v>44</v>
      </c>
      <c r="O451" s="29" t="s">
        <v>51</v>
      </c>
      <c r="P451" s="16">
        <v>97</v>
      </c>
      <c r="Q451" s="16">
        <v>100</v>
      </c>
      <c r="R451" s="15" t="s">
        <v>51</v>
      </c>
      <c r="S451" s="16">
        <v>80</v>
      </c>
      <c r="T451" s="15" t="s">
        <v>510</v>
      </c>
    </row>
    <row r="452" spans="1:20" x14ac:dyDescent="0.3">
      <c r="A452" s="14">
        <v>42090</v>
      </c>
      <c r="B452" s="15" t="s">
        <v>45</v>
      </c>
      <c r="C452" s="15" t="s">
        <v>46</v>
      </c>
      <c r="D452" s="15" t="s">
        <v>47</v>
      </c>
      <c r="E452" s="16">
        <v>170</v>
      </c>
      <c r="F452" s="17">
        <v>128</v>
      </c>
      <c r="G452" s="17">
        <v>0</v>
      </c>
      <c r="H452" s="17">
        <v>92</v>
      </c>
      <c r="I452" s="15" t="s">
        <v>619</v>
      </c>
      <c r="J452" s="17">
        <v>165</v>
      </c>
      <c r="K452" s="15" t="s">
        <v>620</v>
      </c>
      <c r="L452" s="29" t="s">
        <v>84</v>
      </c>
      <c r="M452" s="28">
        <v>3</v>
      </c>
      <c r="N452" s="28">
        <v>39</v>
      </c>
      <c r="O452" s="29" t="s">
        <v>66</v>
      </c>
      <c r="P452" s="16">
        <v>85</v>
      </c>
      <c r="Q452" s="16">
        <v>100</v>
      </c>
      <c r="R452" s="15" t="s">
        <v>51</v>
      </c>
      <c r="S452" s="16">
        <v>76</v>
      </c>
      <c r="T452" s="15" t="s">
        <v>52</v>
      </c>
    </row>
    <row r="453" spans="1:20" x14ac:dyDescent="0.3">
      <c r="A453" s="14">
        <v>42091</v>
      </c>
      <c r="B453" s="15" t="s">
        <v>45</v>
      </c>
      <c r="C453" s="15" t="s">
        <v>46</v>
      </c>
      <c r="D453" s="15" t="s">
        <v>47</v>
      </c>
      <c r="E453" s="16">
        <v>170</v>
      </c>
      <c r="F453" s="17">
        <v>129</v>
      </c>
      <c r="G453" s="17">
        <v>0</v>
      </c>
      <c r="H453" s="17">
        <v>85</v>
      </c>
      <c r="I453" s="15" t="s">
        <v>485</v>
      </c>
      <c r="J453" s="17">
        <v>173</v>
      </c>
      <c r="K453" s="15" t="s">
        <v>621</v>
      </c>
      <c r="L453" s="27">
        <v>36</v>
      </c>
      <c r="M453" s="28">
        <v>19</v>
      </c>
      <c r="N453" s="28">
        <v>78</v>
      </c>
      <c r="O453" s="29" t="s">
        <v>206</v>
      </c>
      <c r="P453" s="16">
        <v>79</v>
      </c>
      <c r="Q453" s="16">
        <v>100</v>
      </c>
      <c r="R453" s="15" t="s">
        <v>51</v>
      </c>
      <c r="S453" s="16">
        <v>66</v>
      </c>
      <c r="T453" s="15" t="s">
        <v>89</v>
      </c>
    </row>
    <row r="454" spans="1:20" x14ac:dyDescent="0.3">
      <c r="A454" s="14">
        <v>42092</v>
      </c>
      <c r="B454" s="15" t="s">
        <v>45</v>
      </c>
      <c r="C454" s="15" t="s">
        <v>46</v>
      </c>
      <c r="D454" s="15" t="s">
        <v>47</v>
      </c>
      <c r="E454" s="16">
        <v>170</v>
      </c>
      <c r="F454" s="17">
        <v>150</v>
      </c>
      <c r="G454" s="17">
        <v>0</v>
      </c>
      <c r="H454" s="17">
        <v>69</v>
      </c>
      <c r="I454" s="15" t="s">
        <v>274</v>
      </c>
      <c r="J454" s="17">
        <v>230</v>
      </c>
      <c r="K454" s="15" t="s">
        <v>278</v>
      </c>
      <c r="L454" s="29" t="s">
        <v>218</v>
      </c>
      <c r="M454" s="28">
        <v>8</v>
      </c>
      <c r="N454" s="28">
        <v>86</v>
      </c>
      <c r="O454" s="29" t="s">
        <v>146</v>
      </c>
      <c r="P454" s="16">
        <v>66</v>
      </c>
      <c r="Q454" s="16">
        <v>100</v>
      </c>
      <c r="R454" s="15" t="s">
        <v>280</v>
      </c>
      <c r="S454" s="16">
        <v>39</v>
      </c>
      <c r="T454" s="15" t="s">
        <v>91</v>
      </c>
    </row>
    <row r="455" spans="1:20" x14ac:dyDescent="0.3">
      <c r="A455" s="14">
        <v>42093</v>
      </c>
      <c r="B455" s="15" t="s">
        <v>45</v>
      </c>
      <c r="C455" s="15" t="s">
        <v>46</v>
      </c>
      <c r="D455" s="15" t="s">
        <v>47</v>
      </c>
      <c r="E455" s="16">
        <v>170</v>
      </c>
      <c r="F455" s="17">
        <v>154</v>
      </c>
      <c r="G455" s="17">
        <v>0</v>
      </c>
      <c r="H455" s="17">
        <v>83</v>
      </c>
      <c r="I455" s="15" t="s">
        <v>622</v>
      </c>
      <c r="J455" s="17">
        <v>225</v>
      </c>
      <c r="K455" s="15" t="s">
        <v>87</v>
      </c>
      <c r="L455" s="27">
        <v>36</v>
      </c>
      <c r="M455" s="28">
        <v>11</v>
      </c>
      <c r="N455" s="28">
        <v>75</v>
      </c>
      <c r="O455" s="29" t="s">
        <v>342</v>
      </c>
      <c r="P455" s="16">
        <v>67</v>
      </c>
      <c r="Q455" s="16">
        <v>95</v>
      </c>
      <c r="R455" s="15" t="s">
        <v>124</v>
      </c>
      <c r="S455" s="16">
        <v>41</v>
      </c>
      <c r="T455" s="15" t="s">
        <v>89</v>
      </c>
    </row>
    <row r="456" spans="1:20" x14ac:dyDescent="0.3">
      <c r="A456" s="14">
        <v>42094</v>
      </c>
      <c r="B456" s="15" t="s">
        <v>45</v>
      </c>
      <c r="C456" s="15" t="s">
        <v>46</v>
      </c>
      <c r="D456" s="15" t="s">
        <v>47</v>
      </c>
      <c r="E456" s="16">
        <v>170</v>
      </c>
      <c r="F456" s="15"/>
      <c r="G456" s="15"/>
      <c r="H456" s="15"/>
      <c r="I456" s="15"/>
      <c r="J456" s="15"/>
      <c r="K456" s="15"/>
      <c r="L456" s="29"/>
      <c r="M456" s="28">
        <v>22</v>
      </c>
      <c r="N456" s="29"/>
      <c r="O456" s="29"/>
      <c r="P456" s="16">
        <v>77</v>
      </c>
      <c r="Q456" s="15"/>
      <c r="R456" s="15"/>
      <c r="S456" s="15"/>
      <c r="T456" s="15"/>
    </row>
    <row r="457" spans="1:20" x14ac:dyDescent="0.3">
      <c r="A457" s="14">
        <v>42095</v>
      </c>
      <c r="B457" s="15" t="s">
        <v>45</v>
      </c>
      <c r="C457" s="15" t="s">
        <v>46</v>
      </c>
      <c r="D457" s="15" t="s">
        <v>47</v>
      </c>
      <c r="E457" s="16">
        <v>170</v>
      </c>
      <c r="F457" s="15"/>
      <c r="G457" s="17">
        <v>0</v>
      </c>
      <c r="H457" s="15"/>
      <c r="I457" s="15"/>
      <c r="J457" s="15"/>
      <c r="K457" s="15"/>
      <c r="L457" s="29"/>
      <c r="M457" s="29"/>
      <c r="N457" s="29"/>
      <c r="O457" s="29"/>
      <c r="P457" s="15"/>
      <c r="Q457" s="15"/>
      <c r="R457" s="15"/>
      <c r="S457" s="15"/>
      <c r="T457" s="15"/>
    </row>
    <row r="458" spans="1:20" x14ac:dyDescent="0.3">
      <c r="A458" s="14">
        <v>42096</v>
      </c>
      <c r="B458" s="15" t="s">
        <v>45</v>
      </c>
      <c r="C458" s="15" t="s">
        <v>46</v>
      </c>
      <c r="D458" s="15" t="s">
        <v>47</v>
      </c>
      <c r="E458" s="16">
        <v>170</v>
      </c>
      <c r="F458" s="17">
        <v>128</v>
      </c>
      <c r="G458" s="17">
        <v>0</v>
      </c>
      <c r="H458" s="17">
        <v>43</v>
      </c>
      <c r="I458" s="15" t="s">
        <v>258</v>
      </c>
      <c r="J458" s="17">
        <v>212</v>
      </c>
      <c r="K458" s="15" t="s">
        <v>623</v>
      </c>
      <c r="L458" s="27">
        <v>35</v>
      </c>
      <c r="M458" s="28">
        <v>17</v>
      </c>
      <c r="N458" s="28">
        <v>61</v>
      </c>
      <c r="O458" s="29" t="s">
        <v>50</v>
      </c>
      <c r="P458" s="16">
        <v>67</v>
      </c>
      <c r="Q458" s="16">
        <v>100</v>
      </c>
      <c r="R458" s="15" t="s">
        <v>280</v>
      </c>
      <c r="S458" s="16">
        <v>41</v>
      </c>
      <c r="T458" s="15" t="s">
        <v>113</v>
      </c>
    </row>
    <row r="459" spans="1:20" x14ac:dyDescent="0.3">
      <c r="A459" s="14">
        <v>42097</v>
      </c>
      <c r="B459" s="15" t="s">
        <v>45</v>
      </c>
      <c r="C459" s="15" t="s">
        <v>46</v>
      </c>
      <c r="D459" s="15" t="s">
        <v>47</v>
      </c>
      <c r="E459" s="16">
        <v>170</v>
      </c>
      <c r="F459" s="17">
        <v>114</v>
      </c>
      <c r="G459" s="17">
        <v>0</v>
      </c>
      <c r="H459" s="17">
        <v>55</v>
      </c>
      <c r="I459" s="15" t="s">
        <v>624</v>
      </c>
      <c r="J459" s="17">
        <v>174</v>
      </c>
      <c r="K459" s="15" t="s">
        <v>297</v>
      </c>
      <c r="L459" s="27">
        <v>32</v>
      </c>
      <c r="M459" s="28">
        <v>19</v>
      </c>
      <c r="N459" s="28">
        <v>67</v>
      </c>
      <c r="O459" s="29" t="s">
        <v>99</v>
      </c>
      <c r="P459" s="16">
        <v>82</v>
      </c>
      <c r="Q459" s="16">
        <v>100</v>
      </c>
      <c r="R459" s="15" t="s">
        <v>258</v>
      </c>
      <c r="S459" s="16">
        <v>61</v>
      </c>
      <c r="T459" s="15" t="s">
        <v>52</v>
      </c>
    </row>
    <row r="460" spans="1:20" x14ac:dyDescent="0.3">
      <c r="A460" s="14">
        <v>42098</v>
      </c>
      <c r="B460" s="15" t="s">
        <v>45</v>
      </c>
      <c r="C460" s="15" t="s">
        <v>46</v>
      </c>
      <c r="D460" s="15" t="s">
        <v>47</v>
      </c>
      <c r="E460" s="16">
        <v>170</v>
      </c>
      <c r="F460" s="17">
        <v>124</v>
      </c>
      <c r="G460" s="17">
        <v>0</v>
      </c>
      <c r="H460" s="17">
        <v>91</v>
      </c>
      <c r="I460" s="15" t="s">
        <v>625</v>
      </c>
      <c r="J460" s="17">
        <v>156</v>
      </c>
      <c r="K460" s="15" t="s">
        <v>626</v>
      </c>
      <c r="L460" s="27">
        <v>36</v>
      </c>
      <c r="M460" s="28">
        <v>11</v>
      </c>
      <c r="N460" s="28">
        <v>56</v>
      </c>
      <c r="O460" s="29" t="s">
        <v>494</v>
      </c>
      <c r="P460" s="16">
        <v>69</v>
      </c>
      <c r="Q460" s="16">
        <v>89</v>
      </c>
      <c r="R460" s="15" t="s">
        <v>170</v>
      </c>
      <c r="S460" s="16">
        <v>53</v>
      </c>
      <c r="T460" s="15" t="s">
        <v>89</v>
      </c>
    </row>
    <row r="461" spans="1:20" x14ac:dyDescent="0.3">
      <c r="A461" s="14">
        <v>42099</v>
      </c>
      <c r="B461" s="15" t="s">
        <v>45</v>
      </c>
      <c r="C461" s="15" t="s">
        <v>46</v>
      </c>
      <c r="D461" s="15" t="s">
        <v>47</v>
      </c>
      <c r="E461" s="16">
        <v>170</v>
      </c>
      <c r="F461" s="17">
        <v>144</v>
      </c>
      <c r="G461" s="17">
        <v>0</v>
      </c>
      <c r="H461" s="17">
        <v>98</v>
      </c>
      <c r="I461" s="15" t="s">
        <v>310</v>
      </c>
      <c r="J461" s="17">
        <v>190</v>
      </c>
      <c r="K461" s="15" t="s">
        <v>297</v>
      </c>
      <c r="L461" s="29" t="s">
        <v>84</v>
      </c>
      <c r="M461" s="28">
        <v>14</v>
      </c>
      <c r="N461" s="28">
        <v>75</v>
      </c>
      <c r="O461" s="29" t="s">
        <v>206</v>
      </c>
      <c r="P461" s="16">
        <v>73</v>
      </c>
      <c r="Q461" s="16">
        <v>92</v>
      </c>
      <c r="R461" s="15" t="s">
        <v>108</v>
      </c>
      <c r="S461" s="16">
        <v>51</v>
      </c>
      <c r="T461" s="15" t="s">
        <v>81</v>
      </c>
    </row>
    <row r="462" spans="1:20" x14ac:dyDescent="0.3">
      <c r="A462" s="14">
        <v>42100</v>
      </c>
      <c r="B462" s="15" t="s">
        <v>45</v>
      </c>
      <c r="C462" s="15" t="s">
        <v>46</v>
      </c>
      <c r="D462" s="15" t="s">
        <v>47</v>
      </c>
      <c r="E462" s="16">
        <v>170</v>
      </c>
      <c r="F462" s="17">
        <v>120</v>
      </c>
      <c r="G462" s="17">
        <v>0</v>
      </c>
      <c r="H462" s="17">
        <v>63</v>
      </c>
      <c r="I462" s="15" t="s">
        <v>172</v>
      </c>
      <c r="J462" s="17">
        <v>178</v>
      </c>
      <c r="K462" s="15" t="s">
        <v>91</v>
      </c>
      <c r="L462" s="27">
        <v>36</v>
      </c>
      <c r="M462" s="28">
        <v>17</v>
      </c>
      <c r="N462" s="28">
        <v>58</v>
      </c>
      <c r="O462" s="29" t="s">
        <v>158</v>
      </c>
      <c r="P462" s="16">
        <v>65</v>
      </c>
      <c r="Q462" s="16">
        <v>92</v>
      </c>
      <c r="R462" s="15" t="s">
        <v>51</v>
      </c>
      <c r="S462" s="16">
        <v>50</v>
      </c>
      <c r="T462" s="15" t="s">
        <v>206</v>
      </c>
    </row>
    <row r="463" spans="1:20" x14ac:dyDescent="0.3">
      <c r="A463" s="14">
        <v>42101</v>
      </c>
      <c r="B463" s="15" t="s">
        <v>45</v>
      </c>
      <c r="C463" s="15" t="s">
        <v>46</v>
      </c>
      <c r="D463" s="15" t="s">
        <v>47</v>
      </c>
      <c r="E463" s="16">
        <v>170</v>
      </c>
      <c r="F463" s="17">
        <v>124</v>
      </c>
      <c r="G463" s="17">
        <v>0</v>
      </c>
      <c r="H463" s="17">
        <v>38</v>
      </c>
      <c r="I463" s="15" t="s">
        <v>123</v>
      </c>
      <c r="J463" s="17">
        <v>209</v>
      </c>
      <c r="K463" s="15" t="s">
        <v>454</v>
      </c>
      <c r="L463" s="27">
        <v>34</v>
      </c>
      <c r="M463" s="28">
        <v>14</v>
      </c>
      <c r="N463" s="28">
        <v>81</v>
      </c>
      <c r="O463" s="29" t="s">
        <v>164</v>
      </c>
      <c r="P463" s="16">
        <v>67</v>
      </c>
      <c r="Q463" s="16">
        <v>100</v>
      </c>
      <c r="R463" s="15" t="s">
        <v>205</v>
      </c>
      <c r="S463" s="16">
        <v>45</v>
      </c>
      <c r="T463" s="15" t="s">
        <v>113</v>
      </c>
    </row>
    <row r="464" spans="1:20" x14ac:dyDescent="0.3">
      <c r="A464" s="14">
        <v>42102</v>
      </c>
      <c r="B464" s="15" t="s">
        <v>45</v>
      </c>
      <c r="C464" s="15" t="s">
        <v>46</v>
      </c>
      <c r="D464" s="15" t="s">
        <v>47</v>
      </c>
      <c r="E464" s="16">
        <v>170</v>
      </c>
      <c r="F464" s="17">
        <v>166</v>
      </c>
      <c r="G464" s="17">
        <v>0</v>
      </c>
      <c r="H464" s="17">
        <v>84</v>
      </c>
      <c r="I464" s="15" t="s">
        <v>51</v>
      </c>
      <c r="J464" s="17">
        <v>247</v>
      </c>
      <c r="K464" s="15" t="s">
        <v>481</v>
      </c>
      <c r="L464" s="27">
        <v>24</v>
      </c>
      <c r="M464" s="28">
        <v>17</v>
      </c>
      <c r="N464" s="28">
        <v>122</v>
      </c>
      <c r="O464" s="29" t="s">
        <v>174</v>
      </c>
      <c r="P464" s="16">
        <v>35</v>
      </c>
      <c r="Q464" s="16">
        <v>95</v>
      </c>
      <c r="R464" s="15" t="s">
        <v>80</v>
      </c>
      <c r="S464" s="16">
        <v>24</v>
      </c>
      <c r="T464" s="15" t="s">
        <v>51</v>
      </c>
    </row>
    <row r="465" spans="1:20" x14ac:dyDescent="0.3">
      <c r="A465" s="14">
        <v>42103</v>
      </c>
      <c r="B465" s="15" t="s">
        <v>45</v>
      </c>
      <c r="C465" s="15" t="s">
        <v>46</v>
      </c>
      <c r="D465" s="15" t="s">
        <v>47</v>
      </c>
      <c r="E465" s="16">
        <v>170</v>
      </c>
      <c r="F465" s="17">
        <v>144</v>
      </c>
      <c r="G465" s="17">
        <v>100</v>
      </c>
      <c r="H465" s="17">
        <v>99</v>
      </c>
      <c r="I465" s="15" t="s">
        <v>485</v>
      </c>
      <c r="J465" s="17">
        <v>190</v>
      </c>
      <c r="K465" s="15" t="s">
        <v>379</v>
      </c>
      <c r="L465" s="29" t="s">
        <v>116</v>
      </c>
      <c r="M465" s="28">
        <v>14</v>
      </c>
      <c r="N465" s="28">
        <v>67</v>
      </c>
      <c r="O465" s="29" t="s">
        <v>121</v>
      </c>
      <c r="P465" s="16">
        <v>81</v>
      </c>
      <c r="Q465" s="16">
        <v>99</v>
      </c>
      <c r="R465" s="15" t="s">
        <v>51</v>
      </c>
      <c r="S465" s="16">
        <v>45</v>
      </c>
      <c r="T465" s="15" t="s">
        <v>226</v>
      </c>
    </row>
    <row r="466" spans="1:20" x14ac:dyDescent="0.3">
      <c r="A466" s="14">
        <v>42104</v>
      </c>
      <c r="B466" s="15" t="s">
        <v>45</v>
      </c>
      <c r="C466" s="15" t="s">
        <v>46</v>
      </c>
      <c r="D466" s="15" t="s">
        <v>47</v>
      </c>
      <c r="E466" s="16">
        <v>170</v>
      </c>
      <c r="F466" s="17">
        <v>135</v>
      </c>
      <c r="G466" s="17">
        <v>18</v>
      </c>
      <c r="H466" s="17">
        <v>101</v>
      </c>
      <c r="I466" s="15" t="s">
        <v>51</v>
      </c>
      <c r="J466" s="17">
        <v>169</v>
      </c>
      <c r="K466" s="15" t="s">
        <v>454</v>
      </c>
      <c r="L466" s="29" t="s">
        <v>116</v>
      </c>
      <c r="M466" s="28">
        <v>11</v>
      </c>
      <c r="N466" s="28">
        <v>72</v>
      </c>
      <c r="O466" s="29" t="s">
        <v>164</v>
      </c>
      <c r="P466" s="16">
        <v>84</v>
      </c>
      <c r="Q466" s="16">
        <v>99</v>
      </c>
      <c r="R466" s="15" t="s">
        <v>51</v>
      </c>
      <c r="S466" s="16">
        <v>68</v>
      </c>
      <c r="T466" s="15" t="s">
        <v>81</v>
      </c>
    </row>
    <row r="467" spans="1:20" x14ac:dyDescent="0.3">
      <c r="A467" s="14">
        <v>42105</v>
      </c>
      <c r="B467" s="15" t="s">
        <v>45</v>
      </c>
      <c r="C467" s="15" t="s">
        <v>46</v>
      </c>
      <c r="D467" s="15" t="s">
        <v>47</v>
      </c>
      <c r="E467" s="16">
        <v>170</v>
      </c>
      <c r="F467" s="17">
        <v>136</v>
      </c>
      <c r="G467" s="17">
        <v>0</v>
      </c>
      <c r="H467" s="17">
        <v>88</v>
      </c>
      <c r="I467" s="15" t="s">
        <v>199</v>
      </c>
      <c r="J467" s="17">
        <v>184</v>
      </c>
      <c r="K467" s="15" t="s">
        <v>584</v>
      </c>
      <c r="L467" s="27">
        <v>36</v>
      </c>
      <c r="M467" s="28">
        <v>6</v>
      </c>
      <c r="N467" s="28">
        <v>50</v>
      </c>
      <c r="O467" s="29" t="s">
        <v>182</v>
      </c>
      <c r="P467" s="16">
        <v>73</v>
      </c>
      <c r="Q467" s="16">
        <v>100</v>
      </c>
      <c r="R467" s="15" t="s">
        <v>51</v>
      </c>
      <c r="S467" s="16">
        <v>57</v>
      </c>
      <c r="T467" s="15" t="s">
        <v>215</v>
      </c>
    </row>
    <row r="468" spans="1:20" x14ac:dyDescent="0.3">
      <c r="A468" s="14">
        <v>42106</v>
      </c>
      <c r="B468" s="15" t="s">
        <v>45</v>
      </c>
      <c r="C468" s="15" t="s">
        <v>46</v>
      </c>
      <c r="D468" s="15" t="s">
        <v>47</v>
      </c>
      <c r="E468" s="16">
        <v>170</v>
      </c>
      <c r="F468" s="17">
        <v>158</v>
      </c>
      <c r="G468" s="17">
        <v>0</v>
      </c>
      <c r="H468" s="17">
        <v>65</v>
      </c>
      <c r="I468" s="15" t="s">
        <v>478</v>
      </c>
      <c r="J468" s="17">
        <v>251</v>
      </c>
      <c r="K468" s="15" t="s">
        <v>322</v>
      </c>
      <c r="L468" s="29" t="s">
        <v>84</v>
      </c>
      <c r="M468" s="28">
        <v>11</v>
      </c>
      <c r="N468" s="28">
        <v>69</v>
      </c>
      <c r="O468" s="29" t="s">
        <v>94</v>
      </c>
      <c r="P468" s="16">
        <v>62</v>
      </c>
      <c r="Q468" s="16">
        <v>100</v>
      </c>
      <c r="R468" s="15" t="s">
        <v>51</v>
      </c>
      <c r="S468" s="16">
        <v>35</v>
      </c>
      <c r="T468" s="15" t="s">
        <v>213</v>
      </c>
    </row>
    <row r="469" spans="1:20" x14ac:dyDescent="0.3">
      <c r="A469" s="14">
        <v>42107</v>
      </c>
      <c r="B469" s="15" t="s">
        <v>45</v>
      </c>
      <c r="C469" s="15" t="s">
        <v>46</v>
      </c>
      <c r="D469" s="15" t="s">
        <v>47</v>
      </c>
      <c r="E469" s="16">
        <v>170</v>
      </c>
      <c r="F469" s="17">
        <v>180</v>
      </c>
      <c r="G469" s="17">
        <v>0</v>
      </c>
      <c r="H469" s="17">
        <v>93</v>
      </c>
      <c r="I469" s="15" t="s">
        <v>440</v>
      </c>
      <c r="J469" s="17">
        <v>266</v>
      </c>
      <c r="K469" s="15" t="s">
        <v>295</v>
      </c>
      <c r="L469" s="29" t="s">
        <v>116</v>
      </c>
      <c r="M469" s="28">
        <v>11</v>
      </c>
      <c r="N469" s="28">
        <v>78</v>
      </c>
      <c r="O469" s="29" t="s">
        <v>158</v>
      </c>
      <c r="P469" s="16">
        <v>58</v>
      </c>
      <c r="Q469" s="16">
        <v>96</v>
      </c>
      <c r="R469" s="15" t="s">
        <v>74</v>
      </c>
      <c r="S469" s="16">
        <v>34</v>
      </c>
      <c r="T469" s="15" t="s">
        <v>51</v>
      </c>
    </row>
    <row r="470" spans="1:20" x14ac:dyDescent="0.3">
      <c r="A470" s="14">
        <v>42108</v>
      </c>
      <c r="B470" s="15" t="s">
        <v>45</v>
      </c>
      <c r="C470" s="15" t="s">
        <v>46</v>
      </c>
      <c r="D470" s="15" t="s">
        <v>47</v>
      </c>
      <c r="E470" s="16">
        <v>170</v>
      </c>
      <c r="F470" s="17">
        <v>186</v>
      </c>
      <c r="G470" s="17">
        <v>0</v>
      </c>
      <c r="H470" s="17">
        <v>97</v>
      </c>
      <c r="I470" s="15" t="s">
        <v>147</v>
      </c>
      <c r="J470" s="17">
        <v>276</v>
      </c>
      <c r="K470" s="15" t="s">
        <v>215</v>
      </c>
      <c r="L470" s="29" t="s">
        <v>263</v>
      </c>
      <c r="M470" s="28">
        <v>3</v>
      </c>
      <c r="N470" s="28">
        <v>58</v>
      </c>
      <c r="O470" s="29" t="s">
        <v>121</v>
      </c>
      <c r="P470" s="16">
        <v>56</v>
      </c>
      <c r="Q470" s="16">
        <v>92</v>
      </c>
      <c r="R470" s="15" t="s">
        <v>286</v>
      </c>
      <c r="S470" s="16">
        <v>22</v>
      </c>
      <c r="T470" s="15" t="s">
        <v>81</v>
      </c>
    </row>
    <row r="471" spans="1:20" x14ac:dyDescent="0.3">
      <c r="A471" s="14">
        <v>42109</v>
      </c>
      <c r="B471" s="15" t="s">
        <v>45</v>
      </c>
      <c r="C471" s="15" t="s">
        <v>46</v>
      </c>
      <c r="D471" s="15" t="s">
        <v>47</v>
      </c>
      <c r="E471" s="16">
        <v>170</v>
      </c>
      <c r="F471" s="17">
        <v>174</v>
      </c>
      <c r="G471" s="17">
        <v>74</v>
      </c>
      <c r="H471" s="17">
        <v>117</v>
      </c>
      <c r="I471" s="15" t="s">
        <v>449</v>
      </c>
      <c r="J471" s="17">
        <v>232</v>
      </c>
      <c r="K471" s="15" t="s">
        <v>318</v>
      </c>
      <c r="L471" s="27">
        <v>21</v>
      </c>
      <c r="M471" s="28">
        <v>14</v>
      </c>
      <c r="N471" s="28">
        <v>133</v>
      </c>
      <c r="O471" s="29" t="s">
        <v>318</v>
      </c>
      <c r="P471" s="16">
        <v>59</v>
      </c>
      <c r="Q471" s="16">
        <v>99</v>
      </c>
      <c r="R471" s="15" t="s">
        <v>51</v>
      </c>
      <c r="S471" s="16">
        <v>29</v>
      </c>
      <c r="T471" s="15" t="s">
        <v>202</v>
      </c>
    </row>
    <row r="472" spans="1:20" x14ac:dyDescent="0.3">
      <c r="A472" s="14">
        <v>42110</v>
      </c>
      <c r="B472" s="15" t="s">
        <v>45</v>
      </c>
      <c r="C472" s="15" t="s">
        <v>46</v>
      </c>
      <c r="D472" s="15" t="s">
        <v>47</v>
      </c>
      <c r="E472" s="16">
        <v>170</v>
      </c>
      <c r="F472" s="17">
        <v>148</v>
      </c>
      <c r="G472" s="17">
        <v>20</v>
      </c>
      <c r="H472" s="17">
        <v>103</v>
      </c>
      <c r="I472" s="15" t="s">
        <v>48</v>
      </c>
      <c r="J472" s="17">
        <v>194</v>
      </c>
      <c r="K472" s="15" t="s">
        <v>233</v>
      </c>
      <c r="L472" s="27">
        <v>36</v>
      </c>
      <c r="M472" s="28">
        <v>14</v>
      </c>
      <c r="N472" s="28">
        <v>58</v>
      </c>
      <c r="O472" s="29" t="s">
        <v>345</v>
      </c>
      <c r="P472" s="16">
        <v>78</v>
      </c>
      <c r="Q472" s="16">
        <v>98</v>
      </c>
      <c r="R472" s="15" t="s">
        <v>80</v>
      </c>
      <c r="S472" s="16">
        <v>60</v>
      </c>
      <c r="T472" s="15" t="s">
        <v>129</v>
      </c>
    </row>
    <row r="473" spans="1:20" x14ac:dyDescent="0.3">
      <c r="A473" s="14">
        <v>42111</v>
      </c>
      <c r="B473" s="15" t="s">
        <v>45</v>
      </c>
      <c r="C473" s="15" t="s">
        <v>46</v>
      </c>
      <c r="D473" s="15" t="s">
        <v>47</v>
      </c>
      <c r="E473" s="16">
        <v>170</v>
      </c>
      <c r="F473" s="17">
        <v>132</v>
      </c>
      <c r="G473" s="17">
        <v>108</v>
      </c>
      <c r="H473" s="17">
        <v>103</v>
      </c>
      <c r="I473" s="15" t="s">
        <v>627</v>
      </c>
      <c r="J473" s="17">
        <v>161</v>
      </c>
      <c r="K473" s="15" t="s">
        <v>628</v>
      </c>
      <c r="L473" s="29" t="s">
        <v>116</v>
      </c>
      <c r="M473" s="28">
        <v>11</v>
      </c>
      <c r="N473" s="28">
        <v>58</v>
      </c>
      <c r="O473" s="29" t="s">
        <v>117</v>
      </c>
      <c r="P473" s="16">
        <v>88</v>
      </c>
      <c r="Q473" s="16">
        <v>99</v>
      </c>
      <c r="R473" s="15" t="s">
        <v>430</v>
      </c>
      <c r="S473" s="16">
        <v>72</v>
      </c>
      <c r="T473" s="15" t="s">
        <v>182</v>
      </c>
    </row>
    <row r="474" spans="1:20" x14ac:dyDescent="0.3">
      <c r="A474" s="14">
        <v>42112</v>
      </c>
      <c r="B474" s="15" t="s">
        <v>45</v>
      </c>
      <c r="C474" s="15" t="s">
        <v>46</v>
      </c>
      <c r="D474" s="15" t="s">
        <v>47</v>
      </c>
      <c r="E474" s="16">
        <v>170</v>
      </c>
      <c r="F474" s="17">
        <v>128</v>
      </c>
      <c r="G474" s="17">
        <v>96</v>
      </c>
      <c r="H474" s="17">
        <v>88</v>
      </c>
      <c r="I474" s="15" t="s">
        <v>51</v>
      </c>
      <c r="J474" s="17">
        <v>169</v>
      </c>
      <c r="K474" s="15" t="s">
        <v>352</v>
      </c>
      <c r="L474" s="29" t="s">
        <v>116</v>
      </c>
      <c r="M474" s="28">
        <v>8</v>
      </c>
      <c r="N474" s="28">
        <v>67</v>
      </c>
      <c r="O474" s="29" t="s">
        <v>264</v>
      </c>
      <c r="P474" s="16">
        <v>82</v>
      </c>
      <c r="Q474" s="16">
        <v>100</v>
      </c>
      <c r="R474" s="15" t="s">
        <v>51</v>
      </c>
      <c r="S474" s="16">
        <v>56</v>
      </c>
      <c r="T474" s="15" t="s">
        <v>148</v>
      </c>
    </row>
    <row r="475" spans="1:20" x14ac:dyDescent="0.3">
      <c r="A475" s="14">
        <v>42113</v>
      </c>
      <c r="B475" s="15" t="s">
        <v>45</v>
      </c>
      <c r="C475" s="15" t="s">
        <v>46</v>
      </c>
      <c r="D475" s="15" t="s">
        <v>47</v>
      </c>
      <c r="E475" s="16">
        <v>170</v>
      </c>
      <c r="F475" s="17">
        <v>127</v>
      </c>
      <c r="G475" s="17">
        <v>42</v>
      </c>
      <c r="H475" s="17">
        <v>85</v>
      </c>
      <c r="I475" s="15" t="s">
        <v>629</v>
      </c>
      <c r="J475" s="17">
        <v>169</v>
      </c>
      <c r="K475" s="15" t="s">
        <v>611</v>
      </c>
      <c r="L475" s="27">
        <v>35</v>
      </c>
      <c r="M475" s="28">
        <v>6</v>
      </c>
      <c r="N475" s="28">
        <v>56</v>
      </c>
      <c r="O475" s="29" t="s">
        <v>64</v>
      </c>
      <c r="P475" s="16">
        <v>85</v>
      </c>
      <c r="Q475" s="16">
        <v>100</v>
      </c>
      <c r="R475" s="15" t="s">
        <v>108</v>
      </c>
      <c r="S475" s="16">
        <v>56</v>
      </c>
      <c r="T475" s="15" t="s">
        <v>133</v>
      </c>
    </row>
    <row r="476" spans="1:20" x14ac:dyDescent="0.3">
      <c r="A476" s="14">
        <v>42114</v>
      </c>
      <c r="B476" s="15" t="s">
        <v>45</v>
      </c>
      <c r="C476" s="15" t="s">
        <v>46</v>
      </c>
      <c r="D476" s="15" t="s">
        <v>47</v>
      </c>
      <c r="E476" s="16">
        <v>170</v>
      </c>
      <c r="F476" s="17">
        <v>136</v>
      </c>
      <c r="G476" s="17">
        <v>0</v>
      </c>
      <c r="H476" s="17">
        <v>83</v>
      </c>
      <c r="I476" s="15" t="s">
        <v>380</v>
      </c>
      <c r="J476" s="17">
        <v>189</v>
      </c>
      <c r="K476" s="15" t="s">
        <v>414</v>
      </c>
      <c r="L476" s="29" t="s">
        <v>263</v>
      </c>
      <c r="M476" s="28">
        <v>11</v>
      </c>
      <c r="N476" s="28">
        <v>56</v>
      </c>
      <c r="O476" s="29" t="s">
        <v>215</v>
      </c>
      <c r="P476" s="16">
        <v>78</v>
      </c>
      <c r="Q476" s="16">
        <v>100</v>
      </c>
      <c r="R476" s="15" t="s">
        <v>51</v>
      </c>
      <c r="S476" s="16">
        <v>61</v>
      </c>
      <c r="T476" s="15" t="s">
        <v>117</v>
      </c>
    </row>
    <row r="477" spans="1:20" x14ac:dyDescent="0.3">
      <c r="A477" s="14">
        <v>42115</v>
      </c>
      <c r="B477" s="15" t="s">
        <v>45</v>
      </c>
      <c r="C477" s="15" t="s">
        <v>46</v>
      </c>
      <c r="D477" s="15" t="s">
        <v>47</v>
      </c>
      <c r="E477" s="16">
        <v>170</v>
      </c>
      <c r="F477" s="17">
        <v>171</v>
      </c>
      <c r="G477" s="17">
        <v>0</v>
      </c>
      <c r="H477" s="17">
        <v>94</v>
      </c>
      <c r="I477" s="15" t="s">
        <v>115</v>
      </c>
      <c r="J477" s="17">
        <v>248</v>
      </c>
      <c r="K477" s="15" t="s">
        <v>420</v>
      </c>
      <c r="L477" s="27">
        <v>99</v>
      </c>
      <c r="M477" s="28">
        <v>19</v>
      </c>
      <c r="N477" s="28">
        <v>61</v>
      </c>
      <c r="O477" s="29" t="s">
        <v>129</v>
      </c>
      <c r="P477" s="16">
        <v>70</v>
      </c>
      <c r="Q477" s="16">
        <v>99</v>
      </c>
      <c r="R477" s="15" t="s">
        <v>86</v>
      </c>
      <c r="S477" s="16">
        <v>45</v>
      </c>
      <c r="T477" s="15" t="s">
        <v>64</v>
      </c>
    </row>
    <row r="478" spans="1:20" x14ac:dyDescent="0.3">
      <c r="A478" s="14">
        <v>42116</v>
      </c>
      <c r="B478" s="15" t="s">
        <v>45</v>
      </c>
      <c r="C478" s="15" t="s">
        <v>46</v>
      </c>
      <c r="D478" s="15" t="s">
        <v>47</v>
      </c>
      <c r="E478" s="16">
        <v>170</v>
      </c>
      <c r="F478" s="17">
        <v>177</v>
      </c>
      <c r="G478" s="17">
        <v>42</v>
      </c>
      <c r="H478" s="17">
        <v>113</v>
      </c>
      <c r="I478" s="15" t="s">
        <v>630</v>
      </c>
      <c r="J478" s="17">
        <v>241</v>
      </c>
      <c r="K478" s="15" t="s">
        <v>352</v>
      </c>
      <c r="L478" s="27">
        <v>22</v>
      </c>
      <c r="M478" s="28">
        <v>8</v>
      </c>
      <c r="N478" s="28">
        <v>133</v>
      </c>
      <c r="O478" s="29" t="s">
        <v>202</v>
      </c>
      <c r="P478" s="16">
        <v>73</v>
      </c>
      <c r="Q478" s="16">
        <v>99</v>
      </c>
      <c r="R478" s="15" t="s">
        <v>51</v>
      </c>
      <c r="S478" s="16">
        <v>36</v>
      </c>
      <c r="T478" s="15" t="s">
        <v>118</v>
      </c>
    </row>
    <row r="479" spans="1:20" x14ac:dyDescent="0.3">
      <c r="A479" s="14">
        <v>42117</v>
      </c>
      <c r="B479" s="15" t="s">
        <v>45</v>
      </c>
      <c r="C479" s="15" t="s">
        <v>46</v>
      </c>
      <c r="D479" s="15" t="s">
        <v>47</v>
      </c>
      <c r="E479" s="16">
        <v>170</v>
      </c>
      <c r="F479" s="17">
        <v>154</v>
      </c>
      <c r="G479" s="17">
        <v>0</v>
      </c>
      <c r="H479" s="17">
        <v>102</v>
      </c>
      <c r="I479" s="15" t="s">
        <v>631</v>
      </c>
      <c r="J479" s="17">
        <v>206</v>
      </c>
      <c r="K479" s="15" t="s">
        <v>599</v>
      </c>
      <c r="L479" s="27">
        <v>99</v>
      </c>
      <c r="M479" s="28">
        <v>14</v>
      </c>
      <c r="N479" s="28">
        <v>61</v>
      </c>
      <c r="O479" s="29" t="s">
        <v>121</v>
      </c>
      <c r="P479" s="16">
        <v>71</v>
      </c>
      <c r="Q479" s="16">
        <v>99</v>
      </c>
      <c r="R479" s="15" t="s">
        <v>543</v>
      </c>
      <c r="S479" s="16">
        <v>54</v>
      </c>
      <c r="T479" s="15" t="s">
        <v>277</v>
      </c>
    </row>
    <row r="480" spans="1:20" x14ac:dyDescent="0.3">
      <c r="A480" s="14">
        <v>42118</v>
      </c>
      <c r="B480" s="15" t="s">
        <v>45</v>
      </c>
      <c r="C480" s="15" t="s">
        <v>46</v>
      </c>
      <c r="D480" s="15" t="s">
        <v>47</v>
      </c>
      <c r="E480" s="16">
        <v>170</v>
      </c>
      <c r="F480" s="17">
        <v>154</v>
      </c>
      <c r="G480" s="17">
        <v>12</v>
      </c>
      <c r="H480" s="17">
        <v>123</v>
      </c>
      <c r="I480" s="15" t="s">
        <v>325</v>
      </c>
      <c r="J480" s="17">
        <v>186</v>
      </c>
      <c r="K480" s="15" t="s">
        <v>288</v>
      </c>
      <c r="L480" s="29" t="s">
        <v>84</v>
      </c>
      <c r="M480" s="28">
        <v>6</v>
      </c>
      <c r="N480" s="28">
        <v>42</v>
      </c>
      <c r="O480" s="29" t="s">
        <v>439</v>
      </c>
      <c r="P480" s="16">
        <v>86</v>
      </c>
      <c r="Q480" s="16">
        <v>99</v>
      </c>
      <c r="R480" s="15" t="s">
        <v>51</v>
      </c>
      <c r="S480" s="16">
        <v>68</v>
      </c>
      <c r="T480" s="15" t="s">
        <v>121</v>
      </c>
    </row>
    <row r="481" spans="1:20" x14ac:dyDescent="0.3">
      <c r="A481" s="14">
        <v>42119</v>
      </c>
      <c r="B481" s="15" t="s">
        <v>45</v>
      </c>
      <c r="C481" s="15" t="s">
        <v>46</v>
      </c>
      <c r="D481" s="15" t="s">
        <v>47</v>
      </c>
      <c r="E481" s="16">
        <v>170</v>
      </c>
      <c r="F481" s="17">
        <v>170</v>
      </c>
      <c r="G481" s="17">
        <v>32</v>
      </c>
      <c r="H481" s="17">
        <v>111</v>
      </c>
      <c r="I481" s="15" t="s">
        <v>588</v>
      </c>
      <c r="J481" s="17">
        <v>228</v>
      </c>
      <c r="K481" s="15" t="s">
        <v>50</v>
      </c>
      <c r="L481" s="27">
        <v>28</v>
      </c>
      <c r="M481" s="28">
        <v>6</v>
      </c>
      <c r="N481" s="28">
        <v>64</v>
      </c>
      <c r="O481" s="29" t="s">
        <v>81</v>
      </c>
      <c r="P481" s="16">
        <v>82</v>
      </c>
      <c r="Q481" s="16">
        <v>100</v>
      </c>
      <c r="R481" s="15" t="s">
        <v>51</v>
      </c>
      <c r="S481" s="16">
        <v>44</v>
      </c>
      <c r="T481" s="15" t="s">
        <v>52</v>
      </c>
    </row>
    <row r="482" spans="1:20" x14ac:dyDescent="0.3">
      <c r="A482" s="14">
        <v>42120</v>
      </c>
      <c r="B482" s="15" t="s">
        <v>45</v>
      </c>
      <c r="C482" s="15" t="s">
        <v>46</v>
      </c>
      <c r="D482" s="15" t="s">
        <v>47</v>
      </c>
      <c r="E482" s="16">
        <v>170</v>
      </c>
      <c r="F482" s="17">
        <v>142</v>
      </c>
      <c r="G482" s="17">
        <v>208</v>
      </c>
      <c r="H482" s="17">
        <v>100</v>
      </c>
      <c r="I482" s="15" t="s">
        <v>632</v>
      </c>
      <c r="J482" s="17">
        <v>184</v>
      </c>
      <c r="K482" s="15" t="s">
        <v>352</v>
      </c>
      <c r="L482" s="29" t="s">
        <v>102</v>
      </c>
      <c r="M482" s="28">
        <v>8</v>
      </c>
      <c r="N482" s="28">
        <v>53</v>
      </c>
      <c r="O482" s="29" t="s">
        <v>113</v>
      </c>
      <c r="P482" s="16">
        <v>92</v>
      </c>
      <c r="Q482" s="16">
        <v>100</v>
      </c>
      <c r="R482" s="15" t="s">
        <v>51</v>
      </c>
      <c r="S482" s="16">
        <v>64</v>
      </c>
      <c r="T482" s="15" t="s">
        <v>277</v>
      </c>
    </row>
    <row r="483" spans="1:20" x14ac:dyDescent="0.3">
      <c r="A483" s="14">
        <v>42121</v>
      </c>
      <c r="B483" s="15" t="s">
        <v>45</v>
      </c>
      <c r="C483" s="15" t="s">
        <v>46</v>
      </c>
      <c r="D483" s="15" t="s">
        <v>47</v>
      </c>
      <c r="E483" s="16">
        <v>170</v>
      </c>
      <c r="F483" s="17">
        <v>122</v>
      </c>
      <c r="G483" s="17">
        <v>170</v>
      </c>
      <c r="H483" s="17">
        <v>100</v>
      </c>
      <c r="I483" s="15" t="s">
        <v>51</v>
      </c>
      <c r="J483" s="17">
        <v>144</v>
      </c>
      <c r="K483" s="15" t="s">
        <v>95</v>
      </c>
      <c r="L483" s="27">
        <v>22</v>
      </c>
      <c r="M483" s="28">
        <v>3</v>
      </c>
      <c r="N483" s="28">
        <v>67</v>
      </c>
      <c r="O483" s="29" t="s">
        <v>179</v>
      </c>
      <c r="P483" s="16">
        <v>94</v>
      </c>
      <c r="Q483" s="16">
        <v>99</v>
      </c>
      <c r="R483" s="15" t="s">
        <v>51</v>
      </c>
      <c r="S483" s="16">
        <v>79</v>
      </c>
      <c r="T483" s="15" t="s">
        <v>61</v>
      </c>
    </row>
    <row r="484" spans="1:20" x14ac:dyDescent="0.3">
      <c r="A484" s="14">
        <v>42122</v>
      </c>
      <c r="B484" s="15" t="s">
        <v>45</v>
      </c>
      <c r="C484" s="15" t="s">
        <v>46</v>
      </c>
      <c r="D484" s="15" t="s">
        <v>47</v>
      </c>
      <c r="E484" s="16">
        <v>170</v>
      </c>
      <c r="F484" s="17">
        <v>126</v>
      </c>
      <c r="G484" s="17">
        <v>20</v>
      </c>
      <c r="H484" s="17">
        <v>90</v>
      </c>
      <c r="I484" s="15" t="s">
        <v>221</v>
      </c>
      <c r="J484" s="17">
        <v>161</v>
      </c>
      <c r="K484" s="15" t="s">
        <v>633</v>
      </c>
      <c r="L484" s="29" t="s">
        <v>116</v>
      </c>
      <c r="M484" s="28">
        <v>8</v>
      </c>
      <c r="N484" s="28">
        <v>53</v>
      </c>
      <c r="O484" s="29" t="s">
        <v>94</v>
      </c>
      <c r="P484" s="16">
        <v>76</v>
      </c>
      <c r="Q484" s="16">
        <v>100</v>
      </c>
      <c r="R484" s="15" t="s">
        <v>159</v>
      </c>
      <c r="S484" s="16">
        <v>59</v>
      </c>
      <c r="T484" s="15" t="s">
        <v>129</v>
      </c>
    </row>
    <row r="485" spans="1:20" x14ac:dyDescent="0.3">
      <c r="A485" s="14">
        <v>42123</v>
      </c>
      <c r="B485" s="15" t="s">
        <v>45</v>
      </c>
      <c r="C485" s="15" t="s">
        <v>46</v>
      </c>
      <c r="D485" s="15" t="s">
        <v>47</v>
      </c>
      <c r="E485" s="16">
        <v>170</v>
      </c>
      <c r="F485" s="17">
        <v>138</v>
      </c>
      <c r="G485" s="17">
        <v>2</v>
      </c>
      <c r="H485" s="17">
        <v>98</v>
      </c>
      <c r="I485" s="15" t="s">
        <v>634</v>
      </c>
      <c r="J485" s="17">
        <v>177</v>
      </c>
      <c r="K485" s="15" t="s">
        <v>91</v>
      </c>
      <c r="L485" s="29" t="s">
        <v>84</v>
      </c>
      <c r="M485" s="28">
        <v>8</v>
      </c>
      <c r="N485" s="28">
        <v>64</v>
      </c>
      <c r="O485" s="29" t="s">
        <v>61</v>
      </c>
      <c r="P485" s="16">
        <v>74</v>
      </c>
      <c r="Q485" s="16">
        <v>100</v>
      </c>
      <c r="R485" s="15" t="s">
        <v>51</v>
      </c>
      <c r="S485" s="16">
        <v>51</v>
      </c>
      <c r="T485" s="15" t="s">
        <v>264</v>
      </c>
    </row>
    <row r="486" spans="1:20" x14ac:dyDescent="0.3">
      <c r="A486" s="14">
        <v>42124</v>
      </c>
      <c r="B486" s="15" t="s">
        <v>45</v>
      </c>
      <c r="C486" s="15" t="s">
        <v>46</v>
      </c>
      <c r="D486" s="15" t="s">
        <v>47</v>
      </c>
      <c r="E486" s="16">
        <v>170</v>
      </c>
      <c r="F486" s="17">
        <v>170</v>
      </c>
      <c r="G486" s="17">
        <v>70</v>
      </c>
      <c r="H486" s="17">
        <v>94</v>
      </c>
      <c r="I486" s="15" t="s">
        <v>635</v>
      </c>
      <c r="J486" s="17">
        <v>247</v>
      </c>
      <c r="K486" s="15" t="s">
        <v>217</v>
      </c>
      <c r="L486" s="27">
        <v>36</v>
      </c>
      <c r="M486" s="28">
        <v>3</v>
      </c>
      <c r="N486" s="28">
        <v>56</v>
      </c>
      <c r="O486" s="29" t="s">
        <v>135</v>
      </c>
      <c r="P486" s="16">
        <v>73</v>
      </c>
      <c r="Q486" s="16">
        <v>98</v>
      </c>
      <c r="R486" s="15" t="s">
        <v>51</v>
      </c>
      <c r="S486" s="16">
        <v>47</v>
      </c>
      <c r="T486" s="15" t="s">
        <v>52</v>
      </c>
    </row>
    <row r="487" spans="1:20" x14ac:dyDescent="0.3">
      <c r="A487" s="14">
        <v>42125</v>
      </c>
      <c r="B487" s="15" t="s">
        <v>45</v>
      </c>
      <c r="C487" s="15" t="s">
        <v>46</v>
      </c>
      <c r="D487" s="15" t="s">
        <v>47</v>
      </c>
      <c r="E487" s="16">
        <v>170</v>
      </c>
      <c r="F487" s="17">
        <v>202</v>
      </c>
      <c r="G487" s="17">
        <v>4</v>
      </c>
      <c r="H487" s="17">
        <v>148</v>
      </c>
      <c r="I487" s="15" t="s">
        <v>51</v>
      </c>
      <c r="J487" s="17">
        <v>256</v>
      </c>
      <c r="K487" s="15" t="s">
        <v>186</v>
      </c>
      <c r="L487" s="29" t="s">
        <v>263</v>
      </c>
      <c r="M487" s="28">
        <v>8</v>
      </c>
      <c r="N487" s="28">
        <v>61</v>
      </c>
      <c r="O487" s="29" t="s">
        <v>388</v>
      </c>
      <c r="P487" s="16">
        <v>84</v>
      </c>
      <c r="Q487" s="16">
        <v>99</v>
      </c>
      <c r="R487" s="15" t="s">
        <v>51</v>
      </c>
      <c r="S487" s="16">
        <v>48</v>
      </c>
      <c r="T487" s="15" t="s">
        <v>213</v>
      </c>
    </row>
    <row r="488" spans="1:20" x14ac:dyDescent="0.3">
      <c r="A488" s="14">
        <v>42126</v>
      </c>
      <c r="B488" s="15" t="s">
        <v>45</v>
      </c>
      <c r="C488" s="15" t="s">
        <v>46</v>
      </c>
      <c r="D488" s="15" t="s">
        <v>47</v>
      </c>
      <c r="E488" s="16">
        <v>170</v>
      </c>
      <c r="F488" s="17">
        <v>186</v>
      </c>
      <c r="G488" s="17">
        <v>0</v>
      </c>
      <c r="H488" s="17">
        <v>142</v>
      </c>
      <c r="I488" s="15" t="s">
        <v>636</v>
      </c>
      <c r="J488" s="17">
        <v>230</v>
      </c>
      <c r="K488" s="15" t="s">
        <v>637</v>
      </c>
      <c r="L488" s="29" t="s">
        <v>102</v>
      </c>
      <c r="M488" s="28">
        <v>6</v>
      </c>
      <c r="N488" s="28">
        <v>50</v>
      </c>
      <c r="O488" s="29" t="s">
        <v>638</v>
      </c>
      <c r="P488" s="16">
        <v>88</v>
      </c>
      <c r="Q488" s="16">
        <v>98</v>
      </c>
      <c r="R488" s="15" t="s">
        <v>51</v>
      </c>
      <c r="S488" s="16">
        <v>34</v>
      </c>
      <c r="T488" s="15" t="s">
        <v>69</v>
      </c>
    </row>
    <row r="489" spans="1:20" x14ac:dyDescent="0.3">
      <c r="A489" s="14">
        <v>42127</v>
      </c>
      <c r="B489" s="15" t="s">
        <v>45</v>
      </c>
      <c r="C489" s="15" t="s">
        <v>46</v>
      </c>
      <c r="D489" s="15" t="s">
        <v>47</v>
      </c>
      <c r="E489" s="16">
        <v>170</v>
      </c>
      <c r="F489" s="17">
        <v>180</v>
      </c>
      <c r="G489" s="17">
        <v>62</v>
      </c>
      <c r="H489" s="17">
        <v>142</v>
      </c>
      <c r="I489" s="15" t="s">
        <v>394</v>
      </c>
      <c r="J489" s="17">
        <v>218</v>
      </c>
      <c r="K489" s="15" t="s">
        <v>354</v>
      </c>
      <c r="L489" s="27">
        <v>20</v>
      </c>
      <c r="M489" s="28">
        <v>14</v>
      </c>
      <c r="N489" s="28">
        <v>125</v>
      </c>
      <c r="O489" s="29" t="s">
        <v>166</v>
      </c>
      <c r="P489" s="16">
        <v>76</v>
      </c>
      <c r="Q489" s="16">
        <v>98</v>
      </c>
      <c r="R489" s="15" t="s">
        <v>249</v>
      </c>
      <c r="S489" s="16">
        <v>44</v>
      </c>
      <c r="T489" s="15" t="s">
        <v>578</v>
      </c>
    </row>
    <row r="490" spans="1:20" x14ac:dyDescent="0.3">
      <c r="A490" s="14">
        <v>42128</v>
      </c>
      <c r="B490" s="15" t="s">
        <v>45</v>
      </c>
      <c r="C490" s="15" t="s">
        <v>46</v>
      </c>
      <c r="D490" s="15" t="s">
        <v>47</v>
      </c>
      <c r="E490" s="16">
        <v>170</v>
      </c>
      <c r="F490" s="17">
        <v>188</v>
      </c>
      <c r="G490" s="17">
        <v>22</v>
      </c>
      <c r="H490" s="17">
        <v>139</v>
      </c>
      <c r="I490" s="15" t="s">
        <v>51</v>
      </c>
      <c r="J490" s="17">
        <v>237</v>
      </c>
      <c r="K490" s="15" t="s">
        <v>197</v>
      </c>
      <c r="L490" s="27">
        <v>24</v>
      </c>
      <c r="M490" s="28">
        <v>8</v>
      </c>
      <c r="N490" s="28">
        <v>144</v>
      </c>
      <c r="O490" s="29" t="s">
        <v>300</v>
      </c>
      <c r="P490" s="16">
        <v>72</v>
      </c>
      <c r="Q490" s="16">
        <v>100</v>
      </c>
      <c r="R490" s="15" t="s">
        <v>51</v>
      </c>
      <c r="S490" s="16">
        <v>34</v>
      </c>
      <c r="T490" s="15" t="s">
        <v>300</v>
      </c>
    </row>
    <row r="491" spans="1:20" x14ac:dyDescent="0.3">
      <c r="A491" s="14">
        <v>42129</v>
      </c>
      <c r="B491" s="15" t="s">
        <v>45</v>
      </c>
      <c r="C491" s="15" t="s">
        <v>46</v>
      </c>
      <c r="D491" s="15" t="s">
        <v>47</v>
      </c>
      <c r="E491" s="16">
        <v>170</v>
      </c>
      <c r="F491" s="17">
        <v>140</v>
      </c>
      <c r="G491" s="17">
        <v>30</v>
      </c>
      <c r="H491" s="17">
        <v>93</v>
      </c>
      <c r="I491" s="15" t="s">
        <v>348</v>
      </c>
      <c r="J491" s="17">
        <v>187</v>
      </c>
      <c r="K491" s="15" t="s">
        <v>117</v>
      </c>
      <c r="L491" s="27">
        <v>32</v>
      </c>
      <c r="M491" s="28">
        <v>6</v>
      </c>
      <c r="N491" s="28">
        <v>78</v>
      </c>
      <c r="O491" s="29" t="s">
        <v>286</v>
      </c>
      <c r="P491" s="16">
        <v>74</v>
      </c>
      <c r="Q491" s="16">
        <v>99</v>
      </c>
      <c r="R491" s="15" t="s">
        <v>51</v>
      </c>
      <c r="S491" s="16">
        <v>50</v>
      </c>
      <c r="T491" s="15" t="s">
        <v>133</v>
      </c>
    </row>
    <row r="492" spans="1:20" x14ac:dyDescent="0.3">
      <c r="A492" s="14">
        <v>42130</v>
      </c>
      <c r="B492" s="15" t="s">
        <v>45</v>
      </c>
      <c r="C492" s="15" t="s">
        <v>46</v>
      </c>
      <c r="D492" s="15" t="s">
        <v>47</v>
      </c>
      <c r="E492" s="16">
        <v>170</v>
      </c>
      <c r="F492" s="17">
        <v>132</v>
      </c>
      <c r="G492" s="17">
        <v>0</v>
      </c>
      <c r="H492" s="17">
        <v>79</v>
      </c>
      <c r="I492" s="15" t="s">
        <v>100</v>
      </c>
      <c r="J492" s="17">
        <v>185</v>
      </c>
      <c r="K492" s="15" t="s">
        <v>512</v>
      </c>
      <c r="L492" s="27">
        <v>36</v>
      </c>
      <c r="M492" s="28">
        <v>19</v>
      </c>
      <c r="N492" s="28">
        <v>67</v>
      </c>
      <c r="O492" s="29" t="s">
        <v>215</v>
      </c>
      <c r="P492" s="16">
        <v>66</v>
      </c>
      <c r="Q492" s="16">
        <v>99</v>
      </c>
      <c r="R492" s="15" t="s">
        <v>51</v>
      </c>
      <c r="S492" s="16">
        <v>44</v>
      </c>
      <c r="T492" s="15" t="s">
        <v>264</v>
      </c>
    </row>
    <row r="493" spans="1:20" x14ac:dyDescent="0.3">
      <c r="A493" s="14">
        <v>42131</v>
      </c>
      <c r="B493" s="15" t="s">
        <v>45</v>
      </c>
      <c r="C493" s="15" t="s">
        <v>46</v>
      </c>
      <c r="D493" s="15" t="s">
        <v>47</v>
      </c>
      <c r="E493" s="16">
        <v>170</v>
      </c>
      <c r="F493" s="17">
        <v>162</v>
      </c>
      <c r="G493" s="17">
        <v>16</v>
      </c>
      <c r="H493" s="17">
        <v>74</v>
      </c>
      <c r="I493" s="15" t="s">
        <v>639</v>
      </c>
      <c r="J493" s="17">
        <v>251</v>
      </c>
      <c r="K493" s="15" t="s">
        <v>71</v>
      </c>
      <c r="L493" s="27">
        <v>25</v>
      </c>
      <c r="M493" s="28">
        <v>14</v>
      </c>
      <c r="N493" s="28">
        <v>67</v>
      </c>
      <c r="O493" s="29" t="s">
        <v>240</v>
      </c>
      <c r="P493" s="16">
        <v>66</v>
      </c>
      <c r="Q493" s="16">
        <v>99</v>
      </c>
      <c r="R493" s="15" t="s">
        <v>460</v>
      </c>
      <c r="S493" s="16">
        <v>35</v>
      </c>
      <c r="T493" s="15" t="s">
        <v>186</v>
      </c>
    </row>
    <row r="494" spans="1:20" x14ac:dyDescent="0.3">
      <c r="A494" s="14">
        <v>42132</v>
      </c>
      <c r="B494" s="15" t="s">
        <v>45</v>
      </c>
      <c r="C494" s="15" t="s">
        <v>46</v>
      </c>
      <c r="D494" s="15" t="s">
        <v>47</v>
      </c>
      <c r="E494" s="16">
        <v>170</v>
      </c>
      <c r="F494" s="17">
        <v>180</v>
      </c>
      <c r="G494" s="17">
        <v>0</v>
      </c>
      <c r="H494" s="17">
        <v>112</v>
      </c>
      <c r="I494" s="15" t="s">
        <v>425</v>
      </c>
      <c r="J494" s="17">
        <v>248</v>
      </c>
      <c r="K494" s="15" t="s">
        <v>285</v>
      </c>
      <c r="L494" s="27">
        <v>99</v>
      </c>
      <c r="M494" s="28">
        <v>14</v>
      </c>
      <c r="N494" s="28">
        <v>69</v>
      </c>
      <c r="O494" s="29" t="s">
        <v>51</v>
      </c>
      <c r="P494" s="16">
        <v>72</v>
      </c>
      <c r="Q494" s="16">
        <v>100</v>
      </c>
      <c r="R494" s="15" t="s">
        <v>258</v>
      </c>
      <c r="S494" s="16">
        <v>46</v>
      </c>
      <c r="T494" s="15" t="s">
        <v>169</v>
      </c>
    </row>
    <row r="495" spans="1:20" x14ac:dyDescent="0.3">
      <c r="A495" s="14">
        <v>42133</v>
      </c>
      <c r="B495" s="15" t="s">
        <v>45</v>
      </c>
      <c r="C495" s="15" t="s">
        <v>46</v>
      </c>
      <c r="D495" s="15" t="s">
        <v>47</v>
      </c>
      <c r="E495" s="16">
        <v>170</v>
      </c>
      <c r="F495" s="17">
        <v>177</v>
      </c>
      <c r="G495" s="17">
        <v>0</v>
      </c>
      <c r="H495" s="17">
        <v>136</v>
      </c>
      <c r="I495" s="15" t="s">
        <v>640</v>
      </c>
      <c r="J495" s="17">
        <v>218</v>
      </c>
      <c r="K495" s="15" t="s">
        <v>326</v>
      </c>
      <c r="L495" s="29" t="s">
        <v>218</v>
      </c>
      <c r="M495" s="28">
        <v>11</v>
      </c>
      <c r="N495" s="28">
        <v>67</v>
      </c>
      <c r="O495" s="29" t="s">
        <v>91</v>
      </c>
      <c r="P495" s="16">
        <v>77</v>
      </c>
      <c r="Q495" s="16">
        <v>96</v>
      </c>
      <c r="R495" s="15" t="s">
        <v>51</v>
      </c>
      <c r="S495" s="16">
        <v>59</v>
      </c>
      <c r="T495" s="15" t="s">
        <v>148</v>
      </c>
    </row>
    <row r="496" spans="1:20" x14ac:dyDescent="0.3">
      <c r="A496" s="14">
        <v>42134</v>
      </c>
      <c r="B496" s="15" t="s">
        <v>45</v>
      </c>
      <c r="C496" s="15" t="s">
        <v>46</v>
      </c>
      <c r="D496" s="15" t="s">
        <v>47</v>
      </c>
      <c r="E496" s="16">
        <v>170</v>
      </c>
      <c r="F496" s="17">
        <v>198</v>
      </c>
      <c r="G496" s="17">
        <v>0</v>
      </c>
      <c r="H496" s="17">
        <v>130</v>
      </c>
      <c r="I496" s="15" t="s">
        <v>199</v>
      </c>
      <c r="J496" s="17">
        <v>266</v>
      </c>
      <c r="K496" s="15" t="s">
        <v>641</v>
      </c>
      <c r="L496" s="29" t="s">
        <v>263</v>
      </c>
      <c r="M496" s="28">
        <v>14</v>
      </c>
      <c r="N496" s="28">
        <v>83</v>
      </c>
      <c r="O496" s="29" t="s">
        <v>81</v>
      </c>
      <c r="P496" s="16">
        <v>70</v>
      </c>
      <c r="Q496" s="16">
        <v>97</v>
      </c>
      <c r="R496" s="15" t="s">
        <v>51</v>
      </c>
      <c r="S496" s="16">
        <v>47</v>
      </c>
      <c r="T496" s="15" t="s">
        <v>95</v>
      </c>
    </row>
    <row r="497" spans="1:20" x14ac:dyDescent="0.3">
      <c r="A497" s="14">
        <v>42135</v>
      </c>
      <c r="B497" s="15" t="s">
        <v>45</v>
      </c>
      <c r="C497" s="15" t="s">
        <v>46</v>
      </c>
      <c r="D497" s="15" t="s">
        <v>47</v>
      </c>
      <c r="E497" s="16">
        <v>170</v>
      </c>
      <c r="F497" s="17">
        <v>167</v>
      </c>
      <c r="G497" s="17">
        <v>0</v>
      </c>
      <c r="H497" s="17">
        <v>121</v>
      </c>
      <c r="I497" s="15" t="s">
        <v>642</v>
      </c>
      <c r="J497" s="17">
        <v>213</v>
      </c>
      <c r="K497" s="15" t="s">
        <v>416</v>
      </c>
      <c r="L497" s="27">
        <v>36</v>
      </c>
      <c r="M497" s="28">
        <v>17</v>
      </c>
      <c r="N497" s="28">
        <v>69</v>
      </c>
      <c r="O497" s="29" t="s">
        <v>352</v>
      </c>
      <c r="P497" s="16">
        <v>81</v>
      </c>
      <c r="Q497" s="16">
        <v>99</v>
      </c>
      <c r="R497" s="15" t="s">
        <v>174</v>
      </c>
      <c r="S497" s="16">
        <v>67</v>
      </c>
      <c r="T497" s="15" t="s">
        <v>186</v>
      </c>
    </row>
    <row r="498" spans="1:20" x14ac:dyDescent="0.3">
      <c r="A498" s="14">
        <v>42136</v>
      </c>
      <c r="B498" s="15" t="s">
        <v>45</v>
      </c>
      <c r="C498" s="15" t="s">
        <v>46</v>
      </c>
      <c r="D498" s="15" t="s">
        <v>47</v>
      </c>
      <c r="E498" s="16">
        <v>170</v>
      </c>
      <c r="F498" s="17">
        <v>176</v>
      </c>
      <c r="G498" s="17">
        <v>0</v>
      </c>
      <c r="H498" s="17">
        <v>122</v>
      </c>
      <c r="I498" s="15" t="s">
        <v>452</v>
      </c>
      <c r="J498" s="17">
        <v>229</v>
      </c>
      <c r="K498" s="15" t="s">
        <v>535</v>
      </c>
      <c r="L498" s="27">
        <v>36</v>
      </c>
      <c r="M498" s="28">
        <v>17</v>
      </c>
      <c r="N498" s="28">
        <v>64</v>
      </c>
      <c r="O498" s="29" t="s">
        <v>202</v>
      </c>
      <c r="P498" s="16">
        <v>82</v>
      </c>
      <c r="Q498" s="16">
        <v>100</v>
      </c>
      <c r="R498" s="15" t="s">
        <v>51</v>
      </c>
      <c r="S498" s="16">
        <v>68</v>
      </c>
      <c r="T498" s="15" t="s">
        <v>128</v>
      </c>
    </row>
    <row r="499" spans="1:20" x14ac:dyDescent="0.3">
      <c r="A499" s="14">
        <v>42137</v>
      </c>
      <c r="B499" s="15" t="s">
        <v>45</v>
      </c>
      <c r="C499" s="15" t="s">
        <v>46</v>
      </c>
      <c r="D499" s="15" t="s">
        <v>47</v>
      </c>
      <c r="E499" s="16">
        <v>170</v>
      </c>
      <c r="F499" s="17">
        <v>178</v>
      </c>
      <c r="G499" s="17">
        <v>0</v>
      </c>
      <c r="H499" s="17">
        <v>118</v>
      </c>
      <c r="I499" s="15" t="s">
        <v>100</v>
      </c>
      <c r="J499" s="17">
        <v>239</v>
      </c>
      <c r="K499" s="15" t="s">
        <v>135</v>
      </c>
      <c r="L499" s="29" t="s">
        <v>263</v>
      </c>
      <c r="M499" s="28">
        <v>17</v>
      </c>
      <c r="N499" s="28">
        <v>61</v>
      </c>
      <c r="O499" s="29" t="s">
        <v>139</v>
      </c>
      <c r="P499" s="16">
        <v>75</v>
      </c>
      <c r="Q499" s="16">
        <v>99</v>
      </c>
      <c r="R499" s="15" t="s">
        <v>51</v>
      </c>
      <c r="S499" s="16">
        <v>58</v>
      </c>
      <c r="T499" s="15" t="s">
        <v>99</v>
      </c>
    </row>
    <row r="500" spans="1:20" x14ac:dyDescent="0.3">
      <c r="A500" s="14">
        <v>42138</v>
      </c>
      <c r="B500" s="15" t="s">
        <v>45</v>
      </c>
      <c r="C500" s="15" t="s">
        <v>46</v>
      </c>
      <c r="D500" s="15" t="s">
        <v>47</v>
      </c>
      <c r="E500" s="16">
        <v>170</v>
      </c>
      <c r="F500" s="17">
        <v>140</v>
      </c>
      <c r="G500" s="17">
        <v>0</v>
      </c>
      <c r="H500" s="17">
        <v>109</v>
      </c>
      <c r="I500" s="15" t="s">
        <v>51</v>
      </c>
      <c r="J500" s="17">
        <v>171</v>
      </c>
      <c r="K500" s="15" t="s">
        <v>643</v>
      </c>
      <c r="L500" s="27">
        <v>26</v>
      </c>
      <c r="M500" s="28">
        <v>17</v>
      </c>
      <c r="N500" s="28">
        <v>67</v>
      </c>
      <c r="O500" s="29" t="s">
        <v>64</v>
      </c>
      <c r="P500" s="16">
        <v>75</v>
      </c>
      <c r="Q500" s="16">
        <v>99</v>
      </c>
      <c r="R500" s="15" t="s">
        <v>51</v>
      </c>
      <c r="S500" s="16">
        <v>51</v>
      </c>
      <c r="T500" s="15" t="s">
        <v>312</v>
      </c>
    </row>
    <row r="501" spans="1:20" x14ac:dyDescent="0.3">
      <c r="A501" s="14">
        <v>42139</v>
      </c>
      <c r="B501" s="15" t="s">
        <v>45</v>
      </c>
      <c r="C501" s="15" t="s">
        <v>46</v>
      </c>
      <c r="D501" s="15" t="s">
        <v>47</v>
      </c>
      <c r="E501" s="16">
        <v>170</v>
      </c>
      <c r="F501" s="17">
        <v>124</v>
      </c>
      <c r="G501" s="17">
        <v>0</v>
      </c>
      <c r="H501" s="17">
        <v>90</v>
      </c>
      <c r="I501" s="15" t="s">
        <v>100</v>
      </c>
      <c r="J501" s="17">
        <v>157</v>
      </c>
      <c r="K501" s="15" t="s">
        <v>295</v>
      </c>
      <c r="L501" s="27">
        <v>27</v>
      </c>
      <c r="M501" s="28">
        <v>14</v>
      </c>
      <c r="N501" s="28">
        <v>64</v>
      </c>
      <c r="O501" s="29" t="s">
        <v>318</v>
      </c>
      <c r="P501" s="16">
        <v>73</v>
      </c>
      <c r="Q501" s="16">
        <v>92</v>
      </c>
      <c r="R501" s="15" t="s">
        <v>100</v>
      </c>
      <c r="S501" s="16">
        <v>57</v>
      </c>
      <c r="T501" s="15" t="s">
        <v>59</v>
      </c>
    </row>
    <row r="502" spans="1:20" x14ac:dyDescent="0.3">
      <c r="A502" s="14">
        <v>42140</v>
      </c>
      <c r="B502" s="15" t="s">
        <v>45</v>
      </c>
      <c r="C502" s="15" t="s">
        <v>46</v>
      </c>
      <c r="D502" s="15" t="s">
        <v>47</v>
      </c>
      <c r="E502" s="16">
        <v>170</v>
      </c>
      <c r="F502" s="17">
        <v>140</v>
      </c>
      <c r="G502" s="17">
        <v>0</v>
      </c>
      <c r="H502" s="17">
        <v>70</v>
      </c>
      <c r="I502" s="15" t="s">
        <v>323</v>
      </c>
      <c r="J502" s="17">
        <v>211</v>
      </c>
      <c r="K502" s="15" t="s">
        <v>420</v>
      </c>
      <c r="L502" s="27">
        <v>36</v>
      </c>
      <c r="M502" s="28">
        <v>17</v>
      </c>
      <c r="N502" s="28">
        <v>58</v>
      </c>
      <c r="O502" s="29" t="s">
        <v>215</v>
      </c>
      <c r="P502" s="16">
        <v>73</v>
      </c>
      <c r="Q502" s="16">
        <v>98</v>
      </c>
      <c r="R502" s="15" t="s">
        <v>644</v>
      </c>
      <c r="S502" s="16">
        <v>53</v>
      </c>
      <c r="T502" s="15" t="s">
        <v>226</v>
      </c>
    </row>
    <row r="503" spans="1:20" x14ac:dyDescent="0.3">
      <c r="A503" s="14">
        <v>42141</v>
      </c>
      <c r="B503" s="15" t="s">
        <v>45</v>
      </c>
      <c r="C503" s="15" t="s">
        <v>46</v>
      </c>
      <c r="D503" s="15" t="s">
        <v>47</v>
      </c>
      <c r="E503" s="16">
        <v>170</v>
      </c>
      <c r="F503" s="17">
        <v>168</v>
      </c>
      <c r="G503" s="17">
        <v>0</v>
      </c>
      <c r="H503" s="17">
        <v>128</v>
      </c>
      <c r="I503" s="15" t="s">
        <v>348</v>
      </c>
      <c r="J503" s="17">
        <v>209</v>
      </c>
      <c r="K503" s="15" t="s">
        <v>77</v>
      </c>
      <c r="L503" s="29" t="s">
        <v>218</v>
      </c>
      <c r="M503" s="28">
        <v>17</v>
      </c>
      <c r="N503" s="28">
        <v>61</v>
      </c>
      <c r="O503" s="29" t="s">
        <v>182</v>
      </c>
      <c r="P503" s="16">
        <v>78</v>
      </c>
      <c r="Q503" s="16">
        <v>93</v>
      </c>
      <c r="R503" s="15" t="s">
        <v>51</v>
      </c>
      <c r="S503" s="16">
        <v>63</v>
      </c>
      <c r="T503" s="15" t="s">
        <v>148</v>
      </c>
    </row>
    <row r="504" spans="1:20" x14ac:dyDescent="0.3">
      <c r="A504" s="14">
        <v>42142</v>
      </c>
      <c r="B504" s="15" t="s">
        <v>45</v>
      </c>
      <c r="C504" s="15" t="s">
        <v>46</v>
      </c>
      <c r="D504" s="15" t="s">
        <v>47</v>
      </c>
      <c r="E504" s="16">
        <v>170</v>
      </c>
      <c r="F504" s="17">
        <v>144</v>
      </c>
      <c r="G504" s="17">
        <v>136</v>
      </c>
      <c r="H504" s="17">
        <v>115</v>
      </c>
      <c r="I504" s="15" t="s">
        <v>470</v>
      </c>
      <c r="J504" s="17">
        <v>172</v>
      </c>
      <c r="K504" s="15" t="s">
        <v>645</v>
      </c>
      <c r="L504" s="29" t="s">
        <v>84</v>
      </c>
      <c r="M504" s="28">
        <v>6</v>
      </c>
      <c r="N504" s="28">
        <v>58</v>
      </c>
      <c r="O504" s="29" t="s">
        <v>64</v>
      </c>
      <c r="P504" s="16">
        <v>79</v>
      </c>
      <c r="Q504" s="16">
        <v>96</v>
      </c>
      <c r="R504" s="15" t="s">
        <v>430</v>
      </c>
      <c r="S504" s="16">
        <v>69</v>
      </c>
      <c r="T504" s="15" t="s">
        <v>146</v>
      </c>
    </row>
    <row r="505" spans="1:20" x14ac:dyDescent="0.3">
      <c r="A505" s="14">
        <v>42143</v>
      </c>
      <c r="B505" s="15" t="s">
        <v>45</v>
      </c>
      <c r="C505" s="15" t="s">
        <v>46</v>
      </c>
      <c r="D505" s="15" t="s">
        <v>47</v>
      </c>
      <c r="E505" s="16">
        <v>170</v>
      </c>
      <c r="F505" s="17">
        <v>115</v>
      </c>
      <c r="G505" s="17">
        <v>4</v>
      </c>
      <c r="H505" s="17">
        <v>90</v>
      </c>
      <c r="I505" s="15" t="s">
        <v>287</v>
      </c>
      <c r="J505" s="17">
        <v>140</v>
      </c>
      <c r="K505" s="15" t="s">
        <v>87</v>
      </c>
      <c r="L505" s="27">
        <v>31</v>
      </c>
      <c r="M505" s="28">
        <v>8</v>
      </c>
      <c r="N505" s="28">
        <v>61</v>
      </c>
      <c r="O505" s="29" t="s">
        <v>128</v>
      </c>
      <c r="P505" s="16">
        <v>82</v>
      </c>
      <c r="Q505" s="16">
        <v>98</v>
      </c>
      <c r="R505" s="15" t="s">
        <v>120</v>
      </c>
      <c r="S505" s="16">
        <v>68</v>
      </c>
      <c r="T505" s="15" t="s">
        <v>51</v>
      </c>
    </row>
    <row r="506" spans="1:20" x14ac:dyDescent="0.3">
      <c r="A506" s="14">
        <v>42144</v>
      </c>
      <c r="B506" s="15" t="s">
        <v>45</v>
      </c>
      <c r="C506" s="15" t="s">
        <v>46</v>
      </c>
      <c r="D506" s="15" t="s">
        <v>47</v>
      </c>
      <c r="E506" s="16">
        <v>170</v>
      </c>
      <c r="F506" s="17">
        <v>112</v>
      </c>
      <c r="G506" s="17">
        <v>36</v>
      </c>
      <c r="H506" s="17">
        <v>84</v>
      </c>
      <c r="I506" s="15" t="s">
        <v>646</v>
      </c>
      <c r="J506" s="17">
        <v>139</v>
      </c>
      <c r="K506" s="15" t="s">
        <v>647</v>
      </c>
      <c r="L506" s="27">
        <v>25</v>
      </c>
      <c r="M506" s="28">
        <v>11</v>
      </c>
      <c r="N506" s="28">
        <v>103</v>
      </c>
      <c r="O506" s="29" t="s">
        <v>129</v>
      </c>
      <c r="P506" s="16">
        <v>88</v>
      </c>
      <c r="Q506" s="16">
        <v>100</v>
      </c>
      <c r="R506" s="15" t="s">
        <v>249</v>
      </c>
      <c r="S506" s="16">
        <v>68</v>
      </c>
      <c r="T506" s="15" t="s">
        <v>118</v>
      </c>
    </row>
    <row r="507" spans="1:20" x14ac:dyDescent="0.3">
      <c r="A507" s="14">
        <v>42145</v>
      </c>
      <c r="B507" s="15" t="s">
        <v>45</v>
      </c>
      <c r="C507" s="15" t="s">
        <v>46</v>
      </c>
      <c r="D507" s="15" t="s">
        <v>47</v>
      </c>
      <c r="E507" s="16">
        <v>170</v>
      </c>
      <c r="F507" s="17">
        <v>126</v>
      </c>
      <c r="G507" s="17">
        <v>0</v>
      </c>
      <c r="H507" s="17">
        <v>83</v>
      </c>
      <c r="I507" s="15" t="s">
        <v>310</v>
      </c>
      <c r="J507" s="17">
        <v>168</v>
      </c>
      <c r="K507" s="15" t="s">
        <v>362</v>
      </c>
      <c r="L507" s="29" t="s">
        <v>263</v>
      </c>
      <c r="M507" s="28">
        <v>11</v>
      </c>
      <c r="N507" s="28">
        <v>50</v>
      </c>
      <c r="O507" s="29" t="s">
        <v>585</v>
      </c>
      <c r="P507" s="16">
        <v>76</v>
      </c>
      <c r="Q507" s="16">
        <v>100</v>
      </c>
      <c r="R507" s="15" t="s">
        <v>51</v>
      </c>
      <c r="S507" s="16">
        <v>56</v>
      </c>
      <c r="T507" s="15" t="s">
        <v>342</v>
      </c>
    </row>
    <row r="508" spans="1:20" x14ac:dyDescent="0.3">
      <c r="A508" s="14">
        <v>42146</v>
      </c>
      <c r="B508" s="15" t="s">
        <v>45</v>
      </c>
      <c r="C508" s="15" t="s">
        <v>46</v>
      </c>
      <c r="D508" s="15" t="s">
        <v>47</v>
      </c>
      <c r="E508" s="16">
        <v>170</v>
      </c>
      <c r="F508" s="17">
        <v>128</v>
      </c>
      <c r="G508" s="17">
        <v>0</v>
      </c>
      <c r="H508" s="17">
        <v>72</v>
      </c>
      <c r="I508" s="15" t="s">
        <v>648</v>
      </c>
      <c r="J508" s="17">
        <v>183</v>
      </c>
      <c r="K508" s="15" t="s">
        <v>351</v>
      </c>
      <c r="L508" s="29" t="s">
        <v>263</v>
      </c>
      <c r="M508" s="28">
        <v>14</v>
      </c>
      <c r="N508" s="28">
        <v>69</v>
      </c>
      <c r="O508" s="29" t="s">
        <v>91</v>
      </c>
      <c r="P508" s="16">
        <v>69</v>
      </c>
      <c r="Q508" s="16">
        <v>99</v>
      </c>
      <c r="R508" s="15" t="s">
        <v>578</v>
      </c>
      <c r="S508" s="16">
        <v>47</v>
      </c>
      <c r="T508" s="15" t="s">
        <v>307</v>
      </c>
    </row>
    <row r="509" spans="1:20" x14ac:dyDescent="0.3">
      <c r="A509" s="14">
        <v>42147</v>
      </c>
      <c r="B509" s="15" t="s">
        <v>45</v>
      </c>
      <c r="C509" s="15" t="s">
        <v>46</v>
      </c>
      <c r="D509" s="15" t="s">
        <v>47</v>
      </c>
      <c r="E509" s="16">
        <v>170</v>
      </c>
      <c r="F509" s="17">
        <v>142</v>
      </c>
      <c r="G509" s="17">
        <v>0</v>
      </c>
      <c r="H509" s="17">
        <v>82</v>
      </c>
      <c r="I509" s="15" t="s">
        <v>649</v>
      </c>
      <c r="J509" s="17">
        <v>203</v>
      </c>
      <c r="K509" s="15" t="s">
        <v>299</v>
      </c>
      <c r="L509" s="29" t="s">
        <v>218</v>
      </c>
      <c r="M509" s="28">
        <v>14</v>
      </c>
      <c r="N509" s="28">
        <v>81</v>
      </c>
      <c r="O509" s="29" t="s">
        <v>50</v>
      </c>
      <c r="P509" s="16">
        <v>66</v>
      </c>
      <c r="Q509" s="16">
        <v>97</v>
      </c>
      <c r="R509" s="15" t="s">
        <v>650</v>
      </c>
      <c r="S509" s="16">
        <v>49</v>
      </c>
      <c r="T509" s="15" t="s">
        <v>51</v>
      </c>
    </row>
    <row r="510" spans="1:20" x14ac:dyDescent="0.3">
      <c r="A510" s="14">
        <v>42148</v>
      </c>
      <c r="B510" s="15" t="s">
        <v>45</v>
      </c>
      <c r="C510" s="15" t="s">
        <v>46</v>
      </c>
      <c r="D510" s="15" t="s">
        <v>47</v>
      </c>
      <c r="E510" s="16">
        <v>170</v>
      </c>
      <c r="F510" s="17">
        <v>150</v>
      </c>
      <c r="G510" s="17">
        <v>0</v>
      </c>
      <c r="H510" s="17">
        <v>96</v>
      </c>
      <c r="I510" s="15" t="s">
        <v>579</v>
      </c>
      <c r="J510" s="17">
        <v>203</v>
      </c>
      <c r="K510" s="15" t="s">
        <v>651</v>
      </c>
      <c r="L510" s="29" t="s">
        <v>84</v>
      </c>
      <c r="M510" s="28">
        <v>17</v>
      </c>
      <c r="N510" s="28">
        <v>75</v>
      </c>
      <c r="O510" s="29" t="s">
        <v>117</v>
      </c>
      <c r="P510" s="16">
        <v>78</v>
      </c>
      <c r="Q510" s="16">
        <v>97</v>
      </c>
      <c r="R510" s="15" t="s">
        <v>51</v>
      </c>
      <c r="S510" s="16">
        <v>56</v>
      </c>
      <c r="T510" s="15" t="s">
        <v>133</v>
      </c>
    </row>
    <row r="511" spans="1:20" x14ac:dyDescent="0.3">
      <c r="A511" s="14">
        <v>42149</v>
      </c>
      <c r="B511" s="15" t="s">
        <v>45</v>
      </c>
      <c r="C511" s="15" t="s">
        <v>46</v>
      </c>
      <c r="D511" s="15" t="s">
        <v>47</v>
      </c>
      <c r="E511" s="16">
        <v>170</v>
      </c>
      <c r="F511" s="17">
        <v>164</v>
      </c>
      <c r="G511" s="17">
        <v>0</v>
      </c>
      <c r="H511" s="17">
        <v>115</v>
      </c>
      <c r="I511" s="15" t="s">
        <v>51</v>
      </c>
      <c r="J511" s="17">
        <v>213</v>
      </c>
      <c r="K511" s="15" t="s">
        <v>293</v>
      </c>
      <c r="L511" s="29" t="s">
        <v>263</v>
      </c>
      <c r="M511" s="28">
        <v>17</v>
      </c>
      <c r="N511" s="28">
        <v>83</v>
      </c>
      <c r="O511" s="29" t="s">
        <v>206</v>
      </c>
      <c r="P511" s="16">
        <v>75</v>
      </c>
      <c r="Q511" s="16">
        <v>96</v>
      </c>
      <c r="R511" s="15" t="s">
        <v>159</v>
      </c>
      <c r="S511" s="16">
        <v>54</v>
      </c>
      <c r="T511" s="15" t="s">
        <v>264</v>
      </c>
    </row>
    <row r="512" spans="1:20" x14ac:dyDescent="0.3">
      <c r="A512" s="14">
        <v>42150</v>
      </c>
      <c r="B512" s="15" t="s">
        <v>45</v>
      </c>
      <c r="C512" s="15" t="s">
        <v>46</v>
      </c>
      <c r="D512" s="15" t="s">
        <v>47</v>
      </c>
      <c r="E512" s="16">
        <v>170</v>
      </c>
      <c r="F512" s="17">
        <v>172</v>
      </c>
      <c r="G512" s="17">
        <v>0</v>
      </c>
      <c r="H512" s="17">
        <v>130</v>
      </c>
      <c r="I512" s="15" t="s">
        <v>652</v>
      </c>
      <c r="J512" s="17">
        <v>213</v>
      </c>
      <c r="K512" s="15" t="s">
        <v>51</v>
      </c>
      <c r="L512" s="27">
        <v>32</v>
      </c>
      <c r="M512" s="28">
        <v>14</v>
      </c>
      <c r="N512" s="28">
        <v>67</v>
      </c>
      <c r="O512" s="29" t="s">
        <v>213</v>
      </c>
      <c r="P512" s="16">
        <v>74</v>
      </c>
      <c r="Q512" s="16">
        <v>93</v>
      </c>
      <c r="R512" s="15" t="s">
        <v>85</v>
      </c>
      <c r="S512" s="16">
        <v>56</v>
      </c>
      <c r="T512" s="15" t="s">
        <v>158</v>
      </c>
    </row>
    <row r="513" spans="1:20" x14ac:dyDescent="0.3">
      <c r="A513" s="14">
        <v>42151</v>
      </c>
      <c r="B513" s="15" t="s">
        <v>45</v>
      </c>
      <c r="C513" s="15" t="s">
        <v>46</v>
      </c>
      <c r="D513" s="15" t="s">
        <v>47</v>
      </c>
      <c r="E513" s="16">
        <v>170</v>
      </c>
      <c r="F513" s="17">
        <v>169</v>
      </c>
      <c r="G513" s="17">
        <v>0</v>
      </c>
      <c r="H513" s="17">
        <v>114</v>
      </c>
      <c r="I513" s="15" t="s">
        <v>323</v>
      </c>
      <c r="J513" s="17">
        <v>224</v>
      </c>
      <c r="K513" s="15" t="s">
        <v>158</v>
      </c>
      <c r="L513" s="29" t="s">
        <v>218</v>
      </c>
      <c r="M513" s="28">
        <v>17</v>
      </c>
      <c r="N513" s="28">
        <v>75</v>
      </c>
      <c r="O513" s="29" t="s">
        <v>146</v>
      </c>
      <c r="P513" s="16">
        <v>69</v>
      </c>
      <c r="Q513" s="16">
        <v>96</v>
      </c>
      <c r="R513" s="15" t="s">
        <v>537</v>
      </c>
      <c r="S513" s="16">
        <v>53</v>
      </c>
      <c r="T513" s="15" t="s">
        <v>71</v>
      </c>
    </row>
    <row r="514" spans="1:20" x14ac:dyDescent="0.3">
      <c r="A514" s="14">
        <v>42152</v>
      </c>
      <c r="B514" s="15" t="s">
        <v>45</v>
      </c>
      <c r="C514" s="15" t="s">
        <v>46</v>
      </c>
      <c r="D514" s="15" t="s">
        <v>47</v>
      </c>
      <c r="E514" s="16">
        <v>170</v>
      </c>
      <c r="F514" s="17">
        <v>168</v>
      </c>
      <c r="G514" s="17">
        <v>14</v>
      </c>
      <c r="H514" s="17">
        <v>119</v>
      </c>
      <c r="I514" s="15" t="s">
        <v>653</v>
      </c>
      <c r="J514" s="17">
        <v>218</v>
      </c>
      <c r="K514" s="15" t="s">
        <v>326</v>
      </c>
      <c r="L514" s="29" t="s">
        <v>84</v>
      </c>
      <c r="M514" s="28">
        <v>17</v>
      </c>
      <c r="N514" s="28">
        <v>64</v>
      </c>
      <c r="O514" s="29" t="s">
        <v>129</v>
      </c>
      <c r="P514" s="16">
        <v>77</v>
      </c>
      <c r="Q514" s="16">
        <v>97</v>
      </c>
      <c r="R514" s="15" t="s">
        <v>123</v>
      </c>
      <c r="S514" s="16">
        <v>57</v>
      </c>
      <c r="T514" s="15" t="s">
        <v>51</v>
      </c>
    </row>
    <row r="515" spans="1:20" x14ac:dyDescent="0.3">
      <c r="A515" s="14">
        <v>42153</v>
      </c>
      <c r="B515" s="15" t="s">
        <v>45</v>
      </c>
      <c r="C515" s="15" t="s">
        <v>46</v>
      </c>
      <c r="D515" s="15" t="s">
        <v>47</v>
      </c>
      <c r="E515" s="16">
        <v>170</v>
      </c>
      <c r="F515" s="17">
        <v>172</v>
      </c>
      <c r="G515" s="17">
        <v>10</v>
      </c>
      <c r="H515" s="17">
        <v>126</v>
      </c>
      <c r="I515" s="15" t="s">
        <v>654</v>
      </c>
      <c r="J515" s="17">
        <v>219</v>
      </c>
      <c r="K515" s="15" t="s">
        <v>77</v>
      </c>
      <c r="L515" s="29" t="s">
        <v>84</v>
      </c>
      <c r="M515" s="28">
        <v>8</v>
      </c>
      <c r="N515" s="28">
        <v>72</v>
      </c>
      <c r="O515" s="29" t="s">
        <v>121</v>
      </c>
      <c r="P515" s="16">
        <v>74</v>
      </c>
      <c r="Q515" s="16">
        <v>98</v>
      </c>
      <c r="R515" s="15" t="s">
        <v>111</v>
      </c>
      <c r="S515" s="16">
        <v>52</v>
      </c>
      <c r="T515" s="15" t="s">
        <v>117</v>
      </c>
    </row>
    <row r="516" spans="1:20" x14ac:dyDescent="0.3">
      <c r="A516" s="14">
        <v>42154</v>
      </c>
      <c r="B516" s="15" t="s">
        <v>45</v>
      </c>
      <c r="C516" s="15" t="s">
        <v>46</v>
      </c>
      <c r="D516" s="15" t="s">
        <v>47</v>
      </c>
      <c r="E516" s="16">
        <v>170</v>
      </c>
      <c r="F516" s="17">
        <v>175</v>
      </c>
      <c r="G516" s="17">
        <v>0</v>
      </c>
      <c r="H516" s="17">
        <v>125</v>
      </c>
      <c r="I516" s="15" t="s">
        <v>419</v>
      </c>
      <c r="J516" s="17">
        <v>225</v>
      </c>
      <c r="K516" s="15" t="s">
        <v>655</v>
      </c>
      <c r="L516" s="29" t="s">
        <v>84</v>
      </c>
      <c r="M516" s="28">
        <v>11</v>
      </c>
      <c r="N516" s="28">
        <v>72</v>
      </c>
      <c r="O516" s="29" t="s">
        <v>121</v>
      </c>
      <c r="P516" s="16">
        <v>68</v>
      </c>
      <c r="Q516" s="16">
        <v>94</v>
      </c>
      <c r="R516" s="15" t="s">
        <v>70</v>
      </c>
      <c r="S516" s="16">
        <v>54</v>
      </c>
      <c r="T516" s="15" t="s">
        <v>250</v>
      </c>
    </row>
    <row r="517" spans="1:20" x14ac:dyDescent="0.3">
      <c r="A517" s="14">
        <v>42155</v>
      </c>
      <c r="B517" s="15" t="s">
        <v>45</v>
      </c>
      <c r="C517" s="15" t="s">
        <v>46</v>
      </c>
      <c r="D517" s="15" t="s">
        <v>47</v>
      </c>
      <c r="E517" s="16">
        <v>170</v>
      </c>
      <c r="F517" s="17">
        <v>178</v>
      </c>
      <c r="G517" s="17">
        <v>6</v>
      </c>
      <c r="H517" s="17">
        <v>117</v>
      </c>
      <c r="I517" s="15" t="s">
        <v>656</v>
      </c>
      <c r="J517" s="17">
        <v>240</v>
      </c>
      <c r="K517" s="15" t="s">
        <v>429</v>
      </c>
      <c r="L517" s="29" t="s">
        <v>218</v>
      </c>
      <c r="M517" s="28">
        <v>11</v>
      </c>
      <c r="N517" s="28">
        <v>58</v>
      </c>
      <c r="O517" s="29" t="s">
        <v>167</v>
      </c>
      <c r="P517" s="16">
        <v>69</v>
      </c>
      <c r="Q517" s="16">
        <v>98</v>
      </c>
      <c r="R517" s="15" t="s">
        <v>51</v>
      </c>
      <c r="S517" s="16">
        <v>53</v>
      </c>
      <c r="T517" s="15" t="s">
        <v>81</v>
      </c>
    </row>
    <row r="518" spans="1:20" x14ac:dyDescent="0.3">
      <c r="A518" s="14">
        <v>42156</v>
      </c>
      <c r="B518" s="15" t="s">
        <v>45</v>
      </c>
      <c r="C518" s="15" t="s">
        <v>46</v>
      </c>
      <c r="D518" s="15" t="s">
        <v>47</v>
      </c>
      <c r="E518" s="16">
        <v>170</v>
      </c>
      <c r="F518" s="17">
        <v>160</v>
      </c>
      <c r="G518" s="17">
        <v>20</v>
      </c>
      <c r="H518" s="17">
        <v>145</v>
      </c>
      <c r="I518" s="15" t="s">
        <v>51</v>
      </c>
      <c r="J518" s="17">
        <v>175</v>
      </c>
      <c r="K518" s="15" t="s">
        <v>657</v>
      </c>
      <c r="L518" s="27">
        <v>99</v>
      </c>
      <c r="M518" s="28">
        <v>6</v>
      </c>
      <c r="N518" s="28">
        <v>42</v>
      </c>
      <c r="O518" s="29" t="s">
        <v>226</v>
      </c>
      <c r="P518" s="16">
        <v>90</v>
      </c>
      <c r="Q518" s="16">
        <v>99</v>
      </c>
      <c r="R518" s="15" t="s">
        <v>258</v>
      </c>
      <c r="S518" s="16">
        <v>81</v>
      </c>
      <c r="T518" s="15" t="s">
        <v>388</v>
      </c>
    </row>
    <row r="519" spans="1:20" x14ac:dyDescent="0.3">
      <c r="A519" s="14">
        <v>42157</v>
      </c>
      <c r="B519" s="15" t="s">
        <v>45</v>
      </c>
      <c r="C519" s="15" t="s">
        <v>46</v>
      </c>
      <c r="D519" s="15" t="s">
        <v>47</v>
      </c>
      <c r="E519" s="16">
        <v>170</v>
      </c>
      <c r="F519" s="17">
        <v>179</v>
      </c>
      <c r="G519" s="17">
        <v>0</v>
      </c>
      <c r="H519" s="17">
        <v>119</v>
      </c>
      <c r="I519" s="15" t="s">
        <v>471</v>
      </c>
      <c r="J519" s="17">
        <v>239</v>
      </c>
      <c r="K519" s="15" t="s">
        <v>577</v>
      </c>
      <c r="L519" s="29" t="s">
        <v>263</v>
      </c>
      <c r="M519" s="28">
        <v>17</v>
      </c>
      <c r="N519" s="28">
        <v>75</v>
      </c>
      <c r="O519" s="29" t="s">
        <v>201</v>
      </c>
      <c r="P519" s="16">
        <v>67</v>
      </c>
      <c r="Q519" s="16">
        <v>98</v>
      </c>
      <c r="R519" s="15" t="s">
        <v>460</v>
      </c>
      <c r="S519" s="16">
        <v>56</v>
      </c>
      <c r="T519" s="15" t="s">
        <v>277</v>
      </c>
    </row>
    <row r="520" spans="1:20" x14ac:dyDescent="0.3">
      <c r="A520" s="14">
        <v>42158</v>
      </c>
      <c r="B520" s="15" t="s">
        <v>45</v>
      </c>
      <c r="C520" s="15" t="s">
        <v>46</v>
      </c>
      <c r="D520" s="15" t="s">
        <v>47</v>
      </c>
      <c r="E520" s="16">
        <v>170</v>
      </c>
      <c r="F520" s="17">
        <v>177</v>
      </c>
      <c r="G520" s="17">
        <v>0</v>
      </c>
      <c r="H520" s="17">
        <v>142</v>
      </c>
      <c r="I520" s="15" t="s">
        <v>115</v>
      </c>
      <c r="J520" s="17">
        <v>212</v>
      </c>
      <c r="K520" s="15" t="s">
        <v>278</v>
      </c>
      <c r="L520" s="29" t="s">
        <v>84</v>
      </c>
      <c r="M520" s="28">
        <v>8</v>
      </c>
      <c r="N520" s="28">
        <v>42</v>
      </c>
      <c r="O520" s="29" t="s">
        <v>146</v>
      </c>
      <c r="P520" s="16">
        <v>81</v>
      </c>
      <c r="Q520" s="16">
        <v>93</v>
      </c>
      <c r="R520" s="15" t="s">
        <v>258</v>
      </c>
      <c r="S520" s="16">
        <v>67</v>
      </c>
      <c r="T520" s="15" t="s">
        <v>158</v>
      </c>
    </row>
    <row r="521" spans="1:20" x14ac:dyDescent="0.3">
      <c r="A521" s="14">
        <v>42159</v>
      </c>
      <c r="B521" s="15" t="s">
        <v>45</v>
      </c>
      <c r="C521" s="15" t="s">
        <v>46</v>
      </c>
      <c r="D521" s="15" t="s">
        <v>47</v>
      </c>
      <c r="E521" s="16">
        <v>170</v>
      </c>
      <c r="F521" s="17">
        <v>222</v>
      </c>
      <c r="G521" s="17">
        <v>8</v>
      </c>
      <c r="H521" s="17">
        <v>165</v>
      </c>
      <c r="I521" s="15" t="s">
        <v>294</v>
      </c>
      <c r="J521" s="17">
        <v>278</v>
      </c>
      <c r="K521" s="15" t="s">
        <v>658</v>
      </c>
      <c r="L521" s="29" t="s">
        <v>116</v>
      </c>
      <c r="M521" s="28">
        <v>8</v>
      </c>
      <c r="N521" s="28">
        <v>58</v>
      </c>
      <c r="O521" s="29" t="s">
        <v>61</v>
      </c>
      <c r="P521" s="16">
        <v>79</v>
      </c>
      <c r="Q521" s="16">
        <v>93</v>
      </c>
      <c r="R521" s="15" t="s">
        <v>51</v>
      </c>
      <c r="S521" s="16">
        <v>57</v>
      </c>
      <c r="T521" s="15" t="s">
        <v>201</v>
      </c>
    </row>
    <row r="522" spans="1:20" x14ac:dyDescent="0.3">
      <c r="A522" s="14">
        <v>42160</v>
      </c>
      <c r="B522" s="15" t="s">
        <v>45</v>
      </c>
      <c r="C522" s="15" t="s">
        <v>46</v>
      </c>
      <c r="D522" s="15" t="s">
        <v>47</v>
      </c>
      <c r="E522" s="16">
        <v>170</v>
      </c>
      <c r="F522" s="17">
        <v>168</v>
      </c>
      <c r="G522" s="17">
        <v>24</v>
      </c>
      <c r="H522" s="17">
        <v>150</v>
      </c>
      <c r="I522" s="15" t="s">
        <v>617</v>
      </c>
      <c r="J522" s="17">
        <v>185</v>
      </c>
      <c r="K522" s="15" t="s">
        <v>659</v>
      </c>
      <c r="L522" s="27">
        <v>35</v>
      </c>
      <c r="M522" s="28">
        <v>11</v>
      </c>
      <c r="N522" s="28">
        <v>47</v>
      </c>
      <c r="O522" s="29" t="s">
        <v>345</v>
      </c>
      <c r="P522" s="16">
        <v>92</v>
      </c>
      <c r="Q522" s="16">
        <v>99</v>
      </c>
      <c r="R522" s="15" t="s">
        <v>51</v>
      </c>
      <c r="S522" s="16">
        <v>84</v>
      </c>
      <c r="T522" s="15" t="s">
        <v>95</v>
      </c>
    </row>
    <row r="523" spans="1:20" x14ac:dyDescent="0.3">
      <c r="A523" s="14">
        <v>42161</v>
      </c>
      <c r="B523" s="15" t="s">
        <v>45</v>
      </c>
      <c r="C523" s="15" t="s">
        <v>46</v>
      </c>
      <c r="D523" s="15" t="s">
        <v>47</v>
      </c>
      <c r="E523" s="16">
        <v>170</v>
      </c>
      <c r="F523" s="17">
        <v>164</v>
      </c>
      <c r="G523" s="17">
        <v>8</v>
      </c>
      <c r="H523" s="17">
        <v>145</v>
      </c>
      <c r="I523" s="15" t="s">
        <v>51</v>
      </c>
      <c r="J523" s="17">
        <v>183</v>
      </c>
      <c r="K523" s="15" t="s">
        <v>311</v>
      </c>
      <c r="L523" s="27">
        <v>36</v>
      </c>
      <c r="M523" s="28">
        <v>8</v>
      </c>
      <c r="N523" s="28">
        <v>50</v>
      </c>
      <c r="O523" s="29" t="s">
        <v>71</v>
      </c>
      <c r="P523" s="16">
        <v>92</v>
      </c>
      <c r="Q523" s="16">
        <v>99</v>
      </c>
      <c r="R523" s="15" t="s">
        <v>51</v>
      </c>
      <c r="S523" s="16">
        <v>80</v>
      </c>
      <c r="T523" s="15" t="s">
        <v>182</v>
      </c>
    </row>
    <row r="524" spans="1:20" x14ac:dyDescent="0.3">
      <c r="A524" s="14">
        <v>42162</v>
      </c>
      <c r="B524" s="15" t="s">
        <v>45</v>
      </c>
      <c r="C524" s="15" t="s">
        <v>46</v>
      </c>
      <c r="D524" s="15" t="s">
        <v>47</v>
      </c>
      <c r="E524" s="16">
        <v>170</v>
      </c>
      <c r="F524" s="17">
        <v>180</v>
      </c>
      <c r="G524" s="17">
        <v>0</v>
      </c>
      <c r="H524" s="17">
        <v>147</v>
      </c>
      <c r="I524" s="15" t="s">
        <v>375</v>
      </c>
      <c r="J524" s="17">
        <v>214</v>
      </c>
      <c r="K524" s="15" t="s">
        <v>288</v>
      </c>
      <c r="L524" s="27">
        <v>35</v>
      </c>
      <c r="M524" s="28">
        <v>8</v>
      </c>
      <c r="N524" s="28">
        <v>42</v>
      </c>
      <c r="O524" s="29" t="s">
        <v>94</v>
      </c>
      <c r="P524" s="16">
        <v>85</v>
      </c>
      <c r="Q524" s="16">
        <v>100</v>
      </c>
      <c r="R524" s="15" t="s">
        <v>51</v>
      </c>
      <c r="S524" s="16">
        <v>71</v>
      </c>
      <c r="T524" s="15" t="s">
        <v>71</v>
      </c>
    </row>
    <row r="525" spans="1:20" x14ac:dyDescent="0.3">
      <c r="A525" s="14">
        <v>42163</v>
      </c>
      <c r="B525" s="15" t="s">
        <v>45</v>
      </c>
      <c r="C525" s="15" t="s">
        <v>46</v>
      </c>
      <c r="D525" s="15" t="s">
        <v>47</v>
      </c>
      <c r="E525" s="16">
        <v>170</v>
      </c>
      <c r="F525" s="17">
        <v>196</v>
      </c>
      <c r="G525" s="17">
        <v>0</v>
      </c>
      <c r="H525" s="17">
        <v>161</v>
      </c>
      <c r="I525" s="15" t="s">
        <v>51</v>
      </c>
      <c r="J525" s="17">
        <v>230</v>
      </c>
      <c r="K525" s="15" t="s">
        <v>530</v>
      </c>
      <c r="L525" s="29" t="s">
        <v>84</v>
      </c>
      <c r="M525" s="28">
        <v>8</v>
      </c>
      <c r="N525" s="28">
        <v>44</v>
      </c>
      <c r="O525" s="29" t="s">
        <v>94</v>
      </c>
      <c r="P525" s="16">
        <v>85</v>
      </c>
      <c r="Q525" s="16">
        <v>100</v>
      </c>
      <c r="R525" s="15" t="s">
        <v>51</v>
      </c>
      <c r="S525" s="16">
        <v>74</v>
      </c>
      <c r="T525" s="15" t="s">
        <v>148</v>
      </c>
    </row>
    <row r="526" spans="1:20" x14ac:dyDescent="0.3">
      <c r="A526" s="14">
        <v>42164</v>
      </c>
      <c r="B526" s="15" t="s">
        <v>45</v>
      </c>
      <c r="C526" s="15" t="s">
        <v>46</v>
      </c>
      <c r="D526" s="15" t="s">
        <v>47</v>
      </c>
      <c r="E526" s="16">
        <v>170</v>
      </c>
      <c r="F526" s="17">
        <v>162</v>
      </c>
      <c r="G526" s="17">
        <v>42</v>
      </c>
      <c r="H526" s="17">
        <v>131</v>
      </c>
      <c r="I526" s="15" t="s">
        <v>165</v>
      </c>
      <c r="J526" s="17">
        <v>193</v>
      </c>
      <c r="K526" s="15" t="s">
        <v>660</v>
      </c>
      <c r="L526" s="29" t="s">
        <v>116</v>
      </c>
      <c r="M526" s="28">
        <v>11</v>
      </c>
      <c r="N526" s="28">
        <v>56</v>
      </c>
      <c r="O526" s="29" t="s">
        <v>213</v>
      </c>
      <c r="P526" s="16">
        <v>87</v>
      </c>
      <c r="Q526" s="16">
        <v>99</v>
      </c>
      <c r="R526" s="15" t="s">
        <v>142</v>
      </c>
      <c r="S526" s="16">
        <v>73</v>
      </c>
      <c r="T526" s="15" t="s">
        <v>148</v>
      </c>
    </row>
    <row r="527" spans="1:20" x14ac:dyDescent="0.3">
      <c r="A527" s="14">
        <v>42165</v>
      </c>
      <c r="B527" s="15" t="s">
        <v>45</v>
      </c>
      <c r="C527" s="15" t="s">
        <v>46</v>
      </c>
      <c r="D527" s="15" t="s">
        <v>47</v>
      </c>
      <c r="E527" s="16">
        <v>170</v>
      </c>
      <c r="F527" s="17">
        <v>147</v>
      </c>
      <c r="G527" s="17">
        <v>6</v>
      </c>
      <c r="H527" s="17">
        <v>125</v>
      </c>
      <c r="I527" s="15" t="s">
        <v>51</v>
      </c>
      <c r="J527" s="17">
        <v>169</v>
      </c>
      <c r="K527" s="15" t="s">
        <v>374</v>
      </c>
      <c r="L527" s="29" t="s">
        <v>263</v>
      </c>
      <c r="M527" s="28">
        <v>3</v>
      </c>
      <c r="N527" s="28">
        <v>39</v>
      </c>
      <c r="O527" s="29" t="s">
        <v>94</v>
      </c>
      <c r="P527" s="16">
        <v>89</v>
      </c>
      <c r="Q527" s="16">
        <v>100</v>
      </c>
      <c r="R527" s="15" t="s">
        <v>258</v>
      </c>
      <c r="S527" s="16">
        <v>73</v>
      </c>
      <c r="T527" s="15" t="s">
        <v>206</v>
      </c>
    </row>
    <row r="528" spans="1:20" x14ac:dyDescent="0.3">
      <c r="A528" s="14">
        <v>42166</v>
      </c>
      <c r="B528" s="15" t="s">
        <v>45</v>
      </c>
      <c r="C528" s="15" t="s">
        <v>46</v>
      </c>
      <c r="D528" s="15" t="s">
        <v>47</v>
      </c>
      <c r="E528" s="16">
        <v>170</v>
      </c>
      <c r="F528" s="17">
        <v>167</v>
      </c>
      <c r="G528" s="17">
        <v>0</v>
      </c>
      <c r="H528" s="17">
        <v>131</v>
      </c>
      <c r="I528" s="15" t="s">
        <v>51</v>
      </c>
      <c r="J528" s="17">
        <v>203</v>
      </c>
      <c r="K528" s="15" t="s">
        <v>288</v>
      </c>
      <c r="L528" s="27">
        <v>35</v>
      </c>
      <c r="M528" s="28">
        <v>3</v>
      </c>
      <c r="N528" s="28">
        <v>42</v>
      </c>
      <c r="O528" s="29" t="s">
        <v>139</v>
      </c>
      <c r="P528" s="16">
        <v>81</v>
      </c>
      <c r="Q528" s="16">
        <v>99</v>
      </c>
      <c r="R528" s="15" t="s">
        <v>51</v>
      </c>
      <c r="S528" s="16">
        <v>65</v>
      </c>
      <c r="T528" s="15" t="s">
        <v>50</v>
      </c>
    </row>
    <row r="529" spans="1:20" x14ac:dyDescent="0.3">
      <c r="A529" s="14">
        <v>42167</v>
      </c>
      <c r="B529" s="15" t="s">
        <v>45</v>
      </c>
      <c r="C529" s="15" t="s">
        <v>46</v>
      </c>
      <c r="D529" s="15" t="s">
        <v>47</v>
      </c>
      <c r="E529" s="16">
        <v>170</v>
      </c>
      <c r="F529" s="17">
        <v>152</v>
      </c>
      <c r="G529" s="17">
        <v>0</v>
      </c>
      <c r="H529" s="17">
        <v>129</v>
      </c>
      <c r="I529" s="15" t="s">
        <v>100</v>
      </c>
      <c r="J529" s="17">
        <v>175</v>
      </c>
      <c r="K529" s="15" t="s">
        <v>661</v>
      </c>
      <c r="L529" s="29" t="s">
        <v>102</v>
      </c>
      <c r="M529" s="28">
        <v>6</v>
      </c>
      <c r="N529" s="28">
        <v>58</v>
      </c>
      <c r="O529" s="29" t="s">
        <v>81</v>
      </c>
      <c r="P529" s="16">
        <v>78</v>
      </c>
      <c r="Q529" s="16">
        <v>95</v>
      </c>
      <c r="R529" s="15" t="s">
        <v>644</v>
      </c>
      <c r="S529" s="16">
        <v>66</v>
      </c>
      <c r="T529" s="15" t="s">
        <v>98</v>
      </c>
    </row>
    <row r="530" spans="1:20" x14ac:dyDescent="0.3">
      <c r="A530" s="14">
        <v>42168</v>
      </c>
      <c r="B530" s="15" t="s">
        <v>45</v>
      </c>
      <c r="C530" s="15" t="s">
        <v>46</v>
      </c>
      <c r="D530" s="15" t="s">
        <v>47</v>
      </c>
      <c r="E530" s="16">
        <v>170</v>
      </c>
      <c r="F530" s="17">
        <v>160</v>
      </c>
      <c r="G530" s="17">
        <v>40</v>
      </c>
      <c r="H530" s="17">
        <v>108</v>
      </c>
      <c r="I530" s="15" t="s">
        <v>662</v>
      </c>
      <c r="J530" s="17">
        <v>211</v>
      </c>
      <c r="K530" s="15" t="s">
        <v>293</v>
      </c>
      <c r="L530" s="27">
        <v>26</v>
      </c>
      <c r="M530" s="28">
        <v>8</v>
      </c>
      <c r="N530" s="28">
        <v>72</v>
      </c>
      <c r="O530" s="29" t="s">
        <v>135</v>
      </c>
      <c r="P530" s="16">
        <v>82</v>
      </c>
      <c r="Q530" s="16">
        <v>98</v>
      </c>
      <c r="R530" s="15" t="s">
        <v>51</v>
      </c>
      <c r="S530" s="16">
        <v>61</v>
      </c>
      <c r="T530" s="15" t="s">
        <v>113</v>
      </c>
    </row>
    <row r="531" spans="1:20" x14ac:dyDescent="0.3">
      <c r="A531" s="14">
        <v>42169</v>
      </c>
      <c r="B531" s="15" t="s">
        <v>45</v>
      </c>
      <c r="C531" s="15" t="s">
        <v>46</v>
      </c>
      <c r="D531" s="15" t="s">
        <v>47</v>
      </c>
      <c r="E531" s="16">
        <v>170</v>
      </c>
      <c r="F531" s="17">
        <v>146</v>
      </c>
      <c r="G531" s="17">
        <v>158</v>
      </c>
      <c r="H531" s="17">
        <v>101</v>
      </c>
      <c r="I531" s="15" t="s">
        <v>294</v>
      </c>
      <c r="J531" s="17">
        <v>191</v>
      </c>
      <c r="K531" s="15" t="s">
        <v>436</v>
      </c>
      <c r="L531" s="29" t="s">
        <v>116</v>
      </c>
      <c r="M531" s="28">
        <v>6</v>
      </c>
      <c r="N531" s="28">
        <v>47</v>
      </c>
      <c r="O531" s="29" t="s">
        <v>113</v>
      </c>
      <c r="P531" s="16">
        <v>89</v>
      </c>
      <c r="Q531" s="16">
        <v>99</v>
      </c>
      <c r="R531" s="15" t="s">
        <v>51</v>
      </c>
      <c r="S531" s="16">
        <v>67</v>
      </c>
      <c r="T531" s="15" t="s">
        <v>307</v>
      </c>
    </row>
    <row r="532" spans="1:20" x14ac:dyDescent="0.3">
      <c r="A532" s="14">
        <v>42170</v>
      </c>
      <c r="B532" s="15" t="s">
        <v>45</v>
      </c>
      <c r="C532" s="15" t="s">
        <v>46</v>
      </c>
      <c r="D532" s="15" t="s">
        <v>47</v>
      </c>
      <c r="E532" s="16">
        <v>170</v>
      </c>
      <c r="F532" s="17">
        <v>160</v>
      </c>
      <c r="G532" s="17">
        <v>0</v>
      </c>
      <c r="H532" s="17">
        <v>132</v>
      </c>
      <c r="I532" s="15" t="s">
        <v>100</v>
      </c>
      <c r="J532" s="17">
        <v>188</v>
      </c>
      <c r="K532" s="15" t="s">
        <v>535</v>
      </c>
      <c r="L532" s="27">
        <v>99</v>
      </c>
      <c r="M532" s="28">
        <v>11</v>
      </c>
      <c r="N532" s="28">
        <v>42</v>
      </c>
      <c r="O532" s="29" t="s">
        <v>51</v>
      </c>
      <c r="P532" s="16">
        <v>78</v>
      </c>
      <c r="Q532" s="16">
        <v>100</v>
      </c>
      <c r="R532" s="15" t="s">
        <v>51</v>
      </c>
      <c r="S532" s="16">
        <v>66</v>
      </c>
      <c r="T532" s="15" t="s">
        <v>64</v>
      </c>
    </row>
    <row r="533" spans="1:20" x14ac:dyDescent="0.3">
      <c r="A533" s="14">
        <v>42171</v>
      </c>
      <c r="B533" s="15" t="s">
        <v>45</v>
      </c>
      <c r="C533" s="15" t="s">
        <v>46</v>
      </c>
      <c r="D533" s="15" t="s">
        <v>47</v>
      </c>
      <c r="E533" s="16">
        <v>170</v>
      </c>
      <c r="F533" s="17">
        <v>168</v>
      </c>
      <c r="G533" s="17">
        <v>0</v>
      </c>
      <c r="H533" s="17">
        <v>119</v>
      </c>
      <c r="I533" s="15" t="s">
        <v>663</v>
      </c>
      <c r="J533" s="17">
        <v>218</v>
      </c>
      <c r="K533" s="15" t="s">
        <v>68</v>
      </c>
      <c r="L533" s="27">
        <v>36</v>
      </c>
      <c r="M533" s="28">
        <v>17</v>
      </c>
      <c r="N533" s="28">
        <v>64</v>
      </c>
      <c r="O533" s="29" t="s">
        <v>179</v>
      </c>
      <c r="P533" s="16">
        <v>77</v>
      </c>
      <c r="Q533" s="16">
        <v>98</v>
      </c>
      <c r="R533" s="15" t="s">
        <v>51</v>
      </c>
      <c r="S533" s="16">
        <v>53</v>
      </c>
      <c r="T533" s="15" t="s">
        <v>113</v>
      </c>
    </row>
    <row r="534" spans="1:20" x14ac:dyDescent="0.3">
      <c r="A534" s="14">
        <v>42172</v>
      </c>
      <c r="B534" s="15" t="s">
        <v>45</v>
      </c>
      <c r="C534" s="15" t="s">
        <v>46</v>
      </c>
      <c r="D534" s="15" t="s">
        <v>47</v>
      </c>
      <c r="E534" s="16">
        <v>170</v>
      </c>
      <c r="F534" s="17">
        <v>179</v>
      </c>
      <c r="G534" s="17">
        <v>0</v>
      </c>
      <c r="H534" s="17">
        <v>127</v>
      </c>
      <c r="I534" s="15" t="s">
        <v>605</v>
      </c>
      <c r="J534" s="17">
        <v>231</v>
      </c>
      <c r="K534" s="15" t="s">
        <v>447</v>
      </c>
      <c r="L534" s="29" t="s">
        <v>84</v>
      </c>
      <c r="M534" s="28">
        <v>17</v>
      </c>
      <c r="N534" s="28">
        <v>67</v>
      </c>
      <c r="O534" s="29" t="s">
        <v>91</v>
      </c>
      <c r="P534" s="16">
        <v>68</v>
      </c>
      <c r="Q534" s="16">
        <v>96</v>
      </c>
      <c r="R534" s="15" t="s">
        <v>100</v>
      </c>
      <c r="S534" s="16">
        <v>56</v>
      </c>
      <c r="T534" s="15" t="s">
        <v>215</v>
      </c>
    </row>
    <row r="535" spans="1:20" x14ac:dyDescent="0.3">
      <c r="A535" s="14">
        <v>42173</v>
      </c>
      <c r="B535" s="15" t="s">
        <v>45</v>
      </c>
      <c r="C535" s="15" t="s">
        <v>46</v>
      </c>
      <c r="D535" s="15" t="s">
        <v>47</v>
      </c>
      <c r="E535" s="16">
        <v>170</v>
      </c>
      <c r="F535" s="17">
        <v>187</v>
      </c>
      <c r="G535" s="17">
        <v>0</v>
      </c>
      <c r="H535" s="17">
        <v>124</v>
      </c>
      <c r="I535" s="15" t="s">
        <v>664</v>
      </c>
      <c r="J535" s="17">
        <v>250</v>
      </c>
      <c r="K535" s="15" t="s">
        <v>206</v>
      </c>
      <c r="L535" s="27">
        <v>36</v>
      </c>
      <c r="M535" s="28">
        <v>19</v>
      </c>
      <c r="N535" s="28">
        <v>64</v>
      </c>
      <c r="O535" s="29" t="s">
        <v>94</v>
      </c>
      <c r="P535" s="16">
        <v>71</v>
      </c>
      <c r="Q535" s="16">
        <v>98</v>
      </c>
      <c r="R535" s="15" t="s">
        <v>51</v>
      </c>
      <c r="S535" s="16">
        <v>55</v>
      </c>
      <c r="T535" s="15" t="s">
        <v>169</v>
      </c>
    </row>
    <row r="536" spans="1:20" x14ac:dyDescent="0.3">
      <c r="A536" s="14">
        <v>42174</v>
      </c>
      <c r="B536" s="15" t="s">
        <v>45</v>
      </c>
      <c r="C536" s="15" t="s">
        <v>46</v>
      </c>
      <c r="D536" s="15" t="s">
        <v>47</v>
      </c>
      <c r="E536" s="16">
        <v>170</v>
      </c>
      <c r="F536" s="17">
        <v>198</v>
      </c>
      <c r="G536" s="17">
        <v>2</v>
      </c>
      <c r="H536" s="17">
        <v>158</v>
      </c>
      <c r="I536" s="15" t="s">
        <v>221</v>
      </c>
      <c r="J536" s="17">
        <v>238</v>
      </c>
      <c r="K536" s="15" t="s">
        <v>665</v>
      </c>
      <c r="L536" s="29" t="s">
        <v>102</v>
      </c>
      <c r="M536" s="28">
        <v>17</v>
      </c>
      <c r="N536" s="28">
        <v>67</v>
      </c>
      <c r="O536" s="29" t="s">
        <v>81</v>
      </c>
      <c r="P536" s="16">
        <v>79</v>
      </c>
      <c r="Q536" s="16">
        <v>93</v>
      </c>
      <c r="R536" s="15" t="s">
        <v>147</v>
      </c>
      <c r="S536" s="16">
        <v>64</v>
      </c>
      <c r="T536" s="15" t="s">
        <v>209</v>
      </c>
    </row>
    <row r="537" spans="1:20" x14ac:dyDescent="0.3">
      <c r="A537" s="14">
        <v>42175</v>
      </c>
      <c r="B537" s="15" t="s">
        <v>45</v>
      </c>
      <c r="C537" s="15" t="s">
        <v>46</v>
      </c>
      <c r="D537" s="15" t="s">
        <v>47</v>
      </c>
      <c r="E537" s="16">
        <v>170</v>
      </c>
      <c r="F537" s="17">
        <v>202</v>
      </c>
      <c r="G537" s="17">
        <v>0</v>
      </c>
      <c r="H537" s="17">
        <v>148</v>
      </c>
      <c r="I537" s="15" t="s">
        <v>399</v>
      </c>
      <c r="J537" s="17">
        <v>257</v>
      </c>
      <c r="K537" s="15" t="s">
        <v>402</v>
      </c>
      <c r="L537" s="29" t="s">
        <v>116</v>
      </c>
      <c r="M537" s="28">
        <v>17</v>
      </c>
      <c r="N537" s="28">
        <v>69</v>
      </c>
      <c r="O537" s="29" t="s">
        <v>50</v>
      </c>
      <c r="P537" s="16">
        <v>65</v>
      </c>
      <c r="Q537" s="16">
        <v>94</v>
      </c>
      <c r="R537" s="15" t="s">
        <v>108</v>
      </c>
      <c r="S537" s="16">
        <v>50</v>
      </c>
      <c r="T537" s="15" t="s">
        <v>133</v>
      </c>
    </row>
    <row r="538" spans="1:20" x14ac:dyDescent="0.3">
      <c r="A538" s="14">
        <v>42176</v>
      </c>
      <c r="B538" s="15" t="s">
        <v>45</v>
      </c>
      <c r="C538" s="15" t="s">
        <v>46</v>
      </c>
      <c r="D538" s="15" t="s">
        <v>47</v>
      </c>
      <c r="E538" s="16">
        <v>170</v>
      </c>
      <c r="F538" s="17">
        <v>198</v>
      </c>
      <c r="G538" s="17">
        <v>0</v>
      </c>
      <c r="H538" s="17">
        <v>140</v>
      </c>
      <c r="I538" s="15" t="s">
        <v>650</v>
      </c>
      <c r="J538" s="17">
        <v>257</v>
      </c>
      <c r="K538" s="15" t="s">
        <v>119</v>
      </c>
      <c r="L538" s="27">
        <v>36</v>
      </c>
      <c r="M538" s="28">
        <v>11</v>
      </c>
      <c r="N538" s="28">
        <v>53</v>
      </c>
      <c r="O538" s="29" t="s">
        <v>94</v>
      </c>
      <c r="P538" s="16">
        <v>75</v>
      </c>
      <c r="Q538" s="16">
        <v>97</v>
      </c>
      <c r="R538" s="15" t="s">
        <v>650</v>
      </c>
      <c r="S538" s="16">
        <v>62</v>
      </c>
      <c r="T538" s="15" t="s">
        <v>117</v>
      </c>
    </row>
    <row r="539" spans="1:20" x14ac:dyDescent="0.3">
      <c r="A539" s="14">
        <v>42177</v>
      </c>
      <c r="B539" s="15" t="s">
        <v>45</v>
      </c>
      <c r="C539" s="15" t="s">
        <v>46</v>
      </c>
      <c r="D539" s="15" t="s">
        <v>47</v>
      </c>
      <c r="E539" s="16">
        <v>170</v>
      </c>
      <c r="F539" s="17">
        <v>220</v>
      </c>
      <c r="G539" s="17">
        <v>14</v>
      </c>
      <c r="H539" s="17">
        <v>156</v>
      </c>
      <c r="I539" s="15" t="s">
        <v>649</v>
      </c>
      <c r="J539" s="17">
        <v>284</v>
      </c>
      <c r="K539" s="15" t="s">
        <v>666</v>
      </c>
      <c r="L539" s="29" t="s">
        <v>84</v>
      </c>
      <c r="M539" s="28">
        <v>14</v>
      </c>
      <c r="N539" s="28">
        <v>72</v>
      </c>
      <c r="O539" s="29" t="s">
        <v>98</v>
      </c>
      <c r="P539" s="16">
        <v>80</v>
      </c>
      <c r="Q539" s="16">
        <v>97</v>
      </c>
      <c r="R539" s="15" t="s">
        <v>51</v>
      </c>
      <c r="S539" s="16">
        <v>59</v>
      </c>
      <c r="T539" s="15" t="s">
        <v>201</v>
      </c>
    </row>
    <row r="540" spans="1:20" x14ac:dyDescent="0.3">
      <c r="A540" s="14">
        <v>42178</v>
      </c>
      <c r="B540" s="15" t="s">
        <v>45</v>
      </c>
      <c r="C540" s="15" t="s">
        <v>46</v>
      </c>
      <c r="D540" s="15" t="s">
        <v>47</v>
      </c>
      <c r="E540" s="16">
        <v>170</v>
      </c>
      <c r="F540" s="17">
        <v>188</v>
      </c>
      <c r="G540" s="17">
        <v>6</v>
      </c>
      <c r="H540" s="17">
        <v>163</v>
      </c>
      <c r="I540" s="15" t="s">
        <v>667</v>
      </c>
      <c r="J540" s="17">
        <v>214</v>
      </c>
      <c r="K540" s="15" t="s">
        <v>535</v>
      </c>
      <c r="L540" s="27">
        <v>34</v>
      </c>
      <c r="M540" s="28">
        <v>11</v>
      </c>
      <c r="N540" s="28">
        <v>42</v>
      </c>
      <c r="O540" s="29" t="s">
        <v>280</v>
      </c>
      <c r="P540" s="16">
        <v>88</v>
      </c>
      <c r="Q540" s="16">
        <v>99</v>
      </c>
      <c r="R540" s="15" t="s">
        <v>51</v>
      </c>
      <c r="S540" s="16">
        <v>79</v>
      </c>
      <c r="T540" s="15" t="s">
        <v>342</v>
      </c>
    </row>
    <row r="541" spans="1:20" x14ac:dyDescent="0.3">
      <c r="A541" s="14">
        <v>42179</v>
      </c>
      <c r="B541" s="15" t="s">
        <v>45</v>
      </c>
      <c r="C541" s="15" t="s">
        <v>46</v>
      </c>
      <c r="D541" s="15" t="s">
        <v>47</v>
      </c>
      <c r="E541" s="16">
        <v>170</v>
      </c>
      <c r="F541" s="17">
        <v>208</v>
      </c>
      <c r="G541" s="17">
        <v>0</v>
      </c>
      <c r="H541" s="17">
        <v>159</v>
      </c>
      <c r="I541" s="15" t="s">
        <v>272</v>
      </c>
      <c r="J541" s="17">
        <v>256</v>
      </c>
      <c r="K541" s="15" t="s">
        <v>64</v>
      </c>
      <c r="L541" s="29" t="s">
        <v>263</v>
      </c>
      <c r="M541" s="28">
        <v>19</v>
      </c>
      <c r="N541" s="28">
        <v>64</v>
      </c>
      <c r="O541" s="29" t="s">
        <v>117</v>
      </c>
      <c r="P541" s="16">
        <v>72</v>
      </c>
      <c r="Q541" s="16">
        <v>97</v>
      </c>
      <c r="R541" s="15" t="s">
        <v>80</v>
      </c>
      <c r="S541" s="16">
        <v>52</v>
      </c>
      <c r="T541" s="15" t="s">
        <v>264</v>
      </c>
    </row>
    <row r="542" spans="1:20" x14ac:dyDescent="0.3">
      <c r="A542" s="14">
        <v>42180</v>
      </c>
      <c r="B542" s="15" t="s">
        <v>45</v>
      </c>
      <c r="C542" s="15" t="s">
        <v>46</v>
      </c>
      <c r="D542" s="15" t="s">
        <v>47</v>
      </c>
      <c r="E542" s="16">
        <v>170</v>
      </c>
      <c r="F542" s="17">
        <v>218</v>
      </c>
      <c r="G542" s="17">
        <v>0</v>
      </c>
      <c r="H542" s="17">
        <v>150</v>
      </c>
      <c r="I542" s="15" t="s">
        <v>405</v>
      </c>
      <c r="J542" s="17">
        <v>286</v>
      </c>
      <c r="K542" s="15" t="s">
        <v>324</v>
      </c>
      <c r="L542" s="29" t="s">
        <v>263</v>
      </c>
      <c r="M542" s="28">
        <v>14</v>
      </c>
      <c r="N542" s="28">
        <v>64</v>
      </c>
      <c r="O542" s="29" t="s">
        <v>112</v>
      </c>
      <c r="P542" s="16">
        <v>68</v>
      </c>
      <c r="Q542" s="16">
        <v>98</v>
      </c>
      <c r="R542" s="15" t="s">
        <v>51</v>
      </c>
      <c r="S542" s="16">
        <v>53</v>
      </c>
      <c r="T542" s="15" t="s">
        <v>50</v>
      </c>
    </row>
    <row r="543" spans="1:20" x14ac:dyDescent="0.3">
      <c r="A543" s="14">
        <v>42181</v>
      </c>
      <c r="B543" s="15" t="s">
        <v>45</v>
      </c>
      <c r="C543" s="15" t="s">
        <v>46</v>
      </c>
      <c r="D543" s="15" t="s">
        <v>47</v>
      </c>
      <c r="E543" s="16">
        <v>170</v>
      </c>
      <c r="F543" s="17">
        <v>216</v>
      </c>
      <c r="G543" s="17">
        <v>0</v>
      </c>
      <c r="H543" s="17">
        <v>168</v>
      </c>
      <c r="I543" s="15" t="s">
        <v>66</v>
      </c>
      <c r="J543" s="17">
        <v>265</v>
      </c>
      <c r="K543" s="15" t="s">
        <v>64</v>
      </c>
      <c r="L543" s="27">
        <v>36</v>
      </c>
      <c r="M543" s="28">
        <v>17</v>
      </c>
      <c r="N543" s="28">
        <v>67</v>
      </c>
      <c r="O543" s="29" t="s">
        <v>164</v>
      </c>
      <c r="P543" s="16">
        <v>78</v>
      </c>
      <c r="Q543" s="16">
        <v>96</v>
      </c>
      <c r="R543" s="15" t="s">
        <v>460</v>
      </c>
      <c r="S543" s="16">
        <v>55</v>
      </c>
      <c r="T543" s="15" t="s">
        <v>139</v>
      </c>
    </row>
    <row r="544" spans="1:20" x14ac:dyDescent="0.3">
      <c r="A544" s="14">
        <v>42182</v>
      </c>
      <c r="B544" s="15" t="s">
        <v>45</v>
      </c>
      <c r="C544" s="15" t="s">
        <v>46</v>
      </c>
      <c r="D544" s="15" t="s">
        <v>47</v>
      </c>
      <c r="E544" s="16">
        <v>170</v>
      </c>
      <c r="F544" s="17">
        <v>217</v>
      </c>
      <c r="G544" s="17">
        <v>0</v>
      </c>
      <c r="H544" s="17">
        <v>162</v>
      </c>
      <c r="I544" s="15" t="s">
        <v>668</v>
      </c>
      <c r="J544" s="17">
        <v>272</v>
      </c>
      <c r="K544" s="15" t="s">
        <v>431</v>
      </c>
      <c r="L544" s="29" t="s">
        <v>263</v>
      </c>
      <c r="M544" s="28">
        <v>19</v>
      </c>
      <c r="N544" s="28">
        <v>61</v>
      </c>
      <c r="O544" s="29" t="s">
        <v>215</v>
      </c>
      <c r="P544" s="16">
        <v>70</v>
      </c>
      <c r="Q544" s="16">
        <v>95</v>
      </c>
      <c r="R544" s="15" t="s">
        <v>100</v>
      </c>
      <c r="S544" s="16">
        <v>55</v>
      </c>
      <c r="T544" s="15" t="s">
        <v>169</v>
      </c>
    </row>
    <row r="545" spans="1:20" x14ac:dyDescent="0.3">
      <c r="A545" s="14">
        <v>42183</v>
      </c>
      <c r="B545" s="15" t="s">
        <v>45</v>
      </c>
      <c r="C545" s="15" t="s">
        <v>46</v>
      </c>
      <c r="D545" s="15" t="s">
        <v>47</v>
      </c>
      <c r="E545" s="16">
        <v>170</v>
      </c>
      <c r="F545" s="17">
        <v>196</v>
      </c>
      <c r="G545" s="17">
        <v>0</v>
      </c>
      <c r="H545" s="17">
        <v>172</v>
      </c>
      <c r="I545" s="15" t="s">
        <v>669</v>
      </c>
      <c r="J545" s="17">
        <v>219</v>
      </c>
      <c r="K545" s="15" t="s">
        <v>278</v>
      </c>
      <c r="L545" s="27">
        <v>36</v>
      </c>
      <c r="M545" s="28">
        <v>8</v>
      </c>
      <c r="N545" s="28">
        <v>42</v>
      </c>
      <c r="O545" s="29" t="s">
        <v>164</v>
      </c>
      <c r="P545" s="16">
        <v>91</v>
      </c>
      <c r="Q545" s="16">
        <v>97</v>
      </c>
      <c r="R545" s="15" t="s">
        <v>51</v>
      </c>
      <c r="S545" s="16">
        <v>81</v>
      </c>
      <c r="T545" s="15" t="s">
        <v>52</v>
      </c>
    </row>
    <row r="546" spans="1:20" x14ac:dyDescent="0.3">
      <c r="A546" s="14">
        <v>42184</v>
      </c>
      <c r="B546" s="15" t="s">
        <v>45</v>
      </c>
      <c r="C546" s="15" t="s">
        <v>46</v>
      </c>
      <c r="D546" s="15" t="s">
        <v>47</v>
      </c>
      <c r="E546" s="16">
        <v>170</v>
      </c>
      <c r="F546" s="17">
        <v>236</v>
      </c>
      <c r="G546" s="17">
        <v>0</v>
      </c>
      <c r="H546" s="17">
        <v>182</v>
      </c>
      <c r="I546" s="15" t="s">
        <v>51</v>
      </c>
      <c r="J546" s="17">
        <v>290</v>
      </c>
      <c r="K546" s="15" t="s">
        <v>50</v>
      </c>
      <c r="L546" s="27">
        <v>99</v>
      </c>
      <c r="M546" s="28">
        <v>17</v>
      </c>
      <c r="N546" s="28">
        <v>47</v>
      </c>
      <c r="O546" s="29" t="s">
        <v>51</v>
      </c>
      <c r="P546" s="16">
        <v>69</v>
      </c>
      <c r="Q546" s="16">
        <v>96</v>
      </c>
      <c r="R546" s="15" t="s">
        <v>51</v>
      </c>
      <c r="S546" s="16">
        <v>55</v>
      </c>
      <c r="T546" s="15" t="s">
        <v>158</v>
      </c>
    </row>
    <row r="547" spans="1:20" x14ac:dyDescent="0.3">
      <c r="A547" s="14">
        <v>42185</v>
      </c>
      <c r="B547" s="15" t="s">
        <v>45</v>
      </c>
      <c r="C547" s="15" t="s">
        <v>46</v>
      </c>
      <c r="D547" s="15" t="s">
        <v>47</v>
      </c>
      <c r="E547" s="16">
        <v>170</v>
      </c>
      <c r="F547" s="15"/>
      <c r="G547" s="17">
        <v>0</v>
      </c>
      <c r="H547" s="15"/>
      <c r="I547" s="15"/>
      <c r="J547" s="15"/>
      <c r="K547" s="15"/>
      <c r="L547" s="29"/>
      <c r="M547" s="28">
        <v>17</v>
      </c>
      <c r="N547" s="29"/>
      <c r="O547" s="29"/>
      <c r="P547" s="16">
        <v>72</v>
      </c>
      <c r="Q547" s="15"/>
      <c r="R547" s="15"/>
      <c r="S547" s="15"/>
      <c r="T547" s="15"/>
    </row>
    <row r="548" spans="1:20" x14ac:dyDescent="0.3">
      <c r="A548" s="14">
        <v>42186</v>
      </c>
      <c r="B548" s="15" t="s">
        <v>45</v>
      </c>
      <c r="C548" s="15" t="s">
        <v>46</v>
      </c>
      <c r="D548" s="15" t="s">
        <v>47</v>
      </c>
      <c r="E548" s="16">
        <v>170</v>
      </c>
      <c r="F548" s="17">
        <v>204</v>
      </c>
      <c r="G548" s="17">
        <v>18</v>
      </c>
      <c r="H548" s="17">
        <v>168</v>
      </c>
      <c r="I548" s="15" t="s">
        <v>571</v>
      </c>
      <c r="J548" s="17">
        <v>240</v>
      </c>
      <c r="K548" s="15" t="s">
        <v>508</v>
      </c>
      <c r="L548" s="27">
        <v>28</v>
      </c>
      <c r="M548" s="28">
        <v>8</v>
      </c>
      <c r="N548" s="28">
        <v>42</v>
      </c>
      <c r="O548" s="29" t="s">
        <v>307</v>
      </c>
      <c r="P548" s="16">
        <v>77</v>
      </c>
      <c r="Q548" s="16">
        <v>96</v>
      </c>
      <c r="R548" s="15" t="s">
        <v>521</v>
      </c>
      <c r="S548" s="16">
        <v>64</v>
      </c>
      <c r="T548" s="15" t="s">
        <v>64</v>
      </c>
    </row>
    <row r="549" spans="1:20" x14ac:dyDescent="0.3">
      <c r="A549" s="14">
        <v>42187</v>
      </c>
      <c r="B549" s="15" t="s">
        <v>45</v>
      </c>
      <c r="C549" s="15" t="s">
        <v>46</v>
      </c>
      <c r="D549" s="15" t="s">
        <v>47</v>
      </c>
      <c r="E549" s="16">
        <v>170</v>
      </c>
      <c r="F549" s="17">
        <v>184</v>
      </c>
      <c r="G549" s="17">
        <v>0</v>
      </c>
      <c r="H549" s="17">
        <v>150</v>
      </c>
      <c r="I549" s="15" t="s">
        <v>356</v>
      </c>
      <c r="J549" s="17">
        <v>219</v>
      </c>
      <c r="K549" s="15" t="s">
        <v>297</v>
      </c>
      <c r="L549" s="29" t="s">
        <v>84</v>
      </c>
      <c r="M549" s="28">
        <v>8</v>
      </c>
      <c r="N549" s="28">
        <v>47</v>
      </c>
      <c r="O549" s="29" t="s">
        <v>166</v>
      </c>
      <c r="P549" s="16">
        <v>77</v>
      </c>
      <c r="Q549" s="16">
        <v>96</v>
      </c>
      <c r="R549" s="15" t="s">
        <v>163</v>
      </c>
      <c r="S549" s="16">
        <v>62</v>
      </c>
      <c r="T549" s="15" t="s">
        <v>81</v>
      </c>
    </row>
    <row r="550" spans="1:20" x14ac:dyDescent="0.3">
      <c r="A550" s="14">
        <v>42188</v>
      </c>
      <c r="B550" s="15" t="s">
        <v>45</v>
      </c>
      <c r="C550" s="15" t="s">
        <v>46</v>
      </c>
      <c r="D550" s="15" t="s">
        <v>47</v>
      </c>
      <c r="E550" s="16">
        <v>170</v>
      </c>
      <c r="F550" s="17">
        <v>214</v>
      </c>
      <c r="G550" s="17">
        <v>0</v>
      </c>
      <c r="H550" s="17">
        <v>134</v>
      </c>
      <c r="I550" s="15" t="s">
        <v>338</v>
      </c>
      <c r="J550" s="17">
        <v>295</v>
      </c>
      <c r="K550" s="15" t="s">
        <v>670</v>
      </c>
      <c r="L550" s="27">
        <v>99</v>
      </c>
      <c r="M550" s="28">
        <v>17</v>
      </c>
      <c r="N550" s="28">
        <v>81</v>
      </c>
      <c r="O550" s="29" t="s">
        <v>117</v>
      </c>
      <c r="P550" s="16">
        <v>67</v>
      </c>
      <c r="Q550" s="16">
        <v>98</v>
      </c>
      <c r="R550" s="15" t="s">
        <v>51</v>
      </c>
      <c r="S550" s="16">
        <v>49</v>
      </c>
      <c r="T550" s="15" t="s">
        <v>215</v>
      </c>
    </row>
    <row r="551" spans="1:20" x14ac:dyDescent="0.3">
      <c r="A551" s="14">
        <v>42189</v>
      </c>
      <c r="B551" s="15" t="s">
        <v>45</v>
      </c>
      <c r="C551" s="15" t="s">
        <v>46</v>
      </c>
      <c r="D551" s="15" t="s">
        <v>47</v>
      </c>
      <c r="E551" s="16">
        <v>170</v>
      </c>
      <c r="F551" s="15"/>
      <c r="G551" s="17">
        <v>2</v>
      </c>
      <c r="H551" s="15"/>
      <c r="I551" s="15"/>
      <c r="J551" s="15"/>
      <c r="K551" s="15"/>
      <c r="L551" s="29"/>
      <c r="M551" s="28">
        <v>14</v>
      </c>
      <c r="N551" s="29"/>
      <c r="O551" s="29"/>
      <c r="P551" s="16">
        <v>71</v>
      </c>
      <c r="Q551" s="15"/>
      <c r="R551" s="15"/>
      <c r="S551" s="15"/>
      <c r="T551" s="15"/>
    </row>
    <row r="552" spans="1:20" x14ac:dyDescent="0.3">
      <c r="A552" s="14">
        <v>42190</v>
      </c>
      <c r="B552" s="15" t="s">
        <v>45</v>
      </c>
      <c r="C552" s="15" t="s">
        <v>46</v>
      </c>
      <c r="D552" s="15" t="s">
        <v>47</v>
      </c>
      <c r="E552" s="16">
        <v>170</v>
      </c>
      <c r="F552" s="15"/>
      <c r="G552" s="17">
        <v>12</v>
      </c>
      <c r="H552" s="15"/>
      <c r="I552" s="15"/>
      <c r="J552" s="15"/>
      <c r="K552" s="15"/>
      <c r="L552" s="29"/>
      <c r="M552" s="28">
        <v>3</v>
      </c>
      <c r="N552" s="29"/>
      <c r="O552" s="29"/>
      <c r="P552" s="16">
        <v>88</v>
      </c>
      <c r="Q552" s="15"/>
      <c r="R552" s="15"/>
      <c r="S552" s="15"/>
      <c r="T552" s="15"/>
    </row>
    <row r="553" spans="1:20" x14ac:dyDescent="0.3">
      <c r="A553" s="14">
        <v>42191</v>
      </c>
      <c r="B553" s="15" t="s">
        <v>45</v>
      </c>
      <c r="C553" s="15" t="s">
        <v>46</v>
      </c>
      <c r="D553" s="15" t="s">
        <v>47</v>
      </c>
      <c r="E553" s="16">
        <v>170</v>
      </c>
      <c r="F553" s="17">
        <v>222</v>
      </c>
      <c r="G553" s="17">
        <v>0</v>
      </c>
      <c r="H553" s="17">
        <v>153</v>
      </c>
      <c r="I553" s="15" t="s">
        <v>671</v>
      </c>
      <c r="J553" s="17">
        <v>290</v>
      </c>
      <c r="K553" s="15" t="s">
        <v>626</v>
      </c>
      <c r="L553" s="29" t="s">
        <v>84</v>
      </c>
      <c r="M553" s="28">
        <v>17</v>
      </c>
      <c r="N553" s="28">
        <v>58</v>
      </c>
      <c r="O553" s="29" t="s">
        <v>64</v>
      </c>
      <c r="P553" s="16">
        <v>66</v>
      </c>
      <c r="Q553" s="16">
        <v>98</v>
      </c>
      <c r="R553" s="15" t="s">
        <v>51</v>
      </c>
      <c r="S553" s="16">
        <v>49</v>
      </c>
      <c r="T553" s="15" t="s">
        <v>89</v>
      </c>
    </row>
    <row r="554" spans="1:20" x14ac:dyDescent="0.3">
      <c r="A554" s="14">
        <v>42192</v>
      </c>
      <c r="B554" s="15" t="s">
        <v>45</v>
      </c>
      <c r="C554" s="15" t="s">
        <v>46</v>
      </c>
      <c r="D554" s="15" t="s">
        <v>47</v>
      </c>
      <c r="E554" s="16">
        <v>170</v>
      </c>
      <c r="F554" s="17">
        <v>212</v>
      </c>
      <c r="G554" s="17">
        <v>34</v>
      </c>
      <c r="H554" s="17">
        <v>150</v>
      </c>
      <c r="I554" s="15" t="s">
        <v>380</v>
      </c>
      <c r="J554" s="17">
        <v>274</v>
      </c>
      <c r="K554" s="15" t="s">
        <v>472</v>
      </c>
      <c r="L554" s="29" t="s">
        <v>263</v>
      </c>
      <c r="M554" s="28">
        <v>17</v>
      </c>
      <c r="N554" s="28">
        <v>75</v>
      </c>
      <c r="O554" s="29" t="s">
        <v>146</v>
      </c>
      <c r="P554" s="16">
        <v>79</v>
      </c>
      <c r="Q554" s="16">
        <v>98</v>
      </c>
      <c r="R554" s="15" t="s">
        <v>51</v>
      </c>
      <c r="S554" s="16">
        <v>54</v>
      </c>
      <c r="T554" s="15" t="s">
        <v>81</v>
      </c>
    </row>
    <row r="555" spans="1:20" x14ac:dyDescent="0.3">
      <c r="A555" s="14">
        <v>42193</v>
      </c>
      <c r="B555" s="15" t="s">
        <v>45</v>
      </c>
      <c r="C555" s="15" t="s">
        <v>46</v>
      </c>
      <c r="D555" s="15" t="s">
        <v>47</v>
      </c>
      <c r="E555" s="16">
        <v>170</v>
      </c>
      <c r="F555" s="17">
        <v>184</v>
      </c>
      <c r="G555" s="17">
        <v>16</v>
      </c>
      <c r="H555" s="17">
        <v>152</v>
      </c>
      <c r="I555" s="15" t="s">
        <v>631</v>
      </c>
      <c r="J555" s="17">
        <v>216</v>
      </c>
      <c r="K555" s="15" t="s">
        <v>320</v>
      </c>
      <c r="L555" s="29" t="s">
        <v>84</v>
      </c>
      <c r="M555" s="28">
        <v>11</v>
      </c>
      <c r="N555" s="28">
        <v>50</v>
      </c>
      <c r="O555" s="29" t="s">
        <v>51</v>
      </c>
      <c r="P555" s="16">
        <v>81</v>
      </c>
      <c r="Q555" s="16">
        <v>99</v>
      </c>
      <c r="R555" s="15" t="s">
        <v>51</v>
      </c>
      <c r="S555" s="16">
        <v>69</v>
      </c>
      <c r="T555" s="15" t="s">
        <v>121</v>
      </c>
    </row>
    <row r="556" spans="1:20" x14ac:dyDescent="0.3">
      <c r="A556" s="14">
        <v>42194</v>
      </c>
      <c r="B556" s="15" t="s">
        <v>45</v>
      </c>
      <c r="C556" s="15" t="s">
        <v>46</v>
      </c>
      <c r="D556" s="15" t="s">
        <v>47</v>
      </c>
      <c r="E556" s="16">
        <v>170</v>
      </c>
      <c r="F556" s="15"/>
      <c r="G556" s="15"/>
      <c r="H556" s="15"/>
      <c r="I556" s="15"/>
      <c r="J556" s="15"/>
      <c r="K556" s="15"/>
      <c r="L556" s="29" t="s">
        <v>401</v>
      </c>
      <c r="M556" s="28">
        <v>11</v>
      </c>
      <c r="N556" s="28">
        <v>56</v>
      </c>
      <c r="O556" s="29" t="s">
        <v>146</v>
      </c>
      <c r="P556" s="16">
        <v>66</v>
      </c>
      <c r="Q556" s="15"/>
      <c r="R556" s="15"/>
      <c r="S556" s="15"/>
      <c r="T556" s="15"/>
    </row>
    <row r="557" spans="1:20" x14ac:dyDescent="0.3">
      <c r="A557" s="14">
        <v>42195</v>
      </c>
      <c r="B557" s="15" t="s">
        <v>45</v>
      </c>
      <c r="C557" s="15" t="s">
        <v>46</v>
      </c>
      <c r="D557" s="15" t="s">
        <v>47</v>
      </c>
      <c r="E557" s="16">
        <v>170</v>
      </c>
      <c r="F557" s="17">
        <v>218</v>
      </c>
      <c r="G557" s="17">
        <v>0</v>
      </c>
      <c r="H557" s="17">
        <v>149</v>
      </c>
      <c r="I557" s="15" t="s">
        <v>51</v>
      </c>
      <c r="J557" s="17">
        <v>286</v>
      </c>
      <c r="K557" s="15" t="s">
        <v>672</v>
      </c>
      <c r="L557" s="29" t="s">
        <v>218</v>
      </c>
      <c r="M557" s="28">
        <v>22</v>
      </c>
      <c r="N557" s="28">
        <v>78</v>
      </c>
      <c r="O557" s="29" t="s">
        <v>133</v>
      </c>
      <c r="P557" s="16">
        <v>70</v>
      </c>
      <c r="Q557" s="16">
        <v>99</v>
      </c>
      <c r="R557" s="15" t="s">
        <v>229</v>
      </c>
      <c r="S557" s="16">
        <v>51</v>
      </c>
      <c r="T557" s="15" t="s">
        <v>148</v>
      </c>
    </row>
    <row r="558" spans="1:20" x14ac:dyDescent="0.3">
      <c r="A558" s="14">
        <v>42196</v>
      </c>
      <c r="B558" s="15" t="s">
        <v>45</v>
      </c>
      <c r="C558" s="15" t="s">
        <v>46</v>
      </c>
      <c r="D558" s="15" t="s">
        <v>47</v>
      </c>
      <c r="E558" s="16">
        <v>170</v>
      </c>
      <c r="F558" s="17">
        <v>205</v>
      </c>
      <c r="G558" s="17">
        <v>0</v>
      </c>
      <c r="H558" s="17">
        <v>168</v>
      </c>
      <c r="I558" s="15" t="s">
        <v>51</v>
      </c>
      <c r="J558" s="17">
        <v>242</v>
      </c>
      <c r="K558" s="15" t="s">
        <v>50</v>
      </c>
      <c r="L558" s="29" t="s">
        <v>116</v>
      </c>
      <c r="M558" s="28">
        <v>8</v>
      </c>
      <c r="N558" s="28">
        <v>50</v>
      </c>
      <c r="O558" s="29" t="s">
        <v>64</v>
      </c>
      <c r="P558" s="16">
        <v>75</v>
      </c>
      <c r="Q558" s="16">
        <v>94</v>
      </c>
      <c r="R558" s="15" t="s">
        <v>51</v>
      </c>
      <c r="S558" s="16">
        <v>58</v>
      </c>
      <c r="T558" s="15" t="s">
        <v>158</v>
      </c>
    </row>
    <row r="559" spans="1:20" x14ac:dyDescent="0.3">
      <c r="A559" s="14">
        <v>42197</v>
      </c>
      <c r="B559" s="15" t="s">
        <v>45</v>
      </c>
      <c r="C559" s="15" t="s">
        <v>46</v>
      </c>
      <c r="D559" s="15" t="s">
        <v>47</v>
      </c>
      <c r="E559" s="16">
        <v>170</v>
      </c>
      <c r="F559" s="17">
        <v>216</v>
      </c>
      <c r="G559" s="17">
        <v>0</v>
      </c>
      <c r="H559" s="17">
        <v>181</v>
      </c>
      <c r="I559" s="15" t="s">
        <v>294</v>
      </c>
      <c r="J559" s="17">
        <v>252</v>
      </c>
      <c r="K559" s="15" t="s">
        <v>234</v>
      </c>
      <c r="L559" s="29" t="s">
        <v>218</v>
      </c>
      <c r="M559" s="28">
        <v>8</v>
      </c>
      <c r="N559" s="28">
        <v>42</v>
      </c>
      <c r="O559" s="29" t="s">
        <v>61</v>
      </c>
      <c r="P559" s="16">
        <v>75</v>
      </c>
      <c r="Q559" s="16">
        <v>92</v>
      </c>
      <c r="R559" s="15" t="s">
        <v>434</v>
      </c>
      <c r="S559" s="16">
        <v>61</v>
      </c>
      <c r="T559" s="15" t="s">
        <v>164</v>
      </c>
    </row>
    <row r="560" spans="1:20" x14ac:dyDescent="0.3">
      <c r="A560" s="14">
        <v>42198</v>
      </c>
      <c r="B560" s="15" t="s">
        <v>45</v>
      </c>
      <c r="C560" s="15" t="s">
        <v>46</v>
      </c>
      <c r="D560" s="15" t="s">
        <v>47</v>
      </c>
      <c r="E560" s="16">
        <v>170</v>
      </c>
      <c r="F560" s="17">
        <v>222</v>
      </c>
      <c r="G560" s="17">
        <v>0</v>
      </c>
      <c r="H560" s="17">
        <v>167</v>
      </c>
      <c r="I560" s="15" t="s">
        <v>137</v>
      </c>
      <c r="J560" s="17">
        <v>276</v>
      </c>
      <c r="K560" s="15" t="s">
        <v>206</v>
      </c>
      <c r="L560" s="29" t="s">
        <v>116</v>
      </c>
      <c r="M560" s="28">
        <v>14</v>
      </c>
      <c r="N560" s="28">
        <v>58</v>
      </c>
      <c r="O560" s="29" t="s">
        <v>135</v>
      </c>
      <c r="P560" s="16">
        <v>68</v>
      </c>
      <c r="Q560" s="16">
        <v>96</v>
      </c>
      <c r="R560" s="15" t="s">
        <v>229</v>
      </c>
      <c r="S560" s="16">
        <v>55</v>
      </c>
      <c r="T560" s="15" t="s">
        <v>51</v>
      </c>
    </row>
    <row r="561" spans="1:20" x14ac:dyDescent="0.3">
      <c r="A561" s="14">
        <v>42199</v>
      </c>
      <c r="B561" s="15" t="s">
        <v>45</v>
      </c>
      <c r="C561" s="15" t="s">
        <v>46</v>
      </c>
      <c r="D561" s="15" t="s">
        <v>47</v>
      </c>
      <c r="E561" s="16">
        <v>170</v>
      </c>
      <c r="F561" s="17">
        <v>220</v>
      </c>
      <c r="G561" s="17">
        <v>0</v>
      </c>
      <c r="H561" s="17">
        <v>165</v>
      </c>
      <c r="I561" s="15" t="s">
        <v>673</v>
      </c>
      <c r="J561" s="17">
        <v>276</v>
      </c>
      <c r="K561" s="15" t="s">
        <v>50</v>
      </c>
      <c r="L561" s="27">
        <v>99</v>
      </c>
      <c r="M561" s="28">
        <v>14</v>
      </c>
      <c r="N561" s="28">
        <v>61</v>
      </c>
      <c r="O561" s="29" t="s">
        <v>51</v>
      </c>
      <c r="P561" s="16">
        <v>74</v>
      </c>
      <c r="Q561" s="16">
        <v>96</v>
      </c>
      <c r="R561" s="15" t="s">
        <v>578</v>
      </c>
      <c r="S561" s="16">
        <v>56</v>
      </c>
      <c r="T561" s="15" t="s">
        <v>52</v>
      </c>
    </row>
    <row r="562" spans="1:20" x14ac:dyDescent="0.3">
      <c r="A562" s="14">
        <v>42200</v>
      </c>
      <c r="B562" s="15" t="s">
        <v>45</v>
      </c>
      <c r="C562" s="15" t="s">
        <v>46</v>
      </c>
      <c r="D562" s="15" t="s">
        <v>47</v>
      </c>
      <c r="E562" s="16">
        <v>170</v>
      </c>
      <c r="F562" s="17">
        <v>214</v>
      </c>
      <c r="G562" s="17">
        <v>0</v>
      </c>
      <c r="H562" s="17">
        <v>184</v>
      </c>
      <c r="I562" s="15" t="s">
        <v>51</v>
      </c>
      <c r="J562" s="17">
        <v>243</v>
      </c>
      <c r="K562" s="15" t="s">
        <v>208</v>
      </c>
      <c r="L562" s="29" t="s">
        <v>116</v>
      </c>
      <c r="M562" s="28">
        <v>8</v>
      </c>
      <c r="N562" s="28">
        <v>42</v>
      </c>
      <c r="O562" s="29" t="s">
        <v>94</v>
      </c>
      <c r="P562" s="16">
        <v>84</v>
      </c>
      <c r="Q562" s="16">
        <v>97</v>
      </c>
      <c r="R562" s="15" t="s">
        <v>51</v>
      </c>
      <c r="S562" s="16">
        <v>69</v>
      </c>
      <c r="T562" s="15" t="s">
        <v>146</v>
      </c>
    </row>
    <row r="563" spans="1:20" x14ac:dyDescent="0.3">
      <c r="A563" s="14">
        <v>42201</v>
      </c>
      <c r="B563" s="15" t="s">
        <v>45</v>
      </c>
      <c r="C563" s="15" t="s">
        <v>46</v>
      </c>
      <c r="D563" s="15" t="s">
        <v>47</v>
      </c>
      <c r="E563" s="16">
        <v>170</v>
      </c>
      <c r="F563" s="17">
        <v>228</v>
      </c>
      <c r="G563" s="15"/>
      <c r="H563" s="17">
        <v>179</v>
      </c>
      <c r="I563" s="15" t="s">
        <v>356</v>
      </c>
      <c r="J563" s="17">
        <v>277</v>
      </c>
      <c r="K563" s="15" t="s">
        <v>94</v>
      </c>
      <c r="L563" s="29" t="s">
        <v>84</v>
      </c>
      <c r="M563" s="28">
        <v>14</v>
      </c>
      <c r="N563" s="28">
        <v>56</v>
      </c>
      <c r="O563" s="29" t="s">
        <v>117</v>
      </c>
      <c r="P563" s="16">
        <v>76</v>
      </c>
      <c r="Q563" s="16">
        <v>97</v>
      </c>
      <c r="R563" s="15" t="s">
        <v>51</v>
      </c>
      <c r="S563" s="16">
        <v>61</v>
      </c>
      <c r="T563" s="15" t="s">
        <v>94</v>
      </c>
    </row>
    <row r="564" spans="1:20" x14ac:dyDescent="0.3">
      <c r="A564" s="14">
        <v>42202</v>
      </c>
      <c r="B564" s="15" t="s">
        <v>45</v>
      </c>
      <c r="C564" s="15" t="s">
        <v>46</v>
      </c>
      <c r="D564" s="15" t="s">
        <v>47</v>
      </c>
      <c r="E564" s="16">
        <v>170</v>
      </c>
      <c r="F564" s="15"/>
      <c r="G564" s="15"/>
      <c r="H564" s="15"/>
      <c r="I564" s="15"/>
      <c r="J564" s="15"/>
      <c r="K564" s="15"/>
      <c r="L564" s="29"/>
      <c r="M564" s="28">
        <v>11</v>
      </c>
      <c r="N564" s="29"/>
      <c r="O564" s="29"/>
      <c r="P564" s="16">
        <v>80</v>
      </c>
      <c r="Q564" s="15"/>
      <c r="R564" s="15"/>
      <c r="S564" s="15"/>
      <c r="T564" s="15"/>
    </row>
    <row r="565" spans="1:20" x14ac:dyDescent="0.3">
      <c r="A565" s="14">
        <v>42203</v>
      </c>
      <c r="B565" s="15" t="s">
        <v>45</v>
      </c>
      <c r="C565" s="15" t="s">
        <v>46</v>
      </c>
      <c r="D565" s="15" t="s">
        <v>47</v>
      </c>
      <c r="E565" s="16">
        <v>170</v>
      </c>
      <c r="F565" s="15"/>
      <c r="G565" s="15"/>
      <c r="H565" s="15"/>
      <c r="I565" s="15"/>
      <c r="J565" s="15"/>
      <c r="K565" s="15"/>
      <c r="L565" s="29"/>
      <c r="M565" s="28">
        <v>14</v>
      </c>
      <c r="N565" s="29"/>
      <c r="O565" s="29"/>
      <c r="P565" s="16">
        <v>80</v>
      </c>
      <c r="Q565" s="15"/>
      <c r="R565" s="15"/>
      <c r="S565" s="15"/>
      <c r="T565" s="15"/>
    </row>
    <row r="566" spans="1:20" x14ac:dyDescent="0.3">
      <c r="A566" s="14">
        <v>42204</v>
      </c>
      <c r="B566" s="15" t="s">
        <v>45</v>
      </c>
      <c r="C566" s="15" t="s">
        <v>46</v>
      </c>
      <c r="D566" s="15" t="s">
        <v>47</v>
      </c>
      <c r="E566" s="16">
        <v>170</v>
      </c>
      <c r="F566" s="17">
        <v>234</v>
      </c>
      <c r="G566" s="17">
        <v>0</v>
      </c>
      <c r="H566" s="17">
        <v>167</v>
      </c>
      <c r="I566" s="15" t="s">
        <v>51</v>
      </c>
      <c r="J566" s="17">
        <v>302</v>
      </c>
      <c r="K566" s="15" t="s">
        <v>429</v>
      </c>
      <c r="L566" s="27">
        <v>36</v>
      </c>
      <c r="M566" s="28">
        <v>8</v>
      </c>
      <c r="N566" s="28">
        <v>61</v>
      </c>
      <c r="O566" s="29" t="s">
        <v>158</v>
      </c>
      <c r="P566" s="16">
        <v>65</v>
      </c>
      <c r="Q566" s="16">
        <v>99</v>
      </c>
      <c r="R566" s="15" t="s">
        <v>51</v>
      </c>
      <c r="S566" s="16">
        <v>45</v>
      </c>
      <c r="T566" s="15" t="s">
        <v>117</v>
      </c>
    </row>
    <row r="567" spans="1:20" x14ac:dyDescent="0.3">
      <c r="A567" s="14">
        <v>42205</v>
      </c>
      <c r="B567" s="15" t="s">
        <v>45</v>
      </c>
      <c r="C567" s="15" t="s">
        <v>46</v>
      </c>
      <c r="D567" s="15" t="s">
        <v>47</v>
      </c>
      <c r="E567" s="16">
        <v>170</v>
      </c>
      <c r="F567" s="17">
        <v>227</v>
      </c>
      <c r="G567" s="17">
        <v>0</v>
      </c>
      <c r="H567" s="17">
        <v>170</v>
      </c>
      <c r="I567" s="15" t="s">
        <v>232</v>
      </c>
      <c r="J567" s="17">
        <v>284</v>
      </c>
      <c r="K567" s="15" t="s">
        <v>674</v>
      </c>
      <c r="L567" s="27">
        <v>34</v>
      </c>
      <c r="M567" s="28">
        <v>17</v>
      </c>
      <c r="N567" s="28">
        <v>58</v>
      </c>
      <c r="O567" s="29" t="s">
        <v>209</v>
      </c>
      <c r="P567" s="16">
        <v>74</v>
      </c>
      <c r="Q567" s="16">
        <v>97</v>
      </c>
      <c r="R567" s="15" t="s">
        <v>159</v>
      </c>
      <c r="S567" s="16">
        <v>57</v>
      </c>
      <c r="T567" s="15" t="s">
        <v>95</v>
      </c>
    </row>
    <row r="568" spans="1:20" x14ac:dyDescent="0.3">
      <c r="A568" s="14">
        <v>42206</v>
      </c>
      <c r="B568" s="15" t="s">
        <v>45</v>
      </c>
      <c r="C568" s="15" t="s">
        <v>46</v>
      </c>
      <c r="D568" s="15" t="s">
        <v>47</v>
      </c>
      <c r="E568" s="16">
        <v>170</v>
      </c>
      <c r="F568" s="17">
        <v>222</v>
      </c>
      <c r="G568" s="15"/>
      <c r="H568" s="17">
        <v>202</v>
      </c>
      <c r="I568" s="15" t="s">
        <v>100</v>
      </c>
      <c r="J568" s="17">
        <v>242</v>
      </c>
      <c r="K568" s="15" t="s">
        <v>675</v>
      </c>
      <c r="L568" s="27">
        <v>35</v>
      </c>
      <c r="M568" s="28">
        <v>8</v>
      </c>
      <c r="N568" s="28">
        <v>44</v>
      </c>
      <c r="O568" s="29" t="s">
        <v>182</v>
      </c>
      <c r="P568" s="16">
        <v>90</v>
      </c>
      <c r="Q568" s="16">
        <v>97</v>
      </c>
      <c r="R568" s="15" t="s">
        <v>51</v>
      </c>
      <c r="S568" s="16">
        <v>82</v>
      </c>
      <c r="T568" s="15" t="s">
        <v>439</v>
      </c>
    </row>
    <row r="569" spans="1:20" x14ac:dyDescent="0.3">
      <c r="A569" s="14">
        <v>42207</v>
      </c>
      <c r="B569" s="15" t="s">
        <v>45</v>
      </c>
      <c r="C569" s="15" t="s">
        <v>46</v>
      </c>
      <c r="D569" s="15" t="s">
        <v>47</v>
      </c>
      <c r="E569" s="16">
        <v>170</v>
      </c>
      <c r="F569" s="15"/>
      <c r="G569" s="17">
        <v>22</v>
      </c>
      <c r="H569" s="15"/>
      <c r="I569" s="15"/>
      <c r="J569" s="15"/>
      <c r="K569" s="15"/>
      <c r="L569" s="29"/>
      <c r="M569" s="28">
        <v>6</v>
      </c>
      <c r="N569" s="29"/>
      <c r="O569" s="29"/>
      <c r="P569" s="16">
        <v>92</v>
      </c>
      <c r="Q569" s="15"/>
      <c r="R569" s="15"/>
      <c r="S569" s="15"/>
      <c r="T569" s="15"/>
    </row>
    <row r="570" spans="1:20" x14ac:dyDescent="0.3">
      <c r="A570" s="14">
        <v>42208</v>
      </c>
      <c r="B570" s="15" t="s">
        <v>45</v>
      </c>
      <c r="C570" s="15" t="s">
        <v>46</v>
      </c>
      <c r="D570" s="15" t="s">
        <v>47</v>
      </c>
      <c r="E570" s="16">
        <v>170</v>
      </c>
      <c r="F570" s="17">
        <v>228</v>
      </c>
      <c r="G570" s="17">
        <v>0</v>
      </c>
      <c r="H570" s="17">
        <v>169</v>
      </c>
      <c r="I570" s="15" t="s">
        <v>51</v>
      </c>
      <c r="J570" s="17">
        <v>287</v>
      </c>
      <c r="K570" s="15" t="s">
        <v>49</v>
      </c>
      <c r="L570" s="29" t="s">
        <v>84</v>
      </c>
      <c r="M570" s="28">
        <v>14</v>
      </c>
      <c r="N570" s="28">
        <v>56</v>
      </c>
      <c r="O570" s="29" t="s">
        <v>61</v>
      </c>
      <c r="P570" s="16">
        <v>68</v>
      </c>
      <c r="Q570" s="16">
        <v>98</v>
      </c>
      <c r="R570" s="15" t="s">
        <v>51</v>
      </c>
      <c r="S570" s="16">
        <v>50</v>
      </c>
      <c r="T570" s="15" t="s">
        <v>51</v>
      </c>
    </row>
    <row r="571" spans="1:20" x14ac:dyDescent="0.3">
      <c r="A571" s="14">
        <v>42209</v>
      </c>
      <c r="B571" s="15" t="s">
        <v>45</v>
      </c>
      <c r="C571" s="15" t="s">
        <v>46</v>
      </c>
      <c r="D571" s="15" t="s">
        <v>47</v>
      </c>
      <c r="E571" s="16">
        <v>170</v>
      </c>
      <c r="F571" s="17">
        <v>222</v>
      </c>
      <c r="G571" s="17">
        <v>26</v>
      </c>
      <c r="H571" s="17">
        <v>152</v>
      </c>
      <c r="I571" s="15" t="s">
        <v>617</v>
      </c>
      <c r="J571" s="17">
        <v>291</v>
      </c>
      <c r="K571" s="15" t="s">
        <v>326</v>
      </c>
      <c r="L571" s="27">
        <v>36</v>
      </c>
      <c r="M571" s="28">
        <v>17</v>
      </c>
      <c r="N571" s="28">
        <v>97</v>
      </c>
      <c r="O571" s="29" t="s">
        <v>206</v>
      </c>
      <c r="P571" s="16">
        <v>79</v>
      </c>
      <c r="Q571" s="16">
        <v>97</v>
      </c>
      <c r="R571" s="15" t="s">
        <v>51</v>
      </c>
      <c r="S571" s="16">
        <v>48</v>
      </c>
      <c r="T571" s="15" t="s">
        <v>113</v>
      </c>
    </row>
    <row r="572" spans="1:20" x14ac:dyDescent="0.3">
      <c r="A572" s="14">
        <v>42210</v>
      </c>
      <c r="B572" s="15" t="s">
        <v>45</v>
      </c>
      <c r="C572" s="15" t="s">
        <v>46</v>
      </c>
      <c r="D572" s="15" t="s">
        <v>47</v>
      </c>
      <c r="E572" s="16">
        <v>170</v>
      </c>
      <c r="F572" s="17">
        <v>186</v>
      </c>
      <c r="G572" s="17">
        <v>0</v>
      </c>
      <c r="H572" s="17">
        <v>128</v>
      </c>
      <c r="I572" s="15" t="s">
        <v>631</v>
      </c>
      <c r="J572" s="17">
        <v>243</v>
      </c>
      <c r="K572" s="15" t="s">
        <v>361</v>
      </c>
      <c r="L572" s="29" t="s">
        <v>116</v>
      </c>
      <c r="M572" s="28">
        <v>11</v>
      </c>
      <c r="N572" s="28">
        <v>56</v>
      </c>
      <c r="O572" s="29" t="s">
        <v>64</v>
      </c>
      <c r="P572" s="16">
        <v>67</v>
      </c>
      <c r="Q572" s="16">
        <v>98</v>
      </c>
      <c r="R572" s="15" t="s">
        <v>51</v>
      </c>
      <c r="S572" s="16">
        <v>47</v>
      </c>
      <c r="T572" s="15" t="s">
        <v>89</v>
      </c>
    </row>
    <row r="573" spans="1:20" x14ac:dyDescent="0.3">
      <c r="A573" s="14">
        <v>42211</v>
      </c>
      <c r="B573" s="15" t="s">
        <v>45</v>
      </c>
      <c r="C573" s="15" t="s">
        <v>46</v>
      </c>
      <c r="D573" s="15" t="s">
        <v>47</v>
      </c>
      <c r="E573" s="16">
        <v>170</v>
      </c>
      <c r="F573" s="17">
        <v>228</v>
      </c>
      <c r="G573" s="17">
        <v>0</v>
      </c>
      <c r="H573" s="17">
        <v>139</v>
      </c>
      <c r="I573" s="15" t="s">
        <v>676</v>
      </c>
      <c r="J573" s="17">
        <v>317</v>
      </c>
      <c r="K573" s="15" t="s">
        <v>158</v>
      </c>
      <c r="L573" s="29" t="s">
        <v>116</v>
      </c>
      <c r="M573" s="28">
        <v>14</v>
      </c>
      <c r="N573" s="28">
        <v>83</v>
      </c>
      <c r="O573" s="29" t="s">
        <v>129</v>
      </c>
      <c r="P573" s="16">
        <v>68</v>
      </c>
      <c r="Q573" s="16">
        <v>96</v>
      </c>
      <c r="R573" s="15" t="s">
        <v>51</v>
      </c>
      <c r="S573" s="16">
        <v>42</v>
      </c>
      <c r="T573" s="15" t="s">
        <v>81</v>
      </c>
    </row>
    <row r="574" spans="1:20" x14ac:dyDescent="0.3">
      <c r="A574" s="14">
        <v>42212</v>
      </c>
      <c r="B574" s="15" t="s">
        <v>45</v>
      </c>
      <c r="C574" s="15" t="s">
        <v>46</v>
      </c>
      <c r="D574" s="15" t="s">
        <v>47</v>
      </c>
      <c r="E574" s="16">
        <v>170</v>
      </c>
      <c r="F574" s="17">
        <v>204</v>
      </c>
      <c r="G574" s="17">
        <v>0</v>
      </c>
      <c r="H574" s="17">
        <v>153</v>
      </c>
      <c r="I574" s="15" t="s">
        <v>677</v>
      </c>
      <c r="J574" s="17">
        <v>254</v>
      </c>
      <c r="K574" s="15" t="s">
        <v>242</v>
      </c>
      <c r="L574" s="29" t="s">
        <v>116</v>
      </c>
      <c r="M574" s="28">
        <v>11</v>
      </c>
      <c r="N574" s="28">
        <v>67</v>
      </c>
      <c r="O574" s="29" t="s">
        <v>206</v>
      </c>
      <c r="P574" s="16">
        <v>75</v>
      </c>
      <c r="Q574" s="16">
        <v>97</v>
      </c>
      <c r="R574" s="15" t="s">
        <v>51</v>
      </c>
      <c r="S574" s="16">
        <v>51</v>
      </c>
      <c r="T574" s="15" t="s">
        <v>169</v>
      </c>
    </row>
    <row r="575" spans="1:20" x14ac:dyDescent="0.3">
      <c r="A575" s="14">
        <v>42213</v>
      </c>
      <c r="B575" s="15" t="s">
        <v>45</v>
      </c>
      <c r="C575" s="15" t="s">
        <v>46</v>
      </c>
      <c r="D575" s="15" t="s">
        <v>47</v>
      </c>
      <c r="E575" s="16">
        <v>170</v>
      </c>
      <c r="F575" s="17">
        <v>234</v>
      </c>
      <c r="G575" s="17">
        <v>18</v>
      </c>
      <c r="H575" s="17">
        <v>167</v>
      </c>
      <c r="I575" s="15" t="s">
        <v>367</v>
      </c>
      <c r="J575" s="17">
        <v>300</v>
      </c>
      <c r="K575" s="15" t="s">
        <v>295</v>
      </c>
      <c r="L575" s="29" t="s">
        <v>218</v>
      </c>
      <c r="M575" s="28">
        <v>17</v>
      </c>
      <c r="N575" s="28">
        <v>83</v>
      </c>
      <c r="O575" s="29" t="s">
        <v>71</v>
      </c>
      <c r="P575" s="16">
        <v>65</v>
      </c>
      <c r="Q575" s="16">
        <v>93</v>
      </c>
      <c r="R575" s="15" t="s">
        <v>434</v>
      </c>
      <c r="S575" s="16">
        <v>48</v>
      </c>
      <c r="T575" s="15" t="s">
        <v>133</v>
      </c>
    </row>
    <row r="576" spans="1:20" x14ac:dyDescent="0.3">
      <c r="A576" s="14">
        <v>42214</v>
      </c>
      <c r="B576" s="15" t="s">
        <v>45</v>
      </c>
      <c r="C576" s="15" t="s">
        <v>46</v>
      </c>
      <c r="D576" s="15" t="s">
        <v>47</v>
      </c>
      <c r="E576" s="16">
        <v>170</v>
      </c>
      <c r="F576" s="17">
        <v>178</v>
      </c>
      <c r="G576" s="17">
        <v>86</v>
      </c>
      <c r="H576" s="17">
        <v>163</v>
      </c>
      <c r="I576" s="15" t="s">
        <v>399</v>
      </c>
      <c r="J576" s="17">
        <v>194</v>
      </c>
      <c r="K576" s="15" t="s">
        <v>678</v>
      </c>
      <c r="L576" s="27">
        <v>31</v>
      </c>
      <c r="M576" s="28">
        <v>8</v>
      </c>
      <c r="N576" s="28">
        <v>33</v>
      </c>
      <c r="O576" s="29" t="s">
        <v>64</v>
      </c>
      <c r="P576" s="16">
        <v>96</v>
      </c>
      <c r="Q576" s="16">
        <v>99</v>
      </c>
      <c r="R576" s="15" t="s">
        <v>51</v>
      </c>
      <c r="S576" s="16">
        <v>90</v>
      </c>
      <c r="T576" s="15" t="s">
        <v>59</v>
      </c>
    </row>
    <row r="577" spans="1:20" x14ac:dyDescent="0.3">
      <c r="A577" s="14">
        <v>42215</v>
      </c>
      <c r="B577" s="15" t="s">
        <v>45</v>
      </c>
      <c r="C577" s="15" t="s">
        <v>46</v>
      </c>
      <c r="D577" s="15" t="s">
        <v>47</v>
      </c>
      <c r="E577" s="16">
        <v>170</v>
      </c>
      <c r="F577" s="17">
        <v>170</v>
      </c>
      <c r="G577" s="17">
        <v>136</v>
      </c>
      <c r="H577" s="17">
        <v>154</v>
      </c>
      <c r="I577" s="15" t="s">
        <v>573</v>
      </c>
      <c r="J577" s="17">
        <v>186</v>
      </c>
      <c r="K577" s="15" t="s">
        <v>243</v>
      </c>
      <c r="L577" s="29" t="s">
        <v>218</v>
      </c>
      <c r="M577" s="28">
        <v>11</v>
      </c>
      <c r="N577" s="28">
        <v>47</v>
      </c>
      <c r="O577" s="29" t="s">
        <v>182</v>
      </c>
      <c r="P577" s="16">
        <v>82</v>
      </c>
      <c r="Q577" s="16">
        <v>99</v>
      </c>
      <c r="R577" s="15" t="s">
        <v>51</v>
      </c>
      <c r="S577" s="16">
        <v>74</v>
      </c>
      <c r="T577" s="15" t="s">
        <v>369</v>
      </c>
    </row>
    <row r="578" spans="1:20" x14ac:dyDescent="0.3">
      <c r="A578" s="14">
        <v>42216</v>
      </c>
      <c r="B578" s="15" t="s">
        <v>45</v>
      </c>
      <c r="C578" s="15" t="s">
        <v>46</v>
      </c>
      <c r="D578" s="15" t="s">
        <v>47</v>
      </c>
      <c r="E578" s="16">
        <v>170</v>
      </c>
      <c r="F578" s="17">
        <v>155</v>
      </c>
      <c r="G578" s="15"/>
      <c r="H578" s="17">
        <v>116</v>
      </c>
      <c r="I578" s="15" t="s">
        <v>199</v>
      </c>
      <c r="J578" s="17">
        <v>194</v>
      </c>
      <c r="K578" s="15" t="s">
        <v>311</v>
      </c>
      <c r="L578" s="27">
        <v>14</v>
      </c>
      <c r="M578" s="28">
        <v>11</v>
      </c>
      <c r="N578" s="28">
        <v>58</v>
      </c>
      <c r="O578" s="29" t="s">
        <v>301</v>
      </c>
      <c r="P578" s="16">
        <v>87</v>
      </c>
      <c r="Q578" s="16">
        <v>99</v>
      </c>
      <c r="R578" s="15" t="s">
        <v>51</v>
      </c>
      <c r="S578" s="16">
        <v>75</v>
      </c>
      <c r="T578" s="15" t="s">
        <v>182</v>
      </c>
    </row>
    <row r="579" spans="1:20" x14ac:dyDescent="0.3">
      <c r="A579" s="14">
        <v>42217</v>
      </c>
      <c r="B579" s="15" t="s">
        <v>45</v>
      </c>
      <c r="C579" s="15" t="s">
        <v>46</v>
      </c>
      <c r="D579" s="15" t="s">
        <v>47</v>
      </c>
      <c r="E579" s="16">
        <v>170</v>
      </c>
      <c r="F579" s="15"/>
      <c r="G579" s="17">
        <v>0</v>
      </c>
      <c r="H579" s="15"/>
      <c r="I579" s="15"/>
      <c r="J579" s="15"/>
      <c r="K579" s="15"/>
      <c r="L579" s="29"/>
      <c r="M579" s="28">
        <v>8</v>
      </c>
      <c r="N579" s="29"/>
      <c r="O579" s="29"/>
      <c r="P579" s="16">
        <v>69</v>
      </c>
      <c r="Q579" s="15"/>
      <c r="R579" s="15"/>
      <c r="S579" s="15"/>
      <c r="T579" s="15"/>
    </row>
    <row r="580" spans="1:20" x14ac:dyDescent="0.3">
      <c r="A580" s="14">
        <v>42218</v>
      </c>
      <c r="B580" s="15" t="s">
        <v>45</v>
      </c>
      <c r="C580" s="15" t="s">
        <v>46</v>
      </c>
      <c r="D580" s="15" t="s">
        <v>47</v>
      </c>
      <c r="E580" s="16">
        <v>170</v>
      </c>
      <c r="F580" s="17">
        <v>245</v>
      </c>
      <c r="G580" s="17">
        <v>0</v>
      </c>
      <c r="H580" s="17">
        <v>147</v>
      </c>
      <c r="I580" s="15" t="s">
        <v>679</v>
      </c>
      <c r="J580" s="17">
        <v>343</v>
      </c>
      <c r="K580" s="15" t="s">
        <v>680</v>
      </c>
      <c r="L580" s="27">
        <v>36</v>
      </c>
      <c r="M580" s="28">
        <v>22</v>
      </c>
      <c r="N580" s="28">
        <v>92</v>
      </c>
      <c r="O580" s="29" t="s">
        <v>117</v>
      </c>
      <c r="P580" s="16">
        <v>65</v>
      </c>
      <c r="Q580" s="16">
        <v>98</v>
      </c>
      <c r="R580" s="15" t="s">
        <v>51</v>
      </c>
      <c r="S580" s="16">
        <v>30</v>
      </c>
      <c r="T580" s="15" t="s">
        <v>169</v>
      </c>
    </row>
    <row r="581" spans="1:20" x14ac:dyDescent="0.3">
      <c r="A581" s="14">
        <v>42219</v>
      </c>
      <c r="B581" s="15" t="s">
        <v>45</v>
      </c>
      <c r="C581" s="15" t="s">
        <v>46</v>
      </c>
      <c r="D581" s="15" t="s">
        <v>47</v>
      </c>
      <c r="E581" s="16">
        <v>170</v>
      </c>
      <c r="F581" s="17">
        <v>226</v>
      </c>
      <c r="G581" s="17">
        <v>30</v>
      </c>
      <c r="H581" s="17">
        <v>166</v>
      </c>
      <c r="I581" s="15" t="s">
        <v>165</v>
      </c>
      <c r="J581" s="17">
        <v>285</v>
      </c>
      <c r="K581" s="15" t="s">
        <v>681</v>
      </c>
      <c r="L581" s="29" t="s">
        <v>84</v>
      </c>
      <c r="M581" s="28">
        <v>14</v>
      </c>
      <c r="N581" s="28">
        <v>67</v>
      </c>
      <c r="O581" s="29" t="s">
        <v>135</v>
      </c>
      <c r="P581" s="16">
        <v>65</v>
      </c>
      <c r="Q581" s="16">
        <v>97</v>
      </c>
      <c r="R581" s="15" t="s">
        <v>249</v>
      </c>
      <c r="S581" s="16">
        <v>40</v>
      </c>
      <c r="T581" s="15" t="s">
        <v>117</v>
      </c>
    </row>
    <row r="582" spans="1:20" x14ac:dyDescent="0.3">
      <c r="A582" s="14">
        <v>42220</v>
      </c>
      <c r="B582" s="15" t="s">
        <v>45</v>
      </c>
      <c r="C582" s="15" t="s">
        <v>46</v>
      </c>
      <c r="D582" s="15" t="s">
        <v>47</v>
      </c>
      <c r="E582" s="16">
        <v>170</v>
      </c>
      <c r="F582" s="17">
        <v>176</v>
      </c>
      <c r="G582" s="17">
        <v>0</v>
      </c>
      <c r="H582" s="17">
        <v>151</v>
      </c>
      <c r="I582" s="15" t="s">
        <v>51</v>
      </c>
      <c r="J582" s="17">
        <v>202</v>
      </c>
      <c r="K582" s="15" t="s">
        <v>514</v>
      </c>
      <c r="L582" s="29" t="s">
        <v>84</v>
      </c>
      <c r="M582" s="28">
        <v>6</v>
      </c>
      <c r="N582" s="28">
        <v>44</v>
      </c>
      <c r="O582" s="29" t="s">
        <v>70</v>
      </c>
      <c r="P582" s="16">
        <v>81</v>
      </c>
      <c r="Q582" s="16">
        <v>98</v>
      </c>
      <c r="R582" s="15" t="s">
        <v>51</v>
      </c>
      <c r="S582" s="16">
        <v>72</v>
      </c>
      <c r="T582" s="15" t="s">
        <v>51</v>
      </c>
    </row>
    <row r="583" spans="1:20" x14ac:dyDescent="0.3">
      <c r="A583" s="14">
        <v>42221</v>
      </c>
      <c r="B583" s="15" t="s">
        <v>45</v>
      </c>
      <c r="C583" s="15" t="s">
        <v>46</v>
      </c>
      <c r="D583" s="15" t="s">
        <v>47</v>
      </c>
      <c r="E583" s="16">
        <v>170</v>
      </c>
      <c r="F583" s="17">
        <v>208</v>
      </c>
      <c r="G583" s="17">
        <v>0</v>
      </c>
      <c r="H583" s="17">
        <v>134</v>
      </c>
      <c r="I583" s="15" t="s">
        <v>682</v>
      </c>
      <c r="J583" s="17">
        <v>281</v>
      </c>
      <c r="K583" s="15" t="s">
        <v>297</v>
      </c>
      <c r="L583" s="29" t="s">
        <v>84</v>
      </c>
      <c r="M583" s="28">
        <v>14</v>
      </c>
      <c r="N583" s="28">
        <v>72</v>
      </c>
      <c r="O583" s="29" t="s">
        <v>128</v>
      </c>
      <c r="P583" s="16">
        <v>71</v>
      </c>
      <c r="Q583" s="16">
        <v>100</v>
      </c>
      <c r="R583" s="15" t="s">
        <v>280</v>
      </c>
      <c r="S583" s="16">
        <v>48</v>
      </c>
      <c r="T583" s="15" t="s">
        <v>148</v>
      </c>
    </row>
    <row r="584" spans="1:20" x14ac:dyDescent="0.3">
      <c r="A584" s="14">
        <v>42222</v>
      </c>
      <c r="B584" s="15" t="s">
        <v>45</v>
      </c>
      <c r="C584" s="15" t="s">
        <v>46</v>
      </c>
      <c r="D584" s="15" t="s">
        <v>47</v>
      </c>
      <c r="E584" s="16">
        <v>170</v>
      </c>
      <c r="F584" s="15"/>
      <c r="G584" s="17">
        <v>8</v>
      </c>
      <c r="H584" s="15"/>
      <c r="I584" s="15"/>
      <c r="J584" s="15"/>
      <c r="K584" s="15"/>
      <c r="L584" s="29"/>
      <c r="M584" s="28">
        <v>11</v>
      </c>
      <c r="N584" s="29"/>
      <c r="O584" s="29"/>
      <c r="P584" s="16">
        <v>76</v>
      </c>
      <c r="Q584" s="15"/>
      <c r="R584" s="15"/>
      <c r="S584" s="15"/>
      <c r="T584" s="15"/>
    </row>
    <row r="585" spans="1:20" x14ac:dyDescent="0.3">
      <c r="A585" s="14">
        <v>42223</v>
      </c>
      <c r="B585" s="15" t="s">
        <v>45</v>
      </c>
      <c r="C585" s="15" t="s">
        <v>46</v>
      </c>
      <c r="D585" s="15" t="s">
        <v>47</v>
      </c>
      <c r="E585" s="16">
        <v>170</v>
      </c>
      <c r="F585" s="17">
        <v>168</v>
      </c>
      <c r="G585" s="17">
        <v>46</v>
      </c>
      <c r="H585" s="17">
        <v>139</v>
      </c>
      <c r="I585" s="15" t="s">
        <v>51</v>
      </c>
      <c r="J585" s="17">
        <v>196</v>
      </c>
      <c r="K585" s="15" t="s">
        <v>115</v>
      </c>
      <c r="L585" s="27">
        <v>34</v>
      </c>
      <c r="M585" s="28">
        <v>11</v>
      </c>
      <c r="N585" s="28">
        <v>47</v>
      </c>
      <c r="O585" s="29" t="s">
        <v>113</v>
      </c>
      <c r="P585" s="16">
        <v>93</v>
      </c>
      <c r="Q585" s="16">
        <v>99</v>
      </c>
      <c r="R585" s="15" t="s">
        <v>100</v>
      </c>
      <c r="S585" s="16">
        <v>84</v>
      </c>
      <c r="T585" s="15" t="s">
        <v>352</v>
      </c>
    </row>
    <row r="586" spans="1:20" x14ac:dyDescent="0.3">
      <c r="A586" s="14">
        <v>42224</v>
      </c>
      <c r="B586" s="15" t="s">
        <v>45</v>
      </c>
      <c r="C586" s="15" t="s">
        <v>46</v>
      </c>
      <c r="D586" s="15" t="s">
        <v>47</v>
      </c>
      <c r="E586" s="16">
        <v>170</v>
      </c>
      <c r="F586" s="17">
        <v>178</v>
      </c>
      <c r="G586" s="17">
        <v>0</v>
      </c>
      <c r="H586" s="17">
        <v>124</v>
      </c>
      <c r="I586" s="15" t="s">
        <v>683</v>
      </c>
      <c r="J586" s="17">
        <v>231</v>
      </c>
      <c r="K586" s="15" t="s">
        <v>684</v>
      </c>
      <c r="L586" s="27">
        <v>32</v>
      </c>
      <c r="M586" s="28">
        <v>8</v>
      </c>
      <c r="N586" s="28">
        <v>58</v>
      </c>
      <c r="O586" s="29" t="s">
        <v>81</v>
      </c>
      <c r="P586" s="16">
        <v>79</v>
      </c>
      <c r="Q586" s="16">
        <v>100</v>
      </c>
      <c r="R586" s="15" t="s">
        <v>301</v>
      </c>
      <c r="S586" s="16">
        <v>54</v>
      </c>
      <c r="T586" s="15" t="s">
        <v>179</v>
      </c>
    </row>
    <row r="587" spans="1:20" x14ac:dyDescent="0.3">
      <c r="A587" s="14">
        <v>42225</v>
      </c>
      <c r="B587" s="15" t="s">
        <v>45</v>
      </c>
      <c r="C587" s="15" t="s">
        <v>46</v>
      </c>
      <c r="D587" s="15" t="s">
        <v>47</v>
      </c>
      <c r="E587" s="16">
        <v>170</v>
      </c>
      <c r="F587" s="17">
        <v>192</v>
      </c>
      <c r="G587" s="17">
        <v>0</v>
      </c>
      <c r="H587" s="17">
        <v>130</v>
      </c>
      <c r="I587" s="15" t="s">
        <v>685</v>
      </c>
      <c r="J587" s="17">
        <v>253</v>
      </c>
      <c r="K587" s="15" t="s">
        <v>568</v>
      </c>
      <c r="L587" s="29" t="s">
        <v>116</v>
      </c>
      <c r="M587" s="28">
        <v>14</v>
      </c>
      <c r="N587" s="28">
        <v>53</v>
      </c>
      <c r="O587" s="29" t="s">
        <v>91</v>
      </c>
      <c r="P587" s="16">
        <v>70</v>
      </c>
      <c r="Q587" s="16">
        <v>98</v>
      </c>
      <c r="R587" s="15" t="s">
        <v>178</v>
      </c>
      <c r="S587" s="16">
        <v>51</v>
      </c>
      <c r="T587" s="15" t="s">
        <v>133</v>
      </c>
    </row>
    <row r="588" spans="1:20" x14ac:dyDescent="0.3">
      <c r="A588" s="14">
        <v>42226</v>
      </c>
      <c r="B588" s="15" t="s">
        <v>45</v>
      </c>
      <c r="C588" s="15" t="s">
        <v>46</v>
      </c>
      <c r="D588" s="15" t="s">
        <v>47</v>
      </c>
      <c r="E588" s="16">
        <v>170</v>
      </c>
      <c r="F588" s="17">
        <v>228</v>
      </c>
      <c r="G588" s="17">
        <v>0</v>
      </c>
      <c r="H588" s="17">
        <v>152</v>
      </c>
      <c r="I588" s="15" t="s">
        <v>444</v>
      </c>
      <c r="J588" s="17">
        <v>303</v>
      </c>
      <c r="K588" s="15" t="s">
        <v>400</v>
      </c>
      <c r="L588" s="29" t="s">
        <v>218</v>
      </c>
      <c r="M588" s="28">
        <v>11</v>
      </c>
      <c r="N588" s="28">
        <v>61</v>
      </c>
      <c r="O588" s="29" t="s">
        <v>139</v>
      </c>
      <c r="P588" s="16">
        <v>67</v>
      </c>
      <c r="Q588" s="16">
        <v>97</v>
      </c>
      <c r="R588" s="15" t="s">
        <v>318</v>
      </c>
      <c r="S588" s="16">
        <v>47</v>
      </c>
      <c r="T588" s="15" t="s">
        <v>129</v>
      </c>
    </row>
    <row r="589" spans="1:20" x14ac:dyDescent="0.3">
      <c r="A589" s="14">
        <v>42227</v>
      </c>
      <c r="B589" s="15" t="s">
        <v>45</v>
      </c>
      <c r="C589" s="15" t="s">
        <v>46</v>
      </c>
      <c r="D589" s="15" t="s">
        <v>47</v>
      </c>
      <c r="E589" s="16">
        <v>170</v>
      </c>
      <c r="F589" s="17">
        <v>214</v>
      </c>
      <c r="G589" s="17">
        <v>0</v>
      </c>
      <c r="H589" s="17">
        <v>184</v>
      </c>
      <c r="I589" s="15" t="s">
        <v>667</v>
      </c>
      <c r="J589" s="17">
        <v>245</v>
      </c>
      <c r="K589" s="15" t="s">
        <v>113</v>
      </c>
      <c r="L589" s="27">
        <v>35</v>
      </c>
      <c r="M589" s="28">
        <v>6</v>
      </c>
      <c r="N589" s="28">
        <v>42</v>
      </c>
      <c r="O589" s="29" t="s">
        <v>186</v>
      </c>
      <c r="P589" s="16">
        <v>79</v>
      </c>
      <c r="Q589" s="16">
        <v>96</v>
      </c>
      <c r="R589" s="15" t="s">
        <v>88</v>
      </c>
      <c r="S589" s="16">
        <v>66</v>
      </c>
      <c r="T589" s="15" t="s">
        <v>209</v>
      </c>
    </row>
    <row r="590" spans="1:20" x14ac:dyDescent="0.3">
      <c r="A590" s="14">
        <v>42228</v>
      </c>
      <c r="B590" s="15" t="s">
        <v>45</v>
      </c>
      <c r="C590" s="15" t="s">
        <v>46</v>
      </c>
      <c r="D590" s="15" t="s">
        <v>47</v>
      </c>
      <c r="E590" s="16">
        <v>170</v>
      </c>
      <c r="F590" s="17">
        <v>226</v>
      </c>
      <c r="G590" s="17">
        <v>52</v>
      </c>
      <c r="H590" s="17">
        <v>178</v>
      </c>
      <c r="I590" s="15" t="s">
        <v>565</v>
      </c>
      <c r="J590" s="17">
        <v>275</v>
      </c>
      <c r="K590" s="15" t="s">
        <v>429</v>
      </c>
      <c r="L590" s="29" t="s">
        <v>218</v>
      </c>
      <c r="M590" s="28">
        <v>6</v>
      </c>
      <c r="N590" s="28">
        <v>53</v>
      </c>
      <c r="O590" s="29" t="s">
        <v>158</v>
      </c>
      <c r="P590" s="16">
        <v>80</v>
      </c>
      <c r="Q590" s="16">
        <v>97</v>
      </c>
      <c r="R590" s="15" t="s">
        <v>51</v>
      </c>
      <c r="S590" s="16">
        <v>62</v>
      </c>
      <c r="T590" s="15" t="s">
        <v>113</v>
      </c>
    </row>
    <row r="591" spans="1:20" x14ac:dyDescent="0.3">
      <c r="A591" s="14">
        <v>42229</v>
      </c>
      <c r="B591" s="15" t="s">
        <v>45</v>
      </c>
      <c r="C591" s="15" t="s">
        <v>46</v>
      </c>
      <c r="D591" s="15" t="s">
        <v>47</v>
      </c>
      <c r="E591" s="16">
        <v>170</v>
      </c>
      <c r="F591" s="17">
        <v>182</v>
      </c>
      <c r="G591" s="17">
        <v>8</v>
      </c>
      <c r="H591" s="17">
        <v>157</v>
      </c>
      <c r="I591" s="15" t="s">
        <v>199</v>
      </c>
      <c r="J591" s="17">
        <v>207</v>
      </c>
      <c r="K591" s="15" t="s">
        <v>647</v>
      </c>
      <c r="L591" s="29" t="s">
        <v>84</v>
      </c>
      <c r="M591" s="28">
        <v>14</v>
      </c>
      <c r="N591" s="28">
        <v>67</v>
      </c>
      <c r="O591" s="29" t="s">
        <v>113</v>
      </c>
      <c r="P591" s="16">
        <v>89</v>
      </c>
      <c r="Q591" s="16">
        <v>99</v>
      </c>
      <c r="R591" s="15" t="s">
        <v>51</v>
      </c>
      <c r="S591" s="16">
        <v>77</v>
      </c>
      <c r="T591" s="15" t="s">
        <v>51</v>
      </c>
    </row>
    <row r="592" spans="1:20" x14ac:dyDescent="0.3">
      <c r="A592" s="14">
        <v>42230</v>
      </c>
      <c r="B592" s="15" t="s">
        <v>45</v>
      </c>
      <c r="C592" s="15" t="s">
        <v>46</v>
      </c>
      <c r="D592" s="15" t="s">
        <v>47</v>
      </c>
      <c r="E592" s="16">
        <v>170</v>
      </c>
      <c r="F592" s="17">
        <v>186</v>
      </c>
      <c r="G592" s="17">
        <v>28</v>
      </c>
      <c r="H592" s="17">
        <v>152</v>
      </c>
      <c r="I592" s="15" t="s">
        <v>473</v>
      </c>
      <c r="J592" s="17">
        <v>219</v>
      </c>
      <c r="K592" s="15" t="s">
        <v>129</v>
      </c>
      <c r="L592" s="27">
        <v>28</v>
      </c>
      <c r="M592" s="28">
        <v>6</v>
      </c>
      <c r="N592" s="28">
        <v>78</v>
      </c>
      <c r="O592" s="29" t="s">
        <v>434</v>
      </c>
      <c r="P592" s="16">
        <v>67</v>
      </c>
      <c r="Q592" s="16">
        <v>98</v>
      </c>
      <c r="R592" s="15" t="s">
        <v>88</v>
      </c>
      <c r="S592" s="16">
        <v>52</v>
      </c>
      <c r="T592" s="15" t="s">
        <v>129</v>
      </c>
    </row>
    <row r="593" spans="1:20" x14ac:dyDescent="0.3">
      <c r="A593" s="14">
        <v>42231</v>
      </c>
      <c r="B593" s="15" t="s">
        <v>45</v>
      </c>
      <c r="C593" s="15" t="s">
        <v>46</v>
      </c>
      <c r="D593" s="15" t="s">
        <v>47</v>
      </c>
      <c r="E593" s="16">
        <v>170</v>
      </c>
      <c r="F593" s="17">
        <v>189</v>
      </c>
      <c r="G593" s="17">
        <v>2</v>
      </c>
      <c r="H593" s="17">
        <v>146</v>
      </c>
      <c r="I593" s="15" t="s">
        <v>88</v>
      </c>
      <c r="J593" s="17">
        <v>232</v>
      </c>
      <c r="K593" s="15" t="s">
        <v>89</v>
      </c>
      <c r="L593" s="27">
        <v>34</v>
      </c>
      <c r="M593" s="28">
        <v>3</v>
      </c>
      <c r="N593" s="28">
        <v>58</v>
      </c>
      <c r="O593" s="29" t="s">
        <v>61</v>
      </c>
      <c r="P593" s="16">
        <v>81</v>
      </c>
      <c r="Q593" s="16">
        <v>99</v>
      </c>
      <c r="R593" s="15" t="s">
        <v>51</v>
      </c>
      <c r="S593" s="16">
        <v>59</v>
      </c>
      <c r="T593" s="15" t="s">
        <v>215</v>
      </c>
    </row>
    <row r="594" spans="1:20" x14ac:dyDescent="0.3">
      <c r="A594" s="14">
        <v>42232</v>
      </c>
      <c r="B594" s="15" t="s">
        <v>45</v>
      </c>
      <c r="C594" s="15" t="s">
        <v>46</v>
      </c>
      <c r="D594" s="15" t="s">
        <v>47</v>
      </c>
      <c r="E594" s="16">
        <v>170</v>
      </c>
      <c r="F594" s="17">
        <v>189</v>
      </c>
      <c r="G594" s="17">
        <v>2</v>
      </c>
      <c r="H594" s="17">
        <v>146</v>
      </c>
      <c r="I594" s="15" t="s">
        <v>115</v>
      </c>
      <c r="J594" s="17">
        <v>232</v>
      </c>
      <c r="K594" s="15" t="s">
        <v>660</v>
      </c>
      <c r="L594" s="29" t="s">
        <v>84</v>
      </c>
      <c r="M594" s="28">
        <v>3</v>
      </c>
      <c r="N594" s="28">
        <v>50</v>
      </c>
      <c r="O594" s="29" t="s">
        <v>99</v>
      </c>
      <c r="P594" s="16">
        <v>81</v>
      </c>
      <c r="Q594" s="16">
        <v>99</v>
      </c>
      <c r="R594" s="15" t="s">
        <v>51</v>
      </c>
      <c r="S594" s="16">
        <v>63</v>
      </c>
      <c r="T594" s="15" t="s">
        <v>164</v>
      </c>
    </row>
    <row r="595" spans="1:20" x14ac:dyDescent="0.3">
      <c r="A595" s="14">
        <v>42233</v>
      </c>
      <c r="B595" s="15" t="s">
        <v>45</v>
      </c>
      <c r="C595" s="15" t="s">
        <v>46</v>
      </c>
      <c r="D595" s="15" t="s">
        <v>47</v>
      </c>
      <c r="E595" s="16">
        <v>170</v>
      </c>
      <c r="F595" s="17">
        <v>192</v>
      </c>
      <c r="G595" s="17">
        <v>0</v>
      </c>
      <c r="H595" s="17">
        <v>145</v>
      </c>
      <c r="I595" s="15" t="s">
        <v>108</v>
      </c>
      <c r="J595" s="17">
        <v>239</v>
      </c>
      <c r="K595" s="15" t="s">
        <v>176</v>
      </c>
      <c r="L595" s="29" t="s">
        <v>218</v>
      </c>
      <c r="M595" s="28">
        <v>11</v>
      </c>
      <c r="N595" s="28">
        <v>53</v>
      </c>
      <c r="O595" s="29" t="s">
        <v>206</v>
      </c>
      <c r="P595" s="16">
        <v>78</v>
      </c>
      <c r="Q595" s="16">
        <v>99</v>
      </c>
      <c r="R595" s="15" t="s">
        <v>159</v>
      </c>
      <c r="S595" s="16">
        <v>60</v>
      </c>
      <c r="T595" s="15" t="s">
        <v>179</v>
      </c>
    </row>
    <row r="596" spans="1:20" x14ac:dyDescent="0.3">
      <c r="A596" s="14">
        <v>42234</v>
      </c>
      <c r="B596" s="15" t="s">
        <v>45</v>
      </c>
      <c r="C596" s="15" t="s">
        <v>46</v>
      </c>
      <c r="D596" s="15" t="s">
        <v>47</v>
      </c>
      <c r="E596" s="16">
        <v>170</v>
      </c>
      <c r="F596" s="17">
        <v>188</v>
      </c>
      <c r="G596" s="17">
        <v>0</v>
      </c>
      <c r="H596" s="17">
        <v>142</v>
      </c>
      <c r="I596" s="15" t="s">
        <v>686</v>
      </c>
      <c r="J596" s="17">
        <v>235</v>
      </c>
      <c r="K596" s="15" t="s">
        <v>681</v>
      </c>
      <c r="L596" s="29" t="s">
        <v>263</v>
      </c>
      <c r="M596" s="28">
        <v>8</v>
      </c>
      <c r="N596" s="28">
        <v>58</v>
      </c>
      <c r="O596" s="29" t="s">
        <v>146</v>
      </c>
      <c r="P596" s="16">
        <v>75</v>
      </c>
      <c r="Q596" s="16">
        <v>98</v>
      </c>
      <c r="R596" s="15" t="s">
        <v>51</v>
      </c>
      <c r="S596" s="16">
        <v>60</v>
      </c>
      <c r="T596" s="15" t="s">
        <v>352</v>
      </c>
    </row>
    <row r="597" spans="1:20" x14ac:dyDescent="0.3">
      <c r="A597" s="14">
        <v>42235</v>
      </c>
      <c r="B597" s="15" t="s">
        <v>45</v>
      </c>
      <c r="C597" s="15" t="s">
        <v>46</v>
      </c>
      <c r="D597" s="15" t="s">
        <v>47</v>
      </c>
      <c r="E597" s="16">
        <v>170</v>
      </c>
      <c r="F597" s="15"/>
      <c r="G597" s="17">
        <v>0</v>
      </c>
      <c r="H597" s="15"/>
      <c r="I597" s="15"/>
      <c r="J597" s="15"/>
      <c r="K597" s="15"/>
      <c r="L597" s="29"/>
      <c r="M597" s="29"/>
      <c r="N597" s="29"/>
      <c r="O597" s="29"/>
      <c r="P597" s="15"/>
      <c r="Q597" s="15"/>
      <c r="R597" s="15"/>
      <c r="S597" s="15"/>
      <c r="T597" s="15"/>
    </row>
    <row r="598" spans="1:20" x14ac:dyDescent="0.3">
      <c r="A598" s="14">
        <v>42236</v>
      </c>
      <c r="B598" s="15" t="s">
        <v>45</v>
      </c>
      <c r="C598" s="15" t="s">
        <v>46</v>
      </c>
      <c r="D598" s="15" t="s">
        <v>47</v>
      </c>
      <c r="E598" s="16">
        <v>170</v>
      </c>
      <c r="F598" s="17">
        <v>216</v>
      </c>
      <c r="G598" s="17">
        <v>0</v>
      </c>
      <c r="H598" s="17">
        <v>134</v>
      </c>
      <c r="I598" s="15" t="s">
        <v>687</v>
      </c>
      <c r="J598" s="17">
        <v>299</v>
      </c>
      <c r="K598" s="15" t="s">
        <v>688</v>
      </c>
      <c r="L598" s="27">
        <v>28</v>
      </c>
      <c r="M598" s="28">
        <v>11</v>
      </c>
      <c r="N598" s="28">
        <v>58</v>
      </c>
      <c r="O598" s="29" t="s">
        <v>91</v>
      </c>
      <c r="P598" s="16">
        <v>70</v>
      </c>
      <c r="Q598" s="16">
        <v>100</v>
      </c>
      <c r="R598" s="15" t="s">
        <v>301</v>
      </c>
      <c r="S598" s="16">
        <v>46</v>
      </c>
      <c r="T598" s="15" t="s">
        <v>167</v>
      </c>
    </row>
    <row r="599" spans="1:20" x14ac:dyDescent="0.3">
      <c r="A599" s="14">
        <v>42237</v>
      </c>
      <c r="B599" s="15" t="s">
        <v>45</v>
      </c>
      <c r="C599" s="15" t="s">
        <v>46</v>
      </c>
      <c r="D599" s="15" t="s">
        <v>47</v>
      </c>
      <c r="E599" s="16">
        <v>170</v>
      </c>
      <c r="F599" s="17">
        <v>196</v>
      </c>
      <c r="G599" s="17">
        <v>4</v>
      </c>
      <c r="H599" s="17">
        <v>147</v>
      </c>
      <c r="I599" s="15" t="s">
        <v>689</v>
      </c>
      <c r="J599" s="17">
        <v>245</v>
      </c>
      <c r="K599" s="15" t="s">
        <v>200</v>
      </c>
      <c r="L599" s="27">
        <v>32</v>
      </c>
      <c r="M599" s="28">
        <v>8</v>
      </c>
      <c r="N599" s="28">
        <v>56</v>
      </c>
      <c r="O599" s="29" t="s">
        <v>352</v>
      </c>
      <c r="P599" s="16">
        <v>84</v>
      </c>
      <c r="Q599" s="16">
        <v>99</v>
      </c>
      <c r="R599" s="15" t="s">
        <v>51</v>
      </c>
      <c r="S599" s="16">
        <v>69</v>
      </c>
      <c r="T599" s="15" t="s">
        <v>146</v>
      </c>
    </row>
    <row r="600" spans="1:20" x14ac:dyDescent="0.3">
      <c r="A600" s="14">
        <v>42238</v>
      </c>
      <c r="B600" s="15" t="s">
        <v>45</v>
      </c>
      <c r="C600" s="15" t="s">
        <v>46</v>
      </c>
      <c r="D600" s="15" t="s">
        <v>47</v>
      </c>
      <c r="E600" s="16">
        <v>170</v>
      </c>
      <c r="F600" s="17">
        <v>190</v>
      </c>
      <c r="G600" s="17">
        <v>54</v>
      </c>
      <c r="H600" s="17">
        <v>150</v>
      </c>
      <c r="I600" s="15" t="s">
        <v>356</v>
      </c>
      <c r="J600" s="17">
        <v>229</v>
      </c>
      <c r="K600" s="15" t="s">
        <v>303</v>
      </c>
      <c r="L600" s="27">
        <v>32</v>
      </c>
      <c r="M600" s="28">
        <v>0</v>
      </c>
      <c r="N600" s="28">
        <v>83</v>
      </c>
      <c r="O600" s="29" t="s">
        <v>638</v>
      </c>
      <c r="P600" s="16">
        <v>92</v>
      </c>
      <c r="Q600" s="16">
        <v>98</v>
      </c>
      <c r="R600" s="15" t="s">
        <v>51</v>
      </c>
      <c r="S600" s="16">
        <v>74</v>
      </c>
      <c r="T600" s="15" t="s">
        <v>64</v>
      </c>
    </row>
    <row r="601" spans="1:20" x14ac:dyDescent="0.3">
      <c r="A601" s="14">
        <v>42239</v>
      </c>
      <c r="B601" s="15" t="s">
        <v>45</v>
      </c>
      <c r="C601" s="15" t="s">
        <v>46</v>
      </c>
      <c r="D601" s="15" t="s">
        <v>47</v>
      </c>
      <c r="E601" s="16">
        <v>170</v>
      </c>
      <c r="F601" s="17">
        <v>191</v>
      </c>
      <c r="G601" s="17">
        <v>0</v>
      </c>
      <c r="H601" s="17">
        <v>133</v>
      </c>
      <c r="I601" s="15" t="s">
        <v>432</v>
      </c>
      <c r="J601" s="17">
        <v>249</v>
      </c>
      <c r="K601" s="15" t="s">
        <v>481</v>
      </c>
      <c r="L601" s="27">
        <v>25</v>
      </c>
      <c r="M601" s="28">
        <v>14</v>
      </c>
      <c r="N601" s="28">
        <v>122</v>
      </c>
      <c r="O601" s="29" t="s">
        <v>139</v>
      </c>
      <c r="P601" s="16">
        <v>65</v>
      </c>
      <c r="Q601" s="16">
        <v>99</v>
      </c>
      <c r="R601" s="15" t="s">
        <v>51</v>
      </c>
      <c r="S601" s="16">
        <v>40</v>
      </c>
      <c r="T601" s="15" t="s">
        <v>133</v>
      </c>
    </row>
    <row r="602" spans="1:20" x14ac:dyDescent="0.3">
      <c r="A602" s="14">
        <v>42240</v>
      </c>
      <c r="B602" s="15" t="s">
        <v>45</v>
      </c>
      <c r="C602" s="15" t="s">
        <v>46</v>
      </c>
      <c r="D602" s="15" t="s">
        <v>47</v>
      </c>
      <c r="E602" s="16">
        <v>170</v>
      </c>
      <c r="F602" s="17">
        <v>188</v>
      </c>
      <c r="G602" s="17">
        <v>0</v>
      </c>
      <c r="H602" s="17">
        <v>131</v>
      </c>
      <c r="I602" s="15" t="s">
        <v>690</v>
      </c>
      <c r="J602" s="17">
        <v>245</v>
      </c>
      <c r="K602" s="15" t="s">
        <v>596</v>
      </c>
      <c r="L602" s="29" t="s">
        <v>84</v>
      </c>
      <c r="M602" s="28">
        <v>19</v>
      </c>
      <c r="N602" s="28">
        <v>119</v>
      </c>
      <c r="O602" s="29" t="s">
        <v>128</v>
      </c>
      <c r="P602" s="16">
        <v>63</v>
      </c>
      <c r="Q602" s="16">
        <v>93</v>
      </c>
      <c r="R602" s="15" t="s">
        <v>51</v>
      </c>
      <c r="S602" s="16">
        <v>37</v>
      </c>
      <c r="T602" s="15" t="s">
        <v>61</v>
      </c>
    </row>
    <row r="603" spans="1:20" x14ac:dyDescent="0.3">
      <c r="A603" s="14">
        <v>42241</v>
      </c>
      <c r="B603" s="15" t="s">
        <v>45</v>
      </c>
      <c r="C603" s="15" t="s">
        <v>46</v>
      </c>
      <c r="D603" s="15" t="s">
        <v>47</v>
      </c>
      <c r="E603" s="16">
        <v>170</v>
      </c>
      <c r="F603" s="17">
        <v>219</v>
      </c>
      <c r="G603" s="17">
        <v>0</v>
      </c>
      <c r="H603" s="17">
        <v>148</v>
      </c>
      <c r="I603" s="15" t="s">
        <v>115</v>
      </c>
      <c r="J603" s="17">
        <v>290</v>
      </c>
      <c r="K603" s="15" t="s">
        <v>530</v>
      </c>
      <c r="L603" s="29" t="s">
        <v>116</v>
      </c>
      <c r="M603" s="28">
        <v>11</v>
      </c>
      <c r="N603" s="28">
        <v>72</v>
      </c>
      <c r="O603" s="29" t="s">
        <v>121</v>
      </c>
      <c r="P603" s="16">
        <v>60</v>
      </c>
      <c r="Q603" s="16">
        <v>94</v>
      </c>
      <c r="R603" s="15" t="s">
        <v>88</v>
      </c>
      <c r="S603" s="16">
        <v>42</v>
      </c>
      <c r="T603" s="15" t="s">
        <v>206</v>
      </c>
    </row>
    <row r="604" spans="1:20" x14ac:dyDescent="0.3">
      <c r="A604" s="14">
        <v>42242</v>
      </c>
      <c r="B604" s="15" t="s">
        <v>45</v>
      </c>
      <c r="C604" s="15" t="s">
        <v>46</v>
      </c>
      <c r="D604" s="15" t="s">
        <v>47</v>
      </c>
      <c r="E604" s="16">
        <v>170</v>
      </c>
      <c r="F604" s="17">
        <v>204</v>
      </c>
      <c r="G604" s="17">
        <v>2</v>
      </c>
      <c r="H604" s="17">
        <v>138</v>
      </c>
      <c r="I604" s="15" t="s">
        <v>380</v>
      </c>
      <c r="J604" s="17">
        <v>269</v>
      </c>
      <c r="K604" s="15" t="s">
        <v>297</v>
      </c>
      <c r="L604" s="29" t="s">
        <v>84</v>
      </c>
      <c r="M604" s="28">
        <v>14</v>
      </c>
      <c r="N604" s="28">
        <v>69</v>
      </c>
      <c r="O604" s="29" t="s">
        <v>433</v>
      </c>
      <c r="P604" s="16">
        <v>79</v>
      </c>
      <c r="Q604" s="16">
        <v>99</v>
      </c>
      <c r="R604" s="15" t="s">
        <v>123</v>
      </c>
      <c r="S604" s="16">
        <v>58</v>
      </c>
      <c r="T604" s="15" t="s">
        <v>158</v>
      </c>
    </row>
    <row r="605" spans="1:20" x14ac:dyDescent="0.3">
      <c r="A605" s="14">
        <v>42243</v>
      </c>
      <c r="B605" s="15" t="s">
        <v>45</v>
      </c>
      <c r="C605" s="15" t="s">
        <v>46</v>
      </c>
      <c r="D605" s="15" t="s">
        <v>47</v>
      </c>
      <c r="E605" s="16">
        <v>170</v>
      </c>
      <c r="F605" s="17">
        <v>256</v>
      </c>
      <c r="G605" s="17">
        <v>0</v>
      </c>
      <c r="H605" s="17">
        <v>172</v>
      </c>
      <c r="I605" s="15" t="s">
        <v>51</v>
      </c>
      <c r="J605" s="17">
        <v>341</v>
      </c>
      <c r="K605" s="15" t="s">
        <v>691</v>
      </c>
      <c r="L605" s="27">
        <v>24</v>
      </c>
      <c r="M605" s="28">
        <v>3</v>
      </c>
      <c r="N605" s="28">
        <v>64</v>
      </c>
      <c r="O605" s="29" t="s">
        <v>71</v>
      </c>
      <c r="P605" s="16">
        <v>64</v>
      </c>
      <c r="Q605" s="16">
        <v>98</v>
      </c>
      <c r="R605" s="15" t="s">
        <v>521</v>
      </c>
      <c r="S605" s="16">
        <v>32</v>
      </c>
      <c r="T605" s="15" t="s">
        <v>167</v>
      </c>
    </row>
    <row r="606" spans="1:20" x14ac:dyDescent="0.3">
      <c r="A606" s="14">
        <v>42244</v>
      </c>
      <c r="B606" s="15" t="s">
        <v>45</v>
      </c>
      <c r="C606" s="15" t="s">
        <v>46</v>
      </c>
      <c r="D606" s="15" t="s">
        <v>47</v>
      </c>
      <c r="E606" s="16">
        <v>170</v>
      </c>
      <c r="F606" s="17">
        <v>236</v>
      </c>
      <c r="G606" s="17">
        <v>0</v>
      </c>
      <c r="H606" s="17">
        <v>184</v>
      </c>
      <c r="I606" s="15" t="s">
        <v>284</v>
      </c>
      <c r="J606" s="17">
        <v>287</v>
      </c>
      <c r="K606" s="15" t="s">
        <v>643</v>
      </c>
      <c r="L606" s="29" t="s">
        <v>218</v>
      </c>
      <c r="M606" s="28">
        <v>11</v>
      </c>
      <c r="N606" s="28">
        <v>47</v>
      </c>
      <c r="O606" s="29" t="s">
        <v>167</v>
      </c>
      <c r="P606" s="16">
        <v>77</v>
      </c>
      <c r="Q606" s="16">
        <v>95</v>
      </c>
      <c r="R606" s="15" t="s">
        <v>108</v>
      </c>
      <c r="S606" s="16">
        <v>58</v>
      </c>
      <c r="T606" s="15" t="s">
        <v>94</v>
      </c>
    </row>
    <row r="607" spans="1:20" x14ac:dyDescent="0.3">
      <c r="A607" s="14">
        <v>42245</v>
      </c>
      <c r="B607" s="15" t="s">
        <v>45</v>
      </c>
      <c r="C607" s="15" t="s">
        <v>46</v>
      </c>
      <c r="D607" s="15" t="s">
        <v>47</v>
      </c>
      <c r="E607" s="16">
        <v>170</v>
      </c>
      <c r="F607" s="17">
        <v>226</v>
      </c>
      <c r="G607" s="17">
        <v>0</v>
      </c>
      <c r="H607" s="17">
        <v>164</v>
      </c>
      <c r="I607" s="15" t="s">
        <v>159</v>
      </c>
      <c r="J607" s="17">
        <v>288</v>
      </c>
      <c r="K607" s="15" t="s">
        <v>117</v>
      </c>
      <c r="L607" s="29" t="s">
        <v>116</v>
      </c>
      <c r="M607" s="28">
        <v>14</v>
      </c>
      <c r="N607" s="28">
        <v>61</v>
      </c>
      <c r="O607" s="29" t="s">
        <v>206</v>
      </c>
      <c r="P607" s="16">
        <v>77</v>
      </c>
      <c r="Q607" s="16">
        <v>100</v>
      </c>
      <c r="R607" s="15" t="s">
        <v>74</v>
      </c>
      <c r="S607" s="16">
        <v>59</v>
      </c>
      <c r="T607" s="15" t="s">
        <v>121</v>
      </c>
    </row>
    <row r="608" spans="1:20" x14ac:dyDescent="0.3">
      <c r="A608" s="14">
        <v>42246</v>
      </c>
      <c r="B608" s="15" t="s">
        <v>45</v>
      </c>
      <c r="C608" s="15" t="s">
        <v>46</v>
      </c>
      <c r="D608" s="15" t="s">
        <v>47</v>
      </c>
      <c r="E608" s="16">
        <v>170</v>
      </c>
      <c r="F608" s="17">
        <v>269</v>
      </c>
      <c r="G608" s="17">
        <v>16</v>
      </c>
      <c r="H608" s="17">
        <v>174</v>
      </c>
      <c r="I608" s="15" t="s">
        <v>375</v>
      </c>
      <c r="J608" s="17">
        <v>364</v>
      </c>
      <c r="K608" s="15" t="s">
        <v>691</v>
      </c>
      <c r="L608" s="29" t="s">
        <v>263</v>
      </c>
      <c r="M608" s="28">
        <v>8</v>
      </c>
      <c r="N608" s="28">
        <v>81</v>
      </c>
      <c r="O608" s="29" t="s">
        <v>186</v>
      </c>
      <c r="P608" s="16">
        <v>74</v>
      </c>
      <c r="Q608" s="16">
        <v>98</v>
      </c>
      <c r="R608" s="15" t="s">
        <v>51</v>
      </c>
      <c r="S608" s="16">
        <v>31</v>
      </c>
      <c r="T608" s="15" t="s">
        <v>52</v>
      </c>
    </row>
    <row r="609" spans="1:20" x14ac:dyDescent="0.3">
      <c r="A609" s="14">
        <v>42247</v>
      </c>
      <c r="B609" s="15" t="s">
        <v>45</v>
      </c>
      <c r="C609" s="15" t="s">
        <v>46</v>
      </c>
      <c r="D609" s="15" t="s">
        <v>47</v>
      </c>
      <c r="E609" s="16">
        <v>170</v>
      </c>
      <c r="F609" s="17">
        <v>202</v>
      </c>
      <c r="G609" s="17">
        <v>98</v>
      </c>
      <c r="H609" s="17">
        <v>164</v>
      </c>
      <c r="I609" s="15" t="s">
        <v>581</v>
      </c>
      <c r="J609" s="17">
        <v>240</v>
      </c>
      <c r="K609" s="15" t="s">
        <v>512</v>
      </c>
      <c r="L609" s="27">
        <v>22</v>
      </c>
      <c r="M609" s="28">
        <v>6</v>
      </c>
      <c r="N609" s="28">
        <v>67</v>
      </c>
      <c r="O609" s="29" t="s">
        <v>55</v>
      </c>
      <c r="P609" s="16">
        <v>87</v>
      </c>
      <c r="Q609" s="16">
        <v>98</v>
      </c>
      <c r="R609" s="15" t="s">
        <v>51</v>
      </c>
      <c r="S609" s="16">
        <v>72</v>
      </c>
      <c r="T609" s="15" t="s">
        <v>206</v>
      </c>
    </row>
    <row r="610" spans="1:20" x14ac:dyDescent="0.3">
      <c r="A610" s="14">
        <v>42248</v>
      </c>
      <c r="B610" s="15" t="s">
        <v>45</v>
      </c>
      <c r="C610" s="15" t="s">
        <v>46</v>
      </c>
      <c r="D610" s="15" t="s">
        <v>47</v>
      </c>
      <c r="E610" s="16">
        <v>170</v>
      </c>
      <c r="F610" s="17">
        <v>163</v>
      </c>
      <c r="G610" s="17">
        <v>10</v>
      </c>
      <c r="H610" s="17">
        <v>151</v>
      </c>
      <c r="I610" s="15" t="s">
        <v>51</v>
      </c>
      <c r="J610" s="17">
        <v>175</v>
      </c>
      <c r="K610" s="15" t="s">
        <v>50</v>
      </c>
      <c r="L610" s="29" t="s">
        <v>116</v>
      </c>
      <c r="M610" s="28">
        <v>6</v>
      </c>
      <c r="N610" s="28">
        <v>39</v>
      </c>
      <c r="O610" s="29" t="s">
        <v>355</v>
      </c>
      <c r="P610" s="16">
        <v>91</v>
      </c>
      <c r="Q610" s="16">
        <v>99</v>
      </c>
      <c r="R610" s="15" t="s">
        <v>51</v>
      </c>
      <c r="S610" s="16">
        <v>80</v>
      </c>
      <c r="T610" s="15" t="s">
        <v>186</v>
      </c>
    </row>
    <row r="611" spans="1:20" x14ac:dyDescent="0.3">
      <c r="A611" s="14">
        <v>42249</v>
      </c>
      <c r="B611" s="15" t="s">
        <v>45</v>
      </c>
      <c r="C611" s="15" t="s">
        <v>46</v>
      </c>
      <c r="D611" s="15" t="s">
        <v>47</v>
      </c>
      <c r="E611" s="16">
        <v>170</v>
      </c>
      <c r="F611" s="17">
        <v>162</v>
      </c>
      <c r="G611" s="17">
        <v>56</v>
      </c>
      <c r="H611" s="17">
        <v>139</v>
      </c>
      <c r="I611" s="15" t="s">
        <v>692</v>
      </c>
      <c r="J611" s="17">
        <v>184</v>
      </c>
      <c r="K611" s="15" t="s">
        <v>693</v>
      </c>
      <c r="L611" s="27">
        <v>36</v>
      </c>
      <c r="M611" s="28">
        <v>6</v>
      </c>
      <c r="N611" s="28">
        <v>44</v>
      </c>
      <c r="O611" s="29" t="s">
        <v>213</v>
      </c>
      <c r="P611" s="16">
        <v>93</v>
      </c>
      <c r="Q611" s="16">
        <v>99</v>
      </c>
      <c r="R611" s="15" t="s">
        <v>51</v>
      </c>
      <c r="S611" s="16">
        <v>79</v>
      </c>
      <c r="T611" s="15" t="s">
        <v>95</v>
      </c>
    </row>
    <row r="612" spans="1:20" x14ac:dyDescent="0.3">
      <c r="A612" s="14">
        <v>42250</v>
      </c>
      <c r="B612" s="15" t="s">
        <v>45</v>
      </c>
      <c r="C612" s="15" t="s">
        <v>46</v>
      </c>
      <c r="D612" s="15" t="s">
        <v>47</v>
      </c>
      <c r="E612" s="16">
        <v>170</v>
      </c>
      <c r="F612" s="17">
        <v>142</v>
      </c>
      <c r="G612" s="17">
        <v>48</v>
      </c>
      <c r="H612" s="17">
        <v>130</v>
      </c>
      <c r="I612" s="15" t="s">
        <v>51</v>
      </c>
      <c r="J612" s="17">
        <v>154</v>
      </c>
      <c r="K612" s="15" t="s">
        <v>206</v>
      </c>
      <c r="L612" s="27">
        <v>27</v>
      </c>
      <c r="M612" s="28">
        <v>11</v>
      </c>
      <c r="N612" s="28">
        <v>47</v>
      </c>
      <c r="O612" s="29" t="s">
        <v>188</v>
      </c>
      <c r="P612" s="16">
        <v>94</v>
      </c>
      <c r="Q612" s="16">
        <v>100</v>
      </c>
      <c r="R612" s="15" t="s">
        <v>51</v>
      </c>
      <c r="S612" s="16">
        <v>87</v>
      </c>
      <c r="T612" s="15" t="s">
        <v>146</v>
      </c>
    </row>
    <row r="613" spans="1:20" x14ac:dyDescent="0.3">
      <c r="A613" s="14">
        <v>42251</v>
      </c>
      <c r="B613" s="15" t="s">
        <v>45</v>
      </c>
      <c r="C613" s="15" t="s">
        <v>46</v>
      </c>
      <c r="D613" s="15" t="s">
        <v>47</v>
      </c>
      <c r="E613" s="16">
        <v>170</v>
      </c>
      <c r="F613" s="17">
        <v>146</v>
      </c>
      <c r="G613" s="17">
        <v>0</v>
      </c>
      <c r="H613" s="17">
        <v>124</v>
      </c>
      <c r="I613" s="15" t="s">
        <v>51</v>
      </c>
      <c r="J613" s="17">
        <v>169</v>
      </c>
      <c r="K613" s="15" t="s">
        <v>626</v>
      </c>
      <c r="L613" s="29" t="s">
        <v>116</v>
      </c>
      <c r="M613" s="28">
        <v>3</v>
      </c>
      <c r="N613" s="28">
        <v>36</v>
      </c>
      <c r="O613" s="29" t="s">
        <v>209</v>
      </c>
      <c r="P613" s="16">
        <v>91</v>
      </c>
      <c r="Q613" s="16">
        <v>100</v>
      </c>
      <c r="R613" s="15" t="s">
        <v>51</v>
      </c>
      <c r="S613" s="16">
        <v>78</v>
      </c>
      <c r="T613" s="15" t="s">
        <v>158</v>
      </c>
    </row>
    <row r="614" spans="1:20" x14ac:dyDescent="0.3">
      <c r="A614" s="14">
        <v>42252</v>
      </c>
      <c r="B614" s="15" t="s">
        <v>45</v>
      </c>
      <c r="C614" s="15" t="s">
        <v>46</v>
      </c>
      <c r="D614" s="15" t="s">
        <v>47</v>
      </c>
      <c r="E614" s="16">
        <v>170</v>
      </c>
      <c r="F614" s="17">
        <v>169</v>
      </c>
      <c r="G614" s="17">
        <v>0</v>
      </c>
      <c r="H614" s="17">
        <v>124</v>
      </c>
      <c r="I614" s="15" t="s">
        <v>694</v>
      </c>
      <c r="J614" s="17">
        <v>214</v>
      </c>
      <c r="K614" s="15" t="s">
        <v>512</v>
      </c>
      <c r="L614" s="29" t="s">
        <v>84</v>
      </c>
      <c r="M614" s="28">
        <v>6</v>
      </c>
      <c r="N614" s="28">
        <v>47</v>
      </c>
      <c r="O614" s="29" t="s">
        <v>91</v>
      </c>
      <c r="P614" s="16">
        <v>74</v>
      </c>
      <c r="Q614" s="16">
        <v>100</v>
      </c>
      <c r="R614" s="15" t="s">
        <v>51</v>
      </c>
      <c r="S614" s="16">
        <v>49</v>
      </c>
      <c r="T614" s="15" t="s">
        <v>215</v>
      </c>
    </row>
    <row r="615" spans="1:20" x14ac:dyDescent="0.3">
      <c r="A615" s="14">
        <v>42253</v>
      </c>
      <c r="B615" s="15" t="s">
        <v>45</v>
      </c>
      <c r="C615" s="15" t="s">
        <v>46</v>
      </c>
      <c r="D615" s="15" t="s">
        <v>47</v>
      </c>
      <c r="E615" s="16">
        <v>170</v>
      </c>
      <c r="F615" s="17">
        <v>174</v>
      </c>
      <c r="G615" s="17">
        <v>0</v>
      </c>
      <c r="H615" s="17">
        <v>110</v>
      </c>
      <c r="I615" s="15" t="s">
        <v>695</v>
      </c>
      <c r="J615" s="17">
        <v>239</v>
      </c>
      <c r="K615" s="15" t="s">
        <v>61</v>
      </c>
      <c r="L615" s="27">
        <v>28</v>
      </c>
      <c r="M615" s="28">
        <v>11</v>
      </c>
      <c r="N615" s="28">
        <v>47</v>
      </c>
      <c r="O615" s="29" t="s">
        <v>209</v>
      </c>
      <c r="P615" s="16">
        <v>72</v>
      </c>
      <c r="Q615" s="16">
        <v>100</v>
      </c>
      <c r="R615" s="15" t="s">
        <v>123</v>
      </c>
      <c r="S615" s="16">
        <v>45</v>
      </c>
      <c r="T615" s="15" t="s">
        <v>206</v>
      </c>
    </row>
    <row r="616" spans="1:20" x14ac:dyDescent="0.3">
      <c r="A616" s="14">
        <v>42254</v>
      </c>
      <c r="B616" s="15" t="s">
        <v>45</v>
      </c>
      <c r="C616" s="15" t="s">
        <v>46</v>
      </c>
      <c r="D616" s="15" t="s">
        <v>47</v>
      </c>
      <c r="E616" s="16">
        <v>170</v>
      </c>
      <c r="F616" s="17">
        <v>192</v>
      </c>
      <c r="G616" s="17">
        <v>0</v>
      </c>
      <c r="H616" s="17">
        <v>141</v>
      </c>
      <c r="I616" s="15" t="s">
        <v>310</v>
      </c>
      <c r="J616" s="17">
        <v>244</v>
      </c>
      <c r="K616" s="15" t="s">
        <v>538</v>
      </c>
      <c r="L616" s="29" t="s">
        <v>116</v>
      </c>
      <c r="M616" s="28">
        <v>8</v>
      </c>
      <c r="N616" s="28">
        <v>53</v>
      </c>
      <c r="O616" s="29" t="s">
        <v>121</v>
      </c>
      <c r="P616" s="16">
        <v>73</v>
      </c>
      <c r="Q616" s="16">
        <v>96</v>
      </c>
      <c r="R616" s="15" t="s">
        <v>51</v>
      </c>
      <c r="S616" s="16">
        <v>49</v>
      </c>
      <c r="T616" s="15" t="s">
        <v>81</v>
      </c>
    </row>
    <row r="617" spans="1:20" x14ac:dyDescent="0.3">
      <c r="A617" s="14">
        <v>42255</v>
      </c>
      <c r="B617" s="15" t="s">
        <v>45</v>
      </c>
      <c r="C617" s="15" t="s">
        <v>46</v>
      </c>
      <c r="D617" s="15" t="s">
        <v>47</v>
      </c>
      <c r="E617" s="16">
        <v>170</v>
      </c>
      <c r="F617" s="17">
        <v>193</v>
      </c>
      <c r="G617" s="17">
        <v>0</v>
      </c>
      <c r="H617" s="17">
        <v>116</v>
      </c>
      <c r="I617" s="15" t="s">
        <v>425</v>
      </c>
      <c r="J617" s="17">
        <v>270</v>
      </c>
      <c r="K617" s="15" t="s">
        <v>696</v>
      </c>
      <c r="L617" s="27">
        <v>31</v>
      </c>
      <c r="M617" s="28">
        <v>11</v>
      </c>
      <c r="N617" s="28">
        <v>47</v>
      </c>
      <c r="O617" s="29" t="s">
        <v>264</v>
      </c>
      <c r="P617" s="16">
        <v>67</v>
      </c>
      <c r="Q617" s="16">
        <v>98</v>
      </c>
      <c r="R617" s="15" t="s">
        <v>51</v>
      </c>
      <c r="S617" s="16">
        <v>40</v>
      </c>
      <c r="T617" s="15" t="s">
        <v>121</v>
      </c>
    </row>
    <row r="618" spans="1:20" x14ac:dyDescent="0.3">
      <c r="A618" s="14">
        <v>42256</v>
      </c>
      <c r="B618" s="15" t="s">
        <v>45</v>
      </c>
      <c r="C618" s="15" t="s">
        <v>46</v>
      </c>
      <c r="D618" s="15" t="s">
        <v>47</v>
      </c>
      <c r="E618" s="16">
        <v>170</v>
      </c>
      <c r="F618" s="17">
        <v>174</v>
      </c>
      <c r="G618" s="17">
        <v>0</v>
      </c>
      <c r="H618" s="17">
        <v>115</v>
      </c>
      <c r="I618" s="15" t="s">
        <v>677</v>
      </c>
      <c r="J618" s="17">
        <v>232</v>
      </c>
      <c r="K618" s="15" t="s">
        <v>584</v>
      </c>
      <c r="L618" s="27">
        <v>36</v>
      </c>
      <c r="M618" s="28">
        <v>3</v>
      </c>
      <c r="N618" s="28">
        <v>50</v>
      </c>
      <c r="O618" s="29" t="s">
        <v>213</v>
      </c>
      <c r="P618" s="16">
        <v>79</v>
      </c>
      <c r="Q618" s="16">
        <v>99</v>
      </c>
      <c r="R618" s="15" t="s">
        <v>301</v>
      </c>
      <c r="S618" s="16">
        <v>59</v>
      </c>
      <c r="T618" s="15" t="s">
        <v>89</v>
      </c>
    </row>
    <row r="619" spans="1:20" x14ac:dyDescent="0.3">
      <c r="A619" s="14">
        <v>42257</v>
      </c>
      <c r="B619" s="15" t="s">
        <v>45</v>
      </c>
      <c r="C619" s="15" t="s">
        <v>46</v>
      </c>
      <c r="D619" s="15" t="s">
        <v>47</v>
      </c>
      <c r="E619" s="16">
        <v>170</v>
      </c>
      <c r="F619" s="17">
        <v>184</v>
      </c>
      <c r="G619" s="17">
        <v>4</v>
      </c>
      <c r="H619" s="17">
        <v>155</v>
      </c>
      <c r="I619" s="15" t="s">
        <v>51</v>
      </c>
      <c r="J619" s="17">
        <v>212</v>
      </c>
      <c r="K619" s="15" t="s">
        <v>697</v>
      </c>
      <c r="L619" s="27">
        <v>35</v>
      </c>
      <c r="M619" s="28">
        <v>8</v>
      </c>
      <c r="N619" s="28">
        <v>39</v>
      </c>
      <c r="O619" s="29" t="s">
        <v>188</v>
      </c>
      <c r="P619" s="16">
        <v>81</v>
      </c>
      <c r="Q619" s="16">
        <v>98</v>
      </c>
      <c r="R619" s="15" t="s">
        <v>51</v>
      </c>
      <c r="S619" s="16">
        <v>59</v>
      </c>
      <c r="T619" s="15" t="s">
        <v>188</v>
      </c>
    </row>
    <row r="620" spans="1:20" x14ac:dyDescent="0.3">
      <c r="A620" s="14">
        <v>42258</v>
      </c>
      <c r="B620" s="15" t="s">
        <v>45</v>
      </c>
      <c r="C620" s="15" t="s">
        <v>46</v>
      </c>
      <c r="D620" s="15" t="s">
        <v>47</v>
      </c>
      <c r="E620" s="16">
        <v>170</v>
      </c>
      <c r="F620" s="17">
        <v>200</v>
      </c>
      <c r="G620" s="17">
        <v>6</v>
      </c>
      <c r="H620" s="17">
        <v>155</v>
      </c>
      <c r="I620" s="15" t="s">
        <v>51</v>
      </c>
      <c r="J620" s="17">
        <v>245</v>
      </c>
      <c r="K620" s="15" t="s">
        <v>299</v>
      </c>
      <c r="L620" s="27">
        <v>99</v>
      </c>
      <c r="M620" s="28">
        <v>6</v>
      </c>
      <c r="N620" s="28">
        <v>50</v>
      </c>
      <c r="O620" s="29" t="s">
        <v>51</v>
      </c>
      <c r="P620" s="16">
        <v>76</v>
      </c>
      <c r="Q620" s="16">
        <v>99</v>
      </c>
      <c r="R620" s="15" t="s">
        <v>51</v>
      </c>
      <c r="S620" s="16">
        <v>55</v>
      </c>
      <c r="T620" s="15" t="s">
        <v>206</v>
      </c>
    </row>
    <row r="621" spans="1:20" x14ac:dyDescent="0.3">
      <c r="A621" s="14">
        <v>42259</v>
      </c>
      <c r="B621" s="15" t="s">
        <v>45</v>
      </c>
      <c r="C621" s="15" t="s">
        <v>46</v>
      </c>
      <c r="D621" s="15" t="s">
        <v>47</v>
      </c>
      <c r="E621" s="16">
        <v>170</v>
      </c>
      <c r="F621" s="17">
        <v>168</v>
      </c>
      <c r="G621" s="17">
        <v>6</v>
      </c>
      <c r="H621" s="17">
        <v>147</v>
      </c>
      <c r="I621" s="15" t="s">
        <v>51</v>
      </c>
      <c r="J621" s="17">
        <v>188</v>
      </c>
      <c r="K621" s="15" t="s">
        <v>556</v>
      </c>
      <c r="L621" s="27">
        <v>99</v>
      </c>
      <c r="M621" s="28">
        <v>6</v>
      </c>
      <c r="N621" s="28">
        <v>42</v>
      </c>
      <c r="O621" s="29" t="s">
        <v>51</v>
      </c>
      <c r="P621" s="16">
        <v>93</v>
      </c>
      <c r="Q621" s="16">
        <v>99</v>
      </c>
      <c r="R621" s="15" t="s">
        <v>51</v>
      </c>
      <c r="S621" s="16">
        <v>81</v>
      </c>
      <c r="T621" s="15" t="s">
        <v>148</v>
      </c>
    </row>
    <row r="622" spans="1:20" x14ac:dyDescent="0.3">
      <c r="A622" s="14">
        <v>42260</v>
      </c>
      <c r="B622" s="15" t="s">
        <v>45</v>
      </c>
      <c r="C622" s="15" t="s">
        <v>46</v>
      </c>
      <c r="D622" s="15" t="s">
        <v>47</v>
      </c>
      <c r="E622" s="16">
        <v>170</v>
      </c>
      <c r="F622" s="17">
        <v>196</v>
      </c>
      <c r="G622" s="17">
        <v>0</v>
      </c>
      <c r="H622" s="17">
        <v>143</v>
      </c>
      <c r="I622" s="15" t="s">
        <v>325</v>
      </c>
      <c r="J622" s="17">
        <v>248</v>
      </c>
      <c r="K622" s="15" t="s">
        <v>167</v>
      </c>
      <c r="L622" s="27">
        <v>23</v>
      </c>
      <c r="M622" s="28">
        <v>11</v>
      </c>
      <c r="N622" s="28">
        <v>58</v>
      </c>
      <c r="O622" s="29" t="s">
        <v>264</v>
      </c>
      <c r="P622" s="16">
        <v>73</v>
      </c>
      <c r="Q622" s="16">
        <v>99</v>
      </c>
      <c r="R622" s="15" t="s">
        <v>51</v>
      </c>
      <c r="S622" s="16">
        <v>48</v>
      </c>
      <c r="T622" s="15" t="s">
        <v>64</v>
      </c>
    </row>
    <row r="623" spans="1:20" x14ac:dyDescent="0.3">
      <c r="A623" s="14">
        <v>42261</v>
      </c>
      <c r="B623" s="15" t="s">
        <v>45</v>
      </c>
      <c r="C623" s="15" t="s">
        <v>46</v>
      </c>
      <c r="D623" s="15" t="s">
        <v>47</v>
      </c>
      <c r="E623" s="16">
        <v>170</v>
      </c>
      <c r="F623" s="17">
        <v>174</v>
      </c>
      <c r="G623" s="17">
        <v>96</v>
      </c>
      <c r="H623" s="17">
        <v>121</v>
      </c>
      <c r="I623" s="15" t="s">
        <v>698</v>
      </c>
      <c r="J623" s="17">
        <v>226</v>
      </c>
      <c r="K623" s="15" t="s">
        <v>420</v>
      </c>
      <c r="L623" s="27">
        <v>23</v>
      </c>
      <c r="M623" s="28">
        <v>14</v>
      </c>
      <c r="N623" s="28">
        <v>83</v>
      </c>
      <c r="O623" s="29" t="s">
        <v>133</v>
      </c>
      <c r="P623" s="16">
        <v>55</v>
      </c>
      <c r="Q623" s="16">
        <v>92</v>
      </c>
      <c r="R623" s="15" t="s">
        <v>249</v>
      </c>
      <c r="S623" s="16">
        <v>35</v>
      </c>
      <c r="T623" s="15" t="s">
        <v>52</v>
      </c>
    </row>
    <row r="624" spans="1:20" x14ac:dyDescent="0.3">
      <c r="A624" s="14">
        <v>42262</v>
      </c>
      <c r="B624" s="15" t="s">
        <v>45</v>
      </c>
      <c r="C624" s="15" t="s">
        <v>46</v>
      </c>
      <c r="D624" s="15" t="s">
        <v>47</v>
      </c>
      <c r="E624" s="16">
        <v>170</v>
      </c>
      <c r="F624" s="17">
        <v>168</v>
      </c>
      <c r="G624" s="17">
        <v>60</v>
      </c>
      <c r="H624" s="17">
        <v>121</v>
      </c>
      <c r="I624" s="15" t="s">
        <v>346</v>
      </c>
      <c r="J624" s="17">
        <v>214</v>
      </c>
      <c r="K624" s="15" t="s">
        <v>699</v>
      </c>
      <c r="L624" s="27">
        <v>21</v>
      </c>
      <c r="M624" s="28">
        <v>22</v>
      </c>
      <c r="N624" s="28">
        <v>150</v>
      </c>
      <c r="O624" s="29" t="s">
        <v>50</v>
      </c>
      <c r="P624" s="16">
        <v>72</v>
      </c>
      <c r="Q624" s="16">
        <v>99</v>
      </c>
      <c r="R624" s="15" t="s">
        <v>644</v>
      </c>
      <c r="S624" s="16">
        <v>50</v>
      </c>
      <c r="T624" s="15" t="s">
        <v>215</v>
      </c>
    </row>
    <row r="625" spans="1:20" x14ac:dyDescent="0.3">
      <c r="A625" s="14">
        <v>42263</v>
      </c>
      <c r="B625" s="15" t="s">
        <v>45</v>
      </c>
      <c r="C625" s="15" t="s">
        <v>46</v>
      </c>
      <c r="D625" s="15" t="s">
        <v>47</v>
      </c>
      <c r="E625" s="16">
        <v>170</v>
      </c>
      <c r="F625" s="17">
        <v>200</v>
      </c>
      <c r="G625" s="17">
        <v>0</v>
      </c>
      <c r="H625" s="17">
        <v>138</v>
      </c>
      <c r="I625" s="15" t="s">
        <v>700</v>
      </c>
      <c r="J625" s="17">
        <v>262</v>
      </c>
      <c r="K625" s="15" t="s">
        <v>548</v>
      </c>
      <c r="L625" s="27">
        <v>26</v>
      </c>
      <c r="M625" s="28">
        <v>28</v>
      </c>
      <c r="N625" s="28">
        <v>144</v>
      </c>
      <c r="O625" s="29" t="s">
        <v>205</v>
      </c>
      <c r="P625" s="16">
        <v>39</v>
      </c>
      <c r="Q625" s="16">
        <v>98</v>
      </c>
      <c r="R625" s="15" t="s">
        <v>66</v>
      </c>
      <c r="S625" s="16">
        <v>31</v>
      </c>
      <c r="T625" s="15" t="s">
        <v>146</v>
      </c>
    </row>
    <row r="626" spans="1:20" x14ac:dyDescent="0.3">
      <c r="A626" s="14">
        <v>42264</v>
      </c>
      <c r="B626" s="15" t="s">
        <v>45</v>
      </c>
      <c r="C626" s="15" t="s">
        <v>46</v>
      </c>
      <c r="D626" s="15" t="s">
        <v>47</v>
      </c>
      <c r="E626" s="16">
        <v>170</v>
      </c>
      <c r="F626" s="17">
        <v>172</v>
      </c>
      <c r="G626" s="17">
        <v>4</v>
      </c>
      <c r="H626" s="17">
        <v>127</v>
      </c>
      <c r="I626" s="15" t="s">
        <v>310</v>
      </c>
      <c r="J626" s="17">
        <v>217</v>
      </c>
      <c r="K626" s="15" t="s">
        <v>101</v>
      </c>
      <c r="L626" s="27">
        <v>19</v>
      </c>
      <c r="M626" s="28">
        <v>17</v>
      </c>
      <c r="N626" s="28">
        <v>75</v>
      </c>
      <c r="O626" s="29" t="s">
        <v>578</v>
      </c>
      <c r="P626" s="16">
        <v>64</v>
      </c>
      <c r="Q626" s="16">
        <v>98</v>
      </c>
      <c r="R626" s="15" t="s">
        <v>376</v>
      </c>
      <c r="S626" s="16">
        <v>42</v>
      </c>
      <c r="T626" s="15" t="s">
        <v>135</v>
      </c>
    </row>
    <row r="627" spans="1:20" x14ac:dyDescent="0.3">
      <c r="A627" s="14">
        <v>42265</v>
      </c>
      <c r="B627" s="15" t="s">
        <v>45</v>
      </c>
      <c r="C627" s="15" t="s">
        <v>46</v>
      </c>
      <c r="D627" s="15" t="s">
        <v>47</v>
      </c>
      <c r="E627" s="16">
        <v>170</v>
      </c>
      <c r="F627" s="15"/>
      <c r="G627" s="17">
        <v>0</v>
      </c>
      <c r="H627" s="15"/>
      <c r="I627" s="15"/>
      <c r="J627" s="15"/>
      <c r="K627" s="15"/>
      <c r="L627" s="29"/>
      <c r="M627" s="28">
        <v>14</v>
      </c>
      <c r="N627" s="29"/>
      <c r="O627" s="29"/>
      <c r="P627" s="16">
        <v>70</v>
      </c>
      <c r="Q627" s="15"/>
      <c r="R627" s="15"/>
      <c r="S627" s="15"/>
      <c r="T627" s="15"/>
    </row>
    <row r="628" spans="1:20" x14ac:dyDescent="0.3">
      <c r="A628" s="14">
        <v>42266</v>
      </c>
      <c r="B628" s="15" t="s">
        <v>45</v>
      </c>
      <c r="C628" s="15" t="s">
        <v>46</v>
      </c>
      <c r="D628" s="15" t="s">
        <v>47</v>
      </c>
      <c r="E628" s="16">
        <v>170</v>
      </c>
      <c r="F628" s="17">
        <v>159</v>
      </c>
      <c r="G628" s="17">
        <v>0</v>
      </c>
      <c r="H628" s="17">
        <v>96</v>
      </c>
      <c r="I628" s="15" t="s">
        <v>480</v>
      </c>
      <c r="J628" s="17">
        <v>222</v>
      </c>
      <c r="K628" s="15" t="s">
        <v>50</v>
      </c>
      <c r="L628" s="29" t="s">
        <v>84</v>
      </c>
      <c r="M628" s="28">
        <v>14</v>
      </c>
      <c r="N628" s="28">
        <v>58</v>
      </c>
      <c r="O628" s="29" t="s">
        <v>206</v>
      </c>
      <c r="P628" s="16">
        <v>79</v>
      </c>
      <c r="Q628" s="16">
        <v>99</v>
      </c>
      <c r="R628" s="15" t="s">
        <v>51</v>
      </c>
      <c r="S628" s="16">
        <v>55</v>
      </c>
      <c r="T628" s="15" t="s">
        <v>113</v>
      </c>
    </row>
    <row r="629" spans="1:20" x14ac:dyDescent="0.3">
      <c r="A629" s="14">
        <v>42267</v>
      </c>
      <c r="B629" s="15" t="s">
        <v>45</v>
      </c>
      <c r="C629" s="15" t="s">
        <v>46</v>
      </c>
      <c r="D629" s="15" t="s">
        <v>47</v>
      </c>
      <c r="E629" s="16">
        <v>170</v>
      </c>
      <c r="F629" s="17">
        <v>194</v>
      </c>
      <c r="G629" s="17">
        <v>0</v>
      </c>
      <c r="H629" s="17">
        <v>129</v>
      </c>
      <c r="I629" s="15" t="s">
        <v>51</v>
      </c>
      <c r="J629" s="17">
        <v>258</v>
      </c>
      <c r="K629" s="15" t="s">
        <v>701</v>
      </c>
      <c r="L629" s="29" t="s">
        <v>84</v>
      </c>
      <c r="M629" s="28">
        <v>11</v>
      </c>
      <c r="N629" s="28">
        <v>53</v>
      </c>
      <c r="O629" s="29" t="s">
        <v>94</v>
      </c>
      <c r="P629" s="16">
        <v>72</v>
      </c>
      <c r="Q629" s="16">
        <v>98</v>
      </c>
      <c r="R629" s="15" t="s">
        <v>521</v>
      </c>
      <c r="S629" s="16">
        <v>51</v>
      </c>
      <c r="T629" s="15" t="s">
        <v>61</v>
      </c>
    </row>
    <row r="630" spans="1:20" x14ac:dyDescent="0.3">
      <c r="A630" s="14">
        <v>42268</v>
      </c>
      <c r="B630" s="15" t="s">
        <v>45</v>
      </c>
      <c r="C630" s="15" t="s">
        <v>46</v>
      </c>
      <c r="D630" s="15" t="s">
        <v>47</v>
      </c>
      <c r="E630" s="16">
        <v>170</v>
      </c>
      <c r="F630" s="17">
        <v>168</v>
      </c>
      <c r="G630" s="17">
        <v>4</v>
      </c>
      <c r="H630" s="17">
        <v>103</v>
      </c>
      <c r="I630" s="15" t="s">
        <v>440</v>
      </c>
      <c r="J630" s="17">
        <v>233</v>
      </c>
      <c r="K630" s="15" t="s">
        <v>328</v>
      </c>
      <c r="L630" s="29" t="s">
        <v>218</v>
      </c>
      <c r="M630" s="28">
        <v>3</v>
      </c>
      <c r="N630" s="28">
        <v>94</v>
      </c>
      <c r="O630" s="29" t="s">
        <v>50</v>
      </c>
      <c r="P630" s="16">
        <v>81</v>
      </c>
      <c r="Q630" s="16">
        <v>99</v>
      </c>
      <c r="R630" s="15" t="s">
        <v>51</v>
      </c>
      <c r="S630" s="16">
        <v>59</v>
      </c>
      <c r="T630" s="15" t="s">
        <v>89</v>
      </c>
    </row>
    <row r="631" spans="1:20" x14ac:dyDescent="0.3">
      <c r="A631" s="14">
        <v>42269</v>
      </c>
      <c r="B631" s="15" t="s">
        <v>45</v>
      </c>
      <c r="C631" s="15" t="s">
        <v>46</v>
      </c>
      <c r="D631" s="15" t="s">
        <v>47</v>
      </c>
      <c r="E631" s="16">
        <v>170</v>
      </c>
      <c r="F631" s="17">
        <v>171</v>
      </c>
      <c r="G631" s="17">
        <v>0</v>
      </c>
      <c r="H631" s="17">
        <v>135</v>
      </c>
      <c r="I631" s="15" t="s">
        <v>490</v>
      </c>
      <c r="J631" s="17">
        <v>207</v>
      </c>
      <c r="K631" s="15" t="s">
        <v>121</v>
      </c>
      <c r="L631" s="29" t="s">
        <v>263</v>
      </c>
      <c r="M631" s="28">
        <v>17</v>
      </c>
      <c r="N631" s="28">
        <v>92</v>
      </c>
      <c r="O631" s="29" t="s">
        <v>81</v>
      </c>
      <c r="P631" s="16">
        <v>78</v>
      </c>
      <c r="Q631" s="16">
        <v>98</v>
      </c>
      <c r="R631" s="15" t="s">
        <v>184</v>
      </c>
      <c r="S631" s="16">
        <v>57</v>
      </c>
      <c r="T631" s="15" t="s">
        <v>307</v>
      </c>
    </row>
    <row r="632" spans="1:20" x14ac:dyDescent="0.3">
      <c r="A632" s="14">
        <v>42270</v>
      </c>
      <c r="B632" s="15" t="s">
        <v>45</v>
      </c>
      <c r="C632" s="15" t="s">
        <v>46</v>
      </c>
      <c r="D632" s="15" t="s">
        <v>47</v>
      </c>
      <c r="E632" s="16">
        <v>170</v>
      </c>
      <c r="F632" s="17">
        <v>181</v>
      </c>
      <c r="G632" s="17">
        <v>0</v>
      </c>
      <c r="H632" s="17">
        <v>136</v>
      </c>
      <c r="I632" s="15" t="s">
        <v>634</v>
      </c>
      <c r="J632" s="17">
        <v>226</v>
      </c>
      <c r="K632" s="15" t="s">
        <v>328</v>
      </c>
      <c r="L632" s="29" t="s">
        <v>84</v>
      </c>
      <c r="M632" s="28">
        <v>8</v>
      </c>
      <c r="N632" s="28">
        <v>67</v>
      </c>
      <c r="O632" s="29" t="s">
        <v>146</v>
      </c>
      <c r="P632" s="16">
        <v>77</v>
      </c>
      <c r="Q632" s="16">
        <v>95</v>
      </c>
      <c r="R632" s="15" t="s">
        <v>51</v>
      </c>
      <c r="S632" s="16">
        <v>57</v>
      </c>
      <c r="T632" s="15" t="s">
        <v>81</v>
      </c>
    </row>
    <row r="633" spans="1:20" x14ac:dyDescent="0.3">
      <c r="A633" s="14">
        <v>42271</v>
      </c>
      <c r="B633" s="15" t="s">
        <v>45</v>
      </c>
      <c r="C633" s="15" t="s">
        <v>46</v>
      </c>
      <c r="D633" s="15" t="s">
        <v>47</v>
      </c>
      <c r="E633" s="16">
        <v>170</v>
      </c>
      <c r="F633" s="17">
        <v>178</v>
      </c>
      <c r="G633" s="17">
        <v>0</v>
      </c>
      <c r="H633" s="17">
        <v>115</v>
      </c>
      <c r="I633" s="15" t="s">
        <v>477</v>
      </c>
      <c r="J633" s="17">
        <v>240</v>
      </c>
      <c r="K633" s="15" t="s">
        <v>50</v>
      </c>
      <c r="L633" s="27">
        <v>36</v>
      </c>
      <c r="M633" s="28">
        <v>6</v>
      </c>
      <c r="N633" s="28">
        <v>58</v>
      </c>
      <c r="O633" s="29" t="s">
        <v>164</v>
      </c>
      <c r="P633" s="16">
        <v>78</v>
      </c>
      <c r="Q633" s="16">
        <v>96</v>
      </c>
      <c r="R633" s="15" t="s">
        <v>159</v>
      </c>
      <c r="S633" s="16">
        <v>57</v>
      </c>
      <c r="T633" s="15" t="s">
        <v>71</v>
      </c>
    </row>
    <row r="634" spans="1:20" x14ac:dyDescent="0.3">
      <c r="A634" s="14">
        <v>42272</v>
      </c>
      <c r="B634" s="15" t="s">
        <v>45</v>
      </c>
      <c r="C634" s="15" t="s">
        <v>46</v>
      </c>
      <c r="D634" s="15" t="s">
        <v>47</v>
      </c>
      <c r="E634" s="16">
        <v>170</v>
      </c>
      <c r="F634" s="17">
        <v>194</v>
      </c>
      <c r="G634" s="17">
        <v>0</v>
      </c>
      <c r="H634" s="17">
        <v>161</v>
      </c>
      <c r="I634" s="15" t="s">
        <v>51</v>
      </c>
      <c r="J634" s="17">
        <v>228</v>
      </c>
      <c r="K634" s="15" t="s">
        <v>562</v>
      </c>
      <c r="L634" s="27">
        <v>30</v>
      </c>
      <c r="M634" s="28">
        <v>8</v>
      </c>
      <c r="N634" s="28">
        <v>50</v>
      </c>
      <c r="O634" s="29" t="s">
        <v>91</v>
      </c>
      <c r="P634" s="16">
        <v>80</v>
      </c>
      <c r="Q634" s="16">
        <v>97</v>
      </c>
      <c r="R634" s="15" t="s">
        <v>51</v>
      </c>
      <c r="S634" s="16">
        <v>63</v>
      </c>
      <c r="T634" s="15" t="s">
        <v>135</v>
      </c>
    </row>
    <row r="635" spans="1:20" x14ac:dyDescent="0.3">
      <c r="A635" s="14">
        <v>42273</v>
      </c>
      <c r="B635" s="15" t="s">
        <v>45</v>
      </c>
      <c r="C635" s="15" t="s">
        <v>46</v>
      </c>
      <c r="D635" s="15" t="s">
        <v>47</v>
      </c>
      <c r="E635" s="16">
        <v>170</v>
      </c>
      <c r="F635" s="17">
        <v>200</v>
      </c>
      <c r="G635" s="17">
        <v>0</v>
      </c>
      <c r="H635" s="17">
        <v>164</v>
      </c>
      <c r="I635" s="15" t="s">
        <v>51</v>
      </c>
      <c r="J635" s="17">
        <v>235</v>
      </c>
      <c r="K635" s="15" t="s">
        <v>297</v>
      </c>
      <c r="L635" s="29" t="s">
        <v>84</v>
      </c>
      <c r="M635" s="28">
        <v>8</v>
      </c>
      <c r="N635" s="28">
        <v>44</v>
      </c>
      <c r="O635" s="29" t="s">
        <v>121</v>
      </c>
      <c r="P635" s="16">
        <v>78</v>
      </c>
      <c r="Q635" s="16">
        <v>94</v>
      </c>
      <c r="R635" s="15" t="s">
        <v>120</v>
      </c>
      <c r="S635" s="16">
        <v>61</v>
      </c>
      <c r="T635" s="15" t="s">
        <v>51</v>
      </c>
    </row>
    <row r="636" spans="1:20" x14ac:dyDescent="0.3">
      <c r="A636" s="14">
        <v>42274</v>
      </c>
      <c r="B636" s="15" t="s">
        <v>45</v>
      </c>
      <c r="C636" s="15" t="s">
        <v>46</v>
      </c>
      <c r="D636" s="15" t="s">
        <v>47</v>
      </c>
      <c r="E636" s="16">
        <v>170</v>
      </c>
      <c r="F636" s="17">
        <v>198</v>
      </c>
      <c r="G636" s="17">
        <v>0</v>
      </c>
      <c r="H636" s="17">
        <v>154</v>
      </c>
      <c r="I636" s="15" t="s">
        <v>199</v>
      </c>
      <c r="J636" s="17">
        <v>242</v>
      </c>
      <c r="K636" s="15" t="s">
        <v>481</v>
      </c>
      <c r="L636" s="27">
        <v>36</v>
      </c>
      <c r="M636" s="28">
        <v>8</v>
      </c>
      <c r="N636" s="28">
        <v>58</v>
      </c>
      <c r="O636" s="29" t="s">
        <v>201</v>
      </c>
      <c r="P636" s="16">
        <v>74</v>
      </c>
      <c r="Q636" s="16">
        <v>93</v>
      </c>
      <c r="R636" s="15" t="s">
        <v>59</v>
      </c>
      <c r="S636" s="16">
        <v>53</v>
      </c>
      <c r="T636" s="15" t="s">
        <v>51</v>
      </c>
    </row>
    <row r="637" spans="1:20" x14ac:dyDescent="0.3">
      <c r="A637" s="14">
        <v>42275</v>
      </c>
      <c r="B637" s="15" t="s">
        <v>45</v>
      </c>
      <c r="C637" s="15" t="s">
        <v>46</v>
      </c>
      <c r="D637" s="15" t="s">
        <v>47</v>
      </c>
      <c r="E637" s="16">
        <v>170</v>
      </c>
      <c r="F637" s="17">
        <v>181</v>
      </c>
      <c r="G637" s="17">
        <v>0</v>
      </c>
      <c r="H637" s="17">
        <v>117</v>
      </c>
      <c r="I637" s="15" t="s">
        <v>612</v>
      </c>
      <c r="J637" s="17">
        <v>245</v>
      </c>
      <c r="K637" s="15" t="s">
        <v>406</v>
      </c>
      <c r="L637" s="27">
        <v>34</v>
      </c>
      <c r="M637" s="28">
        <v>8</v>
      </c>
      <c r="N637" s="28">
        <v>50</v>
      </c>
      <c r="O637" s="29" t="s">
        <v>209</v>
      </c>
      <c r="P637" s="16">
        <v>70</v>
      </c>
      <c r="Q637" s="16">
        <v>96</v>
      </c>
      <c r="R637" s="15" t="s">
        <v>301</v>
      </c>
      <c r="S637" s="16">
        <v>41</v>
      </c>
      <c r="T637" s="15" t="s">
        <v>121</v>
      </c>
    </row>
    <row r="638" spans="1:20" x14ac:dyDescent="0.3">
      <c r="A638" s="14">
        <v>42276</v>
      </c>
      <c r="B638" s="15" t="s">
        <v>45</v>
      </c>
      <c r="C638" s="15" t="s">
        <v>46</v>
      </c>
      <c r="D638" s="15" t="s">
        <v>47</v>
      </c>
      <c r="E638" s="16">
        <v>170</v>
      </c>
      <c r="F638" s="17">
        <v>158</v>
      </c>
      <c r="G638" s="17">
        <v>0</v>
      </c>
      <c r="H638" s="17">
        <v>109</v>
      </c>
      <c r="I638" s="15" t="s">
        <v>687</v>
      </c>
      <c r="J638" s="17">
        <v>206</v>
      </c>
      <c r="K638" s="15" t="s">
        <v>702</v>
      </c>
      <c r="L638" s="29" t="s">
        <v>218</v>
      </c>
      <c r="M638" s="28">
        <v>14</v>
      </c>
      <c r="N638" s="28">
        <v>53</v>
      </c>
      <c r="O638" s="29" t="s">
        <v>61</v>
      </c>
      <c r="P638" s="16">
        <v>81</v>
      </c>
      <c r="Q638" s="16">
        <v>94</v>
      </c>
      <c r="R638" s="15" t="s">
        <v>111</v>
      </c>
      <c r="S638" s="16">
        <v>66</v>
      </c>
      <c r="T638" s="15" t="s">
        <v>158</v>
      </c>
    </row>
    <row r="639" spans="1:20" x14ac:dyDescent="0.3">
      <c r="A639" s="14">
        <v>42277</v>
      </c>
      <c r="B639" s="15" t="s">
        <v>45</v>
      </c>
      <c r="C639" s="15" t="s">
        <v>46</v>
      </c>
      <c r="D639" s="15" t="s">
        <v>47</v>
      </c>
      <c r="E639" s="16">
        <v>170</v>
      </c>
      <c r="F639" s="17">
        <v>168</v>
      </c>
      <c r="G639" s="17">
        <v>4</v>
      </c>
      <c r="H639" s="17">
        <v>120</v>
      </c>
      <c r="I639" s="15" t="s">
        <v>703</v>
      </c>
      <c r="J639" s="17">
        <v>217</v>
      </c>
      <c r="K639" s="15" t="s">
        <v>64</v>
      </c>
      <c r="L639" s="27">
        <v>36</v>
      </c>
      <c r="M639" s="28">
        <v>11</v>
      </c>
      <c r="N639" s="28">
        <v>53</v>
      </c>
      <c r="O639" s="29" t="s">
        <v>250</v>
      </c>
      <c r="P639" s="16">
        <v>76</v>
      </c>
      <c r="Q639" s="16">
        <v>99</v>
      </c>
      <c r="R639" s="15" t="s">
        <v>107</v>
      </c>
      <c r="S639" s="16">
        <v>56</v>
      </c>
      <c r="T639" s="15" t="s">
        <v>51</v>
      </c>
    </row>
    <row r="640" spans="1:20" x14ac:dyDescent="0.3">
      <c r="A640" s="14">
        <v>42278</v>
      </c>
      <c r="B640" s="15" t="s">
        <v>45</v>
      </c>
      <c r="C640" s="15" t="s">
        <v>46</v>
      </c>
      <c r="D640" s="15" t="s">
        <v>47</v>
      </c>
      <c r="E640" s="16">
        <v>170</v>
      </c>
      <c r="F640" s="17">
        <v>162</v>
      </c>
      <c r="G640" s="17">
        <v>2</v>
      </c>
      <c r="H640" s="17">
        <v>102</v>
      </c>
      <c r="I640" s="15" t="s">
        <v>274</v>
      </c>
      <c r="J640" s="17">
        <v>223</v>
      </c>
      <c r="K640" s="15" t="s">
        <v>52</v>
      </c>
      <c r="L640" s="29" t="s">
        <v>84</v>
      </c>
      <c r="M640" s="28">
        <v>11</v>
      </c>
      <c r="N640" s="28">
        <v>56</v>
      </c>
      <c r="O640" s="29" t="s">
        <v>201</v>
      </c>
      <c r="P640" s="16">
        <v>74</v>
      </c>
      <c r="Q640" s="16">
        <v>98</v>
      </c>
      <c r="R640" s="15" t="s">
        <v>51</v>
      </c>
      <c r="S640" s="16">
        <v>52</v>
      </c>
      <c r="T640" s="15" t="s">
        <v>158</v>
      </c>
    </row>
    <row r="641" spans="1:20" x14ac:dyDescent="0.3">
      <c r="A641" s="14">
        <v>42279</v>
      </c>
      <c r="B641" s="15" t="s">
        <v>45</v>
      </c>
      <c r="C641" s="15" t="s">
        <v>46</v>
      </c>
      <c r="D641" s="15" t="s">
        <v>47</v>
      </c>
      <c r="E641" s="16">
        <v>170</v>
      </c>
      <c r="F641" s="17">
        <v>142</v>
      </c>
      <c r="G641" s="17">
        <v>0</v>
      </c>
      <c r="H641" s="17">
        <v>96</v>
      </c>
      <c r="I641" s="15" t="s">
        <v>654</v>
      </c>
      <c r="J641" s="17">
        <v>188</v>
      </c>
      <c r="K641" s="15" t="s">
        <v>623</v>
      </c>
      <c r="L641" s="29" t="s">
        <v>84</v>
      </c>
      <c r="M641" s="28">
        <v>6</v>
      </c>
      <c r="N641" s="28">
        <v>56</v>
      </c>
      <c r="O641" s="29" t="s">
        <v>117</v>
      </c>
      <c r="P641" s="16">
        <v>74</v>
      </c>
      <c r="Q641" s="16">
        <v>98</v>
      </c>
      <c r="R641" s="15" t="s">
        <v>51</v>
      </c>
      <c r="S641" s="16">
        <v>54</v>
      </c>
      <c r="T641" s="15" t="s">
        <v>121</v>
      </c>
    </row>
    <row r="642" spans="1:20" x14ac:dyDescent="0.3">
      <c r="A642" s="14">
        <v>42280</v>
      </c>
      <c r="B642" s="15" t="s">
        <v>45</v>
      </c>
      <c r="C642" s="15" t="s">
        <v>46</v>
      </c>
      <c r="D642" s="15" t="s">
        <v>47</v>
      </c>
      <c r="E642" s="16">
        <v>170</v>
      </c>
      <c r="F642" s="17">
        <v>134</v>
      </c>
      <c r="G642" s="17">
        <v>14</v>
      </c>
      <c r="H642" s="17">
        <v>68</v>
      </c>
      <c r="I642" s="15" t="s">
        <v>258</v>
      </c>
      <c r="J642" s="17">
        <v>200</v>
      </c>
      <c r="K642" s="15" t="s">
        <v>288</v>
      </c>
      <c r="L642" s="27">
        <v>99</v>
      </c>
      <c r="M642" s="28">
        <v>6</v>
      </c>
      <c r="N642" s="28">
        <v>42</v>
      </c>
      <c r="O642" s="29" t="s">
        <v>51</v>
      </c>
      <c r="P642" s="16">
        <v>73</v>
      </c>
      <c r="Q642" s="16">
        <v>99</v>
      </c>
      <c r="R642" s="15" t="s">
        <v>166</v>
      </c>
      <c r="S642" s="16">
        <v>41</v>
      </c>
      <c r="T642" s="15" t="s">
        <v>50</v>
      </c>
    </row>
    <row r="643" spans="1:20" x14ac:dyDescent="0.3">
      <c r="A643" s="14">
        <v>42281</v>
      </c>
      <c r="B643" s="15" t="s">
        <v>45</v>
      </c>
      <c r="C643" s="15" t="s">
        <v>46</v>
      </c>
      <c r="D643" s="15" t="s">
        <v>47</v>
      </c>
      <c r="E643" s="16">
        <v>170</v>
      </c>
      <c r="F643" s="17">
        <v>196</v>
      </c>
      <c r="G643" s="17">
        <v>62</v>
      </c>
      <c r="H643" s="17">
        <v>117</v>
      </c>
      <c r="I643" s="15" t="s">
        <v>704</v>
      </c>
      <c r="J643" s="17">
        <v>275</v>
      </c>
      <c r="K643" s="15" t="s">
        <v>416</v>
      </c>
      <c r="L643" s="27">
        <v>25</v>
      </c>
      <c r="M643" s="28">
        <v>19</v>
      </c>
      <c r="N643" s="28">
        <v>142</v>
      </c>
      <c r="O643" s="29" t="s">
        <v>104</v>
      </c>
      <c r="P643" s="16">
        <v>62</v>
      </c>
      <c r="Q643" s="16">
        <v>100</v>
      </c>
      <c r="R643" s="15" t="s">
        <v>123</v>
      </c>
      <c r="S643" s="16">
        <v>49</v>
      </c>
      <c r="T643" s="15" t="s">
        <v>179</v>
      </c>
    </row>
    <row r="644" spans="1:20" x14ac:dyDescent="0.3">
      <c r="A644" s="14">
        <v>42284</v>
      </c>
      <c r="B644" s="15" t="s">
        <v>45</v>
      </c>
      <c r="C644" s="15" t="s">
        <v>46</v>
      </c>
      <c r="D644" s="15" t="s">
        <v>47</v>
      </c>
      <c r="E644" s="16">
        <v>170</v>
      </c>
      <c r="F644" s="17">
        <v>156</v>
      </c>
      <c r="G644" s="17">
        <v>6</v>
      </c>
      <c r="H644" s="17">
        <v>106</v>
      </c>
      <c r="I644" s="15" t="s">
        <v>705</v>
      </c>
      <c r="J644" s="17">
        <v>206</v>
      </c>
      <c r="K644" s="15" t="s">
        <v>706</v>
      </c>
      <c r="L644" s="29" t="s">
        <v>84</v>
      </c>
      <c r="M644" s="28">
        <v>8</v>
      </c>
      <c r="N644" s="28">
        <v>58</v>
      </c>
      <c r="O644" s="29" t="s">
        <v>121</v>
      </c>
      <c r="P644" s="16">
        <v>73</v>
      </c>
      <c r="Q644" s="16">
        <v>98</v>
      </c>
      <c r="R644" s="15" t="s">
        <v>51</v>
      </c>
      <c r="S644" s="16">
        <v>46</v>
      </c>
      <c r="T644" s="15" t="s">
        <v>133</v>
      </c>
    </row>
    <row r="645" spans="1:20" x14ac:dyDescent="0.3">
      <c r="A645" s="14">
        <v>42285</v>
      </c>
      <c r="B645" s="15" t="s">
        <v>45</v>
      </c>
      <c r="C645" s="15" t="s">
        <v>46</v>
      </c>
      <c r="D645" s="15" t="s">
        <v>47</v>
      </c>
      <c r="E645" s="16">
        <v>170</v>
      </c>
      <c r="F645" s="17">
        <v>160</v>
      </c>
      <c r="G645" s="15"/>
      <c r="H645" s="17">
        <v>105</v>
      </c>
      <c r="I645" s="15" t="s">
        <v>480</v>
      </c>
      <c r="J645" s="17">
        <v>214</v>
      </c>
      <c r="K645" s="15" t="s">
        <v>530</v>
      </c>
      <c r="L645" s="29" t="s">
        <v>263</v>
      </c>
      <c r="M645" s="28">
        <v>6</v>
      </c>
      <c r="N645" s="28">
        <v>50</v>
      </c>
      <c r="O645" s="29" t="s">
        <v>121</v>
      </c>
      <c r="P645" s="16">
        <v>76</v>
      </c>
      <c r="Q645" s="16">
        <v>98</v>
      </c>
      <c r="R645" s="15" t="s">
        <v>51</v>
      </c>
      <c r="S645" s="16">
        <v>50</v>
      </c>
      <c r="T645" s="15" t="s">
        <v>215</v>
      </c>
    </row>
    <row r="646" spans="1:20" x14ac:dyDescent="0.3">
      <c r="A646" s="14">
        <v>42286</v>
      </c>
      <c r="B646" s="15" t="s">
        <v>45</v>
      </c>
      <c r="C646" s="15" t="s">
        <v>46</v>
      </c>
      <c r="D646" s="15" t="s">
        <v>47</v>
      </c>
      <c r="E646" s="16">
        <v>170</v>
      </c>
      <c r="F646" s="15"/>
      <c r="G646" s="17">
        <v>0</v>
      </c>
      <c r="H646" s="15"/>
      <c r="I646" s="15"/>
      <c r="J646" s="15"/>
      <c r="K646" s="15"/>
      <c r="L646" s="29"/>
      <c r="M646" s="28">
        <v>6</v>
      </c>
      <c r="N646" s="29"/>
      <c r="O646" s="29"/>
      <c r="P646" s="16">
        <v>73</v>
      </c>
      <c r="Q646" s="15"/>
      <c r="R646" s="15"/>
      <c r="S646" s="15"/>
      <c r="T646" s="15"/>
    </row>
    <row r="647" spans="1:20" x14ac:dyDescent="0.3">
      <c r="A647" s="14">
        <v>42287</v>
      </c>
      <c r="B647" s="15" t="s">
        <v>45</v>
      </c>
      <c r="C647" s="15" t="s">
        <v>46</v>
      </c>
      <c r="D647" s="15" t="s">
        <v>47</v>
      </c>
      <c r="E647" s="16">
        <v>170</v>
      </c>
      <c r="F647" s="17">
        <v>175</v>
      </c>
      <c r="G647" s="17">
        <v>12</v>
      </c>
      <c r="H647" s="17">
        <v>86</v>
      </c>
      <c r="I647" s="15" t="s">
        <v>612</v>
      </c>
      <c r="J647" s="17">
        <v>264</v>
      </c>
      <c r="K647" s="15" t="s">
        <v>707</v>
      </c>
      <c r="L647" s="27">
        <v>24</v>
      </c>
      <c r="M647" s="28">
        <v>14</v>
      </c>
      <c r="N647" s="28">
        <v>114</v>
      </c>
      <c r="O647" s="29" t="s">
        <v>133</v>
      </c>
      <c r="P647" s="16">
        <v>62</v>
      </c>
      <c r="Q647" s="16">
        <v>100</v>
      </c>
      <c r="R647" s="15" t="s">
        <v>51</v>
      </c>
      <c r="S647" s="16">
        <v>33</v>
      </c>
      <c r="T647" s="15" t="s">
        <v>52</v>
      </c>
    </row>
    <row r="648" spans="1:20" x14ac:dyDescent="0.3">
      <c r="A648" s="14">
        <v>42288</v>
      </c>
      <c r="B648" s="15" t="s">
        <v>45</v>
      </c>
      <c r="C648" s="15" t="s">
        <v>46</v>
      </c>
      <c r="D648" s="15" t="s">
        <v>47</v>
      </c>
      <c r="E648" s="16">
        <v>170</v>
      </c>
      <c r="F648" s="17">
        <v>186</v>
      </c>
      <c r="G648" s="17">
        <v>150</v>
      </c>
      <c r="H648" s="17">
        <v>145</v>
      </c>
      <c r="I648" s="15" t="s">
        <v>274</v>
      </c>
      <c r="J648" s="17">
        <v>226</v>
      </c>
      <c r="K648" s="15" t="s">
        <v>417</v>
      </c>
      <c r="L648" s="29" t="s">
        <v>218</v>
      </c>
      <c r="M648" s="28">
        <v>3</v>
      </c>
      <c r="N648" s="28">
        <v>47</v>
      </c>
      <c r="O648" s="29" t="s">
        <v>64</v>
      </c>
      <c r="P648" s="16">
        <v>82</v>
      </c>
      <c r="Q648" s="16">
        <v>100</v>
      </c>
      <c r="R648" s="15" t="s">
        <v>51</v>
      </c>
      <c r="S648" s="16">
        <v>62</v>
      </c>
      <c r="T648" s="15" t="s">
        <v>52</v>
      </c>
    </row>
    <row r="649" spans="1:20" x14ac:dyDescent="0.3">
      <c r="A649" s="14">
        <v>42289</v>
      </c>
      <c r="B649" s="15" t="s">
        <v>45</v>
      </c>
      <c r="C649" s="15" t="s">
        <v>46</v>
      </c>
      <c r="D649" s="15" t="s">
        <v>47</v>
      </c>
      <c r="E649" s="16">
        <v>170</v>
      </c>
      <c r="F649" s="17">
        <v>142</v>
      </c>
      <c r="G649" s="17">
        <v>342</v>
      </c>
      <c r="H649" s="17">
        <v>118</v>
      </c>
      <c r="I649" s="15" t="s">
        <v>708</v>
      </c>
      <c r="J649" s="17">
        <v>166</v>
      </c>
      <c r="K649" s="15" t="s">
        <v>115</v>
      </c>
      <c r="L649" s="27">
        <v>36</v>
      </c>
      <c r="M649" s="28">
        <v>6</v>
      </c>
      <c r="N649" s="28">
        <v>58</v>
      </c>
      <c r="O649" s="29" t="s">
        <v>118</v>
      </c>
      <c r="P649" s="16">
        <v>98</v>
      </c>
      <c r="Q649" s="16">
        <v>100</v>
      </c>
      <c r="R649" s="15" t="s">
        <v>51</v>
      </c>
      <c r="S649" s="16">
        <v>93</v>
      </c>
      <c r="T649" s="15" t="s">
        <v>80</v>
      </c>
    </row>
    <row r="650" spans="1:20" x14ac:dyDescent="0.3">
      <c r="A650" s="14">
        <v>42290</v>
      </c>
      <c r="B650" s="15" t="s">
        <v>45</v>
      </c>
      <c r="C650" s="15" t="s">
        <v>46</v>
      </c>
      <c r="D650" s="15" t="s">
        <v>47</v>
      </c>
      <c r="E650" s="16">
        <v>170</v>
      </c>
      <c r="F650" s="17">
        <v>138</v>
      </c>
      <c r="G650" s="17">
        <v>0</v>
      </c>
      <c r="H650" s="17">
        <v>105</v>
      </c>
      <c r="I650" s="15" t="s">
        <v>51</v>
      </c>
      <c r="J650" s="17">
        <v>172</v>
      </c>
      <c r="K650" s="15" t="s">
        <v>52</v>
      </c>
      <c r="L650" s="29" t="s">
        <v>84</v>
      </c>
      <c r="M650" s="28">
        <v>6</v>
      </c>
      <c r="N650" s="28">
        <v>58</v>
      </c>
      <c r="O650" s="29" t="s">
        <v>64</v>
      </c>
      <c r="P650" s="16">
        <v>85</v>
      </c>
      <c r="Q650" s="16">
        <v>100</v>
      </c>
      <c r="R650" s="15" t="s">
        <v>51</v>
      </c>
      <c r="S650" s="16">
        <v>73</v>
      </c>
      <c r="T650" s="15" t="s">
        <v>91</v>
      </c>
    </row>
    <row r="651" spans="1:20" x14ac:dyDescent="0.3">
      <c r="A651" s="14">
        <v>42291</v>
      </c>
      <c r="B651" s="15" t="s">
        <v>45</v>
      </c>
      <c r="C651" s="15" t="s">
        <v>46</v>
      </c>
      <c r="D651" s="15" t="s">
        <v>47</v>
      </c>
      <c r="E651" s="16">
        <v>170</v>
      </c>
      <c r="F651" s="15"/>
      <c r="G651" s="17">
        <v>0</v>
      </c>
      <c r="H651" s="15"/>
      <c r="I651" s="15"/>
      <c r="J651" s="15"/>
      <c r="K651" s="15"/>
      <c r="L651" s="29"/>
      <c r="M651" s="28">
        <v>6</v>
      </c>
      <c r="N651" s="29"/>
      <c r="O651" s="29"/>
      <c r="P651" s="16">
        <v>79</v>
      </c>
      <c r="Q651" s="15"/>
      <c r="R651" s="15"/>
      <c r="S651" s="15"/>
      <c r="T651" s="15"/>
    </row>
    <row r="652" spans="1:20" x14ac:dyDescent="0.3">
      <c r="A652" s="14">
        <v>42292</v>
      </c>
      <c r="B652" s="15" t="s">
        <v>45</v>
      </c>
      <c r="C652" s="15" t="s">
        <v>46</v>
      </c>
      <c r="D652" s="15" t="s">
        <v>47</v>
      </c>
      <c r="E652" s="16">
        <v>170</v>
      </c>
      <c r="F652" s="17">
        <v>128</v>
      </c>
      <c r="G652" s="17">
        <v>0</v>
      </c>
      <c r="H652" s="17">
        <v>67</v>
      </c>
      <c r="I652" s="15" t="s">
        <v>309</v>
      </c>
      <c r="J652" s="17">
        <v>189</v>
      </c>
      <c r="K652" s="15" t="s">
        <v>696</v>
      </c>
      <c r="L652" s="29" t="s">
        <v>84</v>
      </c>
      <c r="M652" s="28">
        <v>3</v>
      </c>
      <c r="N652" s="28">
        <v>47</v>
      </c>
      <c r="O652" s="29" t="s">
        <v>133</v>
      </c>
      <c r="P652" s="16">
        <v>76</v>
      </c>
      <c r="Q652" s="16">
        <v>99</v>
      </c>
      <c r="R652" s="15" t="s">
        <v>51</v>
      </c>
      <c r="S652" s="16">
        <v>39</v>
      </c>
      <c r="T652" s="15" t="s">
        <v>146</v>
      </c>
    </row>
    <row r="653" spans="1:20" x14ac:dyDescent="0.3">
      <c r="A653" s="14">
        <v>42293</v>
      </c>
      <c r="B653" s="15" t="s">
        <v>45</v>
      </c>
      <c r="C653" s="15" t="s">
        <v>46</v>
      </c>
      <c r="D653" s="15" t="s">
        <v>47</v>
      </c>
      <c r="E653" s="16">
        <v>170</v>
      </c>
      <c r="F653" s="17">
        <v>120</v>
      </c>
      <c r="G653" s="17">
        <v>0</v>
      </c>
      <c r="H653" s="17">
        <v>52</v>
      </c>
      <c r="I653" s="15" t="s">
        <v>451</v>
      </c>
      <c r="J653" s="17">
        <v>188</v>
      </c>
      <c r="K653" s="15" t="s">
        <v>562</v>
      </c>
      <c r="L653" s="27">
        <v>27</v>
      </c>
      <c r="M653" s="28">
        <v>3</v>
      </c>
      <c r="N653" s="28">
        <v>42</v>
      </c>
      <c r="O653" s="29" t="s">
        <v>81</v>
      </c>
      <c r="P653" s="16">
        <v>79</v>
      </c>
      <c r="Q653" s="16">
        <v>100</v>
      </c>
      <c r="R653" s="15" t="s">
        <v>51</v>
      </c>
      <c r="S653" s="16">
        <v>52</v>
      </c>
      <c r="T653" s="15" t="s">
        <v>52</v>
      </c>
    </row>
    <row r="654" spans="1:20" x14ac:dyDescent="0.3">
      <c r="A654" s="14">
        <v>42294</v>
      </c>
      <c r="B654" s="15" t="s">
        <v>45</v>
      </c>
      <c r="C654" s="15" t="s">
        <v>46</v>
      </c>
      <c r="D654" s="15" t="s">
        <v>47</v>
      </c>
      <c r="E654" s="16">
        <v>170</v>
      </c>
      <c r="F654" s="17">
        <v>135</v>
      </c>
      <c r="G654" s="17">
        <v>6</v>
      </c>
      <c r="H654" s="17">
        <v>79</v>
      </c>
      <c r="I654" s="15" t="s">
        <v>694</v>
      </c>
      <c r="J654" s="17">
        <v>191</v>
      </c>
      <c r="K654" s="15" t="s">
        <v>416</v>
      </c>
      <c r="L654" s="29" t="s">
        <v>218</v>
      </c>
      <c r="M654" s="28">
        <v>3</v>
      </c>
      <c r="N654" s="28">
        <v>50</v>
      </c>
      <c r="O654" s="29" t="s">
        <v>225</v>
      </c>
      <c r="P654" s="16">
        <v>91</v>
      </c>
      <c r="Q654" s="16">
        <v>100</v>
      </c>
      <c r="R654" s="15" t="s">
        <v>51</v>
      </c>
      <c r="S654" s="16">
        <v>73</v>
      </c>
      <c r="T654" s="15" t="s">
        <v>201</v>
      </c>
    </row>
    <row r="655" spans="1:20" x14ac:dyDescent="0.3">
      <c r="A655" s="14">
        <v>42295</v>
      </c>
      <c r="B655" s="15" t="s">
        <v>45</v>
      </c>
      <c r="C655" s="15" t="s">
        <v>46</v>
      </c>
      <c r="D655" s="15" t="s">
        <v>47</v>
      </c>
      <c r="E655" s="16">
        <v>170</v>
      </c>
      <c r="F655" s="17">
        <v>168</v>
      </c>
      <c r="G655" s="17">
        <v>134</v>
      </c>
      <c r="H655" s="17">
        <v>122</v>
      </c>
      <c r="I655" s="15" t="s">
        <v>709</v>
      </c>
      <c r="J655" s="17">
        <v>213</v>
      </c>
      <c r="K655" s="15" t="s">
        <v>429</v>
      </c>
      <c r="L655" s="29"/>
      <c r="M655" s="29"/>
      <c r="N655" s="29"/>
      <c r="O655" s="29"/>
      <c r="P655" s="16">
        <v>85</v>
      </c>
      <c r="Q655" s="16">
        <v>100</v>
      </c>
      <c r="R655" s="15" t="s">
        <v>51</v>
      </c>
      <c r="S655" s="16">
        <v>62</v>
      </c>
      <c r="T655" s="15" t="s">
        <v>117</v>
      </c>
    </row>
    <row r="656" spans="1:20" x14ac:dyDescent="0.3">
      <c r="A656" s="14">
        <v>42296</v>
      </c>
      <c r="B656" s="15" t="s">
        <v>45</v>
      </c>
      <c r="C656" s="15" t="s">
        <v>46</v>
      </c>
      <c r="D656" s="15" t="s">
        <v>47</v>
      </c>
      <c r="E656" s="16">
        <v>170</v>
      </c>
      <c r="F656" s="17">
        <v>157</v>
      </c>
      <c r="G656" s="15"/>
      <c r="H656" s="17">
        <v>148</v>
      </c>
      <c r="I656" s="15" t="s">
        <v>399</v>
      </c>
      <c r="J656" s="17">
        <v>166</v>
      </c>
      <c r="K656" s="15" t="s">
        <v>311</v>
      </c>
      <c r="L656" s="29"/>
      <c r="M656" s="29"/>
      <c r="N656" s="29"/>
      <c r="O656" s="29"/>
      <c r="P656" s="16">
        <v>98</v>
      </c>
      <c r="Q656" s="16">
        <v>100</v>
      </c>
      <c r="R656" s="15" t="s">
        <v>51</v>
      </c>
      <c r="S656" s="16">
        <v>93</v>
      </c>
      <c r="T656" s="15" t="s">
        <v>169</v>
      </c>
    </row>
    <row r="657" spans="1:20" x14ac:dyDescent="0.3">
      <c r="A657" s="14">
        <v>42297</v>
      </c>
      <c r="B657" s="15" t="s">
        <v>45</v>
      </c>
      <c r="C657" s="15" t="s">
        <v>46</v>
      </c>
      <c r="D657" s="15" t="s">
        <v>47</v>
      </c>
      <c r="E657" s="16">
        <v>170</v>
      </c>
      <c r="F657" s="15"/>
      <c r="G657" s="15"/>
      <c r="H657" s="15"/>
      <c r="I657" s="15"/>
      <c r="J657" s="15"/>
      <c r="K657" s="15"/>
      <c r="L657" s="29"/>
      <c r="M657" s="28">
        <v>8</v>
      </c>
      <c r="N657" s="29"/>
      <c r="O657" s="29"/>
      <c r="P657" s="16">
        <v>83</v>
      </c>
      <c r="Q657" s="15"/>
      <c r="R657" s="15"/>
      <c r="S657" s="15"/>
      <c r="T657" s="15"/>
    </row>
    <row r="658" spans="1:20" x14ac:dyDescent="0.3">
      <c r="A658" s="14">
        <v>42298</v>
      </c>
      <c r="B658" s="15" t="s">
        <v>45</v>
      </c>
      <c r="C658" s="15" t="s">
        <v>46</v>
      </c>
      <c r="D658" s="15" t="s">
        <v>47</v>
      </c>
      <c r="E658" s="16">
        <v>170</v>
      </c>
      <c r="F658" s="15"/>
      <c r="G658" s="15"/>
      <c r="H658" s="15"/>
      <c r="I658" s="15"/>
      <c r="J658" s="15"/>
      <c r="K658" s="15"/>
      <c r="L658" s="29"/>
      <c r="M658" s="28">
        <v>11</v>
      </c>
      <c r="N658" s="29"/>
      <c r="O658" s="29"/>
      <c r="P658" s="16">
        <v>81</v>
      </c>
      <c r="Q658" s="15"/>
      <c r="R658" s="15"/>
      <c r="S658" s="15"/>
      <c r="T658" s="15"/>
    </row>
    <row r="659" spans="1:20" x14ac:dyDescent="0.3">
      <c r="A659" s="14">
        <v>42299</v>
      </c>
      <c r="B659" s="15" t="s">
        <v>45</v>
      </c>
      <c r="C659" s="15" t="s">
        <v>46</v>
      </c>
      <c r="D659" s="15" t="s">
        <v>47</v>
      </c>
      <c r="E659" s="16">
        <v>170</v>
      </c>
      <c r="F659" s="17">
        <v>146</v>
      </c>
      <c r="G659" s="17">
        <v>0</v>
      </c>
      <c r="H659" s="17">
        <v>89</v>
      </c>
      <c r="I659" s="15" t="s">
        <v>710</v>
      </c>
      <c r="J659" s="17">
        <v>202</v>
      </c>
      <c r="K659" s="15" t="s">
        <v>711</v>
      </c>
      <c r="L659" s="29" t="s">
        <v>116</v>
      </c>
      <c r="M659" s="28">
        <v>6</v>
      </c>
      <c r="N659" s="28">
        <v>50</v>
      </c>
      <c r="O659" s="29" t="s">
        <v>61</v>
      </c>
      <c r="P659" s="16">
        <v>81</v>
      </c>
      <c r="Q659" s="16">
        <v>100</v>
      </c>
      <c r="R659" s="15" t="s">
        <v>59</v>
      </c>
      <c r="S659" s="16">
        <v>56</v>
      </c>
      <c r="T659" s="15" t="s">
        <v>206</v>
      </c>
    </row>
    <row r="660" spans="1:20" x14ac:dyDescent="0.3">
      <c r="A660" s="14">
        <v>42300</v>
      </c>
      <c r="B660" s="15" t="s">
        <v>45</v>
      </c>
      <c r="C660" s="15" t="s">
        <v>46</v>
      </c>
      <c r="D660" s="15" t="s">
        <v>47</v>
      </c>
      <c r="E660" s="16">
        <v>170</v>
      </c>
      <c r="F660" s="15"/>
      <c r="G660" s="15"/>
      <c r="H660" s="15"/>
      <c r="I660" s="15"/>
      <c r="J660" s="15"/>
      <c r="K660" s="15"/>
      <c r="L660" s="27">
        <v>15</v>
      </c>
      <c r="M660" s="28">
        <v>3</v>
      </c>
      <c r="N660" s="28">
        <v>39</v>
      </c>
      <c r="O660" s="29" t="s">
        <v>404</v>
      </c>
      <c r="P660" s="16">
        <v>80</v>
      </c>
      <c r="Q660" s="15"/>
      <c r="R660" s="15"/>
      <c r="S660" s="15"/>
      <c r="T660" s="15"/>
    </row>
    <row r="661" spans="1:20" x14ac:dyDescent="0.3">
      <c r="A661" s="14">
        <v>42301</v>
      </c>
      <c r="B661" s="15" t="s">
        <v>45</v>
      </c>
      <c r="C661" s="15" t="s">
        <v>46</v>
      </c>
      <c r="D661" s="15" t="s">
        <v>47</v>
      </c>
      <c r="E661" s="16">
        <v>170</v>
      </c>
      <c r="F661" s="17">
        <v>148</v>
      </c>
      <c r="G661" s="17">
        <v>4</v>
      </c>
      <c r="H661" s="17">
        <v>119</v>
      </c>
      <c r="I661" s="15" t="s">
        <v>444</v>
      </c>
      <c r="J661" s="17">
        <v>176</v>
      </c>
      <c r="K661" s="15" t="s">
        <v>712</v>
      </c>
      <c r="L661" s="27">
        <v>28</v>
      </c>
      <c r="M661" s="28">
        <v>3</v>
      </c>
      <c r="N661" s="28">
        <v>44</v>
      </c>
      <c r="O661" s="29" t="s">
        <v>146</v>
      </c>
      <c r="P661" s="16">
        <v>91</v>
      </c>
      <c r="Q661" s="16">
        <v>100</v>
      </c>
      <c r="R661" s="15" t="s">
        <v>51</v>
      </c>
      <c r="S661" s="16">
        <v>77</v>
      </c>
      <c r="T661" s="15" t="s">
        <v>206</v>
      </c>
    </row>
    <row r="662" spans="1:20" x14ac:dyDescent="0.3">
      <c r="A662" s="14">
        <v>42302</v>
      </c>
      <c r="B662" s="15" t="s">
        <v>45</v>
      </c>
      <c r="C662" s="15" t="s">
        <v>46</v>
      </c>
      <c r="D662" s="15" t="s">
        <v>47</v>
      </c>
      <c r="E662" s="16">
        <v>170</v>
      </c>
      <c r="F662" s="17">
        <v>168</v>
      </c>
      <c r="G662" s="17">
        <v>2</v>
      </c>
      <c r="H662" s="17">
        <v>136</v>
      </c>
      <c r="I662" s="15" t="s">
        <v>713</v>
      </c>
      <c r="J662" s="17">
        <v>201</v>
      </c>
      <c r="K662" s="15" t="s">
        <v>616</v>
      </c>
      <c r="L662" s="27">
        <v>20</v>
      </c>
      <c r="M662" s="28">
        <v>0</v>
      </c>
      <c r="N662" s="28">
        <v>19</v>
      </c>
      <c r="O662" s="29" t="s">
        <v>148</v>
      </c>
      <c r="P662" s="16">
        <v>87</v>
      </c>
      <c r="Q662" s="16">
        <v>100</v>
      </c>
      <c r="R662" s="15" t="s">
        <v>51</v>
      </c>
      <c r="S662" s="16">
        <v>69</v>
      </c>
      <c r="T662" s="15" t="s">
        <v>146</v>
      </c>
    </row>
    <row r="663" spans="1:20" x14ac:dyDescent="0.3">
      <c r="A663" s="14">
        <v>42303</v>
      </c>
      <c r="B663" s="15" t="s">
        <v>45</v>
      </c>
      <c r="C663" s="15" t="s">
        <v>46</v>
      </c>
      <c r="D663" s="15" t="s">
        <v>47</v>
      </c>
      <c r="E663" s="16">
        <v>170</v>
      </c>
      <c r="F663" s="17">
        <v>174</v>
      </c>
      <c r="G663" s="17">
        <v>143</v>
      </c>
      <c r="H663" s="17">
        <v>134</v>
      </c>
      <c r="I663" s="15" t="s">
        <v>51</v>
      </c>
      <c r="J663" s="17">
        <v>215</v>
      </c>
      <c r="K663" s="15" t="s">
        <v>714</v>
      </c>
      <c r="L663" s="27">
        <v>26</v>
      </c>
      <c r="M663" s="28">
        <v>3</v>
      </c>
      <c r="N663" s="28">
        <v>78</v>
      </c>
      <c r="O663" s="29" t="s">
        <v>277</v>
      </c>
      <c r="P663" s="16">
        <v>83</v>
      </c>
      <c r="Q663" s="16">
        <v>100</v>
      </c>
      <c r="R663" s="15" t="s">
        <v>51</v>
      </c>
      <c r="S663" s="16">
        <v>57</v>
      </c>
      <c r="T663" s="15" t="s">
        <v>188</v>
      </c>
    </row>
    <row r="664" spans="1:20" x14ac:dyDescent="0.3">
      <c r="A664" s="14">
        <v>42304</v>
      </c>
      <c r="B664" s="15" t="s">
        <v>45</v>
      </c>
      <c r="C664" s="15" t="s">
        <v>46</v>
      </c>
      <c r="D664" s="15" t="s">
        <v>47</v>
      </c>
      <c r="E664" s="16">
        <v>170</v>
      </c>
      <c r="F664" s="17">
        <v>148</v>
      </c>
      <c r="G664" s="17">
        <v>6</v>
      </c>
      <c r="H664" s="17">
        <v>102</v>
      </c>
      <c r="I664" s="15" t="s">
        <v>715</v>
      </c>
      <c r="J664" s="17">
        <v>194</v>
      </c>
      <c r="K664" s="15" t="s">
        <v>716</v>
      </c>
      <c r="L664" s="29" t="s">
        <v>84</v>
      </c>
      <c r="M664" s="28">
        <v>6</v>
      </c>
      <c r="N664" s="28">
        <v>61</v>
      </c>
      <c r="O664" s="29" t="s">
        <v>460</v>
      </c>
      <c r="P664" s="16">
        <v>79</v>
      </c>
      <c r="Q664" s="16">
        <v>99</v>
      </c>
      <c r="R664" s="15" t="s">
        <v>163</v>
      </c>
      <c r="S664" s="16">
        <v>43</v>
      </c>
      <c r="T664" s="15" t="s">
        <v>113</v>
      </c>
    </row>
    <row r="665" spans="1:20" x14ac:dyDescent="0.3">
      <c r="A665" s="14">
        <v>42305</v>
      </c>
      <c r="B665" s="15" t="s">
        <v>45</v>
      </c>
      <c r="C665" s="15" t="s">
        <v>46</v>
      </c>
      <c r="D665" s="15" t="s">
        <v>47</v>
      </c>
      <c r="E665" s="16">
        <v>170</v>
      </c>
      <c r="F665" s="17">
        <v>135</v>
      </c>
      <c r="G665" s="15"/>
      <c r="H665" s="17">
        <v>81</v>
      </c>
      <c r="I665" s="15" t="s">
        <v>717</v>
      </c>
      <c r="J665" s="17">
        <v>189</v>
      </c>
      <c r="K665" s="15" t="s">
        <v>315</v>
      </c>
      <c r="L665" s="27">
        <v>20</v>
      </c>
      <c r="M665" s="28">
        <v>6</v>
      </c>
      <c r="N665" s="28">
        <v>89</v>
      </c>
      <c r="O665" s="29" t="s">
        <v>66</v>
      </c>
      <c r="P665" s="16">
        <v>80</v>
      </c>
      <c r="Q665" s="16">
        <v>99</v>
      </c>
      <c r="R665" s="15" t="s">
        <v>475</v>
      </c>
      <c r="S665" s="16">
        <v>48</v>
      </c>
      <c r="T665" s="15" t="s">
        <v>264</v>
      </c>
    </row>
    <row r="666" spans="1:20" x14ac:dyDescent="0.3">
      <c r="A666" s="14">
        <v>42309</v>
      </c>
      <c r="B666" s="15" t="s">
        <v>45</v>
      </c>
      <c r="C666" s="15" t="s">
        <v>46</v>
      </c>
      <c r="D666" s="15" t="s">
        <v>47</v>
      </c>
      <c r="E666" s="16">
        <v>170</v>
      </c>
      <c r="F666" s="17">
        <v>158</v>
      </c>
      <c r="G666" s="17">
        <v>0</v>
      </c>
      <c r="H666" s="17">
        <v>93</v>
      </c>
      <c r="I666" s="15" t="s">
        <v>244</v>
      </c>
      <c r="J666" s="17">
        <v>222</v>
      </c>
      <c r="K666" s="15" t="s">
        <v>711</v>
      </c>
      <c r="L666" s="27">
        <v>36</v>
      </c>
      <c r="M666" s="28">
        <v>6</v>
      </c>
      <c r="N666" s="28">
        <v>53</v>
      </c>
      <c r="O666" s="29" t="s">
        <v>61</v>
      </c>
      <c r="P666" s="16">
        <v>83</v>
      </c>
      <c r="Q666" s="16">
        <v>100</v>
      </c>
      <c r="R666" s="15" t="s">
        <v>51</v>
      </c>
      <c r="S666" s="16">
        <v>56</v>
      </c>
      <c r="T666" s="15" t="s">
        <v>71</v>
      </c>
    </row>
    <row r="667" spans="1:20" x14ac:dyDescent="0.3">
      <c r="A667" s="14">
        <v>42310</v>
      </c>
      <c r="B667" s="15" t="s">
        <v>45</v>
      </c>
      <c r="C667" s="15" t="s">
        <v>46</v>
      </c>
      <c r="D667" s="15" t="s">
        <v>47</v>
      </c>
      <c r="E667" s="16">
        <v>170</v>
      </c>
      <c r="F667" s="17">
        <v>140</v>
      </c>
      <c r="G667" s="15"/>
      <c r="H667" s="17">
        <v>90</v>
      </c>
      <c r="I667" s="15" t="s">
        <v>251</v>
      </c>
      <c r="J667" s="17">
        <v>189</v>
      </c>
      <c r="K667" s="15" t="s">
        <v>344</v>
      </c>
      <c r="L667" s="27">
        <v>22</v>
      </c>
      <c r="M667" s="28">
        <v>14</v>
      </c>
      <c r="N667" s="28">
        <v>100</v>
      </c>
      <c r="O667" s="29" t="s">
        <v>433</v>
      </c>
      <c r="P667" s="16">
        <v>79</v>
      </c>
      <c r="Q667" s="16">
        <v>100</v>
      </c>
      <c r="R667" s="15" t="s">
        <v>51</v>
      </c>
      <c r="S667" s="16">
        <v>50</v>
      </c>
      <c r="T667" s="15" t="s">
        <v>594</v>
      </c>
    </row>
    <row r="668" spans="1:20" x14ac:dyDescent="0.3">
      <c r="A668" s="14">
        <v>42311</v>
      </c>
      <c r="B668" s="15" t="s">
        <v>45</v>
      </c>
      <c r="C668" s="15" t="s">
        <v>46</v>
      </c>
      <c r="D668" s="15" t="s">
        <v>47</v>
      </c>
      <c r="E668" s="16">
        <v>170</v>
      </c>
      <c r="F668" s="15"/>
      <c r="G668" s="17">
        <v>4</v>
      </c>
      <c r="H668" s="15"/>
      <c r="I668" s="15"/>
      <c r="J668" s="15"/>
      <c r="K668" s="15"/>
      <c r="L668" s="29"/>
      <c r="M668" s="28">
        <v>6</v>
      </c>
      <c r="N668" s="29"/>
      <c r="O668" s="29"/>
      <c r="P668" s="16">
        <v>94</v>
      </c>
      <c r="Q668" s="15"/>
      <c r="R668" s="15"/>
      <c r="S668" s="15"/>
      <c r="T668" s="15"/>
    </row>
    <row r="669" spans="1:20" x14ac:dyDescent="0.3">
      <c r="A669" s="14">
        <v>42312</v>
      </c>
      <c r="B669" s="15" t="s">
        <v>45</v>
      </c>
      <c r="C669" s="15" t="s">
        <v>46</v>
      </c>
      <c r="D669" s="15" t="s">
        <v>47</v>
      </c>
      <c r="E669" s="16">
        <v>170</v>
      </c>
      <c r="F669" s="17">
        <v>152</v>
      </c>
      <c r="G669" s="17">
        <v>2</v>
      </c>
      <c r="H669" s="17">
        <v>78</v>
      </c>
      <c r="I669" s="15" t="s">
        <v>51</v>
      </c>
      <c r="J669" s="17">
        <v>226</v>
      </c>
      <c r="K669" s="15" t="s">
        <v>297</v>
      </c>
      <c r="L669" s="27">
        <v>22</v>
      </c>
      <c r="M669" s="28">
        <v>6</v>
      </c>
      <c r="N669" s="28">
        <v>119</v>
      </c>
      <c r="O669" s="29" t="s">
        <v>81</v>
      </c>
      <c r="P669" s="16">
        <v>74</v>
      </c>
      <c r="Q669" s="16">
        <v>100</v>
      </c>
      <c r="R669" s="15" t="s">
        <v>51</v>
      </c>
      <c r="S669" s="16">
        <v>48</v>
      </c>
      <c r="T669" s="15" t="s">
        <v>158</v>
      </c>
    </row>
    <row r="670" spans="1:20" x14ac:dyDescent="0.3">
      <c r="A670" s="14">
        <v>42313</v>
      </c>
      <c r="B670" s="15" t="s">
        <v>45</v>
      </c>
      <c r="C670" s="15" t="s">
        <v>46</v>
      </c>
      <c r="D670" s="15" t="s">
        <v>47</v>
      </c>
      <c r="E670" s="16">
        <v>170</v>
      </c>
      <c r="F670" s="17">
        <v>160</v>
      </c>
      <c r="G670" s="17">
        <v>16</v>
      </c>
      <c r="H670" s="17">
        <v>103</v>
      </c>
      <c r="I670" s="15" t="s">
        <v>151</v>
      </c>
      <c r="J670" s="17">
        <v>217</v>
      </c>
      <c r="K670" s="15" t="s">
        <v>438</v>
      </c>
      <c r="L670" s="27">
        <v>10</v>
      </c>
      <c r="M670" s="28">
        <v>6</v>
      </c>
      <c r="N670" s="28">
        <v>50</v>
      </c>
      <c r="O670" s="29" t="s">
        <v>95</v>
      </c>
      <c r="P670" s="16">
        <v>88</v>
      </c>
      <c r="Q670" s="16">
        <v>100</v>
      </c>
      <c r="R670" s="15" t="s">
        <v>51</v>
      </c>
      <c r="S670" s="16">
        <v>69</v>
      </c>
      <c r="T670" s="15" t="s">
        <v>64</v>
      </c>
    </row>
    <row r="671" spans="1:20" x14ac:dyDescent="0.3">
      <c r="A671" s="14">
        <v>42314</v>
      </c>
      <c r="B671" s="15" t="s">
        <v>45</v>
      </c>
      <c r="C671" s="15" t="s">
        <v>46</v>
      </c>
      <c r="D671" s="15" t="s">
        <v>47</v>
      </c>
      <c r="E671" s="16">
        <v>170</v>
      </c>
      <c r="F671" s="17">
        <v>195</v>
      </c>
      <c r="G671" s="17">
        <v>4</v>
      </c>
      <c r="H671" s="17">
        <v>120</v>
      </c>
      <c r="I671" s="15" t="s">
        <v>100</v>
      </c>
      <c r="J671" s="17">
        <v>270</v>
      </c>
      <c r="K671" s="15" t="s">
        <v>512</v>
      </c>
      <c r="L671" s="27">
        <v>21</v>
      </c>
      <c r="M671" s="28">
        <v>8</v>
      </c>
      <c r="N671" s="28">
        <v>78</v>
      </c>
      <c r="O671" s="29" t="s">
        <v>146</v>
      </c>
      <c r="P671" s="16">
        <v>68</v>
      </c>
      <c r="Q671" s="16">
        <v>96</v>
      </c>
      <c r="R671" s="15" t="s">
        <v>51</v>
      </c>
      <c r="S671" s="16">
        <v>43</v>
      </c>
      <c r="T671" s="15" t="s">
        <v>89</v>
      </c>
    </row>
    <row r="672" spans="1:20" x14ac:dyDescent="0.3">
      <c r="A672" s="14">
        <v>42315</v>
      </c>
      <c r="B672" s="15" t="s">
        <v>45</v>
      </c>
      <c r="C672" s="15" t="s">
        <v>46</v>
      </c>
      <c r="D672" s="15" t="s">
        <v>47</v>
      </c>
      <c r="E672" s="16">
        <v>170</v>
      </c>
      <c r="F672" s="17">
        <v>168</v>
      </c>
      <c r="G672" s="15"/>
      <c r="H672" s="17">
        <v>92</v>
      </c>
      <c r="I672" s="15" t="s">
        <v>718</v>
      </c>
      <c r="J672" s="17">
        <v>245</v>
      </c>
      <c r="K672" s="15" t="s">
        <v>119</v>
      </c>
      <c r="L672" s="27">
        <v>99</v>
      </c>
      <c r="M672" s="28">
        <v>3</v>
      </c>
      <c r="N672" s="28">
        <v>33</v>
      </c>
      <c r="O672" s="29" t="s">
        <v>51</v>
      </c>
      <c r="P672" s="16">
        <v>83</v>
      </c>
      <c r="Q672" s="16">
        <v>100</v>
      </c>
      <c r="R672" s="15" t="s">
        <v>51</v>
      </c>
      <c r="S672" s="16">
        <v>51</v>
      </c>
      <c r="T672" s="15" t="s">
        <v>71</v>
      </c>
    </row>
    <row r="673" spans="1:20" x14ac:dyDescent="0.3">
      <c r="A673" s="14">
        <v>42316</v>
      </c>
      <c r="B673" s="15" t="s">
        <v>45</v>
      </c>
      <c r="C673" s="15" t="s">
        <v>46</v>
      </c>
      <c r="D673" s="15" t="s">
        <v>47</v>
      </c>
      <c r="E673" s="16">
        <v>170</v>
      </c>
      <c r="F673" s="15"/>
      <c r="G673" s="17">
        <v>0</v>
      </c>
      <c r="H673" s="15"/>
      <c r="I673" s="15"/>
      <c r="J673" s="15"/>
      <c r="K673" s="15"/>
      <c r="L673" s="29"/>
      <c r="M673" s="28">
        <v>8</v>
      </c>
      <c r="N673" s="29"/>
      <c r="O673" s="29"/>
      <c r="P673" s="16">
        <v>74</v>
      </c>
      <c r="Q673" s="15"/>
      <c r="R673" s="15"/>
      <c r="S673" s="15"/>
      <c r="T673" s="15"/>
    </row>
    <row r="674" spans="1:20" x14ac:dyDescent="0.3">
      <c r="A674" s="14">
        <v>42317</v>
      </c>
      <c r="B674" s="15" t="s">
        <v>45</v>
      </c>
      <c r="C674" s="15" t="s">
        <v>46</v>
      </c>
      <c r="D674" s="15" t="s">
        <v>47</v>
      </c>
      <c r="E674" s="16">
        <v>170</v>
      </c>
      <c r="F674" s="17">
        <v>166</v>
      </c>
      <c r="G674" s="15"/>
      <c r="H674" s="17">
        <v>106</v>
      </c>
      <c r="I674" s="15" t="s">
        <v>211</v>
      </c>
      <c r="J674" s="17">
        <v>226</v>
      </c>
      <c r="K674" s="15" t="s">
        <v>450</v>
      </c>
      <c r="L674" s="29" t="s">
        <v>116</v>
      </c>
      <c r="M674" s="28">
        <v>3</v>
      </c>
      <c r="N674" s="28">
        <v>39</v>
      </c>
      <c r="O674" s="29" t="s">
        <v>494</v>
      </c>
      <c r="P674" s="16">
        <v>82</v>
      </c>
      <c r="Q674" s="16">
        <v>100</v>
      </c>
      <c r="R674" s="15" t="s">
        <v>51</v>
      </c>
      <c r="S674" s="16">
        <v>58</v>
      </c>
      <c r="T674" s="15" t="s">
        <v>117</v>
      </c>
    </row>
    <row r="675" spans="1:20" x14ac:dyDescent="0.3">
      <c r="A675" s="14">
        <v>42318</v>
      </c>
      <c r="B675" s="15" t="s">
        <v>45</v>
      </c>
      <c r="C675" s="15" t="s">
        <v>46</v>
      </c>
      <c r="D675" s="15" t="s">
        <v>47</v>
      </c>
      <c r="E675" s="16">
        <v>170</v>
      </c>
      <c r="F675" s="17">
        <v>156</v>
      </c>
      <c r="G675" s="15"/>
      <c r="H675" s="17">
        <v>82</v>
      </c>
      <c r="I675" s="15" t="s">
        <v>719</v>
      </c>
      <c r="J675" s="17">
        <v>231</v>
      </c>
      <c r="K675" s="15" t="s">
        <v>256</v>
      </c>
      <c r="L675" s="27">
        <v>99</v>
      </c>
      <c r="M675" s="28">
        <v>6</v>
      </c>
      <c r="N675" s="28">
        <v>53</v>
      </c>
      <c r="O675" s="29" t="s">
        <v>51</v>
      </c>
      <c r="P675" s="16">
        <v>80</v>
      </c>
      <c r="Q675" s="16">
        <v>100</v>
      </c>
      <c r="R675" s="15" t="s">
        <v>143</v>
      </c>
      <c r="S675" s="16">
        <v>53</v>
      </c>
      <c r="T675" s="15" t="s">
        <v>215</v>
      </c>
    </row>
    <row r="676" spans="1:20" x14ac:dyDescent="0.3">
      <c r="A676" s="14">
        <v>42319</v>
      </c>
      <c r="B676" s="15" t="s">
        <v>45</v>
      </c>
      <c r="C676" s="15" t="s">
        <v>46</v>
      </c>
      <c r="D676" s="15" t="s">
        <v>47</v>
      </c>
      <c r="E676" s="16">
        <v>170</v>
      </c>
      <c r="F676" s="17">
        <v>156</v>
      </c>
      <c r="G676" s="15"/>
      <c r="H676" s="17">
        <v>103</v>
      </c>
      <c r="I676" s="15" t="s">
        <v>720</v>
      </c>
      <c r="J676" s="17">
        <v>208</v>
      </c>
      <c r="K676" s="15" t="s">
        <v>706</v>
      </c>
      <c r="L676" s="27">
        <v>36</v>
      </c>
      <c r="M676" s="28">
        <v>8</v>
      </c>
      <c r="N676" s="28">
        <v>53</v>
      </c>
      <c r="O676" s="29" t="s">
        <v>50</v>
      </c>
      <c r="P676" s="16">
        <v>80</v>
      </c>
      <c r="Q676" s="16">
        <v>99</v>
      </c>
      <c r="R676" s="15" t="s">
        <v>51</v>
      </c>
      <c r="S676" s="16">
        <v>59</v>
      </c>
      <c r="T676" s="15" t="s">
        <v>264</v>
      </c>
    </row>
    <row r="677" spans="1:20" x14ac:dyDescent="0.3">
      <c r="A677" s="14">
        <v>42320</v>
      </c>
      <c r="B677" s="15" t="s">
        <v>45</v>
      </c>
      <c r="C677" s="15" t="s">
        <v>46</v>
      </c>
      <c r="D677" s="15" t="s">
        <v>47</v>
      </c>
      <c r="E677" s="16">
        <v>170</v>
      </c>
      <c r="F677" s="17">
        <v>154</v>
      </c>
      <c r="G677" s="17">
        <v>0</v>
      </c>
      <c r="H677" s="17">
        <v>98</v>
      </c>
      <c r="I677" s="15" t="s">
        <v>721</v>
      </c>
      <c r="J677" s="17">
        <v>210</v>
      </c>
      <c r="K677" s="15" t="s">
        <v>51</v>
      </c>
      <c r="L677" s="27">
        <v>35</v>
      </c>
      <c r="M677" s="28">
        <v>6</v>
      </c>
      <c r="N677" s="28">
        <v>39</v>
      </c>
      <c r="O677" s="29" t="s">
        <v>91</v>
      </c>
      <c r="P677" s="16">
        <v>80</v>
      </c>
      <c r="Q677" s="16">
        <v>99</v>
      </c>
      <c r="R677" s="15" t="s">
        <v>51</v>
      </c>
      <c r="S677" s="16">
        <v>56</v>
      </c>
      <c r="T677" s="15" t="s">
        <v>129</v>
      </c>
    </row>
    <row r="678" spans="1:20" x14ac:dyDescent="0.3">
      <c r="A678" s="14">
        <v>42321</v>
      </c>
      <c r="B678" s="15" t="s">
        <v>45</v>
      </c>
      <c r="C678" s="15" t="s">
        <v>46</v>
      </c>
      <c r="D678" s="15" t="s">
        <v>47</v>
      </c>
      <c r="E678" s="16">
        <v>170</v>
      </c>
      <c r="F678" s="17">
        <v>118</v>
      </c>
      <c r="G678" s="17">
        <v>0</v>
      </c>
      <c r="H678" s="17">
        <v>84</v>
      </c>
      <c r="I678" s="15" t="s">
        <v>411</v>
      </c>
      <c r="J678" s="17">
        <v>153</v>
      </c>
      <c r="K678" s="15" t="s">
        <v>77</v>
      </c>
      <c r="L678" s="27">
        <v>11</v>
      </c>
      <c r="M678" s="28">
        <v>3</v>
      </c>
      <c r="N678" s="28">
        <v>36</v>
      </c>
      <c r="O678" s="29" t="s">
        <v>86</v>
      </c>
      <c r="P678" s="16">
        <v>93</v>
      </c>
      <c r="Q678" s="16">
        <v>100</v>
      </c>
      <c r="R678" s="15" t="s">
        <v>51</v>
      </c>
      <c r="S678" s="16">
        <v>79</v>
      </c>
      <c r="T678" s="15" t="s">
        <v>169</v>
      </c>
    </row>
    <row r="679" spans="1:20" x14ac:dyDescent="0.3">
      <c r="A679" s="14">
        <v>42322</v>
      </c>
      <c r="B679" s="15" t="s">
        <v>45</v>
      </c>
      <c r="C679" s="15" t="s">
        <v>46</v>
      </c>
      <c r="D679" s="15" t="s">
        <v>47</v>
      </c>
      <c r="E679" s="16">
        <v>170</v>
      </c>
      <c r="F679" s="17">
        <v>150</v>
      </c>
      <c r="G679" s="17">
        <v>0</v>
      </c>
      <c r="H679" s="17">
        <v>85</v>
      </c>
      <c r="I679" s="15" t="s">
        <v>172</v>
      </c>
      <c r="J679" s="17">
        <v>215</v>
      </c>
      <c r="K679" s="15" t="s">
        <v>339</v>
      </c>
      <c r="L679" s="27">
        <v>24</v>
      </c>
      <c r="M679" s="28">
        <v>3</v>
      </c>
      <c r="N679" s="28">
        <v>25</v>
      </c>
      <c r="O679" s="29" t="s">
        <v>89</v>
      </c>
      <c r="P679" s="16">
        <v>83</v>
      </c>
      <c r="Q679" s="16">
        <v>100</v>
      </c>
      <c r="R679" s="15" t="s">
        <v>51</v>
      </c>
      <c r="S679" s="16">
        <v>57</v>
      </c>
      <c r="T679" s="15" t="s">
        <v>206</v>
      </c>
    </row>
    <row r="680" spans="1:20" x14ac:dyDescent="0.3">
      <c r="A680" s="14">
        <v>42323</v>
      </c>
      <c r="B680" s="15" t="s">
        <v>45</v>
      </c>
      <c r="C680" s="15" t="s">
        <v>46</v>
      </c>
      <c r="D680" s="15" t="s">
        <v>47</v>
      </c>
      <c r="E680" s="16">
        <v>170</v>
      </c>
      <c r="F680" s="17">
        <v>134</v>
      </c>
      <c r="G680" s="17">
        <v>0</v>
      </c>
      <c r="H680" s="17">
        <v>49</v>
      </c>
      <c r="I680" s="15" t="s">
        <v>722</v>
      </c>
      <c r="J680" s="17">
        <v>220</v>
      </c>
      <c r="K680" s="15" t="s">
        <v>548</v>
      </c>
      <c r="L680" s="27">
        <v>99</v>
      </c>
      <c r="M680" s="28">
        <v>3</v>
      </c>
      <c r="N680" s="28">
        <v>25</v>
      </c>
      <c r="O680" s="29" t="s">
        <v>51</v>
      </c>
      <c r="P680" s="16">
        <v>78</v>
      </c>
      <c r="Q680" s="16">
        <v>100</v>
      </c>
      <c r="R680" s="15" t="s">
        <v>143</v>
      </c>
      <c r="S680" s="16">
        <v>43</v>
      </c>
      <c r="T680" s="15" t="s">
        <v>89</v>
      </c>
    </row>
    <row r="681" spans="1:20" x14ac:dyDescent="0.3">
      <c r="A681" s="14">
        <v>42324</v>
      </c>
      <c r="B681" s="15" t="s">
        <v>45</v>
      </c>
      <c r="C681" s="15" t="s">
        <v>46</v>
      </c>
      <c r="D681" s="15" t="s">
        <v>47</v>
      </c>
      <c r="E681" s="16">
        <v>170</v>
      </c>
      <c r="F681" s="17">
        <v>122</v>
      </c>
      <c r="G681" s="17">
        <v>0</v>
      </c>
      <c r="H681" s="17">
        <v>45</v>
      </c>
      <c r="I681" s="15" t="s">
        <v>527</v>
      </c>
      <c r="J681" s="17">
        <v>199</v>
      </c>
      <c r="K681" s="15" t="s">
        <v>591</v>
      </c>
      <c r="L681" s="27">
        <v>22</v>
      </c>
      <c r="M681" s="28">
        <v>3</v>
      </c>
      <c r="N681" s="28">
        <v>25</v>
      </c>
      <c r="O681" s="29" t="s">
        <v>129</v>
      </c>
      <c r="P681" s="16">
        <v>84</v>
      </c>
      <c r="Q681" s="16">
        <v>100</v>
      </c>
      <c r="R681" s="15" t="s">
        <v>51</v>
      </c>
      <c r="S681" s="16">
        <v>54</v>
      </c>
      <c r="T681" s="15" t="s">
        <v>91</v>
      </c>
    </row>
    <row r="682" spans="1:20" x14ac:dyDescent="0.3">
      <c r="A682" s="14">
        <v>42325</v>
      </c>
      <c r="B682" s="15" t="s">
        <v>45</v>
      </c>
      <c r="C682" s="15" t="s">
        <v>46</v>
      </c>
      <c r="D682" s="15" t="s">
        <v>47</v>
      </c>
      <c r="E682" s="16">
        <v>170</v>
      </c>
      <c r="F682" s="17">
        <v>140</v>
      </c>
      <c r="G682" s="17">
        <v>0</v>
      </c>
      <c r="H682" s="17">
        <v>67</v>
      </c>
      <c r="I682" s="15" t="s">
        <v>48</v>
      </c>
      <c r="J682" s="17">
        <v>213</v>
      </c>
      <c r="K682" s="15" t="s">
        <v>723</v>
      </c>
      <c r="L682" s="27">
        <v>28</v>
      </c>
      <c r="M682" s="28">
        <v>3</v>
      </c>
      <c r="N682" s="28">
        <v>25</v>
      </c>
      <c r="O682" s="29" t="s">
        <v>206</v>
      </c>
      <c r="P682" s="16">
        <v>80</v>
      </c>
      <c r="Q682" s="16">
        <v>99</v>
      </c>
      <c r="R682" s="15" t="s">
        <v>51</v>
      </c>
      <c r="S682" s="16">
        <v>50</v>
      </c>
      <c r="T682" s="15" t="s">
        <v>50</v>
      </c>
    </row>
    <row r="683" spans="1:20" x14ac:dyDescent="0.3">
      <c r="A683" s="14">
        <v>42326</v>
      </c>
      <c r="B683" s="15" t="s">
        <v>45</v>
      </c>
      <c r="C683" s="15" t="s">
        <v>46</v>
      </c>
      <c r="D683" s="15" t="s">
        <v>47</v>
      </c>
      <c r="E683" s="16">
        <v>170</v>
      </c>
      <c r="F683" s="17">
        <v>152</v>
      </c>
      <c r="G683" s="17">
        <v>0</v>
      </c>
      <c r="H683" s="17">
        <v>88</v>
      </c>
      <c r="I683" s="15" t="s">
        <v>615</v>
      </c>
      <c r="J683" s="17">
        <v>215</v>
      </c>
      <c r="K683" s="15" t="s">
        <v>77</v>
      </c>
      <c r="L683" s="29" t="s">
        <v>84</v>
      </c>
      <c r="M683" s="28">
        <v>3</v>
      </c>
      <c r="N683" s="28">
        <v>19</v>
      </c>
      <c r="O683" s="29" t="s">
        <v>59</v>
      </c>
      <c r="P683" s="16">
        <v>83</v>
      </c>
      <c r="Q683" s="16">
        <v>100</v>
      </c>
      <c r="R683" s="15" t="s">
        <v>51</v>
      </c>
      <c r="S683" s="16">
        <v>54</v>
      </c>
      <c r="T683" s="15" t="s">
        <v>71</v>
      </c>
    </row>
    <row r="684" spans="1:20" x14ac:dyDescent="0.3">
      <c r="A684" s="14">
        <v>42327</v>
      </c>
      <c r="B684" s="15" t="s">
        <v>45</v>
      </c>
      <c r="C684" s="15" t="s">
        <v>46</v>
      </c>
      <c r="D684" s="15" t="s">
        <v>47</v>
      </c>
      <c r="E684" s="16">
        <v>170</v>
      </c>
      <c r="F684" s="17">
        <v>144</v>
      </c>
      <c r="G684" s="17">
        <v>0</v>
      </c>
      <c r="H684" s="17">
        <v>78</v>
      </c>
      <c r="I684" s="15" t="s">
        <v>51</v>
      </c>
      <c r="J684" s="17">
        <v>209</v>
      </c>
      <c r="K684" s="15" t="s">
        <v>246</v>
      </c>
      <c r="L684" s="29" t="s">
        <v>263</v>
      </c>
      <c r="M684" s="28">
        <v>3</v>
      </c>
      <c r="N684" s="28">
        <v>39</v>
      </c>
      <c r="O684" s="29" t="s">
        <v>89</v>
      </c>
      <c r="P684" s="16">
        <v>85</v>
      </c>
      <c r="Q684" s="16">
        <v>100</v>
      </c>
      <c r="R684" s="15" t="s">
        <v>51</v>
      </c>
      <c r="S684" s="16">
        <v>62</v>
      </c>
      <c r="T684" s="15" t="s">
        <v>129</v>
      </c>
    </row>
    <row r="685" spans="1:20" x14ac:dyDescent="0.3">
      <c r="A685" s="14">
        <v>42328</v>
      </c>
      <c r="B685" s="15" t="s">
        <v>45</v>
      </c>
      <c r="C685" s="15" t="s">
        <v>46</v>
      </c>
      <c r="D685" s="15" t="s">
        <v>47</v>
      </c>
      <c r="E685" s="16">
        <v>170</v>
      </c>
      <c r="F685" s="17">
        <v>153</v>
      </c>
      <c r="G685" s="17">
        <v>238</v>
      </c>
      <c r="H685" s="17">
        <v>72</v>
      </c>
      <c r="I685" s="15" t="s">
        <v>724</v>
      </c>
      <c r="J685" s="17">
        <v>234</v>
      </c>
      <c r="K685" s="15" t="s">
        <v>252</v>
      </c>
      <c r="L685" s="27">
        <v>36</v>
      </c>
      <c r="M685" s="28">
        <v>11</v>
      </c>
      <c r="N685" s="28">
        <v>178</v>
      </c>
      <c r="O685" s="29" t="s">
        <v>249</v>
      </c>
      <c r="P685" s="16">
        <v>69</v>
      </c>
      <c r="Q685" s="16">
        <v>100</v>
      </c>
      <c r="R685" s="15" t="s">
        <v>51</v>
      </c>
      <c r="S685" s="16">
        <v>33</v>
      </c>
      <c r="T685" s="15" t="s">
        <v>139</v>
      </c>
    </row>
    <row r="686" spans="1:20" x14ac:dyDescent="0.3">
      <c r="A686" s="14">
        <v>42329</v>
      </c>
      <c r="B686" s="15" t="s">
        <v>45</v>
      </c>
      <c r="C686" s="15" t="s">
        <v>46</v>
      </c>
      <c r="D686" s="15" t="s">
        <v>47</v>
      </c>
      <c r="E686" s="16">
        <v>170</v>
      </c>
      <c r="F686" s="17">
        <v>141</v>
      </c>
      <c r="G686" s="15"/>
      <c r="H686" s="17">
        <v>60</v>
      </c>
      <c r="I686" s="15" t="s">
        <v>51</v>
      </c>
      <c r="J686" s="17">
        <v>222</v>
      </c>
      <c r="K686" s="15" t="s">
        <v>115</v>
      </c>
      <c r="L686" s="27">
        <v>28</v>
      </c>
      <c r="M686" s="28">
        <v>17</v>
      </c>
      <c r="N686" s="28">
        <v>128</v>
      </c>
      <c r="O686" s="29" t="s">
        <v>70</v>
      </c>
      <c r="P686" s="16">
        <v>88</v>
      </c>
      <c r="Q686" s="16">
        <v>98</v>
      </c>
      <c r="R686" s="15" t="s">
        <v>51</v>
      </c>
      <c r="S686" s="16">
        <v>46</v>
      </c>
      <c r="T686" s="15" t="s">
        <v>80</v>
      </c>
    </row>
    <row r="687" spans="1:20" x14ac:dyDescent="0.3">
      <c r="A687" s="14">
        <v>42330</v>
      </c>
      <c r="B687" s="15" t="s">
        <v>45</v>
      </c>
      <c r="C687" s="15" t="s">
        <v>46</v>
      </c>
      <c r="D687" s="15" t="s">
        <v>47</v>
      </c>
      <c r="E687" s="16">
        <v>170</v>
      </c>
      <c r="F687" s="17">
        <v>69</v>
      </c>
      <c r="G687" s="17">
        <v>266</v>
      </c>
      <c r="H687" s="17">
        <v>56</v>
      </c>
      <c r="I687" s="15" t="s">
        <v>725</v>
      </c>
      <c r="J687" s="17">
        <v>82</v>
      </c>
      <c r="K687" s="15" t="s">
        <v>726</v>
      </c>
      <c r="L687" s="27">
        <v>20</v>
      </c>
      <c r="M687" s="28">
        <v>3</v>
      </c>
      <c r="N687" s="28">
        <v>53</v>
      </c>
      <c r="O687" s="29" t="s">
        <v>139</v>
      </c>
      <c r="P687" s="16">
        <v>97</v>
      </c>
      <c r="Q687" s="16">
        <v>100</v>
      </c>
      <c r="R687" s="15" t="s">
        <v>51</v>
      </c>
      <c r="S687" s="16">
        <v>88</v>
      </c>
      <c r="T687" s="15" t="s">
        <v>95</v>
      </c>
    </row>
    <row r="688" spans="1:20" x14ac:dyDescent="0.3">
      <c r="A688" s="14">
        <v>42331</v>
      </c>
      <c r="B688" s="15" t="s">
        <v>45</v>
      </c>
      <c r="C688" s="15" t="s">
        <v>46</v>
      </c>
      <c r="D688" s="15" t="s">
        <v>47</v>
      </c>
      <c r="E688" s="16">
        <v>170</v>
      </c>
      <c r="F688" s="15"/>
      <c r="G688" s="15"/>
      <c r="H688" s="15"/>
      <c r="I688" s="15"/>
      <c r="J688" s="15"/>
      <c r="K688" s="15"/>
      <c r="L688" s="27">
        <v>23</v>
      </c>
      <c r="M688" s="28">
        <v>3</v>
      </c>
      <c r="N688" s="28">
        <v>36</v>
      </c>
      <c r="O688" s="29" t="s">
        <v>139</v>
      </c>
      <c r="P688" s="16">
        <v>84</v>
      </c>
      <c r="Q688" s="15"/>
      <c r="R688" s="15"/>
      <c r="S688" s="15"/>
      <c r="T688" s="15"/>
    </row>
    <row r="689" spans="1:20" x14ac:dyDescent="0.3">
      <c r="A689" s="14">
        <v>42332</v>
      </c>
      <c r="B689" s="15" t="s">
        <v>45</v>
      </c>
      <c r="C689" s="15" t="s">
        <v>46</v>
      </c>
      <c r="D689" s="15" t="s">
        <v>47</v>
      </c>
      <c r="E689" s="16">
        <v>170</v>
      </c>
      <c r="F689" s="17">
        <v>94</v>
      </c>
      <c r="G689" s="17">
        <v>24</v>
      </c>
      <c r="H689" s="17">
        <v>67</v>
      </c>
      <c r="I689" s="15" t="s">
        <v>602</v>
      </c>
      <c r="J689" s="17">
        <v>120</v>
      </c>
      <c r="K689" s="15" t="s">
        <v>297</v>
      </c>
      <c r="L689" s="29" t="s">
        <v>401</v>
      </c>
      <c r="M689" s="28">
        <v>3</v>
      </c>
      <c r="N689" s="28">
        <v>44</v>
      </c>
      <c r="O689" s="29" t="s">
        <v>61</v>
      </c>
      <c r="P689" s="16">
        <v>90</v>
      </c>
      <c r="Q689" s="16">
        <v>100</v>
      </c>
      <c r="R689" s="15" t="s">
        <v>51</v>
      </c>
      <c r="S689" s="16">
        <v>76</v>
      </c>
      <c r="T689" s="15" t="s">
        <v>121</v>
      </c>
    </row>
    <row r="690" spans="1:20" x14ac:dyDescent="0.3">
      <c r="A690" s="14">
        <v>42333</v>
      </c>
      <c r="B690" s="15" t="s">
        <v>45</v>
      </c>
      <c r="C690" s="15" t="s">
        <v>46</v>
      </c>
      <c r="D690" s="15" t="s">
        <v>47</v>
      </c>
      <c r="E690" s="16">
        <v>170</v>
      </c>
      <c r="F690" s="17">
        <v>121</v>
      </c>
      <c r="G690" s="17">
        <v>2</v>
      </c>
      <c r="H690" s="17">
        <v>66</v>
      </c>
      <c r="I690" s="15" t="s">
        <v>507</v>
      </c>
      <c r="J690" s="17">
        <v>176</v>
      </c>
      <c r="K690" s="15" t="s">
        <v>412</v>
      </c>
      <c r="L690" s="27">
        <v>29</v>
      </c>
      <c r="M690" s="28">
        <v>11</v>
      </c>
      <c r="N690" s="28">
        <v>94</v>
      </c>
      <c r="O690" s="29" t="s">
        <v>159</v>
      </c>
      <c r="P690" s="16">
        <v>83</v>
      </c>
      <c r="Q690" s="16">
        <v>100</v>
      </c>
      <c r="R690" s="15" t="s">
        <v>80</v>
      </c>
      <c r="S690" s="16">
        <v>57</v>
      </c>
      <c r="T690" s="15" t="s">
        <v>167</v>
      </c>
    </row>
    <row r="691" spans="1:20" x14ac:dyDescent="0.3">
      <c r="A691" s="14">
        <v>42334</v>
      </c>
      <c r="B691" s="15" t="s">
        <v>45</v>
      </c>
      <c r="C691" s="15" t="s">
        <v>46</v>
      </c>
      <c r="D691" s="15" t="s">
        <v>47</v>
      </c>
      <c r="E691" s="16">
        <v>170</v>
      </c>
      <c r="F691" s="17">
        <v>94</v>
      </c>
      <c r="G691" s="17">
        <v>92</v>
      </c>
      <c r="H691" s="17">
        <v>59</v>
      </c>
      <c r="I691" s="15" t="s">
        <v>592</v>
      </c>
      <c r="J691" s="17">
        <v>128</v>
      </c>
      <c r="K691" s="15" t="s">
        <v>727</v>
      </c>
      <c r="L691" s="29" t="s">
        <v>289</v>
      </c>
      <c r="M691" s="28">
        <v>6</v>
      </c>
      <c r="N691" s="28">
        <v>33</v>
      </c>
      <c r="O691" s="29" t="s">
        <v>352</v>
      </c>
      <c r="P691" s="16">
        <v>98</v>
      </c>
      <c r="Q691" s="16">
        <v>100</v>
      </c>
      <c r="R691" s="15" t="s">
        <v>51</v>
      </c>
      <c r="S691" s="16">
        <v>89</v>
      </c>
      <c r="T691" s="15" t="s">
        <v>352</v>
      </c>
    </row>
    <row r="692" spans="1:20" x14ac:dyDescent="0.3">
      <c r="A692" s="14">
        <v>42335</v>
      </c>
      <c r="B692" s="15" t="s">
        <v>45</v>
      </c>
      <c r="C692" s="15" t="s">
        <v>46</v>
      </c>
      <c r="D692" s="15" t="s">
        <v>47</v>
      </c>
      <c r="E692" s="16">
        <v>170</v>
      </c>
      <c r="F692" s="17">
        <v>138</v>
      </c>
      <c r="G692" s="17">
        <v>102</v>
      </c>
      <c r="H692" s="17">
        <v>114</v>
      </c>
      <c r="I692" s="15" t="s">
        <v>53</v>
      </c>
      <c r="J692" s="17">
        <v>163</v>
      </c>
      <c r="K692" s="15" t="s">
        <v>428</v>
      </c>
      <c r="L692" s="27">
        <v>29</v>
      </c>
      <c r="M692" s="28">
        <v>8</v>
      </c>
      <c r="N692" s="28">
        <v>56</v>
      </c>
      <c r="O692" s="29" t="s">
        <v>100</v>
      </c>
      <c r="P692" s="16">
        <v>88</v>
      </c>
      <c r="Q692" s="16">
        <v>100</v>
      </c>
      <c r="R692" s="15" t="s">
        <v>51</v>
      </c>
      <c r="S692" s="16">
        <v>77</v>
      </c>
      <c r="T692" s="15" t="s">
        <v>113</v>
      </c>
    </row>
    <row r="693" spans="1:20" x14ac:dyDescent="0.3">
      <c r="A693" s="14">
        <v>42336</v>
      </c>
      <c r="B693" s="15" t="s">
        <v>45</v>
      </c>
      <c r="C693" s="15" t="s">
        <v>46</v>
      </c>
      <c r="D693" s="15" t="s">
        <v>47</v>
      </c>
      <c r="E693" s="16">
        <v>170</v>
      </c>
      <c r="F693" s="17">
        <v>85</v>
      </c>
      <c r="G693" s="17">
        <v>16</v>
      </c>
      <c r="H693" s="17">
        <v>48</v>
      </c>
      <c r="I693" s="15" t="s">
        <v>272</v>
      </c>
      <c r="J693" s="17">
        <v>122</v>
      </c>
      <c r="K693" s="15" t="s">
        <v>658</v>
      </c>
      <c r="L693" s="29" t="s">
        <v>263</v>
      </c>
      <c r="M693" s="28">
        <v>0</v>
      </c>
      <c r="N693" s="28">
        <v>61</v>
      </c>
      <c r="O693" s="29" t="s">
        <v>70</v>
      </c>
      <c r="P693" s="16">
        <v>87</v>
      </c>
      <c r="Q693" s="16">
        <v>100</v>
      </c>
      <c r="R693" s="15" t="s">
        <v>51</v>
      </c>
      <c r="S693" s="16">
        <v>72</v>
      </c>
      <c r="T693" s="15" t="s">
        <v>94</v>
      </c>
    </row>
    <row r="694" spans="1:20" x14ac:dyDescent="0.3">
      <c r="A694" s="14">
        <v>42337</v>
      </c>
      <c r="B694" s="15" t="s">
        <v>45</v>
      </c>
      <c r="C694" s="15" t="s">
        <v>46</v>
      </c>
      <c r="D694" s="15" t="s">
        <v>47</v>
      </c>
      <c r="E694" s="16">
        <v>170</v>
      </c>
      <c r="F694" s="17">
        <v>91</v>
      </c>
      <c r="G694" s="17">
        <v>0</v>
      </c>
      <c r="H694" s="17">
        <v>30</v>
      </c>
      <c r="I694" s="15" t="s">
        <v>728</v>
      </c>
      <c r="J694" s="17">
        <v>152</v>
      </c>
      <c r="K694" s="15" t="s">
        <v>50</v>
      </c>
      <c r="L694" s="27">
        <v>17</v>
      </c>
      <c r="M694" s="28">
        <v>3</v>
      </c>
      <c r="N694" s="28">
        <v>33</v>
      </c>
      <c r="O694" s="29" t="s">
        <v>537</v>
      </c>
      <c r="P694" s="16">
        <v>85</v>
      </c>
      <c r="Q694" s="16">
        <v>100</v>
      </c>
      <c r="R694" s="15" t="s">
        <v>51</v>
      </c>
      <c r="S694" s="16">
        <v>58</v>
      </c>
      <c r="T694" s="15" t="s">
        <v>89</v>
      </c>
    </row>
    <row r="695" spans="1:20" x14ac:dyDescent="0.3">
      <c r="A695" s="14">
        <v>42338</v>
      </c>
      <c r="B695" s="15" t="s">
        <v>45</v>
      </c>
      <c r="C695" s="15" t="s">
        <v>46</v>
      </c>
      <c r="D695" s="15" t="s">
        <v>47</v>
      </c>
      <c r="E695" s="16">
        <v>170</v>
      </c>
      <c r="F695" s="17">
        <v>83</v>
      </c>
      <c r="G695" s="17">
        <v>0</v>
      </c>
      <c r="H695" s="17">
        <v>15</v>
      </c>
      <c r="I695" s="15" t="s">
        <v>729</v>
      </c>
      <c r="J695" s="17">
        <v>151</v>
      </c>
      <c r="K695" s="15" t="s">
        <v>50</v>
      </c>
      <c r="L695" s="27">
        <v>25</v>
      </c>
      <c r="M695" s="28">
        <v>3</v>
      </c>
      <c r="N695" s="28">
        <v>25</v>
      </c>
      <c r="O695" s="29" t="s">
        <v>128</v>
      </c>
      <c r="P695" s="16">
        <v>88</v>
      </c>
      <c r="Q695" s="16">
        <v>100</v>
      </c>
      <c r="R695" s="15" t="s">
        <v>51</v>
      </c>
      <c r="S695" s="16">
        <v>63</v>
      </c>
      <c r="T695" s="15" t="s">
        <v>121</v>
      </c>
    </row>
    <row r="696" spans="1:20" x14ac:dyDescent="0.3">
      <c r="A696" s="14">
        <v>42339</v>
      </c>
      <c r="B696" s="15" t="s">
        <v>45</v>
      </c>
      <c r="C696" s="15" t="s">
        <v>46</v>
      </c>
      <c r="D696" s="15" t="s">
        <v>47</v>
      </c>
      <c r="E696" s="16">
        <v>170</v>
      </c>
      <c r="F696" s="17">
        <v>75</v>
      </c>
      <c r="G696" s="17">
        <v>0</v>
      </c>
      <c r="H696" s="17">
        <v>8</v>
      </c>
      <c r="I696" s="15" t="s">
        <v>51</v>
      </c>
      <c r="J696" s="17">
        <v>142</v>
      </c>
      <c r="K696" s="15" t="s">
        <v>508</v>
      </c>
      <c r="L696" s="27">
        <v>23</v>
      </c>
      <c r="M696" s="28">
        <v>3</v>
      </c>
      <c r="N696" s="28">
        <v>25</v>
      </c>
      <c r="O696" s="29" t="s">
        <v>121</v>
      </c>
      <c r="P696" s="16">
        <v>87</v>
      </c>
      <c r="Q696" s="16">
        <v>100</v>
      </c>
      <c r="R696" s="15" t="s">
        <v>51</v>
      </c>
      <c r="S696" s="16">
        <v>61</v>
      </c>
      <c r="T696" s="15" t="s">
        <v>121</v>
      </c>
    </row>
    <row r="697" spans="1:20" x14ac:dyDescent="0.3">
      <c r="A697" s="14">
        <v>42340</v>
      </c>
      <c r="B697" s="15" t="s">
        <v>45</v>
      </c>
      <c r="C697" s="15" t="s">
        <v>46</v>
      </c>
      <c r="D697" s="15" t="s">
        <v>47</v>
      </c>
      <c r="E697" s="16">
        <v>170</v>
      </c>
      <c r="F697" s="17">
        <v>76</v>
      </c>
      <c r="G697" s="17">
        <v>0</v>
      </c>
      <c r="H697" s="17">
        <v>10</v>
      </c>
      <c r="I697" s="15" t="s">
        <v>487</v>
      </c>
      <c r="J697" s="17">
        <v>141</v>
      </c>
      <c r="K697" s="15" t="s">
        <v>406</v>
      </c>
      <c r="L697" s="29" t="s">
        <v>263</v>
      </c>
      <c r="M697" s="28">
        <v>0</v>
      </c>
      <c r="N697" s="28">
        <v>28</v>
      </c>
      <c r="O697" s="29" t="s">
        <v>183</v>
      </c>
      <c r="P697" s="16">
        <v>87</v>
      </c>
      <c r="Q697" s="16">
        <v>100</v>
      </c>
      <c r="R697" s="15" t="s">
        <v>51</v>
      </c>
      <c r="S697" s="16">
        <v>65</v>
      </c>
      <c r="T697" s="15" t="s">
        <v>52</v>
      </c>
    </row>
    <row r="698" spans="1:20" x14ac:dyDescent="0.3">
      <c r="A698" s="14">
        <v>42341</v>
      </c>
      <c r="B698" s="15" t="s">
        <v>45</v>
      </c>
      <c r="C698" s="15" t="s">
        <v>46</v>
      </c>
      <c r="D698" s="15" t="s">
        <v>47</v>
      </c>
      <c r="E698" s="16">
        <v>170</v>
      </c>
      <c r="F698" s="17">
        <v>138</v>
      </c>
      <c r="G698" s="17">
        <v>0</v>
      </c>
      <c r="H698" s="17">
        <v>47</v>
      </c>
      <c r="I698" s="15" t="s">
        <v>51</v>
      </c>
      <c r="J698" s="17">
        <v>229</v>
      </c>
      <c r="K698" s="15" t="s">
        <v>730</v>
      </c>
      <c r="L698" s="27">
        <v>20</v>
      </c>
      <c r="M698" s="28">
        <v>17</v>
      </c>
      <c r="N698" s="28">
        <v>83</v>
      </c>
      <c r="O698" s="29" t="s">
        <v>585</v>
      </c>
      <c r="P698" s="16">
        <v>55</v>
      </c>
      <c r="Q698" s="16">
        <v>100</v>
      </c>
      <c r="R698" s="15" t="s">
        <v>51</v>
      </c>
      <c r="S698" s="16">
        <v>31</v>
      </c>
      <c r="T698" s="15" t="s">
        <v>215</v>
      </c>
    </row>
    <row r="699" spans="1:20" x14ac:dyDescent="0.3">
      <c r="A699" s="14">
        <v>42342</v>
      </c>
      <c r="B699" s="15" t="s">
        <v>45</v>
      </c>
      <c r="C699" s="15" t="s">
        <v>46</v>
      </c>
      <c r="D699" s="15" t="s">
        <v>47</v>
      </c>
      <c r="E699" s="16">
        <v>170</v>
      </c>
      <c r="F699" s="17">
        <v>122</v>
      </c>
      <c r="G699" s="17">
        <v>0</v>
      </c>
      <c r="H699" s="17">
        <v>87</v>
      </c>
      <c r="I699" s="15" t="s">
        <v>731</v>
      </c>
      <c r="J699" s="17">
        <v>157</v>
      </c>
      <c r="K699" s="15" t="s">
        <v>117</v>
      </c>
      <c r="L699" s="27">
        <v>32</v>
      </c>
      <c r="M699" s="28">
        <v>0</v>
      </c>
      <c r="N699" s="28">
        <v>22</v>
      </c>
      <c r="O699" s="29" t="s">
        <v>86</v>
      </c>
      <c r="P699" s="16">
        <v>86</v>
      </c>
      <c r="Q699" s="16">
        <v>100</v>
      </c>
      <c r="R699" s="15" t="s">
        <v>170</v>
      </c>
      <c r="S699" s="16">
        <v>73</v>
      </c>
      <c r="T699" s="15" t="s">
        <v>215</v>
      </c>
    </row>
    <row r="700" spans="1:20" x14ac:dyDescent="0.3">
      <c r="A700" s="14">
        <v>42343</v>
      </c>
      <c r="B700" s="15" t="s">
        <v>45</v>
      </c>
      <c r="C700" s="15" t="s">
        <v>46</v>
      </c>
      <c r="D700" s="15" t="s">
        <v>47</v>
      </c>
      <c r="E700" s="16">
        <v>170</v>
      </c>
      <c r="F700" s="17">
        <v>117</v>
      </c>
      <c r="G700" s="17">
        <v>0</v>
      </c>
      <c r="H700" s="17">
        <v>54</v>
      </c>
      <c r="I700" s="15" t="s">
        <v>51</v>
      </c>
      <c r="J700" s="17">
        <v>180</v>
      </c>
      <c r="K700" s="15" t="s">
        <v>136</v>
      </c>
      <c r="L700" s="27">
        <v>99</v>
      </c>
      <c r="M700" s="28">
        <v>0</v>
      </c>
      <c r="N700" s="28">
        <v>6</v>
      </c>
      <c r="O700" s="29" t="s">
        <v>51</v>
      </c>
      <c r="P700" s="16">
        <v>85</v>
      </c>
      <c r="Q700" s="16">
        <v>100</v>
      </c>
      <c r="R700" s="15" t="s">
        <v>51</v>
      </c>
      <c r="S700" s="16">
        <v>63</v>
      </c>
      <c r="T700" s="15" t="s">
        <v>91</v>
      </c>
    </row>
    <row r="701" spans="1:20" x14ac:dyDescent="0.3">
      <c r="A701" s="14">
        <v>42344</v>
      </c>
      <c r="B701" s="15" t="s">
        <v>45</v>
      </c>
      <c r="C701" s="15" t="s">
        <v>46</v>
      </c>
      <c r="D701" s="15" t="s">
        <v>47</v>
      </c>
      <c r="E701" s="16">
        <v>170</v>
      </c>
      <c r="F701" s="17">
        <v>114</v>
      </c>
      <c r="G701" s="17">
        <v>0</v>
      </c>
      <c r="H701" s="17">
        <v>37</v>
      </c>
      <c r="I701" s="15" t="s">
        <v>51</v>
      </c>
      <c r="J701" s="17">
        <v>192</v>
      </c>
      <c r="K701" s="15" t="s">
        <v>126</v>
      </c>
      <c r="L701" s="29" t="s">
        <v>218</v>
      </c>
      <c r="M701" s="28">
        <v>0</v>
      </c>
      <c r="N701" s="28">
        <v>50</v>
      </c>
      <c r="O701" s="29" t="s">
        <v>89</v>
      </c>
      <c r="P701" s="16">
        <v>84</v>
      </c>
      <c r="Q701" s="16">
        <v>100</v>
      </c>
      <c r="R701" s="15" t="s">
        <v>51</v>
      </c>
      <c r="S701" s="16">
        <v>55</v>
      </c>
      <c r="T701" s="15" t="s">
        <v>121</v>
      </c>
    </row>
    <row r="702" spans="1:20" x14ac:dyDescent="0.3">
      <c r="A702" s="14">
        <v>42345</v>
      </c>
      <c r="B702" s="15" t="s">
        <v>45</v>
      </c>
      <c r="C702" s="15" t="s">
        <v>46</v>
      </c>
      <c r="D702" s="15" t="s">
        <v>47</v>
      </c>
      <c r="E702" s="16">
        <v>170</v>
      </c>
      <c r="F702" s="17">
        <v>121</v>
      </c>
      <c r="G702" s="17">
        <v>0</v>
      </c>
      <c r="H702" s="17">
        <v>50</v>
      </c>
      <c r="I702" s="15" t="s">
        <v>650</v>
      </c>
      <c r="J702" s="17">
        <v>192</v>
      </c>
      <c r="K702" s="15" t="s">
        <v>408</v>
      </c>
      <c r="L702" s="27">
        <v>21</v>
      </c>
      <c r="M702" s="28">
        <v>25</v>
      </c>
      <c r="N702" s="28">
        <v>142</v>
      </c>
      <c r="O702" s="29" t="s">
        <v>370</v>
      </c>
      <c r="P702" s="16">
        <v>45</v>
      </c>
      <c r="Q702" s="16">
        <v>100</v>
      </c>
      <c r="R702" s="15" t="s">
        <v>51</v>
      </c>
      <c r="S702" s="16">
        <v>42</v>
      </c>
      <c r="T702" s="15" t="s">
        <v>215</v>
      </c>
    </row>
    <row r="703" spans="1:20" x14ac:dyDescent="0.3">
      <c r="A703" s="14">
        <v>42346</v>
      </c>
      <c r="B703" s="15" t="s">
        <v>45</v>
      </c>
      <c r="C703" s="15" t="s">
        <v>46</v>
      </c>
      <c r="D703" s="15" t="s">
        <v>47</v>
      </c>
      <c r="E703" s="16">
        <v>170</v>
      </c>
      <c r="F703" s="17">
        <v>134</v>
      </c>
      <c r="G703" s="17">
        <v>14</v>
      </c>
      <c r="H703" s="17">
        <v>103</v>
      </c>
      <c r="I703" s="15" t="s">
        <v>51</v>
      </c>
      <c r="J703" s="17">
        <v>165</v>
      </c>
      <c r="K703" s="15" t="s">
        <v>732</v>
      </c>
      <c r="L703" s="27">
        <v>19</v>
      </c>
      <c r="M703" s="28">
        <v>0</v>
      </c>
      <c r="N703" s="28">
        <v>83</v>
      </c>
      <c r="O703" s="29" t="s">
        <v>70</v>
      </c>
      <c r="P703" s="16">
        <v>92</v>
      </c>
      <c r="Q703" s="16">
        <v>100</v>
      </c>
      <c r="R703" s="15" t="s">
        <v>51</v>
      </c>
      <c r="S703" s="16">
        <v>56</v>
      </c>
      <c r="T703" s="15" t="s">
        <v>521</v>
      </c>
    </row>
    <row r="704" spans="1:20" x14ac:dyDescent="0.3">
      <c r="A704" s="14">
        <v>42347</v>
      </c>
      <c r="B704" s="15" t="s">
        <v>45</v>
      </c>
      <c r="C704" s="15" t="s">
        <v>46</v>
      </c>
      <c r="D704" s="15" t="s">
        <v>47</v>
      </c>
      <c r="E704" s="16">
        <v>170</v>
      </c>
      <c r="F704" s="17">
        <v>102</v>
      </c>
      <c r="G704" s="17">
        <v>0</v>
      </c>
      <c r="H704" s="17">
        <v>51</v>
      </c>
      <c r="I704" s="15" t="s">
        <v>165</v>
      </c>
      <c r="J704" s="17">
        <v>154</v>
      </c>
      <c r="K704" s="15" t="s">
        <v>696</v>
      </c>
      <c r="L704" s="27">
        <v>11</v>
      </c>
      <c r="M704" s="28">
        <v>3</v>
      </c>
      <c r="N704" s="28">
        <v>33</v>
      </c>
      <c r="O704" s="29" t="s">
        <v>177</v>
      </c>
      <c r="P704" s="16">
        <v>86</v>
      </c>
      <c r="Q704" s="16">
        <v>100</v>
      </c>
      <c r="R704" s="15" t="s">
        <v>51</v>
      </c>
      <c r="S704" s="16">
        <v>64</v>
      </c>
      <c r="T704" s="15" t="s">
        <v>215</v>
      </c>
    </row>
    <row r="705" spans="1:20" x14ac:dyDescent="0.3">
      <c r="A705" s="14">
        <v>42348</v>
      </c>
      <c r="B705" s="15" t="s">
        <v>45</v>
      </c>
      <c r="C705" s="15" t="s">
        <v>46</v>
      </c>
      <c r="D705" s="15" t="s">
        <v>47</v>
      </c>
      <c r="E705" s="16">
        <v>170</v>
      </c>
      <c r="F705" s="17">
        <v>98</v>
      </c>
      <c r="G705" s="17">
        <v>0</v>
      </c>
      <c r="H705" s="17">
        <v>39</v>
      </c>
      <c r="I705" s="15" t="s">
        <v>274</v>
      </c>
      <c r="J705" s="17">
        <v>157</v>
      </c>
      <c r="K705" s="15" t="s">
        <v>136</v>
      </c>
      <c r="L705" s="27">
        <v>16</v>
      </c>
      <c r="M705" s="28">
        <v>3</v>
      </c>
      <c r="N705" s="28">
        <v>31</v>
      </c>
      <c r="O705" s="29" t="s">
        <v>124</v>
      </c>
      <c r="P705" s="16">
        <v>83</v>
      </c>
      <c r="Q705" s="16">
        <v>100</v>
      </c>
      <c r="R705" s="15" t="s">
        <v>475</v>
      </c>
      <c r="S705" s="16">
        <v>55</v>
      </c>
      <c r="T705" s="15" t="s">
        <v>50</v>
      </c>
    </row>
    <row r="706" spans="1:20" x14ac:dyDescent="0.3">
      <c r="A706" s="14">
        <v>42349</v>
      </c>
      <c r="B706" s="15" t="s">
        <v>45</v>
      </c>
      <c r="C706" s="15" t="s">
        <v>46</v>
      </c>
      <c r="D706" s="15" t="s">
        <v>47</v>
      </c>
      <c r="E706" s="16">
        <v>170</v>
      </c>
      <c r="F706" s="17">
        <v>90</v>
      </c>
      <c r="G706" s="17">
        <v>0</v>
      </c>
      <c r="H706" s="17">
        <v>27</v>
      </c>
      <c r="I706" s="15" t="s">
        <v>550</v>
      </c>
      <c r="J706" s="17">
        <v>153</v>
      </c>
      <c r="K706" s="15" t="s">
        <v>696</v>
      </c>
      <c r="L706" s="27">
        <v>24</v>
      </c>
      <c r="M706" s="28">
        <v>3</v>
      </c>
      <c r="N706" s="28">
        <v>25</v>
      </c>
      <c r="O706" s="29" t="s">
        <v>64</v>
      </c>
      <c r="P706" s="16">
        <v>86</v>
      </c>
      <c r="Q706" s="16">
        <v>100</v>
      </c>
      <c r="R706" s="15" t="s">
        <v>51</v>
      </c>
      <c r="S706" s="16">
        <v>61</v>
      </c>
      <c r="T706" s="15" t="s">
        <v>158</v>
      </c>
    </row>
    <row r="707" spans="1:20" x14ac:dyDescent="0.3">
      <c r="A707" s="14">
        <v>42350</v>
      </c>
      <c r="B707" s="15" t="s">
        <v>45</v>
      </c>
      <c r="C707" s="15" t="s">
        <v>46</v>
      </c>
      <c r="D707" s="15" t="s">
        <v>47</v>
      </c>
      <c r="E707" s="16">
        <v>170</v>
      </c>
      <c r="F707" s="17">
        <v>82</v>
      </c>
      <c r="G707" s="17">
        <v>0</v>
      </c>
      <c r="H707" s="17">
        <v>12</v>
      </c>
      <c r="I707" s="15" t="s">
        <v>572</v>
      </c>
      <c r="J707" s="17">
        <v>151</v>
      </c>
      <c r="K707" s="15" t="s">
        <v>723</v>
      </c>
      <c r="L707" s="27">
        <v>24</v>
      </c>
      <c r="M707" s="28">
        <v>3</v>
      </c>
      <c r="N707" s="28">
        <v>25</v>
      </c>
      <c r="O707" s="29" t="s">
        <v>71</v>
      </c>
      <c r="P707" s="16">
        <v>84</v>
      </c>
      <c r="Q707" s="16">
        <v>100</v>
      </c>
      <c r="R707" s="15" t="s">
        <v>51</v>
      </c>
      <c r="S707" s="16">
        <v>57</v>
      </c>
      <c r="T707" s="15" t="s">
        <v>91</v>
      </c>
    </row>
    <row r="708" spans="1:20" x14ac:dyDescent="0.3">
      <c r="A708" s="14">
        <v>42351</v>
      </c>
      <c r="B708" s="15" t="s">
        <v>45</v>
      </c>
      <c r="C708" s="15" t="s">
        <v>46</v>
      </c>
      <c r="D708" s="15" t="s">
        <v>47</v>
      </c>
      <c r="E708" s="16">
        <v>170</v>
      </c>
      <c r="F708" s="17">
        <v>94</v>
      </c>
      <c r="G708" s="17">
        <v>0</v>
      </c>
      <c r="H708" s="17">
        <v>15</v>
      </c>
      <c r="I708" s="15" t="s">
        <v>724</v>
      </c>
      <c r="J708" s="17">
        <v>173</v>
      </c>
      <c r="K708" s="15" t="s">
        <v>497</v>
      </c>
      <c r="L708" s="27">
        <v>26</v>
      </c>
      <c r="M708" s="28">
        <v>17</v>
      </c>
      <c r="N708" s="28">
        <v>144</v>
      </c>
      <c r="O708" s="29" t="s">
        <v>64</v>
      </c>
      <c r="P708" s="16">
        <v>66</v>
      </c>
      <c r="Q708" s="16">
        <v>100</v>
      </c>
      <c r="R708" s="15" t="s">
        <v>51</v>
      </c>
      <c r="S708" s="16">
        <v>45</v>
      </c>
      <c r="T708" s="15" t="s">
        <v>215</v>
      </c>
    </row>
    <row r="709" spans="1:20" x14ac:dyDescent="0.3">
      <c r="A709" s="14">
        <v>42352</v>
      </c>
      <c r="B709" s="15" t="s">
        <v>45</v>
      </c>
      <c r="C709" s="15" t="s">
        <v>46</v>
      </c>
      <c r="D709" s="15" t="s">
        <v>47</v>
      </c>
      <c r="E709" s="16">
        <v>170</v>
      </c>
      <c r="F709" s="17">
        <v>174</v>
      </c>
      <c r="G709" s="17">
        <v>0</v>
      </c>
      <c r="H709" s="17">
        <v>160</v>
      </c>
      <c r="I709" s="15" t="s">
        <v>733</v>
      </c>
      <c r="J709" s="17">
        <v>188</v>
      </c>
      <c r="K709" s="15" t="s">
        <v>141</v>
      </c>
      <c r="L709" s="27">
        <v>21</v>
      </c>
      <c r="M709" s="28">
        <v>39</v>
      </c>
      <c r="N709" s="28">
        <v>156</v>
      </c>
      <c r="O709" s="29" t="s">
        <v>300</v>
      </c>
      <c r="P709" s="16">
        <v>54</v>
      </c>
      <c r="Q709" s="16">
        <v>57</v>
      </c>
      <c r="R709" s="15" t="s">
        <v>51</v>
      </c>
      <c r="S709" s="16">
        <v>49</v>
      </c>
      <c r="T709" s="15" t="s">
        <v>80</v>
      </c>
    </row>
    <row r="710" spans="1:20" x14ac:dyDescent="0.3">
      <c r="A710" s="14">
        <v>42353</v>
      </c>
      <c r="B710" s="15" t="s">
        <v>45</v>
      </c>
      <c r="C710" s="15" t="s">
        <v>46</v>
      </c>
      <c r="D710" s="15" t="s">
        <v>47</v>
      </c>
      <c r="E710" s="16">
        <v>170</v>
      </c>
      <c r="F710" s="17">
        <v>182</v>
      </c>
      <c r="G710" s="17">
        <v>2</v>
      </c>
      <c r="H710" s="17">
        <v>142</v>
      </c>
      <c r="I710" s="15" t="s">
        <v>519</v>
      </c>
      <c r="J710" s="17">
        <v>222</v>
      </c>
      <c r="K710" s="15" t="s">
        <v>217</v>
      </c>
      <c r="L710" s="27">
        <v>24</v>
      </c>
      <c r="M710" s="28">
        <v>31</v>
      </c>
      <c r="N710" s="28">
        <v>181</v>
      </c>
      <c r="O710" s="29" t="s">
        <v>202</v>
      </c>
      <c r="P710" s="16">
        <v>45</v>
      </c>
      <c r="Q710" s="16">
        <v>71</v>
      </c>
      <c r="R710" s="15" t="s">
        <v>249</v>
      </c>
      <c r="S710" s="16">
        <v>34</v>
      </c>
      <c r="T710" s="15" t="s">
        <v>50</v>
      </c>
    </row>
    <row r="711" spans="1:20" x14ac:dyDescent="0.3">
      <c r="A711" s="14">
        <v>42354</v>
      </c>
      <c r="B711" s="15" t="s">
        <v>45</v>
      </c>
      <c r="C711" s="15" t="s">
        <v>46</v>
      </c>
      <c r="D711" s="15" t="s">
        <v>47</v>
      </c>
      <c r="E711" s="16">
        <v>170</v>
      </c>
      <c r="F711" s="17">
        <v>170</v>
      </c>
      <c r="G711" s="17">
        <v>0</v>
      </c>
      <c r="H711" s="17">
        <v>123</v>
      </c>
      <c r="I711" s="15" t="s">
        <v>547</v>
      </c>
      <c r="J711" s="17">
        <v>217</v>
      </c>
      <c r="K711" s="15" t="s">
        <v>400</v>
      </c>
      <c r="L711" s="27">
        <v>24</v>
      </c>
      <c r="M711" s="28">
        <v>14</v>
      </c>
      <c r="N711" s="28">
        <v>117</v>
      </c>
      <c r="O711" s="29" t="s">
        <v>88</v>
      </c>
      <c r="P711" s="16">
        <v>55</v>
      </c>
      <c r="Q711" s="16">
        <v>94</v>
      </c>
      <c r="R711" s="15" t="s">
        <v>51</v>
      </c>
      <c r="S711" s="16">
        <v>34</v>
      </c>
      <c r="T711" s="15" t="s">
        <v>51</v>
      </c>
    </row>
    <row r="712" spans="1:20" x14ac:dyDescent="0.3">
      <c r="A712" s="14">
        <v>42355</v>
      </c>
      <c r="B712" s="15" t="s">
        <v>45</v>
      </c>
      <c r="C712" s="15" t="s">
        <v>46</v>
      </c>
      <c r="D712" s="15" t="s">
        <v>47</v>
      </c>
      <c r="E712" s="16">
        <v>170</v>
      </c>
      <c r="F712" s="17">
        <v>208</v>
      </c>
      <c r="G712" s="17">
        <v>0</v>
      </c>
      <c r="H712" s="17">
        <v>190</v>
      </c>
      <c r="I712" s="15" t="s">
        <v>240</v>
      </c>
      <c r="J712" s="17">
        <v>227</v>
      </c>
      <c r="K712" s="15" t="s">
        <v>113</v>
      </c>
      <c r="L712" s="27">
        <v>22</v>
      </c>
      <c r="M712" s="28">
        <v>28</v>
      </c>
      <c r="N712" s="28">
        <v>119</v>
      </c>
      <c r="O712" s="29" t="s">
        <v>286</v>
      </c>
      <c r="P712" s="16">
        <v>32</v>
      </c>
      <c r="Q712" s="16">
        <v>44</v>
      </c>
      <c r="R712" s="15" t="s">
        <v>51</v>
      </c>
      <c r="S712" s="16">
        <v>30</v>
      </c>
      <c r="T712" s="15" t="s">
        <v>51</v>
      </c>
    </row>
    <row r="713" spans="1:20" x14ac:dyDescent="0.3">
      <c r="A713" s="14">
        <v>42356</v>
      </c>
      <c r="B713" s="15" t="s">
        <v>45</v>
      </c>
      <c r="C713" s="15" t="s">
        <v>46</v>
      </c>
      <c r="D713" s="15" t="s">
        <v>47</v>
      </c>
      <c r="E713" s="16">
        <v>170</v>
      </c>
      <c r="F713" s="17">
        <v>167</v>
      </c>
      <c r="G713" s="17">
        <v>0</v>
      </c>
      <c r="H713" s="17">
        <v>126</v>
      </c>
      <c r="I713" s="15" t="s">
        <v>513</v>
      </c>
      <c r="J713" s="17">
        <v>208</v>
      </c>
      <c r="K713" s="15" t="s">
        <v>734</v>
      </c>
      <c r="L713" s="27">
        <v>12</v>
      </c>
      <c r="M713" s="28">
        <v>3</v>
      </c>
      <c r="N713" s="28">
        <v>83</v>
      </c>
      <c r="O713" s="29" t="s">
        <v>638</v>
      </c>
      <c r="P713" s="16">
        <v>71</v>
      </c>
      <c r="Q713" s="16">
        <v>84</v>
      </c>
      <c r="R713" s="15" t="s">
        <v>171</v>
      </c>
      <c r="S713" s="16">
        <v>44</v>
      </c>
      <c r="T713" s="15" t="s">
        <v>80</v>
      </c>
    </row>
    <row r="714" spans="1:20" x14ac:dyDescent="0.3">
      <c r="A714" s="14">
        <v>42357</v>
      </c>
      <c r="B714" s="15" t="s">
        <v>45</v>
      </c>
      <c r="C714" s="15" t="s">
        <v>46</v>
      </c>
      <c r="D714" s="15" t="s">
        <v>47</v>
      </c>
      <c r="E714" s="16">
        <v>170</v>
      </c>
      <c r="F714" s="17">
        <v>201</v>
      </c>
      <c r="G714" s="17">
        <v>0</v>
      </c>
      <c r="H714" s="17">
        <v>170</v>
      </c>
      <c r="I714" s="15" t="s">
        <v>272</v>
      </c>
      <c r="J714" s="17">
        <v>232</v>
      </c>
      <c r="K714" s="15" t="s">
        <v>706</v>
      </c>
      <c r="L714" s="27">
        <v>24</v>
      </c>
      <c r="M714" s="28">
        <v>31</v>
      </c>
      <c r="N714" s="28">
        <v>150</v>
      </c>
      <c r="O714" s="29" t="s">
        <v>177</v>
      </c>
      <c r="P714" s="16">
        <v>31</v>
      </c>
      <c r="Q714" s="16">
        <v>46</v>
      </c>
      <c r="R714" s="15" t="s">
        <v>51</v>
      </c>
      <c r="S714" s="16">
        <v>28</v>
      </c>
      <c r="T714" s="15" t="s">
        <v>264</v>
      </c>
    </row>
    <row r="715" spans="1:20" x14ac:dyDescent="0.3">
      <c r="A715" s="14">
        <v>42358</v>
      </c>
      <c r="B715" s="15" t="s">
        <v>45</v>
      </c>
      <c r="C715" s="15" t="s">
        <v>46</v>
      </c>
      <c r="D715" s="15" t="s">
        <v>47</v>
      </c>
      <c r="E715" s="16">
        <v>170</v>
      </c>
      <c r="F715" s="17">
        <v>110</v>
      </c>
      <c r="G715" s="17">
        <v>0</v>
      </c>
      <c r="H715" s="17">
        <v>49</v>
      </c>
      <c r="I715" s="15" t="s">
        <v>399</v>
      </c>
      <c r="J715" s="17">
        <v>170</v>
      </c>
      <c r="K715" s="15" t="s">
        <v>51</v>
      </c>
      <c r="L715" s="27">
        <v>23</v>
      </c>
      <c r="M715" s="28">
        <v>14</v>
      </c>
      <c r="N715" s="28">
        <v>119</v>
      </c>
      <c r="O715" s="29" t="s">
        <v>543</v>
      </c>
      <c r="P715" s="16">
        <v>66</v>
      </c>
      <c r="Q715" s="16">
        <v>97</v>
      </c>
      <c r="R715" s="15" t="s">
        <v>51</v>
      </c>
      <c r="S715" s="16">
        <v>45</v>
      </c>
      <c r="T715" s="15" t="s">
        <v>80</v>
      </c>
    </row>
    <row r="716" spans="1:20" x14ac:dyDescent="0.3">
      <c r="A716" s="14">
        <v>42359</v>
      </c>
      <c r="B716" s="15" t="s">
        <v>45</v>
      </c>
      <c r="C716" s="15" t="s">
        <v>46</v>
      </c>
      <c r="D716" s="15" t="s">
        <v>47</v>
      </c>
      <c r="E716" s="16">
        <v>170</v>
      </c>
      <c r="F716" s="17">
        <v>88</v>
      </c>
      <c r="G716" s="17">
        <v>0</v>
      </c>
      <c r="H716" s="17">
        <v>17</v>
      </c>
      <c r="I716" s="15" t="s">
        <v>735</v>
      </c>
      <c r="J716" s="17">
        <v>160</v>
      </c>
      <c r="K716" s="15" t="s">
        <v>555</v>
      </c>
      <c r="L716" s="29" t="s">
        <v>84</v>
      </c>
      <c r="M716" s="28">
        <v>3</v>
      </c>
      <c r="N716" s="28">
        <v>39</v>
      </c>
      <c r="O716" s="29" t="s">
        <v>342</v>
      </c>
      <c r="P716" s="16">
        <v>69</v>
      </c>
      <c r="Q716" s="16">
        <v>97</v>
      </c>
      <c r="R716" s="15" t="s">
        <v>51</v>
      </c>
      <c r="S716" s="16">
        <v>41</v>
      </c>
      <c r="T716" s="15" t="s">
        <v>135</v>
      </c>
    </row>
    <row r="717" spans="1:20" x14ac:dyDescent="0.3">
      <c r="A717" s="14">
        <v>42360</v>
      </c>
      <c r="B717" s="15" t="s">
        <v>45</v>
      </c>
      <c r="C717" s="15" t="s">
        <v>46</v>
      </c>
      <c r="D717" s="15" t="s">
        <v>47</v>
      </c>
      <c r="E717" s="16">
        <v>170</v>
      </c>
      <c r="F717" s="17">
        <v>114</v>
      </c>
      <c r="G717" s="17">
        <v>0</v>
      </c>
      <c r="H717" s="17">
        <v>19</v>
      </c>
      <c r="I717" s="15" t="s">
        <v>612</v>
      </c>
      <c r="J717" s="17">
        <v>210</v>
      </c>
      <c r="K717" s="15" t="s">
        <v>512</v>
      </c>
      <c r="L717" s="27">
        <v>10</v>
      </c>
      <c r="M717" s="28">
        <v>8</v>
      </c>
      <c r="N717" s="28">
        <v>97</v>
      </c>
      <c r="O717" s="29" t="s">
        <v>250</v>
      </c>
      <c r="P717" s="16">
        <v>55</v>
      </c>
      <c r="Q717" s="16">
        <v>97</v>
      </c>
      <c r="R717" s="15" t="s">
        <v>301</v>
      </c>
      <c r="S717" s="16">
        <v>26</v>
      </c>
      <c r="T717" s="15" t="s">
        <v>250</v>
      </c>
    </row>
    <row r="718" spans="1:20" x14ac:dyDescent="0.3">
      <c r="A718" s="14">
        <v>42361</v>
      </c>
      <c r="B718" s="15" t="s">
        <v>45</v>
      </c>
      <c r="C718" s="15" t="s">
        <v>46</v>
      </c>
      <c r="D718" s="15" t="s">
        <v>47</v>
      </c>
      <c r="E718" s="16">
        <v>170</v>
      </c>
      <c r="F718" s="17">
        <v>120</v>
      </c>
      <c r="G718" s="17">
        <v>6</v>
      </c>
      <c r="H718" s="17">
        <v>86</v>
      </c>
      <c r="I718" s="15" t="s">
        <v>736</v>
      </c>
      <c r="J718" s="17">
        <v>155</v>
      </c>
      <c r="K718" s="15" t="s">
        <v>412</v>
      </c>
      <c r="L718" s="27">
        <v>34</v>
      </c>
      <c r="M718" s="28">
        <v>6</v>
      </c>
      <c r="N718" s="28">
        <v>42</v>
      </c>
      <c r="O718" s="29" t="s">
        <v>184</v>
      </c>
      <c r="P718" s="16">
        <v>91</v>
      </c>
      <c r="Q718" s="16">
        <v>99</v>
      </c>
      <c r="R718" s="15" t="s">
        <v>51</v>
      </c>
      <c r="S718" s="16">
        <v>70</v>
      </c>
      <c r="T718" s="15" t="s">
        <v>70</v>
      </c>
    </row>
    <row r="719" spans="1:20" x14ac:dyDescent="0.3">
      <c r="A719" s="14">
        <v>42362</v>
      </c>
      <c r="B719" s="15" t="s">
        <v>45</v>
      </c>
      <c r="C719" s="15" t="s">
        <v>46</v>
      </c>
      <c r="D719" s="15" t="s">
        <v>47</v>
      </c>
      <c r="E719" s="16">
        <v>170</v>
      </c>
      <c r="F719" s="17">
        <v>137</v>
      </c>
      <c r="G719" s="17">
        <v>0</v>
      </c>
      <c r="H719" s="17">
        <v>74</v>
      </c>
      <c r="I719" s="15" t="s">
        <v>383</v>
      </c>
      <c r="J719" s="17">
        <v>200</v>
      </c>
      <c r="K719" s="15" t="s">
        <v>206</v>
      </c>
      <c r="L719" s="27">
        <v>20</v>
      </c>
      <c r="M719" s="28">
        <v>11</v>
      </c>
      <c r="N719" s="28">
        <v>111</v>
      </c>
      <c r="O719" s="29" t="s">
        <v>644</v>
      </c>
      <c r="P719" s="16">
        <v>54</v>
      </c>
      <c r="Q719" s="16">
        <v>100</v>
      </c>
      <c r="R719" s="15" t="s">
        <v>367</v>
      </c>
      <c r="S719" s="16">
        <v>38</v>
      </c>
      <c r="T719" s="15" t="s">
        <v>51</v>
      </c>
    </row>
    <row r="720" spans="1:20" x14ac:dyDescent="0.3">
      <c r="A720" s="14">
        <v>42363</v>
      </c>
      <c r="B720" s="15" t="s">
        <v>45</v>
      </c>
      <c r="C720" s="15" t="s">
        <v>46</v>
      </c>
      <c r="D720" s="15" t="s">
        <v>47</v>
      </c>
      <c r="E720" s="16">
        <v>170</v>
      </c>
      <c r="F720" s="17">
        <v>147</v>
      </c>
      <c r="G720" s="17">
        <v>0</v>
      </c>
      <c r="H720" s="17">
        <v>90</v>
      </c>
      <c r="I720" s="15" t="s">
        <v>108</v>
      </c>
      <c r="J720" s="17">
        <v>204</v>
      </c>
      <c r="K720" s="15" t="s">
        <v>575</v>
      </c>
      <c r="L720" s="27">
        <v>26</v>
      </c>
      <c r="M720" s="28">
        <v>28</v>
      </c>
      <c r="N720" s="28">
        <v>114</v>
      </c>
      <c r="O720" s="29" t="s">
        <v>301</v>
      </c>
      <c r="P720" s="16">
        <v>49</v>
      </c>
      <c r="Q720" s="16">
        <v>74</v>
      </c>
      <c r="R720" s="15" t="s">
        <v>106</v>
      </c>
      <c r="S720" s="16">
        <v>41</v>
      </c>
      <c r="T720" s="15" t="s">
        <v>61</v>
      </c>
    </row>
    <row r="721" spans="1:20" x14ac:dyDescent="0.3">
      <c r="A721" s="14">
        <v>42364</v>
      </c>
      <c r="B721" s="15" t="s">
        <v>45</v>
      </c>
      <c r="C721" s="15" t="s">
        <v>46</v>
      </c>
      <c r="D721" s="15" t="s">
        <v>47</v>
      </c>
      <c r="E721" s="16">
        <v>170</v>
      </c>
      <c r="F721" s="17">
        <v>123</v>
      </c>
      <c r="G721" s="17">
        <v>0</v>
      </c>
      <c r="H721" s="17">
        <v>51</v>
      </c>
      <c r="I721" s="15" t="s">
        <v>737</v>
      </c>
      <c r="J721" s="17">
        <v>195</v>
      </c>
      <c r="K721" s="15" t="s">
        <v>738</v>
      </c>
      <c r="L721" s="27">
        <v>18</v>
      </c>
      <c r="M721" s="28">
        <v>22</v>
      </c>
      <c r="N721" s="28">
        <v>111</v>
      </c>
      <c r="O721" s="29" t="s">
        <v>148</v>
      </c>
      <c r="P721" s="16">
        <v>56</v>
      </c>
      <c r="Q721" s="16">
        <v>91</v>
      </c>
      <c r="R721" s="15" t="s">
        <v>404</v>
      </c>
      <c r="S721" s="16">
        <v>37</v>
      </c>
      <c r="T721" s="15" t="s">
        <v>51</v>
      </c>
    </row>
    <row r="722" spans="1:20" x14ac:dyDescent="0.3">
      <c r="A722" s="14">
        <v>42365</v>
      </c>
      <c r="B722" s="15" t="s">
        <v>45</v>
      </c>
      <c r="C722" s="15" t="s">
        <v>46</v>
      </c>
      <c r="D722" s="15" t="s">
        <v>47</v>
      </c>
      <c r="E722" s="16">
        <v>170</v>
      </c>
      <c r="F722" s="17">
        <v>129</v>
      </c>
      <c r="G722" s="17">
        <v>0</v>
      </c>
      <c r="H722" s="17">
        <v>43</v>
      </c>
      <c r="I722" s="15" t="s">
        <v>253</v>
      </c>
      <c r="J722" s="17">
        <v>215</v>
      </c>
      <c r="K722" s="15" t="s">
        <v>562</v>
      </c>
      <c r="L722" s="27">
        <v>25</v>
      </c>
      <c r="M722" s="28">
        <v>11</v>
      </c>
      <c r="N722" s="28">
        <v>139</v>
      </c>
      <c r="O722" s="29" t="s">
        <v>69</v>
      </c>
      <c r="P722" s="16">
        <v>45</v>
      </c>
      <c r="Q722" s="16">
        <v>86</v>
      </c>
      <c r="R722" s="15" t="s">
        <v>51</v>
      </c>
      <c r="S722" s="16">
        <v>23</v>
      </c>
      <c r="T722" s="15" t="s">
        <v>433</v>
      </c>
    </row>
    <row r="723" spans="1:20" x14ac:dyDescent="0.3">
      <c r="A723" s="14">
        <v>42366</v>
      </c>
      <c r="B723" s="15" t="s">
        <v>45</v>
      </c>
      <c r="C723" s="15" t="s">
        <v>46</v>
      </c>
      <c r="D723" s="15" t="s">
        <v>47</v>
      </c>
      <c r="E723" s="16">
        <v>170</v>
      </c>
      <c r="F723" s="17">
        <v>134</v>
      </c>
      <c r="G723" s="17">
        <v>26</v>
      </c>
      <c r="H723" s="17">
        <v>73</v>
      </c>
      <c r="I723" s="15" t="s">
        <v>310</v>
      </c>
      <c r="J723" s="17">
        <v>194</v>
      </c>
      <c r="K723" s="15" t="s">
        <v>462</v>
      </c>
      <c r="L723" s="27">
        <v>24</v>
      </c>
      <c r="M723" s="28">
        <v>39</v>
      </c>
      <c r="N723" s="28">
        <v>200</v>
      </c>
      <c r="O723" s="29" t="s">
        <v>121</v>
      </c>
      <c r="P723" s="16">
        <v>61</v>
      </c>
      <c r="Q723" s="16">
        <v>97</v>
      </c>
      <c r="R723" s="15" t="s">
        <v>51</v>
      </c>
      <c r="S723" s="16">
        <v>34</v>
      </c>
      <c r="T723" s="15" t="s">
        <v>80</v>
      </c>
    </row>
    <row r="724" spans="1:20" x14ac:dyDescent="0.3">
      <c r="A724" s="14">
        <v>42367</v>
      </c>
      <c r="B724" s="15" t="s">
        <v>45</v>
      </c>
      <c r="C724" s="15" t="s">
        <v>46</v>
      </c>
      <c r="D724" s="15" t="s">
        <v>47</v>
      </c>
      <c r="E724" s="16">
        <v>170</v>
      </c>
      <c r="F724" s="17">
        <v>100</v>
      </c>
      <c r="G724" s="17">
        <v>0</v>
      </c>
      <c r="H724" s="17">
        <v>34</v>
      </c>
      <c r="I724" s="15" t="s">
        <v>739</v>
      </c>
      <c r="J724" s="17">
        <v>166</v>
      </c>
      <c r="K724" s="15" t="s">
        <v>535</v>
      </c>
      <c r="L724" s="27">
        <v>22</v>
      </c>
      <c r="M724" s="28">
        <v>11</v>
      </c>
      <c r="N724" s="28">
        <v>111</v>
      </c>
      <c r="O724" s="29" t="s">
        <v>505</v>
      </c>
      <c r="P724" s="16">
        <v>62</v>
      </c>
      <c r="Q724" s="16">
        <v>100</v>
      </c>
      <c r="R724" s="15" t="s">
        <v>51</v>
      </c>
      <c r="S724" s="16">
        <v>40</v>
      </c>
      <c r="T724" s="15" t="s">
        <v>64</v>
      </c>
    </row>
    <row r="725" spans="1:20" x14ac:dyDescent="0.3">
      <c r="A725" s="14">
        <v>42368</v>
      </c>
      <c r="B725" s="15" t="s">
        <v>45</v>
      </c>
      <c r="C725" s="15" t="s">
        <v>46</v>
      </c>
      <c r="D725" s="15" t="s">
        <v>47</v>
      </c>
      <c r="E725" s="16">
        <v>170</v>
      </c>
      <c r="F725" s="17">
        <v>142</v>
      </c>
      <c r="G725" s="17">
        <v>74</v>
      </c>
      <c r="H725" s="17">
        <v>94</v>
      </c>
      <c r="I725" s="15" t="s">
        <v>199</v>
      </c>
      <c r="J725" s="17">
        <v>191</v>
      </c>
      <c r="K725" s="15" t="s">
        <v>121</v>
      </c>
      <c r="L725" s="27">
        <v>24</v>
      </c>
      <c r="M725" s="28">
        <v>17</v>
      </c>
      <c r="N725" s="28">
        <v>175</v>
      </c>
      <c r="O725" s="29" t="s">
        <v>250</v>
      </c>
      <c r="P725" s="16">
        <v>61</v>
      </c>
      <c r="Q725" s="16">
        <v>98</v>
      </c>
      <c r="R725" s="15" t="s">
        <v>638</v>
      </c>
      <c r="S725" s="16">
        <v>40</v>
      </c>
      <c r="T725" s="15" t="s">
        <v>51</v>
      </c>
    </row>
    <row r="726" spans="1:20" x14ac:dyDescent="0.3">
      <c r="A726" s="14">
        <v>42369</v>
      </c>
      <c r="B726" s="15" t="s">
        <v>45</v>
      </c>
      <c r="C726" s="15" t="s">
        <v>46</v>
      </c>
      <c r="D726" s="15" t="s">
        <v>47</v>
      </c>
      <c r="E726" s="16">
        <v>170</v>
      </c>
      <c r="F726" s="17">
        <v>96</v>
      </c>
      <c r="G726" s="17">
        <v>0</v>
      </c>
      <c r="H726" s="17">
        <v>51</v>
      </c>
      <c r="I726" s="15" t="s">
        <v>51</v>
      </c>
      <c r="J726" s="17">
        <v>140</v>
      </c>
      <c r="K726" s="15" t="s">
        <v>187</v>
      </c>
      <c r="L726" s="29" t="s">
        <v>102</v>
      </c>
      <c r="M726" s="28">
        <v>3</v>
      </c>
      <c r="N726" s="28">
        <v>58</v>
      </c>
      <c r="O726" s="29" t="s">
        <v>107</v>
      </c>
      <c r="P726" s="16">
        <v>91</v>
      </c>
      <c r="Q726" s="16">
        <v>100</v>
      </c>
      <c r="R726" s="15" t="s">
        <v>51</v>
      </c>
      <c r="S726" s="16">
        <v>62</v>
      </c>
      <c r="T726" s="15" t="s">
        <v>135</v>
      </c>
    </row>
    <row r="727" spans="1:20" x14ac:dyDescent="0.3">
      <c r="A727" s="14">
        <v>42370</v>
      </c>
      <c r="B727" s="15" t="s">
        <v>45</v>
      </c>
      <c r="C727" s="15" t="s">
        <v>46</v>
      </c>
      <c r="D727" s="15" t="s">
        <v>47</v>
      </c>
      <c r="E727" s="16">
        <v>170</v>
      </c>
      <c r="F727" s="17">
        <v>112</v>
      </c>
      <c r="G727" s="17">
        <v>0</v>
      </c>
      <c r="H727" s="17">
        <v>52</v>
      </c>
      <c r="I727" s="15" t="s">
        <v>380</v>
      </c>
      <c r="J727" s="17">
        <v>173</v>
      </c>
      <c r="K727" s="15" t="s">
        <v>201</v>
      </c>
      <c r="L727" s="27">
        <v>19</v>
      </c>
      <c r="M727" s="28">
        <v>17</v>
      </c>
      <c r="N727" s="28">
        <v>156</v>
      </c>
      <c r="O727" s="29" t="s">
        <v>347</v>
      </c>
      <c r="P727" s="16">
        <v>62</v>
      </c>
      <c r="Q727" s="16">
        <v>95</v>
      </c>
      <c r="R727" s="15" t="s">
        <v>120</v>
      </c>
      <c r="S727" s="16">
        <v>41</v>
      </c>
      <c r="T727" s="15" t="s">
        <v>201</v>
      </c>
    </row>
    <row r="728" spans="1:20" x14ac:dyDescent="0.3">
      <c r="A728" s="14">
        <v>42371</v>
      </c>
      <c r="B728" s="15" t="s">
        <v>45</v>
      </c>
      <c r="C728" s="15" t="s">
        <v>46</v>
      </c>
      <c r="D728" s="15" t="s">
        <v>47</v>
      </c>
      <c r="E728" s="16">
        <v>170</v>
      </c>
      <c r="F728" s="17">
        <v>100</v>
      </c>
      <c r="G728" s="17">
        <v>0</v>
      </c>
      <c r="H728" s="17">
        <v>51</v>
      </c>
      <c r="I728" s="15" t="s">
        <v>740</v>
      </c>
      <c r="J728" s="17">
        <v>150</v>
      </c>
      <c r="K728" s="15" t="s">
        <v>584</v>
      </c>
      <c r="L728" s="27">
        <v>25</v>
      </c>
      <c r="M728" s="28">
        <v>6</v>
      </c>
      <c r="N728" s="28">
        <v>58</v>
      </c>
      <c r="O728" s="29" t="s">
        <v>120</v>
      </c>
      <c r="P728" s="16">
        <v>65</v>
      </c>
      <c r="Q728" s="16">
        <v>93</v>
      </c>
      <c r="R728" s="15" t="s">
        <v>51</v>
      </c>
      <c r="S728" s="16">
        <v>37</v>
      </c>
      <c r="T728" s="15" t="s">
        <v>215</v>
      </c>
    </row>
    <row r="729" spans="1:20" x14ac:dyDescent="0.3">
      <c r="A729" s="14">
        <v>42372</v>
      </c>
      <c r="B729" s="15" t="s">
        <v>45</v>
      </c>
      <c r="C729" s="15" t="s">
        <v>46</v>
      </c>
      <c r="D729" s="15" t="s">
        <v>47</v>
      </c>
      <c r="E729" s="16">
        <v>170</v>
      </c>
      <c r="F729" s="17">
        <v>141</v>
      </c>
      <c r="G729" s="17">
        <v>54</v>
      </c>
      <c r="H729" s="17">
        <v>67</v>
      </c>
      <c r="I729" s="15" t="s">
        <v>115</v>
      </c>
      <c r="J729" s="17">
        <v>215</v>
      </c>
      <c r="K729" s="15" t="s">
        <v>278</v>
      </c>
      <c r="L729" s="27">
        <v>20</v>
      </c>
      <c r="M729" s="28">
        <v>28</v>
      </c>
      <c r="N729" s="28">
        <v>97</v>
      </c>
      <c r="O729" s="29" t="s">
        <v>117</v>
      </c>
      <c r="P729" s="16">
        <v>61</v>
      </c>
      <c r="Q729" s="16">
        <v>93</v>
      </c>
      <c r="R729" s="15" t="s">
        <v>79</v>
      </c>
      <c r="S729" s="16">
        <v>41</v>
      </c>
      <c r="T729" s="15" t="s">
        <v>121</v>
      </c>
    </row>
    <row r="730" spans="1:20" x14ac:dyDescent="0.3">
      <c r="A730" s="14">
        <v>42373</v>
      </c>
      <c r="B730" s="15" t="s">
        <v>45</v>
      </c>
      <c r="C730" s="15" t="s">
        <v>46</v>
      </c>
      <c r="D730" s="15" t="s">
        <v>47</v>
      </c>
      <c r="E730" s="16">
        <v>170</v>
      </c>
      <c r="F730" s="17">
        <v>116</v>
      </c>
      <c r="G730" s="17">
        <v>26</v>
      </c>
      <c r="H730" s="17">
        <v>76</v>
      </c>
      <c r="I730" s="15" t="s">
        <v>100</v>
      </c>
      <c r="J730" s="17">
        <v>155</v>
      </c>
      <c r="K730" s="15" t="s">
        <v>674</v>
      </c>
      <c r="L730" s="27">
        <v>32</v>
      </c>
      <c r="M730" s="28">
        <v>11</v>
      </c>
      <c r="N730" s="28">
        <v>103</v>
      </c>
      <c r="O730" s="29" t="s">
        <v>127</v>
      </c>
      <c r="P730" s="16">
        <v>78</v>
      </c>
      <c r="Q730" s="16">
        <v>91</v>
      </c>
      <c r="R730" s="15" t="s">
        <v>183</v>
      </c>
      <c r="S730" s="16">
        <v>42</v>
      </c>
      <c r="T730" s="15" t="s">
        <v>494</v>
      </c>
    </row>
    <row r="731" spans="1:20" x14ac:dyDescent="0.3">
      <c r="A731" s="14">
        <v>42374</v>
      </c>
      <c r="B731" s="15" t="s">
        <v>45</v>
      </c>
      <c r="C731" s="15" t="s">
        <v>46</v>
      </c>
      <c r="D731" s="15" t="s">
        <v>47</v>
      </c>
      <c r="E731" s="16">
        <v>170</v>
      </c>
      <c r="F731" s="17">
        <v>89</v>
      </c>
      <c r="G731" s="17">
        <v>0</v>
      </c>
      <c r="H731" s="17">
        <v>64</v>
      </c>
      <c r="I731" s="15" t="s">
        <v>741</v>
      </c>
      <c r="J731" s="17">
        <v>114</v>
      </c>
      <c r="K731" s="15" t="s">
        <v>512</v>
      </c>
      <c r="L731" s="27">
        <v>29</v>
      </c>
      <c r="M731" s="28">
        <v>19</v>
      </c>
      <c r="N731" s="28">
        <v>117</v>
      </c>
      <c r="O731" s="29" t="s">
        <v>264</v>
      </c>
      <c r="P731" s="16">
        <v>53</v>
      </c>
      <c r="Q731" s="16">
        <v>84</v>
      </c>
      <c r="R731" s="15" t="s">
        <v>510</v>
      </c>
      <c r="S731" s="16">
        <v>44</v>
      </c>
      <c r="T731" s="15" t="s">
        <v>89</v>
      </c>
    </row>
    <row r="732" spans="1:20" x14ac:dyDescent="0.3">
      <c r="A732" s="14">
        <v>42375</v>
      </c>
      <c r="B732" s="15" t="s">
        <v>45</v>
      </c>
      <c r="C732" s="15" t="s">
        <v>46</v>
      </c>
      <c r="D732" s="15" t="s">
        <v>47</v>
      </c>
      <c r="E732" s="16">
        <v>170</v>
      </c>
      <c r="F732" s="17">
        <v>117</v>
      </c>
      <c r="G732" s="17">
        <v>6</v>
      </c>
      <c r="H732" s="17">
        <v>76</v>
      </c>
      <c r="I732" s="15" t="s">
        <v>742</v>
      </c>
      <c r="J732" s="17">
        <v>158</v>
      </c>
      <c r="K732" s="15" t="s">
        <v>743</v>
      </c>
      <c r="L732" s="27">
        <v>28</v>
      </c>
      <c r="M732" s="28">
        <v>17</v>
      </c>
      <c r="N732" s="28">
        <v>128</v>
      </c>
      <c r="O732" s="29" t="s">
        <v>258</v>
      </c>
      <c r="P732" s="16">
        <v>50</v>
      </c>
      <c r="Q732" s="16">
        <v>81</v>
      </c>
      <c r="R732" s="15" t="s">
        <v>100</v>
      </c>
      <c r="S732" s="16">
        <v>46</v>
      </c>
      <c r="T732" s="15" t="s">
        <v>51</v>
      </c>
    </row>
    <row r="733" spans="1:20" x14ac:dyDescent="0.3">
      <c r="A733" s="14">
        <v>42376</v>
      </c>
      <c r="B733" s="15" t="s">
        <v>45</v>
      </c>
      <c r="C733" s="15" t="s">
        <v>46</v>
      </c>
      <c r="D733" s="15" t="s">
        <v>47</v>
      </c>
      <c r="E733" s="16">
        <v>170</v>
      </c>
      <c r="F733" s="17">
        <v>140</v>
      </c>
      <c r="G733" s="17">
        <v>116</v>
      </c>
      <c r="H733" s="17">
        <v>68</v>
      </c>
      <c r="I733" s="15" t="s">
        <v>407</v>
      </c>
      <c r="J733" s="17">
        <v>213</v>
      </c>
      <c r="K733" s="15" t="s">
        <v>744</v>
      </c>
      <c r="L733" s="27">
        <v>22</v>
      </c>
      <c r="M733" s="28">
        <v>8</v>
      </c>
      <c r="N733" s="28">
        <v>139</v>
      </c>
      <c r="O733" s="29" t="s">
        <v>280</v>
      </c>
      <c r="P733" s="16">
        <v>77</v>
      </c>
      <c r="Q733" s="16">
        <v>100</v>
      </c>
      <c r="R733" s="15" t="s">
        <v>51</v>
      </c>
      <c r="S733" s="16">
        <v>42</v>
      </c>
      <c r="T733" s="15" t="s">
        <v>74</v>
      </c>
    </row>
    <row r="734" spans="1:20" x14ac:dyDescent="0.3">
      <c r="A734" s="14">
        <v>42377</v>
      </c>
      <c r="B734" s="15" t="s">
        <v>45</v>
      </c>
      <c r="C734" s="15" t="s">
        <v>46</v>
      </c>
      <c r="D734" s="15" t="s">
        <v>47</v>
      </c>
      <c r="E734" s="16">
        <v>170</v>
      </c>
      <c r="F734" s="17">
        <v>104</v>
      </c>
      <c r="G734" s="17">
        <v>102</v>
      </c>
      <c r="H734" s="17">
        <v>87</v>
      </c>
      <c r="I734" s="15" t="s">
        <v>745</v>
      </c>
      <c r="J734" s="17">
        <v>122</v>
      </c>
      <c r="K734" s="15" t="s">
        <v>229</v>
      </c>
      <c r="L734" s="27">
        <v>28</v>
      </c>
      <c r="M734" s="28">
        <v>0</v>
      </c>
      <c r="N734" s="28">
        <v>72</v>
      </c>
      <c r="O734" s="29" t="s">
        <v>120</v>
      </c>
      <c r="P734" s="16">
        <v>95</v>
      </c>
      <c r="Q734" s="16">
        <v>100</v>
      </c>
      <c r="R734" s="15" t="s">
        <v>51</v>
      </c>
      <c r="S734" s="16">
        <v>88</v>
      </c>
      <c r="T734" s="15" t="s">
        <v>51</v>
      </c>
    </row>
    <row r="735" spans="1:20" x14ac:dyDescent="0.3">
      <c r="A735" s="14">
        <v>42378</v>
      </c>
      <c r="B735" s="15" t="s">
        <v>45</v>
      </c>
      <c r="C735" s="15" t="s">
        <v>46</v>
      </c>
      <c r="D735" s="15" t="s">
        <v>47</v>
      </c>
      <c r="E735" s="16">
        <v>170</v>
      </c>
      <c r="F735" s="17">
        <v>118</v>
      </c>
      <c r="G735" s="17">
        <v>112</v>
      </c>
      <c r="H735" s="17">
        <v>72</v>
      </c>
      <c r="I735" s="15" t="s">
        <v>280</v>
      </c>
      <c r="J735" s="17">
        <v>165</v>
      </c>
      <c r="K735" s="15" t="s">
        <v>544</v>
      </c>
      <c r="L735" s="27">
        <v>20</v>
      </c>
      <c r="M735" s="28">
        <v>28</v>
      </c>
      <c r="N735" s="28">
        <v>108</v>
      </c>
      <c r="O735" s="29" t="s">
        <v>128</v>
      </c>
      <c r="P735" s="16">
        <v>68</v>
      </c>
      <c r="Q735" s="16">
        <v>100</v>
      </c>
      <c r="R735" s="15" t="s">
        <v>124</v>
      </c>
      <c r="S735" s="16">
        <v>44</v>
      </c>
      <c r="T735" s="15" t="s">
        <v>215</v>
      </c>
    </row>
    <row r="736" spans="1:20" x14ac:dyDescent="0.3">
      <c r="A736" s="14">
        <v>42379</v>
      </c>
      <c r="B736" s="15" t="s">
        <v>45</v>
      </c>
      <c r="C736" s="15" t="s">
        <v>46</v>
      </c>
      <c r="D736" s="15" t="s">
        <v>47</v>
      </c>
      <c r="E736" s="16">
        <v>170</v>
      </c>
      <c r="F736" s="17">
        <v>96</v>
      </c>
      <c r="G736" s="17">
        <v>106</v>
      </c>
      <c r="H736" s="17">
        <v>74</v>
      </c>
      <c r="I736" s="15" t="s">
        <v>177</v>
      </c>
      <c r="J736" s="17">
        <v>119</v>
      </c>
      <c r="K736" s="15" t="s">
        <v>550</v>
      </c>
      <c r="L736" s="27">
        <v>20</v>
      </c>
      <c r="M736" s="28">
        <v>17</v>
      </c>
      <c r="N736" s="28">
        <v>108</v>
      </c>
      <c r="O736" s="29" t="s">
        <v>280</v>
      </c>
      <c r="P736" s="16">
        <v>83</v>
      </c>
      <c r="Q736" s="16">
        <v>99</v>
      </c>
      <c r="R736" s="15" t="s">
        <v>51</v>
      </c>
      <c r="S736" s="16">
        <v>67</v>
      </c>
      <c r="T736" s="15" t="s">
        <v>163</v>
      </c>
    </row>
    <row r="737" spans="1:20" x14ac:dyDescent="0.3">
      <c r="A737" s="14">
        <v>42380</v>
      </c>
      <c r="B737" s="15" t="s">
        <v>45</v>
      </c>
      <c r="C737" s="15" t="s">
        <v>46</v>
      </c>
      <c r="D737" s="15" t="s">
        <v>47</v>
      </c>
      <c r="E737" s="16">
        <v>170</v>
      </c>
      <c r="F737" s="17">
        <v>107</v>
      </c>
      <c r="G737" s="17">
        <v>0</v>
      </c>
      <c r="H737" s="17">
        <v>67</v>
      </c>
      <c r="I737" s="15" t="s">
        <v>648</v>
      </c>
      <c r="J737" s="17">
        <v>147</v>
      </c>
      <c r="K737" s="15" t="s">
        <v>248</v>
      </c>
      <c r="L737" s="27">
        <v>31</v>
      </c>
      <c r="M737" s="28">
        <v>28</v>
      </c>
      <c r="N737" s="28">
        <v>150</v>
      </c>
      <c r="O737" s="29" t="s">
        <v>189</v>
      </c>
      <c r="P737" s="16">
        <v>44</v>
      </c>
      <c r="Q737" s="16">
        <v>99</v>
      </c>
      <c r="R737" s="15" t="s">
        <v>80</v>
      </c>
      <c r="S737" s="16">
        <v>31</v>
      </c>
      <c r="T737" s="15" t="s">
        <v>91</v>
      </c>
    </row>
    <row r="738" spans="1:20" x14ac:dyDescent="0.3">
      <c r="A738" s="14">
        <v>42381</v>
      </c>
      <c r="B738" s="15" t="s">
        <v>45</v>
      </c>
      <c r="C738" s="15" t="s">
        <v>46</v>
      </c>
      <c r="D738" s="15" t="s">
        <v>47</v>
      </c>
      <c r="E738" s="16">
        <v>170</v>
      </c>
      <c r="F738" s="17">
        <v>81</v>
      </c>
      <c r="G738" s="17">
        <v>14</v>
      </c>
      <c r="H738" s="17">
        <v>36</v>
      </c>
      <c r="I738" s="15" t="s">
        <v>100</v>
      </c>
      <c r="J738" s="17">
        <v>126</v>
      </c>
      <c r="K738" s="15" t="s">
        <v>324</v>
      </c>
      <c r="L738" s="27">
        <v>28</v>
      </c>
      <c r="M738" s="28">
        <v>19</v>
      </c>
      <c r="N738" s="28">
        <v>89</v>
      </c>
      <c r="O738" s="29" t="s">
        <v>264</v>
      </c>
      <c r="P738" s="16">
        <v>72</v>
      </c>
      <c r="Q738" s="16">
        <v>97</v>
      </c>
      <c r="R738" s="15" t="s">
        <v>51</v>
      </c>
      <c r="S738" s="16">
        <v>47</v>
      </c>
      <c r="T738" s="15" t="s">
        <v>146</v>
      </c>
    </row>
    <row r="739" spans="1:20" x14ac:dyDescent="0.3">
      <c r="A739" s="14">
        <v>42382</v>
      </c>
      <c r="B739" s="15" t="s">
        <v>45</v>
      </c>
      <c r="C739" s="15" t="s">
        <v>46</v>
      </c>
      <c r="D739" s="15" t="s">
        <v>47</v>
      </c>
      <c r="E739" s="16">
        <v>170</v>
      </c>
      <c r="F739" s="17">
        <v>92</v>
      </c>
      <c r="G739" s="17">
        <v>130</v>
      </c>
      <c r="H739" s="17">
        <v>29</v>
      </c>
      <c r="I739" s="15" t="s">
        <v>746</v>
      </c>
      <c r="J739" s="17">
        <v>155</v>
      </c>
      <c r="K739" s="15" t="s">
        <v>62</v>
      </c>
      <c r="L739" s="27">
        <v>14</v>
      </c>
      <c r="M739" s="28">
        <v>3</v>
      </c>
      <c r="N739" s="28">
        <v>117</v>
      </c>
      <c r="O739" s="29" t="s">
        <v>355</v>
      </c>
      <c r="P739" s="16">
        <v>84</v>
      </c>
      <c r="Q739" s="16">
        <v>94</v>
      </c>
      <c r="R739" s="15" t="s">
        <v>543</v>
      </c>
      <c r="S739" s="16">
        <v>53</v>
      </c>
      <c r="T739" s="15" t="s">
        <v>162</v>
      </c>
    </row>
    <row r="740" spans="1:20" x14ac:dyDescent="0.3">
      <c r="A740" s="14">
        <v>42383</v>
      </c>
      <c r="B740" s="15" t="s">
        <v>45</v>
      </c>
      <c r="C740" s="15" t="s">
        <v>46</v>
      </c>
      <c r="D740" s="15" t="s">
        <v>47</v>
      </c>
      <c r="E740" s="16">
        <v>170</v>
      </c>
      <c r="F740" s="17">
        <v>112</v>
      </c>
      <c r="G740" s="17">
        <v>250</v>
      </c>
      <c r="H740" s="17">
        <v>65</v>
      </c>
      <c r="I740" s="15" t="s">
        <v>640</v>
      </c>
      <c r="J740" s="17">
        <v>158</v>
      </c>
      <c r="K740" s="15" t="s">
        <v>51</v>
      </c>
      <c r="L740" s="27">
        <v>12</v>
      </c>
      <c r="M740" s="28">
        <v>8</v>
      </c>
      <c r="N740" s="28">
        <v>89</v>
      </c>
      <c r="O740" s="29" t="s">
        <v>286</v>
      </c>
      <c r="P740" s="16">
        <v>95</v>
      </c>
      <c r="Q740" s="16">
        <v>99</v>
      </c>
      <c r="R740" s="15" t="s">
        <v>51</v>
      </c>
      <c r="S740" s="16">
        <v>52</v>
      </c>
      <c r="T740" s="15" t="s">
        <v>70</v>
      </c>
    </row>
    <row r="741" spans="1:20" x14ac:dyDescent="0.3">
      <c r="A741" s="14">
        <v>42384</v>
      </c>
      <c r="B741" s="15" t="s">
        <v>45</v>
      </c>
      <c r="C741" s="15" t="s">
        <v>46</v>
      </c>
      <c r="D741" s="15" t="s">
        <v>47</v>
      </c>
      <c r="E741" s="16">
        <v>170</v>
      </c>
      <c r="F741" s="17">
        <v>50</v>
      </c>
      <c r="G741" s="17">
        <v>42</v>
      </c>
      <c r="H741" s="17">
        <v>24</v>
      </c>
      <c r="I741" s="15" t="s">
        <v>627</v>
      </c>
      <c r="J741" s="17">
        <v>75</v>
      </c>
      <c r="K741" s="15" t="s">
        <v>133</v>
      </c>
      <c r="L741" s="29" t="s">
        <v>263</v>
      </c>
      <c r="M741" s="28">
        <v>3</v>
      </c>
      <c r="N741" s="28">
        <v>39</v>
      </c>
      <c r="O741" s="29" t="s">
        <v>747</v>
      </c>
      <c r="P741" s="16">
        <v>92</v>
      </c>
      <c r="Q741" s="16">
        <v>100</v>
      </c>
      <c r="R741" s="15" t="s">
        <v>51</v>
      </c>
      <c r="S741" s="16">
        <v>84</v>
      </c>
      <c r="T741" s="15" t="s">
        <v>215</v>
      </c>
    </row>
    <row r="742" spans="1:20" x14ac:dyDescent="0.3">
      <c r="A742" s="14">
        <v>42385</v>
      </c>
      <c r="B742" s="15" t="s">
        <v>45</v>
      </c>
      <c r="C742" s="15" t="s">
        <v>46</v>
      </c>
      <c r="D742" s="15" t="s">
        <v>47</v>
      </c>
      <c r="E742" s="16">
        <v>170</v>
      </c>
      <c r="F742" s="17">
        <v>80</v>
      </c>
      <c r="G742" s="17">
        <v>0</v>
      </c>
      <c r="H742" s="17">
        <v>26</v>
      </c>
      <c r="I742" s="15" t="s">
        <v>51</v>
      </c>
      <c r="J742" s="17">
        <v>135</v>
      </c>
      <c r="K742" s="15" t="s">
        <v>748</v>
      </c>
      <c r="L742" s="27">
        <v>99</v>
      </c>
      <c r="M742" s="28">
        <v>3</v>
      </c>
      <c r="N742" s="28">
        <v>33</v>
      </c>
      <c r="O742" s="29" t="s">
        <v>51</v>
      </c>
      <c r="P742" s="16">
        <v>83</v>
      </c>
      <c r="Q742" s="16">
        <v>100</v>
      </c>
      <c r="R742" s="15" t="s">
        <v>51</v>
      </c>
      <c r="S742" s="16">
        <v>48</v>
      </c>
      <c r="T742" s="15" t="s">
        <v>52</v>
      </c>
    </row>
    <row r="743" spans="1:20" x14ac:dyDescent="0.3">
      <c r="A743" s="14">
        <v>42386</v>
      </c>
      <c r="B743" s="15" t="s">
        <v>45</v>
      </c>
      <c r="C743" s="15" t="s">
        <v>46</v>
      </c>
      <c r="D743" s="15" t="s">
        <v>47</v>
      </c>
      <c r="E743" s="16">
        <v>170</v>
      </c>
      <c r="F743" s="17">
        <v>68</v>
      </c>
      <c r="G743" s="17">
        <v>40</v>
      </c>
      <c r="H743" s="17">
        <v>27</v>
      </c>
      <c r="I743" s="15" t="s">
        <v>405</v>
      </c>
      <c r="J743" s="17">
        <v>109</v>
      </c>
      <c r="K743" s="15" t="s">
        <v>187</v>
      </c>
      <c r="L743" s="27">
        <v>24</v>
      </c>
      <c r="M743" s="28">
        <v>3</v>
      </c>
      <c r="N743" s="28">
        <v>36</v>
      </c>
      <c r="O743" s="29" t="s">
        <v>345</v>
      </c>
      <c r="P743" s="16">
        <v>86</v>
      </c>
      <c r="Q743" s="16">
        <v>100</v>
      </c>
      <c r="R743" s="15" t="s">
        <v>51</v>
      </c>
      <c r="S743" s="16">
        <v>63</v>
      </c>
      <c r="T743" s="15" t="s">
        <v>135</v>
      </c>
    </row>
    <row r="744" spans="1:20" x14ac:dyDescent="0.3">
      <c r="A744" s="14">
        <v>42387</v>
      </c>
      <c r="B744" s="15" t="s">
        <v>45</v>
      </c>
      <c r="C744" s="15" t="s">
        <v>46</v>
      </c>
      <c r="D744" s="15" t="s">
        <v>47</v>
      </c>
      <c r="E744" s="16">
        <v>170</v>
      </c>
      <c r="F744" s="17">
        <v>90</v>
      </c>
      <c r="G744" s="17">
        <v>32</v>
      </c>
      <c r="H744" s="17">
        <v>53</v>
      </c>
      <c r="I744" s="15" t="s">
        <v>637</v>
      </c>
      <c r="J744" s="17">
        <v>126</v>
      </c>
      <c r="K744" s="15" t="s">
        <v>146</v>
      </c>
      <c r="L744" s="27">
        <v>99</v>
      </c>
      <c r="M744" s="28">
        <v>17</v>
      </c>
      <c r="N744" s="28">
        <v>89</v>
      </c>
      <c r="O744" s="29" t="s">
        <v>51</v>
      </c>
      <c r="P744" s="16">
        <v>78</v>
      </c>
      <c r="Q744" s="16">
        <v>100</v>
      </c>
      <c r="R744" s="15" t="s">
        <v>51</v>
      </c>
      <c r="S744" s="16">
        <v>51</v>
      </c>
      <c r="T744" s="15" t="s">
        <v>146</v>
      </c>
    </row>
    <row r="745" spans="1:20" x14ac:dyDescent="0.3">
      <c r="A745" s="14">
        <v>42388</v>
      </c>
      <c r="B745" s="15" t="s">
        <v>45</v>
      </c>
      <c r="C745" s="15" t="s">
        <v>46</v>
      </c>
      <c r="D745" s="15" t="s">
        <v>47</v>
      </c>
      <c r="E745" s="16">
        <v>170</v>
      </c>
      <c r="F745" s="17">
        <v>78</v>
      </c>
      <c r="G745" s="17">
        <v>0</v>
      </c>
      <c r="H745" s="17">
        <v>23</v>
      </c>
      <c r="I745" s="15" t="s">
        <v>725</v>
      </c>
      <c r="J745" s="17">
        <v>132</v>
      </c>
      <c r="K745" s="15" t="s">
        <v>749</v>
      </c>
      <c r="L745" s="27">
        <v>99</v>
      </c>
      <c r="M745" s="28">
        <v>0</v>
      </c>
      <c r="N745" s="28">
        <v>33</v>
      </c>
      <c r="O745" s="29" t="s">
        <v>51</v>
      </c>
      <c r="P745" s="16">
        <v>76</v>
      </c>
      <c r="Q745" s="16">
        <v>98</v>
      </c>
      <c r="R745" s="15" t="s">
        <v>107</v>
      </c>
      <c r="S745" s="16">
        <v>49</v>
      </c>
      <c r="T745" s="15" t="s">
        <v>64</v>
      </c>
    </row>
    <row r="746" spans="1:20" x14ac:dyDescent="0.3">
      <c r="A746" s="14">
        <v>42389</v>
      </c>
      <c r="B746" s="15" t="s">
        <v>45</v>
      </c>
      <c r="C746" s="15" t="s">
        <v>46</v>
      </c>
      <c r="D746" s="15" t="s">
        <v>47</v>
      </c>
      <c r="E746" s="16">
        <v>170</v>
      </c>
      <c r="F746" s="17">
        <v>100</v>
      </c>
      <c r="G746" s="17">
        <v>0</v>
      </c>
      <c r="H746" s="17">
        <v>20</v>
      </c>
      <c r="I746" s="15" t="s">
        <v>719</v>
      </c>
      <c r="J746" s="17">
        <v>179</v>
      </c>
      <c r="K746" s="15" t="s">
        <v>696</v>
      </c>
      <c r="L746" s="29" t="s">
        <v>132</v>
      </c>
      <c r="M746" s="28">
        <v>0</v>
      </c>
      <c r="N746" s="28">
        <v>61</v>
      </c>
      <c r="O746" s="29" t="s">
        <v>750</v>
      </c>
      <c r="P746" s="16">
        <v>74</v>
      </c>
      <c r="Q746" s="16">
        <v>97</v>
      </c>
      <c r="R746" s="15" t="s">
        <v>51</v>
      </c>
      <c r="S746" s="16">
        <v>37</v>
      </c>
      <c r="T746" s="15" t="s">
        <v>158</v>
      </c>
    </row>
    <row r="747" spans="1:20" x14ac:dyDescent="0.3">
      <c r="A747" s="14">
        <v>42390</v>
      </c>
      <c r="B747" s="15" t="s">
        <v>45</v>
      </c>
      <c r="C747" s="15" t="s">
        <v>46</v>
      </c>
      <c r="D747" s="15" t="s">
        <v>47</v>
      </c>
      <c r="E747" s="16">
        <v>170</v>
      </c>
      <c r="F747" s="17">
        <v>122</v>
      </c>
      <c r="G747" s="17">
        <v>14</v>
      </c>
      <c r="H747" s="17">
        <v>43</v>
      </c>
      <c r="I747" s="15" t="s">
        <v>751</v>
      </c>
      <c r="J747" s="17">
        <v>201</v>
      </c>
      <c r="K747" s="15" t="s">
        <v>94</v>
      </c>
      <c r="L747" s="29" t="s">
        <v>533</v>
      </c>
      <c r="M747" s="28">
        <v>8</v>
      </c>
      <c r="N747" s="28">
        <v>61</v>
      </c>
      <c r="O747" s="29" t="s">
        <v>376</v>
      </c>
      <c r="P747" s="16">
        <v>77</v>
      </c>
      <c r="Q747" s="16">
        <v>99</v>
      </c>
      <c r="R747" s="15" t="s">
        <v>650</v>
      </c>
      <c r="S747" s="16">
        <v>47</v>
      </c>
      <c r="T747" s="15" t="s">
        <v>52</v>
      </c>
    </row>
    <row r="748" spans="1:20" x14ac:dyDescent="0.3">
      <c r="A748" s="14">
        <v>42391</v>
      </c>
      <c r="B748" s="15" t="s">
        <v>45</v>
      </c>
      <c r="C748" s="15" t="s">
        <v>46</v>
      </c>
      <c r="D748" s="15" t="s">
        <v>47</v>
      </c>
      <c r="E748" s="16">
        <v>170</v>
      </c>
      <c r="F748" s="17">
        <v>135</v>
      </c>
      <c r="G748" s="17">
        <v>54</v>
      </c>
      <c r="H748" s="17">
        <v>99</v>
      </c>
      <c r="I748" s="15" t="s">
        <v>231</v>
      </c>
      <c r="J748" s="17">
        <v>171</v>
      </c>
      <c r="K748" s="15" t="s">
        <v>508</v>
      </c>
      <c r="L748" s="29" t="s">
        <v>401</v>
      </c>
      <c r="M748" s="28">
        <v>8</v>
      </c>
      <c r="N748" s="28">
        <v>33</v>
      </c>
      <c r="O748" s="29" t="s">
        <v>104</v>
      </c>
      <c r="P748" s="16">
        <v>93</v>
      </c>
      <c r="Q748" s="16">
        <v>100</v>
      </c>
      <c r="R748" s="15" t="s">
        <v>51</v>
      </c>
      <c r="S748" s="16">
        <v>79</v>
      </c>
      <c r="T748" s="15" t="s">
        <v>94</v>
      </c>
    </row>
    <row r="749" spans="1:20" x14ac:dyDescent="0.3">
      <c r="A749" s="14">
        <v>42392</v>
      </c>
      <c r="B749" s="15" t="s">
        <v>45</v>
      </c>
      <c r="C749" s="15" t="s">
        <v>46</v>
      </c>
      <c r="D749" s="15" t="s">
        <v>47</v>
      </c>
      <c r="E749" s="16">
        <v>170</v>
      </c>
      <c r="F749" s="17">
        <v>145</v>
      </c>
      <c r="G749" s="17">
        <v>0</v>
      </c>
      <c r="H749" s="17">
        <v>85</v>
      </c>
      <c r="I749" s="15" t="s">
        <v>356</v>
      </c>
      <c r="J749" s="17">
        <v>205</v>
      </c>
      <c r="K749" s="15" t="s">
        <v>262</v>
      </c>
      <c r="L749" s="29" t="s">
        <v>401</v>
      </c>
      <c r="M749" s="28">
        <v>3</v>
      </c>
      <c r="N749" s="28">
        <v>36</v>
      </c>
      <c r="O749" s="29" t="s">
        <v>171</v>
      </c>
      <c r="P749" s="16">
        <v>87</v>
      </c>
      <c r="Q749" s="16">
        <v>100</v>
      </c>
      <c r="R749" s="15" t="s">
        <v>51</v>
      </c>
      <c r="S749" s="16">
        <v>65</v>
      </c>
      <c r="T749" s="15" t="s">
        <v>91</v>
      </c>
    </row>
    <row r="750" spans="1:20" x14ac:dyDescent="0.3">
      <c r="A750" s="14">
        <v>42393</v>
      </c>
      <c r="B750" s="15" t="s">
        <v>45</v>
      </c>
      <c r="C750" s="15" t="s">
        <v>46</v>
      </c>
      <c r="D750" s="15" t="s">
        <v>47</v>
      </c>
      <c r="E750" s="16">
        <v>170</v>
      </c>
      <c r="F750" s="17">
        <v>154</v>
      </c>
      <c r="G750" s="17">
        <v>0</v>
      </c>
      <c r="H750" s="17">
        <v>61</v>
      </c>
      <c r="I750" s="15" t="s">
        <v>752</v>
      </c>
      <c r="J750" s="17">
        <v>247</v>
      </c>
      <c r="K750" s="15" t="s">
        <v>603</v>
      </c>
      <c r="L750" s="27">
        <v>23</v>
      </c>
      <c r="M750" s="28">
        <v>14</v>
      </c>
      <c r="N750" s="28">
        <v>144</v>
      </c>
      <c r="O750" s="29" t="s">
        <v>129</v>
      </c>
      <c r="P750" s="16">
        <v>64</v>
      </c>
      <c r="Q750" s="16">
        <v>100</v>
      </c>
      <c r="R750" s="15" t="s">
        <v>51</v>
      </c>
      <c r="S750" s="16">
        <v>32</v>
      </c>
      <c r="T750" s="15" t="s">
        <v>61</v>
      </c>
    </row>
    <row r="751" spans="1:20" x14ac:dyDescent="0.3">
      <c r="A751" s="14">
        <v>42394</v>
      </c>
      <c r="B751" s="15" t="s">
        <v>45</v>
      </c>
      <c r="C751" s="15" t="s">
        <v>46</v>
      </c>
      <c r="D751" s="15" t="s">
        <v>47</v>
      </c>
      <c r="E751" s="16">
        <v>170</v>
      </c>
      <c r="F751" s="17">
        <v>164</v>
      </c>
      <c r="G751" s="17">
        <v>12</v>
      </c>
      <c r="H751" s="17">
        <v>113</v>
      </c>
      <c r="I751" s="15" t="s">
        <v>62</v>
      </c>
      <c r="J751" s="17">
        <v>214</v>
      </c>
      <c r="K751" s="15" t="s">
        <v>198</v>
      </c>
      <c r="L751" s="27">
        <v>19</v>
      </c>
      <c r="M751" s="28">
        <v>22</v>
      </c>
      <c r="N751" s="28">
        <v>108</v>
      </c>
      <c r="O751" s="29" t="s">
        <v>494</v>
      </c>
      <c r="P751" s="16">
        <v>65</v>
      </c>
      <c r="Q751" s="16">
        <v>97</v>
      </c>
      <c r="R751" s="15" t="s">
        <v>88</v>
      </c>
      <c r="S751" s="16">
        <v>41</v>
      </c>
      <c r="T751" s="15" t="s">
        <v>85</v>
      </c>
    </row>
    <row r="752" spans="1:20" x14ac:dyDescent="0.3">
      <c r="A752" s="14">
        <v>42395</v>
      </c>
      <c r="B752" s="15" t="s">
        <v>45</v>
      </c>
      <c r="C752" s="15" t="s">
        <v>46</v>
      </c>
      <c r="D752" s="15" t="s">
        <v>47</v>
      </c>
      <c r="E752" s="16">
        <v>170</v>
      </c>
      <c r="F752" s="17">
        <v>120</v>
      </c>
      <c r="G752" s="17">
        <v>2</v>
      </c>
      <c r="H752" s="17">
        <v>76</v>
      </c>
      <c r="I752" s="15" t="s">
        <v>501</v>
      </c>
      <c r="J752" s="17">
        <v>165</v>
      </c>
      <c r="K752" s="15" t="s">
        <v>535</v>
      </c>
      <c r="L752" s="29" t="s">
        <v>263</v>
      </c>
      <c r="M752" s="28">
        <v>6</v>
      </c>
      <c r="N752" s="28">
        <v>47</v>
      </c>
      <c r="O752" s="29" t="s">
        <v>113</v>
      </c>
      <c r="P752" s="16">
        <v>87</v>
      </c>
      <c r="Q752" s="16">
        <v>100</v>
      </c>
      <c r="R752" s="15" t="s">
        <v>51</v>
      </c>
      <c r="S752" s="16">
        <v>65</v>
      </c>
      <c r="T752" s="15" t="s">
        <v>135</v>
      </c>
    </row>
    <row r="753" spans="1:20" x14ac:dyDescent="0.3">
      <c r="A753" s="14">
        <v>42396</v>
      </c>
      <c r="B753" s="15" t="s">
        <v>45</v>
      </c>
      <c r="C753" s="15" t="s">
        <v>46</v>
      </c>
      <c r="D753" s="15" t="s">
        <v>47</v>
      </c>
      <c r="E753" s="16">
        <v>170</v>
      </c>
      <c r="F753" s="17">
        <v>135</v>
      </c>
      <c r="G753" s="17">
        <v>2</v>
      </c>
      <c r="H753" s="17">
        <v>76</v>
      </c>
      <c r="I753" s="15" t="s">
        <v>669</v>
      </c>
      <c r="J753" s="17">
        <v>194</v>
      </c>
      <c r="K753" s="15" t="s">
        <v>466</v>
      </c>
      <c r="L753" s="27">
        <v>22</v>
      </c>
      <c r="M753" s="28">
        <v>17</v>
      </c>
      <c r="N753" s="28">
        <v>111</v>
      </c>
      <c r="O753" s="29" t="s">
        <v>51</v>
      </c>
      <c r="P753" s="16">
        <v>61</v>
      </c>
      <c r="Q753" s="16">
        <v>100</v>
      </c>
      <c r="R753" s="15" t="s">
        <v>51</v>
      </c>
      <c r="S753" s="16">
        <v>39</v>
      </c>
      <c r="T753" s="15" t="s">
        <v>146</v>
      </c>
    </row>
    <row r="754" spans="1:20" x14ac:dyDescent="0.3">
      <c r="A754" s="14">
        <v>42397</v>
      </c>
      <c r="B754" s="15" t="s">
        <v>45</v>
      </c>
      <c r="C754" s="15" t="s">
        <v>46</v>
      </c>
      <c r="D754" s="15" t="s">
        <v>47</v>
      </c>
      <c r="E754" s="16">
        <v>170</v>
      </c>
      <c r="F754" s="17">
        <v>122</v>
      </c>
      <c r="G754" s="17">
        <v>272</v>
      </c>
      <c r="H754" s="17">
        <v>87</v>
      </c>
      <c r="I754" s="15" t="s">
        <v>573</v>
      </c>
      <c r="J754" s="17">
        <v>158</v>
      </c>
      <c r="K754" s="15" t="s">
        <v>753</v>
      </c>
      <c r="L754" s="27">
        <v>23</v>
      </c>
      <c r="M754" s="28">
        <v>8</v>
      </c>
      <c r="N754" s="28">
        <v>81</v>
      </c>
      <c r="O754" s="29" t="s">
        <v>70</v>
      </c>
      <c r="P754" s="16">
        <v>92</v>
      </c>
      <c r="Q754" s="16">
        <v>98</v>
      </c>
      <c r="R754" s="15" t="s">
        <v>56</v>
      </c>
      <c r="S754" s="16">
        <v>41</v>
      </c>
      <c r="T754" s="15" t="s">
        <v>80</v>
      </c>
    </row>
    <row r="755" spans="1:20" x14ac:dyDescent="0.3">
      <c r="A755" s="14">
        <v>42398</v>
      </c>
      <c r="B755" s="15" t="s">
        <v>45</v>
      </c>
      <c r="C755" s="15" t="s">
        <v>46</v>
      </c>
      <c r="D755" s="15" t="s">
        <v>47</v>
      </c>
      <c r="E755" s="16">
        <v>170</v>
      </c>
      <c r="F755" s="17">
        <v>88</v>
      </c>
      <c r="G755" s="17">
        <v>0</v>
      </c>
      <c r="H755" s="17">
        <v>41</v>
      </c>
      <c r="I755" s="15" t="s">
        <v>272</v>
      </c>
      <c r="J755" s="17">
        <v>136</v>
      </c>
      <c r="K755" s="15" t="s">
        <v>535</v>
      </c>
      <c r="L755" s="27">
        <v>36</v>
      </c>
      <c r="M755" s="28">
        <v>3</v>
      </c>
      <c r="N755" s="28">
        <v>50</v>
      </c>
      <c r="O755" s="29" t="s">
        <v>91</v>
      </c>
      <c r="P755" s="16">
        <v>82</v>
      </c>
      <c r="Q755" s="16">
        <v>100</v>
      </c>
      <c r="R755" s="15" t="s">
        <v>51</v>
      </c>
      <c r="S755" s="16">
        <v>59</v>
      </c>
      <c r="T755" s="15" t="s">
        <v>215</v>
      </c>
    </row>
    <row r="756" spans="1:20" x14ac:dyDescent="0.3">
      <c r="A756" s="14">
        <v>42399</v>
      </c>
      <c r="B756" s="15" t="s">
        <v>45</v>
      </c>
      <c r="C756" s="15" t="s">
        <v>46</v>
      </c>
      <c r="D756" s="15" t="s">
        <v>47</v>
      </c>
      <c r="E756" s="16">
        <v>170</v>
      </c>
      <c r="F756" s="17">
        <v>90</v>
      </c>
      <c r="G756" s="17">
        <v>0</v>
      </c>
      <c r="H756" s="17">
        <v>32</v>
      </c>
      <c r="I756" s="15" t="s">
        <v>754</v>
      </c>
      <c r="J756" s="17">
        <v>149</v>
      </c>
      <c r="K756" s="15" t="s">
        <v>755</v>
      </c>
      <c r="L756" s="27">
        <v>12</v>
      </c>
      <c r="M756" s="28">
        <v>3</v>
      </c>
      <c r="N756" s="28">
        <v>39</v>
      </c>
      <c r="O756" s="29" t="s">
        <v>166</v>
      </c>
      <c r="P756" s="16">
        <v>84</v>
      </c>
      <c r="Q756" s="16">
        <v>100</v>
      </c>
      <c r="R756" s="15" t="s">
        <v>51</v>
      </c>
      <c r="S756" s="16">
        <v>50</v>
      </c>
      <c r="T756" s="15" t="s">
        <v>164</v>
      </c>
    </row>
    <row r="757" spans="1:20" x14ac:dyDescent="0.3">
      <c r="A757" s="14">
        <v>42400</v>
      </c>
      <c r="B757" s="15" t="s">
        <v>45</v>
      </c>
      <c r="C757" s="15" t="s">
        <v>46</v>
      </c>
      <c r="D757" s="15" t="s">
        <v>47</v>
      </c>
      <c r="E757" s="16">
        <v>170</v>
      </c>
      <c r="F757" s="17">
        <v>163</v>
      </c>
      <c r="G757" s="17">
        <v>0</v>
      </c>
      <c r="H757" s="17">
        <v>105</v>
      </c>
      <c r="I757" s="15" t="s">
        <v>115</v>
      </c>
      <c r="J757" s="17">
        <v>221</v>
      </c>
      <c r="K757" s="15" t="s">
        <v>756</v>
      </c>
      <c r="L757" s="29" t="s">
        <v>116</v>
      </c>
      <c r="M757" s="28">
        <v>14</v>
      </c>
      <c r="N757" s="28">
        <v>75</v>
      </c>
      <c r="O757" s="29" t="s">
        <v>91</v>
      </c>
      <c r="P757" s="16">
        <v>68</v>
      </c>
      <c r="Q757" s="16">
        <v>94</v>
      </c>
      <c r="R757" s="15" t="s">
        <v>51</v>
      </c>
      <c r="S757" s="16">
        <v>49</v>
      </c>
      <c r="T757" s="15" t="s">
        <v>117</v>
      </c>
    </row>
    <row r="758" spans="1:20" x14ac:dyDescent="0.3">
      <c r="A758" s="14">
        <v>42401</v>
      </c>
      <c r="B758" s="15" t="s">
        <v>45</v>
      </c>
      <c r="C758" s="15" t="s">
        <v>46</v>
      </c>
      <c r="D758" s="15" t="s">
        <v>47</v>
      </c>
      <c r="E758" s="16">
        <v>170</v>
      </c>
      <c r="F758" s="17">
        <v>118</v>
      </c>
      <c r="G758" s="17">
        <v>0</v>
      </c>
      <c r="H758" s="17">
        <v>86</v>
      </c>
      <c r="I758" s="15" t="s">
        <v>532</v>
      </c>
      <c r="J758" s="17">
        <v>151</v>
      </c>
      <c r="K758" s="15" t="s">
        <v>50</v>
      </c>
      <c r="L758" s="29" t="s">
        <v>263</v>
      </c>
      <c r="M758" s="28">
        <v>3</v>
      </c>
      <c r="N758" s="28">
        <v>36</v>
      </c>
      <c r="O758" s="29" t="s">
        <v>260</v>
      </c>
      <c r="P758" s="16">
        <v>84</v>
      </c>
      <c r="Q758" s="16">
        <v>99</v>
      </c>
      <c r="R758" s="15" t="s">
        <v>51</v>
      </c>
      <c r="S758" s="16">
        <v>64</v>
      </c>
      <c r="T758" s="15" t="s">
        <v>71</v>
      </c>
    </row>
    <row r="759" spans="1:20" x14ac:dyDescent="0.3">
      <c r="A759" s="14">
        <v>42402</v>
      </c>
      <c r="B759" s="15" t="s">
        <v>45</v>
      </c>
      <c r="C759" s="15" t="s">
        <v>46</v>
      </c>
      <c r="D759" s="15" t="s">
        <v>47</v>
      </c>
      <c r="E759" s="16">
        <v>170</v>
      </c>
      <c r="F759" s="17">
        <v>130</v>
      </c>
      <c r="G759" s="17">
        <v>72</v>
      </c>
      <c r="H759" s="17">
        <v>100</v>
      </c>
      <c r="I759" s="15" t="s">
        <v>51</v>
      </c>
      <c r="J759" s="17">
        <v>159</v>
      </c>
      <c r="K759" s="15" t="s">
        <v>596</v>
      </c>
      <c r="L759" s="27">
        <v>36</v>
      </c>
      <c r="M759" s="28">
        <v>0</v>
      </c>
      <c r="N759" s="28">
        <v>47</v>
      </c>
      <c r="O759" s="29" t="s">
        <v>430</v>
      </c>
      <c r="P759" s="16">
        <v>80</v>
      </c>
      <c r="Q759" s="16">
        <v>95</v>
      </c>
      <c r="R759" s="15" t="s">
        <v>51</v>
      </c>
      <c r="S759" s="16">
        <v>61</v>
      </c>
      <c r="T759" s="15" t="s">
        <v>61</v>
      </c>
    </row>
    <row r="760" spans="1:20" x14ac:dyDescent="0.3">
      <c r="A760" s="14">
        <v>42403</v>
      </c>
      <c r="B760" s="15" t="s">
        <v>45</v>
      </c>
      <c r="C760" s="15" t="s">
        <v>46</v>
      </c>
      <c r="D760" s="15" t="s">
        <v>47</v>
      </c>
      <c r="E760" s="16">
        <v>170</v>
      </c>
      <c r="F760" s="17">
        <v>84</v>
      </c>
      <c r="G760" s="17">
        <v>20</v>
      </c>
      <c r="H760" s="17">
        <v>43</v>
      </c>
      <c r="I760" s="15" t="s">
        <v>356</v>
      </c>
      <c r="J760" s="17">
        <v>124</v>
      </c>
      <c r="K760" s="15" t="s">
        <v>554</v>
      </c>
      <c r="L760" s="27">
        <v>32</v>
      </c>
      <c r="M760" s="28">
        <v>3</v>
      </c>
      <c r="N760" s="28">
        <v>47</v>
      </c>
      <c r="O760" s="29" t="s">
        <v>113</v>
      </c>
      <c r="P760" s="16">
        <v>81</v>
      </c>
      <c r="Q760" s="16">
        <v>99</v>
      </c>
      <c r="R760" s="15" t="s">
        <v>51</v>
      </c>
      <c r="S760" s="16">
        <v>62</v>
      </c>
      <c r="T760" s="15" t="s">
        <v>128</v>
      </c>
    </row>
    <row r="761" spans="1:20" x14ac:dyDescent="0.3">
      <c r="A761" s="14">
        <v>42404</v>
      </c>
      <c r="B761" s="15" t="s">
        <v>45</v>
      </c>
      <c r="C761" s="15" t="s">
        <v>46</v>
      </c>
      <c r="D761" s="15" t="s">
        <v>47</v>
      </c>
      <c r="E761" s="16">
        <v>170</v>
      </c>
      <c r="F761" s="17">
        <v>88</v>
      </c>
      <c r="G761" s="17">
        <v>0</v>
      </c>
      <c r="H761" s="17">
        <v>24</v>
      </c>
      <c r="I761" s="15" t="s">
        <v>757</v>
      </c>
      <c r="J761" s="17">
        <v>151</v>
      </c>
      <c r="K761" s="15" t="s">
        <v>575</v>
      </c>
      <c r="L761" s="27">
        <v>28</v>
      </c>
      <c r="M761" s="28">
        <v>8</v>
      </c>
      <c r="N761" s="28">
        <v>44</v>
      </c>
      <c r="O761" s="29" t="s">
        <v>91</v>
      </c>
      <c r="P761" s="16">
        <v>76</v>
      </c>
      <c r="Q761" s="16">
        <v>100</v>
      </c>
      <c r="R761" s="15" t="s">
        <v>51</v>
      </c>
      <c r="S761" s="16">
        <v>47</v>
      </c>
      <c r="T761" s="15" t="s">
        <v>135</v>
      </c>
    </row>
    <row r="762" spans="1:20" x14ac:dyDescent="0.3">
      <c r="A762" s="14">
        <v>42405</v>
      </c>
      <c r="B762" s="15" t="s">
        <v>45</v>
      </c>
      <c r="C762" s="15" t="s">
        <v>46</v>
      </c>
      <c r="D762" s="15" t="s">
        <v>47</v>
      </c>
      <c r="E762" s="16">
        <v>170</v>
      </c>
      <c r="F762" s="17">
        <v>92</v>
      </c>
      <c r="G762" s="17">
        <v>0</v>
      </c>
      <c r="H762" s="17">
        <v>16</v>
      </c>
      <c r="I762" s="15" t="s">
        <v>239</v>
      </c>
      <c r="J762" s="17">
        <v>167</v>
      </c>
      <c r="K762" s="15" t="s">
        <v>278</v>
      </c>
      <c r="L762" s="27">
        <v>36</v>
      </c>
      <c r="M762" s="28">
        <v>8</v>
      </c>
      <c r="N762" s="28">
        <v>58</v>
      </c>
      <c r="O762" s="29" t="s">
        <v>91</v>
      </c>
      <c r="P762" s="16">
        <v>77</v>
      </c>
      <c r="Q762" s="16">
        <v>100</v>
      </c>
      <c r="R762" s="15" t="s">
        <v>51</v>
      </c>
      <c r="S762" s="16">
        <v>45</v>
      </c>
      <c r="T762" s="15" t="s">
        <v>52</v>
      </c>
    </row>
    <row r="763" spans="1:20" x14ac:dyDescent="0.3">
      <c r="A763" s="14">
        <v>42406</v>
      </c>
      <c r="B763" s="15" t="s">
        <v>45</v>
      </c>
      <c r="C763" s="15" t="s">
        <v>46</v>
      </c>
      <c r="D763" s="15" t="s">
        <v>47</v>
      </c>
      <c r="E763" s="16">
        <v>170</v>
      </c>
      <c r="F763" s="17">
        <v>94</v>
      </c>
      <c r="G763" s="17">
        <v>74</v>
      </c>
      <c r="H763" s="17">
        <v>11</v>
      </c>
      <c r="I763" s="15" t="s">
        <v>758</v>
      </c>
      <c r="J763" s="17">
        <v>176</v>
      </c>
      <c r="K763" s="15" t="s">
        <v>759</v>
      </c>
      <c r="L763" s="27">
        <v>26</v>
      </c>
      <c r="M763" s="28">
        <v>31</v>
      </c>
      <c r="N763" s="28">
        <v>175</v>
      </c>
      <c r="O763" s="29" t="s">
        <v>79</v>
      </c>
      <c r="P763" s="16">
        <v>74</v>
      </c>
      <c r="Q763" s="16">
        <v>100</v>
      </c>
      <c r="R763" s="15" t="s">
        <v>51</v>
      </c>
      <c r="S763" s="16">
        <v>40</v>
      </c>
      <c r="T763" s="15" t="s">
        <v>139</v>
      </c>
    </row>
    <row r="764" spans="1:20" x14ac:dyDescent="0.3">
      <c r="A764" s="14">
        <v>42407</v>
      </c>
      <c r="B764" s="15" t="s">
        <v>45</v>
      </c>
      <c r="C764" s="15" t="s">
        <v>46</v>
      </c>
      <c r="D764" s="15" t="s">
        <v>47</v>
      </c>
      <c r="E764" s="16">
        <v>170</v>
      </c>
      <c r="F764" s="17">
        <v>103</v>
      </c>
      <c r="G764" s="17">
        <v>0</v>
      </c>
      <c r="H764" s="17">
        <v>58</v>
      </c>
      <c r="I764" s="15" t="s">
        <v>88</v>
      </c>
      <c r="J764" s="17">
        <v>148</v>
      </c>
      <c r="K764" s="15" t="s">
        <v>359</v>
      </c>
      <c r="L764" s="27">
        <v>26</v>
      </c>
      <c r="M764" s="28">
        <v>19</v>
      </c>
      <c r="N764" s="28">
        <v>100</v>
      </c>
      <c r="O764" s="29" t="s">
        <v>750</v>
      </c>
      <c r="P764" s="16">
        <v>53</v>
      </c>
      <c r="Q764" s="16">
        <v>89</v>
      </c>
      <c r="R764" s="15" t="s">
        <v>88</v>
      </c>
      <c r="S764" s="16">
        <v>37</v>
      </c>
      <c r="T764" s="15" t="s">
        <v>215</v>
      </c>
    </row>
    <row r="765" spans="1:20" x14ac:dyDescent="0.3">
      <c r="A765" s="14">
        <v>42408</v>
      </c>
      <c r="B765" s="15" t="s">
        <v>45</v>
      </c>
      <c r="C765" s="15" t="s">
        <v>46</v>
      </c>
      <c r="D765" s="15" t="s">
        <v>47</v>
      </c>
      <c r="E765" s="16">
        <v>170</v>
      </c>
      <c r="F765" s="17">
        <v>134</v>
      </c>
      <c r="G765" s="17">
        <v>0</v>
      </c>
      <c r="H765" s="17">
        <v>40</v>
      </c>
      <c r="I765" s="15" t="s">
        <v>760</v>
      </c>
      <c r="J765" s="17">
        <v>229</v>
      </c>
      <c r="K765" s="15" t="s">
        <v>723</v>
      </c>
      <c r="L765" s="27">
        <v>27</v>
      </c>
      <c r="M765" s="28">
        <v>14</v>
      </c>
      <c r="N765" s="28">
        <v>78</v>
      </c>
      <c r="O765" s="29" t="s">
        <v>215</v>
      </c>
      <c r="P765" s="16">
        <v>58</v>
      </c>
      <c r="Q765" s="16">
        <v>97</v>
      </c>
      <c r="R765" s="15" t="s">
        <v>232</v>
      </c>
      <c r="S765" s="16">
        <v>28</v>
      </c>
      <c r="T765" s="15" t="s">
        <v>52</v>
      </c>
    </row>
    <row r="766" spans="1:20" x14ac:dyDescent="0.3">
      <c r="A766" s="14">
        <v>42409</v>
      </c>
      <c r="B766" s="15" t="s">
        <v>45</v>
      </c>
      <c r="C766" s="15" t="s">
        <v>46</v>
      </c>
      <c r="D766" s="15" t="s">
        <v>47</v>
      </c>
      <c r="E766" s="16">
        <v>170</v>
      </c>
      <c r="F766" s="17">
        <v>154</v>
      </c>
      <c r="G766" s="15"/>
      <c r="H766" s="17">
        <v>108</v>
      </c>
      <c r="I766" s="15" t="s">
        <v>761</v>
      </c>
      <c r="J766" s="17">
        <v>200</v>
      </c>
      <c r="K766" s="15" t="s">
        <v>476</v>
      </c>
      <c r="L766" s="27">
        <v>26</v>
      </c>
      <c r="M766" s="28">
        <v>36</v>
      </c>
      <c r="N766" s="28">
        <v>192</v>
      </c>
      <c r="O766" s="29" t="s">
        <v>215</v>
      </c>
      <c r="P766" s="16">
        <v>44</v>
      </c>
      <c r="Q766" s="16">
        <v>82</v>
      </c>
      <c r="R766" s="15" t="s">
        <v>510</v>
      </c>
      <c r="S766" s="16">
        <v>29</v>
      </c>
      <c r="T766" s="15" t="s">
        <v>71</v>
      </c>
    </row>
    <row r="767" spans="1:20" x14ac:dyDescent="0.3">
      <c r="A767" s="14">
        <v>42410</v>
      </c>
      <c r="B767" s="15" t="s">
        <v>45</v>
      </c>
      <c r="C767" s="15" t="s">
        <v>46</v>
      </c>
      <c r="D767" s="15" t="s">
        <v>47</v>
      </c>
      <c r="E767" s="16">
        <v>170</v>
      </c>
      <c r="F767" s="17">
        <v>108</v>
      </c>
      <c r="G767" s="15"/>
      <c r="H767" s="17">
        <v>79</v>
      </c>
      <c r="I767" s="15" t="s">
        <v>762</v>
      </c>
      <c r="J767" s="17">
        <v>138</v>
      </c>
      <c r="K767" s="15" t="s">
        <v>519</v>
      </c>
      <c r="L767" s="27">
        <v>28</v>
      </c>
      <c r="M767" s="28">
        <v>0</v>
      </c>
      <c r="N767" s="28">
        <v>97</v>
      </c>
      <c r="O767" s="29" t="s">
        <v>85</v>
      </c>
      <c r="P767" s="16">
        <v>97</v>
      </c>
      <c r="Q767" s="16">
        <v>100</v>
      </c>
      <c r="R767" s="15" t="s">
        <v>763</v>
      </c>
      <c r="S767" s="16">
        <v>54</v>
      </c>
      <c r="T767" s="15" t="s">
        <v>286</v>
      </c>
    </row>
    <row r="768" spans="1:20" x14ac:dyDescent="0.3">
      <c r="A768" s="14">
        <v>42411</v>
      </c>
      <c r="B768" s="15" t="s">
        <v>45</v>
      </c>
      <c r="C768" s="15" t="s">
        <v>46</v>
      </c>
      <c r="D768" s="15" t="s">
        <v>47</v>
      </c>
      <c r="E768" s="16">
        <v>170</v>
      </c>
      <c r="F768" s="17">
        <v>105</v>
      </c>
      <c r="G768" s="15"/>
      <c r="H768" s="17">
        <v>83</v>
      </c>
      <c r="I768" s="15" t="s">
        <v>180</v>
      </c>
      <c r="J768" s="17">
        <v>127</v>
      </c>
      <c r="K768" s="15" t="s">
        <v>115</v>
      </c>
      <c r="L768" s="29" t="s">
        <v>263</v>
      </c>
      <c r="M768" s="28">
        <v>3</v>
      </c>
      <c r="N768" s="28">
        <v>53</v>
      </c>
      <c r="O768" s="29" t="s">
        <v>70</v>
      </c>
      <c r="P768" s="16">
        <v>91</v>
      </c>
      <c r="Q768" s="16">
        <v>99</v>
      </c>
      <c r="R768" s="15" t="s">
        <v>301</v>
      </c>
      <c r="S768" s="16">
        <v>73</v>
      </c>
      <c r="T768" s="15" t="s">
        <v>80</v>
      </c>
    </row>
    <row r="769" spans="1:20" x14ac:dyDescent="0.3">
      <c r="A769" s="14">
        <v>42412</v>
      </c>
      <c r="B769" s="15" t="s">
        <v>45</v>
      </c>
      <c r="C769" s="15" t="s">
        <v>46</v>
      </c>
      <c r="D769" s="15" t="s">
        <v>47</v>
      </c>
      <c r="E769" s="16">
        <v>170</v>
      </c>
      <c r="F769" s="17">
        <v>142</v>
      </c>
      <c r="G769" s="15"/>
      <c r="H769" s="17">
        <v>107</v>
      </c>
      <c r="I769" s="15" t="s">
        <v>764</v>
      </c>
      <c r="J769" s="17">
        <v>176</v>
      </c>
      <c r="K769" s="15" t="s">
        <v>334</v>
      </c>
      <c r="L769" s="27">
        <v>26</v>
      </c>
      <c r="M769" s="28">
        <v>8</v>
      </c>
      <c r="N769" s="28">
        <v>153</v>
      </c>
      <c r="O769" s="29" t="s">
        <v>367</v>
      </c>
      <c r="P769" s="16">
        <v>86</v>
      </c>
      <c r="Q769" s="16">
        <v>100</v>
      </c>
      <c r="R769" s="15" t="s">
        <v>162</v>
      </c>
      <c r="S769" s="16">
        <v>62</v>
      </c>
      <c r="T769" s="15" t="s">
        <v>193</v>
      </c>
    </row>
    <row r="770" spans="1:20" x14ac:dyDescent="0.3">
      <c r="A770" s="14">
        <v>42413</v>
      </c>
      <c r="B770" s="15" t="s">
        <v>45</v>
      </c>
      <c r="C770" s="15" t="s">
        <v>46</v>
      </c>
      <c r="D770" s="15" t="s">
        <v>47</v>
      </c>
      <c r="E770" s="16">
        <v>170</v>
      </c>
      <c r="F770" s="17">
        <v>156</v>
      </c>
      <c r="G770" s="15"/>
      <c r="H770" s="17">
        <v>109</v>
      </c>
      <c r="I770" s="15" t="s">
        <v>765</v>
      </c>
      <c r="J770" s="17">
        <v>203</v>
      </c>
      <c r="K770" s="15" t="s">
        <v>678</v>
      </c>
      <c r="L770" s="27">
        <v>29</v>
      </c>
      <c r="M770" s="28">
        <v>31</v>
      </c>
      <c r="N770" s="28">
        <v>200</v>
      </c>
      <c r="O770" s="29" t="s">
        <v>210</v>
      </c>
      <c r="P770" s="16">
        <v>58</v>
      </c>
      <c r="Q770" s="16">
        <v>95</v>
      </c>
      <c r="R770" s="15" t="s">
        <v>80</v>
      </c>
      <c r="S770" s="16">
        <v>24</v>
      </c>
      <c r="T770" s="15" t="s">
        <v>475</v>
      </c>
    </row>
    <row r="771" spans="1:20" x14ac:dyDescent="0.3">
      <c r="A771" s="14">
        <v>42414</v>
      </c>
      <c r="B771" s="15" t="s">
        <v>45</v>
      </c>
      <c r="C771" s="15" t="s">
        <v>46</v>
      </c>
      <c r="D771" s="15" t="s">
        <v>47</v>
      </c>
      <c r="E771" s="16">
        <v>170</v>
      </c>
      <c r="F771" s="17">
        <v>84</v>
      </c>
      <c r="G771" s="17">
        <v>525</v>
      </c>
      <c r="H771" s="17">
        <v>52</v>
      </c>
      <c r="I771" s="15" t="s">
        <v>293</v>
      </c>
      <c r="J771" s="17">
        <v>117</v>
      </c>
      <c r="K771" s="15" t="s">
        <v>509</v>
      </c>
      <c r="L771" s="27">
        <v>28</v>
      </c>
      <c r="M771" s="28">
        <v>19</v>
      </c>
      <c r="N771" s="28">
        <v>175</v>
      </c>
      <c r="O771" s="29" t="s">
        <v>301</v>
      </c>
      <c r="P771" s="16">
        <v>81</v>
      </c>
      <c r="Q771" s="16">
        <v>93</v>
      </c>
      <c r="R771" s="15" t="s">
        <v>55</v>
      </c>
      <c r="S771" s="16">
        <v>56</v>
      </c>
      <c r="T771" s="15" t="s">
        <v>494</v>
      </c>
    </row>
    <row r="772" spans="1:20" x14ac:dyDescent="0.3">
      <c r="A772" s="14">
        <v>42415</v>
      </c>
      <c r="B772" s="15" t="s">
        <v>45</v>
      </c>
      <c r="C772" s="15" t="s">
        <v>46</v>
      </c>
      <c r="D772" s="15" t="s">
        <v>47</v>
      </c>
      <c r="E772" s="16">
        <v>170</v>
      </c>
      <c r="F772" s="17">
        <v>64</v>
      </c>
      <c r="G772" s="17">
        <v>158</v>
      </c>
      <c r="H772" s="17">
        <v>34</v>
      </c>
      <c r="I772" s="15" t="s">
        <v>51</v>
      </c>
      <c r="J772" s="17">
        <v>94</v>
      </c>
      <c r="K772" s="15" t="s">
        <v>115</v>
      </c>
      <c r="L772" s="27">
        <v>36</v>
      </c>
      <c r="M772" s="28">
        <v>17</v>
      </c>
      <c r="N772" s="28">
        <v>122</v>
      </c>
      <c r="O772" s="29" t="s">
        <v>280</v>
      </c>
      <c r="P772" s="16">
        <v>83</v>
      </c>
      <c r="Q772" s="16">
        <v>98</v>
      </c>
      <c r="R772" s="15" t="s">
        <v>51</v>
      </c>
      <c r="S772" s="16">
        <v>58</v>
      </c>
      <c r="T772" s="15" t="s">
        <v>91</v>
      </c>
    </row>
    <row r="773" spans="1:20" x14ac:dyDescent="0.3">
      <c r="A773" s="14">
        <v>42416</v>
      </c>
      <c r="B773" s="15" t="s">
        <v>45</v>
      </c>
      <c r="C773" s="15" t="s">
        <v>46</v>
      </c>
      <c r="D773" s="15" t="s">
        <v>47</v>
      </c>
      <c r="E773" s="16">
        <v>170</v>
      </c>
      <c r="F773" s="17">
        <v>54</v>
      </c>
      <c r="G773" s="17">
        <v>2</v>
      </c>
      <c r="H773" s="17">
        <v>8</v>
      </c>
      <c r="I773" s="15" t="s">
        <v>272</v>
      </c>
      <c r="J773" s="17">
        <v>101</v>
      </c>
      <c r="K773" s="15" t="s">
        <v>128</v>
      </c>
      <c r="L773" s="29" t="s">
        <v>84</v>
      </c>
      <c r="M773" s="28">
        <v>6</v>
      </c>
      <c r="N773" s="28">
        <v>36</v>
      </c>
      <c r="O773" s="29" t="s">
        <v>146</v>
      </c>
      <c r="P773" s="16">
        <v>80</v>
      </c>
      <c r="Q773" s="16">
        <v>99</v>
      </c>
      <c r="R773" s="15" t="s">
        <v>51</v>
      </c>
      <c r="S773" s="16">
        <v>54</v>
      </c>
      <c r="T773" s="15" t="s">
        <v>64</v>
      </c>
    </row>
    <row r="774" spans="1:20" x14ac:dyDescent="0.3">
      <c r="A774" s="14">
        <v>42417</v>
      </c>
      <c r="B774" s="15" t="s">
        <v>45</v>
      </c>
      <c r="C774" s="15" t="s">
        <v>46</v>
      </c>
      <c r="D774" s="15" t="s">
        <v>47</v>
      </c>
      <c r="E774" s="16">
        <v>170</v>
      </c>
      <c r="F774" s="17">
        <v>48</v>
      </c>
      <c r="G774" s="17">
        <v>168</v>
      </c>
      <c r="H774" s="17">
        <v>0</v>
      </c>
      <c r="I774" s="15" t="s">
        <v>124</v>
      </c>
      <c r="J774" s="17">
        <v>96</v>
      </c>
      <c r="K774" s="15" t="s">
        <v>51</v>
      </c>
      <c r="L774" s="27">
        <v>19</v>
      </c>
      <c r="M774" s="28">
        <v>6</v>
      </c>
      <c r="N774" s="28">
        <v>47</v>
      </c>
      <c r="O774" s="29" t="s">
        <v>240</v>
      </c>
      <c r="P774" s="16">
        <v>78</v>
      </c>
      <c r="Q774" s="16">
        <v>98</v>
      </c>
      <c r="R774" s="15" t="s">
        <v>51</v>
      </c>
      <c r="S774" s="16">
        <v>52</v>
      </c>
      <c r="T774" s="15" t="s">
        <v>94</v>
      </c>
    </row>
    <row r="775" spans="1:20" x14ac:dyDescent="0.3">
      <c r="A775" s="14">
        <v>42418</v>
      </c>
      <c r="B775" s="15" t="s">
        <v>45</v>
      </c>
      <c r="C775" s="15" t="s">
        <v>46</v>
      </c>
      <c r="D775" s="15" t="s">
        <v>47</v>
      </c>
      <c r="E775" s="16">
        <v>170</v>
      </c>
      <c r="F775" s="17">
        <v>70</v>
      </c>
      <c r="G775" s="17">
        <v>49</v>
      </c>
      <c r="H775" s="17">
        <v>38</v>
      </c>
      <c r="I775" s="15" t="s">
        <v>762</v>
      </c>
      <c r="J775" s="17">
        <v>103</v>
      </c>
      <c r="K775" s="15" t="s">
        <v>374</v>
      </c>
      <c r="L775" s="27">
        <v>12</v>
      </c>
      <c r="M775" s="28">
        <v>6</v>
      </c>
      <c r="N775" s="28">
        <v>53</v>
      </c>
      <c r="O775" s="29" t="s">
        <v>94</v>
      </c>
      <c r="P775" s="16">
        <v>81</v>
      </c>
      <c r="Q775" s="16">
        <v>99</v>
      </c>
      <c r="R775" s="15" t="s">
        <v>103</v>
      </c>
      <c r="S775" s="16">
        <v>60</v>
      </c>
      <c r="T775" s="15" t="s">
        <v>71</v>
      </c>
    </row>
    <row r="776" spans="1:20" x14ac:dyDescent="0.3">
      <c r="A776" s="14">
        <v>42419</v>
      </c>
      <c r="B776" s="15" t="s">
        <v>45</v>
      </c>
      <c r="C776" s="15" t="s">
        <v>46</v>
      </c>
      <c r="D776" s="15" t="s">
        <v>47</v>
      </c>
      <c r="E776" s="16">
        <v>170</v>
      </c>
      <c r="F776" s="17">
        <v>74</v>
      </c>
      <c r="G776" s="17">
        <v>0</v>
      </c>
      <c r="H776" s="17">
        <v>11</v>
      </c>
      <c r="I776" s="15" t="s">
        <v>280</v>
      </c>
      <c r="J776" s="17">
        <v>137</v>
      </c>
      <c r="K776" s="15" t="s">
        <v>766</v>
      </c>
      <c r="L776" s="29" t="s">
        <v>263</v>
      </c>
      <c r="M776" s="28">
        <v>3</v>
      </c>
      <c r="N776" s="28">
        <v>47</v>
      </c>
      <c r="O776" s="29" t="s">
        <v>50</v>
      </c>
      <c r="P776" s="16">
        <v>69</v>
      </c>
      <c r="Q776" s="16">
        <v>99</v>
      </c>
      <c r="R776" s="15" t="s">
        <v>51</v>
      </c>
      <c r="S776" s="16">
        <v>41</v>
      </c>
      <c r="T776" s="15" t="s">
        <v>215</v>
      </c>
    </row>
    <row r="777" spans="1:20" x14ac:dyDescent="0.3">
      <c r="A777" s="14">
        <v>42420</v>
      </c>
      <c r="B777" s="15" t="s">
        <v>45</v>
      </c>
      <c r="C777" s="15" t="s">
        <v>46</v>
      </c>
      <c r="D777" s="15" t="s">
        <v>47</v>
      </c>
      <c r="E777" s="16">
        <v>170</v>
      </c>
      <c r="F777" s="17">
        <v>109</v>
      </c>
      <c r="G777" s="17">
        <v>0</v>
      </c>
      <c r="H777" s="17">
        <v>37</v>
      </c>
      <c r="I777" s="15" t="s">
        <v>767</v>
      </c>
      <c r="J777" s="17">
        <v>181</v>
      </c>
      <c r="K777" s="15" t="s">
        <v>738</v>
      </c>
      <c r="L777" s="27">
        <v>99</v>
      </c>
      <c r="M777" s="28">
        <v>6</v>
      </c>
      <c r="N777" s="28">
        <v>53</v>
      </c>
      <c r="O777" s="29" t="s">
        <v>51</v>
      </c>
      <c r="P777" s="16">
        <v>72</v>
      </c>
      <c r="Q777" s="16">
        <v>93</v>
      </c>
      <c r="R777" s="15" t="s">
        <v>51</v>
      </c>
      <c r="S777" s="16">
        <v>52</v>
      </c>
      <c r="T777" s="15" t="s">
        <v>51</v>
      </c>
    </row>
    <row r="778" spans="1:20" x14ac:dyDescent="0.3">
      <c r="A778" s="14">
        <v>42421</v>
      </c>
      <c r="B778" s="15" t="s">
        <v>45</v>
      </c>
      <c r="C778" s="15" t="s">
        <v>46</v>
      </c>
      <c r="D778" s="15" t="s">
        <v>47</v>
      </c>
      <c r="E778" s="16">
        <v>170</v>
      </c>
      <c r="F778" s="17">
        <v>97</v>
      </c>
      <c r="G778" s="17">
        <v>0</v>
      </c>
      <c r="H778" s="17">
        <v>55</v>
      </c>
      <c r="I778" s="15" t="s">
        <v>100</v>
      </c>
      <c r="J778" s="17">
        <v>139</v>
      </c>
      <c r="K778" s="15" t="s">
        <v>658</v>
      </c>
      <c r="L778" s="27">
        <v>10</v>
      </c>
      <c r="M778" s="28">
        <v>6</v>
      </c>
      <c r="N778" s="28">
        <v>39</v>
      </c>
      <c r="O778" s="29" t="s">
        <v>66</v>
      </c>
      <c r="P778" s="16">
        <v>83</v>
      </c>
      <c r="Q778" s="16">
        <v>99</v>
      </c>
      <c r="R778" s="15" t="s">
        <v>51</v>
      </c>
      <c r="S778" s="16">
        <v>70</v>
      </c>
      <c r="T778" s="15" t="s">
        <v>94</v>
      </c>
    </row>
    <row r="779" spans="1:20" x14ac:dyDescent="0.3">
      <c r="A779" s="14">
        <v>42422</v>
      </c>
      <c r="B779" s="15" t="s">
        <v>45</v>
      </c>
      <c r="C779" s="15" t="s">
        <v>46</v>
      </c>
      <c r="D779" s="15" t="s">
        <v>47</v>
      </c>
      <c r="E779" s="16">
        <v>170</v>
      </c>
      <c r="F779" s="17">
        <v>94</v>
      </c>
      <c r="G779" s="17">
        <v>0</v>
      </c>
      <c r="H779" s="17">
        <v>40</v>
      </c>
      <c r="I779" s="15" t="s">
        <v>721</v>
      </c>
      <c r="J779" s="17">
        <v>149</v>
      </c>
      <c r="K779" s="15" t="s">
        <v>535</v>
      </c>
      <c r="L779" s="29" t="s">
        <v>263</v>
      </c>
      <c r="M779" s="28">
        <v>8</v>
      </c>
      <c r="N779" s="28">
        <v>50</v>
      </c>
      <c r="O779" s="29" t="s">
        <v>89</v>
      </c>
      <c r="P779" s="16">
        <v>77</v>
      </c>
      <c r="Q779" s="16">
        <v>100</v>
      </c>
      <c r="R779" s="15" t="s">
        <v>51</v>
      </c>
      <c r="S779" s="16">
        <v>55</v>
      </c>
      <c r="T779" s="15" t="s">
        <v>158</v>
      </c>
    </row>
    <row r="780" spans="1:20" x14ac:dyDescent="0.3">
      <c r="A780" s="14">
        <v>42423</v>
      </c>
      <c r="B780" s="15" t="s">
        <v>45</v>
      </c>
      <c r="C780" s="15" t="s">
        <v>46</v>
      </c>
      <c r="D780" s="15" t="s">
        <v>47</v>
      </c>
      <c r="E780" s="16">
        <v>170</v>
      </c>
      <c r="F780" s="15"/>
      <c r="G780" s="17">
        <v>8</v>
      </c>
      <c r="H780" s="15"/>
      <c r="I780" s="15"/>
      <c r="J780" s="15"/>
      <c r="K780" s="15"/>
      <c r="L780" s="29" t="s">
        <v>84</v>
      </c>
      <c r="M780" s="28">
        <v>11</v>
      </c>
      <c r="N780" s="28">
        <v>58</v>
      </c>
      <c r="O780" s="29" t="s">
        <v>201</v>
      </c>
      <c r="P780" s="16">
        <v>65</v>
      </c>
      <c r="Q780" s="15"/>
      <c r="R780" s="15"/>
      <c r="S780" s="15"/>
      <c r="T780" s="15"/>
    </row>
    <row r="781" spans="1:20" x14ac:dyDescent="0.3">
      <c r="A781" s="14">
        <v>42424</v>
      </c>
      <c r="B781" s="15" t="s">
        <v>45</v>
      </c>
      <c r="C781" s="15" t="s">
        <v>46</v>
      </c>
      <c r="D781" s="15" t="s">
        <v>47</v>
      </c>
      <c r="E781" s="16">
        <v>170</v>
      </c>
      <c r="F781" s="17">
        <v>107</v>
      </c>
      <c r="G781" s="17">
        <v>52</v>
      </c>
      <c r="H781" s="17">
        <v>73</v>
      </c>
      <c r="I781" s="15" t="s">
        <v>51</v>
      </c>
      <c r="J781" s="17">
        <v>141</v>
      </c>
      <c r="K781" s="15" t="s">
        <v>90</v>
      </c>
      <c r="L781" s="27">
        <v>30</v>
      </c>
      <c r="M781" s="28">
        <v>6</v>
      </c>
      <c r="N781" s="28">
        <v>61</v>
      </c>
      <c r="O781" s="29" t="s">
        <v>99</v>
      </c>
      <c r="P781" s="16">
        <v>87</v>
      </c>
      <c r="Q781" s="16">
        <v>99</v>
      </c>
      <c r="R781" s="15" t="s">
        <v>51</v>
      </c>
      <c r="S781" s="16">
        <v>55</v>
      </c>
      <c r="T781" s="15" t="s">
        <v>128</v>
      </c>
    </row>
    <row r="782" spans="1:20" x14ac:dyDescent="0.3">
      <c r="A782" s="14">
        <v>42425</v>
      </c>
      <c r="B782" s="15" t="s">
        <v>45</v>
      </c>
      <c r="C782" s="15" t="s">
        <v>46</v>
      </c>
      <c r="D782" s="15" t="s">
        <v>47</v>
      </c>
      <c r="E782" s="16">
        <v>170</v>
      </c>
      <c r="F782" s="17">
        <v>95</v>
      </c>
      <c r="G782" s="17">
        <v>24</v>
      </c>
      <c r="H782" s="17">
        <v>73</v>
      </c>
      <c r="I782" s="15" t="s">
        <v>768</v>
      </c>
      <c r="J782" s="17">
        <v>117</v>
      </c>
      <c r="K782" s="15" t="s">
        <v>314</v>
      </c>
      <c r="L782" s="27">
        <v>28</v>
      </c>
      <c r="M782" s="28">
        <v>8</v>
      </c>
      <c r="N782" s="28">
        <v>69</v>
      </c>
      <c r="O782" s="29" t="s">
        <v>91</v>
      </c>
      <c r="P782" s="16">
        <v>87</v>
      </c>
      <c r="Q782" s="16">
        <v>100</v>
      </c>
      <c r="R782" s="15" t="s">
        <v>51</v>
      </c>
      <c r="S782" s="16">
        <v>71</v>
      </c>
      <c r="T782" s="15" t="s">
        <v>206</v>
      </c>
    </row>
    <row r="783" spans="1:20" x14ac:dyDescent="0.3">
      <c r="A783" s="14">
        <v>42426</v>
      </c>
      <c r="B783" s="15" t="s">
        <v>45</v>
      </c>
      <c r="C783" s="15" t="s">
        <v>46</v>
      </c>
      <c r="D783" s="15" t="s">
        <v>47</v>
      </c>
      <c r="E783" s="16">
        <v>170</v>
      </c>
      <c r="F783" s="17">
        <v>56</v>
      </c>
      <c r="G783" s="17">
        <v>340</v>
      </c>
      <c r="H783" s="17">
        <v>35</v>
      </c>
      <c r="I783" s="15" t="s">
        <v>51</v>
      </c>
      <c r="J783" s="17">
        <v>78</v>
      </c>
      <c r="K783" s="15" t="s">
        <v>509</v>
      </c>
      <c r="L783" s="27">
        <v>24</v>
      </c>
      <c r="M783" s="28">
        <v>6</v>
      </c>
      <c r="N783" s="28">
        <v>67</v>
      </c>
      <c r="O783" s="29" t="s">
        <v>142</v>
      </c>
      <c r="P783" s="16">
        <v>94</v>
      </c>
      <c r="Q783" s="16">
        <v>97</v>
      </c>
      <c r="R783" s="15" t="s">
        <v>769</v>
      </c>
      <c r="S783" s="16">
        <v>89</v>
      </c>
      <c r="T783" s="15" t="s">
        <v>51</v>
      </c>
    </row>
    <row r="784" spans="1:20" x14ac:dyDescent="0.3">
      <c r="A784" s="14">
        <v>42427</v>
      </c>
      <c r="B784" s="15" t="s">
        <v>45</v>
      </c>
      <c r="C784" s="15" t="s">
        <v>46</v>
      </c>
      <c r="D784" s="15" t="s">
        <v>47</v>
      </c>
      <c r="E784" s="16">
        <v>170</v>
      </c>
      <c r="F784" s="17">
        <v>54</v>
      </c>
      <c r="G784" s="17">
        <v>204</v>
      </c>
      <c r="H784" s="17">
        <v>22</v>
      </c>
      <c r="I784" s="15" t="s">
        <v>564</v>
      </c>
      <c r="J784" s="17">
        <v>85</v>
      </c>
      <c r="K784" s="15" t="s">
        <v>64</v>
      </c>
      <c r="L784" s="27">
        <v>28</v>
      </c>
      <c r="M784" s="28">
        <v>11</v>
      </c>
      <c r="N784" s="28">
        <v>97</v>
      </c>
      <c r="O784" s="29" t="s">
        <v>159</v>
      </c>
      <c r="P784" s="16">
        <v>86</v>
      </c>
      <c r="Q784" s="16">
        <v>99</v>
      </c>
      <c r="R784" s="15" t="s">
        <v>124</v>
      </c>
      <c r="S784" s="16">
        <v>68</v>
      </c>
      <c r="T784" s="15" t="s">
        <v>71</v>
      </c>
    </row>
    <row r="785" spans="1:20" x14ac:dyDescent="0.3">
      <c r="A785" s="14">
        <v>42428</v>
      </c>
      <c r="B785" s="15" t="s">
        <v>45</v>
      </c>
      <c r="C785" s="15" t="s">
        <v>46</v>
      </c>
      <c r="D785" s="15" t="s">
        <v>47</v>
      </c>
      <c r="E785" s="16">
        <v>170</v>
      </c>
      <c r="F785" s="17">
        <v>67</v>
      </c>
      <c r="G785" s="17">
        <v>68</v>
      </c>
      <c r="H785" s="17">
        <v>56</v>
      </c>
      <c r="I785" s="15" t="s">
        <v>51</v>
      </c>
      <c r="J785" s="17">
        <v>78</v>
      </c>
      <c r="K785" s="15" t="s">
        <v>71</v>
      </c>
      <c r="L785" s="27">
        <v>24</v>
      </c>
      <c r="M785" s="28">
        <v>8</v>
      </c>
      <c r="N785" s="28">
        <v>64</v>
      </c>
      <c r="O785" s="29" t="s">
        <v>543</v>
      </c>
      <c r="P785" s="16">
        <v>92</v>
      </c>
      <c r="Q785" s="16">
        <v>99</v>
      </c>
      <c r="R785" s="15" t="s">
        <v>51</v>
      </c>
      <c r="S785" s="16">
        <v>86</v>
      </c>
      <c r="T785" s="15" t="s">
        <v>71</v>
      </c>
    </row>
    <row r="786" spans="1:20" x14ac:dyDescent="0.3">
      <c r="A786" s="14">
        <v>42429</v>
      </c>
      <c r="B786" s="15" t="s">
        <v>45</v>
      </c>
      <c r="C786" s="15" t="s">
        <v>46</v>
      </c>
      <c r="D786" s="15" t="s">
        <v>47</v>
      </c>
      <c r="E786" s="16">
        <v>170</v>
      </c>
      <c r="F786" s="17">
        <v>78</v>
      </c>
      <c r="G786" s="17">
        <v>0</v>
      </c>
      <c r="H786" s="17">
        <v>36</v>
      </c>
      <c r="I786" s="15" t="s">
        <v>770</v>
      </c>
      <c r="J786" s="17">
        <v>120</v>
      </c>
      <c r="K786" s="15" t="s">
        <v>771</v>
      </c>
      <c r="L786" s="27">
        <v>35</v>
      </c>
      <c r="M786" s="28">
        <v>8</v>
      </c>
      <c r="N786" s="28">
        <v>50</v>
      </c>
      <c r="O786" s="29" t="s">
        <v>179</v>
      </c>
      <c r="P786" s="16">
        <v>78</v>
      </c>
      <c r="Q786" s="16">
        <v>100</v>
      </c>
      <c r="R786" s="15" t="s">
        <v>51</v>
      </c>
      <c r="S786" s="16">
        <v>53</v>
      </c>
      <c r="T786" s="15" t="s">
        <v>167</v>
      </c>
    </row>
    <row r="787" spans="1:20" x14ac:dyDescent="0.3">
      <c r="A787" s="14">
        <v>42430</v>
      </c>
      <c r="B787" s="15" t="s">
        <v>45</v>
      </c>
      <c r="C787" s="15" t="s">
        <v>46</v>
      </c>
      <c r="D787" s="15" t="s">
        <v>47</v>
      </c>
      <c r="E787" s="16">
        <v>170</v>
      </c>
      <c r="F787" s="17">
        <v>90</v>
      </c>
      <c r="G787" s="17">
        <v>0</v>
      </c>
      <c r="H787" s="17">
        <v>9</v>
      </c>
      <c r="I787" s="15" t="s">
        <v>725</v>
      </c>
      <c r="J787" s="17">
        <v>172</v>
      </c>
      <c r="K787" s="15" t="s">
        <v>217</v>
      </c>
      <c r="L787" s="27">
        <v>35</v>
      </c>
      <c r="M787" s="28">
        <v>8</v>
      </c>
      <c r="N787" s="28">
        <v>69</v>
      </c>
      <c r="O787" s="29" t="s">
        <v>55</v>
      </c>
      <c r="P787" s="16">
        <v>70</v>
      </c>
      <c r="Q787" s="16">
        <v>99</v>
      </c>
      <c r="R787" s="15" t="s">
        <v>75</v>
      </c>
      <c r="S787" s="16">
        <v>38</v>
      </c>
      <c r="T787" s="15" t="s">
        <v>51</v>
      </c>
    </row>
    <row r="788" spans="1:20" x14ac:dyDescent="0.3">
      <c r="A788" s="14">
        <v>42431</v>
      </c>
      <c r="B788" s="15" t="s">
        <v>45</v>
      </c>
      <c r="C788" s="15" t="s">
        <v>46</v>
      </c>
      <c r="D788" s="15" t="s">
        <v>47</v>
      </c>
      <c r="E788" s="16">
        <v>170</v>
      </c>
      <c r="F788" s="17">
        <v>98</v>
      </c>
      <c r="G788" s="17">
        <v>36</v>
      </c>
      <c r="H788" s="17">
        <v>67</v>
      </c>
      <c r="I788" s="15" t="s">
        <v>115</v>
      </c>
      <c r="J788" s="17">
        <v>130</v>
      </c>
      <c r="K788" s="15" t="s">
        <v>200</v>
      </c>
      <c r="L788" s="27">
        <v>24</v>
      </c>
      <c r="M788" s="28">
        <v>14</v>
      </c>
      <c r="N788" s="28">
        <v>75</v>
      </c>
      <c r="O788" s="29" t="s">
        <v>113</v>
      </c>
      <c r="P788" s="16">
        <v>78</v>
      </c>
      <c r="Q788" s="16">
        <v>96</v>
      </c>
      <c r="R788" s="15" t="s">
        <v>51</v>
      </c>
      <c r="S788" s="16">
        <v>68</v>
      </c>
      <c r="T788" s="15" t="s">
        <v>213</v>
      </c>
    </row>
    <row r="789" spans="1:20" x14ac:dyDescent="0.3">
      <c r="A789" s="14">
        <v>42432</v>
      </c>
      <c r="B789" s="15" t="s">
        <v>45</v>
      </c>
      <c r="C789" s="15" t="s">
        <v>46</v>
      </c>
      <c r="D789" s="15" t="s">
        <v>47</v>
      </c>
      <c r="E789" s="16">
        <v>170</v>
      </c>
      <c r="F789" s="17">
        <v>102</v>
      </c>
      <c r="G789" s="17">
        <v>0</v>
      </c>
      <c r="H789" s="17">
        <v>64</v>
      </c>
      <c r="I789" s="15" t="s">
        <v>772</v>
      </c>
      <c r="J789" s="17">
        <v>141</v>
      </c>
      <c r="K789" s="15" t="s">
        <v>443</v>
      </c>
      <c r="L789" s="27">
        <v>26</v>
      </c>
      <c r="M789" s="28">
        <v>14</v>
      </c>
      <c r="N789" s="28">
        <v>81</v>
      </c>
      <c r="O789" s="29" t="s">
        <v>206</v>
      </c>
      <c r="P789" s="16">
        <v>73</v>
      </c>
      <c r="Q789" s="16">
        <v>96</v>
      </c>
      <c r="R789" s="15" t="s">
        <v>51</v>
      </c>
      <c r="S789" s="16">
        <v>53</v>
      </c>
      <c r="T789" s="15" t="s">
        <v>51</v>
      </c>
    </row>
    <row r="790" spans="1:20" x14ac:dyDescent="0.3">
      <c r="A790" s="14">
        <v>42433</v>
      </c>
      <c r="B790" s="15" t="s">
        <v>45</v>
      </c>
      <c r="C790" s="15" t="s">
        <v>46</v>
      </c>
      <c r="D790" s="15" t="s">
        <v>47</v>
      </c>
      <c r="E790" s="16">
        <v>170</v>
      </c>
      <c r="F790" s="17">
        <v>111</v>
      </c>
      <c r="G790" s="17">
        <v>146</v>
      </c>
      <c r="H790" s="17">
        <v>62</v>
      </c>
      <c r="I790" s="15" t="s">
        <v>100</v>
      </c>
      <c r="J790" s="17">
        <v>160</v>
      </c>
      <c r="K790" s="15" t="s">
        <v>773</v>
      </c>
      <c r="L790" s="27">
        <v>22</v>
      </c>
      <c r="M790" s="28">
        <v>25</v>
      </c>
      <c r="N790" s="28">
        <v>164</v>
      </c>
      <c r="O790" s="29" t="s">
        <v>388</v>
      </c>
      <c r="P790" s="16">
        <v>68</v>
      </c>
      <c r="Q790" s="16">
        <v>89</v>
      </c>
      <c r="R790" s="15" t="s">
        <v>205</v>
      </c>
      <c r="S790" s="16">
        <v>51</v>
      </c>
      <c r="T790" s="15" t="s">
        <v>585</v>
      </c>
    </row>
    <row r="791" spans="1:20" x14ac:dyDescent="0.3">
      <c r="A791" s="14">
        <v>42434</v>
      </c>
      <c r="B791" s="15" t="s">
        <v>45</v>
      </c>
      <c r="C791" s="15" t="s">
        <v>46</v>
      </c>
      <c r="D791" s="15" t="s">
        <v>47</v>
      </c>
      <c r="E791" s="16">
        <v>170</v>
      </c>
      <c r="F791" s="17">
        <v>72</v>
      </c>
      <c r="G791" s="17">
        <v>298</v>
      </c>
      <c r="H791" s="17">
        <v>42</v>
      </c>
      <c r="I791" s="15" t="s">
        <v>156</v>
      </c>
      <c r="J791" s="17">
        <v>103</v>
      </c>
      <c r="K791" s="15" t="s">
        <v>462</v>
      </c>
      <c r="L791" s="29" t="s">
        <v>401</v>
      </c>
      <c r="M791" s="28">
        <v>17</v>
      </c>
      <c r="N791" s="28">
        <v>97</v>
      </c>
      <c r="O791" s="29" t="s">
        <v>195</v>
      </c>
      <c r="P791" s="16">
        <v>81</v>
      </c>
      <c r="Q791" s="16">
        <v>97</v>
      </c>
      <c r="R791" s="15" t="s">
        <v>88</v>
      </c>
      <c r="S791" s="16">
        <v>60</v>
      </c>
      <c r="T791" s="15" t="s">
        <v>521</v>
      </c>
    </row>
    <row r="792" spans="1:20" x14ac:dyDescent="0.3">
      <c r="A792" s="14">
        <v>42435</v>
      </c>
      <c r="B792" s="15" t="s">
        <v>45</v>
      </c>
      <c r="C792" s="15" t="s">
        <v>46</v>
      </c>
      <c r="D792" s="15" t="s">
        <v>47</v>
      </c>
      <c r="E792" s="16">
        <v>170</v>
      </c>
      <c r="F792" s="17">
        <v>62</v>
      </c>
      <c r="G792" s="17">
        <v>170</v>
      </c>
      <c r="H792" s="17">
        <v>26</v>
      </c>
      <c r="I792" s="15" t="s">
        <v>51</v>
      </c>
      <c r="J792" s="17">
        <v>99</v>
      </c>
      <c r="K792" s="15" t="s">
        <v>81</v>
      </c>
      <c r="L792" s="27">
        <v>24</v>
      </c>
      <c r="M792" s="28">
        <v>11</v>
      </c>
      <c r="N792" s="28">
        <v>64</v>
      </c>
      <c r="O792" s="29" t="s">
        <v>179</v>
      </c>
      <c r="P792" s="16">
        <v>84</v>
      </c>
      <c r="Q792" s="16">
        <v>97</v>
      </c>
      <c r="R792" s="15" t="s">
        <v>51</v>
      </c>
      <c r="S792" s="16">
        <v>66</v>
      </c>
      <c r="T792" s="15" t="s">
        <v>113</v>
      </c>
    </row>
    <row r="793" spans="1:20" x14ac:dyDescent="0.3">
      <c r="A793" s="14">
        <v>42436</v>
      </c>
      <c r="B793" s="15" t="s">
        <v>45</v>
      </c>
      <c r="C793" s="15" t="s">
        <v>46</v>
      </c>
      <c r="D793" s="15" t="s">
        <v>47</v>
      </c>
      <c r="E793" s="16">
        <v>170</v>
      </c>
      <c r="F793" s="17">
        <v>82</v>
      </c>
      <c r="G793" s="17">
        <v>124</v>
      </c>
      <c r="H793" s="17">
        <v>51</v>
      </c>
      <c r="I793" s="15" t="s">
        <v>51</v>
      </c>
      <c r="J793" s="17">
        <v>113</v>
      </c>
      <c r="K793" s="15" t="s">
        <v>58</v>
      </c>
      <c r="L793" s="27">
        <v>31</v>
      </c>
      <c r="M793" s="28">
        <v>17</v>
      </c>
      <c r="N793" s="28">
        <v>103</v>
      </c>
      <c r="O793" s="29" t="s">
        <v>286</v>
      </c>
      <c r="P793" s="16">
        <v>83</v>
      </c>
      <c r="Q793" s="16">
        <v>99</v>
      </c>
      <c r="R793" s="15" t="s">
        <v>430</v>
      </c>
      <c r="S793" s="16">
        <v>66</v>
      </c>
      <c r="T793" s="15" t="s">
        <v>206</v>
      </c>
    </row>
    <row r="794" spans="1:20" x14ac:dyDescent="0.3">
      <c r="A794" s="14">
        <v>42437</v>
      </c>
      <c r="B794" s="15" t="s">
        <v>45</v>
      </c>
      <c r="C794" s="15" t="s">
        <v>46</v>
      </c>
      <c r="D794" s="15" t="s">
        <v>47</v>
      </c>
      <c r="E794" s="16">
        <v>170</v>
      </c>
      <c r="F794" s="17">
        <v>87</v>
      </c>
      <c r="G794" s="17">
        <v>22</v>
      </c>
      <c r="H794" s="17">
        <v>54</v>
      </c>
      <c r="I794" s="15" t="s">
        <v>588</v>
      </c>
      <c r="J794" s="17">
        <v>120</v>
      </c>
      <c r="K794" s="15" t="s">
        <v>167</v>
      </c>
      <c r="L794" s="27">
        <v>26</v>
      </c>
      <c r="M794" s="28">
        <v>8</v>
      </c>
      <c r="N794" s="28">
        <v>58</v>
      </c>
      <c r="O794" s="29" t="s">
        <v>169</v>
      </c>
      <c r="P794" s="16">
        <v>85</v>
      </c>
      <c r="Q794" s="16">
        <v>100</v>
      </c>
      <c r="R794" s="15" t="s">
        <v>51</v>
      </c>
      <c r="S794" s="16">
        <v>67</v>
      </c>
      <c r="T794" s="15" t="s">
        <v>139</v>
      </c>
    </row>
    <row r="795" spans="1:20" x14ac:dyDescent="0.3">
      <c r="A795" s="14">
        <v>42438</v>
      </c>
      <c r="B795" s="15" t="s">
        <v>45</v>
      </c>
      <c r="C795" s="15" t="s">
        <v>46</v>
      </c>
      <c r="D795" s="15" t="s">
        <v>47</v>
      </c>
      <c r="E795" s="16">
        <v>170</v>
      </c>
      <c r="F795" s="17">
        <v>104</v>
      </c>
      <c r="G795" s="17">
        <v>222</v>
      </c>
      <c r="H795" s="17">
        <v>66</v>
      </c>
      <c r="I795" s="15" t="s">
        <v>774</v>
      </c>
      <c r="J795" s="17">
        <v>143</v>
      </c>
      <c r="K795" s="15" t="s">
        <v>96</v>
      </c>
      <c r="L795" s="27">
        <v>26</v>
      </c>
      <c r="M795" s="28">
        <v>22</v>
      </c>
      <c r="N795" s="28">
        <v>122</v>
      </c>
      <c r="O795" s="29" t="s">
        <v>205</v>
      </c>
      <c r="P795" s="16">
        <v>73</v>
      </c>
      <c r="Q795" s="16">
        <v>93</v>
      </c>
      <c r="R795" s="15" t="s">
        <v>210</v>
      </c>
      <c r="S795" s="16">
        <v>61</v>
      </c>
      <c r="T795" s="15" t="s">
        <v>205</v>
      </c>
    </row>
    <row r="796" spans="1:20" x14ac:dyDescent="0.3">
      <c r="A796" s="14">
        <v>42439</v>
      </c>
      <c r="B796" s="15" t="s">
        <v>45</v>
      </c>
      <c r="C796" s="15" t="s">
        <v>46</v>
      </c>
      <c r="D796" s="15" t="s">
        <v>47</v>
      </c>
      <c r="E796" s="16">
        <v>170</v>
      </c>
      <c r="F796" s="17">
        <v>92</v>
      </c>
      <c r="G796" s="17">
        <v>104</v>
      </c>
      <c r="H796" s="17">
        <v>67</v>
      </c>
      <c r="I796" s="15" t="s">
        <v>175</v>
      </c>
      <c r="J796" s="17">
        <v>116</v>
      </c>
      <c r="K796" s="15" t="s">
        <v>775</v>
      </c>
      <c r="L796" s="27">
        <v>26</v>
      </c>
      <c r="M796" s="28">
        <v>14</v>
      </c>
      <c r="N796" s="28">
        <v>78</v>
      </c>
      <c r="O796" s="29" t="s">
        <v>146</v>
      </c>
      <c r="P796" s="16">
        <v>81</v>
      </c>
      <c r="Q796" s="16">
        <v>94</v>
      </c>
      <c r="R796" s="15" t="s">
        <v>51</v>
      </c>
      <c r="S796" s="16">
        <v>63</v>
      </c>
      <c r="T796" s="15" t="s">
        <v>99</v>
      </c>
    </row>
    <row r="797" spans="1:20" x14ac:dyDescent="0.3">
      <c r="A797" s="14">
        <v>42440</v>
      </c>
      <c r="B797" s="15" t="s">
        <v>45</v>
      </c>
      <c r="C797" s="15" t="s">
        <v>46</v>
      </c>
      <c r="D797" s="15" t="s">
        <v>47</v>
      </c>
      <c r="E797" s="16">
        <v>170</v>
      </c>
      <c r="F797" s="17">
        <v>83</v>
      </c>
      <c r="G797" s="17">
        <v>6</v>
      </c>
      <c r="H797" s="17">
        <v>37</v>
      </c>
      <c r="I797" s="15" t="s">
        <v>199</v>
      </c>
      <c r="J797" s="17">
        <v>129</v>
      </c>
      <c r="K797" s="15" t="s">
        <v>776</v>
      </c>
      <c r="L797" s="29" t="s">
        <v>401</v>
      </c>
      <c r="M797" s="28">
        <v>3</v>
      </c>
      <c r="N797" s="28">
        <v>53</v>
      </c>
      <c r="O797" s="29" t="s">
        <v>164</v>
      </c>
      <c r="P797" s="16">
        <v>79</v>
      </c>
      <c r="Q797" s="16">
        <v>99</v>
      </c>
      <c r="R797" s="15" t="s">
        <v>51</v>
      </c>
      <c r="S797" s="16">
        <v>61</v>
      </c>
      <c r="T797" s="15" t="s">
        <v>167</v>
      </c>
    </row>
    <row r="798" spans="1:20" x14ac:dyDescent="0.3">
      <c r="A798" s="14">
        <v>42441</v>
      </c>
      <c r="B798" s="15" t="s">
        <v>45</v>
      </c>
      <c r="C798" s="15" t="s">
        <v>46</v>
      </c>
      <c r="D798" s="15" t="s">
        <v>47</v>
      </c>
      <c r="E798" s="16">
        <v>170</v>
      </c>
      <c r="F798" s="17">
        <v>86</v>
      </c>
      <c r="G798" s="17">
        <v>0</v>
      </c>
      <c r="H798" s="17">
        <v>29</v>
      </c>
      <c r="I798" s="15" t="s">
        <v>750</v>
      </c>
      <c r="J798" s="17">
        <v>143</v>
      </c>
      <c r="K798" s="15" t="s">
        <v>777</v>
      </c>
      <c r="L798" s="29" t="s">
        <v>401</v>
      </c>
      <c r="M798" s="28">
        <v>11</v>
      </c>
      <c r="N798" s="28">
        <v>56</v>
      </c>
      <c r="O798" s="29" t="s">
        <v>342</v>
      </c>
      <c r="P798" s="16">
        <v>71</v>
      </c>
      <c r="Q798" s="16">
        <v>100</v>
      </c>
      <c r="R798" s="15" t="s">
        <v>51</v>
      </c>
      <c r="S798" s="16">
        <v>47</v>
      </c>
      <c r="T798" s="15" t="s">
        <v>52</v>
      </c>
    </row>
    <row r="799" spans="1:20" x14ac:dyDescent="0.3">
      <c r="A799" s="14">
        <v>42442</v>
      </c>
      <c r="B799" s="15" t="s">
        <v>45</v>
      </c>
      <c r="C799" s="15" t="s">
        <v>46</v>
      </c>
      <c r="D799" s="15" t="s">
        <v>47</v>
      </c>
      <c r="E799" s="16">
        <v>170</v>
      </c>
      <c r="F799" s="17">
        <v>86</v>
      </c>
      <c r="G799" s="17">
        <v>0</v>
      </c>
      <c r="H799" s="17">
        <v>18</v>
      </c>
      <c r="I799" s="15" t="s">
        <v>504</v>
      </c>
      <c r="J799" s="17">
        <v>154</v>
      </c>
      <c r="K799" s="15" t="s">
        <v>525</v>
      </c>
      <c r="L799" s="29" t="s">
        <v>102</v>
      </c>
      <c r="M799" s="28">
        <v>8</v>
      </c>
      <c r="N799" s="28">
        <v>72</v>
      </c>
      <c r="O799" s="29" t="s">
        <v>128</v>
      </c>
      <c r="P799" s="16">
        <v>71</v>
      </c>
      <c r="Q799" s="16">
        <v>100</v>
      </c>
      <c r="R799" s="15" t="s">
        <v>51</v>
      </c>
      <c r="S799" s="16">
        <v>47</v>
      </c>
      <c r="T799" s="15" t="s">
        <v>71</v>
      </c>
    </row>
    <row r="800" spans="1:20" x14ac:dyDescent="0.3">
      <c r="A800" s="14">
        <v>42443</v>
      </c>
      <c r="B800" s="15" t="s">
        <v>45</v>
      </c>
      <c r="C800" s="15" t="s">
        <v>46</v>
      </c>
      <c r="D800" s="15" t="s">
        <v>47</v>
      </c>
      <c r="E800" s="16">
        <v>170</v>
      </c>
      <c r="F800" s="17">
        <v>82</v>
      </c>
      <c r="G800" s="17">
        <v>0</v>
      </c>
      <c r="H800" s="17">
        <v>12</v>
      </c>
      <c r="I800" s="15" t="s">
        <v>778</v>
      </c>
      <c r="J800" s="17">
        <v>153</v>
      </c>
      <c r="K800" s="15" t="s">
        <v>288</v>
      </c>
      <c r="L800" s="29" t="s">
        <v>84</v>
      </c>
      <c r="M800" s="28">
        <v>8</v>
      </c>
      <c r="N800" s="28">
        <v>67</v>
      </c>
      <c r="O800" s="29" t="s">
        <v>61</v>
      </c>
      <c r="P800" s="16">
        <v>67</v>
      </c>
      <c r="Q800" s="16">
        <v>99</v>
      </c>
      <c r="R800" s="15" t="s">
        <v>301</v>
      </c>
      <c r="S800" s="16">
        <v>38</v>
      </c>
      <c r="T800" s="15" t="s">
        <v>206</v>
      </c>
    </row>
    <row r="801" spans="1:20" x14ac:dyDescent="0.3">
      <c r="A801" s="14">
        <v>42444</v>
      </c>
      <c r="B801" s="15" t="s">
        <v>45</v>
      </c>
      <c r="C801" s="15" t="s">
        <v>46</v>
      </c>
      <c r="D801" s="15" t="s">
        <v>47</v>
      </c>
      <c r="E801" s="16">
        <v>170</v>
      </c>
      <c r="F801" s="17">
        <v>92</v>
      </c>
      <c r="G801" s="17">
        <v>0</v>
      </c>
      <c r="H801" s="17">
        <v>9</v>
      </c>
      <c r="I801" s="15" t="s">
        <v>615</v>
      </c>
      <c r="J801" s="17">
        <v>174</v>
      </c>
      <c r="K801" s="15" t="s">
        <v>496</v>
      </c>
      <c r="L801" s="29" t="s">
        <v>263</v>
      </c>
      <c r="M801" s="28">
        <v>11</v>
      </c>
      <c r="N801" s="28">
        <v>69</v>
      </c>
      <c r="O801" s="29" t="s">
        <v>213</v>
      </c>
      <c r="P801" s="16">
        <v>66</v>
      </c>
      <c r="Q801" s="16">
        <v>99</v>
      </c>
      <c r="R801" s="15" t="s">
        <v>51</v>
      </c>
      <c r="S801" s="16">
        <v>35</v>
      </c>
      <c r="T801" s="15" t="s">
        <v>169</v>
      </c>
    </row>
    <row r="802" spans="1:20" x14ac:dyDescent="0.3">
      <c r="A802" s="14">
        <v>42445</v>
      </c>
      <c r="B802" s="15" t="s">
        <v>45</v>
      </c>
      <c r="C802" s="15" t="s">
        <v>46</v>
      </c>
      <c r="D802" s="15" t="s">
        <v>47</v>
      </c>
      <c r="E802" s="16">
        <v>170</v>
      </c>
      <c r="F802" s="17">
        <v>82</v>
      </c>
      <c r="G802" s="17">
        <v>0</v>
      </c>
      <c r="H802" s="17">
        <v>11</v>
      </c>
      <c r="I802" s="15" t="s">
        <v>51</v>
      </c>
      <c r="J802" s="17">
        <v>153</v>
      </c>
      <c r="K802" s="15" t="s">
        <v>386</v>
      </c>
      <c r="L802" s="29" t="s">
        <v>84</v>
      </c>
      <c r="M802" s="28">
        <v>14</v>
      </c>
      <c r="N802" s="28">
        <v>67</v>
      </c>
      <c r="O802" s="29" t="s">
        <v>98</v>
      </c>
      <c r="P802" s="16">
        <v>74</v>
      </c>
      <c r="Q802" s="16">
        <v>100</v>
      </c>
      <c r="R802" s="15" t="s">
        <v>183</v>
      </c>
      <c r="S802" s="16">
        <v>46</v>
      </c>
      <c r="T802" s="15" t="s">
        <v>121</v>
      </c>
    </row>
    <row r="803" spans="1:20" x14ac:dyDescent="0.3">
      <c r="A803" s="14">
        <v>42446</v>
      </c>
      <c r="B803" s="15" t="s">
        <v>45</v>
      </c>
      <c r="C803" s="15" t="s">
        <v>46</v>
      </c>
      <c r="D803" s="15" t="s">
        <v>47</v>
      </c>
      <c r="E803" s="16">
        <v>170</v>
      </c>
      <c r="F803" s="17">
        <v>106</v>
      </c>
      <c r="G803" s="17">
        <v>0</v>
      </c>
      <c r="H803" s="17">
        <v>78</v>
      </c>
      <c r="I803" s="15" t="s">
        <v>51</v>
      </c>
      <c r="J803" s="17">
        <v>134</v>
      </c>
      <c r="K803" s="15" t="s">
        <v>417</v>
      </c>
      <c r="L803" s="27">
        <v>36</v>
      </c>
      <c r="M803" s="28">
        <v>8</v>
      </c>
      <c r="N803" s="28">
        <v>67</v>
      </c>
      <c r="O803" s="29" t="s">
        <v>206</v>
      </c>
      <c r="P803" s="16">
        <v>70</v>
      </c>
      <c r="Q803" s="16">
        <v>93</v>
      </c>
      <c r="R803" s="15" t="s">
        <v>75</v>
      </c>
      <c r="S803" s="16">
        <v>51</v>
      </c>
      <c r="T803" s="15" t="s">
        <v>81</v>
      </c>
    </row>
    <row r="804" spans="1:20" x14ac:dyDescent="0.3">
      <c r="A804" s="14">
        <v>42447</v>
      </c>
      <c r="B804" s="15" t="s">
        <v>45</v>
      </c>
      <c r="C804" s="15" t="s">
        <v>46</v>
      </c>
      <c r="D804" s="15" t="s">
        <v>47</v>
      </c>
      <c r="E804" s="16">
        <v>170</v>
      </c>
      <c r="F804" s="17">
        <v>92</v>
      </c>
      <c r="G804" s="17">
        <v>10</v>
      </c>
      <c r="H804" s="17">
        <v>41</v>
      </c>
      <c r="I804" s="15" t="s">
        <v>479</v>
      </c>
      <c r="J804" s="17">
        <v>143</v>
      </c>
      <c r="K804" s="15" t="s">
        <v>89</v>
      </c>
      <c r="L804" s="29" t="s">
        <v>401</v>
      </c>
      <c r="M804" s="28">
        <v>8</v>
      </c>
      <c r="N804" s="28">
        <v>72</v>
      </c>
      <c r="O804" s="29" t="s">
        <v>158</v>
      </c>
      <c r="P804" s="16">
        <v>73</v>
      </c>
      <c r="Q804" s="16">
        <v>97</v>
      </c>
      <c r="R804" s="15" t="s">
        <v>51</v>
      </c>
      <c r="S804" s="16">
        <v>50</v>
      </c>
      <c r="T804" s="15" t="s">
        <v>129</v>
      </c>
    </row>
    <row r="805" spans="1:20" x14ac:dyDescent="0.3">
      <c r="A805" s="14">
        <v>42448</v>
      </c>
      <c r="B805" s="15" t="s">
        <v>45</v>
      </c>
      <c r="C805" s="15" t="s">
        <v>46</v>
      </c>
      <c r="D805" s="15" t="s">
        <v>47</v>
      </c>
      <c r="E805" s="16">
        <v>170</v>
      </c>
      <c r="F805" s="17">
        <v>116</v>
      </c>
      <c r="G805" s="17">
        <v>52</v>
      </c>
      <c r="H805" s="17">
        <v>77</v>
      </c>
      <c r="I805" s="15" t="s">
        <v>718</v>
      </c>
      <c r="J805" s="17">
        <v>154</v>
      </c>
      <c r="K805" s="15" t="s">
        <v>330</v>
      </c>
      <c r="L805" s="29" t="s">
        <v>84</v>
      </c>
      <c r="M805" s="28">
        <v>11</v>
      </c>
      <c r="N805" s="28">
        <v>53</v>
      </c>
      <c r="O805" s="29" t="s">
        <v>94</v>
      </c>
      <c r="P805" s="16">
        <v>73</v>
      </c>
      <c r="Q805" s="16">
        <v>98</v>
      </c>
      <c r="R805" s="15" t="s">
        <v>51</v>
      </c>
      <c r="S805" s="16">
        <v>56</v>
      </c>
      <c r="T805" s="15" t="s">
        <v>51</v>
      </c>
    </row>
    <row r="806" spans="1:20" x14ac:dyDescent="0.3">
      <c r="A806" s="14">
        <v>42449</v>
      </c>
      <c r="B806" s="15" t="s">
        <v>45</v>
      </c>
      <c r="C806" s="15" t="s">
        <v>46</v>
      </c>
      <c r="D806" s="15" t="s">
        <v>47</v>
      </c>
      <c r="E806" s="16">
        <v>170</v>
      </c>
      <c r="F806" s="17">
        <v>98</v>
      </c>
      <c r="G806" s="17">
        <v>88</v>
      </c>
      <c r="H806" s="17">
        <v>84</v>
      </c>
      <c r="I806" s="15" t="s">
        <v>779</v>
      </c>
      <c r="J806" s="17">
        <v>111</v>
      </c>
      <c r="K806" s="15" t="s">
        <v>500</v>
      </c>
      <c r="L806" s="29" t="s">
        <v>116</v>
      </c>
      <c r="M806" s="28">
        <v>3</v>
      </c>
      <c r="N806" s="28">
        <v>47</v>
      </c>
      <c r="O806" s="29" t="s">
        <v>61</v>
      </c>
      <c r="P806" s="16">
        <v>96</v>
      </c>
      <c r="Q806" s="16">
        <v>100</v>
      </c>
      <c r="R806" s="15" t="s">
        <v>88</v>
      </c>
      <c r="S806" s="16">
        <v>86</v>
      </c>
      <c r="T806" s="15" t="s">
        <v>95</v>
      </c>
    </row>
    <row r="807" spans="1:20" x14ac:dyDescent="0.3">
      <c r="A807" s="14">
        <v>42450</v>
      </c>
      <c r="B807" s="15" t="s">
        <v>45</v>
      </c>
      <c r="C807" s="15" t="s">
        <v>46</v>
      </c>
      <c r="D807" s="15" t="s">
        <v>47</v>
      </c>
      <c r="E807" s="16">
        <v>170</v>
      </c>
      <c r="F807" s="17">
        <v>102</v>
      </c>
      <c r="G807" s="17">
        <v>54</v>
      </c>
      <c r="H807" s="17">
        <v>77</v>
      </c>
      <c r="I807" s="15" t="s">
        <v>579</v>
      </c>
      <c r="J807" s="17">
        <v>126</v>
      </c>
      <c r="K807" s="15" t="s">
        <v>288</v>
      </c>
      <c r="L807" s="29" t="s">
        <v>84</v>
      </c>
      <c r="M807" s="28">
        <v>3</v>
      </c>
      <c r="N807" s="28">
        <v>61</v>
      </c>
      <c r="O807" s="29" t="s">
        <v>98</v>
      </c>
      <c r="P807" s="16">
        <v>92</v>
      </c>
      <c r="Q807" s="16">
        <v>100</v>
      </c>
      <c r="R807" s="15" t="s">
        <v>51</v>
      </c>
      <c r="S807" s="16">
        <v>77</v>
      </c>
      <c r="T807" s="15" t="s">
        <v>52</v>
      </c>
    </row>
    <row r="808" spans="1:20" x14ac:dyDescent="0.3">
      <c r="A808" s="14">
        <v>42451</v>
      </c>
      <c r="B808" s="15" t="s">
        <v>45</v>
      </c>
      <c r="C808" s="15" t="s">
        <v>46</v>
      </c>
      <c r="D808" s="15" t="s">
        <v>47</v>
      </c>
      <c r="E808" s="16">
        <v>170</v>
      </c>
      <c r="F808" s="17">
        <v>86</v>
      </c>
      <c r="G808" s="17">
        <v>2</v>
      </c>
      <c r="H808" s="17">
        <v>72</v>
      </c>
      <c r="I808" s="15" t="s">
        <v>573</v>
      </c>
      <c r="J808" s="17">
        <v>100</v>
      </c>
      <c r="K808" s="15" t="s">
        <v>535</v>
      </c>
      <c r="L808" s="29" t="s">
        <v>84</v>
      </c>
      <c r="M808" s="28">
        <v>0</v>
      </c>
      <c r="N808" s="28">
        <v>31</v>
      </c>
      <c r="O808" s="29" t="s">
        <v>128</v>
      </c>
      <c r="P808" s="16">
        <v>92</v>
      </c>
      <c r="Q808" s="16">
        <v>97</v>
      </c>
      <c r="R808" s="15" t="s">
        <v>51</v>
      </c>
      <c r="S808" s="16">
        <v>84</v>
      </c>
      <c r="T808" s="15" t="s">
        <v>260</v>
      </c>
    </row>
    <row r="809" spans="1:20" x14ac:dyDescent="0.3">
      <c r="A809" s="14">
        <v>42452</v>
      </c>
      <c r="B809" s="15" t="s">
        <v>45</v>
      </c>
      <c r="C809" s="15" t="s">
        <v>46</v>
      </c>
      <c r="D809" s="15" t="s">
        <v>47</v>
      </c>
      <c r="E809" s="16">
        <v>170</v>
      </c>
      <c r="F809" s="17">
        <v>76</v>
      </c>
      <c r="G809" s="17">
        <v>0</v>
      </c>
      <c r="H809" s="17">
        <v>44</v>
      </c>
      <c r="I809" s="15" t="s">
        <v>199</v>
      </c>
      <c r="J809" s="17">
        <v>107</v>
      </c>
      <c r="K809" s="15" t="s">
        <v>339</v>
      </c>
      <c r="L809" s="29" t="s">
        <v>84</v>
      </c>
      <c r="M809" s="28">
        <v>3</v>
      </c>
      <c r="N809" s="28">
        <v>36</v>
      </c>
      <c r="O809" s="29" t="s">
        <v>61</v>
      </c>
      <c r="P809" s="16">
        <v>84</v>
      </c>
      <c r="Q809" s="16">
        <v>98</v>
      </c>
      <c r="R809" s="15" t="s">
        <v>51</v>
      </c>
      <c r="S809" s="16">
        <v>71</v>
      </c>
      <c r="T809" s="15" t="s">
        <v>71</v>
      </c>
    </row>
    <row r="810" spans="1:20" x14ac:dyDescent="0.3">
      <c r="A810" s="14">
        <v>42453</v>
      </c>
      <c r="B810" s="15" t="s">
        <v>45</v>
      </c>
      <c r="C810" s="15" t="s">
        <v>46</v>
      </c>
      <c r="D810" s="15" t="s">
        <v>47</v>
      </c>
      <c r="E810" s="16">
        <v>170</v>
      </c>
      <c r="F810" s="17">
        <v>88</v>
      </c>
      <c r="G810" s="17">
        <v>2</v>
      </c>
      <c r="H810" s="17">
        <v>14</v>
      </c>
      <c r="I810" s="15" t="s">
        <v>504</v>
      </c>
      <c r="J810" s="17">
        <v>162</v>
      </c>
      <c r="K810" s="15" t="s">
        <v>443</v>
      </c>
      <c r="L810" s="29" t="s">
        <v>218</v>
      </c>
      <c r="M810" s="28">
        <v>14</v>
      </c>
      <c r="N810" s="28">
        <v>64</v>
      </c>
      <c r="O810" s="29" t="s">
        <v>139</v>
      </c>
      <c r="P810" s="16">
        <v>75</v>
      </c>
      <c r="Q810" s="16">
        <v>100</v>
      </c>
      <c r="R810" s="15" t="s">
        <v>51</v>
      </c>
      <c r="S810" s="16">
        <v>48</v>
      </c>
      <c r="T810" s="15" t="s">
        <v>81</v>
      </c>
    </row>
    <row r="811" spans="1:20" x14ac:dyDescent="0.3">
      <c r="A811" s="14">
        <v>42454</v>
      </c>
      <c r="B811" s="15" t="s">
        <v>45</v>
      </c>
      <c r="C811" s="15" t="s">
        <v>46</v>
      </c>
      <c r="D811" s="15" t="s">
        <v>47</v>
      </c>
      <c r="E811" s="16">
        <v>170</v>
      </c>
      <c r="F811" s="17">
        <v>137</v>
      </c>
      <c r="G811" s="17">
        <v>8</v>
      </c>
      <c r="H811" s="17">
        <v>86</v>
      </c>
      <c r="I811" s="15" t="s">
        <v>780</v>
      </c>
      <c r="J811" s="17">
        <v>188</v>
      </c>
      <c r="K811" s="15" t="s">
        <v>727</v>
      </c>
      <c r="L811" s="29" t="s">
        <v>132</v>
      </c>
      <c r="M811" s="28">
        <v>8</v>
      </c>
      <c r="N811" s="28">
        <v>39</v>
      </c>
      <c r="O811" s="29" t="s">
        <v>159</v>
      </c>
      <c r="P811" s="16">
        <v>77</v>
      </c>
      <c r="Q811" s="16">
        <v>99</v>
      </c>
      <c r="R811" s="15" t="s">
        <v>88</v>
      </c>
      <c r="S811" s="16">
        <v>60</v>
      </c>
      <c r="T811" s="15" t="s">
        <v>51</v>
      </c>
    </row>
    <row r="812" spans="1:20" x14ac:dyDescent="0.3">
      <c r="A812" s="14">
        <v>42455</v>
      </c>
      <c r="B812" s="15" t="s">
        <v>45</v>
      </c>
      <c r="C812" s="15" t="s">
        <v>46</v>
      </c>
      <c r="D812" s="15" t="s">
        <v>47</v>
      </c>
      <c r="E812" s="16">
        <v>170</v>
      </c>
      <c r="F812" s="17">
        <v>153</v>
      </c>
      <c r="G812" s="17">
        <v>58</v>
      </c>
      <c r="H812" s="17">
        <v>61</v>
      </c>
      <c r="I812" s="15" t="s">
        <v>654</v>
      </c>
      <c r="J812" s="17">
        <v>245</v>
      </c>
      <c r="K812" s="15" t="s">
        <v>555</v>
      </c>
      <c r="L812" s="27">
        <v>21</v>
      </c>
      <c r="M812" s="28">
        <v>17</v>
      </c>
      <c r="N812" s="28">
        <v>114</v>
      </c>
      <c r="O812" s="29" t="s">
        <v>139</v>
      </c>
      <c r="P812" s="16">
        <v>74</v>
      </c>
      <c r="Q812" s="16">
        <v>100</v>
      </c>
      <c r="R812" s="15" t="s">
        <v>51</v>
      </c>
      <c r="S812" s="16">
        <v>34</v>
      </c>
      <c r="T812" s="15" t="s">
        <v>51</v>
      </c>
    </row>
    <row r="813" spans="1:20" x14ac:dyDescent="0.3">
      <c r="A813" s="14">
        <v>42456</v>
      </c>
      <c r="B813" s="15" t="s">
        <v>45</v>
      </c>
      <c r="C813" s="15" t="s">
        <v>46</v>
      </c>
      <c r="D813" s="15" t="s">
        <v>47</v>
      </c>
      <c r="E813" s="16">
        <v>170</v>
      </c>
      <c r="F813" s="17">
        <v>115</v>
      </c>
      <c r="G813" s="17">
        <v>0</v>
      </c>
      <c r="H813" s="17">
        <v>44</v>
      </c>
      <c r="I813" s="15" t="s">
        <v>687</v>
      </c>
      <c r="J813" s="17">
        <v>186</v>
      </c>
      <c r="K813" s="15" t="s">
        <v>781</v>
      </c>
      <c r="L813" s="27">
        <v>26</v>
      </c>
      <c r="M813" s="28">
        <v>17</v>
      </c>
      <c r="N813" s="28">
        <v>114</v>
      </c>
      <c r="O813" s="29" t="s">
        <v>52</v>
      </c>
      <c r="P813" s="16">
        <v>54</v>
      </c>
      <c r="Q813" s="16">
        <v>97</v>
      </c>
      <c r="R813" s="15" t="s">
        <v>239</v>
      </c>
      <c r="S813" s="16">
        <v>23</v>
      </c>
      <c r="T813" s="15" t="s">
        <v>113</v>
      </c>
    </row>
    <row r="814" spans="1:20" x14ac:dyDescent="0.3">
      <c r="A814" s="14">
        <v>42457</v>
      </c>
      <c r="B814" s="15" t="s">
        <v>45</v>
      </c>
      <c r="C814" s="15" t="s">
        <v>46</v>
      </c>
      <c r="D814" s="15" t="s">
        <v>47</v>
      </c>
      <c r="E814" s="16">
        <v>170</v>
      </c>
      <c r="F814" s="17">
        <v>166</v>
      </c>
      <c r="G814" s="17">
        <v>18</v>
      </c>
      <c r="H814" s="17">
        <v>103</v>
      </c>
      <c r="I814" s="15" t="s">
        <v>51</v>
      </c>
      <c r="J814" s="17">
        <v>228</v>
      </c>
      <c r="K814" s="15" t="s">
        <v>317</v>
      </c>
      <c r="L814" s="27">
        <v>99</v>
      </c>
      <c r="M814" s="28">
        <v>14</v>
      </c>
      <c r="N814" s="28">
        <v>111</v>
      </c>
      <c r="O814" s="29" t="s">
        <v>51</v>
      </c>
      <c r="P814" s="16">
        <v>49</v>
      </c>
      <c r="Q814" s="16">
        <v>94</v>
      </c>
      <c r="R814" s="15" t="s">
        <v>51</v>
      </c>
      <c r="S814" s="16">
        <v>27</v>
      </c>
      <c r="T814" s="15" t="s">
        <v>89</v>
      </c>
    </row>
    <row r="815" spans="1:20" x14ac:dyDescent="0.3">
      <c r="A815" s="14">
        <v>42458</v>
      </c>
      <c r="B815" s="15" t="s">
        <v>45</v>
      </c>
      <c r="C815" s="15" t="s">
        <v>46</v>
      </c>
      <c r="D815" s="15" t="s">
        <v>47</v>
      </c>
      <c r="E815" s="16">
        <v>170</v>
      </c>
      <c r="F815" s="17">
        <v>134</v>
      </c>
      <c r="G815" s="17">
        <v>24</v>
      </c>
      <c r="H815" s="17">
        <v>98</v>
      </c>
      <c r="I815" s="15" t="s">
        <v>296</v>
      </c>
      <c r="J815" s="17">
        <v>171</v>
      </c>
      <c r="K815" s="15" t="s">
        <v>417</v>
      </c>
      <c r="L815" s="29" t="s">
        <v>84</v>
      </c>
      <c r="M815" s="28">
        <v>14</v>
      </c>
      <c r="N815" s="28">
        <v>69</v>
      </c>
      <c r="O815" s="29" t="s">
        <v>91</v>
      </c>
      <c r="P815" s="16">
        <v>89</v>
      </c>
      <c r="Q815" s="16">
        <v>99</v>
      </c>
      <c r="R815" s="15" t="s">
        <v>280</v>
      </c>
      <c r="S815" s="16">
        <v>70</v>
      </c>
      <c r="T815" s="15" t="s">
        <v>133</v>
      </c>
    </row>
    <row r="816" spans="1:20" x14ac:dyDescent="0.3">
      <c r="A816" s="14">
        <v>42459</v>
      </c>
      <c r="B816" s="15" t="s">
        <v>45</v>
      </c>
      <c r="C816" s="15" t="s">
        <v>46</v>
      </c>
      <c r="D816" s="15" t="s">
        <v>47</v>
      </c>
      <c r="E816" s="16">
        <v>170</v>
      </c>
      <c r="F816" s="17">
        <v>134</v>
      </c>
      <c r="G816" s="17">
        <v>480</v>
      </c>
      <c r="H816" s="17">
        <v>71</v>
      </c>
      <c r="I816" s="15" t="s">
        <v>782</v>
      </c>
      <c r="J816" s="17">
        <v>197</v>
      </c>
      <c r="K816" s="15" t="s">
        <v>783</v>
      </c>
      <c r="L816" s="27">
        <v>23</v>
      </c>
      <c r="M816" s="28">
        <v>33</v>
      </c>
      <c r="N816" s="28">
        <v>136</v>
      </c>
      <c r="O816" s="29" t="s">
        <v>205</v>
      </c>
      <c r="P816" s="16">
        <v>65</v>
      </c>
      <c r="Q816" s="16">
        <v>98</v>
      </c>
      <c r="R816" s="15" t="s">
        <v>51</v>
      </c>
      <c r="S816" s="16">
        <v>36</v>
      </c>
      <c r="T816" s="15" t="s">
        <v>226</v>
      </c>
    </row>
    <row r="817" spans="1:20" x14ac:dyDescent="0.3">
      <c r="A817" s="14">
        <v>42460</v>
      </c>
      <c r="B817" s="15" t="s">
        <v>45</v>
      </c>
      <c r="C817" s="15" t="s">
        <v>46</v>
      </c>
      <c r="D817" s="15" t="s">
        <v>47</v>
      </c>
      <c r="E817" s="16">
        <v>170</v>
      </c>
      <c r="F817" s="17">
        <v>76</v>
      </c>
      <c r="G817" s="17">
        <v>200</v>
      </c>
      <c r="H817" s="17">
        <v>47</v>
      </c>
      <c r="I817" s="15" t="s">
        <v>784</v>
      </c>
      <c r="J817" s="17">
        <v>104</v>
      </c>
      <c r="K817" s="15" t="s">
        <v>596</v>
      </c>
      <c r="L817" s="27">
        <v>24</v>
      </c>
      <c r="M817" s="28">
        <v>8</v>
      </c>
      <c r="N817" s="28">
        <v>94</v>
      </c>
      <c r="O817" s="29" t="s">
        <v>159</v>
      </c>
      <c r="P817" s="16">
        <v>88</v>
      </c>
      <c r="Q817" s="16">
        <v>98</v>
      </c>
      <c r="R817" s="15" t="s">
        <v>644</v>
      </c>
      <c r="S817" s="16">
        <v>74</v>
      </c>
      <c r="T817" s="15" t="s">
        <v>139</v>
      </c>
    </row>
    <row r="818" spans="1:20" x14ac:dyDescent="0.3">
      <c r="A818" s="14">
        <v>42461</v>
      </c>
      <c r="B818" s="15" t="s">
        <v>45</v>
      </c>
      <c r="C818" s="15" t="s">
        <v>46</v>
      </c>
      <c r="D818" s="15" t="s">
        <v>47</v>
      </c>
      <c r="E818" s="16">
        <v>170</v>
      </c>
      <c r="F818" s="17">
        <v>100</v>
      </c>
      <c r="G818" s="17">
        <v>0</v>
      </c>
      <c r="H818" s="17">
        <v>32</v>
      </c>
      <c r="I818" s="15" t="s">
        <v>305</v>
      </c>
      <c r="J818" s="17">
        <v>167</v>
      </c>
      <c r="K818" s="15" t="s">
        <v>489</v>
      </c>
      <c r="L818" s="27">
        <v>36</v>
      </c>
      <c r="M818" s="28">
        <v>14</v>
      </c>
      <c r="N818" s="28">
        <v>64</v>
      </c>
      <c r="O818" s="29" t="s">
        <v>164</v>
      </c>
      <c r="P818" s="16">
        <v>68</v>
      </c>
      <c r="Q818" s="16">
        <v>99</v>
      </c>
      <c r="R818" s="15" t="s">
        <v>51</v>
      </c>
      <c r="S818" s="16">
        <v>38</v>
      </c>
      <c r="T818" s="15" t="s">
        <v>158</v>
      </c>
    </row>
    <row r="819" spans="1:20" x14ac:dyDescent="0.3">
      <c r="A819" s="14">
        <v>42462</v>
      </c>
      <c r="B819" s="15" t="s">
        <v>45</v>
      </c>
      <c r="C819" s="15" t="s">
        <v>46</v>
      </c>
      <c r="D819" s="15" t="s">
        <v>47</v>
      </c>
      <c r="E819" s="16">
        <v>170</v>
      </c>
      <c r="F819" s="17">
        <v>114</v>
      </c>
      <c r="G819" s="17">
        <v>2</v>
      </c>
      <c r="H819" s="17">
        <v>33</v>
      </c>
      <c r="I819" s="15" t="s">
        <v>624</v>
      </c>
      <c r="J819" s="17">
        <v>196</v>
      </c>
      <c r="K819" s="15" t="s">
        <v>785</v>
      </c>
      <c r="L819" s="27">
        <v>23</v>
      </c>
      <c r="M819" s="28">
        <v>8</v>
      </c>
      <c r="N819" s="28">
        <v>92</v>
      </c>
      <c r="O819" s="29" t="s">
        <v>133</v>
      </c>
      <c r="P819" s="16">
        <v>56</v>
      </c>
      <c r="Q819" s="16">
        <v>98</v>
      </c>
      <c r="R819" s="15" t="s">
        <v>74</v>
      </c>
      <c r="S819" s="16">
        <v>32</v>
      </c>
      <c r="T819" s="15" t="s">
        <v>71</v>
      </c>
    </row>
    <row r="820" spans="1:20" x14ac:dyDescent="0.3">
      <c r="A820" s="14">
        <v>42463</v>
      </c>
      <c r="B820" s="15" t="s">
        <v>45</v>
      </c>
      <c r="C820" s="15" t="s">
        <v>46</v>
      </c>
      <c r="D820" s="15" t="s">
        <v>47</v>
      </c>
      <c r="E820" s="16">
        <v>170</v>
      </c>
      <c r="F820" s="17">
        <v>122</v>
      </c>
      <c r="G820" s="17">
        <v>12</v>
      </c>
      <c r="H820" s="17">
        <v>65</v>
      </c>
      <c r="I820" s="15" t="s">
        <v>399</v>
      </c>
      <c r="J820" s="17">
        <v>178</v>
      </c>
      <c r="K820" s="15" t="s">
        <v>674</v>
      </c>
      <c r="L820" s="27">
        <v>24</v>
      </c>
      <c r="M820" s="28">
        <v>11</v>
      </c>
      <c r="N820" s="28">
        <v>128</v>
      </c>
      <c r="O820" s="29" t="s">
        <v>264</v>
      </c>
      <c r="P820" s="16">
        <v>61</v>
      </c>
      <c r="Q820" s="16">
        <v>97</v>
      </c>
      <c r="R820" s="15" t="s">
        <v>74</v>
      </c>
      <c r="S820" s="16">
        <v>31</v>
      </c>
      <c r="T820" s="15" t="s">
        <v>260</v>
      </c>
    </row>
    <row r="821" spans="1:20" x14ac:dyDescent="0.3">
      <c r="A821" s="14">
        <v>42464</v>
      </c>
      <c r="B821" s="15" t="s">
        <v>45</v>
      </c>
      <c r="C821" s="15" t="s">
        <v>46</v>
      </c>
      <c r="D821" s="15" t="s">
        <v>47</v>
      </c>
      <c r="E821" s="16">
        <v>170</v>
      </c>
      <c r="F821" s="17">
        <v>94</v>
      </c>
      <c r="G821" s="17">
        <v>32</v>
      </c>
      <c r="H821" s="17">
        <v>62</v>
      </c>
      <c r="I821" s="15" t="s">
        <v>786</v>
      </c>
      <c r="J821" s="17">
        <v>127</v>
      </c>
      <c r="K821" s="15" t="s">
        <v>472</v>
      </c>
      <c r="L821" s="27">
        <v>20</v>
      </c>
      <c r="M821" s="28">
        <v>6</v>
      </c>
      <c r="N821" s="28">
        <v>50</v>
      </c>
      <c r="O821" s="29" t="s">
        <v>460</v>
      </c>
      <c r="P821" s="16">
        <v>79</v>
      </c>
      <c r="Q821" s="16">
        <v>93</v>
      </c>
      <c r="R821" s="15" t="s">
        <v>51</v>
      </c>
      <c r="S821" s="16">
        <v>68</v>
      </c>
      <c r="T821" s="15" t="s">
        <v>460</v>
      </c>
    </row>
    <row r="822" spans="1:20" x14ac:dyDescent="0.3">
      <c r="A822" s="14">
        <v>42465</v>
      </c>
      <c r="B822" s="15" t="s">
        <v>45</v>
      </c>
      <c r="C822" s="15" t="s">
        <v>46</v>
      </c>
      <c r="D822" s="15" t="s">
        <v>47</v>
      </c>
      <c r="E822" s="16">
        <v>170</v>
      </c>
      <c r="F822" s="17">
        <v>101</v>
      </c>
      <c r="G822" s="17">
        <v>6</v>
      </c>
      <c r="H822" s="17">
        <v>58</v>
      </c>
      <c r="I822" s="15" t="s">
        <v>199</v>
      </c>
      <c r="J822" s="17">
        <v>144</v>
      </c>
      <c r="K822" s="15" t="s">
        <v>288</v>
      </c>
      <c r="L822" s="27">
        <v>31</v>
      </c>
      <c r="M822" s="28">
        <v>17</v>
      </c>
      <c r="N822" s="28">
        <v>53</v>
      </c>
      <c r="O822" s="29" t="s">
        <v>215</v>
      </c>
      <c r="P822" s="16">
        <v>75</v>
      </c>
      <c r="Q822" s="16">
        <v>99</v>
      </c>
      <c r="R822" s="15" t="s">
        <v>51</v>
      </c>
      <c r="S822" s="16">
        <v>55</v>
      </c>
      <c r="T822" s="15" t="s">
        <v>61</v>
      </c>
    </row>
    <row r="823" spans="1:20" x14ac:dyDescent="0.3">
      <c r="A823" s="14">
        <v>42466</v>
      </c>
      <c r="B823" s="15" t="s">
        <v>45</v>
      </c>
      <c r="C823" s="15" t="s">
        <v>46</v>
      </c>
      <c r="D823" s="15" t="s">
        <v>47</v>
      </c>
      <c r="E823" s="16">
        <v>170</v>
      </c>
      <c r="F823" s="17">
        <v>110</v>
      </c>
      <c r="G823" s="17">
        <v>28</v>
      </c>
      <c r="H823" s="17">
        <v>35</v>
      </c>
      <c r="I823" s="15" t="s">
        <v>451</v>
      </c>
      <c r="J823" s="17">
        <v>184</v>
      </c>
      <c r="K823" s="15" t="s">
        <v>483</v>
      </c>
      <c r="L823" s="29" t="s">
        <v>218</v>
      </c>
      <c r="M823" s="28">
        <v>6</v>
      </c>
      <c r="N823" s="28">
        <v>69</v>
      </c>
      <c r="O823" s="29" t="s">
        <v>158</v>
      </c>
      <c r="P823" s="16">
        <v>69</v>
      </c>
      <c r="Q823" s="16">
        <v>100</v>
      </c>
      <c r="R823" s="15" t="s">
        <v>280</v>
      </c>
      <c r="S823" s="16">
        <v>41</v>
      </c>
      <c r="T823" s="15" t="s">
        <v>91</v>
      </c>
    </row>
    <row r="824" spans="1:20" x14ac:dyDescent="0.3">
      <c r="A824" s="14">
        <v>42467</v>
      </c>
      <c r="B824" s="15" t="s">
        <v>45</v>
      </c>
      <c r="C824" s="15" t="s">
        <v>46</v>
      </c>
      <c r="D824" s="15" t="s">
        <v>47</v>
      </c>
      <c r="E824" s="16">
        <v>170</v>
      </c>
      <c r="F824" s="17">
        <v>98</v>
      </c>
      <c r="G824" s="17">
        <v>52</v>
      </c>
      <c r="H824" s="17">
        <v>67</v>
      </c>
      <c r="I824" s="15" t="s">
        <v>156</v>
      </c>
      <c r="J824" s="17">
        <v>129</v>
      </c>
      <c r="K824" s="15" t="s">
        <v>220</v>
      </c>
      <c r="L824" s="27">
        <v>24</v>
      </c>
      <c r="M824" s="28">
        <v>8</v>
      </c>
      <c r="N824" s="28">
        <v>67</v>
      </c>
      <c r="O824" s="29" t="s">
        <v>50</v>
      </c>
      <c r="P824" s="16">
        <v>81</v>
      </c>
      <c r="Q824" s="16">
        <v>99</v>
      </c>
      <c r="R824" s="15" t="s">
        <v>74</v>
      </c>
      <c r="S824" s="16">
        <v>59</v>
      </c>
      <c r="T824" s="15" t="s">
        <v>50</v>
      </c>
    </row>
    <row r="825" spans="1:20" x14ac:dyDescent="0.3">
      <c r="A825" s="14">
        <v>42468</v>
      </c>
      <c r="B825" s="15" t="s">
        <v>45</v>
      </c>
      <c r="C825" s="15" t="s">
        <v>46</v>
      </c>
      <c r="D825" s="15" t="s">
        <v>47</v>
      </c>
      <c r="E825" s="16">
        <v>170</v>
      </c>
      <c r="F825" s="17">
        <v>94</v>
      </c>
      <c r="G825" s="17">
        <v>6</v>
      </c>
      <c r="H825" s="17">
        <v>47</v>
      </c>
      <c r="I825" s="15" t="s">
        <v>787</v>
      </c>
      <c r="J825" s="17">
        <v>142</v>
      </c>
      <c r="K825" s="15" t="s">
        <v>788</v>
      </c>
      <c r="L825" s="29" t="s">
        <v>401</v>
      </c>
      <c r="M825" s="28">
        <v>8</v>
      </c>
      <c r="N825" s="28">
        <v>72</v>
      </c>
      <c r="O825" s="29" t="s">
        <v>52</v>
      </c>
      <c r="P825" s="16">
        <v>72</v>
      </c>
      <c r="Q825" s="16">
        <v>99</v>
      </c>
      <c r="R825" s="15" t="s">
        <v>51</v>
      </c>
      <c r="S825" s="16">
        <v>48</v>
      </c>
      <c r="T825" s="15" t="s">
        <v>89</v>
      </c>
    </row>
    <row r="826" spans="1:20" x14ac:dyDescent="0.3">
      <c r="A826" s="14">
        <v>42469</v>
      </c>
      <c r="B826" s="15" t="s">
        <v>45</v>
      </c>
      <c r="C826" s="15" t="s">
        <v>46</v>
      </c>
      <c r="D826" s="15" t="s">
        <v>47</v>
      </c>
      <c r="E826" s="16">
        <v>170</v>
      </c>
      <c r="F826" s="17">
        <v>108</v>
      </c>
      <c r="G826" s="17">
        <v>14</v>
      </c>
      <c r="H826" s="17">
        <v>75</v>
      </c>
      <c r="I826" s="15" t="s">
        <v>789</v>
      </c>
      <c r="J826" s="17">
        <v>141</v>
      </c>
      <c r="K826" s="15" t="s">
        <v>658</v>
      </c>
      <c r="L826" s="29" t="s">
        <v>263</v>
      </c>
      <c r="M826" s="28">
        <v>8</v>
      </c>
      <c r="N826" s="28">
        <v>58</v>
      </c>
      <c r="O826" s="29" t="s">
        <v>186</v>
      </c>
      <c r="P826" s="16">
        <v>81</v>
      </c>
      <c r="Q826" s="16">
        <v>96</v>
      </c>
      <c r="R826" s="15" t="s">
        <v>301</v>
      </c>
      <c r="S826" s="16">
        <v>63</v>
      </c>
      <c r="T826" s="15" t="s">
        <v>94</v>
      </c>
    </row>
    <row r="827" spans="1:20" x14ac:dyDescent="0.3">
      <c r="A827" s="14">
        <v>42470</v>
      </c>
      <c r="B827" s="15" t="s">
        <v>45</v>
      </c>
      <c r="C827" s="15" t="s">
        <v>46</v>
      </c>
      <c r="D827" s="15" t="s">
        <v>47</v>
      </c>
      <c r="E827" s="16">
        <v>170</v>
      </c>
      <c r="F827" s="17">
        <v>101</v>
      </c>
      <c r="G827" s="17">
        <v>4</v>
      </c>
      <c r="H827" s="17">
        <v>37</v>
      </c>
      <c r="I827" s="15" t="s">
        <v>790</v>
      </c>
      <c r="J827" s="17">
        <v>165</v>
      </c>
      <c r="K827" s="15" t="s">
        <v>328</v>
      </c>
      <c r="L827" s="27">
        <v>26</v>
      </c>
      <c r="M827" s="28">
        <v>17</v>
      </c>
      <c r="N827" s="28">
        <v>150</v>
      </c>
      <c r="O827" s="29" t="s">
        <v>277</v>
      </c>
      <c r="P827" s="16">
        <v>46</v>
      </c>
      <c r="Q827" s="16">
        <v>100</v>
      </c>
      <c r="R827" s="15" t="s">
        <v>229</v>
      </c>
      <c r="S827" s="16">
        <v>33</v>
      </c>
      <c r="T827" s="15" t="s">
        <v>439</v>
      </c>
    </row>
    <row r="828" spans="1:20" x14ac:dyDescent="0.3">
      <c r="A828" s="14">
        <v>42471</v>
      </c>
      <c r="B828" s="15" t="s">
        <v>45</v>
      </c>
      <c r="C828" s="15" t="s">
        <v>46</v>
      </c>
      <c r="D828" s="15" t="s">
        <v>47</v>
      </c>
      <c r="E828" s="16">
        <v>170</v>
      </c>
      <c r="F828" s="17">
        <v>122</v>
      </c>
      <c r="G828" s="17">
        <v>0</v>
      </c>
      <c r="H828" s="17">
        <v>56</v>
      </c>
      <c r="I828" s="15" t="s">
        <v>115</v>
      </c>
      <c r="J828" s="17">
        <v>188</v>
      </c>
      <c r="K828" s="15" t="s">
        <v>791</v>
      </c>
      <c r="L828" s="27">
        <v>25</v>
      </c>
      <c r="M828" s="28">
        <v>19</v>
      </c>
      <c r="N828" s="28">
        <v>136</v>
      </c>
      <c r="O828" s="29" t="s">
        <v>71</v>
      </c>
      <c r="P828" s="16">
        <v>50</v>
      </c>
      <c r="Q828" s="16">
        <v>94</v>
      </c>
      <c r="R828" s="15" t="s">
        <v>229</v>
      </c>
      <c r="S828" s="16">
        <v>24</v>
      </c>
      <c r="T828" s="15" t="s">
        <v>213</v>
      </c>
    </row>
    <row r="829" spans="1:20" x14ac:dyDescent="0.3">
      <c r="A829" s="14">
        <v>42472</v>
      </c>
      <c r="B829" s="15" t="s">
        <v>45</v>
      </c>
      <c r="C829" s="15" t="s">
        <v>46</v>
      </c>
      <c r="D829" s="15" t="s">
        <v>47</v>
      </c>
      <c r="E829" s="16">
        <v>170</v>
      </c>
      <c r="F829" s="17">
        <v>124</v>
      </c>
      <c r="G829" s="17">
        <v>0</v>
      </c>
      <c r="H829" s="17">
        <v>53</v>
      </c>
      <c r="I829" s="15" t="s">
        <v>348</v>
      </c>
      <c r="J829" s="17">
        <v>194</v>
      </c>
      <c r="K829" s="15" t="s">
        <v>354</v>
      </c>
      <c r="L829" s="27">
        <v>22</v>
      </c>
      <c r="M829" s="28">
        <v>17</v>
      </c>
      <c r="N829" s="28">
        <v>97</v>
      </c>
      <c r="O829" s="29" t="s">
        <v>186</v>
      </c>
      <c r="P829" s="16">
        <v>54</v>
      </c>
      <c r="Q829" s="16">
        <v>88</v>
      </c>
      <c r="R829" s="15" t="s">
        <v>51</v>
      </c>
      <c r="S829" s="16">
        <v>35</v>
      </c>
      <c r="T829" s="15" t="s">
        <v>113</v>
      </c>
    </row>
    <row r="830" spans="1:20" x14ac:dyDescent="0.3">
      <c r="A830" s="14">
        <v>42473</v>
      </c>
      <c r="B830" s="15" t="s">
        <v>45</v>
      </c>
      <c r="C830" s="15" t="s">
        <v>46</v>
      </c>
      <c r="D830" s="15" t="s">
        <v>47</v>
      </c>
      <c r="E830" s="16">
        <v>170</v>
      </c>
      <c r="F830" s="17">
        <v>135</v>
      </c>
      <c r="G830" s="17">
        <v>0</v>
      </c>
      <c r="H830" s="17">
        <v>68</v>
      </c>
      <c r="I830" s="15" t="s">
        <v>432</v>
      </c>
      <c r="J830" s="17">
        <v>202</v>
      </c>
      <c r="K830" s="15" t="s">
        <v>555</v>
      </c>
      <c r="L830" s="27">
        <v>22</v>
      </c>
      <c r="M830" s="28">
        <v>14</v>
      </c>
      <c r="N830" s="28">
        <v>100</v>
      </c>
      <c r="O830" s="29" t="s">
        <v>61</v>
      </c>
      <c r="P830" s="16">
        <v>56</v>
      </c>
      <c r="Q830" s="16">
        <v>89</v>
      </c>
      <c r="R830" s="15" t="s">
        <v>258</v>
      </c>
      <c r="S830" s="16">
        <v>30</v>
      </c>
      <c r="T830" s="15" t="s">
        <v>81</v>
      </c>
    </row>
    <row r="831" spans="1:20" x14ac:dyDescent="0.3">
      <c r="A831" s="14">
        <v>42474</v>
      </c>
      <c r="B831" s="15" t="s">
        <v>45</v>
      </c>
      <c r="C831" s="15" t="s">
        <v>46</v>
      </c>
      <c r="D831" s="15" t="s">
        <v>47</v>
      </c>
      <c r="E831" s="16">
        <v>170</v>
      </c>
      <c r="F831" s="17">
        <v>141</v>
      </c>
      <c r="G831" s="17">
        <v>12</v>
      </c>
      <c r="H831" s="17">
        <v>90</v>
      </c>
      <c r="I831" s="15" t="s">
        <v>165</v>
      </c>
      <c r="J831" s="17">
        <v>192</v>
      </c>
      <c r="K831" s="15" t="s">
        <v>168</v>
      </c>
      <c r="L831" s="27">
        <v>22</v>
      </c>
      <c r="M831" s="28">
        <v>14</v>
      </c>
      <c r="N831" s="28">
        <v>128</v>
      </c>
      <c r="O831" s="29" t="s">
        <v>210</v>
      </c>
      <c r="P831" s="16">
        <v>62</v>
      </c>
      <c r="Q831" s="16">
        <v>97</v>
      </c>
      <c r="R831" s="15" t="s">
        <v>100</v>
      </c>
      <c r="S831" s="16">
        <v>45</v>
      </c>
      <c r="T831" s="15" t="s">
        <v>520</v>
      </c>
    </row>
    <row r="832" spans="1:20" x14ac:dyDescent="0.3">
      <c r="A832" s="14">
        <v>42475</v>
      </c>
      <c r="B832" s="15" t="s">
        <v>45</v>
      </c>
      <c r="C832" s="15" t="s">
        <v>46</v>
      </c>
      <c r="D832" s="15" t="s">
        <v>47</v>
      </c>
      <c r="E832" s="16">
        <v>170</v>
      </c>
      <c r="F832" s="17">
        <v>119</v>
      </c>
      <c r="G832" s="17">
        <v>34</v>
      </c>
      <c r="H832" s="17">
        <v>91</v>
      </c>
      <c r="I832" s="15" t="s">
        <v>51</v>
      </c>
      <c r="J832" s="17">
        <v>147</v>
      </c>
      <c r="K832" s="15" t="s">
        <v>792</v>
      </c>
      <c r="L832" s="29" t="s">
        <v>84</v>
      </c>
      <c r="M832" s="28">
        <v>11</v>
      </c>
      <c r="N832" s="28">
        <v>42</v>
      </c>
      <c r="O832" s="29" t="s">
        <v>585</v>
      </c>
      <c r="P832" s="16">
        <v>86</v>
      </c>
      <c r="Q832" s="16">
        <v>98</v>
      </c>
      <c r="R832" s="15" t="s">
        <v>51</v>
      </c>
      <c r="S832" s="16">
        <v>70</v>
      </c>
      <c r="T832" s="15" t="s">
        <v>188</v>
      </c>
    </row>
    <row r="833" spans="1:20" x14ac:dyDescent="0.3">
      <c r="A833" s="14">
        <v>42476</v>
      </c>
      <c r="B833" s="15" t="s">
        <v>45</v>
      </c>
      <c r="C833" s="15" t="s">
        <v>46</v>
      </c>
      <c r="D833" s="15" t="s">
        <v>47</v>
      </c>
      <c r="E833" s="16">
        <v>170</v>
      </c>
      <c r="F833" s="17">
        <v>129</v>
      </c>
      <c r="G833" s="17">
        <v>124</v>
      </c>
      <c r="H833" s="17">
        <v>97</v>
      </c>
      <c r="I833" s="15" t="s">
        <v>51</v>
      </c>
      <c r="J833" s="17">
        <v>161</v>
      </c>
      <c r="K833" s="15" t="s">
        <v>793</v>
      </c>
      <c r="L833" s="27">
        <v>28</v>
      </c>
      <c r="M833" s="28">
        <v>8</v>
      </c>
      <c r="N833" s="28">
        <v>64</v>
      </c>
      <c r="O833" s="29" t="s">
        <v>146</v>
      </c>
      <c r="P833" s="16">
        <v>90</v>
      </c>
      <c r="Q833" s="16">
        <v>100</v>
      </c>
      <c r="R833" s="15" t="s">
        <v>51</v>
      </c>
      <c r="S833" s="16">
        <v>66</v>
      </c>
      <c r="T833" s="15" t="s">
        <v>209</v>
      </c>
    </row>
    <row r="834" spans="1:20" x14ac:dyDescent="0.3">
      <c r="A834" s="14">
        <v>42477</v>
      </c>
      <c r="B834" s="15" t="s">
        <v>45</v>
      </c>
      <c r="C834" s="15" t="s">
        <v>46</v>
      </c>
      <c r="D834" s="15" t="s">
        <v>47</v>
      </c>
      <c r="E834" s="16">
        <v>170</v>
      </c>
      <c r="F834" s="17">
        <v>100</v>
      </c>
      <c r="G834" s="17">
        <v>36</v>
      </c>
      <c r="H834" s="17">
        <v>83</v>
      </c>
      <c r="I834" s="15" t="s">
        <v>51</v>
      </c>
      <c r="J834" s="17">
        <v>118</v>
      </c>
      <c r="K834" s="15" t="s">
        <v>611</v>
      </c>
      <c r="L834" s="27">
        <v>28</v>
      </c>
      <c r="M834" s="28">
        <v>6</v>
      </c>
      <c r="N834" s="28">
        <v>50</v>
      </c>
      <c r="O834" s="29" t="s">
        <v>367</v>
      </c>
      <c r="P834" s="16">
        <v>85</v>
      </c>
      <c r="Q834" s="16">
        <v>100</v>
      </c>
      <c r="R834" s="15" t="s">
        <v>51</v>
      </c>
      <c r="S834" s="16">
        <v>73</v>
      </c>
      <c r="T834" s="15" t="s">
        <v>51</v>
      </c>
    </row>
    <row r="835" spans="1:20" x14ac:dyDescent="0.3">
      <c r="A835" s="14">
        <v>42478</v>
      </c>
      <c r="B835" s="15" t="s">
        <v>45</v>
      </c>
      <c r="C835" s="15" t="s">
        <v>46</v>
      </c>
      <c r="D835" s="15" t="s">
        <v>47</v>
      </c>
      <c r="E835" s="16">
        <v>170</v>
      </c>
      <c r="F835" s="17">
        <v>128</v>
      </c>
      <c r="G835" s="17">
        <v>0</v>
      </c>
      <c r="H835" s="17">
        <v>73</v>
      </c>
      <c r="I835" s="15" t="s">
        <v>415</v>
      </c>
      <c r="J835" s="17">
        <v>184</v>
      </c>
      <c r="K835" s="15" t="s">
        <v>322</v>
      </c>
      <c r="L835" s="29" t="s">
        <v>218</v>
      </c>
      <c r="M835" s="28">
        <v>11</v>
      </c>
      <c r="N835" s="28">
        <v>64</v>
      </c>
      <c r="O835" s="29" t="s">
        <v>158</v>
      </c>
      <c r="P835" s="16">
        <v>73</v>
      </c>
      <c r="Q835" s="16">
        <v>97</v>
      </c>
      <c r="R835" s="15" t="s">
        <v>103</v>
      </c>
      <c r="S835" s="16">
        <v>55</v>
      </c>
      <c r="T835" s="15" t="s">
        <v>264</v>
      </c>
    </row>
    <row r="836" spans="1:20" x14ac:dyDescent="0.3">
      <c r="A836" s="14">
        <v>42479</v>
      </c>
      <c r="B836" s="15" t="s">
        <v>45</v>
      </c>
      <c r="C836" s="15" t="s">
        <v>46</v>
      </c>
      <c r="D836" s="15" t="s">
        <v>47</v>
      </c>
      <c r="E836" s="16">
        <v>170</v>
      </c>
      <c r="F836" s="17">
        <v>164</v>
      </c>
      <c r="G836" s="17">
        <v>0</v>
      </c>
      <c r="H836" s="17">
        <v>97</v>
      </c>
      <c r="I836" s="15" t="s">
        <v>51</v>
      </c>
      <c r="J836" s="17">
        <v>231</v>
      </c>
      <c r="K836" s="15" t="s">
        <v>77</v>
      </c>
      <c r="L836" s="27">
        <v>22</v>
      </c>
      <c r="M836" s="28">
        <v>22</v>
      </c>
      <c r="N836" s="28">
        <v>89</v>
      </c>
      <c r="O836" s="29" t="s">
        <v>369</v>
      </c>
      <c r="P836" s="16">
        <v>67</v>
      </c>
      <c r="Q836" s="16">
        <v>96</v>
      </c>
      <c r="R836" s="15" t="s">
        <v>174</v>
      </c>
      <c r="S836" s="16">
        <v>48</v>
      </c>
      <c r="T836" s="15" t="s">
        <v>433</v>
      </c>
    </row>
    <row r="837" spans="1:20" x14ac:dyDescent="0.3">
      <c r="A837" s="14">
        <v>42480</v>
      </c>
      <c r="B837" s="15" t="s">
        <v>45</v>
      </c>
      <c r="C837" s="15" t="s">
        <v>46</v>
      </c>
      <c r="D837" s="15" t="s">
        <v>47</v>
      </c>
      <c r="E837" s="16">
        <v>170</v>
      </c>
      <c r="F837" s="17">
        <v>145</v>
      </c>
      <c r="G837" s="17">
        <v>174</v>
      </c>
      <c r="H837" s="17">
        <v>114</v>
      </c>
      <c r="I837" s="15" t="s">
        <v>565</v>
      </c>
      <c r="J837" s="17">
        <v>176</v>
      </c>
      <c r="K837" s="15" t="s">
        <v>90</v>
      </c>
      <c r="L837" s="27">
        <v>12</v>
      </c>
      <c r="M837" s="28">
        <v>8</v>
      </c>
      <c r="N837" s="28">
        <v>50</v>
      </c>
      <c r="O837" s="29" t="s">
        <v>286</v>
      </c>
      <c r="P837" s="16">
        <v>86</v>
      </c>
      <c r="Q837" s="16">
        <v>99</v>
      </c>
      <c r="R837" s="15" t="s">
        <v>249</v>
      </c>
      <c r="S837" s="16">
        <v>59</v>
      </c>
      <c r="T837" s="15" t="s">
        <v>80</v>
      </c>
    </row>
    <row r="838" spans="1:20" x14ac:dyDescent="0.3">
      <c r="A838" s="14">
        <v>42481</v>
      </c>
      <c r="B838" s="15" t="s">
        <v>45</v>
      </c>
      <c r="C838" s="15" t="s">
        <v>46</v>
      </c>
      <c r="D838" s="15" t="s">
        <v>47</v>
      </c>
      <c r="E838" s="16">
        <v>170</v>
      </c>
      <c r="F838" s="17">
        <v>154</v>
      </c>
      <c r="G838" s="17">
        <v>14</v>
      </c>
      <c r="H838" s="17">
        <v>108</v>
      </c>
      <c r="I838" s="15" t="s">
        <v>51</v>
      </c>
      <c r="J838" s="17">
        <v>201</v>
      </c>
      <c r="K838" s="15" t="s">
        <v>328</v>
      </c>
      <c r="L838" s="29" t="s">
        <v>116</v>
      </c>
      <c r="M838" s="28">
        <v>8</v>
      </c>
      <c r="N838" s="28">
        <v>61</v>
      </c>
      <c r="O838" s="29" t="s">
        <v>89</v>
      </c>
      <c r="P838" s="16">
        <v>78</v>
      </c>
      <c r="Q838" s="16">
        <v>100</v>
      </c>
      <c r="R838" s="15" t="s">
        <v>51</v>
      </c>
      <c r="S838" s="16">
        <v>57</v>
      </c>
      <c r="T838" s="15" t="s">
        <v>121</v>
      </c>
    </row>
    <row r="839" spans="1:20" x14ac:dyDescent="0.3">
      <c r="A839" s="14">
        <v>42482</v>
      </c>
      <c r="B839" s="15" t="s">
        <v>45</v>
      </c>
      <c r="C839" s="15" t="s">
        <v>46</v>
      </c>
      <c r="D839" s="15" t="s">
        <v>47</v>
      </c>
      <c r="E839" s="16">
        <v>170</v>
      </c>
      <c r="F839" s="17">
        <v>133</v>
      </c>
      <c r="G839" s="17">
        <v>132</v>
      </c>
      <c r="H839" s="17">
        <v>105</v>
      </c>
      <c r="I839" s="15" t="s">
        <v>51</v>
      </c>
      <c r="J839" s="17">
        <v>161</v>
      </c>
      <c r="K839" s="15" t="s">
        <v>342</v>
      </c>
      <c r="L839" s="27">
        <v>26</v>
      </c>
      <c r="M839" s="28">
        <v>3</v>
      </c>
      <c r="N839" s="28">
        <v>39</v>
      </c>
      <c r="O839" s="29" t="s">
        <v>179</v>
      </c>
      <c r="P839" s="16">
        <v>86</v>
      </c>
      <c r="Q839" s="16">
        <v>99</v>
      </c>
      <c r="R839" s="15" t="s">
        <v>51</v>
      </c>
      <c r="S839" s="16">
        <v>69</v>
      </c>
      <c r="T839" s="15" t="s">
        <v>55</v>
      </c>
    </row>
    <row r="840" spans="1:20" x14ac:dyDescent="0.3">
      <c r="A840" s="14">
        <v>42483</v>
      </c>
      <c r="B840" s="15" t="s">
        <v>45</v>
      </c>
      <c r="C840" s="15" t="s">
        <v>46</v>
      </c>
      <c r="D840" s="15" t="s">
        <v>47</v>
      </c>
      <c r="E840" s="16">
        <v>170</v>
      </c>
      <c r="F840" s="17">
        <v>140</v>
      </c>
      <c r="G840" s="17">
        <v>78</v>
      </c>
      <c r="H840" s="17">
        <v>102</v>
      </c>
      <c r="I840" s="15" t="s">
        <v>51</v>
      </c>
      <c r="J840" s="17">
        <v>179</v>
      </c>
      <c r="K840" s="15" t="s">
        <v>556</v>
      </c>
      <c r="L840" s="29" t="s">
        <v>218</v>
      </c>
      <c r="M840" s="28">
        <v>11</v>
      </c>
      <c r="N840" s="28">
        <v>50</v>
      </c>
      <c r="O840" s="29" t="s">
        <v>51</v>
      </c>
      <c r="P840" s="16">
        <v>87</v>
      </c>
      <c r="Q840" s="16">
        <v>100</v>
      </c>
      <c r="R840" s="15" t="s">
        <v>51</v>
      </c>
      <c r="S840" s="16">
        <v>55</v>
      </c>
      <c r="T840" s="15" t="s">
        <v>209</v>
      </c>
    </row>
    <row r="841" spans="1:20" x14ac:dyDescent="0.3">
      <c r="A841" s="14">
        <v>42484</v>
      </c>
      <c r="B841" s="15" t="s">
        <v>45</v>
      </c>
      <c r="C841" s="15" t="s">
        <v>46</v>
      </c>
      <c r="D841" s="15" t="s">
        <v>47</v>
      </c>
      <c r="E841" s="16">
        <v>170</v>
      </c>
      <c r="F841" s="17">
        <v>122</v>
      </c>
      <c r="G841" s="17">
        <v>2</v>
      </c>
      <c r="H841" s="17">
        <v>97</v>
      </c>
      <c r="I841" s="15" t="s">
        <v>51</v>
      </c>
      <c r="J841" s="17">
        <v>148</v>
      </c>
      <c r="K841" s="15" t="s">
        <v>412</v>
      </c>
      <c r="L841" s="29" t="s">
        <v>401</v>
      </c>
      <c r="M841" s="28">
        <v>11</v>
      </c>
      <c r="N841" s="28">
        <v>47</v>
      </c>
      <c r="O841" s="29" t="s">
        <v>433</v>
      </c>
      <c r="P841" s="16">
        <v>82</v>
      </c>
      <c r="Q841" s="16">
        <v>100</v>
      </c>
      <c r="R841" s="15" t="s">
        <v>51</v>
      </c>
      <c r="S841" s="16">
        <v>68</v>
      </c>
      <c r="T841" s="15" t="s">
        <v>94</v>
      </c>
    </row>
    <row r="842" spans="1:20" x14ac:dyDescent="0.3">
      <c r="A842" s="14">
        <v>42485</v>
      </c>
      <c r="B842" s="15" t="s">
        <v>45</v>
      </c>
      <c r="C842" s="15" t="s">
        <v>46</v>
      </c>
      <c r="D842" s="15" t="s">
        <v>47</v>
      </c>
      <c r="E842" s="16">
        <v>170</v>
      </c>
      <c r="F842" s="17">
        <v>118</v>
      </c>
      <c r="G842" s="17">
        <v>0</v>
      </c>
      <c r="H842" s="17">
        <v>66</v>
      </c>
      <c r="I842" s="15" t="s">
        <v>394</v>
      </c>
      <c r="J842" s="17">
        <v>169</v>
      </c>
      <c r="K842" s="15" t="s">
        <v>50</v>
      </c>
      <c r="L842" s="29" t="s">
        <v>218</v>
      </c>
      <c r="M842" s="28">
        <v>17</v>
      </c>
      <c r="N842" s="28">
        <v>75</v>
      </c>
      <c r="O842" s="29" t="s">
        <v>129</v>
      </c>
      <c r="P842" s="16">
        <v>70</v>
      </c>
      <c r="Q842" s="16">
        <v>94</v>
      </c>
      <c r="R842" s="15" t="s">
        <v>88</v>
      </c>
      <c r="S842" s="16">
        <v>52</v>
      </c>
      <c r="T842" s="15" t="s">
        <v>133</v>
      </c>
    </row>
    <row r="843" spans="1:20" x14ac:dyDescent="0.3">
      <c r="A843" s="14">
        <v>42486</v>
      </c>
      <c r="B843" s="15" t="s">
        <v>45</v>
      </c>
      <c r="C843" s="15" t="s">
        <v>46</v>
      </c>
      <c r="D843" s="15" t="s">
        <v>47</v>
      </c>
      <c r="E843" s="16">
        <v>170</v>
      </c>
      <c r="F843" s="17">
        <v>105</v>
      </c>
      <c r="G843" s="17">
        <v>0</v>
      </c>
      <c r="H843" s="17">
        <v>65</v>
      </c>
      <c r="I843" s="15" t="s">
        <v>794</v>
      </c>
      <c r="J843" s="17">
        <v>145</v>
      </c>
      <c r="K843" s="15" t="s">
        <v>701</v>
      </c>
      <c r="L843" s="27">
        <v>36</v>
      </c>
      <c r="M843" s="28">
        <v>11</v>
      </c>
      <c r="N843" s="28">
        <v>50</v>
      </c>
      <c r="O843" s="29" t="s">
        <v>98</v>
      </c>
      <c r="P843" s="16">
        <v>74</v>
      </c>
      <c r="Q843" s="16">
        <v>97</v>
      </c>
      <c r="R843" s="15" t="s">
        <v>521</v>
      </c>
      <c r="S843" s="16">
        <v>62</v>
      </c>
      <c r="T843" s="15" t="s">
        <v>121</v>
      </c>
    </row>
    <row r="844" spans="1:20" x14ac:dyDescent="0.3">
      <c r="A844" s="14">
        <v>42487</v>
      </c>
      <c r="B844" s="15" t="s">
        <v>45</v>
      </c>
      <c r="C844" s="15" t="s">
        <v>46</v>
      </c>
      <c r="D844" s="15" t="s">
        <v>47</v>
      </c>
      <c r="E844" s="16">
        <v>170</v>
      </c>
      <c r="F844" s="17">
        <v>115</v>
      </c>
      <c r="G844" s="17">
        <v>0</v>
      </c>
      <c r="H844" s="17">
        <v>96</v>
      </c>
      <c r="I844" s="15" t="s">
        <v>795</v>
      </c>
      <c r="J844" s="17">
        <v>134</v>
      </c>
      <c r="K844" s="15" t="s">
        <v>796</v>
      </c>
      <c r="L844" s="27">
        <v>99</v>
      </c>
      <c r="M844" s="28">
        <v>6</v>
      </c>
      <c r="N844" s="28">
        <v>47</v>
      </c>
      <c r="O844" s="29" t="s">
        <v>51</v>
      </c>
      <c r="P844" s="16">
        <v>75</v>
      </c>
      <c r="Q844" s="16">
        <v>88</v>
      </c>
      <c r="R844" s="15" t="s">
        <v>51</v>
      </c>
      <c r="S844" s="16">
        <v>60</v>
      </c>
      <c r="T844" s="15" t="s">
        <v>60</v>
      </c>
    </row>
    <row r="845" spans="1:20" x14ac:dyDescent="0.3">
      <c r="A845" s="14">
        <v>42488</v>
      </c>
      <c r="B845" s="15" t="s">
        <v>45</v>
      </c>
      <c r="C845" s="15" t="s">
        <v>46</v>
      </c>
      <c r="D845" s="15" t="s">
        <v>47</v>
      </c>
      <c r="E845" s="16">
        <v>170</v>
      </c>
      <c r="F845" s="17">
        <v>119</v>
      </c>
      <c r="G845" s="17">
        <v>0</v>
      </c>
      <c r="H845" s="17">
        <v>92</v>
      </c>
      <c r="I845" s="15" t="s">
        <v>683</v>
      </c>
      <c r="J845" s="17">
        <v>146</v>
      </c>
      <c r="K845" s="15" t="s">
        <v>371</v>
      </c>
      <c r="L845" s="29" t="s">
        <v>116</v>
      </c>
      <c r="M845" s="28">
        <v>8</v>
      </c>
      <c r="N845" s="28">
        <v>64</v>
      </c>
      <c r="O845" s="29" t="s">
        <v>201</v>
      </c>
      <c r="P845" s="16">
        <v>63</v>
      </c>
      <c r="Q845" s="16">
        <v>81</v>
      </c>
      <c r="R845" s="15" t="s">
        <v>430</v>
      </c>
      <c r="S845" s="16">
        <v>51</v>
      </c>
      <c r="T845" s="15" t="s">
        <v>113</v>
      </c>
    </row>
    <row r="846" spans="1:20" x14ac:dyDescent="0.3">
      <c r="A846" s="14">
        <v>42489</v>
      </c>
      <c r="B846" s="15" t="s">
        <v>45</v>
      </c>
      <c r="C846" s="15" t="s">
        <v>46</v>
      </c>
      <c r="D846" s="15" t="s">
        <v>47</v>
      </c>
      <c r="E846" s="16">
        <v>170</v>
      </c>
      <c r="F846" s="17">
        <v>115</v>
      </c>
      <c r="G846" s="17">
        <v>26</v>
      </c>
      <c r="H846" s="17">
        <v>78</v>
      </c>
      <c r="I846" s="15" t="s">
        <v>100</v>
      </c>
      <c r="J846" s="17">
        <v>152</v>
      </c>
      <c r="K846" s="15" t="s">
        <v>398</v>
      </c>
      <c r="L846" s="27">
        <v>32</v>
      </c>
      <c r="M846" s="28">
        <v>8</v>
      </c>
      <c r="N846" s="28">
        <v>56</v>
      </c>
      <c r="O846" s="29" t="s">
        <v>206</v>
      </c>
      <c r="P846" s="16">
        <v>72</v>
      </c>
      <c r="Q846" s="16">
        <v>95</v>
      </c>
      <c r="R846" s="15" t="s">
        <v>170</v>
      </c>
      <c r="S846" s="16">
        <v>58</v>
      </c>
      <c r="T846" s="15" t="s">
        <v>133</v>
      </c>
    </row>
    <row r="847" spans="1:20" x14ac:dyDescent="0.3">
      <c r="A847" s="14">
        <v>42490</v>
      </c>
      <c r="B847" s="15" t="s">
        <v>45</v>
      </c>
      <c r="C847" s="15" t="s">
        <v>46</v>
      </c>
      <c r="D847" s="15" t="s">
        <v>47</v>
      </c>
      <c r="E847" s="16">
        <v>170</v>
      </c>
      <c r="F847" s="17">
        <v>97</v>
      </c>
      <c r="G847" s="17">
        <v>8</v>
      </c>
      <c r="H847" s="17">
        <v>44</v>
      </c>
      <c r="I847" s="15" t="s">
        <v>399</v>
      </c>
      <c r="J847" s="17">
        <v>150</v>
      </c>
      <c r="K847" s="15" t="s">
        <v>797</v>
      </c>
      <c r="L847" s="29" t="s">
        <v>84</v>
      </c>
      <c r="M847" s="28">
        <v>8</v>
      </c>
      <c r="N847" s="28">
        <v>78</v>
      </c>
      <c r="O847" s="29" t="s">
        <v>164</v>
      </c>
      <c r="P847" s="16">
        <v>69</v>
      </c>
      <c r="Q847" s="16">
        <v>98</v>
      </c>
      <c r="R847" s="15" t="s">
        <v>232</v>
      </c>
      <c r="S847" s="16">
        <v>48</v>
      </c>
      <c r="T847" s="15" t="s">
        <v>51</v>
      </c>
    </row>
    <row r="848" spans="1:20" x14ac:dyDescent="0.3">
      <c r="A848" s="14">
        <v>42491</v>
      </c>
      <c r="B848" s="15" t="s">
        <v>45</v>
      </c>
      <c r="C848" s="15" t="s">
        <v>46</v>
      </c>
      <c r="D848" s="15" t="s">
        <v>47</v>
      </c>
      <c r="E848" s="16">
        <v>170</v>
      </c>
      <c r="F848" s="17">
        <v>100</v>
      </c>
      <c r="G848" s="17">
        <v>0</v>
      </c>
      <c r="H848" s="17">
        <v>24</v>
      </c>
      <c r="I848" s="15" t="s">
        <v>437</v>
      </c>
      <c r="J848" s="17">
        <v>175</v>
      </c>
      <c r="K848" s="15" t="s">
        <v>291</v>
      </c>
      <c r="L848" s="29" t="s">
        <v>116</v>
      </c>
      <c r="M848" s="28">
        <v>14</v>
      </c>
      <c r="N848" s="28">
        <v>69</v>
      </c>
      <c r="O848" s="29" t="s">
        <v>128</v>
      </c>
      <c r="P848" s="16">
        <v>60</v>
      </c>
      <c r="Q848" s="16">
        <v>100</v>
      </c>
      <c r="R848" s="15" t="s">
        <v>258</v>
      </c>
      <c r="S848" s="16">
        <v>38</v>
      </c>
      <c r="T848" s="15" t="s">
        <v>81</v>
      </c>
    </row>
    <row r="849" spans="1:20" x14ac:dyDescent="0.3">
      <c r="A849" s="14">
        <v>42492</v>
      </c>
      <c r="B849" s="15" t="s">
        <v>45</v>
      </c>
      <c r="C849" s="15" t="s">
        <v>46</v>
      </c>
      <c r="D849" s="15" t="s">
        <v>47</v>
      </c>
      <c r="E849" s="16">
        <v>170</v>
      </c>
      <c r="F849" s="17">
        <v>121</v>
      </c>
      <c r="G849" s="17">
        <v>0</v>
      </c>
      <c r="H849" s="17">
        <v>37</v>
      </c>
      <c r="I849" s="15" t="s">
        <v>120</v>
      </c>
      <c r="J849" s="17">
        <v>205</v>
      </c>
      <c r="K849" s="15" t="s">
        <v>285</v>
      </c>
      <c r="L849" s="29" t="s">
        <v>263</v>
      </c>
      <c r="M849" s="28">
        <v>19</v>
      </c>
      <c r="N849" s="28">
        <v>69</v>
      </c>
      <c r="O849" s="29" t="s">
        <v>215</v>
      </c>
      <c r="P849" s="16">
        <v>64</v>
      </c>
      <c r="Q849" s="16">
        <v>100</v>
      </c>
      <c r="R849" s="15" t="s">
        <v>258</v>
      </c>
      <c r="S849" s="16">
        <v>32</v>
      </c>
      <c r="T849" s="15" t="s">
        <v>113</v>
      </c>
    </row>
    <row r="850" spans="1:20" x14ac:dyDescent="0.3">
      <c r="A850" s="14">
        <v>42493</v>
      </c>
      <c r="B850" s="15" t="s">
        <v>45</v>
      </c>
      <c r="C850" s="15" t="s">
        <v>46</v>
      </c>
      <c r="D850" s="15" t="s">
        <v>47</v>
      </c>
      <c r="E850" s="16">
        <v>170</v>
      </c>
      <c r="F850" s="17">
        <v>125</v>
      </c>
      <c r="G850" s="17">
        <v>0</v>
      </c>
      <c r="H850" s="17">
        <v>44</v>
      </c>
      <c r="I850" s="15" t="s">
        <v>798</v>
      </c>
      <c r="J850" s="17">
        <v>206</v>
      </c>
      <c r="K850" s="15" t="s">
        <v>575</v>
      </c>
      <c r="L850" s="27">
        <v>29</v>
      </c>
      <c r="M850" s="28">
        <v>19</v>
      </c>
      <c r="N850" s="28">
        <v>61</v>
      </c>
      <c r="O850" s="29" t="s">
        <v>81</v>
      </c>
      <c r="P850" s="16">
        <v>70</v>
      </c>
      <c r="Q850" s="16">
        <v>100</v>
      </c>
      <c r="R850" s="15" t="s">
        <v>301</v>
      </c>
      <c r="S850" s="16">
        <v>41</v>
      </c>
      <c r="T850" s="15" t="s">
        <v>95</v>
      </c>
    </row>
    <row r="851" spans="1:20" x14ac:dyDescent="0.3">
      <c r="A851" s="14">
        <v>42494</v>
      </c>
      <c r="B851" s="15" t="s">
        <v>45</v>
      </c>
      <c r="C851" s="15" t="s">
        <v>46</v>
      </c>
      <c r="D851" s="15" t="s">
        <v>47</v>
      </c>
      <c r="E851" s="16">
        <v>170</v>
      </c>
      <c r="F851" s="17">
        <v>184</v>
      </c>
      <c r="G851" s="17">
        <v>0</v>
      </c>
      <c r="H851" s="17">
        <v>101</v>
      </c>
      <c r="I851" s="15" t="s">
        <v>51</v>
      </c>
      <c r="J851" s="17">
        <v>266</v>
      </c>
      <c r="K851" s="15" t="s">
        <v>535</v>
      </c>
      <c r="L851" s="29" t="s">
        <v>263</v>
      </c>
      <c r="M851" s="28">
        <v>19</v>
      </c>
      <c r="N851" s="28">
        <v>58</v>
      </c>
      <c r="O851" s="29" t="s">
        <v>146</v>
      </c>
      <c r="P851" s="16">
        <v>65</v>
      </c>
      <c r="Q851" s="16">
        <v>95</v>
      </c>
      <c r="R851" s="15" t="s">
        <v>80</v>
      </c>
      <c r="S851" s="16">
        <v>47</v>
      </c>
      <c r="T851" s="15" t="s">
        <v>51</v>
      </c>
    </row>
    <row r="852" spans="1:20" x14ac:dyDescent="0.3">
      <c r="A852" s="14">
        <v>42495</v>
      </c>
      <c r="B852" s="15" t="s">
        <v>45</v>
      </c>
      <c r="C852" s="15" t="s">
        <v>46</v>
      </c>
      <c r="D852" s="15" t="s">
        <v>47</v>
      </c>
      <c r="E852" s="16">
        <v>170</v>
      </c>
      <c r="F852" s="17">
        <v>171</v>
      </c>
      <c r="G852" s="17">
        <v>26</v>
      </c>
      <c r="H852" s="17">
        <v>100</v>
      </c>
      <c r="I852" s="15" t="s">
        <v>799</v>
      </c>
      <c r="J852" s="17">
        <v>242</v>
      </c>
      <c r="K852" s="15" t="s">
        <v>483</v>
      </c>
      <c r="L852" s="29" t="s">
        <v>218</v>
      </c>
      <c r="M852" s="28">
        <v>6</v>
      </c>
      <c r="N852" s="28">
        <v>56</v>
      </c>
      <c r="O852" s="29" t="s">
        <v>135</v>
      </c>
      <c r="P852" s="16">
        <v>66</v>
      </c>
      <c r="Q852" s="16">
        <v>98</v>
      </c>
      <c r="R852" s="15" t="s">
        <v>51</v>
      </c>
      <c r="S852" s="16">
        <v>43</v>
      </c>
      <c r="T852" s="15" t="s">
        <v>95</v>
      </c>
    </row>
    <row r="853" spans="1:20" x14ac:dyDescent="0.3">
      <c r="A853" s="14">
        <v>42496</v>
      </c>
      <c r="B853" s="15" t="s">
        <v>45</v>
      </c>
      <c r="C853" s="15" t="s">
        <v>46</v>
      </c>
      <c r="D853" s="15" t="s">
        <v>47</v>
      </c>
      <c r="E853" s="16">
        <v>170</v>
      </c>
      <c r="F853" s="17">
        <v>147</v>
      </c>
      <c r="G853" s="17">
        <v>92</v>
      </c>
      <c r="H853" s="17">
        <v>127</v>
      </c>
      <c r="I853" s="15" t="s">
        <v>687</v>
      </c>
      <c r="J853" s="17">
        <v>167</v>
      </c>
      <c r="K853" s="15" t="s">
        <v>206</v>
      </c>
      <c r="L853" s="29" t="s">
        <v>289</v>
      </c>
      <c r="M853" s="28">
        <v>0</v>
      </c>
      <c r="N853" s="28">
        <v>36</v>
      </c>
      <c r="O853" s="29" t="s">
        <v>70</v>
      </c>
      <c r="P853" s="16">
        <v>92</v>
      </c>
      <c r="Q853" s="16">
        <v>99</v>
      </c>
      <c r="R853" s="15" t="s">
        <v>51</v>
      </c>
      <c r="S853" s="16">
        <v>84</v>
      </c>
      <c r="T853" s="15" t="s">
        <v>169</v>
      </c>
    </row>
    <row r="854" spans="1:20" x14ac:dyDescent="0.3">
      <c r="A854" s="14">
        <v>42497</v>
      </c>
      <c r="B854" s="15" t="s">
        <v>45</v>
      </c>
      <c r="C854" s="15" t="s">
        <v>46</v>
      </c>
      <c r="D854" s="15" t="s">
        <v>47</v>
      </c>
      <c r="E854" s="16">
        <v>170</v>
      </c>
      <c r="F854" s="17">
        <v>172</v>
      </c>
      <c r="G854" s="17">
        <v>0</v>
      </c>
      <c r="H854" s="17">
        <v>132</v>
      </c>
      <c r="I854" s="15" t="s">
        <v>51</v>
      </c>
      <c r="J854" s="17">
        <v>213</v>
      </c>
      <c r="K854" s="15" t="s">
        <v>245</v>
      </c>
      <c r="L854" s="27">
        <v>24</v>
      </c>
      <c r="M854" s="28">
        <v>14</v>
      </c>
      <c r="N854" s="28">
        <v>106</v>
      </c>
      <c r="O854" s="29" t="s">
        <v>505</v>
      </c>
      <c r="P854" s="16">
        <v>61</v>
      </c>
      <c r="Q854" s="16">
        <v>100</v>
      </c>
      <c r="R854" s="15" t="s">
        <v>51</v>
      </c>
      <c r="S854" s="16">
        <v>36</v>
      </c>
      <c r="T854" s="15" t="s">
        <v>201</v>
      </c>
    </row>
    <row r="855" spans="1:20" x14ac:dyDescent="0.3">
      <c r="A855" s="14">
        <v>42498</v>
      </c>
      <c r="B855" s="15" t="s">
        <v>45</v>
      </c>
      <c r="C855" s="15" t="s">
        <v>46</v>
      </c>
      <c r="D855" s="15" t="s">
        <v>47</v>
      </c>
      <c r="E855" s="16">
        <v>170</v>
      </c>
      <c r="F855" s="17">
        <v>162</v>
      </c>
      <c r="G855" s="17">
        <v>6</v>
      </c>
      <c r="H855" s="17">
        <v>119</v>
      </c>
      <c r="I855" s="15" t="s">
        <v>144</v>
      </c>
      <c r="J855" s="17">
        <v>204</v>
      </c>
      <c r="K855" s="15" t="s">
        <v>64</v>
      </c>
      <c r="L855" s="27">
        <v>24</v>
      </c>
      <c r="M855" s="28">
        <v>17</v>
      </c>
      <c r="N855" s="28">
        <v>150</v>
      </c>
      <c r="O855" s="29" t="s">
        <v>139</v>
      </c>
      <c r="P855" s="16">
        <v>59</v>
      </c>
      <c r="Q855" s="16">
        <v>93</v>
      </c>
      <c r="R855" s="15" t="s">
        <v>202</v>
      </c>
      <c r="S855" s="16">
        <v>43</v>
      </c>
      <c r="T855" s="15" t="s">
        <v>167</v>
      </c>
    </row>
    <row r="856" spans="1:20" x14ac:dyDescent="0.3">
      <c r="A856" s="14">
        <v>42499</v>
      </c>
      <c r="B856" s="15" t="s">
        <v>45</v>
      </c>
      <c r="C856" s="15" t="s">
        <v>46</v>
      </c>
      <c r="D856" s="15" t="s">
        <v>47</v>
      </c>
      <c r="E856" s="16">
        <v>170</v>
      </c>
      <c r="F856" s="17">
        <v>148</v>
      </c>
      <c r="G856" s="17">
        <v>6</v>
      </c>
      <c r="H856" s="17">
        <v>103</v>
      </c>
      <c r="I856" s="15" t="s">
        <v>107</v>
      </c>
      <c r="J856" s="17">
        <v>192</v>
      </c>
      <c r="K856" s="15" t="s">
        <v>714</v>
      </c>
      <c r="L856" s="27">
        <v>22</v>
      </c>
      <c r="M856" s="28">
        <v>14</v>
      </c>
      <c r="N856" s="28">
        <v>94</v>
      </c>
      <c r="O856" s="29" t="s">
        <v>186</v>
      </c>
      <c r="P856" s="16">
        <v>58</v>
      </c>
      <c r="Q856" s="16">
        <v>94</v>
      </c>
      <c r="R856" s="15" t="s">
        <v>177</v>
      </c>
      <c r="S856" s="16">
        <v>45</v>
      </c>
      <c r="T856" s="15" t="s">
        <v>182</v>
      </c>
    </row>
    <row r="857" spans="1:20" x14ac:dyDescent="0.3">
      <c r="A857" s="14">
        <v>42500</v>
      </c>
      <c r="B857" s="15" t="s">
        <v>45</v>
      </c>
      <c r="C857" s="15" t="s">
        <v>46</v>
      </c>
      <c r="D857" s="15" t="s">
        <v>47</v>
      </c>
      <c r="E857" s="16">
        <v>170</v>
      </c>
      <c r="F857" s="17">
        <v>148</v>
      </c>
      <c r="G857" s="17">
        <v>20</v>
      </c>
      <c r="H857" s="17">
        <v>85</v>
      </c>
      <c r="I857" s="15" t="s">
        <v>446</v>
      </c>
      <c r="J857" s="17">
        <v>212</v>
      </c>
      <c r="K857" s="15" t="s">
        <v>535</v>
      </c>
      <c r="L857" s="27">
        <v>22</v>
      </c>
      <c r="M857" s="28">
        <v>6</v>
      </c>
      <c r="N857" s="28">
        <v>86</v>
      </c>
      <c r="O857" s="29" t="s">
        <v>56</v>
      </c>
      <c r="P857" s="16">
        <v>66</v>
      </c>
      <c r="Q857" s="16">
        <v>97</v>
      </c>
      <c r="R857" s="15" t="s">
        <v>103</v>
      </c>
      <c r="S857" s="16">
        <v>39</v>
      </c>
      <c r="T857" s="15" t="s">
        <v>167</v>
      </c>
    </row>
    <row r="858" spans="1:20" x14ac:dyDescent="0.3">
      <c r="A858" s="14">
        <v>42501</v>
      </c>
      <c r="B858" s="15" t="s">
        <v>45</v>
      </c>
      <c r="C858" s="15" t="s">
        <v>46</v>
      </c>
      <c r="D858" s="15" t="s">
        <v>47</v>
      </c>
      <c r="E858" s="16">
        <v>170</v>
      </c>
      <c r="F858" s="17">
        <v>133</v>
      </c>
      <c r="G858" s="17">
        <v>8</v>
      </c>
      <c r="H858" s="17">
        <v>72</v>
      </c>
      <c r="I858" s="15" t="s">
        <v>435</v>
      </c>
      <c r="J858" s="17">
        <v>194</v>
      </c>
      <c r="K858" s="15" t="s">
        <v>800</v>
      </c>
      <c r="L858" s="29" t="s">
        <v>218</v>
      </c>
      <c r="M858" s="28">
        <v>17</v>
      </c>
      <c r="N858" s="28">
        <v>81</v>
      </c>
      <c r="O858" s="29" t="s">
        <v>89</v>
      </c>
      <c r="P858" s="16">
        <v>72</v>
      </c>
      <c r="Q858" s="16">
        <v>100</v>
      </c>
      <c r="R858" s="15" t="s">
        <v>123</v>
      </c>
      <c r="S858" s="16">
        <v>49</v>
      </c>
      <c r="T858" s="15" t="s">
        <v>169</v>
      </c>
    </row>
    <row r="859" spans="1:20" x14ac:dyDescent="0.3">
      <c r="A859" s="14">
        <v>42502</v>
      </c>
      <c r="B859" s="15" t="s">
        <v>45</v>
      </c>
      <c r="C859" s="15" t="s">
        <v>46</v>
      </c>
      <c r="D859" s="15" t="s">
        <v>47</v>
      </c>
      <c r="E859" s="16">
        <v>170</v>
      </c>
      <c r="F859" s="17">
        <v>130</v>
      </c>
      <c r="G859" s="17">
        <v>178</v>
      </c>
      <c r="H859" s="17">
        <v>96</v>
      </c>
      <c r="I859" s="15" t="s">
        <v>801</v>
      </c>
      <c r="J859" s="17">
        <v>164</v>
      </c>
      <c r="K859" s="15" t="s">
        <v>574</v>
      </c>
      <c r="L859" s="29" t="s">
        <v>132</v>
      </c>
      <c r="M859" s="28">
        <v>8</v>
      </c>
      <c r="N859" s="28">
        <v>56</v>
      </c>
      <c r="O859" s="29" t="s">
        <v>128</v>
      </c>
      <c r="P859" s="16">
        <v>88</v>
      </c>
      <c r="Q859" s="16">
        <v>98</v>
      </c>
      <c r="R859" s="15" t="s">
        <v>51</v>
      </c>
      <c r="S859" s="16">
        <v>64</v>
      </c>
      <c r="T859" s="15" t="s">
        <v>260</v>
      </c>
    </row>
    <row r="860" spans="1:20" x14ac:dyDescent="0.3">
      <c r="A860" s="14">
        <v>42503</v>
      </c>
      <c r="B860" s="15" t="s">
        <v>45</v>
      </c>
      <c r="C860" s="15" t="s">
        <v>46</v>
      </c>
      <c r="D860" s="15" t="s">
        <v>47</v>
      </c>
      <c r="E860" s="16">
        <v>170</v>
      </c>
      <c r="F860" s="17">
        <v>161</v>
      </c>
      <c r="G860" s="17">
        <v>6</v>
      </c>
      <c r="H860" s="17">
        <v>111</v>
      </c>
      <c r="I860" s="15" t="s">
        <v>51</v>
      </c>
      <c r="J860" s="17">
        <v>211</v>
      </c>
      <c r="K860" s="15" t="s">
        <v>136</v>
      </c>
      <c r="L860" s="29" t="s">
        <v>401</v>
      </c>
      <c r="M860" s="28">
        <v>8</v>
      </c>
      <c r="N860" s="28">
        <v>61</v>
      </c>
      <c r="O860" s="29" t="s">
        <v>61</v>
      </c>
      <c r="P860" s="16">
        <v>71</v>
      </c>
      <c r="Q860" s="16">
        <v>99</v>
      </c>
      <c r="R860" s="15" t="s">
        <v>51</v>
      </c>
      <c r="S860" s="16">
        <v>50</v>
      </c>
      <c r="T860" s="15" t="s">
        <v>50</v>
      </c>
    </row>
    <row r="861" spans="1:20" x14ac:dyDescent="0.3">
      <c r="A861" s="14">
        <v>42504</v>
      </c>
      <c r="B861" s="15" t="s">
        <v>45</v>
      </c>
      <c r="C861" s="15" t="s">
        <v>46</v>
      </c>
      <c r="D861" s="15" t="s">
        <v>47</v>
      </c>
      <c r="E861" s="16">
        <v>170</v>
      </c>
      <c r="F861" s="17">
        <v>152</v>
      </c>
      <c r="G861" s="17">
        <v>6</v>
      </c>
      <c r="H861" s="17">
        <v>124</v>
      </c>
      <c r="I861" s="15" t="s">
        <v>287</v>
      </c>
      <c r="J861" s="17">
        <v>181</v>
      </c>
      <c r="K861" s="15" t="s">
        <v>311</v>
      </c>
      <c r="L861" s="29" t="s">
        <v>84</v>
      </c>
      <c r="M861" s="28">
        <v>6</v>
      </c>
      <c r="N861" s="28">
        <v>69</v>
      </c>
      <c r="O861" s="29" t="s">
        <v>113</v>
      </c>
      <c r="P861" s="16">
        <v>89</v>
      </c>
      <c r="Q861" s="16">
        <v>100</v>
      </c>
      <c r="R861" s="15" t="s">
        <v>123</v>
      </c>
      <c r="S861" s="16">
        <v>72</v>
      </c>
      <c r="T861" s="15" t="s">
        <v>209</v>
      </c>
    </row>
    <row r="862" spans="1:20" x14ac:dyDescent="0.3">
      <c r="A862" s="14">
        <v>42505</v>
      </c>
      <c r="B862" s="15" t="s">
        <v>45</v>
      </c>
      <c r="C862" s="15" t="s">
        <v>46</v>
      </c>
      <c r="D862" s="15" t="s">
        <v>47</v>
      </c>
      <c r="E862" s="16">
        <v>170</v>
      </c>
      <c r="F862" s="17">
        <v>159</v>
      </c>
      <c r="G862" s="17">
        <v>6</v>
      </c>
      <c r="H862" s="17">
        <v>126</v>
      </c>
      <c r="I862" s="15" t="s">
        <v>51</v>
      </c>
      <c r="J862" s="17">
        <v>192</v>
      </c>
      <c r="K862" s="15" t="s">
        <v>64</v>
      </c>
      <c r="L862" s="27">
        <v>36</v>
      </c>
      <c r="M862" s="28">
        <v>8</v>
      </c>
      <c r="N862" s="28">
        <v>58</v>
      </c>
      <c r="O862" s="29" t="s">
        <v>260</v>
      </c>
      <c r="P862" s="16">
        <v>84</v>
      </c>
      <c r="Q862" s="16">
        <v>99</v>
      </c>
      <c r="R862" s="15" t="s">
        <v>229</v>
      </c>
      <c r="S862" s="16">
        <v>66</v>
      </c>
      <c r="T862" s="15" t="s">
        <v>61</v>
      </c>
    </row>
    <row r="863" spans="1:20" x14ac:dyDescent="0.3">
      <c r="A863" s="14">
        <v>42506</v>
      </c>
      <c r="B863" s="15" t="s">
        <v>45</v>
      </c>
      <c r="C863" s="15" t="s">
        <v>46</v>
      </c>
      <c r="D863" s="15" t="s">
        <v>47</v>
      </c>
      <c r="E863" s="16">
        <v>170</v>
      </c>
      <c r="F863" s="17">
        <v>154</v>
      </c>
      <c r="G863" s="17">
        <v>0</v>
      </c>
      <c r="H863" s="17">
        <v>107</v>
      </c>
      <c r="I863" s="15" t="s">
        <v>294</v>
      </c>
      <c r="J863" s="17">
        <v>202</v>
      </c>
      <c r="K863" s="15" t="s">
        <v>603</v>
      </c>
      <c r="L863" s="27">
        <v>34</v>
      </c>
      <c r="M863" s="28">
        <v>17</v>
      </c>
      <c r="N863" s="28">
        <v>58</v>
      </c>
      <c r="O863" s="29" t="s">
        <v>146</v>
      </c>
      <c r="P863" s="16">
        <v>73</v>
      </c>
      <c r="Q863" s="16">
        <v>98</v>
      </c>
      <c r="R863" s="15" t="s">
        <v>51</v>
      </c>
      <c r="S863" s="16">
        <v>60</v>
      </c>
      <c r="T863" s="15" t="s">
        <v>117</v>
      </c>
    </row>
    <row r="864" spans="1:20" x14ac:dyDescent="0.3">
      <c r="A864" s="14">
        <v>42507</v>
      </c>
      <c r="B864" s="15" t="s">
        <v>45</v>
      </c>
      <c r="C864" s="15" t="s">
        <v>46</v>
      </c>
      <c r="D864" s="15" t="s">
        <v>47</v>
      </c>
      <c r="E864" s="16">
        <v>170</v>
      </c>
      <c r="F864" s="17">
        <v>152</v>
      </c>
      <c r="G864" s="17">
        <v>0</v>
      </c>
      <c r="H864" s="17">
        <v>119</v>
      </c>
      <c r="I864" s="15" t="s">
        <v>802</v>
      </c>
      <c r="J864" s="17">
        <v>186</v>
      </c>
      <c r="K864" s="15" t="s">
        <v>657</v>
      </c>
      <c r="L864" s="27">
        <v>29</v>
      </c>
      <c r="M864" s="28">
        <v>8</v>
      </c>
      <c r="N864" s="28">
        <v>42</v>
      </c>
      <c r="O864" s="29" t="s">
        <v>186</v>
      </c>
      <c r="P864" s="16">
        <v>73</v>
      </c>
      <c r="Q864" s="16">
        <v>93</v>
      </c>
      <c r="R864" s="15" t="s">
        <v>88</v>
      </c>
      <c r="S864" s="16">
        <v>66</v>
      </c>
      <c r="T864" s="15" t="s">
        <v>51</v>
      </c>
    </row>
    <row r="865" spans="1:20" x14ac:dyDescent="0.3">
      <c r="A865" s="14">
        <v>42508</v>
      </c>
      <c r="B865" s="15" t="s">
        <v>45</v>
      </c>
      <c r="C865" s="15" t="s">
        <v>46</v>
      </c>
      <c r="D865" s="15" t="s">
        <v>47</v>
      </c>
      <c r="E865" s="16">
        <v>170</v>
      </c>
      <c r="F865" s="17">
        <v>146</v>
      </c>
      <c r="G865" s="17">
        <v>0</v>
      </c>
      <c r="H865" s="17">
        <v>96</v>
      </c>
      <c r="I865" s="15" t="s">
        <v>803</v>
      </c>
      <c r="J865" s="17">
        <v>196</v>
      </c>
      <c r="K865" s="15" t="s">
        <v>591</v>
      </c>
      <c r="L865" s="27">
        <v>34</v>
      </c>
      <c r="M865" s="28">
        <v>11</v>
      </c>
      <c r="N865" s="28">
        <v>72</v>
      </c>
      <c r="O865" s="29" t="s">
        <v>61</v>
      </c>
      <c r="P865" s="16">
        <v>74</v>
      </c>
      <c r="Q865" s="16">
        <v>99</v>
      </c>
      <c r="R865" s="15" t="s">
        <v>159</v>
      </c>
      <c r="S865" s="16">
        <v>57</v>
      </c>
      <c r="T865" s="15" t="s">
        <v>117</v>
      </c>
    </row>
    <row r="866" spans="1:20" x14ac:dyDescent="0.3">
      <c r="A866" s="14">
        <v>42509</v>
      </c>
      <c r="B866" s="15" t="s">
        <v>45</v>
      </c>
      <c r="C866" s="15" t="s">
        <v>46</v>
      </c>
      <c r="D866" s="15" t="s">
        <v>47</v>
      </c>
      <c r="E866" s="16">
        <v>170</v>
      </c>
      <c r="F866" s="17">
        <v>168</v>
      </c>
      <c r="G866" s="17">
        <v>0</v>
      </c>
      <c r="H866" s="17">
        <v>128</v>
      </c>
      <c r="I866" s="15" t="s">
        <v>631</v>
      </c>
      <c r="J866" s="17">
        <v>207</v>
      </c>
      <c r="K866" s="15" t="s">
        <v>68</v>
      </c>
      <c r="L866" s="27">
        <v>35</v>
      </c>
      <c r="M866" s="28">
        <v>19</v>
      </c>
      <c r="N866" s="28">
        <v>53</v>
      </c>
      <c r="O866" s="29" t="s">
        <v>81</v>
      </c>
      <c r="P866" s="16">
        <v>73</v>
      </c>
      <c r="Q866" s="16">
        <v>92</v>
      </c>
      <c r="R866" s="15" t="s">
        <v>108</v>
      </c>
      <c r="S866" s="16">
        <v>64</v>
      </c>
      <c r="T866" s="15" t="s">
        <v>51</v>
      </c>
    </row>
    <row r="867" spans="1:20" x14ac:dyDescent="0.3">
      <c r="A867" s="14">
        <v>42510</v>
      </c>
      <c r="B867" s="15" t="s">
        <v>45</v>
      </c>
      <c r="C867" s="15" t="s">
        <v>46</v>
      </c>
      <c r="D867" s="15" t="s">
        <v>47</v>
      </c>
      <c r="E867" s="16">
        <v>170</v>
      </c>
      <c r="F867" s="17">
        <v>194</v>
      </c>
      <c r="G867" s="15"/>
      <c r="H867" s="17">
        <v>115</v>
      </c>
      <c r="I867" s="15" t="s">
        <v>105</v>
      </c>
      <c r="J867" s="17">
        <v>272</v>
      </c>
      <c r="K867" s="15" t="s">
        <v>469</v>
      </c>
      <c r="L867" s="29" t="s">
        <v>102</v>
      </c>
      <c r="M867" s="28">
        <v>6</v>
      </c>
      <c r="N867" s="28">
        <v>67</v>
      </c>
      <c r="O867" s="29" t="s">
        <v>486</v>
      </c>
      <c r="P867" s="16">
        <v>70</v>
      </c>
      <c r="Q867" s="16">
        <v>99</v>
      </c>
      <c r="R867" s="15" t="s">
        <v>123</v>
      </c>
      <c r="S867" s="16">
        <v>47</v>
      </c>
      <c r="T867" s="15" t="s">
        <v>61</v>
      </c>
    </row>
    <row r="868" spans="1:20" x14ac:dyDescent="0.3">
      <c r="A868" s="14">
        <v>42511</v>
      </c>
      <c r="B868" s="15" t="s">
        <v>45</v>
      </c>
      <c r="C868" s="15" t="s">
        <v>46</v>
      </c>
      <c r="D868" s="15" t="s">
        <v>47</v>
      </c>
      <c r="E868" s="16">
        <v>170</v>
      </c>
      <c r="F868" s="17">
        <v>167</v>
      </c>
      <c r="G868" s="15"/>
      <c r="H868" s="17">
        <v>140</v>
      </c>
      <c r="I868" s="15" t="s">
        <v>630</v>
      </c>
      <c r="J868" s="17">
        <v>194</v>
      </c>
      <c r="K868" s="15" t="s">
        <v>804</v>
      </c>
      <c r="L868" s="29" t="s">
        <v>263</v>
      </c>
      <c r="M868" s="28">
        <v>14</v>
      </c>
      <c r="N868" s="28">
        <v>50</v>
      </c>
      <c r="O868" s="29" t="s">
        <v>146</v>
      </c>
      <c r="P868" s="16">
        <v>83</v>
      </c>
      <c r="Q868" s="16">
        <v>98</v>
      </c>
      <c r="R868" s="15" t="s">
        <v>184</v>
      </c>
      <c r="S868" s="16">
        <v>70</v>
      </c>
      <c r="T868" s="15" t="s">
        <v>345</v>
      </c>
    </row>
    <row r="869" spans="1:20" x14ac:dyDescent="0.3">
      <c r="A869" s="14">
        <v>42512</v>
      </c>
      <c r="B869" s="15" t="s">
        <v>45</v>
      </c>
      <c r="C869" s="15" t="s">
        <v>46</v>
      </c>
      <c r="D869" s="15" t="s">
        <v>47</v>
      </c>
      <c r="E869" s="16">
        <v>170</v>
      </c>
      <c r="F869" s="17">
        <v>142</v>
      </c>
      <c r="G869" s="15"/>
      <c r="H869" s="17">
        <v>99</v>
      </c>
      <c r="I869" s="15" t="s">
        <v>567</v>
      </c>
      <c r="J869" s="17">
        <v>185</v>
      </c>
      <c r="K869" s="15" t="s">
        <v>179</v>
      </c>
      <c r="L869" s="27">
        <v>26</v>
      </c>
      <c r="M869" s="28">
        <v>19</v>
      </c>
      <c r="N869" s="28">
        <v>133</v>
      </c>
      <c r="O869" s="29" t="s">
        <v>81</v>
      </c>
      <c r="P869" s="16">
        <v>72</v>
      </c>
      <c r="Q869" s="16">
        <v>99</v>
      </c>
      <c r="R869" s="15" t="s">
        <v>59</v>
      </c>
      <c r="S869" s="16">
        <v>39</v>
      </c>
      <c r="T869" s="15" t="s">
        <v>209</v>
      </c>
    </row>
    <row r="870" spans="1:20" x14ac:dyDescent="0.3">
      <c r="A870" s="14">
        <v>42513</v>
      </c>
      <c r="B870" s="15" t="s">
        <v>45</v>
      </c>
      <c r="C870" s="15" t="s">
        <v>46</v>
      </c>
      <c r="D870" s="15" t="s">
        <v>47</v>
      </c>
      <c r="E870" s="16">
        <v>170</v>
      </c>
      <c r="F870" s="17">
        <v>134</v>
      </c>
      <c r="G870" s="15"/>
      <c r="H870" s="17">
        <v>70</v>
      </c>
      <c r="I870" s="15" t="s">
        <v>799</v>
      </c>
      <c r="J870" s="17">
        <v>199</v>
      </c>
      <c r="K870" s="15" t="s">
        <v>98</v>
      </c>
      <c r="L870" s="29" t="s">
        <v>263</v>
      </c>
      <c r="M870" s="28">
        <v>14</v>
      </c>
      <c r="N870" s="28">
        <v>61</v>
      </c>
      <c r="O870" s="29" t="s">
        <v>206</v>
      </c>
      <c r="P870" s="16">
        <v>70</v>
      </c>
      <c r="Q870" s="16">
        <v>100</v>
      </c>
      <c r="R870" s="15" t="s">
        <v>229</v>
      </c>
      <c r="S870" s="16">
        <v>46</v>
      </c>
      <c r="T870" s="15" t="s">
        <v>192</v>
      </c>
    </row>
    <row r="871" spans="1:20" x14ac:dyDescent="0.3">
      <c r="A871" s="14">
        <v>42514</v>
      </c>
      <c r="B871" s="15" t="s">
        <v>45</v>
      </c>
      <c r="C871" s="15" t="s">
        <v>46</v>
      </c>
      <c r="D871" s="15" t="s">
        <v>47</v>
      </c>
      <c r="E871" s="16">
        <v>170</v>
      </c>
      <c r="F871" s="17">
        <v>163</v>
      </c>
      <c r="G871" s="15"/>
      <c r="H871" s="17">
        <v>99</v>
      </c>
      <c r="I871" s="15" t="s">
        <v>221</v>
      </c>
      <c r="J871" s="17">
        <v>227</v>
      </c>
      <c r="K871" s="15" t="s">
        <v>569</v>
      </c>
      <c r="L871" s="29" t="s">
        <v>116</v>
      </c>
      <c r="M871" s="28">
        <v>8</v>
      </c>
      <c r="N871" s="28">
        <v>64</v>
      </c>
      <c r="O871" s="29" t="s">
        <v>179</v>
      </c>
      <c r="P871" s="16">
        <v>73</v>
      </c>
      <c r="Q871" s="16">
        <v>99</v>
      </c>
      <c r="R871" s="15" t="s">
        <v>123</v>
      </c>
      <c r="S871" s="16">
        <v>47</v>
      </c>
      <c r="T871" s="15" t="s">
        <v>129</v>
      </c>
    </row>
    <row r="872" spans="1:20" x14ac:dyDescent="0.3">
      <c r="A872" s="14">
        <v>42515</v>
      </c>
      <c r="B872" s="15" t="s">
        <v>45</v>
      </c>
      <c r="C872" s="15" t="s">
        <v>46</v>
      </c>
      <c r="D872" s="15" t="s">
        <v>47</v>
      </c>
      <c r="E872" s="16">
        <v>170</v>
      </c>
      <c r="F872" s="17">
        <v>152</v>
      </c>
      <c r="G872" s="15"/>
      <c r="H872" s="17">
        <v>114</v>
      </c>
      <c r="I872" s="15" t="s">
        <v>470</v>
      </c>
      <c r="J872" s="17">
        <v>189</v>
      </c>
      <c r="K872" s="15" t="s">
        <v>805</v>
      </c>
      <c r="L872" s="27">
        <v>30</v>
      </c>
      <c r="M872" s="28">
        <v>6</v>
      </c>
      <c r="N872" s="28">
        <v>78</v>
      </c>
      <c r="O872" s="29" t="s">
        <v>117</v>
      </c>
      <c r="P872" s="16">
        <v>87</v>
      </c>
      <c r="Q872" s="16">
        <v>99</v>
      </c>
      <c r="R872" s="15" t="s">
        <v>51</v>
      </c>
      <c r="S872" s="16">
        <v>68</v>
      </c>
      <c r="T872" s="15" t="s">
        <v>164</v>
      </c>
    </row>
    <row r="873" spans="1:20" x14ac:dyDescent="0.3">
      <c r="A873" s="14">
        <v>42516</v>
      </c>
      <c r="B873" s="15" t="s">
        <v>45</v>
      </c>
      <c r="C873" s="15" t="s">
        <v>46</v>
      </c>
      <c r="D873" s="15" t="s">
        <v>47</v>
      </c>
      <c r="E873" s="16">
        <v>170</v>
      </c>
      <c r="F873" s="17">
        <v>166</v>
      </c>
      <c r="G873" s="15"/>
      <c r="H873" s="17">
        <v>112</v>
      </c>
      <c r="I873" s="15" t="s">
        <v>806</v>
      </c>
      <c r="J873" s="17">
        <v>221</v>
      </c>
      <c r="K873" s="15" t="s">
        <v>343</v>
      </c>
      <c r="L873" s="27">
        <v>28</v>
      </c>
      <c r="M873" s="28">
        <v>8</v>
      </c>
      <c r="N873" s="28">
        <v>53</v>
      </c>
      <c r="O873" s="29" t="s">
        <v>95</v>
      </c>
      <c r="P873" s="16">
        <v>75</v>
      </c>
      <c r="Q873" s="16">
        <v>99</v>
      </c>
      <c r="R873" s="15" t="s">
        <v>195</v>
      </c>
      <c r="S873" s="16">
        <v>54</v>
      </c>
      <c r="T873" s="15" t="s">
        <v>264</v>
      </c>
    </row>
    <row r="874" spans="1:20" x14ac:dyDescent="0.3">
      <c r="A874" s="14">
        <v>42517</v>
      </c>
      <c r="B874" s="15" t="s">
        <v>45</v>
      </c>
      <c r="C874" s="15" t="s">
        <v>46</v>
      </c>
      <c r="D874" s="15" t="s">
        <v>47</v>
      </c>
      <c r="E874" s="16">
        <v>170</v>
      </c>
      <c r="F874" s="17">
        <v>170</v>
      </c>
      <c r="G874" s="15"/>
      <c r="H874" s="17">
        <v>111</v>
      </c>
      <c r="I874" s="15" t="s">
        <v>807</v>
      </c>
      <c r="J874" s="17">
        <v>230</v>
      </c>
      <c r="K874" s="15" t="s">
        <v>233</v>
      </c>
      <c r="L874" s="29" t="s">
        <v>263</v>
      </c>
      <c r="M874" s="28">
        <v>6</v>
      </c>
      <c r="N874" s="28">
        <v>58</v>
      </c>
      <c r="O874" s="29" t="s">
        <v>209</v>
      </c>
      <c r="P874" s="16">
        <v>76</v>
      </c>
      <c r="Q874" s="16">
        <v>99</v>
      </c>
      <c r="R874" s="15" t="s">
        <v>51</v>
      </c>
      <c r="S874" s="16">
        <v>57</v>
      </c>
      <c r="T874" s="15" t="s">
        <v>117</v>
      </c>
    </row>
    <row r="875" spans="1:20" x14ac:dyDescent="0.3">
      <c r="A875" s="14">
        <v>42518</v>
      </c>
      <c r="B875" s="15" t="s">
        <v>45</v>
      </c>
      <c r="C875" s="15" t="s">
        <v>46</v>
      </c>
      <c r="D875" s="15" t="s">
        <v>47</v>
      </c>
      <c r="E875" s="16">
        <v>170</v>
      </c>
      <c r="F875" s="17">
        <v>170</v>
      </c>
      <c r="G875" s="15"/>
      <c r="H875" s="17">
        <v>120</v>
      </c>
      <c r="I875" s="15" t="s">
        <v>405</v>
      </c>
      <c r="J875" s="17">
        <v>219</v>
      </c>
      <c r="K875" s="15" t="s">
        <v>192</v>
      </c>
      <c r="L875" s="27">
        <v>27</v>
      </c>
      <c r="M875" s="28">
        <v>6</v>
      </c>
      <c r="N875" s="28">
        <v>92</v>
      </c>
      <c r="O875" s="29" t="s">
        <v>209</v>
      </c>
      <c r="P875" s="16">
        <v>86</v>
      </c>
      <c r="Q875" s="16">
        <v>99</v>
      </c>
      <c r="R875" s="15" t="s">
        <v>51</v>
      </c>
      <c r="S875" s="16">
        <v>57</v>
      </c>
      <c r="T875" s="15" t="s">
        <v>277</v>
      </c>
    </row>
    <row r="876" spans="1:20" x14ac:dyDescent="0.3">
      <c r="A876" s="14">
        <v>42519</v>
      </c>
      <c r="B876" s="15" t="s">
        <v>45</v>
      </c>
      <c r="C876" s="15" t="s">
        <v>46</v>
      </c>
      <c r="D876" s="15" t="s">
        <v>47</v>
      </c>
      <c r="E876" s="16">
        <v>170</v>
      </c>
      <c r="F876" s="17">
        <v>156</v>
      </c>
      <c r="G876" s="15"/>
      <c r="H876" s="17">
        <v>103</v>
      </c>
      <c r="I876" s="15" t="s">
        <v>51</v>
      </c>
      <c r="J876" s="17">
        <v>210</v>
      </c>
      <c r="K876" s="15" t="s">
        <v>756</v>
      </c>
      <c r="L876" s="27">
        <v>29</v>
      </c>
      <c r="M876" s="28">
        <v>6</v>
      </c>
      <c r="N876" s="28">
        <v>97</v>
      </c>
      <c r="O876" s="29" t="s">
        <v>89</v>
      </c>
      <c r="P876" s="16">
        <v>76</v>
      </c>
      <c r="Q876" s="16">
        <v>100</v>
      </c>
      <c r="R876" s="15" t="s">
        <v>51</v>
      </c>
      <c r="S876" s="16">
        <v>52</v>
      </c>
      <c r="T876" s="15" t="s">
        <v>179</v>
      </c>
    </row>
    <row r="877" spans="1:20" x14ac:dyDescent="0.3">
      <c r="A877" s="14">
        <v>42520</v>
      </c>
      <c r="B877" s="15" t="s">
        <v>45</v>
      </c>
      <c r="C877" s="15" t="s">
        <v>46</v>
      </c>
      <c r="D877" s="15" t="s">
        <v>47</v>
      </c>
      <c r="E877" s="16">
        <v>170</v>
      </c>
      <c r="F877" s="17">
        <v>166</v>
      </c>
      <c r="G877" s="17">
        <v>24</v>
      </c>
      <c r="H877" s="17">
        <v>123</v>
      </c>
      <c r="I877" s="15" t="s">
        <v>323</v>
      </c>
      <c r="J877" s="17">
        <v>208</v>
      </c>
      <c r="K877" s="15" t="s">
        <v>502</v>
      </c>
      <c r="L877" s="27">
        <v>28</v>
      </c>
      <c r="M877" s="28">
        <v>8</v>
      </c>
      <c r="N877" s="28">
        <v>81</v>
      </c>
      <c r="O877" s="29" t="s">
        <v>113</v>
      </c>
      <c r="P877" s="16">
        <v>82</v>
      </c>
      <c r="Q877" s="16">
        <v>99</v>
      </c>
      <c r="R877" s="15" t="s">
        <v>120</v>
      </c>
      <c r="S877" s="16">
        <v>52</v>
      </c>
      <c r="T877" s="15" t="s">
        <v>250</v>
      </c>
    </row>
    <row r="878" spans="1:20" x14ac:dyDescent="0.3">
      <c r="A878" s="14">
        <v>42521</v>
      </c>
      <c r="B878" s="15" t="s">
        <v>45</v>
      </c>
      <c r="C878" s="15" t="s">
        <v>46</v>
      </c>
      <c r="D878" s="15" t="s">
        <v>47</v>
      </c>
      <c r="E878" s="16">
        <v>170</v>
      </c>
      <c r="F878" s="17">
        <v>164</v>
      </c>
      <c r="G878" s="17">
        <v>0</v>
      </c>
      <c r="H878" s="17">
        <v>115</v>
      </c>
      <c r="I878" s="15" t="s">
        <v>808</v>
      </c>
      <c r="J878" s="17">
        <v>213</v>
      </c>
      <c r="K878" s="15" t="s">
        <v>535</v>
      </c>
      <c r="L878" s="29" t="s">
        <v>84</v>
      </c>
      <c r="M878" s="28">
        <v>17</v>
      </c>
      <c r="N878" s="28">
        <v>64</v>
      </c>
      <c r="O878" s="29" t="s">
        <v>188</v>
      </c>
      <c r="P878" s="16">
        <v>71</v>
      </c>
      <c r="Q878" s="16">
        <v>99</v>
      </c>
      <c r="R878" s="15" t="s">
        <v>51</v>
      </c>
      <c r="S878" s="16">
        <v>56</v>
      </c>
      <c r="T878" s="15" t="s">
        <v>55</v>
      </c>
    </row>
    <row r="879" spans="1:20" x14ac:dyDescent="0.3">
      <c r="A879" s="14">
        <v>42522</v>
      </c>
      <c r="B879" s="15" t="s">
        <v>45</v>
      </c>
      <c r="C879" s="15" t="s">
        <v>46</v>
      </c>
      <c r="D879" s="15" t="s">
        <v>47</v>
      </c>
      <c r="E879" s="16">
        <v>170</v>
      </c>
      <c r="F879" s="17">
        <v>156</v>
      </c>
      <c r="G879" s="17">
        <v>0</v>
      </c>
      <c r="H879" s="17">
        <v>86</v>
      </c>
      <c r="I879" s="15" t="s">
        <v>207</v>
      </c>
      <c r="J879" s="17">
        <v>227</v>
      </c>
      <c r="K879" s="15" t="s">
        <v>134</v>
      </c>
      <c r="L879" s="29" t="s">
        <v>218</v>
      </c>
      <c r="M879" s="28">
        <v>14</v>
      </c>
      <c r="N879" s="28">
        <v>67</v>
      </c>
      <c r="O879" s="29" t="s">
        <v>128</v>
      </c>
      <c r="P879" s="16">
        <v>67</v>
      </c>
      <c r="Q879" s="16">
        <v>100</v>
      </c>
      <c r="R879" s="15" t="s">
        <v>123</v>
      </c>
      <c r="S879" s="16">
        <v>39</v>
      </c>
      <c r="T879" s="15" t="s">
        <v>135</v>
      </c>
    </row>
    <row r="880" spans="1:20" x14ac:dyDescent="0.3">
      <c r="A880" s="14">
        <v>42523</v>
      </c>
      <c r="B880" s="15" t="s">
        <v>45</v>
      </c>
      <c r="C880" s="15" t="s">
        <v>46</v>
      </c>
      <c r="D880" s="15" t="s">
        <v>47</v>
      </c>
      <c r="E880" s="16">
        <v>170</v>
      </c>
      <c r="F880" s="17">
        <v>170</v>
      </c>
      <c r="G880" s="17">
        <v>0</v>
      </c>
      <c r="H880" s="17">
        <v>115</v>
      </c>
      <c r="I880" s="15" t="s">
        <v>115</v>
      </c>
      <c r="J880" s="17">
        <v>225</v>
      </c>
      <c r="K880" s="15" t="s">
        <v>727</v>
      </c>
      <c r="L880" s="29" t="s">
        <v>263</v>
      </c>
      <c r="M880" s="28">
        <v>19</v>
      </c>
      <c r="N880" s="28">
        <v>58</v>
      </c>
      <c r="O880" s="29" t="s">
        <v>118</v>
      </c>
      <c r="P880" s="16">
        <v>74</v>
      </c>
      <c r="Q880" s="16">
        <v>97</v>
      </c>
      <c r="R880" s="15" t="s">
        <v>86</v>
      </c>
      <c r="S880" s="16">
        <v>62</v>
      </c>
      <c r="T880" s="15" t="s">
        <v>113</v>
      </c>
    </row>
    <row r="881" spans="1:20" x14ac:dyDescent="0.3">
      <c r="A881" s="14">
        <v>42524</v>
      </c>
      <c r="B881" s="15" t="s">
        <v>45</v>
      </c>
      <c r="C881" s="15" t="s">
        <v>46</v>
      </c>
      <c r="D881" s="15" t="s">
        <v>47</v>
      </c>
      <c r="E881" s="16">
        <v>170</v>
      </c>
      <c r="F881" s="17">
        <v>196</v>
      </c>
      <c r="G881" s="17">
        <v>32</v>
      </c>
      <c r="H881" s="17">
        <v>155</v>
      </c>
      <c r="I881" s="15" t="s">
        <v>607</v>
      </c>
      <c r="J881" s="17">
        <v>238</v>
      </c>
      <c r="K881" s="15" t="s">
        <v>417</v>
      </c>
      <c r="L881" s="29" t="s">
        <v>84</v>
      </c>
      <c r="M881" s="28">
        <v>14</v>
      </c>
      <c r="N881" s="28">
        <v>67</v>
      </c>
      <c r="O881" s="29" t="s">
        <v>133</v>
      </c>
      <c r="P881" s="16">
        <v>80</v>
      </c>
      <c r="Q881" s="16">
        <v>97</v>
      </c>
      <c r="R881" s="15" t="s">
        <v>51</v>
      </c>
      <c r="S881" s="16">
        <v>64</v>
      </c>
      <c r="T881" s="15" t="s">
        <v>51</v>
      </c>
    </row>
    <row r="882" spans="1:20" x14ac:dyDescent="0.3">
      <c r="A882" s="14">
        <v>42525</v>
      </c>
      <c r="B882" s="15" t="s">
        <v>45</v>
      </c>
      <c r="C882" s="15" t="s">
        <v>46</v>
      </c>
      <c r="D882" s="15" t="s">
        <v>47</v>
      </c>
      <c r="E882" s="16">
        <v>170</v>
      </c>
      <c r="F882" s="17">
        <v>162</v>
      </c>
      <c r="G882" s="17">
        <v>2</v>
      </c>
      <c r="H882" s="17">
        <v>152</v>
      </c>
      <c r="I882" s="15" t="s">
        <v>51</v>
      </c>
      <c r="J882" s="17">
        <v>172</v>
      </c>
      <c r="K882" s="15" t="s">
        <v>809</v>
      </c>
      <c r="L882" s="27">
        <v>36</v>
      </c>
      <c r="M882" s="28">
        <v>6</v>
      </c>
      <c r="N882" s="28">
        <v>39</v>
      </c>
      <c r="O882" s="29" t="s">
        <v>81</v>
      </c>
      <c r="P882" s="16">
        <v>90</v>
      </c>
      <c r="Q882" s="16">
        <v>97</v>
      </c>
      <c r="R882" s="15" t="s">
        <v>51</v>
      </c>
      <c r="S882" s="16">
        <v>86</v>
      </c>
      <c r="T882" s="15" t="s">
        <v>51</v>
      </c>
    </row>
    <row r="883" spans="1:20" x14ac:dyDescent="0.3">
      <c r="A883" s="14">
        <v>42526</v>
      </c>
      <c r="B883" s="15" t="s">
        <v>45</v>
      </c>
      <c r="C883" s="15" t="s">
        <v>46</v>
      </c>
      <c r="D883" s="15" t="s">
        <v>47</v>
      </c>
      <c r="E883" s="16">
        <v>170</v>
      </c>
      <c r="F883" s="17">
        <v>190</v>
      </c>
      <c r="G883" s="17">
        <v>2</v>
      </c>
      <c r="H883" s="17">
        <v>146</v>
      </c>
      <c r="I883" s="15" t="s">
        <v>399</v>
      </c>
      <c r="J883" s="17">
        <v>235</v>
      </c>
      <c r="K883" s="15" t="s">
        <v>416</v>
      </c>
      <c r="L883" s="27">
        <v>34</v>
      </c>
      <c r="M883" s="28">
        <v>11</v>
      </c>
      <c r="N883" s="28">
        <v>42</v>
      </c>
      <c r="O883" s="29" t="s">
        <v>345</v>
      </c>
      <c r="P883" s="16">
        <v>79</v>
      </c>
      <c r="Q883" s="16">
        <v>98</v>
      </c>
      <c r="R883" s="15" t="s">
        <v>51</v>
      </c>
      <c r="S883" s="16">
        <v>62</v>
      </c>
      <c r="T883" s="15" t="s">
        <v>164</v>
      </c>
    </row>
    <row r="884" spans="1:20" x14ac:dyDescent="0.3">
      <c r="A884" s="14">
        <v>42527</v>
      </c>
      <c r="B884" s="15" t="s">
        <v>45</v>
      </c>
      <c r="C884" s="15" t="s">
        <v>46</v>
      </c>
      <c r="D884" s="15" t="s">
        <v>47</v>
      </c>
      <c r="E884" s="16">
        <v>170</v>
      </c>
      <c r="F884" s="17">
        <v>195</v>
      </c>
      <c r="G884" s="17">
        <v>16</v>
      </c>
      <c r="H884" s="17">
        <v>143</v>
      </c>
      <c r="I884" s="15" t="s">
        <v>51</v>
      </c>
      <c r="J884" s="17">
        <v>247</v>
      </c>
      <c r="K884" s="15" t="s">
        <v>412</v>
      </c>
      <c r="L884" s="29" t="s">
        <v>116</v>
      </c>
      <c r="M884" s="28">
        <v>14</v>
      </c>
      <c r="N884" s="28">
        <v>56</v>
      </c>
      <c r="O884" s="29" t="s">
        <v>129</v>
      </c>
      <c r="P884" s="16">
        <v>76</v>
      </c>
      <c r="Q884" s="16">
        <v>99</v>
      </c>
      <c r="R884" s="15" t="s">
        <v>51</v>
      </c>
      <c r="S884" s="16">
        <v>57</v>
      </c>
      <c r="T884" s="15" t="s">
        <v>201</v>
      </c>
    </row>
    <row r="885" spans="1:20" x14ac:dyDescent="0.3">
      <c r="A885" s="14">
        <v>42528</v>
      </c>
      <c r="B885" s="15" t="s">
        <v>45</v>
      </c>
      <c r="C885" s="15" t="s">
        <v>46</v>
      </c>
      <c r="D885" s="15" t="s">
        <v>47</v>
      </c>
      <c r="E885" s="16">
        <v>170</v>
      </c>
      <c r="F885" s="17">
        <v>192</v>
      </c>
      <c r="G885" s="17">
        <v>0</v>
      </c>
      <c r="H885" s="17">
        <v>133</v>
      </c>
      <c r="I885" s="15" t="s">
        <v>810</v>
      </c>
      <c r="J885" s="17">
        <v>251</v>
      </c>
      <c r="K885" s="15" t="s">
        <v>458</v>
      </c>
      <c r="L885" s="27">
        <v>36</v>
      </c>
      <c r="M885" s="28">
        <v>19</v>
      </c>
      <c r="N885" s="28">
        <v>64</v>
      </c>
      <c r="O885" s="29" t="s">
        <v>50</v>
      </c>
      <c r="P885" s="16">
        <v>74</v>
      </c>
      <c r="Q885" s="16">
        <v>98</v>
      </c>
      <c r="R885" s="15" t="s">
        <v>184</v>
      </c>
      <c r="S885" s="16">
        <v>64</v>
      </c>
      <c r="T885" s="15" t="s">
        <v>179</v>
      </c>
    </row>
    <row r="886" spans="1:20" x14ac:dyDescent="0.3">
      <c r="A886" s="14">
        <v>42529</v>
      </c>
      <c r="B886" s="15" t="s">
        <v>45</v>
      </c>
      <c r="C886" s="15" t="s">
        <v>46</v>
      </c>
      <c r="D886" s="15" t="s">
        <v>47</v>
      </c>
      <c r="E886" s="16">
        <v>170</v>
      </c>
      <c r="F886" s="17">
        <v>229</v>
      </c>
      <c r="G886" s="17">
        <v>0</v>
      </c>
      <c r="H886" s="17">
        <v>165</v>
      </c>
      <c r="I886" s="15" t="s">
        <v>115</v>
      </c>
      <c r="J886" s="17">
        <v>293</v>
      </c>
      <c r="K886" s="15" t="s">
        <v>94</v>
      </c>
      <c r="L886" s="29" t="s">
        <v>401</v>
      </c>
      <c r="M886" s="28">
        <v>17</v>
      </c>
      <c r="N886" s="28">
        <v>67</v>
      </c>
      <c r="O886" s="29" t="s">
        <v>61</v>
      </c>
      <c r="P886" s="16">
        <v>68</v>
      </c>
      <c r="Q886" s="16">
        <v>96</v>
      </c>
      <c r="R886" s="15" t="s">
        <v>51</v>
      </c>
      <c r="S886" s="16">
        <v>51</v>
      </c>
      <c r="T886" s="15" t="s">
        <v>342</v>
      </c>
    </row>
    <row r="887" spans="1:20" x14ac:dyDescent="0.3">
      <c r="A887" s="14">
        <v>42530</v>
      </c>
      <c r="B887" s="15" t="s">
        <v>45</v>
      </c>
      <c r="C887" s="15" t="s">
        <v>46</v>
      </c>
      <c r="D887" s="15" t="s">
        <v>47</v>
      </c>
      <c r="E887" s="16">
        <v>170</v>
      </c>
      <c r="F887" s="17">
        <v>177</v>
      </c>
      <c r="G887" s="17">
        <v>22</v>
      </c>
      <c r="H887" s="17">
        <v>149</v>
      </c>
      <c r="I887" s="15" t="s">
        <v>199</v>
      </c>
      <c r="J887" s="17">
        <v>205</v>
      </c>
      <c r="K887" s="15" t="s">
        <v>811</v>
      </c>
      <c r="L887" s="29" t="s">
        <v>84</v>
      </c>
      <c r="M887" s="28">
        <v>19</v>
      </c>
      <c r="N887" s="28">
        <v>44</v>
      </c>
      <c r="O887" s="29" t="s">
        <v>215</v>
      </c>
      <c r="P887" s="16">
        <v>87</v>
      </c>
      <c r="Q887" s="16">
        <v>97</v>
      </c>
      <c r="R887" s="15" t="s">
        <v>51</v>
      </c>
      <c r="S887" s="16">
        <v>80</v>
      </c>
      <c r="T887" s="15" t="s">
        <v>439</v>
      </c>
    </row>
    <row r="888" spans="1:20" x14ac:dyDescent="0.3">
      <c r="A888" s="14">
        <v>42531</v>
      </c>
      <c r="B888" s="15" t="s">
        <v>45</v>
      </c>
      <c r="C888" s="15" t="s">
        <v>46</v>
      </c>
      <c r="D888" s="15" t="s">
        <v>47</v>
      </c>
      <c r="E888" s="16">
        <v>170</v>
      </c>
      <c r="F888" s="17">
        <v>167</v>
      </c>
      <c r="G888" s="17">
        <v>0</v>
      </c>
      <c r="H888" s="17">
        <v>144</v>
      </c>
      <c r="I888" s="15" t="s">
        <v>521</v>
      </c>
      <c r="J888" s="17">
        <v>190</v>
      </c>
      <c r="K888" s="15" t="s">
        <v>129</v>
      </c>
      <c r="L888" s="27">
        <v>31</v>
      </c>
      <c r="M888" s="28">
        <v>8</v>
      </c>
      <c r="N888" s="28">
        <v>53</v>
      </c>
      <c r="O888" s="29" t="s">
        <v>188</v>
      </c>
      <c r="P888" s="16">
        <v>81</v>
      </c>
      <c r="Q888" s="16">
        <v>100</v>
      </c>
      <c r="R888" s="15" t="s">
        <v>178</v>
      </c>
      <c r="S888" s="16">
        <v>66</v>
      </c>
      <c r="T888" s="15" t="s">
        <v>64</v>
      </c>
    </row>
    <row r="889" spans="1:20" x14ac:dyDescent="0.3">
      <c r="A889" s="14">
        <v>42532</v>
      </c>
      <c r="B889" s="15" t="s">
        <v>45</v>
      </c>
      <c r="C889" s="15" t="s">
        <v>46</v>
      </c>
      <c r="D889" s="15" t="s">
        <v>47</v>
      </c>
      <c r="E889" s="16">
        <v>170</v>
      </c>
      <c r="F889" s="17">
        <v>187</v>
      </c>
      <c r="G889" s="17">
        <v>0</v>
      </c>
      <c r="H889" s="17">
        <v>133</v>
      </c>
      <c r="I889" s="15" t="s">
        <v>682</v>
      </c>
      <c r="J889" s="17">
        <v>241</v>
      </c>
      <c r="K889" s="15" t="s">
        <v>524</v>
      </c>
      <c r="L889" s="29" t="s">
        <v>218</v>
      </c>
      <c r="M889" s="28">
        <v>14</v>
      </c>
      <c r="N889" s="28">
        <v>64</v>
      </c>
      <c r="O889" s="29" t="s">
        <v>158</v>
      </c>
      <c r="P889" s="16">
        <v>60</v>
      </c>
      <c r="Q889" s="16">
        <v>94</v>
      </c>
      <c r="R889" s="15" t="s">
        <v>51</v>
      </c>
      <c r="S889" s="16">
        <v>45</v>
      </c>
      <c r="T889" s="15" t="s">
        <v>89</v>
      </c>
    </row>
    <row r="890" spans="1:20" x14ac:dyDescent="0.3">
      <c r="A890" s="14">
        <v>42533</v>
      </c>
      <c r="B890" s="15" t="s">
        <v>45</v>
      </c>
      <c r="C890" s="15" t="s">
        <v>46</v>
      </c>
      <c r="D890" s="15" t="s">
        <v>47</v>
      </c>
      <c r="E890" s="16">
        <v>170</v>
      </c>
      <c r="F890" s="17">
        <v>193</v>
      </c>
      <c r="G890" s="17">
        <v>0</v>
      </c>
      <c r="H890" s="17">
        <v>130</v>
      </c>
      <c r="I890" s="15" t="s">
        <v>51</v>
      </c>
      <c r="J890" s="17">
        <v>256</v>
      </c>
      <c r="K890" s="15" t="s">
        <v>131</v>
      </c>
      <c r="L890" s="29" t="s">
        <v>218</v>
      </c>
      <c r="M890" s="28">
        <v>8</v>
      </c>
      <c r="N890" s="28">
        <v>50</v>
      </c>
      <c r="O890" s="29" t="s">
        <v>79</v>
      </c>
      <c r="P890" s="16">
        <v>72</v>
      </c>
      <c r="Q890" s="16">
        <v>92</v>
      </c>
      <c r="R890" s="15" t="s">
        <v>75</v>
      </c>
      <c r="S890" s="16">
        <v>60</v>
      </c>
      <c r="T890" s="15" t="s">
        <v>55</v>
      </c>
    </row>
    <row r="891" spans="1:20" x14ac:dyDescent="0.3">
      <c r="A891" s="14">
        <v>42534</v>
      </c>
      <c r="B891" s="15" t="s">
        <v>45</v>
      </c>
      <c r="C891" s="15" t="s">
        <v>46</v>
      </c>
      <c r="D891" s="15" t="s">
        <v>47</v>
      </c>
      <c r="E891" s="16">
        <v>170</v>
      </c>
      <c r="F891" s="17">
        <v>208</v>
      </c>
      <c r="G891" s="17">
        <v>0</v>
      </c>
      <c r="H891" s="17">
        <v>147</v>
      </c>
      <c r="I891" s="15" t="s">
        <v>199</v>
      </c>
      <c r="J891" s="17">
        <v>268</v>
      </c>
      <c r="K891" s="15" t="s">
        <v>812</v>
      </c>
      <c r="L891" s="29" t="s">
        <v>84</v>
      </c>
      <c r="M891" s="28">
        <v>14</v>
      </c>
      <c r="N891" s="28">
        <v>89</v>
      </c>
      <c r="O891" s="29" t="s">
        <v>226</v>
      </c>
      <c r="P891" s="16">
        <v>71</v>
      </c>
      <c r="Q891" s="16">
        <v>96</v>
      </c>
      <c r="R891" s="15" t="s">
        <v>147</v>
      </c>
      <c r="S891" s="16">
        <v>45</v>
      </c>
      <c r="T891" s="15" t="s">
        <v>277</v>
      </c>
    </row>
    <row r="892" spans="1:20" x14ac:dyDescent="0.3">
      <c r="A892" s="14">
        <v>42535</v>
      </c>
      <c r="B892" s="15" t="s">
        <v>45</v>
      </c>
      <c r="C892" s="15" t="s">
        <v>46</v>
      </c>
      <c r="D892" s="15" t="s">
        <v>47</v>
      </c>
      <c r="E892" s="16">
        <v>170</v>
      </c>
      <c r="F892" s="17">
        <v>184</v>
      </c>
      <c r="G892" s="17">
        <v>22</v>
      </c>
      <c r="H892" s="17">
        <v>134</v>
      </c>
      <c r="I892" s="15" t="s">
        <v>62</v>
      </c>
      <c r="J892" s="17">
        <v>234</v>
      </c>
      <c r="K892" s="15" t="s">
        <v>167</v>
      </c>
      <c r="L892" s="27">
        <v>34</v>
      </c>
      <c r="M892" s="28">
        <v>14</v>
      </c>
      <c r="N892" s="28">
        <v>86</v>
      </c>
      <c r="O892" s="29" t="s">
        <v>369</v>
      </c>
      <c r="P892" s="16">
        <v>66</v>
      </c>
      <c r="Q892" s="16">
        <v>97</v>
      </c>
      <c r="R892" s="15" t="s">
        <v>51</v>
      </c>
      <c r="S892" s="16">
        <v>51</v>
      </c>
      <c r="T892" s="15" t="s">
        <v>64</v>
      </c>
    </row>
    <row r="893" spans="1:20" x14ac:dyDescent="0.3">
      <c r="A893" s="14">
        <v>42536</v>
      </c>
      <c r="B893" s="15" t="s">
        <v>45</v>
      </c>
      <c r="C893" s="15" t="s">
        <v>46</v>
      </c>
      <c r="D893" s="15" t="s">
        <v>47</v>
      </c>
      <c r="E893" s="16">
        <v>170</v>
      </c>
      <c r="F893" s="17">
        <v>165</v>
      </c>
      <c r="G893" s="17">
        <v>58</v>
      </c>
      <c r="H893" s="17">
        <v>129</v>
      </c>
      <c r="I893" s="15" t="s">
        <v>105</v>
      </c>
      <c r="J893" s="17">
        <v>201</v>
      </c>
      <c r="K893" s="15" t="s">
        <v>759</v>
      </c>
      <c r="L893" s="27">
        <v>30</v>
      </c>
      <c r="M893" s="28">
        <v>8</v>
      </c>
      <c r="N893" s="28">
        <v>114</v>
      </c>
      <c r="O893" s="29" t="s">
        <v>186</v>
      </c>
      <c r="P893" s="16">
        <v>80</v>
      </c>
      <c r="Q893" s="16">
        <v>98</v>
      </c>
      <c r="R893" s="15" t="s">
        <v>51</v>
      </c>
      <c r="S893" s="16">
        <v>51</v>
      </c>
      <c r="T893" s="15" t="s">
        <v>747</v>
      </c>
    </row>
    <row r="894" spans="1:20" x14ac:dyDescent="0.3">
      <c r="A894" s="14">
        <v>42537</v>
      </c>
      <c r="B894" s="15" t="s">
        <v>45</v>
      </c>
      <c r="C894" s="15" t="s">
        <v>46</v>
      </c>
      <c r="D894" s="15" t="s">
        <v>47</v>
      </c>
      <c r="E894" s="16">
        <v>170</v>
      </c>
      <c r="F894" s="17">
        <v>144</v>
      </c>
      <c r="G894" s="17">
        <v>86</v>
      </c>
      <c r="H894" s="17">
        <v>105</v>
      </c>
      <c r="I894" s="15" t="s">
        <v>813</v>
      </c>
      <c r="J894" s="17">
        <v>182</v>
      </c>
      <c r="K894" s="15" t="s">
        <v>220</v>
      </c>
      <c r="L894" s="27">
        <v>36</v>
      </c>
      <c r="M894" s="28">
        <v>8</v>
      </c>
      <c r="N894" s="28">
        <v>75</v>
      </c>
      <c r="O894" s="29" t="s">
        <v>71</v>
      </c>
      <c r="P894" s="16">
        <v>82</v>
      </c>
      <c r="Q894" s="16">
        <v>99</v>
      </c>
      <c r="R894" s="15" t="s">
        <v>166</v>
      </c>
      <c r="S894" s="16">
        <v>59</v>
      </c>
      <c r="T894" s="15" t="s">
        <v>71</v>
      </c>
    </row>
    <row r="895" spans="1:20" x14ac:dyDescent="0.3">
      <c r="A895" s="14">
        <v>42538</v>
      </c>
      <c r="B895" s="15" t="s">
        <v>45</v>
      </c>
      <c r="C895" s="15" t="s">
        <v>46</v>
      </c>
      <c r="D895" s="15" t="s">
        <v>47</v>
      </c>
      <c r="E895" s="16">
        <v>170</v>
      </c>
      <c r="F895" s="17">
        <v>147</v>
      </c>
      <c r="G895" s="17">
        <v>78</v>
      </c>
      <c r="H895" s="17">
        <v>121</v>
      </c>
      <c r="I895" s="15" t="s">
        <v>814</v>
      </c>
      <c r="J895" s="17">
        <v>173</v>
      </c>
      <c r="K895" s="15" t="s">
        <v>805</v>
      </c>
      <c r="L895" s="27">
        <v>36</v>
      </c>
      <c r="M895" s="28">
        <v>11</v>
      </c>
      <c r="N895" s="28">
        <v>61</v>
      </c>
      <c r="O895" s="29" t="s">
        <v>215</v>
      </c>
      <c r="P895" s="16">
        <v>86</v>
      </c>
      <c r="Q895" s="16">
        <v>99</v>
      </c>
      <c r="R895" s="15" t="s">
        <v>88</v>
      </c>
      <c r="S895" s="16">
        <v>64</v>
      </c>
      <c r="T895" s="15" t="s">
        <v>64</v>
      </c>
    </row>
    <row r="896" spans="1:20" x14ac:dyDescent="0.3">
      <c r="A896" s="14">
        <v>42539</v>
      </c>
      <c r="B896" s="15" t="s">
        <v>45</v>
      </c>
      <c r="C896" s="15" t="s">
        <v>46</v>
      </c>
      <c r="D896" s="15" t="s">
        <v>47</v>
      </c>
      <c r="E896" s="16">
        <v>170</v>
      </c>
      <c r="F896" s="17">
        <v>160</v>
      </c>
      <c r="G896" s="17">
        <v>0</v>
      </c>
      <c r="H896" s="17">
        <v>119</v>
      </c>
      <c r="I896" s="15" t="s">
        <v>51</v>
      </c>
      <c r="J896" s="17">
        <v>200</v>
      </c>
      <c r="K896" s="15" t="s">
        <v>535</v>
      </c>
      <c r="L896" s="27">
        <v>29</v>
      </c>
      <c r="M896" s="28">
        <v>14</v>
      </c>
      <c r="N896" s="28">
        <v>58</v>
      </c>
      <c r="O896" s="29" t="s">
        <v>215</v>
      </c>
      <c r="P896" s="16">
        <v>78</v>
      </c>
      <c r="Q896" s="16">
        <v>99</v>
      </c>
      <c r="R896" s="15" t="s">
        <v>51</v>
      </c>
      <c r="S896" s="16">
        <v>58</v>
      </c>
      <c r="T896" s="15" t="s">
        <v>64</v>
      </c>
    </row>
    <row r="897" spans="1:20" x14ac:dyDescent="0.3">
      <c r="A897" s="14">
        <v>42540</v>
      </c>
      <c r="B897" s="15" t="s">
        <v>45</v>
      </c>
      <c r="C897" s="15" t="s">
        <v>46</v>
      </c>
      <c r="D897" s="15" t="s">
        <v>47</v>
      </c>
      <c r="E897" s="16">
        <v>170</v>
      </c>
      <c r="F897" s="17">
        <v>169</v>
      </c>
      <c r="G897" s="17">
        <v>0</v>
      </c>
      <c r="H897" s="17">
        <v>106</v>
      </c>
      <c r="I897" s="15" t="s">
        <v>815</v>
      </c>
      <c r="J897" s="17">
        <v>232</v>
      </c>
      <c r="K897" s="15" t="s">
        <v>91</v>
      </c>
      <c r="L897" s="29" t="s">
        <v>84</v>
      </c>
      <c r="M897" s="28">
        <v>11</v>
      </c>
      <c r="N897" s="28">
        <v>72</v>
      </c>
      <c r="O897" s="29" t="s">
        <v>121</v>
      </c>
      <c r="P897" s="16">
        <v>72</v>
      </c>
      <c r="Q897" s="16">
        <v>99</v>
      </c>
      <c r="R897" s="15" t="s">
        <v>51</v>
      </c>
      <c r="S897" s="16">
        <v>54</v>
      </c>
      <c r="T897" s="15" t="s">
        <v>206</v>
      </c>
    </row>
    <row r="898" spans="1:20" x14ac:dyDescent="0.3">
      <c r="A898" s="14">
        <v>42541</v>
      </c>
      <c r="B898" s="15" t="s">
        <v>45</v>
      </c>
      <c r="C898" s="15" t="s">
        <v>46</v>
      </c>
      <c r="D898" s="15" t="s">
        <v>47</v>
      </c>
      <c r="E898" s="16">
        <v>170</v>
      </c>
      <c r="F898" s="17">
        <v>196</v>
      </c>
      <c r="G898" s="17">
        <v>0</v>
      </c>
      <c r="H898" s="17">
        <v>123</v>
      </c>
      <c r="I898" s="15" t="s">
        <v>147</v>
      </c>
      <c r="J898" s="17">
        <v>268</v>
      </c>
      <c r="K898" s="15" t="s">
        <v>645</v>
      </c>
      <c r="L898" s="27">
        <v>35</v>
      </c>
      <c r="M898" s="28">
        <v>14</v>
      </c>
      <c r="N898" s="28">
        <v>58</v>
      </c>
      <c r="O898" s="29" t="s">
        <v>167</v>
      </c>
      <c r="P898" s="16">
        <v>70</v>
      </c>
      <c r="Q898" s="16">
        <v>100</v>
      </c>
      <c r="R898" s="15" t="s">
        <v>229</v>
      </c>
      <c r="S898" s="16">
        <v>53</v>
      </c>
      <c r="T898" s="15" t="s">
        <v>146</v>
      </c>
    </row>
    <row r="899" spans="1:20" x14ac:dyDescent="0.3">
      <c r="A899" s="14">
        <v>42542</v>
      </c>
      <c r="B899" s="15" t="s">
        <v>45</v>
      </c>
      <c r="C899" s="15" t="s">
        <v>46</v>
      </c>
      <c r="D899" s="15" t="s">
        <v>47</v>
      </c>
      <c r="E899" s="16">
        <v>170</v>
      </c>
      <c r="F899" s="17">
        <v>209</v>
      </c>
      <c r="G899" s="17">
        <v>2</v>
      </c>
      <c r="H899" s="17">
        <v>141</v>
      </c>
      <c r="I899" s="15" t="s">
        <v>579</v>
      </c>
      <c r="J899" s="17">
        <v>277</v>
      </c>
      <c r="K899" s="15" t="s">
        <v>626</v>
      </c>
      <c r="L899" s="29" t="s">
        <v>263</v>
      </c>
      <c r="M899" s="28">
        <v>14</v>
      </c>
      <c r="N899" s="28">
        <v>61</v>
      </c>
      <c r="O899" s="29" t="s">
        <v>260</v>
      </c>
      <c r="P899" s="16">
        <v>73</v>
      </c>
      <c r="Q899" s="16">
        <v>99</v>
      </c>
      <c r="R899" s="15" t="s">
        <v>120</v>
      </c>
      <c r="S899" s="16">
        <v>59</v>
      </c>
      <c r="T899" s="15" t="s">
        <v>133</v>
      </c>
    </row>
    <row r="900" spans="1:20" x14ac:dyDescent="0.3">
      <c r="A900" s="14">
        <v>42543</v>
      </c>
      <c r="B900" s="15" t="s">
        <v>45</v>
      </c>
      <c r="C900" s="15" t="s">
        <v>46</v>
      </c>
      <c r="D900" s="15" t="s">
        <v>47</v>
      </c>
      <c r="E900" s="16">
        <v>170</v>
      </c>
      <c r="F900" s="17">
        <v>222</v>
      </c>
      <c r="G900" s="17">
        <v>0</v>
      </c>
      <c r="H900" s="17">
        <v>170</v>
      </c>
      <c r="I900" s="15" t="s">
        <v>816</v>
      </c>
      <c r="J900" s="17">
        <v>273</v>
      </c>
      <c r="K900" s="15" t="s">
        <v>278</v>
      </c>
      <c r="L900" s="29" t="s">
        <v>116</v>
      </c>
      <c r="M900" s="28">
        <v>19</v>
      </c>
      <c r="N900" s="28">
        <v>67</v>
      </c>
      <c r="O900" s="29" t="s">
        <v>129</v>
      </c>
      <c r="P900" s="16">
        <v>80</v>
      </c>
      <c r="Q900" s="16">
        <v>98</v>
      </c>
      <c r="R900" s="15" t="s">
        <v>75</v>
      </c>
      <c r="S900" s="16">
        <v>63</v>
      </c>
      <c r="T900" s="15" t="s">
        <v>51</v>
      </c>
    </row>
    <row r="901" spans="1:20" x14ac:dyDescent="0.3">
      <c r="A901" s="14">
        <v>42544</v>
      </c>
      <c r="B901" s="15" t="s">
        <v>45</v>
      </c>
      <c r="C901" s="15" t="s">
        <v>46</v>
      </c>
      <c r="D901" s="15" t="s">
        <v>47</v>
      </c>
      <c r="E901" s="16">
        <v>170</v>
      </c>
      <c r="F901" s="17">
        <v>204</v>
      </c>
      <c r="G901" s="17">
        <v>68</v>
      </c>
      <c r="H901" s="17">
        <v>182</v>
      </c>
      <c r="I901" s="15" t="s">
        <v>51</v>
      </c>
      <c r="J901" s="17">
        <v>227</v>
      </c>
      <c r="K901" s="15" t="s">
        <v>714</v>
      </c>
      <c r="L901" s="29" t="s">
        <v>102</v>
      </c>
      <c r="M901" s="28">
        <v>3</v>
      </c>
      <c r="N901" s="28">
        <v>50</v>
      </c>
      <c r="O901" s="29" t="s">
        <v>133</v>
      </c>
      <c r="P901" s="16">
        <v>92</v>
      </c>
      <c r="Q901" s="16">
        <v>97</v>
      </c>
      <c r="R901" s="15" t="s">
        <v>51</v>
      </c>
      <c r="S901" s="16">
        <v>77</v>
      </c>
      <c r="T901" s="15" t="s">
        <v>188</v>
      </c>
    </row>
    <row r="902" spans="1:20" x14ac:dyDescent="0.3">
      <c r="A902" s="14">
        <v>42545</v>
      </c>
      <c r="B902" s="15" t="s">
        <v>45</v>
      </c>
      <c r="C902" s="15" t="s">
        <v>46</v>
      </c>
      <c r="D902" s="15" t="s">
        <v>47</v>
      </c>
      <c r="E902" s="16">
        <v>170</v>
      </c>
      <c r="F902" s="17">
        <v>166</v>
      </c>
      <c r="G902" s="17">
        <v>88</v>
      </c>
      <c r="H902" s="17">
        <v>148</v>
      </c>
      <c r="I902" s="15" t="s">
        <v>51</v>
      </c>
      <c r="J902" s="17">
        <v>183</v>
      </c>
      <c r="K902" s="15" t="s">
        <v>817</v>
      </c>
      <c r="L902" s="29" t="s">
        <v>84</v>
      </c>
      <c r="M902" s="28">
        <v>11</v>
      </c>
      <c r="N902" s="28">
        <v>47</v>
      </c>
      <c r="O902" s="29" t="s">
        <v>117</v>
      </c>
      <c r="P902" s="16">
        <v>95</v>
      </c>
      <c r="Q902" s="16">
        <v>100</v>
      </c>
      <c r="R902" s="15" t="s">
        <v>108</v>
      </c>
      <c r="S902" s="16">
        <v>92</v>
      </c>
      <c r="T902" s="15" t="s">
        <v>215</v>
      </c>
    </row>
    <row r="903" spans="1:20" x14ac:dyDescent="0.3">
      <c r="A903" s="14">
        <v>42546</v>
      </c>
      <c r="B903" s="15" t="s">
        <v>45</v>
      </c>
      <c r="C903" s="15" t="s">
        <v>46</v>
      </c>
      <c r="D903" s="15" t="s">
        <v>47</v>
      </c>
      <c r="E903" s="16">
        <v>170</v>
      </c>
      <c r="F903" s="17">
        <v>165</v>
      </c>
      <c r="G903" s="17">
        <v>2</v>
      </c>
      <c r="H903" s="17">
        <v>142</v>
      </c>
      <c r="I903" s="15" t="s">
        <v>818</v>
      </c>
      <c r="J903" s="17">
        <v>188</v>
      </c>
      <c r="K903" s="15" t="s">
        <v>805</v>
      </c>
      <c r="L903" s="27">
        <v>35</v>
      </c>
      <c r="M903" s="28">
        <v>11</v>
      </c>
      <c r="N903" s="28">
        <v>42</v>
      </c>
      <c r="O903" s="29" t="s">
        <v>260</v>
      </c>
      <c r="P903" s="16">
        <v>86</v>
      </c>
      <c r="Q903" s="16">
        <v>100</v>
      </c>
      <c r="R903" s="15" t="s">
        <v>51</v>
      </c>
      <c r="S903" s="16">
        <v>72</v>
      </c>
      <c r="T903" s="15" t="s">
        <v>201</v>
      </c>
    </row>
    <row r="904" spans="1:20" x14ac:dyDescent="0.3">
      <c r="A904" s="14">
        <v>42547</v>
      </c>
      <c r="B904" s="15" t="s">
        <v>45</v>
      </c>
      <c r="C904" s="15" t="s">
        <v>46</v>
      </c>
      <c r="D904" s="15" t="s">
        <v>47</v>
      </c>
      <c r="E904" s="16">
        <v>170</v>
      </c>
      <c r="F904" s="17">
        <v>172</v>
      </c>
      <c r="G904" s="17">
        <v>0</v>
      </c>
      <c r="H904" s="17">
        <v>129</v>
      </c>
      <c r="I904" s="15" t="s">
        <v>310</v>
      </c>
      <c r="J904" s="17">
        <v>215</v>
      </c>
      <c r="K904" s="15" t="s">
        <v>755</v>
      </c>
      <c r="L904" s="29" t="s">
        <v>263</v>
      </c>
      <c r="M904" s="28">
        <v>14</v>
      </c>
      <c r="N904" s="28">
        <v>69</v>
      </c>
      <c r="O904" s="29" t="s">
        <v>213</v>
      </c>
      <c r="P904" s="16">
        <v>69</v>
      </c>
      <c r="Q904" s="16">
        <v>96</v>
      </c>
      <c r="R904" s="15" t="s">
        <v>184</v>
      </c>
      <c r="S904" s="16">
        <v>59</v>
      </c>
      <c r="T904" s="15" t="s">
        <v>71</v>
      </c>
    </row>
    <row r="905" spans="1:20" x14ac:dyDescent="0.3">
      <c r="A905" s="14">
        <v>42548</v>
      </c>
      <c r="B905" s="15" t="s">
        <v>45</v>
      </c>
      <c r="C905" s="15" t="s">
        <v>46</v>
      </c>
      <c r="D905" s="15" t="s">
        <v>47</v>
      </c>
      <c r="E905" s="16">
        <v>170</v>
      </c>
      <c r="F905" s="17">
        <v>176</v>
      </c>
      <c r="G905" s="17">
        <v>0</v>
      </c>
      <c r="H905" s="17">
        <v>109</v>
      </c>
      <c r="I905" s="15" t="s">
        <v>147</v>
      </c>
      <c r="J905" s="17">
        <v>244</v>
      </c>
      <c r="K905" s="15" t="s">
        <v>483</v>
      </c>
      <c r="L905" s="29" t="s">
        <v>102</v>
      </c>
      <c r="M905" s="28">
        <v>17</v>
      </c>
      <c r="N905" s="28">
        <v>58</v>
      </c>
      <c r="O905" s="29" t="s">
        <v>167</v>
      </c>
      <c r="P905" s="16">
        <v>71</v>
      </c>
      <c r="Q905" s="16">
        <v>99</v>
      </c>
      <c r="R905" s="15" t="s">
        <v>51</v>
      </c>
      <c r="S905" s="16">
        <v>55</v>
      </c>
      <c r="T905" s="15" t="s">
        <v>179</v>
      </c>
    </row>
    <row r="906" spans="1:20" x14ac:dyDescent="0.3">
      <c r="A906" s="14">
        <v>42549</v>
      </c>
      <c r="B906" s="15" t="s">
        <v>45</v>
      </c>
      <c r="C906" s="15" t="s">
        <v>46</v>
      </c>
      <c r="D906" s="15" t="s">
        <v>47</v>
      </c>
      <c r="E906" s="16">
        <v>170</v>
      </c>
      <c r="F906" s="17">
        <v>190</v>
      </c>
      <c r="G906" s="17">
        <v>16</v>
      </c>
      <c r="H906" s="17">
        <v>156</v>
      </c>
      <c r="I906" s="15" t="s">
        <v>819</v>
      </c>
      <c r="J906" s="17">
        <v>224</v>
      </c>
      <c r="K906" s="15" t="s">
        <v>424</v>
      </c>
      <c r="L906" s="29" t="s">
        <v>263</v>
      </c>
      <c r="M906" s="28">
        <v>17</v>
      </c>
      <c r="N906" s="28">
        <v>64</v>
      </c>
      <c r="O906" s="29" t="s">
        <v>260</v>
      </c>
      <c r="P906" s="16">
        <v>78</v>
      </c>
      <c r="Q906" s="16">
        <v>96</v>
      </c>
      <c r="R906" s="15" t="s">
        <v>100</v>
      </c>
      <c r="S906" s="16">
        <v>66</v>
      </c>
      <c r="T906" s="15" t="s">
        <v>167</v>
      </c>
    </row>
    <row r="907" spans="1:20" x14ac:dyDescent="0.3">
      <c r="A907" s="14">
        <v>42550</v>
      </c>
      <c r="B907" s="15" t="s">
        <v>45</v>
      </c>
      <c r="C907" s="15" t="s">
        <v>46</v>
      </c>
      <c r="D907" s="15" t="s">
        <v>47</v>
      </c>
      <c r="E907" s="16">
        <v>170</v>
      </c>
      <c r="F907" s="17">
        <v>202</v>
      </c>
      <c r="G907" s="17">
        <v>0</v>
      </c>
      <c r="H907" s="17">
        <v>154</v>
      </c>
      <c r="I907" s="15" t="s">
        <v>105</v>
      </c>
      <c r="J907" s="17">
        <v>249</v>
      </c>
      <c r="K907" s="15" t="s">
        <v>596</v>
      </c>
      <c r="L907" s="27">
        <v>36</v>
      </c>
      <c r="M907" s="28">
        <v>11</v>
      </c>
      <c r="N907" s="28">
        <v>72</v>
      </c>
      <c r="O907" s="29" t="s">
        <v>128</v>
      </c>
      <c r="P907" s="16">
        <v>78</v>
      </c>
      <c r="Q907" s="16">
        <v>99</v>
      </c>
      <c r="R907" s="15" t="s">
        <v>644</v>
      </c>
      <c r="S907" s="16">
        <v>54</v>
      </c>
      <c r="T907" s="15" t="s">
        <v>50</v>
      </c>
    </row>
    <row r="908" spans="1:20" x14ac:dyDescent="0.3">
      <c r="A908" s="14">
        <v>42551</v>
      </c>
      <c r="B908" s="15" t="s">
        <v>45</v>
      </c>
      <c r="C908" s="15" t="s">
        <v>46</v>
      </c>
      <c r="D908" s="15" t="s">
        <v>47</v>
      </c>
      <c r="E908" s="16">
        <v>170</v>
      </c>
      <c r="F908" s="17">
        <v>196</v>
      </c>
      <c r="G908" s="17">
        <v>0</v>
      </c>
      <c r="H908" s="17">
        <v>154</v>
      </c>
      <c r="I908" s="15" t="s">
        <v>51</v>
      </c>
      <c r="J908" s="17">
        <v>238</v>
      </c>
      <c r="K908" s="15" t="s">
        <v>121</v>
      </c>
      <c r="L908" s="29" t="s">
        <v>218</v>
      </c>
      <c r="M908" s="28">
        <v>6</v>
      </c>
      <c r="N908" s="28">
        <v>61</v>
      </c>
      <c r="O908" s="29" t="s">
        <v>81</v>
      </c>
      <c r="P908" s="16">
        <v>78</v>
      </c>
      <c r="Q908" s="16">
        <v>97</v>
      </c>
      <c r="R908" s="15" t="s">
        <v>521</v>
      </c>
      <c r="S908" s="16">
        <v>63</v>
      </c>
      <c r="T908" s="15" t="s">
        <v>89</v>
      </c>
    </row>
    <row r="909" spans="1:20" x14ac:dyDescent="0.3">
      <c r="A909" s="14">
        <v>42552</v>
      </c>
      <c r="B909" s="15" t="s">
        <v>45</v>
      </c>
      <c r="C909" s="15" t="s">
        <v>46</v>
      </c>
      <c r="D909" s="15" t="s">
        <v>47</v>
      </c>
      <c r="E909" s="16">
        <v>170</v>
      </c>
      <c r="F909" s="17">
        <v>180</v>
      </c>
      <c r="G909" s="17">
        <v>32</v>
      </c>
      <c r="H909" s="17">
        <v>158</v>
      </c>
      <c r="I909" s="15" t="s">
        <v>51</v>
      </c>
      <c r="J909" s="17">
        <v>202</v>
      </c>
      <c r="K909" s="15" t="s">
        <v>820</v>
      </c>
      <c r="L909" s="27">
        <v>35</v>
      </c>
      <c r="M909" s="28">
        <v>8</v>
      </c>
      <c r="N909" s="28">
        <v>53</v>
      </c>
      <c r="O909" s="29" t="s">
        <v>264</v>
      </c>
      <c r="P909" s="16">
        <v>87</v>
      </c>
      <c r="Q909" s="16">
        <v>98</v>
      </c>
      <c r="R909" s="15" t="s">
        <v>51</v>
      </c>
      <c r="S909" s="16">
        <v>77</v>
      </c>
      <c r="T909" s="15" t="s">
        <v>71</v>
      </c>
    </row>
    <row r="910" spans="1:20" x14ac:dyDescent="0.3">
      <c r="A910" s="14">
        <v>42553</v>
      </c>
      <c r="B910" s="15" t="s">
        <v>45</v>
      </c>
      <c r="C910" s="15" t="s">
        <v>46</v>
      </c>
      <c r="D910" s="15" t="s">
        <v>47</v>
      </c>
      <c r="E910" s="16">
        <v>170</v>
      </c>
      <c r="F910" s="17">
        <v>166</v>
      </c>
      <c r="G910" s="17">
        <v>0</v>
      </c>
      <c r="H910" s="17">
        <v>147</v>
      </c>
      <c r="I910" s="15" t="s">
        <v>51</v>
      </c>
      <c r="J910" s="17">
        <v>184</v>
      </c>
      <c r="K910" s="15" t="s">
        <v>330</v>
      </c>
      <c r="L910" s="29" t="s">
        <v>84</v>
      </c>
      <c r="M910" s="28">
        <v>8</v>
      </c>
      <c r="N910" s="28">
        <v>47</v>
      </c>
      <c r="O910" s="29" t="s">
        <v>179</v>
      </c>
      <c r="P910" s="16">
        <v>89</v>
      </c>
      <c r="Q910" s="16">
        <v>100</v>
      </c>
      <c r="R910" s="15" t="s">
        <v>318</v>
      </c>
      <c r="S910" s="16">
        <v>77</v>
      </c>
      <c r="T910" s="15" t="s">
        <v>209</v>
      </c>
    </row>
    <row r="911" spans="1:20" x14ac:dyDescent="0.3">
      <c r="A911" s="14">
        <v>42554</v>
      </c>
      <c r="B911" s="15" t="s">
        <v>45</v>
      </c>
      <c r="C911" s="15" t="s">
        <v>46</v>
      </c>
      <c r="D911" s="15" t="s">
        <v>47</v>
      </c>
      <c r="E911" s="16">
        <v>170</v>
      </c>
      <c r="F911" s="17">
        <v>190</v>
      </c>
      <c r="G911" s="17">
        <v>0</v>
      </c>
      <c r="H911" s="17">
        <v>122</v>
      </c>
      <c r="I911" s="15" t="s">
        <v>795</v>
      </c>
      <c r="J911" s="17">
        <v>257</v>
      </c>
      <c r="K911" s="15" t="s">
        <v>328</v>
      </c>
      <c r="L911" s="29" t="s">
        <v>218</v>
      </c>
      <c r="M911" s="28">
        <v>14</v>
      </c>
      <c r="N911" s="28">
        <v>64</v>
      </c>
      <c r="O911" s="29" t="s">
        <v>201</v>
      </c>
      <c r="P911" s="16">
        <v>68</v>
      </c>
      <c r="Q911" s="16">
        <v>97</v>
      </c>
      <c r="R911" s="15" t="s">
        <v>51</v>
      </c>
      <c r="S911" s="16">
        <v>54</v>
      </c>
      <c r="T911" s="15" t="s">
        <v>81</v>
      </c>
    </row>
    <row r="912" spans="1:20" x14ac:dyDescent="0.3">
      <c r="A912" s="14">
        <v>42555</v>
      </c>
      <c r="B912" s="15" t="s">
        <v>45</v>
      </c>
      <c r="C912" s="15" t="s">
        <v>46</v>
      </c>
      <c r="D912" s="15" t="s">
        <v>47</v>
      </c>
      <c r="E912" s="16">
        <v>170</v>
      </c>
      <c r="F912" s="17">
        <v>194</v>
      </c>
      <c r="G912" s="17">
        <v>0</v>
      </c>
      <c r="H912" s="17">
        <v>169</v>
      </c>
      <c r="I912" s="15" t="s">
        <v>51</v>
      </c>
      <c r="J912" s="17">
        <v>220</v>
      </c>
      <c r="K912" s="15" t="s">
        <v>328</v>
      </c>
      <c r="L912" s="27">
        <v>99</v>
      </c>
      <c r="M912" s="28">
        <v>6</v>
      </c>
      <c r="N912" s="28">
        <v>36</v>
      </c>
      <c r="O912" s="29" t="s">
        <v>51</v>
      </c>
      <c r="P912" s="16">
        <v>83</v>
      </c>
      <c r="Q912" s="16">
        <v>96</v>
      </c>
      <c r="R912" s="15" t="s">
        <v>51</v>
      </c>
      <c r="S912" s="16">
        <v>71</v>
      </c>
      <c r="T912" s="15" t="s">
        <v>91</v>
      </c>
    </row>
    <row r="913" spans="1:20" x14ac:dyDescent="0.3">
      <c r="A913" s="14">
        <v>42556</v>
      </c>
      <c r="B913" s="15" t="s">
        <v>45</v>
      </c>
      <c r="C913" s="15" t="s">
        <v>46</v>
      </c>
      <c r="D913" s="15" t="s">
        <v>47</v>
      </c>
      <c r="E913" s="16">
        <v>170</v>
      </c>
      <c r="F913" s="17">
        <v>193</v>
      </c>
      <c r="G913" s="17">
        <v>6</v>
      </c>
      <c r="H913" s="17">
        <v>175</v>
      </c>
      <c r="I913" s="15" t="s">
        <v>51</v>
      </c>
      <c r="J913" s="17">
        <v>211</v>
      </c>
      <c r="K913" s="15" t="s">
        <v>51</v>
      </c>
      <c r="L913" s="29" t="s">
        <v>116</v>
      </c>
      <c r="M913" s="28">
        <v>14</v>
      </c>
      <c r="N913" s="28">
        <v>53</v>
      </c>
      <c r="O913" s="29" t="s">
        <v>133</v>
      </c>
      <c r="P913" s="16">
        <v>87</v>
      </c>
      <c r="Q913" s="16">
        <v>98</v>
      </c>
      <c r="R913" s="15" t="s">
        <v>51</v>
      </c>
      <c r="S913" s="16">
        <v>78</v>
      </c>
      <c r="T913" s="15" t="s">
        <v>113</v>
      </c>
    </row>
    <row r="914" spans="1:20" x14ac:dyDescent="0.3">
      <c r="A914" s="14">
        <v>42557</v>
      </c>
      <c r="B914" s="15" t="s">
        <v>45</v>
      </c>
      <c r="C914" s="15" t="s">
        <v>46</v>
      </c>
      <c r="D914" s="15" t="s">
        <v>47</v>
      </c>
      <c r="E914" s="16">
        <v>170</v>
      </c>
      <c r="F914" s="17">
        <v>208</v>
      </c>
      <c r="G914" s="17">
        <v>2</v>
      </c>
      <c r="H914" s="17">
        <v>170</v>
      </c>
      <c r="I914" s="15" t="s">
        <v>51</v>
      </c>
      <c r="J914" s="17">
        <v>247</v>
      </c>
      <c r="K914" s="15" t="s">
        <v>288</v>
      </c>
      <c r="L914" s="27">
        <v>34</v>
      </c>
      <c r="M914" s="28">
        <v>8</v>
      </c>
      <c r="N914" s="28">
        <v>58</v>
      </c>
      <c r="O914" s="29" t="s">
        <v>52</v>
      </c>
      <c r="P914" s="16">
        <v>86</v>
      </c>
      <c r="Q914" s="16">
        <v>100</v>
      </c>
      <c r="R914" s="15" t="s">
        <v>51</v>
      </c>
      <c r="S914" s="16">
        <v>68</v>
      </c>
      <c r="T914" s="15" t="s">
        <v>113</v>
      </c>
    </row>
    <row r="915" spans="1:20" x14ac:dyDescent="0.3">
      <c r="A915" s="14">
        <v>42558</v>
      </c>
      <c r="B915" s="15" t="s">
        <v>45</v>
      </c>
      <c r="C915" s="15" t="s">
        <v>46</v>
      </c>
      <c r="D915" s="15" t="s">
        <v>47</v>
      </c>
      <c r="E915" s="16">
        <v>170</v>
      </c>
      <c r="F915" s="17">
        <v>222</v>
      </c>
      <c r="G915" s="17">
        <v>2</v>
      </c>
      <c r="H915" s="17">
        <v>183</v>
      </c>
      <c r="I915" s="15" t="s">
        <v>51</v>
      </c>
      <c r="J915" s="17">
        <v>262</v>
      </c>
      <c r="K915" s="15" t="s">
        <v>681</v>
      </c>
      <c r="L915" s="27">
        <v>99</v>
      </c>
      <c r="M915" s="28">
        <v>11</v>
      </c>
      <c r="N915" s="28">
        <v>58</v>
      </c>
      <c r="O915" s="29" t="s">
        <v>128</v>
      </c>
      <c r="P915" s="16">
        <v>82</v>
      </c>
      <c r="Q915" s="16">
        <v>98</v>
      </c>
      <c r="R915" s="15" t="s">
        <v>51</v>
      </c>
      <c r="S915" s="16">
        <v>69</v>
      </c>
      <c r="T915" s="15" t="s">
        <v>71</v>
      </c>
    </row>
    <row r="916" spans="1:20" x14ac:dyDescent="0.3">
      <c r="A916" s="14">
        <v>42559</v>
      </c>
      <c r="B916" s="15" t="s">
        <v>45</v>
      </c>
      <c r="C916" s="15" t="s">
        <v>46</v>
      </c>
      <c r="D916" s="15" t="s">
        <v>47</v>
      </c>
      <c r="E916" s="16">
        <v>170</v>
      </c>
      <c r="F916" s="17">
        <v>215</v>
      </c>
      <c r="G916" s="17">
        <v>0</v>
      </c>
      <c r="H916" s="17">
        <v>183</v>
      </c>
      <c r="I916" s="15" t="s">
        <v>51</v>
      </c>
      <c r="J916" s="17">
        <v>247</v>
      </c>
      <c r="K916" s="15" t="s">
        <v>821</v>
      </c>
      <c r="L916" s="27">
        <v>36</v>
      </c>
      <c r="M916" s="28">
        <v>14</v>
      </c>
      <c r="N916" s="28">
        <v>47</v>
      </c>
      <c r="O916" s="29" t="s">
        <v>113</v>
      </c>
      <c r="P916" s="16">
        <v>81</v>
      </c>
      <c r="Q916" s="16">
        <v>97</v>
      </c>
      <c r="R916" s="15" t="s">
        <v>51</v>
      </c>
      <c r="S916" s="16">
        <v>68</v>
      </c>
      <c r="T916" s="15" t="s">
        <v>260</v>
      </c>
    </row>
    <row r="917" spans="1:20" x14ac:dyDescent="0.3">
      <c r="A917" s="14">
        <v>42560</v>
      </c>
      <c r="B917" s="15" t="s">
        <v>45</v>
      </c>
      <c r="C917" s="15" t="s">
        <v>46</v>
      </c>
      <c r="D917" s="15" t="s">
        <v>47</v>
      </c>
      <c r="E917" s="16">
        <v>170</v>
      </c>
      <c r="F917" s="17">
        <v>226</v>
      </c>
      <c r="G917" s="17">
        <v>0</v>
      </c>
      <c r="H917" s="17">
        <v>167</v>
      </c>
      <c r="I917" s="15" t="s">
        <v>325</v>
      </c>
      <c r="J917" s="17">
        <v>285</v>
      </c>
      <c r="K917" s="15" t="s">
        <v>158</v>
      </c>
      <c r="L917" s="27">
        <v>36</v>
      </c>
      <c r="M917" s="28">
        <v>17</v>
      </c>
      <c r="N917" s="28">
        <v>58</v>
      </c>
      <c r="O917" s="29" t="s">
        <v>98</v>
      </c>
      <c r="P917" s="16">
        <v>68</v>
      </c>
      <c r="Q917" s="16">
        <v>96</v>
      </c>
      <c r="R917" s="15" t="s">
        <v>108</v>
      </c>
      <c r="S917" s="16">
        <v>54</v>
      </c>
      <c r="T917" s="15" t="s">
        <v>91</v>
      </c>
    </row>
    <row r="918" spans="1:20" x14ac:dyDescent="0.3">
      <c r="A918" s="14">
        <v>42561</v>
      </c>
      <c r="B918" s="15" t="s">
        <v>45</v>
      </c>
      <c r="C918" s="15" t="s">
        <v>46</v>
      </c>
      <c r="D918" s="15" t="s">
        <v>47</v>
      </c>
      <c r="E918" s="16">
        <v>170</v>
      </c>
      <c r="F918" s="17">
        <v>197</v>
      </c>
      <c r="G918" s="17">
        <v>0</v>
      </c>
      <c r="H918" s="17">
        <v>163</v>
      </c>
      <c r="I918" s="15" t="s">
        <v>434</v>
      </c>
      <c r="J918" s="17">
        <v>231</v>
      </c>
      <c r="K918" s="15" t="s">
        <v>384</v>
      </c>
      <c r="L918" s="29" t="s">
        <v>84</v>
      </c>
      <c r="M918" s="28">
        <v>8</v>
      </c>
      <c r="N918" s="28">
        <v>61</v>
      </c>
      <c r="O918" s="29" t="s">
        <v>94</v>
      </c>
      <c r="P918" s="16">
        <v>84</v>
      </c>
      <c r="Q918" s="16">
        <v>99</v>
      </c>
      <c r="R918" s="15" t="s">
        <v>644</v>
      </c>
      <c r="S918" s="16">
        <v>71</v>
      </c>
      <c r="T918" s="15" t="s">
        <v>215</v>
      </c>
    </row>
    <row r="919" spans="1:20" x14ac:dyDescent="0.3">
      <c r="A919" s="14">
        <v>42562</v>
      </c>
      <c r="B919" s="15" t="s">
        <v>45</v>
      </c>
      <c r="C919" s="15" t="s">
        <v>46</v>
      </c>
      <c r="D919" s="15" t="s">
        <v>47</v>
      </c>
      <c r="E919" s="16">
        <v>170</v>
      </c>
      <c r="F919" s="17">
        <v>182</v>
      </c>
      <c r="G919" s="17">
        <v>12</v>
      </c>
      <c r="H919" s="17">
        <v>150</v>
      </c>
      <c r="I919" s="15" t="s">
        <v>619</v>
      </c>
      <c r="J919" s="17">
        <v>213</v>
      </c>
      <c r="K919" s="15" t="s">
        <v>655</v>
      </c>
      <c r="L919" s="29" t="s">
        <v>102</v>
      </c>
      <c r="M919" s="28">
        <v>8</v>
      </c>
      <c r="N919" s="28">
        <v>56</v>
      </c>
      <c r="O919" s="29" t="s">
        <v>117</v>
      </c>
      <c r="P919" s="16">
        <v>85</v>
      </c>
      <c r="Q919" s="16">
        <v>98</v>
      </c>
      <c r="R919" s="15" t="s">
        <v>170</v>
      </c>
      <c r="S919" s="16">
        <v>65</v>
      </c>
      <c r="T919" s="15" t="s">
        <v>182</v>
      </c>
    </row>
    <row r="920" spans="1:20" x14ac:dyDescent="0.3">
      <c r="A920" s="14">
        <v>42563</v>
      </c>
      <c r="B920" s="15" t="s">
        <v>45</v>
      </c>
      <c r="C920" s="15" t="s">
        <v>46</v>
      </c>
      <c r="D920" s="15" t="s">
        <v>47</v>
      </c>
      <c r="E920" s="16">
        <v>170</v>
      </c>
      <c r="F920" s="17">
        <v>178</v>
      </c>
      <c r="G920" s="17">
        <v>8</v>
      </c>
      <c r="H920" s="17">
        <v>138</v>
      </c>
      <c r="I920" s="15" t="s">
        <v>51</v>
      </c>
      <c r="J920" s="17">
        <v>217</v>
      </c>
      <c r="K920" s="15" t="s">
        <v>333</v>
      </c>
      <c r="L920" s="29" t="s">
        <v>218</v>
      </c>
      <c r="M920" s="28">
        <v>6</v>
      </c>
      <c r="N920" s="28">
        <v>58</v>
      </c>
      <c r="O920" s="29" t="s">
        <v>250</v>
      </c>
      <c r="P920" s="16">
        <v>77</v>
      </c>
      <c r="Q920" s="16">
        <v>98</v>
      </c>
      <c r="R920" s="15" t="s">
        <v>51</v>
      </c>
      <c r="S920" s="16">
        <v>50</v>
      </c>
      <c r="T920" s="15" t="s">
        <v>307</v>
      </c>
    </row>
    <row r="921" spans="1:20" x14ac:dyDescent="0.3">
      <c r="A921" s="14">
        <v>42564</v>
      </c>
      <c r="B921" s="15" t="s">
        <v>45</v>
      </c>
      <c r="C921" s="15" t="s">
        <v>46</v>
      </c>
      <c r="D921" s="15" t="s">
        <v>47</v>
      </c>
      <c r="E921" s="16">
        <v>170</v>
      </c>
      <c r="F921" s="17">
        <v>166</v>
      </c>
      <c r="G921" s="17">
        <v>0</v>
      </c>
      <c r="H921" s="17">
        <v>118</v>
      </c>
      <c r="I921" s="15" t="s">
        <v>399</v>
      </c>
      <c r="J921" s="17">
        <v>213</v>
      </c>
      <c r="K921" s="15" t="s">
        <v>245</v>
      </c>
      <c r="L921" s="29" t="s">
        <v>84</v>
      </c>
      <c r="M921" s="28">
        <v>17</v>
      </c>
      <c r="N921" s="28">
        <v>75</v>
      </c>
      <c r="O921" s="29" t="s">
        <v>89</v>
      </c>
      <c r="P921" s="16">
        <v>73</v>
      </c>
      <c r="Q921" s="16">
        <v>99</v>
      </c>
      <c r="R921" s="15" t="s">
        <v>51</v>
      </c>
      <c r="S921" s="16">
        <v>53</v>
      </c>
      <c r="T921" s="15" t="s">
        <v>250</v>
      </c>
    </row>
    <row r="922" spans="1:20" x14ac:dyDescent="0.3">
      <c r="A922" s="14">
        <v>42565</v>
      </c>
      <c r="B922" s="15" t="s">
        <v>45</v>
      </c>
      <c r="C922" s="15" t="s">
        <v>46</v>
      </c>
      <c r="D922" s="15" t="s">
        <v>47</v>
      </c>
      <c r="E922" s="16">
        <v>170</v>
      </c>
      <c r="F922" s="17">
        <v>166</v>
      </c>
      <c r="G922" s="17">
        <v>0</v>
      </c>
      <c r="H922" s="17">
        <v>96</v>
      </c>
      <c r="I922" s="15" t="s">
        <v>294</v>
      </c>
      <c r="J922" s="17">
        <v>236</v>
      </c>
      <c r="K922" s="15" t="s">
        <v>168</v>
      </c>
      <c r="L922" s="29" t="s">
        <v>84</v>
      </c>
      <c r="M922" s="28">
        <v>14</v>
      </c>
      <c r="N922" s="28">
        <v>72</v>
      </c>
      <c r="O922" s="29" t="s">
        <v>121</v>
      </c>
      <c r="P922" s="16">
        <v>70</v>
      </c>
      <c r="Q922" s="16">
        <v>99</v>
      </c>
      <c r="R922" s="15" t="s">
        <v>103</v>
      </c>
      <c r="S922" s="16">
        <v>47</v>
      </c>
      <c r="T922" s="15" t="s">
        <v>113</v>
      </c>
    </row>
    <row r="923" spans="1:20" x14ac:dyDescent="0.3">
      <c r="A923" s="14">
        <v>42566</v>
      </c>
      <c r="B923" s="15" t="s">
        <v>45</v>
      </c>
      <c r="C923" s="15" t="s">
        <v>46</v>
      </c>
      <c r="D923" s="15" t="s">
        <v>47</v>
      </c>
      <c r="E923" s="16">
        <v>170</v>
      </c>
      <c r="F923" s="17">
        <v>188</v>
      </c>
      <c r="G923" s="17">
        <v>0</v>
      </c>
      <c r="H923" s="17">
        <v>115</v>
      </c>
      <c r="I923" s="15" t="s">
        <v>178</v>
      </c>
      <c r="J923" s="17">
        <v>261</v>
      </c>
      <c r="K923" s="15" t="s">
        <v>517</v>
      </c>
      <c r="L923" s="29" t="s">
        <v>218</v>
      </c>
      <c r="M923" s="28">
        <v>14</v>
      </c>
      <c r="N923" s="28">
        <v>50</v>
      </c>
      <c r="O923" s="29" t="s">
        <v>94</v>
      </c>
      <c r="P923" s="16">
        <v>62</v>
      </c>
      <c r="Q923" s="16">
        <v>98</v>
      </c>
      <c r="R923" s="15" t="s">
        <v>51</v>
      </c>
      <c r="S923" s="16">
        <v>44</v>
      </c>
      <c r="T923" s="15" t="s">
        <v>179</v>
      </c>
    </row>
    <row r="924" spans="1:20" x14ac:dyDescent="0.3">
      <c r="A924" s="14">
        <v>42567</v>
      </c>
      <c r="B924" s="15" t="s">
        <v>45</v>
      </c>
      <c r="C924" s="15" t="s">
        <v>46</v>
      </c>
      <c r="D924" s="15" t="s">
        <v>47</v>
      </c>
      <c r="E924" s="16">
        <v>170</v>
      </c>
      <c r="F924" s="17">
        <v>204</v>
      </c>
      <c r="G924" s="17">
        <v>0</v>
      </c>
      <c r="H924" s="17">
        <v>118</v>
      </c>
      <c r="I924" s="15" t="s">
        <v>434</v>
      </c>
      <c r="J924" s="17">
        <v>291</v>
      </c>
      <c r="K924" s="15" t="s">
        <v>450</v>
      </c>
      <c r="L924" s="27">
        <v>35</v>
      </c>
      <c r="M924" s="28">
        <v>14</v>
      </c>
      <c r="N924" s="28">
        <v>56</v>
      </c>
      <c r="O924" s="29" t="s">
        <v>61</v>
      </c>
      <c r="P924" s="16">
        <v>64</v>
      </c>
      <c r="Q924" s="16">
        <v>99</v>
      </c>
      <c r="R924" s="15" t="s">
        <v>120</v>
      </c>
      <c r="S924" s="16">
        <v>41</v>
      </c>
      <c r="T924" s="15" t="s">
        <v>206</v>
      </c>
    </row>
    <row r="925" spans="1:20" x14ac:dyDescent="0.3">
      <c r="A925" s="14">
        <v>42568</v>
      </c>
      <c r="B925" s="15" t="s">
        <v>45</v>
      </c>
      <c r="C925" s="15" t="s">
        <v>46</v>
      </c>
      <c r="D925" s="15" t="s">
        <v>47</v>
      </c>
      <c r="E925" s="16">
        <v>170</v>
      </c>
      <c r="F925" s="17">
        <v>227</v>
      </c>
      <c r="G925" s="17">
        <v>0</v>
      </c>
      <c r="H925" s="17">
        <v>145</v>
      </c>
      <c r="I925" s="15" t="s">
        <v>790</v>
      </c>
      <c r="J925" s="17">
        <v>309</v>
      </c>
      <c r="K925" s="15" t="s">
        <v>246</v>
      </c>
      <c r="L925" s="27">
        <v>99</v>
      </c>
      <c r="M925" s="28">
        <v>11</v>
      </c>
      <c r="N925" s="28">
        <v>50</v>
      </c>
      <c r="O925" s="29" t="s">
        <v>51</v>
      </c>
      <c r="P925" s="16">
        <v>66</v>
      </c>
      <c r="Q925" s="16">
        <v>98</v>
      </c>
      <c r="R925" s="15" t="s">
        <v>51</v>
      </c>
      <c r="S925" s="16">
        <v>48</v>
      </c>
      <c r="T925" s="15" t="s">
        <v>89</v>
      </c>
    </row>
    <row r="926" spans="1:20" x14ac:dyDescent="0.3">
      <c r="A926" s="14">
        <v>42569</v>
      </c>
      <c r="B926" s="15" t="s">
        <v>45</v>
      </c>
      <c r="C926" s="15" t="s">
        <v>46</v>
      </c>
      <c r="D926" s="15" t="s">
        <v>47</v>
      </c>
      <c r="E926" s="16">
        <v>170</v>
      </c>
      <c r="F926" s="17">
        <v>280</v>
      </c>
      <c r="G926" s="17">
        <v>0</v>
      </c>
      <c r="H926" s="17">
        <v>176</v>
      </c>
      <c r="I926" s="15" t="s">
        <v>415</v>
      </c>
      <c r="J926" s="17">
        <v>385</v>
      </c>
      <c r="K926" s="15" t="s">
        <v>206</v>
      </c>
      <c r="L926" s="27">
        <v>34</v>
      </c>
      <c r="M926" s="28">
        <v>11</v>
      </c>
      <c r="N926" s="28">
        <v>53</v>
      </c>
      <c r="O926" s="29" t="s">
        <v>71</v>
      </c>
      <c r="P926" s="16">
        <v>53</v>
      </c>
      <c r="Q926" s="16">
        <v>97</v>
      </c>
      <c r="R926" s="15" t="s">
        <v>51</v>
      </c>
      <c r="S926" s="16">
        <v>34</v>
      </c>
      <c r="T926" s="15" t="s">
        <v>113</v>
      </c>
    </row>
    <row r="927" spans="1:20" x14ac:dyDescent="0.3">
      <c r="A927" s="14">
        <v>42570</v>
      </c>
      <c r="B927" s="15" t="s">
        <v>45</v>
      </c>
      <c r="C927" s="15" t="s">
        <v>46</v>
      </c>
      <c r="D927" s="15" t="s">
        <v>47</v>
      </c>
      <c r="E927" s="16">
        <v>170</v>
      </c>
      <c r="F927" s="17">
        <v>243</v>
      </c>
      <c r="G927" s="17">
        <v>0</v>
      </c>
      <c r="H927" s="17">
        <v>173</v>
      </c>
      <c r="I927" s="15" t="s">
        <v>471</v>
      </c>
      <c r="J927" s="17">
        <v>313</v>
      </c>
      <c r="K927" s="15" t="s">
        <v>89</v>
      </c>
      <c r="L927" s="29" t="s">
        <v>116</v>
      </c>
      <c r="M927" s="28">
        <v>22</v>
      </c>
      <c r="N927" s="28">
        <v>72</v>
      </c>
      <c r="O927" s="29" t="s">
        <v>158</v>
      </c>
      <c r="P927" s="16">
        <v>64</v>
      </c>
      <c r="Q927" s="16">
        <v>95</v>
      </c>
      <c r="R927" s="15" t="s">
        <v>120</v>
      </c>
      <c r="S927" s="16">
        <v>48</v>
      </c>
      <c r="T927" s="15" t="s">
        <v>129</v>
      </c>
    </row>
    <row r="928" spans="1:20" x14ac:dyDescent="0.3">
      <c r="A928" s="14">
        <v>42571</v>
      </c>
      <c r="B928" s="15" t="s">
        <v>45</v>
      </c>
      <c r="C928" s="15" t="s">
        <v>46</v>
      </c>
      <c r="D928" s="15" t="s">
        <v>47</v>
      </c>
      <c r="E928" s="16">
        <v>170</v>
      </c>
      <c r="F928" s="17">
        <v>196</v>
      </c>
      <c r="G928" s="17">
        <v>0</v>
      </c>
      <c r="H928" s="17">
        <v>177</v>
      </c>
      <c r="I928" s="15" t="s">
        <v>100</v>
      </c>
      <c r="J928" s="17">
        <v>214</v>
      </c>
      <c r="K928" s="15" t="s">
        <v>208</v>
      </c>
      <c r="L928" s="29" t="s">
        <v>116</v>
      </c>
      <c r="M928" s="28">
        <v>6</v>
      </c>
      <c r="N928" s="28">
        <v>47</v>
      </c>
      <c r="O928" s="29" t="s">
        <v>95</v>
      </c>
      <c r="P928" s="16">
        <v>84</v>
      </c>
      <c r="Q928" s="16">
        <v>94</v>
      </c>
      <c r="R928" s="15" t="s">
        <v>51</v>
      </c>
      <c r="S928" s="16">
        <v>71</v>
      </c>
      <c r="T928" s="15" t="s">
        <v>51</v>
      </c>
    </row>
    <row r="929" spans="1:20" x14ac:dyDescent="0.3">
      <c r="A929" s="14">
        <v>42572</v>
      </c>
      <c r="B929" s="15" t="s">
        <v>45</v>
      </c>
      <c r="C929" s="15" t="s">
        <v>46</v>
      </c>
      <c r="D929" s="15" t="s">
        <v>47</v>
      </c>
      <c r="E929" s="16">
        <v>170</v>
      </c>
      <c r="F929" s="17">
        <v>208</v>
      </c>
      <c r="G929" s="17">
        <v>0</v>
      </c>
      <c r="H929" s="17">
        <v>170</v>
      </c>
      <c r="I929" s="15" t="s">
        <v>822</v>
      </c>
      <c r="J929" s="17">
        <v>245</v>
      </c>
      <c r="K929" s="15" t="s">
        <v>584</v>
      </c>
      <c r="L929" s="29" t="s">
        <v>218</v>
      </c>
      <c r="M929" s="28">
        <v>6</v>
      </c>
      <c r="N929" s="28">
        <v>47</v>
      </c>
      <c r="O929" s="29" t="s">
        <v>50</v>
      </c>
      <c r="P929" s="16">
        <v>77</v>
      </c>
      <c r="Q929" s="16">
        <v>96</v>
      </c>
      <c r="R929" s="15" t="s">
        <v>66</v>
      </c>
      <c r="S929" s="16">
        <v>60</v>
      </c>
      <c r="T929" s="15" t="s">
        <v>215</v>
      </c>
    </row>
    <row r="930" spans="1:20" x14ac:dyDescent="0.3">
      <c r="A930" s="14">
        <v>42573</v>
      </c>
      <c r="B930" s="15" t="s">
        <v>45</v>
      </c>
      <c r="C930" s="15" t="s">
        <v>46</v>
      </c>
      <c r="D930" s="15" t="s">
        <v>47</v>
      </c>
      <c r="E930" s="16">
        <v>170</v>
      </c>
      <c r="F930" s="17">
        <v>198</v>
      </c>
      <c r="G930" s="17">
        <v>6</v>
      </c>
      <c r="H930" s="17">
        <v>166</v>
      </c>
      <c r="I930" s="15" t="s">
        <v>51</v>
      </c>
      <c r="J930" s="17">
        <v>230</v>
      </c>
      <c r="K930" s="15" t="s">
        <v>281</v>
      </c>
      <c r="L930" s="29" t="s">
        <v>116</v>
      </c>
      <c r="M930" s="28">
        <v>8</v>
      </c>
      <c r="N930" s="28">
        <v>50</v>
      </c>
      <c r="O930" s="29" t="s">
        <v>264</v>
      </c>
      <c r="P930" s="16">
        <v>77</v>
      </c>
      <c r="Q930" s="16">
        <v>93</v>
      </c>
      <c r="R930" s="15" t="s">
        <v>51</v>
      </c>
      <c r="S930" s="16">
        <v>69</v>
      </c>
      <c r="T930" s="15" t="s">
        <v>209</v>
      </c>
    </row>
    <row r="931" spans="1:20" x14ac:dyDescent="0.3">
      <c r="A931" s="14">
        <v>42574</v>
      </c>
      <c r="B931" s="15" t="s">
        <v>45</v>
      </c>
      <c r="C931" s="15" t="s">
        <v>46</v>
      </c>
      <c r="D931" s="15" t="s">
        <v>47</v>
      </c>
      <c r="E931" s="16">
        <v>170</v>
      </c>
      <c r="F931" s="17">
        <v>207</v>
      </c>
      <c r="G931" s="17">
        <v>0</v>
      </c>
      <c r="H931" s="17">
        <v>162</v>
      </c>
      <c r="I931" s="15" t="s">
        <v>411</v>
      </c>
      <c r="J931" s="17">
        <v>252</v>
      </c>
      <c r="K931" s="15" t="s">
        <v>706</v>
      </c>
      <c r="L931" s="29" t="s">
        <v>263</v>
      </c>
      <c r="M931" s="28">
        <v>14</v>
      </c>
      <c r="N931" s="28">
        <v>75</v>
      </c>
      <c r="O931" s="29" t="s">
        <v>64</v>
      </c>
      <c r="P931" s="16">
        <v>78</v>
      </c>
      <c r="Q931" s="16">
        <v>98</v>
      </c>
      <c r="R931" s="15" t="s">
        <v>51</v>
      </c>
      <c r="S931" s="16">
        <v>57</v>
      </c>
      <c r="T931" s="15" t="s">
        <v>169</v>
      </c>
    </row>
    <row r="932" spans="1:20" x14ac:dyDescent="0.3">
      <c r="A932" s="14">
        <v>42575</v>
      </c>
      <c r="B932" s="15" t="s">
        <v>45</v>
      </c>
      <c r="C932" s="15" t="s">
        <v>46</v>
      </c>
      <c r="D932" s="15" t="s">
        <v>47</v>
      </c>
      <c r="E932" s="16">
        <v>170</v>
      </c>
      <c r="F932" s="17">
        <v>218</v>
      </c>
      <c r="G932" s="17">
        <v>0</v>
      </c>
      <c r="H932" s="17">
        <v>157</v>
      </c>
      <c r="I932" s="15" t="s">
        <v>683</v>
      </c>
      <c r="J932" s="17">
        <v>279</v>
      </c>
      <c r="K932" s="15" t="s">
        <v>788</v>
      </c>
      <c r="L932" s="29" t="s">
        <v>84</v>
      </c>
      <c r="M932" s="28">
        <v>17</v>
      </c>
      <c r="N932" s="28">
        <v>64</v>
      </c>
      <c r="O932" s="29" t="s">
        <v>164</v>
      </c>
      <c r="P932" s="16">
        <v>70</v>
      </c>
      <c r="Q932" s="16">
        <v>95</v>
      </c>
      <c r="R932" s="15" t="s">
        <v>229</v>
      </c>
      <c r="S932" s="16">
        <v>53</v>
      </c>
      <c r="T932" s="15" t="s">
        <v>148</v>
      </c>
    </row>
    <row r="933" spans="1:20" x14ac:dyDescent="0.3">
      <c r="A933" s="14">
        <v>42576</v>
      </c>
      <c r="B933" s="15" t="s">
        <v>45</v>
      </c>
      <c r="C933" s="15" t="s">
        <v>46</v>
      </c>
      <c r="D933" s="15" t="s">
        <v>47</v>
      </c>
      <c r="E933" s="16">
        <v>170</v>
      </c>
      <c r="F933" s="17">
        <v>208</v>
      </c>
      <c r="G933" s="17">
        <v>0</v>
      </c>
      <c r="H933" s="17">
        <v>180</v>
      </c>
      <c r="I933" s="15" t="s">
        <v>523</v>
      </c>
      <c r="J933" s="17">
        <v>235</v>
      </c>
      <c r="K933" s="15" t="s">
        <v>374</v>
      </c>
      <c r="L933" s="29" t="s">
        <v>218</v>
      </c>
      <c r="M933" s="28">
        <v>8</v>
      </c>
      <c r="N933" s="28">
        <v>42</v>
      </c>
      <c r="O933" s="29" t="s">
        <v>61</v>
      </c>
      <c r="P933" s="16">
        <v>79</v>
      </c>
      <c r="Q933" s="16">
        <v>96</v>
      </c>
      <c r="R933" s="15" t="s">
        <v>51</v>
      </c>
      <c r="S933" s="16">
        <v>67</v>
      </c>
      <c r="T933" s="15" t="s">
        <v>91</v>
      </c>
    </row>
    <row r="934" spans="1:20" x14ac:dyDescent="0.3">
      <c r="A934" s="14">
        <v>42577</v>
      </c>
      <c r="B934" s="15" t="s">
        <v>45</v>
      </c>
      <c r="C934" s="15" t="s">
        <v>46</v>
      </c>
      <c r="D934" s="15" t="s">
        <v>47</v>
      </c>
      <c r="E934" s="16">
        <v>170</v>
      </c>
      <c r="F934" s="17">
        <v>212</v>
      </c>
      <c r="G934" s="17">
        <v>0</v>
      </c>
      <c r="H934" s="17">
        <v>182</v>
      </c>
      <c r="I934" s="15" t="s">
        <v>411</v>
      </c>
      <c r="J934" s="17">
        <v>242</v>
      </c>
      <c r="K934" s="15" t="s">
        <v>295</v>
      </c>
      <c r="L934" s="29" t="s">
        <v>116</v>
      </c>
      <c r="M934" s="28">
        <v>14</v>
      </c>
      <c r="N934" s="28">
        <v>56</v>
      </c>
      <c r="O934" s="29" t="s">
        <v>146</v>
      </c>
      <c r="P934" s="16">
        <v>85</v>
      </c>
      <c r="Q934" s="16">
        <v>97</v>
      </c>
      <c r="R934" s="15" t="s">
        <v>51</v>
      </c>
      <c r="S934" s="16">
        <v>65</v>
      </c>
      <c r="T934" s="15" t="s">
        <v>81</v>
      </c>
    </row>
    <row r="935" spans="1:20" x14ac:dyDescent="0.3">
      <c r="A935" s="14">
        <v>42578</v>
      </c>
      <c r="B935" s="15" t="s">
        <v>45</v>
      </c>
      <c r="C935" s="15" t="s">
        <v>46</v>
      </c>
      <c r="D935" s="15" t="s">
        <v>47</v>
      </c>
      <c r="E935" s="16">
        <v>170</v>
      </c>
      <c r="F935" s="17">
        <v>222</v>
      </c>
      <c r="G935" s="17">
        <v>0</v>
      </c>
      <c r="H935" s="17">
        <v>183</v>
      </c>
      <c r="I935" s="15" t="s">
        <v>631</v>
      </c>
      <c r="J935" s="17">
        <v>261</v>
      </c>
      <c r="K935" s="15" t="s">
        <v>393</v>
      </c>
      <c r="L935" s="27">
        <v>99</v>
      </c>
      <c r="M935" s="28">
        <v>17</v>
      </c>
      <c r="N935" s="28">
        <v>61</v>
      </c>
      <c r="O935" s="29" t="s">
        <v>51</v>
      </c>
      <c r="P935" s="16">
        <v>72</v>
      </c>
      <c r="Q935" s="16">
        <v>92</v>
      </c>
      <c r="R935" s="15" t="s">
        <v>202</v>
      </c>
      <c r="S935" s="16">
        <v>56</v>
      </c>
      <c r="T935" s="15" t="s">
        <v>129</v>
      </c>
    </row>
    <row r="936" spans="1:20" x14ac:dyDescent="0.3">
      <c r="A936" s="14">
        <v>42579</v>
      </c>
      <c r="B936" s="15" t="s">
        <v>45</v>
      </c>
      <c r="C936" s="15" t="s">
        <v>46</v>
      </c>
      <c r="D936" s="15" t="s">
        <v>47</v>
      </c>
      <c r="E936" s="16">
        <v>170</v>
      </c>
      <c r="F936" s="17">
        <v>219</v>
      </c>
      <c r="G936" s="17">
        <v>0</v>
      </c>
      <c r="H936" s="17">
        <v>169</v>
      </c>
      <c r="I936" s="15" t="s">
        <v>630</v>
      </c>
      <c r="J936" s="17">
        <v>269</v>
      </c>
      <c r="K936" s="15" t="s">
        <v>248</v>
      </c>
      <c r="L936" s="29" t="s">
        <v>116</v>
      </c>
      <c r="M936" s="28">
        <v>17</v>
      </c>
      <c r="N936" s="28">
        <v>67</v>
      </c>
      <c r="O936" s="29" t="s">
        <v>52</v>
      </c>
      <c r="P936" s="16">
        <v>69</v>
      </c>
      <c r="Q936" s="16">
        <v>92</v>
      </c>
      <c r="R936" s="15" t="s">
        <v>108</v>
      </c>
      <c r="S936" s="16">
        <v>54</v>
      </c>
      <c r="T936" s="15" t="s">
        <v>71</v>
      </c>
    </row>
    <row r="937" spans="1:20" x14ac:dyDescent="0.3">
      <c r="A937" s="14">
        <v>42580</v>
      </c>
      <c r="B937" s="15" t="s">
        <v>45</v>
      </c>
      <c r="C937" s="15" t="s">
        <v>46</v>
      </c>
      <c r="D937" s="15" t="s">
        <v>47</v>
      </c>
      <c r="E937" s="16">
        <v>170</v>
      </c>
      <c r="F937" s="17">
        <v>202</v>
      </c>
      <c r="G937" s="17">
        <v>0</v>
      </c>
      <c r="H937" s="17">
        <v>170</v>
      </c>
      <c r="I937" s="15" t="s">
        <v>115</v>
      </c>
      <c r="J937" s="17">
        <v>235</v>
      </c>
      <c r="K937" s="15" t="s">
        <v>216</v>
      </c>
      <c r="L937" s="27">
        <v>34</v>
      </c>
      <c r="M937" s="28">
        <v>8</v>
      </c>
      <c r="N937" s="28">
        <v>33</v>
      </c>
      <c r="O937" s="29" t="s">
        <v>112</v>
      </c>
      <c r="P937" s="16">
        <v>80</v>
      </c>
      <c r="Q937" s="16">
        <v>97</v>
      </c>
      <c r="R937" s="15" t="s">
        <v>100</v>
      </c>
      <c r="S937" s="16">
        <v>69</v>
      </c>
      <c r="T937" s="15" t="s">
        <v>94</v>
      </c>
    </row>
    <row r="938" spans="1:20" x14ac:dyDescent="0.3">
      <c r="A938" s="14">
        <v>42581</v>
      </c>
      <c r="B938" s="15" t="s">
        <v>45</v>
      </c>
      <c r="C938" s="15" t="s">
        <v>46</v>
      </c>
      <c r="D938" s="15" t="s">
        <v>47</v>
      </c>
      <c r="E938" s="16">
        <v>170</v>
      </c>
      <c r="F938" s="17">
        <v>196</v>
      </c>
      <c r="G938" s="17">
        <v>60</v>
      </c>
      <c r="H938" s="17">
        <v>174</v>
      </c>
      <c r="I938" s="15" t="s">
        <v>51</v>
      </c>
      <c r="J938" s="17">
        <v>219</v>
      </c>
      <c r="K938" s="15" t="s">
        <v>823</v>
      </c>
      <c r="L938" s="29" t="s">
        <v>263</v>
      </c>
      <c r="M938" s="28">
        <v>3</v>
      </c>
      <c r="N938" s="28">
        <v>44</v>
      </c>
      <c r="O938" s="29" t="s">
        <v>206</v>
      </c>
      <c r="P938" s="16">
        <v>92</v>
      </c>
      <c r="Q938" s="16">
        <v>99</v>
      </c>
      <c r="R938" s="15" t="s">
        <v>177</v>
      </c>
      <c r="S938" s="16">
        <v>81</v>
      </c>
      <c r="T938" s="15" t="s">
        <v>182</v>
      </c>
    </row>
    <row r="939" spans="1:20" x14ac:dyDescent="0.3">
      <c r="A939" s="14">
        <v>42582</v>
      </c>
      <c r="B939" s="15" t="s">
        <v>45</v>
      </c>
      <c r="C939" s="15" t="s">
        <v>46</v>
      </c>
      <c r="D939" s="15" t="s">
        <v>47</v>
      </c>
      <c r="E939" s="16">
        <v>170</v>
      </c>
      <c r="F939" s="17">
        <v>174</v>
      </c>
      <c r="G939" s="17">
        <v>48</v>
      </c>
      <c r="H939" s="17">
        <v>158</v>
      </c>
      <c r="I939" s="15" t="s">
        <v>51</v>
      </c>
      <c r="J939" s="17">
        <v>189</v>
      </c>
      <c r="K939" s="15" t="s">
        <v>661</v>
      </c>
      <c r="L939" s="29" t="s">
        <v>84</v>
      </c>
      <c r="M939" s="28">
        <v>8</v>
      </c>
      <c r="N939" s="28">
        <v>56</v>
      </c>
      <c r="O939" s="29" t="s">
        <v>158</v>
      </c>
      <c r="P939" s="16">
        <v>95</v>
      </c>
      <c r="Q939" s="16">
        <v>100</v>
      </c>
      <c r="R939" s="15" t="s">
        <v>51</v>
      </c>
      <c r="S939" s="16">
        <v>90</v>
      </c>
      <c r="T939" s="15" t="s">
        <v>148</v>
      </c>
    </row>
    <row r="940" spans="1:20" x14ac:dyDescent="0.3">
      <c r="A940" s="14">
        <v>42583</v>
      </c>
      <c r="B940" s="15" t="s">
        <v>45</v>
      </c>
      <c r="C940" s="15" t="s">
        <v>46</v>
      </c>
      <c r="D940" s="15" t="s">
        <v>47</v>
      </c>
      <c r="E940" s="16">
        <v>170</v>
      </c>
      <c r="F940" s="17">
        <v>196</v>
      </c>
      <c r="G940" s="17">
        <v>0</v>
      </c>
      <c r="H940" s="17">
        <v>146</v>
      </c>
      <c r="I940" s="15" t="s">
        <v>356</v>
      </c>
      <c r="J940" s="17">
        <v>247</v>
      </c>
      <c r="K940" s="15" t="s">
        <v>359</v>
      </c>
      <c r="L940" s="29" t="s">
        <v>116</v>
      </c>
      <c r="M940" s="28">
        <v>11</v>
      </c>
      <c r="N940" s="28">
        <v>56</v>
      </c>
      <c r="O940" s="29" t="s">
        <v>369</v>
      </c>
      <c r="P940" s="16">
        <v>75</v>
      </c>
      <c r="Q940" s="16">
        <v>100</v>
      </c>
      <c r="R940" s="15" t="s">
        <v>51</v>
      </c>
      <c r="S940" s="16">
        <v>56</v>
      </c>
      <c r="T940" s="15" t="s">
        <v>128</v>
      </c>
    </row>
    <row r="941" spans="1:20" x14ac:dyDescent="0.3">
      <c r="A941" s="14">
        <v>42584</v>
      </c>
      <c r="B941" s="15" t="s">
        <v>45</v>
      </c>
      <c r="C941" s="15" t="s">
        <v>46</v>
      </c>
      <c r="D941" s="15" t="s">
        <v>47</v>
      </c>
      <c r="E941" s="16">
        <v>170</v>
      </c>
      <c r="F941" s="17">
        <v>202</v>
      </c>
      <c r="G941" s="17">
        <v>0</v>
      </c>
      <c r="H941" s="17">
        <v>134</v>
      </c>
      <c r="I941" s="15" t="s">
        <v>824</v>
      </c>
      <c r="J941" s="17">
        <v>271</v>
      </c>
      <c r="K941" s="15" t="s">
        <v>366</v>
      </c>
      <c r="L941" s="29" t="s">
        <v>218</v>
      </c>
      <c r="M941" s="28">
        <v>14</v>
      </c>
      <c r="N941" s="28">
        <v>64</v>
      </c>
      <c r="O941" s="29" t="s">
        <v>71</v>
      </c>
      <c r="P941" s="16">
        <v>71</v>
      </c>
      <c r="Q941" s="16">
        <v>99</v>
      </c>
      <c r="R941" s="15" t="s">
        <v>51</v>
      </c>
      <c r="S941" s="16">
        <v>55</v>
      </c>
      <c r="T941" s="15" t="s">
        <v>264</v>
      </c>
    </row>
    <row r="942" spans="1:20" x14ac:dyDescent="0.3">
      <c r="A942" s="14">
        <v>42585</v>
      </c>
      <c r="B942" s="15" t="s">
        <v>45</v>
      </c>
      <c r="C942" s="15" t="s">
        <v>46</v>
      </c>
      <c r="D942" s="15" t="s">
        <v>47</v>
      </c>
      <c r="E942" s="16">
        <v>170</v>
      </c>
      <c r="F942" s="17">
        <v>202</v>
      </c>
      <c r="G942" s="17">
        <v>0</v>
      </c>
      <c r="H942" s="17">
        <v>150</v>
      </c>
      <c r="I942" s="15" t="s">
        <v>825</v>
      </c>
      <c r="J942" s="17">
        <v>254</v>
      </c>
      <c r="K942" s="15" t="s">
        <v>727</v>
      </c>
      <c r="L942" s="29" t="s">
        <v>116</v>
      </c>
      <c r="M942" s="28">
        <v>11</v>
      </c>
      <c r="N942" s="28">
        <v>53</v>
      </c>
      <c r="O942" s="29" t="s">
        <v>50</v>
      </c>
      <c r="P942" s="16">
        <v>78</v>
      </c>
      <c r="Q942" s="16">
        <v>99</v>
      </c>
      <c r="R942" s="15" t="s">
        <v>51</v>
      </c>
      <c r="S942" s="16">
        <v>63</v>
      </c>
      <c r="T942" s="15" t="s">
        <v>433</v>
      </c>
    </row>
    <row r="943" spans="1:20" x14ac:dyDescent="0.3">
      <c r="A943" s="14">
        <v>42586</v>
      </c>
      <c r="B943" s="15" t="s">
        <v>45</v>
      </c>
      <c r="C943" s="15" t="s">
        <v>46</v>
      </c>
      <c r="D943" s="15" t="s">
        <v>47</v>
      </c>
      <c r="E943" s="16">
        <v>170</v>
      </c>
      <c r="F943" s="17">
        <v>196</v>
      </c>
      <c r="G943" s="17">
        <v>78</v>
      </c>
      <c r="H943" s="17">
        <v>164</v>
      </c>
      <c r="I943" s="15" t="s">
        <v>597</v>
      </c>
      <c r="J943" s="17">
        <v>228</v>
      </c>
      <c r="K943" s="15" t="s">
        <v>349</v>
      </c>
      <c r="L943" s="29" t="s">
        <v>116</v>
      </c>
      <c r="M943" s="28">
        <v>6</v>
      </c>
      <c r="N943" s="28">
        <v>61</v>
      </c>
      <c r="O943" s="29" t="s">
        <v>201</v>
      </c>
      <c r="P943" s="16">
        <v>90</v>
      </c>
      <c r="Q943" s="16">
        <v>98</v>
      </c>
      <c r="R943" s="15" t="s">
        <v>51</v>
      </c>
      <c r="S943" s="16">
        <v>75</v>
      </c>
      <c r="T943" s="15" t="s">
        <v>188</v>
      </c>
    </row>
    <row r="944" spans="1:20" x14ac:dyDescent="0.3">
      <c r="A944" s="14">
        <v>42587</v>
      </c>
      <c r="B944" s="15" t="s">
        <v>45</v>
      </c>
      <c r="C944" s="15" t="s">
        <v>46</v>
      </c>
      <c r="D944" s="15" t="s">
        <v>47</v>
      </c>
      <c r="E944" s="16">
        <v>170</v>
      </c>
      <c r="F944" s="17">
        <v>203</v>
      </c>
      <c r="G944" s="17">
        <v>0</v>
      </c>
      <c r="H944" s="17">
        <v>149</v>
      </c>
      <c r="I944" s="15" t="s">
        <v>818</v>
      </c>
      <c r="J944" s="17">
        <v>257</v>
      </c>
      <c r="K944" s="15" t="s">
        <v>306</v>
      </c>
      <c r="L944" s="29" t="s">
        <v>263</v>
      </c>
      <c r="M944" s="28">
        <v>14</v>
      </c>
      <c r="N944" s="28">
        <v>64</v>
      </c>
      <c r="O944" s="29" t="s">
        <v>50</v>
      </c>
      <c r="P944" s="16">
        <v>73</v>
      </c>
      <c r="Q944" s="16">
        <v>98</v>
      </c>
      <c r="R944" s="15" t="s">
        <v>51</v>
      </c>
      <c r="S944" s="16">
        <v>56</v>
      </c>
      <c r="T944" s="15" t="s">
        <v>51</v>
      </c>
    </row>
    <row r="945" spans="1:20" x14ac:dyDescent="0.3">
      <c r="A945" s="14">
        <v>42588</v>
      </c>
      <c r="B945" s="15" t="s">
        <v>45</v>
      </c>
      <c r="C945" s="15" t="s">
        <v>46</v>
      </c>
      <c r="D945" s="15" t="s">
        <v>47</v>
      </c>
      <c r="E945" s="16">
        <v>170</v>
      </c>
      <c r="F945" s="17">
        <v>213</v>
      </c>
      <c r="G945" s="17">
        <v>0</v>
      </c>
      <c r="H945" s="17">
        <v>142</v>
      </c>
      <c r="I945" s="15" t="s">
        <v>432</v>
      </c>
      <c r="J945" s="17">
        <v>284</v>
      </c>
      <c r="K945" s="15" t="s">
        <v>243</v>
      </c>
      <c r="L945" s="29" t="s">
        <v>116</v>
      </c>
      <c r="M945" s="28">
        <v>11</v>
      </c>
      <c r="N945" s="28">
        <v>53</v>
      </c>
      <c r="O945" s="29" t="s">
        <v>71</v>
      </c>
      <c r="P945" s="16">
        <v>70</v>
      </c>
      <c r="Q945" s="16">
        <v>99</v>
      </c>
      <c r="R945" s="15" t="s">
        <v>120</v>
      </c>
      <c r="S945" s="16">
        <v>45</v>
      </c>
      <c r="T945" s="15" t="s">
        <v>81</v>
      </c>
    </row>
    <row r="946" spans="1:20" x14ac:dyDescent="0.3">
      <c r="A946" s="14">
        <v>42589</v>
      </c>
      <c r="B946" s="15" t="s">
        <v>45</v>
      </c>
      <c r="C946" s="15" t="s">
        <v>46</v>
      </c>
      <c r="D946" s="15" t="s">
        <v>47</v>
      </c>
      <c r="E946" s="16">
        <v>170</v>
      </c>
      <c r="F946" s="17">
        <v>230</v>
      </c>
      <c r="G946" s="17">
        <v>0</v>
      </c>
      <c r="H946" s="17">
        <v>162</v>
      </c>
      <c r="I946" s="15" t="s">
        <v>786</v>
      </c>
      <c r="J946" s="17">
        <v>297</v>
      </c>
      <c r="K946" s="15" t="s">
        <v>538</v>
      </c>
      <c r="L946" s="27">
        <v>32</v>
      </c>
      <c r="M946" s="28">
        <v>17</v>
      </c>
      <c r="N946" s="28">
        <v>56</v>
      </c>
      <c r="O946" s="29" t="s">
        <v>71</v>
      </c>
      <c r="P946" s="16">
        <v>68</v>
      </c>
      <c r="Q946" s="16">
        <v>97</v>
      </c>
      <c r="R946" s="15" t="s">
        <v>521</v>
      </c>
      <c r="S946" s="16">
        <v>51</v>
      </c>
      <c r="T946" s="15" t="s">
        <v>113</v>
      </c>
    </row>
    <row r="947" spans="1:20" x14ac:dyDescent="0.3">
      <c r="A947" s="14">
        <v>42590</v>
      </c>
      <c r="B947" s="15" t="s">
        <v>45</v>
      </c>
      <c r="C947" s="15" t="s">
        <v>46</v>
      </c>
      <c r="D947" s="15" t="s">
        <v>47</v>
      </c>
      <c r="E947" s="16">
        <v>170</v>
      </c>
      <c r="F947" s="17">
        <v>220</v>
      </c>
      <c r="G947" s="17">
        <v>0</v>
      </c>
      <c r="H947" s="17">
        <v>162</v>
      </c>
      <c r="I947" s="15" t="s">
        <v>801</v>
      </c>
      <c r="J947" s="17">
        <v>279</v>
      </c>
      <c r="K947" s="15" t="s">
        <v>216</v>
      </c>
      <c r="L947" s="29" t="s">
        <v>263</v>
      </c>
      <c r="M947" s="28">
        <v>17</v>
      </c>
      <c r="N947" s="28">
        <v>61</v>
      </c>
      <c r="O947" s="29" t="s">
        <v>201</v>
      </c>
      <c r="P947" s="16">
        <v>78</v>
      </c>
      <c r="Q947" s="16">
        <v>98</v>
      </c>
      <c r="R947" s="15" t="s">
        <v>75</v>
      </c>
      <c r="S947" s="16">
        <v>61</v>
      </c>
      <c r="T947" s="15" t="s">
        <v>51</v>
      </c>
    </row>
    <row r="948" spans="1:20" x14ac:dyDescent="0.3">
      <c r="A948" s="14">
        <v>42591</v>
      </c>
      <c r="B948" s="15" t="s">
        <v>45</v>
      </c>
      <c r="C948" s="15" t="s">
        <v>46</v>
      </c>
      <c r="D948" s="15" t="s">
        <v>47</v>
      </c>
      <c r="E948" s="16">
        <v>170</v>
      </c>
      <c r="F948" s="17">
        <v>180</v>
      </c>
      <c r="G948" s="17">
        <v>48</v>
      </c>
      <c r="H948" s="17">
        <v>155</v>
      </c>
      <c r="I948" s="15" t="s">
        <v>692</v>
      </c>
      <c r="J948" s="17">
        <v>205</v>
      </c>
      <c r="K948" s="15" t="s">
        <v>381</v>
      </c>
      <c r="L948" s="27">
        <v>99</v>
      </c>
      <c r="M948" s="28">
        <v>14</v>
      </c>
      <c r="N948" s="28">
        <v>47</v>
      </c>
      <c r="O948" s="29" t="s">
        <v>347</v>
      </c>
      <c r="P948" s="16">
        <v>88</v>
      </c>
      <c r="Q948" s="16">
        <v>97</v>
      </c>
      <c r="R948" s="15" t="s">
        <v>100</v>
      </c>
      <c r="S948" s="16">
        <v>77</v>
      </c>
      <c r="T948" s="15" t="s">
        <v>182</v>
      </c>
    </row>
    <row r="949" spans="1:20" x14ac:dyDescent="0.3">
      <c r="A949" s="14">
        <v>42592</v>
      </c>
      <c r="B949" s="15" t="s">
        <v>45</v>
      </c>
      <c r="C949" s="15" t="s">
        <v>46</v>
      </c>
      <c r="D949" s="15" t="s">
        <v>47</v>
      </c>
      <c r="E949" s="16">
        <v>170</v>
      </c>
      <c r="F949" s="17">
        <v>173</v>
      </c>
      <c r="G949" s="17">
        <v>0</v>
      </c>
      <c r="H949" s="17">
        <v>116</v>
      </c>
      <c r="I949" s="15" t="s">
        <v>296</v>
      </c>
      <c r="J949" s="17">
        <v>230</v>
      </c>
      <c r="K949" s="15" t="s">
        <v>412</v>
      </c>
      <c r="L949" s="29" t="s">
        <v>289</v>
      </c>
      <c r="M949" s="28">
        <v>19</v>
      </c>
      <c r="N949" s="28">
        <v>75</v>
      </c>
      <c r="O949" s="29" t="s">
        <v>98</v>
      </c>
      <c r="P949" s="16">
        <v>75</v>
      </c>
      <c r="Q949" s="16">
        <v>100</v>
      </c>
      <c r="R949" s="15" t="s">
        <v>51</v>
      </c>
      <c r="S949" s="16">
        <v>57</v>
      </c>
      <c r="T949" s="15" t="s">
        <v>121</v>
      </c>
    </row>
    <row r="950" spans="1:20" x14ac:dyDescent="0.3">
      <c r="A950" s="14">
        <v>42593</v>
      </c>
      <c r="B950" s="15" t="s">
        <v>45</v>
      </c>
      <c r="C950" s="15" t="s">
        <v>46</v>
      </c>
      <c r="D950" s="15" t="s">
        <v>47</v>
      </c>
      <c r="E950" s="16">
        <v>170</v>
      </c>
      <c r="F950" s="17">
        <v>177</v>
      </c>
      <c r="G950" s="17">
        <v>0</v>
      </c>
      <c r="H950" s="17">
        <v>102</v>
      </c>
      <c r="I950" s="15" t="s">
        <v>103</v>
      </c>
      <c r="J950" s="17">
        <v>252</v>
      </c>
      <c r="K950" s="15" t="s">
        <v>469</v>
      </c>
      <c r="L950" s="29" t="s">
        <v>116</v>
      </c>
      <c r="M950" s="28">
        <v>11</v>
      </c>
      <c r="N950" s="28">
        <v>67</v>
      </c>
      <c r="O950" s="29" t="s">
        <v>128</v>
      </c>
      <c r="P950" s="16">
        <v>69</v>
      </c>
      <c r="Q950" s="16">
        <v>99</v>
      </c>
      <c r="R950" s="15" t="s">
        <v>51</v>
      </c>
      <c r="S950" s="16">
        <v>50</v>
      </c>
      <c r="T950" s="15" t="s">
        <v>179</v>
      </c>
    </row>
    <row r="951" spans="1:20" x14ac:dyDescent="0.3">
      <c r="A951" s="14">
        <v>42594</v>
      </c>
      <c r="B951" s="15" t="s">
        <v>45</v>
      </c>
      <c r="C951" s="15" t="s">
        <v>46</v>
      </c>
      <c r="D951" s="15" t="s">
        <v>47</v>
      </c>
      <c r="E951" s="16">
        <v>170</v>
      </c>
      <c r="F951" s="17">
        <v>210</v>
      </c>
      <c r="G951" s="17">
        <v>0</v>
      </c>
      <c r="H951" s="17">
        <v>127</v>
      </c>
      <c r="I951" s="15" t="s">
        <v>592</v>
      </c>
      <c r="J951" s="17">
        <v>293</v>
      </c>
      <c r="K951" s="15" t="s">
        <v>197</v>
      </c>
      <c r="L951" s="29" t="s">
        <v>401</v>
      </c>
      <c r="M951" s="28">
        <v>11</v>
      </c>
      <c r="N951" s="28">
        <v>50</v>
      </c>
      <c r="O951" s="29" t="s">
        <v>91</v>
      </c>
      <c r="P951" s="16">
        <v>65</v>
      </c>
      <c r="Q951" s="16">
        <v>98</v>
      </c>
      <c r="R951" s="15" t="s">
        <v>51</v>
      </c>
      <c r="S951" s="16">
        <v>43</v>
      </c>
      <c r="T951" s="15" t="s">
        <v>121</v>
      </c>
    </row>
    <row r="952" spans="1:20" x14ac:dyDescent="0.3">
      <c r="A952" s="14">
        <v>42595</v>
      </c>
      <c r="B952" s="15" t="s">
        <v>45</v>
      </c>
      <c r="C952" s="15" t="s">
        <v>46</v>
      </c>
      <c r="D952" s="15" t="s">
        <v>47</v>
      </c>
      <c r="E952" s="16">
        <v>170</v>
      </c>
      <c r="F952" s="17">
        <v>226</v>
      </c>
      <c r="G952" s="17">
        <v>0</v>
      </c>
      <c r="H952" s="17">
        <v>143</v>
      </c>
      <c r="I952" s="15" t="s">
        <v>677</v>
      </c>
      <c r="J952" s="17">
        <v>309</v>
      </c>
      <c r="K952" s="15" t="s">
        <v>393</v>
      </c>
      <c r="L952" s="29" t="s">
        <v>84</v>
      </c>
      <c r="M952" s="28">
        <v>14</v>
      </c>
      <c r="N952" s="28">
        <v>56</v>
      </c>
      <c r="O952" s="29" t="s">
        <v>169</v>
      </c>
      <c r="P952" s="16">
        <v>66</v>
      </c>
      <c r="Q952" s="16">
        <v>100</v>
      </c>
      <c r="R952" s="15" t="s">
        <v>280</v>
      </c>
      <c r="S952" s="16">
        <v>44</v>
      </c>
      <c r="T952" s="15" t="s">
        <v>179</v>
      </c>
    </row>
    <row r="953" spans="1:20" x14ac:dyDescent="0.3">
      <c r="A953" s="14">
        <v>42596</v>
      </c>
      <c r="B953" s="15" t="s">
        <v>45</v>
      </c>
      <c r="C953" s="15" t="s">
        <v>46</v>
      </c>
      <c r="D953" s="15" t="s">
        <v>47</v>
      </c>
      <c r="E953" s="16">
        <v>170</v>
      </c>
      <c r="F953" s="17">
        <v>226</v>
      </c>
      <c r="G953" s="17">
        <v>4</v>
      </c>
      <c r="H953" s="17">
        <v>157</v>
      </c>
      <c r="I953" s="15" t="s">
        <v>329</v>
      </c>
      <c r="J953" s="17">
        <v>295</v>
      </c>
      <c r="K953" s="15" t="s">
        <v>512</v>
      </c>
      <c r="L953" s="29" t="s">
        <v>84</v>
      </c>
      <c r="M953" s="28">
        <v>11</v>
      </c>
      <c r="N953" s="28">
        <v>58</v>
      </c>
      <c r="O953" s="29" t="s">
        <v>209</v>
      </c>
      <c r="P953" s="16">
        <v>79</v>
      </c>
      <c r="Q953" s="16">
        <v>100</v>
      </c>
      <c r="R953" s="15" t="s">
        <v>280</v>
      </c>
      <c r="S953" s="16">
        <v>54</v>
      </c>
      <c r="T953" s="15" t="s">
        <v>139</v>
      </c>
    </row>
    <row r="954" spans="1:20" x14ac:dyDescent="0.3">
      <c r="A954" s="14">
        <v>42597</v>
      </c>
      <c r="B954" s="15" t="s">
        <v>45</v>
      </c>
      <c r="C954" s="15" t="s">
        <v>46</v>
      </c>
      <c r="D954" s="15" t="s">
        <v>47</v>
      </c>
      <c r="E954" s="16">
        <v>170</v>
      </c>
      <c r="F954" s="17">
        <v>261</v>
      </c>
      <c r="G954" s="17">
        <v>0</v>
      </c>
      <c r="H954" s="17">
        <v>185</v>
      </c>
      <c r="I954" s="15" t="s">
        <v>115</v>
      </c>
      <c r="J954" s="17">
        <v>337</v>
      </c>
      <c r="K954" s="15" t="s">
        <v>749</v>
      </c>
      <c r="L954" s="29" t="s">
        <v>132</v>
      </c>
      <c r="M954" s="28">
        <v>17</v>
      </c>
      <c r="N954" s="28">
        <v>75</v>
      </c>
      <c r="O954" s="29" t="s">
        <v>537</v>
      </c>
      <c r="P954" s="16">
        <v>55</v>
      </c>
      <c r="Q954" s="16">
        <v>95</v>
      </c>
      <c r="R954" s="15" t="s">
        <v>184</v>
      </c>
      <c r="S954" s="16">
        <v>31</v>
      </c>
      <c r="T954" s="15" t="s">
        <v>64</v>
      </c>
    </row>
    <row r="955" spans="1:20" x14ac:dyDescent="0.3">
      <c r="A955" s="14">
        <v>42598</v>
      </c>
      <c r="B955" s="15" t="s">
        <v>45</v>
      </c>
      <c r="C955" s="15" t="s">
        <v>46</v>
      </c>
      <c r="D955" s="15" t="s">
        <v>47</v>
      </c>
      <c r="E955" s="16">
        <v>170</v>
      </c>
      <c r="F955" s="17">
        <v>210</v>
      </c>
      <c r="G955" s="17">
        <v>0</v>
      </c>
      <c r="H955" s="17">
        <v>159</v>
      </c>
      <c r="I955" s="15" t="s">
        <v>634</v>
      </c>
      <c r="J955" s="17">
        <v>260</v>
      </c>
      <c r="K955" s="15" t="s">
        <v>666</v>
      </c>
      <c r="L955" s="29" t="s">
        <v>218</v>
      </c>
      <c r="M955" s="28">
        <v>14</v>
      </c>
      <c r="N955" s="28">
        <v>56</v>
      </c>
      <c r="O955" s="29" t="s">
        <v>388</v>
      </c>
      <c r="P955" s="16">
        <v>82</v>
      </c>
      <c r="Q955" s="16">
        <v>97</v>
      </c>
      <c r="R955" s="15" t="s">
        <v>229</v>
      </c>
      <c r="S955" s="16">
        <v>62</v>
      </c>
      <c r="T955" s="15" t="s">
        <v>128</v>
      </c>
    </row>
    <row r="956" spans="1:20" x14ac:dyDescent="0.3">
      <c r="A956" s="14">
        <v>42599</v>
      </c>
      <c r="B956" s="15" t="s">
        <v>45</v>
      </c>
      <c r="C956" s="15" t="s">
        <v>46</v>
      </c>
      <c r="D956" s="15" t="s">
        <v>47</v>
      </c>
      <c r="E956" s="16">
        <v>170</v>
      </c>
      <c r="F956" s="17">
        <v>219</v>
      </c>
      <c r="G956" s="17">
        <v>42</v>
      </c>
      <c r="H956" s="17">
        <v>160</v>
      </c>
      <c r="I956" s="15" t="s">
        <v>782</v>
      </c>
      <c r="J956" s="17">
        <v>278</v>
      </c>
      <c r="K956" s="15" t="s">
        <v>417</v>
      </c>
      <c r="L956" s="29" t="s">
        <v>116</v>
      </c>
      <c r="M956" s="28">
        <v>11</v>
      </c>
      <c r="N956" s="28">
        <v>92</v>
      </c>
      <c r="O956" s="29" t="s">
        <v>81</v>
      </c>
      <c r="P956" s="16">
        <v>81</v>
      </c>
      <c r="Q956" s="16">
        <v>97</v>
      </c>
      <c r="R956" s="15" t="s">
        <v>51</v>
      </c>
      <c r="S956" s="16">
        <v>51</v>
      </c>
      <c r="T956" s="15" t="s">
        <v>179</v>
      </c>
    </row>
    <row r="957" spans="1:20" x14ac:dyDescent="0.3">
      <c r="A957" s="14">
        <v>42600</v>
      </c>
      <c r="B957" s="15" t="s">
        <v>45</v>
      </c>
      <c r="C957" s="15" t="s">
        <v>46</v>
      </c>
      <c r="D957" s="15" t="s">
        <v>47</v>
      </c>
      <c r="E957" s="16">
        <v>170</v>
      </c>
      <c r="F957" s="17">
        <v>212</v>
      </c>
      <c r="G957" s="17">
        <v>0</v>
      </c>
      <c r="H957" s="17">
        <v>155</v>
      </c>
      <c r="I957" s="15" t="s">
        <v>689</v>
      </c>
      <c r="J957" s="17">
        <v>268</v>
      </c>
      <c r="K957" s="15" t="s">
        <v>359</v>
      </c>
      <c r="L957" s="27">
        <v>33</v>
      </c>
      <c r="M957" s="28">
        <v>11</v>
      </c>
      <c r="N957" s="28">
        <v>50</v>
      </c>
      <c r="O957" s="29" t="s">
        <v>369</v>
      </c>
      <c r="P957" s="16">
        <v>73</v>
      </c>
      <c r="Q957" s="16">
        <v>98</v>
      </c>
      <c r="R957" s="15" t="s">
        <v>51</v>
      </c>
      <c r="S957" s="16">
        <v>51</v>
      </c>
      <c r="T957" s="15" t="s">
        <v>94</v>
      </c>
    </row>
    <row r="958" spans="1:20" x14ac:dyDescent="0.3">
      <c r="A958" s="14">
        <v>42601</v>
      </c>
      <c r="B958" s="15" t="s">
        <v>45</v>
      </c>
      <c r="C958" s="15" t="s">
        <v>46</v>
      </c>
      <c r="D958" s="15" t="s">
        <v>47</v>
      </c>
      <c r="E958" s="16">
        <v>170</v>
      </c>
      <c r="F958" s="17">
        <v>194</v>
      </c>
      <c r="G958" s="17">
        <v>0</v>
      </c>
      <c r="H958" s="17">
        <v>164</v>
      </c>
      <c r="I958" s="15" t="s">
        <v>448</v>
      </c>
      <c r="J958" s="17">
        <v>223</v>
      </c>
      <c r="K958" s="15" t="s">
        <v>826</v>
      </c>
      <c r="L958" s="29" t="s">
        <v>533</v>
      </c>
      <c r="M958" s="28">
        <v>6</v>
      </c>
      <c r="N958" s="28">
        <v>42</v>
      </c>
      <c r="O958" s="29" t="s">
        <v>89</v>
      </c>
      <c r="P958" s="16">
        <v>84</v>
      </c>
      <c r="Q958" s="16">
        <v>97</v>
      </c>
      <c r="R958" s="15" t="s">
        <v>51</v>
      </c>
      <c r="S958" s="16">
        <v>73</v>
      </c>
      <c r="T958" s="15" t="s">
        <v>139</v>
      </c>
    </row>
    <row r="959" spans="1:20" x14ac:dyDescent="0.3">
      <c r="A959" s="14">
        <v>42602</v>
      </c>
      <c r="B959" s="15" t="s">
        <v>45</v>
      </c>
      <c r="C959" s="15" t="s">
        <v>46</v>
      </c>
      <c r="D959" s="15" t="s">
        <v>47</v>
      </c>
      <c r="E959" s="16">
        <v>170</v>
      </c>
      <c r="F959" s="17">
        <v>190</v>
      </c>
      <c r="G959" s="17">
        <v>0</v>
      </c>
      <c r="H959" s="17">
        <v>131</v>
      </c>
      <c r="I959" s="15" t="s">
        <v>325</v>
      </c>
      <c r="J959" s="17">
        <v>250</v>
      </c>
      <c r="K959" s="15" t="s">
        <v>512</v>
      </c>
      <c r="L959" s="29" t="s">
        <v>102</v>
      </c>
      <c r="M959" s="28">
        <v>14</v>
      </c>
      <c r="N959" s="28">
        <v>69</v>
      </c>
      <c r="O959" s="29" t="s">
        <v>133</v>
      </c>
      <c r="P959" s="16">
        <v>65</v>
      </c>
      <c r="Q959" s="16">
        <v>98</v>
      </c>
      <c r="R959" s="15" t="s">
        <v>159</v>
      </c>
      <c r="S959" s="16">
        <v>42</v>
      </c>
      <c r="T959" s="15" t="s">
        <v>206</v>
      </c>
    </row>
    <row r="960" spans="1:20" x14ac:dyDescent="0.3">
      <c r="A960" s="14">
        <v>42603</v>
      </c>
      <c r="B960" s="15" t="s">
        <v>45</v>
      </c>
      <c r="C960" s="15" t="s">
        <v>46</v>
      </c>
      <c r="D960" s="15" t="s">
        <v>47</v>
      </c>
      <c r="E960" s="16">
        <v>170</v>
      </c>
      <c r="F960" s="17">
        <v>197</v>
      </c>
      <c r="G960" s="17">
        <v>0</v>
      </c>
      <c r="H960" s="17">
        <v>129</v>
      </c>
      <c r="I960" s="15" t="s">
        <v>451</v>
      </c>
      <c r="J960" s="17">
        <v>265</v>
      </c>
      <c r="K960" s="15" t="s">
        <v>299</v>
      </c>
      <c r="L960" s="27">
        <v>34</v>
      </c>
      <c r="M960" s="28">
        <v>17</v>
      </c>
      <c r="N960" s="28">
        <v>67</v>
      </c>
      <c r="O960" s="29" t="s">
        <v>433</v>
      </c>
      <c r="P960" s="16">
        <v>67</v>
      </c>
      <c r="Q960" s="16">
        <v>97</v>
      </c>
      <c r="R960" s="15" t="s">
        <v>229</v>
      </c>
      <c r="S960" s="16">
        <v>45</v>
      </c>
      <c r="T960" s="15" t="s">
        <v>215</v>
      </c>
    </row>
    <row r="961" spans="1:20" x14ac:dyDescent="0.3">
      <c r="A961" s="14">
        <v>42604</v>
      </c>
      <c r="B961" s="15" t="s">
        <v>45</v>
      </c>
      <c r="C961" s="15" t="s">
        <v>46</v>
      </c>
      <c r="D961" s="15" t="s">
        <v>47</v>
      </c>
      <c r="E961" s="16">
        <v>170</v>
      </c>
      <c r="F961" s="17">
        <v>247</v>
      </c>
      <c r="G961" s="17">
        <v>0</v>
      </c>
      <c r="H961" s="17">
        <v>136</v>
      </c>
      <c r="I961" s="15" t="s">
        <v>803</v>
      </c>
      <c r="J961" s="17">
        <v>358</v>
      </c>
      <c r="K961" s="15" t="s">
        <v>154</v>
      </c>
      <c r="L961" s="29" t="s">
        <v>218</v>
      </c>
      <c r="M961" s="28">
        <v>11</v>
      </c>
      <c r="N961" s="28">
        <v>50</v>
      </c>
      <c r="O961" s="29" t="s">
        <v>117</v>
      </c>
      <c r="P961" s="16">
        <v>62</v>
      </c>
      <c r="Q961" s="16">
        <v>100</v>
      </c>
      <c r="R961" s="15" t="s">
        <v>280</v>
      </c>
      <c r="S961" s="16">
        <v>33</v>
      </c>
      <c r="T961" s="15" t="s">
        <v>89</v>
      </c>
    </row>
    <row r="962" spans="1:20" x14ac:dyDescent="0.3">
      <c r="A962" s="14">
        <v>42605</v>
      </c>
      <c r="B962" s="15" t="s">
        <v>45</v>
      </c>
      <c r="C962" s="15" t="s">
        <v>46</v>
      </c>
      <c r="D962" s="15" t="s">
        <v>47</v>
      </c>
      <c r="E962" s="16">
        <v>170</v>
      </c>
      <c r="F962" s="17">
        <v>238</v>
      </c>
      <c r="G962" s="17">
        <v>0</v>
      </c>
      <c r="H962" s="17">
        <v>168</v>
      </c>
      <c r="I962" s="15" t="s">
        <v>827</v>
      </c>
      <c r="J962" s="17">
        <v>308</v>
      </c>
      <c r="K962" s="15" t="s">
        <v>512</v>
      </c>
      <c r="L962" s="27">
        <v>36</v>
      </c>
      <c r="M962" s="28">
        <v>14</v>
      </c>
      <c r="N962" s="28">
        <v>64</v>
      </c>
      <c r="O962" s="29" t="s">
        <v>50</v>
      </c>
      <c r="P962" s="16">
        <v>64</v>
      </c>
      <c r="Q962" s="16">
        <v>93</v>
      </c>
      <c r="R962" s="15" t="s">
        <v>51</v>
      </c>
      <c r="S962" s="16">
        <v>42</v>
      </c>
      <c r="T962" s="15" t="s">
        <v>81</v>
      </c>
    </row>
    <row r="963" spans="1:20" x14ac:dyDescent="0.3">
      <c r="A963" s="14">
        <v>42606</v>
      </c>
      <c r="B963" s="15" t="s">
        <v>45</v>
      </c>
      <c r="C963" s="15" t="s">
        <v>46</v>
      </c>
      <c r="D963" s="15" t="s">
        <v>47</v>
      </c>
      <c r="E963" s="16">
        <v>170</v>
      </c>
      <c r="F963" s="17">
        <v>241</v>
      </c>
      <c r="G963" s="17">
        <v>24</v>
      </c>
      <c r="H963" s="17">
        <v>177</v>
      </c>
      <c r="I963" s="15" t="s">
        <v>115</v>
      </c>
      <c r="J963" s="17">
        <v>305</v>
      </c>
      <c r="K963" s="15" t="s">
        <v>727</v>
      </c>
      <c r="L963" s="27">
        <v>26</v>
      </c>
      <c r="M963" s="28">
        <v>14</v>
      </c>
      <c r="N963" s="28">
        <v>94</v>
      </c>
      <c r="O963" s="29" t="s">
        <v>133</v>
      </c>
      <c r="P963" s="16">
        <v>81</v>
      </c>
      <c r="Q963" s="16">
        <v>98</v>
      </c>
      <c r="R963" s="15" t="s">
        <v>249</v>
      </c>
      <c r="S963" s="16">
        <v>52</v>
      </c>
      <c r="T963" s="15" t="s">
        <v>186</v>
      </c>
    </row>
    <row r="964" spans="1:20" x14ac:dyDescent="0.3">
      <c r="A964" s="14">
        <v>42607</v>
      </c>
      <c r="B964" s="15" t="s">
        <v>45</v>
      </c>
      <c r="C964" s="15" t="s">
        <v>46</v>
      </c>
      <c r="D964" s="15" t="s">
        <v>47</v>
      </c>
      <c r="E964" s="16">
        <v>170</v>
      </c>
      <c r="F964" s="17">
        <v>240</v>
      </c>
      <c r="G964" s="17">
        <v>82</v>
      </c>
      <c r="H964" s="17">
        <v>189</v>
      </c>
      <c r="I964" s="15" t="s">
        <v>461</v>
      </c>
      <c r="J964" s="17">
        <v>290</v>
      </c>
      <c r="K964" s="15" t="s">
        <v>684</v>
      </c>
      <c r="L964" s="29" t="s">
        <v>116</v>
      </c>
      <c r="M964" s="28">
        <v>22</v>
      </c>
      <c r="N964" s="28">
        <v>75</v>
      </c>
      <c r="O964" s="29" t="s">
        <v>215</v>
      </c>
      <c r="P964" s="16">
        <v>79</v>
      </c>
      <c r="Q964" s="16">
        <v>99</v>
      </c>
      <c r="R964" s="15" t="s">
        <v>51</v>
      </c>
      <c r="S964" s="16">
        <v>61</v>
      </c>
      <c r="T964" s="15" t="s">
        <v>81</v>
      </c>
    </row>
    <row r="965" spans="1:20" x14ac:dyDescent="0.3">
      <c r="A965" s="14">
        <v>42608</v>
      </c>
      <c r="B965" s="15" t="s">
        <v>45</v>
      </c>
      <c r="C965" s="15" t="s">
        <v>46</v>
      </c>
      <c r="D965" s="15" t="s">
        <v>47</v>
      </c>
      <c r="E965" s="16">
        <v>170</v>
      </c>
      <c r="F965" s="17">
        <v>218</v>
      </c>
      <c r="G965" s="17">
        <v>8</v>
      </c>
      <c r="H965" s="17">
        <v>197</v>
      </c>
      <c r="I965" s="15" t="s">
        <v>253</v>
      </c>
      <c r="J965" s="17">
        <v>240</v>
      </c>
      <c r="K965" s="15" t="s">
        <v>535</v>
      </c>
      <c r="L965" s="29" t="s">
        <v>533</v>
      </c>
      <c r="M965" s="28">
        <v>11</v>
      </c>
      <c r="N965" s="28">
        <v>50</v>
      </c>
      <c r="O965" s="29" t="s">
        <v>280</v>
      </c>
      <c r="P965" s="16">
        <v>91</v>
      </c>
      <c r="Q965" s="16">
        <v>98</v>
      </c>
      <c r="R965" s="15" t="s">
        <v>51</v>
      </c>
      <c r="S965" s="16">
        <v>78</v>
      </c>
      <c r="T965" s="15" t="s">
        <v>201</v>
      </c>
    </row>
    <row r="966" spans="1:20" x14ac:dyDescent="0.3">
      <c r="A966" s="14">
        <v>42609</v>
      </c>
      <c r="B966" s="15" t="s">
        <v>45</v>
      </c>
      <c r="C966" s="15" t="s">
        <v>46</v>
      </c>
      <c r="D966" s="15" t="s">
        <v>47</v>
      </c>
      <c r="E966" s="16">
        <v>170</v>
      </c>
      <c r="F966" s="17">
        <v>220</v>
      </c>
      <c r="G966" s="17">
        <v>2</v>
      </c>
      <c r="H966" s="17">
        <v>165</v>
      </c>
      <c r="I966" s="15" t="s">
        <v>683</v>
      </c>
      <c r="J966" s="17">
        <v>275</v>
      </c>
      <c r="K966" s="15" t="s">
        <v>445</v>
      </c>
      <c r="L966" s="27">
        <v>33</v>
      </c>
      <c r="M966" s="28">
        <v>11</v>
      </c>
      <c r="N966" s="28">
        <v>75</v>
      </c>
      <c r="O966" s="29" t="s">
        <v>139</v>
      </c>
      <c r="P966" s="16">
        <v>83</v>
      </c>
      <c r="Q966" s="16">
        <v>98</v>
      </c>
      <c r="R966" s="15" t="s">
        <v>301</v>
      </c>
      <c r="S966" s="16">
        <v>66</v>
      </c>
      <c r="T966" s="15" t="s">
        <v>51</v>
      </c>
    </row>
    <row r="967" spans="1:20" x14ac:dyDescent="0.3">
      <c r="A967" s="14">
        <v>42610</v>
      </c>
      <c r="B967" s="15" t="s">
        <v>45</v>
      </c>
      <c r="C967" s="15" t="s">
        <v>46</v>
      </c>
      <c r="D967" s="15" t="s">
        <v>47</v>
      </c>
      <c r="E967" s="16">
        <v>170</v>
      </c>
      <c r="F967" s="17">
        <v>192</v>
      </c>
      <c r="G967" s="17">
        <v>4</v>
      </c>
      <c r="H967" s="17">
        <v>164</v>
      </c>
      <c r="I967" s="15" t="s">
        <v>51</v>
      </c>
      <c r="J967" s="17">
        <v>220</v>
      </c>
      <c r="K967" s="15" t="s">
        <v>417</v>
      </c>
      <c r="L967" s="27">
        <v>36</v>
      </c>
      <c r="M967" s="28">
        <v>6</v>
      </c>
      <c r="N967" s="28">
        <v>39</v>
      </c>
      <c r="O967" s="29" t="s">
        <v>750</v>
      </c>
      <c r="P967" s="16">
        <v>86</v>
      </c>
      <c r="Q967" s="16">
        <v>98</v>
      </c>
      <c r="R967" s="15" t="s">
        <v>51</v>
      </c>
      <c r="S967" s="16">
        <v>72</v>
      </c>
      <c r="T967" s="15" t="s">
        <v>264</v>
      </c>
    </row>
    <row r="968" spans="1:20" x14ac:dyDescent="0.3">
      <c r="A968" s="14">
        <v>42611</v>
      </c>
      <c r="B968" s="15" t="s">
        <v>45</v>
      </c>
      <c r="C968" s="15" t="s">
        <v>46</v>
      </c>
      <c r="D968" s="15" t="s">
        <v>47</v>
      </c>
      <c r="E968" s="16">
        <v>170</v>
      </c>
      <c r="F968" s="17">
        <v>199</v>
      </c>
      <c r="G968" s="17">
        <v>0</v>
      </c>
      <c r="H968" s="17">
        <v>158</v>
      </c>
      <c r="I968" s="15" t="s">
        <v>51</v>
      </c>
      <c r="J968" s="17">
        <v>240</v>
      </c>
      <c r="K968" s="15" t="s">
        <v>568</v>
      </c>
      <c r="L968" s="29" t="s">
        <v>116</v>
      </c>
      <c r="M968" s="28">
        <v>8</v>
      </c>
      <c r="N968" s="28">
        <v>58</v>
      </c>
      <c r="O968" s="29" t="s">
        <v>213</v>
      </c>
      <c r="P968" s="16">
        <v>76</v>
      </c>
      <c r="Q968" s="16">
        <v>98</v>
      </c>
      <c r="R968" s="15" t="s">
        <v>51</v>
      </c>
      <c r="S968" s="16">
        <v>56</v>
      </c>
      <c r="T968" s="15" t="s">
        <v>139</v>
      </c>
    </row>
    <row r="969" spans="1:20" x14ac:dyDescent="0.3">
      <c r="A969" s="14">
        <v>42612</v>
      </c>
      <c r="B969" s="15" t="s">
        <v>45</v>
      </c>
      <c r="C969" s="15" t="s">
        <v>46</v>
      </c>
      <c r="D969" s="15" t="s">
        <v>47</v>
      </c>
      <c r="E969" s="16">
        <v>170</v>
      </c>
      <c r="F969" s="17">
        <v>194</v>
      </c>
      <c r="G969" s="17">
        <v>0</v>
      </c>
      <c r="H969" s="17">
        <v>123</v>
      </c>
      <c r="I969" s="15" t="s">
        <v>437</v>
      </c>
      <c r="J969" s="17">
        <v>264</v>
      </c>
      <c r="K969" s="15" t="s">
        <v>643</v>
      </c>
      <c r="L969" s="29" t="s">
        <v>84</v>
      </c>
      <c r="M969" s="28">
        <v>11</v>
      </c>
      <c r="N969" s="28">
        <v>50</v>
      </c>
      <c r="O969" s="29" t="s">
        <v>50</v>
      </c>
      <c r="P969" s="16">
        <v>72</v>
      </c>
      <c r="Q969" s="16">
        <v>100</v>
      </c>
      <c r="R969" s="15" t="s">
        <v>74</v>
      </c>
      <c r="S969" s="16">
        <v>50</v>
      </c>
      <c r="T969" s="15" t="s">
        <v>215</v>
      </c>
    </row>
    <row r="970" spans="1:20" x14ac:dyDescent="0.3">
      <c r="A970" s="14">
        <v>42613</v>
      </c>
      <c r="B970" s="15" t="s">
        <v>45</v>
      </c>
      <c r="C970" s="15" t="s">
        <v>46</v>
      </c>
      <c r="D970" s="15" t="s">
        <v>47</v>
      </c>
      <c r="E970" s="16">
        <v>170</v>
      </c>
      <c r="F970" s="17">
        <v>210</v>
      </c>
      <c r="G970" s="17">
        <v>0</v>
      </c>
      <c r="H970" s="17">
        <v>165</v>
      </c>
      <c r="I970" s="15" t="s">
        <v>828</v>
      </c>
      <c r="J970" s="17">
        <v>255</v>
      </c>
      <c r="K970" s="15" t="s">
        <v>324</v>
      </c>
      <c r="L970" s="29" t="s">
        <v>218</v>
      </c>
      <c r="M970" s="28">
        <v>6</v>
      </c>
      <c r="N970" s="28">
        <v>53</v>
      </c>
      <c r="O970" s="29" t="s">
        <v>61</v>
      </c>
      <c r="P970" s="16">
        <v>74</v>
      </c>
      <c r="Q970" s="16">
        <v>96</v>
      </c>
      <c r="R970" s="15" t="s">
        <v>108</v>
      </c>
      <c r="S970" s="16">
        <v>59</v>
      </c>
      <c r="T970" s="15" t="s">
        <v>121</v>
      </c>
    </row>
    <row r="971" spans="1:20" x14ac:dyDescent="0.3">
      <c r="A971" s="14">
        <v>42614</v>
      </c>
      <c r="B971" s="15" t="s">
        <v>45</v>
      </c>
      <c r="C971" s="15" t="s">
        <v>46</v>
      </c>
      <c r="D971" s="15" t="s">
        <v>47</v>
      </c>
      <c r="E971" s="16">
        <v>170</v>
      </c>
      <c r="F971" s="15"/>
      <c r="G971" s="17">
        <v>0</v>
      </c>
      <c r="H971" s="15"/>
      <c r="I971" s="15"/>
      <c r="J971" s="15"/>
      <c r="K971" s="15"/>
      <c r="L971" s="29" t="s">
        <v>84</v>
      </c>
      <c r="M971" s="28">
        <v>11</v>
      </c>
      <c r="N971" s="28">
        <v>58</v>
      </c>
      <c r="O971" s="29" t="s">
        <v>121</v>
      </c>
      <c r="P971" s="16">
        <v>74</v>
      </c>
      <c r="Q971" s="15"/>
      <c r="R971" s="15"/>
      <c r="S971" s="15"/>
      <c r="T971" s="15"/>
    </row>
    <row r="972" spans="1:20" x14ac:dyDescent="0.3">
      <c r="A972" s="14">
        <v>42615</v>
      </c>
      <c r="B972" s="15" t="s">
        <v>45</v>
      </c>
      <c r="C972" s="15" t="s">
        <v>46</v>
      </c>
      <c r="D972" s="15" t="s">
        <v>47</v>
      </c>
      <c r="E972" s="16">
        <v>170</v>
      </c>
      <c r="F972" s="17">
        <v>226</v>
      </c>
      <c r="G972" s="17">
        <v>0</v>
      </c>
      <c r="H972" s="17">
        <v>186</v>
      </c>
      <c r="I972" s="15" t="s">
        <v>115</v>
      </c>
      <c r="J972" s="17">
        <v>266</v>
      </c>
      <c r="K972" s="15" t="s">
        <v>538</v>
      </c>
      <c r="L972" s="29" t="s">
        <v>263</v>
      </c>
      <c r="M972" s="28">
        <v>14</v>
      </c>
      <c r="N972" s="28">
        <v>53</v>
      </c>
      <c r="O972" s="29" t="s">
        <v>433</v>
      </c>
      <c r="P972" s="16">
        <v>79</v>
      </c>
      <c r="Q972" s="16">
        <v>95</v>
      </c>
      <c r="R972" s="15" t="s">
        <v>51</v>
      </c>
      <c r="S972" s="16">
        <v>64</v>
      </c>
      <c r="T972" s="15" t="s">
        <v>52</v>
      </c>
    </row>
    <row r="973" spans="1:20" x14ac:dyDescent="0.3">
      <c r="A973" s="14">
        <v>42616</v>
      </c>
      <c r="B973" s="15" t="s">
        <v>45</v>
      </c>
      <c r="C973" s="15" t="s">
        <v>46</v>
      </c>
      <c r="D973" s="15" t="s">
        <v>47</v>
      </c>
      <c r="E973" s="16">
        <v>170</v>
      </c>
      <c r="F973" s="17">
        <v>258</v>
      </c>
      <c r="G973" s="17">
        <v>0</v>
      </c>
      <c r="H973" s="17">
        <v>189</v>
      </c>
      <c r="I973" s="15" t="s">
        <v>100</v>
      </c>
      <c r="J973" s="17">
        <v>328</v>
      </c>
      <c r="K973" s="15" t="s">
        <v>438</v>
      </c>
      <c r="L973" s="29" t="s">
        <v>102</v>
      </c>
      <c r="M973" s="28">
        <v>11</v>
      </c>
      <c r="N973" s="28">
        <v>58</v>
      </c>
      <c r="O973" s="29" t="s">
        <v>167</v>
      </c>
      <c r="P973" s="16">
        <v>64</v>
      </c>
      <c r="Q973" s="16">
        <v>94</v>
      </c>
      <c r="R973" s="15" t="s">
        <v>51</v>
      </c>
      <c r="S973" s="16">
        <v>42</v>
      </c>
      <c r="T973" s="15" t="s">
        <v>64</v>
      </c>
    </row>
    <row r="974" spans="1:20" x14ac:dyDescent="0.3">
      <c r="A974" s="14">
        <v>42617</v>
      </c>
      <c r="B974" s="15" t="s">
        <v>45</v>
      </c>
      <c r="C974" s="15" t="s">
        <v>46</v>
      </c>
      <c r="D974" s="15" t="s">
        <v>47</v>
      </c>
      <c r="E974" s="16">
        <v>170</v>
      </c>
      <c r="F974" s="17">
        <v>236</v>
      </c>
      <c r="G974" s="17">
        <v>0</v>
      </c>
      <c r="H974" s="17">
        <v>164</v>
      </c>
      <c r="I974" s="15" t="s">
        <v>682</v>
      </c>
      <c r="J974" s="17">
        <v>307</v>
      </c>
      <c r="K974" s="15" t="s">
        <v>135</v>
      </c>
      <c r="L974" s="27">
        <v>27</v>
      </c>
      <c r="M974" s="28">
        <v>14</v>
      </c>
      <c r="N974" s="28">
        <v>53</v>
      </c>
      <c r="O974" s="29" t="s">
        <v>52</v>
      </c>
      <c r="P974" s="16">
        <v>71</v>
      </c>
      <c r="Q974" s="16">
        <v>98</v>
      </c>
      <c r="R974" s="15" t="s">
        <v>51</v>
      </c>
      <c r="S974" s="16">
        <v>51</v>
      </c>
      <c r="T974" s="15" t="s">
        <v>167</v>
      </c>
    </row>
    <row r="975" spans="1:20" x14ac:dyDescent="0.3">
      <c r="A975" s="14">
        <v>42618</v>
      </c>
      <c r="B975" s="15" t="s">
        <v>45</v>
      </c>
      <c r="C975" s="15" t="s">
        <v>46</v>
      </c>
      <c r="D975" s="15" t="s">
        <v>47</v>
      </c>
      <c r="E975" s="16">
        <v>170</v>
      </c>
      <c r="F975" s="17">
        <v>224</v>
      </c>
      <c r="G975" s="17">
        <v>0</v>
      </c>
      <c r="H975" s="17">
        <v>152</v>
      </c>
      <c r="I975" s="15" t="s">
        <v>51</v>
      </c>
      <c r="J975" s="17">
        <v>295</v>
      </c>
      <c r="K975" s="15" t="s">
        <v>299</v>
      </c>
      <c r="L975" s="29" t="s">
        <v>116</v>
      </c>
      <c r="M975" s="28">
        <v>19</v>
      </c>
      <c r="N975" s="28">
        <v>58</v>
      </c>
      <c r="O975" s="29" t="s">
        <v>113</v>
      </c>
      <c r="P975" s="16">
        <v>72</v>
      </c>
      <c r="Q975" s="16">
        <v>98</v>
      </c>
      <c r="R975" s="15" t="s">
        <v>232</v>
      </c>
      <c r="S975" s="16">
        <v>48</v>
      </c>
      <c r="T975" s="15" t="s">
        <v>206</v>
      </c>
    </row>
    <row r="976" spans="1:20" x14ac:dyDescent="0.3">
      <c r="A976" s="14">
        <v>42619</v>
      </c>
      <c r="B976" s="15" t="s">
        <v>45</v>
      </c>
      <c r="C976" s="15" t="s">
        <v>46</v>
      </c>
      <c r="D976" s="15" t="s">
        <v>47</v>
      </c>
      <c r="E976" s="16">
        <v>170</v>
      </c>
      <c r="F976" s="17">
        <v>254</v>
      </c>
      <c r="G976" s="17">
        <v>0</v>
      </c>
      <c r="H976" s="17">
        <v>161</v>
      </c>
      <c r="I976" s="15" t="s">
        <v>465</v>
      </c>
      <c r="J976" s="17">
        <v>348</v>
      </c>
      <c r="K976" s="15" t="s">
        <v>158</v>
      </c>
      <c r="L976" s="29" t="s">
        <v>263</v>
      </c>
      <c r="M976" s="28">
        <v>8</v>
      </c>
      <c r="N976" s="28">
        <v>53</v>
      </c>
      <c r="O976" s="29" t="s">
        <v>128</v>
      </c>
      <c r="P976" s="16">
        <v>67</v>
      </c>
      <c r="Q976" s="16">
        <v>98</v>
      </c>
      <c r="R976" s="15" t="s">
        <v>51</v>
      </c>
      <c r="S976" s="16">
        <v>40</v>
      </c>
      <c r="T976" s="15" t="s">
        <v>158</v>
      </c>
    </row>
    <row r="977" spans="1:20" x14ac:dyDescent="0.3">
      <c r="A977" s="14">
        <v>42620</v>
      </c>
      <c r="B977" s="15" t="s">
        <v>45</v>
      </c>
      <c r="C977" s="15" t="s">
        <v>46</v>
      </c>
      <c r="D977" s="15" t="s">
        <v>47</v>
      </c>
      <c r="E977" s="16">
        <v>170</v>
      </c>
      <c r="F977" s="17">
        <v>232</v>
      </c>
      <c r="G977" s="17">
        <v>66</v>
      </c>
      <c r="H977" s="17">
        <v>173</v>
      </c>
      <c r="I977" s="15" t="s">
        <v>504</v>
      </c>
      <c r="J977" s="17">
        <v>291</v>
      </c>
      <c r="K977" s="15" t="s">
        <v>829</v>
      </c>
      <c r="L977" s="29" t="s">
        <v>116</v>
      </c>
      <c r="M977" s="28">
        <v>17</v>
      </c>
      <c r="N977" s="28">
        <v>81</v>
      </c>
      <c r="O977" s="29" t="s">
        <v>146</v>
      </c>
      <c r="P977" s="16">
        <v>72</v>
      </c>
      <c r="Q977" s="16">
        <v>98</v>
      </c>
      <c r="R977" s="15" t="s">
        <v>177</v>
      </c>
      <c r="S977" s="16">
        <v>49</v>
      </c>
      <c r="T977" s="15" t="s">
        <v>352</v>
      </c>
    </row>
    <row r="978" spans="1:20" x14ac:dyDescent="0.3">
      <c r="A978" s="14">
        <v>42621</v>
      </c>
      <c r="B978" s="15" t="s">
        <v>45</v>
      </c>
      <c r="C978" s="15" t="s">
        <v>46</v>
      </c>
      <c r="D978" s="15" t="s">
        <v>47</v>
      </c>
      <c r="E978" s="16">
        <v>170</v>
      </c>
      <c r="F978" s="17">
        <v>177</v>
      </c>
      <c r="G978" s="17">
        <v>2</v>
      </c>
      <c r="H978" s="17">
        <v>153</v>
      </c>
      <c r="I978" s="15" t="s">
        <v>394</v>
      </c>
      <c r="J978" s="17">
        <v>201</v>
      </c>
      <c r="K978" s="15" t="s">
        <v>512</v>
      </c>
      <c r="L978" s="29" t="s">
        <v>116</v>
      </c>
      <c r="M978" s="28">
        <v>8</v>
      </c>
      <c r="N978" s="28">
        <v>47</v>
      </c>
      <c r="O978" s="29" t="s">
        <v>91</v>
      </c>
      <c r="P978" s="16">
        <v>85</v>
      </c>
      <c r="Q978" s="16">
        <v>98</v>
      </c>
      <c r="R978" s="15" t="s">
        <v>51</v>
      </c>
      <c r="S978" s="16">
        <v>70</v>
      </c>
      <c r="T978" s="15" t="s">
        <v>206</v>
      </c>
    </row>
    <row r="979" spans="1:20" x14ac:dyDescent="0.3">
      <c r="A979" s="14">
        <v>42622</v>
      </c>
      <c r="B979" s="15" t="s">
        <v>45</v>
      </c>
      <c r="C979" s="15" t="s">
        <v>46</v>
      </c>
      <c r="D979" s="15" t="s">
        <v>47</v>
      </c>
      <c r="E979" s="16">
        <v>170</v>
      </c>
      <c r="F979" s="17">
        <v>204</v>
      </c>
      <c r="G979" s="17">
        <v>0</v>
      </c>
      <c r="H979" s="17">
        <v>146</v>
      </c>
      <c r="I979" s="15" t="s">
        <v>199</v>
      </c>
      <c r="J979" s="17">
        <v>263</v>
      </c>
      <c r="K979" s="15" t="s">
        <v>135</v>
      </c>
      <c r="L979" s="29" t="s">
        <v>84</v>
      </c>
      <c r="M979" s="28">
        <v>6</v>
      </c>
      <c r="N979" s="28">
        <v>75</v>
      </c>
      <c r="O979" s="29" t="s">
        <v>164</v>
      </c>
      <c r="P979" s="16">
        <v>69</v>
      </c>
      <c r="Q979" s="16">
        <v>97</v>
      </c>
      <c r="R979" s="15" t="s">
        <v>51</v>
      </c>
      <c r="S979" s="16">
        <v>48</v>
      </c>
      <c r="T979" s="15" t="s">
        <v>135</v>
      </c>
    </row>
    <row r="980" spans="1:20" x14ac:dyDescent="0.3">
      <c r="A980" s="14">
        <v>42623</v>
      </c>
      <c r="B980" s="15" t="s">
        <v>45</v>
      </c>
      <c r="C980" s="15" t="s">
        <v>46</v>
      </c>
      <c r="D980" s="15" t="s">
        <v>47</v>
      </c>
      <c r="E980" s="16">
        <v>170</v>
      </c>
      <c r="F980" s="17">
        <v>210</v>
      </c>
      <c r="G980" s="17">
        <v>0</v>
      </c>
      <c r="H980" s="17">
        <v>128</v>
      </c>
      <c r="I980" s="15" t="s">
        <v>341</v>
      </c>
      <c r="J980" s="17">
        <v>291</v>
      </c>
      <c r="K980" s="15" t="s">
        <v>544</v>
      </c>
      <c r="L980" s="29" t="s">
        <v>218</v>
      </c>
      <c r="M980" s="28">
        <v>11</v>
      </c>
      <c r="N980" s="28">
        <v>75</v>
      </c>
      <c r="O980" s="29" t="s">
        <v>135</v>
      </c>
      <c r="P980" s="16">
        <v>71</v>
      </c>
      <c r="Q980" s="16">
        <v>98</v>
      </c>
      <c r="R980" s="15" t="s">
        <v>51</v>
      </c>
      <c r="S980" s="16">
        <v>41</v>
      </c>
      <c r="T980" s="15" t="s">
        <v>71</v>
      </c>
    </row>
    <row r="981" spans="1:20" x14ac:dyDescent="0.3">
      <c r="A981" s="14">
        <v>42624</v>
      </c>
      <c r="B981" s="15" t="s">
        <v>45</v>
      </c>
      <c r="C981" s="15" t="s">
        <v>46</v>
      </c>
      <c r="D981" s="15" t="s">
        <v>47</v>
      </c>
      <c r="E981" s="16">
        <v>170</v>
      </c>
      <c r="F981" s="17">
        <v>218</v>
      </c>
      <c r="G981" s="17">
        <v>0</v>
      </c>
      <c r="H981" s="17">
        <v>153</v>
      </c>
      <c r="I981" s="15" t="s">
        <v>677</v>
      </c>
      <c r="J981" s="17">
        <v>282</v>
      </c>
      <c r="K981" s="15" t="s">
        <v>535</v>
      </c>
      <c r="L981" s="29" t="s">
        <v>116</v>
      </c>
      <c r="M981" s="28">
        <v>11</v>
      </c>
      <c r="N981" s="28">
        <v>58</v>
      </c>
      <c r="O981" s="29" t="s">
        <v>307</v>
      </c>
      <c r="P981" s="16">
        <v>68</v>
      </c>
      <c r="Q981" s="16">
        <v>95</v>
      </c>
      <c r="R981" s="15" t="s">
        <v>249</v>
      </c>
      <c r="S981" s="16">
        <v>52</v>
      </c>
      <c r="T981" s="15" t="s">
        <v>215</v>
      </c>
    </row>
    <row r="982" spans="1:20" x14ac:dyDescent="0.3">
      <c r="A982" s="14">
        <v>42625</v>
      </c>
      <c r="B982" s="15" t="s">
        <v>45</v>
      </c>
      <c r="C982" s="15" t="s">
        <v>46</v>
      </c>
      <c r="D982" s="15" t="s">
        <v>47</v>
      </c>
      <c r="E982" s="16">
        <v>170</v>
      </c>
      <c r="F982" s="17">
        <v>228</v>
      </c>
      <c r="G982" s="17">
        <v>0</v>
      </c>
      <c r="H982" s="17">
        <v>157</v>
      </c>
      <c r="I982" s="15" t="s">
        <v>652</v>
      </c>
      <c r="J982" s="17">
        <v>298</v>
      </c>
      <c r="K982" s="15" t="s">
        <v>512</v>
      </c>
      <c r="L982" s="27">
        <v>34</v>
      </c>
      <c r="M982" s="28">
        <v>14</v>
      </c>
      <c r="N982" s="28">
        <v>72</v>
      </c>
      <c r="O982" s="29" t="s">
        <v>64</v>
      </c>
      <c r="P982" s="16">
        <v>73</v>
      </c>
      <c r="Q982" s="16">
        <v>98</v>
      </c>
      <c r="R982" s="15" t="s">
        <v>51</v>
      </c>
      <c r="S982" s="16">
        <v>49</v>
      </c>
      <c r="T982" s="15" t="s">
        <v>121</v>
      </c>
    </row>
    <row r="983" spans="1:20" x14ac:dyDescent="0.3">
      <c r="A983" s="14">
        <v>42626</v>
      </c>
      <c r="B983" s="15" t="s">
        <v>45</v>
      </c>
      <c r="C983" s="15" t="s">
        <v>46</v>
      </c>
      <c r="D983" s="15" t="s">
        <v>47</v>
      </c>
      <c r="E983" s="16">
        <v>170</v>
      </c>
      <c r="F983" s="17">
        <v>158</v>
      </c>
      <c r="G983" s="17">
        <v>150</v>
      </c>
      <c r="H983" s="17">
        <v>128</v>
      </c>
      <c r="I983" s="15" t="s">
        <v>51</v>
      </c>
      <c r="J983" s="17">
        <v>189</v>
      </c>
      <c r="K983" s="15" t="s">
        <v>320</v>
      </c>
      <c r="L983" s="27">
        <v>26</v>
      </c>
      <c r="M983" s="28">
        <v>8</v>
      </c>
      <c r="N983" s="28">
        <v>64</v>
      </c>
      <c r="O983" s="29" t="s">
        <v>61</v>
      </c>
      <c r="P983" s="16">
        <v>90</v>
      </c>
      <c r="Q983" s="16">
        <v>98</v>
      </c>
      <c r="R983" s="15" t="s">
        <v>51</v>
      </c>
      <c r="S983" s="16">
        <v>71</v>
      </c>
      <c r="T983" s="15" t="s">
        <v>167</v>
      </c>
    </row>
    <row r="984" spans="1:20" x14ac:dyDescent="0.3">
      <c r="A984" s="14">
        <v>42627</v>
      </c>
      <c r="B984" s="15" t="s">
        <v>45</v>
      </c>
      <c r="C984" s="15" t="s">
        <v>46</v>
      </c>
      <c r="D984" s="15" t="s">
        <v>47</v>
      </c>
      <c r="E984" s="16">
        <v>170</v>
      </c>
      <c r="F984" s="17">
        <v>146</v>
      </c>
      <c r="G984" s="17">
        <v>8</v>
      </c>
      <c r="H984" s="17">
        <v>118</v>
      </c>
      <c r="I984" s="15" t="s">
        <v>830</v>
      </c>
      <c r="J984" s="17">
        <v>174</v>
      </c>
      <c r="K984" s="15" t="s">
        <v>150</v>
      </c>
      <c r="L984" s="29" t="s">
        <v>533</v>
      </c>
      <c r="M984" s="28">
        <v>11</v>
      </c>
      <c r="N984" s="28">
        <v>56</v>
      </c>
      <c r="O984" s="29" t="s">
        <v>100</v>
      </c>
      <c r="P984" s="16">
        <v>80</v>
      </c>
      <c r="Q984" s="16">
        <v>99</v>
      </c>
      <c r="R984" s="15" t="s">
        <v>184</v>
      </c>
      <c r="S984" s="16">
        <v>54</v>
      </c>
      <c r="T984" s="15" t="s">
        <v>81</v>
      </c>
    </row>
    <row r="985" spans="1:20" x14ac:dyDescent="0.3">
      <c r="A985" s="14">
        <v>42628</v>
      </c>
      <c r="B985" s="15" t="s">
        <v>45</v>
      </c>
      <c r="C985" s="15" t="s">
        <v>46</v>
      </c>
      <c r="D985" s="15" t="s">
        <v>47</v>
      </c>
      <c r="E985" s="16">
        <v>170</v>
      </c>
      <c r="F985" s="17">
        <v>158</v>
      </c>
      <c r="G985" s="17">
        <v>398</v>
      </c>
      <c r="H985" s="17">
        <v>128</v>
      </c>
      <c r="I985" s="15" t="s">
        <v>578</v>
      </c>
      <c r="J985" s="17">
        <v>188</v>
      </c>
      <c r="K985" s="15" t="s">
        <v>618</v>
      </c>
      <c r="L985" s="27">
        <v>28</v>
      </c>
      <c r="M985" s="28">
        <v>17</v>
      </c>
      <c r="N985" s="28">
        <v>122</v>
      </c>
      <c r="O985" s="29" t="s">
        <v>163</v>
      </c>
      <c r="P985" s="16">
        <v>80</v>
      </c>
      <c r="Q985" s="16">
        <v>99</v>
      </c>
      <c r="R985" s="15" t="s">
        <v>51</v>
      </c>
      <c r="S985" s="16">
        <v>52</v>
      </c>
      <c r="T985" s="15" t="s">
        <v>229</v>
      </c>
    </row>
    <row r="986" spans="1:20" x14ac:dyDescent="0.3">
      <c r="A986" s="14">
        <v>42629</v>
      </c>
      <c r="B986" s="15" t="s">
        <v>45</v>
      </c>
      <c r="C986" s="15" t="s">
        <v>46</v>
      </c>
      <c r="D986" s="15" t="s">
        <v>47</v>
      </c>
      <c r="E986" s="16">
        <v>170</v>
      </c>
      <c r="F986" s="17">
        <v>174</v>
      </c>
      <c r="G986" s="17">
        <v>28</v>
      </c>
      <c r="H986" s="17">
        <v>142</v>
      </c>
      <c r="I986" s="15" t="s">
        <v>51</v>
      </c>
      <c r="J986" s="17">
        <v>207</v>
      </c>
      <c r="K986" s="15" t="s">
        <v>417</v>
      </c>
      <c r="L986" s="27">
        <v>25</v>
      </c>
      <c r="M986" s="28">
        <v>11</v>
      </c>
      <c r="N986" s="28">
        <v>75</v>
      </c>
      <c r="O986" s="29" t="s">
        <v>129</v>
      </c>
      <c r="P986" s="16">
        <v>91</v>
      </c>
      <c r="Q986" s="16">
        <v>100</v>
      </c>
      <c r="R986" s="15" t="s">
        <v>51</v>
      </c>
      <c r="S986" s="16">
        <v>65</v>
      </c>
      <c r="T986" s="15" t="s">
        <v>264</v>
      </c>
    </row>
    <row r="987" spans="1:20" x14ac:dyDescent="0.3">
      <c r="A987" s="14">
        <v>42630</v>
      </c>
      <c r="B987" s="15" t="s">
        <v>45</v>
      </c>
      <c r="C987" s="15" t="s">
        <v>46</v>
      </c>
      <c r="D987" s="15" t="s">
        <v>47</v>
      </c>
      <c r="E987" s="16">
        <v>170</v>
      </c>
      <c r="F987" s="17">
        <v>160</v>
      </c>
      <c r="G987" s="17">
        <v>0</v>
      </c>
      <c r="H987" s="17">
        <v>127</v>
      </c>
      <c r="I987" s="15" t="s">
        <v>453</v>
      </c>
      <c r="J987" s="17">
        <v>194</v>
      </c>
      <c r="K987" s="15" t="s">
        <v>459</v>
      </c>
      <c r="L987" s="29" t="s">
        <v>116</v>
      </c>
      <c r="M987" s="28">
        <v>8</v>
      </c>
      <c r="N987" s="28">
        <v>50</v>
      </c>
      <c r="O987" s="29" t="s">
        <v>133</v>
      </c>
      <c r="P987" s="16">
        <v>82</v>
      </c>
      <c r="Q987" s="16">
        <v>100</v>
      </c>
      <c r="R987" s="15" t="s">
        <v>51</v>
      </c>
      <c r="S987" s="16">
        <v>62</v>
      </c>
      <c r="T987" s="15" t="s">
        <v>50</v>
      </c>
    </row>
    <row r="988" spans="1:20" x14ac:dyDescent="0.3">
      <c r="A988" s="14">
        <v>42631</v>
      </c>
      <c r="B988" s="15" t="s">
        <v>45</v>
      </c>
      <c r="C988" s="15" t="s">
        <v>46</v>
      </c>
      <c r="D988" s="15" t="s">
        <v>47</v>
      </c>
      <c r="E988" s="16">
        <v>170</v>
      </c>
      <c r="F988" s="17">
        <v>172</v>
      </c>
      <c r="G988" s="17">
        <v>0</v>
      </c>
      <c r="H988" s="17">
        <v>114</v>
      </c>
      <c r="I988" s="15" t="s">
        <v>207</v>
      </c>
      <c r="J988" s="17">
        <v>231</v>
      </c>
      <c r="K988" s="15" t="s">
        <v>493</v>
      </c>
      <c r="L988" s="27">
        <v>36</v>
      </c>
      <c r="M988" s="28">
        <v>8</v>
      </c>
      <c r="N988" s="28">
        <v>61</v>
      </c>
      <c r="O988" s="29" t="s">
        <v>146</v>
      </c>
      <c r="P988" s="16">
        <v>73</v>
      </c>
      <c r="Q988" s="16">
        <v>100</v>
      </c>
      <c r="R988" s="15" t="s">
        <v>51</v>
      </c>
      <c r="S988" s="16">
        <v>49</v>
      </c>
      <c r="T988" s="15" t="s">
        <v>91</v>
      </c>
    </row>
    <row r="989" spans="1:20" x14ac:dyDescent="0.3">
      <c r="A989" s="14">
        <v>42632</v>
      </c>
      <c r="B989" s="15" t="s">
        <v>45</v>
      </c>
      <c r="C989" s="15" t="s">
        <v>46</v>
      </c>
      <c r="D989" s="15" t="s">
        <v>47</v>
      </c>
      <c r="E989" s="16">
        <v>170</v>
      </c>
      <c r="F989" s="17">
        <v>173</v>
      </c>
      <c r="G989" s="17">
        <v>0</v>
      </c>
      <c r="H989" s="17">
        <v>119</v>
      </c>
      <c r="I989" s="15" t="s">
        <v>279</v>
      </c>
      <c r="J989" s="17">
        <v>227</v>
      </c>
      <c r="K989" s="15" t="s">
        <v>51</v>
      </c>
      <c r="L989" s="27">
        <v>34</v>
      </c>
      <c r="M989" s="28">
        <v>8</v>
      </c>
      <c r="N989" s="28">
        <v>50</v>
      </c>
      <c r="O989" s="29" t="s">
        <v>250</v>
      </c>
      <c r="P989" s="16">
        <v>76</v>
      </c>
      <c r="Q989" s="16">
        <v>99</v>
      </c>
      <c r="R989" s="15" t="s">
        <v>51</v>
      </c>
      <c r="S989" s="16">
        <v>53</v>
      </c>
      <c r="T989" s="15" t="s">
        <v>89</v>
      </c>
    </row>
    <row r="990" spans="1:20" x14ac:dyDescent="0.3">
      <c r="A990" s="14">
        <v>42633</v>
      </c>
      <c r="B990" s="15" t="s">
        <v>45</v>
      </c>
      <c r="C990" s="15" t="s">
        <v>46</v>
      </c>
      <c r="D990" s="15" t="s">
        <v>47</v>
      </c>
      <c r="E990" s="16">
        <v>170</v>
      </c>
      <c r="F990" s="17">
        <v>184</v>
      </c>
      <c r="G990" s="17">
        <v>0</v>
      </c>
      <c r="H990" s="17">
        <v>151</v>
      </c>
      <c r="I990" s="15" t="s">
        <v>480</v>
      </c>
      <c r="J990" s="17">
        <v>216</v>
      </c>
      <c r="K990" s="15" t="s">
        <v>340</v>
      </c>
      <c r="L990" s="29" t="s">
        <v>116</v>
      </c>
      <c r="M990" s="28">
        <v>8</v>
      </c>
      <c r="N990" s="28">
        <v>50</v>
      </c>
      <c r="O990" s="29" t="s">
        <v>71</v>
      </c>
      <c r="P990" s="16">
        <v>78</v>
      </c>
      <c r="Q990" s="16">
        <v>95</v>
      </c>
      <c r="R990" s="15" t="s">
        <v>51</v>
      </c>
      <c r="S990" s="16">
        <v>58</v>
      </c>
      <c r="T990" s="15" t="s">
        <v>179</v>
      </c>
    </row>
    <row r="991" spans="1:20" x14ac:dyDescent="0.3">
      <c r="A991" s="14">
        <v>42634</v>
      </c>
      <c r="B991" s="15" t="s">
        <v>45</v>
      </c>
      <c r="C991" s="15" t="s">
        <v>46</v>
      </c>
      <c r="D991" s="15" t="s">
        <v>47</v>
      </c>
      <c r="E991" s="16">
        <v>170</v>
      </c>
      <c r="F991" s="17">
        <v>178</v>
      </c>
      <c r="G991" s="17">
        <v>0</v>
      </c>
      <c r="H991" s="17">
        <v>139</v>
      </c>
      <c r="I991" s="15" t="s">
        <v>831</v>
      </c>
      <c r="J991" s="17">
        <v>218</v>
      </c>
      <c r="K991" s="15" t="s">
        <v>281</v>
      </c>
      <c r="L991" s="27">
        <v>99</v>
      </c>
      <c r="M991" s="28">
        <v>11</v>
      </c>
      <c r="N991" s="28">
        <v>39</v>
      </c>
      <c r="O991" s="29" t="s">
        <v>51</v>
      </c>
      <c r="P991" s="16">
        <v>78</v>
      </c>
      <c r="Q991" s="16">
        <v>97</v>
      </c>
      <c r="R991" s="15" t="s">
        <v>174</v>
      </c>
      <c r="S991" s="16">
        <v>64</v>
      </c>
      <c r="T991" s="15" t="s">
        <v>206</v>
      </c>
    </row>
    <row r="992" spans="1:20" x14ac:dyDescent="0.3">
      <c r="A992" s="14">
        <v>42635</v>
      </c>
      <c r="B992" s="15" t="s">
        <v>45</v>
      </c>
      <c r="C992" s="15" t="s">
        <v>46</v>
      </c>
      <c r="D992" s="15" t="s">
        <v>47</v>
      </c>
      <c r="E992" s="16">
        <v>170</v>
      </c>
      <c r="F992" s="17">
        <v>189</v>
      </c>
      <c r="G992" s="17">
        <v>0</v>
      </c>
      <c r="H992" s="17">
        <v>165</v>
      </c>
      <c r="I992" s="15" t="s">
        <v>103</v>
      </c>
      <c r="J992" s="17">
        <v>213</v>
      </c>
      <c r="K992" s="15" t="s">
        <v>73</v>
      </c>
      <c r="L992" s="27">
        <v>99</v>
      </c>
      <c r="M992" s="28">
        <v>6</v>
      </c>
      <c r="N992" s="28">
        <v>39</v>
      </c>
      <c r="O992" s="29" t="s">
        <v>188</v>
      </c>
      <c r="P992" s="16">
        <v>82</v>
      </c>
      <c r="Q992" s="16">
        <v>95</v>
      </c>
      <c r="R992" s="15" t="s">
        <v>249</v>
      </c>
      <c r="S992" s="16">
        <v>70</v>
      </c>
      <c r="T992" s="15" t="s">
        <v>81</v>
      </c>
    </row>
    <row r="993" spans="1:20" x14ac:dyDescent="0.3">
      <c r="A993" s="14">
        <v>42636</v>
      </c>
      <c r="B993" s="15" t="s">
        <v>45</v>
      </c>
      <c r="C993" s="15" t="s">
        <v>46</v>
      </c>
      <c r="D993" s="15" t="s">
        <v>47</v>
      </c>
      <c r="E993" s="16">
        <v>170</v>
      </c>
      <c r="F993" s="17">
        <v>200</v>
      </c>
      <c r="G993" s="17">
        <v>0</v>
      </c>
      <c r="H993" s="17">
        <v>145</v>
      </c>
      <c r="I993" s="15" t="s">
        <v>100</v>
      </c>
      <c r="J993" s="17">
        <v>256</v>
      </c>
      <c r="K993" s="15" t="s">
        <v>139</v>
      </c>
      <c r="L993" s="29" t="s">
        <v>401</v>
      </c>
      <c r="M993" s="28">
        <v>8</v>
      </c>
      <c r="N993" s="28">
        <v>47</v>
      </c>
      <c r="O993" s="29" t="s">
        <v>307</v>
      </c>
      <c r="P993" s="16">
        <v>78</v>
      </c>
      <c r="Q993" s="16">
        <v>98</v>
      </c>
      <c r="R993" s="15" t="s">
        <v>51</v>
      </c>
      <c r="S993" s="16">
        <v>57</v>
      </c>
      <c r="T993" s="15" t="s">
        <v>135</v>
      </c>
    </row>
    <row r="994" spans="1:20" x14ac:dyDescent="0.3">
      <c r="A994" s="14">
        <v>42637</v>
      </c>
      <c r="B994" s="15" t="s">
        <v>45</v>
      </c>
      <c r="C994" s="15" t="s">
        <v>46</v>
      </c>
      <c r="D994" s="15" t="s">
        <v>47</v>
      </c>
      <c r="E994" s="16">
        <v>170</v>
      </c>
      <c r="F994" s="17">
        <v>190</v>
      </c>
      <c r="G994" s="17">
        <v>44</v>
      </c>
      <c r="H994" s="17">
        <v>123</v>
      </c>
      <c r="I994" s="15" t="s">
        <v>480</v>
      </c>
      <c r="J994" s="17">
        <v>258</v>
      </c>
      <c r="K994" s="15" t="s">
        <v>50</v>
      </c>
      <c r="L994" s="29" t="s">
        <v>533</v>
      </c>
      <c r="M994" s="28">
        <v>11</v>
      </c>
      <c r="N994" s="28">
        <v>61</v>
      </c>
      <c r="O994" s="29" t="s">
        <v>107</v>
      </c>
      <c r="P994" s="16">
        <v>82</v>
      </c>
      <c r="Q994" s="16">
        <v>99</v>
      </c>
      <c r="R994" s="15" t="s">
        <v>832</v>
      </c>
      <c r="S994" s="16">
        <v>62</v>
      </c>
      <c r="T994" s="15" t="s">
        <v>113</v>
      </c>
    </row>
    <row r="995" spans="1:20" x14ac:dyDescent="0.3">
      <c r="A995" s="14">
        <v>42638</v>
      </c>
      <c r="B995" s="15" t="s">
        <v>45</v>
      </c>
      <c r="C995" s="15" t="s">
        <v>46</v>
      </c>
      <c r="D995" s="15" t="s">
        <v>47</v>
      </c>
      <c r="E995" s="16">
        <v>170</v>
      </c>
      <c r="F995" s="17">
        <v>168</v>
      </c>
      <c r="G995" s="17">
        <v>0</v>
      </c>
      <c r="H995" s="17">
        <v>127</v>
      </c>
      <c r="I995" s="15" t="s">
        <v>671</v>
      </c>
      <c r="J995" s="17">
        <v>208</v>
      </c>
      <c r="K995" s="15" t="s">
        <v>281</v>
      </c>
      <c r="L995" s="27">
        <v>32</v>
      </c>
      <c r="M995" s="28">
        <v>3</v>
      </c>
      <c r="N995" s="28">
        <v>78</v>
      </c>
      <c r="O995" s="29" t="s">
        <v>543</v>
      </c>
      <c r="P995" s="16">
        <v>79</v>
      </c>
      <c r="Q995" s="16">
        <v>99</v>
      </c>
      <c r="R995" s="15" t="s">
        <v>51</v>
      </c>
      <c r="S995" s="16">
        <v>54</v>
      </c>
      <c r="T995" s="15" t="s">
        <v>179</v>
      </c>
    </row>
    <row r="996" spans="1:20" x14ac:dyDescent="0.3">
      <c r="A996" s="14">
        <v>42639</v>
      </c>
      <c r="B996" s="15" t="s">
        <v>45</v>
      </c>
      <c r="C996" s="15" t="s">
        <v>46</v>
      </c>
      <c r="D996" s="15" t="s">
        <v>47</v>
      </c>
      <c r="E996" s="16">
        <v>170</v>
      </c>
      <c r="F996" s="17">
        <v>166</v>
      </c>
      <c r="G996" s="17">
        <v>0</v>
      </c>
      <c r="H996" s="17">
        <v>119</v>
      </c>
      <c r="I996" s="15" t="s">
        <v>705</v>
      </c>
      <c r="J996" s="17">
        <v>213</v>
      </c>
      <c r="K996" s="15" t="s">
        <v>489</v>
      </c>
      <c r="L996" s="29" t="s">
        <v>116</v>
      </c>
      <c r="M996" s="28">
        <v>6</v>
      </c>
      <c r="N996" s="28">
        <v>56</v>
      </c>
      <c r="O996" s="29" t="s">
        <v>209</v>
      </c>
      <c r="P996" s="16">
        <v>79</v>
      </c>
      <c r="Q996" s="16">
        <v>99</v>
      </c>
      <c r="R996" s="15" t="s">
        <v>239</v>
      </c>
      <c r="S996" s="16">
        <v>62</v>
      </c>
      <c r="T996" s="15" t="s">
        <v>81</v>
      </c>
    </row>
    <row r="997" spans="1:20" x14ac:dyDescent="0.3">
      <c r="A997" s="14">
        <v>42640</v>
      </c>
      <c r="B997" s="15" t="s">
        <v>45</v>
      </c>
      <c r="C997" s="15" t="s">
        <v>46</v>
      </c>
      <c r="D997" s="15" t="s">
        <v>47</v>
      </c>
      <c r="E997" s="16">
        <v>170</v>
      </c>
      <c r="F997" s="17">
        <v>190</v>
      </c>
      <c r="G997" s="17">
        <v>0</v>
      </c>
      <c r="H997" s="17">
        <v>141</v>
      </c>
      <c r="I997" s="15" t="s">
        <v>51</v>
      </c>
      <c r="J997" s="17">
        <v>240</v>
      </c>
      <c r="K997" s="15" t="s">
        <v>670</v>
      </c>
      <c r="L997" s="29" t="s">
        <v>116</v>
      </c>
      <c r="M997" s="28">
        <v>8</v>
      </c>
      <c r="N997" s="28">
        <v>50</v>
      </c>
      <c r="O997" s="29" t="s">
        <v>50</v>
      </c>
      <c r="P997" s="16">
        <v>81</v>
      </c>
      <c r="Q997" s="16">
        <v>99</v>
      </c>
      <c r="R997" s="15" t="s">
        <v>460</v>
      </c>
      <c r="S997" s="16">
        <v>62</v>
      </c>
      <c r="T997" s="15" t="s">
        <v>179</v>
      </c>
    </row>
    <row r="998" spans="1:20" x14ac:dyDescent="0.3">
      <c r="A998" s="14">
        <v>42641</v>
      </c>
      <c r="B998" s="15" t="s">
        <v>45</v>
      </c>
      <c r="C998" s="15" t="s">
        <v>46</v>
      </c>
      <c r="D998" s="15" t="s">
        <v>47</v>
      </c>
      <c r="E998" s="16">
        <v>170</v>
      </c>
      <c r="F998" s="17">
        <v>214</v>
      </c>
      <c r="G998" s="17">
        <v>0</v>
      </c>
      <c r="H998" s="17">
        <v>168</v>
      </c>
      <c r="I998" s="15" t="s">
        <v>74</v>
      </c>
      <c r="J998" s="17">
        <v>260</v>
      </c>
      <c r="K998" s="15" t="s">
        <v>288</v>
      </c>
      <c r="L998" s="29" t="s">
        <v>218</v>
      </c>
      <c r="M998" s="28">
        <v>11</v>
      </c>
      <c r="N998" s="28">
        <v>50</v>
      </c>
      <c r="O998" s="29" t="s">
        <v>169</v>
      </c>
      <c r="P998" s="16">
        <v>81</v>
      </c>
      <c r="Q998" s="16">
        <v>97</v>
      </c>
      <c r="R998" s="15" t="s">
        <v>51</v>
      </c>
      <c r="S998" s="16">
        <v>60</v>
      </c>
      <c r="T998" s="15" t="s">
        <v>71</v>
      </c>
    </row>
    <row r="999" spans="1:20" x14ac:dyDescent="0.3">
      <c r="A999" s="14">
        <v>42642</v>
      </c>
      <c r="B999" s="15" t="s">
        <v>45</v>
      </c>
      <c r="C999" s="15" t="s">
        <v>46</v>
      </c>
      <c r="D999" s="15" t="s">
        <v>47</v>
      </c>
      <c r="E999" s="16">
        <v>170</v>
      </c>
      <c r="F999" s="17">
        <v>192</v>
      </c>
      <c r="G999" s="17">
        <v>0</v>
      </c>
      <c r="H999" s="17">
        <v>135</v>
      </c>
      <c r="I999" s="15" t="s">
        <v>729</v>
      </c>
      <c r="J999" s="17">
        <v>249</v>
      </c>
      <c r="K999" s="15" t="s">
        <v>288</v>
      </c>
      <c r="L999" s="29" t="s">
        <v>263</v>
      </c>
      <c r="M999" s="28">
        <v>17</v>
      </c>
      <c r="N999" s="28">
        <v>64</v>
      </c>
      <c r="O999" s="29" t="s">
        <v>169</v>
      </c>
      <c r="P999" s="16">
        <v>83</v>
      </c>
      <c r="Q999" s="16">
        <v>100</v>
      </c>
      <c r="R999" s="15" t="s">
        <v>163</v>
      </c>
      <c r="S999" s="16">
        <v>62</v>
      </c>
      <c r="T999" s="15" t="s">
        <v>182</v>
      </c>
    </row>
    <row r="1000" spans="1:20" x14ac:dyDescent="0.3">
      <c r="A1000" s="14">
        <v>42643</v>
      </c>
      <c r="B1000" s="15" t="s">
        <v>45</v>
      </c>
      <c r="C1000" s="15" t="s">
        <v>46</v>
      </c>
      <c r="D1000" s="15" t="s">
        <v>47</v>
      </c>
      <c r="E1000" s="16">
        <v>170</v>
      </c>
      <c r="F1000" s="17">
        <v>186</v>
      </c>
      <c r="G1000" s="17">
        <v>24</v>
      </c>
      <c r="H1000" s="17">
        <v>149</v>
      </c>
      <c r="I1000" s="15" t="s">
        <v>573</v>
      </c>
      <c r="J1000" s="17">
        <v>224</v>
      </c>
      <c r="K1000" s="15" t="s">
        <v>233</v>
      </c>
      <c r="L1000" s="27">
        <v>33</v>
      </c>
      <c r="M1000" s="28">
        <v>11</v>
      </c>
      <c r="N1000" s="28">
        <v>47</v>
      </c>
      <c r="O1000" s="29" t="s">
        <v>50</v>
      </c>
      <c r="P1000" s="16">
        <v>84</v>
      </c>
      <c r="Q1000" s="16">
        <v>98</v>
      </c>
      <c r="R1000" s="15" t="s">
        <v>51</v>
      </c>
      <c r="S1000" s="16">
        <v>67</v>
      </c>
      <c r="T1000" s="15" t="s">
        <v>113</v>
      </c>
    </row>
    <row r="1001" spans="1:20" x14ac:dyDescent="0.3">
      <c r="A1001" s="14">
        <v>42644</v>
      </c>
      <c r="B1001" s="15" t="s">
        <v>45</v>
      </c>
      <c r="C1001" s="15" t="s">
        <v>46</v>
      </c>
      <c r="D1001" s="15" t="s">
        <v>47</v>
      </c>
      <c r="E1001" s="16">
        <v>170</v>
      </c>
      <c r="F1001" s="17">
        <v>170</v>
      </c>
      <c r="G1001" s="17">
        <v>2</v>
      </c>
      <c r="H1001" s="17">
        <v>119</v>
      </c>
      <c r="I1001" s="15" t="s">
        <v>602</v>
      </c>
      <c r="J1001" s="17">
        <v>221</v>
      </c>
      <c r="K1001" s="15" t="s">
        <v>643</v>
      </c>
      <c r="L1001" s="27">
        <v>99</v>
      </c>
      <c r="M1001" s="28">
        <v>8</v>
      </c>
      <c r="N1001" s="28">
        <v>61</v>
      </c>
      <c r="O1001" s="29" t="s">
        <v>135</v>
      </c>
      <c r="P1001" s="16">
        <v>72</v>
      </c>
      <c r="Q1001" s="16">
        <v>100</v>
      </c>
      <c r="R1001" s="15" t="s">
        <v>347</v>
      </c>
      <c r="S1001" s="16">
        <v>36</v>
      </c>
      <c r="T1001" s="15" t="s">
        <v>71</v>
      </c>
    </row>
    <row r="1002" spans="1:20" x14ac:dyDescent="0.3">
      <c r="A1002" s="14">
        <v>42645</v>
      </c>
      <c r="B1002" s="15" t="s">
        <v>45</v>
      </c>
      <c r="C1002" s="15" t="s">
        <v>46</v>
      </c>
      <c r="D1002" s="15" t="s">
        <v>47</v>
      </c>
      <c r="E1002" s="16">
        <v>170</v>
      </c>
      <c r="F1002" s="17">
        <v>167</v>
      </c>
      <c r="G1002" s="17">
        <v>0</v>
      </c>
      <c r="H1002" s="17">
        <v>124</v>
      </c>
      <c r="I1002" s="15" t="s">
        <v>51</v>
      </c>
      <c r="J1002" s="17">
        <v>210</v>
      </c>
      <c r="K1002" s="15" t="s">
        <v>756</v>
      </c>
      <c r="L1002" s="29" t="s">
        <v>102</v>
      </c>
      <c r="M1002" s="28">
        <v>8</v>
      </c>
      <c r="N1002" s="28">
        <v>50</v>
      </c>
      <c r="O1002" s="29" t="s">
        <v>215</v>
      </c>
      <c r="P1002" s="16">
        <v>82</v>
      </c>
      <c r="Q1002" s="16">
        <v>98</v>
      </c>
      <c r="R1002" s="15" t="s">
        <v>51</v>
      </c>
      <c r="S1002" s="16">
        <v>58</v>
      </c>
      <c r="T1002" s="15" t="s">
        <v>81</v>
      </c>
    </row>
    <row r="1003" spans="1:20" x14ac:dyDescent="0.3">
      <c r="A1003" s="14">
        <v>42646</v>
      </c>
      <c r="B1003" s="15" t="s">
        <v>45</v>
      </c>
      <c r="C1003" s="15" t="s">
        <v>46</v>
      </c>
      <c r="D1003" s="15" t="s">
        <v>47</v>
      </c>
      <c r="E1003" s="16">
        <v>170</v>
      </c>
      <c r="F1003" s="17">
        <v>182</v>
      </c>
      <c r="G1003" s="17">
        <v>0</v>
      </c>
      <c r="H1003" s="17">
        <v>116</v>
      </c>
      <c r="I1003" s="15" t="s">
        <v>356</v>
      </c>
      <c r="J1003" s="17">
        <v>248</v>
      </c>
      <c r="K1003" s="15" t="s">
        <v>524</v>
      </c>
      <c r="L1003" s="27">
        <v>36</v>
      </c>
      <c r="M1003" s="28">
        <v>6</v>
      </c>
      <c r="N1003" s="28">
        <v>50</v>
      </c>
      <c r="O1003" s="29" t="s">
        <v>264</v>
      </c>
      <c r="P1003" s="16">
        <v>73</v>
      </c>
      <c r="Q1003" s="16">
        <v>99</v>
      </c>
      <c r="R1003" s="15" t="s">
        <v>460</v>
      </c>
      <c r="S1003" s="16">
        <v>48</v>
      </c>
      <c r="T1003" s="15" t="s">
        <v>51</v>
      </c>
    </row>
    <row r="1004" spans="1:20" x14ac:dyDescent="0.3">
      <c r="A1004" s="14">
        <v>42647</v>
      </c>
      <c r="B1004" s="15" t="s">
        <v>45</v>
      </c>
      <c r="C1004" s="15" t="s">
        <v>46</v>
      </c>
      <c r="D1004" s="15" t="s">
        <v>47</v>
      </c>
      <c r="E1004" s="16">
        <v>170</v>
      </c>
      <c r="F1004" s="17">
        <v>170</v>
      </c>
      <c r="G1004" s="17">
        <v>60</v>
      </c>
      <c r="H1004" s="17">
        <v>107</v>
      </c>
      <c r="I1004" s="15" t="s">
        <v>485</v>
      </c>
      <c r="J1004" s="17">
        <v>232</v>
      </c>
      <c r="K1004" s="15" t="s">
        <v>833</v>
      </c>
      <c r="L1004" s="29" t="s">
        <v>401</v>
      </c>
      <c r="M1004" s="28">
        <v>11</v>
      </c>
      <c r="N1004" s="28">
        <v>56</v>
      </c>
      <c r="O1004" s="29" t="s">
        <v>50</v>
      </c>
      <c r="P1004" s="16">
        <v>81</v>
      </c>
      <c r="Q1004" s="16">
        <v>100</v>
      </c>
      <c r="R1004" s="15" t="s">
        <v>205</v>
      </c>
      <c r="S1004" s="16">
        <v>53</v>
      </c>
      <c r="T1004" s="15" t="s">
        <v>133</v>
      </c>
    </row>
    <row r="1005" spans="1:20" x14ac:dyDescent="0.3">
      <c r="A1005" s="14">
        <v>42648</v>
      </c>
      <c r="B1005" s="15" t="s">
        <v>45</v>
      </c>
      <c r="C1005" s="15" t="s">
        <v>46</v>
      </c>
      <c r="D1005" s="15" t="s">
        <v>47</v>
      </c>
      <c r="E1005" s="16">
        <v>170</v>
      </c>
      <c r="F1005" s="17">
        <v>167</v>
      </c>
      <c r="G1005" s="17">
        <v>0</v>
      </c>
      <c r="H1005" s="17">
        <v>140</v>
      </c>
      <c r="I1005" s="15" t="s">
        <v>504</v>
      </c>
      <c r="J1005" s="17">
        <v>194</v>
      </c>
      <c r="K1005" s="15" t="s">
        <v>777</v>
      </c>
      <c r="L1005" s="29" t="s">
        <v>263</v>
      </c>
      <c r="M1005" s="28">
        <v>3</v>
      </c>
      <c r="N1005" s="28">
        <v>28</v>
      </c>
      <c r="O1005" s="29" t="s">
        <v>50</v>
      </c>
      <c r="P1005" s="16">
        <v>88</v>
      </c>
      <c r="Q1005" s="16">
        <v>100</v>
      </c>
      <c r="R1005" s="15" t="s">
        <v>202</v>
      </c>
      <c r="S1005" s="16">
        <v>75</v>
      </c>
      <c r="T1005" s="15" t="s">
        <v>135</v>
      </c>
    </row>
    <row r="1006" spans="1:20" x14ac:dyDescent="0.3">
      <c r="A1006" s="14">
        <v>42649</v>
      </c>
      <c r="B1006" s="15" t="s">
        <v>45</v>
      </c>
      <c r="C1006" s="15" t="s">
        <v>46</v>
      </c>
      <c r="D1006" s="15" t="s">
        <v>47</v>
      </c>
      <c r="E1006" s="16">
        <v>170</v>
      </c>
      <c r="F1006" s="17">
        <v>179</v>
      </c>
      <c r="G1006" s="17">
        <v>0</v>
      </c>
      <c r="H1006" s="17">
        <v>145</v>
      </c>
      <c r="I1006" s="15" t="s">
        <v>253</v>
      </c>
      <c r="J1006" s="17">
        <v>213</v>
      </c>
      <c r="K1006" s="15" t="s">
        <v>212</v>
      </c>
      <c r="L1006" s="29" t="s">
        <v>84</v>
      </c>
      <c r="M1006" s="28">
        <v>8</v>
      </c>
      <c r="N1006" s="28">
        <v>50</v>
      </c>
      <c r="O1006" s="29" t="s">
        <v>146</v>
      </c>
      <c r="P1006" s="16">
        <v>80</v>
      </c>
      <c r="Q1006" s="16">
        <v>97</v>
      </c>
      <c r="R1006" s="15" t="s">
        <v>280</v>
      </c>
      <c r="S1006" s="16">
        <v>63</v>
      </c>
      <c r="T1006" s="15" t="s">
        <v>50</v>
      </c>
    </row>
    <row r="1007" spans="1:20" x14ac:dyDescent="0.3">
      <c r="A1007" s="14">
        <v>42650</v>
      </c>
      <c r="B1007" s="15" t="s">
        <v>45</v>
      </c>
      <c r="C1007" s="15" t="s">
        <v>46</v>
      </c>
      <c r="D1007" s="15" t="s">
        <v>47</v>
      </c>
      <c r="E1007" s="16">
        <v>170</v>
      </c>
      <c r="F1007" s="17">
        <v>172</v>
      </c>
      <c r="G1007" s="17">
        <v>0</v>
      </c>
      <c r="H1007" s="17">
        <v>119</v>
      </c>
      <c r="I1007" s="15" t="s">
        <v>479</v>
      </c>
      <c r="J1007" s="17">
        <v>224</v>
      </c>
      <c r="K1007" s="15" t="s">
        <v>420</v>
      </c>
      <c r="L1007" s="29" t="s">
        <v>84</v>
      </c>
      <c r="M1007" s="28">
        <v>11</v>
      </c>
      <c r="N1007" s="28">
        <v>44</v>
      </c>
      <c r="O1007" s="29" t="s">
        <v>215</v>
      </c>
      <c r="P1007" s="16">
        <v>76</v>
      </c>
      <c r="Q1007" s="16">
        <v>97</v>
      </c>
      <c r="R1007" s="15" t="s">
        <v>51</v>
      </c>
      <c r="S1007" s="16">
        <v>58</v>
      </c>
      <c r="T1007" s="15" t="s">
        <v>52</v>
      </c>
    </row>
    <row r="1008" spans="1:20" x14ac:dyDescent="0.3">
      <c r="A1008" s="14">
        <v>42651</v>
      </c>
      <c r="B1008" s="15" t="s">
        <v>45</v>
      </c>
      <c r="C1008" s="15" t="s">
        <v>46</v>
      </c>
      <c r="D1008" s="15" t="s">
        <v>47</v>
      </c>
      <c r="E1008" s="16">
        <v>170</v>
      </c>
      <c r="F1008" s="17">
        <v>165</v>
      </c>
      <c r="G1008" s="17">
        <v>0</v>
      </c>
      <c r="H1008" s="17">
        <v>127</v>
      </c>
      <c r="I1008" s="15" t="s">
        <v>175</v>
      </c>
      <c r="J1008" s="17">
        <v>203</v>
      </c>
      <c r="K1008" s="15" t="s">
        <v>834</v>
      </c>
      <c r="L1008" s="27">
        <v>30</v>
      </c>
      <c r="M1008" s="28">
        <v>6</v>
      </c>
      <c r="N1008" s="28">
        <v>47</v>
      </c>
      <c r="O1008" s="29" t="s">
        <v>94</v>
      </c>
      <c r="P1008" s="16">
        <v>82</v>
      </c>
      <c r="Q1008" s="16">
        <v>98</v>
      </c>
      <c r="R1008" s="15" t="s">
        <v>51</v>
      </c>
      <c r="S1008" s="16">
        <v>60</v>
      </c>
      <c r="T1008" s="15" t="s">
        <v>81</v>
      </c>
    </row>
    <row r="1009" spans="1:20" x14ac:dyDescent="0.3">
      <c r="A1009" s="14">
        <v>42652</v>
      </c>
      <c r="B1009" s="15" t="s">
        <v>45</v>
      </c>
      <c r="C1009" s="15" t="s">
        <v>46</v>
      </c>
      <c r="D1009" s="15" t="s">
        <v>47</v>
      </c>
      <c r="E1009" s="16">
        <v>170</v>
      </c>
      <c r="F1009" s="17">
        <v>150</v>
      </c>
      <c r="G1009" s="17">
        <v>0</v>
      </c>
      <c r="H1009" s="17">
        <v>99</v>
      </c>
      <c r="I1009" s="15" t="s">
        <v>399</v>
      </c>
      <c r="J1009" s="17">
        <v>202</v>
      </c>
      <c r="K1009" s="15" t="s">
        <v>398</v>
      </c>
      <c r="L1009" s="27">
        <v>36</v>
      </c>
      <c r="M1009" s="28">
        <v>6</v>
      </c>
      <c r="N1009" s="28">
        <v>47</v>
      </c>
      <c r="O1009" s="29" t="s">
        <v>133</v>
      </c>
      <c r="P1009" s="16">
        <v>79</v>
      </c>
      <c r="Q1009" s="16">
        <v>98</v>
      </c>
      <c r="R1009" s="15" t="s">
        <v>51</v>
      </c>
      <c r="S1009" s="16">
        <v>57</v>
      </c>
      <c r="T1009" s="15" t="s">
        <v>95</v>
      </c>
    </row>
    <row r="1010" spans="1:20" x14ac:dyDescent="0.3">
      <c r="A1010" s="14">
        <v>42653</v>
      </c>
      <c r="B1010" s="15" t="s">
        <v>45</v>
      </c>
      <c r="C1010" s="15" t="s">
        <v>46</v>
      </c>
      <c r="D1010" s="15" t="s">
        <v>47</v>
      </c>
      <c r="E1010" s="16">
        <v>170</v>
      </c>
      <c r="F1010" s="17">
        <v>149</v>
      </c>
      <c r="G1010" s="17">
        <v>0</v>
      </c>
      <c r="H1010" s="17">
        <v>81</v>
      </c>
      <c r="I1010" s="15" t="s">
        <v>51</v>
      </c>
      <c r="J1010" s="17">
        <v>217</v>
      </c>
      <c r="K1010" s="15" t="s">
        <v>167</v>
      </c>
      <c r="L1010" s="27">
        <v>26</v>
      </c>
      <c r="M1010" s="28">
        <v>8</v>
      </c>
      <c r="N1010" s="28">
        <v>47</v>
      </c>
      <c r="O1010" s="29" t="s">
        <v>89</v>
      </c>
      <c r="P1010" s="16">
        <v>76</v>
      </c>
      <c r="Q1010" s="16">
        <v>100</v>
      </c>
      <c r="R1010" s="15" t="s">
        <v>51</v>
      </c>
      <c r="S1010" s="16">
        <v>44</v>
      </c>
      <c r="T1010" s="15" t="s">
        <v>167</v>
      </c>
    </row>
    <row r="1011" spans="1:20" x14ac:dyDescent="0.3">
      <c r="A1011" s="14">
        <v>42654</v>
      </c>
      <c r="B1011" s="15" t="s">
        <v>45</v>
      </c>
      <c r="C1011" s="15" t="s">
        <v>46</v>
      </c>
      <c r="D1011" s="15" t="s">
        <v>47</v>
      </c>
      <c r="E1011" s="16">
        <v>170</v>
      </c>
      <c r="F1011" s="17">
        <v>136</v>
      </c>
      <c r="G1011" s="17">
        <v>10</v>
      </c>
      <c r="H1011" s="17">
        <v>82</v>
      </c>
      <c r="I1011" s="15" t="s">
        <v>251</v>
      </c>
      <c r="J1011" s="17">
        <v>191</v>
      </c>
      <c r="K1011" s="15" t="s">
        <v>514</v>
      </c>
      <c r="L1011" s="29" t="s">
        <v>84</v>
      </c>
      <c r="M1011" s="28">
        <v>8</v>
      </c>
      <c r="N1011" s="28">
        <v>53</v>
      </c>
      <c r="O1011" s="29" t="s">
        <v>133</v>
      </c>
      <c r="P1011" s="16">
        <v>85</v>
      </c>
      <c r="Q1011" s="16">
        <v>100</v>
      </c>
      <c r="R1011" s="15" t="s">
        <v>51</v>
      </c>
      <c r="S1011" s="16">
        <v>66</v>
      </c>
      <c r="T1011" s="15" t="s">
        <v>215</v>
      </c>
    </row>
    <row r="1012" spans="1:20" x14ac:dyDescent="0.3">
      <c r="A1012" s="14">
        <v>42655</v>
      </c>
      <c r="B1012" s="15" t="s">
        <v>45</v>
      </c>
      <c r="C1012" s="15" t="s">
        <v>46</v>
      </c>
      <c r="D1012" s="15" t="s">
        <v>47</v>
      </c>
      <c r="E1012" s="16">
        <v>170</v>
      </c>
      <c r="F1012" s="17">
        <v>165</v>
      </c>
      <c r="G1012" s="17">
        <v>44</v>
      </c>
      <c r="H1012" s="17">
        <v>130</v>
      </c>
      <c r="I1012" s="15" t="s">
        <v>100</v>
      </c>
      <c r="J1012" s="17">
        <v>200</v>
      </c>
      <c r="K1012" s="15" t="s">
        <v>384</v>
      </c>
      <c r="L1012" s="27">
        <v>25</v>
      </c>
      <c r="M1012" s="28">
        <v>6</v>
      </c>
      <c r="N1012" s="28">
        <v>47</v>
      </c>
      <c r="O1012" s="29" t="s">
        <v>113</v>
      </c>
      <c r="P1012" s="16">
        <v>89</v>
      </c>
      <c r="Q1012" s="16">
        <v>100</v>
      </c>
      <c r="R1012" s="15" t="s">
        <v>51</v>
      </c>
      <c r="S1012" s="16">
        <v>70</v>
      </c>
      <c r="T1012" s="15" t="s">
        <v>215</v>
      </c>
    </row>
    <row r="1013" spans="1:20" x14ac:dyDescent="0.3">
      <c r="A1013" s="14">
        <v>42656</v>
      </c>
      <c r="B1013" s="15" t="s">
        <v>45</v>
      </c>
      <c r="C1013" s="15" t="s">
        <v>46</v>
      </c>
      <c r="D1013" s="15" t="s">
        <v>47</v>
      </c>
      <c r="E1013" s="16">
        <v>170</v>
      </c>
      <c r="F1013" s="17">
        <v>147</v>
      </c>
      <c r="G1013" s="17">
        <v>90</v>
      </c>
      <c r="H1013" s="17">
        <v>122</v>
      </c>
      <c r="I1013" s="15" t="s">
        <v>249</v>
      </c>
      <c r="J1013" s="17">
        <v>172</v>
      </c>
      <c r="K1013" s="15" t="s">
        <v>835</v>
      </c>
      <c r="L1013" s="27">
        <v>21</v>
      </c>
      <c r="M1013" s="28">
        <v>6</v>
      </c>
      <c r="N1013" s="28">
        <v>64</v>
      </c>
      <c r="O1013" s="29" t="s">
        <v>300</v>
      </c>
      <c r="P1013" s="16">
        <v>93</v>
      </c>
      <c r="Q1013" s="16">
        <v>100</v>
      </c>
      <c r="R1013" s="15" t="s">
        <v>51</v>
      </c>
      <c r="S1013" s="16">
        <v>79</v>
      </c>
      <c r="T1013" s="15" t="s">
        <v>91</v>
      </c>
    </row>
    <row r="1014" spans="1:20" x14ac:dyDescent="0.3">
      <c r="A1014" s="14">
        <v>42657</v>
      </c>
      <c r="B1014" s="15" t="s">
        <v>45</v>
      </c>
      <c r="C1014" s="15" t="s">
        <v>46</v>
      </c>
      <c r="D1014" s="15" t="s">
        <v>47</v>
      </c>
      <c r="E1014" s="16">
        <v>170</v>
      </c>
      <c r="F1014" s="17">
        <v>146</v>
      </c>
      <c r="G1014" s="17">
        <v>0</v>
      </c>
      <c r="H1014" s="17">
        <v>100</v>
      </c>
      <c r="I1014" s="15" t="s">
        <v>255</v>
      </c>
      <c r="J1014" s="17">
        <v>193</v>
      </c>
      <c r="K1014" s="15" t="s">
        <v>797</v>
      </c>
      <c r="L1014" s="27">
        <v>29</v>
      </c>
      <c r="M1014" s="28">
        <v>3</v>
      </c>
      <c r="N1014" s="28">
        <v>47</v>
      </c>
      <c r="O1014" s="29" t="s">
        <v>209</v>
      </c>
      <c r="P1014" s="16">
        <v>80</v>
      </c>
      <c r="Q1014" s="16">
        <v>100</v>
      </c>
      <c r="R1014" s="15" t="s">
        <v>51</v>
      </c>
      <c r="S1014" s="16">
        <v>48</v>
      </c>
      <c r="T1014" s="15" t="s">
        <v>91</v>
      </c>
    </row>
    <row r="1015" spans="1:20" x14ac:dyDescent="0.3">
      <c r="A1015" s="14">
        <v>42658</v>
      </c>
      <c r="B1015" s="15" t="s">
        <v>45</v>
      </c>
      <c r="C1015" s="15" t="s">
        <v>46</v>
      </c>
      <c r="D1015" s="15" t="s">
        <v>47</v>
      </c>
      <c r="E1015" s="16">
        <v>170</v>
      </c>
      <c r="F1015" s="17">
        <v>164</v>
      </c>
      <c r="G1015" s="17">
        <v>0</v>
      </c>
      <c r="H1015" s="17">
        <v>109</v>
      </c>
      <c r="I1015" s="15" t="s">
        <v>789</v>
      </c>
      <c r="J1015" s="17">
        <v>218</v>
      </c>
      <c r="K1015" s="15" t="s">
        <v>110</v>
      </c>
      <c r="L1015" s="29" t="s">
        <v>218</v>
      </c>
      <c r="M1015" s="28">
        <v>8</v>
      </c>
      <c r="N1015" s="28">
        <v>69</v>
      </c>
      <c r="O1015" s="29" t="s">
        <v>117</v>
      </c>
      <c r="P1015" s="16">
        <v>81</v>
      </c>
      <c r="Q1015" s="16">
        <v>97</v>
      </c>
      <c r="R1015" s="15" t="s">
        <v>51</v>
      </c>
      <c r="S1015" s="16">
        <v>40</v>
      </c>
      <c r="T1015" s="15" t="s">
        <v>250</v>
      </c>
    </row>
    <row r="1016" spans="1:20" x14ac:dyDescent="0.3">
      <c r="A1016" s="14">
        <v>42659</v>
      </c>
      <c r="B1016" s="15" t="s">
        <v>45</v>
      </c>
      <c r="C1016" s="15" t="s">
        <v>46</v>
      </c>
      <c r="D1016" s="15" t="s">
        <v>47</v>
      </c>
      <c r="E1016" s="16">
        <v>170</v>
      </c>
      <c r="F1016" s="17">
        <v>160</v>
      </c>
      <c r="G1016" s="17">
        <v>14</v>
      </c>
      <c r="H1016" s="17">
        <v>116</v>
      </c>
      <c r="I1016" s="15" t="s">
        <v>634</v>
      </c>
      <c r="J1016" s="17">
        <v>204</v>
      </c>
      <c r="K1016" s="15" t="s">
        <v>297</v>
      </c>
      <c r="L1016" s="27">
        <v>36</v>
      </c>
      <c r="M1016" s="28">
        <v>0</v>
      </c>
      <c r="N1016" s="28">
        <v>33</v>
      </c>
      <c r="O1016" s="29" t="s">
        <v>213</v>
      </c>
      <c r="P1016" s="16">
        <v>86</v>
      </c>
      <c r="Q1016" s="16">
        <v>99</v>
      </c>
      <c r="R1016" s="15" t="s">
        <v>51</v>
      </c>
      <c r="S1016" s="16">
        <v>61</v>
      </c>
      <c r="T1016" s="15" t="s">
        <v>52</v>
      </c>
    </row>
    <row r="1017" spans="1:20" x14ac:dyDescent="0.3">
      <c r="A1017" s="14">
        <v>42660</v>
      </c>
      <c r="B1017" s="15" t="s">
        <v>45</v>
      </c>
      <c r="C1017" s="15" t="s">
        <v>46</v>
      </c>
      <c r="D1017" s="15" t="s">
        <v>47</v>
      </c>
      <c r="E1017" s="16">
        <v>170</v>
      </c>
      <c r="F1017" s="17">
        <v>164</v>
      </c>
      <c r="G1017" s="17">
        <v>6</v>
      </c>
      <c r="H1017" s="17">
        <v>143</v>
      </c>
      <c r="I1017" s="15" t="s">
        <v>51</v>
      </c>
      <c r="J1017" s="17">
        <v>184</v>
      </c>
      <c r="K1017" s="15" t="s">
        <v>450</v>
      </c>
      <c r="L1017" s="29" t="s">
        <v>116</v>
      </c>
      <c r="M1017" s="28">
        <v>3</v>
      </c>
      <c r="N1017" s="28">
        <v>36</v>
      </c>
      <c r="O1017" s="29" t="s">
        <v>250</v>
      </c>
      <c r="P1017" s="16">
        <v>89</v>
      </c>
      <c r="Q1017" s="16">
        <v>100</v>
      </c>
      <c r="R1017" s="15" t="s">
        <v>51</v>
      </c>
      <c r="S1017" s="16">
        <v>79</v>
      </c>
      <c r="T1017" s="15" t="s">
        <v>51</v>
      </c>
    </row>
    <row r="1018" spans="1:20" x14ac:dyDescent="0.3">
      <c r="A1018" s="14">
        <v>42661</v>
      </c>
      <c r="B1018" s="15" t="s">
        <v>45</v>
      </c>
      <c r="C1018" s="15" t="s">
        <v>46</v>
      </c>
      <c r="D1018" s="15" t="s">
        <v>47</v>
      </c>
      <c r="E1018" s="16">
        <v>170</v>
      </c>
      <c r="F1018" s="17">
        <v>171</v>
      </c>
      <c r="G1018" s="17">
        <v>0</v>
      </c>
      <c r="H1018" s="17">
        <v>142</v>
      </c>
      <c r="I1018" s="15" t="s">
        <v>108</v>
      </c>
      <c r="J1018" s="17">
        <v>200</v>
      </c>
      <c r="K1018" s="15" t="s">
        <v>324</v>
      </c>
      <c r="L1018" s="27">
        <v>34</v>
      </c>
      <c r="M1018" s="28">
        <v>3</v>
      </c>
      <c r="N1018" s="28">
        <v>39</v>
      </c>
      <c r="O1018" s="29" t="s">
        <v>342</v>
      </c>
      <c r="P1018" s="16">
        <v>86</v>
      </c>
      <c r="Q1018" s="16">
        <v>98</v>
      </c>
      <c r="R1018" s="15" t="s">
        <v>51</v>
      </c>
      <c r="S1018" s="16">
        <v>65</v>
      </c>
      <c r="T1018" s="15" t="s">
        <v>50</v>
      </c>
    </row>
    <row r="1019" spans="1:20" x14ac:dyDescent="0.3">
      <c r="A1019" s="14">
        <v>42662</v>
      </c>
      <c r="B1019" s="15" t="s">
        <v>45</v>
      </c>
      <c r="C1019" s="15" t="s">
        <v>46</v>
      </c>
      <c r="D1019" s="15" t="s">
        <v>47</v>
      </c>
      <c r="E1019" s="16">
        <v>170</v>
      </c>
      <c r="F1019" s="17">
        <v>158</v>
      </c>
      <c r="G1019" s="17">
        <v>0</v>
      </c>
      <c r="H1019" s="17">
        <v>134</v>
      </c>
      <c r="I1019" s="15" t="s">
        <v>467</v>
      </c>
      <c r="J1019" s="17">
        <v>181</v>
      </c>
      <c r="K1019" s="15" t="s">
        <v>408</v>
      </c>
      <c r="L1019" s="27">
        <v>27</v>
      </c>
      <c r="M1019" s="28">
        <v>8</v>
      </c>
      <c r="N1019" s="28">
        <v>39</v>
      </c>
      <c r="O1019" s="29" t="s">
        <v>121</v>
      </c>
      <c r="P1019" s="16">
        <v>82</v>
      </c>
      <c r="Q1019" s="16">
        <v>97</v>
      </c>
      <c r="R1019" s="15" t="s">
        <v>51</v>
      </c>
      <c r="S1019" s="16">
        <v>71</v>
      </c>
      <c r="T1019" s="15" t="s">
        <v>215</v>
      </c>
    </row>
    <row r="1020" spans="1:20" x14ac:dyDescent="0.3">
      <c r="A1020" s="14">
        <v>42663</v>
      </c>
      <c r="B1020" s="15" t="s">
        <v>45</v>
      </c>
      <c r="C1020" s="15" t="s">
        <v>46</v>
      </c>
      <c r="D1020" s="15" t="s">
        <v>47</v>
      </c>
      <c r="E1020" s="16">
        <v>170</v>
      </c>
      <c r="F1020" s="17">
        <v>151</v>
      </c>
      <c r="G1020" s="17">
        <v>0</v>
      </c>
      <c r="H1020" s="17">
        <v>126</v>
      </c>
      <c r="I1020" s="15" t="s">
        <v>100</v>
      </c>
      <c r="J1020" s="17">
        <v>176</v>
      </c>
      <c r="K1020" s="15" t="s">
        <v>206</v>
      </c>
      <c r="L1020" s="29" t="s">
        <v>84</v>
      </c>
      <c r="M1020" s="28">
        <v>6</v>
      </c>
      <c r="N1020" s="28">
        <v>47</v>
      </c>
      <c r="O1020" s="29" t="s">
        <v>61</v>
      </c>
      <c r="P1020" s="16">
        <v>81</v>
      </c>
      <c r="Q1020" s="16">
        <v>97</v>
      </c>
      <c r="R1020" s="15" t="s">
        <v>51</v>
      </c>
      <c r="S1020" s="16">
        <v>67</v>
      </c>
      <c r="T1020" s="15" t="s">
        <v>113</v>
      </c>
    </row>
    <row r="1021" spans="1:20" x14ac:dyDescent="0.3">
      <c r="A1021" s="14">
        <v>42664</v>
      </c>
      <c r="B1021" s="15" t="s">
        <v>45</v>
      </c>
      <c r="C1021" s="15" t="s">
        <v>46</v>
      </c>
      <c r="D1021" s="15" t="s">
        <v>47</v>
      </c>
      <c r="E1021" s="16">
        <v>170</v>
      </c>
      <c r="F1021" s="17">
        <v>135</v>
      </c>
      <c r="G1021" s="17">
        <v>0</v>
      </c>
      <c r="H1021" s="17">
        <v>90</v>
      </c>
      <c r="I1021" s="15" t="s">
        <v>581</v>
      </c>
      <c r="J1021" s="17">
        <v>180</v>
      </c>
      <c r="K1021" s="15" t="s">
        <v>836</v>
      </c>
      <c r="L1021" s="27">
        <v>22</v>
      </c>
      <c r="M1021" s="28">
        <v>0</v>
      </c>
      <c r="N1021" s="28">
        <v>25</v>
      </c>
      <c r="O1021" s="29" t="s">
        <v>64</v>
      </c>
      <c r="P1021" s="16">
        <v>82</v>
      </c>
      <c r="Q1021" s="16">
        <v>98</v>
      </c>
      <c r="R1021" s="15" t="s">
        <v>183</v>
      </c>
      <c r="S1021" s="16">
        <v>62</v>
      </c>
      <c r="T1021" s="15" t="s">
        <v>99</v>
      </c>
    </row>
    <row r="1022" spans="1:20" x14ac:dyDescent="0.3">
      <c r="A1022" s="14">
        <v>42665</v>
      </c>
      <c r="B1022" s="15" t="s">
        <v>45</v>
      </c>
      <c r="C1022" s="15" t="s">
        <v>46</v>
      </c>
      <c r="D1022" s="15" t="s">
        <v>47</v>
      </c>
      <c r="E1022" s="16">
        <v>170</v>
      </c>
      <c r="F1022" s="17">
        <v>154</v>
      </c>
      <c r="G1022" s="17">
        <v>70</v>
      </c>
      <c r="H1022" s="17">
        <v>85</v>
      </c>
      <c r="I1022" s="15" t="s">
        <v>407</v>
      </c>
      <c r="J1022" s="17">
        <v>224</v>
      </c>
      <c r="K1022" s="15" t="s">
        <v>568</v>
      </c>
      <c r="L1022" s="27">
        <v>28</v>
      </c>
      <c r="M1022" s="28">
        <v>8</v>
      </c>
      <c r="N1022" s="28">
        <v>69</v>
      </c>
      <c r="O1022" s="29" t="s">
        <v>439</v>
      </c>
      <c r="P1022" s="16">
        <v>76</v>
      </c>
      <c r="Q1022" s="16">
        <v>100</v>
      </c>
      <c r="R1022" s="15" t="s">
        <v>51</v>
      </c>
      <c r="S1022" s="16">
        <v>53</v>
      </c>
      <c r="T1022" s="15" t="s">
        <v>128</v>
      </c>
    </row>
    <row r="1023" spans="1:20" x14ac:dyDescent="0.3">
      <c r="A1023" s="14">
        <v>42666</v>
      </c>
      <c r="B1023" s="15" t="s">
        <v>45</v>
      </c>
      <c r="C1023" s="15" t="s">
        <v>46</v>
      </c>
      <c r="D1023" s="15" t="s">
        <v>47</v>
      </c>
      <c r="E1023" s="16">
        <v>170</v>
      </c>
      <c r="F1023" s="17">
        <v>168</v>
      </c>
      <c r="G1023" s="17">
        <v>0</v>
      </c>
      <c r="H1023" s="17">
        <v>123</v>
      </c>
      <c r="I1023" s="15" t="s">
        <v>272</v>
      </c>
      <c r="J1023" s="17">
        <v>212</v>
      </c>
      <c r="K1023" s="15" t="s">
        <v>623</v>
      </c>
      <c r="L1023" s="27">
        <v>21</v>
      </c>
      <c r="M1023" s="28">
        <v>14</v>
      </c>
      <c r="N1023" s="28">
        <v>117</v>
      </c>
      <c r="O1023" s="29" t="s">
        <v>202</v>
      </c>
      <c r="P1023" s="16">
        <v>61</v>
      </c>
      <c r="Q1023" s="16">
        <v>99</v>
      </c>
      <c r="R1023" s="15" t="s">
        <v>178</v>
      </c>
      <c r="S1023" s="16">
        <v>45</v>
      </c>
      <c r="T1023" s="15" t="s">
        <v>91</v>
      </c>
    </row>
    <row r="1024" spans="1:20" x14ac:dyDescent="0.3">
      <c r="A1024" s="14">
        <v>42667</v>
      </c>
      <c r="B1024" s="15" t="s">
        <v>45</v>
      </c>
      <c r="C1024" s="15" t="s">
        <v>46</v>
      </c>
      <c r="D1024" s="15" t="s">
        <v>47</v>
      </c>
      <c r="E1024" s="16">
        <v>170</v>
      </c>
      <c r="F1024" s="17">
        <v>147</v>
      </c>
      <c r="G1024" s="17">
        <v>0</v>
      </c>
      <c r="H1024" s="17">
        <v>85</v>
      </c>
      <c r="I1024" s="15" t="s">
        <v>356</v>
      </c>
      <c r="J1024" s="17">
        <v>209</v>
      </c>
      <c r="K1024" s="15" t="s">
        <v>243</v>
      </c>
      <c r="L1024" s="27">
        <v>24</v>
      </c>
      <c r="M1024" s="28">
        <v>19</v>
      </c>
      <c r="N1024" s="28">
        <v>86</v>
      </c>
      <c r="O1024" s="29" t="s">
        <v>215</v>
      </c>
      <c r="P1024" s="16">
        <v>77</v>
      </c>
      <c r="Q1024" s="16">
        <v>99</v>
      </c>
      <c r="R1024" s="15" t="s">
        <v>51</v>
      </c>
      <c r="S1024" s="16">
        <v>45</v>
      </c>
      <c r="T1024" s="15" t="s">
        <v>64</v>
      </c>
    </row>
    <row r="1025" spans="1:20" x14ac:dyDescent="0.3">
      <c r="A1025" s="14">
        <v>42668</v>
      </c>
      <c r="B1025" s="15" t="s">
        <v>45</v>
      </c>
      <c r="C1025" s="15" t="s">
        <v>46</v>
      </c>
      <c r="D1025" s="15" t="s">
        <v>47</v>
      </c>
      <c r="E1025" s="16">
        <v>170</v>
      </c>
      <c r="F1025" s="17">
        <v>152</v>
      </c>
      <c r="G1025" s="17">
        <v>0</v>
      </c>
      <c r="H1025" s="17">
        <v>77</v>
      </c>
      <c r="I1025" s="15" t="s">
        <v>563</v>
      </c>
      <c r="J1025" s="17">
        <v>226</v>
      </c>
      <c r="K1025" s="15" t="s">
        <v>126</v>
      </c>
      <c r="L1025" s="27">
        <v>99</v>
      </c>
      <c r="M1025" s="28">
        <v>0</v>
      </c>
      <c r="N1025" s="28">
        <v>22</v>
      </c>
      <c r="O1025" s="29" t="s">
        <v>51</v>
      </c>
      <c r="P1025" s="16">
        <v>87</v>
      </c>
      <c r="Q1025" s="16">
        <v>100</v>
      </c>
      <c r="R1025" s="15" t="s">
        <v>51</v>
      </c>
      <c r="S1025" s="16">
        <v>58</v>
      </c>
      <c r="T1025" s="15" t="s">
        <v>121</v>
      </c>
    </row>
    <row r="1026" spans="1:20" x14ac:dyDescent="0.3">
      <c r="A1026" s="14">
        <v>42669</v>
      </c>
      <c r="B1026" s="15" t="s">
        <v>45</v>
      </c>
      <c r="C1026" s="15" t="s">
        <v>46</v>
      </c>
      <c r="D1026" s="15" t="s">
        <v>47</v>
      </c>
      <c r="E1026" s="16">
        <v>170</v>
      </c>
      <c r="F1026" s="17">
        <v>169</v>
      </c>
      <c r="G1026" s="17">
        <v>0</v>
      </c>
      <c r="H1026" s="17">
        <v>109</v>
      </c>
      <c r="I1026" s="15" t="s">
        <v>837</v>
      </c>
      <c r="J1026" s="17">
        <v>229</v>
      </c>
      <c r="K1026" s="15" t="s">
        <v>89</v>
      </c>
      <c r="L1026" s="29" t="s">
        <v>218</v>
      </c>
      <c r="M1026" s="28">
        <v>6</v>
      </c>
      <c r="N1026" s="28">
        <v>53</v>
      </c>
      <c r="O1026" s="29" t="s">
        <v>117</v>
      </c>
      <c r="P1026" s="16">
        <v>85</v>
      </c>
      <c r="Q1026" s="16">
        <v>100</v>
      </c>
      <c r="R1026" s="15" t="s">
        <v>51</v>
      </c>
      <c r="S1026" s="16">
        <v>59</v>
      </c>
      <c r="T1026" s="15" t="s">
        <v>89</v>
      </c>
    </row>
    <row r="1027" spans="1:20" x14ac:dyDescent="0.3">
      <c r="A1027" s="14">
        <v>42670</v>
      </c>
      <c r="B1027" s="15" t="s">
        <v>45</v>
      </c>
      <c r="C1027" s="15" t="s">
        <v>46</v>
      </c>
      <c r="D1027" s="15" t="s">
        <v>47</v>
      </c>
      <c r="E1027" s="16">
        <v>170</v>
      </c>
      <c r="F1027" s="17">
        <v>174</v>
      </c>
      <c r="G1027" s="17">
        <v>0</v>
      </c>
      <c r="H1027" s="17">
        <v>137</v>
      </c>
      <c r="I1027" s="15" t="s">
        <v>838</v>
      </c>
      <c r="J1027" s="17">
        <v>210</v>
      </c>
      <c r="K1027" s="15" t="s">
        <v>51</v>
      </c>
      <c r="L1027" s="29" t="s">
        <v>401</v>
      </c>
      <c r="M1027" s="28">
        <v>8</v>
      </c>
      <c r="N1027" s="28">
        <v>47</v>
      </c>
      <c r="O1027" s="29" t="s">
        <v>475</v>
      </c>
      <c r="P1027" s="16">
        <v>84</v>
      </c>
      <c r="Q1027" s="16">
        <v>99</v>
      </c>
      <c r="R1027" s="15" t="s">
        <v>86</v>
      </c>
      <c r="S1027" s="16">
        <v>70</v>
      </c>
      <c r="T1027" s="15" t="s">
        <v>206</v>
      </c>
    </row>
    <row r="1028" spans="1:20" x14ac:dyDescent="0.3">
      <c r="A1028" s="14">
        <v>42671</v>
      </c>
      <c r="B1028" s="15" t="s">
        <v>45</v>
      </c>
      <c r="C1028" s="15" t="s">
        <v>46</v>
      </c>
      <c r="D1028" s="15" t="s">
        <v>47</v>
      </c>
      <c r="E1028" s="16">
        <v>170</v>
      </c>
      <c r="F1028" s="17">
        <v>180</v>
      </c>
      <c r="G1028" s="17">
        <v>2</v>
      </c>
      <c r="H1028" s="17">
        <v>127</v>
      </c>
      <c r="I1028" s="15" t="s">
        <v>356</v>
      </c>
      <c r="J1028" s="17">
        <v>234</v>
      </c>
      <c r="K1028" s="15" t="s">
        <v>420</v>
      </c>
      <c r="L1028" s="29" t="s">
        <v>116</v>
      </c>
      <c r="M1028" s="28">
        <v>6</v>
      </c>
      <c r="N1028" s="28">
        <v>44</v>
      </c>
      <c r="O1028" s="29" t="s">
        <v>81</v>
      </c>
      <c r="P1028" s="16">
        <v>84</v>
      </c>
      <c r="Q1028" s="16">
        <v>100</v>
      </c>
      <c r="R1028" s="15" t="s">
        <v>88</v>
      </c>
      <c r="S1028" s="16">
        <v>65</v>
      </c>
      <c r="T1028" s="15" t="s">
        <v>158</v>
      </c>
    </row>
    <row r="1029" spans="1:20" x14ac:dyDescent="0.3">
      <c r="A1029" s="14">
        <v>42672</v>
      </c>
      <c r="B1029" s="15" t="s">
        <v>45</v>
      </c>
      <c r="C1029" s="15" t="s">
        <v>46</v>
      </c>
      <c r="D1029" s="15" t="s">
        <v>47</v>
      </c>
      <c r="E1029" s="16">
        <v>170</v>
      </c>
      <c r="F1029" s="17">
        <v>182</v>
      </c>
      <c r="G1029" s="17">
        <v>0</v>
      </c>
      <c r="H1029" s="17">
        <v>106</v>
      </c>
      <c r="I1029" s="15" t="s">
        <v>729</v>
      </c>
      <c r="J1029" s="17">
        <v>258</v>
      </c>
      <c r="K1029" s="15" t="s">
        <v>126</v>
      </c>
      <c r="L1029" s="29" t="s">
        <v>533</v>
      </c>
      <c r="M1029" s="28">
        <v>6</v>
      </c>
      <c r="N1029" s="28">
        <v>36</v>
      </c>
      <c r="O1029" s="29" t="s">
        <v>135</v>
      </c>
      <c r="P1029" s="16">
        <v>82</v>
      </c>
      <c r="Q1029" s="16">
        <v>100</v>
      </c>
      <c r="R1029" s="15" t="s">
        <v>51</v>
      </c>
      <c r="S1029" s="16">
        <v>55</v>
      </c>
      <c r="T1029" s="15" t="s">
        <v>129</v>
      </c>
    </row>
    <row r="1030" spans="1:20" x14ac:dyDescent="0.3">
      <c r="A1030" s="14">
        <v>42673</v>
      </c>
      <c r="B1030" s="15" t="s">
        <v>45</v>
      </c>
      <c r="C1030" s="15" t="s">
        <v>46</v>
      </c>
      <c r="D1030" s="15" t="s">
        <v>47</v>
      </c>
      <c r="E1030" s="16">
        <v>170</v>
      </c>
      <c r="F1030" s="17">
        <v>180</v>
      </c>
      <c r="G1030" s="17">
        <v>0</v>
      </c>
      <c r="H1030" s="17">
        <v>99</v>
      </c>
      <c r="I1030" s="15" t="s">
        <v>74</v>
      </c>
      <c r="J1030" s="17">
        <v>261</v>
      </c>
      <c r="K1030" s="15" t="s">
        <v>645</v>
      </c>
      <c r="L1030" s="27">
        <v>25</v>
      </c>
      <c r="M1030" s="28">
        <v>6</v>
      </c>
      <c r="N1030" s="28">
        <v>22</v>
      </c>
      <c r="O1030" s="29" t="s">
        <v>51</v>
      </c>
      <c r="P1030" s="16">
        <v>80</v>
      </c>
      <c r="Q1030" s="16">
        <v>100</v>
      </c>
      <c r="R1030" s="15" t="s">
        <v>51</v>
      </c>
      <c r="S1030" s="16">
        <v>50</v>
      </c>
      <c r="T1030" s="15" t="s">
        <v>94</v>
      </c>
    </row>
    <row r="1031" spans="1:20" x14ac:dyDescent="0.3">
      <c r="A1031" s="14">
        <v>42674</v>
      </c>
      <c r="B1031" s="15" t="s">
        <v>45</v>
      </c>
      <c r="C1031" s="15" t="s">
        <v>46</v>
      </c>
      <c r="D1031" s="15" t="s">
        <v>47</v>
      </c>
      <c r="E1031" s="16">
        <v>170</v>
      </c>
      <c r="F1031" s="17">
        <v>163</v>
      </c>
      <c r="G1031" s="17">
        <v>0</v>
      </c>
      <c r="H1031" s="17">
        <v>70</v>
      </c>
      <c r="I1031" s="15" t="s">
        <v>724</v>
      </c>
      <c r="J1031" s="17">
        <v>256</v>
      </c>
      <c r="K1031" s="15" t="s">
        <v>839</v>
      </c>
      <c r="L1031" s="27">
        <v>26</v>
      </c>
      <c r="M1031" s="28">
        <v>3</v>
      </c>
      <c r="N1031" s="28">
        <v>28</v>
      </c>
      <c r="O1031" s="29" t="s">
        <v>128</v>
      </c>
      <c r="P1031" s="16">
        <v>76</v>
      </c>
      <c r="Q1031" s="16">
        <v>100</v>
      </c>
      <c r="R1031" s="15" t="s">
        <v>171</v>
      </c>
      <c r="S1031" s="16">
        <v>41</v>
      </c>
      <c r="T1031" s="15" t="s">
        <v>215</v>
      </c>
    </row>
    <row r="1032" spans="1:20" x14ac:dyDescent="0.3">
      <c r="A1032" s="14">
        <v>42675</v>
      </c>
      <c r="B1032" s="15" t="s">
        <v>45</v>
      </c>
      <c r="C1032" s="15" t="s">
        <v>46</v>
      </c>
      <c r="D1032" s="15" t="s">
        <v>47</v>
      </c>
      <c r="E1032" s="16">
        <v>170</v>
      </c>
      <c r="F1032" s="17">
        <v>128</v>
      </c>
      <c r="G1032" s="17">
        <v>0</v>
      </c>
      <c r="H1032" s="17">
        <v>54</v>
      </c>
      <c r="I1032" s="15" t="s">
        <v>840</v>
      </c>
      <c r="J1032" s="17">
        <v>203</v>
      </c>
      <c r="K1032" s="15" t="s">
        <v>326</v>
      </c>
      <c r="L1032" s="29" t="s">
        <v>401</v>
      </c>
      <c r="M1032" s="28">
        <v>3</v>
      </c>
      <c r="N1032" s="28">
        <v>33</v>
      </c>
      <c r="O1032" s="29" t="s">
        <v>88</v>
      </c>
      <c r="P1032" s="16">
        <v>82</v>
      </c>
      <c r="Q1032" s="16">
        <v>100</v>
      </c>
      <c r="R1032" s="15" t="s">
        <v>51</v>
      </c>
      <c r="S1032" s="16">
        <v>53</v>
      </c>
      <c r="T1032" s="15" t="s">
        <v>264</v>
      </c>
    </row>
    <row r="1033" spans="1:20" x14ac:dyDescent="0.3">
      <c r="A1033" s="14">
        <v>42676</v>
      </c>
      <c r="B1033" s="15" t="s">
        <v>45</v>
      </c>
      <c r="C1033" s="15" t="s">
        <v>46</v>
      </c>
      <c r="D1033" s="15" t="s">
        <v>47</v>
      </c>
      <c r="E1033" s="16">
        <v>170</v>
      </c>
      <c r="F1033" s="17">
        <v>154</v>
      </c>
      <c r="G1033" s="17">
        <v>0</v>
      </c>
      <c r="H1033" s="17">
        <v>77</v>
      </c>
      <c r="I1033" s="15" t="s">
        <v>841</v>
      </c>
      <c r="J1033" s="17">
        <v>231</v>
      </c>
      <c r="K1033" s="15" t="s">
        <v>288</v>
      </c>
      <c r="L1033" s="27">
        <v>11</v>
      </c>
      <c r="M1033" s="28">
        <v>3</v>
      </c>
      <c r="N1033" s="28">
        <v>47</v>
      </c>
      <c r="O1033" s="29" t="s">
        <v>167</v>
      </c>
      <c r="P1033" s="16">
        <v>77</v>
      </c>
      <c r="Q1033" s="16">
        <v>100</v>
      </c>
      <c r="R1033" s="15" t="s">
        <v>51</v>
      </c>
      <c r="S1033" s="16">
        <v>44</v>
      </c>
      <c r="T1033" s="15" t="s">
        <v>129</v>
      </c>
    </row>
    <row r="1034" spans="1:20" x14ac:dyDescent="0.3">
      <c r="A1034" s="14">
        <v>42677</v>
      </c>
      <c r="B1034" s="15" t="s">
        <v>45</v>
      </c>
      <c r="C1034" s="15" t="s">
        <v>46</v>
      </c>
      <c r="D1034" s="15" t="s">
        <v>47</v>
      </c>
      <c r="E1034" s="16">
        <v>170</v>
      </c>
      <c r="F1034" s="17">
        <v>146</v>
      </c>
      <c r="G1034" s="17">
        <v>0</v>
      </c>
      <c r="H1034" s="17">
        <v>67</v>
      </c>
      <c r="I1034" s="15" t="s">
        <v>244</v>
      </c>
      <c r="J1034" s="17">
        <v>226</v>
      </c>
      <c r="K1034" s="15" t="s">
        <v>339</v>
      </c>
      <c r="L1034" s="27">
        <v>23</v>
      </c>
      <c r="M1034" s="28">
        <v>3</v>
      </c>
      <c r="N1034" s="28">
        <v>42</v>
      </c>
      <c r="O1034" s="29" t="s">
        <v>52</v>
      </c>
      <c r="P1034" s="16">
        <v>81</v>
      </c>
      <c r="Q1034" s="16">
        <v>100</v>
      </c>
      <c r="R1034" s="15" t="s">
        <v>51</v>
      </c>
      <c r="S1034" s="16">
        <v>51</v>
      </c>
      <c r="T1034" s="15" t="s">
        <v>121</v>
      </c>
    </row>
    <row r="1035" spans="1:20" x14ac:dyDescent="0.3">
      <c r="A1035" s="14">
        <v>42678</v>
      </c>
      <c r="B1035" s="15" t="s">
        <v>45</v>
      </c>
      <c r="C1035" s="15" t="s">
        <v>46</v>
      </c>
      <c r="D1035" s="15" t="s">
        <v>47</v>
      </c>
      <c r="E1035" s="16">
        <v>170</v>
      </c>
      <c r="F1035" s="17">
        <v>134</v>
      </c>
      <c r="G1035" s="17">
        <v>270</v>
      </c>
      <c r="H1035" s="17">
        <v>82</v>
      </c>
      <c r="I1035" s="15" t="s">
        <v>231</v>
      </c>
      <c r="J1035" s="17">
        <v>185</v>
      </c>
      <c r="K1035" s="15" t="s">
        <v>306</v>
      </c>
      <c r="L1035" s="27">
        <v>35</v>
      </c>
      <c r="M1035" s="28">
        <v>0</v>
      </c>
      <c r="N1035" s="28">
        <v>22</v>
      </c>
      <c r="O1035" s="29" t="s">
        <v>494</v>
      </c>
      <c r="P1035" s="16">
        <v>90</v>
      </c>
      <c r="Q1035" s="16">
        <v>100</v>
      </c>
      <c r="R1035" s="15" t="s">
        <v>51</v>
      </c>
      <c r="S1035" s="16">
        <v>69</v>
      </c>
      <c r="T1035" s="15" t="s">
        <v>71</v>
      </c>
    </row>
    <row r="1036" spans="1:20" x14ac:dyDescent="0.3">
      <c r="A1036" s="14">
        <v>42679</v>
      </c>
      <c r="B1036" s="15" t="s">
        <v>45</v>
      </c>
      <c r="C1036" s="15" t="s">
        <v>46</v>
      </c>
      <c r="D1036" s="15" t="s">
        <v>47</v>
      </c>
      <c r="E1036" s="16">
        <v>170</v>
      </c>
      <c r="F1036" s="17">
        <v>98</v>
      </c>
      <c r="G1036" s="17">
        <v>230</v>
      </c>
      <c r="H1036" s="17">
        <v>63</v>
      </c>
      <c r="I1036" s="15" t="s">
        <v>814</v>
      </c>
      <c r="J1036" s="17">
        <v>134</v>
      </c>
      <c r="K1036" s="15" t="s">
        <v>842</v>
      </c>
      <c r="L1036" s="27">
        <v>22</v>
      </c>
      <c r="M1036" s="28">
        <v>0</v>
      </c>
      <c r="N1036" s="28">
        <v>61</v>
      </c>
      <c r="O1036" s="29" t="s">
        <v>264</v>
      </c>
      <c r="P1036" s="16">
        <v>96</v>
      </c>
      <c r="Q1036" s="16">
        <v>100</v>
      </c>
      <c r="R1036" s="15" t="s">
        <v>51</v>
      </c>
      <c r="S1036" s="16">
        <v>87</v>
      </c>
      <c r="T1036" s="15" t="s">
        <v>179</v>
      </c>
    </row>
    <row r="1037" spans="1:20" x14ac:dyDescent="0.3">
      <c r="A1037" s="14">
        <v>42680</v>
      </c>
      <c r="B1037" s="15" t="s">
        <v>45</v>
      </c>
      <c r="C1037" s="15" t="s">
        <v>46</v>
      </c>
      <c r="D1037" s="15" t="s">
        <v>47</v>
      </c>
      <c r="E1037" s="16">
        <v>170</v>
      </c>
      <c r="F1037" s="17">
        <v>74</v>
      </c>
      <c r="G1037" s="17">
        <v>306</v>
      </c>
      <c r="H1037" s="17">
        <v>52</v>
      </c>
      <c r="I1037" s="15" t="s">
        <v>667</v>
      </c>
      <c r="J1037" s="17">
        <v>97</v>
      </c>
      <c r="K1037" s="15" t="s">
        <v>320</v>
      </c>
      <c r="L1037" s="27">
        <v>20</v>
      </c>
      <c r="M1037" s="28">
        <v>6</v>
      </c>
      <c r="N1037" s="28">
        <v>50</v>
      </c>
      <c r="O1037" s="29" t="s">
        <v>50</v>
      </c>
      <c r="P1037" s="16">
        <v>95</v>
      </c>
      <c r="Q1037" s="16">
        <v>100</v>
      </c>
      <c r="R1037" s="15" t="s">
        <v>51</v>
      </c>
      <c r="S1037" s="16">
        <v>85</v>
      </c>
      <c r="T1037" s="15" t="s">
        <v>89</v>
      </c>
    </row>
    <row r="1038" spans="1:20" x14ac:dyDescent="0.3">
      <c r="A1038" s="14">
        <v>42681</v>
      </c>
      <c r="B1038" s="15" t="s">
        <v>45</v>
      </c>
      <c r="C1038" s="15" t="s">
        <v>46</v>
      </c>
      <c r="D1038" s="15" t="s">
        <v>47</v>
      </c>
      <c r="E1038" s="16">
        <v>170</v>
      </c>
      <c r="F1038" s="17">
        <v>55</v>
      </c>
      <c r="G1038" s="17">
        <v>200</v>
      </c>
      <c r="H1038" s="17">
        <v>45</v>
      </c>
      <c r="I1038" s="15" t="s">
        <v>563</v>
      </c>
      <c r="J1038" s="17">
        <v>65</v>
      </c>
      <c r="K1038" s="15" t="s">
        <v>843</v>
      </c>
      <c r="L1038" s="29" t="s">
        <v>401</v>
      </c>
      <c r="M1038" s="28">
        <v>11</v>
      </c>
      <c r="N1038" s="28">
        <v>58</v>
      </c>
      <c r="O1038" s="29" t="s">
        <v>202</v>
      </c>
      <c r="P1038" s="16">
        <v>97</v>
      </c>
      <c r="Q1038" s="16">
        <v>99</v>
      </c>
      <c r="R1038" s="15" t="s">
        <v>184</v>
      </c>
      <c r="S1038" s="16">
        <v>90</v>
      </c>
      <c r="T1038" s="15" t="s">
        <v>71</v>
      </c>
    </row>
    <row r="1039" spans="1:20" x14ac:dyDescent="0.3">
      <c r="A1039" s="14">
        <v>42682</v>
      </c>
      <c r="B1039" s="15" t="s">
        <v>45</v>
      </c>
      <c r="C1039" s="15" t="s">
        <v>46</v>
      </c>
      <c r="D1039" s="15" t="s">
        <v>47</v>
      </c>
      <c r="E1039" s="16">
        <v>170</v>
      </c>
      <c r="F1039" s="17">
        <v>95</v>
      </c>
      <c r="G1039" s="17">
        <v>48</v>
      </c>
      <c r="H1039" s="17">
        <v>38</v>
      </c>
      <c r="I1039" s="15" t="s">
        <v>844</v>
      </c>
      <c r="J1039" s="17">
        <v>152</v>
      </c>
      <c r="K1039" s="15" t="s">
        <v>100</v>
      </c>
      <c r="L1039" s="27">
        <v>29</v>
      </c>
      <c r="M1039" s="28">
        <v>11</v>
      </c>
      <c r="N1039" s="28">
        <v>106</v>
      </c>
      <c r="O1039" s="29" t="s">
        <v>100</v>
      </c>
      <c r="P1039" s="16">
        <v>78</v>
      </c>
      <c r="Q1039" s="16">
        <v>100</v>
      </c>
      <c r="R1039" s="15" t="s">
        <v>51</v>
      </c>
      <c r="S1039" s="16">
        <v>48</v>
      </c>
      <c r="T1039" s="15" t="s">
        <v>89</v>
      </c>
    </row>
    <row r="1040" spans="1:20" x14ac:dyDescent="0.3">
      <c r="A1040" s="14">
        <v>42683</v>
      </c>
      <c r="B1040" s="15" t="s">
        <v>45</v>
      </c>
      <c r="C1040" s="15" t="s">
        <v>46</v>
      </c>
      <c r="D1040" s="15" t="s">
        <v>47</v>
      </c>
      <c r="E1040" s="16">
        <v>170</v>
      </c>
      <c r="F1040" s="17">
        <v>131</v>
      </c>
      <c r="G1040" s="17">
        <v>0</v>
      </c>
      <c r="H1040" s="17">
        <v>83</v>
      </c>
      <c r="I1040" s="15" t="s">
        <v>51</v>
      </c>
      <c r="J1040" s="17">
        <v>179</v>
      </c>
      <c r="K1040" s="15" t="s">
        <v>845</v>
      </c>
      <c r="L1040" s="27">
        <v>26</v>
      </c>
      <c r="M1040" s="28">
        <v>17</v>
      </c>
      <c r="N1040" s="28">
        <v>128</v>
      </c>
      <c r="O1040" s="29" t="s">
        <v>543</v>
      </c>
      <c r="P1040" s="16">
        <v>71</v>
      </c>
      <c r="Q1040" s="16">
        <v>96</v>
      </c>
      <c r="R1040" s="15" t="s">
        <v>370</v>
      </c>
      <c r="S1040" s="16">
        <v>51</v>
      </c>
      <c r="T1040" s="15" t="s">
        <v>117</v>
      </c>
    </row>
    <row r="1041" spans="1:20" x14ac:dyDescent="0.3">
      <c r="A1041" s="14">
        <v>42684</v>
      </c>
      <c r="B1041" s="15" t="s">
        <v>45</v>
      </c>
      <c r="C1041" s="15" t="s">
        <v>46</v>
      </c>
      <c r="D1041" s="15" t="s">
        <v>47</v>
      </c>
      <c r="E1041" s="16">
        <v>170</v>
      </c>
      <c r="F1041" s="17">
        <v>118</v>
      </c>
      <c r="G1041" s="17">
        <v>0</v>
      </c>
      <c r="H1041" s="17">
        <v>66</v>
      </c>
      <c r="I1041" s="15" t="s">
        <v>695</v>
      </c>
      <c r="J1041" s="17">
        <v>170</v>
      </c>
      <c r="K1041" s="15" t="s">
        <v>252</v>
      </c>
      <c r="L1041" s="29" t="s">
        <v>116</v>
      </c>
      <c r="M1041" s="28">
        <v>8</v>
      </c>
      <c r="N1041" s="28">
        <v>56</v>
      </c>
      <c r="O1041" s="29" t="s">
        <v>113</v>
      </c>
      <c r="P1041" s="16">
        <v>77</v>
      </c>
      <c r="Q1041" s="16">
        <v>95</v>
      </c>
      <c r="R1041" s="15" t="s">
        <v>51</v>
      </c>
      <c r="S1041" s="16">
        <v>51</v>
      </c>
      <c r="T1041" s="15" t="s">
        <v>61</v>
      </c>
    </row>
    <row r="1042" spans="1:20" x14ac:dyDescent="0.3">
      <c r="A1042" s="14">
        <v>42685</v>
      </c>
      <c r="B1042" s="15" t="s">
        <v>45</v>
      </c>
      <c r="C1042" s="15" t="s">
        <v>46</v>
      </c>
      <c r="D1042" s="15" t="s">
        <v>47</v>
      </c>
      <c r="E1042" s="16">
        <v>170</v>
      </c>
      <c r="F1042" s="17">
        <v>131</v>
      </c>
      <c r="G1042" s="17">
        <v>0</v>
      </c>
      <c r="H1042" s="17">
        <v>88</v>
      </c>
      <c r="I1042" s="15" t="s">
        <v>846</v>
      </c>
      <c r="J1042" s="17">
        <v>174</v>
      </c>
      <c r="K1042" s="15" t="s">
        <v>146</v>
      </c>
      <c r="L1042" s="29" t="s">
        <v>116</v>
      </c>
      <c r="M1042" s="28">
        <v>3</v>
      </c>
      <c r="N1042" s="28">
        <v>44</v>
      </c>
      <c r="O1042" s="29" t="s">
        <v>107</v>
      </c>
      <c r="P1042" s="16">
        <v>82</v>
      </c>
      <c r="Q1042" s="16">
        <v>98</v>
      </c>
      <c r="R1042" s="15" t="s">
        <v>594</v>
      </c>
      <c r="S1042" s="16">
        <v>56</v>
      </c>
      <c r="T1042" s="15" t="s">
        <v>158</v>
      </c>
    </row>
    <row r="1043" spans="1:20" x14ac:dyDescent="0.3">
      <c r="A1043" s="14">
        <v>42686</v>
      </c>
      <c r="B1043" s="15" t="s">
        <v>45</v>
      </c>
      <c r="C1043" s="15" t="s">
        <v>46</v>
      </c>
      <c r="D1043" s="15" t="s">
        <v>47</v>
      </c>
      <c r="E1043" s="16">
        <v>170</v>
      </c>
      <c r="F1043" s="17">
        <v>126</v>
      </c>
      <c r="G1043" s="17">
        <v>138</v>
      </c>
      <c r="H1043" s="17">
        <v>94</v>
      </c>
      <c r="I1043" s="15" t="s">
        <v>847</v>
      </c>
      <c r="J1043" s="17">
        <v>159</v>
      </c>
      <c r="K1043" s="15" t="s">
        <v>206</v>
      </c>
      <c r="L1043" s="27">
        <v>25</v>
      </c>
      <c r="M1043" s="28">
        <v>6</v>
      </c>
      <c r="N1043" s="28">
        <v>42</v>
      </c>
      <c r="O1043" s="29" t="s">
        <v>249</v>
      </c>
      <c r="P1043" s="16">
        <v>93</v>
      </c>
      <c r="Q1043" s="16">
        <v>100</v>
      </c>
      <c r="R1043" s="15" t="s">
        <v>51</v>
      </c>
      <c r="S1043" s="16">
        <v>81</v>
      </c>
      <c r="T1043" s="15" t="s">
        <v>264</v>
      </c>
    </row>
    <row r="1044" spans="1:20" x14ac:dyDescent="0.3">
      <c r="A1044" s="14">
        <v>42687</v>
      </c>
      <c r="B1044" s="15" t="s">
        <v>45</v>
      </c>
      <c r="C1044" s="15" t="s">
        <v>46</v>
      </c>
      <c r="D1044" s="15" t="s">
        <v>47</v>
      </c>
      <c r="E1044" s="16">
        <v>170</v>
      </c>
      <c r="F1044" s="17">
        <v>118</v>
      </c>
      <c r="G1044" s="17">
        <v>20</v>
      </c>
      <c r="H1044" s="17">
        <v>97</v>
      </c>
      <c r="I1044" s="15" t="s">
        <v>51</v>
      </c>
      <c r="J1044" s="17">
        <v>139</v>
      </c>
      <c r="K1044" s="15" t="s">
        <v>509</v>
      </c>
      <c r="L1044" s="27">
        <v>34</v>
      </c>
      <c r="M1044" s="28">
        <v>8</v>
      </c>
      <c r="N1044" s="28">
        <v>42</v>
      </c>
      <c r="O1044" s="29" t="s">
        <v>74</v>
      </c>
      <c r="P1044" s="16">
        <v>97</v>
      </c>
      <c r="Q1044" s="16">
        <v>100</v>
      </c>
      <c r="R1044" s="15" t="s">
        <v>51</v>
      </c>
      <c r="S1044" s="16">
        <v>87</v>
      </c>
      <c r="T1044" s="15" t="s">
        <v>186</v>
      </c>
    </row>
    <row r="1045" spans="1:20" x14ac:dyDescent="0.3">
      <c r="A1045" s="14">
        <v>42688</v>
      </c>
      <c r="B1045" s="15" t="s">
        <v>45</v>
      </c>
      <c r="C1045" s="15" t="s">
        <v>46</v>
      </c>
      <c r="D1045" s="15" t="s">
        <v>47</v>
      </c>
      <c r="E1045" s="16">
        <v>170</v>
      </c>
      <c r="F1045" s="17">
        <v>112</v>
      </c>
      <c r="G1045" s="17">
        <v>0</v>
      </c>
      <c r="H1045" s="17">
        <v>70</v>
      </c>
      <c r="I1045" s="15" t="s">
        <v>51</v>
      </c>
      <c r="J1045" s="17">
        <v>153</v>
      </c>
      <c r="K1045" s="15" t="s">
        <v>716</v>
      </c>
      <c r="L1045" s="27">
        <v>36</v>
      </c>
      <c r="M1045" s="28">
        <v>6</v>
      </c>
      <c r="N1045" s="28">
        <v>42</v>
      </c>
      <c r="O1045" s="29" t="s">
        <v>206</v>
      </c>
      <c r="P1045" s="16">
        <v>87</v>
      </c>
      <c r="Q1045" s="16">
        <v>100</v>
      </c>
      <c r="R1045" s="15" t="s">
        <v>51</v>
      </c>
      <c r="S1045" s="16">
        <v>69</v>
      </c>
      <c r="T1045" s="15" t="s">
        <v>117</v>
      </c>
    </row>
    <row r="1046" spans="1:20" x14ac:dyDescent="0.3">
      <c r="A1046" s="14">
        <v>42689</v>
      </c>
      <c r="B1046" s="15" t="s">
        <v>45</v>
      </c>
      <c r="C1046" s="15" t="s">
        <v>46</v>
      </c>
      <c r="D1046" s="15" t="s">
        <v>47</v>
      </c>
      <c r="E1046" s="16">
        <v>170</v>
      </c>
      <c r="F1046" s="17">
        <v>106</v>
      </c>
      <c r="G1046" s="17">
        <v>0</v>
      </c>
      <c r="H1046" s="17">
        <v>49</v>
      </c>
      <c r="I1046" s="15" t="s">
        <v>848</v>
      </c>
      <c r="J1046" s="17">
        <v>164</v>
      </c>
      <c r="K1046" s="15" t="s">
        <v>552</v>
      </c>
      <c r="L1046" s="27">
        <v>17</v>
      </c>
      <c r="M1046" s="28">
        <v>3</v>
      </c>
      <c r="N1046" s="28">
        <v>28</v>
      </c>
      <c r="O1046" s="29" t="s">
        <v>205</v>
      </c>
      <c r="P1046" s="16">
        <v>86</v>
      </c>
      <c r="Q1046" s="16">
        <v>100</v>
      </c>
      <c r="R1046" s="15" t="s">
        <v>51</v>
      </c>
      <c r="S1046" s="16">
        <v>59</v>
      </c>
      <c r="T1046" s="15" t="s">
        <v>52</v>
      </c>
    </row>
    <row r="1047" spans="1:20" x14ac:dyDescent="0.3">
      <c r="A1047" s="14">
        <v>42690</v>
      </c>
      <c r="B1047" s="15" t="s">
        <v>45</v>
      </c>
      <c r="C1047" s="15" t="s">
        <v>46</v>
      </c>
      <c r="D1047" s="15" t="s">
        <v>47</v>
      </c>
      <c r="E1047" s="16">
        <v>170</v>
      </c>
      <c r="F1047" s="17">
        <v>120</v>
      </c>
      <c r="G1047" s="17">
        <v>0</v>
      </c>
      <c r="H1047" s="17">
        <v>47</v>
      </c>
      <c r="I1047" s="15" t="s">
        <v>251</v>
      </c>
      <c r="J1047" s="17">
        <v>192</v>
      </c>
      <c r="K1047" s="15" t="s">
        <v>748</v>
      </c>
      <c r="L1047" s="29" t="s">
        <v>116</v>
      </c>
      <c r="M1047" s="28">
        <v>3</v>
      </c>
      <c r="N1047" s="28">
        <v>39</v>
      </c>
      <c r="O1047" s="29" t="s">
        <v>71</v>
      </c>
      <c r="P1047" s="16">
        <v>84</v>
      </c>
      <c r="Q1047" s="16">
        <v>100</v>
      </c>
      <c r="R1047" s="15" t="s">
        <v>51</v>
      </c>
      <c r="S1047" s="16">
        <v>59</v>
      </c>
      <c r="T1047" s="15" t="s">
        <v>158</v>
      </c>
    </row>
    <row r="1048" spans="1:20" x14ac:dyDescent="0.3">
      <c r="A1048" s="14">
        <v>42691</v>
      </c>
      <c r="B1048" s="15" t="s">
        <v>45</v>
      </c>
      <c r="C1048" s="15" t="s">
        <v>46</v>
      </c>
      <c r="D1048" s="15" t="s">
        <v>47</v>
      </c>
      <c r="E1048" s="16">
        <v>170</v>
      </c>
      <c r="F1048" s="17">
        <v>133</v>
      </c>
      <c r="G1048" s="17">
        <v>0</v>
      </c>
      <c r="H1048" s="17">
        <v>71</v>
      </c>
      <c r="I1048" s="15" t="s">
        <v>595</v>
      </c>
      <c r="J1048" s="17">
        <v>195</v>
      </c>
      <c r="K1048" s="15" t="s">
        <v>493</v>
      </c>
      <c r="L1048" s="29" t="s">
        <v>218</v>
      </c>
      <c r="M1048" s="28">
        <v>3</v>
      </c>
      <c r="N1048" s="28">
        <v>42</v>
      </c>
      <c r="O1048" s="29" t="s">
        <v>71</v>
      </c>
      <c r="P1048" s="16">
        <v>87</v>
      </c>
      <c r="Q1048" s="16">
        <v>100</v>
      </c>
      <c r="R1048" s="15" t="s">
        <v>51</v>
      </c>
      <c r="S1048" s="16">
        <v>63</v>
      </c>
      <c r="T1048" s="15" t="s">
        <v>89</v>
      </c>
    </row>
    <row r="1049" spans="1:20" x14ac:dyDescent="0.3">
      <c r="A1049" s="14">
        <v>42692</v>
      </c>
      <c r="B1049" s="15" t="s">
        <v>45</v>
      </c>
      <c r="C1049" s="15" t="s">
        <v>46</v>
      </c>
      <c r="D1049" s="15" t="s">
        <v>47</v>
      </c>
      <c r="E1049" s="16">
        <v>170</v>
      </c>
      <c r="F1049" s="17">
        <v>126</v>
      </c>
      <c r="G1049" s="17">
        <v>2</v>
      </c>
      <c r="H1049" s="17">
        <v>85</v>
      </c>
      <c r="I1049" s="15" t="s">
        <v>199</v>
      </c>
      <c r="J1049" s="17">
        <v>166</v>
      </c>
      <c r="K1049" s="15" t="s">
        <v>288</v>
      </c>
      <c r="L1049" s="27">
        <v>26</v>
      </c>
      <c r="M1049" s="28">
        <v>11</v>
      </c>
      <c r="N1049" s="28">
        <v>69</v>
      </c>
      <c r="O1049" s="29" t="s">
        <v>61</v>
      </c>
      <c r="P1049" s="16">
        <v>81</v>
      </c>
      <c r="Q1049" s="16">
        <v>100</v>
      </c>
      <c r="R1049" s="15" t="s">
        <v>51</v>
      </c>
      <c r="S1049" s="16">
        <v>42</v>
      </c>
      <c r="T1049" s="15" t="s">
        <v>135</v>
      </c>
    </row>
    <row r="1050" spans="1:20" x14ac:dyDescent="0.3">
      <c r="A1050" s="14">
        <v>42693</v>
      </c>
      <c r="B1050" s="15" t="s">
        <v>45</v>
      </c>
      <c r="C1050" s="15" t="s">
        <v>46</v>
      </c>
      <c r="D1050" s="15" t="s">
        <v>47</v>
      </c>
      <c r="E1050" s="16">
        <v>170</v>
      </c>
      <c r="F1050" s="17">
        <v>118</v>
      </c>
      <c r="G1050" s="17">
        <v>0</v>
      </c>
      <c r="H1050" s="17">
        <v>60</v>
      </c>
      <c r="I1050" s="15" t="s">
        <v>849</v>
      </c>
      <c r="J1050" s="17">
        <v>175</v>
      </c>
      <c r="K1050" s="15" t="s">
        <v>850</v>
      </c>
      <c r="L1050" s="27">
        <v>25</v>
      </c>
      <c r="M1050" s="28">
        <v>14</v>
      </c>
      <c r="N1050" s="28">
        <v>136</v>
      </c>
      <c r="O1050" s="29" t="s">
        <v>388</v>
      </c>
      <c r="P1050" s="16">
        <v>69</v>
      </c>
      <c r="Q1050" s="16">
        <v>97</v>
      </c>
      <c r="R1050" s="15" t="s">
        <v>460</v>
      </c>
      <c r="S1050" s="16">
        <v>48</v>
      </c>
      <c r="T1050" s="15" t="s">
        <v>376</v>
      </c>
    </row>
    <row r="1051" spans="1:20" x14ac:dyDescent="0.3">
      <c r="A1051" s="14">
        <v>42694</v>
      </c>
      <c r="B1051" s="15" t="s">
        <v>45</v>
      </c>
      <c r="C1051" s="15" t="s">
        <v>46</v>
      </c>
      <c r="D1051" s="15" t="s">
        <v>47</v>
      </c>
      <c r="E1051" s="16">
        <v>170</v>
      </c>
      <c r="F1051" s="17">
        <v>138</v>
      </c>
      <c r="G1051" s="17">
        <v>76</v>
      </c>
      <c r="H1051" s="17">
        <v>96</v>
      </c>
      <c r="I1051" s="15" t="s">
        <v>851</v>
      </c>
      <c r="J1051" s="17">
        <v>180</v>
      </c>
      <c r="K1051" s="15" t="s">
        <v>602</v>
      </c>
      <c r="L1051" s="27">
        <v>27</v>
      </c>
      <c r="M1051" s="28">
        <v>11</v>
      </c>
      <c r="N1051" s="28">
        <v>114</v>
      </c>
      <c r="O1051" s="29" t="s">
        <v>74</v>
      </c>
      <c r="P1051" s="16">
        <v>82</v>
      </c>
      <c r="Q1051" s="16">
        <v>99</v>
      </c>
      <c r="R1051" s="15" t="s">
        <v>747</v>
      </c>
      <c r="S1051" s="16">
        <v>51</v>
      </c>
      <c r="T1051" s="15" t="s">
        <v>258</v>
      </c>
    </row>
    <row r="1052" spans="1:20" x14ac:dyDescent="0.3">
      <c r="A1052" s="14">
        <v>42695</v>
      </c>
      <c r="B1052" s="15" t="s">
        <v>45</v>
      </c>
      <c r="C1052" s="15" t="s">
        <v>46</v>
      </c>
      <c r="D1052" s="15" t="s">
        <v>47</v>
      </c>
      <c r="E1052" s="16">
        <v>170</v>
      </c>
      <c r="F1052" s="17">
        <v>96</v>
      </c>
      <c r="G1052" s="17">
        <v>18</v>
      </c>
      <c r="H1052" s="17">
        <v>35</v>
      </c>
      <c r="I1052" s="15" t="s">
        <v>272</v>
      </c>
      <c r="J1052" s="17">
        <v>158</v>
      </c>
      <c r="K1052" s="15" t="s">
        <v>852</v>
      </c>
      <c r="L1052" s="27">
        <v>22</v>
      </c>
      <c r="M1052" s="28">
        <v>8</v>
      </c>
      <c r="N1052" s="28">
        <v>144</v>
      </c>
      <c r="O1052" s="29" t="s">
        <v>65</v>
      </c>
      <c r="P1052" s="16">
        <v>61</v>
      </c>
      <c r="Q1052" s="16">
        <v>97</v>
      </c>
      <c r="R1052" s="15" t="s">
        <v>249</v>
      </c>
      <c r="S1052" s="16">
        <v>41</v>
      </c>
      <c r="T1052" s="15" t="s">
        <v>205</v>
      </c>
    </row>
    <row r="1053" spans="1:20" x14ac:dyDescent="0.3">
      <c r="A1053" s="14">
        <v>42696</v>
      </c>
      <c r="B1053" s="15" t="s">
        <v>45</v>
      </c>
      <c r="C1053" s="15" t="s">
        <v>46</v>
      </c>
      <c r="D1053" s="15" t="s">
        <v>47</v>
      </c>
      <c r="E1053" s="16">
        <v>170</v>
      </c>
      <c r="F1053" s="17">
        <v>67</v>
      </c>
      <c r="G1053" s="17">
        <v>48</v>
      </c>
      <c r="H1053" s="17">
        <v>23</v>
      </c>
      <c r="I1053" s="15" t="s">
        <v>51</v>
      </c>
      <c r="J1053" s="17">
        <v>111</v>
      </c>
      <c r="K1053" s="15" t="s">
        <v>288</v>
      </c>
      <c r="L1053" s="27">
        <v>36</v>
      </c>
      <c r="M1053" s="28">
        <v>3</v>
      </c>
      <c r="N1053" s="28">
        <v>44</v>
      </c>
      <c r="O1053" s="29" t="s">
        <v>61</v>
      </c>
      <c r="P1053" s="16">
        <v>82</v>
      </c>
      <c r="Q1053" s="16">
        <v>100</v>
      </c>
      <c r="R1053" s="15" t="s">
        <v>124</v>
      </c>
      <c r="S1053" s="16">
        <v>61</v>
      </c>
      <c r="T1053" s="15" t="s">
        <v>52</v>
      </c>
    </row>
    <row r="1054" spans="1:20" x14ac:dyDescent="0.3">
      <c r="A1054" s="14">
        <v>42697</v>
      </c>
      <c r="B1054" s="15" t="s">
        <v>45</v>
      </c>
      <c r="C1054" s="15" t="s">
        <v>46</v>
      </c>
      <c r="D1054" s="15" t="s">
        <v>47</v>
      </c>
      <c r="E1054" s="16">
        <v>170</v>
      </c>
      <c r="F1054" s="17">
        <v>76</v>
      </c>
      <c r="G1054" s="17">
        <v>132</v>
      </c>
      <c r="H1054" s="17">
        <v>61</v>
      </c>
      <c r="I1054" s="15" t="s">
        <v>51</v>
      </c>
      <c r="J1054" s="17">
        <v>92</v>
      </c>
      <c r="K1054" s="15" t="s">
        <v>406</v>
      </c>
      <c r="L1054" s="27">
        <v>25</v>
      </c>
      <c r="M1054" s="28">
        <v>0</v>
      </c>
      <c r="N1054" s="28">
        <v>42</v>
      </c>
      <c r="O1054" s="29" t="s">
        <v>98</v>
      </c>
      <c r="P1054" s="16">
        <v>97</v>
      </c>
      <c r="Q1054" s="16">
        <v>100</v>
      </c>
      <c r="R1054" s="15" t="s">
        <v>51</v>
      </c>
      <c r="S1054" s="16">
        <v>85</v>
      </c>
      <c r="T1054" s="15" t="s">
        <v>71</v>
      </c>
    </row>
    <row r="1055" spans="1:20" x14ac:dyDescent="0.3">
      <c r="A1055" s="14">
        <v>42698</v>
      </c>
      <c r="B1055" s="15" t="s">
        <v>45</v>
      </c>
      <c r="C1055" s="15" t="s">
        <v>46</v>
      </c>
      <c r="D1055" s="15" t="s">
        <v>47</v>
      </c>
      <c r="E1055" s="16">
        <v>170</v>
      </c>
      <c r="F1055" s="17">
        <v>92</v>
      </c>
      <c r="G1055" s="17">
        <v>62</v>
      </c>
      <c r="H1055" s="17">
        <v>58</v>
      </c>
      <c r="I1055" s="15" t="s">
        <v>199</v>
      </c>
      <c r="J1055" s="17">
        <v>126</v>
      </c>
      <c r="K1055" s="15" t="s">
        <v>50</v>
      </c>
      <c r="L1055" s="27">
        <v>20</v>
      </c>
      <c r="M1055" s="28">
        <v>17</v>
      </c>
      <c r="N1055" s="28">
        <v>111</v>
      </c>
      <c r="O1055" s="29" t="s">
        <v>94</v>
      </c>
      <c r="P1055" s="16">
        <v>70</v>
      </c>
      <c r="Q1055" s="16">
        <v>100</v>
      </c>
      <c r="R1055" s="15" t="s">
        <v>80</v>
      </c>
      <c r="S1055" s="16">
        <v>50</v>
      </c>
      <c r="T1055" s="15" t="s">
        <v>50</v>
      </c>
    </row>
    <row r="1056" spans="1:20" x14ac:dyDescent="0.3">
      <c r="A1056" s="14">
        <v>42699</v>
      </c>
      <c r="B1056" s="15" t="s">
        <v>45</v>
      </c>
      <c r="C1056" s="15" t="s">
        <v>46</v>
      </c>
      <c r="D1056" s="15" t="s">
        <v>47</v>
      </c>
      <c r="E1056" s="16">
        <v>170</v>
      </c>
      <c r="F1056" s="17">
        <v>87</v>
      </c>
      <c r="G1056" s="17">
        <v>0</v>
      </c>
      <c r="H1056" s="17">
        <v>18</v>
      </c>
      <c r="I1056" s="15" t="s">
        <v>853</v>
      </c>
      <c r="J1056" s="17">
        <v>156</v>
      </c>
      <c r="K1056" s="15" t="s">
        <v>623</v>
      </c>
      <c r="L1056" s="29" t="s">
        <v>401</v>
      </c>
      <c r="M1056" s="28">
        <v>6</v>
      </c>
      <c r="N1056" s="28">
        <v>61</v>
      </c>
      <c r="O1056" s="29" t="s">
        <v>578</v>
      </c>
      <c r="P1056" s="16">
        <v>78</v>
      </c>
      <c r="Q1056" s="16">
        <v>99</v>
      </c>
      <c r="R1056" s="15" t="s">
        <v>226</v>
      </c>
      <c r="S1056" s="16">
        <v>39</v>
      </c>
      <c r="T1056" s="15" t="s">
        <v>71</v>
      </c>
    </row>
    <row r="1057" spans="1:20" x14ac:dyDescent="0.3">
      <c r="A1057" s="14">
        <v>42700</v>
      </c>
      <c r="B1057" s="15" t="s">
        <v>45</v>
      </c>
      <c r="C1057" s="15" t="s">
        <v>46</v>
      </c>
      <c r="D1057" s="15" t="s">
        <v>47</v>
      </c>
      <c r="E1057" s="16">
        <v>170</v>
      </c>
      <c r="F1057" s="17">
        <v>58</v>
      </c>
      <c r="G1057" s="17">
        <v>0</v>
      </c>
      <c r="H1057" s="17">
        <v>11</v>
      </c>
      <c r="I1057" s="15" t="s">
        <v>854</v>
      </c>
      <c r="J1057" s="17">
        <v>105</v>
      </c>
      <c r="K1057" s="15" t="s">
        <v>71</v>
      </c>
      <c r="L1057" s="29" t="s">
        <v>401</v>
      </c>
      <c r="M1057" s="28">
        <v>0</v>
      </c>
      <c r="N1057" s="28">
        <v>47</v>
      </c>
      <c r="O1057" s="29" t="s">
        <v>460</v>
      </c>
      <c r="P1057" s="16">
        <v>89</v>
      </c>
      <c r="Q1057" s="16">
        <v>100</v>
      </c>
      <c r="R1057" s="15" t="s">
        <v>51</v>
      </c>
      <c r="S1057" s="16">
        <v>72</v>
      </c>
      <c r="T1057" s="15" t="s">
        <v>89</v>
      </c>
    </row>
    <row r="1058" spans="1:20" x14ac:dyDescent="0.3">
      <c r="A1058" s="14">
        <v>42701</v>
      </c>
      <c r="B1058" s="15" t="s">
        <v>45</v>
      </c>
      <c r="C1058" s="15" t="s">
        <v>46</v>
      </c>
      <c r="D1058" s="15" t="s">
        <v>47</v>
      </c>
      <c r="E1058" s="16">
        <v>170</v>
      </c>
      <c r="F1058" s="17">
        <v>96</v>
      </c>
      <c r="G1058" s="17">
        <v>0</v>
      </c>
      <c r="H1058" s="17">
        <v>35</v>
      </c>
      <c r="I1058" s="15" t="s">
        <v>728</v>
      </c>
      <c r="J1058" s="17">
        <v>156</v>
      </c>
      <c r="K1058" s="15" t="s">
        <v>297</v>
      </c>
      <c r="L1058" s="29" t="s">
        <v>116</v>
      </c>
      <c r="M1058" s="28">
        <v>3</v>
      </c>
      <c r="N1058" s="28">
        <v>47</v>
      </c>
      <c r="O1058" s="29" t="s">
        <v>71</v>
      </c>
      <c r="P1058" s="16">
        <v>86</v>
      </c>
      <c r="Q1058" s="16">
        <v>100</v>
      </c>
      <c r="R1058" s="15" t="s">
        <v>51</v>
      </c>
      <c r="S1058" s="16">
        <v>62</v>
      </c>
      <c r="T1058" s="15" t="s">
        <v>91</v>
      </c>
    </row>
    <row r="1059" spans="1:20" x14ac:dyDescent="0.3">
      <c r="A1059" s="14">
        <v>42702</v>
      </c>
      <c r="B1059" s="15" t="s">
        <v>45</v>
      </c>
      <c r="C1059" s="15" t="s">
        <v>46</v>
      </c>
      <c r="D1059" s="15" t="s">
        <v>47</v>
      </c>
      <c r="E1059" s="16">
        <v>170</v>
      </c>
      <c r="F1059" s="17">
        <v>89</v>
      </c>
      <c r="G1059" s="17">
        <v>0</v>
      </c>
      <c r="H1059" s="17">
        <v>50</v>
      </c>
      <c r="I1059" s="15" t="s">
        <v>739</v>
      </c>
      <c r="J1059" s="17">
        <v>128</v>
      </c>
      <c r="K1059" s="15" t="s">
        <v>297</v>
      </c>
      <c r="L1059" s="29" t="s">
        <v>132</v>
      </c>
      <c r="M1059" s="28">
        <v>0</v>
      </c>
      <c r="N1059" s="28">
        <v>28</v>
      </c>
      <c r="O1059" s="29" t="s">
        <v>66</v>
      </c>
      <c r="P1059" s="16">
        <v>87</v>
      </c>
      <c r="Q1059" s="16">
        <v>100</v>
      </c>
      <c r="R1059" s="15" t="s">
        <v>51</v>
      </c>
      <c r="S1059" s="16">
        <v>74</v>
      </c>
      <c r="T1059" s="15" t="s">
        <v>129</v>
      </c>
    </row>
    <row r="1060" spans="1:20" x14ac:dyDescent="0.3">
      <c r="A1060" s="14">
        <v>42703</v>
      </c>
      <c r="B1060" s="15" t="s">
        <v>45</v>
      </c>
      <c r="C1060" s="15" t="s">
        <v>46</v>
      </c>
      <c r="D1060" s="15" t="s">
        <v>47</v>
      </c>
      <c r="E1060" s="16">
        <v>170</v>
      </c>
      <c r="F1060" s="17">
        <v>88</v>
      </c>
      <c r="G1060" s="17">
        <v>0</v>
      </c>
      <c r="H1060" s="17">
        <v>42</v>
      </c>
      <c r="I1060" s="15" t="s">
        <v>501</v>
      </c>
      <c r="J1060" s="17">
        <v>135</v>
      </c>
      <c r="K1060" s="15" t="s">
        <v>73</v>
      </c>
      <c r="L1060" s="27">
        <v>29</v>
      </c>
      <c r="M1060" s="28">
        <v>8</v>
      </c>
      <c r="N1060" s="28">
        <v>36</v>
      </c>
      <c r="O1060" s="29" t="s">
        <v>71</v>
      </c>
      <c r="P1060" s="16">
        <v>82</v>
      </c>
      <c r="Q1060" s="16">
        <v>100</v>
      </c>
      <c r="R1060" s="15" t="s">
        <v>174</v>
      </c>
      <c r="S1060" s="16">
        <v>69</v>
      </c>
      <c r="T1060" s="15" t="s">
        <v>179</v>
      </c>
    </row>
    <row r="1061" spans="1:20" x14ac:dyDescent="0.3">
      <c r="A1061" s="14">
        <v>42704</v>
      </c>
      <c r="B1061" s="15" t="s">
        <v>45</v>
      </c>
      <c r="C1061" s="15" t="s">
        <v>46</v>
      </c>
      <c r="D1061" s="15" t="s">
        <v>47</v>
      </c>
      <c r="E1061" s="16">
        <v>170</v>
      </c>
      <c r="F1061" s="17">
        <v>110</v>
      </c>
      <c r="G1061" s="17">
        <v>0</v>
      </c>
      <c r="H1061" s="17">
        <v>23</v>
      </c>
      <c r="I1061" s="15" t="s">
        <v>546</v>
      </c>
      <c r="J1061" s="17">
        <v>198</v>
      </c>
      <c r="K1061" s="15" t="s">
        <v>288</v>
      </c>
      <c r="L1061" s="27">
        <v>21</v>
      </c>
      <c r="M1061" s="28">
        <v>11</v>
      </c>
      <c r="N1061" s="28">
        <v>72</v>
      </c>
      <c r="O1061" s="29" t="s">
        <v>94</v>
      </c>
      <c r="P1061" s="16">
        <v>73</v>
      </c>
      <c r="Q1061" s="16">
        <v>100</v>
      </c>
      <c r="R1061" s="15" t="s">
        <v>51</v>
      </c>
      <c r="S1061" s="16">
        <v>41</v>
      </c>
      <c r="T1061" s="15" t="s">
        <v>50</v>
      </c>
    </row>
    <row r="1062" spans="1:20" x14ac:dyDescent="0.3">
      <c r="A1062" s="14">
        <v>42705</v>
      </c>
      <c r="B1062" s="15" t="s">
        <v>45</v>
      </c>
      <c r="C1062" s="15" t="s">
        <v>46</v>
      </c>
      <c r="D1062" s="15" t="s">
        <v>47</v>
      </c>
      <c r="E1062" s="16">
        <v>170</v>
      </c>
      <c r="F1062" s="17">
        <v>105</v>
      </c>
      <c r="G1062" s="17">
        <v>0</v>
      </c>
      <c r="H1062" s="17">
        <v>33</v>
      </c>
      <c r="I1062" s="15" t="s">
        <v>624</v>
      </c>
      <c r="J1062" s="17">
        <v>177</v>
      </c>
      <c r="K1062" s="15" t="s">
        <v>314</v>
      </c>
      <c r="L1062" s="27">
        <v>24</v>
      </c>
      <c r="M1062" s="28">
        <v>3</v>
      </c>
      <c r="N1062" s="28">
        <v>28</v>
      </c>
      <c r="O1062" s="29" t="s">
        <v>117</v>
      </c>
      <c r="P1062" s="16">
        <v>83</v>
      </c>
      <c r="Q1062" s="16">
        <v>100</v>
      </c>
      <c r="R1062" s="15" t="s">
        <v>51</v>
      </c>
      <c r="S1062" s="16">
        <v>55</v>
      </c>
      <c r="T1062" s="15" t="s">
        <v>215</v>
      </c>
    </row>
    <row r="1063" spans="1:20" x14ac:dyDescent="0.3">
      <c r="A1063" s="14">
        <v>42706</v>
      </c>
      <c r="B1063" s="15" t="s">
        <v>45</v>
      </c>
      <c r="C1063" s="15" t="s">
        <v>46</v>
      </c>
      <c r="D1063" s="15" t="s">
        <v>47</v>
      </c>
      <c r="E1063" s="16">
        <v>170</v>
      </c>
      <c r="F1063" s="17">
        <v>92</v>
      </c>
      <c r="G1063" s="17">
        <v>0</v>
      </c>
      <c r="H1063" s="17">
        <v>34</v>
      </c>
      <c r="I1063" s="15" t="s">
        <v>855</v>
      </c>
      <c r="J1063" s="17">
        <v>150</v>
      </c>
      <c r="K1063" s="15" t="s">
        <v>569</v>
      </c>
      <c r="L1063" s="27">
        <v>24</v>
      </c>
      <c r="M1063" s="28">
        <v>6</v>
      </c>
      <c r="N1063" s="28">
        <v>33</v>
      </c>
      <c r="O1063" s="29" t="s">
        <v>89</v>
      </c>
      <c r="P1063" s="16">
        <v>84</v>
      </c>
      <c r="Q1063" s="16">
        <v>100</v>
      </c>
      <c r="R1063" s="15" t="s">
        <v>51</v>
      </c>
      <c r="S1063" s="16">
        <v>60</v>
      </c>
      <c r="T1063" s="15" t="s">
        <v>129</v>
      </c>
    </row>
    <row r="1064" spans="1:20" x14ac:dyDescent="0.3">
      <c r="A1064" s="14">
        <v>42707</v>
      </c>
      <c r="B1064" s="15" t="s">
        <v>45</v>
      </c>
      <c r="C1064" s="15" t="s">
        <v>46</v>
      </c>
      <c r="D1064" s="15" t="s">
        <v>47</v>
      </c>
      <c r="E1064" s="16">
        <v>170</v>
      </c>
      <c r="F1064" s="17">
        <v>98</v>
      </c>
      <c r="G1064" s="17">
        <v>4</v>
      </c>
      <c r="H1064" s="17">
        <v>24</v>
      </c>
      <c r="I1064" s="15" t="s">
        <v>582</v>
      </c>
      <c r="J1064" s="17">
        <v>173</v>
      </c>
      <c r="K1064" s="15" t="s">
        <v>51</v>
      </c>
      <c r="L1064" s="27">
        <v>23</v>
      </c>
      <c r="M1064" s="28">
        <v>3</v>
      </c>
      <c r="N1064" s="28">
        <v>125</v>
      </c>
      <c r="O1064" s="29" t="s">
        <v>249</v>
      </c>
      <c r="P1064" s="16">
        <v>86</v>
      </c>
      <c r="Q1064" s="16">
        <v>100</v>
      </c>
      <c r="R1064" s="15" t="s">
        <v>51</v>
      </c>
      <c r="S1064" s="16">
        <v>48</v>
      </c>
      <c r="T1064" s="15" t="s">
        <v>51</v>
      </c>
    </row>
    <row r="1065" spans="1:20" x14ac:dyDescent="0.3">
      <c r="A1065" s="14">
        <v>42708</v>
      </c>
      <c r="B1065" s="15" t="s">
        <v>45</v>
      </c>
      <c r="C1065" s="15" t="s">
        <v>46</v>
      </c>
      <c r="D1065" s="15" t="s">
        <v>47</v>
      </c>
      <c r="E1065" s="16">
        <v>170</v>
      </c>
      <c r="F1065" s="17">
        <v>178</v>
      </c>
      <c r="G1065" s="17">
        <v>0</v>
      </c>
      <c r="H1065" s="17">
        <v>143</v>
      </c>
      <c r="I1065" s="15" t="s">
        <v>363</v>
      </c>
      <c r="J1065" s="17">
        <v>213</v>
      </c>
      <c r="K1065" s="15" t="s">
        <v>856</v>
      </c>
      <c r="L1065" s="27">
        <v>24</v>
      </c>
      <c r="M1065" s="28">
        <v>33</v>
      </c>
      <c r="N1065" s="28">
        <v>136</v>
      </c>
      <c r="O1065" s="29" t="s">
        <v>301</v>
      </c>
      <c r="P1065" s="16">
        <v>56</v>
      </c>
      <c r="Q1065" s="16">
        <v>72</v>
      </c>
      <c r="R1065" s="15" t="s">
        <v>193</v>
      </c>
      <c r="S1065" s="16">
        <v>46</v>
      </c>
      <c r="T1065" s="15" t="s">
        <v>61</v>
      </c>
    </row>
    <row r="1066" spans="1:20" x14ac:dyDescent="0.3">
      <c r="A1066" s="14">
        <v>42709</v>
      </c>
      <c r="B1066" s="15" t="s">
        <v>45</v>
      </c>
      <c r="C1066" s="15" t="s">
        <v>46</v>
      </c>
      <c r="D1066" s="15" t="s">
        <v>47</v>
      </c>
      <c r="E1066" s="16">
        <v>170</v>
      </c>
      <c r="F1066" s="17">
        <v>146</v>
      </c>
      <c r="G1066" s="17">
        <v>0</v>
      </c>
      <c r="H1066" s="17">
        <v>69</v>
      </c>
      <c r="I1066" s="15" t="s">
        <v>108</v>
      </c>
      <c r="J1066" s="17">
        <v>224</v>
      </c>
      <c r="K1066" s="15" t="s">
        <v>420</v>
      </c>
      <c r="L1066" s="27">
        <v>24</v>
      </c>
      <c r="M1066" s="28">
        <v>8</v>
      </c>
      <c r="N1066" s="28">
        <v>75</v>
      </c>
      <c r="O1066" s="29" t="s">
        <v>543</v>
      </c>
      <c r="P1066" s="16">
        <v>74</v>
      </c>
      <c r="Q1066" s="16">
        <v>99</v>
      </c>
      <c r="R1066" s="15" t="s">
        <v>51</v>
      </c>
      <c r="S1066" s="16">
        <v>44</v>
      </c>
      <c r="T1066" s="15" t="s">
        <v>50</v>
      </c>
    </row>
    <row r="1067" spans="1:20" x14ac:dyDescent="0.3">
      <c r="A1067" s="14">
        <v>42710</v>
      </c>
      <c r="B1067" s="15" t="s">
        <v>45</v>
      </c>
      <c r="C1067" s="15" t="s">
        <v>46</v>
      </c>
      <c r="D1067" s="15" t="s">
        <v>47</v>
      </c>
      <c r="E1067" s="16">
        <v>170</v>
      </c>
      <c r="F1067" s="17">
        <v>120</v>
      </c>
      <c r="G1067" s="17">
        <v>0</v>
      </c>
      <c r="H1067" s="17">
        <v>51</v>
      </c>
      <c r="I1067" s="15" t="s">
        <v>733</v>
      </c>
      <c r="J1067" s="17">
        <v>190</v>
      </c>
      <c r="K1067" s="15" t="s">
        <v>136</v>
      </c>
      <c r="L1067" s="27">
        <v>23</v>
      </c>
      <c r="M1067" s="28">
        <v>3</v>
      </c>
      <c r="N1067" s="28">
        <v>31</v>
      </c>
      <c r="O1067" s="29" t="s">
        <v>121</v>
      </c>
      <c r="P1067" s="16">
        <v>83</v>
      </c>
      <c r="Q1067" s="16">
        <v>100</v>
      </c>
      <c r="R1067" s="15" t="s">
        <v>51</v>
      </c>
      <c r="S1067" s="16">
        <v>55</v>
      </c>
      <c r="T1067" s="15" t="s">
        <v>89</v>
      </c>
    </row>
    <row r="1068" spans="1:20" x14ac:dyDescent="0.3">
      <c r="A1068" s="14">
        <v>42711</v>
      </c>
      <c r="B1068" s="15" t="s">
        <v>45</v>
      </c>
      <c r="C1068" s="15" t="s">
        <v>46</v>
      </c>
      <c r="D1068" s="15" t="s">
        <v>47</v>
      </c>
      <c r="E1068" s="16">
        <v>170</v>
      </c>
      <c r="F1068" s="17">
        <v>107</v>
      </c>
      <c r="G1068" s="17">
        <v>0</v>
      </c>
      <c r="H1068" s="17">
        <v>44</v>
      </c>
      <c r="I1068" s="15" t="s">
        <v>463</v>
      </c>
      <c r="J1068" s="17">
        <v>170</v>
      </c>
      <c r="K1068" s="15" t="s">
        <v>489</v>
      </c>
      <c r="L1068" s="27">
        <v>24</v>
      </c>
      <c r="M1068" s="28">
        <v>0</v>
      </c>
      <c r="N1068" s="28">
        <v>19</v>
      </c>
      <c r="O1068" s="29" t="s">
        <v>135</v>
      </c>
      <c r="P1068" s="16">
        <v>85</v>
      </c>
      <c r="Q1068" s="16">
        <v>100</v>
      </c>
      <c r="R1068" s="15" t="s">
        <v>51</v>
      </c>
      <c r="S1068" s="16">
        <v>59</v>
      </c>
      <c r="T1068" s="15" t="s">
        <v>158</v>
      </c>
    </row>
    <row r="1069" spans="1:20" x14ac:dyDescent="0.3">
      <c r="A1069" s="14">
        <v>42712</v>
      </c>
      <c r="B1069" s="15" t="s">
        <v>45</v>
      </c>
      <c r="C1069" s="15" t="s">
        <v>46</v>
      </c>
      <c r="D1069" s="15" t="s">
        <v>47</v>
      </c>
      <c r="E1069" s="16">
        <v>170</v>
      </c>
      <c r="F1069" s="17">
        <v>129</v>
      </c>
      <c r="G1069" s="17">
        <v>0</v>
      </c>
      <c r="H1069" s="17">
        <v>47</v>
      </c>
      <c r="I1069" s="15" t="s">
        <v>183</v>
      </c>
      <c r="J1069" s="17">
        <v>211</v>
      </c>
      <c r="K1069" s="15" t="s">
        <v>58</v>
      </c>
      <c r="L1069" s="29" t="s">
        <v>102</v>
      </c>
      <c r="M1069" s="28">
        <v>6</v>
      </c>
      <c r="N1069" s="28">
        <v>58</v>
      </c>
      <c r="O1069" s="29" t="s">
        <v>100</v>
      </c>
      <c r="P1069" s="16">
        <v>76</v>
      </c>
      <c r="Q1069" s="16">
        <v>100</v>
      </c>
      <c r="R1069" s="15" t="s">
        <v>51</v>
      </c>
      <c r="S1069" s="16">
        <v>42</v>
      </c>
      <c r="T1069" s="15" t="s">
        <v>91</v>
      </c>
    </row>
    <row r="1070" spans="1:20" x14ac:dyDescent="0.3">
      <c r="A1070" s="14">
        <v>42713</v>
      </c>
      <c r="B1070" s="15" t="s">
        <v>45</v>
      </c>
      <c r="C1070" s="15" t="s">
        <v>46</v>
      </c>
      <c r="D1070" s="15" t="s">
        <v>47</v>
      </c>
      <c r="E1070" s="16">
        <v>170</v>
      </c>
      <c r="F1070" s="17">
        <v>108</v>
      </c>
      <c r="G1070" s="17">
        <v>0</v>
      </c>
      <c r="H1070" s="17">
        <v>33</v>
      </c>
      <c r="I1070" s="15" t="s">
        <v>51</v>
      </c>
      <c r="J1070" s="17">
        <v>182</v>
      </c>
      <c r="K1070" s="15" t="s">
        <v>158</v>
      </c>
      <c r="L1070" s="27">
        <v>22</v>
      </c>
      <c r="M1070" s="28">
        <v>6</v>
      </c>
      <c r="N1070" s="28">
        <v>94</v>
      </c>
      <c r="O1070" s="29" t="s">
        <v>286</v>
      </c>
      <c r="P1070" s="16">
        <v>80</v>
      </c>
      <c r="Q1070" s="16">
        <v>100</v>
      </c>
      <c r="R1070" s="15" t="s">
        <v>192</v>
      </c>
      <c r="S1070" s="16">
        <v>49</v>
      </c>
      <c r="T1070" s="15" t="s">
        <v>121</v>
      </c>
    </row>
    <row r="1071" spans="1:20" x14ac:dyDescent="0.3">
      <c r="A1071" s="14">
        <v>42714</v>
      </c>
      <c r="B1071" s="15" t="s">
        <v>45</v>
      </c>
      <c r="C1071" s="15" t="s">
        <v>46</v>
      </c>
      <c r="D1071" s="15" t="s">
        <v>47</v>
      </c>
      <c r="E1071" s="16">
        <v>170</v>
      </c>
      <c r="F1071" s="17">
        <v>108</v>
      </c>
      <c r="G1071" s="17">
        <v>0</v>
      </c>
      <c r="H1071" s="17">
        <v>32</v>
      </c>
      <c r="I1071" s="15" t="s">
        <v>520</v>
      </c>
      <c r="J1071" s="17">
        <v>184</v>
      </c>
      <c r="K1071" s="15" t="s">
        <v>217</v>
      </c>
      <c r="L1071" s="29" t="s">
        <v>84</v>
      </c>
      <c r="M1071" s="28">
        <v>6</v>
      </c>
      <c r="N1071" s="28">
        <v>33</v>
      </c>
      <c r="O1071" s="29" t="s">
        <v>178</v>
      </c>
      <c r="P1071" s="16">
        <v>81</v>
      </c>
      <c r="Q1071" s="16">
        <v>100</v>
      </c>
      <c r="R1071" s="15" t="s">
        <v>51</v>
      </c>
      <c r="S1071" s="16">
        <v>52</v>
      </c>
      <c r="T1071" s="15" t="s">
        <v>121</v>
      </c>
    </row>
    <row r="1072" spans="1:20" x14ac:dyDescent="0.3">
      <c r="A1072" s="14">
        <v>42715</v>
      </c>
      <c r="B1072" s="15" t="s">
        <v>45</v>
      </c>
      <c r="C1072" s="15" t="s">
        <v>46</v>
      </c>
      <c r="D1072" s="15" t="s">
        <v>47</v>
      </c>
      <c r="E1072" s="16">
        <v>170</v>
      </c>
      <c r="F1072" s="17">
        <v>110</v>
      </c>
      <c r="G1072" s="17">
        <v>0</v>
      </c>
      <c r="H1072" s="17">
        <v>35</v>
      </c>
      <c r="I1072" s="15" t="s">
        <v>51</v>
      </c>
      <c r="J1072" s="17">
        <v>185</v>
      </c>
      <c r="K1072" s="15" t="s">
        <v>538</v>
      </c>
      <c r="L1072" s="27">
        <v>21</v>
      </c>
      <c r="M1072" s="28">
        <v>6</v>
      </c>
      <c r="N1072" s="28">
        <v>25</v>
      </c>
      <c r="O1072" s="29" t="s">
        <v>64</v>
      </c>
      <c r="P1072" s="16">
        <v>82</v>
      </c>
      <c r="Q1072" s="16">
        <v>100</v>
      </c>
      <c r="R1072" s="15" t="s">
        <v>51</v>
      </c>
      <c r="S1072" s="16">
        <v>56</v>
      </c>
      <c r="T1072" s="15" t="s">
        <v>71</v>
      </c>
    </row>
    <row r="1073" spans="1:20" x14ac:dyDescent="0.3">
      <c r="A1073" s="14">
        <v>42716</v>
      </c>
      <c r="B1073" s="15" t="s">
        <v>45</v>
      </c>
      <c r="C1073" s="15" t="s">
        <v>46</v>
      </c>
      <c r="D1073" s="15" t="s">
        <v>47</v>
      </c>
      <c r="E1073" s="16">
        <v>170</v>
      </c>
      <c r="F1073" s="17">
        <v>112</v>
      </c>
      <c r="G1073" s="17">
        <v>0</v>
      </c>
      <c r="H1073" s="17">
        <v>39</v>
      </c>
      <c r="I1073" s="15" t="s">
        <v>103</v>
      </c>
      <c r="J1073" s="17">
        <v>185</v>
      </c>
      <c r="K1073" s="15" t="s">
        <v>340</v>
      </c>
      <c r="L1073" s="27">
        <v>24</v>
      </c>
      <c r="M1073" s="28">
        <v>0</v>
      </c>
      <c r="N1073" s="28">
        <v>28</v>
      </c>
      <c r="O1073" s="29" t="s">
        <v>146</v>
      </c>
      <c r="P1073" s="16">
        <v>84</v>
      </c>
      <c r="Q1073" s="16">
        <v>100</v>
      </c>
      <c r="R1073" s="15" t="s">
        <v>51</v>
      </c>
      <c r="S1073" s="16">
        <v>57</v>
      </c>
      <c r="T1073" s="15" t="s">
        <v>71</v>
      </c>
    </row>
    <row r="1074" spans="1:20" x14ac:dyDescent="0.3">
      <c r="A1074" s="14">
        <v>42717</v>
      </c>
      <c r="B1074" s="15" t="s">
        <v>45</v>
      </c>
      <c r="C1074" s="15" t="s">
        <v>46</v>
      </c>
      <c r="D1074" s="15" t="s">
        <v>47</v>
      </c>
      <c r="E1074" s="16">
        <v>170</v>
      </c>
      <c r="F1074" s="17">
        <v>103</v>
      </c>
      <c r="G1074" s="17">
        <v>0</v>
      </c>
      <c r="H1074" s="17">
        <v>35</v>
      </c>
      <c r="I1074" s="15" t="s">
        <v>857</v>
      </c>
      <c r="J1074" s="17">
        <v>171</v>
      </c>
      <c r="K1074" s="15" t="s">
        <v>429</v>
      </c>
      <c r="L1074" s="27">
        <v>23</v>
      </c>
      <c r="M1074" s="28">
        <v>3</v>
      </c>
      <c r="N1074" s="28">
        <v>83</v>
      </c>
      <c r="O1074" s="29" t="s">
        <v>100</v>
      </c>
      <c r="P1074" s="16">
        <v>84</v>
      </c>
      <c r="Q1074" s="16">
        <v>100</v>
      </c>
      <c r="R1074" s="15" t="s">
        <v>51</v>
      </c>
      <c r="S1074" s="16">
        <v>56</v>
      </c>
      <c r="T1074" s="15" t="s">
        <v>88</v>
      </c>
    </row>
    <row r="1075" spans="1:20" x14ac:dyDescent="0.3">
      <c r="A1075" s="14">
        <v>42718</v>
      </c>
      <c r="B1075" s="15" t="s">
        <v>45</v>
      </c>
      <c r="C1075" s="15" t="s">
        <v>46</v>
      </c>
      <c r="D1075" s="15" t="s">
        <v>47</v>
      </c>
      <c r="E1075" s="16">
        <v>170</v>
      </c>
      <c r="F1075" s="17">
        <v>118</v>
      </c>
      <c r="G1075" s="17">
        <v>30</v>
      </c>
      <c r="H1075" s="17">
        <v>83</v>
      </c>
      <c r="I1075" s="15" t="s">
        <v>858</v>
      </c>
      <c r="J1075" s="17">
        <v>153</v>
      </c>
      <c r="K1075" s="15" t="s">
        <v>153</v>
      </c>
      <c r="L1075" s="27">
        <v>23</v>
      </c>
      <c r="M1075" s="28">
        <v>6</v>
      </c>
      <c r="N1075" s="28">
        <v>131</v>
      </c>
      <c r="O1075" s="29" t="s">
        <v>159</v>
      </c>
      <c r="P1075" s="16">
        <v>78</v>
      </c>
      <c r="Q1075" s="16">
        <v>100</v>
      </c>
      <c r="R1075" s="15" t="s">
        <v>51</v>
      </c>
      <c r="S1075" s="16">
        <v>48</v>
      </c>
      <c r="T1075" s="15" t="s">
        <v>74</v>
      </c>
    </row>
    <row r="1076" spans="1:20" x14ac:dyDescent="0.3">
      <c r="A1076" s="14">
        <v>42719</v>
      </c>
      <c r="B1076" s="15" t="s">
        <v>45</v>
      </c>
      <c r="C1076" s="15" t="s">
        <v>46</v>
      </c>
      <c r="D1076" s="15" t="s">
        <v>47</v>
      </c>
      <c r="E1076" s="16">
        <v>170</v>
      </c>
      <c r="F1076" s="17">
        <v>88</v>
      </c>
      <c r="G1076" s="17">
        <v>4</v>
      </c>
      <c r="H1076" s="17">
        <v>44</v>
      </c>
      <c r="I1076" s="15" t="s">
        <v>211</v>
      </c>
      <c r="J1076" s="17">
        <v>133</v>
      </c>
      <c r="K1076" s="15" t="s">
        <v>859</v>
      </c>
      <c r="L1076" s="27">
        <v>21</v>
      </c>
      <c r="M1076" s="28">
        <v>3</v>
      </c>
      <c r="N1076" s="28">
        <v>114</v>
      </c>
      <c r="O1076" s="29" t="s">
        <v>88</v>
      </c>
      <c r="P1076" s="16">
        <v>88</v>
      </c>
      <c r="Q1076" s="16">
        <v>100</v>
      </c>
      <c r="R1076" s="15" t="s">
        <v>51</v>
      </c>
      <c r="S1076" s="16">
        <v>42</v>
      </c>
      <c r="T1076" s="15" t="s">
        <v>222</v>
      </c>
    </row>
    <row r="1077" spans="1:20" x14ac:dyDescent="0.3">
      <c r="A1077" s="14">
        <v>42720</v>
      </c>
      <c r="B1077" s="15" t="s">
        <v>45</v>
      </c>
      <c r="C1077" s="15" t="s">
        <v>46</v>
      </c>
      <c r="D1077" s="15" t="s">
        <v>47</v>
      </c>
      <c r="E1077" s="16">
        <v>170</v>
      </c>
      <c r="F1077" s="17">
        <v>89</v>
      </c>
      <c r="G1077" s="17">
        <v>88</v>
      </c>
      <c r="H1077" s="17">
        <v>61</v>
      </c>
      <c r="I1077" s="15" t="s">
        <v>627</v>
      </c>
      <c r="J1077" s="17">
        <v>117</v>
      </c>
      <c r="K1077" s="15" t="s">
        <v>860</v>
      </c>
      <c r="L1077" s="27">
        <v>22</v>
      </c>
      <c r="M1077" s="28">
        <v>0</v>
      </c>
      <c r="N1077" s="28">
        <v>133</v>
      </c>
      <c r="O1077" s="29" t="s">
        <v>286</v>
      </c>
      <c r="P1077" s="16">
        <v>96</v>
      </c>
      <c r="Q1077" s="16">
        <v>100</v>
      </c>
      <c r="R1077" s="15" t="s">
        <v>88</v>
      </c>
      <c r="S1077" s="16">
        <v>56</v>
      </c>
      <c r="T1077" s="15" t="s">
        <v>85</v>
      </c>
    </row>
    <row r="1078" spans="1:20" x14ac:dyDescent="0.3">
      <c r="A1078" s="14">
        <v>42721</v>
      </c>
      <c r="B1078" s="15" t="s">
        <v>45</v>
      </c>
      <c r="C1078" s="15" t="s">
        <v>46</v>
      </c>
      <c r="D1078" s="15" t="s">
        <v>47</v>
      </c>
      <c r="E1078" s="16">
        <v>170</v>
      </c>
      <c r="F1078" s="17">
        <v>86</v>
      </c>
      <c r="G1078" s="17">
        <v>0</v>
      </c>
      <c r="H1078" s="17">
        <v>30</v>
      </c>
      <c r="I1078" s="15" t="s">
        <v>861</v>
      </c>
      <c r="J1078" s="17">
        <v>141</v>
      </c>
      <c r="K1078" s="15" t="s">
        <v>245</v>
      </c>
      <c r="L1078" s="27">
        <v>12</v>
      </c>
      <c r="M1078" s="28">
        <v>0</v>
      </c>
      <c r="N1078" s="28">
        <v>33</v>
      </c>
      <c r="O1078" s="29" t="s">
        <v>460</v>
      </c>
      <c r="P1078" s="16">
        <v>90</v>
      </c>
      <c r="Q1078" s="16">
        <v>100</v>
      </c>
      <c r="R1078" s="15" t="s">
        <v>51</v>
      </c>
      <c r="S1078" s="16">
        <v>68</v>
      </c>
      <c r="T1078" s="15" t="s">
        <v>158</v>
      </c>
    </row>
    <row r="1079" spans="1:20" x14ac:dyDescent="0.3">
      <c r="A1079" s="14">
        <v>42722</v>
      </c>
      <c r="B1079" s="15" t="s">
        <v>45</v>
      </c>
      <c r="C1079" s="15" t="s">
        <v>46</v>
      </c>
      <c r="D1079" s="15" t="s">
        <v>47</v>
      </c>
      <c r="E1079" s="16">
        <v>170</v>
      </c>
      <c r="F1079" s="17">
        <v>72</v>
      </c>
      <c r="G1079" s="17">
        <v>0</v>
      </c>
      <c r="H1079" s="17">
        <v>15</v>
      </c>
      <c r="I1079" s="15" t="s">
        <v>862</v>
      </c>
      <c r="J1079" s="17">
        <v>128</v>
      </c>
      <c r="K1079" s="15" t="s">
        <v>121</v>
      </c>
      <c r="L1079" s="27">
        <v>22</v>
      </c>
      <c r="M1079" s="28">
        <v>6</v>
      </c>
      <c r="N1079" s="28">
        <v>31</v>
      </c>
      <c r="O1079" s="29" t="s">
        <v>257</v>
      </c>
      <c r="P1079" s="16">
        <v>88</v>
      </c>
      <c r="Q1079" s="16">
        <v>100</v>
      </c>
      <c r="R1079" s="15" t="s">
        <v>51</v>
      </c>
      <c r="S1079" s="16">
        <v>68</v>
      </c>
      <c r="T1079" s="15" t="s">
        <v>158</v>
      </c>
    </row>
    <row r="1080" spans="1:20" x14ac:dyDescent="0.3">
      <c r="A1080" s="14">
        <v>42723</v>
      </c>
      <c r="B1080" s="15" t="s">
        <v>45</v>
      </c>
      <c r="C1080" s="15" t="s">
        <v>46</v>
      </c>
      <c r="D1080" s="15" t="s">
        <v>47</v>
      </c>
      <c r="E1080" s="16">
        <v>170</v>
      </c>
      <c r="F1080" s="17">
        <v>34</v>
      </c>
      <c r="G1080" s="17">
        <v>32</v>
      </c>
      <c r="H1080" s="17">
        <v>-10</v>
      </c>
      <c r="I1080" s="15" t="s">
        <v>480</v>
      </c>
      <c r="J1080" s="17">
        <v>79</v>
      </c>
      <c r="K1080" s="15" t="s">
        <v>517</v>
      </c>
      <c r="L1080" s="29" t="s">
        <v>116</v>
      </c>
      <c r="M1080" s="28">
        <v>0</v>
      </c>
      <c r="N1080" s="28">
        <v>22</v>
      </c>
      <c r="O1080" s="29" t="s">
        <v>300</v>
      </c>
      <c r="P1080" s="16">
        <v>87</v>
      </c>
      <c r="Q1080" s="16">
        <v>100</v>
      </c>
      <c r="R1080" s="15" t="s">
        <v>51</v>
      </c>
      <c r="S1080" s="16">
        <v>69</v>
      </c>
      <c r="T1080" s="15" t="s">
        <v>146</v>
      </c>
    </row>
    <row r="1081" spans="1:20" x14ac:dyDescent="0.3">
      <c r="A1081" s="14">
        <v>42724</v>
      </c>
      <c r="B1081" s="15" t="s">
        <v>45</v>
      </c>
      <c r="C1081" s="15" t="s">
        <v>46</v>
      </c>
      <c r="D1081" s="15" t="s">
        <v>47</v>
      </c>
      <c r="E1081" s="16">
        <v>170</v>
      </c>
      <c r="F1081" s="17">
        <v>88</v>
      </c>
      <c r="G1081" s="17">
        <v>8</v>
      </c>
      <c r="H1081" s="17">
        <v>61</v>
      </c>
      <c r="I1081" s="15" t="s">
        <v>694</v>
      </c>
      <c r="J1081" s="17">
        <v>116</v>
      </c>
      <c r="K1081" s="15" t="s">
        <v>645</v>
      </c>
      <c r="L1081" s="27">
        <v>99</v>
      </c>
      <c r="M1081" s="28">
        <v>6</v>
      </c>
      <c r="N1081" s="28">
        <v>25</v>
      </c>
      <c r="O1081" s="29" t="s">
        <v>129</v>
      </c>
      <c r="P1081" s="16">
        <v>94</v>
      </c>
      <c r="Q1081" s="16">
        <v>100</v>
      </c>
      <c r="R1081" s="15" t="s">
        <v>51</v>
      </c>
      <c r="S1081" s="16">
        <v>78</v>
      </c>
      <c r="T1081" s="15" t="s">
        <v>52</v>
      </c>
    </row>
    <row r="1082" spans="1:20" x14ac:dyDescent="0.3">
      <c r="A1082" s="14">
        <v>42725</v>
      </c>
      <c r="B1082" s="15" t="s">
        <v>45</v>
      </c>
      <c r="C1082" s="15" t="s">
        <v>46</v>
      </c>
      <c r="D1082" s="15" t="s">
        <v>47</v>
      </c>
      <c r="E1082" s="16">
        <v>170</v>
      </c>
      <c r="F1082" s="17">
        <v>100</v>
      </c>
      <c r="G1082" s="17">
        <v>8</v>
      </c>
      <c r="H1082" s="17">
        <v>71</v>
      </c>
      <c r="I1082" s="15" t="s">
        <v>51</v>
      </c>
      <c r="J1082" s="17">
        <v>129</v>
      </c>
      <c r="K1082" s="15" t="s">
        <v>443</v>
      </c>
      <c r="L1082" s="29" t="s">
        <v>102</v>
      </c>
      <c r="M1082" s="28">
        <v>3</v>
      </c>
      <c r="N1082" s="28">
        <v>31</v>
      </c>
      <c r="O1082" s="29" t="s">
        <v>104</v>
      </c>
      <c r="P1082" s="16">
        <v>94</v>
      </c>
      <c r="Q1082" s="16">
        <v>100</v>
      </c>
      <c r="R1082" s="15" t="s">
        <v>51</v>
      </c>
      <c r="S1082" s="16">
        <v>81</v>
      </c>
      <c r="T1082" s="15" t="s">
        <v>135</v>
      </c>
    </row>
    <row r="1083" spans="1:20" x14ac:dyDescent="0.3">
      <c r="A1083" s="14">
        <v>42726</v>
      </c>
      <c r="B1083" s="15" t="s">
        <v>45</v>
      </c>
      <c r="C1083" s="15" t="s">
        <v>46</v>
      </c>
      <c r="D1083" s="15" t="s">
        <v>47</v>
      </c>
      <c r="E1083" s="16">
        <v>170</v>
      </c>
      <c r="F1083" s="17">
        <v>125</v>
      </c>
      <c r="G1083" s="17">
        <v>0</v>
      </c>
      <c r="H1083" s="17">
        <v>82</v>
      </c>
      <c r="I1083" s="15" t="s">
        <v>74</v>
      </c>
      <c r="J1083" s="17">
        <v>168</v>
      </c>
      <c r="K1083" s="15" t="s">
        <v>530</v>
      </c>
      <c r="L1083" s="29" t="s">
        <v>218</v>
      </c>
      <c r="M1083" s="28">
        <v>0</v>
      </c>
      <c r="N1083" s="28">
        <v>33</v>
      </c>
      <c r="O1083" s="29" t="s">
        <v>510</v>
      </c>
      <c r="P1083" s="16">
        <v>87</v>
      </c>
      <c r="Q1083" s="16">
        <v>100</v>
      </c>
      <c r="R1083" s="15" t="s">
        <v>51</v>
      </c>
      <c r="S1083" s="16">
        <v>70</v>
      </c>
      <c r="T1083" s="15" t="s">
        <v>215</v>
      </c>
    </row>
    <row r="1084" spans="1:20" x14ac:dyDescent="0.3">
      <c r="A1084" s="14">
        <v>42727</v>
      </c>
      <c r="B1084" s="15" t="s">
        <v>45</v>
      </c>
      <c r="C1084" s="15" t="s">
        <v>46</v>
      </c>
      <c r="D1084" s="15" t="s">
        <v>47</v>
      </c>
      <c r="E1084" s="16">
        <v>170</v>
      </c>
      <c r="F1084" s="17">
        <v>116</v>
      </c>
      <c r="G1084" s="17">
        <v>0</v>
      </c>
      <c r="H1084" s="17">
        <v>66</v>
      </c>
      <c r="I1084" s="15" t="s">
        <v>863</v>
      </c>
      <c r="J1084" s="17">
        <v>166</v>
      </c>
      <c r="K1084" s="15" t="s">
        <v>681</v>
      </c>
      <c r="L1084" s="29" t="s">
        <v>263</v>
      </c>
      <c r="M1084" s="28">
        <v>6</v>
      </c>
      <c r="N1084" s="28">
        <v>39</v>
      </c>
      <c r="O1084" s="29" t="s">
        <v>135</v>
      </c>
      <c r="P1084" s="16">
        <v>84</v>
      </c>
      <c r="Q1084" s="16">
        <v>100</v>
      </c>
      <c r="R1084" s="15" t="s">
        <v>51</v>
      </c>
      <c r="S1084" s="16">
        <v>62</v>
      </c>
      <c r="T1084" s="15" t="s">
        <v>121</v>
      </c>
    </row>
    <row r="1085" spans="1:20" x14ac:dyDescent="0.3">
      <c r="A1085" s="14">
        <v>42728</v>
      </c>
      <c r="B1085" s="15" t="s">
        <v>45</v>
      </c>
      <c r="C1085" s="15" t="s">
        <v>46</v>
      </c>
      <c r="D1085" s="15" t="s">
        <v>47</v>
      </c>
      <c r="E1085" s="16">
        <v>170</v>
      </c>
      <c r="F1085" s="17">
        <v>116</v>
      </c>
      <c r="G1085" s="17">
        <v>0</v>
      </c>
      <c r="H1085" s="17">
        <v>54</v>
      </c>
      <c r="I1085" s="15" t="s">
        <v>565</v>
      </c>
      <c r="J1085" s="17">
        <v>177</v>
      </c>
      <c r="K1085" s="15" t="s">
        <v>297</v>
      </c>
      <c r="L1085" s="29" t="s">
        <v>289</v>
      </c>
      <c r="M1085" s="28">
        <v>8</v>
      </c>
      <c r="N1085" s="28">
        <v>53</v>
      </c>
      <c r="O1085" s="29" t="s">
        <v>750</v>
      </c>
      <c r="P1085" s="16">
        <v>80</v>
      </c>
      <c r="Q1085" s="16">
        <v>100</v>
      </c>
      <c r="R1085" s="15" t="s">
        <v>51</v>
      </c>
      <c r="S1085" s="16">
        <v>58</v>
      </c>
      <c r="T1085" s="15" t="s">
        <v>50</v>
      </c>
    </row>
    <row r="1086" spans="1:20" x14ac:dyDescent="0.3">
      <c r="A1086" s="14">
        <v>42729</v>
      </c>
      <c r="B1086" s="15" t="s">
        <v>45</v>
      </c>
      <c r="C1086" s="15" t="s">
        <v>46</v>
      </c>
      <c r="D1086" s="15" t="s">
        <v>47</v>
      </c>
      <c r="E1086" s="16">
        <v>170</v>
      </c>
      <c r="F1086" s="17">
        <v>90</v>
      </c>
      <c r="G1086" s="17">
        <v>0</v>
      </c>
      <c r="H1086" s="17">
        <v>32</v>
      </c>
      <c r="I1086" s="15" t="s">
        <v>513</v>
      </c>
      <c r="J1086" s="17">
        <v>149</v>
      </c>
      <c r="K1086" s="15" t="s">
        <v>288</v>
      </c>
      <c r="L1086" s="29" t="s">
        <v>102</v>
      </c>
      <c r="M1086" s="28">
        <v>3</v>
      </c>
      <c r="N1086" s="28">
        <v>25</v>
      </c>
      <c r="O1086" s="29" t="s">
        <v>210</v>
      </c>
      <c r="P1086" s="16">
        <v>88</v>
      </c>
      <c r="Q1086" s="16">
        <v>100</v>
      </c>
      <c r="R1086" s="15" t="s">
        <v>51</v>
      </c>
      <c r="S1086" s="16">
        <v>67</v>
      </c>
      <c r="T1086" s="15" t="s">
        <v>71</v>
      </c>
    </row>
    <row r="1087" spans="1:20" x14ac:dyDescent="0.3">
      <c r="A1087" s="14">
        <v>42730</v>
      </c>
      <c r="B1087" s="15" t="s">
        <v>45</v>
      </c>
      <c r="C1087" s="15" t="s">
        <v>46</v>
      </c>
      <c r="D1087" s="15" t="s">
        <v>47</v>
      </c>
      <c r="E1087" s="16">
        <v>170</v>
      </c>
      <c r="F1087" s="17">
        <v>66</v>
      </c>
      <c r="G1087" s="17">
        <v>0</v>
      </c>
      <c r="H1087" s="17">
        <v>25</v>
      </c>
      <c r="I1087" s="15" t="s">
        <v>407</v>
      </c>
      <c r="J1087" s="17">
        <v>107</v>
      </c>
      <c r="K1087" s="15" t="s">
        <v>51</v>
      </c>
      <c r="L1087" s="27">
        <v>10</v>
      </c>
      <c r="M1087" s="28">
        <v>0</v>
      </c>
      <c r="N1087" s="28">
        <v>28</v>
      </c>
      <c r="O1087" s="29" t="s">
        <v>123</v>
      </c>
      <c r="P1087" s="16">
        <v>92</v>
      </c>
      <c r="Q1087" s="16">
        <v>100</v>
      </c>
      <c r="R1087" s="15" t="s">
        <v>51</v>
      </c>
      <c r="S1087" s="16">
        <v>84</v>
      </c>
      <c r="T1087" s="15" t="s">
        <v>51</v>
      </c>
    </row>
    <row r="1088" spans="1:20" x14ac:dyDescent="0.3">
      <c r="A1088" s="14">
        <v>42731</v>
      </c>
      <c r="B1088" s="15" t="s">
        <v>45</v>
      </c>
      <c r="C1088" s="15" t="s">
        <v>46</v>
      </c>
      <c r="D1088" s="15" t="s">
        <v>47</v>
      </c>
      <c r="E1088" s="16">
        <v>170</v>
      </c>
      <c r="F1088" s="17">
        <v>79</v>
      </c>
      <c r="G1088" s="17">
        <v>0</v>
      </c>
      <c r="H1088" s="17">
        <v>24</v>
      </c>
      <c r="I1088" s="15" t="s">
        <v>272</v>
      </c>
      <c r="J1088" s="17">
        <v>134</v>
      </c>
      <c r="K1088" s="15" t="s">
        <v>324</v>
      </c>
      <c r="L1088" s="27">
        <v>22</v>
      </c>
      <c r="M1088" s="28">
        <v>6</v>
      </c>
      <c r="N1088" s="28">
        <v>33</v>
      </c>
      <c r="O1088" s="29" t="s">
        <v>182</v>
      </c>
      <c r="P1088" s="16">
        <v>85</v>
      </c>
      <c r="Q1088" s="16">
        <v>100</v>
      </c>
      <c r="R1088" s="15" t="s">
        <v>51</v>
      </c>
      <c r="S1088" s="16">
        <v>65</v>
      </c>
      <c r="T1088" s="15" t="s">
        <v>146</v>
      </c>
    </row>
    <row r="1089" spans="1:20" x14ac:dyDescent="0.3">
      <c r="A1089" s="14">
        <v>42732</v>
      </c>
      <c r="B1089" s="15" t="s">
        <v>45</v>
      </c>
      <c r="C1089" s="15" t="s">
        <v>46</v>
      </c>
      <c r="D1089" s="15" t="s">
        <v>47</v>
      </c>
      <c r="E1089" s="16">
        <v>170</v>
      </c>
      <c r="F1089" s="17">
        <v>74</v>
      </c>
      <c r="G1089" s="17">
        <v>0</v>
      </c>
      <c r="H1089" s="17">
        <v>3</v>
      </c>
      <c r="I1089" s="15" t="s">
        <v>529</v>
      </c>
      <c r="J1089" s="17">
        <v>144</v>
      </c>
      <c r="K1089" s="15" t="s">
        <v>469</v>
      </c>
      <c r="L1089" s="27">
        <v>99</v>
      </c>
      <c r="M1089" s="28">
        <v>3</v>
      </c>
      <c r="N1089" s="28">
        <v>28</v>
      </c>
      <c r="O1089" s="29" t="s">
        <v>51</v>
      </c>
      <c r="P1089" s="16">
        <v>85</v>
      </c>
      <c r="Q1089" s="16">
        <v>100</v>
      </c>
      <c r="R1089" s="15" t="s">
        <v>51</v>
      </c>
      <c r="S1089" s="16">
        <v>58</v>
      </c>
      <c r="T1089" s="15" t="s">
        <v>135</v>
      </c>
    </row>
    <row r="1090" spans="1:20" x14ac:dyDescent="0.3">
      <c r="A1090" s="14">
        <v>42733</v>
      </c>
      <c r="B1090" s="15" t="s">
        <v>45</v>
      </c>
      <c r="C1090" s="15" t="s">
        <v>46</v>
      </c>
      <c r="D1090" s="15" t="s">
        <v>47</v>
      </c>
      <c r="E1090" s="16">
        <v>170</v>
      </c>
      <c r="F1090" s="17">
        <v>62</v>
      </c>
      <c r="G1090" s="17">
        <v>2</v>
      </c>
      <c r="H1090" s="17">
        <v>-3</v>
      </c>
      <c r="I1090" s="15" t="s">
        <v>487</v>
      </c>
      <c r="J1090" s="17">
        <v>128</v>
      </c>
      <c r="K1090" s="15" t="s">
        <v>246</v>
      </c>
      <c r="L1090" s="29" t="s">
        <v>116</v>
      </c>
      <c r="M1090" s="28">
        <v>6</v>
      </c>
      <c r="N1090" s="28">
        <v>36</v>
      </c>
      <c r="O1090" s="29" t="s">
        <v>158</v>
      </c>
      <c r="P1090" s="16">
        <v>88</v>
      </c>
      <c r="Q1090" s="16">
        <v>100</v>
      </c>
      <c r="R1090" s="15" t="s">
        <v>51</v>
      </c>
      <c r="S1090" s="16">
        <v>65</v>
      </c>
      <c r="T1090" s="15" t="s">
        <v>71</v>
      </c>
    </row>
    <row r="1091" spans="1:20" x14ac:dyDescent="0.3">
      <c r="A1091" s="14">
        <v>42734</v>
      </c>
      <c r="B1091" s="15" t="s">
        <v>45</v>
      </c>
      <c r="C1091" s="15" t="s">
        <v>46</v>
      </c>
      <c r="D1091" s="15" t="s">
        <v>47</v>
      </c>
      <c r="E1091" s="16">
        <v>170</v>
      </c>
      <c r="F1091" s="17">
        <v>49</v>
      </c>
      <c r="G1091" s="17">
        <v>0</v>
      </c>
      <c r="H1091" s="17">
        <v>-7</v>
      </c>
      <c r="I1091" s="15" t="s">
        <v>165</v>
      </c>
      <c r="J1091" s="17">
        <v>105</v>
      </c>
      <c r="K1091" s="15" t="s">
        <v>49</v>
      </c>
      <c r="L1091" s="27">
        <v>23</v>
      </c>
      <c r="M1091" s="28">
        <v>6</v>
      </c>
      <c r="N1091" s="28">
        <v>28</v>
      </c>
      <c r="O1091" s="29" t="s">
        <v>215</v>
      </c>
      <c r="P1091" s="16">
        <v>87</v>
      </c>
      <c r="Q1091" s="16">
        <v>100</v>
      </c>
      <c r="R1091" s="15" t="s">
        <v>51</v>
      </c>
      <c r="S1091" s="16">
        <v>63</v>
      </c>
      <c r="T1091" s="15" t="s">
        <v>146</v>
      </c>
    </row>
    <row r="1092" spans="1:20" x14ac:dyDescent="0.3">
      <c r="A1092" s="14">
        <v>42735</v>
      </c>
      <c r="B1092" s="15" t="s">
        <v>45</v>
      </c>
      <c r="C1092" s="15" t="s">
        <v>46</v>
      </c>
      <c r="D1092" s="15" t="s">
        <v>47</v>
      </c>
      <c r="E1092" s="16">
        <v>170</v>
      </c>
      <c r="F1092" s="17">
        <v>43</v>
      </c>
      <c r="G1092" s="17">
        <v>0</v>
      </c>
      <c r="H1092" s="17">
        <v>-33</v>
      </c>
      <c r="I1092" s="15" t="s">
        <v>549</v>
      </c>
      <c r="J1092" s="17">
        <v>119</v>
      </c>
      <c r="K1092" s="15" t="s">
        <v>50</v>
      </c>
      <c r="L1092" s="27">
        <v>23</v>
      </c>
      <c r="M1092" s="28">
        <v>3</v>
      </c>
      <c r="N1092" s="28">
        <v>28</v>
      </c>
      <c r="O1092" s="29" t="s">
        <v>61</v>
      </c>
      <c r="P1092" s="16">
        <v>80</v>
      </c>
      <c r="Q1092" s="16">
        <v>100</v>
      </c>
      <c r="R1092" s="15" t="s">
        <v>51</v>
      </c>
      <c r="S1092" s="16">
        <v>48</v>
      </c>
      <c r="T1092" s="15" t="s">
        <v>71</v>
      </c>
    </row>
    <row r="1093" spans="1:20" x14ac:dyDescent="0.3">
      <c r="A1093" s="14">
        <v>42736</v>
      </c>
      <c r="B1093" s="15" t="s">
        <v>45</v>
      </c>
      <c r="C1093" s="15" t="s">
        <v>46</v>
      </c>
      <c r="D1093" s="15" t="s">
        <v>47</v>
      </c>
      <c r="E1093" s="16">
        <v>170</v>
      </c>
      <c r="F1093" s="17">
        <v>40</v>
      </c>
      <c r="G1093" s="17">
        <v>0</v>
      </c>
      <c r="H1093" s="17">
        <v>-31</v>
      </c>
      <c r="I1093" s="15" t="s">
        <v>495</v>
      </c>
      <c r="J1093" s="17">
        <v>111</v>
      </c>
      <c r="K1093" s="15" t="s">
        <v>591</v>
      </c>
      <c r="L1093" s="27">
        <v>24</v>
      </c>
      <c r="M1093" s="28">
        <v>0</v>
      </c>
      <c r="N1093" s="28">
        <v>25</v>
      </c>
      <c r="O1093" s="29" t="s">
        <v>94</v>
      </c>
      <c r="P1093" s="16">
        <v>83</v>
      </c>
      <c r="Q1093" s="16">
        <v>100</v>
      </c>
      <c r="R1093" s="15" t="s">
        <v>51</v>
      </c>
      <c r="S1093" s="16">
        <v>57</v>
      </c>
      <c r="T1093" s="15" t="s">
        <v>206</v>
      </c>
    </row>
    <row r="1094" spans="1:20" x14ac:dyDescent="0.3">
      <c r="A1094" s="14">
        <v>42737</v>
      </c>
      <c r="B1094" s="15" t="s">
        <v>45</v>
      </c>
      <c r="C1094" s="15" t="s">
        <v>46</v>
      </c>
      <c r="D1094" s="15" t="s">
        <v>47</v>
      </c>
      <c r="E1094" s="16">
        <v>170</v>
      </c>
      <c r="F1094" s="17">
        <v>76</v>
      </c>
      <c r="G1094" s="17">
        <v>0</v>
      </c>
      <c r="H1094" s="17">
        <v>9</v>
      </c>
      <c r="I1094" s="15" t="s">
        <v>419</v>
      </c>
      <c r="J1094" s="17">
        <v>142</v>
      </c>
      <c r="K1094" s="15" t="s">
        <v>206</v>
      </c>
      <c r="L1094" s="27">
        <v>22</v>
      </c>
      <c r="M1094" s="28">
        <v>8</v>
      </c>
      <c r="N1094" s="28">
        <v>81</v>
      </c>
      <c r="O1094" s="29" t="s">
        <v>133</v>
      </c>
      <c r="P1094" s="16">
        <v>73</v>
      </c>
      <c r="Q1094" s="16">
        <v>100</v>
      </c>
      <c r="R1094" s="15" t="s">
        <v>51</v>
      </c>
      <c r="S1094" s="16">
        <v>51</v>
      </c>
      <c r="T1094" s="15" t="s">
        <v>117</v>
      </c>
    </row>
    <row r="1095" spans="1:20" x14ac:dyDescent="0.3">
      <c r="A1095" s="14">
        <v>42738</v>
      </c>
      <c r="B1095" s="15" t="s">
        <v>45</v>
      </c>
      <c r="C1095" s="15" t="s">
        <v>46</v>
      </c>
      <c r="D1095" s="15" t="s">
        <v>47</v>
      </c>
      <c r="E1095" s="16">
        <v>170</v>
      </c>
      <c r="F1095" s="17">
        <v>85</v>
      </c>
      <c r="G1095" s="17">
        <v>0</v>
      </c>
      <c r="H1095" s="17">
        <v>28</v>
      </c>
      <c r="I1095" s="15" t="s">
        <v>745</v>
      </c>
      <c r="J1095" s="17">
        <v>142</v>
      </c>
      <c r="K1095" s="15" t="s">
        <v>262</v>
      </c>
      <c r="L1095" s="29" t="s">
        <v>84</v>
      </c>
      <c r="M1095" s="28">
        <v>6</v>
      </c>
      <c r="N1095" s="28">
        <v>47</v>
      </c>
      <c r="O1095" s="29" t="s">
        <v>61</v>
      </c>
      <c r="P1095" s="16">
        <v>85</v>
      </c>
      <c r="Q1095" s="16">
        <v>100</v>
      </c>
      <c r="R1095" s="15" t="s">
        <v>51</v>
      </c>
      <c r="S1095" s="16">
        <v>59</v>
      </c>
      <c r="T1095" s="15" t="s">
        <v>71</v>
      </c>
    </row>
    <row r="1096" spans="1:20" x14ac:dyDescent="0.3">
      <c r="A1096" s="14">
        <v>42739</v>
      </c>
      <c r="B1096" s="15" t="s">
        <v>45</v>
      </c>
      <c r="C1096" s="15" t="s">
        <v>46</v>
      </c>
      <c r="D1096" s="15" t="s">
        <v>47</v>
      </c>
      <c r="E1096" s="16">
        <v>170</v>
      </c>
      <c r="F1096" s="17">
        <v>82</v>
      </c>
      <c r="G1096" s="17">
        <v>0</v>
      </c>
      <c r="H1096" s="17">
        <v>27</v>
      </c>
      <c r="I1096" s="15" t="s">
        <v>709</v>
      </c>
      <c r="J1096" s="17">
        <v>137</v>
      </c>
      <c r="K1096" s="15" t="s">
        <v>297</v>
      </c>
      <c r="L1096" s="27">
        <v>24</v>
      </c>
      <c r="M1096" s="28">
        <v>0</v>
      </c>
      <c r="N1096" s="28">
        <v>17</v>
      </c>
      <c r="O1096" s="29" t="s">
        <v>135</v>
      </c>
      <c r="P1096" s="16">
        <v>88</v>
      </c>
      <c r="Q1096" s="16">
        <v>100</v>
      </c>
      <c r="R1096" s="15" t="s">
        <v>51</v>
      </c>
      <c r="S1096" s="16">
        <v>73</v>
      </c>
      <c r="T1096" s="15" t="s">
        <v>121</v>
      </c>
    </row>
    <row r="1097" spans="1:20" x14ac:dyDescent="0.3">
      <c r="A1097" s="14">
        <v>42740</v>
      </c>
      <c r="B1097" s="15" t="s">
        <v>45</v>
      </c>
      <c r="C1097" s="15" t="s">
        <v>46</v>
      </c>
      <c r="D1097" s="15" t="s">
        <v>47</v>
      </c>
      <c r="E1097" s="16">
        <v>170</v>
      </c>
      <c r="F1097" s="17">
        <v>95</v>
      </c>
      <c r="G1097" s="17">
        <v>0</v>
      </c>
      <c r="H1097" s="17">
        <v>28</v>
      </c>
      <c r="I1097" s="15" t="s">
        <v>100</v>
      </c>
      <c r="J1097" s="17">
        <v>162</v>
      </c>
      <c r="K1097" s="15" t="s">
        <v>220</v>
      </c>
      <c r="L1097" s="29" t="s">
        <v>263</v>
      </c>
      <c r="M1097" s="28">
        <v>3</v>
      </c>
      <c r="N1097" s="28">
        <v>47</v>
      </c>
      <c r="O1097" s="29" t="s">
        <v>135</v>
      </c>
      <c r="P1097" s="16">
        <v>89</v>
      </c>
      <c r="Q1097" s="16">
        <v>100</v>
      </c>
      <c r="R1097" s="15" t="s">
        <v>51</v>
      </c>
      <c r="S1097" s="16">
        <v>63</v>
      </c>
      <c r="T1097" s="15" t="s">
        <v>121</v>
      </c>
    </row>
    <row r="1098" spans="1:20" x14ac:dyDescent="0.3">
      <c r="A1098" s="14">
        <v>42741</v>
      </c>
      <c r="B1098" s="15" t="s">
        <v>45</v>
      </c>
      <c r="C1098" s="15" t="s">
        <v>46</v>
      </c>
      <c r="D1098" s="15" t="s">
        <v>47</v>
      </c>
      <c r="E1098" s="16">
        <v>170</v>
      </c>
      <c r="F1098" s="17">
        <v>50</v>
      </c>
      <c r="G1098" s="17">
        <v>0</v>
      </c>
      <c r="H1098" s="17">
        <v>1</v>
      </c>
      <c r="I1098" s="15" t="s">
        <v>630</v>
      </c>
      <c r="J1098" s="17">
        <v>99</v>
      </c>
      <c r="K1098" s="15" t="s">
        <v>535</v>
      </c>
      <c r="L1098" s="27">
        <v>24</v>
      </c>
      <c r="M1098" s="28">
        <v>6</v>
      </c>
      <c r="N1098" s="28">
        <v>36</v>
      </c>
      <c r="O1098" s="29" t="s">
        <v>117</v>
      </c>
      <c r="P1098" s="16">
        <v>92</v>
      </c>
      <c r="Q1098" s="16">
        <v>100</v>
      </c>
      <c r="R1098" s="15" t="s">
        <v>51</v>
      </c>
      <c r="S1098" s="16">
        <v>75</v>
      </c>
      <c r="T1098" s="15" t="s">
        <v>64</v>
      </c>
    </row>
    <row r="1099" spans="1:20" x14ac:dyDescent="0.3">
      <c r="A1099" s="14">
        <v>42742</v>
      </c>
      <c r="B1099" s="15" t="s">
        <v>45</v>
      </c>
      <c r="C1099" s="15" t="s">
        <v>46</v>
      </c>
      <c r="D1099" s="15" t="s">
        <v>47</v>
      </c>
      <c r="E1099" s="16">
        <v>170</v>
      </c>
      <c r="F1099" s="17">
        <v>45</v>
      </c>
      <c r="G1099" s="17">
        <v>0</v>
      </c>
      <c r="H1099" s="17">
        <v>-21</v>
      </c>
      <c r="I1099" s="15" t="s">
        <v>51</v>
      </c>
      <c r="J1099" s="17">
        <v>111</v>
      </c>
      <c r="K1099" s="15" t="s">
        <v>212</v>
      </c>
      <c r="L1099" s="27">
        <v>22</v>
      </c>
      <c r="M1099" s="28">
        <v>3</v>
      </c>
      <c r="N1099" s="28">
        <v>25</v>
      </c>
      <c r="O1099" s="29" t="s">
        <v>89</v>
      </c>
      <c r="P1099" s="16">
        <v>84</v>
      </c>
      <c r="Q1099" s="16">
        <v>100</v>
      </c>
      <c r="R1099" s="15" t="s">
        <v>51</v>
      </c>
      <c r="S1099" s="16">
        <v>51</v>
      </c>
      <c r="T1099" s="15" t="s">
        <v>146</v>
      </c>
    </row>
    <row r="1100" spans="1:20" x14ac:dyDescent="0.3">
      <c r="A1100" s="14">
        <v>42743</v>
      </c>
      <c r="B1100" s="15" t="s">
        <v>45</v>
      </c>
      <c r="C1100" s="15" t="s">
        <v>46</v>
      </c>
      <c r="D1100" s="15" t="s">
        <v>47</v>
      </c>
      <c r="E1100" s="16">
        <v>170</v>
      </c>
      <c r="F1100" s="17">
        <v>48</v>
      </c>
      <c r="G1100" s="17">
        <v>0</v>
      </c>
      <c r="H1100" s="17">
        <v>-26</v>
      </c>
      <c r="I1100" s="15" t="s">
        <v>487</v>
      </c>
      <c r="J1100" s="17">
        <v>122</v>
      </c>
      <c r="K1100" s="15" t="s">
        <v>134</v>
      </c>
      <c r="L1100" s="27">
        <v>99</v>
      </c>
      <c r="M1100" s="28">
        <v>3</v>
      </c>
      <c r="N1100" s="28">
        <v>22</v>
      </c>
      <c r="O1100" s="29" t="s">
        <v>146</v>
      </c>
      <c r="P1100" s="16">
        <v>81</v>
      </c>
      <c r="Q1100" s="16">
        <v>100</v>
      </c>
      <c r="R1100" s="15" t="s">
        <v>51</v>
      </c>
      <c r="S1100" s="16">
        <v>45</v>
      </c>
      <c r="T1100" s="15" t="s">
        <v>52</v>
      </c>
    </row>
    <row r="1101" spans="1:20" x14ac:dyDescent="0.3">
      <c r="A1101" s="14">
        <v>42744</v>
      </c>
      <c r="B1101" s="15" t="s">
        <v>45</v>
      </c>
      <c r="C1101" s="15" t="s">
        <v>46</v>
      </c>
      <c r="D1101" s="15" t="s">
        <v>47</v>
      </c>
      <c r="E1101" s="16">
        <v>170</v>
      </c>
      <c r="F1101" s="17">
        <v>64</v>
      </c>
      <c r="G1101" s="17">
        <v>14</v>
      </c>
      <c r="H1101" s="17">
        <v>-19</v>
      </c>
      <c r="I1101" s="15" t="s">
        <v>280</v>
      </c>
      <c r="J1101" s="17">
        <v>148</v>
      </c>
      <c r="K1101" s="15" t="s">
        <v>864</v>
      </c>
      <c r="L1101" s="27">
        <v>21</v>
      </c>
      <c r="M1101" s="28">
        <v>0</v>
      </c>
      <c r="N1101" s="28">
        <v>25</v>
      </c>
      <c r="O1101" s="29" t="s">
        <v>158</v>
      </c>
      <c r="P1101" s="16">
        <v>82</v>
      </c>
      <c r="Q1101" s="16">
        <v>100</v>
      </c>
      <c r="R1101" s="15" t="s">
        <v>51</v>
      </c>
      <c r="S1101" s="16">
        <v>51</v>
      </c>
      <c r="T1101" s="15" t="s">
        <v>52</v>
      </c>
    </row>
    <row r="1102" spans="1:20" x14ac:dyDescent="0.3">
      <c r="A1102" s="14">
        <v>42745</v>
      </c>
      <c r="B1102" s="15" t="s">
        <v>45</v>
      </c>
      <c r="C1102" s="15" t="s">
        <v>46</v>
      </c>
      <c r="D1102" s="15" t="s">
        <v>47</v>
      </c>
      <c r="E1102" s="16">
        <v>170</v>
      </c>
      <c r="F1102" s="17">
        <v>80</v>
      </c>
      <c r="G1102" s="17">
        <v>92</v>
      </c>
      <c r="H1102" s="17">
        <v>58</v>
      </c>
      <c r="I1102" s="15" t="s">
        <v>51</v>
      </c>
      <c r="J1102" s="17">
        <v>101</v>
      </c>
      <c r="K1102" s="15" t="s">
        <v>288</v>
      </c>
      <c r="L1102" s="29" t="s">
        <v>116</v>
      </c>
      <c r="M1102" s="28">
        <v>0</v>
      </c>
      <c r="N1102" s="28">
        <v>31</v>
      </c>
      <c r="O1102" s="29" t="s">
        <v>179</v>
      </c>
      <c r="P1102" s="16">
        <v>99</v>
      </c>
      <c r="Q1102" s="16">
        <v>100</v>
      </c>
      <c r="R1102" s="15" t="s">
        <v>51</v>
      </c>
      <c r="S1102" s="16">
        <v>85</v>
      </c>
      <c r="T1102" s="15" t="s">
        <v>166</v>
      </c>
    </row>
    <row r="1103" spans="1:20" x14ac:dyDescent="0.3">
      <c r="A1103" s="14">
        <v>42746</v>
      </c>
      <c r="B1103" s="15" t="s">
        <v>45</v>
      </c>
      <c r="C1103" s="15" t="s">
        <v>46</v>
      </c>
      <c r="D1103" s="15" t="s">
        <v>47</v>
      </c>
      <c r="E1103" s="16">
        <v>170</v>
      </c>
      <c r="F1103" s="17">
        <v>126</v>
      </c>
      <c r="G1103" s="17">
        <v>4</v>
      </c>
      <c r="H1103" s="17">
        <v>92</v>
      </c>
      <c r="I1103" s="15" t="s">
        <v>865</v>
      </c>
      <c r="J1103" s="17">
        <v>160</v>
      </c>
      <c r="K1103" s="15" t="s">
        <v>212</v>
      </c>
      <c r="L1103" s="29" t="s">
        <v>263</v>
      </c>
      <c r="M1103" s="28">
        <v>3</v>
      </c>
      <c r="N1103" s="28">
        <v>47</v>
      </c>
      <c r="O1103" s="29" t="s">
        <v>128</v>
      </c>
      <c r="P1103" s="16">
        <v>96</v>
      </c>
      <c r="Q1103" s="16">
        <v>100</v>
      </c>
      <c r="R1103" s="15" t="s">
        <v>51</v>
      </c>
      <c r="S1103" s="16">
        <v>78</v>
      </c>
      <c r="T1103" s="15" t="s">
        <v>52</v>
      </c>
    </row>
    <row r="1104" spans="1:20" x14ac:dyDescent="0.3">
      <c r="A1104" s="14">
        <v>42747</v>
      </c>
      <c r="B1104" s="15" t="s">
        <v>45</v>
      </c>
      <c r="C1104" s="15" t="s">
        <v>46</v>
      </c>
      <c r="D1104" s="15" t="s">
        <v>47</v>
      </c>
      <c r="E1104" s="16">
        <v>170</v>
      </c>
      <c r="F1104" s="17">
        <v>122</v>
      </c>
      <c r="G1104" s="17">
        <v>94</v>
      </c>
      <c r="H1104" s="17">
        <v>78</v>
      </c>
      <c r="I1104" s="15" t="s">
        <v>106</v>
      </c>
      <c r="J1104" s="17">
        <v>165</v>
      </c>
      <c r="K1104" s="15" t="s">
        <v>866</v>
      </c>
      <c r="L1104" s="27">
        <v>30</v>
      </c>
      <c r="M1104" s="28">
        <v>11</v>
      </c>
      <c r="N1104" s="28">
        <v>100</v>
      </c>
      <c r="O1104" s="29" t="s">
        <v>98</v>
      </c>
      <c r="P1104" s="16">
        <v>82</v>
      </c>
      <c r="Q1104" s="16">
        <v>100</v>
      </c>
      <c r="R1104" s="15" t="s">
        <v>51</v>
      </c>
      <c r="S1104" s="16">
        <v>55</v>
      </c>
      <c r="T1104" s="15" t="s">
        <v>98</v>
      </c>
    </row>
    <row r="1105" spans="1:20" x14ac:dyDescent="0.3">
      <c r="A1105" s="14">
        <v>42748</v>
      </c>
      <c r="B1105" s="15" t="s">
        <v>45</v>
      </c>
      <c r="C1105" s="15" t="s">
        <v>46</v>
      </c>
      <c r="D1105" s="15" t="s">
        <v>47</v>
      </c>
      <c r="E1105" s="16">
        <v>170</v>
      </c>
      <c r="F1105" s="17">
        <v>64</v>
      </c>
      <c r="G1105" s="17">
        <v>154</v>
      </c>
      <c r="H1105" s="17">
        <v>38</v>
      </c>
      <c r="I1105" s="15" t="s">
        <v>394</v>
      </c>
      <c r="J1105" s="17">
        <v>90</v>
      </c>
      <c r="K1105" s="15" t="s">
        <v>51</v>
      </c>
      <c r="L1105" s="27">
        <v>25</v>
      </c>
      <c r="M1105" s="28">
        <v>3</v>
      </c>
      <c r="N1105" s="28">
        <v>67</v>
      </c>
      <c r="O1105" s="29" t="s">
        <v>578</v>
      </c>
      <c r="P1105" s="16">
        <v>90</v>
      </c>
      <c r="Q1105" s="16">
        <v>99</v>
      </c>
      <c r="R1105" s="15" t="s">
        <v>51</v>
      </c>
      <c r="S1105" s="16">
        <v>75</v>
      </c>
      <c r="T1105" s="15" t="s">
        <v>89</v>
      </c>
    </row>
    <row r="1106" spans="1:20" x14ac:dyDescent="0.3">
      <c r="A1106" s="14">
        <v>42749</v>
      </c>
      <c r="B1106" s="15" t="s">
        <v>45</v>
      </c>
      <c r="C1106" s="15" t="s">
        <v>46</v>
      </c>
      <c r="D1106" s="15" t="s">
        <v>47</v>
      </c>
      <c r="E1106" s="16">
        <v>170</v>
      </c>
      <c r="F1106" s="17">
        <v>56</v>
      </c>
      <c r="G1106" s="17">
        <v>114</v>
      </c>
      <c r="H1106" s="17">
        <v>33</v>
      </c>
      <c r="I1106" s="15" t="s">
        <v>867</v>
      </c>
      <c r="J1106" s="17">
        <v>78</v>
      </c>
      <c r="K1106" s="15" t="s">
        <v>711</v>
      </c>
      <c r="L1106" s="29" t="s">
        <v>533</v>
      </c>
      <c r="M1106" s="28">
        <v>3</v>
      </c>
      <c r="N1106" s="28">
        <v>50</v>
      </c>
      <c r="O1106" s="29" t="s">
        <v>250</v>
      </c>
      <c r="P1106" s="16">
        <v>97</v>
      </c>
      <c r="Q1106" s="16">
        <v>100</v>
      </c>
      <c r="R1106" s="15" t="s">
        <v>51</v>
      </c>
      <c r="S1106" s="16">
        <v>87</v>
      </c>
      <c r="T1106" s="15" t="s">
        <v>51</v>
      </c>
    </row>
    <row r="1107" spans="1:20" x14ac:dyDescent="0.3">
      <c r="A1107" s="14">
        <v>42750</v>
      </c>
      <c r="B1107" s="15" t="s">
        <v>45</v>
      </c>
      <c r="C1107" s="15" t="s">
        <v>46</v>
      </c>
      <c r="D1107" s="15" t="s">
        <v>47</v>
      </c>
      <c r="E1107" s="16">
        <v>170</v>
      </c>
      <c r="F1107" s="17">
        <v>68</v>
      </c>
      <c r="G1107" s="17">
        <v>100</v>
      </c>
      <c r="H1107" s="17">
        <v>41</v>
      </c>
      <c r="I1107" s="15" t="s">
        <v>868</v>
      </c>
      <c r="J1107" s="17">
        <v>94</v>
      </c>
      <c r="K1107" s="15" t="s">
        <v>512</v>
      </c>
      <c r="L1107" s="27">
        <v>30</v>
      </c>
      <c r="M1107" s="28">
        <v>3</v>
      </c>
      <c r="N1107" s="28">
        <v>33</v>
      </c>
      <c r="O1107" s="29" t="s">
        <v>89</v>
      </c>
      <c r="P1107" s="16">
        <v>98</v>
      </c>
      <c r="Q1107" s="16">
        <v>100</v>
      </c>
      <c r="R1107" s="15" t="s">
        <v>51</v>
      </c>
      <c r="S1107" s="16">
        <v>90</v>
      </c>
      <c r="T1107" s="15" t="s">
        <v>206</v>
      </c>
    </row>
    <row r="1108" spans="1:20" x14ac:dyDescent="0.3">
      <c r="A1108" s="14">
        <v>42751</v>
      </c>
      <c r="B1108" s="15" t="s">
        <v>45</v>
      </c>
      <c r="C1108" s="15" t="s">
        <v>46</v>
      </c>
      <c r="D1108" s="15" t="s">
        <v>47</v>
      </c>
      <c r="E1108" s="16">
        <v>170</v>
      </c>
      <c r="F1108" s="17">
        <v>80</v>
      </c>
      <c r="G1108" s="17">
        <v>116</v>
      </c>
      <c r="H1108" s="17">
        <v>63</v>
      </c>
      <c r="I1108" s="15" t="s">
        <v>51</v>
      </c>
      <c r="J1108" s="17">
        <v>98</v>
      </c>
      <c r="K1108" s="15" t="s">
        <v>297</v>
      </c>
      <c r="L1108" s="27">
        <v>27</v>
      </c>
      <c r="M1108" s="28">
        <v>6</v>
      </c>
      <c r="N1108" s="28">
        <v>39</v>
      </c>
      <c r="O1108" s="29" t="s">
        <v>264</v>
      </c>
      <c r="P1108" s="16">
        <v>100</v>
      </c>
      <c r="Q1108" s="16">
        <v>100</v>
      </c>
      <c r="R1108" s="15" t="s">
        <v>51</v>
      </c>
      <c r="S1108" s="16">
        <v>98</v>
      </c>
      <c r="T1108" s="15" t="s">
        <v>51</v>
      </c>
    </row>
    <row r="1109" spans="1:20" x14ac:dyDescent="0.3">
      <c r="A1109" s="14">
        <v>42752</v>
      </c>
      <c r="B1109" s="15" t="s">
        <v>45</v>
      </c>
      <c r="C1109" s="15" t="s">
        <v>46</v>
      </c>
      <c r="D1109" s="15" t="s">
        <v>47</v>
      </c>
      <c r="E1109" s="16">
        <v>170</v>
      </c>
      <c r="F1109" s="17">
        <v>50</v>
      </c>
      <c r="G1109" s="17">
        <v>16</v>
      </c>
      <c r="H1109" s="17">
        <v>0</v>
      </c>
      <c r="I1109" s="15" t="s">
        <v>862</v>
      </c>
      <c r="J1109" s="17">
        <v>101</v>
      </c>
      <c r="K1109" s="15" t="s">
        <v>311</v>
      </c>
      <c r="L1109" s="27">
        <v>12</v>
      </c>
      <c r="M1109" s="28">
        <v>8</v>
      </c>
      <c r="N1109" s="28">
        <v>69</v>
      </c>
      <c r="O1109" s="29" t="s">
        <v>171</v>
      </c>
      <c r="P1109" s="16">
        <v>88</v>
      </c>
      <c r="Q1109" s="16">
        <v>100</v>
      </c>
      <c r="R1109" s="15" t="s">
        <v>51</v>
      </c>
      <c r="S1109" s="16">
        <v>65</v>
      </c>
      <c r="T1109" s="15" t="s">
        <v>213</v>
      </c>
    </row>
    <row r="1110" spans="1:20" x14ac:dyDescent="0.3">
      <c r="A1110" s="14">
        <v>42753</v>
      </c>
      <c r="B1110" s="15" t="s">
        <v>45</v>
      </c>
      <c r="C1110" s="15" t="s">
        <v>46</v>
      </c>
      <c r="D1110" s="15" t="s">
        <v>47</v>
      </c>
      <c r="E1110" s="16">
        <v>170</v>
      </c>
      <c r="F1110" s="17">
        <v>19</v>
      </c>
      <c r="G1110" s="17">
        <v>2</v>
      </c>
      <c r="H1110" s="17">
        <v>-14</v>
      </c>
      <c r="I1110" s="15" t="s">
        <v>728</v>
      </c>
      <c r="J1110" s="17">
        <v>52</v>
      </c>
      <c r="K1110" s="15" t="s">
        <v>297</v>
      </c>
      <c r="L1110" s="27">
        <v>99</v>
      </c>
      <c r="M1110" s="28">
        <v>0</v>
      </c>
      <c r="N1110" s="28">
        <v>47</v>
      </c>
      <c r="O1110" s="29" t="s">
        <v>121</v>
      </c>
      <c r="P1110" s="16">
        <v>90</v>
      </c>
      <c r="Q1110" s="16">
        <v>100</v>
      </c>
      <c r="R1110" s="15" t="s">
        <v>51</v>
      </c>
      <c r="S1110" s="16">
        <v>63</v>
      </c>
      <c r="T1110" s="15" t="s">
        <v>64</v>
      </c>
    </row>
    <row r="1111" spans="1:20" x14ac:dyDescent="0.3">
      <c r="A1111" s="14">
        <v>42754</v>
      </c>
      <c r="B1111" s="15" t="s">
        <v>45</v>
      </c>
      <c r="C1111" s="15" t="s">
        <v>46</v>
      </c>
      <c r="D1111" s="15" t="s">
        <v>47</v>
      </c>
      <c r="E1111" s="16">
        <v>170</v>
      </c>
      <c r="F1111" s="17">
        <v>36</v>
      </c>
      <c r="G1111" s="17">
        <v>0</v>
      </c>
      <c r="H1111" s="17">
        <v>-11</v>
      </c>
      <c r="I1111" s="15" t="s">
        <v>492</v>
      </c>
      <c r="J1111" s="17">
        <v>82</v>
      </c>
      <c r="K1111" s="15" t="s">
        <v>575</v>
      </c>
      <c r="L1111" s="29" t="s">
        <v>102</v>
      </c>
      <c r="M1111" s="28">
        <v>3</v>
      </c>
      <c r="N1111" s="28">
        <v>44</v>
      </c>
      <c r="O1111" s="29" t="s">
        <v>61</v>
      </c>
      <c r="P1111" s="16">
        <v>75</v>
      </c>
      <c r="Q1111" s="16">
        <v>99</v>
      </c>
      <c r="R1111" s="15" t="s">
        <v>108</v>
      </c>
      <c r="S1111" s="16">
        <v>53</v>
      </c>
      <c r="T1111" s="15" t="s">
        <v>89</v>
      </c>
    </row>
    <row r="1112" spans="1:20" x14ac:dyDescent="0.3">
      <c r="A1112" s="14">
        <v>42755</v>
      </c>
      <c r="B1112" s="15" t="s">
        <v>45</v>
      </c>
      <c r="C1112" s="15" t="s">
        <v>46</v>
      </c>
      <c r="D1112" s="15" t="s">
        <v>47</v>
      </c>
      <c r="E1112" s="16">
        <v>170</v>
      </c>
      <c r="F1112" s="17">
        <v>33</v>
      </c>
      <c r="G1112" s="17">
        <v>0</v>
      </c>
      <c r="H1112" s="17">
        <v>-29</v>
      </c>
      <c r="I1112" s="15" t="s">
        <v>848</v>
      </c>
      <c r="J1112" s="17">
        <v>95</v>
      </c>
      <c r="K1112" s="15" t="s">
        <v>864</v>
      </c>
      <c r="L1112" s="27">
        <v>21</v>
      </c>
      <c r="M1112" s="28">
        <v>3</v>
      </c>
      <c r="N1112" s="28">
        <v>28</v>
      </c>
      <c r="O1112" s="29" t="s">
        <v>129</v>
      </c>
      <c r="P1112" s="16">
        <v>84</v>
      </c>
      <c r="Q1112" s="16">
        <v>100</v>
      </c>
      <c r="R1112" s="15" t="s">
        <v>51</v>
      </c>
      <c r="S1112" s="16">
        <v>58</v>
      </c>
      <c r="T1112" s="15" t="s">
        <v>158</v>
      </c>
    </row>
    <row r="1113" spans="1:20" x14ac:dyDescent="0.3">
      <c r="A1113" s="14">
        <v>42756</v>
      </c>
      <c r="B1113" s="15" t="s">
        <v>45</v>
      </c>
      <c r="C1113" s="15" t="s">
        <v>46</v>
      </c>
      <c r="D1113" s="15" t="s">
        <v>47</v>
      </c>
      <c r="E1113" s="16">
        <v>170</v>
      </c>
      <c r="F1113" s="17">
        <v>52</v>
      </c>
      <c r="G1113" s="17">
        <v>0</v>
      </c>
      <c r="H1113" s="17">
        <v>-20</v>
      </c>
      <c r="I1113" s="15" t="s">
        <v>719</v>
      </c>
      <c r="J1113" s="17">
        <v>123</v>
      </c>
      <c r="K1113" s="15" t="s">
        <v>61</v>
      </c>
      <c r="L1113" s="27">
        <v>26</v>
      </c>
      <c r="M1113" s="28">
        <v>3</v>
      </c>
      <c r="N1113" s="28">
        <v>25</v>
      </c>
      <c r="O1113" s="29" t="s">
        <v>164</v>
      </c>
      <c r="P1113" s="16">
        <v>85</v>
      </c>
      <c r="Q1113" s="16">
        <v>100</v>
      </c>
      <c r="R1113" s="15" t="s">
        <v>51</v>
      </c>
      <c r="S1113" s="16">
        <v>52</v>
      </c>
      <c r="T1113" s="15" t="s">
        <v>94</v>
      </c>
    </row>
    <row r="1114" spans="1:20" x14ac:dyDescent="0.3">
      <c r="A1114" s="14">
        <v>42757</v>
      </c>
      <c r="B1114" s="15" t="s">
        <v>45</v>
      </c>
      <c r="C1114" s="15" t="s">
        <v>46</v>
      </c>
      <c r="D1114" s="15" t="s">
        <v>47</v>
      </c>
      <c r="E1114" s="16">
        <v>170</v>
      </c>
      <c r="F1114" s="17">
        <v>48</v>
      </c>
      <c r="G1114" s="17">
        <v>2</v>
      </c>
      <c r="H1114" s="17">
        <v>0</v>
      </c>
      <c r="I1114" s="15" t="s">
        <v>679</v>
      </c>
      <c r="J1114" s="17">
        <v>97</v>
      </c>
      <c r="K1114" s="15" t="s">
        <v>297</v>
      </c>
      <c r="L1114" s="27">
        <v>35</v>
      </c>
      <c r="M1114" s="28">
        <v>0</v>
      </c>
      <c r="N1114" s="28">
        <v>25</v>
      </c>
      <c r="O1114" s="29" t="s">
        <v>104</v>
      </c>
      <c r="P1114" s="16">
        <v>87</v>
      </c>
      <c r="Q1114" s="16">
        <v>100</v>
      </c>
      <c r="R1114" s="15" t="s">
        <v>51</v>
      </c>
      <c r="S1114" s="16">
        <v>72</v>
      </c>
      <c r="T1114" s="15" t="s">
        <v>91</v>
      </c>
    </row>
    <row r="1115" spans="1:20" x14ac:dyDescent="0.3">
      <c r="A1115" s="14">
        <v>42758</v>
      </c>
      <c r="B1115" s="15" t="s">
        <v>45</v>
      </c>
      <c r="C1115" s="15" t="s">
        <v>46</v>
      </c>
      <c r="D1115" s="15" t="s">
        <v>47</v>
      </c>
      <c r="E1115" s="16">
        <v>170</v>
      </c>
      <c r="F1115" s="17">
        <v>67</v>
      </c>
      <c r="G1115" s="17">
        <v>6</v>
      </c>
      <c r="H1115" s="17">
        <v>7</v>
      </c>
      <c r="I1115" s="15" t="s">
        <v>440</v>
      </c>
      <c r="J1115" s="17">
        <v>127</v>
      </c>
      <c r="K1115" s="15" t="s">
        <v>389</v>
      </c>
      <c r="L1115" s="27">
        <v>23</v>
      </c>
      <c r="M1115" s="28">
        <v>6</v>
      </c>
      <c r="N1115" s="28">
        <v>31</v>
      </c>
      <c r="O1115" s="29" t="s">
        <v>91</v>
      </c>
      <c r="P1115" s="16">
        <v>85</v>
      </c>
      <c r="Q1115" s="16">
        <v>100</v>
      </c>
      <c r="R1115" s="15" t="s">
        <v>51</v>
      </c>
      <c r="S1115" s="16">
        <v>56</v>
      </c>
      <c r="T1115" s="15" t="s">
        <v>61</v>
      </c>
    </row>
    <row r="1116" spans="1:20" x14ac:dyDescent="0.3">
      <c r="A1116" s="14">
        <v>42759</v>
      </c>
      <c r="B1116" s="15" t="s">
        <v>45</v>
      </c>
      <c r="C1116" s="15" t="s">
        <v>46</v>
      </c>
      <c r="D1116" s="15" t="s">
        <v>47</v>
      </c>
      <c r="E1116" s="16">
        <v>170</v>
      </c>
      <c r="F1116" s="17">
        <v>62</v>
      </c>
      <c r="G1116" s="17">
        <v>0</v>
      </c>
      <c r="H1116" s="17">
        <v>-11</v>
      </c>
      <c r="I1116" s="15" t="s">
        <v>549</v>
      </c>
      <c r="J1116" s="17">
        <v>134</v>
      </c>
      <c r="K1116" s="15" t="s">
        <v>535</v>
      </c>
      <c r="L1116" s="27">
        <v>24</v>
      </c>
      <c r="M1116" s="28">
        <v>3</v>
      </c>
      <c r="N1116" s="28">
        <v>31</v>
      </c>
      <c r="O1116" s="29" t="s">
        <v>50</v>
      </c>
      <c r="P1116" s="16">
        <v>78</v>
      </c>
      <c r="Q1116" s="16">
        <v>100</v>
      </c>
      <c r="R1116" s="15" t="s">
        <v>51</v>
      </c>
      <c r="S1116" s="16">
        <v>46</v>
      </c>
      <c r="T1116" s="15" t="s">
        <v>52</v>
      </c>
    </row>
    <row r="1117" spans="1:20" x14ac:dyDescent="0.3">
      <c r="A1117" s="14">
        <v>42760</v>
      </c>
      <c r="B1117" s="15" t="s">
        <v>45</v>
      </c>
      <c r="C1117" s="15" t="s">
        <v>46</v>
      </c>
      <c r="D1117" s="15" t="s">
        <v>47</v>
      </c>
      <c r="E1117" s="16">
        <v>170</v>
      </c>
      <c r="F1117" s="15"/>
      <c r="G1117" s="17">
        <v>0</v>
      </c>
      <c r="H1117" s="15"/>
      <c r="I1117" s="15"/>
      <c r="J1117" s="15"/>
      <c r="K1117" s="15"/>
      <c r="L1117" s="29" t="s">
        <v>116</v>
      </c>
      <c r="M1117" s="28">
        <v>3</v>
      </c>
      <c r="N1117" s="28">
        <v>44</v>
      </c>
      <c r="O1117" s="29" t="s">
        <v>52</v>
      </c>
      <c r="P1117" s="16">
        <v>79</v>
      </c>
      <c r="Q1117" s="15"/>
      <c r="R1117" s="15"/>
      <c r="S1117" s="15"/>
      <c r="T1117" s="15"/>
    </row>
    <row r="1118" spans="1:20" x14ac:dyDescent="0.3">
      <c r="A1118" s="14">
        <v>42761</v>
      </c>
      <c r="B1118" s="15" t="s">
        <v>45</v>
      </c>
      <c r="C1118" s="15" t="s">
        <v>46</v>
      </c>
      <c r="D1118" s="15" t="s">
        <v>47</v>
      </c>
      <c r="E1118" s="16">
        <v>170</v>
      </c>
      <c r="F1118" s="17">
        <v>70</v>
      </c>
      <c r="G1118" s="17">
        <v>0</v>
      </c>
      <c r="H1118" s="17">
        <v>-2</v>
      </c>
      <c r="I1118" s="15" t="s">
        <v>869</v>
      </c>
      <c r="J1118" s="17">
        <v>143</v>
      </c>
      <c r="K1118" s="15" t="s">
        <v>64</v>
      </c>
      <c r="L1118" s="27">
        <v>23</v>
      </c>
      <c r="M1118" s="28">
        <v>14</v>
      </c>
      <c r="N1118" s="28">
        <v>108</v>
      </c>
      <c r="O1118" s="29" t="s">
        <v>300</v>
      </c>
      <c r="P1118" s="16">
        <v>66</v>
      </c>
      <c r="Q1118" s="16">
        <v>100</v>
      </c>
      <c r="R1118" s="15" t="s">
        <v>80</v>
      </c>
      <c r="S1118" s="16">
        <v>45</v>
      </c>
      <c r="T1118" s="15" t="s">
        <v>81</v>
      </c>
    </row>
    <row r="1119" spans="1:20" x14ac:dyDescent="0.3">
      <c r="A1119" s="14">
        <v>42762</v>
      </c>
      <c r="B1119" s="15" t="s">
        <v>45</v>
      </c>
      <c r="C1119" s="15" t="s">
        <v>46</v>
      </c>
      <c r="D1119" s="15" t="s">
        <v>47</v>
      </c>
      <c r="E1119" s="16">
        <v>170</v>
      </c>
      <c r="F1119" s="17">
        <v>88</v>
      </c>
      <c r="G1119" s="17">
        <v>6</v>
      </c>
      <c r="H1119" s="17">
        <v>32</v>
      </c>
      <c r="I1119" s="15" t="s">
        <v>165</v>
      </c>
      <c r="J1119" s="17">
        <v>144</v>
      </c>
      <c r="K1119" s="15" t="s">
        <v>512</v>
      </c>
      <c r="L1119" s="27">
        <v>22</v>
      </c>
      <c r="M1119" s="28">
        <v>14</v>
      </c>
      <c r="N1119" s="28">
        <v>114</v>
      </c>
      <c r="O1119" s="29" t="s">
        <v>166</v>
      </c>
      <c r="P1119" s="16">
        <v>60</v>
      </c>
      <c r="Q1119" s="16">
        <v>98</v>
      </c>
      <c r="R1119" s="15" t="s">
        <v>51</v>
      </c>
      <c r="S1119" s="16">
        <v>50</v>
      </c>
      <c r="T1119" s="15" t="s">
        <v>206</v>
      </c>
    </row>
    <row r="1120" spans="1:20" x14ac:dyDescent="0.3">
      <c r="A1120" s="14">
        <v>42763</v>
      </c>
      <c r="B1120" s="15" t="s">
        <v>45</v>
      </c>
      <c r="C1120" s="15" t="s">
        <v>46</v>
      </c>
      <c r="D1120" s="15" t="s">
        <v>47</v>
      </c>
      <c r="E1120" s="16">
        <v>170</v>
      </c>
      <c r="F1120" s="17">
        <v>84</v>
      </c>
      <c r="G1120" s="17">
        <v>6</v>
      </c>
      <c r="H1120" s="17">
        <v>19</v>
      </c>
      <c r="I1120" s="15" t="s">
        <v>831</v>
      </c>
      <c r="J1120" s="17">
        <v>149</v>
      </c>
      <c r="K1120" s="15" t="s">
        <v>856</v>
      </c>
      <c r="L1120" s="27">
        <v>24</v>
      </c>
      <c r="M1120" s="28">
        <v>6</v>
      </c>
      <c r="N1120" s="28">
        <v>58</v>
      </c>
      <c r="O1120" s="29" t="s">
        <v>89</v>
      </c>
      <c r="P1120" s="16">
        <v>68</v>
      </c>
      <c r="Q1120" s="16">
        <v>100</v>
      </c>
      <c r="R1120" s="15" t="s">
        <v>460</v>
      </c>
      <c r="S1120" s="16">
        <v>38</v>
      </c>
      <c r="T1120" s="15" t="s">
        <v>89</v>
      </c>
    </row>
    <row r="1121" spans="1:20" x14ac:dyDescent="0.3">
      <c r="A1121" s="14">
        <v>42764</v>
      </c>
      <c r="B1121" s="15" t="s">
        <v>45</v>
      </c>
      <c r="C1121" s="15" t="s">
        <v>46</v>
      </c>
      <c r="D1121" s="15" t="s">
        <v>47</v>
      </c>
      <c r="E1121" s="16">
        <v>170</v>
      </c>
      <c r="F1121" s="17">
        <v>121</v>
      </c>
      <c r="G1121" s="17">
        <v>0</v>
      </c>
      <c r="H1121" s="17">
        <v>46</v>
      </c>
      <c r="I1121" s="15" t="s">
        <v>703</v>
      </c>
      <c r="J1121" s="17">
        <v>196</v>
      </c>
      <c r="K1121" s="15" t="s">
        <v>206</v>
      </c>
      <c r="L1121" s="27">
        <v>22</v>
      </c>
      <c r="M1121" s="28">
        <v>14</v>
      </c>
      <c r="N1121" s="28">
        <v>103</v>
      </c>
      <c r="O1121" s="29" t="s">
        <v>60</v>
      </c>
      <c r="P1121" s="16">
        <v>71</v>
      </c>
      <c r="Q1121" s="16">
        <v>99</v>
      </c>
      <c r="R1121" s="15" t="s">
        <v>74</v>
      </c>
      <c r="S1121" s="16">
        <v>45</v>
      </c>
      <c r="T1121" s="15" t="s">
        <v>206</v>
      </c>
    </row>
    <row r="1122" spans="1:20" x14ac:dyDescent="0.3">
      <c r="A1122" s="14">
        <v>42765</v>
      </c>
      <c r="B1122" s="15" t="s">
        <v>45</v>
      </c>
      <c r="C1122" s="15" t="s">
        <v>46</v>
      </c>
      <c r="D1122" s="15" t="s">
        <v>47</v>
      </c>
      <c r="E1122" s="16">
        <v>170</v>
      </c>
      <c r="F1122" s="17">
        <v>130</v>
      </c>
      <c r="G1122" s="17">
        <v>0</v>
      </c>
      <c r="H1122" s="17">
        <v>78</v>
      </c>
      <c r="I1122" s="15" t="s">
        <v>51</v>
      </c>
      <c r="J1122" s="17">
        <v>183</v>
      </c>
      <c r="K1122" s="15" t="s">
        <v>575</v>
      </c>
      <c r="L1122" s="27">
        <v>25</v>
      </c>
      <c r="M1122" s="28">
        <v>17</v>
      </c>
      <c r="N1122" s="28">
        <v>153</v>
      </c>
      <c r="O1122" s="29" t="s">
        <v>222</v>
      </c>
      <c r="P1122" s="16">
        <v>73</v>
      </c>
      <c r="Q1122" s="16">
        <v>99</v>
      </c>
      <c r="R1122" s="15" t="s">
        <v>74</v>
      </c>
      <c r="S1122" s="16">
        <v>52</v>
      </c>
      <c r="T1122" s="15" t="s">
        <v>51</v>
      </c>
    </row>
    <row r="1123" spans="1:20" x14ac:dyDescent="0.3">
      <c r="A1123" s="14">
        <v>42766</v>
      </c>
      <c r="B1123" s="15" t="s">
        <v>45</v>
      </c>
      <c r="C1123" s="15" t="s">
        <v>46</v>
      </c>
      <c r="D1123" s="15" t="s">
        <v>47</v>
      </c>
      <c r="E1123" s="16">
        <v>170</v>
      </c>
      <c r="F1123" s="17">
        <v>134</v>
      </c>
      <c r="G1123" s="17">
        <v>0</v>
      </c>
      <c r="H1123" s="17">
        <v>92</v>
      </c>
      <c r="I1123" s="15" t="s">
        <v>870</v>
      </c>
      <c r="J1123" s="17">
        <v>176</v>
      </c>
      <c r="K1123" s="15" t="s">
        <v>51</v>
      </c>
      <c r="L1123" s="27">
        <v>23</v>
      </c>
      <c r="M1123" s="28">
        <v>17</v>
      </c>
      <c r="N1123" s="28">
        <v>136</v>
      </c>
      <c r="O1123" s="29" t="s">
        <v>163</v>
      </c>
      <c r="P1123" s="16">
        <v>56</v>
      </c>
      <c r="Q1123" s="16">
        <v>94</v>
      </c>
      <c r="R1123" s="15" t="s">
        <v>51</v>
      </c>
      <c r="S1123" s="16">
        <v>42</v>
      </c>
      <c r="T1123" s="15" t="s">
        <v>215</v>
      </c>
    </row>
    <row r="1124" spans="1:20" x14ac:dyDescent="0.3">
      <c r="A1124" s="14">
        <v>42767</v>
      </c>
      <c r="B1124" s="15" t="s">
        <v>45</v>
      </c>
      <c r="C1124" s="15" t="s">
        <v>46</v>
      </c>
      <c r="D1124" s="15" t="s">
        <v>47</v>
      </c>
      <c r="E1124" s="16">
        <v>170</v>
      </c>
      <c r="F1124" s="17">
        <v>132</v>
      </c>
      <c r="G1124" s="17">
        <v>0</v>
      </c>
      <c r="H1124" s="17">
        <v>67</v>
      </c>
      <c r="I1124" s="15" t="s">
        <v>506</v>
      </c>
      <c r="J1124" s="17">
        <v>196</v>
      </c>
      <c r="K1124" s="15" t="s">
        <v>328</v>
      </c>
      <c r="L1124" s="27">
        <v>24</v>
      </c>
      <c r="M1124" s="28">
        <v>19</v>
      </c>
      <c r="N1124" s="28">
        <v>133</v>
      </c>
      <c r="O1124" s="29" t="s">
        <v>638</v>
      </c>
      <c r="P1124" s="16">
        <v>62</v>
      </c>
      <c r="Q1124" s="16">
        <v>100</v>
      </c>
      <c r="R1124" s="15" t="s">
        <v>51</v>
      </c>
      <c r="S1124" s="16">
        <v>35</v>
      </c>
      <c r="T1124" s="15" t="s">
        <v>51</v>
      </c>
    </row>
    <row r="1125" spans="1:20" x14ac:dyDescent="0.3">
      <c r="A1125" s="14">
        <v>42768</v>
      </c>
      <c r="B1125" s="15" t="s">
        <v>45</v>
      </c>
      <c r="C1125" s="15" t="s">
        <v>46</v>
      </c>
      <c r="D1125" s="15" t="s">
        <v>47</v>
      </c>
      <c r="E1125" s="16">
        <v>170</v>
      </c>
      <c r="F1125" s="17">
        <v>141</v>
      </c>
      <c r="G1125" s="17">
        <v>96</v>
      </c>
      <c r="H1125" s="17">
        <v>106</v>
      </c>
      <c r="I1125" s="15" t="s">
        <v>871</v>
      </c>
      <c r="J1125" s="17">
        <v>176</v>
      </c>
      <c r="K1125" s="15" t="s">
        <v>386</v>
      </c>
      <c r="L1125" s="27">
        <v>21</v>
      </c>
      <c r="M1125" s="28">
        <v>36</v>
      </c>
      <c r="N1125" s="28">
        <v>161</v>
      </c>
      <c r="O1125" s="29" t="s">
        <v>193</v>
      </c>
      <c r="P1125" s="16">
        <v>45</v>
      </c>
      <c r="Q1125" s="16">
        <v>86</v>
      </c>
      <c r="R1125" s="15" t="s">
        <v>192</v>
      </c>
      <c r="S1125" s="16">
        <v>34</v>
      </c>
      <c r="T1125" s="15" t="s">
        <v>215</v>
      </c>
    </row>
    <row r="1126" spans="1:20" x14ac:dyDescent="0.3">
      <c r="A1126" s="14">
        <v>42769</v>
      </c>
      <c r="B1126" s="15" t="s">
        <v>45</v>
      </c>
      <c r="C1126" s="15" t="s">
        <v>46</v>
      </c>
      <c r="D1126" s="15" t="s">
        <v>47</v>
      </c>
      <c r="E1126" s="16">
        <v>170</v>
      </c>
      <c r="F1126" s="17">
        <v>116</v>
      </c>
      <c r="G1126" s="17">
        <v>58</v>
      </c>
      <c r="H1126" s="17">
        <v>87</v>
      </c>
      <c r="I1126" s="15" t="s">
        <v>360</v>
      </c>
      <c r="J1126" s="17">
        <v>145</v>
      </c>
      <c r="K1126" s="15" t="s">
        <v>872</v>
      </c>
      <c r="L1126" s="27">
        <v>22</v>
      </c>
      <c r="M1126" s="28">
        <v>22</v>
      </c>
      <c r="N1126" s="28">
        <v>164</v>
      </c>
      <c r="O1126" s="29" t="s">
        <v>280</v>
      </c>
      <c r="P1126" s="16">
        <v>57</v>
      </c>
      <c r="Q1126" s="16">
        <v>95</v>
      </c>
      <c r="R1126" s="15" t="s">
        <v>249</v>
      </c>
      <c r="S1126" s="16">
        <v>41</v>
      </c>
      <c r="T1126" s="15" t="s">
        <v>146</v>
      </c>
    </row>
    <row r="1127" spans="1:20" x14ac:dyDescent="0.3">
      <c r="A1127" s="14">
        <v>42770</v>
      </c>
      <c r="B1127" s="15" t="s">
        <v>45</v>
      </c>
      <c r="C1127" s="15" t="s">
        <v>46</v>
      </c>
      <c r="D1127" s="15" t="s">
        <v>47</v>
      </c>
      <c r="E1127" s="16">
        <v>170</v>
      </c>
      <c r="F1127" s="17">
        <v>125</v>
      </c>
      <c r="G1127" s="17">
        <v>254</v>
      </c>
      <c r="H1127" s="17">
        <v>89</v>
      </c>
      <c r="I1127" s="15" t="s">
        <v>691</v>
      </c>
      <c r="J1127" s="17">
        <v>161</v>
      </c>
      <c r="K1127" s="15" t="s">
        <v>442</v>
      </c>
      <c r="L1127" s="27">
        <v>29</v>
      </c>
      <c r="M1127" s="28">
        <v>25</v>
      </c>
      <c r="N1127" s="28">
        <v>172</v>
      </c>
      <c r="O1127" s="29" t="s">
        <v>100</v>
      </c>
      <c r="P1127" s="16">
        <v>75</v>
      </c>
      <c r="Q1127" s="16">
        <v>97</v>
      </c>
      <c r="R1127" s="15" t="s">
        <v>69</v>
      </c>
      <c r="S1127" s="16">
        <v>38</v>
      </c>
      <c r="T1127" s="15" t="s">
        <v>650</v>
      </c>
    </row>
    <row r="1128" spans="1:20" x14ac:dyDescent="0.3">
      <c r="A1128" s="14">
        <v>42771</v>
      </c>
      <c r="B1128" s="15" t="s">
        <v>45</v>
      </c>
      <c r="C1128" s="15" t="s">
        <v>46</v>
      </c>
      <c r="D1128" s="15" t="s">
        <v>47</v>
      </c>
      <c r="E1128" s="16">
        <v>170</v>
      </c>
      <c r="F1128" s="17">
        <v>108</v>
      </c>
      <c r="G1128" s="17">
        <v>16</v>
      </c>
      <c r="H1128" s="17">
        <v>62</v>
      </c>
      <c r="I1128" s="15" t="s">
        <v>758</v>
      </c>
      <c r="J1128" s="17">
        <v>155</v>
      </c>
      <c r="K1128" s="15" t="s">
        <v>51</v>
      </c>
      <c r="L1128" s="27">
        <v>24</v>
      </c>
      <c r="M1128" s="28">
        <v>19</v>
      </c>
      <c r="N1128" s="28">
        <v>150</v>
      </c>
      <c r="O1128" s="29" t="s">
        <v>148</v>
      </c>
      <c r="P1128" s="16">
        <v>67</v>
      </c>
      <c r="Q1128" s="16">
        <v>84</v>
      </c>
      <c r="R1128" s="15" t="s">
        <v>205</v>
      </c>
      <c r="S1128" s="16">
        <v>44</v>
      </c>
      <c r="T1128" s="15" t="s">
        <v>404</v>
      </c>
    </row>
    <row r="1129" spans="1:20" x14ac:dyDescent="0.3">
      <c r="A1129" s="14">
        <v>42772</v>
      </c>
      <c r="B1129" s="15" t="s">
        <v>45</v>
      </c>
      <c r="C1129" s="15" t="s">
        <v>46</v>
      </c>
      <c r="D1129" s="15" t="s">
        <v>47</v>
      </c>
      <c r="E1129" s="16">
        <v>170</v>
      </c>
      <c r="F1129" s="17">
        <v>133</v>
      </c>
      <c r="G1129" s="17">
        <v>54</v>
      </c>
      <c r="H1129" s="17">
        <v>65</v>
      </c>
      <c r="I1129" s="15" t="s">
        <v>676</v>
      </c>
      <c r="J1129" s="17">
        <v>201</v>
      </c>
      <c r="K1129" s="15" t="s">
        <v>119</v>
      </c>
      <c r="L1129" s="29" t="s">
        <v>218</v>
      </c>
      <c r="M1129" s="28">
        <v>6</v>
      </c>
      <c r="N1129" s="28">
        <v>50</v>
      </c>
      <c r="O1129" s="29" t="s">
        <v>50</v>
      </c>
      <c r="P1129" s="16">
        <v>71</v>
      </c>
      <c r="Q1129" s="16">
        <v>92</v>
      </c>
      <c r="R1129" s="15" t="s">
        <v>100</v>
      </c>
      <c r="S1129" s="16">
        <v>46</v>
      </c>
      <c r="T1129" s="15" t="s">
        <v>158</v>
      </c>
    </row>
    <row r="1130" spans="1:20" x14ac:dyDescent="0.3">
      <c r="A1130" s="14">
        <v>42773</v>
      </c>
      <c r="B1130" s="15" t="s">
        <v>45</v>
      </c>
      <c r="C1130" s="15" t="s">
        <v>46</v>
      </c>
      <c r="D1130" s="15" t="s">
        <v>47</v>
      </c>
      <c r="E1130" s="16">
        <v>170</v>
      </c>
      <c r="F1130" s="17">
        <v>96</v>
      </c>
      <c r="G1130" s="17">
        <v>146</v>
      </c>
      <c r="H1130" s="17">
        <v>47</v>
      </c>
      <c r="I1130" s="15" t="s">
        <v>51</v>
      </c>
      <c r="J1130" s="17">
        <v>145</v>
      </c>
      <c r="K1130" s="15" t="s">
        <v>525</v>
      </c>
      <c r="L1130" s="27">
        <v>27</v>
      </c>
      <c r="M1130" s="28">
        <v>8</v>
      </c>
      <c r="N1130" s="28">
        <v>111</v>
      </c>
      <c r="O1130" s="29" t="s">
        <v>61</v>
      </c>
      <c r="P1130" s="16">
        <v>80</v>
      </c>
      <c r="Q1130" s="16">
        <v>100</v>
      </c>
      <c r="R1130" s="15" t="s">
        <v>51</v>
      </c>
      <c r="S1130" s="16">
        <v>49</v>
      </c>
      <c r="T1130" s="15" t="s">
        <v>50</v>
      </c>
    </row>
    <row r="1131" spans="1:20" x14ac:dyDescent="0.3">
      <c r="A1131" s="14">
        <v>42774</v>
      </c>
      <c r="B1131" s="15" t="s">
        <v>45</v>
      </c>
      <c r="C1131" s="15" t="s">
        <v>46</v>
      </c>
      <c r="D1131" s="15" t="s">
        <v>47</v>
      </c>
      <c r="E1131" s="16">
        <v>170</v>
      </c>
      <c r="F1131" s="17">
        <v>80</v>
      </c>
      <c r="G1131" s="17">
        <v>6</v>
      </c>
      <c r="H1131" s="17">
        <v>39</v>
      </c>
      <c r="I1131" s="15" t="s">
        <v>473</v>
      </c>
      <c r="J1131" s="17">
        <v>121</v>
      </c>
      <c r="K1131" s="15" t="s">
        <v>458</v>
      </c>
      <c r="L1131" s="27">
        <v>33</v>
      </c>
      <c r="M1131" s="28">
        <v>3</v>
      </c>
      <c r="N1131" s="28">
        <v>42</v>
      </c>
      <c r="O1131" s="29" t="s">
        <v>367</v>
      </c>
      <c r="P1131" s="16">
        <v>79</v>
      </c>
      <c r="Q1131" s="16">
        <v>99</v>
      </c>
      <c r="R1131" s="15" t="s">
        <v>51</v>
      </c>
      <c r="S1131" s="16">
        <v>54</v>
      </c>
      <c r="T1131" s="15" t="s">
        <v>158</v>
      </c>
    </row>
    <row r="1132" spans="1:20" x14ac:dyDescent="0.3">
      <c r="A1132" s="14">
        <v>42775</v>
      </c>
      <c r="B1132" s="15" t="s">
        <v>45</v>
      </c>
      <c r="C1132" s="15" t="s">
        <v>46</v>
      </c>
      <c r="D1132" s="15" t="s">
        <v>47</v>
      </c>
      <c r="E1132" s="16">
        <v>170</v>
      </c>
      <c r="F1132" s="17">
        <v>88</v>
      </c>
      <c r="G1132" s="17">
        <v>0</v>
      </c>
      <c r="H1132" s="17">
        <v>24</v>
      </c>
      <c r="I1132" s="15" t="s">
        <v>347</v>
      </c>
      <c r="J1132" s="17">
        <v>153</v>
      </c>
      <c r="K1132" s="15" t="s">
        <v>873</v>
      </c>
      <c r="L1132" s="27">
        <v>23</v>
      </c>
      <c r="M1132" s="28">
        <v>8</v>
      </c>
      <c r="N1132" s="28">
        <v>119</v>
      </c>
      <c r="O1132" s="29" t="s">
        <v>388</v>
      </c>
      <c r="P1132" s="16">
        <v>66</v>
      </c>
      <c r="Q1132" s="16">
        <v>99</v>
      </c>
      <c r="R1132" s="15" t="s">
        <v>257</v>
      </c>
      <c r="S1132" s="16">
        <v>30</v>
      </c>
      <c r="T1132" s="15" t="s">
        <v>139</v>
      </c>
    </row>
    <row r="1133" spans="1:20" x14ac:dyDescent="0.3">
      <c r="A1133" s="14">
        <v>42776</v>
      </c>
      <c r="B1133" s="15" t="s">
        <v>45</v>
      </c>
      <c r="C1133" s="15" t="s">
        <v>46</v>
      </c>
      <c r="D1133" s="15" t="s">
        <v>47</v>
      </c>
      <c r="E1133" s="16">
        <v>170</v>
      </c>
      <c r="F1133" s="17">
        <v>92</v>
      </c>
      <c r="G1133" s="17">
        <v>0</v>
      </c>
      <c r="H1133" s="17">
        <v>41</v>
      </c>
      <c r="I1133" s="15" t="s">
        <v>501</v>
      </c>
      <c r="J1133" s="17">
        <v>142</v>
      </c>
      <c r="K1133" s="15" t="s">
        <v>361</v>
      </c>
      <c r="L1133" s="27">
        <v>99</v>
      </c>
      <c r="M1133" s="28">
        <v>19</v>
      </c>
      <c r="N1133" s="28">
        <v>83</v>
      </c>
      <c r="O1133" s="29" t="s">
        <v>51</v>
      </c>
      <c r="P1133" s="16">
        <v>56</v>
      </c>
      <c r="Q1133" s="16">
        <v>89</v>
      </c>
      <c r="R1133" s="15" t="s">
        <v>184</v>
      </c>
      <c r="S1133" s="16">
        <v>38</v>
      </c>
      <c r="T1133" s="15" t="s">
        <v>167</v>
      </c>
    </row>
    <row r="1134" spans="1:20" x14ac:dyDescent="0.3">
      <c r="A1134" s="14">
        <v>42777</v>
      </c>
      <c r="B1134" s="15" t="s">
        <v>45</v>
      </c>
      <c r="C1134" s="15" t="s">
        <v>46</v>
      </c>
      <c r="D1134" s="15" t="s">
        <v>47</v>
      </c>
      <c r="E1134" s="16">
        <v>170</v>
      </c>
      <c r="F1134" s="17">
        <v>72</v>
      </c>
      <c r="G1134" s="17">
        <v>4</v>
      </c>
      <c r="H1134" s="17">
        <v>34</v>
      </c>
      <c r="I1134" s="15" t="s">
        <v>592</v>
      </c>
      <c r="J1134" s="17">
        <v>110</v>
      </c>
      <c r="K1134" s="15" t="s">
        <v>512</v>
      </c>
      <c r="L1134" s="29" t="s">
        <v>533</v>
      </c>
      <c r="M1134" s="28">
        <v>8</v>
      </c>
      <c r="N1134" s="28">
        <v>83</v>
      </c>
      <c r="O1134" s="29" t="s">
        <v>139</v>
      </c>
      <c r="P1134" s="16">
        <v>80</v>
      </c>
      <c r="Q1134" s="16">
        <v>90</v>
      </c>
      <c r="R1134" s="15" t="s">
        <v>183</v>
      </c>
      <c r="S1134" s="16">
        <v>69</v>
      </c>
      <c r="T1134" s="15" t="s">
        <v>113</v>
      </c>
    </row>
    <row r="1135" spans="1:20" x14ac:dyDescent="0.3">
      <c r="A1135" s="14">
        <v>42778</v>
      </c>
      <c r="B1135" s="15" t="s">
        <v>45</v>
      </c>
      <c r="C1135" s="15" t="s">
        <v>46</v>
      </c>
      <c r="D1135" s="15" t="s">
        <v>47</v>
      </c>
      <c r="E1135" s="16">
        <v>170</v>
      </c>
      <c r="F1135" s="17">
        <v>100</v>
      </c>
      <c r="G1135" s="17">
        <v>16</v>
      </c>
      <c r="H1135" s="17">
        <v>55</v>
      </c>
      <c r="I1135" s="15" t="s">
        <v>572</v>
      </c>
      <c r="J1135" s="17">
        <v>145</v>
      </c>
      <c r="K1135" s="15" t="s">
        <v>874</v>
      </c>
      <c r="L1135" s="27">
        <v>23</v>
      </c>
      <c r="M1135" s="28">
        <v>8</v>
      </c>
      <c r="N1135" s="28">
        <v>106</v>
      </c>
      <c r="O1135" s="29" t="s">
        <v>376</v>
      </c>
      <c r="P1135" s="16">
        <v>84</v>
      </c>
      <c r="Q1135" s="16">
        <v>97</v>
      </c>
      <c r="R1135" s="15" t="s">
        <v>51</v>
      </c>
      <c r="S1135" s="16">
        <v>55</v>
      </c>
      <c r="T1135" s="15" t="s">
        <v>235</v>
      </c>
    </row>
    <row r="1136" spans="1:20" x14ac:dyDescent="0.3">
      <c r="A1136" s="14">
        <v>42779</v>
      </c>
      <c r="B1136" s="15" t="s">
        <v>45</v>
      </c>
      <c r="C1136" s="15" t="s">
        <v>46</v>
      </c>
      <c r="D1136" s="15" t="s">
        <v>47</v>
      </c>
      <c r="E1136" s="16">
        <v>170</v>
      </c>
      <c r="F1136" s="17">
        <v>98</v>
      </c>
      <c r="G1136" s="17">
        <v>4</v>
      </c>
      <c r="H1136" s="17">
        <v>51</v>
      </c>
      <c r="I1136" s="15" t="s">
        <v>356</v>
      </c>
      <c r="J1136" s="17">
        <v>145</v>
      </c>
      <c r="K1136" s="15" t="s">
        <v>403</v>
      </c>
      <c r="L1136" s="27">
        <v>10</v>
      </c>
      <c r="M1136" s="28">
        <v>6</v>
      </c>
      <c r="N1136" s="28">
        <v>42</v>
      </c>
      <c r="O1136" s="29" t="s">
        <v>521</v>
      </c>
      <c r="P1136" s="16">
        <v>88</v>
      </c>
      <c r="Q1136" s="16">
        <v>100</v>
      </c>
      <c r="R1136" s="15" t="s">
        <v>51</v>
      </c>
      <c r="S1136" s="16">
        <v>71</v>
      </c>
      <c r="T1136" s="15" t="s">
        <v>80</v>
      </c>
    </row>
    <row r="1137" spans="1:20" x14ac:dyDescent="0.3">
      <c r="A1137" s="14">
        <v>42780</v>
      </c>
      <c r="B1137" s="15" t="s">
        <v>45</v>
      </c>
      <c r="C1137" s="15" t="s">
        <v>46</v>
      </c>
      <c r="D1137" s="15" t="s">
        <v>47</v>
      </c>
      <c r="E1137" s="16">
        <v>170</v>
      </c>
      <c r="F1137" s="17">
        <v>102</v>
      </c>
      <c r="G1137" s="17">
        <v>0</v>
      </c>
      <c r="H1137" s="17">
        <v>33</v>
      </c>
      <c r="I1137" s="15" t="s">
        <v>460</v>
      </c>
      <c r="J1137" s="17">
        <v>172</v>
      </c>
      <c r="K1137" s="15" t="s">
        <v>246</v>
      </c>
      <c r="L1137" s="27">
        <v>26</v>
      </c>
      <c r="M1137" s="28">
        <v>14</v>
      </c>
      <c r="N1137" s="28">
        <v>111</v>
      </c>
      <c r="O1137" s="29" t="s">
        <v>95</v>
      </c>
      <c r="P1137" s="16">
        <v>71</v>
      </c>
      <c r="Q1137" s="16">
        <v>100</v>
      </c>
      <c r="R1137" s="15" t="s">
        <v>51</v>
      </c>
      <c r="S1137" s="16">
        <v>47</v>
      </c>
      <c r="T1137" s="15" t="s">
        <v>94</v>
      </c>
    </row>
    <row r="1138" spans="1:20" x14ac:dyDescent="0.3">
      <c r="A1138" s="14">
        <v>42781</v>
      </c>
      <c r="B1138" s="15" t="s">
        <v>45</v>
      </c>
      <c r="C1138" s="15" t="s">
        <v>46</v>
      </c>
      <c r="D1138" s="15" t="s">
        <v>47</v>
      </c>
      <c r="E1138" s="16">
        <v>170</v>
      </c>
      <c r="F1138" s="17">
        <v>128</v>
      </c>
      <c r="G1138" s="17">
        <v>0</v>
      </c>
      <c r="H1138" s="17">
        <v>58</v>
      </c>
      <c r="I1138" s="15" t="s">
        <v>53</v>
      </c>
      <c r="J1138" s="17">
        <v>198</v>
      </c>
      <c r="K1138" s="15" t="s">
        <v>58</v>
      </c>
      <c r="L1138" s="27">
        <v>22</v>
      </c>
      <c r="M1138" s="28">
        <v>14</v>
      </c>
      <c r="N1138" s="28">
        <v>83</v>
      </c>
      <c r="O1138" s="29" t="s">
        <v>264</v>
      </c>
      <c r="P1138" s="16">
        <v>64</v>
      </c>
      <c r="Q1138" s="16">
        <v>99</v>
      </c>
      <c r="R1138" s="15" t="s">
        <v>202</v>
      </c>
      <c r="S1138" s="16">
        <v>40</v>
      </c>
      <c r="T1138" s="15" t="s">
        <v>146</v>
      </c>
    </row>
    <row r="1139" spans="1:20" x14ac:dyDescent="0.3">
      <c r="A1139" s="14">
        <v>42782</v>
      </c>
      <c r="B1139" s="15" t="s">
        <v>45</v>
      </c>
      <c r="C1139" s="15" t="s">
        <v>46</v>
      </c>
      <c r="D1139" s="15" t="s">
        <v>47</v>
      </c>
      <c r="E1139" s="16">
        <v>170</v>
      </c>
      <c r="F1139" s="17">
        <v>120</v>
      </c>
      <c r="G1139" s="17">
        <v>0</v>
      </c>
      <c r="H1139" s="17">
        <v>46</v>
      </c>
      <c r="I1139" s="15" t="s">
        <v>304</v>
      </c>
      <c r="J1139" s="17">
        <v>195</v>
      </c>
      <c r="K1139" s="15" t="s">
        <v>121</v>
      </c>
      <c r="L1139" s="27">
        <v>36</v>
      </c>
      <c r="M1139" s="28">
        <v>6</v>
      </c>
      <c r="N1139" s="28">
        <v>58</v>
      </c>
      <c r="O1139" s="29" t="s">
        <v>135</v>
      </c>
      <c r="P1139" s="16">
        <v>74</v>
      </c>
      <c r="Q1139" s="16">
        <v>99</v>
      </c>
      <c r="R1139" s="15" t="s">
        <v>51</v>
      </c>
      <c r="S1139" s="16">
        <v>46</v>
      </c>
      <c r="T1139" s="15" t="s">
        <v>91</v>
      </c>
    </row>
    <row r="1140" spans="1:20" x14ac:dyDescent="0.3">
      <c r="A1140" s="14">
        <v>42783</v>
      </c>
      <c r="B1140" s="15" t="s">
        <v>45</v>
      </c>
      <c r="C1140" s="15" t="s">
        <v>46</v>
      </c>
      <c r="D1140" s="15" t="s">
        <v>47</v>
      </c>
      <c r="E1140" s="16">
        <v>170</v>
      </c>
      <c r="F1140" s="17">
        <v>118</v>
      </c>
      <c r="G1140" s="17">
        <v>0</v>
      </c>
      <c r="H1140" s="17">
        <v>35</v>
      </c>
      <c r="I1140" s="15" t="s">
        <v>733</v>
      </c>
      <c r="J1140" s="17">
        <v>201</v>
      </c>
      <c r="K1140" s="15" t="s">
        <v>562</v>
      </c>
      <c r="L1140" s="29" t="s">
        <v>116</v>
      </c>
      <c r="M1140" s="28">
        <v>6</v>
      </c>
      <c r="N1140" s="28">
        <v>47</v>
      </c>
      <c r="O1140" s="29" t="s">
        <v>158</v>
      </c>
      <c r="P1140" s="16">
        <v>70</v>
      </c>
      <c r="Q1140" s="16">
        <v>100</v>
      </c>
      <c r="R1140" s="15" t="s">
        <v>51</v>
      </c>
      <c r="S1140" s="16">
        <v>42</v>
      </c>
      <c r="T1140" s="15" t="s">
        <v>91</v>
      </c>
    </row>
    <row r="1141" spans="1:20" x14ac:dyDescent="0.3">
      <c r="A1141" s="14">
        <v>42784</v>
      </c>
      <c r="B1141" s="15" t="s">
        <v>45</v>
      </c>
      <c r="C1141" s="15" t="s">
        <v>46</v>
      </c>
      <c r="D1141" s="15" t="s">
        <v>47</v>
      </c>
      <c r="E1141" s="16">
        <v>170</v>
      </c>
      <c r="F1141" s="17">
        <v>90</v>
      </c>
      <c r="G1141" s="17">
        <v>16</v>
      </c>
      <c r="H1141" s="17">
        <v>75</v>
      </c>
      <c r="I1141" s="15" t="s">
        <v>649</v>
      </c>
      <c r="J1141" s="17">
        <v>105</v>
      </c>
      <c r="K1141" s="15" t="s">
        <v>406</v>
      </c>
      <c r="L1141" s="27">
        <v>12</v>
      </c>
      <c r="M1141" s="28">
        <v>3</v>
      </c>
      <c r="N1141" s="28">
        <v>39</v>
      </c>
      <c r="O1141" s="29" t="s">
        <v>71</v>
      </c>
      <c r="P1141" s="16">
        <v>91</v>
      </c>
      <c r="Q1141" s="16">
        <v>97</v>
      </c>
      <c r="R1141" s="15" t="s">
        <v>51</v>
      </c>
      <c r="S1141" s="16">
        <v>76</v>
      </c>
      <c r="T1141" s="15" t="s">
        <v>167</v>
      </c>
    </row>
    <row r="1142" spans="1:20" x14ac:dyDescent="0.3">
      <c r="A1142" s="14">
        <v>42785</v>
      </c>
      <c r="B1142" s="15" t="s">
        <v>45</v>
      </c>
      <c r="C1142" s="15" t="s">
        <v>46</v>
      </c>
      <c r="D1142" s="15" t="s">
        <v>47</v>
      </c>
      <c r="E1142" s="16">
        <v>170</v>
      </c>
      <c r="F1142" s="17">
        <v>110</v>
      </c>
      <c r="G1142" s="17">
        <v>0</v>
      </c>
      <c r="H1142" s="17">
        <v>64</v>
      </c>
      <c r="I1142" s="15" t="s">
        <v>546</v>
      </c>
      <c r="J1142" s="17">
        <v>155</v>
      </c>
      <c r="K1142" s="15" t="s">
        <v>569</v>
      </c>
      <c r="L1142" s="27">
        <v>36</v>
      </c>
      <c r="M1142" s="28">
        <v>11</v>
      </c>
      <c r="N1142" s="28">
        <v>67</v>
      </c>
      <c r="O1142" s="29" t="s">
        <v>91</v>
      </c>
      <c r="P1142" s="16">
        <v>78</v>
      </c>
      <c r="Q1142" s="16">
        <v>98</v>
      </c>
      <c r="R1142" s="15" t="s">
        <v>271</v>
      </c>
      <c r="S1142" s="16">
        <v>53</v>
      </c>
      <c r="T1142" s="15" t="s">
        <v>250</v>
      </c>
    </row>
    <row r="1143" spans="1:20" x14ac:dyDescent="0.3">
      <c r="A1143" s="14">
        <v>42786</v>
      </c>
      <c r="B1143" s="15" t="s">
        <v>45</v>
      </c>
      <c r="C1143" s="15" t="s">
        <v>46</v>
      </c>
      <c r="D1143" s="15" t="s">
        <v>47</v>
      </c>
      <c r="E1143" s="16">
        <v>170</v>
      </c>
      <c r="F1143" s="17">
        <v>102</v>
      </c>
      <c r="G1143" s="17">
        <v>0</v>
      </c>
      <c r="H1143" s="17">
        <v>36</v>
      </c>
      <c r="I1143" s="15" t="s">
        <v>713</v>
      </c>
      <c r="J1143" s="17">
        <v>168</v>
      </c>
      <c r="K1143" s="15" t="s">
        <v>340</v>
      </c>
      <c r="L1143" s="29" t="s">
        <v>84</v>
      </c>
      <c r="M1143" s="28">
        <v>11</v>
      </c>
      <c r="N1143" s="28">
        <v>58</v>
      </c>
      <c r="O1143" s="29" t="s">
        <v>135</v>
      </c>
      <c r="P1143" s="16">
        <v>76</v>
      </c>
      <c r="Q1143" s="16">
        <v>100</v>
      </c>
      <c r="R1143" s="15" t="s">
        <v>51</v>
      </c>
      <c r="S1143" s="16">
        <v>54</v>
      </c>
      <c r="T1143" s="15" t="s">
        <v>51</v>
      </c>
    </row>
    <row r="1144" spans="1:20" x14ac:dyDescent="0.3">
      <c r="A1144" s="14">
        <v>42787</v>
      </c>
      <c r="B1144" s="15" t="s">
        <v>45</v>
      </c>
      <c r="C1144" s="15" t="s">
        <v>46</v>
      </c>
      <c r="D1144" s="15" t="s">
        <v>47</v>
      </c>
      <c r="E1144" s="16">
        <v>170</v>
      </c>
      <c r="F1144" s="17">
        <v>104</v>
      </c>
      <c r="G1144" s="17">
        <v>0</v>
      </c>
      <c r="H1144" s="17">
        <v>38</v>
      </c>
      <c r="I1144" s="15" t="s">
        <v>280</v>
      </c>
      <c r="J1144" s="17">
        <v>171</v>
      </c>
      <c r="K1144" s="15" t="s">
        <v>398</v>
      </c>
      <c r="L1144" s="29" t="s">
        <v>263</v>
      </c>
      <c r="M1144" s="28">
        <v>8</v>
      </c>
      <c r="N1144" s="28">
        <v>53</v>
      </c>
      <c r="O1144" s="29" t="s">
        <v>61</v>
      </c>
      <c r="P1144" s="16">
        <v>82</v>
      </c>
      <c r="Q1144" s="16">
        <v>100</v>
      </c>
      <c r="R1144" s="15" t="s">
        <v>51</v>
      </c>
      <c r="S1144" s="16">
        <v>63</v>
      </c>
      <c r="T1144" s="15" t="s">
        <v>206</v>
      </c>
    </row>
    <row r="1145" spans="1:20" x14ac:dyDescent="0.3">
      <c r="A1145" s="14">
        <v>42788</v>
      </c>
      <c r="B1145" s="15" t="s">
        <v>45</v>
      </c>
      <c r="C1145" s="15" t="s">
        <v>46</v>
      </c>
      <c r="D1145" s="15" t="s">
        <v>47</v>
      </c>
      <c r="E1145" s="16">
        <v>170</v>
      </c>
      <c r="F1145" s="17">
        <v>102</v>
      </c>
      <c r="G1145" s="17">
        <v>0</v>
      </c>
      <c r="H1145" s="17">
        <v>55</v>
      </c>
      <c r="I1145" s="15" t="s">
        <v>88</v>
      </c>
      <c r="J1145" s="17">
        <v>148</v>
      </c>
      <c r="K1145" s="15" t="s">
        <v>256</v>
      </c>
      <c r="L1145" s="29" t="s">
        <v>116</v>
      </c>
      <c r="M1145" s="28">
        <v>11</v>
      </c>
      <c r="N1145" s="28">
        <v>58</v>
      </c>
      <c r="O1145" s="29" t="s">
        <v>179</v>
      </c>
      <c r="P1145" s="16">
        <v>81</v>
      </c>
      <c r="Q1145" s="16">
        <v>99</v>
      </c>
      <c r="R1145" s="15" t="s">
        <v>108</v>
      </c>
      <c r="S1145" s="16">
        <v>71</v>
      </c>
      <c r="T1145" s="15" t="s">
        <v>121</v>
      </c>
    </row>
    <row r="1146" spans="1:20" x14ac:dyDescent="0.3">
      <c r="A1146" s="14">
        <v>42789</v>
      </c>
      <c r="B1146" s="15" t="s">
        <v>45</v>
      </c>
      <c r="C1146" s="15" t="s">
        <v>46</v>
      </c>
      <c r="D1146" s="15" t="s">
        <v>47</v>
      </c>
      <c r="E1146" s="16">
        <v>170</v>
      </c>
      <c r="F1146" s="17">
        <v>93</v>
      </c>
      <c r="G1146" s="17">
        <v>52</v>
      </c>
      <c r="H1146" s="17">
        <v>42</v>
      </c>
      <c r="I1146" s="15" t="s">
        <v>875</v>
      </c>
      <c r="J1146" s="17">
        <v>144</v>
      </c>
      <c r="K1146" s="15" t="s">
        <v>599</v>
      </c>
      <c r="L1146" s="29" t="s">
        <v>84</v>
      </c>
      <c r="M1146" s="28">
        <v>8</v>
      </c>
      <c r="N1146" s="28">
        <v>61</v>
      </c>
      <c r="O1146" s="29" t="s">
        <v>50</v>
      </c>
      <c r="P1146" s="16">
        <v>84</v>
      </c>
      <c r="Q1146" s="16">
        <v>100</v>
      </c>
      <c r="R1146" s="15" t="s">
        <v>51</v>
      </c>
      <c r="S1146" s="16">
        <v>69</v>
      </c>
      <c r="T1146" s="15" t="s">
        <v>139</v>
      </c>
    </row>
    <row r="1147" spans="1:20" x14ac:dyDescent="0.3">
      <c r="A1147" s="14">
        <v>42790</v>
      </c>
      <c r="B1147" s="15" t="s">
        <v>45</v>
      </c>
      <c r="C1147" s="15" t="s">
        <v>46</v>
      </c>
      <c r="D1147" s="15" t="s">
        <v>47</v>
      </c>
      <c r="E1147" s="16">
        <v>170</v>
      </c>
      <c r="F1147" s="17">
        <v>89</v>
      </c>
      <c r="G1147" s="17">
        <v>0</v>
      </c>
      <c r="H1147" s="17">
        <v>41</v>
      </c>
      <c r="I1147" s="15" t="s">
        <v>356</v>
      </c>
      <c r="J1147" s="17">
        <v>137</v>
      </c>
      <c r="K1147" s="15" t="s">
        <v>525</v>
      </c>
      <c r="L1147" s="29" t="s">
        <v>289</v>
      </c>
      <c r="M1147" s="28">
        <v>6</v>
      </c>
      <c r="N1147" s="28">
        <v>53</v>
      </c>
      <c r="O1147" s="29" t="s">
        <v>99</v>
      </c>
      <c r="P1147" s="16">
        <v>79</v>
      </c>
      <c r="Q1147" s="16">
        <v>98</v>
      </c>
      <c r="R1147" s="15" t="s">
        <v>51</v>
      </c>
      <c r="S1147" s="16">
        <v>59</v>
      </c>
      <c r="T1147" s="15" t="s">
        <v>71</v>
      </c>
    </row>
    <row r="1148" spans="1:20" x14ac:dyDescent="0.3">
      <c r="A1148" s="14">
        <v>42791</v>
      </c>
      <c r="B1148" s="15" t="s">
        <v>45</v>
      </c>
      <c r="C1148" s="15" t="s">
        <v>46</v>
      </c>
      <c r="D1148" s="15" t="s">
        <v>47</v>
      </c>
      <c r="E1148" s="16">
        <v>170</v>
      </c>
      <c r="F1148" s="17">
        <v>117</v>
      </c>
      <c r="G1148" s="17">
        <v>0</v>
      </c>
      <c r="H1148" s="17">
        <v>20</v>
      </c>
      <c r="I1148" s="15" t="s">
        <v>876</v>
      </c>
      <c r="J1148" s="17">
        <v>214</v>
      </c>
      <c r="K1148" s="15" t="s">
        <v>420</v>
      </c>
      <c r="L1148" s="27">
        <v>36</v>
      </c>
      <c r="M1148" s="28">
        <v>11</v>
      </c>
      <c r="N1148" s="28">
        <v>75</v>
      </c>
      <c r="O1148" s="29" t="s">
        <v>201</v>
      </c>
      <c r="P1148" s="16">
        <v>71</v>
      </c>
      <c r="Q1148" s="16">
        <v>99</v>
      </c>
      <c r="R1148" s="15" t="s">
        <v>51</v>
      </c>
      <c r="S1148" s="16">
        <v>37</v>
      </c>
      <c r="T1148" s="15" t="s">
        <v>71</v>
      </c>
    </row>
    <row r="1149" spans="1:20" x14ac:dyDescent="0.3">
      <c r="A1149" s="14">
        <v>42792</v>
      </c>
      <c r="B1149" s="15" t="s">
        <v>45</v>
      </c>
      <c r="C1149" s="15" t="s">
        <v>46</v>
      </c>
      <c r="D1149" s="15" t="s">
        <v>47</v>
      </c>
      <c r="E1149" s="16">
        <v>170</v>
      </c>
      <c r="F1149" s="17">
        <v>128</v>
      </c>
      <c r="G1149" s="17">
        <v>0</v>
      </c>
      <c r="H1149" s="17">
        <v>65</v>
      </c>
      <c r="I1149" s="15" t="s">
        <v>440</v>
      </c>
      <c r="J1149" s="17">
        <v>190</v>
      </c>
      <c r="K1149" s="15" t="s">
        <v>711</v>
      </c>
      <c r="L1149" s="29" t="s">
        <v>116</v>
      </c>
      <c r="M1149" s="28">
        <v>14</v>
      </c>
      <c r="N1149" s="28">
        <v>64</v>
      </c>
      <c r="O1149" s="29" t="s">
        <v>164</v>
      </c>
      <c r="P1149" s="16">
        <v>73</v>
      </c>
      <c r="Q1149" s="16">
        <v>98</v>
      </c>
      <c r="R1149" s="15" t="s">
        <v>229</v>
      </c>
      <c r="S1149" s="16">
        <v>51</v>
      </c>
      <c r="T1149" s="15" t="s">
        <v>71</v>
      </c>
    </row>
    <row r="1150" spans="1:20" x14ac:dyDescent="0.3">
      <c r="A1150" s="14">
        <v>42793</v>
      </c>
      <c r="B1150" s="15" t="s">
        <v>45</v>
      </c>
      <c r="C1150" s="15" t="s">
        <v>46</v>
      </c>
      <c r="D1150" s="15" t="s">
        <v>47</v>
      </c>
      <c r="E1150" s="16">
        <v>170</v>
      </c>
      <c r="F1150" s="17">
        <v>138</v>
      </c>
      <c r="G1150" s="17">
        <v>0</v>
      </c>
      <c r="H1150" s="17">
        <v>59</v>
      </c>
      <c r="I1150" s="15" t="s">
        <v>795</v>
      </c>
      <c r="J1150" s="17">
        <v>216</v>
      </c>
      <c r="K1150" s="15" t="s">
        <v>591</v>
      </c>
      <c r="L1150" s="27">
        <v>28</v>
      </c>
      <c r="M1150" s="28">
        <v>33</v>
      </c>
      <c r="N1150" s="28">
        <v>114</v>
      </c>
      <c r="O1150" s="29" t="s">
        <v>56</v>
      </c>
      <c r="P1150" s="16">
        <v>52</v>
      </c>
      <c r="Q1150" s="16">
        <v>99</v>
      </c>
      <c r="R1150" s="15" t="s">
        <v>174</v>
      </c>
      <c r="S1150" s="16">
        <v>25</v>
      </c>
      <c r="T1150" s="15" t="s">
        <v>91</v>
      </c>
    </row>
    <row r="1151" spans="1:20" x14ac:dyDescent="0.3">
      <c r="A1151" s="14">
        <v>42794</v>
      </c>
      <c r="B1151" s="15" t="s">
        <v>45</v>
      </c>
      <c r="C1151" s="15" t="s">
        <v>46</v>
      </c>
      <c r="D1151" s="15" t="s">
        <v>47</v>
      </c>
      <c r="E1151" s="16">
        <v>170</v>
      </c>
      <c r="F1151" s="17">
        <v>106</v>
      </c>
      <c r="G1151" s="17">
        <v>38</v>
      </c>
      <c r="H1151" s="17">
        <v>64</v>
      </c>
      <c r="I1151" s="15" t="s">
        <v>877</v>
      </c>
      <c r="J1151" s="17">
        <v>147</v>
      </c>
      <c r="K1151" s="15" t="s">
        <v>51</v>
      </c>
      <c r="L1151" s="27">
        <v>30</v>
      </c>
      <c r="M1151" s="28">
        <v>28</v>
      </c>
      <c r="N1151" s="28">
        <v>139</v>
      </c>
      <c r="O1151" s="29" t="s">
        <v>229</v>
      </c>
      <c r="P1151" s="16">
        <v>72</v>
      </c>
      <c r="Q1151" s="16">
        <v>96</v>
      </c>
      <c r="R1151" s="15" t="s">
        <v>127</v>
      </c>
      <c r="S1151" s="16">
        <v>47</v>
      </c>
      <c r="T1151" s="15" t="s">
        <v>229</v>
      </c>
    </row>
    <row r="1152" spans="1:20" x14ac:dyDescent="0.3">
      <c r="A1152" s="14">
        <v>42795</v>
      </c>
      <c r="B1152" s="15" t="s">
        <v>45</v>
      </c>
      <c r="C1152" s="15" t="s">
        <v>46</v>
      </c>
      <c r="D1152" s="15" t="s">
        <v>47</v>
      </c>
      <c r="E1152" s="16">
        <v>170</v>
      </c>
      <c r="F1152" s="17">
        <v>124</v>
      </c>
      <c r="G1152" s="17">
        <v>4</v>
      </c>
      <c r="H1152" s="17">
        <v>38</v>
      </c>
      <c r="I1152" s="15" t="s">
        <v>183</v>
      </c>
      <c r="J1152" s="17">
        <v>211</v>
      </c>
      <c r="K1152" s="15" t="s">
        <v>212</v>
      </c>
      <c r="L1152" s="27">
        <v>27</v>
      </c>
      <c r="M1152" s="28">
        <v>11</v>
      </c>
      <c r="N1152" s="28">
        <v>100</v>
      </c>
      <c r="O1152" s="29" t="s">
        <v>139</v>
      </c>
      <c r="P1152" s="16">
        <v>64</v>
      </c>
      <c r="Q1152" s="16">
        <v>100</v>
      </c>
      <c r="R1152" s="15" t="s">
        <v>51</v>
      </c>
      <c r="S1152" s="16">
        <v>33</v>
      </c>
      <c r="T1152" s="15" t="s">
        <v>52</v>
      </c>
    </row>
    <row r="1153" spans="1:20" x14ac:dyDescent="0.3">
      <c r="A1153" s="14">
        <v>42796</v>
      </c>
      <c r="B1153" s="15" t="s">
        <v>45</v>
      </c>
      <c r="C1153" s="15" t="s">
        <v>46</v>
      </c>
      <c r="D1153" s="15" t="s">
        <v>47</v>
      </c>
      <c r="E1153" s="16">
        <v>170</v>
      </c>
      <c r="F1153" s="17">
        <v>141</v>
      </c>
      <c r="G1153" s="17">
        <v>0</v>
      </c>
      <c r="H1153" s="17">
        <v>100</v>
      </c>
      <c r="I1153" s="15" t="s">
        <v>51</v>
      </c>
      <c r="J1153" s="17">
        <v>182</v>
      </c>
      <c r="K1153" s="15" t="s">
        <v>326</v>
      </c>
      <c r="L1153" s="27">
        <v>22</v>
      </c>
      <c r="M1153" s="28">
        <v>11</v>
      </c>
      <c r="N1153" s="28">
        <v>103</v>
      </c>
      <c r="O1153" s="29" t="s">
        <v>107</v>
      </c>
      <c r="P1153" s="16">
        <v>75</v>
      </c>
      <c r="Q1153" s="16">
        <v>99</v>
      </c>
      <c r="R1153" s="15" t="s">
        <v>202</v>
      </c>
      <c r="S1153" s="16">
        <v>55</v>
      </c>
      <c r="T1153" s="15" t="s">
        <v>88</v>
      </c>
    </row>
    <row r="1154" spans="1:20" x14ac:dyDescent="0.3">
      <c r="A1154" s="14">
        <v>42797</v>
      </c>
      <c r="B1154" s="15" t="s">
        <v>45</v>
      </c>
      <c r="C1154" s="15" t="s">
        <v>46</v>
      </c>
      <c r="D1154" s="15" t="s">
        <v>47</v>
      </c>
      <c r="E1154" s="16">
        <v>170</v>
      </c>
      <c r="F1154" s="17">
        <v>92</v>
      </c>
      <c r="G1154" s="17">
        <v>30</v>
      </c>
      <c r="H1154" s="17">
        <v>36</v>
      </c>
      <c r="I1154" s="15" t="s">
        <v>272</v>
      </c>
      <c r="J1154" s="17">
        <v>149</v>
      </c>
      <c r="K1154" s="15" t="s">
        <v>118</v>
      </c>
      <c r="L1154" s="27">
        <v>28</v>
      </c>
      <c r="M1154" s="28">
        <v>14</v>
      </c>
      <c r="N1154" s="28">
        <v>86</v>
      </c>
      <c r="O1154" s="29" t="s">
        <v>56</v>
      </c>
      <c r="P1154" s="16">
        <v>83</v>
      </c>
      <c r="Q1154" s="16">
        <v>92</v>
      </c>
      <c r="R1154" s="15" t="s">
        <v>113</v>
      </c>
      <c r="S1154" s="16">
        <v>54</v>
      </c>
      <c r="T1154" s="15" t="s">
        <v>60</v>
      </c>
    </row>
    <row r="1155" spans="1:20" x14ac:dyDescent="0.3">
      <c r="A1155" s="14">
        <v>42798</v>
      </c>
      <c r="B1155" s="15" t="s">
        <v>45</v>
      </c>
      <c r="C1155" s="15" t="s">
        <v>46</v>
      </c>
      <c r="D1155" s="15" t="s">
        <v>47</v>
      </c>
      <c r="E1155" s="16">
        <v>170</v>
      </c>
      <c r="F1155" s="17">
        <v>81</v>
      </c>
      <c r="G1155" s="17">
        <v>2</v>
      </c>
      <c r="H1155" s="17">
        <v>25</v>
      </c>
      <c r="I1155" s="15" t="s">
        <v>363</v>
      </c>
      <c r="J1155" s="17">
        <v>137</v>
      </c>
      <c r="K1155" s="15" t="s">
        <v>101</v>
      </c>
      <c r="L1155" s="27">
        <v>23</v>
      </c>
      <c r="M1155" s="28">
        <v>22</v>
      </c>
      <c r="N1155" s="28">
        <v>97</v>
      </c>
      <c r="O1155" s="29" t="s">
        <v>129</v>
      </c>
      <c r="P1155" s="16">
        <v>62</v>
      </c>
      <c r="Q1155" s="16">
        <v>91</v>
      </c>
      <c r="R1155" s="15" t="s">
        <v>644</v>
      </c>
      <c r="S1155" s="16">
        <v>41</v>
      </c>
      <c r="T1155" s="15" t="s">
        <v>128</v>
      </c>
    </row>
    <row r="1156" spans="1:20" x14ac:dyDescent="0.3">
      <c r="A1156" s="14">
        <v>42799</v>
      </c>
      <c r="B1156" s="15" t="s">
        <v>45</v>
      </c>
      <c r="C1156" s="15" t="s">
        <v>46</v>
      </c>
      <c r="D1156" s="15" t="s">
        <v>47</v>
      </c>
      <c r="E1156" s="16">
        <v>170</v>
      </c>
      <c r="F1156" s="17">
        <v>133</v>
      </c>
      <c r="G1156" s="17">
        <v>16</v>
      </c>
      <c r="H1156" s="17">
        <v>85</v>
      </c>
      <c r="I1156" s="15" t="s">
        <v>51</v>
      </c>
      <c r="J1156" s="17">
        <v>181</v>
      </c>
      <c r="K1156" s="15" t="s">
        <v>143</v>
      </c>
      <c r="L1156" s="27">
        <v>28</v>
      </c>
      <c r="M1156" s="28">
        <v>17</v>
      </c>
      <c r="N1156" s="28">
        <v>111</v>
      </c>
      <c r="O1156" s="29" t="s">
        <v>271</v>
      </c>
      <c r="P1156" s="16">
        <v>70</v>
      </c>
      <c r="Q1156" s="16">
        <v>97</v>
      </c>
      <c r="R1156" s="15" t="s">
        <v>486</v>
      </c>
      <c r="S1156" s="16">
        <v>35</v>
      </c>
      <c r="T1156" s="15" t="s">
        <v>104</v>
      </c>
    </row>
    <row r="1157" spans="1:20" x14ac:dyDescent="0.3">
      <c r="A1157" s="14">
        <v>42800</v>
      </c>
      <c r="B1157" s="15" t="s">
        <v>45</v>
      </c>
      <c r="C1157" s="15" t="s">
        <v>46</v>
      </c>
      <c r="D1157" s="15" t="s">
        <v>47</v>
      </c>
      <c r="E1157" s="16">
        <v>170</v>
      </c>
      <c r="F1157" s="17">
        <v>145</v>
      </c>
      <c r="G1157" s="17">
        <v>0</v>
      </c>
      <c r="H1157" s="17">
        <v>91</v>
      </c>
      <c r="I1157" s="15" t="s">
        <v>878</v>
      </c>
      <c r="J1157" s="17">
        <v>199</v>
      </c>
      <c r="K1157" s="15" t="s">
        <v>145</v>
      </c>
      <c r="L1157" s="27">
        <v>33</v>
      </c>
      <c r="M1157" s="28">
        <v>19</v>
      </c>
      <c r="N1157" s="28">
        <v>125</v>
      </c>
      <c r="O1157" s="29" t="s">
        <v>184</v>
      </c>
      <c r="P1157" s="16">
        <v>63</v>
      </c>
      <c r="Q1157" s="16">
        <v>91</v>
      </c>
      <c r="R1157" s="15" t="s">
        <v>51</v>
      </c>
      <c r="S1157" s="16">
        <v>48</v>
      </c>
      <c r="T1157" s="15" t="s">
        <v>307</v>
      </c>
    </row>
    <row r="1158" spans="1:20" x14ac:dyDescent="0.3">
      <c r="A1158" s="14">
        <v>42801</v>
      </c>
      <c r="B1158" s="15" t="s">
        <v>45</v>
      </c>
      <c r="C1158" s="15" t="s">
        <v>46</v>
      </c>
      <c r="D1158" s="15" t="s">
        <v>47</v>
      </c>
      <c r="E1158" s="16">
        <v>170</v>
      </c>
      <c r="F1158" s="17">
        <v>146</v>
      </c>
      <c r="G1158" s="17">
        <v>0</v>
      </c>
      <c r="H1158" s="17">
        <v>84</v>
      </c>
      <c r="I1158" s="15" t="s">
        <v>272</v>
      </c>
      <c r="J1158" s="17">
        <v>209</v>
      </c>
      <c r="K1158" s="15" t="s">
        <v>288</v>
      </c>
      <c r="L1158" s="27">
        <v>26</v>
      </c>
      <c r="M1158" s="28">
        <v>22</v>
      </c>
      <c r="N1158" s="28">
        <v>122</v>
      </c>
      <c r="O1158" s="29" t="s">
        <v>95</v>
      </c>
      <c r="P1158" s="16">
        <v>68</v>
      </c>
      <c r="Q1158" s="16">
        <v>97</v>
      </c>
      <c r="R1158" s="15" t="s">
        <v>88</v>
      </c>
      <c r="S1158" s="16">
        <v>43</v>
      </c>
      <c r="T1158" s="15" t="s">
        <v>71</v>
      </c>
    </row>
    <row r="1159" spans="1:20" x14ac:dyDescent="0.3">
      <c r="A1159" s="14">
        <v>42802</v>
      </c>
      <c r="B1159" s="15" t="s">
        <v>45</v>
      </c>
      <c r="C1159" s="15" t="s">
        <v>46</v>
      </c>
      <c r="D1159" s="15" t="s">
        <v>47</v>
      </c>
      <c r="E1159" s="16">
        <v>170</v>
      </c>
      <c r="F1159" s="17">
        <v>116</v>
      </c>
      <c r="G1159" s="17">
        <v>0</v>
      </c>
      <c r="H1159" s="17">
        <v>56</v>
      </c>
      <c r="I1159" s="15" t="s">
        <v>485</v>
      </c>
      <c r="J1159" s="17">
        <v>177</v>
      </c>
      <c r="K1159" s="15" t="s">
        <v>443</v>
      </c>
      <c r="L1159" s="27">
        <v>36</v>
      </c>
      <c r="M1159" s="28">
        <v>17</v>
      </c>
      <c r="N1159" s="28">
        <v>61</v>
      </c>
      <c r="O1159" s="29" t="s">
        <v>158</v>
      </c>
      <c r="P1159" s="16">
        <v>79</v>
      </c>
      <c r="Q1159" s="16">
        <v>99</v>
      </c>
      <c r="R1159" s="15" t="s">
        <v>51</v>
      </c>
      <c r="S1159" s="16">
        <v>64</v>
      </c>
      <c r="T1159" s="15" t="s">
        <v>91</v>
      </c>
    </row>
    <row r="1160" spans="1:20" x14ac:dyDescent="0.3">
      <c r="A1160" s="14">
        <v>42803</v>
      </c>
      <c r="B1160" s="15" t="s">
        <v>45</v>
      </c>
      <c r="C1160" s="15" t="s">
        <v>46</v>
      </c>
      <c r="D1160" s="15" t="s">
        <v>47</v>
      </c>
      <c r="E1160" s="16">
        <v>170</v>
      </c>
      <c r="F1160" s="17">
        <v>152</v>
      </c>
      <c r="G1160" s="17">
        <v>0</v>
      </c>
      <c r="H1160" s="17">
        <v>64</v>
      </c>
      <c r="I1160" s="15" t="s">
        <v>879</v>
      </c>
      <c r="J1160" s="17">
        <v>239</v>
      </c>
      <c r="K1160" s="15" t="s">
        <v>696</v>
      </c>
      <c r="L1160" s="29" t="s">
        <v>84</v>
      </c>
      <c r="M1160" s="28">
        <v>8</v>
      </c>
      <c r="N1160" s="28">
        <v>64</v>
      </c>
      <c r="O1160" s="29" t="s">
        <v>89</v>
      </c>
      <c r="P1160" s="16">
        <v>69</v>
      </c>
      <c r="Q1160" s="16">
        <v>99</v>
      </c>
      <c r="R1160" s="15" t="s">
        <v>51</v>
      </c>
      <c r="S1160" s="16">
        <v>44</v>
      </c>
      <c r="T1160" s="15" t="s">
        <v>98</v>
      </c>
    </row>
    <row r="1161" spans="1:20" x14ac:dyDescent="0.3">
      <c r="A1161" s="14">
        <v>42804</v>
      </c>
      <c r="B1161" s="15" t="s">
        <v>45</v>
      </c>
      <c r="C1161" s="15" t="s">
        <v>46</v>
      </c>
      <c r="D1161" s="15" t="s">
        <v>47</v>
      </c>
      <c r="E1161" s="16">
        <v>170</v>
      </c>
      <c r="F1161" s="17">
        <v>168</v>
      </c>
      <c r="G1161" s="17">
        <v>0</v>
      </c>
      <c r="H1161" s="17">
        <v>50</v>
      </c>
      <c r="I1161" s="15" t="s">
        <v>74</v>
      </c>
      <c r="J1161" s="17">
        <v>285</v>
      </c>
      <c r="K1161" s="15" t="s">
        <v>50</v>
      </c>
      <c r="L1161" s="29" t="s">
        <v>84</v>
      </c>
      <c r="M1161" s="28">
        <v>8</v>
      </c>
      <c r="N1161" s="28">
        <v>64</v>
      </c>
      <c r="O1161" s="29" t="s">
        <v>129</v>
      </c>
      <c r="P1161" s="16">
        <v>59</v>
      </c>
      <c r="Q1161" s="16">
        <v>100</v>
      </c>
      <c r="R1161" s="15" t="s">
        <v>51</v>
      </c>
      <c r="S1161" s="16">
        <v>29</v>
      </c>
      <c r="T1161" s="15" t="s">
        <v>128</v>
      </c>
    </row>
    <row r="1162" spans="1:20" x14ac:dyDescent="0.3">
      <c r="A1162" s="14">
        <v>42805</v>
      </c>
      <c r="B1162" s="15" t="s">
        <v>45</v>
      </c>
      <c r="C1162" s="15" t="s">
        <v>46</v>
      </c>
      <c r="D1162" s="15" t="s">
        <v>47</v>
      </c>
      <c r="E1162" s="16">
        <v>170</v>
      </c>
      <c r="F1162" s="17">
        <v>150</v>
      </c>
      <c r="G1162" s="17">
        <v>12</v>
      </c>
      <c r="H1162" s="17">
        <v>90</v>
      </c>
      <c r="I1162" s="15" t="s">
        <v>378</v>
      </c>
      <c r="J1162" s="17">
        <v>210</v>
      </c>
      <c r="K1162" s="15" t="s">
        <v>68</v>
      </c>
      <c r="L1162" s="27">
        <v>36</v>
      </c>
      <c r="M1162" s="28">
        <v>14</v>
      </c>
      <c r="N1162" s="28">
        <v>100</v>
      </c>
      <c r="O1162" s="29" t="s">
        <v>164</v>
      </c>
      <c r="P1162" s="16">
        <v>64</v>
      </c>
      <c r="Q1162" s="16">
        <v>94</v>
      </c>
      <c r="R1162" s="15" t="s">
        <v>460</v>
      </c>
      <c r="S1162" s="16">
        <v>45</v>
      </c>
      <c r="T1162" s="15" t="s">
        <v>260</v>
      </c>
    </row>
    <row r="1163" spans="1:20" x14ac:dyDescent="0.3">
      <c r="A1163" s="14">
        <v>42806</v>
      </c>
      <c r="B1163" s="15" t="s">
        <v>45</v>
      </c>
      <c r="C1163" s="15" t="s">
        <v>46</v>
      </c>
      <c r="D1163" s="15" t="s">
        <v>47</v>
      </c>
      <c r="E1163" s="16">
        <v>170</v>
      </c>
      <c r="F1163" s="17">
        <v>98</v>
      </c>
      <c r="G1163" s="17">
        <v>270</v>
      </c>
      <c r="H1163" s="17">
        <v>71</v>
      </c>
      <c r="I1163" s="15" t="s">
        <v>880</v>
      </c>
      <c r="J1163" s="17">
        <v>126</v>
      </c>
      <c r="K1163" s="15" t="s">
        <v>391</v>
      </c>
      <c r="L1163" s="27">
        <v>25</v>
      </c>
      <c r="M1163" s="28">
        <v>19</v>
      </c>
      <c r="N1163" s="28">
        <v>117</v>
      </c>
      <c r="O1163" s="29" t="s">
        <v>89</v>
      </c>
      <c r="P1163" s="16">
        <v>84</v>
      </c>
      <c r="Q1163" s="16">
        <v>98</v>
      </c>
      <c r="R1163" s="15" t="s">
        <v>174</v>
      </c>
      <c r="S1163" s="16">
        <v>66</v>
      </c>
      <c r="T1163" s="15" t="s">
        <v>264</v>
      </c>
    </row>
    <row r="1164" spans="1:20" x14ac:dyDescent="0.3">
      <c r="A1164" s="14">
        <v>42807</v>
      </c>
      <c r="B1164" s="15" t="s">
        <v>45</v>
      </c>
      <c r="C1164" s="15" t="s">
        <v>46</v>
      </c>
      <c r="D1164" s="15" t="s">
        <v>47</v>
      </c>
      <c r="E1164" s="16">
        <v>170</v>
      </c>
      <c r="F1164" s="17">
        <v>90</v>
      </c>
      <c r="G1164" s="17">
        <v>6</v>
      </c>
      <c r="H1164" s="17">
        <v>53</v>
      </c>
      <c r="I1164" s="15" t="s">
        <v>881</v>
      </c>
      <c r="J1164" s="17">
        <v>128</v>
      </c>
      <c r="K1164" s="15" t="s">
        <v>621</v>
      </c>
      <c r="L1164" s="27">
        <v>29</v>
      </c>
      <c r="M1164" s="28">
        <v>11</v>
      </c>
      <c r="N1164" s="28">
        <v>58</v>
      </c>
      <c r="O1164" s="29" t="s">
        <v>578</v>
      </c>
      <c r="P1164" s="16">
        <v>78</v>
      </c>
      <c r="Q1164" s="16">
        <v>100</v>
      </c>
      <c r="R1164" s="15" t="s">
        <v>51</v>
      </c>
      <c r="S1164" s="16">
        <v>59</v>
      </c>
      <c r="T1164" s="15" t="s">
        <v>117</v>
      </c>
    </row>
    <row r="1165" spans="1:20" x14ac:dyDescent="0.3">
      <c r="A1165" s="14">
        <v>42808</v>
      </c>
      <c r="B1165" s="15" t="s">
        <v>45</v>
      </c>
      <c r="C1165" s="15" t="s">
        <v>46</v>
      </c>
      <c r="D1165" s="15" t="s">
        <v>47</v>
      </c>
      <c r="E1165" s="16">
        <v>170</v>
      </c>
      <c r="F1165" s="17">
        <v>112</v>
      </c>
      <c r="G1165" s="17">
        <v>0</v>
      </c>
      <c r="H1165" s="17">
        <v>71</v>
      </c>
      <c r="I1165" s="15" t="s">
        <v>705</v>
      </c>
      <c r="J1165" s="17">
        <v>153</v>
      </c>
      <c r="K1165" s="15" t="s">
        <v>278</v>
      </c>
      <c r="L1165" s="29" t="s">
        <v>218</v>
      </c>
      <c r="M1165" s="28">
        <v>6</v>
      </c>
      <c r="N1165" s="28">
        <v>61</v>
      </c>
      <c r="O1165" s="29" t="s">
        <v>128</v>
      </c>
      <c r="P1165" s="16">
        <v>82</v>
      </c>
      <c r="Q1165" s="16">
        <v>99</v>
      </c>
      <c r="R1165" s="15" t="s">
        <v>51</v>
      </c>
      <c r="S1165" s="16">
        <v>64</v>
      </c>
      <c r="T1165" s="15" t="s">
        <v>50</v>
      </c>
    </row>
    <row r="1166" spans="1:20" x14ac:dyDescent="0.3">
      <c r="A1166" s="14">
        <v>42809</v>
      </c>
      <c r="B1166" s="15" t="s">
        <v>45</v>
      </c>
      <c r="C1166" s="15" t="s">
        <v>46</v>
      </c>
      <c r="D1166" s="15" t="s">
        <v>47</v>
      </c>
      <c r="E1166" s="16">
        <v>170</v>
      </c>
      <c r="F1166" s="17">
        <v>140</v>
      </c>
      <c r="G1166" s="17">
        <v>0</v>
      </c>
      <c r="H1166" s="17">
        <v>92</v>
      </c>
      <c r="I1166" s="15" t="s">
        <v>806</v>
      </c>
      <c r="J1166" s="17">
        <v>189</v>
      </c>
      <c r="K1166" s="15" t="s">
        <v>90</v>
      </c>
      <c r="L1166" s="29" t="s">
        <v>116</v>
      </c>
      <c r="M1166" s="28">
        <v>14</v>
      </c>
      <c r="N1166" s="28">
        <v>61</v>
      </c>
      <c r="O1166" s="29" t="s">
        <v>50</v>
      </c>
      <c r="P1166" s="16">
        <v>74</v>
      </c>
      <c r="Q1166" s="16">
        <v>97</v>
      </c>
      <c r="R1166" s="15" t="s">
        <v>51</v>
      </c>
      <c r="S1166" s="16">
        <v>57</v>
      </c>
      <c r="T1166" s="15" t="s">
        <v>158</v>
      </c>
    </row>
    <row r="1167" spans="1:20" x14ac:dyDescent="0.3">
      <c r="A1167" s="14">
        <v>42810</v>
      </c>
      <c r="B1167" s="15" t="s">
        <v>45</v>
      </c>
      <c r="C1167" s="15" t="s">
        <v>46</v>
      </c>
      <c r="D1167" s="15" t="s">
        <v>47</v>
      </c>
      <c r="E1167" s="16">
        <v>170</v>
      </c>
      <c r="F1167" s="17">
        <v>161</v>
      </c>
      <c r="G1167" s="17">
        <v>0</v>
      </c>
      <c r="H1167" s="17">
        <v>69</v>
      </c>
      <c r="I1167" s="15" t="s">
        <v>662</v>
      </c>
      <c r="J1167" s="17">
        <v>253</v>
      </c>
      <c r="K1167" s="15" t="s">
        <v>245</v>
      </c>
      <c r="L1167" s="27">
        <v>10</v>
      </c>
      <c r="M1167" s="28">
        <v>17</v>
      </c>
      <c r="N1167" s="28">
        <v>75</v>
      </c>
      <c r="O1167" s="29" t="s">
        <v>644</v>
      </c>
      <c r="P1167" s="16">
        <v>57</v>
      </c>
      <c r="Q1167" s="16">
        <v>96</v>
      </c>
      <c r="R1167" s="15" t="s">
        <v>80</v>
      </c>
      <c r="S1167" s="16">
        <v>24</v>
      </c>
      <c r="T1167" s="15" t="s">
        <v>264</v>
      </c>
    </row>
    <row r="1168" spans="1:20" x14ac:dyDescent="0.3">
      <c r="A1168" s="14">
        <v>42811</v>
      </c>
      <c r="B1168" s="15" t="s">
        <v>45</v>
      </c>
      <c r="C1168" s="15" t="s">
        <v>46</v>
      </c>
      <c r="D1168" s="15" t="s">
        <v>47</v>
      </c>
      <c r="E1168" s="16">
        <v>170</v>
      </c>
      <c r="F1168" s="17">
        <v>130</v>
      </c>
      <c r="G1168" s="17">
        <v>2</v>
      </c>
      <c r="H1168" s="17">
        <v>102</v>
      </c>
      <c r="I1168" s="15" t="s">
        <v>882</v>
      </c>
      <c r="J1168" s="17">
        <v>157</v>
      </c>
      <c r="K1168" s="15" t="s">
        <v>481</v>
      </c>
      <c r="L1168" s="29" t="s">
        <v>102</v>
      </c>
      <c r="M1168" s="28">
        <v>11</v>
      </c>
      <c r="N1168" s="28">
        <v>58</v>
      </c>
      <c r="O1168" s="29" t="s">
        <v>117</v>
      </c>
      <c r="P1168" s="16">
        <v>80</v>
      </c>
      <c r="Q1168" s="16">
        <v>95</v>
      </c>
      <c r="R1168" s="15" t="s">
        <v>51</v>
      </c>
      <c r="S1168" s="16">
        <v>66</v>
      </c>
      <c r="T1168" s="15" t="s">
        <v>158</v>
      </c>
    </row>
    <row r="1169" spans="1:20" x14ac:dyDescent="0.3">
      <c r="A1169" s="14">
        <v>42812</v>
      </c>
      <c r="B1169" s="15" t="s">
        <v>45</v>
      </c>
      <c r="C1169" s="15" t="s">
        <v>46</v>
      </c>
      <c r="D1169" s="15" t="s">
        <v>47</v>
      </c>
      <c r="E1169" s="16">
        <v>170</v>
      </c>
      <c r="F1169" s="17">
        <v>138</v>
      </c>
      <c r="G1169" s="17">
        <v>0</v>
      </c>
      <c r="H1169" s="17">
        <v>104</v>
      </c>
      <c r="I1169" s="15" t="s">
        <v>51</v>
      </c>
      <c r="J1169" s="17">
        <v>171</v>
      </c>
      <c r="K1169" s="15" t="s">
        <v>423</v>
      </c>
      <c r="L1169" s="27">
        <v>35</v>
      </c>
      <c r="M1169" s="28">
        <v>11</v>
      </c>
      <c r="N1169" s="28">
        <v>56</v>
      </c>
      <c r="O1169" s="29" t="s">
        <v>213</v>
      </c>
      <c r="P1169" s="16">
        <v>78</v>
      </c>
      <c r="Q1169" s="16">
        <v>94</v>
      </c>
      <c r="R1169" s="15" t="s">
        <v>51</v>
      </c>
      <c r="S1169" s="16">
        <v>59</v>
      </c>
      <c r="T1169" s="15" t="s">
        <v>121</v>
      </c>
    </row>
    <row r="1170" spans="1:20" x14ac:dyDescent="0.3">
      <c r="A1170" s="14">
        <v>42813</v>
      </c>
      <c r="B1170" s="15" t="s">
        <v>45</v>
      </c>
      <c r="C1170" s="15" t="s">
        <v>46</v>
      </c>
      <c r="D1170" s="15" t="s">
        <v>47</v>
      </c>
      <c r="E1170" s="16">
        <v>170</v>
      </c>
      <c r="F1170" s="17">
        <v>110</v>
      </c>
      <c r="G1170" s="17">
        <v>0</v>
      </c>
      <c r="H1170" s="17">
        <v>99</v>
      </c>
      <c r="I1170" s="15" t="s">
        <v>883</v>
      </c>
      <c r="J1170" s="17">
        <v>120</v>
      </c>
      <c r="K1170" s="15" t="s">
        <v>133</v>
      </c>
      <c r="L1170" s="27">
        <v>27</v>
      </c>
      <c r="M1170" s="28">
        <v>11</v>
      </c>
      <c r="N1170" s="28">
        <v>50</v>
      </c>
      <c r="O1170" s="29" t="s">
        <v>264</v>
      </c>
      <c r="P1170" s="16">
        <v>84</v>
      </c>
      <c r="Q1170" s="16">
        <v>90</v>
      </c>
      <c r="R1170" s="15" t="s">
        <v>51</v>
      </c>
      <c r="S1170" s="16">
        <v>79</v>
      </c>
      <c r="T1170" s="15" t="s">
        <v>388</v>
      </c>
    </row>
    <row r="1171" spans="1:20" x14ac:dyDescent="0.3">
      <c r="A1171" s="14">
        <v>42814</v>
      </c>
      <c r="B1171" s="15" t="s">
        <v>45</v>
      </c>
      <c r="C1171" s="15" t="s">
        <v>46</v>
      </c>
      <c r="D1171" s="15" t="s">
        <v>47</v>
      </c>
      <c r="E1171" s="16">
        <v>170</v>
      </c>
      <c r="F1171" s="17">
        <v>108</v>
      </c>
      <c r="G1171" s="17">
        <v>62</v>
      </c>
      <c r="H1171" s="17">
        <v>82</v>
      </c>
      <c r="I1171" s="15" t="s">
        <v>272</v>
      </c>
      <c r="J1171" s="17">
        <v>135</v>
      </c>
      <c r="K1171" s="15" t="s">
        <v>508</v>
      </c>
      <c r="L1171" s="29" t="s">
        <v>218</v>
      </c>
      <c r="M1171" s="28">
        <v>11</v>
      </c>
      <c r="N1171" s="28">
        <v>44</v>
      </c>
      <c r="O1171" s="29" t="s">
        <v>167</v>
      </c>
      <c r="P1171" s="16">
        <v>75</v>
      </c>
      <c r="Q1171" s="16">
        <v>92</v>
      </c>
      <c r="R1171" s="15" t="s">
        <v>108</v>
      </c>
      <c r="S1171" s="16">
        <v>67</v>
      </c>
      <c r="T1171" s="15" t="s">
        <v>94</v>
      </c>
    </row>
    <row r="1172" spans="1:20" x14ac:dyDescent="0.3">
      <c r="A1172" s="14">
        <v>42815</v>
      </c>
      <c r="B1172" s="15" t="s">
        <v>45</v>
      </c>
      <c r="C1172" s="15" t="s">
        <v>46</v>
      </c>
      <c r="D1172" s="15" t="s">
        <v>47</v>
      </c>
      <c r="E1172" s="16">
        <v>170</v>
      </c>
      <c r="F1172" s="17">
        <v>92</v>
      </c>
      <c r="G1172" s="17">
        <v>72</v>
      </c>
      <c r="H1172" s="17">
        <v>59</v>
      </c>
      <c r="I1172" s="15" t="s">
        <v>108</v>
      </c>
      <c r="J1172" s="17">
        <v>125</v>
      </c>
      <c r="K1172" s="15" t="s">
        <v>51</v>
      </c>
      <c r="L1172" s="29" t="s">
        <v>84</v>
      </c>
      <c r="M1172" s="28">
        <v>14</v>
      </c>
      <c r="N1172" s="28">
        <v>58</v>
      </c>
      <c r="O1172" s="29" t="s">
        <v>167</v>
      </c>
      <c r="P1172" s="16">
        <v>83</v>
      </c>
      <c r="Q1172" s="16">
        <v>99</v>
      </c>
      <c r="R1172" s="15" t="s">
        <v>100</v>
      </c>
      <c r="S1172" s="16">
        <v>63</v>
      </c>
      <c r="T1172" s="15" t="s">
        <v>164</v>
      </c>
    </row>
    <row r="1173" spans="1:20" x14ac:dyDescent="0.3">
      <c r="A1173" s="14">
        <v>42816</v>
      </c>
      <c r="B1173" s="15" t="s">
        <v>45</v>
      </c>
      <c r="C1173" s="15" t="s">
        <v>46</v>
      </c>
      <c r="D1173" s="15" t="s">
        <v>47</v>
      </c>
      <c r="E1173" s="16">
        <v>170</v>
      </c>
      <c r="F1173" s="17">
        <v>86</v>
      </c>
      <c r="G1173" s="17">
        <v>4</v>
      </c>
      <c r="H1173" s="17">
        <v>38</v>
      </c>
      <c r="I1173" s="15" t="s">
        <v>108</v>
      </c>
      <c r="J1173" s="17">
        <v>134</v>
      </c>
      <c r="K1173" s="15" t="s">
        <v>864</v>
      </c>
      <c r="L1173" s="27">
        <v>25</v>
      </c>
      <c r="M1173" s="28">
        <v>14</v>
      </c>
      <c r="N1173" s="28">
        <v>106</v>
      </c>
      <c r="O1173" s="29" t="s">
        <v>129</v>
      </c>
      <c r="P1173" s="16">
        <v>59</v>
      </c>
      <c r="Q1173" s="16">
        <v>99</v>
      </c>
      <c r="R1173" s="15" t="s">
        <v>80</v>
      </c>
      <c r="S1173" s="16">
        <v>35</v>
      </c>
      <c r="T1173" s="15" t="s">
        <v>61</v>
      </c>
    </row>
    <row r="1174" spans="1:20" x14ac:dyDescent="0.3">
      <c r="A1174" s="14">
        <v>42817</v>
      </c>
      <c r="B1174" s="15" t="s">
        <v>45</v>
      </c>
      <c r="C1174" s="15" t="s">
        <v>46</v>
      </c>
      <c r="D1174" s="15" t="s">
        <v>47</v>
      </c>
      <c r="E1174" s="16">
        <v>170</v>
      </c>
      <c r="F1174" s="17">
        <v>68</v>
      </c>
      <c r="G1174" s="17">
        <v>4</v>
      </c>
      <c r="H1174" s="17">
        <v>21</v>
      </c>
      <c r="I1174" s="15" t="s">
        <v>48</v>
      </c>
      <c r="J1174" s="17">
        <v>115</v>
      </c>
      <c r="K1174" s="15" t="s">
        <v>77</v>
      </c>
      <c r="L1174" s="27">
        <v>27</v>
      </c>
      <c r="M1174" s="28">
        <v>19</v>
      </c>
      <c r="N1174" s="28">
        <v>81</v>
      </c>
      <c r="O1174" s="29" t="s">
        <v>206</v>
      </c>
      <c r="P1174" s="16">
        <v>66</v>
      </c>
      <c r="Q1174" s="16">
        <v>95</v>
      </c>
      <c r="R1174" s="15" t="s">
        <v>51</v>
      </c>
      <c r="S1174" s="16">
        <v>41</v>
      </c>
      <c r="T1174" s="15" t="s">
        <v>182</v>
      </c>
    </row>
    <row r="1175" spans="1:20" x14ac:dyDescent="0.3">
      <c r="A1175" s="14">
        <v>42818</v>
      </c>
      <c r="B1175" s="15" t="s">
        <v>45</v>
      </c>
      <c r="C1175" s="15" t="s">
        <v>46</v>
      </c>
      <c r="D1175" s="15" t="s">
        <v>47</v>
      </c>
      <c r="E1175" s="16">
        <v>170</v>
      </c>
      <c r="F1175" s="17">
        <v>79</v>
      </c>
      <c r="G1175" s="17">
        <v>0</v>
      </c>
      <c r="H1175" s="17">
        <v>25</v>
      </c>
      <c r="I1175" s="15" t="s">
        <v>341</v>
      </c>
      <c r="J1175" s="17">
        <v>133</v>
      </c>
      <c r="K1175" s="15" t="s">
        <v>73</v>
      </c>
      <c r="L1175" s="27">
        <v>10</v>
      </c>
      <c r="M1175" s="28">
        <v>17</v>
      </c>
      <c r="N1175" s="28">
        <v>97</v>
      </c>
      <c r="O1175" s="29" t="s">
        <v>585</v>
      </c>
      <c r="P1175" s="16">
        <v>66</v>
      </c>
      <c r="Q1175" s="16">
        <v>99</v>
      </c>
      <c r="R1175" s="15" t="s">
        <v>159</v>
      </c>
      <c r="S1175" s="16">
        <v>40</v>
      </c>
      <c r="T1175" s="15" t="s">
        <v>206</v>
      </c>
    </row>
    <row r="1176" spans="1:20" x14ac:dyDescent="0.3">
      <c r="A1176" s="14">
        <v>42819</v>
      </c>
      <c r="B1176" s="15" t="s">
        <v>45</v>
      </c>
      <c r="C1176" s="15" t="s">
        <v>46</v>
      </c>
      <c r="D1176" s="15" t="s">
        <v>47</v>
      </c>
      <c r="E1176" s="16">
        <v>170</v>
      </c>
      <c r="F1176" s="17">
        <v>60</v>
      </c>
      <c r="G1176" s="17">
        <v>78</v>
      </c>
      <c r="H1176" s="17">
        <v>39</v>
      </c>
      <c r="I1176" s="15" t="s">
        <v>656</v>
      </c>
      <c r="J1176" s="17">
        <v>81</v>
      </c>
      <c r="K1176" s="15" t="s">
        <v>884</v>
      </c>
      <c r="L1176" s="29" t="s">
        <v>401</v>
      </c>
      <c r="M1176" s="28">
        <v>0</v>
      </c>
      <c r="N1176" s="28">
        <v>42</v>
      </c>
      <c r="O1176" s="29" t="s">
        <v>108</v>
      </c>
      <c r="P1176" s="16">
        <v>92</v>
      </c>
      <c r="Q1176" s="16">
        <v>99</v>
      </c>
      <c r="R1176" s="15" t="s">
        <v>51</v>
      </c>
      <c r="S1176" s="16">
        <v>82</v>
      </c>
      <c r="T1176" s="15" t="s">
        <v>169</v>
      </c>
    </row>
    <row r="1177" spans="1:20" x14ac:dyDescent="0.3">
      <c r="A1177" s="14">
        <v>42820</v>
      </c>
      <c r="B1177" s="15" t="s">
        <v>45</v>
      </c>
      <c r="C1177" s="15" t="s">
        <v>46</v>
      </c>
      <c r="D1177" s="15" t="s">
        <v>47</v>
      </c>
      <c r="E1177" s="16">
        <v>170</v>
      </c>
      <c r="F1177" s="17">
        <v>102</v>
      </c>
      <c r="G1177" s="17">
        <v>2</v>
      </c>
      <c r="H1177" s="17">
        <v>40</v>
      </c>
      <c r="I1177" s="15" t="s">
        <v>885</v>
      </c>
      <c r="J1177" s="17">
        <v>164</v>
      </c>
      <c r="K1177" s="15" t="s">
        <v>71</v>
      </c>
      <c r="L1177" s="27">
        <v>24</v>
      </c>
      <c r="M1177" s="28">
        <v>19</v>
      </c>
      <c r="N1177" s="28">
        <v>136</v>
      </c>
      <c r="O1177" s="29" t="s">
        <v>179</v>
      </c>
      <c r="P1177" s="16">
        <v>52</v>
      </c>
      <c r="Q1177" s="16">
        <v>100</v>
      </c>
      <c r="R1177" s="15" t="s">
        <v>51</v>
      </c>
      <c r="S1177" s="16">
        <v>38</v>
      </c>
      <c r="T1177" s="15" t="s">
        <v>215</v>
      </c>
    </row>
    <row r="1178" spans="1:20" x14ac:dyDescent="0.3">
      <c r="A1178" s="14">
        <v>42821</v>
      </c>
      <c r="B1178" s="15" t="s">
        <v>45</v>
      </c>
      <c r="C1178" s="15" t="s">
        <v>46</v>
      </c>
      <c r="D1178" s="15" t="s">
        <v>47</v>
      </c>
      <c r="E1178" s="16">
        <v>170</v>
      </c>
      <c r="F1178" s="17">
        <v>136</v>
      </c>
      <c r="G1178" s="17">
        <v>0</v>
      </c>
      <c r="H1178" s="17">
        <v>73</v>
      </c>
      <c r="I1178" s="15" t="s">
        <v>673</v>
      </c>
      <c r="J1178" s="17">
        <v>200</v>
      </c>
      <c r="K1178" s="15" t="s">
        <v>548</v>
      </c>
      <c r="L1178" s="27">
        <v>22</v>
      </c>
      <c r="M1178" s="28">
        <v>17</v>
      </c>
      <c r="N1178" s="28">
        <v>111</v>
      </c>
      <c r="O1178" s="29" t="s">
        <v>307</v>
      </c>
      <c r="P1178" s="16">
        <v>52</v>
      </c>
      <c r="Q1178" s="16">
        <v>92</v>
      </c>
      <c r="R1178" s="15" t="s">
        <v>51</v>
      </c>
      <c r="S1178" s="16">
        <v>38</v>
      </c>
      <c r="T1178" s="15" t="s">
        <v>121</v>
      </c>
    </row>
    <row r="1179" spans="1:20" x14ac:dyDescent="0.3">
      <c r="A1179" s="14">
        <v>42822</v>
      </c>
      <c r="B1179" s="15" t="s">
        <v>45</v>
      </c>
      <c r="C1179" s="15" t="s">
        <v>46</v>
      </c>
      <c r="D1179" s="15" t="s">
        <v>47</v>
      </c>
      <c r="E1179" s="16">
        <v>170</v>
      </c>
      <c r="F1179" s="17">
        <v>141</v>
      </c>
      <c r="G1179" s="17">
        <v>0</v>
      </c>
      <c r="H1179" s="17">
        <v>53</v>
      </c>
      <c r="I1179" s="15" t="s">
        <v>305</v>
      </c>
      <c r="J1179" s="17">
        <v>229</v>
      </c>
      <c r="K1179" s="15" t="s">
        <v>688</v>
      </c>
      <c r="L1179" s="27">
        <v>24</v>
      </c>
      <c r="M1179" s="28">
        <v>17</v>
      </c>
      <c r="N1179" s="28">
        <v>83</v>
      </c>
      <c r="O1179" s="29" t="s">
        <v>169</v>
      </c>
      <c r="P1179" s="16">
        <v>54</v>
      </c>
      <c r="Q1179" s="16">
        <v>98</v>
      </c>
      <c r="R1179" s="15" t="s">
        <v>434</v>
      </c>
      <c r="S1179" s="16">
        <v>30</v>
      </c>
      <c r="T1179" s="15" t="s">
        <v>133</v>
      </c>
    </row>
    <row r="1180" spans="1:20" x14ac:dyDescent="0.3">
      <c r="A1180" s="14">
        <v>42823</v>
      </c>
      <c r="B1180" s="15" t="s">
        <v>45</v>
      </c>
      <c r="C1180" s="15" t="s">
        <v>46</v>
      </c>
      <c r="D1180" s="15" t="s">
        <v>47</v>
      </c>
      <c r="E1180" s="16">
        <v>170</v>
      </c>
      <c r="F1180" s="17">
        <v>168</v>
      </c>
      <c r="G1180" s="17">
        <v>0</v>
      </c>
      <c r="H1180" s="17">
        <v>76</v>
      </c>
      <c r="I1180" s="15" t="s">
        <v>440</v>
      </c>
      <c r="J1180" s="17">
        <v>259</v>
      </c>
      <c r="K1180" s="15" t="s">
        <v>544</v>
      </c>
      <c r="L1180" s="27">
        <v>30</v>
      </c>
      <c r="M1180" s="28">
        <v>19</v>
      </c>
      <c r="N1180" s="28">
        <v>72</v>
      </c>
      <c r="O1180" s="29" t="s">
        <v>61</v>
      </c>
      <c r="P1180" s="16">
        <v>55</v>
      </c>
      <c r="Q1180" s="16">
        <v>93</v>
      </c>
      <c r="R1180" s="15" t="s">
        <v>229</v>
      </c>
      <c r="S1180" s="16">
        <v>29</v>
      </c>
      <c r="T1180" s="15" t="s">
        <v>206</v>
      </c>
    </row>
    <row r="1181" spans="1:20" x14ac:dyDescent="0.3">
      <c r="A1181" s="14">
        <v>42824</v>
      </c>
      <c r="B1181" s="15" t="s">
        <v>45</v>
      </c>
      <c r="C1181" s="15" t="s">
        <v>46</v>
      </c>
      <c r="D1181" s="15" t="s">
        <v>47</v>
      </c>
      <c r="E1181" s="16">
        <v>170</v>
      </c>
      <c r="F1181" s="17">
        <v>166</v>
      </c>
      <c r="G1181" s="17">
        <v>0</v>
      </c>
      <c r="H1181" s="17">
        <v>90</v>
      </c>
      <c r="I1181" s="15" t="s">
        <v>51</v>
      </c>
      <c r="J1181" s="17">
        <v>243</v>
      </c>
      <c r="K1181" s="15" t="s">
        <v>886</v>
      </c>
      <c r="L1181" s="27">
        <v>23</v>
      </c>
      <c r="M1181" s="28">
        <v>11</v>
      </c>
      <c r="N1181" s="28">
        <v>86</v>
      </c>
      <c r="O1181" s="29" t="s">
        <v>94</v>
      </c>
      <c r="P1181" s="16">
        <v>55</v>
      </c>
      <c r="Q1181" s="16">
        <v>96</v>
      </c>
      <c r="R1181" s="15" t="s">
        <v>258</v>
      </c>
      <c r="S1181" s="16">
        <v>31</v>
      </c>
      <c r="T1181" s="15" t="s">
        <v>98</v>
      </c>
    </row>
    <row r="1182" spans="1:20" x14ac:dyDescent="0.3">
      <c r="A1182" s="14">
        <v>42825</v>
      </c>
      <c r="B1182" s="15" t="s">
        <v>45</v>
      </c>
      <c r="C1182" s="15" t="s">
        <v>46</v>
      </c>
      <c r="D1182" s="15" t="s">
        <v>47</v>
      </c>
      <c r="E1182" s="16">
        <v>170</v>
      </c>
      <c r="F1182" s="17">
        <v>132</v>
      </c>
      <c r="G1182" s="17">
        <v>16</v>
      </c>
      <c r="H1182" s="17">
        <v>78</v>
      </c>
      <c r="I1182" s="15" t="s">
        <v>100</v>
      </c>
      <c r="J1182" s="17">
        <v>187</v>
      </c>
      <c r="K1182" s="15" t="s">
        <v>512</v>
      </c>
      <c r="L1182" s="27">
        <v>35</v>
      </c>
      <c r="M1182" s="28">
        <v>8</v>
      </c>
      <c r="N1182" s="28">
        <v>86</v>
      </c>
      <c r="O1182" s="29" t="s">
        <v>146</v>
      </c>
      <c r="P1182" s="16">
        <v>79</v>
      </c>
      <c r="Q1182" s="16">
        <v>98</v>
      </c>
      <c r="R1182" s="15" t="s">
        <v>74</v>
      </c>
      <c r="S1182" s="16">
        <v>52</v>
      </c>
      <c r="T1182" s="15" t="s">
        <v>121</v>
      </c>
    </row>
    <row r="1183" spans="1:20" x14ac:dyDescent="0.3">
      <c r="A1183" s="14">
        <v>42826</v>
      </c>
      <c r="B1183" s="15" t="s">
        <v>45</v>
      </c>
      <c r="C1183" s="15" t="s">
        <v>46</v>
      </c>
      <c r="D1183" s="15" t="s">
        <v>47</v>
      </c>
      <c r="E1183" s="16">
        <v>170</v>
      </c>
      <c r="F1183" s="17">
        <v>118</v>
      </c>
      <c r="G1183" s="17">
        <v>2</v>
      </c>
      <c r="H1183" s="17">
        <v>73</v>
      </c>
      <c r="I1183" s="15" t="s">
        <v>751</v>
      </c>
      <c r="J1183" s="17">
        <v>163</v>
      </c>
      <c r="K1183" s="15" t="s">
        <v>314</v>
      </c>
      <c r="L1183" s="27">
        <v>25</v>
      </c>
      <c r="M1183" s="28">
        <v>22</v>
      </c>
      <c r="N1183" s="28">
        <v>103</v>
      </c>
      <c r="O1183" s="29" t="s">
        <v>89</v>
      </c>
      <c r="P1183" s="16">
        <v>70</v>
      </c>
      <c r="Q1183" s="16">
        <v>97</v>
      </c>
      <c r="R1183" s="15" t="s">
        <v>494</v>
      </c>
      <c r="S1183" s="16">
        <v>52</v>
      </c>
      <c r="T1183" s="15" t="s">
        <v>89</v>
      </c>
    </row>
    <row r="1184" spans="1:20" x14ac:dyDescent="0.3">
      <c r="A1184" s="14">
        <v>42827</v>
      </c>
      <c r="B1184" s="15" t="s">
        <v>45</v>
      </c>
      <c r="C1184" s="15" t="s">
        <v>46</v>
      </c>
      <c r="D1184" s="15" t="s">
        <v>47</v>
      </c>
      <c r="E1184" s="16">
        <v>170</v>
      </c>
      <c r="F1184" s="17">
        <v>122</v>
      </c>
      <c r="G1184" s="17">
        <v>0</v>
      </c>
      <c r="H1184" s="17">
        <v>87</v>
      </c>
      <c r="I1184" s="15" t="s">
        <v>605</v>
      </c>
      <c r="J1184" s="17">
        <v>156</v>
      </c>
      <c r="K1184" s="15" t="s">
        <v>306</v>
      </c>
      <c r="L1184" s="29" t="s">
        <v>116</v>
      </c>
      <c r="M1184" s="28">
        <v>8</v>
      </c>
      <c r="N1184" s="28">
        <v>72</v>
      </c>
      <c r="O1184" s="29" t="s">
        <v>91</v>
      </c>
      <c r="P1184" s="16">
        <v>71</v>
      </c>
      <c r="Q1184" s="16">
        <v>91</v>
      </c>
      <c r="R1184" s="15" t="s">
        <v>123</v>
      </c>
      <c r="S1184" s="16">
        <v>53</v>
      </c>
      <c r="T1184" s="15" t="s">
        <v>169</v>
      </c>
    </row>
    <row r="1185" spans="1:20" x14ac:dyDescent="0.3">
      <c r="A1185" s="14">
        <v>42828</v>
      </c>
      <c r="B1185" s="15" t="s">
        <v>45</v>
      </c>
      <c r="C1185" s="15" t="s">
        <v>46</v>
      </c>
      <c r="D1185" s="15" t="s">
        <v>47</v>
      </c>
      <c r="E1185" s="16">
        <v>170</v>
      </c>
      <c r="F1185" s="17">
        <v>128</v>
      </c>
      <c r="G1185" s="17">
        <v>0</v>
      </c>
      <c r="H1185" s="17">
        <v>49</v>
      </c>
      <c r="I1185" s="15" t="s">
        <v>795</v>
      </c>
      <c r="J1185" s="17">
        <v>206</v>
      </c>
      <c r="K1185" s="15" t="s">
        <v>197</v>
      </c>
      <c r="L1185" s="29" t="s">
        <v>116</v>
      </c>
      <c r="M1185" s="28">
        <v>19</v>
      </c>
      <c r="N1185" s="28">
        <v>61</v>
      </c>
      <c r="O1185" s="29" t="s">
        <v>264</v>
      </c>
      <c r="P1185" s="16">
        <v>67</v>
      </c>
      <c r="Q1185" s="16">
        <v>98</v>
      </c>
      <c r="R1185" s="15" t="s">
        <v>258</v>
      </c>
      <c r="S1185" s="16">
        <v>43</v>
      </c>
      <c r="T1185" s="15" t="s">
        <v>121</v>
      </c>
    </row>
    <row r="1186" spans="1:20" x14ac:dyDescent="0.3">
      <c r="A1186" s="14">
        <v>42829</v>
      </c>
      <c r="B1186" s="15" t="s">
        <v>45</v>
      </c>
      <c r="C1186" s="15" t="s">
        <v>46</v>
      </c>
      <c r="D1186" s="15" t="s">
        <v>47</v>
      </c>
      <c r="E1186" s="16">
        <v>170</v>
      </c>
      <c r="F1186" s="17">
        <v>124</v>
      </c>
      <c r="G1186" s="17">
        <v>0</v>
      </c>
      <c r="H1186" s="17">
        <v>67</v>
      </c>
      <c r="I1186" s="15" t="s">
        <v>867</v>
      </c>
      <c r="J1186" s="17">
        <v>180</v>
      </c>
      <c r="K1186" s="15" t="s">
        <v>712</v>
      </c>
      <c r="L1186" s="29" t="s">
        <v>533</v>
      </c>
      <c r="M1186" s="28">
        <v>17</v>
      </c>
      <c r="N1186" s="28">
        <v>69</v>
      </c>
      <c r="O1186" s="29" t="s">
        <v>146</v>
      </c>
      <c r="P1186" s="16">
        <v>67</v>
      </c>
      <c r="Q1186" s="16">
        <v>97</v>
      </c>
      <c r="R1186" s="15" t="s">
        <v>59</v>
      </c>
      <c r="S1186" s="16">
        <v>50</v>
      </c>
      <c r="T1186" s="15" t="s">
        <v>81</v>
      </c>
    </row>
    <row r="1187" spans="1:20" x14ac:dyDescent="0.3">
      <c r="A1187" s="14">
        <v>42830</v>
      </c>
      <c r="B1187" s="15" t="s">
        <v>45</v>
      </c>
      <c r="C1187" s="15" t="s">
        <v>46</v>
      </c>
      <c r="D1187" s="15" t="s">
        <v>47</v>
      </c>
      <c r="E1187" s="16">
        <v>170</v>
      </c>
      <c r="F1187" s="17">
        <v>120</v>
      </c>
      <c r="G1187" s="17">
        <v>0</v>
      </c>
      <c r="H1187" s="17">
        <v>68</v>
      </c>
      <c r="I1187" s="15" t="s">
        <v>310</v>
      </c>
      <c r="J1187" s="17">
        <v>172</v>
      </c>
      <c r="K1187" s="15" t="s">
        <v>134</v>
      </c>
      <c r="L1187" s="27">
        <v>35</v>
      </c>
      <c r="M1187" s="28">
        <v>14</v>
      </c>
      <c r="N1187" s="28">
        <v>69</v>
      </c>
      <c r="O1187" s="29" t="s">
        <v>439</v>
      </c>
      <c r="P1187" s="16">
        <v>70</v>
      </c>
      <c r="Q1187" s="16">
        <v>95</v>
      </c>
      <c r="R1187" s="15" t="s">
        <v>108</v>
      </c>
      <c r="S1187" s="16">
        <v>53</v>
      </c>
      <c r="T1187" s="15" t="s">
        <v>264</v>
      </c>
    </row>
    <row r="1188" spans="1:20" x14ac:dyDescent="0.3">
      <c r="A1188" s="14">
        <v>42831</v>
      </c>
      <c r="B1188" s="15" t="s">
        <v>45</v>
      </c>
      <c r="C1188" s="15" t="s">
        <v>46</v>
      </c>
      <c r="D1188" s="15" t="s">
        <v>47</v>
      </c>
      <c r="E1188" s="16">
        <v>170</v>
      </c>
      <c r="F1188" s="17">
        <v>126</v>
      </c>
      <c r="G1188" s="17">
        <v>0</v>
      </c>
      <c r="H1188" s="17">
        <v>48</v>
      </c>
      <c r="I1188" s="15" t="s">
        <v>413</v>
      </c>
      <c r="J1188" s="17">
        <v>205</v>
      </c>
      <c r="K1188" s="15" t="s">
        <v>508</v>
      </c>
      <c r="L1188" s="27">
        <v>36</v>
      </c>
      <c r="M1188" s="28">
        <v>11</v>
      </c>
      <c r="N1188" s="28">
        <v>61</v>
      </c>
      <c r="O1188" s="29" t="s">
        <v>186</v>
      </c>
      <c r="P1188" s="16">
        <v>69</v>
      </c>
      <c r="Q1188" s="16">
        <v>99</v>
      </c>
      <c r="R1188" s="15" t="s">
        <v>51</v>
      </c>
      <c r="S1188" s="16">
        <v>48</v>
      </c>
      <c r="T1188" s="15" t="s">
        <v>179</v>
      </c>
    </row>
    <row r="1189" spans="1:20" x14ac:dyDescent="0.3">
      <c r="A1189" s="14">
        <v>42832</v>
      </c>
      <c r="B1189" s="15" t="s">
        <v>45</v>
      </c>
      <c r="C1189" s="15" t="s">
        <v>46</v>
      </c>
      <c r="D1189" s="15" t="s">
        <v>47</v>
      </c>
      <c r="E1189" s="16">
        <v>170</v>
      </c>
      <c r="F1189" s="17">
        <v>138</v>
      </c>
      <c r="G1189" s="17">
        <v>0</v>
      </c>
      <c r="H1189" s="17">
        <v>73</v>
      </c>
      <c r="I1189" s="15" t="s">
        <v>887</v>
      </c>
      <c r="J1189" s="17">
        <v>203</v>
      </c>
      <c r="K1189" s="15" t="s">
        <v>712</v>
      </c>
      <c r="L1189" s="29" t="s">
        <v>263</v>
      </c>
      <c r="M1189" s="28">
        <v>17</v>
      </c>
      <c r="N1189" s="28">
        <v>61</v>
      </c>
      <c r="O1189" s="29" t="s">
        <v>186</v>
      </c>
      <c r="P1189" s="16">
        <v>70</v>
      </c>
      <c r="Q1189" s="16">
        <v>98</v>
      </c>
      <c r="R1189" s="15" t="s">
        <v>460</v>
      </c>
      <c r="S1189" s="16">
        <v>52</v>
      </c>
      <c r="T1189" s="15" t="s">
        <v>117</v>
      </c>
    </row>
    <row r="1190" spans="1:20" x14ac:dyDescent="0.3">
      <c r="A1190" s="14">
        <v>42833</v>
      </c>
      <c r="B1190" s="15" t="s">
        <v>45</v>
      </c>
      <c r="C1190" s="15" t="s">
        <v>46</v>
      </c>
      <c r="D1190" s="15" t="s">
        <v>47</v>
      </c>
      <c r="E1190" s="16">
        <v>170</v>
      </c>
      <c r="F1190" s="17">
        <v>167</v>
      </c>
      <c r="G1190" s="17">
        <v>0</v>
      </c>
      <c r="H1190" s="17">
        <v>67</v>
      </c>
      <c r="I1190" s="15" t="s">
        <v>888</v>
      </c>
      <c r="J1190" s="17">
        <v>267</v>
      </c>
      <c r="K1190" s="15" t="s">
        <v>429</v>
      </c>
      <c r="L1190" s="29" t="s">
        <v>116</v>
      </c>
      <c r="M1190" s="28">
        <v>14</v>
      </c>
      <c r="N1190" s="28">
        <v>69</v>
      </c>
      <c r="O1190" s="29" t="s">
        <v>135</v>
      </c>
      <c r="P1190" s="16">
        <v>55</v>
      </c>
      <c r="Q1190" s="16">
        <v>100</v>
      </c>
      <c r="R1190" s="15" t="s">
        <v>74</v>
      </c>
      <c r="S1190" s="16">
        <v>28</v>
      </c>
      <c r="T1190" s="15" t="s">
        <v>439</v>
      </c>
    </row>
    <row r="1191" spans="1:20" x14ac:dyDescent="0.3">
      <c r="A1191" s="14">
        <v>42834</v>
      </c>
      <c r="B1191" s="15" t="s">
        <v>45</v>
      </c>
      <c r="C1191" s="15" t="s">
        <v>46</v>
      </c>
      <c r="D1191" s="15" t="s">
        <v>47</v>
      </c>
      <c r="E1191" s="16">
        <v>170</v>
      </c>
      <c r="F1191" s="17">
        <v>155</v>
      </c>
      <c r="G1191" s="17">
        <v>0</v>
      </c>
      <c r="H1191" s="17">
        <v>79</v>
      </c>
      <c r="I1191" s="15" t="s">
        <v>471</v>
      </c>
      <c r="J1191" s="17">
        <v>231</v>
      </c>
      <c r="K1191" s="15" t="s">
        <v>50</v>
      </c>
      <c r="L1191" s="29" t="s">
        <v>84</v>
      </c>
      <c r="M1191" s="28">
        <v>28</v>
      </c>
      <c r="N1191" s="28">
        <v>72</v>
      </c>
      <c r="O1191" s="29" t="s">
        <v>113</v>
      </c>
      <c r="P1191" s="16">
        <v>69</v>
      </c>
      <c r="Q1191" s="16">
        <v>95</v>
      </c>
      <c r="R1191" s="15" t="s">
        <v>88</v>
      </c>
      <c r="S1191" s="16">
        <v>46</v>
      </c>
      <c r="T1191" s="15" t="s">
        <v>307</v>
      </c>
    </row>
    <row r="1192" spans="1:20" x14ac:dyDescent="0.3">
      <c r="A1192" s="14">
        <v>42835</v>
      </c>
      <c r="B1192" s="15" t="s">
        <v>45</v>
      </c>
      <c r="C1192" s="15" t="s">
        <v>46</v>
      </c>
      <c r="D1192" s="15" t="s">
        <v>47</v>
      </c>
      <c r="E1192" s="16">
        <v>170</v>
      </c>
      <c r="F1192" s="17">
        <v>150</v>
      </c>
      <c r="G1192" s="17">
        <v>0</v>
      </c>
      <c r="H1192" s="17">
        <v>103</v>
      </c>
      <c r="I1192" s="15" t="s">
        <v>304</v>
      </c>
      <c r="J1192" s="17">
        <v>198</v>
      </c>
      <c r="K1192" s="15" t="s">
        <v>535</v>
      </c>
      <c r="L1192" s="29" t="s">
        <v>116</v>
      </c>
      <c r="M1192" s="28">
        <v>22</v>
      </c>
      <c r="N1192" s="28">
        <v>78</v>
      </c>
      <c r="O1192" s="29" t="s">
        <v>129</v>
      </c>
      <c r="P1192" s="16">
        <v>82</v>
      </c>
      <c r="Q1192" s="16">
        <v>96</v>
      </c>
      <c r="R1192" s="15" t="s">
        <v>51</v>
      </c>
      <c r="S1192" s="16">
        <v>59</v>
      </c>
      <c r="T1192" s="15" t="s">
        <v>146</v>
      </c>
    </row>
    <row r="1193" spans="1:20" x14ac:dyDescent="0.3">
      <c r="A1193" s="14">
        <v>42836</v>
      </c>
      <c r="B1193" s="15" t="s">
        <v>45</v>
      </c>
      <c r="C1193" s="15" t="s">
        <v>46</v>
      </c>
      <c r="D1193" s="15" t="s">
        <v>47</v>
      </c>
      <c r="E1193" s="16">
        <v>170</v>
      </c>
      <c r="F1193" s="17">
        <v>146</v>
      </c>
      <c r="G1193" s="17">
        <v>0</v>
      </c>
      <c r="H1193" s="17">
        <v>98</v>
      </c>
      <c r="I1193" s="15" t="s">
        <v>889</v>
      </c>
      <c r="J1193" s="17">
        <v>194</v>
      </c>
      <c r="K1193" s="15" t="s">
        <v>256</v>
      </c>
      <c r="L1193" s="27">
        <v>36</v>
      </c>
      <c r="M1193" s="28">
        <v>11</v>
      </c>
      <c r="N1193" s="28">
        <v>69</v>
      </c>
      <c r="O1193" s="29" t="s">
        <v>64</v>
      </c>
      <c r="P1193" s="16">
        <v>77</v>
      </c>
      <c r="Q1193" s="16">
        <v>97</v>
      </c>
      <c r="R1193" s="15" t="s">
        <v>183</v>
      </c>
      <c r="S1193" s="16">
        <v>57</v>
      </c>
      <c r="T1193" s="15" t="s">
        <v>121</v>
      </c>
    </row>
    <row r="1194" spans="1:20" x14ac:dyDescent="0.3">
      <c r="A1194" s="14">
        <v>42837</v>
      </c>
      <c r="B1194" s="15" t="s">
        <v>45</v>
      </c>
      <c r="C1194" s="15" t="s">
        <v>46</v>
      </c>
      <c r="D1194" s="15" t="s">
        <v>47</v>
      </c>
      <c r="E1194" s="16">
        <v>170</v>
      </c>
      <c r="F1194" s="17">
        <v>161</v>
      </c>
      <c r="G1194" s="17">
        <v>0</v>
      </c>
      <c r="H1194" s="17">
        <v>108</v>
      </c>
      <c r="I1194" s="15" t="s">
        <v>115</v>
      </c>
      <c r="J1194" s="17">
        <v>214</v>
      </c>
      <c r="K1194" s="15" t="s">
        <v>50</v>
      </c>
      <c r="L1194" s="29" t="s">
        <v>84</v>
      </c>
      <c r="M1194" s="28">
        <v>19</v>
      </c>
      <c r="N1194" s="28">
        <v>61</v>
      </c>
      <c r="O1194" s="29" t="s">
        <v>146</v>
      </c>
      <c r="P1194" s="16">
        <v>72</v>
      </c>
      <c r="Q1194" s="16">
        <v>95</v>
      </c>
      <c r="R1194" s="15" t="s">
        <v>240</v>
      </c>
      <c r="S1194" s="16">
        <v>56</v>
      </c>
      <c r="T1194" s="15" t="s">
        <v>89</v>
      </c>
    </row>
    <row r="1195" spans="1:20" x14ac:dyDescent="0.3">
      <c r="A1195" s="14">
        <v>42838</v>
      </c>
      <c r="B1195" s="15" t="s">
        <v>45</v>
      </c>
      <c r="C1195" s="15" t="s">
        <v>46</v>
      </c>
      <c r="D1195" s="15" t="s">
        <v>47</v>
      </c>
      <c r="E1195" s="16">
        <v>170</v>
      </c>
      <c r="F1195" s="17">
        <v>160</v>
      </c>
      <c r="G1195" s="17">
        <v>0</v>
      </c>
      <c r="H1195" s="17">
        <v>97</v>
      </c>
      <c r="I1195" s="15" t="s">
        <v>241</v>
      </c>
      <c r="J1195" s="17">
        <v>224</v>
      </c>
      <c r="K1195" s="15" t="s">
        <v>414</v>
      </c>
      <c r="L1195" s="29" t="s">
        <v>263</v>
      </c>
      <c r="M1195" s="28">
        <v>17</v>
      </c>
      <c r="N1195" s="28">
        <v>64</v>
      </c>
      <c r="O1195" s="29" t="s">
        <v>213</v>
      </c>
      <c r="P1195" s="16">
        <v>72</v>
      </c>
      <c r="Q1195" s="16">
        <v>95</v>
      </c>
      <c r="R1195" s="15" t="s">
        <v>70</v>
      </c>
      <c r="S1195" s="16">
        <v>54</v>
      </c>
      <c r="T1195" s="15" t="s">
        <v>215</v>
      </c>
    </row>
    <row r="1196" spans="1:20" x14ac:dyDescent="0.3">
      <c r="A1196" s="14">
        <v>42839</v>
      </c>
      <c r="B1196" s="15" t="s">
        <v>45</v>
      </c>
      <c r="C1196" s="15" t="s">
        <v>46</v>
      </c>
      <c r="D1196" s="15" t="s">
        <v>47</v>
      </c>
      <c r="E1196" s="16">
        <v>170</v>
      </c>
      <c r="F1196" s="17">
        <v>134</v>
      </c>
      <c r="G1196" s="17">
        <v>2</v>
      </c>
      <c r="H1196" s="17">
        <v>113</v>
      </c>
      <c r="I1196" s="15" t="s">
        <v>890</v>
      </c>
      <c r="J1196" s="17">
        <v>154</v>
      </c>
      <c r="K1196" s="15" t="s">
        <v>727</v>
      </c>
      <c r="L1196" s="29" t="s">
        <v>102</v>
      </c>
      <c r="M1196" s="28">
        <v>8</v>
      </c>
      <c r="N1196" s="28">
        <v>36</v>
      </c>
      <c r="O1196" s="29" t="s">
        <v>113</v>
      </c>
      <c r="P1196" s="16">
        <v>87</v>
      </c>
      <c r="Q1196" s="16">
        <v>98</v>
      </c>
      <c r="R1196" s="15" t="s">
        <v>51</v>
      </c>
      <c r="S1196" s="16">
        <v>77</v>
      </c>
      <c r="T1196" s="15" t="s">
        <v>264</v>
      </c>
    </row>
    <row r="1197" spans="1:20" x14ac:dyDescent="0.3">
      <c r="A1197" s="14">
        <v>42840</v>
      </c>
      <c r="B1197" s="15" t="s">
        <v>45</v>
      </c>
      <c r="C1197" s="15" t="s">
        <v>46</v>
      </c>
      <c r="D1197" s="15" t="s">
        <v>47</v>
      </c>
      <c r="E1197" s="16">
        <v>170</v>
      </c>
      <c r="F1197" s="17">
        <v>123</v>
      </c>
      <c r="G1197" s="17">
        <v>2</v>
      </c>
      <c r="H1197" s="17">
        <v>102</v>
      </c>
      <c r="I1197" s="15" t="s">
        <v>891</v>
      </c>
      <c r="J1197" s="17">
        <v>144</v>
      </c>
      <c r="K1197" s="15" t="s">
        <v>252</v>
      </c>
      <c r="L1197" s="29" t="s">
        <v>218</v>
      </c>
      <c r="M1197" s="28">
        <v>11</v>
      </c>
      <c r="N1197" s="28">
        <v>47</v>
      </c>
      <c r="O1197" s="29" t="s">
        <v>186</v>
      </c>
      <c r="P1197" s="16">
        <v>87</v>
      </c>
      <c r="Q1197" s="16">
        <v>96</v>
      </c>
      <c r="R1197" s="15" t="s">
        <v>51</v>
      </c>
      <c r="S1197" s="16">
        <v>78</v>
      </c>
      <c r="T1197" s="15" t="s">
        <v>139</v>
      </c>
    </row>
    <row r="1198" spans="1:20" x14ac:dyDescent="0.3">
      <c r="A1198" s="14">
        <v>42841</v>
      </c>
      <c r="B1198" s="15" t="s">
        <v>45</v>
      </c>
      <c r="C1198" s="15" t="s">
        <v>46</v>
      </c>
      <c r="D1198" s="15" t="s">
        <v>47</v>
      </c>
      <c r="E1198" s="16">
        <v>170</v>
      </c>
      <c r="F1198" s="17">
        <v>152</v>
      </c>
      <c r="G1198" s="17">
        <v>0</v>
      </c>
      <c r="H1198" s="17">
        <v>99</v>
      </c>
      <c r="I1198" s="15" t="s">
        <v>816</v>
      </c>
      <c r="J1198" s="17">
        <v>206</v>
      </c>
      <c r="K1198" s="15" t="s">
        <v>126</v>
      </c>
      <c r="L1198" s="27">
        <v>36</v>
      </c>
      <c r="M1198" s="28">
        <v>14</v>
      </c>
      <c r="N1198" s="28">
        <v>75</v>
      </c>
      <c r="O1198" s="29" t="s">
        <v>61</v>
      </c>
      <c r="P1198" s="16">
        <v>74</v>
      </c>
      <c r="Q1198" s="16">
        <v>97</v>
      </c>
      <c r="R1198" s="15" t="s">
        <v>51</v>
      </c>
      <c r="S1198" s="16">
        <v>56</v>
      </c>
      <c r="T1198" s="15" t="s">
        <v>81</v>
      </c>
    </row>
    <row r="1199" spans="1:20" x14ac:dyDescent="0.3">
      <c r="A1199" s="14">
        <v>42842</v>
      </c>
      <c r="B1199" s="15" t="s">
        <v>45</v>
      </c>
      <c r="C1199" s="15" t="s">
        <v>46</v>
      </c>
      <c r="D1199" s="15" t="s">
        <v>47</v>
      </c>
      <c r="E1199" s="16">
        <v>170</v>
      </c>
      <c r="F1199" s="17">
        <v>160</v>
      </c>
      <c r="G1199" s="17">
        <v>0</v>
      </c>
      <c r="H1199" s="17">
        <v>118</v>
      </c>
      <c r="I1199" s="15" t="s">
        <v>51</v>
      </c>
      <c r="J1199" s="17">
        <v>201</v>
      </c>
      <c r="K1199" s="15" t="s">
        <v>512</v>
      </c>
      <c r="L1199" s="29" t="s">
        <v>401</v>
      </c>
      <c r="M1199" s="28">
        <v>14</v>
      </c>
      <c r="N1199" s="28">
        <v>75</v>
      </c>
      <c r="O1199" s="29" t="s">
        <v>158</v>
      </c>
      <c r="P1199" s="16">
        <v>74</v>
      </c>
      <c r="Q1199" s="16">
        <v>92</v>
      </c>
      <c r="R1199" s="15" t="s">
        <v>193</v>
      </c>
      <c r="S1199" s="16">
        <v>60</v>
      </c>
      <c r="T1199" s="15" t="s">
        <v>81</v>
      </c>
    </row>
    <row r="1200" spans="1:20" x14ac:dyDescent="0.3">
      <c r="A1200" s="14">
        <v>42843</v>
      </c>
      <c r="B1200" s="15" t="s">
        <v>45</v>
      </c>
      <c r="C1200" s="15" t="s">
        <v>46</v>
      </c>
      <c r="D1200" s="15" t="s">
        <v>47</v>
      </c>
      <c r="E1200" s="16">
        <v>170</v>
      </c>
      <c r="F1200" s="17">
        <v>163</v>
      </c>
      <c r="G1200" s="17">
        <v>0</v>
      </c>
      <c r="H1200" s="17">
        <v>124</v>
      </c>
      <c r="I1200" s="15" t="s">
        <v>631</v>
      </c>
      <c r="J1200" s="17">
        <v>202</v>
      </c>
      <c r="K1200" s="15" t="s">
        <v>288</v>
      </c>
      <c r="L1200" s="27">
        <v>36</v>
      </c>
      <c r="M1200" s="28">
        <v>17</v>
      </c>
      <c r="N1200" s="28">
        <v>75</v>
      </c>
      <c r="O1200" s="29" t="s">
        <v>79</v>
      </c>
      <c r="P1200" s="16">
        <v>73</v>
      </c>
      <c r="Q1200" s="16">
        <v>91</v>
      </c>
      <c r="R1200" s="15" t="s">
        <v>159</v>
      </c>
      <c r="S1200" s="16">
        <v>55</v>
      </c>
      <c r="T1200" s="15" t="s">
        <v>158</v>
      </c>
    </row>
    <row r="1201" spans="1:20" x14ac:dyDescent="0.3">
      <c r="A1201" s="14">
        <v>42844</v>
      </c>
      <c r="B1201" s="15" t="s">
        <v>45</v>
      </c>
      <c r="C1201" s="15" t="s">
        <v>46</v>
      </c>
      <c r="D1201" s="15" t="s">
        <v>47</v>
      </c>
      <c r="E1201" s="16">
        <v>170</v>
      </c>
      <c r="F1201" s="17">
        <v>121</v>
      </c>
      <c r="G1201" s="17">
        <v>0</v>
      </c>
      <c r="H1201" s="17">
        <v>64</v>
      </c>
      <c r="I1201" s="15" t="s">
        <v>467</v>
      </c>
      <c r="J1201" s="17">
        <v>178</v>
      </c>
      <c r="K1201" s="15" t="s">
        <v>129</v>
      </c>
      <c r="L1201" s="29" t="s">
        <v>401</v>
      </c>
      <c r="M1201" s="28">
        <v>19</v>
      </c>
      <c r="N1201" s="28">
        <v>89</v>
      </c>
      <c r="O1201" s="29" t="s">
        <v>158</v>
      </c>
      <c r="P1201" s="16">
        <v>66</v>
      </c>
      <c r="Q1201" s="16">
        <v>95</v>
      </c>
      <c r="R1201" s="15" t="s">
        <v>280</v>
      </c>
      <c r="S1201" s="16">
        <v>43</v>
      </c>
      <c r="T1201" s="15" t="s">
        <v>209</v>
      </c>
    </row>
    <row r="1202" spans="1:20" x14ac:dyDescent="0.3">
      <c r="A1202" s="14">
        <v>42845</v>
      </c>
      <c r="B1202" s="15" t="s">
        <v>45</v>
      </c>
      <c r="C1202" s="15" t="s">
        <v>46</v>
      </c>
      <c r="D1202" s="15" t="s">
        <v>47</v>
      </c>
      <c r="E1202" s="16">
        <v>170</v>
      </c>
      <c r="F1202" s="17">
        <v>112</v>
      </c>
      <c r="G1202" s="17">
        <v>0</v>
      </c>
      <c r="H1202" s="17">
        <v>37</v>
      </c>
      <c r="I1202" s="15" t="s">
        <v>892</v>
      </c>
      <c r="J1202" s="17">
        <v>188</v>
      </c>
      <c r="K1202" s="15" t="s">
        <v>481</v>
      </c>
      <c r="L1202" s="29" t="s">
        <v>218</v>
      </c>
      <c r="M1202" s="28">
        <v>19</v>
      </c>
      <c r="N1202" s="28">
        <v>72</v>
      </c>
      <c r="O1202" s="29" t="s">
        <v>129</v>
      </c>
      <c r="P1202" s="16">
        <v>64</v>
      </c>
      <c r="Q1202" s="16">
        <v>97</v>
      </c>
      <c r="R1202" s="15" t="s">
        <v>280</v>
      </c>
      <c r="S1202" s="16">
        <v>37</v>
      </c>
      <c r="T1202" s="15" t="s">
        <v>179</v>
      </c>
    </row>
    <row r="1203" spans="1:20" x14ac:dyDescent="0.3">
      <c r="A1203" s="14">
        <v>42846</v>
      </c>
      <c r="B1203" s="15" t="s">
        <v>45</v>
      </c>
      <c r="C1203" s="15" t="s">
        <v>46</v>
      </c>
      <c r="D1203" s="15" t="s">
        <v>47</v>
      </c>
      <c r="E1203" s="16">
        <v>170</v>
      </c>
      <c r="F1203" s="17">
        <v>131</v>
      </c>
      <c r="G1203" s="17">
        <v>0</v>
      </c>
      <c r="H1203" s="17">
        <v>33</v>
      </c>
      <c r="I1203" s="15" t="s">
        <v>105</v>
      </c>
      <c r="J1203" s="17">
        <v>229</v>
      </c>
      <c r="K1203" s="15" t="s">
        <v>469</v>
      </c>
      <c r="L1203" s="29" t="s">
        <v>84</v>
      </c>
      <c r="M1203" s="28">
        <v>14</v>
      </c>
      <c r="N1203" s="28">
        <v>61</v>
      </c>
      <c r="O1203" s="29" t="s">
        <v>89</v>
      </c>
      <c r="P1203" s="16">
        <v>66</v>
      </c>
      <c r="Q1203" s="16">
        <v>99</v>
      </c>
      <c r="R1203" s="15" t="s">
        <v>301</v>
      </c>
      <c r="S1203" s="16">
        <v>44</v>
      </c>
      <c r="T1203" s="15" t="s">
        <v>89</v>
      </c>
    </row>
    <row r="1204" spans="1:20" x14ac:dyDescent="0.3">
      <c r="A1204" s="14">
        <v>42847</v>
      </c>
      <c r="B1204" s="15" t="s">
        <v>45</v>
      </c>
      <c r="C1204" s="15" t="s">
        <v>46</v>
      </c>
      <c r="D1204" s="15" t="s">
        <v>47</v>
      </c>
      <c r="E1204" s="16">
        <v>170</v>
      </c>
      <c r="F1204" s="17">
        <v>151</v>
      </c>
      <c r="G1204" s="17">
        <v>0</v>
      </c>
      <c r="H1204" s="17">
        <v>58</v>
      </c>
      <c r="I1204" s="15" t="s">
        <v>325</v>
      </c>
      <c r="J1204" s="17">
        <v>244</v>
      </c>
      <c r="K1204" s="15" t="s">
        <v>285</v>
      </c>
      <c r="L1204" s="29" t="s">
        <v>84</v>
      </c>
      <c r="M1204" s="28">
        <v>17</v>
      </c>
      <c r="N1204" s="28">
        <v>58</v>
      </c>
      <c r="O1204" s="29" t="s">
        <v>148</v>
      </c>
      <c r="P1204" s="16">
        <v>63</v>
      </c>
      <c r="Q1204" s="16">
        <v>100</v>
      </c>
      <c r="R1204" s="15" t="s">
        <v>301</v>
      </c>
      <c r="S1204" s="16">
        <v>34</v>
      </c>
      <c r="T1204" s="15" t="s">
        <v>99</v>
      </c>
    </row>
    <row r="1205" spans="1:20" x14ac:dyDescent="0.3">
      <c r="A1205" s="14">
        <v>42848</v>
      </c>
      <c r="B1205" s="15" t="s">
        <v>45</v>
      </c>
      <c r="C1205" s="15" t="s">
        <v>46</v>
      </c>
      <c r="D1205" s="15" t="s">
        <v>47</v>
      </c>
      <c r="E1205" s="16">
        <v>170</v>
      </c>
      <c r="F1205" s="17">
        <v>152</v>
      </c>
      <c r="G1205" s="17">
        <v>0</v>
      </c>
      <c r="H1205" s="17">
        <v>67</v>
      </c>
      <c r="I1205" s="15" t="s">
        <v>461</v>
      </c>
      <c r="J1205" s="17">
        <v>238</v>
      </c>
      <c r="K1205" s="15" t="s">
        <v>146</v>
      </c>
      <c r="L1205" s="29" t="s">
        <v>218</v>
      </c>
      <c r="M1205" s="28">
        <v>14</v>
      </c>
      <c r="N1205" s="28">
        <v>64</v>
      </c>
      <c r="O1205" s="29" t="s">
        <v>117</v>
      </c>
      <c r="P1205" s="16">
        <v>68</v>
      </c>
      <c r="Q1205" s="16">
        <v>99</v>
      </c>
      <c r="R1205" s="15" t="s">
        <v>74</v>
      </c>
      <c r="S1205" s="16">
        <v>45</v>
      </c>
      <c r="T1205" s="15" t="s">
        <v>179</v>
      </c>
    </row>
    <row r="1206" spans="1:20" x14ac:dyDescent="0.3">
      <c r="A1206" s="14">
        <v>42849</v>
      </c>
      <c r="B1206" s="15" t="s">
        <v>45</v>
      </c>
      <c r="C1206" s="15" t="s">
        <v>46</v>
      </c>
      <c r="D1206" s="15" t="s">
        <v>47</v>
      </c>
      <c r="E1206" s="16">
        <v>170</v>
      </c>
      <c r="F1206" s="17">
        <v>154</v>
      </c>
      <c r="G1206" s="17">
        <v>2</v>
      </c>
      <c r="H1206" s="17">
        <v>77</v>
      </c>
      <c r="I1206" s="15" t="s">
        <v>624</v>
      </c>
      <c r="J1206" s="17">
        <v>230</v>
      </c>
      <c r="K1206" s="15" t="s">
        <v>119</v>
      </c>
      <c r="L1206" s="29" t="s">
        <v>84</v>
      </c>
      <c r="M1206" s="28">
        <v>14</v>
      </c>
      <c r="N1206" s="28">
        <v>56</v>
      </c>
      <c r="O1206" s="29" t="s">
        <v>264</v>
      </c>
      <c r="P1206" s="16">
        <v>80</v>
      </c>
      <c r="Q1206" s="16">
        <v>100</v>
      </c>
      <c r="R1206" s="15" t="s">
        <v>301</v>
      </c>
      <c r="S1206" s="16">
        <v>52</v>
      </c>
      <c r="T1206" s="15" t="s">
        <v>121</v>
      </c>
    </row>
    <row r="1207" spans="1:20" x14ac:dyDescent="0.3">
      <c r="A1207" s="14">
        <v>42850</v>
      </c>
      <c r="B1207" s="15" t="s">
        <v>45</v>
      </c>
      <c r="C1207" s="15" t="s">
        <v>46</v>
      </c>
      <c r="D1207" s="15" t="s">
        <v>47</v>
      </c>
      <c r="E1207" s="16">
        <v>170</v>
      </c>
      <c r="F1207" s="17">
        <v>100</v>
      </c>
      <c r="G1207" s="17">
        <v>200</v>
      </c>
      <c r="H1207" s="17">
        <v>72</v>
      </c>
      <c r="I1207" s="15" t="s">
        <v>828</v>
      </c>
      <c r="J1207" s="17">
        <v>127</v>
      </c>
      <c r="K1207" s="15" t="s">
        <v>796</v>
      </c>
      <c r="L1207" s="29" t="s">
        <v>116</v>
      </c>
      <c r="M1207" s="28">
        <v>3</v>
      </c>
      <c r="N1207" s="28">
        <v>64</v>
      </c>
      <c r="O1207" s="29" t="s">
        <v>225</v>
      </c>
      <c r="P1207" s="16">
        <v>95</v>
      </c>
      <c r="Q1207" s="16">
        <v>99</v>
      </c>
      <c r="R1207" s="15" t="s">
        <v>486</v>
      </c>
      <c r="S1207" s="16">
        <v>90</v>
      </c>
      <c r="T1207" s="15" t="s">
        <v>129</v>
      </c>
    </row>
    <row r="1208" spans="1:20" x14ac:dyDescent="0.3">
      <c r="A1208" s="14">
        <v>42851</v>
      </c>
      <c r="B1208" s="15" t="s">
        <v>45</v>
      </c>
      <c r="C1208" s="15" t="s">
        <v>46</v>
      </c>
      <c r="D1208" s="15" t="s">
        <v>47</v>
      </c>
      <c r="E1208" s="16">
        <v>170</v>
      </c>
      <c r="F1208" s="17">
        <v>73</v>
      </c>
      <c r="G1208" s="17">
        <v>34</v>
      </c>
      <c r="H1208" s="17">
        <v>23</v>
      </c>
      <c r="I1208" s="15" t="s">
        <v>62</v>
      </c>
      <c r="J1208" s="17">
        <v>123</v>
      </c>
      <c r="K1208" s="15" t="s">
        <v>217</v>
      </c>
      <c r="L1208" s="29" t="s">
        <v>263</v>
      </c>
      <c r="M1208" s="28">
        <v>8</v>
      </c>
      <c r="N1208" s="28">
        <v>108</v>
      </c>
      <c r="O1208" s="29" t="s">
        <v>64</v>
      </c>
      <c r="P1208" s="16">
        <v>78</v>
      </c>
      <c r="Q1208" s="16">
        <v>98</v>
      </c>
      <c r="R1208" s="15" t="s">
        <v>51</v>
      </c>
      <c r="S1208" s="16">
        <v>50</v>
      </c>
      <c r="T1208" s="15" t="s">
        <v>146</v>
      </c>
    </row>
    <row r="1209" spans="1:20" x14ac:dyDescent="0.3">
      <c r="A1209" s="14">
        <v>42852</v>
      </c>
      <c r="B1209" s="15" t="s">
        <v>45</v>
      </c>
      <c r="C1209" s="15" t="s">
        <v>46</v>
      </c>
      <c r="D1209" s="15" t="s">
        <v>47</v>
      </c>
      <c r="E1209" s="16">
        <v>170</v>
      </c>
      <c r="F1209" s="17">
        <v>69</v>
      </c>
      <c r="G1209" s="17">
        <v>8</v>
      </c>
      <c r="H1209" s="17">
        <v>20</v>
      </c>
      <c r="I1209" s="15" t="s">
        <v>845</v>
      </c>
      <c r="J1209" s="17">
        <v>118</v>
      </c>
      <c r="K1209" s="15" t="s">
        <v>620</v>
      </c>
      <c r="L1209" s="27">
        <v>10</v>
      </c>
      <c r="M1209" s="28">
        <v>11</v>
      </c>
      <c r="N1209" s="28">
        <v>89</v>
      </c>
      <c r="O1209" s="29" t="s">
        <v>352</v>
      </c>
      <c r="P1209" s="16">
        <v>73</v>
      </c>
      <c r="Q1209" s="16">
        <v>99</v>
      </c>
      <c r="R1209" s="15" t="s">
        <v>510</v>
      </c>
      <c r="S1209" s="16">
        <v>56</v>
      </c>
      <c r="T1209" s="15" t="s">
        <v>99</v>
      </c>
    </row>
    <row r="1210" spans="1:20" x14ac:dyDescent="0.3">
      <c r="A1210" s="14">
        <v>42853</v>
      </c>
      <c r="B1210" s="15" t="s">
        <v>45</v>
      </c>
      <c r="C1210" s="15" t="s">
        <v>46</v>
      </c>
      <c r="D1210" s="15" t="s">
        <v>47</v>
      </c>
      <c r="E1210" s="16">
        <v>170</v>
      </c>
      <c r="F1210" s="17">
        <v>84</v>
      </c>
      <c r="G1210" s="17">
        <v>4</v>
      </c>
      <c r="H1210" s="17">
        <v>2</v>
      </c>
      <c r="I1210" s="15" t="s">
        <v>120</v>
      </c>
      <c r="J1210" s="17">
        <v>165</v>
      </c>
      <c r="K1210" s="15" t="s">
        <v>135</v>
      </c>
      <c r="L1210" s="29" t="s">
        <v>102</v>
      </c>
      <c r="M1210" s="28">
        <v>14</v>
      </c>
      <c r="N1210" s="28">
        <v>83</v>
      </c>
      <c r="O1210" s="29" t="s">
        <v>128</v>
      </c>
      <c r="P1210" s="16">
        <v>66</v>
      </c>
      <c r="Q1210" s="16">
        <v>100</v>
      </c>
      <c r="R1210" s="15" t="s">
        <v>51</v>
      </c>
      <c r="S1210" s="16">
        <v>34</v>
      </c>
      <c r="T1210" s="15" t="s">
        <v>133</v>
      </c>
    </row>
    <row r="1211" spans="1:20" x14ac:dyDescent="0.3">
      <c r="A1211" s="14">
        <v>42854</v>
      </c>
      <c r="B1211" s="15" t="s">
        <v>45</v>
      </c>
      <c r="C1211" s="15" t="s">
        <v>46</v>
      </c>
      <c r="D1211" s="15" t="s">
        <v>47</v>
      </c>
      <c r="E1211" s="16">
        <v>170</v>
      </c>
      <c r="F1211" s="17">
        <v>126</v>
      </c>
      <c r="G1211" s="17">
        <v>6</v>
      </c>
      <c r="H1211" s="17">
        <v>29</v>
      </c>
      <c r="I1211" s="15" t="s">
        <v>653</v>
      </c>
      <c r="J1211" s="17">
        <v>222</v>
      </c>
      <c r="K1211" s="15" t="s">
        <v>343</v>
      </c>
      <c r="L1211" s="27">
        <v>24</v>
      </c>
      <c r="M1211" s="28">
        <v>11</v>
      </c>
      <c r="N1211" s="28">
        <v>89</v>
      </c>
      <c r="O1211" s="29" t="s">
        <v>307</v>
      </c>
      <c r="P1211" s="16">
        <v>54</v>
      </c>
      <c r="Q1211" s="16">
        <v>100</v>
      </c>
      <c r="R1211" s="15" t="s">
        <v>258</v>
      </c>
      <c r="S1211" s="16">
        <v>28</v>
      </c>
      <c r="T1211" s="15" t="s">
        <v>71</v>
      </c>
    </row>
    <row r="1212" spans="1:20" x14ac:dyDescent="0.3">
      <c r="A1212" s="14">
        <v>42855</v>
      </c>
      <c r="B1212" s="15" t="s">
        <v>45</v>
      </c>
      <c r="C1212" s="15" t="s">
        <v>46</v>
      </c>
      <c r="D1212" s="15" t="s">
        <v>47</v>
      </c>
      <c r="E1212" s="16">
        <v>170</v>
      </c>
      <c r="F1212" s="17">
        <v>104</v>
      </c>
      <c r="G1212" s="17">
        <v>24</v>
      </c>
      <c r="H1212" s="17">
        <v>61</v>
      </c>
      <c r="I1212" s="15" t="s">
        <v>893</v>
      </c>
      <c r="J1212" s="17">
        <v>146</v>
      </c>
      <c r="K1212" s="15" t="s">
        <v>122</v>
      </c>
      <c r="L1212" s="27">
        <v>30</v>
      </c>
      <c r="M1212" s="28">
        <v>31</v>
      </c>
      <c r="N1212" s="28">
        <v>189</v>
      </c>
      <c r="O1212" s="29" t="s">
        <v>271</v>
      </c>
      <c r="P1212" s="16">
        <v>65</v>
      </c>
      <c r="Q1212" s="16">
        <v>91</v>
      </c>
      <c r="R1212" s="15" t="s">
        <v>370</v>
      </c>
      <c r="S1212" s="16">
        <v>37</v>
      </c>
      <c r="T1212" s="15" t="s">
        <v>277</v>
      </c>
    </row>
    <row r="1213" spans="1:20" x14ac:dyDescent="0.3">
      <c r="A1213" s="14">
        <v>42856</v>
      </c>
      <c r="B1213" s="15" t="s">
        <v>45</v>
      </c>
      <c r="C1213" s="15" t="s">
        <v>46</v>
      </c>
      <c r="D1213" s="15" t="s">
        <v>47</v>
      </c>
      <c r="E1213" s="16">
        <v>170</v>
      </c>
      <c r="F1213" s="17">
        <v>118</v>
      </c>
      <c r="G1213" s="17">
        <v>0</v>
      </c>
      <c r="H1213" s="17">
        <v>46</v>
      </c>
      <c r="I1213" s="15" t="s">
        <v>452</v>
      </c>
      <c r="J1213" s="17">
        <v>191</v>
      </c>
      <c r="K1213" s="15" t="s">
        <v>154</v>
      </c>
      <c r="L1213" s="29" t="s">
        <v>116</v>
      </c>
      <c r="M1213" s="28">
        <v>11</v>
      </c>
      <c r="N1213" s="28">
        <v>67</v>
      </c>
      <c r="O1213" s="29" t="s">
        <v>128</v>
      </c>
      <c r="P1213" s="16">
        <v>60</v>
      </c>
      <c r="Q1213" s="16">
        <v>96</v>
      </c>
      <c r="R1213" s="15" t="s">
        <v>100</v>
      </c>
      <c r="S1213" s="16">
        <v>34</v>
      </c>
      <c r="T1213" s="15" t="s">
        <v>352</v>
      </c>
    </row>
    <row r="1214" spans="1:20" x14ac:dyDescent="0.3">
      <c r="A1214" s="14">
        <v>42857</v>
      </c>
      <c r="B1214" s="15" t="s">
        <v>45</v>
      </c>
      <c r="C1214" s="15" t="s">
        <v>46</v>
      </c>
      <c r="D1214" s="15" t="s">
        <v>47</v>
      </c>
      <c r="E1214" s="16">
        <v>170</v>
      </c>
      <c r="F1214" s="17">
        <v>154</v>
      </c>
      <c r="G1214" s="17">
        <v>0</v>
      </c>
      <c r="H1214" s="17">
        <v>104</v>
      </c>
      <c r="I1214" s="15" t="s">
        <v>51</v>
      </c>
      <c r="J1214" s="17">
        <v>203</v>
      </c>
      <c r="K1214" s="15" t="s">
        <v>472</v>
      </c>
      <c r="L1214" s="29" t="s">
        <v>116</v>
      </c>
      <c r="M1214" s="28">
        <v>11</v>
      </c>
      <c r="N1214" s="28">
        <v>67</v>
      </c>
      <c r="O1214" s="29" t="s">
        <v>91</v>
      </c>
      <c r="P1214" s="16">
        <v>74</v>
      </c>
      <c r="Q1214" s="16">
        <v>98</v>
      </c>
      <c r="R1214" s="15" t="s">
        <v>51</v>
      </c>
      <c r="S1214" s="16">
        <v>55</v>
      </c>
      <c r="T1214" s="15" t="s">
        <v>133</v>
      </c>
    </row>
    <row r="1215" spans="1:20" x14ac:dyDescent="0.3">
      <c r="A1215" s="14">
        <v>42858</v>
      </c>
      <c r="B1215" s="15" t="s">
        <v>45</v>
      </c>
      <c r="C1215" s="15" t="s">
        <v>46</v>
      </c>
      <c r="D1215" s="15" t="s">
        <v>47</v>
      </c>
      <c r="E1215" s="16">
        <v>170</v>
      </c>
      <c r="F1215" s="17">
        <v>161</v>
      </c>
      <c r="G1215" s="17">
        <v>0</v>
      </c>
      <c r="H1215" s="17">
        <v>105</v>
      </c>
      <c r="I1215" s="15" t="s">
        <v>652</v>
      </c>
      <c r="J1215" s="17">
        <v>217</v>
      </c>
      <c r="K1215" s="15" t="s">
        <v>297</v>
      </c>
      <c r="L1215" s="29" t="s">
        <v>84</v>
      </c>
      <c r="M1215" s="28">
        <v>17</v>
      </c>
      <c r="N1215" s="28">
        <v>61</v>
      </c>
      <c r="O1215" s="29" t="s">
        <v>94</v>
      </c>
      <c r="P1215" s="16">
        <v>75</v>
      </c>
      <c r="Q1215" s="16">
        <v>97</v>
      </c>
      <c r="R1215" s="15" t="s">
        <v>51</v>
      </c>
      <c r="S1215" s="16">
        <v>62</v>
      </c>
      <c r="T1215" s="15" t="s">
        <v>51</v>
      </c>
    </row>
    <row r="1216" spans="1:20" x14ac:dyDescent="0.3">
      <c r="A1216" s="14">
        <v>42859</v>
      </c>
      <c r="B1216" s="15" t="s">
        <v>45</v>
      </c>
      <c r="C1216" s="15" t="s">
        <v>46</v>
      </c>
      <c r="D1216" s="15" t="s">
        <v>47</v>
      </c>
      <c r="E1216" s="16">
        <v>170</v>
      </c>
      <c r="F1216" s="17">
        <v>166</v>
      </c>
      <c r="G1216" s="17">
        <v>0</v>
      </c>
      <c r="H1216" s="17">
        <v>124</v>
      </c>
      <c r="I1216" s="15" t="s">
        <v>51</v>
      </c>
      <c r="J1216" s="17">
        <v>208</v>
      </c>
      <c r="K1216" s="15" t="s">
        <v>357</v>
      </c>
      <c r="L1216" s="29" t="s">
        <v>263</v>
      </c>
      <c r="M1216" s="28">
        <v>11</v>
      </c>
      <c r="N1216" s="28">
        <v>44</v>
      </c>
      <c r="O1216" s="29" t="s">
        <v>50</v>
      </c>
      <c r="P1216" s="16">
        <v>79</v>
      </c>
      <c r="Q1216" s="16">
        <v>97</v>
      </c>
      <c r="R1216" s="15" t="s">
        <v>108</v>
      </c>
      <c r="S1216" s="16">
        <v>67</v>
      </c>
      <c r="T1216" s="15" t="s">
        <v>61</v>
      </c>
    </row>
    <row r="1217" spans="1:20" x14ac:dyDescent="0.3">
      <c r="A1217" s="14">
        <v>42860</v>
      </c>
      <c r="B1217" s="15" t="s">
        <v>45</v>
      </c>
      <c r="C1217" s="15" t="s">
        <v>46</v>
      </c>
      <c r="D1217" s="15" t="s">
        <v>47</v>
      </c>
      <c r="E1217" s="16">
        <v>170</v>
      </c>
      <c r="F1217" s="17">
        <v>168</v>
      </c>
      <c r="G1217" s="17">
        <v>46</v>
      </c>
      <c r="H1217" s="17">
        <v>98</v>
      </c>
      <c r="I1217" s="15" t="s">
        <v>501</v>
      </c>
      <c r="J1217" s="17">
        <v>237</v>
      </c>
      <c r="K1217" s="15" t="s">
        <v>894</v>
      </c>
      <c r="L1217" s="27">
        <v>32</v>
      </c>
      <c r="M1217" s="28">
        <v>17</v>
      </c>
      <c r="N1217" s="28">
        <v>106</v>
      </c>
      <c r="O1217" s="29" t="s">
        <v>50</v>
      </c>
      <c r="P1217" s="16">
        <v>79</v>
      </c>
      <c r="Q1217" s="16">
        <v>100</v>
      </c>
      <c r="R1217" s="15" t="s">
        <v>51</v>
      </c>
      <c r="S1217" s="16">
        <v>42</v>
      </c>
      <c r="T1217" s="15" t="s">
        <v>475</v>
      </c>
    </row>
    <row r="1218" spans="1:20" x14ac:dyDescent="0.3">
      <c r="A1218" s="14">
        <v>42861</v>
      </c>
      <c r="B1218" s="15" t="s">
        <v>45</v>
      </c>
      <c r="C1218" s="15" t="s">
        <v>46</v>
      </c>
      <c r="D1218" s="15" t="s">
        <v>47</v>
      </c>
      <c r="E1218" s="16">
        <v>170</v>
      </c>
      <c r="F1218" s="17">
        <v>138</v>
      </c>
      <c r="G1218" s="17">
        <v>0</v>
      </c>
      <c r="H1218" s="17">
        <v>66</v>
      </c>
      <c r="I1218" s="15" t="s">
        <v>123</v>
      </c>
      <c r="J1218" s="17">
        <v>211</v>
      </c>
      <c r="K1218" s="15" t="s">
        <v>512</v>
      </c>
      <c r="L1218" s="29" t="s">
        <v>84</v>
      </c>
      <c r="M1218" s="28">
        <v>14</v>
      </c>
      <c r="N1218" s="28">
        <v>72</v>
      </c>
      <c r="O1218" s="29" t="s">
        <v>94</v>
      </c>
      <c r="P1218" s="16">
        <v>72</v>
      </c>
      <c r="Q1218" s="16">
        <v>100</v>
      </c>
      <c r="R1218" s="15" t="s">
        <v>51</v>
      </c>
      <c r="S1218" s="16">
        <v>42</v>
      </c>
      <c r="T1218" s="15" t="s">
        <v>133</v>
      </c>
    </row>
    <row r="1219" spans="1:20" x14ac:dyDescent="0.3">
      <c r="A1219" s="14">
        <v>42862</v>
      </c>
      <c r="B1219" s="15" t="s">
        <v>45</v>
      </c>
      <c r="C1219" s="15" t="s">
        <v>46</v>
      </c>
      <c r="D1219" s="15" t="s">
        <v>47</v>
      </c>
      <c r="E1219" s="16">
        <v>170</v>
      </c>
      <c r="F1219" s="17">
        <v>164</v>
      </c>
      <c r="G1219" s="17">
        <v>0</v>
      </c>
      <c r="H1219" s="17">
        <v>85</v>
      </c>
      <c r="I1219" s="15" t="s">
        <v>895</v>
      </c>
      <c r="J1219" s="17">
        <v>244</v>
      </c>
      <c r="K1219" s="15" t="s">
        <v>136</v>
      </c>
      <c r="L1219" s="27">
        <v>36</v>
      </c>
      <c r="M1219" s="28">
        <v>17</v>
      </c>
      <c r="N1219" s="28">
        <v>75</v>
      </c>
      <c r="O1219" s="29" t="s">
        <v>91</v>
      </c>
      <c r="P1219" s="16">
        <v>62</v>
      </c>
      <c r="Q1219" s="16">
        <v>99</v>
      </c>
      <c r="R1219" s="15" t="s">
        <v>51</v>
      </c>
      <c r="S1219" s="16">
        <v>44</v>
      </c>
      <c r="T1219" s="15" t="s">
        <v>182</v>
      </c>
    </row>
    <row r="1220" spans="1:20" x14ac:dyDescent="0.3">
      <c r="A1220" s="14">
        <v>42863</v>
      </c>
      <c r="B1220" s="15" t="s">
        <v>45</v>
      </c>
      <c r="C1220" s="15" t="s">
        <v>46</v>
      </c>
      <c r="D1220" s="15" t="s">
        <v>47</v>
      </c>
      <c r="E1220" s="16">
        <v>170</v>
      </c>
      <c r="F1220" s="17">
        <v>164</v>
      </c>
      <c r="G1220" s="17">
        <v>0</v>
      </c>
      <c r="H1220" s="17">
        <v>98</v>
      </c>
      <c r="I1220" s="15" t="s">
        <v>687</v>
      </c>
      <c r="J1220" s="17">
        <v>229</v>
      </c>
      <c r="K1220" s="15" t="s">
        <v>447</v>
      </c>
      <c r="L1220" s="29" t="s">
        <v>116</v>
      </c>
      <c r="M1220" s="28">
        <v>14</v>
      </c>
      <c r="N1220" s="28">
        <v>72</v>
      </c>
      <c r="O1220" s="29" t="s">
        <v>94</v>
      </c>
      <c r="P1220" s="16">
        <v>73</v>
      </c>
      <c r="Q1220" s="16">
        <v>99</v>
      </c>
      <c r="R1220" s="15" t="s">
        <v>258</v>
      </c>
      <c r="S1220" s="16">
        <v>56</v>
      </c>
      <c r="T1220" s="15" t="s">
        <v>129</v>
      </c>
    </row>
    <row r="1221" spans="1:20" x14ac:dyDescent="0.3">
      <c r="A1221" s="14">
        <v>42864</v>
      </c>
      <c r="B1221" s="15" t="s">
        <v>45</v>
      </c>
      <c r="C1221" s="15" t="s">
        <v>46</v>
      </c>
      <c r="D1221" s="15" t="s">
        <v>47</v>
      </c>
      <c r="E1221" s="16">
        <v>170</v>
      </c>
      <c r="F1221" s="17">
        <v>156</v>
      </c>
      <c r="G1221" s="17">
        <v>18</v>
      </c>
      <c r="H1221" s="17">
        <v>112</v>
      </c>
      <c r="I1221" s="15" t="s">
        <v>676</v>
      </c>
      <c r="J1221" s="17">
        <v>199</v>
      </c>
      <c r="K1221" s="15" t="s">
        <v>291</v>
      </c>
      <c r="L1221" s="29" t="s">
        <v>263</v>
      </c>
      <c r="M1221" s="28">
        <v>14</v>
      </c>
      <c r="N1221" s="28">
        <v>58</v>
      </c>
      <c r="O1221" s="29" t="s">
        <v>260</v>
      </c>
      <c r="P1221" s="16">
        <v>77</v>
      </c>
      <c r="Q1221" s="16">
        <v>98</v>
      </c>
      <c r="R1221" s="15" t="s">
        <v>108</v>
      </c>
      <c r="S1221" s="16">
        <v>64</v>
      </c>
      <c r="T1221" s="15" t="s">
        <v>215</v>
      </c>
    </row>
    <row r="1222" spans="1:20" x14ac:dyDescent="0.3">
      <c r="A1222" s="14">
        <v>42865</v>
      </c>
      <c r="B1222" s="15" t="s">
        <v>45</v>
      </c>
      <c r="C1222" s="15" t="s">
        <v>46</v>
      </c>
      <c r="D1222" s="15" t="s">
        <v>47</v>
      </c>
      <c r="E1222" s="16">
        <v>170</v>
      </c>
      <c r="F1222" s="17">
        <v>172</v>
      </c>
      <c r="G1222" s="17">
        <v>42</v>
      </c>
      <c r="H1222" s="17">
        <v>130</v>
      </c>
      <c r="I1222" s="15" t="s">
        <v>196</v>
      </c>
      <c r="J1222" s="17">
        <v>215</v>
      </c>
      <c r="K1222" s="15" t="s">
        <v>896</v>
      </c>
      <c r="L1222" s="27">
        <v>24</v>
      </c>
      <c r="M1222" s="28">
        <v>14</v>
      </c>
      <c r="N1222" s="28">
        <v>67</v>
      </c>
      <c r="O1222" s="29" t="s">
        <v>249</v>
      </c>
      <c r="P1222" s="16">
        <v>84</v>
      </c>
      <c r="Q1222" s="16">
        <v>99</v>
      </c>
      <c r="R1222" s="15" t="s">
        <v>51</v>
      </c>
      <c r="S1222" s="16">
        <v>57</v>
      </c>
      <c r="T1222" s="15" t="s">
        <v>133</v>
      </c>
    </row>
    <row r="1223" spans="1:20" x14ac:dyDescent="0.3">
      <c r="A1223" s="14">
        <v>42866</v>
      </c>
      <c r="B1223" s="15" t="s">
        <v>45</v>
      </c>
      <c r="C1223" s="15" t="s">
        <v>46</v>
      </c>
      <c r="D1223" s="15" t="s">
        <v>47</v>
      </c>
      <c r="E1223" s="16">
        <v>170</v>
      </c>
      <c r="F1223" s="17">
        <v>168</v>
      </c>
      <c r="G1223" s="17">
        <v>0</v>
      </c>
      <c r="H1223" s="17">
        <v>124</v>
      </c>
      <c r="I1223" s="15" t="s">
        <v>199</v>
      </c>
      <c r="J1223" s="17">
        <v>211</v>
      </c>
      <c r="K1223" s="15" t="s">
        <v>525</v>
      </c>
      <c r="L1223" s="27">
        <v>24</v>
      </c>
      <c r="M1223" s="28">
        <v>17</v>
      </c>
      <c r="N1223" s="28">
        <v>78</v>
      </c>
      <c r="O1223" s="29" t="s">
        <v>65</v>
      </c>
      <c r="P1223" s="16">
        <v>58</v>
      </c>
      <c r="Q1223" s="16">
        <v>96</v>
      </c>
      <c r="R1223" s="15" t="s">
        <v>249</v>
      </c>
      <c r="S1223" s="16">
        <v>42</v>
      </c>
      <c r="T1223" s="15" t="s">
        <v>206</v>
      </c>
    </row>
    <row r="1224" spans="1:20" x14ac:dyDescent="0.3">
      <c r="A1224" s="14">
        <v>42867</v>
      </c>
      <c r="B1224" s="15" t="s">
        <v>45</v>
      </c>
      <c r="C1224" s="15" t="s">
        <v>46</v>
      </c>
      <c r="D1224" s="15" t="s">
        <v>47</v>
      </c>
      <c r="E1224" s="16">
        <v>170</v>
      </c>
      <c r="F1224" s="17">
        <v>164</v>
      </c>
      <c r="G1224" s="17">
        <v>100</v>
      </c>
      <c r="H1224" s="17">
        <v>121</v>
      </c>
      <c r="I1224" s="15" t="s">
        <v>822</v>
      </c>
      <c r="J1224" s="17">
        <v>208</v>
      </c>
      <c r="K1224" s="15" t="s">
        <v>121</v>
      </c>
      <c r="L1224" s="29" t="s">
        <v>84</v>
      </c>
      <c r="M1224" s="28">
        <v>11</v>
      </c>
      <c r="N1224" s="28">
        <v>69</v>
      </c>
      <c r="O1224" s="29" t="s">
        <v>146</v>
      </c>
      <c r="P1224" s="16">
        <v>85</v>
      </c>
      <c r="Q1224" s="16">
        <v>99</v>
      </c>
      <c r="R1224" s="15" t="s">
        <v>312</v>
      </c>
      <c r="S1224" s="16">
        <v>62</v>
      </c>
      <c r="T1224" s="15" t="s">
        <v>121</v>
      </c>
    </row>
    <row r="1225" spans="1:20" x14ac:dyDescent="0.3">
      <c r="A1225" s="14">
        <v>42868</v>
      </c>
      <c r="B1225" s="15" t="s">
        <v>45</v>
      </c>
      <c r="C1225" s="15" t="s">
        <v>46</v>
      </c>
      <c r="D1225" s="15" t="s">
        <v>47</v>
      </c>
      <c r="E1225" s="16">
        <v>170</v>
      </c>
      <c r="F1225" s="17">
        <v>158</v>
      </c>
      <c r="G1225" s="17">
        <v>10</v>
      </c>
      <c r="H1225" s="17">
        <v>105</v>
      </c>
      <c r="I1225" s="15" t="s">
        <v>662</v>
      </c>
      <c r="J1225" s="17">
        <v>210</v>
      </c>
      <c r="K1225" s="15" t="s">
        <v>796</v>
      </c>
      <c r="L1225" s="29" t="s">
        <v>116</v>
      </c>
      <c r="M1225" s="28">
        <v>8</v>
      </c>
      <c r="N1225" s="28">
        <v>53</v>
      </c>
      <c r="O1225" s="29" t="s">
        <v>352</v>
      </c>
      <c r="P1225" s="16">
        <v>77</v>
      </c>
      <c r="Q1225" s="16">
        <v>100</v>
      </c>
      <c r="R1225" s="15" t="s">
        <v>434</v>
      </c>
      <c r="S1225" s="16">
        <v>41</v>
      </c>
      <c r="T1225" s="15" t="s">
        <v>352</v>
      </c>
    </row>
    <row r="1226" spans="1:20" x14ac:dyDescent="0.3">
      <c r="A1226" s="14">
        <v>42869</v>
      </c>
      <c r="B1226" s="15" t="s">
        <v>45</v>
      </c>
      <c r="C1226" s="15" t="s">
        <v>46</v>
      </c>
      <c r="D1226" s="15" t="s">
        <v>47</v>
      </c>
      <c r="E1226" s="16">
        <v>170</v>
      </c>
      <c r="F1226" s="17">
        <v>180</v>
      </c>
      <c r="G1226" s="17">
        <v>0</v>
      </c>
      <c r="H1226" s="17">
        <v>109</v>
      </c>
      <c r="I1226" s="15" t="s">
        <v>875</v>
      </c>
      <c r="J1226" s="17">
        <v>250</v>
      </c>
      <c r="K1226" s="15" t="s">
        <v>466</v>
      </c>
      <c r="L1226" s="29" t="s">
        <v>116</v>
      </c>
      <c r="M1226" s="28">
        <v>17</v>
      </c>
      <c r="N1226" s="28">
        <v>72</v>
      </c>
      <c r="O1226" s="29" t="s">
        <v>206</v>
      </c>
      <c r="P1226" s="16">
        <v>65</v>
      </c>
      <c r="Q1226" s="16">
        <v>100</v>
      </c>
      <c r="R1226" s="15" t="s">
        <v>51</v>
      </c>
      <c r="S1226" s="16">
        <v>34</v>
      </c>
      <c r="T1226" s="15" t="s">
        <v>117</v>
      </c>
    </row>
    <row r="1227" spans="1:20" x14ac:dyDescent="0.3">
      <c r="A1227" s="14">
        <v>42870</v>
      </c>
      <c r="B1227" s="15" t="s">
        <v>45</v>
      </c>
      <c r="C1227" s="15" t="s">
        <v>46</v>
      </c>
      <c r="D1227" s="15" t="s">
        <v>47</v>
      </c>
      <c r="E1227" s="16">
        <v>170</v>
      </c>
      <c r="F1227" s="17">
        <v>190</v>
      </c>
      <c r="G1227" s="17">
        <v>30</v>
      </c>
      <c r="H1227" s="17">
        <v>113</v>
      </c>
      <c r="I1227" s="15" t="s">
        <v>51</v>
      </c>
      <c r="J1227" s="17">
        <v>266</v>
      </c>
      <c r="K1227" s="15" t="s">
        <v>488</v>
      </c>
      <c r="L1227" s="29" t="s">
        <v>218</v>
      </c>
      <c r="M1227" s="28">
        <v>11</v>
      </c>
      <c r="N1227" s="28">
        <v>67</v>
      </c>
      <c r="O1227" s="29" t="s">
        <v>433</v>
      </c>
      <c r="P1227" s="16">
        <v>68</v>
      </c>
      <c r="Q1227" s="16">
        <v>99</v>
      </c>
      <c r="R1227" s="15" t="s">
        <v>166</v>
      </c>
      <c r="S1227" s="16">
        <v>50</v>
      </c>
      <c r="T1227" s="15" t="s">
        <v>94</v>
      </c>
    </row>
    <row r="1228" spans="1:20" x14ac:dyDescent="0.3">
      <c r="A1228" s="14">
        <v>42871</v>
      </c>
      <c r="B1228" s="15" t="s">
        <v>45</v>
      </c>
      <c r="C1228" s="15" t="s">
        <v>46</v>
      </c>
      <c r="D1228" s="15" t="s">
        <v>47</v>
      </c>
      <c r="E1228" s="16">
        <v>170</v>
      </c>
      <c r="F1228" s="17">
        <v>210</v>
      </c>
      <c r="G1228" s="17">
        <v>60</v>
      </c>
      <c r="H1228" s="17">
        <v>152</v>
      </c>
      <c r="I1228" s="15" t="s">
        <v>221</v>
      </c>
      <c r="J1228" s="17">
        <v>267</v>
      </c>
      <c r="K1228" s="15" t="s">
        <v>264</v>
      </c>
      <c r="L1228" s="29" t="s">
        <v>218</v>
      </c>
      <c r="M1228" s="28">
        <v>11</v>
      </c>
      <c r="N1228" s="28">
        <v>72</v>
      </c>
      <c r="O1228" s="29" t="s">
        <v>129</v>
      </c>
      <c r="P1228" s="16">
        <v>83</v>
      </c>
      <c r="Q1228" s="16">
        <v>100</v>
      </c>
      <c r="R1228" s="15" t="s">
        <v>51</v>
      </c>
      <c r="S1228" s="16">
        <v>52</v>
      </c>
      <c r="T1228" s="15" t="s">
        <v>277</v>
      </c>
    </row>
    <row r="1229" spans="1:20" x14ac:dyDescent="0.3">
      <c r="A1229" s="14">
        <v>42872</v>
      </c>
      <c r="B1229" s="15" t="s">
        <v>45</v>
      </c>
      <c r="C1229" s="15" t="s">
        <v>46</v>
      </c>
      <c r="D1229" s="15" t="s">
        <v>47</v>
      </c>
      <c r="E1229" s="16">
        <v>170</v>
      </c>
      <c r="F1229" s="17">
        <v>157</v>
      </c>
      <c r="G1229" s="17">
        <v>226</v>
      </c>
      <c r="H1229" s="17">
        <v>121</v>
      </c>
      <c r="I1229" s="15" t="s">
        <v>399</v>
      </c>
      <c r="J1229" s="17">
        <v>193</v>
      </c>
      <c r="K1229" s="15" t="s">
        <v>696</v>
      </c>
      <c r="L1229" s="29" t="s">
        <v>84</v>
      </c>
      <c r="M1229" s="28">
        <v>0</v>
      </c>
      <c r="N1229" s="28">
        <v>67</v>
      </c>
      <c r="O1229" s="29" t="s">
        <v>64</v>
      </c>
      <c r="P1229" s="16">
        <v>94</v>
      </c>
      <c r="Q1229" s="16">
        <v>100</v>
      </c>
      <c r="R1229" s="15" t="s">
        <v>51</v>
      </c>
      <c r="S1229" s="16">
        <v>83</v>
      </c>
      <c r="T1229" s="15" t="s">
        <v>94</v>
      </c>
    </row>
    <row r="1230" spans="1:20" x14ac:dyDescent="0.3">
      <c r="A1230" s="14">
        <v>42873</v>
      </c>
      <c r="B1230" s="15" t="s">
        <v>45</v>
      </c>
      <c r="C1230" s="15" t="s">
        <v>46</v>
      </c>
      <c r="D1230" s="15" t="s">
        <v>47</v>
      </c>
      <c r="E1230" s="16">
        <v>170</v>
      </c>
      <c r="F1230" s="17">
        <v>114</v>
      </c>
      <c r="G1230" s="17">
        <v>42</v>
      </c>
      <c r="H1230" s="17">
        <v>81</v>
      </c>
      <c r="I1230" s="15" t="s">
        <v>581</v>
      </c>
      <c r="J1230" s="17">
        <v>148</v>
      </c>
      <c r="K1230" s="15" t="s">
        <v>299</v>
      </c>
      <c r="L1230" s="27">
        <v>25</v>
      </c>
      <c r="M1230" s="28">
        <v>8</v>
      </c>
      <c r="N1230" s="28">
        <v>64</v>
      </c>
      <c r="O1230" s="29" t="s">
        <v>171</v>
      </c>
      <c r="P1230" s="16">
        <v>87</v>
      </c>
      <c r="Q1230" s="16">
        <v>99</v>
      </c>
      <c r="R1230" s="15" t="s">
        <v>51</v>
      </c>
      <c r="S1230" s="16">
        <v>64</v>
      </c>
      <c r="T1230" s="15" t="s">
        <v>352</v>
      </c>
    </row>
    <row r="1231" spans="1:20" x14ac:dyDescent="0.3">
      <c r="A1231" s="14">
        <v>42874</v>
      </c>
      <c r="B1231" s="15" t="s">
        <v>45</v>
      </c>
      <c r="C1231" s="15" t="s">
        <v>46</v>
      </c>
      <c r="D1231" s="15" t="s">
        <v>47</v>
      </c>
      <c r="E1231" s="16">
        <v>170</v>
      </c>
      <c r="F1231" s="17">
        <v>134</v>
      </c>
      <c r="G1231" s="17">
        <v>0</v>
      </c>
      <c r="H1231" s="17">
        <v>79</v>
      </c>
      <c r="I1231" s="15" t="s">
        <v>890</v>
      </c>
      <c r="J1231" s="17">
        <v>188</v>
      </c>
      <c r="K1231" s="15" t="s">
        <v>213</v>
      </c>
      <c r="L1231" s="27">
        <v>29</v>
      </c>
      <c r="M1231" s="28">
        <v>17</v>
      </c>
      <c r="N1231" s="28">
        <v>75</v>
      </c>
      <c r="O1231" s="29" t="s">
        <v>158</v>
      </c>
      <c r="P1231" s="16">
        <v>65</v>
      </c>
      <c r="Q1231" s="16">
        <v>100</v>
      </c>
      <c r="R1231" s="15" t="s">
        <v>543</v>
      </c>
      <c r="S1231" s="16">
        <v>45</v>
      </c>
      <c r="T1231" s="15" t="s">
        <v>169</v>
      </c>
    </row>
    <row r="1232" spans="1:20" x14ac:dyDescent="0.3">
      <c r="A1232" s="14">
        <v>42875</v>
      </c>
      <c r="B1232" s="15" t="s">
        <v>45</v>
      </c>
      <c r="C1232" s="15" t="s">
        <v>46</v>
      </c>
      <c r="D1232" s="15" t="s">
        <v>47</v>
      </c>
      <c r="E1232" s="16">
        <v>170</v>
      </c>
      <c r="F1232" s="17">
        <v>148</v>
      </c>
      <c r="G1232" s="17">
        <v>0</v>
      </c>
      <c r="H1232" s="17">
        <v>93</v>
      </c>
      <c r="I1232" s="15" t="s">
        <v>523</v>
      </c>
      <c r="J1232" s="17">
        <v>202</v>
      </c>
      <c r="K1232" s="15" t="s">
        <v>133</v>
      </c>
      <c r="L1232" s="27">
        <v>99</v>
      </c>
      <c r="M1232" s="28">
        <v>17</v>
      </c>
      <c r="N1232" s="28">
        <v>67</v>
      </c>
      <c r="O1232" s="29" t="s">
        <v>121</v>
      </c>
      <c r="P1232" s="16">
        <v>70</v>
      </c>
      <c r="Q1232" s="16">
        <v>98</v>
      </c>
      <c r="R1232" s="15" t="s">
        <v>159</v>
      </c>
      <c r="S1232" s="16">
        <v>55</v>
      </c>
      <c r="T1232" s="15" t="s">
        <v>169</v>
      </c>
    </row>
    <row r="1233" spans="1:20" x14ac:dyDescent="0.3">
      <c r="A1233" s="14">
        <v>42876</v>
      </c>
      <c r="B1233" s="15" t="s">
        <v>45</v>
      </c>
      <c r="C1233" s="15" t="s">
        <v>46</v>
      </c>
      <c r="D1233" s="15" t="s">
        <v>47</v>
      </c>
      <c r="E1233" s="16">
        <v>170</v>
      </c>
      <c r="F1233" s="17">
        <v>206</v>
      </c>
      <c r="G1233" s="17">
        <v>16</v>
      </c>
      <c r="H1233" s="17">
        <v>101</v>
      </c>
      <c r="I1233" s="15" t="s">
        <v>305</v>
      </c>
      <c r="J1233" s="17">
        <v>311</v>
      </c>
      <c r="K1233" s="15" t="s">
        <v>873</v>
      </c>
      <c r="L1233" s="27">
        <v>26</v>
      </c>
      <c r="M1233" s="28">
        <v>8</v>
      </c>
      <c r="N1233" s="28">
        <v>47</v>
      </c>
      <c r="O1233" s="29" t="s">
        <v>81</v>
      </c>
      <c r="P1233" s="16">
        <v>70</v>
      </c>
      <c r="Q1233" s="16">
        <v>99</v>
      </c>
      <c r="R1233" s="15" t="s">
        <v>51</v>
      </c>
      <c r="S1233" s="16">
        <v>36</v>
      </c>
      <c r="T1233" s="15" t="s">
        <v>128</v>
      </c>
    </row>
    <row r="1234" spans="1:20" x14ac:dyDescent="0.3">
      <c r="A1234" s="14">
        <v>42877</v>
      </c>
      <c r="B1234" s="15" t="s">
        <v>45</v>
      </c>
      <c r="C1234" s="15" t="s">
        <v>46</v>
      </c>
      <c r="D1234" s="15" t="s">
        <v>47</v>
      </c>
      <c r="E1234" s="16">
        <v>170</v>
      </c>
      <c r="F1234" s="17">
        <v>176</v>
      </c>
      <c r="G1234" s="17">
        <v>0</v>
      </c>
      <c r="H1234" s="17">
        <v>128</v>
      </c>
      <c r="I1234" s="15" t="s">
        <v>897</v>
      </c>
      <c r="J1234" s="17">
        <v>223</v>
      </c>
      <c r="K1234" s="15" t="s">
        <v>354</v>
      </c>
      <c r="L1234" s="27">
        <v>35</v>
      </c>
      <c r="M1234" s="28">
        <v>17</v>
      </c>
      <c r="N1234" s="28">
        <v>64</v>
      </c>
      <c r="O1234" s="29" t="s">
        <v>98</v>
      </c>
      <c r="P1234" s="16">
        <v>76</v>
      </c>
      <c r="Q1234" s="16">
        <v>100</v>
      </c>
      <c r="R1234" s="15" t="s">
        <v>111</v>
      </c>
      <c r="S1234" s="16">
        <v>44</v>
      </c>
      <c r="T1234" s="15" t="s">
        <v>50</v>
      </c>
    </row>
    <row r="1235" spans="1:20" x14ac:dyDescent="0.3">
      <c r="A1235" s="14">
        <v>42878</v>
      </c>
      <c r="B1235" s="15" t="s">
        <v>45</v>
      </c>
      <c r="C1235" s="15" t="s">
        <v>46</v>
      </c>
      <c r="D1235" s="15" t="s">
        <v>47</v>
      </c>
      <c r="E1235" s="16">
        <v>170</v>
      </c>
      <c r="F1235" s="17">
        <v>178</v>
      </c>
      <c r="G1235" s="17">
        <v>0</v>
      </c>
      <c r="H1235" s="17">
        <v>129</v>
      </c>
      <c r="I1235" s="15" t="s">
        <v>258</v>
      </c>
      <c r="J1235" s="17">
        <v>227</v>
      </c>
      <c r="K1235" s="15" t="s">
        <v>443</v>
      </c>
      <c r="L1235" s="29" t="s">
        <v>84</v>
      </c>
      <c r="M1235" s="28">
        <v>17</v>
      </c>
      <c r="N1235" s="28">
        <v>61</v>
      </c>
      <c r="O1235" s="29" t="s">
        <v>215</v>
      </c>
      <c r="P1235" s="16">
        <v>75</v>
      </c>
      <c r="Q1235" s="16">
        <v>95</v>
      </c>
      <c r="R1235" s="15" t="s">
        <v>80</v>
      </c>
      <c r="S1235" s="16">
        <v>62</v>
      </c>
      <c r="T1235" s="15" t="s">
        <v>52</v>
      </c>
    </row>
    <row r="1236" spans="1:20" x14ac:dyDescent="0.3">
      <c r="A1236" s="14">
        <v>42879</v>
      </c>
      <c r="B1236" s="15" t="s">
        <v>45</v>
      </c>
      <c r="C1236" s="15" t="s">
        <v>46</v>
      </c>
      <c r="D1236" s="15" t="s">
        <v>47</v>
      </c>
      <c r="E1236" s="16">
        <v>170</v>
      </c>
      <c r="F1236" s="17">
        <v>208</v>
      </c>
      <c r="G1236" s="17">
        <v>0</v>
      </c>
      <c r="H1236" s="17">
        <v>142</v>
      </c>
      <c r="I1236" s="15" t="s">
        <v>865</v>
      </c>
      <c r="J1236" s="17">
        <v>273</v>
      </c>
      <c r="K1236" s="15" t="s">
        <v>228</v>
      </c>
      <c r="L1236" s="29" t="s">
        <v>218</v>
      </c>
      <c r="M1236" s="28">
        <v>19</v>
      </c>
      <c r="N1236" s="28">
        <v>61</v>
      </c>
      <c r="O1236" s="29" t="s">
        <v>64</v>
      </c>
      <c r="P1236" s="16">
        <v>76</v>
      </c>
      <c r="Q1236" s="16">
        <v>97</v>
      </c>
      <c r="R1236" s="15" t="s">
        <v>88</v>
      </c>
      <c r="S1236" s="16">
        <v>62</v>
      </c>
      <c r="T1236" s="15" t="s">
        <v>51</v>
      </c>
    </row>
    <row r="1237" spans="1:20" x14ac:dyDescent="0.3">
      <c r="A1237" s="14">
        <v>42880</v>
      </c>
      <c r="B1237" s="15" t="s">
        <v>45</v>
      </c>
      <c r="C1237" s="15" t="s">
        <v>46</v>
      </c>
      <c r="D1237" s="15" t="s">
        <v>47</v>
      </c>
      <c r="E1237" s="16">
        <v>170</v>
      </c>
      <c r="F1237" s="17">
        <v>228</v>
      </c>
      <c r="G1237" s="17">
        <v>4</v>
      </c>
      <c r="H1237" s="17">
        <v>143</v>
      </c>
      <c r="I1237" s="15" t="s">
        <v>144</v>
      </c>
      <c r="J1237" s="17">
        <v>314</v>
      </c>
      <c r="K1237" s="15" t="s">
        <v>898</v>
      </c>
      <c r="L1237" s="27">
        <v>12</v>
      </c>
      <c r="M1237" s="28">
        <v>8</v>
      </c>
      <c r="N1237" s="28">
        <v>61</v>
      </c>
      <c r="O1237" s="29" t="s">
        <v>112</v>
      </c>
      <c r="P1237" s="16">
        <v>67</v>
      </c>
      <c r="Q1237" s="16">
        <v>97</v>
      </c>
      <c r="R1237" s="15" t="s">
        <v>80</v>
      </c>
      <c r="S1237" s="16">
        <v>45</v>
      </c>
      <c r="T1237" s="15" t="s">
        <v>215</v>
      </c>
    </row>
    <row r="1238" spans="1:20" x14ac:dyDescent="0.3">
      <c r="A1238" s="14">
        <v>42881</v>
      </c>
      <c r="B1238" s="15" t="s">
        <v>45</v>
      </c>
      <c r="C1238" s="15" t="s">
        <v>46</v>
      </c>
      <c r="D1238" s="15" t="s">
        <v>47</v>
      </c>
      <c r="E1238" s="16">
        <v>170</v>
      </c>
      <c r="F1238" s="17">
        <v>176</v>
      </c>
      <c r="G1238" s="17">
        <v>106</v>
      </c>
      <c r="H1238" s="17">
        <v>148</v>
      </c>
      <c r="I1238" s="15" t="s">
        <v>899</v>
      </c>
      <c r="J1238" s="17">
        <v>205</v>
      </c>
      <c r="K1238" s="15" t="s">
        <v>900</v>
      </c>
      <c r="L1238" s="27">
        <v>26</v>
      </c>
      <c r="M1238" s="28">
        <v>6</v>
      </c>
      <c r="N1238" s="28">
        <v>83</v>
      </c>
      <c r="O1238" s="29" t="s">
        <v>277</v>
      </c>
      <c r="P1238" s="16">
        <v>90</v>
      </c>
      <c r="Q1238" s="16">
        <v>100</v>
      </c>
      <c r="R1238" s="15" t="s">
        <v>430</v>
      </c>
      <c r="S1238" s="16">
        <v>74</v>
      </c>
      <c r="T1238" s="15" t="s">
        <v>277</v>
      </c>
    </row>
    <row r="1239" spans="1:20" x14ac:dyDescent="0.3">
      <c r="A1239" s="14">
        <v>42882</v>
      </c>
      <c r="B1239" s="15" t="s">
        <v>45</v>
      </c>
      <c r="C1239" s="15" t="s">
        <v>46</v>
      </c>
      <c r="D1239" s="15" t="s">
        <v>47</v>
      </c>
      <c r="E1239" s="16">
        <v>170</v>
      </c>
      <c r="F1239" s="17">
        <v>183</v>
      </c>
      <c r="G1239" s="17">
        <v>0</v>
      </c>
      <c r="H1239" s="17">
        <v>131</v>
      </c>
      <c r="I1239" s="15" t="s">
        <v>207</v>
      </c>
      <c r="J1239" s="17">
        <v>235</v>
      </c>
      <c r="K1239" s="15" t="s">
        <v>727</v>
      </c>
      <c r="L1239" s="29" t="s">
        <v>84</v>
      </c>
      <c r="M1239" s="28">
        <v>14</v>
      </c>
      <c r="N1239" s="28">
        <v>50</v>
      </c>
      <c r="O1239" s="29" t="s">
        <v>585</v>
      </c>
      <c r="P1239" s="16">
        <v>83</v>
      </c>
      <c r="Q1239" s="16">
        <v>99</v>
      </c>
      <c r="R1239" s="15" t="s">
        <v>80</v>
      </c>
      <c r="S1239" s="16">
        <v>72</v>
      </c>
      <c r="T1239" s="15" t="s">
        <v>50</v>
      </c>
    </row>
    <row r="1240" spans="1:20" x14ac:dyDescent="0.3">
      <c r="A1240" s="14">
        <v>42883</v>
      </c>
      <c r="B1240" s="15" t="s">
        <v>45</v>
      </c>
      <c r="C1240" s="15" t="s">
        <v>46</v>
      </c>
      <c r="D1240" s="15" t="s">
        <v>47</v>
      </c>
      <c r="E1240" s="16">
        <v>170</v>
      </c>
      <c r="F1240" s="17">
        <v>199</v>
      </c>
      <c r="G1240" s="17">
        <v>30</v>
      </c>
      <c r="H1240" s="17">
        <v>167</v>
      </c>
      <c r="I1240" s="15" t="s">
        <v>901</v>
      </c>
      <c r="J1240" s="17">
        <v>231</v>
      </c>
      <c r="K1240" s="15" t="s">
        <v>50</v>
      </c>
      <c r="L1240" s="27">
        <v>36</v>
      </c>
      <c r="M1240" s="28">
        <v>14</v>
      </c>
      <c r="N1240" s="28">
        <v>53</v>
      </c>
      <c r="O1240" s="29" t="s">
        <v>94</v>
      </c>
      <c r="P1240" s="16">
        <v>83</v>
      </c>
      <c r="Q1240" s="16">
        <v>97</v>
      </c>
      <c r="R1240" s="15" t="s">
        <v>434</v>
      </c>
      <c r="S1240" s="16">
        <v>70</v>
      </c>
      <c r="T1240" s="15" t="s">
        <v>158</v>
      </c>
    </row>
    <row r="1241" spans="1:20" x14ac:dyDescent="0.3">
      <c r="A1241" s="14">
        <v>42884</v>
      </c>
      <c r="B1241" s="15" t="s">
        <v>45</v>
      </c>
      <c r="C1241" s="15" t="s">
        <v>46</v>
      </c>
      <c r="D1241" s="15" t="s">
        <v>47</v>
      </c>
      <c r="E1241" s="16">
        <v>170</v>
      </c>
      <c r="F1241" s="17">
        <v>186</v>
      </c>
      <c r="G1241" s="17">
        <v>46</v>
      </c>
      <c r="H1241" s="17">
        <v>152</v>
      </c>
      <c r="I1241" s="15" t="s">
        <v>902</v>
      </c>
      <c r="J1241" s="17">
        <v>221</v>
      </c>
      <c r="K1241" s="15" t="s">
        <v>400</v>
      </c>
      <c r="L1241" s="29" t="s">
        <v>218</v>
      </c>
      <c r="M1241" s="28">
        <v>3</v>
      </c>
      <c r="N1241" s="28">
        <v>61</v>
      </c>
      <c r="O1241" s="29" t="s">
        <v>158</v>
      </c>
      <c r="P1241" s="16">
        <v>84</v>
      </c>
      <c r="Q1241" s="16">
        <v>99</v>
      </c>
      <c r="R1241" s="15" t="s">
        <v>51</v>
      </c>
      <c r="S1241" s="16">
        <v>64</v>
      </c>
      <c r="T1241" s="15" t="s">
        <v>89</v>
      </c>
    </row>
    <row r="1242" spans="1:20" x14ac:dyDescent="0.3">
      <c r="A1242" s="14">
        <v>42885</v>
      </c>
      <c r="B1242" s="15" t="s">
        <v>45</v>
      </c>
      <c r="C1242" s="15" t="s">
        <v>46</v>
      </c>
      <c r="D1242" s="15" t="s">
        <v>47</v>
      </c>
      <c r="E1242" s="16">
        <v>170</v>
      </c>
      <c r="F1242" s="17">
        <v>180</v>
      </c>
      <c r="G1242" s="17">
        <v>0</v>
      </c>
      <c r="H1242" s="17">
        <v>152</v>
      </c>
      <c r="I1242" s="15" t="s">
        <v>654</v>
      </c>
      <c r="J1242" s="17">
        <v>208</v>
      </c>
      <c r="K1242" s="15" t="s">
        <v>248</v>
      </c>
      <c r="L1242" s="27">
        <v>99</v>
      </c>
      <c r="M1242" s="28">
        <v>17</v>
      </c>
      <c r="N1242" s="28">
        <v>50</v>
      </c>
      <c r="O1242" s="29" t="s">
        <v>51</v>
      </c>
      <c r="P1242" s="16">
        <v>82</v>
      </c>
      <c r="Q1242" s="16">
        <v>97</v>
      </c>
      <c r="R1242" s="15" t="s">
        <v>51</v>
      </c>
      <c r="S1242" s="16">
        <v>72</v>
      </c>
      <c r="T1242" s="15" t="s">
        <v>129</v>
      </c>
    </row>
    <row r="1243" spans="1:20" x14ac:dyDescent="0.3">
      <c r="A1243" s="14">
        <v>42886</v>
      </c>
      <c r="B1243" s="15" t="s">
        <v>45</v>
      </c>
      <c r="C1243" s="15" t="s">
        <v>46</v>
      </c>
      <c r="D1243" s="15" t="s">
        <v>47</v>
      </c>
      <c r="E1243" s="16">
        <v>170</v>
      </c>
      <c r="F1243" s="17">
        <v>202</v>
      </c>
      <c r="G1243" s="17">
        <v>0</v>
      </c>
      <c r="H1243" s="17">
        <v>151</v>
      </c>
      <c r="I1243" s="15" t="s">
        <v>236</v>
      </c>
      <c r="J1243" s="17">
        <v>254</v>
      </c>
      <c r="K1243" s="15" t="s">
        <v>216</v>
      </c>
      <c r="L1243" s="29" t="s">
        <v>218</v>
      </c>
      <c r="M1243" s="28">
        <v>14</v>
      </c>
      <c r="N1243" s="28">
        <v>58</v>
      </c>
      <c r="O1243" s="29" t="s">
        <v>99</v>
      </c>
      <c r="P1243" s="16">
        <v>78</v>
      </c>
      <c r="Q1243" s="16">
        <v>97</v>
      </c>
      <c r="R1243" s="15" t="s">
        <v>86</v>
      </c>
      <c r="S1243" s="16">
        <v>63</v>
      </c>
      <c r="T1243" s="15" t="s">
        <v>94</v>
      </c>
    </row>
    <row r="1244" spans="1:20" x14ac:dyDescent="0.3">
      <c r="A1244" s="14">
        <v>42887</v>
      </c>
      <c r="B1244" s="15" t="s">
        <v>45</v>
      </c>
      <c r="C1244" s="15" t="s">
        <v>46</v>
      </c>
      <c r="D1244" s="15" t="s">
        <v>47</v>
      </c>
      <c r="E1244" s="16">
        <v>170</v>
      </c>
      <c r="F1244" s="17">
        <v>202</v>
      </c>
      <c r="G1244" s="17">
        <v>4</v>
      </c>
      <c r="H1244" s="17">
        <v>163</v>
      </c>
      <c r="I1244" s="15" t="s">
        <v>157</v>
      </c>
      <c r="J1244" s="17">
        <v>241</v>
      </c>
      <c r="K1244" s="15" t="s">
        <v>186</v>
      </c>
      <c r="L1244" s="29" t="s">
        <v>116</v>
      </c>
      <c r="M1244" s="28">
        <v>17</v>
      </c>
      <c r="N1244" s="28">
        <v>58</v>
      </c>
      <c r="O1244" s="29" t="s">
        <v>51</v>
      </c>
      <c r="P1244" s="16">
        <v>81</v>
      </c>
      <c r="Q1244" s="16">
        <v>97</v>
      </c>
      <c r="R1244" s="15" t="s">
        <v>195</v>
      </c>
      <c r="S1244" s="16">
        <v>71</v>
      </c>
      <c r="T1244" s="15" t="s">
        <v>51</v>
      </c>
    </row>
    <row r="1245" spans="1:20" x14ac:dyDescent="0.3">
      <c r="A1245" s="14">
        <v>42888</v>
      </c>
      <c r="B1245" s="15" t="s">
        <v>45</v>
      </c>
      <c r="C1245" s="15" t="s">
        <v>46</v>
      </c>
      <c r="D1245" s="15" t="s">
        <v>47</v>
      </c>
      <c r="E1245" s="16">
        <v>170</v>
      </c>
      <c r="F1245" s="17">
        <v>179</v>
      </c>
      <c r="G1245" s="17">
        <v>10</v>
      </c>
      <c r="H1245" s="17">
        <v>153</v>
      </c>
      <c r="I1245" s="15" t="s">
        <v>183</v>
      </c>
      <c r="J1245" s="17">
        <v>205</v>
      </c>
      <c r="K1245" s="15" t="s">
        <v>776</v>
      </c>
      <c r="L1245" s="27">
        <v>36</v>
      </c>
      <c r="M1245" s="28">
        <v>8</v>
      </c>
      <c r="N1245" s="28">
        <v>47</v>
      </c>
      <c r="O1245" s="29" t="s">
        <v>201</v>
      </c>
      <c r="P1245" s="16">
        <v>85</v>
      </c>
      <c r="Q1245" s="16">
        <v>98</v>
      </c>
      <c r="R1245" s="15" t="s">
        <v>578</v>
      </c>
      <c r="S1245" s="16">
        <v>71</v>
      </c>
      <c r="T1245" s="15" t="s">
        <v>167</v>
      </c>
    </row>
    <row r="1246" spans="1:20" x14ac:dyDescent="0.3">
      <c r="A1246" s="14">
        <v>42889</v>
      </c>
      <c r="B1246" s="15" t="s">
        <v>45</v>
      </c>
      <c r="C1246" s="15" t="s">
        <v>46</v>
      </c>
      <c r="D1246" s="15" t="s">
        <v>47</v>
      </c>
      <c r="E1246" s="16">
        <v>170</v>
      </c>
      <c r="F1246" s="17">
        <v>142</v>
      </c>
      <c r="G1246" s="17">
        <v>64</v>
      </c>
      <c r="H1246" s="17">
        <v>125</v>
      </c>
      <c r="I1246" s="15" t="s">
        <v>108</v>
      </c>
      <c r="J1246" s="17">
        <v>160</v>
      </c>
      <c r="K1246" s="15" t="s">
        <v>115</v>
      </c>
      <c r="L1246" s="29" t="s">
        <v>116</v>
      </c>
      <c r="M1246" s="28">
        <v>3</v>
      </c>
      <c r="N1246" s="28">
        <v>64</v>
      </c>
      <c r="O1246" s="29" t="s">
        <v>133</v>
      </c>
      <c r="P1246" s="16">
        <v>95</v>
      </c>
      <c r="Q1246" s="16">
        <v>99</v>
      </c>
      <c r="R1246" s="15" t="s">
        <v>51</v>
      </c>
      <c r="S1246" s="16">
        <v>83</v>
      </c>
      <c r="T1246" s="15" t="s">
        <v>86</v>
      </c>
    </row>
    <row r="1247" spans="1:20" x14ac:dyDescent="0.3">
      <c r="A1247" s="14">
        <v>42890</v>
      </c>
      <c r="B1247" s="15" t="s">
        <v>45</v>
      </c>
      <c r="C1247" s="15" t="s">
        <v>46</v>
      </c>
      <c r="D1247" s="15" t="s">
        <v>47</v>
      </c>
      <c r="E1247" s="16">
        <v>170</v>
      </c>
      <c r="F1247" s="17">
        <v>140</v>
      </c>
      <c r="G1247" s="17">
        <v>0</v>
      </c>
      <c r="H1247" s="17">
        <v>97</v>
      </c>
      <c r="I1247" s="15" t="s">
        <v>165</v>
      </c>
      <c r="J1247" s="17">
        <v>182</v>
      </c>
      <c r="K1247" s="15" t="s">
        <v>734</v>
      </c>
      <c r="L1247" s="27">
        <v>36</v>
      </c>
      <c r="M1247" s="28">
        <v>3</v>
      </c>
      <c r="N1247" s="28">
        <v>36</v>
      </c>
      <c r="O1247" s="29" t="s">
        <v>164</v>
      </c>
      <c r="P1247" s="16">
        <v>83</v>
      </c>
      <c r="Q1247" s="16">
        <v>100</v>
      </c>
      <c r="R1247" s="15" t="s">
        <v>229</v>
      </c>
      <c r="S1247" s="16">
        <v>63</v>
      </c>
      <c r="T1247" s="15" t="s">
        <v>201</v>
      </c>
    </row>
    <row r="1248" spans="1:20" x14ac:dyDescent="0.3">
      <c r="A1248" s="14">
        <v>42891</v>
      </c>
      <c r="B1248" s="15" t="s">
        <v>45</v>
      </c>
      <c r="C1248" s="15" t="s">
        <v>46</v>
      </c>
      <c r="D1248" s="15" t="s">
        <v>47</v>
      </c>
      <c r="E1248" s="16">
        <v>170</v>
      </c>
      <c r="F1248" s="17">
        <v>172</v>
      </c>
      <c r="G1248" s="17">
        <v>32</v>
      </c>
      <c r="H1248" s="17">
        <v>85</v>
      </c>
      <c r="I1248" s="15" t="s">
        <v>677</v>
      </c>
      <c r="J1248" s="17">
        <v>260</v>
      </c>
      <c r="K1248" s="15" t="s">
        <v>696</v>
      </c>
      <c r="L1248" s="27">
        <v>27</v>
      </c>
      <c r="M1248" s="28">
        <v>11</v>
      </c>
      <c r="N1248" s="28">
        <v>61</v>
      </c>
      <c r="O1248" s="29" t="s">
        <v>430</v>
      </c>
      <c r="P1248" s="16">
        <v>61</v>
      </c>
      <c r="Q1248" s="16">
        <v>99</v>
      </c>
      <c r="R1248" s="15" t="s">
        <v>51</v>
      </c>
      <c r="S1248" s="16">
        <v>41</v>
      </c>
      <c r="T1248" s="15" t="s">
        <v>146</v>
      </c>
    </row>
    <row r="1249" spans="1:20" x14ac:dyDescent="0.3">
      <c r="A1249" s="14">
        <v>42892</v>
      </c>
      <c r="B1249" s="15" t="s">
        <v>45</v>
      </c>
      <c r="C1249" s="15" t="s">
        <v>46</v>
      </c>
      <c r="D1249" s="15" t="s">
        <v>47</v>
      </c>
      <c r="E1249" s="16">
        <v>170</v>
      </c>
      <c r="F1249" s="17">
        <v>162</v>
      </c>
      <c r="G1249" s="17">
        <v>0</v>
      </c>
      <c r="H1249" s="17">
        <v>127</v>
      </c>
      <c r="I1249" s="15" t="s">
        <v>100</v>
      </c>
      <c r="J1249" s="17">
        <v>196</v>
      </c>
      <c r="K1249" s="15" t="s">
        <v>788</v>
      </c>
      <c r="L1249" s="29" t="s">
        <v>116</v>
      </c>
      <c r="M1249" s="28">
        <v>17</v>
      </c>
      <c r="N1249" s="28">
        <v>86</v>
      </c>
      <c r="O1249" s="29" t="s">
        <v>521</v>
      </c>
      <c r="P1249" s="16">
        <v>72</v>
      </c>
      <c r="Q1249" s="16">
        <v>96</v>
      </c>
      <c r="R1249" s="15" t="s">
        <v>51</v>
      </c>
      <c r="S1249" s="16">
        <v>58</v>
      </c>
      <c r="T1249" s="15" t="s">
        <v>215</v>
      </c>
    </row>
    <row r="1250" spans="1:20" x14ac:dyDescent="0.3">
      <c r="A1250" s="14">
        <v>42893</v>
      </c>
      <c r="B1250" s="15" t="s">
        <v>45</v>
      </c>
      <c r="C1250" s="15" t="s">
        <v>46</v>
      </c>
      <c r="D1250" s="15" t="s">
        <v>47</v>
      </c>
      <c r="E1250" s="16">
        <v>170</v>
      </c>
      <c r="F1250" s="17">
        <v>179</v>
      </c>
      <c r="G1250" s="17">
        <v>0</v>
      </c>
      <c r="H1250" s="17">
        <v>101</v>
      </c>
      <c r="I1250" s="15" t="s">
        <v>903</v>
      </c>
      <c r="J1250" s="17">
        <v>257</v>
      </c>
      <c r="K1250" s="15" t="s">
        <v>216</v>
      </c>
      <c r="L1250" s="29" t="s">
        <v>263</v>
      </c>
      <c r="M1250" s="28">
        <v>11</v>
      </c>
      <c r="N1250" s="28">
        <v>50</v>
      </c>
      <c r="O1250" s="29" t="s">
        <v>61</v>
      </c>
      <c r="P1250" s="16">
        <v>65</v>
      </c>
      <c r="Q1250" s="16">
        <v>96</v>
      </c>
      <c r="R1250" s="15" t="s">
        <v>51</v>
      </c>
      <c r="S1250" s="16">
        <v>49</v>
      </c>
      <c r="T1250" s="15" t="s">
        <v>113</v>
      </c>
    </row>
    <row r="1251" spans="1:20" x14ac:dyDescent="0.3">
      <c r="A1251" s="14">
        <v>42894</v>
      </c>
      <c r="B1251" s="15" t="s">
        <v>45</v>
      </c>
      <c r="C1251" s="15" t="s">
        <v>46</v>
      </c>
      <c r="D1251" s="15" t="s">
        <v>47</v>
      </c>
      <c r="E1251" s="16">
        <v>170</v>
      </c>
      <c r="F1251" s="17">
        <v>186</v>
      </c>
      <c r="G1251" s="17">
        <v>0</v>
      </c>
      <c r="H1251" s="17">
        <v>139</v>
      </c>
      <c r="I1251" s="15" t="s">
        <v>904</v>
      </c>
      <c r="J1251" s="17">
        <v>233</v>
      </c>
      <c r="K1251" s="15" t="s">
        <v>905</v>
      </c>
      <c r="L1251" s="29" t="s">
        <v>116</v>
      </c>
      <c r="M1251" s="28">
        <v>14</v>
      </c>
      <c r="N1251" s="28">
        <v>67</v>
      </c>
      <c r="O1251" s="29" t="s">
        <v>133</v>
      </c>
      <c r="P1251" s="16">
        <v>76</v>
      </c>
      <c r="Q1251" s="16">
        <v>99</v>
      </c>
      <c r="R1251" s="15" t="s">
        <v>51</v>
      </c>
      <c r="S1251" s="16">
        <v>64</v>
      </c>
      <c r="T1251" s="15" t="s">
        <v>64</v>
      </c>
    </row>
    <row r="1252" spans="1:20" x14ac:dyDescent="0.3">
      <c r="A1252" s="14">
        <v>42895</v>
      </c>
      <c r="B1252" s="15" t="s">
        <v>45</v>
      </c>
      <c r="C1252" s="15" t="s">
        <v>46</v>
      </c>
      <c r="D1252" s="15" t="s">
        <v>47</v>
      </c>
      <c r="E1252" s="16">
        <v>170</v>
      </c>
      <c r="F1252" s="17">
        <v>190</v>
      </c>
      <c r="G1252" s="17">
        <v>0</v>
      </c>
      <c r="H1252" s="17">
        <v>159</v>
      </c>
      <c r="I1252" s="15" t="s">
        <v>51</v>
      </c>
      <c r="J1252" s="17">
        <v>222</v>
      </c>
      <c r="K1252" s="15" t="s">
        <v>51</v>
      </c>
      <c r="L1252" s="29" t="s">
        <v>116</v>
      </c>
      <c r="M1252" s="28">
        <v>8</v>
      </c>
      <c r="N1252" s="28">
        <v>47</v>
      </c>
      <c r="O1252" s="29" t="s">
        <v>169</v>
      </c>
      <c r="P1252" s="16">
        <v>78</v>
      </c>
      <c r="Q1252" s="16">
        <v>97</v>
      </c>
      <c r="R1252" s="15" t="s">
        <v>51</v>
      </c>
      <c r="S1252" s="16">
        <v>68</v>
      </c>
      <c r="T1252" s="15" t="s">
        <v>60</v>
      </c>
    </row>
    <row r="1253" spans="1:20" x14ac:dyDescent="0.3">
      <c r="A1253" s="14">
        <v>42896</v>
      </c>
      <c r="B1253" s="15" t="s">
        <v>45</v>
      </c>
      <c r="C1253" s="15" t="s">
        <v>46</v>
      </c>
      <c r="D1253" s="15" t="s">
        <v>47</v>
      </c>
      <c r="E1253" s="16">
        <v>170</v>
      </c>
      <c r="F1253" s="17">
        <v>206</v>
      </c>
      <c r="G1253" s="17">
        <v>0</v>
      </c>
      <c r="H1253" s="17">
        <v>149</v>
      </c>
      <c r="I1253" s="15" t="s">
        <v>377</v>
      </c>
      <c r="J1253" s="17">
        <v>264</v>
      </c>
      <c r="K1253" s="15" t="s">
        <v>489</v>
      </c>
      <c r="L1253" s="27">
        <v>99</v>
      </c>
      <c r="M1253" s="28">
        <v>14</v>
      </c>
      <c r="N1253" s="28">
        <v>61</v>
      </c>
      <c r="O1253" s="29" t="s">
        <v>51</v>
      </c>
      <c r="P1253" s="16">
        <v>67</v>
      </c>
      <c r="Q1253" s="16">
        <v>99</v>
      </c>
      <c r="R1253" s="15" t="s">
        <v>51</v>
      </c>
      <c r="S1253" s="16">
        <v>53</v>
      </c>
      <c r="T1253" s="15" t="s">
        <v>369</v>
      </c>
    </row>
    <row r="1254" spans="1:20" x14ac:dyDescent="0.3">
      <c r="A1254" s="14">
        <v>42897</v>
      </c>
      <c r="B1254" s="15" t="s">
        <v>45</v>
      </c>
      <c r="C1254" s="15" t="s">
        <v>46</v>
      </c>
      <c r="D1254" s="15" t="s">
        <v>47</v>
      </c>
      <c r="E1254" s="16">
        <v>170</v>
      </c>
      <c r="F1254" s="17">
        <v>176</v>
      </c>
      <c r="G1254" s="17">
        <v>24</v>
      </c>
      <c r="H1254" s="17">
        <v>137</v>
      </c>
      <c r="I1254" s="15" t="s">
        <v>294</v>
      </c>
      <c r="J1254" s="17">
        <v>215</v>
      </c>
      <c r="K1254" s="15" t="s">
        <v>906</v>
      </c>
      <c r="L1254" s="29" t="s">
        <v>116</v>
      </c>
      <c r="M1254" s="28">
        <v>8</v>
      </c>
      <c r="N1254" s="28">
        <v>53</v>
      </c>
      <c r="O1254" s="29" t="s">
        <v>121</v>
      </c>
      <c r="P1254" s="16">
        <v>88</v>
      </c>
      <c r="Q1254" s="16">
        <v>98</v>
      </c>
      <c r="R1254" s="15" t="s">
        <v>51</v>
      </c>
      <c r="S1254" s="16">
        <v>68</v>
      </c>
      <c r="T1254" s="15" t="s">
        <v>65</v>
      </c>
    </row>
    <row r="1255" spans="1:20" x14ac:dyDescent="0.3">
      <c r="A1255" s="14">
        <v>42898</v>
      </c>
      <c r="B1255" s="15" t="s">
        <v>45</v>
      </c>
      <c r="C1255" s="15" t="s">
        <v>46</v>
      </c>
      <c r="D1255" s="15" t="s">
        <v>47</v>
      </c>
      <c r="E1255" s="16">
        <v>170</v>
      </c>
      <c r="F1255" s="17">
        <v>174</v>
      </c>
      <c r="G1255" s="17">
        <v>2</v>
      </c>
      <c r="H1255" s="17">
        <v>152</v>
      </c>
      <c r="I1255" s="15" t="s">
        <v>51</v>
      </c>
      <c r="J1255" s="17">
        <v>196</v>
      </c>
      <c r="K1255" s="15" t="s">
        <v>907</v>
      </c>
      <c r="L1255" s="27">
        <v>20</v>
      </c>
      <c r="M1255" s="28">
        <v>6</v>
      </c>
      <c r="N1255" s="28">
        <v>28</v>
      </c>
      <c r="O1255" s="29" t="s">
        <v>108</v>
      </c>
      <c r="P1255" s="16">
        <v>94</v>
      </c>
      <c r="Q1255" s="16">
        <v>99</v>
      </c>
      <c r="R1255" s="15" t="s">
        <v>51</v>
      </c>
      <c r="S1255" s="16">
        <v>86</v>
      </c>
      <c r="T1255" s="15" t="s">
        <v>81</v>
      </c>
    </row>
    <row r="1256" spans="1:20" x14ac:dyDescent="0.3">
      <c r="A1256" s="14">
        <v>42899</v>
      </c>
      <c r="B1256" s="15" t="s">
        <v>45</v>
      </c>
      <c r="C1256" s="15" t="s">
        <v>46</v>
      </c>
      <c r="D1256" s="15" t="s">
        <v>47</v>
      </c>
      <c r="E1256" s="16">
        <v>170</v>
      </c>
      <c r="F1256" s="17">
        <v>204</v>
      </c>
      <c r="G1256" s="17">
        <v>38</v>
      </c>
      <c r="H1256" s="17">
        <v>158</v>
      </c>
      <c r="I1256" s="15" t="s">
        <v>908</v>
      </c>
      <c r="J1256" s="17">
        <v>249</v>
      </c>
      <c r="K1256" s="15" t="s">
        <v>909</v>
      </c>
      <c r="L1256" s="29" t="s">
        <v>84</v>
      </c>
      <c r="M1256" s="28">
        <v>6</v>
      </c>
      <c r="N1256" s="28">
        <v>72</v>
      </c>
      <c r="O1256" s="29" t="s">
        <v>486</v>
      </c>
      <c r="P1256" s="16">
        <v>85</v>
      </c>
      <c r="Q1256" s="16">
        <v>100</v>
      </c>
      <c r="R1256" s="15" t="s">
        <v>210</v>
      </c>
      <c r="S1256" s="16">
        <v>71</v>
      </c>
      <c r="T1256" s="15" t="s">
        <v>99</v>
      </c>
    </row>
    <row r="1257" spans="1:20" x14ac:dyDescent="0.3">
      <c r="A1257" s="14">
        <v>42900</v>
      </c>
      <c r="B1257" s="15" t="s">
        <v>45</v>
      </c>
      <c r="C1257" s="15" t="s">
        <v>46</v>
      </c>
      <c r="D1257" s="15" t="s">
        <v>47</v>
      </c>
      <c r="E1257" s="16">
        <v>170</v>
      </c>
      <c r="F1257" s="17">
        <v>205</v>
      </c>
      <c r="G1257" s="17">
        <v>4</v>
      </c>
      <c r="H1257" s="17">
        <v>165</v>
      </c>
      <c r="I1257" s="15" t="s">
        <v>232</v>
      </c>
      <c r="J1257" s="17">
        <v>245</v>
      </c>
      <c r="K1257" s="15" t="s">
        <v>599</v>
      </c>
      <c r="L1257" s="27">
        <v>34</v>
      </c>
      <c r="M1257" s="28">
        <v>17</v>
      </c>
      <c r="N1257" s="28">
        <v>64</v>
      </c>
      <c r="O1257" s="29" t="s">
        <v>439</v>
      </c>
      <c r="P1257" s="16">
        <v>85</v>
      </c>
      <c r="Q1257" s="16">
        <v>100</v>
      </c>
      <c r="R1257" s="15" t="s">
        <v>205</v>
      </c>
      <c r="S1257" s="16">
        <v>72</v>
      </c>
      <c r="T1257" s="15" t="s">
        <v>51</v>
      </c>
    </row>
    <row r="1258" spans="1:20" x14ac:dyDescent="0.3">
      <c r="A1258" s="14">
        <v>42901</v>
      </c>
      <c r="B1258" s="15" t="s">
        <v>45</v>
      </c>
      <c r="C1258" s="15" t="s">
        <v>46</v>
      </c>
      <c r="D1258" s="15" t="s">
        <v>47</v>
      </c>
      <c r="E1258" s="16">
        <v>170</v>
      </c>
      <c r="F1258" s="17">
        <v>174</v>
      </c>
      <c r="G1258" s="17">
        <v>0</v>
      </c>
      <c r="H1258" s="17">
        <v>159</v>
      </c>
      <c r="I1258" s="15" t="s">
        <v>287</v>
      </c>
      <c r="J1258" s="17">
        <v>189</v>
      </c>
      <c r="K1258" s="15" t="s">
        <v>711</v>
      </c>
      <c r="L1258" s="27">
        <v>35</v>
      </c>
      <c r="M1258" s="28">
        <v>3</v>
      </c>
      <c r="N1258" s="28">
        <v>42</v>
      </c>
      <c r="O1258" s="29" t="s">
        <v>50</v>
      </c>
      <c r="P1258" s="16">
        <v>89</v>
      </c>
      <c r="Q1258" s="16">
        <v>98</v>
      </c>
      <c r="R1258" s="15" t="s">
        <v>51</v>
      </c>
      <c r="S1258" s="16">
        <v>85</v>
      </c>
      <c r="T1258" s="15" t="s">
        <v>51</v>
      </c>
    </row>
    <row r="1259" spans="1:20" x14ac:dyDescent="0.3">
      <c r="A1259" s="14">
        <v>42902</v>
      </c>
      <c r="B1259" s="15" t="s">
        <v>45</v>
      </c>
      <c r="C1259" s="15" t="s">
        <v>46</v>
      </c>
      <c r="D1259" s="15" t="s">
        <v>47</v>
      </c>
      <c r="E1259" s="16">
        <v>170</v>
      </c>
      <c r="F1259" s="17">
        <v>194</v>
      </c>
      <c r="G1259" s="17">
        <v>2</v>
      </c>
      <c r="H1259" s="17">
        <v>155</v>
      </c>
      <c r="I1259" s="15" t="s">
        <v>51</v>
      </c>
      <c r="J1259" s="17">
        <v>233</v>
      </c>
      <c r="K1259" s="15" t="s">
        <v>406</v>
      </c>
      <c r="L1259" s="27">
        <v>35</v>
      </c>
      <c r="M1259" s="28">
        <v>11</v>
      </c>
      <c r="N1259" s="28">
        <v>47</v>
      </c>
      <c r="O1259" s="29" t="s">
        <v>388</v>
      </c>
      <c r="P1259" s="16">
        <v>84</v>
      </c>
      <c r="Q1259" s="16">
        <v>98</v>
      </c>
      <c r="R1259" s="15" t="s">
        <v>51</v>
      </c>
      <c r="S1259" s="16">
        <v>71</v>
      </c>
      <c r="T1259" s="15" t="s">
        <v>71</v>
      </c>
    </row>
    <row r="1260" spans="1:20" x14ac:dyDescent="0.3">
      <c r="A1260" s="14">
        <v>42903</v>
      </c>
      <c r="B1260" s="15" t="s">
        <v>45</v>
      </c>
      <c r="C1260" s="15" t="s">
        <v>46</v>
      </c>
      <c r="D1260" s="15" t="s">
        <v>47</v>
      </c>
      <c r="E1260" s="16">
        <v>170</v>
      </c>
      <c r="F1260" s="17">
        <v>235</v>
      </c>
      <c r="G1260" s="17">
        <v>0</v>
      </c>
      <c r="H1260" s="17">
        <v>171</v>
      </c>
      <c r="I1260" s="15" t="s">
        <v>390</v>
      </c>
      <c r="J1260" s="17">
        <v>299</v>
      </c>
      <c r="K1260" s="15" t="s">
        <v>596</v>
      </c>
      <c r="L1260" s="29" t="s">
        <v>263</v>
      </c>
      <c r="M1260" s="28">
        <v>14</v>
      </c>
      <c r="N1260" s="28">
        <v>56</v>
      </c>
      <c r="O1260" s="29" t="s">
        <v>99</v>
      </c>
      <c r="P1260" s="16">
        <v>72</v>
      </c>
      <c r="Q1260" s="16">
        <v>100</v>
      </c>
      <c r="R1260" s="15" t="s">
        <v>51</v>
      </c>
      <c r="S1260" s="16">
        <v>57</v>
      </c>
      <c r="T1260" s="15" t="s">
        <v>89</v>
      </c>
    </row>
    <row r="1261" spans="1:20" x14ac:dyDescent="0.3">
      <c r="A1261" s="14">
        <v>42904</v>
      </c>
      <c r="B1261" s="15" t="s">
        <v>45</v>
      </c>
      <c r="C1261" s="15" t="s">
        <v>46</v>
      </c>
      <c r="D1261" s="15" t="s">
        <v>47</v>
      </c>
      <c r="E1261" s="16">
        <v>170</v>
      </c>
      <c r="F1261" s="17">
        <v>244</v>
      </c>
      <c r="G1261" s="17">
        <v>0</v>
      </c>
      <c r="H1261" s="17">
        <v>164</v>
      </c>
      <c r="I1261" s="15" t="s">
        <v>767</v>
      </c>
      <c r="J1261" s="17">
        <v>325</v>
      </c>
      <c r="K1261" s="15" t="s">
        <v>297</v>
      </c>
      <c r="L1261" s="27">
        <v>36</v>
      </c>
      <c r="M1261" s="28">
        <v>14</v>
      </c>
      <c r="N1261" s="28">
        <v>61</v>
      </c>
      <c r="O1261" s="29" t="s">
        <v>94</v>
      </c>
      <c r="P1261" s="16">
        <v>69</v>
      </c>
      <c r="Q1261" s="16">
        <v>99</v>
      </c>
      <c r="R1261" s="15" t="s">
        <v>51</v>
      </c>
      <c r="S1261" s="16">
        <v>52</v>
      </c>
      <c r="T1261" s="15" t="s">
        <v>50</v>
      </c>
    </row>
    <row r="1262" spans="1:20" x14ac:dyDescent="0.3">
      <c r="A1262" s="14">
        <v>42905</v>
      </c>
      <c r="B1262" s="15" t="s">
        <v>45</v>
      </c>
      <c r="C1262" s="15" t="s">
        <v>46</v>
      </c>
      <c r="D1262" s="15" t="s">
        <v>47</v>
      </c>
      <c r="E1262" s="16">
        <v>170</v>
      </c>
      <c r="F1262" s="17">
        <v>253</v>
      </c>
      <c r="G1262" s="17">
        <v>0</v>
      </c>
      <c r="H1262" s="17">
        <v>183</v>
      </c>
      <c r="I1262" s="15" t="s">
        <v>323</v>
      </c>
      <c r="J1262" s="17">
        <v>323</v>
      </c>
      <c r="K1262" s="15" t="s">
        <v>910</v>
      </c>
      <c r="L1262" s="27">
        <v>34</v>
      </c>
      <c r="M1262" s="28">
        <v>14</v>
      </c>
      <c r="N1262" s="28">
        <v>58</v>
      </c>
      <c r="O1262" s="29" t="s">
        <v>94</v>
      </c>
      <c r="P1262" s="16">
        <v>69</v>
      </c>
      <c r="Q1262" s="16">
        <v>98</v>
      </c>
      <c r="R1262" s="15" t="s">
        <v>51</v>
      </c>
      <c r="S1262" s="16">
        <v>49</v>
      </c>
      <c r="T1262" s="15" t="s">
        <v>95</v>
      </c>
    </row>
    <row r="1263" spans="1:20" x14ac:dyDescent="0.3">
      <c r="A1263" s="14">
        <v>42906</v>
      </c>
      <c r="B1263" s="15" t="s">
        <v>45</v>
      </c>
      <c r="C1263" s="15" t="s">
        <v>46</v>
      </c>
      <c r="D1263" s="15" t="s">
        <v>47</v>
      </c>
      <c r="E1263" s="16">
        <v>170</v>
      </c>
      <c r="F1263" s="17">
        <v>256</v>
      </c>
      <c r="G1263" s="17">
        <v>0</v>
      </c>
      <c r="H1263" s="17">
        <v>161</v>
      </c>
      <c r="I1263" s="15" t="s">
        <v>579</v>
      </c>
      <c r="J1263" s="17">
        <v>351</v>
      </c>
      <c r="K1263" s="15" t="s">
        <v>368</v>
      </c>
      <c r="L1263" s="29" t="s">
        <v>84</v>
      </c>
      <c r="M1263" s="28">
        <v>6</v>
      </c>
      <c r="N1263" s="28">
        <v>67</v>
      </c>
      <c r="O1263" s="29" t="s">
        <v>139</v>
      </c>
      <c r="P1263" s="16">
        <v>56</v>
      </c>
      <c r="Q1263" s="16">
        <v>99</v>
      </c>
      <c r="R1263" s="15" t="s">
        <v>103</v>
      </c>
      <c r="S1263" s="16">
        <v>37</v>
      </c>
      <c r="T1263" s="15" t="s">
        <v>121</v>
      </c>
    </row>
    <row r="1264" spans="1:20" x14ac:dyDescent="0.3">
      <c r="A1264" s="14">
        <v>42907</v>
      </c>
      <c r="B1264" s="15" t="s">
        <v>45</v>
      </c>
      <c r="C1264" s="15" t="s">
        <v>46</v>
      </c>
      <c r="D1264" s="15" t="s">
        <v>47</v>
      </c>
      <c r="E1264" s="16">
        <v>170</v>
      </c>
      <c r="F1264" s="17">
        <v>264</v>
      </c>
      <c r="G1264" s="17">
        <v>0</v>
      </c>
      <c r="H1264" s="17">
        <v>173</v>
      </c>
      <c r="I1264" s="15" t="s">
        <v>144</v>
      </c>
      <c r="J1264" s="17">
        <v>356</v>
      </c>
      <c r="K1264" s="15" t="s">
        <v>285</v>
      </c>
      <c r="L1264" s="29" t="s">
        <v>263</v>
      </c>
      <c r="M1264" s="28">
        <v>8</v>
      </c>
      <c r="N1264" s="28">
        <v>58</v>
      </c>
      <c r="O1264" s="29" t="s">
        <v>388</v>
      </c>
      <c r="P1264" s="16">
        <v>60</v>
      </c>
      <c r="Q1264" s="16">
        <v>95</v>
      </c>
      <c r="R1264" s="15" t="s">
        <v>120</v>
      </c>
      <c r="S1264" s="16">
        <v>36</v>
      </c>
      <c r="T1264" s="15" t="s">
        <v>129</v>
      </c>
    </row>
    <row r="1265" spans="1:20" x14ac:dyDescent="0.3">
      <c r="A1265" s="14">
        <v>42908</v>
      </c>
      <c r="B1265" s="15" t="s">
        <v>45</v>
      </c>
      <c r="C1265" s="15" t="s">
        <v>46</v>
      </c>
      <c r="D1265" s="15" t="s">
        <v>47</v>
      </c>
      <c r="E1265" s="16">
        <v>170</v>
      </c>
      <c r="F1265" s="17">
        <v>187</v>
      </c>
      <c r="G1265" s="17">
        <v>4</v>
      </c>
      <c r="H1265" s="17">
        <v>174</v>
      </c>
      <c r="I1265" s="15" t="s">
        <v>51</v>
      </c>
      <c r="J1265" s="17">
        <v>200</v>
      </c>
      <c r="K1265" s="15" t="s">
        <v>264</v>
      </c>
      <c r="L1265" s="29" t="s">
        <v>84</v>
      </c>
      <c r="M1265" s="28">
        <v>11</v>
      </c>
      <c r="N1265" s="28">
        <v>50</v>
      </c>
      <c r="O1265" s="29" t="s">
        <v>70</v>
      </c>
      <c r="P1265" s="16">
        <v>88</v>
      </c>
      <c r="Q1265" s="16">
        <v>95</v>
      </c>
      <c r="R1265" s="15" t="s">
        <v>51</v>
      </c>
      <c r="S1265" s="16">
        <v>82</v>
      </c>
      <c r="T1265" s="15" t="s">
        <v>439</v>
      </c>
    </row>
    <row r="1266" spans="1:20" x14ac:dyDescent="0.3">
      <c r="A1266" s="14">
        <v>42909</v>
      </c>
      <c r="B1266" s="15" t="s">
        <v>45</v>
      </c>
      <c r="C1266" s="15" t="s">
        <v>46</v>
      </c>
      <c r="D1266" s="15" t="s">
        <v>47</v>
      </c>
      <c r="E1266" s="16">
        <v>170</v>
      </c>
      <c r="F1266" s="17">
        <v>182</v>
      </c>
      <c r="G1266" s="17">
        <v>2</v>
      </c>
      <c r="H1266" s="17">
        <v>166</v>
      </c>
      <c r="I1266" s="15" t="s">
        <v>51</v>
      </c>
      <c r="J1266" s="17">
        <v>197</v>
      </c>
      <c r="K1266" s="15" t="s">
        <v>344</v>
      </c>
      <c r="L1266" s="29" t="s">
        <v>84</v>
      </c>
      <c r="M1266" s="28">
        <v>3</v>
      </c>
      <c r="N1266" s="28">
        <v>31</v>
      </c>
      <c r="O1266" s="29" t="s">
        <v>250</v>
      </c>
      <c r="P1266" s="16">
        <v>87</v>
      </c>
      <c r="Q1266" s="16">
        <v>97</v>
      </c>
      <c r="R1266" s="15" t="s">
        <v>51</v>
      </c>
      <c r="S1266" s="16">
        <v>81</v>
      </c>
      <c r="T1266" s="15" t="s">
        <v>51</v>
      </c>
    </row>
    <row r="1267" spans="1:20" x14ac:dyDescent="0.3">
      <c r="A1267" s="14">
        <v>42910</v>
      </c>
      <c r="B1267" s="15" t="s">
        <v>45</v>
      </c>
      <c r="C1267" s="15" t="s">
        <v>46</v>
      </c>
      <c r="D1267" s="15" t="s">
        <v>47</v>
      </c>
      <c r="E1267" s="16">
        <v>170</v>
      </c>
      <c r="F1267" s="17">
        <v>177</v>
      </c>
      <c r="G1267" s="17">
        <v>0</v>
      </c>
      <c r="H1267" s="17">
        <v>164</v>
      </c>
      <c r="I1267" s="15" t="s">
        <v>334</v>
      </c>
      <c r="J1267" s="17">
        <v>190</v>
      </c>
      <c r="K1267" s="15" t="s">
        <v>278</v>
      </c>
      <c r="L1267" s="27">
        <v>34</v>
      </c>
      <c r="M1267" s="28">
        <v>6</v>
      </c>
      <c r="N1267" s="28">
        <v>36</v>
      </c>
      <c r="O1267" s="29" t="s">
        <v>182</v>
      </c>
      <c r="P1267" s="16">
        <v>91</v>
      </c>
      <c r="Q1267" s="16">
        <v>98</v>
      </c>
      <c r="R1267" s="15" t="s">
        <v>51</v>
      </c>
      <c r="S1267" s="16">
        <v>83</v>
      </c>
      <c r="T1267" s="15" t="s">
        <v>143</v>
      </c>
    </row>
    <row r="1268" spans="1:20" x14ac:dyDescent="0.3">
      <c r="A1268" s="14">
        <v>42911</v>
      </c>
      <c r="B1268" s="15" t="s">
        <v>45</v>
      </c>
      <c r="C1268" s="15" t="s">
        <v>46</v>
      </c>
      <c r="D1268" s="15" t="s">
        <v>47</v>
      </c>
      <c r="E1268" s="16">
        <v>170</v>
      </c>
      <c r="F1268" s="17">
        <v>189</v>
      </c>
      <c r="G1268" s="17">
        <v>12</v>
      </c>
      <c r="H1268" s="17">
        <v>159</v>
      </c>
      <c r="I1268" s="15" t="s">
        <v>51</v>
      </c>
      <c r="J1268" s="17">
        <v>219</v>
      </c>
      <c r="K1268" s="15" t="s">
        <v>793</v>
      </c>
      <c r="L1268" s="29" t="s">
        <v>84</v>
      </c>
      <c r="M1268" s="28">
        <v>6</v>
      </c>
      <c r="N1268" s="28">
        <v>36</v>
      </c>
      <c r="O1268" s="29" t="s">
        <v>520</v>
      </c>
      <c r="P1268" s="16">
        <v>83</v>
      </c>
      <c r="Q1268" s="16">
        <v>98</v>
      </c>
      <c r="R1268" s="15" t="s">
        <v>51</v>
      </c>
      <c r="S1268" s="16">
        <v>68</v>
      </c>
      <c r="T1268" s="15" t="s">
        <v>113</v>
      </c>
    </row>
    <row r="1269" spans="1:20" x14ac:dyDescent="0.3">
      <c r="A1269" s="14">
        <v>42912</v>
      </c>
      <c r="B1269" s="15" t="s">
        <v>45</v>
      </c>
      <c r="C1269" s="15" t="s">
        <v>46</v>
      </c>
      <c r="D1269" s="15" t="s">
        <v>47</v>
      </c>
      <c r="E1269" s="16">
        <v>170</v>
      </c>
      <c r="F1269" s="17">
        <v>197</v>
      </c>
      <c r="G1269" s="17">
        <v>10</v>
      </c>
      <c r="H1269" s="17">
        <v>167</v>
      </c>
      <c r="I1269" s="15" t="s">
        <v>321</v>
      </c>
      <c r="J1269" s="17">
        <v>227</v>
      </c>
      <c r="K1269" s="15" t="s">
        <v>215</v>
      </c>
      <c r="L1269" s="27">
        <v>35</v>
      </c>
      <c r="M1269" s="28">
        <v>6</v>
      </c>
      <c r="N1269" s="28">
        <v>53</v>
      </c>
      <c r="O1269" s="29" t="s">
        <v>135</v>
      </c>
      <c r="P1269" s="16">
        <v>90</v>
      </c>
      <c r="Q1269" s="16">
        <v>99</v>
      </c>
      <c r="R1269" s="15" t="s">
        <v>51</v>
      </c>
      <c r="S1269" s="16">
        <v>77</v>
      </c>
      <c r="T1269" s="15" t="s">
        <v>206</v>
      </c>
    </row>
    <row r="1270" spans="1:20" x14ac:dyDescent="0.3">
      <c r="A1270" s="14">
        <v>42913</v>
      </c>
      <c r="B1270" s="15" t="s">
        <v>45</v>
      </c>
      <c r="C1270" s="15" t="s">
        <v>46</v>
      </c>
      <c r="D1270" s="15" t="s">
        <v>47</v>
      </c>
      <c r="E1270" s="16">
        <v>170</v>
      </c>
      <c r="F1270" s="17">
        <v>195</v>
      </c>
      <c r="G1270" s="17">
        <v>32</v>
      </c>
      <c r="H1270" s="17">
        <v>159</v>
      </c>
      <c r="I1270" s="15" t="s">
        <v>51</v>
      </c>
      <c r="J1270" s="17">
        <v>231</v>
      </c>
      <c r="K1270" s="15" t="s">
        <v>535</v>
      </c>
      <c r="L1270" s="29" t="s">
        <v>218</v>
      </c>
      <c r="M1270" s="28">
        <v>11</v>
      </c>
      <c r="N1270" s="28">
        <v>58</v>
      </c>
      <c r="O1270" s="29" t="s">
        <v>201</v>
      </c>
      <c r="P1270" s="16">
        <v>89</v>
      </c>
      <c r="Q1270" s="16">
        <v>99</v>
      </c>
      <c r="R1270" s="15" t="s">
        <v>51</v>
      </c>
      <c r="S1270" s="16">
        <v>70</v>
      </c>
      <c r="T1270" s="15" t="s">
        <v>50</v>
      </c>
    </row>
    <row r="1271" spans="1:20" x14ac:dyDescent="0.3">
      <c r="A1271" s="14">
        <v>42914</v>
      </c>
      <c r="B1271" s="15" t="s">
        <v>45</v>
      </c>
      <c r="C1271" s="15" t="s">
        <v>46</v>
      </c>
      <c r="D1271" s="15" t="s">
        <v>47</v>
      </c>
      <c r="E1271" s="16">
        <v>170</v>
      </c>
      <c r="F1271" s="17">
        <v>186</v>
      </c>
      <c r="G1271" s="17">
        <v>12</v>
      </c>
      <c r="H1271" s="17">
        <v>128</v>
      </c>
      <c r="I1271" s="15" t="s">
        <v>698</v>
      </c>
      <c r="J1271" s="17">
        <v>245</v>
      </c>
      <c r="K1271" s="15" t="s">
        <v>907</v>
      </c>
      <c r="L1271" s="27">
        <v>28</v>
      </c>
      <c r="M1271" s="28">
        <v>25</v>
      </c>
      <c r="N1271" s="28">
        <v>133</v>
      </c>
      <c r="O1271" s="29" t="s">
        <v>113</v>
      </c>
      <c r="P1271" s="16">
        <v>78</v>
      </c>
      <c r="Q1271" s="16">
        <v>100</v>
      </c>
      <c r="R1271" s="15" t="s">
        <v>178</v>
      </c>
      <c r="S1271" s="16">
        <v>39</v>
      </c>
      <c r="T1271" s="15" t="s">
        <v>179</v>
      </c>
    </row>
    <row r="1272" spans="1:20" x14ac:dyDescent="0.3">
      <c r="A1272" s="14">
        <v>42915</v>
      </c>
      <c r="B1272" s="15" t="s">
        <v>45</v>
      </c>
      <c r="C1272" s="15" t="s">
        <v>46</v>
      </c>
      <c r="D1272" s="15" t="s">
        <v>47</v>
      </c>
      <c r="E1272" s="16">
        <v>170</v>
      </c>
      <c r="F1272" s="17">
        <v>154</v>
      </c>
      <c r="G1272" s="17">
        <v>184</v>
      </c>
      <c r="H1272" s="17">
        <v>124</v>
      </c>
      <c r="I1272" s="15" t="s">
        <v>911</v>
      </c>
      <c r="J1272" s="17">
        <v>185</v>
      </c>
      <c r="K1272" s="15" t="s">
        <v>385</v>
      </c>
      <c r="L1272" s="27">
        <v>24</v>
      </c>
      <c r="M1272" s="28">
        <v>25</v>
      </c>
      <c r="N1272" s="28">
        <v>108</v>
      </c>
      <c r="O1272" s="29" t="s">
        <v>117</v>
      </c>
      <c r="P1272" s="16">
        <v>64</v>
      </c>
      <c r="Q1272" s="16">
        <v>93</v>
      </c>
      <c r="R1272" s="15" t="s">
        <v>505</v>
      </c>
      <c r="S1272" s="16">
        <v>49</v>
      </c>
      <c r="T1272" s="15" t="s">
        <v>188</v>
      </c>
    </row>
    <row r="1273" spans="1:20" x14ac:dyDescent="0.3">
      <c r="A1273" s="14">
        <v>42916</v>
      </c>
      <c r="B1273" s="15" t="s">
        <v>45</v>
      </c>
      <c r="C1273" s="15" t="s">
        <v>46</v>
      </c>
      <c r="D1273" s="15" t="s">
        <v>47</v>
      </c>
      <c r="E1273" s="16">
        <v>170</v>
      </c>
      <c r="F1273" s="17">
        <v>144</v>
      </c>
      <c r="G1273" s="17">
        <v>114</v>
      </c>
      <c r="H1273" s="17">
        <v>114</v>
      </c>
      <c r="I1273" s="15" t="s">
        <v>51</v>
      </c>
      <c r="J1273" s="17">
        <v>174</v>
      </c>
      <c r="K1273" s="15" t="s">
        <v>344</v>
      </c>
      <c r="L1273" s="27">
        <v>28</v>
      </c>
      <c r="M1273" s="28">
        <v>14</v>
      </c>
      <c r="N1273" s="28">
        <v>108</v>
      </c>
      <c r="O1273" s="29" t="s">
        <v>71</v>
      </c>
      <c r="P1273" s="16">
        <v>81</v>
      </c>
      <c r="Q1273" s="16">
        <v>99</v>
      </c>
      <c r="R1273" s="15" t="s">
        <v>51</v>
      </c>
      <c r="S1273" s="16">
        <v>64</v>
      </c>
      <c r="T1273" s="15" t="s">
        <v>164</v>
      </c>
    </row>
    <row r="1274" spans="1:20" x14ac:dyDescent="0.3">
      <c r="A1274" s="14">
        <v>42917</v>
      </c>
      <c r="B1274" s="15" t="s">
        <v>45</v>
      </c>
      <c r="C1274" s="15" t="s">
        <v>46</v>
      </c>
      <c r="D1274" s="15" t="s">
        <v>47</v>
      </c>
      <c r="E1274" s="16">
        <v>170</v>
      </c>
      <c r="F1274" s="17">
        <v>161</v>
      </c>
      <c r="G1274" s="17">
        <v>0</v>
      </c>
      <c r="H1274" s="17">
        <v>112</v>
      </c>
      <c r="I1274" s="15" t="s">
        <v>377</v>
      </c>
      <c r="J1274" s="17">
        <v>210</v>
      </c>
      <c r="K1274" s="15" t="s">
        <v>658</v>
      </c>
      <c r="L1274" s="29" t="s">
        <v>84</v>
      </c>
      <c r="M1274" s="28">
        <v>19</v>
      </c>
      <c r="N1274" s="28">
        <v>81</v>
      </c>
      <c r="O1274" s="29" t="s">
        <v>117</v>
      </c>
      <c r="P1274" s="16">
        <v>68</v>
      </c>
      <c r="Q1274" s="16">
        <v>99</v>
      </c>
      <c r="R1274" s="15" t="s">
        <v>85</v>
      </c>
      <c r="S1274" s="16">
        <v>51</v>
      </c>
      <c r="T1274" s="15" t="s">
        <v>91</v>
      </c>
    </row>
    <row r="1275" spans="1:20" x14ac:dyDescent="0.3">
      <c r="A1275" s="14">
        <v>42918</v>
      </c>
      <c r="B1275" s="15" t="s">
        <v>45</v>
      </c>
      <c r="C1275" s="15" t="s">
        <v>46</v>
      </c>
      <c r="D1275" s="15" t="s">
        <v>47</v>
      </c>
      <c r="E1275" s="16">
        <v>170</v>
      </c>
      <c r="F1275" s="17">
        <v>180</v>
      </c>
      <c r="G1275" s="17">
        <v>0</v>
      </c>
      <c r="H1275" s="17">
        <v>109</v>
      </c>
      <c r="I1275" s="15" t="s">
        <v>652</v>
      </c>
      <c r="J1275" s="17">
        <v>251</v>
      </c>
      <c r="K1275" s="15" t="s">
        <v>206</v>
      </c>
      <c r="L1275" s="29" t="s">
        <v>263</v>
      </c>
      <c r="M1275" s="28">
        <v>14</v>
      </c>
      <c r="N1275" s="28">
        <v>64</v>
      </c>
      <c r="O1275" s="29" t="s">
        <v>50</v>
      </c>
      <c r="P1275" s="16">
        <v>70</v>
      </c>
      <c r="Q1275" s="16">
        <v>98</v>
      </c>
      <c r="R1275" s="15" t="s">
        <v>229</v>
      </c>
      <c r="S1275" s="16">
        <v>53</v>
      </c>
      <c r="T1275" s="15" t="s">
        <v>133</v>
      </c>
    </row>
    <row r="1276" spans="1:20" x14ac:dyDescent="0.3">
      <c r="A1276" s="14">
        <v>42919</v>
      </c>
      <c r="B1276" s="15" t="s">
        <v>45</v>
      </c>
      <c r="C1276" s="15" t="s">
        <v>46</v>
      </c>
      <c r="D1276" s="15" t="s">
        <v>47</v>
      </c>
      <c r="E1276" s="16">
        <v>170</v>
      </c>
      <c r="F1276" s="17">
        <v>219</v>
      </c>
      <c r="G1276" s="17">
        <v>0</v>
      </c>
      <c r="H1276" s="17">
        <v>161</v>
      </c>
      <c r="I1276" s="15" t="s">
        <v>51</v>
      </c>
      <c r="J1276" s="17">
        <v>277</v>
      </c>
      <c r="K1276" s="15" t="s">
        <v>248</v>
      </c>
      <c r="L1276" s="29" t="s">
        <v>263</v>
      </c>
      <c r="M1276" s="28">
        <v>19</v>
      </c>
      <c r="N1276" s="28">
        <v>67</v>
      </c>
      <c r="O1276" s="29" t="s">
        <v>201</v>
      </c>
      <c r="P1276" s="16">
        <v>73</v>
      </c>
      <c r="Q1276" s="16">
        <v>96</v>
      </c>
      <c r="R1276" s="15" t="s">
        <v>249</v>
      </c>
      <c r="S1276" s="16">
        <v>60</v>
      </c>
      <c r="T1276" s="15" t="s">
        <v>89</v>
      </c>
    </row>
    <row r="1277" spans="1:20" x14ac:dyDescent="0.3">
      <c r="A1277" s="14">
        <v>42920</v>
      </c>
      <c r="B1277" s="15" t="s">
        <v>45</v>
      </c>
      <c r="C1277" s="15" t="s">
        <v>46</v>
      </c>
      <c r="D1277" s="15" t="s">
        <v>47</v>
      </c>
      <c r="E1277" s="16">
        <v>170</v>
      </c>
      <c r="F1277" s="17">
        <v>244</v>
      </c>
      <c r="G1277" s="17">
        <v>0</v>
      </c>
      <c r="H1277" s="17">
        <v>155</v>
      </c>
      <c r="I1277" s="15" t="s">
        <v>51</v>
      </c>
      <c r="J1277" s="17">
        <v>334</v>
      </c>
      <c r="K1277" s="15" t="s">
        <v>912</v>
      </c>
      <c r="L1277" s="27">
        <v>36</v>
      </c>
      <c r="M1277" s="28">
        <v>11</v>
      </c>
      <c r="N1277" s="28">
        <v>50</v>
      </c>
      <c r="O1277" s="29" t="s">
        <v>135</v>
      </c>
      <c r="P1277" s="16">
        <v>65</v>
      </c>
      <c r="Q1277" s="16">
        <v>97</v>
      </c>
      <c r="R1277" s="15" t="s">
        <v>103</v>
      </c>
      <c r="S1277" s="16">
        <v>50</v>
      </c>
      <c r="T1277" s="15" t="s">
        <v>117</v>
      </c>
    </row>
    <row r="1278" spans="1:20" x14ac:dyDescent="0.3">
      <c r="A1278" s="14">
        <v>42921</v>
      </c>
      <c r="B1278" s="15" t="s">
        <v>45</v>
      </c>
      <c r="C1278" s="15" t="s">
        <v>46</v>
      </c>
      <c r="D1278" s="15" t="s">
        <v>47</v>
      </c>
      <c r="E1278" s="16">
        <v>170</v>
      </c>
      <c r="F1278" s="17">
        <v>203</v>
      </c>
      <c r="G1278" s="17">
        <v>0</v>
      </c>
      <c r="H1278" s="17">
        <v>169</v>
      </c>
      <c r="I1278" s="15" t="s">
        <v>375</v>
      </c>
      <c r="J1278" s="17">
        <v>237</v>
      </c>
      <c r="K1278" s="15" t="s">
        <v>398</v>
      </c>
      <c r="L1278" s="29" t="s">
        <v>116</v>
      </c>
      <c r="M1278" s="28">
        <v>14</v>
      </c>
      <c r="N1278" s="28">
        <v>58</v>
      </c>
      <c r="O1278" s="29" t="s">
        <v>64</v>
      </c>
      <c r="P1278" s="16">
        <v>84</v>
      </c>
      <c r="Q1278" s="16">
        <v>98</v>
      </c>
      <c r="R1278" s="15" t="s">
        <v>51</v>
      </c>
      <c r="S1278" s="16">
        <v>70</v>
      </c>
      <c r="T1278" s="15" t="s">
        <v>52</v>
      </c>
    </row>
    <row r="1279" spans="1:20" x14ac:dyDescent="0.3">
      <c r="A1279" s="14">
        <v>42922</v>
      </c>
      <c r="B1279" s="15" t="s">
        <v>45</v>
      </c>
      <c r="C1279" s="15" t="s">
        <v>46</v>
      </c>
      <c r="D1279" s="15" t="s">
        <v>47</v>
      </c>
      <c r="E1279" s="16">
        <v>170</v>
      </c>
      <c r="F1279" s="17">
        <v>224</v>
      </c>
      <c r="G1279" s="17">
        <v>0</v>
      </c>
      <c r="H1279" s="17">
        <v>175</v>
      </c>
      <c r="I1279" s="15" t="s">
        <v>913</v>
      </c>
      <c r="J1279" s="17">
        <v>273</v>
      </c>
      <c r="K1279" s="15" t="s">
        <v>743</v>
      </c>
      <c r="L1279" s="29" t="s">
        <v>84</v>
      </c>
      <c r="M1279" s="28">
        <v>6</v>
      </c>
      <c r="N1279" s="28">
        <v>58</v>
      </c>
      <c r="O1279" s="29" t="s">
        <v>162</v>
      </c>
      <c r="P1279" s="16">
        <v>77</v>
      </c>
      <c r="Q1279" s="16">
        <v>92</v>
      </c>
      <c r="R1279" s="15" t="s">
        <v>108</v>
      </c>
      <c r="S1279" s="16">
        <v>65</v>
      </c>
      <c r="T1279" s="15" t="s">
        <v>486</v>
      </c>
    </row>
    <row r="1280" spans="1:20" x14ac:dyDescent="0.3">
      <c r="A1280" s="14">
        <v>42923</v>
      </c>
      <c r="B1280" s="15" t="s">
        <v>45</v>
      </c>
      <c r="C1280" s="15" t="s">
        <v>46</v>
      </c>
      <c r="D1280" s="15" t="s">
        <v>47</v>
      </c>
      <c r="E1280" s="16">
        <v>170</v>
      </c>
      <c r="F1280" s="17">
        <v>227</v>
      </c>
      <c r="G1280" s="17">
        <v>12</v>
      </c>
      <c r="H1280" s="17">
        <v>177</v>
      </c>
      <c r="I1280" s="15" t="s">
        <v>51</v>
      </c>
      <c r="J1280" s="17">
        <v>277</v>
      </c>
      <c r="K1280" s="15" t="s">
        <v>681</v>
      </c>
      <c r="L1280" s="29" t="s">
        <v>263</v>
      </c>
      <c r="M1280" s="28">
        <v>17</v>
      </c>
      <c r="N1280" s="28">
        <v>86</v>
      </c>
      <c r="O1280" s="29" t="s">
        <v>135</v>
      </c>
      <c r="P1280" s="16">
        <v>79</v>
      </c>
      <c r="Q1280" s="16">
        <v>94</v>
      </c>
      <c r="R1280" s="15" t="s">
        <v>51</v>
      </c>
      <c r="S1280" s="16">
        <v>58</v>
      </c>
      <c r="T1280" s="15" t="s">
        <v>71</v>
      </c>
    </row>
    <row r="1281" spans="1:20" x14ac:dyDescent="0.3">
      <c r="A1281" s="14">
        <v>42924</v>
      </c>
      <c r="B1281" s="15" t="s">
        <v>45</v>
      </c>
      <c r="C1281" s="15" t="s">
        <v>46</v>
      </c>
      <c r="D1281" s="15" t="s">
        <v>47</v>
      </c>
      <c r="E1281" s="16">
        <v>170</v>
      </c>
      <c r="F1281" s="17">
        <v>206</v>
      </c>
      <c r="G1281" s="17">
        <v>0</v>
      </c>
      <c r="H1281" s="17">
        <v>176</v>
      </c>
      <c r="I1281" s="15" t="s">
        <v>51</v>
      </c>
      <c r="J1281" s="17">
        <v>235</v>
      </c>
      <c r="K1281" s="15" t="s">
        <v>121</v>
      </c>
      <c r="L1281" s="27">
        <v>30</v>
      </c>
      <c r="M1281" s="28">
        <v>8</v>
      </c>
      <c r="N1281" s="28">
        <v>56</v>
      </c>
      <c r="O1281" s="29" t="s">
        <v>264</v>
      </c>
      <c r="P1281" s="16">
        <v>85</v>
      </c>
      <c r="Q1281" s="16">
        <v>98</v>
      </c>
      <c r="R1281" s="15" t="s">
        <v>51</v>
      </c>
      <c r="S1281" s="16">
        <v>73</v>
      </c>
      <c r="T1281" s="15" t="s">
        <v>71</v>
      </c>
    </row>
    <row r="1282" spans="1:20" x14ac:dyDescent="0.3">
      <c r="A1282" s="14">
        <v>42925</v>
      </c>
      <c r="B1282" s="15" t="s">
        <v>45</v>
      </c>
      <c r="C1282" s="15" t="s">
        <v>46</v>
      </c>
      <c r="D1282" s="15" t="s">
        <v>47</v>
      </c>
      <c r="E1282" s="16">
        <v>170</v>
      </c>
      <c r="F1282" s="17">
        <v>186</v>
      </c>
      <c r="G1282" s="17">
        <v>90</v>
      </c>
      <c r="H1282" s="17">
        <v>166</v>
      </c>
      <c r="I1282" s="15" t="s">
        <v>619</v>
      </c>
      <c r="J1282" s="17">
        <v>205</v>
      </c>
      <c r="K1282" s="15" t="s">
        <v>914</v>
      </c>
      <c r="L1282" s="29" t="s">
        <v>263</v>
      </c>
      <c r="M1282" s="28">
        <v>8</v>
      </c>
      <c r="N1282" s="28">
        <v>42</v>
      </c>
      <c r="O1282" s="29" t="s">
        <v>117</v>
      </c>
      <c r="P1282" s="16">
        <v>92</v>
      </c>
      <c r="Q1282" s="16">
        <v>99</v>
      </c>
      <c r="R1282" s="15" t="s">
        <v>51</v>
      </c>
      <c r="S1282" s="16">
        <v>80</v>
      </c>
      <c r="T1282" s="15" t="s">
        <v>133</v>
      </c>
    </row>
    <row r="1283" spans="1:20" x14ac:dyDescent="0.3">
      <c r="A1283" s="14">
        <v>42926</v>
      </c>
      <c r="B1283" s="15" t="s">
        <v>45</v>
      </c>
      <c r="C1283" s="15" t="s">
        <v>46</v>
      </c>
      <c r="D1283" s="15" t="s">
        <v>47</v>
      </c>
      <c r="E1283" s="16">
        <v>170</v>
      </c>
      <c r="F1283" s="17">
        <v>181</v>
      </c>
      <c r="G1283" s="17">
        <v>10</v>
      </c>
      <c r="H1283" s="17">
        <v>155</v>
      </c>
      <c r="I1283" s="15" t="s">
        <v>165</v>
      </c>
      <c r="J1283" s="17">
        <v>207</v>
      </c>
      <c r="K1283" s="15" t="s">
        <v>915</v>
      </c>
      <c r="L1283" s="29" t="s">
        <v>116</v>
      </c>
      <c r="M1283" s="28">
        <v>3</v>
      </c>
      <c r="N1283" s="28">
        <v>58</v>
      </c>
      <c r="O1283" s="29" t="s">
        <v>209</v>
      </c>
      <c r="P1283" s="16">
        <v>92</v>
      </c>
      <c r="Q1283" s="16">
        <v>100</v>
      </c>
      <c r="R1283" s="15" t="s">
        <v>51</v>
      </c>
      <c r="S1283" s="16">
        <v>76</v>
      </c>
      <c r="T1283" s="15" t="s">
        <v>352</v>
      </c>
    </row>
    <row r="1284" spans="1:20" x14ac:dyDescent="0.3">
      <c r="A1284" s="14">
        <v>42927</v>
      </c>
      <c r="B1284" s="15" t="s">
        <v>45</v>
      </c>
      <c r="C1284" s="15" t="s">
        <v>46</v>
      </c>
      <c r="D1284" s="15" t="s">
        <v>47</v>
      </c>
      <c r="E1284" s="16">
        <v>170</v>
      </c>
      <c r="F1284" s="17">
        <v>208</v>
      </c>
      <c r="G1284" s="17">
        <v>0</v>
      </c>
      <c r="H1284" s="17">
        <v>152</v>
      </c>
      <c r="I1284" s="15" t="s">
        <v>232</v>
      </c>
      <c r="J1284" s="17">
        <v>263</v>
      </c>
      <c r="K1284" s="15" t="s">
        <v>916</v>
      </c>
      <c r="L1284" s="29" t="s">
        <v>84</v>
      </c>
      <c r="M1284" s="28">
        <v>19</v>
      </c>
      <c r="N1284" s="28">
        <v>61</v>
      </c>
      <c r="O1284" s="29" t="s">
        <v>215</v>
      </c>
      <c r="P1284" s="16">
        <v>71</v>
      </c>
      <c r="Q1284" s="16">
        <v>99</v>
      </c>
      <c r="R1284" s="15" t="s">
        <v>51</v>
      </c>
      <c r="S1284" s="16">
        <v>55</v>
      </c>
      <c r="T1284" s="15" t="s">
        <v>179</v>
      </c>
    </row>
    <row r="1285" spans="1:20" x14ac:dyDescent="0.3">
      <c r="A1285" s="14">
        <v>42928</v>
      </c>
      <c r="B1285" s="15" t="s">
        <v>45</v>
      </c>
      <c r="C1285" s="15" t="s">
        <v>46</v>
      </c>
      <c r="D1285" s="15" t="s">
        <v>47</v>
      </c>
      <c r="E1285" s="16">
        <v>170</v>
      </c>
      <c r="F1285" s="17">
        <v>194</v>
      </c>
      <c r="G1285" s="17">
        <v>4</v>
      </c>
      <c r="H1285" s="17">
        <v>140</v>
      </c>
      <c r="I1285" s="15" t="s">
        <v>51</v>
      </c>
      <c r="J1285" s="17">
        <v>247</v>
      </c>
      <c r="K1285" s="15" t="s">
        <v>233</v>
      </c>
      <c r="L1285" s="29" t="s">
        <v>116</v>
      </c>
      <c r="M1285" s="28">
        <v>11</v>
      </c>
      <c r="N1285" s="28">
        <v>61</v>
      </c>
      <c r="O1285" s="29" t="s">
        <v>52</v>
      </c>
      <c r="P1285" s="16">
        <v>84</v>
      </c>
      <c r="Q1285" s="16">
        <v>100</v>
      </c>
      <c r="R1285" s="15" t="s">
        <v>159</v>
      </c>
      <c r="S1285" s="16">
        <v>68</v>
      </c>
      <c r="T1285" s="15" t="s">
        <v>129</v>
      </c>
    </row>
    <row r="1286" spans="1:20" x14ac:dyDescent="0.3">
      <c r="A1286" s="14">
        <v>42929</v>
      </c>
      <c r="B1286" s="15" t="s">
        <v>45</v>
      </c>
      <c r="C1286" s="15" t="s">
        <v>46</v>
      </c>
      <c r="D1286" s="15" t="s">
        <v>47</v>
      </c>
      <c r="E1286" s="16">
        <v>170</v>
      </c>
      <c r="F1286" s="17">
        <v>188</v>
      </c>
      <c r="G1286" s="17">
        <v>6</v>
      </c>
      <c r="H1286" s="17">
        <v>170</v>
      </c>
      <c r="I1286" s="15" t="s">
        <v>309</v>
      </c>
      <c r="J1286" s="17">
        <v>205</v>
      </c>
      <c r="K1286" s="15" t="s">
        <v>191</v>
      </c>
      <c r="L1286" s="29" t="s">
        <v>218</v>
      </c>
      <c r="M1286" s="28">
        <v>11</v>
      </c>
      <c r="N1286" s="28">
        <v>47</v>
      </c>
      <c r="O1286" s="29" t="s">
        <v>179</v>
      </c>
      <c r="P1286" s="16">
        <v>92</v>
      </c>
      <c r="Q1286" s="16">
        <v>99</v>
      </c>
      <c r="R1286" s="15" t="s">
        <v>51</v>
      </c>
      <c r="S1286" s="16">
        <v>83</v>
      </c>
      <c r="T1286" s="15" t="s">
        <v>250</v>
      </c>
    </row>
    <row r="1287" spans="1:20" x14ac:dyDescent="0.3">
      <c r="A1287" s="14">
        <v>42930</v>
      </c>
      <c r="B1287" s="15" t="s">
        <v>45</v>
      </c>
      <c r="C1287" s="15" t="s">
        <v>46</v>
      </c>
      <c r="D1287" s="15" t="s">
        <v>47</v>
      </c>
      <c r="E1287" s="16">
        <v>170</v>
      </c>
      <c r="F1287" s="17">
        <v>206</v>
      </c>
      <c r="G1287" s="17">
        <v>0</v>
      </c>
      <c r="H1287" s="17">
        <v>167</v>
      </c>
      <c r="I1287" s="15" t="s">
        <v>917</v>
      </c>
      <c r="J1287" s="17">
        <v>244</v>
      </c>
      <c r="K1287" s="15" t="s">
        <v>278</v>
      </c>
      <c r="L1287" s="29" t="s">
        <v>116</v>
      </c>
      <c r="M1287" s="28">
        <v>11</v>
      </c>
      <c r="N1287" s="28">
        <v>61</v>
      </c>
      <c r="O1287" s="29" t="s">
        <v>64</v>
      </c>
      <c r="P1287" s="16">
        <v>80</v>
      </c>
      <c r="Q1287" s="16">
        <v>99</v>
      </c>
      <c r="R1287" s="15" t="s">
        <v>51</v>
      </c>
      <c r="S1287" s="16">
        <v>63</v>
      </c>
      <c r="T1287" s="15" t="s">
        <v>121</v>
      </c>
    </row>
    <row r="1288" spans="1:20" x14ac:dyDescent="0.3">
      <c r="A1288" s="14">
        <v>42931</v>
      </c>
      <c r="B1288" s="15" t="s">
        <v>45</v>
      </c>
      <c r="C1288" s="15" t="s">
        <v>46</v>
      </c>
      <c r="D1288" s="15" t="s">
        <v>47</v>
      </c>
      <c r="E1288" s="16">
        <v>170</v>
      </c>
      <c r="F1288" s="17">
        <v>204</v>
      </c>
      <c r="G1288" s="17">
        <v>0</v>
      </c>
      <c r="H1288" s="17">
        <v>147</v>
      </c>
      <c r="I1288" s="15" t="s">
        <v>687</v>
      </c>
      <c r="J1288" s="17">
        <v>262</v>
      </c>
      <c r="K1288" s="15" t="s">
        <v>254</v>
      </c>
      <c r="L1288" s="29" t="s">
        <v>84</v>
      </c>
      <c r="M1288" s="28">
        <v>14</v>
      </c>
      <c r="N1288" s="28">
        <v>72</v>
      </c>
      <c r="O1288" s="29" t="s">
        <v>135</v>
      </c>
      <c r="P1288" s="16">
        <v>73</v>
      </c>
      <c r="Q1288" s="16">
        <v>97</v>
      </c>
      <c r="R1288" s="15" t="s">
        <v>51</v>
      </c>
      <c r="S1288" s="16">
        <v>57</v>
      </c>
      <c r="T1288" s="15" t="s">
        <v>121</v>
      </c>
    </row>
    <row r="1289" spans="1:20" x14ac:dyDescent="0.3">
      <c r="A1289" s="14">
        <v>42932</v>
      </c>
      <c r="B1289" s="15" t="s">
        <v>45</v>
      </c>
      <c r="C1289" s="15" t="s">
        <v>46</v>
      </c>
      <c r="D1289" s="15" t="s">
        <v>47</v>
      </c>
      <c r="E1289" s="16">
        <v>170</v>
      </c>
      <c r="F1289" s="17">
        <v>226</v>
      </c>
      <c r="G1289" s="17">
        <v>0</v>
      </c>
      <c r="H1289" s="17">
        <v>171</v>
      </c>
      <c r="I1289" s="15" t="s">
        <v>51</v>
      </c>
      <c r="J1289" s="17">
        <v>280</v>
      </c>
      <c r="K1289" s="15" t="s">
        <v>217</v>
      </c>
      <c r="L1289" s="27">
        <v>35</v>
      </c>
      <c r="M1289" s="28">
        <v>17</v>
      </c>
      <c r="N1289" s="28">
        <v>58</v>
      </c>
      <c r="O1289" s="29" t="s">
        <v>146</v>
      </c>
      <c r="P1289" s="16">
        <v>76</v>
      </c>
      <c r="Q1289" s="16">
        <v>98</v>
      </c>
      <c r="R1289" s="15" t="s">
        <v>51</v>
      </c>
      <c r="S1289" s="16">
        <v>58</v>
      </c>
      <c r="T1289" s="15" t="s">
        <v>81</v>
      </c>
    </row>
    <row r="1290" spans="1:20" x14ac:dyDescent="0.3">
      <c r="A1290" s="14">
        <v>42933</v>
      </c>
      <c r="B1290" s="15" t="s">
        <v>45</v>
      </c>
      <c r="C1290" s="15" t="s">
        <v>46</v>
      </c>
      <c r="D1290" s="15" t="s">
        <v>47</v>
      </c>
      <c r="E1290" s="16">
        <v>170</v>
      </c>
      <c r="F1290" s="17">
        <v>240</v>
      </c>
      <c r="G1290" s="17">
        <v>0</v>
      </c>
      <c r="H1290" s="17">
        <v>194</v>
      </c>
      <c r="I1290" s="15" t="s">
        <v>593</v>
      </c>
      <c r="J1290" s="17">
        <v>287</v>
      </c>
      <c r="K1290" s="15" t="s">
        <v>187</v>
      </c>
      <c r="L1290" s="29" t="s">
        <v>84</v>
      </c>
      <c r="M1290" s="28">
        <v>17</v>
      </c>
      <c r="N1290" s="28">
        <v>56</v>
      </c>
      <c r="O1290" s="29" t="s">
        <v>60</v>
      </c>
      <c r="P1290" s="16">
        <v>72</v>
      </c>
      <c r="Q1290" s="16">
        <v>95</v>
      </c>
      <c r="R1290" s="15" t="s">
        <v>108</v>
      </c>
      <c r="S1290" s="16">
        <v>62</v>
      </c>
      <c r="T1290" s="15" t="s">
        <v>81</v>
      </c>
    </row>
    <row r="1291" spans="1:20" x14ac:dyDescent="0.3">
      <c r="A1291" s="14">
        <v>42934</v>
      </c>
      <c r="B1291" s="15" t="s">
        <v>45</v>
      </c>
      <c r="C1291" s="15" t="s">
        <v>46</v>
      </c>
      <c r="D1291" s="15" t="s">
        <v>47</v>
      </c>
      <c r="E1291" s="16">
        <v>170</v>
      </c>
      <c r="F1291" s="17">
        <v>217</v>
      </c>
      <c r="G1291" s="17">
        <v>0</v>
      </c>
      <c r="H1291" s="17">
        <v>174</v>
      </c>
      <c r="I1291" s="15" t="s">
        <v>425</v>
      </c>
      <c r="J1291" s="17">
        <v>260</v>
      </c>
      <c r="K1291" s="15" t="s">
        <v>530</v>
      </c>
      <c r="L1291" s="27">
        <v>99</v>
      </c>
      <c r="M1291" s="28">
        <v>19</v>
      </c>
      <c r="N1291" s="28">
        <v>83</v>
      </c>
      <c r="O1291" s="29" t="s">
        <v>121</v>
      </c>
      <c r="P1291" s="16">
        <v>80</v>
      </c>
      <c r="Q1291" s="16">
        <v>96</v>
      </c>
      <c r="R1291" s="15" t="s">
        <v>159</v>
      </c>
      <c r="S1291" s="16">
        <v>67</v>
      </c>
      <c r="T1291" s="15" t="s">
        <v>71</v>
      </c>
    </row>
    <row r="1292" spans="1:20" x14ac:dyDescent="0.3">
      <c r="A1292" s="14">
        <v>42935</v>
      </c>
      <c r="B1292" s="15" t="s">
        <v>45</v>
      </c>
      <c r="C1292" s="15" t="s">
        <v>46</v>
      </c>
      <c r="D1292" s="15" t="s">
        <v>47</v>
      </c>
      <c r="E1292" s="16">
        <v>170</v>
      </c>
      <c r="F1292" s="17">
        <v>211</v>
      </c>
      <c r="G1292" s="17">
        <v>82</v>
      </c>
      <c r="H1292" s="17">
        <v>161</v>
      </c>
      <c r="I1292" s="15" t="s">
        <v>692</v>
      </c>
      <c r="J1292" s="17">
        <v>261</v>
      </c>
      <c r="K1292" s="15" t="s">
        <v>661</v>
      </c>
      <c r="L1292" s="29" t="s">
        <v>116</v>
      </c>
      <c r="M1292" s="28">
        <v>6</v>
      </c>
      <c r="N1292" s="28">
        <v>89</v>
      </c>
      <c r="O1292" s="29" t="s">
        <v>206</v>
      </c>
      <c r="P1292" s="16">
        <v>82</v>
      </c>
      <c r="Q1292" s="16">
        <v>98</v>
      </c>
      <c r="R1292" s="15" t="s">
        <v>103</v>
      </c>
      <c r="S1292" s="16">
        <v>56</v>
      </c>
      <c r="T1292" s="15" t="s">
        <v>307</v>
      </c>
    </row>
    <row r="1293" spans="1:20" x14ac:dyDescent="0.3">
      <c r="A1293" s="14">
        <v>42936</v>
      </c>
      <c r="B1293" s="15" t="s">
        <v>45</v>
      </c>
      <c r="C1293" s="15" t="s">
        <v>46</v>
      </c>
      <c r="D1293" s="15" t="s">
        <v>47</v>
      </c>
      <c r="E1293" s="16">
        <v>170</v>
      </c>
      <c r="F1293" s="17">
        <v>160</v>
      </c>
      <c r="G1293" s="17">
        <v>0</v>
      </c>
      <c r="H1293" s="17">
        <v>147</v>
      </c>
      <c r="I1293" s="15" t="s">
        <v>918</v>
      </c>
      <c r="J1293" s="17">
        <v>174</v>
      </c>
      <c r="K1293" s="15" t="s">
        <v>391</v>
      </c>
      <c r="L1293" s="29" t="s">
        <v>116</v>
      </c>
      <c r="M1293" s="28">
        <v>0</v>
      </c>
      <c r="N1293" s="28">
        <v>42</v>
      </c>
      <c r="O1293" s="29" t="s">
        <v>81</v>
      </c>
      <c r="P1293" s="16">
        <v>87</v>
      </c>
      <c r="Q1293" s="16">
        <v>99</v>
      </c>
      <c r="R1293" s="15" t="s">
        <v>367</v>
      </c>
      <c r="S1293" s="16">
        <v>77</v>
      </c>
      <c r="T1293" s="15" t="s">
        <v>81</v>
      </c>
    </row>
    <row r="1294" spans="1:20" x14ac:dyDescent="0.3">
      <c r="A1294" s="14">
        <v>42937</v>
      </c>
      <c r="B1294" s="15" t="s">
        <v>45</v>
      </c>
      <c r="C1294" s="15" t="s">
        <v>46</v>
      </c>
      <c r="D1294" s="15" t="s">
        <v>47</v>
      </c>
      <c r="E1294" s="16">
        <v>170</v>
      </c>
      <c r="F1294" s="17">
        <v>196</v>
      </c>
      <c r="G1294" s="17">
        <v>0</v>
      </c>
      <c r="H1294" s="17">
        <v>143</v>
      </c>
      <c r="I1294" s="15" t="s">
        <v>51</v>
      </c>
      <c r="J1294" s="17">
        <v>249</v>
      </c>
      <c r="K1294" s="15" t="s">
        <v>164</v>
      </c>
      <c r="L1294" s="29" t="s">
        <v>263</v>
      </c>
      <c r="M1294" s="28">
        <v>14</v>
      </c>
      <c r="N1294" s="28">
        <v>67</v>
      </c>
      <c r="O1294" s="29" t="s">
        <v>91</v>
      </c>
      <c r="P1294" s="16">
        <v>69</v>
      </c>
      <c r="Q1294" s="16">
        <v>96</v>
      </c>
      <c r="R1294" s="15" t="s">
        <v>51</v>
      </c>
      <c r="S1294" s="16">
        <v>51</v>
      </c>
      <c r="T1294" s="15" t="s">
        <v>71</v>
      </c>
    </row>
    <row r="1295" spans="1:20" x14ac:dyDescent="0.3">
      <c r="A1295" s="14">
        <v>42938</v>
      </c>
      <c r="B1295" s="15" t="s">
        <v>45</v>
      </c>
      <c r="C1295" s="15" t="s">
        <v>46</v>
      </c>
      <c r="D1295" s="15" t="s">
        <v>47</v>
      </c>
      <c r="E1295" s="16">
        <v>170</v>
      </c>
      <c r="F1295" s="17">
        <v>183</v>
      </c>
      <c r="G1295" s="17">
        <v>0</v>
      </c>
      <c r="H1295" s="17">
        <v>146</v>
      </c>
      <c r="I1295" s="15" t="s">
        <v>919</v>
      </c>
      <c r="J1295" s="17">
        <v>220</v>
      </c>
      <c r="K1295" s="15" t="s">
        <v>920</v>
      </c>
      <c r="L1295" s="29" t="s">
        <v>116</v>
      </c>
      <c r="M1295" s="28">
        <v>11</v>
      </c>
      <c r="N1295" s="28">
        <v>64</v>
      </c>
      <c r="O1295" s="29" t="s">
        <v>307</v>
      </c>
      <c r="P1295" s="16">
        <v>77</v>
      </c>
      <c r="Q1295" s="16">
        <v>96</v>
      </c>
      <c r="R1295" s="15" t="s">
        <v>51</v>
      </c>
      <c r="S1295" s="16">
        <v>64</v>
      </c>
      <c r="T1295" s="15" t="s">
        <v>475</v>
      </c>
    </row>
    <row r="1296" spans="1:20" x14ac:dyDescent="0.3">
      <c r="A1296" s="14">
        <v>42939</v>
      </c>
      <c r="B1296" s="15" t="s">
        <v>45</v>
      </c>
      <c r="C1296" s="15" t="s">
        <v>46</v>
      </c>
      <c r="D1296" s="15" t="s">
        <v>47</v>
      </c>
      <c r="E1296" s="16">
        <v>170</v>
      </c>
      <c r="F1296" s="17">
        <v>204</v>
      </c>
      <c r="G1296" s="17">
        <v>34</v>
      </c>
      <c r="H1296" s="17">
        <v>142</v>
      </c>
      <c r="I1296" s="15" t="s">
        <v>304</v>
      </c>
      <c r="J1296" s="17">
        <v>267</v>
      </c>
      <c r="K1296" s="15" t="s">
        <v>508</v>
      </c>
      <c r="L1296" s="29" t="s">
        <v>84</v>
      </c>
      <c r="M1296" s="28">
        <v>11</v>
      </c>
      <c r="N1296" s="28">
        <v>69</v>
      </c>
      <c r="O1296" s="29" t="s">
        <v>213</v>
      </c>
      <c r="P1296" s="16">
        <v>73</v>
      </c>
      <c r="Q1296" s="16">
        <v>97</v>
      </c>
      <c r="R1296" s="15" t="s">
        <v>108</v>
      </c>
      <c r="S1296" s="16">
        <v>52</v>
      </c>
      <c r="T1296" s="15" t="s">
        <v>89</v>
      </c>
    </row>
    <row r="1297" spans="1:20" x14ac:dyDescent="0.3">
      <c r="A1297" s="14">
        <v>42940</v>
      </c>
      <c r="B1297" s="15" t="s">
        <v>45</v>
      </c>
      <c r="C1297" s="15" t="s">
        <v>46</v>
      </c>
      <c r="D1297" s="15" t="s">
        <v>47</v>
      </c>
      <c r="E1297" s="16">
        <v>170</v>
      </c>
      <c r="F1297" s="17">
        <v>185</v>
      </c>
      <c r="G1297" s="17">
        <v>2</v>
      </c>
      <c r="H1297" s="17">
        <v>159</v>
      </c>
      <c r="I1297" s="15" t="s">
        <v>199</v>
      </c>
      <c r="J1297" s="17">
        <v>211</v>
      </c>
      <c r="K1297" s="15" t="s">
        <v>297</v>
      </c>
      <c r="L1297" s="29" t="s">
        <v>84</v>
      </c>
      <c r="M1297" s="28">
        <v>11</v>
      </c>
      <c r="N1297" s="28">
        <v>61</v>
      </c>
      <c r="O1297" s="29" t="s">
        <v>192</v>
      </c>
      <c r="P1297" s="16">
        <v>85</v>
      </c>
      <c r="Q1297" s="16">
        <v>98</v>
      </c>
      <c r="R1297" s="15" t="s">
        <v>434</v>
      </c>
      <c r="S1297" s="16">
        <v>70</v>
      </c>
      <c r="T1297" s="15" t="s">
        <v>50</v>
      </c>
    </row>
    <row r="1298" spans="1:20" x14ac:dyDescent="0.3">
      <c r="A1298" s="14">
        <v>42941</v>
      </c>
      <c r="B1298" s="15" t="s">
        <v>45</v>
      </c>
      <c r="C1298" s="15" t="s">
        <v>46</v>
      </c>
      <c r="D1298" s="15" t="s">
        <v>47</v>
      </c>
      <c r="E1298" s="16">
        <v>170</v>
      </c>
      <c r="F1298" s="17">
        <v>195</v>
      </c>
      <c r="G1298" s="17">
        <v>0</v>
      </c>
      <c r="H1298" s="17">
        <v>144</v>
      </c>
      <c r="I1298" s="15" t="s">
        <v>921</v>
      </c>
      <c r="J1298" s="17">
        <v>246</v>
      </c>
      <c r="K1298" s="15" t="s">
        <v>288</v>
      </c>
      <c r="L1298" s="29" t="s">
        <v>116</v>
      </c>
      <c r="M1298" s="28">
        <v>11</v>
      </c>
      <c r="N1298" s="28">
        <v>69</v>
      </c>
      <c r="O1298" s="29" t="s">
        <v>128</v>
      </c>
      <c r="P1298" s="16">
        <v>71</v>
      </c>
      <c r="Q1298" s="16">
        <v>98</v>
      </c>
      <c r="R1298" s="15" t="s">
        <v>178</v>
      </c>
      <c r="S1298" s="16">
        <v>53</v>
      </c>
      <c r="T1298" s="15" t="s">
        <v>113</v>
      </c>
    </row>
    <row r="1299" spans="1:20" x14ac:dyDescent="0.3">
      <c r="A1299" s="14">
        <v>42942</v>
      </c>
      <c r="B1299" s="15" t="s">
        <v>45</v>
      </c>
      <c r="C1299" s="15" t="s">
        <v>46</v>
      </c>
      <c r="D1299" s="15" t="s">
        <v>47</v>
      </c>
      <c r="E1299" s="16">
        <v>170</v>
      </c>
      <c r="F1299" s="17">
        <v>213</v>
      </c>
      <c r="G1299" s="17">
        <v>0</v>
      </c>
      <c r="H1299" s="17">
        <v>150</v>
      </c>
      <c r="I1299" s="15" t="s">
        <v>350</v>
      </c>
      <c r="J1299" s="17">
        <v>276</v>
      </c>
      <c r="K1299" s="15" t="s">
        <v>696</v>
      </c>
      <c r="L1299" s="29" t="s">
        <v>84</v>
      </c>
      <c r="M1299" s="28">
        <v>17</v>
      </c>
      <c r="N1299" s="28">
        <v>69</v>
      </c>
      <c r="O1299" s="29" t="s">
        <v>164</v>
      </c>
      <c r="P1299" s="16">
        <v>72</v>
      </c>
      <c r="Q1299" s="16">
        <v>95</v>
      </c>
      <c r="R1299" s="15" t="s">
        <v>108</v>
      </c>
      <c r="S1299" s="16">
        <v>55</v>
      </c>
      <c r="T1299" s="15" t="s">
        <v>135</v>
      </c>
    </row>
    <row r="1300" spans="1:20" x14ac:dyDescent="0.3">
      <c r="A1300" s="14">
        <v>42943</v>
      </c>
      <c r="B1300" s="15" t="s">
        <v>45</v>
      </c>
      <c r="C1300" s="15" t="s">
        <v>46</v>
      </c>
      <c r="D1300" s="15" t="s">
        <v>47</v>
      </c>
      <c r="E1300" s="16">
        <v>170</v>
      </c>
      <c r="F1300" s="17">
        <v>214</v>
      </c>
      <c r="G1300" s="17">
        <v>0</v>
      </c>
      <c r="H1300" s="17">
        <v>145</v>
      </c>
      <c r="I1300" s="15" t="s">
        <v>51</v>
      </c>
      <c r="J1300" s="17">
        <v>283</v>
      </c>
      <c r="K1300" s="15" t="s">
        <v>311</v>
      </c>
      <c r="L1300" s="29" t="s">
        <v>533</v>
      </c>
      <c r="M1300" s="28">
        <v>14</v>
      </c>
      <c r="N1300" s="28">
        <v>81</v>
      </c>
      <c r="O1300" s="29" t="s">
        <v>169</v>
      </c>
      <c r="P1300" s="16">
        <v>82</v>
      </c>
      <c r="Q1300" s="16">
        <v>100</v>
      </c>
      <c r="R1300" s="15" t="s">
        <v>123</v>
      </c>
      <c r="S1300" s="16">
        <v>51</v>
      </c>
      <c r="T1300" s="15" t="s">
        <v>209</v>
      </c>
    </row>
    <row r="1301" spans="1:20" x14ac:dyDescent="0.3">
      <c r="A1301" s="14">
        <v>42944</v>
      </c>
      <c r="B1301" s="15" t="s">
        <v>45</v>
      </c>
      <c r="C1301" s="15" t="s">
        <v>46</v>
      </c>
      <c r="D1301" s="15" t="s">
        <v>47</v>
      </c>
      <c r="E1301" s="16">
        <v>170</v>
      </c>
      <c r="F1301" s="17">
        <v>227</v>
      </c>
      <c r="G1301" s="17">
        <v>0</v>
      </c>
      <c r="H1301" s="17">
        <v>178</v>
      </c>
      <c r="I1301" s="15" t="s">
        <v>746</v>
      </c>
      <c r="J1301" s="17">
        <v>276</v>
      </c>
      <c r="K1301" s="15" t="s">
        <v>73</v>
      </c>
      <c r="L1301" s="27">
        <v>36</v>
      </c>
      <c r="M1301" s="28">
        <v>17</v>
      </c>
      <c r="N1301" s="28">
        <v>69</v>
      </c>
      <c r="O1301" s="29" t="s">
        <v>52</v>
      </c>
      <c r="P1301" s="16">
        <v>71</v>
      </c>
      <c r="Q1301" s="16">
        <v>96</v>
      </c>
      <c r="R1301" s="15" t="s">
        <v>51</v>
      </c>
      <c r="S1301" s="16">
        <v>50</v>
      </c>
      <c r="T1301" s="15" t="s">
        <v>129</v>
      </c>
    </row>
    <row r="1302" spans="1:20" x14ac:dyDescent="0.3">
      <c r="A1302" s="14">
        <v>42945</v>
      </c>
      <c r="B1302" s="15" t="s">
        <v>45</v>
      </c>
      <c r="C1302" s="15" t="s">
        <v>46</v>
      </c>
      <c r="D1302" s="15" t="s">
        <v>47</v>
      </c>
      <c r="E1302" s="16">
        <v>170</v>
      </c>
      <c r="F1302" s="17">
        <v>242</v>
      </c>
      <c r="G1302" s="17">
        <v>0</v>
      </c>
      <c r="H1302" s="17">
        <v>169</v>
      </c>
      <c r="I1302" s="15" t="s">
        <v>51</v>
      </c>
      <c r="J1302" s="17">
        <v>316</v>
      </c>
      <c r="K1302" s="15" t="s">
        <v>297</v>
      </c>
      <c r="L1302" s="29" t="s">
        <v>218</v>
      </c>
      <c r="M1302" s="28">
        <v>8</v>
      </c>
      <c r="N1302" s="28">
        <v>72</v>
      </c>
      <c r="O1302" s="29" t="s">
        <v>52</v>
      </c>
      <c r="P1302" s="16">
        <v>66</v>
      </c>
      <c r="Q1302" s="16">
        <v>98</v>
      </c>
      <c r="R1302" s="15" t="s">
        <v>120</v>
      </c>
      <c r="S1302" s="16">
        <v>43</v>
      </c>
      <c r="T1302" s="15" t="s">
        <v>121</v>
      </c>
    </row>
    <row r="1303" spans="1:20" x14ac:dyDescent="0.3">
      <c r="A1303" s="14">
        <v>42946</v>
      </c>
      <c r="B1303" s="15" t="s">
        <v>45</v>
      </c>
      <c r="C1303" s="15" t="s">
        <v>46</v>
      </c>
      <c r="D1303" s="15" t="s">
        <v>47</v>
      </c>
      <c r="E1303" s="16">
        <v>170</v>
      </c>
      <c r="F1303" s="17">
        <v>200</v>
      </c>
      <c r="G1303" s="17">
        <v>10</v>
      </c>
      <c r="H1303" s="17">
        <v>155</v>
      </c>
      <c r="I1303" s="15" t="s">
        <v>272</v>
      </c>
      <c r="J1303" s="17">
        <v>246</v>
      </c>
      <c r="K1303" s="15" t="s">
        <v>351</v>
      </c>
      <c r="L1303" s="29" t="s">
        <v>218</v>
      </c>
      <c r="M1303" s="28">
        <v>14</v>
      </c>
      <c r="N1303" s="28">
        <v>86</v>
      </c>
      <c r="O1303" s="29" t="s">
        <v>133</v>
      </c>
      <c r="P1303" s="16">
        <v>83</v>
      </c>
      <c r="Q1303" s="16">
        <v>96</v>
      </c>
      <c r="R1303" s="15" t="s">
        <v>51</v>
      </c>
      <c r="S1303" s="16">
        <v>59</v>
      </c>
      <c r="T1303" s="15" t="s">
        <v>182</v>
      </c>
    </row>
    <row r="1304" spans="1:20" x14ac:dyDescent="0.3">
      <c r="A1304" s="14">
        <v>42947</v>
      </c>
      <c r="B1304" s="15" t="s">
        <v>45</v>
      </c>
      <c r="C1304" s="15" t="s">
        <v>46</v>
      </c>
      <c r="D1304" s="15" t="s">
        <v>47</v>
      </c>
      <c r="E1304" s="16">
        <v>170</v>
      </c>
      <c r="F1304" s="17">
        <v>178</v>
      </c>
      <c r="G1304" s="17">
        <v>34</v>
      </c>
      <c r="H1304" s="17">
        <v>151</v>
      </c>
      <c r="I1304" s="15" t="s">
        <v>51</v>
      </c>
      <c r="J1304" s="17">
        <v>204</v>
      </c>
      <c r="K1304" s="15" t="s">
        <v>680</v>
      </c>
      <c r="L1304" s="29" t="s">
        <v>102</v>
      </c>
      <c r="M1304" s="28">
        <v>8</v>
      </c>
      <c r="N1304" s="28">
        <v>47</v>
      </c>
      <c r="O1304" s="29" t="s">
        <v>113</v>
      </c>
      <c r="P1304" s="16">
        <v>86</v>
      </c>
      <c r="Q1304" s="16">
        <v>99</v>
      </c>
      <c r="R1304" s="15" t="s">
        <v>51</v>
      </c>
      <c r="S1304" s="16">
        <v>73</v>
      </c>
      <c r="T1304" s="15" t="s">
        <v>169</v>
      </c>
    </row>
    <row r="1305" spans="1:20" x14ac:dyDescent="0.3">
      <c r="A1305" s="14">
        <v>42948</v>
      </c>
      <c r="B1305" s="15" t="s">
        <v>45</v>
      </c>
      <c r="C1305" s="15" t="s">
        <v>46</v>
      </c>
      <c r="D1305" s="15" t="s">
        <v>47</v>
      </c>
      <c r="E1305" s="16">
        <v>170</v>
      </c>
      <c r="F1305" s="17">
        <v>172</v>
      </c>
      <c r="G1305" s="17">
        <v>0</v>
      </c>
      <c r="H1305" s="17">
        <v>151</v>
      </c>
      <c r="I1305" s="15" t="s">
        <v>86</v>
      </c>
      <c r="J1305" s="17">
        <v>194</v>
      </c>
      <c r="K1305" s="15" t="s">
        <v>922</v>
      </c>
      <c r="L1305" s="27">
        <v>36</v>
      </c>
      <c r="M1305" s="28">
        <v>8</v>
      </c>
      <c r="N1305" s="28">
        <v>42</v>
      </c>
      <c r="O1305" s="29" t="s">
        <v>264</v>
      </c>
      <c r="P1305" s="16">
        <v>89</v>
      </c>
      <c r="Q1305" s="16">
        <v>100</v>
      </c>
      <c r="R1305" s="15" t="s">
        <v>51</v>
      </c>
      <c r="S1305" s="16">
        <v>82</v>
      </c>
      <c r="T1305" s="15" t="s">
        <v>439</v>
      </c>
    </row>
    <row r="1306" spans="1:20" x14ac:dyDescent="0.3">
      <c r="A1306" s="14">
        <v>42949</v>
      </c>
      <c r="B1306" s="15" t="s">
        <v>45</v>
      </c>
      <c r="C1306" s="15" t="s">
        <v>46</v>
      </c>
      <c r="D1306" s="15" t="s">
        <v>47</v>
      </c>
      <c r="E1306" s="16">
        <v>170</v>
      </c>
      <c r="F1306" s="17">
        <v>218</v>
      </c>
      <c r="G1306" s="17">
        <v>0</v>
      </c>
      <c r="H1306" s="17">
        <v>150</v>
      </c>
      <c r="I1306" s="15" t="s">
        <v>682</v>
      </c>
      <c r="J1306" s="17">
        <v>287</v>
      </c>
      <c r="K1306" s="15" t="s">
        <v>791</v>
      </c>
      <c r="L1306" s="29" t="s">
        <v>84</v>
      </c>
      <c r="M1306" s="28">
        <v>17</v>
      </c>
      <c r="N1306" s="28">
        <v>61</v>
      </c>
      <c r="O1306" s="29" t="s">
        <v>71</v>
      </c>
      <c r="P1306" s="16">
        <v>65</v>
      </c>
      <c r="Q1306" s="16">
        <v>98</v>
      </c>
      <c r="R1306" s="15" t="s">
        <v>195</v>
      </c>
      <c r="S1306" s="16">
        <v>49</v>
      </c>
      <c r="T1306" s="15" t="s">
        <v>201</v>
      </c>
    </row>
    <row r="1307" spans="1:20" x14ac:dyDescent="0.3">
      <c r="A1307" s="14">
        <v>42950</v>
      </c>
      <c r="B1307" s="15" t="s">
        <v>45</v>
      </c>
      <c r="C1307" s="15" t="s">
        <v>46</v>
      </c>
      <c r="D1307" s="15" t="s">
        <v>47</v>
      </c>
      <c r="E1307" s="16">
        <v>170</v>
      </c>
      <c r="F1307" s="17">
        <v>208</v>
      </c>
      <c r="G1307" s="17">
        <v>0</v>
      </c>
      <c r="H1307" s="17">
        <v>155</v>
      </c>
      <c r="I1307" s="15" t="s">
        <v>737</v>
      </c>
      <c r="J1307" s="17">
        <v>260</v>
      </c>
      <c r="K1307" s="15" t="s">
        <v>923</v>
      </c>
      <c r="L1307" s="29" t="s">
        <v>116</v>
      </c>
      <c r="M1307" s="28">
        <v>14</v>
      </c>
      <c r="N1307" s="28">
        <v>69</v>
      </c>
      <c r="O1307" s="29" t="s">
        <v>89</v>
      </c>
      <c r="P1307" s="16">
        <v>81</v>
      </c>
      <c r="Q1307" s="16">
        <v>99</v>
      </c>
      <c r="R1307" s="15" t="s">
        <v>51</v>
      </c>
      <c r="S1307" s="16">
        <v>65</v>
      </c>
      <c r="T1307" s="15" t="s">
        <v>192</v>
      </c>
    </row>
    <row r="1308" spans="1:20" x14ac:dyDescent="0.3">
      <c r="A1308" s="14">
        <v>42951</v>
      </c>
      <c r="B1308" s="15" t="s">
        <v>45</v>
      </c>
      <c r="C1308" s="15" t="s">
        <v>46</v>
      </c>
      <c r="D1308" s="15" t="s">
        <v>47</v>
      </c>
      <c r="E1308" s="16">
        <v>170</v>
      </c>
      <c r="F1308" s="17">
        <v>234</v>
      </c>
      <c r="G1308" s="17">
        <v>64</v>
      </c>
      <c r="H1308" s="17">
        <v>164</v>
      </c>
      <c r="I1308" s="15" t="s">
        <v>51</v>
      </c>
      <c r="J1308" s="17">
        <v>303</v>
      </c>
      <c r="K1308" s="15" t="s">
        <v>924</v>
      </c>
      <c r="L1308" s="27">
        <v>36</v>
      </c>
      <c r="M1308" s="28">
        <v>22</v>
      </c>
      <c r="N1308" s="28">
        <v>81</v>
      </c>
      <c r="O1308" s="29" t="s">
        <v>146</v>
      </c>
      <c r="P1308" s="16">
        <v>80</v>
      </c>
      <c r="Q1308" s="16">
        <v>100</v>
      </c>
      <c r="R1308" s="15" t="s">
        <v>123</v>
      </c>
      <c r="S1308" s="16">
        <v>53</v>
      </c>
      <c r="T1308" s="15" t="s">
        <v>169</v>
      </c>
    </row>
    <row r="1309" spans="1:20" x14ac:dyDescent="0.3">
      <c r="A1309" s="14">
        <v>42952</v>
      </c>
      <c r="B1309" s="15" t="s">
        <v>45</v>
      </c>
      <c r="C1309" s="15" t="s">
        <v>46</v>
      </c>
      <c r="D1309" s="15" t="s">
        <v>47</v>
      </c>
      <c r="E1309" s="16">
        <v>170</v>
      </c>
      <c r="F1309" s="17">
        <v>180</v>
      </c>
      <c r="G1309" s="17">
        <v>42</v>
      </c>
      <c r="H1309" s="17">
        <v>156</v>
      </c>
      <c r="I1309" s="15" t="s">
        <v>51</v>
      </c>
      <c r="J1309" s="17">
        <v>205</v>
      </c>
      <c r="K1309" s="15" t="s">
        <v>694</v>
      </c>
      <c r="L1309" s="29" t="s">
        <v>263</v>
      </c>
      <c r="M1309" s="28">
        <v>6</v>
      </c>
      <c r="N1309" s="28">
        <v>53</v>
      </c>
      <c r="O1309" s="29" t="s">
        <v>650</v>
      </c>
      <c r="P1309" s="16">
        <v>94</v>
      </c>
      <c r="Q1309" s="16">
        <v>100</v>
      </c>
      <c r="R1309" s="15" t="s">
        <v>88</v>
      </c>
      <c r="S1309" s="16">
        <v>87</v>
      </c>
      <c r="T1309" s="15" t="s">
        <v>146</v>
      </c>
    </row>
    <row r="1310" spans="1:20" x14ac:dyDescent="0.3">
      <c r="A1310" s="14">
        <v>42953</v>
      </c>
      <c r="B1310" s="15" t="s">
        <v>45</v>
      </c>
      <c r="C1310" s="15" t="s">
        <v>46</v>
      </c>
      <c r="D1310" s="15" t="s">
        <v>47</v>
      </c>
      <c r="E1310" s="16">
        <v>170</v>
      </c>
      <c r="F1310" s="17">
        <v>181</v>
      </c>
      <c r="G1310" s="17">
        <v>0</v>
      </c>
      <c r="H1310" s="17">
        <v>156</v>
      </c>
      <c r="I1310" s="15" t="s">
        <v>51</v>
      </c>
      <c r="J1310" s="17">
        <v>206</v>
      </c>
      <c r="K1310" s="15" t="s">
        <v>569</v>
      </c>
      <c r="L1310" s="29" t="s">
        <v>132</v>
      </c>
      <c r="M1310" s="28">
        <v>8</v>
      </c>
      <c r="N1310" s="28">
        <v>83</v>
      </c>
      <c r="O1310" s="29" t="s">
        <v>347</v>
      </c>
      <c r="P1310" s="16">
        <v>75</v>
      </c>
      <c r="Q1310" s="16">
        <v>100</v>
      </c>
      <c r="R1310" s="15" t="s">
        <v>51</v>
      </c>
      <c r="S1310" s="16">
        <v>65</v>
      </c>
      <c r="T1310" s="15" t="s">
        <v>50</v>
      </c>
    </row>
    <row r="1311" spans="1:20" x14ac:dyDescent="0.3">
      <c r="A1311" s="14">
        <v>42954</v>
      </c>
      <c r="B1311" s="15" t="s">
        <v>45</v>
      </c>
      <c r="C1311" s="15" t="s">
        <v>46</v>
      </c>
      <c r="D1311" s="15" t="s">
        <v>47</v>
      </c>
      <c r="E1311" s="16">
        <v>170</v>
      </c>
      <c r="F1311" s="17">
        <v>174</v>
      </c>
      <c r="G1311" s="17">
        <v>122</v>
      </c>
      <c r="H1311" s="17">
        <v>143</v>
      </c>
      <c r="I1311" s="15" t="s">
        <v>573</v>
      </c>
      <c r="J1311" s="17">
        <v>206</v>
      </c>
      <c r="K1311" s="15" t="s">
        <v>285</v>
      </c>
      <c r="L1311" s="29" t="s">
        <v>116</v>
      </c>
      <c r="M1311" s="28">
        <v>6</v>
      </c>
      <c r="N1311" s="28">
        <v>44</v>
      </c>
      <c r="O1311" s="29" t="s">
        <v>369</v>
      </c>
      <c r="P1311" s="16">
        <v>87</v>
      </c>
      <c r="Q1311" s="16">
        <v>99</v>
      </c>
      <c r="R1311" s="15" t="s">
        <v>51</v>
      </c>
      <c r="S1311" s="16">
        <v>72</v>
      </c>
      <c r="T1311" s="15" t="s">
        <v>215</v>
      </c>
    </row>
    <row r="1312" spans="1:20" x14ac:dyDescent="0.3">
      <c r="A1312" s="14">
        <v>42955</v>
      </c>
      <c r="B1312" s="15" t="s">
        <v>45</v>
      </c>
      <c r="C1312" s="15" t="s">
        <v>46</v>
      </c>
      <c r="D1312" s="15" t="s">
        <v>47</v>
      </c>
      <c r="E1312" s="16">
        <v>170</v>
      </c>
      <c r="F1312" s="17">
        <v>170</v>
      </c>
      <c r="G1312" s="17">
        <v>20</v>
      </c>
      <c r="H1312" s="17">
        <v>127</v>
      </c>
      <c r="I1312" s="15" t="s">
        <v>335</v>
      </c>
      <c r="J1312" s="17">
        <v>213</v>
      </c>
      <c r="K1312" s="15" t="s">
        <v>303</v>
      </c>
      <c r="L1312" s="27">
        <v>22</v>
      </c>
      <c r="M1312" s="28">
        <v>11</v>
      </c>
      <c r="N1312" s="28">
        <v>64</v>
      </c>
      <c r="O1312" s="29" t="s">
        <v>209</v>
      </c>
      <c r="P1312" s="16">
        <v>73</v>
      </c>
      <c r="Q1312" s="16">
        <v>100</v>
      </c>
      <c r="R1312" s="15" t="s">
        <v>51</v>
      </c>
      <c r="S1312" s="16">
        <v>57</v>
      </c>
      <c r="T1312" s="15" t="s">
        <v>121</v>
      </c>
    </row>
    <row r="1313" spans="1:20" x14ac:dyDescent="0.3">
      <c r="A1313" s="14">
        <v>42956</v>
      </c>
      <c r="B1313" s="15" t="s">
        <v>45</v>
      </c>
      <c r="C1313" s="15" t="s">
        <v>46</v>
      </c>
      <c r="D1313" s="15" t="s">
        <v>47</v>
      </c>
      <c r="E1313" s="16">
        <v>170</v>
      </c>
      <c r="F1313" s="17">
        <v>158</v>
      </c>
      <c r="G1313" s="17">
        <v>4</v>
      </c>
      <c r="H1313" s="17">
        <v>115</v>
      </c>
      <c r="I1313" s="15" t="s">
        <v>551</v>
      </c>
      <c r="J1313" s="17">
        <v>201</v>
      </c>
      <c r="K1313" s="15" t="s">
        <v>925</v>
      </c>
      <c r="L1313" s="27">
        <v>29</v>
      </c>
      <c r="M1313" s="28">
        <v>11</v>
      </c>
      <c r="N1313" s="28">
        <v>64</v>
      </c>
      <c r="O1313" s="29" t="s">
        <v>158</v>
      </c>
      <c r="P1313" s="16">
        <v>79</v>
      </c>
      <c r="Q1313" s="16">
        <v>98</v>
      </c>
      <c r="R1313" s="15" t="s">
        <v>301</v>
      </c>
      <c r="S1313" s="16">
        <v>54</v>
      </c>
      <c r="T1313" s="15" t="s">
        <v>98</v>
      </c>
    </row>
    <row r="1314" spans="1:20" x14ac:dyDescent="0.3">
      <c r="A1314" s="14">
        <v>42957</v>
      </c>
      <c r="B1314" s="15" t="s">
        <v>45</v>
      </c>
      <c r="C1314" s="15" t="s">
        <v>46</v>
      </c>
      <c r="D1314" s="15" t="s">
        <v>47</v>
      </c>
      <c r="E1314" s="16">
        <v>170</v>
      </c>
      <c r="F1314" s="17">
        <v>165</v>
      </c>
      <c r="G1314" s="17">
        <v>0</v>
      </c>
      <c r="H1314" s="17">
        <v>111</v>
      </c>
      <c r="I1314" s="15" t="s">
        <v>124</v>
      </c>
      <c r="J1314" s="17">
        <v>219</v>
      </c>
      <c r="K1314" s="15" t="s">
        <v>466</v>
      </c>
      <c r="L1314" s="29" t="s">
        <v>218</v>
      </c>
      <c r="M1314" s="28">
        <v>11</v>
      </c>
      <c r="N1314" s="28">
        <v>64</v>
      </c>
      <c r="O1314" s="29" t="s">
        <v>91</v>
      </c>
      <c r="P1314" s="16">
        <v>70</v>
      </c>
      <c r="Q1314" s="16">
        <v>98</v>
      </c>
      <c r="R1314" s="15" t="s">
        <v>80</v>
      </c>
      <c r="S1314" s="16">
        <v>51</v>
      </c>
      <c r="T1314" s="15" t="s">
        <v>129</v>
      </c>
    </row>
    <row r="1315" spans="1:20" x14ac:dyDescent="0.3">
      <c r="A1315" s="14">
        <v>42958</v>
      </c>
      <c r="B1315" s="15" t="s">
        <v>45</v>
      </c>
      <c r="C1315" s="15" t="s">
        <v>46</v>
      </c>
      <c r="D1315" s="15" t="s">
        <v>47</v>
      </c>
      <c r="E1315" s="16">
        <v>170</v>
      </c>
      <c r="F1315" s="17">
        <v>174</v>
      </c>
      <c r="G1315" s="17">
        <v>0</v>
      </c>
      <c r="H1315" s="17">
        <v>111</v>
      </c>
      <c r="I1315" s="15" t="s">
        <v>296</v>
      </c>
      <c r="J1315" s="17">
        <v>238</v>
      </c>
      <c r="K1315" s="15" t="s">
        <v>50</v>
      </c>
      <c r="L1315" s="27">
        <v>36</v>
      </c>
      <c r="M1315" s="28">
        <v>19</v>
      </c>
      <c r="N1315" s="28">
        <v>64</v>
      </c>
      <c r="O1315" s="29" t="s">
        <v>121</v>
      </c>
      <c r="P1315" s="16">
        <v>70</v>
      </c>
      <c r="Q1315" s="16">
        <v>97</v>
      </c>
      <c r="R1315" s="15" t="s">
        <v>159</v>
      </c>
      <c r="S1315" s="16">
        <v>48</v>
      </c>
      <c r="T1315" s="15" t="s">
        <v>113</v>
      </c>
    </row>
    <row r="1316" spans="1:20" x14ac:dyDescent="0.3">
      <c r="A1316" s="14">
        <v>42959</v>
      </c>
      <c r="B1316" s="15" t="s">
        <v>45</v>
      </c>
      <c r="C1316" s="15" t="s">
        <v>46</v>
      </c>
      <c r="D1316" s="15" t="s">
        <v>47</v>
      </c>
      <c r="E1316" s="16">
        <v>170</v>
      </c>
      <c r="F1316" s="17">
        <v>198</v>
      </c>
      <c r="G1316" s="17">
        <v>0</v>
      </c>
      <c r="H1316" s="17">
        <v>141</v>
      </c>
      <c r="I1316" s="15" t="s">
        <v>258</v>
      </c>
      <c r="J1316" s="17">
        <v>255</v>
      </c>
      <c r="K1316" s="15" t="s">
        <v>497</v>
      </c>
      <c r="L1316" s="27">
        <v>36</v>
      </c>
      <c r="M1316" s="28">
        <v>14</v>
      </c>
      <c r="N1316" s="28">
        <v>61</v>
      </c>
      <c r="O1316" s="29" t="s">
        <v>129</v>
      </c>
      <c r="P1316" s="16">
        <v>71</v>
      </c>
      <c r="Q1316" s="16">
        <v>97</v>
      </c>
      <c r="R1316" s="15" t="s">
        <v>301</v>
      </c>
      <c r="S1316" s="16">
        <v>56</v>
      </c>
      <c r="T1316" s="15" t="s">
        <v>81</v>
      </c>
    </row>
    <row r="1317" spans="1:20" x14ac:dyDescent="0.3">
      <c r="A1317" s="14">
        <v>42960</v>
      </c>
      <c r="B1317" s="15" t="s">
        <v>45</v>
      </c>
      <c r="C1317" s="15" t="s">
        <v>46</v>
      </c>
      <c r="D1317" s="15" t="s">
        <v>47</v>
      </c>
      <c r="E1317" s="16">
        <v>170</v>
      </c>
      <c r="F1317" s="17">
        <v>200</v>
      </c>
      <c r="G1317" s="17">
        <v>0</v>
      </c>
      <c r="H1317" s="17">
        <v>138</v>
      </c>
      <c r="I1317" s="15" t="s">
        <v>919</v>
      </c>
      <c r="J1317" s="17">
        <v>263</v>
      </c>
      <c r="K1317" s="15" t="s">
        <v>623</v>
      </c>
      <c r="L1317" s="27">
        <v>28</v>
      </c>
      <c r="M1317" s="28">
        <v>14</v>
      </c>
      <c r="N1317" s="28">
        <v>67</v>
      </c>
      <c r="O1317" s="29" t="s">
        <v>264</v>
      </c>
      <c r="P1317" s="16">
        <v>70</v>
      </c>
      <c r="Q1317" s="16">
        <v>98</v>
      </c>
      <c r="R1317" s="15" t="s">
        <v>178</v>
      </c>
      <c r="S1317" s="16">
        <v>49</v>
      </c>
      <c r="T1317" s="15" t="s">
        <v>89</v>
      </c>
    </row>
    <row r="1318" spans="1:20" x14ac:dyDescent="0.3">
      <c r="A1318" s="14">
        <v>42961</v>
      </c>
      <c r="B1318" s="15" t="s">
        <v>45</v>
      </c>
      <c r="C1318" s="15" t="s">
        <v>46</v>
      </c>
      <c r="D1318" s="15" t="s">
        <v>47</v>
      </c>
      <c r="E1318" s="16">
        <v>170</v>
      </c>
      <c r="F1318" s="17">
        <v>228</v>
      </c>
      <c r="G1318" s="17">
        <v>10</v>
      </c>
      <c r="H1318" s="17">
        <v>163</v>
      </c>
      <c r="I1318" s="15" t="s">
        <v>103</v>
      </c>
      <c r="J1318" s="17">
        <v>292</v>
      </c>
      <c r="K1318" s="15" t="s">
        <v>340</v>
      </c>
      <c r="L1318" s="29" t="s">
        <v>263</v>
      </c>
      <c r="M1318" s="28">
        <v>14</v>
      </c>
      <c r="N1318" s="28">
        <v>67</v>
      </c>
      <c r="O1318" s="29" t="s">
        <v>167</v>
      </c>
      <c r="P1318" s="16">
        <v>72</v>
      </c>
      <c r="Q1318" s="16">
        <v>94</v>
      </c>
      <c r="R1318" s="15" t="s">
        <v>120</v>
      </c>
      <c r="S1318" s="16">
        <v>48</v>
      </c>
      <c r="T1318" s="15" t="s">
        <v>81</v>
      </c>
    </row>
    <row r="1319" spans="1:20" x14ac:dyDescent="0.3">
      <c r="A1319" s="14">
        <v>42962</v>
      </c>
      <c r="B1319" s="15" t="s">
        <v>45</v>
      </c>
      <c r="C1319" s="15" t="s">
        <v>46</v>
      </c>
      <c r="D1319" s="15" t="s">
        <v>47</v>
      </c>
      <c r="E1319" s="16">
        <v>170</v>
      </c>
      <c r="F1319" s="17">
        <v>196</v>
      </c>
      <c r="G1319" s="17">
        <v>4</v>
      </c>
      <c r="H1319" s="17">
        <v>173</v>
      </c>
      <c r="I1319" s="15" t="s">
        <v>51</v>
      </c>
      <c r="J1319" s="17">
        <v>220</v>
      </c>
      <c r="K1319" s="15" t="s">
        <v>371</v>
      </c>
      <c r="L1319" s="27">
        <v>34</v>
      </c>
      <c r="M1319" s="28">
        <v>6</v>
      </c>
      <c r="N1319" s="28">
        <v>42</v>
      </c>
      <c r="O1319" s="29" t="s">
        <v>128</v>
      </c>
      <c r="P1319" s="16">
        <v>88</v>
      </c>
      <c r="Q1319" s="16">
        <v>98</v>
      </c>
      <c r="R1319" s="15" t="s">
        <v>51</v>
      </c>
      <c r="S1319" s="16">
        <v>76</v>
      </c>
      <c r="T1319" s="15" t="s">
        <v>146</v>
      </c>
    </row>
    <row r="1320" spans="1:20" x14ac:dyDescent="0.3">
      <c r="A1320" s="14">
        <v>42963</v>
      </c>
      <c r="B1320" s="15" t="s">
        <v>45</v>
      </c>
      <c r="C1320" s="15" t="s">
        <v>46</v>
      </c>
      <c r="D1320" s="15" t="s">
        <v>47</v>
      </c>
      <c r="E1320" s="16">
        <v>170</v>
      </c>
      <c r="F1320" s="17">
        <v>218</v>
      </c>
      <c r="G1320" s="17">
        <v>0</v>
      </c>
      <c r="H1320" s="17">
        <v>160</v>
      </c>
      <c r="I1320" s="15" t="s">
        <v>100</v>
      </c>
      <c r="J1320" s="17">
        <v>276</v>
      </c>
      <c r="K1320" s="15" t="s">
        <v>623</v>
      </c>
      <c r="L1320" s="29" t="s">
        <v>84</v>
      </c>
      <c r="M1320" s="28">
        <v>17</v>
      </c>
      <c r="N1320" s="28">
        <v>67</v>
      </c>
      <c r="O1320" s="29" t="s">
        <v>158</v>
      </c>
      <c r="P1320" s="16">
        <v>66</v>
      </c>
      <c r="Q1320" s="16">
        <v>99</v>
      </c>
      <c r="R1320" s="15" t="s">
        <v>51</v>
      </c>
      <c r="S1320" s="16">
        <v>44</v>
      </c>
      <c r="T1320" s="15" t="s">
        <v>129</v>
      </c>
    </row>
    <row r="1321" spans="1:20" x14ac:dyDescent="0.3">
      <c r="A1321" s="14">
        <v>42964</v>
      </c>
      <c r="B1321" s="15" t="s">
        <v>45</v>
      </c>
      <c r="C1321" s="15" t="s">
        <v>46</v>
      </c>
      <c r="D1321" s="15" t="s">
        <v>47</v>
      </c>
      <c r="E1321" s="16">
        <v>170</v>
      </c>
      <c r="F1321" s="17">
        <v>221</v>
      </c>
      <c r="G1321" s="17">
        <v>0</v>
      </c>
      <c r="H1321" s="17">
        <v>144</v>
      </c>
      <c r="I1321" s="15" t="s">
        <v>51</v>
      </c>
      <c r="J1321" s="17">
        <v>298</v>
      </c>
      <c r="K1321" s="15" t="s">
        <v>200</v>
      </c>
      <c r="L1321" s="29" t="s">
        <v>263</v>
      </c>
      <c r="M1321" s="28">
        <v>17</v>
      </c>
      <c r="N1321" s="28">
        <v>78</v>
      </c>
      <c r="O1321" s="29" t="s">
        <v>55</v>
      </c>
      <c r="P1321" s="16">
        <v>75</v>
      </c>
      <c r="Q1321" s="16">
        <v>99</v>
      </c>
      <c r="R1321" s="15" t="s">
        <v>229</v>
      </c>
      <c r="S1321" s="16">
        <v>53</v>
      </c>
      <c r="T1321" s="15" t="s">
        <v>89</v>
      </c>
    </row>
    <row r="1322" spans="1:20" x14ac:dyDescent="0.3">
      <c r="A1322" s="14">
        <v>42965</v>
      </c>
      <c r="B1322" s="15" t="s">
        <v>45</v>
      </c>
      <c r="C1322" s="15" t="s">
        <v>46</v>
      </c>
      <c r="D1322" s="15" t="s">
        <v>47</v>
      </c>
      <c r="E1322" s="16">
        <v>170</v>
      </c>
      <c r="F1322" s="17">
        <v>216</v>
      </c>
      <c r="G1322" s="17">
        <v>20</v>
      </c>
      <c r="H1322" s="17">
        <v>174</v>
      </c>
      <c r="I1322" s="15" t="s">
        <v>902</v>
      </c>
      <c r="J1322" s="17">
        <v>257</v>
      </c>
      <c r="K1322" s="15" t="s">
        <v>51</v>
      </c>
      <c r="L1322" s="29" t="s">
        <v>218</v>
      </c>
      <c r="M1322" s="28">
        <v>14</v>
      </c>
      <c r="N1322" s="28">
        <v>75</v>
      </c>
      <c r="O1322" s="29" t="s">
        <v>121</v>
      </c>
      <c r="P1322" s="16">
        <v>80</v>
      </c>
      <c r="Q1322" s="16">
        <v>98</v>
      </c>
      <c r="R1322" s="15" t="s">
        <v>51</v>
      </c>
      <c r="S1322" s="16">
        <v>61</v>
      </c>
      <c r="T1322" s="15" t="s">
        <v>81</v>
      </c>
    </row>
    <row r="1323" spans="1:20" x14ac:dyDescent="0.3">
      <c r="A1323" s="14">
        <v>42966</v>
      </c>
      <c r="B1323" s="15" t="s">
        <v>45</v>
      </c>
      <c r="C1323" s="15" t="s">
        <v>46</v>
      </c>
      <c r="D1323" s="15" t="s">
        <v>47</v>
      </c>
      <c r="E1323" s="16">
        <v>170</v>
      </c>
      <c r="F1323" s="17">
        <v>198</v>
      </c>
      <c r="G1323" s="17">
        <v>0</v>
      </c>
      <c r="H1323" s="17">
        <v>164</v>
      </c>
      <c r="I1323" s="15" t="s">
        <v>399</v>
      </c>
      <c r="J1323" s="17">
        <v>231</v>
      </c>
      <c r="K1323" s="15" t="s">
        <v>354</v>
      </c>
      <c r="L1323" s="29" t="s">
        <v>84</v>
      </c>
      <c r="M1323" s="28">
        <v>11</v>
      </c>
      <c r="N1323" s="28">
        <v>50</v>
      </c>
      <c r="O1323" s="29" t="s">
        <v>307</v>
      </c>
      <c r="P1323" s="16">
        <v>83</v>
      </c>
      <c r="Q1323" s="16">
        <v>99</v>
      </c>
      <c r="R1323" s="15" t="s">
        <v>460</v>
      </c>
      <c r="S1323" s="16">
        <v>73</v>
      </c>
      <c r="T1323" s="15" t="s">
        <v>51</v>
      </c>
    </row>
    <row r="1324" spans="1:20" x14ac:dyDescent="0.3">
      <c r="A1324" s="14">
        <v>42967</v>
      </c>
      <c r="B1324" s="15" t="s">
        <v>45</v>
      </c>
      <c r="C1324" s="15" t="s">
        <v>46</v>
      </c>
      <c r="D1324" s="15" t="s">
        <v>47</v>
      </c>
      <c r="E1324" s="16">
        <v>170</v>
      </c>
      <c r="F1324" s="17">
        <v>213</v>
      </c>
      <c r="G1324" s="17">
        <v>0</v>
      </c>
      <c r="H1324" s="17">
        <v>140</v>
      </c>
      <c r="I1324" s="15" t="s">
        <v>463</v>
      </c>
      <c r="J1324" s="17">
        <v>286</v>
      </c>
      <c r="K1324" s="15" t="s">
        <v>429</v>
      </c>
      <c r="L1324" s="29" t="s">
        <v>263</v>
      </c>
      <c r="M1324" s="28">
        <v>17</v>
      </c>
      <c r="N1324" s="28">
        <v>58</v>
      </c>
      <c r="O1324" s="29" t="s">
        <v>264</v>
      </c>
      <c r="P1324" s="16">
        <v>65</v>
      </c>
      <c r="Q1324" s="16">
        <v>98</v>
      </c>
      <c r="R1324" s="15" t="s">
        <v>51</v>
      </c>
      <c r="S1324" s="16">
        <v>47</v>
      </c>
      <c r="T1324" s="15" t="s">
        <v>209</v>
      </c>
    </row>
    <row r="1325" spans="1:20" x14ac:dyDescent="0.3">
      <c r="A1325" s="14">
        <v>42968</v>
      </c>
      <c r="B1325" s="15" t="s">
        <v>45</v>
      </c>
      <c r="C1325" s="15" t="s">
        <v>46</v>
      </c>
      <c r="D1325" s="15" t="s">
        <v>47</v>
      </c>
      <c r="E1325" s="16">
        <v>170</v>
      </c>
      <c r="F1325" s="17">
        <v>253</v>
      </c>
      <c r="G1325" s="17">
        <v>2</v>
      </c>
      <c r="H1325" s="17">
        <v>156</v>
      </c>
      <c r="I1325" s="15" t="s">
        <v>926</v>
      </c>
      <c r="J1325" s="17">
        <v>350</v>
      </c>
      <c r="K1325" s="15" t="s">
        <v>771</v>
      </c>
      <c r="L1325" s="29" t="s">
        <v>116</v>
      </c>
      <c r="M1325" s="28">
        <v>8</v>
      </c>
      <c r="N1325" s="28">
        <v>44</v>
      </c>
      <c r="O1325" s="29" t="s">
        <v>209</v>
      </c>
      <c r="P1325" s="16">
        <v>66</v>
      </c>
      <c r="Q1325" s="16">
        <v>99</v>
      </c>
      <c r="R1325" s="15" t="s">
        <v>75</v>
      </c>
      <c r="S1325" s="16">
        <v>43</v>
      </c>
      <c r="T1325" s="15" t="s">
        <v>201</v>
      </c>
    </row>
    <row r="1326" spans="1:20" x14ac:dyDescent="0.3">
      <c r="A1326" s="14">
        <v>42969</v>
      </c>
      <c r="B1326" s="15" t="s">
        <v>45</v>
      </c>
      <c r="C1326" s="15" t="s">
        <v>46</v>
      </c>
      <c r="D1326" s="15" t="s">
        <v>47</v>
      </c>
      <c r="E1326" s="16">
        <v>170</v>
      </c>
      <c r="F1326" s="17">
        <v>220</v>
      </c>
      <c r="G1326" s="17">
        <v>0</v>
      </c>
      <c r="H1326" s="17">
        <v>164</v>
      </c>
      <c r="I1326" s="15" t="s">
        <v>399</v>
      </c>
      <c r="J1326" s="17">
        <v>275</v>
      </c>
      <c r="K1326" s="15" t="s">
        <v>417</v>
      </c>
      <c r="L1326" s="29" t="s">
        <v>84</v>
      </c>
      <c r="M1326" s="28">
        <v>17</v>
      </c>
      <c r="N1326" s="28">
        <v>72</v>
      </c>
      <c r="O1326" s="29" t="s">
        <v>91</v>
      </c>
      <c r="P1326" s="16">
        <v>73</v>
      </c>
      <c r="Q1326" s="16">
        <v>98</v>
      </c>
      <c r="R1326" s="15" t="s">
        <v>51</v>
      </c>
      <c r="S1326" s="16">
        <v>59</v>
      </c>
      <c r="T1326" s="15" t="s">
        <v>121</v>
      </c>
    </row>
    <row r="1327" spans="1:20" x14ac:dyDescent="0.3">
      <c r="A1327" s="14">
        <v>42970</v>
      </c>
      <c r="B1327" s="15" t="s">
        <v>45</v>
      </c>
      <c r="C1327" s="15" t="s">
        <v>46</v>
      </c>
      <c r="D1327" s="15" t="s">
        <v>47</v>
      </c>
      <c r="E1327" s="16">
        <v>170</v>
      </c>
      <c r="F1327" s="17">
        <v>199</v>
      </c>
      <c r="G1327" s="17">
        <v>2</v>
      </c>
      <c r="H1327" s="17">
        <v>152</v>
      </c>
      <c r="I1327" s="15" t="s">
        <v>51</v>
      </c>
      <c r="J1327" s="17">
        <v>246</v>
      </c>
      <c r="K1327" s="15" t="s">
        <v>927</v>
      </c>
      <c r="L1327" s="27">
        <v>34</v>
      </c>
      <c r="M1327" s="28">
        <v>8</v>
      </c>
      <c r="N1327" s="28">
        <v>53</v>
      </c>
      <c r="O1327" s="29" t="s">
        <v>369</v>
      </c>
      <c r="P1327" s="16">
        <v>85</v>
      </c>
      <c r="Q1327" s="16">
        <v>98</v>
      </c>
      <c r="R1327" s="15" t="s">
        <v>51</v>
      </c>
      <c r="S1327" s="16">
        <v>64</v>
      </c>
      <c r="T1327" s="15" t="s">
        <v>167</v>
      </c>
    </row>
    <row r="1328" spans="1:20" x14ac:dyDescent="0.3">
      <c r="A1328" s="14">
        <v>42971</v>
      </c>
      <c r="B1328" s="15" t="s">
        <v>45</v>
      </c>
      <c r="C1328" s="15" t="s">
        <v>46</v>
      </c>
      <c r="D1328" s="15" t="s">
        <v>47</v>
      </c>
      <c r="E1328" s="16">
        <v>170</v>
      </c>
      <c r="F1328" s="17">
        <v>200</v>
      </c>
      <c r="G1328" s="17">
        <v>2</v>
      </c>
      <c r="H1328" s="17">
        <v>183</v>
      </c>
      <c r="I1328" s="15" t="s">
        <v>51</v>
      </c>
      <c r="J1328" s="17">
        <v>217</v>
      </c>
      <c r="K1328" s="15" t="s">
        <v>297</v>
      </c>
      <c r="L1328" s="29" t="s">
        <v>84</v>
      </c>
      <c r="M1328" s="28">
        <v>8</v>
      </c>
      <c r="N1328" s="28">
        <v>39</v>
      </c>
      <c r="O1328" s="29" t="s">
        <v>50</v>
      </c>
      <c r="P1328" s="16">
        <v>88</v>
      </c>
      <c r="Q1328" s="16">
        <v>98</v>
      </c>
      <c r="R1328" s="15" t="s">
        <v>51</v>
      </c>
      <c r="S1328" s="16">
        <v>80</v>
      </c>
      <c r="T1328" s="15" t="s">
        <v>121</v>
      </c>
    </row>
    <row r="1329" spans="1:20" x14ac:dyDescent="0.3">
      <c r="A1329" s="14">
        <v>42972</v>
      </c>
      <c r="B1329" s="15" t="s">
        <v>45</v>
      </c>
      <c r="C1329" s="15" t="s">
        <v>46</v>
      </c>
      <c r="D1329" s="15" t="s">
        <v>47</v>
      </c>
      <c r="E1329" s="16">
        <v>170</v>
      </c>
      <c r="F1329" s="17">
        <v>212</v>
      </c>
      <c r="G1329" s="17">
        <v>0</v>
      </c>
      <c r="H1329" s="17">
        <v>166</v>
      </c>
      <c r="I1329" s="15" t="s">
        <v>470</v>
      </c>
      <c r="J1329" s="17">
        <v>257</v>
      </c>
      <c r="K1329" s="15" t="s">
        <v>423</v>
      </c>
      <c r="L1329" s="27">
        <v>26</v>
      </c>
      <c r="M1329" s="28">
        <v>8</v>
      </c>
      <c r="N1329" s="28">
        <v>50</v>
      </c>
      <c r="O1329" s="29" t="s">
        <v>206</v>
      </c>
      <c r="P1329" s="16">
        <v>79</v>
      </c>
      <c r="Q1329" s="16">
        <v>99</v>
      </c>
      <c r="R1329" s="15" t="s">
        <v>51</v>
      </c>
      <c r="S1329" s="16">
        <v>60</v>
      </c>
      <c r="T1329" s="15" t="s">
        <v>94</v>
      </c>
    </row>
    <row r="1330" spans="1:20" x14ac:dyDescent="0.3">
      <c r="A1330" s="14">
        <v>42973</v>
      </c>
      <c r="B1330" s="15" t="s">
        <v>45</v>
      </c>
      <c r="C1330" s="15" t="s">
        <v>46</v>
      </c>
      <c r="D1330" s="15" t="s">
        <v>47</v>
      </c>
      <c r="E1330" s="16">
        <v>170</v>
      </c>
      <c r="F1330" s="17">
        <v>215</v>
      </c>
      <c r="G1330" s="17">
        <v>2</v>
      </c>
      <c r="H1330" s="17">
        <v>157</v>
      </c>
      <c r="I1330" s="15" t="s">
        <v>465</v>
      </c>
      <c r="J1330" s="17">
        <v>273</v>
      </c>
      <c r="K1330" s="15" t="s">
        <v>357</v>
      </c>
      <c r="L1330" s="27">
        <v>35</v>
      </c>
      <c r="M1330" s="28">
        <v>11</v>
      </c>
      <c r="N1330" s="28">
        <v>83</v>
      </c>
      <c r="O1330" s="29" t="s">
        <v>128</v>
      </c>
      <c r="P1330" s="16">
        <v>79</v>
      </c>
      <c r="Q1330" s="16">
        <v>99</v>
      </c>
      <c r="R1330" s="15" t="s">
        <v>51</v>
      </c>
      <c r="S1330" s="16">
        <v>58</v>
      </c>
      <c r="T1330" s="15" t="s">
        <v>50</v>
      </c>
    </row>
    <row r="1331" spans="1:20" x14ac:dyDescent="0.3">
      <c r="A1331" s="14">
        <v>42974</v>
      </c>
      <c r="B1331" s="15" t="s">
        <v>45</v>
      </c>
      <c r="C1331" s="15" t="s">
        <v>46</v>
      </c>
      <c r="D1331" s="15" t="s">
        <v>47</v>
      </c>
      <c r="E1331" s="16">
        <v>170</v>
      </c>
      <c r="F1331" s="17">
        <v>238</v>
      </c>
      <c r="G1331" s="17">
        <v>342</v>
      </c>
      <c r="H1331" s="17">
        <v>159</v>
      </c>
      <c r="I1331" s="15" t="s">
        <v>415</v>
      </c>
      <c r="J1331" s="17">
        <v>317</v>
      </c>
      <c r="K1331" s="15" t="s">
        <v>691</v>
      </c>
      <c r="L1331" s="27">
        <v>20</v>
      </c>
      <c r="M1331" s="28">
        <v>11</v>
      </c>
      <c r="N1331" s="28">
        <v>103</v>
      </c>
      <c r="O1331" s="29" t="s">
        <v>235</v>
      </c>
      <c r="P1331" s="16">
        <v>78</v>
      </c>
      <c r="Q1331" s="16">
        <v>99</v>
      </c>
      <c r="R1331" s="15" t="s">
        <v>51</v>
      </c>
      <c r="S1331" s="16">
        <v>37</v>
      </c>
      <c r="T1331" s="15" t="s">
        <v>61</v>
      </c>
    </row>
    <row r="1332" spans="1:20" x14ac:dyDescent="0.3">
      <c r="A1332" s="14">
        <v>42975</v>
      </c>
      <c r="B1332" s="15" t="s">
        <v>45</v>
      </c>
      <c r="C1332" s="15" t="s">
        <v>46</v>
      </c>
      <c r="D1332" s="15" t="s">
        <v>47</v>
      </c>
      <c r="E1332" s="16">
        <v>170</v>
      </c>
      <c r="F1332" s="17">
        <v>214</v>
      </c>
      <c r="G1332" s="17">
        <v>30</v>
      </c>
      <c r="H1332" s="17">
        <v>157</v>
      </c>
      <c r="I1332" s="15" t="s">
        <v>338</v>
      </c>
      <c r="J1332" s="17">
        <v>271</v>
      </c>
      <c r="K1332" s="15" t="s">
        <v>584</v>
      </c>
      <c r="L1332" s="27">
        <v>99</v>
      </c>
      <c r="M1332" s="28">
        <v>11</v>
      </c>
      <c r="N1332" s="28">
        <v>64</v>
      </c>
      <c r="O1332" s="29" t="s">
        <v>51</v>
      </c>
      <c r="P1332" s="16">
        <v>85</v>
      </c>
      <c r="Q1332" s="16">
        <v>99</v>
      </c>
      <c r="R1332" s="15" t="s">
        <v>51</v>
      </c>
      <c r="S1332" s="16">
        <v>63</v>
      </c>
      <c r="T1332" s="15" t="s">
        <v>129</v>
      </c>
    </row>
    <row r="1333" spans="1:20" x14ac:dyDescent="0.3">
      <c r="A1333" s="14">
        <v>42976</v>
      </c>
      <c r="B1333" s="15" t="s">
        <v>45</v>
      </c>
      <c r="C1333" s="15" t="s">
        <v>46</v>
      </c>
      <c r="D1333" s="15" t="s">
        <v>47</v>
      </c>
      <c r="E1333" s="16">
        <v>170</v>
      </c>
      <c r="F1333" s="17">
        <v>226</v>
      </c>
      <c r="G1333" s="17">
        <v>0</v>
      </c>
      <c r="H1333" s="17">
        <v>186</v>
      </c>
      <c r="I1333" s="15" t="s">
        <v>51</v>
      </c>
      <c r="J1333" s="17">
        <v>265</v>
      </c>
      <c r="K1333" s="15" t="s">
        <v>826</v>
      </c>
      <c r="L1333" s="29" t="s">
        <v>116</v>
      </c>
      <c r="M1333" s="28">
        <v>19</v>
      </c>
      <c r="N1333" s="28">
        <v>83</v>
      </c>
      <c r="O1333" s="29" t="s">
        <v>206</v>
      </c>
      <c r="P1333" s="16">
        <v>83</v>
      </c>
      <c r="Q1333" s="16">
        <v>99</v>
      </c>
      <c r="R1333" s="15" t="s">
        <v>51</v>
      </c>
      <c r="S1333" s="16">
        <v>61</v>
      </c>
      <c r="T1333" s="15" t="s">
        <v>113</v>
      </c>
    </row>
    <row r="1334" spans="1:20" x14ac:dyDescent="0.3">
      <c r="A1334" s="14">
        <v>42977</v>
      </c>
      <c r="B1334" s="15" t="s">
        <v>45</v>
      </c>
      <c r="C1334" s="15" t="s">
        <v>46</v>
      </c>
      <c r="D1334" s="15" t="s">
        <v>47</v>
      </c>
      <c r="E1334" s="16">
        <v>170</v>
      </c>
      <c r="F1334" s="17">
        <v>186</v>
      </c>
      <c r="G1334" s="17">
        <v>234</v>
      </c>
      <c r="H1334" s="17">
        <v>151</v>
      </c>
      <c r="I1334" s="15" t="s">
        <v>51</v>
      </c>
      <c r="J1334" s="17">
        <v>220</v>
      </c>
      <c r="K1334" s="15" t="s">
        <v>928</v>
      </c>
      <c r="L1334" s="27">
        <v>34</v>
      </c>
      <c r="M1334" s="28">
        <v>6</v>
      </c>
      <c r="N1334" s="28">
        <v>75</v>
      </c>
      <c r="O1334" s="29" t="s">
        <v>277</v>
      </c>
      <c r="P1334" s="16">
        <v>96</v>
      </c>
      <c r="Q1334" s="16">
        <v>100</v>
      </c>
      <c r="R1334" s="15" t="s">
        <v>106</v>
      </c>
      <c r="S1334" s="16">
        <v>78</v>
      </c>
      <c r="T1334" s="15" t="s">
        <v>352</v>
      </c>
    </row>
    <row r="1335" spans="1:20" x14ac:dyDescent="0.3">
      <c r="A1335" s="14">
        <v>42978</v>
      </c>
      <c r="B1335" s="15" t="s">
        <v>45</v>
      </c>
      <c r="C1335" s="15" t="s">
        <v>46</v>
      </c>
      <c r="D1335" s="15" t="s">
        <v>47</v>
      </c>
      <c r="E1335" s="16">
        <v>170</v>
      </c>
      <c r="F1335" s="17">
        <v>174</v>
      </c>
      <c r="G1335" s="17">
        <v>10</v>
      </c>
      <c r="H1335" s="17">
        <v>145</v>
      </c>
      <c r="I1335" s="15" t="s">
        <v>51</v>
      </c>
      <c r="J1335" s="17">
        <v>202</v>
      </c>
      <c r="K1335" s="15" t="s">
        <v>233</v>
      </c>
      <c r="L1335" s="29" t="s">
        <v>263</v>
      </c>
      <c r="M1335" s="28">
        <v>6</v>
      </c>
      <c r="N1335" s="28">
        <v>53</v>
      </c>
      <c r="O1335" s="29" t="s">
        <v>129</v>
      </c>
      <c r="P1335" s="16">
        <v>84</v>
      </c>
      <c r="Q1335" s="16">
        <v>100</v>
      </c>
      <c r="R1335" s="15" t="s">
        <v>51</v>
      </c>
      <c r="S1335" s="16">
        <v>68</v>
      </c>
      <c r="T1335" s="15" t="s">
        <v>51</v>
      </c>
    </row>
    <row r="1336" spans="1:20" x14ac:dyDescent="0.3">
      <c r="A1336" s="14">
        <v>42979</v>
      </c>
      <c r="B1336" s="15" t="s">
        <v>45</v>
      </c>
      <c r="C1336" s="15" t="s">
        <v>46</v>
      </c>
      <c r="D1336" s="15" t="s">
        <v>47</v>
      </c>
      <c r="E1336" s="16">
        <v>170</v>
      </c>
      <c r="F1336" s="17">
        <v>176</v>
      </c>
      <c r="G1336" s="17">
        <v>0</v>
      </c>
      <c r="H1336" s="17">
        <v>128</v>
      </c>
      <c r="I1336" s="15" t="s">
        <v>310</v>
      </c>
      <c r="J1336" s="17">
        <v>224</v>
      </c>
      <c r="K1336" s="15" t="s">
        <v>150</v>
      </c>
      <c r="L1336" s="29" t="s">
        <v>116</v>
      </c>
      <c r="M1336" s="28">
        <v>6</v>
      </c>
      <c r="N1336" s="28">
        <v>75</v>
      </c>
      <c r="O1336" s="29" t="s">
        <v>89</v>
      </c>
      <c r="P1336" s="16">
        <v>75</v>
      </c>
      <c r="Q1336" s="16">
        <v>99</v>
      </c>
      <c r="R1336" s="15" t="s">
        <v>51</v>
      </c>
      <c r="S1336" s="16">
        <v>51</v>
      </c>
      <c r="T1336" s="15" t="s">
        <v>81</v>
      </c>
    </row>
    <row r="1337" spans="1:20" x14ac:dyDescent="0.3">
      <c r="A1337" s="14">
        <v>42980</v>
      </c>
      <c r="B1337" s="15" t="s">
        <v>45</v>
      </c>
      <c r="C1337" s="15" t="s">
        <v>46</v>
      </c>
      <c r="D1337" s="15" t="s">
        <v>47</v>
      </c>
      <c r="E1337" s="16">
        <v>170</v>
      </c>
      <c r="F1337" s="17">
        <v>176</v>
      </c>
      <c r="G1337" s="17">
        <v>0</v>
      </c>
      <c r="H1337" s="17">
        <v>107</v>
      </c>
      <c r="I1337" s="15" t="s">
        <v>432</v>
      </c>
      <c r="J1337" s="17">
        <v>244</v>
      </c>
      <c r="K1337" s="15" t="s">
        <v>278</v>
      </c>
      <c r="L1337" s="27">
        <v>99</v>
      </c>
      <c r="M1337" s="28">
        <v>11</v>
      </c>
      <c r="N1337" s="28">
        <v>42</v>
      </c>
      <c r="O1337" s="29" t="s">
        <v>51</v>
      </c>
      <c r="P1337" s="16">
        <v>72</v>
      </c>
      <c r="Q1337" s="16">
        <v>99</v>
      </c>
      <c r="R1337" s="15" t="s">
        <v>51</v>
      </c>
      <c r="S1337" s="16">
        <v>42</v>
      </c>
      <c r="T1337" s="15" t="s">
        <v>121</v>
      </c>
    </row>
    <row r="1338" spans="1:20" x14ac:dyDescent="0.3">
      <c r="A1338" s="14">
        <v>42981</v>
      </c>
      <c r="B1338" s="15" t="s">
        <v>45</v>
      </c>
      <c r="C1338" s="15" t="s">
        <v>46</v>
      </c>
      <c r="D1338" s="15" t="s">
        <v>47</v>
      </c>
      <c r="E1338" s="16">
        <v>170</v>
      </c>
      <c r="F1338" s="17">
        <v>210</v>
      </c>
      <c r="G1338" s="17">
        <v>10</v>
      </c>
      <c r="H1338" s="17">
        <v>157</v>
      </c>
      <c r="I1338" s="15" t="s">
        <v>115</v>
      </c>
      <c r="J1338" s="17">
        <v>262</v>
      </c>
      <c r="K1338" s="15" t="s">
        <v>929</v>
      </c>
      <c r="L1338" s="27">
        <v>32</v>
      </c>
      <c r="M1338" s="28">
        <v>6</v>
      </c>
      <c r="N1338" s="28">
        <v>58</v>
      </c>
      <c r="O1338" s="29" t="s">
        <v>201</v>
      </c>
      <c r="P1338" s="16">
        <v>80</v>
      </c>
      <c r="Q1338" s="16">
        <v>99</v>
      </c>
      <c r="R1338" s="15" t="s">
        <v>51</v>
      </c>
      <c r="S1338" s="16">
        <v>50</v>
      </c>
      <c r="T1338" s="15" t="s">
        <v>133</v>
      </c>
    </row>
    <row r="1339" spans="1:20" x14ac:dyDescent="0.3">
      <c r="A1339" s="14">
        <v>42982</v>
      </c>
      <c r="B1339" s="15" t="s">
        <v>45</v>
      </c>
      <c r="C1339" s="15" t="s">
        <v>46</v>
      </c>
      <c r="D1339" s="15" t="s">
        <v>47</v>
      </c>
      <c r="E1339" s="16">
        <v>170</v>
      </c>
      <c r="F1339" s="17">
        <v>214</v>
      </c>
      <c r="G1339" s="17">
        <v>0</v>
      </c>
      <c r="H1339" s="17">
        <v>177</v>
      </c>
      <c r="I1339" s="15" t="s">
        <v>51</v>
      </c>
      <c r="J1339" s="17">
        <v>252</v>
      </c>
      <c r="K1339" s="15" t="s">
        <v>340</v>
      </c>
      <c r="L1339" s="29" t="s">
        <v>84</v>
      </c>
      <c r="M1339" s="28">
        <v>19</v>
      </c>
      <c r="N1339" s="28">
        <v>64</v>
      </c>
      <c r="O1339" s="29" t="s">
        <v>81</v>
      </c>
      <c r="P1339" s="16">
        <v>83</v>
      </c>
      <c r="Q1339" s="16">
        <v>100</v>
      </c>
      <c r="R1339" s="15" t="s">
        <v>51</v>
      </c>
      <c r="S1339" s="16">
        <v>65</v>
      </c>
      <c r="T1339" s="15" t="s">
        <v>264</v>
      </c>
    </row>
    <row r="1340" spans="1:20" x14ac:dyDescent="0.3">
      <c r="A1340" s="14">
        <v>42983</v>
      </c>
      <c r="B1340" s="15" t="s">
        <v>45</v>
      </c>
      <c r="C1340" s="15" t="s">
        <v>46</v>
      </c>
      <c r="D1340" s="15" t="s">
        <v>47</v>
      </c>
      <c r="E1340" s="16">
        <v>170</v>
      </c>
      <c r="F1340" s="17">
        <v>218</v>
      </c>
      <c r="G1340" s="17">
        <v>38</v>
      </c>
      <c r="H1340" s="17">
        <v>170</v>
      </c>
      <c r="I1340" s="15" t="s">
        <v>48</v>
      </c>
      <c r="J1340" s="17">
        <v>265</v>
      </c>
      <c r="K1340" s="15" t="s">
        <v>873</v>
      </c>
      <c r="L1340" s="29" t="s">
        <v>84</v>
      </c>
      <c r="M1340" s="28">
        <v>8</v>
      </c>
      <c r="N1340" s="28">
        <v>64</v>
      </c>
      <c r="O1340" s="29" t="s">
        <v>164</v>
      </c>
      <c r="P1340" s="16">
        <v>78</v>
      </c>
      <c r="Q1340" s="16">
        <v>98</v>
      </c>
      <c r="R1340" s="15" t="s">
        <v>301</v>
      </c>
      <c r="S1340" s="16">
        <v>56</v>
      </c>
      <c r="T1340" s="15" t="s">
        <v>139</v>
      </c>
    </row>
    <row r="1341" spans="1:20" x14ac:dyDescent="0.3">
      <c r="A1341" s="14">
        <v>42984</v>
      </c>
      <c r="B1341" s="15" t="s">
        <v>45</v>
      </c>
      <c r="C1341" s="15" t="s">
        <v>46</v>
      </c>
      <c r="D1341" s="15" t="s">
        <v>47</v>
      </c>
      <c r="E1341" s="16">
        <v>170</v>
      </c>
      <c r="F1341" s="17">
        <v>179</v>
      </c>
      <c r="G1341" s="17">
        <v>0</v>
      </c>
      <c r="H1341" s="17">
        <v>142</v>
      </c>
      <c r="I1341" s="15" t="s">
        <v>627</v>
      </c>
      <c r="J1341" s="17">
        <v>216</v>
      </c>
      <c r="K1341" s="15" t="s">
        <v>368</v>
      </c>
      <c r="L1341" s="29" t="s">
        <v>84</v>
      </c>
      <c r="M1341" s="28">
        <v>11</v>
      </c>
      <c r="N1341" s="28">
        <v>50</v>
      </c>
      <c r="O1341" s="29" t="s">
        <v>113</v>
      </c>
      <c r="P1341" s="16">
        <v>83</v>
      </c>
      <c r="Q1341" s="16">
        <v>99</v>
      </c>
      <c r="R1341" s="15" t="s">
        <v>280</v>
      </c>
      <c r="S1341" s="16">
        <v>70</v>
      </c>
      <c r="T1341" s="15" t="s">
        <v>50</v>
      </c>
    </row>
    <row r="1342" spans="1:20" x14ac:dyDescent="0.3">
      <c r="A1342" s="14">
        <v>42985</v>
      </c>
      <c r="B1342" s="15" t="s">
        <v>45</v>
      </c>
      <c r="C1342" s="15" t="s">
        <v>46</v>
      </c>
      <c r="D1342" s="15" t="s">
        <v>47</v>
      </c>
      <c r="E1342" s="16">
        <v>170</v>
      </c>
      <c r="F1342" s="17">
        <v>188</v>
      </c>
      <c r="G1342" s="17">
        <v>0</v>
      </c>
      <c r="H1342" s="17">
        <v>144</v>
      </c>
      <c r="I1342" s="15" t="s">
        <v>51</v>
      </c>
      <c r="J1342" s="17">
        <v>232</v>
      </c>
      <c r="K1342" s="15" t="s">
        <v>748</v>
      </c>
      <c r="L1342" s="29" t="s">
        <v>218</v>
      </c>
      <c r="M1342" s="28">
        <v>17</v>
      </c>
      <c r="N1342" s="28">
        <v>47</v>
      </c>
      <c r="O1342" s="29" t="s">
        <v>121</v>
      </c>
      <c r="P1342" s="16">
        <v>69</v>
      </c>
      <c r="Q1342" s="16">
        <v>98</v>
      </c>
      <c r="R1342" s="15" t="s">
        <v>80</v>
      </c>
      <c r="S1342" s="16">
        <v>53</v>
      </c>
      <c r="T1342" s="15" t="s">
        <v>50</v>
      </c>
    </row>
    <row r="1343" spans="1:20" x14ac:dyDescent="0.3">
      <c r="A1343" s="14">
        <v>42986</v>
      </c>
      <c r="B1343" s="15" t="s">
        <v>45</v>
      </c>
      <c r="C1343" s="15" t="s">
        <v>46</v>
      </c>
      <c r="D1343" s="15" t="s">
        <v>47</v>
      </c>
      <c r="E1343" s="16">
        <v>170</v>
      </c>
      <c r="F1343" s="17">
        <v>190</v>
      </c>
      <c r="G1343" s="17">
        <v>182</v>
      </c>
      <c r="H1343" s="17">
        <v>144</v>
      </c>
      <c r="I1343" s="15" t="s">
        <v>421</v>
      </c>
      <c r="J1343" s="17">
        <v>237</v>
      </c>
      <c r="K1343" s="15" t="s">
        <v>450</v>
      </c>
      <c r="L1343" s="29" t="s">
        <v>84</v>
      </c>
      <c r="M1343" s="28">
        <v>14</v>
      </c>
      <c r="N1343" s="28">
        <v>58</v>
      </c>
      <c r="O1343" s="29" t="s">
        <v>51</v>
      </c>
      <c r="P1343" s="16">
        <v>74</v>
      </c>
      <c r="Q1343" s="16">
        <v>95</v>
      </c>
      <c r="R1343" s="15" t="s">
        <v>51</v>
      </c>
      <c r="S1343" s="16">
        <v>57</v>
      </c>
      <c r="T1343" s="15" t="s">
        <v>51</v>
      </c>
    </row>
    <row r="1344" spans="1:20" x14ac:dyDescent="0.3">
      <c r="A1344" s="14">
        <v>42987</v>
      </c>
      <c r="B1344" s="15" t="s">
        <v>45</v>
      </c>
      <c r="C1344" s="15" t="s">
        <v>46</v>
      </c>
      <c r="D1344" s="15" t="s">
        <v>47</v>
      </c>
      <c r="E1344" s="16">
        <v>170</v>
      </c>
      <c r="F1344" s="17">
        <v>166</v>
      </c>
      <c r="G1344" s="17">
        <v>60</v>
      </c>
      <c r="H1344" s="17">
        <v>128</v>
      </c>
      <c r="I1344" s="15" t="s">
        <v>654</v>
      </c>
      <c r="J1344" s="17">
        <v>204</v>
      </c>
      <c r="K1344" s="15" t="s">
        <v>141</v>
      </c>
      <c r="L1344" s="27">
        <v>24</v>
      </c>
      <c r="M1344" s="28">
        <v>11</v>
      </c>
      <c r="N1344" s="28">
        <v>128</v>
      </c>
      <c r="O1344" s="29" t="s">
        <v>264</v>
      </c>
      <c r="P1344" s="16">
        <v>86</v>
      </c>
      <c r="Q1344" s="16">
        <v>99</v>
      </c>
      <c r="R1344" s="15" t="s">
        <v>163</v>
      </c>
      <c r="S1344" s="16">
        <v>53</v>
      </c>
      <c r="T1344" s="15" t="s">
        <v>264</v>
      </c>
    </row>
    <row r="1345" spans="1:20" x14ac:dyDescent="0.3">
      <c r="A1345" s="14">
        <v>42988</v>
      </c>
      <c r="B1345" s="15" t="s">
        <v>45</v>
      </c>
      <c r="C1345" s="15" t="s">
        <v>46</v>
      </c>
      <c r="D1345" s="15" t="s">
        <v>47</v>
      </c>
      <c r="E1345" s="16">
        <v>170</v>
      </c>
      <c r="F1345" s="17">
        <v>171</v>
      </c>
      <c r="G1345" s="17">
        <v>4</v>
      </c>
      <c r="H1345" s="17">
        <v>115</v>
      </c>
      <c r="I1345" s="15" t="s">
        <v>48</v>
      </c>
      <c r="J1345" s="17">
        <v>227</v>
      </c>
      <c r="K1345" s="15" t="s">
        <v>332</v>
      </c>
      <c r="L1345" s="27">
        <v>27</v>
      </c>
      <c r="M1345" s="28">
        <v>8</v>
      </c>
      <c r="N1345" s="28">
        <v>64</v>
      </c>
      <c r="O1345" s="29" t="s">
        <v>60</v>
      </c>
      <c r="P1345" s="16">
        <v>74</v>
      </c>
      <c r="Q1345" s="16">
        <v>100</v>
      </c>
      <c r="R1345" s="15" t="s">
        <v>239</v>
      </c>
      <c r="S1345" s="16">
        <v>47</v>
      </c>
      <c r="T1345" s="15" t="s">
        <v>89</v>
      </c>
    </row>
    <row r="1346" spans="1:20" x14ac:dyDescent="0.3">
      <c r="A1346" s="14">
        <v>42989</v>
      </c>
      <c r="B1346" s="15" t="s">
        <v>45</v>
      </c>
      <c r="C1346" s="15" t="s">
        <v>46</v>
      </c>
      <c r="D1346" s="15" t="s">
        <v>47</v>
      </c>
      <c r="E1346" s="16">
        <v>170</v>
      </c>
      <c r="F1346" s="17">
        <v>192</v>
      </c>
      <c r="G1346" s="17">
        <v>0</v>
      </c>
      <c r="H1346" s="17">
        <v>155</v>
      </c>
      <c r="I1346" s="15" t="s">
        <v>519</v>
      </c>
      <c r="J1346" s="17">
        <v>228</v>
      </c>
      <c r="K1346" s="15" t="s">
        <v>930</v>
      </c>
      <c r="L1346" s="29" t="s">
        <v>218</v>
      </c>
      <c r="M1346" s="28">
        <v>14</v>
      </c>
      <c r="N1346" s="28">
        <v>81</v>
      </c>
      <c r="O1346" s="29" t="s">
        <v>169</v>
      </c>
      <c r="P1346" s="16">
        <v>73</v>
      </c>
      <c r="Q1346" s="16">
        <v>97</v>
      </c>
      <c r="R1346" s="15" t="s">
        <v>166</v>
      </c>
      <c r="S1346" s="16">
        <v>52</v>
      </c>
      <c r="T1346" s="15" t="s">
        <v>209</v>
      </c>
    </row>
    <row r="1347" spans="1:20" x14ac:dyDescent="0.3">
      <c r="A1347" s="14">
        <v>42990</v>
      </c>
      <c r="B1347" s="15" t="s">
        <v>45</v>
      </c>
      <c r="C1347" s="15" t="s">
        <v>46</v>
      </c>
      <c r="D1347" s="15" t="s">
        <v>47</v>
      </c>
      <c r="E1347" s="16">
        <v>170</v>
      </c>
      <c r="F1347" s="17">
        <v>201</v>
      </c>
      <c r="G1347" s="17">
        <v>0</v>
      </c>
      <c r="H1347" s="17">
        <v>140</v>
      </c>
      <c r="I1347" s="15" t="s">
        <v>460</v>
      </c>
      <c r="J1347" s="17">
        <v>262</v>
      </c>
      <c r="K1347" s="15" t="s">
        <v>398</v>
      </c>
      <c r="L1347" s="27">
        <v>18</v>
      </c>
      <c r="M1347" s="28">
        <v>17</v>
      </c>
      <c r="N1347" s="28">
        <v>69</v>
      </c>
      <c r="O1347" s="29" t="s">
        <v>206</v>
      </c>
      <c r="P1347" s="16">
        <v>74</v>
      </c>
      <c r="Q1347" s="16">
        <v>97</v>
      </c>
      <c r="R1347" s="15" t="s">
        <v>51</v>
      </c>
      <c r="S1347" s="16">
        <v>44</v>
      </c>
      <c r="T1347" s="15" t="s">
        <v>158</v>
      </c>
    </row>
    <row r="1348" spans="1:20" x14ac:dyDescent="0.3">
      <c r="A1348" s="14">
        <v>42991</v>
      </c>
      <c r="B1348" s="15" t="s">
        <v>45</v>
      </c>
      <c r="C1348" s="15" t="s">
        <v>46</v>
      </c>
      <c r="D1348" s="15" t="s">
        <v>47</v>
      </c>
      <c r="E1348" s="16">
        <v>170</v>
      </c>
      <c r="F1348" s="17">
        <v>205</v>
      </c>
      <c r="G1348" s="17">
        <v>80</v>
      </c>
      <c r="H1348" s="17">
        <v>131</v>
      </c>
      <c r="I1348" s="15" t="s">
        <v>325</v>
      </c>
      <c r="J1348" s="17">
        <v>279</v>
      </c>
      <c r="K1348" s="15" t="s">
        <v>591</v>
      </c>
      <c r="L1348" s="27">
        <v>36</v>
      </c>
      <c r="M1348" s="28">
        <v>14</v>
      </c>
      <c r="N1348" s="28">
        <v>83</v>
      </c>
      <c r="O1348" s="29" t="s">
        <v>201</v>
      </c>
      <c r="P1348" s="16">
        <v>75</v>
      </c>
      <c r="Q1348" s="16">
        <v>97</v>
      </c>
      <c r="R1348" s="15" t="s">
        <v>51</v>
      </c>
      <c r="S1348" s="16">
        <v>50</v>
      </c>
      <c r="T1348" s="15" t="s">
        <v>146</v>
      </c>
    </row>
    <row r="1349" spans="1:20" x14ac:dyDescent="0.3">
      <c r="A1349" s="14">
        <v>42992</v>
      </c>
      <c r="B1349" s="15" t="s">
        <v>45</v>
      </c>
      <c r="C1349" s="15" t="s">
        <v>46</v>
      </c>
      <c r="D1349" s="15" t="s">
        <v>47</v>
      </c>
      <c r="E1349" s="16">
        <v>170</v>
      </c>
      <c r="F1349" s="17">
        <v>152</v>
      </c>
      <c r="G1349" s="17">
        <v>32</v>
      </c>
      <c r="H1349" s="17">
        <v>105</v>
      </c>
      <c r="I1349" s="15" t="s">
        <v>630</v>
      </c>
      <c r="J1349" s="17">
        <v>199</v>
      </c>
      <c r="K1349" s="15" t="s">
        <v>288</v>
      </c>
      <c r="L1349" s="27">
        <v>26</v>
      </c>
      <c r="M1349" s="28">
        <v>11</v>
      </c>
      <c r="N1349" s="28">
        <v>69</v>
      </c>
      <c r="O1349" s="29" t="s">
        <v>111</v>
      </c>
      <c r="P1349" s="16">
        <v>75</v>
      </c>
      <c r="Q1349" s="16">
        <v>98</v>
      </c>
      <c r="R1349" s="15" t="s">
        <v>86</v>
      </c>
      <c r="S1349" s="16">
        <v>55</v>
      </c>
      <c r="T1349" s="15" t="s">
        <v>139</v>
      </c>
    </row>
    <row r="1350" spans="1:20" x14ac:dyDescent="0.3">
      <c r="A1350" s="14">
        <v>42993</v>
      </c>
      <c r="B1350" s="15" t="s">
        <v>45</v>
      </c>
      <c r="C1350" s="15" t="s">
        <v>46</v>
      </c>
      <c r="D1350" s="15" t="s">
        <v>47</v>
      </c>
      <c r="E1350" s="16">
        <v>170</v>
      </c>
      <c r="F1350" s="17">
        <v>141</v>
      </c>
      <c r="G1350" s="17">
        <v>118</v>
      </c>
      <c r="H1350" s="17">
        <v>105</v>
      </c>
      <c r="I1350" s="15" t="s">
        <v>51</v>
      </c>
      <c r="J1350" s="17">
        <v>177</v>
      </c>
      <c r="K1350" s="15" t="s">
        <v>429</v>
      </c>
      <c r="L1350" s="27">
        <v>32</v>
      </c>
      <c r="M1350" s="28">
        <v>8</v>
      </c>
      <c r="N1350" s="28">
        <v>81</v>
      </c>
      <c r="O1350" s="29" t="s">
        <v>91</v>
      </c>
      <c r="P1350" s="16">
        <v>85</v>
      </c>
      <c r="Q1350" s="16">
        <v>99</v>
      </c>
      <c r="R1350" s="15" t="s">
        <v>51</v>
      </c>
      <c r="S1350" s="16">
        <v>61</v>
      </c>
      <c r="T1350" s="15" t="s">
        <v>89</v>
      </c>
    </row>
    <row r="1351" spans="1:20" x14ac:dyDescent="0.3">
      <c r="A1351" s="14">
        <v>42994</v>
      </c>
      <c r="B1351" s="15" t="s">
        <v>45</v>
      </c>
      <c r="C1351" s="15" t="s">
        <v>46</v>
      </c>
      <c r="D1351" s="15" t="s">
        <v>47</v>
      </c>
      <c r="E1351" s="16">
        <v>170</v>
      </c>
      <c r="F1351" s="17">
        <v>134</v>
      </c>
      <c r="G1351" s="17">
        <v>0</v>
      </c>
      <c r="H1351" s="17">
        <v>93</v>
      </c>
      <c r="I1351" s="15" t="s">
        <v>247</v>
      </c>
      <c r="J1351" s="17">
        <v>176</v>
      </c>
      <c r="K1351" s="15" t="s">
        <v>525</v>
      </c>
      <c r="L1351" s="29" t="s">
        <v>84</v>
      </c>
      <c r="M1351" s="28">
        <v>8</v>
      </c>
      <c r="N1351" s="28">
        <v>61</v>
      </c>
      <c r="O1351" s="29" t="s">
        <v>50</v>
      </c>
      <c r="P1351" s="16">
        <v>79</v>
      </c>
      <c r="Q1351" s="16">
        <v>99</v>
      </c>
      <c r="R1351" s="15" t="s">
        <v>51</v>
      </c>
      <c r="S1351" s="16">
        <v>59</v>
      </c>
      <c r="T1351" s="15" t="s">
        <v>121</v>
      </c>
    </row>
    <row r="1352" spans="1:20" x14ac:dyDescent="0.3">
      <c r="A1352" s="14">
        <v>42995</v>
      </c>
      <c r="B1352" s="15" t="s">
        <v>45</v>
      </c>
      <c r="C1352" s="15" t="s">
        <v>46</v>
      </c>
      <c r="D1352" s="15" t="s">
        <v>47</v>
      </c>
      <c r="E1352" s="16">
        <v>170</v>
      </c>
      <c r="F1352" s="17">
        <v>142</v>
      </c>
      <c r="G1352" s="17">
        <v>74</v>
      </c>
      <c r="H1352" s="17">
        <v>82</v>
      </c>
      <c r="I1352" s="15" t="s">
        <v>662</v>
      </c>
      <c r="J1352" s="17">
        <v>202</v>
      </c>
      <c r="K1352" s="15" t="s">
        <v>424</v>
      </c>
      <c r="L1352" s="29" t="s">
        <v>263</v>
      </c>
      <c r="M1352" s="28">
        <v>8</v>
      </c>
      <c r="N1352" s="28">
        <v>58</v>
      </c>
      <c r="O1352" s="29" t="s">
        <v>71</v>
      </c>
      <c r="P1352" s="16">
        <v>75</v>
      </c>
      <c r="Q1352" s="16">
        <v>98</v>
      </c>
      <c r="R1352" s="15" t="s">
        <v>51</v>
      </c>
      <c r="S1352" s="16">
        <v>50</v>
      </c>
      <c r="T1352" s="15" t="s">
        <v>128</v>
      </c>
    </row>
    <row r="1353" spans="1:20" x14ac:dyDescent="0.3">
      <c r="A1353" s="14">
        <v>42996</v>
      </c>
      <c r="B1353" s="15" t="s">
        <v>45</v>
      </c>
      <c r="C1353" s="15" t="s">
        <v>46</v>
      </c>
      <c r="D1353" s="15" t="s">
        <v>47</v>
      </c>
      <c r="E1353" s="16">
        <v>170</v>
      </c>
      <c r="F1353" s="17">
        <v>164</v>
      </c>
      <c r="G1353" s="17">
        <v>12</v>
      </c>
      <c r="H1353" s="17">
        <v>127</v>
      </c>
      <c r="I1353" s="15" t="s">
        <v>51</v>
      </c>
      <c r="J1353" s="17">
        <v>202</v>
      </c>
      <c r="K1353" s="15" t="s">
        <v>493</v>
      </c>
      <c r="L1353" s="29" t="s">
        <v>263</v>
      </c>
      <c r="M1353" s="28">
        <v>8</v>
      </c>
      <c r="N1353" s="28">
        <v>56</v>
      </c>
      <c r="O1353" s="29" t="s">
        <v>55</v>
      </c>
      <c r="P1353" s="16">
        <v>88</v>
      </c>
      <c r="Q1353" s="16">
        <v>99</v>
      </c>
      <c r="R1353" s="15" t="s">
        <v>51</v>
      </c>
      <c r="S1353" s="16">
        <v>70</v>
      </c>
      <c r="T1353" s="15" t="s">
        <v>91</v>
      </c>
    </row>
    <row r="1354" spans="1:20" x14ac:dyDescent="0.3">
      <c r="A1354" s="14">
        <v>42997</v>
      </c>
      <c r="B1354" s="15" t="s">
        <v>45</v>
      </c>
      <c r="C1354" s="15" t="s">
        <v>46</v>
      </c>
      <c r="D1354" s="15" t="s">
        <v>47</v>
      </c>
      <c r="E1354" s="16">
        <v>170</v>
      </c>
      <c r="F1354" s="17">
        <v>174</v>
      </c>
      <c r="G1354" s="17">
        <v>0</v>
      </c>
      <c r="H1354" s="17">
        <v>127</v>
      </c>
      <c r="I1354" s="15" t="s">
        <v>444</v>
      </c>
      <c r="J1354" s="17">
        <v>222</v>
      </c>
      <c r="K1354" s="15" t="s">
        <v>288</v>
      </c>
      <c r="L1354" s="29" t="s">
        <v>102</v>
      </c>
      <c r="M1354" s="28">
        <v>11</v>
      </c>
      <c r="N1354" s="28">
        <v>58</v>
      </c>
      <c r="O1354" s="29" t="s">
        <v>167</v>
      </c>
      <c r="P1354" s="16">
        <v>78</v>
      </c>
      <c r="Q1354" s="16">
        <v>100</v>
      </c>
      <c r="R1354" s="15" t="s">
        <v>832</v>
      </c>
      <c r="S1354" s="16">
        <v>56</v>
      </c>
      <c r="T1354" s="15" t="s">
        <v>91</v>
      </c>
    </row>
    <row r="1355" spans="1:20" x14ac:dyDescent="0.3">
      <c r="A1355" s="14">
        <v>42998</v>
      </c>
      <c r="B1355" s="15" t="s">
        <v>45</v>
      </c>
      <c r="C1355" s="15" t="s">
        <v>46</v>
      </c>
      <c r="D1355" s="15" t="s">
        <v>47</v>
      </c>
      <c r="E1355" s="16">
        <v>170</v>
      </c>
      <c r="F1355" s="17">
        <v>178</v>
      </c>
      <c r="G1355" s="17">
        <v>0</v>
      </c>
      <c r="H1355" s="17">
        <v>118</v>
      </c>
      <c r="I1355" s="15" t="s">
        <v>602</v>
      </c>
      <c r="J1355" s="17">
        <v>239</v>
      </c>
      <c r="K1355" s="15" t="s">
        <v>50</v>
      </c>
      <c r="L1355" s="27">
        <v>36</v>
      </c>
      <c r="M1355" s="28">
        <v>11</v>
      </c>
      <c r="N1355" s="28">
        <v>50</v>
      </c>
      <c r="O1355" s="29" t="s">
        <v>139</v>
      </c>
      <c r="P1355" s="16">
        <v>79</v>
      </c>
      <c r="Q1355" s="16">
        <v>100</v>
      </c>
      <c r="R1355" s="15" t="s">
        <v>183</v>
      </c>
      <c r="S1355" s="16">
        <v>58</v>
      </c>
      <c r="T1355" s="15" t="s">
        <v>121</v>
      </c>
    </row>
    <row r="1356" spans="1:20" x14ac:dyDescent="0.3">
      <c r="A1356" s="14">
        <v>42999</v>
      </c>
      <c r="B1356" s="15" t="s">
        <v>45</v>
      </c>
      <c r="C1356" s="15" t="s">
        <v>46</v>
      </c>
      <c r="D1356" s="15" t="s">
        <v>47</v>
      </c>
      <c r="E1356" s="16">
        <v>170</v>
      </c>
      <c r="F1356" s="17">
        <v>168</v>
      </c>
      <c r="G1356" s="17">
        <v>92</v>
      </c>
      <c r="H1356" s="17">
        <v>123</v>
      </c>
      <c r="I1356" s="15" t="s">
        <v>446</v>
      </c>
      <c r="J1356" s="17">
        <v>213</v>
      </c>
      <c r="K1356" s="15" t="s">
        <v>422</v>
      </c>
      <c r="L1356" s="27">
        <v>30</v>
      </c>
      <c r="M1356" s="28">
        <v>8</v>
      </c>
      <c r="N1356" s="28">
        <v>69</v>
      </c>
      <c r="O1356" s="29" t="s">
        <v>158</v>
      </c>
      <c r="P1356" s="16">
        <v>89</v>
      </c>
      <c r="Q1356" s="16">
        <v>100</v>
      </c>
      <c r="R1356" s="15" t="s">
        <v>51</v>
      </c>
      <c r="S1356" s="16">
        <v>70</v>
      </c>
      <c r="T1356" s="15" t="s">
        <v>264</v>
      </c>
    </row>
    <row r="1357" spans="1:20" x14ac:dyDescent="0.3">
      <c r="A1357" s="14">
        <v>43000</v>
      </c>
      <c r="B1357" s="15" t="s">
        <v>45</v>
      </c>
      <c r="C1357" s="15" t="s">
        <v>46</v>
      </c>
      <c r="D1357" s="15" t="s">
        <v>47</v>
      </c>
      <c r="E1357" s="16">
        <v>170</v>
      </c>
      <c r="F1357" s="17">
        <v>171</v>
      </c>
      <c r="G1357" s="17">
        <v>0</v>
      </c>
      <c r="H1357" s="17">
        <v>137</v>
      </c>
      <c r="I1357" s="15" t="s">
        <v>51</v>
      </c>
      <c r="J1357" s="17">
        <v>205</v>
      </c>
      <c r="K1357" s="15" t="s">
        <v>389</v>
      </c>
      <c r="L1357" s="29" t="s">
        <v>116</v>
      </c>
      <c r="M1357" s="28">
        <v>8</v>
      </c>
      <c r="N1357" s="28">
        <v>39</v>
      </c>
      <c r="O1357" s="29" t="s">
        <v>186</v>
      </c>
      <c r="P1357" s="16">
        <v>85</v>
      </c>
      <c r="Q1357" s="16">
        <v>100</v>
      </c>
      <c r="R1357" s="15" t="s">
        <v>51</v>
      </c>
      <c r="S1357" s="16">
        <v>70</v>
      </c>
      <c r="T1357" s="15" t="s">
        <v>61</v>
      </c>
    </row>
    <row r="1358" spans="1:20" x14ac:dyDescent="0.3">
      <c r="A1358" s="14">
        <v>43001</v>
      </c>
      <c r="B1358" s="15" t="s">
        <v>45</v>
      </c>
      <c r="C1358" s="15" t="s">
        <v>46</v>
      </c>
      <c r="D1358" s="15" t="s">
        <v>47</v>
      </c>
      <c r="E1358" s="16">
        <v>170</v>
      </c>
      <c r="F1358" s="17">
        <v>196</v>
      </c>
      <c r="G1358" s="17">
        <v>0</v>
      </c>
      <c r="H1358" s="17">
        <v>124</v>
      </c>
      <c r="I1358" s="15" t="s">
        <v>375</v>
      </c>
      <c r="J1358" s="17">
        <v>268</v>
      </c>
      <c r="K1358" s="15" t="s">
        <v>556</v>
      </c>
      <c r="L1358" s="29" t="s">
        <v>84</v>
      </c>
      <c r="M1358" s="28">
        <v>14</v>
      </c>
      <c r="N1358" s="28">
        <v>67</v>
      </c>
      <c r="O1358" s="29" t="s">
        <v>81</v>
      </c>
      <c r="P1358" s="16">
        <v>78</v>
      </c>
      <c r="Q1358" s="16">
        <v>100</v>
      </c>
      <c r="R1358" s="15" t="s">
        <v>184</v>
      </c>
      <c r="S1358" s="16">
        <v>54</v>
      </c>
      <c r="T1358" s="15" t="s">
        <v>206</v>
      </c>
    </row>
    <row r="1359" spans="1:20" x14ac:dyDescent="0.3">
      <c r="A1359" s="14">
        <v>43002</v>
      </c>
      <c r="B1359" s="15" t="s">
        <v>45</v>
      </c>
      <c r="C1359" s="15" t="s">
        <v>46</v>
      </c>
      <c r="D1359" s="15" t="s">
        <v>47</v>
      </c>
      <c r="E1359" s="16">
        <v>170</v>
      </c>
      <c r="F1359" s="17">
        <v>194</v>
      </c>
      <c r="G1359" s="17">
        <v>38</v>
      </c>
      <c r="H1359" s="17">
        <v>135</v>
      </c>
      <c r="I1359" s="15" t="s">
        <v>444</v>
      </c>
      <c r="J1359" s="17">
        <v>252</v>
      </c>
      <c r="K1359" s="15" t="s">
        <v>288</v>
      </c>
      <c r="L1359" s="27">
        <v>22</v>
      </c>
      <c r="M1359" s="28">
        <v>14</v>
      </c>
      <c r="N1359" s="28">
        <v>58</v>
      </c>
      <c r="O1359" s="29" t="s">
        <v>486</v>
      </c>
      <c r="P1359" s="16">
        <v>74</v>
      </c>
      <c r="Q1359" s="16">
        <v>99</v>
      </c>
      <c r="R1359" s="15" t="s">
        <v>100</v>
      </c>
      <c r="S1359" s="16">
        <v>55</v>
      </c>
      <c r="T1359" s="15" t="s">
        <v>71</v>
      </c>
    </row>
    <row r="1360" spans="1:20" x14ac:dyDescent="0.3">
      <c r="A1360" s="14">
        <v>43003</v>
      </c>
      <c r="B1360" s="15" t="s">
        <v>45</v>
      </c>
      <c r="C1360" s="15" t="s">
        <v>46</v>
      </c>
      <c r="D1360" s="15" t="s">
        <v>47</v>
      </c>
      <c r="E1360" s="16">
        <v>170</v>
      </c>
      <c r="F1360" s="17">
        <v>176</v>
      </c>
      <c r="G1360" s="17">
        <v>0</v>
      </c>
      <c r="H1360" s="17">
        <v>134</v>
      </c>
      <c r="I1360" s="15" t="s">
        <v>108</v>
      </c>
      <c r="J1360" s="17">
        <v>219</v>
      </c>
      <c r="K1360" s="15" t="s">
        <v>417</v>
      </c>
      <c r="L1360" s="29" t="s">
        <v>84</v>
      </c>
      <c r="M1360" s="28">
        <v>8</v>
      </c>
      <c r="N1360" s="28">
        <v>64</v>
      </c>
      <c r="O1360" s="29" t="s">
        <v>135</v>
      </c>
      <c r="P1360" s="16">
        <v>79</v>
      </c>
      <c r="Q1360" s="16">
        <v>99</v>
      </c>
      <c r="R1360" s="15" t="s">
        <v>51</v>
      </c>
      <c r="S1360" s="16">
        <v>61</v>
      </c>
      <c r="T1360" s="15" t="s">
        <v>81</v>
      </c>
    </row>
    <row r="1361" spans="1:20" x14ac:dyDescent="0.3">
      <c r="A1361" s="14">
        <v>43004</v>
      </c>
      <c r="B1361" s="15" t="s">
        <v>45</v>
      </c>
      <c r="C1361" s="15" t="s">
        <v>46</v>
      </c>
      <c r="D1361" s="15" t="s">
        <v>47</v>
      </c>
      <c r="E1361" s="16">
        <v>170</v>
      </c>
      <c r="F1361" s="17">
        <v>178</v>
      </c>
      <c r="G1361" s="17">
        <v>0</v>
      </c>
      <c r="H1361" s="17">
        <v>123</v>
      </c>
      <c r="I1361" s="15" t="s">
        <v>779</v>
      </c>
      <c r="J1361" s="17">
        <v>234</v>
      </c>
      <c r="K1361" s="15" t="s">
        <v>245</v>
      </c>
      <c r="L1361" s="27">
        <v>36</v>
      </c>
      <c r="M1361" s="28">
        <v>11</v>
      </c>
      <c r="N1361" s="28">
        <v>53</v>
      </c>
      <c r="O1361" s="29" t="s">
        <v>158</v>
      </c>
      <c r="P1361" s="16">
        <v>78</v>
      </c>
      <c r="Q1361" s="16">
        <v>98</v>
      </c>
      <c r="R1361" s="15" t="s">
        <v>51</v>
      </c>
      <c r="S1361" s="16">
        <v>58</v>
      </c>
      <c r="T1361" s="15" t="s">
        <v>89</v>
      </c>
    </row>
    <row r="1362" spans="1:20" x14ac:dyDescent="0.3">
      <c r="A1362" s="14">
        <v>43005</v>
      </c>
      <c r="B1362" s="15" t="s">
        <v>45</v>
      </c>
      <c r="C1362" s="15" t="s">
        <v>46</v>
      </c>
      <c r="D1362" s="15" t="s">
        <v>47</v>
      </c>
      <c r="E1362" s="16">
        <v>170</v>
      </c>
      <c r="F1362" s="17">
        <v>193</v>
      </c>
      <c r="G1362" s="17">
        <v>0</v>
      </c>
      <c r="H1362" s="17">
        <v>122</v>
      </c>
      <c r="I1362" s="15" t="s">
        <v>931</v>
      </c>
      <c r="J1362" s="17">
        <v>264</v>
      </c>
      <c r="K1362" s="15" t="s">
        <v>297</v>
      </c>
      <c r="L1362" s="29" t="s">
        <v>116</v>
      </c>
      <c r="M1362" s="28">
        <v>8</v>
      </c>
      <c r="N1362" s="28">
        <v>58</v>
      </c>
      <c r="O1362" s="29" t="s">
        <v>146</v>
      </c>
      <c r="P1362" s="16">
        <v>75</v>
      </c>
      <c r="Q1362" s="16">
        <v>98</v>
      </c>
      <c r="R1362" s="15" t="s">
        <v>51</v>
      </c>
      <c r="S1362" s="16">
        <v>51</v>
      </c>
      <c r="T1362" s="15" t="s">
        <v>133</v>
      </c>
    </row>
    <row r="1363" spans="1:20" x14ac:dyDescent="0.3">
      <c r="A1363" s="14">
        <v>43006</v>
      </c>
      <c r="B1363" s="15" t="s">
        <v>45</v>
      </c>
      <c r="C1363" s="15" t="s">
        <v>46</v>
      </c>
      <c r="D1363" s="15" t="s">
        <v>47</v>
      </c>
      <c r="E1363" s="16">
        <v>170</v>
      </c>
      <c r="F1363" s="17">
        <v>196</v>
      </c>
      <c r="G1363" s="17">
        <v>0</v>
      </c>
      <c r="H1363" s="17">
        <v>129</v>
      </c>
      <c r="I1363" s="15" t="s">
        <v>926</v>
      </c>
      <c r="J1363" s="17">
        <v>263</v>
      </c>
      <c r="K1363" s="15" t="s">
        <v>297</v>
      </c>
      <c r="L1363" s="27">
        <v>36</v>
      </c>
      <c r="M1363" s="28">
        <v>11</v>
      </c>
      <c r="N1363" s="28">
        <v>58</v>
      </c>
      <c r="O1363" s="29" t="s">
        <v>213</v>
      </c>
      <c r="P1363" s="16">
        <v>78</v>
      </c>
      <c r="Q1363" s="16">
        <v>100</v>
      </c>
      <c r="R1363" s="15" t="s">
        <v>183</v>
      </c>
      <c r="S1363" s="16">
        <v>56</v>
      </c>
      <c r="T1363" s="15" t="s">
        <v>52</v>
      </c>
    </row>
    <row r="1364" spans="1:20" x14ac:dyDescent="0.3">
      <c r="A1364" s="14">
        <v>43007</v>
      </c>
      <c r="B1364" s="15" t="s">
        <v>45</v>
      </c>
      <c r="C1364" s="15" t="s">
        <v>46</v>
      </c>
      <c r="D1364" s="15" t="s">
        <v>47</v>
      </c>
      <c r="E1364" s="16">
        <v>170</v>
      </c>
      <c r="F1364" s="17">
        <v>187</v>
      </c>
      <c r="G1364" s="17">
        <v>18</v>
      </c>
      <c r="H1364" s="17">
        <v>133</v>
      </c>
      <c r="I1364" s="15" t="s">
        <v>451</v>
      </c>
      <c r="J1364" s="17">
        <v>241</v>
      </c>
      <c r="K1364" s="15" t="s">
        <v>788</v>
      </c>
      <c r="L1364" s="29" t="s">
        <v>116</v>
      </c>
      <c r="M1364" s="28">
        <v>11</v>
      </c>
      <c r="N1364" s="28">
        <v>81</v>
      </c>
      <c r="O1364" s="29" t="s">
        <v>94</v>
      </c>
      <c r="P1364" s="16">
        <v>86</v>
      </c>
      <c r="Q1364" s="16">
        <v>99</v>
      </c>
      <c r="R1364" s="15" t="s">
        <v>51</v>
      </c>
      <c r="S1364" s="16">
        <v>66</v>
      </c>
      <c r="T1364" s="15" t="s">
        <v>179</v>
      </c>
    </row>
    <row r="1365" spans="1:20" x14ac:dyDescent="0.3">
      <c r="A1365" s="14">
        <v>43008</v>
      </c>
      <c r="B1365" s="15" t="s">
        <v>45</v>
      </c>
      <c r="C1365" s="15" t="s">
        <v>46</v>
      </c>
      <c r="D1365" s="15" t="s">
        <v>47</v>
      </c>
      <c r="E1365" s="16">
        <v>170</v>
      </c>
      <c r="F1365" s="17">
        <v>164</v>
      </c>
      <c r="G1365" s="17">
        <v>0</v>
      </c>
      <c r="H1365" s="17">
        <v>143</v>
      </c>
      <c r="I1365" s="15" t="s">
        <v>932</v>
      </c>
      <c r="J1365" s="17">
        <v>184</v>
      </c>
      <c r="K1365" s="15" t="s">
        <v>64</v>
      </c>
      <c r="L1365" s="27">
        <v>99</v>
      </c>
      <c r="M1365" s="28">
        <v>3</v>
      </c>
      <c r="N1365" s="28">
        <v>31</v>
      </c>
      <c r="O1365" s="29" t="s">
        <v>51</v>
      </c>
      <c r="P1365" s="16">
        <v>92</v>
      </c>
      <c r="Q1365" s="16">
        <v>99</v>
      </c>
      <c r="R1365" s="15" t="s">
        <v>74</v>
      </c>
      <c r="S1365" s="16">
        <v>77</v>
      </c>
      <c r="T1365" s="15" t="s">
        <v>64</v>
      </c>
    </row>
    <row r="1366" spans="1:20" x14ac:dyDescent="0.3">
      <c r="A1366" s="14">
        <v>43009</v>
      </c>
      <c r="B1366" s="15" t="s">
        <v>45</v>
      </c>
      <c r="C1366" s="15" t="s">
        <v>46</v>
      </c>
      <c r="D1366" s="15" t="s">
        <v>47</v>
      </c>
      <c r="E1366" s="16">
        <v>170</v>
      </c>
      <c r="F1366" s="17">
        <v>184</v>
      </c>
      <c r="G1366" s="17">
        <v>10</v>
      </c>
      <c r="H1366" s="17">
        <v>130</v>
      </c>
      <c r="I1366" s="15" t="s">
        <v>373</v>
      </c>
      <c r="J1366" s="17">
        <v>239</v>
      </c>
      <c r="K1366" s="15" t="s">
        <v>493</v>
      </c>
      <c r="L1366" s="29" t="s">
        <v>263</v>
      </c>
      <c r="M1366" s="28">
        <v>8</v>
      </c>
      <c r="N1366" s="28">
        <v>47</v>
      </c>
      <c r="O1366" s="29" t="s">
        <v>933</v>
      </c>
      <c r="P1366" s="16">
        <v>84</v>
      </c>
      <c r="Q1366" s="16">
        <v>100</v>
      </c>
      <c r="R1366" s="15" t="s">
        <v>51</v>
      </c>
      <c r="S1366" s="16">
        <v>63</v>
      </c>
      <c r="T1366" s="15" t="s">
        <v>91</v>
      </c>
    </row>
    <row r="1367" spans="1:20" x14ac:dyDescent="0.3">
      <c r="A1367" s="14">
        <v>43010</v>
      </c>
      <c r="B1367" s="15" t="s">
        <v>45</v>
      </c>
      <c r="C1367" s="15" t="s">
        <v>46</v>
      </c>
      <c r="D1367" s="15" t="s">
        <v>47</v>
      </c>
      <c r="E1367" s="16">
        <v>170</v>
      </c>
      <c r="F1367" s="17">
        <v>214</v>
      </c>
      <c r="G1367" s="17">
        <v>2</v>
      </c>
      <c r="H1367" s="17">
        <v>176</v>
      </c>
      <c r="I1367" s="15" t="s">
        <v>926</v>
      </c>
      <c r="J1367" s="17">
        <v>253</v>
      </c>
      <c r="K1367" s="15" t="s">
        <v>934</v>
      </c>
      <c r="L1367" s="27">
        <v>36</v>
      </c>
      <c r="M1367" s="28">
        <v>8</v>
      </c>
      <c r="N1367" s="28">
        <v>53</v>
      </c>
      <c r="O1367" s="29" t="s">
        <v>139</v>
      </c>
      <c r="P1367" s="16">
        <v>87</v>
      </c>
      <c r="Q1367" s="16">
        <v>100</v>
      </c>
      <c r="R1367" s="15" t="s">
        <v>51</v>
      </c>
      <c r="S1367" s="16">
        <v>72</v>
      </c>
      <c r="T1367" s="15" t="s">
        <v>129</v>
      </c>
    </row>
    <row r="1368" spans="1:20" x14ac:dyDescent="0.3">
      <c r="A1368" s="14">
        <v>43011</v>
      </c>
      <c r="B1368" s="15" t="s">
        <v>45</v>
      </c>
      <c r="C1368" s="15" t="s">
        <v>46</v>
      </c>
      <c r="D1368" s="15" t="s">
        <v>47</v>
      </c>
      <c r="E1368" s="16">
        <v>170</v>
      </c>
      <c r="F1368" s="17">
        <v>204</v>
      </c>
      <c r="G1368" s="17">
        <v>0</v>
      </c>
      <c r="H1368" s="17">
        <v>184</v>
      </c>
      <c r="I1368" s="15" t="s">
        <v>51</v>
      </c>
      <c r="J1368" s="17">
        <v>224</v>
      </c>
      <c r="K1368" s="15" t="s">
        <v>935</v>
      </c>
      <c r="L1368" s="29" t="s">
        <v>218</v>
      </c>
      <c r="M1368" s="28">
        <v>14</v>
      </c>
      <c r="N1368" s="28">
        <v>64</v>
      </c>
      <c r="O1368" s="29" t="s">
        <v>113</v>
      </c>
      <c r="P1368" s="16">
        <v>90</v>
      </c>
      <c r="Q1368" s="16">
        <v>98</v>
      </c>
      <c r="R1368" s="15" t="s">
        <v>51</v>
      </c>
      <c r="S1368" s="16">
        <v>78</v>
      </c>
      <c r="T1368" s="15" t="s">
        <v>188</v>
      </c>
    </row>
    <row r="1369" spans="1:20" x14ac:dyDescent="0.3">
      <c r="A1369" s="14">
        <v>43012</v>
      </c>
      <c r="B1369" s="15" t="s">
        <v>45</v>
      </c>
      <c r="C1369" s="15" t="s">
        <v>46</v>
      </c>
      <c r="D1369" s="15" t="s">
        <v>47</v>
      </c>
      <c r="E1369" s="16">
        <v>170</v>
      </c>
      <c r="F1369" s="17">
        <v>203</v>
      </c>
      <c r="G1369" s="17">
        <v>4</v>
      </c>
      <c r="H1369" s="17">
        <v>174</v>
      </c>
      <c r="I1369" s="15" t="s">
        <v>51</v>
      </c>
      <c r="J1369" s="17">
        <v>232</v>
      </c>
      <c r="K1369" s="15" t="s">
        <v>525</v>
      </c>
      <c r="L1369" s="29" t="s">
        <v>218</v>
      </c>
      <c r="M1369" s="28">
        <v>3</v>
      </c>
      <c r="N1369" s="28">
        <v>58</v>
      </c>
      <c r="O1369" s="29" t="s">
        <v>94</v>
      </c>
      <c r="P1369" s="16">
        <v>84</v>
      </c>
      <c r="Q1369" s="16">
        <v>98</v>
      </c>
      <c r="R1369" s="15" t="s">
        <v>51</v>
      </c>
      <c r="S1369" s="16">
        <v>66</v>
      </c>
      <c r="T1369" s="15" t="s">
        <v>121</v>
      </c>
    </row>
    <row r="1370" spans="1:20" x14ac:dyDescent="0.3">
      <c r="A1370" s="14">
        <v>43013</v>
      </c>
      <c r="B1370" s="15" t="s">
        <v>45</v>
      </c>
      <c r="C1370" s="15" t="s">
        <v>46</v>
      </c>
      <c r="D1370" s="15" t="s">
        <v>47</v>
      </c>
      <c r="E1370" s="16">
        <v>170</v>
      </c>
      <c r="F1370" s="17">
        <v>190</v>
      </c>
      <c r="G1370" s="17">
        <v>0</v>
      </c>
      <c r="H1370" s="17">
        <v>173</v>
      </c>
      <c r="I1370" s="15" t="s">
        <v>88</v>
      </c>
      <c r="J1370" s="17">
        <v>206</v>
      </c>
      <c r="K1370" s="15" t="s">
        <v>87</v>
      </c>
      <c r="L1370" s="27">
        <v>99</v>
      </c>
      <c r="M1370" s="28">
        <v>6</v>
      </c>
      <c r="N1370" s="28">
        <v>39</v>
      </c>
      <c r="O1370" s="29" t="s">
        <v>51</v>
      </c>
      <c r="P1370" s="16">
        <v>88</v>
      </c>
      <c r="Q1370" s="16">
        <v>97</v>
      </c>
      <c r="R1370" s="15" t="s">
        <v>51</v>
      </c>
      <c r="S1370" s="16">
        <v>77</v>
      </c>
      <c r="T1370" s="15" t="s">
        <v>89</v>
      </c>
    </row>
    <row r="1371" spans="1:20" x14ac:dyDescent="0.3">
      <c r="A1371" s="14">
        <v>43014</v>
      </c>
      <c r="B1371" s="15" t="s">
        <v>45</v>
      </c>
      <c r="C1371" s="15" t="s">
        <v>46</v>
      </c>
      <c r="D1371" s="15" t="s">
        <v>47</v>
      </c>
      <c r="E1371" s="16">
        <v>170</v>
      </c>
      <c r="F1371" s="17">
        <v>188</v>
      </c>
      <c r="G1371" s="17">
        <v>0</v>
      </c>
      <c r="H1371" s="17">
        <v>153</v>
      </c>
      <c r="I1371" s="15" t="s">
        <v>444</v>
      </c>
      <c r="J1371" s="17">
        <v>222</v>
      </c>
      <c r="K1371" s="15" t="s">
        <v>285</v>
      </c>
      <c r="L1371" s="29" t="s">
        <v>263</v>
      </c>
      <c r="M1371" s="28">
        <v>14</v>
      </c>
      <c r="N1371" s="28">
        <v>58</v>
      </c>
      <c r="O1371" s="29" t="s">
        <v>121</v>
      </c>
      <c r="P1371" s="16">
        <v>83</v>
      </c>
      <c r="Q1371" s="16">
        <v>98</v>
      </c>
      <c r="R1371" s="15" t="s">
        <v>51</v>
      </c>
      <c r="S1371" s="16">
        <v>65</v>
      </c>
      <c r="T1371" s="15" t="s">
        <v>117</v>
      </c>
    </row>
    <row r="1372" spans="1:20" x14ac:dyDescent="0.3">
      <c r="A1372" s="14">
        <v>43015</v>
      </c>
      <c r="B1372" s="15" t="s">
        <v>45</v>
      </c>
      <c r="C1372" s="15" t="s">
        <v>46</v>
      </c>
      <c r="D1372" s="15" t="s">
        <v>47</v>
      </c>
      <c r="E1372" s="16">
        <v>170</v>
      </c>
      <c r="F1372" s="17">
        <v>175</v>
      </c>
      <c r="G1372" s="17">
        <v>0</v>
      </c>
      <c r="H1372" s="17">
        <v>112</v>
      </c>
      <c r="I1372" s="15" t="s">
        <v>156</v>
      </c>
      <c r="J1372" s="17">
        <v>238</v>
      </c>
      <c r="K1372" s="15" t="s">
        <v>423</v>
      </c>
      <c r="L1372" s="29" t="s">
        <v>263</v>
      </c>
      <c r="M1372" s="28">
        <v>14</v>
      </c>
      <c r="N1372" s="28">
        <v>47</v>
      </c>
      <c r="O1372" s="29" t="s">
        <v>129</v>
      </c>
      <c r="P1372" s="16">
        <v>75</v>
      </c>
      <c r="Q1372" s="16">
        <v>98</v>
      </c>
      <c r="R1372" s="15" t="s">
        <v>51</v>
      </c>
      <c r="S1372" s="16">
        <v>45</v>
      </c>
      <c r="T1372" s="15" t="s">
        <v>52</v>
      </c>
    </row>
    <row r="1373" spans="1:20" x14ac:dyDescent="0.3">
      <c r="A1373" s="14">
        <v>43016</v>
      </c>
      <c r="B1373" s="15" t="s">
        <v>45</v>
      </c>
      <c r="C1373" s="15" t="s">
        <v>46</v>
      </c>
      <c r="D1373" s="15" t="s">
        <v>47</v>
      </c>
      <c r="E1373" s="16">
        <v>170</v>
      </c>
      <c r="F1373" s="17">
        <v>152</v>
      </c>
      <c r="G1373" s="17">
        <v>0</v>
      </c>
      <c r="H1373" s="17">
        <v>77</v>
      </c>
      <c r="I1373" s="15" t="s">
        <v>779</v>
      </c>
      <c r="J1373" s="17">
        <v>226</v>
      </c>
      <c r="K1373" s="15" t="s">
        <v>481</v>
      </c>
      <c r="L1373" s="29" t="s">
        <v>263</v>
      </c>
      <c r="M1373" s="28">
        <v>8</v>
      </c>
      <c r="N1373" s="28">
        <v>58</v>
      </c>
      <c r="O1373" s="29" t="s">
        <v>71</v>
      </c>
      <c r="P1373" s="16">
        <v>80</v>
      </c>
      <c r="Q1373" s="16">
        <v>100</v>
      </c>
      <c r="R1373" s="15" t="s">
        <v>183</v>
      </c>
      <c r="S1373" s="16">
        <v>54</v>
      </c>
      <c r="T1373" s="15" t="s">
        <v>113</v>
      </c>
    </row>
    <row r="1374" spans="1:20" x14ac:dyDescent="0.3">
      <c r="A1374" s="14">
        <v>43017</v>
      </c>
      <c r="B1374" s="15" t="s">
        <v>45</v>
      </c>
      <c r="C1374" s="15" t="s">
        <v>46</v>
      </c>
      <c r="D1374" s="15" t="s">
        <v>47</v>
      </c>
      <c r="E1374" s="16">
        <v>170</v>
      </c>
      <c r="F1374" s="17">
        <v>152</v>
      </c>
      <c r="G1374" s="17">
        <v>0</v>
      </c>
      <c r="H1374" s="17">
        <v>80</v>
      </c>
      <c r="I1374" s="15" t="s">
        <v>705</v>
      </c>
      <c r="J1374" s="17">
        <v>225</v>
      </c>
      <c r="K1374" s="15" t="s">
        <v>412</v>
      </c>
      <c r="L1374" s="29" t="s">
        <v>218</v>
      </c>
      <c r="M1374" s="28">
        <v>11</v>
      </c>
      <c r="N1374" s="28">
        <v>53</v>
      </c>
      <c r="O1374" s="29" t="s">
        <v>146</v>
      </c>
      <c r="P1374" s="16">
        <v>81</v>
      </c>
      <c r="Q1374" s="16">
        <v>100</v>
      </c>
      <c r="R1374" s="15" t="s">
        <v>202</v>
      </c>
      <c r="S1374" s="16">
        <v>56</v>
      </c>
      <c r="T1374" s="15" t="s">
        <v>209</v>
      </c>
    </row>
    <row r="1375" spans="1:20" x14ac:dyDescent="0.3">
      <c r="A1375" s="14">
        <v>43018</v>
      </c>
      <c r="B1375" s="15" t="s">
        <v>45</v>
      </c>
      <c r="C1375" s="15" t="s">
        <v>46</v>
      </c>
      <c r="D1375" s="15" t="s">
        <v>47</v>
      </c>
      <c r="E1375" s="16">
        <v>170</v>
      </c>
      <c r="F1375" s="17">
        <v>164</v>
      </c>
      <c r="G1375" s="17">
        <v>0</v>
      </c>
      <c r="H1375" s="17">
        <v>80</v>
      </c>
      <c r="I1375" s="15" t="s">
        <v>827</v>
      </c>
      <c r="J1375" s="17">
        <v>248</v>
      </c>
      <c r="K1375" s="15" t="s">
        <v>50</v>
      </c>
      <c r="L1375" s="27">
        <v>36</v>
      </c>
      <c r="M1375" s="28">
        <v>6</v>
      </c>
      <c r="N1375" s="28">
        <v>42</v>
      </c>
      <c r="O1375" s="29" t="s">
        <v>61</v>
      </c>
      <c r="P1375" s="16">
        <v>80</v>
      </c>
      <c r="Q1375" s="16">
        <v>99</v>
      </c>
      <c r="R1375" s="15" t="s">
        <v>51</v>
      </c>
      <c r="S1375" s="16">
        <v>52</v>
      </c>
      <c r="T1375" s="15" t="s">
        <v>91</v>
      </c>
    </row>
    <row r="1376" spans="1:20" x14ac:dyDescent="0.3">
      <c r="A1376" s="14">
        <v>43019</v>
      </c>
      <c r="B1376" s="15" t="s">
        <v>45</v>
      </c>
      <c r="C1376" s="15" t="s">
        <v>46</v>
      </c>
      <c r="D1376" s="15" t="s">
        <v>47</v>
      </c>
      <c r="E1376" s="16">
        <v>170</v>
      </c>
      <c r="F1376" s="17">
        <v>152</v>
      </c>
      <c r="G1376" s="17">
        <v>0</v>
      </c>
      <c r="H1376" s="17">
        <v>80</v>
      </c>
      <c r="I1376" s="15" t="s">
        <v>854</v>
      </c>
      <c r="J1376" s="17">
        <v>225</v>
      </c>
      <c r="K1376" s="15" t="s">
        <v>701</v>
      </c>
      <c r="L1376" s="27">
        <v>36</v>
      </c>
      <c r="M1376" s="28">
        <v>11</v>
      </c>
      <c r="N1376" s="28">
        <v>67</v>
      </c>
      <c r="O1376" s="29" t="s">
        <v>64</v>
      </c>
      <c r="P1376" s="16">
        <v>78</v>
      </c>
      <c r="Q1376" s="16">
        <v>93</v>
      </c>
      <c r="R1376" s="15" t="s">
        <v>88</v>
      </c>
      <c r="S1376" s="16">
        <v>52</v>
      </c>
      <c r="T1376" s="15" t="s">
        <v>307</v>
      </c>
    </row>
    <row r="1377" spans="1:20" x14ac:dyDescent="0.3">
      <c r="A1377" s="14">
        <v>43020</v>
      </c>
      <c r="B1377" s="15" t="s">
        <v>45</v>
      </c>
      <c r="C1377" s="15" t="s">
        <v>46</v>
      </c>
      <c r="D1377" s="15" t="s">
        <v>47</v>
      </c>
      <c r="E1377" s="16">
        <v>170</v>
      </c>
      <c r="F1377" s="17">
        <v>174</v>
      </c>
      <c r="G1377" s="17">
        <v>0</v>
      </c>
      <c r="H1377" s="17">
        <v>98</v>
      </c>
      <c r="I1377" s="15" t="s">
        <v>602</v>
      </c>
      <c r="J1377" s="17">
        <v>250</v>
      </c>
      <c r="K1377" s="15" t="s">
        <v>429</v>
      </c>
      <c r="L1377" s="27">
        <v>36</v>
      </c>
      <c r="M1377" s="28">
        <v>3</v>
      </c>
      <c r="N1377" s="28">
        <v>50</v>
      </c>
      <c r="O1377" s="29" t="s">
        <v>91</v>
      </c>
      <c r="P1377" s="16">
        <v>80</v>
      </c>
      <c r="Q1377" s="16">
        <v>100</v>
      </c>
      <c r="R1377" s="15" t="s">
        <v>51</v>
      </c>
      <c r="S1377" s="16">
        <v>52</v>
      </c>
      <c r="T1377" s="15" t="s">
        <v>206</v>
      </c>
    </row>
    <row r="1378" spans="1:20" x14ac:dyDescent="0.3">
      <c r="A1378" s="14">
        <v>43021</v>
      </c>
      <c r="B1378" s="15" t="s">
        <v>45</v>
      </c>
      <c r="C1378" s="15" t="s">
        <v>46</v>
      </c>
      <c r="D1378" s="15" t="s">
        <v>47</v>
      </c>
      <c r="E1378" s="16">
        <v>170</v>
      </c>
      <c r="F1378" s="17">
        <v>151</v>
      </c>
      <c r="G1378" s="17">
        <v>0</v>
      </c>
      <c r="H1378" s="17">
        <v>88</v>
      </c>
      <c r="I1378" s="15" t="s">
        <v>718</v>
      </c>
      <c r="J1378" s="17">
        <v>214</v>
      </c>
      <c r="K1378" s="15" t="s">
        <v>544</v>
      </c>
      <c r="L1378" s="29" t="s">
        <v>116</v>
      </c>
      <c r="M1378" s="28">
        <v>6</v>
      </c>
      <c r="N1378" s="28">
        <v>56</v>
      </c>
      <c r="O1378" s="29" t="s">
        <v>95</v>
      </c>
      <c r="P1378" s="16">
        <v>86</v>
      </c>
      <c r="Q1378" s="16">
        <v>100</v>
      </c>
      <c r="R1378" s="15" t="s">
        <v>51</v>
      </c>
      <c r="S1378" s="16">
        <v>58</v>
      </c>
      <c r="T1378" s="15" t="s">
        <v>182</v>
      </c>
    </row>
    <row r="1379" spans="1:20" x14ac:dyDescent="0.3">
      <c r="A1379" s="14">
        <v>43022</v>
      </c>
      <c r="B1379" s="15" t="s">
        <v>45</v>
      </c>
      <c r="C1379" s="15" t="s">
        <v>46</v>
      </c>
      <c r="D1379" s="15" t="s">
        <v>47</v>
      </c>
      <c r="E1379" s="16">
        <v>170</v>
      </c>
      <c r="F1379" s="17">
        <v>199</v>
      </c>
      <c r="G1379" s="17">
        <v>0</v>
      </c>
      <c r="H1379" s="17">
        <v>121</v>
      </c>
      <c r="I1379" s="15" t="s">
        <v>881</v>
      </c>
      <c r="J1379" s="17">
        <v>277</v>
      </c>
      <c r="K1379" s="15" t="s">
        <v>49</v>
      </c>
      <c r="L1379" s="27">
        <v>99</v>
      </c>
      <c r="M1379" s="28">
        <v>8</v>
      </c>
      <c r="N1379" s="28">
        <v>33</v>
      </c>
      <c r="O1379" s="29" t="s">
        <v>51</v>
      </c>
      <c r="P1379" s="16">
        <v>78</v>
      </c>
      <c r="Q1379" s="16">
        <v>96</v>
      </c>
      <c r="R1379" s="15" t="s">
        <v>51</v>
      </c>
      <c r="S1379" s="16">
        <v>47</v>
      </c>
      <c r="T1379" s="15" t="s">
        <v>94</v>
      </c>
    </row>
    <row r="1380" spans="1:20" x14ac:dyDescent="0.3">
      <c r="A1380" s="14">
        <v>43023</v>
      </c>
      <c r="B1380" s="15" t="s">
        <v>45</v>
      </c>
      <c r="C1380" s="15" t="s">
        <v>46</v>
      </c>
      <c r="D1380" s="15" t="s">
        <v>47</v>
      </c>
      <c r="E1380" s="16">
        <v>170</v>
      </c>
      <c r="F1380" s="17">
        <v>232</v>
      </c>
      <c r="G1380" s="17">
        <v>0</v>
      </c>
      <c r="H1380" s="17">
        <v>147</v>
      </c>
      <c r="I1380" s="15" t="s">
        <v>51</v>
      </c>
      <c r="J1380" s="17">
        <v>316</v>
      </c>
      <c r="K1380" s="15" t="s">
        <v>339</v>
      </c>
      <c r="L1380" s="27">
        <v>22</v>
      </c>
      <c r="M1380" s="28">
        <v>17</v>
      </c>
      <c r="N1380" s="28">
        <v>78</v>
      </c>
      <c r="O1380" s="29" t="s">
        <v>179</v>
      </c>
      <c r="P1380" s="16">
        <v>58</v>
      </c>
      <c r="Q1380" s="16">
        <v>94</v>
      </c>
      <c r="R1380" s="15" t="s">
        <v>51</v>
      </c>
      <c r="S1380" s="16">
        <v>27</v>
      </c>
      <c r="T1380" s="15" t="s">
        <v>51</v>
      </c>
    </row>
    <row r="1381" spans="1:20" x14ac:dyDescent="0.3">
      <c r="A1381" s="14">
        <v>43024</v>
      </c>
      <c r="B1381" s="15" t="s">
        <v>45</v>
      </c>
      <c r="C1381" s="15" t="s">
        <v>46</v>
      </c>
      <c r="D1381" s="15" t="s">
        <v>47</v>
      </c>
      <c r="E1381" s="16">
        <v>170</v>
      </c>
      <c r="F1381" s="17">
        <v>164</v>
      </c>
      <c r="G1381" s="17">
        <v>0</v>
      </c>
      <c r="H1381" s="17">
        <v>138</v>
      </c>
      <c r="I1381" s="15" t="s">
        <v>100</v>
      </c>
      <c r="J1381" s="17">
        <v>189</v>
      </c>
      <c r="K1381" s="15" t="s">
        <v>257</v>
      </c>
      <c r="L1381" s="27">
        <v>36</v>
      </c>
      <c r="M1381" s="28">
        <v>6</v>
      </c>
      <c r="N1381" s="28">
        <v>56</v>
      </c>
      <c r="O1381" s="29" t="s">
        <v>171</v>
      </c>
      <c r="P1381" s="16">
        <v>83</v>
      </c>
      <c r="Q1381" s="16">
        <v>96</v>
      </c>
      <c r="R1381" s="15" t="s">
        <v>88</v>
      </c>
      <c r="S1381" s="16">
        <v>74</v>
      </c>
      <c r="T1381" s="15" t="s">
        <v>51</v>
      </c>
    </row>
    <row r="1382" spans="1:20" x14ac:dyDescent="0.3">
      <c r="A1382" s="14">
        <v>43025</v>
      </c>
      <c r="B1382" s="15" t="s">
        <v>45</v>
      </c>
      <c r="C1382" s="15" t="s">
        <v>46</v>
      </c>
      <c r="D1382" s="15" t="s">
        <v>47</v>
      </c>
      <c r="E1382" s="16">
        <v>170</v>
      </c>
      <c r="F1382" s="17">
        <v>139</v>
      </c>
      <c r="G1382" s="17">
        <v>6</v>
      </c>
      <c r="H1382" s="17">
        <v>106</v>
      </c>
      <c r="I1382" s="15" t="s">
        <v>177</v>
      </c>
      <c r="J1382" s="17">
        <v>172</v>
      </c>
      <c r="K1382" s="15" t="s">
        <v>530</v>
      </c>
      <c r="L1382" s="29" t="s">
        <v>263</v>
      </c>
      <c r="M1382" s="28">
        <v>6</v>
      </c>
      <c r="N1382" s="28">
        <v>39</v>
      </c>
      <c r="O1382" s="29" t="s">
        <v>352</v>
      </c>
      <c r="P1382" s="16">
        <v>93</v>
      </c>
      <c r="Q1382" s="16">
        <v>100</v>
      </c>
      <c r="R1382" s="15" t="s">
        <v>88</v>
      </c>
      <c r="S1382" s="16">
        <v>83</v>
      </c>
      <c r="T1382" s="15" t="s">
        <v>186</v>
      </c>
    </row>
    <row r="1383" spans="1:20" x14ac:dyDescent="0.3">
      <c r="A1383" s="14">
        <v>43026</v>
      </c>
      <c r="B1383" s="15" t="s">
        <v>45</v>
      </c>
      <c r="C1383" s="15" t="s">
        <v>46</v>
      </c>
      <c r="D1383" s="15" t="s">
        <v>47</v>
      </c>
      <c r="E1383" s="16">
        <v>170</v>
      </c>
      <c r="F1383" s="17">
        <v>127</v>
      </c>
      <c r="G1383" s="17">
        <v>74</v>
      </c>
      <c r="H1383" s="17">
        <v>105</v>
      </c>
      <c r="I1383" s="15" t="s">
        <v>51</v>
      </c>
      <c r="J1383" s="17">
        <v>149</v>
      </c>
      <c r="K1383" s="15" t="s">
        <v>51</v>
      </c>
      <c r="L1383" s="29" t="s">
        <v>84</v>
      </c>
      <c r="M1383" s="28">
        <v>3</v>
      </c>
      <c r="N1383" s="28">
        <v>31</v>
      </c>
      <c r="O1383" s="29" t="s">
        <v>158</v>
      </c>
      <c r="P1383" s="16">
        <v>97</v>
      </c>
      <c r="Q1383" s="16">
        <v>100</v>
      </c>
      <c r="R1383" s="15" t="s">
        <v>51</v>
      </c>
      <c r="S1383" s="16">
        <v>84</v>
      </c>
      <c r="T1383" s="15" t="s">
        <v>135</v>
      </c>
    </row>
    <row r="1384" spans="1:20" x14ac:dyDescent="0.3">
      <c r="A1384" s="14">
        <v>43027</v>
      </c>
      <c r="B1384" s="15" t="s">
        <v>45</v>
      </c>
      <c r="C1384" s="15" t="s">
        <v>46</v>
      </c>
      <c r="D1384" s="15" t="s">
        <v>47</v>
      </c>
      <c r="E1384" s="16">
        <v>170</v>
      </c>
      <c r="F1384" s="17">
        <v>143</v>
      </c>
      <c r="G1384" s="17">
        <v>6</v>
      </c>
      <c r="H1384" s="17">
        <v>85</v>
      </c>
      <c r="I1384" s="15" t="s">
        <v>51</v>
      </c>
      <c r="J1384" s="17">
        <v>201</v>
      </c>
      <c r="K1384" s="15" t="s">
        <v>643</v>
      </c>
      <c r="L1384" s="27">
        <v>12</v>
      </c>
      <c r="M1384" s="28">
        <v>6</v>
      </c>
      <c r="N1384" s="28">
        <v>33</v>
      </c>
      <c r="O1384" s="29" t="s">
        <v>232</v>
      </c>
      <c r="P1384" s="16">
        <v>82</v>
      </c>
      <c r="Q1384" s="16">
        <v>100</v>
      </c>
      <c r="R1384" s="15" t="s">
        <v>51</v>
      </c>
      <c r="S1384" s="16">
        <v>59</v>
      </c>
      <c r="T1384" s="15" t="s">
        <v>51</v>
      </c>
    </row>
    <row r="1385" spans="1:20" x14ac:dyDescent="0.3">
      <c r="A1385" s="14">
        <v>43028</v>
      </c>
      <c r="B1385" s="15" t="s">
        <v>45</v>
      </c>
      <c r="C1385" s="15" t="s">
        <v>46</v>
      </c>
      <c r="D1385" s="15" t="s">
        <v>47</v>
      </c>
      <c r="E1385" s="16">
        <v>170</v>
      </c>
      <c r="F1385" s="17">
        <v>195</v>
      </c>
      <c r="G1385" s="17">
        <v>8</v>
      </c>
      <c r="H1385" s="17">
        <v>133</v>
      </c>
      <c r="I1385" s="15" t="s">
        <v>51</v>
      </c>
      <c r="J1385" s="17">
        <v>257</v>
      </c>
      <c r="K1385" s="15" t="s">
        <v>916</v>
      </c>
      <c r="L1385" s="29" t="s">
        <v>84</v>
      </c>
      <c r="M1385" s="28">
        <v>6</v>
      </c>
      <c r="N1385" s="28">
        <v>36</v>
      </c>
      <c r="O1385" s="29" t="s">
        <v>129</v>
      </c>
      <c r="P1385" s="16">
        <v>80</v>
      </c>
      <c r="Q1385" s="16">
        <v>100</v>
      </c>
      <c r="R1385" s="15" t="s">
        <v>51</v>
      </c>
      <c r="S1385" s="16">
        <v>51</v>
      </c>
      <c r="T1385" s="15" t="s">
        <v>117</v>
      </c>
    </row>
    <row r="1386" spans="1:20" x14ac:dyDescent="0.3">
      <c r="A1386" s="14">
        <v>43029</v>
      </c>
      <c r="B1386" s="15" t="s">
        <v>45</v>
      </c>
      <c r="C1386" s="15" t="s">
        <v>46</v>
      </c>
      <c r="D1386" s="15" t="s">
        <v>47</v>
      </c>
      <c r="E1386" s="16">
        <v>170</v>
      </c>
      <c r="F1386" s="17">
        <v>148</v>
      </c>
      <c r="G1386" s="17">
        <v>0</v>
      </c>
      <c r="H1386" s="17">
        <v>93</v>
      </c>
      <c r="I1386" s="15" t="s">
        <v>51</v>
      </c>
      <c r="J1386" s="17">
        <v>204</v>
      </c>
      <c r="K1386" s="15" t="s">
        <v>512</v>
      </c>
      <c r="L1386" s="27">
        <v>28</v>
      </c>
      <c r="M1386" s="28">
        <v>11</v>
      </c>
      <c r="N1386" s="28">
        <v>94</v>
      </c>
      <c r="O1386" s="29" t="s">
        <v>209</v>
      </c>
      <c r="P1386" s="16">
        <v>67</v>
      </c>
      <c r="Q1386" s="16">
        <v>98</v>
      </c>
      <c r="R1386" s="15" t="s">
        <v>51</v>
      </c>
      <c r="S1386" s="16">
        <v>37</v>
      </c>
      <c r="T1386" s="15" t="s">
        <v>113</v>
      </c>
    </row>
    <row r="1387" spans="1:20" x14ac:dyDescent="0.3">
      <c r="A1387" s="14">
        <v>43030</v>
      </c>
      <c r="B1387" s="15" t="s">
        <v>45</v>
      </c>
      <c r="C1387" s="15" t="s">
        <v>46</v>
      </c>
      <c r="D1387" s="15" t="s">
        <v>47</v>
      </c>
      <c r="E1387" s="16">
        <v>170</v>
      </c>
      <c r="F1387" s="17">
        <v>136</v>
      </c>
      <c r="G1387" s="17">
        <v>0</v>
      </c>
      <c r="H1387" s="17">
        <v>85</v>
      </c>
      <c r="I1387" s="15" t="s">
        <v>565</v>
      </c>
      <c r="J1387" s="17">
        <v>186</v>
      </c>
      <c r="K1387" s="15" t="s">
        <v>711</v>
      </c>
      <c r="L1387" s="27">
        <v>36</v>
      </c>
      <c r="M1387" s="28">
        <v>6</v>
      </c>
      <c r="N1387" s="28">
        <v>50</v>
      </c>
      <c r="O1387" s="29" t="s">
        <v>50</v>
      </c>
      <c r="P1387" s="16">
        <v>72</v>
      </c>
      <c r="Q1387" s="16">
        <v>97</v>
      </c>
      <c r="R1387" s="15" t="s">
        <v>51</v>
      </c>
      <c r="S1387" s="16">
        <v>47</v>
      </c>
      <c r="T1387" s="15" t="s">
        <v>179</v>
      </c>
    </row>
    <row r="1388" spans="1:20" x14ac:dyDescent="0.3">
      <c r="A1388" s="14">
        <v>43031</v>
      </c>
      <c r="B1388" s="15" t="s">
        <v>45</v>
      </c>
      <c r="C1388" s="15" t="s">
        <v>46</v>
      </c>
      <c r="D1388" s="15" t="s">
        <v>47</v>
      </c>
      <c r="E1388" s="16">
        <v>170</v>
      </c>
      <c r="F1388" s="17">
        <v>142</v>
      </c>
      <c r="G1388" s="17">
        <v>0</v>
      </c>
      <c r="H1388" s="17">
        <v>68</v>
      </c>
      <c r="I1388" s="15" t="s">
        <v>612</v>
      </c>
      <c r="J1388" s="17">
        <v>216</v>
      </c>
      <c r="K1388" s="15" t="s">
        <v>788</v>
      </c>
      <c r="L1388" s="29" t="s">
        <v>218</v>
      </c>
      <c r="M1388" s="28">
        <v>8</v>
      </c>
      <c r="N1388" s="28">
        <v>44</v>
      </c>
      <c r="O1388" s="29" t="s">
        <v>71</v>
      </c>
      <c r="P1388" s="16">
        <v>72</v>
      </c>
      <c r="Q1388" s="16">
        <v>97</v>
      </c>
      <c r="R1388" s="15" t="s">
        <v>51</v>
      </c>
      <c r="S1388" s="16">
        <v>40</v>
      </c>
      <c r="T1388" s="15" t="s">
        <v>89</v>
      </c>
    </row>
    <row r="1389" spans="1:20" x14ac:dyDescent="0.3">
      <c r="A1389" s="14">
        <v>43032</v>
      </c>
      <c r="B1389" s="15" t="s">
        <v>45</v>
      </c>
      <c r="C1389" s="15" t="s">
        <v>46</v>
      </c>
      <c r="D1389" s="15" t="s">
        <v>47</v>
      </c>
      <c r="E1389" s="16">
        <v>170</v>
      </c>
      <c r="F1389" s="17">
        <v>168</v>
      </c>
      <c r="G1389" s="17">
        <v>0</v>
      </c>
      <c r="H1389" s="17">
        <v>69</v>
      </c>
      <c r="I1389" s="15" t="s">
        <v>51</v>
      </c>
      <c r="J1389" s="17">
        <v>267</v>
      </c>
      <c r="K1389" s="15" t="s">
        <v>50</v>
      </c>
      <c r="L1389" s="29" t="s">
        <v>116</v>
      </c>
      <c r="M1389" s="28">
        <v>6</v>
      </c>
      <c r="N1389" s="28">
        <v>44</v>
      </c>
      <c r="O1389" s="29" t="s">
        <v>146</v>
      </c>
      <c r="P1389" s="16">
        <v>70</v>
      </c>
      <c r="Q1389" s="16">
        <v>99</v>
      </c>
      <c r="R1389" s="15" t="s">
        <v>51</v>
      </c>
      <c r="S1389" s="16">
        <v>31</v>
      </c>
      <c r="T1389" s="15" t="s">
        <v>89</v>
      </c>
    </row>
    <row r="1390" spans="1:20" x14ac:dyDescent="0.3">
      <c r="A1390" s="14">
        <v>43033</v>
      </c>
      <c r="B1390" s="15" t="s">
        <v>45</v>
      </c>
      <c r="C1390" s="15" t="s">
        <v>46</v>
      </c>
      <c r="D1390" s="15" t="s">
        <v>47</v>
      </c>
      <c r="E1390" s="16">
        <v>170</v>
      </c>
      <c r="F1390" s="17">
        <v>165</v>
      </c>
      <c r="G1390" s="17">
        <v>0</v>
      </c>
      <c r="H1390" s="17">
        <v>70</v>
      </c>
      <c r="I1390" s="15" t="s">
        <v>279</v>
      </c>
      <c r="J1390" s="17">
        <v>260</v>
      </c>
      <c r="K1390" s="15" t="s">
        <v>544</v>
      </c>
      <c r="L1390" s="27">
        <v>24</v>
      </c>
      <c r="M1390" s="28">
        <v>6</v>
      </c>
      <c r="N1390" s="28">
        <v>33</v>
      </c>
      <c r="O1390" s="29" t="s">
        <v>71</v>
      </c>
      <c r="P1390" s="16">
        <v>74</v>
      </c>
      <c r="Q1390" s="16">
        <v>100</v>
      </c>
      <c r="R1390" s="15" t="s">
        <v>51</v>
      </c>
      <c r="S1390" s="16">
        <v>39</v>
      </c>
      <c r="T1390" s="15" t="s">
        <v>215</v>
      </c>
    </row>
    <row r="1391" spans="1:20" x14ac:dyDescent="0.3">
      <c r="A1391" s="14">
        <v>43034</v>
      </c>
      <c r="B1391" s="15" t="s">
        <v>45</v>
      </c>
      <c r="C1391" s="15" t="s">
        <v>46</v>
      </c>
      <c r="D1391" s="15" t="s">
        <v>47</v>
      </c>
      <c r="E1391" s="16">
        <v>170</v>
      </c>
      <c r="F1391" s="17">
        <v>156</v>
      </c>
      <c r="G1391" s="17">
        <v>0</v>
      </c>
      <c r="H1391" s="17">
        <v>68</v>
      </c>
      <c r="I1391" s="15" t="s">
        <v>247</v>
      </c>
      <c r="J1391" s="17">
        <v>243</v>
      </c>
      <c r="K1391" s="15" t="s">
        <v>864</v>
      </c>
      <c r="L1391" s="27">
        <v>99</v>
      </c>
      <c r="M1391" s="28">
        <v>11</v>
      </c>
      <c r="N1391" s="28">
        <v>53</v>
      </c>
      <c r="O1391" s="29" t="s">
        <v>129</v>
      </c>
      <c r="P1391" s="16">
        <v>79</v>
      </c>
      <c r="Q1391" s="16">
        <v>100</v>
      </c>
      <c r="R1391" s="15" t="s">
        <v>51</v>
      </c>
      <c r="S1391" s="16">
        <v>51</v>
      </c>
      <c r="T1391" s="15" t="s">
        <v>51</v>
      </c>
    </row>
    <row r="1392" spans="1:20" x14ac:dyDescent="0.3">
      <c r="A1392" s="14">
        <v>43035</v>
      </c>
      <c r="B1392" s="15" t="s">
        <v>45</v>
      </c>
      <c r="C1392" s="15" t="s">
        <v>46</v>
      </c>
      <c r="D1392" s="15" t="s">
        <v>47</v>
      </c>
      <c r="E1392" s="16">
        <v>170</v>
      </c>
      <c r="F1392" s="17">
        <v>165</v>
      </c>
      <c r="G1392" s="17">
        <v>2</v>
      </c>
      <c r="H1392" s="17">
        <v>90</v>
      </c>
      <c r="I1392" s="15" t="s">
        <v>203</v>
      </c>
      <c r="J1392" s="17">
        <v>240</v>
      </c>
      <c r="K1392" s="15" t="s">
        <v>569</v>
      </c>
      <c r="L1392" s="27">
        <v>34</v>
      </c>
      <c r="M1392" s="28">
        <v>6</v>
      </c>
      <c r="N1392" s="28">
        <v>58</v>
      </c>
      <c r="O1392" s="29" t="s">
        <v>164</v>
      </c>
      <c r="P1392" s="16">
        <v>82</v>
      </c>
      <c r="Q1392" s="16">
        <v>100</v>
      </c>
      <c r="R1392" s="15" t="s">
        <v>51</v>
      </c>
      <c r="S1392" s="16">
        <v>55</v>
      </c>
      <c r="T1392" s="15" t="s">
        <v>117</v>
      </c>
    </row>
    <row r="1393" spans="1:20" x14ac:dyDescent="0.3">
      <c r="A1393" s="14">
        <v>43036</v>
      </c>
      <c r="B1393" s="15" t="s">
        <v>45</v>
      </c>
      <c r="C1393" s="15" t="s">
        <v>46</v>
      </c>
      <c r="D1393" s="15" t="s">
        <v>47</v>
      </c>
      <c r="E1393" s="16">
        <v>170</v>
      </c>
      <c r="F1393" s="17">
        <v>179</v>
      </c>
      <c r="G1393" s="17">
        <v>0</v>
      </c>
      <c r="H1393" s="17">
        <v>144</v>
      </c>
      <c r="I1393" s="15" t="s">
        <v>480</v>
      </c>
      <c r="J1393" s="17">
        <v>214</v>
      </c>
      <c r="K1393" s="15" t="s">
        <v>254</v>
      </c>
      <c r="L1393" s="29" t="s">
        <v>84</v>
      </c>
      <c r="M1393" s="28">
        <v>11</v>
      </c>
      <c r="N1393" s="28">
        <v>53</v>
      </c>
      <c r="O1393" s="29" t="s">
        <v>61</v>
      </c>
      <c r="P1393" s="16">
        <v>78</v>
      </c>
      <c r="Q1393" s="16">
        <v>98</v>
      </c>
      <c r="R1393" s="15" t="s">
        <v>494</v>
      </c>
      <c r="S1393" s="16">
        <v>63</v>
      </c>
      <c r="T1393" s="15" t="s">
        <v>206</v>
      </c>
    </row>
    <row r="1394" spans="1:20" x14ac:dyDescent="0.3">
      <c r="A1394" s="14">
        <v>43037</v>
      </c>
      <c r="B1394" s="15" t="s">
        <v>45</v>
      </c>
      <c r="C1394" s="15" t="s">
        <v>46</v>
      </c>
      <c r="D1394" s="15" t="s">
        <v>47</v>
      </c>
      <c r="E1394" s="16">
        <v>170</v>
      </c>
      <c r="F1394" s="17">
        <v>150</v>
      </c>
      <c r="G1394" s="17">
        <v>8</v>
      </c>
      <c r="H1394" s="17">
        <v>106</v>
      </c>
      <c r="I1394" s="15" t="s">
        <v>724</v>
      </c>
      <c r="J1394" s="17">
        <v>195</v>
      </c>
      <c r="K1394" s="15" t="s">
        <v>208</v>
      </c>
      <c r="L1394" s="29" t="s">
        <v>218</v>
      </c>
      <c r="M1394" s="28">
        <v>6</v>
      </c>
      <c r="N1394" s="28">
        <v>50</v>
      </c>
      <c r="O1394" s="29" t="s">
        <v>128</v>
      </c>
      <c r="P1394" s="16">
        <v>79</v>
      </c>
      <c r="Q1394" s="16">
        <v>95</v>
      </c>
      <c r="R1394" s="15" t="s">
        <v>51</v>
      </c>
      <c r="S1394" s="16">
        <v>57</v>
      </c>
      <c r="T1394" s="15" t="s">
        <v>135</v>
      </c>
    </row>
    <row r="1395" spans="1:20" x14ac:dyDescent="0.3">
      <c r="A1395" s="14">
        <v>43038</v>
      </c>
      <c r="B1395" s="15" t="s">
        <v>45</v>
      </c>
      <c r="C1395" s="15" t="s">
        <v>46</v>
      </c>
      <c r="D1395" s="15" t="s">
        <v>47</v>
      </c>
      <c r="E1395" s="16">
        <v>170</v>
      </c>
      <c r="F1395" s="17">
        <v>124</v>
      </c>
      <c r="G1395" s="17">
        <v>10</v>
      </c>
      <c r="H1395" s="17">
        <v>88</v>
      </c>
      <c r="I1395" s="15" t="s">
        <v>51</v>
      </c>
      <c r="J1395" s="17">
        <v>160</v>
      </c>
      <c r="K1395" s="15" t="s">
        <v>326</v>
      </c>
      <c r="L1395" s="27">
        <v>99</v>
      </c>
      <c r="M1395" s="28">
        <v>6</v>
      </c>
      <c r="N1395" s="28">
        <v>50</v>
      </c>
      <c r="O1395" s="29" t="s">
        <v>99</v>
      </c>
      <c r="P1395" s="16">
        <v>91</v>
      </c>
      <c r="Q1395" s="16">
        <v>99</v>
      </c>
      <c r="R1395" s="15" t="s">
        <v>51</v>
      </c>
      <c r="S1395" s="16">
        <v>81</v>
      </c>
      <c r="T1395" s="15" t="s">
        <v>69</v>
      </c>
    </row>
    <row r="1396" spans="1:20" x14ac:dyDescent="0.3">
      <c r="A1396" s="14">
        <v>43039</v>
      </c>
      <c r="B1396" s="15" t="s">
        <v>45</v>
      </c>
      <c r="C1396" s="15" t="s">
        <v>46</v>
      </c>
      <c r="D1396" s="15" t="s">
        <v>47</v>
      </c>
      <c r="E1396" s="16">
        <v>170</v>
      </c>
      <c r="F1396" s="17">
        <v>116</v>
      </c>
      <c r="G1396" s="17">
        <v>0</v>
      </c>
      <c r="H1396" s="17">
        <v>59</v>
      </c>
      <c r="I1396" s="15" t="s">
        <v>713</v>
      </c>
      <c r="J1396" s="17">
        <v>173</v>
      </c>
      <c r="K1396" s="15" t="s">
        <v>927</v>
      </c>
      <c r="L1396" s="27">
        <v>99</v>
      </c>
      <c r="M1396" s="28">
        <v>3</v>
      </c>
      <c r="N1396" s="28">
        <v>36</v>
      </c>
      <c r="O1396" s="29" t="s">
        <v>121</v>
      </c>
      <c r="P1396" s="16">
        <v>82</v>
      </c>
      <c r="Q1396" s="16">
        <v>100</v>
      </c>
      <c r="R1396" s="15" t="s">
        <v>51</v>
      </c>
      <c r="S1396" s="16">
        <v>59</v>
      </c>
      <c r="T1396" s="15" t="s">
        <v>51</v>
      </c>
    </row>
    <row r="1397" spans="1:20" x14ac:dyDescent="0.3">
      <c r="A1397" s="14">
        <v>43040</v>
      </c>
      <c r="B1397" s="15" t="s">
        <v>45</v>
      </c>
      <c r="C1397" s="15" t="s">
        <v>46</v>
      </c>
      <c r="D1397" s="15" t="s">
        <v>47</v>
      </c>
      <c r="E1397" s="16">
        <v>170</v>
      </c>
      <c r="F1397" s="17">
        <v>145</v>
      </c>
      <c r="G1397" s="17">
        <v>0</v>
      </c>
      <c r="H1397" s="17">
        <v>56</v>
      </c>
      <c r="I1397" s="15" t="s">
        <v>588</v>
      </c>
      <c r="J1397" s="17">
        <v>234</v>
      </c>
      <c r="K1397" s="15" t="s">
        <v>936</v>
      </c>
      <c r="L1397" s="27">
        <v>99</v>
      </c>
      <c r="M1397" s="28">
        <v>3</v>
      </c>
      <c r="N1397" s="28">
        <v>67</v>
      </c>
      <c r="O1397" s="29" t="s">
        <v>135</v>
      </c>
      <c r="P1397" s="16">
        <v>81</v>
      </c>
      <c r="Q1397" s="16">
        <v>100</v>
      </c>
      <c r="R1397" s="15" t="s">
        <v>51</v>
      </c>
      <c r="S1397" s="16">
        <v>40</v>
      </c>
      <c r="T1397" s="15" t="s">
        <v>94</v>
      </c>
    </row>
    <row r="1398" spans="1:20" x14ac:dyDescent="0.3">
      <c r="A1398" s="14">
        <v>43041</v>
      </c>
      <c r="B1398" s="15" t="s">
        <v>45</v>
      </c>
      <c r="C1398" s="15" t="s">
        <v>46</v>
      </c>
      <c r="D1398" s="15" t="s">
        <v>47</v>
      </c>
      <c r="E1398" s="16">
        <v>170</v>
      </c>
      <c r="F1398" s="17">
        <v>166</v>
      </c>
      <c r="G1398" s="17">
        <v>72</v>
      </c>
      <c r="H1398" s="17">
        <v>106</v>
      </c>
      <c r="I1398" s="15" t="s">
        <v>51</v>
      </c>
      <c r="J1398" s="17">
        <v>225</v>
      </c>
      <c r="K1398" s="15" t="s">
        <v>281</v>
      </c>
      <c r="L1398" s="27">
        <v>22</v>
      </c>
      <c r="M1398" s="28">
        <v>8</v>
      </c>
      <c r="N1398" s="28">
        <v>86</v>
      </c>
      <c r="O1398" s="29" t="s">
        <v>50</v>
      </c>
      <c r="P1398" s="16">
        <v>81</v>
      </c>
      <c r="Q1398" s="16">
        <v>99</v>
      </c>
      <c r="R1398" s="15" t="s">
        <v>51</v>
      </c>
      <c r="S1398" s="16">
        <v>45</v>
      </c>
      <c r="T1398" s="15" t="s">
        <v>71</v>
      </c>
    </row>
    <row r="1399" spans="1:20" x14ac:dyDescent="0.3">
      <c r="A1399" s="14">
        <v>43042</v>
      </c>
      <c r="B1399" s="15" t="s">
        <v>45</v>
      </c>
      <c r="C1399" s="15" t="s">
        <v>46</v>
      </c>
      <c r="D1399" s="15" t="s">
        <v>47</v>
      </c>
      <c r="E1399" s="16">
        <v>170</v>
      </c>
      <c r="F1399" s="17">
        <v>160</v>
      </c>
      <c r="G1399" s="17">
        <v>0</v>
      </c>
      <c r="H1399" s="17">
        <v>112</v>
      </c>
      <c r="I1399" s="15" t="s">
        <v>199</v>
      </c>
      <c r="J1399" s="17">
        <v>208</v>
      </c>
      <c r="K1399" s="15" t="s">
        <v>91</v>
      </c>
      <c r="L1399" s="27">
        <v>30</v>
      </c>
      <c r="M1399" s="28">
        <v>6</v>
      </c>
      <c r="N1399" s="28">
        <v>56</v>
      </c>
      <c r="O1399" s="29" t="s">
        <v>121</v>
      </c>
      <c r="P1399" s="16">
        <v>85</v>
      </c>
      <c r="Q1399" s="16">
        <v>100</v>
      </c>
      <c r="R1399" s="15" t="s">
        <v>51</v>
      </c>
      <c r="S1399" s="16">
        <v>61</v>
      </c>
      <c r="T1399" s="15" t="s">
        <v>158</v>
      </c>
    </row>
    <row r="1400" spans="1:20" x14ac:dyDescent="0.3">
      <c r="A1400" s="14">
        <v>43043</v>
      </c>
      <c r="B1400" s="15" t="s">
        <v>45</v>
      </c>
      <c r="C1400" s="15" t="s">
        <v>46</v>
      </c>
      <c r="D1400" s="15" t="s">
        <v>47</v>
      </c>
      <c r="E1400" s="16">
        <v>170</v>
      </c>
      <c r="F1400" s="17">
        <v>137</v>
      </c>
      <c r="G1400" s="17">
        <v>318</v>
      </c>
      <c r="H1400" s="17">
        <v>104</v>
      </c>
      <c r="I1400" s="15" t="s">
        <v>636</v>
      </c>
      <c r="J1400" s="17">
        <v>170</v>
      </c>
      <c r="K1400" s="15" t="s">
        <v>77</v>
      </c>
      <c r="L1400" s="27">
        <v>26</v>
      </c>
      <c r="M1400" s="28">
        <v>6</v>
      </c>
      <c r="N1400" s="28">
        <v>75</v>
      </c>
      <c r="O1400" s="29" t="s">
        <v>135</v>
      </c>
      <c r="P1400" s="16">
        <v>92</v>
      </c>
      <c r="Q1400" s="16">
        <v>100</v>
      </c>
      <c r="R1400" s="15" t="s">
        <v>51</v>
      </c>
      <c r="S1400" s="16">
        <v>77</v>
      </c>
      <c r="T1400" s="15" t="s">
        <v>71</v>
      </c>
    </row>
    <row r="1401" spans="1:20" x14ac:dyDescent="0.3">
      <c r="A1401" s="14">
        <v>43044</v>
      </c>
      <c r="B1401" s="15" t="s">
        <v>45</v>
      </c>
      <c r="C1401" s="15" t="s">
        <v>46</v>
      </c>
      <c r="D1401" s="15" t="s">
        <v>47</v>
      </c>
      <c r="E1401" s="16">
        <v>170</v>
      </c>
      <c r="F1401" s="17">
        <v>112</v>
      </c>
      <c r="G1401" s="17">
        <v>64</v>
      </c>
      <c r="H1401" s="17">
        <v>93</v>
      </c>
      <c r="I1401" s="15" t="s">
        <v>373</v>
      </c>
      <c r="J1401" s="17">
        <v>131</v>
      </c>
      <c r="K1401" s="15" t="s">
        <v>524</v>
      </c>
      <c r="L1401" s="27">
        <v>23</v>
      </c>
      <c r="M1401" s="28">
        <v>8</v>
      </c>
      <c r="N1401" s="28">
        <v>36</v>
      </c>
      <c r="O1401" s="29" t="s">
        <v>543</v>
      </c>
      <c r="P1401" s="16">
        <v>95</v>
      </c>
      <c r="Q1401" s="16">
        <v>100</v>
      </c>
      <c r="R1401" s="15" t="s">
        <v>51</v>
      </c>
      <c r="S1401" s="16">
        <v>79</v>
      </c>
      <c r="T1401" s="15" t="s">
        <v>128</v>
      </c>
    </row>
    <row r="1402" spans="1:20" x14ac:dyDescent="0.3">
      <c r="A1402" s="14">
        <v>43045</v>
      </c>
      <c r="B1402" s="15" t="s">
        <v>45</v>
      </c>
      <c r="C1402" s="15" t="s">
        <v>46</v>
      </c>
      <c r="D1402" s="15" t="s">
        <v>47</v>
      </c>
      <c r="E1402" s="16">
        <v>170</v>
      </c>
      <c r="F1402" s="17">
        <v>101</v>
      </c>
      <c r="G1402" s="17">
        <v>0</v>
      </c>
      <c r="H1402" s="17">
        <v>57</v>
      </c>
      <c r="I1402" s="15" t="s">
        <v>172</v>
      </c>
      <c r="J1402" s="17">
        <v>145</v>
      </c>
      <c r="K1402" s="15" t="s">
        <v>281</v>
      </c>
      <c r="L1402" s="29" t="s">
        <v>263</v>
      </c>
      <c r="M1402" s="28">
        <v>3</v>
      </c>
      <c r="N1402" s="28">
        <v>33</v>
      </c>
      <c r="O1402" s="29" t="s">
        <v>71</v>
      </c>
      <c r="P1402" s="16">
        <v>87</v>
      </c>
      <c r="Q1402" s="16">
        <v>100</v>
      </c>
      <c r="R1402" s="15" t="s">
        <v>51</v>
      </c>
      <c r="S1402" s="16">
        <v>66</v>
      </c>
      <c r="T1402" s="15" t="s">
        <v>89</v>
      </c>
    </row>
    <row r="1403" spans="1:20" x14ac:dyDescent="0.3">
      <c r="A1403" s="14">
        <v>43046</v>
      </c>
      <c r="B1403" s="15" t="s">
        <v>45</v>
      </c>
      <c r="C1403" s="15" t="s">
        <v>46</v>
      </c>
      <c r="D1403" s="15" t="s">
        <v>47</v>
      </c>
      <c r="E1403" s="16">
        <v>170</v>
      </c>
      <c r="F1403" s="17">
        <v>96</v>
      </c>
      <c r="G1403" s="17">
        <v>154</v>
      </c>
      <c r="H1403" s="17">
        <v>47</v>
      </c>
      <c r="I1403" s="15" t="s">
        <v>705</v>
      </c>
      <c r="J1403" s="17">
        <v>145</v>
      </c>
      <c r="K1403" s="15" t="s">
        <v>78</v>
      </c>
      <c r="L1403" s="27">
        <v>24</v>
      </c>
      <c r="M1403" s="28">
        <v>11</v>
      </c>
      <c r="N1403" s="28">
        <v>47</v>
      </c>
      <c r="O1403" s="29" t="s">
        <v>312</v>
      </c>
      <c r="P1403" s="16">
        <v>88</v>
      </c>
      <c r="Q1403" s="16">
        <v>100</v>
      </c>
      <c r="R1403" s="15" t="s">
        <v>51</v>
      </c>
      <c r="S1403" s="16">
        <v>63</v>
      </c>
      <c r="T1403" s="15" t="s">
        <v>264</v>
      </c>
    </row>
    <row r="1404" spans="1:20" x14ac:dyDescent="0.3">
      <c r="A1404" s="14">
        <v>43047</v>
      </c>
      <c r="B1404" s="15" t="s">
        <v>45</v>
      </c>
      <c r="C1404" s="15" t="s">
        <v>46</v>
      </c>
      <c r="D1404" s="15" t="s">
        <v>47</v>
      </c>
      <c r="E1404" s="16">
        <v>170</v>
      </c>
      <c r="F1404" s="17">
        <v>84</v>
      </c>
      <c r="G1404" s="17">
        <v>138</v>
      </c>
      <c r="H1404" s="17">
        <v>68</v>
      </c>
      <c r="I1404" s="15" t="s">
        <v>51</v>
      </c>
      <c r="J1404" s="17">
        <v>101</v>
      </c>
      <c r="K1404" s="15" t="s">
        <v>512</v>
      </c>
      <c r="L1404" s="27">
        <v>15</v>
      </c>
      <c r="M1404" s="28">
        <v>6</v>
      </c>
      <c r="N1404" s="28">
        <v>56</v>
      </c>
      <c r="O1404" s="29" t="s">
        <v>71</v>
      </c>
      <c r="P1404" s="16">
        <v>97</v>
      </c>
      <c r="Q1404" s="16">
        <v>100</v>
      </c>
      <c r="R1404" s="15" t="s">
        <v>51</v>
      </c>
      <c r="S1404" s="16">
        <v>93</v>
      </c>
      <c r="T1404" s="15" t="s">
        <v>51</v>
      </c>
    </row>
    <row r="1405" spans="1:20" x14ac:dyDescent="0.3">
      <c r="A1405" s="14">
        <v>43048</v>
      </c>
      <c r="B1405" s="15" t="s">
        <v>45</v>
      </c>
      <c r="C1405" s="15" t="s">
        <v>46</v>
      </c>
      <c r="D1405" s="15" t="s">
        <v>47</v>
      </c>
      <c r="E1405" s="16">
        <v>170</v>
      </c>
      <c r="F1405" s="17">
        <v>93</v>
      </c>
      <c r="G1405" s="17">
        <v>78</v>
      </c>
      <c r="H1405" s="17">
        <v>55</v>
      </c>
      <c r="I1405" s="15" t="s">
        <v>137</v>
      </c>
      <c r="J1405" s="17">
        <v>131</v>
      </c>
      <c r="K1405" s="15" t="s">
        <v>288</v>
      </c>
      <c r="L1405" s="27">
        <v>99</v>
      </c>
      <c r="M1405" s="28">
        <v>0</v>
      </c>
      <c r="N1405" s="28">
        <v>25</v>
      </c>
      <c r="O1405" s="29" t="s">
        <v>51</v>
      </c>
      <c r="P1405" s="16">
        <v>89</v>
      </c>
      <c r="Q1405" s="16">
        <v>100</v>
      </c>
      <c r="R1405" s="15" t="s">
        <v>51</v>
      </c>
      <c r="S1405" s="16">
        <v>70</v>
      </c>
      <c r="T1405" s="15" t="s">
        <v>146</v>
      </c>
    </row>
    <row r="1406" spans="1:20" x14ac:dyDescent="0.3">
      <c r="A1406" s="14">
        <v>43049</v>
      </c>
      <c r="B1406" s="15" t="s">
        <v>45</v>
      </c>
      <c r="C1406" s="15" t="s">
        <v>46</v>
      </c>
      <c r="D1406" s="15" t="s">
        <v>47</v>
      </c>
      <c r="E1406" s="16">
        <v>170</v>
      </c>
      <c r="F1406" s="17">
        <v>120</v>
      </c>
      <c r="G1406" s="17">
        <v>52</v>
      </c>
      <c r="H1406" s="17">
        <v>97</v>
      </c>
      <c r="I1406" s="15" t="s">
        <v>115</v>
      </c>
      <c r="J1406" s="17">
        <v>142</v>
      </c>
      <c r="K1406" s="15" t="s">
        <v>326</v>
      </c>
      <c r="L1406" s="29" t="s">
        <v>84</v>
      </c>
      <c r="M1406" s="28">
        <v>3</v>
      </c>
      <c r="N1406" s="28">
        <v>56</v>
      </c>
      <c r="O1406" s="29" t="s">
        <v>71</v>
      </c>
      <c r="P1406" s="16">
        <v>98</v>
      </c>
      <c r="Q1406" s="16">
        <v>100</v>
      </c>
      <c r="R1406" s="15" t="s">
        <v>51</v>
      </c>
      <c r="S1406" s="16">
        <v>92</v>
      </c>
      <c r="T1406" s="15" t="s">
        <v>213</v>
      </c>
    </row>
    <row r="1407" spans="1:20" x14ac:dyDescent="0.3">
      <c r="A1407" s="14">
        <v>43050</v>
      </c>
      <c r="B1407" s="15" t="s">
        <v>45</v>
      </c>
      <c r="C1407" s="15" t="s">
        <v>46</v>
      </c>
      <c r="D1407" s="15" t="s">
        <v>47</v>
      </c>
      <c r="E1407" s="16">
        <v>170</v>
      </c>
      <c r="F1407" s="17">
        <v>133</v>
      </c>
      <c r="G1407" s="17">
        <v>0</v>
      </c>
      <c r="H1407" s="17">
        <v>92</v>
      </c>
      <c r="I1407" s="15" t="s">
        <v>937</v>
      </c>
      <c r="J1407" s="17">
        <v>174</v>
      </c>
      <c r="K1407" s="15" t="s">
        <v>406</v>
      </c>
      <c r="L1407" s="27">
        <v>99</v>
      </c>
      <c r="M1407" s="28">
        <v>3</v>
      </c>
      <c r="N1407" s="28">
        <v>31</v>
      </c>
      <c r="O1407" s="29" t="s">
        <v>121</v>
      </c>
      <c r="P1407" s="16">
        <v>86</v>
      </c>
      <c r="Q1407" s="16">
        <v>100</v>
      </c>
      <c r="R1407" s="15" t="s">
        <v>51</v>
      </c>
      <c r="S1407" s="16">
        <v>62</v>
      </c>
      <c r="T1407" s="15" t="s">
        <v>146</v>
      </c>
    </row>
    <row r="1408" spans="1:20" x14ac:dyDescent="0.3">
      <c r="A1408" s="14">
        <v>43051</v>
      </c>
      <c r="B1408" s="15" t="s">
        <v>45</v>
      </c>
      <c r="C1408" s="15" t="s">
        <v>46</v>
      </c>
      <c r="D1408" s="15" t="s">
        <v>47</v>
      </c>
      <c r="E1408" s="16">
        <v>170</v>
      </c>
      <c r="F1408" s="17">
        <v>108</v>
      </c>
      <c r="G1408" s="17">
        <v>32</v>
      </c>
      <c r="H1408" s="17">
        <v>57</v>
      </c>
      <c r="I1408" s="15" t="s">
        <v>926</v>
      </c>
      <c r="J1408" s="17">
        <v>160</v>
      </c>
      <c r="K1408" s="15" t="s">
        <v>420</v>
      </c>
      <c r="L1408" s="27">
        <v>99</v>
      </c>
      <c r="M1408" s="28">
        <v>6</v>
      </c>
      <c r="N1408" s="28">
        <v>44</v>
      </c>
      <c r="O1408" s="29" t="s">
        <v>51</v>
      </c>
      <c r="P1408" s="16">
        <v>88</v>
      </c>
      <c r="Q1408" s="16">
        <v>100</v>
      </c>
      <c r="R1408" s="15" t="s">
        <v>51</v>
      </c>
      <c r="S1408" s="16">
        <v>70</v>
      </c>
      <c r="T1408" s="15" t="s">
        <v>89</v>
      </c>
    </row>
    <row r="1409" spans="1:20" x14ac:dyDescent="0.3">
      <c r="A1409" s="14">
        <v>43052</v>
      </c>
      <c r="B1409" s="15" t="s">
        <v>45</v>
      </c>
      <c r="C1409" s="15" t="s">
        <v>46</v>
      </c>
      <c r="D1409" s="15" t="s">
        <v>47</v>
      </c>
      <c r="E1409" s="16">
        <v>170</v>
      </c>
      <c r="F1409" s="17">
        <v>92</v>
      </c>
      <c r="G1409" s="17">
        <v>0</v>
      </c>
      <c r="H1409" s="17">
        <v>48</v>
      </c>
      <c r="I1409" s="15" t="s">
        <v>938</v>
      </c>
      <c r="J1409" s="17">
        <v>137</v>
      </c>
      <c r="K1409" s="15" t="s">
        <v>939</v>
      </c>
      <c r="L1409" s="29" t="s">
        <v>116</v>
      </c>
      <c r="M1409" s="28">
        <v>6</v>
      </c>
      <c r="N1409" s="28">
        <v>56</v>
      </c>
      <c r="O1409" s="29" t="s">
        <v>85</v>
      </c>
      <c r="P1409" s="16">
        <v>86</v>
      </c>
      <c r="Q1409" s="16">
        <v>100</v>
      </c>
      <c r="R1409" s="15" t="s">
        <v>51</v>
      </c>
      <c r="S1409" s="16">
        <v>60</v>
      </c>
      <c r="T1409" s="15" t="s">
        <v>135</v>
      </c>
    </row>
    <row r="1410" spans="1:20" x14ac:dyDescent="0.3">
      <c r="A1410" s="14">
        <v>43053</v>
      </c>
      <c r="B1410" s="15" t="s">
        <v>45</v>
      </c>
      <c r="C1410" s="15" t="s">
        <v>46</v>
      </c>
      <c r="D1410" s="15" t="s">
        <v>47</v>
      </c>
      <c r="E1410" s="16">
        <v>170</v>
      </c>
      <c r="F1410" s="17">
        <v>94</v>
      </c>
      <c r="G1410" s="17">
        <v>0</v>
      </c>
      <c r="H1410" s="17">
        <v>32</v>
      </c>
      <c r="I1410" s="15" t="s">
        <v>247</v>
      </c>
      <c r="J1410" s="17">
        <v>157</v>
      </c>
      <c r="K1410" s="15" t="s">
        <v>420</v>
      </c>
      <c r="L1410" s="27">
        <v>35</v>
      </c>
      <c r="M1410" s="28">
        <v>6</v>
      </c>
      <c r="N1410" s="28">
        <v>36</v>
      </c>
      <c r="O1410" s="29" t="s">
        <v>121</v>
      </c>
      <c r="P1410" s="16">
        <v>79</v>
      </c>
      <c r="Q1410" s="16">
        <v>100</v>
      </c>
      <c r="R1410" s="15" t="s">
        <v>88</v>
      </c>
      <c r="S1410" s="16">
        <v>50</v>
      </c>
      <c r="T1410" s="15" t="s">
        <v>206</v>
      </c>
    </row>
    <row r="1411" spans="1:20" x14ac:dyDescent="0.3">
      <c r="A1411" s="14">
        <v>43054</v>
      </c>
      <c r="B1411" s="15" t="s">
        <v>45</v>
      </c>
      <c r="C1411" s="15" t="s">
        <v>46</v>
      </c>
      <c r="D1411" s="15" t="s">
        <v>47</v>
      </c>
      <c r="E1411" s="16">
        <v>170</v>
      </c>
      <c r="F1411" s="17">
        <v>94</v>
      </c>
      <c r="G1411" s="17">
        <v>0</v>
      </c>
      <c r="H1411" s="17">
        <v>24</v>
      </c>
      <c r="I1411" s="15" t="s">
        <v>593</v>
      </c>
      <c r="J1411" s="17">
        <v>165</v>
      </c>
      <c r="K1411" s="15" t="s">
        <v>254</v>
      </c>
      <c r="L1411" s="27">
        <v>23</v>
      </c>
      <c r="M1411" s="28">
        <v>6</v>
      </c>
      <c r="N1411" s="28">
        <v>22</v>
      </c>
      <c r="O1411" s="29" t="s">
        <v>91</v>
      </c>
      <c r="P1411" s="16">
        <v>85</v>
      </c>
      <c r="Q1411" s="16">
        <v>100</v>
      </c>
      <c r="R1411" s="15" t="s">
        <v>51</v>
      </c>
      <c r="S1411" s="16">
        <v>60</v>
      </c>
      <c r="T1411" s="15" t="s">
        <v>158</v>
      </c>
    </row>
    <row r="1412" spans="1:20" x14ac:dyDescent="0.3">
      <c r="A1412" s="14">
        <v>43055</v>
      </c>
      <c r="B1412" s="15" t="s">
        <v>45</v>
      </c>
      <c r="C1412" s="15" t="s">
        <v>46</v>
      </c>
      <c r="D1412" s="15" t="s">
        <v>47</v>
      </c>
      <c r="E1412" s="16">
        <v>170</v>
      </c>
      <c r="F1412" s="17">
        <v>104</v>
      </c>
      <c r="G1412" s="17">
        <v>0</v>
      </c>
      <c r="H1412" s="17">
        <v>29</v>
      </c>
      <c r="I1412" s="15" t="s">
        <v>495</v>
      </c>
      <c r="J1412" s="17">
        <v>179</v>
      </c>
      <c r="K1412" s="15" t="s">
        <v>445</v>
      </c>
      <c r="L1412" s="29" t="s">
        <v>84</v>
      </c>
      <c r="M1412" s="28">
        <v>3</v>
      </c>
      <c r="N1412" s="28">
        <v>36</v>
      </c>
      <c r="O1412" s="29" t="s">
        <v>71</v>
      </c>
      <c r="P1412" s="16">
        <v>84</v>
      </c>
      <c r="Q1412" s="16">
        <v>100</v>
      </c>
      <c r="R1412" s="15" t="s">
        <v>51</v>
      </c>
      <c r="S1412" s="16">
        <v>54</v>
      </c>
      <c r="T1412" s="15" t="s">
        <v>71</v>
      </c>
    </row>
    <row r="1413" spans="1:20" x14ac:dyDescent="0.3">
      <c r="A1413" s="14">
        <v>43056</v>
      </c>
      <c r="B1413" s="15" t="s">
        <v>45</v>
      </c>
      <c r="C1413" s="15" t="s">
        <v>46</v>
      </c>
      <c r="D1413" s="15" t="s">
        <v>47</v>
      </c>
      <c r="E1413" s="16">
        <v>170</v>
      </c>
      <c r="F1413" s="17">
        <v>114</v>
      </c>
      <c r="G1413" s="17">
        <v>4</v>
      </c>
      <c r="H1413" s="17">
        <v>62</v>
      </c>
      <c r="I1413" s="15" t="s">
        <v>51</v>
      </c>
      <c r="J1413" s="17">
        <v>165</v>
      </c>
      <c r="K1413" s="15" t="s">
        <v>723</v>
      </c>
      <c r="L1413" s="27">
        <v>99</v>
      </c>
      <c r="M1413" s="28">
        <v>6</v>
      </c>
      <c r="N1413" s="28">
        <v>28</v>
      </c>
      <c r="O1413" s="29" t="s">
        <v>51</v>
      </c>
      <c r="P1413" s="16">
        <v>87</v>
      </c>
      <c r="Q1413" s="16">
        <v>100</v>
      </c>
      <c r="R1413" s="15" t="s">
        <v>51</v>
      </c>
      <c r="S1413" s="16">
        <v>64</v>
      </c>
      <c r="T1413" s="15" t="s">
        <v>52</v>
      </c>
    </row>
    <row r="1414" spans="1:20" x14ac:dyDescent="0.3">
      <c r="A1414" s="14">
        <v>43057</v>
      </c>
      <c r="B1414" s="15" t="s">
        <v>45</v>
      </c>
      <c r="C1414" s="15" t="s">
        <v>46</v>
      </c>
      <c r="D1414" s="15" t="s">
        <v>47</v>
      </c>
      <c r="E1414" s="16">
        <v>170</v>
      </c>
      <c r="F1414" s="17">
        <v>105</v>
      </c>
      <c r="G1414" s="17">
        <v>0</v>
      </c>
      <c r="H1414" s="17">
        <v>43</v>
      </c>
      <c r="I1414" s="15" t="s">
        <v>725</v>
      </c>
      <c r="J1414" s="17">
        <v>167</v>
      </c>
      <c r="K1414" s="15" t="s">
        <v>220</v>
      </c>
      <c r="L1414" s="27">
        <v>25</v>
      </c>
      <c r="M1414" s="28">
        <v>6</v>
      </c>
      <c r="N1414" s="28">
        <v>42</v>
      </c>
      <c r="O1414" s="29" t="s">
        <v>94</v>
      </c>
      <c r="P1414" s="16">
        <v>86</v>
      </c>
      <c r="Q1414" s="16">
        <v>100</v>
      </c>
      <c r="R1414" s="15" t="s">
        <v>51</v>
      </c>
      <c r="S1414" s="16">
        <v>62</v>
      </c>
      <c r="T1414" s="15" t="s">
        <v>50</v>
      </c>
    </row>
    <row r="1415" spans="1:20" x14ac:dyDescent="0.3">
      <c r="A1415" s="14">
        <v>43058</v>
      </c>
      <c r="B1415" s="15" t="s">
        <v>45</v>
      </c>
      <c r="C1415" s="15" t="s">
        <v>46</v>
      </c>
      <c r="D1415" s="15" t="s">
        <v>47</v>
      </c>
      <c r="E1415" s="16">
        <v>170</v>
      </c>
      <c r="F1415" s="17">
        <v>92</v>
      </c>
      <c r="G1415" s="17">
        <v>0</v>
      </c>
      <c r="H1415" s="17">
        <v>29</v>
      </c>
      <c r="I1415" s="15" t="s">
        <v>752</v>
      </c>
      <c r="J1415" s="17">
        <v>156</v>
      </c>
      <c r="K1415" s="15" t="s">
        <v>245</v>
      </c>
      <c r="L1415" s="29" t="s">
        <v>218</v>
      </c>
      <c r="M1415" s="28">
        <v>3</v>
      </c>
      <c r="N1415" s="28">
        <v>50</v>
      </c>
      <c r="O1415" s="29" t="s">
        <v>215</v>
      </c>
      <c r="P1415" s="16">
        <v>83</v>
      </c>
      <c r="Q1415" s="16">
        <v>100</v>
      </c>
      <c r="R1415" s="15" t="s">
        <v>51</v>
      </c>
      <c r="S1415" s="16">
        <v>57</v>
      </c>
      <c r="T1415" s="15" t="s">
        <v>91</v>
      </c>
    </row>
    <row r="1416" spans="1:20" x14ac:dyDescent="0.3">
      <c r="A1416" s="14">
        <v>43059</v>
      </c>
      <c r="B1416" s="15" t="s">
        <v>45</v>
      </c>
      <c r="C1416" s="15" t="s">
        <v>46</v>
      </c>
      <c r="D1416" s="15" t="s">
        <v>47</v>
      </c>
      <c r="E1416" s="16">
        <v>170</v>
      </c>
      <c r="F1416" s="17">
        <v>98</v>
      </c>
      <c r="G1416" s="17">
        <v>0</v>
      </c>
      <c r="H1416" s="17">
        <v>12</v>
      </c>
      <c r="I1416" s="15" t="s">
        <v>721</v>
      </c>
      <c r="J1416" s="17">
        <v>184</v>
      </c>
      <c r="K1416" s="15" t="s">
        <v>297</v>
      </c>
      <c r="L1416" s="27">
        <v>24</v>
      </c>
      <c r="M1416" s="28">
        <v>0</v>
      </c>
      <c r="N1416" s="28">
        <v>25</v>
      </c>
      <c r="O1416" s="29" t="s">
        <v>121</v>
      </c>
      <c r="P1416" s="16">
        <v>80</v>
      </c>
      <c r="Q1416" s="16">
        <v>100</v>
      </c>
      <c r="R1416" s="15" t="s">
        <v>51</v>
      </c>
      <c r="S1416" s="16">
        <v>48</v>
      </c>
      <c r="T1416" s="15" t="s">
        <v>117</v>
      </c>
    </row>
    <row r="1417" spans="1:20" x14ac:dyDescent="0.3">
      <c r="A1417" s="14">
        <v>43060</v>
      </c>
      <c r="B1417" s="15" t="s">
        <v>45</v>
      </c>
      <c r="C1417" s="15" t="s">
        <v>46</v>
      </c>
      <c r="D1417" s="15" t="s">
        <v>47</v>
      </c>
      <c r="E1417" s="16">
        <v>170</v>
      </c>
      <c r="F1417" s="17">
        <v>108</v>
      </c>
      <c r="G1417" s="17">
        <v>0</v>
      </c>
      <c r="H1417" s="17">
        <v>19</v>
      </c>
      <c r="I1417" s="15" t="s">
        <v>347</v>
      </c>
      <c r="J1417" s="17">
        <v>197</v>
      </c>
      <c r="K1417" s="15" t="s">
        <v>702</v>
      </c>
      <c r="L1417" s="29" t="s">
        <v>116</v>
      </c>
      <c r="M1417" s="28">
        <v>0</v>
      </c>
      <c r="N1417" s="28">
        <v>36</v>
      </c>
      <c r="O1417" s="29" t="s">
        <v>108</v>
      </c>
      <c r="P1417" s="16">
        <v>80</v>
      </c>
      <c r="Q1417" s="16">
        <v>100</v>
      </c>
      <c r="R1417" s="15" t="s">
        <v>51</v>
      </c>
      <c r="S1417" s="16">
        <v>42</v>
      </c>
      <c r="T1417" s="15" t="s">
        <v>158</v>
      </c>
    </row>
    <row r="1418" spans="1:20" x14ac:dyDescent="0.3">
      <c r="A1418" s="14">
        <v>43061</v>
      </c>
      <c r="B1418" s="15" t="s">
        <v>45</v>
      </c>
      <c r="C1418" s="15" t="s">
        <v>46</v>
      </c>
      <c r="D1418" s="15" t="s">
        <v>47</v>
      </c>
      <c r="E1418" s="16">
        <v>170</v>
      </c>
      <c r="F1418" s="17">
        <v>144</v>
      </c>
      <c r="G1418" s="17">
        <v>0</v>
      </c>
      <c r="H1418" s="17">
        <v>57</v>
      </c>
      <c r="I1418" s="15" t="s">
        <v>786</v>
      </c>
      <c r="J1418" s="17">
        <v>230</v>
      </c>
      <c r="K1418" s="15" t="s">
        <v>150</v>
      </c>
      <c r="L1418" s="27">
        <v>22</v>
      </c>
      <c r="M1418" s="28">
        <v>31</v>
      </c>
      <c r="N1418" s="28">
        <v>128</v>
      </c>
      <c r="O1418" s="29" t="s">
        <v>213</v>
      </c>
      <c r="P1418" s="16">
        <v>33</v>
      </c>
      <c r="Q1418" s="16">
        <v>84</v>
      </c>
      <c r="R1418" s="15" t="s">
        <v>70</v>
      </c>
      <c r="S1418" s="16">
        <v>28</v>
      </c>
      <c r="T1418" s="15" t="s">
        <v>95</v>
      </c>
    </row>
    <row r="1419" spans="1:20" x14ac:dyDescent="0.3">
      <c r="A1419" s="14">
        <v>43062</v>
      </c>
      <c r="B1419" s="15" t="s">
        <v>45</v>
      </c>
      <c r="C1419" s="15" t="s">
        <v>46</v>
      </c>
      <c r="D1419" s="15" t="s">
        <v>47</v>
      </c>
      <c r="E1419" s="16">
        <v>170</v>
      </c>
      <c r="F1419" s="17">
        <v>173</v>
      </c>
      <c r="G1419" s="17">
        <v>10</v>
      </c>
      <c r="H1419" s="17">
        <v>121</v>
      </c>
      <c r="I1419" s="15" t="s">
        <v>940</v>
      </c>
      <c r="J1419" s="17">
        <v>225</v>
      </c>
      <c r="K1419" s="15" t="s">
        <v>64</v>
      </c>
      <c r="L1419" s="27">
        <v>23</v>
      </c>
      <c r="M1419" s="28">
        <v>14</v>
      </c>
      <c r="N1419" s="28">
        <v>117</v>
      </c>
      <c r="O1419" s="29" t="s">
        <v>178</v>
      </c>
      <c r="P1419" s="16">
        <v>57</v>
      </c>
      <c r="Q1419" s="16">
        <v>89</v>
      </c>
      <c r="R1419" s="15" t="s">
        <v>51</v>
      </c>
      <c r="S1419" s="16">
        <v>39</v>
      </c>
      <c r="T1419" s="15" t="s">
        <v>70</v>
      </c>
    </row>
    <row r="1420" spans="1:20" x14ac:dyDescent="0.3">
      <c r="A1420" s="14">
        <v>43063</v>
      </c>
      <c r="B1420" s="15" t="s">
        <v>45</v>
      </c>
      <c r="C1420" s="15" t="s">
        <v>46</v>
      </c>
      <c r="D1420" s="15" t="s">
        <v>47</v>
      </c>
      <c r="E1420" s="16">
        <v>170</v>
      </c>
      <c r="F1420" s="17">
        <v>126</v>
      </c>
      <c r="G1420" s="17">
        <v>274</v>
      </c>
      <c r="H1420" s="17">
        <v>111</v>
      </c>
      <c r="I1420" s="15" t="s">
        <v>272</v>
      </c>
      <c r="J1420" s="17">
        <v>142</v>
      </c>
      <c r="K1420" s="15" t="s">
        <v>209</v>
      </c>
      <c r="L1420" s="27">
        <v>99</v>
      </c>
      <c r="M1420" s="28">
        <v>6</v>
      </c>
      <c r="N1420" s="28">
        <v>36</v>
      </c>
      <c r="O1420" s="29" t="s">
        <v>51</v>
      </c>
      <c r="P1420" s="16">
        <v>97</v>
      </c>
      <c r="Q1420" s="16">
        <v>100</v>
      </c>
      <c r="R1420" s="15" t="s">
        <v>51</v>
      </c>
      <c r="S1420" s="16">
        <v>87</v>
      </c>
      <c r="T1420" s="15" t="s">
        <v>85</v>
      </c>
    </row>
    <row r="1421" spans="1:20" x14ac:dyDescent="0.3">
      <c r="A1421" s="14">
        <v>43064</v>
      </c>
      <c r="B1421" s="15" t="s">
        <v>45</v>
      </c>
      <c r="C1421" s="15" t="s">
        <v>46</v>
      </c>
      <c r="D1421" s="15" t="s">
        <v>47</v>
      </c>
      <c r="E1421" s="16">
        <v>170</v>
      </c>
      <c r="F1421" s="17">
        <v>82</v>
      </c>
      <c r="G1421" s="17">
        <v>94</v>
      </c>
      <c r="H1421" s="17">
        <v>53</v>
      </c>
      <c r="I1421" s="15" t="s">
        <v>573</v>
      </c>
      <c r="J1421" s="17">
        <v>111</v>
      </c>
      <c r="K1421" s="15" t="s">
        <v>115</v>
      </c>
      <c r="L1421" s="27">
        <v>36</v>
      </c>
      <c r="M1421" s="28">
        <v>6</v>
      </c>
      <c r="N1421" s="28">
        <v>44</v>
      </c>
      <c r="O1421" s="29" t="s">
        <v>206</v>
      </c>
      <c r="P1421" s="16">
        <v>94</v>
      </c>
      <c r="Q1421" s="16">
        <v>100</v>
      </c>
      <c r="R1421" s="15" t="s">
        <v>51</v>
      </c>
      <c r="S1421" s="16">
        <v>86</v>
      </c>
      <c r="T1421" s="15" t="s">
        <v>206</v>
      </c>
    </row>
    <row r="1422" spans="1:20" x14ac:dyDescent="0.3">
      <c r="A1422" s="14">
        <v>43065</v>
      </c>
      <c r="B1422" s="15" t="s">
        <v>45</v>
      </c>
      <c r="C1422" s="15" t="s">
        <v>46</v>
      </c>
      <c r="D1422" s="15" t="s">
        <v>47</v>
      </c>
      <c r="E1422" s="16">
        <v>170</v>
      </c>
      <c r="F1422" s="17">
        <v>82</v>
      </c>
      <c r="G1422" s="17">
        <v>0</v>
      </c>
      <c r="H1422" s="17">
        <v>29</v>
      </c>
      <c r="I1422" s="15" t="s">
        <v>735</v>
      </c>
      <c r="J1422" s="17">
        <v>135</v>
      </c>
      <c r="K1422" s="15" t="s">
        <v>297</v>
      </c>
      <c r="L1422" s="29" t="s">
        <v>84</v>
      </c>
      <c r="M1422" s="28">
        <v>6</v>
      </c>
      <c r="N1422" s="28">
        <v>47</v>
      </c>
      <c r="O1422" s="29" t="s">
        <v>94</v>
      </c>
      <c r="P1422" s="16">
        <v>83</v>
      </c>
      <c r="Q1422" s="16">
        <v>100</v>
      </c>
      <c r="R1422" s="15" t="s">
        <v>51</v>
      </c>
      <c r="S1422" s="16">
        <v>54</v>
      </c>
      <c r="T1422" s="15" t="s">
        <v>94</v>
      </c>
    </row>
    <row r="1423" spans="1:20" x14ac:dyDescent="0.3">
      <c r="A1423" s="14">
        <v>43066</v>
      </c>
      <c r="B1423" s="15" t="s">
        <v>45</v>
      </c>
      <c r="C1423" s="15" t="s">
        <v>46</v>
      </c>
      <c r="D1423" s="15" t="s">
        <v>47</v>
      </c>
      <c r="E1423" s="16">
        <v>170</v>
      </c>
      <c r="F1423" s="17">
        <v>70</v>
      </c>
      <c r="G1423" s="17">
        <v>0</v>
      </c>
      <c r="H1423" s="17">
        <v>14</v>
      </c>
      <c r="I1423" s="15" t="s">
        <v>183</v>
      </c>
      <c r="J1423" s="17">
        <v>125</v>
      </c>
      <c r="K1423" s="15" t="s">
        <v>748</v>
      </c>
      <c r="L1423" s="27">
        <v>99</v>
      </c>
      <c r="M1423" s="28">
        <v>3</v>
      </c>
      <c r="N1423" s="28">
        <v>33</v>
      </c>
      <c r="O1423" s="29" t="s">
        <v>71</v>
      </c>
      <c r="P1423" s="16">
        <v>85</v>
      </c>
      <c r="Q1423" s="16">
        <v>100</v>
      </c>
      <c r="R1423" s="15" t="s">
        <v>51</v>
      </c>
      <c r="S1423" s="16">
        <v>61</v>
      </c>
      <c r="T1423" s="15" t="s">
        <v>89</v>
      </c>
    </row>
    <row r="1424" spans="1:20" x14ac:dyDescent="0.3">
      <c r="A1424" s="14">
        <v>43067</v>
      </c>
      <c r="B1424" s="15" t="s">
        <v>45</v>
      </c>
      <c r="C1424" s="15" t="s">
        <v>46</v>
      </c>
      <c r="D1424" s="15" t="s">
        <v>47</v>
      </c>
      <c r="E1424" s="16">
        <v>170</v>
      </c>
      <c r="F1424" s="17">
        <v>72</v>
      </c>
      <c r="G1424" s="17">
        <v>112</v>
      </c>
      <c r="H1424" s="17">
        <v>3</v>
      </c>
      <c r="I1424" s="15" t="s">
        <v>495</v>
      </c>
      <c r="J1424" s="17">
        <v>141</v>
      </c>
      <c r="K1424" s="15" t="s">
        <v>68</v>
      </c>
      <c r="L1424" s="29" t="s">
        <v>263</v>
      </c>
      <c r="M1424" s="28">
        <v>3</v>
      </c>
      <c r="N1424" s="28">
        <v>36</v>
      </c>
      <c r="O1424" s="29" t="s">
        <v>146</v>
      </c>
      <c r="P1424" s="16">
        <v>82</v>
      </c>
      <c r="Q1424" s="16">
        <v>100</v>
      </c>
      <c r="R1424" s="15" t="s">
        <v>51</v>
      </c>
      <c r="S1424" s="16">
        <v>49</v>
      </c>
      <c r="T1424" s="15" t="s">
        <v>158</v>
      </c>
    </row>
    <row r="1425" spans="1:20" x14ac:dyDescent="0.3">
      <c r="A1425" s="14">
        <v>43068</v>
      </c>
      <c r="B1425" s="15" t="s">
        <v>45</v>
      </c>
      <c r="C1425" s="15" t="s">
        <v>46</v>
      </c>
      <c r="D1425" s="15" t="s">
        <v>47</v>
      </c>
      <c r="E1425" s="16">
        <v>170</v>
      </c>
      <c r="F1425" s="17">
        <v>56</v>
      </c>
      <c r="G1425" s="17">
        <v>238</v>
      </c>
      <c r="H1425" s="17">
        <v>33</v>
      </c>
      <c r="I1425" s="15" t="s">
        <v>630</v>
      </c>
      <c r="J1425" s="17">
        <v>79</v>
      </c>
      <c r="K1425" s="15" t="s">
        <v>694</v>
      </c>
      <c r="L1425" s="29" t="s">
        <v>132</v>
      </c>
      <c r="M1425" s="28">
        <v>8</v>
      </c>
      <c r="N1425" s="28">
        <v>58</v>
      </c>
      <c r="O1425" s="29" t="s">
        <v>99</v>
      </c>
      <c r="P1425" s="16">
        <v>96</v>
      </c>
      <c r="Q1425" s="16">
        <v>100</v>
      </c>
      <c r="R1425" s="15" t="s">
        <v>51</v>
      </c>
      <c r="S1425" s="16">
        <v>86</v>
      </c>
      <c r="T1425" s="15" t="s">
        <v>89</v>
      </c>
    </row>
    <row r="1426" spans="1:20" x14ac:dyDescent="0.3">
      <c r="A1426" s="14">
        <v>43069</v>
      </c>
      <c r="B1426" s="15" t="s">
        <v>45</v>
      </c>
      <c r="C1426" s="15" t="s">
        <v>46</v>
      </c>
      <c r="D1426" s="15" t="s">
        <v>47</v>
      </c>
      <c r="E1426" s="16">
        <v>170</v>
      </c>
      <c r="F1426" s="17">
        <v>62</v>
      </c>
      <c r="G1426" s="17">
        <v>174</v>
      </c>
      <c r="H1426" s="17">
        <v>29</v>
      </c>
      <c r="I1426" s="15" t="s">
        <v>51</v>
      </c>
      <c r="J1426" s="17">
        <v>94</v>
      </c>
      <c r="K1426" s="15" t="s">
        <v>707</v>
      </c>
      <c r="L1426" s="27">
        <v>34</v>
      </c>
      <c r="M1426" s="28">
        <v>6</v>
      </c>
      <c r="N1426" s="28">
        <v>42</v>
      </c>
      <c r="O1426" s="29" t="s">
        <v>128</v>
      </c>
      <c r="P1426" s="16">
        <v>92</v>
      </c>
      <c r="Q1426" s="16">
        <v>99</v>
      </c>
      <c r="R1426" s="15" t="s">
        <v>51</v>
      </c>
      <c r="S1426" s="16">
        <v>78</v>
      </c>
      <c r="T1426" s="15" t="s">
        <v>94</v>
      </c>
    </row>
    <row r="1427" spans="1:20" x14ac:dyDescent="0.3">
      <c r="A1427" s="14">
        <v>43070</v>
      </c>
      <c r="B1427" s="15" t="s">
        <v>45</v>
      </c>
      <c r="C1427" s="15" t="s">
        <v>46</v>
      </c>
      <c r="D1427" s="15" t="s">
        <v>47</v>
      </c>
      <c r="E1427" s="16">
        <v>170</v>
      </c>
      <c r="F1427" s="17">
        <v>57</v>
      </c>
      <c r="G1427" s="17">
        <v>134</v>
      </c>
      <c r="H1427" s="17">
        <v>34</v>
      </c>
      <c r="I1427" s="15" t="s">
        <v>355</v>
      </c>
      <c r="J1427" s="17">
        <v>80</v>
      </c>
      <c r="K1427" s="15" t="s">
        <v>720</v>
      </c>
      <c r="L1427" s="29" t="s">
        <v>218</v>
      </c>
      <c r="M1427" s="28">
        <v>6</v>
      </c>
      <c r="N1427" s="28">
        <v>78</v>
      </c>
      <c r="O1427" s="29" t="s">
        <v>91</v>
      </c>
      <c r="P1427" s="16">
        <v>90</v>
      </c>
      <c r="Q1427" s="16">
        <v>100</v>
      </c>
      <c r="R1427" s="15" t="s">
        <v>370</v>
      </c>
      <c r="S1427" s="16">
        <v>79</v>
      </c>
      <c r="T1427" s="15" t="s">
        <v>95</v>
      </c>
    </row>
    <row r="1428" spans="1:20" x14ac:dyDescent="0.3">
      <c r="A1428" s="14">
        <v>43071</v>
      </c>
      <c r="B1428" s="15" t="s">
        <v>45</v>
      </c>
      <c r="C1428" s="15" t="s">
        <v>46</v>
      </c>
      <c r="D1428" s="15" t="s">
        <v>47</v>
      </c>
      <c r="E1428" s="16">
        <v>170</v>
      </c>
      <c r="F1428" s="17">
        <v>56</v>
      </c>
      <c r="G1428" s="17">
        <v>64</v>
      </c>
      <c r="H1428" s="17">
        <v>30</v>
      </c>
      <c r="I1428" s="15" t="s">
        <v>105</v>
      </c>
      <c r="J1428" s="17">
        <v>82</v>
      </c>
      <c r="K1428" s="15" t="s">
        <v>299</v>
      </c>
      <c r="L1428" s="29" t="s">
        <v>84</v>
      </c>
      <c r="M1428" s="28">
        <v>0</v>
      </c>
      <c r="N1428" s="28">
        <v>47</v>
      </c>
      <c r="O1428" s="29" t="s">
        <v>169</v>
      </c>
      <c r="P1428" s="16">
        <v>97</v>
      </c>
      <c r="Q1428" s="16">
        <v>100</v>
      </c>
      <c r="R1428" s="15" t="s">
        <v>51</v>
      </c>
      <c r="S1428" s="16">
        <v>88</v>
      </c>
      <c r="T1428" s="15" t="s">
        <v>264</v>
      </c>
    </row>
    <row r="1429" spans="1:20" x14ac:dyDescent="0.3">
      <c r="A1429" s="14">
        <v>43072</v>
      </c>
      <c r="B1429" s="15" t="s">
        <v>45</v>
      </c>
      <c r="C1429" s="15" t="s">
        <v>46</v>
      </c>
      <c r="D1429" s="15" t="s">
        <v>47</v>
      </c>
      <c r="E1429" s="16">
        <v>170</v>
      </c>
      <c r="F1429" s="17">
        <v>79</v>
      </c>
      <c r="G1429" s="17">
        <v>0</v>
      </c>
      <c r="H1429" s="17">
        <v>40</v>
      </c>
      <c r="I1429" s="15" t="s">
        <v>719</v>
      </c>
      <c r="J1429" s="17">
        <v>118</v>
      </c>
      <c r="K1429" s="15" t="s">
        <v>361</v>
      </c>
      <c r="L1429" s="29" t="s">
        <v>289</v>
      </c>
      <c r="M1429" s="28">
        <v>0</v>
      </c>
      <c r="N1429" s="28">
        <v>31</v>
      </c>
      <c r="O1429" s="29" t="s">
        <v>179</v>
      </c>
      <c r="P1429" s="16">
        <v>92</v>
      </c>
      <c r="Q1429" s="16">
        <v>100</v>
      </c>
      <c r="R1429" s="15" t="s">
        <v>51</v>
      </c>
      <c r="S1429" s="16">
        <v>67</v>
      </c>
      <c r="T1429" s="15" t="s">
        <v>50</v>
      </c>
    </row>
    <row r="1430" spans="1:20" x14ac:dyDescent="0.3">
      <c r="A1430" s="14">
        <v>43073</v>
      </c>
      <c r="B1430" s="15" t="s">
        <v>45</v>
      </c>
      <c r="C1430" s="15" t="s">
        <v>46</v>
      </c>
      <c r="D1430" s="15" t="s">
        <v>47</v>
      </c>
      <c r="E1430" s="16">
        <v>170</v>
      </c>
      <c r="F1430" s="17">
        <v>86</v>
      </c>
      <c r="G1430" s="17">
        <v>0</v>
      </c>
      <c r="H1430" s="17">
        <v>28</v>
      </c>
      <c r="I1430" s="15" t="s">
        <v>199</v>
      </c>
      <c r="J1430" s="17">
        <v>145</v>
      </c>
      <c r="K1430" s="15" t="s">
        <v>645</v>
      </c>
      <c r="L1430" s="29" t="s">
        <v>263</v>
      </c>
      <c r="M1430" s="28">
        <v>6</v>
      </c>
      <c r="N1430" s="28">
        <v>39</v>
      </c>
      <c r="O1430" s="29" t="s">
        <v>117</v>
      </c>
      <c r="P1430" s="16">
        <v>83</v>
      </c>
      <c r="Q1430" s="16">
        <v>99</v>
      </c>
      <c r="R1430" s="15" t="s">
        <v>127</v>
      </c>
      <c r="S1430" s="16">
        <v>58</v>
      </c>
      <c r="T1430" s="15" t="s">
        <v>91</v>
      </c>
    </row>
    <row r="1431" spans="1:20" x14ac:dyDescent="0.3">
      <c r="A1431" s="14">
        <v>43074</v>
      </c>
      <c r="B1431" s="15" t="s">
        <v>45</v>
      </c>
      <c r="C1431" s="15" t="s">
        <v>46</v>
      </c>
      <c r="D1431" s="15" t="s">
        <v>47</v>
      </c>
      <c r="E1431" s="16">
        <v>170</v>
      </c>
      <c r="F1431" s="17">
        <v>62</v>
      </c>
      <c r="G1431" s="17">
        <v>2</v>
      </c>
      <c r="H1431" s="17">
        <v>0</v>
      </c>
      <c r="I1431" s="15" t="s">
        <v>752</v>
      </c>
      <c r="J1431" s="17">
        <v>123</v>
      </c>
      <c r="K1431" s="15" t="s">
        <v>50</v>
      </c>
      <c r="L1431" s="27">
        <v>24</v>
      </c>
      <c r="M1431" s="28">
        <v>6</v>
      </c>
      <c r="N1431" s="28">
        <v>25</v>
      </c>
      <c r="O1431" s="29" t="s">
        <v>135</v>
      </c>
      <c r="P1431" s="16">
        <v>87</v>
      </c>
      <c r="Q1431" s="16">
        <v>100</v>
      </c>
      <c r="R1431" s="15" t="s">
        <v>51</v>
      </c>
      <c r="S1431" s="16">
        <v>63</v>
      </c>
      <c r="T1431" s="15" t="s">
        <v>52</v>
      </c>
    </row>
    <row r="1432" spans="1:20" x14ac:dyDescent="0.3">
      <c r="A1432" s="14">
        <v>43075</v>
      </c>
      <c r="B1432" s="15" t="s">
        <v>45</v>
      </c>
      <c r="C1432" s="15" t="s">
        <v>46</v>
      </c>
      <c r="D1432" s="15" t="s">
        <v>47</v>
      </c>
      <c r="E1432" s="16">
        <v>170</v>
      </c>
      <c r="F1432" s="17">
        <v>52</v>
      </c>
      <c r="G1432" s="17">
        <v>0</v>
      </c>
      <c r="H1432" s="17">
        <v>-11</v>
      </c>
      <c r="I1432" s="15" t="s">
        <v>51</v>
      </c>
      <c r="J1432" s="17">
        <v>114</v>
      </c>
      <c r="K1432" s="15" t="s">
        <v>288</v>
      </c>
      <c r="L1432" s="29" t="s">
        <v>102</v>
      </c>
      <c r="M1432" s="28">
        <v>0</v>
      </c>
      <c r="N1432" s="28">
        <v>31</v>
      </c>
      <c r="O1432" s="29" t="s">
        <v>142</v>
      </c>
      <c r="P1432" s="16">
        <v>83</v>
      </c>
      <c r="Q1432" s="16">
        <v>100</v>
      </c>
      <c r="R1432" s="15" t="s">
        <v>51</v>
      </c>
      <c r="S1432" s="16">
        <v>56</v>
      </c>
      <c r="T1432" s="15" t="s">
        <v>89</v>
      </c>
    </row>
    <row r="1433" spans="1:20" x14ac:dyDescent="0.3">
      <c r="A1433" s="14">
        <v>43076</v>
      </c>
      <c r="B1433" s="15" t="s">
        <v>45</v>
      </c>
      <c r="C1433" s="15" t="s">
        <v>46</v>
      </c>
      <c r="D1433" s="15" t="s">
        <v>47</v>
      </c>
      <c r="E1433" s="16">
        <v>170</v>
      </c>
      <c r="F1433" s="17">
        <v>108</v>
      </c>
      <c r="G1433" s="17">
        <v>90</v>
      </c>
      <c r="H1433" s="17">
        <v>54</v>
      </c>
      <c r="I1433" s="15" t="s">
        <v>115</v>
      </c>
      <c r="J1433" s="17">
        <v>163</v>
      </c>
      <c r="K1433" s="15" t="s">
        <v>417</v>
      </c>
      <c r="L1433" s="27">
        <v>36</v>
      </c>
      <c r="M1433" s="28">
        <v>0</v>
      </c>
      <c r="N1433" s="28">
        <v>36</v>
      </c>
      <c r="O1433" s="29" t="s">
        <v>86</v>
      </c>
      <c r="P1433" s="16">
        <v>82</v>
      </c>
      <c r="Q1433" s="16">
        <v>100</v>
      </c>
      <c r="R1433" s="15" t="s">
        <v>51</v>
      </c>
      <c r="S1433" s="16">
        <v>51</v>
      </c>
      <c r="T1433" s="15" t="s">
        <v>81</v>
      </c>
    </row>
    <row r="1434" spans="1:20" x14ac:dyDescent="0.3">
      <c r="A1434" s="14">
        <v>43077</v>
      </c>
      <c r="B1434" s="15" t="s">
        <v>45</v>
      </c>
      <c r="C1434" s="15" t="s">
        <v>46</v>
      </c>
      <c r="D1434" s="15" t="s">
        <v>47</v>
      </c>
      <c r="E1434" s="16">
        <v>170</v>
      </c>
      <c r="F1434" s="17">
        <v>100</v>
      </c>
      <c r="G1434" s="17">
        <v>140</v>
      </c>
      <c r="H1434" s="17">
        <v>86</v>
      </c>
      <c r="I1434" s="15" t="s">
        <v>619</v>
      </c>
      <c r="J1434" s="17">
        <v>113</v>
      </c>
      <c r="K1434" s="15" t="s">
        <v>143</v>
      </c>
      <c r="L1434" s="27">
        <v>34</v>
      </c>
      <c r="M1434" s="28">
        <v>6</v>
      </c>
      <c r="N1434" s="28">
        <v>42</v>
      </c>
      <c r="O1434" s="29" t="s">
        <v>158</v>
      </c>
      <c r="P1434" s="16">
        <v>99</v>
      </c>
      <c r="Q1434" s="16">
        <v>100</v>
      </c>
      <c r="R1434" s="15" t="s">
        <v>51</v>
      </c>
      <c r="S1434" s="16">
        <v>93</v>
      </c>
      <c r="T1434" s="15" t="s">
        <v>51</v>
      </c>
    </row>
    <row r="1435" spans="1:20" x14ac:dyDescent="0.3">
      <c r="A1435" s="14">
        <v>43078</v>
      </c>
      <c r="B1435" s="15" t="s">
        <v>45</v>
      </c>
      <c r="C1435" s="15" t="s">
        <v>46</v>
      </c>
      <c r="D1435" s="15" t="s">
        <v>47</v>
      </c>
      <c r="E1435" s="16">
        <v>170</v>
      </c>
      <c r="F1435" s="17">
        <v>130</v>
      </c>
      <c r="G1435" s="17">
        <v>16</v>
      </c>
      <c r="H1435" s="17">
        <v>78</v>
      </c>
      <c r="I1435" s="15" t="s">
        <v>941</v>
      </c>
      <c r="J1435" s="17">
        <v>183</v>
      </c>
      <c r="K1435" s="15" t="s">
        <v>830</v>
      </c>
      <c r="L1435" s="27">
        <v>26</v>
      </c>
      <c r="M1435" s="28">
        <v>11</v>
      </c>
      <c r="N1435" s="28">
        <v>122</v>
      </c>
      <c r="O1435" s="29" t="s">
        <v>312</v>
      </c>
      <c r="P1435" s="16">
        <v>96</v>
      </c>
      <c r="Q1435" s="16">
        <v>100</v>
      </c>
      <c r="R1435" s="15" t="s">
        <v>51</v>
      </c>
      <c r="S1435" s="16">
        <v>51</v>
      </c>
      <c r="T1435" s="15" t="s">
        <v>312</v>
      </c>
    </row>
    <row r="1436" spans="1:20" x14ac:dyDescent="0.3">
      <c r="A1436" s="14">
        <v>43079</v>
      </c>
      <c r="B1436" s="15" t="s">
        <v>45</v>
      </c>
      <c r="C1436" s="15" t="s">
        <v>46</v>
      </c>
      <c r="D1436" s="15" t="s">
        <v>47</v>
      </c>
      <c r="E1436" s="16">
        <v>170</v>
      </c>
      <c r="F1436" s="17">
        <v>146</v>
      </c>
      <c r="G1436" s="17">
        <v>386</v>
      </c>
      <c r="H1436" s="17">
        <v>91</v>
      </c>
      <c r="I1436" s="15" t="s">
        <v>199</v>
      </c>
      <c r="J1436" s="17">
        <v>202</v>
      </c>
      <c r="K1436" s="15" t="s">
        <v>145</v>
      </c>
      <c r="L1436" s="27">
        <v>27</v>
      </c>
      <c r="M1436" s="28">
        <v>17</v>
      </c>
      <c r="N1436" s="28">
        <v>158</v>
      </c>
      <c r="O1436" s="29" t="s">
        <v>376</v>
      </c>
      <c r="P1436" s="16">
        <v>79</v>
      </c>
      <c r="Q1436" s="16">
        <v>100</v>
      </c>
      <c r="R1436" s="15" t="s">
        <v>162</v>
      </c>
      <c r="S1436" s="16">
        <v>49</v>
      </c>
      <c r="T1436" s="15" t="s">
        <v>148</v>
      </c>
    </row>
    <row r="1437" spans="1:20" x14ac:dyDescent="0.3">
      <c r="A1437" s="14">
        <v>43080</v>
      </c>
      <c r="B1437" s="15" t="s">
        <v>45</v>
      </c>
      <c r="C1437" s="15" t="s">
        <v>46</v>
      </c>
      <c r="D1437" s="15" t="s">
        <v>47</v>
      </c>
      <c r="E1437" s="16">
        <v>170</v>
      </c>
      <c r="F1437" s="17">
        <v>78</v>
      </c>
      <c r="G1437" s="17">
        <v>208</v>
      </c>
      <c r="H1437" s="17">
        <v>44</v>
      </c>
      <c r="I1437" s="15" t="s">
        <v>942</v>
      </c>
      <c r="J1437" s="17">
        <v>112</v>
      </c>
      <c r="K1437" s="15" t="s">
        <v>943</v>
      </c>
      <c r="L1437" s="27">
        <v>24</v>
      </c>
      <c r="M1437" s="28">
        <v>17</v>
      </c>
      <c r="N1437" s="28">
        <v>144</v>
      </c>
      <c r="O1437" s="29" t="s">
        <v>128</v>
      </c>
      <c r="P1437" s="16">
        <v>92</v>
      </c>
      <c r="Q1437" s="16">
        <v>99</v>
      </c>
      <c r="R1437" s="15" t="s">
        <v>177</v>
      </c>
      <c r="S1437" s="16">
        <v>68</v>
      </c>
      <c r="T1437" s="15" t="s">
        <v>192</v>
      </c>
    </row>
    <row r="1438" spans="1:20" x14ac:dyDescent="0.3">
      <c r="A1438" s="14">
        <v>43081</v>
      </c>
      <c r="B1438" s="15" t="s">
        <v>45</v>
      </c>
      <c r="C1438" s="15" t="s">
        <v>46</v>
      </c>
      <c r="D1438" s="15" t="s">
        <v>47</v>
      </c>
      <c r="E1438" s="16">
        <v>170</v>
      </c>
      <c r="F1438" s="17">
        <v>73</v>
      </c>
      <c r="G1438" s="17">
        <v>6</v>
      </c>
      <c r="H1438" s="17">
        <v>44</v>
      </c>
      <c r="I1438" s="15" t="s">
        <v>51</v>
      </c>
      <c r="J1438" s="17">
        <v>102</v>
      </c>
      <c r="K1438" s="15" t="s">
        <v>645</v>
      </c>
      <c r="L1438" s="27">
        <v>13</v>
      </c>
      <c r="M1438" s="28">
        <v>6</v>
      </c>
      <c r="N1438" s="28">
        <v>50</v>
      </c>
      <c r="O1438" s="29" t="s">
        <v>142</v>
      </c>
      <c r="P1438" s="16">
        <v>90</v>
      </c>
      <c r="Q1438" s="16">
        <v>98</v>
      </c>
      <c r="R1438" s="15" t="s">
        <v>51</v>
      </c>
      <c r="S1438" s="16">
        <v>71</v>
      </c>
      <c r="T1438" s="15" t="s">
        <v>52</v>
      </c>
    </row>
    <row r="1439" spans="1:20" x14ac:dyDescent="0.3">
      <c r="A1439" s="14">
        <v>43082</v>
      </c>
      <c r="B1439" s="15" t="s">
        <v>45</v>
      </c>
      <c r="C1439" s="15" t="s">
        <v>46</v>
      </c>
      <c r="D1439" s="15" t="s">
        <v>47</v>
      </c>
      <c r="E1439" s="16">
        <v>170</v>
      </c>
      <c r="F1439" s="17">
        <v>118</v>
      </c>
      <c r="G1439" s="17">
        <v>98</v>
      </c>
      <c r="H1439" s="17">
        <v>47</v>
      </c>
      <c r="I1439" s="15" t="s">
        <v>490</v>
      </c>
      <c r="J1439" s="17">
        <v>190</v>
      </c>
      <c r="K1439" s="15" t="s">
        <v>944</v>
      </c>
      <c r="L1439" s="27">
        <v>28</v>
      </c>
      <c r="M1439" s="28">
        <v>8</v>
      </c>
      <c r="N1439" s="28">
        <v>106</v>
      </c>
      <c r="O1439" s="29" t="s">
        <v>388</v>
      </c>
      <c r="P1439" s="16">
        <v>75</v>
      </c>
      <c r="Q1439" s="16">
        <v>100</v>
      </c>
      <c r="R1439" s="15" t="s">
        <v>51</v>
      </c>
      <c r="S1439" s="16">
        <v>57</v>
      </c>
      <c r="T1439" s="15" t="s">
        <v>55</v>
      </c>
    </row>
    <row r="1440" spans="1:20" x14ac:dyDescent="0.3">
      <c r="A1440" s="14">
        <v>43083</v>
      </c>
      <c r="B1440" s="15" t="s">
        <v>45</v>
      </c>
      <c r="C1440" s="15" t="s">
        <v>46</v>
      </c>
      <c r="D1440" s="15" t="s">
        <v>47</v>
      </c>
      <c r="E1440" s="16">
        <v>170</v>
      </c>
      <c r="F1440" s="17">
        <v>128</v>
      </c>
      <c r="G1440" s="17">
        <v>70</v>
      </c>
      <c r="H1440" s="17">
        <v>102</v>
      </c>
      <c r="I1440" s="15" t="s">
        <v>51</v>
      </c>
      <c r="J1440" s="17">
        <v>155</v>
      </c>
      <c r="K1440" s="15" t="s">
        <v>243</v>
      </c>
      <c r="L1440" s="27">
        <v>28</v>
      </c>
      <c r="M1440" s="28">
        <v>8</v>
      </c>
      <c r="N1440" s="28">
        <v>100</v>
      </c>
      <c r="O1440" s="29" t="s">
        <v>249</v>
      </c>
      <c r="P1440" s="16">
        <v>87</v>
      </c>
      <c r="Q1440" s="16">
        <v>100</v>
      </c>
      <c r="R1440" s="15" t="s">
        <v>51</v>
      </c>
      <c r="S1440" s="16">
        <v>47</v>
      </c>
      <c r="T1440" s="15" t="s">
        <v>225</v>
      </c>
    </row>
    <row r="1441" spans="1:20" x14ac:dyDescent="0.3">
      <c r="A1441" s="14">
        <v>43084</v>
      </c>
      <c r="B1441" s="15" t="s">
        <v>45</v>
      </c>
      <c r="C1441" s="15" t="s">
        <v>46</v>
      </c>
      <c r="D1441" s="15" t="s">
        <v>47</v>
      </c>
      <c r="E1441" s="16">
        <v>170</v>
      </c>
      <c r="F1441" s="17">
        <v>96</v>
      </c>
      <c r="G1441" s="17">
        <v>182</v>
      </c>
      <c r="H1441" s="17">
        <v>61</v>
      </c>
      <c r="I1441" s="15" t="s">
        <v>309</v>
      </c>
      <c r="J1441" s="17">
        <v>132</v>
      </c>
      <c r="K1441" s="15" t="s">
        <v>673</v>
      </c>
      <c r="L1441" s="27">
        <v>27</v>
      </c>
      <c r="M1441" s="28">
        <v>11</v>
      </c>
      <c r="N1441" s="28">
        <v>147</v>
      </c>
      <c r="O1441" s="29" t="s">
        <v>59</v>
      </c>
      <c r="P1441" s="16">
        <v>83</v>
      </c>
      <c r="Q1441" s="16">
        <v>99</v>
      </c>
      <c r="R1441" s="15" t="s">
        <v>51</v>
      </c>
      <c r="S1441" s="16">
        <v>40</v>
      </c>
      <c r="T1441" s="15" t="s">
        <v>85</v>
      </c>
    </row>
    <row r="1442" spans="1:20" x14ac:dyDescent="0.3">
      <c r="A1442" s="14">
        <v>43085</v>
      </c>
      <c r="B1442" s="15" t="s">
        <v>45</v>
      </c>
      <c r="C1442" s="15" t="s">
        <v>46</v>
      </c>
      <c r="D1442" s="15" t="s">
        <v>47</v>
      </c>
      <c r="E1442" s="16">
        <v>170</v>
      </c>
      <c r="F1442" s="17">
        <v>69</v>
      </c>
      <c r="G1442" s="17">
        <v>50</v>
      </c>
      <c r="H1442" s="17">
        <v>42</v>
      </c>
      <c r="I1442" s="15" t="s">
        <v>559</v>
      </c>
      <c r="J1442" s="17">
        <v>96</v>
      </c>
      <c r="K1442" s="15" t="s">
        <v>472</v>
      </c>
      <c r="L1442" s="27">
        <v>36</v>
      </c>
      <c r="M1442" s="28">
        <v>6</v>
      </c>
      <c r="N1442" s="28">
        <v>69</v>
      </c>
      <c r="O1442" s="29" t="s">
        <v>89</v>
      </c>
      <c r="P1442" s="16">
        <v>92</v>
      </c>
      <c r="Q1442" s="16">
        <v>100</v>
      </c>
      <c r="R1442" s="15" t="s">
        <v>51</v>
      </c>
      <c r="S1442" s="16">
        <v>79</v>
      </c>
      <c r="T1442" s="15" t="s">
        <v>113</v>
      </c>
    </row>
    <row r="1443" spans="1:20" x14ac:dyDescent="0.3">
      <c r="A1443" s="14">
        <v>43086</v>
      </c>
      <c r="B1443" s="15" t="s">
        <v>45</v>
      </c>
      <c r="C1443" s="15" t="s">
        <v>46</v>
      </c>
      <c r="D1443" s="15" t="s">
        <v>47</v>
      </c>
      <c r="E1443" s="16">
        <v>170</v>
      </c>
      <c r="F1443" s="17">
        <v>73</v>
      </c>
      <c r="G1443" s="17">
        <v>0</v>
      </c>
      <c r="H1443" s="17">
        <v>26</v>
      </c>
      <c r="I1443" s="15" t="s">
        <v>310</v>
      </c>
      <c r="J1443" s="17">
        <v>120</v>
      </c>
      <c r="K1443" s="15" t="s">
        <v>212</v>
      </c>
      <c r="L1443" s="27">
        <v>22</v>
      </c>
      <c r="M1443" s="28">
        <v>3</v>
      </c>
      <c r="N1443" s="28">
        <v>25</v>
      </c>
      <c r="O1443" s="29" t="s">
        <v>61</v>
      </c>
      <c r="P1443" s="16">
        <v>89</v>
      </c>
      <c r="Q1443" s="16">
        <v>100</v>
      </c>
      <c r="R1443" s="15" t="s">
        <v>51</v>
      </c>
      <c r="S1443" s="16">
        <v>64</v>
      </c>
      <c r="T1443" s="15" t="s">
        <v>50</v>
      </c>
    </row>
    <row r="1444" spans="1:20" x14ac:dyDescent="0.3">
      <c r="A1444" s="14">
        <v>43087</v>
      </c>
      <c r="B1444" s="15" t="s">
        <v>45</v>
      </c>
      <c r="C1444" s="15" t="s">
        <v>46</v>
      </c>
      <c r="D1444" s="15" t="s">
        <v>47</v>
      </c>
      <c r="E1444" s="16">
        <v>170</v>
      </c>
      <c r="F1444" s="17">
        <v>51</v>
      </c>
      <c r="G1444" s="17">
        <v>156</v>
      </c>
      <c r="H1444" s="17">
        <v>8</v>
      </c>
      <c r="I1444" s="15" t="s">
        <v>729</v>
      </c>
      <c r="J1444" s="17">
        <v>94</v>
      </c>
      <c r="K1444" s="15" t="s">
        <v>412</v>
      </c>
      <c r="L1444" s="29" t="s">
        <v>102</v>
      </c>
      <c r="M1444" s="28">
        <v>3</v>
      </c>
      <c r="N1444" s="28">
        <v>56</v>
      </c>
      <c r="O1444" s="29" t="s">
        <v>98</v>
      </c>
      <c r="P1444" s="16">
        <v>94</v>
      </c>
      <c r="Q1444" s="16">
        <v>100</v>
      </c>
      <c r="R1444" s="15" t="s">
        <v>51</v>
      </c>
      <c r="S1444" s="16">
        <v>81</v>
      </c>
      <c r="T1444" s="15" t="s">
        <v>52</v>
      </c>
    </row>
    <row r="1445" spans="1:20" x14ac:dyDescent="0.3">
      <c r="A1445" s="14">
        <v>43088</v>
      </c>
      <c r="B1445" s="15" t="s">
        <v>45</v>
      </c>
      <c r="C1445" s="15" t="s">
        <v>46</v>
      </c>
      <c r="D1445" s="15" t="s">
        <v>47</v>
      </c>
      <c r="E1445" s="16">
        <v>170</v>
      </c>
      <c r="F1445" s="17">
        <v>98</v>
      </c>
      <c r="G1445" s="17">
        <v>2</v>
      </c>
      <c r="H1445" s="17">
        <v>60</v>
      </c>
      <c r="I1445" s="15" t="s">
        <v>470</v>
      </c>
      <c r="J1445" s="17">
        <v>136</v>
      </c>
      <c r="K1445" s="15" t="s">
        <v>707</v>
      </c>
      <c r="L1445" s="27">
        <v>33</v>
      </c>
      <c r="M1445" s="28">
        <v>3</v>
      </c>
      <c r="N1445" s="28">
        <v>42</v>
      </c>
      <c r="O1445" s="29" t="s">
        <v>50</v>
      </c>
      <c r="P1445" s="16">
        <v>98</v>
      </c>
      <c r="Q1445" s="16">
        <v>100</v>
      </c>
      <c r="R1445" s="15" t="s">
        <v>51</v>
      </c>
      <c r="S1445" s="16">
        <v>77</v>
      </c>
      <c r="T1445" s="15" t="s">
        <v>52</v>
      </c>
    </row>
    <row r="1446" spans="1:20" x14ac:dyDescent="0.3">
      <c r="A1446" s="14">
        <v>43089</v>
      </c>
      <c r="B1446" s="15" t="s">
        <v>45</v>
      </c>
      <c r="C1446" s="15" t="s">
        <v>46</v>
      </c>
      <c r="D1446" s="15" t="s">
        <v>47</v>
      </c>
      <c r="E1446" s="16">
        <v>170</v>
      </c>
      <c r="F1446" s="17">
        <v>70</v>
      </c>
      <c r="G1446" s="17">
        <v>0</v>
      </c>
      <c r="H1446" s="17">
        <v>21</v>
      </c>
      <c r="I1446" s="15" t="s">
        <v>310</v>
      </c>
      <c r="J1446" s="17">
        <v>119</v>
      </c>
      <c r="K1446" s="15" t="s">
        <v>658</v>
      </c>
      <c r="L1446" s="27">
        <v>10</v>
      </c>
      <c r="M1446" s="28">
        <v>3</v>
      </c>
      <c r="N1446" s="28">
        <v>47</v>
      </c>
      <c r="O1446" s="29" t="s">
        <v>166</v>
      </c>
      <c r="P1446" s="16">
        <v>86</v>
      </c>
      <c r="Q1446" s="16">
        <v>100</v>
      </c>
      <c r="R1446" s="15" t="s">
        <v>51</v>
      </c>
      <c r="S1446" s="16">
        <v>66</v>
      </c>
      <c r="T1446" s="15" t="s">
        <v>50</v>
      </c>
    </row>
    <row r="1447" spans="1:20" x14ac:dyDescent="0.3">
      <c r="A1447" s="14">
        <v>43090</v>
      </c>
      <c r="B1447" s="15" t="s">
        <v>45</v>
      </c>
      <c r="C1447" s="15" t="s">
        <v>46</v>
      </c>
      <c r="D1447" s="15" t="s">
        <v>47</v>
      </c>
      <c r="E1447" s="16">
        <v>170</v>
      </c>
      <c r="F1447" s="17">
        <v>68</v>
      </c>
      <c r="G1447" s="17">
        <v>0</v>
      </c>
      <c r="H1447" s="17">
        <v>3</v>
      </c>
      <c r="I1447" s="15" t="s">
        <v>520</v>
      </c>
      <c r="J1447" s="17">
        <v>132</v>
      </c>
      <c r="K1447" s="15" t="s">
        <v>389</v>
      </c>
      <c r="L1447" s="27">
        <v>23</v>
      </c>
      <c r="M1447" s="28">
        <v>3</v>
      </c>
      <c r="N1447" s="28">
        <v>25</v>
      </c>
      <c r="O1447" s="29" t="s">
        <v>91</v>
      </c>
      <c r="P1447" s="16">
        <v>87</v>
      </c>
      <c r="Q1447" s="16">
        <v>100</v>
      </c>
      <c r="R1447" s="15" t="s">
        <v>51</v>
      </c>
      <c r="S1447" s="16">
        <v>62</v>
      </c>
      <c r="T1447" s="15" t="s">
        <v>158</v>
      </c>
    </row>
    <row r="1448" spans="1:20" x14ac:dyDescent="0.3">
      <c r="A1448" s="14">
        <v>43091</v>
      </c>
      <c r="B1448" s="15" t="s">
        <v>45</v>
      </c>
      <c r="C1448" s="15" t="s">
        <v>46</v>
      </c>
      <c r="D1448" s="15" t="s">
        <v>47</v>
      </c>
      <c r="E1448" s="16">
        <v>170</v>
      </c>
      <c r="F1448" s="17">
        <v>74</v>
      </c>
      <c r="G1448" s="17">
        <v>0</v>
      </c>
      <c r="H1448" s="17">
        <v>11</v>
      </c>
      <c r="I1448" s="15" t="s">
        <v>111</v>
      </c>
      <c r="J1448" s="17">
        <v>136</v>
      </c>
      <c r="K1448" s="15" t="s">
        <v>916</v>
      </c>
      <c r="L1448" s="29" t="s">
        <v>116</v>
      </c>
      <c r="M1448" s="28">
        <v>8</v>
      </c>
      <c r="N1448" s="28">
        <v>47</v>
      </c>
      <c r="O1448" s="29" t="s">
        <v>91</v>
      </c>
      <c r="P1448" s="16">
        <v>90</v>
      </c>
      <c r="Q1448" s="16">
        <v>100</v>
      </c>
      <c r="R1448" s="15" t="s">
        <v>51</v>
      </c>
      <c r="S1448" s="16">
        <v>67</v>
      </c>
      <c r="T1448" s="15" t="s">
        <v>71</v>
      </c>
    </row>
    <row r="1449" spans="1:20" x14ac:dyDescent="0.3">
      <c r="A1449" s="14">
        <v>43092</v>
      </c>
      <c r="B1449" s="15" t="s">
        <v>45</v>
      </c>
      <c r="C1449" s="15" t="s">
        <v>46</v>
      </c>
      <c r="D1449" s="15" t="s">
        <v>47</v>
      </c>
      <c r="E1449" s="16">
        <v>170</v>
      </c>
      <c r="F1449" s="17">
        <v>83</v>
      </c>
      <c r="G1449" s="17">
        <v>0</v>
      </c>
      <c r="H1449" s="17">
        <v>31</v>
      </c>
      <c r="I1449" s="15" t="s">
        <v>171</v>
      </c>
      <c r="J1449" s="17">
        <v>135</v>
      </c>
      <c r="K1449" s="15" t="s">
        <v>936</v>
      </c>
      <c r="L1449" s="27">
        <v>22</v>
      </c>
      <c r="M1449" s="28">
        <v>3</v>
      </c>
      <c r="N1449" s="28">
        <v>31</v>
      </c>
      <c r="O1449" s="29" t="s">
        <v>89</v>
      </c>
      <c r="P1449" s="16">
        <v>89</v>
      </c>
      <c r="Q1449" s="16">
        <v>100</v>
      </c>
      <c r="R1449" s="15" t="s">
        <v>51</v>
      </c>
      <c r="S1449" s="16">
        <v>69</v>
      </c>
      <c r="T1449" s="15" t="s">
        <v>50</v>
      </c>
    </row>
    <row r="1450" spans="1:20" x14ac:dyDescent="0.3">
      <c r="A1450" s="14">
        <v>43093</v>
      </c>
      <c r="B1450" s="15" t="s">
        <v>45</v>
      </c>
      <c r="C1450" s="15" t="s">
        <v>46</v>
      </c>
      <c r="D1450" s="15" t="s">
        <v>47</v>
      </c>
      <c r="E1450" s="16">
        <v>170</v>
      </c>
      <c r="F1450" s="17">
        <v>84</v>
      </c>
      <c r="G1450" s="17">
        <v>0</v>
      </c>
      <c r="H1450" s="17">
        <v>23</v>
      </c>
      <c r="I1450" s="15" t="s">
        <v>849</v>
      </c>
      <c r="J1450" s="17">
        <v>144</v>
      </c>
      <c r="K1450" s="15" t="s">
        <v>52</v>
      </c>
      <c r="L1450" s="29" t="s">
        <v>116</v>
      </c>
      <c r="M1450" s="28">
        <v>6</v>
      </c>
      <c r="N1450" s="28">
        <v>33</v>
      </c>
      <c r="O1450" s="29" t="s">
        <v>257</v>
      </c>
      <c r="P1450" s="16">
        <v>87</v>
      </c>
      <c r="Q1450" s="16">
        <v>100</v>
      </c>
      <c r="R1450" s="15" t="s">
        <v>51</v>
      </c>
      <c r="S1450" s="16">
        <v>64</v>
      </c>
      <c r="T1450" s="15" t="s">
        <v>158</v>
      </c>
    </row>
    <row r="1451" spans="1:20" x14ac:dyDescent="0.3">
      <c r="A1451" s="14">
        <v>43094</v>
      </c>
      <c r="B1451" s="15" t="s">
        <v>45</v>
      </c>
      <c r="C1451" s="15" t="s">
        <v>46</v>
      </c>
      <c r="D1451" s="15" t="s">
        <v>47</v>
      </c>
      <c r="E1451" s="16">
        <v>170</v>
      </c>
      <c r="F1451" s="17">
        <v>83</v>
      </c>
      <c r="G1451" s="17">
        <v>32</v>
      </c>
      <c r="H1451" s="17">
        <v>8</v>
      </c>
      <c r="I1451" s="15" t="s">
        <v>838</v>
      </c>
      <c r="J1451" s="17">
        <v>158</v>
      </c>
      <c r="K1451" s="15" t="s">
        <v>924</v>
      </c>
      <c r="L1451" s="27">
        <v>24</v>
      </c>
      <c r="M1451" s="28">
        <v>19</v>
      </c>
      <c r="N1451" s="28">
        <v>139</v>
      </c>
      <c r="O1451" s="29" t="s">
        <v>91</v>
      </c>
      <c r="P1451" s="16">
        <v>70</v>
      </c>
      <c r="Q1451" s="16">
        <v>100</v>
      </c>
      <c r="R1451" s="15" t="s">
        <v>51</v>
      </c>
      <c r="S1451" s="16">
        <v>46</v>
      </c>
      <c r="T1451" s="15" t="s">
        <v>89</v>
      </c>
    </row>
    <row r="1452" spans="1:20" x14ac:dyDescent="0.3">
      <c r="A1452" s="14">
        <v>43095</v>
      </c>
      <c r="B1452" s="15" t="s">
        <v>45</v>
      </c>
      <c r="C1452" s="15" t="s">
        <v>46</v>
      </c>
      <c r="D1452" s="15" t="s">
        <v>47</v>
      </c>
      <c r="E1452" s="16">
        <v>170</v>
      </c>
      <c r="F1452" s="17">
        <v>96</v>
      </c>
      <c r="G1452" s="17">
        <v>138</v>
      </c>
      <c r="H1452" s="17">
        <v>26</v>
      </c>
      <c r="I1452" s="15" t="s">
        <v>662</v>
      </c>
      <c r="J1452" s="17">
        <v>165</v>
      </c>
      <c r="K1452" s="15" t="s">
        <v>945</v>
      </c>
      <c r="L1452" s="27">
        <v>29</v>
      </c>
      <c r="M1452" s="28">
        <v>19</v>
      </c>
      <c r="N1452" s="28">
        <v>178</v>
      </c>
      <c r="O1452" s="29" t="s">
        <v>177</v>
      </c>
      <c r="P1452" s="16">
        <v>65</v>
      </c>
      <c r="Q1452" s="16">
        <v>100</v>
      </c>
      <c r="R1452" s="15" t="s">
        <v>51</v>
      </c>
      <c r="S1452" s="16">
        <v>43</v>
      </c>
      <c r="T1452" s="15" t="s">
        <v>638</v>
      </c>
    </row>
    <row r="1453" spans="1:20" x14ac:dyDescent="0.3">
      <c r="A1453" s="14">
        <v>43096</v>
      </c>
      <c r="B1453" s="15" t="s">
        <v>45</v>
      </c>
      <c r="C1453" s="15" t="s">
        <v>46</v>
      </c>
      <c r="D1453" s="15" t="s">
        <v>47</v>
      </c>
      <c r="E1453" s="16">
        <v>170</v>
      </c>
      <c r="F1453" s="17">
        <v>91</v>
      </c>
      <c r="G1453" s="17">
        <v>102</v>
      </c>
      <c r="H1453" s="17">
        <v>65</v>
      </c>
      <c r="I1453" s="15" t="s">
        <v>946</v>
      </c>
      <c r="J1453" s="17">
        <v>117</v>
      </c>
      <c r="K1453" s="15" t="s">
        <v>947</v>
      </c>
      <c r="L1453" s="27">
        <v>23</v>
      </c>
      <c r="M1453" s="28">
        <v>6</v>
      </c>
      <c r="N1453" s="28">
        <v>181</v>
      </c>
      <c r="O1453" s="29" t="s">
        <v>494</v>
      </c>
      <c r="P1453" s="16">
        <v>84</v>
      </c>
      <c r="Q1453" s="16">
        <v>95</v>
      </c>
      <c r="R1453" s="15" t="s">
        <v>51</v>
      </c>
      <c r="S1453" s="16">
        <v>54</v>
      </c>
      <c r="T1453" s="15" t="s">
        <v>521</v>
      </c>
    </row>
    <row r="1454" spans="1:20" x14ac:dyDescent="0.3">
      <c r="A1454" s="14">
        <v>43097</v>
      </c>
      <c r="B1454" s="15" t="s">
        <v>45</v>
      </c>
      <c r="C1454" s="15" t="s">
        <v>46</v>
      </c>
      <c r="D1454" s="15" t="s">
        <v>47</v>
      </c>
      <c r="E1454" s="16">
        <v>170</v>
      </c>
      <c r="F1454" s="17">
        <v>103</v>
      </c>
      <c r="G1454" s="17">
        <v>56</v>
      </c>
      <c r="H1454" s="17">
        <v>66</v>
      </c>
      <c r="I1454" s="15" t="s">
        <v>948</v>
      </c>
      <c r="J1454" s="17">
        <v>140</v>
      </c>
      <c r="K1454" s="15" t="s">
        <v>371</v>
      </c>
      <c r="L1454" s="27">
        <v>33</v>
      </c>
      <c r="M1454" s="28">
        <v>11</v>
      </c>
      <c r="N1454" s="28">
        <v>64</v>
      </c>
      <c r="O1454" s="29" t="s">
        <v>117</v>
      </c>
      <c r="P1454" s="16">
        <v>86</v>
      </c>
      <c r="Q1454" s="16">
        <v>100</v>
      </c>
      <c r="R1454" s="15" t="s">
        <v>60</v>
      </c>
      <c r="S1454" s="16">
        <v>69</v>
      </c>
      <c r="T1454" s="15" t="s">
        <v>91</v>
      </c>
    </row>
    <row r="1455" spans="1:20" x14ac:dyDescent="0.3">
      <c r="A1455" s="14">
        <v>43098</v>
      </c>
      <c r="B1455" s="15" t="s">
        <v>45</v>
      </c>
      <c r="C1455" s="15" t="s">
        <v>46</v>
      </c>
      <c r="D1455" s="15" t="s">
        <v>47</v>
      </c>
      <c r="E1455" s="16">
        <v>170</v>
      </c>
      <c r="F1455" s="17">
        <v>142</v>
      </c>
      <c r="G1455" s="17">
        <v>2</v>
      </c>
      <c r="H1455" s="17">
        <v>80</v>
      </c>
      <c r="I1455" s="15" t="s">
        <v>784</v>
      </c>
      <c r="J1455" s="17">
        <v>203</v>
      </c>
      <c r="K1455" s="15" t="s">
        <v>562</v>
      </c>
      <c r="L1455" s="29" t="s">
        <v>401</v>
      </c>
      <c r="M1455" s="28">
        <v>6</v>
      </c>
      <c r="N1455" s="28">
        <v>67</v>
      </c>
      <c r="O1455" s="29" t="s">
        <v>189</v>
      </c>
      <c r="P1455" s="16">
        <v>84</v>
      </c>
      <c r="Q1455" s="16">
        <v>99</v>
      </c>
      <c r="R1455" s="15" t="s">
        <v>51</v>
      </c>
      <c r="S1455" s="16">
        <v>49</v>
      </c>
      <c r="T1455" s="15" t="s">
        <v>158</v>
      </c>
    </row>
    <row r="1456" spans="1:20" x14ac:dyDescent="0.3">
      <c r="A1456" s="14">
        <v>43099</v>
      </c>
      <c r="B1456" s="15" t="s">
        <v>45</v>
      </c>
      <c r="C1456" s="15" t="s">
        <v>46</v>
      </c>
      <c r="D1456" s="15" t="s">
        <v>47</v>
      </c>
      <c r="E1456" s="16">
        <v>170</v>
      </c>
      <c r="F1456" s="17">
        <v>117</v>
      </c>
      <c r="G1456" s="17">
        <v>0</v>
      </c>
      <c r="H1456" s="17">
        <v>50</v>
      </c>
      <c r="I1456" s="15" t="s">
        <v>475</v>
      </c>
      <c r="J1456" s="17">
        <v>184</v>
      </c>
      <c r="K1456" s="15" t="s">
        <v>278</v>
      </c>
      <c r="L1456" s="27">
        <v>99</v>
      </c>
      <c r="M1456" s="28">
        <v>6</v>
      </c>
      <c r="N1456" s="28">
        <v>25</v>
      </c>
      <c r="O1456" s="29" t="s">
        <v>51</v>
      </c>
      <c r="P1456" s="16">
        <v>85</v>
      </c>
      <c r="Q1456" s="16">
        <v>100</v>
      </c>
      <c r="R1456" s="15" t="s">
        <v>51</v>
      </c>
      <c r="S1456" s="16">
        <v>55</v>
      </c>
      <c r="T1456" s="15" t="s">
        <v>52</v>
      </c>
    </row>
    <row r="1457" spans="1:20" x14ac:dyDescent="0.3">
      <c r="A1457" s="14">
        <v>43100</v>
      </c>
      <c r="B1457" s="15" t="s">
        <v>45</v>
      </c>
      <c r="C1457" s="15" t="s">
        <v>46</v>
      </c>
      <c r="D1457" s="15" t="s">
        <v>47</v>
      </c>
      <c r="E1457" s="16">
        <v>170</v>
      </c>
      <c r="F1457" s="17">
        <v>112</v>
      </c>
      <c r="G1457" s="17">
        <v>60</v>
      </c>
      <c r="H1457" s="17">
        <v>55</v>
      </c>
      <c r="I1457" s="15" t="s">
        <v>949</v>
      </c>
      <c r="J1457" s="17">
        <v>170</v>
      </c>
      <c r="K1457" s="15" t="s">
        <v>647</v>
      </c>
      <c r="L1457" s="27">
        <v>21</v>
      </c>
      <c r="M1457" s="28">
        <v>22</v>
      </c>
      <c r="N1457" s="28">
        <v>133</v>
      </c>
      <c r="O1457" s="29" t="s">
        <v>345</v>
      </c>
      <c r="P1457" s="16">
        <v>56</v>
      </c>
      <c r="Q1457" s="16">
        <v>100</v>
      </c>
      <c r="R1457" s="15" t="s">
        <v>51</v>
      </c>
      <c r="S1457" s="16">
        <v>44</v>
      </c>
      <c r="T1457" s="15" t="s">
        <v>146</v>
      </c>
    </row>
    <row r="1458" spans="1:20" x14ac:dyDescent="0.3">
      <c r="A1458" s="14">
        <v>43101</v>
      </c>
      <c r="B1458" s="15" t="s">
        <v>45</v>
      </c>
      <c r="C1458" s="15" t="s">
        <v>46</v>
      </c>
      <c r="D1458" s="15" t="s">
        <v>47</v>
      </c>
      <c r="E1458" s="16">
        <v>170</v>
      </c>
      <c r="F1458" s="17">
        <v>114</v>
      </c>
      <c r="G1458" s="17">
        <v>4</v>
      </c>
      <c r="H1458" s="17">
        <v>33</v>
      </c>
      <c r="I1458" s="15" t="s">
        <v>576</v>
      </c>
      <c r="J1458" s="17">
        <v>196</v>
      </c>
      <c r="K1458" s="15" t="s">
        <v>493</v>
      </c>
      <c r="L1458" s="27">
        <v>29</v>
      </c>
      <c r="M1458" s="28">
        <v>36</v>
      </c>
      <c r="N1458" s="28">
        <v>194</v>
      </c>
      <c r="O1458" s="29" t="s">
        <v>121</v>
      </c>
      <c r="P1458" s="16">
        <v>67</v>
      </c>
      <c r="Q1458" s="16">
        <v>99</v>
      </c>
      <c r="R1458" s="15" t="s">
        <v>100</v>
      </c>
      <c r="S1458" s="16">
        <v>39</v>
      </c>
      <c r="T1458" s="15" t="s">
        <v>89</v>
      </c>
    </row>
    <row r="1459" spans="1:20" x14ac:dyDescent="0.3">
      <c r="A1459" s="14">
        <v>43102</v>
      </c>
      <c r="B1459" s="15" t="s">
        <v>45</v>
      </c>
      <c r="C1459" s="15" t="s">
        <v>46</v>
      </c>
      <c r="D1459" s="15" t="s">
        <v>47</v>
      </c>
      <c r="E1459" s="16">
        <v>170</v>
      </c>
      <c r="F1459" s="17">
        <v>160</v>
      </c>
      <c r="G1459" s="17">
        <v>0</v>
      </c>
      <c r="H1459" s="17">
        <v>91</v>
      </c>
      <c r="I1459" s="15" t="s">
        <v>950</v>
      </c>
      <c r="J1459" s="17">
        <v>230</v>
      </c>
      <c r="K1459" s="15" t="s">
        <v>443</v>
      </c>
      <c r="L1459" s="29" t="s">
        <v>401</v>
      </c>
      <c r="M1459" s="28">
        <v>14</v>
      </c>
      <c r="N1459" s="28">
        <v>100</v>
      </c>
      <c r="O1459" s="29" t="s">
        <v>439</v>
      </c>
      <c r="P1459" s="16">
        <v>71</v>
      </c>
      <c r="Q1459" s="16">
        <v>99</v>
      </c>
      <c r="R1459" s="15" t="s">
        <v>51</v>
      </c>
      <c r="S1459" s="16">
        <v>46</v>
      </c>
      <c r="T1459" s="15" t="s">
        <v>64</v>
      </c>
    </row>
    <row r="1460" spans="1:20" x14ac:dyDescent="0.3">
      <c r="A1460" s="14">
        <v>43103</v>
      </c>
      <c r="B1460" s="15" t="s">
        <v>45</v>
      </c>
      <c r="C1460" s="15" t="s">
        <v>46</v>
      </c>
      <c r="D1460" s="15" t="s">
        <v>47</v>
      </c>
      <c r="E1460" s="16">
        <v>170</v>
      </c>
      <c r="F1460" s="17">
        <v>168</v>
      </c>
      <c r="G1460" s="17">
        <v>0</v>
      </c>
      <c r="H1460" s="17">
        <v>111</v>
      </c>
      <c r="I1460" s="15" t="s">
        <v>62</v>
      </c>
      <c r="J1460" s="17">
        <v>224</v>
      </c>
      <c r="K1460" s="15" t="s">
        <v>412</v>
      </c>
      <c r="L1460" s="27">
        <v>30</v>
      </c>
      <c r="M1460" s="28">
        <v>14</v>
      </c>
      <c r="N1460" s="28">
        <v>131</v>
      </c>
      <c r="O1460" s="29" t="s">
        <v>434</v>
      </c>
      <c r="P1460" s="16">
        <v>68</v>
      </c>
      <c r="Q1460" s="16">
        <v>93</v>
      </c>
      <c r="R1460" s="15" t="s">
        <v>108</v>
      </c>
      <c r="S1460" s="16">
        <v>49</v>
      </c>
      <c r="T1460" s="15" t="s">
        <v>94</v>
      </c>
    </row>
    <row r="1461" spans="1:20" x14ac:dyDescent="0.3">
      <c r="A1461" s="14">
        <v>43104</v>
      </c>
      <c r="B1461" s="15" t="s">
        <v>45</v>
      </c>
      <c r="C1461" s="15" t="s">
        <v>46</v>
      </c>
      <c r="D1461" s="15" t="s">
        <v>47</v>
      </c>
      <c r="E1461" s="16">
        <v>170</v>
      </c>
      <c r="F1461" s="17">
        <v>126</v>
      </c>
      <c r="G1461" s="17">
        <v>62</v>
      </c>
      <c r="H1461" s="17">
        <v>65</v>
      </c>
      <c r="I1461" s="15" t="s">
        <v>719</v>
      </c>
      <c r="J1461" s="17">
        <v>186</v>
      </c>
      <c r="K1461" s="15" t="s">
        <v>951</v>
      </c>
      <c r="L1461" s="27">
        <v>21</v>
      </c>
      <c r="M1461" s="28">
        <v>8</v>
      </c>
      <c r="N1461" s="28">
        <v>111</v>
      </c>
      <c r="O1461" s="29" t="s">
        <v>249</v>
      </c>
      <c r="P1461" s="16">
        <v>74</v>
      </c>
      <c r="Q1461" s="16">
        <v>100</v>
      </c>
      <c r="R1461" s="15" t="s">
        <v>51</v>
      </c>
      <c r="S1461" s="16">
        <v>46</v>
      </c>
      <c r="T1461" s="15" t="s">
        <v>56</v>
      </c>
    </row>
    <row r="1462" spans="1:20" x14ac:dyDescent="0.3">
      <c r="A1462" s="14">
        <v>43105</v>
      </c>
      <c r="B1462" s="15" t="s">
        <v>45</v>
      </c>
      <c r="C1462" s="15" t="s">
        <v>46</v>
      </c>
      <c r="D1462" s="15" t="s">
        <v>47</v>
      </c>
      <c r="E1462" s="16">
        <v>170</v>
      </c>
      <c r="F1462" s="17">
        <v>116</v>
      </c>
      <c r="G1462" s="17">
        <v>22</v>
      </c>
      <c r="H1462" s="17">
        <v>58</v>
      </c>
      <c r="I1462" s="15" t="s">
        <v>51</v>
      </c>
      <c r="J1462" s="17">
        <v>174</v>
      </c>
      <c r="K1462" s="15" t="s">
        <v>869</v>
      </c>
      <c r="L1462" s="29" t="s">
        <v>263</v>
      </c>
      <c r="M1462" s="28">
        <v>6</v>
      </c>
      <c r="N1462" s="28">
        <v>100</v>
      </c>
      <c r="O1462" s="29" t="s">
        <v>147</v>
      </c>
      <c r="P1462" s="16">
        <v>84</v>
      </c>
      <c r="Q1462" s="16">
        <v>97</v>
      </c>
      <c r="R1462" s="15" t="s">
        <v>188</v>
      </c>
      <c r="S1462" s="16">
        <v>48</v>
      </c>
      <c r="T1462" s="15" t="s">
        <v>51</v>
      </c>
    </row>
    <row r="1463" spans="1:20" x14ac:dyDescent="0.3">
      <c r="A1463" s="14">
        <v>43106</v>
      </c>
      <c r="B1463" s="15" t="s">
        <v>45</v>
      </c>
      <c r="C1463" s="15" t="s">
        <v>46</v>
      </c>
      <c r="D1463" s="15" t="s">
        <v>47</v>
      </c>
      <c r="E1463" s="16">
        <v>170</v>
      </c>
      <c r="F1463" s="17">
        <v>63</v>
      </c>
      <c r="G1463" s="15"/>
      <c r="H1463" s="17">
        <v>27</v>
      </c>
      <c r="I1463" s="15" t="s">
        <v>952</v>
      </c>
      <c r="J1463" s="17">
        <v>99</v>
      </c>
      <c r="K1463" s="15" t="s">
        <v>431</v>
      </c>
      <c r="L1463" s="29" t="s">
        <v>218</v>
      </c>
      <c r="M1463" s="28">
        <v>14</v>
      </c>
      <c r="N1463" s="28">
        <v>50</v>
      </c>
      <c r="O1463" s="29" t="s">
        <v>186</v>
      </c>
      <c r="P1463" s="16">
        <v>80</v>
      </c>
      <c r="Q1463" s="16">
        <v>100</v>
      </c>
      <c r="R1463" s="15" t="s">
        <v>65</v>
      </c>
      <c r="S1463" s="16">
        <v>53</v>
      </c>
      <c r="T1463" s="15" t="s">
        <v>91</v>
      </c>
    </row>
    <row r="1464" spans="1:20" x14ac:dyDescent="0.3">
      <c r="A1464" s="14">
        <v>43107</v>
      </c>
      <c r="B1464" s="15" t="s">
        <v>45</v>
      </c>
      <c r="C1464" s="15" t="s">
        <v>46</v>
      </c>
      <c r="D1464" s="15" t="s">
        <v>47</v>
      </c>
      <c r="E1464" s="16">
        <v>170</v>
      </c>
      <c r="F1464" s="17">
        <v>58</v>
      </c>
      <c r="G1464" s="15"/>
      <c r="H1464" s="17">
        <v>48</v>
      </c>
      <c r="I1464" s="15" t="s">
        <v>51</v>
      </c>
      <c r="J1464" s="17">
        <v>68</v>
      </c>
      <c r="K1464" s="15" t="s">
        <v>953</v>
      </c>
      <c r="L1464" s="27">
        <v>23</v>
      </c>
      <c r="M1464" s="28">
        <v>8</v>
      </c>
      <c r="N1464" s="28">
        <v>56</v>
      </c>
      <c r="O1464" s="29" t="s">
        <v>103</v>
      </c>
      <c r="P1464" s="16">
        <v>97</v>
      </c>
      <c r="Q1464" s="16">
        <v>99</v>
      </c>
      <c r="R1464" s="15" t="s">
        <v>51</v>
      </c>
      <c r="S1464" s="16">
        <v>91</v>
      </c>
      <c r="T1464" s="15" t="s">
        <v>162</v>
      </c>
    </row>
    <row r="1465" spans="1:20" x14ac:dyDescent="0.3">
      <c r="A1465" s="14">
        <v>43108</v>
      </c>
      <c r="B1465" s="15" t="s">
        <v>45</v>
      </c>
      <c r="C1465" s="15" t="s">
        <v>46</v>
      </c>
      <c r="D1465" s="15" t="s">
        <v>47</v>
      </c>
      <c r="E1465" s="16">
        <v>170</v>
      </c>
      <c r="F1465" s="17">
        <v>78</v>
      </c>
      <c r="G1465" s="15"/>
      <c r="H1465" s="17">
        <v>32</v>
      </c>
      <c r="I1465" s="15" t="s">
        <v>572</v>
      </c>
      <c r="J1465" s="17">
        <v>123</v>
      </c>
      <c r="K1465" s="15" t="s">
        <v>454</v>
      </c>
      <c r="L1465" s="27">
        <v>12</v>
      </c>
      <c r="M1465" s="28">
        <v>6</v>
      </c>
      <c r="N1465" s="28">
        <v>36</v>
      </c>
      <c r="O1465" s="29" t="s">
        <v>286</v>
      </c>
      <c r="P1465" s="16">
        <v>88</v>
      </c>
      <c r="Q1465" s="16">
        <v>97</v>
      </c>
      <c r="R1465" s="15" t="s">
        <v>51</v>
      </c>
      <c r="S1465" s="16">
        <v>64</v>
      </c>
      <c r="T1465" s="15" t="s">
        <v>64</v>
      </c>
    </row>
    <row r="1466" spans="1:20" x14ac:dyDescent="0.3">
      <c r="A1466" s="14">
        <v>43109</v>
      </c>
      <c r="B1466" s="15" t="s">
        <v>45</v>
      </c>
      <c r="C1466" s="15" t="s">
        <v>46</v>
      </c>
      <c r="D1466" s="15" t="s">
        <v>47</v>
      </c>
      <c r="E1466" s="16">
        <v>170</v>
      </c>
      <c r="F1466" s="17">
        <v>87</v>
      </c>
      <c r="G1466" s="17">
        <v>6</v>
      </c>
      <c r="H1466" s="17">
        <v>25</v>
      </c>
      <c r="I1466" s="15" t="s">
        <v>677</v>
      </c>
      <c r="J1466" s="17">
        <v>149</v>
      </c>
      <c r="K1466" s="15" t="s">
        <v>136</v>
      </c>
      <c r="L1466" s="27">
        <v>22</v>
      </c>
      <c r="M1466" s="28">
        <v>22</v>
      </c>
      <c r="N1466" s="28">
        <v>150</v>
      </c>
      <c r="O1466" s="29" t="s">
        <v>264</v>
      </c>
      <c r="P1466" s="16">
        <v>67</v>
      </c>
      <c r="Q1466" s="16">
        <v>100</v>
      </c>
      <c r="R1466" s="15" t="s">
        <v>229</v>
      </c>
      <c r="S1466" s="16">
        <v>46</v>
      </c>
      <c r="T1466" s="15" t="s">
        <v>52</v>
      </c>
    </row>
    <row r="1467" spans="1:20" x14ac:dyDescent="0.3">
      <c r="A1467" s="14">
        <v>43110</v>
      </c>
      <c r="B1467" s="15" t="s">
        <v>45</v>
      </c>
      <c r="C1467" s="15" t="s">
        <v>46</v>
      </c>
      <c r="D1467" s="15" t="s">
        <v>47</v>
      </c>
      <c r="E1467" s="16">
        <v>170</v>
      </c>
      <c r="F1467" s="17">
        <v>86</v>
      </c>
      <c r="G1467" s="17">
        <v>52</v>
      </c>
      <c r="H1467" s="17">
        <v>29</v>
      </c>
      <c r="I1467" s="15" t="s">
        <v>467</v>
      </c>
      <c r="J1467" s="17">
        <v>143</v>
      </c>
      <c r="K1467" s="15" t="s">
        <v>544</v>
      </c>
      <c r="L1467" s="27">
        <v>26</v>
      </c>
      <c r="M1467" s="28">
        <v>19</v>
      </c>
      <c r="N1467" s="28">
        <v>106</v>
      </c>
      <c r="O1467" s="29" t="s">
        <v>71</v>
      </c>
      <c r="P1467" s="16">
        <v>78</v>
      </c>
      <c r="Q1467" s="16">
        <v>99</v>
      </c>
      <c r="R1467" s="15" t="s">
        <v>51</v>
      </c>
      <c r="S1467" s="16">
        <v>38</v>
      </c>
      <c r="T1467" s="15" t="s">
        <v>71</v>
      </c>
    </row>
    <row r="1468" spans="1:20" x14ac:dyDescent="0.3">
      <c r="A1468" s="14">
        <v>43111</v>
      </c>
      <c r="B1468" s="15" t="s">
        <v>45</v>
      </c>
      <c r="C1468" s="15" t="s">
        <v>46</v>
      </c>
      <c r="D1468" s="15" t="s">
        <v>47</v>
      </c>
      <c r="E1468" s="16">
        <v>170</v>
      </c>
      <c r="F1468" s="17">
        <v>84</v>
      </c>
      <c r="G1468" s="17">
        <v>12</v>
      </c>
      <c r="H1468" s="17">
        <v>57</v>
      </c>
      <c r="I1468" s="15" t="s">
        <v>272</v>
      </c>
      <c r="J1468" s="17">
        <v>110</v>
      </c>
      <c r="K1468" s="15" t="s">
        <v>299</v>
      </c>
      <c r="L1468" s="27">
        <v>28</v>
      </c>
      <c r="M1468" s="28">
        <v>19</v>
      </c>
      <c r="N1468" s="28">
        <v>125</v>
      </c>
      <c r="O1468" s="29" t="s">
        <v>494</v>
      </c>
      <c r="P1468" s="16">
        <v>72</v>
      </c>
      <c r="Q1468" s="16">
        <v>97</v>
      </c>
      <c r="R1468" s="15" t="s">
        <v>100</v>
      </c>
      <c r="S1468" s="16">
        <v>51</v>
      </c>
      <c r="T1468" s="15" t="s">
        <v>89</v>
      </c>
    </row>
    <row r="1469" spans="1:20" x14ac:dyDescent="0.3">
      <c r="A1469" s="14">
        <v>43112</v>
      </c>
      <c r="B1469" s="15" t="s">
        <v>45</v>
      </c>
      <c r="C1469" s="15" t="s">
        <v>46</v>
      </c>
      <c r="D1469" s="15" t="s">
        <v>47</v>
      </c>
      <c r="E1469" s="16">
        <v>170</v>
      </c>
      <c r="F1469" s="17">
        <v>72</v>
      </c>
      <c r="G1469" s="17">
        <v>20</v>
      </c>
      <c r="H1469" s="17">
        <v>39</v>
      </c>
      <c r="I1469" s="15" t="s">
        <v>752</v>
      </c>
      <c r="J1469" s="17">
        <v>104</v>
      </c>
      <c r="K1469" s="15" t="s">
        <v>954</v>
      </c>
      <c r="L1469" s="29" t="s">
        <v>533</v>
      </c>
      <c r="M1469" s="28">
        <v>3</v>
      </c>
      <c r="N1469" s="28">
        <v>39</v>
      </c>
      <c r="O1469" s="29" t="s">
        <v>367</v>
      </c>
      <c r="P1469" s="16">
        <v>88</v>
      </c>
      <c r="Q1469" s="16">
        <v>99</v>
      </c>
      <c r="R1469" s="15" t="s">
        <v>51</v>
      </c>
      <c r="S1469" s="16">
        <v>69</v>
      </c>
      <c r="T1469" s="15" t="s">
        <v>164</v>
      </c>
    </row>
    <row r="1470" spans="1:20" x14ac:dyDescent="0.3">
      <c r="A1470" s="14">
        <v>43113</v>
      </c>
      <c r="B1470" s="15" t="s">
        <v>45</v>
      </c>
      <c r="C1470" s="15" t="s">
        <v>46</v>
      </c>
      <c r="D1470" s="15" t="s">
        <v>47</v>
      </c>
      <c r="E1470" s="16">
        <v>170</v>
      </c>
      <c r="F1470" s="17">
        <v>67</v>
      </c>
      <c r="G1470" s="17">
        <v>10</v>
      </c>
      <c r="H1470" s="17">
        <v>37</v>
      </c>
      <c r="I1470" s="15" t="s">
        <v>828</v>
      </c>
      <c r="J1470" s="17">
        <v>97</v>
      </c>
      <c r="K1470" s="15" t="s">
        <v>186</v>
      </c>
      <c r="L1470" s="29" t="s">
        <v>116</v>
      </c>
      <c r="M1470" s="28">
        <v>6</v>
      </c>
      <c r="N1470" s="28">
        <v>56</v>
      </c>
      <c r="O1470" s="29" t="s">
        <v>85</v>
      </c>
      <c r="P1470" s="16">
        <v>94</v>
      </c>
      <c r="Q1470" s="16">
        <v>100</v>
      </c>
      <c r="R1470" s="15" t="s">
        <v>88</v>
      </c>
      <c r="S1470" s="16">
        <v>87</v>
      </c>
      <c r="T1470" s="15" t="s">
        <v>186</v>
      </c>
    </row>
    <row r="1471" spans="1:20" x14ac:dyDescent="0.3">
      <c r="A1471" s="14">
        <v>43114</v>
      </c>
      <c r="B1471" s="15" t="s">
        <v>45</v>
      </c>
      <c r="C1471" s="15" t="s">
        <v>46</v>
      </c>
      <c r="D1471" s="15" t="s">
        <v>47</v>
      </c>
      <c r="E1471" s="16">
        <v>170</v>
      </c>
      <c r="F1471" s="17">
        <v>64</v>
      </c>
      <c r="G1471" s="17">
        <v>6</v>
      </c>
      <c r="H1471" s="17">
        <v>17</v>
      </c>
      <c r="I1471" s="15" t="s">
        <v>848</v>
      </c>
      <c r="J1471" s="17">
        <v>112</v>
      </c>
      <c r="K1471" s="15" t="s">
        <v>297</v>
      </c>
      <c r="L1471" s="27">
        <v>26</v>
      </c>
      <c r="M1471" s="28">
        <v>3</v>
      </c>
      <c r="N1471" s="28">
        <v>36</v>
      </c>
      <c r="O1471" s="29" t="s">
        <v>64</v>
      </c>
      <c r="P1471" s="16">
        <v>91</v>
      </c>
      <c r="Q1471" s="16">
        <v>100</v>
      </c>
      <c r="R1471" s="15" t="s">
        <v>51</v>
      </c>
      <c r="S1471" s="16">
        <v>64</v>
      </c>
      <c r="T1471" s="15" t="s">
        <v>50</v>
      </c>
    </row>
    <row r="1472" spans="1:20" x14ac:dyDescent="0.3">
      <c r="A1472" s="14">
        <v>43115</v>
      </c>
      <c r="B1472" s="15" t="s">
        <v>45</v>
      </c>
      <c r="C1472" s="15" t="s">
        <v>46</v>
      </c>
      <c r="D1472" s="15" t="s">
        <v>47</v>
      </c>
      <c r="E1472" s="16">
        <v>170</v>
      </c>
      <c r="F1472" s="17">
        <v>70</v>
      </c>
      <c r="G1472" s="17">
        <v>0</v>
      </c>
      <c r="H1472" s="17">
        <v>23</v>
      </c>
      <c r="I1472" s="15" t="s">
        <v>546</v>
      </c>
      <c r="J1472" s="17">
        <v>116</v>
      </c>
      <c r="K1472" s="15" t="s">
        <v>727</v>
      </c>
      <c r="L1472" s="29" t="s">
        <v>218</v>
      </c>
      <c r="M1472" s="28">
        <v>6</v>
      </c>
      <c r="N1472" s="28">
        <v>36</v>
      </c>
      <c r="O1472" s="29" t="s">
        <v>369</v>
      </c>
      <c r="P1472" s="16">
        <v>79</v>
      </c>
      <c r="Q1472" s="16">
        <v>100</v>
      </c>
      <c r="R1472" s="15" t="s">
        <v>51</v>
      </c>
      <c r="S1472" s="16">
        <v>62</v>
      </c>
      <c r="T1472" s="15" t="s">
        <v>206</v>
      </c>
    </row>
    <row r="1473" spans="1:20" x14ac:dyDescent="0.3">
      <c r="A1473" s="14">
        <v>43116</v>
      </c>
      <c r="B1473" s="15" t="s">
        <v>45</v>
      </c>
      <c r="C1473" s="15" t="s">
        <v>46</v>
      </c>
      <c r="D1473" s="15" t="s">
        <v>47</v>
      </c>
      <c r="E1473" s="16">
        <v>170</v>
      </c>
      <c r="F1473" s="17">
        <v>136</v>
      </c>
      <c r="G1473" s="17">
        <v>0</v>
      </c>
      <c r="H1473" s="17">
        <v>53</v>
      </c>
      <c r="I1473" s="15" t="s">
        <v>513</v>
      </c>
      <c r="J1473" s="17">
        <v>220</v>
      </c>
      <c r="K1473" s="15" t="s">
        <v>288</v>
      </c>
      <c r="L1473" s="27">
        <v>27</v>
      </c>
      <c r="M1473" s="28">
        <v>11</v>
      </c>
      <c r="N1473" s="28">
        <v>119</v>
      </c>
      <c r="O1473" s="29" t="s">
        <v>486</v>
      </c>
      <c r="P1473" s="16">
        <v>70</v>
      </c>
      <c r="Q1473" s="16">
        <v>100</v>
      </c>
      <c r="R1473" s="15" t="s">
        <v>51</v>
      </c>
      <c r="S1473" s="16">
        <v>42</v>
      </c>
      <c r="T1473" s="15" t="s">
        <v>50</v>
      </c>
    </row>
    <row r="1474" spans="1:20" x14ac:dyDescent="0.3">
      <c r="A1474" s="14">
        <v>43117</v>
      </c>
      <c r="B1474" s="15" t="s">
        <v>45</v>
      </c>
      <c r="C1474" s="15" t="s">
        <v>46</v>
      </c>
      <c r="D1474" s="15" t="s">
        <v>47</v>
      </c>
      <c r="E1474" s="16">
        <v>170</v>
      </c>
      <c r="F1474" s="17">
        <v>96</v>
      </c>
      <c r="G1474" s="17">
        <v>0</v>
      </c>
      <c r="H1474" s="17">
        <v>35</v>
      </c>
      <c r="I1474" s="15" t="s">
        <v>309</v>
      </c>
      <c r="J1474" s="17">
        <v>158</v>
      </c>
      <c r="K1474" s="15" t="s">
        <v>115</v>
      </c>
      <c r="L1474" s="27">
        <v>22</v>
      </c>
      <c r="M1474" s="28">
        <v>8</v>
      </c>
      <c r="N1474" s="28">
        <v>97</v>
      </c>
      <c r="O1474" s="29" t="s">
        <v>195</v>
      </c>
      <c r="P1474" s="16">
        <v>67</v>
      </c>
      <c r="Q1474" s="16">
        <v>98</v>
      </c>
      <c r="R1474" s="15" t="s">
        <v>100</v>
      </c>
      <c r="S1474" s="16">
        <v>51</v>
      </c>
      <c r="T1474" s="15" t="s">
        <v>179</v>
      </c>
    </row>
    <row r="1475" spans="1:20" x14ac:dyDescent="0.3">
      <c r="A1475" s="14">
        <v>43118</v>
      </c>
      <c r="B1475" s="15" t="s">
        <v>45</v>
      </c>
      <c r="C1475" s="15" t="s">
        <v>46</v>
      </c>
      <c r="D1475" s="15" t="s">
        <v>47</v>
      </c>
      <c r="E1475" s="16">
        <v>170</v>
      </c>
      <c r="F1475" s="17">
        <v>81</v>
      </c>
      <c r="G1475" s="17">
        <v>0</v>
      </c>
      <c r="H1475" s="17">
        <v>15</v>
      </c>
      <c r="I1475" s="15" t="s">
        <v>520</v>
      </c>
      <c r="J1475" s="17">
        <v>147</v>
      </c>
      <c r="K1475" s="15" t="s">
        <v>328</v>
      </c>
      <c r="L1475" s="29" t="s">
        <v>218</v>
      </c>
      <c r="M1475" s="28">
        <v>3</v>
      </c>
      <c r="N1475" s="28">
        <v>42</v>
      </c>
      <c r="O1475" s="29" t="s">
        <v>135</v>
      </c>
      <c r="P1475" s="16">
        <v>82</v>
      </c>
      <c r="Q1475" s="16">
        <v>100</v>
      </c>
      <c r="R1475" s="15" t="s">
        <v>226</v>
      </c>
      <c r="S1475" s="16">
        <v>54</v>
      </c>
      <c r="T1475" s="15" t="s">
        <v>94</v>
      </c>
    </row>
    <row r="1476" spans="1:20" x14ac:dyDescent="0.3">
      <c r="A1476" s="14">
        <v>43119</v>
      </c>
      <c r="B1476" s="15" t="s">
        <v>45</v>
      </c>
      <c r="C1476" s="15" t="s">
        <v>46</v>
      </c>
      <c r="D1476" s="15" t="s">
        <v>47</v>
      </c>
      <c r="E1476" s="16">
        <v>170</v>
      </c>
      <c r="F1476" s="17">
        <v>89</v>
      </c>
      <c r="G1476" s="17">
        <v>30</v>
      </c>
      <c r="H1476" s="17">
        <v>38</v>
      </c>
      <c r="I1476" s="15" t="s">
        <v>321</v>
      </c>
      <c r="J1476" s="17">
        <v>140</v>
      </c>
      <c r="K1476" s="15" t="s">
        <v>371</v>
      </c>
      <c r="L1476" s="27">
        <v>21</v>
      </c>
      <c r="M1476" s="28">
        <v>0</v>
      </c>
      <c r="N1476" s="28">
        <v>61</v>
      </c>
      <c r="O1476" s="29" t="s">
        <v>50</v>
      </c>
      <c r="P1476" s="16">
        <v>88</v>
      </c>
      <c r="Q1476" s="16">
        <v>100</v>
      </c>
      <c r="R1476" s="15" t="s">
        <v>307</v>
      </c>
      <c r="S1476" s="16">
        <v>60</v>
      </c>
      <c r="T1476" s="15" t="s">
        <v>146</v>
      </c>
    </row>
    <row r="1477" spans="1:20" x14ac:dyDescent="0.3">
      <c r="A1477" s="14">
        <v>43120</v>
      </c>
      <c r="B1477" s="15" t="s">
        <v>45</v>
      </c>
      <c r="C1477" s="15" t="s">
        <v>46</v>
      </c>
      <c r="D1477" s="15" t="s">
        <v>47</v>
      </c>
      <c r="E1477" s="16">
        <v>170</v>
      </c>
      <c r="F1477" s="17">
        <v>112</v>
      </c>
      <c r="G1477" s="17">
        <v>0</v>
      </c>
      <c r="H1477" s="17">
        <v>35</v>
      </c>
      <c r="I1477" s="15" t="s">
        <v>51</v>
      </c>
      <c r="J1477" s="17">
        <v>190</v>
      </c>
      <c r="K1477" s="15" t="s">
        <v>599</v>
      </c>
      <c r="L1477" s="29" t="s">
        <v>84</v>
      </c>
      <c r="M1477" s="28">
        <v>11</v>
      </c>
      <c r="N1477" s="28">
        <v>64</v>
      </c>
      <c r="O1477" s="29" t="s">
        <v>370</v>
      </c>
      <c r="P1477" s="16">
        <v>75</v>
      </c>
      <c r="Q1477" s="16">
        <v>100</v>
      </c>
      <c r="R1477" s="15" t="s">
        <v>51</v>
      </c>
      <c r="S1477" s="16">
        <v>53</v>
      </c>
      <c r="T1477" s="15" t="s">
        <v>164</v>
      </c>
    </row>
    <row r="1478" spans="1:20" x14ac:dyDescent="0.3">
      <c r="A1478" s="14">
        <v>43121</v>
      </c>
      <c r="B1478" s="15" t="s">
        <v>45</v>
      </c>
      <c r="C1478" s="15" t="s">
        <v>46</v>
      </c>
      <c r="D1478" s="15" t="s">
        <v>47</v>
      </c>
      <c r="E1478" s="16">
        <v>170</v>
      </c>
      <c r="F1478" s="17">
        <v>132</v>
      </c>
      <c r="G1478" s="17">
        <v>0</v>
      </c>
      <c r="H1478" s="17">
        <v>59</v>
      </c>
      <c r="I1478" s="15" t="s">
        <v>100</v>
      </c>
      <c r="J1478" s="17">
        <v>204</v>
      </c>
      <c r="K1478" s="15" t="s">
        <v>544</v>
      </c>
      <c r="L1478" s="27">
        <v>22</v>
      </c>
      <c r="M1478" s="28">
        <v>8</v>
      </c>
      <c r="N1478" s="28">
        <v>58</v>
      </c>
      <c r="O1478" s="29" t="s">
        <v>215</v>
      </c>
      <c r="P1478" s="16">
        <v>78</v>
      </c>
      <c r="Q1478" s="16">
        <v>100</v>
      </c>
      <c r="R1478" s="15" t="s">
        <v>51</v>
      </c>
      <c r="S1478" s="16">
        <v>49</v>
      </c>
      <c r="T1478" s="15" t="s">
        <v>91</v>
      </c>
    </row>
    <row r="1479" spans="1:20" x14ac:dyDescent="0.3">
      <c r="A1479" s="14">
        <v>43122</v>
      </c>
      <c r="B1479" s="15" t="s">
        <v>45</v>
      </c>
      <c r="C1479" s="15" t="s">
        <v>46</v>
      </c>
      <c r="D1479" s="15" t="s">
        <v>47</v>
      </c>
      <c r="E1479" s="16">
        <v>170</v>
      </c>
      <c r="F1479" s="17">
        <v>108</v>
      </c>
      <c r="G1479" s="17">
        <v>0</v>
      </c>
      <c r="H1479" s="17">
        <v>35</v>
      </c>
      <c r="I1479" s="15" t="s">
        <v>705</v>
      </c>
      <c r="J1479" s="17">
        <v>180</v>
      </c>
      <c r="K1479" s="15" t="s">
        <v>955</v>
      </c>
      <c r="L1479" s="29" t="s">
        <v>102</v>
      </c>
      <c r="M1479" s="28">
        <v>0</v>
      </c>
      <c r="N1479" s="28">
        <v>25</v>
      </c>
      <c r="O1479" s="29" t="s">
        <v>186</v>
      </c>
      <c r="P1479" s="16">
        <v>82</v>
      </c>
      <c r="Q1479" s="16">
        <v>100</v>
      </c>
      <c r="R1479" s="15" t="s">
        <v>51</v>
      </c>
      <c r="S1479" s="16">
        <v>57</v>
      </c>
      <c r="T1479" s="15" t="s">
        <v>201</v>
      </c>
    </row>
    <row r="1480" spans="1:20" x14ac:dyDescent="0.3">
      <c r="A1480" s="14">
        <v>43123</v>
      </c>
      <c r="B1480" s="15" t="s">
        <v>45</v>
      </c>
      <c r="C1480" s="15" t="s">
        <v>46</v>
      </c>
      <c r="D1480" s="15" t="s">
        <v>47</v>
      </c>
      <c r="E1480" s="16">
        <v>170</v>
      </c>
      <c r="F1480" s="17">
        <v>107</v>
      </c>
      <c r="G1480" s="15"/>
      <c r="H1480" s="17">
        <v>49</v>
      </c>
      <c r="I1480" s="15" t="s">
        <v>470</v>
      </c>
      <c r="J1480" s="17">
        <v>165</v>
      </c>
      <c r="K1480" s="15" t="s">
        <v>738</v>
      </c>
      <c r="L1480" s="27">
        <v>29</v>
      </c>
      <c r="M1480" s="28">
        <v>3</v>
      </c>
      <c r="N1480" s="28">
        <v>28</v>
      </c>
      <c r="O1480" s="29" t="s">
        <v>121</v>
      </c>
      <c r="P1480" s="16">
        <v>85</v>
      </c>
      <c r="Q1480" s="16">
        <v>100</v>
      </c>
      <c r="R1480" s="15" t="s">
        <v>51</v>
      </c>
      <c r="S1480" s="16">
        <v>58</v>
      </c>
      <c r="T1480" s="15" t="s">
        <v>94</v>
      </c>
    </row>
    <row r="1481" spans="1:20" x14ac:dyDescent="0.3">
      <c r="A1481" s="14">
        <v>43124</v>
      </c>
      <c r="B1481" s="15" t="s">
        <v>45</v>
      </c>
      <c r="C1481" s="15" t="s">
        <v>46</v>
      </c>
      <c r="D1481" s="15" t="s">
        <v>47</v>
      </c>
      <c r="E1481" s="16">
        <v>170</v>
      </c>
      <c r="F1481" s="17">
        <v>104</v>
      </c>
      <c r="G1481" s="17">
        <v>74</v>
      </c>
      <c r="H1481" s="17">
        <v>36</v>
      </c>
      <c r="I1481" s="15" t="s">
        <v>605</v>
      </c>
      <c r="J1481" s="17">
        <v>173</v>
      </c>
      <c r="K1481" s="15" t="s">
        <v>420</v>
      </c>
      <c r="L1481" s="29" t="s">
        <v>289</v>
      </c>
      <c r="M1481" s="28">
        <v>14</v>
      </c>
      <c r="N1481" s="28">
        <v>72</v>
      </c>
      <c r="O1481" s="29" t="s">
        <v>370</v>
      </c>
      <c r="P1481" s="16">
        <v>82</v>
      </c>
      <c r="Q1481" s="16">
        <v>100</v>
      </c>
      <c r="R1481" s="15" t="s">
        <v>51</v>
      </c>
      <c r="S1481" s="16">
        <v>54</v>
      </c>
      <c r="T1481" s="15" t="s">
        <v>51</v>
      </c>
    </row>
    <row r="1482" spans="1:20" x14ac:dyDescent="0.3">
      <c r="A1482" s="14">
        <v>43125</v>
      </c>
      <c r="B1482" s="15" t="s">
        <v>45</v>
      </c>
      <c r="C1482" s="15" t="s">
        <v>46</v>
      </c>
      <c r="D1482" s="15" t="s">
        <v>47</v>
      </c>
      <c r="E1482" s="16">
        <v>170</v>
      </c>
      <c r="F1482" s="17">
        <v>82</v>
      </c>
      <c r="G1482" s="17">
        <v>140</v>
      </c>
      <c r="H1482" s="17">
        <v>46</v>
      </c>
      <c r="I1482" s="15" t="s">
        <v>310</v>
      </c>
      <c r="J1482" s="17">
        <v>117</v>
      </c>
      <c r="K1482" s="15" t="s">
        <v>115</v>
      </c>
      <c r="L1482" s="29" t="s">
        <v>84</v>
      </c>
      <c r="M1482" s="28">
        <v>14</v>
      </c>
      <c r="N1482" s="28">
        <v>67</v>
      </c>
      <c r="O1482" s="29" t="s">
        <v>129</v>
      </c>
      <c r="P1482" s="16">
        <v>89</v>
      </c>
      <c r="Q1482" s="16">
        <v>99</v>
      </c>
      <c r="R1482" s="15" t="s">
        <v>51</v>
      </c>
      <c r="S1482" s="16">
        <v>84</v>
      </c>
      <c r="T1482" s="15" t="s">
        <v>369</v>
      </c>
    </row>
    <row r="1483" spans="1:20" x14ac:dyDescent="0.3">
      <c r="A1483" s="14">
        <v>43126</v>
      </c>
      <c r="B1483" s="15" t="s">
        <v>45</v>
      </c>
      <c r="C1483" s="15" t="s">
        <v>46</v>
      </c>
      <c r="D1483" s="15" t="s">
        <v>47</v>
      </c>
      <c r="E1483" s="16">
        <v>170</v>
      </c>
      <c r="F1483" s="17">
        <v>68</v>
      </c>
      <c r="G1483" s="17">
        <v>98</v>
      </c>
      <c r="H1483" s="17">
        <v>45</v>
      </c>
      <c r="I1483" s="15" t="s">
        <v>847</v>
      </c>
      <c r="J1483" s="17">
        <v>91</v>
      </c>
      <c r="K1483" s="15" t="s">
        <v>117</v>
      </c>
      <c r="L1483" s="27">
        <v>22</v>
      </c>
      <c r="M1483" s="28">
        <v>8</v>
      </c>
      <c r="N1483" s="28">
        <v>61</v>
      </c>
      <c r="O1483" s="29" t="s">
        <v>933</v>
      </c>
      <c r="P1483" s="16">
        <v>91</v>
      </c>
      <c r="Q1483" s="16">
        <v>100</v>
      </c>
      <c r="R1483" s="15" t="s">
        <v>510</v>
      </c>
      <c r="S1483" s="16">
        <v>79</v>
      </c>
      <c r="T1483" s="15" t="s">
        <v>121</v>
      </c>
    </row>
    <row r="1484" spans="1:20" x14ac:dyDescent="0.3">
      <c r="A1484" s="14">
        <v>43127</v>
      </c>
      <c r="B1484" s="15" t="s">
        <v>45</v>
      </c>
      <c r="C1484" s="15" t="s">
        <v>46</v>
      </c>
      <c r="D1484" s="15" t="s">
        <v>47</v>
      </c>
      <c r="E1484" s="16">
        <v>170</v>
      </c>
      <c r="F1484" s="17">
        <v>82</v>
      </c>
      <c r="G1484" s="17">
        <v>30</v>
      </c>
      <c r="H1484" s="17">
        <v>51</v>
      </c>
      <c r="I1484" s="15" t="s">
        <v>956</v>
      </c>
      <c r="J1484" s="17">
        <v>113</v>
      </c>
      <c r="K1484" s="15" t="s">
        <v>788</v>
      </c>
      <c r="L1484" s="27">
        <v>32</v>
      </c>
      <c r="M1484" s="28">
        <v>3</v>
      </c>
      <c r="N1484" s="28">
        <v>31</v>
      </c>
      <c r="O1484" s="29" t="s">
        <v>61</v>
      </c>
      <c r="P1484" s="16">
        <v>92</v>
      </c>
      <c r="Q1484" s="16">
        <v>100</v>
      </c>
      <c r="R1484" s="15" t="s">
        <v>51</v>
      </c>
      <c r="S1484" s="16">
        <v>72</v>
      </c>
      <c r="T1484" s="15" t="s">
        <v>121</v>
      </c>
    </row>
    <row r="1485" spans="1:20" x14ac:dyDescent="0.3">
      <c r="A1485" s="14">
        <v>43128</v>
      </c>
      <c r="B1485" s="15" t="s">
        <v>45</v>
      </c>
      <c r="C1485" s="15" t="s">
        <v>46</v>
      </c>
      <c r="D1485" s="15" t="s">
        <v>47</v>
      </c>
      <c r="E1485" s="16">
        <v>170</v>
      </c>
      <c r="F1485" s="17">
        <v>80</v>
      </c>
      <c r="G1485" s="17">
        <v>0</v>
      </c>
      <c r="H1485" s="17">
        <v>21</v>
      </c>
      <c r="I1485" s="15" t="s">
        <v>51</v>
      </c>
      <c r="J1485" s="17">
        <v>139</v>
      </c>
      <c r="K1485" s="15" t="s">
        <v>328</v>
      </c>
      <c r="L1485" s="27">
        <v>27</v>
      </c>
      <c r="M1485" s="28">
        <v>6</v>
      </c>
      <c r="N1485" s="28">
        <v>50</v>
      </c>
      <c r="O1485" s="29" t="s">
        <v>94</v>
      </c>
      <c r="P1485" s="16">
        <v>82</v>
      </c>
      <c r="Q1485" s="16">
        <v>100</v>
      </c>
      <c r="R1485" s="15" t="s">
        <v>51</v>
      </c>
      <c r="S1485" s="16">
        <v>56</v>
      </c>
      <c r="T1485" s="15" t="s">
        <v>121</v>
      </c>
    </row>
    <row r="1486" spans="1:20" x14ac:dyDescent="0.3">
      <c r="A1486" s="14">
        <v>43129</v>
      </c>
      <c r="B1486" s="15" t="s">
        <v>45</v>
      </c>
      <c r="C1486" s="15" t="s">
        <v>46</v>
      </c>
      <c r="D1486" s="15" t="s">
        <v>47</v>
      </c>
      <c r="E1486" s="16">
        <v>170</v>
      </c>
      <c r="F1486" s="17">
        <v>92</v>
      </c>
      <c r="G1486" s="17">
        <v>0</v>
      </c>
      <c r="H1486" s="17">
        <v>4</v>
      </c>
      <c r="I1486" s="15" t="s">
        <v>932</v>
      </c>
      <c r="J1486" s="17">
        <v>179</v>
      </c>
      <c r="K1486" s="15" t="s">
        <v>354</v>
      </c>
      <c r="L1486" s="27">
        <v>34</v>
      </c>
      <c r="M1486" s="28">
        <v>3</v>
      </c>
      <c r="N1486" s="28">
        <v>36</v>
      </c>
      <c r="O1486" s="29" t="s">
        <v>135</v>
      </c>
      <c r="P1486" s="16">
        <v>78</v>
      </c>
      <c r="Q1486" s="16">
        <v>100</v>
      </c>
      <c r="R1486" s="15" t="s">
        <v>51</v>
      </c>
      <c r="S1486" s="16">
        <v>37</v>
      </c>
      <c r="T1486" s="15" t="s">
        <v>158</v>
      </c>
    </row>
    <row r="1487" spans="1:20" x14ac:dyDescent="0.3">
      <c r="A1487" s="14">
        <v>43130</v>
      </c>
      <c r="B1487" s="15" t="s">
        <v>45</v>
      </c>
      <c r="C1487" s="15" t="s">
        <v>46</v>
      </c>
      <c r="D1487" s="15" t="s">
        <v>47</v>
      </c>
      <c r="E1487" s="16">
        <v>170</v>
      </c>
      <c r="F1487" s="17">
        <v>70</v>
      </c>
      <c r="G1487" s="17">
        <v>0</v>
      </c>
      <c r="H1487" s="17">
        <v>20</v>
      </c>
      <c r="I1487" s="15" t="s">
        <v>831</v>
      </c>
      <c r="J1487" s="17">
        <v>120</v>
      </c>
      <c r="K1487" s="15" t="s">
        <v>643</v>
      </c>
      <c r="L1487" s="29" t="s">
        <v>132</v>
      </c>
      <c r="M1487" s="28">
        <v>6</v>
      </c>
      <c r="N1487" s="28">
        <v>36</v>
      </c>
      <c r="O1487" s="29" t="s">
        <v>163</v>
      </c>
      <c r="P1487" s="16">
        <v>87</v>
      </c>
      <c r="Q1487" s="16">
        <v>100</v>
      </c>
      <c r="R1487" s="15" t="s">
        <v>51</v>
      </c>
      <c r="S1487" s="16">
        <v>68</v>
      </c>
      <c r="T1487" s="15" t="s">
        <v>146</v>
      </c>
    </row>
    <row r="1488" spans="1:20" x14ac:dyDescent="0.3">
      <c r="A1488" s="14">
        <v>43131</v>
      </c>
      <c r="B1488" s="15" t="s">
        <v>45</v>
      </c>
      <c r="C1488" s="15" t="s">
        <v>46</v>
      </c>
      <c r="D1488" s="15" t="s">
        <v>47</v>
      </c>
      <c r="E1488" s="16">
        <v>170</v>
      </c>
      <c r="F1488" s="17">
        <v>83</v>
      </c>
      <c r="G1488" s="17">
        <v>66</v>
      </c>
      <c r="H1488" s="17">
        <v>28</v>
      </c>
      <c r="I1488" s="15" t="s">
        <v>725</v>
      </c>
      <c r="J1488" s="17">
        <v>138</v>
      </c>
      <c r="K1488" s="15" t="s">
        <v>50</v>
      </c>
      <c r="L1488" s="29" t="s">
        <v>116</v>
      </c>
      <c r="M1488" s="28">
        <v>8</v>
      </c>
      <c r="N1488" s="28">
        <v>53</v>
      </c>
      <c r="O1488" s="29" t="s">
        <v>215</v>
      </c>
      <c r="P1488" s="16">
        <v>81</v>
      </c>
      <c r="Q1488" s="16">
        <v>99</v>
      </c>
      <c r="R1488" s="15" t="s">
        <v>51</v>
      </c>
      <c r="S1488" s="16">
        <v>59</v>
      </c>
      <c r="T1488" s="15" t="s">
        <v>158</v>
      </c>
    </row>
    <row r="1489" spans="1:20" x14ac:dyDescent="0.3">
      <c r="A1489" s="14">
        <v>43132</v>
      </c>
      <c r="B1489" s="15" t="s">
        <v>45</v>
      </c>
      <c r="C1489" s="15" t="s">
        <v>46</v>
      </c>
      <c r="D1489" s="15" t="s">
        <v>47</v>
      </c>
      <c r="E1489" s="16">
        <v>170</v>
      </c>
      <c r="F1489" s="17">
        <v>62</v>
      </c>
      <c r="G1489" s="17">
        <v>250</v>
      </c>
      <c r="H1489" s="17">
        <v>36</v>
      </c>
      <c r="I1489" s="15" t="s">
        <v>51</v>
      </c>
      <c r="J1489" s="17">
        <v>87</v>
      </c>
      <c r="K1489" s="15" t="s">
        <v>957</v>
      </c>
      <c r="L1489" s="27">
        <v>27</v>
      </c>
      <c r="M1489" s="28">
        <v>11</v>
      </c>
      <c r="N1489" s="28">
        <v>83</v>
      </c>
      <c r="O1489" s="29" t="s">
        <v>179</v>
      </c>
      <c r="P1489" s="16">
        <v>87</v>
      </c>
      <c r="Q1489" s="16">
        <v>100</v>
      </c>
      <c r="R1489" s="15" t="s">
        <v>51</v>
      </c>
      <c r="S1489" s="16">
        <v>76</v>
      </c>
      <c r="T1489" s="15" t="s">
        <v>89</v>
      </c>
    </row>
    <row r="1490" spans="1:20" x14ac:dyDescent="0.3">
      <c r="A1490" s="14">
        <v>43133</v>
      </c>
      <c r="B1490" s="15" t="s">
        <v>45</v>
      </c>
      <c r="C1490" s="15" t="s">
        <v>46</v>
      </c>
      <c r="D1490" s="15" t="s">
        <v>47</v>
      </c>
      <c r="E1490" s="16">
        <v>170</v>
      </c>
      <c r="F1490" s="17">
        <v>44</v>
      </c>
      <c r="G1490" s="17">
        <v>74</v>
      </c>
      <c r="H1490" s="17">
        <v>26</v>
      </c>
      <c r="I1490" s="15" t="s">
        <v>487</v>
      </c>
      <c r="J1490" s="17">
        <v>63</v>
      </c>
      <c r="K1490" s="15" t="s">
        <v>958</v>
      </c>
      <c r="L1490" s="27">
        <v>26</v>
      </c>
      <c r="M1490" s="28">
        <v>8</v>
      </c>
      <c r="N1490" s="28">
        <v>64</v>
      </c>
      <c r="O1490" s="29" t="s">
        <v>184</v>
      </c>
      <c r="P1490" s="16">
        <v>94</v>
      </c>
      <c r="Q1490" s="16">
        <v>100</v>
      </c>
      <c r="R1490" s="15" t="s">
        <v>59</v>
      </c>
      <c r="S1490" s="16">
        <v>80</v>
      </c>
      <c r="T1490" s="15" t="s">
        <v>188</v>
      </c>
    </row>
    <row r="1491" spans="1:20" x14ac:dyDescent="0.3">
      <c r="A1491" s="14">
        <v>43134</v>
      </c>
      <c r="B1491" s="15" t="s">
        <v>45</v>
      </c>
      <c r="C1491" s="15" t="s">
        <v>46</v>
      </c>
      <c r="D1491" s="15" t="s">
        <v>47</v>
      </c>
      <c r="E1491" s="16">
        <v>170</v>
      </c>
      <c r="F1491" s="17">
        <v>63</v>
      </c>
      <c r="G1491" s="17">
        <v>398</v>
      </c>
      <c r="H1491" s="17">
        <v>29</v>
      </c>
      <c r="I1491" s="15" t="s">
        <v>249</v>
      </c>
      <c r="J1491" s="17">
        <v>97</v>
      </c>
      <c r="K1491" s="15" t="s">
        <v>386</v>
      </c>
      <c r="L1491" s="27">
        <v>22</v>
      </c>
      <c r="M1491" s="28">
        <v>14</v>
      </c>
      <c r="N1491" s="28">
        <v>67</v>
      </c>
      <c r="O1491" s="29" t="s">
        <v>79</v>
      </c>
      <c r="P1491" s="16">
        <v>92</v>
      </c>
      <c r="Q1491" s="16">
        <v>98</v>
      </c>
      <c r="R1491" s="15" t="s">
        <v>521</v>
      </c>
      <c r="S1491" s="16">
        <v>84</v>
      </c>
      <c r="T1491" s="15" t="s">
        <v>277</v>
      </c>
    </row>
    <row r="1492" spans="1:20" x14ac:dyDescent="0.3">
      <c r="A1492" s="14">
        <v>43135</v>
      </c>
      <c r="B1492" s="15" t="s">
        <v>45</v>
      </c>
      <c r="C1492" s="15" t="s">
        <v>46</v>
      </c>
      <c r="D1492" s="15" t="s">
        <v>47</v>
      </c>
      <c r="E1492" s="16">
        <v>170</v>
      </c>
      <c r="F1492" s="17">
        <v>48</v>
      </c>
      <c r="G1492" s="17">
        <v>500</v>
      </c>
      <c r="H1492" s="17">
        <v>13</v>
      </c>
      <c r="I1492" s="15" t="s">
        <v>165</v>
      </c>
      <c r="J1492" s="17">
        <v>82</v>
      </c>
      <c r="K1492" s="15" t="s">
        <v>324</v>
      </c>
      <c r="L1492" s="29" t="s">
        <v>132</v>
      </c>
      <c r="M1492" s="28">
        <v>6</v>
      </c>
      <c r="N1492" s="28">
        <v>44</v>
      </c>
      <c r="O1492" s="29" t="s">
        <v>301</v>
      </c>
      <c r="P1492" s="16">
        <v>94</v>
      </c>
      <c r="Q1492" s="16">
        <v>99</v>
      </c>
      <c r="R1492" s="15" t="s">
        <v>51</v>
      </c>
      <c r="S1492" s="16">
        <v>82</v>
      </c>
      <c r="T1492" s="15" t="s">
        <v>146</v>
      </c>
    </row>
    <row r="1493" spans="1:20" x14ac:dyDescent="0.3">
      <c r="A1493" s="14">
        <v>43136</v>
      </c>
      <c r="B1493" s="15" t="s">
        <v>45</v>
      </c>
      <c r="C1493" s="15" t="s">
        <v>46</v>
      </c>
      <c r="D1493" s="15" t="s">
        <v>47</v>
      </c>
      <c r="E1493" s="16">
        <v>170</v>
      </c>
      <c r="F1493" s="17">
        <v>33</v>
      </c>
      <c r="G1493" s="17">
        <v>78</v>
      </c>
      <c r="H1493" s="17">
        <v>12</v>
      </c>
      <c r="I1493" s="15" t="s">
        <v>419</v>
      </c>
      <c r="J1493" s="17">
        <v>54</v>
      </c>
      <c r="K1493" s="15" t="s">
        <v>206</v>
      </c>
      <c r="L1493" s="29" t="s">
        <v>263</v>
      </c>
      <c r="M1493" s="28">
        <v>8</v>
      </c>
      <c r="N1493" s="28">
        <v>72</v>
      </c>
      <c r="O1493" s="29" t="s">
        <v>146</v>
      </c>
      <c r="P1493" s="16">
        <v>92</v>
      </c>
      <c r="Q1493" s="16">
        <v>100</v>
      </c>
      <c r="R1493" s="15" t="s">
        <v>51</v>
      </c>
      <c r="S1493" s="16">
        <v>80</v>
      </c>
      <c r="T1493" s="15" t="s">
        <v>638</v>
      </c>
    </row>
    <row r="1494" spans="1:20" x14ac:dyDescent="0.3">
      <c r="A1494" s="14">
        <v>43137</v>
      </c>
      <c r="B1494" s="15" t="s">
        <v>45</v>
      </c>
      <c r="C1494" s="15" t="s">
        <v>46</v>
      </c>
      <c r="D1494" s="15" t="s">
        <v>47</v>
      </c>
      <c r="E1494" s="16">
        <v>170</v>
      </c>
      <c r="F1494" s="17">
        <v>40</v>
      </c>
      <c r="G1494" s="17">
        <v>168</v>
      </c>
      <c r="H1494" s="17">
        <v>11</v>
      </c>
      <c r="I1494" s="15" t="s">
        <v>465</v>
      </c>
      <c r="J1494" s="17">
        <v>68</v>
      </c>
      <c r="K1494" s="15" t="s">
        <v>158</v>
      </c>
      <c r="L1494" s="29" t="s">
        <v>116</v>
      </c>
      <c r="M1494" s="28">
        <v>3</v>
      </c>
      <c r="N1494" s="28">
        <v>86</v>
      </c>
      <c r="O1494" s="29" t="s">
        <v>135</v>
      </c>
      <c r="P1494" s="16">
        <v>95</v>
      </c>
      <c r="Q1494" s="16">
        <v>100</v>
      </c>
      <c r="R1494" s="15" t="s">
        <v>51</v>
      </c>
      <c r="S1494" s="16">
        <v>77</v>
      </c>
      <c r="T1494" s="15" t="s">
        <v>158</v>
      </c>
    </row>
    <row r="1495" spans="1:20" x14ac:dyDescent="0.3">
      <c r="A1495" s="14">
        <v>43138</v>
      </c>
      <c r="B1495" s="15" t="s">
        <v>45</v>
      </c>
      <c r="C1495" s="15" t="s">
        <v>46</v>
      </c>
      <c r="D1495" s="15" t="s">
        <v>47</v>
      </c>
      <c r="E1495" s="16">
        <v>170</v>
      </c>
      <c r="F1495" s="17">
        <v>28</v>
      </c>
      <c r="G1495" s="17">
        <v>116</v>
      </c>
      <c r="H1495" s="17">
        <v>11</v>
      </c>
      <c r="I1495" s="15" t="s">
        <v>539</v>
      </c>
      <c r="J1495" s="17">
        <v>45</v>
      </c>
      <c r="K1495" s="15" t="s">
        <v>406</v>
      </c>
      <c r="L1495" s="27">
        <v>20</v>
      </c>
      <c r="M1495" s="28">
        <v>8</v>
      </c>
      <c r="N1495" s="28">
        <v>36</v>
      </c>
      <c r="O1495" s="29" t="s">
        <v>158</v>
      </c>
      <c r="P1495" s="16">
        <v>98</v>
      </c>
      <c r="Q1495" s="16">
        <v>100</v>
      </c>
      <c r="R1495" s="15" t="s">
        <v>51</v>
      </c>
      <c r="S1495" s="16">
        <v>87</v>
      </c>
      <c r="T1495" s="15" t="s">
        <v>64</v>
      </c>
    </row>
    <row r="1496" spans="1:20" x14ac:dyDescent="0.3">
      <c r="A1496" s="14">
        <v>43139</v>
      </c>
      <c r="B1496" s="15" t="s">
        <v>45</v>
      </c>
      <c r="C1496" s="15" t="s">
        <v>46</v>
      </c>
      <c r="D1496" s="15" t="s">
        <v>47</v>
      </c>
      <c r="E1496" s="16">
        <v>170</v>
      </c>
      <c r="F1496" s="17">
        <v>58</v>
      </c>
      <c r="G1496" s="17">
        <v>14</v>
      </c>
      <c r="H1496" s="17">
        <v>9</v>
      </c>
      <c r="I1496" s="15" t="s">
        <v>51</v>
      </c>
      <c r="J1496" s="17">
        <v>108</v>
      </c>
      <c r="K1496" s="15" t="s">
        <v>64</v>
      </c>
      <c r="L1496" s="29" t="s">
        <v>533</v>
      </c>
      <c r="M1496" s="28">
        <v>6</v>
      </c>
      <c r="N1496" s="28">
        <v>47</v>
      </c>
      <c r="O1496" s="29" t="s">
        <v>235</v>
      </c>
      <c r="P1496" s="16">
        <v>77</v>
      </c>
      <c r="Q1496" s="16">
        <v>100</v>
      </c>
      <c r="R1496" s="15" t="s">
        <v>51</v>
      </c>
      <c r="S1496" s="16">
        <v>51</v>
      </c>
      <c r="T1496" s="15" t="s">
        <v>61</v>
      </c>
    </row>
    <row r="1497" spans="1:20" x14ac:dyDescent="0.3">
      <c r="A1497" s="14">
        <v>43140</v>
      </c>
      <c r="B1497" s="15" t="s">
        <v>45</v>
      </c>
      <c r="C1497" s="15" t="s">
        <v>46</v>
      </c>
      <c r="D1497" s="15" t="s">
        <v>47</v>
      </c>
      <c r="E1497" s="16">
        <v>170</v>
      </c>
      <c r="F1497" s="17">
        <v>58</v>
      </c>
      <c r="G1497" s="17">
        <v>94</v>
      </c>
      <c r="H1497" s="17">
        <v>28</v>
      </c>
      <c r="I1497" s="15" t="s">
        <v>86</v>
      </c>
      <c r="J1497" s="17">
        <v>88</v>
      </c>
      <c r="K1497" s="15" t="s">
        <v>512</v>
      </c>
      <c r="L1497" s="27">
        <v>99</v>
      </c>
      <c r="M1497" s="28">
        <v>8</v>
      </c>
      <c r="N1497" s="28">
        <v>69</v>
      </c>
      <c r="O1497" s="29" t="s">
        <v>121</v>
      </c>
      <c r="P1497" s="16">
        <v>95</v>
      </c>
      <c r="Q1497" s="16">
        <v>100</v>
      </c>
      <c r="R1497" s="15" t="s">
        <v>81</v>
      </c>
      <c r="S1497" s="16">
        <v>80</v>
      </c>
      <c r="T1497" s="15" t="s">
        <v>510</v>
      </c>
    </row>
    <row r="1498" spans="1:20" x14ac:dyDescent="0.3">
      <c r="A1498" s="14">
        <v>43141</v>
      </c>
      <c r="B1498" s="15" t="s">
        <v>45</v>
      </c>
      <c r="C1498" s="15" t="s">
        <v>46</v>
      </c>
      <c r="D1498" s="15" t="s">
        <v>47</v>
      </c>
      <c r="E1498" s="16">
        <v>170</v>
      </c>
      <c r="F1498" s="17">
        <v>72</v>
      </c>
      <c r="G1498" s="17">
        <v>0</v>
      </c>
      <c r="H1498" s="17">
        <v>36</v>
      </c>
      <c r="I1498" s="15" t="s">
        <v>51</v>
      </c>
      <c r="J1498" s="17">
        <v>109</v>
      </c>
      <c r="K1498" s="15" t="s">
        <v>489</v>
      </c>
      <c r="L1498" s="27">
        <v>30</v>
      </c>
      <c r="M1498" s="28">
        <v>6</v>
      </c>
      <c r="N1498" s="28">
        <v>47</v>
      </c>
      <c r="O1498" s="29" t="s">
        <v>260</v>
      </c>
      <c r="P1498" s="16">
        <v>80</v>
      </c>
      <c r="Q1498" s="16">
        <v>99</v>
      </c>
      <c r="R1498" s="15" t="s">
        <v>51</v>
      </c>
      <c r="S1498" s="16">
        <v>66</v>
      </c>
      <c r="T1498" s="15" t="s">
        <v>51</v>
      </c>
    </row>
    <row r="1499" spans="1:20" x14ac:dyDescent="0.3">
      <c r="A1499" s="14">
        <v>43142</v>
      </c>
      <c r="B1499" s="15" t="s">
        <v>45</v>
      </c>
      <c r="C1499" s="15" t="s">
        <v>46</v>
      </c>
      <c r="D1499" s="15" t="s">
        <v>47</v>
      </c>
      <c r="E1499" s="16">
        <v>170</v>
      </c>
      <c r="F1499" s="17">
        <v>81</v>
      </c>
      <c r="G1499" s="17">
        <v>152</v>
      </c>
      <c r="H1499" s="17">
        <v>56</v>
      </c>
      <c r="I1499" s="15" t="s">
        <v>394</v>
      </c>
      <c r="J1499" s="17">
        <v>106</v>
      </c>
      <c r="K1499" s="15" t="s">
        <v>512</v>
      </c>
      <c r="L1499" s="27">
        <v>22</v>
      </c>
      <c r="M1499" s="28">
        <v>11</v>
      </c>
      <c r="N1499" s="28">
        <v>64</v>
      </c>
      <c r="O1499" s="29" t="s">
        <v>747</v>
      </c>
      <c r="P1499" s="16">
        <v>93</v>
      </c>
      <c r="Q1499" s="16">
        <v>98</v>
      </c>
      <c r="R1499" s="15" t="s">
        <v>51</v>
      </c>
      <c r="S1499" s="16">
        <v>86</v>
      </c>
      <c r="T1499" s="15" t="s">
        <v>226</v>
      </c>
    </row>
    <row r="1500" spans="1:20" x14ac:dyDescent="0.3">
      <c r="A1500" s="14">
        <v>43143</v>
      </c>
      <c r="B1500" s="15" t="s">
        <v>45</v>
      </c>
      <c r="C1500" s="15" t="s">
        <v>46</v>
      </c>
      <c r="D1500" s="15" t="s">
        <v>47</v>
      </c>
      <c r="E1500" s="16">
        <v>170</v>
      </c>
      <c r="F1500" s="17">
        <v>55</v>
      </c>
      <c r="G1500" s="17">
        <v>26</v>
      </c>
      <c r="H1500" s="17">
        <v>22</v>
      </c>
      <c r="I1500" s="15" t="s">
        <v>51</v>
      </c>
      <c r="J1500" s="17">
        <v>88</v>
      </c>
      <c r="K1500" s="15" t="s">
        <v>821</v>
      </c>
      <c r="L1500" s="27">
        <v>27</v>
      </c>
      <c r="M1500" s="28">
        <v>8</v>
      </c>
      <c r="N1500" s="28">
        <v>53</v>
      </c>
      <c r="O1500" s="29" t="s">
        <v>169</v>
      </c>
      <c r="P1500" s="16">
        <v>91</v>
      </c>
      <c r="Q1500" s="16">
        <v>99</v>
      </c>
      <c r="R1500" s="15" t="s">
        <v>120</v>
      </c>
      <c r="S1500" s="16">
        <v>61</v>
      </c>
      <c r="T1500" s="15" t="s">
        <v>260</v>
      </c>
    </row>
    <row r="1501" spans="1:20" x14ac:dyDescent="0.3">
      <c r="A1501" s="14">
        <v>43144</v>
      </c>
      <c r="B1501" s="15" t="s">
        <v>45</v>
      </c>
      <c r="C1501" s="15" t="s">
        <v>46</v>
      </c>
      <c r="D1501" s="15" t="s">
        <v>47</v>
      </c>
      <c r="E1501" s="16">
        <v>170</v>
      </c>
      <c r="F1501" s="17">
        <v>76</v>
      </c>
      <c r="G1501" s="17">
        <v>64</v>
      </c>
      <c r="H1501" s="17">
        <v>15</v>
      </c>
      <c r="I1501" s="15" t="s">
        <v>959</v>
      </c>
      <c r="J1501" s="17">
        <v>138</v>
      </c>
      <c r="K1501" s="15" t="s">
        <v>572</v>
      </c>
      <c r="L1501" s="27">
        <v>31</v>
      </c>
      <c r="M1501" s="28">
        <v>17</v>
      </c>
      <c r="N1501" s="28">
        <v>125</v>
      </c>
      <c r="O1501" s="29" t="s">
        <v>163</v>
      </c>
      <c r="P1501" s="16">
        <v>79</v>
      </c>
      <c r="Q1501" s="16">
        <v>95</v>
      </c>
      <c r="R1501" s="15" t="s">
        <v>51</v>
      </c>
      <c r="S1501" s="16">
        <v>46</v>
      </c>
      <c r="T1501" s="15" t="s">
        <v>347</v>
      </c>
    </row>
    <row r="1502" spans="1:20" x14ac:dyDescent="0.3">
      <c r="A1502" s="14">
        <v>43145</v>
      </c>
      <c r="B1502" s="15" t="s">
        <v>45</v>
      </c>
      <c r="C1502" s="15" t="s">
        <v>46</v>
      </c>
      <c r="D1502" s="15" t="s">
        <v>47</v>
      </c>
      <c r="E1502" s="16">
        <v>170</v>
      </c>
      <c r="F1502" s="17">
        <v>140</v>
      </c>
      <c r="G1502" s="17">
        <v>4</v>
      </c>
      <c r="H1502" s="17">
        <v>71</v>
      </c>
      <c r="I1502" s="15" t="s">
        <v>51</v>
      </c>
      <c r="J1502" s="17">
        <v>208</v>
      </c>
      <c r="K1502" s="15" t="s">
        <v>864</v>
      </c>
      <c r="L1502" s="27">
        <v>16</v>
      </c>
      <c r="M1502" s="28">
        <v>14</v>
      </c>
      <c r="N1502" s="28">
        <v>83</v>
      </c>
      <c r="O1502" s="29" t="s">
        <v>64</v>
      </c>
      <c r="P1502" s="16">
        <v>68</v>
      </c>
      <c r="Q1502" s="16">
        <v>95</v>
      </c>
      <c r="R1502" s="15" t="s">
        <v>51</v>
      </c>
      <c r="S1502" s="16">
        <v>46</v>
      </c>
      <c r="T1502" s="15" t="s">
        <v>135</v>
      </c>
    </row>
    <row r="1503" spans="1:20" x14ac:dyDescent="0.3">
      <c r="A1503" s="14">
        <v>43146</v>
      </c>
      <c r="B1503" s="15" t="s">
        <v>45</v>
      </c>
      <c r="C1503" s="15" t="s">
        <v>46</v>
      </c>
      <c r="D1503" s="15" t="s">
        <v>47</v>
      </c>
      <c r="E1503" s="16">
        <v>170</v>
      </c>
      <c r="F1503" s="17">
        <v>135</v>
      </c>
      <c r="G1503" s="17">
        <v>8</v>
      </c>
      <c r="H1503" s="17">
        <v>89</v>
      </c>
      <c r="I1503" s="15" t="s">
        <v>506</v>
      </c>
      <c r="J1503" s="17">
        <v>181</v>
      </c>
      <c r="K1503" s="15" t="s">
        <v>297</v>
      </c>
      <c r="L1503" s="29" t="s">
        <v>102</v>
      </c>
      <c r="M1503" s="28">
        <v>6</v>
      </c>
      <c r="N1503" s="28">
        <v>47</v>
      </c>
      <c r="O1503" s="29" t="s">
        <v>59</v>
      </c>
      <c r="P1503" s="16">
        <v>83</v>
      </c>
      <c r="Q1503" s="16">
        <v>100</v>
      </c>
      <c r="R1503" s="15" t="s">
        <v>240</v>
      </c>
      <c r="S1503" s="16">
        <v>64</v>
      </c>
      <c r="T1503" s="15" t="s">
        <v>158</v>
      </c>
    </row>
    <row r="1504" spans="1:20" x14ac:dyDescent="0.3">
      <c r="A1504" s="14">
        <v>43147</v>
      </c>
      <c r="B1504" s="15" t="s">
        <v>45</v>
      </c>
      <c r="C1504" s="15" t="s">
        <v>46</v>
      </c>
      <c r="D1504" s="15" t="s">
        <v>47</v>
      </c>
      <c r="E1504" s="16">
        <v>170</v>
      </c>
      <c r="F1504" s="17">
        <v>118</v>
      </c>
      <c r="G1504" s="17">
        <v>84</v>
      </c>
      <c r="H1504" s="17">
        <v>92</v>
      </c>
      <c r="I1504" s="15" t="s">
        <v>199</v>
      </c>
      <c r="J1504" s="17">
        <v>144</v>
      </c>
      <c r="K1504" s="15" t="s">
        <v>960</v>
      </c>
      <c r="L1504" s="27">
        <v>35</v>
      </c>
      <c r="M1504" s="28">
        <v>3</v>
      </c>
      <c r="N1504" s="28">
        <v>67</v>
      </c>
      <c r="O1504" s="29" t="s">
        <v>235</v>
      </c>
      <c r="P1504" s="16">
        <v>92</v>
      </c>
      <c r="Q1504" s="16">
        <v>100</v>
      </c>
      <c r="R1504" s="15" t="s">
        <v>86</v>
      </c>
      <c r="S1504" s="16">
        <v>85</v>
      </c>
      <c r="T1504" s="15" t="s">
        <v>133</v>
      </c>
    </row>
    <row r="1505" spans="1:20" x14ac:dyDescent="0.3">
      <c r="A1505" s="14">
        <v>43148</v>
      </c>
      <c r="B1505" s="15" t="s">
        <v>45</v>
      </c>
      <c r="C1505" s="15" t="s">
        <v>46</v>
      </c>
      <c r="D1505" s="15" t="s">
        <v>47</v>
      </c>
      <c r="E1505" s="16">
        <v>170</v>
      </c>
      <c r="F1505" s="17">
        <v>88</v>
      </c>
      <c r="G1505" s="17">
        <v>20</v>
      </c>
      <c r="H1505" s="17">
        <v>49</v>
      </c>
      <c r="I1505" s="15" t="s">
        <v>62</v>
      </c>
      <c r="J1505" s="17">
        <v>126</v>
      </c>
      <c r="K1505" s="15" t="s">
        <v>826</v>
      </c>
      <c r="L1505" s="27">
        <v>25</v>
      </c>
      <c r="M1505" s="28">
        <v>6</v>
      </c>
      <c r="N1505" s="28">
        <v>47</v>
      </c>
      <c r="O1505" s="29" t="s">
        <v>117</v>
      </c>
      <c r="P1505" s="16">
        <v>89</v>
      </c>
      <c r="Q1505" s="16">
        <v>100</v>
      </c>
      <c r="R1505" s="15" t="s">
        <v>51</v>
      </c>
      <c r="S1505" s="16">
        <v>68</v>
      </c>
      <c r="T1505" s="15" t="s">
        <v>264</v>
      </c>
    </row>
    <row r="1506" spans="1:20" x14ac:dyDescent="0.3">
      <c r="A1506" s="14">
        <v>43149</v>
      </c>
      <c r="B1506" s="15" t="s">
        <v>45</v>
      </c>
      <c r="C1506" s="15" t="s">
        <v>46</v>
      </c>
      <c r="D1506" s="15" t="s">
        <v>47</v>
      </c>
      <c r="E1506" s="16">
        <v>170</v>
      </c>
      <c r="F1506" s="17">
        <v>88</v>
      </c>
      <c r="G1506" s="17">
        <v>8</v>
      </c>
      <c r="H1506" s="17">
        <v>38</v>
      </c>
      <c r="I1506" s="15" t="s">
        <v>961</v>
      </c>
      <c r="J1506" s="17">
        <v>138</v>
      </c>
      <c r="K1506" s="15" t="s">
        <v>374</v>
      </c>
      <c r="L1506" s="29" t="s">
        <v>84</v>
      </c>
      <c r="M1506" s="28">
        <v>6</v>
      </c>
      <c r="N1506" s="28">
        <v>50</v>
      </c>
      <c r="O1506" s="29" t="s">
        <v>201</v>
      </c>
      <c r="P1506" s="16">
        <v>81</v>
      </c>
      <c r="Q1506" s="16">
        <v>100</v>
      </c>
      <c r="R1506" s="15" t="s">
        <v>51</v>
      </c>
      <c r="S1506" s="16">
        <v>58</v>
      </c>
      <c r="T1506" s="15" t="s">
        <v>89</v>
      </c>
    </row>
    <row r="1507" spans="1:20" x14ac:dyDescent="0.3">
      <c r="A1507" s="14">
        <v>43150</v>
      </c>
      <c r="B1507" s="15" t="s">
        <v>45</v>
      </c>
      <c r="C1507" s="15" t="s">
        <v>46</v>
      </c>
      <c r="D1507" s="15" t="s">
        <v>47</v>
      </c>
      <c r="E1507" s="16">
        <v>170</v>
      </c>
      <c r="F1507" s="17">
        <v>98</v>
      </c>
      <c r="G1507" s="17">
        <v>108</v>
      </c>
      <c r="H1507" s="17">
        <v>82</v>
      </c>
      <c r="I1507" s="15" t="s">
        <v>51</v>
      </c>
      <c r="J1507" s="17">
        <v>115</v>
      </c>
      <c r="K1507" s="15" t="s">
        <v>548</v>
      </c>
      <c r="L1507" s="27">
        <v>26</v>
      </c>
      <c r="M1507" s="28">
        <v>3</v>
      </c>
      <c r="N1507" s="28">
        <v>33</v>
      </c>
      <c r="O1507" s="29" t="s">
        <v>135</v>
      </c>
      <c r="P1507" s="16">
        <v>97</v>
      </c>
      <c r="Q1507" s="16">
        <v>100</v>
      </c>
      <c r="R1507" s="15" t="s">
        <v>51</v>
      </c>
      <c r="S1507" s="16">
        <v>90</v>
      </c>
      <c r="T1507" s="15" t="s">
        <v>135</v>
      </c>
    </row>
    <row r="1508" spans="1:20" x14ac:dyDescent="0.3">
      <c r="A1508" s="14">
        <v>43151</v>
      </c>
      <c r="B1508" s="15" t="s">
        <v>45</v>
      </c>
      <c r="C1508" s="15" t="s">
        <v>46</v>
      </c>
      <c r="D1508" s="15" t="s">
        <v>47</v>
      </c>
      <c r="E1508" s="16">
        <v>170</v>
      </c>
      <c r="F1508" s="17">
        <v>99</v>
      </c>
      <c r="G1508" s="17">
        <v>50</v>
      </c>
      <c r="H1508" s="17">
        <v>80</v>
      </c>
      <c r="I1508" s="15" t="s">
        <v>962</v>
      </c>
      <c r="J1508" s="17">
        <v>118</v>
      </c>
      <c r="K1508" s="15" t="s">
        <v>285</v>
      </c>
      <c r="L1508" s="27">
        <v>31</v>
      </c>
      <c r="M1508" s="28">
        <v>3</v>
      </c>
      <c r="N1508" s="28">
        <v>31</v>
      </c>
      <c r="O1508" s="29" t="s">
        <v>206</v>
      </c>
      <c r="P1508" s="16">
        <v>93</v>
      </c>
      <c r="Q1508" s="16">
        <v>100</v>
      </c>
      <c r="R1508" s="15" t="s">
        <v>51</v>
      </c>
      <c r="S1508" s="16">
        <v>75</v>
      </c>
      <c r="T1508" s="15" t="s">
        <v>206</v>
      </c>
    </row>
    <row r="1509" spans="1:20" x14ac:dyDescent="0.3">
      <c r="A1509" s="14">
        <v>43152</v>
      </c>
      <c r="B1509" s="15" t="s">
        <v>45</v>
      </c>
      <c r="C1509" s="15" t="s">
        <v>46</v>
      </c>
      <c r="D1509" s="15" t="s">
        <v>47</v>
      </c>
      <c r="E1509" s="16">
        <v>170</v>
      </c>
      <c r="F1509" s="17">
        <v>66</v>
      </c>
      <c r="G1509" s="17">
        <v>18</v>
      </c>
      <c r="H1509" s="17">
        <v>33</v>
      </c>
      <c r="I1509" s="15" t="s">
        <v>309</v>
      </c>
      <c r="J1509" s="17">
        <v>99</v>
      </c>
      <c r="K1509" s="15" t="s">
        <v>406</v>
      </c>
      <c r="L1509" s="29" t="s">
        <v>401</v>
      </c>
      <c r="M1509" s="28">
        <v>6</v>
      </c>
      <c r="N1509" s="28">
        <v>61</v>
      </c>
      <c r="O1509" s="29" t="s">
        <v>543</v>
      </c>
      <c r="P1509" s="16">
        <v>89</v>
      </c>
      <c r="Q1509" s="16">
        <v>100</v>
      </c>
      <c r="R1509" s="15" t="s">
        <v>51</v>
      </c>
      <c r="S1509" s="16">
        <v>72</v>
      </c>
      <c r="T1509" s="15" t="s">
        <v>250</v>
      </c>
    </row>
    <row r="1510" spans="1:20" x14ac:dyDescent="0.3">
      <c r="A1510" s="14">
        <v>43153</v>
      </c>
      <c r="B1510" s="15" t="s">
        <v>45</v>
      </c>
      <c r="C1510" s="15" t="s">
        <v>46</v>
      </c>
      <c r="D1510" s="15" t="s">
        <v>47</v>
      </c>
      <c r="E1510" s="16">
        <v>170</v>
      </c>
      <c r="F1510" s="17">
        <v>64</v>
      </c>
      <c r="G1510" s="17">
        <v>0</v>
      </c>
      <c r="H1510" s="17">
        <v>14</v>
      </c>
      <c r="I1510" s="15" t="s">
        <v>100</v>
      </c>
      <c r="J1510" s="17">
        <v>114</v>
      </c>
      <c r="K1510" s="15" t="s">
        <v>68</v>
      </c>
      <c r="L1510" s="29" t="s">
        <v>263</v>
      </c>
      <c r="M1510" s="28">
        <v>8</v>
      </c>
      <c r="N1510" s="28">
        <v>61</v>
      </c>
      <c r="O1510" s="29" t="s">
        <v>52</v>
      </c>
      <c r="P1510" s="16">
        <v>74</v>
      </c>
      <c r="Q1510" s="16">
        <v>100</v>
      </c>
      <c r="R1510" s="15" t="s">
        <v>51</v>
      </c>
      <c r="S1510" s="16">
        <v>51</v>
      </c>
      <c r="T1510" s="15" t="s">
        <v>71</v>
      </c>
    </row>
    <row r="1511" spans="1:20" x14ac:dyDescent="0.3">
      <c r="A1511" s="14">
        <v>43154</v>
      </c>
      <c r="B1511" s="15" t="s">
        <v>45</v>
      </c>
      <c r="C1511" s="15" t="s">
        <v>46</v>
      </c>
      <c r="D1511" s="15" t="s">
        <v>47</v>
      </c>
      <c r="E1511" s="16">
        <v>170</v>
      </c>
      <c r="F1511" s="17">
        <v>66</v>
      </c>
      <c r="G1511" s="17">
        <v>2</v>
      </c>
      <c r="H1511" s="17">
        <v>9</v>
      </c>
      <c r="I1511" s="15" t="s">
        <v>470</v>
      </c>
      <c r="J1511" s="17">
        <v>122</v>
      </c>
      <c r="K1511" s="15" t="s">
        <v>139</v>
      </c>
      <c r="L1511" s="27">
        <v>29</v>
      </c>
      <c r="M1511" s="28">
        <v>6</v>
      </c>
      <c r="N1511" s="28">
        <v>50</v>
      </c>
      <c r="O1511" s="29" t="s">
        <v>50</v>
      </c>
      <c r="P1511" s="16">
        <v>70</v>
      </c>
      <c r="Q1511" s="16">
        <v>100</v>
      </c>
      <c r="R1511" s="15" t="s">
        <v>367</v>
      </c>
      <c r="S1511" s="16">
        <v>39</v>
      </c>
      <c r="T1511" s="15" t="s">
        <v>51</v>
      </c>
    </row>
    <row r="1512" spans="1:20" x14ac:dyDescent="0.3">
      <c r="A1512" s="14">
        <v>43155</v>
      </c>
      <c r="B1512" s="15" t="s">
        <v>45</v>
      </c>
      <c r="C1512" s="15" t="s">
        <v>46</v>
      </c>
      <c r="D1512" s="15" t="s">
        <v>47</v>
      </c>
      <c r="E1512" s="16">
        <v>170</v>
      </c>
      <c r="F1512" s="17">
        <v>54</v>
      </c>
      <c r="G1512" s="17">
        <v>0</v>
      </c>
      <c r="H1512" s="17">
        <v>-14</v>
      </c>
      <c r="I1512" s="15" t="s">
        <v>962</v>
      </c>
      <c r="J1512" s="17">
        <v>122</v>
      </c>
      <c r="K1512" s="15" t="s">
        <v>535</v>
      </c>
      <c r="L1512" s="27">
        <v>36</v>
      </c>
      <c r="M1512" s="28">
        <v>11</v>
      </c>
      <c r="N1512" s="28">
        <v>53</v>
      </c>
      <c r="O1512" s="29" t="s">
        <v>146</v>
      </c>
      <c r="P1512" s="16">
        <v>76</v>
      </c>
      <c r="Q1512" s="16">
        <v>100</v>
      </c>
      <c r="R1512" s="15" t="s">
        <v>51</v>
      </c>
      <c r="S1512" s="16">
        <v>50</v>
      </c>
      <c r="T1512" s="15" t="s">
        <v>52</v>
      </c>
    </row>
    <row r="1513" spans="1:20" x14ac:dyDescent="0.3">
      <c r="A1513" s="14">
        <v>43156</v>
      </c>
      <c r="B1513" s="15" t="s">
        <v>45</v>
      </c>
      <c r="C1513" s="15" t="s">
        <v>46</v>
      </c>
      <c r="D1513" s="15" t="s">
        <v>47</v>
      </c>
      <c r="E1513" s="16">
        <v>170</v>
      </c>
      <c r="F1513" s="17">
        <v>69</v>
      </c>
      <c r="G1513" s="17">
        <v>0</v>
      </c>
      <c r="H1513" s="17">
        <v>-8</v>
      </c>
      <c r="I1513" s="15" t="s">
        <v>175</v>
      </c>
      <c r="J1513" s="17">
        <v>146</v>
      </c>
      <c r="K1513" s="15" t="s">
        <v>398</v>
      </c>
      <c r="L1513" s="29" t="s">
        <v>84</v>
      </c>
      <c r="M1513" s="28">
        <v>8</v>
      </c>
      <c r="N1513" s="28">
        <v>50</v>
      </c>
      <c r="O1513" s="29" t="s">
        <v>81</v>
      </c>
      <c r="P1513" s="16">
        <v>75</v>
      </c>
      <c r="Q1513" s="16">
        <v>100</v>
      </c>
      <c r="R1513" s="15" t="s">
        <v>51</v>
      </c>
      <c r="S1513" s="16">
        <v>47</v>
      </c>
      <c r="T1513" s="15" t="s">
        <v>121</v>
      </c>
    </row>
    <row r="1514" spans="1:20" x14ac:dyDescent="0.3">
      <c r="A1514" s="14">
        <v>43157</v>
      </c>
      <c r="B1514" s="15" t="s">
        <v>45</v>
      </c>
      <c r="C1514" s="15" t="s">
        <v>46</v>
      </c>
      <c r="D1514" s="15" t="s">
        <v>47</v>
      </c>
      <c r="E1514" s="16">
        <v>170</v>
      </c>
      <c r="F1514" s="17">
        <v>72</v>
      </c>
      <c r="G1514" s="17">
        <v>0</v>
      </c>
      <c r="H1514" s="17">
        <v>21</v>
      </c>
      <c r="I1514" s="15" t="s">
        <v>51</v>
      </c>
      <c r="J1514" s="17">
        <v>124</v>
      </c>
      <c r="K1514" s="15" t="s">
        <v>645</v>
      </c>
      <c r="L1514" s="29" t="s">
        <v>401</v>
      </c>
      <c r="M1514" s="28">
        <v>17</v>
      </c>
      <c r="N1514" s="28">
        <v>64</v>
      </c>
      <c r="O1514" s="29" t="s">
        <v>260</v>
      </c>
      <c r="P1514" s="16">
        <v>77</v>
      </c>
      <c r="Q1514" s="16">
        <v>100</v>
      </c>
      <c r="R1514" s="15" t="s">
        <v>51</v>
      </c>
      <c r="S1514" s="16">
        <v>54</v>
      </c>
      <c r="T1514" s="15" t="s">
        <v>135</v>
      </c>
    </row>
    <row r="1515" spans="1:20" x14ac:dyDescent="0.3">
      <c r="A1515" s="14">
        <v>43158</v>
      </c>
      <c r="B1515" s="15" t="s">
        <v>45</v>
      </c>
      <c r="C1515" s="15" t="s">
        <v>46</v>
      </c>
      <c r="D1515" s="15" t="s">
        <v>47</v>
      </c>
      <c r="E1515" s="16">
        <v>170</v>
      </c>
      <c r="F1515" s="17">
        <v>32</v>
      </c>
      <c r="G1515" s="15"/>
      <c r="H1515" s="17">
        <v>1</v>
      </c>
      <c r="I1515" s="15" t="s">
        <v>735</v>
      </c>
      <c r="J1515" s="17">
        <v>63</v>
      </c>
      <c r="K1515" s="15" t="s">
        <v>544</v>
      </c>
      <c r="L1515" s="29" t="s">
        <v>218</v>
      </c>
      <c r="M1515" s="28">
        <v>14</v>
      </c>
      <c r="N1515" s="28">
        <v>86</v>
      </c>
      <c r="O1515" s="29" t="s">
        <v>164</v>
      </c>
      <c r="P1515" s="16">
        <v>56</v>
      </c>
      <c r="Q1515" s="16">
        <v>87</v>
      </c>
      <c r="R1515" s="15" t="s">
        <v>832</v>
      </c>
      <c r="S1515" s="16">
        <v>44</v>
      </c>
      <c r="T1515" s="15" t="s">
        <v>51</v>
      </c>
    </row>
    <row r="1516" spans="1:20" x14ac:dyDescent="0.3">
      <c r="A1516" s="14">
        <v>43159</v>
      </c>
      <c r="B1516" s="15" t="s">
        <v>45</v>
      </c>
      <c r="C1516" s="15" t="s">
        <v>46</v>
      </c>
      <c r="D1516" s="15" t="s">
        <v>47</v>
      </c>
      <c r="E1516" s="16">
        <v>170</v>
      </c>
      <c r="F1516" s="17">
        <v>8</v>
      </c>
      <c r="G1516" s="15"/>
      <c r="H1516" s="17">
        <v>-15</v>
      </c>
      <c r="I1516" s="15" t="s">
        <v>377</v>
      </c>
      <c r="J1516" s="17">
        <v>30</v>
      </c>
      <c r="K1516" s="15" t="s">
        <v>773</v>
      </c>
      <c r="L1516" s="29" t="s">
        <v>116</v>
      </c>
      <c r="M1516" s="28">
        <v>3</v>
      </c>
      <c r="N1516" s="28">
        <v>39</v>
      </c>
      <c r="O1516" s="29" t="s">
        <v>108</v>
      </c>
      <c r="P1516" s="16">
        <v>91</v>
      </c>
      <c r="Q1516" s="16">
        <v>98</v>
      </c>
      <c r="R1516" s="15" t="s">
        <v>594</v>
      </c>
      <c r="S1516" s="16">
        <v>64</v>
      </c>
      <c r="T1516" s="15" t="s">
        <v>286</v>
      </c>
    </row>
    <row r="1517" spans="1:20" x14ac:dyDescent="0.3">
      <c r="A1517" s="14">
        <v>43160</v>
      </c>
      <c r="B1517" s="15" t="s">
        <v>45</v>
      </c>
      <c r="C1517" s="15" t="s">
        <v>46</v>
      </c>
      <c r="D1517" s="15" t="s">
        <v>47</v>
      </c>
      <c r="E1517" s="16">
        <v>170</v>
      </c>
      <c r="F1517" s="17">
        <v>102</v>
      </c>
      <c r="G1517" s="17">
        <v>26</v>
      </c>
      <c r="H1517" s="17">
        <v>23</v>
      </c>
      <c r="I1517" s="15" t="s">
        <v>115</v>
      </c>
      <c r="J1517" s="17">
        <v>181</v>
      </c>
      <c r="K1517" s="15" t="s">
        <v>89</v>
      </c>
      <c r="L1517" s="27">
        <v>24</v>
      </c>
      <c r="M1517" s="28">
        <v>22</v>
      </c>
      <c r="N1517" s="28">
        <v>147</v>
      </c>
      <c r="O1517" s="29" t="s">
        <v>129</v>
      </c>
      <c r="P1517" s="16">
        <v>71</v>
      </c>
      <c r="Q1517" s="16">
        <v>100</v>
      </c>
      <c r="R1517" s="15" t="s">
        <v>51</v>
      </c>
      <c r="S1517" s="16">
        <v>38</v>
      </c>
      <c r="T1517" s="15" t="s">
        <v>51</v>
      </c>
    </row>
    <row r="1518" spans="1:20" x14ac:dyDescent="0.3">
      <c r="A1518" s="14">
        <v>43161</v>
      </c>
      <c r="B1518" s="15" t="s">
        <v>45</v>
      </c>
      <c r="C1518" s="15" t="s">
        <v>46</v>
      </c>
      <c r="D1518" s="15" t="s">
        <v>47</v>
      </c>
      <c r="E1518" s="16">
        <v>170</v>
      </c>
      <c r="F1518" s="17">
        <v>76</v>
      </c>
      <c r="G1518" s="17">
        <v>40</v>
      </c>
      <c r="H1518" s="17">
        <v>8</v>
      </c>
      <c r="I1518" s="15" t="s">
        <v>239</v>
      </c>
      <c r="J1518" s="17">
        <v>143</v>
      </c>
      <c r="K1518" s="15" t="s">
        <v>535</v>
      </c>
      <c r="L1518" s="27">
        <v>24</v>
      </c>
      <c r="M1518" s="28">
        <v>14</v>
      </c>
      <c r="N1518" s="28">
        <v>156</v>
      </c>
      <c r="O1518" s="29" t="s">
        <v>94</v>
      </c>
      <c r="P1518" s="16">
        <v>66</v>
      </c>
      <c r="Q1518" s="16">
        <v>99</v>
      </c>
      <c r="R1518" s="15" t="s">
        <v>249</v>
      </c>
      <c r="S1518" s="16">
        <v>38</v>
      </c>
      <c r="T1518" s="15" t="s">
        <v>286</v>
      </c>
    </row>
    <row r="1519" spans="1:20" x14ac:dyDescent="0.3">
      <c r="A1519" s="14">
        <v>43162</v>
      </c>
      <c r="B1519" s="15" t="s">
        <v>45</v>
      </c>
      <c r="C1519" s="15" t="s">
        <v>46</v>
      </c>
      <c r="D1519" s="15" t="s">
        <v>47</v>
      </c>
      <c r="E1519" s="16">
        <v>170</v>
      </c>
      <c r="F1519" s="17">
        <v>102</v>
      </c>
      <c r="G1519" s="17">
        <v>6</v>
      </c>
      <c r="H1519" s="17">
        <v>23</v>
      </c>
      <c r="I1519" s="15" t="s">
        <v>251</v>
      </c>
      <c r="J1519" s="17">
        <v>181</v>
      </c>
      <c r="K1519" s="15" t="s">
        <v>489</v>
      </c>
      <c r="L1519" s="27">
        <v>25</v>
      </c>
      <c r="M1519" s="28">
        <v>17</v>
      </c>
      <c r="N1519" s="28">
        <v>114</v>
      </c>
      <c r="O1519" s="29" t="s">
        <v>94</v>
      </c>
      <c r="P1519" s="16">
        <v>62</v>
      </c>
      <c r="Q1519" s="16">
        <v>100</v>
      </c>
      <c r="R1519" s="15" t="s">
        <v>51</v>
      </c>
      <c r="S1519" s="16">
        <v>34</v>
      </c>
      <c r="T1519" s="15" t="s">
        <v>179</v>
      </c>
    </row>
    <row r="1520" spans="1:20" x14ac:dyDescent="0.3">
      <c r="A1520" s="14">
        <v>43163</v>
      </c>
      <c r="B1520" s="15" t="s">
        <v>45</v>
      </c>
      <c r="C1520" s="15" t="s">
        <v>46</v>
      </c>
      <c r="D1520" s="15" t="s">
        <v>47</v>
      </c>
      <c r="E1520" s="16">
        <v>170</v>
      </c>
      <c r="F1520" s="17">
        <v>106</v>
      </c>
      <c r="G1520" s="17">
        <v>0</v>
      </c>
      <c r="H1520" s="17">
        <v>53</v>
      </c>
      <c r="I1520" s="15" t="s">
        <v>51</v>
      </c>
      <c r="J1520" s="17">
        <v>158</v>
      </c>
      <c r="K1520" s="15" t="s">
        <v>81</v>
      </c>
      <c r="L1520" s="29" t="s">
        <v>116</v>
      </c>
      <c r="M1520" s="28">
        <v>19</v>
      </c>
      <c r="N1520" s="28">
        <v>92</v>
      </c>
      <c r="O1520" s="29" t="s">
        <v>56</v>
      </c>
      <c r="P1520" s="16">
        <v>56</v>
      </c>
      <c r="Q1520" s="16">
        <v>99</v>
      </c>
      <c r="R1520" s="15" t="s">
        <v>51</v>
      </c>
      <c r="S1520" s="16">
        <v>32</v>
      </c>
      <c r="T1520" s="15" t="s">
        <v>169</v>
      </c>
    </row>
    <row r="1521" spans="1:20" x14ac:dyDescent="0.3">
      <c r="A1521" s="14">
        <v>43164</v>
      </c>
      <c r="B1521" s="15" t="s">
        <v>45</v>
      </c>
      <c r="C1521" s="15" t="s">
        <v>46</v>
      </c>
      <c r="D1521" s="15" t="s">
        <v>47</v>
      </c>
      <c r="E1521" s="16">
        <v>170</v>
      </c>
      <c r="F1521" s="17">
        <v>88</v>
      </c>
      <c r="G1521" s="17">
        <v>60</v>
      </c>
      <c r="H1521" s="17">
        <v>41</v>
      </c>
      <c r="I1521" s="15" t="s">
        <v>399</v>
      </c>
      <c r="J1521" s="17">
        <v>136</v>
      </c>
      <c r="K1521" s="15" t="s">
        <v>68</v>
      </c>
      <c r="L1521" s="27">
        <v>24</v>
      </c>
      <c r="M1521" s="28">
        <v>14</v>
      </c>
      <c r="N1521" s="28">
        <v>86</v>
      </c>
      <c r="O1521" s="29" t="s">
        <v>174</v>
      </c>
      <c r="P1521" s="16">
        <v>67</v>
      </c>
      <c r="Q1521" s="16">
        <v>100</v>
      </c>
      <c r="R1521" s="15" t="s">
        <v>108</v>
      </c>
      <c r="S1521" s="16">
        <v>47</v>
      </c>
      <c r="T1521" s="15" t="s">
        <v>750</v>
      </c>
    </row>
    <row r="1522" spans="1:20" x14ac:dyDescent="0.3">
      <c r="A1522" s="14">
        <v>43165</v>
      </c>
      <c r="B1522" s="15" t="s">
        <v>45</v>
      </c>
      <c r="C1522" s="15" t="s">
        <v>46</v>
      </c>
      <c r="D1522" s="15" t="s">
        <v>47</v>
      </c>
      <c r="E1522" s="16">
        <v>170</v>
      </c>
      <c r="F1522" s="17">
        <v>86</v>
      </c>
      <c r="G1522" s="17">
        <v>10</v>
      </c>
      <c r="H1522" s="17">
        <v>37</v>
      </c>
      <c r="I1522" s="15" t="s">
        <v>646</v>
      </c>
      <c r="J1522" s="17">
        <v>134</v>
      </c>
      <c r="K1522" s="15" t="s">
        <v>382</v>
      </c>
      <c r="L1522" s="27">
        <v>28</v>
      </c>
      <c r="M1522" s="28">
        <v>22</v>
      </c>
      <c r="N1522" s="28">
        <v>128</v>
      </c>
      <c r="O1522" s="29" t="s">
        <v>104</v>
      </c>
      <c r="P1522" s="16">
        <v>77</v>
      </c>
      <c r="Q1522" s="16">
        <v>100</v>
      </c>
      <c r="R1522" s="15" t="s">
        <v>51</v>
      </c>
      <c r="S1522" s="16">
        <v>43</v>
      </c>
      <c r="T1522" s="15" t="s">
        <v>158</v>
      </c>
    </row>
    <row r="1523" spans="1:20" x14ac:dyDescent="0.3">
      <c r="A1523" s="14">
        <v>43166</v>
      </c>
      <c r="B1523" s="15" t="s">
        <v>45</v>
      </c>
      <c r="C1523" s="15" t="s">
        <v>46</v>
      </c>
      <c r="D1523" s="15" t="s">
        <v>47</v>
      </c>
      <c r="E1523" s="16">
        <v>170</v>
      </c>
      <c r="F1523" s="17">
        <v>91</v>
      </c>
      <c r="G1523" s="17">
        <v>0</v>
      </c>
      <c r="H1523" s="17">
        <v>18</v>
      </c>
      <c r="I1523" s="15" t="s">
        <v>729</v>
      </c>
      <c r="J1523" s="17">
        <v>164</v>
      </c>
      <c r="K1523" s="15" t="s">
        <v>64</v>
      </c>
      <c r="L1523" s="27">
        <v>25</v>
      </c>
      <c r="M1523" s="28">
        <v>11</v>
      </c>
      <c r="N1523" s="28">
        <v>78</v>
      </c>
      <c r="O1523" s="29" t="s">
        <v>100</v>
      </c>
      <c r="P1523" s="16">
        <v>60</v>
      </c>
      <c r="Q1523" s="16">
        <v>93</v>
      </c>
      <c r="R1523" s="15" t="s">
        <v>183</v>
      </c>
      <c r="S1523" s="16">
        <v>27</v>
      </c>
      <c r="T1523" s="15" t="s">
        <v>167</v>
      </c>
    </row>
    <row r="1524" spans="1:20" x14ac:dyDescent="0.3">
      <c r="A1524" s="14">
        <v>43167</v>
      </c>
      <c r="B1524" s="15" t="s">
        <v>45</v>
      </c>
      <c r="C1524" s="15" t="s">
        <v>46</v>
      </c>
      <c r="D1524" s="15" t="s">
        <v>47</v>
      </c>
      <c r="E1524" s="16">
        <v>170</v>
      </c>
      <c r="F1524" s="17">
        <v>143</v>
      </c>
      <c r="G1524" s="17">
        <v>0</v>
      </c>
      <c r="H1524" s="17">
        <v>87</v>
      </c>
      <c r="I1524" s="15" t="s">
        <v>732</v>
      </c>
      <c r="J1524" s="17">
        <v>199</v>
      </c>
      <c r="K1524" s="15" t="s">
        <v>161</v>
      </c>
      <c r="L1524" s="27">
        <v>22</v>
      </c>
      <c r="M1524" s="28">
        <v>25</v>
      </c>
      <c r="N1524" s="28">
        <v>111</v>
      </c>
      <c r="O1524" s="29" t="s">
        <v>123</v>
      </c>
      <c r="P1524" s="16">
        <v>49</v>
      </c>
      <c r="Q1524" s="16">
        <v>73</v>
      </c>
      <c r="R1524" s="15" t="s">
        <v>86</v>
      </c>
      <c r="S1524" s="16">
        <v>43</v>
      </c>
      <c r="T1524" s="15" t="s">
        <v>51</v>
      </c>
    </row>
    <row r="1525" spans="1:20" x14ac:dyDescent="0.3">
      <c r="A1525" s="14">
        <v>43168</v>
      </c>
      <c r="B1525" s="15" t="s">
        <v>45</v>
      </c>
      <c r="C1525" s="15" t="s">
        <v>46</v>
      </c>
      <c r="D1525" s="15" t="s">
        <v>47</v>
      </c>
      <c r="E1525" s="16">
        <v>170</v>
      </c>
      <c r="F1525" s="17">
        <v>172</v>
      </c>
      <c r="G1525" s="17">
        <v>16</v>
      </c>
      <c r="H1525" s="17">
        <v>131</v>
      </c>
      <c r="I1525" s="15" t="s">
        <v>963</v>
      </c>
      <c r="J1525" s="17">
        <v>212</v>
      </c>
      <c r="K1525" s="15" t="s">
        <v>77</v>
      </c>
      <c r="L1525" s="27">
        <v>22</v>
      </c>
      <c r="M1525" s="28">
        <v>17</v>
      </c>
      <c r="N1525" s="28">
        <v>128</v>
      </c>
      <c r="O1525" s="29" t="s">
        <v>404</v>
      </c>
      <c r="P1525" s="16">
        <v>50</v>
      </c>
      <c r="Q1525" s="16">
        <v>75</v>
      </c>
      <c r="R1525" s="15" t="s">
        <v>106</v>
      </c>
      <c r="S1525" s="16">
        <v>45</v>
      </c>
      <c r="T1525" s="15" t="s">
        <v>206</v>
      </c>
    </row>
    <row r="1526" spans="1:20" x14ac:dyDescent="0.3">
      <c r="A1526" s="14">
        <v>43169</v>
      </c>
      <c r="B1526" s="15" t="s">
        <v>45</v>
      </c>
      <c r="C1526" s="15" t="s">
        <v>46</v>
      </c>
      <c r="D1526" s="15" t="s">
        <v>47</v>
      </c>
      <c r="E1526" s="16">
        <v>170</v>
      </c>
      <c r="F1526" s="17">
        <v>144</v>
      </c>
      <c r="G1526" s="17">
        <v>4</v>
      </c>
      <c r="H1526" s="17">
        <v>94</v>
      </c>
      <c r="I1526" s="15" t="s">
        <v>582</v>
      </c>
      <c r="J1526" s="17">
        <v>194</v>
      </c>
      <c r="K1526" s="15" t="s">
        <v>674</v>
      </c>
      <c r="L1526" s="27">
        <v>99</v>
      </c>
      <c r="M1526" s="28">
        <v>17</v>
      </c>
      <c r="N1526" s="28">
        <v>122</v>
      </c>
      <c r="O1526" s="29" t="s">
        <v>113</v>
      </c>
      <c r="P1526" s="16">
        <v>63</v>
      </c>
      <c r="Q1526" s="16">
        <v>97</v>
      </c>
      <c r="R1526" s="15" t="s">
        <v>163</v>
      </c>
      <c r="S1526" s="16">
        <v>38</v>
      </c>
      <c r="T1526" s="15" t="s">
        <v>148</v>
      </c>
    </row>
    <row r="1527" spans="1:20" x14ac:dyDescent="0.3">
      <c r="A1527" s="14">
        <v>43170</v>
      </c>
      <c r="B1527" s="15" t="s">
        <v>45</v>
      </c>
      <c r="C1527" s="15" t="s">
        <v>46</v>
      </c>
      <c r="D1527" s="15" t="s">
        <v>47</v>
      </c>
      <c r="E1527" s="16">
        <v>170</v>
      </c>
      <c r="F1527" s="17">
        <v>120</v>
      </c>
      <c r="G1527" s="17">
        <v>2</v>
      </c>
      <c r="H1527" s="17">
        <v>74</v>
      </c>
      <c r="I1527" s="15" t="s">
        <v>249</v>
      </c>
      <c r="J1527" s="17">
        <v>166</v>
      </c>
      <c r="K1527" s="15" t="s">
        <v>281</v>
      </c>
      <c r="L1527" s="27">
        <v>28</v>
      </c>
      <c r="M1527" s="28">
        <v>25</v>
      </c>
      <c r="N1527" s="28">
        <v>139</v>
      </c>
      <c r="O1527" s="29" t="s">
        <v>51</v>
      </c>
      <c r="P1527" s="16">
        <v>43</v>
      </c>
      <c r="Q1527" s="16">
        <v>72</v>
      </c>
      <c r="R1527" s="15" t="s">
        <v>249</v>
      </c>
      <c r="S1527" s="16">
        <v>38</v>
      </c>
      <c r="T1527" s="15" t="s">
        <v>206</v>
      </c>
    </row>
    <row r="1528" spans="1:20" x14ac:dyDescent="0.3">
      <c r="A1528" s="14">
        <v>43171</v>
      </c>
      <c r="B1528" s="15" t="s">
        <v>45</v>
      </c>
      <c r="C1528" s="15" t="s">
        <v>46</v>
      </c>
      <c r="D1528" s="15" t="s">
        <v>47</v>
      </c>
      <c r="E1528" s="16">
        <v>170</v>
      </c>
      <c r="F1528" s="17">
        <v>122</v>
      </c>
      <c r="G1528" s="17">
        <v>14</v>
      </c>
      <c r="H1528" s="17">
        <v>75</v>
      </c>
      <c r="I1528" s="15" t="s">
        <v>694</v>
      </c>
      <c r="J1528" s="17">
        <v>169</v>
      </c>
      <c r="K1528" s="15" t="s">
        <v>324</v>
      </c>
      <c r="L1528" s="27">
        <v>26</v>
      </c>
      <c r="M1528" s="28">
        <v>19</v>
      </c>
      <c r="N1528" s="28">
        <v>125</v>
      </c>
      <c r="O1528" s="29" t="s">
        <v>280</v>
      </c>
      <c r="P1528" s="16">
        <v>51</v>
      </c>
      <c r="Q1528" s="16">
        <v>88</v>
      </c>
      <c r="R1528" s="15" t="s">
        <v>100</v>
      </c>
      <c r="S1528" s="16">
        <v>35</v>
      </c>
      <c r="T1528" s="15" t="s">
        <v>50</v>
      </c>
    </row>
    <row r="1529" spans="1:20" x14ac:dyDescent="0.3">
      <c r="A1529" s="14">
        <v>43172</v>
      </c>
      <c r="B1529" s="15" t="s">
        <v>45</v>
      </c>
      <c r="C1529" s="15" t="s">
        <v>46</v>
      </c>
      <c r="D1529" s="15" t="s">
        <v>47</v>
      </c>
      <c r="E1529" s="16">
        <v>170</v>
      </c>
      <c r="F1529" s="17">
        <v>130</v>
      </c>
      <c r="G1529" s="17">
        <v>0</v>
      </c>
      <c r="H1529" s="17">
        <v>70</v>
      </c>
      <c r="I1529" s="15" t="s">
        <v>51</v>
      </c>
      <c r="J1529" s="17">
        <v>189</v>
      </c>
      <c r="K1529" s="15" t="s">
        <v>186</v>
      </c>
      <c r="L1529" s="27">
        <v>23</v>
      </c>
      <c r="M1529" s="28">
        <v>11</v>
      </c>
      <c r="N1529" s="28">
        <v>72</v>
      </c>
      <c r="O1529" s="29" t="s">
        <v>100</v>
      </c>
      <c r="P1529" s="16">
        <v>74</v>
      </c>
      <c r="Q1529" s="16">
        <v>99</v>
      </c>
      <c r="R1529" s="15" t="s">
        <v>74</v>
      </c>
      <c r="S1529" s="16">
        <v>44</v>
      </c>
      <c r="T1529" s="15" t="s">
        <v>100</v>
      </c>
    </row>
    <row r="1530" spans="1:20" x14ac:dyDescent="0.3">
      <c r="A1530" s="14">
        <v>43173</v>
      </c>
      <c r="B1530" s="15" t="s">
        <v>45</v>
      </c>
      <c r="C1530" s="15" t="s">
        <v>46</v>
      </c>
      <c r="D1530" s="15" t="s">
        <v>47</v>
      </c>
      <c r="E1530" s="16">
        <v>170</v>
      </c>
      <c r="F1530" s="17">
        <v>140</v>
      </c>
      <c r="G1530" s="17">
        <v>0</v>
      </c>
      <c r="H1530" s="17">
        <v>96</v>
      </c>
      <c r="I1530" s="15" t="s">
        <v>155</v>
      </c>
      <c r="J1530" s="17">
        <v>185</v>
      </c>
      <c r="K1530" s="15" t="s">
        <v>364</v>
      </c>
      <c r="L1530" s="27">
        <v>22</v>
      </c>
      <c r="M1530" s="28">
        <v>22</v>
      </c>
      <c r="N1530" s="28">
        <v>186</v>
      </c>
      <c r="O1530" s="29" t="s">
        <v>129</v>
      </c>
      <c r="P1530" s="16">
        <v>50</v>
      </c>
      <c r="Q1530" s="16">
        <v>74</v>
      </c>
      <c r="R1530" s="15" t="s">
        <v>249</v>
      </c>
      <c r="S1530" s="16">
        <v>34</v>
      </c>
      <c r="T1530" s="15" t="s">
        <v>128</v>
      </c>
    </row>
    <row r="1531" spans="1:20" x14ac:dyDescent="0.3">
      <c r="A1531" s="14">
        <v>43174</v>
      </c>
      <c r="B1531" s="15" t="s">
        <v>45</v>
      </c>
      <c r="C1531" s="15" t="s">
        <v>46</v>
      </c>
      <c r="D1531" s="15" t="s">
        <v>47</v>
      </c>
      <c r="E1531" s="16">
        <v>170</v>
      </c>
      <c r="F1531" s="17">
        <v>103</v>
      </c>
      <c r="G1531" s="17">
        <v>10</v>
      </c>
      <c r="H1531" s="17">
        <v>51</v>
      </c>
      <c r="I1531" s="15" t="s">
        <v>165</v>
      </c>
      <c r="J1531" s="17">
        <v>155</v>
      </c>
      <c r="K1531" s="15" t="s">
        <v>215</v>
      </c>
      <c r="L1531" s="27">
        <v>32</v>
      </c>
      <c r="M1531" s="28">
        <v>14</v>
      </c>
      <c r="N1531" s="28">
        <v>94</v>
      </c>
      <c r="O1531" s="29" t="s">
        <v>146</v>
      </c>
      <c r="P1531" s="16">
        <v>59</v>
      </c>
      <c r="Q1531" s="16">
        <v>91</v>
      </c>
      <c r="R1531" s="15" t="s">
        <v>166</v>
      </c>
      <c r="S1531" s="16">
        <v>42</v>
      </c>
      <c r="T1531" s="15" t="s">
        <v>179</v>
      </c>
    </row>
    <row r="1532" spans="1:20" x14ac:dyDescent="0.3">
      <c r="A1532" s="14">
        <v>43175</v>
      </c>
      <c r="B1532" s="15" t="s">
        <v>45</v>
      </c>
      <c r="C1532" s="15" t="s">
        <v>46</v>
      </c>
      <c r="D1532" s="15" t="s">
        <v>47</v>
      </c>
      <c r="E1532" s="16">
        <v>170</v>
      </c>
      <c r="F1532" s="17">
        <v>90</v>
      </c>
      <c r="G1532" s="17">
        <v>0</v>
      </c>
      <c r="H1532" s="17">
        <v>18</v>
      </c>
      <c r="I1532" s="15" t="s">
        <v>790</v>
      </c>
      <c r="J1532" s="17">
        <v>161</v>
      </c>
      <c r="K1532" s="15" t="s">
        <v>603</v>
      </c>
      <c r="L1532" s="27">
        <v>29</v>
      </c>
      <c r="M1532" s="28">
        <v>11</v>
      </c>
      <c r="N1532" s="28">
        <v>56</v>
      </c>
      <c r="O1532" s="29" t="s">
        <v>94</v>
      </c>
      <c r="P1532" s="16">
        <v>64</v>
      </c>
      <c r="Q1532" s="16">
        <v>99</v>
      </c>
      <c r="R1532" s="15" t="s">
        <v>51</v>
      </c>
      <c r="S1532" s="16">
        <v>28</v>
      </c>
      <c r="T1532" s="15" t="s">
        <v>94</v>
      </c>
    </row>
    <row r="1533" spans="1:20" x14ac:dyDescent="0.3">
      <c r="A1533" s="14">
        <v>43176</v>
      </c>
      <c r="B1533" s="15" t="s">
        <v>45</v>
      </c>
      <c r="C1533" s="15" t="s">
        <v>46</v>
      </c>
      <c r="D1533" s="15" t="s">
        <v>47</v>
      </c>
      <c r="E1533" s="16">
        <v>170</v>
      </c>
      <c r="F1533" s="17">
        <v>85</v>
      </c>
      <c r="G1533" s="17">
        <v>62</v>
      </c>
      <c r="H1533" s="17">
        <v>44</v>
      </c>
      <c r="I1533" s="15" t="s">
        <v>865</v>
      </c>
      <c r="J1533" s="17">
        <v>126</v>
      </c>
      <c r="K1533" s="15" t="s">
        <v>464</v>
      </c>
      <c r="L1533" s="27">
        <v>26</v>
      </c>
      <c r="M1533" s="28">
        <v>14</v>
      </c>
      <c r="N1533" s="28">
        <v>92</v>
      </c>
      <c r="O1533" s="29" t="s">
        <v>89</v>
      </c>
      <c r="P1533" s="16">
        <v>69</v>
      </c>
      <c r="Q1533" s="16">
        <v>94</v>
      </c>
      <c r="R1533" s="15" t="s">
        <v>100</v>
      </c>
      <c r="S1533" s="16">
        <v>43</v>
      </c>
      <c r="T1533" s="15" t="s">
        <v>51</v>
      </c>
    </row>
    <row r="1534" spans="1:20" x14ac:dyDescent="0.3">
      <c r="A1534" s="14">
        <v>43177</v>
      </c>
      <c r="B1534" s="15" t="s">
        <v>45</v>
      </c>
      <c r="C1534" s="15" t="s">
        <v>46</v>
      </c>
      <c r="D1534" s="15" t="s">
        <v>47</v>
      </c>
      <c r="E1534" s="16">
        <v>170</v>
      </c>
      <c r="F1534" s="17">
        <v>88</v>
      </c>
      <c r="G1534" s="17">
        <v>106</v>
      </c>
      <c r="H1534" s="17">
        <v>47</v>
      </c>
      <c r="I1534" s="15" t="s">
        <v>581</v>
      </c>
      <c r="J1534" s="17">
        <v>129</v>
      </c>
      <c r="K1534" s="15" t="s">
        <v>512</v>
      </c>
      <c r="L1534" s="27">
        <v>32</v>
      </c>
      <c r="M1534" s="28">
        <v>14</v>
      </c>
      <c r="N1534" s="28">
        <v>89</v>
      </c>
      <c r="O1534" s="29" t="s">
        <v>71</v>
      </c>
      <c r="P1534" s="16">
        <v>80</v>
      </c>
      <c r="Q1534" s="16">
        <v>99</v>
      </c>
      <c r="R1534" s="15" t="s">
        <v>51</v>
      </c>
      <c r="S1534" s="16">
        <v>53</v>
      </c>
      <c r="T1534" s="15" t="s">
        <v>206</v>
      </c>
    </row>
    <row r="1535" spans="1:20" x14ac:dyDescent="0.3">
      <c r="A1535" s="14">
        <v>43178</v>
      </c>
      <c r="B1535" s="15" t="s">
        <v>45</v>
      </c>
      <c r="C1535" s="15" t="s">
        <v>46</v>
      </c>
      <c r="D1535" s="15" t="s">
        <v>47</v>
      </c>
      <c r="E1535" s="16">
        <v>170</v>
      </c>
      <c r="F1535" s="17">
        <v>58</v>
      </c>
      <c r="G1535" s="17">
        <v>330</v>
      </c>
      <c r="H1535" s="17">
        <v>35</v>
      </c>
      <c r="I1535" s="15" t="s">
        <v>51</v>
      </c>
      <c r="J1535" s="17">
        <v>81</v>
      </c>
      <c r="K1535" s="15" t="s">
        <v>215</v>
      </c>
      <c r="L1535" s="27">
        <v>26</v>
      </c>
      <c r="M1535" s="28">
        <v>25</v>
      </c>
      <c r="N1535" s="28">
        <v>111</v>
      </c>
      <c r="O1535" s="29" t="s">
        <v>64</v>
      </c>
      <c r="P1535" s="16">
        <v>78</v>
      </c>
      <c r="Q1535" s="16">
        <v>99</v>
      </c>
      <c r="R1535" s="15" t="s">
        <v>543</v>
      </c>
      <c r="S1535" s="16">
        <v>59</v>
      </c>
      <c r="T1535" s="15" t="s">
        <v>206</v>
      </c>
    </row>
    <row r="1536" spans="1:20" x14ac:dyDescent="0.3">
      <c r="A1536" s="14">
        <v>43179</v>
      </c>
      <c r="B1536" s="15" t="s">
        <v>45</v>
      </c>
      <c r="C1536" s="15" t="s">
        <v>46</v>
      </c>
      <c r="D1536" s="15" t="s">
        <v>47</v>
      </c>
      <c r="E1536" s="16">
        <v>170</v>
      </c>
      <c r="F1536" s="17">
        <v>50</v>
      </c>
      <c r="G1536" s="17">
        <v>50</v>
      </c>
      <c r="H1536" s="17">
        <v>31</v>
      </c>
      <c r="I1536" s="15" t="s">
        <v>465</v>
      </c>
      <c r="J1536" s="17">
        <v>70</v>
      </c>
      <c r="K1536" s="15" t="s">
        <v>699</v>
      </c>
      <c r="L1536" s="27">
        <v>21</v>
      </c>
      <c r="M1536" s="28">
        <v>3</v>
      </c>
      <c r="N1536" s="28">
        <v>69</v>
      </c>
      <c r="O1536" s="29" t="s">
        <v>147</v>
      </c>
      <c r="P1536" s="16">
        <v>87</v>
      </c>
      <c r="Q1536" s="16">
        <v>97</v>
      </c>
      <c r="R1536" s="15" t="s">
        <v>74</v>
      </c>
      <c r="S1536" s="16">
        <v>74</v>
      </c>
      <c r="T1536" s="15" t="s">
        <v>98</v>
      </c>
    </row>
    <row r="1537" spans="1:20" x14ac:dyDescent="0.3">
      <c r="A1537" s="14">
        <v>43180</v>
      </c>
      <c r="B1537" s="15" t="s">
        <v>45</v>
      </c>
      <c r="C1537" s="15" t="s">
        <v>46</v>
      </c>
      <c r="D1537" s="15" t="s">
        <v>47</v>
      </c>
      <c r="E1537" s="16">
        <v>170</v>
      </c>
      <c r="F1537" s="17">
        <v>68</v>
      </c>
      <c r="G1537" s="17">
        <v>6</v>
      </c>
      <c r="H1537" s="17">
        <v>31</v>
      </c>
      <c r="I1537" s="15" t="s">
        <v>750</v>
      </c>
      <c r="J1537" s="17">
        <v>106</v>
      </c>
      <c r="K1537" s="15" t="s">
        <v>568</v>
      </c>
      <c r="L1537" s="29" t="s">
        <v>401</v>
      </c>
      <c r="M1537" s="28">
        <v>8</v>
      </c>
      <c r="N1537" s="28">
        <v>53</v>
      </c>
      <c r="O1537" s="29" t="s">
        <v>146</v>
      </c>
      <c r="P1537" s="16">
        <v>75</v>
      </c>
      <c r="Q1537" s="16">
        <v>99</v>
      </c>
      <c r="R1537" s="15" t="s">
        <v>51</v>
      </c>
      <c r="S1537" s="16">
        <v>53</v>
      </c>
      <c r="T1537" s="15" t="s">
        <v>128</v>
      </c>
    </row>
    <row r="1538" spans="1:20" x14ac:dyDescent="0.3">
      <c r="A1538" s="14">
        <v>43181</v>
      </c>
      <c r="B1538" s="15" t="s">
        <v>45</v>
      </c>
      <c r="C1538" s="15" t="s">
        <v>46</v>
      </c>
      <c r="D1538" s="15" t="s">
        <v>47</v>
      </c>
      <c r="E1538" s="16">
        <v>170</v>
      </c>
      <c r="F1538" s="17">
        <v>86</v>
      </c>
      <c r="G1538" s="17">
        <v>22</v>
      </c>
      <c r="H1538" s="17">
        <v>3</v>
      </c>
      <c r="I1538" s="15" t="s">
        <v>683</v>
      </c>
      <c r="J1538" s="17">
        <v>169</v>
      </c>
      <c r="K1538" s="15" t="s">
        <v>791</v>
      </c>
      <c r="L1538" s="29" t="s">
        <v>218</v>
      </c>
      <c r="M1538" s="28">
        <v>8</v>
      </c>
      <c r="N1538" s="28">
        <v>47</v>
      </c>
      <c r="O1538" s="29" t="s">
        <v>146</v>
      </c>
      <c r="P1538" s="16">
        <v>62</v>
      </c>
      <c r="Q1538" s="16">
        <v>98</v>
      </c>
      <c r="R1538" s="15" t="s">
        <v>229</v>
      </c>
      <c r="S1538" s="16">
        <v>30</v>
      </c>
      <c r="T1538" s="15" t="s">
        <v>342</v>
      </c>
    </row>
    <row r="1539" spans="1:20" x14ac:dyDescent="0.3">
      <c r="A1539" s="14">
        <v>43182</v>
      </c>
      <c r="B1539" s="15" t="s">
        <v>45</v>
      </c>
      <c r="C1539" s="15" t="s">
        <v>46</v>
      </c>
      <c r="D1539" s="15" t="s">
        <v>47</v>
      </c>
      <c r="E1539" s="16">
        <v>170</v>
      </c>
      <c r="F1539" s="17">
        <v>124</v>
      </c>
      <c r="G1539" s="17">
        <v>70</v>
      </c>
      <c r="H1539" s="17">
        <v>62</v>
      </c>
      <c r="I1539" s="15" t="s">
        <v>619</v>
      </c>
      <c r="J1539" s="17">
        <v>185</v>
      </c>
      <c r="K1539" s="15" t="s">
        <v>535</v>
      </c>
      <c r="L1539" s="27">
        <v>33</v>
      </c>
      <c r="M1539" s="28">
        <v>11</v>
      </c>
      <c r="N1539" s="28">
        <v>150</v>
      </c>
      <c r="O1539" s="29" t="s">
        <v>189</v>
      </c>
      <c r="P1539" s="16">
        <v>71</v>
      </c>
      <c r="Q1539" s="16">
        <v>97</v>
      </c>
      <c r="R1539" s="15" t="s">
        <v>51</v>
      </c>
      <c r="S1539" s="16">
        <v>39</v>
      </c>
      <c r="T1539" s="15" t="s">
        <v>260</v>
      </c>
    </row>
    <row r="1540" spans="1:20" x14ac:dyDescent="0.3">
      <c r="A1540" s="14">
        <v>43183</v>
      </c>
      <c r="B1540" s="15" t="s">
        <v>45</v>
      </c>
      <c r="C1540" s="15" t="s">
        <v>46</v>
      </c>
      <c r="D1540" s="15" t="s">
        <v>47</v>
      </c>
      <c r="E1540" s="16">
        <v>170</v>
      </c>
      <c r="F1540" s="17">
        <v>72</v>
      </c>
      <c r="G1540" s="17">
        <v>342</v>
      </c>
      <c r="H1540" s="17">
        <v>53</v>
      </c>
      <c r="I1540" s="15" t="s">
        <v>196</v>
      </c>
      <c r="J1540" s="17">
        <v>92</v>
      </c>
      <c r="K1540" s="15" t="s">
        <v>236</v>
      </c>
      <c r="L1540" s="27">
        <v>23</v>
      </c>
      <c r="M1540" s="28">
        <v>31</v>
      </c>
      <c r="N1540" s="28">
        <v>172</v>
      </c>
      <c r="O1540" s="29" t="s">
        <v>258</v>
      </c>
      <c r="P1540" s="16">
        <v>80</v>
      </c>
      <c r="Q1540" s="16">
        <v>90</v>
      </c>
      <c r="R1540" s="15" t="s">
        <v>158</v>
      </c>
      <c r="S1540" s="16">
        <v>54</v>
      </c>
      <c r="T1540" s="15" t="s">
        <v>286</v>
      </c>
    </row>
    <row r="1541" spans="1:20" x14ac:dyDescent="0.3">
      <c r="A1541" s="14">
        <v>43184</v>
      </c>
      <c r="B1541" s="15" t="s">
        <v>45</v>
      </c>
      <c r="C1541" s="15" t="s">
        <v>46</v>
      </c>
      <c r="D1541" s="15" t="s">
        <v>47</v>
      </c>
      <c r="E1541" s="16">
        <v>170</v>
      </c>
      <c r="F1541" s="17">
        <v>72</v>
      </c>
      <c r="G1541" s="17">
        <v>380</v>
      </c>
      <c r="H1541" s="17">
        <v>55</v>
      </c>
      <c r="I1541" s="15" t="s">
        <v>277</v>
      </c>
      <c r="J1541" s="17">
        <v>88</v>
      </c>
      <c r="K1541" s="15" t="s">
        <v>964</v>
      </c>
      <c r="L1541" s="27">
        <v>21</v>
      </c>
      <c r="M1541" s="28">
        <v>19</v>
      </c>
      <c r="N1541" s="28">
        <v>83</v>
      </c>
      <c r="O1541" s="29" t="s">
        <v>769</v>
      </c>
      <c r="P1541" s="16">
        <v>78</v>
      </c>
      <c r="Q1541" s="16">
        <v>96</v>
      </c>
      <c r="R1541" s="15" t="s">
        <v>162</v>
      </c>
      <c r="S1541" s="16">
        <v>60</v>
      </c>
      <c r="T1541" s="15" t="s">
        <v>74</v>
      </c>
    </row>
    <row r="1542" spans="1:20" x14ac:dyDescent="0.3">
      <c r="A1542" s="14">
        <v>43185</v>
      </c>
      <c r="B1542" s="15" t="s">
        <v>45</v>
      </c>
      <c r="C1542" s="15" t="s">
        <v>46</v>
      </c>
      <c r="D1542" s="15" t="s">
        <v>47</v>
      </c>
      <c r="E1542" s="16">
        <v>170</v>
      </c>
      <c r="F1542" s="17">
        <v>100</v>
      </c>
      <c r="G1542" s="17">
        <v>4</v>
      </c>
      <c r="H1542" s="17">
        <v>39</v>
      </c>
      <c r="I1542" s="15" t="s">
        <v>653</v>
      </c>
      <c r="J1542" s="17">
        <v>160</v>
      </c>
      <c r="K1542" s="15" t="s">
        <v>50</v>
      </c>
      <c r="L1542" s="27">
        <v>10</v>
      </c>
      <c r="M1542" s="28">
        <v>8</v>
      </c>
      <c r="N1542" s="28">
        <v>53</v>
      </c>
      <c r="O1542" s="29" t="s">
        <v>127</v>
      </c>
      <c r="P1542" s="16">
        <v>78</v>
      </c>
      <c r="Q1542" s="16">
        <v>99</v>
      </c>
      <c r="R1542" s="15" t="s">
        <v>51</v>
      </c>
      <c r="S1542" s="16">
        <v>48</v>
      </c>
      <c r="T1542" s="15" t="s">
        <v>89</v>
      </c>
    </row>
    <row r="1543" spans="1:20" x14ac:dyDescent="0.3">
      <c r="A1543" s="14">
        <v>43186</v>
      </c>
      <c r="B1543" s="15" t="s">
        <v>45</v>
      </c>
      <c r="C1543" s="15" t="s">
        <v>46</v>
      </c>
      <c r="D1543" s="15" t="s">
        <v>47</v>
      </c>
      <c r="E1543" s="16">
        <v>170</v>
      </c>
      <c r="F1543" s="17">
        <v>138</v>
      </c>
      <c r="G1543" s="17">
        <v>0</v>
      </c>
      <c r="H1543" s="17">
        <v>56</v>
      </c>
      <c r="I1543" s="15" t="s">
        <v>363</v>
      </c>
      <c r="J1543" s="17">
        <v>221</v>
      </c>
      <c r="K1543" s="15" t="s">
        <v>591</v>
      </c>
      <c r="L1543" s="27">
        <v>35</v>
      </c>
      <c r="M1543" s="28">
        <v>14</v>
      </c>
      <c r="N1543" s="28">
        <v>86</v>
      </c>
      <c r="O1543" s="29" t="s">
        <v>52</v>
      </c>
      <c r="P1543" s="16">
        <v>63</v>
      </c>
      <c r="Q1543" s="16">
        <v>98</v>
      </c>
      <c r="R1543" s="15" t="s">
        <v>51</v>
      </c>
      <c r="S1543" s="16">
        <v>39</v>
      </c>
      <c r="T1543" s="15" t="s">
        <v>260</v>
      </c>
    </row>
    <row r="1544" spans="1:20" x14ac:dyDescent="0.3">
      <c r="A1544" s="14">
        <v>43187</v>
      </c>
      <c r="B1544" s="15" t="s">
        <v>45</v>
      </c>
      <c r="C1544" s="15" t="s">
        <v>46</v>
      </c>
      <c r="D1544" s="15" t="s">
        <v>47</v>
      </c>
      <c r="E1544" s="16">
        <v>170</v>
      </c>
      <c r="F1544" s="17">
        <v>120</v>
      </c>
      <c r="G1544" s="17">
        <v>80</v>
      </c>
      <c r="H1544" s="17">
        <v>66</v>
      </c>
      <c r="I1544" s="15" t="s">
        <v>690</v>
      </c>
      <c r="J1544" s="17">
        <v>173</v>
      </c>
      <c r="K1544" s="15" t="s">
        <v>707</v>
      </c>
      <c r="L1544" s="27">
        <v>99</v>
      </c>
      <c r="M1544" s="28">
        <v>17</v>
      </c>
      <c r="N1544" s="28">
        <v>92</v>
      </c>
      <c r="O1544" s="29" t="s">
        <v>135</v>
      </c>
      <c r="P1544" s="16">
        <v>78</v>
      </c>
      <c r="Q1544" s="16">
        <v>97</v>
      </c>
      <c r="R1544" s="15" t="s">
        <v>51</v>
      </c>
      <c r="S1544" s="16">
        <v>50</v>
      </c>
      <c r="T1544" s="15" t="s">
        <v>50</v>
      </c>
    </row>
    <row r="1545" spans="1:20" x14ac:dyDescent="0.3">
      <c r="A1545" s="14">
        <v>43188</v>
      </c>
      <c r="B1545" s="15" t="s">
        <v>45</v>
      </c>
      <c r="C1545" s="15" t="s">
        <v>46</v>
      </c>
      <c r="D1545" s="15" t="s">
        <v>47</v>
      </c>
      <c r="E1545" s="16">
        <v>170</v>
      </c>
      <c r="F1545" s="17">
        <v>106</v>
      </c>
      <c r="G1545" s="17">
        <v>18</v>
      </c>
      <c r="H1545" s="17">
        <v>51</v>
      </c>
      <c r="I1545" s="15" t="s">
        <v>965</v>
      </c>
      <c r="J1545" s="17">
        <v>161</v>
      </c>
      <c r="K1545" s="15" t="s">
        <v>458</v>
      </c>
      <c r="L1545" s="27">
        <v>26</v>
      </c>
      <c r="M1545" s="28">
        <v>6</v>
      </c>
      <c r="N1545" s="28">
        <v>75</v>
      </c>
      <c r="O1545" s="29" t="s">
        <v>89</v>
      </c>
      <c r="P1545" s="16">
        <v>72</v>
      </c>
      <c r="Q1545" s="16">
        <v>99</v>
      </c>
      <c r="R1545" s="15" t="s">
        <v>51</v>
      </c>
      <c r="S1545" s="16">
        <v>37</v>
      </c>
      <c r="T1545" s="15" t="s">
        <v>129</v>
      </c>
    </row>
    <row r="1546" spans="1:20" x14ac:dyDescent="0.3">
      <c r="A1546" s="14">
        <v>43189</v>
      </c>
      <c r="B1546" s="15" t="s">
        <v>45</v>
      </c>
      <c r="C1546" s="15" t="s">
        <v>46</v>
      </c>
      <c r="D1546" s="15" t="s">
        <v>47</v>
      </c>
      <c r="E1546" s="16">
        <v>170</v>
      </c>
      <c r="F1546" s="17">
        <v>94</v>
      </c>
      <c r="G1546" s="17">
        <v>112</v>
      </c>
      <c r="H1546" s="17">
        <v>35</v>
      </c>
      <c r="I1546" s="15" t="s">
        <v>258</v>
      </c>
      <c r="J1546" s="17">
        <v>153</v>
      </c>
      <c r="K1546" s="15" t="s">
        <v>398</v>
      </c>
      <c r="L1546" s="27">
        <v>23</v>
      </c>
      <c r="M1546" s="28">
        <v>25</v>
      </c>
      <c r="N1546" s="28">
        <v>153</v>
      </c>
      <c r="O1546" s="29" t="s">
        <v>215</v>
      </c>
      <c r="P1546" s="16">
        <v>60</v>
      </c>
      <c r="Q1546" s="16">
        <v>98</v>
      </c>
      <c r="R1546" s="15" t="s">
        <v>70</v>
      </c>
      <c r="S1546" s="16">
        <v>34</v>
      </c>
      <c r="T1546" s="15" t="s">
        <v>117</v>
      </c>
    </row>
    <row r="1547" spans="1:20" x14ac:dyDescent="0.3">
      <c r="A1547" s="14">
        <v>43190</v>
      </c>
      <c r="B1547" s="15" t="s">
        <v>45</v>
      </c>
      <c r="C1547" s="15" t="s">
        <v>46</v>
      </c>
      <c r="D1547" s="15" t="s">
        <v>47</v>
      </c>
      <c r="E1547" s="16">
        <v>170</v>
      </c>
      <c r="F1547" s="17">
        <v>100</v>
      </c>
      <c r="G1547" s="17">
        <v>12</v>
      </c>
      <c r="H1547" s="17">
        <v>51</v>
      </c>
      <c r="I1547" s="15" t="s">
        <v>479</v>
      </c>
      <c r="J1547" s="17">
        <v>149</v>
      </c>
      <c r="K1547" s="15" t="s">
        <v>288</v>
      </c>
      <c r="L1547" s="27">
        <v>32</v>
      </c>
      <c r="M1547" s="28">
        <v>17</v>
      </c>
      <c r="N1547" s="28">
        <v>103</v>
      </c>
      <c r="O1547" s="29" t="s">
        <v>186</v>
      </c>
      <c r="P1547" s="16">
        <v>72</v>
      </c>
      <c r="Q1547" s="16">
        <v>95</v>
      </c>
      <c r="R1547" s="15" t="s">
        <v>51</v>
      </c>
      <c r="S1547" s="16">
        <v>47</v>
      </c>
      <c r="T1547" s="15" t="s">
        <v>50</v>
      </c>
    </row>
    <row r="1548" spans="1:20" x14ac:dyDescent="0.3">
      <c r="A1548" s="14">
        <v>43191</v>
      </c>
      <c r="B1548" s="15" t="s">
        <v>45</v>
      </c>
      <c r="C1548" s="15" t="s">
        <v>46</v>
      </c>
      <c r="D1548" s="15" t="s">
        <v>47</v>
      </c>
      <c r="E1548" s="16">
        <v>170</v>
      </c>
      <c r="F1548" s="17">
        <v>132</v>
      </c>
      <c r="G1548" s="17">
        <v>0</v>
      </c>
      <c r="H1548" s="17">
        <v>69</v>
      </c>
      <c r="I1548" s="15" t="s">
        <v>244</v>
      </c>
      <c r="J1548" s="17">
        <v>196</v>
      </c>
      <c r="K1548" s="15" t="s">
        <v>966</v>
      </c>
      <c r="L1548" s="27">
        <v>24</v>
      </c>
      <c r="M1548" s="28">
        <v>19</v>
      </c>
      <c r="N1548" s="28">
        <v>97</v>
      </c>
      <c r="O1548" s="29" t="s">
        <v>64</v>
      </c>
      <c r="P1548" s="16">
        <v>61</v>
      </c>
      <c r="Q1548" s="16">
        <v>96</v>
      </c>
      <c r="R1548" s="15" t="s">
        <v>80</v>
      </c>
      <c r="S1548" s="16">
        <v>41</v>
      </c>
      <c r="T1548" s="15" t="s">
        <v>61</v>
      </c>
    </row>
    <row r="1549" spans="1:20" x14ac:dyDescent="0.3">
      <c r="A1549" s="14">
        <v>43192</v>
      </c>
      <c r="B1549" s="15" t="s">
        <v>45</v>
      </c>
      <c r="C1549" s="15" t="s">
        <v>46</v>
      </c>
      <c r="D1549" s="15" t="s">
        <v>47</v>
      </c>
      <c r="E1549" s="16">
        <v>170</v>
      </c>
      <c r="F1549" s="17">
        <v>146</v>
      </c>
      <c r="G1549" s="17">
        <v>0</v>
      </c>
      <c r="H1549" s="17">
        <v>89</v>
      </c>
      <c r="I1549" s="15" t="s">
        <v>644</v>
      </c>
      <c r="J1549" s="17">
        <v>204</v>
      </c>
      <c r="K1549" s="15" t="s">
        <v>568</v>
      </c>
      <c r="L1549" s="27">
        <v>25</v>
      </c>
      <c r="M1549" s="28">
        <v>11</v>
      </c>
      <c r="N1549" s="28">
        <v>97</v>
      </c>
      <c r="O1549" s="29" t="s">
        <v>179</v>
      </c>
      <c r="P1549" s="16">
        <v>61</v>
      </c>
      <c r="Q1549" s="16">
        <v>95</v>
      </c>
      <c r="R1549" s="15" t="s">
        <v>51</v>
      </c>
      <c r="S1549" s="16">
        <v>38</v>
      </c>
      <c r="T1549" s="15" t="s">
        <v>433</v>
      </c>
    </row>
    <row r="1550" spans="1:20" x14ac:dyDescent="0.3">
      <c r="A1550" s="14">
        <v>43193</v>
      </c>
      <c r="B1550" s="15" t="s">
        <v>45</v>
      </c>
      <c r="C1550" s="15" t="s">
        <v>46</v>
      </c>
      <c r="D1550" s="15" t="s">
        <v>47</v>
      </c>
      <c r="E1550" s="16">
        <v>170</v>
      </c>
      <c r="F1550" s="17">
        <v>142</v>
      </c>
      <c r="G1550" s="17">
        <v>0</v>
      </c>
      <c r="H1550" s="17">
        <v>86</v>
      </c>
      <c r="I1550" s="15" t="s">
        <v>100</v>
      </c>
      <c r="J1550" s="17">
        <v>197</v>
      </c>
      <c r="K1550" s="15" t="s">
        <v>288</v>
      </c>
      <c r="L1550" s="27">
        <v>32</v>
      </c>
      <c r="M1550" s="28">
        <v>25</v>
      </c>
      <c r="N1550" s="28">
        <v>142</v>
      </c>
      <c r="O1550" s="29" t="s">
        <v>128</v>
      </c>
      <c r="P1550" s="16">
        <v>45</v>
      </c>
      <c r="Q1550" s="16">
        <v>87</v>
      </c>
      <c r="R1550" s="15" t="s">
        <v>159</v>
      </c>
      <c r="S1550" s="16">
        <v>30</v>
      </c>
      <c r="T1550" s="15" t="s">
        <v>128</v>
      </c>
    </row>
    <row r="1551" spans="1:20" x14ac:dyDescent="0.3">
      <c r="A1551" s="14">
        <v>43194</v>
      </c>
      <c r="B1551" s="15" t="s">
        <v>45</v>
      </c>
      <c r="C1551" s="15" t="s">
        <v>46</v>
      </c>
      <c r="D1551" s="15" t="s">
        <v>47</v>
      </c>
      <c r="E1551" s="16">
        <v>170</v>
      </c>
      <c r="F1551" s="17">
        <v>129</v>
      </c>
      <c r="G1551" s="17">
        <v>16</v>
      </c>
      <c r="H1551" s="17">
        <v>70</v>
      </c>
      <c r="I1551" s="15" t="s">
        <v>967</v>
      </c>
      <c r="J1551" s="17">
        <v>188</v>
      </c>
      <c r="K1551" s="15" t="s">
        <v>633</v>
      </c>
      <c r="L1551" s="27">
        <v>27</v>
      </c>
      <c r="M1551" s="28">
        <v>17</v>
      </c>
      <c r="N1551" s="28">
        <v>108</v>
      </c>
      <c r="O1551" s="29" t="s">
        <v>91</v>
      </c>
      <c r="P1551" s="16">
        <v>70</v>
      </c>
      <c r="Q1551" s="16">
        <v>98</v>
      </c>
      <c r="R1551" s="15" t="s">
        <v>108</v>
      </c>
      <c r="S1551" s="16">
        <v>40</v>
      </c>
      <c r="T1551" s="15" t="s">
        <v>129</v>
      </c>
    </row>
    <row r="1552" spans="1:20" x14ac:dyDescent="0.3">
      <c r="A1552" s="14">
        <v>43195</v>
      </c>
      <c r="B1552" s="15" t="s">
        <v>45</v>
      </c>
      <c r="C1552" s="15" t="s">
        <v>46</v>
      </c>
      <c r="D1552" s="15" t="s">
        <v>47</v>
      </c>
      <c r="E1552" s="16">
        <v>170</v>
      </c>
      <c r="F1552" s="17">
        <v>127</v>
      </c>
      <c r="G1552" s="17">
        <v>0</v>
      </c>
      <c r="H1552" s="17">
        <v>51</v>
      </c>
      <c r="I1552" s="15" t="s">
        <v>593</v>
      </c>
      <c r="J1552" s="17">
        <v>203</v>
      </c>
      <c r="K1552" s="15" t="s">
        <v>727</v>
      </c>
      <c r="L1552" s="27">
        <v>23</v>
      </c>
      <c r="M1552" s="28">
        <v>14</v>
      </c>
      <c r="N1552" s="28">
        <v>128</v>
      </c>
      <c r="O1552" s="29" t="s">
        <v>55</v>
      </c>
      <c r="P1552" s="16">
        <v>63</v>
      </c>
      <c r="Q1552" s="16">
        <v>100</v>
      </c>
      <c r="R1552" s="15" t="s">
        <v>51</v>
      </c>
      <c r="S1552" s="16">
        <v>37</v>
      </c>
      <c r="T1552" s="15" t="s">
        <v>201</v>
      </c>
    </row>
    <row r="1553" spans="1:20" x14ac:dyDescent="0.3">
      <c r="A1553" s="14">
        <v>43196</v>
      </c>
      <c r="B1553" s="15" t="s">
        <v>45</v>
      </c>
      <c r="C1553" s="15" t="s">
        <v>46</v>
      </c>
      <c r="D1553" s="15" t="s">
        <v>47</v>
      </c>
      <c r="E1553" s="16">
        <v>170</v>
      </c>
      <c r="F1553" s="17">
        <v>160</v>
      </c>
      <c r="G1553" s="17">
        <v>16</v>
      </c>
      <c r="H1553" s="17">
        <v>92</v>
      </c>
      <c r="I1553" s="15" t="s">
        <v>485</v>
      </c>
      <c r="J1553" s="17">
        <v>227</v>
      </c>
      <c r="K1553" s="15" t="s">
        <v>515</v>
      </c>
      <c r="L1553" s="29" t="s">
        <v>289</v>
      </c>
      <c r="M1553" s="28">
        <v>6</v>
      </c>
      <c r="N1553" s="28">
        <v>114</v>
      </c>
      <c r="O1553" s="29" t="s">
        <v>192</v>
      </c>
      <c r="P1553" s="16">
        <v>67</v>
      </c>
      <c r="Q1553" s="16">
        <v>96</v>
      </c>
      <c r="R1553" s="15" t="s">
        <v>107</v>
      </c>
      <c r="S1553" s="16">
        <v>33</v>
      </c>
      <c r="T1553" s="15" t="s">
        <v>209</v>
      </c>
    </row>
    <row r="1554" spans="1:20" x14ac:dyDescent="0.3">
      <c r="A1554" s="14">
        <v>43197</v>
      </c>
      <c r="B1554" s="15" t="s">
        <v>45</v>
      </c>
      <c r="C1554" s="15" t="s">
        <v>46</v>
      </c>
      <c r="D1554" s="15" t="s">
        <v>47</v>
      </c>
      <c r="E1554" s="16">
        <v>170</v>
      </c>
      <c r="F1554" s="17">
        <v>120</v>
      </c>
      <c r="G1554" s="17">
        <v>80</v>
      </c>
      <c r="H1554" s="17">
        <v>71</v>
      </c>
      <c r="I1554" s="15" t="s">
        <v>172</v>
      </c>
      <c r="J1554" s="17">
        <v>169</v>
      </c>
      <c r="K1554" s="15" t="s">
        <v>681</v>
      </c>
      <c r="L1554" s="27">
        <v>31</v>
      </c>
      <c r="M1554" s="28">
        <v>3</v>
      </c>
      <c r="N1554" s="28">
        <v>72</v>
      </c>
      <c r="O1554" s="29" t="s">
        <v>56</v>
      </c>
      <c r="P1554" s="16">
        <v>77</v>
      </c>
      <c r="Q1554" s="16">
        <v>99</v>
      </c>
      <c r="R1554" s="15" t="s">
        <v>51</v>
      </c>
      <c r="S1554" s="16">
        <v>53</v>
      </c>
      <c r="T1554" s="15" t="s">
        <v>121</v>
      </c>
    </row>
    <row r="1555" spans="1:20" x14ac:dyDescent="0.3">
      <c r="A1555" s="14">
        <v>43198</v>
      </c>
      <c r="B1555" s="15" t="s">
        <v>45</v>
      </c>
      <c r="C1555" s="15" t="s">
        <v>46</v>
      </c>
      <c r="D1555" s="15" t="s">
        <v>47</v>
      </c>
      <c r="E1555" s="16">
        <v>170</v>
      </c>
      <c r="F1555" s="17">
        <v>111</v>
      </c>
      <c r="G1555" s="17">
        <v>68</v>
      </c>
      <c r="H1555" s="17">
        <v>49</v>
      </c>
      <c r="I1555" s="15" t="s">
        <v>237</v>
      </c>
      <c r="J1555" s="17">
        <v>173</v>
      </c>
      <c r="K1555" s="15" t="s">
        <v>428</v>
      </c>
      <c r="L1555" s="27">
        <v>34</v>
      </c>
      <c r="M1555" s="28">
        <v>11</v>
      </c>
      <c r="N1555" s="28">
        <v>67</v>
      </c>
      <c r="O1555" s="29" t="s">
        <v>50</v>
      </c>
      <c r="P1555" s="16">
        <v>78</v>
      </c>
      <c r="Q1555" s="16">
        <v>100</v>
      </c>
      <c r="R1555" s="15" t="s">
        <v>205</v>
      </c>
      <c r="S1555" s="16">
        <v>44</v>
      </c>
      <c r="T1555" s="15" t="s">
        <v>188</v>
      </c>
    </row>
    <row r="1556" spans="1:20" x14ac:dyDescent="0.3">
      <c r="A1556" s="14">
        <v>43199</v>
      </c>
      <c r="B1556" s="15" t="s">
        <v>45</v>
      </c>
      <c r="C1556" s="15" t="s">
        <v>46</v>
      </c>
      <c r="D1556" s="15" t="s">
        <v>47</v>
      </c>
      <c r="E1556" s="16">
        <v>170</v>
      </c>
      <c r="F1556" s="17">
        <v>102</v>
      </c>
      <c r="G1556" s="17">
        <v>122</v>
      </c>
      <c r="H1556" s="17">
        <v>65</v>
      </c>
      <c r="I1556" s="15" t="s">
        <v>882</v>
      </c>
      <c r="J1556" s="17">
        <v>140</v>
      </c>
      <c r="K1556" s="15" t="s">
        <v>643</v>
      </c>
      <c r="L1556" s="27">
        <v>24</v>
      </c>
      <c r="M1556" s="28">
        <v>17</v>
      </c>
      <c r="N1556" s="28">
        <v>78</v>
      </c>
      <c r="O1556" s="29" t="s">
        <v>146</v>
      </c>
      <c r="P1556" s="16">
        <v>77</v>
      </c>
      <c r="Q1556" s="16">
        <v>98</v>
      </c>
      <c r="R1556" s="15" t="s">
        <v>51</v>
      </c>
      <c r="S1556" s="16">
        <v>58</v>
      </c>
      <c r="T1556" s="15" t="s">
        <v>585</v>
      </c>
    </row>
    <row r="1557" spans="1:20" x14ac:dyDescent="0.3">
      <c r="A1557" s="14">
        <v>43200</v>
      </c>
      <c r="B1557" s="15" t="s">
        <v>45</v>
      </c>
      <c r="C1557" s="15" t="s">
        <v>46</v>
      </c>
      <c r="D1557" s="15" t="s">
        <v>47</v>
      </c>
      <c r="E1557" s="16">
        <v>170</v>
      </c>
      <c r="F1557" s="17">
        <v>87</v>
      </c>
      <c r="G1557" s="17">
        <v>28</v>
      </c>
      <c r="H1557" s="17">
        <v>58</v>
      </c>
      <c r="I1557" s="15" t="s">
        <v>309</v>
      </c>
      <c r="J1557" s="17">
        <v>116</v>
      </c>
      <c r="K1557" s="15" t="s">
        <v>250</v>
      </c>
      <c r="L1557" s="27">
        <v>30</v>
      </c>
      <c r="M1557" s="28">
        <v>6</v>
      </c>
      <c r="N1557" s="28">
        <v>69</v>
      </c>
      <c r="O1557" s="29" t="s">
        <v>179</v>
      </c>
      <c r="P1557" s="16">
        <v>79</v>
      </c>
      <c r="Q1557" s="16">
        <v>99</v>
      </c>
      <c r="R1557" s="15" t="s">
        <v>51</v>
      </c>
      <c r="S1557" s="16">
        <v>61</v>
      </c>
      <c r="T1557" s="15" t="s">
        <v>250</v>
      </c>
    </row>
    <row r="1558" spans="1:20" x14ac:dyDescent="0.3">
      <c r="A1558" s="14">
        <v>43201</v>
      </c>
      <c r="B1558" s="15" t="s">
        <v>45</v>
      </c>
      <c r="C1558" s="15" t="s">
        <v>46</v>
      </c>
      <c r="D1558" s="15" t="s">
        <v>47</v>
      </c>
      <c r="E1558" s="16">
        <v>170</v>
      </c>
      <c r="F1558" s="17">
        <v>94</v>
      </c>
      <c r="G1558" s="17">
        <v>4</v>
      </c>
      <c r="H1558" s="17">
        <v>52</v>
      </c>
      <c r="I1558" s="15" t="s">
        <v>968</v>
      </c>
      <c r="J1558" s="17">
        <v>136</v>
      </c>
      <c r="K1558" s="15" t="s">
        <v>324</v>
      </c>
      <c r="L1558" s="27">
        <v>24</v>
      </c>
      <c r="M1558" s="28">
        <v>8</v>
      </c>
      <c r="N1558" s="28">
        <v>78</v>
      </c>
      <c r="O1558" s="29" t="s">
        <v>146</v>
      </c>
      <c r="P1558" s="16">
        <v>81</v>
      </c>
      <c r="Q1558" s="16">
        <v>98</v>
      </c>
      <c r="R1558" s="15" t="s">
        <v>51</v>
      </c>
      <c r="S1558" s="16">
        <v>60</v>
      </c>
      <c r="T1558" s="15" t="s">
        <v>182</v>
      </c>
    </row>
    <row r="1559" spans="1:20" x14ac:dyDescent="0.3">
      <c r="A1559" s="14">
        <v>43202</v>
      </c>
      <c r="B1559" s="15" t="s">
        <v>45</v>
      </c>
      <c r="C1559" s="15" t="s">
        <v>46</v>
      </c>
      <c r="D1559" s="15" t="s">
        <v>47</v>
      </c>
      <c r="E1559" s="16">
        <v>170</v>
      </c>
      <c r="F1559" s="17">
        <v>120</v>
      </c>
      <c r="G1559" s="17">
        <v>18</v>
      </c>
      <c r="H1559" s="17">
        <v>53</v>
      </c>
      <c r="I1559" s="15" t="s">
        <v>969</v>
      </c>
      <c r="J1559" s="17">
        <v>188</v>
      </c>
      <c r="K1559" s="15" t="s">
        <v>64</v>
      </c>
      <c r="L1559" s="27">
        <v>22</v>
      </c>
      <c r="M1559" s="28">
        <v>17</v>
      </c>
      <c r="N1559" s="28">
        <v>94</v>
      </c>
      <c r="O1559" s="29" t="s">
        <v>99</v>
      </c>
      <c r="P1559" s="16">
        <v>61</v>
      </c>
      <c r="Q1559" s="16">
        <v>100</v>
      </c>
      <c r="R1559" s="15" t="s">
        <v>210</v>
      </c>
      <c r="S1559" s="16">
        <v>39</v>
      </c>
      <c r="T1559" s="15" t="s">
        <v>51</v>
      </c>
    </row>
    <row r="1560" spans="1:20" x14ac:dyDescent="0.3">
      <c r="A1560" s="14">
        <v>43203</v>
      </c>
      <c r="B1560" s="15" t="s">
        <v>45</v>
      </c>
      <c r="C1560" s="15" t="s">
        <v>46</v>
      </c>
      <c r="D1560" s="15" t="s">
        <v>47</v>
      </c>
      <c r="E1560" s="16">
        <v>170</v>
      </c>
      <c r="F1560" s="17">
        <v>114</v>
      </c>
      <c r="G1560" s="17">
        <v>208</v>
      </c>
      <c r="H1560" s="17">
        <v>100</v>
      </c>
      <c r="I1560" s="15" t="s">
        <v>51</v>
      </c>
      <c r="J1560" s="17">
        <v>129</v>
      </c>
      <c r="K1560" s="15" t="s">
        <v>970</v>
      </c>
      <c r="L1560" s="27">
        <v>32</v>
      </c>
      <c r="M1560" s="28">
        <v>3</v>
      </c>
      <c r="N1560" s="28">
        <v>44</v>
      </c>
      <c r="O1560" s="29" t="s">
        <v>148</v>
      </c>
      <c r="P1560" s="16">
        <v>94</v>
      </c>
      <c r="Q1560" s="16">
        <v>99</v>
      </c>
      <c r="R1560" s="15" t="s">
        <v>51</v>
      </c>
      <c r="S1560" s="16">
        <v>84</v>
      </c>
      <c r="T1560" s="15" t="s">
        <v>307</v>
      </c>
    </row>
    <row r="1561" spans="1:20" x14ac:dyDescent="0.3">
      <c r="A1561" s="14">
        <v>43204</v>
      </c>
      <c r="B1561" s="15" t="s">
        <v>45</v>
      </c>
      <c r="C1561" s="15" t="s">
        <v>46</v>
      </c>
      <c r="D1561" s="15" t="s">
        <v>47</v>
      </c>
      <c r="E1561" s="16">
        <v>170</v>
      </c>
      <c r="F1561" s="17">
        <v>138</v>
      </c>
      <c r="G1561" s="17">
        <v>0</v>
      </c>
      <c r="H1561" s="17">
        <v>85</v>
      </c>
      <c r="I1561" s="15" t="s">
        <v>51</v>
      </c>
      <c r="J1561" s="17">
        <v>192</v>
      </c>
      <c r="K1561" s="15" t="s">
        <v>414</v>
      </c>
      <c r="L1561" s="29" t="s">
        <v>263</v>
      </c>
      <c r="M1561" s="28">
        <v>17</v>
      </c>
      <c r="N1561" s="28">
        <v>56</v>
      </c>
      <c r="O1561" s="29" t="s">
        <v>146</v>
      </c>
      <c r="P1561" s="16">
        <v>72</v>
      </c>
      <c r="Q1561" s="16">
        <v>100</v>
      </c>
      <c r="R1561" s="15" t="s">
        <v>51</v>
      </c>
      <c r="S1561" s="16">
        <v>58</v>
      </c>
      <c r="T1561" s="15" t="s">
        <v>51</v>
      </c>
    </row>
    <row r="1562" spans="1:20" x14ac:dyDescent="0.3">
      <c r="A1562" s="14">
        <v>43205</v>
      </c>
      <c r="B1562" s="15" t="s">
        <v>45</v>
      </c>
      <c r="C1562" s="15" t="s">
        <v>46</v>
      </c>
      <c r="D1562" s="15" t="s">
        <v>47</v>
      </c>
      <c r="E1562" s="16">
        <v>170</v>
      </c>
      <c r="F1562" s="17">
        <v>142</v>
      </c>
      <c r="G1562" s="17">
        <v>76</v>
      </c>
      <c r="H1562" s="17">
        <v>96</v>
      </c>
      <c r="I1562" s="15" t="s">
        <v>199</v>
      </c>
      <c r="J1562" s="17">
        <v>189</v>
      </c>
      <c r="K1562" s="15" t="s">
        <v>930</v>
      </c>
      <c r="L1562" s="27">
        <v>34</v>
      </c>
      <c r="M1562" s="28">
        <v>11</v>
      </c>
      <c r="N1562" s="28">
        <v>69</v>
      </c>
      <c r="O1562" s="29" t="s">
        <v>179</v>
      </c>
      <c r="P1562" s="16">
        <v>84</v>
      </c>
      <c r="Q1562" s="16">
        <v>100</v>
      </c>
      <c r="R1562" s="15" t="s">
        <v>205</v>
      </c>
      <c r="S1562" s="16">
        <v>56</v>
      </c>
      <c r="T1562" s="15" t="s">
        <v>50</v>
      </c>
    </row>
    <row r="1563" spans="1:20" x14ac:dyDescent="0.3">
      <c r="A1563" s="14">
        <v>43206</v>
      </c>
      <c r="B1563" s="15" t="s">
        <v>45</v>
      </c>
      <c r="C1563" s="15" t="s">
        <v>46</v>
      </c>
      <c r="D1563" s="15" t="s">
        <v>47</v>
      </c>
      <c r="E1563" s="16">
        <v>170</v>
      </c>
      <c r="F1563" s="17">
        <v>135</v>
      </c>
      <c r="G1563" s="17">
        <v>0</v>
      </c>
      <c r="H1563" s="17">
        <v>80</v>
      </c>
      <c r="I1563" s="15" t="s">
        <v>467</v>
      </c>
      <c r="J1563" s="17">
        <v>190</v>
      </c>
      <c r="K1563" s="15" t="s">
        <v>443</v>
      </c>
      <c r="L1563" s="29" t="s">
        <v>84</v>
      </c>
      <c r="M1563" s="28">
        <v>8</v>
      </c>
      <c r="N1563" s="28">
        <v>64</v>
      </c>
      <c r="O1563" s="29" t="s">
        <v>158</v>
      </c>
      <c r="P1563" s="16">
        <v>71</v>
      </c>
      <c r="Q1563" s="16">
        <v>100</v>
      </c>
      <c r="R1563" s="15" t="s">
        <v>51</v>
      </c>
      <c r="S1563" s="16">
        <v>51</v>
      </c>
      <c r="T1563" s="15" t="s">
        <v>129</v>
      </c>
    </row>
    <row r="1564" spans="1:20" x14ac:dyDescent="0.3">
      <c r="A1564" s="14">
        <v>43207</v>
      </c>
      <c r="B1564" s="15" t="s">
        <v>45</v>
      </c>
      <c r="C1564" s="15" t="s">
        <v>46</v>
      </c>
      <c r="D1564" s="15" t="s">
        <v>47</v>
      </c>
      <c r="E1564" s="16">
        <v>170</v>
      </c>
      <c r="F1564" s="17">
        <v>144</v>
      </c>
      <c r="G1564" s="17">
        <v>0</v>
      </c>
      <c r="H1564" s="17">
        <v>63</v>
      </c>
      <c r="I1564" s="15" t="s">
        <v>690</v>
      </c>
      <c r="J1564" s="17">
        <v>224</v>
      </c>
      <c r="K1564" s="15" t="s">
        <v>420</v>
      </c>
      <c r="L1564" s="29" t="s">
        <v>84</v>
      </c>
      <c r="M1564" s="28">
        <v>14</v>
      </c>
      <c r="N1564" s="28">
        <v>61</v>
      </c>
      <c r="O1564" s="29" t="s">
        <v>206</v>
      </c>
      <c r="P1564" s="16">
        <v>66</v>
      </c>
      <c r="Q1564" s="16">
        <v>100</v>
      </c>
      <c r="R1564" s="15" t="s">
        <v>301</v>
      </c>
      <c r="S1564" s="16">
        <v>43</v>
      </c>
      <c r="T1564" s="15" t="s">
        <v>167</v>
      </c>
    </row>
    <row r="1565" spans="1:20" x14ac:dyDescent="0.3">
      <c r="A1565" s="14">
        <v>43208</v>
      </c>
      <c r="B1565" s="15" t="s">
        <v>45</v>
      </c>
      <c r="C1565" s="15" t="s">
        <v>46</v>
      </c>
      <c r="D1565" s="15" t="s">
        <v>47</v>
      </c>
      <c r="E1565" s="16">
        <v>170</v>
      </c>
      <c r="F1565" s="17">
        <v>170</v>
      </c>
      <c r="G1565" s="17">
        <v>0</v>
      </c>
      <c r="H1565" s="17">
        <v>73</v>
      </c>
      <c r="I1565" s="15" t="s">
        <v>329</v>
      </c>
      <c r="J1565" s="17">
        <v>266</v>
      </c>
      <c r="K1565" s="15" t="s">
        <v>971</v>
      </c>
      <c r="L1565" s="29" t="s">
        <v>84</v>
      </c>
      <c r="M1565" s="28">
        <v>19</v>
      </c>
      <c r="N1565" s="28">
        <v>75</v>
      </c>
      <c r="O1565" s="29" t="s">
        <v>215</v>
      </c>
      <c r="P1565" s="16">
        <v>64</v>
      </c>
      <c r="Q1565" s="16">
        <v>100</v>
      </c>
      <c r="R1565" s="15" t="s">
        <v>258</v>
      </c>
      <c r="S1565" s="16">
        <v>42</v>
      </c>
      <c r="T1565" s="15" t="s">
        <v>307</v>
      </c>
    </row>
    <row r="1566" spans="1:20" x14ac:dyDescent="0.3">
      <c r="A1566" s="14">
        <v>43209</v>
      </c>
      <c r="B1566" s="15" t="s">
        <v>45</v>
      </c>
      <c r="C1566" s="15" t="s">
        <v>46</v>
      </c>
      <c r="D1566" s="15" t="s">
        <v>47</v>
      </c>
      <c r="E1566" s="16">
        <v>170</v>
      </c>
      <c r="F1566" s="17">
        <v>170</v>
      </c>
      <c r="G1566" s="17">
        <v>0</v>
      </c>
      <c r="H1566" s="17">
        <v>83</v>
      </c>
      <c r="I1566" s="15" t="s">
        <v>435</v>
      </c>
      <c r="J1566" s="17">
        <v>256</v>
      </c>
      <c r="K1566" s="15" t="s">
        <v>929</v>
      </c>
      <c r="L1566" s="29" t="s">
        <v>218</v>
      </c>
      <c r="M1566" s="28">
        <v>17</v>
      </c>
      <c r="N1566" s="28">
        <v>78</v>
      </c>
      <c r="O1566" s="29" t="s">
        <v>52</v>
      </c>
      <c r="P1566" s="16">
        <v>70</v>
      </c>
      <c r="Q1566" s="16">
        <v>99</v>
      </c>
      <c r="R1566" s="15" t="s">
        <v>280</v>
      </c>
      <c r="S1566" s="16">
        <v>46</v>
      </c>
      <c r="T1566" s="15" t="s">
        <v>169</v>
      </c>
    </row>
    <row r="1567" spans="1:20" x14ac:dyDescent="0.3">
      <c r="A1567" s="14">
        <v>43210</v>
      </c>
      <c r="B1567" s="15" t="s">
        <v>45</v>
      </c>
      <c r="C1567" s="15" t="s">
        <v>46</v>
      </c>
      <c r="D1567" s="15" t="s">
        <v>47</v>
      </c>
      <c r="E1567" s="16">
        <v>170</v>
      </c>
      <c r="F1567" s="17">
        <v>166</v>
      </c>
      <c r="G1567" s="17">
        <v>0</v>
      </c>
      <c r="H1567" s="17">
        <v>106</v>
      </c>
      <c r="I1567" s="15" t="s">
        <v>193</v>
      </c>
      <c r="J1567" s="17">
        <v>226</v>
      </c>
      <c r="K1567" s="15" t="s">
        <v>50</v>
      </c>
      <c r="L1567" s="29" t="s">
        <v>116</v>
      </c>
      <c r="M1567" s="28">
        <v>17</v>
      </c>
      <c r="N1567" s="28">
        <v>72</v>
      </c>
      <c r="O1567" s="29" t="s">
        <v>64</v>
      </c>
      <c r="P1567" s="16">
        <v>79</v>
      </c>
      <c r="Q1567" s="16">
        <v>98</v>
      </c>
      <c r="R1567" s="15" t="s">
        <v>51</v>
      </c>
      <c r="S1567" s="16">
        <v>63</v>
      </c>
      <c r="T1567" s="15" t="s">
        <v>121</v>
      </c>
    </row>
    <row r="1568" spans="1:20" x14ac:dyDescent="0.3">
      <c r="A1568" s="14">
        <v>43211</v>
      </c>
      <c r="B1568" s="15" t="s">
        <v>45</v>
      </c>
      <c r="C1568" s="15" t="s">
        <v>46</v>
      </c>
      <c r="D1568" s="15" t="s">
        <v>47</v>
      </c>
      <c r="E1568" s="16">
        <v>170</v>
      </c>
      <c r="F1568" s="17">
        <v>184</v>
      </c>
      <c r="G1568" s="17">
        <v>0</v>
      </c>
      <c r="H1568" s="17">
        <v>103</v>
      </c>
      <c r="I1568" s="15" t="s">
        <v>304</v>
      </c>
      <c r="J1568" s="17">
        <v>265</v>
      </c>
      <c r="K1568" s="15" t="s">
        <v>58</v>
      </c>
      <c r="L1568" s="27">
        <v>22</v>
      </c>
      <c r="M1568" s="28">
        <v>11</v>
      </c>
      <c r="N1568" s="28">
        <v>69</v>
      </c>
      <c r="O1568" s="29" t="s">
        <v>143</v>
      </c>
      <c r="P1568" s="16">
        <v>64</v>
      </c>
      <c r="Q1568" s="16">
        <v>99</v>
      </c>
      <c r="R1568" s="15" t="s">
        <v>51</v>
      </c>
      <c r="S1568" s="16">
        <v>33</v>
      </c>
      <c r="T1568" s="15" t="s">
        <v>91</v>
      </c>
    </row>
    <row r="1569" spans="1:20" x14ac:dyDescent="0.3">
      <c r="A1569" s="14">
        <v>43212</v>
      </c>
      <c r="B1569" s="15" t="s">
        <v>45</v>
      </c>
      <c r="C1569" s="15" t="s">
        <v>46</v>
      </c>
      <c r="D1569" s="15" t="s">
        <v>47</v>
      </c>
      <c r="E1569" s="16">
        <v>170</v>
      </c>
      <c r="F1569" s="17">
        <v>170</v>
      </c>
      <c r="G1569" s="17">
        <v>2</v>
      </c>
      <c r="H1569" s="17">
        <v>110</v>
      </c>
      <c r="I1569" s="15" t="s">
        <v>972</v>
      </c>
      <c r="J1569" s="17">
        <v>229</v>
      </c>
      <c r="K1569" s="15" t="s">
        <v>756</v>
      </c>
      <c r="L1569" s="29" t="s">
        <v>116</v>
      </c>
      <c r="M1569" s="28">
        <v>14</v>
      </c>
      <c r="N1569" s="28">
        <v>72</v>
      </c>
      <c r="O1569" s="29" t="s">
        <v>89</v>
      </c>
      <c r="P1569" s="16">
        <v>82</v>
      </c>
      <c r="Q1569" s="16">
        <v>96</v>
      </c>
      <c r="R1569" s="15" t="s">
        <v>51</v>
      </c>
      <c r="S1569" s="16">
        <v>51</v>
      </c>
      <c r="T1569" s="15" t="s">
        <v>113</v>
      </c>
    </row>
    <row r="1570" spans="1:20" x14ac:dyDescent="0.3">
      <c r="A1570" s="14">
        <v>43213</v>
      </c>
      <c r="B1570" s="15" t="s">
        <v>45</v>
      </c>
      <c r="C1570" s="15" t="s">
        <v>46</v>
      </c>
      <c r="D1570" s="15" t="s">
        <v>47</v>
      </c>
      <c r="E1570" s="16">
        <v>170</v>
      </c>
      <c r="F1570" s="17">
        <v>143</v>
      </c>
      <c r="G1570" s="17">
        <v>2</v>
      </c>
      <c r="H1570" s="17">
        <v>122</v>
      </c>
      <c r="I1570" s="15" t="s">
        <v>51</v>
      </c>
      <c r="J1570" s="17">
        <v>164</v>
      </c>
      <c r="K1570" s="15" t="s">
        <v>973</v>
      </c>
      <c r="L1570" s="29" t="s">
        <v>218</v>
      </c>
      <c r="M1570" s="28">
        <v>8</v>
      </c>
      <c r="N1570" s="28">
        <v>53</v>
      </c>
      <c r="O1570" s="29" t="s">
        <v>129</v>
      </c>
      <c r="P1570" s="16">
        <v>92</v>
      </c>
      <c r="Q1570" s="16">
        <v>98</v>
      </c>
      <c r="R1570" s="15" t="s">
        <v>51</v>
      </c>
      <c r="S1570" s="16">
        <v>81</v>
      </c>
      <c r="T1570" s="15" t="s">
        <v>169</v>
      </c>
    </row>
    <row r="1571" spans="1:20" x14ac:dyDescent="0.3">
      <c r="A1571" s="14">
        <v>43214</v>
      </c>
      <c r="B1571" s="15" t="s">
        <v>45</v>
      </c>
      <c r="C1571" s="15" t="s">
        <v>46</v>
      </c>
      <c r="D1571" s="15" t="s">
        <v>47</v>
      </c>
      <c r="E1571" s="16">
        <v>170</v>
      </c>
      <c r="F1571" s="17">
        <v>173</v>
      </c>
      <c r="G1571" s="17">
        <v>6</v>
      </c>
      <c r="H1571" s="17">
        <v>130</v>
      </c>
      <c r="I1571" s="15" t="s">
        <v>662</v>
      </c>
      <c r="J1571" s="17">
        <v>216</v>
      </c>
      <c r="K1571" s="15" t="s">
        <v>423</v>
      </c>
      <c r="L1571" s="29" t="s">
        <v>84</v>
      </c>
      <c r="M1571" s="28">
        <v>11</v>
      </c>
      <c r="N1571" s="28">
        <v>72</v>
      </c>
      <c r="O1571" s="29" t="s">
        <v>201</v>
      </c>
      <c r="P1571" s="16">
        <v>85</v>
      </c>
      <c r="Q1571" s="16">
        <v>98</v>
      </c>
      <c r="R1571" s="15" t="s">
        <v>51</v>
      </c>
      <c r="S1571" s="16">
        <v>64</v>
      </c>
      <c r="T1571" s="15" t="s">
        <v>146</v>
      </c>
    </row>
    <row r="1572" spans="1:20" x14ac:dyDescent="0.3">
      <c r="A1572" s="14">
        <v>43215</v>
      </c>
      <c r="B1572" s="15" t="s">
        <v>45</v>
      </c>
      <c r="C1572" s="15" t="s">
        <v>46</v>
      </c>
      <c r="D1572" s="15" t="s">
        <v>47</v>
      </c>
      <c r="E1572" s="16">
        <v>170</v>
      </c>
      <c r="F1572" s="17">
        <v>138</v>
      </c>
      <c r="G1572" s="17">
        <v>16</v>
      </c>
      <c r="H1572" s="17">
        <v>100</v>
      </c>
      <c r="I1572" s="15" t="s">
        <v>356</v>
      </c>
      <c r="J1572" s="17">
        <v>176</v>
      </c>
      <c r="K1572" s="15" t="s">
        <v>614</v>
      </c>
      <c r="L1572" s="29" t="s">
        <v>84</v>
      </c>
      <c r="M1572" s="28">
        <v>17</v>
      </c>
      <c r="N1572" s="28">
        <v>67</v>
      </c>
      <c r="O1572" s="29" t="s">
        <v>215</v>
      </c>
      <c r="P1572" s="16">
        <v>89</v>
      </c>
      <c r="Q1572" s="16">
        <v>98</v>
      </c>
      <c r="R1572" s="15" t="s">
        <v>51</v>
      </c>
      <c r="S1572" s="16">
        <v>68</v>
      </c>
      <c r="T1572" s="15" t="s">
        <v>113</v>
      </c>
    </row>
    <row r="1573" spans="1:20" x14ac:dyDescent="0.3">
      <c r="A1573" s="14">
        <v>43216</v>
      </c>
      <c r="B1573" s="15" t="s">
        <v>45</v>
      </c>
      <c r="C1573" s="15" t="s">
        <v>46</v>
      </c>
      <c r="D1573" s="15" t="s">
        <v>47</v>
      </c>
      <c r="E1573" s="16">
        <v>170</v>
      </c>
      <c r="F1573" s="17">
        <v>136</v>
      </c>
      <c r="G1573" s="17">
        <v>0</v>
      </c>
      <c r="H1573" s="17">
        <v>95</v>
      </c>
      <c r="I1573" s="15" t="s">
        <v>272</v>
      </c>
      <c r="J1573" s="17">
        <v>176</v>
      </c>
      <c r="K1573" s="15" t="s">
        <v>252</v>
      </c>
      <c r="L1573" s="27">
        <v>33</v>
      </c>
      <c r="M1573" s="28">
        <v>11</v>
      </c>
      <c r="N1573" s="28">
        <v>47</v>
      </c>
      <c r="O1573" s="29" t="s">
        <v>342</v>
      </c>
      <c r="P1573" s="16">
        <v>79</v>
      </c>
      <c r="Q1573" s="16">
        <v>99</v>
      </c>
      <c r="R1573" s="15" t="s">
        <v>51</v>
      </c>
      <c r="S1573" s="16">
        <v>60</v>
      </c>
      <c r="T1573" s="15" t="s">
        <v>139</v>
      </c>
    </row>
    <row r="1574" spans="1:20" x14ac:dyDescent="0.3">
      <c r="A1574" s="14">
        <v>43217</v>
      </c>
      <c r="B1574" s="15" t="s">
        <v>45</v>
      </c>
      <c r="C1574" s="15" t="s">
        <v>46</v>
      </c>
      <c r="D1574" s="15" t="s">
        <v>47</v>
      </c>
      <c r="E1574" s="16">
        <v>170</v>
      </c>
      <c r="F1574" s="17">
        <v>130</v>
      </c>
      <c r="G1574" s="15"/>
      <c r="H1574" s="17">
        <v>84</v>
      </c>
      <c r="I1574" s="15" t="s">
        <v>156</v>
      </c>
      <c r="J1574" s="17">
        <v>175</v>
      </c>
      <c r="K1574" s="15" t="s">
        <v>647</v>
      </c>
      <c r="L1574" s="27">
        <v>34</v>
      </c>
      <c r="M1574" s="28">
        <v>11</v>
      </c>
      <c r="N1574" s="28">
        <v>86</v>
      </c>
      <c r="O1574" s="29" t="s">
        <v>169</v>
      </c>
      <c r="P1574" s="16">
        <v>77</v>
      </c>
      <c r="Q1574" s="16">
        <v>100</v>
      </c>
      <c r="R1574" s="15" t="s">
        <v>280</v>
      </c>
      <c r="S1574" s="16">
        <v>52</v>
      </c>
      <c r="T1574" s="15" t="s">
        <v>179</v>
      </c>
    </row>
    <row r="1575" spans="1:20" x14ac:dyDescent="0.3">
      <c r="A1575" s="14">
        <v>43218</v>
      </c>
      <c r="B1575" s="15" t="s">
        <v>45</v>
      </c>
      <c r="C1575" s="15" t="s">
        <v>46</v>
      </c>
      <c r="D1575" s="15" t="s">
        <v>47</v>
      </c>
      <c r="E1575" s="16">
        <v>170</v>
      </c>
      <c r="F1575" s="17">
        <v>93</v>
      </c>
      <c r="G1575" s="15"/>
      <c r="H1575" s="17">
        <v>61</v>
      </c>
      <c r="I1575" s="15" t="s">
        <v>165</v>
      </c>
      <c r="J1575" s="17">
        <v>125</v>
      </c>
      <c r="K1575" s="15" t="s">
        <v>826</v>
      </c>
      <c r="L1575" s="29" t="s">
        <v>263</v>
      </c>
      <c r="M1575" s="28">
        <v>6</v>
      </c>
      <c r="N1575" s="28">
        <v>36</v>
      </c>
      <c r="O1575" s="29" t="s">
        <v>215</v>
      </c>
      <c r="P1575" s="16">
        <v>91</v>
      </c>
      <c r="Q1575" s="16">
        <v>99</v>
      </c>
      <c r="R1575" s="15" t="s">
        <v>51</v>
      </c>
      <c r="S1575" s="16">
        <v>71</v>
      </c>
      <c r="T1575" s="15" t="s">
        <v>51</v>
      </c>
    </row>
    <row r="1576" spans="1:20" x14ac:dyDescent="0.3">
      <c r="A1576" s="14">
        <v>43219</v>
      </c>
      <c r="B1576" s="15" t="s">
        <v>45</v>
      </c>
      <c r="C1576" s="15" t="s">
        <v>46</v>
      </c>
      <c r="D1576" s="15" t="s">
        <v>47</v>
      </c>
      <c r="E1576" s="16">
        <v>170</v>
      </c>
      <c r="F1576" s="17">
        <v>96</v>
      </c>
      <c r="G1576" s="15"/>
      <c r="H1576" s="17">
        <v>50</v>
      </c>
      <c r="I1576" s="15" t="s">
        <v>689</v>
      </c>
      <c r="J1576" s="17">
        <v>141</v>
      </c>
      <c r="K1576" s="15" t="s">
        <v>823</v>
      </c>
      <c r="L1576" s="27">
        <v>29</v>
      </c>
      <c r="M1576" s="28">
        <v>3</v>
      </c>
      <c r="N1576" s="28">
        <v>78</v>
      </c>
      <c r="O1576" s="29" t="s">
        <v>61</v>
      </c>
      <c r="P1576" s="16">
        <v>82</v>
      </c>
      <c r="Q1576" s="16">
        <v>100</v>
      </c>
      <c r="R1576" s="15" t="s">
        <v>108</v>
      </c>
      <c r="S1576" s="16">
        <v>55</v>
      </c>
      <c r="T1576" s="15" t="s">
        <v>81</v>
      </c>
    </row>
    <row r="1577" spans="1:20" x14ac:dyDescent="0.3">
      <c r="A1577" s="14">
        <v>43220</v>
      </c>
      <c r="B1577" s="15" t="s">
        <v>45</v>
      </c>
      <c r="C1577" s="15" t="s">
        <v>46</v>
      </c>
      <c r="D1577" s="15" t="s">
        <v>47</v>
      </c>
      <c r="E1577" s="16">
        <v>170</v>
      </c>
      <c r="F1577" s="17">
        <v>84</v>
      </c>
      <c r="G1577" s="15"/>
      <c r="H1577" s="17">
        <v>57</v>
      </c>
      <c r="I1577" s="15" t="s">
        <v>974</v>
      </c>
      <c r="J1577" s="17">
        <v>112</v>
      </c>
      <c r="K1577" s="15" t="s">
        <v>960</v>
      </c>
      <c r="L1577" s="27">
        <v>29</v>
      </c>
      <c r="M1577" s="28">
        <v>8</v>
      </c>
      <c r="N1577" s="28">
        <v>58</v>
      </c>
      <c r="O1577" s="29" t="s">
        <v>638</v>
      </c>
      <c r="P1577" s="16">
        <v>89</v>
      </c>
      <c r="Q1577" s="16">
        <v>100</v>
      </c>
      <c r="R1577" s="15" t="s">
        <v>51</v>
      </c>
      <c r="S1577" s="16">
        <v>70</v>
      </c>
      <c r="T1577" s="15" t="s">
        <v>264</v>
      </c>
    </row>
    <row r="1578" spans="1:20" x14ac:dyDescent="0.3">
      <c r="A1578" s="14">
        <v>43221</v>
      </c>
      <c r="B1578" s="15" t="s">
        <v>45</v>
      </c>
      <c r="C1578" s="15" t="s">
        <v>46</v>
      </c>
      <c r="D1578" s="15" t="s">
        <v>47</v>
      </c>
      <c r="E1578" s="16">
        <v>170</v>
      </c>
      <c r="F1578" s="17">
        <v>103</v>
      </c>
      <c r="G1578" s="15"/>
      <c r="H1578" s="17">
        <v>39</v>
      </c>
      <c r="I1578" s="15" t="s">
        <v>51</v>
      </c>
      <c r="J1578" s="17">
        <v>167</v>
      </c>
      <c r="K1578" s="15" t="s">
        <v>497</v>
      </c>
      <c r="L1578" s="29" t="s">
        <v>84</v>
      </c>
      <c r="M1578" s="28">
        <v>11</v>
      </c>
      <c r="N1578" s="28">
        <v>67</v>
      </c>
      <c r="O1578" s="29" t="s">
        <v>186</v>
      </c>
      <c r="P1578" s="16">
        <v>65</v>
      </c>
      <c r="Q1578" s="16">
        <v>100</v>
      </c>
      <c r="R1578" s="15" t="s">
        <v>178</v>
      </c>
      <c r="S1578" s="16">
        <v>42</v>
      </c>
      <c r="T1578" s="15" t="s">
        <v>182</v>
      </c>
    </row>
    <row r="1579" spans="1:20" x14ac:dyDescent="0.3">
      <c r="A1579" s="14">
        <v>43222</v>
      </c>
      <c r="B1579" s="15" t="s">
        <v>45</v>
      </c>
      <c r="C1579" s="15" t="s">
        <v>46</v>
      </c>
      <c r="D1579" s="15" t="s">
        <v>47</v>
      </c>
      <c r="E1579" s="16">
        <v>170</v>
      </c>
      <c r="F1579" s="17">
        <v>124</v>
      </c>
      <c r="G1579" s="15"/>
      <c r="H1579" s="17">
        <v>89</v>
      </c>
      <c r="I1579" s="15" t="s">
        <v>887</v>
      </c>
      <c r="J1579" s="17">
        <v>160</v>
      </c>
      <c r="K1579" s="15" t="s">
        <v>260</v>
      </c>
      <c r="L1579" s="29" t="s">
        <v>84</v>
      </c>
      <c r="M1579" s="28">
        <v>0</v>
      </c>
      <c r="N1579" s="28">
        <v>47</v>
      </c>
      <c r="O1579" s="29" t="s">
        <v>249</v>
      </c>
      <c r="P1579" s="16">
        <v>89</v>
      </c>
      <c r="Q1579" s="16">
        <v>97</v>
      </c>
      <c r="R1579" s="15" t="s">
        <v>376</v>
      </c>
      <c r="S1579" s="16">
        <v>72</v>
      </c>
      <c r="T1579" s="15" t="s">
        <v>118</v>
      </c>
    </row>
    <row r="1580" spans="1:20" x14ac:dyDescent="0.3">
      <c r="A1580" s="14">
        <v>43223</v>
      </c>
      <c r="B1580" s="15" t="s">
        <v>45</v>
      </c>
      <c r="C1580" s="15" t="s">
        <v>46</v>
      </c>
      <c r="D1580" s="15" t="s">
        <v>47</v>
      </c>
      <c r="E1580" s="16">
        <v>170</v>
      </c>
      <c r="F1580" s="17">
        <v>110</v>
      </c>
      <c r="G1580" s="15"/>
      <c r="H1580" s="17">
        <v>74</v>
      </c>
      <c r="I1580" s="15" t="s">
        <v>492</v>
      </c>
      <c r="J1580" s="17">
        <v>147</v>
      </c>
      <c r="K1580" s="15" t="s">
        <v>420</v>
      </c>
      <c r="L1580" s="29" t="s">
        <v>401</v>
      </c>
      <c r="M1580" s="28">
        <v>11</v>
      </c>
      <c r="N1580" s="28">
        <v>64</v>
      </c>
      <c r="O1580" s="29" t="s">
        <v>164</v>
      </c>
      <c r="P1580" s="16">
        <v>76</v>
      </c>
      <c r="Q1580" s="16">
        <v>99</v>
      </c>
      <c r="R1580" s="15" t="s">
        <v>51</v>
      </c>
      <c r="S1580" s="16">
        <v>57</v>
      </c>
      <c r="T1580" s="15" t="s">
        <v>51</v>
      </c>
    </row>
    <row r="1581" spans="1:20" x14ac:dyDescent="0.3">
      <c r="A1581" s="14">
        <v>43224</v>
      </c>
      <c r="B1581" s="15" t="s">
        <v>45</v>
      </c>
      <c r="C1581" s="15" t="s">
        <v>46</v>
      </c>
      <c r="D1581" s="15" t="s">
        <v>47</v>
      </c>
      <c r="E1581" s="16">
        <v>170</v>
      </c>
      <c r="F1581" s="17">
        <v>115</v>
      </c>
      <c r="G1581" s="15"/>
      <c r="H1581" s="17">
        <v>58</v>
      </c>
      <c r="I1581" s="15" t="s">
        <v>975</v>
      </c>
      <c r="J1581" s="17">
        <v>172</v>
      </c>
      <c r="K1581" s="15" t="s">
        <v>688</v>
      </c>
      <c r="L1581" s="29" t="s">
        <v>218</v>
      </c>
      <c r="M1581" s="28">
        <v>11</v>
      </c>
      <c r="N1581" s="28">
        <v>67</v>
      </c>
      <c r="O1581" s="29" t="s">
        <v>213</v>
      </c>
      <c r="P1581" s="16">
        <v>72</v>
      </c>
      <c r="Q1581" s="16">
        <v>98</v>
      </c>
      <c r="R1581" s="15" t="s">
        <v>51</v>
      </c>
      <c r="S1581" s="16">
        <v>54</v>
      </c>
      <c r="T1581" s="15" t="s">
        <v>179</v>
      </c>
    </row>
    <row r="1582" spans="1:20" x14ac:dyDescent="0.3">
      <c r="A1582" s="14">
        <v>43225</v>
      </c>
      <c r="B1582" s="15" t="s">
        <v>45</v>
      </c>
      <c r="C1582" s="15" t="s">
        <v>46</v>
      </c>
      <c r="D1582" s="15" t="s">
        <v>47</v>
      </c>
      <c r="E1582" s="16">
        <v>170</v>
      </c>
      <c r="F1582" s="17">
        <v>132</v>
      </c>
      <c r="G1582" s="17">
        <v>0</v>
      </c>
      <c r="H1582" s="17">
        <v>60</v>
      </c>
      <c r="I1582" s="15" t="s">
        <v>904</v>
      </c>
      <c r="J1582" s="17">
        <v>204</v>
      </c>
      <c r="K1582" s="15" t="s">
        <v>288</v>
      </c>
      <c r="L1582" s="29" t="s">
        <v>116</v>
      </c>
      <c r="M1582" s="28">
        <v>17</v>
      </c>
      <c r="N1582" s="28">
        <v>67</v>
      </c>
      <c r="O1582" s="29" t="s">
        <v>50</v>
      </c>
      <c r="P1582" s="16">
        <v>74</v>
      </c>
      <c r="Q1582" s="16">
        <v>100</v>
      </c>
      <c r="R1582" s="15" t="s">
        <v>51</v>
      </c>
      <c r="S1582" s="16">
        <v>54</v>
      </c>
      <c r="T1582" s="15" t="s">
        <v>91</v>
      </c>
    </row>
    <row r="1583" spans="1:20" x14ac:dyDescent="0.3">
      <c r="A1583" s="14">
        <v>43226</v>
      </c>
      <c r="B1583" s="15" t="s">
        <v>45</v>
      </c>
      <c r="C1583" s="15" t="s">
        <v>46</v>
      </c>
      <c r="D1583" s="15" t="s">
        <v>47</v>
      </c>
      <c r="E1583" s="16">
        <v>170</v>
      </c>
      <c r="F1583" s="17">
        <v>158</v>
      </c>
      <c r="G1583" s="17">
        <v>0</v>
      </c>
      <c r="H1583" s="17">
        <v>79</v>
      </c>
      <c r="I1583" s="15" t="s">
        <v>427</v>
      </c>
      <c r="J1583" s="17">
        <v>237</v>
      </c>
      <c r="K1583" s="15" t="s">
        <v>459</v>
      </c>
      <c r="L1583" s="29" t="s">
        <v>401</v>
      </c>
      <c r="M1583" s="28">
        <v>17</v>
      </c>
      <c r="N1583" s="28">
        <v>67</v>
      </c>
      <c r="O1583" s="29" t="s">
        <v>206</v>
      </c>
      <c r="P1583" s="16">
        <v>73</v>
      </c>
      <c r="Q1583" s="16">
        <v>100</v>
      </c>
      <c r="R1583" s="15" t="s">
        <v>51</v>
      </c>
      <c r="S1583" s="16">
        <v>55</v>
      </c>
      <c r="T1583" s="15" t="s">
        <v>167</v>
      </c>
    </row>
    <row r="1584" spans="1:20" x14ac:dyDescent="0.3">
      <c r="A1584" s="14">
        <v>43227</v>
      </c>
      <c r="B1584" s="15" t="s">
        <v>45</v>
      </c>
      <c r="C1584" s="15" t="s">
        <v>46</v>
      </c>
      <c r="D1584" s="15" t="s">
        <v>47</v>
      </c>
      <c r="E1584" s="16">
        <v>170</v>
      </c>
      <c r="F1584" s="17">
        <v>174</v>
      </c>
      <c r="G1584" s="17">
        <v>0</v>
      </c>
      <c r="H1584" s="17">
        <v>107</v>
      </c>
      <c r="I1584" s="15" t="s">
        <v>325</v>
      </c>
      <c r="J1584" s="17">
        <v>240</v>
      </c>
      <c r="K1584" s="15" t="s">
        <v>206</v>
      </c>
      <c r="L1584" s="27">
        <v>99</v>
      </c>
      <c r="M1584" s="28">
        <v>19</v>
      </c>
      <c r="N1584" s="28">
        <v>61</v>
      </c>
      <c r="O1584" s="29" t="s">
        <v>51</v>
      </c>
      <c r="P1584" s="16">
        <v>74</v>
      </c>
      <c r="Q1584" s="16">
        <v>100</v>
      </c>
      <c r="R1584" s="15" t="s">
        <v>229</v>
      </c>
      <c r="S1584" s="16">
        <v>58</v>
      </c>
      <c r="T1584" s="15" t="s">
        <v>51</v>
      </c>
    </row>
    <row r="1585" spans="1:20" x14ac:dyDescent="0.3">
      <c r="A1585" s="14">
        <v>43228</v>
      </c>
      <c r="B1585" s="15" t="s">
        <v>45</v>
      </c>
      <c r="C1585" s="15" t="s">
        <v>46</v>
      </c>
      <c r="D1585" s="15" t="s">
        <v>47</v>
      </c>
      <c r="E1585" s="16">
        <v>170</v>
      </c>
      <c r="F1585" s="17">
        <v>152</v>
      </c>
      <c r="G1585" s="17">
        <v>0</v>
      </c>
      <c r="H1585" s="17">
        <v>114</v>
      </c>
      <c r="I1585" s="15" t="s">
        <v>356</v>
      </c>
      <c r="J1585" s="17">
        <v>189</v>
      </c>
      <c r="K1585" s="15" t="s">
        <v>657</v>
      </c>
      <c r="L1585" s="29" t="s">
        <v>102</v>
      </c>
      <c r="M1585" s="28">
        <v>14</v>
      </c>
      <c r="N1585" s="28">
        <v>67</v>
      </c>
      <c r="O1585" s="29" t="s">
        <v>264</v>
      </c>
      <c r="P1585" s="16">
        <v>88</v>
      </c>
      <c r="Q1585" s="16">
        <v>97</v>
      </c>
      <c r="R1585" s="15" t="s">
        <v>51</v>
      </c>
      <c r="S1585" s="16">
        <v>71</v>
      </c>
      <c r="T1585" s="15" t="s">
        <v>260</v>
      </c>
    </row>
    <row r="1586" spans="1:20" x14ac:dyDescent="0.3">
      <c r="A1586" s="14">
        <v>43229</v>
      </c>
      <c r="B1586" s="15" t="s">
        <v>45</v>
      </c>
      <c r="C1586" s="15" t="s">
        <v>46</v>
      </c>
      <c r="D1586" s="15" t="s">
        <v>47</v>
      </c>
      <c r="E1586" s="16">
        <v>170</v>
      </c>
      <c r="F1586" s="17">
        <v>135</v>
      </c>
      <c r="G1586" s="17">
        <v>44</v>
      </c>
      <c r="H1586" s="17">
        <v>91</v>
      </c>
      <c r="I1586" s="15" t="s">
        <v>976</v>
      </c>
      <c r="J1586" s="17">
        <v>179</v>
      </c>
      <c r="K1586" s="15" t="s">
        <v>939</v>
      </c>
      <c r="L1586" s="29" t="s">
        <v>116</v>
      </c>
      <c r="M1586" s="28">
        <v>11</v>
      </c>
      <c r="N1586" s="28">
        <v>67</v>
      </c>
      <c r="O1586" s="29" t="s">
        <v>71</v>
      </c>
      <c r="P1586" s="16">
        <v>91</v>
      </c>
      <c r="Q1586" s="16">
        <v>99</v>
      </c>
      <c r="R1586" s="15" t="s">
        <v>51</v>
      </c>
      <c r="S1586" s="16">
        <v>68</v>
      </c>
      <c r="T1586" s="15" t="s">
        <v>250</v>
      </c>
    </row>
    <row r="1587" spans="1:20" x14ac:dyDescent="0.3">
      <c r="A1587" s="14">
        <v>43230</v>
      </c>
      <c r="B1587" s="15" t="s">
        <v>45</v>
      </c>
      <c r="C1587" s="15" t="s">
        <v>46</v>
      </c>
      <c r="D1587" s="15" t="s">
        <v>47</v>
      </c>
      <c r="E1587" s="16">
        <v>170</v>
      </c>
      <c r="F1587" s="17">
        <v>134</v>
      </c>
      <c r="G1587" s="17">
        <v>0</v>
      </c>
      <c r="H1587" s="17">
        <v>86</v>
      </c>
      <c r="I1587" s="15" t="s">
        <v>470</v>
      </c>
      <c r="J1587" s="17">
        <v>181</v>
      </c>
      <c r="K1587" s="15" t="s">
        <v>575</v>
      </c>
      <c r="L1587" s="29" t="s">
        <v>116</v>
      </c>
      <c r="M1587" s="28">
        <v>14</v>
      </c>
      <c r="N1587" s="28">
        <v>58</v>
      </c>
      <c r="O1587" s="29" t="s">
        <v>51</v>
      </c>
      <c r="P1587" s="16">
        <v>76</v>
      </c>
      <c r="Q1587" s="16">
        <v>99</v>
      </c>
      <c r="R1587" s="15" t="s">
        <v>51</v>
      </c>
      <c r="S1587" s="16">
        <v>59</v>
      </c>
      <c r="T1587" s="15" t="s">
        <v>51</v>
      </c>
    </row>
    <row r="1588" spans="1:20" x14ac:dyDescent="0.3">
      <c r="A1588" s="14">
        <v>43231</v>
      </c>
      <c r="B1588" s="15" t="s">
        <v>45</v>
      </c>
      <c r="C1588" s="15" t="s">
        <v>46</v>
      </c>
      <c r="D1588" s="15" t="s">
        <v>47</v>
      </c>
      <c r="E1588" s="16">
        <v>170</v>
      </c>
      <c r="F1588" s="17">
        <v>130</v>
      </c>
      <c r="G1588" s="17">
        <v>72</v>
      </c>
      <c r="H1588" s="17">
        <v>70</v>
      </c>
      <c r="I1588" s="15" t="s">
        <v>346</v>
      </c>
      <c r="J1588" s="17">
        <v>189</v>
      </c>
      <c r="K1588" s="15" t="s">
        <v>209</v>
      </c>
      <c r="L1588" s="29" t="s">
        <v>102</v>
      </c>
      <c r="M1588" s="28">
        <v>11</v>
      </c>
      <c r="N1588" s="28">
        <v>58</v>
      </c>
      <c r="O1588" s="29" t="s">
        <v>148</v>
      </c>
      <c r="P1588" s="16">
        <v>79</v>
      </c>
      <c r="Q1588" s="16">
        <v>100</v>
      </c>
      <c r="R1588" s="15" t="s">
        <v>51</v>
      </c>
      <c r="S1588" s="16">
        <v>63</v>
      </c>
      <c r="T1588" s="15" t="s">
        <v>98</v>
      </c>
    </row>
    <row r="1589" spans="1:20" x14ac:dyDescent="0.3">
      <c r="A1589" s="14">
        <v>43232</v>
      </c>
      <c r="B1589" s="15" t="s">
        <v>45</v>
      </c>
      <c r="C1589" s="15" t="s">
        <v>46</v>
      </c>
      <c r="D1589" s="15" t="s">
        <v>47</v>
      </c>
      <c r="E1589" s="16">
        <v>170</v>
      </c>
      <c r="F1589" s="17">
        <v>102</v>
      </c>
      <c r="G1589" s="17">
        <v>50</v>
      </c>
      <c r="H1589" s="17">
        <v>60</v>
      </c>
      <c r="I1589" s="15" t="s">
        <v>107</v>
      </c>
      <c r="J1589" s="17">
        <v>143</v>
      </c>
      <c r="K1589" s="15" t="s">
        <v>977</v>
      </c>
      <c r="L1589" s="29" t="s">
        <v>218</v>
      </c>
      <c r="M1589" s="28">
        <v>11</v>
      </c>
      <c r="N1589" s="28">
        <v>114</v>
      </c>
      <c r="O1589" s="29" t="s">
        <v>307</v>
      </c>
      <c r="P1589" s="16">
        <v>81</v>
      </c>
      <c r="Q1589" s="16">
        <v>100</v>
      </c>
      <c r="R1589" s="15" t="s">
        <v>301</v>
      </c>
      <c r="S1589" s="16">
        <v>45</v>
      </c>
      <c r="T1589" s="15" t="s">
        <v>277</v>
      </c>
    </row>
    <row r="1590" spans="1:20" x14ac:dyDescent="0.3">
      <c r="A1590" s="14">
        <v>43233</v>
      </c>
      <c r="B1590" s="15" t="s">
        <v>45</v>
      </c>
      <c r="C1590" s="15" t="s">
        <v>46</v>
      </c>
      <c r="D1590" s="15" t="s">
        <v>47</v>
      </c>
      <c r="E1590" s="16">
        <v>170</v>
      </c>
      <c r="F1590" s="17">
        <v>97</v>
      </c>
      <c r="G1590" s="17">
        <v>252</v>
      </c>
      <c r="H1590" s="17">
        <v>53</v>
      </c>
      <c r="I1590" s="15" t="s">
        <v>51</v>
      </c>
      <c r="J1590" s="17">
        <v>141</v>
      </c>
      <c r="K1590" s="15" t="s">
        <v>385</v>
      </c>
      <c r="L1590" s="27">
        <v>27</v>
      </c>
      <c r="M1590" s="28">
        <v>11</v>
      </c>
      <c r="N1590" s="28">
        <v>67</v>
      </c>
      <c r="O1590" s="29" t="s">
        <v>277</v>
      </c>
      <c r="P1590" s="16">
        <v>86</v>
      </c>
      <c r="Q1590" s="16">
        <v>100</v>
      </c>
      <c r="R1590" s="15" t="s">
        <v>301</v>
      </c>
      <c r="S1590" s="16">
        <v>56</v>
      </c>
      <c r="T1590" s="15" t="s">
        <v>277</v>
      </c>
    </row>
    <row r="1591" spans="1:20" x14ac:dyDescent="0.3">
      <c r="A1591" s="14">
        <v>43234</v>
      </c>
      <c r="B1591" s="15" t="s">
        <v>45</v>
      </c>
      <c r="C1591" s="15" t="s">
        <v>46</v>
      </c>
      <c r="D1591" s="15" t="s">
        <v>47</v>
      </c>
      <c r="E1591" s="16">
        <v>170</v>
      </c>
      <c r="F1591" s="17">
        <v>130</v>
      </c>
      <c r="G1591" s="17">
        <v>2</v>
      </c>
      <c r="H1591" s="17">
        <v>81</v>
      </c>
      <c r="I1591" s="15" t="s">
        <v>100</v>
      </c>
      <c r="J1591" s="17">
        <v>180</v>
      </c>
      <c r="K1591" s="15" t="s">
        <v>278</v>
      </c>
      <c r="L1591" s="29" t="s">
        <v>401</v>
      </c>
      <c r="M1591" s="28">
        <v>11</v>
      </c>
      <c r="N1591" s="28">
        <v>58</v>
      </c>
      <c r="O1591" s="29" t="s">
        <v>81</v>
      </c>
      <c r="P1591" s="16">
        <v>74</v>
      </c>
      <c r="Q1591" s="16">
        <v>100</v>
      </c>
      <c r="R1591" s="15" t="s">
        <v>51</v>
      </c>
      <c r="S1591" s="16">
        <v>53</v>
      </c>
      <c r="T1591" s="15" t="s">
        <v>121</v>
      </c>
    </row>
    <row r="1592" spans="1:20" x14ac:dyDescent="0.3">
      <c r="A1592" s="14">
        <v>43235</v>
      </c>
      <c r="B1592" s="15" t="s">
        <v>45</v>
      </c>
      <c r="C1592" s="15" t="s">
        <v>46</v>
      </c>
      <c r="D1592" s="15" t="s">
        <v>47</v>
      </c>
      <c r="E1592" s="16">
        <v>170</v>
      </c>
      <c r="F1592" s="17">
        <v>130</v>
      </c>
      <c r="G1592" s="17">
        <v>0</v>
      </c>
      <c r="H1592" s="17">
        <v>67</v>
      </c>
      <c r="I1592" s="15" t="s">
        <v>373</v>
      </c>
      <c r="J1592" s="17">
        <v>194</v>
      </c>
      <c r="K1592" s="15" t="s">
        <v>119</v>
      </c>
      <c r="L1592" s="29" t="s">
        <v>102</v>
      </c>
      <c r="M1592" s="28">
        <v>14</v>
      </c>
      <c r="N1592" s="28">
        <v>64</v>
      </c>
      <c r="O1592" s="29" t="s">
        <v>213</v>
      </c>
      <c r="P1592" s="16">
        <v>61</v>
      </c>
      <c r="Q1592" s="16">
        <v>98</v>
      </c>
      <c r="R1592" s="15" t="s">
        <v>494</v>
      </c>
      <c r="S1592" s="16">
        <v>38</v>
      </c>
      <c r="T1592" s="15" t="s">
        <v>51</v>
      </c>
    </row>
    <row r="1593" spans="1:20" x14ac:dyDescent="0.3">
      <c r="A1593" s="14">
        <v>43236</v>
      </c>
      <c r="B1593" s="15" t="s">
        <v>45</v>
      </c>
      <c r="C1593" s="15" t="s">
        <v>46</v>
      </c>
      <c r="D1593" s="15" t="s">
        <v>47</v>
      </c>
      <c r="E1593" s="16">
        <v>170</v>
      </c>
      <c r="F1593" s="17">
        <v>155</v>
      </c>
      <c r="G1593" s="17">
        <v>0</v>
      </c>
      <c r="H1593" s="17">
        <v>116</v>
      </c>
      <c r="I1593" s="15" t="s">
        <v>683</v>
      </c>
      <c r="J1593" s="17">
        <v>194</v>
      </c>
      <c r="K1593" s="15" t="s">
        <v>212</v>
      </c>
      <c r="L1593" s="27">
        <v>35</v>
      </c>
      <c r="M1593" s="28">
        <v>14</v>
      </c>
      <c r="N1593" s="28">
        <v>69</v>
      </c>
      <c r="O1593" s="29" t="s">
        <v>201</v>
      </c>
      <c r="P1593" s="16">
        <v>78</v>
      </c>
      <c r="Q1593" s="16">
        <v>94</v>
      </c>
      <c r="R1593" s="15" t="s">
        <v>111</v>
      </c>
      <c r="S1593" s="16">
        <v>62</v>
      </c>
      <c r="T1593" s="15" t="s">
        <v>158</v>
      </c>
    </row>
    <row r="1594" spans="1:20" x14ac:dyDescent="0.3">
      <c r="A1594" s="14">
        <v>43237</v>
      </c>
      <c r="B1594" s="15" t="s">
        <v>45</v>
      </c>
      <c r="C1594" s="15" t="s">
        <v>46</v>
      </c>
      <c r="D1594" s="15" t="s">
        <v>47</v>
      </c>
      <c r="E1594" s="16">
        <v>170</v>
      </c>
      <c r="F1594" s="17">
        <v>156</v>
      </c>
      <c r="G1594" s="17">
        <v>0</v>
      </c>
      <c r="H1594" s="17">
        <v>113</v>
      </c>
      <c r="I1594" s="15" t="s">
        <v>51</v>
      </c>
      <c r="J1594" s="17">
        <v>199</v>
      </c>
      <c r="K1594" s="15" t="s">
        <v>101</v>
      </c>
      <c r="L1594" s="27">
        <v>35</v>
      </c>
      <c r="M1594" s="28">
        <v>17</v>
      </c>
      <c r="N1594" s="28">
        <v>75</v>
      </c>
      <c r="O1594" s="29" t="s">
        <v>61</v>
      </c>
      <c r="P1594" s="16">
        <v>75</v>
      </c>
      <c r="Q1594" s="16">
        <v>97</v>
      </c>
      <c r="R1594" s="15" t="s">
        <v>108</v>
      </c>
      <c r="S1594" s="16">
        <v>62</v>
      </c>
      <c r="T1594" s="15" t="s">
        <v>250</v>
      </c>
    </row>
    <row r="1595" spans="1:20" x14ac:dyDescent="0.3">
      <c r="A1595" s="14">
        <v>43238</v>
      </c>
      <c r="B1595" s="15" t="s">
        <v>45</v>
      </c>
      <c r="C1595" s="15" t="s">
        <v>46</v>
      </c>
      <c r="D1595" s="15" t="s">
        <v>47</v>
      </c>
      <c r="E1595" s="16">
        <v>170</v>
      </c>
      <c r="F1595" s="17">
        <v>159</v>
      </c>
      <c r="G1595" s="17">
        <v>0</v>
      </c>
      <c r="H1595" s="17">
        <v>113</v>
      </c>
      <c r="I1595" s="15" t="s">
        <v>51</v>
      </c>
      <c r="J1595" s="17">
        <v>205</v>
      </c>
      <c r="K1595" s="15" t="s">
        <v>246</v>
      </c>
      <c r="L1595" s="29" t="s">
        <v>84</v>
      </c>
      <c r="M1595" s="28">
        <v>8</v>
      </c>
      <c r="N1595" s="28">
        <v>53</v>
      </c>
      <c r="O1595" s="29" t="s">
        <v>98</v>
      </c>
      <c r="P1595" s="16">
        <v>76</v>
      </c>
      <c r="Q1595" s="16">
        <v>97</v>
      </c>
      <c r="R1595" s="15" t="s">
        <v>80</v>
      </c>
      <c r="S1595" s="16">
        <v>60</v>
      </c>
      <c r="T1595" s="15" t="s">
        <v>117</v>
      </c>
    </row>
    <row r="1596" spans="1:20" x14ac:dyDescent="0.3">
      <c r="A1596" s="14">
        <v>43239</v>
      </c>
      <c r="B1596" s="15" t="s">
        <v>45</v>
      </c>
      <c r="C1596" s="15" t="s">
        <v>46</v>
      </c>
      <c r="D1596" s="15" t="s">
        <v>47</v>
      </c>
      <c r="E1596" s="16">
        <v>170</v>
      </c>
      <c r="F1596" s="17">
        <v>173</v>
      </c>
      <c r="G1596" s="17">
        <v>0</v>
      </c>
      <c r="H1596" s="17">
        <v>120</v>
      </c>
      <c r="I1596" s="15" t="s">
        <v>814</v>
      </c>
      <c r="J1596" s="17">
        <v>226</v>
      </c>
      <c r="K1596" s="15" t="s">
        <v>496</v>
      </c>
      <c r="L1596" s="27">
        <v>99</v>
      </c>
      <c r="M1596" s="28">
        <v>19</v>
      </c>
      <c r="N1596" s="28">
        <v>67</v>
      </c>
      <c r="O1596" s="29" t="s">
        <v>51</v>
      </c>
      <c r="P1596" s="16">
        <v>71</v>
      </c>
      <c r="Q1596" s="16">
        <v>95</v>
      </c>
      <c r="R1596" s="15" t="s">
        <v>177</v>
      </c>
      <c r="S1596" s="16">
        <v>56</v>
      </c>
      <c r="T1596" s="15" t="s">
        <v>51</v>
      </c>
    </row>
    <row r="1597" spans="1:20" x14ac:dyDescent="0.3">
      <c r="A1597" s="14">
        <v>43240</v>
      </c>
      <c r="B1597" s="15" t="s">
        <v>45</v>
      </c>
      <c r="C1597" s="15" t="s">
        <v>46</v>
      </c>
      <c r="D1597" s="15" t="s">
        <v>47</v>
      </c>
      <c r="E1597" s="16">
        <v>170</v>
      </c>
      <c r="F1597" s="17">
        <v>167</v>
      </c>
      <c r="G1597" s="17">
        <v>0</v>
      </c>
      <c r="H1597" s="17">
        <v>107</v>
      </c>
      <c r="I1597" s="15" t="s">
        <v>51</v>
      </c>
      <c r="J1597" s="17">
        <v>227</v>
      </c>
      <c r="K1597" s="15" t="s">
        <v>420</v>
      </c>
      <c r="L1597" s="27">
        <v>36</v>
      </c>
      <c r="M1597" s="28">
        <v>14</v>
      </c>
      <c r="N1597" s="28">
        <v>75</v>
      </c>
      <c r="O1597" s="29" t="s">
        <v>260</v>
      </c>
      <c r="P1597" s="16">
        <v>67</v>
      </c>
      <c r="Q1597" s="16">
        <v>94</v>
      </c>
      <c r="R1597" s="15" t="s">
        <v>51</v>
      </c>
      <c r="S1597" s="16">
        <v>41</v>
      </c>
      <c r="T1597" s="15" t="s">
        <v>169</v>
      </c>
    </row>
    <row r="1598" spans="1:20" x14ac:dyDescent="0.3">
      <c r="A1598" s="14">
        <v>43241</v>
      </c>
      <c r="B1598" s="15" t="s">
        <v>45</v>
      </c>
      <c r="C1598" s="15" t="s">
        <v>46</v>
      </c>
      <c r="D1598" s="15" t="s">
        <v>47</v>
      </c>
      <c r="E1598" s="16">
        <v>170</v>
      </c>
      <c r="F1598" s="17">
        <v>160</v>
      </c>
      <c r="G1598" s="17">
        <v>0</v>
      </c>
      <c r="H1598" s="17">
        <v>98</v>
      </c>
      <c r="I1598" s="15" t="s">
        <v>335</v>
      </c>
      <c r="J1598" s="17">
        <v>223</v>
      </c>
      <c r="K1598" s="15" t="s">
        <v>766</v>
      </c>
      <c r="L1598" s="29" t="s">
        <v>116</v>
      </c>
      <c r="M1598" s="28">
        <v>17</v>
      </c>
      <c r="N1598" s="28">
        <v>56</v>
      </c>
      <c r="O1598" s="29" t="s">
        <v>113</v>
      </c>
      <c r="P1598" s="16">
        <v>74</v>
      </c>
      <c r="Q1598" s="16">
        <v>98</v>
      </c>
      <c r="R1598" s="15" t="s">
        <v>193</v>
      </c>
      <c r="S1598" s="16">
        <v>61</v>
      </c>
      <c r="T1598" s="15" t="s">
        <v>169</v>
      </c>
    </row>
    <row r="1599" spans="1:20" x14ac:dyDescent="0.3">
      <c r="A1599" s="14">
        <v>43242</v>
      </c>
      <c r="B1599" s="15" t="s">
        <v>45</v>
      </c>
      <c r="C1599" s="15" t="s">
        <v>46</v>
      </c>
      <c r="D1599" s="15" t="s">
        <v>47</v>
      </c>
      <c r="E1599" s="16">
        <v>170</v>
      </c>
      <c r="F1599" s="17">
        <v>172</v>
      </c>
      <c r="G1599" s="17">
        <v>0</v>
      </c>
      <c r="H1599" s="17">
        <v>105</v>
      </c>
      <c r="I1599" s="15" t="s">
        <v>147</v>
      </c>
      <c r="J1599" s="17">
        <v>238</v>
      </c>
      <c r="K1599" s="15" t="s">
        <v>450</v>
      </c>
      <c r="L1599" s="29" t="s">
        <v>84</v>
      </c>
      <c r="M1599" s="28">
        <v>11</v>
      </c>
      <c r="N1599" s="28">
        <v>64</v>
      </c>
      <c r="O1599" s="29" t="s">
        <v>146</v>
      </c>
      <c r="P1599" s="16">
        <v>72</v>
      </c>
      <c r="Q1599" s="16">
        <v>99</v>
      </c>
      <c r="R1599" s="15" t="s">
        <v>103</v>
      </c>
      <c r="S1599" s="16">
        <v>55</v>
      </c>
      <c r="T1599" s="15" t="s">
        <v>51</v>
      </c>
    </row>
    <row r="1600" spans="1:20" x14ac:dyDescent="0.3">
      <c r="A1600" s="14">
        <v>43243</v>
      </c>
      <c r="B1600" s="15" t="s">
        <v>45</v>
      </c>
      <c r="C1600" s="15" t="s">
        <v>46</v>
      </c>
      <c r="D1600" s="15" t="s">
        <v>47</v>
      </c>
      <c r="E1600" s="16">
        <v>170</v>
      </c>
      <c r="F1600" s="17">
        <v>172</v>
      </c>
      <c r="G1600" s="17">
        <v>12</v>
      </c>
      <c r="H1600" s="17">
        <v>125</v>
      </c>
      <c r="I1600" s="15" t="s">
        <v>787</v>
      </c>
      <c r="J1600" s="17">
        <v>218</v>
      </c>
      <c r="K1600" s="15" t="s">
        <v>512</v>
      </c>
      <c r="L1600" s="27">
        <v>36</v>
      </c>
      <c r="M1600" s="28">
        <v>6</v>
      </c>
      <c r="N1600" s="28">
        <v>50</v>
      </c>
      <c r="O1600" s="29" t="s">
        <v>250</v>
      </c>
      <c r="P1600" s="16">
        <v>85</v>
      </c>
      <c r="Q1600" s="16">
        <v>98</v>
      </c>
      <c r="R1600" s="15" t="s">
        <v>51</v>
      </c>
      <c r="S1600" s="16">
        <v>63</v>
      </c>
      <c r="T1600" s="15" t="s">
        <v>209</v>
      </c>
    </row>
    <row r="1601" spans="1:20" x14ac:dyDescent="0.3">
      <c r="A1601" s="14">
        <v>43244</v>
      </c>
      <c r="B1601" s="15" t="s">
        <v>45</v>
      </c>
      <c r="C1601" s="15" t="s">
        <v>46</v>
      </c>
      <c r="D1601" s="15" t="s">
        <v>47</v>
      </c>
      <c r="E1601" s="16">
        <v>170</v>
      </c>
      <c r="F1601" s="17">
        <v>186</v>
      </c>
      <c r="G1601" s="17">
        <v>106</v>
      </c>
      <c r="H1601" s="17">
        <v>148</v>
      </c>
      <c r="I1601" s="15" t="s">
        <v>221</v>
      </c>
      <c r="J1601" s="17">
        <v>225</v>
      </c>
      <c r="K1601" s="15" t="s">
        <v>343</v>
      </c>
      <c r="L1601" s="29" t="s">
        <v>218</v>
      </c>
      <c r="M1601" s="28">
        <v>14</v>
      </c>
      <c r="N1601" s="28">
        <v>64</v>
      </c>
      <c r="O1601" s="29" t="s">
        <v>186</v>
      </c>
      <c r="P1601" s="16">
        <v>81</v>
      </c>
      <c r="Q1601" s="16">
        <v>99</v>
      </c>
      <c r="R1601" s="15" t="s">
        <v>51</v>
      </c>
      <c r="S1601" s="16">
        <v>66</v>
      </c>
      <c r="T1601" s="15" t="s">
        <v>113</v>
      </c>
    </row>
    <row r="1602" spans="1:20" x14ac:dyDescent="0.3">
      <c r="A1602" s="14">
        <v>43245</v>
      </c>
      <c r="B1602" s="15" t="s">
        <v>45</v>
      </c>
      <c r="C1602" s="15" t="s">
        <v>46</v>
      </c>
      <c r="D1602" s="15" t="s">
        <v>47</v>
      </c>
      <c r="E1602" s="16">
        <v>170</v>
      </c>
      <c r="F1602" s="17">
        <v>162</v>
      </c>
      <c r="G1602" s="17">
        <v>330</v>
      </c>
      <c r="H1602" s="17">
        <v>150</v>
      </c>
      <c r="I1602" s="15" t="s">
        <v>321</v>
      </c>
      <c r="J1602" s="17">
        <v>173</v>
      </c>
      <c r="K1602" s="15" t="s">
        <v>748</v>
      </c>
      <c r="L1602" s="29" t="s">
        <v>84</v>
      </c>
      <c r="M1602" s="28">
        <v>6</v>
      </c>
      <c r="N1602" s="28">
        <v>42</v>
      </c>
      <c r="O1602" s="29" t="s">
        <v>61</v>
      </c>
      <c r="P1602" s="16">
        <v>95</v>
      </c>
      <c r="Q1602" s="16">
        <v>99</v>
      </c>
      <c r="R1602" s="15" t="s">
        <v>51</v>
      </c>
      <c r="S1602" s="16">
        <v>90</v>
      </c>
      <c r="T1602" s="15" t="s">
        <v>51</v>
      </c>
    </row>
    <row r="1603" spans="1:20" x14ac:dyDescent="0.3">
      <c r="A1603" s="14">
        <v>43246</v>
      </c>
      <c r="B1603" s="15" t="s">
        <v>45</v>
      </c>
      <c r="C1603" s="15" t="s">
        <v>46</v>
      </c>
      <c r="D1603" s="15" t="s">
        <v>47</v>
      </c>
      <c r="E1603" s="16">
        <v>170</v>
      </c>
      <c r="F1603" s="17">
        <v>170</v>
      </c>
      <c r="G1603" s="17">
        <v>84</v>
      </c>
      <c r="H1603" s="17">
        <v>139</v>
      </c>
      <c r="I1603" s="15" t="s">
        <v>51</v>
      </c>
      <c r="J1603" s="17">
        <v>202</v>
      </c>
      <c r="K1603" s="15" t="s">
        <v>385</v>
      </c>
      <c r="L1603" s="29" t="s">
        <v>116</v>
      </c>
      <c r="M1603" s="28">
        <v>6</v>
      </c>
      <c r="N1603" s="28">
        <v>61</v>
      </c>
      <c r="O1603" s="29" t="s">
        <v>169</v>
      </c>
      <c r="P1603" s="16">
        <v>88</v>
      </c>
      <c r="Q1603" s="16">
        <v>100</v>
      </c>
      <c r="R1603" s="15" t="s">
        <v>51</v>
      </c>
      <c r="S1603" s="16">
        <v>71</v>
      </c>
      <c r="T1603" s="15" t="s">
        <v>148</v>
      </c>
    </row>
    <row r="1604" spans="1:20" x14ac:dyDescent="0.3">
      <c r="A1604" s="14">
        <v>43247</v>
      </c>
      <c r="B1604" s="15" t="s">
        <v>45</v>
      </c>
      <c r="C1604" s="15" t="s">
        <v>46</v>
      </c>
      <c r="D1604" s="15" t="s">
        <v>47</v>
      </c>
      <c r="E1604" s="16">
        <v>170</v>
      </c>
      <c r="F1604" s="17">
        <v>142</v>
      </c>
      <c r="G1604" s="17">
        <v>38</v>
      </c>
      <c r="H1604" s="17">
        <v>128</v>
      </c>
      <c r="I1604" s="15" t="s">
        <v>51</v>
      </c>
      <c r="J1604" s="17">
        <v>157</v>
      </c>
      <c r="K1604" s="15" t="s">
        <v>701</v>
      </c>
      <c r="L1604" s="29" t="s">
        <v>84</v>
      </c>
      <c r="M1604" s="28">
        <v>8</v>
      </c>
      <c r="N1604" s="28">
        <v>36</v>
      </c>
      <c r="O1604" s="29" t="s">
        <v>164</v>
      </c>
      <c r="P1604" s="16">
        <v>96</v>
      </c>
      <c r="Q1604" s="16">
        <v>100</v>
      </c>
      <c r="R1604" s="15" t="s">
        <v>51</v>
      </c>
      <c r="S1604" s="16">
        <v>88</v>
      </c>
      <c r="T1604" s="15" t="s">
        <v>64</v>
      </c>
    </row>
    <row r="1605" spans="1:20" x14ac:dyDescent="0.3">
      <c r="A1605" s="14">
        <v>43248</v>
      </c>
      <c r="B1605" s="15" t="s">
        <v>45</v>
      </c>
      <c r="C1605" s="15" t="s">
        <v>46</v>
      </c>
      <c r="D1605" s="15" t="s">
        <v>47</v>
      </c>
      <c r="E1605" s="16">
        <v>170</v>
      </c>
      <c r="F1605" s="17">
        <v>148</v>
      </c>
      <c r="G1605" s="17">
        <v>6</v>
      </c>
      <c r="H1605" s="17">
        <v>127</v>
      </c>
      <c r="I1605" s="15" t="s">
        <v>51</v>
      </c>
      <c r="J1605" s="17">
        <v>169</v>
      </c>
      <c r="K1605" s="15" t="s">
        <v>672</v>
      </c>
      <c r="L1605" s="29" t="s">
        <v>84</v>
      </c>
      <c r="M1605" s="28">
        <v>6</v>
      </c>
      <c r="N1605" s="28">
        <v>33</v>
      </c>
      <c r="O1605" s="29" t="s">
        <v>91</v>
      </c>
      <c r="P1605" s="16">
        <v>92</v>
      </c>
      <c r="Q1605" s="16">
        <v>100</v>
      </c>
      <c r="R1605" s="15" t="s">
        <v>51</v>
      </c>
      <c r="S1605" s="16">
        <v>79</v>
      </c>
      <c r="T1605" s="15" t="s">
        <v>182</v>
      </c>
    </row>
    <row r="1606" spans="1:20" x14ac:dyDescent="0.3">
      <c r="A1606" s="14">
        <v>43249</v>
      </c>
      <c r="B1606" s="15" t="s">
        <v>45</v>
      </c>
      <c r="C1606" s="15" t="s">
        <v>46</v>
      </c>
      <c r="D1606" s="15" t="s">
        <v>47</v>
      </c>
      <c r="E1606" s="16">
        <v>170</v>
      </c>
      <c r="F1606" s="17">
        <v>164</v>
      </c>
      <c r="G1606" s="17">
        <v>0</v>
      </c>
      <c r="H1606" s="17">
        <v>131</v>
      </c>
      <c r="I1606" s="15" t="s">
        <v>434</v>
      </c>
      <c r="J1606" s="17">
        <v>198</v>
      </c>
      <c r="K1606" s="15" t="s">
        <v>978</v>
      </c>
      <c r="L1606" s="29" t="s">
        <v>116</v>
      </c>
      <c r="M1606" s="28">
        <v>6</v>
      </c>
      <c r="N1606" s="28">
        <v>58</v>
      </c>
      <c r="O1606" s="29" t="s">
        <v>61</v>
      </c>
      <c r="P1606" s="16">
        <v>86</v>
      </c>
      <c r="Q1606" s="16">
        <v>100</v>
      </c>
      <c r="R1606" s="15" t="s">
        <v>51</v>
      </c>
      <c r="S1606" s="16">
        <v>67</v>
      </c>
      <c r="T1606" s="15" t="s">
        <v>133</v>
      </c>
    </row>
    <row r="1607" spans="1:20" x14ac:dyDescent="0.3">
      <c r="A1607" s="14">
        <v>43250</v>
      </c>
      <c r="B1607" s="15" t="s">
        <v>45</v>
      </c>
      <c r="C1607" s="15" t="s">
        <v>46</v>
      </c>
      <c r="D1607" s="15" t="s">
        <v>47</v>
      </c>
      <c r="E1607" s="16">
        <v>170</v>
      </c>
      <c r="F1607" s="17">
        <v>164</v>
      </c>
      <c r="G1607" s="17">
        <v>28</v>
      </c>
      <c r="H1607" s="17">
        <v>123</v>
      </c>
      <c r="I1607" s="15" t="s">
        <v>818</v>
      </c>
      <c r="J1607" s="17">
        <v>205</v>
      </c>
      <c r="K1607" s="15" t="s">
        <v>431</v>
      </c>
      <c r="L1607" s="27">
        <v>36</v>
      </c>
      <c r="M1607" s="28">
        <v>6</v>
      </c>
      <c r="N1607" s="28">
        <v>53</v>
      </c>
      <c r="O1607" s="29" t="s">
        <v>61</v>
      </c>
      <c r="P1607" s="16">
        <v>84</v>
      </c>
      <c r="Q1607" s="16">
        <v>99</v>
      </c>
      <c r="R1607" s="15" t="s">
        <v>51</v>
      </c>
      <c r="S1607" s="16">
        <v>65</v>
      </c>
      <c r="T1607" s="15" t="s">
        <v>206</v>
      </c>
    </row>
    <row r="1608" spans="1:20" x14ac:dyDescent="0.3">
      <c r="A1608" s="14">
        <v>43251</v>
      </c>
      <c r="B1608" s="15" t="s">
        <v>45</v>
      </c>
      <c r="C1608" s="15" t="s">
        <v>46</v>
      </c>
      <c r="D1608" s="15" t="s">
        <v>47</v>
      </c>
      <c r="E1608" s="16">
        <v>170</v>
      </c>
      <c r="F1608" s="17">
        <v>158</v>
      </c>
      <c r="G1608" s="17">
        <v>122</v>
      </c>
      <c r="H1608" s="17">
        <v>136</v>
      </c>
      <c r="I1608" s="15" t="s">
        <v>356</v>
      </c>
      <c r="J1608" s="17">
        <v>181</v>
      </c>
      <c r="K1608" s="15" t="s">
        <v>340</v>
      </c>
      <c r="L1608" s="27">
        <v>29</v>
      </c>
      <c r="M1608" s="28">
        <v>3</v>
      </c>
      <c r="N1608" s="28">
        <v>42</v>
      </c>
      <c r="O1608" s="29" t="s">
        <v>638</v>
      </c>
      <c r="P1608" s="16">
        <v>86</v>
      </c>
      <c r="Q1608" s="16">
        <v>100</v>
      </c>
      <c r="R1608" s="15" t="s">
        <v>51</v>
      </c>
      <c r="S1608" s="16">
        <v>73</v>
      </c>
      <c r="T1608" s="15" t="s">
        <v>71</v>
      </c>
    </row>
    <row r="1609" spans="1:20" x14ac:dyDescent="0.3">
      <c r="A1609" s="14">
        <v>43252</v>
      </c>
      <c r="B1609" s="15" t="s">
        <v>45</v>
      </c>
      <c r="C1609" s="15" t="s">
        <v>46</v>
      </c>
      <c r="D1609" s="15" t="s">
        <v>47</v>
      </c>
      <c r="E1609" s="16">
        <v>170</v>
      </c>
      <c r="F1609" s="17">
        <v>140</v>
      </c>
      <c r="G1609" s="17">
        <v>32</v>
      </c>
      <c r="H1609" s="17">
        <v>127</v>
      </c>
      <c r="I1609" s="15" t="s">
        <v>881</v>
      </c>
      <c r="J1609" s="17">
        <v>152</v>
      </c>
      <c r="K1609" s="15" t="s">
        <v>727</v>
      </c>
      <c r="L1609" s="29" t="s">
        <v>116</v>
      </c>
      <c r="M1609" s="28">
        <v>8</v>
      </c>
      <c r="N1609" s="28">
        <v>33</v>
      </c>
      <c r="O1609" s="29" t="s">
        <v>213</v>
      </c>
      <c r="P1609" s="16">
        <v>94</v>
      </c>
      <c r="Q1609" s="16">
        <v>100</v>
      </c>
      <c r="R1609" s="15" t="s">
        <v>51</v>
      </c>
      <c r="S1609" s="16">
        <v>88</v>
      </c>
      <c r="T1609" s="15" t="s">
        <v>215</v>
      </c>
    </row>
    <row r="1610" spans="1:20" x14ac:dyDescent="0.3">
      <c r="A1610" s="14">
        <v>43253</v>
      </c>
      <c r="B1610" s="15" t="s">
        <v>45</v>
      </c>
      <c r="C1610" s="15" t="s">
        <v>46</v>
      </c>
      <c r="D1610" s="15" t="s">
        <v>47</v>
      </c>
      <c r="E1610" s="16">
        <v>170</v>
      </c>
      <c r="F1610" s="17">
        <v>170</v>
      </c>
      <c r="G1610" s="17">
        <v>0</v>
      </c>
      <c r="H1610" s="17">
        <v>127</v>
      </c>
      <c r="I1610" s="15" t="s">
        <v>446</v>
      </c>
      <c r="J1610" s="17">
        <v>213</v>
      </c>
      <c r="K1610" s="15" t="s">
        <v>613</v>
      </c>
      <c r="L1610" s="29" t="s">
        <v>218</v>
      </c>
      <c r="M1610" s="28">
        <v>14</v>
      </c>
      <c r="N1610" s="28">
        <v>50</v>
      </c>
      <c r="O1610" s="29" t="s">
        <v>89</v>
      </c>
      <c r="P1610" s="16">
        <v>79</v>
      </c>
      <c r="Q1610" s="16">
        <v>100</v>
      </c>
      <c r="R1610" s="15" t="s">
        <v>51</v>
      </c>
      <c r="S1610" s="16">
        <v>67</v>
      </c>
      <c r="T1610" s="15" t="s">
        <v>117</v>
      </c>
    </row>
    <row r="1611" spans="1:20" x14ac:dyDescent="0.3">
      <c r="A1611" s="14">
        <v>43254</v>
      </c>
      <c r="B1611" s="15" t="s">
        <v>45</v>
      </c>
      <c r="C1611" s="15" t="s">
        <v>46</v>
      </c>
      <c r="D1611" s="15" t="s">
        <v>47</v>
      </c>
      <c r="E1611" s="16">
        <v>170</v>
      </c>
      <c r="F1611" s="17">
        <v>152</v>
      </c>
      <c r="G1611" s="17">
        <v>32</v>
      </c>
      <c r="H1611" s="17">
        <v>139</v>
      </c>
      <c r="I1611" s="15" t="s">
        <v>581</v>
      </c>
      <c r="J1611" s="17">
        <v>165</v>
      </c>
      <c r="K1611" s="15" t="s">
        <v>509</v>
      </c>
      <c r="L1611" s="27">
        <v>99</v>
      </c>
      <c r="M1611" s="28">
        <v>0</v>
      </c>
      <c r="N1611" s="28">
        <v>39</v>
      </c>
      <c r="O1611" s="29" t="s">
        <v>51</v>
      </c>
      <c r="P1611" s="16">
        <v>93</v>
      </c>
      <c r="Q1611" s="16">
        <v>100</v>
      </c>
      <c r="R1611" s="15" t="s">
        <v>51</v>
      </c>
      <c r="S1611" s="16">
        <v>90</v>
      </c>
      <c r="T1611" s="15" t="s">
        <v>129</v>
      </c>
    </row>
    <row r="1612" spans="1:20" x14ac:dyDescent="0.3">
      <c r="A1612" s="14">
        <v>43255</v>
      </c>
      <c r="B1612" s="15" t="s">
        <v>45</v>
      </c>
      <c r="C1612" s="15" t="s">
        <v>46</v>
      </c>
      <c r="D1612" s="15" t="s">
        <v>47</v>
      </c>
      <c r="E1612" s="16">
        <v>170</v>
      </c>
      <c r="F1612" s="17">
        <v>144</v>
      </c>
      <c r="G1612" s="17">
        <v>68</v>
      </c>
      <c r="H1612" s="17">
        <v>116</v>
      </c>
      <c r="I1612" s="15" t="s">
        <v>573</v>
      </c>
      <c r="J1612" s="17">
        <v>171</v>
      </c>
      <c r="K1612" s="15" t="s">
        <v>95</v>
      </c>
      <c r="L1612" s="27">
        <v>25</v>
      </c>
      <c r="M1612" s="28">
        <v>3</v>
      </c>
      <c r="N1612" s="28">
        <v>64</v>
      </c>
      <c r="O1612" s="29" t="s">
        <v>186</v>
      </c>
      <c r="P1612" s="16">
        <v>92</v>
      </c>
      <c r="Q1612" s="16">
        <v>100</v>
      </c>
      <c r="R1612" s="15" t="s">
        <v>51</v>
      </c>
      <c r="S1612" s="16">
        <v>64</v>
      </c>
      <c r="T1612" s="15" t="s">
        <v>182</v>
      </c>
    </row>
    <row r="1613" spans="1:20" x14ac:dyDescent="0.3">
      <c r="A1613" s="14">
        <v>43256</v>
      </c>
      <c r="B1613" s="15" t="s">
        <v>45</v>
      </c>
      <c r="C1613" s="15" t="s">
        <v>46</v>
      </c>
      <c r="D1613" s="15" t="s">
        <v>47</v>
      </c>
      <c r="E1613" s="16">
        <v>170</v>
      </c>
      <c r="F1613" s="17">
        <v>152</v>
      </c>
      <c r="G1613" s="17">
        <v>26</v>
      </c>
      <c r="H1613" s="17">
        <v>114</v>
      </c>
      <c r="I1613" s="15" t="s">
        <v>51</v>
      </c>
      <c r="J1613" s="17">
        <v>191</v>
      </c>
      <c r="K1613" s="15" t="s">
        <v>343</v>
      </c>
      <c r="L1613" s="27">
        <v>32</v>
      </c>
      <c r="M1613" s="28">
        <v>8</v>
      </c>
      <c r="N1613" s="28">
        <v>61</v>
      </c>
      <c r="O1613" s="29" t="s">
        <v>117</v>
      </c>
      <c r="P1613" s="16">
        <v>87</v>
      </c>
      <c r="Q1613" s="16">
        <v>100</v>
      </c>
      <c r="R1613" s="15" t="s">
        <v>51</v>
      </c>
      <c r="S1613" s="16">
        <v>61</v>
      </c>
      <c r="T1613" s="15" t="s">
        <v>179</v>
      </c>
    </row>
    <row r="1614" spans="1:20" x14ac:dyDescent="0.3">
      <c r="A1614" s="14">
        <v>43257</v>
      </c>
      <c r="B1614" s="15" t="s">
        <v>45</v>
      </c>
      <c r="C1614" s="15" t="s">
        <v>46</v>
      </c>
      <c r="D1614" s="15" t="s">
        <v>47</v>
      </c>
      <c r="E1614" s="16">
        <v>170</v>
      </c>
      <c r="F1614" s="17">
        <v>166</v>
      </c>
      <c r="G1614" s="17">
        <v>2</v>
      </c>
      <c r="H1614" s="17">
        <v>119</v>
      </c>
      <c r="I1614" s="15" t="s">
        <v>115</v>
      </c>
      <c r="J1614" s="17">
        <v>212</v>
      </c>
      <c r="K1614" s="15" t="s">
        <v>535</v>
      </c>
      <c r="L1614" s="27">
        <v>99</v>
      </c>
      <c r="M1614" s="28">
        <v>6</v>
      </c>
      <c r="N1614" s="28">
        <v>50</v>
      </c>
      <c r="O1614" s="29" t="s">
        <v>128</v>
      </c>
      <c r="P1614" s="16">
        <v>83</v>
      </c>
      <c r="Q1614" s="16">
        <v>99</v>
      </c>
      <c r="R1614" s="15" t="s">
        <v>51</v>
      </c>
      <c r="S1614" s="16">
        <v>65</v>
      </c>
      <c r="T1614" s="15" t="s">
        <v>64</v>
      </c>
    </row>
    <row r="1615" spans="1:20" x14ac:dyDescent="0.3">
      <c r="A1615" s="14">
        <v>43258</v>
      </c>
      <c r="B1615" s="15" t="s">
        <v>45</v>
      </c>
      <c r="C1615" s="15" t="s">
        <v>46</v>
      </c>
      <c r="D1615" s="15" t="s">
        <v>47</v>
      </c>
      <c r="E1615" s="16">
        <v>170</v>
      </c>
      <c r="F1615" s="17">
        <v>184</v>
      </c>
      <c r="G1615" s="17">
        <v>220</v>
      </c>
      <c r="H1615" s="17">
        <v>148</v>
      </c>
      <c r="I1615" s="15" t="s">
        <v>979</v>
      </c>
      <c r="J1615" s="17">
        <v>220</v>
      </c>
      <c r="K1615" s="15" t="s">
        <v>896</v>
      </c>
      <c r="L1615" s="29" t="s">
        <v>84</v>
      </c>
      <c r="M1615" s="28">
        <v>11</v>
      </c>
      <c r="N1615" s="28">
        <v>58</v>
      </c>
      <c r="O1615" s="29" t="s">
        <v>121</v>
      </c>
      <c r="P1615" s="16">
        <v>86</v>
      </c>
      <c r="Q1615" s="16">
        <v>99</v>
      </c>
      <c r="R1615" s="15" t="s">
        <v>51</v>
      </c>
      <c r="S1615" s="16">
        <v>67</v>
      </c>
      <c r="T1615" s="15" t="s">
        <v>182</v>
      </c>
    </row>
    <row r="1616" spans="1:20" x14ac:dyDescent="0.3">
      <c r="A1616" s="14">
        <v>43259</v>
      </c>
      <c r="B1616" s="15" t="s">
        <v>45</v>
      </c>
      <c r="C1616" s="15" t="s">
        <v>46</v>
      </c>
      <c r="D1616" s="15" t="s">
        <v>47</v>
      </c>
      <c r="E1616" s="16">
        <v>170</v>
      </c>
      <c r="F1616" s="17">
        <v>162</v>
      </c>
      <c r="G1616" s="17">
        <v>94</v>
      </c>
      <c r="H1616" s="17">
        <v>144</v>
      </c>
      <c r="I1616" s="15" t="s">
        <v>782</v>
      </c>
      <c r="J1616" s="17">
        <v>181</v>
      </c>
      <c r="K1616" s="15" t="s">
        <v>980</v>
      </c>
      <c r="L1616" s="29" t="s">
        <v>84</v>
      </c>
      <c r="M1616" s="28">
        <v>6</v>
      </c>
      <c r="N1616" s="28">
        <v>44</v>
      </c>
      <c r="O1616" s="29" t="s">
        <v>184</v>
      </c>
      <c r="P1616" s="16">
        <v>96</v>
      </c>
      <c r="Q1616" s="16">
        <v>100</v>
      </c>
      <c r="R1616" s="15" t="s">
        <v>174</v>
      </c>
      <c r="S1616" s="16">
        <v>83</v>
      </c>
      <c r="T1616" s="15" t="s">
        <v>226</v>
      </c>
    </row>
    <row r="1617" spans="1:20" x14ac:dyDescent="0.3">
      <c r="A1617" s="14">
        <v>43260</v>
      </c>
      <c r="B1617" s="15" t="s">
        <v>45</v>
      </c>
      <c r="C1617" s="15" t="s">
        <v>46</v>
      </c>
      <c r="D1617" s="15" t="s">
        <v>47</v>
      </c>
      <c r="E1617" s="16">
        <v>170</v>
      </c>
      <c r="F1617" s="17">
        <v>180</v>
      </c>
      <c r="G1617" s="17">
        <v>22</v>
      </c>
      <c r="H1617" s="17">
        <v>128</v>
      </c>
      <c r="I1617" s="15" t="s">
        <v>840</v>
      </c>
      <c r="J1617" s="17">
        <v>232</v>
      </c>
      <c r="K1617" s="15" t="s">
        <v>101</v>
      </c>
      <c r="L1617" s="27">
        <v>24</v>
      </c>
      <c r="M1617" s="28">
        <v>14</v>
      </c>
      <c r="N1617" s="28">
        <v>83</v>
      </c>
      <c r="O1617" s="29" t="s">
        <v>89</v>
      </c>
      <c r="P1617" s="16">
        <v>71</v>
      </c>
      <c r="Q1617" s="16">
        <v>100</v>
      </c>
      <c r="R1617" s="15" t="s">
        <v>51</v>
      </c>
      <c r="S1617" s="16">
        <v>39</v>
      </c>
      <c r="T1617" s="15" t="s">
        <v>215</v>
      </c>
    </row>
    <row r="1618" spans="1:20" x14ac:dyDescent="0.3">
      <c r="A1618" s="14">
        <v>43261</v>
      </c>
      <c r="B1618" s="15" t="s">
        <v>45</v>
      </c>
      <c r="C1618" s="15" t="s">
        <v>46</v>
      </c>
      <c r="D1618" s="15" t="s">
        <v>47</v>
      </c>
      <c r="E1618" s="16">
        <v>170</v>
      </c>
      <c r="F1618" s="17">
        <v>169</v>
      </c>
      <c r="G1618" s="17">
        <v>312</v>
      </c>
      <c r="H1618" s="17">
        <v>129</v>
      </c>
      <c r="I1618" s="15" t="s">
        <v>227</v>
      </c>
      <c r="J1618" s="17">
        <v>209</v>
      </c>
      <c r="K1618" s="15" t="s">
        <v>981</v>
      </c>
      <c r="L1618" s="29" t="s">
        <v>84</v>
      </c>
      <c r="M1618" s="28">
        <v>6</v>
      </c>
      <c r="N1618" s="28">
        <v>56</v>
      </c>
      <c r="O1618" s="29" t="s">
        <v>91</v>
      </c>
      <c r="P1618" s="16">
        <v>95</v>
      </c>
      <c r="Q1618" s="16">
        <v>100</v>
      </c>
      <c r="R1618" s="15" t="s">
        <v>51</v>
      </c>
      <c r="S1618" s="16">
        <v>62</v>
      </c>
      <c r="T1618" s="15" t="s">
        <v>148</v>
      </c>
    </row>
    <row r="1619" spans="1:20" x14ac:dyDescent="0.3">
      <c r="A1619" s="14">
        <v>43262</v>
      </c>
      <c r="B1619" s="15" t="s">
        <v>45</v>
      </c>
      <c r="C1619" s="15" t="s">
        <v>46</v>
      </c>
      <c r="D1619" s="15" t="s">
        <v>47</v>
      </c>
      <c r="E1619" s="16">
        <v>170</v>
      </c>
      <c r="F1619" s="17">
        <v>176</v>
      </c>
      <c r="G1619" s="17">
        <v>104</v>
      </c>
      <c r="H1619" s="17">
        <v>133</v>
      </c>
      <c r="I1619" s="15" t="s">
        <v>51</v>
      </c>
      <c r="J1619" s="17">
        <v>220</v>
      </c>
      <c r="K1619" s="15" t="s">
        <v>834</v>
      </c>
      <c r="L1619" s="27">
        <v>36</v>
      </c>
      <c r="M1619" s="28">
        <v>11</v>
      </c>
      <c r="N1619" s="28">
        <v>58</v>
      </c>
      <c r="O1619" s="29" t="s">
        <v>164</v>
      </c>
      <c r="P1619" s="16">
        <v>79</v>
      </c>
      <c r="Q1619" s="16">
        <v>100</v>
      </c>
      <c r="R1619" s="15" t="s">
        <v>51</v>
      </c>
      <c r="S1619" s="16">
        <v>57</v>
      </c>
      <c r="T1619" s="15" t="s">
        <v>81</v>
      </c>
    </row>
    <row r="1620" spans="1:20" x14ac:dyDescent="0.3">
      <c r="A1620" s="14">
        <v>43263</v>
      </c>
      <c r="B1620" s="15" t="s">
        <v>45</v>
      </c>
      <c r="C1620" s="15" t="s">
        <v>46</v>
      </c>
      <c r="D1620" s="15" t="s">
        <v>47</v>
      </c>
      <c r="E1620" s="16">
        <v>170</v>
      </c>
      <c r="F1620" s="17">
        <v>158</v>
      </c>
      <c r="G1620" s="17">
        <v>0</v>
      </c>
      <c r="H1620" s="17">
        <v>128</v>
      </c>
      <c r="I1620" s="15" t="s">
        <v>51</v>
      </c>
      <c r="J1620" s="17">
        <v>187</v>
      </c>
      <c r="K1620" s="15" t="s">
        <v>64</v>
      </c>
      <c r="L1620" s="27">
        <v>25</v>
      </c>
      <c r="M1620" s="28">
        <v>8</v>
      </c>
      <c r="N1620" s="28">
        <v>69</v>
      </c>
      <c r="O1620" s="29" t="s">
        <v>205</v>
      </c>
      <c r="P1620" s="16">
        <v>83</v>
      </c>
      <c r="Q1620" s="16">
        <v>98</v>
      </c>
      <c r="R1620" s="15" t="s">
        <v>51</v>
      </c>
      <c r="S1620" s="16">
        <v>73</v>
      </c>
      <c r="T1620" s="15" t="s">
        <v>186</v>
      </c>
    </row>
    <row r="1621" spans="1:20" x14ac:dyDescent="0.3">
      <c r="A1621" s="14">
        <v>43264</v>
      </c>
      <c r="B1621" s="15" t="s">
        <v>45</v>
      </c>
      <c r="C1621" s="15" t="s">
        <v>46</v>
      </c>
      <c r="D1621" s="15" t="s">
        <v>47</v>
      </c>
      <c r="E1621" s="16">
        <v>170</v>
      </c>
      <c r="F1621" s="17">
        <v>164</v>
      </c>
      <c r="G1621" s="17">
        <v>0</v>
      </c>
      <c r="H1621" s="17">
        <v>128</v>
      </c>
      <c r="I1621" s="15" t="s">
        <v>51</v>
      </c>
      <c r="J1621" s="17">
        <v>201</v>
      </c>
      <c r="K1621" s="15" t="s">
        <v>150</v>
      </c>
      <c r="L1621" s="29" t="s">
        <v>116</v>
      </c>
      <c r="M1621" s="28">
        <v>17</v>
      </c>
      <c r="N1621" s="28">
        <v>64</v>
      </c>
      <c r="O1621" s="29" t="s">
        <v>215</v>
      </c>
      <c r="P1621" s="16">
        <v>79</v>
      </c>
      <c r="Q1621" s="16">
        <v>100</v>
      </c>
      <c r="R1621" s="15" t="s">
        <v>51</v>
      </c>
      <c r="S1621" s="16">
        <v>62</v>
      </c>
      <c r="T1621" s="15" t="s">
        <v>148</v>
      </c>
    </row>
    <row r="1622" spans="1:20" x14ac:dyDescent="0.3">
      <c r="A1622" s="14">
        <v>43265</v>
      </c>
      <c r="B1622" s="15" t="s">
        <v>45</v>
      </c>
      <c r="C1622" s="15" t="s">
        <v>46</v>
      </c>
      <c r="D1622" s="15" t="s">
        <v>47</v>
      </c>
      <c r="E1622" s="16">
        <v>170</v>
      </c>
      <c r="F1622" s="17">
        <v>185</v>
      </c>
      <c r="G1622" s="17">
        <v>0</v>
      </c>
      <c r="H1622" s="17">
        <v>125</v>
      </c>
      <c r="I1622" s="15" t="s">
        <v>405</v>
      </c>
      <c r="J1622" s="17">
        <v>245</v>
      </c>
      <c r="K1622" s="15" t="s">
        <v>64</v>
      </c>
      <c r="L1622" s="29" t="s">
        <v>84</v>
      </c>
      <c r="M1622" s="28">
        <v>14</v>
      </c>
      <c r="N1622" s="28">
        <v>64</v>
      </c>
      <c r="O1622" s="29" t="s">
        <v>139</v>
      </c>
      <c r="P1622" s="16">
        <v>70</v>
      </c>
      <c r="Q1622" s="16">
        <v>96</v>
      </c>
      <c r="R1622" s="15" t="s">
        <v>51</v>
      </c>
      <c r="S1622" s="16">
        <v>50</v>
      </c>
      <c r="T1622" s="15" t="s">
        <v>89</v>
      </c>
    </row>
    <row r="1623" spans="1:20" x14ac:dyDescent="0.3">
      <c r="A1623" s="14">
        <v>43266</v>
      </c>
      <c r="B1623" s="15" t="s">
        <v>45</v>
      </c>
      <c r="C1623" s="15" t="s">
        <v>46</v>
      </c>
      <c r="D1623" s="15" t="s">
        <v>47</v>
      </c>
      <c r="E1623" s="16">
        <v>170</v>
      </c>
      <c r="F1623" s="17">
        <v>160</v>
      </c>
      <c r="G1623" s="17">
        <v>22</v>
      </c>
      <c r="H1623" s="17">
        <v>125</v>
      </c>
      <c r="I1623" s="15" t="s">
        <v>961</v>
      </c>
      <c r="J1623" s="17">
        <v>194</v>
      </c>
      <c r="K1623" s="15" t="s">
        <v>570</v>
      </c>
      <c r="L1623" s="29" t="s">
        <v>116</v>
      </c>
      <c r="M1623" s="28">
        <v>8</v>
      </c>
      <c r="N1623" s="28">
        <v>50</v>
      </c>
      <c r="O1623" s="29" t="s">
        <v>192</v>
      </c>
      <c r="P1623" s="16">
        <v>94</v>
      </c>
      <c r="Q1623" s="16">
        <v>99</v>
      </c>
      <c r="R1623" s="15" t="s">
        <v>51</v>
      </c>
      <c r="S1623" s="16">
        <v>78</v>
      </c>
      <c r="T1623" s="15" t="s">
        <v>118</v>
      </c>
    </row>
    <row r="1624" spans="1:20" x14ac:dyDescent="0.3">
      <c r="A1624" s="14">
        <v>43267</v>
      </c>
      <c r="B1624" s="15" t="s">
        <v>45</v>
      </c>
      <c r="C1624" s="15" t="s">
        <v>46</v>
      </c>
      <c r="D1624" s="15" t="s">
        <v>47</v>
      </c>
      <c r="E1624" s="16">
        <v>170</v>
      </c>
      <c r="F1624" s="17">
        <v>186</v>
      </c>
      <c r="G1624" s="17">
        <v>0</v>
      </c>
      <c r="H1624" s="17">
        <v>139</v>
      </c>
      <c r="I1624" s="15" t="s">
        <v>51</v>
      </c>
      <c r="J1624" s="17">
        <v>234</v>
      </c>
      <c r="K1624" s="15" t="s">
        <v>723</v>
      </c>
      <c r="L1624" s="29" t="s">
        <v>84</v>
      </c>
      <c r="M1624" s="28">
        <v>14</v>
      </c>
      <c r="N1624" s="28">
        <v>72</v>
      </c>
      <c r="O1624" s="29" t="s">
        <v>164</v>
      </c>
      <c r="P1624" s="16">
        <v>75</v>
      </c>
      <c r="Q1624" s="16">
        <v>99</v>
      </c>
      <c r="R1624" s="15" t="s">
        <v>51</v>
      </c>
      <c r="S1624" s="16">
        <v>54</v>
      </c>
      <c r="T1624" s="15" t="s">
        <v>71</v>
      </c>
    </row>
    <row r="1625" spans="1:20" x14ac:dyDescent="0.3">
      <c r="A1625" s="14">
        <v>43268</v>
      </c>
      <c r="B1625" s="15" t="s">
        <v>45</v>
      </c>
      <c r="C1625" s="15" t="s">
        <v>46</v>
      </c>
      <c r="D1625" s="15" t="s">
        <v>47</v>
      </c>
      <c r="E1625" s="16">
        <v>170</v>
      </c>
      <c r="F1625" s="17">
        <v>194</v>
      </c>
      <c r="G1625" s="17">
        <v>0</v>
      </c>
      <c r="H1625" s="17">
        <v>141</v>
      </c>
      <c r="I1625" s="15" t="s">
        <v>108</v>
      </c>
      <c r="J1625" s="17">
        <v>248</v>
      </c>
      <c r="K1625" s="15" t="s">
        <v>512</v>
      </c>
      <c r="L1625" s="29" t="s">
        <v>116</v>
      </c>
      <c r="M1625" s="28">
        <v>14</v>
      </c>
      <c r="N1625" s="28">
        <v>58</v>
      </c>
      <c r="O1625" s="29" t="s">
        <v>167</v>
      </c>
      <c r="P1625" s="16">
        <v>69</v>
      </c>
      <c r="Q1625" s="16">
        <v>96</v>
      </c>
      <c r="R1625" s="15" t="s">
        <v>88</v>
      </c>
      <c r="S1625" s="16">
        <v>49</v>
      </c>
      <c r="T1625" s="15" t="s">
        <v>51</v>
      </c>
    </row>
    <row r="1626" spans="1:20" x14ac:dyDescent="0.3">
      <c r="A1626" s="14">
        <v>43269</v>
      </c>
      <c r="B1626" s="15" t="s">
        <v>45</v>
      </c>
      <c r="C1626" s="15" t="s">
        <v>46</v>
      </c>
      <c r="D1626" s="15" t="s">
        <v>47</v>
      </c>
      <c r="E1626" s="16">
        <v>170</v>
      </c>
      <c r="F1626" s="17">
        <v>189</v>
      </c>
      <c r="G1626" s="17">
        <v>0</v>
      </c>
      <c r="H1626" s="17">
        <v>136</v>
      </c>
      <c r="I1626" s="15" t="s">
        <v>51</v>
      </c>
      <c r="J1626" s="17">
        <v>242</v>
      </c>
      <c r="K1626" s="15" t="s">
        <v>315</v>
      </c>
      <c r="L1626" s="29" t="s">
        <v>102</v>
      </c>
      <c r="M1626" s="28">
        <v>17</v>
      </c>
      <c r="N1626" s="28">
        <v>72</v>
      </c>
      <c r="O1626" s="29" t="s">
        <v>146</v>
      </c>
      <c r="P1626" s="16">
        <v>79</v>
      </c>
      <c r="Q1626" s="16">
        <v>97</v>
      </c>
      <c r="R1626" s="15" t="s">
        <v>51</v>
      </c>
      <c r="S1626" s="16">
        <v>62</v>
      </c>
      <c r="T1626" s="15" t="s">
        <v>264</v>
      </c>
    </row>
    <row r="1627" spans="1:20" x14ac:dyDescent="0.3">
      <c r="A1627" s="14">
        <v>43270</v>
      </c>
      <c r="B1627" s="15" t="s">
        <v>45</v>
      </c>
      <c r="C1627" s="15" t="s">
        <v>46</v>
      </c>
      <c r="D1627" s="15" t="s">
        <v>47</v>
      </c>
      <c r="E1627" s="16">
        <v>170</v>
      </c>
      <c r="F1627" s="17">
        <v>199</v>
      </c>
      <c r="G1627" s="17">
        <v>0</v>
      </c>
      <c r="H1627" s="17">
        <v>168</v>
      </c>
      <c r="I1627" s="15" t="s">
        <v>51</v>
      </c>
      <c r="J1627" s="17">
        <v>230</v>
      </c>
      <c r="K1627" s="15" t="s">
        <v>49</v>
      </c>
      <c r="L1627" s="29" t="s">
        <v>116</v>
      </c>
      <c r="M1627" s="28">
        <v>14</v>
      </c>
      <c r="N1627" s="28">
        <v>47</v>
      </c>
      <c r="O1627" s="29" t="s">
        <v>81</v>
      </c>
      <c r="P1627" s="16">
        <v>79</v>
      </c>
      <c r="Q1627" s="16">
        <v>96</v>
      </c>
      <c r="R1627" s="15" t="s">
        <v>51</v>
      </c>
      <c r="S1627" s="16">
        <v>67</v>
      </c>
      <c r="T1627" s="15" t="s">
        <v>158</v>
      </c>
    </row>
    <row r="1628" spans="1:20" x14ac:dyDescent="0.3">
      <c r="A1628" s="14">
        <v>43271</v>
      </c>
      <c r="B1628" s="15" t="s">
        <v>45</v>
      </c>
      <c r="C1628" s="15" t="s">
        <v>46</v>
      </c>
      <c r="D1628" s="15" t="s">
        <v>47</v>
      </c>
      <c r="E1628" s="16">
        <v>170</v>
      </c>
      <c r="F1628" s="17">
        <v>218</v>
      </c>
      <c r="G1628" s="17">
        <v>8</v>
      </c>
      <c r="H1628" s="17">
        <v>173</v>
      </c>
      <c r="I1628" s="15" t="s">
        <v>51</v>
      </c>
      <c r="J1628" s="17">
        <v>263</v>
      </c>
      <c r="K1628" s="15" t="s">
        <v>873</v>
      </c>
      <c r="L1628" s="27">
        <v>36</v>
      </c>
      <c r="M1628" s="28">
        <v>17</v>
      </c>
      <c r="N1628" s="28">
        <v>58</v>
      </c>
      <c r="O1628" s="29" t="s">
        <v>98</v>
      </c>
      <c r="P1628" s="16">
        <v>83</v>
      </c>
      <c r="Q1628" s="16">
        <v>97</v>
      </c>
      <c r="R1628" s="15" t="s">
        <v>51</v>
      </c>
      <c r="S1628" s="16">
        <v>67</v>
      </c>
      <c r="T1628" s="15" t="s">
        <v>139</v>
      </c>
    </row>
    <row r="1629" spans="1:20" x14ac:dyDescent="0.3">
      <c r="A1629" s="14">
        <v>43272</v>
      </c>
      <c r="B1629" s="15" t="s">
        <v>45</v>
      </c>
      <c r="C1629" s="15" t="s">
        <v>46</v>
      </c>
      <c r="D1629" s="15" t="s">
        <v>47</v>
      </c>
      <c r="E1629" s="16">
        <v>170</v>
      </c>
      <c r="F1629" s="17">
        <v>206</v>
      </c>
      <c r="G1629" s="17">
        <v>2</v>
      </c>
      <c r="H1629" s="17">
        <v>182</v>
      </c>
      <c r="I1629" s="15" t="s">
        <v>405</v>
      </c>
      <c r="J1629" s="17">
        <v>229</v>
      </c>
      <c r="K1629" s="15" t="s">
        <v>311</v>
      </c>
      <c r="L1629" s="27">
        <v>36</v>
      </c>
      <c r="M1629" s="28">
        <v>11</v>
      </c>
      <c r="N1629" s="28">
        <v>61</v>
      </c>
      <c r="O1629" s="29" t="s">
        <v>264</v>
      </c>
      <c r="P1629" s="16">
        <v>92</v>
      </c>
      <c r="Q1629" s="16">
        <v>98</v>
      </c>
      <c r="R1629" s="15" t="s">
        <v>51</v>
      </c>
      <c r="S1629" s="16">
        <v>77</v>
      </c>
      <c r="T1629" s="15" t="s">
        <v>209</v>
      </c>
    </row>
    <row r="1630" spans="1:20" x14ac:dyDescent="0.3">
      <c r="A1630" s="14">
        <v>43273</v>
      </c>
      <c r="B1630" s="15" t="s">
        <v>45</v>
      </c>
      <c r="C1630" s="15" t="s">
        <v>46</v>
      </c>
      <c r="D1630" s="15" t="s">
        <v>47</v>
      </c>
      <c r="E1630" s="16">
        <v>170</v>
      </c>
      <c r="F1630" s="17">
        <v>203</v>
      </c>
      <c r="G1630" s="17">
        <v>0</v>
      </c>
      <c r="H1630" s="17">
        <v>177</v>
      </c>
      <c r="I1630" s="15" t="s">
        <v>51</v>
      </c>
      <c r="J1630" s="17">
        <v>229</v>
      </c>
      <c r="K1630" s="15" t="s">
        <v>281</v>
      </c>
      <c r="L1630" s="27">
        <v>99</v>
      </c>
      <c r="M1630" s="28">
        <v>6</v>
      </c>
      <c r="N1630" s="28">
        <v>50</v>
      </c>
      <c r="O1630" s="29" t="s">
        <v>51</v>
      </c>
      <c r="P1630" s="16">
        <v>87</v>
      </c>
      <c r="Q1630" s="16">
        <v>98</v>
      </c>
      <c r="R1630" s="15" t="s">
        <v>229</v>
      </c>
      <c r="S1630" s="16">
        <v>75</v>
      </c>
      <c r="T1630" s="15" t="s">
        <v>117</v>
      </c>
    </row>
    <row r="1631" spans="1:20" x14ac:dyDescent="0.3">
      <c r="A1631" s="14">
        <v>43274</v>
      </c>
      <c r="B1631" s="15" t="s">
        <v>45</v>
      </c>
      <c r="C1631" s="15" t="s">
        <v>46</v>
      </c>
      <c r="D1631" s="15" t="s">
        <v>47</v>
      </c>
      <c r="E1631" s="16">
        <v>170</v>
      </c>
      <c r="F1631" s="17">
        <v>219</v>
      </c>
      <c r="G1631" s="17">
        <v>0</v>
      </c>
      <c r="H1631" s="17">
        <v>166</v>
      </c>
      <c r="I1631" s="15" t="s">
        <v>768</v>
      </c>
      <c r="J1631" s="17">
        <v>272</v>
      </c>
      <c r="K1631" s="15" t="s">
        <v>738</v>
      </c>
      <c r="L1631" s="27">
        <v>36</v>
      </c>
      <c r="M1631" s="28">
        <v>14</v>
      </c>
      <c r="N1631" s="28">
        <v>61</v>
      </c>
      <c r="O1631" s="29" t="s">
        <v>369</v>
      </c>
      <c r="P1631" s="16">
        <v>73</v>
      </c>
      <c r="Q1631" s="16">
        <v>99</v>
      </c>
      <c r="R1631" s="15" t="s">
        <v>51</v>
      </c>
      <c r="S1631" s="16">
        <v>54</v>
      </c>
      <c r="T1631" s="15" t="s">
        <v>206</v>
      </c>
    </row>
    <row r="1632" spans="1:20" x14ac:dyDescent="0.3">
      <c r="A1632" s="14">
        <v>43275</v>
      </c>
      <c r="B1632" s="15" t="s">
        <v>45</v>
      </c>
      <c r="C1632" s="15" t="s">
        <v>46</v>
      </c>
      <c r="D1632" s="15" t="s">
        <v>47</v>
      </c>
      <c r="E1632" s="16">
        <v>170</v>
      </c>
      <c r="F1632" s="17">
        <v>234</v>
      </c>
      <c r="G1632" s="17">
        <v>0</v>
      </c>
      <c r="H1632" s="17">
        <v>163</v>
      </c>
      <c r="I1632" s="15" t="s">
        <v>982</v>
      </c>
      <c r="J1632" s="17">
        <v>305</v>
      </c>
      <c r="K1632" s="15" t="s">
        <v>136</v>
      </c>
      <c r="L1632" s="29" t="s">
        <v>84</v>
      </c>
      <c r="M1632" s="28">
        <v>17</v>
      </c>
      <c r="N1632" s="28">
        <v>53</v>
      </c>
      <c r="O1632" s="29" t="s">
        <v>307</v>
      </c>
      <c r="P1632" s="16">
        <v>71</v>
      </c>
      <c r="Q1632" s="16">
        <v>97</v>
      </c>
      <c r="R1632" s="15" t="s">
        <v>51</v>
      </c>
      <c r="S1632" s="16">
        <v>50</v>
      </c>
      <c r="T1632" s="15" t="s">
        <v>121</v>
      </c>
    </row>
    <row r="1633" spans="1:20" x14ac:dyDescent="0.3">
      <c r="A1633" s="14">
        <v>43276</v>
      </c>
      <c r="B1633" s="15" t="s">
        <v>45</v>
      </c>
      <c r="C1633" s="15" t="s">
        <v>46</v>
      </c>
      <c r="D1633" s="15" t="s">
        <v>47</v>
      </c>
      <c r="E1633" s="16">
        <v>170</v>
      </c>
      <c r="F1633" s="17">
        <v>237</v>
      </c>
      <c r="G1633" s="17">
        <v>0</v>
      </c>
      <c r="H1633" s="17">
        <v>174</v>
      </c>
      <c r="I1633" s="15" t="s">
        <v>709</v>
      </c>
      <c r="J1633" s="17">
        <v>300</v>
      </c>
      <c r="K1633" s="15" t="s">
        <v>87</v>
      </c>
      <c r="L1633" s="29" t="s">
        <v>263</v>
      </c>
      <c r="M1633" s="28">
        <v>14</v>
      </c>
      <c r="N1633" s="28">
        <v>58</v>
      </c>
      <c r="O1633" s="29" t="s">
        <v>128</v>
      </c>
      <c r="P1633" s="16">
        <v>70</v>
      </c>
      <c r="Q1633" s="16">
        <v>97</v>
      </c>
      <c r="R1633" s="15" t="s">
        <v>51</v>
      </c>
      <c r="S1633" s="16">
        <v>54</v>
      </c>
      <c r="T1633" s="15" t="s">
        <v>113</v>
      </c>
    </row>
    <row r="1634" spans="1:20" x14ac:dyDescent="0.3">
      <c r="A1634" s="14">
        <v>43277</v>
      </c>
      <c r="B1634" s="15" t="s">
        <v>45</v>
      </c>
      <c r="C1634" s="15" t="s">
        <v>46</v>
      </c>
      <c r="D1634" s="15" t="s">
        <v>47</v>
      </c>
      <c r="E1634" s="16">
        <v>170</v>
      </c>
      <c r="F1634" s="17">
        <v>188</v>
      </c>
      <c r="G1634" s="17">
        <v>38</v>
      </c>
      <c r="H1634" s="17">
        <v>165</v>
      </c>
      <c r="I1634" s="15" t="s">
        <v>51</v>
      </c>
      <c r="J1634" s="17">
        <v>210</v>
      </c>
      <c r="K1634" s="15" t="s">
        <v>173</v>
      </c>
      <c r="L1634" s="29" t="s">
        <v>132</v>
      </c>
      <c r="M1634" s="28">
        <v>8</v>
      </c>
      <c r="N1634" s="28">
        <v>50</v>
      </c>
      <c r="O1634" s="29" t="s">
        <v>222</v>
      </c>
      <c r="P1634" s="16">
        <v>89</v>
      </c>
      <c r="Q1634" s="16">
        <v>98</v>
      </c>
      <c r="R1634" s="15" t="s">
        <v>100</v>
      </c>
      <c r="S1634" s="16">
        <v>80</v>
      </c>
      <c r="T1634" s="15" t="s">
        <v>129</v>
      </c>
    </row>
    <row r="1635" spans="1:20" x14ac:dyDescent="0.3">
      <c r="A1635" s="14">
        <v>43278</v>
      </c>
      <c r="B1635" s="15" t="s">
        <v>45</v>
      </c>
      <c r="C1635" s="15" t="s">
        <v>46</v>
      </c>
      <c r="D1635" s="15" t="s">
        <v>47</v>
      </c>
      <c r="E1635" s="16">
        <v>170</v>
      </c>
      <c r="F1635" s="17">
        <v>196</v>
      </c>
      <c r="G1635" s="17">
        <v>2</v>
      </c>
      <c r="H1635" s="17">
        <v>159</v>
      </c>
      <c r="I1635" s="15" t="s">
        <v>51</v>
      </c>
      <c r="J1635" s="17">
        <v>232</v>
      </c>
      <c r="K1635" s="15" t="s">
        <v>973</v>
      </c>
      <c r="L1635" s="29" t="s">
        <v>218</v>
      </c>
      <c r="M1635" s="28">
        <v>17</v>
      </c>
      <c r="N1635" s="28">
        <v>78</v>
      </c>
      <c r="O1635" s="29" t="s">
        <v>206</v>
      </c>
      <c r="P1635" s="16">
        <v>87</v>
      </c>
      <c r="Q1635" s="16">
        <v>99</v>
      </c>
      <c r="R1635" s="15" t="s">
        <v>51</v>
      </c>
      <c r="S1635" s="16">
        <v>66</v>
      </c>
      <c r="T1635" s="15" t="s">
        <v>133</v>
      </c>
    </row>
    <row r="1636" spans="1:20" x14ac:dyDescent="0.3">
      <c r="A1636" s="14">
        <v>43279</v>
      </c>
      <c r="B1636" s="15" t="s">
        <v>45</v>
      </c>
      <c r="C1636" s="15" t="s">
        <v>46</v>
      </c>
      <c r="D1636" s="15" t="s">
        <v>47</v>
      </c>
      <c r="E1636" s="16">
        <v>170</v>
      </c>
      <c r="F1636" s="17">
        <v>180</v>
      </c>
      <c r="G1636" s="17">
        <v>0</v>
      </c>
      <c r="H1636" s="17">
        <v>152</v>
      </c>
      <c r="I1636" s="15" t="s">
        <v>51</v>
      </c>
      <c r="J1636" s="17">
        <v>209</v>
      </c>
      <c r="K1636" s="15" t="s">
        <v>295</v>
      </c>
      <c r="L1636" s="29" t="s">
        <v>218</v>
      </c>
      <c r="M1636" s="28">
        <v>6</v>
      </c>
      <c r="N1636" s="28">
        <v>28</v>
      </c>
      <c r="O1636" s="29" t="s">
        <v>50</v>
      </c>
      <c r="P1636" s="16">
        <v>87</v>
      </c>
      <c r="Q1636" s="16">
        <v>99</v>
      </c>
      <c r="R1636" s="15" t="s">
        <v>51</v>
      </c>
      <c r="S1636" s="16">
        <v>73</v>
      </c>
      <c r="T1636" s="15" t="s">
        <v>81</v>
      </c>
    </row>
    <row r="1637" spans="1:20" x14ac:dyDescent="0.3">
      <c r="A1637" s="14">
        <v>43280</v>
      </c>
      <c r="B1637" s="15" t="s">
        <v>45</v>
      </c>
      <c r="C1637" s="15" t="s">
        <v>46</v>
      </c>
      <c r="D1637" s="15" t="s">
        <v>47</v>
      </c>
      <c r="E1637" s="16">
        <v>170</v>
      </c>
      <c r="F1637" s="17">
        <v>215</v>
      </c>
      <c r="G1637" s="17">
        <v>90</v>
      </c>
      <c r="H1637" s="17">
        <v>163</v>
      </c>
      <c r="I1637" s="15" t="s">
        <v>983</v>
      </c>
      <c r="J1637" s="17">
        <v>267</v>
      </c>
      <c r="K1637" s="15" t="s">
        <v>458</v>
      </c>
      <c r="L1637" s="29" t="s">
        <v>116</v>
      </c>
      <c r="M1637" s="28">
        <v>19</v>
      </c>
      <c r="N1637" s="28">
        <v>56</v>
      </c>
      <c r="O1637" s="29" t="s">
        <v>94</v>
      </c>
      <c r="P1637" s="16">
        <v>75</v>
      </c>
      <c r="Q1637" s="16">
        <v>99</v>
      </c>
      <c r="R1637" s="15" t="s">
        <v>51</v>
      </c>
      <c r="S1637" s="16">
        <v>59</v>
      </c>
      <c r="T1637" s="15" t="s">
        <v>117</v>
      </c>
    </row>
    <row r="1638" spans="1:20" x14ac:dyDescent="0.3">
      <c r="A1638" s="14">
        <v>43281</v>
      </c>
      <c r="B1638" s="15" t="s">
        <v>45</v>
      </c>
      <c r="C1638" s="15" t="s">
        <v>46</v>
      </c>
      <c r="D1638" s="15" t="s">
        <v>47</v>
      </c>
      <c r="E1638" s="16">
        <v>170</v>
      </c>
      <c r="F1638" s="17">
        <v>210</v>
      </c>
      <c r="G1638" s="17">
        <v>18</v>
      </c>
      <c r="H1638" s="17">
        <v>174</v>
      </c>
      <c r="I1638" s="15" t="s">
        <v>51</v>
      </c>
      <c r="J1638" s="17">
        <v>246</v>
      </c>
      <c r="K1638" s="15" t="s">
        <v>95</v>
      </c>
      <c r="L1638" s="29" t="s">
        <v>132</v>
      </c>
      <c r="M1638" s="28">
        <v>11</v>
      </c>
      <c r="N1638" s="28">
        <v>50</v>
      </c>
      <c r="O1638" s="29" t="s">
        <v>188</v>
      </c>
      <c r="P1638" s="16">
        <v>86</v>
      </c>
      <c r="Q1638" s="16">
        <v>99</v>
      </c>
      <c r="R1638" s="15" t="s">
        <v>51</v>
      </c>
      <c r="S1638" s="16">
        <v>69</v>
      </c>
      <c r="T1638" s="15" t="s">
        <v>95</v>
      </c>
    </row>
    <row r="1639" spans="1:20" x14ac:dyDescent="0.3">
      <c r="A1639" s="14">
        <v>43282</v>
      </c>
      <c r="B1639" s="15" t="s">
        <v>45</v>
      </c>
      <c r="C1639" s="15" t="s">
        <v>46</v>
      </c>
      <c r="D1639" s="15" t="s">
        <v>47</v>
      </c>
      <c r="E1639" s="16">
        <v>170</v>
      </c>
      <c r="F1639" s="17">
        <v>200</v>
      </c>
      <c r="G1639" s="17">
        <v>6</v>
      </c>
      <c r="H1639" s="17">
        <v>147</v>
      </c>
      <c r="I1639" s="15" t="s">
        <v>310</v>
      </c>
      <c r="J1639" s="17">
        <v>254</v>
      </c>
      <c r="K1639" s="15" t="s">
        <v>530</v>
      </c>
      <c r="L1639" s="29" t="s">
        <v>218</v>
      </c>
      <c r="M1639" s="28">
        <v>11</v>
      </c>
      <c r="N1639" s="28">
        <v>67</v>
      </c>
      <c r="O1639" s="29" t="s">
        <v>158</v>
      </c>
      <c r="P1639" s="16">
        <v>77</v>
      </c>
      <c r="Q1639" s="16">
        <v>98</v>
      </c>
      <c r="R1639" s="15" t="s">
        <v>108</v>
      </c>
      <c r="S1639" s="16">
        <v>68</v>
      </c>
      <c r="T1639" s="15" t="s">
        <v>206</v>
      </c>
    </row>
    <row r="1640" spans="1:20" x14ac:dyDescent="0.3">
      <c r="A1640" s="14">
        <v>43283</v>
      </c>
      <c r="B1640" s="15" t="s">
        <v>45</v>
      </c>
      <c r="C1640" s="15" t="s">
        <v>46</v>
      </c>
      <c r="D1640" s="15" t="s">
        <v>47</v>
      </c>
      <c r="E1640" s="16">
        <v>170</v>
      </c>
      <c r="F1640" s="17">
        <v>210</v>
      </c>
      <c r="G1640" s="17">
        <v>68</v>
      </c>
      <c r="H1640" s="17">
        <v>143</v>
      </c>
      <c r="I1640" s="15" t="s">
        <v>984</v>
      </c>
      <c r="J1640" s="17">
        <v>277</v>
      </c>
      <c r="K1640" s="15" t="s">
        <v>322</v>
      </c>
      <c r="L1640" s="29" t="s">
        <v>84</v>
      </c>
      <c r="M1640" s="28">
        <v>11</v>
      </c>
      <c r="N1640" s="28">
        <v>86</v>
      </c>
      <c r="O1640" s="29" t="s">
        <v>213</v>
      </c>
      <c r="P1640" s="16">
        <v>81</v>
      </c>
      <c r="Q1640" s="16">
        <v>99</v>
      </c>
      <c r="R1640" s="15" t="s">
        <v>51</v>
      </c>
      <c r="S1640" s="16">
        <v>45</v>
      </c>
      <c r="T1640" s="15" t="s">
        <v>128</v>
      </c>
    </row>
    <row r="1641" spans="1:20" x14ac:dyDescent="0.3">
      <c r="A1641" s="14">
        <v>43284</v>
      </c>
      <c r="B1641" s="15" t="s">
        <v>45</v>
      </c>
      <c r="C1641" s="15" t="s">
        <v>46</v>
      </c>
      <c r="D1641" s="15" t="s">
        <v>47</v>
      </c>
      <c r="E1641" s="16">
        <v>170</v>
      </c>
      <c r="F1641" s="17">
        <v>207</v>
      </c>
      <c r="G1641" s="17">
        <v>16</v>
      </c>
      <c r="H1641" s="17">
        <v>172</v>
      </c>
      <c r="I1641" s="15" t="s">
        <v>294</v>
      </c>
      <c r="J1641" s="17">
        <v>242</v>
      </c>
      <c r="K1641" s="15" t="s">
        <v>276</v>
      </c>
      <c r="L1641" s="29" t="s">
        <v>116</v>
      </c>
      <c r="M1641" s="28">
        <v>11</v>
      </c>
      <c r="N1641" s="28">
        <v>64</v>
      </c>
      <c r="O1641" s="29" t="s">
        <v>117</v>
      </c>
      <c r="P1641" s="16">
        <v>81</v>
      </c>
      <c r="Q1641" s="16">
        <v>100</v>
      </c>
      <c r="R1641" s="15" t="s">
        <v>367</v>
      </c>
      <c r="S1641" s="16">
        <v>66</v>
      </c>
      <c r="T1641" s="15" t="s">
        <v>250</v>
      </c>
    </row>
    <row r="1642" spans="1:20" x14ac:dyDescent="0.3">
      <c r="A1642" s="14">
        <v>43285</v>
      </c>
      <c r="B1642" s="15" t="s">
        <v>45</v>
      </c>
      <c r="C1642" s="15" t="s">
        <v>46</v>
      </c>
      <c r="D1642" s="15" t="s">
        <v>47</v>
      </c>
      <c r="E1642" s="16">
        <v>170</v>
      </c>
      <c r="F1642" s="17">
        <v>182</v>
      </c>
      <c r="G1642" s="17">
        <v>58</v>
      </c>
      <c r="H1642" s="17">
        <v>168</v>
      </c>
      <c r="I1642" s="15" t="s">
        <v>51</v>
      </c>
      <c r="J1642" s="17">
        <v>195</v>
      </c>
      <c r="K1642" s="15" t="s">
        <v>883</v>
      </c>
      <c r="L1642" s="29" t="s">
        <v>116</v>
      </c>
      <c r="M1642" s="28">
        <v>0</v>
      </c>
      <c r="N1642" s="28">
        <v>61</v>
      </c>
      <c r="O1642" s="29" t="s">
        <v>352</v>
      </c>
      <c r="P1642" s="16">
        <v>94</v>
      </c>
      <c r="Q1642" s="16">
        <v>99</v>
      </c>
      <c r="R1642" s="15" t="s">
        <v>100</v>
      </c>
      <c r="S1642" s="16">
        <v>86</v>
      </c>
      <c r="T1642" s="15" t="s">
        <v>433</v>
      </c>
    </row>
    <row r="1643" spans="1:20" x14ac:dyDescent="0.3">
      <c r="A1643" s="14">
        <v>43286</v>
      </c>
      <c r="B1643" s="15" t="s">
        <v>45</v>
      </c>
      <c r="C1643" s="15" t="s">
        <v>46</v>
      </c>
      <c r="D1643" s="15" t="s">
        <v>47</v>
      </c>
      <c r="E1643" s="16">
        <v>170</v>
      </c>
      <c r="F1643" s="17">
        <v>189</v>
      </c>
      <c r="G1643" s="17">
        <v>0</v>
      </c>
      <c r="H1643" s="17">
        <v>155</v>
      </c>
      <c r="I1643" s="15" t="s">
        <v>221</v>
      </c>
      <c r="J1643" s="17">
        <v>223</v>
      </c>
      <c r="K1643" s="15" t="s">
        <v>723</v>
      </c>
      <c r="L1643" s="29" t="s">
        <v>218</v>
      </c>
      <c r="M1643" s="28">
        <v>11</v>
      </c>
      <c r="N1643" s="28">
        <v>56</v>
      </c>
      <c r="O1643" s="29" t="s">
        <v>135</v>
      </c>
      <c r="P1643" s="16">
        <v>84</v>
      </c>
      <c r="Q1643" s="16">
        <v>100</v>
      </c>
      <c r="R1643" s="15" t="s">
        <v>51</v>
      </c>
      <c r="S1643" s="16">
        <v>68</v>
      </c>
      <c r="T1643" s="15" t="s">
        <v>65</v>
      </c>
    </row>
    <row r="1644" spans="1:20" x14ac:dyDescent="0.3">
      <c r="A1644" s="14">
        <v>43287</v>
      </c>
      <c r="B1644" s="15" t="s">
        <v>45</v>
      </c>
      <c r="C1644" s="15" t="s">
        <v>46</v>
      </c>
      <c r="D1644" s="15" t="s">
        <v>47</v>
      </c>
      <c r="E1644" s="16">
        <v>170</v>
      </c>
      <c r="F1644" s="17">
        <v>194</v>
      </c>
      <c r="G1644" s="17">
        <v>2</v>
      </c>
      <c r="H1644" s="17">
        <v>162</v>
      </c>
      <c r="I1644" s="15" t="s">
        <v>51</v>
      </c>
      <c r="J1644" s="17">
        <v>227</v>
      </c>
      <c r="K1644" s="15" t="s">
        <v>259</v>
      </c>
      <c r="L1644" s="29" t="s">
        <v>116</v>
      </c>
      <c r="M1644" s="28">
        <v>8</v>
      </c>
      <c r="N1644" s="28">
        <v>50</v>
      </c>
      <c r="O1644" s="29" t="s">
        <v>89</v>
      </c>
      <c r="P1644" s="16">
        <v>87</v>
      </c>
      <c r="Q1644" s="16">
        <v>98</v>
      </c>
      <c r="R1644" s="15" t="s">
        <v>51</v>
      </c>
      <c r="S1644" s="16">
        <v>73</v>
      </c>
      <c r="T1644" s="15" t="s">
        <v>167</v>
      </c>
    </row>
    <row r="1645" spans="1:20" x14ac:dyDescent="0.3">
      <c r="A1645" s="14">
        <v>43288</v>
      </c>
      <c r="B1645" s="15" t="s">
        <v>45</v>
      </c>
      <c r="C1645" s="15" t="s">
        <v>46</v>
      </c>
      <c r="D1645" s="15" t="s">
        <v>47</v>
      </c>
      <c r="E1645" s="16">
        <v>170</v>
      </c>
      <c r="F1645" s="17">
        <v>216</v>
      </c>
      <c r="G1645" s="17">
        <v>0</v>
      </c>
      <c r="H1645" s="17">
        <v>176</v>
      </c>
      <c r="I1645" s="15" t="s">
        <v>983</v>
      </c>
      <c r="J1645" s="17">
        <v>257</v>
      </c>
      <c r="K1645" s="15" t="s">
        <v>985</v>
      </c>
      <c r="L1645" s="27">
        <v>99</v>
      </c>
      <c r="M1645" s="28">
        <v>17</v>
      </c>
      <c r="N1645" s="28">
        <v>44</v>
      </c>
      <c r="O1645" s="29" t="s">
        <v>51</v>
      </c>
      <c r="P1645" s="16">
        <v>80</v>
      </c>
      <c r="Q1645" s="16">
        <v>96</v>
      </c>
      <c r="R1645" s="15" t="s">
        <v>59</v>
      </c>
      <c r="S1645" s="16">
        <v>65</v>
      </c>
      <c r="T1645" s="15" t="s">
        <v>186</v>
      </c>
    </row>
    <row r="1646" spans="1:20" x14ac:dyDescent="0.3">
      <c r="A1646" s="14">
        <v>43289</v>
      </c>
      <c r="B1646" s="15" t="s">
        <v>45</v>
      </c>
      <c r="C1646" s="15" t="s">
        <v>46</v>
      </c>
      <c r="D1646" s="15" t="s">
        <v>47</v>
      </c>
      <c r="E1646" s="16">
        <v>170</v>
      </c>
      <c r="F1646" s="17">
        <v>228</v>
      </c>
      <c r="G1646" s="17">
        <v>0</v>
      </c>
      <c r="H1646" s="17">
        <v>183</v>
      </c>
      <c r="I1646" s="15" t="s">
        <v>394</v>
      </c>
      <c r="J1646" s="17">
        <v>273</v>
      </c>
      <c r="K1646" s="15" t="s">
        <v>433</v>
      </c>
      <c r="L1646" s="29" t="s">
        <v>401</v>
      </c>
      <c r="M1646" s="28">
        <v>11</v>
      </c>
      <c r="N1646" s="28">
        <v>64</v>
      </c>
      <c r="O1646" s="29" t="s">
        <v>71</v>
      </c>
      <c r="P1646" s="16">
        <v>73</v>
      </c>
      <c r="Q1646" s="16">
        <v>94</v>
      </c>
      <c r="R1646" s="15" t="s">
        <v>51</v>
      </c>
      <c r="S1646" s="16">
        <v>56</v>
      </c>
      <c r="T1646" s="15" t="s">
        <v>342</v>
      </c>
    </row>
    <row r="1647" spans="1:20" x14ac:dyDescent="0.3">
      <c r="A1647" s="14">
        <v>43290</v>
      </c>
      <c r="B1647" s="15" t="s">
        <v>45</v>
      </c>
      <c r="C1647" s="15" t="s">
        <v>46</v>
      </c>
      <c r="D1647" s="15" t="s">
        <v>47</v>
      </c>
      <c r="E1647" s="16">
        <v>170</v>
      </c>
      <c r="F1647" s="17">
        <v>225</v>
      </c>
      <c r="G1647" s="17">
        <v>0</v>
      </c>
      <c r="H1647" s="17">
        <v>163</v>
      </c>
      <c r="I1647" s="15" t="s">
        <v>418</v>
      </c>
      <c r="J1647" s="17">
        <v>287</v>
      </c>
      <c r="K1647" s="15" t="s">
        <v>51</v>
      </c>
      <c r="L1647" s="29" t="s">
        <v>84</v>
      </c>
      <c r="M1647" s="28">
        <v>17</v>
      </c>
      <c r="N1647" s="28">
        <v>56</v>
      </c>
      <c r="O1647" s="29" t="s">
        <v>50</v>
      </c>
      <c r="P1647" s="16">
        <v>73</v>
      </c>
      <c r="Q1647" s="16">
        <v>96</v>
      </c>
      <c r="R1647" s="15" t="s">
        <v>51</v>
      </c>
      <c r="S1647" s="16">
        <v>58</v>
      </c>
      <c r="T1647" s="15" t="s">
        <v>148</v>
      </c>
    </row>
    <row r="1648" spans="1:20" x14ac:dyDescent="0.3">
      <c r="A1648" s="14">
        <v>43291</v>
      </c>
      <c r="B1648" s="15" t="s">
        <v>45</v>
      </c>
      <c r="C1648" s="15" t="s">
        <v>46</v>
      </c>
      <c r="D1648" s="15" t="s">
        <v>47</v>
      </c>
      <c r="E1648" s="16">
        <v>170</v>
      </c>
      <c r="F1648" s="17">
        <v>240</v>
      </c>
      <c r="G1648" s="17">
        <v>0</v>
      </c>
      <c r="H1648" s="17">
        <v>198</v>
      </c>
      <c r="I1648" s="15" t="s">
        <v>435</v>
      </c>
      <c r="J1648" s="17">
        <v>281</v>
      </c>
      <c r="K1648" s="15" t="s">
        <v>756</v>
      </c>
      <c r="L1648" s="29" t="s">
        <v>401</v>
      </c>
      <c r="M1648" s="28">
        <v>14</v>
      </c>
      <c r="N1648" s="28">
        <v>61</v>
      </c>
      <c r="O1648" s="29" t="s">
        <v>50</v>
      </c>
      <c r="P1648" s="16">
        <v>75</v>
      </c>
      <c r="Q1648" s="16">
        <v>94</v>
      </c>
      <c r="R1648" s="15" t="s">
        <v>644</v>
      </c>
      <c r="S1648" s="16">
        <v>60</v>
      </c>
      <c r="T1648" s="15" t="s">
        <v>133</v>
      </c>
    </row>
    <row r="1649" spans="1:20" x14ac:dyDescent="0.3">
      <c r="A1649" s="14">
        <v>43292</v>
      </c>
      <c r="B1649" s="15" t="s">
        <v>45</v>
      </c>
      <c r="C1649" s="15" t="s">
        <v>46</v>
      </c>
      <c r="D1649" s="15" t="s">
        <v>47</v>
      </c>
      <c r="E1649" s="16">
        <v>170</v>
      </c>
      <c r="F1649" s="17">
        <v>210</v>
      </c>
      <c r="G1649" s="17">
        <v>324</v>
      </c>
      <c r="H1649" s="17">
        <v>176</v>
      </c>
      <c r="I1649" s="15" t="s">
        <v>692</v>
      </c>
      <c r="J1649" s="17">
        <v>243</v>
      </c>
      <c r="K1649" s="15" t="s">
        <v>293</v>
      </c>
      <c r="L1649" s="29" t="s">
        <v>116</v>
      </c>
      <c r="M1649" s="28">
        <v>3</v>
      </c>
      <c r="N1649" s="28">
        <v>58</v>
      </c>
      <c r="O1649" s="29" t="s">
        <v>121</v>
      </c>
      <c r="P1649" s="16">
        <v>87</v>
      </c>
      <c r="Q1649" s="16">
        <v>99</v>
      </c>
      <c r="R1649" s="15" t="s">
        <v>51</v>
      </c>
      <c r="S1649" s="16">
        <v>65</v>
      </c>
      <c r="T1649" s="15" t="s">
        <v>264</v>
      </c>
    </row>
    <row r="1650" spans="1:20" x14ac:dyDescent="0.3">
      <c r="A1650" s="14">
        <v>43293</v>
      </c>
      <c r="B1650" s="15" t="s">
        <v>45</v>
      </c>
      <c r="C1650" s="15" t="s">
        <v>46</v>
      </c>
      <c r="D1650" s="15" t="s">
        <v>47</v>
      </c>
      <c r="E1650" s="16">
        <v>170</v>
      </c>
      <c r="F1650" s="17">
        <v>208</v>
      </c>
      <c r="G1650" s="17">
        <v>0</v>
      </c>
      <c r="H1650" s="17">
        <v>164</v>
      </c>
      <c r="I1650" s="15" t="s">
        <v>432</v>
      </c>
      <c r="J1650" s="17">
        <v>253</v>
      </c>
      <c r="K1650" s="15" t="s">
        <v>591</v>
      </c>
      <c r="L1650" s="29" t="s">
        <v>263</v>
      </c>
      <c r="M1650" s="28">
        <v>11</v>
      </c>
      <c r="N1650" s="28">
        <v>56</v>
      </c>
      <c r="O1650" s="29" t="s">
        <v>186</v>
      </c>
      <c r="P1650" s="16">
        <v>78</v>
      </c>
      <c r="Q1650" s="16">
        <v>100</v>
      </c>
      <c r="R1650" s="15" t="s">
        <v>51</v>
      </c>
      <c r="S1650" s="16">
        <v>63</v>
      </c>
      <c r="T1650" s="15" t="s">
        <v>94</v>
      </c>
    </row>
    <row r="1651" spans="1:20" x14ac:dyDescent="0.3">
      <c r="A1651" s="14">
        <v>43294</v>
      </c>
      <c r="B1651" s="15" t="s">
        <v>45</v>
      </c>
      <c r="C1651" s="15" t="s">
        <v>46</v>
      </c>
      <c r="D1651" s="15" t="s">
        <v>47</v>
      </c>
      <c r="E1651" s="16">
        <v>170</v>
      </c>
      <c r="F1651" s="17">
        <v>219</v>
      </c>
      <c r="G1651" s="17">
        <v>40</v>
      </c>
      <c r="H1651" s="17">
        <v>179</v>
      </c>
      <c r="I1651" s="15" t="s">
        <v>207</v>
      </c>
      <c r="J1651" s="17">
        <v>259</v>
      </c>
      <c r="K1651" s="15" t="s">
        <v>73</v>
      </c>
      <c r="L1651" s="29" t="s">
        <v>116</v>
      </c>
      <c r="M1651" s="28">
        <v>6</v>
      </c>
      <c r="N1651" s="28">
        <v>64</v>
      </c>
      <c r="O1651" s="29" t="s">
        <v>162</v>
      </c>
      <c r="P1651" s="16">
        <v>82</v>
      </c>
      <c r="Q1651" s="16">
        <v>98</v>
      </c>
      <c r="R1651" s="15" t="s">
        <v>51</v>
      </c>
      <c r="S1651" s="16">
        <v>64</v>
      </c>
      <c r="T1651" s="15" t="s">
        <v>129</v>
      </c>
    </row>
    <row r="1652" spans="1:20" x14ac:dyDescent="0.3">
      <c r="A1652" s="14">
        <v>43295</v>
      </c>
      <c r="B1652" s="15" t="s">
        <v>45</v>
      </c>
      <c r="C1652" s="15" t="s">
        <v>46</v>
      </c>
      <c r="D1652" s="15" t="s">
        <v>47</v>
      </c>
      <c r="E1652" s="16">
        <v>170</v>
      </c>
      <c r="F1652" s="17">
        <v>218</v>
      </c>
      <c r="G1652" s="17">
        <v>0</v>
      </c>
      <c r="H1652" s="17">
        <v>163</v>
      </c>
      <c r="I1652" s="15" t="s">
        <v>631</v>
      </c>
      <c r="J1652" s="17">
        <v>272</v>
      </c>
      <c r="K1652" s="15" t="s">
        <v>382</v>
      </c>
      <c r="L1652" s="27">
        <v>26</v>
      </c>
      <c r="M1652" s="28">
        <v>8</v>
      </c>
      <c r="N1652" s="28">
        <v>64</v>
      </c>
      <c r="O1652" s="29" t="s">
        <v>129</v>
      </c>
      <c r="P1652" s="16">
        <v>78</v>
      </c>
      <c r="Q1652" s="16">
        <v>98</v>
      </c>
      <c r="R1652" s="15" t="s">
        <v>80</v>
      </c>
      <c r="S1652" s="16">
        <v>63</v>
      </c>
      <c r="T1652" s="15" t="s">
        <v>169</v>
      </c>
    </row>
    <row r="1653" spans="1:20" x14ac:dyDescent="0.3">
      <c r="A1653" s="14">
        <v>43296</v>
      </c>
      <c r="B1653" s="15" t="s">
        <v>45</v>
      </c>
      <c r="C1653" s="15" t="s">
        <v>46</v>
      </c>
      <c r="D1653" s="15" t="s">
        <v>47</v>
      </c>
      <c r="E1653" s="16">
        <v>170</v>
      </c>
      <c r="F1653" s="17">
        <v>204</v>
      </c>
      <c r="G1653" s="17">
        <v>6</v>
      </c>
      <c r="H1653" s="17">
        <v>181</v>
      </c>
      <c r="I1653" s="15" t="s">
        <v>782</v>
      </c>
      <c r="J1653" s="17">
        <v>226</v>
      </c>
      <c r="K1653" s="15" t="s">
        <v>326</v>
      </c>
      <c r="L1653" s="27">
        <v>28</v>
      </c>
      <c r="M1653" s="28">
        <v>8</v>
      </c>
      <c r="N1653" s="28">
        <v>42</v>
      </c>
      <c r="O1653" s="29" t="s">
        <v>201</v>
      </c>
      <c r="P1653" s="16">
        <v>84</v>
      </c>
      <c r="Q1653" s="16">
        <v>98</v>
      </c>
      <c r="R1653" s="15" t="s">
        <v>111</v>
      </c>
      <c r="S1653" s="16">
        <v>73</v>
      </c>
      <c r="T1653" s="15" t="s">
        <v>201</v>
      </c>
    </row>
    <row r="1654" spans="1:20" x14ac:dyDescent="0.3">
      <c r="A1654" s="14">
        <v>43297</v>
      </c>
      <c r="B1654" s="15" t="s">
        <v>45</v>
      </c>
      <c r="C1654" s="15" t="s">
        <v>46</v>
      </c>
      <c r="D1654" s="15" t="s">
        <v>47</v>
      </c>
      <c r="E1654" s="16">
        <v>170</v>
      </c>
      <c r="F1654" s="17">
        <v>205</v>
      </c>
      <c r="G1654" s="17">
        <v>4</v>
      </c>
      <c r="H1654" s="17">
        <v>161</v>
      </c>
      <c r="I1654" s="15" t="s">
        <v>51</v>
      </c>
      <c r="J1654" s="17">
        <v>249</v>
      </c>
      <c r="K1654" s="15" t="s">
        <v>591</v>
      </c>
      <c r="L1654" s="29" t="s">
        <v>116</v>
      </c>
      <c r="M1654" s="28">
        <v>8</v>
      </c>
      <c r="N1654" s="28">
        <v>61</v>
      </c>
      <c r="O1654" s="29" t="s">
        <v>158</v>
      </c>
      <c r="P1654" s="16">
        <v>77</v>
      </c>
      <c r="Q1654" s="16">
        <v>99</v>
      </c>
      <c r="R1654" s="15" t="s">
        <v>51</v>
      </c>
      <c r="S1654" s="16">
        <v>60</v>
      </c>
      <c r="T1654" s="15" t="s">
        <v>89</v>
      </c>
    </row>
    <row r="1655" spans="1:20" x14ac:dyDescent="0.3">
      <c r="A1655" s="14">
        <v>43298</v>
      </c>
      <c r="B1655" s="15" t="s">
        <v>45</v>
      </c>
      <c r="C1655" s="15" t="s">
        <v>46</v>
      </c>
      <c r="D1655" s="15" t="s">
        <v>47</v>
      </c>
      <c r="E1655" s="16">
        <v>170</v>
      </c>
      <c r="F1655" s="17">
        <v>189</v>
      </c>
      <c r="G1655" s="17">
        <v>4</v>
      </c>
      <c r="H1655" s="17">
        <v>172</v>
      </c>
      <c r="I1655" s="15" t="s">
        <v>237</v>
      </c>
      <c r="J1655" s="17">
        <v>206</v>
      </c>
      <c r="K1655" s="15" t="s">
        <v>500</v>
      </c>
      <c r="L1655" s="29" t="s">
        <v>218</v>
      </c>
      <c r="M1655" s="28">
        <v>3</v>
      </c>
      <c r="N1655" s="28">
        <v>39</v>
      </c>
      <c r="O1655" s="29" t="s">
        <v>95</v>
      </c>
      <c r="P1655" s="16">
        <v>94</v>
      </c>
      <c r="Q1655" s="16">
        <v>99</v>
      </c>
      <c r="R1655" s="15" t="s">
        <v>51</v>
      </c>
      <c r="S1655" s="16">
        <v>84</v>
      </c>
      <c r="T1655" s="15" t="s">
        <v>209</v>
      </c>
    </row>
    <row r="1656" spans="1:20" x14ac:dyDescent="0.3">
      <c r="A1656" s="14">
        <v>43299</v>
      </c>
      <c r="B1656" s="15" t="s">
        <v>45</v>
      </c>
      <c r="C1656" s="15" t="s">
        <v>46</v>
      </c>
      <c r="D1656" s="15" t="s">
        <v>47</v>
      </c>
      <c r="E1656" s="16">
        <v>170</v>
      </c>
      <c r="F1656" s="17">
        <v>214</v>
      </c>
      <c r="G1656" s="17">
        <v>8</v>
      </c>
      <c r="H1656" s="17">
        <v>172</v>
      </c>
      <c r="I1656" s="15" t="s">
        <v>147</v>
      </c>
      <c r="J1656" s="17">
        <v>257</v>
      </c>
      <c r="K1656" s="15" t="s">
        <v>496</v>
      </c>
      <c r="L1656" s="29" t="s">
        <v>533</v>
      </c>
      <c r="M1656" s="28">
        <v>8</v>
      </c>
      <c r="N1656" s="28">
        <v>61</v>
      </c>
      <c r="O1656" s="29" t="s">
        <v>164</v>
      </c>
      <c r="P1656" s="16">
        <v>84</v>
      </c>
      <c r="Q1656" s="16">
        <v>100</v>
      </c>
      <c r="R1656" s="15" t="s">
        <v>51</v>
      </c>
      <c r="S1656" s="16">
        <v>71</v>
      </c>
      <c r="T1656" s="15" t="s">
        <v>81</v>
      </c>
    </row>
    <row r="1657" spans="1:20" x14ac:dyDescent="0.3">
      <c r="A1657" s="14">
        <v>43300</v>
      </c>
      <c r="B1657" s="15" t="s">
        <v>45</v>
      </c>
      <c r="C1657" s="15" t="s">
        <v>46</v>
      </c>
      <c r="D1657" s="15" t="s">
        <v>47</v>
      </c>
      <c r="E1657" s="16">
        <v>170</v>
      </c>
      <c r="F1657" s="17">
        <v>184</v>
      </c>
      <c r="G1657" s="17">
        <v>144</v>
      </c>
      <c r="H1657" s="17">
        <v>162</v>
      </c>
      <c r="I1657" s="15" t="s">
        <v>356</v>
      </c>
      <c r="J1657" s="17">
        <v>205</v>
      </c>
      <c r="K1657" s="15" t="s">
        <v>817</v>
      </c>
      <c r="L1657" s="29" t="s">
        <v>84</v>
      </c>
      <c r="M1657" s="28">
        <v>3</v>
      </c>
      <c r="N1657" s="28">
        <v>44</v>
      </c>
      <c r="O1657" s="29" t="s">
        <v>143</v>
      </c>
      <c r="P1657" s="16">
        <v>95</v>
      </c>
      <c r="Q1657" s="16">
        <v>99</v>
      </c>
      <c r="R1657" s="15" t="s">
        <v>51</v>
      </c>
      <c r="S1657" s="16">
        <v>87</v>
      </c>
      <c r="T1657" s="15" t="s">
        <v>80</v>
      </c>
    </row>
    <row r="1658" spans="1:20" x14ac:dyDescent="0.3">
      <c r="A1658" s="14">
        <v>43301</v>
      </c>
      <c r="B1658" s="15" t="s">
        <v>45</v>
      </c>
      <c r="C1658" s="15" t="s">
        <v>46</v>
      </c>
      <c r="D1658" s="15" t="s">
        <v>47</v>
      </c>
      <c r="E1658" s="16">
        <v>170</v>
      </c>
      <c r="F1658" s="17">
        <v>170</v>
      </c>
      <c r="G1658" s="17">
        <v>50</v>
      </c>
      <c r="H1658" s="17">
        <v>148</v>
      </c>
      <c r="I1658" s="15" t="s">
        <v>51</v>
      </c>
      <c r="J1658" s="17">
        <v>192</v>
      </c>
      <c r="K1658" s="15" t="s">
        <v>288</v>
      </c>
      <c r="L1658" s="27">
        <v>21</v>
      </c>
      <c r="M1658" s="28">
        <v>6</v>
      </c>
      <c r="N1658" s="28">
        <v>28</v>
      </c>
      <c r="O1658" s="29" t="s">
        <v>307</v>
      </c>
      <c r="P1658" s="16">
        <v>93</v>
      </c>
      <c r="Q1658" s="16">
        <v>100</v>
      </c>
      <c r="R1658" s="15" t="s">
        <v>51</v>
      </c>
      <c r="S1658" s="16">
        <v>83</v>
      </c>
      <c r="T1658" s="15" t="s">
        <v>50</v>
      </c>
    </row>
    <row r="1659" spans="1:20" x14ac:dyDescent="0.3">
      <c r="A1659" s="14">
        <v>43302</v>
      </c>
      <c r="B1659" s="15" t="s">
        <v>45</v>
      </c>
      <c r="C1659" s="15" t="s">
        <v>46</v>
      </c>
      <c r="D1659" s="15" t="s">
        <v>47</v>
      </c>
      <c r="E1659" s="16">
        <v>170</v>
      </c>
      <c r="F1659" s="17">
        <v>180</v>
      </c>
      <c r="G1659" s="17">
        <v>8</v>
      </c>
      <c r="H1659" s="17">
        <v>142</v>
      </c>
      <c r="I1659" s="15" t="s">
        <v>432</v>
      </c>
      <c r="J1659" s="17">
        <v>217</v>
      </c>
      <c r="K1659" s="15" t="s">
        <v>986</v>
      </c>
      <c r="L1659" s="29" t="s">
        <v>116</v>
      </c>
      <c r="M1659" s="28">
        <v>6</v>
      </c>
      <c r="N1659" s="28">
        <v>47</v>
      </c>
      <c r="O1659" s="29" t="s">
        <v>55</v>
      </c>
      <c r="P1659" s="16">
        <v>84</v>
      </c>
      <c r="Q1659" s="16">
        <v>100</v>
      </c>
      <c r="R1659" s="15" t="s">
        <v>494</v>
      </c>
      <c r="S1659" s="16">
        <v>70</v>
      </c>
      <c r="T1659" s="15" t="s">
        <v>139</v>
      </c>
    </row>
    <row r="1660" spans="1:20" x14ac:dyDescent="0.3">
      <c r="A1660" s="14">
        <v>43303</v>
      </c>
      <c r="B1660" s="15" t="s">
        <v>45</v>
      </c>
      <c r="C1660" s="15" t="s">
        <v>46</v>
      </c>
      <c r="D1660" s="15" t="s">
        <v>47</v>
      </c>
      <c r="E1660" s="16">
        <v>170</v>
      </c>
      <c r="F1660" s="17">
        <v>209</v>
      </c>
      <c r="G1660" s="17">
        <v>0</v>
      </c>
      <c r="H1660" s="17">
        <v>166</v>
      </c>
      <c r="I1660" s="15" t="s">
        <v>950</v>
      </c>
      <c r="J1660" s="17">
        <v>252</v>
      </c>
      <c r="K1660" s="15" t="s">
        <v>554</v>
      </c>
      <c r="L1660" s="29" t="s">
        <v>263</v>
      </c>
      <c r="M1660" s="28">
        <v>14</v>
      </c>
      <c r="N1660" s="28">
        <v>58</v>
      </c>
      <c r="O1660" s="29" t="s">
        <v>113</v>
      </c>
      <c r="P1660" s="16">
        <v>79</v>
      </c>
      <c r="Q1660" s="16">
        <v>100</v>
      </c>
      <c r="R1660" s="15" t="s">
        <v>51</v>
      </c>
      <c r="S1660" s="16">
        <v>63</v>
      </c>
      <c r="T1660" s="15" t="s">
        <v>51</v>
      </c>
    </row>
    <row r="1661" spans="1:20" x14ac:dyDescent="0.3">
      <c r="A1661" s="14">
        <v>43304</v>
      </c>
      <c r="B1661" s="15" t="s">
        <v>45</v>
      </c>
      <c r="C1661" s="15" t="s">
        <v>46</v>
      </c>
      <c r="D1661" s="15" t="s">
        <v>47</v>
      </c>
      <c r="E1661" s="16">
        <v>170</v>
      </c>
      <c r="F1661" s="17">
        <v>223</v>
      </c>
      <c r="G1661" s="17">
        <v>2</v>
      </c>
      <c r="H1661" s="17">
        <v>156</v>
      </c>
      <c r="I1661" s="15" t="s">
        <v>653</v>
      </c>
      <c r="J1661" s="17">
        <v>290</v>
      </c>
      <c r="K1661" s="15" t="s">
        <v>420</v>
      </c>
      <c r="L1661" s="29" t="s">
        <v>263</v>
      </c>
      <c r="M1661" s="28">
        <v>19</v>
      </c>
      <c r="N1661" s="28">
        <v>53</v>
      </c>
      <c r="O1661" s="29" t="s">
        <v>189</v>
      </c>
      <c r="P1661" s="16">
        <v>76</v>
      </c>
      <c r="Q1661" s="16">
        <v>99</v>
      </c>
      <c r="R1661" s="15" t="s">
        <v>51</v>
      </c>
      <c r="S1661" s="16">
        <v>63</v>
      </c>
      <c r="T1661" s="15" t="s">
        <v>81</v>
      </c>
    </row>
    <row r="1662" spans="1:20" x14ac:dyDescent="0.3">
      <c r="A1662" s="14">
        <v>43305</v>
      </c>
      <c r="B1662" s="15" t="s">
        <v>45</v>
      </c>
      <c r="C1662" s="15" t="s">
        <v>46</v>
      </c>
      <c r="D1662" s="15" t="s">
        <v>47</v>
      </c>
      <c r="E1662" s="16">
        <v>170</v>
      </c>
      <c r="F1662" s="17">
        <v>204</v>
      </c>
      <c r="G1662" s="17">
        <v>6</v>
      </c>
      <c r="H1662" s="17">
        <v>189</v>
      </c>
      <c r="I1662" s="15" t="s">
        <v>51</v>
      </c>
      <c r="J1662" s="17">
        <v>218</v>
      </c>
      <c r="K1662" s="15" t="s">
        <v>614</v>
      </c>
      <c r="L1662" s="27">
        <v>22</v>
      </c>
      <c r="M1662" s="28">
        <v>8</v>
      </c>
      <c r="N1662" s="28">
        <v>31</v>
      </c>
      <c r="O1662" s="29" t="s">
        <v>169</v>
      </c>
      <c r="P1662" s="16">
        <v>91</v>
      </c>
      <c r="Q1662" s="16">
        <v>99</v>
      </c>
      <c r="R1662" s="15" t="s">
        <v>51</v>
      </c>
      <c r="S1662" s="16">
        <v>84</v>
      </c>
      <c r="T1662" s="15" t="s">
        <v>51</v>
      </c>
    </row>
    <row r="1663" spans="1:20" x14ac:dyDescent="0.3">
      <c r="A1663" s="14">
        <v>43306</v>
      </c>
      <c r="B1663" s="15" t="s">
        <v>45</v>
      </c>
      <c r="C1663" s="15" t="s">
        <v>46</v>
      </c>
      <c r="D1663" s="15" t="s">
        <v>47</v>
      </c>
      <c r="E1663" s="16">
        <v>170</v>
      </c>
      <c r="F1663" s="17">
        <v>215</v>
      </c>
      <c r="G1663" s="17">
        <v>0</v>
      </c>
      <c r="H1663" s="17">
        <v>185</v>
      </c>
      <c r="I1663" s="15" t="s">
        <v>799</v>
      </c>
      <c r="J1663" s="17">
        <v>245</v>
      </c>
      <c r="K1663" s="15" t="s">
        <v>141</v>
      </c>
      <c r="L1663" s="29" t="s">
        <v>84</v>
      </c>
      <c r="M1663" s="28">
        <v>6</v>
      </c>
      <c r="N1663" s="28">
        <v>33</v>
      </c>
      <c r="O1663" s="29" t="s">
        <v>206</v>
      </c>
      <c r="P1663" s="16">
        <v>87</v>
      </c>
      <c r="Q1663" s="16">
        <v>100</v>
      </c>
      <c r="R1663" s="15" t="s">
        <v>51</v>
      </c>
      <c r="S1663" s="16">
        <v>73</v>
      </c>
      <c r="T1663" s="15" t="s">
        <v>169</v>
      </c>
    </row>
    <row r="1664" spans="1:20" x14ac:dyDescent="0.3">
      <c r="A1664" s="14">
        <v>43307</v>
      </c>
      <c r="B1664" s="15" t="s">
        <v>45</v>
      </c>
      <c r="C1664" s="15" t="s">
        <v>46</v>
      </c>
      <c r="D1664" s="15" t="s">
        <v>47</v>
      </c>
      <c r="E1664" s="16">
        <v>170</v>
      </c>
      <c r="F1664" s="17">
        <v>202</v>
      </c>
      <c r="G1664" s="17">
        <v>40</v>
      </c>
      <c r="H1664" s="17">
        <v>186</v>
      </c>
      <c r="I1664" s="15" t="s">
        <v>987</v>
      </c>
      <c r="J1664" s="17">
        <v>219</v>
      </c>
      <c r="K1664" s="15" t="s">
        <v>674</v>
      </c>
      <c r="L1664" s="29" t="s">
        <v>102</v>
      </c>
      <c r="M1664" s="28">
        <v>6</v>
      </c>
      <c r="N1664" s="28">
        <v>28</v>
      </c>
      <c r="O1664" s="29" t="s">
        <v>117</v>
      </c>
      <c r="P1664" s="16">
        <v>93</v>
      </c>
      <c r="Q1664" s="16">
        <v>100</v>
      </c>
      <c r="R1664" s="15" t="s">
        <v>51</v>
      </c>
      <c r="S1664" s="16">
        <v>85</v>
      </c>
      <c r="T1664" s="15" t="s">
        <v>95</v>
      </c>
    </row>
    <row r="1665" spans="1:20" x14ac:dyDescent="0.3">
      <c r="A1665" s="14">
        <v>43308</v>
      </c>
      <c r="B1665" s="15" t="s">
        <v>45</v>
      </c>
      <c r="C1665" s="15" t="s">
        <v>46</v>
      </c>
      <c r="D1665" s="15" t="s">
        <v>47</v>
      </c>
      <c r="E1665" s="16">
        <v>170</v>
      </c>
      <c r="F1665" s="17">
        <v>201</v>
      </c>
      <c r="G1665" s="17">
        <v>8</v>
      </c>
      <c r="H1665" s="17">
        <v>168</v>
      </c>
      <c r="I1665" s="15" t="s">
        <v>399</v>
      </c>
      <c r="J1665" s="17">
        <v>234</v>
      </c>
      <c r="K1665" s="15" t="s">
        <v>336</v>
      </c>
      <c r="L1665" s="29" t="s">
        <v>84</v>
      </c>
      <c r="M1665" s="28">
        <v>6</v>
      </c>
      <c r="N1665" s="28">
        <v>42</v>
      </c>
      <c r="O1665" s="29" t="s">
        <v>94</v>
      </c>
      <c r="P1665" s="16">
        <v>90</v>
      </c>
      <c r="Q1665" s="16">
        <v>100</v>
      </c>
      <c r="R1665" s="15" t="s">
        <v>51</v>
      </c>
      <c r="S1665" s="16">
        <v>74</v>
      </c>
      <c r="T1665" s="15" t="s">
        <v>51</v>
      </c>
    </row>
    <row r="1666" spans="1:20" x14ac:dyDescent="0.3">
      <c r="A1666" s="14">
        <v>43309</v>
      </c>
      <c r="B1666" s="15" t="s">
        <v>45</v>
      </c>
      <c r="C1666" s="15" t="s">
        <v>46</v>
      </c>
      <c r="D1666" s="15" t="s">
        <v>47</v>
      </c>
      <c r="E1666" s="16">
        <v>170</v>
      </c>
      <c r="F1666" s="17">
        <v>183</v>
      </c>
      <c r="G1666" s="17">
        <v>0</v>
      </c>
      <c r="H1666" s="17">
        <v>168</v>
      </c>
      <c r="I1666" s="15" t="s">
        <v>115</v>
      </c>
      <c r="J1666" s="17">
        <v>198</v>
      </c>
      <c r="K1666" s="15" t="s">
        <v>743</v>
      </c>
      <c r="L1666" s="27">
        <v>99</v>
      </c>
      <c r="M1666" s="28">
        <v>3</v>
      </c>
      <c r="N1666" s="28">
        <v>39</v>
      </c>
      <c r="O1666" s="29" t="s">
        <v>475</v>
      </c>
      <c r="P1666" s="16">
        <v>91</v>
      </c>
      <c r="Q1666" s="16">
        <v>100</v>
      </c>
      <c r="R1666" s="15" t="s">
        <v>51</v>
      </c>
      <c r="S1666" s="16">
        <v>84</v>
      </c>
      <c r="T1666" s="15" t="s">
        <v>50</v>
      </c>
    </row>
    <row r="1667" spans="1:20" x14ac:dyDescent="0.3">
      <c r="A1667" s="14">
        <v>43310</v>
      </c>
      <c r="B1667" s="15" t="s">
        <v>45</v>
      </c>
      <c r="C1667" s="15" t="s">
        <v>46</v>
      </c>
      <c r="D1667" s="15" t="s">
        <v>47</v>
      </c>
      <c r="E1667" s="16">
        <v>170</v>
      </c>
      <c r="F1667" s="17">
        <v>224</v>
      </c>
      <c r="G1667" s="17">
        <v>0</v>
      </c>
      <c r="H1667" s="17">
        <v>165</v>
      </c>
      <c r="I1667" s="15" t="s">
        <v>51</v>
      </c>
      <c r="J1667" s="17">
        <v>283</v>
      </c>
      <c r="K1667" s="15" t="s">
        <v>552</v>
      </c>
      <c r="L1667" s="27">
        <v>99</v>
      </c>
      <c r="M1667" s="28">
        <v>14</v>
      </c>
      <c r="N1667" s="28">
        <v>64</v>
      </c>
      <c r="O1667" s="29" t="s">
        <v>51</v>
      </c>
      <c r="P1667" s="16">
        <v>70</v>
      </c>
      <c r="Q1667" s="16">
        <v>98</v>
      </c>
      <c r="R1667" s="15" t="s">
        <v>51</v>
      </c>
      <c r="S1667" s="16">
        <v>44</v>
      </c>
      <c r="T1667" s="15" t="s">
        <v>158</v>
      </c>
    </row>
    <row r="1668" spans="1:20" x14ac:dyDescent="0.3">
      <c r="A1668" s="14">
        <v>43311</v>
      </c>
      <c r="B1668" s="15" t="s">
        <v>45</v>
      </c>
      <c r="C1668" s="15" t="s">
        <v>46</v>
      </c>
      <c r="D1668" s="15" t="s">
        <v>47</v>
      </c>
      <c r="E1668" s="16">
        <v>170</v>
      </c>
      <c r="F1668" s="17">
        <v>214</v>
      </c>
      <c r="G1668" s="17">
        <v>16</v>
      </c>
      <c r="H1668" s="17">
        <v>153</v>
      </c>
      <c r="I1668" s="15" t="s">
        <v>294</v>
      </c>
      <c r="J1668" s="17">
        <v>276</v>
      </c>
      <c r="K1668" s="15" t="s">
        <v>614</v>
      </c>
      <c r="L1668" s="29" t="s">
        <v>102</v>
      </c>
      <c r="M1668" s="28">
        <v>11</v>
      </c>
      <c r="N1668" s="28">
        <v>75</v>
      </c>
      <c r="O1668" s="29" t="s">
        <v>99</v>
      </c>
      <c r="P1668" s="16">
        <v>79</v>
      </c>
      <c r="Q1668" s="16">
        <v>100</v>
      </c>
      <c r="R1668" s="15" t="s">
        <v>232</v>
      </c>
      <c r="S1668" s="16">
        <v>55</v>
      </c>
      <c r="T1668" s="15" t="s">
        <v>51</v>
      </c>
    </row>
    <row r="1669" spans="1:20" x14ac:dyDescent="0.3">
      <c r="A1669" s="14">
        <v>43312</v>
      </c>
      <c r="B1669" s="15" t="s">
        <v>45</v>
      </c>
      <c r="C1669" s="15" t="s">
        <v>46</v>
      </c>
      <c r="D1669" s="15" t="s">
        <v>47</v>
      </c>
      <c r="E1669" s="16">
        <v>170</v>
      </c>
      <c r="F1669" s="17">
        <v>180</v>
      </c>
      <c r="G1669" s="17">
        <v>8</v>
      </c>
      <c r="H1669" s="17">
        <v>163</v>
      </c>
      <c r="I1669" s="15" t="s">
        <v>881</v>
      </c>
      <c r="J1669" s="17">
        <v>197</v>
      </c>
      <c r="K1669" s="15" t="s">
        <v>988</v>
      </c>
      <c r="L1669" s="29" t="s">
        <v>84</v>
      </c>
      <c r="M1669" s="28">
        <v>6</v>
      </c>
      <c r="N1669" s="28">
        <v>44</v>
      </c>
      <c r="O1669" s="29" t="s">
        <v>209</v>
      </c>
      <c r="P1669" s="16">
        <v>90</v>
      </c>
      <c r="Q1669" s="16">
        <v>99</v>
      </c>
      <c r="R1669" s="15" t="s">
        <v>51</v>
      </c>
      <c r="S1669" s="16">
        <v>83</v>
      </c>
      <c r="T1669" s="15" t="s">
        <v>188</v>
      </c>
    </row>
    <row r="1670" spans="1:20" x14ac:dyDescent="0.3">
      <c r="A1670" s="14">
        <v>43313</v>
      </c>
      <c r="B1670" s="15" t="s">
        <v>45</v>
      </c>
      <c r="C1670" s="15" t="s">
        <v>46</v>
      </c>
      <c r="D1670" s="15" t="s">
        <v>47</v>
      </c>
      <c r="E1670" s="16">
        <v>170</v>
      </c>
      <c r="F1670" s="17">
        <v>186</v>
      </c>
      <c r="G1670" s="17">
        <v>2</v>
      </c>
      <c r="H1670" s="17">
        <v>155</v>
      </c>
      <c r="I1670" s="15" t="s">
        <v>989</v>
      </c>
      <c r="J1670" s="17">
        <v>217</v>
      </c>
      <c r="K1670" s="15" t="s">
        <v>659</v>
      </c>
      <c r="L1670" s="27">
        <v>99</v>
      </c>
      <c r="M1670" s="28">
        <v>3</v>
      </c>
      <c r="N1670" s="28">
        <v>28</v>
      </c>
      <c r="O1670" s="29" t="s">
        <v>51</v>
      </c>
      <c r="P1670" s="16">
        <v>87</v>
      </c>
      <c r="Q1670" s="16">
        <v>100</v>
      </c>
      <c r="R1670" s="15" t="s">
        <v>51</v>
      </c>
      <c r="S1670" s="16">
        <v>73</v>
      </c>
      <c r="T1670" s="15" t="s">
        <v>192</v>
      </c>
    </row>
    <row r="1671" spans="1:20" x14ac:dyDescent="0.3">
      <c r="A1671" s="14">
        <v>43314</v>
      </c>
      <c r="B1671" s="15" t="s">
        <v>45</v>
      </c>
      <c r="C1671" s="15" t="s">
        <v>46</v>
      </c>
      <c r="D1671" s="15" t="s">
        <v>47</v>
      </c>
      <c r="E1671" s="16">
        <v>170</v>
      </c>
      <c r="F1671" s="17">
        <v>242</v>
      </c>
      <c r="G1671" s="17">
        <v>0</v>
      </c>
      <c r="H1671" s="17">
        <v>188</v>
      </c>
      <c r="I1671" s="15" t="s">
        <v>435</v>
      </c>
      <c r="J1671" s="17">
        <v>296</v>
      </c>
      <c r="K1671" s="15" t="s">
        <v>508</v>
      </c>
      <c r="L1671" s="27">
        <v>35</v>
      </c>
      <c r="M1671" s="28">
        <v>11</v>
      </c>
      <c r="N1671" s="28">
        <v>53</v>
      </c>
      <c r="O1671" s="29" t="s">
        <v>99</v>
      </c>
      <c r="P1671" s="16">
        <v>80</v>
      </c>
      <c r="Q1671" s="16">
        <v>99</v>
      </c>
      <c r="R1671" s="15" t="s">
        <v>51</v>
      </c>
      <c r="S1671" s="16">
        <v>65</v>
      </c>
      <c r="T1671" s="15" t="s">
        <v>71</v>
      </c>
    </row>
    <row r="1672" spans="1:20" x14ac:dyDescent="0.3">
      <c r="A1672" s="14">
        <v>43315</v>
      </c>
      <c r="B1672" s="15" t="s">
        <v>45</v>
      </c>
      <c r="C1672" s="15" t="s">
        <v>46</v>
      </c>
      <c r="D1672" s="15" t="s">
        <v>47</v>
      </c>
      <c r="E1672" s="16">
        <v>170</v>
      </c>
      <c r="F1672" s="17">
        <v>254</v>
      </c>
      <c r="G1672" s="17">
        <v>0</v>
      </c>
      <c r="H1672" s="17">
        <v>189</v>
      </c>
      <c r="I1672" s="15" t="s">
        <v>795</v>
      </c>
      <c r="J1672" s="17">
        <v>319</v>
      </c>
      <c r="K1672" s="15" t="s">
        <v>548</v>
      </c>
      <c r="L1672" s="29" t="s">
        <v>84</v>
      </c>
      <c r="M1672" s="28">
        <v>14</v>
      </c>
      <c r="N1672" s="28">
        <v>56</v>
      </c>
      <c r="O1672" s="29" t="s">
        <v>213</v>
      </c>
      <c r="P1672" s="16">
        <v>79</v>
      </c>
      <c r="Q1672" s="16">
        <v>99</v>
      </c>
      <c r="R1672" s="15" t="s">
        <v>301</v>
      </c>
      <c r="S1672" s="16">
        <v>64</v>
      </c>
      <c r="T1672" s="15" t="s">
        <v>81</v>
      </c>
    </row>
    <row r="1673" spans="1:20" x14ac:dyDescent="0.3">
      <c r="A1673" s="14">
        <v>43316</v>
      </c>
      <c r="B1673" s="15" t="s">
        <v>45</v>
      </c>
      <c r="C1673" s="15" t="s">
        <v>46</v>
      </c>
      <c r="D1673" s="15" t="s">
        <v>47</v>
      </c>
      <c r="E1673" s="16">
        <v>170</v>
      </c>
      <c r="F1673" s="17">
        <v>246</v>
      </c>
      <c r="G1673" s="17">
        <v>0</v>
      </c>
      <c r="H1673" s="17">
        <v>211</v>
      </c>
      <c r="I1673" s="15" t="s">
        <v>51</v>
      </c>
      <c r="J1673" s="17">
        <v>280</v>
      </c>
      <c r="K1673" s="15" t="s">
        <v>443</v>
      </c>
      <c r="L1673" s="29" t="s">
        <v>218</v>
      </c>
      <c r="M1673" s="28">
        <v>11</v>
      </c>
      <c r="N1673" s="28">
        <v>44</v>
      </c>
      <c r="O1673" s="29" t="s">
        <v>260</v>
      </c>
      <c r="P1673" s="16">
        <v>83</v>
      </c>
      <c r="Q1673" s="16">
        <v>96</v>
      </c>
      <c r="R1673" s="15" t="s">
        <v>258</v>
      </c>
      <c r="S1673" s="16">
        <v>70</v>
      </c>
      <c r="T1673" s="15" t="s">
        <v>52</v>
      </c>
    </row>
    <row r="1674" spans="1:20" x14ac:dyDescent="0.3">
      <c r="A1674" s="14">
        <v>43317</v>
      </c>
      <c r="B1674" s="15" t="s">
        <v>45</v>
      </c>
      <c r="C1674" s="15" t="s">
        <v>46</v>
      </c>
      <c r="D1674" s="15" t="s">
        <v>47</v>
      </c>
      <c r="E1674" s="16">
        <v>170</v>
      </c>
      <c r="F1674" s="17">
        <v>257</v>
      </c>
      <c r="G1674" s="17">
        <v>0</v>
      </c>
      <c r="H1674" s="17">
        <v>198</v>
      </c>
      <c r="I1674" s="15" t="s">
        <v>432</v>
      </c>
      <c r="J1674" s="17">
        <v>316</v>
      </c>
      <c r="K1674" s="15" t="s">
        <v>314</v>
      </c>
      <c r="L1674" s="27">
        <v>35</v>
      </c>
      <c r="M1674" s="28">
        <v>11</v>
      </c>
      <c r="N1674" s="28">
        <v>47</v>
      </c>
      <c r="O1674" s="29" t="s">
        <v>94</v>
      </c>
      <c r="P1674" s="16">
        <v>69</v>
      </c>
      <c r="Q1674" s="16">
        <v>97</v>
      </c>
      <c r="R1674" s="15" t="s">
        <v>51</v>
      </c>
      <c r="S1674" s="16">
        <v>53</v>
      </c>
      <c r="T1674" s="15" t="s">
        <v>129</v>
      </c>
    </row>
    <row r="1675" spans="1:20" x14ac:dyDescent="0.3">
      <c r="A1675" s="14">
        <v>43318</v>
      </c>
      <c r="B1675" s="15" t="s">
        <v>45</v>
      </c>
      <c r="C1675" s="15" t="s">
        <v>46</v>
      </c>
      <c r="D1675" s="15" t="s">
        <v>47</v>
      </c>
      <c r="E1675" s="16">
        <v>170</v>
      </c>
      <c r="F1675" s="17">
        <v>268</v>
      </c>
      <c r="G1675" s="17">
        <v>10</v>
      </c>
      <c r="H1675" s="17">
        <v>204</v>
      </c>
      <c r="I1675" s="15" t="s">
        <v>100</v>
      </c>
      <c r="J1675" s="17">
        <v>331</v>
      </c>
      <c r="K1675" s="15" t="s">
        <v>402</v>
      </c>
      <c r="L1675" s="29" t="s">
        <v>84</v>
      </c>
      <c r="M1675" s="28">
        <v>19</v>
      </c>
      <c r="N1675" s="28">
        <v>78</v>
      </c>
      <c r="O1675" s="29" t="s">
        <v>121</v>
      </c>
      <c r="P1675" s="16">
        <v>75</v>
      </c>
      <c r="Q1675" s="16">
        <v>97</v>
      </c>
      <c r="R1675" s="15" t="s">
        <v>51</v>
      </c>
      <c r="S1675" s="16">
        <v>52</v>
      </c>
      <c r="T1675" s="15" t="s">
        <v>209</v>
      </c>
    </row>
    <row r="1676" spans="1:20" x14ac:dyDescent="0.3">
      <c r="A1676" s="14">
        <v>43319</v>
      </c>
      <c r="B1676" s="15" t="s">
        <v>45</v>
      </c>
      <c r="C1676" s="15" t="s">
        <v>46</v>
      </c>
      <c r="D1676" s="15" t="s">
        <v>47</v>
      </c>
      <c r="E1676" s="16">
        <v>170</v>
      </c>
      <c r="F1676" s="17">
        <v>208</v>
      </c>
      <c r="G1676" s="17">
        <v>0</v>
      </c>
      <c r="H1676" s="17">
        <v>182</v>
      </c>
      <c r="I1676" s="15" t="s">
        <v>523</v>
      </c>
      <c r="J1676" s="17">
        <v>235</v>
      </c>
      <c r="K1676" s="15" t="s">
        <v>990</v>
      </c>
      <c r="L1676" s="29" t="s">
        <v>116</v>
      </c>
      <c r="M1676" s="28">
        <v>11</v>
      </c>
      <c r="N1676" s="28">
        <v>53</v>
      </c>
      <c r="O1676" s="29" t="s">
        <v>89</v>
      </c>
      <c r="P1676" s="16">
        <v>76</v>
      </c>
      <c r="Q1676" s="16">
        <v>98</v>
      </c>
      <c r="R1676" s="15" t="s">
        <v>644</v>
      </c>
      <c r="S1676" s="16">
        <v>61</v>
      </c>
      <c r="T1676" s="15" t="s">
        <v>342</v>
      </c>
    </row>
    <row r="1677" spans="1:20" x14ac:dyDescent="0.3">
      <c r="A1677" s="14">
        <v>43320</v>
      </c>
      <c r="B1677" s="15" t="s">
        <v>45</v>
      </c>
      <c r="C1677" s="15" t="s">
        <v>46</v>
      </c>
      <c r="D1677" s="15" t="s">
        <v>47</v>
      </c>
      <c r="E1677" s="16">
        <v>170</v>
      </c>
      <c r="F1677" s="17">
        <v>193</v>
      </c>
      <c r="G1677" s="17">
        <v>264</v>
      </c>
      <c r="H1677" s="17">
        <v>150</v>
      </c>
      <c r="I1677" s="15" t="s">
        <v>199</v>
      </c>
      <c r="J1677" s="17">
        <v>236</v>
      </c>
      <c r="K1677" s="15" t="s">
        <v>738</v>
      </c>
      <c r="L1677" s="29" t="s">
        <v>116</v>
      </c>
      <c r="M1677" s="28">
        <v>11</v>
      </c>
      <c r="N1677" s="28">
        <v>81</v>
      </c>
      <c r="O1677" s="29" t="s">
        <v>235</v>
      </c>
      <c r="P1677" s="16">
        <v>79</v>
      </c>
      <c r="Q1677" s="16">
        <v>98</v>
      </c>
      <c r="R1677" s="15" t="s">
        <v>51</v>
      </c>
      <c r="S1677" s="16">
        <v>65</v>
      </c>
      <c r="T1677" s="15" t="s">
        <v>215</v>
      </c>
    </row>
    <row r="1678" spans="1:20" x14ac:dyDescent="0.3">
      <c r="A1678" s="14">
        <v>43321</v>
      </c>
      <c r="B1678" s="15" t="s">
        <v>45</v>
      </c>
      <c r="C1678" s="15" t="s">
        <v>46</v>
      </c>
      <c r="D1678" s="15" t="s">
        <v>47</v>
      </c>
      <c r="E1678" s="16">
        <v>170</v>
      </c>
      <c r="F1678" s="17">
        <v>171</v>
      </c>
      <c r="G1678" s="17">
        <v>22</v>
      </c>
      <c r="H1678" s="17">
        <v>136</v>
      </c>
      <c r="I1678" s="15" t="s">
        <v>471</v>
      </c>
      <c r="J1678" s="17">
        <v>206</v>
      </c>
      <c r="K1678" s="15" t="s">
        <v>991</v>
      </c>
      <c r="L1678" s="27">
        <v>27</v>
      </c>
      <c r="M1678" s="28">
        <v>3</v>
      </c>
      <c r="N1678" s="28">
        <v>50</v>
      </c>
      <c r="O1678" s="29" t="s">
        <v>264</v>
      </c>
      <c r="P1678" s="16">
        <v>82</v>
      </c>
      <c r="Q1678" s="16">
        <v>99</v>
      </c>
      <c r="R1678" s="15" t="s">
        <v>51</v>
      </c>
      <c r="S1678" s="16">
        <v>60</v>
      </c>
      <c r="T1678" s="15" t="s">
        <v>433</v>
      </c>
    </row>
    <row r="1679" spans="1:20" x14ac:dyDescent="0.3">
      <c r="A1679" s="14">
        <v>43322</v>
      </c>
      <c r="B1679" s="15" t="s">
        <v>45</v>
      </c>
      <c r="C1679" s="15" t="s">
        <v>46</v>
      </c>
      <c r="D1679" s="15" t="s">
        <v>47</v>
      </c>
      <c r="E1679" s="16">
        <v>170</v>
      </c>
      <c r="F1679" s="17">
        <v>176</v>
      </c>
      <c r="G1679" s="17">
        <v>0</v>
      </c>
      <c r="H1679" s="17">
        <v>117</v>
      </c>
      <c r="I1679" s="15" t="s">
        <v>682</v>
      </c>
      <c r="J1679" s="17">
        <v>235</v>
      </c>
      <c r="K1679" s="15" t="s">
        <v>992</v>
      </c>
      <c r="L1679" s="27">
        <v>99</v>
      </c>
      <c r="M1679" s="28">
        <v>8</v>
      </c>
      <c r="N1679" s="28">
        <v>53</v>
      </c>
      <c r="O1679" s="29" t="s">
        <v>51</v>
      </c>
      <c r="P1679" s="16">
        <v>74</v>
      </c>
      <c r="Q1679" s="16">
        <v>99</v>
      </c>
      <c r="R1679" s="15" t="s">
        <v>193</v>
      </c>
      <c r="S1679" s="16">
        <v>58</v>
      </c>
      <c r="T1679" s="15" t="s">
        <v>250</v>
      </c>
    </row>
    <row r="1680" spans="1:20" x14ac:dyDescent="0.3">
      <c r="A1680" s="14">
        <v>43323</v>
      </c>
      <c r="B1680" s="15" t="s">
        <v>45</v>
      </c>
      <c r="C1680" s="15" t="s">
        <v>46</v>
      </c>
      <c r="D1680" s="15" t="s">
        <v>47</v>
      </c>
      <c r="E1680" s="16">
        <v>170</v>
      </c>
      <c r="F1680" s="17">
        <v>211</v>
      </c>
      <c r="G1680" s="17">
        <v>0</v>
      </c>
      <c r="H1680" s="17">
        <v>141</v>
      </c>
      <c r="I1680" s="15" t="s">
        <v>605</v>
      </c>
      <c r="J1680" s="17">
        <v>281</v>
      </c>
      <c r="K1680" s="15" t="s">
        <v>591</v>
      </c>
      <c r="L1680" s="27">
        <v>36</v>
      </c>
      <c r="M1680" s="28">
        <v>11</v>
      </c>
      <c r="N1680" s="28">
        <v>50</v>
      </c>
      <c r="O1680" s="29" t="s">
        <v>94</v>
      </c>
      <c r="P1680" s="16">
        <v>72</v>
      </c>
      <c r="Q1680" s="16">
        <v>99</v>
      </c>
      <c r="R1680" s="15" t="s">
        <v>51</v>
      </c>
      <c r="S1680" s="16">
        <v>55</v>
      </c>
      <c r="T1680" s="15" t="s">
        <v>121</v>
      </c>
    </row>
    <row r="1681" spans="1:20" x14ac:dyDescent="0.3">
      <c r="A1681" s="14">
        <v>43324</v>
      </c>
      <c r="B1681" s="15" t="s">
        <v>45</v>
      </c>
      <c r="C1681" s="15" t="s">
        <v>46</v>
      </c>
      <c r="D1681" s="15" t="s">
        <v>47</v>
      </c>
      <c r="E1681" s="16">
        <v>170</v>
      </c>
      <c r="F1681" s="17">
        <v>216</v>
      </c>
      <c r="G1681" s="17">
        <v>12</v>
      </c>
      <c r="H1681" s="17">
        <v>156</v>
      </c>
      <c r="I1681" s="15" t="s">
        <v>411</v>
      </c>
      <c r="J1681" s="17">
        <v>276</v>
      </c>
      <c r="K1681" s="15" t="s">
        <v>64</v>
      </c>
      <c r="L1681" s="27">
        <v>34</v>
      </c>
      <c r="M1681" s="28">
        <v>8</v>
      </c>
      <c r="N1681" s="28">
        <v>64</v>
      </c>
      <c r="O1681" s="29" t="s">
        <v>388</v>
      </c>
      <c r="P1681" s="16">
        <v>79</v>
      </c>
      <c r="Q1681" s="16">
        <v>99</v>
      </c>
      <c r="R1681" s="15" t="s">
        <v>51</v>
      </c>
      <c r="S1681" s="16">
        <v>56</v>
      </c>
      <c r="T1681" s="15" t="s">
        <v>64</v>
      </c>
    </row>
    <row r="1682" spans="1:20" x14ac:dyDescent="0.3">
      <c r="A1682" s="14">
        <v>43325</v>
      </c>
      <c r="B1682" s="15" t="s">
        <v>45</v>
      </c>
      <c r="C1682" s="15" t="s">
        <v>46</v>
      </c>
      <c r="D1682" s="15" t="s">
        <v>47</v>
      </c>
      <c r="E1682" s="16">
        <v>170</v>
      </c>
      <c r="F1682" s="17">
        <v>211</v>
      </c>
      <c r="G1682" s="17">
        <v>0</v>
      </c>
      <c r="H1682" s="17">
        <v>174</v>
      </c>
      <c r="I1682" s="15" t="s">
        <v>51</v>
      </c>
      <c r="J1682" s="17">
        <v>248</v>
      </c>
      <c r="K1682" s="15" t="s">
        <v>457</v>
      </c>
      <c r="L1682" s="29" t="s">
        <v>102</v>
      </c>
      <c r="M1682" s="28">
        <v>8</v>
      </c>
      <c r="N1682" s="28">
        <v>61</v>
      </c>
      <c r="O1682" s="29" t="s">
        <v>135</v>
      </c>
      <c r="P1682" s="16">
        <v>78</v>
      </c>
      <c r="Q1682" s="16">
        <v>98</v>
      </c>
      <c r="R1682" s="15" t="s">
        <v>51</v>
      </c>
      <c r="S1682" s="16">
        <v>57</v>
      </c>
      <c r="T1682" s="15" t="s">
        <v>215</v>
      </c>
    </row>
    <row r="1683" spans="1:20" x14ac:dyDescent="0.3">
      <c r="A1683" s="14">
        <v>43326</v>
      </c>
      <c r="B1683" s="15" t="s">
        <v>45</v>
      </c>
      <c r="C1683" s="15" t="s">
        <v>46</v>
      </c>
      <c r="D1683" s="15" t="s">
        <v>47</v>
      </c>
      <c r="E1683" s="16">
        <v>170</v>
      </c>
      <c r="F1683" s="17">
        <v>208</v>
      </c>
      <c r="G1683" s="17">
        <v>0</v>
      </c>
      <c r="H1683" s="17">
        <v>162</v>
      </c>
      <c r="I1683" s="15" t="s">
        <v>461</v>
      </c>
      <c r="J1683" s="17">
        <v>254</v>
      </c>
      <c r="K1683" s="15" t="s">
        <v>781</v>
      </c>
      <c r="L1683" s="27">
        <v>36</v>
      </c>
      <c r="M1683" s="28">
        <v>14</v>
      </c>
      <c r="N1683" s="28">
        <v>64</v>
      </c>
      <c r="O1683" s="29" t="s">
        <v>52</v>
      </c>
      <c r="P1683" s="16">
        <v>76</v>
      </c>
      <c r="Q1683" s="16">
        <v>96</v>
      </c>
      <c r="R1683" s="15" t="s">
        <v>51</v>
      </c>
      <c r="S1683" s="16">
        <v>59</v>
      </c>
      <c r="T1683" s="15" t="s">
        <v>148</v>
      </c>
    </row>
    <row r="1684" spans="1:20" x14ac:dyDescent="0.3">
      <c r="A1684" s="14">
        <v>43327</v>
      </c>
      <c r="B1684" s="15" t="s">
        <v>45</v>
      </c>
      <c r="C1684" s="15" t="s">
        <v>46</v>
      </c>
      <c r="D1684" s="15" t="s">
        <v>47</v>
      </c>
      <c r="E1684" s="16">
        <v>170</v>
      </c>
      <c r="F1684" s="17">
        <v>226</v>
      </c>
      <c r="G1684" s="17">
        <v>8</v>
      </c>
      <c r="H1684" s="17">
        <v>174</v>
      </c>
      <c r="I1684" s="15" t="s">
        <v>48</v>
      </c>
      <c r="J1684" s="17">
        <v>278</v>
      </c>
      <c r="K1684" s="15" t="s">
        <v>702</v>
      </c>
      <c r="L1684" s="29" t="s">
        <v>401</v>
      </c>
      <c r="M1684" s="28">
        <v>11</v>
      </c>
      <c r="N1684" s="28">
        <v>53</v>
      </c>
      <c r="O1684" s="29" t="s">
        <v>52</v>
      </c>
      <c r="P1684" s="16">
        <v>70</v>
      </c>
      <c r="Q1684" s="16">
        <v>93</v>
      </c>
      <c r="R1684" s="15" t="s">
        <v>51</v>
      </c>
      <c r="S1684" s="16">
        <v>53</v>
      </c>
      <c r="T1684" s="15" t="s">
        <v>50</v>
      </c>
    </row>
    <row r="1685" spans="1:20" x14ac:dyDescent="0.3">
      <c r="A1685" s="14">
        <v>43328</v>
      </c>
      <c r="B1685" s="15" t="s">
        <v>45</v>
      </c>
      <c r="C1685" s="15" t="s">
        <v>46</v>
      </c>
      <c r="D1685" s="15" t="s">
        <v>47</v>
      </c>
      <c r="E1685" s="16">
        <v>170</v>
      </c>
      <c r="F1685" s="17">
        <v>212</v>
      </c>
      <c r="G1685" s="17">
        <v>88</v>
      </c>
      <c r="H1685" s="17">
        <v>179</v>
      </c>
      <c r="I1685" s="15" t="s">
        <v>310</v>
      </c>
      <c r="J1685" s="17">
        <v>245</v>
      </c>
      <c r="K1685" s="15" t="s">
        <v>333</v>
      </c>
      <c r="L1685" s="29" t="s">
        <v>401</v>
      </c>
      <c r="M1685" s="28">
        <v>14</v>
      </c>
      <c r="N1685" s="28">
        <v>64</v>
      </c>
      <c r="O1685" s="29" t="s">
        <v>215</v>
      </c>
      <c r="P1685" s="16">
        <v>88</v>
      </c>
      <c r="Q1685" s="16">
        <v>99</v>
      </c>
      <c r="R1685" s="15" t="s">
        <v>51</v>
      </c>
      <c r="S1685" s="16">
        <v>69</v>
      </c>
      <c r="T1685" s="15" t="s">
        <v>95</v>
      </c>
    </row>
    <row r="1686" spans="1:20" x14ac:dyDescent="0.3">
      <c r="A1686" s="14">
        <v>43329</v>
      </c>
      <c r="B1686" s="15" t="s">
        <v>45</v>
      </c>
      <c r="C1686" s="15" t="s">
        <v>46</v>
      </c>
      <c r="D1686" s="15" t="s">
        <v>47</v>
      </c>
      <c r="E1686" s="16">
        <v>170</v>
      </c>
      <c r="F1686" s="17">
        <v>168</v>
      </c>
      <c r="G1686" s="17">
        <v>32</v>
      </c>
      <c r="H1686" s="17">
        <v>153</v>
      </c>
      <c r="I1686" s="15" t="s">
        <v>100</v>
      </c>
      <c r="J1686" s="17">
        <v>183</v>
      </c>
      <c r="K1686" s="15" t="s">
        <v>68</v>
      </c>
      <c r="L1686" s="29" t="s">
        <v>84</v>
      </c>
      <c r="M1686" s="28">
        <v>8</v>
      </c>
      <c r="N1686" s="28">
        <v>33</v>
      </c>
      <c r="O1686" s="29" t="s">
        <v>104</v>
      </c>
      <c r="P1686" s="16">
        <v>94</v>
      </c>
      <c r="Q1686" s="16">
        <v>99</v>
      </c>
      <c r="R1686" s="15" t="s">
        <v>51</v>
      </c>
      <c r="S1686" s="16">
        <v>86</v>
      </c>
      <c r="T1686" s="15" t="s">
        <v>121</v>
      </c>
    </row>
    <row r="1687" spans="1:20" x14ac:dyDescent="0.3">
      <c r="A1687" s="14">
        <v>43330</v>
      </c>
      <c r="B1687" s="15" t="s">
        <v>45</v>
      </c>
      <c r="C1687" s="15" t="s">
        <v>46</v>
      </c>
      <c r="D1687" s="15" t="s">
        <v>47</v>
      </c>
      <c r="E1687" s="16">
        <v>170</v>
      </c>
      <c r="F1687" s="17">
        <v>185</v>
      </c>
      <c r="G1687" s="17">
        <v>0</v>
      </c>
      <c r="H1687" s="17">
        <v>120</v>
      </c>
      <c r="I1687" s="15" t="s">
        <v>795</v>
      </c>
      <c r="J1687" s="17">
        <v>250</v>
      </c>
      <c r="K1687" s="15" t="s">
        <v>517</v>
      </c>
      <c r="L1687" s="29" t="s">
        <v>401</v>
      </c>
      <c r="M1687" s="28">
        <v>8</v>
      </c>
      <c r="N1687" s="28">
        <v>47</v>
      </c>
      <c r="O1687" s="29" t="s">
        <v>264</v>
      </c>
      <c r="P1687" s="16">
        <v>74</v>
      </c>
      <c r="Q1687" s="16">
        <v>100</v>
      </c>
      <c r="R1687" s="15" t="s">
        <v>51</v>
      </c>
      <c r="S1687" s="16">
        <v>52</v>
      </c>
      <c r="T1687" s="15" t="s">
        <v>113</v>
      </c>
    </row>
    <row r="1688" spans="1:20" x14ac:dyDescent="0.3">
      <c r="A1688" s="14">
        <v>43331</v>
      </c>
      <c r="B1688" s="15" t="s">
        <v>45</v>
      </c>
      <c r="C1688" s="15" t="s">
        <v>46</v>
      </c>
      <c r="D1688" s="15" t="s">
        <v>47</v>
      </c>
      <c r="E1688" s="16">
        <v>170</v>
      </c>
      <c r="F1688" s="17">
        <v>205</v>
      </c>
      <c r="G1688" s="17">
        <v>0</v>
      </c>
      <c r="H1688" s="17">
        <v>144</v>
      </c>
      <c r="I1688" s="15" t="s">
        <v>51</v>
      </c>
      <c r="J1688" s="17">
        <v>266</v>
      </c>
      <c r="K1688" s="15" t="s">
        <v>712</v>
      </c>
      <c r="L1688" s="29" t="s">
        <v>218</v>
      </c>
      <c r="M1688" s="28">
        <v>14</v>
      </c>
      <c r="N1688" s="28">
        <v>58</v>
      </c>
      <c r="O1688" s="29" t="s">
        <v>158</v>
      </c>
      <c r="P1688" s="16">
        <v>73</v>
      </c>
      <c r="Q1688" s="16">
        <v>98</v>
      </c>
      <c r="R1688" s="15" t="s">
        <v>80</v>
      </c>
      <c r="S1688" s="16">
        <v>54</v>
      </c>
      <c r="T1688" s="15" t="s">
        <v>91</v>
      </c>
    </row>
    <row r="1689" spans="1:20" x14ac:dyDescent="0.3">
      <c r="A1689" s="14">
        <v>43332</v>
      </c>
      <c r="B1689" s="15" t="s">
        <v>45</v>
      </c>
      <c r="C1689" s="15" t="s">
        <v>46</v>
      </c>
      <c r="D1689" s="15" t="s">
        <v>47</v>
      </c>
      <c r="E1689" s="16">
        <v>170</v>
      </c>
      <c r="F1689" s="17">
        <v>226</v>
      </c>
      <c r="G1689" s="17">
        <v>0</v>
      </c>
      <c r="H1689" s="17">
        <v>180</v>
      </c>
      <c r="I1689" s="15" t="s">
        <v>360</v>
      </c>
      <c r="J1689" s="17">
        <v>273</v>
      </c>
      <c r="K1689" s="15" t="s">
        <v>58</v>
      </c>
      <c r="L1689" s="29" t="s">
        <v>263</v>
      </c>
      <c r="M1689" s="28">
        <v>17</v>
      </c>
      <c r="N1689" s="28">
        <v>56</v>
      </c>
      <c r="O1689" s="29" t="s">
        <v>158</v>
      </c>
      <c r="P1689" s="16">
        <v>71</v>
      </c>
      <c r="Q1689" s="16">
        <v>97</v>
      </c>
      <c r="R1689" s="15" t="s">
        <v>537</v>
      </c>
      <c r="S1689" s="16">
        <v>58</v>
      </c>
      <c r="T1689" s="15" t="s">
        <v>264</v>
      </c>
    </row>
    <row r="1690" spans="1:20" x14ac:dyDescent="0.3">
      <c r="A1690" s="14">
        <v>43333</v>
      </c>
      <c r="B1690" s="15" t="s">
        <v>45</v>
      </c>
      <c r="C1690" s="15" t="s">
        <v>46</v>
      </c>
      <c r="D1690" s="15" t="s">
        <v>47</v>
      </c>
      <c r="E1690" s="16">
        <v>170</v>
      </c>
      <c r="F1690" s="17">
        <v>231</v>
      </c>
      <c r="G1690" s="17">
        <v>0</v>
      </c>
      <c r="H1690" s="17">
        <v>183</v>
      </c>
      <c r="I1690" s="15" t="s">
        <v>115</v>
      </c>
      <c r="J1690" s="17">
        <v>279</v>
      </c>
      <c r="K1690" s="15" t="s">
        <v>126</v>
      </c>
      <c r="L1690" s="29" t="s">
        <v>116</v>
      </c>
      <c r="M1690" s="28">
        <v>14</v>
      </c>
      <c r="N1690" s="28">
        <v>50</v>
      </c>
      <c r="O1690" s="29" t="s">
        <v>146</v>
      </c>
      <c r="P1690" s="16">
        <v>80</v>
      </c>
      <c r="Q1690" s="16">
        <v>96</v>
      </c>
      <c r="R1690" s="15" t="s">
        <v>51</v>
      </c>
      <c r="S1690" s="16">
        <v>61</v>
      </c>
      <c r="T1690" s="15" t="s">
        <v>121</v>
      </c>
    </row>
    <row r="1691" spans="1:20" x14ac:dyDescent="0.3">
      <c r="A1691" s="14">
        <v>43334</v>
      </c>
      <c r="B1691" s="15" t="s">
        <v>45</v>
      </c>
      <c r="C1691" s="15" t="s">
        <v>46</v>
      </c>
      <c r="D1691" s="15" t="s">
        <v>47</v>
      </c>
      <c r="E1691" s="16">
        <v>170</v>
      </c>
      <c r="F1691" s="17">
        <v>231</v>
      </c>
      <c r="G1691" s="17">
        <v>0</v>
      </c>
      <c r="H1691" s="17">
        <v>204</v>
      </c>
      <c r="I1691" s="15" t="s">
        <v>229</v>
      </c>
      <c r="J1691" s="17">
        <v>258</v>
      </c>
      <c r="K1691" s="15" t="s">
        <v>843</v>
      </c>
      <c r="L1691" s="29" t="s">
        <v>218</v>
      </c>
      <c r="M1691" s="28">
        <v>8</v>
      </c>
      <c r="N1691" s="28">
        <v>42</v>
      </c>
      <c r="O1691" s="29" t="s">
        <v>201</v>
      </c>
      <c r="P1691" s="16">
        <v>79</v>
      </c>
      <c r="Q1691" s="16">
        <v>96</v>
      </c>
      <c r="R1691" s="15" t="s">
        <v>103</v>
      </c>
      <c r="S1691" s="16">
        <v>69</v>
      </c>
      <c r="T1691" s="15" t="s">
        <v>215</v>
      </c>
    </row>
    <row r="1692" spans="1:20" x14ac:dyDescent="0.3">
      <c r="A1692" s="14">
        <v>43335</v>
      </c>
      <c r="B1692" s="15" t="s">
        <v>45</v>
      </c>
      <c r="C1692" s="15" t="s">
        <v>46</v>
      </c>
      <c r="D1692" s="15" t="s">
        <v>47</v>
      </c>
      <c r="E1692" s="16">
        <v>170</v>
      </c>
      <c r="F1692" s="17">
        <v>232</v>
      </c>
      <c r="G1692" s="17">
        <v>0</v>
      </c>
      <c r="H1692" s="17">
        <v>196</v>
      </c>
      <c r="I1692" s="15" t="s">
        <v>630</v>
      </c>
      <c r="J1692" s="17">
        <v>269</v>
      </c>
      <c r="K1692" s="15" t="s">
        <v>50</v>
      </c>
      <c r="L1692" s="29" t="s">
        <v>116</v>
      </c>
      <c r="M1692" s="28">
        <v>11</v>
      </c>
      <c r="N1692" s="28">
        <v>58</v>
      </c>
      <c r="O1692" s="29" t="s">
        <v>91</v>
      </c>
      <c r="P1692" s="16">
        <v>80</v>
      </c>
      <c r="Q1692" s="16">
        <v>95</v>
      </c>
      <c r="R1692" s="15" t="s">
        <v>644</v>
      </c>
      <c r="S1692" s="16">
        <v>66</v>
      </c>
      <c r="T1692" s="15" t="s">
        <v>206</v>
      </c>
    </row>
    <row r="1693" spans="1:20" x14ac:dyDescent="0.3">
      <c r="A1693" s="14">
        <v>43336</v>
      </c>
      <c r="B1693" s="15" t="s">
        <v>45</v>
      </c>
      <c r="C1693" s="15" t="s">
        <v>46</v>
      </c>
      <c r="D1693" s="15" t="s">
        <v>47</v>
      </c>
      <c r="E1693" s="16">
        <v>170</v>
      </c>
      <c r="F1693" s="17">
        <v>186</v>
      </c>
      <c r="G1693" s="17">
        <v>0</v>
      </c>
      <c r="H1693" s="17">
        <v>172</v>
      </c>
      <c r="I1693" s="15" t="s">
        <v>88</v>
      </c>
      <c r="J1693" s="17">
        <v>200</v>
      </c>
      <c r="K1693" s="15" t="s">
        <v>500</v>
      </c>
      <c r="L1693" s="29" t="s">
        <v>102</v>
      </c>
      <c r="M1693" s="28">
        <v>11</v>
      </c>
      <c r="N1693" s="28">
        <v>50</v>
      </c>
      <c r="O1693" s="29" t="s">
        <v>133</v>
      </c>
      <c r="P1693" s="16">
        <v>84</v>
      </c>
      <c r="Q1693" s="16">
        <v>96</v>
      </c>
      <c r="R1693" s="15" t="s">
        <v>103</v>
      </c>
      <c r="S1693" s="16">
        <v>77</v>
      </c>
      <c r="T1693" s="15" t="s">
        <v>164</v>
      </c>
    </row>
    <row r="1694" spans="1:20" x14ac:dyDescent="0.3">
      <c r="A1694" s="14">
        <v>43337</v>
      </c>
      <c r="B1694" s="15" t="s">
        <v>45</v>
      </c>
      <c r="C1694" s="15" t="s">
        <v>46</v>
      </c>
      <c r="D1694" s="15" t="s">
        <v>47</v>
      </c>
      <c r="E1694" s="16">
        <v>170</v>
      </c>
      <c r="F1694" s="17">
        <v>194</v>
      </c>
      <c r="G1694" s="17">
        <v>0</v>
      </c>
      <c r="H1694" s="17">
        <v>157</v>
      </c>
      <c r="I1694" s="15" t="s">
        <v>904</v>
      </c>
      <c r="J1694" s="17">
        <v>231</v>
      </c>
      <c r="K1694" s="15" t="s">
        <v>431</v>
      </c>
      <c r="L1694" s="29" t="s">
        <v>116</v>
      </c>
      <c r="M1694" s="28">
        <v>6</v>
      </c>
      <c r="N1694" s="28">
        <v>50</v>
      </c>
      <c r="O1694" s="29" t="s">
        <v>128</v>
      </c>
      <c r="P1694" s="16">
        <v>72</v>
      </c>
      <c r="Q1694" s="16">
        <v>96</v>
      </c>
      <c r="R1694" s="15" t="s">
        <v>51</v>
      </c>
      <c r="S1694" s="16">
        <v>53</v>
      </c>
      <c r="T1694" s="15" t="s">
        <v>215</v>
      </c>
    </row>
    <row r="1695" spans="1:20" x14ac:dyDescent="0.3">
      <c r="A1695" s="14">
        <v>43338</v>
      </c>
      <c r="B1695" s="15" t="s">
        <v>45</v>
      </c>
      <c r="C1695" s="15" t="s">
        <v>46</v>
      </c>
      <c r="D1695" s="15" t="s">
        <v>47</v>
      </c>
      <c r="E1695" s="16">
        <v>170</v>
      </c>
      <c r="F1695" s="17">
        <v>203</v>
      </c>
      <c r="G1695" s="17">
        <v>0</v>
      </c>
      <c r="H1695" s="17">
        <v>134</v>
      </c>
      <c r="I1695" s="15" t="s">
        <v>373</v>
      </c>
      <c r="J1695" s="17">
        <v>272</v>
      </c>
      <c r="K1695" s="15" t="s">
        <v>161</v>
      </c>
      <c r="L1695" s="29" t="s">
        <v>84</v>
      </c>
      <c r="M1695" s="28">
        <v>11</v>
      </c>
      <c r="N1695" s="28">
        <v>56</v>
      </c>
      <c r="O1695" s="29" t="s">
        <v>342</v>
      </c>
      <c r="P1695" s="16">
        <v>75</v>
      </c>
      <c r="Q1695" s="16">
        <v>99</v>
      </c>
      <c r="R1695" s="15" t="s">
        <v>280</v>
      </c>
      <c r="S1695" s="16">
        <v>51</v>
      </c>
      <c r="T1695" s="15" t="s">
        <v>52</v>
      </c>
    </row>
    <row r="1696" spans="1:20" x14ac:dyDescent="0.3">
      <c r="A1696" s="14">
        <v>43339</v>
      </c>
      <c r="B1696" s="15" t="s">
        <v>45</v>
      </c>
      <c r="C1696" s="15" t="s">
        <v>46</v>
      </c>
      <c r="D1696" s="15" t="s">
        <v>47</v>
      </c>
      <c r="E1696" s="16">
        <v>170</v>
      </c>
      <c r="F1696" s="17">
        <v>210</v>
      </c>
      <c r="G1696" s="17">
        <v>2</v>
      </c>
      <c r="H1696" s="17">
        <v>158</v>
      </c>
      <c r="I1696" s="15" t="s">
        <v>605</v>
      </c>
      <c r="J1696" s="17">
        <v>263</v>
      </c>
      <c r="K1696" s="15" t="s">
        <v>781</v>
      </c>
      <c r="L1696" s="29" t="s">
        <v>84</v>
      </c>
      <c r="M1696" s="28">
        <v>14</v>
      </c>
      <c r="N1696" s="28">
        <v>64</v>
      </c>
      <c r="O1696" s="29" t="s">
        <v>135</v>
      </c>
      <c r="P1696" s="16">
        <v>76</v>
      </c>
      <c r="Q1696" s="16">
        <v>98</v>
      </c>
      <c r="R1696" s="15" t="s">
        <v>51</v>
      </c>
      <c r="S1696" s="16">
        <v>61</v>
      </c>
      <c r="T1696" s="15" t="s">
        <v>215</v>
      </c>
    </row>
    <row r="1697" spans="1:20" x14ac:dyDescent="0.3">
      <c r="A1697" s="14">
        <v>43340</v>
      </c>
      <c r="B1697" s="15" t="s">
        <v>45</v>
      </c>
      <c r="C1697" s="15" t="s">
        <v>46</v>
      </c>
      <c r="D1697" s="15" t="s">
        <v>47</v>
      </c>
      <c r="E1697" s="16">
        <v>170</v>
      </c>
      <c r="F1697" s="17">
        <v>240</v>
      </c>
      <c r="G1697" s="17">
        <v>24</v>
      </c>
      <c r="H1697" s="17">
        <v>186</v>
      </c>
      <c r="I1697" s="15" t="s">
        <v>115</v>
      </c>
      <c r="J1697" s="17">
        <v>295</v>
      </c>
      <c r="K1697" s="15" t="s">
        <v>993</v>
      </c>
      <c r="L1697" s="29" t="s">
        <v>401</v>
      </c>
      <c r="M1697" s="28">
        <v>8</v>
      </c>
      <c r="N1697" s="28">
        <v>64</v>
      </c>
      <c r="O1697" s="29" t="s">
        <v>158</v>
      </c>
      <c r="P1697" s="16">
        <v>71</v>
      </c>
      <c r="Q1697" s="16">
        <v>98</v>
      </c>
      <c r="R1697" s="15" t="s">
        <v>51</v>
      </c>
      <c r="S1697" s="16">
        <v>46</v>
      </c>
      <c r="T1697" s="15" t="s">
        <v>98</v>
      </c>
    </row>
    <row r="1698" spans="1:20" x14ac:dyDescent="0.3">
      <c r="A1698" s="14">
        <v>43341</v>
      </c>
      <c r="B1698" s="15" t="s">
        <v>45</v>
      </c>
      <c r="C1698" s="15" t="s">
        <v>46</v>
      </c>
      <c r="D1698" s="15" t="s">
        <v>47</v>
      </c>
      <c r="E1698" s="16">
        <v>170</v>
      </c>
      <c r="F1698" s="17">
        <v>188</v>
      </c>
      <c r="G1698" s="17">
        <v>14</v>
      </c>
      <c r="H1698" s="17">
        <v>171</v>
      </c>
      <c r="I1698" s="15" t="s">
        <v>51</v>
      </c>
      <c r="J1698" s="17">
        <v>205</v>
      </c>
      <c r="K1698" s="15" t="s">
        <v>994</v>
      </c>
      <c r="L1698" s="29" t="s">
        <v>102</v>
      </c>
      <c r="M1698" s="28">
        <v>8</v>
      </c>
      <c r="N1698" s="28">
        <v>36</v>
      </c>
      <c r="O1698" s="29" t="s">
        <v>188</v>
      </c>
      <c r="P1698" s="16">
        <v>88</v>
      </c>
      <c r="Q1698" s="16">
        <v>98</v>
      </c>
      <c r="R1698" s="15" t="s">
        <v>51</v>
      </c>
      <c r="S1698" s="16">
        <v>77</v>
      </c>
      <c r="T1698" s="15" t="s">
        <v>113</v>
      </c>
    </row>
    <row r="1699" spans="1:20" x14ac:dyDescent="0.3">
      <c r="A1699" s="14">
        <v>43342</v>
      </c>
      <c r="B1699" s="15" t="s">
        <v>45</v>
      </c>
      <c r="C1699" s="15" t="s">
        <v>46</v>
      </c>
      <c r="D1699" s="15" t="s">
        <v>47</v>
      </c>
      <c r="E1699" s="16">
        <v>170</v>
      </c>
      <c r="F1699" s="17">
        <v>202</v>
      </c>
      <c r="G1699" s="17">
        <v>0</v>
      </c>
      <c r="H1699" s="17">
        <v>168</v>
      </c>
      <c r="I1699" s="15" t="s">
        <v>114</v>
      </c>
      <c r="J1699" s="17">
        <v>235</v>
      </c>
      <c r="K1699" s="15" t="s">
        <v>339</v>
      </c>
      <c r="L1699" s="27">
        <v>36</v>
      </c>
      <c r="M1699" s="28">
        <v>8</v>
      </c>
      <c r="N1699" s="28">
        <v>42</v>
      </c>
      <c r="O1699" s="29" t="s">
        <v>439</v>
      </c>
      <c r="P1699" s="16">
        <v>83</v>
      </c>
      <c r="Q1699" s="16">
        <v>99</v>
      </c>
      <c r="R1699" s="15" t="s">
        <v>51</v>
      </c>
      <c r="S1699" s="16">
        <v>65</v>
      </c>
      <c r="T1699" s="15" t="s">
        <v>50</v>
      </c>
    </row>
    <row r="1700" spans="1:20" x14ac:dyDescent="0.3">
      <c r="A1700" s="14">
        <v>43343</v>
      </c>
      <c r="B1700" s="15" t="s">
        <v>45</v>
      </c>
      <c r="C1700" s="15" t="s">
        <v>46</v>
      </c>
      <c r="D1700" s="15" t="s">
        <v>47</v>
      </c>
      <c r="E1700" s="16">
        <v>170</v>
      </c>
      <c r="F1700" s="17">
        <v>205</v>
      </c>
      <c r="G1700" s="17">
        <v>0</v>
      </c>
      <c r="H1700" s="17">
        <v>142</v>
      </c>
      <c r="I1700" s="15" t="s">
        <v>995</v>
      </c>
      <c r="J1700" s="17">
        <v>268</v>
      </c>
      <c r="K1700" s="15" t="s">
        <v>711</v>
      </c>
      <c r="L1700" s="27">
        <v>36</v>
      </c>
      <c r="M1700" s="28">
        <v>8</v>
      </c>
      <c r="N1700" s="28">
        <v>58</v>
      </c>
      <c r="O1700" s="29" t="s">
        <v>64</v>
      </c>
      <c r="P1700" s="16">
        <v>74</v>
      </c>
      <c r="Q1700" s="16">
        <v>99</v>
      </c>
      <c r="R1700" s="15" t="s">
        <v>184</v>
      </c>
      <c r="S1700" s="16">
        <v>58</v>
      </c>
      <c r="T1700" s="15" t="s">
        <v>215</v>
      </c>
    </row>
    <row r="1701" spans="1:20" x14ac:dyDescent="0.3">
      <c r="A1701" s="14">
        <v>43344</v>
      </c>
      <c r="B1701" s="15" t="s">
        <v>45</v>
      </c>
      <c r="C1701" s="15" t="s">
        <v>46</v>
      </c>
      <c r="D1701" s="15" t="s">
        <v>47</v>
      </c>
      <c r="E1701" s="16">
        <v>170</v>
      </c>
      <c r="F1701" s="17">
        <v>216</v>
      </c>
      <c r="G1701" s="17">
        <v>0</v>
      </c>
      <c r="H1701" s="17">
        <v>154</v>
      </c>
      <c r="I1701" s="15" t="s">
        <v>178</v>
      </c>
      <c r="J1701" s="17">
        <v>279</v>
      </c>
      <c r="K1701" s="15" t="s">
        <v>368</v>
      </c>
      <c r="L1701" s="27">
        <v>35</v>
      </c>
      <c r="M1701" s="28">
        <v>11</v>
      </c>
      <c r="N1701" s="28">
        <v>56</v>
      </c>
      <c r="O1701" s="29" t="s">
        <v>128</v>
      </c>
      <c r="P1701" s="16">
        <v>76</v>
      </c>
      <c r="Q1701" s="16">
        <v>99</v>
      </c>
      <c r="R1701" s="15" t="s">
        <v>51</v>
      </c>
      <c r="S1701" s="16">
        <v>59</v>
      </c>
      <c r="T1701" s="15" t="s">
        <v>71</v>
      </c>
    </row>
    <row r="1702" spans="1:20" x14ac:dyDescent="0.3">
      <c r="A1702" s="14">
        <v>43345</v>
      </c>
      <c r="B1702" s="15" t="s">
        <v>45</v>
      </c>
      <c r="C1702" s="15" t="s">
        <v>46</v>
      </c>
      <c r="D1702" s="15" t="s">
        <v>47</v>
      </c>
      <c r="E1702" s="16">
        <v>170</v>
      </c>
      <c r="F1702" s="17">
        <v>231</v>
      </c>
      <c r="G1702" s="17">
        <v>0</v>
      </c>
      <c r="H1702" s="17">
        <v>170</v>
      </c>
      <c r="I1702" s="15" t="s">
        <v>199</v>
      </c>
      <c r="J1702" s="17">
        <v>292</v>
      </c>
      <c r="K1702" s="15" t="s">
        <v>443</v>
      </c>
      <c r="L1702" s="29" t="s">
        <v>84</v>
      </c>
      <c r="M1702" s="28">
        <v>11</v>
      </c>
      <c r="N1702" s="28">
        <v>58</v>
      </c>
      <c r="O1702" s="29" t="s">
        <v>121</v>
      </c>
      <c r="P1702" s="16">
        <v>75</v>
      </c>
      <c r="Q1702" s="16">
        <v>97</v>
      </c>
      <c r="R1702" s="15" t="s">
        <v>51</v>
      </c>
      <c r="S1702" s="16">
        <v>54</v>
      </c>
      <c r="T1702" s="15" t="s">
        <v>64</v>
      </c>
    </row>
    <row r="1703" spans="1:20" x14ac:dyDescent="0.3">
      <c r="A1703" s="14">
        <v>43346</v>
      </c>
      <c r="B1703" s="15" t="s">
        <v>45</v>
      </c>
      <c r="C1703" s="15" t="s">
        <v>46</v>
      </c>
      <c r="D1703" s="15" t="s">
        <v>47</v>
      </c>
      <c r="E1703" s="16">
        <v>170</v>
      </c>
      <c r="F1703" s="17">
        <v>202</v>
      </c>
      <c r="G1703" s="17">
        <v>0</v>
      </c>
      <c r="H1703" s="17">
        <v>159</v>
      </c>
      <c r="I1703" s="15" t="s">
        <v>199</v>
      </c>
      <c r="J1703" s="17">
        <v>245</v>
      </c>
      <c r="K1703" s="15" t="s">
        <v>530</v>
      </c>
      <c r="L1703" s="29" t="s">
        <v>533</v>
      </c>
      <c r="M1703" s="28">
        <v>17</v>
      </c>
      <c r="N1703" s="28">
        <v>53</v>
      </c>
      <c r="O1703" s="29" t="s">
        <v>164</v>
      </c>
      <c r="P1703" s="16">
        <v>77</v>
      </c>
      <c r="Q1703" s="16">
        <v>98</v>
      </c>
      <c r="R1703" s="15" t="s">
        <v>232</v>
      </c>
      <c r="S1703" s="16">
        <v>63</v>
      </c>
      <c r="T1703" s="15" t="s">
        <v>201</v>
      </c>
    </row>
    <row r="1704" spans="1:20" x14ac:dyDescent="0.3">
      <c r="A1704" s="14">
        <v>43347</v>
      </c>
      <c r="B1704" s="15" t="s">
        <v>45</v>
      </c>
      <c r="C1704" s="15" t="s">
        <v>46</v>
      </c>
      <c r="D1704" s="15" t="s">
        <v>47</v>
      </c>
      <c r="E1704" s="16">
        <v>170</v>
      </c>
      <c r="F1704" s="17">
        <v>197</v>
      </c>
      <c r="G1704" s="15"/>
      <c r="H1704" s="17">
        <v>143</v>
      </c>
      <c r="I1704" s="15" t="s">
        <v>323</v>
      </c>
      <c r="J1704" s="17">
        <v>251</v>
      </c>
      <c r="K1704" s="15" t="s">
        <v>730</v>
      </c>
      <c r="L1704" s="29" t="s">
        <v>533</v>
      </c>
      <c r="M1704" s="28">
        <v>8</v>
      </c>
      <c r="N1704" s="28">
        <v>47</v>
      </c>
      <c r="O1704" s="29" t="s">
        <v>209</v>
      </c>
      <c r="P1704" s="16">
        <v>74</v>
      </c>
      <c r="Q1704" s="16">
        <v>99</v>
      </c>
      <c r="R1704" s="15" t="s">
        <v>51</v>
      </c>
      <c r="S1704" s="16">
        <v>52</v>
      </c>
      <c r="T1704" s="15" t="s">
        <v>129</v>
      </c>
    </row>
    <row r="1705" spans="1:20" x14ac:dyDescent="0.3">
      <c r="A1705" s="14">
        <v>43348</v>
      </c>
      <c r="B1705" s="15" t="s">
        <v>45</v>
      </c>
      <c r="C1705" s="15" t="s">
        <v>46</v>
      </c>
      <c r="D1705" s="15" t="s">
        <v>47</v>
      </c>
      <c r="E1705" s="16">
        <v>170</v>
      </c>
      <c r="F1705" s="17">
        <v>177</v>
      </c>
      <c r="G1705" s="17">
        <v>304</v>
      </c>
      <c r="H1705" s="17">
        <v>154</v>
      </c>
      <c r="I1705" s="15" t="s">
        <v>894</v>
      </c>
      <c r="J1705" s="17">
        <v>200</v>
      </c>
      <c r="K1705" s="15" t="s">
        <v>614</v>
      </c>
      <c r="L1705" s="29" t="s">
        <v>116</v>
      </c>
      <c r="M1705" s="28">
        <v>3</v>
      </c>
      <c r="N1705" s="28">
        <v>53</v>
      </c>
      <c r="O1705" s="29" t="s">
        <v>65</v>
      </c>
      <c r="P1705" s="16">
        <v>92</v>
      </c>
      <c r="Q1705" s="16">
        <v>100</v>
      </c>
      <c r="R1705" s="15" t="s">
        <v>258</v>
      </c>
      <c r="S1705" s="16">
        <v>78</v>
      </c>
      <c r="T1705" s="15" t="s">
        <v>52</v>
      </c>
    </row>
    <row r="1706" spans="1:20" x14ac:dyDescent="0.3">
      <c r="A1706" s="14">
        <v>43349</v>
      </c>
      <c r="B1706" s="15" t="s">
        <v>45</v>
      </c>
      <c r="C1706" s="15" t="s">
        <v>46</v>
      </c>
      <c r="D1706" s="15" t="s">
        <v>47</v>
      </c>
      <c r="E1706" s="16">
        <v>170</v>
      </c>
      <c r="F1706" s="17">
        <v>182</v>
      </c>
      <c r="G1706" s="17">
        <v>224</v>
      </c>
      <c r="H1706" s="17">
        <v>159</v>
      </c>
      <c r="I1706" s="15" t="s">
        <v>605</v>
      </c>
      <c r="J1706" s="17">
        <v>204</v>
      </c>
      <c r="K1706" s="15" t="s">
        <v>730</v>
      </c>
      <c r="L1706" s="27">
        <v>27</v>
      </c>
      <c r="M1706" s="28">
        <v>6</v>
      </c>
      <c r="N1706" s="28">
        <v>50</v>
      </c>
      <c r="O1706" s="29" t="s">
        <v>201</v>
      </c>
      <c r="P1706" s="16">
        <v>94</v>
      </c>
      <c r="Q1706" s="16">
        <v>99</v>
      </c>
      <c r="R1706" s="15" t="s">
        <v>51</v>
      </c>
      <c r="S1706" s="16">
        <v>81</v>
      </c>
      <c r="T1706" s="15" t="s">
        <v>91</v>
      </c>
    </row>
    <row r="1707" spans="1:20" x14ac:dyDescent="0.3">
      <c r="A1707" s="14">
        <v>43350</v>
      </c>
      <c r="B1707" s="15" t="s">
        <v>45</v>
      </c>
      <c r="C1707" s="15" t="s">
        <v>46</v>
      </c>
      <c r="D1707" s="15" t="s">
        <v>47</v>
      </c>
      <c r="E1707" s="16">
        <v>170</v>
      </c>
      <c r="F1707" s="17">
        <v>188</v>
      </c>
      <c r="G1707" s="17">
        <v>0</v>
      </c>
      <c r="H1707" s="17">
        <v>160</v>
      </c>
      <c r="I1707" s="15" t="s">
        <v>51</v>
      </c>
      <c r="J1707" s="17">
        <v>215</v>
      </c>
      <c r="K1707" s="15" t="s">
        <v>416</v>
      </c>
      <c r="L1707" s="29" t="s">
        <v>218</v>
      </c>
      <c r="M1707" s="28">
        <v>11</v>
      </c>
      <c r="N1707" s="28">
        <v>44</v>
      </c>
      <c r="O1707" s="29" t="s">
        <v>192</v>
      </c>
      <c r="P1707" s="16">
        <v>85</v>
      </c>
      <c r="Q1707" s="16">
        <v>100</v>
      </c>
      <c r="R1707" s="15" t="s">
        <v>51</v>
      </c>
      <c r="S1707" s="16">
        <v>72</v>
      </c>
      <c r="T1707" s="15" t="s">
        <v>158</v>
      </c>
    </row>
    <row r="1708" spans="1:20" x14ac:dyDescent="0.3">
      <c r="A1708" s="14">
        <v>43351</v>
      </c>
      <c r="B1708" s="15" t="s">
        <v>45</v>
      </c>
      <c r="C1708" s="15" t="s">
        <v>46</v>
      </c>
      <c r="D1708" s="15" t="s">
        <v>47</v>
      </c>
      <c r="E1708" s="16">
        <v>170</v>
      </c>
      <c r="F1708" s="17">
        <v>211</v>
      </c>
      <c r="G1708" s="17">
        <v>2</v>
      </c>
      <c r="H1708" s="17">
        <v>145</v>
      </c>
      <c r="I1708" s="15" t="s">
        <v>541</v>
      </c>
      <c r="J1708" s="17">
        <v>277</v>
      </c>
      <c r="K1708" s="15" t="s">
        <v>216</v>
      </c>
      <c r="L1708" s="29" t="s">
        <v>289</v>
      </c>
      <c r="M1708" s="28">
        <v>6</v>
      </c>
      <c r="N1708" s="28">
        <v>61</v>
      </c>
      <c r="O1708" s="29" t="s">
        <v>189</v>
      </c>
      <c r="P1708" s="16">
        <v>83</v>
      </c>
      <c r="Q1708" s="16">
        <v>100</v>
      </c>
      <c r="R1708" s="15" t="s">
        <v>239</v>
      </c>
      <c r="S1708" s="16">
        <v>57</v>
      </c>
      <c r="T1708" s="15" t="s">
        <v>61</v>
      </c>
    </row>
    <row r="1709" spans="1:20" x14ac:dyDescent="0.3">
      <c r="A1709" s="14">
        <v>43352</v>
      </c>
      <c r="B1709" s="15" t="s">
        <v>45</v>
      </c>
      <c r="C1709" s="15" t="s">
        <v>46</v>
      </c>
      <c r="D1709" s="15" t="s">
        <v>47</v>
      </c>
      <c r="E1709" s="16">
        <v>170</v>
      </c>
      <c r="F1709" s="17">
        <v>205</v>
      </c>
      <c r="G1709" s="17">
        <v>0</v>
      </c>
      <c r="H1709" s="17">
        <v>164</v>
      </c>
      <c r="I1709" s="15" t="s">
        <v>360</v>
      </c>
      <c r="J1709" s="17">
        <v>246</v>
      </c>
      <c r="K1709" s="15" t="s">
        <v>929</v>
      </c>
      <c r="L1709" s="27">
        <v>32</v>
      </c>
      <c r="M1709" s="28">
        <v>11</v>
      </c>
      <c r="N1709" s="28">
        <v>64</v>
      </c>
      <c r="O1709" s="29" t="s">
        <v>71</v>
      </c>
      <c r="P1709" s="16">
        <v>80</v>
      </c>
      <c r="Q1709" s="16">
        <v>94</v>
      </c>
      <c r="R1709" s="15" t="s">
        <v>249</v>
      </c>
      <c r="S1709" s="16">
        <v>66</v>
      </c>
      <c r="T1709" s="15" t="s">
        <v>129</v>
      </c>
    </row>
    <row r="1710" spans="1:20" x14ac:dyDescent="0.3">
      <c r="A1710" s="14">
        <v>43353</v>
      </c>
      <c r="B1710" s="15" t="s">
        <v>45</v>
      </c>
      <c r="C1710" s="15" t="s">
        <v>46</v>
      </c>
      <c r="D1710" s="15" t="s">
        <v>47</v>
      </c>
      <c r="E1710" s="16">
        <v>170</v>
      </c>
      <c r="F1710" s="17">
        <v>218</v>
      </c>
      <c r="G1710" s="17">
        <v>0</v>
      </c>
      <c r="H1710" s="17">
        <v>168</v>
      </c>
      <c r="I1710" s="15" t="s">
        <v>612</v>
      </c>
      <c r="J1710" s="17">
        <v>269</v>
      </c>
      <c r="K1710" s="15" t="s">
        <v>297</v>
      </c>
      <c r="L1710" s="29" t="s">
        <v>84</v>
      </c>
      <c r="M1710" s="28">
        <v>11</v>
      </c>
      <c r="N1710" s="28">
        <v>69</v>
      </c>
      <c r="O1710" s="29" t="s">
        <v>135</v>
      </c>
      <c r="P1710" s="16">
        <v>77</v>
      </c>
      <c r="Q1710" s="16">
        <v>98</v>
      </c>
      <c r="R1710" s="15" t="s">
        <v>177</v>
      </c>
      <c r="S1710" s="16">
        <v>60</v>
      </c>
      <c r="T1710" s="15" t="s">
        <v>129</v>
      </c>
    </row>
    <row r="1711" spans="1:20" x14ac:dyDescent="0.3">
      <c r="A1711" s="14">
        <v>43354</v>
      </c>
      <c r="B1711" s="15" t="s">
        <v>45</v>
      </c>
      <c r="C1711" s="15" t="s">
        <v>46</v>
      </c>
      <c r="D1711" s="15" t="s">
        <v>47</v>
      </c>
      <c r="E1711" s="16">
        <v>170</v>
      </c>
      <c r="F1711" s="17">
        <v>224</v>
      </c>
      <c r="G1711" s="17">
        <v>0</v>
      </c>
      <c r="H1711" s="17">
        <v>162</v>
      </c>
      <c r="I1711" s="15" t="s">
        <v>662</v>
      </c>
      <c r="J1711" s="17">
        <v>286</v>
      </c>
      <c r="K1711" s="15" t="s">
        <v>146</v>
      </c>
      <c r="L1711" s="29" t="s">
        <v>116</v>
      </c>
      <c r="M1711" s="28">
        <v>17</v>
      </c>
      <c r="N1711" s="28">
        <v>56</v>
      </c>
      <c r="O1711" s="29" t="s">
        <v>61</v>
      </c>
      <c r="P1711" s="16">
        <v>77</v>
      </c>
      <c r="Q1711" s="16">
        <v>98</v>
      </c>
      <c r="R1711" s="15" t="s">
        <v>66</v>
      </c>
      <c r="S1711" s="16">
        <v>61</v>
      </c>
      <c r="T1711" s="15" t="s">
        <v>50</v>
      </c>
    </row>
    <row r="1712" spans="1:20" x14ac:dyDescent="0.3">
      <c r="A1712" s="14">
        <v>43355</v>
      </c>
      <c r="B1712" s="15" t="s">
        <v>45</v>
      </c>
      <c r="C1712" s="15" t="s">
        <v>46</v>
      </c>
      <c r="D1712" s="15" t="s">
        <v>47</v>
      </c>
      <c r="E1712" s="16">
        <v>170</v>
      </c>
      <c r="F1712" s="17">
        <v>213</v>
      </c>
      <c r="G1712" s="17">
        <v>0</v>
      </c>
      <c r="H1712" s="17">
        <v>177</v>
      </c>
      <c r="I1712" s="15" t="s">
        <v>913</v>
      </c>
      <c r="J1712" s="17">
        <v>249</v>
      </c>
      <c r="K1712" s="15" t="s">
        <v>836</v>
      </c>
      <c r="L1712" s="29" t="s">
        <v>218</v>
      </c>
      <c r="M1712" s="28">
        <v>8</v>
      </c>
      <c r="N1712" s="28">
        <v>36</v>
      </c>
      <c r="O1712" s="29" t="s">
        <v>201</v>
      </c>
      <c r="P1712" s="16">
        <v>87</v>
      </c>
      <c r="Q1712" s="16">
        <v>98</v>
      </c>
      <c r="R1712" s="15" t="s">
        <v>51</v>
      </c>
      <c r="S1712" s="16">
        <v>70</v>
      </c>
      <c r="T1712" s="15" t="s">
        <v>128</v>
      </c>
    </row>
    <row r="1713" spans="1:20" x14ac:dyDescent="0.3">
      <c r="A1713" s="14">
        <v>43356</v>
      </c>
      <c r="B1713" s="15" t="s">
        <v>45</v>
      </c>
      <c r="C1713" s="15" t="s">
        <v>46</v>
      </c>
      <c r="D1713" s="15" t="s">
        <v>47</v>
      </c>
      <c r="E1713" s="16">
        <v>170</v>
      </c>
      <c r="F1713" s="17">
        <v>218</v>
      </c>
      <c r="G1713" s="17">
        <v>0</v>
      </c>
      <c r="H1713" s="17">
        <v>187</v>
      </c>
      <c r="I1713" s="15" t="s">
        <v>51</v>
      </c>
      <c r="J1713" s="17">
        <v>249</v>
      </c>
      <c r="K1713" s="15" t="s">
        <v>525</v>
      </c>
      <c r="L1713" s="29" t="s">
        <v>218</v>
      </c>
      <c r="M1713" s="28">
        <v>8</v>
      </c>
      <c r="N1713" s="28">
        <v>47</v>
      </c>
      <c r="O1713" s="29" t="s">
        <v>139</v>
      </c>
      <c r="P1713" s="16">
        <v>78</v>
      </c>
      <c r="Q1713" s="16">
        <v>96</v>
      </c>
      <c r="R1713" s="15" t="s">
        <v>51</v>
      </c>
      <c r="S1713" s="16">
        <v>62</v>
      </c>
      <c r="T1713" s="15" t="s">
        <v>206</v>
      </c>
    </row>
    <row r="1714" spans="1:20" x14ac:dyDescent="0.3">
      <c r="A1714" s="14">
        <v>43357</v>
      </c>
      <c r="B1714" s="15" t="s">
        <v>45</v>
      </c>
      <c r="C1714" s="15" t="s">
        <v>46</v>
      </c>
      <c r="D1714" s="15" t="s">
        <v>47</v>
      </c>
      <c r="E1714" s="16">
        <v>170</v>
      </c>
      <c r="F1714" s="17">
        <v>210</v>
      </c>
      <c r="G1714" s="17">
        <v>0</v>
      </c>
      <c r="H1714" s="17">
        <v>177</v>
      </c>
      <c r="I1714" s="15" t="s">
        <v>476</v>
      </c>
      <c r="J1714" s="17">
        <v>243</v>
      </c>
      <c r="K1714" s="15" t="s">
        <v>665</v>
      </c>
      <c r="L1714" s="29" t="s">
        <v>102</v>
      </c>
      <c r="M1714" s="28">
        <v>8</v>
      </c>
      <c r="N1714" s="28">
        <v>50</v>
      </c>
      <c r="O1714" s="29" t="s">
        <v>139</v>
      </c>
      <c r="P1714" s="16">
        <v>83</v>
      </c>
      <c r="Q1714" s="16">
        <v>96</v>
      </c>
      <c r="R1714" s="15" t="s">
        <v>51</v>
      </c>
      <c r="S1714" s="16">
        <v>64</v>
      </c>
      <c r="T1714" s="15" t="s">
        <v>169</v>
      </c>
    </row>
    <row r="1715" spans="1:20" x14ac:dyDescent="0.3">
      <c r="A1715" s="14">
        <v>43358</v>
      </c>
      <c r="B1715" s="15" t="s">
        <v>45</v>
      </c>
      <c r="C1715" s="15" t="s">
        <v>46</v>
      </c>
      <c r="D1715" s="15" t="s">
        <v>47</v>
      </c>
      <c r="E1715" s="16">
        <v>170</v>
      </c>
      <c r="F1715" s="17">
        <v>216</v>
      </c>
      <c r="G1715" s="17">
        <v>0</v>
      </c>
      <c r="H1715" s="17">
        <v>171</v>
      </c>
      <c r="I1715" s="15" t="s">
        <v>321</v>
      </c>
      <c r="J1715" s="17">
        <v>260</v>
      </c>
      <c r="K1715" s="15" t="s">
        <v>268</v>
      </c>
      <c r="L1715" s="29" t="s">
        <v>84</v>
      </c>
      <c r="M1715" s="28">
        <v>6</v>
      </c>
      <c r="N1715" s="28">
        <v>53</v>
      </c>
      <c r="O1715" s="29" t="s">
        <v>158</v>
      </c>
      <c r="P1715" s="16">
        <v>80</v>
      </c>
      <c r="Q1715" s="16">
        <v>98</v>
      </c>
      <c r="R1715" s="15" t="s">
        <v>100</v>
      </c>
      <c r="S1715" s="16">
        <v>64</v>
      </c>
      <c r="T1715" s="15" t="s">
        <v>64</v>
      </c>
    </row>
    <row r="1716" spans="1:20" x14ac:dyDescent="0.3">
      <c r="A1716" s="14">
        <v>43359</v>
      </c>
      <c r="B1716" s="15" t="s">
        <v>45</v>
      </c>
      <c r="C1716" s="15" t="s">
        <v>46</v>
      </c>
      <c r="D1716" s="15" t="s">
        <v>47</v>
      </c>
      <c r="E1716" s="16">
        <v>170</v>
      </c>
      <c r="F1716" s="17">
        <v>194</v>
      </c>
      <c r="G1716" s="17">
        <v>0</v>
      </c>
      <c r="H1716" s="17">
        <v>171</v>
      </c>
      <c r="I1716" s="15" t="s">
        <v>115</v>
      </c>
      <c r="J1716" s="17">
        <v>216</v>
      </c>
      <c r="K1716" s="15" t="s">
        <v>293</v>
      </c>
      <c r="L1716" s="29" t="s">
        <v>116</v>
      </c>
      <c r="M1716" s="28">
        <v>6</v>
      </c>
      <c r="N1716" s="28">
        <v>36</v>
      </c>
      <c r="O1716" s="29" t="s">
        <v>98</v>
      </c>
      <c r="P1716" s="16">
        <v>89</v>
      </c>
      <c r="Q1716" s="16">
        <v>98</v>
      </c>
      <c r="R1716" s="15" t="s">
        <v>51</v>
      </c>
      <c r="S1716" s="16">
        <v>80</v>
      </c>
      <c r="T1716" s="15" t="s">
        <v>81</v>
      </c>
    </row>
    <row r="1717" spans="1:20" x14ac:dyDescent="0.3">
      <c r="A1717" s="14">
        <v>43360</v>
      </c>
      <c r="B1717" s="15" t="s">
        <v>45</v>
      </c>
      <c r="C1717" s="15" t="s">
        <v>46</v>
      </c>
      <c r="D1717" s="15" t="s">
        <v>47</v>
      </c>
      <c r="E1717" s="16">
        <v>170</v>
      </c>
      <c r="F1717" s="17">
        <v>218</v>
      </c>
      <c r="G1717" s="17">
        <v>8</v>
      </c>
      <c r="H1717" s="17">
        <v>151</v>
      </c>
      <c r="I1717" s="15" t="s">
        <v>274</v>
      </c>
      <c r="J1717" s="17">
        <v>286</v>
      </c>
      <c r="K1717" s="15" t="s">
        <v>273</v>
      </c>
      <c r="L1717" s="29" t="s">
        <v>84</v>
      </c>
      <c r="M1717" s="28">
        <v>11</v>
      </c>
      <c r="N1717" s="28">
        <v>61</v>
      </c>
      <c r="O1717" s="29" t="s">
        <v>201</v>
      </c>
      <c r="P1717" s="16">
        <v>81</v>
      </c>
      <c r="Q1717" s="16">
        <v>98</v>
      </c>
      <c r="R1717" s="15" t="s">
        <v>51</v>
      </c>
      <c r="S1717" s="16">
        <v>56</v>
      </c>
      <c r="T1717" s="15" t="s">
        <v>133</v>
      </c>
    </row>
    <row r="1718" spans="1:20" x14ac:dyDescent="0.3">
      <c r="A1718" s="14">
        <v>43361</v>
      </c>
      <c r="B1718" s="15" t="s">
        <v>45</v>
      </c>
      <c r="C1718" s="15" t="s">
        <v>46</v>
      </c>
      <c r="D1718" s="15" t="s">
        <v>47</v>
      </c>
      <c r="E1718" s="16">
        <v>170</v>
      </c>
      <c r="F1718" s="17">
        <v>202</v>
      </c>
      <c r="G1718" s="17">
        <v>0</v>
      </c>
      <c r="H1718" s="17">
        <v>151</v>
      </c>
      <c r="I1718" s="15" t="s">
        <v>996</v>
      </c>
      <c r="J1718" s="17">
        <v>253</v>
      </c>
      <c r="K1718" s="15" t="s">
        <v>328</v>
      </c>
      <c r="L1718" s="29" t="s">
        <v>218</v>
      </c>
      <c r="M1718" s="28">
        <v>8</v>
      </c>
      <c r="N1718" s="28">
        <v>64</v>
      </c>
      <c r="O1718" s="29" t="s">
        <v>158</v>
      </c>
      <c r="P1718" s="16">
        <v>79</v>
      </c>
      <c r="Q1718" s="16">
        <v>100</v>
      </c>
      <c r="R1718" s="15" t="s">
        <v>51</v>
      </c>
      <c r="S1718" s="16">
        <v>61</v>
      </c>
      <c r="T1718" s="15" t="s">
        <v>179</v>
      </c>
    </row>
    <row r="1719" spans="1:20" x14ac:dyDescent="0.3">
      <c r="A1719" s="14">
        <v>43362</v>
      </c>
      <c r="B1719" s="15" t="s">
        <v>45</v>
      </c>
      <c r="C1719" s="15" t="s">
        <v>46</v>
      </c>
      <c r="D1719" s="15" t="s">
        <v>47</v>
      </c>
      <c r="E1719" s="16">
        <v>170</v>
      </c>
      <c r="F1719" s="17">
        <v>213</v>
      </c>
      <c r="G1719" s="17">
        <v>0</v>
      </c>
      <c r="H1719" s="17">
        <v>174</v>
      </c>
      <c r="I1719" s="15" t="s">
        <v>997</v>
      </c>
      <c r="J1719" s="17">
        <v>252</v>
      </c>
      <c r="K1719" s="15" t="s">
        <v>512</v>
      </c>
      <c r="L1719" s="29" t="s">
        <v>116</v>
      </c>
      <c r="M1719" s="28">
        <v>11</v>
      </c>
      <c r="N1719" s="28">
        <v>53</v>
      </c>
      <c r="O1719" s="29" t="s">
        <v>277</v>
      </c>
      <c r="P1719" s="16">
        <v>75</v>
      </c>
      <c r="Q1719" s="16">
        <v>97</v>
      </c>
      <c r="R1719" s="15" t="s">
        <v>51</v>
      </c>
      <c r="S1719" s="16">
        <v>60</v>
      </c>
      <c r="T1719" s="15" t="s">
        <v>89</v>
      </c>
    </row>
    <row r="1720" spans="1:20" x14ac:dyDescent="0.3">
      <c r="A1720" s="14">
        <v>43363</v>
      </c>
      <c r="B1720" s="15" t="s">
        <v>45</v>
      </c>
      <c r="C1720" s="15" t="s">
        <v>46</v>
      </c>
      <c r="D1720" s="15" t="s">
        <v>47</v>
      </c>
      <c r="E1720" s="16">
        <v>170</v>
      </c>
      <c r="F1720" s="17">
        <v>202</v>
      </c>
      <c r="G1720" s="17">
        <v>0</v>
      </c>
      <c r="H1720" s="17">
        <v>141</v>
      </c>
      <c r="I1720" s="15" t="s">
        <v>662</v>
      </c>
      <c r="J1720" s="17">
        <v>263</v>
      </c>
      <c r="K1720" s="15" t="s">
        <v>496</v>
      </c>
      <c r="L1720" s="29" t="s">
        <v>84</v>
      </c>
      <c r="M1720" s="28">
        <v>17</v>
      </c>
      <c r="N1720" s="28">
        <v>64</v>
      </c>
      <c r="O1720" s="29" t="s">
        <v>94</v>
      </c>
      <c r="P1720" s="16">
        <v>79</v>
      </c>
      <c r="Q1720" s="16">
        <v>100</v>
      </c>
      <c r="R1720" s="15" t="s">
        <v>258</v>
      </c>
      <c r="S1720" s="16">
        <v>62</v>
      </c>
      <c r="T1720" s="15" t="s">
        <v>117</v>
      </c>
    </row>
    <row r="1721" spans="1:20" x14ac:dyDescent="0.3">
      <c r="A1721" s="14">
        <v>43364</v>
      </c>
      <c r="B1721" s="15" t="s">
        <v>45</v>
      </c>
      <c r="C1721" s="15" t="s">
        <v>46</v>
      </c>
      <c r="D1721" s="15" t="s">
        <v>47</v>
      </c>
      <c r="E1721" s="16">
        <v>170</v>
      </c>
      <c r="F1721" s="17">
        <v>186</v>
      </c>
      <c r="G1721" s="17">
        <v>0</v>
      </c>
      <c r="H1721" s="17">
        <v>149</v>
      </c>
      <c r="I1721" s="15" t="s">
        <v>932</v>
      </c>
      <c r="J1721" s="17">
        <v>223</v>
      </c>
      <c r="K1721" s="15" t="s">
        <v>633</v>
      </c>
      <c r="L1721" s="27">
        <v>34</v>
      </c>
      <c r="M1721" s="28">
        <v>11</v>
      </c>
      <c r="N1721" s="28">
        <v>50</v>
      </c>
      <c r="O1721" s="29" t="s">
        <v>91</v>
      </c>
      <c r="P1721" s="16">
        <v>86</v>
      </c>
      <c r="Q1721" s="16">
        <v>98</v>
      </c>
      <c r="R1721" s="15" t="s">
        <v>51</v>
      </c>
      <c r="S1721" s="16">
        <v>73</v>
      </c>
      <c r="T1721" s="15" t="s">
        <v>117</v>
      </c>
    </row>
    <row r="1722" spans="1:20" x14ac:dyDescent="0.3">
      <c r="A1722" s="14">
        <v>43365</v>
      </c>
      <c r="B1722" s="15" t="s">
        <v>45</v>
      </c>
      <c r="C1722" s="15" t="s">
        <v>46</v>
      </c>
      <c r="D1722" s="15" t="s">
        <v>47</v>
      </c>
      <c r="E1722" s="16">
        <v>170</v>
      </c>
      <c r="F1722" s="17">
        <v>217</v>
      </c>
      <c r="G1722" s="17">
        <v>0</v>
      </c>
      <c r="H1722" s="17">
        <v>149</v>
      </c>
      <c r="I1722" s="15" t="s">
        <v>888</v>
      </c>
      <c r="J1722" s="17">
        <v>285</v>
      </c>
      <c r="K1722" s="15" t="s">
        <v>314</v>
      </c>
      <c r="L1722" s="27">
        <v>36</v>
      </c>
      <c r="M1722" s="28">
        <v>11</v>
      </c>
      <c r="N1722" s="28">
        <v>58</v>
      </c>
      <c r="O1722" s="29" t="s">
        <v>52</v>
      </c>
      <c r="P1722" s="16">
        <v>77</v>
      </c>
      <c r="Q1722" s="16">
        <v>100</v>
      </c>
      <c r="R1722" s="15" t="s">
        <v>51</v>
      </c>
      <c r="S1722" s="16">
        <v>55</v>
      </c>
      <c r="T1722" s="15" t="s">
        <v>51</v>
      </c>
    </row>
    <row r="1723" spans="1:20" x14ac:dyDescent="0.3">
      <c r="A1723" s="14">
        <v>43366</v>
      </c>
      <c r="B1723" s="15" t="s">
        <v>45</v>
      </c>
      <c r="C1723" s="15" t="s">
        <v>46</v>
      </c>
      <c r="D1723" s="15" t="s">
        <v>47</v>
      </c>
      <c r="E1723" s="16">
        <v>170</v>
      </c>
      <c r="F1723" s="17">
        <v>222</v>
      </c>
      <c r="G1723" s="17">
        <v>28</v>
      </c>
      <c r="H1723" s="17">
        <v>175</v>
      </c>
      <c r="I1723" s="15" t="s">
        <v>301</v>
      </c>
      <c r="J1723" s="17">
        <v>269</v>
      </c>
      <c r="K1723" s="15" t="s">
        <v>339</v>
      </c>
      <c r="L1723" s="29" t="s">
        <v>218</v>
      </c>
      <c r="M1723" s="28">
        <v>11</v>
      </c>
      <c r="N1723" s="28">
        <v>64</v>
      </c>
      <c r="O1723" s="29" t="s">
        <v>209</v>
      </c>
      <c r="P1723" s="16">
        <v>84</v>
      </c>
      <c r="Q1723" s="16">
        <v>97</v>
      </c>
      <c r="R1723" s="15" t="s">
        <v>51</v>
      </c>
      <c r="S1723" s="16">
        <v>58</v>
      </c>
      <c r="T1723" s="15" t="s">
        <v>52</v>
      </c>
    </row>
    <row r="1724" spans="1:20" x14ac:dyDescent="0.3">
      <c r="A1724" s="14">
        <v>43367</v>
      </c>
      <c r="B1724" s="15" t="s">
        <v>45</v>
      </c>
      <c r="C1724" s="15" t="s">
        <v>46</v>
      </c>
      <c r="D1724" s="15" t="s">
        <v>47</v>
      </c>
      <c r="E1724" s="16">
        <v>170</v>
      </c>
      <c r="F1724" s="17">
        <v>164</v>
      </c>
      <c r="G1724" s="17">
        <v>0</v>
      </c>
      <c r="H1724" s="17">
        <v>137</v>
      </c>
      <c r="I1724" s="15" t="s">
        <v>470</v>
      </c>
      <c r="J1724" s="17">
        <v>191</v>
      </c>
      <c r="K1724" s="15" t="s">
        <v>115</v>
      </c>
      <c r="L1724" s="29" t="s">
        <v>263</v>
      </c>
      <c r="M1724" s="28">
        <v>19</v>
      </c>
      <c r="N1724" s="28">
        <v>61</v>
      </c>
      <c r="O1724" s="29" t="s">
        <v>104</v>
      </c>
      <c r="P1724" s="16">
        <v>84</v>
      </c>
      <c r="Q1724" s="16">
        <v>98</v>
      </c>
      <c r="R1724" s="15" t="s">
        <v>51</v>
      </c>
      <c r="S1724" s="16">
        <v>77</v>
      </c>
      <c r="T1724" s="15" t="s">
        <v>179</v>
      </c>
    </row>
    <row r="1725" spans="1:20" x14ac:dyDescent="0.3">
      <c r="A1725" s="14">
        <v>43368</v>
      </c>
      <c r="B1725" s="15" t="s">
        <v>45</v>
      </c>
      <c r="C1725" s="15" t="s">
        <v>46</v>
      </c>
      <c r="D1725" s="15" t="s">
        <v>47</v>
      </c>
      <c r="E1725" s="16">
        <v>170</v>
      </c>
      <c r="F1725" s="17">
        <v>156</v>
      </c>
      <c r="G1725" s="17">
        <v>0</v>
      </c>
      <c r="H1725" s="17">
        <v>95</v>
      </c>
      <c r="I1725" s="15" t="s">
        <v>437</v>
      </c>
      <c r="J1725" s="17">
        <v>217</v>
      </c>
      <c r="K1725" s="15" t="s">
        <v>681</v>
      </c>
      <c r="L1725" s="29" t="s">
        <v>116</v>
      </c>
      <c r="M1725" s="28">
        <v>8</v>
      </c>
      <c r="N1725" s="28">
        <v>56</v>
      </c>
      <c r="O1725" s="29" t="s">
        <v>201</v>
      </c>
      <c r="P1725" s="16">
        <v>75</v>
      </c>
      <c r="Q1725" s="16">
        <v>99</v>
      </c>
      <c r="R1725" s="15" t="s">
        <v>51</v>
      </c>
      <c r="S1725" s="16">
        <v>51</v>
      </c>
      <c r="T1725" s="15" t="s">
        <v>215</v>
      </c>
    </row>
    <row r="1726" spans="1:20" x14ac:dyDescent="0.3">
      <c r="A1726" s="14">
        <v>43369</v>
      </c>
      <c r="B1726" s="15" t="s">
        <v>45</v>
      </c>
      <c r="C1726" s="15" t="s">
        <v>46</v>
      </c>
      <c r="D1726" s="15" t="s">
        <v>47</v>
      </c>
      <c r="E1726" s="16">
        <v>170</v>
      </c>
      <c r="F1726" s="17">
        <v>192</v>
      </c>
      <c r="G1726" s="17">
        <v>0</v>
      </c>
      <c r="H1726" s="17">
        <v>113</v>
      </c>
      <c r="I1726" s="15" t="s">
        <v>635</v>
      </c>
      <c r="J1726" s="17">
        <v>270</v>
      </c>
      <c r="K1726" s="15" t="s">
        <v>303</v>
      </c>
      <c r="L1726" s="29" t="s">
        <v>116</v>
      </c>
      <c r="M1726" s="28">
        <v>6</v>
      </c>
      <c r="N1726" s="28">
        <v>42</v>
      </c>
      <c r="O1726" s="29" t="s">
        <v>91</v>
      </c>
      <c r="P1726" s="16">
        <v>78</v>
      </c>
      <c r="Q1726" s="16">
        <v>98</v>
      </c>
      <c r="R1726" s="15" t="s">
        <v>51</v>
      </c>
      <c r="S1726" s="16">
        <v>56</v>
      </c>
      <c r="T1726" s="15" t="s">
        <v>50</v>
      </c>
    </row>
    <row r="1727" spans="1:20" x14ac:dyDescent="0.3">
      <c r="A1727" s="14">
        <v>43370</v>
      </c>
      <c r="B1727" s="15" t="s">
        <v>45</v>
      </c>
      <c r="C1727" s="15" t="s">
        <v>46</v>
      </c>
      <c r="D1727" s="15" t="s">
        <v>47</v>
      </c>
      <c r="E1727" s="16">
        <v>170</v>
      </c>
      <c r="F1727" s="17">
        <v>226</v>
      </c>
      <c r="G1727" s="17">
        <v>0</v>
      </c>
      <c r="H1727" s="17">
        <v>138</v>
      </c>
      <c r="I1727" s="15" t="s">
        <v>360</v>
      </c>
      <c r="J1727" s="17">
        <v>315</v>
      </c>
      <c r="K1727" s="15" t="s">
        <v>314</v>
      </c>
      <c r="L1727" s="27">
        <v>36</v>
      </c>
      <c r="M1727" s="28">
        <v>8</v>
      </c>
      <c r="N1727" s="28">
        <v>61</v>
      </c>
      <c r="O1727" s="29" t="s">
        <v>146</v>
      </c>
      <c r="P1727" s="16">
        <v>75</v>
      </c>
      <c r="Q1727" s="16">
        <v>100</v>
      </c>
      <c r="R1727" s="15" t="s">
        <v>239</v>
      </c>
      <c r="S1727" s="16">
        <v>39</v>
      </c>
      <c r="T1727" s="15" t="s">
        <v>71</v>
      </c>
    </row>
    <row r="1728" spans="1:20" x14ac:dyDescent="0.3">
      <c r="A1728" s="14">
        <v>43371</v>
      </c>
      <c r="B1728" s="15" t="s">
        <v>45</v>
      </c>
      <c r="C1728" s="15" t="s">
        <v>46</v>
      </c>
      <c r="D1728" s="15" t="s">
        <v>47</v>
      </c>
      <c r="E1728" s="16">
        <v>170</v>
      </c>
      <c r="F1728" s="17">
        <v>196</v>
      </c>
      <c r="G1728" s="17">
        <v>2</v>
      </c>
      <c r="H1728" s="17">
        <v>170</v>
      </c>
      <c r="I1728" s="15" t="s">
        <v>123</v>
      </c>
      <c r="J1728" s="17">
        <v>223</v>
      </c>
      <c r="K1728" s="15" t="s">
        <v>702</v>
      </c>
      <c r="L1728" s="29" t="s">
        <v>84</v>
      </c>
      <c r="M1728" s="28">
        <v>3</v>
      </c>
      <c r="N1728" s="28">
        <v>36</v>
      </c>
      <c r="O1728" s="29" t="s">
        <v>94</v>
      </c>
      <c r="P1728" s="16">
        <v>88</v>
      </c>
      <c r="Q1728" s="16">
        <v>98</v>
      </c>
      <c r="R1728" s="15" t="s">
        <v>51</v>
      </c>
      <c r="S1728" s="16">
        <v>75</v>
      </c>
      <c r="T1728" s="15" t="s">
        <v>50</v>
      </c>
    </row>
    <row r="1729" spans="1:20" x14ac:dyDescent="0.3">
      <c r="A1729" s="14">
        <v>43372</v>
      </c>
      <c r="B1729" s="15" t="s">
        <v>45</v>
      </c>
      <c r="C1729" s="15" t="s">
        <v>46</v>
      </c>
      <c r="D1729" s="15" t="s">
        <v>47</v>
      </c>
      <c r="E1729" s="16">
        <v>170</v>
      </c>
      <c r="F1729" s="17">
        <v>214</v>
      </c>
      <c r="G1729" s="17">
        <v>2</v>
      </c>
      <c r="H1729" s="17">
        <v>168</v>
      </c>
      <c r="I1729" s="15" t="s">
        <v>938</v>
      </c>
      <c r="J1729" s="17">
        <v>259</v>
      </c>
      <c r="K1729" s="15" t="s">
        <v>317</v>
      </c>
      <c r="L1729" s="29" t="s">
        <v>84</v>
      </c>
      <c r="M1729" s="28">
        <v>11</v>
      </c>
      <c r="N1729" s="28">
        <v>53</v>
      </c>
      <c r="O1729" s="29" t="s">
        <v>139</v>
      </c>
      <c r="P1729" s="16">
        <v>81</v>
      </c>
      <c r="Q1729" s="16">
        <v>99</v>
      </c>
      <c r="R1729" s="15" t="s">
        <v>51</v>
      </c>
      <c r="S1729" s="16">
        <v>61</v>
      </c>
      <c r="T1729" s="15" t="s">
        <v>167</v>
      </c>
    </row>
    <row r="1730" spans="1:20" x14ac:dyDescent="0.3">
      <c r="A1730" s="14">
        <v>43373</v>
      </c>
      <c r="B1730" s="15" t="s">
        <v>45</v>
      </c>
      <c r="C1730" s="15" t="s">
        <v>46</v>
      </c>
      <c r="D1730" s="15" t="s">
        <v>47</v>
      </c>
      <c r="E1730" s="16">
        <v>170</v>
      </c>
      <c r="F1730" s="17">
        <v>184</v>
      </c>
      <c r="G1730" s="17">
        <v>0</v>
      </c>
      <c r="H1730" s="17">
        <v>146</v>
      </c>
      <c r="I1730" s="15" t="s">
        <v>998</v>
      </c>
      <c r="J1730" s="17">
        <v>221</v>
      </c>
      <c r="K1730" s="15" t="s">
        <v>101</v>
      </c>
      <c r="L1730" s="29" t="s">
        <v>116</v>
      </c>
      <c r="M1730" s="28">
        <v>11</v>
      </c>
      <c r="N1730" s="28">
        <v>53</v>
      </c>
      <c r="O1730" s="29" t="s">
        <v>158</v>
      </c>
      <c r="P1730" s="16">
        <v>82</v>
      </c>
      <c r="Q1730" s="16">
        <v>98</v>
      </c>
      <c r="R1730" s="15" t="s">
        <v>51</v>
      </c>
      <c r="S1730" s="16">
        <v>60</v>
      </c>
      <c r="T1730" s="15" t="s">
        <v>61</v>
      </c>
    </row>
    <row r="1731" spans="1:20" x14ac:dyDescent="0.3">
      <c r="A1731" s="14">
        <v>43374</v>
      </c>
      <c r="B1731" s="15" t="s">
        <v>45</v>
      </c>
      <c r="C1731" s="15" t="s">
        <v>46</v>
      </c>
      <c r="D1731" s="15" t="s">
        <v>47</v>
      </c>
      <c r="E1731" s="16">
        <v>170</v>
      </c>
      <c r="F1731" s="17">
        <v>158</v>
      </c>
      <c r="G1731" s="17">
        <v>0</v>
      </c>
      <c r="H1731" s="17">
        <v>108</v>
      </c>
      <c r="I1731" s="15" t="s">
        <v>581</v>
      </c>
      <c r="J1731" s="17">
        <v>208</v>
      </c>
      <c r="K1731" s="15" t="s">
        <v>315</v>
      </c>
      <c r="L1731" s="29" t="s">
        <v>102</v>
      </c>
      <c r="M1731" s="28">
        <v>11</v>
      </c>
      <c r="N1731" s="28">
        <v>75</v>
      </c>
      <c r="O1731" s="29" t="s">
        <v>117</v>
      </c>
      <c r="P1731" s="16">
        <v>74</v>
      </c>
      <c r="Q1731" s="16">
        <v>95</v>
      </c>
      <c r="R1731" s="15" t="s">
        <v>249</v>
      </c>
      <c r="S1731" s="16">
        <v>52</v>
      </c>
      <c r="T1731" s="15" t="s">
        <v>250</v>
      </c>
    </row>
    <row r="1732" spans="1:20" x14ac:dyDescent="0.3">
      <c r="A1732" s="14">
        <v>43375</v>
      </c>
      <c r="B1732" s="15" t="s">
        <v>45</v>
      </c>
      <c r="C1732" s="15" t="s">
        <v>46</v>
      </c>
      <c r="D1732" s="15" t="s">
        <v>47</v>
      </c>
      <c r="E1732" s="16">
        <v>170</v>
      </c>
      <c r="F1732" s="17">
        <v>144</v>
      </c>
      <c r="G1732" s="17">
        <v>0</v>
      </c>
      <c r="H1732" s="17">
        <v>76</v>
      </c>
      <c r="I1732" s="15" t="s">
        <v>612</v>
      </c>
      <c r="J1732" s="17">
        <v>213</v>
      </c>
      <c r="K1732" s="15" t="s">
        <v>839</v>
      </c>
      <c r="L1732" s="29" t="s">
        <v>116</v>
      </c>
      <c r="M1732" s="28">
        <v>11</v>
      </c>
      <c r="N1732" s="28">
        <v>56</v>
      </c>
      <c r="O1732" s="29" t="s">
        <v>81</v>
      </c>
      <c r="P1732" s="16">
        <v>74</v>
      </c>
      <c r="Q1732" s="16">
        <v>100</v>
      </c>
      <c r="R1732" s="15" t="s">
        <v>347</v>
      </c>
      <c r="S1732" s="16">
        <v>49</v>
      </c>
      <c r="T1732" s="15" t="s">
        <v>129</v>
      </c>
    </row>
    <row r="1733" spans="1:20" x14ac:dyDescent="0.3">
      <c r="A1733" s="14">
        <v>43376</v>
      </c>
      <c r="B1733" s="15" t="s">
        <v>45</v>
      </c>
      <c r="C1733" s="15" t="s">
        <v>46</v>
      </c>
      <c r="D1733" s="15" t="s">
        <v>47</v>
      </c>
      <c r="E1733" s="16">
        <v>170</v>
      </c>
      <c r="F1733" s="17">
        <v>168</v>
      </c>
      <c r="G1733" s="17">
        <v>0</v>
      </c>
      <c r="H1733" s="17">
        <v>84</v>
      </c>
      <c r="I1733" s="15" t="s">
        <v>111</v>
      </c>
      <c r="J1733" s="17">
        <v>253</v>
      </c>
      <c r="K1733" s="15" t="s">
        <v>134</v>
      </c>
      <c r="L1733" s="27">
        <v>36</v>
      </c>
      <c r="M1733" s="28">
        <v>8</v>
      </c>
      <c r="N1733" s="28">
        <v>50</v>
      </c>
      <c r="O1733" s="29" t="s">
        <v>167</v>
      </c>
      <c r="P1733" s="16">
        <v>76</v>
      </c>
      <c r="Q1733" s="16">
        <v>100</v>
      </c>
      <c r="R1733" s="15" t="s">
        <v>520</v>
      </c>
      <c r="S1733" s="16">
        <v>48</v>
      </c>
      <c r="T1733" s="15" t="s">
        <v>91</v>
      </c>
    </row>
    <row r="1734" spans="1:20" x14ac:dyDescent="0.3">
      <c r="A1734" s="14">
        <v>43377</v>
      </c>
      <c r="B1734" s="15" t="s">
        <v>45</v>
      </c>
      <c r="C1734" s="15" t="s">
        <v>46</v>
      </c>
      <c r="D1734" s="15" t="s">
        <v>47</v>
      </c>
      <c r="E1734" s="16">
        <v>170</v>
      </c>
      <c r="F1734" s="17">
        <v>198</v>
      </c>
      <c r="G1734" s="17">
        <v>0</v>
      </c>
      <c r="H1734" s="17">
        <v>104</v>
      </c>
      <c r="I1734" s="15" t="s">
        <v>999</v>
      </c>
      <c r="J1734" s="17">
        <v>291</v>
      </c>
      <c r="K1734" s="15" t="s">
        <v>443</v>
      </c>
      <c r="L1734" s="29" t="s">
        <v>116</v>
      </c>
      <c r="M1734" s="28">
        <v>0</v>
      </c>
      <c r="N1734" s="28">
        <v>44</v>
      </c>
      <c r="O1734" s="29" t="s">
        <v>158</v>
      </c>
      <c r="P1734" s="16">
        <v>75</v>
      </c>
      <c r="Q1734" s="16">
        <v>100</v>
      </c>
      <c r="R1734" s="15" t="s">
        <v>51</v>
      </c>
      <c r="S1734" s="16">
        <v>42</v>
      </c>
      <c r="T1734" s="15" t="s">
        <v>51</v>
      </c>
    </row>
    <row r="1735" spans="1:20" x14ac:dyDescent="0.3">
      <c r="A1735" s="14">
        <v>43378</v>
      </c>
      <c r="B1735" s="15" t="s">
        <v>45</v>
      </c>
      <c r="C1735" s="15" t="s">
        <v>46</v>
      </c>
      <c r="D1735" s="15" t="s">
        <v>47</v>
      </c>
      <c r="E1735" s="16">
        <v>170</v>
      </c>
      <c r="F1735" s="17">
        <v>185</v>
      </c>
      <c r="G1735" s="17">
        <v>0</v>
      </c>
      <c r="H1735" s="17">
        <v>105</v>
      </c>
      <c r="I1735" s="15" t="s">
        <v>51</v>
      </c>
      <c r="J1735" s="17">
        <v>265</v>
      </c>
      <c r="K1735" s="15" t="s">
        <v>200</v>
      </c>
      <c r="L1735" s="29" t="s">
        <v>116</v>
      </c>
      <c r="M1735" s="28">
        <v>8</v>
      </c>
      <c r="N1735" s="28">
        <v>56</v>
      </c>
      <c r="O1735" s="29" t="s">
        <v>50</v>
      </c>
      <c r="P1735" s="16">
        <v>71</v>
      </c>
      <c r="Q1735" s="16">
        <v>99</v>
      </c>
      <c r="R1735" s="15" t="s">
        <v>183</v>
      </c>
      <c r="S1735" s="16">
        <v>38</v>
      </c>
      <c r="T1735" s="15" t="s">
        <v>158</v>
      </c>
    </row>
    <row r="1736" spans="1:20" x14ac:dyDescent="0.3">
      <c r="A1736" s="14">
        <v>43379</v>
      </c>
      <c r="B1736" s="15" t="s">
        <v>45</v>
      </c>
      <c r="C1736" s="15" t="s">
        <v>46</v>
      </c>
      <c r="D1736" s="15" t="s">
        <v>47</v>
      </c>
      <c r="E1736" s="16">
        <v>170</v>
      </c>
      <c r="F1736" s="17">
        <v>131</v>
      </c>
      <c r="G1736" s="17">
        <v>66</v>
      </c>
      <c r="H1736" s="17">
        <v>94</v>
      </c>
      <c r="I1736" s="15" t="s">
        <v>51</v>
      </c>
      <c r="J1736" s="17">
        <v>168</v>
      </c>
      <c r="K1736" s="15" t="s">
        <v>556</v>
      </c>
      <c r="L1736" s="27">
        <v>32</v>
      </c>
      <c r="M1736" s="28">
        <v>6</v>
      </c>
      <c r="N1736" s="28">
        <v>72</v>
      </c>
      <c r="O1736" s="29" t="s">
        <v>169</v>
      </c>
      <c r="P1736" s="16">
        <v>93</v>
      </c>
      <c r="Q1736" s="16">
        <v>100</v>
      </c>
      <c r="R1736" s="15" t="s">
        <v>258</v>
      </c>
      <c r="S1736" s="16">
        <v>73</v>
      </c>
      <c r="T1736" s="15" t="s">
        <v>94</v>
      </c>
    </row>
    <row r="1737" spans="1:20" x14ac:dyDescent="0.3">
      <c r="A1737" s="14">
        <v>43380</v>
      </c>
      <c r="B1737" s="15" t="s">
        <v>45</v>
      </c>
      <c r="C1737" s="15" t="s">
        <v>46</v>
      </c>
      <c r="D1737" s="15" t="s">
        <v>47</v>
      </c>
      <c r="E1737" s="16">
        <v>170</v>
      </c>
      <c r="F1737" s="17">
        <v>111</v>
      </c>
      <c r="G1737" s="17">
        <v>6</v>
      </c>
      <c r="H1737" s="17">
        <v>71</v>
      </c>
      <c r="I1737" s="15" t="s">
        <v>309</v>
      </c>
      <c r="J1737" s="17">
        <v>151</v>
      </c>
      <c r="K1737" s="15" t="s">
        <v>823</v>
      </c>
      <c r="L1737" s="27">
        <v>22</v>
      </c>
      <c r="M1737" s="28">
        <v>0</v>
      </c>
      <c r="N1737" s="28">
        <v>36</v>
      </c>
      <c r="O1737" s="29" t="s">
        <v>95</v>
      </c>
      <c r="P1737" s="16">
        <v>89</v>
      </c>
      <c r="Q1737" s="16">
        <v>100</v>
      </c>
      <c r="R1737" s="15" t="s">
        <v>51</v>
      </c>
      <c r="S1737" s="16">
        <v>72</v>
      </c>
      <c r="T1737" s="15" t="s">
        <v>250</v>
      </c>
    </row>
    <row r="1738" spans="1:20" x14ac:dyDescent="0.3">
      <c r="A1738" s="14">
        <v>43381</v>
      </c>
      <c r="B1738" s="15" t="s">
        <v>45</v>
      </c>
      <c r="C1738" s="15" t="s">
        <v>46</v>
      </c>
      <c r="D1738" s="15" t="s">
        <v>47</v>
      </c>
      <c r="E1738" s="16">
        <v>170</v>
      </c>
      <c r="F1738" s="17">
        <v>133</v>
      </c>
      <c r="G1738" s="17">
        <v>0</v>
      </c>
      <c r="H1738" s="17">
        <v>69</v>
      </c>
      <c r="I1738" s="15" t="s">
        <v>1000</v>
      </c>
      <c r="J1738" s="17">
        <v>197</v>
      </c>
      <c r="K1738" s="15" t="s">
        <v>462</v>
      </c>
      <c r="L1738" s="27">
        <v>29</v>
      </c>
      <c r="M1738" s="28">
        <v>8</v>
      </c>
      <c r="N1738" s="28">
        <v>50</v>
      </c>
      <c r="O1738" s="29" t="s">
        <v>129</v>
      </c>
      <c r="P1738" s="16">
        <v>82</v>
      </c>
      <c r="Q1738" s="16">
        <v>100</v>
      </c>
      <c r="R1738" s="15" t="s">
        <v>51</v>
      </c>
      <c r="S1738" s="16">
        <v>61</v>
      </c>
      <c r="T1738" s="15" t="s">
        <v>81</v>
      </c>
    </row>
    <row r="1739" spans="1:20" x14ac:dyDescent="0.3">
      <c r="A1739" s="14">
        <v>43382</v>
      </c>
      <c r="B1739" s="15" t="s">
        <v>45</v>
      </c>
      <c r="C1739" s="15" t="s">
        <v>46</v>
      </c>
      <c r="D1739" s="15" t="s">
        <v>47</v>
      </c>
      <c r="E1739" s="16">
        <v>170</v>
      </c>
      <c r="F1739" s="17">
        <v>157</v>
      </c>
      <c r="G1739" s="17">
        <v>0</v>
      </c>
      <c r="H1739" s="17">
        <v>99</v>
      </c>
      <c r="I1739" s="15" t="s">
        <v>465</v>
      </c>
      <c r="J1739" s="17">
        <v>215</v>
      </c>
      <c r="K1739" s="15" t="s">
        <v>406</v>
      </c>
      <c r="L1739" s="29" t="s">
        <v>289</v>
      </c>
      <c r="M1739" s="28">
        <v>11</v>
      </c>
      <c r="N1739" s="28">
        <v>58</v>
      </c>
      <c r="O1739" s="29" t="s">
        <v>170</v>
      </c>
      <c r="P1739" s="16">
        <v>82</v>
      </c>
      <c r="Q1739" s="16">
        <v>98</v>
      </c>
      <c r="R1739" s="15" t="s">
        <v>51</v>
      </c>
      <c r="S1739" s="16">
        <v>61</v>
      </c>
      <c r="T1739" s="15" t="s">
        <v>50</v>
      </c>
    </row>
    <row r="1740" spans="1:20" x14ac:dyDescent="0.3">
      <c r="A1740" s="14">
        <v>43383</v>
      </c>
      <c r="B1740" s="15" t="s">
        <v>45</v>
      </c>
      <c r="C1740" s="15" t="s">
        <v>46</v>
      </c>
      <c r="D1740" s="15" t="s">
        <v>47</v>
      </c>
      <c r="E1740" s="16">
        <v>170</v>
      </c>
      <c r="F1740" s="17">
        <v>176</v>
      </c>
      <c r="G1740" s="17">
        <v>8</v>
      </c>
      <c r="H1740" s="17">
        <v>104</v>
      </c>
      <c r="I1740" s="15" t="s">
        <v>467</v>
      </c>
      <c r="J1740" s="17">
        <v>247</v>
      </c>
      <c r="K1740" s="15" t="s">
        <v>278</v>
      </c>
      <c r="L1740" s="27">
        <v>24</v>
      </c>
      <c r="M1740" s="28">
        <v>14</v>
      </c>
      <c r="N1740" s="28">
        <v>100</v>
      </c>
      <c r="O1740" s="29" t="s">
        <v>195</v>
      </c>
      <c r="P1740" s="16">
        <v>64</v>
      </c>
      <c r="Q1740" s="16">
        <v>91</v>
      </c>
      <c r="R1740" s="15" t="s">
        <v>111</v>
      </c>
      <c r="S1740" s="16">
        <v>37</v>
      </c>
      <c r="T1740" s="15" t="s">
        <v>94</v>
      </c>
    </row>
    <row r="1741" spans="1:20" x14ac:dyDescent="0.3">
      <c r="A1741" s="14">
        <v>43384</v>
      </c>
      <c r="B1741" s="15" t="s">
        <v>45</v>
      </c>
      <c r="C1741" s="15" t="s">
        <v>46</v>
      </c>
      <c r="D1741" s="15" t="s">
        <v>47</v>
      </c>
      <c r="E1741" s="16">
        <v>170</v>
      </c>
      <c r="F1741" s="17">
        <v>176</v>
      </c>
      <c r="G1741" s="17">
        <v>4</v>
      </c>
      <c r="H1741" s="17">
        <v>127</v>
      </c>
      <c r="I1741" s="15" t="s">
        <v>654</v>
      </c>
      <c r="J1741" s="17">
        <v>225</v>
      </c>
      <c r="K1741" s="15" t="s">
        <v>517</v>
      </c>
      <c r="L1741" s="27">
        <v>29</v>
      </c>
      <c r="M1741" s="28">
        <v>8</v>
      </c>
      <c r="N1741" s="28">
        <v>89</v>
      </c>
      <c r="O1741" s="29" t="s">
        <v>510</v>
      </c>
      <c r="P1741" s="16">
        <v>81</v>
      </c>
      <c r="Q1741" s="16">
        <v>98</v>
      </c>
      <c r="R1741" s="15" t="s">
        <v>51</v>
      </c>
      <c r="S1741" s="16">
        <v>45</v>
      </c>
      <c r="T1741" s="15" t="s">
        <v>80</v>
      </c>
    </row>
    <row r="1742" spans="1:20" x14ac:dyDescent="0.3">
      <c r="A1742" s="14">
        <v>43385</v>
      </c>
      <c r="B1742" s="15" t="s">
        <v>45</v>
      </c>
      <c r="C1742" s="15" t="s">
        <v>46</v>
      </c>
      <c r="D1742" s="15" t="s">
        <v>47</v>
      </c>
      <c r="E1742" s="16">
        <v>170</v>
      </c>
      <c r="F1742" s="17">
        <v>191</v>
      </c>
      <c r="G1742" s="17">
        <v>0</v>
      </c>
      <c r="H1742" s="17">
        <v>120</v>
      </c>
      <c r="I1742" s="15" t="s">
        <v>151</v>
      </c>
      <c r="J1742" s="17">
        <v>262</v>
      </c>
      <c r="K1742" s="15" t="s">
        <v>278</v>
      </c>
      <c r="L1742" s="27">
        <v>24</v>
      </c>
      <c r="M1742" s="28">
        <v>25</v>
      </c>
      <c r="N1742" s="28">
        <v>119</v>
      </c>
      <c r="O1742" s="29" t="s">
        <v>118</v>
      </c>
      <c r="P1742" s="16">
        <v>48</v>
      </c>
      <c r="Q1742" s="16">
        <v>98</v>
      </c>
      <c r="R1742" s="15" t="s">
        <v>51</v>
      </c>
      <c r="S1742" s="16">
        <v>43</v>
      </c>
      <c r="T1742" s="15" t="s">
        <v>169</v>
      </c>
    </row>
    <row r="1743" spans="1:20" x14ac:dyDescent="0.3">
      <c r="A1743" s="14">
        <v>43386</v>
      </c>
      <c r="B1743" s="15" t="s">
        <v>45</v>
      </c>
      <c r="C1743" s="15" t="s">
        <v>46</v>
      </c>
      <c r="D1743" s="15" t="s">
        <v>47</v>
      </c>
      <c r="E1743" s="16">
        <v>170</v>
      </c>
      <c r="F1743" s="17">
        <v>212</v>
      </c>
      <c r="G1743" s="17">
        <v>218</v>
      </c>
      <c r="H1743" s="17">
        <v>146</v>
      </c>
      <c r="I1743" s="15" t="s">
        <v>272</v>
      </c>
      <c r="J1743" s="17">
        <v>277</v>
      </c>
      <c r="K1743" s="15" t="s">
        <v>512</v>
      </c>
      <c r="L1743" s="27">
        <v>25</v>
      </c>
      <c r="M1743" s="28">
        <v>19</v>
      </c>
      <c r="N1743" s="28">
        <v>111</v>
      </c>
      <c r="O1743" s="29" t="s">
        <v>286</v>
      </c>
      <c r="P1743" s="16">
        <v>56</v>
      </c>
      <c r="Q1743" s="16">
        <v>93</v>
      </c>
      <c r="R1743" s="15" t="s">
        <v>106</v>
      </c>
      <c r="S1743" s="16">
        <v>44</v>
      </c>
      <c r="T1743" s="15" t="s">
        <v>89</v>
      </c>
    </row>
    <row r="1744" spans="1:20" x14ac:dyDescent="0.3">
      <c r="A1744" s="14">
        <v>43387</v>
      </c>
      <c r="B1744" s="15" t="s">
        <v>45</v>
      </c>
      <c r="C1744" s="15" t="s">
        <v>46</v>
      </c>
      <c r="D1744" s="15" t="s">
        <v>47</v>
      </c>
      <c r="E1744" s="16">
        <v>170</v>
      </c>
      <c r="F1744" s="17">
        <v>125</v>
      </c>
      <c r="G1744" s="17">
        <v>68</v>
      </c>
      <c r="H1744" s="17">
        <v>99</v>
      </c>
      <c r="I1744" s="15" t="s">
        <v>557</v>
      </c>
      <c r="J1744" s="17">
        <v>151</v>
      </c>
      <c r="K1744" s="15" t="s">
        <v>262</v>
      </c>
      <c r="L1744" s="27">
        <v>28</v>
      </c>
      <c r="M1744" s="28">
        <v>6</v>
      </c>
      <c r="N1744" s="28">
        <v>89</v>
      </c>
      <c r="O1744" s="29" t="s">
        <v>147</v>
      </c>
      <c r="P1744" s="16">
        <v>89</v>
      </c>
      <c r="Q1744" s="16">
        <v>98</v>
      </c>
      <c r="R1744" s="15" t="s">
        <v>51</v>
      </c>
      <c r="S1744" s="16">
        <v>75</v>
      </c>
      <c r="T1744" s="15" t="s">
        <v>179</v>
      </c>
    </row>
    <row r="1745" spans="1:20" x14ac:dyDescent="0.3">
      <c r="A1745" s="14">
        <v>43388</v>
      </c>
      <c r="B1745" s="15" t="s">
        <v>45</v>
      </c>
      <c r="C1745" s="15" t="s">
        <v>46</v>
      </c>
      <c r="D1745" s="15" t="s">
        <v>47</v>
      </c>
      <c r="E1745" s="16">
        <v>170</v>
      </c>
      <c r="F1745" s="17">
        <v>157</v>
      </c>
      <c r="G1745" s="17">
        <v>14</v>
      </c>
      <c r="H1745" s="17">
        <v>94</v>
      </c>
      <c r="I1745" s="15" t="s">
        <v>105</v>
      </c>
      <c r="J1745" s="17">
        <v>220</v>
      </c>
      <c r="K1745" s="15" t="s">
        <v>208</v>
      </c>
      <c r="L1745" s="29" t="s">
        <v>132</v>
      </c>
      <c r="M1745" s="28">
        <v>8</v>
      </c>
      <c r="N1745" s="28">
        <v>53</v>
      </c>
      <c r="O1745" s="29" t="s">
        <v>193</v>
      </c>
      <c r="P1745" s="16">
        <v>79</v>
      </c>
      <c r="Q1745" s="16">
        <v>98</v>
      </c>
      <c r="R1745" s="15" t="s">
        <v>51</v>
      </c>
      <c r="S1745" s="16">
        <v>47</v>
      </c>
      <c r="T1745" s="15" t="s">
        <v>135</v>
      </c>
    </row>
    <row r="1746" spans="1:20" x14ac:dyDescent="0.3">
      <c r="A1746" s="14">
        <v>43389</v>
      </c>
      <c r="B1746" s="15" t="s">
        <v>45</v>
      </c>
      <c r="C1746" s="15" t="s">
        <v>46</v>
      </c>
      <c r="D1746" s="15" t="s">
        <v>47</v>
      </c>
      <c r="E1746" s="16">
        <v>170</v>
      </c>
      <c r="F1746" s="17">
        <v>156</v>
      </c>
      <c r="G1746" s="17">
        <v>0</v>
      </c>
      <c r="H1746" s="17">
        <v>102</v>
      </c>
      <c r="I1746" s="15" t="s">
        <v>51</v>
      </c>
      <c r="J1746" s="17">
        <v>211</v>
      </c>
      <c r="K1746" s="15" t="s">
        <v>611</v>
      </c>
      <c r="L1746" s="29" t="s">
        <v>102</v>
      </c>
      <c r="M1746" s="28">
        <v>8</v>
      </c>
      <c r="N1746" s="28">
        <v>58</v>
      </c>
      <c r="O1746" s="29" t="s">
        <v>91</v>
      </c>
      <c r="P1746" s="16">
        <v>80</v>
      </c>
      <c r="Q1746" s="16">
        <v>99</v>
      </c>
      <c r="R1746" s="15" t="s">
        <v>51</v>
      </c>
      <c r="S1746" s="16">
        <v>60</v>
      </c>
      <c r="T1746" s="15" t="s">
        <v>51</v>
      </c>
    </row>
    <row r="1747" spans="1:20" x14ac:dyDescent="0.3">
      <c r="A1747" s="14">
        <v>43390</v>
      </c>
      <c r="B1747" s="15" t="s">
        <v>45</v>
      </c>
      <c r="C1747" s="15" t="s">
        <v>46</v>
      </c>
      <c r="D1747" s="15" t="s">
        <v>47</v>
      </c>
      <c r="E1747" s="16">
        <v>170</v>
      </c>
      <c r="F1747" s="17">
        <v>166</v>
      </c>
      <c r="G1747" s="17">
        <v>46</v>
      </c>
      <c r="H1747" s="17">
        <v>118</v>
      </c>
      <c r="I1747" s="15" t="s">
        <v>888</v>
      </c>
      <c r="J1747" s="17">
        <v>214</v>
      </c>
      <c r="K1747" s="15" t="s">
        <v>291</v>
      </c>
      <c r="L1747" s="29" t="s">
        <v>263</v>
      </c>
      <c r="M1747" s="28">
        <v>3</v>
      </c>
      <c r="N1747" s="28">
        <v>47</v>
      </c>
      <c r="O1747" s="29" t="s">
        <v>94</v>
      </c>
      <c r="P1747" s="16">
        <v>79</v>
      </c>
      <c r="Q1747" s="16">
        <v>97</v>
      </c>
      <c r="R1747" s="15" t="s">
        <v>51</v>
      </c>
      <c r="S1747" s="16">
        <v>57</v>
      </c>
      <c r="T1747" s="15" t="s">
        <v>71</v>
      </c>
    </row>
    <row r="1748" spans="1:20" x14ac:dyDescent="0.3">
      <c r="A1748" s="14">
        <v>43391</v>
      </c>
      <c r="B1748" s="15" t="s">
        <v>45</v>
      </c>
      <c r="C1748" s="15" t="s">
        <v>46</v>
      </c>
      <c r="D1748" s="15" t="s">
        <v>47</v>
      </c>
      <c r="E1748" s="16">
        <v>170</v>
      </c>
      <c r="F1748" s="17">
        <v>166</v>
      </c>
      <c r="G1748" s="17">
        <v>42</v>
      </c>
      <c r="H1748" s="17">
        <v>140</v>
      </c>
      <c r="I1748" s="15" t="s">
        <v>51</v>
      </c>
      <c r="J1748" s="17">
        <v>191</v>
      </c>
      <c r="K1748" s="15" t="s">
        <v>702</v>
      </c>
      <c r="L1748" s="27">
        <v>29</v>
      </c>
      <c r="M1748" s="28">
        <v>0</v>
      </c>
      <c r="N1748" s="28">
        <v>17</v>
      </c>
      <c r="O1748" s="29" t="s">
        <v>88</v>
      </c>
      <c r="P1748" s="16">
        <v>91</v>
      </c>
      <c r="Q1748" s="16">
        <v>100</v>
      </c>
      <c r="R1748" s="15" t="s">
        <v>65</v>
      </c>
      <c r="S1748" s="16">
        <v>76</v>
      </c>
      <c r="T1748" s="15" t="s">
        <v>50</v>
      </c>
    </row>
    <row r="1749" spans="1:20" x14ac:dyDescent="0.3">
      <c r="A1749" s="14">
        <v>43392</v>
      </c>
      <c r="B1749" s="15" t="s">
        <v>45</v>
      </c>
      <c r="C1749" s="15" t="s">
        <v>46</v>
      </c>
      <c r="D1749" s="15" t="s">
        <v>47</v>
      </c>
      <c r="E1749" s="16">
        <v>170</v>
      </c>
      <c r="F1749" s="17">
        <v>161</v>
      </c>
      <c r="G1749" s="17">
        <v>0</v>
      </c>
      <c r="H1749" s="17">
        <v>142</v>
      </c>
      <c r="I1749" s="15" t="s">
        <v>479</v>
      </c>
      <c r="J1749" s="17">
        <v>180</v>
      </c>
      <c r="K1749" s="15" t="s">
        <v>339</v>
      </c>
      <c r="L1749" s="29" t="s">
        <v>533</v>
      </c>
      <c r="M1749" s="28">
        <v>0</v>
      </c>
      <c r="N1749" s="28">
        <v>36</v>
      </c>
      <c r="O1749" s="29" t="s">
        <v>352</v>
      </c>
      <c r="P1749" s="16">
        <v>94</v>
      </c>
      <c r="Q1749" s="16">
        <v>99</v>
      </c>
      <c r="R1749" s="15" t="s">
        <v>51</v>
      </c>
      <c r="S1749" s="16">
        <v>83</v>
      </c>
      <c r="T1749" s="15" t="s">
        <v>250</v>
      </c>
    </row>
    <row r="1750" spans="1:20" x14ac:dyDescent="0.3">
      <c r="A1750" s="14">
        <v>43393</v>
      </c>
      <c r="B1750" s="15" t="s">
        <v>45</v>
      </c>
      <c r="C1750" s="15" t="s">
        <v>46</v>
      </c>
      <c r="D1750" s="15" t="s">
        <v>47</v>
      </c>
      <c r="E1750" s="16">
        <v>170</v>
      </c>
      <c r="F1750" s="17">
        <v>160</v>
      </c>
      <c r="G1750" s="17">
        <v>0</v>
      </c>
      <c r="H1750" s="17">
        <v>117</v>
      </c>
      <c r="I1750" s="15" t="s">
        <v>718</v>
      </c>
      <c r="J1750" s="17">
        <v>202</v>
      </c>
      <c r="K1750" s="15" t="s">
        <v>431</v>
      </c>
      <c r="L1750" s="29" t="s">
        <v>116</v>
      </c>
      <c r="M1750" s="28">
        <v>8</v>
      </c>
      <c r="N1750" s="28">
        <v>50</v>
      </c>
      <c r="O1750" s="29" t="s">
        <v>89</v>
      </c>
      <c r="P1750" s="16">
        <v>84</v>
      </c>
      <c r="Q1750" s="16">
        <v>99</v>
      </c>
      <c r="R1750" s="15" t="s">
        <v>51</v>
      </c>
      <c r="S1750" s="16">
        <v>68</v>
      </c>
      <c r="T1750" s="15" t="s">
        <v>113</v>
      </c>
    </row>
    <row r="1751" spans="1:20" x14ac:dyDescent="0.3">
      <c r="A1751" s="14">
        <v>43394</v>
      </c>
      <c r="B1751" s="15" t="s">
        <v>45</v>
      </c>
      <c r="C1751" s="15" t="s">
        <v>46</v>
      </c>
      <c r="D1751" s="15" t="s">
        <v>47</v>
      </c>
      <c r="E1751" s="16">
        <v>170</v>
      </c>
      <c r="F1751" s="17">
        <v>172</v>
      </c>
      <c r="G1751" s="17">
        <v>0</v>
      </c>
      <c r="H1751" s="17">
        <v>123</v>
      </c>
      <c r="I1751" s="15" t="s">
        <v>253</v>
      </c>
      <c r="J1751" s="17">
        <v>221</v>
      </c>
      <c r="K1751" s="15" t="s">
        <v>126</v>
      </c>
      <c r="L1751" s="29" t="s">
        <v>84</v>
      </c>
      <c r="M1751" s="28">
        <v>11</v>
      </c>
      <c r="N1751" s="28">
        <v>53</v>
      </c>
      <c r="O1751" s="29" t="s">
        <v>52</v>
      </c>
      <c r="P1751" s="16">
        <v>84</v>
      </c>
      <c r="Q1751" s="16">
        <v>98</v>
      </c>
      <c r="R1751" s="15" t="s">
        <v>51</v>
      </c>
      <c r="S1751" s="16">
        <v>67</v>
      </c>
      <c r="T1751" s="15" t="s">
        <v>71</v>
      </c>
    </row>
    <row r="1752" spans="1:20" x14ac:dyDescent="0.3">
      <c r="A1752" s="14">
        <v>43395</v>
      </c>
      <c r="B1752" s="15" t="s">
        <v>45</v>
      </c>
      <c r="C1752" s="15" t="s">
        <v>46</v>
      </c>
      <c r="D1752" s="15" t="s">
        <v>47</v>
      </c>
      <c r="E1752" s="16">
        <v>170</v>
      </c>
      <c r="F1752" s="17">
        <v>166</v>
      </c>
      <c r="G1752" s="17">
        <v>0</v>
      </c>
      <c r="H1752" s="17">
        <v>123</v>
      </c>
      <c r="I1752" s="15" t="s">
        <v>51</v>
      </c>
      <c r="J1752" s="17">
        <v>209</v>
      </c>
      <c r="K1752" s="15" t="s">
        <v>374</v>
      </c>
      <c r="L1752" s="29" t="s">
        <v>116</v>
      </c>
      <c r="M1752" s="28">
        <v>11</v>
      </c>
      <c r="N1752" s="28">
        <v>61</v>
      </c>
      <c r="O1752" s="29" t="s">
        <v>167</v>
      </c>
      <c r="P1752" s="16">
        <v>78</v>
      </c>
      <c r="Q1752" s="16">
        <v>97</v>
      </c>
      <c r="R1752" s="15" t="s">
        <v>258</v>
      </c>
      <c r="S1752" s="16">
        <v>57</v>
      </c>
      <c r="T1752" s="15" t="s">
        <v>91</v>
      </c>
    </row>
    <row r="1753" spans="1:20" x14ac:dyDescent="0.3">
      <c r="A1753" s="14">
        <v>43396</v>
      </c>
      <c r="B1753" s="15" t="s">
        <v>45</v>
      </c>
      <c r="C1753" s="15" t="s">
        <v>46</v>
      </c>
      <c r="D1753" s="15" t="s">
        <v>47</v>
      </c>
      <c r="E1753" s="16">
        <v>170</v>
      </c>
      <c r="F1753" s="17">
        <v>148</v>
      </c>
      <c r="G1753" s="17">
        <v>0</v>
      </c>
      <c r="H1753" s="17">
        <v>96</v>
      </c>
      <c r="I1753" s="15" t="s">
        <v>111</v>
      </c>
      <c r="J1753" s="17">
        <v>201</v>
      </c>
      <c r="K1753" s="15" t="s">
        <v>696</v>
      </c>
      <c r="L1753" s="29" t="s">
        <v>84</v>
      </c>
      <c r="M1753" s="28">
        <v>6</v>
      </c>
      <c r="N1753" s="28">
        <v>56</v>
      </c>
      <c r="O1753" s="29" t="s">
        <v>113</v>
      </c>
      <c r="P1753" s="16">
        <v>85</v>
      </c>
      <c r="Q1753" s="16">
        <v>99</v>
      </c>
      <c r="R1753" s="15" t="s">
        <v>51</v>
      </c>
      <c r="S1753" s="16">
        <v>62</v>
      </c>
      <c r="T1753" s="15" t="s">
        <v>169</v>
      </c>
    </row>
    <row r="1754" spans="1:20" x14ac:dyDescent="0.3">
      <c r="A1754" s="14">
        <v>43397</v>
      </c>
      <c r="B1754" s="15" t="s">
        <v>45</v>
      </c>
      <c r="C1754" s="15" t="s">
        <v>46</v>
      </c>
      <c r="D1754" s="15" t="s">
        <v>47</v>
      </c>
      <c r="E1754" s="16">
        <v>170</v>
      </c>
      <c r="F1754" s="17">
        <v>154</v>
      </c>
      <c r="G1754" s="17">
        <v>0</v>
      </c>
      <c r="H1754" s="17">
        <v>95</v>
      </c>
      <c r="I1754" s="15" t="s">
        <v>309</v>
      </c>
      <c r="J1754" s="17">
        <v>212</v>
      </c>
      <c r="K1754" s="15" t="s">
        <v>517</v>
      </c>
      <c r="L1754" s="29" t="s">
        <v>84</v>
      </c>
      <c r="M1754" s="28">
        <v>8</v>
      </c>
      <c r="N1754" s="28">
        <v>47</v>
      </c>
      <c r="O1754" s="29" t="s">
        <v>213</v>
      </c>
      <c r="P1754" s="16">
        <v>80</v>
      </c>
      <c r="Q1754" s="16">
        <v>99</v>
      </c>
      <c r="R1754" s="15" t="s">
        <v>249</v>
      </c>
      <c r="S1754" s="16">
        <v>53</v>
      </c>
      <c r="T1754" s="15" t="s">
        <v>71</v>
      </c>
    </row>
    <row r="1755" spans="1:20" x14ac:dyDescent="0.3">
      <c r="A1755" s="14">
        <v>43398</v>
      </c>
      <c r="B1755" s="15" t="s">
        <v>45</v>
      </c>
      <c r="C1755" s="15" t="s">
        <v>46</v>
      </c>
      <c r="D1755" s="15" t="s">
        <v>47</v>
      </c>
      <c r="E1755" s="16">
        <v>170</v>
      </c>
      <c r="F1755" s="17">
        <v>141</v>
      </c>
      <c r="G1755" s="17">
        <v>0</v>
      </c>
      <c r="H1755" s="17">
        <v>74</v>
      </c>
      <c r="I1755" s="15" t="s">
        <v>51</v>
      </c>
      <c r="J1755" s="17">
        <v>208</v>
      </c>
      <c r="K1755" s="15" t="s">
        <v>297</v>
      </c>
      <c r="L1755" s="29" t="s">
        <v>84</v>
      </c>
      <c r="M1755" s="28">
        <v>6</v>
      </c>
      <c r="N1755" s="28">
        <v>50</v>
      </c>
      <c r="O1755" s="29" t="s">
        <v>89</v>
      </c>
      <c r="P1755" s="16">
        <v>83</v>
      </c>
      <c r="Q1755" s="16">
        <v>100</v>
      </c>
      <c r="R1755" s="15" t="s">
        <v>51</v>
      </c>
      <c r="S1755" s="16">
        <v>57</v>
      </c>
      <c r="T1755" s="15" t="s">
        <v>113</v>
      </c>
    </row>
    <row r="1756" spans="1:20" x14ac:dyDescent="0.3">
      <c r="A1756" s="14">
        <v>43399</v>
      </c>
      <c r="B1756" s="15" t="s">
        <v>45</v>
      </c>
      <c r="C1756" s="15" t="s">
        <v>46</v>
      </c>
      <c r="D1756" s="15" t="s">
        <v>47</v>
      </c>
      <c r="E1756" s="16">
        <v>170</v>
      </c>
      <c r="F1756" s="17">
        <v>128</v>
      </c>
      <c r="G1756" s="17">
        <v>342</v>
      </c>
      <c r="H1756" s="17">
        <v>99</v>
      </c>
      <c r="I1756" s="15" t="s">
        <v>1001</v>
      </c>
      <c r="J1756" s="17">
        <v>156</v>
      </c>
      <c r="K1756" s="15" t="s">
        <v>702</v>
      </c>
      <c r="L1756" s="27">
        <v>33</v>
      </c>
      <c r="M1756" s="28">
        <v>3</v>
      </c>
      <c r="N1756" s="28">
        <v>61</v>
      </c>
      <c r="O1756" s="29" t="s">
        <v>430</v>
      </c>
      <c r="P1756" s="16">
        <v>94</v>
      </c>
      <c r="Q1756" s="16">
        <v>100</v>
      </c>
      <c r="R1756" s="15" t="s">
        <v>51</v>
      </c>
      <c r="S1756" s="16">
        <v>85</v>
      </c>
      <c r="T1756" s="15" t="s">
        <v>71</v>
      </c>
    </row>
    <row r="1757" spans="1:20" x14ac:dyDescent="0.3">
      <c r="A1757" s="14">
        <v>43400</v>
      </c>
      <c r="B1757" s="15" t="s">
        <v>45</v>
      </c>
      <c r="C1757" s="15" t="s">
        <v>46</v>
      </c>
      <c r="D1757" s="15" t="s">
        <v>47</v>
      </c>
      <c r="E1757" s="16">
        <v>170</v>
      </c>
      <c r="F1757" s="17">
        <v>68</v>
      </c>
      <c r="G1757" s="17">
        <v>556</v>
      </c>
      <c r="H1757" s="17">
        <v>28</v>
      </c>
      <c r="I1757" s="15" t="s">
        <v>880</v>
      </c>
      <c r="J1757" s="17">
        <v>108</v>
      </c>
      <c r="K1757" s="15" t="s">
        <v>817</v>
      </c>
      <c r="L1757" s="27">
        <v>25</v>
      </c>
      <c r="M1757" s="28">
        <v>6</v>
      </c>
      <c r="N1757" s="28">
        <v>78</v>
      </c>
      <c r="O1757" s="29" t="s">
        <v>94</v>
      </c>
      <c r="P1757" s="16">
        <v>96</v>
      </c>
      <c r="Q1757" s="16">
        <v>99</v>
      </c>
      <c r="R1757" s="15" t="s">
        <v>51</v>
      </c>
      <c r="S1757" s="16">
        <v>90</v>
      </c>
      <c r="T1757" s="15" t="s">
        <v>51</v>
      </c>
    </row>
    <row r="1758" spans="1:20" x14ac:dyDescent="0.3">
      <c r="A1758" s="14">
        <v>43401</v>
      </c>
      <c r="B1758" s="15" t="s">
        <v>45</v>
      </c>
      <c r="C1758" s="15" t="s">
        <v>46</v>
      </c>
      <c r="D1758" s="15" t="s">
        <v>47</v>
      </c>
      <c r="E1758" s="16">
        <v>170</v>
      </c>
      <c r="F1758" s="17">
        <v>28</v>
      </c>
      <c r="G1758" s="17">
        <v>358</v>
      </c>
      <c r="H1758" s="17">
        <v>13</v>
      </c>
      <c r="I1758" s="15" t="s">
        <v>1002</v>
      </c>
      <c r="J1758" s="17">
        <v>43</v>
      </c>
      <c r="K1758" s="15" t="s">
        <v>764</v>
      </c>
      <c r="L1758" s="27">
        <v>10</v>
      </c>
      <c r="M1758" s="28">
        <v>8</v>
      </c>
      <c r="N1758" s="28">
        <v>50</v>
      </c>
      <c r="O1758" s="29" t="s">
        <v>108</v>
      </c>
      <c r="P1758" s="16">
        <v>99</v>
      </c>
      <c r="Q1758" s="16">
        <v>100</v>
      </c>
      <c r="R1758" s="15" t="s">
        <v>51</v>
      </c>
      <c r="S1758" s="16">
        <v>96</v>
      </c>
      <c r="T1758" s="15" t="s">
        <v>51</v>
      </c>
    </row>
    <row r="1759" spans="1:20" x14ac:dyDescent="0.3">
      <c r="A1759" s="14">
        <v>43402</v>
      </c>
      <c r="B1759" s="15" t="s">
        <v>45</v>
      </c>
      <c r="C1759" s="15" t="s">
        <v>46</v>
      </c>
      <c r="D1759" s="15" t="s">
        <v>47</v>
      </c>
      <c r="E1759" s="16">
        <v>170</v>
      </c>
      <c r="F1759" s="17">
        <v>60</v>
      </c>
      <c r="G1759" s="17">
        <v>38</v>
      </c>
      <c r="H1759" s="17">
        <v>22</v>
      </c>
      <c r="I1759" s="15" t="s">
        <v>876</v>
      </c>
      <c r="J1759" s="17">
        <v>99</v>
      </c>
      <c r="K1759" s="15" t="s">
        <v>493</v>
      </c>
      <c r="L1759" s="29" t="s">
        <v>132</v>
      </c>
      <c r="M1759" s="28">
        <v>8</v>
      </c>
      <c r="N1759" s="28">
        <v>56</v>
      </c>
      <c r="O1759" s="29" t="s">
        <v>91</v>
      </c>
      <c r="P1759" s="16">
        <v>92</v>
      </c>
      <c r="Q1759" s="16">
        <v>100</v>
      </c>
      <c r="R1759" s="15" t="s">
        <v>51</v>
      </c>
      <c r="S1759" s="16">
        <v>75</v>
      </c>
      <c r="T1759" s="15" t="s">
        <v>89</v>
      </c>
    </row>
    <row r="1760" spans="1:20" x14ac:dyDescent="0.3">
      <c r="A1760" s="14">
        <v>43403</v>
      </c>
      <c r="B1760" s="15" t="s">
        <v>45</v>
      </c>
      <c r="C1760" s="15" t="s">
        <v>46</v>
      </c>
      <c r="D1760" s="15" t="s">
        <v>47</v>
      </c>
      <c r="E1760" s="16">
        <v>170</v>
      </c>
      <c r="F1760" s="17">
        <v>100</v>
      </c>
      <c r="G1760" s="17">
        <v>0</v>
      </c>
      <c r="H1760" s="17">
        <v>52</v>
      </c>
      <c r="I1760" s="15" t="s">
        <v>761</v>
      </c>
      <c r="J1760" s="17">
        <v>149</v>
      </c>
      <c r="K1760" s="15" t="s">
        <v>81</v>
      </c>
      <c r="L1760" s="27">
        <v>99</v>
      </c>
      <c r="M1760" s="28">
        <v>11</v>
      </c>
      <c r="N1760" s="28">
        <v>56</v>
      </c>
      <c r="O1760" s="29" t="s">
        <v>258</v>
      </c>
      <c r="P1760" s="16">
        <v>72</v>
      </c>
      <c r="Q1760" s="16">
        <v>98</v>
      </c>
      <c r="R1760" s="15" t="s">
        <v>147</v>
      </c>
      <c r="S1760" s="16">
        <v>54</v>
      </c>
      <c r="T1760" s="15" t="s">
        <v>113</v>
      </c>
    </row>
    <row r="1761" spans="1:20" x14ac:dyDescent="0.3">
      <c r="A1761" s="14">
        <v>43404</v>
      </c>
      <c r="B1761" s="15" t="s">
        <v>45</v>
      </c>
      <c r="C1761" s="15" t="s">
        <v>46</v>
      </c>
      <c r="D1761" s="15" t="s">
        <v>47</v>
      </c>
      <c r="E1761" s="16">
        <v>170</v>
      </c>
      <c r="F1761" s="17">
        <v>102</v>
      </c>
      <c r="G1761" s="17">
        <v>0</v>
      </c>
      <c r="H1761" s="17">
        <v>54</v>
      </c>
      <c r="I1761" s="15" t="s">
        <v>908</v>
      </c>
      <c r="J1761" s="17">
        <v>150</v>
      </c>
      <c r="K1761" s="15" t="s">
        <v>288</v>
      </c>
      <c r="L1761" s="29" t="s">
        <v>84</v>
      </c>
      <c r="M1761" s="28">
        <v>6</v>
      </c>
      <c r="N1761" s="28">
        <v>56</v>
      </c>
      <c r="O1761" s="29" t="s">
        <v>201</v>
      </c>
      <c r="P1761" s="16">
        <v>81</v>
      </c>
      <c r="Q1761" s="16">
        <v>98</v>
      </c>
      <c r="R1761" s="15" t="s">
        <v>312</v>
      </c>
      <c r="S1761" s="16">
        <v>58</v>
      </c>
      <c r="T1761" s="15" t="s">
        <v>121</v>
      </c>
    </row>
    <row r="1762" spans="1:20" x14ac:dyDescent="0.3">
      <c r="A1762" s="14">
        <v>43405</v>
      </c>
      <c r="B1762" s="15" t="s">
        <v>45</v>
      </c>
      <c r="C1762" s="15" t="s">
        <v>46</v>
      </c>
      <c r="D1762" s="15" t="s">
        <v>47</v>
      </c>
      <c r="E1762" s="16">
        <v>170</v>
      </c>
      <c r="F1762" s="17">
        <v>108</v>
      </c>
      <c r="G1762" s="17">
        <v>30</v>
      </c>
      <c r="H1762" s="17">
        <v>79</v>
      </c>
      <c r="I1762" s="15" t="s">
        <v>1003</v>
      </c>
      <c r="J1762" s="17">
        <v>138</v>
      </c>
      <c r="K1762" s="15" t="s">
        <v>696</v>
      </c>
      <c r="L1762" s="29" t="s">
        <v>102</v>
      </c>
      <c r="M1762" s="28">
        <v>3</v>
      </c>
      <c r="N1762" s="28">
        <v>50</v>
      </c>
      <c r="O1762" s="29" t="s">
        <v>769</v>
      </c>
      <c r="P1762" s="16">
        <v>84</v>
      </c>
      <c r="Q1762" s="16">
        <v>95</v>
      </c>
      <c r="R1762" s="15" t="s">
        <v>51</v>
      </c>
      <c r="S1762" s="16">
        <v>69</v>
      </c>
      <c r="T1762" s="15" t="s">
        <v>117</v>
      </c>
    </row>
    <row r="1763" spans="1:20" x14ac:dyDescent="0.3">
      <c r="A1763" s="14">
        <v>43406</v>
      </c>
      <c r="B1763" s="15" t="s">
        <v>45</v>
      </c>
      <c r="C1763" s="15" t="s">
        <v>46</v>
      </c>
      <c r="D1763" s="15" t="s">
        <v>47</v>
      </c>
      <c r="E1763" s="16">
        <v>170</v>
      </c>
      <c r="F1763" s="17">
        <v>131</v>
      </c>
      <c r="G1763" s="17">
        <v>46</v>
      </c>
      <c r="H1763" s="17">
        <v>109</v>
      </c>
      <c r="I1763" s="15" t="s">
        <v>565</v>
      </c>
      <c r="J1763" s="17">
        <v>153</v>
      </c>
      <c r="K1763" s="15" t="s">
        <v>64</v>
      </c>
      <c r="L1763" s="27">
        <v>11</v>
      </c>
      <c r="M1763" s="28">
        <v>3</v>
      </c>
      <c r="N1763" s="28">
        <v>39</v>
      </c>
      <c r="O1763" s="29" t="s">
        <v>177</v>
      </c>
      <c r="P1763" s="16">
        <v>96</v>
      </c>
      <c r="Q1763" s="16">
        <v>100</v>
      </c>
      <c r="R1763" s="15" t="s">
        <v>51</v>
      </c>
      <c r="S1763" s="16">
        <v>91</v>
      </c>
      <c r="T1763" s="15" t="s">
        <v>146</v>
      </c>
    </row>
    <row r="1764" spans="1:20" x14ac:dyDescent="0.3">
      <c r="A1764" s="14">
        <v>43407</v>
      </c>
      <c r="B1764" s="15" t="s">
        <v>45</v>
      </c>
      <c r="C1764" s="15" t="s">
        <v>46</v>
      </c>
      <c r="D1764" s="15" t="s">
        <v>47</v>
      </c>
      <c r="E1764" s="16">
        <v>170</v>
      </c>
      <c r="F1764" s="17">
        <v>127</v>
      </c>
      <c r="G1764" s="17">
        <v>0</v>
      </c>
      <c r="H1764" s="17">
        <v>74</v>
      </c>
      <c r="I1764" s="15" t="s">
        <v>719</v>
      </c>
      <c r="J1764" s="17">
        <v>180</v>
      </c>
      <c r="K1764" s="15" t="s">
        <v>374</v>
      </c>
      <c r="L1764" s="29" t="s">
        <v>116</v>
      </c>
      <c r="M1764" s="28">
        <v>8</v>
      </c>
      <c r="N1764" s="28">
        <v>50</v>
      </c>
      <c r="O1764" s="29" t="s">
        <v>64</v>
      </c>
      <c r="P1764" s="16">
        <v>82</v>
      </c>
      <c r="Q1764" s="16">
        <v>98</v>
      </c>
      <c r="R1764" s="15" t="s">
        <v>51</v>
      </c>
      <c r="S1764" s="16">
        <v>63</v>
      </c>
      <c r="T1764" s="15" t="s">
        <v>113</v>
      </c>
    </row>
    <row r="1765" spans="1:20" x14ac:dyDescent="0.3">
      <c r="A1765" s="14">
        <v>43408</v>
      </c>
      <c r="B1765" s="15" t="s">
        <v>45</v>
      </c>
      <c r="C1765" s="15" t="s">
        <v>46</v>
      </c>
      <c r="D1765" s="15" t="s">
        <v>47</v>
      </c>
      <c r="E1765" s="16">
        <v>170</v>
      </c>
      <c r="F1765" s="17">
        <v>120</v>
      </c>
      <c r="G1765" s="17">
        <v>10</v>
      </c>
      <c r="H1765" s="17">
        <v>78</v>
      </c>
      <c r="I1765" s="15" t="s">
        <v>487</v>
      </c>
      <c r="J1765" s="17">
        <v>162</v>
      </c>
      <c r="K1765" s="15" t="s">
        <v>613</v>
      </c>
      <c r="L1765" s="27">
        <v>14</v>
      </c>
      <c r="M1765" s="28">
        <v>8</v>
      </c>
      <c r="N1765" s="28">
        <v>97</v>
      </c>
      <c r="O1765" s="29" t="s">
        <v>486</v>
      </c>
      <c r="P1765" s="16">
        <v>80</v>
      </c>
      <c r="Q1765" s="16">
        <v>92</v>
      </c>
      <c r="R1765" s="15" t="s">
        <v>239</v>
      </c>
      <c r="S1765" s="16">
        <v>55</v>
      </c>
      <c r="T1765" s="15" t="s">
        <v>108</v>
      </c>
    </row>
    <row r="1766" spans="1:20" x14ac:dyDescent="0.3">
      <c r="A1766" s="14">
        <v>43409</v>
      </c>
      <c r="B1766" s="15" t="s">
        <v>45</v>
      </c>
      <c r="C1766" s="15" t="s">
        <v>46</v>
      </c>
      <c r="D1766" s="15" t="s">
        <v>47</v>
      </c>
      <c r="E1766" s="16">
        <v>170</v>
      </c>
      <c r="F1766" s="17">
        <v>124</v>
      </c>
      <c r="G1766" s="17">
        <v>146</v>
      </c>
      <c r="H1766" s="17">
        <v>89</v>
      </c>
      <c r="I1766" s="15" t="s">
        <v>1004</v>
      </c>
      <c r="J1766" s="17">
        <v>158</v>
      </c>
      <c r="K1766" s="15" t="s">
        <v>67</v>
      </c>
      <c r="L1766" s="27">
        <v>28</v>
      </c>
      <c r="M1766" s="28">
        <v>11</v>
      </c>
      <c r="N1766" s="28">
        <v>103</v>
      </c>
      <c r="O1766" s="29" t="s">
        <v>142</v>
      </c>
      <c r="P1766" s="16">
        <v>86</v>
      </c>
      <c r="Q1766" s="16">
        <v>100</v>
      </c>
      <c r="R1766" s="15" t="s">
        <v>143</v>
      </c>
      <c r="S1766" s="16">
        <v>54</v>
      </c>
      <c r="T1766" s="15" t="s">
        <v>80</v>
      </c>
    </row>
    <row r="1767" spans="1:20" x14ac:dyDescent="0.3">
      <c r="A1767" s="14">
        <v>43410</v>
      </c>
      <c r="B1767" s="15" t="s">
        <v>45</v>
      </c>
      <c r="C1767" s="15" t="s">
        <v>46</v>
      </c>
      <c r="D1767" s="15" t="s">
        <v>47</v>
      </c>
      <c r="E1767" s="16">
        <v>170</v>
      </c>
      <c r="F1767" s="17">
        <v>116</v>
      </c>
      <c r="G1767" s="17">
        <v>4</v>
      </c>
      <c r="H1767" s="17">
        <v>56</v>
      </c>
      <c r="I1767" s="15" t="s">
        <v>477</v>
      </c>
      <c r="J1767" s="17">
        <v>176</v>
      </c>
      <c r="K1767" s="15" t="s">
        <v>584</v>
      </c>
      <c r="L1767" s="27">
        <v>24</v>
      </c>
      <c r="M1767" s="28">
        <v>19</v>
      </c>
      <c r="N1767" s="28">
        <v>125</v>
      </c>
      <c r="O1767" s="29" t="s">
        <v>201</v>
      </c>
      <c r="P1767" s="16">
        <v>68</v>
      </c>
      <c r="Q1767" s="16">
        <v>97</v>
      </c>
      <c r="R1767" s="15" t="s">
        <v>258</v>
      </c>
      <c r="S1767" s="16">
        <v>50</v>
      </c>
      <c r="T1767" s="15" t="s">
        <v>201</v>
      </c>
    </row>
    <row r="1768" spans="1:20" x14ac:dyDescent="0.3">
      <c r="A1768" s="14">
        <v>43411</v>
      </c>
      <c r="B1768" s="15" t="s">
        <v>45</v>
      </c>
      <c r="C1768" s="15" t="s">
        <v>46</v>
      </c>
      <c r="D1768" s="15" t="s">
        <v>47</v>
      </c>
      <c r="E1768" s="16">
        <v>170</v>
      </c>
      <c r="F1768" s="17">
        <v>106</v>
      </c>
      <c r="G1768" s="17">
        <v>0</v>
      </c>
      <c r="H1768" s="17">
        <v>39</v>
      </c>
      <c r="I1768" s="15" t="s">
        <v>492</v>
      </c>
      <c r="J1768" s="17">
        <v>174</v>
      </c>
      <c r="K1768" s="15" t="s">
        <v>254</v>
      </c>
      <c r="L1768" s="27">
        <v>24</v>
      </c>
      <c r="M1768" s="28">
        <v>14</v>
      </c>
      <c r="N1768" s="28">
        <v>114</v>
      </c>
      <c r="O1768" s="29" t="s">
        <v>193</v>
      </c>
      <c r="P1768" s="16">
        <v>70</v>
      </c>
      <c r="Q1768" s="16">
        <v>98</v>
      </c>
      <c r="R1768" s="15" t="s">
        <v>100</v>
      </c>
      <c r="S1768" s="16">
        <v>34</v>
      </c>
      <c r="T1768" s="15" t="s">
        <v>64</v>
      </c>
    </row>
    <row r="1769" spans="1:20" x14ac:dyDescent="0.3">
      <c r="A1769" s="14">
        <v>43412</v>
      </c>
      <c r="B1769" s="15" t="s">
        <v>45</v>
      </c>
      <c r="C1769" s="15" t="s">
        <v>46</v>
      </c>
      <c r="D1769" s="15" t="s">
        <v>47</v>
      </c>
      <c r="E1769" s="16">
        <v>170</v>
      </c>
      <c r="F1769" s="17">
        <v>108</v>
      </c>
      <c r="G1769" s="17">
        <v>0</v>
      </c>
      <c r="H1769" s="17">
        <v>38</v>
      </c>
      <c r="I1769" s="15" t="s">
        <v>51</v>
      </c>
      <c r="J1769" s="17">
        <v>178</v>
      </c>
      <c r="K1769" s="15" t="s">
        <v>777</v>
      </c>
      <c r="L1769" s="27">
        <v>25</v>
      </c>
      <c r="M1769" s="28">
        <v>14</v>
      </c>
      <c r="N1769" s="28">
        <v>133</v>
      </c>
      <c r="O1769" s="29" t="s">
        <v>65</v>
      </c>
      <c r="P1769" s="16">
        <v>76</v>
      </c>
      <c r="Q1769" s="16">
        <v>100</v>
      </c>
      <c r="R1769" s="15" t="s">
        <v>51</v>
      </c>
      <c r="S1769" s="16">
        <v>44</v>
      </c>
      <c r="T1769" s="15" t="s">
        <v>133</v>
      </c>
    </row>
    <row r="1770" spans="1:20" x14ac:dyDescent="0.3">
      <c r="A1770" s="14">
        <v>43413</v>
      </c>
      <c r="B1770" s="15" t="s">
        <v>45</v>
      </c>
      <c r="C1770" s="15" t="s">
        <v>46</v>
      </c>
      <c r="D1770" s="15" t="s">
        <v>47</v>
      </c>
      <c r="E1770" s="16">
        <v>170</v>
      </c>
      <c r="F1770" s="17">
        <v>115</v>
      </c>
      <c r="G1770" s="17">
        <v>44</v>
      </c>
      <c r="H1770" s="17">
        <v>41</v>
      </c>
      <c r="I1770" s="15" t="s">
        <v>244</v>
      </c>
      <c r="J1770" s="17">
        <v>189</v>
      </c>
      <c r="K1770" s="15" t="s">
        <v>51</v>
      </c>
      <c r="L1770" s="29" t="s">
        <v>289</v>
      </c>
      <c r="M1770" s="28">
        <v>11</v>
      </c>
      <c r="N1770" s="28">
        <v>128</v>
      </c>
      <c r="O1770" s="29" t="s">
        <v>307</v>
      </c>
      <c r="P1770" s="16">
        <v>71</v>
      </c>
      <c r="Q1770" s="16">
        <v>99</v>
      </c>
      <c r="R1770" s="15" t="s">
        <v>280</v>
      </c>
      <c r="S1770" s="16">
        <v>41</v>
      </c>
      <c r="T1770" s="15" t="s">
        <v>182</v>
      </c>
    </row>
    <row r="1771" spans="1:20" x14ac:dyDescent="0.3">
      <c r="A1771" s="14">
        <v>43414</v>
      </c>
      <c r="B1771" s="15" t="s">
        <v>45</v>
      </c>
      <c r="C1771" s="15" t="s">
        <v>46</v>
      </c>
      <c r="D1771" s="15" t="s">
        <v>47</v>
      </c>
      <c r="E1771" s="16">
        <v>170</v>
      </c>
      <c r="F1771" s="17">
        <v>140</v>
      </c>
      <c r="G1771" s="17">
        <v>2</v>
      </c>
      <c r="H1771" s="17">
        <v>90</v>
      </c>
      <c r="I1771" s="15" t="s">
        <v>107</v>
      </c>
      <c r="J1771" s="17">
        <v>189</v>
      </c>
      <c r="K1771" s="15" t="s">
        <v>1005</v>
      </c>
      <c r="L1771" s="27">
        <v>12</v>
      </c>
      <c r="M1771" s="28">
        <v>6</v>
      </c>
      <c r="N1771" s="28">
        <v>64</v>
      </c>
      <c r="O1771" s="29" t="s">
        <v>286</v>
      </c>
      <c r="P1771" s="16">
        <v>90</v>
      </c>
      <c r="Q1771" s="16">
        <v>100</v>
      </c>
      <c r="R1771" s="15" t="s">
        <v>347</v>
      </c>
      <c r="S1771" s="16">
        <v>55</v>
      </c>
      <c r="T1771" s="15" t="s">
        <v>80</v>
      </c>
    </row>
    <row r="1772" spans="1:20" x14ac:dyDescent="0.3">
      <c r="A1772" s="14">
        <v>43415</v>
      </c>
      <c r="B1772" s="15" t="s">
        <v>45</v>
      </c>
      <c r="C1772" s="15" t="s">
        <v>46</v>
      </c>
      <c r="D1772" s="15" t="s">
        <v>47</v>
      </c>
      <c r="E1772" s="16">
        <v>170</v>
      </c>
      <c r="F1772" s="17">
        <v>116</v>
      </c>
      <c r="G1772" s="17">
        <v>124</v>
      </c>
      <c r="H1772" s="17">
        <v>82</v>
      </c>
      <c r="I1772" s="15" t="s">
        <v>51</v>
      </c>
      <c r="J1772" s="17">
        <v>151</v>
      </c>
      <c r="K1772" s="15" t="s">
        <v>307</v>
      </c>
      <c r="L1772" s="27">
        <v>35</v>
      </c>
      <c r="M1772" s="28">
        <v>3</v>
      </c>
      <c r="N1772" s="28">
        <v>53</v>
      </c>
      <c r="O1772" s="29" t="s">
        <v>148</v>
      </c>
      <c r="P1772" s="16">
        <v>95</v>
      </c>
      <c r="Q1772" s="16">
        <v>100</v>
      </c>
      <c r="R1772" s="15" t="s">
        <v>51</v>
      </c>
      <c r="S1772" s="16">
        <v>78</v>
      </c>
      <c r="T1772" s="15" t="s">
        <v>307</v>
      </c>
    </row>
    <row r="1773" spans="1:20" x14ac:dyDescent="0.3">
      <c r="A1773" s="14">
        <v>43416</v>
      </c>
      <c r="B1773" s="15" t="s">
        <v>45</v>
      </c>
      <c r="C1773" s="15" t="s">
        <v>46</v>
      </c>
      <c r="D1773" s="15" t="s">
        <v>47</v>
      </c>
      <c r="E1773" s="16">
        <v>170</v>
      </c>
      <c r="F1773" s="17">
        <v>117</v>
      </c>
      <c r="G1773" s="17">
        <v>0</v>
      </c>
      <c r="H1773" s="17">
        <v>69</v>
      </c>
      <c r="I1773" s="15" t="s">
        <v>1006</v>
      </c>
      <c r="J1773" s="17">
        <v>165</v>
      </c>
      <c r="K1773" s="15" t="s">
        <v>217</v>
      </c>
      <c r="L1773" s="27">
        <v>10</v>
      </c>
      <c r="M1773" s="28">
        <v>8</v>
      </c>
      <c r="N1773" s="28">
        <v>42</v>
      </c>
      <c r="O1773" s="29" t="s">
        <v>117</v>
      </c>
      <c r="P1773" s="16">
        <v>85</v>
      </c>
      <c r="Q1773" s="16">
        <v>100</v>
      </c>
      <c r="R1773" s="15" t="s">
        <v>51</v>
      </c>
      <c r="S1773" s="16">
        <v>60</v>
      </c>
      <c r="T1773" s="15" t="s">
        <v>94</v>
      </c>
    </row>
    <row r="1774" spans="1:20" x14ac:dyDescent="0.3">
      <c r="A1774" s="14">
        <v>43417</v>
      </c>
      <c r="B1774" s="15" t="s">
        <v>45</v>
      </c>
      <c r="C1774" s="15" t="s">
        <v>46</v>
      </c>
      <c r="D1774" s="15" t="s">
        <v>47</v>
      </c>
      <c r="E1774" s="16">
        <v>170</v>
      </c>
      <c r="F1774" s="17">
        <v>112</v>
      </c>
      <c r="G1774" s="17">
        <v>0</v>
      </c>
      <c r="H1774" s="17">
        <v>53</v>
      </c>
      <c r="I1774" s="15" t="s">
        <v>604</v>
      </c>
      <c r="J1774" s="17">
        <v>171</v>
      </c>
      <c r="K1774" s="15" t="s">
        <v>134</v>
      </c>
      <c r="L1774" s="27">
        <v>99</v>
      </c>
      <c r="M1774" s="28">
        <v>3</v>
      </c>
      <c r="N1774" s="28">
        <v>28</v>
      </c>
      <c r="O1774" s="29" t="s">
        <v>51</v>
      </c>
      <c r="P1774" s="16">
        <v>85</v>
      </c>
      <c r="Q1774" s="16">
        <v>100</v>
      </c>
      <c r="R1774" s="15" t="s">
        <v>51</v>
      </c>
      <c r="S1774" s="16">
        <v>60</v>
      </c>
      <c r="T1774" s="15" t="s">
        <v>89</v>
      </c>
    </row>
    <row r="1775" spans="1:20" x14ac:dyDescent="0.3">
      <c r="A1775" s="14">
        <v>43418</v>
      </c>
      <c r="B1775" s="15" t="s">
        <v>45</v>
      </c>
      <c r="C1775" s="15" t="s">
        <v>46</v>
      </c>
      <c r="D1775" s="15" t="s">
        <v>47</v>
      </c>
      <c r="E1775" s="16">
        <v>170</v>
      </c>
      <c r="F1775" s="17">
        <v>132</v>
      </c>
      <c r="G1775" s="17">
        <v>0</v>
      </c>
      <c r="H1775" s="17">
        <v>53</v>
      </c>
      <c r="I1775" s="15" t="s">
        <v>779</v>
      </c>
      <c r="J1775" s="17">
        <v>212</v>
      </c>
      <c r="K1775" s="15" t="s">
        <v>288</v>
      </c>
      <c r="L1775" s="29" t="s">
        <v>401</v>
      </c>
      <c r="M1775" s="28">
        <v>3</v>
      </c>
      <c r="N1775" s="28">
        <v>47</v>
      </c>
      <c r="O1775" s="29" t="s">
        <v>763</v>
      </c>
      <c r="P1775" s="16">
        <v>85</v>
      </c>
      <c r="Q1775" s="16">
        <v>100</v>
      </c>
      <c r="R1775" s="15" t="s">
        <v>51</v>
      </c>
      <c r="S1775" s="16">
        <v>50</v>
      </c>
      <c r="T1775" s="15" t="s">
        <v>52</v>
      </c>
    </row>
    <row r="1776" spans="1:20" x14ac:dyDescent="0.3">
      <c r="A1776" s="14">
        <v>43419</v>
      </c>
      <c r="B1776" s="15" t="s">
        <v>45</v>
      </c>
      <c r="C1776" s="15" t="s">
        <v>46</v>
      </c>
      <c r="D1776" s="15" t="s">
        <v>47</v>
      </c>
      <c r="E1776" s="16">
        <v>170</v>
      </c>
      <c r="F1776" s="17">
        <v>152</v>
      </c>
      <c r="G1776" s="17">
        <v>0</v>
      </c>
      <c r="H1776" s="17">
        <v>92</v>
      </c>
      <c r="I1776" s="15" t="s">
        <v>601</v>
      </c>
      <c r="J1776" s="17">
        <v>213</v>
      </c>
      <c r="K1776" s="15" t="s">
        <v>643</v>
      </c>
      <c r="L1776" s="27">
        <v>99</v>
      </c>
      <c r="M1776" s="28">
        <v>8</v>
      </c>
      <c r="N1776" s="28">
        <v>42</v>
      </c>
      <c r="O1776" s="29" t="s">
        <v>51</v>
      </c>
      <c r="P1776" s="16">
        <v>77</v>
      </c>
      <c r="Q1776" s="16">
        <v>100</v>
      </c>
      <c r="R1776" s="15" t="s">
        <v>177</v>
      </c>
      <c r="S1776" s="16">
        <v>54</v>
      </c>
      <c r="T1776" s="15" t="s">
        <v>146</v>
      </c>
    </row>
    <row r="1777" spans="1:20" x14ac:dyDescent="0.3">
      <c r="A1777" s="14">
        <v>43420</v>
      </c>
      <c r="B1777" s="15" t="s">
        <v>45</v>
      </c>
      <c r="C1777" s="15" t="s">
        <v>46</v>
      </c>
      <c r="D1777" s="15" t="s">
        <v>47</v>
      </c>
      <c r="E1777" s="16">
        <v>170</v>
      </c>
      <c r="F1777" s="17">
        <v>144</v>
      </c>
      <c r="G1777" s="17">
        <v>0</v>
      </c>
      <c r="H1777" s="17">
        <v>61</v>
      </c>
      <c r="I1777" s="15" t="s">
        <v>74</v>
      </c>
      <c r="J1777" s="17">
        <v>228</v>
      </c>
      <c r="K1777" s="15" t="s">
        <v>749</v>
      </c>
      <c r="L1777" s="27">
        <v>26</v>
      </c>
      <c r="M1777" s="28">
        <v>3</v>
      </c>
      <c r="N1777" s="28">
        <v>67</v>
      </c>
      <c r="O1777" s="29" t="s">
        <v>121</v>
      </c>
      <c r="P1777" s="16">
        <v>81</v>
      </c>
      <c r="Q1777" s="16">
        <v>100</v>
      </c>
      <c r="R1777" s="15" t="s">
        <v>51</v>
      </c>
      <c r="S1777" s="16">
        <v>43</v>
      </c>
      <c r="T1777" s="15" t="s">
        <v>146</v>
      </c>
    </row>
    <row r="1778" spans="1:20" x14ac:dyDescent="0.3">
      <c r="A1778" s="14">
        <v>43421</v>
      </c>
      <c r="B1778" s="15" t="s">
        <v>45</v>
      </c>
      <c r="C1778" s="15" t="s">
        <v>46</v>
      </c>
      <c r="D1778" s="15" t="s">
        <v>47</v>
      </c>
      <c r="E1778" s="16">
        <v>170</v>
      </c>
      <c r="F1778" s="17">
        <v>144</v>
      </c>
      <c r="G1778" s="17">
        <v>0</v>
      </c>
      <c r="H1778" s="17">
        <v>73</v>
      </c>
      <c r="I1778" s="15" t="s">
        <v>739</v>
      </c>
      <c r="J1778" s="17">
        <v>214</v>
      </c>
      <c r="K1778" s="15" t="s">
        <v>245</v>
      </c>
      <c r="L1778" s="27">
        <v>28</v>
      </c>
      <c r="M1778" s="28">
        <v>14</v>
      </c>
      <c r="N1778" s="28">
        <v>97</v>
      </c>
      <c r="O1778" s="29" t="s">
        <v>169</v>
      </c>
      <c r="P1778" s="16">
        <v>75</v>
      </c>
      <c r="Q1778" s="16">
        <v>100</v>
      </c>
      <c r="R1778" s="15" t="s">
        <v>51</v>
      </c>
      <c r="S1778" s="16">
        <v>46</v>
      </c>
      <c r="T1778" s="15" t="s">
        <v>51</v>
      </c>
    </row>
    <row r="1779" spans="1:20" x14ac:dyDescent="0.3">
      <c r="A1779" s="14">
        <v>43422</v>
      </c>
      <c r="B1779" s="15" t="s">
        <v>45</v>
      </c>
      <c r="C1779" s="15" t="s">
        <v>46</v>
      </c>
      <c r="D1779" s="15" t="s">
        <v>47</v>
      </c>
      <c r="E1779" s="16">
        <v>170</v>
      </c>
      <c r="F1779" s="17">
        <v>104</v>
      </c>
      <c r="G1779" s="17">
        <v>18</v>
      </c>
      <c r="H1779" s="17">
        <v>51</v>
      </c>
      <c r="I1779" s="15" t="s">
        <v>848</v>
      </c>
      <c r="J1779" s="17">
        <v>156</v>
      </c>
      <c r="K1779" s="15" t="s">
        <v>934</v>
      </c>
      <c r="L1779" s="29" t="s">
        <v>401</v>
      </c>
      <c r="M1779" s="28">
        <v>8</v>
      </c>
      <c r="N1779" s="28">
        <v>47</v>
      </c>
      <c r="O1779" s="29" t="s">
        <v>215</v>
      </c>
      <c r="P1779" s="16">
        <v>90</v>
      </c>
      <c r="Q1779" s="16">
        <v>100</v>
      </c>
      <c r="R1779" s="15" t="s">
        <v>51</v>
      </c>
      <c r="S1779" s="16">
        <v>75</v>
      </c>
      <c r="T1779" s="15" t="s">
        <v>129</v>
      </c>
    </row>
    <row r="1780" spans="1:20" x14ac:dyDescent="0.3">
      <c r="A1780" s="14">
        <v>43423</v>
      </c>
      <c r="B1780" s="15" t="s">
        <v>45</v>
      </c>
      <c r="C1780" s="15" t="s">
        <v>46</v>
      </c>
      <c r="D1780" s="15" t="s">
        <v>47</v>
      </c>
      <c r="E1780" s="16">
        <v>170</v>
      </c>
      <c r="F1780" s="17">
        <v>120</v>
      </c>
      <c r="G1780" s="17">
        <v>16</v>
      </c>
      <c r="H1780" s="17">
        <v>74</v>
      </c>
      <c r="I1780" s="15" t="s">
        <v>962</v>
      </c>
      <c r="J1780" s="17">
        <v>167</v>
      </c>
      <c r="K1780" s="15" t="s">
        <v>119</v>
      </c>
      <c r="L1780" s="29" t="s">
        <v>218</v>
      </c>
      <c r="M1780" s="28">
        <v>11</v>
      </c>
      <c r="N1780" s="28">
        <v>56</v>
      </c>
      <c r="O1780" s="29" t="s">
        <v>81</v>
      </c>
      <c r="P1780" s="16">
        <v>85</v>
      </c>
      <c r="Q1780" s="16">
        <v>100</v>
      </c>
      <c r="R1780" s="15" t="s">
        <v>51</v>
      </c>
      <c r="S1780" s="16">
        <v>65</v>
      </c>
      <c r="T1780" s="15" t="s">
        <v>89</v>
      </c>
    </row>
    <row r="1781" spans="1:20" x14ac:dyDescent="0.3">
      <c r="A1781" s="14">
        <v>43424</v>
      </c>
      <c r="B1781" s="15" t="s">
        <v>45</v>
      </c>
      <c r="C1781" s="15" t="s">
        <v>46</v>
      </c>
      <c r="D1781" s="15" t="s">
        <v>47</v>
      </c>
      <c r="E1781" s="16">
        <v>170</v>
      </c>
      <c r="F1781" s="17">
        <v>88</v>
      </c>
      <c r="G1781" s="17">
        <v>26</v>
      </c>
      <c r="H1781" s="17">
        <v>69</v>
      </c>
      <c r="I1781" s="15" t="s">
        <v>619</v>
      </c>
      <c r="J1781" s="17">
        <v>108</v>
      </c>
      <c r="K1781" s="15" t="s">
        <v>115</v>
      </c>
      <c r="L1781" s="29" t="s">
        <v>263</v>
      </c>
      <c r="M1781" s="28">
        <v>3</v>
      </c>
      <c r="N1781" s="28">
        <v>33</v>
      </c>
      <c r="O1781" s="29" t="s">
        <v>85</v>
      </c>
      <c r="P1781" s="16">
        <v>94</v>
      </c>
      <c r="Q1781" s="16">
        <v>99</v>
      </c>
      <c r="R1781" s="15" t="s">
        <v>51</v>
      </c>
      <c r="S1781" s="16">
        <v>87</v>
      </c>
      <c r="T1781" s="15" t="s">
        <v>215</v>
      </c>
    </row>
    <row r="1782" spans="1:20" x14ac:dyDescent="0.3">
      <c r="A1782" s="14">
        <v>43425</v>
      </c>
      <c r="B1782" s="15" t="s">
        <v>45</v>
      </c>
      <c r="C1782" s="15" t="s">
        <v>46</v>
      </c>
      <c r="D1782" s="15" t="s">
        <v>47</v>
      </c>
      <c r="E1782" s="16">
        <v>170</v>
      </c>
      <c r="F1782" s="17">
        <v>102</v>
      </c>
      <c r="G1782" s="17">
        <v>0</v>
      </c>
      <c r="H1782" s="17">
        <v>46</v>
      </c>
      <c r="I1782" s="15" t="s">
        <v>487</v>
      </c>
      <c r="J1782" s="17">
        <v>157</v>
      </c>
      <c r="K1782" s="15" t="s">
        <v>297</v>
      </c>
      <c r="L1782" s="27">
        <v>27</v>
      </c>
      <c r="M1782" s="28">
        <v>3</v>
      </c>
      <c r="N1782" s="28">
        <v>69</v>
      </c>
      <c r="O1782" s="29" t="s">
        <v>121</v>
      </c>
      <c r="P1782" s="16">
        <v>87</v>
      </c>
      <c r="Q1782" s="16">
        <v>99</v>
      </c>
      <c r="R1782" s="15" t="s">
        <v>51</v>
      </c>
      <c r="S1782" s="16">
        <v>49</v>
      </c>
      <c r="T1782" s="15" t="s">
        <v>135</v>
      </c>
    </row>
    <row r="1783" spans="1:20" x14ac:dyDescent="0.3">
      <c r="A1783" s="14">
        <v>43426</v>
      </c>
      <c r="B1783" s="15" t="s">
        <v>45</v>
      </c>
      <c r="C1783" s="15" t="s">
        <v>46</v>
      </c>
      <c r="D1783" s="15" t="s">
        <v>47</v>
      </c>
      <c r="E1783" s="16">
        <v>170</v>
      </c>
      <c r="F1783" s="17">
        <v>96</v>
      </c>
      <c r="G1783" s="17">
        <v>0</v>
      </c>
      <c r="H1783" s="17">
        <v>34</v>
      </c>
      <c r="I1783" s="15" t="s">
        <v>153</v>
      </c>
      <c r="J1783" s="17">
        <v>158</v>
      </c>
      <c r="K1783" s="15" t="s">
        <v>701</v>
      </c>
      <c r="L1783" s="27">
        <v>24</v>
      </c>
      <c r="M1783" s="28">
        <v>11</v>
      </c>
      <c r="N1783" s="28">
        <v>114</v>
      </c>
      <c r="O1783" s="29" t="s">
        <v>89</v>
      </c>
      <c r="P1783" s="16">
        <v>69</v>
      </c>
      <c r="Q1783" s="16">
        <v>100</v>
      </c>
      <c r="R1783" s="15" t="s">
        <v>51</v>
      </c>
      <c r="S1783" s="16">
        <v>44</v>
      </c>
      <c r="T1783" s="15" t="s">
        <v>51</v>
      </c>
    </row>
    <row r="1784" spans="1:20" x14ac:dyDescent="0.3">
      <c r="A1784" s="14">
        <v>43427</v>
      </c>
      <c r="B1784" s="15" t="s">
        <v>45</v>
      </c>
      <c r="C1784" s="15" t="s">
        <v>46</v>
      </c>
      <c r="D1784" s="15" t="s">
        <v>47</v>
      </c>
      <c r="E1784" s="16">
        <v>170</v>
      </c>
      <c r="F1784" s="17">
        <v>110</v>
      </c>
      <c r="G1784" s="17">
        <v>0</v>
      </c>
      <c r="H1784" s="17">
        <v>47</v>
      </c>
      <c r="I1784" s="15" t="s">
        <v>1007</v>
      </c>
      <c r="J1784" s="17">
        <v>172</v>
      </c>
      <c r="K1784" s="15" t="s">
        <v>606</v>
      </c>
      <c r="L1784" s="27">
        <v>21</v>
      </c>
      <c r="M1784" s="28">
        <v>8</v>
      </c>
      <c r="N1784" s="28">
        <v>53</v>
      </c>
      <c r="O1784" s="29" t="s">
        <v>89</v>
      </c>
      <c r="P1784" s="16">
        <v>72</v>
      </c>
      <c r="Q1784" s="16">
        <v>100</v>
      </c>
      <c r="R1784" s="15" t="s">
        <v>226</v>
      </c>
      <c r="S1784" s="16">
        <v>38</v>
      </c>
      <c r="T1784" s="15" t="s">
        <v>129</v>
      </c>
    </row>
    <row r="1785" spans="1:20" x14ac:dyDescent="0.3">
      <c r="A1785" s="14">
        <v>43428</v>
      </c>
      <c r="B1785" s="15" t="s">
        <v>45</v>
      </c>
      <c r="C1785" s="15" t="s">
        <v>46</v>
      </c>
      <c r="D1785" s="15" t="s">
        <v>47</v>
      </c>
      <c r="E1785" s="16">
        <v>170</v>
      </c>
      <c r="F1785" s="17">
        <v>104</v>
      </c>
      <c r="G1785" s="17">
        <v>74</v>
      </c>
      <c r="H1785" s="17">
        <v>47</v>
      </c>
      <c r="I1785" s="15" t="s">
        <v>622</v>
      </c>
      <c r="J1785" s="17">
        <v>160</v>
      </c>
      <c r="K1785" s="15" t="s">
        <v>291</v>
      </c>
      <c r="L1785" s="27">
        <v>20</v>
      </c>
      <c r="M1785" s="28">
        <v>3</v>
      </c>
      <c r="N1785" s="28">
        <v>53</v>
      </c>
      <c r="O1785" s="29" t="s">
        <v>52</v>
      </c>
      <c r="P1785" s="16">
        <v>86</v>
      </c>
      <c r="Q1785" s="16">
        <v>100</v>
      </c>
      <c r="R1785" s="15" t="s">
        <v>51</v>
      </c>
      <c r="S1785" s="16">
        <v>49</v>
      </c>
      <c r="T1785" s="15" t="s">
        <v>52</v>
      </c>
    </row>
    <row r="1786" spans="1:20" x14ac:dyDescent="0.3">
      <c r="A1786" s="14">
        <v>43429</v>
      </c>
      <c r="B1786" s="15" t="s">
        <v>45</v>
      </c>
      <c r="C1786" s="15" t="s">
        <v>46</v>
      </c>
      <c r="D1786" s="15" t="s">
        <v>47</v>
      </c>
      <c r="E1786" s="16">
        <v>170</v>
      </c>
      <c r="F1786" s="17">
        <v>95</v>
      </c>
      <c r="G1786" s="17">
        <v>116</v>
      </c>
      <c r="H1786" s="17">
        <v>51</v>
      </c>
      <c r="I1786" s="15" t="s">
        <v>51</v>
      </c>
      <c r="J1786" s="17">
        <v>139</v>
      </c>
      <c r="K1786" s="15" t="s">
        <v>121</v>
      </c>
      <c r="L1786" s="29" t="s">
        <v>116</v>
      </c>
      <c r="M1786" s="28">
        <v>0</v>
      </c>
      <c r="N1786" s="28">
        <v>31</v>
      </c>
      <c r="O1786" s="29" t="s">
        <v>178</v>
      </c>
      <c r="P1786" s="16">
        <v>82</v>
      </c>
      <c r="Q1786" s="16">
        <v>100</v>
      </c>
      <c r="R1786" s="15" t="s">
        <v>51</v>
      </c>
      <c r="S1786" s="16">
        <v>54</v>
      </c>
      <c r="T1786" s="15" t="s">
        <v>158</v>
      </c>
    </row>
    <row r="1787" spans="1:20" x14ac:dyDescent="0.3">
      <c r="A1787" s="14">
        <v>43430</v>
      </c>
      <c r="B1787" s="15" t="s">
        <v>45</v>
      </c>
      <c r="C1787" s="15" t="s">
        <v>46</v>
      </c>
      <c r="D1787" s="15" t="s">
        <v>47</v>
      </c>
      <c r="E1787" s="16">
        <v>170</v>
      </c>
      <c r="F1787" s="17">
        <v>99</v>
      </c>
      <c r="G1787" s="17">
        <v>2</v>
      </c>
      <c r="H1787" s="17">
        <v>53</v>
      </c>
      <c r="I1787" s="15" t="s">
        <v>399</v>
      </c>
      <c r="J1787" s="17">
        <v>145</v>
      </c>
      <c r="K1787" s="15" t="s">
        <v>535</v>
      </c>
      <c r="L1787" s="27">
        <v>29</v>
      </c>
      <c r="M1787" s="28">
        <v>6</v>
      </c>
      <c r="N1787" s="28">
        <v>83</v>
      </c>
      <c r="O1787" s="29" t="s">
        <v>148</v>
      </c>
      <c r="P1787" s="16">
        <v>87</v>
      </c>
      <c r="Q1787" s="16">
        <v>100</v>
      </c>
      <c r="R1787" s="15" t="s">
        <v>51</v>
      </c>
      <c r="S1787" s="16">
        <v>53</v>
      </c>
      <c r="T1787" s="15" t="s">
        <v>64</v>
      </c>
    </row>
    <row r="1788" spans="1:20" x14ac:dyDescent="0.3">
      <c r="A1788" s="14">
        <v>43431</v>
      </c>
      <c r="B1788" s="15" t="s">
        <v>45</v>
      </c>
      <c r="C1788" s="15" t="s">
        <v>46</v>
      </c>
      <c r="D1788" s="15" t="s">
        <v>47</v>
      </c>
      <c r="E1788" s="16">
        <v>170</v>
      </c>
      <c r="F1788" s="17">
        <v>76</v>
      </c>
      <c r="G1788" s="17">
        <v>0</v>
      </c>
      <c r="H1788" s="17">
        <v>35</v>
      </c>
      <c r="I1788" s="15" t="s">
        <v>849</v>
      </c>
      <c r="J1788" s="17">
        <v>118</v>
      </c>
      <c r="K1788" s="15" t="s">
        <v>49</v>
      </c>
      <c r="L1788" s="27">
        <v>22</v>
      </c>
      <c r="M1788" s="28">
        <v>3</v>
      </c>
      <c r="N1788" s="28">
        <v>39</v>
      </c>
      <c r="O1788" s="29" t="s">
        <v>510</v>
      </c>
      <c r="P1788" s="16">
        <v>82</v>
      </c>
      <c r="Q1788" s="16">
        <v>98</v>
      </c>
      <c r="R1788" s="15" t="s">
        <v>86</v>
      </c>
      <c r="S1788" s="16">
        <v>66</v>
      </c>
      <c r="T1788" s="15" t="s">
        <v>146</v>
      </c>
    </row>
    <row r="1789" spans="1:20" x14ac:dyDescent="0.3">
      <c r="A1789" s="14">
        <v>43432</v>
      </c>
      <c r="B1789" s="15" t="s">
        <v>45</v>
      </c>
      <c r="C1789" s="15" t="s">
        <v>46</v>
      </c>
      <c r="D1789" s="15" t="s">
        <v>47</v>
      </c>
      <c r="E1789" s="16">
        <v>170</v>
      </c>
      <c r="F1789" s="17">
        <v>96</v>
      </c>
      <c r="G1789" s="17">
        <v>0</v>
      </c>
      <c r="H1789" s="17">
        <v>18</v>
      </c>
      <c r="I1789" s="15" t="s">
        <v>572</v>
      </c>
      <c r="J1789" s="17">
        <v>173</v>
      </c>
      <c r="K1789" s="15" t="s">
        <v>100</v>
      </c>
      <c r="L1789" s="27">
        <v>24</v>
      </c>
      <c r="M1789" s="28">
        <v>6</v>
      </c>
      <c r="N1789" s="28">
        <v>114</v>
      </c>
      <c r="O1789" s="29" t="s">
        <v>100</v>
      </c>
      <c r="P1789" s="16">
        <v>81</v>
      </c>
      <c r="Q1789" s="16">
        <v>100</v>
      </c>
      <c r="R1789" s="15" t="s">
        <v>51</v>
      </c>
      <c r="S1789" s="16">
        <v>35</v>
      </c>
      <c r="T1789" s="15" t="s">
        <v>100</v>
      </c>
    </row>
    <row r="1790" spans="1:20" x14ac:dyDescent="0.3">
      <c r="A1790" s="14">
        <v>43433</v>
      </c>
      <c r="B1790" s="15" t="s">
        <v>45</v>
      </c>
      <c r="C1790" s="15" t="s">
        <v>46</v>
      </c>
      <c r="D1790" s="15" t="s">
        <v>47</v>
      </c>
      <c r="E1790" s="16">
        <v>170</v>
      </c>
      <c r="F1790" s="17">
        <v>117</v>
      </c>
      <c r="G1790" s="17">
        <v>2</v>
      </c>
      <c r="H1790" s="17">
        <v>58</v>
      </c>
      <c r="I1790" s="15" t="s">
        <v>310</v>
      </c>
      <c r="J1790" s="17">
        <v>176</v>
      </c>
      <c r="K1790" s="15" t="s">
        <v>817</v>
      </c>
      <c r="L1790" s="27">
        <v>24</v>
      </c>
      <c r="M1790" s="28">
        <v>8</v>
      </c>
      <c r="N1790" s="28">
        <v>142</v>
      </c>
      <c r="O1790" s="29" t="s">
        <v>286</v>
      </c>
      <c r="P1790" s="16">
        <v>60</v>
      </c>
      <c r="Q1790" s="16">
        <v>99</v>
      </c>
      <c r="R1790" s="15" t="s">
        <v>763</v>
      </c>
      <c r="S1790" s="16">
        <v>27</v>
      </c>
      <c r="T1790" s="15" t="s">
        <v>232</v>
      </c>
    </row>
    <row r="1791" spans="1:20" x14ac:dyDescent="0.3">
      <c r="A1791" s="14">
        <v>43434</v>
      </c>
      <c r="B1791" s="15" t="s">
        <v>45</v>
      </c>
      <c r="C1791" s="15" t="s">
        <v>46</v>
      </c>
      <c r="D1791" s="15" t="s">
        <v>47</v>
      </c>
      <c r="E1791" s="16">
        <v>170</v>
      </c>
      <c r="F1791" s="17">
        <v>96</v>
      </c>
      <c r="G1791" s="17">
        <v>4</v>
      </c>
      <c r="H1791" s="17">
        <v>29</v>
      </c>
      <c r="I1791" s="15" t="s">
        <v>506</v>
      </c>
      <c r="J1791" s="17">
        <v>162</v>
      </c>
      <c r="K1791" s="15" t="s">
        <v>524</v>
      </c>
      <c r="L1791" s="29" t="s">
        <v>116</v>
      </c>
      <c r="M1791" s="28">
        <v>3</v>
      </c>
      <c r="N1791" s="28">
        <v>58</v>
      </c>
      <c r="O1791" s="29" t="s">
        <v>91</v>
      </c>
      <c r="P1791" s="16">
        <v>79</v>
      </c>
      <c r="Q1791" s="16">
        <v>99</v>
      </c>
      <c r="R1791" s="15" t="s">
        <v>51</v>
      </c>
      <c r="S1791" s="16">
        <v>49</v>
      </c>
      <c r="T1791" s="15" t="s">
        <v>121</v>
      </c>
    </row>
    <row r="1792" spans="1:20" x14ac:dyDescent="0.3">
      <c r="A1792" s="14">
        <v>43435</v>
      </c>
      <c r="B1792" s="15" t="s">
        <v>45</v>
      </c>
      <c r="C1792" s="15" t="s">
        <v>46</v>
      </c>
      <c r="D1792" s="15" t="s">
        <v>47</v>
      </c>
      <c r="E1792" s="16">
        <v>170</v>
      </c>
      <c r="F1792" s="17">
        <v>114</v>
      </c>
      <c r="G1792" s="17">
        <v>24</v>
      </c>
      <c r="H1792" s="17">
        <v>75</v>
      </c>
      <c r="I1792" s="15" t="s">
        <v>115</v>
      </c>
      <c r="J1792" s="17">
        <v>152</v>
      </c>
      <c r="K1792" s="15" t="s">
        <v>197</v>
      </c>
      <c r="L1792" s="29" t="s">
        <v>289</v>
      </c>
      <c r="M1792" s="28">
        <v>3</v>
      </c>
      <c r="N1792" s="28">
        <v>39</v>
      </c>
      <c r="O1792" s="29" t="s">
        <v>178</v>
      </c>
      <c r="P1792" s="16">
        <v>89</v>
      </c>
      <c r="Q1792" s="16">
        <v>99</v>
      </c>
      <c r="R1792" s="15" t="s">
        <v>51</v>
      </c>
      <c r="S1792" s="16">
        <v>74</v>
      </c>
      <c r="T1792" s="15" t="s">
        <v>94</v>
      </c>
    </row>
    <row r="1793" spans="1:20" x14ac:dyDescent="0.3">
      <c r="A1793" s="26">
        <v>43436</v>
      </c>
      <c r="B1793" s="23" t="s">
        <v>45</v>
      </c>
      <c r="C1793" s="23" t="s">
        <v>46</v>
      </c>
      <c r="D1793" s="23" t="s">
        <v>47</v>
      </c>
      <c r="E1793" s="25">
        <v>170</v>
      </c>
      <c r="F1793" s="24">
        <v>134</v>
      </c>
      <c r="G1793" s="24">
        <v>0</v>
      </c>
      <c r="H1793" s="24">
        <v>99</v>
      </c>
      <c r="I1793" s="23" t="s">
        <v>664</v>
      </c>
      <c r="J1793" s="24">
        <v>169</v>
      </c>
      <c r="K1793" s="23" t="s">
        <v>217</v>
      </c>
      <c r="L1793" s="30" t="s">
        <v>401</v>
      </c>
      <c r="M1793" s="31">
        <v>3</v>
      </c>
      <c r="N1793" s="31">
        <v>33</v>
      </c>
      <c r="O1793" s="30" t="s">
        <v>286</v>
      </c>
      <c r="P1793" s="25">
        <v>91</v>
      </c>
      <c r="Q1793" s="25">
        <v>100</v>
      </c>
      <c r="R1793" s="23" t="s">
        <v>51</v>
      </c>
      <c r="S1793" s="25">
        <v>72</v>
      </c>
      <c r="T1793" s="23" t="s">
        <v>146</v>
      </c>
    </row>
    <row r="1794" spans="1:20" x14ac:dyDescent="0.3">
      <c r="A1794" s="26">
        <v>43437</v>
      </c>
      <c r="B1794" s="23" t="s">
        <v>45</v>
      </c>
      <c r="C1794" s="23" t="s">
        <v>46</v>
      </c>
      <c r="D1794" s="23" t="s">
        <v>47</v>
      </c>
      <c r="E1794" s="25">
        <v>170</v>
      </c>
      <c r="F1794" s="24">
        <v>132</v>
      </c>
      <c r="G1794" s="24">
        <v>58</v>
      </c>
      <c r="H1794" s="24">
        <v>92</v>
      </c>
      <c r="I1794" s="23" t="s">
        <v>221</v>
      </c>
      <c r="J1794" s="24">
        <v>171</v>
      </c>
      <c r="K1794" s="23" t="s">
        <v>297</v>
      </c>
      <c r="L1794" s="30" t="s">
        <v>84</v>
      </c>
      <c r="M1794" s="31">
        <v>8</v>
      </c>
      <c r="N1794" s="31">
        <v>58</v>
      </c>
      <c r="O1794" s="30" t="s">
        <v>192</v>
      </c>
      <c r="P1794" s="25">
        <v>94</v>
      </c>
      <c r="Q1794" s="25">
        <v>100</v>
      </c>
      <c r="R1794" s="23" t="s">
        <v>51</v>
      </c>
      <c r="S1794" s="25">
        <v>87</v>
      </c>
      <c r="T1794" s="23" t="s">
        <v>52</v>
      </c>
    </row>
    <row r="1795" spans="1:20" x14ac:dyDescent="0.3">
      <c r="A1795" s="26">
        <v>43438</v>
      </c>
      <c r="B1795" s="23" t="s">
        <v>45</v>
      </c>
      <c r="C1795" s="23" t="s">
        <v>46</v>
      </c>
      <c r="D1795" s="23" t="s">
        <v>47</v>
      </c>
      <c r="E1795" s="25">
        <v>170</v>
      </c>
      <c r="F1795" s="24">
        <v>124</v>
      </c>
      <c r="G1795" s="24">
        <v>0</v>
      </c>
      <c r="H1795" s="24">
        <v>72</v>
      </c>
      <c r="I1795" s="23" t="s">
        <v>581</v>
      </c>
      <c r="J1795" s="24">
        <v>176</v>
      </c>
      <c r="K1795" s="23" t="s">
        <v>748</v>
      </c>
      <c r="L1795" s="32">
        <v>14</v>
      </c>
      <c r="M1795" s="31">
        <v>8</v>
      </c>
      <c r="N1795" s="31">
        <v>31</v>
      </c>
      <c r="O1795" s="30" t="s">
        <v>74</v>
      </c>
      <c r="P1795" s="25">
        <v>91</v>
      </c>
      <c r="Q1795" s="25">
        <v>100</v>
      </c>
      <c r="R1795" s="23" t="s">
        <v>51</v>
      </c>
      <c r="S1795" s="25">
        <v>76</v>
      </c>
      <c r="T1795" s="23" t="s">
        <v>52</v>
      </c>
    </row>
    <row r="1796" spans="1:20" x14ac:dyDescent="0.3">
      <c r="A1796" s="26">
        <v>43439</v>
      </c>
      <c r="B1796" s="23" t="s">
        <v>45</v>
      </c>
      <c r="C1796" s="23" t="s">
        <v>46</v>
      </c>
      <c r="D1796" s="23" t="s">
        <v>47</v>
      </c>
      <c r="E1796" s="25">
        <v>170</v>
      </c>
      <c r="F1796" s="24">
        <v>126</v>
      </c>
      <c r="G1796" s="24">
        <v>0</v>
      </c>
      <c r="H1796" s="24">
        <v>60</v>
      </c>
      <c r="I1796" s="23" t="s">
        <v>1008</v>
      </c>
      <c r="J1796" s="24">
        <v>191</v>
      </c>
      <c r="K1796" s="23" t="s">
        <v>246</v>
      </c>
      <c r="L1796" s="32">
        <v>10</v>
      </c>
      <c r="M1796" s="31">
        <v>11</v>
      </c>
      <c r="N1796" s="31">
        <v>61</v>
      </c>
      <c r="O1796" s="30" t="s">
        <v>192</v>
      </c>
      <c r="P1796" s="25">
        <v>88</v>
      </c>
      <c r="Q1796" s="25">
        <v>100</v>
      </c>
      <c r="R1796" s="23" t="s">
        <v>51</v>
      </c>
      <c r="S1796" s="25">
        <v>62</v>
      </c>
      <c r="T1796" s="23" t="s">
        <v>94</v>
      </c>
    </row>
    <row r="1797" spans="1:20" x14ac:dyDescent="0.3">
      <c r="A1797" s="26">
        <v>43440</v>
      </c>
      <c r="B1797" s="23" t="s">
        <v>45</v>
      </c>
      <c r="C1797" s="23" t="s">
        <v>46</v>
      </c>
      <c r="D1797" s="23" t="s">
        <v>47</v>
      </c>
      <c r="E1797" s="25">
        <v>170</v>
      </c>
      <c r="F1797" s="24">
        <v>108</v>
      </c>
      <c r="G1797" s="24">
        <v>0</v>
      </c>
      <c r="H1797" s="24">
        <v>49</v>
      </c>
      <c r="I1797" s="23" t="s">
        <v>96</v>
      </c>
      <c r="J1797" s="24">
        <v>166</v>
      </c>
      <c r="K1797" s="23" t="s">
        <v>681</v>
      </c>
      <c r="L1797" s="32">
        <v>36</v>
      </c>
      <c r="M1797" s="31">
        <v>3</v>
      </c>
      <c r="N1797" s="31">
        <v>42</v>
      </c>
      <c r="O1797" s="30" t="s">
        <v>158</v>
      </c>
      <c r="P1797" s="25">
        <v>88</v>
      </c>
      <c r="Q1797" s="25">
        <v>100</v>
      </c>
      <c r="R1797" s="23" t="s">
        <v>51</v>
      </c>
      <c r="S1797" s="25">
        <v>68</v>
      </c>
      <c r="T1797" s="23" t="s">
        <v>91</v>
      </c>
    </row>
    <row r="1798" spans="1:20" x14ac:dyDescent="0.3">
      <c r="A1798" s="26">
        <v>43441</v>
      </c>
      <c r="B1798" s="23" t="s">
        <v>45</v>
      </c>
      <c r="C1798" s="23" t="s">
        <v>46</v>
      </c>
      <c r="D1798" s="23" t="s">
        <v>47</v>
      </c>
      <c r="E1798" s="25">
        <v>170</v>
      </c>
      <c r="F1798" s="24">
        <v>88</v>
      </c>
      <c r="G1798" s="24">
        <v>6</v>
      </c>
      <c r="H1798" s="24">
        <v>26</v>
      </c>
      <c r="I1798" s="23" t="s">
        <v>1009</v>
      </c>
      <c r="J1798" s="24">
        <v>151</v>
      </c>
      <c r="K1798" s="23" t="s">
        <v>645</v>
      </c>
      <c r="L1798" s="32">
        <v>30</v>
      </c>
      <c r="M1798" s="31">
        <v>3</v>
      </c>
      <c r="N1798" s="31">
        <v>83</v>
      </c>
      <c r="O1798" s="30" t="s">
        <v>135</v>
      </c>
      <c r="P1798" s="25">
        <v>85</v>
      </c>
      <c r="Q1798" s="25">
        <v>100</v>
      </c>
      <c r="R1798" s="23" t="s">
        <v>80</v>
      </c>
      <c r="S1798" s="25">
        <v>66</v>
      </c>
      <c r="T1798" s="23" t="s">
        <v>215</v>
      </c>
    </row>
    <row r="1799" spans="1:20" x14ac:dyDescent="0.3">
      <c r="A1799" s="26">
        <v>43442</v>
      </c>
      <c r="B1799" s="23" t="s">
        <v>45</v>
      </c>
      <c r="C1799" s="23" t="s">
        <v>46</v>
      </c>
      <c r="D1799" s="23" t="s">
        <v>47</v>
      </c>
      <c r="E1799" s="25">
        <v>170</v>
      </c>
      <c r="F1799" s="24">
        <v>96</v>
      </c>
      <c r="G1799" s="24">
        <v>0</v>
      </c>
      <c r="H1799" s="24">
        <v>38</v>
      </c>
      <c r="I1799" s="23" t="s">
        <v>513</v>
      </c>
      <c r="J1799" s="24">
        <v>155</v>
      </c>
      <c r="K1799" s="23" t="s">
        <v>423</v>
      </c>
      <c r="L1799" s="30" t="s">
        <v>116</v>
      </c>
      <c r="M1799" s="31">
        <v>8</v>
      </c>
      <c r="N1799" s="31">
        <v>47</v>
      </c>
      <c r="O1799" s="30" t="s">
        <v>594</v>
      </c>
      <c r="P1799" s="25">
        <v>85</v>
      </c>
      <c r="Q1799" s="25">
        <v>100</v>
      </c>
      <c r="R1799" s="23" t="s">
        <v>51</v>
      </c>
      <c r="S1799" s="25">
        <v>59</v>
      </c>
      <c r="T1799" s="23" t="s">
        <v>206</v>
      </c>
    </row>
    <row r="1800" spans="1:20" x14ac:dyDescent="0.3">
      <c r="A1800" s="26">
        <v>43443</v>
      </c>
      <c r="B1800" s="23" t="s">
        <v>45</v>
      </c>
      <c r="C1800" s="23" t="s">
        <v>46</v>
      </c>
      <c r="D1800" s="23" t="s">
        <v>47</v>
      </c>
      <c r="E1800" s="25">
        <v>170</v>
      </c>
      <c r="F1800" s="24">
        <v>95</v>
      </c>
      <c r="G1800" s="24">
        <v>0</v>
      </c>
      <c r="H1800" s="24">
        <v>35</v>
      </c>
      <c r="I1800" s="23" t="s">
        <v>347</v>
      </c>
      <c r="J1800" s="24">
        <v>155</v>
      </c>
      <c r="K1800" s="23" t="s">
        <v>611</v>
      </c>
      <c r="L1800" s="30" t="s">
        <v>218</v>
      </c>
      <c r="M1800" s="31">
        <v>6</v>
      </c>
      <c r="N1800" s="31">
        <v>39</v>
      </c>
      <c r="O1800" s="30" t="s">
        <v>158</v>
      </c>
      <c r="P1800" s="25">
        <v>87</v>
      </c>
      <c r="Q1800" s="25">
        <v>100</v>
      </c>
      <c r="R1800" s="23" t="s">
        <v>51</v>
      </c>
      <c r="S1800" s="25">
        <v>70</v>
      </c>
      <c r="T1800" s="23" t="s">
        <v>91</v>
      </c>
    </row>
    <row r="1801" spans="1:20" x14ac:dyDescent="0.3">
      <c r="A1801" s="26">
        <v>43444</v>
      </c>
      <c r="B1801" s="23" t="s">
        <v>45</v>
      </c>
      <c r="C1801" s="23" t="s">
        <v>46</v>
      </c>
      <c r="D1801" s="23" t="s">
        <v>47</v>
      </c>
      <c r="E1801" s="25">
        <v>170</v>
      </c>
      <c r="F1801" s="24">
        <v>87</v>
      </c>
      <c r="G1801" s="24">
        <v>0</v>
      </c>
      <c r="H1801" s="24">
        <v>35</v>
      </c>
      <c r="I1801" s="23" t="s">
        <v>88</v>
      </c>
      <c r="J1801" s="24">
        <v>139</v>
      </c>
      <c r="K1801" s="23" t="s">
        <v>306</v>
      </c>
      <c r="L1801" s="32">
        <v>17</v>
      </c>
      <c r="M1801" s="31">
        <v>6</v>
      </c>
      <c r="N1801" s="31">
        <v>33</v>
      </c>
      <c r="O1801" s="30" t="s">
        <v>271</v>
      </c>
      <c r="P1801" s="25">
        <v>81</v>
      </c>
      <c r="Q1801" s="25">
        <v>100</v>
      </c>
      <c r="R1801" s="23" t="s">
        <v>51</v>
      </c>
      <c r="S1801" s="25">
        <v>53</v>
      </c>
      <c r="T1801" s="23" t="s">
        <v>89</v>
      </c>
    </row>
    <row r="1802" spans="1:20" x14ac:dyDescent="0.3">
      <c r="A1802" s="26">
        <v>43445</v>
      </c>
      <c r="B1802" s="23" t="s">
        <v>45</v>
      </c>
      <c r="C1802" s="23" t="s">
        <v>46</v>
      </c>
      <c r="D1802" s="23" t="s">
        <v>47</v>
      </c>
      <c r="E1802" s="25">
        <v>170</v>
      </c>
      <c r="F1802" s="24">
        <v>82</v>
      </c>
      <c r="G1802" s="24">
        <v>0</v>
      </c>
      <c r="H1802" s="24">
        <v>14</v>
      </c>
      <c r="I1802" s="23" t="s">
        <v>881</v>
      </c>
      <c r="J1802" s="24">
        <v>149</v>
      </c>
      <c r="K1802" s="23" t="s">
        <v>297</v>
      </c>
      <c r="L1802" s="32">
        <v>15</v>
      </c>
      <c r="M1802" s="31">
        <v>0</v>
      </c>
      <c r="N1802" s="31">
        <v>36</v>
      </c>
      <c r="O1802" s="30" t="s">
        <v>100</v>
      </c>
      <c r="P1802" s="25">
        <v>82</v>
      </c>
      <c r="Q1802" s="25">
        <v>100</v>
      </c>
      <c r="R1802" s="23" t="s">
        <v>51</v>
      </c>
      <c r="S1802" s="25">
        <v>58</v>
      </c>
      <c r="T1802" s="23" t="s">
        <v>121</v>
      </c>
    </row>
    <row r="1803" spans="1:20" x14ac:dyDescent="0.3">
      <c r="A1803" s="26">
        <v>43446</v>
      </c>
      <c r="B1803" s="23" t="s">
        <v>45</v>
      </c>
      <c r="C1803" s="23" t="s">
        <v>46</v>
      </c>
      <c r="D1803" s="23" t="s">
        <v>47</v>
      </c>
      <c r="E1803" s="25">
        <v>170</v>
      </c>
      <c r="F1803" s="24">
        <v>118</v>
      </c>
      <c r="G1803" s="24">
        <v>32</v>
      </c>
      <c r="H1803" s="24">
        <v>75</v>
      </c>
      <c r="I1803" s="23" t="s">
        <v>51</v>
      </c>
      <c r="J1803" s="24">
        <v>160</v>
      </c>
      <c r="K1803" s="23" t="s">
        <v>1010</v>
      </c>
      <c r="L1803" s="30" t="s">
        <v>401</v>
      </c>
      <c r="M1803" s="31">
        <v>6</v>
      </c>
      <c r="N1803" s="31">
        <v>133</v>
      </c>
      <c r="O1803" s="30" t="s">
        <v>177</v>
      </c>
      <c r="P1803" s="25">
        <v>80</v>
      </c>
      <c r="Q1803" s="25">
        <v>91</v>
      </c>
      <c r="R1803" s="23" t="s">
        <v>112</v>
      </c>
      <c r="S1803" s="25">
        <v>51</v>
      </c>
      <c r="T1803" s="23" t="s">
        <v>51</v>
      </c>
    </row>
    <row r="1804" spans="1:20" x14ac:dyDescent="0.3">
      <c r="A1804" s="26">
        <v>43447</v>
      </c>
      <c r="B1804" s="23" t="s">
        <v>45</v>
      </c>
      <c r="C1804" s="23" t="s">
        <v>46</v>
      </c>
      <c r="D1804" s="23" t="s">
        <v>47</v>
      </c>
      <c r="E1804" s="25">
        <v>170</v>
      </c>
      <c r="F1804" s="24">
        <v>116</v>
      </c>
      <c r="G1804" s="24">
        <v>58</v>
      </c>
      <c r="H1804" s="24">
        <v>75</v>
      </c>
      <c r="I1804" s="23" t="s">
        <v>470</v>
      </c>
      <c r="J1804" s="24">
        <v>158</v>
      </c>
      <c r="K1804" s="23" t="s">
        <v>509</v>
      </c>
      <c r="L1804" s="32">
        <v>25</v>
      </c>
      <c r="M1804" s="31">
        <v>17</v>
      </c>
      <c r="N1804" s="31">
        <v>103</v>
      </c>
      <c r="O1804" s="30" t="s">
        <v>286</v>
      </c>
      <c r="P1804" s="25">
        <v>85</v>
      </c>
      <c r="Q1804" s="25">
        <v>98</v>
      </c>
      <c r="R1804" s="23" t="s">
        <v>51</v>
      </c>
      <c r="S1804" s="25">
        <v>50</v>
      </c>
      <c r="T1804" s="23" t="s">
        <v>80</v>
      </c>
    </row>
    <row r="1805" spans="1:20" x14ac:dyDescent="0.3">
      <c r="A1805" s="26">
        <v>43448</v>
      </c>
      <c r="B1805" s="23" t="s">
        <v>45</v>
      </c>
      <c r="C1805" s="23" t="s">
        <v>46</v>
      </c>
      <c r="D1805" s="23" t="s">
        <v>47</v>
      </c>
      <c r="E1805" s="25">
        <v>170</v>
      </c>
      <c r="F1805" s="24">
        <v>108</v>
      </c>
      <c r="G1805" s="24">
        <v>22</v>
      </c>
      <c r="H1805" s="24">
        <v>68</v>
      </c>
      <c r="I1805" s="23" t="s">
        <v>513</v>
      </c>
      <c r="J1805" s="24">
        <v>148</v>
      </c>
      <c r="K1805" s="23" t="s">
        <v>916</v>
      </c>
      <c r="L1805" s="30" t="s">
        <v>289</v>
      </c>
      <c r="M1805" s="31">
        <v>3</v>
      </c>
      <c r="N1805" s="31">
        <v>50</v>
      </c>
      <c r="O1805" s="30" t="s">
        <v>162</v>
      </c>
      <c r="P1805" s="25">
        <v>87</v>
      </c>
      <c r="Q1805" s="25">
        <v>99</v>
      </c>
      <c r="R1805" s="23" t="s">
        <v>51</v>
      </c>
      <c r="S1805" s="25">
        <v>53</v>
      </c>
      <c r="T1805" s="23" t="s">
        <v>50</v>
      </c>
    </row>
    <row r="1806" spans="1:20" x14ac:dyDescent="0.3">
      <c r="A1806" s="26">
        <v>43449</v>
      </c>
      <c r="B1806" s="23" t="s">
        <v>45</v>
      </c>
      <c r="C1806" s="23" t="s">
        <v>46</v>
      </c>
      <c r="D1806" s="23" t="s">
        <v>47</v>
      </c>
      <c r="E1806" s="25">
        <v>170</v>
      </c>
      <c r="F1806" s="24">
        <v>160</v>
      </c>
      <c r="G1806" s="24">
        <v>122</v>
      </c>
      <c r="H1806" s="24">
        <v>97</v>
      </c>
      <c r="I1806" s="23" t="s">
        <v>1011</v>
      </c>
      <c r="J1806" s="24">
        <v>223</v>
      </c>
      <c r="K1806" s="23" t="s">
        <v>443</v>
      </c>
      <c r="L1806" s="32">
        <v>23</v>
      </c>
      <c r="M1806" s="31">
        <v>19</v>
      </c>
      <c r="N1806" s="31">
        <v>106</v>
      </c>
      <c r="O1806" s="30" t="s">
        <v>71</v>
      </c>
      <c r="P1806" s="25">
        <v>66</v>
      </c>
      <c r="Q1806" s="25">
        <v>100</v>
      </c>
      <c r="R1806" s="23" t="s">
        <v>51</v>
      </c>
      <c r="S1806" s="25">
        <v>42</v>
      </c>
      <c r="T1806" s="23" t="s">
        <v>64</v>
      </c>
    </row>
    <row r="1807" spans="1:20" x14ac:dyDescent="0.3">
      <c r="A1807" s="26">
        <v>43450</v>
      </c>
      <c r="B1807" s="23" t="s">
        <v>45</v>
      </c>
      <c r="C1807" s="23" t="s">
        <v>46</v>
      </c>
      <c r="D1807" s="23" t="s">
        <v>47</v>
      </c>
      <c r="E1807" s="25">
        <v>170</v>
      </c>
      <c r="F1807" s="24">
        <v>90</v>
      </c>
      <c r="G1807" s="24">
        <v>0</v>
      </c>
      <c r="H1807" s="24">
        <v>34</v>
      </c>
      <c r="I1807" s="23" t="s">
        <v>100</v>
      </c>
      <c r="J1807" s="24">
        <v>147</v>
      </c>
      <c r="K1807" s="23" t="s">
        <v>179</v>
      </c>
      <c r="L1807" s="32">
        <v>28</v>
      </c>
      <c r="M1807" s="31">
        <v>14</v>
      </c>
      <c r="N1807" s="31">
        <v>119</v>
      </c>
      <c r="O1807" s="30" t="s">
        <v>264</v>
      </c>
      <c r="P1807" s="25">
        <v>74</v>
      </c>
      <c r="Q1807" s="25">
        <v>100</v>
      </c>
      <c r="R1807" s="23" t="s">
        <v>51</v>
      </c>
      <c r="S1807" s="25">
        <v>46</v>
      </c>
      <c r="T1807" s="23" t="s">
        <v>71</v>
      </c>
    </row>
    <row r="1808" spans="1:20" x14ac:dyDescent="0.3">
      <c r="A1808" s="26">
        <v>43451</v>
      </c>
      <c r="B1808" s="23" t="s">
        <v>45</v>
      </c>
      <c r="C1808" s="23" t="s">
        <v>46</v>
      </c>
      <c r="D1808" s="23" t="s">
        <v>47</v>
      </c>
      <c r="E1808" s="25">
        <v>170</v>
      </c>
      <c r="F1808" s="24">
        <v>74</v>
      </c>
      <c r="G1808" s="24">
        <v>0</v>
      </c>
      <c r="H1808" s="24">
        <v>19</v>
      </c>
      <c r="I1808" s="23" t="s">
        <v>51</v>
      </c>
      <c r="J1808" s="24">
        <v>128</v>
      </c>
      <c r="K1808" s="23" t="s">
        <v>782</v>
      </c>
      <c r="L1808" s="30" t="s">
        <v>132</v>
      </c>
      <c r="M1808" s="31">
        <v>11</v>
      </c>
      <c r="N1808" s="31">
        <v>111</v>
      </c>
      <c r="O1808" s="30" t="s">
        <v>376</v>
      </c>
      <c r="P1808" s="25">
        <v>70</v>
      </c>
      <c r="Q1808" s="25">
        <v>97</v>
      </c>
      <c r="R1808" s="23" t="s">
        <v>51</v>
      </c>
      <c r="S1808" s="25">
        <v>42</v>
      </c>
      <c r="T1808" s="23" t="s">
        <v>88</v>
      </c>
    </row>
    <row r="1809" spans="1:20" x14ac:dyDescent="0.3">
      <c r="A1809" s="26">
        <v>43452</v>
      </c>
      <c r="B1809" s="23" t="s">
        <v>45</v>
      </c>
      <c r="C1809" s="23" t="s">
        <v>46</v>
      </c>
      <c r="D1809" s="23" t="s">
        <v>47</v>
      </c>
      <c r="E1809" s="25">
        <v>170</v>
      </c>
      <c r="F1809" s="24">
        <v>104</v>
      </c>
      <c r="G1809" s="24">
        <v>2</v>
      </c>
      <c r="H1809" s="24">
        <v>40</v>
      </c>
      <c r="I1809" s="23" t="s">
        <v>565</v>
      </c>
      <c r="J1809" s="24">
        <v>169</v>
      </c>
      <c r="K1809" s="23" t="s">
        <v>445</v>
      </c>
      <c r="L1809" s="32">
        <v>24</v>
      </c>
      <c r="M1809" s="31">
        <v>19</v>
      </c>
      <c r="N1809" s="31">
        <v>175</v>
      </c>
      <c r="O1809" s="30" t="s">
        <v>644</v>
      </c>
      <c r="P1809" s="25">
        <v>57</v>
      </c>
      <c r="Q1809" s="25">
        <v>98</v>
      </c>
      <c r="R1809" s="23" t="s">
        <v>51</v>
      </c>
      <c r="S1809" s="25">
        <v>38</v>
      </c>
      <c r="T1809" s="23" t="s">
        <v>184</v>
      </c>
    </row>
    <row r="1810" spans="1:20" x14ac:dyDescent="0.3">
      <c r="A1810" s="26">
        <v>43453</v>
      </c>
      <c r="B1810" s="23" t="s">
        <v>45</v>
      </c>
      <c r="C1810" s="23" t="s">
        <v>46</v>
      </c>
      <c r="D1810" s="23" t="s">
        <v>47</v>
      </c>
      <c r="E1810" s="25">
        <v>170</v>
      </c>
      <c r="F1810" s="24">
        <v>90</v>
      </c>
      <c r="G1810" s="24">
        <v>0</v>
      </c>
      <c r="H1810" s="24">
        <v>32</v>
      </c>
      <c r="I1810" s="23" t="s">
        <v>634</v>
      </c>
      <c r="J1810" s="24">
        <v>148</v>
      </c>
      <c r="K1810" s="23" t="s">
        <v>77</v>
      </c>
      <c r="L1810" s="32">
        <v>28</v>
      </c>
      <c r="M1810" s="31">
        <v>6</v>
      </c>
      <c r="N1810" s="31">
        <v>83</v>
      </c>
      <c r="O1810" s="30" t="s">
        <v>95</v>
      </c>
      <c r="P1810" s="25">
        <v>74</v>
      </c>
      <c r="Q1810" s="25">
        <v>99</v>
      </c>
      <c r="R1810" s="23" t="s">
        <v>51</v>
      </c>
      <c r="S1810" s="25">
        <v>43</v>
      </c>
      <c r="T1810" s="23" t="s">
        <v>121</v>
      </c>
    </row>
    <row r="1811" spans="1:20" x14ac:dyDescent="0.3">
      <c r="A1811" s="26">
        <v>43454</v>
      </c>
      <c r="B1811" s="23" t="s">
        <v>45</v>
      </c>
      <c r="C1811" s="23" t="s">
        <v>46</v>
      </c>
      <c r="D1811" s="23" t="s">
        <v>47</v>
      </c>
      <c r="E1811" s="25">
        <v>170</v>
      </c>
      <c r="F1811" s="24">
        <v>108</v>
      </c>
      <c r="G1811" s="24">
        <v>0</v>
      </c>
      <c r="H1811" s="24">
        <v>49</v>
      </c>
      <c r="I1811" s="23" t="s">
        <v>229</v>
      </c>
      <c r="J1811" s="24">
        <v>167</v>
      </c>
      <c r="K1811" s="23" t="s">
        <v>544</v>
      </c>
      <c r="L1811" s="32">
        <v>17</v>
      </c>
      <c r="M1811" s="31">
        <v>0</v>
      </c>
      <c r="N1811" s="31">
        <v>103</v>
      </c>
      <c r="O1811" s="30" t="s">
        <v>177</v>
      </c>
      <c r="P1811" s="25">
        <v>78</v>
      </c>
      <c r="Q1811" s="25">
        <v>97</v>
      </c>
      <c r="R1811" s="23" t="s">
        <v>202</v>
      </c>
      <c r="S1811" s="25">
        <v>54</v>
      </c>
      <c r="T1811" s="23" t="s">
        <v>51</v>
      </c>
    </row>
    <row r="1812" spans="1:20" x14ac:dyDescent="0.3">
      <c r="A1812" s="26">
        <v>43455</v>
      </c>
      <c r="B1812" s="23" t="s">
        <v>45</v>
      </c>
      <c r="C1812" s="23" t="s">
        <v>46</v>
      </c>
      <c r="D1812" s="23" t="s">
        <v>47</v>
      </c>
      <c r="E1812" s="25">
        <v>170</v>
      </c>
      <c r="F1812" s="24">
        <v>152</v>
      </c>
      <c r="G1812" s="24">
        <v>0</v>
      </c>
      <c r="H1812" s="24">
        <v>100</v>
      </c>
      <c r="I1812" s="23" t="s">
        <v>356</v>
      </c>
      <c r="J1812" s="24">
        <v>205</v>
      </c>
      <c r="K1812" s="23" t="s">
        <v>374</v>
      </c>
      <c r="L1812" s="32">
        <v>20</v>
      </c>
      <c r="M1812" s="31">
        <v>8</v>
      </c>
      <c r="N1812" s="31">
        <v>81</v>
      </c>
      <c r="O1812" s="30" t="s">
        <v>286</v>
      </c>
      <c r="P1812" s="25">
        <v>65</v>
      </c>
      <c r="Q1812" s="25">
        <v>91</v>
      </c>
      <c r="R1812" s="23" t="s">
        <v>88</v>
      </c>
      <c r="S1812" s="25">
        <v>45</v>
      </c>
      <c r="T1812" s="23" t="s">
        <v>71</v>
      </c>
    </row>
    <row r="1813" spans="1:20" x14ac:dyDescent="0.3">
      <c r="A1813" s="26">
        <v>43456</v>
      </c>
      <c r="B1813" s="23" t="s">
        <v>45</v>
      </c>
      <c r="C1813" s="23" t="s">
        <v>46</v>
      </c>
      <c r="D1813" s="23" t="s">
        <v>47</v>
      </c>
      <c r="E1813" s="25">
        <v>170</v>
      </c>
      <c r="F1813" s="24">
        <v>131</v>
      </c>
      <c r="G1813" s="24">
        <v>0</v>
      </c>
      <c r="H1813" s="24">
        <v>63</v>
      </c>
      <c r="I1813" s="23" t="s">
        <v>51</v>
      </c>
      <c r="J1813" s="24">
        <v>199</v>
      </c>
      <c r="K1813" s="23" t="s">
        <v>278</v>
      </c>
      <c r="L1813" s="30" t="s">
        <v>218</v>
      </c>
      <c r="M1813" s="31">
        <v>3</v>
      </c>
      <c r="N1813" s="31">
        <v>25</v>
      </c>
      <c r="O1813" s="30" t="s">
        <v>174</v>
      </c>
      <c r="P1813" s="25">
        <v>82</v>
      </c>
      <c r="Q1813" s="25">
        <v>99</v>
      </c>
      <c r="R1813" s="23" t="s">
        <v>51</v>
      </c>
      <c r="S1813" s="25">
        <v>56</v>
      </c>
      <c r="T1813" s="23" t="s">
        <v>51</v>
      </c>
    </row>
    <row r="1814" spans="1:20" x14ac:dyDescent="0.3">
      <c r="A1814" s="26">
        <v>43457</v>
      </c>
      <c r="B1814" s="23" t="s">
        <v>45</v>
      </c>
      <c r="C1814" s="23" t="s">
        <v>46</v>
      </c>
      <c r="D1814" s="23" t="s">
        <v>47</v>
      </c>
      <c r="E1814" s="25">
        <v>170</v>
      </c>
      <c r="F1814" s="24">
        <v>99</v>
      </c>
      <c r="G1814" s="24">
        <v>0</v>
      </c>
      <c r="H1814" s="24">
        <v>46</v>
      </c>
      <c r="I1814" s="23" t="s">
        <v>506</v>
      </c>
      <c r="J1814" s="24">
        <v>152</v>
      </c>
      <c r="K1814" s="23" t="s">
        <v>723</v>
      </c>
      <c r="L1814" s="30" t="s">
        <v>1012</v>
      </c>
      <c r="M1814" s="31">
        <v>0</v>
      </c>
      <c r="N1814" s="31">
        <v>0</v>
      </c>
      <c r="O1814" s="30"/>
      <c r="P1814" s="25">
        <v>86</v>
      </c>
      <c r="Q1814" s="25">
        <v>100</v>
      </c>
      <c r="R1814" s="23" t="s">
        <v>51</v>
      </c>
      <c r="S1814" s="25">
        <v>62</v>
      </c>
      <c r="T1814" s="23" t="s">
        <v>121</v>
      </c>
    </row>
    <row r="1815" spans="1:20" x14ac:dyDescent="0.3">
      <c r="A1815" s="26">
        <v>43458</v>
      </c>
      <c r="B1815" s="23" t="s">
        <v>45</v>
      </c>
      <c r="C1815" s="23" t="s">
        <v>46</v>
      </c>
      <c r="D1815" s="23" t="s">
        <v>47</v>
      </c>
      <c r="E1815" s="25">
        <v>170</v>
      </c>
      <c r="F1815" s="24">
        <v>86</v>
      </c>
      <c r="G1815" s="24">
        <v>0</v>
      </c>
      <c r="H1815" s="24">
        <v>26</v>
      </c>
      <c r="I1815" s="23" t="s">
        <v>757</v>
      </c>
      <c r="J1815" s="24">
        <v>145</v>
      </c>
      <c r="K1815" s="23" t="s">
        <v>524</v>
      </c>
      <c r="L1815" s="30" t="s">
        <v>1012</v>
      </c>
      <c r="M1815" s="31">
        <v>0</v>
      </c>
      <c r="N1815" s="31">
        <v>0</v>
      </c>
      <c r="O1815" s="30"/>
      <c r="P1815" s="25">
        <v>84</v>
      </c>
      <c r="Q1815" s="25">
        <v>100</v>
      </c>
      <c r="R1815" s="23" t="s">
        <v>51</v>
      </c>
      <c r="S1815" s="25">
        <v>56</v>
      </c>
      <c r="T1815" s="23" t="s">
        <v>71</v>
      </c>
    </row>
    <row r="1816" spans="1:20" x14ac:dyDescent="0.3">
      <c r="A1816" s="26">
        <v>43459</v>
      </c>
      <c r="B1816" s="23" t="s">
        <v>45</v>
      </c>
      <c r="C1816" s="23" t="s">
        <v>46</v>
      </c>
      <c r="D1816" s="23" t="s">
        <v>47</v>
      </c>
      <c r="E1816" s="25">
        <v>170</v>
      </c>
      <c r="F1816" s="24">
        <v>96</v>
      </c>
      <c r="G1816" s="24">
        <v>0</v>
      </c>
      <c r="H1816" s="24">
        <v>33</v>
      </c>
      <c r="I1816" s="23" t="s">
        <v>725</v>
      </c>
      <c r="J1816" s="24">
        <v>159</v>
      </c>
      <c r="K1816" s="23" t="s">
        <v>268</v>
      </c>
      <c r="L1816" s="32">
        <v>26</v>
      </c>
      <c r="M1816" s="31">
        <v>3</v>
      </c>
      <c r="N1816" s="31">
        <v>28</v>
      </c>
      <c r="O1816" s="30" t="s">
        <v>158</v>
      </c>
      <c r="P1816" s="25">
        <v>81</v>
      </c>
      <c r="Q1816" s="25">
        <v>100</v>
      </c>
      <c r="R1816" s="23" t="s">
        <v>51</v>
      </c>
      <c r="S1816" s="25">
        <v>50</v>
      </c>
      <c r="T1816" s="23" t="s">
        <v>52</v>
      </c>
    </row>
    <row r="1817" spans="1:20" x14ac:dyDescent="0.3">
      <c r="A1817" s="26">
        <v>43460</v>
      </c>
      <c r="B1817" s="23" t="s">
        <v>45</v>
      </c>
      <c r="C1817" s="23" t="s">
        <v>46</v>
      </c>
      <c r="D1817" s="23" t="s">
        <v>47</v>
      </c>
      <c r="E1817" s="25">
        <v>170</v>
      </c>
      <c r="F1817" s="24">
        <v>88</v>
      </c>
      <c r="G1817" s="24">
        <v>0</v>
      </c>
      <c r="H1817" s="24">
        <v>13</v>
      </c>
      <c r="I1817" s="23" t="s">
        <v>962</v>
      </c>
      <c r="J1817" s="24">
        <v>164</v>
      </c>
      <c r="K1817" s="23" t="s">
        <v>552</v>
      </c>
      <c r="L1817" s="32">
        <v>25</v>
      </c>
      <c r="M1817" s="31">
        <v>0</v>
      </c>
      <c r="N1817" s="31">
        <v>25</v>
      </c>
      <c r="O1817" s="30" t="s">
        <v>158</v>
      </c>
      <c r="P1817" s="25">
        <v>82</v>
      </c>
      <c r="Q1817" s="25">
        <v>100</v>
      </c>
      <c r="R1817" s="23" t="s">
        <v>51</v>
      </c>
      <c r="S1817" s="25">
        <v>47</v>
      </c>
      <c r="T1817" s="23" t="s">
        <v>121</v>
      </c>
    </row>
    <row r="1818" spans="1:20" x14ac:dyDescent="0.3">
      <c r="A1818" s="26">
        <v>43461</v>
      </c>
      <c r="B1818" s="23" t="s">
        <v>45</v>
      </c>
      <c r="C1818" s="23" t="s">
        <v>46</v>
      </c>
      <c r="D1818" s="23" t="s">
        <v>47</v>
      </c>
      <c r="E1818" s="25">
        <v>170</v>
      </c>
      <c r="F1818" s="24">
        <v>92</v>
      </c>
      <c r="G1818" s="24">
        <v>0</v>
      </c>
      <c r="H1818" s="24">
        <v>14</v>
      </c>
      <c r="I1818" s="23" t="s">
        <v>166</v>
      </c>
      <c r="J1818" s="24">
        <v>169</v>
      </c>
      <c r="K1818" s="23" t="s">
        <v>136</v>
      </c>
      <c r="L1818" s="30" t="s">
        <v>84</v>
      </c>
      <c r="M1818" s="31">
        <v>0</v>
      </c>
      <c r="N1818" s="31">
        <v>33</v>
      </c>
      <c r="O1818" s="30" t="s">
        <v>50</v>
      </c>
      <c r="P1818" s="25">
        <v>78</v>
      </c>
      <c r="Q1818" s="25">
        <v>100</v>
      </c>
      <c r="R1818" s="23" t="s">
        <v>51</v>
      </c>
      <c r="S1818" s="25">
        <v>43</v>
      </c>
      <c r="T1818" s="23" t="s">
        <v>121</v>
      </c>
    </row>
    <row r="1819" spans="1:20" x14ac:dyDescent="0.3">
      <c r="A1819" s="26">
        <v>43462</v>
      </c>
      <c r="B1819" s="23" t="s">
        <v>45</v>
      </c>
      <c r="C1819" s="23" t="s">
        <v>46</v>
      </c>
      <c r="D1819" s="23" t="s">
        <v>47</v>
      </c>
      <c r="E1819" s="25">
        <v>170</v>
      </c>
      <c r="F1819" s="24">
        <v>76</v>
      </c>
      <c r="G1819" s="24">
        <v>0</v>
      </c>
      <c r="H1819" s="24">
        <v>27</v>
      </c>
      <c r="I1819" s="23" t="s">
        <v>304</v>
      </c>
      <c r="J1819" s="24">
        <v>125</v>
      </c>
      <c r="K1819" s="23" t="s">
        <v>535</v>
      </c>
      <c r="L1819" s="30" t="s">
        <v>116</v>
      </c>
      <c r="M1819" s="31">
        <v>0</v>
      </c>
      <c r="N1819" s="31">
        <v>19</v>
      </c>
      <c r="O1819" s="30" t="s">
        <v>543</v>
      </c>
      <c r="P1819" s="25">
        <v>85</v>
      </c>
      <c r="Q1819" s="25">
        <v>98</v>
      </c>
      <c r="R1819" s="23" t="s">
        <v>51</v>
      </c>
      <c r="S1819" s="25">
        <v>67</v>
      </c>
      <c r="T1819" s="23" t="s">
        <v>50</v>
      </c>
    </row>
    <row r="1820" spans="1:20" x14ac:dyDescent="0.3">
      <c r="A1820" s="26">
        <v>43463</v>
      </c>
      <c r="B1820" s="23" t="s">
        <v>45</v>
      </c>
      <c r="C1820" s="23" t="s">
        <v>46</v>
      </c>
      <c r="D1820" s="23" t="s">
        <v>47</v>
      </c>
      <c r="E1820" s="25">
        <v>170</v>
      </c>
      <c r="F1820" s="24">
        <v>87</v>
      </c>
      <c r="G1820" s="24">
        <v>0</v>
      </c>
      <c r="H1820" s="24">
        <v>39</v>
      </c>
      <c r="I1820" s="23" t="s">
        <v>1013</v>
      </c>
      <c r="J1820" s="24">
        <v>135</v>
      </c>
      <c r="K1820" s="23" t="s">
        <v>297</v>
      </c>
      <c r="L1820" s="32">
        <v>18</v>
      </c>
      <c r="M1820" s="31">
        <v>0</v>
      </c>
      <c r="N1820" s="31">
        <v>39</v>
      </c>
      <c r="O1820" s="30" t="s">
        <v>239</v>
      </c>
      <c r="P1820" s="25">
        <v>88</v>
      </c>
      <c r="Q1820" s="25">
        <v>100</v>
      </c>
      <c r="R1820" s="23" t="s">
        <v>277</v>
      </c>
      <c r="S1820" s="25">
        <v>68</v>
      </c>
      <c r="T1820" s="23" t="s">
        <v>158</v>
      </c>
    </row>
    <row r="1821" spans="1:20" x14ac:dyDescent="0.3">
      <c r="A1821" s="26">
        <v>43464</v>
      </c>
      <c r="B1821" s="23" t="s">
        <v>45</v>
      </c>
      <c r="C1821" s="23" t="s">
        <v>46</v>
      </c>
      <c r="D1821" s="23" t="s">
        <v>47</v>
      </c>
      <c r="E1821" s="25">
        <v>170</v>
      </c>
      <c r="F1821" s="24">
        <v>64</v>
      </c>
      <c r="G1821" s="24">
        <v>0</v>
      </c>
      <c r="H1821" s="24">
        <v>5</v>
      </c>
      <c r="I1821" s="23" t="s">
        <v>519</v>
      </c>
      <c r="J1821" s="24">
        <v>123</v>
      </c>
      <c r="K1821" s="23" t="s">
        <v>389</v>
      </c>
      <c r="L1821" s="30" t="s">
        <v>132</v>
      </c>
      <c r="M1821" s="31">
        <v>8</v>
      </c>
      <c r="N1821" s="31">
        <v>47</v>
      </c>
      <c r="O1821" s="30" t="s">
        <v>232</v>
      </c>
      <c r="P1821" s="25">
        <v>82</v>
      </c>
      <c r="Q1821" s="25">
        <v>99</v>
      </c>
      <c r="R1821" s="23" t="s">
        <v>51</v>
      </c>
      <c r="S1821" s="25">
        <v>58</v>
      </c>
      <c r="T1821" s="23" t="s">
        <v>71</v>
      </c>
    </row>
    <row r="1822" spans="1:20" x14ac:dyDescent="0.3">
      <c r="A1822" s="26">
        <v>43465</v>
      </c>
      <c r="B1822" s="23" t="s">
        <v>45</v>
      </c>
      <c r="C1822" s="23" t="s">
        <v>46</v>
      </c>
      <c r="D1822" s="23" t="s">
        <v>47</v>
      </c>
      <c r="E1822" s="25">
        <v>170</v>
      </c>
      <c r="F1822" s="24">
        <v>58</v>
      </c>
      <c r="G1822" s="24">
        <v>0</v>
      </c>
      <c r="H1822" s="24">
        <v>-16</v>
      </c>
      <c r="I1822" s="23" t="s">
        <v>855</v>
      </c>
      <c r="J1822" s="24">
        <v>133</v>
      </c>
      <c r="K1822" s="23" t="s">
        <v>217</v>
      </c>
      <c r="L1822" s="32">
        <v>24</v>
      </c>
      <c r="M1822" s="31">
        <v>3</v>
      </c>
      <c r="N1822" s="31">
        <v>28</v>
      </c>
      <c r="O1822" s="30" t="s">
        <v>51</v>
      </c>
      <c r="P1822" s="25">
        <v>82</v>
      </c>
      <c r="Q1822" s="25">
        <v>100</v>
      </c>
      <c r="R1822" s="23" t="s">
        <v>51</v>
      </c>
      <c r="S1822" s="25">
        <v>47</v>
      </c>
      <c r="T1822" s="23" t="s">
        <v>50</v>
      </c>
    </row>
    <row r="1823" spans="1:20" x14ac:dyDescent="0.3">
      <c r="A1823" s="26">
        <v>43466</v>
      </c>
      <c r="B1823" s="23" t="s">
        <v>45</v>
      </c>
      <c r="C1823" s="23" t="s">
        <v>46</v>
      </c>
      <c r="D1823" s="23" t="s">
        <v>47</v>
      </c>
      <c r="E1823" s="25">
        <v>170</v>
      </c>
      <c r="F1823" s="24">
        <v>54</v>
      </c>
      <c r="G1823" s="24">
        <v>0</v>
      </c>
      <c r="H1823" s="24">
        <v>-19</v>
      </c>
      <c r="I1823" s="23" t="s">
        <v>1009</v>
      </c>
      <c r="J1823" s="24">
        <v>128</v>
      </c>
      <c r="K1823" s="23" t="s">
        <v>535</v>
      </c>
      <c r="L1823" s="32">
        <v>26</v>
      </c>
      <c r="M1823" s="31">
        <v>6</v>
      </c>
      <c r="N1823" s="31">
        <v>33</v>
      </c>
      <c r="O1823" s="30" t="s">
        <v>121</v>
      </c>
      <c r="P1823" s="25">
        <v>83</v>
      </c>
      <c r="Q1823" s="25">
        <v>100</v>
      </c>
      <c r="R1823" s="23" t="s">
        <v>51</v>
      </c>
      <c r="S1823" s="25">
        <v>52</v>
      </c>
      <c r="T1823" s="23" t="s">
        <v>50</v>
      </c>
    </row>
    <row r="1824" spans="1:20" x14ac:dyDescent="0.3">
      <c r="A1824" s="26">
        <v>43467</v>
      </c>
      <c r="B1824" s="23" t="s">
        <v>45</v>
      </c>
      <c r="C1824" s="23" t="s">
        <v>46</v>
      </c>
      <c r="D1824" s="23" t="s">
        <v>47</v>
      </c>
      <c r="E1824" s="25">
        <v>170</v>
      </c>
      <c r="F1824" s="24">
        <v>84</v>
      </c>
      <c r="G1824" s="24">
        <v>0</v>
      </c>
      <c r="H1824" s="24">
        <v>40</v>
      </c>
      <c r="I1824" s="23" t="s">
        <v>1014</v>
      </c>
      <c r="J1824" s="24">
        <v>129</v>
      </c>
      <c r="K1824" s="23" t="s">
        <v>552</v>
      </c>
      <c r="L1824" s="32">
        <v>12</v>
      </c>
      <c r="M1824" s="31">
        <v>6</v>
      </c>
      <c r="N1824" s="31">
        <v>42</v>
      </c>
      <c r="O1824" s="30" t="s">
        <v>169</v>
      </c>
      <c r="P1824" s="25">
        <v>78</v>
      </c>
      <c r="Q1824" s="25">
        <v>92</v>
      </c>
      <c r="R1824" s="23" t="s">
        <v>352</v>
      </c>
      <c r="S1824" s="25">
        <v>56</v>
      </c>
      <c r="T1824" s="23" t="s">
        <v>146</v>
      </c>
    </row>
    <row r="1825" spans="1:20" x14ac:dyDescent="0.3">
      <c r="A1825" s="26">
        <v>43468</v>
      </c>
      <c r="B1825" s="23" t="s">
        <v>45</v>
      </c>
      <c r="C1825" s="23" t="s">
        <v>46</v>
      </c>
      <c r="D1825" s="23" t="s">
        <v>47</v>
      </c>
      <c r="E1825" s="25">
        <v>170</v>
      </c>
      <c r="F1825" s="24">
        <v>52</v>
      </c>
      <c r="G1825" s="24">
        <v>0</v>
      </c>
      <c r="H1825" s="24">
        <v>-6</v>
      </c>
      <c r="I1825" s="23" t="s">
        <v>100</v>
      </c>
      <c r="J1825" s="24">
        <v>111</v>
      </c>
      <c r="K1825" s="23" t="s">
        <v>121</v>
      </c>
      <c r="L1825" s="32">
        <v>25</v>
      </c>
      <c r="M1825" s="31">
        <v>3</v>
      </c>
      <c r="N1825" s="31">
        <v>28</v>
      </c>
      <c r="O1825" s="30" t="s">
        <v>94</v>
      </c>
      <c r="P1825" s="25">
        <v>83</v>
      </c>
      <c r="Q1825" s="25">
        <v>100</v>
      </c>
      <c r="R1825" s="23" t="s">
        <v>352</v>
      </c>
      <c r="S1825" s="25">
        <v>58</v>
      </c>
      <c r="T1825" s="23" t="s">
        <v>158</v>
      </c>
    </row>
    <row r="1826" spans="1:20" x14ac:dyDescent="0.3">
      <c r="A1826" s="26">
        <v>43469</v>
      </c>
      <c r="B1826" s="23" t="s">
        <v>45</v>
      </c>
      <c r="C1826" s="23" t="s">
        <v>46</v>
      </c>
      <c r="D1826" s="23" t="s">
        <v>47</v>
      </c>
      <c r="E1826" s="25">
        <v>170</v>
      </c>
      <c r="F1826" s="24">
        <v>39</v>
      </c>
      <c r="G1826" s="24">
        <v>0</v>
      </c>
      <c r="H1826" s="24">
        <v>-30</v>
      </c>
      <c r="I1826" s="23" t="s">
        <v>1015</v>
      </c>
      <c r="J1826" s="24">
        <v>108</v>
      </c>
      <c r="K1826" s="23" t="s">
        <v>469</v>
      </c>
      <c r="L1826" s="32">
        <v>99</v>
      </c>
      <c r="M1826" s="31">
        <v>3</v>
      </c>
      <c r="N1826" s="31">
        <v>25</v>
      </c>
      <c r="O1826" s="30" t="s">
        <v>51</v>
      </c>
      <c r="P1826" s="25">
        <v>82</v>
      </c>
      <c r="Q1826" s="25">
        <v>100</v>
      </c>
      <c r="R1826" s="23" t="s">
        <v>51</v>
      </c>
      <c r="S1826" s="25">
        <v>51</v>
      </c>
      <c r="T1826" s="23" t="s">
        <v>51</v>
      </c>
    </row>
    <row r="1827" spans="1:20" x14ac:dyDescent="0.3">
      <c r="A1827" s="26">
        <v>43470</v>
      </c>
      <c r="B1827" s="23" t="s">
        <v>45</v>
      </c>
      <c r="C1827" s="23" t="s">
        <v>46</v>
      </c>
      <c r="D1827" s="23" t="s">
        <v>47</v>
      </c>
      <c r="E1827" s="25">
        <v>170</v>
      </c>
      <c r="F1827" s="24">
        <v>44</v>
      </c>
      <c r="G1827" s="24">
        <v>0</v>
      </c>
      <c r="H1827" s="24">
        <v>-39</v>
      </c>
      <c r="I1827" s="23" t="s">
        <v>550</v>
      </c>
      <c r="J1827" s="24">
        <v>127</v>
      </c>
      <c r="K1827" s="23" t="s">
        <v>200</v>
      </c>
      <c r="L1827" s="32">
        <v>99</v>
      </c>
      <c r="M1827" s="31">
        <v>3</v>
      </c>
      <c r="N1827" s="31">
        <v>22</v>
      </c>
      <c r="O1827" s="30" t="s">
        <v>51</v>
      </c>
      <c r="P1827" s="25">
        <v>79</v>
      </c>
      <c r="Q1827" s="25">
        <v>100</v>
      </c>
      <c r="R1827" s="23" t="s">
        <v>51</v>
      </c>
      <c r="S1827" s="25">
        <v>41</v>
      </c>
      <c r="T1827" s="23" t="s">
        <v>158</v>
      </c>
    </row>
    <row r="1828" spans="1:20" x14ac:dyDescent="0.3">
      <c r="A1828" s="26">
        <v>43471</v>
      </c>
      <c r="B1828" s="23" t="s">
        <v>45</v>
      </c>
      <c r="C1828" s="23" t="s">
        <v>46</v>
      </c>
      <c r="D1828" s="23" t="s">
        <v>47</v>
      </c>
      <c r="E1828" s="25">
        <v>170</v>
      </c>
      <c r="F1828" s="24">
        <v>35</v>
      </c>
      <c r="G1828" s="24">
        <v>0</v>
      </c>
      <c r="H1828" s="24">
        <v>-43</v>
      </c>
      <c r="I1828" s="23" t="s">
        <v>740</v>
      </c>
      <c r="J1828" s="24">
        <v>113</v>
      </c>
      <c r="K1828" s="23" t="s">
        <v>200</v>
      </c>
      <c r="L1828" s="32">
        <v>26</v>
      </c>
      <c r="M1828" s="31">
        <v>3</v>
      </c>
      <c r="N1828" s="31">
        <v>25</v>
      </c>
      <c r="O1828" s="30" t="s">
        <v>51</v>
      </c>
      <c r="P1828" s="25">
        <v>79</v>
      </c>
      <c r="Q1828" s="25">
        <v>100</v>
      </c>
      <c r="R1828" s="23" t="s">
        <v>51</v>
      </c>
      <c r="S1828" s="25">
        <v>40</v>
      </c>
      <c r="T1828" s="23" t="s">
        <v>52</v>
      </c>
    </row>
    <row r="1829" spans="1:20" x14ac:dyDescent="0.3">
      <c r="A1829" s="26">
        <v>43472</v>
      </c>
      <c r="B1829" s="23" t="s">
        <v>45</v>
      </c>
      <c r="C1829" s="23" t="s">
        <v>46</v>
      </c>
      <c r="D1829" s="23" t="s">
        <v>47</v>
      </c>
      <c r="E1829" s="25">
        <v>170</v>
      </c>
      <c r="F1829" s="24">
        <v>26</v>
      </c>
      <c r="G1829" s="24">
        <v>0</v>
      </c>
      <c r="H1829" s="24">
        <v>-41</v>
      </c>
      <c r="I1829" s="23" t="s">
        <v>853</v>
      </c>
      <c r="J1829" s="24">
        <v>93</v>
      </c>
      <c r="K1829" s="23" t="s">
        <v>749</v>
      </c>
      <c r="L1829" s="32">
        <v>25</v>
      </c>
      <c r="M1829" s="31">
        <v>3</v>
      </c>
      <c r="N1829" s="31">
        <v>25</v>
      </c>
      <c r="O1829" s="30" t="s">
        <v>158</v>
      </c>
      <c r="P1829" s="25">
        <v>87</v>
      </c>
      <c r="Q1829" s="25">
        <v>100</v>
      </c>
      <c r="R1829" s="23" t="s">
        <v>51</v>
      </c>
      <c r="S1829" s="25">
        <v>63</v>
      </c>
      <c r="T1829" s="23" t="s">
        <v>94</v>
      </c>
    </row>
    <row r="1830" spans="1:20" x14ac:dyDescent="0.3">
      <c r="A1830" s="26">
        <v>43473</v>
      </c>
      <c r="B1830" s="23" t="s">
        <v>45</v>
      </c>
      <c r="C1830" s="23" t="s">
        <v>46</v>
      </c>
      <c r="D1830" s="23" t="s">
        <v>47</v>
      </c>
      <c r="E1830" s="25">
        <v>170</v>
      </c>
      <c r="F1830" s="24">
        <v>43</v>
      </c>
      <c r="G1830" s="24">
        <v>10</v>
      </c>
      <c r="H1830" s="24">
        <v>-26</v>
      </c>
      <c r="I1830" s="23" t="s">
        <v>51</v>
      </c>
      <c r="J1830" s="24">
        <v>112</v>
      </c>
      <c r="K1830" s="23" t="s">
        <v>438</v>
      </c>
      <c r="L1830" s="32">
        <v>24</v>
      </c>
      <c r="M1830" s="31">
        <v>3</v>
      </c>
      <c r="N1830" s="31">
        <v>28</v>
      </c>
      <c r="O1830" s="30" t="s">
        <v>71</v>
      </c>
      <c r="P1830" s="25">
        <v>85</v>
      </c>
      <c r="Q1830" s="25">
        <v>100</v>
      </c>
      <c r="R1830" s="23" t="s">
        <v>51</v>
      </c>
      <c r="S1830" s="25">
        <v>62</v>
      </c>
      <c r="T1830" s="23" t="s">
        <v>51</v>
      </c>
    </row>
    <row r="1831" spans="1:20" x14ac:dyDescent="0.3">
      <c r="A1831" s="26">
        <v>43474</v>
      </c>
      <c r="B1831" s="23" t="s">
        <v>45</v>
      </c>
      <c r="C1831" s="23" t="s">
        <v>46</v>
      </c>
      <c r="D1831" s="23" t="s">
        <v>47</v>
      </c>
      <c r="E1831" s="25">
        <v>170</v>
      </c>
      <c r="F1831" s="24">
        <v>38</v>
      </c>
      <c r="G1831" s="24">
        <v>26</v>
      </c>
      <c r="H1831" s="24">
        <v>-3</v>
      </c>
      <c r="I1831" s="23" t="s">
        <v>51</v>
      </c>
      <c r="J1831" s="24">
        <v>79</v>
      </c>
      <c r="K1831" s="23" t="s">
        <v>955</v>
      </c>
      <c r="L1831" s="32">
        <v>14</v>
      </c>
      <c r="M1831" s="31">
        <v>3</v>
      </c>
      <c r="N1831" s="31">
        <v>25</v>
      </c>
      <c r="O1831" s="30" t="s">
        <v>74</v>
      </c>
      <c r="P1831" s="25">
        <v>100</v>
      </c>
      <c r="Q1831" s="25">
        <v>100</v>
      </c>
      <c r="R1831" s="23" t="s">
        <v>51</v>
      </c>
      <c r="S1831" s="25">
        <v>98</v>
      </c>
      <c r="T1831" s="23" t="s">
        <v>80</v>
      </c>
    </row>
    <row r="1832" spans="1:20" x14ac:dyDescent="0.3">
      <c r="A1832" s="26">
        <v>43475</v>
      </c>
      <c r="B1832" s="23" t="s">
        <v>45</v>
      </c>
      <c r="C1832" s="23" t="s">
        <v>46</v>
      </c>
      <c r="D1832" s="23" t="s">
        <v>47</v>
      </c>
      <c r="E1832" s="25">
        <v>170</v>
      </c>
      <c r="F1832" s="24">
        <v>51</v>
      </c>
      <c r="G1832" s="24">
        <v>2</v>
      </c>
      <c r="H1832" s="24">
        <v>-2</v>
      </c>
      <c r="I1832" s="23" t="s">
        <v>321</v>
      </c>
      <c r="J1832" s="24">
        <v>104</v>
      </c>
      <c r="K1832" s="23" t="s">
        <v>78</v>
      </c>
      <c r="L1832" s="30" t="s">
        <v>401</v>
      </c>
      <c r="M1832" s="31">
        <v>8</v>
      </c>
      <c r="N1832" s="31">
        <v>53</v>
      </c>
      <c r="O1832" s="30" t="s">
        <v>94</v>
      </c>
      <c r="P1832" s="25">
        <v>86</v>
      </c>
      <c r="Q1832" s="25">
        <v>100</v>
      </c>
      <c r="R1832" s="23" t="s">
        <v>51</v>
      </c>
      <c r="S1832" s="25">
        <v>61</v>
      </c>
      <c r="T1832" s="23" t="s">
        <v>139</v>
      </c>
    </row>
    <row r="1833" spans="1:20" x14ac:dyDescent="0.3">
      <c r="A1833" s="26">
        <v>43476</v>
      </c>
      <c r="B1833" s="23" t="s">
        <v>45</v>
      </c>
      <c r="C1833" s="23" t="s">
        <v>46</v>
      </c>
      <c r="D1833" s="23" t="s">
        <v>47</v>
      </c>
      <c r="E1833" s="25">
        <v>170</v>
      </c>
      <c r="F1833" s="24">
        <v>36</v>
      </c>
      <c r="G1833" s="24">
        <v>2</v>
      </c>
      <c r="H1833" s="24">
        <v>-12</v>
      </c>
      <c r="I1833" s="23" t="s">
        <v>51</v>
      </c>
      <c r="J1833" s="24">
        <v>83</v>
      </c>
      <c r="K1833" s="23" t="s">
        <v>666</v>
      </c>
      <c r="L1833" s="30" t="s">
        <v>401</v>
      </c>
      <c r="M1833" s="31">
        <v>0</v>
      </c>
      <c r="N1833" s="31">
        <v>19</v>
      </c>
      <c r="O1833" s="30" t="s">
        <v>301</v>
      </c>
      <c r="P1833" s="25">
        <v>88</v>
      </c>
      <c r="Q1833" s="25">
        <v>100</v>
      </c>
      <c r="R1833" s="23" t="s">
        <v>51</v>
      </c>
      <c r="S1833" s="25">
        <v>67</v>
      </c>
      <c r="T1833" s="23" t="s">
        <v>139</v>
      </c>
    </row>
    <row r="1834" spans="1:20" x14ac:dyDescent="0.3">
      <c r="A1834" s="26">
        <v>43477</v>
      </c>
      <c r="B1834" s="23" t="s">
        <v>45</v>
      </c>
      <c r="C1834" s="23" t="s">
        <v>46</v>
      </c>
      <c r="D1834" s="23" t="s">
        <v>47</v>
      </c>
      <c r="E1834" s="25">
        <v>170</v>
      </c>
      <c r="F1834" s="24">
        <v>60</v>
      </c>
      <c r="G1834" s="24">
        <v>0</v>
      </c>
      <c r="H1834" s="24">
        <v>13</v>
      </c>
      <c r="I1834" s="23" t="s">
        <v>53</v>
      </c>
      <c r="J1834" s="24">
        <v>108</v>
      </c>
      <c r="K1834" s="23" t="s">
        <v>268</v>
      </c>
      <c r="L1834" s="30" t="s">
        <v>116</v>
      </c>
      <c r="M1834" s="31">
        <v>3</v>
      </c>
      <c r="N1834" s="31">
        <v>25</v>
      </c>
      <c r="O1834" s="30" t="s">
        <v>186</v>
      </c>
      <c r="P1834" s="25">
        <v>84</v>
      </c>
      <c r="Q1834" s="25">
        <v>100</v>
      </c>
      <c r="R1834" s="23" t="s">
        <v>51</v>
      </c>
      <c r="S1834" s="25">
        <v>67</v>
      </c>
      <c r="T1834" s="23" t="s">
        <v>135</v>
      </c>
    </row>
    <row r="1835" spans="1:20" x14ac:dyDescent="0.3">
      <c r="A1835" s="26">
        <v>43478</v>
      </c>
      <c r="B1835" s="23" t="s">
        <v>45</v>
      </c>
      <c r="C1835" s="23" t="s">
        <v>46</v>
      </c>
      <c r="D1835" s="23" t="s">
        <v>47</v>
      </c>
      <c r="E1835" s="25">
        <v>170</v>
      </c>
      <c r="F1835" s="24">
        <v>65</v>
      </c>
      <c r="G1835" s="24">
        <v>0</v>
      </c>
      <c r="H1835" s="24">
        <v>-3</v>
      </c>
      <c r="I1835" s="23" t="s">
        <v>527</v>
      </c>
      <c r="J1835" s="24">
        <v>133</v>
      </c>
      <c r="K1835" s="23" t="s">
        <v>738</v>
      </c>
      <c r="L1835" s="32">
        <v>28</v>
      </c>
      <c r="M1835" s="31">
        <v>3</v>
      </c>
      <c r="N1835" s="31">
        <v>25</v>
      </c>
      <c r="O1835" s="30" t="s">
        <v>121</v>
      </c>
      <c r="P1835" s="25">
        <v>84</v>
      </c>
      <c r="Q1835" s="25">
        <v>100</v>
      </c>
      <c r="R1835" s="23" t="s">
        <v>51</v>
      </c>
      <c r="S1835" s="25">
        <v>57</v>
      </c>
      <c r="T1835" s="23" t="s">
        <v>94</v>
      </c>
    </row>
    <row r="1836" spans="1:20" x14ac:dyDescent="0.3">
      <c r="A1836" s="26">
        <v>43479</v>
      </c>
      <c r="B1836" s="23" t="s">
        <v>45</v>
      </c>
      <c r="C1836" s="23" t="s">
        <v>46</v>
      </c>
      <c r="D1836" s="23" t="s">
        <v>47</v>
      </c>
      <c r="E1836" s="25">
        <v>170</v>
      </c>
      <c r="F1836" s="24">
        <v>84</v>
      </c>
      <c r="G1836" s="24">
        <v>0</v>
      </c>
      <c r="H1836" s="24">
        <v>27</v>
      </c>
      <c r="I1836" s="23" t="s">
        <v>51</v>
      </c>
      <c r="J1836" s="24">
        <v>142</v>
      </c>
      <c r="K1836" s="23" t="s">
        <v>297</v>
      </c>
      <c r="L1836" s="32">
        <v>36</v>
      </c>
      <c r="M1836" s="31">
        <v>3</v>
      </c>
      <c r="N1836" s="31">
        <v>42</v>
      </c>
      <c r="O1836" s="30" t="s">
        <v>213</v>
      </c>
      <c r="P1836" s="25">
        <v>79</v>
      </c>
      <c r="Q1836" s="25">
        <v>98</v>
      </c>
      <c r="R1836" s="23" t="s">
        <v>644</v>
      </c>
      <c r="S1836" s="25">
        <v>59</v>
      </c>
      <c r="T1836" s="23" t="s">
        <v>50</v>
      </c>
    </row>
    <row r="1837" spans="1:20" x14ac:dyDescent="0.3">
      <c r="A1837" s="26">
        <v>43480</v>
      </c>
      <c r="B1837" s="23" t="s">
        <v>45</v>
      </c>
      <c r="C1837" s="23" t="s">
        <v>46</v>
      </c>
      <c r="D1837" s="23" t="s">
        <v>47</v>
      </c>
      <c r="E1837" s="25">
        <v>170</v>
      </c>
      <c r="F1837" s="24">
        <v>62</v>
      </c>
      <c r="G1837" s="24">
        <v>0</v>
      </c>
      <c r="H1837" s="24">
        <v>-3</v>
      </c>
      <c r="I1837" s="23" t="s">
        <v>735</v>
      </c>
      <c r="J1837" s="24">
        <v>126</v>
      </c>
      <c r="K1837" s="23" t="s">
        <v>535</v>
      </c>
      <c r="L1837" s="32">
        <v>24</v>
      </c>
      <c r="M1837" s="31">
        <v>6</v>
      </c>
      <c r="N1837" s="31">
        <v>25</v>
      </c>
      <c r="O1837" s="30" t="s">
        <v>117</v>
      </c>
      <c r="P1837" s="25">
        <v>87</v>
      </c>
      <c r="Q1837" s="25">
        <v>100</v>
      </c>
      <c r="R1837" s="23" t="s">
        <v>51</v>
      </c>
      <c r="S1837" s="25">
        <v>63</v>
      </c>
      <c r="T1837" s="23" t="s">
        <v>167</v>
      </c>
    </row>
    <row r="1838" spans="1:20" x14ac:dyDescent="0.3">
      <c r="A1838" s="26">
        <v>43481</v>
      </c>
      <c r="B1838" s="23" t="s">
        <v>45</v>
      </c>
      <c r="C1838" s="23" t="s">
        <v>46</v>
      </c>
      <c r="D1838" s="23" t="s">
        <v>47</v>
      </c>
      <c r="E1838" s="25">
        <v>170</v>
      </c>
      <c r="F1838" s="24">
        <v>70</v>
      </c>
      <c r="G1838" s="24">
        <v>52</v>
      </c>
      <c r="H1838" s="24">
        <v>-3</v>
      </c>
      <c r="I1838" s="23" t="s">
        <v>440</v>
      </c>
      <c r="J1838" s="24">
        <v>143</v>
      </c>
      <c r="K1838" s="23" t="s">
        <v>702</v>
      </c>
      <c r="L1838" s="30" t="s">
        <v>116</v>
      </c>
      <c r="M1838" s="31">
        <v>3</v>
      </c>
      <c r="N1838" s="31">
        <v>33</v>
      </c>
      <c r="O1838" s="30" t="s">
        <v>201</v>
      </c>
      <c r="P1838" s="25">
        <v>81</v>
      </c>
      <c r="Q1838" s="25">
        <v>100</v>
      </c>
      <c r="R1838" s="23" t="s">
        <v>51</v>
      </c>
      <c r="S1838" s="25">
        <v>57</v>
      </c>
      <c r="T1838" s="23" t="s">
        <v>121</v>
      </c>
    </row>
    <row r="1839" spans="1:20" x14ac:dyDescent="0.3">
      <c r="A1839" s="26">
        <v>43482</v>
      </c>
      <c r="B1839" s="23" t="s">
        <v>45</v>
      </c>
      <c r="C1839" s="23" t="s">
        <v>46</v>
      </c>
      <c r="D1839" s="23" t="s">
        <v>47</v>
      </c>
      <c r="E1839" s="25">
        <v>170</v>
      </c>
      <c r="F1839" s="24">
        <v>74</v>
      </c>
      <c r="G1839" s="24">
        <v>8</v>
      </c>
      <c r="H1839" s="24">
        <v>27</v>
      </c>
      <c r="I1839" s="23" t="s">
        <v>114</v>
      </c>
      <c r="J1839" s="24">
        <v>121</v>
      </c>
      <c r="K1839" s="23" t="s">
        <v>314</v>
      </c>
      <c r="L1839" s="32">
        <v>28</v>
      </c>
      <c r="M1839" s="31">
        <v>6</v>
      </c>
      <c r="N1839" s="31">
        <v>58</v>
      </c>
      <c r="O1839" s="30" t="s">
        <v>158</v>
      </c>
      <c r="P1839" s="25">
        <v>84</v>
      </c>
      <c r="Q1839" s="25">
        <v>100</v>
      </c>
      <c r="R1839" s="23" t="s">
        <v>51</v>
      </c>
      <c r="S1839" s="25">
        <v>59</v>
      </c>
      <c r="T1839" s="23" t="s">
        <v>91</v>
      </c>
    </row>
    <row r="1840" spans="1:20" x14ac:dyDescent="0.3">
      <c r="A1840" s="26">
        <v>43483</v>
      </c>
      <c r="B1840" s="23" t="s">
        <v>45</v>
      </c>
      <c r="C1840" s="23" t="s">
        <v>46</v>
      </c>
      <c r="D1840" s="23" t="s">
        <v>47</v>
      </c>
      <c r="E1840" s="25">
        <v>170</v>
      </c>
      <c r="F1840" s="24">
        <v>70</v>
      </c>
      <c r="G1840" s="24">
        <v>24</v>
      </c>
      <c r="H1840" s="24">
        <v>30</v>
      </c>
      <c r="I1840" s="23" t="s">
        <v>115</v>
      </c>
      <c r="J1840" s="24">
        <v>111</v>
      </c>
      <c r="K1840" s="23" t="s">
        <v>51</v>
      </c>
      <c r="L1840" s="32">
        <v>32</v>
      </c>
      <c r="M1840" s="31">
        <v>6</v>
      </c>
      <c r="N1840" s="31">
        <v>28</v>
      </c>
      <c r="O1840" s="30" t="s">
        <v>186</v>
      </c>
      <c r="P1840" s="25">
        <v>88</v>
      </c>
      <c r="Q1840" s="25">
        <v>100</v>
      </c>
      <c r="R1840" s="23" t="s">
        <v>51</v>
      </c>
      <c r="S1840" s="25">
        <v>62</v>
      </c>
      <c r="T1840" s="23" t="s">
        <v>94</v>
      </c>
    </row>
    <row r="1841" spans="1:20" x14ac:dyDescent="0.3">
      <c r="A1841" s="26">
        <v>43484</v>
      </c>
      <c r="B1841" s="23" t="s">
        <v>45</v>
      </c>
      <c r="C1841" s="23" t="s">
        <v>46</v>
      </c>
      <c r="D1841" s="23" t="s">
        <v>47</v>
      </c>
      <c r="E1841" s="25">
        <v>170</v>
      </c>
      <c r="F1841" s="24">
        <v>83</v>
      </c>
      <c r="G1841" s="24">
        <v>392</v>
      </c>
      <c r="H1841" s="24">
        <v>63</v>
      </c>
      <c r="I1841" s="23" t="s">
        <v>1016</v>
      </c>
      <c r="J1841" s="24">
        <v>103</v>
      </c>
      <c r="K1841" s="23" t="s">
        <v>873</v>
      </c>
      <c r="L1841" s="32">
        <v>12</v>
      </c>
      <c r="M1841" s="31">
        <v>14</v>
      </c>
      <c r="N1841" s="31">
        <v>69</v>
      </c>
      <c r="O1841" s="30" t="s">
        <v>186</v>
      </c>
      <c r="P1841" s="25">
        <v>91</v>
      </c>
      <c r="Q1841" s="25">
        <v>100</v>
      </c>
      <c r="R1841" s="23" t="s">
        <v>51</v>
      </c>
      <c r="S1841" s="25">
        <v>80</v>
      </c>
      <c r="T1841" s="23" t="s">
        <v>89</v>
      </c>
    </row>
    <row r="1842" spans="1:20" x14ac:dyDescent="0.3">
      <c r="A1842" s="26">
        <v>43485</v>
      </c>
      <c r="B1842" s="23" t="s">
        <v>45</v>
      </c>
      <c r="C1842" s="23" t="s">
        <v>46</v>
      </c>
      <c r="D1842" s="23" t="s">
        <v>47</v>
      </c>
      <c r="E1842" s="25">
        <v>170</v>
      </c>
      <c r="F1842" s="24">
        <v>81</v>
      </c>
      <c r="G1842" s="24">
        <v>240</v>
      </c>
      <c r="H1842" s="24">
        <v>66</v>
      </c>
      <c r="I1842" s="23" t="s">
        <v>244</v>
      </c>
      <c r="J1842" s="24">
        <v>96</v>
      </c>
      <c r="K1842" s="23" t="s">
        <v>408</v>
      </c>
      <c r="L1842" s="32">
        <v>23</v>
      </c>
      <c r="M1842" s="31">
        <v>6</v>
      </c>
      <c r="N1842" s="31">
        <v>44</v>
      </c>
      <c r="O1842" s="30" t="s">
        <v>286</v>
      </c>
      <c r="P1842" s="25">
        <v>95</v>
      </c>
      <c r="Q1842" s="25">
        <v>100</v>
      </c>
      <c r="R1842" s="23" t="s">
        <v>51</v>
      </c>
      <c r="S1842" s="25">
        <v>89</v>
      </c>
      <c r="T1842" s="23" t="s">
        <v>206</v>
      </c>
    </row>
    <row r="1843" spans="1:20" x14ac:dyDescent="0.3">
      <c r="A1843" s="26">
        <v>43486</v>
      </c>
      <c r="B1843" s="23" t="s">
        <v>45</v>
      </c>
      <c r="C1843" s="23" t="s">
        <v>46</v>
      </c>
      <c r="D1843" s="23" t="s">
        <v>47</v>
      </c>
      <c r="E1843" s="25">
        <v>170</v>
      </c>
      <c r="F1843" s="24">
        <v>71</v>
      </c>
      <c r="G1843" s="24">
        <v>16</v>
      </c>
      <c r="H1843" s="24">
        <v>42</v>
      </c>
      <c r="I1843" s="23" t="s">
        <v>51</v>
      </c>
      <c r="J1843" s="24">
        <v>100</v>
      </c>
      <c r="K1843" s="23" t="s">
        <v>702</v>
      </c>
      <c r="L1843" s="30" t="s">
        <v>401</v>
      </c>
      <c r="M1843" s="31">
        <v>3</v>
      </c>
      <c r="N1843" s="31">
        <v>36</v>
      </c>
      <c r="O1843" s="30" t="s">
        <v>210</v>
      </c>
      <c r="P1843" s="25">
        <v>94</v>
      </c>
      <c r="Q1843" s="25">
        <v>100</v>
      </c>
      <c r="R1843" s="23" t="s">
        <v>51</v>
      </c>
      <c r="S1843" s="25">
        <v>79</v>
      </c>
      <c r="T1843" s="23" t="s">
        <v>91</v>
      </c>
    </row>
    <row r="1844" spans="1:20" x14ac:dyDescent="0.3">
      <c r="A1844" s="26">
        <v>43487</v>
      </c>
      <c r="B1844" s="23" t="s">
        <v>45</v>
      </c>
      <c r="C1844" s="23" t="s">
        <v>46</v>
      </c>
      <c r="D1844" s="23" t="s">
        <v>47</v>
      </c>
      <c r="E1844" s="25">
        <v>170</v>
      </c>
      <c r="F1844" s="24">
        <v>62</v>
      </c>
      <c r="G1844" s="24">
        <v>602</v>
      </c>
      <c r="H1844" s="24">
        <v>45</v>
      </c>
      <c r="I1844" s="23" t="s">
        <v>115</v>
      </c>
      <c r="J1844" s="24">
        <v>78</v>
      </c>
      <c r="K1844" s="23" t="s">
        <v>326</v>
      </c>
      <c r="L1844" s="32">
        <v>30</v>
      </c>
      <c r="M1844" s="31">
        <v>8</v>
      </c>
      <c r="N1844" s="31">
        <v>72</v>
      </c>
      <c r="O1844" s="30" t="s">
        <v>79</v>
      </c>
      <c r="P1844" s="25">
        <v>93</v>
      </c>
      <c r="Q1844" s="25">
        <v>100</v>
      </c>
      <c r="R1844" s="23" t="s">
        <v>51</v>
      </c>
      <c r="S1844" s="25">
        <v>84</v>
      </c>
      <c r="T1844" s="23" t="s">
        <v>79</v>
      </c>
    </row>
    <row r="1845" spans="1:20" x14ac:dyDescent="0.3">
      <c r="A1845" s="26">
        <v>43488</v>
      </c>
      <c r="B1845" s="23" t="s">
        <v>45</v>
      </c>
      <c r="C1845" s="23" t="s">
        <v>46</v>
      </c>
      <c r="D1845" s="23" t="s">
        <v>47</v>
      </c>
      <c r="E1845" s="25">
        <v>170</v>
      </c>
      <c r="F1845" s="24">
        <v>86</v>
      </c>
      <c r="G1845" s="23"/>
      <c r="H1845" s="24">
        <v>60</v>
      </c>
      <c r="I1845" s="23" t="s">
        <v>51</v>
      </c>
      <c r="J1845" s="24">
        <v>111</v>
      </c>
      <c r="K1845" s="23" t="s">
        <v>512</v>
      </c>
      <c r="L1845" s="32">
        <v>24</v>
      </c>
      <c r="M1845" s="31">
        <v>19</v>
      </c>
      <c r="N1845" s="31">
        <v>103</v>
      </c>
      <c r="O1845" s="30" t="s">
        <v>118</v>
      </c>
      <c r="P1845" s="25">
        <v>94</v>
      </c>
      <c r="Q1845" s="25">
        <v>100</v>
      </c>
      <c r="R1845" s="23" t="s">
        <v>367</v>
      </c>
      <c r="S1845" s="25">
        <v>90</v>
      </c>
      <c r="T1845" s="23" t="s">
        <v>135</v>
      </c>
    </row>
    <row r="1846" spans="1:20" x14ac:dyDescent="0.3">
      <c r="A1846" s="26">
        <v>43491</v>
      </c>
      <c r="B1846" s="23" t="s">
        <v>45</v>
      </c>
      <c r="C1846" s="23" t="s">
        <v>46</v>
      </c>
      <c r="D1846" s="23" t="s">
        <v>47</v>
      </c>
      <c r="E1846" s="25">
        <v>170</v>
      </c>
      <c r="F1846" s="24">
        <v>90</v>
      </c>
      <c r="G1846" s="24">
        <v>18</v>
      </c>
      <c r="H1846" s="24">
        <v>39</v>
      </c>
      <c r="I1846" s="23" t="s">
        <v>506</v>
      </c>
      <c r="J1846" s="24">
        <v>140</v>
      </c>
      <c r="K1846" s="23" t="s">
        <v>288</v>
      </c>
      <c r="L1846" s="30" t="s">
        <v>132</v>
      </c>
      <c r="M1846" s="31">
        <v>6</v>
      </c>
      <c r="N1846" s="31">
        <v>75</v>
      </c>
      <c r="O1846" s="30" t="s">
        <v>177</v>
      </c>
      <c r="P1846" s="25">
        <v>88</v>
      </c>
      <c r="Q1846" s="25">
        <v>100</v>
      </c>
      <c r="R1846" s="23" t="s">
        <v>51</v>
      </c>
      <c r="S1846" s="25">
        <v>66</v>
      </c>
      <c r="T1846" s="23" t="s">
        <v>146</v>
      </c>
    </row>
    <row r="1847" spans="1:20" x14ac:dyDescent="0.3">
      <c r="A1847" s="26">
        <v>43492</v>
      </c>
      <c r="B1847" s="23" t="s">
        <v>45</v>
      </c>
      <c r="C1847" s="23" t="s">
        <v>46</v>
      </c>
      <c r="D1847" s="23" t="s">
        <v>47</v>
      </c>
      <c r="E1847" s="25">
        <v>170</v>
      </c>
      <c r="F1847" s="24">
        <v>88</v>
      </c>
      <c r="G1847" s="24">
        <v>46</v>
      </c>
      <c r="H1847" s="24">
        <v>70</v>
      </c>
      <c r="I1847" s="23" t="s">
        <v>51</v>
      </c>
      <c r="J1847" s="24">
        <v>107</v>
      </c>
      <c r="K1847" s="23" t="s">
        <v>77</v>
      </c>
      <c r="L1847" s="32">
        <v>23</v>
      </c>
      <c r="M1847" s="31">
        <v>17</v>
      </c>
      <c r="N1847" s="31">
        <v>114</v>
      </c>
      <c r="O1847" s="30" t="s">
        <v>312</v>
      </c>
      <c r="P1847" s="25">
        <v>71</v>
      </c>
      <c r="Q1847" s="25">
        <v>99</v>
      </c>
      <c r="R1847" s="23" t="s">
        <v>510</v>
      </c>
      <c r="S1847" s="25">
        <v>62</v>
      </c>
      <c r="T1847" s="23" t="s">
        <v>312</v>
      </c>
    </row>
    <row r="1848" spans="1:20" x14ac:dyDescent="0.3">
      <c r="A1848" s="26">
        <v>43493</v>
      </c>
      <c r="B1848" s="23" t="s">
        <v>45</v>
      </c>
      <c r="C1848" s="23" t="s">
        <v>46</v>
      </c>
      <c r="D1848" s="23" t="s">
        <v>47</v>
      </c>
      <c r="E1848" s="25">
        <v>170</v>
      </c>
      <c r="F1848" s="24">
        <v>94</v>
      </c>
      <c r="G1848" s="24">
        <v>66</v>
      </c>
      <c r="H1848" s="24">
        <v>68</v>
      </c>
      <c r="I1848" s="23" t="s">
        <v>310</v>
      </c>
      <c r="J1848" s="24">
        <v>119</v>
      </c>
      <c r="K1848" s="23" t="s">
        <v>661</v>
      </c>
      <c r="L1848" s="32">
        <v>30</v>
      </c>
      <c r="M1848" s="31">
        <v>17</v>
      </c>
      <c r="N1848" s="31">
        <v>92</v>
      </c>
      <c r="O1848" s="30" t="s">
        <v>537</v>
      </c>
      <c r="P1848" s="25">
        <v>85</v>
      </c>
      <c r="Q1848" s="25">
        <v>97</v>
      </c>
      <c r="R1848" s="23" t="s">
        <v>51</v>
      </c>
      <c r="S1848" s="25">
        <v>67</v>
      </c>
      <c r="T1848" s="23" t="s">
        <v>95</v>
      </c>
    </row>
    <row r="1849" spans="1:20" x14ac:dyDescent="0.3">
      <c r="A1849" s="26">
        <v>43494</v>
      </c>
      <c r="B1849" s="23" t="s">
        <v>45</v>
      </c>
      <c r="C1849" s="23" t="s">
        <v>46</v>
      </c>
      <c r="D1849" s="23" t="s">
        <v>47</v>
      </c>
      <c r="E1849" s="25">
        <v>170</v>
      </c>
      <c r="F1849" s="24">
        <v>106</v>
      </c>
      <c r="G1849" s="24">
        <v>78</v>
      </c>
      <c r="H1849" s="24">
        <v>57</v>
      </c>
      <c r="I1849" s="23" t="s">
        <v>1017</v>
      </c>
      <c r="J1849" s="24">
        <v>155</v>
      </c>
      <c r="K1849" s="23" t="s">
        <v>660</v>
      </c>
      <c r="L1849" s="32">
        <v>26</v>
      </c>
      <c r="M1849" s="31">
        <v>19</v>
      </c>
      <c r="N1849" s="31">
        <v>194</v>
      </c>
      <c r="O1849" s="30" t="s">
        <v>169</v>
      </c>
      <c r="P1849" s="25">
        <v>81</v>
      </c>
      <c r="Q1849" s="25">
        <v>97</v>
      </c>
      <c r="R1849" s="23" t="s">
        <v>543</v>
      </c>
      <c r="S1849" s="25">
        <v>50</v>
      </c>
      <c r="T1849" s="23" t="s">
        <v>307</v>
      </c>
    </row>
    <row r="1850" spans="1:20" x14ac:dyDescent="0.3">
      <c r="A1850" s="26">
        <v>43495</v>
      </c>
      <c r="B1850" s="23" t="s">
        <v>45</v>
      </c>
      <c r="C1850" s="23" t="s">
        <v>46</v>
      </c>
      <c r="D1850" s="23" t="s">
        <v>47</v>
      </c>
      <c r="E1850" s="25">
        <v>170</v>
      </c>
      <c r="F1850" s="24">
        <v>80</v>
      </c>
      <c r="G1850" s="24">
        <v>106</v>
      </c>
      <c r="H1850" s="24">
        <v>33</v>
      </c>
      <c r="I1850" s="23" t="s">
        <v>180</v>
      </c>
      <c r="J1850" s="24">
        <v>126</v>
      </c>
      <c r="K1850" s="23" t="s">
        <v>1018</v>
      </c>
      <c r="L1850" s="32">
        <v>11</v>
      </c>
      <c r="M1850" s="31">
        <v>14</v>
      </c>
      <c r="N1850" s="31">
        <v>67</v>
      </c>
      <c r="O1850" s="30" t="s">
        <v>433</v>
      </c>
      <c r="P1850" s="25">
        <v>72</v>
      </c>
      <c r="Q1850" s="25">
        <v>95</v>
      </c>
      <c r="R1850" s="23" t="s">
        <v>108</v>
      </c>
      <c r="S1850" s="25">
        <v>46</v>
      </c>
      <c r="T1850" s="23" t="s">
        <v>264</v>
      </c>
    </row>
    <row r="1851" spans="1:20" x14ac:dyDescent="0.3">
      <c r="A1851" s="26">
        <v>43496</v>
      </c>
      <c r="B1851" s="23" t="s">
        <v>45</v>
      </c>
      <c r="C1851" s="23" t="s">
        <v>46</v>
      </c>
      <c r="D1851" s="23" t="s">
        <v>47</v>
      </c>
      <c r="E1851" s="25">
        <v>170</v>
      </c>
      <c r="F1851" s="24">
        <v>132</v>
      </c>
      <c r="G1851" s="24">
        <v>40</v>
      </c>
      <c r="H1851" s="24">
        <v>70</v>
      </c>
      <c r="I1851" s="23" t="s">
        <v>51</v>
      </c>
      <c r="J1851" s="24">
        <v>194</v>
      </c>
      <c r="K1851" s="23" t="s">
        <v>408</v>
      </c>
      <c r="L1851" s="32">
        <v>27</v>
      </c>
      <c r="M1851" s="31">
        <v>17</v>
      </c>
      <c r="N1851" s="31">
        <v>72</v>
      </c>
      <c r="O1851" s="30" t="s">
        <v>81</v>
      </c>
      <c r="P1851" s="25">
        <v>83</v>
      </c>
      <c r="Q1851" s="25">
        <v>99</v>
      </c>
      <c r="R1851" s="23" t="s">
        <v>51</v>
      </c>
      <c r="S1851" s="25">
        <v>52</v>
      </c>
      <c r="T1851" s="23" t="s">
        <v>113</v>
      </c>
    </row>
    <row r="1852" spans="1:20" x14ac:dyDescent="0.3">
      <c r="A1852" s="26">
        <v>43497</v>
      </c>
      <c r="B1852" s="23" t="s">
        <v>45</v>
      </c>
      <c r="C1852" s="23" t="s">
        <v>46</v>
      </c>
      <c r="D1852" s="23" t="s">
        <v>47</v>
      </c>
      <c r="E1852" s="25">
        <v>170</v>
      </c>
      <c r="F1852" s="24">
        <v>78</v>
      </c>
      <c r="G1852" s="24">
        <v>358</v>
      </c>
      <c r="H1852" s="24">
        <v>46</v>
      </c>
      <c r="I1852" s="23" t="s">
        <v>729</v>
      </c>
      <c r="J1852" s="24">
        <v>109</v>
      </c>
      <c r="K1852" s="23" t="s">
        <v>254</v>
      </c>
      <c r="L1852" s="32">
        <v>20</v>
      </c>
      <c r="M1852" s="31">
        <v>14</v>
      </c>
      <c r="N1852" s="31">
        <v>125</v>
      </c>
      <c r="O1852" s="30" t="s">
        <v>644</v>
      </c>
      <c r="P1852" s="25">
        <v>80</v>
      </c>
      <c r="Q1852" s="25">
        <v>100</v>
      </c>
      <c r="R1852" s="23" t="s">
        <v>51</v>
      </c>
      <c r="S1852" s="25">
        <v>46</v>
      </c>
      <c r="T1852" s="23" t="s">
        <v>50</v>
      </c>
    </row>
    <row r="1853" spans="1:20" x14ac:dyDescent="0.3">
      <c r="A1853" s="26">
        <v>43498</v>
      </c>
      <c r="B1853" s="23" t="s">
        <v>45</v>
      </c>
      <c r="C1853" s="23" t="s">
        <v>46</v>
      </c>
      <c r="D1853" s="23" t="s">
        <v>47</v>
      </c>
      <c r="E1853" s="25">
        <v>170</v>
      </c>
      <c r="F1853" s="24">
        <v>46</v>
      </c>
      <c r="G1853" s="24">
        <v>158</v>
      </c>
      <c r="H1853" s="24">
        <v>25</v>
      </c>
      <c r="I1853" s="23" t="s">
        <v>51</v>
      </c>
      <c r="J1853" s="24">
        <v>68</v>
      </c>
      <c r="K1853" s="23" t="s">
        <v>339</v>
      </c>
      <c r="L1853" s="32">
        <v>25</v>
      </c>
      <c r="M1853" s="31">
        <v>6</v>
      </c>
      <c r="N1853" s="31">
        <v>103</v>
      </c>
      <c r="O1853" s="30" t="s">
        <v>521</v>
      </c>
      <c r="P1853" s="25">
        <v>95</v>
      </c>
      <c r="Q1853" s="25">
        <v>100</v>
      </c>
      <c r="R1853" s="23" t="s">
        <v>312</v>
      </c>
      <c r="S1853" s="25">
        <v>79</v>
      </c>
      <c r="T1853" s="23" t="s">
        <v>174</v>
      </c>
    </row>
    <row r="1854" spans="1:20" x14ac:dyDescent="0.3">
      <c r="A1854" s="26">
        <v>43499</v>
      </c>
      <c r="B1854" s="23" t="s">
        <v>45</v>
      </c>
      <c r="C1854" s="23" t="s">
        <v>46</v>
      </c>
      <c r="D1854" s="23" t="s">
        <v>47</v>
      </c>
      <c r="E1854" s="25">
        <v>170</v>
      </c>
      <c r="F1854" s="24">
        <v>64</v>
      </c>
      <c r="G1854" s="24">
        <v>0</v>
      </c>
      <c r="H1854" s="24">
        <v>12</v>
      </c>
      <c r="I1854" s="23" t="s">
        <v>903</v>
      </c>
      <c r="J1854" s="24">
        <v>117</v>
      </c>
      <c r="K1854" s="23" t="s">
        <v>805</v>
      </c>
      <c r="L1854" s="30" t="s">
        <v>289</v>
      </c>
      <c r="M1854" s="31">
        <v>3</v>
      </c>
      <c r="N1854" s="31">
        <v>47</v>
      </c>
      <c r="O1854" s="30" t="s">
        <v>135</v>
      </c>
      <c r="P1854" s="25">
        <v>79</v>
      </c>
      <c r="Q1854" s="25">
        <v>100</v>
      </c>
      <c r="R1854" s="23" t="s">
        <v>51</v>
      </c>
      <c r="S1854" s="25">
        <v>44</v>
      </c>
      <c r="T1854" s="23" t="s">
        <v>128</v>
      </c>
    </row>
    <row r="1855" spans="1:20" x14ac:dyDescent="0.3">
      <c r="A1855" s="26">
        <v>43500</v>
      </c>
      <c r="B1855" s="23" t="s">
        <v>45</v>
      </c>
      <c r="C1855" s="23" t="s">
        <v>46</v>
      </c>
      <c r="D1855" s="23" t="s">
        <v>47</v>
      </c>
      <c r="E1855" s="25">
        <v>170</v>
      </c>
      <c r="F1855" s="24">
        <v>61</v>
      </c>
      <c r="G1855" s="24">
        <v>0</v>
      </c>
      <c r="H1855" s="24">
        <v>4</v>
      </c>
      <c r="I1855" s="23" t="s">
        <v>997</v>
      </c>
      <c r="J1855" s="24">
        <v>118</v>
      </c>
      <c r="K1855" s="23" t="s">
        <v>658</v>
      </c>
      <c r="L1855" s="32">
        <v>14</v>
      </c>
      <c r="M1855" s="31">
        <v>6</v>
      </c>
      <c r="N1855" s="31">
        <v>42</v>
      </c>
      <c r="O1855" s="30" t="s">
        <v>543</v>
      </c>
      <c r="P1855" s="25">
        <v>80</v>
      </c>
      <c r="Q1855" s="25">
        <v>93</v>
      </c>
      <c r="R1855" s="23" t="s">
        <v>229</v>
      </c>
      <c r="S1855" s="25">
        <v>59</v>
      </c>
      <c r="T1855" s="23" t="s">
        <v>50</v>
      </c>
    </row>
    <row r="1856" spans="1:20" x14ac:dyDescent="0.3">
      <c r="A1856" s="26">
        <v>43501</v>
      </c>
      <c r="B1856" s="23" t="s">
        <v>45</v>
      </c>
      <c r="C1856" s="23" t="s">
        <v>46</v>
      </c>
      <c r="D1856" s="23" t="s">
        <v>47</v>
      </c>
      <c r="E1856" s="25">
        <v>170</v>
      </c>
      <c r="F1856" s="24">
        <v>102</v>
      </c>
      <c r="G1856" s="24">
        <v>0</v>
      </c>
      <c r="H1856" s="24">
        <v>32</v>
      </c>
      <c r="I1856" s="23" t="s">
        <v>941</v>
      </c>
      <c r="J1856" s="24">
        <v>172</v>
      </c>
      <c r="K1856" s="23" t="s">
        <v>702</v>
      </c>
      <c r="L1856" s="32">
        <v>99</v>
      </c>
      <c r="M1856" s="31">
        <v>8</v>
      </c>
      <c r="N1856" s="31">
        <v>42</v>
      </c>
      <c r="O1856" s="30" t="s">
        <v>51</v>
      </c>
      <c r="P1856" s="25">
        <v>79</v>
      </c>
      <c r="Q1856" s="25">
        <v>100</v>
      </c>
      <c r="R1856" s="23" t="s">
        <v>51</v>
      </c>
      <c r="S1856" s="25">
        <v>56</v>
      </c>
      <c r="T1856" s="23" t="s">
        <v>51</v>
      </c>
    </row>
    <row r="1857" spans="1:20" x14ac:dyDescent="0.3">
      <c r="A1857" s="26">
        <v>43502</v>
      </c>
      <c r="B1857" s="23" t="s">
        <v>45</v>
      </c>
      <c r="C1857" s="23" t="s">
        <v>46</v>
      </c>
      <c r="D1857" s="23" t="s">
        <v>47</v>
      </c>
      <c r="E1857" s="25">
        <v>170</v>
      </c>
      <c r="F1857" s="24">
        <v>109</v>
      </c>
      <c r="G1857" s="24">
        <v>2</v>
      </c>
      <c r="H1857" s="24">
        <v>34</v>
      </c>
      <c r="I1857" s="23" t="s">
        <v>51</v>
      </c>
      <c r="J1857" s="24">
        <v>184</v>
      </c>
      <c r="K1857" s="23" t="s">
        <v>450</v>
      </c>
      <c r="L1857" s="30" t="s">
        <v>218</v>
      </c>
      <c r="M1857" s="31">
        <v>6</v>
      </c>
      <c r="N1857" s="31">
        <v>42</v>
      </c>
      <c r="O1857" s="30" t="s">
        <v>213</v>
      </c>
      <c r="P1857" s="25">
        <v>80</v>
      </c>
      <c r="Q1857" s="25">
        <v>100</v>
      </c>
      <c r="R1857" s="23" t="s">
        <v>51</v>
      </c>
      <c r="S1857" s="25">
        <v>53</v>
      </c>
      <c r="T1857" s="23" t="s">
        <v>121</v>
      </c>
    </row>
    <row r="1858" spans="1:20" x14ac:dyDescent="0.3">
      <c r="A1858" s="26">
        <v>43503</v>
      </c>
      <c r="B1858" s="23" t="s">
        <v>45</v>
      </c>
      <c r="C1858" s="23" t="s">
        <v>46</v>
      </c>
      <c r="D1858" s="23" t="s">
        <v>47</v>
      </c>
      <c r="E1858" s="25">
        <v>170</v>
      </c>
      <c r="F1858" s="24">
        <v>90</v>
      </c>
      <c r="G1858" s="24">
        <v>0</v>
      </c>
      <c r="H1858" s="24">
        <v>39</v>
      </c>
      <c r="I1858" s="23" t="s">
        <v>108</v>
      </c>
      <c r="J1858" s="24">
        <v>140</v>
      </c>
      <c r="K1858" s="23" t="s">
        <v>936</v>
      </c>
      <c r="L1858" s="30" t="s">
        <v>533</v>
      </c>
      <c r="M1858" s="31">
        <v>8</v>
      </c>
      <c r="N1858" s="31">
        <v>42</v>
      </c>
      <c r="O1858" s="30" t="s">
        <v>174</v>
      </c>
      <c r="P1858" s="25">
        <v>77</v>
      </c>
      <c r="Q1858" s="25">
        <v>98</v>
      </c>
      <c r="R1858" s="23" t="s">
        <v>51</v>
      </c>
      <c r="S1858" s="25">
        <v>64</v>
      </c>
      <c r="T1858" s="23" t="s">
        <v>61</v>
      </c>
    </row>
    <row r="1859" spans="1:20" x14ac:dyDescent="0.3">
      <c r="A1859" s="26">
        <v>43504</v>
      </c>
      <c r="B1859" s="23" t="s">
        <v>45</v>
      </c>
      <c r="C1859" s="23" t="s">
        <v>46</v>
      </c>
      <c r="D1859" s="23" t="s">
        <v>47</v>
      </c>
      <c r="E1859" s="25">
        <v>170</v>
      </c>
      <c r="F1859" s="24">
        <v>93</v>
      </c>
      <c r="G1859" s="24">
        <v>0</v>
      </c>
      <c r="H1859" s="24">
        <v>26</v>
      </c>
      <c r="I1859" s="23" t="s">
        <v>690</v>
      </c>
      <c r="J1859" s="24">
        <v>160</v>
      </c>
      <c r="K1859" s="23" t="s">
        <v>52</v>
      </c>
      <c r="L1859" s="32">
        <v>30</v>
      </c>
      <c r="M1859" s="31">
        <v>6</v>
      </c>
      <c r="N1859" s="31">
        <v>28</v>
      </c>
      <c r="O1859" s="30" t="s">
        <v>91</v>
      </c>
      <c r="P1859" s="25">
        <v>77</v>
      </c>
      <c r="Q1859" s="25">
        <v>100</v>
      </c>
      <c r="R1859" s="23" t="s">
        <v>51</v>
      </c>
      <c r="S1859" s="25">
        <v>51</v>
      </c>
      <c r="T1859" s="23" t="s">
        <v>146</v>
      </c>
    </row>
    <row r="1860" spans="1:20" x14ac:dyDescent="0.3">
      <c r="A1860" s="26">
        <v>43505</v>
      </c>
      <c r="B1860" s="23" t="s">
        <v>45</v>
      </c>
      <c r="C1860" s="23" t="s">
        <v>46</v>
      </c>
      <c r="D1860" s="23" t="s">
        <v>47</v>
      </c>
      <c r="E1860" s="25">
        <v>170</v>
      </c>
      <c r="F1860" s="24">
        <v>115</v>
      </c>
      <c r="G1860" s="24">
        <v>0</v>
      </c>
      <c r="H1860" s="24">
        <v>62</v>
      </c>
      <c r="I1860" s="23" t="s">
        <v>446</v>
      </c>
      <c r="J1860" s="24">
        <v>168</v>
      </c>
      <c r="K1860" s="23" t="s">
        <v>914</v>
      </c>
      <c r="L1860" s="32">
        <v>22</v>
      </c>
      <c r="M1860" s="31">
        <v>19</v>
      </c>
      <c r="N1860" s="31">
        <v>122</v>
      </c>
      <c r="O1860" s="30" t="s">
        <v>64</v>
      </c>
      <c r="P1860" s="25">
        <v>64</v>
      </c>
      <c r="Q1860" s="25">
        <v>97</v>
      </c>
      <c r="R1860" s="23" t="s">
        <v>232</v>
      </c>
      <c r="S1860" s="25">
        <v>46</v>
      </c>
      <c r="T1860" s="23" t="s">
        <v>179</v>
      </c>
    </row>
    <row r="1861" spans="1:20" x14ac:dyDescent="0.3">
      <c r="A1861" s="26">
        <v>43506</v>
      </c>
      <c r="B1861" s="23" t="s">
        <v>45</v>
      </c>
      <c r="C1861" s="23" t="s">
        <v>46</v>
      </c>
      <c r="D1861" s="23" t="s">
        <v>47</v>
      </c>
      <c r="E1861" s="25">
        <v>170</v>
      </c>
      <c r="F1861" s="24">
        <v>116</v>
      </c>
      <c r="G1861" s="24">
        <v>68</v>
      </c>
      <c r="H1861" s="24">
        <v>57</v>
      </c>
      <c r="I1861" s="23" t="s">
        <v>156</v>
      </c>
      <c r="J1861" s="24">
        <v>175</v>
      </c>
      <c r="K1861" s="23" t="s">
        <v>434</v>
      </c>
      <c r="L1861" s="32">
        <v>32</v>
      </c>
      <c r="M1861" s="31">
        <v>19</v>
      </c>
      <c r="N1861" s="31">
        <v>111</v>
      </c>
      <c r="O1861" s="30" t="s">
        <v>74</v>
      </c>
      <c r="P1861" s="25">
        <v>76</v>
      </c>
      <c r="Q1861" s="25">
        <v>99</v>
      </c>
      <c r="R1861" s="23" t="s">
        <v>51</v>
      </c>
      <c r="S1861" s="25">
        <v>44</v>
      </c>
      <c r="T1861" s="23" t="s">
        <v>434</v>
      </c>
    </row>
    <row r="1862" spans="1:20" x14ac:dyDescent="0.3">
      <c r="A1862" s="26">
        <v>43507</v>
      </c>
      <c r="B1862" s="23" t="s">
        <v>45</v>
      </c>
      <c r="C1862" s="23" t="s">
        <v>46</v>
      </c>
      <c r="D1862" s="23" t="s">
        <v>47</v>
      </c>
      <c r="E1862" s="25">
        <v>170</v>
      </c>
      <c r="F1862" s="24">
        <v>86</v>
      </c>
      <c r="G1862" s="24">
        <v>0</v>
      </c>
      <c r="H1862" s="24">
        <v>33</v>
      </c>
      <c r="I1862" s="23" t="s">
        <v>487</v>
      </c>
      <c r="J1862" s="24">
        <v>140</v>
      </c>
      <c r="K1862" s="23" t="s">
        <v>167</v>
      </c>
      <c r="L1862" s="32">
        <v>35</v>
      </c>
      <c r="M1862" s="31">
        <v>8</v>
      </c>
      <c r="N1862" s="31">
        <v>47</v>
      </c>
      <c r="O1862" s="30" t="s">
        <v>433</v>
      </c>
      <c r="P1862" s="25">
        <v>76</v>
      </c>
      <c r="Q1862" s="25">
        <v>100</v>
      </c>
      <c r="R1862" s="23" t="s">
        <v>51</v>
      </c>
      <c r="S1862" s="25">
        <v>49</v>
      </c>
      <c r="T1862" s="23" t="s">
        <v>50</v>
      </c>
    </row>
    <row r="1863" spans="1:20" x14ac:dyDescent="0.3">
      <c r="A1863" s="26">
        <v>43508</v>
      </c>
      <c r="B1863" s="23" t="s">
        <v>45</v>
      </c>
      <c r="C1863" s="23" t="s">
        <v>46</v>
      </c>
      <c r="D1863" s="23" t="s">
        <v>47</v>
      </c>
      <c r="E1863" s="25">
        <v>170</v>
      </c>
      <c r="F1863" s="24">
        <v>89</v>
      </c>
      <c r="G1863" s="24">
        <v>0</v>
      </c>
      <c r="H1863" s="24">
        <v>7</v>
      </c>
      <c r="I1863" s="23" t="s">
        <v>838</v>
      </c>
      <c r="J1863" s="24">
        <v>171</v>
      </c>
      <c r="K1863" s="23" t="s">
        <v>749</v>
      </c>
      <c r="L1863" s="30" t="s">
        <v>132</v>
      </c>
      <c r="M1863" s="31">
        <v>3</v>
      </c>
      <c r="N1863" s="31">
        <v>47</v>
      </c>
      <c r="O1863" s="30" t="s">
        <v>70</v>
      </c>
      <c r="P1863" s="25">
        <v>76</v>
      </c>
      <c r="Q1863" s="25">
        <v>100</v>
      </c>
      <c r="R1863" s="23" t="s">
        <v>51</v>
      </c>
      <c r="S1863" s="25">
        <v>40</v>
      </c>
      <c r="T1863" s="23" t="s">
        <v>64</v>
      </c>
    </row>
    <row r="1864" spans="1:20" x14ac:dyDescent="0.3">
      <c r="A1864" s="26">
        <v>43509</v>
      </c>
      <c r="B1864" s="23" t="s">
        <v>45</v>
      </c>
      <c r="C1864" s="23" t="s">
        <v>46</v>
      </c>
      <c r="D1864" s="23" t="s">
        <v>47</v>
      </c>
      <c r="E1864" s="25">
        <v>170</v>
      </c>
      <c r="F1864" s="24">
        <v>98</v>
      </c>
      <c r="G1864" s="24">
        <v>0</v>
      </c>
      <c r="H1864" s="24">
        <v>8</v>
      </c>
      <c r="I1864" s="23" t="s">
        <v>51</v>
      </c>
      <c r="J1864" s="24">
        <v>187</v>
      </c>
      <c r="K1864" s="23" t="s">
        <v>262</v>
      </c>
      <c r="L1864" s="30" t="s">
        <v>84</v>
      </c>
      <c r="M1864" s="31">
        <v>6</v>
      </c>
      <c r="N1864" s="31">
        <v>58</v>
      </c>
      <c r="O1864" s="30" t="s">
        <v>121</v>
      </c>
      <c r="P1864" s="25">
        <v>72</v>
      </c>
      <c r="Q1864" s="25">
        <v>100</v>
      </c>
      <c r="R1864" s="23" t="s">
        <v>51</v>
      </c>
      <c r="S1864" s="25">
        <v>39</v>
      </c>
      <c r="T1864" s="23" t="s">
        <v>129</v>
      </c>
    </row>
    <row r="1865" spans="1:20" x14ac:dyDescent="0.3">
      <c r="A1865" s="26">
        <v>43510</v>
      </c>
      <c r="B1865" s="23" t="s">
        <v>45</v>
      </c>
      <c r="C1865" s="23" t="s">
        <v>46</v>
      </c>
      <c r="D1865" s="23" t="s">
        <v>47</v>
      </c>
      <c r="E1865" s="25">
        <v>170</v>
      </c>
      <c r="F1865" s="24">
        <v>122</v>
      </c>
      <c r="G1865" s="24">
        <v>0</v>
      </c>
      <c r="H1865" s="24">
        <v>15</v>
      </c>
      <c r="I1865" s="23" t="s">
        <v>876</v>
      </c>
      <c r="J1865" s="24">
        <v>229</v>
      </c>
      <c r="K1865" s="23" t="s">
        <v>658</v>
      </c>
      <c r="L1865" s="32">
        <v>23</v>
      </c>
      <c r="M1865" s="31">
        <v>11</v>
      </c>
      <c r="N1865" s="31">
        <v>83</v>
      </c>
      <c r="O1865" s="30" t="s">
        <v>89</v>
      </c>
      <c r="P1865" s="25">
        <v>66</v>
      </c>
      <c r="Q1865" s="25">
        <v>100</v>
      </c>
      <c r="R1865" s="23" t="s">
        <v>51</v>
      </c>
      <c r="S1865" s="25">
        <v>25</v>
      </c>
      <c r="T1865" s="23" t="s">
        <v>89</v>
      </c>
    </row>
    <row r="1866" spans="1:20" x14ac:dyDescent="0.3">
      <c r="A1866" s="26">
        <v>43511</v>
      </c>
      <c r="B1866" s="23" t="s">
        <v>45</v>
      </c>
      <c r="C1866" s="23" t="s">
        <v>46</v>
      </c>
      <c r="D1866" s="23" t="s">
        <v>47</v>
      </c>
      <c r="E1866" s="25">
        <v>170</v>
      </c>
      <c r="F1866" s="24">
        <v>133</v>
      </c>
      <c r="G1866" s="24">
        <v>0</v>
      </c>
      <c r="H1866" s="24">
        <v>37</v>
      </c>
      <c r="I1866" s="23" t="s">
        <v>849</v>
      </c>
      <c r="J1866" s="24">
        <v>229</v>
      </c>
      <c r="K1866" s="23" t="s">
        <v>340</v>
      </c>
      <c r="L1866" s="30" t="s">
        <v>84</v>
      </c>
      <c r="M1866" s="31">
        <v>6</v>
      </c>
      <c r="N1866" s="31">
        <v>64</v>
      </c>
      <c r="O1866" s="30" t="s">
        <v>61</v>
      </c>
      <c r="P1866" s="25">
        <v>60</v>
      </c>
      <c r="Q1866" s="25">
        <v>94</v>
      </c>
      <c r="R1866" s="23" t="s">
        <v>100</v>
      </c>
      <c r="S1866" s="25">
        <v>29</v>
      </c>
      <c r="T1866" s="23" t="s">
        <v>167</v>
      </c>
    </row>
    <row r="1867" spans="1:20" x14ac:dyDescent="0.3">
      <c r="A1867" s="26">
        <v>43512</v>
      </c>
      <c r="B1867" s="23" t="s">
        <v>45</v>
      </c>
      <c r="C1867" s="23" t="s">
        <v>46</v>
      </c>
      <c r="D1867" s="23" t="s">
        <v>47</v>
      </c>
      <c r="E1867" s="25">
        <v>170</v>
      </c>
      <c r="F1867" s="24">
        <v>128</v>
      </c>
      <c r="G1867" s="24">
        <v>0</v>
      </c>
      <c r="H1867" s="24">
        <v>27</v>
      </c>
      <c r="I1867" s="23" t="s">
        <v>513</v>
      </c>
      <c r="J1867" s="24">
        <v>230</v>
      </c>
      <c r="K1867" s="23" t="s">
        <v>256</v>
      </c>
      <c r="L1867" s="30" t="s">
        <v>218</v>
      </c>
      <c r="M1867" s="31">
        <v>3</v>
      </c>
      <c r="N1867" s="31">
        <v>56</v>
      </c>
      <c r="O1867" s="30" t="s">
        <v>64</v>
      </c>
      <c r="P1867" s="25">
        <v>66</v>
      </c>
      <c r="Q1867" s="25">
        <v>98</v>
      </c>
      <c r="R1867" s="23" t="s">
        <v>171</v>
      </c>
      <c r="S1867" s="25">
        <v>33</v>
      </c>
      <c r="T1867" s="23" t="s">
        <v>121</v>
      </c>
    </row>
    <row r="1868" spans="1:20" x14ac:dyDescent="0.3">
      <c r="A1868" s="26">
        <v>43513</v>
      </c>
      <c r="B1868" s="23" t="s">
        <v>45</v>
      </c>
      <c r="C1868" s="23" t="s">
        <v>46</v>
      </c>
      <c r="D1868" s="23" t="s">
        <v>47</v>
      </c>
      <c r="E1868" s="25">
        <v>170</v>
      </c>
      <c r="F1868" s="24">
        <v>116</v>
      </c>
      <c r="G1868" s="24">
        <v>0</v>
      </c>
      <c r="H1868" s="24">
        <v>41</v>
      </c>
      <c r="I1868" s="23" t="s">
        <v>296</v>
      </c>
      <c r="J1868" s="24">
        <v>191</v>
      </c>
      <c r="K1868" s="23" t="s">
        <v>200</v>
      </c>
      <c r="L1868" s="30" t="s">
        <v>84</v>
      </c>
      <c r="M1868" s="31">
        <v>11</v>
      </c>
      <c r="N1868" s="31">
        <v>69</v>
      </c>
      <c r="O1868" s="30" t="s">
        <v>167</v>
      </c>
      <c r="P1868" s="25">
        <v>64</v>
      </c>
      <c r="Q1868" s="25">
        <v>95</v>
      </c>
      <c r="R1868" s="23" t="s">
        <v>301</v>
      </c>
      <c r="S1868" s="25">
        <v>33</v>
      </c>
      <c r="T1868" s="23" t="s">
        <v>146</v>
      </c>
    </row>
    <row r="1869" spans="1:20" x14ac:dyDescent="0.3">
      <c r="A1869" s="26">
        <v>43514</v>
      </c>
      <c r="B1869" s="23" t="s">
        <v>45</v>
      </c>
      <c r="C1869" s="23" t="s">
        <v>46</v>
      </c>
      <c r="D1869" s="23" t="s">
        <v>47</v>
      </c>
      <c r="E1869" s="25">
        <v>170</v>
      </c>
      <c r="F1869" s="24">
        <v>78</v>
      </c>
      <c r="G1869" s="24">
        <v>122</v>
      </c>
      <c r="H1869" s="24">
        <v>60</v>
      </c>
      <c r="I1869" s="23" t="s">
        <v>654</v>
      </c>
      <c r="J1869" s="24">
        <v>97</v>
      </c>
      <c r="K1869" s="23" t="s">
        <v>51</v>
      </c>
      <c r="L1869" s="32">
        <v>34</v>
      </c>
      <c r="M1869" s="31">
        <v>0</v>
      </c>
      <c r="N1869" s="31">
        <v>39</v>
      </c>
      <c r="O1869" s="30" t="s">
        <v>135</v>
      </c>
      <c r="P1869" s="25">
        <v>94</v>
      </c>
      <c r="Q1869" s="25">
        <v>98</v>
      </c>
      <c r="R1869" s="23" t="s">
        <v>51</v>
      </c>
      <c r="S1869" s="25">
        <v>82</v>
      </c>
      <c r="T1869" s="23" t="s">
        <v>210</v>
      </c>
    </row>
    <row r="1870" spans="1:20" x14ac:dyDescent="0.3">
      <c r="A1870" s="26">
        <v>43515</v>
      </c>
      <c r="B1870" s="23" t="s">
        <v>45</v>
      </c>
      <c r="C1870" s="23" t="s">
        <v>46</v>
      </c>
      <c r="D1870" s="23" t="s">
        <v>47</v>
      </c>
      <c r="E1870" s="25">
        <v>170</v>
      </c>
      <c r="F1870" s="24">
        <v>87</v>
      </c>
      <c r="G1870" s="24">
        <v>0</v>
      </c>
      <c r="H1870" s="24">
        <v>32</v>
      </c>
      <c r="I1870" s="23" t="s">
        <v>51</v>
      </c>
      <c r="J1870" s="24">
        <v>142</v>
      </c>
      <c r="K1870" s="23" t="s">
        <v>371</v>
      </c>
      <c r="L1870" s="32">
        <v>33</v>
      </c>
      <c r="M1870" s="31">
        <v>11</v>
      </c>
      <c r="N1870" s="31">
        <v>47</v>
      </c>
      <c r="O1870" s="30" t="s">
        <v>206</v>
      </c>
      <c r="P1870" s="25">
        <v>82</v>
      </c>
      <c r="Q1870" s="25">
        <v>100</v>
      </c>
      <c r="R1870" s="23" t="s">
        <v>51</v>
      </c>
      <c r="S1870" s="25">
        <v>60</v>
      </c>
      <c r="T1870" s="23" t="s">
        <v>121</v>
      </c>
    </row>
    <row r="1871" spans="1:20" x14ac:dyDescent="0.3">
      <c r="A1871" s="26">
        <v>43516</v>
      </c>
      <c r="B1871" s="23" t="s">
        <v>45</v>
      </c>
      <c r="C1871" s="23" t="s">
        <v>46</v>
      </c>
      <c r="D1871" s="23" t="s">
        <v>47</v>
      </c>
      <c r="E1871" s="25">
        <v>170</v>
      </c>
      <c r="F1871" s="24">
        <v>99</v>
      </c>
      <c r="G1871" s="24">
        <v>0</v>
      </c>
      <c r="H1871" s="24">
        <v>20</v>
      </c>
      <c r="I1871" s="23" t="s">
        <v>51</v>
      </c>
      <c r="J1871" s="24">
        <v>178</v>
      </c>
      <c r="K1871" s="23" t="s">
        <v>254</v>
      </c>
      <c r="L1871" s="30" t="s">
        <v>218</v>
      </c>
      <c r="M1871" s="31">
        <v>8</v>
      </c>
      <c r="N1871" s="31">
        <v>50</v>
      </c>
      <c r="O1871" s="30" t="s">
        <v>61</v>
      </c>
      <c r="P1871" s="25">
        <v>76</v>
      </c>
      <c r="Q1871" s="25">
        <v>100</v>
      </c>
      <c r="R1871" s="23" t="s">
        <v>85</v>
      </c>
      <c r="S1871" s="25">
        <v>48</v>
      </c>
      <c r="T1871" s="23" t="s">
        <v>121</v>
      </c>
    </row>
    <row r="1872" spans="1:20" x14ac:dyDescent="0.3">
      <c r="A1872" s="26">
        <v>43517</v>
      </c>
      <c r="B1872" s="23" t="s">
        <v>45</v>
      </c>
      <c r="C1872" s="23" t="s">
        <v>46</v>
      </c>
      <c r="D1872" s="23" t="s">
        <v>47</v>
      </c>
      <c r="E1872" s="25">
        <v>170</v>
      </c>
      <c r="F1872" s="24">
        <v>120</v>
      </c>
      <c r="G1872" s="24">
        <v>0</v>
      </c>
      <c r="H1872" s="24">
        <v>27</v>
      </c>
      <c r="I1872" s="23" t="s">
        <v>446</v>
      </c>
      <c r="J1872" s="24">
        <v>212</v>
      </c>
      <c r="K1872" s="23" t="s">
        <v>268</v>
      </c>
      <c r="L1872" s="32">
        <v>26</v>
      </c>
      <c r="M1872" s="31">
        <v>14</v>
      </c>
      <c r="N1872" s="31">
        <v>97</v>
      </c>
      <c r="O1872" s="30" t="s">
        <v>89</v>
      </c>
      <c r="P1872" s="25">
        <v>59</v>
      </c>
      <c r="Q1872" s="25">
        <v>99</v>
      </c>
      <c r="R1872" s="23" t="s">
        <v>51</v>
      </c>
      <c r="S1872" s="25">
        <v>30</v>
      </c>
      <c r="T1872" s="23" t="s">
        <v>186</v>
      </c>
    </row>
    <row r="1873" spans="1:20" x14ac:dyDescent="0.3">
      <c r="A1873" s="26">
        <v>43518</v>
      </c>
      <c r="B1873" s="23" t="s">
        <v>45</v>
      </c>
      <c r="C1873" s="23" t="s">
        <v>46</v>
      </c>
      <c r="D1873" s="23" t="s">
        <v>47</v>
      </c>
      <c r="E1873" s="25">
        <v>170</v>
      </c>
      <c r="F1873" s="24">
        <v>145</v>
      </c>
      <c r="G1873" s="24">
        <v>0</v>
      </c>
      <c r="H1873" s="24">
        <v>50</v>
      </c>
      <c r="I1873" s="23" t="s">
        <v>739</v>
      </c>
      <c r="J1873" s="24">
        <v>240</v>
      </c>
      <c r="K1873" s="23" t="s">
        <v>187</v>
      </c>
      <c r="L1873" s="32">
        <v>23</v>
      </c>
      <c r="M1873" s="31">
        <v>6</v>
      </c>
      <c r="N1873" s="31">
        <v>100</v>
      </c>
      <c r="O1873" s="30" t="s">
        <v>89</v>
      </c>
      <c r="P1873" s="25">
        <v>58</v>
      </c>
      <c r="Q1873" s="25">
        <v>93</v>
      </c>
      <c r="R1873" s="23" t="s">
        <v>51</v>
      </c>
      <c r="S1873" s="25">
        <v>22</v>
      </c>
      <c r="T1873" s="23" t="s">
        <v>186</v>
      </c>
    </row>
    <row r="1874" spans="1:20" x14ac:dyDescent="0.3">
      <c r="A1874" s="26">
        <v>43519</v>
      </c>
      <c r="B1874" s="23" t="s">
        <v>45</v>
      </c>
      <c r="C1874" s="23" t="s">
        <v>46</v>
      </c>
      <c r="D1874" s="23" t="s">
        <v>47</v>
      </c>
      <c r="E1874" s="25">
        <v>170</v>
      </c>
      <c r="F1874" s="24">
        <v>132</v>
      </c>
      <c r="G1874" s="24">
        <v>0</v>
      </c>
      <c r="H1874" s="24">
        <v>56</v>
      </c>
      <c r="I1874" s="23" t="s">
        <v>211</v>
      </c>
      <c r="J1874" s="24">
        <v>208</v>
      </c>
      <c r="K1874" s="23" t="s">
        <v>68</v>
      </c>
      <c r="L1874" s="30" t="s">
        <v>132</v>
      </c>
      <c r="M1874" s="31">
        <v>6</v>
      </c>
      <c r="N1874" s="31">
        <v>56</v>
      </c>
      <c r="O1874" s="30" t="s">
        <v>70</v>
      </c>
      <c r="P1874" s="25">
        <v>60</v>
      </c>
      <c r="Q1874" s="25">
        <v>94</v>
      </c>
      <c r="R1874" s="23" t="s">
        <v>249</v>
      </c>
      <c r="S1874" s="25">
        <v>37</v>
      </c>
      <c r="T1874" s="23" t="s">
        <v>121</v>
      </c>
    </row>
    <row r="1875" spans="1:20" x14ac:dyDescent="0.3">
      <c r="A1875" s="26">
        <v>43520</v>
      </c>
      <c r="B1875" s="23" t="s">
        <v>45</v>
      </c>
      <c r="C1875" s="23" t="s">
        <v>46</v>
      </c>
      <c r="D1875" s="23" t="s">
        <v>47</v>
      </c>
      <c r="E1875" s="25">
        <v>170</v>
      </c>
      <c r="F1875" s="24">
        <v>127</v>
      </c>
      <c r="G1875" s="24">
        <v>0</v>
      </c>
      <c r="H1875" s="24">
        <v>33</v>
      </c>
      <c r="I1875" s="23" t="s">
        <v>482</v>
      </c>
      <c r="J1875" s="24">
        <v>221</v>
      </c>
      <c r="K1875" s="23" t="s">
        <v>303</v>
      </c>
      <c r="L1875" s="30" t="s">
        <v>116</v>
      </c>
      <c r="M1875" s="31">
        <v>8</v>
      </c>
      <c r="N1875" s="31">
        <v>50</v>
      </c>
      <c r="O1875" s="30" t="s">
        <v>215</v>
      </c>
      <c r="P1875" s="25">
        <v>67</v>
      </c>
      <c r="Q1875" s="25">
        <v>100</v>
      </c>
      <c r="R1875" s="23" t="s">
        <v>475</v>
      </c>
      <c r="S1875" s="25">
        <v>35</v>
      </c>
      <c r="T1875" s="23" t="s">
        <v>129</v>
      </c>
    </row>
    <row r="1876" spans="1:20" x14ac:dyDescent="0.3">
      <c r="A1876" s="26">
        <v>43521</v>
      </c>
      <c r="B1876" s="23" t="s">
        <v>45</v>
      </c>
      <c r="C1876" s="23" t="s">
        <v>46</v>
      </c>
      <c r="D1876" s="23" t="s">
        <v>47</v>
      </c>
      <c r="E1876" s="25">
        <v>170</v>
      </c>
      <c r="F1876" s="24">
        <v>140</v>
      </c>
      <c r="G1876" s="24">
        <v>0</v>
      </c>
      <c r="H1876" s="24">
        <v>36</v>
      </c>
      <c r="I1876" s="23" t="s">
        <v>251</v>
      </c>
      <c r="J1876" s="24">
        <v>244</v>
      </c>
      <c r="K1876" s="23" t="s">
        <v>146</v>
      </c>
      <c r="L1876" s="30" t="s">
        <v>401</v>
      </c>
      <c r="M1876" s="31">
        <v>6</v>
      </c>
      <c r="N1876" s="31">
        <v>58</v>
      </c>
      <c r="O1876" s="30" t="s">
        <v>201</v>
      </c>
      <c r="P1876" s="25">
        <v>63</v>
      </c>
      <c r="Q1876" s="25">
        <v>100</v>
      </c>
      <c r="R1876" s="23" t="s">
        <v>271</v>
      </c>
      <c r="S1876" s="25">
        <v>31</v>
      </c>
      <c r="T1876" s="23" t="s">
        <v>206</v>
      </c>
    </row>
    <row r="1877" spans="1:20" x14ac:dyDescent="0.3">
      <c r="A1877" s="26">
        <v>43522</v>
      </c>
      <c r="B1877" s="23" t="s">
        <v>45</v>
      </c>
      <c r="C1877" s="23" t="s">
        <v>46</v>
      </c>
      <c r="D1877" s="23" t="s">
        <v>47</v>
      </c>
      <c r="E1877" s="25">
        <v>170</v>
      </c>
      <c r="F1877" s="24">
        <v>154</v>
      </c>
      <c r="G1877" s="24">
        <v>0</v>
      </c>
      <c r="H1877" s="24">
        <v>45</v>
      </c>
      <c r="I1877" s="23" t="s">
        <v>211</v>
      </c>
      <c r="J1877" s="24">
        <v>263</v>
      </c>
      <c r="K1877" s="23" t="s">
        <v>992</v>
      </c>
      <c r="L1877" s="32">
        <v>24</v>
      </c>
      <c r="M1877" s="31">
        <v>8</v>
      </c>
      <c r="N1877" s="31">
        <v>69</v>
      </c>
      <c r="O1877" s="30" t="s">
        <v>135</v>
      </c>
      <c r="P1877" s="25">
        <v>60</v>
      </c>
      <c r="Q1877" s="25">
        <v>97</v>
      </c>
      <c r="R1877" s="23" t="s">
        <v>239</v>
      </c>
      <c r="S1877" s="25">
        <v>24</v>
      </c>
      <c r="T1877" s="23" t="s">
        <v>94</v>
      </c>
    </row>
    <row r="1878" spans="1:20" x14ac:dyDescent="0.3">
      <c r="A1878" s="26">
        <v>43523</v>
      </c>
      <c r="B1878" s="23" t="s">
        <v>45</v>
      </c>
      <c r="C1878" s="23" t="s">
        <v>46</v>
      </c>
      <c r="D1878" s="23" t="s">
        <v>47</v>
      </c>
      <c r="E1878" s="25">
        <v>170</v>
      </c>
      <c r="F1878" s="24">
        <v>138</v>
      </c>
      <c r="G1878" s="24">
        <v>0</v>
      </c>
      <c r="H1878" s="24">
        <v>57</v>
      </c>
      <c r="I1878" s="23" t="s">
        <v>51</v>
      </c>
      <c r="J1878" s="24">
        <v>219</v>
      </c>
      <c r="K1878" s="23" t="s">
        <v>898</v>
      </c>
      <c r="L1878" s="30" t="s">
        <v>84</v>
      </c>
      <c r="M1878" s="31">
        <v>17</v>
      </c>
      <c r="N1878" s="31">
        <v>83</v>
      </c>
      <c r="O1878" s="30" t="s">
        <v>215</v>
      </c>
      <c r="P1878" s="25">
        <v>61</v>
      </c>
      <c r="Q1878" s="25">
        <v>91</v>
      </c>
      <c r="R1878" s="23" t="s">
        <v>51</v>
      </c>
      <c r="S1878" s="25">
        <v>36</v>
      </c>
      <c r="T1878" s="23" t="s">
        <v>169</v>
      </c>
    </row>
    <row r="1879" spans="1:20" x14ac:dyDescent="0.3">
      <c r="A1879" s="26">
        <v>43524</v>
      </c>
      <c r="B1879" s="23" t="s">
        <v>45</v>
      </c>
      <c r="C1879" s="23" t="s">
        <v>46</v>
      </c>
      <c r="D1879" s="23" t="s">
        <v>47</v>
      </c>
      <c r="E1879" s="25">
        <v>170</v>
      </c>
      <c r="F1879" s="24">
        <v>108</v>
      </c>
      <c r="G1879" s="24">
        <v>0</v>
      </c>
      <c r="H1879" s="24">
        <v>37</v>
      </c>
      <c r="I1879" s="23" t="s">
        <v>1019</v>
      </c>
      <c r="J1879" s="24">
        <v>179</v>
      </c>
      <c r="K1879" s="23" t="s">
        <v>645</v>
      </c>
      <c r="L1879" s="30" t="s">
        <v>84</v>
      </c>
      <c r="M1879" s="31">
        <v>11</v>
      </c>
      <c r="N1879" s="31">
        <v>47</v>
      </c>
      <c r="O1879" s="30" t="s">
        <v>128</v>
      </c>
      <c r="P1879" s="25">
        <v>73</v>
      </c>
      <c r="Q1879" s="25">
        <v>99</v>
      </c>
      <c r="R1879" s="23" t="s">
        <v>520</v>
      </c>
      <c r="S1879" s="25">
        <v>43</v>
      </c>
      <c r="T1879" s="23" t="s">
        <v>167</v>
      </c>
    </row>
    <row r="1880" spans="1:20" x14ac:dyDescent="0.3">
      <c r="A1880" s="26">
        <v>43525</v>
      </c>
      <c r="B1880" s="23" t="s">
        <v>45</v>
      </c>
      <c r="C1880" s="23" t="s">
        <v>46</v>
      </c>
      <c r="D1880" s="23" t="s">
        <v>47</v>
      </c>
      <c r="E1880" s="25">
        <v>170</v>
      </c>
      <c r="F1880" s="24">
        <v>117</v>
      </c>
      <c r="G1880" s="24">
        <v>0</v>
      </c>
      <c r="H1880" s="24">
        <v>30</v>
      </c>
      <c r="I1880" s="23" t="s">
        <v>48</v>
      </c>
      <c r="J1880" s="24">
        <v>204</v>
      </c>
      <c r="K1880" s="23" t="s">
        <v>213</v>
      </c>
      <c r="L1880" s="30" t="s">
        <v>102</v>
      </c>
      <c r="M1880" s="31">
        <v>17</v>
      </c>
      <c r="N1880" s="31">
        <v>89</v>
      </c>
      <c r="O1880" s="30" t="s">
        <v>433</v>
      </c>
      <c r="P1880" s="25">
        <v>78</v>
      </c>
      <c r="Q1880" s="25">
        <v>100</v>
      </c>
      <c r="R1880" s="23" t="s">
        <v>271</v>
      </c>
      <c r="S1880" s="25">
        <v>42</v>
      </c>
      <c r="T1880" s="23" t="s">
        <v>260</v>
      </c>
    </row>
    <row r="1881" spans="1:20" x14ac:dyDescent="0.3">
      <c r="A1881" s="26">
        <v>43526</v>
      </c>
      <c r="B1881" s="23" t="s">
        <v>45</v>
      </c>
      <c r="C1881" s="23" t="s">
        <v>46</v>
      </c>
      <c r="D1881" s="23" t="s">
        <v>47</v>
      </c>
      <c r="E1881" s="25">
        <v>170</v>
      </c>
      <c r="F1881" s="24">
        <v>135</v>
      </c>
      <c r="G1881" s="24">
        <v>0</v>
      </c>
      <c r="H1881" s="24">
        <v>52</v>
      </c>
      <c r="I1881" s="23" t="s">
        <v>183</v>
      </c>
      <c r="J1881" s="24">
        <v>218</v>
      </c>
      <c r="K1881" s="23" t="s">
        <v>864</v>
      </c>
      <c r="L1881" s="30" t="s">
        <v>218</v>
      </c>
      <c r="M1881" s="31">
        <v>8</v>
      </c>
      <c r="N1881" s="31">
        <v>58</v>
      </c>
      <c r="O1881" s="30" t="s">
        <v>128</v>
      </c>
      <c r="P1881" s="25">
        <v>65</v>
      </c>
      <c r="Q1881" s="25">
        <v>99</v>
      </c>
      <c r="R1881" s="23" t="s">
        <v>271</v>
      </c>
      <c r="S1881" s="25">
        <v>34</v>
      </c>
      <c r="T1881" s="23" t="s">
        <v>52</v>
      </c>
    </row>
    <row r="1882" spans="1:20" x14ac:dyDescent="0.3">
      <c r="A1882" s="26">
        <v>43527</v>
      </c>
      <c r="B1882" s="23" t="s">
        <v>45</v>
      </c>
      <c r="C1882" s="23" t="s">
        <v>46</v>
      </c>
      <c r="D1882" s="23" t="s">
        <v>47</v>
      </c>
      <c r="E1882" s="25">
        <v>170</v>
      </c>
      <c r="F1882" s="24">
        <v>160</v>
      </c>
      <c r="G1882" s="24">
        <v>0</v>
      </c>
      <c r="H1882" s="24">
        <v>63</v>
      </c>
      <c r="I1882" s="23" t="s">
        <v>183</v>
      </c>
      <c r="J1882" s="24">
        <v>257</v>
      </c>
      <c r="K1882" s="23" t="s">
        <v>517</v>
      </c>
      <c r="L1882" s="32">
        <v>26</v>
      </c>
      <c r="M1882" s="31">
        <v>17</v>
      </c>
      <c r="N1882" s="31">
        <v>128</v>
      </c>
      <c r="O1882" s="30" t="s">
        <v>388</v>
      </c>
      <c r="P1882" s="25">
        <v>55</v>
      </c>
      <c r="Q1882" s="25">
        <v>96</v>
      </c>
      <c r="R1882" s="23" t="s">
        <v>202</v>
      </c>
      <c r="S1882" s="25">
        <v>14</v>
      </c>
      <c r="T1882" s="23" t="s">
        <v>121</v>
      </c>
    </row>
    <row r="1883" spans="1:20" x14ac:dyDescent="0.3">
      <c r="A1883" s="26">
        <v>43528</v>
      </c>
      <c r="B1883" s="23" t="s">
        <v>45</v>
      </c>
      <c r="C1883" s="23" t="s">
        <v>46</v>
      </c>
      <c r="D1883" s="23" t="s">
        <v>47</v>
      </c>
      <c r="E1883" s="25">
        <v>170</v>
      </c>
      <c r="F1883" s="24">
        <v>132</v>
      </c>
      <c r="G1883" s="24">
        <v>0</v>
      </c>
      <c r="H1883" s="24">
        <v>83</v>
      </c>
      <c r="I1883" s="23" t="s">
        <v>356</v>
      </c>
      <c r="J1883" s="24">
        <v>180</v>
      </c>
      <c r="K1883" s="23" t="s">
        <v>1020</v>
      </c>
      <c r="L1883" s="32">
        <v>31</v>
      </c>
      <c r="M1883" s="31">
        <v>25</v>
      </c>
      <c r="N1883" s="31">
        <v>139</v>
      </c>
      <c r="O1883" s="30" t="s">
        <v>494</v>
      </c>
      <c r="P1883" s="25">
        <v>49</v>
      </c>
      <c r="Q1883" s="25">
        <v>85</v>
      </c>
      <c r="R1883" s="23" t="s">
        <v>108</v>
      </c>
      <c r="S1883" s="25">
        <v>27</v>
      </c>
      <c r="T1883" s="23" t="s">
        <v>250</v>
      </c>
    </row>
    <row r="1884" spans="1:20" x14ac:dyDescent="0.3">
      <c r="A1884" s="26">
        <v>43529</v>
      </c>
      <c r="B1884" s="23" t="s">
        <v>45</v>
      </c>
      <c r="C1884" s="23" t="s">
        <v>46</v>
      </c>
      <c r="D1884" s="23" t="s">
        <v>47</v>
      </c>
      <c r="E1884" s="25">
        <v>170</v>
      </c>
      <c r="F1884" s="24">
        <v>116</v>
      </c>
      <c r="G1884" s="24">
        <v>10</v>
      </c>
      <c r="H1884" s="24">
        <v>39</v>
      </c>
      <c r="I1884" s="23" t="s">
        <v>279</v>
      </c>
      <c r="J1884" s="24">
        <v>192</v>
      </c>
      <c r="K1884" s="23" t="s">
        <v>1021</v>
      </c>
      <c r="L1884" s="32">
        <v>23</v>
      </c>
      <c r="M1884" s="31">
        <v>19</v>
      </c>
      <c r="N1884" s="31">
        <v>136</v>
      </c>
      <c r="O1884" s="30" t="s">
        <v>52</v>
      </c>
      <c r="P1884" s="25">
        <v>62</v>
      </c>
      <c r="Q1884" s="25">
        <v>95</v>
      </c>
      <c r="R1884" s="23" t="s">
        <v>434</v>
      </c>
      <c r="S1884" s="25">
        <v>42</v>
      </c>
      <c r="T1884" s="23" t="s">
        <v>182</v>
      </c>
    </row>
    <row r="1885" spans="1:20" x14ac:dyDescent="0.3">
      <c r="A1885" s="26">
        <v>43530</v>
      </c>
      <c r="B1885" s="23" t="s">
        <v>45</v>
      </c>
      <c r="C1885" s="23" t="s">
        <v>46</v>
      </c>
      <c r="D1885" s="23" t="s">
        <v>47</v>
      </c>
      <c r="E1885" s="25">
        <v>170</v>
      </c>
      <c r="F1885" s="24">
        <v>137</v>
      </c>
      <c r="G1885" s="24">
        <v>54</v>
      </c>
      <c r="H1885" s="24">
        <v>82</v>
      </c>
      <c r="I1885" s="23" t="s">
        <v>987</v>
      </c>
      <c r="J1885" s="24">
        <v>192</v>
      </c>
      <c r="K1885" s="23" t="s">
        <v>571</v>
      </c>
      <c r="L1885" s="32">
        <v>28</v>
      </c>
      <c r="M1885" s="31">
        <v>22</v>
      </c>
      <c r="N1885" s="31">
        <v>164</v>
      </c>
      <c r="O1885" s="30" t="s">
        <v>433</v>
      </c>
      <c r="P1885" s="25">
        <v>63</v>
      </c>
      <c r="Q1885" s="25">
        <v>86</v>
      </c>
      <c r="R1885" s="23" t="s">
        <v>367</v>
      </c>
      <c r="S1885" s="25">
        <v>34</v>
      </c>
      <c r="T1885" s="23" t="s">
        <v>135</v>
      </c>
    </row>
    <row r="1886" spans="1:20" x14ac:dyDescent="0.3">
      <c r="A1886" s="26">
        <v>43531</v>
      </c>
      <c r="B1886" s="23" t="s">
        <v>45</v>
      </c>
      <c r="C1886" s="23" t="s">
        <v>46</v>
      </c>
      <c r="D1886" s="23" t="s">
        <v>47</v>
      </c>
      <c r="E1886" s="25">
        <v>170</v>
      </c>
      <c r="F1886" s="24">
        <v>96</v>
      </c>
      <c r="G1886" s="24">
        <v>34</v>
      </c>
      <c r="H1886" s="24">
        <v>38</v>
      </c>
      <c r="I1886" s="23" t="s">
        <v>467</v>
      </c>
      <c r="J1886" s="24">
        <v>155</v>
      </c>
      <c r="K1886" s="23" t="s">
        <v>295</v>
      </c>
      <c r="L1886" s="32">
        <v>23</v>
      </c>
      <c r="M1886" s="31">
        <v>14</v>
      </c>
      <c r="N1886" s="31">
        <v>92</v>
      </c>
      <c r="O1886" s="30" t="s">
        <v>117</v>
      </c>
      <c r="P1886" s="25">
        <v>69</v>
      </c>
      <c r="Q1886" s="25">
        <v>96</v>
      </c>
      <c r="R1886" s="23" t="s">
        <v>51</v>
      </c>
      <c r="S1886" s="25">
        <v>39</v>
      </c>
      <c r="T1886" s="23" t="s">
        <v>95</v>
      </c>
    </row>
    <row r="1887" spans="1:20" x14ac:dyDescent="0.3">
      <c r="A1887" s="26">
        <v>43532</v>
      </c>
      <c r="B1887" s="23" t="s">
        <v>45</v>
      </c>
      <c r="C1887" s="23" t="s">
        <v>46</v>
      </c>
      <c r="D1887" s="23" t="s">
        <v>47</v>
      </c>
      <c r="E1887" s="25">
        <v>170</v>
      </c>
      <c r="F1887" s="24">
        <v>123</v>
      </c>
      <c r="G1887" s="24">
        <v>0</v>
      </c>
      <c r="H1887" s="24">
        <v>78</v>
      </c>
      <c r="I1887" s="23" t="s">
        <v>51</v>
      </c>
      <c r="J1887" s="24">
        <v>168</v>
      </c>
      <c r="K1887" s="23" t="s">
        <v>68</v>
      </c>
      <c r="L1887" s="30" t="s">
        <v>84</v>
      </c>
      <c r="M1887" s="31">
        <v>6</v>
      </c>
      <c r="N1887" s="31">
        <v>47</v>
      </c>
      <c r="O1887" s="30" t="s">
        <v>55</v>
      </c>
      <c r="P1887" s="25">
        <v>72</v>
      </c>
      <c r="Q1887" s="25">
        <v>99</v>
      </c>
      <c r="R1887" s="23" t="s">
        <v>51</v>
      </c>
      <c r="S1887" s="25">
        <v>44</v>
      </c>
      <c r="T1887" s="23" t="s">
        <v>71</v>
      </c>
    </row>
    <row r="1888" spans="1:20" x14ac:dyDescent="0.3">
      <c r="A1888" s="26">
        <v>43533</v>
      </c>
      <c r="B1888" s="23" t="s">
        <v>45</v>
      </c>
      <c r="C1888" s="23" t="s">
        <v>46</v>
      </c>
      <c r="D1888" s="23" t="s">
        <v>47</v>
      </c>
      <c r="E1888" s="25">
        <v>170</v>
      </c>
      <c r="F1888" s="24">
        <v>168</v>
      </c>
      <c r="G1888" s="24">
        <v>0</v>
      </c>
      <c r="H1888" s="24">
        <v>107</v>
      </c>
      <c r="I1888" s="23" t="s">
        <v>1022</v>
      </c>
      <c r="J1888" s="24">
        <v>228</v>
      </c>
      <c r="K1888" s="23" t="s">
        <v>748</v>
      </c>
      <c r="L1888" s="30" t="s">
        <v>116</v>
      </c>
      <c r="M1888" s="31">
        <v>11</v>
      </c>
      <c r="N1888" s="31">
        <v>75</v>
      </c>
      <c r="O1888" s="30" t="s">
        <v>139</v>
      </c>
      <c r="P1888" s="25">
        <v>69</v>
      </c>
      <c r="Q1888" s="25">
        <v>96</v>
      </c>
      <c r="R1888" s="23" t="s">
        <v>376</v>
      </c>
      <c r="S1888" s="25">
        <v>49</v>
      </c>
      <c r="T1888" s="23" t="s">
        <v>71</v>
      </c>
    </row>
    <row r="1889" spans="1:20" x14ac:dyDescent="0.3">
      <c r="A1889" s="26">
        <v>43534</v>
      </c>
      <c r="B1889" s="23" t="s">
        <v>45</v>
      </c>
      <c r="C1889" s="23" t="s">
        <v>46</v>
      </c>
      <c r="D1889" s="23" t="s">
        <v>47</v>
      </c>
      <c r="E1889" s="25">
        <v>170</v>
      </c>
      <c r="F1889" s="24">
        <v>134</v>
      </c>
      <c r="G1889" s="24">
        <v>14</v>
      </c>
      <c r="H1889" s="24">
        <v>92</v>
      </c>
      <c r="I1889" s="23" t="s">
        <v>51</v>
      </c>
      <c r="J1889" s="24">
        <v>175</v>
      </c>
      <c r="K1889" s="23" t="s">
        <v>400</v>
      </c>
      <c r="L1889" s="30" t="s">
        <v>263</v>
      </c>
      <c r="M1889" s="31">
        <v>8</v>
      </c>
      <c r="N1889" s="31">
        <v>69</v>
      </c>
      <c r="O1889" s="30" t="s">
        <v>61</v>
      </c>
      <c r="P1889" s="25">
        <v>85</v>
      </c>
      <c r="Q1889" s="25">
        <v>97</v>
      </c>
      <c r="R1889" s="23" t="s">
        <v>51</v>
      </c>
      <c r="S1889" s="25">
        <v>64</v>
      </c>
      <c r="T1889" s="23" t="s">
        <v>81</v>
      </c>
    </row>
    <row r="1890" spans="1:20" x14ac:dyDescent="0.3">
      <c r="A1890" s="26">
        <v>43535</v>
      </c>
      <c r="B1890" s="23" t="s">
        <v>45</v>
      </c>
      <c r="C1890" s="23" t="s">
        <v>46</v>
      </c>
      <c r="D1890" s="23" t="s">
        <v>47</v>
      </c>
      <c r="E1890" s="25">
        <v>170</v>
      </c>
      <c r="F1890" s="24">
        <v>116</v>
      </c>
      <c r="G1890" s="24">
        <v>0</v>
      </c>
      <c r="H1890" s="24">
        <v>65</v>
      </c>
      <c r="I1890" s="23" t="s">
        <v>758</v>
      </c>
      <c r="J1890" s="24">
        <v>168</v>
      </c>
      <c r="K1890" s="23" t="s">
        <v>702</v>
      </c>
      <c r="L1890" s="30" t="s">
        <v>401</v>
      </c>
      <c r="M1890" s="31">
        <v>8</v>
      </c>
      <c r="N1890" s="31">
        <v>53</v>
      </c>
      <c r="O1890" s="30" t="s">
        <v>64</v>
      </c>
      <c r="P1890" s="25">
        <v>71</v>
      </c>
      <c r="Q1890" s="25">
        <v>99</v>
      </c>
      <c r="R1890" s="23" t="s">
        <v>202</v>
      </c>
      <c r="S1890" s="25">
        <v>51</v>
      </c>
      <c r="T1890" s="23" t="s">
        <v>129</v>
      </c>
    </row>
    <row r="1891" spans="1:20" x14ac:dyDescent="0.3">
      <c r="A1891" s="26">
        <v>43536</v>
      </c>
      <c r="B1891" s="23" t="s">
        <v>45</v>
      </c>
      <c r="C1891" s="23" t="s">
        <v>46</v>
      </c>
      <c r="D1891" s="23" t="s">
        <v>47</v>
      </c>
      <c r="E1891" s="25">
        <v>170</v>
      </c>
      <c r="F1891" s="24">
        <v>128</v>
      </c>
      <c r="G1891" s="24">
        <v>76</v>
      </c>
      <c r="H1891" s="24">
        <v>49</v>
      </c>
      <c r="I1891" s="23" t="s">
        <v>280</v>
      </c>
      <c r="J1891" s="24">
        <v>208</v>
      </c>
      <c r="K1891" s="23" t="s">
        <v>688</v>
      </c>
      <c r="L1891" s="30" t="s">
        <v>263</v>
      </c>
      <c r="M1891" s="31">
        <v>14</v>
      </c>
      <c r="N1891" s="31">
        <v>114</v>
      </c>
      <c r="O1891" s="30" t="s">
        <v>260</v>
      </c>
      <c r="P1891" s="25">
        <v>78</v>
      </c>
      <c r="Q1891" s="25">
        <v>99</v>
      </c>
      <c r="R1891" s="23" t="s">
        <v>520</v>
      </c>
      <c r="S1891" s="25">
        <v>38</v>
      </c>
      <c r="T1891" s="23" t="s">
        <v>139</v>
      </c>
    </row>
    <row r="1892" spans="1:20" x14ac:dyDescent="0.3">
      <c r="A1892" s="26">
        <v>43537</v>
      </c>
      <c r="B1892" s="23" t="s">
        <v>45</v>
      </c>
      <c r="C1892" s="23" t="s">
        <v>46</v>
      </c>
      <c r="D1892" s="23" t="s">
        <v>47</v>
      </c>
      <c r="E1892" s="25">
        <v>170</v>
      </c>
      <c r="F1892" s="24">
        <v>90</v>
      </c>
      <c r="G1892" s="24">
        <v>10</v>
      </c>
      <c r="H1892" s="24">
        <v>52</v>
      </c>
      <c r="I1892" s="23" t="s">
        <v>232</v>
      </c>
      <c r="J1892" s="24">
        <v>129</v>
      </c>
      <c r="K1892" s="23" t="s">
        <v>91</v>
      </c>
      <c r="L1892" s="32">
        <v>99</v>
      </c>
      <c r="M1892" s="31">
        <v>14</v>
      </c>
      <c r="N1892" s="31">
        <v>75</v>
      </c>
      <c r="O1892" s="30" t="s">
        <v>129</v>
      </c>
      <c r="P1892" s="25">
        <v>81</v>
      </c>
      <c r="Q1892" s="25">
        <v>98</v>
      </c>
      <c r="R1892" s="23" t="s">
        <v>51</v>
      </c>
      <c r="S1892" s="25">
        <v>56</v>
      </c>
      <c r="T1892" s="23" t="s">
        <v>71</v>
      </c>
    </row>
    <row r="1893" spans="1:20" x14ac:dyDescent="0.3">
      <c r="A1893" s="26">
        <v>43538</v>
      </c>
      <c r="B1893" s="23" t="s">
        <v>45</v>
      </c>
      <c r="C1893" s="23" t="s">
        <v>46</v>
      </c>
      <c r="D1893" s="23" t="s">
        <v>47</v>
      </c>
      <c r="E1893" s="25">
        <v>170</v>
      </c>
      <c r="F1893" s="24">
        <v>94</v>
      </c>
      <c r="G1893" s="24">
        <v>0</v>
      </c>
      <c r="H1893" s="24">
        <v>42</v>
      </c>
      <c r="I1893" s="23" t="s">
        <v>175</v>
      </c>
      <c r="J1893" s="24">
        <v>146</v>
      </c>
      <c r="K1893" s="23" t="s">
        <v>73</v>
      </c>
      <c r="L1893" s="30" t="s">
        <v>263</v>
      </c>
      <c r="M1893" s="31">
        <v>11</v>
      </c>
      <c r="N1893" s="31">
        <v>61</v>
      </c>
      <c r="O1893" s="30" t="s">
        <v>139</v>
      </c>
      <c r="P1893" s="25">
        <v>71</v>
      </c>
      <c r="Q1893" s="25">
        <v>97</v>
      </c>
      <c r="R1893" s="23" t="s">
        <v>147</v>
      </c>
      <c r="S1893" s="25">
        <v>53</v>
      </c>
      <c r="T1893" s="23" t="s">
        <v>52</v>
      </c>
    </row>
    <row r="1894" spans="1:20" x14ac:dyDescent="0.3">
      <c r="A1894" s="26">
        <v>43539</v>
      </c>
      <c r="B1894" s="23" t="s">
        <v>45</v>
      </c>
      <c r="C1894" s="23" t="s">
        <v>46</v>
      </c>
      <c r="D1894" s="23" t="s">
        <v>47</v>
      </c>
      <c r="E1894" s="25">
        <v>170</v>
      </c>
      <c r="F1894" s="24">
        <v>108</v>
      </c>
      <c r="G1894" s="24">
        <v>0</v>
      </c>
      <c r="H1894" s="24">
        <v>41</v>
      </c>
      <c r="I1894" s="23" t="s">
        <v>280</v>
      </c>
      <c r="J1894" s="24">
        <v>174</v>
      </c>
      <c r="K1894" s="23" t="s">
        <v>101</v>
      </c>
      <c r="L1894" s="30" t="s">
        <v>263</v>
      </c>
      <c r="M1894" s="31">
        <v>17</v>
      </c>
      <c r="N1894" s="31">
        <v>61</v>
      </c>
      <c r="O1894" s="30" t="s">
        <v>167</v>
      </c>
      <c r="P1894" s="25">
        <v>73</v>
      </c>
      <c r="Q1894" s="25">
        <v>96</v>
      </c>
      <c r="R1894" s="23" t="s">
        <v>51</v>
      </c>
      <c r="S1894" s="25">
        <v>51</v>
      </c>
      <c r="T1894" s="23" t="s">
        <v>146</v>
      </c>
    </row>
    <row r="1895" spans="1:20" x14ac:dyDescent="0.3">
      <c r="A1895" s="26">
        <v>43540</v>
      </c>
      <c r="B1895" s="23" t="s">
        <v>45</v>
      </c>
      <c r="C1895" s="23" t="s">
        <v>46</v>
      </c>
      <c r="D1895" s="23" t="s">
        <v>47</v>
      </c>
      <c r="E1895" s="25">
        <v>170</v>
      </c>
      <c r="F1895" s="24">
        <v>124</v>
      </c>
      <c r="G1895" s="24">
        <v>4</v>
      </c>
      <c r="H1895" s="24">
        <v>30</v>
      </c>
      <c r="I1895" s="23" t="s">
        <v>1023</v>
      </c>
      <c r="J1895" s="24">
        <v>219</v>
      </c>
      <c r="K1895" s="23" t="s">
        <v>623</v>
      </c>
      <c r="L1895" s="30" t="s">
        <v>84</v>
      </c>
      <c r="M1895" s="31">
        <v>14</v>
      </c>
      <c r="N1895" s="31">
        <v>81</v>
      </c>
      <c r="O1895" s="30" t="s">
        <v>94</v>
      </c>
      <c r="P1895" s="25">
        <v>71</v>
      </c>
      <c r="Q1895" s="25">
        <v>99</v>
      </c>
      <c r="R1895" s="23" t="s">
        <v>51</v>
      </c>
      <c r="S1895" s="25">
        <v>33</v>
      </c>
      <c r="T1895" s="23" t="s">
        <v>117</v>
      </c>
    </row>
    <row r="1896" spans="1:20" x14ac:dyDescent="0.3">
      <c r="A1896" s="26">
        <v>43541</v>
      </c>
      <c r="B1896" s="23" t="s">
        <v>45</v>
      </c>
      <c r="C1896" s="23" t="s">
        <v>46</v>
      </c>
      <c r="D1896" s="23" t="s">
        <v>47</v>
      </c>
      <c r="E1896" s="25">
        <v>170</v>
      </c>
      <c r="F1896" s="24">
        <v>82</v>
      </c>
      <c r="G1896" s="24">
        <v>54</v>
      </c>
      <c r="H1896" s="24">
        <v>51</v>
      </c>
      <c r="I1896" s="23" t="s">
        <v>310</v>
      </c>
      <c r="J1896" s="24">
        <v>113</v>
      </c>
      <c r="K1896" s="23" t="s">
        <v>306</v>
      </c>
      <c r="L1896" s="30" t="s">
        <v>84</v>
      </c>
      <c r="M1896" s="31">
        <v>11</v>
      </c>
      <c r="N1896" s="31">
        <v>50</v>
      </c>
      <c r="O1896" s="30" t="s">
        <v>239</v>
      </c>
      <c r="P1896" s="25">
        <v>87</v>
      </c>
      <c r="Q1896" s="25">
        <v>97</v>
      </c>
      <c r="R1896" s="23" t="s">
        <v>249</v>
      </c>
      <c r="S1896" s="25">
        <v>68</v>
      </c>
      <c r="T1896" s="23" t="s">
        <v>91</v>
      </c>
    </row>
    <row r="1897" spans="1:20" x14ac:dyDescent="0.3">
      <c r="A1897" s="26">
        <v>43542</v>
      </c>
      <c r="B1897" s="23" t="s">
        <v>45</v>
      </c>
      <c r="C1897" s="23" t="s">
        <v>46</v>
      </c>
      <c r="D1897" s="23" t="s">
        <v>47</v>
      </c>
      <c r="E1897" s="25">
        <v>170</v>
      </c>
      <c r="F1897" s="24">
        <v>88</v>
      </c>
      <c r="G1897" s="24">
        <v>4</v>
      </c>
      <c r="H1897" s="24">
        <v>37</v>
      </c>
      <c r="I1897" s="23" t="s">
        <v>768</v>
      </c>
      <c r="J1897" s="24">
        <v>140</v>
      </c>
      <c r="K1897" s="23" t="s">
        <v>314</v>
      </c>
      <c r="L1897" s="32">
        <v>36</v>
      </c>
      <c r="M1897" s="31">
        <v>11</v>
      </c>
      <c r="N1897" s="31">
        <v>56</v>
      </c>
      <c r="O1897" s="30" t="s">
        <v>164</v>
      </c>
      <c r="P1897" s="25">
        <v>75</v>
      </c>
      <c r="Q1897" s="25">
        <v>100</v>
      </c>
      <c r="R1897" s="23" t="s">
        <v>51</v>
      </c>
      <c r="S1897" s="25">
        <v>51</v>
      </c>
      <c r="T1897" s="23" t="s">
        <v>89</v>
      </c>
    </row>
    <row r="1898" spans="1:20" x14ac:dyDescent="0.3">
      <c r="A1898" s="26">
        <v>43543</v>
      </c>
      <c r="B1898" s="23" t="s">
        <v>45</v>
      </c>
      <c r="C1898" s="23" t="s">
        <v>46</v>
      </c>
      <c r="D1898" s="23" t="s">
        <v>47</v>
      </c>
      <c r="E1898" s="25">
        <v>170</v>
      </c>
      <c r="F1898" s="24">
        <v>90</v>
      </c>
      <c r="G1898" s="24">
        <v>12</v>
      </c>
      <c r="H1898" s="24">
        <v>75</v>
      </c>
      <c r="I1898" s="23" t="s">
        <v>480</v>
      </c>
      <c r="J1898" s="24">
        <v>106</v>
      </c>
      <c r="K1898" s="23" t="s">
        <v>315</v>
      </c>
      <c r="L1898" s="32">
        <v>24</v>
      </c>
      <c r="M1898" s="31">
        <v>6</v>
      </c>
      <c r="N1898" s="31">
        <v>31</v>
      </c>
      <c r="O1898" s="30" t="s">
        <v>148</v>
      </c>
      <c r="P1898" s="25">
        <v>92</v>
      </c>
      <c r="Q1898" s="25">
        <v>98</v>
      </c>
      <c r="R1898" s="23" t="s">
        <v>51</v>
      </c>
      <c r="S1898" s="25">
        <v>80</v>
      </c>
      <c r="T1898" s="23" t="s">
        <v>146</v>
      </c>
    </row>
    <row r="1899" spans="1:20" x14ac:dyDescent="0.3">
      <c r="A1899" s="26">
        <v>43544</v>
      </c>
      <c r="B1899" s="23" t="s">
        <v>45</v>
      </c>
      <c r="C1899" s="23" t="s">
        <v>46</v>
      </c>
      <c r="D1899" s="23" t="s">
        <v>47</v>
      </c>
      <c r="E1899" s="25">
        <v>170</v>
      </c>
      <c r="F1899" s="24">
        <v>106</v>
      </c>
      <c r="G1899" s="24">
        <v>0</v>
      </c>
      <c r="H1899" s="24">
        <v>48</v>
      </c>
      <c r="I1899" s="23" t="s">
        <v>470</v>
      </c>
      <c r="J1899" s="24">
        <v>165</v>
      </c>
      <c r="K1899" s="23" t="s">
        <v>52</v>
      </c>
      <c r="L1899" s="32">
        <v>10</v>
      </c>
      <c r="M1899" s="31">
        <v>14</v>
      </c>
      <c r="N1899" s="31">
        <v>58</v>
      </c>
      <c r="O1899" s="30" t="s">
        <v>89</v>
      </c>
      <c r="P1899" s="25">
        <v>74</v>
      </c>
      <c r="Q1899" s="25">
        <v>99</v>
      </c>
      <c r="R1899" s="23" t="s">
        <v>51</v>
      </c>
      <c r="S1899" s="25">
        <v>52</v>
      </c>
      <c r="T1899" s="23" t="s">
        <v>81</v>
      </c>
    </row>
    <row r="1900" spans="1:20" x14ac:dyDescent="0.3">
      <c r="A1900" s="26">
        <v>43545</v>
      </c>
      <c r="B1900" s="23" t="s">
        <v>45</v>
      </c>
      <c r="C1900" s="23" t="s">
        <v>46</v>
      </c>
      <c r="D1900" s="23" t="s">
        <v>47</v>
      </c>
      <c r="E1900" s="25">
        <v>170</v>
      </c>
      <c r="F1900" s="24">
        <v>102</v>
      </c>
      <c r="G1900" s="24">
        <v>0</v>
      </c>
      <c r="H1900" s="24">
        <v>33</v>
      </c>
      <c r="I1900" s="23" t="s">
        <v>1024</v>
      </c>
      <c r="J1900" s="24">
        <v>170</v>
      </c>
      <c r="K1900" s="23" t="s">
        <v>606</v>
      </c>
      <c r="L1900" s="30" t="s">
        <v>84</v>
      </c>
      <c r="M1900" s="31">
        <v>11</v>
      </c>
      <c r="N1900" s="31">
        <v>64</v>
      </c>
      <c r="O1900" s="30" t="s">
        <v>146</v>
      </c>
      <c r="P1900" s="25">
        <v>67</v>
      </c>
      <c r="Q1900" s="25">
        <v>99</v>
      </c>
      <c r="R1900" s="23" t="s">
        <v>51</v>
      </c>
      <c r="S1900" s="25">
        <v>45</v>
      </c>
      <c r="T1900" s="23" t="s">
        <v>113</v>
      </c>
    </row>
    <row r="1901" spans="1:20" x14ac:dyDescent="0.3">
      <c r="A1901" s="26">
        <v>43546</v>
      </c>
      <c r="B1901" s="23" t="s">
        <v>45</v>
      </c>
      <c r="C1901" s="23" t="s">
        <v>46</v>
      </c>
      <c r="D1901" s="23" t="s">
        <v>47</v>
      </c>
      <c r="E1901" s="25">
        <v>170</v>
      </c>
      <c r="F1901" s="24">
        <v>116</v>
      </c>
      <c r="G1901" s="24">
        <v>0</v>
      </c>
      <c r="H1901" s="24">
        <v>28</v>
      </c>
      <c r="I1901" s="23" t="s">
        <v>253</v>
      </c>
      <c r="J1901" s="24">
        <v>205</v>
      </c>
      <c r="K1901" s="23" t="s">
        <v>288</v>
      </c>
      <c r="L1901" s="30" t="s">
        <v>102</v>
      </c>
      <c r="M1901" s="31">
        <v>11</v>
      </c>
      <c r="N1901" s="31">
        <v>64</v>
      </c>
      <c r="O1901" s="30" t="s">
        <v>94</v>
      </c>
      <c r="P1901" s="25">
        <v>61</v>
      </c>
      <c r="Q1901" s="25">
        <v>99</v>
      </c>
      <c r="R1901" s="23" t="s">
        <v>537</v>
      </c>
      <c r="S1901" s="25">
        <v>37</v>
      </c>
      <c r="T1901" s="23" t="s">
        <v>91</v>
      </c>
    </row>
    <row r="1902" spans="1:20" x14ac:dyDescent="0.3">
      <c r="A1902" s="26">
        <v>43547</v>
      </c>
      <c r="B1902" s="23" t="s">
        <v>45</v>
      </c>
      <c r="C1902" s="23" t="s">
        <v>46</v>
      </c>
      <c r="D1902" s="23" t="s">
        <v>47</v>
      </c>
      <c r="E1902" s="25">
        <v>170</v>
      </c>
      <c r="F1902" s="24">
        <v>127</v>
      </c>
      <c r="G1902" s="24">
        <v>0</v>
      </c>
      <c r="H1902" s="24">
        <v>35</v>
      </c>
      <c r="I1902" s="23" t="s">
        <v>51</v>
      </c>
      <c r="J1902" s="24">
        <v>219</v>
      </c>
      <c r="K1902" s="23" t="s">
        <v>51</v>
      </c>
      <c r="L1902" s="32">
        <v>35</v>
      </c>
      <c r="M1902" s="31">
        <v>11</v>
      </c>
      <c r="N1902" s="31">
        <v>64</v>
      </c>
      <c r="O1902" s="30" t="s">
        <v>64</v>
      </c>
      <c r="P1902" s="25">
        <v>64</v>
      </c>
      <c r="Q1902" s="25">
        <v>98</v>
      </c>
      <c r="R1902" s="23" t="s">
        <v>51</v>
      </c>
      <c r="S1902" s="25">
        <v>35</v>
      </c>
      <c r="T1902" s="23" t="s">
        <v>215</v>
      </c>
    </row>
    <row r="1903" spans="1:20" x14ac:dyDescent="0.3">
      <c r="A1903" s="26">
        <v>43548</v>
      </c>
      <c r="B1903" s="23" t="s">
        <v>45</v>
      </c>
      <c r="C1903" s="23" t="s">
        <v>46</v>
      </c>
      <c r="D1903" s="23" t="s">
        <v>47</v>
      </c>
      <c r="E1903" s="25">
        <v>170</v>
      </c>
      <c r="F1903" s="24">
        <v>124</v>
      </c>
      <c r="G1903" s="24">
        <v>0</v>
      </c>
      <c r="H1903" s="24">
        <v>51</v>
      </c>
      <c r="I1903" s="23" t="s">
        <v>490</v>
      </c>
      <c r="J1903" s="24">
        <v>196</v>
      </c>
      <c r="K1903" s="23" t="s">
        <v>371</v>
      </c>
      <c r="L1903" s="30" t="s">
        <v>218</v>
      </c>
      <c r="M1903" s="31">
        <v>14</v>
      </c>
      <c r="N1903" s="31">
        <v>67</v>
      </c>
      <c r="O1903" s="30" t="s">
        <v>61</v>
      </c>
      <c r="P1903" s="25">
        <v>74</v>
      </c>
      <c r="Q1903" s="25">
        <v>99</v>
      </c>
      <c r="R1903" s="23" t="s">
        <v>239</v>
      </c>
      <c r="S1903" s="25">
        <v>45</v>
      </c>
      <c r="T1903" s="23" t="s">
        <v>98</v>
      </c>
    </row>
    <row r="1904" spans="1:20" x14ac:dyDescent="0.3">
      <c r="A1904" s="26">
        <v>43549</v>
      </c>
      <c r="B1904" s="23" t="s">
        <v>45</v>
      </c>
      <c r="C1904" s="23" t="s">
        <v>46</v>
      </c>
      <c r="D1904" s="23" t="s">
        <v>47</v>
      </c>
      <c r="E1904" s="25">
        <v>170</v>
      </c>
      <c r="F1904" s="24">
        <v>115</v>
      </c>
      <c r="G1904" s="24">
        <v>0</v>
      </c>
      <c r="H1904" s="24">
        <v>65</v>
      </c>
      <c r="I1904" s="23" t="s">
        <v>51</v>
      </c>
      <c r="J1904" s="24">
        <v>165</v>
      </c>
      <c r="K1904" s="23" t="s">
        <v>512</v>
      </c>
      <c r="L1904" s="30" t="s">
        <v>401</v>
      </c>
      <c r="M1904" s="31">
        <v>14</v>
      </c>
      <c r="N1904" s="31">
        <v>78</v>
      </c>
      <c r="O1904" s="30" t="s">
        <v>201</v>
      </c>
      <c r="P1904" s="25">
        <v>71</v>
      </c>
      <c r="Q1904" s="25">
        <v>91</v>
      </c>
      <c r="R1904" s="23" t="s">
        <v>51</v>
      </c>
      <c r="S1904" s="25">
        <v>55</v>
      </c>
      <c r="T1904" s="23" t="s">
        <v>206</v>
      </c>
    </row>
    <row r="1905" spans="1:20" x14ac:dyDescent="0.3">
      <c r="A1905" s="26">
        <v>43550</v>
      </c>
      <c r="B1905" s="23" t="s">
        <v>45</v>
      </c>
      <c r="C1905" s="23" t="s">
        <v>46</v>
      </c>
      <c r="D1905" s="23" t="s">
        <v>47</v>
      </c>
      <c r="E1905" s="25">
        <v>170</v>
      </c>
      <c r="F1905" s="24">
        <v>108</v>
      </c>
      <c r="G1905" s="24">
        <v>0</v>
      </c>
      <c r="H1905" s="24">
        <v>42</v>
      </c>
      <c r="I1905" s="23" t="s">
        <v>292</v>
      </c>
      <c r="J1905" s="24">
        <v>173</v>
      </c>
      <c r="K1905" s="23" t="s">
        <v>58</v>
      </c>
      <c r="L1905" s="30" t="s">
        <v>401</v>
      </c>
      <c r="M1905" s="31">
        <v>14</v>
      </c>
      <c r="N1905" s="31">
        <v>72</v>
      </c>
      <c r="O1905" s="30" t="s">
        <v>50</v>
      </c>
      <c r="P1905" s="25">
        <v>65</v>
      </c>
      <c r="Q1905" s="25">
        <v>97</v>
      </c>
      <c r="R1905" s="23" t="s">
        <v>258</v>
      </c>
      <c r="S1905" s="25">
        <v>42</v>
      </c>
      <c r="T1905" s="23" t="s">
        <v>206</v>
      </c>
    </row>
    <row r="1906" spans="1:20" x14ac:dyDescent="0.3">
      <c r="A1906" s="26">
        <v>43551</v>
      </c>
      <c r="B1906" s="23" t="s">
        <v>45</v>
      </c>
      <c r="C1906" s="23" t="s">
        <v>46</v>
      </c>
      <c r="D1906" s="23" t="s">
        <v>47</v>
      </c>
      <c r="E1906" s="25">
        <v>170</v>
      </c>
      <c r="F1906" s="24">
        <v>100</v>
      </c>
      <c r="G1906" s="24">
        <v>0</v>
      </c>
      <c r="H1906" s="24">
        <v>21</v>
      </c>
      <c r="I1906" s="23" t="s">
        <v>247</v>
      </c>
      <c r="J1906" s="24">
        <v>180</v>
      </c>
      <c r="K1906" s="23" t="s">
        <v>288</v>
      </c>
      <c r="L1906" s="30" t="s">
        <v>116</v>
      </c>
      <c r="M1906" s="31">
        <v>17</v>
      </c>
      <c r="N1906" s="31">
        <v>72</v>
      </c>
      <c r="O1906" s="30" t="s">
        <v>89</v>
      </c>
      <c r="P1906" s="25">
        <v>68</v>
      </c>
      <c r="Q1906" s="25">
        <v>98</v>
      </c>
      <c r="R1906" s="23" t="s">
        <v>51</v>
      </c>
      <c r="S1906" s="25">
        <v>40</v>
      </c>
      <c r="T1906" s="23" t="s">
        <v>169</v>
      </c>
    </row>
    <row r="1907" spans="1:20" x14ac:dyDescent="0.3">
      <c r="A1907" s="26">
        <v>43552</v>
      </c>
      <c r="B1907" s="23" t="s">
        <v>45</v>
      </c>
      <c r="C1907" s="23" t="s">
        <v>46</v>
      </c>
      <c r="D1907" s="23" t="s">
        <v>47</v>
      </c>
      <c r="E1907" s="25">
        <v>170</v>
      </c>
      <c r="F1907" s="24">
        <v>112</v>
      </c>
      <c r="G1907" s="24">
        <v>0</v>
      </c>
      <c r="H1907" s="24">
        <v>42</v>
      </c>
      <c r="I1907" s="23" t="s">
        <v>579</v>
      </c>
      <c r="J1907" s="24">
        <v>183</v>
      </c>
      <c r="K1907" s="23" t="s">
        <v>856</v>
      </c>
      <c r="L1907" s="30" t="s">
        <v>84</v>
      </c>
      <c r="M1907" s="31">
        <v>17</v>
      </c>
      <c r="N1907" s="31">
        <v>67</v>
      </c>
      <c r="O1907" s="30" t="s">
        <v>99</v>
      </c>
      <c r="P1907" s="25">
        <v>68</v>
      </c>
      <c r="Q1907" s="25">
        <v>96</v>
      </c>
      <c r="R1907" s="23" t="s">
        <v>51</v>
      </c>
      <c r="S1907" s="25">
        <v>45</v>
      </c>
      <c r="T1907" s="23" t="s">
        <v>264</v>
      </c>
    </row>
    <row r="1908" spans="1:20" x14ac:dyDescent="0.3">
      <c r="A1908" s="26">
        <v>43553</v>
      </c>
      <c r="B1908" s="23" t="s">
        <v>45</v>
      </c>
      <c r="C1908" s="23" t="s">
        <v>46</v>
      </c>
      <c r="D1908" s="23" t="s">
        <v>47</v>
      </c>
      <c r="E1908" s="25">
        <v>170</v>
      </c>
      <c r="F1908" s="24">
        <v>128</v>
      </c>
      <c r="G1908" s="24">
        <v>0</v>
      </c>
      <c r="H1908" s="24">
        <v>68</v>
      </c>
      <c r="I1908" s="23" t="s">
        <v>237</v>
      </c>
      <c r="J1908" s="24">
        <v>188</v>
      </c>
      <c r="K1908" s="23" t="s">
        <v>121</v>
      </c>
      <c r="L1908" s="30" t="s">
        <v>84</v>
      </c>
      <c r="M1908" s="31">
        <v>14</v>
      </c>
      <c r="N1908" s="31">
        <v>58</v>
      </c>
      <c r="O1908" s="30" t="s">
        <v>94</v>
      </c>
      <c r="P1908" s="25">
        <v>69</v>
      </c>
      <c r="Q1908" s="25">
        <v>95</v>
      </c>
      <c r="R1908" s="23" t="s">
        <v>80</v>
      </c>
      <c r="S1908" s="25">
        <v>51</v>
      </c>
      <c r="T1908" s="23" t="s">
        <v>206</v>
      </c>
    </row>
    <row r="1909" spans="1:20" x14ac:dyDescent="0.3">
      <c r="A1909" s="26">
        <v>43554</v>
      </c>
      <c r="B1909" s="23" t="s">
        <v>45</v>
      </c>
      <c r="C1909" s="23" t="s">
        <v>46</v>
      </c>
      <c r="D1909" s="23" t="s">
        <v>47</v>
      </c>
      <c r="E1909" s="25">
        <v>170</v>
      </c>
      <c r="F1909" s="24">
        <v>141</v>
      </c>
      <c r="G1909" s="24">
        <v>0</v>
      </c>
      <c r="H1909" s="24">
        <v>66</v>
      </c>
      <c r="I1909" s="23" t="s">
        <v>683</v>
      </c>
      <c r="J1909" s="24">
        <v>216</v>
      </c>
      <c r="K1909" s="23" t="s">
        <v>314</v>
      </c>
      <c r="L1909" s="32">
        <v>14</v>
      </c>
      <c r="M1909" s="31">
        <v>3</v>
      </c>
      <c r="N1909" s="31">
        <v>78</v>
      </c>
      <c r="O1909" s="30" t="s">
        <v>638</v>
      </c>
      <c r="P1909" s="25">
        <v>64</v>
      </c>
      <c r="Q1909" s="25">
        <v>96</v>
      </c>
      <c r="R1909" s="23" t="s">
        <v>51</v>
      </c>
      <c r="S1909" s="25">
        <v>37</v>
      </c>
      <c r="T1909" s="23" t="s">
        <v>215</v>
      </c>
    </row>
    <row r="1910" spans="1:20" x14ac:dyDescent="0.3">
      <c r="A1910" s="26">
        <v>43555</v>
      </c>
      <c r="B1910" s="23" t="s">
        <v>45</v>
      </c>
      <c r="C1910" s="23" t="s">
        <v>46</v>
      </c>
      <c r="D1910" s="23" t="s">
        <v>47</v>
      </c>
      <c r="E1910" s="25">
        <v>170</v>
      </c>
      <c r="F1910" s="24">
        <v>140</v>
      </c>
      <c r="G1910" s="24">
        <v>0</v>
      </c>
      <c r="H1910" s="24">
        <v>72</v>
      </c>
      <c r="I1910" s="23" t="s">
        <v>631</v>
      </c>
      <c r="J1910" s="24">
        <v>209</v>
      </c>
      <c r="K1910" s="23" t="s">
        <v>1025</v>
      </c>
      <c r="L1910" s="32">
        <v>36</v>
      </c>
      <c r="M1910" s="31">
        <v>14</v>
      </c>
      <c r="N1910" s="31">
        <v>67</v>
      </c>
      <c r="O1910" s="30" t="s">
        <v>89</v>
      </c>
      <c r="P1910" s="25">
        <v>70</v>
      </c>
      <c r="Q1910" s="25">
        <v>92</v>
      </c>
      <c r="R1910" s="23" t="s">
        <v>51</v>
      </c>
      <c r="S1910" s="25">
        <v>45</v>
      </c>
      <c r="T1910" s="23" t="s">
        <v>264</v>
      </c>
    </row>
    <row r="1911" spans="1:20" x14ac:dyDescent="0.3">
      <c r="A1911" s="26">
        <v>43556</v>
      </c>
      <c r="B1911" s="23" t="s">
        <v>45</v>
      </c>
      <c r="C1911" s="23" t="s">
        <v>46</v>
      </c>
      <c r="D1911" s="23" t="s">
        <v>47</v>
      </c>
      <c r="E1911" s="25">
        <v>170</v>
      </c>
      <c r="F1911" s="24">
        <v>123</v>
      </c>
      <c r="G1911" s="24">
        <v>0</v>
      </c>
      <c r="H1911" s="24">
        <v>50</v>
      </c>
      <c r="I1911" s="23" t="s">
        <v>615</v>
      </c>
      <c r="J1911" s="24">
        <v>196</v>
      </c>
      <c r="K1911" s="23" t="s">
        <v>306</v>
      </c>
      <c r="L1911" s="30" t="s">
        <v>116</v>
      </c>
      <c r="M1911" s="31">
        <v>14</v>
      </c>
      <c r="N1911" s="31">
        <v>67</v>
      </c>
      <c r="O1911" s="30" t="s">
        <v>71</v>
      </c>
      <c r="P1911" s="25">
        <v>67</v>
      </c>
      <c r="Q1911" s="25">
        <v>99</v>
      </c>
      <c r="R1911" s="23" t="s">
        <v>183</v>
      </c>
      <c r="S1911" s="25">
        <v>35</v>
      </c>
      <c r="T1911" s="23" t="s">
        <v>133</v>
      </c>
    </row>
    <row r="1912" spans="1:20" x14ac:dyDescent="0.3">
      <c r="A1912" s="26">
        <v>43557</v>
      </c>
      <c r="B1912" s="23" t="s">
        <v>45</v>
      </c>
      <c r="C1912" s="23" t="s">
        <v>46</v>
      </c>
      <c r="D1912" s="23" t="s">
        <v>47</v>
      </c>
      <c r="E1912" s="25">
        <v>170</v>
      </c>
      <c r="F1912" s="24">
        <v>106</v>
      </c>
      <c r="G1912" s="24">
        <v>22</v>
      </c>
      <c r="H1912" s="24">
        <v>50</v>
      </c>
      <c r="I1912" s="23" t="s">
        <v>415</v>
      </c>
      <c r="J1912" s="24">
        <v>163</v>
      </c>
      <c r="K1912" s="23" t="s">
        <v>262</v>
      </c>
      <c r="L1912" s="30" t="s">
        <v>401</v>
      </c>
      <c r="M1912" s="31">
        <v>6</v>
      </c>
      <c r="N1912" s="31">
        <v>75</v>
      </c>
      <c r="O1912" s="30" t="s">
        <v>50</v>
      </c>
      <c r="P1912" s="25">
        <v>77</v>
      </c>
      <c r="Q1912" s="25">
        <v>98</v>
      </c>
      <c r="R1912" s="23" t="s">
        <v>103</v>
      </c>
      <c r="S1912" s="25">
        <v>55</v>
      </c>
      <c r="T1912" s="23" t="s">
        <v>121</v>
      </c>
    </row>
    <row r="1913" spans="1:20" x14ac:dyDescent="0.3">
      <c r="A1913" s="26">
        <v>43558</v>
      </c>
      <c r="B1913" s="23" t="s">
        <v>45</v>
      </c>
      <c r="C1913" s="23" t="s">
        <v>46</v>
      </c>
      <c r="D1913" s="23" t="s">
        <v>47</v>
      </c>
      <c r="E1913" s="25">
        <v>170</v>
      </c>
      <c r="F1913" s="24">
        <v>74</v>
      </c>
      <c r="G1913" s="24">
        <v>188</v>
      </c>
      <c r="H1913" s="24">
        <v>41</v>
      </c>
      <c r="I1913" s="23" t="s">
        <v>97</v>
      </c>
      <c r="J1913" s="24">
        <v>106</v>
      </c>
      <c r="K1913" s="23" t="s">
        <v>934</v>
      </c>
      <c r="L1913" s="32">
        <v>23</v>
      </c>
      <c r="M1913" s="31">
        <v>19</v>
      </c>
      <c r="N1913" s="31">
        <v>94</v>
      </c>
      <c r="O1913" s="30" t="s">
        <v>148</v>
      </c>
      <c r="P1913" s="25">
        <v>81</v>
      </c>
      <c r="Q1913" s="25">
        <v>96</v>
      </c>
      <c r="R1913" s="23" t="s">
        <v>51</v>
      </c>
      <c r="S1913" s="25">
        <v>63</v>
      </c>
      <c r="T1913" s="23" t="s">
        <v>188</v>
      </c>
    </row>
    <row r="1914" spans="1:20" x14ac:dyDescent="0.3">
      <c r="A1914" s="26">
        <v>43559</v>
      </c>
      <c r="B1914" s="23" t="s">
        <v>45</v>
      </c>
      <c r="C1914" s="23" t="s">
        <v>46</v>
      </c>
      <c r="D1914" s="23" t="s">
        <v>47</v>
      </c>
      <c r="E1914" s="25">
        <v>170</v>
      </c>
      <c r="F1914" s="24">
        <v>90</v>
      </c>
      <c r="G1914" s="24">
        <v>0</v>
      </c>
      <c r="H1914" s="24">
        <v>30</v>
      </c>
      <c r="I1914" s="23" t="s">
        <v>798</v>
      </c>
      <c r="J1914" s="24">
        <v>151</v>
      </c>
      <c r="K1914" s="23" t="s">
        <v>530</v>
      </c>
      <c r="L1914" s="32">
        <v>18</v>
      </c>
      <c r="M1914" s="31">
        <v>8</v>
      </c>
      <c r="N1914" s="31">
        <v>106</v>
      </c>
      <c r="O1914" s="30" t="s">
        <v>106</v>
      </c>
      <c r="P1914" s="25">
        <v>59</v>
      </c>
      <c r="Q1914" s="25">
        <v>97</v>
      </c>
      <c r="R1914" s="23" t="s">
        <v>74</v>
      </c>
      <c r="S1914" s="25">
        <v>30</v>
      </c>
      <c r="T1914" s="23" t="s">
        <v>129</v>
      </c>
    </row>
    <row r="1915" spans="1:20" x14ac:dyDescent="0.3">
      <c r="A1915" s="26">
        <v>43560</v>
      </c>
      <c r="B1915" s="23" t="s">
        <v>45</v>
      </c>
      <c r="C1915" s="23" t="s">
        <v>46</v>
      </c>
      <c r="D1915" s="23" t="s">
        <v>47</v>
      </c>
      <c r="E1915" s="25">
        <v>170</v>
      </c>
      <c r="F1915" s="24">
        <v>108</v>
      </c>
      <c r="G1915" s="24">
        <v>0</v>
      </c>
      <c r="H1915" s="24">
        <v>46</v>
      </c>
      <c r="I1915" s="23" t="s">
        <v>399</v>
      </c>
      <c r="J1915" s="24">
        <v>170</v>
      </c>
      <c r="K1915" s="23" t="s">
        <v>493</v>
      </c>
      <c r="L1915" s="32">
        <v>24</v>
      </c>
      <c r="M1915" s="31">
        <v>8</v>
      </c>
      <c r="N1915" s="31">
        <v>92</v>
      </c>
      <c r="O1915" s="30" t="s">
        <v>86</v>
      </c>
      <c r="P1915" s="25">
        <v>62</v>
      </c>
      <c r="Q1915" s="25">
        <v>95</v>
      </c>
      <c r="R1915" s="23" t="s">
        <v>100</v>
      </c>
      <c r="S1915" s="25">
        <v>29</v>
      </c>
      <c r="T1915" s="23" t="s">
        <v>89</v>
      </c>
    </row>
    <row r="1916" spans="1:20" x14ac:dyDescent="0.3">
      <c r="A1916" s="26">
        <v>43561</v>
      </c>
      <c r="B1916" s="23" t="s">
        <v>45</v>
      </c>
      <c r="C1916" s="23" t="s">
        <v>46</v>
      </c>
      <c r="D1916" s="23" t="s">
        <v>47</v>
      </c>
      <c r="E1916" s="25">
        <v>170</v>
      </c>
      <c r="F1916" s="24">
        <v>83</v>
      </c>
      <c r="G1916" s="24">
        <v>64</v>
      </c>
      <c r="H1916" s="24">
        <v>37</v>
      </c>
      <c r="I1916" s="23" t="s">
        <v>612</v>
      </c>
      <c r="J1916" s="24">
        <v>129</v>
      </c>
      <c r="K1916" s="23" t="s">
        <v>315</v>
      </c>
      <c r="L1916" s="32">
        <v>25</v>
      </c>
      <c r="M1916" s="31">
        <v>8</v>
      </c>
      <c r="N1916" s="31">
        <v>67</v>
      </c>
      <c r="O1916" s="30" t="s">
        <v>113</v>
      </c>
      <c r="P1916" s="25">
        <v>85</v>
      </c>
      <c r="Q1916" s="25">
        <v>98</v>
      </c>
      <c r="R1916" s="23" t="s">
        <v>51</v>
      </c>
      <c r="S1916" s="25">
        <v>51</v>
      </c>
      <c r="T1916" s="23" t="s">
        <v>104</v>
      </c>
    </row>
    <row r="1917" spans="1:20" x14ac:dyDescent="0.3">
      <c r="A1917" s="26">
        <v>43562</v>
      </c>
      <c r="B1917" s="23" t="s">
        <v>45</v>
      </c>
      <c r="C1917" s="23" t="s">
        <v>46</v>
      </c>
      <c r="D1917" s="23" t="s">
        <v>47</v>
      </c>
      <c r="E1917" s="25">
        <v>170</v>
      </c>
      <c r="F1917" s="24">
        <v>104</v>
      </c>
      <c r="G1917" s="24">
        <v>42</v>
      </c>
      <c r="H1917" s="24">
        <v>35</v>
      </c>
      <c r="I1917" s="23" t="s">
        <v>593</v>
      </c>
      <c r="J1917" s="24">
        <v>174</v>
      </c>
      <c r="K1917" s="23" t="s">
        <v>530</v>
      </c>
      <c r="L1917" s="32">
        <v>26</v>
      </c>
      <c r="M1917" s="31">
        <v>6</v>
      </c>
      <c r="N1917" s="31">
        <v>108</v>
      </c>
      <c r="O1917" s="30" t="s">
        <v>177</v>
      </c>
      <c r="P1917" s="25">
        <v>74</v>
      </c>
      <c r="Q1917" s="25">
        <v>100</v>
      </c>
      <c r="R1917" s="23" t="s">
        <v>239</v>
      </c>
      <c r="S1917" s="25">
        <v>33</v>
      </c>
      <c r="T1917" s="23" t="s">
        <v>113</v>
      </c>
    </row>
    <row r="1918" spans="1:20" x14ac:dyDescent="0.3">
      <c r="A1918" s="26">
        <v>43563</v>
      </c>
      <c r="B1918" s="23" t="s">
        <v>45</v>
      </c>
      <c r="C1918" s="23" t="s">
        <v>46</v>
      </c>
      <c r="D1918" s="23" t="s">
        <v>47</v>
      </c>
      <c r="E1918" s="25">
        <v>170</v>
      </c>
      <c r="F1918" s="24">
        <v>124</v>
      </c>
      <c r="G1918" s="24">
        <v>0</v>
      </c>
      <c r="H1918" s="24">
        <v>67</v>
      </c>
      <c r="I1918" s="23" t="s">
        <v>814</v>
      </c>
      <c r="J1918" s="24">
        <v>182</v>
      </c>
      <c r="K1918" s="23" t="s">
        <v>361</v>
      </c>
      <c r="L1918" s="32">
        <v>32</v>
      </c>
      <c r="M1918" s="31">
        <v>8</v>
      </c>
      <c r="N1918" s="31">
        <v>86</v>
      </c>
      <c r="O1918" s="30" t="s">
        <v>55</v>
      </c>
      <c r="P1918" s="25">
        <v>71</v>
      </c>
      <c r="Q1918" s="25">
        <v>97</v>
      </c>
      <c r="R1918" s="23" t="s">
        <v>301</v>
      </c>
      <c r="S1918" s="25">
        <v>42</v>
      </c>
      <c r="T1918" s="23" t="s">
        <v>91</v>
      </c>
    </row>
    <row r="1919" spans="1:20" x14ac:dyDescent="0.3">
      <c r="A1919" s="26">
        <v>43564</v>
      </c>
      <c r="B1919" s="23" t="s">
        <v>45</v>
      </c>
      <c r="C1919" s="23" t="s">
        <v>46</v>
      </c>
      <c r="D1919" s="23" t="s">
        <v>47</v>
      </c>
      <c r="E1919" s="25">
        <v>170</v>
      </c>
      <c r="F1919" s="24">
        <v>119</v>
      </c>
      <c r="G1919" s="24">
        <v>26</v>
      </c>
      <c r="H1919" s="24">
        <v>58</v>
      </c>
      <c r="I1919" s="23" t="s">
        <v>563</v>
      </c>
      <c r="J1919" s="24">
        <v>180</v>
      </c>
      <c r="K1919" s="23" t="s">
        <v>201</v>
      </c>
      <c r="L1919" s="30" t="s">
        <v>401</v>
      </c>
      <c r="M1919" s="31">
        <v>11</v>
      </c>
      <c r="N1919" s="31">
        <v>67</v>
      </c>
      <c r="O1919" s="30" t="s">
        <v>99</v>
      </c>
      <c r="P1919" s="25">
        <v>68</v>
      </c>
      <c r="Q1919" s="25">
        <v>98</v>
      </c>
      <c r="R1919" s="23" t="s">
        <v>51</v>
      </c>
      <c r="S1919" s="25">
        <v>41</v>
      </c>
      <c r="T1919" s="23" t="s">
        <v>201</v>
      </c>
    </row>
    <row r="1920" spans="1:20" x14ac:dyDescent="0.3">
      <c r="A1920" s="26">
        <v>43565</v>
      </c>
      <c r="B1920" s="23" t="s">
        <v>45</v>
      </c>
      <c r="C1920" s="23" t="s">
        <v>46</v>
      </c>
      <c r="D1920" s="23" t="s">
        <v>47</v>
      </c>
      <c r="E1920" s="25">
        <v>170</v>
      </c>
      <c r="F1920" s="24">
        <v>104</v>
      </c>
      <c r="G1920" s="24">
        <v>42</v>
      </c>
      <c r="H1920" s="24">
        <v>81</v>
      </c>
      <c r="I1920" s="23" t="s">
        <v>115</v>
      </c>
      <c r="J1920" s="24">
        <v>127</v>
      </c>
      <c r="K1920" s="23" t="s">
        <v>1026</v>
      </c>
      <c r="L1920" s="32">
        <v>25</v>
      </c>
      <c r="M1920" s="31">
        <v>14</v>
      </c>
      <c r="N1920" s="31">
        <v>67</v>
      </c>
      <c r="O1920" s="30" t="s">
        <v>117</v>
      </c>
      <c r="P1920" s="25">
        <v>83</v>
      </c>
      <c r="Q1920" s="25">
        <v>97</v>
      </c>
      <c r="R1920" s="23" t="s">
        <v>108</v>
      </c>
      <c r="S1920" s="25">
        <v>72</v>
      </c>
      <c r="T1920" s="23" t="s">
        <v>98</v>
      </c>
    </row>
    <row r="1921" spans="1:20" x14ac:dyDescent="0.3">
      <c r="A1921" s="26">
        <v>43566</v>
      </c>
      <c r="B1921" s="23" t="s">
        <v>45</v>
      </c>
      <c r="C1921" s="23" t="s">
        <v>46</v>
      </c>
      <c r="D1921" s="23" t="s">
        <v>47</v>
      </c>
      <c r="E1921" s="25">
        <v>170</v>
      </c>
      <c r="F1921" s="24">
        <v>100</v>
      </c>
      <c r="G1921" s="24">
        <v>0</v>
      </c>
      <c r="H1921" s="24">
        <v>61</v>
      </c>
      <c r="I1921" s="23" t="s">
        <v>275</v>
      </c>
      <c r="J1921" s="24">
        <v>138</v>
      </c>
      <c r="K1921" s="23" t="s">
        <v>428</v>
      </c>
      <c r="L1921" s="30" t="s">
        <v>116</v>
      </c>
      <c r="M1921" s="31">
        <v>8</v>
      </c>
      <c r="N1921" s="31">
        <v>61</v>
      </c>
      <c r="O1921" s="30" t="s">
        <v>121</v>
      </c>
      <c r="P1921" s="25">
        <v>80</v>
      </c>
      <c r="Q1921" s="25">
        <v>99</v>
      </c>
      <c r="R1921" s="23" t="s">
        <v>51</v>
      </c>
      <c r="S1921" s="25">
        <v>64</v>
      </c>
      <c r="T1921" s="23" t="s">
        <v>113</v>
      </c>
    </row>
    <row r="1922" spans="1:20" x14ac:dyDescent="0.3">
      <c r="A1922" s="26">
        <v>43567</v>
      </c>
      <c r="B1922" s="23" t="s">
        <v>45</v>
      </c>
      <c r="C1922" s="23" t="s">
        <v>46</v>
      </c>
      <c r="D1922" s="23" t="s">
        <v>47</v>
      </c>
      <c r="E1922" s="25">
        <v>170</v>
      </c>
      <c r="F1922" s="24">
        <v>113</v>
      </c>
      <c r="G1922" s="24">
        <v>0</v>
      </c>
      <c r="H1922" s="24">
        <v>42</v>
      </c>
      <c r="I1922" s="23" t="s">
        <v>827</v>
      </c>
      <c r="J1922" s="24">
        <v>184</v>
      </c>
      <c r="K1922" s="23" t="s">
        <v>611</v>
      </c>
      <c r="L1922" s="30" t="s">
        <v>84</v>
      </c>
      <c r="M1922" s="31">
        <v>14</v>
      </c>
      <c r="N1922" s="31">
        <v>58</v>
      </c>
      <c r="O1922" s="30" t="s">
        <v>129</v>
      </c>
      <c r="P1922" s="25">
        <v>68</v>
      </c>
      <c r="Q1922" s="25">
        <v>100</v>
      </c>
      <c r="R1922" s="23" t="s">
        <v>205</v>
      </c>
      <c r="S1922" s="25">
        <v>44</v>
      </c>
      <c r="T1922" s="23" t="s">
        <v>129</v>
      </c>
    </row>
    <row r="1923" spans="1:20" x14ac:dyDescent="0.3">
      <c r="A1923" s="26">
        <v>43568</v>
      </c>
      <c r="B1923" s="23" t="s">
        <v>45</v>
      </c>
      <c r="C1923" s="23" t="s">
        <v>46</v>
      </c>
      <c r="D1923" s="23" t="s">
        <v>47</v>
      </c>
      <c r="E1923" s="25">
        <v>170</v>
      </c>
      <c r="F1923" s="24">
        <v>150</v>
      </c>
      <c r="G1923" s="24">
        <v>0</v>
      </c>
      <c r="H1923" s="24">
        <v>76</v>
      </c>
      <c r="I1923" s="23" t="s">
        <v>504</v>
      </c>
      <c r="J1923" s="24">
        <v>225</v>
      </c>
      <c r="K1923" s="23" t="s">
        <v>422</v>
      </c>
      <c r="L1923" s="32">
        <v>36</v>
      </c>
      <c r="M1923" s="31">
        <v>14</v>
      </c>
      <c r="N1923" s="31">
        <v>67</v>
      </c>
      <c r="O1923" s="30" t="s">
        <v>91</v>
      </c>
      <c r="P1923" s="25">
        <v>62</v>
      </c>
      <c r="Q1923" s="25">
        <v>97</v>
      </c>
      <c r="R1923" s="23" t="s">
        <v>51</v>
      </c>
      <c r="S1923" s="25">
        <v>40</v>
      </c>
      <c r="T1923" s="23" t="s">
        <v>264</v>
      </c>
    </row>
    <row r="1924" spans="1:20" x14ac:dyDescent="0.3">
      <c r="A1924" s="26">
        <v>43569</v>
      </c>
      <c r="B1924" s="23" t="s">
        <v>45</v>
      </c>
      <c r="C1924" s="23" t="s">
        <v>46</v>
      </c>
      <c r="D1924" s="23" t="s">
        <v>47</v>
      </c>
      <c r="E1924" s="25">
        <v>170</v>
      </c>
      <c r="F1924" s="24">
        <v>180</v>
      </c>
      <c r="G1924" s="24">
        <v>0</v>
      </c>
      <c r="H1924" s="24">
        <v>126</v>
      </c>
      <c r="I1924" s="23" t="s">
        <v>1027</v>
      </c>
      <c r="J1924" s="24">
        <v>235</v>
      </c>
      <c r="K1924" s="23" t="s">
        <v>684</v>
      </c>
      <c r="L1924" s="30" t="s">
        <v>102</v>
      </c>
      <c r="M1924" s="31">
        <v>14</v>
      </c>
      <c r="N1924" s="31">
        <v>64</v>
      </c>
      <c r="O1924" s="30" t="s">
        <v>206</v>
      </c>
      <c r="P1924" s="25">
        <v>67</v>
      </c>
      <c r="Q1924" s="25">
        <v>94</v>
      </c>
      <c r="R1924" s="23" t="s">
        <v>108</v>
      </c>
      <c r="S1924" s="25">
        <v>52</v>
      </c>
      <c r="T1924" s="23" t="s">
        <v>51</v>
      </c>
    </row>
    <row r="1925" spans="1:20" x14ac:dyDescent="0.3">
      <c r="A1925" s="26">
        <v>43570</v>
      </c>
      <c r="B1925" s="23" t="s">
        <v>45</v>
      </c>
      <c r="C1925" s="23" t="s">
        <v>46</v>
      </c>
      <c r="D1925" s="23" t="s">
        <v>47</v>
      </c>
      <c r="E1925" s="25">
        <v>170</v>
      </c>
      <c r="F1925" s="24">
        <v>140</v>
      </c>
      <c r="G1925" s="24">
        <v>172</v>
      </c>
      <c r="H1925" s="24">
        <v>97</v>
      </c>
      <c r="I1925" s="23" t="s">
        <v>199</v>
      </c>
      <c r="J1925" s="24">
        <v>182</v>
      </c>
      <c r="K1925" s="23" t="s">
        <v>756</v>
      </c>
      <c r="L1925" s="30" t="s">
        <v>116</v>
      </c>
      <c r="M1925" s="31">
        <v>11</v>
      </c>
      <c r="N1925" s="31">
        <v>83</v>
      </c>
      <c r="O1925" s="30" t="s">
        <v>206</v>
      </c>
      <c r="P1925" s="25">
        <v>88</v>
      </c>
      <c r="Q1925" s="25">
        <v>97</v>
      </c>
      <c r="R1925" s="23" t="s">
        <v>51</v>
      </c>
      <c r="S1925" s="25">
        <v>79</v>
      </c>
      <c r="T1925" s="23" t="s">
        <v>186</v>
      </c>
    </row>
    <row r="1926" spans="1:20" x14ac:dyDescent="0.3">
      <c r="A1926" s="26">
        <v>43571</v>
      </c>
      <c r="B1926" s="23" t="s">
        <v>45</v>
      </c>
      <c r="C1926" s="23" t="s">
        <v>46</v>
      </c>
      <c r="D1926" s="23" t="s">
        <v>47</v>
      </c>
      <c r="E1926" s="25">
        <v>170</v>
      </c>
      <c r="F1926" s="24">
        <v>136</v>
      </c>
      <c r="G1926" s="24">
        <v>0</v>
      </c>
      <c r="H1926" s="24">
        <v>73</v>
      </c>
      <c r="I1926" s="23" t="s">
        <v>437</v>
      </c>
      <c r="J1926" s="24">
        <v>198</v>
      </c>
      <c r="K1926" s="23" t="s">
        <v>524</v>
      </c>
      <c r="L1926" s="32">
        <v>26</v>
      </c>
      <c r="M1926" s="31">
        <v>11</v>
      </c>
      <c r="N1926" s="31">
        <v>50</v>
      </c>
      <c r="O1926" s="30" t="s">
        <v>250</v>
      </c>
      <c r="P1926" s="25">
        <v>72</v>
      </c>
      <c r="Q1926" s="25">
        <v>100</v>
      </c>
      <c r="R1926" s="23" t="s">
        <v>51</v>
      </c>
      <c r="S1926" s="25">
        <v>51</v>
      </c>
      <c r="T1926" s="23" t="s">
        <v>91</v>
      </c>
    </row>
    <row r="1927" spans="1:20" x14ac:dyDescent="0.3">
      <c r="A1927" s="26">
        <v>43572</v>
      </c>
      <c r="B1927" s="23" t="s">
        <v>45</v>
      </c>
      <c r="C1927" s="23" t="s">
        <v>46</v>
      </c>
      <c r="D1927" s="23" t="s">
        <v>47</v>
      </c>
      <c r="E1927" s="25">
        <v>170</v>
      </c>
      <c r="F1927" s="24">
        <v>172</v>
      </c>
      <c r="G1927" s="24">
        <v>4</v>
      </c>
      <c r="H1927" s="24">
        <v>100</v>
      </c>
      <c r="I1927" s="23" t="s">
        <v>323</v>
      </c>
      <c r="J1927" s="24">
        <v>243</v>
      </c>
      <c r="K1927" s="23" t="s">
        <v>266</v>
      </c>
      <c r="L1927" s="32">
        <v>22</v>
      </c>
      <c r="M1927" s="31">
        <v>14</v>
      </c>
      <c r="N1927" s="31">
        <v>97</v>
      </c>
      <c r="O1927" s="30" t="s">
        <v>95</v>
      </c>
      <c r="P1927" s="25">
        <v>59</v>
      </c>
      <c r="Q1927" s="25">
        <v>99</v>
      </c>
      <c r="R1927" s="23" t="s">
        <v>147</v>
      </c>
      <c r="S1927" s="25">
        <v>31</v>
      </c>
      <c r="T1927" s="23" t="s">
        <v>186</v>
      </c>
    </row>
    <row r="1928" spans="1:20" x14ac:dyDescent="0.3">
      <c r="A1928" s="26">
        <v>43573</v>
      </c>
      <c r="B1928" s="23" t="s">
        <v>45</v>
      </c>
      <c r="C1928" s="23" t="s">
        <v>46</v>
      </c>
      <c r="D1928" s="23" t="s">
        <v>47</v>
      </c>
      <c r="E1928" s="25">
        <v>170</v>
      </c>
      <c r="F1928" s="24">
        <v>140</v>
      </c>
      <c r="G1928" s="24">
        <v>54</v>
      </c>
      <c r="H1928" s="24">
        <v>103</v>
      </c>
      <c r="I1928" s="23" t="s">
        <v>798</v>
      </c>
      <c r="J1928" s="24">
        <v>178</v>
      </c>
      <c r="K1928" s="23" t="s">
        <v>351</v>
      </c>
      <c r="L1928" s="30" t="s">
        <v>401</v>
      </c>
      <c r="M1928" s="31">
        <v>11</v>
      </c>
      <c r="N1928" s="31">
        <v>64</v>
      </c>
      <c r="O1928" s="30" t="s">
        <v>179</v>
      </c>
      <c r="P1928" s="25">
        <v>83</v>
      </c>
      <c r="Q1928" s="25">
        <v>98</v>
      </c>
      <c r="R1928" s="23" t="s">
        <v>51</v>
      </c>
      <c r="S1928" s="25">
        <v>59</v>
      </c>
      <c r="T1928" s="23" t="s">
        <v>209</v>
      </c>
    </row>
    <row r="1929" spans="1:20" x14ac:dyDescent="0.3">
      <c r="A1929" s="26">
        <v>43574</v>
      </c>
      <c r="B1929" s="23" t="s">
        <v>45</v>
      </c>
      <c r="C1929" s="23" t="s">
        <v>46</v>
      </c>
      <c r="D1929" s="23" t="s">
        <v>47</v>
      </c>
      <c r="E1929" s="25">
        <v>170</v>
      </c>
      <c r="F1929" s="24">
        <v>144</v>
      </c>
      <c r="G1929" s="24">
        <v>0</v>
      </c>
      <c r="H1929" s="24">
        <v>102</v>
      </c>
      <c r="I1929" s="23" t="s">
        <v>272</v>
      </c>
      <c r="J1929" s="24">
        <v>187</v>
      </c>
      <c r="K1929" s="23" t="s">
        <v>1028</v>
      </c>
      <c r="L1929" s="30" t="s">
        <v>218</v>
      </c>
      <c r="M1929" s="31">
        <v>8</v>
      </c>
      <c r="N1929" s="31">
        <v>42</v>
      </c>
      <c r="O1929" s="30" t="s">
        <v>264</v>
      </c>
      <c r="P1929" s="25">
        <v>83</v>
      </c>
      <c r="Q1929" s="25">
        <v>100</v>
      </c>
      <c r="R1929" s="23" t="s">
        <v>74</v>
      </c>
      <c r="S1929" s="25">
        <v>69</v>
      </c>
      <c r="T1929" s="23" t="s">
        <v>51</v>
      </c>
    </row>
    <row r="1930" spans="1:20" x14ac:dyDescent="0.3">
      <c r="A1930" s="26">
        <v>43575</v>
      </c>
      <c r="B1930" s="23" t="s">
        <v>45</v>
      </c>
      <c r="C1930" s="23" t="s">
        <v>46</v>
      </c>
      <c r="D1930" s="23" t="s">
        <v>47</v>
      </c>
      <c r="E1930" s="25">
        <v>170</v>
      </c>
      <c r="F1930" s="24">
        <v>160</v>
      </c>
      <c r="G1930" s="24">
        <v>0</v>
      </c>
      <c r="H1930" s="24">
        <v>80</v>
      </c>
      <c r="I1930" s="23" t="s">
        <v>373</v>
      </c>
      <c r="J1930" s="24">
        <v>240</v>
      </c>
      <c r="K1930" s="23" t="s">
        <v>591</v>
      </c>
      <c r="L1930" s="32">
        <v>36</v>
      </c>
      <c r="M1930" s="31">
        <v>14</v>
      </c>
      <c r="N1930" s="31">
        <v>69</v>
      </c>
      <c r="O1930" s="30" t="s">
        <v>94</v>
      </c>
      <c r="P1930" s="25">
        <v>64</v>
      </c>
      <c r="Q1930" s="25">
        <v>100</v>
      </c>
      <c r="R1930" s="23" t="s">
        <v>51</v>
      </c>
      <c r="S1930" s="25">
        <v>42</v>
      </c>
      <c r="T1930" s="23" t="s">
        <v>113</v>
      </c>
    </row>
    <row r="1931" spans="1:20" x14ac:dyDescent="0.3">
      <c r="A1931" s="26">
        <v>43576</v>
      </c>
      <c r="B1931" s="23" t="s">
        <v>45</v>
      </c>
      <c r="C1931" s="23" t="s">
        <v>46</v>
      </c>
      <c r="D1931" s="23" t="s">
        <v>47</v>
      </c>
      <c r="E1931" s="25">
        <v>170</v>
      </c>
      <c r="F1931" s="24">
        <v>138</v>
      </c>
      <c r="G1931" s="24">
        <v>0</v>
      </c>
      <c r="H1931" s="24">
        <v>69</v>
      </c>
      <c r="I1931" s="23" t="s">
        <v>689</v>
      </c>
      <c r="J1931" s="24">
        <v>207</v>
      </c>
      <c r="K1931" s="23" t="s">
        <v>535</v>
      </c>
      <c r="L1931" s="30" t="s">
        <v>116</v>
      </c>
      <c r="M1931" s="31">
        <v>11</v>
      </c>
      <c r="N1931" s="31">
        <v>67</v>
      </c>
      <c r="O1931" s="30" t="s">
        <v>61</v>
      </c>
      <c r="P1931" s="25">
        <v>68</v>
      </c>
      <c r="Q1931" s="25">
        <v>97</v>
      </c>
      <c r="R1931" s="23" t="s">
        <v>51</v>
      </c>
      <c r="S1931" s="25">
        <v>44</v>
      </c>
      <c r="T1931" s="23" t="s">
        <v>51</v>
      </c>
    </row>
    <row r="1932" spans="1:20" x14ac:dyDescent="0.3">
      <c r="A1932" s="26">
        <v>43577</v>
      </c>
      <c r="B1932" s="23" t="s">
        <v>45</v>
      </c>
      <c r="C1932" s="23" t="s">
        <v>46</v>
      </c>
      <c r="D1932" s="23" t="s">
        <v>47</v>
      </c>
      <c r="E1932" s="25">
        <v>170</v>
      </c>
      <c r="F1932" s="24">
        <v>147</v>
      </c>
      <c r="G1932" s="24">
        <v>0</v>
      </c>
      <c r="H1932" s="24">
        <v>62</v>
      </c>
      <c r="I1932" s="23" t="s">
        <v>120</v>
      </c>
      <c r="J1932" s="24">
        <v>232</v>
      </c>
      <c r="K1932" s="23" t="s">
        <v>339</v>
      </c>
      <c r="L1932" s="32">
        <v>36</v>
      </c>
      <c r="M1932" s="31">
        <v>6</v>
      </c>
      <c r="N1932" s="31">
        <v>64</v>
      </c>
      <c r="O1932" s="30" t="s">
        <v>164</v>
      </c>
      <c r="P1932" s="25">
        <v>69</v>
      </c>
      <c r="Q1932" s="25">
        <v>99</v>
      </c>
      <c r="R1932" s="23" t="s">
        <v>301</v>
      </c>
      <c r="S1932" s="25">
        <v>43</v>
      </c>
      <c r="T1932" s="23" t="s">
        <v>121</v>
      </c>
    </row>
    <row r="1933" spans="1:20" x14ac:dyDescent="0.3">
      <c r="A1933" s="26">
        <v>43578</v>
      </c>
      <c r="B1933" s="23" t="s">
        <v>45</v>
      </c>
      <c r="C1933" s="23" t="s">
        <v>46</v>
      </c>
      <c r="D1933" s="23" t="s">
        <v>47</v>
      </c>
      <c r="E1933" s="25">
        <v>170</v>
      </c>
      <c r="F1933" s="24">
        <v>114</v>
      </c>
      <c r="G1933" s="24">
        <v>30</v>
      </c>
      <c r="H1933" s="24">
        <v>59</v>
      </c>
      <c r="I1933" s="23" t="s">
        <v>51</v>
      </c>
      <c r="J1933" s="24">
        <v>169</v>
      </c>
      <c r="K1933" s="23" t="s">
        <v>73</v>
      </c>
      <c r="L1933" s="32">
        <v>99</v>
      </c>
      <c r="M1933" s="31">
        <v>11</v>
      </c>
      <c r="N1933" s="31">
        <v>72</v>
      </c>
      <c r="O1933" s="30" t="s">
        <v>51</v>
      </c>
      <c r="P1933" s="25">
        <v>65</v>
      </c>
      <c r="Q1933" s="25">
        <v>96</v>
      </c>
      <c r="R1933" s="23" t="s">
        <v>51</v>
      </c>
      <c r="S1933" s="25">
        <v>45</v>
      </c>
      <c r="T1933" s="23" t="s">
        <v>52</v>
      </c>
    </row>
    <row r="1934" spans="1:20" x14ac:dyDescent="0.3">
      <c r="A1934" s="26">
        <v>43579</v>
      </c>
      <c r="B1934" s="23" t="s">
        <v>45</v>
      </c>
      <c r="C1934" s="23" t="s">
        <v>46</v>
      </c>
      <c r="D1934" s="23" t="s">
        <v>47</v>
      </c>
      <c r="E1934" s="25">
        <v>170</v>
      </c>
      <c r="F1934" s="24">
        <v>124</v>
      </c>
      <c r="G1934" s="24">
        <v>4</v>
      </c>
      <c r="H1934" s="24">
        <v>47</v>
      </c>
      <c r="I1934" s="23" t="s">
        <v>1001</v>
      </c>
      <c r="J1934" s="24">
        <v>200</v>
      </c>
      <c r="K1934" s="23" t="s">
        <v>213</v>
      </c>
      <c r="L1934" s="32">
        <v>23</v>
      </c>
      <c r="M1934" s="31">
        <v>19</v>
      </c>
      <c r="N1934" s="31">
        <v>131</v>
      </c>
      <c r="O1934" s="30" t="s">
        <v>143</v>
      </c>
      <c r="P1934" s="25">
        <v>48</v>
      </c>
      <c r="Q1934" s="25">
        <v>97</v>
      </c>
      <c r="R1934" s="23" t="s">
        <v>543</v>
      </c>
      <c r="S1934" s="25">
        <v>34</v>
      </c>
      <c r="T1934" s="23" t="s">
        <v>186</v>
      </c>
    </row>
    <row r="1935" spans="1:20" x14ac:dyDescent="0.3">
      <c r="A1935" s="26">
        <v>43580</v>
      </c>
      <c r="B1935" s="23" t="s">
        <v>45</v>
      </c>
      <c r="C1935" s="23" t="s">
        <v>46</v>
      </c>
      <c r="D1935" s="23" t="s">
        <v>47</v>
      </c>
      <c r="E1935" s="25">
        <v>170</v>
      </c>
      <c r="F1935" s="24">
        <v>117</v>
      </c>
      <c r="G1935" s="24">
        <v>2</v>
      </c>
      <c r="H1935" s="24">
        <v>48</v>
      </c>
      <c r="I1935" s="23" t="s">
        <v>373</v>
      </c>
      <c r="J1935" s="24">
        <v>186</v>
      </c>
      <c r="K1935" s="23" t="s">
        <v>481</v>
      </c>
      <c r="L1935" s="32">
        <v>27</v>
      </c>
      <c r="M1935" s="31">
        <v>22</v>
      </c>
      <c r="N1935" s="31">
        <v>114</v>
      </c>
      <c r="O1935" s="30" t="s">
        <v>50</v>
      </c>
      <c r="P1935" s="25">
        <v>58</v>
      </c>
      <c r="Q1935" s="25">
        <v>98</v>
      </c>
      <c r="R1935" s="23" t="s">
        <v>51</v>
      </c>
      <c r="S1935" s="25">
        <v>30</v>
      </c>
      <c r="T1935" s="23" t="s">
        <v>94</v>
      </c>
    </row>
    <row r="1936" spans="1:20" x14ac:dyDescent="0.3">
      <c r="A1936" s="26">
        <v>43581</v>
      </c>
      <c r="B1936" s="23" t="s">
        <v>45</v>
      </c>
      <c r="C1936" s="23" t="s">
        <v>46</v>
      </c>
      <c r="D1936" s="23" t="s">
        <v>47</v>
      </c>
      <c r="E1936" s="25">
        <v>170</v>
      </c>
      <c r="F1936" s="24">
        <v>132</v>
      </c>
      <c r="G1936" s="24">
        <v>0</v>
      </c>
      <c r="H1936" s="24">
        <v>83</v>
      </c>
      <c r="I1936" s="23" t="s">
        <v>272</v>
      </c>
      <c r="J1936" s="24">
        <v>182</v>
      </c>
      <c r="K1936" s="23" t="s">
        <v>374</v>
      </c>
      <c r="L1936" s="30" t="s">
        <v>401</v>
      </c>
      <c r="M1936" s="31">
        <v>19</v>
      </c>
      <c r="N1936" s="31">
        <v>92</v>
      </c>
      <c r="O1936" s="30" t="s">
        <v>113</v>
      </c>
      <c r="P1936" s="25">
        <v>58</v>
      </c>
      <c r="Q1936" s="25">
        <v>92</v>
      </c>
      <c r="R1936" s="23" t="s">
        <v>108</v>
      </c>
      <c r="S1936" s="25">
        <v>39</v>
      </c>
      <c r="T1936" s="23" t="s">
        <v>206</v>
      </c>
    </row>
    <row r="1937" spans="1:20" x14ac:dyDescent="0.3">
      <c r="A1937" s="26">
        <v>43582</v>
      </c>
      <c r="B1937" s="23" t="s">
        <v>45</v>
      </c>
      <c r="C1937" s="23" t="s">
        <v>46</v>
      </c>
      <c r="D1937" s="23" t="s">
        <v>47</v>
      </c>
      <c r="E1937" s="25">
        <v>170</v>
      </c>
      <c r="F1937" s="24">
        <v>132</v>
      </c>
      <c r="G1937" s="24">
        <v>0</v>
      </c>
      <c r="H1937" s="24">
        <v>75</v>
      </c>
      <c r="I1937" s="23" t="s">
        <v>732</v>
      </c>
      <c r="J1937" s="24">
        <v>188</v>
      </c>
      <c r="K1937" s="23" t="s">
        <v>198</v>
      </c>
      <c r="L1937" s="30" t="s">
        <v>116</v>
      </c>
      <c r="M1937" s="31">
        <v>17</v>
      </c>
      <c r="N1937" s="31">
        <v>72</v>
      </c>
      <c r="O1937" s="30" t="s">
        <v>169</v>
      </c>
      <c r="P1937" s="25">
        <v>74</v>
      </c>
      <c r="Q1937" s="25">
        <v>95</v>
      </c>
      <c r="R1937" s="23" t="s">
        <v>51</v>
      </c>
      <c r="S1937" s="25">
        <v>57</v>
      </c>
      <c r="T1937" s="23" t="s">
        <v>95</v>
      </c>
    </row>
    <row r="1938" spans="1:20" x14ac:dyDescent="0.3">
      <c r="A1938" s="26">
        <v>43583</v>
      </c>
      <c r="B1938" s="23" t="s">
        <v>45</v>
      </c>
      <c r="C1938" s="23" t="s">
        <v>46</v>
      </c>
      <c r="D1938" s="23" t="s">
        <v>47</v>
      </c>
      <c r="E1938" s="25">
        <v>170</v>
      </c>
      <c r="F1938" s="24">
        <v>150</v>
      </c>
      <c r="G1938" s="24">
        <v>0</v>
      </c>
      <c r="H1938" s="24">
        <v>95</v>
      </c>
      <c r="I1938" s="23" t="s">
        <v>310</v>
      </c>
      <c r="J1938" s="24">
        <v>206</v>
      </c>
      <c r="K1938" s="23" t="s">
        <v>320</v>
      </c>
      <c r="L1938" s="30" t="s">
        <v>218</v>
      </c>
      <c r="M1938" s="31">
        <v>17</v>
      </c>
      <c r="N1938" s="31">
        <v>69</v>
      </c>
      <c r="O1938" s="30" t="s">
        <v>146</v>
      </c>
      <c r="P1938" s="25">
        <v>66</v>
      </c>
      <c r="Q1938" s="25">
        <v>93</v>
      </c>
      <c r="R1938" s="23" t="s">
        <v>108</v>
      </c>
      <c r="S1938" s="25">
        <v>51</v>
      </c>
      <c r="T1938" s="23" t="s">
        <v>81</v>
      </c>
    </row>
    <row r="1939" spans="1:20" x14ac:dyDescent="0.3">
      <c r="A1939" s="26">
        <v>43584</v>
      </c>
      <c r="B1939" s="23" t="s">
        <v>45</v>
      </c>
      <c r="C1939" s="23" t="s">
        <v>46</v>
      </c>
      <c r="D1939" s="23" t="s">
        <v>47</v>
      </c>
      <c r="E1939" s="25">
        <v>170</v>
      </c>
      <c r="F1939" s="24">
        <v>150</v>
      </c>
      <c r="G1939" s="24">
        <v>0</v>
      </c>
      <c r="H1939" s="24">
        <v>80</v>
      </c>
      <c r="I1939" s="23" t="s">
        <v>1029</v>
      </c>
      <c r="J1939" s="24">
        <v>220</v>
      </c>
      <c r="K1939" s="23" t="s">
        <v>324</v>
      </c>
      <c r="L1939" s="32">
        <v>99</v>
      </c>
      <c r="M1939" s="31">
        <v>17</v>
      </c>
      <c r="N1939" s="31">
        <v>61</v>
      </c>
      <c r="O1939" s="30" t="s">
        <v>51</v>
      </c>
      <c r="P1939" s="25">
        <v>71</v>
      </c>
      <c r="Q1939" s="25">
        <v>99</v>
      </c>
      <c r="R1939" s="23" t="s">
        <v>258</v>
      </c>
      <c r="S1939" s="25">
        <v>54</v>
      </c>
      <c r="T1939" s="23" t="s">
        <v>81</v>
      </c>
    </row>
    <row r="1940" spans="1:20" x14ac:dyDescent="0.3">
      <c r="A1940" s="26">
        <v>43585</v>
      </c>
      <c r="B1940" s="23" t="s">
        <v>45</v>
      </c>
      <c r="C1940" s="23" t="s">
        <v>46</v>
      </c>
      <c r="D1940" s="23" t="s">
        <v>47</v>
      </c>
      <c r="E1940" s="25">
        <v>170</v>
      </c>
      <c r="F1940" s="24">
        <v>146</v>
      </c>
      <c r="G1940" s="24">
        <v>4</v>
      </c>
      <c r="H1940" s="24">
        <v>97</v>
      </c>
      <c r="I1940" s="23" t="s">
        <v>1030</v>
      </c>
      <c r="J1940" s="24">
        <v>195</v>
      </c>
      <c r="K1940" s="23" t="s">
        <v>154</v>
      </c>
      <c r="L1940" s="30" t="s">
        <v>116</v>
      </c>
      <c r="M1940" s="31">
        <v>17</v>
      </c>
      <c r="N1940" s="31">
        <v>53</v>
      </c>
      <c r="O1940" s="30" t="s">
        <v>215</v>
      </c>
      <c r="P1940" s="25">
        <v>82</v>
      </c>
      <c r="Q1940" s="25">
        <v>98</v>
      </c>
      <c r="R1940" s="23" t="s">
        <v>75</v>
      </c>
      <c r="S1940" s="25">
        <v>63</v>
      </c>
      <c r="T1940" s="23" t="s">
        <v>61</v>
      </c>
    </row>
    <row r="1941" spans="1:20" x14ac:dyDescent="0.3">
      <c r="A1941" s="26">
        <v>43586</v>
      </c>
      <c r="B1941" s="23" t="s">
        <v>45</v>
      </c>
      <c r="C1941" s="23" t="s">
        <v>46</v>
      </c>
      <c r="D1941" s="23" t="s">
        <v>47</v>
      </c>
      <c r="E1941" s="25">
        <v>170</v>
      </c>
      <c r="F1941" s="24">
        <v>112</v>
      </c>
      <c r="G1941" s="24">
        <v>6</v>
      </c>
      <c r="H1941" s="24">
        <v>79</v>
      </c>
      <c r="I1941" s="23" t="s">
        <v>399</v>
      </c>
      <c r="J1941" s="24">
        <v>146</v>
      </c>
      <c r="K1941" s="23" t="s">
        <v>208</v>
      </c>
      <c r="L1941" s="32">
        <v>23</v>
      </c>
      <c r="M1941" s="31">
        <v>6</v>
      </c>
      <c r="N1941" s="31">
        <v>33</v>
      </c>
      <c r="O1941" s="30" t="s">
        <v>307</v>
      </c>
      <c r="P1941" s="25">
        <v>81</v>
      </c>
      <c r="Q1941" s="25">
        <v>96</v>
      </c>
      <c r="R1941" s="23" t="s">
        <v>51</v>
      </c>
      <c r="S1941" s="25">
        <v>70</v>
      </c>
      <c r="T1941" s="23" t="s">
        <v>51</v>
      </c>
    </row>
    <row r="1942" spans="1:20" x14ac:dyDescent="0.3">
      <c r="A1942" s="26">
        <v>43587</v>
      </c>
      <c r="B1942" s="23" t="s">
        <v>45</v>
      </c>
      <c r="C1942" s="23" t="s">
        <v>46</v>
      </c>
      <c r="D1942" s="23" t="s">
        <v>47</v>
      </c>
      <c r="E1942" s="25">
        <v>170</v>
      </c>
      <c r="F1942" s="24">
        <v>114</v>
      </c>
      <c r="G1942" s="24">
        <v>0</v>
      </c>
      <c r="H1942" s="24">
        <v>58</v>
      </c>
      <c r="I1942" s="23" t="s">
        <v>576</v>
      </c>
      <c r="J1942" s="24">
        <v>169</v>
      </c>
      <c r="K1942" s="23" t="s">
        <v>77</v>
      </c>
      <c r="L1942" s="30" t="s">
        <v>102</v>
      </c>
      <c r="M1942" s="31">
        <v>11</v>
      </c>
      <c r="N1942" s="31">
        <v>64</v>
      </c>
      <c r="O1942" s="30" t="s">
        <v>94</v>
      </c>
      <c r="P1942" s="25">
        <v>75</v>
      </c>
      <c r="Q1942" s="25">
        <v>98</v>
      </c>
      <c r="R1942" s="23" t="s">
        <v>51</v>
      </c>
      <c r="S1942" s="25">
        <v>60</v>
      </c>
      <c r="T1942" s="23" t="s">
        <v>129</v>
      </c>
    </row>
    <row r="1943" spans="1:20" x14ac:dyDescent="0.3">
      <c r="A1943" s="26">
        <v>43588</v>
      </c>
      <c r="B1943" s="23" t="s">
        <v>45</v>
      </c>
      <c r="C1943" s="23" t="s">
        <v>46</v>
      </c>
      <c r="D1943" s="23" t="s">
        <v>47</v>
      </c>
      <c r="E1943" s="25">
        <v>170</v>
      </c>
      <c r="F1943" s="24">
        <v>118</v>
      </c>
      <c r="G1943" s="24">
        <v>6</v>
      </c>
      <c r="H1943" s="24">
        <v>66</v>
      </c>
      <c r="I1943" s="23" t="s">
        <v>399</v>
      </c>
      <c r="J1943" s="24">
        <v>171</v>
      </c>
      <c r="K1943" s="23" t="s">
        <v>960</v>
      </c>
      <c r="L1943" s="32">
        <v>35</v>
      </c>
      <c r="M1943" s="31">
        <v>11</v>
      </c>
      <c r="N1943" s="31">
        <v>53</v>
      </c>
      <c r="O1943" s="30" t="s">
        <v>342</v>
      </c>
      <c r="P1943" s="25">
        <v>72</v>
      </c>
      <c r="Q1943" s="25">
        <v>96</v>
      </c>
      <c r="R1943" s="23" t="s">
        <v>100</v>
      </c>
      <c r="S1943" s="25">
        <v>57</v>
      </c>
      <c r="T1943" s="23" t="s">
        <v>260</v>
      </c>
    </row>
    <row r="1944" spans="1:20" x14ac:dyDescent="0.3">
      <c r="A1944" s="26">
        <v>43589</v>
      </c>
      <c r="B1944" s="23" t="s">
        <v>45</v>
      </c>
      <c r="C1944" s="23" t="s">
        <v>46</v>
      </c>
      <c r="D1944" s="23" t="s">
        <v>47</v>
      </c>
      <c r="E1944" s="25">
        <v>170</v>
      </c>
      <c r="F1944" s="24">
        <v>119</v>
      </c>
      <c r="G1944" s="24">
        <v>0</v>
      </c>
      <c r="H1944" s="24">
        <v>46</v>
      </c>
      <c r="I1944" s="23" t="s">
        <v>120</v>
      </c>
      <c r="J1944" s="24">
        <v>192</v>
      </c>
      <c r="K1944" s="23" t="s">
        <v>58</v>
      </c>
      <c r="L1944" s="30" t="s">
        <v>116</v>
      </c>
      <c r="M1944" s="31">
        <v>14</v>
      </c>
      <c r="N1944" s="31">
        <v>100</v>
      </c>
      <c r="O1944" s="30" t="s">
        <v>91</v>
      </c>
      <c r="P1944" s="25">
        <v>72</v>
      </c>
      <c r="Q1944" s="25">
        <v>100</v>
      </c>
      <c r="R1944" s="23" t="s">
        <v>258</v>
      </c>
      <c r="S1944" s="25">
        <v>45</v>
      </c>
      <c r="T1944" s="23" t="s">
        <v>113</v>
      </c>
    </row>
    <row r="1945" spans="1:20" x14ac:dyDescent="0.3">
      <c r="A1945" s="26">
        <v>43590</v>
      </c>
      <c r="B1945" s="23" t="s">
        <v>45</v>
      </c>
      <c r="C1945" s="23" t="s">
        <v>46</v>
      </c>
      <c r="D1945" s="23" t="s">
        <v>47</v>
      </c>
      <c r="E1945" s="25">
        <v>170</v>
      </c>
      <c r="F1945" s="24">
        <v>119</v>
      </c>
      <c r="G1945" s="24">
        <v>0</v>
      </c>
      <c r="H1945" s="24">
        <v>57</v>
      </c>
      <c r="I1945" s="23" t="s">
        <v>51</v>
      </c>
      <c r="J1945" s="24">
        <v>181</v>
      </c>
      <c r="K1945" s="23" t="s">
        <v>101</v>
      </c>
      <c r="L1945" s="30" t="s">
        <v>116</v>
      </c>
      <c r="M1945" s="31">
        <v>14</v>
      </c>
      <c r="N1945" s="31">
        <v>64</v>
      </c>
      <c r="O1945" s="30" t="s">
        <v>121</v>
      </c>
      <c r="P1945" s="25">
        <v>67</v>
      </c>
      <c r="Q1945" s="25">
        <v>97</v>
      </c>
      <c r="R1945" s="23" t="s">
        <v>111</v>
      </c>
      <c r="S1945" s="25">
        <v>48</v>
      </c>
      <c r="T1945" s="23" t="s">
        <v>250</v>
      </c>
    </row>
    <row r="1946" spans="1:20" x14ac:dyDescent="0.3">
      <c r="A1946" s="26">
        <v>43591</v>
      </c>
      <c r="B1946" s="23" t="s">
        <v>45</v>
      </c>
      <c r="C1946" s="23" t="s">
        <v>46</v>
      </c>
      <c r="D1946" s="23" t="s">
        <v>47</v>
      </c>
      <c r="E1946" s="25">
        <v>170</v>
      </c>
      <c r="F1946" s="24">
        <v>128</v>
      </c>
      <c r="G1946" s="24">
        <v>0</v>
      </c>
      <c r="H1946" s="24">
        <v>53</v>
      </c>
      <c r="I1946" s="23" t="s">
        <v>576</v>
      </c>
      <c r="J1946" s="24">
        <v>204</v>
      </c>
      <c r="K1946" s="23" t="s">
        <v>658</v>
      </c>
      <c r="L1946" s="30" t="s">
        <v>102</v>
      </c>
      <c r="M1946" s="31">
        <v>14</v>
      </c>
      <c r="N1946" s="31">
        <v>69</v>
      </c>
      <c r="O1946" s="30" t="s">
        <v>307</v>
      </c>
      <c r="P1946" s="25">
        <v>71</v>
      </c>
      <c r="Q1946" s="25">
        <v>99</v>
      </c>
      <c r="R1946" s="23" t="s">
        <v>258</v>
      </c>
      <c r="S1946" s="25">
        <v>53</v>
      </c>
      <c r="T1946" s="23" t="s">
        <v>135</v>
      </c>
    </row>
    <row r="1947" spans="1:20" x14ac:dyDescent="0.3">
      <c r="A1947" s="26">
        <v>43592</v>
      </c>
      <c r="B1947" s="23" t="s">
        <v>45</v>
      </c>
      <c r="C1947" s="23" t="s">
        <v>46</v>
      </c>
      <c r="D1947" s="23" t="s">
        <v>47</v>
      </c>
      <c r="E1947" s="25">
        <v>170</v>
      </c>
      <c r="F1947" s="24">
        <v>156</v>
      </c>
      <c r="G1947" s="24">
        <v>0</v>
      </c>
      <c r="H1947" s="24">
        <v>95</v>
      </c>
      <c r="I1947" s="23" t="s">
        <v>597</v>
      </c>
      <c r="J1947" s="24">
        <v>216</v>
      </c>
      <c r="K1947" s="23" t="s">
        <v>512</v>
      </c>
      <c r="L1947" s="32">
        <v>22</v>
      </c>
      <c r="M1947" s="31">
        <v>6</v>
      </c>
      <c r="N1947" s="31">
        <v>69</v>
      </c>
      <c r="O1947" s="30" t="s">
        <v>100</v>
      </c>
      <c r="P1947" s="25">
        <v>73</v>
      </c>
      <c r="Q1947" s="25">
        <v>96</v>
      </c>
      <c r="R1947" s="23" t="s">
        <v>66</v>
      </c>
      <c r="S1947" s="25">
        <v>44</v>
      </c>
      <c r="T1947" s="23" t="s">
        <v>88</v>
      </c>
    </row>
    <row r="1948" spans="1:20" x14ac:dyDescent="0.3">
      <c r="A1948" s="26">
        <v>43593</v>
      </c>
      <c r="B1948" s="23" t="s">
        <v>45</v>
      </c>
      <c r="C1948" s="23" t="s">
        <v>46</v>
      </c>
      <c r="D1948" s="23" t="s">
        <v>47</v>
      </c>
      <c r="E1948" s="25">
        <v>170</v>
      </c>
      <c r="F1948" s="24">
        <v>166</v>
      </c>
      <c r="G1948" s="24">
        <v>0</v>
      </c>
      <c r="H1948" s="24">
        <v>97</v>
      </c>
      <c r="I1948" s="23" t="s">
        <v>272</v>
      </c>
      <c r="J1948" s="24">
        <v>234</v>
      </c>
      <c r="K1948" s="23" t="s">
        <v>87</v>
      </c>
      <c r="L1948" s="32">
        <v>29</v>
      </c>
      <c r="M1948" s="31">
        <v>19</v>
      </c>
      <c r="N1948" s="31">
        <v>150</v>
      </c>
      <c r="O1948" s="30" t="s">
        <v>52</v>
      </c>
      <c r="P1948" s="25">
        <v>49</v>
      </c>
      <c r="Q1948" s="25">
        <v>88</v>
      </c>
      <c r="R1948" s="23" t="s">
        <v>239</v>
      </c>
      <c r="S1948" s="25">
        <v>25</v>
      </c>
      <c r="T1948" s="23" t="s">
        <v>51</v>
      </c>
    </row>
    <row r="1949" spans="1:20" x14ac:dyDescent="0.3">
      <c r="A1949" s="26">
        <v>43594</v>
      </c>
      <c r="B1949" s="23" t="s">
        <v>45</v>
      </c>
      <c r="C1949" s="23" t="s">
        <v>46</v>
      </c>
      <c r="D1949" s="23" t="s">
        <v>47</v>
      </c>
      <c r="E1949" s="25">
        <v>170</v>
      </c>
      <c r="F1949" s="24">
        <v>108</v>
      </c>
      <c r="G1949" s="24">
        <v>158</v>
      </c>
      <c r="H1949" s="24">
        <v>57</v>
      </c>
      <c r="I1949" s="23" t="s">
        <v>432</v>
      </c>
      <c r="J1949" s="24">
        <v>160</v>
      </c>
      <c r="K1949" s="23" t="s">
        <v>714</v>
      </c>
      <c r="L1949" s="30" t="s">
        <v>401</v>
      </c>
      <c r="M1949" s="31">
        <v>6</v>
      </c>
      <c r="N1949" s="31">
        <v>42</v>
      </c>
      <c r="O1949" s="30" t="s">
        <v>129</v>
      </c>
      <c r="P1949" s="25">
        <v>84</v>
      </c>
      <c r="Q1949" s="25">
        <v>99</v>
      </c>
      <c r="R1949" s="23" t="s">
        <v>51</v>
      </c>
      <c r="S1949" s="25">
        <v>53</v>
      </c>
      <c r="T1949" s="23" t="s">
        <v>148</v>
      </c>
    </row>
    <row r="1950" spans="1:20" x14ac:dyDescent="0.3">
      <c r="A1950" s="26">
        <v>43595</v>
      </c>
      <c r="B1950" s="23" t="s">
        <v>45</v>
      </c>
      <c r="C1950" s="23" t="s">
        <v>46</v>
      </c>
      <c r="D1950" s="23" t="s">
        <v>47</v>
      </c>
      <c r="E1950" s="25">
        <v>170</v>
      </c>
      <c r="F1950" s="24">
        <v>176</v>
      </c>
      <c r="G1950" s="24">
        <v>2</v>
      </c>
      <c r="H1950" s="24">
        <v>121</v>
      </c>
      <c r="I1950" s="23" t="s">
        <v>956</v>
      </c>
      <c r="J1950" s="24">
        <v>232</v>
      </c>
      <c r="K1950" s="23" t="s">
        <v>535</v>
      </c>
      <c r="L1950" s="32">
        <v>35</v>
      </c>
      <c r="M1950" s="31">
        <v>11</v>
      </c>
      <c r="N1950" s="31">
        <v>89</v>
      </c>
      <c r="O1950" s="30" t="s">
        <v>164</v>
      </c>
      <c r="P1950" s="25">
        <v>85</v>
      </c>
      <c r="Q1950" s="25">
        <v>100</v>
      </c>
      <c r="R1950" s="23" t="s">
        <v>51</v>
      </c>
      <c r="S1950" s="25">
        <v>61</v>
      </c>
      <c r="T1950" s="23" t="s">
        <v>167</v>
      </c>
    </row>
    <row r="1951" spans="1:20" x14ac:dyDescent="0.3">
      <c r="A1951" s="26">
        <v>43596</v>
      </c>
      <c r="B1951" s="23" t="s">
        <v>45</v>
      </c>
      <c r="C1951" s="23" t="s">
        <v>46</v>
      </c>
      <c r="D1951" s="23" t="s">
        <v>47</v>
      </c>
      <c r="E1951" s="25">
        <v>170</v>
      </c>
      <c r="F1951" s="24">
        <v>148</v>
      </c>
      <c r="G1951" s="24">
        <v>0</v>
      </c>
      <c r="H1951" s="24">
        <v>99</v>
      </c>
      <c r="I1951" s="23" t="s">
        <v>100</v>
      </c>
      <c r="J1951" s="24">
        <v>198</v>
      </c>
      <c r="K1951" s="23" t="s">
        <v>173</v>
      </c>
      <c r="L1951" s="30" t="s">
        <v>116</v>
      </c>
      <c r="M1951" s="31">
        <v>19</v>
      </c>
      <c r="N1951" s="31">
        <v>78</v>
      </c>
      <c r="O1951" s="30" t="s">
        <v>89</v>
      </c>
      <c r="P1951" s="25">
        <v>72</v>
      </c>
      <c r="Q1951" s="25">
        <v>94</v>
      </c>
      <c r="R1951" s="23" t="s">
        <v>51</v>
      </c>
      <c r="S1951" s="25">
        <v>49</v>
      </c>
      <c r="T1951" s="23" t="s">
        <v>179</v>
      </c>
    </row>
    <row r="1952" spans="1:20" x14ac:dyDescent="0.3">
      <c r="A1952" s="26">
        <v>43597</v>
      </c>
      <c r="B1952" s="23" t="s">
        <v>45</v>
      </c>
      <c r="C1952" s="23" t="s">
        <v>46</v>
      </c>
      <c r="D1952" s="23" t="s">
        <v>47</v>
      </c>
      <c r="E1952" s="25">
        <v>170</v>
      </c>
      <c r="F1952" s="24">
        <v>157</v>
      </c>
      <c r="G1952" s="24">
        <v>0</v>
      </c>
      <c r="H1952" s="24">
        <v>87</v>
      </c>
      <c r="I1952" s="23" t="s">
        <v>1031</v>
      </c>
      <c r="J1952" s="24">
        <v>227</v>
      </c>
      <c r="K1952" s="23" t="s">
        <v>328</v>
      </c>
      <c r="L1952" s="30" t="s">
        <v>218</v>
      </c>
      <c r="M1952" s="31">
        <v>17</v>
      </c>
      <c r="N1952" s="31">
        <v>61</v>
      </c>
      <c r="O1952" s="30" t="s">
        <v>158</v>
      </c>
      <c r="P1952" s="25">
        <v>65</v>
      </c>
      <c r="Q1952" s="25">
        <v>98</v>
      </c>
      <c r="R1952" s="23" t="s">
        <v>178</v>
      </c>
      <c r="S1952" s="25">
        <v>46</v>
      </c>
      <c r="T1952" s="23" t="s">
        <v>250</v>
      </c>
    </row>
    <row r="1953" spans="1:20" x14ac:dyDescent="0.3">
      <c r="A1953" s="26">
        <v>43598</v>
      </c>
      <c r="B1953" s="23" t="s">
        <v>45</v>
      </c>
      <c r="C1953" s="23" t="s">
        <v>46</v>
      </c>
      <c r="D1953" s="23" t="s">
        <v>47</v>
      </c>
      <c r="E1953" s="25">
        <v>170</v>
      </c>
      <c r="F1953" s="24">
        <v>163</v>
      </c>
      <c r="G1953" s="24">
        <v>0</v>
      </c>
      <c r="H1953" s="24">
        <v>96</v>
      </c>
      <c r="I1953" s="23" t="s">
        <v>310</v>
      </c>
      <c r="J1953" s="24">
        <v>230</v>
      </c>
      <c r="K1953" s="23" t="s">
        <v>524</v>
      </c>
      <c r="L1953" s="30" t="s">
        <v>84</v>
      </c>
      <c r="M1953" s="31">
        <v>17</v>
      </c>
      <c r="N1953" s="31">
        <v>61</v>
      </c>
      <c r="O1953" s="30" t="s">
        <v>51</v>
      </c>
      <c r="P1953" s="25">
        <v>65</v>
      </c>
      <c r="Q1953" s="25">
        <v>91</v>
      </c>
      <c r="R1953" s="23" t="s">
        <v>51</v>
      </c>
      <c r="S1953" s="25">
        <v>43</v>
      </c>
      <c r="T1953" s="23" t="s">
        <v>179</v>
      </c>
    </row>
    <row r="1954" spans="1:20" x14ac:dyDescent="0.3">
      <c r="A1954" s="26">
        <v>43599</v>
      </c>
      <c r="B1954" s="23" t="s">
        <v>45</v>
      </c>
      <c r="C1954" s="23" t="s">
        <v>46</v>
      </c>
      <c r="D1954" s="23" t="s">
        <v>47</v>
      </c>
      <c r="E1954" s="25">
        <v>170</v>
      </c>
      <c r="F1954" s="24">
        <v>160</v>
      </c>
      <c r="G1954" s="24">
        <v>0</v>
      </c>
      <c r="H1954" s="24">
        <v>77</v>
      </c>
      <c r="I1954" s="23" t="s">
        <v>227</v>
      </c>
      <c r="J1954" s="24">
        <v>243</v>
      </c>
      <c r="K1954" s="23" t="s">
        <v>496</v>
      </c>
      <c r="L1954" s="30" t="s">
        <v>84</v>
      </c>
      <c r="M1954" s="31">
        <v>17</v>
      </c>
      <c r="N1954" s="31">
        <v>58</v>
      </c>
      <c r="O1954" s="30" t="s">
        <v>135</v>
      </c>
      <c r="P1954" s="25">
        <v>67</v>
      </c>
      <c r="Q1954" s="25">
        <v>98</v>
      </c>
      <c r="R1954" s="23" t="s">
        <v>103</v>
      </c>
      <c r="S1954" s="25">
        <v>40</v>
      </c>
      <c r="T1954" s="23" t="s">
        <v>81</v>
      </c>
    </row>
    <row r="1955" spans="1:20" x14ac:dyDescent="0.3">
      <c r="A1955" s="26">
        <v>43600</v>
      </c>
      <c r="B1955" s="23" t="s">
        <v>45</v>
      </c>
      <c r="C1955" s="23" t="s">
        <v>46</v>
      </c>
      <c r="D1955" s="23" t="s">
        <v>47</v>
      </c>
      <c r="E1955" s="25">
        <v>170</v>
      </c>
      <c r="F1955" s="24">
        <v>188</v>
      </c>
      <c r="G1955" s="24">
        <v>0</v>
      </c>
      <c r="H1955" s="24">
        <v>102</v>
      </c>
      <c r="I1955" s="23" t="s">
        <v>537</v>
      </c>
      <c r="J1955" s="24">
        <v>273</v>
      </c>
      <c r="K1955" s="23" t="s">
        <v>216</v>
      </c>
      <c r="L1955" s="30" t="s">
        <v>401</v>
      </c>
      <c r="M1955" s="31">
        <v>19</v>
      </c>
      <c r="N1955" s="31">
        <v>61</v>
      </c>
      <c r="O1955" s="30" t="s">
        <v>91</v>
      </c>
      <c r="P1955" s="25">
        <v>62</v>
      </c>
      <c r="Q1955" s="25">
        <v>98</v>
      </c>
      <c r="R1955" s="23" t="s">
        <v>51</v>
      </c>
      <c r="S1955" s="25">
        <v>37</v>
      </c>
      <c r="T1955" s="23" t="s">
        <v>164</v>
      </c>
    </row>
    <row r="1956" spans="1:20" x14ac:dyDescent="0.3">
      <c r="A1956" s="26">
        <v>43601</v>
      </c>
      <c r="B1956" s="23" t="s">
        <v>45</v>
      </c>
      <c r="C1956" s="23" t="s">
        <v>46</v>
      </c>
      <c r="D1956" s="23" t="s">
        <v>47</v>
      </c>
      <c r="E1956" s="25">
        <v>170</v>
      </c>
      <c r="F1956" s="24">
        <v>144</v>
      </c>
      <c r="G1956" s="24">
        <v>180</v>
      </c>
      <c r="H1956" s="24">
        <v>114</v>
      </c>
      <c r="I1956" s="23" t="s">
        <v>1032</v>
      </c>
      <c r="J1956" s="24">
        <v>174</v>
      </c>
      <c r="K1956" s="23" t="s">
        <v>220</v>
      </c>
      <c r="L1956" s="32">
        <v>32</v>
      </c>
      <c r="M1956" s="31">
        <v>6</v>
      </c>
      <c r="N1956" s="31">
        <v>69</v>
      </c>
      <c r="O1956" s="30" t="s">
        <v>249</v>
      </c>
      <c r="P1956" s="25">
        <v>88</v>
      </c>
      <c r="Q1956" s="25">
        <v>98</v>
      </c>
      <c r="R1956" s="23" t="s">
        <v>162</v>
      </c>
      <c r="S1956" s="25">
        <v>72</v>
      </c>
      <c r="T1956" s="23" t="s">
        <v>50</v>
      </c>
    </row>
    <row r="1957" spans="1:20" x14ac:dyDescent="0.3">
      <c r="A1957" s="26">
        <v>43602</v>
      </c>
      <c r="B1957" s="23" t="s">
        <v>45</v>
      </c>
      <c r="C1957" s="23" t="s">
        <v>46</v>
      </c>
      <c r="D1957" s="23" t="s">
        <v>47</v>
      </c>
      <c r="E1957" s="25">
        <v>170</v>
      </c>
      <c r="F1957" s="24">
        <v>107</v>
      </c>
      <c r="G1957" s="24">
        <v>110</v>
      </c>
      <c r="H1957" s="24">
        <v>79</v>
      </c>
      <c r="I1957" s="23" t="s">
        <v>399</v>
      </c>
      <c r="J1957" s="24">
        <v>135</v>
      </c>
      <c r="K1957" s="23" t="s">
        <v>535</v>
      </c>
      <c r="L1957" s="32">
        <v>27</v>
      </c>
      <c r="M1957" s="31">
        <v>14</v>
      </c>
      <c r="N1957" s="31">
        <v>108</v>
      </c>
      <c r="O1957" s="30" t="s">
        <v>494</v>
      </c>
      <c r="P1957" s="25">
        <v>89</v>
      </c>
      <c r="Q1957" s="25">
        <v>99</v>
      </c>
      <c r="R1957" s="23" t="s">
        <v>183</v>
      </c>
      <c r="S1957" s="25">
        <v>72</v>
      </c>
      <c r="T1957" s="23" t="s">
        <v>650</v>
      </c>
    </row>
    <row r="1958" spans="1:20" x14ac:dyDescent="0.3">
      <c r="A1958" s="26">
        <v>43603</v>
      </c>
      <c r="B1958" s="23" t="s">
        <v>45</v>
      </c>
      <c r="C1958" s="23" t="s">
        <v>46</v>
      </c>
      <c r="D1958" s="23" t="s">
        <v>47</v>
      </c>
      <c r="E1958" s="25">
        <v>170</v>
      </c>
      <c r="F1958" s="24">
        <v>112</v>
      </c>
      <c r="G1958" s="24">
        <v>30</v>
      </c>
      <c r="H1958" s="24">
        <v>78</v>
      </c>
      <c r="I1958" s="23" t="s">
        <v>115</v>
      </c>
      <c r="J1958" s="24">
        <v>145</v>
      </c>
      <c r="K1958" s="23" t="s">
        <v>459</v>
      </c>
      <c r="L1958" s="32">
        <v>29</v>
      </c>
      <c r="M1958" s="31">
        <v>11</v>
      </c>
      <c r="N1958" s="31">
        <v>86</v>
      </c>
      <c r="O1958" s="30" t="s">
        <v>71</v>
      </c>
      <c r="P1958" s="25">
        <v>82</v>
      </c>
      <c r="Q1958" s="25">
        <v>99</v>
      </c>
      <c r="R1958" s="23" t="s">
        <v>51</v>
      </c>
      <c r="S1958" s="25">
        <v>57</v>
      </c>
      <c r="T1958" s="23" t="s">
        <v>352</v>
      </c>
    </row>
    <row r="1959" spans="1:20" x14ac:dyDescent="0.3">
      <c r="A1959" s="26">
        <v>43604</v>
      </c>
      <c r="B1959" s="23" t="s">
        <v>45</v>
      </c>
      <c r="C1959" s="23" t="s">
        <v>46</v>
      </c>
      <c r="D1959" s="23" t="s">
        <v>47</v>
      </c>
      <c r="E1959" s="25">
        <v>170</v>
      </c>
      <c r="F1959" s="24">
        <v>118</v>
      </c>
      <c r="G1959" s="24">
        <v>0</v>
      </c>
      <c r="H1959" s="24">
        <v>76</v>
      </c>
      <c r="I1959" s="23" t="s">
        <v>51</v>
      </c>
      <c r="J1959" s="24">
        <v>159</v>
      </c>
      <c r="K1959" s="23" t="s">
        <v>371</v>
      </c>
      <c r="L1959" s="30" t="s">
        <v>116</v>
      </c>
      <c r="M1959" s="31">
        <v>8</v>
      </c>
      <c r="N1959" s="31">
        <v>64</v>
      </c>
      <c r="O1959" s="30" t="s">
        <v>167</v>
      </c>
      <c r="P1959" s="25">
        <v>72</v>
      </c>
      <c r="Q1959" s="25">
        <v>99</v>
      </c>
      <c r="R1959" s="23" t="s">
        <v>51</v>
      </c>
      <c r="S1959" s="25">
        <v>51</v>
      </c>
      <c r="T1959" s="23" t="s">
        <v>215</v>
      </c>
    </row>
    <row r="1960" spans="1:20" x14ac:dyDescent="0.3">
      <c r="A1960" s="26">
        <v>43605</v>
      </c>
      <c r="B1960" s="23" t="s">
        <v>45</v>
      </c>
      <c r="C1960" s="23" t="s">
        <v>46</v>
      </c>
      <c r="D1960" s="23" t="s">
        <v>47</v>
      </c>
      <c r="E1960" s="25">
        <v>170</v>
      </c>
      <c r="F1960" s="24">
        <v>120</v>
      </c>
      <c r="G1960" s="24">
        <v>0</v>
      </c>
      <c r="H1960" s="24">
        <v>73</v>
      </c>
      <c r="I1960" s="23" t="s">
        <v>327</v>
      </c>
      <c r="J1960" s="24">
        <v>167</v>
      </c>
      <c r="K1960" s="23" t="s">
        <v>273</v>
      </c>
      <c r="L1960" s="32">
        <v>36</v>
      </c>
      <c r="M1960" s="31">
        <v>8</v>
      </c>
      <c r="N1960" s="31">
        <v>53</v>
      </c>
      <c r="O1960" s="30" t="s">
        <v>215</v>
      </c>
      <c r="P1960" s="25">
        <v>75</v>
      </c>
      <c r="Q1960" s="25">
        <v>98</v>
      </c>
      <c r="R1960" s="23" t="s">
        <v>832</v>
      </c>
      <c r="S1960" s="25">
        <v>61</v>
      </c>
      <c r="T1960" s="23" t="s">
        <v>51</v>
      </c>
    </row>
    <row r="1961" spans="1:20" x14ac:dyDescent="0.3">
      <c r="A1961" s="26">
        <v>43606</v>
      </c>
      <c r="B1961" s="23" t="s">
        <v>45</v>
      </c>
      <c r="C1961" s="23" t="s">
        <v>46</v>
      </c>
      <c r="D1961" s="23" t="s">
        <v>47</v>
      </c>
      <c r="E1961" s="25">
        <v>170</v>
      </c>
      <c r="F1961" s="24">
        <v>147</v>
      </c>
      <c r="G1961" s="24">
        <v>0</v>
      </c>
      <c r="H1961" s="24">
        <v>87</v>
      </c>
      <c r="I1961" s="23" t="s">
        <v>607</v>
      </c>
      <c r="J1961" s="24">
        <v>207</v>
      </c>
      <c r="K1961" s="23" t="s">
        <v>702</v>
      </c>
      <c r="L1961" s="30" t="s">
        <v>116</v>
      </c>
      <c r="M1961" s="31">
        <v>19</v>
      </c>
      <c r="N1961" s="31">
        <v>67</v>
      </c>
      <c r="O1961" s="30" t="s">
        <v>215</v>
      </c>
      <c r="P1961" s="25">
        <v>76</v>
      </c>
      <c r="Q1961" s="25">
        <v>99</v>
      </c>
      <c r="R1961" s="23" t="s">
        <v>51</v>
      </c>
      <c r="S1961" s="25">
        <v>56</v>
      </c>
      <c r="T1961" s="23" t="s">
        <v>179</v>
      </c>
    </row>
    <row r="1962" spans="1:20" x14ac:dyDescent="0.3">
      <c r="A1962" s="26">
        <v>43607</v>
      </c>
      <c r="B1962" s="23" t="s">
        <v>45</v>
      </c>
      <c r="C1962" s="23" t="s">
        <v>46</v>
      </c>
      <c r="D1962" s="23" t="s">
        <v>47</v>
      </c>
      <c r="E1962" s="25">
        <v>170</v>
      </c>
      <c r="F1962" s="24">
        <v>178</v>
      </c>
      <c r="G1962" s="24">
        <v>0</v>
      </c>
      <c r="H1962" s="24">
        <v>110</v>
      </c>
      <c r="I1962" s="23" t="s">
        <v>694</v>
      </c>
      <c r="J1962" s="24">
        <v>247</v>
      </c>
      <c r="K1962" s="23" t="s">
        <v>788</v>
      </c>
      <c r="L1962" s="30" t="s">
        <v>401</v>
      </c>
      <c r="M1962" s="31">
        <v>8</v>
      </c>
      <c r="N1962" s="31">
        <v>56</v>
      </c>
      <c r="O1962" s="30" t="s">
        <v>121</v>
      </c>
      <c r="P1962" s="25">
        <v>63</v>
      </c>
      <c r="Q1962" s="25">
        <v>97</v>
      </c>
      <c r="R1962" s="23" t="s">
        <v>51</v>
      </c>
      <c r="S1962" s="25">
        <v>44</v>
      </c>
      <c r="T1962" s="23" t="s">
        <v>79</v>
      </c>
    </row>
    <row r="1963" spans="1:20" x14ac:dyDescent="0.3">
      <c r="A1963" s="26">
        <v>43608</v>
      </c>
      <c r="B1963" s="23" t="s">
        <v>45</v>
      </c>
      <c r="C1963" s="23" t="s">
        <v>46</v>
      </c>
      <c r="D1963" s="23" t="s">
        <v>47</v>
      </c>
      <c r="E1963" s="25">
        <v>170</v>
      </c>
      <c r="F1963" s="24">
        <v>165</v>
      </c>
      <c r="G1963" s="24">
        <v>8</v>
      </c>
      <c r="H1963" s="24">
        <v>112</v>
      </c>
      <c r="I1963" s="23" t="s">
        <v>790</v>
      </c>
      <c r="J1963" s="24">
        <v>218</v>
      </c>
      <c r="K1963" s="23" t="s">
        <v>716</v>
      </c>
      <c r="L1963" s="30" t="s">
        <v>84</v>
      </c>
      <c r="M1963" s="31">
        <v>11</v>
      </c>
      <c r="N1963" s="31">
        <v>67</v>
      </c>
      <c r="O1963" s="30" t="s">
        <v>117</v>
      </c>
      <c r="P1963" s="25">
        <v>82</v>
      </c>
      <c r="Q1963" s="25">
        <v>98</v>
      </c>
      <c r="R1963" s="23" t="s">
        <v>51</v>
      </c>
      <c r="S1963" s="25">
        <v>55</v>
      </c>
      <c r="T1963" s="23" t="s">
        <v>182</v>
      </c>
    </row>
    <row r="1964" spans="1:20" x14ac:dyDescent="0.3">
      <c r="A1964" s="26">
        <v>43609</v>
      </c>
      <c r="B1964" s="23" t="s">
        <v>45</v>
      </c>
      <c r="C1964" s="23" t="s">
        <v>46</v>
      </c>
      <c r="D1964" s="23" t="s">
        <v>47</v>
      </c>
      <c r="E1964" s="25">
        <v>170</v>
      </c>
      <c r="F1964" s="24">
        <v>145</v>
      </c>
      <c r="G1964" s="24">
        <v>0</v>
      </c>
      <c r="H1964" s="24">
        <v>103</v>
      </c>
      <c r="I1964" s="23" t="s">
        <v>767</v>
      </c>
      <c r="J1964" s="24">
        <v>187</v>
      </c>
      <c r="K1964" s="23" t="s">
        <v>208</v>
      </c>
      <c r="L1964" s="30" t="s">
        <v>116</v>
      </c>
      <c r="M1964" s="31">
        <v>14</v>
      </c>
      <c r="N1964" s="31">
        <v>64</v>
      </c>
      <c r="O1964" s="30" t="s">
        <v>64</v>
      </c>
      <c r="P1964" s="25">
        <v>73</v>
      </c>
      <c r="Q1964" s="25">
        <v>98</v>
      </c>
      <c r="R1964" s="23" t="s">
        <v>51</v>
      </c>
      <c r="S1964" s="25">
        <v>57</v>
      </c>
      <c r="T1964" s="23" t="s">
        <v>50</v>
      </c>
    </row>
    <row r="1965" spans="1:20" x14ac:dyDescent="0.3">
      <c r="A1965" s="26">
        <v>43610</v>
      </c>
      <c r="B1965" s="23" t="s">
        <v>45</v>
      </c>
      <c r="C1965" s="23" t="s">
        <v>46</v>
      </c>
      <c r="D1965" s="23" t="s">
        <v>47</v>
      </c>
      <c r="E1965" s="25">
        <v>170</v>
      </c>
      <c r="F1965" s="24">
        <v>156</v>
      </c>
      <c r="G1965" s="24">
        <v>0</v>
      </c>
      <c r="H1965" s="24">
        <v>111</v>
      </c>
      <c r="I1965" s="23" t="s">
        <v>901</v>
      </c>
      <c r="J1965" s="24">
        <v>202</v>
      </c>
      <c r="K1965" s="23" t="s">
        <v>431</v>
      </c>
      <c r="L1965" s="30" t="s">
        <v>116</v>
      </c>
      <c r="M1965" s="31">
        <v>17</v>
      </c>
      <c r="N1965" s="31">
        <v>72</v>
      </c>
      <c r="O1965" s="30" t="s">
        <v>215</v>
      </c>
      <c r="P1965" s="25">
        <v>73</v>
      </c>
      <c r="Q1965" s="25">
        <v>97</v>
      </c>
      <c r="R1965" s="23" t="s">
        <v>120</v>
      </c>
      <c r="S1965" s="25">
        <v>53</v>
      </c>
      <c r="T1965" s="23" t="s">
        <v>179</v>
      </c>
    </row>
    <row r="1966" spans="1:20" x14ac:dyDescent="0.3">
      <c r="A1966" s="26">
        <v>43611</v>
      </c>
      <c r="B1966" s="23" t="s">
        <v>45</v>
      </c>
      <c r="C1966" s="23" t="s">
        <v>46</v>
      </c>
      <c r="D1966" s="23" t="s">
        <v>47</v>
      </c>
      <c r="E1966" s="25">
        <v>170</v>
      </c>
      <c r="F1966" s="24">
        <v>152</v>
      </c>
      <c r="G1966" s="24">
        <v>0</v>
      </c>
      <c r="H1966" s="24">
        <v>98</v>
      </c>
      <c r="I1966" s="23" t="s">
        <v>51</v>
      </c>
      <c r="J1966" s="24">
        <v>207</v>
      </c>
      <c r="K1966" s="23" t="s">
        <v>146</v>
      </c>
      <c r="L1966" s="32">
        <v>35</v>
      </c>
      <c r="M1966" s="31">
        <v>14</v>
      </c>
      <c r="N1966" s="31">
        <v>69</v>
      </c>
      <c r="O1966" s="30" t="s">
        <v>186</v>
      </c>
      <c r="P1966" s="25">
        <v>78</v>
      </c>
      <c r="Q1966" s="25">
        <v>97</v>
      </c>
      <c r="R1966" s="23" t="s">
        <v>184</v>
      </c>
      <c r="S1966" s="25">
        <v>62</v>
      </c>
      <c r="T1966" s="23" t="s">
        <v>146</v>
      </c>
    </row>
    <row r="1967" spans="1:20" x14ac:dyDescent="0.3">
      <c r="A1967" s="26">
        <v>43612</v>
      </c>
      <c r="B1967" s="23" t="s">
        <v>45</v>
      </c>
      <c r="C1967" s="23" t="s">
        <v>46</v>
      </c>
      <c r="D1967" s="23" t="s">
        <v>47</v>
      </c>
      <c r="E1967" s="25">
        <v>170</v>
      </c>
      <c r="F1967" s="24">
        <v>144</v>
      </c>
      <c r="G1967" s="24">
        <v>86</v>
      </c>
      <c r="H1967" s="24">
        <v>124</v>
      </c>
      <c r="I1967" s="23" t="s">
        <v>51</v>
      </c>
      <c r="J1967" s="24">
        <v>165</v>
      </c>
      <c r="K1967" s="23" t="s">
        <v>659</v>
      </c>
      <c r="L1967" s="30" t="s">
        <v>218</v>
      </c>
      <c r="M1967" s="31">
        <v>6</v>
      </c>
      <c r="N1967" s="31">
        <v>44</v>
      </c>
      <c r="O1967" s="30" t="s">
        <v>135</v>
      </c>
      <c r="P1967" s="25">
        <v>92</v>
      </c>
      <c r="Q1967" s="25">
        <v>96</v>
      </c>
      <c r="R1967" s="23" t="s">
        <v>88</v>
      </c>
      <c r="S1967" s="25">
        <v>86</v>
      </c>
      <c r="T1967" s="23" t="s">
        <v>186</v>
      </c>
    </row>
    <row r="1968" spans="1:20" x14ac:dyDescent="0.3">
      <c r="A1968" s="26">
        <v>43613</v>
      </c>
      <c r="B1968" s="23" t="s">
        <v>45</v>
      </c>
      <c r="C1968" s="23" t="s">
        <v>46</v>
      </c>
      <c r="D1968" s="23" t="s">
        <v>47</v>
      </c>
      <c r="E1968" s="25">
        <v>170</v>
      </c>
      <c r="F1968" s="24">
        <v>145</v>
      </c>
      <c r="G1968" s="24">
        <v>0</v>
      </c>
      <c r="H1968" s="24">
        <v>100</v>
      </c>
      <c r="I1968" s="23" t="s">
        <v>199</v>
      </c>
      <c r="J1968" s="24">
        <v>190</v>
      </c>
      <c r="K1968" s="23" t="s">
        <v>864</v>
      </c>
      <c r="L1968" s="30" t="s">
        <v>132</v>
      </c>
      <c r="M1968" s="31">
        <v>14</v>
      </c>
      <c r="N1968" s="31">
        <v>69</v>
      </c>
      <c r="O1968" s="30" t="s">
        <v>64</v>
      </c>
      <c r="P1968" s="25">
        <v>73</v>
      </c>
      <c r="Q1968" s="25">
        <v>99</v>
      </c>
      <c r="R1968" s="23" t="s">
        <v>147</v>
      </c>
      <c r="S1968" s="25">
        <v>56</v>
      </c>
      <c r="T1968" s="23" t="s">
        <v>133</v>
      </c>
    </row>
    <row r="1969" spans="1:20" x14ac:dyDescent="0.3">
      <c r="A1969" s="26">
        <v>43614</v>
      </c>
      <c r="B1969" s="23" t="s">
        <v>45</v>
      </c>
      <c r="C1969" s="23" t="s">
        <v>46</v>
      </c>
      <c r="D1969" s="23" t="s">
        <v>47</v>
      </c>
      <c r="E1969" s="25">
        <v>170</v>
      </c>
      <c r="F1969" s="24">
        <v>166</v>
      </c>
      <c r="G1969" s="24">
        <v>0</v>
      </c>
      <c r="H1969" s="24">
        <v>99</v>
      </c>
      <c r="I1969" s="23" t="s">
        <v>869</v>
      </c>
      <c r="J1969" s="24">
        <v>233</v>
      </c>
      <c r="K1969" s="23" t="s">
        <v>954</v>
      </c>
      <c r="L1969" s="30" t="s">
        <v>218</v>
      </c>
      <c r="M1969" s="31">
        <v>17</v>
      </c>
      <c r="N1969" s="31">
        <v>58</v>
      </c>
      <c r="O1969" s="30" t="s">
        <v>148</v>
      </c>
      <c r="P1969" s="25">
        <v>68</v>
      </c>
      <c r="Q1969" s="25">
        <v>97</v>
      </c>
      <c r="R1969" s="23" t="s">
        <v>543</v>
      </c>
      <c r="S1969" s="25">
        <v>53</v>
      </c>
      <c r="T1969" s="23" t="s">
        <v>307</v>
      </c>
    </row>
    <row r="1970" spans="1:20" x14ac:dyDescent="0.3">
      <c r="A1970" s="26">
        <v>43615</v>
      </c>
      <c r="B1970" s="23" t="s">
        <v>45</v>
      </c>
      <c r="C1970" s="23" t="s">
        <v>46</v>
      </c>
      <c r="D1970" s="23" t="s">
        <v>47</v>
      </c>
      <c r="E1970" s="25">
        <v>170</v>
      </c>
      <c r="F1970" s="24">
        <v>204</v>
      </c>
      <c r="G1970" s="24">
        <v>0</v>
      </c>
      <c r="H1970" s="24">
        <v>114</v>
      </c>
      <c r="I1970" s="23" t="s">
        <v>51</v>
      </c>
      <c r="J1970" s="24">
        <v>295</v>
      </c>
      <c r="K1970" s="23" t="s">
        <v>775</v>
      </c>
      <c r="L1970" s="30" t="s">
        <v>116</v>
      </c>
      <c r="M1970" s="31">
        <v>14</v>
      </c>
      <c r="N1970" s="31">
        <v>58</v>
      </c>
      <c r="O1970" s="30" t="s">
        <v>158</v>
      </c>
      <c r="P1970" s="25">
        <v>61</v>
      </c>
      <c r="Q1970" s="25">
        <v>99</v>
      </c>
      <c r="R1970" s="23" t="s">
        <v>367</v>
      </c>
      <c r="S1970" s="25">
        <v>42</v>
      </c>
      <c r="T1970" s="23" t="s">
        <v>201</v>
      </c>
    </row>
    <row r="1971" spans="1:20" x14ac:dyDescent="0.3">
      <c r="A1971" s="26">
        <v>43616</v>
      </c>
      <c r="B1971" s="23" t="s">
        <v>45</v>
      </c>
      <c r="C1971" s="23" t="s">
        <v>46</v>
      </c>
      <c r="D1971" s="23" t="s">
        <v>47</v>
      </c>
      <c r="E1971" s="25">
        <v>170</v>
      </c>
      <c r="F1971" s="24">
        <v>222</v>
      </c>
      <c r="G1971" s="24">
        <v>0</v>
      </c>
      <c r="H1971" s="24">
        <v>125</v>
      </c>
      <c r="I1971" s="23" t="s">
        <v>338</v>
      </c>
      <c r="J1971" s="24">
        <v>319</v>
      </c>
      <c r="K1971" s="23" t="s">
        <v>912</v>
      </c>
      <c r="L1971" s="32">
        <v>99</v>
      </c>
      <c r="M1971" s="31">
        <v>11</v>
      </c>
      <c r="N1971" s="31">
        <v>58</v>
      </c>
      <c r="O1971" s="30" t="s">
        <v>51</v>
      </c>
      <c r="P1971" s="25">
        <v>52</v>
      </c>
      <c r="Q1971" s="25">
        <v>97</v>
      </c>
      <c r="R1971" s="23" t="s">
        <v>750</v>
      </c>
      <c r="S1971" s="25">
        <v>33</v>
      </c>
      <c r="T1971" s="23" t="s">
        <v>369</v>
      </c>
    </row>
    <row r="1972" spans="1:20" x14ac:dyDescent="0.3">
      <c r="A1972" s="26">
        <v>43617</v>
      </c>
      <c r="B1972" s="23" t="s">
        <v>45</v>
      </c>
      <c r="C1972" s="23" t="s">
        <v>46</v>
      </c>
      <c r="D1972" s="23" t="s">
        <v>47</v>
      </c>
      <c r="E1972" s="25">
        <v>170</v>
      </c>
      <c r="F1972" s="24">
        <v>222</v>
      </c>
      <c r="G1972" s="24">
        <v>0</v>
      </c>
      <c r="H1972" s="24">
        <v>136</v>
      </c>
      <c r="I1972" s="23" t="s">
        <v>413</v>
      </c>
      <c r="J1972" s="24">
        <v>307</v>
      </c>
      <c r="K1972" s="23" t="s">
        <v>173</v>
      </c>
      <c r="L1972" s="30" t="s">
        <v>401</v>
      </c>
      <c r="M1972" s="31">
        <v>19</v>
      </c>
      <c r="N1972" s="31">
        <v>64</v>
      </c>
      <c r="O1972" s="30" t="s">
        <v>206</v>
      </c>
      <c r="P1972" s="25">
        <v>51</v>
      </c>
      <c r="Q1972" s="25">
        <v>91</v>
      </c>
      <c r="R1972" s="23" t="s">
        <v>51</v>
      </c>
      <c r="S1972" s="25">
        <v>37</v>
      </c>
      <c r="T1972" s="23" t="s">
        <v>51</v>
      </c>
    </row>
    <row r="1973" spans="1:20" x14ac:dyDescent="0.3">
      <c r="A1973" s="26">
        <v>43618</v>
      </c>
      <c r="B1973" s="23" t="s">
        <v>45</v>
      </c>
      <c r="C1973" s="23" t="s">
        <v>46</v>
      </c>
      <c r="D1973" s="23" t="s">
        <v>47</v>
      </c>
      <c r="E1973" s="25">
        <v>170</v>
      </c>
      <c r="F1973" s="24">
        <v>210</v>
      </c>
      <c r="G1973" s="24">
        <v>0</v>
      </c>
      <c r="H1973" s="24">
        <v>134</v>
      </c>
      <c r="I1973" s="23" t="s">
        <v>471</v>
      </c>
      <c r="J1973" s="24">
        <v>285</v>
      </c>
      <c r="K1973" s="23" t="s">
        <v>515</v>
      </c>
      <c r="L1973" s="30" t="s">
        <v>84</v>
      </c>
      <c r="M1973" s="31">
        <v>17</v>
      </c>
      <c r="N1973" s="31">
        <v>72</v>
      </c>
      <c r="O1973" s="30" t="s">
        <v>81</v>
      </c>
      <c r="P1973" s="25">
        <v>68</v>
      </c>
      <c r="Q1973" s="25">
        <v>94</v>
      </c>
      <c r="R1973" s="23" t="s">
        <v>120</v>
      </c>
      <c r="S1973" s="25">
        <v>44</v>
      </c>
      <c r="T1973" s="23" t="s">
        <v>250</v>
      </c>
    </row>
    <row r="1974" spans="1:20" x14ac:dyDescent="0.3">
      <c r="A1974" s="26">
        <v>43619</v>
      </c>
      <c r="B1974" s="23" t="s">
        <v>45</v>
      </c>
      <c r="C1974" s="23" t="s">
        <v>46</v>
      </c>
      <c r="D1974" s="23" t="s">
        <v>47</v>
      </c>
      <c r="E1974" s="25">
        <v>170</v>
      </c>
      <c r="F1974" s="24">
        <v>198</v>
      </c>
      <c r="G1974" s="24">
        <v>0</v>
      </c>
      <c r="H1974" s="24">
        <v>158</v>
      </c>
      <c r="I1974" s="23" t="s">
        <v>82</v>
      </c>
      <c r="J1974" s="24">
        <v>238</v>
      </c>
      <c r="K1974" s="23" t="s">
        <v>898</v>
      </c>
      <c r="L1974" s="30" t="s">
        <v>116</v>
      </c>
      <c r="M1974" s="31">
        <v>17</v>
      </c>
      <c r="N1974" s="31">
        <v>58</v>
      </c>
      <c r="O1974" s="30" t="s">
        <v>113</v>
      </c>
      <c r="P1974" s="25">
        <v>75</v>
      </c>
      <c r="Q1974" s="25">
        <v>92</v>
      </c>
      <c r="R1974" s="23" t="s">
        <v>51</v>
      </c>
      <c r="S1974" s="25">
        <v>61</v>
      </c>
      <c r="T1974" s="23" t="s">
        <v>133</v>
      </c>
    </row>
    <row r="1975" spans="1:20" x14ac:dyDescent="0.3">
      <c r="A1975" s="26">
        <v>43620</v>
      </c>
      <c r="B1975" s="23" t="s">
        <v>45</v>
      </c>
      <c r="C1975" s="23" t="s">
        <v>46</v>
      </c>
      <c r="D1975" s="23" t="s">
        <v>47</v>
      </c>
      <c r="E1975" s="25">
        <v>170</v>
      </c>
      <c r="F1975" s="24">
        <v>170</v>
      </c>
      <c r="G1975" s="24">
        <v>206</v>
      </c>
      <c r="H1975" s="24">
        <v>123</v>
      </c>
      <c r="I1975" s="23" t="s">
        <v>51</v>
      </c>
      <c r="J1975" s="24">
        <v>218</v>
      </c>
      <c r="K1975" s="23" t="s">
        <v>104</v>
      </c>
      <c r="L1975" s="30" t="s">
        <v>116</v>
      </c>
      <c r="M1975" s="31">
        <v>3</v>
      </c>
      <c r="N1975" s="31">
        <v>64</v>
      </c>
      <c r="O1975" s="30" t="s">
        <v>188</v>
      </c>
      <c r="P1975" s="25">
        <v>90</v>
      </c>
      <c r="Q1975" s="25">
        <v>98</v>
      </c>
      <c r="R1975" s="23" t="s">
        <v>51</v>
      </c>
      <c r="S1975" s="25">
        <v>65</v>
      </c>
      <c r="T1975" s="23" t="s">
        <v>104</v>
      </c>
    </row>
    <row r="1976" spans="1:20" x14ac:dyDescent="0.3">
      <c r="A1976" s="26">
        <v>43621</v>
      </c>
      <c r="B1976" s="23" t="s">
        <v>45</v>
      </c>
      <c r="C1976" s="23" t="s">
        <v>46</v>
      </c>
      <c r="D1976" s="23" t="s">
        <v>47</v>
      </c>
      <c r="E1976" s="25">
        <v>170</v>
      </c>
      <c r="F1976" s="24">
        <v>126</v>
      </c>
      <c r="G1976" s="24">
        <v>32</v>
      </c>
      <c r="H1976" s="24">
        <v>94</v>
      </c>
      <c r="I1976" s="23" t="s">
        <v>156</v>
      </c>
      <c r="J1976" s="24">
        <v>158</v>
      </c>
      <c r="K1976" s="23" t="s">
        <v>352</v>
      </c>
      <c r="L1976" s="30" t="s">
        <v>401</v>
      </c>
      <c r="M1976" s="31">
        <v>11</v>
      </c>
      <c r="N1976" s="31">
        <v>117</v>
      </c>
      <c r="O1976" s="30" t="s">
        <v>277</v>
      </c>
      <c r="P1976" s="25">
        <v>84</v>
      </c>
      <c r="Q1976" s="25">
        <v>99</v>
      </c>
      <c r="R1976" s="23" t="s">
        <v>51</v>
      </c>
      <c r="S1976" s="25">
        <v>64</v>
      </c>
      <c r="T1976" s="23" t="s">
        <v>352</v>
      </c>
    </row>
    <row r="1977" spans="1:20" x14ac:dyDescent="0.3">
      <c r="A1977" s="26">
        <v>43622</v>
      </c>
      <c r="B1977" s="23" t="s">
        <v>45</v>
      </c>
      <c r="C1977" s="23" t="s">
        <v>46</v>
      </c>
      <c r="D1977" s="23" t="s">
        <v>47</v>
      </c>
      <c r="E1977" s="25">
        <v>170</v>
      </c>
      <c r="F1977" s="24">
        <v>148</v>
      </c>
      <c r="G1977" s="24">
        <v>12</v>
      </c>
      <c r="H1977" s="24">
        <v>77</v>
      </c>
      <c r="I1977" s="23" t="s">
        <v>294</v>
      </c>
      <c r="J1977" s="24">
        <v>218</v>
      </c>
      <c r="K1977" s="23" t="s">
        <v>119</v>
      </c>
      <c r="L1977" s="32">
        <v>24</v>
      </c>
      <c r="M1977" s="31">
        <v>17</v>
      </c>
      <c r="N1977" s="31">
        <v>144</v>
      </c>
      <c r="O1977" s="30" t="s">
        <v>260</v>
      </c>
      <c r="P1977" s="25">
        <v>60</v>
      </c>
      <c r="Q1977" s="25">
        <v>98</v>
      </c>
      <c r="R1977" s="23" t="s">
        <v>286</v>
      </c>
      <c r="S1977" s="25">
        <v>37</v>
      </c>
      <c r="T1977" s="23" t="s">
        <v>121</v>
      </c>
    </row>
    <row r="1978" spans="1:20" x14ac:dyDescent="0.3">
      <c r="A1978" s="26">
        <v>43623</v>
      </c>
      <c r="B1978" s="23" t="s">
        <v>45</v>
      </c>
      <c r="C1978" s="23" t="s">
        <v>46</v>
      </c>
      <c r="D1978" s="23" t="s">
        <v>47</v>
      </c>
      <c r="E1978" s="25">
        <v>170</v>
      </c>
      <c r="F1978" s="24">
        <v>137</v>
      </c>
      <c r="G1978" s="24">
        <v>2</v>
      </c>
      <c r="H1978" s="24">
        <v>95</v>
      </c>
      <c r="I1978" s="23" t="s">
        <v>51</v>
      </c>
      <c r="J1978" s="24">
        <v>179</v>
      </c>
      <c r="K1978" s="23" t="s">
        <v>417</v>
      </c>
      <c r="L1978" s="32">
        <v>28</v>
      </c>
      <c r="M1978" s="31">
        <v>19</v>
      </c>
      <c r="N1978" s="31">
        <v>111</v>
      </c>
      <c r="O1978" s="30" t="s">
        <v>232</v>
      </c>
      <c r="P1978" s="25">
        <v>57</v>
      </c>
      <c r="Q1978" s="25">
        <v>94</v>
      </c>
      <c r="R1978" s="23" t="s">
        <v>88</v>
      </c>
      <c r="S1978" s="25">
        <v>40</v>
      </c>
      <c r="T1978" s="23" t="s">
        <v>264</v>
      </c>
    </row>
    <row r="1979" spans="1:20" x14ac:dyDescent="0.3">
      <c r="A1979" s="26">
        <v>43624</v>
      </c>
      <c r="B1979" s="23" t="s">
        <v>45</v>
      </c>
      <c r="C1979" s="23" t="s">
        <v>46</v>
      </c>
      <c r="D1979" s="23" t="s">
        <v>47</v>
      </c>
      <c r="E1979" s="25">
        <v>170</v>
      </c>
      <c r="F1979" s="24">
        <v>125</v>
      </c>
      <c r="G1979" s="24">
        <v>0</v>
      </c>
      <c r="H1979" s="24">
        <v>71</v>
      </c>
      <c r="I1979" s="23" t="s">
        <v>267</v>
      </c>
      <c r="J1979" s="24">
        <v>179</v>
      </c>
      <c r="K1979" s="23" t="s">
        <v>266</v>
      </c>
      <c r="L1979" s="30" t="s">
        <v>116</v>
      </c>
      <c r="M1979" s="31">
        <v>3</v>
      </c>
      <c r="N1979" s="31">
        <v>64</v>
      </c>
      <c r="O1979" s="30" t="s">
        <v>148</v>
      </c>
      <c r="P1979" s="25">
        <v>83</v>
      </c>
      <c r="Q1979" s="25">
        <v>100</v>
      </c>
      <c r="R1979" s="23" t="s">
        <v>229</v>
      </c>
      <c r="S1979" s="25">
        <v>57</v>
      </c>
      <c r="T1979" s="23" t="s">
        <v>188</v>
      </c>
    </row>
    <row r="1980" spans="1:20" x14ac:dyDescent="0.3">
      <c r="A1980" s="26">
        <v>43625</v>
      </c>
      <c r="B1980" s="23" t="s">
        <v>45</v>
      </c>
      <c r="C1980" s="23" t="s">
        <v>46</v>
      </c>
      <c r="D1980" s="23" t="s">
        <v>47</v>
      </c>
      <c r="E1980" s="25">
        <v>170</v>
      </c>
      <c r="F1980" s="24">
        <v>132</v>
      </c>
      <c r="G1980" s="24">
        <v>2</v>
      </c>
      <c r="H1980" s="24">
        <v>105</v>
      </c>
      <c r="I1980" s="23" t="s">
        <v>470</v>
      </c>
      <c r="J1980" s="24">
        <v>158</v>
      </c>
      <c r="K1980" s="23" t="s">
        <v>990</v>
      </c>
      <c r="L1980" s="30" t="s">
        <v>102</v>
      </c>
      <c r="M1980" s="31">
        <v>6</v>
      </c>
      <c r="N1980" s="31">
        <v>56</v>
      </c>
      <c r="O1980" s="30" t="s">
        <v>179</v>
      </c>
      <c r="P1980" s="25">
        <v>89</v>
      </c>
      <c r="Q1980" s="25">
        <v>97</v>
      </c>
      <c r="R1980" s="23" t="s">
        <v>51</v>
      </c>
      <c r="S1980" s="25">
        <v>76</v>
      </c>
      <c r="T1980" s="23" t="s">
        <v>192</v>
      </c>
    </row>
    <row r="1981" spans="1:20" x14ac:dyDescent="0.3">
      <c r="A1981" s="26">
        <v>43626</v>
      </c>
      <c r="B1981" s="23" t="s">
        <v>45</v>
      </c>
      <c r="C1981" s="23" t="s">
        <v>46</v>
      </c>
      <c r="D1981" s="23" t="s">
        <v>47</v>
      </c>
      <c r="E1981" s="25">
        <v>170</v>
      </c>
      <c r="F1981" s="24">
        <v>139</v>
      </c>
      <c r="G1981" s="24">
        <v>166</v>
      </c>
      <c r="H1981" s="24">
        <v>96</v>
      </c>
      <c r="I1981" s="23" t="s">
        <v>931</v>
      </c>
      <c r="J1981" s="24">
        <v>182</v>
      </c>
      <c r="K1981" s="23" t="s">
        <v>417</v>
      </c>
      <c r="L1981" s="30" t="s">
        <v>401</v>
      </c>
      <c r="M1981" s="31">
        <v>11</v>
      </c>
      <c r="N1981" s="31">
        <v>67</v>
      </c>
      <c r="O1981" s="30" t="s">
        <v>215</v>
      </c>
      <c r="P1981" s="25">
        <v>74</v>
      </c>
      <c r="Q1981" s="25">
        <v>98</v>
      </c>
      <c r="R1981" s="23" t="s">
        <v>51</v>
      </c>
      <c r="S1981" s="25">
        <v>56</v>
      </c>
      <c r="T1981" s="23" t="s">
        <v>133</v>
      </c>
    </row>
    <row r="1982" spans="1:20" x14ac:dyDescent="0.3">
      <c r="A1982" s="26">
        <v>43627</v>
      </c>
      <c r="B1982" s="23" t="s">
        <v>45</v>
      </c>
      <c r="C1982" s="23" t="s">
        <v>46</v>
      </c>
      <c r="D1982" s="23" t="s">
        <v>47</v>
      </c>
      <c r="E1982" s="25">
        <v>170</v>
      </c>
      <c r="F1982" s="24">
        <v>131</v>
      </c>
      <c r="G1982" s="24">
        <v>34</v>
      </c>
      <c r="H1982" s="24">
        <v>90</v>
      </c>
      <c r="I1982" s="23" t="s">
        <v>399</v>
      </c>
      <c r="J1982" s="24">
        <v>172</v>
      </c>
      <c r="K1982" s="23" t="s">
        <v>303</v>
      </c>
      <c r="L1982" s="32">
        <v>27</v>
      </c>
      <c r="M1982" s="31">
        <v>14</v>
      </c>
      <c r="N1982" s="31">
        <v>89</v>
      </c>
      <c r="O1982" s="30" t="s">
        <v>277</v>
      </c>
      <c r="P1982" s="25">
        <v>75</v>
      </c>
      <c r="Q1982" s="25">
        <v>99</v>
      </c>
      <c r="R1982" s="23" t="s">
        <v>123</v>
      </c>
      <c r="S1982" s="25">
        <v>58</v>
      </c>
      <c r="T1982" s="23" t="s">
        <v>64</v>
      </c>
    </row>
    <row r="1983" spans="1:20" x14ac:dyDescent="0.3">
      <c r="A1983" s="26">
        <v>43628</v>
      </c>
      <c r="B1983" s="23" t="s">
        <v>45</v>
      </c>
      <c r="C1983" s="23" t="s">
        <v>46</v>
      </c>
      <c r="D1983" s="23" t="s">
        <v>47</v>
      </c>
      <c r="E1983" s="25">
        <v>170</v>
      </c>
      <c r="F1983" s="24">
        <v>128</v>
      </c>
      <c r="G1983" s="24">
        <v>0</v>
      </c>
      <c r="H1983" s="24">
        <v>74</v>
      </c>
      <c r="I1983" s="23" t="s">
        <v>407</v>
      </c>
      <c r="J1983" s="24">
        <v>182</v>
      </c>
      <c r="K1983" s="23" t="s">
        <v>314</v>
      </c>
      <c r="L1983" s="30" t="s">
        <v>401</v>
      </c>
      <c r="M1983" s="31">
        <v>8</v>
      </c>
      <c r="N1983" s="31">
        <v>61</v>
      </c>
      <c r="O1983" s="30" t="s">
        <v>135</v>
      </c>
      <c r="P1983" s="25">
        <v>71</v>
      </c>
      <c r="Q1983" s="25">
        <v>98</v>
      </c>
      <c r="R1983" s="23" t="s">
        <v>178</v>
      </c>
      <c r="S1983" s="25">
        <v>52</v>
      </c>
      <c r="T1983" s="23" t="s">
        <v>179</v>
      </c>
    </row>
    <row r="1984" spans="1:20" x14ac:dyDescent="0.3">
      <c r="A1984" s="26">
        <v>43629</v>
      </c>
      <c r="B1984" s="23" t="s">
        <v>45</v>
      </c>
      <c r="C1984" s="23" t="s">
        <v>46</v>
      </c>
      <c r="D1984" s="23" t="s">
        <v>47</v>
      </c>
      <c r="E1984" s="25">
        <v>170</v>
      </c>
      <c r="F1984" s="24">
        <v>132</v>
      </c>
      <c r="G1984" s="24">
        <v>4</v>
      </c>
      <c r="H1984" s="24">
        <v>91</v>
      </c>
      <c r="I1984" s="23" t="s">
        <v>51</v>
      </c>
      <c r="J1984" s="24">
        <v>174</v>
      </c>
      <c r="K1984" s="23" t="s">
        <v>1033</v>
      </c>
      <c r="L1984" s="30" t="s">
        <v>401</v>
      </c>
      <c r="M1984" s="31">
        <v>6</v>
      </c>
      <c r="N1984" s="31">
        <v>53</v>
      </c>
      <c r="O1984" s="30" t="s">
        <v>307</v>
      </c>
      <c r="P1984" s="25">
        <v>83</v>
      </c>
      <c r="Q1984" s="25">
        <v>98</v>
      </c>
      <c r="R1984" s="23" t="s">
        <v>51</v>
      </c>
      <c r="S1984" s="25">
        <v>59</v>
      </c>
      <c r="T1984" s="23" t="s">
        <v>192</v>
      </c>
    </row>
    <row r="1985" spans="1:20" x14ac:dyDescent="0.3">
      <c r="A1985" s="26">
        <v>43630</v>
      </c>
      <c r="B1985" s="23" t="s">
        <v>45</v>
      </c>
      <c r="C1985" s="23" t="s">
        <v>46</v>
      </c>
      <c r="D1985" s="23" t="s">
        <v>47</v>
      </c>
      <c r="E1985" s="25">
        <v>170</v>
      </c>
      <c r="F1985" s="24">
        <v>133</v>
      </c>
      <c r="G1985" s="24">
        <v>12</v>
      </c>
      <c r="H1985" s="24">
        <v>94</v>
      </c>
      <c r="I1985" s="23" t="s">
        <v>653</v>
      </c>
      <c r="J1985" s="24">
        <v>172</v>
      </c>
      <c r="K1985" s="23" t="s">
        <v>914</v>
      </c>
      <c r="L1985" s="30" t="s">
        <v>401</v>
      </c>
      <c r="M1985" s="31">
        <v>8</v>
      </c>
      <c r="N1985" s="31">
        <v>42</v>
      </c>
      <c r="O1985" s="30" t="s">
        <v>104</v>
      </c>
      <c r="P1985" s="25">
        <v>83</v>
      </c>
      <c r="Q1985" s="25">
        <v>99</v>
      </c>
      <c r="R1985" s="23" t="s">
        <v>51</v>
      </c>
      <c r="S1985" s="25">
        <v>68</v>
      </c>
      <c r="T1985" s="23" t="s">
        <v>179</v>
      </c>
    </row>
    <row r="1986" spans="1:20" x14ac:dyDescent="0.3">
      <c r="A1986" s="26">
        <v>43631</v>
      </c>
      <c r="B1986" s="23" t="s">
        <v>45</v>
      </c>
      <c r="C1986" s="23" t="s">
        <v>46</v>
      </c>
      <c r="D1986" s="23" t="s">
        <v>47</v>
      </c>
      <c r="E1986" s="25">
        <v>170</v>
      </c>
      <c r="F1986" s="24">
        <v>154</v>
      </c>
      <c r="G1986" s="24">
        <v>0</v>
      </c>
      <c r="H1986" s="24">
        <v>97</v>
      </c>
      <c r="I1986" s="23" t="s">
        <v>383</v>
      </c>
      <c r="J1986" s="24">
        <v>210</v>
      </c>
      <c r="K1986" s="23" t="s">
        <v>336</v>
      </c>
      <c r="L1986" s="32">
        <v>99</v>
      </c>
      <c r="M1986" s="31">
        <v>17</v>
      </c>
      <c r="N1986" s="31">
        <v>61</v>
      </c>
      <c r="O1986" s="30" t="s">
        <v>51</v>
      </c>
      <c r="P1986" s="25">
        <v>73</v>
      </c>
      <c r="Q1986" s="25">
        <v>100</v>
      </c>
      <c r="R1986" s="23" t="s">
        <v>51</v>
      </c>
      <c r="S1986" s="25">
        <v>52</v>
      </c>
      <c r="T1986" s="23" t="s">
        <v>209</v>
      </c>
    </row>
    <row r="1987" spans="1:20" x14ac:dyDescent="0.3">
      <c r="A1987" s="26">
        <v>43632</v>
      </c>
      <c r="B1987" s="23" t="s">
        <v>45</v>
      </c>
      <c r="C1987" s="23" t="s">
        <v>46</v>
      </c>
      <c r="D1987" s="23" t="s">
        <v>47</v>
      </c>
      <c r="E1987" s="25">
        <v>170</v>
      </c>
      <c r="F1987" s="24">
        <v>158</v>
      </c>
      <c r="G1987" s="24">
        <v>0</v>
      </c>
      <c r="H1987" s="24">
        <v>87</v>
      </c>
      <c r="I1987" s="23" t="s">
        <v>413</v>
      </c>
      <c r="J1987" s="24">
        <v>228</v>
      </c>
      <c r="K1987" s="23" t="s">
        <v>445</v>
      </c>
      <c r="L1987" s="32">
        <v>35</v>
      </c>
      <c r="M1987" s="31">
        <v>17</v>
      </c>
      <c r="N1987" s="31">
        <v>58</v>
      </c>
      <c r="O1987" s="30" t="s">
        <v>135</v>
      </c>
      <c r="P1987" s="25">
        <v>74</v>
      </c>
      <c r="Q1987" s="25">
        <v>99</v>
      </c>
      <c r="R1987" s="23" t="s">
        <v>123</v>
      </c>
      <c r="S1987" s="25">
        <v>55</v>
      </c>
      <c r="T1987" s="23" t="s">
        <v>169</v>
      </c>
    </row>
    <row r="1988" spans="1:20" x14ac:dyDescent="0.3">
      <c r="A1988" s="26">
        <v>43633</v>
      </c>
      <c r="B1988" s="23" t="s">
        <v>45</v>
      </c>
      <c r="C1988" s="23" t="s">
        <v>46</v>
      </c>
      <c r="D1988" s="23" t="s">
        <v>47</v>
      </c>
      <c r="E1988" s="25">
        <v>170</v>
      </c>
      <c r="F1988" s="24">
        <v>181</v>
      </c>
      <c r="G1988" s="24">
        <v>0</v>
      </c>
      <c r="H1988" s="24">
        <v>154</v>
      </c>
      <c r="I1988" s="23" t="s">
        <v>446</v>
      </c>
      <c r="J1988" s="24">
        <v>208</v>
      </c>
      <c r="K1988" s="23" t="s">
        <v>512</v>
      </c>
      <c r="L1988" s="30" t="s">
        <v>533</v>
      </c>
      <c r="M1988" s="31">
        <v>8</v>
      </c>
      <c r="N1988" s="31">
        <v>47</v>
      </c>
      <c r="O1988" s="30" t="s">
        <v>133</v>
      </c>
      <c r="P1988" s="25">
        <v>80</v>
      </c>
      <c r="Q1988" s="25">
        <v>94</v>
      </c>
      <c r="R1988" s="23" t="s">
        <v>107</v>
      </c>
      <c r="S1988" s="25">
        <v>69</v>
      </c>
      <c r="T1988" s="23" t="s">
        <v>206</v>
      </c>
    </row>
    <row r="1989" spans="1:20" x14ac:dyDescent="0.3">
      <c r="A1989" s="26">
        <v>43634</v>
      </c>
      <c r="B1989" s="23" t="s">
        <v>45</v>
      </c>
      <c r="C1989" s="23" t="s">
        <v>46</v>
      </c>
      <c r="D1989" s="23" t="s">
        <v>47</v>
      </c>
      <c r="E1989" s="25">
        <v>170</v>
      </c>
      <c r="F1989" s="23"/>
      <c r="G1989" s="24">
        <v>4</v>
      </c>
      <c r="H1989" s="23"/>
      <c r="I1989" s="23"/>
      <c r="J1989" s="23"/>
      <c r="K1989" s="23"/>
      <c r="L1989" s="30"/>
      <c r="M1989" s="31">
        <v>14</v>
      </c>
      <c r="N1989" s="30"/>
      <c r="O1989" s="30"/>
      <c r="P1989" s="25">
        <v>72</v>
      </c>
      <c r="Q1989" s="23"/>
      <c r="R1989" s="23"/>
      <c r="S1989" s="23"/>
      <c r="T1989" s="23"/>
    </row>
    <row r="1990" spans="1:20" x14ac:dyDescent="0.3">
      <c r="A1990" s="26">
        <v>43635</v>
      </c>
      <c r="B1990" s="23" t="s">
        <v>45</v>
      </c>
      <c r="C1990" s="23" t="s">
        <v>46</v>
      </c>
      <c r="D1990" s="23" t="s">
        <v>47</v>
      </c>
      <c r="E1990" s="25">
        <v>170</v>
      </c>
      <c r="F1990" s="24">
        <v>177</v>
      </c>
      <c r="G1990" s="24">
        <v>18</v>
      </c>
      <c r="H1990" s="24">
        <v>134</v>
      </c>
      <c r="I1990" s="23" t="s">
        <v>82</v>
      </c>
      <c r="J1990" s="24">
        <v>220</v>
      </c>
      <c r="K1990" s="23" t="s">
        <v>939</v>
      </c>
      <c r="L1990" s="30" t="s">
        <v>533</v>
      </c>
      <c r="M1990" s="31">
        <v>17</v>
      </c>
      <c r="N1990" s="31">
        <v>58</v>
      </c>
      <c r="O1990" s="30" t="s">
        <v>179</v>
      </c>
      <c r="P1990" s="25">
        <v>82</v>
      </c>
      <c r="Q1990" s="25">
        <v>99</v>
      </c>
      <c r="R1990" s="23" t="s">
        <v>51</v>
      </c>
      <c r="S1990" s="25">
        <v>60</v>
      </c>
      <c r="T1990" s="23" t="s">
        <v>133</v>
      </c>
    </row>
    <row r="1991" spans="1:20" x14ac:dyDescent="0.3">
      <c r="A1991" s="26">
        <v>43636</v>
      </c>
      <c r="B1991" s="23" t="s">
        <v>45</v>
      </c>
      <c r="C1991" s="23" t="s">
        <v>46</v>
      </c>
      <c r="D1991" s="23" t="s">
        <v>47</v>
      </c>
      <c r="E1991" s="25">
        <v>170</v>
      </c>
      <c r="F1991" s="24">
        <v>153</v>
      </c>
      <c r="G1991" s="24">
        <v>116</v>
      </c>
      <c r="H1991" s="24">
        <v>139</v>
      </c>
      <c r="I1991" s="23" t="s">
        <v>51</v>
      </c>
      <c r="J1991" s="24">
        <v>167</v>
      </c>
      <c r="K1991" s="23" t="s">
        <v>148</v>
      </c>
      <c r="L1991" s="30" t="s">
        <v>401</v>
      </c>
      <c r="M1991" s="31">
        <v>8</v>
      </c>
      <c r="N1991" s="31">
        <v>42</v>
      </c>
      <c r="O1991" s="30" t="s">
        <v>264</v>
      </c>
      <c r="P1991" s="25">
        <v>95</v>
      </c>
      <c r="Q1991" s="25">
        <v>99</v>
      </c>
      <c r="R1991" s="23" t="s">
        <v>51</v>
      </c>
      <c r="S1991" s="25">
        <v>87</v>
      </c>
      <c r="T1991" s="23" t="s">
        <v>51</v>
      </c>
    </row>
    <row r="1992" spans="1:20" x14ac:dyDescent="0.3">
      <c r="A1992" s="26">
        <v>43637</v>
      </c>
      <c r="B1992" s="23" t="s">
        <v>45</v>
      </c>
      <c r="C1992" s="23" t="s">
        <v>46</v>
      </c>
      <c r="D1992" s="23" t="s">
        <v>47</v>
      </c>
      <c r="E1992" s="25">
        <v>170</v>
      </c>
      <c r="F1992" s="24">
        <v>161</v>
      </c>
      <c r="G1992" s="24">
        <v>4</v>
      </c>
      <c r="H1992" s="24">
        <v>126</v>
      </c>
      <c r="I1992" s="23" t="s">
        <v>394</v>
      </c>
      <c r="J1992" s="24">
        <v>196</v>
      </c>
      <c r="K1992" s="23" t="s">
        <v>50</v>
      </c>
      <c r="L1992" s="30" t="s">
        <v>132</v>
      </c>
      <c r="M1992" s="31">
        <v>8</v>
      </c>
      <c r="N1992" s="31">
        <v>44</v>
      </c>
      <c r="O1992" s="30" t="s">
        <v>121</v>
      </c>
      <c r="P1992" s="25">
        <v>84</v>
      </c>
      <c r="Q1992" s="25">
        <v>100</v>
      </c>
      <c r="R1992" s="23" t="s">
        <v>434</v>
      </c>
      <c r="S1992" s="25">
        <v>67</v>
      </c>
      <c r="T1992" s="23" t="s">
        <v>121</v>
      </c>
    </row>
    <row r="1993" spans="1:20" x14ac:dyDescent="0.3">
      <c r="A1993" s="26">
        <v>43638</v>
      </c>
      <c r="B1993" s="23" t="s">
        <v>45</v>
      </c>
      <c r="C1993" s="23" t="s">
        <v>46</v>
      </c>
      <c r="D1993" s="23" t="s">
        <v>47</v>
      </c>
      <c r="E1993" s="25">
        <v>170</v>
      </c>
      <c r="F1993" s="24">
        <v>216</v>
      </c>
      <c r="G1993" s="24">
        <v>4</v>
      </c>
      <c r="H1993" s="24">
        <v>126</v>
      </c>
      <c r="I1993" s="23" t="s">
        <v>115</v>
      </c>
      <c r="J1993" s="24">
        <v>307</v>
      </c>
      <c r="K1993" s="23" t="s">
        <v>208</v>
      </c>
      <c r="L1993" s="32">
        <v>23</v>
      </c>
      <c r="M1993" s="31">
        <v>25</v>
      </c>
      <c r="N1993" s="31">
        <v>122</v>
      </c>
      <c r="O1993" s="30" t="s">
        <v>182</v>
      </c>
      <c r="P1993" s="25">
        <v>61</v>
      </c>
      <c r="Q1993" s="25">
        <v>99</v>
      </c>
      <c r="R1993" s="23" t="s">
        <v>51</v>
      </c>
      <c r="S1993" s="25">
        <v>32</v>
      </c>
      <c r="T1993" s="23" t="s">
        <v>94</v>
      </c>
    </row>
    <row r="1994" spans="1:20" x14ac:dyDescent="0.3">
      <c r="A1994" s="26">
        <v>43639</v>
      </c>
      <c r="B1994" s="23" t="s">
        <v>45</v>
      </c>
      <c r="C1994" s="23" t="s">
        <v>46</v>
      </c>
      <c r="D1994" s="23" t="s">
        <v>47</v>
      </c>
      <c r="E1994" s="25">
        <v>170</v>
      </c>
      <c r="F1994" s="24">
        <v>194</v>
      </c>
      <c r="G1994" s="24">
        <v>106</v>
      </c>
      <c r="H1994" s="24">
        <v>163</v>
      </c>
      <c r="I1994" s="23" t="s">
        <v>421</v>
      </c>
      <c r="J1994" s="24">
        <v>226</v>
      </c>
      <c r="K1994" s="23" t="s">
        <v>322</v>
      </c>
      <c r="L1994" s="30" t="s">
        <v>84</v>
      </c>
      <c r="M1994" s="31">
        <v>6</v>
      </c>
      <c r="N1994" s="31">
        <v>56</v>
      </c>
      <c r="O1994" s="30" t="s">
        <v>164</v>
      </c>
      <c r="P1994" s="25">
        <v>87</v>
      </c>
      <c r="Q1994" s="25">
        <v>98</v>
      </c>
      <c r="R1994" s="23" t="s">
        <v>51</v>
      </c>
      <c r="S1994" s="25">
        <v>67</v>
      </c>
      <c r="T1994" s="23" t="s">
        <v>113</v>
      </c>
    </row>
    <row r="1995" spans="1:20" x14ac:dyDescent="0.3">
      <c r="A1995" s="26">
        <v>43640</v>
      </c>
      <c r="B1995" s="23" t="s">
        <v>45</v>
      </c>
      <c r="C1995" s="23" t="s">
        <v>46</v>
      </c>
      <c r="D1995" s="23" t="s">
        <v>47</v>
      </c>
      <c r="E1995" s="25">
        <v>170</v>
      </c>
      <c r="F1995" s="24">
        <v>173</v>
      </c>
      <c r="G1995" s="24">
        <v>130</v>
      </c>
      <c r="H1995" s="24">
        <v>162</v>
      </c>
      <c r="I1995" s="23" t="s">
        <v>799</v>
      </c>
      <c r="J1995" s="24">
        <v>184</v>
      </c>
      <c r="K1995" s="23" t="s">
        <v>657</v>
      </c>
      <c r="L1995" s="32">
        <v>20</v>
      </c>
      <c r="M1995" s="31">
        <v>6</v>
      </c>
      <c r="N1995" s="31">
        <v>28</v>
      </c>
      <c r="O1995" s="30" t="s">
        <v>61</v>
      </c>
      <c r="P1995" s="25">
        <v>97</v>
      </c>
      <c r="Q1995" s="25">
        <v>99</v>
      </c>
      <c r="R1995" s="23" t="s">
        <v>51</v>
      </c>
      <c r="S1995" s="25">
        <v>94</v>
      </c>
      <c r="T1995" s="23" t="s">
        <v>51</v>
      </c>
    </row>
    <row r="1996" spans="1:20" x14ac:dyDescent="0.3">
      <c r="A1996" s="26">
        <v>43641</v>
      </c>
      <c r="B1996" s="23" t="s">
        <v>45</v>
      </c>
      <c r="C1996" s="23" t="s">
        <v>46</v>
      </c>
      <c r="D1996" s="23" t="s">
        <v>47</v>
      </c>
      <c r="E1996" s="25">
        <v>170</v>
      </c>
      <c r="F1996" s="24">
        <v>182</v>
      </c>
      <c r="G1996" s="24">
        <v>62</v>
      </c>
      <c r="H1996" s="24">
        <v>158</v>
      </c>
      <c r="I1996" s="23" t="s">
        <v>51</v>
      </c>
      <c r="J1996" s="24">
        <v>205</v>
      </c>
      <c r="K1996" s="23" t="s">
        <v>843</v>
      </c>
      <c r="L1996" s="30" t="s">
        <v>116</v>
      </c>
      <c r="M1996" s="31">
        <v>8</v>
      </c>
      <c r="N1996" s="31">
        <v>53</v>
      </c>
      <c r="O1996" s="30" t="s">
        <v>169</v>
      </c>
      <c r="P1996" s="25">
        <v>92</v>
      </c>
      <c r="Q1996" s="25">
        <v>100</v>
      </c>
      <c r="R1996" s="23" t="s">
        <v>51</v>
      </c>
      <c r="S1996" s="25">
        <v>80</v>
      </c>
      <c r="T1996" s="23" t="s">
        <v>89</v>
      </c>
    </row>
    <row r="1997" spans="1:20" x14ac:dyDescent="0.3">
      <c r="A1997" s="26">
        <v>43642</v>
      </c>
      <c r="B1997" s="23" t="s">
        <v>45</v>
      </c>
      <c r="C1997" s="23" t="s">
        <v>46</v>
      </c>
      <c r="D1997" s="23" t="s">
        <v>47</v>
      </c>
      <c r="E1997" s="25">
        <v>170</v>
      </c>
      <c r="F1997" s="24">
        <v>228</v>
      </c>
      <c r="G1997" s="24">
        <v>0</v>
      </c>
      <c r="H1997" s="24">
        <v>170</v>
      </c>
      <c r="I1997" s="23" t="s">
        <v>51</v>
      </c>
      <c r="J1997" s="24">
        <v>286</v>
      </c>
      <c r="K1997" s="23" t="s">
        <v>281</v>
      </c>
      <c r="L1997" s="30" t="s">
        <v>84</v>
      </c>
      <c r="M1997" s="31">
        <v>14</v>
      </c>
      <c r="N1997" s="31">
        <v>81</v>
      </c>
      <c r="O1997" s="30" t="s">
        <v>64</v>
      </c>
      <c r="P1997" s="25">
        <v>80</v>
      </c>
      <c r="Q1997" s="25">
        <v>100</v>
      </c>
      <c r="R1997" s="23" t="s">
        <v>51</v>
      </c>
      <c r="S1997" s="25">
        <v>65</v>
      </c>
      <c r="T1997" s="23" t="s">
        <v>260</v>
      </c>
    </row>
    <row r="1998" spans="1:20" x14ac:dyDescent="0.3">
      <c r="A1998" s="26">
        <v>43643</v>
      </c>
      <c r="B1998" s="23" t="s">
        <v>45</v>
      </c>
      <c r="C1998" s="23" t="s">
        <v>46</v>
      </c>
      <c r="D1998" s="23" t="s">
        <v>47</v>
      </c>
      <c r="E1998" s="25">
        <v>170</v>
      </c>
      <c r="F1998" s="24">
        <v>216</v>
      </c>
      <c r="G1998" s="24">
        <v>0</v>
      </c>
      <c r="H1998" s="24">
        <v>157</v>
      </c>
      <c r="I1998" s="23" t="s">
        <v>790</v>
      </c>
      <c r="J1998" s="24">
        <v>276</v>
      </c>
      <c r="K1998" s="23" t="s">
        <v>934</v>
      </c>
      <c r="L1998" s="32">
        <v>99</v>
      </c>
      <c r="M1998" s="31">
        <v>14</v>
      </c>
      <c r="N1998" s="31">
        <v>61</v>
      </c>
      <c r="O1998" s="30" t="s">
        <v>51</v>
      </c>
      <c r="P1998" s="25">
        <v>72</v>
      </c>
      <c r="Q1998" s="25">
        <v>98</v>
      </c>
      <c r="R1998" s="23" t="s">
        <v>120</v>
      </c>
      <c r="S1998" s="25">
        <v>60</v>
      </c>
      <c r="T1998" s="23" t="s">
        <v>52</v>
      </c>
    </row>
    <row r="1999" spans="1:20" x14ac:dyDescent="0.3">
      <c r="A1999" s="26">
        <v>43644</v>
      </c>
      <c r="B1999" s="23" t="s">
        <v>45</v>
      </c>
      <c r="C1999" s="23" t="s">
        <v>46</v>
      </c>
      <c r="D1999" s="23" t="s">
        <v>47</v>
      </c>
      <c r="E1999" s="25">
        <v>170</v>
      </c>
      <c r="F1999" s="24">
        <v>217</v>
      </c>
      <c r="G1999" s="24">
        <v>0</v>
      </c>
      <c r="H1999" s="24">
        <v>178</v>
      </c>
      <c r="I1999" s="23" t="s">
        <v>652</v>
      </c>
      <c r="J1999" s="24">
        <v>256</v>
      </c>
      <c r="K1999" s="23" t="s">
        <v>136</v>
      </c>
      <c r="L1999" s="30" t="s">
        <v>102</v>
      </c>
      <c r="M1999" s="31">
        <v>14</v>
      </c>
      <c r="N1999" s="31">
        <v>61</v>
      </c>
      <c r="O1999" s="30" t="s">
        <v>260</v>
      </c>
      <c r="P1999" s="25">
        <v>74</v>
      </c>
      <c r="Q1999" s="25">
        <v>88</v>
      </c>
      <c r="R1999" s="23" t="s">
        <v>51</v>
      </c>
      <c r="S1999" s="25">
        <v>65</v>
      </c>
      <c r="T1999" s="23" t="s">
        <v>113</v>
      </c>
    </row>
    <row r="2000" spans="1:20" x14ac:dyDescent="0.3">
      <c r="A2000" s="26">
        <v>43645</v>
      </c>
      <c r="B2000" s="23" t="s">
        <v>45</v>
      </c>
      <c r="C2000" s="23" t="s">
        <v>46</v>
      </c>
      <c r="D2000" s="23" t="s">
        <v>47</v>
      </c>
      <c r="E2000" s="25">
        <v>170</v>
      </c>
      <c r="F2000" s="24">
        <v>202</v>
      </c>
      <c r="G2000" s="24">
        <v>0</v>
      </c>
      <c r="H2000" s="24">
        <v>176</v>
      </c>
      <c r="I2000" s="23" t="s">
        <v>249</v>
      </c>
      <c r="J2000" s="24">
        <v>227</v>
      </c>
      <c r="K2000" s="23" t="s">
        <v>141</v>
      </c>
      <c r="L2000" s="30" t="s">
        <v>116</v>
      </c>
      <c r="M2000" s="31">
        <v>14</v>
      </c>
      <c r="N2000" s="31">
        <v>53</v>
      </c>
      <c r="O2000" s="30" t="s">
        <v>129</v>
      </c>
      <c r="P2000" s="25">
        <v>84</v>
      </c>
      <c r="Q2000" s="25">
        <v>93</v>
      </c>
      <c r="R2000" s="23" t="s">
        <v>51</v>
      </c>
      <c r="S2000" s="25">
        <v>77</v>
      </c>
      <c r="T2000" s="23" t="s">
        <v>250</v>
      </c>
    </row>
    <row r="2001" spans="1:20" x14ac:dyDescent="0.3">
      <c r="A2001" s="26">
        <v>43646</v>
      </c>
      <c r="B2001" s="23" t="s">
        <v>45</v>
      </c>
      <c r="C2001" s="23" t="s">
        <v>46</v>
      </c>
      <c r="D2001" s="23" t="s">
        <v>47</v>
      </c>
      <c r="E2001" s="25">
        <v>170</v>
      </c>
      <c r="F2001" s="24">
        <v>188</v>
      </c>
      <c r="G2001" s="24">
        <v>20</v>
      </c>
      <c r="H2001" s="24">
        <v>167</v>
      </c>
      <c r="I2001" s="23" t="s">
        <v>51</v>
      </c>
      <c r="J2001" s="24">
        <v>209</v>
      </c>
      <c r="K2001" s="23" t="s">
        <v>702</v>
      </c>
      <c r="L2001" s="30" t="s">
        <v>401</v>
      </c>
      <c r="M2001" s="31">
        <v>6</v>
      </c>
      <c r="N2001" s="31">
        <v>36</v>
      </c>
      <c r="O2001" s="30" t="s">
        <v>64</v>
      </c>
      <c r="P2001" s="25">
        <v>90</v>
      </c>
      <c r="Q2001" s="25">
        <v>98</v>
      </c>
      <c r="R2001" s="23" t="s">
        <v>51</v>
      </c>
      <c r="S2001" s="25">
        <v>77</v>
      </c>
      <c r="T2001" s="23" t="s">
        <v>113</v>
      </c>
    </row>
    <row r="2002" spans="1:20" x14ac:dyDescent="0.3">
      <c r="A2002" s="26">
        <v>43647</v>
      </c>
      <c r="B2002" s="23" t="s">
        <v>45</v>
      </c>
      <c r="C2002" s="23" t="s">
        <v>46</v>
      </c>
      <c r="D2002" s="23" t="s">
        <v>47</v>
      </c>
      <c r="E2002" s="25">
        <v>170</v>
      </c>
      <c r="F2002" s="24">
        <v>170</v>
      </c>
      <c r="G2002" s="24">
        <v>18</v>
      </c>
      <c r="H2002" s="24">
        <v>161</v>
      </c>
      <c r="I2002" s="23" t="s">
        <v>51</v>
      </c>
      <c r="J2002" s="24">
        <v>180</v>
      </c>
      <c r="K2002" s="23" t="s">
        <v>621</v>
      </c>
      <c r="L2002" s="32">
        <v>22</v>
      </c>
      <c r="M2002" s="31">
        <v>8</v>
      </c>
      <c r="N2002" s="31">
        <v>33</v>
      </c>
      <c r="O2002" s="30" t="s">
        <v>89</v>
      </c>
      <c r="P2002" s="25">
        <v>95</v>
      </c>
      <c r="Q2002" s="25">
        <v>99</v>
      </c>
      <c r="R2002" s="23" t="s">
        <v>51</v>
      </c>
      <c r="S2002" s="25">
        <v>92</v>
      </c>
      <c r="T2002" s="23" t="s">
        <v>51</v>
      </c>
    </row>
    <row r="2003" spans="1:20" x14ac:dyDescent="0.3">
      <c r="A2003" s="26">
        <v>43648</v>
      </c>
      <c r="B2003" s="23" t="s">
        <v>45</v>
      </c>
      <c r="C2003" s="23" t="s">
        <v>46</v>
      </c>
      <c r="D2003" s="23" t="s">
        <v>47</v>
      </c>
      <c r="E2003" s="25">
        <v>170</v>
      </c>
      <c r="F2003" s="24">
        <v>180</v>
      </c>
      <c r="G2003" s="24">
        <v>2</v>
      </c>
      <c r="H2003" s="24">
        <v>158</v>
      </c>
      <c r="I2003" s="23" t="s">
        <v>51</v>
      </c>
      <c r="J2003" s="24">
        <v>201</v>
      </c>
      <c r="K2003" s="23" t="s">
        <v>1034</v>
      </c>
      <c r="L2003" s="30" t="s">
        <v>533</v>
      </c>
      <c r="M2003" s="31">
        <v>6</v>
      </c>
      <c r="N2003" s="31">
        <v>44</v>
      </c>
      <c r="O2003" s="30" t="s">
        <v>179</v>
      </c>
      <c r="P2003" s="25">
        <v>91</v>
      </c>
      <c r="Q2003" s="25">
        <v>100</v>
      </c>
      <c r="R2003" s="23" t="s">
        <v>301</v>
      </c>
      <c r="S2003" s="25">
        <v>79</v>
      </c>
      <c r="T2003" s="23" t="s">
        <v>95</v>
      </c>
    </row>
    <row r="2004" spans="1:20" x14ac:dyDescent="0.3">
      <c r="A2004" s="26">
        <v>43649</v>
      </c>
      <c r="B2004" s="23" t="s">
        <v>45</v>
      </c>
      <c r="C2004" s="23" t="s">
        <v>46</v>
      </c>
      <c r="D2004" s="23" t="s">
        <v>47</v>
      </c>
      <c r="E2004" s="25">
        <v>170</v>
      </c>
      <c r="F2004" s="24">
        <v>201</v>
      </c>
      <c r="G2004" s="24">
        <v>50</v>
      </c>
      <c r="H2004" s="24">
        <v>165</v>
      </c>
      <c r="I2004" s="23" t="s">
        <v>294</v>
      </c>
      <c r="J2004" s="24">
        <v>237</v>
      </c>
      <c r="K2004" s="23" t="s">
        <v>723</v>
      </c>
      <c r="L2004" s="30" t="s">
        <v>102</v>
      </c>
      <c r="M2004" s="31">
        <v>6</v>
      </c>
      <c r="N2004" s="31">
        <v>67</v>
      </c>
      <c r="O2004" s="30" t="s">
        <v>594</v>
      </c>
      <c r="P2004" s="25">
        <v>88</v>
      </c>
      <c r="Q2004" s="25">
        <v>100</v>
      </c>
      <c r="R2004" s="23" t="s">
        <v>51</v>
      </c>
      <c r="S2004" s="25">
        <v>72</v>
      </c>
      <c r="T2004" s="23" t="s">
        <v>113</v>
      </c>
    </row>
    <row r="2005" spans="1:20" x14ac:dyDescent="0.3">
      <c r="A2005" s="26">
        <v>43650</v>
      </c>
      <c r="B2005" s="23" t="s">
        <v>45</v>
      </c>
      <c r="C2005" s="23" t="s">
        <v>46</v>
      </c>
      <c r="D2005" s="23" t="s">
        <v>47</v>
      </c>
      <c r="E2005" s="25">
        <v>170</v>
      </c>
      <c r="F2005" s="24">
        <v>226</v>
      </c>
      <c r="G2005" s="24">
        <v>28</v>
      </c>
      <c r="H2005" s="24">
        <v>173</v>
      </c>
      <c r="I2005" s="23" t="s">
        <v>968</v>
      </c>
      <c r="J2005" s="24">
        <v>280</v>
      </c>
      <c r="K2005" s="23" t="s">
        <v>139</v>
      </c>
      <c r="L2005" s="30" t="s">
        <v>218</v>
      </c>
      <c r="M2005" s="31">
        <v>17</v>
      </c>
      <c r="N2005" s="31">
        <v>69</v>
      </c>
      <c r="O2005" s="30" t="s">
        <v>129</v>
      </c>
      <c r="P2005" s="25">
        <v>86</v>
      </c>
      <c r="Q2005" s="25">
        <v>100</v>
      </c>
      <c r="R2005" s="23" t="s">
        <v>51</v>
      </c>
      <c r="S2005" s="25">
        <v>65</v>
      </c>
      <c r="T2005" s="23" t="s">
        <v>128</v>
      </c>
    </row>
    <row r="2006" spans="1:20" x14ac:dyDescent="0.3">
      <c r="A2006" s="26">
        <v>43651</v>
      </c>
      <c r="B2006" s="23" t="s">
        <v>45</v>
      </c>
      <c r="C2006" s="23" t="s">
        <v>46</v>
      </c>
      <c r="D2006" s="23" t="s">
        <v>47</v>
      </c>
      <c r="E2006" s="25">
        <v>170</v>
      </c>
      <c r="F2006" s="24">
        <v>228</v>
      </c>
      <c r="G2006" s="24">
        <v>0</v>
      </c>
      <c r="H2006" s="24">
        <v>181</v>
      </c>
      <c r="I2006" s="23" t="s">
        <v>901</v>
      </c>
      <c r="J2006" s="24">
        <v>275</v>
      </c>
      <c r="K2006" s="23" t="s">
        <v>245</v>
      </c>
      <c r="L2006" s="30" t="s">
        <v>84</v>
      </c>
      <c r="M2006" s="31">
        <v>14</v>
      </c>
      <c r="N2006" s="31">
        <v>67</v>
      </c>
      <c r="O2006" s="30" t="s">
        <v>50</v>
      </c>
      <c r="P2006" s="25">
        <v>82</v>
      </c>
      <c r="Q2006" s="25">
        <v>99</v>
      </c>
      <c r="R2006" s="23" t="s">
        <v>51</v>
      </c>
      <c r="S2006" s="25">
        <v>65</v>
      </c>
      <c r="T2006" s="23" t="s">
        <v>52</v>
      </c>
    </row>
    <row r="2007" spans="1:20" x14ac:dyDescent="0.3">
      <c r="A2007" s="26">
        <v>43652</v>
      </c>
      <c r="B2007" s="23" t="s">
        <v>45</v>
      </c>
      <c r="C2007" s="23" t="s">
        <v>46</v>
      </c>
      <c r="D2007" s="23" t="s">
        <v>47</v>
      </c>
      <c r="E2007" s="25">
        <v>170</v>
      </c>
      <c r="F2007" s="24">
        <v>213</v>
      </c>
      <c r="G2007" s="24">
        <v>0</v>
      </c>
      <c r="H2007" s="24">
        <v>177</v>
      </c>
      <c r="I2007" s="23" t="s">
        <v>51</v>
      </c>
      <c r="J2007" s="24">
        <v>249</v>
      </c>
      <c r="K2007" s="23" t="s">
        <v>436</v>
      </c>
      <c r="L2007" s="30" t="s">
        <v>401</v>
      </c>
      <c r="M2007" s="31">
        <v>11</v>
      </c>
      <c r="N2007" s="31">
        <v>64</v>
      </c>
      <c r="O2007" s="30" t="s">
        <v>91</v>
      </c>
      <c r="P2007" s="25">
        <v>78</v>
      </c>
      <c r="Q2007" s="25">
        <v>96</v>
      </c>
      <c r="R2007" s="23" t="s">
        <v>147</v>
      </c>
      <c r="S2007" s="25">
        <v>65</v>
      </c>
      <c r="T2007" s="23" t="s">
        <v>226</v>
      </c>
    </row>
    <row r="2008" spans="1:20" x14ac:dyDescent="0.3">
      <c r="A2008" s="26">
        <v>43653</v>
      </c>
      <c r="B2008" s="23" t="s">
        <v>45</v>
      </c>
      <c r="C2008" s="23" t="s">
        <v>46</v>
      </c>
      <c r="D2008" s="23" t="s">
        <v>47</v>
      </c>
      <c r="E2008" s="25">
        <v>170</v>
      </c>
      <c r="F2008" s="24">
        <v>204</v>
      </c>
      <c r="G2008" s="24">
        <v>2</v>
      </c>
      <c r="H2008" s="24">
        <v>170</v>
      </c>
      <c r="I2008" s="23" t="s">
        <v>803</v>
      </c>
      <c r="J2008" s="24">
        <v>239</v>
      </c>
      <c r="K2008" s="23" t="s">
        <v>306</v>
      </c>
      <c r="L2008" s="30" t="s">
        <v>102</v>
      </c>
      <c r="M2008" s="31">
        <v>11</v>
      </c>
      <c r="N2008" s="31">
        <v>72</v>
      </c>
      <c r="O2008" s="30" t="s">
        <v>167</v>
      </c>
      <c r="P2008" s="25">
        <v>81</v>
      </c>
      <c r="Q2008" s="25">
        <v>96</v>
      </c>
      <c r="R2008" s="23" t="s">
        <v>106</v>
      </c>
      <c r="S2008" s="25">
        <v>68</v>
      </c>
      <c r="T2008" s="23" t="s">
        <v>215</v>
      </c>
    </row>
    <row r="2009" spans="1:20" x14ac:dyDescent="0.3">
      <c r="A2009" s="26">
        <v>43654</v>
      </c>
      <c r="B2009" s="23" t="s">
        <v>45</v>
      </c>
      <c r="C2009" s="23" t="s">
        <v>46</v>
      </c>
      <c r="D2009" s="23" t="s">
        <v>47</v>
      </c>
      <c r="E2009" s="25">
        <v>170</v>
      </c>
      <c r="F2009" s="24">
        <v>201</v>
      </c>
      <c r="G2009" s="24">
        <v>0</v>
      </c>
      <c r="H2009" s="24">
        <v>169</v>
      </c>
      <c r="I2009" s="23" t="s">
        <v>231</v>
      </c>
      <c r="J2009" s="24">
        <v>233</v>
      </c>
      <c r="K2009" s="23" t="s">
        <v>382</v>
      </c>
      <c r="L2009" s="30" t="s">
        <v>401</v>
      </c>
      <c r="M2009" s="31">
        <v>6</v>
      </c>
      <c r="N2009" s="31">
        <v>47</v>
      </c>
      <c r="O2009" s="30" t="s">
        <v>260</v>
      </c>
      <c r="P2009" s="25">
        <v>88</v>
      </c>
      <c r="Q2009" s="25">
        <v>98</v>
      </c>
      <c r="R2009" s="23" t="s">
        <v>51</v>
      </c>
      <c r="S2009" s="25">
        <v>69</v>
      </c>
      <c r="T2009" s="23" t="s">
        <v>121</v>
      </c>
    </row>
    <row r="2010" spans="1:20" x14ac:dyDescent="0.3">
      <c r="A2010" s="26">
        <v>43655</v>
      </c>
      <c r="B2010" s="23" t="s">
        <v>45</v>
      </c>
      <c r="C2010" s="23" t="s">
        <v>46</v>
      </c>
      <c r="D2010" s="23" t="s">
        <v>47</v>
      </c>
      <c r="E2010" s="25">
        <v>170</v>
      </c>
      <c r="F2010" s="24">
        <v>207</v>
      </c>
      <c r="G2010" s="24">
        <v>0</v>
      </c>
      <c r="H2010" s="24">
        <v>157</v>
      </c>
      <c r="I2010" s="23" t="s">
        <v>394</v>
      </c>
      <c r="J2010" s="24">
        <v>257</v>
      </c>
      <c r="K2010" s="23" t="s">
        <v>723</v>
      </c>
      <c r="L2010" s="30" t="s">
        <v>84</v>
      </c>
      <c r="M2010" s="31">
        <v>17</v>
      </c>
      <c r="N2010" s="31">
        <v>61</v>
      </c>
      <c r="O2010" s="30" t="s">
        <v>158</v>
      </c>
      <c r="P2010" s="25">
        <v>71</v>
      </c>
      <c r="Q2010" s="25">
        <v>95</v>
      </c>
      <c r="R2010" s="23" t="s">
        <v>100</v>
      </c>
      <c r="S2010" s="25">
        <v>55</v>
      </c>
      <c r="T2010" s="23" t="s">
        <v>146</v>
      </c>
    </row>
    <row r="2011" spans="1:20" x14ac:dyDescent="0.3">
      <c r="A2011" s="26">
        <v>43656</v>
      </c>
      <c r="B2011" s="23" t="s">
        <v>45</v>
      </c>
      <c r="C2011" s="23" t="s">
        <v>46</v>
      </c>
      <c r="D2011" s="23" t="s">
        <v>47</v>
      </c>
      <c r="E2011" s="25">
        <v>170</v>
      </c>
      <c r="F2011" s="24">
        <v>210</v>
      </c>
      <c r="G2011" s="24">
        <v>0</v>
      </c>
      <c r="H2011" s="24">
        <v>148</v>
      </c>
      <c r="I2011" s="23" t="s">
        <v>801</v>
      </c>
      <c r="J2011" s="24">
        <v>273</v>
      </c>
      <c r="K2011" s="23" t="s">
        <v>456</v>
      </c>
      <c r="L2011" s="30" t="s">
        <v>84</v>
      </c>
      <c r="M2011" s="31">
        <v>17</v>
      </c>
      <c r="N2011" s="31">
        <v>58</v>
      </c>
      <c r="O2011" s="30" t="s">
        <v>129</v>
      </c>
      <c r="P2011" s="25">
        <v>69</v>
      </c>
      <c r="Q2011" s="25">
        <v>97</v>
      </c>
      <c r="R2011" s="23" t="s">
        <v>51</v>
      </c>
      <c r="S2011" s="25">
        <v>53</v>
      </c>
      <c r="T2011" s="23" t="s">
        <v>179</v>
      </c>
    </row>
    <row r="2012" spans="1:20" x14ac:dyDescent="0.3">
      <c r="A2012" s="26">
        <v>43657</v>
      </c>
      <c r="B2012" s="23" t="s">
        <v>45</v>
      </c>
      <c r="C2012" s="23" t="s">
        <v>46</v>
      </c>
      <c r="D2012" s="23" t="s">
        <v>47</v>
      </c>
      <c r="E2012" s="25">
        <v>170</v>
      </c>
      <c r="F2012" s="24">
        <v>213</v>
      </c>
      <c r="G2012" s="24">
        <v>0</v>
      </c>
      <c r="H2012" s="24">
        <v>151</v>
      </c>
      <c r="I2012" s="23" t="s">
        <v>904</v>
      </c>
      <c r="J2012" s="24">
        <v>275</v>
      </c>
      <c r="K2012" s="23" t="s">
        <v>420</v>
      </c>
      <c r="L2012" s="30" t="s">
        <v>218</v>
      </c>
      <c r="M2012" s="31">
        <v>19</v>
      </c>
      <c r="N2012" s="31">
        <v>58</v>
      </c>
      <c r="O2012" s="30" t="s">
        <v>264</v>
      </c>
      <c r="P2012" s="25">
        <v>75</v>
      </c>
      <c r="Q2012" s="25">
        <v>99</v>
      </c>
      <c r="R2012" s="23" t="s">
        <v>51</v>
      </c>
      <c r="S2012" s="25">
        <v>63</v>
      </c>
      <c r="T2012" s="23" t="s">
        <v>51</v>
      </c>
    </row>
    <row r="2013" spans="1:20" x14ac:dyDescent="0.3">
      <c r="A2013" s="26">
        <v>43658</v>
      </c>
      <c r="B2013" s="23" t="s">
        <v>45</v>
      </c>
      <c r="C2013" s="23" t="s">
        <v>46</v>
      </c>
      <c r="D2013" s="23" t="s">
        <v>47</v>
      </c>
      <c r="E2013" s="25">
        <v>170</v>
      </c>
      <c r="F2013" s="24">
        <v>219</v>
      </c>
      <c r="G2013" s="24">
        <v>0</v>
      </c>
      <c r="H2013" s="24">
        <v>161</v>
      </c>
      <c r="I2013" s="23" t="s">
        <v>903</v>
      </c>
      <c r="J2013" s="24">
        <v>277</v>
      </c>
      <c r="K2013" s="23" t="s">
        <v>197</v>
      </c>
      <c r="L2013" s="30" t="s">
        <v>116</v>
      </c>
      <c r="M2013" s="31">
        <v>19</v>
      </c>
      <c r="N2013" s="31">
        <v>61</v>
      </c>
      <c r="O2013" s="30" t="s">
        <v>89</v>
      </c>
      <c r="P2013" s="25">
        <v>75</v>
      </c>
      <c r="Q2013" s="25">
        <v>97</v>
      </c>
      <c r="R2013" s="23" t="s">
        <v>51</v>
      </c>
      <c r="S2013" s="25">
        <v>59</v>
      </c>
      <c r="T2013" s="23" t="s">
        <v>51</v>
      </c>
    </row>
    <row r="2014" spans="1:20" x14ac:dyDescent="0.3">
      <c r="A2014" s="26">
        <v>43659</v>
      </c>
      <c r="B2014" s="23" t="s">
        <v>45</v>
      </c>
      <c r="C2014" s="23" t="s">
        <v>46</v>
      </c>
      <c r="D2014" s="23" t="s">
        <v>47</v>
      </c>
      <c r="E2014" s="25">
        <v>170</v>
      </c>
      <c r="F2014" s="24">
        <v>224</v>
      </c>
      <c r="G2014" s="24">
        <v>40</v>
      </c>
      <c r="H2014" s="24">
        <v>173</v>
      </c>
      <c r="I2014" s="23" t="s">
        <v>671</v>
      </c>
      <c r="J2014" s="24">
        <v>274</v>
      </c>
      <c r="K2014" s="23" t="s">
        <v>544</v>
      </c>
      <c r="L2014" s="30" t="s">
        <v>84</v>
      </c>
      <c r="M2014" s="31">
        <v>6</v>
      </c>
      <c r="N2014" s="31">
        <v>61</v>
      </c>
      <c r="O2014" s="30" t="s">
        <v>64</v>
      </c>
      <c r="P2014" s="25">
        <v>76</v>
      </c>
      <c r="Q2014" s="25">
        <v>97</v>
      </c>
      <c r="R2014" s="23" t="s">
        <v>51</v>
      </c>
      <c r="S2014" s="25">
        <v>57</v>
      </c>
      <c r="T2014" s="23" t="s">
        <v>215</v>
      </c>
    </row>
    <row r="2015" spans="1:20" x14ac:dyDescent="0.3">
      <c r="A2015" s="26">
        <v>43660</v>
      </c>
      <c r="B2015" s="23" t="s">
        <v>45</v>
      </c>
      <c r="C2015" s="23" t="s">
        <v>46</v>
      </c>
      <c r="D2015" s="23" t="s">
        <v>47</v>
      </c>
      <c r="E2015" s="25">
        <v>170</v>
      </c>
      <c r="F2015" s="24">
        <v>223</v>
      </c>
      <c r="G2015" s="24">
        <v>0</v>
      </c>
      <c r="H2015" s="24">
        <v>180</v>
      </c>
      <c r="I2015" s="23" t="s">
        <v>399</v>
      </c>
      <c r="J2015" s="24">
        <v>266</v>
      </c>
      <c r="K2015" s="23" t="s">
        <v>386</v>
      </c>
      <c r="L2015" s="30" t="s">
        <v>102</v>
      </c>
      <c r="M2015" s="31">
        <v>14</v>
      </c>
      <c r="N2015" s="31">
        <v>72</v>
      </c>
      <c r="O2015" s="30" t="s">
        <v>121</v>
      </c>
      <c r="P2015" s="25">
        <v>77</v>
      </c>
      <c r="Q2015" s="25">
        <v>98</v>
      </c>
      <c r="R2015" s="23" t="s">
        <v>51</v>
      </c>
      <c r="S2015" s="25">
        <v>62</v>
      </c>
      <c r="T2015" s="23" t="s">
        <v>51</v>
      </c>
    </row>
    <row r="2016" spans="1:20" x14ac:dyDescent="0.3">
      <c r="A2016" s="26">
        <v>43661</v>
      </c>
      <c r="B2016" s="23" t="s">
        <v>45</v>
      </c>
      <c r="C2016" s="23" t="s">
        <v>46</v>
      </c>
      <c r="D2016" s="23" t="s">
        <v>47</v>
      </c>
      <c r="E2016" s="25">
        <v>170</v>
      </c>
      <c r="F2016" s="24">
        <v>222</v>
      </c>
      <c r="G2016" s="24">
        <v>0</v>
      </c>
      <c r="H2016" s="24">
        <v>168</v>
      </c>
      <c r="I2016" s="23" t="s">
        <v>887</v>
      </c>
      <c r="J2016" s="24">
        <v>275</v>
      </c>
      <c r="K2016" s="23" t="s">
        <v>489</v>
      </c>
      <c r="L2016" s="30" t="s">
        <v>116</v>
      </c>
      <c r="M2016" s="31">
        <v>11</v>
      </c>
      <c r="N2016" s="31">
        <v>67</v>
      </c>
      <c r="O2016" s="30" t="s">
        <v>91</v>
      </c>
      <c r="P2016" s="25">
        <v>69</v>
      </c>
      <c r="Q2016" s="25">
        <v>96</v>
      </c>
      <c r="R2016" s="23" t="s">
        <v>51</v>
      </c>
      <c r="S2016" s="25">
        <v>50</v>
      </c>
      <c r="T2016" s="23" t="s">
        <v>129</v>
      </c>
    </row>
    <row r="2017" spans="1:20" x14ac:dyDescent="0.3">
      <c r="A2017" s="26">
        <v>43662</v>
      </c>
      <c r="B2017" s="23" t="s">
        <v>45</v>
      </c>
      <c r="C2017" s="23" t="s">
        <v>46</v>
      </c>
      <c r="D2017" s="23" t="s">
        <v>47</v>
      </c>
      <c r="E2017" s="25">
        <v>170</v>
      </c>
      <c r="F2017" s="24">
        <v>199</v>
      </c>
      <c r="G2017" s="24">
        <v>0</v>
      </c>
      <c r="H2017" s="24">
        <v>168</v>
      </c>
      <c r="I2017" s="23" t="s">
        <v>51</v>
      </c>
      <c r="J2017" s="24">
        <v>230</v>
      </c>
      <c r="K2017" s="23" t="s">
        <v>436</v>
      </c>
      <c r="L2017" s="32">
        <v>99</v>
      </c>
      <c r="M2017" s="31">
        <v>11</v>
      </c>
      <c r="N2017" s="31">
        <v>47</v>
      </c>
      <c r="O2017" s="30" t="s">
        <v>133</v>
      </c>
      <c r="P2017" s="25">
        <v>78</v>
      </c>
      <c r="Q2017" s="25">
        <v>95</v>
      </c>
      <c r="R2017" s="23" t="s">
        <v>108</v>
      </c>
      <c r="S2017" s="25">
        <v>65</v>
      </c>
      <c r="T2017" s="23" t="s">
        <v>169</v>
      </c>
    </row>
    <row r="2018" spans="1:20" x14ac:dyDescent="0.3">
      <c r="A2018" s="26">
        <v>43663</v>
      </c>
      <c r="B2018" s="23" t="s">
        <v>45</v>
      </c>
      <c r="C2018" s="23" t="s">
        <v>46</v>
      </c>
      <c r="D2018" s="23" t="s">
        <v>47</v>
      </c>
      <c r="E2018" s="25">
        <v>170</v>
      </c>
      <c r="F2018" s="24">
        <v>176</v>
      </c>
      <c r="G2018" s="24">
        <v>16</v>
      </c>
      <c r="H2018" s="24">
        <v>165</v>
      </c>
      <c r="I2018" s="23" t="s">
        <v>51</v>
      </c>
      <c r="J2018" s="24">
        <v>188</v>
      </c>
      <c r="K2018" s="23" t="s">
        <v>417</v>
      </c>
      <c r="L2018" s="30" t="s">
        <v>263</v>
      </c>
      <c r="M2018" s="31">
        <v>8</v>
      </c>
      <c r="N2018" s="31">
        <v>33</v>
      </c>
      <c r="O2018" s="30" t="s">
        <v>307</v>
      </c>
      <c r="P2018" s="25">
        <v>94</v>
      </c>
      <c r="Q2018" s="25">
        <v>98</v>
      </c>
      <c r="R2018" s="23" t="s">
        <v>51</v>
      </c>
      <c r="S2018" s="25">
        <v>89</v>
      </c>
      <c r="T2018" s="23" t="s">
        <v>179</v>
      </c>
    </row>
    <row r="2019" spans="1:20" x14ac:dyDescent="0.3">
      <c r="A2019" s="26">
        <v>43664</v>
      </c>
      <c r="B2019" s="23" t="s">
        <v>45</v>
      </c>
      <c r="C2019" s="23" t="s">
        <v>46</v>
      </c>
      <c r="D2019" s="23" t="s">
        <v>47</v>
      </c>
      <c r="E2019" s="25">
        <v>170</v>
      </c>
      <c r="F2019" s="24">
        <v>206</v>
      </c>
      <c r="G2019" s="24">
        <v>0</v>
      </c>
      <c r="H2019" s="24">
        <v>149</v>
      </c>
      <c r="I2019" s="23" t="s">
        <v>51</v>
      </c>
      <c r="J2019" s="24">
        <v>263</v>
      </c>
      <c r="K2019" s="23" t="s">
        <v>658</v>
      </c>
      <c r="L2019" s="30" t="s">
        <v>116</v>
      </c>
      <c r="M2019" s="31">
        <v>17</v>
      </c>
      <c r="N2019" s="31">
        <v>64</v>
      </c>
      <c r="O2019" s="30" t="s">
        <v>139</v>
      </c>
      <c r="P2019" s="25">
        <v>63</v>
      </c>
      <c r="Q2019" s="25">
        <v>99</v>
      </c>
      <c r="R2019" s="23" t="s">
        <v>51</v>
      </c>
      <c r="S2019" s="25">
        <v>43</v>
      </c>
      <c r="T2019" s="23" t="s">
        <v>215</v>
      </c>
    </row>
    <row r="2020" spans="1:20" x14ac:dyDescent="0.3">
      <c r="A2020" s="26">
        <v>43665</v>
      </c>
      <c r="B2020" s="23" t="s">
        <v>45</v>
      </c>
      <c r="C2020" s="23" t="s">
        <v>46</v>
      </c>
      <c r="D2020" s="23" t="s">
        <v>47</v>
      </c>
      <c r="E2020" s="25">
        <v>170</v>
      </c>
      <c r="F2020" s="24">
        <v>201</v>
      </c>
      <c r="G2020" s="24">
        <v>0</v>
      </c>
      <c r="H2020" s="24">
        <v>130</v>
      </c>
      <c r="I2020" s="23" t="s">
        <v>51</v>
      </c>
      <c r="J2020" s="24">
        <v>272</v>
      </c>
      <c r="K2020" s="23" t="s">
        <v>424</v>
      </c>
      <c r="L2020" s="30" t="s">
        <v>116</v>
      </c>
      <c r="M2020" s="31">
        <v>14</v>
      </c>
      <c r="N2020" s="31">
        <v>61</v>
      </c>
      <c r="O2020" s="30" t="s">
        <v>99</v>
      </c>
      <c r="P2020" s="25">
        <v>73</v>
      </c>
      <c r="Q2020" s="25">
        <v>99</v>
      </c>
      <c r="R2020" s="23" t="s">
        <v>103</v>
      </c>
      <c r="S2020" s="25">
        <v>57</v>
      </c>
      <c r="T2020" s="23" t="s">
        <v>215</v>
      </c>
    </row>
    <row r="2021" spans="1:20" x14ac:dyDescent="0.3">
      <c r="A2021" s="26">
        <v>43666</v>
      </c>
      <c r="B2021" s="23" t="s">
        <v>45</v>
      </c>
      <c r="C2021" s="23" t="s">
        <v>46</v>
      </c>
      <c r="D2021" s="23" t="s">
        <v>47</v>
      </c>
      <c r="E2021" s="25">
        <v>170</v>
      </c>
      <c r="F2021" s="24">
        <v>210</v>
      </c>
      <c r="G2021" s="24">
        <v>26</v>
      </c>
      <c r="H2021" s="24">
        <v>165</v>
      </c>
      <c r="I2021" s="23" t="s">
        <v>296</v>
      </c>
      <c r="J2021" s="24">
        <v>256</v>
      </c>
      <c r="K2021" s="23" t="s">
        <v>1035</v>
      </c>
      <c r="L2021" s="30" t="s">
        <v>401</v>
      </c>
      <c r="M2021" s="31">
        <v>8</v>
      </c>
      <c r="N2021" s="31">
        <v>61</v>
      </c>
      <c r="O2021" s="30" t="s">
        <v>133</v>
      </c>
      <c r="P2021" s="25">
        <v>84</v>
      </c>
      <c r="Q2021" s="25">
        <v>98</v>
      </c>
      <c r="R2021" s="23" t="s">
        <v>51</v>
      </c>
      <c r="S2021" s="25">
        <v>60</v>
      </c>
      <c r="T2021" s="23" t="s">
        <v>277</v>
      </c>
    </row>
    <row r="2022" spans="1:20" x14ac:dyDescent="0.3">
      <c r="A2022" s="26">
        <v>43667</v>
      </c>
      <c r="B2022" s="23" t="s">
        <v>45</v>
      </c>
      <c r="C2022" s="23" t="s">
        <v>46</v>
      </c>
      <c r="D2022" s="23" t="s">
        <v>47</v>
      </c>
      <c r="E2022" s="25">
        <v>170</v>
      </c>
      <c r="F2022" s="24">
        <v>199</v>
      </c>
      <c r="G2022" s="24">
        <v>4</v>
      </c>
      <c r="H2022" s="24">
        <v>174</v>
      </c>
      <c r="I2022" s="23" t="s">
        <v>405</v>
      </c>
      <c r="J2022" s="24">
        <v>224</v>
      </c>
      <c r="K2022" s="23" t="s">
        <v>823</v>
      </c>
      <c r="L2022" s="30" t="s">
        <v>218</v>
      </c>
      <c r="M2022" s="31">
        <v>6</v>
      </c>
      <c r="N2022" s="31">
        <v>39</v>
      </c>
      <c r="O2022" s="30" t="s">
        <v>52</v>
      </c>
      <c r="P2022" s="25">
        <v>90</v>
      </c>
      <c r="Q2022" s="25">
        <v>99</v>
      </c>
      <c r="R2022" s="23" t="s">
        <v>51</v>
      </c>
      <c r="S2022" s="25">
        <v>75</v>
      </c>
      <c r="T2022" s="23" t="s">
        <v>95</v>
      </c>
    </row>
    <row r="2023" spans="1:20" x14ac:dyDescent="0.3">
      <c r="A2023" s="26">
        <v>43668</v>
      </c>
      <c r="B2023" s="23" t="s">
        <v>45</v>
      </c>
      <c r="C2023" s="23" t="s">
        <v>46</v>
      </c>
      <c r="D2023" s="23" t="s">
        <v>47</v>
      </c>
      <c r="E2023" s="25">
        <v>170</v>
      </c>
      <c r="F2023" s="24">
        <v>228</v>
      </c>
      <c r="G2023" s="24">
        <v>2</v>
      </c>
      <c r="H2023" s="24">
        <v>192</v>
      </c>
      <c r="I2023" s="23" t="s">
        <v>434</v>
      </c>
      <c r="J2023" s="24">
        <v>264</v>
      </c>
      <c r="K2023" s="23" t="s">
        <v>87</v>
      </c>
      <c r="L2023" s="30" t="s">
        <v>116</v>
      </c>
      <c r="M2023" s="31">
        <v>11</v>
      </c>
      <c r="N2023" s="31">
        <v>58</v>
      </c>
      <c r="O2023" s="30" t="s">
        <v>164</v>
      </c>
      <c r="P2023" s="25">
        <v>84</v>
      </c>
      <c r="Q2023" s="25">
        <v>99</v>
      </c>
      <c r="R2023" s="23" t="s">
        <v>51</v>
      </c>
      <c r="S2023" s="25">
        <v>69</v>
      </c>
      <c r="T2023" s="23" t="s">
        <v>91</v>
      </c>
    </row>
    <row r="2024" spans="1:20" x14ac:dyDescent="0.3">
      <c r="A2024" s="26">
        <v>43669</v>
      </c>
      <c r="B2024" s="23" t="s">
        <v>45</v>
      </c>
      <c r="C2024" s="23" t="s">
        <v>46</v>
      </c>
      <c r="D2024" s="23" t="s">
        <v>47</v>
      </c>
      <c r="E2024" s="25">
        <v>170</v>
      </c>
      <c r="F2024" s="24">
        <v>242</v>
      </c>
      <c r="G2024" s="24">
        <v>22</v>
      </c>
      <c r="H2024" s="24">
        <v>190</v>
      </c>
      <c r="I2024" s="23" t="s">
        <v>526</v>
      </c>
      <c r="J2024" s="24">
        <v>293</v>
      </c>
      <c r="K2024" s="23" t="s">
        <v>256</v>
      </c>
      <c r="L2024" s="30" t="s">
        <v>116</v>
      </c>
      <c r="M2024" s="31">
        <v>8</v>
      </c>
      <c r="N2024" s="31">
        <v>86</v>
      </c>
      <c r="O2024" s="30" t="s">
        <v>171</v>
      </c>
      <c r="P2024" s="25">
        <v>82</v>
      </c>
      <c r="Q2024" s="25">
        <v>98</v>
      </c>
      <c r="R2024" s="23" t="s">
        <v>51</v>
      </c>
      <c r="S2024" s="25">
        <v>58</v>
      </c>
      <c r="T2024" s="23" t="s">
        <v>475</v>
      </c>
    </row>
    <row r="2025" spans="1:20" x14ac:dyDescent="0.3">
      <c r="A2025" s="26">
        <v>43670</v>
      </c>
      <c r="B2025" s="23" t="s">
        <v>45</v>
      </c>
      <c r="C2025" s="23" t="s">
        <v>46</v>
      </c>
      <c r="D2025" s="23" t="s">
        <v>47</v>
      </c>
      <c r="E2025" s="25">
        <v>170</v>
      </c>
      <c r="F2025" s="24">
        <v>248</v>
      </c>
      <c r="G2025" s="24">
        <v>0</v>
      </c>
      <c r="H2025" s="24">
        <v>190</v>
      </c>
      <c r="I2025" s="23" t="s">
        <v>51</v>
      </c>
      <c r="J2025" s="24">
        <v>306</v>
      </c>
      <c r="K2025" s="23" t="s">
        <v>603</v>
      </c>
      <c r="L2025" s="30" t="s">
        <v>116</v>
      </c>
      <c r="M2025" s="31">
        <v>14</v>
      </c>
      <c r="N2025" s="31">
        <v>53</v>
      </c>
      <c r="O2025" s="30" t="s">
        <v>167</v>
      </c>
      <c r="P2025" s="25">
        <v>77</v>
      </c>
      <c r="Q2025" s="25">
        <v>99</v>
      </c>
      <c r="R2025" s="23" t="s">
        <v>51</v>
      </c>
      <c r="S2025" s="25">
        <v>60</v>
      </c>
      <c r="T2025" s="23" t="s">
        <v>201</v>
      </c>
    </row>
    <row r="2026" spans="1:20" x14ac:dyDescent="0.3">
      <c r="A2026" s="26">
        <v>43671</v>
      </c>
      <c r="B2026" s="23" t="s">
        <v>45</v>
      </c>
      <c r="C2026" s="23" t="s">
        <v>46</v>
      </c>
      <c r="D2026" s="23" t="s">
        <v>47</v>
      </c>
      <c r="E2026" s="25">
        <v>170</v>
      </c>
      <c r="F2026" s="24">
        <v>229</v>
      </c>
      <c r="G2026" s="24">
        <v>78</v>
      </c>
      <c r="H2026" s="24">
        <v>178</v>
      </c>
      <c r="I2026" s="23" t="s">
        <v>653</v>
      </c>
      <c r="J2026" s="24">
        <v>280</v>
      </c>
      <c r="K2026" s="23" t="s">
        <v>343</v>
      </c>
      <c r="L2026" s="30" t="s">
        <v>84</v>
      </c>
      <c r="M2026" s="31">
        <v>14</v>
      </c>
      <c r="N2026" s="31">
        <v>64</v>
      </c>
      <c r="O2026" s="30" t="s">
        <v>215</v>
      </c>
      <c r="P2026" s="25">
        <v>83</v>
      </c>
      <c r="Q2026" s="25">
        <v>99</v>
      </c>
      <c r="R2026" s="23" t="s">
        <v>120</v>
      </c>
      <c r="S2026" s="25">
        <v>61</v>
      </c>
      <c r="T2026" s="23" t="s">
        <v>113</v>
      </c>
    </row>
    <row r="2027" spans="1:20" x14ac:dyDescent="0.3">
      <c r="A2027" s="26">
        <v>43672</v>
      </c>
      <c r="B2027" s="23" t="s">
        <v>45</v>
      </c>
      <c r="C2027" s="23" t="s">
        <v>46</v>
      </c>
      <c r="D2027" s="23" t="s">
        <v>47</v>
      </c>
      <c r="E2027" s="25">
        <v>170</v>
      </c>
      <c r="F2027" s="24">
        <v>178</v>
      </c>
      <c r="G2027" s="24">
        <v>32</v>
      </c>
      <c r="H2027" s="24">
        <v>154</v>
      </c>
      <c r="I2027" s="23" t="s">
        <v>88</v>
      </c>
      <c r="J2027" s="24">
        <v>203</v>
      </c>
      <c r="K2027" s="23" t="s">
        <v>826</v>
      </c>
      <c r="L2027" s="32">
        <v>33</v>
      </c>
      <c r="M2027" s="31">
        <v>3</v>
      </c>
      <c r="N2027" s="31">
        <v>50</v>
      </c>
      <c r="O2027" s="30" t="s">
        <v>179</v>
      </c>
      <c r="P2027" s="25">
        <v>93</v>
      </c>
      <c r="Q2027" s="25">
        <v>99</v>
      </c>
      <c r="R2027" s="23" t="s">
        <v>51</v>
      </c>
      <c r="S2027" s="25">
        <v>75</v>
      </c>
      <c r="T2027" s="23" t="s">
        <v>133</v>
      </c>
    </row>
    <row r="2028" spans="1:20" x14ac:dyDescent="0.3">
      <c r="A2028" s="26">
        <v>43673</v>
      </c>
      <c r="B2028" s="23" t="s">
        <v>45</v>
      </c>
      <c r="C2028" s="23" t="s">
        <v>46</v>
      </c>
      <c r="D2028" s="23" t="s">
        <v>47</v>
      </c>
      <c r="E2028" s="25">
        <v>170</v>
      </c>
      <c r="F2028" s="24">
        <v>178</v>
      </c>
      <c r="G2028" s="24">
        <v>50</v>
      </c>
      <c r="H2028" s="24">
        <v>147</v>
      </c>
      <c r="I2028" s="23" t="s">
        <v>51</v>
      </c>
      <c r="J2028" s="24">
        <v>209</v>
      </c>
      <c r="K2028" s="23" t="s">
        <v>136</v>
      </c>
      <c r="L2028" s="32">
        <v>31</v>
      </c>
      <c r="M2028" s="31">
        <v>6</v>
      </c>
      <c r="N2028" s="31">
        <v>47</v>
      </c>
      <c r="O2028" s="30" t="s">
        <v>61</v>
      </c>
      <c r="P2028" s="25">
        <v>88</v>
      </c>
      <c r="Q2028" s="25">
        <v>99</v>
      </c>
      <c r="R2028" s="23" t="s">
        <v>51</v>
      </c>
      <c r="S2028" s="25">
        <v>68</v>
      </c>
      <c r="T2028" s="23" t="s">
        <v>94</v>
      </c>
    </row>
    <row r="2029" spans="1:20" x14ac:dyDescent="0.3">
      <c r="A2029" s="26">
        <v>43674</v>
      </c>
      <c r="B2029" s="23" t="s">
        <v>45</v>
      </c>
      <c r="C2029" s="23" t="s">
        <v>46</v>
      </c>
      <c r="D2029" s="23" t="s">
        <v>47</v>
      </c>
      <c r="E2029" s="25">
        <v>170</v>
      </c>
      <c r="F2029" s="24">
        <v>193</v>
      </c>
      <c r="G2029" s="24">
        <v>0</v>
      </c>
      <c r="H2029" s="24">
        <v>128</v>
      </c>
      <c r="I2029" s="23" t="s">
        <v>51</v>
      </c>
      <c r="J2029" s="24">
        <v>258</v>
      </c>
      <c r="K2029" s="23" t="s">
        <v>727</v>
      </c>
      <c r="L2029" s="30" t="s">
        <v>263</v>
      </c>
      <c r="M2029" s="31">
        <v>17</v>
      </c>
      <c r="N2029" s="31">
        <v>53</v>
      </c>
      <c r="O2029" s="30" t="s">
        <v>121</v>
      </c>
      <c r="P2029" s="25">
        <v>71</v>
      </c>
      <c r="Q2029" s="25">
        <v>100</v>
      </c>
      <c r="R2029" s="23" t="s">
        <v>159</v>
      </c>
      <c r="S2029" s="25">
        <v>56</v>
      </c>
      <c r="T2029" s="23" t="s">
        <v>51</v>
      </c>
    </row>
    <row r="2030" spans="1:20" x14ac:dyDescent="0.3">
      <c r="A2030" s="26">
        <v>43675</v>
      </c>
      <c r="B2030" s="23" t="s">
        <v>45</v>
      </c>
      <c r="C2030" s="23" t="s">
        <v>46</v>
      </c>
      <c r="D2030" s="23" t="s">
        <v>47</v>
      </c>
      <c r="E2030" s="25">
        <v>170</v>
      </c>
      <c r="F2030" s="24">
        <v>208</v>
      </c>
      <c r="G2030" s="24">
        <v>0</v>
      </c>
      <c r="H2030" s="24">
        <v>142</v>
      </c>
      <c r="I2030" s="23" t="s">
        <v>51</v>
      </c>
      <c r="J2030" s="24">
        <v>274</v>
      </c>
      <c r="K2030" s="23" t="s">
        <v>268</v>
      </c>
      <c r="L2030" s="32">
        <v>26</v>
      </c>
      <c r="M2030" s="31">
        <v>14</v>
      </c>
      <c r="N2030" s="31">
        <v>94</v>
      </c>
      <c r="O2030" s="30" t="s">
        <v>94</v>
      </c>
      <c r="P2030" s="25">
        <v>63</v>
      </c>
      <c r="Q2030" s="25">
        <v>99</v>
      </c>
      <c r="R2030" s="23" t="s">
        <v>120</v>
      </c>
      <c r="S2030" s="25">
        <v>34</v>
      </c>
      <c r="T2030" s="23" t="s">
        <v>64</v>
      </c>
    </row>
    <row r="2031" spans="1:20" x14ac:dyDescent="0.3">
      <c r="A2031" s="26">
        <v>43676</v>
      </c>
      <c r="B2031" s="23" t="s">
        <v>45</v>
      </c>
      <c r="C2031" s="23" t="s">
        <v>46</v>
      </c>
      <c r="D2031" s="23" t="s">
        <v>47</v>
      </c>
      <c r="E2031" s="25">
        <v>170</v>
      </c>
      <c r="F2031" s="24">
        <v>173</v>
      </c>
      <c r="G2031" s="24">
        <v>0</v>
      </c>
      <c r="H2031" s="24">
        <v>121</v>
      </c>
      <c r="I2031" s="23" t="s">
        <v>983</v>
      </c>
      <c r="J2031" s="24">
        <v>225</v>
      </c>
      <c r="K2031" s="23" t="s">
        <v>481</v>
      </c>
      <c r="L2031" s="30" t="s">
        <v>102</v>
      </c>
      <c r="M2031" s="31">
        <v>8</v>
      </c>
      <c r="N2031" s="31">
        <v>64</v>
      </c>
      <c r="O2031" s="30" t="s">
        <v>209</v>
      </c>
      <c r="P2031" s="25">
        <v>66</v>
      </c>
      <c r="Q2031" s="25">
        <v>94</v>
      </c>
      <c r="R2031" s="23" t="s">
        <v>174</v>
      </c>
      <c r="S2031" s="25">
        <v>46</v>
      </c>
      <c r="T2031" s="23" t="s">
        <v>129</v>
      </c>
    </row>
    <row r="2032" spans="1:20" x14ac:dyDescent="0.3">
      <c r="A2032" s="26">
        <v>43677</v>
      </c>
      <c r="B2032" s="23" t="s">
        <v>45</v>
      </c>
      <c r="C2032" s="23" t="s">
        <v>46</v>
      </c>
      <c r="D2032" s="23" t="s">
        <v>47</v>
      </c>
      <c r="E2032" s="25">
        <v>170</v>
      </c>
      <c r="F2032" s="24">
        <v>172</v>
      </c>
      <c r="G2032" s="24">
        <v>0</v>
      </c>
      <c r="H2032" s="24">
        <v>112</v>
      </c>
      <c r="I2032" s="23" t="s">
        <v>677</v>
      </c>
      <c r="J2032" s="24">
        <v>232</v>
      </c>
      <c r="K2032" s="23" t="s">
        <v>217</v>
      </c>
      <c r="L2032" s="30" t="s">
        <v>401</v>
      </c>
      <c r="M2032" s="31">
        <v>8</v>
      </c>
      <c r="N2032" s="31">
        <v>47</v>
      </c>
      <c r="O2032" s="30" t="s">
        <v>117</v>
      </c>
      <c r="P2032" s="25">
        <v>74</v>
      </c>
      <c r="Q2032" s="25">
        <v>99</v>
      </c>
      <c r="R2032" s="23" t="s">
        <v>301</v>
      </c>
      <c r="S2032" s="25">
        <v>55</v>
      </c>
      <c r="T2032" s="23" t="s">
        <v>215</v>
      </c>
    </row>
    <row r="2033" spans="1:20" x14ac:dyDescent="0.3">
      <c r="A2033" s="26">
        <v>43678</v>
      </c>
      <c r="B2033" s="23" t="s">
        <v>45</v>
      </c>
      <c r="C2033" s="23" t="s">
        <v>46</v>
      </c>
      <c r="D2033" s="23" t="s">
        <v>47</v>
      </c>
      <c r="E2033" s="25">
        <v>170</v>
      </c>
      <c r="F2033" s="24">
        <v>198</v>
      </c>
      <c r="G2033" s="24">
        <v>0</v>
      </c>
      <c r="H2033" s="24">
        <v>159</v>
      </c>
      <c r="I2033" s="23" t="s">
        <v>100</v>
      </c>
      <c r="J2033" s="24">
        <v>236</v>
      </c>
      <c r="K2033" s="23" t="s">
        <v>443</v>
      </c>
      <c r="L2033" s="30" t="s">
        <v>102</v>
      </c>
      <c r="M2033" s="31">
        <v>11</v>
      </c>
      <c r="N2033" s="31">
        <v>47</v>
      </c>
      <c r="O2033" s="30" t="s">
        <v>158</v>
      </c>
      <c r="P2033" s="25">
        <v>79</v>
      </c>
      <c r="Q2033" s="25">
        <v>93</v>
      </c>
      <c r="R2033" s="23" t="s">
        <v>51</v>
      </c>
      <c r="S2033" s="25">
        <v>61</v>
      </c>
      <c r="T2033" s="23" t="s">
        <v>81</v>
      </c>
    </row>
    <row r="2034" spans="1:20" x14ac:dyDescent="0.3">
      <c r="A2034" s="26">
        <v>43679</v>
      </c>
      <c r="B2034" s="23" t="s">
        <v>45</v>
      </c>
      <c r="C2034" s="23" t="s">
        <v>46</v>
      </c>
      <c r="D2034" s="23" t="s">
        <v>47</v>
      </c>
      <c r="E2034" s="25">
        <v>170</v>
      </c>
      <c r="F2034" s="24">
        <v>206</v>
      </c>
      <c r="G2034" s="24">
        <v>0</v>
      </c>
      <c r="H2034" s="24">
        <v>142</v>
      </c>
      <c r="I2034" s="23" t="s">
        <v>807</v>
      </c>
      <c r="J2034" s="24">
        <v>271</v>
      </c>
      <c r="K2034" s="23" t="s">
        <v>839</v>
      </c>
      <c r="L2034" s="30" t="s">
        <v>116</v>
      </c>
      <c r="M2034" s="31">
        <v>14</v>
      </c>
      <c r="N2034" s="31">
        <v>56</v>
      </c>
      <c r="O2034" s="30" t="s">
        <v>158</v>
      </c>
      <c r="P2034" s="25">
        <v>75</v>
      </c>
      <c r="Q2034" s="25">
        <v>98</v>
      </c>
      <c r="R2034" s="23" t="s">
        <v>51</v>
      </c>
      <c r="S2034" s="25">
        <v>59</v>
      </c>
      <c r="T2034" s="23" t="s">
        <v>129</v>
      </c>
    </row>
    <row r="2035" spans="1:20" x14ac:dyDescent="0.3">
      <c r="A2035" s="26">
        <v>43680</v>
      </c>
      <c r="B2035" s="23" t="s">
        <v>45</v>
      </c>
      <c r="C2035" s="23" t="s">
        <v>46</v>
      </c>
      <c r="D2035" s="23" t="s">
        <v>47</v>
      </c>
      <c r="E2035" s="25">
        <v>170</v>
      </c>
      <c r="F2035" s="24">
        <v>226</v>
      </c>
      <c r="G2035" s="24">
        <v>0</v>
      </c>
      <c r="H2035" s="24">
        <v>182</v>
      </c>
      <c r="I2035" s="23" t="s">
        <v>115</v>
      </c>
      <c r="J2035" s="24">
        <v>270</v>
      </c>
      <c r="K2035" s="23" t="s">
        <v>139</v>
      </c>
      <c r="L2035" s="30" t="s">
        <v>116</v>
      </c>
      <c r="M2035" s="31">
        <v>11</v>
      </c>
      <c r="N2035" s="31">
        <v>58</v>
      </c>
      <c r="O2035" s="30" t="s">
        <v>369</v>
      </c>
      <c r="P2035" s="25">
        <v>78</v>
      </c>
      <c r="Q2035" s="25">
        <v>96</v>
      </c>
      <c r="R2035" s="23" t="s">
        <v>80</v>
      </c>
      <c r="S2035" s="25">
        <v>61</v>
      </c>
      <c r="T2035" s="23" t="s">
        <v>64</v>
      </c>
    </row>
    <row r="2036" spans="1:20" x14ac:dyDescent="0.3">
      <c r="A2036" s="26">
        <v>43681</v>
      </c>
      <c r="B2036" s="23" t="s">
        <v>45</v>
      </c>
      <c r="C2036" s="23" t="s">
        <v>46</v>
      </c>
      <c r="D2036" s="23" t="s">
        <v>47</v>
      </c>
      <c r="E2036" s="25">
        <v>170</v>
      </c>
      <c r="F2036" s="24">
        <v>206</v>
      </c>
      <c r="G2036" s="24">
        <v>0</v>
      </c>
      <c r="H2036" s="24">
        <v>180</v>
      </c>
      <c r="I2036" s="23" t="s">
        <v>1000</v>
      </c>
      <c r="J2036" s="24">
        <v>231</v>
      </c>
      <c r="K2036" s="23" t="s">
        <v>535</v>
      </c>
      <c r="L2036" s="32">
        <v>36</v>
      </c>
      <c r="M2036" s="31">
        <v>3</v>
      </c>
      <c r="N2036" s="31">
        <v>47</v>
      </c>
      <c r="O2036" s="30" t="s">
        <v>201</v>
      </c>
      <c r="P2036" s="25">
        <v>89</v>
      </c>
      <c r="Q2036" s="25">
        <v>96</v>
      </c>
      <c r="R2036" s="23" t="s">
        <v>51</v>
      </c>
      <c r="S2036" s="25">
        <v>75</v>
      </c>
      <c r="T2036" s="23" t="s">
        <v>169</v>
      </c>
    </row>
    <row r="2037" spans="1:20" x14ac:dyDescent="0.3">
      <c r="A2037" s="26">
        <v>43682</v>
      </c>
      <c r="B2037" s="23" t="s">
        <v>45</v>
      </c>
      <c r="C2037" s="23" t="s">
        <v>46</v>
      </c>
      <c r="D2037" s="23" t="s">
        <v>47</v>
      </c>
      <c r="E2037" s="25">
        <v>170</v>
      </c>
      <c r="F2037" s="24">
        <v>220</v>
      </c>
      <c r="G2037" s="24">
        <v>0</v>
      </c>
      <c r="H2037" s="24">
        <v>168</v>
      </c>
      <c r="I2037" s="23" t="s">
        <v>120</v>
      </c>
      <c r="J2037" s="24">
        <v>272</v>
      </c>
      <c r="K2037" s="23" t="s">
        <v>58</v>
      </c>
      <c r="L2037" s="30" t="s">
        <v>84</v>
      </c>
      <c r="M2037" s="31">
        <v>11</v>
      </c>
      <c r="N2037" s="31">
        <v>61</v>
      </c>
      <c r="O2037" s="30" t="s">
        <v>89</v>
      </c>
      <c r="P2037" s="25">
        <v>74</v>
      </c>
      <c r="Q2037" s="25">
        <v>99</v>
      </c>
      <c r="R2037" s="23" t="s">
        <v>280</v>
      </c>
      <c r="S2037" s="25">
        <v>53</v>
      </c>
      <c r="T2037" s="23" t="s">
        <v>264</v>
      </c>
    </row>
    <row r="2038" spans="1:20" x14ac:dyDescent="0.3">
      <c r="A2038" s="26">
        <v>43683</v>
      </c>
      <c r="B2038" s="23" t="s">
        <v>45</v>
      </c>
      <c r="C2038" s="23" t="s">
        <v>46</v>
      </c>
      <c r="D2038" s="23" t="s">
        <v>47</v>
      </c>
      <c r="E2038" s="25">
        <v>170</v>
      </c>
      <c r="F2038" s="24">
        <v>212</v>
      </c>
      <c r="G2038" s="24">
        <v>48</v>
      </c>
      <c r="H2038" s="24">
        <v>154</v>
      </c>
      <c r="I2038" s="23" t="s">
        <v>435</v>
      </c>
      <c r="J2038" s="24">
        <v>271</v>
      </c>
      <c r="K2038" s="23" t="s">
        <v>993</v>
      </c>
      <c r="L2038" s="30" t="s">
        <v>263</v>
      </c>
      <c r="M2038" s="31">
        <v>6</v>
      </c>
      <c r="N2038" s="31">
        <v>56</v>
      </c>
      <c r="O2038" s="30" t="s">
        <v>133</v>
      </c>
      <c r="P2038" s="25">
        <v>87</v>
      </c>
      <c r="Q2038" s="25">
        <v>99</v>
      </c>
      <c r="R2038" s="23" t="s">
        <v>51</v>
      </c>
      <c r="S2038" s="25">
        <v>62</v>
      </c>
      <c r="T2038" s="23" t="s">
        <v>133</v>
      </c>
    </row>
    <row r="2039" spans="1:20" x14ac:dyDescent="0.3">
      <c r="A2039" s="26">
        <v>43684</v>
      </c>
      <c r="B2039" s="23" t="s">
        <v>45</v>
      </c>
      <c r="C2039" s="23" t="s">
        <v>46</v>
      </c>
      <c r="D2039" s="23" t="s">
        <v>47</v>
      </c>
      <c r="E2039" s="25">
        <v>170</v>
      </c>
      <c r="F2039" s="24">
        <v>224</v>
      </c>
      <c r="G2039" s="24">
        <v>8</v>
      </c>
      <c r="H2039" s="24">
        <v>172</v>
      </c>
      <c r="I2039" s="23" t="s">
        <v>467</v>
      </c>
      <c r="J2039" s="24">
        <v>276</v>
      </c>
      <c r="K2039" s="23" t="s">
        <v>117</v>
      </c>
      <c r="L2039" s="32">
        <v>99</v>
      </c>
      <c r="M2039" s="31">
        <v>3</v>
      </c>
      <c r="N2039" s="31">
        <v>42</v>
      </c>
      <c r="O2039" s="30" t="s">
        <v>51</v>
      </c>
      <c r="P2039" s="25">
        <v>82</v>
      </c>
      <c r="Q2039" s="25">
        <v>100</v>
      </c>
      <c r="R2039" s="23" t="s">
        <v>301</v>
      </c>
      <c r="S2039" s="25">
        <v>52</v>
      </c>
      <c r="T2039" s="23" t="s">
        <v>129</v>
      </c>
    </row>
    <row r="2040" spans="1:20" x14ac:dyDescent="0.3">
      <c r="A2040" s="26">
        <v>43685</v>
      </c>
      <c r="B2040" s="23" t="s">
        <v>45</v>
      </c>
      <c r="C2040" s="23" t="s">
        <v>46</v>
      </c>
      <c r="D2040" s="23" t="s">
        <v>47</v>
      </c>
      <c r="E2040" s="25">
        <v>170</v>
      </c>
      <c r="F2040" s="24">
        <v>250</v>
      </c>
      <c r="G2040" s="24">
        <v>0</v>
      </c>
      <c r="H2040" s="24">
        <v>186</v>
      </c>
      <c r="I2040" s="23" t="s">
        <v>159</v>
      </c>
      <c r="J2040" s="24">
        <v>313</v>
      </c>
      <c r="K2040" s="23" t="s">
        <v>428</v>
      </c>
      <c r="L2040" s="32">
        <v>23</v>
      </c>
      <c r="M2040" s="31">
        <v>14</v>
      </c>
      <c r="N2040" s="31">
        <v>103</v>
      </c>
      <c r="O2040" s="30" t="s">
        <v>113</v>
      </c>
      <c r="P2040" s="25">
        <v>68</v>
      </c>
      <c r="Q2040" s="25">
        <v>99</v>
      </c>
      <c r="R2040" s="23" t="s">
        <v>51</v>
      </c>
      <c r="S2040" s="25">
        <v>48</v>
      </c>
      <c r="T2040" s="23" t="s">
        <v>113</v>
      </c>
    </row>
    <row r="2041" spans="1:20" x14ac:dyDescent="0.3">
      <c r="A2041" s="26">
        <v>43686</v>
      </c>
      <c r="B2041" s="23" t="s">
        <v>45</v>
      </c>
      <c r="C2041" s="23" t="s">
        <v>46</v>
      </c>
      <c r="D2041" s="23" t="s">
        <v>47</v>
      </c>
      <c r="E2041" s="25">
        <v>170</v>
      </c>
      <c r="F2041" s="24">
        <v>226</v>
      </c>
      <c r="G2041" s="24">
        <v>0</v>
      </c>
      <c r="H2041" s="24">
        <v>167</v>
      </c>
      <c r="I2041" s="23" t="s">
        <v>573</v>
      </c>
      <c r="J2041" s="24">
        <v>285</v>
      </c>
      <c r="K2041" s="23" t="s">
        <v>278</v>
      </c>
      <c r="L2041" s="30" t="s">
        <v>116</v>
      </c>
      <c r="M2041" s="31">
        <v>3</v>
      </c>
      <c r="N2041" s="31">
        <v>72</v>
      </c>
      <c r="O2041" s="30" t="s">
        <v>124</v>
      </c>
      <c r="P2041" s="25">
        <v>67</v>
      </c>
      <c r="Q2041" s="25">
        <v>94</v>
      </c>
      <c r="R2041" s="23" t="s">
        <v>537</v>
      </c>
      <c r="S2041" s="25">
        <v>37</v>
      </c>
      <c r="T2041" s="23" t="s">
        <v>158</v>
      </c>
    </row>
    <row r="2042" spans="1:20" x14ac:dyDescent="0.3">
      <c r="A2042" s="26">
        <v>43687</v>
      </c>
      <c r="B2042" s="23" t="s">
        <v>45</v>
      </c>
      <c r="C2042" s="23" t="s">
        <v>46</v>
      </c>
      <c r="D2042" s="23" t="s">
        <v>47</v>
      </c>
      <c r="E2042" s="25">
        <v>170</v>
      </c>
      <c r="F2042" s="24">
        <v>197</v>
      </c>
      <c r="G2042" s="24">
        <v>2</v>
      </c>
      <c r="H2042" s="24">
        <v>138</v>
      </c>
      <c r="I2042" s="23" t="s">
        <v>467</v>
      </c>
      <c r="J2042" s="24">
        <v>256</v>
      </c>
      <c r="K2042" s="23" t="s">
        <v>655</v>
      </c>
      <c r="L2042" s="30" t="s">
        <v>218</v>
      </c>
      <c r="M2042" s="31">
        <v>8</v>
      </c>
      <c r="N2042" s="31">
        <v>83</v>
      </c>
      <c r="O2042" s="30" t="s">
        <v>117</v>
      </c>
      <c r="P2042" s="25">
        <v>74</v>
      </c>
      <c r="Q2042" s="25">
        <v>97</v>
      </c>
      <c r="R2042" s="23" t="s">
        <v>111</v>
      </c>
      <c r="S2042" s="25">
        <v>44</v>
      </c>
      <c r="T2042" s="23" t="s">
        <v>169</v>
      </c>
    </row>
    <row r="2043" spans="1:20" x14ac:dyDescent="0.3">
      <c r="A2043" s="26">
        <v>43688</v>
      </c>
      <c r="B2043" s="23" t="s">
        <v>45</v>
      </c>
      <c r="C2043" s="23" t="s">
        <v>46</v>
      </c>
      <c r="D2043" s="23" t="s">
        <v>47</v>
      </c>
      <c r="E2043" s="25">
        <v>170</v>
      </c>
      <c r="F2043" s="24">
        <v>176</v>
      </c>
      <c r="G2043" s="24">
        <v>6</v>
      </c>
      <c r="H2043" s="24">
        <v>124</v>
      </c>
      <c r="I2043" s="23" t="s">
        <v>630</v>
      </c>
      <c r="J2043" s="24">
        <v>228</v>
      </c>
      <c r="K2043" s="23" t="s">
        <v>315</v>
      </c>
      <c r="L2043" s="32">
        <v>34</v>
      </c>
      <c r="M2043" s="31">
        <v>14</v>
      </c>
      <c r="N2043" s="31">
        <v>78</v>
      </c>
      <c r="O2043" s="30" t="s">
        <v>135</v>
      </c>
      <c r="P2043" s="25">
        <v>73</v>
      </c>
      <c r="Q2043" s="25">
        <v>97</v>
      </c>
      <c r="R2043" s="23" t="s">
        <v>249</v>
      </c>
      <c r="S2043" s="25">
        <v>49</v>
      </c>
      <c r="T2043" s="23" t="s">
        <v>264</v>
      </c>
    </row>
    <row r="2044" spans="1:20" x14ac:dyDescent="0.3">
      <c r="A2044" s="26">
        <v>43689</v>
      </c>
      <c r="B2044" s="23" t="s">
        <v>45</v>
      </c>
      <c r="C2044" s="23" t="s">
        <v>46</v>
      </c>
      <c r="D2044" s="23" t="s">
        <v>47</v>
      </c>
      <c r="E2044" s="25">
        <v>170</v>
      </c>
      <c r="F2044" s="24">
        <v>160</v>
      </c>
      <c r="G2044" s="24">
        <v>0</v>
      </c>
      <c r="H2044" s="24">
        <v>109</v>
      </c>
      <c r="I2044" s="23" t="s">
        <v>523</v>
      </c>
      <c r="J2044" s="24">
        <v>210</v>
      </c>
      <c r="K2044" s="23" t="s">
        <v>50</v>
      </c>
      <c r="L2044" s="30" t="s">
        <v>401</v>
      </c>
      <c r="M2044" s="31">
        <v>11</v>
      </c>
      <c r="N2044" s="31">
        <v>64</v>
      </c>
      <c r="O2044" s="30" t="s">
        <v>209</v>
      </c>
      <c r="P2044" s="25">
        <v>74</v>
      </c>
      <c r="Q2044" s="25">
        <v>98</v>
      </c>
      <c r="R2044" s="23" t="s">
        <v>51</v>
      </c>
      <c r="S2044" s="25">
        <v>55</v>
      </c>
      <c r="T2044" s="23" t="s">
        <v>169</v>
      </c>
    </row>
    <row r="2045" spans="1:20" x14ac:dyDescent="0.3">
      <c r="A2045" s="26">
        <v>43690</v>
      </c>
      <c r="B2045" s="23" t="s">
        <v>45</v>
      </c>
      <c r="C2045" s="23" t="s">
        <v>46</v>
      </c>
      <c r="D2045" s="23" t="s">
        <v>47</v>
      </c>
      <c r="E2045" s="25">
        <v>170</v>
      </c>
      <c r="F2045" s="24">
        <v>174</v>
      </c>
      <c r="G2045" s="24">
        <v>0</v>
      </c>
      <c r="H2045" s="24">
        <v>106</v>
      </c>
      <c r="I2045" s="23" t="s">
        <v>405</v>
      </c>
      <c r="J2045" s="24">
        <v>243</v>
      </c>
      <c r="K2045" s="23" t="s">
        <v>734</v>
      </c>
      <c r="L2045" s="30" t="s">
        <v>84</v>
      </c>
      <c r="M2045" s="31">
        <v>11</v>
      </c>
      <c r="N2045" s="31">
        <v>61</v>
      </c>
      <c r="O2045" s="30" t="s">
        <v>64</v>
      </c>
      <c r="P2045" s="25">
        <v>70</v>
      </c>
      <c r="Q2045" s="25">
        <v>98</v>
      </c>
      <c r="R2045" s="23" t="s">
        <v>51</v>
      </c>
      <c r="S2045" s="25">
        <v>52</v>
      </c>
      <c r="T2045" s="23" t="s">
        <v>113</v>
      </c>
    </row>
    <row r="2046" spans="1:20" x14ac:dyDescent="0.3">
      <c r="A2046" s="26">
        <v>43691</v>
      </c>
      <c r="B2046" s="23" t="s">
        <v>45</v>
      </c>
      <c r="C2046" s="23" t="s">
        <v>46</v>
      </c>
      <c r="D2046" s="23" t="s">
        <v>47</v>
      </c>
      <c r="E2046" s="25">
        <v>170</v>
      </c>
      <c r="F2046" s="24">
        <v>206</v>
      </c>
      <c r="G2046" s="24">
        <v>12</v>
      </c>
      <c r="H2046" s="24">
        <v>130</v>
      </c>
      <c r="I2046" s="23" t="s">
        <v>51</v>
      </c>
      <c r="J2046" s="24">
        <v>281</v>
      </c>
      <c r="K2046" s="23" t="s">
        <v>121</v>
      </c>
      <c r="L2046" s="30" t="s">
        <v>84</v>
      </c>
      <c r="M2046" s="31">
        <v>14</v>
      </c>
      <c r="N2046" s="31">
        <v>78</v>
      </c>
      <c r="O2046" s="30" t="s">
        <v>146</v>
      </c>
      <c r="P2046" s="25">
        <v>73</v>
      </c>
      <c r="Q2046" s="25">
        <v>99</v>
      </c>
      <c r="R2046" s="23" t="s">
        <v>301</v>
      </c>
      <c r="S2046" s="25">
        <v>46</v>
      </c>
      <c r="T2046" s="23" t="s">
        <v>95</v>
      </c>
    </row>
    <row r="2047" spans="1:20" x14ac:dyDescent="0.3">
      <c r="A2047" s="26">
        <v>43692</v>
      </c>
      <c r="B2047" s="23" t="s">
        <v>45</v>
      </c>
      <c r="C2047" s="23" t="s">
        <v>46</v>
      </c>
      <c r="D2047" s="23" t="s">
        <v>47</v>
      </c>
      <c r="E2047" s="25">
        <v>170</v>
      </c>
      <c r="F2047" s="24">
        <v>187</v>
      </c>
      <c r="G2047" s="24">
        <v>2</v>
      </c>
      <c r="H2047" s="24">
        <v>139</v>
      </c>
      <c r="I2047" s="23" t="s">
        <v>62</v>
      </c>
      <c r="J2047" s="24">
        <v>235</v>
      </c>
      <c r="K2047" s="23" t="s">
        <v>1036</v>
      </c>
      <c r="L2047" s="32">
        <v>34</v>
      </c>
      <c r="M2047" s="31">
        <v>8</v>
      </c>
      <c r="N2047" s="31">
        <v>47</v>
      </c>
      <c r="O2047" s="30" t="s">
        <v>933</v>
      </c>
      <c r="P2047" s="25">
        <v>74</v>
      </c>
      <c r="Q2047" s="25">
        <v>97</v>
      </c>
      <c r="R2047" s="23" t="s">
        <v>51</v>
      </c>
      <c r="S2047" s="25">
        <v>62</v>
      </c>
      <c r="T2047" s="23" t="s">
        <v>206</v>
      </c>
    </row>
    <row r="2048" spans="1:20" x14ac:dyDescent="0.3">
      <c r="A2048" s="26">
        <v>43693</v>
      </c>
      <c r="B2048" s="23" t="s">
        <v>45</v>
      </c>
      <c r="C2048" s="23" t="s">
        <v>46</v>
      </c>
      <c r="D2048" s="23" t="s">
        <v>47</v>
      </c>
      <c r="E2048" s="25">
        <v>170</v>
      </c>
      <c r="F2048" s="24">
        <v>203</v>
      </c>
      <c r="G2048" s="24">
        <v>0</v>
      </c>
      <c r="H2048" s="24">
        <v>126</v>
      </c>
      <c r="I2048" s="23" t="s">
        <v>652</v>
      </c>
      <c r="J2048" s="24">
        <v>280</v>
      </c>
      <c r="K2048" s="23" t="s">
        <v>91</v>
      </c>
      <c r="L2048" s="30" t="s">
        <v>263</v>
      </c>
      <c r="M2048" s="31">
        <v>11</v>
      </c>
      <c r="N2048" s="31">
        <v>81</v>
      </c>
      <c r="O2048" s="30" t="s">
        <v>94</v>
      </c>
      <c r="P2048" s="25">
        <v>74</v>
      </c>
      <c r="Q2048" s="25">
        <v>100</v>
      </c>
      <c r="R2048" s="23" t="s">
        <v>301</v>
      </c>
      <c r="S2048" s="25">
        <v>51</v>
      </c>
      <c r="T2048" s="23" t="s">
        <v>51</v>
      </c>
    </row>
    <row r="2049" spans="1:20" x14ac:dyDescent="0.3">
      <c r="A2049" s="26">
        <v>43694</v>
      </c>
      <c r="B2049" s="23" t="s">
        <v>45</v>
      </c>
      <c r="C2049" s="23" t="s">
        <v>46</v>
      </c>
      <c r="D2049" s="23" t="s">
        <v>47</v>
      </c>
      <c r="E2049" s="25">
        <v>170</v>
      </c>
      <c r="F2049" s="24">
        <v>230</v>
      </c>
      <c r="G2049" s="24">
        <v>2</v>
      </c>
      <c r="H2049" s="24">
        <v>152</v>
      </c>
      <c r="I2049" s="23" t="s">
        <v>631</v>
      </c>
      <c r="J2049" s="24">
        <v>308</v>
      </c>
      <c r="K2049" s="23" t="s">
        <v>623</v>
      </c>
      <c r="L2049" s="30" t="s">
        <v>84</v>
      </c>
      <c r="M2049" s="31">
        <v>11</v>
      </c>
      <c r="N2049" s="31">
        <v>75</v>
      </c>
      <c r="O2049" s="30" t="s">
        <v>61</v>
      </c>
      <c r="P2049" s="25">
        <v>68</v>
      </c>
      <c r="Q2049" s="25">
        <v>98</v>
      </c>
      <c r="R2049" s="23" t="s">
        <v>51</v>
      </c>
      <c r="S2049" s="25">
        <v>44</v>
      </c>
      <c r="T2049" s="23" t="s">
        <v>209</v>
      </c>
    </row>
    <row r="2050" spans="1:20" x14ac:dyDescent="0.3">
      <c r="A2050" s="26">
        <v>43695</v>
      </c>
      <c r="B2050" s="23" t="s">
        <v>45</v>
      </c>
      <c r="C2050" s="23" t="s">
        <v>46</v>
      </c>
      <c r="D2050" s="23" t="s">
        <v>47</v>
      </c>
      <c r="E2050" s="25">
        <v>170</v>
      </c>
      <c r="F2050" s="24">
        <v>169</v>
      </c>
      <c r="G2050" s="24">
        <v>112</v>
      </c>
      <c r="H2050" s="24">
        <v>151</v>
      </c>
      <c r="I2050" s="23" t="s">
        <v>51</v>
      </c>
      <c r="J2050" s="24">
        <v>187</v>
      </c>
      <c r="K2050" s="23" t="s">
        <v>115</v>
      </c>
      <c r="L2050" s="30" t="s">
        <v>132</v>
      </c>
      <c r="M2050" s="31">
        <v>8</v>
      </c>
      <c r="N2050" s="31">
        <v>42</v>
      </c>
      <c r="O2050" s="30" t="s">
        <v>104</v>
      </c>
      <c r="P2050" s="25">
        <v>93</v>
      </c>
      <c r="Q2050" s="25">
        <v>98</v>
      </c>
      <c r="R2050" s="23" t="s">
        <v>51</v>
      </c>
      <c r="S2050" s="25">
        <v>91</v>
      </c>
      <c r="T2050" s="23" t="s">
        <v>51</v>
      </c>
    </row>
    <row r="2051" spans="1:20" x14ac:dyDescent="0.3">
      <c r="A2051" s="26">
        <v>43696</v>
      </c>
      <c r="B2051" s="23" t="s">
        <v>45</v>
      </c>
      <c r="C2051" s="23" t="s">
        <v>46</v>
      </c>
      <c r="D2051" s="23" t="s">
        <v>47</v>
      </c>
      <c r="E2051" s="25">
        <v>170</v>
      </c>
      <c r="F2051" s="24">
        <v>176</v>
      </c>
      <c r="G2051" s="24">
        <v>14</v>
      </c>
      <c r="H2051" s="24">
        <v>141</v>
      </c>
      <c r="I2051" s="23" t="s">
        <v>605</v>
      </c>
      <c r="J2051" s="24">
        <v>211</v>
      </c>
      <c r="K2051" s="23" t="s">
        <v>121</v>
      </c>
      <c r="L2051" s="30" t="s">
        <v>84</v>
      </c>
      <c r="M2051" s="31">
        <v>8</v>
      </c>
      <c r="N2051" s="31">
        <v>47</v>
      </c>
      <c r="O2051" s="30" t="s">
        <v>61</v>
      </c>
      <c r="P2051" s="25">
        <v>79</v>
      </c>
      <c r="Q2051" s="25">
        <v>98</v>
      </c>
      <c r="R2051" s="23" t="s">
        <v>51</v>
      </c>
      <c r="S2051" s="25">
        <v>60</v>
      </c>
      <c r="T2051" s="23" t="s">
        <v>51</v>
      </c>
    </row>
    <row r="2052" spans="1:20" x14ac:dyDescent="0.3">
      <c r="A2052" s="26">
        <v>43697</v>
      </c>
      <c r="B2052" s="23" t="s">
        <v>45</v>
      </c>
      <c r="C2052" s="23" t="s">
        <v>46</v>
      </c>
      <c r="D2052" s="23" t="s">
        <v>47</v>
      </c>
      <c r="E2052" s="25">
        <v>170</v>
      </c>
      <c r="F2052" s="24">
        <v>185</v>
      </c>
      <c r="G2052" s="24">
        <v>2</v>
      </c>
      <c r="H2052" s="24">
        <v>142</v>
      </c>
      <c r="I2052" s="23" t="s">
        <v>394</v>
      </c>
      <c r="J2052" s="24">
        <v>228</v>
      </c>
      <c r="K2052" s="23" t="s">
        <v>374</v>
      </c>
      <c r="L2052" s="30" t="s">
        <v>263</v>
      </c>
      <c r="M2052" s="31">
        <v>11</v>
      </c>
      <c r="N2052" s="31">
        <v>61</v>
      </c>
      <c r="O2052" s="30" t="s">
        <v>139</v>
      </c>
      <c r="P2052" s="25">
        <v>77</v>
      </c>
      <c r="Q2052" s="25">
        <v>99</v>
      </c>
      <c r="R2052" s="23" t="s">
        <v>51</v>
      </c>
      <c r="S2052" s="25">
        <v>60</v>
      </c>
      <c r="T2052" s="23" t="s">
        <v>91</v>
      </c>
    </row>
    <row r="2053" spans="1:20" x14ac:dyDescent="0.3">
      <c r="A2053" s="26">
        <v>43698</v>
      </c>
      <c r="B2053" s="23" t="s">
        <v>45</v>
      </c>
      <c r="C2053" s="23" t="s">
        <v>46</v>
      </c>
      <c r="D2053" s="23" t="s">
        <v>47</v>
      </c>
      <c r="E2053" s="25">
        <v>170</v>
      </c>
      <c r="F2053" s="24">
        <v>193</v>
      </c>
      <c r="G2053" s="24">
        <v>0</v>
      </c>
      <c r="H2053" s="24">
        <v>131</v>
      </c>
      <c r="I2053" s="23" t="s">
        <v>348</v>
      </c>
      <c r="J2053" s="24">
        <v>255</v>
      </c>
      <c r="K2053" s="23" t="s">
        <v>423</v>
      </c>
      <c r="L2053" s="30" t="s">
        <v>116</v>
      </c>
      <c r="M2053" s="31">
        <v>11</v>
      </c>
      <c r="N2053" s="31">
        <v>61</v>
      </c>
      <c r="O2053" s="30" t="s">
        <v>167</v>
      </c>
      <c r="P2053" s="25">
        <v>76</v>
      </c>
      <c r="Q2053" s="25">
        <v>99</v>
      </c>
      <c r="R2053" s="23" t="s">
        <v>51</v>
      </c>
      <c r="S2053" s="25">
        <v>55</v>
      </c>
      <c r="T2053" s="23" t="s">
        <v>50</v>
      </c>
    </row>
    <row r="2054" spans="1:20" x14ac:dyDescent="0.3">
      <c r="A2054" s="26">
        <v>43699</v>
      </c>
      <c r="B2054" s="23" t="s">
        <v>45</v>
      </c>
      <c r="C2054" s="23" t="s">
        <v>46</v>
      </c>
      <c r="D2054" s="23" t="s">
        <v>47</v>
      </c>
      <c r="E2054" s="25">
        <v>170</v>
      </c>
      <c r="F2054" s="24">
        <v>220</v>
      </c>
      <c r="G2054" s="24">
        <v>0</v>
      </c>
      <c r="H2054" s="24">
        <v>154</v>
      </c>
      <c r="I2054" s="23" t="s">
        <v>151</v>
      </c>
      <c r="J2054" s="24">
        <v>287</v>
      </c>
      <c r="K2054" s="23" t="s">
        <v>187</v>
      </c>
      <c r="L2054" s="30" t="s">
        <v>263</v>
      </c>
      <c r="M2054" s="31">
        <v>11</v>
      </c>
      <c r="N2054" s="31">
        <v>53</v>
      </c>
      <c r="O2054" s="30" t="s">
        <v>260</v>
      </c>
      <c r="P2054" s="25">
        <v>66</v>
      </c>
      <c r="Q2054" s="25">
        <v>98</v>
      </c>
      <c r="R2054" s="23" t="s">
        <v>51</v>
      </c>
      <c r="S2054" s="25">
        <v>44</v>
      </c>
      <c r="T2054" s="23" t="s">
        <v>121</v>
      </c>
    </row>
    <row r="2055" spans="1:20" x14ac:dyDescent="0.3">
      <c r="A2055" s="26">
        <v>43700</v>
      </c>
      <c r="B2055" s="23" t="s">
        <v>45</v>
      </c>
      <c r="C2055" s="23" t="s">
        <v>46</v>
      </c>
      <c r="D2055" s="23" t="s">
        <v>47</v>
      </c>
      <c r="E2055" s="25">
        <v>170</v>
      </c>
      <c r="F2055" s="24">
        <v>253</v>
      </c>
      <c r="G2055" s="24">
        <v>0</v>
      </c>
      <c r="H2055" s="24">
        <v>145</v>
      </c>
      <c r="I2055" s="23" t="s">
        <v>434</v>
      </c>
      <c r="J2055" s="24">
        <v>361</v>
      </c>
      <c r="K2055" s="23" t="s">
        <v>424</v>
      </c>
      <c r="L2055" s="30" t="s">
        <v>116</v>
      </c>
      <c r="M2055" s="31">
        <v>14</v>
      </c>
      <c r="N2055" s="31">
        <v>50</v>
      </c>
      <c r="O2055" s="30" t="s">
        <v>146</v>
      </c>
      <c r="P2055" s="25">
        <v>54</v>
      </c>
      <c r="Q2055" s="25">
        <v>98</v>
      </c>
      <c r="R2055" s="23" t="s">
        <v>51</v>
      </c>
      <c r="S2055" s="25">
        <v>26</v>
      </c>
      <c r="T2055" s="23" t="s">
        <v>113</v>
      </c>
    </row>
    <row r="2056" spans="1:20" x14ac:dyDescent="0.3">
      <c r="A2056" s="26">
        <v>43701</v>
      </c>
      <c r="B2056" s="23" t="s">
        <v>45</v>
      </c>
      <c r="C2056" s="23" t="s">
        <v>46</v>
      </c>
      <c r="D2056" s="23" t="s">
        <v>47</v>
      </c>
      <c r="E2056" s="25">
        <v>170</v>
      </c>
      <c r="F2056" s="24">
        <v>187</v>
      </c>
      <c r="G2056" s="24">
        <v>6</v>
      </c>
      <c r="H2056" s="24">
        <v>149</v>
      </c>
      <c r="I2056" s="23" t="s">
        <v>478</v>
      </c>
      <c r="J2056" s="24">
        <v>225</v>
      </c>
      <c r="K2056" s="23" t="s">
        <v>158</v>
      </c>
      <c r="L2056" s="30" t="s">
        <v>401</v>
      </c>
      <c r="M2056" s="31">
        <v>14</v>
      </c>
      <c r="N2056" s="31">
        <v>53</v>
      </c>
      <c r="O2056" s="30" t="s">
        <v>60</v>
      </c>
      <c r="P2056" s="25">
        <v>83</v>
      </c>
      <c r="Q2056" s="25">
        <v>96</v>
      </c>
      <c r="R2056" s="23" t="s">
        <v>258</v>
      </c>
      <c r="S2056" s="25">
        <v>73</v>
      </c>
      <c r="T2056" s="23" t="s">
        <v>51</v>
      </c>
    </row>
    <row r="2057" spans="1:20" x14ac:dyDescent="0.3">
      <c r="A2057" s="26">
        <v>43702</v>
      </c>
      <c r="B2057" s="23" t="s">
        <v>45</v>
      </c>
      <c r="C2057" s="23" t="s">
        <v>46</v>
      </c>
      <c r="D2057" s="23" t="s">
        <v>47</v>
      </c>
      <c r="E2057" s="25">
        <v>170</v>
      </c>
      <c r="F2057" s="24">
        <v>214</v>
      </c>
      <c r="G2057" s="24">
        <v>68</v>
      </c>
      <c r="H2057" s="24">
        <v>173</v>
      </c>
      <c r="I2057" s="23" t="s">
        <v>810</v>
      </c>
      <c r="J2057" s="24">
        <v>254</v>
      </c>
      <c r="K2057" s="23" t="s">
        <v>759</v>
      </c>
      <c r="L2057" s="30" t="s">
        <v>102</v>
      </c>
      <c r="M2057" s="31">
        <v>6</v>
      </c>
      <c r="N2057" s="31">
        <v>50</v>
      </c>
      <c r="O2057" s="30" t="s">
        <v>146</v>
      </c>
      <c r="P2057" s="25">
        <v>93</v>
      </c>
      <c r="Q2057" s="25">
        <v>98</v>
      </c>
      <c r="R2057" s="23" t="s">
        <v>51</v>
      </c>
      <c r="S2057" s="25">
        <v>68</v>
      </c>
      <c r="T2057" s="23" t="s">
        <v>201</v>
      </c>
    </row>
    <row r="2058" spans="1:20" x14ac:dyDescent="0.3">
      <c r="A2058" s="26">
        <v>43703</v>
      </c>
      <c r="B2058" s="23" t="s">
        <v>45</v>
      </c>
      <c r="C2058" s="23" t="s">
        <v>46</v>
      </c>
      <c r="D2058" s="23" t="s">
        <v>47</v>
      </c>
      <c r="E2058" s="25">
        <v>170</v>
      </c>
      <c r="F2058" s="24">
        <v>224</v>
      </c>
      <c r="G2058" s="24">
        <v>16</v>
      </c>
      <c r="H2058" s="24">
        <v>181</v>
      </c>
      <c r="I2058" s="23" t="s">
        <v>576</v>
      </c>
      <c r="J2058" s="24">
        <v>267</v>
      </c>
      <c r="K2058" s="23" t="s">
        <v>402</v>
      </c>
      <c r="L2058" s="32">
        <v>36</v>
      </c>
      <c r="M2058" s="31">
        <v>6</v>
      </c>
      <c r="N2058" s="31">
        <v>69</v>
      </c>
      <c r="O2058" s="30" t="s">
        <v>50</v>
      </c>
      <c r="P2058" s="25">
        <v>86</v>
      </c>
      <c r="Q2058" s="25">
        <v>99</v>
      </c>
      <c r="R2058" s="23" t="s">
        <v>258</v>
      </c>
      <c r="S2058" s="25">
        <v>63</v>
      </c>
      <c r="T2058" s="23" t="s">
        <v>169</v>
      </c>
    </row>
    <row r="2059" spans="1:20" x14ac:dyDescent="0.3">
      <c r="A2059" s="26">
        <v>43704</v>
      </c>
      <c r="B2059" s="23" t="s">
        <v>45</v>
      </c>
      <c r="C2059" s="23" t="s">
        <v>46</v>
      </c>
      <c r="D2059" s="23" t="s">
        <v>47</v>
      </c>
      <c r="E2059" s="25">
        <v>170</v>
      </c>
      <c r="F2059" s="24">
        <v>215</v>
      </c>
      <c r="G2059" s="24">
        <v>0</v>
      </c>
      <c r="H2059" s="24">
        <v>177</v>
      </c>
      <c r="I2059" s="23" t="s">
        <v>485</v>
      </c>
      <c r="J2059" s="24">
        <v>253</v>
      </c>
      <c r="K2059" s="23" t="s">
        <v>514</v>
      </c>
      <c r="L2059" s="32">
        <v>36</v>
      </c>
      <c r="M2059" s="31">
        <v>11</v>
      </c>
      <c r="N2059" s="31">
        <v>53</v>
      </c>
      <c r="O2059" s="30" t="s">
        <v>91</v>
      </c>
      <c r="P2059" s="25">
        <v>82</v>
      </c>
      <c r="Q2059" s="25">
        <v>99</v>
      </c>
      <c r="R2059" s="23" t="s">
        <v>74</v>
      </c>
      <c r="S2059" s="25">
        <v>67</v>
      </c>
      <c r="T2059" s="23" t="s">
        <v>129</v>
      </c>
    </row>
    <row r="2060" spans="1:20" x14ac:dyDescent="0.3">
      <c r="A2060" s="26">
        <v>43705</v>
      </c>
      <c r="B2060" s="23" t="s">
        <v>45</v>
      </c>
      <c r="C2060" s="23" t="s">
        <v>46</v>
      </c>
      <c r="D2060" s="23" t="s">
        <v>47</v>
      </c>
      <c r="E2060" s="25">
        <v>170</v>
      </c>
      <c r="F2060" s="24">
        <v>208</v>
      </c>
      <c r="G2060" s="24">
        <v>0</v>
      </c>
      <c r="H2060" s="24">
        <v>187</v>
      </c>
      <c r="I2060" s="23" t="s">
        <v>51</v>
      </c>
      <c r="J2060" s="24">
        <v>229</v>
      </c>
      <c r="K2060" s="23" t="s">
        <v>606</v>
      </c>
      <c r="L2060" s="30" t="s">
        <v>84</v>
      </c>
      <c r="M2060" s="31">
        <v>6</v>
      </c>
      <c r="N2060" s="31">
        <v>36</v>
      </c>
      <c r="O2060" s="30" t="s">
        <v>201</v>
      </c>
      <c r="P2060" s="25">
        <v>85</v>
      </c>
      <c r="Q2060" s="25">
        <v>96</v>
      </c>
      <c r="R2060" s="23" t="s">
        <v>123</v>
      </c>
      <c r="S2060" s="25">
        <v>76</v>
      </c>
      <c r="T2060" s="23" t="s">
        <v>117</v>
      </c>
    </row>
    <row r="2061" spans="1:20" x14ac:dyDescent="0.3">
      <c r="A2061" s="26">
        <v>43706</v>
      </c>
      <c r="B2061" s="23" t="s">
        <v>45</v>
      </c>
      <c r="C2061" s="23" t="s">
        <v>46</v>
      </c>
      <c r="D2061" s="23" t="s">
        <v>47</v>
      </c>
      <c r="E2061" s="25">
        <v>170</v>
      </c>
      <c r="F2061" s="24">
        <v>217</v>
      </c>
      <c r="G2061" s="24">
        <v>0</v>
      </c>
      <c r="H2061" s="24">
        <v>184</v>
      </c>
      <c r="I2061" s="23" t="s">
        <v>331</v>
      </c>
      <c r="J2061" s="24">
        <v>250</v>
      </c>
      <c r="K2061" s="23" t="s">
        <v>179</v>
      </c>
      <c r="L2061" s="32">
        <v>99</v>
      </c>
      <c r="M2061" s="31">
        <v>6</v>
      </c>
      <c r="N2061" s="31">
        <v>33</v>
      </c>
      <c r="O2061" s="30" t="s">
        <v>51</v>
      </c>
      <c r="P2061" s="25">
        <v>85</v>
      </c>
      <c r="Q2061" s="25">
        <v>97</v>
      </c>
      <c r="R2061" s="23" t="s">
        <v>51</v>
      </c>
      <c r="S2061" s="25">
        <v>71</v>
      </c>
      <c r="T2061" s="23" t="s">
        <v>179</v>
      </c>
    </row>
    <row r="2062" spans="1:20" x14ac:dyDescent="0.3">
      <c r="A2062" s="26">
        <v>43707</v>
      </c>
      <c r="B2062" s="23" t="s">
        <v>45</v>
      </c>
      <c r="C2062" s="23" t="s">
        <v>46</v>
      </c>
      <c r="D2062" s="23" t="s">
        <v>47</v>
      </c>
      <c r="E2062" s="25">
        <v>170</v>
      </c>
      <c r="F2062" s="24">
        <v>227</v>
      </c>
      <c r="G2062" s="24">
        <v>0</v>
      </c>
      <c r="H2062" s="24">
        <v>192</v>
      </c>
      <c r="I2062" s="23" t="s">
        <v>51</v>
      </c>
      <c r="J2062" s="24">
        <v>262</v>
      </c>
      <c r="K2062" s="23" t="s">
        <v>603</v>
      </c>
      <c r="L2062" s="32">
        <v>36</v>
      </c>
      <c r="M2062" s="31">
        <v>6</v>
      </c>
      <c r="N2062" s="31">
        <v>50</v>
      </c>
      <c r="O2062" s="30" t="s">
        <v>52</v>
      </c>
      <c r="P2062" s="25">
        <v>81</v>
      </c>
      <c r="Q2062" s="25">
        <v>96</v>
      </c>
      <c r="R2062" s="23" t="s">
        <v>51</v>
      </c>
      <c r="S2062" s="25">
        <v>67</v>
      </c>
      <c r="T2062" s="23" t="s">
        <v>50</v>
      </c>
    </row>
    <row r="2063" spans="1:20" x14ac:dyDescent="0.3">
      <c r="A2063" s="26">
        <v>43708</v>
      </c>
      <c r="B2063" s="23" t="s">
        <v>45</v>
      </c>
      <c r="C2063" s="23" t="s">
        <v>46</v>
      </c>
      <c r="D2063" s="23" t="s">
        <v>47</v>
      </c>
      <c r="E2063" s="25">
        <v>170</v>
      </c>
      <c r="F2063" s="24">
        <v>214</v>
      </c>
      <c r="G2063" s="24">
        <v>6</v>
      </c>
      <c r="H2063" s="24">
        <v>183</v>
      </c>
      <c r="I2063" s="23" t="s">
        <v>617</v>
      </c>
      <c r="J2063" s="24">
        <v>245</v>
      </c>
      <c r="K2063" s="23" t="s">
        <v>839</v>
      </c>
      <c r="L2063" s="32">
        <v>34</v>
      </c>
      <c r="M2063" s="31">
        <v>3</v>
      </c>
      <c r="N2063" s="31">
        <v>64</v>
      </c>
      <c r="O2063" s="30" t="s">
        <v>61</v>
      </c>
      <c r="P2063" s="25">
        <v>88</v>
      </c>
      <c r="Q2063" s="25">
        <v>97</v>
      </c>
      <c r="R2063" s="23" t="s">
        <v>51</v>
      </c>
      <c r="S2063" s="25">
        <v>73</v>
      </c>
      <c r="T2063" s="23" t="s">
        <v>146</v>
      </c>
    </row>
    <row r="2064" spans="1:20" x14ac:dyDescent="0.3">
      <c r="A2064" s="26">
        <v>43709</v>
      </c>
      <c r="B2064" s="23" t="s">
        <v>45</v>
      </c>
      <c r="C2064" s="23" t="s">
        <v>46</v>
      </c>
      <c r="D2064" s="23" t="s">
        <v>47</v>
      </c>
      <c r="E2064" s="25">
        <v>170</v>
      </c>
      <c r="F2064" s="24">
        <v>166</v>
      </c>
      <c r="G2064" s="24">
        <v>56</v>
      </c>
      <c r="H2064" s="24">
        <v>148</v>
      </c>
      <c r="I2064" s="23" t="s">
        <v>51</v>
      </c>
      <c r="J2064" s="24">
        <v>184</v>
      </c>
      <c r="K2064" s="23" t="s">
        <v>286</v>
      </c>
      <c r="L2064" s="32">
        <v>36</v>
      </c>
      <c r="M2064" s="31">
        <v>8</v>
      </c>
      <c r="N2064" s="31">
        <v>58</v>
      </c>
      <c r="O2064" s="30" t="s">
        <v>50</v>
      </c>
      <c r="P2064" s="25">
        <v>93</v>
      </c>
      <c r="Q2064" s="25">
        <v>98</v>
      </c>
      <c r="R2064" s="23" t="s">
        <v>51</v>
      </c>
      <c r="S2064" s="25">
        <v>86</v>
      </c>
      <c r="T2064" s="23" t="s">
        <v>55</v>
      </c>
    </row>
    <row r="2065" spans="1:20" x14ac:dyDescent="0.3">
      <c r="A2065" s="26">
        <v>43710</v>
      </c>
      <c r="B2065" s="23" t="s">
        <v>45</v>
      </c>
      <c r="C2065" s="23" t="s">
        <v>46</v>
      </c>
      <c r="D2065" s="23" t="s">
        <v>47</v>
      </c>
      <c r="E2065" s="25">
        <v>170</v>
      </c>
      <c r="F2065" s="24">
        <v>186</v>
      </c>
      <c r="G2065" s="24">
        <v>0</v>
      </c>
      <c r="H2065" s="24">
        <v>137</v>
      </c>
      <c r="I2065" s="23" t="s">
        <v>356</v>
      </c>
      <c r="J2065" s="24">
        <v>234</v>
      </c>
      <c r="K2065" s="23" t="s">
        <v>469</v>
      </c>
      <c r="L2065" s="30" t="s">
        <v>401</v>
      </c>
      <c r="M2065" s="31">
        <v>11</v>
      </c>
      <c r="N2065" s="31">
        <v>56</v>
      </c>
      <c r="O2065" s="30" t="s">
        <v>98</v>
      </c>
      <c r="P2065" s="25">
        <v>73</v>
      </c>
      <c r="Q2065" s="25">
        <v>99</v>
      </c>
      <c r="R2065" s="23" t="s">
        <v>51</v>
      </c>
      <c r="S2065" s="25">
        <v>50</v>
      </c>
      <c r="T2065" s="23" t="s">
        <v>81</v>
      </c>
    </row>
    <row r="2066" spans="1:20" x14ac:dyDescent="0.3">
      <c r="A2066" s="26">
        <v>43711</v>
      </c>
      <c r="B2066" s="23" t="s">
        <v>45</v>
      </c>
      <c r="C2066" s="23" t="s">
        <v>46</v>
      </c>
      <c r="D2066" s="23" t="s">
        <v>47</v>
      </c>
      <c r="E2066" s="25">
        <v>170</v>
      </c>
      <c r="F2066" s="24">
        <v>195</v>
      </c>
      <c r="G2066" s="24">
        <v>0</v>
      </c>
      <c r="H2066" s="24">
        <v>127</v>
      </c>
      <c r="I2066" s="23" t="s">
        <v>1037</v>
      </c>
      <c r="J2066" s="24">
        <v>263</v>
      </c>
      <c r="K2066" s="23" t="s">
        <v>591</v>
      </c>
      <c r="L2066" s="32">
        <v>99</v>
      </c>
      <c r="M2066" s="31">
        <v>8</v>
      </c>
      <c r="N2066" s="31">
        <v>50</v>
      </c>
      <c r="O2066" s="30" t="s">
        <v>94</v>
      </c>
      <c r="P2066" s="25">
        <v>67</v>
      </c>
      <c r="Q2066" s="25">
        <v>99</v>
      </c>
      <c r="R2066" s="23" t="s">
        <v>51</v>
      </c>
      <c r="S2066" s="25">
        <v>47</v>
      </c>
      <c r="T2066" s="23" t="s">
        <v>50</v>
      </c>
    </row>
    <row r="2067" spans="1:20" x14ac:dyDescent="0.3">
      <c r="A2067" s="26">
        <v>43712</v>
      </c>
      <c r="B2067" s="23" t="s">
        <v>45</v>
      </c>
      <c r="C2067" s="23" t="s">
        <v>46</v>
      </c>
      <c r="D2067" s="23" t="s">
        <v>47</v>
      </c>
      <c r="E2067" s="25">
        <v>170</v>
      </c>
      <c r="F2067" s="24">
        <v>190</v>
      </c>
      <c r="G2067" s="24">
        <v>18</v>
      </c>
      <c r="H2067" s="24">
        <v>140</v>
      </c>
      <c r="I2067" s="23" t="s">
        <v>639</v>
      </c>
      <c r="J2067" s="24">
        <v>240</v>
      </c>
      <c r="K2067" s="23" t="s">
        <v>839</v>
      </c>
      <c r="L2067" s="30" t="s">
        <v>533</v>
      </c>
      <c r="M2067" s="31">
        <v>0</v>
      </c>
      <c r="N2067" s="31">
        <v>61</v>
      </c>
      <c r="O2067" s="30" t="s">
        <v>164</v>
      </c>
      <c r="P2067" s="25">
        <v>75</v>
      </c>
      <c r="Q2067" s="25">
        <v>99</v>
      </c>
      <c r="R2067" s="23" t="s">
        <v>318</v>
      </c>
      <c r="S2067" s="25">
        <v>58</v>
      </c>
      <c r="T2067" s="23" t="s">
        <v>113</v>
      </c>
    </row>
    <row r="2068" spans="1:20" x14ac:dyDescent="0.3">
      <c r="A2068" s="26">
        <v>43713</v>
      </c>
      <c r="B2068" s="23" t="s">
        <v>45</v>
      </c>
      <c r="C2068" s="23" t="s">
        <v>46</v>
      </c>
      <c r="D2068" s="23" t="s">
        <v>47</v>
      </c>
      <c r="E2068" s="25">
        <v>170</v>
      </c>
      <c r="F2068" s="24">
        <v>167</v>
      </c>
      <c r="G2068" s="24">
        <v>2</v>
      </c>
      <c r="H2068" s="24">
        <v>139</v>
      </c>
      <c r="I2068" s="23" t="s">
        <v>51</v>
      </c>
      <c r="J2068" s="24">
        <v>195</v>
      </c>
      <c r="K2068" s="23" t="s">
        <v>220</v>
      </c>
      <c r="L2068" s="30" t="s">
        <v>84</v>
      </c>
      <c r="M2068" s="31">
        <v>11</v>
      </c>
      <c r="N2068" s="31">
        <v>72</v>
      </c>
      <c r="O2068" s="30" t="s">
        <v>352</v>
      </c>
      <c r="P2068" s="25">
        <v>81</v>
      </c>
      <c r="Q2068" s="25">
        <v>98</v>
      </c>
      <c r="R2068" s="23" t="s">
        <v>280</v>
      </c>
      <c r="S2068" s="25">
        <v>68</v>
      </c>
      <c r="T2068" s="23" t="s">
        <v>51</v>
      </c>
    </row>
    <row r="2069" spans="1:20" x14ac:dyDescent="0.3">
      <c r="A2069" s="26">
        <v>43714</v>
      </c>
      <c r="B2069" s="23" t="s">
        <v>45</v>
      </c>
      <c r="C2069" s="23" t="s">
        <v>46</v>
      </c>
      <c r="D2069" s="23" t="s">
        <v>47</v>
      </c>
      <c r="E2069" s="25">
        <v>170</v>
      </c>
      <c r="F2069" s="24">
        <v>159</v>
      </c>
      <c r="G2069" s="24">
        <v>0</v>
      </c>
      <c r="H2069" s="24">
        <v>108</v>
      </c>
      <c r="I2069" s="23" t="s">
        <v>356</v>
      </c>
      <c r="J2069" s="24">
        <v>210</v>
      </c>
      <c r="K2069" s="23" t="s">
        <v>228</v>
      </c>
      <c r="L2069" s="30" t="s">
        <v>401</v>
      </c>
      <c r="M2069" s="31">
        <v>14</v>
      </c>
      <c r="N2069" s="31">
        <v>61</v>
      </c>
      <c r="O2069" s="30" t="s">
        <v>51</v>
      </c>
      <c r="P2069" s="25">
        <v>72</v>
      </c>
      <c r="Q2069" s="25">
        <v>99</v>
      </c>
      <c r="R2069" s="23" t="s">
        <v>51</v>
      </c>
      <c r="S2069" s="25">
        <v>53</v>
      </c>
      <c r="T2069" s="23" t="s">
        <v>215</v>
      </c>
    </row>
    <row r="2070" spans="1:20" x14ac:dyDescent="0.3">
      <c r="A2070" s="26">
        <v>43715</v>
      </c>
      <c r="B2070" s="23" t="s">
        <v>45</v>
      </c>
      <c r="C2070" s="23" t="s">
        <v>46</v>
      </c>
      <c r="D2070" s="23" t="s">
        <v>47</v>
      </c>
      <c r="E2070" s="25">
        <v>170</v>
      </c>
      <c r="F2070" s="24">
        <v>159</v>
      </c>
      <c r="G2070" s="24">
        <v>0</v>
      </c>
      <c r="H2070" s="24">
        <v>89</v>
      </c>
      <c r="I2070" s="23" t="s">
        <v>818</v>
      </c>
      <c r="J2070" s="24">
        <v>229</v>
      </c>
      <c r="K2070" s="23" t="s">
        <v>374</v>
      </c>
      <c r="L2070" s="30" t="s">
        <v>218</v>
      </c>
      <c r="M2070" s="31">
        <v>11</v>
      </c>
      <c r="N2070" s="31">
        <v>67</v>
      </c>
      <c r="O2070" s="30" t="s">
        <v>129</v>
      </c>
      <c r="P2070" s="25">
        <v>69</v>
      </c>
      <c r="Q2070" s="25">
        <v>99</v>
      </c>
      <c r="R2070" s="23" t="s">
        <v>318</v>
      </c>
      <c r="S2070" s="25">
        <v>45</v>
      </c>
      <c r="T2070" s="23" t="s">
        <v>91</v>
      </c>
    </row>
    <row r="2071" spans="1:20" x14ac:dyDescent="0.3">
      <c r="A2071" s="26">
        <v>43716</v>
      </c>
      <c r="B2071" s="23" t="s">
        <v>45</v>
      </c>
      <c r="C2071" s="23" t="s">
        <v>46</v>
      </c>
      <c r="D2071" s="23" t="s">
        <v>47</v>
      </c>
      <c r="E2071" s="25">
        <v>170</v>
      </c>
      <c r="F2071" s="24">
        <v>164</v>
      </c>
      <c r="G2071" s="24">
        <v>0</v>
      </c>
      <c r="H2071" s="24">
        <v>100</v>
      </c>
      <c r="I2071" s="23" t="s">
        <v>437</v>
      </c>
      <c r="J2071" s="24">
        <v>229</v>
      </c>
      <c r="K2071" s="23" t="s">
        <v>50</v>
      </c>
      <c r="L2071" s="30" t="s">
        <v>218</v>
      </c>
      <c r="M2071" s="31">
        <v>6</v>
      </c>
      <c r="N2071" s="31">
        <v>50</v>
      </c>
      <c r="O2071" s="30" t="s">
        <v>61</v>
      </c>
      <c r="P2071" s="25">
        <v>79</v>
      </c>
      <c r="Q2071" s="25">
        <v>99</v>
      </c>
      <c r="R2071" s="23" t="s">
        <v>51</v>
      </c>
      <c r="S2071" s="25">
        <v>62</v>
      </c>
      <c r="T2071" s="23" t="s">
        <v>52</v>
      </c>
    </row>
    <row r="2072" spans="1:20" x14ac:dyDescent="0.3">
      <c r="A2072" s="26">
        <v>43717</v>
      </c>
      <c r="B2072" s="23" t="s">
        <v>45</v>
      </c>
      <c r="C2072" s="23" t="s">
        <v>46</v>
      </c>
      <c r="D2072" s="23" t="s">
        <v>47</v>
      </c>
      <c r="E2072" s="25">
        <v>170</v>
      </c>
      <c r="F2072" s="24">
        <v>175</v>
      </c>
      <c r="G2072" s="24">
        <v>128</v>
      </c>
      <c r="H2072" s="24">
        <v>133</v>
      </c>
      <c r="I2072" s="23" t="s">
        <v>100</v>
      </c>
      <c r="J2072" s="24">
        <v>217</v>
      </c>
      <c r="K2072" s="23" t="s">
        <v>992</v>
      </c>
      <c r="L2072" s="32">
        <v>27</v>
      </c>
      <c r="M2072" s="31">
        <v>17</v>
      </c>
      <c r="N2072" s="31">
        <v>64</v>
      </c>
      <c r="O2072" s="30" t="s">
        <v>638</v>
      </c>
      <c r="P2072" s="25">
        <v>76</v>
      </c>
      <c r="Q2072" s="25">
        <v>96</v>
      </c>
      <c r="R2072" s="23" t="s">
        <v>376</v>
      </c>
      <c r="S2072" s="25">
        <v>60</v>
      </c>
      <c r="T2072" s="23" t="s">
        <v>209</v>
      </c>
    </row>
    <row r="2073" spans="1:20" x14ac:dyDescent="0.3">
      <c r="A2073" s="26">
        <v>43718</v>
      </c>
      <c r="B2073" s="23" t="s">
        <v>45</v>
      </c>
      <c r="C2073" s="23" t="s">
        <v>46</v>
      </c>
      <c r="D2073" s="23" t="s">
        <v>47</v>
      </c>
      <c r="E2073" s="25">
        <v>170</v>
      </c>
      <c r="F2073" s="24">
        <v>139</v>
      </c>
      <c r="G2073" s="24">
        <v>196</v>
      </c>
      <c r="H2073" s="24">
        <v>117</v>
      </c>
      <c r="I2073" s="23" t="s">
        <v>421</v>
      </c>
      <c r="J2073" s="24">
        <v>161</v>
      </c>
      <c r="K2073" s="23" t="s">
        <v>354</v>
      </c>
      <c r="L2073" s="32">
        <v>28</v>
      </c>
      <c r="M2073" s="31">
        <v>11</v>
      </c>
      <c r="N2073" s="31">
        <v>75</v>
      </c>
      <c r="O2073" s="30" t="s">
        <v>171</v>
      </c>
      <c r="P2073" s="25">
        <v>95</v>
      </c>
      <c r="Q2073" s="25">
        <v>99</v>
      </c>
      <c r="R2073" s="23" t="s">
        <v>258</v>
      </c>
      <c r="S2073" s="25">
        <v>78</v>
      </c>
      <c r="T2073" s="23" t="s">
        <v>171</v>
      </c>
    </row>
    <row r="2074" spans="1:20" x14ac:dyDescent="0.3">
      <c r="A2074" s="26">
        <v>43719</v>
      </c>
      <c r="B2074" s="23" t="s">
        <v>45</v>
      </c>
      <c r="C2074" s="23" t="s">
        <v>46</v>
      </c>
      <c r="D2074" s="23" t="s">
        <v>47</v>
      </c>
      <c r="E2074" s="25">
        <v>170</v>
      </c>
      <c r="F2074" s="24">
        <v>175</v>
      </c>
      <c r="G2074" s="24">
        <v>0</v>
      </c>
      <c r="H2074" s="24">
        <v>129</v>
      </c>
      <c r="I2074" s="23" t="s">
        <v>62</v>
      </c>
      <c r="J2074" s="24">
        <v>221</v>
      </c>
      <c r="K2074" s="23" t="s">
        <v>412</v>
      </c>
      <c r="L2074" s="30" t="s">
        <v>401</v>
      </c>
      <c r="M2074" s="31">
        <v>6</v>
      </c>
      <c r="N2074" s="31">
        <v>53</v>
      </c>
      <c r="O2074" s="30" t="s">
        <v>167</v>
      </c>
      <c r="P2074" s="25">
        <v>83</v>
      </c>
      <c r="Q2074" s="25">
        <v>100</v>
      </c>
      <c r="R2074" s="23" t="s">
        <v>51</v>
      </c>
      <c r="S2074" s="25">
        <v>63</v>
      </c>
      <c r="T2074" s="23" t="s">
        <v>94</v>
      </c>
    </row>
    <row r="2075" spans="1:20" x14ac:dyDescent="0.3">
      <c r="A2075" s="26">
        <v>43720</v>
      </c>
      <c r="B2075" s="23" t="s">
        <v>45</v>
      </c>
      <c r="C2075" s="23" t="s">
        <v>46</v>
      </c>
      <c r="D2075" s="23" t="s">
        <v>47</v>
      </c>
      <c r="E2075" s="25">
        <v>170</v>
      </c>
      <c r="F2075" s="24">
        <v>183</v>
      </c>
      <c r="G2075" s="24">
        <v>2</v>
      </c>
      <c r="H2075" s="24">
        <v>114</v>
      </c>
      <c r="I2075" s="23" t="s">
        <v>485</v>
      </c>
      <c r="J2075" s="24">
        <v>252</v>
      </c>
      <c r="K2075" s="23" t="s">
        <v>197</v>
      </c>
      <c r="L2075" s="30" t="s">
        <v>263</v>
      </c>
      <c r="M2075" s="31">
        <v>8</v>
      </c>
      <c r="N2075" s="31">
        <v>58</v>
      </c>
      <c r="O2075" s="30" t="s">
        <v>139</v>
      </c>
      <c r="P2075" s="25">
        <v>77</v>
      </c>
      <c r="Q2075" s="25">
        <v>99</v>
      </c>
      <c r="R2075" s="23" t="s">
        <v>51</v>
      </c>
      <c r="S2075" s="25">
        <v>55</v>
      </c>
      <c r="T2075" s="23" t="s">
        <v>52</v>
      </c>
    </row>
    <row r="2076" spans="1:20" x14ac:dyDescent="0.3">
      <c r="A2076" s="26">
        <v>43721</v>
      </c>
      <c r="B2076" s="23" t="s">
        <v>45</v>
      </c>
      <c r="C2076" s="23" t="s">
        <v>46</v>
      </c>
      <c r="D2076" s="23" t="s">
        <v>47</v>
      </c>
      <c r="E2076" s="25">
        <v>170</v>
      </c>
      <c r="F2076" s="24">
        <v>210</v>
      </c>
      <c r="G2076" s="24">
        <v>0</v>
      </c>
      <c r="H2076" s="24">
        <v>159</v>
      </c>
      <c r="I2076" s="23" t="s">
        <v>779</v>
      </c>
      <c r="J2076" s="24">
        <v>260</v>
      </c>
      <c r="K2076" s="23" t="s">
        <v>87</v>
      </c>
      <c r="L2076" s="30" t="s">
        <v>116</v>
      </c>
      <c r="M2076" s="31">
        <v>11</v>
      </c>
      <c r="N2076" s="31">
        <v>53</v>
      </c>
      <c r="O2076" s="30" t="s">
        <v>94</v>
      </c>
      <c r="P2076" s="25">
        <v>79</v>
      </c>
      <c r="Q2076" s="25">
        <v>99</v>
      </c>
      <c r="R2076" s="23" t="s">
        <v>51</v>
      </c>
      <c r="S2076" s="25">
        <v>59</v>
      </c>
      <c r="T2076" s="23" t="s">
        <v>91</v>
      </c>
    </row>
    <row r="2077" spans="1:20" x14ac:dyDescent="0.3">
      <c r="A2077" s="26">
        <v>43722</v>
      </c>
      <c r="B2077" s="23" t="s">
        <v>45</v>
      </c>
      <c r="C2077" s="23" t="s">
        <v>46</v>
      </c>
      <c r="D2077" s="23" t="s">
        <v>47</v>
      </c>
      <c r="E2077" s="25">
        <v>170</v>
      </c>
      <c r="F2077" s="24">
        <v>215</v>
      </c>
      <c r="G2077" s="24">
        <v>0</v>
      </c>
      <c r="H2077" s="24">
        <v>163</v>
      </c>
      <c r="I2077" s="23" t="s">
        <v>602</v>
      </c>
      <c r="J2077" s="24">
        <v>267</v>
      </c>
      <c r="K2077" s="23" t="s">
        <v>481</v>
      </c>
      <c r="L2077" s="30" t="s">
        <v>263</v>
      </c>
      <c r="M2077" s="31">
        <v>11</v>
      </c>
      <c r="N2077" s="31">
        <v>53</v>
      </c>
      <c r="O2077" s="30" t="s">
        <v>117</v>
      </c>
      <c r="P2077" s="25">
        <v>76</v>
      </c>
      <c r="Q2077" s="25">
        <v>97</v>
      </c>
      <c r="R2077" s="23" t="s">
        <v>51</v>
      </c>
      <c r="S2077" s="25">
        <v>60</v>
      </c>
      <c r="T2077" s="23" t="s">
        <v>121</v>
      </c>
    </row>
    <row r="2078" spans="1:20" x14ac:dyDescent="0.3">
      <c r="A2078" s="26">
        <v>43723</v>
      </c>
      <c r="B2078" s="23" t="s">
        <v>45</v>
      </c>
      <c r="C2078" s="23" t="s">
        <v>46</v>
      </c>
      <c r="D2078" s="23" t="s">
        <v>47</v>
      </c>
      <c r="E2078" s="25">
        <v>170</v>
      </c>
      <c r="F2078" s="24">
        <v>217</v>
      </c>
      <c r="G2078" s="24">
        <v>0</v>
      </c>
      <c r="H2078" s="24">
        <v>180</v>
      </c>
      <c r="I2078" s="23" t="s">
        <v>159</v>
      </c>
      <c r="J2078" s="24">
        <v>254</v>
      </c>
      <c r="K2078" s="23" t="s">
        <v>1038</v>
      </c>
      <c r="L2078" s="30" t="s">
        <v>102</v>
      </c>
      <c r="M2078" s="31">
        <v>8</v>
      </c>
      <c r="N2078" s="31">
        <v>53</v>
      </c>
      <c r="O2078" s="30" t="s">
        <v>433</v>
      </c>
      <c r="P2078" s="25">
        <v>87</v>
      </c>
      <c r="Q2078" s="25">
        <v>97</v>
      </c>
      <c r="R2078" s="23" t="s">
        <v>51</v>
      </c>
      <c r="S2078" s="25">
        <v>69</v>
      </c>
      <c r="T2078" s="23" t="s">
        <v>128</v>
      </c>
    </row>
    <row r="2079" spans="1:20" x14ac:dyDescent="0.3">
      <c r="A2079" s="26">
        <v>43724</v>
      </c>
      <c r="B2079" s="23" t="s">
        <v>45</v>
      </c>
      <c r="C2079" s="23" t="s">
        <v>46</v>
      </c>
      <c r="D2079" s="23" t="s">
        <v>47</v>
      </c>
      <c r="E2079" s="25">
        <v>170</v>
      </c>
      <c r="F2079" s="24">
        <v>222</v>
      </c>
      <c r="G2079" s="24">
        <v>10</v>
      </c>
      <c r="H2079" s="24">
        <v>180</v>
      </c>
      <c r="I2079" s="23" t="s">
        <v>51</v>
      </c>
      <c r="J2079" s="24">
        <v>264</v>
      </c>
      <c r="K2079" s="23" t="s">
        <v>361</v>
      </c>
      <c r="L2079" s="30" t="s">
        <v>401</v>
      </c>
      <c r="M2079" s="31">
        <v>3</v>
      </c>
      <c r="N2079" s="31">
        <v>53</v>
      </c>
      <c r="O2079" s="30" t="s">
        <v>192</v>
      </c>
      <c r="P2079" s="25">
        <v>85</v>
      </c>
      <c r="Q2079" s="25">
        <v>99</v>
      </c>
      <c r="R2079" s="23" t="s">
        <v>51</v>
      </c>
      <c r="S2079" s="25">
        <v>62</v>
      </c>
      <c r="T2079" s="23" t="s">
        <v>158</v>
      </c>
    </row>
    <row r="2080" spans="1:20" x14ac:dyDescent="0.3">
      <c r="A2080" s="26">
        <v>43725</v>
      </c>
      <c r="B2080" s="23" t="s">
        <v>45</v>
      </c>
      <c r="C2080" s="23" t="s">
        <v>46</v>
      </c>
      <c r="D2080" s="23" t="s">
        <v>47</v>
      </c>
      <c r="E2080" s="25">
        <v>170</v>
      </c>
      <c r="F2080" s="24">
        <v>219</v>
      </c>
      <c r="G2080" s="24">
        <v>71</v>
      </c>
      <c r="H2080" s="24">
        <v>176</v>
      </c>
      <c r="I2080" s="23" t="s">
        <v>51</v>
      </c>
      <c r="J2080" s="24">
        <v>262</v>
      </c>
      <c r="K2080" s="23" t="s">
        <v>206</v>
      </c>
      <c r="L2080" s="30" t="s">
        <v>102</v>
      </c>
      <c r="M2080" s="31">
        <v>14</v>
      </c>
      <c r="N2080" s="31">
        <v>58</v>
      </c>
      <c r="O2080" s="30" t="s">
        <v>91</v>
      </c>
      <c r="P2080" s="25">
        <v>86</v>
      </c>
      <c r="Q2080" s="25">
        <v>99</v>
      </c>
      <c r="R2080" s="23" t="s">
        <v>51</v>
      </c>
      <c r="S2080" s="25">
        <v>69</v>
      </c>
      <c r="T2080" s="23" t="s">
        <v>215</v>
      </c>
    </row>
    <row r="2081" spans="1:20" x14ac:dyDescent="0.3">
      <c r="A2081" s="26">
        <v>43726</v>
      </c>
      <c r="B2081" s="23" t="s">
        <v>45</v>
      </c>
      <c r="C2081" s="23" t="s">
        <v>46</v>
      </c>
      <c r="D2081" s="23" t="s">
        <v>47</v>
      </c>
      <c r="E2081" s="25">
        <v>170</v>
      </c>
      <c r="F2081" s="24">
        <v>209</v>
      </c>
      <c r="G2081" s="24">
        <v>0</v>
      </c>
      <c r="H2081" s="24">
        <v>158</v>
      </c>
      <c r="I2081" s="23" t="s">
        <v>51</v>
      </c>
      <c r="J2081" s="24">
        <v>260</v>
      </c>
      <c r="K2081" s="23" t="s">
        <v>788</v>
      </c>
      <c r="L2081" s="30" t="s">
        <v>116</v>
      </c>
      <c r="M2081" s="31">
        <v>11</v>
      </c>
      <c r="N2081" s="31">
        <v>64</v>
      </c>
      <c r="O2081" s="30" t="s">
        <v>89</v>
      </c>
      <c r="P2081" s="25">
        <v>83</v>
      </c>
      <c r="Q2081" s="25">
        <v>100</v>
      </c>
      <c r="R2081" s="23" t="s">
        <v>51</v>
      </c>
      <c r="S2081" s="25">
        <v>63</v>
      </c>
      <c r="T2081" s="23" t="s">
        <v>129</v>
      </c>
    </row>
    <row r="2082" spans="1:20" x14ac:dyDescent="0.3">
      <c r="A2082" s="26">
        <v>43727</v>
      </c>
      <c r="B2082" s="23" t="s">
        <v>45</v>
      </c>
      <c r="C2082" s="23" t="s">
        <v>46</v>
      </c>
      <c r="D2082" s="23" t="s">
        <v>47</v>
      </c>
      <c r="E2082" s="25">
        <v>170</v>
      </c>
      <c r="F2082" s="24">
        <v>208</v>
      </c>
      <c r="G2082" s="24">
        <v>0</v>
      </c>
      <c r="H2082" s="24">
        <v>166</v>
      </c>
      <c r="I2082" s="23" t="s">
        <v>619</v>
      </c>
      <c r="J2082" s="24">
        <v>251</v>
      </c>
      <c r="K2082" s="23" t="s">
        <v>328</v>
      </c>
      <c r="L2082" s="32">
        <v>36</v>
      </c>
      <c r="M2082" s="31">
        <v>11</v>
      </c>
      <c r="N2082" s="31">
        <v>58</v>
      </c>
      <c r="O2082" s="30" t="s">
        <v>71</v>
      </c>
      <c r="P2082" s="25">
        <v>79</v>
      </c>
      <c r="Q2082" s="25">
        <v>98</v>
      </c>
      <c r="R2082" s="23" t="s">
        <v>51</v>
      </c>
      <c r="S2082" s="25">
        <v>61</v>
      </c>
      <c r="T2082" s="23" t="s">
        <v>215</v>
      </c>
    </row>
    <row r="2083" spans="1:20" x14ac:dyDescent="0.3">
      <c r="A2083" s="26">
        <v>43728</v>
      </c>
      <c r="B2083" s="23" t="s">
        <v>45</v>
      </c>
      <c r="C2083" s="23" t="s">
        <v>46</v>
      </c>
      <c r="D2083" s="23" t="s">
        <v>47</v>
      </c>
      <c r="E2083" s="25">
        <v>170</v>
      </c>
      <c r="F2083" s="24">
        <v>228</v>
      </c>
      <c r="G2083" s="24">
        <v>0</v>
      </c>
      <c r="H2083" s="24">
        <v>150</v>
      </c>
      <c r="I2083" s="23" t="s">
        <v>602</v>
      </c>
      <c r="J2083" s="24">
        <v>305</v>
      </c>
      <c r="K2083" s="23" t="s">
        <v>469</v>
      </c>
      <c r="L2083" s="30" t="s">
        <v>218</v>
      </c>
      <c r="M2083" s="31">
        <v>17</v>
      </c>
      <c r="N2083" s="31">
        <v>61</v>
      </c>
      <c r="O2083" s="30" t="s">
        <v>139</v>
      </c>
      <c r="P2083" s="25">
        <v>80</v>
      </c>
      <c r="Q2083" s="25">
        <v>99</v>
      </c>
      <c r="R2083" s="23" t="s">
        <v>51</v>
      </c>
      <c r="S2083" s="25">
        <v>51</v>
      </c>
      <c r="T2083" s="23" t="s">
        <v>71</v>
      </c>
    </row>
    <row r="2084" spans="1:20" x14ac:dyDescent="0.3">
      <c r="A2084" s="26">
        <v>43729</v>
      </c>
      <c r="B2084" s="23" t="s">
        <v>45</v>
      </c>
      <c r="C2084" s="23" t="s">
        <v>46</v>
      </c>
      <c r="D2084" s="23" t="s">
        <v>47</v>
      </c>
      <c r="E2084" s="25">
        <v>170</v>
      </c>
      <c r="F2084" s="24">
        <v>212</v>
      </c>
      <c r="G2084" s="24">
        <v>26</v>
      </c>
      <c r="H2084" s="24">
        <v>160</v>
      </c>
      <c r="I2084" s="23" t="s">
        <v>705</v>
      </c>
      <c r="J2084" s="24">
        <v>265</v>
      </c>
      <c r="K2084" s="23" t="s">
        <v>771</v>
      </c>
      <c r="L2084" s="32">
        <v>22</v>
      </c>
      <c r="M2084" s="31">
        <v>17</v>
      </c>
      <c r="N2084" s="31">
        <v>114</v>
      </c>
      <c r="O2084" s="30" t="s">
        <v>169</v>
      </c>
      <c r="P2084" s="25">
        <v>69</v>
      </c>
      <c r="Q2084" s="25">
        <v>97</v>
      </c>
      <c r="R2084" s="23" t="s">
        <v>183</v>
      </c>
      <c r="S2084" s="25">
        <v>49</v>
      </c>
      <c r="T2084" s="23" t="s">
        <v>169</v>
      </c>
    </row>
    <row r="2085" spans="1:20" x14ac:dyDescent="0.3">
      <c r="A2085" s="26">
        <v>43730</v>
      </c>
      <c r="B2085" s="23" t="s">
        <v>45</v>
      </c>
      <c r="C2085" s="23" t="s">
        <v>46</v>
      </c>
      <c r="D2085" s="23" t="s">
        <v>47</v>
      </c>
      <c r="E2085" s="25">
        <v>170</v>
      </c>
      <c r="F2085" s="24">
        <v>178</v>
      </c>
      <c r="G2085" s="24">
        <v>0</v>
      </c>
      <c r="H2085" s="24">
        <v>120</v>
      </c>
      <c r="I2085" s="23" t="s">
        <v>965</v>
      </c>
      <c r="J2085" s="24">
        <v>235</v>
      </c>
      <c r="K2085" s="23" t="s">
        <v>306</v>
      </c>
      <c r="L2085" s="32">
        <v>36</v>
      </c>
      <c r="M2085" s="31">
        <v>11</v>
      </c>
      <c r="N2085" s="31">
        <v>75</v>
      </c>
      <c r="O2085" s="30" t="s">
        <v>260</v>
      </c>
      <c r="P2085" s="25">
        <v>73</v>
      </c>
      <c r="Q2085" s="25">
        <v>98</v>
      </c>
      <c r="R2085" s="23" t="s">
        <v>51</v>
      </c>
      <c r="S2085" s="25">
        <v>44</v>
      </c>
      <c r="T2085" s="23" t="s">
        <v>89</v>
      </c>
    </row>
    <row r="2086" spans="1:20" x14ac:dyDescent="0.3">
      <c r="A2086" s="26">
        <v>43731</v>
      </c>
      <c r="B2086" s="23" t="s">
        <v>45</v>
      </c>
      <c r="C2086" s="23" t="s">
        <v>46</v>
      </c>
      <c r="D2086" s="23" t="s">
        <v>47</v>
      </c>
      <c r="E2086" s="25">
        <v>170</v>
      </c>
      <c r="F2086" s="24">
        <v>170</v>
      </c>
      <c r="G2086" s="24">
        <v>26</v>
      </c>
      <c r="H2086" s="24">
        <v>127</v>
      </c>
      <c r="I2086" s="23" t="s">
        <v>115</v>
      </c>
      <c r="J2086" s="24">
        <v>214</v>
      </c>
      <c r="K2086" s="23" t="s">
        <v>245</v>
      </c>
      <c r="L2086" s="30" t="s">
        <v>401</v>
      </c>
      <c r="M2086" s="31">
        <v>6</v>
      </c>
      <c r="N2086" s="31">
        <v>39</v>
      </c>
      <c r="O2086" s="30" t="s">
        <v>98</v>
      </c>
      <c r="P2086" s="25">
        <v>84</v>
      </c>
      <c r="Q2086" s="25">
        <v>100</v>
      </c>
      <c r="R2086" s="23" t="s">
        <v>249</v>
      </c>
      <c r="S2086" s="25">
        <v>62</v>
      </c>
      <c r="T2086" s="23" t="s">
        <v>179</v>
      </c>
    </row>
    <row r="2087" spans="1:20" x14ac:dyDescent="0.3">
      <c r="A2087" s="26">
        <v>43732</v>
      </c>
      <c r="B2087" s="23" t="s">
        <v>45</v>
      </c>
      <c r="C2087" s="23" t="s">
        <v>46</v>
      </c>
      <c r="D2087" s="23" t="s">
        <v>47</v>
      </c>
      <c r="E2087" s="25">
        <v>170</v>
      </c>
      <c r="F2087" s="24">
        <v>183</v>
      </c>
      <c r="G2087" s="24">
        <v>0</v>
      </c>
      <c r="H2087" s="24">
        <v>131</v>
      </c>
      <c r="I2087" s="23" t="s">
        <v>770</v>
      </c>
      <c r="J2087" s="24">
        <v>235</v>
      </c>
      <c r="K2087" s="23" t="s">
        <v>645</v>
      </c>
      <c r="L2087" s="30" t="s">
        <v>263</v>
      </c>
      <c r="M2087" s="31">
        <v>6</v>
      </c>
      <c r="N2087" s="31">
        <v>58</v>
      </c>
      <c r="O2087" s="30" t="s">
        <v>347</v>
      </c>
      <c r="P2087" s="25">
        <v>86</v>
      </c>
      <c r="Q2087" s="25">
        <v>100</v>
      </c>
      <c r="R2087" s="23" t="s">
        <v>80</v>
      </c>
      <c r="S2087" s="25">
        <v>68</v>
      </c>
      <c r="T2087" s="23" t="s">
        <v>94</v>
      </c>
    </row>
    <row r="2088" spans="1:20" x14ac:dyDescent="0.3">
      <c r="A2088" s="26">
        <v>43733</v>
      </c>
      <c r="B2088" s="23" t="s">
        <v>45</v>
      </c>
      <c r="C2088" s="23" t="s">
        <v>46</v>
      </c>
      <c r="D2088" s="23" t="s">
        <v>47</v>
      </c>
      <c r="E2088" s="25">
        <v>170</v>
      </c>
      <c r="F2088" s="24">
        <v>178</v>
      </c>
      <c r="G2088" s="24">
        <v>0</v>
      </c>
      <c r="H2088" s="24">
        <v>125</v>
      </c>
      <c r="I2088" s="23" t="s">
        <v>926</v>
      </c>
      <c r="J2088" s="24">
        <v>231</v>
      </c>
      <c r="K2088" s="23" t="s">
        <v>138</v>
      </c>
      <c r="L2088" s="32">
        <v>36</v>
      </c>
      <c r="M2088" s="31">
        <v>14</v>
      </c>
      <c r="N2088" s="31">
        <v>42</v>
      </c>
      <c r="O2088" s="30" t="s">
        <v>388</v>
      </c>
      <c r="P2088" s="25">
        <v>73</v>
      </c>
      <c r="Q2088" s="25">
        <v>98</v>
      </c>
      <c r="R2088" s="23" t="s">
        <v>51</v>
      </c>
      <c r="S2088" s="25">
        <v>53</v>
      </c>
      <c r="T2088" s="23" t="s">
        <v>81</v>
      </c>
    </row>
    <row r="2089" spans="1:20" x14ac:dyDescent="0.3">
      <c r="A2089" s="26">
        <v>43734</v>
      </c>
      <c r="B2089" s="23" t="s">
        <v>45</v>
      </c>
      <c r="C2089" s="23" t="s">
        <v>46</v>
      </c>
      <c r="D2089" s="23" t="s">
        <v>47</v>
      </c>
      <c r="E2089" s="25">
        <v>170</v>
      </c>
      <c r="F2089" s="24">
        <v>184</v>
      </c>
      <c r="G2089" s="24">
        <v>0</v>
      </c>
      <c r="H2089" s="24">
        <v>118</v>
      </c>
      <c r="I2089" s="23" t="s">
        <v>576</v>
      </c>
      <c r="J2089" s="24">
        <v>249</v>
      </c>
      <c r="K2089" s="23" t="s">
        <v>297</v>
      </c>
      <c r="L2089" s="32">
        <v>34</v>
      </c>
      <c r="M2089" s="31">
        <v>11</v>
      </c>
      <c r="N2089" s="31">
        <v>64</v>
      </c>
      <c r="O2089" s="30" t="s">
        <v>342</v>
      </c>
      <c r="P2089" s="25">
        <v>75</v>
      </c>
      <c r="Q2089" s="25">
        <v>100</v>
      </c>
      <c r="R2089" s="23" t="s">
        <v>537</v>
      </c>
      <c r="S2089" s="25">
        <v>52</v>
      </c>
      <c r="T2089" s="23" t="s">
        <v>121</v>
      </c>
    </row>
    <row r="2090" spans="1:20" x14ac:dyDescent="0.3">
      <c r="A2090" s="26">
        <v>43735</v>
      </c>
      <c r="B2090" s="23" t="s">
        <v>45</v>
      </c>
      <c r="C2090" s="23" t="s">
        <v>46</v>
      </c>
      <c r="D2090" s="23" t="s">
        <v>47</v>
      </c>
      <c r="E2090" s="25">
        <v>170</v>
      </c>
      <c r="F2090" s="24">
        <v>176</v>
      </c>
      <c r="G2090" s="24">
        <v>0</v>
      </c>
      <c r="H2090" s="24">
        <v>125</v>
      </c>
      <c r="I2090" s="23" t="s">
        <v>1039</v>
      </c>
      <c r="J2090" s="24">
        <v>228</v>
      </c>
      <c r="K2090" s="23" t="s">
        <v>500</v>
      </c>
      <c r="L2090" s="32">
        <v>99</v>
      </c>
      <c r="M2090" s="31">
        <v>8</v>
      </c>
      <c r="N2090" s="31">
        <v>58</v>
      </c>
      <c r="O2090" s="30" t="s">
        <v>51</v>
      </c>
      <c r="P2090" s="25">
        <v>81</v>
      </c>
      <c r="Q2090" s="25">
        <v>99</v>
      </c>
      <c r="R2090" s="23" t="s">
        <v>59</v>
      </c>
      <c r="S2090" s="25">
        <v>63</v>
      </c>
      <c r="T2090" s="23" t="s">
        <v>188</v>
      </c>
    </row>
    <row r="2091" spans="1:20" x14ac:dyDescent="0.3">
      <c r="A2091" s="26">
        <v>43736</v>
      </c>
      <c r="B2091" s="23" t="s">
        <v>45</v>
      </c>
      <c r="C2091" s="23" t="s">
        <v>46</v>
      </c>
      <c r="D2091" s="23" t="s">
        <v>47</v>
      </c>
      <c r="E2091" s="25">
        <v>170</v>
      </c>
      <c r="F2091" s="24">
        <v>188</v>
      </c>
      <c r="G2091" s="24">
        <v>0</v>
      </c>
      <c r="H2091" s="24">
        <v>130</v>
      </c>
      <c r="I2091" s="23" t="s">
        <v>62</v>
      </c>
      <c r="J2091" s="24">
        <v>246</v>
      </c>
      <c r="K2091" s="23" t="s">
        <v>1040</v>
      </c>
      <c r="L2091" s="32">
        <v>36</v>
      </c>
      <c r="M2091" s="31">
        <v>3</v>
      </c>
      <c r="N2091" s="31">
        <v>47</v>
      </c>
      <c r="O2091" s="30" t="s">
        <v>209</v>
      </c>
      <c r="P2091" s="25">
        <v>74</v>
      </c>
      <c r="Q2091" s="25">
        <v>97</v>
      </c>
      <c r="R2091" s="23" t="s">
        <v>51</v>
      </c>
      <c r="S2091" s="25">
        <v>51</v>
      </c>
      <c r="T2091" s="23" t="s">
        <v>51</v>
      </c>
    </row>
    <row r="2092" spans="1:20" x14ac:dyDescent="0.3">
      <c r="A2092" s="26">
        <v>43737</v>
      </c>
      <c r="B2092" s="23" t="s">
        <v>45</v>
      </c>
      <c r="C2092" s="23" t="s">
        <v>46</v>
      </c>
      <c r="D2092" s="23" t="s">
        <v>47</v>
      </c>
      <c r="E2092" s="25">
        <v>170</v>
      </c>
      <c r="F2092" s="24">
        <v>193</v>
      </c>
      <c r="G2092" s="24">
        <v>0</v>
      </c>
      <c r="H2092" s="24">
        <v>99</v>
      </c>
      <c r="I2092" s="23" t="s">
        <v>51</v>
      </c>
      <c r="J2092" s="24">
        <v>287</v>
      </c>
      <c r="K2092" s="23" t="s">
        <v>873</v>
      </c>
      <c r="L2092" s="30" t="s">
        <v>116</v>
      </c>
      <c r="M2092" s="31">
        <v>17</v>
      </c>
      <c r="N2092" s="31">
        <v>67</v>
      </c>
      <c r="O2092" s="30" t="s">
        <v>117</v>
      </c>
      <c r="P2092" s="25">
        <v>77</v>
      </c>
      <c r="Q2092" s="25">
        <v>98</v>
      </c>
      <c r="R2092" s="23" t="s">
        <v>86</v>
      </c>
      <c r="S2092" s="25">
        <v>47</v>
      </c>
      <c r="T2092" s="23" t="s">
        <v>81</v>
      </c>
    </row>
    <row r="2093" spans="1:20" x14ac:dyDescent="0.3">
      <c r="A2093" s="26">
        <v>43738</v>
      </c>
      <c r="B2093" s="23" t="s">
        <v>45</v>
      </c>
      <c r="C2093" s="23" t="s">
        <v>46</v>
      </c>
      <c r="D2093" s="23" t="s">
        <v>47</v>
      </c>
      <c r="E2093" s="25">
        <v>170</v>
      </c>
      <c r="F2093" s="24">
        <v>222</v>
      </c>
      <c r="G2093" s="24">
        <v>0</v>
      </c>
      <c r="H2093" s="24">
        <v>158</v>
      </c>
      <c r="I2093" s="23" t="s">
        <v>51</v>
      </c>
      <c r="J2093" s="24">
        <v>286</v>
      </c>
      <c r="K2093" s="23" t="s">
        <v>711</v>
      </c>
      <c r="L2093" s="32">
        <v>36</v>
      </c>
      <c r="M2093" s="31">
        <v>8</v>
      </c>
      <c r="N2093" s="31">
        <v>64</v>
      </c>
      <c r="O2093" s="30" t="s">
        <v>61</v>
      </c>
      <c r="P2093" s="25">
        <v>72</v>
      </c>
      <c r="Q2093" s="25">
        <v>97</v>
      </c>
      <c r="R2093" s="23" t="s">
        <v>249</v>
      </c>
      <c r="S2093" s="25">
        <v>52</v>
      </c>
      <c r="T2093" s="23" t="s">
        <v>206</v>
      </c>
    </row>
    <row r="2094" spans="1:20" x14ac:dyDescent="0.3">
      <c r="A2094" s="26">
        <v>43739</v>
      </c>
      <c r="B2094" s="23" t="s">
        <v>45</v>
      </c>
      <c r="C2094" s="23" t="s">
        <v>46</v>
      </c>
      <c r="D2094" s="23" t="s">
        <v>47</v>
      </c>
      <c r="E2094" s="25">
        <v>170</v>
      </c>
      <c r="F2094" s="24">
        <v>206</v>
      </c>
      <c r="G2094" s="24">
        <v>0</v>
      </c>
      <c r="H2094" s="24">
        <v>148</v>
      </c>
      <c r="I2094" s="23" t="s">
        <v>630</v>
      </c>
      <c r="J2094" s="24">
        <v>264</v>
      </c>
      <c r="K2094" s="23" t="s">
        <v>297</v>
      </c>
      <c r="L2094" s="30" t="s">
        <v>84</v>
      </c>
      <c r="M2094" s="31">
        <v>17</v>
      </c>
      <c r="N2094" s="31">
        <v>72</v>
      </c>
      <c r="O2094" s="30" t="s">
        <v>71</v>
      </c>
      <c r="P2094" s="25">
        <v>70</v>
      </c>
      <c r="Q2094" s="25">
        <v>99</v>
      </c>
      <c r="R2094" s="23" t="s">
        <v>51</v>
      </c>
      <c r="S2094" s="25">
        <v>39</v>
      </c>
      <c r="T2094" s="23" t="s">
        <v>146</v>
      </c>
    </row>
    <row r="2095" spans="1:20" x14ac:dyDescent="0.3">
      <c r="A2095" s="26">
        <v>43740</v>
      </c>
      <c r="B2095" s="23" t="s">
        <v>45</v>
      </c>
      <c r="C2095" s="23" t="s">
        <v>46</v>
      </c>
      <c r="D2095" s="23" t="s">
        <v>47</v>
      </c>
      <c r="E2095" s="25">
        <v>170</v>
      </c>
      <c r="F2095" s="24">
        <v>186</v>
      </c>
      <c r="G2095" s="24">
        <v>0</v>
      </c>
      <c r="H2095" s="24">
        <v>144</v>
      </c>
      <c r="I2095" s="23" t="s">
        <v>356</v>
      </c>
      <c r="J2095" s="24">
        <v>227</v>
      </c>
      <c r="K2095" s="23" t="s">
        <v>712</v>
      </c>
      <c r="L2095" s="32">
        <v>23</v>
      </c>
      <c r="M2095" s="31">
        <v>14</v>
      </c>
      <c r="N2095" s="31">
        <v>61</v>
      </c>
      <c r="O2095" s="30" t="s">
        <v>510</v>
      </c>
      <c r="P2095" s="25">
        <v>71</v>
      </c>
      <c r="Q2095" s="25">
        <v>93</v>
      </c>
      <c r="R2095" s="23" t="s">
        <v>108</v>
      </c>
      <c r="S2095" s="25">
        <v>48</v>
      </c>
      <c r="T2095" s="23" t="s">
        <v>71</v>
      </c>
    </row>
    <row r="2096" spans="1:20" x14ac:dyDescent="0.3">
      <c r="A2096" s="26">
        <v>43741</v>
      </c>
      <c r="B2096" s="23" t="s">
        <v>45</v>
      </c>
      <c r="C2096" s="23" t="s">
        <v>46</v>
      </c>
      <c r="D2096" s="23" t="s">
        <v>47</v>
      </c>
      <c r="E2096" s="25">
        <v>170</v>
      </c>
      <c r="F2096" s="24">
        <v>184</v>
      </c>
      <c r="G2096" s="24">
        <v>12</v>
      </c>
      <c r="H2096" s="24">
        <v>109</v>
      </c>
      <c r="I2096" s="23" t="s">
        <v>504</v>
      </c>
      <c r="J2096" s="24">
        <v>258</v>
      </c>
      <c r="K2096" s="23" t="s">
        <v>368</v>
      </c>
      <c r="L2096" s="30" t="s">
        <v>116</v>
      </c>
      <c r="M2096" s="31">
        <v>8</v>
      </c>
      <c r="N2096" s="31">
        <v>56</v>
      </c>
      <c r="O2096" s="30" t="s">
        <v>94</v>
      </c>
      <c r="P2096" s="25">
        <v>72</v>
      </c>
      <c r="Q2096" s="25">
        <v>99</v>
      </c>
      <c r="R2096" s="23" t="s">
        <v>183</v>
      </c>
      <c r="S2096" s="25">
        <v>41</v>
      </c>
      <c r="T2096" s="23" t="s">
        <v>71</v>
      </c>
    </row>
    <row r="2097" spans="1:20" x14ac:dyDescent="0.3">
      <c r="A2097" s="26">
        <v>43742</v>
      </c>
      <c r="B2097" s="23" t="s">
        <v>45</v>
      </c>
      <c r="C2097" s="23" t="s">
        <v>46</v>
      </c>
      <c r="D2097" s="23" t="s">
        <v>47</v>
      </c>
      <c r="E2097" s="25">
        <v>170</v>
      </c>
      <c r="F2097" s="24">
        <v>166</v>
      </c>
      <c r="G2097" s="24">
        <v>12</v>
      </c>
      <c r="H2097" s="24">
        <v>152</v>
      </c>
      <c r="I2097" s="23" t="s">
        <v>51</v>
      </c>
      <c r="J2097" s="24">
        <v>179</v>
      </c>
      <c r="K2097" s="23" t="s">
        <v>67</v>
      </c>
      <c r="L2097" s="30" t="s">
        <v>84</v>
      </c>
      <c r="M2097" s="31">
        <v>6</v>
      </c>
      <c r="N2097" s="31">
        <v>50</v>
      </c>
      <c r="O2097" s="30" t="s">
        <v>179</v>
      </c>
      <c r="P2097" s="25">
        <v>95</v>
      </c>
      <c r="Q2097" s="25">
        <v>99</v>
      </c>
      <c r="R2097" s="23" t="s">
        <v>51</v>
      </c>
      <c r="S2097" s="25">
        <v>79</v>
      </c>
      <c r="T2097" s="23" t="s">
        <v>85</v>
      </c>
    </row>
    <row r="2098" spans="1:20" x14ac:dyDescent="0.3">
      <c r="A2098" s="26">
        <v>43743</v>
      </c>
      <c r="B2098" s="23" t="s">
        <v>45</v>
      </c>
      <c r="C2098" s="23" t="s">
        <v>46</v>
      </c>
      <c r="D2098" s="23" t="s">
        <v>47</v>
      </c>
      <c r="E2098" s="25">
        <v>170</v>
      </c>
      <c r="F2098" s="24">
        <v>168</v>
      </c>
      <c r="G2098" s="24">
        <v>2</v>
      </c>
      <c r="H2098" s="24">
        <v>136</v>
      </c>
      <c r="I2098" s="23" t="s">
        <v>692</v>
      </c>
      <c r="J2098" s="24">
        <v>201</v>
      </c>
      <c r="K2098" s="23" t="s">
        <v>525</v>
      </c>
      <c r="L2098" s="32">
        <v>99</v>
      </c>
      <c r="M2098" s="31">
        <v>3</v>
      </c>
      <c r="N2098" s="31">
        <v>36</v>
      </c>
      <c r="O2098" s="30" t="s">
        <v>139</v>
      </c>
      <c r="P2098" s="25">
        <v>83</v>
      </c>
      <c r="Q2098" s="25">
        <v>98</v>
      </c>
      <c r="R2098" s="23" t="s">
        <v>51</v>
      </c>
      <c r="S2098" s="25">
        <v>67</v>
      </c>
      <c r="T2098" s="23" t="s">
        <v>71</v>
      </c>
    </row>
    <row r="2099" spans="1:20" x14ac:dyDescent="0.3">
      <c r="A2099" s="26">
        <v>43744</v>
      </c>
      <c r="B2099" s="23" t="s">
        <v>45</v>
      </c>
      <c r="C2099" s="23" t="s">
        <v>46</v>
      </c>
      <c r="D2099" s="23" t="s">
        <v>47</v>
      </c>
      <c r="E2099" s="25">
        <v>170</v>
      </c>
      <c r="F2099" s="24">
        <v>174</v>
      </c>
      <c r="G2099" s="24">
        <v>6</v>
      </c>
      <c r="H2099" s="24">
        <v>137</v>
      </c>
      <c r="I2099" s="23" t="s">
        <v>115</v>
      </c>
      <c r="J2099" s="24">
        <v>211</v>
      </c>
      <c r="K2099" s="23" t="s">
        <v>119</v>
      </c>
      <c r="L2099" s="32">
        <v>36</v>
      </c>
      <c r="M2099" s="31">
        <v>8</v>
      </c>
      <c r="N2099" s="31">
        <v>50</v>
      </c>
      <c r="O2099" s="30" t="s">
        <v>133</v>
      </c>
      <c r="P2099" s="25">
        <v>87</v>
      </c>
      <c r="Q2099" s="25">
        <v>98</v>
      </c>
      <c r="R2099" s="23" t="s">
        <v>51</v>
      </c>
      <c r="S2099" s="25">
        <v>70</v>
      </c>
      <c r="T2099" s="23" t="s">
        <v>121</v>
      </c>
    </row>
    <row r="2100" spans="1:20" x14ac:dyDescent="0.3">
      <c r="A2100" s="26">
        <v>43745</v>
      </c>
      <c r="B2100" s="23" t="s">
        <v>45</v>
      </c>
      <c r="C2100" s="23" t="s">
        <v>46</v>
      </c>
      <c r="D2100" s="23" t="s">
        <v>47</v>
      </c>
      <c r="E2100" s="25">
        <v>170</v>
      </c>
      <c r="F2100" s="24">
        <v>188</v>
      </c>
      <c r="G2100" s="24">
        <v>0</v>
      </c>
      <c r="H2100" s="24">
        <v>113</v>
      </c>
      <c r="I2100" s="23" t="s">
        <v>1023</v>
      </c>
      <c r="J2100" s="24">
        <v>262</v>
      </c>
      <c r="K2100" s="23" t="s">
        <v>146</v>
      </c>
      <c r="L2100" s="30" t="s">
        <v>84</v>
      </c>
      <c r="M2100" s="31">
        <v>8</v>
      </c>
      <c r="N2100" s="31">
        <v>61</v>
      </c>
      <c r="O2100" s="30" t="s">
        <v>61</v>
      </c>
      <c r="P2100" s="25">
        <v>71</v>
      </c>
      <c r="Q2100" s="25">
        <v>99</v>
      </c>
      <c r="R2100" s="23" t="s">
        <v>460</v>
      </c>
      <c r="S2100" s="25">
        <v>33</v>
      </c>
      <c r="T2100" s="23" t="s">
        <v>121</v>
      </c>
    </row>
    <row r="2101" spans="1:20" x14ac:dyDescent="0.3">
      <c r="A2101" s="26">
        <v>43746</v>
      </c>
      <c r="B2101" s="23" t="s">
        <v>45</v>
      </c>
      <c r="C2101" s="23" t="s">
        <v>46</v>
      </c>
      <c r="D2101" s="23" t="s">
        <v>47</v>
      </c>
      <c r="E2101" s="25">
        <v>170</v>
      </c>
      <c r="F2101" s="24">
        <v>182</v>
      </c>
      <c r="G2101" s="24">
        <v>42</v>
      </c>
      <c r="H2101" s="24">
        <v>112</v>
      </c>
      <c r="I2101" s="23" t="s">
        <v>211</v>
      </c>
      <c r="J2101" s="24">
        <v>252</v>
      </c>
      <c r="K2101" s="23" t="s">
        <v>515</v>
      </c>
      <c r="L2101" s="32">
        <v>32</v>
      </c>
      <c r="M2101" s="31">
        <v>6</v>
      </c>
      <c r="N2101" s="31">
        <v>86</v>
      </c>
      <c r="O2101" s="30" t="s">
        <v>179</v>
      </c>
      <c r="P2101" s="25">
        <v>92</v>
      </c>
      <c r="Q2101" s="25">
        <v>98</v>
      </c>
      <c r="R2101" s="23" t="s">
        <v>51</v>
      </c>
      <c r="S2101" s="25">
        <v>55</v>
      </c>
      <c r="T2101" s="23" t="s">
        <v>250</v>
      </c>
    </row>
    <row r="2102" spans="1:20" x14ac:dyDescent="0.3">
      <c r="A2102" s="26">
        <v>43747</v>
      </c>
      <c r="B2102" s="23" t="s">
        <v>45</v>
      </c>
      <c r="C2102" s="23" t="s">
        <v>46</v>
      </c>
      <c r="D2102" s="23" t="s">
        <v>47</v>
      </c>
      <c r="E2102" s="25">
        <v>170</v>
      </c>
      <c r="F2102" s="24">
        <v>160</v>
      </c>
      <c r="G2102" s="24">
        <v>0</v>
      </c>
      <c r="H2102" s="24">
        <v>111</v>
      </c>
      <c r="I2102" s="23" t="s">
        <v>480</v>
      </c>
      <c r="J2102" s="24">
        <v>208</v>
      </c>
      <c r="K2102" s="23" t="s">
        <v>382</v>
      </c>
      <c r="L2102" s="30" t="s">
        <v>84</v>
      </c>
      <c r="M2102" s="31">
        <v>8</v>
      </c>
      <c r="N2102" s="31">
        <v>61</v>
      </c>
      <c r="O2102" s="30" t="s">
        <v>129</v>
      </c>
      <c r="P2102" s="25">
        <v>72</v>
      </c>
      <c r="Q2102" s="25">
        <v>100</v>
      </c>
      <c r="R2102" s="23" t="s">
        <v>51</v>
      </c>
      <c r="S2102" s="25">
        <v>45</v>
      </c>
      <c r="T2102" s="23" t="s">
        <v>206</v>
      </c>
    </row>
    <row r="2103" spans="1:20" x14ac:dyDescent="0.3">
      <c r="A2103" s="26">
        <v>43748</v>
      </c>
      <c r="B2103" s="23" t="s">
        <v>45</v>
      </c>
      <c r="C2103" s="23" t="s">
        <v>46</v>
      </c>
      <c r="D2103" s="23" t="s">
        <v>47</v>
      </c>
      <c r="E2103" s="25">
        <v>170</v>
      </c>
      <c r="F2103" s="24">
        <v>160</v>
      </c>
      <c r="G2103" s="24">
        <v>0</v>
      </c>
      <c r="H2103" s="24">
        <v>97</v>
      </c>
      <c r="I2103" s="23" t="s">
        <v>932</v>
      </c>
      <c r="J2103" s="24">
        <v>224</v>
      </c>
      <c r="K2103" s="23" t="s">
        <v>361</v>
      </c>
      <c r="L2103" s="32">
        <v>99</v>
      </c>
      <c r="M2103" s="31">
        <v>11</v>
      </c>
      <c r="N2103" s="31">
        <v>53</v>
      </c>
      <c r="O2103" s="30" t="s">
        <v>94</v>
      </c>
      <c r="P2103" s="25">
        <v>75</v>
      </c>
      <c r="Q2103" s="25">
        <v>98</v>
      </c>
      <c r="R2103" s="23" t="s">
        <v>249</v>
      </c>
      <c r="S2103" s="25">
        <v>50</v>
      </c>
      <c r="T2103" s="23" t="s">
        <v>158</v>
      </c>
    </row>
    <row r="2104" spans="1:20" x14ac:dyDescent="0.3">
      <c r="A2104" s="26">
        <v>43749</v>
      </c>
      <c r="B2104" s="23" t="s">
        <v>45</v>
      </c>
      <c r="C2104" s="23" t="s">
        <v>46</v>
      </c>
      <c r="D2104" s="23" t="s">
        <v>47</v>
      </c>
      <c r="E2104" s="25">
        <v>170</v>
      </c>
      <c r="F2104" s="24">
        <v>168</v>
      </c>
      <c r="G2104" s="24">
        <v>0</v>
      </c>
      <c r="H2104" s="24">
        <v>89</v>
      </c>
      <c r="I2104" s="23" t="s">
        <v>51</v>
      </c>
      <c r="J2104" s="24">
        <v>247</v>
      </c>
      <c r="K2104" s="23" t="s">
        <v>730</v>
      </c>
      <c r="L2104" s="32">
        <v>36</v>
      </c>
      <c r="M2104" s="31">
        <v>14</v>
      </c>
      <c r="N2104" s="31">
        <v>58</v>
      </c>
      <c r="O2104" s="30" t="s">
        <v>164</v>
      </c>
      <c r="P2104" s="25">
        <v>78</v>
      </c>
      <c r="Q2104" s="25">
        <v>100</v>
      </c>
      <c r="R2104" s="23" t="s">
        <v>51</v>
      </c>
      <c r="S2104" s="25">
        <v>54</v>
      </c>
      <c r="T2104" s="23" t="s">
        <v>51</v>
      </c>
    </row>
    <row r="2105" spans="1:20" x14ac:dyDescent="0.3">
      <c r="A2105" s="26">
        <v>43750</v>
      </c>
      <c r="B2105" s="23" t="s">
        <v>45</v>
      </c>
      <c r="C2105" s="23" t="s">
        <v>46</v>
      </c>
      <c r="D2105" s="23" t="s">
        <v>47</v>
      </c>
      <c r="E2105" s="25">
        <v>170</v>
      </c>
      <c r="F2105" s="24">
        <v>181</v>
      </c>
      <c r="G2105" s="24">
        <v>0</v>
      </c>
      <c r="H2105" s="24">
        <v>135</v>
      </c>
      <c r="I2105" s="23" t="s">
        <v>399</v>
      </c>
      <c r="J2105" s="24">
        <v>227</v>
      </c>
      <c r="K2105" s="23" t="s">
        <v>158</v>
      </c>
      <c r="L2105" s="30" t="s">
        <v>84</v>
      </c>
      <c r="M2105" s="31">
        <v>11</v>
      </c>
      <c r="N2105" s="31">
        <v>61</v>
      </c>
      <c r="O2105" s="30" t="s">
        <v>121</v>
      </c>
      <c r="P2105" s="25">
        <v>85</v>
      </c>
      <c r="Q2105" s="25">
        <v>98</v>
      </c>
      <c r="R2105" s="23" t="s">
        <v>51</v>
      </c>
      <c r="S2105" s="25">
        <v>67</v>
      </c>
      <c r="T2105" s="23" t="s">
        <v>50</v>
      </c>
    </row>
    <row r="2106" spans="1:20" x14ac:dyDescent="0.3">
      <c r="A2106" s="26">
        <v>43751</v>
      </c>
      <c r="B2106" s="23" t="s">
        <v>45</v>
      </c>
      <c r="C2106" s="23" t="s">
        <v>46</v>
      </c>
      <c r="D2106" s="23" t="s">
        <v>47</v>
      </c>
      <c r="E2106" s="25">
        <v>170</v>
      </c>
      <c r="F2106" s="24">
        <v>172</v>
      </c>
      <c r="G2106" s="24">
        <v>44</v>
      </c>
      <c r="H2106" s="24">
        <v>123</v>
      </c>
      <c r="I2106" s="23" t="s">
        <v>160</v>
      </c>
      <c r="J2106" s="24">
        <v>222</v>
      </c>
      <c r="K2106" s="23" t="s">
        <v>1041</v>
      </c>
      <c r="L2106" s="30" t="s">
        <v>289</v>
      </c>
      <c r="M2106" s="31">
        <v>17</v>
      </c>
      <c r="N2106" s="31">
        <v>75</v>
      </c>
      <c r="O2106" s="30" t="s">
        <v>347</v>
      </c>
      <c r="P2106" s="25">
        <v>74</v>
      </c>
      <c r="Q2106" s="25">
        <v>100</v>
      </c>
      <c r="R2106" s="23" t="s">
        <v>51</v>
      </c>
      <c r="S2106" s="25">
        <v>52</v>
      </c>
      <c r="T2106" s="23" t="s">
        <v>163</v>
      </c>
    </row>
    <row r="2107" spans="1:20" x14ac:dyDescent="0.3">
      <c r="A2107" s="26">
        <v>43752</v>
      </c>
      <c r="B2107" s="23" t="s">
        <v>45</v>
      </c>
      <c r="C2107" s="23" t="s">
        <v>46</v>
      </c>
      <c r="D2107" s="23" t="s">
        <v>47</v>
      </c>
      <c r="E2107" s="25">
        <v>170</v>
      </c>
      <c r="F2107" s="24">
        <v>134</v>
      </c>
      <c r="G2107" s="24">
        <v>8</v>
      </c>
      <c r="H2107" s="24">
        <v>98</v>
      </c>
      <c r="I2107" s="23" t="s">
        <v>310</v>
      </c>
      <c r="J2107" s="24">
        <v>170</v>
      </c>
      <c r="K2107" s="23" t="s">
        <v>126</v>
      </c>
      <c r="L2107" s="32">
        <v>28</v>
      </c>
      <c r="M2107" s="31">
        <v>8</v>
      </c>
      <c r="N2107" s="31">
        <v>136</v>
      </c>
      <c r="O2107" s="30" t="s">
        <v>146</v>
      </c>
      <c r="P2107" s="25">
        <v>85</v>
      </c>
      <c r="Q2107" s="25">
        <v>99</v>
      </c>
      <c r="R2107" s="23" t="s">
        <v>301</v>
      </c>
      <c r="S2107" s="25">
        <v>57</v>
      </c>
      <c r="T2107" s="23" t="s">
        <v>69</v>
      </c>
    </row>
    <row r="2108" spans="1:20" x14ac:dyDescent="0.3">
      <c r="A2108" s="26">
        <v>43753</v>
      </c>
      <c r="B2108" s="23" t="s">
        <v>45</v>
      </c>
      <c r="C2108" s="23" t="s">
        <v>46</v>
      </c>
      <c r="D2108" s="23" t="s">
        <v>47</v>
      </c>
      <c r="E2108" s="25">
        <v>170</v>
      </c>
      <c r="F2108" s="24">
        <v>140</v>
      </c>
      <c r="G2108" s="24">
        <v>24</v>
      </c>
      <c r="H2108" s="24">
        <v>74</v>
      </c>
      <c r="I2108" s="23" t="s">
        <v>685</v>
      </c>
      <c r="J2108" s="24">
        <v>207</v>
      </c>
      <c r="K2108" s="23" t="s">
        <v>297</v>
      </c>
      <c r="L2108" s="32">
        <v>21</v>
      </c>
      <c r="M2108" s="31">
        <v>3</v>
      </c>
      <c r="N2108" s="31">
        <v>69</v>
      </c>
      <c r="O2108" s="30" t="s">
        <v>162</v>
      </c>
      <c r="P2108" s="25">
        <v>70</v>
      </c>
      <c r="Q2108" s="25">
        <v>91</v>
      </c>
      <c r="R2108" s="23" t="s">
        <v>229</v>
      </c>
      <c r="S2108" s="25">
        <v>41</v>
      </c>
      <c r="T2108" s="23" t="s">
        <v>50</v>
      </c>
    </row>
    <row r="2109" spans="1:20" x14ac:dyDescent="0.3">
      <c r="A2109" s="26">
        <v>43754</v>
      </c>
      <c r="B2109" s="23" t="s">
        <v>45</v>
      </c>
      <c r="C2109" s="23" t="s">
        <v>46</v>
      </c>
      <c r="D2109" s="23" t="s">
        <v>47</v>
      </c>
      <c r="E2109" s="25">
        <v>170</v>
      </c>
      <c r="F2109" s="24">
        <v>187</v>
      </c>
      <c r="G2109" s="24">
        <v>12</v>
      </c>
      <c r="H2109" s="24">
        <v>151</v>
      </c>
      <c r="I2109" s="23" t="s">
        <v>952</v>
      </c>
      <c r="J2109" s="24">
        <v>223</v>
      </c>
      <c r="K2109" s="23" t="s">
        <v>829</v>
      </c>
      <c r="L2109" s="32">
        <v>22</v>
      </c>
      <c r="M2109" s="31">
        <v>25</v>
      </c>
      <c r="N2109" s="31">
        <v>125</v>
      </c>
      <c r="O2109" s="30" t="s">
        <v>277</v>
      </c>
      <c r="P2109" s="25">
        <v>55</v>
      </c>
      <c r="Q2109" s="25">
        <v>88</v>
      </c>
      <c r="R2109" s="23" t="s">
        <v>257</v>
      </c>
      <c r="S2109" s="25">
        <v>48</v>
      </c>
      <c r="T2109" s="23" t="s">
        <v>277</v>
      </c>
    </row>
    <row r="2110" spans="1:20" x14ac:dyDescent="0.3">
      <c r="A2110" s="26">
        <v>43755</v>
      </c>
      <c r="B2110" s="23" t="s">
        <v>45</v>
      </c>
      <c r="C2110" s="23" t="s">
        <v>46</v>
      </c>
      <c r="D2110" s="23" t="s">
        <v>47</v>
      </c>
      <c r="E2110" s="25">
        <v>170</v>
      </c>
      <c r="F2110" s="24">
        <v>178</v>
      </c>
      <c r="G2110" s="24">
        <v>0</v>
      </c>
      <c r="H2110" s="24">
        <v>140</v>
      </c>
      <c r="I2110" s="23" t="s">
        <v>841</v>
      </c>
      <c r="J2110" s="24">
        <v>217</v>
      </c>
      <c r="K2110" s="23" t="s">
        <v>748</v>
      </c>
      <c r="L2110" s="32">
        <v>23</v>
      </c>
      <c r="M2110" s="31">
        <v>14</v>
      </c>
      <c r="N2110" s="31">
        <v>64</v>
      </c>
      <c r="O2110" s="30" t="s">
        <v>86</v>
      </c>
      <c r="P2110" s="25">
        <v>82</v>
      </c>
      <c r="Q2110" s="25">
        <v>97</v>
      </c>
      <c r="R2110" s="23" t="s">
        <v>51</v>
      </c>
      <c r="S2110" s="25">
        <v>60</v>
      </c>
      <c r="T2110" s="23" t="s">
        <v>52</v>
      </c>
    </row>
    <row r="2111" spans="1:20" x14ac:dyDescent="0.3">
      <c r="A2111" s="26">
        <v>43756</v>
      </c>
      <c r="B2111" s="23" t="s">
        <v>45</v>
      </c>
      <c r="C2111" s="23" t="s">
        <v>46</v>
      </c>
      <c r="D2111" s="23" t="s">
        <v>47</v>
      </c>
      <c r="E2111" s="25">
        <v>170</v>
      </c>
      <c r="F2111" s="24">
        <v>151</v>
      </c>
      <c r="G2111" s="24">
        <v>34</v>
      </c>
      <c r="H2111" s="24">
        <v>123</v>
      </c>
      <c r="I2111" s="23" t="s">
        <v>51</v>
      </c>
      <c r="J2111" s="24">
        <v>179</v>
      </c>
      <c r="K2111" s="23" t="s">
        <v>402</v>
      </c>
      <c r="L2111" s="30" t="s">
        <v>218</v>
      </c>
      <c r="M2111" s="31">
        <v>3</v>
      </c>
      <c r="N2111" s="31">
        <v>25</v>
      </c>
      <c r="O2111" s="30" t="s">
        <v>158</v>
      </c>
      <c r="P2111" s="25">
        <v>82</v>
      </c>
      <c r="Q2111" s="25">
        <v>98</v>
      </c>
      <c r="R2111" s="23" t="s">
        <v>51</v>
      </c>
      <c r="S2111" s="25">
        <v>63</v>
      </c>
      <c r="T2111" s="23" t="s">
        <v>51</v>
      </c>
    </row>
    <row r="2112" spans="1:20" x14ac:dyDescent="0.3">
      <c r="A2112" s="26">
        <v>43757</v>
      </c>
      <c r="B2112" s="23" t="s">
        <v>45</v>
      </c>
      <c r="C2112" s="23" t="s">
        <v>46</v>
      </c>
      <c r="D2112" s="23" t="s">
        <v>47</v>
      </c>
      <c r="E2112" s="25">
        <v>170</v>
      </c>
      <c r="F2112" s="24">
        <v>125</v>
      </c>
      <c r="G2112" s="24">
        <v>430</v>
      </c>
      <c r="H2112" s="24">
        <v>110</v>
      </c>
      <c r="I2112" s="23" t="s">
        <v>581</v>
      </c>
      <c r="J2112" s="24">
        <v>140</v>
      </c>
      <c r="K2112" s="23" t="s">
        <v>141</v>
      </c>
      <c r="L2112" s="32">
        <v>35</v>
      </c>
      <c r="M2112" s="31">
        <v>0</v>
      </c>
      <c r="N2112" s="31">
        <v>44</v>
      </c>
      <c r="O2112" s="30" t="s">
        <v>594</v>
      </c>
      <c r="P2112" s="25">
        <v>98</v>
      </c>
      <c r="Q2112" s="25">
        <v>100</v>
      </c>
      <c r="R2112" s="23" t="s">
        <v>51</v>
      </c>
      <c r="S2112" s="25">
        <v>92</v>
      </c>
      <c r="T2112" s="23" t="s">
        <v>117</v>
      </c>
    </row>
    <row r="2113" spans="1:20" x14ac:dyDescent="0.3">
      <c r="A2113" s="26">
        <v>43758</v>
      </c>
      <c r="B2113" s="23" t="s">
        <v>45</v>
      </c>
      <c r="C2113" s="23" t="s">
        <v>46</v>
      </c>
      <c r="D2113" s="23" t="s">
        <v>47</v>
      </c>
      <c r="E2113" s="25">
        <v>170</v>
      </c>
      <c r="F2113" s="24">
        <v>110</v>
      </c>
      <c r="G2113" s="24">
        <v>186</v>
      </c>
      <c r="H2113" s="24">
        <v>92</v>
      </c>
      <c r="I2113" s="23" t="s">
        <v>719</v>
      </c>
      <c r="J2113" s="24">
        <v>128</v>
      </c>
      <c r="K2113" s="23" t="s">
        <v>755</v>
      </c>
      <c r="L2113" s="30" t="s">
        <v>289</v>
      </c>
      <c r="M2113" s="31">
        <v>6</v>
      </c>
      <c r="N2113" s="31">
        <v>39</v>
      </c>
      <c r="O2113" s="30" t="s">
        <v>95</v>
      </c>
      <c r="P2113" s="25">
        <v>95</v>
      </c>
      <c r="Q2113" s="25">
        <v>100</v>
      </c>
      <c r="R2113" s="23" t="s">
        <v>249</v>
      </c>
      <c r="S2113" s="25">
        <v>86</v>
      </c>
      <c r="T2113" s="23" t="s">
        <v>64</v>
      </c>
    </row>
    <row r="2114" spans="1:20" x14ac:dyDescent="0.3">
      <c r="A2114" s="26">
        <v>43759</v>
      </c>
      <c r="B2114" s="23" t="s">
        <v>45</v>
      </c>
      <c r="C2114" s="23" t="s">
        <v>46</v>
      </c>
      <c r="D2114" s="23" t="s">
        <v>47</v>
      </c>
      <c r="E2114" s="25">
        <v>170</v>
      </c>
      <c r="F2114" s="24">
        <v>119</v>
      </c>
      <c r="G2114" s="24">
        <v>2</v>
      </c>
      <c r="H2114" s="24">
        <v>88</v>
      </c>
      <c r="I2114" s="23" t="s">
        <v>51</v>
      </c>
      <c r="J2114" s="24">
        <v>150</v>
      </c>
      <c r="K2114" s="23" t="s">
        <v>366</v>
      </c>
      <c r="L2114" s="32">
        <v>22</v>
      </c>
      <c r="M2114" s="31">
        <v>6</v>
      </c>
      <c r="N2114" s="31">
        <v>33</v>
      </c>
      <c r="O2114" s="30" t="s">
        <v>129</v>
      </c>
      <c r="P2114" s="25">
        <v>88</v>
      </c>
      <c r="Q2114" s="25">
        <v>100</v>
      </c>
      <c r="R2114" s="23" t="s">
        <v>51</v>
      </c>
      <c r="S2114" s="25">
        <v>66</v>
      </c>
      <c r="T2114" s="23" t="s">
        <v>71</v>
      </c>
    </row>
    <row r="2115" spans="1:20" x14ac:dyDescent="0.3">
      <c r="A2115" s="26">
        <v>43760</v>
      </c>
      <c r="B2115" s="23" t="s">
        <v>45</v>
      </c>
      <c r="C2115" s="23" t="s">
        <v>46</v>
      </c>
      <c r="D2115" s="23" t="s">
        <v>47</v>
      </c>
      <c r="E2115" s="25">
        <v>170</v>
      </c>
      <c r="F2115" s="24">
        <v>110</v>
      </c>
      <c r="G2115" s="24">
        <v>176</v>
      </c>
      <c r="H2115" s="24">
        <v>68</v>
      </c>
      <c r="I2115" s="23" t="s">
        <v>876</v>
      </c>
      <c r="J2115" s="24">
        <v>151</v>
      </c>
      <c r="K2115" s="23" t="s">
        <v>113</v>
      </c>
      <c r="L2115" s="32">
        <v>28</v>
      </c>
      <c r="M2115" s="31">
        <v>8</v>
      </c>
      <c r="N2115" s="31">
        <v>44</v>
      </c>
      <c r="O2115" s="30" t="s">
        <v>100</v>
      </c>
      <c r="P2115" s="25">
        <v>87</v>
      </c>
      <c r="Q2115" s="25">
        <v>100</v>
      </c>
      <c r="R2115" s="23" t="s">
        <v>51</v>
      </c>
      <c r="S2115" s="25">
        <v>67</v>
      </c>
      <c r="T2115" s="23" t="s">
        <v>117</v>
      </c>
    </row>
    <row r="2116" spans="1:20" x14ac:dyDescent="0.3">
      <c r="A2116" s="26">
        <v>43761</v>
      </c>
      <c r="B2116" s="23" t="s">
        <v>45</v>
      </c>
      <c r="C2116" s="23" t="s">
        <v>46</v>
      </c>
      <c r="D2116" s="23" t="s">
        <v>47</v>
      </c>
      <c r="E2116" s="25">
        <v>170</v>
      </c>
      <c r="F2116" s="24">
        <v>112</v>
      </c>
      <c r="G2116" s="24">
        <v>140</v>
      </c>
      <c r="H2116" s="24">
        <v>98</v>
      </c>
      <c r="I2116" s="23" t="s">
        <v>51</v>
      </c>
      <c r="J2116" s="24">
        <v>126</v>
      </c>
      <c r="K2116" s="23" t="s">
        <v>1042</v>
      </c>
      <c r="L2116" s="32">
        <v>23</v>
      </c>
      <c r="M2116" s="31">
        <v>11</v>
      </c>
      <c r="N2116" s="31">
        <v>78</v>
      </c>
      <c r="O2116" s="30" t="s">
        <v>258</v>
      </c>
      <c r="P2116" s="25">
        <v>96</v>
      </c>
      <c r="Q2116" s="25">
        <v>99</v>
      </c>
      <c r="R2116" s="23" t="s">
        <v>59</v>
      </c>
      <c r="S2116" s="25">
        <v>87</v>
      </c>
      <c r="T2116" s="23" t="s">
        <v>250</v>
      </c>
    </row>
    <row r="2117" spans="1:20" x14ac:dyDescent="0.3">
      <c r="A2117" s="26">
        <v>43762</v>
      </c>
      <c r="B2117" s="23" t="s">
        <v>45</v>
      </c>
      <c r="C2117" s="23" t="s">
        <v>46</v>
      </c>
      <c r="D2117" s="23" t="s">
        <v>47</v>
      </c>
      <c r="E2117" s="25">
        <v>170</v>
      </c>
      <c r="F2117" s="24">
        <v>138</v>
      </c>
      <c r="G2117" s="24">
        <v>12</v>
      </c>
      <c r="H2117" s="24">
        <v>96</v>
      </c>
      <c r="I2117" s="23" t="s">
        <v>597</v>
      </c>
      <c r="J2117" s="24">
        <v>181</v>
      </c>
      <c r="K2117" s="23" t="s">
        <v>711</v>
      </c>
      <c r="L2117" s="30" t="s">
        <v>533</v>
      </c>
      <c r="M2117" s="31">
        <v>6</v>
      </c>
      <c r="N2117" s="31">
        <v>47</v>
      </c>
      <c r="O2117" s="30" t="s">
        <v>186</v>
      </c>
      <c r="P2117" s="25">
        <v>88</v>
      </c>
      <c r="Q2117" s="25">
        <v>100</v>
      </c>
      <c r="R2117" s="23" t="s">
        <v>51</v>
      </c>
      <c r="S2117" s="25">
        <v>78</v>
      </c>
      <c r="T2117" s="23" t="s">
        <v>91</v>
      </c>
    </row>
    <row r="2118" spans="1:20" x14ac:dyDescent="0.3">
      <c r="A2118" s="26">
        <v>43763</v>
      </c>
      <c r="B2118" s="23" t="s">
        <v>45</v>
      </c>
      <c r="C2118" s="23" t="s">
        <v>46</v>
      </c>
      <c r="D2118" s="23" t="s">
        <v>47</v>
      </c>
      <c r="E2118" s="25">
        <v>170</v>
      </c>
      <c r="F2118" s="24">
        <v>156</v>
      </c>
      <c r="G2118" s="24">
        <v>0</v>
      </c>
      <c r="H2118" s="24">
        <v>96</v>
      </c>
      <c r="I2118" s="23" t="s">
        <v>667</v>
      </c>
      <c r="J2118" s="24">
        <v>216</v>
      </c>
      <c r="K2118" s="23" t="s">
        <v>535</v>
      </c>
      <c r="L2118" s="30" t="s">
        <v>218</v>
      </c>
      <c r="M2118" s="31">
        <v>3</v>
      </c>
      <c r="N2118" s="31">
        <v>42</v>
      </c>
      <c r="O2118" s="30" t="s">
        <v>133</v>
      </c>
      <c r="P2118" s="25">
        <v>88</v>
      </c>
      <c r="Q2118" s="25">
        <v>100</v>
      </c>
      <c r="R2118" s="23" t="s">
        <v>51</v>
      </c>
      <c r="S2118" s="25">
        <v>64</v>
      </c>
      <c r="T2118" s="23" t="s">
        <v>135</v>
      </c>
    </row>
    <row r="2119" spans="1:20" x14ac:dyDescent="0.3">
      <c r="A2119" s="26">
        <v>43764</v>
      </c>
      <c r="B2119" s="23" t="s">
        <v>45</v>
      </c>
      <c r="C2119" s="23" t="s">
        <v>46</v>
      </c>
      <c r="D2119" s="23" t="s">
        <v>47</v>
      </c>
      <c r="E2119" s="25">
        <v>170</v>
      </c>
      <c r="F2119" s="24">
        <v>173</v>
      </c>
      <c r="G2119" s="24">
        <v>0</v>
      </c>
      <c r="H2119" s="24">
        <v>92</v>
      </c>
      <c r="I2119" s="23" t="s">
        <v>729</v>
      </c>
      <c r="J2119" s="24">
        <v>254</v>
      </c>
      <c r="K2119" s="23" t="s">
        <v>748</v>
      </c>
      <c r="L2119" s="30" t="s">
        <v>84</v>
      </c>
      <c r="M2119" s="31">
        <v>0</v>
      </c>
      <c r="N2119" s="31">
        <v>58</v>
      </c>
      <c r="O2119" s="30" t="s">
        <v>166</v>
      </c>
      <c r="P2119" s="25">
        <v>81</v>
      </c>
      <c r="Q2119" s="25">
        <v>100</v>
      </c>
      <c r="R2119" s="23" t="s">
        <v>51</v>
      </c>
      <c r="S2119" s="25">
        <v>49</v>
      </c>
      <c r="T2119" s="23" t="s">
        <v>121</v>
      </c>
    </row>
    <row r="2120" spans="1:20" x14ac:dyDescent="0.3">
      <c r="A2120" s="26">
        <v>43765</v>
      </c>
      <c r="B2120" s="23" t="s">
        <v>45</v>
      </c>
      <c r="C2120" s="23" t="s">
        <v>46</v>
      </c>
      <c r="D2120" s="23" t="s">
        <v>47</v>
      </c>
      <c r="E2120" s="25">
        <v>170</v>
      </c>
      <c r="F2120" s="24">
        <v>171</v>
      </c>
      <c r="G2120" s="24">
        <v>0</v>
      </c>
      <c r="H2120" s="24">
        <v>111</v>
      </c>
      <c r="I2120" s="23" t="s">
        <v>346</v>
      </c>
      <c r="J2120" s="24">
        <v>231</v>
      </c>
      <c r="K2120" s="23" t="s">
        <v>248</v>
      </c>
      <c r="L2120" s="32">
        <v>20</v>
      </c>
      <c r="M2120" s="31">
        <v>3</v>
      </c>
      <c r="N2120" s="31">
        <v>25</v>
      </c>
      <c r="O2120" s="30" t="s">
        <v>206</v>
      </c>
      <c r="P2120" s="25">
        <v>82</v>
      </c>
      <c r="Q2120" s="25">
        <v>100</v>
      </c>
      <c r="R2120" s="23" t="s">
        <v>51</v>
      </c>
      <c r="S2120" s="25">
        <v>55</v>
      </c>
      <c r="T2120" s="23" t="s">
        <v>91</v>
      </c>
    </row>
    <row r="2121" spans="1:20" x14ac:dyDescent="0.3">
      <c r="A2121" s="26">
        <v>43766</v>
      </c>
      <c r="B2121" s="23" t="s">
        <v>45</v>
      </c>
      <c r="C2121" s="23" t="s">
        <v>46</v>
      </c>
      <c r="D2121" s="23" t="s">
        <v>47</v>
      </c>
      <c r="E2121" s="25">
        <v>170</v>
      </c>
      <c r="F2121" s="24">
        <v>168</v>
      </c>
      <c r="G2121" s="24">
        <v>0</v>
      </c>
      <c r="H2121" s="24">
        <v>99</v>
      </c>
      <c r="I2121" s="23" t="s">
        <v>549</v>
      </c>
      <c r="J2121" s="24">
        <v>237</v>
      </c>
      <c r="K2121" s="23" t="s">
        <v>402</v>
      </c>
      <c r="L2121" s="30" t="s">
        <v>84</v>
      </c>
      <c r="M2121" s="31">
        <v>8</v>
      </c>
      <c r="N2121" s="31">
        <v>56</v>
      </c>
      <c r="O2121" s="30" t="s">
        <v>85</v>
      </c>
      <c r="P2121" s="25">
        <v>81</v>
      </c>
      <c r="Q2121" s="25">
        <v>100</v>
      </c>
      <c r="R2121" s="23" t="s">
        <v>51</v>
      </c>
      <c r="S2121" s="25">
        <v>52</v>
      </c>
      <c r="T2121" s="23" t="s">
        <v>51</v>
      </c>
    </row>
    <row r="2122" spans="1:20" x14ac:dyDescent="0.3">
      <c r="A2122" s="26">
        <v>43767</v>
      </c>
      <c r="B2122" s="23" t="s">
        <v>45</v>
      </c>
      <c r="C2122" s="23" t="s">
        <v>46</v>
      </c>
      <c r="D2122" s="23" t="s">
        <v>47</v>
      </c>
      <c r="E2122" s="25">
        <v>170</v>
      </c>
      <c r="F2122" s="24">
        <v>172</v>
      </c>
      <c r="G2122" s="24">
        <v>0</v>
      </c>
      <c r="H2122" s="24">
        <v>108</v>
      </c>
      <c r="I2122" s="23" t="s">
        <v>51</v>
      </c>
      <c r="J2122" s="24">
        <v>236</v>
      </c>
      <c r="K2122" s="23" t="s">
        <v>623</v>
      </c>
      <c r="L2122" s="30" t="s">
        <v>84</v>
      </c>
      <c r="M2122" s="31">
        <v>8</v>
      </c>
      <c r="N2122" s="31">
        <v>61</v>
      </c>
      <c r="O2122" s="30" t="s">
        <v>52</v>
      </c>
      <c r="P2122" s="25">
        <v>83</v>
      </c>
      <c r="Q2122" s="25">
        <v>100</v>
      </c>
      <c r="R2122" s="23" t="s">
        <v>51</v>
      </c>
      <c r="S2122" s="25">
        <v>50</v>
      </c>
      <c r="T2122" s="23" t="s">
        <v>179</v>
      </c>
    </row>
    <row r="2123" spans="1:20" x14ac:dyDescent="0.3">
      <c r="A2123" s="26">
        <v>43768</v>
      </c>
      <c r="B2123" s="23" t="s">
        <v>45</v>
      </c>
      <c r="C2123" s="23" t="s">
        <v>46</v>
      </c>
      <c r="D2123" s="23" t="s">
        <v>47</v>
      </c>
      <c r="E2123" s="25">
        <v>170</v>
      </c>
      <c r="F2123" s="24">
        <v>166</v>
      </c>
      <c r="G2123" s="24">
        <v>70</v>
      </c>
      <c r="H2123" s="24">
        <v>122</v>
      </c>
      <c r="I2123" s="23" t="s">
        <v>440</v>
      </c>
      <c r="J2123" s="24">
        <v>211</v>
      </c>
      <c r="K2123" s="23" t="s">
        <v>357</v>
      </c>
      <c r="L2123" s="30" t="s">
        <v>289</v>
      </c>
      <c r="M2123" s="31">
        <v>3</v>
      </c>
      <c r="N2123" s="31">
        <v>42</v>
      </c>
      <c r="O2123" s="30" t="s">
        <v>148</v>
      </c>
      <c r="P2123" s="25">
        <v>90</v>
      </c>
      <c r="Q2123" s="25">
        <v>100</v>
      </c>
      <c r="R2123" s="23" t="s">
        <v>51</v>
      </c>
      <c r="S2123" s="25">
        <v>76</v>
      </c>
      <c r="T2123" s="23" t="s">
        <v>61</v>
      </c>
    </row>
    <row r="2124" spans="1:20" x14ac:dyDescent="0.3">
      <c r="A2124" s="26">
        <v>43769</v>
      </c>
      <c r="B2124" s="23" t="s">
        <v>45</v>
      </c>
      <c r="C2124" s="23" t="s">
        <v>46</v>
      </c>
      <c r="D2124" s="23" t="s">
        <v>47</v>
      </c>
      <c r="E2124" s="25">
        <v>170</v>
      </c>
      <c r="F2124" s="24">
        <v>179</v>
      </c>
      <c r="G2124" s="24">
        <v>16</v>
      </c>
      <c r="H2124" s="24">
        <v>131</v>
      </c>
      <c r="I2124" s="23" t="s">
        <v>153</v>
      </c>
      <c r="J2124" s="24">
        <v>227</v>
      </c>
      <c r="K2124" s="23" t="s">
        <v>339</v>
      </c>
      <c r="L2124" s="30" t="s">
        <v>116</v>
      </c>
      <c r="M2124" s="31">
        <v>3</v>
      </c>
      <c r="N2124" s="31">
        <v>33</v>
      </c>
      <c r="O2124" s="30" t="s">
        <v>301</v>
      </c>
      <c r="P2124" s="25">
        <v>87</v>
      </c>
      <c r="Q2124" s="25">
        <v>100</v>
      </c>
      <c r="R2124" s="23" t="s">
        <v>51</v>
      </c>
      <c r="S2124" s="25">
        <v>65</v>
      </c>
      <c r="T2124" s="23" t="s">
        <v>71</v>
      </c>
    </row>
    <row r="2125" spans="1:20" x14ac:dyDescent="0.3">
      <c r="A2125" s="26">
        <v>43770</v>
      </c>
      <c r="B2125" s="23" t="s">
        <v>45</v>
      </c>
      <c r="C2125" s="23" t="s">
        <v>46</v>
      </c>
      <c r="D2125" s="23" t="s">
        <v>47</v>
      </c>
      <c r="E2125" s="25">
        <v>170</v>
      </c>
      <c r="F2125" s="24">
        <v>188</v>
      </c>
      <c r="G2125" s="24">
        <v>26</v>
      </c>
      <c r="H2125" s="24">
        <v>143</v>
      </c>
      <c r="I2125" s="23" t="s">
        <v>1019</v>
      </c>
      <c r="J2125" s="24">
        <v>234</v>
      </c>
      <c r="K2125" s="23" t="s">
        <v>90</v>
      </c>
      <c r="L2125" s="32">
        <v>10</v>
      </c>
      <c r="M2125" s="31">
        <v>6</v>
      </c>
      <c r="N2125" s="31">
        <v>53</v>
      </c>
      <c r="O2125" s="30" t="s">
        <v>94</v>
      </c>
      <c r="P2125" s="25">
        <v>96</v>
      </c>
      <c r="Q2125" s="25">
        <v>100</v>
      </c>
      <c r="R2125" s="23" t="s">
        <v>51</v>
      </c>
      <c r="S2125" s="25">
        <v>72</v>
      </c>
      <c r="T2125" s="23" t="s">
        <v>128</v>
      </c>
    </row>
    <row r="2126" spans="1:20" x14ac:dyDescent="0.3">
      <c r="A2126" s="26">
        <v>43771</v>
      </c>
      <c r="B2126" s="23" t="s">
        <v>45</v>
      </c>
      <c r="C2126" s="23" t="s">
        <v>46</v>
      </c>
      <c r="D2126" s="23" t="s">
        <v>47</v>
      </c>
      <c r="E2126" s="25">
        <v>170</v>
      </c>
      <c r="F2126" s="24">
        <v>166</v>
      </c>
      <c r="G2126" s="24">
        <v>20</v>
      </c>
      <c r="H2126" s="24">
        <v>127</v>
      </c>
      <c r="I2126" s="23" t="s">
        <v>735</v>
      </c>
      <c r="J2126" s="24">
        <v>204</v>
      </c>
      <c r="K2126" s="23" t="s">
        <v>100</v>
      </c>
      <c r="L2126" s="32">
        <v>27</v>
      </c>
      <c r="M2126" s="31">
        <v>6</v>
      </c>
      <c r="N2126" s="31">
        <v>92</v>
      </c>
      <c r="O2126" s="30" t="s">
        <v>505</v>
      </c>
      <c r="P2126" s="25">
        <v>85</v>
      </c>
      <c r="Q2126" s="25">
        <v>100</v>
      </c>
      <c r="R2126" s="23" t="s">
        <v>51</v>
      </c>
      <c r="S2126" s="25">
        <v>49</v>
      </c>
      <c r="T2126" s="23" t="s">
        <v>108</v>
      </c>
    </row>
    <row r="2127" spans="1:20" x14ac:dyDescent="0.3">
      <c r="A2127" s="26">
        <v>43772</v>
      </c>
      <c r="B2127" s="23" t="s">
        <v>45</v>
      </c>
      <c r="C2127" s="23" t="s">
        <v>46</v>
      </c>
      <c r="D2127" s="23" t="s">
        <v>47</v>
      </c>
      <c r="E2127" s="25">
        <v>170</v>
      </c>
      <c r="F2127" s="24">
        <v>166</v>
      </c>
      <c r="G2127" s="24">
        <v>2</v>
      </c>
      <c r="H2127" s="24">
        <v>114</v>
      </c>
      <c r="I2127" s="23" t="s">
        <v>461</v>
      </c>
      <c r="J2127" s="24">
        <v>218</v>
      </c>
      <c r="K2127" s="23" t="s">
        <v>1043</v>
      </c>
      <c r="L2127" s="32">
        <v>26</v>
      </c>
      <c r="M2127" s="31">
        <v>25</v>
      </c>
      <c r="N2127" s="31">
        <v>186</v>
      </c>
      <c r="O2127" s="30" t="s">
        <v>86</v>
      </c>
      <c r="P2127" s="25">
        <v>67</v>
      </c>
      <c r="Q2127" s="25">
        <v>86</v>
      </c>
      <c r="R2127" s="23" t="s">
        <v>88</v>
      </c>
      <c r="S2127" s="25">
        <v>46</v>
      </c>
      <c r="T2127" s="23" t="s">
        <v>91</v>
      </c>
    </row>
    <row r="2128" spans="1:20" x14ac:dyDescent="0.3">
      <c r="A2128" s="26">
        <v>43773</v>
      </c>
      <c r="B2128" s="23" t="s">
        <v>45</v>
      </c>
      <c r="C2128" s="23" t="s">
        <v>46</v>
      </c>
      <c r="D2128" s="23" t="s">
        <v>47</v>
      </c>
      <c r="E2128" s="25">
        <v>170</v>
      </c>
      <c r="F2128" s="24">
        <v>149</v>
      </c>
      <c r="G2128" s="24">
        <v>8</v>
      </c>
      <c r="H2128" s="24">
        <v>84</v>
      </c>
      <c r="I2128" s="23" t="s">
        <v>1044</v>
      </c>
      <c r="J2128" s="24">
        <v>214</v>
      </c>
      <c r="K2128" s="23" t="s">
        <v>754</v>
      </c>
      <c r="L2128" s="32">
        <v>28</v>
      </c>
      <c r="M2128" s="31">
        <v>31</v>
      </c>
      <c r="N2128" s="31">
        <v>147</v>
      </c>
      <c r="O2128" s="30" t="s">
        <v>75</v>
      </c>
      <c r="P2128" s="25">
        <v>68</v>
      </c>
      <c r="Q2128" s="25">
        <v>88</v>
      </c>
      <c r="R2128" s="23" t="s">
        <v>51</v>
      </c>
      <c r="S2128" s="25">
        <v>44</v>
      </c>
      <c r="T2128" s="23" t="s">
        <v>174</v>
      </c>
    </row>
    <row r="2129" spans="1:20" x14ac:dyDescent="0.3">
      <c r="A2129" s="26">
        <v>43774</v>
      </c>
      <c r="B2129" s="23" t="s">
        <v>45</v>
      </c>
      <c r="C2129" s="23" t="s">
        <v>46</v>
      </c>
      <c r="D2129" s="23" t="s">
        <v>47</v>
      </c>
      <c r="E2129" s="25">
        <v>170</v>
      </c>
      <c r="F2129" s="24">
        <v>120</v>
      </c>
      <c r="G2129" s="24">
        <v>222</v>
      </c>
      <c r="H2129" s="24">
        <v>97</v>
      </c>
      <c r="I2129" s="23" t="s">
        <v>100</v>
      </c>
      <c r="J2129" s="24">
        <v>144</v>
      </c>
      <c r="K2129" s="23" t="s">
        <v>266</v>
      </c>
      <c r="L2129" s="32">
        <v>26</v>
      </c>
      <c r="M2129" s="31">
        <v>28</v>
      </c>
      <c r="N2129" s="31">
        <v>139</v>
      </c>
      <c r="O2129" s="30" t="s">
        <v>89</v>
      </c>
      <c r="P2129" s="25">
        <v>79</v>
      </c>
      <c r="Q2129" s="25">
        <v>98</v>
      </c>
      <c r="R2129" s="23" t="s">
        <v>51</v>
      </c>
      <c r="S2129" s="25">
        <v>51</v>
      </c>
      <c r="T2129" s="23" t="s">
        <v>86</v>
      </c>
    </row>
    <row r="2130" spans="1:20" x14ac:dyDescent="0.3">
      <c r="A2130" s="26">
        <v>43775</v>
      </c>
      <c r="B2130" s="23" t="s">
        <v>45</v>
      </c>
      <c r="C2130" s="23" t="s">
        <v>46</v>
      </c>
      <c r="D2130" s="23" t="s">
        <v>47</v>
      </c>
      <c r="E2130" s="25">
        <v>170</v>
      </c>
      <c r="F2130" s="24">
        <v>127</v>
      </c>
      <c r="G2130" s="24">
        <v>64</v>
      </c>
      <c r="H2130" s="24">
        <v>92</v>
      </c>
      <c r="I2130" s="23" t="s">
        <v>51</v>
      </c>
      <c r="J2130" s="24">
        <v>162</v>
      </c>
      <c r="K2130" s="23" t="s">
        <v>121</v>
      </c>
      <c r="L2130" s="32">
        <v>28</v>
      </c>
      <c r="M2130" s="31">
        <v>6</v>
      </c>
      <c r="N2130" s="31">
        <v>81</v>
      </c>
      <c r="O2130" s="30" t="s">
        <v>763</v>
      </c>
      <c r="P2130" s="25">
        <v>87</v>
      </c>
      <c r="Q2130" s="25">
        <v>99</v>
      </c>
      <c r="R2130" s="23" t="s">
        <v>51</v>
      </c>
      <c r="S2130" s="25">
        <v>66</v>
      </c>
      <c r="T2130" s="23" t="s">
        <v>215</v>
      </c>
    </row>
    <row r="2131" spans="1:20" x14ac:dyDescent="0.3">
      <c r="A2131" s="26">
        <v>43776</v>
      </c>
      <c r="B2131" s="23" t="s">
        <v>45</v>
      </c>
      <c r="C2131" s="23" t="s">
        <v>46</v>
      </c>
      <c r="D2131" s="23" t="s">
        <v>47</v>
      </c>
      <c r="E2131" s="25">
        <v>170</v>
      </c>
      <c r="F2131" s="24">
        <v>94</v>
      </c>
      <c r="G2131" s="24">
        <v>82</v>
      </c>
      <c r="H2131" s="24">
        <v>66</v>
      </c>
      <c r="I2131" s="23" t="s">
        <v>1045</v>
      </c>
      <c r="J2131" s="24">
        <v>123</v>
      </c>
      <c r="K2131" s="23" t="s">
        <v>584</v>
      </c>
      <c r="L2131" s="32">
        <v>26</v>
      </c>
      <c r="M2131" s="31">
        <v>22</v>
      </c>
      <c r="N2131" s="31">
        <v>117</v>
      </c>
      <c r="O2131" s="30" t="s">
        <v>206</v>
      </c>
      <c r="P2131" s="25">
        <v>68</v>
      </c>
      <c r="Q2131" s="25">
        <v>89</v>
      </c>
      <c r="R2131" s="23" t="s">
        <v>433</v>
      </c>
      <c r="S2131" s="25">
        <v>44</v>
      </c>
      <c r="T2131" s="23" t="s">
        <v>206</v>
      </c>
    </row>
    <row r="2132" spans="1:20" x14ac:dyDescent="0.3">
      <c r="A2132" s="26">
        <v>43777</v>
      </c>
      <c r="B2132" s="23" t="s">
        <v>45</v>
      </c>
      <c r="C2132" s="23" t="s">
        <v>46</v>
      </c>
      <c r="D2132" s="23" t="s">
        <v>47</v>
      </c>
      <c r="E2132" s="25">
        <v>170</v>
      </c>
      <c r="F2132" s="24">
        <v>89</v>
      </c>
      <c r="G2132" s="24">
        <v>136</v>
      </c>
      <c r="H2132" s="24">
        <v>66</v>
      </c>
      <c r="I2132" s="23" t="s">
        <v>1046</v>
      </c>
      <c r="J2132" s="24">
        <v>112</v>
      </c>
      <c r="K2132" s="23" t="s">
        <v>978</v>
      </c>
      <c r="L2132" s="32">
        <v>25</v>
      </c>
      <c r="M2132" s="31">
        <v>11</v>
      </c>
      <c r="N2132" s="31">
        <v>92</v>
      </c>
      <c r="O2132" s="30" t="s">
        <v>301</v>
      </c>
      <c r="P2132" s="25">
        <v>86</v>
      </c>
      <c r="Q2132" s="25">
        <v>98</v>
      </c>
      <c r="R2132" s="23" t="s">
        <v>769</v>
      </c>
      <c r="S2132" s="25">
        <v>66</v>
      </c>
      <c r="T2132" s="23" t="s">
        <v>80</v>
      </c>
    </row>
    <row r="2133" spans="1:20" x14ac:dyDescent="0.3">
      <c r="A2133" s="26">
        <v>43778</v>
      </c>
      <c r="B2133" s="23" t="s">
        <v>45</v>
      </c>
      <c r="C2133" s="23" t="s">
        <v>46</v>
      </c>
      <c r="D2133" s="23" t="s">
        <v>47</v>
      </c>
      <c r="E2133" s="25">
        <v>170</v>
      </c>
      <c r="F2133" s="24">
        <v>129</v>
      </c>
      <c r="G2133" s="24">
        <v>144</v>
      </c>
      <c r="H2133" s="24">
        <v>75</v>
      </c>
      <c r="I2133" s="23" t="s">
        <v>663</v>
      </c>
      <c r="J2133" s="24">
        <v>183</v>
      </c>
      <c r="K2133" s="23" t="s">
        <v>110</v>
      </c>
      <c r="L2133" s="32">
        <v>27</v>
      </c>
      <c r="M2133" s="31">
        <v>17</v>
      </c>
      <c r="N2133" s="31">
        <v>122</v>
      </c>
      <c r="O2133" s="30" t="s">
        <v>95</v>
      </c>
      <c r="P2133" s="25">
        <v>84</v>
      </c>
      <c r="Q2133" s="25">
        <v>97</v>
      </c>
      <c r="R2133" s="23" t="s">
        <v>80</v>
      </c>
      <c r="S2133" s="25">
        <v>52</v>
      </c>
      <c r="T2133" s="23" t="s">
        <v>179</v>
      </c>
    </row>
    <row r="2134" spans="1:20" x14ac:dyDescent="0.3">
      <c r="A2134" s="26">
        <v>43779</v>
      </c>
      <c r="B2134" s="23" t="s">
        <v>45</v>
      </c>
      <c r="C2134" s="23" t="s">
        <v>46</v>
      </c>
      <c r="D2134" s="23" t="s">
        <v>47</v>
      </c>
      <c r="E2134" s="25">
        <v>170</v>
      </c>
      <c r="F2134" s="24">
        <v>88</v>
      </c>
      <c r="G2134" s="24">
        <v>124</v>
      </c>
      <c r="H2134" s="24">
        <v>74</v>
      </c>
      <c r="I2134" s="23" t="s">
        <v>1047</v>
      </c>
      <c r="J2134" s="24">
        <v>102</v>
      </c>
      <c r="K2134" s="23" t="s">
        <v>863</v>
      </c>
      <c r="L2134" s="32">
        <v>26</v>
      </c>
      <c r="M2134" s="31">
        <v>8</v>
      </c>
      <c r="N2134" s="31">
        <v>108</v>
      </c>
      <c r="O2134" s="30" t="s">
        <v>434</v>
      </c>
      <c r="P2134" s="25">
        <v>92</v>
      </c>
      <c r="Q2134" s="25">
        <v>96</v>
      </c>
      <c r="R2134" s="23" t="s">
        <v>240</v>
      </c>
      <c r="S2134" s="25">
        <v>75</v>
      </c>
      <c r="T2134" s="23" t="s">
        <v>271</v>
      </c>
    </row>
    <row r="2135" spans="1:20" x14ac:dyDescent="0.3">
      <c r="A2135" s="26">
        <v>43780</v>
      </c>
      <c r="B2135" s="23" t="s">
        <v>45</v>
      </c>
      <c r="C2135" s="23" t="s">
        <v>46</v>
      </c>
      <c r="D2135" s="23" t="s">
        <v>47</v>
      </c>
      <c r="E2135" s="25">
        <v>170</v>
      </c>
      <c r="F2135" s="24">
        <v>108</v>
      </c>
      <c r="G2135" s="24">
        <v>64</v>
      </c>
      <c r="H2135" s="24">
        <v>78</v>
      </c>
      <c r="I2135" s="23" t="s">
        <v>51</v>
      </c>
      <c r="J2135" s="24">
        <v>137</v>
      </c>
      <c r="K2135" s="23" t="s">
        <v>843</v>
      </c>
      <c r="L2135" s="32">
        <v>26</v>
      </c>
      <c r="M2135" s="31">
        <v>14</v>
      </c>
      <c r="N2135" s="31">
        <v>75</v>
      </c>
      <c r="O2135" s="30" t="s">
        <v>264</v>
      </c>
      <c r="P2135" s="25">
        <v>89</v>
      </c>
      <c r="Q2135" s="25">
        <v>100</v>
      </c>
      <c r="R2135" s="23" t="s">
        <v>51</v>
      </c>
      <c r="S2135" s="25">
        <v>71</v>
      </c>
      <c r="T2135" s="23" t="s">
        <v>91</v>
      </c>
    </row>
    <row r="2136" spans="1:20" x14ac:dyDescent="0.3">
      <c r="A2136" s="26">
        <v>43781</v>
      </c>
      <c r="B2136" s="23" t="s">
        <v>45</v>
      </c>
      <c r="C2136" s="23" t="s">
        <v>46</v>
      </c>
      <c r="D2136" s="23" t="s">
        <v>47</v>
      </c>
      <c r="E2136" s="25">
        <v>170</v>
      </c>
      <c r="F2136" s="24">
        <v>106</v>
      </c>
      <c r="G2136" s="24">
        <v>492</v>
      </c>
      <c r="H2136" s="24">
        <v>78</v>
      </c>
      <c r="I2136" s="23" t="s">
        <v>115</v>
      </c>
      <c r="J2136" s="24">
        <v>133</v>
      </c>
      <c r="K2136" s="23" t="s">
        <v>273</v>
      </c>
      <c r="L2136" s="30" t="s">
        <v>102</v>
      </c>
      <c r="M2136" s="31">
        <v>3</v>
      </c>
      <c r="N2136" s="31">
        <v>58</v>
      </c>
      <c r="O2136" s="30" t="s">
        <v>139</v>
      </c>
      <c r="P2136" s="25">
        <v>95</v>
      </c>
      <c r="Q2136" s="25">
        <v>100</v>
      </c>
      <c r="R2136" s="23" t="s">
        <v>51</v>
      </c>
      <c r="S2136" s="25">
        <v>70</v>
      </c>
      <c r="T2136" s="23" t="s">
        <v>133</v>
      </c>
    </row>
    <row r="2137" spans="1:20" x14ac:dyDescent="0.3">
      <c r="A2137" s="26">
        <v>43782</v>
      </c>
      <c r="B2137" s="23" t="s">
        <v>45</v>
      </c>
      <c r="C2137" s="23" t="s">
        <v>46</v>
      </c>
      <c r="D2137" s="23" t="s">
        <v>47</v>
      </c>
      <c r="E2137" s="25">
        <v>170</v>
      </c>
      <c r="F2137" s="24">
        <v>114</v>
      </c>
      <c r="G2137" s="24">
        <v>186</v>
      </c>
      <c r="H2137" s="24">
        <v>91</v>
      </c>
      <c r="I2137" s="23" t="s">
        <v>62</v>
      </c>
      <c r="J2137" s="24">
        <v>136</v>
      </c>
      <c r="K2137" s="23" t="s">
        <v>438</v>
      </c>
      <c r="L2137" s="32">
        <v>23</v>
      </c>
      <c r="M2137" s="31">
        <v>3</v>
      </c>
      <c r="N2137" s="31">
        <v>72</v>
      </c>
      <c r="O2137" s="30" t="s">
        <v>370</v>
      </c>
      <c r="P2137" s="25">
        <v>96</v>
      </c>
      <c r="Q2137" s="25">
        <v>100</v>
      </c>
      <c r="R2137" s="23" t="s">
        <v>51</v>
      </c>
      <c r="S2137" s="25">
        <v>62</v>
      </c>
      <c r="T2137" s="23" t="s">
        <v>370</v>
      </c>
    </row>
    <row r="2138" spans="1:20" x14ac:dyDescent="0.3">
      <c r="A2138" s="26">
        <v>43783</v>
      </c>
      <c r="B2138" s="23" t="s">
        <v>45</v>
      </c>
      <c r="C2138" s="23" t="s">
        <v>46</v>
      </c>
      <c r="D2138" s="23" t="s">
        <v>47</v>
      </c>
      <c r="E2138" s="25">
        <v>170</v>
      </c>
      <c r="F2138" s="24">
        <v>88</v>
      </c>
      <c r="G2138" s="24">
        <v>542</v>
      </c>
      <c r="H2138" s="24">
        <v>63</v>
      </c>
      <c r="I2138" s="23" t="s">
        <v>810</v>
      </c>
      <c r="J2138" s="24">
        <v>114</v>
      </c>
      <c r="K2138" s="23" t="s">
        <v>264</v>
      </c>
      <c r="L2138" s="32">
        <v>24</v>
      </c>
      <c r="M2138" s="31">
        <v>28</v>
      </c>
      <c r="N2138" s="31">
        <v>106</v>
      </c>
      <c r="O2138" s="30" t="s">
        <v>100</v>
      </c>
      <c r="P2138" s="25">
        <v>72</v>
      </c>
      <c r="Q2138" s="25">
        <v>98</v>
      </c>
      <c r="R2138" s="23" t="s">
        <v>51</v>
      </c>
      <c r="S2138" s="25">
        <v>51</v>
      </c>
      <c r="T2138" s="23" t="s">
        <v>120</v>
      </c>
    </row>
    <row r="2139" spans="1:20" x14ac:dyDescent="0.3">
      <c r="A2139" s="26">
        <v>43784</v>
      </c>
      <c r="B2139" s="23" t="s">
        <v>45</v>
      </c>
      <c r="C2139" s="23" t="s">
        <v>46</v>
      </c>
      <c r="D2139" s="23" t="s">
        <v>47</v>
      </c>
      <c r="E2139" s="25">
        <v>170</v>
      </c>
      <c r="F2139" s="24">
        <v>58</v>
      </c>
      <c r="G2139" s="24">
        <v>416</v>
      </c>
      <c r="H2139" s="24">
        <v>41</v>
      </c>
      <c r="I2139" s="23" t="s">
        <v>51</v>
      </c>
      <c r="J2139" s="24">
        <v>75</v>
      </c>
      <c r="K2139" s="23" t="s">
        <v>259</v>
      </c>
      <c r="L2139" s="32">
        <v>26</v>
      </c>
      <c r="M2139" s="31">
        <v>14</v>
      </c>
      <c r="N2139" s="31">
        <v>81</v>
      </c>
      <c r="O2139" s="30" t="s">
        <v>179</v>
      </c>
      <c r="P2139" s="25">
        <v>96</v>
      </c>
      <c r="Q2139" s="25">
        <v>100</v>
      </c>
      <c r="R2139" s="23" t="s">
        <v>258</v>
      </c>
      <c r="S2139" s="25">
        <v>84</v>
      </c>
      <c r="T2139" s="23" t="s">
        <v>169</v>
      </c>
    </row>
    <row r="2140" spans="1:20" x14ac:dyDescent="0.3">
      <c r="A2140" s="26">
        <v>43785</v>
      </c>
      <c r="B2140" s="23" t="s">
        <v>45</v>
      </c>
      <c r="C2140" s="23" t="s">
        <v>46</v>
      </c>
      <c r="D2140" s="23" t="s">
        <v>47</v>
      </c>
      <c r="E2140" s="25">
        <v>170</v>
      </c>
      <c r="F2140" s="24">
        <v>80</v>
      </c>
      <c r="G2140" s="24">
        <v>20</v>
      </c>
      <c r="H2140" s="24">
        <v>39</v>
      </c>
      <c r="I2140" s="23" t="s">
        <v>120</v>
      </c>
      <c r="J2140" s="24">
        <v>121</v>
      </c>
      <c r="K2140" s="23" t="s">
        <v>488</v>
      </c>
      <c r="L2140" s="32">
        <v>28</v>
      </c>
      <c r="M2140" s="31">
        <v>8</v>
      </c>
      <c r="N2140" s="31">
        <v>69</v>
      </c>
      <c r="O2140" s="30" t="s">
        <v>71</v>
      </c>
      <c r="P2140" s="25">
        <v>80</v>
      </c>
      <c r="Q2140" s="25">
        <v>99</v>
      </c>
      <c r="R2140" s="23" t="s">
        <v>51</v>
      </c>
      <c r="S2140" s="25">
        <v>49</v>
      </c>
      <c r="T2140" s="23" t="s">
        <v>167</v>
      </c>
    </row>
    <row r="2141" spans="1:20" x14ac:dyDescent="0.3">
      <c r="A2141" s="26">
        <v>43786</v>
      </c>
      <c r="B2141" s="23" t="s">
        <v>45</v>
      </c>
      <c r="C2141" s="23" t="s">
        <v>46</v>
      </c>
      <c r="D2141" s="23" t="s">
        <v>47</v>
      </c>
      <c r="E2141" s="25">
        <v>170</v>
      </c>
      <c r="F2141" s="24">
        <v>104</v>
      </c>
      <c r="G2141" s="24">
        <v>204</v>
      </c>
      <c r="H2141" s="24">
        <v>71</v>
      </c>
      <c r="I2141" s="23" t="s">
        <v>100</v>
      </c>
      <c r="J2141" s="24">
        <v>136</v>
      </c>
      <c r="K2141" s="23" t="s">
        <v>424</v>
      </c>
      <c r="L2141" s="32">
        <v>99</v>
      </c>
      <c r="M2141" s="31">
        <v>11</v>
      </c>
      <c r="N2141" s="31">
        <v>69</v>
      </c>
      <c r="O2141" s="30" t="s">
        <v>51</v>
      </c>
      <c r="P2141" s="25">
        <v>84</v>
      </c>
      <c r="Q2141" s="25">
        <v>100</v>
      </c>
      <c r="R2141" s="23" t="s">
        <v>307</v>
      </c>
      <c r="S2141" s="25">
        <v>51</v>
      </c>
      <c r="T2141" s="23" t="s">
        <v>64</v>
      </c>
    </row>
    <row r="2142" spans="1:20" x14ac:dyDescent="0.3">
      <c r="A2142" s="26">
        <v>43787</v>
      </c>
      <c r="B2142" s="23" t="s">
        <v>45</v>
      </c>
      <c r="C2142" s="23" t="s">
        <v>46</v>
      </c>
      <c r="D2142" s="23" t="s">
        <v>47</v>
      </c>
      <c r="E2142" s="25">
        <v>170</v>
      </c>
      <c r="F2142" s="24">
        <v>91</v>
      </c>
      <c r="G2142" s="24">
        <v>24</v>
      </c>
      <c r="H2142" s="24">
        <v>56</v>
      </c>
      <c r="I2142" s="23" t="s">
        <v>51</v>
      </c>
      <c r="J2142" s="24">
        <v>126</v>
      </c>
      <c r="K2142" s="23" t="s">
        <v>206</v>
      </c>
      <c r="L2142" s="30" t="s">
        <v>401</v>
      </c>
      <c r="M2142" s="31">
        <v>3</v>
      </c>
      <c r="N2142" s="31">
        <v>44</v>
      </c>
      <c r="O2142" s="30" t="s">
        <v>376</v>
      </c>
      <c r="P2142" s="25">
        <v>94</v>
      </c>
      <c r="Q2142" s="25">
        <v>100</v>
      </c>
      <c r="R2142" s="23" t="s">
        <v>51</v>
      </c>
      <c r="S2142" s="25">
        <v>72</v>
      </c>
      <c r="T2142" s="23" t="s">
        <v>71</v>
      </c>
    </row>
    <row r="2143" spans="1:20" x14ac:dyDescent="0.3">
      <c r="A2143" s="26">
        <v>43788</v>
      </c>
      <c r="B2143" s="23" t="s">
        <v>45</v>
      </c>
      <c r="C2143" s="23" t="s">
        <v>46</v>
      </c>
      <c r="D2143" s="23" t="s">
        <v>47</v>
      </c>
      <c r="E2143" s="25">
        <v>170</v>
      </c>
      <c r="F2143" s="24">
        <v>78</v>
      </c>
      <c r="G2143" s="24">
        <v>2</v>
      </c>
      <c r="H2143" s="24">
        <v>23</v>
      </c>
      <c r="I2143" s="23" t="s">
        <v>347</v>
      </c>
      <c r="J2143" s="24">
        <v>133</v>
      </c>
      <c r="K2143" s="23" t="s">
        <v>52</v>
      </c>
      <c r="L2143" s="32">
        <v>20</v>
      </c>
      <c r="M2143" s="31">
        <v>6</v>
      </c>
      <c r="N2143" s="31">
        <v>31</v>
      </c>
      <c r="O2143" s="30" t="s">
        <v>104</v>
      </c>
      <c r="P2143" s="25">
        <v>85</v>
      </c>
      <c r="Q2143" s="25">
        <v>98</v>
      </c>
      <c r="R2143" s="23" t="s">
        <v>51</v>
      </c>
      <c r="S2143" s="25">
        <v>61</v>
      </c>
      <c r="T2143" s="23" t="s">
        <v>50</v>
      </c>
    </row>
    <row r="2144" spans="1:20" x14ac:dyDescent="0.3">
      <c r="A2144" s="26">
        <v>43789</v>
      </c>
      <c r="B2144" s="23" t="s">
        <v>45</v>
      </c>
      <c r="C2144" s="23" t="s">
        <v>46</v>
      </c>
      <c r="D2144" s="23" t="s">
        <v>47</v>
      </c>
      <c r="E2144" s="25">
        <v>170</v>
      </c>
      <c r="F2144" s="24">
        <v>94</v>
      </c>
      <c r="G2144" s="24">
        <v>0</v>
      </c>
      <c r="H2144" s="24">
        <v>54</v>
      </c>
      <c r="I2144" s="23" t="s">
        <v>399</v>
      </c>
      <c r="J2144" s="24">
        <v>135</v>
      </c>
      <c r="K2144" s="23" t="s">
        <v>517</v>
      </c>
      <c r="L2144" s="32">
        <v>14</v>
      </c>
      <c r="M2144" s="31">
        <v>3</v>
      </c>
      <c r="N2144" s="31">
        <v>53</v>
      </c>
      <c r="O2144" s="30" t="s">
        <v>213</v>
      </c>
      <c r="P2144" s="25">
        <v>87</v>
      </c>
      <c r="Q2144" s="25">
        <v>100</v>
      </c>
      <c r="R2144" s="23" t="s">
        <v>51</v>
      </c>
      <c r="S2144" s="25">
        <v>59</v>
      </c>
      <c r="T2144" s="23" t="s">
        <v>213</v>
      </c>
    </row>
    <row r="2145" spans="1:20" x14ac:dyDescent="0.3">
      <c r="A2145" s="26">
        <v>43790</v>
      </c>
      <c r="B2145" s="23" t="s">
        <v>45</v>
      </c>
      <c r="C2145" s="23" t="s">
        <v>46</v>
      </c>
      <c r="D2145" s="23" t="s">
        <v>47</v>
      </c>
      <c r="E2145" s="25">
        <v>170</v>
      </c>
      <c r="F2145" s="24">
        <v>98</v>
      </c>
      <c r="G2145" s="24">
        <v>0</v>
      </c>
      <c r="H2145" s="24">
        <v>36</v>
      </c>
      <c r="I2145" s="23" t="s">
        <v>615</v>
      </c>
      <c r="J2145" s="24">
        <v>160</v>
      </c>
      <c r="K2145" s="23" t="s">
        <v>552</v>
      </c>
      <c r="L2145" s="32">
        <v>28</v>
      </c>
      <c r="M2145" s="31">
        <v>11</v>
      </c>
      <c r="N2145" s="31">
        <v>56</v>
      </c>
      <c r="O2145" s="30" t="s">
        <v>215</v>
      </c>
      <c r="P2145" s="25">
        <v>75</v>
      </c>
      <c r="Q2145" s="25">
        <v>100</v>
      </c>
      <c r="R2145" s="23" t="s">
        <v>51</v>
      </c>
      <c r="S2145" s="25">
        <v>38</v>
      </c>
      <c r="T2145" s="23" t="s">
        <v>52</v>
      </c>
    </row>
    <row r="2146" spans="1:20" x14ac:dyDescent="0.3">
      <c r="A2146" s="26">
        <v>43791</v>
      </c>
      <c r="B2146" s="23" t="s">
        <v>45</v>
      </c>
      <c r="C2146" s="23" t="s">
        <v>46</v>
      </c>
      <c r="D2146" s="23" t="s">
        <v>47</v>
      </c>
      <c r="E2146" s="25">
        <v>170</v>
      </c>
      <c r="F2146" s="24">
        <v>124</v>
      </c>
      <c r="G2146" s="24">
        <v>200</v>
      </c>
      <c r="H2146" s="24">
        <v>56</v>
      </c>
      <c r="I2146" s="23" t="s">
        <v>51</v>
      </c>
      <c r="J2146" s="24">
        <v>191</v>
      </c>
      <c r="K2146" s="23" t="s">
        <v>288</v>
      </c>
      <c r="L2146" s="32">
        <v>24</v>
      </c>
      <c r="M2146" s="31">
        <v>28</v>
      </c>
      <c r="N2146" s="31">
        <v>167</v>
      </c>
      <c r="O2146" s="30" t="s">
        <v>475</v>
      </c>
      <c r="P2146" s="25">
        <v>57</v>
      </c>
      <c r="Q2146" s="25">
        <v>96</v>
      </c>
      <c r="R2146" s="23" t="s">
        <v>51</v>
      </c>
      <c r="S2146" s="25">
        <v>41</v>
      </c>
      <c r="T2146" s="23" t="s">
        <v>139</v>
      </c>
    </row>
    <row r="2147" spans="1:20" x14ac:dyDescent="0.3">
      <c r="A2147" s="26">
        <v>43792</v>
      </c>
      <c r="B2147" s="23" t="s">
        <v>45</v>
      </c>
      <c r="C2147" s="23" t="s">
        <v>46</v>
      </c>
      <c r="D2147" s="23" t="s">
        <v>47</v>
      </c>
      <c r="E2147" s="25">
        <v>170</v>
      </c>
      <c r="F2147" s="24">
        <v>108</v>
      </c>
      <c r="G2147" s="24">
        <v>58</v>
      </c>
      <c r="H2147" s="24">
        <v>83</v>
      </c>
      <c r="I2147" s="23" t="s">
        <v>51</v>
      </c>
      <c r="J2147" s="24">
        <v>132</v>
      </c>
      <c r="K2147" s="23" t="s">
        <v>197</v>
      </c>
      <c r="L2147" s="32">
        <v>29</v>
      </c>
      <c r="M2147" s="31">
        <v>19</v>
      </c>
      <c r="N2147" s="31">
        <v>97</v>
      </c>
      <c r="O2147" s="30" t="s">
        <v>434</v>
      </c>
      <c r="P2147" s="25">
        <v>81</v>
      </c>
      <c r="Q2147" s="25">
        <v>96</v>
      </c>
      <c r="R2147" s="23" t="s">
        <v>100</v>
      </c>
      <c r="S2147" s="25">
        <v>61</v>
      </c>
      <c r="T2147" s="23" t="s">
        <v>94</v>
      </c>
    </row>
    <row r="2148" spans="1:20" x14ac:dyDescent="0.3">
      <c r="A2148" s="26">
        <v>43793</v>
      </c>
      <c r="B2148" s="23" t="s">
        <v>45</v>
      </c>
      <c r="C2148" s="23" t="s">
        <v>46</v>
      </c>
      <c r="D2148" s="23" t="s">
        <v>47</v>
      </c>
      <c r="E2148" s="25">
        <v>170</v>
      </c>
      <c r="F2148" s="24">
        <v>111</v>
      </c>
      <c r="G2148" s="24">
        <v>2</v>
      </c>
      <c r="H2148" s="24">
        <v>61</v>
      </c>
      <c r="I2148" s="23" t="s">
        <v>482</v>
      </c>
      <c r="J2148" s="24">
        <v>161</v>
      </c>
      <c r="K2148" s="23" t="s">
        <v>1002</v>
      </c>
      <c r="L2148" s="32">
        <v>20</v>
      </c>
      <c r="M2148" s="31">
        <v>17</v>
      </c>
      <c r="N2148" s="31">
        <v>111</v>
      </c>
      <c r="O2148" s="30" t="s">
        <v>388</v>
      </c>
      <c r="P2148" s="25">
        <v>73</v>
      </c>
      <c r="Q2148" s="25">
        <v>98</v>
      </c>
      <c r="R2148" s="23" t="s">
        <v>74</v>
      </c>
      <c r="S2148" s="25">
        <v>56</v>
      </c>
      <c r="T2148" s="23" t="s">
        <v>439</v>
      </c>
    </row>
    <row r="2149" spans="1:20" x14ac:dyDescent="0.3">
      <c r="A2149" s="26">
        <v>43794</v>
      </c>
      <c r="B2149" s="23" t="s">
        <v>45</v>
      </c>
      <c r="C2149" s="23" t="s">
        <v>46</v>
      </c>
      <c r="D2149" s="23" t="s">
        <v>47</v>
      </c>
      <c r="E2149" s="25">
        <v>170</v>
      </c>
      <c r="F2149" s="24">
        <v>128</v>
      </c>
      <c r="G2149" s="24">
        <v>0</v>
      </c>
      <c r="H2149" s="24">
        <v>78</v>
      </c>
      <c r="I2149" s="23" t="s">
        <v>564</v>
      </c>
      <c r="J2149" s="24">
        <v>179</v>
      </c>
      <c r="K2149" s="23" t="s">
        <v>730</v>
      </c>
      <c r="L2149" s="30" t="s">
        <v>102</v>
      </c>
      <c r="M2149" s="31">
        <v>6</v>
      </c>
      <c r="N2149" s="31">
        <v>47</v>
      </c>
      <c r="O2149" s="30" t="s">
        <v>521</v>
      </c>
      <c r="P2149" s="25">
        <v>84</v>
      </c>
      <c r="Q2149" s="25">
        <v>100</v>
      </c>
      <c r="R2149" s="23" t="s">
        <v>88</v>
      </c>
      <c r="S2149" s="25">
        <v>63</v>
      </c>
      <c r="T2149" s="23" t="s">
        <v>206</v>
      </c>
    </row>
    <row r="2150" spans="1:20" x14ac:dyDescent="0.3">
      <c r="A2150" s="26">
        <v>43795</v>
      </c>
      <c r="B2150" s="23" t="s">
        <v>45</v>
      </c>
      <c r="C2150" s="23" t="s">
        <v>46</v>
      </c>
      <c r="D2150" s="23" t="s">
        <v>47</v>
      </c>
      <c r="E2150" s="25">
        <v>170</v>
      </c>
      <c r="F2150" s="24">
        <v>156</v>
      </c>
      <c r="G2150" s="24">
        <v>12</v>
      </c>
      <c r="H2150" s="24">
        <v>89</v>
      </c>
      <c r="I2150" s="23" t="s">
        <v>1000</v>
      </c>
      <c r="J2150" s="24">
        <v>224</v>
      </c>
      <c r="K2150" s="23" t="s">
        <v>864</v>
      </c>
      <c r="L2150" s="32">
        <v>24</v>
      </c>
      <c r="M2150" s="31">
        <v>28</v>
      </c>
      <c r="N2150" s="31">
        <v>147</v>
      </c>
      <c r="O2150" s="30" t="s">
        <v>747</v>
      </c>
      <c r="P2150" s="25">
        <v>55</v>
      </c>
      <c r="Q2150" s="25">
        <v>99</v>
      </c>
      <c r="R2150" s="23" t="s">
        <v>80</v>
      </c>
      <c r="S2150" s="25">
        <v>30</v>
      </c>
      <c r="T2150" s="23" t="s">
        <v>71</v>
      </c>
    </row>
    <row r="2151" spans="1:20" x14ac:dyDescent="0.3">
      <c r="A2151" s="26">
        <v>43796</v>
      </c>
      <c r="B2151" s="23" t="s">
        <v>45</v>
      </c>
      <c r="C2151" s="23" t="s">
        <v>46</v>
      </c>
      <c r="D2151" s="23" t="s">
        <v>47</v>
      </c>
      <c r="E2151" s="25">
        <v>170</v>
      </c>
      <c r="F2151" s="24">
        <v>120</v>
      </c>
      <c r="G2151" s="24">
        <v>4</v>
      </c>
      <c r="H2151" s="24">
        <v>73</v>
      </c>
      <c r="I2151" s="23" t="s">
        <v>180</v>
      </c>
      <c r="J2151" s="24">
        <v>167</v>
      </c>
      <c r="K2151" s="23" t="s">
        <v>732</v>
      </c>
      <c r="L2151" s="32">
        <v>27</v>
      </c>
      <c r="M2151" s="31">
        <v>6</v>
      </c>
      <c r="N2151" s="31">
        <v>97</v>
      </c>
      <c r="O2151" s="30" t="s">
        <v>543</v>
      </c>
      <c r="P2151" s="25">
        <v>86</v>
      </c>
      <c r="Q2151" s="25">
        <v>95</v>
      </c>
      <c r="R2151" s="23" t="s">
        <v>177</v>
      </c>
      <c r="S2151" s="25">
        <v>43</v>
      </c>
      <c r="T2151" s="23" t="s">
        <v>543</v>
      </c>
    </row>
    <row r="2152" spans="1:20" x14ac:dyDescent="0.3">
      <c r="A2152" s="26">
        <v>43797</v>
      </c>
      <c r="B2152" s="23" t="s">
        <v>45</v>
      </c>
      <c r="C2152" s="23" t="s">
        <v>46</v>
      </c>
      <c r="D2152" s="23" t="s">
        <v>47</v>
      </c>
      <c r="E2152" s="25">
        <v>170</v>
      </c>
      <c r="F2152" s="24">
        <v>112</v>
      </c>
      <c r="G2152" s="24">
        <v>160</v>
      </c>
      <c r="H2152" s="24">
        <v>85</v>
      </c>
      <c r="I2152" s="23" t="s">
        <v>437</v>
      </c>
      <c r="J2152" s="24">
        <v>138</v>
      </c>
      <c r="K2152" s="23" t="s">
        <v>966</v>
      </c>
      <c r="L2152" s="32">
        <v>22</v>
      </c>
      <c r="M2152" s="31">
        <v>8</v>
      </c>
      <c r="N2152" s="31">
        <v>69</v>
      </c>
      <c r="O2152" s="30" t="s">
        <v>98</v>
      </c>
      <c r="P2152" s="25">
        <v>93</v>
      </c>
      <c r="Q2152" s="25">
        <v>100</v>
      </c>
      <c r="R2152" s="23" t="s">
        <v>51</v>
      </c>
      <c r="S2152" s="25">
        <v>86</v>
      </c>
      <c r="T2152" s="23" t="s">
        <v>388</v>
      </c>
    </row>
    <row r="2153" spans="1:20" x14ac:dyDescent="0.3">
      <c r="A2153" s="26">
        <v>43798</v>
      </c>
      <c r="B2153" s="23" t="s">
        <v>45</v>
      </c>
      <c r="C2153" s="23" t="s">
        <v>46</v>
      </c>
      <c r="D2153" s="23" t="s">
        <v>47</v>
      </c>
      <c r="E2153" s="25">
        <v>170</v>
      </c>
      <c r="F2153" s="24">
        <v>134</v>
      </c>
      <c r="G2153" s="24">
        <v>2</v>
      </c>
      <c r="H2153" s="24">
        <v>90</v>
      </c>
      <c r="I2153" s="23" t="s">
        <v>240</v>
      </c>
      <c r="J2153" s="24">
        <v>178</v>
      </c>
      <c r="K2153" s="23" t="s">
        <v>339</v>
      </c>
      <c r="L2153" s="32">
        <v>36</v>
      </c>
      <c r="M2153" s="31">
        <v>6</v>
      </c>
      <c r="N2153" s="31">
        <v>56</v>
      </c>
      <c r="O2153" s="30" t="s">
        <v>108</v>
      </c>
      <c r="P2153" s="25">
        <v>87</v>
      </c>
      <c r="Q2153" s="25">
        <v>100</v>
      </c>
      <c r="R2153" s="23" t="s">
        <v>51</v>
      </c>
      <c r="S2153" s="25">
        <v>66</v>
      </c>
      <c r="T2153" s="23" t="s">
        <v>71</v>
      </c>
    </row>
    <row r="2154" spans="1:20" x14ac:dyDescent="0.3">
      <c r="A2154" s="26">
        <v>43799</v>
      </c>
      <c r="B2154" s="23" t="s">
        <v>45</v>
      </c>
      <c r="C2154" s="23" t="s">
        <v>46</v>
      </c>
      <c r="D2154" s="23" t="s">
        <v>47</v>
      </c>
      <c r="E2154" s="25">
        <v>170</v>
      </c>
      <c r="F2154" s="24">
        <v>123</v>
      </c>
      <c r="G2154" s="24">
        <v>56</v>
      </c>
      <c r="H2154" s="24">
        <v>64</v>
      </c>
      <c r="I2154" s="23" t="s">
        <v>1048</v>
      </c>
      <c r="J2154" s="24">
        <v>182</v>
      </c>
      <c r="K2154" s="23" t="s">
        <v>760</v>
      </c>
      <c r="L2154" s="32">
        <v>21</v>
      </c>
      <c r="M2154" s="31">
        <v>11</v>
      </c>
      <c r="N2154" s="31">
        <v>86</v>
      </c>
      <c r="O2154" s="30" t="s">
        <v>75</v>
      </c>
      <c r="P2154" s="25">
        <v>82</v>
      </c>
      <c r="Q2154" s="25">
        <v>98</v>
      </c>
      <c r="R2154" s="23" t="s">
        <v>505</v>
      </c>
      <c r="S2154" s="25">
        <v>47</v>
      </c>
      <c r="T2154" s="23" t="s">
        <v>61</v>
      </c>
    </row>
    <row r="2155" spans="1:20" x14ac:dyDescent="0.3">
      <c r="A2155" s="26">
        <v>43800</v>
      </c>
      <c r="B2155" s="23" t="s">
        <v>45</v>
      </c>
      <c r="C2155" s="23" t="s">
        <v>46</v>
      </c>
      <c r="D2155" s="23" t="s">
        <v>47</v>
      </c>
      <c r="E2155" s="25">
        <v>170</v>
      </c>
      <c r="F2155" s="24">
        <v>88</v>
      </c>
      <c r="G2155" s="24">
        <v>258</v>
      </c>
      <c r="H2155" s="24">
        <v>71</v>
      </c>
      <c r="I2155" s="23" t="s">
        <v>115</v>
      </c>
      <c r="J2155" s="24">
        <v>104</v>
      </c>
      <c r="K2155" s="23" t="s">
        <v>749</v>
      </c>
      <c r="L2155" s="32">
        <v>20</v>
      </c>
      <c r="M2155" s="31">
        <v>8</v>
      </c>
      <c r="N2155" s="31">
        <v>69</v>
      </c>
      <c r="O2155" s="30" t="s">
        <v>99</v>
      </c>
      <c r="P2155" s="25">
        <v>96</v>
      </c>
      <c r="Q2155" s="25">
        <v>99</v>
      </c>
      <c r="R2155" s="23" t="s">
        <v>51</v>
      </c>
      <c r="S2155" s="25">
        <v>89</v>
      </c>
      <c r="T2155" s="23" t="s">
        <v>59</v>
      </c>
    </row>
    <row r="2156" spans="1:20" x14ac:dyDescent="0.3">
      <c r="A2156" s="26">
        <v>43801</v>
      </c>
      <c r="B2156" s="23" t="s">
        <v>45</v>
      </c>
      <c r="C2156" s="23" t="s">
        <v>46</v>
      </c>
      <c r="D2156" s="23" t="s">
        <v>47</v>
      </c>
      <c r="E2156" s="25">
        <v>170</v>
      </c>
      <c r="F2156" s="24">
        <v>70</v>
      </c>
      <c r="G2156" s="24">
        <v>56</v>
      </c>
      <c r="H2156" s="24">
        <v>44</v>
      </c>
      <c r="I2156" s="23" t="s">
        <v>632</v>
      </c>
      <c r="J2156" s="24">
        <v>96</v>
      </c>
      <c r="K2156" s="23" t="s">
        <v>458</v>
      </c>
      <c r="L2156" s="30" t="s">
        <v>116</v>
      </c>
      <c r="M2156" s="31">
        <v>6</v>
      </c>
      <c r="N2156" s="31">
        <v>53</v>
      </c>
      <c r="O2156" s="30" t="s">
        <v>433</v>
      </c>
      <c r="P2156" s="25">
        <v>90</v>
      </c>
      <c r="Q2156" s="25">
        <v>100</v>
      </c>
      <c r="R2156" s="23" t="s">
        <v>51</v>
      </c>
      <c r="S2156" s="25">
        <v>82</v>
      </c>
      <c r="T2156" s="23" t="s">
        <v>585</v>
      </c>
    </row>
    <row r="2157" spans="1:20" x14ac:dyDescent="0.3">
      <c r="A2157" s="26">
        <v>43802</v>
      </c>
      <c r="B2157" s="23" t="s">
        <v>45</v>
      </c>
      <c r="C2157" s="23" t="s">
        <v>46</v>
      </c>
      <c r="D2157" s="23" t="s">
        <v>47</v>
      </c>
      <c r="E2157" s="25">
        <v>170</v>
      </c>
      <c r="F2157" s="24">
        <v>70</v>
      </c>
      <c r="G2157" s="24">
        <v>0</v>
      </c>
      <c r="H2157" s="24">
        <v>17</v>
      </c>
      <c r="I2157" s="23" t="s">
        <v>51</v>
      </c>
      <c r="J2157" s="24">
        <v>122</v>
      </c>
      <c r="K2157" s="23" t="s">
        <v>707</v>
      </c>
      <c r="L2157" s="30" t="s">
        <v>289</v>
      </c>
      <c r="M2157" s="31">
        <v>6</v>
      </c>
      <c r="N2157" s="31">
        <v>39</v>
      </c>
      <c r="O2157" s="30" t="s">
        <v>91</v>
      </c>
      <c r="P2157" s="25">
        <v>84</v>
      </c>
      <c r="Q2157" s="25">
        <v>100</v>
      </c>
      <c r="R2157" s="23" t="s">
        <v>51</v>
      </c>
      <c r="S2157" s="25">
        <v>55</v>
      </c>
      <c r="T2157" s="23" t="s">
        <v>52</v>
      </c>
    </row>
    <row r="2158" spans="1:20" x14ac:dyDescent="0.3">
      <c r="A2158" s="26">
        <v>43803</v>
      </c>
      <c r="B2158" s="23" t="s">
        <v>45</v>
      </c>
      <c r="C2158" s="23" t="s">
        <v>46</v>
      </c>
      <c r="D2158" s="23" t="s">
        <v>47</v>
      </c>
      <c r="E2158" s="25">
        <v>170</v>
      </c>
      <c r="F2158" s="24">
        <v>59</v>
      </c>
      <c r="G2158" s="24">
        <v>2</v>
      </c>
      <c r="H2158" s="24">
        <v>-3</v>
      </c>
      <c r="I2158" s="23" t="s">
        <v>506</v>
      </c>
      <c r="J2158" s="24">
        <v>121</v>
      </c>
      <c r="K2158" s="23" t="s">
        <v>101</v>
      </c>
      <c r="L2158" s="30" t="s">
        <v>116</v>
      </c>
      <c r="M2158" s="31">
        <v>3</v>
      </c>
      <c r="N2158" s="31">
        <v>39</v>
      </c>
      <c r="O2158" s="30" t="s">
        <v>89</v>
      </c>
      <c r="P2158" s="25">
        <v>86</v>
      </c>
      <c r="Q2158" s="25">
        <v>100</v>
      </c>
      <c r="R2158" s="23" t="s">
        <v>51</v>
      </c>
      <c r="S2158" s="25">
        <v>61</v>
      </c>
      <c r="T2158" s="23" t="s">
        <v>206</v>
      </c>
    </row>
    <row r="2159" spans="1:20" x14ac:dyDescent="0.3">
      <c r="A2159" s="26">
        <v>43804</v>
      </c>
      <c r="B2159" s="23" t="s">
        <v>45</v>
      </c>
      <c r="C2159" s="23" t="s">
        <v>46</v>
      </c>
      <c r="D2159" s="23" t="s">
        <v>47</v>
      </c>
      <c r="E2159" s="25">
        <v>170</v>
      </c>
      <c r="F2159" s="24">
        <v>82</v>
      </c>
      <c r="G2159" s="24">
        <v>8</v>
      </c>
      <c r="H2159" s="24">
        <v>56</v>
      </c>
      <c r="I2159" s="23" t="s">
        <v>753</v>
      </c>
      <c r="J2159" s="24">
        <v>108</v>
      </c>
      <c r="K2159" s="23" t="s">
        <v>228</v>
      </c>
      <c r="L2159" s="30" t="s">
        <v>289</v>
      </c>
      <c r="M2159" s="31">
        <v>0</v>
      </c>
      <c r="N2159" s="31">
        <v>25</v>
      </c>
      <c r="O2159" s="30" t="s">
        <v>70</v>
      </c>
      <c r="P2159" s="25">
        <v>93</v>
      </c>
      <c r="Q2159" s="25">
        <v>100</v>
      </c>
      <c r="R2159" s="23" t="s">
        <v>51</v>
      </c>
      <c r="S2159" s="25">
        <v>86</v>
      </c>
      <c r="T2159" s="23" t="s">
        <v>578</v>
      </c>
    </row>
    <row r="2160" spans="1:20" x14ac:dyDescent="0.3">
      <c r="A2160" s="26">
        <v>43805</v>
      </c>
      <c r="B2160" s="23" t="s">
        <v>45</v>
      </c>
      <c r="C2160" s="23" t="s">
        <v>46</v>
      </c>
      <c r="D2160" s="23" t="s">
        <v>47</v>
      </c>
      <c r="E2160" s="25">
        <v>170</v>
      </c>
      <c r="F2160" s="24">
        <v>89</v>
      </c>
      <c r="G2160" s="24">
        <v>0</v>
      </c>
      <c r="H2160" s="24">
        <v>50</v>
      </c>
      <c r="I2160" s="23" t="s">
        <v>802</v>
      </c>
      <c r="J2160" s="24">
        <v>128</v>
      </c>
      <c r="K2160" s="23" t="s">
        <v>777</v>
      </c>
      <c r="L2160" s="30" t="s">
        <v>263</v>
      </c>
      <c r="M2160" s="31">
        <v>0</v>
      </c>
      <c r="N2160" s="31">
        <v>42</v>
      </c>
      <c r="O2160" s="30" t="s">
        <v>347</v>
      </c>
      <c r="P2160" s="25">
        <v>91</v>
      </c>
      <c r="Q2160" s="25">
        <v>100</v>
      </c>
      <c r="R2160" s="23" t="s">
        <v>51</v>
      </c>
      <c r="S2160" s="25">
        <v>77</v>
      </c>
      <c r="T2160" s="23" t="s">
        <v>64</v>
      </c>
    </row>
    <row r="2161" spans="1:20" x14ac:dyDescent="0.3">
      <c r="A2161" s="26">
        <v>43806</v>
      </c>
      <c r="B2161" s="23" t="s">
        <v>45</v>
      </c>
      <c r="C2161" s="23" t="s">
        <v>46</v>
      </c>
      <c r="D2161" s="23" t="s">
        <v>47</v>
      </c>
      <c r="E2161" s="25">
        <v>170</v>
      </c>
      <c r="F2161" s="24">
        <v>114</v>
      </c>
      <c r="G2161" s="24">
        <v>0</v>
      </c>
      <c r="H2161" s="24">
        <v>43</v>
      </c>
      <c r="I2161" s="23" t="s">
        <v>956</v>
      </c>
      <c r="J2161" s="24">
        <v>186</v>
      </c>
      <c r="K2161" s="23" t="s">
        <v>643</v>
      </c>
      <c r="L2161" s="30" t="s">
        <v>84</v>
      </c>
      <c r="M2161" s="31">
        <v>0</v>
      </c>
      <c r="N2161" s="31">
        <v>36</v>
      </c>
      <c r="O2161" s="30" t="s">
        <v>135</v>
      </c>
      <c r="P2161" s="25">
        <v>84</v>
      </c>
      <c r="Q2161" s="25">
        <v>100</v>
      </c>
      <c r="R2161" s="23" t="s">
        <v>51</v>
      </c>
      <c r="S2161" s="25">
        <v>53</v>
      </c>
      <c r="T2161" s="23" t="s">
        <v>52</v>
      </c>
    </row>
    <row r="2162" spans="1:20" x14ac:dyDescent="0.3">
      <c r="A2162" s="26">
        <v>43807</v>
      </c>
      <c r="B2162" s="23" t="s">
        <v>45</v>
      </c>
      <c r="C2162" s="23" t="s">
        <v>46</v>
      </c>
      <c r="D2162" s="23" t="s">
        <v>47</v>
      </c>
      <c r="E2162" s="25">
        <v>170</v>
      </c>
      <c r="F2162" s="24">
        <v>96</v>
      </c>
      <c r="G2162" s="24">
        <v>50</v>
      </c>
      <c r="H2162" s="24">
        <v>60</v>
      </c>
      <c r="I2162" s="23" t="s">
        <v>172</v>
      </c>
      <c r="J2162" s="24">
        <v>132</v>
      </c>
      <c r="K2162" s="23" t="s">
        <v>135</v>
      </c>
      <c r="L2162" s="32">
        <v>24</v>
      </c>
      <c r="M2162" s="31">
        <v>0</v>
      </c>
      <c r="N2162" s="31">
        <v>47</v>
      </c>
      <c r="O2162" s="30" t="s">
        <v>135</v>
      </c>
      <c r="P2162" s="25">
        <v>98</v>
      </c>
      <c r="Q2162" s="25">
        <v>100</v>
      </c>
      <c r="R2162" s="23" t="s">
        <v>51</v>
      </c>
      <c r="S2162" s="25">
        <v>89</v>
      </c>
      <c r="T2162" s="23" t="s">
        <v>260</v>
      </c>
    </row>
    <row r="2163" spans="1:20" x14ac:dyDescent="0.3">
      <c r="A2163" s="26">
        <v>43808</v>
      </c>
      <c r="B2163" s="23" t="s">
        <v>45</v>
      </c>
      <c r="C2163" s="23" t="s">
        <v>46</v>
      </c>
      <c r="D2163" s="23" t="s">
        <v>47</v>
      </c>
      <c r="E2163" s="25">
        <v>170</v>
      </c>
      <c r="F2163" s="24">
        <v>88</v>
      </c>
      <c r="G2163" s="24">
        <v>0</v>
      </c>
      <c r="H2163" s="24">
        <v>35</v>
      </c>
      <c r="I2163" s="23" t="s">
        <v>304</v>
      </c>
      <c r="J2163" s="24">
        <v>141</v>
      </c>
      <c r="K2163" s="23" t="s">
        <v>766</v>
      </c>
      <c r="L2163" s="30" t="s">
        <v>533</v>
      </c>
      <c r="M2163" s="31">
        <v>6</v>
      </c>
      <c r="N2163" s="31">
        <v>58</v>
      </c>
      <c r="O2163" s="30" t="s">
        <v>205</v>
      </c>
      <c r="P2163" s="25">
        <v>87</v>
      </c>
      <c r="Q2163" s="25">
        <v>100</v>
      </c>
      <c r="R2163" s="23" t="s">
        <v>51</v>
      </c>
      <c r="S2163" s="25">
        <v>67</v>
      </c>
      <c r="T2163" s="23" t="s">
        <v>64</v>
      </c>
    </row>
    <row r="2164" spans="1:20" x14ac:dyDescent="0.3">
      <c r="A2164" s="26">
        <v>43809</v>
      </c>
      <c r="B2164" s="23" t="s">
        <v>45</v>
      </c>
      <c r="C2164" s="23" t="s">
        <v>46</v>
      </c>
      <c r="D2164" s="23" t="s">
        <v>47</v>
      </c>
      <c r="E2164" s="25">
        <v>170</v>
      </c>
      <c r="F2164" s="24">
        <v>68</v>
      </c>
      <c r="G2164" s="24">
        <v>132</v>
      </c>
      <c r="H2164" s="24">
        <v>18</v>
      </c>
      <c r="I2164" s="23" t="s">
        <v>965</v>
      </c>
      <c r="J2164" s="24">
        <v>119</v>
      </c>
      <c r="K2164" s="23" t="s">
        <v>702</v>
      </c>
      <c r="L2164" s="32">
        <v>13</v>
      </c>
      <c r="M2164" s="31">
        <v>3</v>
      </c>
      <c r="N2164" s="31">
        <v>33</v>
      </c>
      <c r="O2164" s="30" t="s">
        <v>124</v>
      </c>
      <c r="P2164" s="25">
        <v>88</v>
      </c>
      <c r="Q2164" s="25">
        <v>100</v>
      </c>
      <c r="R2164" s="23" t="s">
        <v>51</v>
      </c>
      <c r="S2164" s="25">
        <v>71</v>
      </c>
      <c r="T2164" s="23" t="s">
        <v>71</v>
      </c>
    </row>
    <row r="2165" spans="1:20" x14ac:dyDescent="0.3">
      <c r="A2165" s="26">
        <v>43810</v>
      </c>
      <c r="B2165" s="23" t="s">
        <v>45</v>
      </c>
      <c r="C2165" s="23" t="s">
        <v>46</v>
      </c>
      <c r="D2165" s="23" t="s">
        <v>47</v>
      </c>
      <c r="E2165" s="25">
        <v>170</v>
      </c>
      <c r="F2165" s="24">
        <v>108</v>
      </c>
      <c r="G2165" s="24">
        <v>0</v>
      </c>
      <c r="H2165" s="24">
        <v>75</v>
      </c>
      <c r="I2165" s="23" t="s">
        <v>1049</v>
      </c>
      <c r="J2165" s="24">
        <v>141</v>
      </c>
      <c r="K2165" s="23" t="s">
        <v>119</v>
      </c>
      <c r="L2165" s="32">
        <v>28</v>
      </c>
      <c r="M2165" s="31">
        <v>22</v>
      </c>
      <c r="N2165" s="31">
        <v>111</v>
      </c>
      <c r="O2165" s="30" t="s">
        <v>158</v>
      </c>
      <c r="P2165" s="25">
        <v>65</v>
      </c>
      <c r="Q2165" s="25">
        <v>100</v>
      </c>
      <c r="R2165" s="23" t="s">
        <v>124</v>
      </c>
      <c r="S2165" s="25">
        <v>43</v>
      </c>
      <c r="T2165" s="23" t="s">
        <v>179</v>
      </c>
    </row>
    <row r="2166" spans="1:20" x14ac:dyDescent="0.3">
      <c r="A2166" s="26">
        <v>43811</v>
      </c>
      <c r="B2166" s="23" t="s">
        <v>45</v>
      </c>
      <c r="C2166" s="23" t="s">
        <v>46</v>
      </c>
      <c r="D2166" s="23" t="s">
        <v>47</v>
      </c>
      <c r="E2166" s="25">
        <v>170</v>
      </c>
      <c r="F2166" s="24">
        <v>130</v>
      </c>
      <c r="G2166" s="24">
        <v>98</v>
      </c>
      <c r="H2166" s="24">
        <v>90</v>
      </c>
      <c r="I2166" s="23" t="s">
        <v>624</v>
      </c>
      <c r="J2166" s="24">
        <v>170</v>
      </c>
      <c r="K2166" s="23" t="s">
        <v>51</v>
      </c>
      <c r="L2166" s="32">
        <v>26</v>
      </c>
      <c r="M2166" s="31">
        <v>25</v>
      </c>
      <c r="N2166" s="31">
        <v>161</v>
      </c>
      <c r="O2166" s="30" t="s">
        <v>133</v>
      </c>
      <c r="P2166" s="25">
        <v>79</v>
      </c>
      <c r="Q2166" s="25">
        <v>98</v>
      </c>
      <c r="R2166" s="23" t="s">
        <v>51</v>
      </c>
      <c r="S2166" s="25">
        <v>55</v>
      </c>
      <c r="T2166" s="23" t="s">
        <v>188</v>
      </c>
    </row>
    <row r="2167" spans="1:20" x14ac:dyDescent="0.3">
      <c r="A2167" s="26">
        <v>43812</v>
      </c>
      <c r="B2167" s="23" t="s">
        <v>45</v>
      </c>
      <c r="C2167" s="23" t="s">
        <v>46</v>
      </c>
      <c r="D2167" s="23" t="s">
        <v>47</v>
      </c>
      <c r="E2167" s="25">
        <v>170</v>
      </c>
      <c r="F2167" s="24">
        <v>144</v>
      </c>
      <c r="G2167" s="24">
        <v>0</v>
      </c>
      <c r="H2167" s="24">
        <v>85</v>
      </c>
      <c r="I2167" s="23" t="s">
        <v>272</v>
      </c>
      <c r="J2167" s="24">
        <v>204</v>
      </c>
      <c r="K2167" s="23" t="s">
        <v>49</v>
      </c>
      <c r="L2167" s="32">
        <v>26</v>
      </c>
      <c r="M2167" s="31">
        <v>33</v>
      </c>
      <c r="N2167" s="31">
        <v>172</v>
      </c>
      <c r="O2167" s="30" t="s">
        <v>578</v>
      </c>
      <c r="P2167" s="25">
        <v>58</v>
      </c>
      <c r="Q2167" s="25">
        <v>88</v>
      </c>
      <c r="R2167" s="23" t="s">
        <v>88</v>
      </c>
      <c r="S2167" s="25">
        <v>50</v>
      </c>
      <c r="T2167" s="23" t="s">
        <v>51</v>
      </c>
    </row>
    <row r="2168" spans="1:20" x14ac:dyDescent="0.3">
      <c r="A2168" s="26">
        <v>43813</v>
      </c>
      <c r="B2168" s="23" t="s">
        <v>45</v>
      </c>
      <c r="C2168" s="23" t="s">
        <v>46</v>
      </c>
      <c r="D2168" s="23" t="s">
        <v>47</v>
      </c>
      <c r="E2168" s="25">
        <v>170</v>
      </c>
      <c r="F2168" s="24">
        <v>102</v>
      </c>
      <c r="G2168" s="24">
        <v>2</v>
      </c>
      <c r="H2168" s="24">
        <v>41</v>
      </c>
      <c r="I2168" s="23" t="s">
        <v>1050</v>
      </c>
      <c r="J2168" s="24">
        <v>163</v>
      </c>
      <c r="K2168" s="23" t="s">
        <v>1051</v>
      </c>
      <c r="L2168" s="32">
        <v>11</v>
      </c>
      <c r="M2168" s="31">
        <v>8</v>
      </c>
      <c r="N2168" s="31">
        <v>64</v>
      </c>
      <c r="O2168" s="30" t="s">
        <v>376</v>
      </c>
      <c r="P2168" s="25">
        <v>85</v>
      </c>
      <c r="Q2168" s="25">
        <v>99</v>
      </c>
      <c r="R2168" s="23" t="s">
        <v>51</v>
      </c>
      <c r="S2168" s="25">
        <v>53</v>
      </c>
      <c r="T2168" s="23" t="s">
        <v>107</v>
      </c>
    </row>
    <row r="2169" spans="1:20" x14ac:dyDescent="0.3">
      <c r="A2169" s="26">
        <v>43814</v>
      </c>
      <c r="B2169" s="23" t="s">
        <v>45</v>
      </c>
      <c r="C2169" s="23" t="s">
        <v>46</v>
      </c>
      <c r="D2169" s="23" t="s">
        <v>47</v>
      </c>
      <c r="E2169" s="25">
        <v>170</v>
      </c>
      <c r="F2169" s="24">
        <v>130</v>
      </c>
      <c r="G2169" s="24">
        <v>112</v>
      </c>
      <c r="H2169" s="24">
        <v>98</v>
      </c>
      <c r="I2169" s="23" t="s">
        <v>51</v>
      </c>
      <c r="J2169" s="24">
        <v>161</v>
      </c>
      <c r="K2169" s="23" t="s">
        <v>1039</v>
      </c>
      <c r="L2169" s="32">
        <v>14</v>
      </c>
      <c r="M2169" s="31">
        <v>3</v>
      </c>
      <c r="N2169" s="31">
        <v>69</v>
      </c>
      <c r="O2169" s="30" t="s">
        <v>521</v>
      </c>
      <c r="P2169" s="25">
        <v>95</v>
      </c>
      <c r="Q2169" s="25">
        <v>100</v>
      </c>
      <c r="R2169" s="23" t="s">
        <v>51</v>
      </c>
      <c r="S2169" s="25">
        <v>50</v>
      </c>
      <c r="T2169" s="23" t="s">
        <v>66</v>
      </c>
    </row>
    <row r="2170" spans="1:20" x14ac:dyDescent="0.3">
      <c r="A2170" s="26">
        <v>43815</v>
      </c>
      <c r="B2170" s="23" t="s">
        <v>45</v>
      </c>
      <c r="C2170" s="23" t="s">
        <v>46</v>
      </c>
      <c r="D2170" s="23" t="s">
        <v>47</v>
      </c>
      <c r="E2170" s="25">
        <v>170</v>
      </c>
      <c r="F2170" s="24">
        <v>66</v>
      </c>
      <c r="G2170" s="24">
        <v>566</v>
      </c>
      <c r="H2170" s="24">
        <v>34</v>
      </c>
      <c r="I2170" s="23" t="s">
        <v>782</v>
      </c>
      <c r="J2170" s="24">
        <v>99</v>
      </c>
      <c r="K2170" s="23" t="s">
        <v>817</v>
      </c>
      <c r="L2170" s="30" t="s">
        <v>289</v>
      </c>
      <c r="M2170" s="31">
        <v>6</v>
      </c>
      <c r="N2170" s="31">
        <v>39</v>
      </c>
      <c r="O2170" s="30" t="s">
        <v>106</v>
      </c>
      <c r="P2170" s="25">
        <v>98</v>
      </c>
      <c r="Q2170" s="25">
        <v>100</v>
      </c>
      <c r="R2170" s="23" t="s">
        <v>51</v>
      </c>
      <c r="S2170" s="25">
        <v>94</v>
      </c>
      <c r="T2170" s="23" t="s">
        <v>51</v>
      </c>
    </row>
    <row r="2171" spans="1:20" x14ac:dyDescent="0.3">
      <c r="A2171" s="26">
        <v>43816</v>
      </c>
      <c r="B2171" s="23" t="s">
        <v>45</v>
      </c>
      <c r="C2171" s="23" t="s">
        <v>46</v>
      </c>
      <c r="D2171" s="23" t="s">
        <v>47</v>
      </c>
      <c r="E2171" s="25">
        <v>170</v>
      </c>
      <c r="F2171" s="24">
        <v>53</v>
      </c>
      <c r="G2171" s="24">
        <v>20</v>
      </c>
      <c r="H2171" s="24">
        <v>23</v>
      </c>
      <c r="I2171" s="23" t="s">
        <v>367</v>
      </c>
      <c r="J2171" s="24">
        <v>83</v>
      </c>
      <c r="K2171" s="23" t="s">
        <v>766</v>
      </c>
      <c r="L2171" s="30" t="s">
        <v>132</v>
      </c>
      <c r="M2171" s="31">
        <v>11</v>
      </c>
      <c r="N2171" s="31">
        <v>50</v>
      </c>
      <c r="O2171" s="30" t="s">
        <v>113</v>
      </c>
      <c r="P2171" s="25">
        <v>92</v>
      </c>
      <c r="Q2171" s="25">
        <v>98</v>
      </c>
      <c r="R2171" s="23" t="s">
        <v>51</v>
      </c>
      <c r="S2171" s="25">
        <v>81</v>
      </c>
      <c r="T2171" s="23" t="s">
        <v>167</v>
      </c>
    </row>
    <row r="2172" spans="1:20" x14ac:dyDescent="0.3">
      <c r="A2172" s="26">
        <v>43817</v>
      </c>
      <c r="B2172" s="23" t="s">
        <v>45</v>
      </c>
      <c r="C2172" s="23" t="s">
        <v>46</v>
      </c>
      <c r="D2172" s="23" t="s">
        <v>47</v>
      </c>
      <c r="E2172" s="25">
        <v>170</v>
      </c>
      <c r="F2172" s="24">
        <v>103</v>
      </c>
      <c r="G2172" s="24">
        <v>46</v>
      </c>
      <c r="H2172" s="24">
        <v>23</v>
      </c>
      <c r="I2172" s="23" t="s">
        <v>67</v>
      </c>
      <c r="J2172" s="24">
        <v>183</v>
      </c>
      <c r="K2172" s="23" t="s">
        <v>1052</v>
      </c>
      <c r="L2172" s="32">
        <v>19</v>
      </c>
      <c r="M2172" s="31">
        <v>44</v>
      </c>
      <c r="N2172" s="31">
        <v>211</v>
      </c>
      <c r="O2172" s="30" t="s">
        <v>206</v>
      </c>
      <c r="P2172" s="25">
        <v>54</v>
      </c>
      <c r="Q2172" s="25">
        <v>99</v>
      </c>
      <c r="R2172" s="23" t="s">
        <v>543</v>
      </c>
      <c r="S2172" s="25">
        <v>46</v>
      </c>
      <c r="T2172" s="23" t="s">
        <v>184</v>
      </c>
    </row>
    <row r="2173" spans="1:20" x14ac:dyDescent="0.3">
      <c r="A2173" s="26">
        <v>43818</v>
      </c>
      <c r="B2173" s="23" t="s">
        <v>45</v>
      </c>
      <c r="C2173" s="23" t="s">
        <v>46</v>
      </c>
      <c r="D2173" s="23" t="s">
        <v>47</v>
      </c>
      <c r="E2173" s="25">
        <v>170</v>
      </c>
      <c r="F2173" s="24">
        <v>140</v>
      </c>
      <c r="G2173" s="24">
        <v>40</v>
      </c>
      <c r="H2173" s="24">
        <v>101</v>
      </c>
      <c r="I2173" s="23"/>
      <c r="J2173" s="24">
        <v>179</v>
      </c>
      <c r="K2173" s="23" t="s">
        <v>467</v>
      </c>
      <c r="L2173" s="32">
        <v>22</v>
      </c>
      <c r="M2173" s="31">
        <v>22</v>
      </c>
      <c r="N2173" s="31">
        <v>156</v>
      </c>
      <c r="O2173" s="30" t="s">
        <v>521</v>
      </c>
      <c r="P2173" s="25">
        <v>53</v>
      </c>
      <c r="Q2173" s="25">
        <v>97</v>
      </c>
      <c r="R2173" s="23" t="s">
        <v>376</v>
      </c>
      <c r="S2173" s="25">
        <v>38</v>
      </c>
      <c r="T2173" s="23" t="s">
        <v>258</v>
      </c>
    </row>
    <row r="2174" spans="1:20" x14ac:dyDescent="0.3">
      <c r="A2174" s="26">
        <v>43819</v>
      </c>
      <c r="B2174" s="23" t="s">
        <v>45</v>
      </c>
      <c r="C2174" s="23" t="s">
        <v>46</v>
      </c>
      <c r="D2174" s="23" t="s">
        <v>47</v>
      </c>
      <c r="E2174" s="25">
        <v>170</v>
      </c>
      <c r="F2174" s="24">
        <v>107</v>
      </c>
      <c r="G2174" s="24">
        <v>28</v>
      </c>
      <c r="H2174" s="24">
        <v>73</v>
      </c>
      <c r="I2174" s="23" t="s">
        <v>739</v>
      </c>
      <c r="J2174" s="24">
        <v>141</v>
      </c>
      <c r="K2174" s="23" t="s">
        <v>1001</v>
      </c>
      <c r="L2174" s="32">
        <v>28</v>
      </c>
      <c r="M2174" s="31">
        <v>14</v>
      </c>
      <c r="N2174" s="31">
        <v>142</v>
      </c>
      <c r="O2174" s="30" t="s">
        <v>178</v>
      </c>
      <c r="P2174" s="25">
        <v>82</v>
      </c>
      <c r="Q2174" s="25">
        <v>99</v>
      </c>
      <c r="R2174" s="23" t="s">
        <v>51</v>
      </c>
      <c r="S2174" s="25">
        <v>44</v>
      </c>
      <c r="T2174" s="23" t="s">
        <v>124</v>
      </c>
    </row>
    <row r="2175" spans="1:20" x14ac:dyDescent="0.3">
      <c r="A2175" s="26">
        <v>43820</v>
      </c>
      <c r="B2175" s="23" t="s">
        <v>45</v>
      </c>
      <c r="C2175" s="23" t="s">
        <v>46</v>
      </c>
      <c r="D2175" s="23" t="s">
        <v>47</v>
      </c>
      <c r="E2175" s="25">
        <v>170</v>
      </c>
      <c r="F2175" s="24">
        <v>126</v>
      </c>
      <c r="G2175" s="24">
        <v>48</v>
      </c>
      <c r="H2175" s="24">
        <v>52</v>
      </c>
      <c r="I2175" s="23" t="s">
        <v>527</v>
      </c>
      <c r="J2175" s="24">
        <v>201</v>
      </c>
      <c r="K2175" s="23" t="s">
        <v>133</v>
      </c>
      <c r="L2175" s="32">
        <v>29</v>
      </c>
      <c r="M2175" s="31">
        <v>14</v>
      </c>
      <c r="N2175" s="31">
        <v>189</v>
      </c>
      <c r="O2175" s="30" t="s">
        <v>370</v>
      </c>
      <c r="P2175" s="25">
        <v>74</v>
      </c>
      <c r="Q2175" s="25">
        <v>100</v>
      </c>
      <c r="R2175" s="23" t="s">
        <v>51</v>
      </c>
      <c r="S2175" s="25">
        <v>42</v>
      </c>
      <c r="T2175" s="23" t="s">
        <v>769</v>
      </c>
    </row>
    <row r="2176" spans="1:20" x14ac:dyDescent="0.3">
      <c r="A2176" s="26">
        <v>43821</v>
      </c>
      <c r="B2176" s="23" t="s">
        <v>45</v>
      </c>
      <c r="C2176" s="23" t="s">
        <v>46</v>
      </c>
      <c r="D2176" s="23" t="s">
        <v>47</v>
      </c>
      <c r="E2176" s="25">
        <v>170</v>
      </c>
      <c r="F2176" s="24">
        <v>138</v>
      </c>
      <c r="G2176" s="24">
        <v>0</v>
      </c>
      <c r="H2176" s="24">
        <v>86</v>
      </c>
      <c r="I2176" s="23" t="s">
        <v>399</v>
      </c>
      <c r="J2176" s="24">
        <v>190</v>
      </c>
      <c r="K2176" s="23" t="s">
        <v>930</v>
      </c>
      <c r="L2176" s="32">
        <v>29</v>
      </c>
      <c r="M2176" s="31">
        <v>36</v>
      </c>
      <c r="N2176" s="31">
        <v>169</v>
      </c>
      <c r="O2176" s="30" t="s">
        <v>81</v>
      </c>
      <c r="P2176" s="25">
        <v>42</v>
      </c>
      <c r="Q2176" s="25">
        <v>76</v>
      </c>
      <c r="R2176" s="23" t="s">
        <v>59</v>
      </c>
      <c r="S2176" s="25">
        <v>35</v>
      </c>
      <c r="T2176" s="23" t="s">
        <v>74</v>
      </c>
    </row>
    <row r="2177" spans="1:20" x14ac:dyDescent="0.3">
      <c r="A2177" s="26">
        <v>43822</v>
      </c>
      <c r="B2177" s="23" t="s">
        <v>45</v>
      </c>
      <c r="C2177" s="23" t="s">
        <v>46</v>
      </c>
      <c r="D2177" s="23" t="s">
        <v>47</v>
      </c>
      <c r="E2177" s="25">
        <v>170</v>
      </c>
      <c r="F2177" s="24">
        <v>112</v>
      </c>
      <c r="G2177" s="24">
        <v>0</v>
      </c>
      <c r="H2177" s="24">
        <v>50</v>
      </c>
      <c r="I2177" s="23" t="s">
        <v>434</v>
      </c>
      <c r="J2177" s="24">
        <v>174</v>
      </c>
      <c r="K2177" s="23" t="s">
        <v>445</v>
      </c>
      <c r="L2177" s="30" t="s">
        <v>102</v>
      </c>
      <c r="M2177" s="31">
        <v>6</v>
      </c>
      <c r="N2177" s="31">
        <v>39</v>
      </c>
      <c r="O2177" s="30" t="s">
        <v>143</v>
      </c>
      <c r="P2177" s="25">
        <v>73</v>
      </c>
      <c r="Q2177" s="25">
        <v>98</v>
      </c>
      <c r="R2177" s="23" t="s">
        <v>51</v>
      </c>
      <c r="S2177" s="25">
        <v>48</v>
      </c>
      <c r="T2177" s="23" t="s">
        <v>121</v>
      </c>
    </row>
    <row r="2178" spans="1:20" x14ac:dyDescent="0.3">
      <c r="A2178" s="26">
        <v>43823</v>
      </c>
      <c r="B2178" s="23" t="s">
        <v>45</v>
      </c>
      <c r="C2178" s="23" t="s">
        <v>46</v>
      </c>
      <c r="D2178" s="23" t="s">
        <v>47</v>
      </c>
      <c r="E2178" s="25">
        <v>170</v>
      </c>
      <c r="F2178" s="24">
        <v>125</v>
      </c>
      <c r="G2178" s="24">
        <v>0</v>
      </c>
      <c r="H2178" s="24">
        <v>56</v>
      </c>
      <c r="I2178" s="23" t="s">
        <v>841</v>
      </c>
      <c r="J2178" s="24">
        <v>194</v>
      </c>
      <c r="K2178" s="23" t="s">
        <v>52</v>
      </c>
      <c r="L2178" s="32">
        <v>36</v>
      </c>
      <c r="M2178" s="31">
        <v>3</v>
      </c>
      <c r="N2178" s="31">
        <v>39</v>
      </c>
      <c r="O2178" s="30" t="s">
        <v>201</v>
      </c>
      <c r="P2178" s="25">
        <v>84</v>
      </c>
      <c r="Q2178" s="25">
        <v>100</v>
      </c>
      <c r="R2178" s="23" t="s">
        <v>51</v>
      </c>
      <c r="S2178" s="25">
        <v>57</v>
      </c>
      <c r="T2178" s="23" t="s">
        <v>146</v>
      </c>
    </row>
    <row r="2179" spans="1:20" x14ac:dyDescent="0.3">
      <c r="A2179" s="26">
        <v>43824</v>
      </c>
      <c r="B2179" s="23" t="s">
        <v>45</v>
      </c>
      <c r="C2179" s="23" t="s">
        <v>46</v>
      </c>
      <c r="D2179" s="23" t="s">
        <v>47</v>
      </c>
      <c r="E2179" s="25">
        <v>170</v>
      </c>
      <c r="F2179" s="24">
        <v>110</v>
      </c>
      <c r="G2179" s="24">
        <v>0</v>
      </c>
      <c r="H2179" s="24">
        <v>59</v>
      </c>
      <c r="I2179" s="23" t="s">
        <v>1053</v>
      </c>
      <c r="J2179" s="24">
        <v>161</v>
      </c>
      <c r="K2179" s="23" t="s">
        <v>1054</v>
      </c>
      <c r="L2179" s="30" t="s">
        <v>132</v>
      </c>
      <c r="M2179" s="31">
        <v>3</v>
      </c>
      <c r="N2179" s="31">
        <v>61</v>
      </c>
      <c r="O2179" s="30" t="s">
        <v>638</v>
      </c>
      <c r="P2179" s="25">
        <v>88</v>
      </c>
      <c r="Q2179" s="25">
        <v>100</v>
      </c>
      <c r="R2179" s="23" t="s">
        <v>51</v>
      </c>
      <c r="S2179" s="25">
        <v>58</v>
      </c>
      <c r="T2179" s="23" t="s">
        <v>594</v>
      </c>
    </row>
    <row r="2180" spans="1:20" x14ac:dyDescent="0.3">
      <c r="A2180" s="26">
        <v>43825</v>
      </c>
      <c r="B2180" s="23" t="s">
        <v>45</v>
      </c>
      <c r="C2180" s="23" t="s">
        <v>46</v>
      </c>
      <c r="D2180" s="23" t="s">
        <v>47</v>
      </c>
      <c r="E2180" s="25">
        <v>170</v>
      </c>
      <c r="F2180" s="24">
        <v>92</v>
      </c>
      <c r="G2180" s="24">
        <v>0</v>
      </c>
      <c r="H2180" s="24">
        <v>26</v>
      </c>
      <c r="I2180" s="23" t="s">
        <v>692</v>
      </c>
      <c r="J2180" s="24">
        <v>159</v>
      </c>
      <c r="K2180" s="23" t="s">
        <v>68</v>
      </c>
      <c r="L2180" s="30" t="s">
        <v>84</v>
      </c>
      <c r="M2180" s="31">
        <v>6</v>
      </c>
      <c r="N2180" s="31">
        <v>36</v>
      </c>
      <c r="O2180" s="30" t="s">
        <v>543</v>
      </c>
      <c r="P2180" s="25">
        <v>83</v>
      </c>
      <c r="Q2180" s="25">
        <v>100</v>
      </c>
      <c r="R2180" s="23" t="s">
        <v>51</v>
      </c>
      <c r="S2180" s="25">
        <v>56</v>
      </c>
      <c r="T2180" s="23" t="s">
        <v>91</v>
      </c>
    </row>
    <row r="2181" spans="1:20" x14ac:dyDescent="0.3">
      <c r="A2181" s="26">
        <v>43826</v>
      </c>
      <c r="B2181" s="23" t="s">
        <v>45</v>
      </c>
      <c r="C2181" s="23" t="s">
        <v>46</v>
      </c>
      <c r="D2181" s="23" t="s">
        <v>47</v>
      </c>
      <c r="E2181" s="25">
        <v>170</v>
      </c>
      <c r="F2181" s="24">
        <v>64</v>
      </c>
      <c r="G2181" s="24">
        <v>0</v>
      </c>
      <c r="H2181" s="24">
        <v>2</v>
      </c>
      <c r="I2181" s="23" t="s">
        <v>272</v>
      </c>
      <c r="J2181" s="24">
        <v>125</v>
      </c>
      <c r="K2181" s="23" t="s">
        <v>423</v>
      </c>
      <c r="L2181" s="32">
        <v>14</v>
      </c>
      <c r="M2181" s="31">
        <v>3</v>
      </c>
      <c r="N2181" s="31">
        <v>31</v>
      </c>
      <c r="O2181" s="30" t="s">
        <v>60</v>
      </c>
      <c r="P2181" s="25">
        <v>81</v>
      </c>
      <c r="Q2181" s="25">
        <v>100</v>
      </c>
      <c r="R2181" s="23" t="s">
        <v>51</v>
      </c>
      <c r="S2181" s="25">
        <v>49</v>
      </c>
      <c r="T2181" s="23" t="s">
        <v>91</v>
      </c>
    </row>
    <row r="2182" spans="1:20" x14ac:dyDescent="0.3">
      <c r="A2182" s="26">
        <v>43827</v>
      </c>
      <c r="B2182" s="23" t="s">
        <v>45</v>
      </c>
      <c r="C2182" s="23" t="s">
        <v>46</v>
      </c>
      <c r="D2182" s="23" t="s">
        <v>47</v>
      </c>
      <c r="E2182" s="25">
        <v>170</v>
      </c>
      <c r="F2182" s="24">
        <v>64</v>
      </c>
      <c r="G2182" s="24">
        <v>0</v>
      </c>
      <c r="H2182" s="24">
        <v>-14</v>
      </c>
      <c r="I2182" s="23" t="s">
        <v>511</v>
      </c>
      <c r="J2182" s="24">
        <v>143</v>
      </c>
      <c r="K2182" s="23" t="s">
        <v>134</v>
      </c>
      <c r="L2182" s="32">
        <v>99</v>
      </c>
      <c r="M2182" s="31">
        <v>3</v>
      </c>
      <c r="N2182" s="31">
        <v>22</v>
      </c>
      <c r="O2182" s="30" t="s">
        <v>51</v>
      </c>
      <c r="P2182" s="25">
        <v>77</v>
      </c>
      <c r="Q2182" s="25">
        <v>100</v>
      </c>
      <c r="R2182" s="23" t="s">
        <v>51</v>
      </c>
      <c r="S2182" s="25">
        <v>42</v>
      </c>
      <c r="T2182" s="23" t="s">
        <v>158</v>
      </c>
    </row>
    <row r="2183" spans="1:20" x14ac:dyDescent="0.3">
      <c r="A2183" s="26">
        <v>43828</v>
      </c>
      <c r="B2183" s="23" t="s">
        <v>45</v>
      </c>
      <c r="C2183" s="23" t="s">
        <v>46</v>
      </c>
      <c r="D2183" s="23" t="s">
        <v>47</v>
      </c>
      <c r="E2183" s="25">
        <v>170</v>
      </c>
      <c r="F2183" s="24">
        <v>75</v>
      </c>
      <c r="G2183" s="24">
        <v>0</v>
      </c>
      <c r="H2183" s="24">
        <v>-12</v>
      </c>
      <c r="I2183" s="23" t="s">
        <v>51</v>
      </c>
      <c r="J2183" s="24">
        <v>162</v>
      </c>
      <c r="K2183" s="23" t="s">
        <v>339</v>
      </c>
      <c r="L2183" s="32">
        <v>99</v>
      </c>
      <c r="M2183" s="31">
        <v>0</v>
      </c>
      <c r="N2183" s="31">
        <v>11</v>
      </c>
      <c r="O2183" s="30" t="s">
        <v>51</v>
      </c>
      <c r="P2183" s="25">
        <v>78</v>
      </c>
      <c r="Q2183" s="25">
        <v>100</v>
      </c>
      <c r="R2183" s="23" t="s">
        <v>51</v>
      </c>
      <c r="S2183" s="25">
        <v>41</v>
      </c>
      <c r="T2183" s="23" t="s">
        <v>91</v>
      </c>
    </row>
    <row r="2184" spans="1:20" x14ac:dyDescent="0.3">
      <c r="A2184" s="26">
        <v>43829</v>
      </c>
      <c r="B2184" s="23" t="s">
        <v>45</v>
      </c>
      <c r="C2184" s="23" t="s">
        <v>46</v>
      </c>
      <c r="D2184" s="23" t="s">
        <v>47</v>
      </c>
      <c r="E2184" s="25">
        <v>170</v>
      </c>
      <c r="F2184" s="23"/>
      <c r="G2184" s="24">
        <v>2</v>
      </c>
      <c r="H2184" s="23"/>
      <c r="I2184" s="23"/>
      <c r="J2184" s="23"/>
      <c r="K2184" s="23"/>
      <c r="L2184" s="30"/>
      <c r="M2184" s="31">
        <v>0</v>
      </c>
      <c r="N2184" s="30"/>
      <c r="O2184" s="30"/>
      <c r="P2184" s="25">
        <v>76</v>
      </c>
      <c r="Q2184" s="23"/>
      <c r="R2184" s="23"/>
      <c r="S2184" s="23"/>
      <c r="T2184" s="23"/>
    </row>
    <row r="2185" spans="1:20" x14ac:dyDescent="0.3">
      <c r="A2185" s="26">
        <v>43830</v>
      </c>
      <c r="B2185" s="23" t="s">
        <v>45</v>
      </c>
      <c r="C2185" s="23" t="s">
        <v>46</v>
      </c>
      <c r="D2185" s="23" t="s">
        <v>47</v>
      </c>
      <c r="E2185" s="25">
        <v>170</v>
      </c>
      <c r="F2185" s="24">
        <v>66</v>
      </c>
      <c r="G2185" s="24">
        <v>0</v>
      </c>
      <c r="H2185" s="24">
        <v>-11</v>
      </c>
      <c r="I2185" s="23" t="s">
        <v>367</v>
      </c>
      <c r="J2185" s="24">
        <v>144</v>
      </c>
      <c r="K2185" s="23" t="s">
        <v>339</v>
      </c>
      <c r="L2185" s="30" t="s">
        <v>401</v>
      </c>
      <c r="M2185" s="31">
        <v>3</v>
      </c>
      <c r="N2185" s="31">
        <v>33</v>
      </c>
      <c r="O2185" s="30" t="s">
        <v>88</v>
      </c>
      <c r="P2185" s="25">
        <v>79</v>
      </c>
      <c r="Q2185" s="25">
        <v>100</v>
      </c>
      <c r="R2185" s="23" t="s">
        <v>51</v>
      </c>
      <c r="S2185" s="25">
        <v>53</v>
      </c>
      <c r="T2185" s="23" t="s">
        <v>215</v>
      </c>
    </row>
    <row r="2186" spans="1:20" x14ac:dyDescent="0.3">
      <c r="A2186" s="26">
        <v>43831</v>
      </c>
      <c r="B2186" s="23" t="s">
        <v>45</v>
      </c>
      <c r="C2186" s="23" t="s">
        <v>46</v>
      </c>
      <c r="D2186" s="23" t="s">
        <v>47</v>
      </c>
      <c r="E2186" s="25">
        <v>170</v>
      </c>
      <c r="F2186" s="24">
        <v>63</v>
      </c>
      <c r="G2186" s="24">
        <v>0</v>
      </c>
      <c r="H2186" s="24">
        <v>1</v>
      </c>
      <c r="I2186" s="23" t="s">
        <v>309</v>
      </c>
      <c r="J2186" s="24">
        <v>125</v>
      </c>
      <c r="K2186" s="23" t="s">
        <v>738</v>
      </c>
      <c r="L2186" s="32">
        <v>12</v>
      </c>
      <c r="M2186" s="31">
        <v>6</v>
      </c>
      <c r="N2186" s="31">
        <v>44</v>
      </c>
      <c r="O2186" s="30" t="s">
        <v>183</v>
      </c>
      <c r="P2186" s="25">
        <v>80</v>
      </c>
      <c r="Q2186" s="25">
        <v>99</v>
      </c>
      <c r="R2186" s="23" t="s">
        <v>51</v>
      </c>
      <c r="S2186" s="25">
        <v>56</v>
      </c>
      <c r="T2186" s="23" t="s">
        <v>52</v>
      </c>
    </row>
    <row r="2187" spans="1:20" x14ac:dyDescent="0.3">
      <c r="A2187" s="26">
        <v>43832</v>
      </c>
      <c r="B2187" s="23" t="s">
        <v>45</v>
      </c>
      <c r="C2187" s="23" t="s">
        <v>46</v>
      </c>
      <c r="D2187" s="23" t="s">
        <v>47</v>
      </c>
      <c r="E2187" s="25">
        <v>170</v>
      </c>
      <c r="F2187" s="24">
        <v>54</v>
      </c>
      <c r="G2187" s="24">
        <v>0</v>
      </c>
      <c r="H2187" s="24">
        <v>-20</v>
      </c>
      <c r="I2187" s="23" t="s">
        <v>163</v>
      </c>
      <c r="J2187" s="24">
        <v>127</v>
      </c>
      <c r="K2187" s="23" t="s">
        <v>552</v>
      </c>
      <c r="L2187" s="32">
        <v>32</v>
      </c>
      <c r="M2187" s="31">
        <v>3</v>
      </c>
      <c r="N2187" s="31">
        <v>33</v>
      </c>
      <c r="O2187" s="30" t="s">
        <v>135</v>
      </c>
      <c r="P2187" s="25">
        <v>82</v>
      </c>
      <c r="Q2187" s="25">
        <v>100</v>
      </c>
      <c r="R2187" s="23" t="s">
        <v>51</v>
      </c>
      <c r="S2187" s="25">
        <v>50</v>
      </c>
      <c r="T2187" s="23" t="s">
        <v>158</v>
      </c>
    </row>
    <row r="2188" spans="1:20" x14ac:dyDescent="0.3">
      <c r="A2188" s="26">
        <v>43833</v>
      </c>
      <c r="B2188" s="23" t="s">
        <v>45</v>
      </c>
      <c r="C2188" s="23" t="s">
        <v>46</v>
      </c>
      <c r="D2188" s="23" t="s">
        <v>47</v>
      </c>
      <c r="E2188" s="25">
        <v>170</v>
      </c>
      <c r="F2188" s="24">
        <v>61</v>
      </c>
      <c r="G2188" s="24">
        <v>20</v>
      </c>
      <c r="H2188" s="24">
        <v>30</v>
      </c>
      <c r="I2188" s="23" t="s">
        <v>751</v>
      </c>
      <c r="J2188" s="24">
        <v>92</v>
      </c>
      <c r="K2188" s="23" t="s">
        <v>992</v>
      </c>
      <c r="L2188" s="32">
        <v>22</v>
      </c>
      <c r="M2188" s="31">
        <v>0</v>
      </c>
      <c r="N2188" s="31">
        <v>42</v>
      </c>
      <c r="O2188" s="30" t="s">
        <v>124</v>
      </c>
      <c r="P2188" s="25">
        <v>92</v>
      </c>
      <c r="Q2188" s="25">
        <v>100</v>
      </c>
      <c r="R2188" s="23" t="s">
        <v>51</v>
      </c>
      <c r="S2188" s="25">
        <v>82</v>
      </c>
      <c r="T2188" s="23" t="s">
        <v>174</v>
      </c>
    </row>
    <row r="2189" spans="1:20" x14ac:dyDescent="0.3">
      <c r="A2189" s="26">
        <v>43834</v>
      </c>
      <c r="B2189" s="23" t="s">
        <v>45</v>
      </c>
      <c r="C2189" s="23" t="s">
        <v>46</v>
      </c>
      <c r="D2189" s="23" t="s">
        <v>47</v>
      </c>
      <c r="E2189" s="25">
        <v>170</v>
      </c>
      <c r="F2189" s="24">
        <v>96</v>
      </c>
      <c r="G2189" s="24">
        <v>0</v>
      </c>
      <c r="H2189" s="24">
        <v>59</v>
      </c>
      <c r="I2189" s="23" t="s">
        <v>231</v>
      </c>
      <c r="J2189" s="24">
        <v>133</v>
      </c>
      <c r="K2189" s="23" t="s">
        <v>386</v>
      </c>
      <c r="L2189" s="32">
        <v>36</v>
      </c>
      <c r="M2189" s="31">
        <v>3</v>
      </c>
      <c r="N2189" s="31">
        <v>42</v>
      </c>
      <c r="O2189" s="30" t="s">
        <v>146</v>
      </c>
      <c r="P2189" s="25">
        <v>84</v>
      </c>
      <c r="Q2189" s="25">
        <v>100</v>
      </c>
      <c r="R2189" s="23" t="s">
        <v>51</v>
      </c>
      <c r="S2189" s="25">
        <v>66</v>
      </c>
      <c r="T2189" s="23" t="s">
        <v>215</v>
      </c>
    </row>
    <row r="2190" spans="1:20" x14ac:dyDescent="0.3">
      <c r="A2190" s="26">
        <v>43835</v>
      </c>
      <c r="B2190" s="23" t="s">
        <v>45</v>
      </c>
      <c r="C2190" s="23" t="s">
        <v>46</v>
      </c>
      <c r="D2190" s="23" t="s">
        <v>47</v>
      </c>
      <c r="E2190" s="25">
        <v>170</v>
      </c>
      <c r="F2190" s="24">
        <v>74</v>
      </c>
      <c r="G2190" s="24">
        <v>0</v>
      </c>
      <c r="H2190" s="24">
        <v>19</v>
      </c>
      <c r="I2190" s="23" t="s">
        <v>51</v>
      </c>
      <c r="J2190" s="24">
        <v>130</v>
      </c>
      <c r="K2190" s="23" t="s">
        <v>517</v>
      </c>
      <c r="L2190" s="30" t="s">
        <v>401</v>
      </c>
      <c r="M2190" s="31">
        <v>6</v>
      </c>
      <c r="N2190" s="31">
        <v>42</v>
      </c>
      <c r="O2190" s="30" t="s">
        <v>226</v>
      </c>
      <c r="P2190" s="25">
        <v>80</v>
      </c>
      <c r="Q2190" s="25">
        <v>99</v>
      </c>
      <c r="R2190" s="23" t="s">
        <v>51</v>
      </c>
      <c r="S2190" s="25">
        <v>60</v>
      </c>
      <c r="T2190" s="23" t="s">
        <v>50</v>
      </c>
    </row>
    <row r="2191" spans="1:20" x14ac:dyDescent="0.3">
      <c r="A2191" s="26">
        <v>43836</v>
      </c>
      <c r="B2191" s="23" t="s">
        <v>45</v>
      </c>
      <c r="C2191" s="23" t="s">
        <v>46</v>
      </c>
      <c r="D2191" s="23" t="s">
        <v>47</v>
      </c>
      <c r="E2191" s="25">
        <v>170</v>
      </c>
      <c r="F2191" s="24">
        <v>60</v>
      </c>
      <c r="G2191" s="24">
        <v>0</v>
      </c>
      <c r="H2191" s="24">
        <v>-5</v>
      </c>
      <c r="I2191" s="23" t="s">
        <v>1055</v>
      </c>
      <c r="J2191" s="24">
        <v>124</v>
      </c>
      <c r="K2191" s="23" t="s">
        <v>517</v>
      </c>
      <c r="L2191" s="32">
        <v>24</v>
      </c>
      <c r="M2191" s="31">
        <v>3</v>
      </c>
      <c r="N2191" s="31">
        <v>25</v>
      </c>
      <c r="O2191" s="30" t="s">
        <v>186</v>
      </c>
      <c r="P2191" s="25">
        <v>89</v>
      </c>
      <c r="Q2191" s="25">
        <v>100</v>
      </c>
      <c r="R2191" s="23" t="s">
        <v>51</v>
      </c>
      <c r="S2191" s="25">
        <v>69</v>
      </c>
      <c r="T2191" s="23" t="s">
        <v>135</v>
      </c>
    </row>
    <row r="2192" spans="1:20" x14ac:dyDescent="0.3">
      <c r="A2192" s="26">
        <v>43837</v>
      </c>
      <c r="B2192" s="23" t="s">
        <v>45</v>
      </c>
      <c r="C2192" s="23" t="s">
        <v>46</v>
      </c>
      <c r="D2192" s="23" t="s">
        <v>47</v>
      </c>
      <c r="E2192" s="25">
        <v>170</v>
      </c>
      <c r="F2192" s="24">
        <v>71</v>
      </c>
      <c r="G2192" s="24">
        <v>0</v>
      </c>
      <c r="H2192" s="24">
        <v>-1</v>
      </c>
      <c r="I2192" s="23" t="s">
        <v>725</v>
      </c>
      <c r="J2192" s="24">
        <v>143</v>
      </c>
      <c r="K2192" s="23" t="s">
        <v>552</v>
      </c>
      <c r="L2192" s="32">
        <v>23</v>
      </c>
      <c r="M2192" s="31">
        <v>3</v>
      </c>
      <c r="N2192" s="31">
        <v>25</v>
      </c>
      <c r="O2192" s="30" t="s">
        <v>139</v>
      </c>
      <c r="P2192" s="25">
        <v>80</v>
      </c>
      <c r="Q2192" s="25">
        <v>100</v>
      </c>
      <c r="R2192" s="23" t="s">
        <v>51</v>
      </c>
      <c r="S2192" s="25">
        <v>49</v>
      </c>
      <c r="T2192" s="23" t="s">
        <v>146</v>
      </c>
    </row>
    <row r="2193" spans="1:20" x14ac:dyDescent="0.3">
      <c r="A2193" s="26">
        <v>43838</v>
      </c>
      <c r="B2193" s="23" t="s">
        <v>45</v>
      </c>
      <c r="C2193" s="23" t="s">
        <v>46</v>
      </c>
      <c r="D2193" s="23" t="s">
        <v>47</v>
      </c>
      <c r="E2193" s="25">
        <v>170</v>
      </c>
      <c r="F2193" s="24">
        <v>100</v>
      </c>
      <c r="G2193" s="24">
        <v>3</v>
      </c>
      <c r="H2193" s="24">
        <v>26</v>
      </c>
      <c r="I2193" s="23" t="s">
        <v>1056</v>
      </c>
      <c r="J2193" s="24">
        <v>174</v>
      </c>
      <c r="K2193" s="23" t="s">
        <v>246</v>
      </c>
      <c r="L2193" s="30" t="s">
        <v>102</v>
      </c>
      <c r="M2193" s="31">
        <v>3</v>
      </c>
      <c r="N2193" s="31">
        <v>53</v>
      </c>
      <c r="O2193" s="30" t="s">
        <v>100</v>
      </c>
      <c r="P2193" s="25">
        <v>68</v>
      </c>
      <c r="Q2193" s="25">
        <v>96</v>
      </c>
      <c r="R2193" s="23" t="s">
        <v>184</v>
      </c>
      <c r="S2193" s="25">
        <v>40</v>
      </c>
      <c r="T2193" s="23" t="s">
        <v>121</v>
      </c>
    </row>
    <row r="2194" spans="1:20" x14ac:dyDescent="0.3">
      <c r="A2194" s="26">
        <v>43839</v>
      </c>
      <c r="B2194" s="23" t="s">
        <v>45</v>
      </c>
      <c r="C2194" s="23" t="s">
        <v>46</v>
      </c>
      <c r="D2194" s="23" t="s">
        <v>47</v>
      </c>
      <c r="E2194" s="25">
        <v>170</v>
      </c>
      <c r="F2194" s="24">
        <v>116</v>
      </c>
      <c r="G2194" s="24">
        <v>12</v>
      </c>
      <c r="H2194" s="24">
        <v>33</v>
      </c>
      <c r="I2194" s="23" t="s">
        <v>995</v>
      </c>
      <c r="J2194" s="24">
        <v>199</v>
      </c>
      <c r="K2194" s="23" t="s">
        <v>89</v>
      </c>
      <c r="L2194" s="32">
        <v>30</v>
      </c>
      <c r="M2194" s="31">
        <v>14</v>
      </c>
      <c r="N2194" s="31">
        <v>119</v>
      </c>
      <c r="O2194" s="30" t="s">
        <v>94</v>
      </c>
      <c r="P2194" s="25">
        <v>71</v>
      </c>
      <c r="Q2194" s="25">
        <v>98</v>
      </c>
      <c r="R2194" s="23" t="s">
        <v>171</v>
      </c>
      <c r="S2194" s="25">
        <v>49</v>
      </c>
      <c r="T2194" s="23" t="s">
        <v>89</v>
      </c>
    </row>
    <row r="2195" spans="1:20" x14ac:dyDescent="0.3">
      <c r="A2195" s="26">
        <v>43840</v>
      </c>
      <c r="B2195" s="23" t="s">
        <v>45</v>
      </c>
      <c r="C2195" s="23" t="s">
        <v>46</v>
      </c>
      <c r="D2195" s="23" t="s">
        <v>47</v>
      </c>
      <c r="E2195" s="25">
        <v>170</v>
      </c>
      <c r="F2195" s="24">
        <v>64</v>
      </c>
      <c r="G2195" s="24">
        <v>10</v>
      </c>
      <c r="H2195" s="24">
        <v>26</v>
      </c>
      <c r="I2195" s="23" t="s">
        <v>399</v>
      </c>
      <c r="J2195" s="24">
        <v>102</v>
      </c>
      <c r="K2195" s="23" t="s">
        <v>794</v>
      </c>
      <c r="L2195" s="32">
        <v>28</v>
      </c>
      <c r="M2195" s="31">
        <v>6</v>
      </c>
      <c r="N2195" s="31">
        <v>67</v>
      </c>
      <c r="O2195" s="30" t="s">
        <v>286</v>
      </c>
      <c r="P2195" s="25">
        <v>93</v>
      </c>
      <c r="Q2195" s="25">
        <v>100</v>
      </c>
      <c r="R2195" s="23" t="s">
        <v>51</v>
      </c>
      <c r="S2195" s="25">
        <v>60</v>
      </c>
      <c r="T2195" s="23" t="s">
        <v>650</v>
      </c>
    </row>
    <row r="2196" spans="1:20" x14ac:dyDescent="0.3">
      <c r="A2196" s="26">
        <v>43841</v>
      </c>
      <c r="B2196" s="23" t="s">
        <v>45</v>
      </c>
      <c r="C2196" s="23" t="s">
        <v>46</v>
      </c>
      <c r="D2196" s="23" t="s">
        <v>47</v>
      </c>
      <c r="E2196" s="25">
        <v>170</v>
      </c>
      <c r="F2196" s="24">
        <v>69</v>
      </c>
      <c r="G2196" s="24">
        <v>0</v>
      </c>
      <c r="H2196" s="24">
        <v>4</v>
      </c>
      <c r="I2196" s="23" t="s">
        <v>255</v>
      </c>
      <c r="J2196" s="24">
        <v>134</v>
      </c>
      <c r="K2196" s="23" t="s">
        <v>562</v>
      </c>
      <c r="L2196" s="32">
        <v>23</v>
      </c>
      <c r="M2196" s="31">
        <v>0</v>
      </c>
      <c r="N2196" s="31">
        <v>22</v>
      </c>
      <c r="O2196" s="30" t="s">
        <v>52</v>
      </c>
      <c r="P2196" s="25">
        <v>83</v>
      </c>
      <c r="Q2196" s="25">
        <v>100</v>
      </c>
      <c r="R2196" s="23" t="s">
        <v>51</v>
      </c>
      <c r="S2196" s="25">
        <v>54</v>
      </c>
      <c r="T2196" s="23" t="s">
        <v>158</v>
      </c>
    </row>
    <row r="2197" spans="1:20" x14ac:dyDescent="0.3">
      <c r="A2197" s="26">
        <v>43842</v>
      </c>
      <c r="B2197" s="23" t="s">
        <v>45</v>
      </c>
      <c r="C2197" s="23" t="s">
        <v>46</v>
      </c>
      <c r="D2197" s="23" t="s">
        <v>47</v>
      </c>
      <c r="E2197" s="25">
        <v>170</v>
      </c>
      <c r="F2197" s="24">
        <v>70</v>
      </c>
      <c r="G2197" s="24">
        <v>0</v>
      </c>
      <c r="H2197" s="24">
        <v>-10</v>
      </c>
      <c r="I2197" s="23" t="s">
        <v>504</v>
      </c>
      <c r="J2197" s="24">
        <v>149</v>
      </c>
      <c r="K2197" s="23" t="s">
        <v>423</v>
      </c>
      <c r="L2197" s="32">
        <v>24</v>
      </c>
      <c r="M2197" s="31">
        <v>3</v>
      </c>
      <c r="N2197" s="31">
        <v>25</v>
      </c>
      <c r="O2197" s="30" t="s">
        <v>213</v>
      </c>
      <c r="P2197" s="25">
        <v>79</v>
      </c>
      <c r="Q2197" s="25">
        <v>100</v>
      </c>
      <c r="R2197" s="23" t="s">
        <v>51</v>
      </c>
      <c r="S2197" s="25">
        <v>43</v>
      </c>
      <c r="T2197" s="23" t="s">
        <v>91</v>
      </c>
    </row>
    <row r="2198" spans="1:20" x14ac:dyDescent="0.3">
      <c r="A2198" s="26">
        <v>43843</v>
      </c>
      <c r="B2198" s="23" t="s">
        <v>45</v>
      </c>
      <c r="C2198" s="23" t="s">
        <v>46</v>
      </c>
      <c r="D2198" s="23" t="s">
        <v>47</v>
      </c>
      <c r="E2198" s="25">
        <v>170</v>
      </c>
      <c r="F2198" s="24">
        <v>92</v>
      </c>
      <c r="G2198" s="24">
        <v>0</v>
      </c>
      <c r="H2198" s="24">
        <v>17</v>
      </c>
      <c r="I2198" s="23" t="s">
        <v>471</v>
      </c>
      <c r="J2198" s="24">
        <v>166</v>
      </c>
      <c r="K2198" s="23" t="s">
        <v>101</v>
      </c>
      <c r="L2198" s="32">
        <v>24</v>
      </c>
      <c r="M2198" s="31">
        <v>3</v>
      </c>
      <c r="N2198" s="31">
        <v>67</v>
      </c>
      <c r="O2198" s="30" t="s">
        <v>240</v>
      </c>
      <c r="P2198" s="25">
        <v>77</v>
      </c>
      <c r="Q2198" s="25">
        <v>100</v>
      </c>
      <c r="R2198" s="23" t="s">
        <v>85</v>
      </c>
      <c r="S2198" s="25">
        <v>34</v>
      </c>
      <c r="T2198" s="23" t="s">
        <v>61</v>
      </c>
    </row>
    <row r="2199" spans="1:20" x14ac:dyDescent="0.3">
      <c r="A2199" s="26">
        <v>43844</v>
      </c>
      <c r="B2199" s="23" t="s">
        <v>45</v>
      </c>
      <c r="C2199" s="23" t="s">
        <v>46</v>
      </c>
      <c r="D2199" s="23" t="s">
        <v>47</v>
      </c>
      <c r="E2199" s="25">
        <v>170</v>
      </c>
      <c r="F2199" s="24">
        <v>150</v>
      </c>
      <c r="G2199" s="24">
        <v>0</v>
      </c>
      <c r="H2199" s="24">
        <v>137</v>
      </c>
      <c r="I2199" s="23" t="s">
        <v>1057</v>
      </c>
      <c r="J2199" s="24">
        <v>162</v>
      </c>
      <c r="K2199" s="23" t="s">
        <v>584</v>
      </c>
      <c r="L2199" s="32">
        <v>21</v>
      </c>
      <c r="M2199" s="31">
        <v>31</v>
      </c>
      <c r="N2199" s="31">
        <v>139</v>
      </c>
      <c r="O2199" s="30" t="s">
        <v>61</v>
      </c>
      <c r="P2199" s="25">
        <v>47</v>
      </c>
      <c r="Q2199" s="25">
        <v>53</v>
      </c>
      <c r="R2199" s="23" t="s">
        <v>638</v>
      </c>
      <c r="S2199" s="25">
        <v>42</v>
      </c>
      <c r="T2199" s="23" t="s">
        <v>51</v>
      </c>
    </row>
    <row r="2200" spans="1:20" x14ac:dyDescent="0.3">
      <c r="A2200" s="26">
        <v>43845</v>
      </c>
      <c r="B2200" s="23" t="s">
        <v>45</v>
      </c>
      <c r="C2200" s="23" t="s">
        <v>46</v>
      </c>
      <c r="D2200" s="23" t="s">
        <v>47</v>
      </c>
      <c r="E2200" s="25">
        <v>170</v>
      </c>
      <c r="F2200" s="24">
        <v>106</v>
      </c>
      <c r="G2200" s="24">
        <v>16</v>
      </c>
      <c r="H2200" s="24">
        <v>57</v>
      </c>
      <c r="I2200" s="23" t="s">
        <v>162</v>
      </c>
      <c r="J2200" s="24">
        <v>156</v>
      </c>
      <c r="K2200" s="23" t="s">
        <v>844</v>
      </c>
      <c r="L2200" s="32">
        <v>25</v>
      </c>
      <c r="M2200" s="31">
        <v>11</v>
      </c>
      <c r="N2200" s="31">
        <v>111</v>
      </c>
      <c r="O2200" s="30" t="s">
        <v>100</v>
      </c>
      <c r="P2200" s="25">
        <v>73</v>
      </c>
      <c r="Q2200" s="25">
        <v>100</v>
      </c>
      <c r="R2200" s="23" t="s">
        <v>107</v>
      </c>
      <c r="S2200" s="25">
        <v>50</v>
      </c>
      <c r="T2200" s="23" t="s">
        <v>286</v>
      </c>
    </row>
    <row r="2201" spans="1:20" x14ac:dyDescent="0.3">
      <c r="A2201" s="26">
        <v>43846</v>
      </c>
      <c r="B2201" s="23" t="s">
        <v>45</v>
      </c>
      <c r="C2201" s="23" t="s">
        <v>46</v>
      </c>
      <c r="D2201" s="23" t="s">
        <v>47</v>
      </c>
      <c r="E2201" s="25">
        <v>170</v>
      </c>
      <c r="F2201" s="24">
        <v>144</v>
      </c>
      <c r="G2201" s="24">
        <v>12</v>
      </c>
      <c r="H2201" s="24">
        <v>89</v>
      </c>
      <c r="I2201" s="23" t="s">
        <v>565</v>
      </c>
      <c r="J2201" s="24">
        <v>200</v>
      </c>
      <c r="K2201" s="23" t="s">
        <v>497</v>
      </c>
      <c r="L2201" s="32">
        <v>20</v>
      </c>
      <c r="M2201" s="31">
        <v>25</v>
      </c>
      <c r="N2201" s="31">
        <v>136</v>
      </c>
      <c r="O2201" s="30" t="s">
        <v>85</v>
      </c>
      <c r="P2201" s="25">
        <v>50</v>
      </c>
      <c r="Q2201" s="25">
        <v>98</v>
      </c>
      <c r="R2201" s="23" t="s">
        <v>108</v>
      </c>
      <c r="S2201" s="25">
        <v>41</v>
      </c>
      <c r="T2201" s="23" t="s">
        <v>121</v>
      </c>
    </row>
    <row r="2202" spans="1:20" x14ac:dyDescent="0.3">
      <c r="A2202" s="26">
        <v>43847</v>
      </c>
      <c r="B2202" s="23" t="s">
        <v>45</v>
      </c>
      <c r="C2202" s="23" t="s">
        <v>46</v>
      </c>
      <c r="D2202" s="23" t="s">
        <v>47</v>
      </c>
      <c r="E2202" s="25">
        <v>170</v>
      </c>
      <c r="F2202" s="24">
        <v>98</v>
      </c>
      <c r="G2202" s="24">
        <v>2</v>
      </c>
      <c r="H2202" s="24">
        <v>53</v>
      </c>
      <c r="I2202" s="23" t="s">
        <v>572</v>
      </c>
      <c r="J2202" s="24">
        <v>142</v>
      </c>
      <c r="K2202" s="23" t="s">
        <v>256</v>
      </c>
      <c r="L2202" s="32">
        <v>25</v>
      </c>
      <c r="M2202" s="31">
        <v>8</v>
      </c>
      <c r="N2202" s="31">
        <v>78</v>
      </c>
      <c r="O2202" s="30" t="s">
        <v>91</v>
      </c>
      <c r="P2202" s="25">
        <v>69</v>
      </c>
      <c r="Q2202" s="25">
        <v>99</v>
      </c>
      <c r="R2202" s="23" t="s">
        <v>460</v>
      </c>
      <c r="S2202" s="25">
        <v>39</v>
      </c>
      <c r="T2202" s="23" t="s">
        <v>121</v>
      </c>
    </row>
    <row r="2203" spans="1:20" x14ac:dyDescent="0.3">
      <c r="A2203" s="26">
        <v>43848</v>
      </c>
      <c r="B2203" s="23" t="s">
        <v>45</v>
      </c>
      <c r="C2203" s="23" t="s">
        <v>46</v>
      </c>
      <c r="D2203" s="23" t="s">
        <v>47</v>
      </c>
      <c r="E2203" s="25">
        <v>170</v>
      </c>
      <c r="F2203" s="24">
        <v>117</v>
      </c>
      <c r="G2203" s="24">
        <v>180</v>
      </c>
      <c r="H2203" s="24">
        <v>56</v>
      </c>
      <c r="I2203" s="23" t="s">
        <v>465</v>
      </c>
      <c r="J2203" s="24">
        <v>178</v>
      </c>
      <c r="K2203" s="23" t="s">
        <v>150</v>
      </c>
      <c r="L2203" s="32">
        <v>28</v>
      </c>
      <c r="M2203" s="31">
        <v>19</v>
      </c>
      <c r="N2203" s="31">
        <v>158</v>
      </c>
      <c r="O2203" s="30" t="s">
        <v>71</v>
      </c>
      <c r="P2203" s="25">
        <v>71</v>
      </c>
      <c r="Q2203" s="25">
        <v>98</v>
      </c>
      <c r="R2203" s="23" t="s">
        <v>88</v>
      </c>
      <c r="S2203" s="25">
        <v>45</v>
      </c>
      <c r="T2203" s="23" t="s">
        <v>117</v>
      </c>
    </row>
    <row r="2204" spans="1:20" x14ac:dyDescent="0.3">
      <c r="A2204" s="26">
        <v>43849</v>
      </c>
      <c r="B2204" s="23" t="s">
        <v>45</v>
      </c>
      <c r="C2204" s="23" t="s">
        <v>46</v>
      </c>
      <c r="D2204" s="23" t="s">
        <v>47</v>
      </c>
      <c r="E2204" s="25">
        <v>170</v>
      </c>
      <c r="F2204" s="24">
        <v>80</v>
      </c>
      <c r="G2204" s="24">
        <v>24</v>
      </c>
      <c r="H2204" s="24">
        <v>50</v>
      </c>
      <c r="I2204" s="23" t="s">
        <v>581</v>
      </c>
      <c r="J2204" s="24">
        <v>109</v>
      </c>
      <c r="K2204" s="23" t="s">
        <v>233</v>
      </c>
      <c r="L2204" s="30" t="s">
        <v>401</v>
      </c>
      <c r="M2204" s="31">
        <v>17</v>
      </c>
      <c r="N2204" s="31">
        <v>97</v>
      </c>
      <c r="O2204" s="30" t="s">
        <v>155</v>
      </c>
      <c r="P2204" s="25">
        <v>73</v>
      </c>
      <c r="Q2204" s="25">
        <v>99</v>
      </c>
      <c r="R2204" s="23" t="s">
        <v>51</v>
      </c>
      <c r="S2204" s="25">
        <v>60</v>
      </c>
      <c r="T2204" s="23" t="s">
        <v>206</v>
      </c>
    </row>
    <row r="2205" spans="1:20" x14ac:dyDescent="0.3">
      <c r="A2205" s="26">
        <v>43850</v>
      </c>
      <c r="B2205" s="23" t="s">
        <v>45</v>
      </c>
      <c r="C2205" s="23" t="s">
        <v>46</v>
      </c>
      <c r="D2205" s="23" t="s">
        <v>47</v>
      </c>
      <c r="E2205" s="25">
        <v>170</v>
      </c>
      <c r="F2205" s="24">
        <v>60</v>
      </c>
      <c r="G2205" s="24">
        <v>20</v>
      </c>
      <c r="H2205" s="24">
        <v>35</v>
      </c>
      <c r="I2205" s="23" t="s">
        <v>803</v>
      </c>
      <c r="J2205" s="24">
        <v>84</v>
      </c>
      <c r="K2205" s="23" t="s">
        <v>133</v>
      </c>
      <c r="L2205" s="32">
        <v>36</v>
      </c>
      <c r="M2205" s="31">
        <v>6</v>
      </c>
      <c r="N2205" s="31">
        <v>58</v>
      </c>
      <c r="O2205" s="30" t="s">
        <v>179</v>
      </c>
      <c r="P2205" s="25">
        <v>90</v>
      </c>
      <c r="Q2205" s="25">
        <v>98</v>
      </c>
      <c r="R2205" s="23" t="s">
        <v>520</v>
      </c>
      <c r="S2205" s="25">
        <v>65</v>
      </c>
      <c r="T2205" s="23" t="s">
        <v>179</v>
      </c>
    </row>
    <row r="2206" spans="1:20" x14ac:dyDescent="0.3">
      <c r="A2206" s="26">
        <v>43851</v>
      </c>
      <c r="B2206" s="23" t="s">
        <v>45</v>
      </c>
      <c r="C2206" s="23" t="s">
        <v>46</v>
      </c>
      <c r="D2206" s="23" t="s">
        <v>47</v>
      </c>
      <c r="E2206" s="25">
        <v>170</v>
      </c>
      <c r="F2206" s="24">
        <v>64</v>
      </c>
      <c r="G2206" s="24">
        <v>10</v>
      </c>
      <c r="H2206" s="24">
        <v>41</v>
      </c>
      <c r="I2206" s="23" t="s">
        <v>253</v>
      </c>
      <c r="J2206" s="24">
        <v>87</v>
      </c>
      <c r="K2206" s="23" t="s">
        <v>517</v>
      </c>
      <c r="L2206" s="30" t="s">
        <v>116</v>
      </c>
      <c r="M2206" s="31">
        <v>3</v>
      </c>
      <c r="N2206" s="31">
        <v>50</v>
      </c>
      <c r="O2206" s="30" t="s">
        <v>94</v>
      </c>
      <c r="P2206" s="25">
        <v>86</v>
      </c>
      <c r="Q2206" s="25">
        <v>97</v>
      </c>
      <c r="R2206" s="23" t="s">
        <v>74</v>
      </c>
      <c r="S2206" s="25">
        <v>69</v>
      </c>
      <c r="T2206" s="23" t="s">
        <v>164</v>
      </c>
    </row>
    <row r="2207" spans="1:20" x14ac:dyDescent="0.3">
      <c r="A2207" s="26">
        <v>43852</v>
      </c>
      <c r="B2207" s="23" t="s">
        <v>45</v>
      </c>
      <c r="C2207" s="23" t="s">
        <v>46</v>
      </c>
      <c r="D2207" s="23" t="s">
        <v>47</v>
      </c>
      <c r="E2207" s="25">
        <v>170</v>
      </c>
      <c r="F2207" s="24">
        <v>76</v>
      </c>
      <c r="G2207" s="24">
        <v>26</v>
      </c>
      <c r="H2207" s="24">
        <v>56</v>
      </c>
      <c r="I2207" s="23" t="s">
        <v>51</v>
      </c>
      <c r="J2207" s="24">
        <v>95</v>
      </c>
      <c r="K2207" s="23" t="s">
        <v>517</v>
      </c>
      <c r="L2207" s="32">
        <v>36</v>
      </c>
      <c r="M2207" s="31">
        <v>3</v>
      </c>
      <c r="N2207" s="31">
        <v>39</v>
      </c>
      <c r="O2207" s="30" t="s">
        <v>118</v>
      </c>
      <c r="P2207" s="25">
        <v>95</v>
      </c>
      <c r="Q2207" s="25">
        <v>100</v>
      </c>
      <c r="R2207" s="23" t="s">
        <v>51</v>
      </c>
      <c r="S2207" s="25">
        <v>87</v>
      </c>
      <c r="T2207" s="23" t="s">
        <v>277</v>
      </c>
    </row>
    <row r="2208" spans="1:20" x14ac:dyDescent="0.3">
      <c r="A2208" s="26">
        <v>43853</v>
      </c>
      <c r="B2208" s="23" t="s">
        <v>45</v>
      </c>
      <c r="C2208" s="23" t="s">
        <v>46</v>
      </c>
      <c r="D2208" s="23" t="s">
        <v>47</v>
      </c>
      <c r="E2208" s="25">
        <v>170</v>
      </c>
      <c r="F2208" s="24">
        <v>84</v>
      </c>
      <c r="G2208" s="24">
        <v>0</v>
      </c>
      <c r="H2208" s="24">
        <v>35</v>
      </c>
      <c r="I2208" s="23" t="s">
        <v>719</v>
      </c>
      <c r="J2208" s="24">
        <v>132</v>
      </c>
      <c r="K2208" s="23" t="s">
        <v>839</v>
      </c>
      <c r="L2208" s="30" t="s">
        <v>218</v>
      </c>
      <c r="M2208" s="31">
        <v>0</v>
      </c>
      <c r="N2208" s="31">
        <v>50</v>
      </c>
      <c r="O2208" s="30" t="s">
        <v>89</v>
      </c>
      <c r="P2208" s="25">
        <v>85</v>
      </c>
      <c r="Q2208" s="25">
        <v>99</v>
      </c>
      <c r="R2208" s="23" t="s">
        <v>51</v>
      </c>
      <c r="S2208" s="25">
        <v>64</v>
      </c>
      <c r="T2208" s="23" t="s">
        <v>121</v>
      </c>
    </row>
    <row r="2209" spans="1:20" x14ac:dyDescent="0.3">
      <c r="A2209" s="26">
        <v>43854</v>
      </c>
      <c r="B2209" s="23" t="s">
        <v>45</v>
      </c>
      <c r="C2209" s="23" t="s">
        <v>46</v>
      </c>
      <c r="D2209" s="23" t="s">
        <v>47</v>
      </c>
      <c r="E2209" s="25">
        <v>170</v>
      </c>
      <c r="F2209" s="24">
        <v>94</v>
      </c>
      <c r="G2209" s="24">
        <v>0</v>
      </c>
      <c r="H2209" s="24">
        <v>30</v>
      </c>
      <c r="I2209" s="23" t="s">
        <v>53</v>
      </c>
      <c r="J2209" s="24">
        <v>158</v>
      </c>
      <c r="K2209" s="23" t="s">
        <v>357</v>
      </c>
      <c r="L2209" s="32">
        <v>29</v>
      </c>
      <c r="M2209" s="31">
        <v>6</v>
      </c>
      <c r="N2209" s="31">
        <v>36</v>
      </c>
      <c r="O2209" s="30" t="s">
        <v>139</v>
      </c>
      <c r="P2209" s="25">
        <v>80</v>
      </c>
      <c r="Q2209" s="25">
        <v>100</v>
      </c>
      <c r="R2209" s="23" t="s">
        <v>51</v>
      </c>
      <c r="S2209" s="25">
        <v>51</v>
      </c>
      <c r="T2209" s="23" t="s">
        <v>61</v>
      </c>
    </row>
    <row r="2210" spans="1:20" x14ac:dyDescent="0.3">
      <c r="A2210" s="26">
        <v>43855</v>
      </c>
      <c r="B2210" s="23" t="s">
        <v>45</v>
      </c>
      <c r="C2210" s="23" t="s">
        <v>46</v>
      </c>
      <c r="D2210" s="23" t="s">
        <v>47</v>
      </c>
      <c r="E2210" s="25">
        <v>170</v>
      </c>
      <c r="F2210" s="24">
        <v>94</v>
      </c>
      <c r="G2210" s="24">
        <v>0</v>
      </c>
      <c r="H2210" s="24">
        <v>43</v>
      </c>
      <c r="I2210" s="23" t="s">
        <v>521</v>
      </c>
      <c r="J2210" s="24">
        <v>146</v>
      </c>
      <c r="K2210" s="23" t="s">
        <v>129</v>
      </c>
      <c r="L2210" s="30" t="s">
        <v>289</v>
      </c>
      <c r="M2210" s="31">
        <v>6</v>
      </c>
      <c r="N2210" s="31">
        <v>50</v>
      </c>
      <c r="O2210" s="30" t="s">
        <v>155</v>
      </c>
      <c r="P2210" s="25">
        <v>79</v>
      </c>
      <c r="Q2210" s="25">
        <v>99</v>
      </c>
      <c r="R2210" s="23" t="s">
        <v>66</v>
      </c>
      <c r="S2210" s="25">
        <v>58</v>
      </c>
      <c r="T2210" s="23" t="s">
        <v>129</v>
      </c>
    </row>
    <row r="2211" spans="1:20" x14ac:dyDescent="0.3">
      <c r="A2211" s="26">
        <v>43856</v>
      </c>
      <c r="B2211" s="23" t="s">
        <v>45</v>
      </c>
      <c r="C2211" s="23" t="s">
        <v>46</v>
      </c>
      <c r="D2211" s="23" t="s">
        <v>47</v>
      </c>
      <c r="E2211" s="25">
        <v>170</v>
      </c>
      <c r="F2211" s="24">
        <v>97</v>
      </c>
      <c r="G2211" s="24">
        <v>0</v>
      </c>
      <c r="H2211" s="24">
        <v>29</v>
      </c>
      <c r="I2211" s="23" t="s">
        <v>848</v>
      </c>
      <c r="J2211" s="24">
        <v>165</v>
      </c>
      <c r="K2211" s="23" t="s">
        <v>268</v>
      </c>
      <c r="L2211" s="32">
        <v>20</v>
      </c>
      <c r="M2211" s="31">
        <v>3</v>
      </c>
      <c r="N2211" s="31">
        <v>83</v>
      </c>
      <c r="O2211" s="30" t="s">
        <v>108</v>
      </c>
      <c r="P2211" s="25">
        <v>74</v>
      </c>
      <c r="Q2211" s="25">
        <v>99</v>
      </c>
      <c r="R2211" s="23" t="s">
        <v>51</v>
      </c>
      <c r="S2211" s="25">
        <v>42</v>
      </c>
      <c r="T2211" s="23" t="s">
        <v>50</v>
      </c>
    </row>
    <row r="2212" spans="1:20" x14ac:dyDescent="0.3">
      <c r="A2212" s="26">
        <v>43857</v>
      </c>
      <c r="B2212" s="23" t="s">
        <v>45</v>
      </c>
      <c r="C2212" s="23" t="s">
        <v>46</v>
      </c>
      <c r="D2212" s="23" t="s">
        <v>47</v>
      </c>
      <c r="E2212" s="25">
        <v>170</v>
      </c>
      <c r="F2212" s="24">
        <v>134</v>
      </c>
      <c r="G2212" s="24">
        <v>12</v>
      </c>
      <c r="H2212" s="24">
        <v>105</v>
      </c>
      <c r="I2212" s="23" t="s">
        <v>1058</v>
      </c>
      <c r="J2212" s="24">
        <v>162</v>
      </c>
      <c r="K2212" s="23" t="s">
        <v>1040</v>
      </c>
      <c r="L2212" s="32">
        <v>22</v>
      </c>
      <c r="M2212" s="31">
        <v>19</v>
      </c>
      <c r="N2212" s="31">
        <v>133</v>
      </c>
      <c r="O2212" s="30" t="s">
        <v>75</v>
      </c>
      <c r="P2212" s="25">
        <v>64</v>
      </c>
      <c r="Q2212" s="25">
        <v>94</v>
      </c>
      <c r="R2212" s="23" t="s">
        <v>51</v>
      </c>
      <c r="S2212" s="25">
        <v>50</v>
      </c>
      <c r="T2212" s="23" t="s">
        <v>51</v>
      </c>
    </row>
    <row r="2213" spans="1:20" x14ac:dyDescent="0.3">
      <c r="A2213" s="26">
        <v>43858</v>
      </c>
      <c r="B2213" s="23" t="s">
        <v>45</v>
      </c>
      <c r="C2213" s="23" t="s">
        <v>46</v>
      </c>
      <c r="D2213" s="23" t="s">
        <v>47</v>
      </c>
      <c r="E2213" s="25">
        <v>170</v>
      </c>
      <c r="F2213" s="24">
        <v>108</v>
      </c>
      <c r="G2213" s="24">
        <v>22</v>
      </c>
      <c r="H2213" s="24">
        <v>41</v>
      </c>
      <c r="I2213" s="23" t="s">
        <v>740</v>
      </c>
      <c r="J2213" s="24">
        <v>176</v>
      </c>
      <c r="K2213" s="23" t="s">
        <v>389</v>
      </c>
      <c r="L2213" s="32">
        <v>10</v>
      </c>
      <c r="M2213" s="31">
        <v>3</v>
      </c>
      <c r="N2213" s="31">
        <v>42</v>
      </c>
      <c r="O2213" s="30" t="s">
        <v>367</v>
      </c>
      <c r="P2213" s="25">
        <v>78</v>
      </c>
      <c r="Q2213" s="25">
        <v>99</v>
      </c>
      <c r="R2213" s="23" t="s">
        <v>51</v>
      </c>
      <c r="S2213" s="25">
        <v>44</v>
      </c>
      <c r="T2213" s="23" t="s">
        <v>167</v>
      </c>
    </row>
    <row r="2214" spans="1:20" x14ac:dyDescent="0.3">
      <c r="A2214" s="26">
        <v>43859</v>
      </c>
      <c r="B2214" s="23" t="s">
        <v>45</v>
      </c>
      <c r="C2214" s="23" t="s">
        <v>46</v>
      </c>
      <c r="D2214" s="23" t="s">
        <v>47</v>
      </c>
      <c r="E2214" s="25">
        <v>170</v>
      </c>
      <c r="F2214" s="24">
        <v>131</v>
      </c>
      <c r="G2214" s="24">
        <v>34</v>
      </c>
      <c r="H2214" s="24">
        <v>83</v>
      </c>
      <c r="I2214" s="23" t="s">
        <v>677</v>
      </c>
      <c r="J2214" s="24">
        <v>179</v>
      </c>
      <c r="K2214" s="23" t="s">
        <v>836</v>
      </c>
      <c r="L2214" s="32">
        <v>99</v>
      </c>
      <c r="M2214" s="31">
        <v>11</v>
      </c>
      <c r="N2214" s="31">
        <v>92</v>
      </c>
      <c r="O2214" s="30" t="s">
        <v>51</v>
      </c>
      <c r="P2214" s="25">
        <v>89</v>
      </c>
      <c r="Q2214" s="25">
        <v>100</v>
      </c>
      <c r="R2214" s="23" t="s">
        <v>100</v>
      </c>
      <c r="S2214" s="25">
        <v>59</v>
      </c>
      <c r="T2214" s="23" t="s">
        <v>52</v>
      </c>
    </row>
    <row r="2215" spans="1:20" x14ac:dyDescent="0.3">
      <c r="A2215" s="26">
        <v>43860</v>
      </c>
      <c r="B2215" s="23" t="s">
        <v>45</v>
      </c>
      <c r="C2215" s="23" t="s">
        <v>46</v>
      </c>
      <c r="D2215" s="23" t="s">
        <v>47</v>
      </c>
      <c r="E2215" s="25">
        <v>170</v>
      </c>
      <c r="F2215" s="24">
        <v>138</v>
      </c>
      <c r="G2215" s="24">
        <v>0</v>
      </c>
      <c r="H2215" s="24">
        <v>88</v>
      </c>
      <c r="I2215" s="23" t="s">
        <v>399</v>
      </c>
      <c r="J2215" s="24">
        <v>189</v>
      </c>
      <c r="K2215" s="23" t="s">
        <v>910</v>
      </c>
      <c r="L2215" s="32">
        <v>19</v>
      </c>
      <c r="M2215" s="31">
        <v>25</v>
      </c>
      <c r="N2215" s="31">
        <v>128</v>
      </c>
      <c r="O2215" s="30" t="s">
        <v>71</v>
      </c>
      <c r="P2215" s="25">
        <v>59</v>
      </c>
      <c r="Q2215" s="25">
        <v>100</v>
      </c>
      <c r="R2215" s="23" t="s">
        <v>51</v>
      </c>
      <c r="S2215" s="25">
        <v>48</v>
      </c>
      <c r="T2215" s="23" t="s">
        <v>51</v>
      </c>
    </row>
    <row r="2216" spans="1:20" x14ac:dyDescent="0.3">
      <c r="A2216" s="26">
        <v>43861</v>
      </c>
      <c r="B2216" s="23" t="s">
        <v>45</v>
      </c>
      <c r="C2216" s="23" t="s">
        <v>46</v>
      </c>
      <c r="D2216" s="23" t="s">
        <v>47</v>
      </c>
      <c r="E2216" s="25">
        <v>170</v>
      </c>
      <c r="F2216" s="24">
        <v>134</v>
      </c>
      <c r="G2216" s="24">
        <v>4</v>
      </c>
      <c r="H2216" s="24">
        <v>52</v>
      </c>
      <c r="I2216" s="23" t="s">
        <v>280</v>
      </c>
      <c r="J2216" s="24">
        <v>215</v>
      </c>
      <c r="K2216" s="23" t="s">
        <v>702</v>
      </c>
      <c r="L2216" s="32">
        <v>23</v>
      </c>
      <c r="M2216" s="31">
        <v>3</v>
      </c>
      <c r="N2216" s="31">
        <v>111</v>
      </c>
      <c r="O2216" s="30" t="s">
        <v>594</v>
      </c>
      <c r="P2216" s="25">
        <v>77</v>
      </c>
      <c r="Q2216" s="25">
        <v>100</v>
      </c>
      <c r="R2216" s="23" t="s">
        <v>51</v>
      </c>
      <c r="S2216" s="25">
        <v>46</v>
      </c>
      <c r="T2216" s="23" t="s">
        <v>158</v>
      </c>
    </row>
    <row r="2217" spans="1:20" x14ac:dyDescent="0.3">
      <c r="A2217" s="26">
        <v>43862</v>
      </c>
      <c r="B2217" s="23" t="s">
        <v>45</v>
      </c>
      <c r="C2217" s="23" t="s">
        <v>46</v>
      </c>
      <c r="D2217" s="23" t="s">
        <v>47</v>
      </c>
      <c r="E2217" s="25">
        <v>170</v>
      </c>
      <c r="F2217" s="24">
        <v>160</v>
      </c>
      <c r="G2217" s="24">
        <v>2</v>
      </c>
      <c r="H2217" s="24">
        <v>94</v>
      </c>
      <c r="I2217" s="23" t="s">
        <v>728</v>
      </c>
      <c r="J2217" s="24">
        <v>226</v>
      </c>
      <c r="K2217" s="23" t="s">
        <v>167</v>
      </c>
      <c r="L2217" s="30" t="s">
        <v>218</v>
      </c>
      <c r="M2217" s="31">
        <v>6</v>
      </c>
      <c r="N2217" s="31">
        <v>39</v>
      </c>
      <c r="O2217" s="30" t="s">
        <v>108</v>
      </c>
      <c r="P2217" s="25">
        <v>79</v>
      </c>
      <c r="Q2217" s="25">
        <v>100</v>
      </c>
      <c r="R2217" s="23" t="s">
        <v>51</v>
      </c>
      <c r="S2217" s="25">
        <v>54</v>
      </c>
      <c r="T2217" s="23" t="s">
        <v>94</v>
      </c>
    </row>
    <row r="2218" spans="1:20" x14ac:dyDescent="0.3">
      <c r="A2218" s="26">
        <v>43863</v>
      </c>
      <c r="B2218" s="23" t="s">
        <v>45</v>
      </c>
      <c r="C2218" s="23" t="s">
        <v>46</v>
      </c>
      <c r="D2218" s="23" t="s">
        <v>47</v>
      </c>
      <c r="E2218" s="25">
        <v>170</v>
      </c>
      <c r="F2218" s="24">
        <v>167</v>
      </c>
      <c r="G2218" s="24">
        <v>0</v>
      </c>
      <c r="H2218" s="24">
        <v>106</v>
      </c>
      <c r="I2218" s="23" t="s">
        <v>1059</v>
      </c>
      <c r="J2218" s="24">
        <v>228</v>
      </c>
      <c r="K2218" s="23" t="s">
        <v>366</v>
      </c>
      <c r="L2218" s="32">
        <v>21</v>
      </c>
      <c r="M2218" s="31">
        <v>17</v>
      </c>
      <c r="N2218" s="31">
        <v>114</v>
      </c>
      <c r="O2218" s="30" t="s">
        <v>133</v>
      </c>
      <c r="P2218" s="25">
        <v>56</v>
      </c>
      <c r="Q2218" s="25">
        <v>98</v>
      </c>
      <c r="R2218" s="23" t="s">
        <v>494</v>
      </c>
      <c r="S2218" s="25">
        <v>35</v>
      </c>
      <c r="T2218" s="23" t="s">
        <v>162</v>
      </c>
    </row>
    <row r="2219" spans="1:20" x14ac:dyDescent="0.3">
      <c r="A2219" s="26">
        <v>43864</v>
      </c>
      <c r="B2219" s="23" t="s">
        <v>45</v>
      </c>
      <c r="C2219" s="23" t="s">
        <v>46</v>
      </c>
      <c r="D2219" s="23" t="s">
        <v>47</v>
      </c>
      <c r="E2219" s="25">
        <v>170</v>
      </c>
      <c r="F2219" s="24">
        <v>184</v>
      </c>
      <c r="G2219" s="24">
        <v>0</v>
      </c>
      <c r="H2219" s="24">
        <v>99</v>
      </c>
      <c r="I2219" s="23" t="s">
        <v>356</v>
      </c>
      <c r="J2219" s="24">
        <v>269</v>
      </c>
      <c r="K2219" s="23" t="s">
        <v>256</v>
      </c>
      <c r="L2219" s="32">
        <v>12</v>
      </c>
      <c r="M2219" s="31">
        <v>14</v>
      </c>
      <c r="N2219" s="31">
        <v>78</v>
      </c>
      <c r="O2219" s="30" t="s">
        <v>578</v>
      </c>
      <c r="P2219" s="25">
        <v>51</v>
      </c>
      <c r="Q2219" s="25">
        <v>90</v>
      </c>
      <c r="R2219" s="23" t="s">
        <v>100</v>
      </c>
      <c r="S2219" s="25">
        <v>24</v>
      </c>
      <c r="T2219" s="23" t="s">
        <v>81</v>
      </c>
    </row>
    <row r="2220" spans="1:20" x14ac:dyDescent="0.3">
      <c r="A2220" s="26">
        <v>43865</v>
      </c>
      <c r="B2220" s="23" t="s">
        <v>45</v>
      </c>
      <c r="C2220" s="23" t="s">
        <v>46</v>
      </c>
      <c r="D2220" s="23" t="s">
        <v>47</v>
      </c>
      <c r="E2220" s="25">
        <v>170</v>
      </c>
      <c r="F2220" s="24">
        <v>108</v>
      </c>
      <c r="G2220" s="24">
        <v>0</v>
      </c>
      <c r="H2220" s="24">
        <v>83</v>
      </c>
      <c r="I2220" s="23" t="s">
        <v>125</v>
      </c>
      <c r="J2220" s="24">
        <v>132</v>
      </c>
      <c r="K2220" s="23" t="s">
        <v>672</v>
      </c>
      <c r="L2220" s="32">
        <v>36</v>
      </c>
      <c r="M2220" s="31">
        <v>8</v>
      </c>
      <c r="N2220" s="31">
        <v>50</v>
      </c>
      <c r="O2220" s="30" t="s">
        <v>182</v>
      </c>
      <c r="P2220" s="25">
        <v>91</v>
      </c>
      <c r="Q2220" s="25">
        <v>97</v>
      </c>
      <c r="R2220" s="23" t="s">
        <v>51</v>
      </c>
      <c r="S2220" s="25">
        <v>82</v>
      </c>
      <c r="T2220" s="23" t="s">
        <v>188</v>
      </c>
    </row>
    <row r="2221" spans="1:20" x14ac:dyDescent="0.3">
      <c r="A2221" s="26">
        <v>43866</v>
      </c>
      <c r="B2221" s="23" t="s">
        <v>45</v>
      </c>
      <c r="C2221" s="23" t="s">
        <v>46</v>
      </c>
      <c r="D2221" s="23" t="s">
        <v>47</v>
      </c>
      <c r="E2221" s="25">
        <v>170</v>
      </c>
      <c r="F2221" s="24">
        <v>92</v>
      </c>
      <c r="G2221" s="24">
        <v>0</v>
      </c>
      <c r="H2221" s="24">
        <v>37</v>
      </c>
      <c r="I2221" s="23" t="s">
        <v>356</v>
      </c>
      <c r="J2221" s="24">
        <v>147</v>
      </c>
      <c r="K2221" s="23" t="s">
        <v>562</v>
      </c>
      <c r="L2221" s="32">
        <v>27</v>
      </c>
      <c r="M2221" s="31">
        <v>8</v>
      </c>
      <c r="N2221" s="31">
        <v>42</v>
      </c>
      <c r="O2221" s="30" t="s">
        <v>146</v>
      </c>
      <c r="P2221" s="25">
        <v>78</v>
      </c>
      <c r="Q2221" s="25">
        <v>97</v>
      </c>
      <c r="R2221" s="23" t="s">
        <v>51</v>
      </c>
      <c r="S2221" s="25">
        <v>55</v>
      </c>
      <c r="T2221" s="23" t="s">
        <v>61</v>
      </c>
    </row>
    <row r="2222" spans="1:20" x14ac:dyDescent="0.3">
      <c r="A2222" s="26">
        <v>43867</v>
      </c>
      <c r="B2222" s="23" t="s">
        <v>45</v>
      </c>
      <c r="C2222" s="23" t="s">
        <v>46</v>
      </c>
      <c r="D2222" s="23" t="s">
        <v>47</v>
      </c>
      <c r="E2222" s="25">
        <v>170</v>
      </c>
      <c r="F2222" s="24">
        <v>106</v>
      </c>
      <c r="G2222" s="24">
        <v>0</v>
      </c>
      <c r="H2222" s="24">
        <v>17</v>
      </c>
      <c r="I2222" s="23" t="s">
        <v>564</v>
      </c>
      <c r="J2222" s="24">
        <v>196</v>
      </c>
      <c r="K2222" s="23" t="s">
        <v>574</v>
      </c>
      <c r="L2222" s="32">
        <v>36</v>
      </c>
      <c r="M2222" s="31">
        <v>6</v>
      </c>
      <c r="N2222" s="31">
        <v>28</v>
      </c>
      <c r="O2222" s="30" t="s">
        <v>64</v>
      </c>
      <c r="P2222" s="25">
        <v>73</v>
      </c>
      <c r="Q2222" s="25">
        <v>99</v>
      </c>
      <c r="R2222" s="23" t="s">
        <v>51</v>
      </c>
      <c r="S2222" s="25">
        <v>38</v>
      </c>
      <c r="T2222" s="23" t="s">
        <v>135</v>
      </c>
    </row>
    <row r="2223" spans="1:20" x14ac:dyDescent="0.3">
      <c r="A2223" s="26">
        <v>43868</v>
      </c>
      <c r="B2223" s="23" t="s">
        <v>45</v>
      </c>
      <c r="C2223" s="23" t="s">
        <v>46</v>
      </c>
      <c r="D2223" s="23" t="s">
        <v>47</v>
      </c>
      <c r="E2223" s="25">
        <v>170</v>
      </c>
      <c r="F2223" s="24">
        <v>108</v>
      </c>
      <c r="G2223" s="24">
        <v>52</v>
      </c>
      <c r="H2223" s="24">
        <v>32</v>
      </c>
      <c r="I2223" s="23" t="s">
        <v>487</v>
      </c>
      <c r="J2223" s="24">
        <v>185</v>
      </c>
      <c r="K2223" s="23" t="s">
        <v>204</v>
      </c>
      <c r="L2223" s="30" t="s">
        <v>116</v>
      </c>
      <c r="M2223" s="31">
        <v>8</v>
      </c>
      <c r="N2223" s="31">
        <v>53</v>
      </c>
      <c r="O2223" s="30" t="s">
        <v>128</v>
      </c>
      <c r="P2223" s="25">
        <v>77</v>
      </c>
      <c r="Q2223" s="25">
        <v>100</v>
      </c>
      <c r="R2223" s="23" t="s">
        <v>51</v>
      </c>
      <c r="S2223" s="25">
        <v>49</v>
      </c>
      <c r="T2223" s="23" t="s">
        <v>121</v>
      </c>
    </row>
    <row r="2224" spans="1:20" x14ac:dyDescent="0.3">
      <c r="A2224" s="26">
        <v>43869</v>
      </c>
      <c r="B2224" s="23" t="s">
        <v>45</v>
      </c>
      <c r="C2224" s="23" t="s">
        <v>46</v>
      </c>
      <c r="D2224" s="23" t="s">
        <v>47</v>
      </c>
      <c r="E2224" s="25">
        <v>170</v>
      </c>
      <c r="F2224" s="24">
        <v>99</v>
      </c>
      <c r="G2224" s="24">
        <v>34</v>
      </c>
      <c r="H2224" s="24">
        <v>54</v>
      </c>
      <c r="I2224" s="23" t="s">
        <v>581</v>
      </c>
      <c r="J2224" s="24">
        <v>144</v>
      </c>
      <c r="K2224" s="23" t="s">
        <v>759</v>
      </c>
      <c r="L2224" s="30" t="s">
        <v>116</v>
      </c>
      <c r="M2224" s="31">
        <v>11</v>
      </c>
      <c r="N2224" s="31">
        <v>50</v>
      </c>
      <c r="O2224" s="30" t="s">
        <v>81</v>
      </c>
      <c r="P2224" s="25">
        <v>87</v>
      </c>
      <c r="Q2224" s="25">
        <v>99</v>
      </c>
      <c r="R2224" s="23" t="s">
        <v>51</v>
      </c>
      <c r="S2224" s="25">
        <v>69</v>
      </c>
      <c r="T2224" s="23" t="s">
        <v>164</v>
      </c>
    </row>
    <row r="2225" spans="1:20" x14ac:dyDescent="0.3">
      <c r="A2225" s="26">
        <v>43870</v>
      </c>
      <c r="B2225" s="23" t="s">
        <v>45</v>
      </c>
      <c r="C2225" s="23" t="s">
        <v>46</v>
      </c>
      <c r="D2225" s="23" t="s">
        <v>47</v>
      </c>
      <c r="E2225" s="25">
        <v>170</v>
      </c>
      <c r="F2225" s="24">
        <v>140</v>
      </c>
      <c r="G2225" s="24">
        <v>0</v>
      </c>
      <c r="H2225" s="24">
        <v>50</v>
      </c>
      <c r="I2225" s="23" t="s">
        <v>1060</v>
      </c>
      <c r="J2225" s="24">
        <v>230</v>
      </c>
      <c r="K2225" s="23" t="s">
        <v>68</v>
      </c>
      <c r="L2225" s="32">
        <v>22</v>
      </c>
      <c r="M2225" s="31">
        <v>17</v>
      </c>
      <c r="N2225" s="31">
        <v>92</v>
      </c>
      <c r="O2225" s="30" t="s">
        <v>747</v>
      </c>
      <c r="P2225" s="25">
        <v>66</v>
      </c>
      <c r="Q2225" s="25">
        <v>100</v>
      </c>
      <c r="R2225" s="23" t="s">
        <v>51</v>
      </c>
      <c r="S2225" s="25">
        <v>43</v>
      </c>
      <c r="T2225" s="23" t="s">
        <v>121</v>
      </c>
    </row>
    <row r="2226" spans="1:20" x14ac:dyDescent="0.3">
      <c r="A2226" s="26">
        <v>43871</v>
      </c>
      <c r="B2226" s="23" t="s">
        <v>45</v>
      </c>
      <c r="C2226" s="23" t="s">
        <v>46</v>
      </c>
      <c r="D2226" s="23" t="s">
        <v>47</v>
      </c>
      <c r="E2226" s="25">
        <v>170</v>
      </c>
      <c r="F2226" s="24">
        <v>158</v>
      </c>
      <c r="G2226" s="24">
        <v>0</v>
      </c>
      <c r="H2226" s="24">
        <v>74</v>
      </c>
      <c r="I2226" s="23" t="s">
        <v>595</v>
      </c>
      <c r="J2226" s="24">
        <v>242</v>
      </c>
      <c r="K2226" s="23" t="s">
        <v>245</v>
      </c>
      <c r="L2226" s="30" t="s">
        <v>116</v>
      </c>
      <c r="M2226" s="31">
        <v>3</v>
      </c>
      <c r="N2226" s="31">
        <v>78</v>
      </c>
      <c r="O2226" s="30" t="s">
        <v>94</v>
      </c>
      <c r="P2226" s="25">
        <v>72</v>
      </c>
      <c r="Q2226" s="25">
        <v>99</v>
      </c>
      <c r="R2226" s="23" t="s">
        <v>143</v>
      </c>
      <c r="S2226" s="25">
        <v>38</v>
      </c>
      <c r="T2226" s="23" t="s">
        <v>52</v>
      </c>
    </row>
    <row r="2227" spans="1:20" x14ac:dyDescent="0.3">
      <c r="A2227" s="26">
        <v>43872</v>
      </c>
      <c r="B2227" s="23" t="s">
        <v>45</v>
      </c>
      <c r="C2227" s="23" t="s">
        <v>46</v>
      </c>
      <c r="D2227" s="23" t="s">
        <v>47</v>
      </c>
      <c r="E2227" s="25">
        <v>170</v>
      </c>
      <c r="F2227" s="24">
        <v>123</v>
      </c>
      <c r="G2227" s="24">
        <v>20</v>
      </c>
      <c r="H2227" s="24">
        <v>83</v>
      </c>
      <c r="I2227" s="23" t="s">
        <v>868</v>
      </c>
      <c r="J2227" s="24">
        <v>163</v>
      </c>
      <c r="K2227" s="23" t="s">
        <v>417</v>
      </c>
      <c r="L2227" s="30" t="s">
        <v>84</v>
      </c>
      <c r="M2227" s="31">
        <v>11</v>
      </c>
      <c r="N2227" s="31">
        <v>58</v>
      </c>
      <c r="O2227" s="30" t="s">
        <v>206</v>
      </c>
      <c r="P2227" s="25">
        <v>86</v>
      </c>
      <c r="Q2227" s="25">
        <v>97</v>
      </c>
      <c r="R2227" s="23" t="s">
        <v>51</v>
      </c>
      <c r="S2227" s="25">
        <v>63</v>
      </c>
      <c r="T2227" s="23" t="s">
        <v>179</v>
      </c>
    </row>
    <row r="2228" spans="1:20" x14ac:dyDescent="0.3">
      <c r="A2228" s="26">
        <v>43873</v>
      </c>
      <c r="B2228" s="23" t="s">
        <v>45</v>
      </c>
      <c r="C2228" s="23" t="s">
        <v>46</v>
      </c>
      <c r="D2228" s="23" t="s">
        <v>47</v>
      </c>
      <c r="E2228" s="25">
        <v>170</v>
      </c>
      <c r="F2228" s="24">
        <v>116</v>
      </c>
      <c r="G2228" s="24">
        <v>0</v>
      </c>
      <c r="H2228" s="24">
        <v>77</v>
      </c>
      <c r="I2228" s="23" t="s">
        <v>280</v>
      </c>
      <c r="J2228" s="24">
        <v>156</v>
      </c>
      <c r="K2228" s="23" t="s">
        <v>535</v>
      </c>
      <c r="L2228" s="30" t="s">
        <v>401</v>
      </c>
      <c r="M2228" s="31">
        <v>6</v>
      </c>
      <c r="N2228" s="31">
        <v>28</v>
      </c>
      <c r="O2228" s="30" t="s">
        <v>129</v>
      </c>
      <c r="P2228" s="25">
        <v>87</v>
      </c>
      <c r="Q2228" s="25">
        <v>100</v>
      </c>
      <c r="R2228" s="23" t="s">
        <v>226</v>
      </c>
      <c r="S2228" s="25">
        <v>66</v>
      </c>
      <c r="T2228" s="23" t="s">
        <v>146</v>
      </c>
    </row>
    <row r="2229" spans="1:20" x14ac:dyDescent="0.3">
      <c r="A2229" s="26">
        <v>43874</v>
      </c>
      <c r="B2229" s="23" t="s">
        <v>45</v>
      </c>
      <c r="C2229" s="23" t="s">
        <v>46</v>
      </c>
      <c r="D2229" s="23" t="s">
        <v>47</v>
      </c>
      <c r="E2229" s="25">
        <v>170</v>
      </c>
      <c r="F2229" s="24">
        <v>143</v>
      </c>
      <c r="G2229" s="24">
        <v>0</v>
      </c>
      <c r="H2229" s="24">
        <v>81</v>
      </c>
      <c r="I2229" s="23" t="s">
        <v>728</v>
      </c>
      <c r="J2229" s="24">
        <v>205</v>
      </c>
      <c r="K2229" s="23" t="s">
        <v>328</v>
      </c>
      <c r="L2229" s="32">
        <v>28</v>
      </c>
      <c r="M2229" s="31">
        <v>14</v>
      </c>
      <c r="N2229" s="31">
        <v>83</v>
      </c>
      <c r="O2229" s="30" t="s">
        <v>158</v>
      </c>
      <c r="P2229" s="25">
        <v>77</v>
      </c>
      <c r="Q2229" s="25">
        <v>100</v>
      </c>
      <c r="R2229" s="23" t="s">
        <v>475</v>
      </c>
      <c r="S2229" s="25">
        <v>42</v>
      </c>
      <c r="T2229" s="23" t="s">
        <v>167</v>
      </c>
    </row>
    <row r="2230" spans="1:20" x14ac:dyDescent="0.3">
      <c r="A2230" s="26">
        <v>43875</v>
      </c>
      <c r="B2230" s="23" t="s">
        <v>45</v>
      </c>
      <c r="C2230" s="23" t="s">
        <v>46</v>
      </c>
      <c r="D2230" s="23" t="s">
        <v>47</v>
      </c>
      <c r="E2230" s="25">
        <v>170</v>
      </c>
      <c r="F2230" s="24">
        <v>123</v>
      </c>
      <c r="G2230" s="24">
        <v>0</v>
      </c>
      <c r="H2230" s="24">
        <v>61</v>
      </c>
      <c r="I2230" s="23" t="s">
        <v>1061</v>
      </c>
      <c r="J2230" s="24">
        <v>185</v>
      </c>
      <c r="K2230" s="23" t="s">
        <v>916</v>
      </c>
      <c r="L2230" s="32">
        <v>34</v>
      </c>
      <c r="M2230" s="31">
        <v>8</v>
      </c>
      <c r="N2230" s="31">
        <v>58</v>
      </c>
      <c r="O2230" s="30" t="s">
        <v>186</v>
      </c>
      <c r="P2230" s="25">
        <v>73</v>
      </c>
      <c r="Q2230" s="25">
        <v>99</v>
      </c>
      <c r="R2230" s="23" t="s">
        <v>51</v>
      </c>
      <c r="S2230" s="25">
        <v>51</v>
      </c>
      <c r="T2230" s="23" t="s">
        <v>52</v>
      </c>
    </row>
    <row r="2231" spans="1:20" x14ac:dyDescent="0.3">
      <c r="A2231" s="26">
        <v>43876</v>
      </c>
      <c r="B2231" s="23" t="s">
        <v>45</v>
      </c>
      <c r="C2231" s="23" t="s">
        <v>46</v>
      </c>
      <c r="D2231" s="23" t="s">
        <v>47</v>
      </c>
      <c r="E2231" s="25">
        <v>170</v>
      </c>
      <c r="F2231" s="24">
        <v>122</v>
      </c>
      <c r="G2231" s="24">
        <v>0</v>
      </c>
      <c r="H2231" s="24">
        <v>46</v>
      </c>
      <c r="I2231" s="23" t="s">
        <v>724</v>
      </c>
      <c r="J2231" s="24">
        <v>198</v>
      </c>
      <c r="K2231" s="23" t="s">
        <v>51</v>
      </c>
      <c r="L2231" s="32">
        <v>19</v>
      </c>
      <c r="M2231" s="31">
        <v>8</v>
      </c>
      <c r="N2231" s="31">
        <v>117</v>
      </c>
      <c r="O2231" s="30" t="s">
        <v>107</v>
      </c>
      <c r="P2231" s="25">
        <v>70</v>
      </c>
      <c r="Q2231" s="25">
        <v>100</v>
      </c>
      <c r="R2231" s="23" t="s">
        <v>143</v>
      </c>
      <c r="S2231" s="25">
        <v>34</v>
      </c>
      <c r="T2231" s="23" t="s">
        <v>100</v>
      </c>
    </row>
    <row r="2232" spans="1:20" x14ac:dyDescent="0.3">
      <c r="A2232" s="26">
        <v>43877</v>
      </c>
      <c r="B2232" s="23" t="s">
        <v>45</v>
      </c>
      <c r="C2232" s="23" t="s">
        <v>46</v>
      </c>
      <c r="D2232" s="23" t="s">
        <v>47</v>
      </c>
      <c r="E2232" s="25">
        <v>170</v>
      </c>
      <c r="F2232" s="24">
        <v>178</v>
      </c>
      <c r="G2232" s="24">
        <v>100</v>
      </c>
      <c r="H2232" s="24">
        <v>121</v>
      </c>
      <c r="I2232" s="23" t="s">
        <v>356</v>
      </c>
      <c r="J2232" s="24">
        <v>235</v>
      </c>
      <c r="K2232" s="23" t="s">
        <v>339</v>
      </c>
      <c r="L2232" s="32">
        <v>22</v>
      </c>
      <c r="M2232" s="31">
        <v>19</v>
      </c>
      <c r="N2232" s="31">
        <v>125</v>
      </c>
      <c r="O2232" s="30" t="s">
        <v>543</v>
      </c>
      <c r="P2232" s="25">
        <v>38</v>
      </c>
      <c r="Q2232" s="25">
        <v>89</v>
      </c>
      <c r="R2232" s="23" t="s">
        <v>88</v>
      </c>
      <c r="S2232" s="25">
        <v>28</v>
      </c>
      <c r="T2232" s="23" t="s">
        <v>51</v>
      </c>
    </row>
    <row r="2233" spans="1:20" x14ac:dyDescent="0.3">
      <c r="A2233" s="26">
        <v>43878</v>
      </c>
      <c r="B2233" s="23" t="s">
        <v>45</v>
      </c>
      <c r="C2233" s="23" t="s">
        <v>46</v>
      </c>
      <c r="D2233" s="23" t="s">
        <v>47</v>
      </c>
      <c r="E2233" s="25">
        <v>170</v>
      </c>
      <c r="F2233" s="24">
        <v>111</v>
      </c>
      <c r="G2233" s="24">
        <v>18</v>
      </c>
      <c r="H2233" s="24">
        <v>79</v>
      </c>
      <c r="I2233" s="23" t="s">
        <v>172</v>
      </c>
      <c r="J2233" s="24">
        <v>143</v>
      </c>
      <c r="K2233" s="23" t="s">
        <v>659</v>
      </c>
      <c r="L2233" s="30" t="s">
        <v>84</v>
      </c>
      <c r="M2233" s="31">
        <v>11</v>
      </c>
      <c r="N2233" s="31">
        <v>92</v>
      </c>
      <c r="O2233" s="30" t="s">
        <v>113</v>
      </c>
      <c r="P2233" s="25">
        <v>85</v>
      </c>
      <c r="Q2233" s="25">
        <v>98</v>
      </c>
      <c r="R2233" s="23" t="s">
        <v>51</v>
      </c>
      <c r="S2233" s="25">
        <v>56</v>
      </c>
      <c r="T2233" s="23" t="s">
        <v>81</v>
      </c>
    </row>
    <row r="2234" spans="1:20" x14ac:dyDescent="0.3">
      <c r="A2234" s="26">
        <v>43879</v>
      </c>
      <c r="B2234" s="23" t="s">
        <v>45</v>
      </c>
      <c r="C2234" s="23" t="s">
        <v>46</v>
      </c>
      <c r="D2234" s="23" t="s">
        <v>47</v>
      </c>
      <c r="E2234" s="25">
        <v>170</v>
      </c>
      <c r="F2234" s="24">
        <v>92</v>
      </c>
      <c r="G2234" s="24">
        <v>0</v>
      </c>
      <c r="H2234" s="24">
        <v>41</v>
      </c>
      <c r="I2234" s="23" t="s">
        <v>394</v>
      </c>
      <c r="J2234" s="24">
        <v>142</v>
      </c>
      <c r="K2234" s="23" t="s">
        <v>212</v>
      </c>
      <c r="L2234" s="30" t="s">
        <v>218</v>
      </c>
      <c r="M2234" s="31">
        <v>8</v>
      </c>
      <c r="N2234" s="31">
        <v>58</v>
      </c>
      <c r="O2234" s="30" t="s">
        <v>133</v>
      </c>
      <c r="P2234" s="25">
        <v>74</v>
      </c>
      <c r="Q2234" s="25">
        <v>99</v>
      </c>
      <c r="R2234" s="23" t="s">
        <v>80</v>
      </c>
      <c r="S2234" s="25">
        <v>47</v>
      </c>
      <c r="T2234" s="23" t="s">
        <v>64</v>
      </c>
    </row>
    <row r="2235" spans="1:20" x14ac:dyDescent="0.3">
      <c r="A2235" s="26">
        <v>43880</v>
      </c>
      <c r="B2235" s="23" t="s">
        <v>45</v>
      </c>
      <c r="C2235" s="23" t="s">
        <v>46</v>
      </c>
      <c r="D2235" s="23" t="s">
        <v>47</v>
      </c>
      <c r="E2235" s="25">
        <v>170</v>
      </c>
      <c r="F2235" s="24">
        <v>92</v>
      </c>
      <c r="G2235" s="24">
        <v>0</v>
      </c>
      <c r="H2235" s="24">
        <v>22</v>
      </c>
      <c r="I2235" s="23" t="s">
        <v>183</v>
      </c>
      <c r="J2235" s="24">
        <v>161</v>
      </c>
      <c r="K2235" s="23" t="s">
        <v>727</v>
      </c>
      <c r="L2235" s="30" t="s">
        <v>84</v>
      </c>
      <c r="M2235" s="31">
        <v>11</v>
      </c>
      <c r="N2235" s="31">
        <v>44</v>
      </c>
      <c r="O2235" s="30" t="s">
        <v>113</v>
      </c>
      <c r="P2235" s="25">
        <v>72</v>
      </c>
      <c r="Q2235" s="25">
        <v>99</v>
      </c>
      <c r="R2235" s="23" t="s">
        <v>51</v>
      </c>
      <c r="S2235" s="25">
        <v>43</v>
      </c>
      <c r="T2235" s="23" t="s">
        <v>51</v>
      </c>
    </row>
    <row r="2236" spans="1:20" x14ac:dyDescent="0.3">
      <c r="A2236" s="26">
        <v>43881</v>
      </c>
      <c r="B2236" s="23" t="s">
        <v>45</v>
      </c>
      <c r="C2236" s="23" t="s">
        <v>46</v>
      </c>
      <c r="D2236" s="23" t="s">
        <v>47</v>
      </c>
      <c r="E2236" s="25">
        <v>170</v>
      </c>
      <c r="F2236" s="24">
        <v>92</v>
      </c>
      <c r="G2236" s="24">
        <v>0</v>
      </c>
      <c r="H2236" s="24">
        <v>11</v>
      </c>
      <c r="I2236" s="23" t="s">
        <v>51</v>
      </c>
      <c r="J2236" s="24">
        <v>174</v>
      </c>
      <c r="K2236" s="23" t="s">
        <v>927</v>
      </c>
      <c r="L2236" s="32">
        <v>36</v>
      </c>
      <c r="M2236" s="31">
        <v>11</v>
      </c>
      <c r="N2236" s="31">
        <v>50</v>
      </c>
      <c r="O2236" s="30" t="s">
        <v>433</v>
      </c>
      <c r="P2236" s="25">
        <v>74</v>
      </c>
      <c r="Q2236" s="25">
        <v>100</v>
      </c>
      <c r="R2236" s="23" t="s">
        <v>475</v>
      </c>
      <c r="S2236" s="25">
        <v>48</v>
      </c>
      <c r="T2236" s="23" t="s">
        <v>61</v>
      </c>
    </row>
    <row r="2237" spans="1:20" x14ac:dyDescent="0.3">
      <c r="A2237" s="26">
        <v>43882</v>
      </c>
      <c r="B2237" s="23" t="s">
        <v>45</v>
      </c>
      <c r="C2237" s="23" t="s">
        <v>46</v>
      </c>
      <c r="D2237" s="23" t="s">
        <v>47</v>
      </c>
      <c r="E2237" s="25">
        <v>170</v>
      </c>
      <c r="F2237" s="24">
        <v>118</v>
      </c>
      <c r="G2237" s="24">
        <v>0</v>
      </c>
      <c r="H2237" s="24">
        <v>57</v>
      </c>
      <c r="I2237" s="23" t="s">
        <v>1019</v>
      </c>
      <c r="J2237" s="24">
        <v>178</v>
      </c>
      <c r="K2237" s="23" t="s">
        <v>324</v>
      </c>
      <c r="L2237" s="32">
        <v>32</v>
      </c>
      <c r="M2237" s="31">
        <v>11</v>
      </c>
      <c r="N2237" s="31">
        <v>44</v>
      </c>
      <c r="O2237" s="30" t="s">
        <v>64</v>
      </c>
      <c r="P2237" s="25">
        <v>76</v>
      </c>
      <c r="Q2237" s="25">
        <v>98</v>
      </c>
      <c r="R2237" s="23" t="s">
        <v>108</v>
      </c>
      <c r="S2237" s="25">
        <v>52</v>
      </c>
      <c r="T2237" s="23" t="s">
        <v>121</v>
      </c>
    </row>
    <row r="2238" spans="1:20" x14ac:dyDescent="0.3">
      <c r="A2238" s="26">
        <v>43883</v>
      </c>
      <c r="B2238" s="23" t="s">
        <v>45</v>
      </c>
      <c r="C2238" s="23" t="s">
        <v>46</v>
      </c>
      <c r="D2238" s="23" t="s">
        <v>47</v>
      </c>
      <c r="E2238" s="25">
        <v>170</v>
      </c>
      <c r="F2238" s="24">
        <v>108</v>
      </c>
      <c r="G2238" s="24">
        <v>0</v>
      </c>
      <c r="H2238" s="24">
        <v>35</v>
      </c>
      <c r="I2238" s="23" t="s">
        <v>733</v>
      </c>
      <c r="J2238" s="24">
        <v>180</v>
      </c>
      <c r="K2238" s="23" t="s">
        <v>914</v>
      </c>
      <c r="L2238" s="32">
        <v>34</v>
      </c>
      <c r="M2238" s="31">
        <v>14</v>
      </c>
      <c r="N2238" s="31">
        <v>100</v>
      </c>
      <c r="O2238" s="30" t="s">
        <v>179</v>
      </c>
      <c r="P2238" s="25">
        <v>80</v>
      </c>
      <c r="Q2238" s="25">
        <v>100</v>
      </c>
      <c r="R2238" s="23" t="s">
        <v>123</v>
      </c>
      <c r="S2238" s="25">
        <v>47</v>
      </c>
      <c r="T2238" s="23" t="s">
        <v>133</v>
      </c>
    </row>
    <row r="2239" spans="1:20" x14ac:dyDescent="0.3">
      <c r="A2239" s="26">
        <v>43884</v>
      </c>
      <c r="B2239" s="23" t="s">
        <v>45</v>
      </c>
      <c r="C2239" s="23" t="s">
        <v>46</v>
      </c>
      <c r="D2239" s="23" t="s">
        <v>47</v>
      </c>
      <c r="E2239" s="25">
        <v>170</v>
      </c>
      <c r="F2239" s="24">
        <v>128</v>
      </c>
      <c r="G2239" s="24">
        <v>0</v>
      </c>
      <c r="H2239" s="24">
        <v>33</v>
      </c>
      <c r="I2239" s="23" t="s">
        <v>752</v>
      </c>
      <c r="J2239" s="24">
        <v>222</v>
      </c>
      <c r="K2239" s="23" t="s">
        <v>701</v>
      </c>
      <c r="L2239" s="30" t="s">
        <v>263</v>
      </c>
      <c r="M2239" s="31">
        <v>14</v>
      </c>
      <c r="N2239" s="31">
        <v>67</v>
      </c>
      <c r="O2239" s="30" t="s">
        <v>164</v>
      </c>
      <c r="P2239" s="25">
        <v>74</v>
      </c>
      <c r="Q2239" s="25">
        <v>99</v>
      </c>
      <c r="R2239" s="23" t="s">
        <v>475</v>
      </c>
      <c r="S2239" s="25">
        <v>36</v>
      </c>
      <c r="T2239" s="23" t="s">
        <v>89</v>
      </c>
    </row>
    <row r="2240" spans="1:20" x14ac:dyDescent="0.3">
      <c r="A2240" s="26">
        <v>43885</v>
      </c>
      <c r="B2240" s="23" t="s">
        <v>45</v>
      </c>
      <c r="C2240" s="23" t="s">
        <v>46</v>
      </c>
      <c r="D2240" s="23" t="s">
        <v>47</v>
      </c>
      <c r="E2240" s="25">
        <v>170</v>
      </c>
      <c r="F2240" s="24">
        <v>112</v>
      </c>
      <c r="G2240" s="24">
        <v>10</v>
      </c>
      <c r="H2240" s="24">
        <v>33</v>
      </c>
      <c r="I2240" s="23" t="s">
        <v>848</v>
      </c>
      <c r="J2240" s="24">
        <v>191</v>
      </c>
      <c r="K2240" s="23" t="s">
        <v>748</v>
      </c>
      <c r="L2240" s="32">
        <v>35</v>
      </c>
      <c r="M2240" s="31">
        <v>17</v>
      </c>
      <c r="N2240" s="31">
        <v>78</v>
      </c>
      <c r="O2240" s="30" t="s">
        <v>213</v>
      </c>
      <c r="P2240" s="25">
        <v>82</v>
      </c>
      <c r="Q2240" s="25">
        <v>100</v>
      </c>
      <c r="R2240" s="23" t="s">
        <v>51</v>
      </c>
      <c r="S2240" s="25">
        <v>54</v>
      </c>
      <c r="T2240" s="23" t="s">
        <v>52</v>
      </c>
    </row>
    <row r="2241" spans="1:20" x14ac:dyDescent="0.3">
      <c r="A2241" s="26">
        <v>43886</v>
      </c>
      <c r="B2241" s="23" t="s">
        <v>45</v>
      </c>
      <c r="C2241" s="23" t="s">
        <v>46</v>
      </c>
      <c r="D2241" s="23" t="s">
        <v>47</v>
      </c>
      <c r="E2241" s="25">
        <v>170</v>
      </c>
      <c r="F2241" s="24">
        <v>110</v>
      </c>
      <c r="G2241" s="24">
        <v>6</v>
      </c>
      <c r="H2241" s="24">
        <v>81</v>
      </c>
      <c r="I2241" s="23" t="s">
        <v>1062</v>
      </c>
      <c r="J2241" s="24">
        <v>140</v>
      </c>
      <c r="K2241" s="23" t="s">
        <v>117</v>
      </c>
      <c r="L2241" s="32">
        <v>30</v>
      </c>
      <c r="M2241" s="31">
        <v>11</v>
      </c>
      <c r="N2241" s="31">
        <v>72</v>
      </c>
      <c r="O2241" s="30" t="s">
        <v>117</v>
      </c>
      <c r="P2241" s="25">
        <v>86</v>
      </c>
      <c r="Q2241" s="25">
        <v>97</v>
      </c>
      <c r="R2241" s="23" t="s">
        <v>51</v>
      </c>
      <c r="S2241" s="25">
        <v>61</v>
      </c>
      <c r="T2241" s="23" t="s">
        <v>155</v>
      </c>
    </row>
    <row r="2242" spans="1:20" x14ac:dyDescent="0.3">
      <c r="A2242" s="26">
        <v>43887</v>
      </c>
      <c r="B2242" s="23" t="s">
        <v>45</v>
      </c>
      <c r="C2242" s="23" t="s">
        <v>46</v>
      </c>
      <c r="D2242" s="23" t="s">
        <v>47</v>
      </c>
      <c r="E2242" s="25">
        <v>170</v>
      </c>
      <c r="F2242" s="24">
        <v>112</v>
      </c>
      <c r="G2242" s="24">
        <v>0</v>
      </c>
      <c r="H2242" s="24">
        <v>82</v>
      </c>
      <c r="I2242" s="23" t="s">
        <v>895</v>
      </c>
      <c r="J2242" s="24">
        <v>142</v>
      </c>
      <c r="K2242" s="23" t="s">
        <v>548</v>
      </c>
      <c r="L2242" s="32">
        <v>27</v>
      </c>
      <c r="M2242" s="31">
        <v>8</v>
      </c>
      <c r="N2242" s="31">
        <v>75</v>
      </c>
      <c r="O2242" s="30" t="s">
        <v>111</v>
      </c>
      <c r="P2242" s="25">
        <v>69</v>
      </c>
      <c r="Q2242" s="25">
        <v>85</v>
      </c>
      <c r="R2242" s="23" t="s">
        <v>594</v>
      </c>
      <c r="S2242" s="25">
        <v>50</v>
      </c>
      <c r="T2242" s="23" t="s">
        <v>158</v>
      </c>
    </row>
    <row r="2243" spans="1:20" x14ac:dyDescent="0.3">
      <c r="A2243" s="26">
        <v>43888</v>
      </c>
      <c r="B2243" s="23" t="s">
        <v>45</v>
      </c>
      <c r="C2243" s="23" t="s">
        <v>46</v>
      </c>
      <c r="D2243" s="23" t="s">
        <v>47</v>
      </c>
      <c r="E2243" s="25">
        <v>170</v>
      </c>
      <c r="F2243" s="24">
        <v>151</v>
      </c>
      <c r="G2243" s="24">
        <v>0</v>
      </c>
      <c r="H2243" s="24">
        <v>90</v>
      </c>
      <c r="I2243" s="23" t="s">
        <v>567</v>
      </c>
      <c r="J2243" s="24">
        <v>212</v>
      </c>
      <c r="K2243" s="23" t="s">
        <v>252</v>
      </c>
      <c r="L2243" s="32">
        <v>26</v>
      </c>
      <c r="M2243" s="31">
        <v>25</v>
      </c>
      <c r="N2243" s="31">
        <v>125</v>
      </c>
      <c r="O2243" s="30" t="s">
        <v>434</v>
      </c>
      <c r="P2243" s="25">
        <v>31</v>
      </c>
      <c r="Q2243" s="25">
        <v>92</v>
      </c>
      <c r="R2243" s="23" t="s">
        <v>100</v>
      </c>
      <c r="S2243" s="25">
        <v>25</v>
      </c>
      <c r="T2243" s="23" t="s">
        <v>280</v>
      </c>
    </row>
    <row r="2244" spans="1:20" x14ac:dyDescent="0.3">
      <c r="A2244" s="26">
        <v>43889</v>
      </c>
      <c r="B2244" s="23" t="s">
        <v>45</v>
      </c>
      <c r="C2244" s="23" t="s">
        <v>46</v>
      </c>
      <c r="D2244" s="23" t="s">
        <v>47</v>
      </c>
      <c r="E2244" s="25">
        <v>170</v>
      </c>
      <c r="F2244" s="24">
        <v>130</v>
      </c>
      <c r="G2244" s="24">
        <v>2</v>
      </c>
      <c r="H2244" s="24">
        <v>62</v>
      </c>
      <c r="I2244" s="23" t="s">
        <v>720</v>
      </c>
      <c r="J2244" s="24">
        <v>199</v>
      </c>
      <c r="K2244" s="23" t="s">
        <v>496</v>
      </c>
      <c r="L2244" s="32">
        <v>22</v>
      </c>
      <c r="M2244" s="31">
        <v>8</v>
      </c>
      <c r="N2244" s="31">
        <v>64</v>
      </c>
      <c r="O2244" s="30" t="s">
        <v>107</v>
      </c>
      <c r="P2244" s="25">
        <v>59</v>
      </c>
      <c r="Q2244" s="25">
        <v>92</v>
      </c>
      <c r="R2244" s="23" t="s">
        <v>80</v>
      </c>
      <c r="S2244" s="25">
        <v>30</v>
      </c>
      <c r="T2244" s="23" t="s">
        <v>135</v>
      </c>
    </row>
    <row r="2245" spans="1:20" x14ac:dyDescent="0.3">
      <c r="A2245" s="26">
        <v>43890</v>
      </c>
      <c r="B2245" s="23" t="s">
        <v>45</v>
      </c>
      <c r="C2245" s="23" t="s">
        <v>46</v>
      </c>
      <c r="D2245" s="23" t="s">
        <v>47</v>
      </c>
      <c r="E2245" s="25">
        <v>170</v>
      </c>
      <c r="F2245" s="24">
        <v>132</v>
      </c>
      <c r="G2245" s="24">
        <v>6</v>
      </c>
      <c r="H2245" s="24">
        <v>76</v>
      </c>
      <c r="I2245" s="23" t="s">
        <v>310</v>
      </c>
      <c r="J2245" s="24">
        <v>187</v>
      </c>
      <c r="K2245" s="23" t="s">
        <v>421</v>
      </c>
      <c r="L2245" s="32">
        <v>20</v>
      </c>
      <c r="M2245" s="31">
        <v>11</v>
      </c>
      <c r="N2245" s="31">
        <v>97</v>
      </c>
      <c r="O2245" s="30" t="s">
        <v>147</v>
      </c>
      <c r="P2245" s="25">
        <v>59</v>
      </c>
      <c r="Q2245" s="25">
        <v>93</v>
      </c>
      <c r="R2245" s="23" t="s">
        <v>520</v>
      </c>
      <c r="S2245" s="25">
        <v>24</v>
      </c>
      <c r="T2245" s="23" t="s">
        <v>195</v>
      </c>
    </row>
    <row r="2246" spans="1:20" x14ac:dyDescent="0.3">
      <c r="A2246" s="26">
        <v>43891</v>
      </c>
      <c r="B2246" s="23" t="s">
        <v>45</v>
      </c>
      <c r="C2246" s="23" t="s">
        <v>46</v>
      </c>
      <c r="D2246" s="23" t="s">
        <v>47</v>
      </c>
      <c r="E2246" s="25">
        <v>170</v>
      </c>
      <c r="F2246" s="24">
        <v>132</v>
      </c>
      <c r="G2246" s="24">
        <v>298</v>
      </c>
      <c r="H2246" s="24">
        <v>57</v>
      </c>
      <c r="I2246" s="23" t="s">
        <v>1037</v>
      </c>
      <c r="J2246" s="24">
        <v>206</v>
      </c>
      <c r="K2246" s="23" t="s">
        <v>548</v>
      </c>
      <c r="L2246" s="32">
        <v>28</v>
      </c>
      <c r="M2246" s="31">
        <v>14</v>
      </c>
      <c r="N2246" s="31">
        <v>136</v>
      </c>
      <c r="O2246" s="30" t="s">
        <v>210</v>
      </c>
      <c r="P2246" s="25">
        <v>53</v>
      </c>
      <c r="Q2246" s="25">
        <v>92</v>
      </c>
      <c r="R2246" s="23" t="s">
        <v>51</v>
      </c>
      <c r="S2246" s="25">
        <v>27</v>
      </c>
      <c r="T2246" s="23" t="s">
        <v>94</v>
      </c>
    </row>
    <row r="2247" spans="1:20" x14ac:dyDescent="0.3">
      <c r="A2247" s="26">
        <v>43892</v>
      </c>
      <c r="B2247" s="23" t="s">
        <v>45</v>
      </c>
      <c r="C2247" s="23" t="s">
        <v>46</v>
      </c>
      <c r="D2247" s="23" t="s">
        <v>47</v>
      </c>
      <c r="E2247" s="25">
        <v>170</v>
      </c>
      <c r="F2247" s="24">
        <v>89</v>
      </c>
      <c r="G2247" s="24">
        <v>142</v>
      </c>
      <c r="H2247" s="24">
        <v>64</v>
      </c>
      <c r="I2247" s="23" t="s">
        <v>1063</v>
      </c>
      <c r="J2247" s="24">
        <v>114</v>
      </c>
      <c r="K2247" s="23" t="s">
        <v>603</v>
      </c>
      <c r="L2247" s="32">
        <v>99</v>
      </c>
      <c r="M2247" s="31">
        <v>28</v>
      </c>
      <c r="N2247" s="31">
        <v>114</v>
      </c>
      <c r="O2247" s="30" t="s">
        <v>51</v>
      </c>
      <c r="P2247" s="25">
        <v>72</v>
      </c>
      <c r="Q2247" s="25">
        <v>97</v>
      </c>
      <c r="R2247" s="23" t="s">
        <v>59</v>
      </c>
      <c r="S2247" s="25">
        <v>54</v>
      </c>
      <c r="T2247" s="23" t="s">
        <v>64</v>
      </c>
    </row>
    <row r="2248" spans="1:20" x14ac:dyDescent="0.3">
      <c r="A2248" s="26">
        <v>43893</v>
      </c>
      <c r="B2248" s="23" t="s">
        <v>45</v>
      </c>
      <c r="C2248" s="23" t="s">
        <v>46</v>
      </c>
      <c r="D2248" s="23" t="s">
        <v>47</v>
      </c>
      <c r="E2248" s="25">
        <v>170</v>
      </c>
      <c r="F2248" s="24">
        <v>144</v>
      </c>
      <c r="G2248" s="24">
        <v>18</v>
      </c>
      <c r="H2248" s="24">
        <v>65</v>
      </c>
      <c r="I2248" s="23" t="s">
        <v>115</v>
      </c>
      <c r="J2248" s="24">
        <v>223</v>
      </c>
      <c r="K2248" s="23" t="s">
        <v>1064</v>
      </c>
      <c r="L2248" s="32">
        <v>28</v>
      </c>
      <c r="M2248" s="31">
        <v>39</v>
      </c>
      <c r="N2248" s="31">
        <v>233</v>
      </c>
      <c r="O2248" s="30" t="s">
        <v>192</v>
      </c>
      <c r="P2248" s="25">
        <v>57</v>
      </c>
      <c r="Q2248" s="25">
        <v>97</v>
      </c>
      <c r="R2248" s="23" t="s">
        <v>147</v>
      </c>
      <c r="S2248" s="25">
        <v>26</v>
      </c>
      <c r="T2248" s="23" t="s">
        <v>352</v>
      </c>
    </row>
    <row r="2249" spans="1:20" x14ac:dyDescent="0.3">
      <c r="A2249" s="26">
        <v>43894</v>
      </c>
      <c r="B2249" s="23" t="s">
        <v>45</v>
      </c>
      <c r="C2249" s="23" t="s">
        <v>46</v>
      </c>
      <c r="D2249" s="23" t="s">
        <v>47</v>
      </c>
      <c r="E2249" s="25">
        <v>170</v>
      </c>
      <c r="F2249" s="24">
        <v>162</v>
      </c>
      <c r="G2249" s="24">
        <v>28</v>
      </c>
      <c r="H2249" s="24">
        <v>90</v>
      </c>
      <c r="I2249" s="23" t="s">
        <v>854</v>
      </c>
      <c r="J2249" s="24">
        <v>234</v>
      </c>
      <c r="K2249" s="23" t="s">
        <v>643</v>
      </c>
      <c r="L2249" s="30" t="s">
        <v>533</v>
      </c>
      <c r="M2249" s="31">
        <v>6</v>
      </c>
      <c r="N2249" s="31">
        <v>64</v>
      </c>
      <c r="O2249" s="30" t="s">
        <v>65</v>
      </c>
      <c r="P2249" s="25">
        <v>70</v>
      </c>
      <c r="Q2249" s="25">
        <v>99</v>
      </c>
      <c r="R2249" s="23" t="s">
        <v>51</v>
      </c>
      <c r="S2249" s="25">
        <v>42</v>
      </c>
      <c r="T2249" s="23" t="s">
        <v>388</v>
      </c>
    </row>
    <row r="2250" spans="1:20" x14ac:dyDescent="0.3">
      <c r="A2250" s="26">
        <v>43895</v>
      </c>
      <c r="B2250" s="23" t="s">
        <v>45</v>
      </c>
      <c r="C2250" s="23" t="s">
        <v>46</v>
      </c>
      <c r="D2250" s="23" t="s">
        <v>47</v>
      </c>
      <c r="E2250" s="25">
        <v>170</v>
      </c>
      <c r="F2250" s="24">
        <v>134</v>
      </c>
      <c r="G2250" s="24">
        <v>113</v>
      </c>
      <c r="H2250" s="24">
        <v>76</v>
      </c>
      <c r="I2250" s="23" t="s">
        <v>1017</v>
      </c>
      <c r="J2250" s="24">
        <v>192</v>
      </c>
      <c r="K2250" s="23" t="s">
        <v>842</v>
      </c>
      <c r="L2250" s="32">
        <v>25</v>
      </c>
      <c r="M2250" s="31">
        <v>28</v>
      </c>
      <c r="N2250" s="31">
        <v>172</v>
      </c>
      <c r="O2250" s="30" t="s">
        <v>104</v>
      </c>
      <c r="P2250" s="25">
        <v>69</v>
      </c>
      <c r="Q2250" s="25">
        <v>96</v>
      </c>
      <c r="R2250" s="23" t="s">
        <v>763</v>
      </c>
      <c r="S2250" s="25">
        <v>41</v>
      </c>
      <c r="T2250" s="23" t="s">
        <v>60</v>
      </c>
    </row>
    <row r="2251" spans="1:20" x14ac:dyDescent="0.3">
      <c r="A2251" s="26">
        <v>43896</v>
      </c>
      <c r="B2251" s="23" t="s">
        <v>45</v>
      </c>
      <c r="C2251" s="23" t="s">
        <v>46</v>
      </c>
      <c r="D2251" s="23" t="s">
        <v>47</v>
      </c>
      <c r="E2251" s="25">
        <v>170</v>
      </c>
      <c r="F2251" s="24">
        <v>88</v>
      </c>
      <c r="G2251" s="24">
        <v>74</v>
      </c>
      <c r="H2251" s="24">
        <v>63</v>
      </c>
      <c r="I2251" s="23" t="s">
        <v>527</v>
      </c>
      <c r="J2251" s="24">
        <v>113</v>
      </c>
      <c r="K2251" s="23" t="s">
        <v>955</v>
      </c>
      <c r="L2251" s="32">
        <v>22</v>
      </c>
      <c r="M2251" s="31">
        <v>25</v>
      </c>
      <c r="N2251" s="31">
        <v>133</v>
      </c>
      <c r="O2251" s="30" t="s">
        <v>166</v>
      </c>
      <c r="P2251" s="25">
        <v>72</v>
      </c>
      <c r="Q2251" s="25">
        <v>91</v>
      </c>
      <c r="R2251" s="23" t="s">
        <v>257</v>
      </c>
      <c r="S2251" s="25">
        <v>54</v>
      </c>
      <c r="T2251" s="23" t="s">
        <v>128</v>
      </c>
    </row>
    <row r="2252" spans="1:20" x14ac:dyDescent="0.3">
      <c r="A2252" s="26">
        <v>43897</v>
      </c>
      <c r="B2252" s="23" t="s">
        <v>45</v>
      </c>
      <c r="C2252" s="23" t="s">
        <v>46</v>
      </c>
      <c r="D2252" s="23" t="s">
        <v>47</v>
      </c>
      <c r="E2252" s="25">
        <v>170</v>
      </c>
      <c r="F2252" s="24">
        <v>112</v>
      </c>
      <c r="G2252" s="24">
        <v>0</v>
      </c>
      <c r="H2252" s="24">
        <v>54</v>
      </c>
      <c r="I2252" s="23" t="s">
        <v>172</v>
      </c>
      <c r="J2252" s="24">
        <v>169</v>
      </c>
      <c r="K2252" s="23" t="s">
        <v>645</v>
      </c>
      <c r="L2252" s="30" t="s">
        <v>218</v>
      </c>
      <c r="M2252" s="31">
        <v>11</v>
      </c>
      <c r="N2252" s="31">
        <v>56</v>
      </c>
      <c r="O2252" s="30" t="s">
        <v>139</v>
      </c>
      <c r="P2252" s="25">
        <v>70</v>
      </c>
      <c r="Q2252" s="25">
        <v>98</v>
      </c>
      <c r="R2252" s="23" t="s">
        <v>301</v>
      </c>
      <c r="S2252" s="25">
        <v>44</v>
      </c>
      <c r="T2252" s="23" t="s">
        <v>146</v>
      </c>
    </row>
    <row r="2253" spans="1:20" x14ac:dyDescent="0.3">
      <c r="A2253" s="26">
        <v>43898</v>
      </c>
      <c r="B2253" s="23" t="s">
        <v>45</v>
      </c>
      <c r="C2253" s="23" t="s">
        <v>46</v>
      </c>
      <c r="D2253" s="23" t="s">
        <v>47</v>
      </c>
      <c r="E2253" s="25">
        <v>170</v>
      </c>
      <c r="F2253" s="24">
        <v>128</v>
      </c>
      <c r="G2253" s="24">
        <v>0</v>
      </c>
      <c r="H2253" s="24">
        <v>46</v>
      </c>
      <c r="I2253" s="23" t="s">
        <v>919</v>
      </c>
      <c r="J2253" s="24">
        <v>211</v>
      </c>
      <c r="K2253" s="23" t="s">
        <v>328</v>
      </c>
      <c r="L2253" s="30" t="s">
        <v>218</v>
      </c>
      <c r="M2253" s="31">
        <v>14</v>
      </c>
      <c r="N2253" s="31">
        <v>108</v>
      </c>
      <c r="O2253" s="30" t="s">
        <v>260</v>
      </c>
      <c r="P2253" s="25">
        <v>69</v>
      </c>
      <c r="Q2253" s="25">
        <v>98</v>
      </c>
      <c r="R2253" s="23" t="s">
        <v>51</v>
      </c>
      <c r="S2253" s="25">
        <v>41</v>
      </c>
      <c r="T2253" s="23" t="s">
        <v>158</v>
      </c>
    </row>
    <row r="2254" spans="1:20" x14ac:dyDescent="0.3">
      <c r="A2254" s="26">
        <v>43899</v>
      </c>
      <c r="B2254" s="23" t="s">
        <v>45</v>
      </c>
      <c r="C2254" s="23" t="s">
        <v>46</v>
      </c>
      <c r="D2254" s="23" t="s">
        <v>47</v>
      </c>
      <c r="E2254" s="25">
        <v>170</v>
      </c>
      <c r="F2254" s="24">
        <v>119</v>
      </c>
      <c r="G2254" s="24">
        <v>0</v>
      </c>
      <c r="H2254" s="24">
        <v>65</v>
      </c>
      <c r="I2254" s="23" t="s">
        <v>1055</v>
      </c>
      <c r="J2254" s="24">
        <v>173</v>
      </c>
      <c r="K2254" s="23" t="s">
        <v>168</v>
      </c>
      <c r="L2254" s="30" t="s">
        <v>116</v>
      </c>
      <c r="M2254" s="31">
        <v>8</v>
      </c>
      <c r="N2254" s="31">
        <v>67</v>
      </c>
      <c r="O2254" s="30" t="s">
        <v>95</v>
      </c>
      <c r="P2254" s="25">
        <v>69</v>
      </c>
      <c r="Q2254" s="25">
        <v>94</v>
      </c>
      <c r="R2254" s="23" t="s">
        <v>51</v>
      </c>
      <c r="S2254" s="25">
        <v>45</v>
      </c>
      <c r="T2254" s="23" t="s">
        <v>201</v>
      </c>
    </row>
    <row r="2255" spans="1:20" x14ac:dyDescent="0.3">
      <c r="A2255" s="26">
        <v>43900</v>
      </c>
      <c r="B2255" s="23" t="s">
        <v>45</v>
      </c>
      <c r="C2255" s="23" t="s">
        <v>46</v>
      </c>
      <c r="D2255" s="23" t="s">
        <v>47</v>
      </c>
      <c r="E2255" s="25">
        <v>170</v>
      </c>
      <c r="F2255" s="24">
        <v>123</v>
      </c>
      <c r="G2255" s="24">
        <v>0</v>
      </c>
      <c r="H2255" s="24">
        <v>52</v>
      </c>
      <c r="I2255" s="23" t="s">
        <v>51</v>
      </c>
      <c r="J2255" s="24">
        <v>194</v>
      </c>
      <c r="K2255" s="23" t="s">
        <v>517</v>
      </c>
      <c r="L2255" s="30" t="s">
        <v>84</v>
      </c>
      <c r="M2255" s="31">
        <v>11</v>
      </c>
      <c r="N2255" s="31">
        <v>61</v>
      </c>
      <c r="O2255" s="30" t="s">
        <v>209</v>
      </c>
      <c r="P2255" s="25">
        <v>74</v>
      </c>
      <c r="Q2255" s="25">
        <v>98</v>
      </c>
      <c r="R2255" s="23" t="s">
        <v>120</v>
      </c>
      <c r="S2255" s="25">
        <v>53</v>
      </c>
      <c r="T2255" s="23" t="s">
        <v>64</v>
      </c>
    </row>
    <row r="2256" spans="1:20" x14ac:dyDescent="0.3">
      <c r="A2256" s="26">
        <v>43901</v>
      </c>
      <c r="B2256" s="23" t="s">
        <v>45</v>
      </c>
      <c r="C2256" s="23" t="s">
        <v>46</v>
      </c>
      <c r="D2256" s="23" t="s">
        <v>47</v>
      </c>
      <c r="E2256" s="25">
        <v>170</v>
      </c>
      <c r="F2256" s="24">
        <v>131</v>
      </c>
      <c r="G2256" s="24">
        <v>6</v>
      </c>
      <c r="H2256" s="24">
        <v>54</v>
      </c>
      <c r="I2256" s="23" t="s">
        <v>718</v>
      </c>
      <c r="J2256" s="24">
        <v>208</v>
      </c>
      <c r="K2256" s="23" t="s">
        <v>357</v>
      </c>
      <c r="L2256" s="30" t="s">
        <v>263</v>
      </c>
      <c r="M2256" s="31">
        <v>14</v>
      </c>
      <c r="N2256" s="31">
        <v>64</v>
      </c>
      <c r="O2256" s="30" t="s">
        <v>99</v>
      </c>
      <c r="P2256" s="25">
        <v>77</v>
      </c>
      <c r="Q2256" s="25">
        <v>100</v>
      </c>
      <c r="R2256" s="23" t="s">
        <v>257</v>
      </c>
      <c r="S2256" s="25">
        <v>57</v>
      </c>
      <c r="T2256" s="23" t="s">
        <v>135</v>
      </c>
    </row>
    <row r="2257" spans="1:20" x14ac:dyDescent="0.3">
      <c r="A2257" s="26">
        <v>43902</v>
      </c>
      <c r="B2257" s="23" t="s">
        <v>45</v>
      </c>
      <c r="C2257" s="23" t="s">
        <v>46</v>
      </c>
      <c r="D2257" s="23" t="s">
        <v>47</v>
      </c>
      <c r="E2257" s="25">
        <v>170</v>
      </c>
      <c r="F2257" s="24">
        <v>110</v>
      </c>
      <c r="G2257" s="24">
        <v>64</v>
      </c>
      <c r="H2257" s="24">
        <v>91</v>
      </c>
      <c r="I2257" s="23" t="s">
        <v>108</v>
      </c>
      <c r="J2257" s="24">
        <v>128</v>
      </c>
      <c r="K2257" s="23" t="s">
        <v>70</v>
      </c>
      <c r="L2257" s="32">
        <v>35</v>
      </c>
      <c r="M2257" s="31">
        <v>6</v>
      </c>
      <c r="N2257" s="31">
        <v>47</v>
      </c>
      <c r="O2257" s="30" t="s">
        <v>133</v>
      </c>
      <c r="P2257" s="25">
        <v>95</v>
      </c>
      <c r="Q2257" s="25">
        <v>99</v>
      </c>
      <c r="R2257" s="23" t="s">
        <v>51</v>
      </c>
      <c r="S2257" s="25">
        <v>88</v>
      </c>
      <c r="T2257" s="23" t="s">
        <v>121</v>
      </c>
    </row>
    <row r="2258" spans="1:20" x14ac:dyDescent="0.3">
      <c r="A2258" s="26">
        <v>43903</v>
      </c>
      <c r="B2258" s="23" t="s">
        <v>45</v>
      </c>
      <c r="C2258" s="23" t="s">
        <v>46</v>
      </c>
      <c r="D2258" s="23" t="s">
        <v>47</v>
      </c>
      <c r="E2258" s="25">
        <v>170</v>
      </c>
      <c r="F2258" s="24">
        <v>109</v>
      </c>
      <c r="G2258" s="24">
        <v>0</v>
      </c>
      <c r="H2258" s="24">
        <v>86</v>
      </c>
      <c r="I2258" s="23" t="s">
        <v>358</v>
      </c>
      <c r="J2258" s="24">
        <v>132</v>
      </c>
      <c r="K2258" s="23" t="s">
        <v>702</v>
      </c>
      <c r="L2258" s="30" t="s">
        <v>263</v>
      </c>
      <c r="M2258" s="31">
        <v>3</v>
      </c>
      <c r="N2258" s="31">
        <v>36</v>
      </c>
      <c r="O2258" s="30" t="s">
        <v>521</v>
      </c>
      <c r="P2258" s="25">
        <v>85</v>
      </c>
      <c r="Q2258" s="25">
        <v>99</v>
      </c>
      <c r="R2258" s="23" t="s">
        <v>51</v>
      </c>
      <c r="S2258" s="25">
        <v>72</v>
      </c>
      <c r="T2258" s="23" t="s">
        <v>91</v>
      </c>
    </row>
    <row r="2259" spans="1:20" x14ac:dyDescent="0.3">
      <c r="A2259" s="26">
        <v>43904</v>
      </c>
      <c r="B2259" s="23" t="s">
        <v>45</v>
      </c>
      <c r="C2259" s="23" t="s">
        <v>46</v>
      </c>
      <c r="D2259" s="23" t="s">
        <v>47</v>
      </c>
      <c r="E2259" s="25">
        <v>170</v>
      </c>
      <c r="F2259" s="24">
        <v>120</v>
      </c>
      <c r="G2259" s="24">
        <v>0</v>
      </c>
      <c r="H2259" s="24">
        <v>65</v>
      </c>
      <c r="I2259" s="23" t="s">
        <v>321</v>
      </c>
      <c r="J2259" s="24">
        <v>175</v>
      </c>
      <c r="K2259" s="23" t="s">
        <v>517</v>
      </c>
      <c r="L2259" s="30" t="s">
        <v>218</v>
      </c>
      <c r="M2259" s="31">
        <v>11</v>
      </c>
      <c r="N2259" s="31">
        <v>61</v>
      </c>
      <c r="O2259" s="30" t="s">
        <v>164</v>
      </c>
      <c r="P2259" s="25">
        <v>70</v>
      </c>
      <c r="Q2259" s="25">
        <v>97</v>
      </c>
      <c r="R2259" s="23" t="s">
        <v>51</v>
      </c>
      <c r="S2259" s="25">
        <v>52</v>
      </c>
      <c r="T2259" s="23" t="s">
        <v>51</v>
      </c>
    </row>
    <row r="2260" spans="1:20" x14ac:dyDescent="0.3">
      <c r="A2260" s="26">
        <v>43905</v>
      </c>
      <c r="B2260" s="23" t="s">
        <v>45</v>
      </c>
      <c r="C2260" s="23" t="s">
        <v>46</v>
      </c>
      <c r="D2260" s="23" t="s">
        <v>47</v>
      </c>
      <c r="E2260" s="25">
        <v>170</v>
      </c>
      <c r="F2260" s="24">
        <v>104</v>
      </c>
      <c r="G2260" s="24">
        <v>192</v>
      </c>
      <c r="H2260" s="24">
        <v>39</v>
      </c>
      <c r="I2260" s="23" t="s">
        <v>654</v>
      </c>
      <c r="J2260" s="24">
        <v>170</v>
      </c>
      <c r="K2260" s="23" t="s">
        <v>374</v>
      </c>
      <c r="L2260" s="30" t="s">
        <v>116</v>
      </c>
      <c r="M2260" s="31">
        <v>8</v>
      </c>
      <c r="N2260" s="31">
        <v>92</v>
      </c>
      <c r="O2260" s="30" t="s">
        <v>121</v>
      </c>
      <c r="P2260" s="25">
        <v>84</v>
      </c>
      <c r="Q2260" s="25">
        <v>100</v>
      </c>
      <c r="R2260" s="23" t="s">
        <v>51</v>
      </c>
      <c r="S2260" s="25">
        <v>58</v>
      </c>
      <c r="T2260" s="23" t="s">
        <v>89</v>
      </c>
    </row>
    <row r="2261" spans="1:20" x14ac:dyDescent="0.3">
      <c r="A2261" s="26">
        <v>43906</v>
      </c>
      <c r="B2261" s="23" t="s">
        <v>45</v>
      </c>
      <c r="C2261" s="23" t="s">
        <v>46</v>
      </c>
      <c r="D2261" s="23" t="s">
        <v>47</v>
      </c>
      <c r="E2261" s="25">
        <v>170</v>
      </c>
      <c r="F2261" s="24">
        <v>80</v>
      </c>
      <c r="G2261" s="24">
        <v>106</v>
      </c>
      <c r="H2261" s="24">
        <v>38</v>
      </c>
      <c r="I2261" s="23" t="s">
        <v>83</v>
      </c>
      <c r="J2261" s="24">
        <v>123</v>
      </c>
      <c r="K2261" s="23" t="s">
        <v>702</v>
      </c>
      <c r="L2261" s="32">
        <v>34</v>
      </c>
      <c r="M2261" s="31">
        <v>6</v>
      </c>
      <c r="N2261" s="31">
        <v>53</v>
      </c>
      <c r="O2261" s="30" t="s">
        <v>52</v>
      </c>
      <c r="P2261" s="25">
        <v>86</v>
      </c>
      <c r="Q2261" s="25">
        <v>98</v>
      </c>
      <c r="R2261" s="23" t="s">
        <v>51</v>
      </c>
      <c r="S2261" s="25">
        <v>63</v>
      </c>
      <c r="T2261" s="23" t="s">
        <v>50</v>
      </c>
    </row>
    <row r="2262" spans="1:20" x14ac:dyDescent="0.3">
      <c r="A2262" s="26">
        <v>43907</v>
      </c>
      <c r="B2262" s="23" t="s">
        <v>45</v>
      </c>
      <c r="C2262" s="23" t="s">
        <v>46</v>
      </c>
      <c r="D2262" s="23" t="s">
        <v>47</v>
      </c>
      <c r="E2262" s="25">
        <v>170</v>
      </c>
      <c r="F2262" s="24">
        <v>108</v>
      </c>
      <c r="G2262" s="24">
        <v>0</v>
      </c>
      <c r="H2262" s="24">
        <v>71</v>
      </c>
      <c r="I2262" s="23" t="s">
        <v>51</v>
      </c>
      <c r="J2262" s="24">
        <v>144</v>
      </c>
      <c r="K2262" s="23" t="s">
        <v>702</v>
      </c>
      <c r="L2262" s="30" t="s">
        <v>84</v>
      </c>
      <c r="M2262" s="31">
        <v>11</v>
      </c>
      <c r="N2262" s="31">
        <v>53</v>
      </c>
      <c r="O2262" s="30" t="s">
        <v>52</v>
      </c>
      <c r="P2262" s="25">
        <v>83</v>
      </c>
      <c r="Q2262" s="25">
        <v>99</v>
      </c>
      <c r="R2262" s="23" t="s">
        <v>51</v>
      </c>
      <c r="S2262" s="25">
        <v>63</v>
      </c>
      <c r="T2262" s="23" t="s">
        <v>179</v>
      </c>
    </row>
    <row r="2263" spans="1:20" x14ac:dyDescent="0.3">
      <c r="A2263" s="26">
        <v>43908</v>
      </c>
      <c r="B2263" s="23" t="s">
        <v>45</v>
      </c>
      <c r="C2263" s="23" t="s">
        <v>46</v>
      </c>
      <c r="D2263" s="23" t="s">
        <v>47</v>
      </c>
      <c r="E2263" s="25">
        <v>170</v>
      </c>
      <c r="F2263" s="24">
        <v>144</v>
      </c>
      <c r="G2263" s="24">
        <v>0</v>
      </c>
      <c r="H2263" s="24">
        <v>74</v>
      </c>
      <c r="I2263" s="23" t="s">
        <v>720</v>
      </c>
      <c r="J2263" s="24">
        <v>213</v>
      </c>
      <c r="K2263" s="23" t="s">
        <v>386</v>
      </c>
      <c r="L2263" s="30" t="s">
        <v>263</v>
      </c>
      <c r="M2263" s="31">
        <v>17</v>
      </c>
      <c r="N2263" s="31">
        <v>67</v>
      </c>
      <c r="O2263" s="30" t="s">
        <v>51</v>
      </c>
      <c r="P2263" s="25">
        <v>77</v>
      </c>
      <c r="Q2263" s="25">
        <v>98</v>
      </c>
      <c r="R2263" s="23" t="s">
        <v>51</v>
      </c>
      <c r="S2263" s="25">
        <v>54</v>
      </c>
      <c r="T2263" s="23" t="s">
        <v>179</v>
      </c>
    </row>
    <row r="2264" spans="1:20" x14ac:dyDescent="0.3">
      <c r="A2264" s="26">
        <v>43909</v>
      </c>
      <c r="B2264" s="23" t="s">
        <v>45</v>
      </c>
      <c r="C2264" s="23" t="s">
        <v>46</v>
      </c>
      <c r="D2264" s="23" t="s">
        <v>47</v>
      </c>
      <c r="E2264" s="25">
        <v>170</v>
      </c>
      <c r="F2264" s="24">
        <v>148</v>
      </c>
      <c r="G2264" s="24">
        <v>0</v>
      </c>
      <c r="H2264" s="24">
        <v>95</v>
      </c>
      <c r="I2264" s="23" t="s">
        <v>480</v>
      </c>
      <c r="J2264" s="24">
        <v>202</v>
      </c>
      <c r="K2264" s="23" t="s">
        <v>643</v>
      </c>
      <c r="L2264" s="30" t="s">
        <v>218</v>
      </c>
      <c r="M2264" s="31">
        <v>14</v>
      </c>
      <c r="N2264" s="31">
        <v>64</v>
      </c>
      <c r="O2264" s="30" t="s">
        <v>128</v>
      </c>
      <c r="P2264" s="25">
        <v>85</v>
      </c>
      <c r="Q2264" s="25">
        <v>100</v>
      </c>
      <c r="R2264" s="23" t="s">
        <v>367</v>
      </c>
      <c r="S2264" s="25">
        <v>66</v>
      </c>
      <c r="T2264" s="23" t="s">
        <v>94</v>
      </c>
    </row>
    <row r="2265" spans="1:20" x14ac:dyDescent="0.3">
      <c r="A2265" s="26">
        <v>43910</v>
      </c>
      <c r="B2265" s="23" t="s">
        <v>45</v>
      </c>
      <c r="C2265" s="23" t="s">
        <v>46</v>
      </c>
      <c r="D2265" s="23" t="s">
        <v>47</v>
      </c>
      <c r="E2265" s="25">
        <v>170</v>
      </c>
      <c r="F2265" s="24">
        <v>145</v>
      </c>
      <c r="G2265" s="24">
        <v>0</v>
      </c>
      <c r="H2265" s="24">
        <v>108</v>
      </c>
      <c r="I2265" s="23" t="s">
        <v>718</v>
      </c>
      <c r="J2265" s="24">
        <v>182</v>
      </c>
      <c r="K2265" s="23" t="s">
        <v>78</v>
      </c>
      <c r="L2265" s="32">
        <v>36</v>
      </c>
      <c r="M2265" s="31">
        <v>11</v>
      </c>
      <c r="N2265" s="31">
        <v>69</v>
      </c>
      <c r="O2265" s="30" t="s">
        <v>117</v>
      </c>
      <c r="P2265" s="25">
        <v>83</v>
      </c>
      <c r="Q2265" s="25">
        <v>99</v>
      </c>
      <c r="R2265" s="23" t="s">
        <v>51</v>
      </c>
      <c r="S2265" s="25">
        <v>56</v>
      </c>
      <c r="T2265" s="23" t="s">
        <v>264</v>
      </c>
    </row>
    <row r="2266" spans="1:20" x14ac:dyDescent="0.3">
      <c r="A2266" s="26">
        <v>43911</v>
      </c>
      <c r="B2266" s="23" t="s">
        <v>45</v>
      </c>
      <c r="C2266" s="23" t="s">
        <v>46</v>
      </c>
      <c r="D2266" s="23" t="s">
        <v>47</v>
      </c>
      <c r="E2266" s="25">
        <v>170</v>
      </c>
      <c r="F2266" s="24">
        <v>146</v>
      </c>
      <c r="G2266" s="24">
        <v>0</v>
      </c>
      <c r="H2266" s="24">
        <v>97</v>
      </c>
      <c r="I2266" s="23" t="s">
        <v>261</v>
      </c>
      <c r="J2266" s="24">
        <v>195</v>
      </c>
      <c r="K2266" s="23" t="s">
        <v>1065</v>
      </c>
      <c r="L2266" s="32">
        <v>34</v>
      </c>
      <c r="M2266" s="31">
        <v>8</v>
      </c>
      <c r="N2266" s="31">
        <v>75</v>
      </c>
      <c r="O2266" s="30" t="s">
        <v>139</v>
      </c>
      <c r="P2266" s="25">
        <v>84</v>
      </c>
      <c r="Q2266" s="25">
        <v>98</v>
      </c>
      <c r="R2266" s="23" t="s">
        <v>51</v>
      </c>
      <c r="S2266" s="25">
        <v>48</v>
      </c>
      <c r="T2266" s="23" t="s">
        <v>352</v>
      </c>
    </row>
    <row r="2267" spans="1:20" x14ac:dyDescent="0.3">
      <c r="A2267" s="26">
        <v>43912</v>
      </c>
      <c r="B2267" s="23" t="s">
        <v>45</v>
      </c>
      <c r="C2267" s="23" t="s">
        <v>46</v>
      </c>
      <c r="D2267" s="23" t="s">
        <v>47</v>
      </c>
      <c r="E2267" s="25">
        <v>170</v>
      </c>
      <c r="F2267" s="24">
        <v>138</v>
      </c>
      <c r="G2267" s="24">
        <v>0</v>
      </c>
      <c r="H2267" s="24">
        <v>108</v>
      </c>
      <c r="I2267" s="23" t="s">
        <v>51</v>
      </c>
      <c r="J2267" s="24">
        <v>167</v>
      </c>
      <c r="K2267" s="23" t="s">
        <v>464</v>
      </c>
      <c r="L2267" s="30" t="s">
        <v>218</v>
      </c>
      <c r="M2267" s="31">
        <v>8</v>
      </c>
      <c r="N2267" s="31">
        <v>72</v>
      </c>
      <c r="O2267" s="30" t="s">
        <v>135</v>
      </c>
      <c r="P2267" s="25">
        <v>82</v>
      </c>
      <c r="Q2267" s="25">
        <v>97</v>
      </c>
      <c r="R2267" s="23" t="s">
        <v>51</v>
      </c>
      <c r="S2267" s="25">
        <v>65</v>
      </c>
      <c r="T2267" s="23" t="s">
        <v>121</v>
      </c>
    </row>
    <row r="2268" spans="1:20" x14ac:dyDescent="0.3">
      <c r="A2268" s="26">
        <v>43913</v>
      </c>
      <c r="B2268" s="23" t="s">
        <v>45</v>
      </c>
      <c r="C2268" s="23" t="s">
        <v>46</v>
      </c>
      <c r="D2268" s="23" t="s">
        <v>47</v>
      </c>
      <c r="E2268" s="25">
        <v>170</v>
      </c>
      <c r="F2268" s="24">
        <v>134</v>
      </c>
      <c r="G2268" s="24">
        <v>0</v>
      </c>
      <c r="H2268" s="24">
        <v>109</v>
      </c>
      <c r="I2268" s="23" t="s">
        <v>453</v>
      </c>
      <c r="J2268" s="24">
        <v>160</v>
      </c>
      <c r="K2268" s="23" t="s">
        <v>391</v>
      </c>
      <c r="L2268" s="30" t="s">
        <v>218</v>
      </c>
      <c r="M2268" s="31">
        <v>14</v>
      </c>
      <c r="N2268" s="31">
        <v>61</v>
      </c>
      <c r="O2268" s="30" t="s">
        <v>179</v>
      </c>
      <c r="P2268" s="25">
        <v>80</v>
      </c>
      <c r="Q2268" s="25">
        <v>93</v>
      </c>
      <c r="R2268" s="23" t="s">
        <v>51</v>
      </c>
      <c r="S2268" s="25">
        <v>64</v>
      </c>
      <c r="T2268" s="23" t="s">
        <v>209</v>
      </c>
    </row>
    <row r="2269" spans="1:20" x14ac:dyDescent="0.3">
      <c r="A2269" s="26">
        <v>43914</v>
      </c>
      <c r="B2269" s="23" t="s">
        <v>45</v>
      </c>
      <c r="C2269" s="23" t="s">
        <v>46</v>
      </c>
      <c r="D2269" s="23" t="s">
        <v>47</v>
      </c>
      <c r="E2269" s="25">
        <v>170</v>
      </c>
      <c r="F2269" s="24">
        <v>138</v>
      </c>
      <c r="G2269" s="24">
        <v>0</v>
      </c>
      <c r="H2269" s="24">
        <v>70</v>
      </c>
      <c r="I2269" s="23" t="s">
        <v>229</v>
      </c>
      <c r="J2269" s="24">
        <v>205</v>
      </c>
      <c r="K2269" s="23" t="s">
        <v>464</v>
      </c>
      <c r="L2269" s="30" t="s">
        <v>263</v>
      </c>
      <c r="M2269" s="31">
        <v>14</v>
      </c>
      <c r="N2269" s="31">
        <v>67</v>
      </c>
      <c r="O2269" s="30" t="s">
        <v>89</v>
      </c>
      <c r="P2269" s="25">
        <v>70</v>
      </c>
      <c r="Q2269" s="25">
        <v>99</v>
      </c>
      <c r="R2269" s="23" t="s">
        <v>51</v>
      </c>
      <c r="S2269" s="25">
        <v>51</v>
      </c>
      <c r="T2269" s="23" t="s">
        <v>117</v>
      </c>
    </row>
    <row r="2270" spans="1:20" x14ac:dyDescent="0.3">
      <c r="A2270" s="26">
        <v>43915</v>
      </c>
      <c r="B2270" s="23" t="s">
        <v>45</v>
      </c>
      <c r="C2270" s="23" t="s">
        <v>46</v>
      </c>
      <c r="D2270" s="23" t="s">
        <v>47</v>
      </c>
      <c r="E2270" s="25">
        <v>170</v>
      </c>
      <c r="F2270" s="24">
        <v>128</v>
      </c>
      <c r="G2270" s="24">
        <v>0</v>
      </c>
      <c r="H2270" s="24">
        <v>61</v>
      </c>
      <c r="I2270" s="23" t="s">
        <v>51</v>
      </c>
      <c r="J2270" s="24">
        <v>194</v>
      </c>
      <c r="K2270" s="23" t="s">
        <v>306</v>
      </c>
      <c r="L2270" s="32">
        <v>36</v>
      </c>
      <c r="M2270" s="31">
        <v>11</v>
      </c>
      <c r="N2270" s="31">
        <v>78</v>
      </c>
      <c r="O2270" s="30" t="s">
        <v>52</v>
      </c>
      <c r="P2270" s="25">
        <v>70</v>
      </c>
      <c r="Q2270" s="25">
        <v>100</v>
      </c>
      <c r="R2270" s="23" t="s">
        <v>51</v>
      </c>
      <c r="S2270" s="25">
        <v>42</v>
      </c>
      <c r="T2270" s="23" t="s">
        <v>215</v>
      </c>
    </row>
    <row r="2271" spans="1:20" x14ac:dyDescent="0.3">
      <c r="A2271" s="26">
        <v>43916</v>
      </c>
      <c r="B2271" s="23" t="s">
        <v>45</v>
      </c>
      <c r="C2271" s="23" t="s">
        <v>46</v>
      </c>
      <c r="D2271" s="23" t="s">
        <v>47</v>
      </c>
      <c r="E2271" s="25">
        <v>170</v>
      </c>
      <c r="F2271" s="24">
        <v>106</v>
      </c>
      <c r="G2271" s="24">
        <v>0</v>
      </c>
      <c r="H2271" s="24">
        <v>65</v>
      </c>
      <c r="I2271" s="23" t="s">
        <v>662</v>
      </c>
      <c r="J2271" s="24">
        <v>146</v>
      </c>
      <c r="K2271" s="23" t="s">
        <v>548</v>
      </c>
      <c r="L2271" s="30" t="s">
        <v>263</v>
      </c>
      <c r="M2271" s="31">
        <v>11</v>
      </c>
      <c r="N2271" s="31">
        <v>64</v>
      </c>
      <c r="O2271" s="30" t="s">
        <v>135</v>
      </c>
      <c r="P2271" s="25">
        <v>60</v>
      </c>
      <c r="Q2271" s="25">
        <v>88</v>
      </c>
      <c r="R2271" s="23" t="s">
        <v>178</v>
      </c>
      <c r="S2271" s="25">
        <v>47</v>
      </c>
      <c r="T2271" s="23" t="s">
        <v>52</v>
      </c>
    </row>
    <row r="2272" spans="1:20" x14ac:dyDescent="0.3">
      <c r="A2272" s="26">
        <v>43917</v>
      </c>
      <c r="B2272" s="23" t="s">
        <v>45</v>
      </c>
      <c r="C2272" s="23" t="s">
        <v>46</v>
      </c>
      <c r="D2272" s="23" t="s">
        <v>47</v>
      </c>
      <c r="E2272" s="25">
        <v>170</v>
      </c>
      <c r="F2272" s="24">
        <v>86</v>
      </c>
      <c r="G2272" s="24">
        <v>0</v>
      </c>
      <c r="H2272" s="24">
        <v>18</v>
      </c>
      <c r="I2272" s="23" t="s">
        <v>926</v>
      </c>
      <c r="J2272" s="24">
        <v>155</v>
      </c>
      <c r="K2272" s="23" t="s">
        <v>538</v>
      </c>
      <c r="L2272" s="30" t="s">
        <v>401</v>
      </c>
      <c r="M2272" s="31">
        <v>14</v>
      </c>
      <c r="N2272" s="31">
        <v>64</v>
      </c>
      <c r="O2272" s="30" t="s">
        <v>215</v>
      </c>
      <c r="P2272" s="25">
        <v>68</v>
      </c>
      <c r="Q2272" s="25">
        <v>96</v>
      </c>
      <c r="R2272" s="23" t="s">
        <v>74</v>
      </c>
      <c r="S2272" s="25">
        <v>39</v>
      </c>
      <c r="T2272" s="23" t="s">
        <v>179</v>
      </c>
    </row>
    <row r="2273" spans="1:20" x14ac:dyDescent="0.3">
      <c r="A2273" s="26">
        <v>43918</v>
      </c>
      <c r="B2273" s="23" t="s">
        <v>45</v>
      </c>
      <c r="C2273" s="23" t="s">
        <v>46</v>
      </c>
      <c r="D2273" s="23" t="s">
        <v>47</v>
      </c>
      <c r="E2273" s="25">
        <v>170</v>
      </c>
      <c r="F2273" s="24">
        <v>99</v>
      </c>
      <c r="G2273" s="24">
        <v>0</v>
      </c>
      <c r="H2273" s="24">
        <v>24</v>
      </c>
      <c r="I2273" s="23" t="s">
        <v>301</v>
      </c>
      <c r="J2273" s="24">
        <v>174</v>
      </c>
      <c r="K2273" s="23" t="s">
        <v>197</v>
      </c>
      <c r="L2273" s="32">
        <v>34</v>
      </c>
      <c r="M2273" s="31">
        <v>8</v>
      </c>
      <c r="N2273" s="31">
        <v>64</v>
      </c>
      <c r="O2273" s="30" t="s">
        <v>167</v>
      </c>
      <c r="P2273" s="25">
        <v>75</v>
      </c>
      <c r="Q2273" s="25">
        <v>98</v>
      </c>
      <c r="R2273" s="23" t="s">
        <v>280</v>
      </c>
      <c r="S2273" s="25">
        <v>51</v>
      </c>
      <c r="T2273" s="23" t="s">
        <v>264</v>
      </c>
    </row>
    <row r="2274" spans="1:20" x14ac:dyDescent="0.3">
      <c r="A2274" s="26">
        <v>43919</v>
      </c>
      <c r="B2274" s="23" t="s">
        <v>45</v>
      </c>
      <c r="C2274" s="23" t="s">
        <v>46</v>
      </c>
      <c r="D2274" s="23" t="s">
        <v>47</v>
      </c>
      <c r="E2274" s="25">
        <v>170</v>
      </c>
      <c r="F2274" s="24">
        <v>110</v>
      </c>
      <c r="G2274" s="24">
        <v>6</v>
      </c>
      <c r="H2274" s="24">
        <v>72</v>
      </c>
      <c r="I2274" s="23" t="s">
        <v>272</v>
      </c>
      <c r="J2274" s="24">
        <v>148</v>
      </c>
      <c r="K2274" s="23" t="s">
        <v>176</v>
      </c>
      <c r="L2274" s="30" t="s">
        <v>263</v>
      </c>
      <c r="M2274" s="31">
        <v>14</v>
      </c>
      <c r="N2274" s="31">
        <v>78</v>
      </c>
      <c r="O2274" s="30" t="s">
        <v>638</v>
      </c>
      <c r="P2274" s="25">
        <v>77</v>
      </c>
      <c r="Q2274" s="25">
        <v>96</v>
      </c>
      <c r="R2274" s="23" t="s">
        <v>51</v>
      </c>
      <c r="S2274" s="25">
        <v>54</v>
      </c>
      <c r="T2274" s="23" t="s">
        <v>179</v>
      </c>
    </row>
    <row r="2275" spans="1:20" x14ac:dyDescent="0.3">
      <c r="A2275" s="26">
        <v>43920</v>
      </c>
      <c r="B2275" s="23" t="s">
        <v>45</v>
      </c>
      <c r="C2275" s="23" t="s">
        <v>46</v>
      </c>
      <c r="D2275" s="23" t="s">
        <v>47</v>
      </c>
      <c r="E2275" s="25">
        <v>170</v>
      </c>
      <c r="F2275" s="24">
        <v>50</v>
      </c>
      <c r="G2275" s="24">
        <v>100</v>
      </c>
      <c r="H2275" s="24">
        <v>24</v>
      </c>
      <c r="I2275" s="23" t="s">
        <v>581</v>
      </c>
      <c r="J2275" s="24">
        <v>75</v>
      </c>
      <c r="K2275" s="23" t="s">
        <v>187</v>
      </c>
      <c r="L2275" s="30" t="s">
        <v>84</v>
      </c>
      <c r="M2275" s="31">
        <v>8</v>
      </c>
      <c r="N2275" s="31">
        <v>97</v>
      </c>
      <c r="O2275" s="30" t="s">
        <v>64</v>
      </c>
      <c r="P2275" s="25">
        <v>86</v>
      </c>
      <c r="Q2275" s="25">
        <v>97</v>
      </c>
      <c r="R2275" s="23" t="s">
        <v>51</v>
      </c>
      <c r="S2275" s="25">
        <v>68</v>
      </c>
      <c r="T2275" s="23" t="s">
        <v>61</v>
      </c>
    </row>
    <row r="2276" spans="1:20" x14ac:dyDescent="0.3">
      <c r="A2276" s="26">
        <v>43921</v>
      </c>
      <c r="B2276" s="23" t="s">
        <v>45</v>
      </c>
      <c r="C2276" s="23" t="s">
        <v>46</v>
      </c>
      <c r="D2276" s="23" t="s">
        <v>47</v>
      </c>
      <c r="E2276" s="25">
        <v>170</v>
      </c>
      <c r="F2276" s="24">
        <v>65</v>
      </c>
      <c r="G2276" s="24">
        <v>0</v>
      </c>
      <c r="H2276" s="24">
        <v>24</v>
      </c>
      <c r="I2276" s="23" t="s">
        <v>1039</v>
      </c>
      <c r="J2276" s="24">
        <v>106</v>
      </c>
      <c r="K2276" s="23" t="s">
        <v>688</v>
      </c>
      <c r="L2276" s="30" t="s">
        <v>84</v>
      </c>
      <c r="M2276" s="31">
        <v>6</v>
      </c>
      <c r="N2276" s="31">
        <v>42</v>
      </c>
      <c r="O2276" s="30" t="s">
        <v>164</v>
      </c>
      <c r="P2276" s="25">
        <v>76</v>
      </c>
      <c r="Q2276" s="25">
        <v>98</v>
      </c>
      <c r="R2276" s="23" t="s">
        <v>51</v>
      </c>
      <c r="S2276" s="25">
        <v>57</v>
      </c>
      <c r="T2276" s="23" t="s">
        <v>113</v>
      </c>
    </row>
    <row r="2277" spans="1:20" x14ac:dyDescent="0.3">
      <c r="A2277" s="26">
        <v>43922</v>
      </c>
      <c r="B2277" s="23" t="s">
        <v>45</v>
      </c>
      <c r="C2277" s="23" t="s">
        <v>46</v>
      </c>
      <c r="D2277" s="23" t="s">
        <v>47</v>
      </c>
      <c r="E2277" s="25">
        <v>170</v>
      </c>
      <c r="F2277" s="24">
        <v>103</v>
      </c>
      <c r="G2277" s="24">
        <v>40</v>
      </c>
      <c r="H2277" s="24">
        <v>51</v>
      </c>
      <c r="I2277" s="23" t="s">
        <v>1011</v>
      </c>
      <c r="J2277" s="24">
        <v>155</v>
      </c>
      <c r="K2277" s="23" t="s">
        <v>354</v>
      </c>
      <c r="L2277" s="30" t="s">
        <v>218</v>
      </c>
      <c r="M2277" s="31">
        <v>14</v>
      </c>
      <c r="N2277" s="31">
        <v>61</v>
      </c>
      <c r="O2277" s="30" t="s">
        <v>129</v>
      </c>
      <c r="P2277" s="25">
        <v>79</v>
      </c>
      <c r="Q2277" s="25">
        <v>99</v>
      </c>
      <c r="R2277" s="23" t="s">
        <v>51</v>
      </c>
      <c r="S2277" s="25">
        <v>62</v>
      </c>
      <c r="T2277" s="23" t="s">
        <v>51</v>
      </c>
    </row>
    <row r="2278" spans="1:20" x14ac:dyDescent="0.3">
      <c r="A2278" s="26">
        <v>43923</v>
      </c>
      <c r="B2278" s="23" t="s">
        <v>45</v>
      </c>
      <c r="C2278" s="23" t="s">
        <v>46</v>
      </c>
      <c r="D2278" s="23" t="s">
        <v>47</v>
      </c>
      <c r="E2278" s="25">
        <v>170</v>
      </c>
      <c r="F2278" s="24">
        <v>117</v>
      </c>
      <c r="G2278" s="24">
        <v>0</v>
      </c>
      <c r="H2278" s="24">
        <v>93</v>
      </c>
      <c r="I2278" s="23" t="s">
        <v>51</v>
      </c>
      <c r="J2278" s="24">
        <v>141</v>
      </c>
      <c r="K2278" s="23" t="s">
        <v>623</v>
      </c>
      <c r="L2278" s="32">
        <v>34</v>
      </c>
      <c r="M2278" s="31">
        <v>8</v>
      </c>
      <c r="N2278" s="31">
        <v>69</v>
      </c>
      <c r="O2278" s="30" t="s">
        <v>213</v>
      </c>
      <c r="P2278" s="25">
        <v>80</v>
      </c>
      <c r="Q2278" s="25">
        <v>100</v>
      </c>
      <c r="R2278" s="23" t="s">
        <v>280</v>
      </c>
      <c r="S2278" s="25">
        <v>66</v>
      </c>
      <c r="T2278" s="23" t="s">
        <v>433</v>
      </c>
    </row>
    <row r="2279" spans="1:20" x14ac:dyDescent="0.3">
      <c r="A2279" s="26">
        <v>43924</v>
      </c>
      <c r="B2279" s="23" t="s">
        <v>45</v>
      </c>
      <c r="C2279" s="23" t="s">
        <v>46</v>
      </c>
      <c r="D2279" s="23" t="s">
        <v>47</v>
      </c>
      <c r="E2279" s="25">
        <v>170</v>
      </c>
      <c r="F2279" s="24">
        <v>121</v>
      </c>
      <c r="G2279" s="24">
        <v>0</v>
      </c>
      <c r="H2279" s="24">
        <v>66</v>
      </c>
      <c r="I2279" s="23" t="s">
        <v>51</v>
      </c>
      <c r="J2279" s="24">
        <v>176</v>
      </c>
      <c r="K2279" s="23" t="s">
        <v>992</v>
      </c>
      <c r="L2279" s="30" t="s">
        <v>84</v>
      </c>
      <c r="M2279" s="31">
        <v>8</v>
      </c>
      <c r="N2279" s="31">
        <v>58</v>
      </c>
      <c r="O2279" s="30" t="s">
        <v>89</v>
      </c>
      <c r="P2279" s="25">
        <v>68</v>
      </c>
      <c r="Q2279" s="25">
        <v>96</v>
      </c>
      <c r="R2279" s="23" t="s">
        <v>108</v>
      </c>
      <c r="S2279" s="25">
        <v>53</v>
      </c>
      <c r="T2279" s="23" t="s">
        <v>215</v>
      </c>
    </row>
    <row r="2280" spans="1:20" x14ac:dyDescent="0.3">
      <c r="A2280" s="26">
        <v>43925</v>
      </c>
      <c r="B2280" s="23" t="s">
        <v>45</v>
      </c>
      <c r="C2280" s="23" t="s">
        <v>46</v>
      </c>
      <c r="D2280" s="23" t="s">
        <v>47</v>
      </c>
      <c r="E2280" s="25">
        <v>170</v>
      </c>
      <c r="F2280" s="24">
        <v>142</v>
      </c>
      <c r="G2280" s="24">
        <v>0</v>
      </c>
      <c r="H2280" s="24">
        <v>45</v>
      </c>
      <c r="I2280" s="23" t="s">
        <v>418</v>
      </c>
      <c r="J2280" s="24">
        <v>239</v>
      </c>
      <c r="K2280" s="23" t="s">
        <v>420</v>
      </c>
      <c r="L2280" s="32">
        <v>23</v>
      </c>
      <c r="M2280" s="31">
        <v>19</v>
      </c>
      <c r="N2280" s="31">
        <v>92</v>
      </c>
      <c r="O2280" s="30" t="s">
        <v>81</v>
      </c>
      <c r="P2280" s="25">
        <v>51</v>
      </c>
      <c r="Q2280" s="25">
        <v>99</v>
      </c>
      <c r="R2280" s="23" t="s">
        <v>434</v>
      </c>
      <c r="S2280" s="25">
        <v>26</v>
      </c>
      <c r="T2280" s="23" t="s">
        <v>52</v>
      </c>
    </row>
    <row r="2281" spans="1:20" x14ac:dyDescent="0.3">
      <c r="A2281" s="26">
        <v>43926</v>
      </c>
      <c r="B2281" s="23" t="s">
        <v>45</v>
      </c>
      <c r="C2281" s="23" t="s">
        <v>46</v>
      </c>
      <c r="D2281" s="23" t="s">
        <v>47</v>
      </c>
      <c r="E2281" s="25">
        <v>170</v>
      </c>
      <c r="F2281" s="24">
        <v>164</v>
      </c>
      <c r="G2281" s="24">
        <v>16</v>
      </c>
      <c r="H2281" s="24">
        <v>125</v>
      </c>
      <c r="I2281" s="23" t="s">
        <v>1066</v>
      </c>
      <c r="J2281" s="24">
        <v>203</v>
      </c>
      <c r="K2281" s="23" t="s">
        <v>429</v>
      </c>
      <c r="L2281" s="32">
        <v>20</v>
      </c>
      <c r="M2281" s="31">
        <v>14</v>
      </c>
      <c r="N2281" s="31">
        <v>156</v>
      </c>
      <c r="O2281" s="30" t="s">
        <v>210</v>
      </c>
      <c r="P2281" s="25">
        <v>54</v>
      </c>
      <c r="Q2281" s="25">
        <v>88</v>
      </c>
      <c r="R2281" s="23" t="s">
        <v>430</v>
      </c>
      <c r="S2281" s="25">
        <v>39</v>
      </c>
      <c r="T2281" s="23" t="s">
        <v>51</v>
      </c>
    </row>
    <row r="2282" spans="1:20" x14ac:dyDescent="0.3">
      <c r="A2282" s="26">
        <v>43927</v>
      </c>
      <c r="B2282" s="23" t="s">
        <v>45</v>
      </c>
      <c r="C2282" s="23" t="s">
        <v>46</v>
      </c>
      <c r="D2282" s="23" t="s">
        <v>47</v>
      </c>
      <c r="E2282" s="25">
        <v>170</v>
      </c>
      <c r="F2282" s="24">
        <v>122</v>
      </c>
      <c r="G2282" s="24">
        <v>22</v>
      </c>
      <c r="H2282" s="24">
        <v>101</v>
      </c>
      <c r="I2282" s="23" t="s">
        <v>51</v>
      </c>
      <c r="J2282" s="24">
        <v>143</v>
      </c>
      <c r="K2282" s="23" t="s">
        <v>1067</v>
      </c>
      <c r="L2282" s="32">
        <v>99</v>
      </c>
      <c r="M2282" s="31">
        <v>6</v>
      </c>
      <c r="N2282" s="31">
        <v>36</v>
      </c>
      <c r="O2282" s="30" t="s">
        <v>51</v>
      </c>
      <c r="P2282" s="25">
        <v>87</v>
      </c>
      <c r="Q2282" s="25">
        <v>97</v>
      </c>
      <c r="R2282" s="23" t="s">
        <v>301</v>
      </c>
      <c r="S2282" s="25">
        <v>80</v>
      </c>
      <c r="T2282" s="23" t="s">
        <v>164</v>
      </c>
    </row>
    <row r="2283" spans="1:20" x14ac:dyDescent="0.3">
      <c r="A2283" s="26">
        <v>43928</v>
      </c>
      <c r="B2283" s="23" t="s">
        <v>45</v>
      </c>
      <c r="C2283" s="23" t="s">
        <v>46</v>
      </c>
      <c r="D2283" s="23" t="s">
        <v>47</v>
      </c>
      <c r="E2283" s="25">
        <v>170</v>
      </c>
      <c r="F2283" s="24">
        <v>153</v>
      </c>
      <c r="G2283" s="24">
        <v>22</v>
      </c>
      <c r="H2283" s="24">
        <v>100</v>
      </c>
      <c r="I2283" s="23" t="s">
        <v>571</v>
      </c>
      <c r="J2283" s="24">
        <v>206</v>
      </c>
      <c r="K2283" s="23" t="s">
        <v>843</v>
      </c>
      <c r="L2283" s="30" t="s">
        <v>84</v>
      </c>
      <c r="M2283" s="31">
        <v>8</v>
      </c>
      <c r="N2283" s="31">
        <v>50</v>
      </c>
      <c r="O2283" s="30" t="s">
        <v>167</v>
      </c>
      <c r="P2283" s="25">
        <v>84</v>
      </c>
      <c r="Q2283" s="25">
        <v>99</v>
      </c>
      <c r="R2283" s="23" t="s">
        <v>51</v>
      </c>
      <c r="S2283" s="25">
        <v>62</v>
      </c>
      <c r="T2283" s="23" t="s">
        <v>215</v>
      </c>
    </row>
    <row r="2284" spans="1:20" x14ac:dyDescent="0.3">
      <c r="A2284" s="26">
        <v>43929</v>
      </c>
      <c r="B2284" s="23" t="s">
        <v>45</v>
      </c>
      <c r="C2284" s="23" t="s">
        <v>46</v>
      </c>
      <c r="D2284" s="23" t="s">
        <v>47</v>
      </c>
      <c r="E2284" s="25">
        <v>170</v>
      </c>
      <c r="F2284" s="24">
        <v>168</v>
      </c>
      <c r="G2284" s="24">
        <v>12</v>
      </c>
      <c r="H2284" s="24">
        <v>105</v>
      </c>
      <c r="I2284" s="23" t="s">
        <v>485</v>
      </c>
      <c r="J2284" s="24">
        <v>230</v>
      </c>
      <c r="K2284" s="23" t="s">
        <v>489</v>
      </c>
      <c r="L2284" s="32">
        <v>30</v>
      </c>
      <c r="M2284" s="31">
        <v>17</v>
      </c>
      <c r="N2284" s="31">
        <v>64</v>
      </c>
      <c r="O2284" s="30" t="s">
        <v>215</v>
      </c>
      <c r="P2284" s="25">
        <v>76</v>
      </c>
      <c r="Q2284" s="25">
        <v>99</v>
      </c>
      <c r="R2284" s="23" t="s">
        <v>51</v>
      </c>
      <c r="S2284" s="25">
        <v>58</v>
      </c>
      <c r="T2284" s="23" t="s">
        <v>186</v>
      </c>
    </row>
    <row r="2285" spans="1:20" x14ac:dyDescent="0.3">
      <c r="A2285" s="26">
        <v>43930</v>
      </c>
      <c r="B2285" s="23" t="s">
        <v>45</v>
      </c>
      <c r="C2285" s="23" t="s">
        <v>46</v>
      </c>
      <c r="D2285" s="23" t="s">
        <v>47</v>
      </c>
      <c r="E2285" s="25">
        <v>170</v>
      </c>
      <c r="F2285" s="24">
        <v>168</v>
      </c>
      <c r="G2285" s="24">
        <v>56</v>
      </c>
      <c r="H2285" s="24">
        <v>96</v>
      </c>
      <c r="I2285" s="23" t="s">
        <v>425</v>
      </c>
      <c r="J2285" s="24">
        <v>239</v>
      </c>
      <c r="K2285" s="23" t="s">
        <v>268</v>
      </c>
      <c r="L2285" s="30" t="s">
        <v>116</v>
      </c>
      <c r="M2285" s="31">
        <v>3</v>
      </c>
      <c r="N2285" s="31">
        <v>42</v>
      </c>
      <c r="O2285" s="30" t="s">
        <v>117</v>
      </c>
      <c r="P2285" s="25">
        <v>81</v>
      </c>
      <c r="Q2285" s="25">
        <v>99</v>
      </c>
      <c r="R2285" s="23" t="s">
        <v>51</v>
      </c>
      <c r="S2285" s="25">
        <v>60</v>
      </c>
      <c r="T2285" s="23" t="s">
        <v>146</v>
      </c>
    </row>
    <row r="2286" spans="1:20" x14ac:dyDescent="0.3">
      <c r="A2286" s="26">
        <v>43931</v>
      </c>
      <c r="B2286" s="23" t="s">
        <v>45</v>
      </c>
      <c r="C2286" s="23" t="s">
        <v>46</v>
      </c>
      <c r="D2286" s="23" t="s">
        <v>47</v>
      </c>
      <c r="E2286" s="25">
        <v>170</v>
      </c>
      <c r="F2286" s="24">
        <v>177</v>
      </c>
      <c r="G2286" s="24">
        <v>292</v>
      </c>
      <c r="H2286" s="24">
        <v>142</v>
      </c>
      <c r="I2286" s="23" t="s">
        <v>51</v>
      </c>
      <c r="J2286" s="24">
        <v>212</v>
      </c>
      <c r="K2286" s="23" t="s">
        <v>233</v>
      </c>
      <c r="L2286" s="32">
        <v>35</v>
      </c>
      <c r="M2286" s="31">
        <v>6</v>
      </c>
      <c r="N2286" s="31">
        <v>56</v>
      </c>
      <c r="O2286" s="30" t="s">
        <v>121</v>
      </c>
      <c r="P2286" s="25">
        <v>87</v>
      </c>
      <c r="Q2286" s="25">
        <v>99</v>
      </c>
      <c r="R2286" s="23" t="s">
        <v>51</v>
      </c>
      <c r="S2286" s="25">
        <v>65</v>
      </c>
      <c r="T2286" s="23" t="s">
        <v>129</v>
      </c>
    </row>
    <row r="2287" spans="1:20" x14ac:dyDescent="0.3">
      <c r="A2287" s="26">
        <v>43932</v>
      </c>
      <c r="B2287" s="23" t="s">
        <v>45</v>
      </c>
      <c r="C2287" s="23" t="s">
        <v>46</v>
      </c>
      <c r="D2287" s="23" t="s">
        <v>47</v>
      </c>
      <c r="E2287" s="25">
        <v>170</v>
      </c>
      <c r="F2287" s="24">
        <v>138</v>
      </c>
      <c r="G2287" s="24">
        <v>14</v>
      </c>
      <c r="H2287" s="24">
        <v>128</v>
      </c>
      <c r="I2287" s="23" t="s">
        <v>998</v>
      </c>
      <c r="J2287" s="24">
        <v>149</v>
      </c>
      <c r="K2287" s="23" t="s">
        <v>628</v>
      </c>
      <c r="L2287" s="32">
        <v>36</v>
      </c>
      <c r="M2287" s="31">
        <v>6</v>
      </c>
      <c r="N2287" s="31">
        <v>44</v>
      </c>
      <c r="O2287" s="30" t="s">
        <v>113</v>
      </c>
      <c r="P2287" s="25">
        <v>95</v>
      </c>
      <c r="Q2287" s="25">
        <v>100</v>
      </c>
      <c r="R2287" s="23" t="s">
        <v>51</v>
      </c>
      <c r="S2287" s="25">
        <v>88</v>
      </c>
      <c r="T2287" s="23" t="s">
        <v>64</v>
      </c>
    </row>
    <row r="2288" spans="1:20" x14ac:dyDescent="0.3">
      <c r="A2288" s="26">
        <v>43933</v>
      </c>
      <c r="B2288" s="23" t="s">
        <v>45</v>
      </c>
      <c r="C2288" s="23" t="s">
        <v>46</v>
      </c>
      <c r="D2288" s="23" t="s">
        <v>47</v>
      </c>
      <c r="E2288" s="25">
        <v>170</v>
      </c>
      <c r="F2288" s="24">
        <v>148</v>
      </c>
      <c r="G2288" s="24">
        <v>74</v>
      </c>
      <c r="H2288" s="24">
        <v>124</v>
      </c>
      <c r="I2288" s="23" t="s">
        <v>687</v>
      </c>
      <c r="J2288" s="24">
        <v>171</v>
      </c>
      <c r="K2288" s="23" t="s">
        <v>524</v>
      </c>
      <c r="L2288" s="30" t="s">
        <v>263</v>
      </c>
      <c r="M2288" s="31">
        <v>8</v>
      </c>
      <c r="N2288" s="31">
        <v>47</v>
      </c>
      <c r="O2288" s="30" t="s">
        <v>55</v>
      </c>
      <c r="P2288" s="25">
        <v>88</v>
      </c>
      <c r="Q2288" s="25">
        <v>99</v>
      </c>
      <c r="R2288" s="23" t="s">
        <v>51</v>
      </c>
      <c r="S2288" s="25">
        <v>75</v>
      </c>
      <c r="T2288" s="23" t="s">
        <v>71</v>
      </c>
    </row>
    <row r="2289" spans="1:20" x14ac:dyDescent="0.3">
      <c r="A2289" s="26">
        <v>43934</v>
      </c>
      <c r="B2289" s="23" t="s">
        <v>45</v>
      </c>
      <c r="C2289" s="23" t="s">
        <v>46</v>
      </c>
      <c r="D2289" s="23" t="s">
        <v>47</v>
      </c>
      <c r="E2289" s="25">
        <v>170</v>
      </c>
      <c r="F2289" s="24">
        <v>124</v>
      </c>
      <c r="G2289" s="24">
        <v>0</v>
      </c>
      <c r="H2289" s="24">
        <v>84</v>
      </c>
      <c r="I2289" s="23" t="s">
        <v>159</v>
      </c>
      <c r="J2289" s="24">
        <v>164</v>
      </c>
      <c r="K2289" s="23" t="s">
        <v>1068</v>
      </c>
      <c r="L2289" s="32">
        <v>32</v>
      </c>
      <c r="M2289" s="31">
        <v>3</v>
      </c>
      <c r="N2289" s="31">
        <v>92</v>
      </c>
      <c r="O2289" s="30" t="s">
        <v>578</v>
      </c>
      <c r="P2289" s="25">
        <v>82</v>
      </c>
      <c r="Q2289" s="25">
        <v>99</v>
      </c>
      <c r="R2289" s="23" t="s">
        <v>51</v>
      </c>
      <c r="S2289" s="25">
        <v>71</v>
      </c>
      <c r="T2289" s="23" t="s">
        <v>369</v>
      </c>
    </row>
    <row r="2290" spans="1:20" x14ac:dyDescent="0.3">
      <c r="A2290" s="26">
        <v>43935</v>
      </c>
      <c r="B2290" s="23" t="s">
        <v>45</v>
      </c>
      <c r="C2290" s="23" t="s">
        <v>46</v>
      </c>
      <c r="D2290" s="23" t="s">
        <v>47</v>
      </c>
      <c r="E2290" s="25">
        <v>170</v>
      </c>
      <c r="F2290" s="24">
        <v>157</v>
      </c>
      <c r="G2290" s="24">
        <v>0</v>
      </c>
      <c r="H2290" s="24">
        <v>103</v>
      </c>
      <c r="I2290" s="23" t="s">
        <v>292</v>
      </c>
      <c r="J2290" s="24">
        <v>211</v>
      </c>
      <c r="K2290" s="23" t="s">
        <v>584</v>
      </c>
      <c r="L2290" s="30" t="s">
        <v>132</v>
      </c>
      <c r="M2290" s="31">
        <v>11</v>
      </c>
      <c r="N2290" s="31">
        <v>78</v>
      </c>
      <c r="O2290" s="30" t="s">
        <v>146</v>
      </c>
      <c r="P2290" s="25">
        <v>78</v>
      </c>
      <c r="Q2290" s="25">
        <v>99</v>
      </c>
      <c r="R2290" s="23" t="s">
        <v>543</v>
      </c>
      <c r="S2290" s="25">
        <v>60</v>
      </c>
      <c r="T2290" s="23" t="s">
        <v>179</v>
      </c>
    </row>
    <row r="2291" spans="1:20" x14ac:dyDescent="0.3">
      <c r="A2291" s="26">
        <v>43936</v>
      </c>
      <c r="B2291" s="23" t="s">
        <v>45</v>
      </c>
      <c r="C2291" s="23" t="s">
        <v>46</v>
      </c>
      <c r="D2291" s="23" t="s">
        <v>47</v>
      </c>
      <c r="E2291" s="25">
        <v>170</v>
      </c>
      <c r="F2291" s="24">
        <v>156</v>
      </c>
      <c r="G2291" s="24">
        <v>4</v>
      </c>
      <c r="H2291" s="24">
        <v>110</v>
      </c>
      <c r="I2291" s="23" t="s">
        <v>504</v>
      </c>
      <c r="J2291" s="24">
        <v>201</v>
      </c>
      <c r="K2291" s="23" t="s">
        <v>201</v>
      </c>
      <c r="L2291" s="32">
        <v>26</v>
      </c>
      <c r="M2291" s="31">
        <v>11</v>
      </c>
      <c r="N2291" s="31">
        <v>114</v>
      </c>
      <c r="O2291" s="30" t="s">
        <v>188</v>
      </c>
      <c r="P2291" s="25">
        <v>67</v>
      </c>
      <c r="Q2291" s="25">
        <v>97</v>
      </c>
      <c r="R2291" s="23" t="s">
        <v>51</v>
      </c>
      <c r="S2291" s="25">
        <v>45</v>
      </c>
      <c r="T2291" s="23" t="s">
        <v>51</v>
      </c>
    </row>
    <row r="2292" spans="1:20" x14ac:dyDescent="0.3">
      <c r="A2292" s="26">
        <v>43937</v>
      </c>
      <c r="B2292" s="23" t="s">
        <v>45</v>
      </c>
      <c r="C2292" s="23" t="s">
        <v>46</v>
      </c>
      <c r="D2292" s="23" t="s">
        <v>47</v>
      </c>
      <c r="E2292" s="25">
        <v>170</v>
      </c>
      <c r="F2292" s="24">
        <v>145</v>
      </c>
      <c r="G2292" s="24">
        <v>2</v>
      </c>
      <c r="H2292" s="24">
        <v>91</v>
      </c>
      <c r="I2292" s="23" t="s">
        <v>227</v>
      </c>
      <c r="J2292" s="24">
        <v>199</v>
      </c>
      <c r="K2292" s="23" t="s">
        <v>81</v>
      </c>
      <c r="L2292" s="32">
        <v>24</v>
      </c>
      <c r="M2292" s="31">
        <v>22</v>
      </c>
      <c r="N2292" s="31">
        <v>119</v>
      </c>
      <c r="O2292" s="30" t="s">
        <v>206</v>
      </c>
      <c r="P2292" s="25">
        <v>62</v>
      </c>
      <c r="Q2292" s="25">
        <v>96</v>
      </c>
      <c r="R2292" s="23" t="s">
        <v>51</v>
      </c>
      <c r="S2292" s="25">
        <v>43</v>
      </c>
      <c r="T2292" s="23" t="s">
        <v>439</v>
      </c>
    </row>
    <row r="2293" spans="1:20" x14ac:dyDescent="0.3">
      <c r="A2293" s="26">
        <v>43938</v>
      </c>
      <c r="B2293" s="23" t="s">
        <v>45</v>
      </c>
      <c r="C2293" s="23" t="s">
        <v>46</v>
      </c>
      <c r="D2293" s="23" t="s">
        <v>47</v>
      </c>
      <c r="E2293" s="25">
        <v>170</v>
      </c>
      <c r="F2293" s="24">
        <v>155</v>
      </c>
      <c r="G2293" s="24">
        <v>4</v>
      </c>
      <c r="H2293" s="24">
        <v>95</v>
      </c>
      <c r="I2293" s="23" t="s">
        <v>537</v>
      </c>
      <c r="J2293" s="24">
        <v>215</v>
      </c>
      <c r="K2293" s="23" t="s">
        <v>299</v>
      </c>
      <c r="L2293" s="32">
        <v>99</v>
      </c>
      <c r="M2293" s="31">
        <v>17</v>
      </c>
      <c r="N2293" s="31">
        <v>78</v>
      </c>
      <c r="O2293" s="30" t="s">
        <v>51</v>
      </c>
      <c r="P2293" s="25">
        <v>68</v>
      </c>
      <c r="Q2293" s="25">
        <v>98</v>
      </c>
      <c r="R2293" s="23" t="s">
        <v>51</v>
      </c>
      <c r="S2293" s="25">
        <v>44</v>
      </c>
      <c r="T2293" s="23" t="s">
        <v>91</v>
      </c>
    </row>
    <row r="2294" spans="1:20" x14ac:dyDescent="0.3">
      <c r="A2294" s="26">
        <v>43939</v>
      </c>
      <c r="B2294" s="23" t="s">
        <v>45</v>
      </c>
      <c r="C2294" s="23" t="s">
        <v>46</v>
      </c>
      <c r="D2294" s="23" t="s">
        <v>47</v>
      </c>
      <c r="E2294" s="25">
        <v>170</v>
      </c>
      <c r="F2294" s="24">
        <v>142</v>
      </c>
      <c r="G2294" s="24">
        <v>126</v>
      </c>
      <c r="H2294" s="24">
        <v>88</v>
      </c>
      <c r="I2294" s="23" t="s">
        <v>51</v>
      </c>
      <c r="J2294" s="24">
        <v>197</v>
      </c>
      <c r="K2294" s="23" t="s">
        <v>994</v>
      </c>
      <c r="L2294" s="30" t="s">
        <v>116</v>
      </c>
      <c r="M2294" s="31">
        <v>11</v>
      </c>
      <c r="N2294" s="31">
        <v>58</v>
      </c>
      <c r="O2294" s="30" t="s">
        <v>51</v>
      </c>
      <c r="P2294" s="25">
        <v>81</v>
      </c>
      <c r="Q2294" s="25">
        <v>99</v>
      </c>
      <c r="R2294" s="23" t="s">
        <v>100</v>
      </c>
      <c r="S2294" s="25">
        <v>58</v>
      </c>
      <c r="T2294" s="23" t="s">
        <v>51</v>
      </c>
    </row>
    <row r="2295" spans="1:20" x14ac:dyDescent="0.3">
      <c r="A2295" s="26">
        <v>43940</v>
      </c>
      <c r="B2295" s="23" t="s">
        <v>45</v>
      </c>
      <c r="C2295" s="23" t="s">
        <v>46</v>
      </c>
      <c r="D2295" s="23" t="s">
        <v>47</v>
      </c>
      <c r="E2295" s="25">
        <v>170</v>
      </c>
      <c r="F2295" s="24">
        <v>126</v>
      </c>
      <c r="G2295" s="24">
        <v>2</v>
      </c>
      <c r="H2295" s="24">
        <v>98</v>
      </c>
      <c r="I2295" s="23" t="s">
        <v>310</v>
      </c>
      <c r="J2295" s="24">
        <v>154</v>
      </c>
      <c r="K2295" s="23" t="s">
        <v>317</v>
      </c>
      <c r="L2295" s="30" t="s">
        <v>84</v>
      </c>
      <c r="M2295" s="31">
        <v>6</v>
      </c>
      <c r="N2295" s="31">
        <v>47</v>
      </c>
      <c r="O2295" s="30" t="s">
        <v>182</v>
      </c>
      <c r="P2295" s="25">
        <v>89</v>
      </c>
      <c r="Q2295" s="25">
        <v>99</v>
      </c>
      <c r="R2295" s="23" t="s">
        <v>51</v>
      </c>
      <c r="S2295" s="25">
        <v>77</v>
      </c>
      <c r="T2295" s="23" t="s">
        <v>352</v>
      </c>
    </row>
    <row r="2296" spans="1:20" x14ac:dyDescent="0.3">
      <c r="A2296" s="26">
        <v>43941</v>
      </c>
      <c r="B2296" s="23" t="s">
        <v>45</v>
      </c>
      <c r="C2296" s="23" t="s">
        <v>46</v>
      </c>
      <c r="D2296" s="23" t="s">
        <v>47</v>
      </c>
      <c r="E2296" s="25">
        <v>170</v>
      </c>
      <c r="F2296" s="24">
        <v>137</v>
      </c>
      <c r="G2296" s="24">
        <v>6</v>
      </c>
      <c r="H2296" s="24">
        <v>81</v>
      </c>
      <c r="I2296" s="23" t="s">
        <v>827</v>
      </c>
      <c r="J2296" s="24">
        <v>193</v>
      </c>
      <c r="K2296" s="23" t="s">
        <v>366</v>
      </c>
      <c r="L2296" s="30" t="s">
        <v>84</v>
      </c>
      <c r="M2296" s="31">
        <v>8</v>
      </c>
      <c r="N2296" s="31">
        <v>78</v>
      </c>
      <c r="O2296" s="30" t="s">
        <v>71</v>
      </c>
      <c r="P2296" s="25">
        <v>80</v>
      </c>
      <c r="Q2296" s="25">
        <v>99</v>
      </c>
      <c r="R2296" s="23" t="s">
        <v>51</v>
      </c>
      <c r="S2296" s="25">
        <v>57</v>
      </c>
      <c r="T2296" s="23" t="s">
        <v>129</v>
      </c>
    </row>
    <row r="2297" spans="1:20" x14ac:dyDescent="0.3">
      <c r="A2297" s="26">
        <v>43942</v>
      </c>
      <c r="B2297" s="23" t="s">
        <v>45</v>
      </c>
      <c r="C2297" s="23" t="s">
        <v>46</v>
      </c>
      <c r="D2297" s="23" t="s">
        <v>47</v>
      </c>
      <c r="E2297" s="25">
        <v>170</v>
      </c>
      <c r="F2297" s="24">
        <v>134</v>
      </c>
      <c r="G2297" s="24">
        <v>14</v>
      </c>
      <c r="H2297" s="24">
        <v>112</v>
      </c>
      <c r="I2297" s="23" t="s">
        <v>88</v>
      </c>
      <c r="J2297" s="24">
        <v>156</v>
      </c>
      <c r="K2297" s="23" t="s">
        <v>488</v>
      </c>
      <c r="L2297" s="30" t="s">
        <v>84</v>
      </c>
      <c r="M2297" s="31">
        <v>6</v>
      </c>
      <c r="N2297" s="31">
        <v>42</v>
      </c>
      <c r="O2297" s="30" t="s">
        <v>433</v>
      </c>
      <c r="P2297" s="25">
        <v>87</v>
      </c>
      <c r="Q2297" s="25">
        <v>98</v>
      </c>
      <c r="R2297" s="23" t="s">
        <v>51</v>
      </c>
      <c r="S2297" s="25">
        <v>73</v>
      </c>
      <c r="T2297" s="23" t="s">
        <v>201</v>
      </c>
    </row>
    <row r="2298" spans="1:20" x14ac:dyDescent="0.3">
      <c r="A2298" s="26">
        <v>43943</v>
      </c>
      <c r="B2298" s="23" t="s">
        <v>45</v>
      </c>
      <c r="C2298" s="23" t="s">
        <v>46</v>
      </c>
      <c r="D2298" s="23" t="s">
        <v>47</v>
      </c>
      <c r="E2298" s="25">
        <v>170</v>
      </c>
      <c r="F2298" s="24">
        <v>127</v>
      </c>
      <c r="G2298" s="24">
        <v>0</v>
      </c>
      <c r="H2298" s="24">
        <v>91</v>
      </c>
      <c r="I2298" s="23" t="s">
        <v>902</v>
      </c>
      <c r="J2298" s="24">
        <v>163</v>
      </c>
      <c r="K2298" s="23" t="s">
        <v>935</v>
      </c>
      <c r="L2298" s="30" t="s">
        <v>401</v>
      </c>
      <c r="M2298" s="31">
        <v>8</v>
      </c>
      <c r="N2298" s="31">
        <v>39</v>
      </c>
      <c r="O2298" s="30" t="s">
        <v>81</v>
      </c>
      <c r="P2298" s="25">
        <v>81</v>
      </c>
      <c r="Q2298" s="25">
        <v>99</v>
      </c>
      <c r="R2298" s="23" t="s">
        <v>103</v>
      </c>
      <c r="S2298" s="25">
        <v>66</v>
      </c>
      <c r="T2298" s="23" t="s">
        <v>307</v>
      </c>
    </row>
    <row r="2299" spans="1:20" x14ac:dyDescent="0.3">
      <c r="A2299" s="26">
        <v>43944</v>
      </c>
      <c r="B2299" s="23" t="s">
        <v>45</v>
      </c>
      <c r="C2299" s="23" t="s">
        <v>46</v>
      </c>
      <c r="D2299" s="23" t="s">
        <v>47</v>
      </c>
      <c r="E2299" s="25">
        <v>170</v>
      </c>
      <c r="F2299" s="24">
        <v>152</v>
      </c>
      <c r="G2299" s="24">
        <v>0</v>
      </c>
      <c r="H2299" s="24">
        <v>114</v>
      </c>
      <c r="I2299" s="23" t="s">
        <v>51</v>
      </c>
      <c r="J2299" s="24">
        <v>190</v>
      </c>
      <c r="K2299" s="23" t="s">
        <v>266</v>
      </c>
      <c r="L2299" s="32">
        <v>35</v>
      </c>
      <c r="M2299" s="31">
        <v>11</v>
      </c>
      <c r="N2299" s="31">
        <v>44</v>
      </c>
      <c r="O2299" s="30" t="s">
        <v>121</v>
      </c>
      <c r="P2299" s="25">
        <v>83</v>
      </c>
      <c r="Q2299" s="25">
        <v>98</v>
      </c>
      <c r="R2299" s="23" t="s">
        <v>51</v>
      </c>
      <c r="S2299" s="25">
        <v>66</v>
      </c>
      <c r="T2299" s="23" t="s">
        <v>179</v>
      </c>
    </row>
    <row r="2300" spans="1:20" x14ac:dyDescent="0.3">
      <c r="A2300" s="26">
        <v>43945</v>
      </c>
      <c r="B2300" s="23" t="s">
        <v>45</v>
      </c>
      <c r="C2300" s="23" t="s">
        <v>46</v>
      </c>
      <c r="D2300" s="23" t="s">
        <v>47</v>
      </c>
      <c r="E2300" s="25">
        <v>170</v>
      </c>
      <c r="F2300" s="24">
        <v>166</v>
      </c>
      <c r="G2300" s="24">
        <v>62</v>
      </c>
      <c r="H2300" s="24">
        <v>133</v>
      </c>
      <c r="I2300" s="23" t="s">
        <v>51</v>
      </c>
      <c r="J2300" s="24">
        <v>198</v>
      </c>
      <c r="K2300" s="23" t="s">
        <v>524</v>
      </c>
      <c r="L2300" s="30" t="s">
        <v>263</v>
      </c>
      <c r="M2300" s="31">
        <v>14</v>
      </c>
      <c r="N2300" s="31">
        <v>58</v>
      </c>
      <c r="O2300" s="30" t="s">
        <v>169</v>
      </c>
      <c r="P2300" s="25">
        <v>87</v>
      </c>
      <c r="Q2300" s="25">
        <v>98</v>
      </c>
      <c r="R2300" s="23" t="s">
        <v>51</v>
      </c>
      <c r="S2300" s="25">
        <v>73</v>
      </c>
      <c r="T2300" s="23" t="s">
        <v>129</v>
      </c>
    </row>
    <row r="2301" spans="1:20" x14ac:dyDescent="0.3">
      <c r="A2301" s="26">
        <v>43946</v>
      </c>
      <c r="B2301" s="23" t="s">
        <v>45</v>
      </c>
      <c r="C2301" s="23" t="s">
        <v>46</v>
      </c>
      <c r="D2301" s="23" t="s">
        <v>47</v>
      </c>
      <c r="E2301" s="25">
        <v>170</v>
      </c>
      <c r="F2301" s="24">
        <v>150</v>
      </c>
      <c r="G2301" s="24">
        <v>20</v>
      </c>
      <c r="H2301" s="24">
        <v>132</v>
      </c>
      <c r="I2301" s="23" t="s">
        <v>460</v>
      </c>
      <c r="J2301" s="24">
        <v>167</v>
      </c>
      <c r="K2301" s="23" t="s">
        <v>1069</v>
      </c>
      <c r="L2301" s="32">
        <v>30</v>
      </c>
      <c r="M2301" s="31">
        <v>6</v>
      </c>
      <c r="N2301" s="31">
        <v>33</v>
      </c>
      <c r="O2301" s="30" t="s">
        <v>188</v>
      </c>
      <c r="P2301" s="25">
        <v>90</v>
      </c>
      <c r="Q2301" s="25">
        <v>99</v>
      </c>
      <c r="R2301" s="23" t="s">
        <v>51</v>
      </c>
      <c r="S2301" s="25">
        <v>84</v>
      </c>
      <c r="T2301" s="23" t="s">
        <v>128</v>
      </c>
    </row>
    <row r="2302" spans="1:20" x14ac:dyDescent="0.3">
      <c r="A2302" s="26">
        <v>43947</v>
      </c>
      <c r="B2302" s="23" t="s">
        <v>45</v>
      </c>
      <c r="C2302" s="23" t="s">
        <v>46</v>
      </c>
      <c r="D2302" s="23" t="s">
        <v>47</v>
      </c>
      <c r="E2302" s="25">
        <v>170</v>
      </c>
      <c r="F2302" s="24">
        <v>146</v>
      </c>
      <c r="G2302" s="24">
        <v>142</v>
      </c>
      <c r="H2302" s="24">
        <v>121</v>
      </c>
      <c r="I2302" s="23" t="s">
        <v>321</v>
      </c>
      <c r="J2302" s="24">
        <v>172</v>
      </c>
      <c r="K2302" s="23" t="s">
        <v>117</v>
      </c>
      <c r="L2302" s="30" t="s">
        <v>116</v>
      </c>
      <c r="M2302" s="31">
        <v>8</v>
      </c>
      <c r="N2302" s="31">
        <v>44</v>
      </c>
      <c r="O2302" s="30" t="s">
        <v>121</v>
      </c>
      <c r="P2302" s="25">
        <v>93</v>
      </c>
      <c r="Q2302" s="25">
        <v>100</v>
      </c>
      <c r="R2302" s="23" t="s">
        <v>51</v>
      </c>
      <c r="S2302" s="25">
        <v>85</v>
      </c>
      <c r="T2302" s="23" t="s">
        <v>51</v>
      </c>
    </row>
    <row r="2303" spans="1:20" x14ac:dyDescent="0.3">
      <c r="A2303" s="26">
        <v>43948</v>
      </c>
      <c r="B2303" s="23" t="s">
        <v>45</v>
      </c>
      <c r="C2303" s="23" t="s">
        <v>46</v>
      </c>
      <c r="D2303" s="23" t="s">
        <v>47</v>
      </c>
      <c r="E2303" s="25">
        <v>170</v>
      </c>
      <c r="F2303" s="24">
        <v>132</v>
      </c>
      <c r="G2303" s="24">
        <v>226</v>
      </c>
      <c r="H2303" s="24">
        <v>100</v>
      </c>
      <c r="I2303" s="23" t="s">
        <v>1070</v>
      </c>
      <c r="J2303" s="24">
        <v>163</v>
      </c>
      <c r="K2303" s="23" t="s">
        <v>428</v>
      </c>
      <c r="L2303" s="30" t="s">
        <v>533</v>
      </c>
      <c r="M2303" s="31">
        <v>6</v>
      </c>
      <c r="N2303" s="31">
        <v>42</v>
      </c>
      <c r="O2303" s="30" t="s">
        <v>135</v>
      </c>
      <c r="P2303" s="25">
        <v>91</v>
      </c>
      <c r="Q2303" s="25">
        <v>100</v>
      </c>
      <c r="R2303" s="23" t="s">
        <v>51</v>
      </c>
      <c r="S2303" s="25">
        <v>72</v>
      </c>
      <c r="T2303" s="23" t="s">
        <v>113</v>
      </c>
    </row>
    <row r="2304" spans="1:20" x14ac:dyDescent="0.3">
      <c r="A2304" s="26">
        <v>43949</v>
      </c>
      <c r="B2304" s="23" t="s">
        <v>45</v>
      </c>
      <c r="C2304" s="23" t="s">
        <v>46</v>
      </c>
      <c r="D2304" s="23" t="s">
        <v>47</v>
      </c>
      <c r="E2304" s="25">
        <v>170</v>
      </c>
      <c r="F2304" s="24">
        <v>146</v>
      </c>
      <c r="G2304" s="24">
        <v>0</v>
      </c>
      <c r="H2304" s="24">
        <v>96</v>
      </c>
      <c r="I2304" s="23" t="s">
        <v>901</v>
      </c>
      <c r="J2304" s="24">
        <v>195</v>
      </c>
      <c r="K2304" s="23" t="s">
        <v>748</v>
      </c>
      <c r="L2304" s="30" t="s">
        <v>218</v>
      </c>
      <c r="M2304" s="31">
        <v>22</v>
      </c>
      <c r="N2304" s="31">
        <v>89</v>
      </c>
      <c r="O2304" s="30" t="s">
        <v>167</v>
      </c>
      <c r="P2304" s="25">
        <v>69</v>
      </c>
      <c r="Q2304" s="25">
        <v>100</v>
      </c>
      <c r="R2304" s="23" t="s">
        <v>51</v>
      </c>
      <c r="S2304" s="25">
        <v>40</v>
      </c>
      <c r="T2304" s="23" t="s">
        <v>215</v>
      </c>
    </row>
    <row r="2305" spans="1:20" x14ac:dyDescent="0.3">
      <c r="A2305" s="26">
        <v>43950</v>
      </c>
      <c r="B2305" s="23" t="s">
        <v>45</v>
      </c>
      <c r="C2305" s="23" t="s">
        <v>46</v>
      </c>
      <c r="D2305" s="23" t="s">
        <v>47</v>
      </c>
      <c r="E2305" s="25">
        <v>170</v>
      </c>
      <c r="F2305" s="24">
        <v>138</v>
      </c>
      <c r="G2305" s="24">
        <v>0</v>
      </c>
      <c r="H2305" s="24">
        <v>101</v>
      </c>
      <c r="I2305" s="23" t="s">
        <v>51</v>
      </c>
      <c r="J2305" s="24">
        <v>174</v>
      </c>
      <c r="K2305" s="23" t="s">
        <v>628</v>
      </c>
      <c r="L2305" s="32">
        <v>22</v>
      </c>
      <c r="M2305" s="31">
        <v>11</v>
      </c>
      <c r="N2305" s="31">
        <v>69</v>
      </c>
      <c r="O2305" s="30" t="s">
        <v>74</v>
      </c>
      <c r="P2305" s="25">
        <v>75</v>
      </c>
      <c r="Q2305" s="25">
        <v>94</v>
      </c>
      <c r="R2305" s="23" t="s">
        <v>51</v>
      </c>
      <c r="S2305" s="25">
        <v>55</v>
      </c>
      <c r="T2305" s="23" t="s">
        <v>183</v>
      </c>
    </row>
    <row r="2306" spans="1:20" x14ac:dyDescent="0.3">
      <c r="A2306" s="26">
        <v>43951</v>
      </c>
      <c r="B2306" s="23" t="s">
        <v>45</v>
      </c>
      <c r="C2306" s="23" t="s">
        <v>46</v>
      </c>
      <c r="D2306" s="23" t="s">
        <v>47</v>
      </c>
      <c r="E2306" s="25">
        <v>170</v>
      </c>
      <c r="F2306" s="24">
        <v>169</v>
      </c>
      <c r="G2306" s="24">
        <v>0</v>
      </c>
      <c r="H2306" s="24">
        <v>115</v>
      </c>
      <c r="I2306" s="23" t="s">
        <v>467</v>
      </c>
      <c r="J2306" s="24">
        <v>223</v>
      </c>
      <c r="K2306" s="23" t="s">
        <v>262</v>
      </c>
      <c r="L2306" s="32">
        <v>14</v>
      </c>
      <c r="M2306" s="31">
        <v>8</v>
      </c>
      <c r="N2306" s="31">
        <v>81</v>
      </c>
      <c r="O2306" s="30" t="s">
        <v>182</v>
      </c>
      <c r="P2306" s="25">
        <v>59</v>
      </c>
      <c r="Q2306" s="25">
        <v>91</v>
      </c>
      <c r="R2306" s="23" t="s">
        <v>70</v>
      </c>
      <c r="S2306" s="25">
        <v>40</v>
      </c>
      <c r="T2306" s="23" t="s">
        <v>113</v>
      </c>
    </row>
    <row r="2307" spans="1:20" x14ac:dyDescent="0.3">
      <c r="A2307" s="26">
        <v>43952</v>
      </c>
      <c r="B2307" s="23" t="s">
        <v>45</v>
      </c>
      <c r="C2307" s="23" t="s">
        <v>46</v>
      </c>
      <c r="D2307" s="23" t="s">
        <v>47</v>
      </c>
      <c r="E2307" s="25">
        <v>170</v>
      </c>
      <c r="F2307" s="24">
        <v>204</v>
      </c>
      <c r="G2307" s="24">
        <v>0</v>
      </c>
      <c r="H2307" s="24">
        <v>138</v>
      </c>
      <c r="I2307" s="23" t="s">
        <v>305</v>
      </c>
      <c r="J2307" s="24">
        <v>270</v>
      </c>
      <c r="K2307" s="23" t="s">
        <v>146</v>
      </c>
      <c r="L2307" s="32">
        <v>30</v>
      </c>
      <c r="M2307" s="31">
        <v>22</v>
      </c>
      <c r="N2307" s="31">
        <v>128</v>
      </c>
      <c r="O2307" s="30" t="s">
        <v>188</v>
      </c>
      <c r="P2307" s="25">
        <v>64</v>
      </c>
      <c r="Q2307" s="25">
        <v>96</v>
      </c>
      <c r="R2307" s="23" t="s">
        <v>537</v>
      </c>
      <c r="S2307" s="25">
        <v>43</v>
      </c>
      <c r="T2307" s="23" t="s">
        <v>206</v>
      </c>
    </row>
    <row r="2308" spans="1:20" x14ac:dyDescent="0.3">
      <c r="A2308" s="26">
        <v>43953</v>
      </c>
      <c r="B2308" s="23" t="s">
        <v>45</v>
      </c>
      <c r="C2308" s="23" t="s">
        <v>46</v>
      </c>
      <c r="D2308" s="23" t="s">
        <v>47</v>
      </c>
      <c r="E2308" s="25">
        <v>170</v>
      </c>
      <c r="F2308" s="24">
        <v>180</v>
      </c>
      <c r="G2308" s="24">
        <v>0</v>
      </c>
      <c r="H2308" s="24">
        <v>108</v>
      </c>
      <c r="I2308" s="23" t="s">
        <v>687</v>
      </c>
      <c r="J2308" s="24">
        <v>253</v>
      </c>
      <c r="K2308" s="23" t="s">
        <v>691</v>
      </c>
      <c r="L2308" s="30" t="s">
        <v>102</v>
      </c>
      <c r="M2308" s="31">
        <v>11</v>
      </c>
      <c r="N2308" s="31">
        <v>83</v>
      </c>
      <c r="O2308" s="30" t="s">
        <v>264</v>
      </c>
      <c r="P2308" s="25">
        <v>74</v>
      </c>
      <c r="Q2308" s="25">
        <v>100</v>
      </c>
      <c r="R2308" s="23" t="s">
        <v>258</v>
      </c>
      <c r="S2308" s="25">
        <v>45</v>
      </c>
      <c r="T2308" s="23" t="s">
        <v>182</v>
      </c>
    </row>
    <row r="2309" spans="1:20" x14ac:dyDescent="0.3">
      <c r="A2309" s="26">
        <v>43954</v>
      </c>
      <c r="B2309" s="23" t="s">
        <v>45</v>
      </c>
      <c r="C2309" s="23" t="s">
        <v>46</v>
      </c>
      <c r="D2309" s="23" t="s">
        <v>47</v>
      </c>
      <c r="E2309" s="25">
        <v>170</v>
      </c>
      <c r="F2309" s="24">
        <v>189</v>
      </c>
      <c r="G2309" s="24">
        <v>0</v>
      </c>
      <c r="H2309" s="24">
        <v>128</v>
      </c>
      <c r="I2309" s="23" t="s">
        <v>534</v>
      </c>
      <c r="J2309" s="24">
        <v>250</v>
      </c>
      <c r="K2309" s="23" t="s">
        <v>497</v>
      </c>
      <c r="L2309" s="30" t="s">
        <v>218</v>
      </c>
      <c r="M2309" s="31">
        <v>14</v>
      </c>
      <c r="N2309" s="31">
        <v>58</v>
      </c>
      <c r="O2309" s="30" t="s">
        <v>52</v>
      </c>
      <c r="P2309" s="25">
        <v>74</v>
      </c>
      <c r="Q2309" s="25">
        <v>97</v>
      </c>
      <c r="R2309" s="23" t="s">
        <v>51</v>
      </c>
      <c r="S2309" s="25">
        <v>59</v>
      </c>
      <c r="T2309" s="23" t="s">
        <v>71</v>
      </c>
    </row>
    <row r="2310" spans="1:20" x14ac:dyDescent="0.3">
      <c r="A2310" s="26">
        <v>43955</v>
      </c>
      <c r="B2310" s="23" t="s">
        <v>45</v>
      </c>
      <c r="C2310" s="23" t="s">
        <v>46</v>
      </c>
      <c r="D2310" s="23" t="s">
        <v>47</v>
      </c>
      <c r="E2310" s="25">
        <v>170</v>
      </c>
      <c r="F2310" s="24">
        <v>232</v>
      </c>
      <c r="G2310" s="24">
        <v>0</v>
      </c>
      <c r="H2310" s="24">
        <v>138</v>
      </c>
      <c r="I2310" s="23" t="s">
        <v>75</v>
      </c>
      <c r="J2310" s="24">
        <v>327</v>
      </c>
      <c r="K2310" s="23" t="s">
        <v>414</v>
      </c>
      <c r="L2310" s="30" t="s">
        <v>84</v>
      </c>
      <c r="M2310" s="31">
        <v>22</v>
      </c>
      <c r="N2310" s="31">
        <v>153</v>
      </c>
      <c r="O2310" s="30" t="s">
        <v>98</v>
      </c>
      <c r="P2310" s="25">
        <v>50</v>
      </c>
      <c r="Q2310" s="25">
        <v>99</v>
      </c>
      <c r="R2310" s="23" t="s">
        <v>124</v>
      </c>
      <c r="S2310" s="25">
        <v>27</v>
      </c>
      <c r="T2310" s="23" t="s">
        <v>169</v>
      </c>
    </row>
    <row r="2311" spans="1:20" x14ac:dyDescent="0.3">
      <c r="A2311" s="26">
        <v>43956</v>
      </c>
      <c r="B2311" s="23" t="s">
        <v>45</v>
      </c>
      <c r="C2311" s="23" t="s">
        <v>46</v>
      </c>
      <c r="D2311" s="23" t="s">
        <v>47</v>
      </c>
      <c r="E2311" s="25">
        <v>170</v>
      </c>
      <c r="F2311" s="24">
        <v>170</v>
      </c>
      <c r="G2311" s="24">
        <v>0</v>
      </c>
      <c r="H2311" s="24">
        <v>107</v>
      </c>
      <c r="I2311" s="23" t="s">
        <v>435</v>
      </c>
      <c r="J2311" s="24">
        <v>232</v>
      </c>
      <c r="K2311" s="23" t="s">
        <v>212</v>
      </c>
      <c r="L2311" s="30" t="s">
        <v>84</v>
      </c>
      <c r="M2311" s="31">
        <v>3</v>
      </c>
      <c r="N2311" s="31">
        <v>44</v>
      </c>
      <c r="O2311" s="30" t="s">
        <v>209</v>
      </c>
      <c r="P2311" s="25">
        <v>67</v>
      </c>
      <c r="Q2311" s="25">
        <v>95</v>
      </c>
      <c r="R2311" s="23" t="s">
        <v>108</v>
      </c>
      <c r="S2311" s="25">
        <v>49</v>
      </c>
      <c r="T2311" s="23" t="s">
        <v>51</v>
      </c>
    </row>
    <row r="2312" spans="1:20" x14ac:dyDescent="0.3">
      <c r="A2312" s="26">
        <v>43957</v>
      </c>
      <c r="B2312" s="23" t="s">
        <v>45</v>
      </c>
      <c r="C2312" s="23" t="s">
        <v>46</v>
      </c>
      <c r="D2312" s="23" t="s">
        <v>47</v>
      </c>
      <c r="E2312" s="25">
        <v>170</v>
      </c>
      <c r="F2312" s="24">
        <v>174</v>
      </c>
      <c r="G2312" s="24">
        <v>0</v>
      </c>
      <c r="H2312" s="24">
        <v>105</v>
      </c>
      <c r="I2312" s="23" t="s">
        <v>51</v>
      </c>
      <c r="J2312" s="24">
        <v>242</v>
      </c>
      <c r="K2312" s="23" t="s">
        <v>993</v>
      </c>
      <c r="L2312" s="32">
        <v>34</v>
      </c>
      <c r="M2312" s="31">
        <v>17</v>
      </c>
      <c r="N2312" s="31">
        <v>72</v>
      </c>
      <c r="O2312" s="30" t="s">
        <v>129</v>
      </c>
      <c r="P2312" s="25">
        <v>67</v>
      </c>
      <c r="Q2312" s="25">
        <v>98</v>
      </c>
      <c r="R2312" s="23" t="s">
        <v>75</v>
      </c>
      <c r="S2312" s="25">
        <v>49</v>
      </c>
      <c r="T2312" s="23" t="s">
        <v>113</v>
      </c>
    </row>
    <row r="2313" spans="1:20" x14ac:dyDescent="0.3">
      <c r="A2313" s="26">
        <v>43958</v>
      </c>
      <c r="B2313" s="23" t="s">
        <v>45</v>
      </c>
      <c r="C2313" s="23" t="s">
        <v>46</v>
      </c>
      <c r="D2313" s="23" t="s">
        <v>47</v>
      </c>
      <c r="E2313" s="25">
        <v>170</v>
      </c>
      <c r="F2313" s="24">
        <v>174</v>
      </c>
      <c r="G2313" s="24">
        <v>40</v>
      </c>
      <c r="H2313" s="24">
        <v>110</v>
      </c>
      <c r="I2313" s="23" t="s">
        <v>631</v>
      </c>
      <c r="J2313" s="24">
        <v>239</v>
      </c>
      <c r="K2313" s="23" t="s">
        <v>621</v>
      </c>
      <c r="L2313" s="30" t="s">
        <v>263</v>
      </c>
      <c r="M2313" s="31">
        <v>17</v>
      </c>
      <c r="N2313" s="31">
        <v>67</v>
      </c>
      <c r="O2313" s="30" t="s">
        <v>164</v>
      </c>
      <c r="P2313" s="25">
        <v>77</v>
      </c>
      <c r="Q2313" s="25">
        <v>97</v>
      </c>
      <c r="R2313" s="23" t="s">
        <v>123</v>
      </c>
      <c r="S2313" s="25">
        <v>59</v>
      </c>
      <c r="T2313" s="23" t="s">
        <v>113</v>
      </c>
    </row>
    <row r="2314" spans="1:20" x14ac:dyDescent="0.3">
      <c r="A2314" s="26">
        <v>43959</v>
      </c>
      <c r="B2314" s="23" t="s">
        <v>45</v>
      </c>
      <c r="C2314" s="23" t="s">
        <v>46</v>
      </c>
      <c r="D2314" s="23" t="s">
        <v>47</v>
      </c>
      <c r="E2314" s="25">
        <v>170</v>
      </c>
      <c r="F2314" s="24">
        <v>188</v>
      </c>
      <c r="G2314" s="24">
        <v>26</v>
      </c>
      <c r="H2314" s="24">
        <v>143</v>
      </c>
      <c r="I2314" s="23" t="s">
        <v>692</v>
      </c>
      <c r="J2314" s="24">
        <v>233</v>
      </c>
      <c r="K2314" s="23" t="s">
        <v>994</v>
      </c>
      <c r="L2314" s="32">
        <v>30</v>
      </c>
      <c r="M2314" s="31">
        <v>11</v>
      </c>
      <c r="N2314" s="31">
        <v>75</v>
      </c>
      <c r="O2314" s="30" t="s">
        <v>201</v>
      </c>
      <c r="P2314" s="25">
        <v>86</v>
      </c>
      <c r="Q2314" s="25">
        <v>99</v>
      </c>
      <c r="R2314" s="23" t="s">
        <v>108</v>
      </c>
      <c r="S2314" s="25">
        <v>68</v>
      </c>
      <c r="T2314" s="23" t="s">
        <v>117</v>
      </c>
    </row>
    <row r="2315" spans="1:20" x14ac:dyDescent="0.3">
      <c r="A2315" s="26">
        <v>43960</v>
      </c>
      <c r="B2315" s="23" t="s">
        <v>45</v>
      </c>
      <c r="C2315" s="23" t="s">
        <v>46</v>
      </c>
      <c r="D2315" s="23" t="s">
        <v>47</v>
      </c>
      <c r="E2315" s="25">
        <v>170</v>
      </c>
      <c r="F2315" s="24">
        <v>156</v>
      </c>
      <c r="G2315" s="24">
        <v>218</v>
      </c>
      <c r="H2315" s="24">
        <v>138</v>
      </c>
      <c r="I2315" s="23" t="s">
        <v>147</v>
      </c>
      <c r="J2315" s="24">
        <v>175</v>
      </c>
      <c r="K2315" s="23" t="s">
        <v>176</v>
      </c>
      <c r="L2315" s="32">
        <v>99</v>
      </c>
      <c r="M2315" s="31">
        <v>8</v>
      </c>
      <c r="N2315" s="31">
        <v>47</v>
      </c>
      <c r="O2315" s="30" t="s">
        <v>51</v>
      </c>
      <c r="P2315" s="25">
        <v>93</v>
      </c>
      <c r="Q2315" s="25">
        <v>100</v>
      </c>
      <c r="R2315" s="23" t="s">
        <v>178</v>
      </c>
      <c r="S2315" s="25">
        <v>84</v>
      </c>
      <c r="T2315" s="23" t="s">
        <v>51</v>
      </c>
    </row>
    <row r="2316" spans="1:20" x14ac:dyDescent="0.3">
      <c r="A2316" s="26">
        <v>43961</v>
      </c>
      <c r="B2316" s="23" t="s">
        <v>45</v>
      </c>
      <c r="C2316" s="23" t="s">
        <v>46</v>
      </c>
      <c r="D2316" s="23" t="s">
        <v>47</v>
      </c>
      <c r="E2316" s="25">
        <v>170</v>
      </c>
      <c r="F2316" s="24">
        <v>144</v>
      </c>
      <c r="G2316" s="24">
        <v>20</v>
      </c>
      <c r="H2316" s="24">
        <v>128</v>
      </c>
      <c r="I2316" s="23" t="s">
        <v>1071</v>
      </c>
      <c r="J2316" s="24">
        <v>159</v>
      </c>
      <c r="K2316" s="23" t="s">
        <v>1072</v>
      </c>
      <c r="L2316" s="30" t="s">
        <v>116</v>
      </c>
      <c r="M2316" s="31">
        <v>3</v>
      </c>
      <c r="N2316" s="31">
        <v>36</v>
      </c>
      <c r="O2316" s="30" t="s">
        <v>179</v>
      </c>
      <c r="P2316" s="25">
        <v>91</v>
      </c>
      <c r="Q2316" s="25">
        <v>99</v>
      </c>
      <c r="R2316" s="23" t="s">
        <v>51</v>
      </c>
      <c r="S2316" s="25">
        <v>84</v>
      </c>
      <c r="T2316" s="23" t="s">
        <v>81</v>
      </c>
    </row>
    <row r="2317" spans="1:20" x14ac:dyDescent="0.3">
      <c r="A2317" s="26">
        <v>43962</v>
      </c>
      <c r="B2317" s="23" t="s">
        <v>45</v>
      </c>
      <c r="C2317" s="23" t="s">
        <v>46</v>
      </c>
      <c r="D2317" s="23" t="s">
        <v>47</v>
      </c>
      <c r="E2317" s="25">
        <v>170</v>
      </c>
      <c r="F2317" s="24">
        <v>155</v>
      </c>
      <c r="G2317" s="24">
        <v>0</v>
      </c>
      <c r="H2317" s="24">
        <v>109</v>
      </c>
      <c r="I2317" s="23" t="s">
        <v>1073</v>
      </c>
      <c r="J2317" s="24">
        <v>201</v>
      </c>
      <c r="K2317" s="23" t="s">
        <v>623</v>
      </c>
      <c r="L2317" s="30" t="s">
        <v>84</v>
      </c>
      <c r="M2317" s="31">
        <v>11</v>
      </c>
      <c r="N2317" s="31">
        <v>83</v>
      </c>
      <c r="O2317" s="30" t="s">
        <v>52</v>
      </c>
      <c r="P2317" s="25">
        <v>79</v>
      </c>
      <c r="Q2317" s="25">
        <v>99</v>
      </c>
      <c r="R2317" s="23" t="s">
        <v>51</v>
      </c>
      <c r="S2317" s="25">
        <v>58</v>
      </c>
      <c r="T2317" s="23" t="s">
        <v>121</v>
      </c>
    </row>
    <row r="2318" spans="1:20" x14ac:dyDescent="0.3">
      <c r="A2318" s="26">
        <v>43963</v>
      </c>
      <c r="B2318" s="23" t="s">
        <v>45</v>
      </c>
      <c r="C2318" s="23" t="s">
        <v>46</v>
      </c>
      <c r="D2318" s="23" t="s">
        <v>47</v>
      </c>
      <c r="E2318" s="25">
        <v>170</v>
      </c>
      <c r="F2318" s="24">
        <v>129</v>
      </c>
      <c r="G2318" s="24">
        <v>82</v>
      </c>
      <c r="H2318" s="24">
        <v>110</v>
      </c>
      <c r="I2318" s="23" t="s">
        <v>51</v>
      </c>
      <c r="J2318" s="24">
        <v>148</v>
      </c>
      <c r="K2318" s="23" t="s">
        <v>51</v>
      </c>
      <c r="L2318" s="30" t="s">
        <v>218</v>
      </c>
      <c r="M2318" s="31">
        <v>3</v>
      </c>
      <c r="N2318" s="31">
        <v>42</v>
      </c>
      <c r="O2318" s="30" t="s">
        <v>352</v>
      </c>
      <c r="P2318" s="25">
        <v>87</v>
      </c>
      <c r="Q2318" s="25">
        <v>99</v>
      </c>
      <c r="R2318" s="23" t="s">
        <v>108</v>
      </c>
      <c r="S2318" s="25">
        <v>76</v>
      </c>
      <c r="T2318" s="23" t="s">
        <v>209</v>
      </c>
    </row>
    <row r="2319" spans="1:20" x14ac:dyDescent="0.3">
      <c r="A2319" s="26">
        <v>43964</v>
      </c>
      <c r="B2319" s="23" t="s">
        <v>45</v>
      </c>
      <c r="C2319" s="23" t="s">
        <v>46</v>
      </c>
      <c r="D2319" s="23" t="s">
        <v>47</v>
      </c>
      <c r="E2319" s="25">
        <v>170</v>
      </c>
      <c r="F2319" s="24">
        <v>141</v>
      </c>
      <c r="G2319" s="24">
        <v>0</v>
      </c>
      <c r="H2319" s="24">
        <v>109</v>
      </c>
      <c r="I2319" s="23" t="s">
        <v>51</v>
      </c>
      <c r="J2319" s="24">
        <v>173</v>
      </c>
      <c r="K2319" s="23" t="s">
        <v>256</v>
      </c>
      <c r="L2319" s="32">
        <v>99</v>
      </c>
      <c r="M2319" s="31">
        <v>11</v>
      </c>
      <c r="N2319" s="31">
        <v>47</v>
      </c>
      <c r="O2319" s="30" t="s">
        <v>51</v>
      </c>
      <c r="P2319" s="25">
        <v>86</v>
      </c>
      <c r="Q2319" s="25">
        <v>99</v>
      </c>
      <c r="R2319" s="23" t="s">
        <v>51</v>
      </c>
      <c r="S2319" s="25">
        <v>72</v>
      </c>
      <c r="T2319" s="23" t="s">
        <v>89</v>
      </c>
    </row>
    <row r="2320" spans="1:20" x14ac:dyDescent="0.3">
      <c r="A2320" s="26">
        <v>43965</v>
      </c>
      <c r="B2320" s="23" t="s">
        <v>45</v>
      </c>
      <c r="C2320" s="23" t="s">
        <v>46</v>
      </c>
      <c r="D2320" s="23" t="s">
        <v>47</v>
      </c>
      <c r="E2320" s="25">
        <v>170</v>
      </c>
      <c r="F2320" s="24">
        <v>128</v>
      </c>
      <c r="G2320" s="24">
        <v>68</v>
      </c>
      <c r="H2320" s="24">
        <v>113</v>
      </c>
      <c r="I2320" s="23" t="s">
        <v>862</v>
      </c>
      <c r="J2320" s="24">
        <v>143</v>
      </c>
      <c r="K2320" s="23" t="s">
        <v>793</v>
      </c>
      <c r="L2320" s="30" t="s">
        <v>84</v>
      </c>
      <c r="M2320" s="31">
        <v>6</v>
      </c>
      <c r="N2320" s="31">
        <v>78</v>
      </c>
      <c r="O2320" s="30" t="s">
        <v>143</v>
      </c>
      <c r="P2320" s="25">
        <v>90</v>
      </c>
      <c r="Q2320" s="25">
        <v>98</v>
      </c>
      <c r="R2320" s="23" t="s">
        <v>88</v>
      </c>
      <c r="S2320" s="25">
        <v>82</v>
      </c>
      <c r="T2320" s="23" t="s">
        <v>133</v>
      </c>
    </row>
    <row r="2321" spans="1:20" x14ac:dyDescent="0.3">
      <c r="A2321" s="26">
        <v>43966</v>
      </c>
      <c r="B2321" s="23" t="s">
        <v>45</v>
      </c>
      <c r="C2321" s="23" t="s">
        <v>46</v>
      </c>
      <c r="D2321" s="23" t="s">
        <v>47</v>
      </c>
      <c r="E2321" s="25">
        <v>170</v>
      </c>
      <c r="F2321" s="24">
        <v>116</v>
      </c>
      <c r="G2321" s="24">
        <v>38</v>
      </c>
      <c r="H2321" s="24">
        <v>107</v>
      </c>
      <c r="I2321" s="23" t="s">
        <v>356</v>
      </c>
      <c r="J2321" s="24">
        <v>125</v>
      </c>
      <c r="K2321" s="23" t="s">
        <v>896</v>
      </c>
      <c r="L2321" s="30" t="s">
        <v>218</v>
      </c>
      <c r="M2321" s="31">
        <v>8</v>
      </c>
      <c r="N2321" s="31">
        <v>39</v>
      </c>
      <c r="O2321" s="30" t="s">
        <v>143</v>
      </c>
      <c r="P2321" s="25">
        <v>96</v>
      </c>
      <c r="Q2321" s="25">
        <v>100</v>
      </c>
      <c r="R2321" s="23" t="s">
        <v>147</v>
      </c>
      <c r="S2321" s="25">
        <v>85</v>
      </c>
      <c r="T2321" s="23" t="s">
        <v>747</v>
      </c>
    </row>
    <row r="2322" spans="1:20" x14ac:dyDescent="0.3">
      <c r="A2322" s="26">
        <v>43967</v>
      </c>
      <c r="B2322" s="23" t="s">
        <v>45</v>
      </c>
      <c r="C2322" s="23" t="s">
        <v>46</v>
      </c>
      <c r="D2322" s="23" t="s">
        <v>47</v>
      </c>
      <c r="E2322" s="25">
        <v>170</v>
      </c>
      <c r="F2322" s="24">
        <v>134</v>
      </c>
      <c r="G2322" s="24">
        <v>0</v>
      </c>
      <c r="H2322" s="24">
        <v>90</v>
      </c>
      <c r="I2322" s="23" t="s">
        <v>617</v>
      </c>
      <c r="J2322" s="24">
        <v>179</v>
      </c>
      <c r="K2322" s="23" t="s">
        <v>1074</v>
      </c>
      <c r="L2322" s="30" t="s">
        <v>533</v>
      </c>
      <c r="M2322" s="31">
        <v>8</v>
      </c>
      <c r="N2322" s="31">
        <v>44</v>
      </c>
      <c r="O2322" s="30" t="s">
        <v>55</v>
      </c>
      <c r="P2322" s="25">
        <v>74</v>
      </c>
      <c r="Q2322" s="25">
        <v>100</v>
      </c>
      <c r="R2322" s="23" t="s">
        <v>51</v>
      </c>
      <c r="S2322" s="25">
        <v>54</v>
      </c>
      <c r="T2322" s="23" t="s">
        <v>95</v>
      </c>
    </row>
    <row r="2323" spans="1:20" x14ac:dyDescent="0.3">
      <c r="A2323" s="26">
        <v>43968</v>
      </c>
      <c r="B2323" s="23" t="s">
        <v>45</v>
      </c>
      <c r="C2323" s="23" t="s">
        <v>46</v>
      </c>
      <c r="D2323" s="23" t="s">
        <v>47</v>
      </c>
      <c r="E2323" s="25">
        <v>170</v>
      </c>
      <c r="F2323" s="24">
        <v>145</v>
      </c>
      <c r="G2323" s="24">
        <v>0</v>
      </c>
      <c r="H2323" s="24">
        <v>73</v>
      </c>
      <c r="I2323" s="23" t="s">
        <v>427</v>
      </c>
      <c r="J2323" s="24">
        <v>217</v>
      </c>
      <c r="K2323" s="23" t="s">
        <v>268</v>
      </c>
      <c r="L2323" s="32">
        <v>35</v>
      </c>
      <c r="M2323" s="31">
        <v>17</v>
      </c>
      <c r="N2323" s="31">
        <v>64</v>
      </c>
      <c r="O2323" s="30" t="s">
        <v>213</v>
      </c>
      <c r="P2323" s="25">
        <v>70</v>
      </c>
      <c r="Q2323" s="25">
        <v>99</v>
      </c>
      <c r="R2323" s="23" t="s">
        <v>51</v>
      </c>
      <c r="S2323" s="25">
        <v>47</v>
      </c>
      <c r="T2323" s="23" t="s">
        <v>81</v>
      </c>
    </row>
    <row r="2324" spans="1:20" x14ac:dyDescent="0.3">
      <c r="A2324" s="26">
        <v>43969</v>
      </c>
      <c r="B2324" s="23" t="s">
        <v>45</v>
      </c>
      <c r="C2324" s="23" t="s">
        <v>46</v>
      </c>
      <c r="D2324" s="23" t="s">
        <v>47</v>
      </c>
      <c r="E2324" s="25">
        <v>170</v>
      </c>
      <c r="F2324" s="24">
        <v>167</v>
      </c>
      <c r="G2324" s="24">
        <v>0</v>
      </c>
      <c r="H2324" s="24">
        <v>93</v>
      </c>
      <c r="I2324" s="23" t="s">
        <v>1075</v>
      </c>
      <c r="J2324" s="24">
        <v>241</v>
      </c>
      <c r="K2324" s="23" t="s">
        <v>252</v>
      </c>
      <c r="L2324" s="30" t="s">
        <v>218</v>
      </c>
      <c r="M2324" s="31">
        <v>17</v>
      </c>
      <c r="N2324" s="31">
        <v>67</v>
      </c>
      <c r="O2324" s="30" t="s">
        <v>129</v>
      </c>
      <c r="P2324" s="25">
        <v>70</v>
      </c>
      <c r="Q2324" s="25">
        <v>99</v>
      </c>
      <c r="R2324" s="23" t="s">
        <v>66</v>
      </c>
      <c r="S2324" s="25">
        <v>55</v>
      </c>
      <c r="T2324" s="23" t="s">
        <v>139</v>
      </c>
    </row>
    <row r="2325" spans="1:20" x14ac:dyDescent="0.3">
      <c r="A2325" s="26">
        <v>43970</v>
      </c>
      <c r="B2325" s="23" t="s">
        <v>45</v>
      </c>
      <c r="C2325" s="23" t="s">
        <v>46</v>
      </c>
      <c r="D2325" s="23" t="s">
        <v>47</v>
      </c>
      <c r="E2325" s="25">
        <v>170</v>
      </c>
      <c r="F2325" s="24">
        <v>192</v>
      </c>
      <c r="G2325" s="24">
        <v>0</v>
      </c>
      <c r="H2325" s="24">
        <v>125</v>
      </c>
      <c r="I2325" s="23" t="s">
        <v>664</v>
      </c>
      <c r="J2325" s="24">
        <v>259</v>
      </c>
      <c r="K2325" s="23" t="s">
        <v>591</v>
      </c>
      <c r="L2325" s="30" t="s">
        <v>263</v>
      </c>
      <c r="M2325" s="31">
        <v>14</v>
      </c>
      <c r="N2325" s="31">
        <v>56</v>
      </c>
      <c r="O2325" s="30" t="s">
        <v>133</v>
      </c>
      <c r="P2325" s="25">
        <v>68</v>
      </c>
      <c r="Q2325" s="25">
        <v>98</v>
      </c>
      <c r="R2325" s="23" t="s">
        <v>75</v>
      </c>
      <c r="S2325" s="25">
        <v>53</v>
      </c>
      <c r="T2325" s="23" t="s">
        <v>215</v>
      </c>
    </row>
    <row r="2326" spans="1:20" x14ac:dyDescent="0.3">
      <c r="A2326" s="26">
        <v>43971</v>
      </c>
      <c r="B2326" s="23" t="s">
        <v>45</v>
      </c>
      <c r="C2326" s="23" t="s">
        <v>46</v>
      </c>
      <c r="D2326" s="23" t="s">
        <v>47</v>
      </c>
      <c r="E2326" s="25">
        <v>170</v>
      </c>
      <c r="F2326" s="24">
        <v>196</v>
      </c>
      <c r="G2326" s="24">
        <v>0</v>
      </c>
      <c r="H2326" s="24">
        <v>126</v>
      </c>
      <c r="I2326" s="23" t="s">
        <v>51</v>
      </c>
      <c r="J2326" s="24">
        <v>267</v>
      </c>
      <c r="K2326" s="23" t="s">
        <v>293</v>
      </c>
      <c r="L2326" s="32">
        <v>36</v>
      </c>
      <c r="M2326" s="31">
        <v>14</v>
      </c>
      <c r="N2326" s="31">
        <v>75</v>
      </c>
      <c r="O2326" s="30" t="s">
        <v>433</v>
      </c>
      <c r="P2326" s="25">
        <v>68</v>
      </c>
      <c r="Q2326" s="25">
        <v>99</v>
      </c>
      <c r="R2326" s="23" t="s">
        <v>750</v>
      </c>
      <c r="S2326" s="25">
        <v>43</v>
      </c>
      <c r="T2326" s="23" t="s">
        <v>206</v>
      </c>
    </row>
    <row r="2327" spans="1:20" x14ac:dyDescent="0.3">
      <c r="A2327" s="26">
        <v>43972</v>
      </c>
      <c r="B2327" s="23" t="s">
        <v>45</v>
      </c>
      <c r="C2327" s="23" t="s">
        <v>46</v>
      </c>
      <c r="D2327" s="23" t="s">
        <v>47</v>
      </c>
      <c r="E2327" s="25">
        <v>170</v>
      </c>
      <c r="F2327" s="24">
        <v>200</v>
      </c>
      <c r="G2327" s="24">
        <v>0</v>
      </c>
      <c r="H2327" s="24">
        <v>114</v>
      </c>
      <c r="I2327" s="23" t="s">
        <v>404</v>
      </c>
      <c r="J2327" s="24">
        <v>286</v>
      </c>
      <c r="K2327" s="23" t="s">
        <v>517</v>
      </c>
      <c r="L2327" s="30" t="s">
        <v>84</v>
      </c>
      <c r="M2327" s="31">
        <v>14</v>
      </c>
      <c r="N2327" s="31">
        <v>53</v>
      </c>
      <c r="O2327" s="30" t="s">
        <v>51</v>
      </c>
      <c r="P2327" s="25">
        <v>66</v>
      </c>
      <c r="Q2327" s="25">
        <v>98</v>
      </c>
      <c r="R2327" s="23" t="s">
        <v>103</v>
      </c>
      <c r="S2327" s="25">
        <v>42</v>
      </c>
      <c r="T2327" s="23" t="s">
        <v>51</v>
      </c>
    </row>
    <row r="2328" spans="1:20" x14ac:dyDescent="0.3">
      <c r="A2328" s="26">
        <v>43973</v>
      </c>
      <c r="B2328" s="23" t="s">
        <v>45</v>
      </c>
      <c r="C2328" s="23" t="s">
        <v>46</v>
      </c>
      <c r="D2328" s="23" t="s">
        <v>47</v>
      </c>
      <c r="E2328" s="25">
        <v>170</v>
      </c>
      <c r="F2328" s="24">
        <v>190</v>
      </c>
      <c r="G2328" s="24">
        <v>32</v>
      </c>
      <c r="H2328" s="24">
        <v>134</v>
      </c>
      <c r="I2328" s="23" t="s">
        <v>695</v>
      </c>
      <c r="J2328" s="24">
        <v>247</v>
      </c>
      <c r="K2328" s="23" t="s">
        <v>372</v>
      </c>
      <c r="L2328" s="30" t="s">
        <v>116</v>
      </c>
      <c r="M2328" s="31">
        <v>14</v>
      </c>
      <c r="N2328" s="31">
        <v>64</v>
      </c>
      <c r="O2328" s="30" t="s">
        <v>135</v>
      </c>
      <c r="P2328" s="25">
        <v>75</v>
      </c>
      <c r="Q2328" s="25">
        <v>98</v>
      </c>
      <c r="R2328" s="23" t="s">
        <v>229</v>
      </c>
      <c r="S2328" s="25">
        <v>54</v>
      </c>
      <c r="T2328" s="23" t="s">
        <v>95</v>
      </c>
    </row>
    <row r="2329" spans="1:20" x14ac:dyDescent="0.3">
      <c r="A2329" s="26">
        <v>43974</v>
      </c>
      <c r="B2329" s="23" t="s">
        <v>45</v>
      </c>
      <c r="C2329" s="23" t="s">
        <v>46</v>
      </c>
      <c r="D2329" s="23" t="s">
        <v>47</v>
      </c>
      <c r="E2329" s="25">
        <v>170</v>
      </c>
      <c r="F2329" s="24">
        <v>152</v>
      </c>
      <c r="G2329" s="24">
        <v>2</v>
      </c>
      <c r="H2329" s="24">
        <v>129</v>
      </c>
      <c r="I2329" s="23" t="s">
        <v>671</v>
      </c>
      <c r="J2329" s="24">
        <v>174</v>
      </c>
      <c r="K2329" s="23" t="s">
        <v>820</v>
      </c>
      <c r="L2329" s="30" t="s">
        <v>218</v>
      </c>
      <c r="M2329" s="31">
        <v>11</v>
      </c>
      <c r="N2329" s="31">
        <v>47</v>
      </c>
      <c r="O2329" s="30" t="s">
        <v>85</v>
      </c>
      <c r="P2329" s="25">
        <v>80</v>
      </c>
      <c r="Q2329" s="25">
        <v>98</v>
      </c>
      <c r="R2329" s="23" t="s">
        <v>51</v>
      </c>
      <c r="S2329" s="25">
        <v>68</v>
      </c>
      <c r="T2329" s="23" t="s">
        <v>55</v>
      </c>
    </row>
    <row r="2330" spans="1:20" x14ac:dyDescent="0.3">
      <c r="A2330" s="26">
        <v>43975</v>
      </c>
      <c r="B2330" s="23" t="s">
        <v>45</v>
      </c>
      <c r="C2330" s="23" t="s">
        <v>46</v>
      </c>
      <c r="D2330" s="23" t="s">
        <v>47</v>
      </c>
      <c r="E2330" s="25">
        <v>170</v>
      </c>
      <c r="F2330" s="24">
        <v>170</v>
      </c>
      <c r="G2330" s="24">
        <v>0</v>
      </c>
      <c r="H2330" s="24">
        <v>121</v>
      </c>
      <c r="I2330" s="23" t="s">
        <v>51</v>
      </c>
      <c r="J2330" s="24">
        <v>220</v>
      </c>
      <c r="K2330" s="23" t="s">
        <v>49</v>
      </c>
      <c r="L2330" s="30" t="s">
        <v>263</v>
      </c>
      <c r="M2330" s="31">
        <v>11</v>
      </c>
      <c r="N2330" s="31">
        <v>50</v>
      </c>
      <c r="O2330" s="30" t="s">
        <v>64</v>
      </c>
      <c r="P2330" s="25">
        <v>72</v>
      </c>
      <c r="Q2330" s="25">
        <v>96</v>
      </c>
      <c r="R2330" s="23" t="s">
        <v>51</v>
      </c>
      <c r="S2330" s="25">
        <v>56</v>
      </c>
      <c r="T2330" s="23" t="s">
        <v>117</v>
      </c>
    </row>
    <row r="2331" spans="1:20" x14ac:dyDescent="0.3">
      <c r="A2331" s="26">
        <v>43976</v>
      </c>
      <c r="B2331" s="23" t="s">
        <v>45</v>
      </c>
      <c r="C2331" s="23" t="s">
        <v>46</v>
      </c>
      <c r="D2331" s="23" t="s">
        <v>47</v>
      </c>
      <c r="E2331" s="25">
        <v>170</v>
      </c>
      <c r="F2331" s="24">
        <v>172</v>
      </c>
      <c r="G2331" s="24">
        <v>0</v>
      </c>
      <c r="H2331" s="24">
        <v>116</v>
      </c>
      <c r="I2331" s="23" t="s">
        <v>399</v>
      </c>
      <c r="J2331" s="24">
        <v>228</v>
      </c>
      <c r="K2331" s="23" t="s">
        <v>929</v>
      </c>
      <c r="L2331" s="32">
        <v>99</v>
      </c>
      <c r="M2331" s="31">
        <v>14</v>
      </c>
      <c r="N2331" s="31">
        <v>67</v>
      </c>
      <c r="O2331" s="30" t="s">
        <v>94</v>
      </c>
      <c r="P2331" s="25">
        <v>69</v>
      </c>
      <c r="Q2331" s="25">
        <v>95</v>
      </c>
      <c r="R2331" s="23" t="s">
        <v>100</v>
      </c>
      <c r="S2331" s="25">
        <v>55</v>
      </c>
      <c r="T2331" s="23" t="s">
        <v>342</v>
      </c>
    </row>
    <row r="2332" spans="1:20" x14ac:dyDescent="0.3">
      <c r="A2332" s="26">
        <v>43977</v>
      </c>
      <c r="B2332" s="23" t="s">
        <v>45</v>
      </c>
      <c r="C2332" s="23" t="s">
        <v>46</v>
      </c>
      <c r="D2332" s="23" t="s">
        <v>47</v>
      </c>
      <c r="E2332" s="25">
        <v>170</v>
      </c>
      <c r="F2332" s="24">
        <v>172</v>
      </c>
      <c r="G2332" s="24">
        <v>0</v>
      </c>
      <c r="H2332" s="24">
        <v>101</v>
      </c>
      <c r="I2332" s="23" t="s">
        <v>695</v>
      </c>
      <c r="J2332" s="24">
        <v>243</v>
      </c>
      <c r="K2332" s="23" t="s">
        <v>641</v>
      </c>
      <c r="L2332" s="30" t="s">
        <v>218</v>
      </c>
      <c r="M2332" s="31">
        <v>17</v>
      </c>
      <c r="N2332" s="31">
        <v>72</v>
      </c>
      <c r="O2332" s="30" t="s">
        <v>129</v>
      </c>
      <c r="P2332" s="25">
        <v>71</v>
      </c>
      <c r="Q2332" s="25">
        <v>98</v>
      </c>
      <c r="R2332" s="23" t="s">
        <v>51</v>
      </c>
      <c r="S2332" s="25">
        <v>50</v>
      </c>
      <c r="T2332" s="23" t="s">
        <v>182</v>
      </c>
    </row>
    <row r="2333" spans="1:20" x14ac:dyDescent="0.3">
      <c r="A2333" s="26">
        <v>43978</v>
      </c>
      <c r="B2333" s="23" t="s">
        <v>45</v>
      </c>
      <c r="C2333" s="23" t="s">
        <v>46</v>
      </c>
      <c r="D2333" s="23" t="s">
        <v>47</v>
      </c>
      <c r="E2333" s="25">
        <v>170</v>
      </c>
      <c r="F2333" s="24">
        <v>202</v>
      </c>
      <c r="G2333" s="24">
        <v>0</v>
      </c>
      <c r="H2333" s="24">
        <v>132</v>
      </c>
      <c r="I2333" s="23" t="s">
        <v>751</v>
      </c>
      <c r="J2333" s="24">
        <v>273</v>
      </c>
      <c r="K2333" s="23" t="s">
        <v>488</v>
      </c>
      <c r="L2333" s="32">
        <v>36</v>
      </c>
      <c r="M2333" s="31">
        <v>17</v>
      </c>
      <c r="N2333" s="31">
        <v>61</v>
      </c>
      <c r="O2333" s="30" t="s">
        <v>71</v>
      </c>
      <c r="P2333" s="25">
        <v>67</v>
      </c>
      <c r="Q2333" s="25">
        <v>97</v>
      </c>
      <c r="R2333" s="23" t="s">
        <v>51</v>
      </c>
      <c r="S2333" s="25">
        <v>50</v>
      </c>
      <c r="T2333" s="23" t="s">
        <v>209</v>
      </c>
    </row>
    <row r="2334" spans="1:20" x14ac:dyDescent="0.3">
      <c r="A2334" s="26">
        <v>43979</v>
      </c>
      <c r="B2334" s="23" t="s">
        <v>45</v>
      </c>
      <c r="C2334" s="23" t="s">
        <v>46</v>
      </c>
      <c r="D2334" s="23" t="s">
        <v>47</v>
      </c>
      <c r="E2334" s="25">
        <v>170</v>
      </c>
      <c r="F2334" s="24">
        <v>232</v>
      </c>
      <c r="G2334" s="24">
        <v>0</v>
      </c>
      <c r="H2334" s="24">
        <v>144</v>
      </c>
      <c r="I2334" s="23" t="s">
        <v>82</v>
      </c>
      <c r="J2334" s="24">
        <v>321</v>
      </c>
      <c r="K2334" s="23" t="s">
        <v>584</v>
      </c>
      <c r="L2334" s="30" t="s">
        <v>84</v>
      </c>
      <c r="M2334" s="31">
        <v>8</v>
      </c>
      <c r="N2334" s="31">
        <v>58</v>
      </c>
      <c r="O2334" s="30" t="s">
        <v>121</v>
      </c>
      <c r="P2334" s="25">
        <v>64</v>
      </c>
      <c r="Q2334" s="25">
        <v>99</v>
      </c>
      <c r="R2334" s="23" t="s">
        <v>123</v>
      </c>
      <c r="S2334" s="25">
        <v>40</v>
      </c>
      <c r="T2334" s="23" t="s">
        <v>260</v>
      </c>
    </row>
    <row r="2335" spans="1:20" x14ac:dyDescent="0.3">
      <c r="A2335" s="26">
        <v>43980</v>
      </c>
      <c r="B2335" s="23" t="s">
        <v>45</v>
      </c>
      <c r="C2335" s="23" t="s">
        <v>46</v>
      </c>
      <c r="D2335" s="23" t="s">
        <v>47</v>
      </c>
      <c r="E2335" s="25">
        <v>170</v>
      </c>
      <c r="F2335" s="24">
        <v>219</v>
      </c>
      <c r="G2335" s="24">
        <v>0</v>
      </c>
      <c r="H2335" s="24">
        <v>146</v>
      </c>
      <c r="I2335" s="23" t="s">
        <v>605</v>
      </c>
      <c r="J2335" s="24">
        <v>292</v>
      </c>
      <c r="K2335" s="23" t="s">
        <v>445</v>
      </c>
      <c r="L2335" s="30" t="s">
        <v>218</v>
      </c>
      <c r="M2335" s="31">
        <v>11</v>
      </c>
      <c r="N2335" s="31">
        <v>61</v>
      </c>
      <c r="O2335" s="30" t="s">
        <v>91</v>
      </c>
      <c r="P2335" s="25">
        <v>65</v>
      </c>
      <c r="Q2335" s="25">
        <v>95</v>
      </c>
      <c r="R2335" s="23" t="s">
        <v>51</v>
      </c>
      <c r="S2335" s="25">
        <v>51</v>
      </c>
      <c r="T2335" s="23" t="s">
        <v>352</v>
      </c>
    </row>
    <row r="2336" spans="1:20" x14ac:dyDescent="0.3">
      <c r="A2336" s="26">
        <v>43981</v>
      </c>
      <c r="B2336" s="23" t="s">
        <v>45</v>
      </c>
      <c r="C2336" s="23" t="s">
        <v>46</v>
      </c>
      <c r="D2336" s="23" t="s">
        <v>47</v>
      </c>
      <c r="E2336" s="25">
        <v>170</v>
      </c>
      <c r="F2336" s="24">
        <v>211</v>
      </c>
      <c r="G2336" s="24">
        <v>16</v>
      </c>
      <c r="H2336" s="24">
        <v>139</v>
      </c>
      <c r="I2336" s="23" t="s">
        <v>1076</v>
      </c>
      <c r="J2336" s="24">
        <v>283</v>
      </c>
      <c r="K2336" s="23" t="s">
        <v>187</v>
      </c>
      <c r="L2336" s="30" t="s">
        <v>218</v>
      </c>
      <c r="M2336" s="31">
        <v>11</v>
      </c>
      <c r="N2336" s="31">
        <v>56</v>
      </c>
      <c r="O2336" s="30" t="s">
        <v>206</v>
      </c>
      <c r="P2336" s="25">
        <v>68</v>
      </c>
      <c r="Q2336" s="25">
        <v>99</v>
      </c>
      <c r="R2336" s="23" t="s">
        <v>229</v>
      </c>
      <c r="S2336" s="25">
        <v>52</v>
      </c>
      <c r="T2336" s="23" t="s">
        <v>51</v>
      </c>
    </row>
    <row r="2337" spans="1:20" x14ac:dyDescent="0.3">
      <c r="A2337" s="26">
        <v>43982</v>
      </c>
      <c r="B2337" s="23" t="s">
        <v>45</v>
      </c>
      <c r="C2337" s="23" t="s">
        <v>46</v>
      </c>
      <c r="D2337" s="23" t="s">
        <v>47</v>
      </c>
      <c r="E2337" s="25">
        <v>170</v>
      </c>
      <c r="F2337" s="24">
        <v>208</v>
      </c>
      <c r="G2337" s="24">
        <v>22</v>
      </c>
      <c r="H2337" s="24">
        <v>164</v>
      </c>
      <c r="I2337" s="23" t="s">
        <v>199</v>
      </c>
      <c r="J2337" s="24">
        <v>251</v>
      </c>
      <c r="K2337" s="23" t="s">
        <v>266</v>
      </c>
      <c r="L2337" s="32">
        <v>26</v>
      </c>
      <c r="M2337" s="31">
        <v>14</v>
      </c>
      <c r="N2337" s="31">
        <v>64</v>
      </c>
      <c r="O2337" s="30" t="s">
        <v>206</v>
      </c>
      <c r="P2337" s="25">
        <v>78</v>
      </c>
      <c r="Q2337" s="25">
        <v>98</v>
      </c>
      <c r="R2337" s="23" t="s">
        <v>644</v>
      </c>
      <c r="S2337" s="25">
        <v>61</v>
      </c>
      <c r="T2337" s="23" t="s">
        <v>98</v>
      </c>
    </row>
    <row r="2338" spans="1:20" x14ac:dyDescent="0.3">
      <c r="A2338" s="26">
        <v>43983</v>
      </c>
      <c r="B2338" s="23" t="s">
        <v>45</v>
      </c>
      <c r="C2338" s="23" t="s">
        <v>46</v>
      </c>
      <c r="D2338" s="23" t="s">
        <v>47</v>
      </c>
      <c r="E2338" s="25">
        <v>170</v>
      </c>
      <c r="F2338" s="24">
        <v>202</v>
      </c>
      <c r="G2338" s="24">
        <v>6</v>
      </c>
      <c r="H2338" s="24">
        <v>148</v>
      </c>
      <c r="I2338" s="23" t="s">
        <v>411</v>
      </c>
      <c r="J2338" s="24">
        <v>255</v>
      </c>
      <c r="K2338" s="23" t="s">
        <v>87</v>
      </c>
      <c r="L2338" s="32">
        <v>99</v>
      </c>
      <c r="M2338" s="31">
        <v>8</v>
      </c>
      <c r="N2338" s="31">
        <v>53</v>
      </c>
      <c r="O2338" s="30" t="s">
        <v>51</v>
      </c>
      <c r="P2338" s="25">
        <v>78</v>
      </c>
      <c r="Q2338" s="25">
        <v>99</v>
      </c>
      <c r="R2338" s="23" t="s">
        <v>166</v>
      </c>
      <c r="S2338" s="25">
        <v>61</v>
      </c>
      <c r="T2338" s="23" t="s">
        <v>129</v>
      </c>
    </row>
    <row r="2339" spans="1:20" x14ac:dyDescent="0.3">
      <c r="A2339" s="26">
        <v>43984</v>
      </c>
      <c r="B2339" s="23" t="s">
        <v>45</v>
      </c>
      <c r="C2339" s="23" t="s">
        <v>46</v>
      </c>
      <c r="D2339" s="23" t="s">
        <v>47</v>
      </c>
      <c r="E2339" s="25">
        <v>170</v>
      </c>
      <c r="F2339" s="24">
        <v>212</v>
      </c>
      <c r="G2339" s="24">
        <v>0</v>
      </c>
      <c r="H2339" s="24">
        <v>163</v>
      </c>
      <c r="I2339" s="23" t="s">
        <v>969</v>
      </c>
      <c r="J2339" s="24">
        <v>262</v>
      </c>
      <c r="K2339" s="23" t="s">
        <v>481</v>
      </c>
      <c r="L2339" s="32">
        <v>34</v>
      </c>
      <c r="M2339" s="31">
        <v>6</v>
      </c>
      <c r="N2339" s="31">
        <v>58</v>
      </c>
      <c r="O2339" s="30" t="s">
        <v>50</v>
      </c>
      <c r="P2339" s="25">
        <v>78</v>
      </c>
      <c r="Q2339" s="25">
        <v>97</v>
      </c>
      <c r="R2339" s="23" t="s">
        <v>51</v>
      </c>
      <c r="S2339" s="25">
        <v>60</v>
      </c>
      <c r="T2339" s="23" t="s">
        <v>121</v>
      </c>
    </row>
    <row r="2340" spans="1:20" x14ac:dyDescent="0.3">
      <c r="A2340" s="26">
        <v>43985</v>
      </c>
      <c r="B2340" s="23" t="s">
        <v>45</v>
      </c>
      <c r="C2340" s="23" t="s">
        <v>46</v>
      </c>
      <c r="D2340" s="23" t="s">
        <v>47</v>
      </c>
      <c r="E2340" s="25">
        <v>170</v>
      </c>
      <c r="F2340" s="24">
        <v>188</v>
      </c>
      <c r="G2340" s="24">
        <v>66</v>
      </c>
      <c r="H2340" s="24">
        <v>136</v>
      </c>
      <c r="I2340" s="23" t="s">
        <v>108</v>
      </c>
      <c r="J2340" s="24">
        <v>240</v>
      </c>
      <c r="K2340" s="23" t="s">
        <v>94</v>
      </c>
      <c r="L2340" s="30" t="s">
        <v>401</v>
      </c>
      <c r="M2340" s="31">
        <v>6</v>
      </c>
      <c r="N2340" s="31">
        <v>78</v>
      </c>
      <c r="O2340" s="30" t="s">
        <v>61</v>
      </c>
      <c r="P2340" s="25">
        <v>78</v>
      </c>
      <c r="Q2340" s="25">
        <v>97</v>
      </c>
      <c r="R2340" s="23" t="s">
        <v>178</v>
      </c>
      <c r="S2340" s="25">
        <v>64</v>
      </c>
      <c r="T2340" s="23" t="s">
        <v>94</v>
      </c>
    </row>
    <row r="2341" spans="1:20" x14ac:dyDescent="0.3">
      <c r="A2341" s="26">
        <v>43986</v>
      </c>
      <c r="B2341" s="23" t="s">
        <v>45</v>
      </c>
      <c r="C2341" s="23" t="s">
        <v>46</v>
      </c>
      <c r="D2341" s="23" t="s">
        <v>47</v>
      </c>
      <c r="E2341" s="25">
        <v>170</v>
      </c>
      <c r="F2341" s="24">
        <v>147</v>
      </c>
      <c r="G2341" s="24">
        <v>60</v>
      </c>
      <c r="H2341" s="24">
        <v>113</v>
      </c>
      <c r="I2341" s="23" t="s">
        <v>100</v>
      </c>
      <c r="J2341" s="24">
        <v>181</v>
      </c>
      <c r="K2341" s="23" t="s">
        <v>672</v>
      </c>
      <c r="L2341" s="32">
        <v>99</v>
      </c>
      <c r="M2341" s="31">
        <v>14</v>
      </c>
      <c r="N2341" s="31">
        <v>67</v>
      </c>
      <c r="O2341" s="30" t="s">
        <v>51</v>
      </c>
      <c r="P2341" s="25">
        <v>84</v>
      </c>
      <c r="Q2341" s="25">
        <v>98</v>
      </c>
      <c r="R2341" s="23" t="s">
        <v>51</v>
      </c>
      <c r="S2341" s="25">
        <v>65</v>
      </c>
      <c r="T2341" s="23" t="s">
        <v>264</v>
      </c>
    </row>
    <row r="2342" spans="1:20" x14ac:dyDescent="0.3">
      <c r="A2342" s="26">
        <v>43987</v>
      </c>
      <c r="B2342" s="23" t="s">
        <v>45</v>
      </c>
      <c r="C2342" s="23" t="s">
        <v>46</v>
      </c>
      <c r="D2342" s="23" t="s">
        <v>47</v>
      </c>
      <c r="E2342" s="25">
        <v>170</v>
      </c>
      <c r="F2342" s="24">
        <v>165</v>
      </c>
      <c r="G2342" s="24">
        <v>0</v>
      </c>
      <c r="H2342" s="24">
        <v>104</v>
      </c>
      <c r="I2342" s="23" t="s">
        <v>380</v>
      </c>
      <c r="J2342" s="24">
        <v>226</v>
      </c>
      <c r="K2342" s="23" t="s">
        <v>489</v>
      </c>
      <c r="L2342" s="30" t="s">
        <v>84</v>
      </c>
      <c r="M2342" s="31">
        <v>17</v>
      </c>
      <c r="N2342" s="31">
        <v>78</v>
      </c>
      <c r="O2342" s="30" t="s">
        <v>167</v>
      </c>
      <c r="P2342" s="25">
        <v>72</v>
      </c>
      <c r="Q2342" s="25">
        <v>99</v>
      </c>
      <c r="R2342" s="23" t="s">
        <v>51</v>
      </c>
      <c r="S2342" s="25">
        <v>56</v>
      </c>
      <c r="T2342" s="23" t="s">
        <v>113</v>
      </c>
    </row>
    <row r="2343" spans="1:20" x14ac:dyDescent="0.3">
      <c r="A2343" s="26">
        <v>43988</v>
      </c>
      <c r="B2343" s="23" t="s">
        <v>45</v>
      </c>
      <c r="C2343" s="23" t="s">
        <v>46</v>
      </c>
      <c r="D2343" s="23" t="s">
        <v>47</v>
      </c>
      <c r="E2343" s="25">
        <v>170</v>
      </c>
      <c r="F2343" s="24">
        <v>160</v>
      </c>
      <c r="G2343" s="24">
        <v>58</v>
      </c>
      <c r="H2343" s="24">
        <v>119</v>
      </c>
      <c r="I2343" s="23" t="s">
        <v>619</v>
      </c>
      <c r="J2343" s="24">
        <v>201</v>
      </c>
      <c r="K2343" s="23" t="s">
        <v>414</v>
      </c>
      <c r="L2343" s="30" t="s">
        <v>218</v>
      </c>
      <c r="M2343" s="31">
        <v>6</v>
      </c>
      <c r="N2343" s="31">
        <v>61</v>
      </c>
      <c r="O2343" s="30" t="s">
        <v>64</v>
      </c>
      <c r="P2343" s="25">
        <v>83</v>
      </c>
      <c r="Q2343" s="25">
        <v>97</v>
      </c>
      <c r="R2343" s="23" t="s">
        <v>100</v>
      </c>
      <c r="S2343" s="25">
        <v>65</v>
      </c>
      <c r="T2343" s="23" t="s">
        <v>206</v>
      </c>
    </row>
    <row r="2344" spans="1:20" x14ac:dyDescent="0.3">
      <c r="A2344" s="26">
        <v>43989</v>
      </c>
      <c r="B2344" s="23" t="s">
        <v>45</v>
      </c>
      <c r="C2344" s="23" t="s">
        <v>46</v>
      </c>
      <c r="D2344" s="23" t="s">
        <v>47</v>
      </c>
      <c r="E2344" s="25">
        <v>170</v>
      </c>
      <c r="F2344" s="24">
        <v>134</v>
      </c>
      <c r="G2344" s="24">
        <v>14</v>
      </c>
      <c r="H2344" s="24">
        <v>109</v>
      </c>
      <c r="I2344" s="23" t="s">
        <v>505</v>
      </c>
      <c r="J2344" s="24">
        <v>160</v>
      </c>
      <c r="K2344" s="23" t="s">
        <v>51</v>
      </c>
      <c r="L2344" s="30" t="s">
        <v>263</v>
      </c>
      <c r="M2344" s="31">
        <v>11</v>
      </c>
      <c r="N2344" s="31">
        <v>44</v>
      </c>
      <c r="O2344" s="30" t="s">
        <v>167</v>
      </c>
      <c r="P2344" s="25">
        <v>82</v>
      </c>
      <c r="Q2344" s="25">
        <v>98</v>
      </c>
      <c r="R2344" s="23" t="s">
        <v>51</v>
      </c>
      <c r="S2344" s="25">
        <v>61</v>
      </c>
      <c r="T2344" s="23" t="s">
        <v>146</v>
      </c>
    </row>
    <row r="2345" spans="1:20" x14ac:dyDescent="0.3">
      <c r="A2345" s="26">
        <v>43990</v>
      </c>
      <c r="B2345" s="23" t="s">
        <v>45</v>
      </c>
      <c r="C2345" s="23" t="s">
        <v>46</v>
      </c>
      <c r="D2345" s="23" t="s">
        <v>47</v>
      </c>
      <c r="E2345" s="25">
        <v>170</v>
      </c>
      <c r="F2345" s="24">
        <v>144</v>
      </c>
      <c r="G2345" s="24">
        <v>20</v>
      </c>
      <c r="H2345" s="24">
        <v>108</v>
      </c>
      <c r="I2345" s="23" t="s">
        <v>1077</v>
      </c>
      <c r="J2345" s="24">
        <v>179</v>
      </c>
      <c r="K2345" s="23" t="s">
        <v>246</v>
      </c>
      <c r="L2345" s="32">
        <v>24</v>
      </c>
      <c r="M2345" s="31">
        <v>8</v>
      </c>
      <c r="N2345" s="31">
        <v>72</v>
      </c>
      <c r="O2345" s="30" t="s">
        <v>129</v>
      </c>
      <c r="P2345" s="25">
        <v>82</v>
      </c>
      <c r="Q2345" s="25">
        <v>97</v>
      </c>
      <c r="R2345" s="23" t="s">
        <v>51</v>
      </c>
      <c r="S2345" s="25">
        <v>64</v>
      </c>
      <c r="T2345" s="23" t="s">
        <v>135</v>
      </c>
    </row>
    <row r="2346" spans="1:20" x14ac:dyDescent="0.3">
      <c r="A2346" s="26">
        <v>43991</v>
      </c>
      <c r="B2346" s="23" t="s">
        <v>45</v>
      </c>
      <c r="C2346" s="23" t="s">
        <v>46</v>
      </c>
      <c r="D2346" s="23" t="s">
        <v>47</v>
      </c>
      <c r="E2346" s="25">
        <v>170</v>
      </c>
      <c r="F2346" s="24">
        <v>154</v>
      </c>
      <c r="G2346" s="24">
        <v>0</v>
      </c>
      <c r="H2346" s="24">
        <v>109</v>
      </c>
      <c r="I2346" s="23" t="s">
        <v>1078</v>
      </c>
      <c r="J2346" s="24">
        <v>199</v>
      </c>
      <c r="K2346" s="23" t="s">
        <v>268</v>
      </c>
      <c r="L2346" s="30" t="s">
        <v>116</v>
      </c>
      <c r="M2346" s="31">
        <v>8</v>
      </c>
      <c r="N2346" s="31">
        <v>61</v>
      </c>
      <c r="O2346" s="30" t="s">
        <v>81</v>
      </c>
      <c r="P2346" s="25">
        <v>73</v>
      </c>
      <c r="Q2346" s="25">
        <v>98</v>
      </c>
      <c r="R2346" s="23" t="s">
        <v>51</v>
      </c>
      <c r="S2346" s="25">
        <v>48</v>
      </c>
      <c r="T2346" s="23" t="s">
        <v>146</v>
      </c>
    </row>
    <row r="2347" spans="1:20" x14ac:dyDescent="0.3">
      <c r="A2347" s="26">
        <v>43992</v>
      </c>
      <c r="B2347" s="23" t="s">
        <v>45</v>
      </c>
      <c r="C2347" s="23" t="s">
        <v>46</v>
      </c>
      <c r="D2347" s="23" t="s">
        <v>47</v>
      </c>
      <c r="E2347" s="25">
        <v>170</v>
      </c>
      <c r="F2347" s="24">
        <v>150</v>
      </c>
      <c r="G2347" s="24">
        <v>0</v>
      </c>
      <c r="H2347" s="24">
        <v>111</v>
      </c>
      <c r="I2347" s="23" t="s">
        <v>537</v>
      </c>
      <c r="J2347" s="24">
        <v>188</v>
      </c>
      <c r="K2347" s="23" t="s">
        <v>436</v>
      </c>
      <c r="L2347" s="32">
        <v>36</v>
      </c>
      <c r="M2347" s="31">
        <v>6</v>
      </c>
      <c r="N2347" s="31">
        <v>58</v>
      </c>
      <c r="O2347" s="30" t="s">
        <v>52</v>
      </c>
      <c r="P2347" s="25">
        <v>78</v>
      </c>
      <c r="Q2347" s="25">
        <v>97</v>
      </c>
      <c r="R2347" s="23" t="s">
        <v>103</v>
      </c>
      <c r="S2347" s="25">
        <v>61</v>
      </c>
      <c r="T2347" s="23" t="s">
        <v>51</v>
      </c>
    </row>
    <row r="2348" spans="1:20" x14ac:dyDescent="0.3">
      <c r="A2348" s="26">
        <v>43993</v>
      </c>
      <c r="B2348" s="23" t="s">
        <v>45</v>
      </c>
      <c r="C2348" s="23" t="s">
        <v>46</v>
      </c>
      <c r="D2348" s="23" t="s">
        <v>47</v>
      </c>
      <c r="E2348" s="25">
        <v>170</v>
      </c>
      <c r="F2348" s="24">
        <v>140</v>
      </c>
      <c r="G2348" s="24">
        <v>122</v>
      </c>
      <c r="H2348" s="24">
        <v>116</v>
      </c>
      <c r="I2348" s="23" t="s">
        <v>1079</v>
      </c>
      <c r="J2348" s="24">
        <v>164</v>
      </c>
      <c r="K2348" s="23" t="s">
        <v>952</v>
      </c>
      <c r="L2348" s="32">
        <v>23</v>
      </c>
      <c r="M2348" s="31">
        <v>6</v>
      </c>
      <c r="N2348" s="31">
        <v>117</v>
      </c>
      <c r="O2348" s="30" t="s">
        <v>260</v>
      </c>
      <c r="P2348" s="25">
        <v>88</v>
      </c>
      <c r="Q2348" s="25">
        <v>97</v>
      </c>
      <c r="R2348" s="23" t="s">
        <v>650</v>
      </c>
      <c r="S2348" s="25">
        <v>66</v>
      </c>
      <c r="T2348" s="23" t="s">
        <v>177</v>
      </c>
    </row>
    <row r="2349" spans="1:20" x14ac:dyDescent="0.3">
      <c r="A2349" s="26">
        <v>43994</v>
      </c>
      <c r="B2349" s="23" t="s">
        <v>45</v>
      </c>
      <c r="C2349" s="23" t="s">
        <v>46</v>
      </c>
      <c r="D2349" s="23" t="s">
        <v>47</v>
      </c>
      <c r="E2349" s="25">
        <v>170</v>
      </c>
      <c r="F2349" s="24">
        <v>148</v>
      </c>
      <c r="G2349" s="24">
        <v>80</v>
      </c>
      <c r="H2349" s="24">
        <v>117</v>
      </c>
      <c r="I2349" s="23" t="s">
        <v>349</v>
      </c>
      <c r="J2349" s="24">
        <v>180</v>
      </c>
      <c r="K2349" s="23" t="s">
        <v>1080</v>
      </c>
      <c r="L2349" s="32">
        <v>27</v>
      </c>
      <c r="M2349" s="31">
        <v>11</v>
      </c>
      <c r="N2349" s="31">
        <v>100</v>
      </c>
      <c r="O2349" s="30" t="s">
        <v>510</v>
      </c>
      <c r="P2349" s="25">
        <v>81</v>
      </c>
      <c r="Q2349" s="25">
        <v>97</v>
      </c>
      <c r="R2349" s="23" t="s">
        <v>51</v>
      </c>
      <c r="S2349" s="25">
        <v>60</v>
      </c>
      <c r="T2349" s="23" t="s">
        <v>85</v>
      </c>
    </row>
    <row r="2350" spans="1:20" x14ac:dyDescent="0.3">
      <c r="A2350" s="26">
        <v>43995</v>
      </c>
      <c r="B2350" s="23" t="s">
        <v>45</v>
      </c>
      <c r="C2350" s="23" t="s">
        <v>46</v>
      </c>
      <c r="D2350" s="23" t="s">
        <v>47</v>
      </c>
      <c r="E2350" s="25">
        <v>170</v>
      </c>
      <c r="F2350" s="24">
        <v>170</v>
      </c>
      <c r="G2350" s="24">
        <v>0</v>
      </c>
      <c r="H2350" s="24">
        <v>122</v>
      </c>
      <c r="I2350" s="23" t="s">
        <v>62</v>
      </c>
      <c r="J2350" s="24">
        <v>219</v>
      </c>
      <c r="K2350" s="23" t="s">
        <v>971</v>
      </c>
      <c r="L2350" s="30" t="s">
        <v>84</v>
      </c>
      <c r="M2350" s="31">
        <v>19</v>
      </c>
      <c r="N2350" s="31">
        <v>64</v>
      </c>
      <c r="O2350" s="30" t="s">
        <v>89</v>
      </c>
      <c r="P2350" s="25">
        <v>70</v>
      </c>
      <c r="Q2350" s="25">
        <v>96</v>
      </c>
      <c r="R2350" s="23" t="s">
        <v>51</v>
      </c>
      <c r="S2350" s="25">
        <v>51</v>
      </c>
      <c r="T2350" s="23" t="s">
        <v>388</v>
      </c>
    </row>
    <row r="2351" spans="1:20" x14ac:dyDescent="0.3">
      <c r="A2351" s="26">
        <v>43996</v>
      </c>
      <c r="B2351" s="23" t="s">
        <v>45</v>
      </c>
      <c r="C2351" s="23" t="s">
        <v>46</v>
      </c>
      <c r="D2351" s="23" t="s">
        <v>47</v>
      </c>
      <c r="E2351" s="25">
        <v>170</v>
      </c>
      <c r="F2351" s="24">
        <v>164</v>
      </c>
      <c r="G2351" s="24">
        <v>4</v>
      </c>
      <c r="H2351" s="24">
        <v>111</v>
      </c>
      <c r="I2351" s="23" t="s">
        <v>184</v>
      </c>
      <c r="J2351" s="24">
        <v>218</v>
      </c>
      <c r="K2351" s="23" t="s">
        <v>994</v>
      </c>
      <c r="L2351" s="32">
        <v>34</v>
      </c>
      <c r="M2351" s="31">
        <v>11</v>
      </c>
      <c r="N2351" s="31">
        <v>58</v>
      </c>
      <c r="O2351" s="30" t="s">
        <v>61</v>
      </c>
      <c r="P2351" s="25">
        <v>72</v>
      </c>
      <c r="Q2351" s="25">
        <v>98</v>
      </c>
      <c r="R2351" s="23" t="s">
        <v>578</v>
      </c>
      <c r="S2351" s="25">
        <v>48</v>
      </c>
      <c r="T2351" s="23" t="s">
        <v>169</v>
      </c>
    </row>
    <row r="2352" spans="1:20" x14ac:dyDescent="0.3">
      <c r="A2352" s="26">
        <v>43997</v>
      </c>
      <c r="B2352" s="23" t="s">
        <v>45</v>
      </c>
      <c r="C2352" s="23" t="s">
        <v>46</v>
      </c>
      <c r="D2352" s="23" t="s">
        <v>47</v>
      </c>
      <c r="E2352" s="25">
        <v>170</v>
      </c>
      <c r="F2352" s="24">
        <v>173</v>
      </c>
      <c r="G2352" s="24">
        <v>16</v>
      </c>
      <c r="H2352" s="24">
        <v>122</v>
      </c>
      <c r="I2352" s="23" t="s">
        <v>1076</v>
      </c>
      <c r="J2352" s="24">
        <v>224</v>
      </c>
      <c r="K2352" s="23" t="s">
        <v>402</v>
      </c>
      <c r="L2352" s="30" t="s">
        <v>102</v>
      </c>
      <c r="M2352" s="31">
        <v>14</v>
      </c>
      <c r="N2352" s="31">
        <v>56</v>
      </c>
      <c r="O2352" s="30" t="s">
        <v>71</v>
      </c>
      <c r="P2352" s="25">
        <v>71</v>
      </c>
      <c r="Q2352" s="25">
        <v>98</v>
      </c>
      <c r="R2352" s="23" t="s">
        <v>51</v>
      </c>
      <c r="S2352" s="25">
        <v>55</v>
      </c>
      <c r="T2352" s="23" t="s">
        <v>215</v>
      </c>
    </row>
    <row r="2353" spans="1:20" x14ac:dyDescent="0.3">
      <c r="A2353" s="26">
        <v>43998</v>
      </c>
      <c r="B2353" s="23" t="s">
        <v>45</v>
      </c>
      <c r="C2353" s="23" t="s">
        <v>46</v>
      </c>
      <c r="D2353" s="23" t="s">
        <v>47</v>
      </c>
      <c r="E2353" s="25">
        <v>170</v>
      </c>
      <c r="F2353" s="24">
        <v>158</v>
      </c>
      <c r="G2353" s="24">
        <v>60</v>
      </c>
      <c r="H2353" s="24">
        <v>124</v>
      </c>
      <c r="I2353" s="23" t="s">
        <v>1042</v>
      </c>
      <c r="J2353" s="24">
        <v>193</v>
      </c>
      <c r="K2353" s="23" t="s">
        <v>707</v>
      </c>
      <c r="L2353" s="32">
        <v>25</v>
      </c>
      <c r="M2353" s="31">
        <v>11</v>
      </c>
      <c r="N2353" s="31">
        <v>75</v>
      </c>
      <c r="O2353" s="30" t="s">
        <v>61</v>
      </c>
      <c r="P2353" s="25">
        <v>83</v>
      </c>
      <c r="Q2353" s="25">
        <v>98</v>
      </c>
      <c r="R2353" s="23" t="s">
        <v>51</v>
      </c>
      <c r="S2353" s="25">
        <v>71</v>
      </c>
      <c r="T2353" s="23" t="s">
        <v>52</v>
      </c>
    </row>
    <row r="2354" spans="1:20" x14ac:dyDescent="0.3">
      <c r="A2354" s="26">
        <v>43999</v>
      </c>
      <c r="B2354" s="23" t="s">
        <v>45</v>
      </c>
      <c r="C2354" s="23" t="s">
        <v>46</v>
      </c>
      <c r="D2354" s="23" t="s">
        <v>47</v>
      </c>
      <c r="E2354" s="25">
        <v>170</v>
      </c>
      <c r="F2354" s="24">
        <v>158</v>
      </c>
      <c r="G2354" s="24">
        <v>46</v>
      </c>
      <c r="H2354" s="24">
        <v>127</v>
      </c>
      <c r="I2354" s="23" t="s">
        <v>1081</v>
      </c>
      <c r="J2354" s="24">
        <v>188</v>
      </c>
      <c r="K2354" s="23" t="s">
        <v>606</v>
      </c>
      <c r="L2354" s="30" t="s">
        <v>116</v>
      </c>
      <c r="M2354" s="31">
        <v>6</v>
      </c>
      <c r="N2354" s="31">
        <v>53</v>
      </c>
      <c r="O2354" s="30" t="s">
        <v>64</v>
      </c>
      <c r="P2354" s="25">
        <v>85</v>
      </c>
      <c r="Q2354" s="25">
        <v>99</v>
      </c>
      <c r="R2354" s="23" t="s">
        <v>51</v>
      </c>
      <c r="S2354" s="25">
        <v>63</v>
      </c>
      <c r="T2354" s="23" t="s">
        <v>89</v>
      </c>
    </row>
    <row r="2355" spans="1:20" x14ac:dyDescent="0.3">
      <c r="A2355" s="26">
        <v>44000</v>
      </c>
      <c r="B2355" s="23" t="s">
        <v>45</v>
      </c>
      <c r="C2355" s="23" t="s">
        <v>46</v>
      </c>
      <c r="D2355" s="23" t="s">
        <v>47</v>
      </c>
      <c r="E2355" s="25">
        <v>170</v>
      </c>
      <c r="F2355" s="24">
        <v>168</v>
      </c>
      <c r="G2355" s="24">
        <v>0</v>
      </c>
      <c r="H2355" s="24">
        <v>128</v>
      </c>
      <c r="I2355" s="23" t="s">
        <v>51</v>
      </c>
      <c r="J2355" s="24">
        <v>208</v>
      </c>
      <c r="K2355" s="23" t="s">
        <v>117</v>
      </c>
      <c r="L2355" s="32">
        <v>36</v>
      </c>
      <c r="M2355" s="31">
        <v>8</v>
      </c>
      <c r="N2355" s="31">
        <v>64</v>
      </c>
      <c r="O2355" s="30" t="s">
        <v>129</v>
      </c>
      <c r="P2355" s="25">
        <v>77</v>
      </c>
      <c r="Q2355" s="25">
        <v>99</v>
      </c>
      <c r="R2355" s="23" t="s">
        <v>51</v>
      </c>
      <c r="S2355" s="25">
        <v>56</v>
      </c>
      <c r="T2355" s="23" t="s">
        <v>250</v>
      </c>
    </row>
    <row r="2356" spans="1:20" x14ac:dyDescent="0.3">
      <c r="A2356" s="26">
        <v>44001</v>
      </c>
      <c r="B2356" s="23" t="s">
        <v>45</v>
      </c>
      <c r="C2356" s="23" t="s">
        <v>46</v>
      </c>
      <c r="D2356" s="23" t="s">
        <v>47</v>
      </c>
      <c r="E2356" s="25">
        <v>170</v>
      </c>
      <c r="F2356" s="24">
        <v>170</v>
      </c>
      <c r="G2356" s="24">
        <v>0</v>
      </c>
      <c r="H2356" s="24">
        <v>115</v>
      </c>
      <c r="I2356" s="23" t="s">
        <v>1024</v>
      </c>
      <c r="J2356" s="24">
        <v>225</v>
      </c>
      <c r="K2356" s="23" t="s">
        <v>361</v>
      </c>
      <c r="L2356" s="30" t="s">
        <v>84</v>
      </c>
      <c r="M2356" s="31">
        <v>14</v>
      </c>
      <c r="N2356" s="31">
        <v>58</v>
      </c>
      <c r="O2356" s="30" t="s">
        <v>89</v>
      </c>
      <c r="P2356" s="25">
        <v>76</v>
      </c>
      <c r="Q2356" s="25">
        <v>99</v>
      </c>
      <c r="R2356" s="23" t="s">
        <v>123</v>
      </c>
      <c r="S2356" s="25">
        <v>59</v>
      </c>
      <c r="T2356" s="23" t="s">
        <v>61</v>
      </c>
    </row>
    <row r="2357" spans="1:20" x14ac:dyDescent="0.3">
      <c r="A2357" s="26">
        <v>44002</v>
      </c>
      <c r="B2357" s="23" t="s">
        <v>45</v>
      </c>
      <c r="C2357" s="23" t="s">
        <v>46</v>
      </c>
      <c r="D2357" s="23" t="s">
        <v>47</v>
      </c>
      <c r="E2357" s="25">
        <v>170</v>
      </c>
      <c r="F2357" s="24">
        <v>176</v>
      </c>
      <c r="G2357" s="24">
        <v>0</v>
      </c>
      <c r="H2357" s="24">
        <v>120</v>
      </c>
      <c r="I2357" s="23" t="s">
        <v>51</v>
      </c>
      <c r="J2357" s="24">
        <v>233</v>
      </c>
      <c r="K2357" s="23" t="s">
        <v>726</v>
      </c>
      <c r="L2357" s="32">
        <v>99</v>
      </c>
      <c r="M2357" s="31">
        <v>14</v>
      </c>
      <c r="N2357" s="31">
        <v>50</v>
      </c>
      <c r="O2357" s="30" t="s">
        <v>51</v>
      </c>
      <c r="P2357" s="25">
        <v>75</v>
      </c>
      <c r="Q2357" s="25">
        <v>99</v>
      </c>
      <c r="R2357" s="23" t="s">
        <v>120</v>
      </c>
      <c r="S2357" s="25">
        <v>61</v>
      </c>
      <c r="T2357" s="23" t="s">
        <v>307</v>
      </c>
    </row>
    <row r="2358" spans="1:20" x14ac:dyDescent="0.3">
      <c r="A2358" s="26">
        <v>44003</v>
      </c>
      <c r="B2358" s="23" t="s">
        <v>45</v>
      </c>
      <c r="C2358" s="23" t="s">
        <v>46</v>
      </c>
      <c r="D2358" s="23" t="s">
        <v>47</v>
      </c>
      <c r="E2358" s="25">
        <v>170</v>
      </c>
      <c r="F2358" s="24">
        <v>192</v>
      </c>
      <c r="G2358" s="24">
        <v>0</v>
      </c>
      <c r="H2358" s="24">
        <v>129</v>
      </c>
      <c r="I2358" s="23" t="s">
        <v>452</v>
      </c>
      <c r="J2358" s="24">
        <v>255</v>
      </c>
      <c r="K2358" s="23" t="s">
        <v>606</v>
      </c>
      <c r="L2358" s="32">
        <v>34</v>
      </c>
      <c r="M2358" s="31">
        <v>11</v>
      </c>
      <c r="N2358" s="31">
        <v>58</v>
      </c>
      <c r="O2358" s="30" t="s">
        <v>52</v>
      </c>
      <c r="P2358" s="25">
        <v>75</v>
      </c>
      <c r="Q2358" s="25">
        <v>99</v>
      </c>
      <c r="R2358" s="23" t="s">
        <v>51</v>
      </c>
      <c r="S2358" s="25">
        <v>54</v>
      </c>
      <c r="T2358" s="23" t="s">
        <v>188</v>
      </c>
    </row>
    <row r="2359" spans="1:20" x14ac:dyDescent="0.3">
      <c r="A2359" s="26">
        <v>44004</v>
      </c>
      <c r="B2359" s="23" t="s">
        <v>45</v>
      </c>
      <c r="C2359" s="23" t="s">
        <v>46</v>
      </c>
      <c r="D2359" s="23" t="s">
        <v>47</v>
      </c>
      <c r="E2359" s="25">
        <v>170</v>
      </c>
      <c r="F2359" s="24">
        <v>216</v>
      </c>
      <c r="G2359" s="24">
        <v>0</v>
      </c>
      <c r="H2359" s="24">
        <v>154</v>
      </c>
      <c r="I2359" s="23" t="s">
        <v>329</v>
      </c>
      <c r="J2359" s="24">
        <v>278</v>
      </c>
      <c r="K2359" s="23" t="s">
        <v>422</v>
      </c>
      <c r="L2359" s="30" t="s">
        <v>218</v>
      </c>
      <c r="M2359" s="31">
        <v>19</v>
      </c>
      <c r="N2359" s="31">
        <v>72</v>
      </c>
      <c r="O2359" s="30" t="s">
        <v>158</v>
      </c>
      <c r="P2359" s="25">
        <v>67</v>
      </c>
      <c r="Q2359" s="25">
        <v>95</v>
      </c>
      <c r="R2359" s="23" t="s">
        <v>100</v>
      </c>
      <c r="S2359" s="25">
        <v>57</v>
      </c>
      <c r="T2359" s="23" t="s">
        <v>179</v>
      </c>
    </row>
    <row r="2360" spans="1:20" x14ac:dyDescent="0.3">
      <c r="A2360" s="26">
        <v>44005</v>
      </c>
      <c r="B2360" s="23" t="s">
        <v>45</v>
      </c>
      <c r="C2360" s="23" t="s">
        <v>46</v>
      </c>
      <c r="D2360" s="23" t="s">
        <v>47</v>
      </c>
      <c r="E2360" s="25">
        <v>170</v>
      </c>
      <c r="F2360" s="24">
        <v>248</v>
      </c>
      <c r="G2360" s="24">
        <v>0</v>
      </c>
      <c r="H2360" s="24">
        <v>171</v>
      </c>
      <c r="I2360" s="23" t="s">
        <v>653</v>
      </c>
      <c r="J2360" s="24">
        <v>325</v>
      </c>
      <c r="K2360" s="23" t="s">
        <v>749</v>
      </c>
      <c r="L2360" s="30" t="s">
        <v>84</v>
      </c>
      <c r="M2360" s="31">
        <v>11</v>
      </c>
      <c r="N2360" s="31">
        <v>50</v>
      </c>
      <c r="O2360" s="30" t="s">
        <v>64</v>
      </c>
      <c r="P2360" s="25">
        <v>68</v>
      </c>
      <c r="Q2360" s="25">
        <v>97</v>
      </c>
      <c r="R2360" s="23" t="s">
        <v>51</v>
      </c>
      <c r="S2360" s="25">
        <v>51</v>
      </c>
      <c r="T2360" s="23" t="s">
        <v>64</v>
      </c>
    </row>
    <row r="2361" spans="1:20" x14ac:dyDescent="0.3">
      <c r="A2361" s="26">
        <v>44006</v>
      </c>
      <c r="B2361" s="23" t="s">
        <v>45</v>
      </c>
      <c r="C2361" s="23" t="s">
        <v>46</v>
      </c>
      <c r="D2361" s="23" t="s">
        <v>47</v>
      </c>
      <c r="E2361" s="25">
        <v>170</v>
      </c>
      <c r="F2361" s="24">
        <v>216</v>
      </c>
      <c r="G2361" s="24">
        <v>70</v>
      </c>
      <c r="H2361" s="24">
        <v>170</v>
      </c>
      <c r="I2361" s="23" t="s">
        <v>1082</v>
      </c>
      <c r="J2361" s="24">
        <v>263</v>
      </c>
      <c r="K2361" s="23" t="s">
        <v>512</v>
      </c>
      <c r="L2361" s="32">
        <v>18</v>
      </c>
      <c r="M2361" s="31">
        <v>19</v>
      </c>
      <c r="N2361" s="31">
        <v>78</v>
      </c>
      <c r="O2361" s="30" t="s">
        <v>355</v>
      </c>
      <c r="P2361" s="25">
        <v>86</v>
      </c>
      <c r="Q2361" s="25">
        <v>97</v>
      </c>
      <c r="R2361" s="23" t="s">
        <v>51</v>
      </c>
      <c r="S2361" s="25">
        <v>67</v>
      </c>
      <c r="T2361" s="23" t="s">
        <v>215</v>
      </c>
    </row>
    <row r="2362" spans="1:20" x14ac:dyDescent="0.3">
      <c r="A2362" s="26">
        <v>44007</v>
      </c>
      <c r="B2362" s="23" t="s">
        <v>45</v>
      </c>
      <c r="C2362" s="23" t="s">
        <v>46</v>
      </c>
      <c r="D2362" s="23" t="s">
        <v>47</v>
      </c>
      <c r="E2362" s="25">
        <v>170</v>
      </c>
      <c r="F2362" s="24">
        <v>177</v>
      </c>
      <c r="G2362" s="24">
        <v>86</v>
      </c>
      <c r="H2362" s="24">
        <v>149</v>
      </c>
      <c r="I2362" s="23" t="s">
        <v>122</v>
      </c>
      <c r="J2362" s="24">
        <v>205</v>
      </c>
      <c r="K2362" s="23" t="s">
        <v>266</v>
      </c>
      <c r="L2362" s="30" t="s">
        <v>533</v>
      </c>
      <c r="M2362" s="31">
        <v>8</v>
      </c>
      <c r="N2362" s="31">
        <v>67</v>
      </c>
      <c r="O2362" s="30" t="s">
        <v>71</v>
      </c>
      <c r="P2362" s="25">
        <v>90</v>
      </c>
      <c r="Q2362" s="25">
        <v>99</v>
      </c>
      <c r="R2362" s="23" t="s">
        <v>51</v>
      </c>
      <c r="S2362" s="25">
        <v>79</v>
      </c>
      <c r="T2362" s="23" t="s">
        <v>51</v>
      </c>
    </row>
    <row r="2363" spans="1:20" x14ac:dyDescent="0.3">
      <c r="A2363" s="26">
        <v>44008</v>
      </c>
      <c r="B2363" s="23" t="s">
        <v>45</v>
      </c>
      <c r="C2363" s="23" t="s">
        <v>46</v>
      </c>
      <c r="D2363" s="23" t="s">
        <v>47</v>
      </c>
      <c r="E2363" s="25">
        <v>170</v>
      </c>
      <c r="F2363" s="24">
        <v>196</v>
      </c>
      <c r="G2363" s="24">
        <v>0</v>
      </c>
      <c r="H2363" s="24">
        <v>154</v>
      </c>
      <c r="I2363" s="23" t="s">
        <v>51</v>
      </c>
      <c r="J2363" s="24">
        <v>237</v>
      </c>
      <c r="K2363" s="23" t="s">
        <v>955</v>
      </c>
      <c r="L2363" s="30" t="s">
        <v>116</v>
      </c>
      <c r="M2363" s="31">
        <v>11</v>
      </c>
      <c r="N2363" s="31">
        <v>39</v>
      </c>
      <c r="O2363" s="30" t="s">
        <v>167</v>
      </c>
      <c r="P2363" s="25">
        <v>85</v>
      </c>
      <c r="Q2363" s="25">
        <v>98</v>
      </c>
      <c r="R2363" s="23" t="s">
        <v>51</v>
      </c>
      <c r="S2363" s="25">
        <v>67</v>
      </c>
      <c r="T2363" s="23" t="s">
        <v>94</v>
      </c>
    </row>
    <row r="2364" spans="1:20" x14ac:dyDescent="0.3">
      <c r="A2364" s="26">
        <v>44009</v>
      </c>
      <c r="B2364" s="23" t="s">
        <v>45</v>
      </c>
      <c r="C2364" s="23" t="s">
        <v>46</v>
      </c>
      <c r="D2364" s="23" t="s">
        <v>47</v>
      </c>
      <c r="E2364" s="25">
        <v>170</v>
      </c>
      <c r="F2364" s="24">
        <v>206</v>
      </c>
      <c r="G2364" s="24">
        <v>2</v>
      </c>
      <c r="H2364" s="24">
        <v>162</v>
      </c>
      <c r="I2364" s="23" t="s">
        <v>902</v>
      </c>
      <c r="J2364" s="24">
        <v>250</v>
      </c>
      <c r="K2364" s="23" t="s">
        <v>212</v>
      </c>
      <c r="L2364" s="32">
        <v>99</v>
      </c>
      <c r="M2364" s="31">
        <v>17</v>
      </c>
      <c r="N2364" s="31">
        <v>67</v>
      </c>
      <c r="O2364" s="30" t="s">
        <v>146</v>
      </c>
      <c r="P2364" s="25">
        <v>82</v>
      </c>
      <c r="Q2364" s="25">
        <v>99</v>
      </c>
      <c r="R2364" s="23" t="s">
        <v>75</v>
      </c>
      <c r="S2364" s="25">
        <v>65</v>
      </c>
      <c r="T2364" s="23" t="s">
        <v>188</v>
      </c>
    </row>
    <row r="2365" spans="1:20" x14ac:dyDescent="0.3">
      <c r="A2365" s="26">
        <v>44010</v>
      </c>
      <c r="B2365" s="23" t="s">
        <v>45</v>
      </c>
      <c r="C2365" s="23" t="s">
        <v>46</v>
      </c>
      <c r="D2365" s="23" t="s">
        <v>47</v>
      </c>
      <c r="E2365" s="25">
        <v>170</v>
      </c>
      <c r="F2365" s="24">
        <v>204</v>
      </c>
      <c r="G2365" s="24">
        <v>22</v>
      </c>
      <c r="H2365" s="24">
        <v>149</v>
      </c>
      <c r="I2365" s="23" t="s">
        <v>348</v>
      </c>
      <c r="J2365" s="24">
        <v>258</v>
      </c>
      <c r="K2365" s="23" t="s">
        <v>924</v>
      </c>
      <c r="L2365" s="30" t="s">
        <v>218</v>
      </c>
      <c r="M2365" s="31">
        <v>11</v>
      </c>
      <c r="N2365" s="31">
        <v>61</v>
      </c>
      <c r="O2365" s="30" t="s">
        <v>91</v>
      </c>
      <c r="P2365" s="25">
        <v>84</v>
      </c>
      <c r="Q2365" s="25">
        <v>98</v>
      </c>
      <c r="R2365" s="23" t="s">
        <v>159</v>
      </c>
      <c r="S2365" s="25">
        <v>59</v>
      </c>
      <c r="T2365" s="23" t="s">
        <v>133</v>
      </c>
    </row>
    <row r="2366" spans="1:20" x14ac:dyDescent="0.3">
      <c r="A2366" s="26">
        <v>44011</v>
      </c>
      <c r="B2366" s="23" t="s">
        <v>45</v>
      </c>
      <c r="C2366" s="23" t="s">
        <v>46</v>
      </c>
      <c r="D2366" s="23" t="s">
        <v>47</v>
      </c>
      <c r="E2366" s="25">
        <v>170</v>
      </c>
      <c r="F2366" s="24">
        <v>182</v>
      </c>
      <c r="G2366" s="24">
        <v>0</v>
      </c>
      <c r="H2366" s="24">
        <v>149</v>
      </c>
      <c r="I2366" s="23" t="s">
        <v>1083</v>
      </c>
      <c r="J2366" s="24">
        <v>215</v>
      </c>
      <c r="K2366" s="23" t="s">
        <v>1072</v>
      </c>
      <c r="L2366" s="32">
        <v>36</v>
      </c>
      <c r="M2366" s="31">
        <v>8</v>
      </c>
      <c r="N2366" s="31">
        <v>36</v>
      </c>
      <c r="O2366" s="30" t="s">
        <v>182</v>
      </c>
      <c r="P2366" s="25">
        <v>86</v>
      </c>
      <c r="Q2366" s="25">
        <v>99</v>
      </c>
      <c r="R2366" s="23" t="s">
        <v>51</v>
      </c>
      <c r="S2366" s="25">
        <v>72</v>
      </c>
      <c r="T2366" s="23" t="s">
        <v>79</v>
      </c>
    </row>
    <row r="2367" spans="1:20" x14ac:dyDescent="0.3">
      <c r="A2367" s="26">
        <v>44012</v>
      </c>
      <c r="B2367" s="23" t="s">
        <v>45</v>
      </c>
      <c r="C2367" s="23" t="s">
        <v>46</v>
      </c>
      <c r="D2367" s="23" t="s">
        <v>47</v>
      </c>
      <c r="E2367" s="25">
        <v>170</v>
      </c>
      <c r="F2367" s="24">
        <v>198</v>
      </c>
      <c r="G2367" s="24">
        <v>0</v>
      </c>
      <c r="H2367" s="24">
        <v>132</v>
      </c>
      <c r="I2367" s="23" t="s">
        <v>363</v>
      </c>
      <c r="J2367" s="24">
        <v>263</v>
      </c>
      <c r="K2367" s="23" t="s">
        <v>256</v>
      </c>
      <c r="L2367" s="30" t="s">
        <v>218</v>
      </c>
      <c r="M2367" s="31">
        <v>11</v>
      </c>
      <c r="N2367" s="31">
        <v>58</v>
      </c>
      <c r="O2367" s="30" t="s">
        <v>52</v>
      </c>
      <c r="P2367" s="25">
        <v>72</v>
      </c>
      <c r="Q2367" s="25">
        <v>98</v>
      </c>
      <c r="R2367" s="23" t="s">
        <v>51</v>
      </c>
      <c r="S2367" s="25">
        <v>57</v>
      </c>
      <c r="T2367" s="23" t="s">
        <v>192</v>
      </c>
    </row>
    <row r="2368" spans="1:20" x14ac:dyDescent="0.3">
      <c r="A2368" s="26">
        <v>44013</v>
      </c>
      <c r="B2368" s="23" t="s">
        <v>45</v>
      </c>
      <c r="C2368" s="23" t="s">
        <v>46</v>
      </c>
      <c r="D2368" s="23" t="s">
        <v>47</v>
      </c>
      <c r="E2368" s="25">
        <v>170</v>
      </c>
      <c r="F2368" s="24">
        <v>193</v>
      </c>
      <c r="G2368" s="24">
        <v>18</v>
      </c>
      <c r="H2368" s="24">
        <v>149</v>
      </c>
      <c r="I2368" s="23" t="s">
        <v>62</v>
      </c>
      <c r="J2368" s="24">
        <v>237</v>
      </c>
      <c r="K2368" s="23" t="s">
        <v>1084</v>
      </c>
      <c r="L2368" s="30" t="s">
        <v>84</v>
      </c>
      <c r="M2368" s="31">
        <v>8</v>
      </c>
      <c r="N2368" s="31">
        <v>78</v>
      </c>
      <c r="O2368" s="30" t="s">
        <v>133</v>
      </c>
      <c r="P2368" s="25">
        <v>88</v>
      </c>
      <c r="Q2368" s="25">
        <v>98</v>
      </c>
      <c r="R2368" s="23" t="s">
        <v>376</v>
      </c>
      <c r="S2368" s="25">
        <v>70</v>
      </c>
      <c r="T2368" s="23" t="s">
        <v>192</v>
      </c>
    </row>
    <row r="2369" spans="1:20" x14ac:dyDescent="0.3">
      <c r="A2369" s="26">
        <v>44014</v>
      </c>
      <c r="B2369" s="23" t="s">
        <v>45</v>
      </c>
      <c r="C2369" s="23" t="s">
        <v>46</v>
      </c>
      <c r="D2369" s="23" t="s">
        <v>47</v>
      </c>
      <c r="E2369" s="25">
        <v>170</v>
      </c>
      <c r="F2369" s="24">
        <v>164</v>
      </c>
      <c r="G2369" s="24">
        <v>4</v>
      </c>
      <c r="H2369" s="24">
        <v>137</v>
      </c>
      <c r="I2369" s="23" t="s">
        <v>172</v>
      </c>
      <c r="J2369" s="24">
        <v>191</v>
      </c>
      <c r="K2369" s="23" t="s">
        <v>1085</v>
      </c>
      <c r="L2369" s="30" t="s">
        <v>218</v>
      </c>
      <c r="M2369" s="31">
        <v>6</v>
      </c>
      <c r="N2369" s="31">
        <v>44</v>
      </c>
      <c r="O2369" s="30" t="s">
        <v>95</v>
      </c>
      <c r="P2369" s="25">
        <v>92</v>
      </c>
      <c r="Q2369" s="25">
        <v>99</v>
      </c>
      <c r="R2369" s="23" t="s">
        <v>147</v>
      </c>
      <c r="S2369" s="25">
        <v>67</v>
      </c>
      <c r="T2369" s="23" t="s">
        <v>51</v>
      </c>
    </row>
    <row r="2370" spans="1:20" x14ac:dyDescent="0.3">
      <c r="A2370" s="26">
        <v>44015</v>
      </c>
      <c r="B2370" s="23" t="s">
        <v>45</v>
      </c>
      <c r="C2370" s="23" t="s">
        <v>46</v>
      </c>
      <c r="D2370" s="23" t="s">
        <v>47</v>
      </c>
      <c r="E2370" s="25">
        <v>170</v>
      </c>
      <c r="F2370" s="24">
        <v>173</v>
      </c>
      <c r="G2370" s="24">
        <v>0</v>
      </c>
      <c r="H2370" s="24">
        <v>124</v>
      </c>
      <c r="I2370" s="23" t="s">
        <v>358</v>
      </c>
      <c r="J2370" s="24">
        <v>222</v>
      </c>
      <c r="K2370" s="23" t="s">
        <v>584</v>
      </c>
      <c r="L2370" s="30" t="s">
        <v>84</v>
      </c>
      <c r="M2370" s="31">
        <v>8</v>
      </c>
      <c r="N2370" s="31">
        <v>58</v>
      </c>
      <c r="O2370" s="30" t="s">
        <v>135</v>
      </c>
      <c r="P2370" s="25">
        <v>73</v>
      </c>
      <c r="Q2370" s="25">
        <v>99</v>
      </c>
      <c r="R2370" s="23" t="s">
        <v>51</v>
      </c>
      <c r="S2370" s="25">
        <v>55</v>
      </c>
      <c r="T2370" s="23" t="s">
        <v>179</v>
      </c>
    </row>
    <row r="2371" spans="1:20" x14ac:dyDescent="0.3">
      <c r="A2371" s="26">
        <v>44016</v>
      </c>
      <c r="B2371" s="23" t="s">
        <v>45</v>
      </c>
      <c r="C2371" s="23" t="s">
        <v>46</v>
      </c>
      <c r="D2371" s="23" t="s">
        <v>47</v>
      </c>
      <c r="E2371" s="25">
        <v>170</v>
      </c>
      <c r="F2371" s="24">
        <v>194</v>
      </c>
      <c r="G2371" s="24">
        <v>0</v>
      </c>
      <c r="H2371" s="24">
        <v>119</v>
      </c>
      <c r="I2371" s="23" t="s">
        <v>1086</v>
      </c>
      <c r="J2371" s="24">
        <v>268</v>
      </c>
      <c r="K2371" s="23" t="s">
        <v>408</v>
      </c>
      <c r="L2371" s="32">
        <v>33</v>
      </c>
      <c r="M2371" s="31">
        <v>17</v>
      </c>
      <c r="N2371" s="31">
        <v>64</v>
      </c>
      <c r="O2371" s="30" t="s">
        <v>95</v>
      </c>
      <c r="P2371" s="25">
        <v>64</v>
      </c>
      <c r="Q2371" s="25">
        <v>99</v>
      </c>
      <c r="R2371" s="23" t="s">
        <v>184</v>
      </c>
      <c r="S2371" s="25">
        <v>45</v>
      </c>
      <c r="T2371" s="23" t="s">
        <v>264</v>
      </c>
    </row>
    <row r="2372" spans="1:20" x14ac:dyDescent="0.3">
      <c r="A2372" s="26">
        <v>44017</v>
      </c>
      <c r="B2372" s="23" t="s">
        <v>45</v>
      </c>
      <c r="C2372" s="23" t="s">
        <v>46</v>
      </c>
      <c r="D2372" s="23" t="s">
        <v>47</v>
      </c>
      <c r="E2372" s="25">
        <v>170</v>
      </c>
      <c r="F2372" s="24">
        <v>200</v>
      </c>
      <c r="G2372" s="24">
        <v>4</v>
      </c>
      <c r="H2372" s="24">
        <v>140</v>
      </c>
      <c r="I2372" s="23" t="s">
        <v>1024</v>
      </c>
      <c r="J2372" s="24">
        <v>260</v>
      </c>
      <c r="K2372" s="23" t="s">
        <v>674</v>
      </c>
      <c r="L2372" s="30" t="s">
        <v>218</v>
      </c>
      <c r="M2372" s="31">
        <v>11</v>
      </c>
      <c r="N2372" s="31">
        <v>58</v>
      </c>
      <c r="O2372" s="30" t="s">
        <v>89</v>
      </c>
      <c r="P2372" s="25">
        <v>76</v>
      </c>
      <c r="Q2372" s="25">
        <v>99</v>
      </c>
      <c r="R2372" s="23" t="s">
        <v>229</v>
      </c>
      <c r="S2372" s="25">
        <v>59</v>
      </c>
      <c r="T2372" s="23" t="s">
        <v>133</v>
      </c>
    </row>
    <row r="2373" spans="1:20" x14ac:dyDescent="0.3">
      <c r="A2373" s="26">
        <v>44018</v>
      </c>
      <c r="B2373" s="23" t="s">
        <v>45</v>
      </c>
      <c r="C2373" s="23" t="s">
        <v>46</v>
      </c>
      <c r="D2373" s="23" t="s">
        <v>47</v>
      </c>
      <c r="E2373" s="25">
        <v>170</v>
      </c>
      <c r="F2373" s="24">
        <v>176</v>
      </c>
      <c r="G2373" s="24">
        <v>2</v>
      </c>
      <c r="H2373" s="24">
        <v>161</v>
      </c>
      <c r="I2373" s="23" t="s">
        <v>310</v>
      </c>
      <c r="J2373" s="24">
        <v>190</v>
      </c>
      <c r="K2373" s="23" t="s">
        <v>314</v>
      </c>
      <c r="L2373" s="30" t="s">
        <v>401</v>
      </c>
      <c r="M2373" s="31">
        <v>6</v>
      </c>
      <c r="N2373" s="31">
        <v>50</v>
      </c>
      <c r="O2373" s="30" t="s">
        <v>192</v>
      </c>
      <c r="P2373" s="25">
        <v>91</v>
      </c>
      <c r="Q2373" s="25">
        <v>97</v>
      </c>
      <c r="R2373" s="23" t="s">
        <v>51</v>
      </c>
      <c r="S2373" s="25">
        <v>83</v>
      </c>
      <c r="T2373" s="23" t="s">
        <v>206</v>
      </c>
    </row>
    <row r="2374" spans="1:20" x14ac:dyDescent="0.3">
      <c r="A2374" s="26">
        <v>44019</v>
      </c>
      <c r="B2374" s="23" t="s">
        <v>45</v>
      </c>
      <c r="C2374" s="23" t="s">
        <v>46</v>
      </c>
      <c r="D2374" s="23" t="s">
        <v>47</v>
      </c>
      <c r="E2374" s="25">
        <v>170</v>
      </c>
      <c r="F2374" s="24">
        <v>198</v>
      </c>
      <c r="G2374" s="24">
        <v>0</v>
      </c>
      <c r="H2374" s="24">
        <v>152</v>
      </c>
      <c r="I2374" s="23" t="s">
        <v>425</v>
      </c>
      <c r="J2374" s="24">
        <v>245</v>
      </c>
      <c r="K2374" s="23" t="s">
        <v>424</v>
      </c>
      <c r="L2374" s="30" t="s">
        <v>84</v>
      </c>
      <c r="M2374" s="31">
        <v>11</v>
      </c>
      <c r="N2374" s="31">
        <v>56</v>
      </c>
      <c r="O2374" s="30" t="s">
        <v>94</v>
      </c>
      <c r="P2374" s="25">
        <v>73</v>
      </c>
      <c r="Q2374" s="25">
        <v>98</v>
      </c>
      <c r="R2374" s="23" t="s">
        <v>124</v>
      </c>
      <c r="S2374" s="25">
        <v>59</v>
      </c>
      <c r="T2374" s="23" t="s">
        <v>71</v>
      </c>
    </row>
    <row r="2375" spans="1:20" x14ac:dyDescent="0.3">
      <c r="A2375" s="26">
        <v>44020</v>
      </c>
      <c r="B2375" s="23" t="s">
        <v>45</v>
      </c>
      <c r="C2375" s="23" t="s">
        <v>46</v>
      </c>
      <c r="D2375" s="23" t="s">
        <v>47</v>
      </c>
      <c r="E2375" s="25">
        <v>170</v>
      </c>
      <c r="F2375" s="24">
        <v>202</v>
      </c>
      <c r="G2375" s="24">
        <v>0</v>
      </c>
      <c r="H2375" s="24">
        <v>169</v>
      </c>
      <c r="I2375" s="23" t="s">
        <v>624</v>
      </c>
      <c r="J2375" s="24">
        <v>236</v>
      </c>
      <c r="K2375" s="23" t="s">
        <v>354</v>
      </c>
      <c r="L2375" s="32">
        <v>28</v>
      </c>
      <c r="M2375" s="31">
        <v>11</v>
      </c>
      <c r="N2375" s="31">
        <v>39</v>
      </c>
      <c r="O2375" s="30" t="s">
        <v>148</v>
      </c>
      <c r="P2375" s="25">
        <v>81</v>
      </c>
      <c r="Q2375" s="25">
        <v>97</v>
      </c>
      <c r="R2375" s="23" t="s">
        <v>159</v>
      </c>
      <c r="S2375" s="25">
        <v>67</v>
      </c>
      <c r="T2375" s="23" t="s">
        <v>91</v>
      </c>
    </row>
    <row r="2376" spans="1:20" x14ac:dyDescent="0.3">
      <c r="A2376" s="26">
        <v>44021</v>
      </c>
      <c r="B2376" s="23" t="s">
        <v>45</v>
      </c>
      <c r="C2376" s="23" t="s">
        <v>46</v>
      </c>
      <c r="D2376" s="23" t="s">
        <v>47</v>
      </c>
      <c r="E2376" s="25">
        <v>170</v>
      </c>
      <c r="F2376" s="24">
        <v>208</v>
      </c>
      <c r="G2376" s="24">
        <v>0</v>
      </c>
      <c r="H2376" s="24">
        <v>179</v>
      </c>
      <c r="I2376" s="23" t="s">
        <v>51</v>
      </c>
      <c r="J2376" s="24">
        <v>238</v>
      </c>
      <c r="K2376" s="23" t="s">
        <v>254</v>
      </c>
      <c r="L2376" s="32">
        <v>34</v>
      </c>
      <c r="M2376" s="31">
        <v>8</v>
      </c>
      <c r="N2376" s="31">
        <v>44</v>
      </c>
      <c r="O2376" s="30" t="s">
        <v>52</v>
      </c>
      <c r="P2376" s="25">
        <v>78</v>
      </c>
      <c r="Q2376" s="25">
        <v>93</v>
      </c>
      <c r="R2376" s="23" t="s">
        <v>232</v>
      </c>
      <c r="S2376" s="25">
        <v>67</v>
      </c>
      <c r="T2376" s="23" t="s">
        <v>369</v>
      </c>
    </row>
    <row r="2377" spans="1:20" x14ac:dyDescent="0.3">
      <c r="A2377" s="26">
        <v>44022</v>
      </c>
      <c r="B2377" s="23" t="s">
        <v>45</v>
      </c>
      <c r="C2377" s="23" t="s">
        <v>46</v>
      </c>
      <c r="D2377" s="23" t="s">
        <v>47</v>
      </c>
      <c r="E2377" s="25">
        <v>170</v>
      </c>
      <c r="F2377" s="24">
        <v>178</v>
      </c>
      <c r="G2377" s="24">
        <v>4</v>
      </c>
      <c r="H2377" s="24">
        <v>158</v>
      </c>
      <c r="I2377" s="23" t="s">
        <v>51</v>
      </c>
      <c r="J2377" s="24">
        <v>199</v>
      </c>
      <c r="K2377" s="23" t="s">
        <v>990</v>
      </c>
      <c r="L2377" s="30" t="s">
        <v>116</v>
      </c>
      <c r="M2377" s="31">
        <v>11</v>
      </c>
      <c r="N2377" s="31">
        <v>44</v>
      </c>
      <c r="O2377" s="30" t="s">
        <v>206</v>
      </c>
      <c r="P2377" s="25">
        <v>91</v>
      </c>
      <c r="Q2377" s="25">
        <v>97</v>
      </c>
      <c r="R2377" s="23" t="s">
        <v>51</v>
      </c>
      <c r="S2377" s="25">
        <v>75</v>
      </c>
      <c r="T2377" s="23" t="s">
        <v>118</v>
      </c>
    </row>
    <row r="2378" spans="1:20" x14ac:dyDescent="0.3">
      <c r="A2378" s="26">
        <v>44023</v>
      </c>
      <c r="B2378" s="23" t="s">
        <v>45</v>
      </c>
      <c r="C2378" s="23" t="s">
        <v>46</v>
      </c>
      <c r="D2378" s="23" t="s">
        <v>47</v>
      </c>
      <c r="E2378" s="25">
        <v>170</v>
      </c>
      <c r="F2378" s="24">
        <v>190</v>
      </c>
      <c r="G2378" s="24">
        <v>32</v>
      </c>
      <c r="H2378" s="24">
        <v>154</v>
      </c>
      <c r="I2378" s="23" t="s">
        <v>305</v>
      </c>
      <c r="J2378" s="24">
        <v>225</v>
      </c>
      <c r="K2378" s="23" t="s">
        <v>611</v>
      </c>
      <c r="L2378" s="30" t="s">
        <v>218</v>
      </c>
      <c r="M2378" s="31">
        <v>8</v>
      </c>
      <c r="N2378" s="31">
        <v>56</v>
      </c>
      <c r="O2378" s="30" t="s">
        <v>164</v>
      </c>
      <c r="P2378" s="25">
        <v>79</v>
      </c>
      <c r="Q2378" s="25">
        <v>98</v>
      </c>
      <c r="R2378" s="23" t="s">
        <v>51</v>
      </c>
      <c r="S2378" s="25">
        <v>65</v>
      </c>
      <c r="T2378" s="23" t="s">
        <v>209</v>
      </c>
    </row>
    <row r="2379" spans="1:20" x14ac:dyDescent="0.3">
      <c r="A2379" s="26">
        <v>44024</v>
      </c>
      <c r="B2379" s="23" t="s">
        <v>45</v>
      </c>
      <c r="C2379" s="23" t="s">
        <v>46</v>
      </c>
      <c r="D2379" s="23" t="s">
        <v>47</v>
      </c>
      <c r="E2379" s="25">
        <v>170</v>
      </c>
      <c r="F2379" s="24">
        <v>216</v>
      </c>
      <c r="G2379" s="24">
        <v>0</v>
      </c>
      <c r="H2379" s="24">
        <v>168</v>
      </c>
      <c r="I2379" s="23" t="s">
        <v>695</v>
      </c>
      <c r="J2379" s="24">
        <v>264</v>
      </c>
      <c r="K2379" s="23" t="s">
        <v>354</v>
      </c>
      <c r="L2379" s="30" t="s">
        <v>218</v>
      </c>
      <c r="M2379" s="31">
        <v>17</v>
      </c>
      <c r="N2379" s="31">
        <v>75</v>
      </c>
      <c r="O2379" s="30" t="s">
        <v>52</v>
      </c>
      <c r="P2379" s="25">
        <v>81</v>
      </c>
      <c r="Q2379" s="25">
        <v>99</v>
      </c>
      <c r="R2379" s="23" t="s">
        <v>111</v>
      </c>
      <c r="S2379" s="25">
        <v>63</v>
      </c>
      <c r="T2379" s="23" t="s">
        <v>129</v>
      </c>
    </row>
    <row r="2380" spans="1:20" x14ac:dyDescent="0.3">
      <c r="A2380" s="26">
        <v>44025</v>
      </c>
      <c r="B2380" s="23" t="s">
        <v>45</v>
      </c>
      <c r="C2380" s="23" t="s">
        <v>46</v>
      </c>
      <c r="D2380" s="23" t="s">
        <v>47</v>
      </c>
      <c r="E2380" s="25">
        <v>170</v>
      </c>
      <c r="F2380" s="24">
        <v>208</v>
      </c>
      <c r="G2380" s="24">
        <v>0</v>
      </c>
      <c r="H2380" s="24">
        <v>151</v>
      </c>
      <c r="I2380" s="23" t="s">
        <v>272</v>
      </c>
      <c r="J2380" s="24">
        <v>264</v>
      </c>
      <c r="K2380" s="23" t="s">
        <v>839</v>
      </c>
      <c r="L2380" s="32">
        <v>99</v>
      </c>
      <c r="M2380" s="31">
        <v>14</v>
      </c>
      <c r="N2380" s="31">
        <v>64</v>
      </c>
      <c r="O2380" s="30" t="s">
        <v>51</v>
      </c>
      <c r="P2380" s="25">
        <v>65</v>
      </c>
      <c r="Q2380" s="25">
        <v>92</v>
      </c>
      <c r="R2380" s="23" t="s">
        <v>51</v>
      </c>
      <c r="S2380" s="25">
        <v>46</v>
      </c>
      <c r="T2380" s="23" t="s">
        <v>95</v>
      </c>
    </row>
    <row r="2381" spans="1:20" x14ac:dyDescent="0.3">
      <c r="A2381" s="26">
        <v>44026</v>
      </c>
      <c r="B2381" s="23" t="s">
        <v>45</v>
      </c>
      <c r="C2381" s="23" t="s">
        <v>46</v>
      </c>
      <c r="D2381" s="23" t="s">
        <v>47</v>
      </c>
      <c r="E2381" s="25">
        <v>170</v>
      </c>
      <c r="F2381" s="24">
        <v>182</v>
      </c>
      <c r="G2381" s="24">
        <v>0</v>
      </c>
      <c r="H2381" s="24">
        <v>127</v>
      </c>
      <c r="I2381" s="23" t="s">
        <v>798</v>
      </c>
      <c r="J2381" s="24">
        <v>238</v>
      </c>
      <c r="K2381" s="23" t="s">
        <v>611</v>
      </c>
      <c r="L2381" s="30" t="s">
        <v>116</v>
      </c>
      <c r="M2381" s="31">
        <v>14</v>
      </c>
      <c r="N2381" s="31">
        <v>64</v>
      </c>
      <c r="O2381" s="30" t="s">
        <v>51</v>
      </c>
      <c r="P2381" s="25">
        <v>66</v>
      </c>
      <c r="Q2381" s="25">
        <v>98</v>
      </c>
      <c r="R2381" s="23" t="s">
        <v>111</v>
      </c>
      <c r="S2381" s="25">
        <v>40</v>
      </c>
      <c r="T2381" s="23" t="s">
        <v>98</v>
      </c>
    </row>
    <row r="2382" spans="1:20" x14ac:dyDescent="0.3">
      <c r="A2382" s="26">
        <v>44027</v>
      </c>
      <c r="B2382" s="23" t="s">
        <v>45</v>
      </c>
      <c r="C2382" s="23" t="s">
        <v>46</v>
      </c>
      <c r="D2382" s="23" t="s">
        <v>47</v>
      </c>
      <c r="E2382" s="25">
        <v>170</v>
      </c>
      <c r="F2382" s="24">
        <v>194</v>
      </c>
      <c r="G2382" s="24">
        <v>0</v>
      </c>
      <c r="H2382" s="24">
        <v>151</v>
      </c>
      <c r="I2382" s="23" t="s">
        <v>51</v>
      </c>
      <c r="J2382" s="24">
        <v>236</v>
      </c>
      <c r="K2382" s="23" t="s">
        <v>291</v>
      </c>
      <c r="L2382" s="30" t="s">
        <v>218</v>
      </c>
      <c r="M2382" s="31">
        <v>17</v>
      </c>
      <c r="N2382" s="31">
        <v>64</v>
      </c>
      <c r="O2382" s="30" t="s">
        <v>117</v>
      </c>
      <c r="P2382" s="25">
        <v>72</v>
      </c>
      <c r="Q2382" s="25">
        <v>88</v>
      </c>
      <c r="R2382" s="23" t="s">
        <v>80</v>
      </c>
      <c r="S2382" s="25">
        <v>62</v>
      </c>
      <c r="T2382" s="23" t="s">
        <v>179</v>
      </c>
    </row>
    <row r="2383" spans="1:20" x14ac:dyDescent="0.3">
      <c r="A2383" s="26">
        <v>44028</v>
      </c>
      <c r="B2383" s="23" t="s">
        <v>45</v>
      </c>
      <c r="C2383" s="23" t="s">
        <v>46</v>
      </c>
      <c r="D2383" s="23" t="s">
        <v>47</v>
      </c>
      <c r="E2383" s="25">
        <v>170</v>
      </c>
      <c r="F2383" s="24">
        <v>198</v>
      </c>
      <c r="G2383" s="24">
        <v>0</v>
      </c>
      <c r="H2383" s="24">
        <v>147</v>
      </c>
      <c r="I2383" s="23" t="s">
        <v>282</v>
      </c>
      <c r="J2383" s="24">
        <v>250</v>
      </c>
      <c r="K2383" s="23" t="s">
        <v>288</v>
      </c>
      <c r="L2383" s="32">
        <v>34</v>
      </c>
      <c r="M2383" s="31">
        <v>17</v>
      </c>
      <c r="N2383" s="31">
        <v>58</v>
      </c>
      <c r="O2383" s="30" t="s">
        <v>98</v>
      </c>
      <c r="P2383" s="25">
        <v>71</v>
      </c>
      <c r="Q2383" s="25">
        <v>95</v>
      </c>
      <c r="R2383" s="23" t="s">
        <v>108</v>
      </c>
      <c r="S2383" s="25">
        <v>58</v>
      </c>
      <c r="T2383" s="23" t="s">
        <v>206</v>
      </c>
    </row>
    <row r="2384" spans="1:20" x14ac:dyDescent="0.3">
      <c r="A2384" s="26">
        <v>44029</v>
      </c>
      <c r="B2384" s="23" t="s">
        <v>45</v>
      </c>
      <c r="C2384" s="23" t="s">
        <v>46</v>
      </c>
      <c r="D2384" s="23" t="s">
        <v>47</v>
      </c>
      <c r="E2384" s="25">
        <v>170</v>
      </c>
      <c r="F2384" s="24">
        <v>213</v>
      </c>
      <c r="G2384" s="24">
        <v>0</v>
      </c>
      <c r="H2384" s="24">
        <v>149</v>
      </c>
      <c r="I2384" s="23" t="s">
        <v>115</v>
      </c>
      <c r="J2384" s="24">
        <v>277</v>
      </c>
      <c r="K2384" s="23" t="s">
        <v>575</v>
      </c>
      <c r="L2384" s="30" t="s">
        <v>84</v>
      </c>
      <c r="M2384" s="31">
        <v>8</v>
      </c>
      <c r="N2384" s="31">
        <v>53</v>
      </c>
      <c r="O2384" s="30" t="s">
        <v>167</v>
      </c>
      <c r="P2384" s="25">
        <v>66</v>
      </c>
      <c r="Q2384" s="25">
        <v>95</v>
      </c>
      <c r="R2384" s="23" t="s">
        <v>80</v>
      </c>
      <c r="S2384" s="25">
        <v>50</v>
      </c>
      <c r="T2384" s="23" t="s">
        <v>51</v>
      </c>
    </row>
    <row r="2385" spans="1:20" x14ac:dyDescent="0.3">
      <c r="A2385" s="26">
        <v>44030</v>
      </c>
      <c r="B2385" s="23" t="s">
        <v>45</v>
      </c>
      <c r="C2385" s="23" t="s">
        <v>46</v>
      </c>
      <c r="D2385" s="23" t="s">
        <v>47</v>
      </c>
      <c r="E2385" s="25">
        <v>170</v>
      </c>
      <c r="F2385" s="24">
        <v>228</v>
      </c>
      <c r="G2385" s="24">
        <v>0</v>
      </c>
      <c r="H2385" s="24">
        <v>155</v>
      </c>
      <c r="I2385" s="23" t="s">
        <v>296</v>
      </c>
      <c r="J2385" s="24">
        <v>300</v>
      </c>
      <c r="K2385" s="23" t="s">
        <v>702</v>
      </c>
      <c r="L2385" s="32">
        <v>36</v>
      </c>
      <c r="M2385" s="31">
        <v>14</v>
      </c>
      <c r="N2385" s="31">
        <v>61</v>
      </c>
      <c r="O2385" s="30" t="s">
        <v>213</v>
      </c>
      <c r="P2385" s="25">
        <v>66</v>
      </c>
      <c r="Q2385" s="25">
        <v>95</v>
      </c>
      <c r="R2385" s="23" t="s">
        <v>51</v>
      </c>
      <c r="S2385" s="25">
        <v>47</v>
      </c>
      <c r="T2385" s="23" t="s">
        <v>206</v>
      </c>
    </row>
    <row r="2386" spans="1:20" x14ac:dyDescent="0.3">
      <c r="A2386" s="26">
        <v>44031</v>
      </c>
      <c r="B2386" s="23" t="s">
        <v>45</v>
      </c>
      <c r="C2386" s="23" t="s">
        <v>46</v>
      </c>
      <c r="D2386" s="23" t="s">
        <v>47</v>
      </c>
      <c r="E2386" s="25">
        <v>170</v>
      </c>
      <c r="F2386" s="24">
        <v>210</v>
      </c>
      <c r="G2386" s="24">
        <v>0</v>
      </c>
      <c r="H2386" s="24">
        <v>173</v>
      </c>
      <c r="I2386" s="23" t="s">
        <v>644</v>
      </c>
      <c r="J2386" s="24">
        <v>246</v>
      </c>
      <c r="K2386" s="23" t="s">
        <v>1087</v>
      </c>
      <c r="L2386" s="30" t="s">
        <v>116</v>
      </c>
      <c r="M2386" s="31">
        <v>11</v>
      </c>
      <c r="N2386" s="31">
        <v>53</v>
      </c>
      <c r="O2386" s="30" t="s">
        <v>585</v>
      </c>
      <c r="P2386" s="25">
        <v>82</v>
      </c>
      <c r="Q2386" s="25">
        <v>96</v>
      </c>
      <c r="R2386" s="23" t="s">
        <v>650</v>
      </c>
      <c r="S2386" s="25">
        <v>74</v>
      </c>
      <c r="T2386" s="23" t="s">
        <v>51</v>
      </c>
    </row>
    <row r="2387" spans="1:20" x14ac:dyDescent="0.3">
      <c r="A2387" s="26">
        <v>44032</v>
      </c>
      <c r="B2387" s="23" t="s">
        <v>45</v>
      </c>
      <c r="C2387" s="23" t="s">
        <v>46</v>
      </c>
      <c r="D2387" s="23" t="s">
        <v>47</v>
      </c>
      <c r="E2387" s="25">
        <v>170</v>
      </c>
      <c r="F2387" s="24">
        <v>204</v>
      </c>
      <c r="G2387" s="24">
        <v>8</v>
      </c>
      <c r="H2387" s="24">
        <v>180</v>
      </c>
      <c r="I2387" s="23" t="s">
        <v>51</v>
      </c>
      <c r="J2387" s="24">
        <v>227</v>
      </c>
      <c r="K2387" s="23" t="s">
        <v>422</v>
      </c>
      <c r="L2387" s="30" t="s">
        <v>218</v>
      </c>
      <c r="M2387" s="31">
        <v>14</v>
      </c>
      <c r="N2387" s="31">
        <v>56</v>
      </c>
      <c r="O2387" s="30" t="s">
        <v>121</v>
      </c>
      <c r="P2387" s="25">
        <v>84</v>
      </c>
      <c r="Q2387" s="25">
        <v>98</v>
      </c>
      <c r="R2387" s="23" t="s">
        <v>51</v>
      </c>
      <c r="S2387" s="25">
        <v>73</v>
      </c>
      <c r="T2387" s="23" t="s">
        <v>215</v>
      </c>
    </row>
    <row r="2388" spans="1:20" x14ac:dyDescent="0.3">
      <c r="A2388" s="26">
        <v>44033</v>
      </c>
      <c r="B2388" s="23" t="s">
        <v>45</v>
      </c>
      <c r="C2388" s="23" t="s">
        <v>46</v>
      </c>
      <c r="D2388" s="23" t="s">
        <v>47</v>
      </c>
      <c r="E2388" s="25">
        <v>170</v>
      </c>
      <c r="F2388" s="24">
        <v>198</v>
      </c>
      <c r="G2388" s="24">
        <v>6</v>
      </c>
      <c r="H2388" s="24">
        <v>176</v>
      </c>
      <c r="I2388" s="23" t="s">
        <v>329</v>
      </c>
      <c r="J2388" s="24">
        <v>221</v>
      </c>
      <c r="K2388" s="23" t="s">
        <v>87</v>
      </c>
      <c r="L2388" s="30" t="s">
        <v>132</v>
      </c>
      <c r="M2388" s="31">
        <v>3</v>
      </c>
      <c r="N2388" s="31">
        <v>50</v>
      </c>
      <c r="O2388" s="30" t="s">
        <v>345</v>
      </c>
      <c r="P2388" s="25">
        <v>85</v>
      </c>
      <c r="Q2388" s="25">
        <v>99</v>
      </c>
      <c r="R2388" s="23" t="s">
        <v>51</v>
      </c>
      <c r="S2388" s="25">
        <v>76</v>
      </c>
      <c r="T2388" s="23" t="s">
        <v>206</v>
      </c>
    </row>
    <row r="2389" spans="1:20" x14ac:dyDescent="0.3">
      <c r="A2389" s="26">
        <v>44034</v>
      </c>
      <c r="B2389" s="23" t="s">
        <v>45</v>
      </c>
      <c r="C2389" s="23" t="s">
        <v>46</v>
      </c>
      <c r="D2389" s="23" t="s">
        <v>47</v>
      </c>
      <c r="E2389" s="25">
        <v>170</v>
      </c>
      <c r="F2389" s="24">
        <v>226</v>
      </c>
      <c r="G2389" s="24">
        <v>0</v>
      </c>
      <c r="H2389" s="24">
        <v>179</v>
      </c>
      <c r="I2389" s="23" t="s">
        <v>51</v>
      </c>
      <c r="J2389" s="24">
        <v>274</v>
      </c>
      <c r="K2389" s="23" t="s">
        <v>555</v>
      </c>
      <c r="L2389" s="30" t="s">
        <v>218</v>
      </c>
      <c r="M2389" s="31">
        <v>17</v>
      </c>
      <c r="N2389" s="31">
        <v>58</v>
      </c>
      <c r="O2389" s="30" t="s">
        <v>201</v>
      </c>
      <c r="P2389" s="25">
        <v>74</v>
      </c>
      <c r="Q2389" s="25">
        <v>99</v>
      </c>
      <c r="R2389" s="23" t="s">
        <v>51</v>
      </c>
      <c r="S2389" s="25">
        <v>57</v>
      </c>
      <c r="T2389" s="23" t="s">
        <v>213</v>
      </c>
    </row>
    <row r="2390" spans="1:20" x14ac:dyDescent="0.3">
      <c r="A2390" s="26">
        <v>44035</v>
      </c>
      <c r="B2390" s="23" t="s">
        <v>45</v>
      </c>
      <c r="C2390" s="23" t="s">
        <v>46</v>
      </c>
      <c r="D2390" s="23" t="s">
        <v>47</v>
      </c>
      <c r="E2390" s="25">
        <v>170</v>
      </c>
      <c r="F2390" s="24">
        <v>216</v>
      </c>
      <c r="G2390" s="24">
        <v>2</v>
      </c>
      <c r="H2390" s="24">
        <v>182</v>
      </c>
      <c r="I2390" s="23" t="s">
        <v>115</v>
      </c>
      <c r="J2390" s="24">
        <v>251</v>
      </c>
      <c r="K2390" s="23" t="s">
        <v>260</v>
      </c>
      <c r="L2390" s="32">
        <v>99</v>
      </c>
      <c r="M2390" s="31">
        <v>11</v>
      </c>
      <c r="N2390" s="31">
        <v>53</v>
      </c>
      <c r="O2390" s="30" t="s">
        <v>439</v>
      </c>
      <c r="P2390" s="25">
        <v>81</v>
      </c>
      <c r="Q2390" s="25">
        <v>94</v>
      </c>
      <c r="R2390" s="23" t="s">
        <v>51</v>
      </c>
      <c r="S2390" s="25">
        <v>69</v>
      </c>
      <c r="T2390" s="23" t="s">
        <v>213</v>
      </c>
    </row>
    <row r="2391" spans="1:20" x14ac:dyDescent="0.3">
      <c r="A2391" s="26">
        <v>44036</v>
      </c>
      <c r="B2391" s="23" t="s">
        <v>45</v>
      </c>
      <c r="C2391" s="23" t="s">
        <v>46</v>
      </c>
      <c r="D2391" s="23" t="s">
        <v>47</v>
      </c>
      <c r="E2391" s="25">
        <v>170</v>
      </c>
      <c r="F2391" s="24">
        <v>214</v>
      </c>
      <c r="G2391" s="24">
        <v>0</v>
      </c>
      <c r="H2391" s="24">
        <v>170</v>
      </c>
      <c r="I2391" s="23" t="s">
        <v>310</v>
      </c>
      <c r="J2391" s="24">
        <v>257</v>
      </c>
      <c r="K2391" s="23" t="s">
        <v>314</v>
      </c>
      <c r="L2391" s="30" t="s">
        <v>218</v>
      </c>
      <c r="M2391" s="31">
        <v>14</v>
      </c>
      <c r="N2391" s="31">
        <v>75</v>
      </c>
      <c r="O2391" s="30" t="s">
        <v>158</v>
      </c>
      <c r="P2391" s="25">
        <v>70</v>
      </c>
      <c r="Q2391" s="25">
        <v>96</v>
      </c>
      <c r="R2391" s="23" t="s">
        <v>494</v>
      </c>
      <c r="S2391" s="25">
        <v>56</v>
      </c>
      <c r="T2391" s="23" t="s">
        <v>51</v>
      </c>
    </row>
    <row r="2392" spans="1:20" x14ac:dyDescent="0.3">
      <c r="A2392" s="26">
        <v>44037</v>
      </c>
      <c r="B2392" s="23" t="s">
        <v>45</v>
      </c>
      <c r="C2392" s="23" t="s">
        <v>46</v>
      </c>
      <c r="D2392" s="23" t="s">
        <v>47</v>
      </c>
      <c r="E2392" s="25">
        <v>170</v>
      </c>
      <c r="F2392" s="24">
        <v>208</v>
      </c>
      <c r="G2392" s="24">
        <v>0</v>
      </c>
      <c r="H2392" s="24">
        <v>145</v>
      </c>
      <c r="I2392" s="23" t="s">
        <v>1088</v>
      </c>
      <c r="J2392" s="24">
        <v>271</v>
      </c>
      <c r="K2392" s="23" t="s">
        <v>712</v>
      </c>
      <c r="L2392" s="30" t="s">
        <v>84</v>
      </c>
      <c r="M2392" s="31">
        <v>14</v>
      </c>
      <c r="N2392" s="31">
        <v>75</v>
      </c>
      <c r="O2392" s="30" t="s">
        <v>52</v>
      </c>
      <c r="P2392" s="25">
        <v>69</v>
      </c>
      <c r="Q2392" s="25">
        <v>95</v>
      </c>
      <c r="R2392" s="23" t="s">
        <v>124</v>
      </c>
      <c r="S2392" s="25">
        <v>55</v>
      </c>
      <c r="T2392" s="23" t="s">
        <v>71</v>
      </c>
    </row>
    <row r="2393" spans="1:20" x14ac:dyDescent="0.3">
      <c r="A2393" s="26">
        <v>44038</v>
      </c>
      <c r="B2393" s="23" t="s">
        <v>45</v>
      </c>
      <c r="C2393" s="23" t="s">
        <v>46</v>
      </c>
      <c r="D2393" s="23" t="s">
        <v>47</v>
      </c>
      <c r="E2393" s="25">
        <v>170</v>
      </c>
      <c r="F2393" s="24">
        <v>218</v>
      </c>
      <c r="G2393" s="24">
        <v>0</v>
      </c>
      <c r="H2393" s="24">
        <v>165</v>
      </c>
      <c r="I2393" s="23" t="s">
        <v>1089</v>
      </c>
      <c r="J2393" s="24">
        <v>272</v>
      </c>
      <c r="K2393" s="23" t="s">
        <v>1090</v>
      </c>
      <c r="L2393" s="30" t="s">
        <v>84</v>
      </c>
      <c r="M2393" s="31">
        <v>8</v>
      </c>
      <c r="N2393" s="31">
        <v>42</v>
      </c>
      <c r="O2393" s="30" t="s">
        <v>128</v>
      </c>
      <c r="P2393" s="25">
        <v>75</v>
      </c>
      <c r="Q2393" s="25">
        <v>95</v>
      </c>
      <c r="R2393" s="23" t="s">
        <v>51</v>
      </c>
      <c r="S2393" s="25">
        <v>62</v>
      </c>
      <c r="T2393" s="23" t="s">
        <v>51</v>
      </c>
    </row>
    <row r="2394" spans="1:20" x14ac:dyDescent="0.3">
      <c r="A2394" s="26">
        <v>44039</v>
      </c>
      <c r="B2394" s="23" t="s">
        <v>45</v>
      </c>
      <c r="C2394" s="23" t="s">
        <v>46</v>
      </c>
      <c r="D2394" s="23" t="s">
        <v>47</v>
      </c>
      <c r="E2394" s="25">
        <v>170</v>
      </c>
      <c r="F2394" s="24">
        <v>234</v>
      </c>
      <c r="G2394" s="24">
        <v>2</v>
      </c>
      <c r="H2394" s="24">
        <v>168</v>
      </c>
      <c r="I2394" s="23" t="s">
        <v>798</v>
      </c>
      <c r="J2394" s="24">
        <v>299</v>
      </c>
      <c r="K2394" s="23" t="s">
        <v>77</v>
      </c>
      <c r="L2394" s="30" t="s">
        <v>218</v>
      </c>
      <c r="M2394" s="31">
        <v>11</v>
      </c>
      <c r="N2394" s="31">
        <v>78</v>
      </c>
      <c r="O2394" s="30" t="s">
        <v>51</v>
      </c>
      <c r="P2394" s="25">
        <v>73</v>
      </c>
      <c r="Q2394" s="25">
        <v>99</v>
      </c>
      <c r="R2394" s="23" t="s">
        <v>51</v>
      </c>
      <c r="S2394" s="25">
        <v>47</v>
      </c>
      <c r="T2394" s="23" t="s">
        <v>121</v>
      </c>
    </row>
    <row r="2395" spans="1:20" x14ac:dyDescent="0.3">
      <c r="A2395" s="26">
        <v>44040</v>
      </c>
      <c r="B2395" s="23" t="s">
        <v>45</v>
      </c>
      <c r="C2395" s="23" t="s">
        <v>46</v>
      </c>
      <c r="D2395" s="23" t="s">
        <v>47</v>
      </c>
      <c r="E2395" s="25">
        <v>170</v>
      </c>
      <c r="F2395" s="24">
        <v>193</v>
      </c>
      <c r="G2395" s="24">
        <v>60</v>
      </c>
      <c r="H2395" s="24">
        <v>168</v>
      </c>
      <c r="I2395" s="23" t="s">
        <v>51</v>
      </c>
      <c r="J2395" s="24">
        <v>218</v>
      </c>
      <c r="K2395" s="23" t="s">
        <v>67</v>
      </c>
      <c r="L2395" s="30" t="s">
        <v>84</v>
      </c>
      <c r="M2395" s="31">
        <v>11</v>
      </c>
      <c r="N2395" s="31">
        <v>42</v>
      </c>
      <c r="O2395" s="30" t="s">
        <v>94</v>
      </c>
      <c r="P2395" s="25">
        <v>92</v>
      </c>
      <c r="Q2395" s="25">
        <v>99</v>
      </c>
      <c r="R2395" s="23" t="s">
        <v>51</v>
      </c>
      <c r="S2395" s="25">
        <v>83</v>
      </c>
      <c r="T2395" s="23" t="s">
        <v>80</v>
      </c>
    </row>
    <row r="2396" spans="1:20" x14ac:dyDescent="0.3">
      <c r="A2396" s="26">
        <v>44041</v>
      </c>
      <c r="B2396" s="23" t="s">
        <v>45</v>
      </c>
      <c r="C2396" s="23" t="s">
        <v>46</v>
      </c>
      <c r="D2396" s="23" t="s">
        <v>47</v>
      </c>
      <c r="E2396" s="25">
        <v>170</v>
      </c>
      <c r="F2396" s="24">
        <v>194</v>
      </c>
      <c r="G2396" s="24">
        <v>0</v>
      </c>
      <c r="H2396" s="24">
        <v>168</v>
      </c>
      <c r="I2396" s="23" t="s">
        <v>115</v>
      </c>
      <c r="J2396" s="24">
        <v>220</v>
      </c>
      <c r="K2396" s="23" t="s">
        <v>702</v>
      </c>
      <c r="L2396" s="30" t="s">
        <v>218</v>
      </c>
      <c r="M2396" s="31">
        <v>11</v>
      </c>
      <c r="N2396" s="31">
        <v>39</v>
      </c>
      <c r="O2396" s="30" t="s">
        <v>167</v>
      </c>
      <c r="P2396" s="25">
        <v>88</v>
      </c>
      <c r="Q2396" s="25">
        <v>100</v>
      </c>
      <c r="R2396" s="23" t="s">
        <v>51</v>
      </c>
      <c r="S2396" s="25">
        <v>78</v>
      </c>
      <c r="T2396" s="23" t="s">
        <v>50</v>
      </c>
    </row>
    <row r="2397" spans="1:20" x14ac:dyDescent="0.3">
      <c r="A2397" s="26">
        <v>44042</v>
      </c>
      <c r="B2397" s="23" t="s">
        <v>45</v>
      </c>
      <c r="C2397" s="23" t="s">
        <v>46</v>
      </c>
      <c r="D2397" s="23" t="s">
        <v>47</v>
      </c>
      <c r="E2397" s="25">
        <v>170</v>
      </c>
      <c r="F2397" s="24">
        <v>269</v>
      </c>
      <c r="G2397" s="24">
        <v>18</v>
      </c>
      <c r="H2397" s="24">
        <v>184</v>
      </c>
      <c r="I2397" s="23" t="s">
        <v>624</v>
      </c>
      <c r="J2397" s="24">
        <v>354</v>
      </c>
      <c r="K2397" s="23" t="s">
        <v>158</v>
      </c>
      <c r="L2397" s="30" t="s">
        <v>116</v>
      </c>
      <c r="M2397" s="31">
        <v>11</v>
      </c>
      <c r="N2397" s="31">
        <v>61</v>
      </c>
      <c r="O2397" s="30" t="s">
        <v>139</v>
      </c>
      <c r="P2397" s="25">
        <v>72</v>
      </c>
      <c r="Q2397" s="25">
        <v>96</v>
      </c>
      <c r="R2397" s="23" t="s">
        <v>108</v>
      </c>
      <c r="S2397" s="25">
        <v>43</v>
      </c>
      <c r="T2397" s="23" t="s">
        <v>50</v>
      </c>
    </row>
    <row r="2398" spans="1:20" x14ac:dyDescent="0.3">
      <c r="A2398" s="26">
        <v>44043</v>
      </c>
      <c r="B2398" s="23" t="s">
        <v>45</v>
      </c>
      <c r="C2398" s="23" t="s">
        <v>46</v>
      </c>
      <c r="D2398" s="23" t="s">
        <v>47</v>
      </c>
      <c r="E2398" s="25">
        <v>170</v>
      </c>
      <c r="F2398" s="24">
        <v>230</v>
      </c>
      <c r="G2398" s="24">
        <v>0</v>
      </c>
      <c r="H2398" s="24">
        <v>174</v>
      </c>
      <c r="I2398" s="23" t="s">
        <v>172</v>
      </c>
      <c r="J2398" s="24">
        <v>285</v>
      </c>
      <c r="K2398" s="23" t="s">
        <v>234</v>
      </c>
      <c r="L2398" s="32">
        <v>34</v>
      </c>
      <c r="M2398" s="31">
        <v>17</v>
      </c>
      <c r="N2398" s="31">
        <v>64</v>
      </c>
      <c r="O2398" s="30" t="s">
        <v>439</v>
      </c>
      <c r="P2398" s="25">
        <v>76</v>
      </c>
      <c r="Q2398" s="25">
        <v>98</v>
      </c>
      <c r="R2398" s="23" t="s">
        <v>51</v>
      </c>
      <c r="S2398" s="25">
        <v>51</v>
      </c>
      <c r="T2398" s="23" t="s">
        <v>61</v>
      </c>
    </row>
    <row r="2399" spans="1:20" x14ac:dyDescent="0.3">
      <c r="A2399" s="26">
        <v>44044</v>
      </c>
      <c r="B2399" s="23" t="s">
        <v>45</v>
      </c>
      <c r="C2399" s="23" t="s">
        <v>46</v>
      </c>
      <c r="D2399" s="23" t="s">
        <v>47</v>
      </c>
      <c r="E2399" s="25">
        <v>170</v>
      </c>
      <c r="F2399" s="24">
        <v>188</v>
      </c>
      <c r="G2399" s="24">
        <v>26</v>
      </c>
      <c r="H2399" s="24">
        <v>162</v>
      </c>
      <c r="I2399" s="23" t="s">
        <v>1008</v>
      </c>
      <c r="J2399" s="24">
        <v>213</v>
      </c>
      <c r="K2399" s="23" t="s">
        <v>1091</v>
      </c>
      <c r="L2399" s="30" t="s">
        <v>218</v>
      </c>
      <c r="M2399" s="31">
        <v>6</v>
      </c>
      <c r="N2399" s="31">
        <v>44</v>
      </c>
      <c r="O2399" s="30" t="s">
        <v>209</v>
      </c>
      <c r="P2399" s="25">
        <v>90</v>
      </c>
      <c r="Q2399" s="25">
        <v>98</v>
      </c>
      <c r="R2399" s="23" t="s">
        <v>51</v>
      </c>
      <c r="S2399" s="25">
        <v>77</v>
      </c>
      <c r="T2399" s="23" t="s">
        <v>118</v>
      </c>
    </row>
    <row r="2400" spans="1:20" x14ac:dyDescent="0.3">
      <c r="A2400" s="26">
        <v>44045</v>
      </c>
      <c r="B2400" s="23" t="s">
        <v>45</v>
      </c>
      <c r="C2400" s="23" t="s">
        <v>46</v>
      </c>
      <c r="D2400" s="23" t="s">
        <v>47</v>
      </c>
      <c r="E2400" s="25">
        <v>170</v>
      </c>
      <c r="F2400" s="24">
        <v>196</v>
      </c>
      <c r="G2400" s="24">
        <v>2</v>
      </c>
      <c r="H2400" s="24">
        <v>160</v>
      </c>
      <c r="I2400" s="23" t="s">
        <v>51</v>
      </c>
      <c r="J2400" s="24">
        <v>233</v>
      </c>
      <c r="K2400" s="23" t="s">
        <v>135</v>
      </c>
      <c r="L2400" s="32">
        <v>35</v>
      </c>
      <c r="M2400" s="31">
        <v>8</v>
      </c>
      <c r="N2400" s="31">
        <v>56</v>
      </c>
      <c r="O2400" s="30" t="s">
        <v>98</v>
      </c>
      <c r="P2400" s="25">
        <v>80</v>
      </c>
      <c r="Q2400" s="25">
        <v>99</v>
      </c>
      <c r="R2400" s="23" t="s">
        <v>51</v>
      </c>
      <c r="S2400" s="25">
        <v>64</v>
      </c>
      <c r="T2400" s="23" t="s">
        <v>121</v>
      </c>
    </row>
    <row r="2401" spans="1:20" x14ac:dyDescent="0.3">
      <c r="A2401" s="26">
        <v>44046</v>
      </c>
      <c r="B2401" s="23" t="s">
        <v>45</v>
      </c>
      <c r="C2401" s="23" t="s">
        <v>46</v>
      </c>
      <c r="D2401" s="23" t="s">
        <v>47</v>
      </c>
      <c r="E2401" s="25">
        <v>170</v>
      </c>
      <c r="F2401" s="24">
        <v>214</v>
      </c>
      <c r="G2401" s="24">
        <v>0</v>
      </c>
      <c r="H2401" s="24">
        <v>167</v>
      </c>
      <c r="I2401" s="23" t="s">
        <v>440</v>
      </c>
      <c r="J2401" s="24">
        <v>262</v>
      </c>
      <c r="K2401" s="23" t="s">
        <v>497</v>
      </c>
      <c r="L2401" s="30" t="s">
        <v>116</v>
      </c>
      <c r="M2401" s="31">
        <v>11</v>
      </c>
      <c r="N2401" s="31">
        <v>58</v>
      </c>
      <c r="O2401" s="30" t="s">
        <v>121</v>
      </c>
      <c r="P2401" s="25">
        <v>65</v>
      </c>
      <c r="Q2401" s="25">
        <v>95</v>
      </c>
      <c r="R2401" s="23" t="s">
        <v>51</v>
      </c>
      <c r="S2401" s="25">
        <v>50</v>
      </c>
      <c r="T2401" s="23" t="s">
        <v>51</v>
      </c>
    </row>
    <row r="2402" spans="1:20" x14ac:dyDescent="0.3">
      <c r="A2402" s="26">
        <v>44047</v>
      </c>
      <c r="B2402" s="23" t="s">
        <v>45</v>
      </c>
      <c r="C2402" s="23" t="s">
        <v>46</v>
      </c>
      <c r="D2402" s="23" t="s">
        <v>47</v>
      </c>
      <c r="E2402" s="25">
        <v>170</v>
      </c>
      <c r="F2402" s="24">
        <v>216</v>
      </c>
      <c r="G2402" s="24">
        <v>0</v>
      </c>
      <c r="H2402" s="24">
        <v>164</v>
      </c>
      <c r="I2402" s="23" t="s">
        <v>631</v>
      </c>
      <c r="J2402" s="24">
        <v>269</v>
      </c>
      <c r="K2402" s="23" t="s">
        <v>730</v>
      </c>
      <c r="L2402" s="30" t="s">
        <v>218</v>
      </c>
      <c r="M2402" s="31">
        <v>11</v>
      </c>
      <c r="N2402" s="31">
        <v>58</v>
      </c>
      <c r="O2402" s="30" t="s">
        <v>158</v>
      </c>
      <c r="P2402" s="25">
        <v>66</v>
      </c>
      <c r="Q2402" s="25">
        <v>94</v>
      </c>
      <c r="R2402" s="23" t="s">
        <v>88</v>
      </c>
      <c r="S2402" s="25">
        <v>51</v>
      </c>
      <c r="T2402" s="23" t="s">
        <v>51</v>
      </c>
    </row>
    <row r="2403" spans="1:20" x14ac:dyDescent="0.3">
      <c r="A2403" s="26">
        <v>44048</v>
      </c>
      <c r="B2403" s="23" t="s">
        <v>45</v>
      </c>
      <c r="C2403" s="23" t="s">
        <v>46</v>
      </c>
      <c r="D2403" s="23" t="s">
        <v>47</v>
      </c>
      <c r="E2403" s="25">
        <v>170</v>
      </c>
      <c r="F2403" s="24">
        <v>222</v>
      </c>
      <c r="G2403" s="24">
        <v>0</v>
      </c>
      <c r="H2403" s="24">
        <v>145</v>
      </c>
      <c r="I2403" s="23" t="s">
        <v>631</v>
      </c>
      <c r="J2403" s="24">
        <v>298</v>
      </c>
      <c r="K2403" s="23" t="s">
        <v>408</v>
      </c>
      <c r="L2403" s="30" t="s">
        <v>116</v>
      </c>
      <c r="M2403" s="31">
        <v>19</v>
      </c>
      <c r="N2403" s="31">
        <v>67</v>
      </c>
      <c r="O2403" s="30" t="s">
        <v>89</v>
      </c>
      <c r="P2403" s="25">
        <v>68</v>
      </c>
      <c r="Q2403" s="25">
        <v>99</v>
      </c>
      <c r="R2403" s="23" t="s">
        <v>280</v>
      </c>
      <c r="S2403" s="25">
        <v>47</v>
      </c>
      <c r="T2403" s="23" t="s">
        <v>113</v>
      </c>
    </row>
    <row r="2404" spans="1:20" x14ac:dyDescent="0.3">
      <c r="A2404" s="26">
        <v>44049</v>
      </c>
      <c r="B2404" s="23" t="s">
        <v>45</v>
      </c>
      <c r="C2404" s="23" t="s">
        <v>46</v>
      </c>
      <c r="D2404" s="23" t="s">
        <v>47</v>
      </c>
      <c r="E2404" s="25">
        <v>170</v>
      </c>
      <c r="F2404" s="24">
        <v>246</v>
      </c>
      <c r="G2404" s="24">
        <v>0</v>
      </c>
      <c r="H2404" s="24">
        <v>153</v>
      </c>
      <c r="I2404" s="23" t="s">
        <v>634</v>
      </c>
      <c r="J2404" s="24">
        <v>338</v>
      </c>
      <c r="K2404" s="23" t="s">
        <v>256</v>
      </c>
      <c r="L2404" s="30" t="s">
        <v>84</v>
      </c>
      <c r="M2404" s="31">
        <v>11</v>
      </c>
      <c r="N2404" s="31">
        <v>61</v>
      </c>
      <c r="O2404" s="30" t="s">
        <v>164</v>
      </c>
      <c r="P2404" s="25">
        <v>67</v>
      </c>
      <c r="Q2404" s="25">
        <v>99</v>
      </c>
      <c r="R2404" s="23" t="s">
        <v>301</v>
      </c>
      <c r="S2404" s="25">
        <v>45</v>
      </c>
      <c r="T2404" s="23" t="s">
        <v>91</v>
      </c>
    </row>
    <row r="2405" spans="1:20" x14ac:dyDescent="0.3">
      <c r="A2405" s="26">
        <v>44050</v>
      </c>
      <c r="B2405" s="23" t="s">
        <v>45</v>
      </c>
      <c r="C2405" s="23" t="s">
        <v>46</v>
      </c>
      <c r="D2405" s="23" t="s">
        <v>47</v>
      </c>
      <c r="E2405" s="25">
        <v>170</v>
      </c>
      <c r="F2405" s="24">
        <v>231</v>
      </c>
      <c r="G2405" s="24">
        <v>0</v>
      </c>
      <c r="H2405" s="24">
        <v>179</v>
      </c>
      <c r="I2405" s="23" t="s">
        <v>51</v>
      </c>
      <c r="J2405" s="24">
        <v>283</v>
      </c>
      <c r="K2405" s="23" t="s">
        <v>398</v>
      </c>
      <c r="L2405" s="32">
        <v>23</v>
      </c>
      <c r="M2405" s="31">
        <v>8</v>
      </c>
      <c r="N2405" s="31">
        <v>58</v>
      </c>
      <c r="O2405" s="30" t="s">
        <v>158</v>
      </c>
      <c r="P2405" s="25">
        <v>75</v>
      </c>
      <c r="Q2405" s="25">
        <v>92</v>
      </c>
      <c r="R2405" s="23" t="s">
        <v>51</v>
      </c>
      <c r="S2405" s="25">
        <v>59</v>
      </c>
      <c r="T2405" s="23" t="s">
        <v>52</v>
      </c>
    </row>
    <row r="2406" spans="1:20" x14ac:dyDescent="0.3">
      <c r="A2406" s="26">
        <v>44051</v>
      </c>
      <c r="B2406" s="23" t="s">
        <v>45</v>
      </c>
      <c r="C2406" s="23" t="s">
        <v>46</v>
      </c>
      <c r="D2406" s="23" t="s">
        <v>47</v>
      </c>
      <c r="E2406" s="25">
        <v>170</v>
      </c>
      <c r="F2406" s="24">
        <v>219</v>
      </c>
      <c r="G2406" s="24">
        <v>0</v>
      </c>
      <c r="H2406" s="24">
        <v>159</v>
      </c>
      <c r="I2406" s="23" t="s">
        <v>624</v>
      </c>
      <c r="J2406" s="24">
        <v>279</v>
      </c>
      <c r="K2406" s="23" t="s">
        <v>489</v>
      </c>
      <c r="L2406" s="30" t="s">
        <v>84</v>
      </c>
      <c r="M2406" s="31">
        <v>14</v>
      </c>
      <c r="N2406" s="31">
        <v>72</v>
      </c>
      <c r="O2406" s="30" t="s">
        <v>55</v>
      </c>
      <c r="P2406" s="25">
        <v>81</v>
      </c>
      <c r="Q2406" s="25">
        <v>97</v>
      </c>
      <c r="R2406" s="23" t="s">
        <v>258</v>
      </c>
      <c r="S2406" s="25">
        <v>58</v>
      </c>
      <c r="T2406" s="23" t="s">
        <v>250</v>
      </c>
    </row>
    <row r="2407" spans="1:20" x14ac:dyDescent="0.3">
      <c r="A2407" s="26">
        <v>44052</v>
      </c>
      <c r="B2407" s="23" t="s">
        <v>45</v>
      </c>
      <c r="C2407" s="23" t="s">
        <v>46</v>
      </c>
      <c r="D2407" s="23" t="s">
        <v>47</v>
      </c>
      <c r="E2407" s="25">
        <v>170</v>
      </c>
      <c r="F2407" s="24">
        <v>220</v>
      </c>
      <c r="G2407" s="24">
        <v>12</v>
      </c>
      <c r="H2407" s="24">
        <v>193</v>
      </c>
      <c r="I2407" s="23" t="s">
        <v>51</v>
      </c>
      <c r="J2407" s="24">
        <v>248</v>
      </c>
      <c r="K2407" s="23" t="s">
        <v>204</v>
      </c>
      <c r="L2407" s="32">
        <v>30</v>
      </c>
      <c r="M2407" s="31">
        <v>6</v>
      </c>
      <c r="N2407" s="31">
        <v>39</v>
      </c>
      <c r="O2407" s="30" t="s">
        <v>91</v>
      </c>
      <c r="P2407" s="25">
        <v>86</v>
      </c>
      <c r="Q2407" s="25">
        <v>97</v>
      </c>
      <c r="R2407" s="23" t="s">
        <v>51</v>
      </c>
      <c r="S2407" s="25">
        <v>72</v>
      </c>
      <c r="T2407" s="23" t="s">
        <v>61</v>
      </c>
    </row>
    <row r="2408" spans="1:20" x14ac:dyDescent="0.3">
      <c r="A2408" s="26">
        <v>44053</v>
      </c>
      <c r="B2408" s="23" t="s">
        <v>45</v>
      </c>
      <c r="C2408" s="23" t="s">
        <v>46</v>
      </c>
      <c r="D2408" s="23" t="s">
        <v>47</v>
      </c>
      <c r="E2408" s="25">
        <v>170</v>
      </c>
      <c r="F2408" s="24">
        <v>206</v>
      </c>
      <c r="G2408" s="24">
        <v>0</v>
      </c>
      <c r="H2408" s="24">
        <v>180</v>
      </c>
      <c r="I2408" s="23" t="s">
        <v>159</v>
      </c>
      <c r="J2408" s="24">
        <v>232</v>
      </c>
      <c r="K2408" s="23" t="s">
        <v>606</v>
      </c>
      <c r="L2408" s="32">
        <v>34</v>
      </c>
      <c r="M2408" s="31">
        <v>8</v>
      </c>
      <c r="N2408" s="31">
        <v>42</v>
      </c>
      <c r="O2408" s="30" t="s">
        <v>50</v>
      </c>
      <c r="P2408" s="25">
        <v>85</v>
      </c>
      <c r="Q2408" s="25">
        <v>98</v>
      </c>
      <c r="R2408" s="23" t="s">
        <v>644</v>
      </c>
      <c r="S2408" s="25">
        <v>71</v>
      </c>
      <c r="T2408" s="23" t="s">
        <v>206</v>
      </c>
    </row>
    <row r="2409" spans="1:20" x14ac:dyDescent="0.3">
      <c r="A2409" s="26">
        <v>44054</v>
      </c>
      <c r="B2409" s="23" t="s">
        <v>45</v>
      </c>
      <c r="C2409" s="23" t="s">
        <v>46</v>
      </c>
      <c r="D2409" s="23" t="s">
        <v>47</v>
      </c>
      <c r="E2409" s="25">
        <v>170</v>
      </c>
      <c r="F2409" s="24">
        <v>212</v>
      </c>
      <c r="G2409" s="24">
        <v>80</v>
      </c>
      <c r="H2409" s="24">
        <v>186</v>
      </c>
      <c r="I2409" s="23" t="s">
        <v>51</v>
      </c>
      <c r="J2409" s="24">
        <v>238</v>
      </c>
      <c r="K2409" s="23" t="s">
        <v>1018</v>
      </c>
      <c r="L2409" s="32">
        <v>23</v>
      </c>
      <c r="M2409" s="31">
        <v>3</v>
      </c>
      <c r="N2409" s="31">
        <v>25</v>
      </c>
      <c r="O2409" s="30" t="s">
        <v>201</v>
      </c>
      <c r="P2409" s="25">
        <v>88</v>
      </c>
      <c r="Q2409" s="25">
        <v>99</v>
      </c>
      <c r="R2409" s="23" t="s">
        <v>88</v>
      </c>
      <c r="S2409" s="25">
        <v>74</v>
      </c>
      <c r="T2409" s="23" t="s">
        <v>188</v>
      </c>
    </row>
    <row r="2410" spans="1:20" x14ac:dyDescent="0.3">
      <c r="A2410" s="26">
        <v>44055</v>
      </c>
      <c r="B2410" s="23" t="s">
        <v>45</v>
      </c>
      <c r="C2410" s="23" t="s">
        <v>46</v>
      </c>
      <c r="D2410" s="23" t="s">
        <v>47</v>
      </c>
      <c r="E2410" s="25">
        <v>170</v>
      </c>
      <c r="F2410" s="24">
        <v>194</v>
      </c>
      <c r="G2410" s="24">
        <v>104</v>
      </c>
      <c r="H2410" s="24">
        <v>164</v>
      </c>
      <c r="I2410" s="23" t="s">
        <v>51</v>
      </c>
      <c r="J2410" s="24">
        <v>224</v>
      </c>
      <c r="K2410" s="23" t="s">
        <v>51</v>
      </c>
      <c r="L2410" s="32">
        <v>34</v>
      </c>
      <c r="M2410" s="31">
        <v>6</v>
      </c>
      <c r="N2410" s="31">
        <v>44</v>
      </c>
      <c r="O2410" s="30" t="s">
        <v>260</v>
      </c>
      <c r="P2410" s="25">
        <v>92</v>
      </c>
      <c r="Q2410" s="25">
        <v>99</v>
      </c>
      <c r="R2410" s="23" t="s">
        <v>51</v>
      </c>
      <c r="S2410" s="25">
        <v>79</v>
      </c>
      <c r="T2410" s="23" t="s">
        <v>182</v>
      </c>
    </row>
    <row r="2411" spans="1:20" x14ac:dyDescent="0.3">
      <c r="A2411" s="26">
        <v>44056</v>
      </c>
      <c r="B2411" s="23" t="s">
        <v>45</v>
      </c>
      <c r="C2411" s="23" t="s">
        <v>46</v>
      </c>
      <c r="D2411" s="23" t="s">
        <v>47</v>
      </c>
      <c r="E2411" s="25">
        <v>170</v>
      </c>
      <c r="F2411" s="24">
        <v>197</v>
      </c>
      <c r="G2411" s="24">
        <v>0</v>
      </c>
      <c r="H2411" s="24">
        <v>158</v>
      </c>
      <c r="I2411" s="23" t="s">
        <v>690</v>
      </c>
      <c r="J2411" s="24">
        <v>236</v>
      </c>
      <c r="K2411" s="23" t="s">
        <v>209</v>
      </c>
      <c r="L2411" s="30" t="s">
        <v>218</v>
      </c>
      <c r="M2411" s="31">
        <v>11</v>
      </c>
      <c r="N2411" s="31">
        <v>56</v>
      </c>
      <c r="O2411" s="30" t="s">
        <v>158</v>
      </c>
      <c r="P2411" s="25">
        <v>74</v>
      </c>
      <c r="Q2411" s="25">
        <v>98</v>
      </c>
      <c r="R2411" s="23" t="s">
        <v>75</v>
      </c>
      <c r="S2411" s="25">
        <v>60</v>
      </c>
      <c r="T2411" s="23" t="s">
        <v>209</v>
      </c>
    </row>
    <row r="2412" spans="1:20" x14ac:dyDescent="0.3">
      <c r="A2412" s="26">
        <v>44057</v>
      </c>
      <c r="B2412" s="23" t="s">
        <v>45</v>
      </c>
      <c r="C2412" s="23" t="s">
        <v>46</v>
      </c>
      <c r="D2412" s="23" t="s">
        <v>47</v>
      </c>
      <c r="E2412" s="25">
        <v>170</v>
      </c>
      <c r="F2412" s="24">
        <v>200</v>
      </c>
      <c r="G2412" s="24">
        <v>0</v>
      </c>
      <c r="H2412" s="24">
        <v>168</v>
      </c>
      <c r="I2412" s="23" t="s">
        <v>282</v>
      </c>
      <c r="J2412" s="24">
        <v>232</v>
      </c>
      <c r="K2412" s="23" t="s">
        <v>336</v>
      </c>
      <c r="L2412" s="30" t="s">
        <v>116</v>
      </c>
      <c r="M2412" s="31">
        <v>6</v>
      </c>
      <c r="N2412" s="31">
        <v>50</v>
      </c>
      <c r="O2412" s="30" t="s">
        <v>179</v>
      </c>
      <c r="P2412" s="25">
        <v>76</v>
      </c>
      <c r="Q2412" s="25">
        <v>96</v>
      </c>
      <c r="R2412" s="23" t="s">
        <v>88</v>
      </c>
      <c r="S2412" s="25">
        <v>62</v>
      </c>
      <c r="T2412" s="23" t="s">
        <v>277</v>
      </c>
    </row>
    <row r="2413" spans="1:20" x14ac:dyDescent="0.3">
      <c r="A2413" s="26">
        <v>44058</v>
      </c>
      <c r="B2413" s="23" t="s">
        <v>45</v>
      </c>
      <c r="C2413" s="23" t="s">
        <v>46</v>
      </c>
      <c r="D2413" s="23" t="s">
        <v>47</v>
      </c>
      <c r="E2413" s="25">
        <v>170</v>
      </c>
      <c r="F2413" s="24">
        <v>192</v>
      </c>
      <c r="G2413" s="24">
        <v>30</v>
      </c>
      <c r="H2413" s="24">
        <v>154</v>
      </c>
      <c r="I2413" s="23" t="s">
        <v>272</v>
      </c>
      <c r="J2413" s="24">
        <v>231</v>
      </c>
      <c r="K2413" s="23" t="s">
        <v>660</v>
      </c>
      <c r="L2413" s="30" t="s">
        <v>218</v>
      </c>
      <c r="M2413" s="31">
        <v>14</v>
      </c>
      <c r="N2413" s="31">
        <v>67</v>
      </c>
      <c r="O2413" s="30" t="s">
        <v>129</v>
      </c>
      <c r="P2413" s="25">
        <v>85</v>
      </c>
      <c r="Q2413" s="25">
        <v>97</v>
      </c>
      <c r="R2413" s="23" t="s">
        <v>51</v>
      </c>
      <c r="S2413" s="25">
        <v>64</v>
      </c>
      <c r="T2413" s="23" t="s">
        <v>182</v>
      </c>
    </row>
    <row r="2414" spans="1:20" x14ac:dyDescent="0.3">
      <c r="A2414" s="26">
        <v>44059</v>
      </c>
      <c r="B2414" s="23" t="s">
        <v>45</v>
      </c>
      <c r="C2414" s="23" t="s">
        <v>46</v>
      </c>
      <c r="D2414" s="23" t="s">
        <v>47</v>
      </c>
      <c r="E2414" s="25">
        <v>170</v>
      </c>
      <c r="F2414" s="24">
        <v>200</v>
      </c>
      <c r="G2414" s="24">
        <v>0</v>
      </c>
      <c r="H2414" s="24">
        <v>127</v>
      </c>
      <c r="I2414" s="23" t="s">
        <v>687</v>
      </c>
      <c r="J2414" s="24">
        <v>273</v>
      </c>
      <c r="K2414" s="23" t="s">
        <v>278</v>
      </c>
      <c r="L2414" s="30" t="s">
        <v>84</v>
      </c>
      <c r="M2414" s="31">
        <v>14</v>
      </c>
      <c r="N2414" s="31">
        <v>72</v>
      </c>
      <c r="O2414" s="30" t="s">
        <v>98</v>
      </c>
      <c r="P2414" s="25">
        <v>69</v>
      </c>
      <c r="Q2414" s="25">
        <v>96</v>
      </c>
      <c r="R2414" s="23" t="s">
        <v>100</v>
      </c>
      <c r="S2414" s="25">
        <v>38</v>
      </c>
      <c r="T2414" s="23" t="s">
        <v>51</v>
      </c>
    </row>
    <row r="2415" spans="1:20" x14ac:dyDescent="0.3">
      <c r="A2415" s="26">
        <v>44060</v>
      </c>
      <c r="B2415" s="23" t="s">
        <v>45</v>
      </c>
      <c r="C2415" s="23" t="s">
        <v>46</v>
      </c>
      <c r="D2415" s="23" t="s">
        <v>47</v>
      </c>
      <c r="E2415" s="25">
        <v>170</v>
      </c>
      <c r="F2415" s="24">
        <v>202</v>
      </c>
      <c r="G2415" s="24">
        <v>64</v>
      </c>
      <c r="H2415" s="24">
        <v>162</v>
      </c>
      <c r="I2415" s="23" t="s">
        <v>51</v>
      </c>
      <c r="J2415" s="24">
        <v>242</v>
      </c>
      <c r="K2415" s="23" t="s">
        <v>905</v>
      </c>
      <c r="L2415" s="30" t="s">
        <v>132</v>
      </c>
      <c r="M2415" s="31">
        <v>6</v>
      </c>
      <c r="N2415" s="31">
        <v>75</v>
      </c>
      <c r="O2415" s="30" t="s">
        <v>186</v>
      </c>
      <c r="P2415" s="25">
        <v>91</v>
      </c>
      <c r="Q2415" s="25">
        <v>98</v>
      </c>
      <c r="R2415" s="23" t="s">
        <v>51</v>
      </c>
      <c r="S2415" s="25">
        <v>62</v>
      </c>
      <c r="T2415" s="23" t="s">
        <v>192</v>
      </c>
    </row>
    <row r="2416" spans="1:20" x14ac:dyDescent="0.3">
      <c r="A2416" s="26">
        <v>44061</v>
      </c>
      <c r="B2416" s="23" t="s">
        <v>45</v>
      </c>
      <c r="C2416" s="23" t="s">
        <v>46</v>
      </c>
      <c r="D2416" s="23" t="s">
        <v>47</v>
      </c>
      <c r="E2416" s="25">
        <v>170</v>
      </c>
      <c r="F2416" s="24">
        <v>214</v>
      </c>
      <c r="G2416" s="24">
        <v>0</v>
      </c>
      <c r="H2416" s="24">
        <v>155</v>
      </c>
      <c r="I2416" s="23" t="s">
        <v>105</v>
      </c>
      <c r="J2416" s="24">
        <v>274</v>
      </c>
      <c r="K2416" s="23" t="s">
        <v>493</v>
      </c>
      <c r="L2416" s="32">
        <v>34</v>
      </c>
      <c r="M2416" s="31">
        <v>6</v>
      </c>
      <c r="N2416" s="31">
        <v>47</v>
      </c>
      <c r="O2416" s="30" t="s">
        <v>201</v>
      </c>
      <c r="P2416" s="25">
        <v>81</v>
      </c>
      <c r="Q2416" s="25">
        <v>98</v>
      </c>
      <c r="R2416" s="23" t="s">
        <v>51</v>
      </c>
      <c r="S2416" s="25">
        <v>59</v>
      </c>
      <c r="T2416" s="23" t="s">
        <v>91</v>
      </c>
    </row>
    <row r="2417" spans="1:20" x14ac:dyDescent="0.3">
      <c r="A2417" s="26">
        <v>44062</v>
      </c>
      <c r="B2417" s="23" t="s">
        <v>45</v>
      </c>
      <c r="C2417" s="23" t="s">
        <v>46</v>
      </c>
      <c r="D2417" s="23" t="s">
        <v>47</v>
      </c>
      <c r="E2417" s="25">
        <v>170</v>
      </c>
      <c r="F2417" s="24">
        <v>256</v>
      </c>
      <c r="G2417" s="24">
        <v>0</v>
      </c>
      <c r="H2417" s="24">
        <v>173</v>
      </c>
      <c r="I2417" s="23" t="s">
        <v>425</v>
      </c>
      <c r="J2417" s="24">
        <v>339</v>
      </c>
      <c r="K2417" s="23" t="s">
        <v>1067</v>
      </c>
      <c r="L2417" s="32">
        <v>26</v>
      </c>
      <c r="M2417" s="31">
        <v>11</v>
      </c>
      <c r="N2417" s="31">
        <v>103</v>
      </c>
      <c r="O2417" s="30" t="s">
        <v>158</v>
      </c>
      <c r="P2417" s="25">
        <v>62</v>
      </c>
      <c r="Q2417" s="25">
        <v>98</v>
      </c>
      <c r="R2417" s="23" t="s">
        <v>51</v>
      </c>
      <c r="S2417" s="25">
        <v>31</v>
      </c>
      <c r="T2417" s="23" t="s">
        <v>139</v>
      </c>
    </row>
    <row r="2418" spans="1:20" x14ac:dyDescent="0.3">
      <c r="A2418" s="26">
        <v>44063</v>
      </c>
      <c r="B2418" s="23" t="s">
        <v>45</v>
      </c>
      <c r="C2418" s="23" t="s">
        <v>46</v>
      </c>
      <c r="D2418" s="23" t="s">
        <v>47</v>
      </c>
      <c r="E2418" s="25">
        <v>170</v>
      </c>
      <c r="F2418" s="24">
        <v>218</v>
      </c>
      <c r="G2418" s="24">
        <v>0</v>
      </c>
      <c r="H2418" s="24">
        <v>186</v>
      </c>
      <c r="I2418" s="23" t="s">
        <v>51</v>
      </c>
      <c r="J2418" s="24">
        <v>251</v>
      </c>
      <c r="K2418" s="23" t="s">
        <v>119</v>
      </c>
      <c r="L2418" s="30" t="s">
        <v>263</v>
      </c>
      <c r="M2418" s="31">
        <v>19</v>
      </c>
      <c r="N2418" s="31">
        <v>67</v>
      </c>
      <c r="O2418" s="30" t="s">
        <v>158</v>
      </c>
      <c r="P2418" s="25">
        <v>83</v>
      </c>
      <c r="Q2418" s="25">
        <v>96</v>
      </c>
      <c r="R2418" s="23" t="s">
        <v>249</v>
      </c>
      <c r="S2418" s="25">
        <v>72</v>
      </c>
      <c r="T2418" s="23" t="s">
        <v>121</v>
      </c>
    </row>
    <row r="2419" spans="1:20" x14ac:dyDescent="0.3">
      <c r="A2419" s="26">
        <v>44064</v>
      </c>
      <c r="B2419" s="23" t="s">
        <v>45</v>
      </c>
      <c r="C2419" s="23" t="s">
        <v>46</v>
      </c>
      <c r="D2419" s="23" t="s">
        <v>47</v>
      </c>
      <c r="E2419" s="25">
        <v>170</v>
      </c>
      <c r="F2419" s="24">
        <v>214</v>
      </c>
      <c r="G2419" s="24">
        <v>0</v>
      </c>
      <c r="H2419" s="24">
        <v>156</v>
      </c>
      <c r="I2419" s="23" t="s">
        <v>440</v>
      </c>
      <c r="J2419" s="24">
        <v>271</v>
      </c>
      <c r="K2419" s="23" t="s">
        <v>558</v>
      </c>
      <c r="L2419" s="30" t="s">
        <v>84</v>
      </c>
      <c r="M2419" s="31">
        <v>14</v>
      </c>
      <c r="N2419" s="31">
        <v>81</v>
      </c>
      <c r="O2419" s="30" t="s">
        <v>117</v>
      </c>
      <c r="P2419" s="25">
        <v>71</v>
      </c>
      <c r="Q2419" s="25">
        <v>98</v>
      </c>
      <c r="R2419" s="23" t="s">
        <v>51</v>
      </c>
      <c r="S2419" s="25">
        <v>40</v>
      </c>
      <c r="T2419" s="23" t="s">
        <v>209</v>
      </c>
    </row>
    <row r="2420" spans="1:20" x14ac:dyDescent="0.3">
      <c r="A2420" s="26">
        <v>44065</v>
      </c>
      <c r="B2420" s="23" t="s">
        <v>45</v>
      </c>
      <c r="C2420" s="23" t="s">
        <v>46</v>
      </c>
      <c r="D2420" s="23" t="s">
        <v>47</v>
      </c>
      <c r="E2420" s="25">
        <v>170</v>
      </c>
      <c r="F2420" s="24">
        <v>204</v>
      </c>
      <c r="G2420" s="24">
        <v>0</v>
      </c>
      <c r="H2420" s="24">
        <v>151</v>
      </c>
      <c r="I2420" s="23" t="s">
        <v>818</v>
      </c>
      <c r="J2420" s="24">
        <v>256</v>
      </c>
      <c r="K2420" s="23" t="s">
        <v>113</v>
      </c>
      <c r="L2420" s="32">
        <v>28</v>
      </c>
      <c r="M2420" s="31">
        <v>11</v>
      </c>
      <c r="N2420" s="31">
        <v>58</v>
      </c>
      <c r="O2420" s="30" t="s">
        <v>209</v>
      </c>
      <c r="P2420" s="25">
        <v>72</v>
      </c>
      <c r="Q2420" s="25">
        <v>97</v>
      </c>
      <c r="R2420" s="23" t="s">
        <v>159</v>
      </c>
      <c r="S2420" s="25">
        <v>49</v>
      </c>
      <c r="T2420" s="23" t="s">
        <v>81</v>
      </c>
    </row>
    <row r="2421" spans="1:20" x14ac:dyDescent="0.3">
      <c r="A2421" s="26">
        <v>44066</v>
      </c>
      <c r="B2421" s="23" t="s">
        <v>45</v>
      </c>
      <c r="C2421" s="23" t="s">
        <v>46</v>
      </c>
      <c r="D2421" s="23" t="s">
        <v>47</v>
      </c>
      <c r="E2421" s="25">
        <v>170</v>
      </c>
      <c r="F2421" s="24">
        <v>204</v>
      </c>
      <c r="G2421" s="24">
        <v>0</v>
      </c>
      <c r="H2421" s="24">
        <v>151</v>
      </c>
      <c r="I2421" s="23" t="s">
        <v>292</v>
      </c>
      <c r="J2421" s="24">
        <v>258</v>
      </c>
      <c r="K2421" s="23" t="s">
        <v>77</v>
      </c>
      <c r="L2421" s="30" t="s">
        <v>401</v>
      </c>
      <c r="M2421" s="31">
        <v>11</v>
      </c>
      <c r="N2421" s="31">
        <v>64</v>
      </c>
      <c r="O2421" s="30" t="s">
        <v>158</v>
      </c>
      <c r="P2421" s="25">
        <v>74</v>
      </c>
      <c r="Q2421" s="25">
        <v>97</v>
      </c>
      <c r="R2421" s="23" t="s">
        <v>280</v>
      </c>
      <c r="S2421" s="25">
        <v>54</v>
      </c>
      <c r="T2421" s="23" t="s">
        <v>264</v>
      </c>
    </row>
    <row r="2422" spans="1:20" x14ac:dyDescent="0.3">
      <c r="A2422" s="26">
        <v>44067</v>
      </c>
      <c r="B2422" s="23" t="s">
        <v>45</v>
      </c>
      <c r="C2422" s="23" t="s">
        <v>46</v>
      </c>
      <c r="D2422" s="23" t="s">
        <v>47</v>
      </c>
      <c r="E2422" s="25">
        <v>170</v>
      </c>
      <c r="F2422" s="24">
        <v>224</v>
      </c>
      <c r="G2422" s="24">
        <v>0</v>
      </c>
      <c r="H2422" s="24">
        <v>172</v>
      </c>
      <c r="I2422" s="23" t="s">
        <v>108</v>
      </c>
      <c r="J2422" s="24">
        <v>276</v>
      </c>
      <c r="K2422" s="23" t="s">
        <v>420</v>
      </c>
      <c r="L2422" s="30" t="s">
        <v>116</v>
      </c>
      <c r="M2422" s="31">
        <v>11</v>
      </c>
      <c r="N2422" s="31">
        <v>53</v>
      </c>
      <c r="O2422" s="30" t="s">
        <v>61</v>
      </c>
      <c r="P2422" s="25">
        <v>70</v>
      </c>
      <c r="Q2422" s="25">
        <v>96</v>
      </c>
      <c r="R2422" s="23" t="s">
        <v>51</v>
      </c>
      <c r="S2422" s="25">
        <v>51</v>
      </c>
      <c r="T2422" s="23" t="s">
        <v>50</v>
      </c>
    </row>
    <row r="2423" spans="1:20" x14ac:dyDescent="0.3">
      <c r="A2423" s="26">
        <v>44068</v>
      </c>
      <c r="B2423" s="23" t="s">
        <v>45</v>
      </c>
      <c r="C2423" s="23" t="s">
        <v>46</v>
      </c>
      <c r="D2423" s="23" t="s">
        <v>47</v>
      </c>
      <c r="E2423" s="25">
        <v>170</v>
      </c>
      <c r="F2423" s="24">
        <v>228</v>
      </c>
      <c r="G2423" s="24">
        <v>0</v>
      </c>
      <c r="H2423" s="24">
        <v>157</v>
      </c>
      <c r="I2423" s="23" t="s">
        <v>471</v>
      </c>
      <c r="J2423" s="24">
        <v>299</v>
      </c>
      <c r="K2423" s="23" t="s">
        <v>606</v>
      </c>
      <c r="L2423" s="30" t="s">
        <v>84</v>
      </c>
      <c r="M2423" s="31">
        <v>8</v>
      </c>
      <c r="N2423" s="31">
        <v>67</v>
      </c>
      <c r="O2423" s="30" t="s">
        <v>135</v>
      </c>
      <c r="P2423" s="25">
        <v>69</v>
      </c>
      <c r="Q2423" s="25">
        <v>97</v>
      </c>
      <c r="R2423" s="23" t="s">
        <v>51</v>
      </c>
      <c r="S2423" s="25">
        <v>39</v>
      </c>
      <c r="T2423" s="23" t="s">
        <v>250</v>
      </c>
    </row>
    <row r="2424" spans="1:20" x14ac:dyDescent="0.3">
      <c r="A2424" s="26">
        <v>44069</v>
      </c>
      <c r="B2424" s="23" t="s">
        <v>45</v>
      </c>
      <c r="C2424" s="23" t="s">
        <v>46</v>
      </c>
      <c r="D2424" s="23" t="s">
        <v>47</v>
      </c>
      <c r="E2424" s="25">
        <v>170</v>
      </c>
      <c r="F2424" s="24">
        <v>236</v>
      </c>
      <c r="G2424" s="24">
        <v>0</v>
      </c>
      <c r="H2424" s="24">
        <v>191</v>
      </c>
      <c r="I2424" s="23" t="s">
        <v>51</v>
      </c>
      <c r="J2424" s="24">
        <v>282</v>
      </c>
      <c r="K2424" s="23" t="s">
        <v>1092</v>
      </c>
      <c r="L2424" s="30" t="s">
        <v>218</v>
      </c>
      <c r="M2424" s="31">
        <v>14</v>
      </c>
      <c r="N2424" s="31">
        <v>67</v>
      </c>
      <c r="O2424" s="30" t="s">
        <v>215</v>
      </c>
      <c r="P2424" s="25">
        <v>77</v>
      </c>
      <c r="Q2424" s="25">
        <v>96</v>
      </c>
      <c r="R2424" s="23" t="s">
        <v>103</v>
      </c>
      <c r="S2424" s="25">
        <v>60</v>
      </c>
      <c r="T2424" s="23" t="s">
        <v>169</v>
      </c>
    </row>
    <row r="2425" spans="1:20" x14ac:dyDescent="0.3">
      <c r="A2425" s="26">
        <v>44070</v>
      </c>
      <c r="B2425" s="23" t="s">
        <v>45</v>
      </c>
      <c r="C2425" s="23" t="s">
        <v>46</v>
      </c>
      <c r="D2425" s="23" t="s">
        <v>47</v>
      </c>
      <c r="E2425" s="25">
        <v>170</v>
      </c>
      <c r="F2425" s="24">
        <v>236</v>
      </c>
      <c r="G2425" s="24">
        <v>54</v>
      </c>
      <c r="H2425" s="24">
        <v>189</v>
      </c>
      <c r="I2425" s="23" t="s">
        <v>375</v>
      </c>
      <c r="J2425" s="24">
        <v>284</v>
      </c>
      <c r="K2425" s="23" t="s">
        <v>481</v>
      </c>
      <c r="L2425" s="30" t="s">
        <v>116</v>
      </c>
      <c r="M2425" s="31">
        <v>14</v>
      </c>
      <c r="N2425" s="31">
        <v>83</v>
      </c>
      <c r="O2425" s="30" t="s">
        <v>164</v>
      </c>
      <c r="P2425" s="25">
        <v>79</v>
      </c>
      <c r="Q2425" s="25">
        <v>97</v>
      </c>
      <c r="R2425" s="23" t="s">
        <v>51</v>
      </c>
      <c r="S2425" s="25">
        <v>61</v>
      </c>
      <c r="T2425" s="23" t="s">
        <v>52</v>
      </c>
    </row>
    <row r="2426" spans="1:20" x14ac:dyDescent="0.3">
      <c r="A2426" s="26">
        <v>44071</v>
      </c>
      <c r="B2426" s="23" t="s">
        <v>45</v>
      </c>
      <c r="C2426" s="23" t="s">
        <v>46</v>
      </c>
      <c r="D2426" s="23" t="s">
        <v>47</v>
      </c>
      <c r="E2426" s="25">
        <v>170</v>
      </c>
      <c r="F2426" s="24">
        <v>180</v>
      </c>
      <c r="G2426" s="24">
        <v>38</v>
      </c>
      <c r="H2426" s="24">
        <v>137</v>
      </c>
      <c r="I2426" s="23" t="s">
        <v>987</v>
      </c>
      <c r="J2426" s="24">
        <v>224</v>
      </c>
      <c r="K2426" s="23" t="s">
        <v>591</v>
      </c>
      <c r="L2426" s="30" t="s">
        <v>263</v>
      </c>
      <c r="M2426" s="31">
        <v>19</v>
      </c>
      <c r="N2426" s="31">
        <v>78</v>
      </c>
      <c r="O2426" s="30" t="s">
        <v>129</v>
      </c>
      <c r="P2426" s="25">
        <v>70</v>
      </c>
      <c r="Q2426" s="25">
        <v>97</v>
      </c>
      <c r="R2426" s="23" t="s">
        <v>51</v>
      </c>
      <c r="S2426" s="25">
        <v>46</v>
      </c>
      <c r="T2426" s="23" t="s">
        <v>277</v>
      </c>
    </row>
    <row r="2427" spans="1:20" x14ac:dyDescent="0.3">
      <c r="A2427" s="26">
        <v>44072</v>
      </c>
      <c r="B2427" s="23" t="s">
        <v>45</v>
      </c>
      <c r="C2427" s="23" t="s">
        <v>46</v>
      </c>
      <c r="D2427" s="23" t="s">
        <v>47</v>
      </c>
      <c r="E2427" s="25">
        <v>170</v>
      </c>
      <c r="F2427" s="24">
        <v>154</v>
      </c>
      <c r="G2427" s="24">
        <v>440</v>
      </c>
      <c r="H2427" s="24">
        <v>130</v>
      </c>
      <c r="I2427" s="23" t="s">
        <v>51</v>
      </c>
      <c r="J2427" s="24">
        <v>178</v>
      </c>
      <c r="K2427" s="23" t="s">
        <v>217</v>
      </c>
      <c r="L2427" s="32">
        <v>22</v>
      </c>
      <c r="M2427" s="31">
        <v>11</v>
      </c>
      <c r="N2427" s="31">
        <v>75</v>
      </c>
      <c r="O2427" s="30" t="s">
        <v>94</v>
      </c>
      <c r="P2427" s="25">
        <v>95</v>
      </c>
      <c r="Q2427" s="25">
        <v>99</v>
      </c>
      <c r="R2427" s="23" t="s">
        <v>51</v>
      </c>
      <c r="S2427" s="25">
        <v>79</v>
      </c>
      <c r="T2427" s="23" t="s">
        <v>146</v>
      </c>
    </row>
    <row r="2428" spans="1:20" x14ac:dyDescent="0.3">
      <c r="A2428" s="26">
        <v>44073</v>
      </c>
      <c r="B2428" s="23" t="s">
        <v>45</v>
      </c>
      <c r="C2428" s="23" t="s">
        <v>46</v>
      </c>
      <c r="D2428" s="23" t="s">
        <v>47</v>
      </c>
      <c r="E2428" s="25">
        <v>170</v>
      </c>
      <c r="F2428" s="24">
        <v>146</v>
      </c>
      <c r="G2428" s="24">
        <v>16</v>
      </c>
      <c r="H2428" s="24">
        <v>107</v>
      </c>
      <c r="I2428" s="23" t="s">
        <v>394</v>
      </c>
      <c r="J2428" s="24">
        <v>186</v>
      </c>
      <c r="K2428" s="23" t="s">
        <v>118</v>
      </c>
      <c r="L2428" s="30" t="s">
        <v>84</v>
      </c>
      <c r="M2428" s="31">
        <v>8</v>
      </c>
      <c r="N2428" s="31">
        <v>64</v>
      </c>
      <c r="O2428" s="30" t="s">
        <v>113</v>
      </c>
      <c r="P2428" s="25">
        <v>84</v>
      </c>
      <c r="Q2428" s="25">
        <v>100</v>
      </c>
      <c r="R2428" s="23" t="s">
        <v>51</v>
      </c>
      <c r="S2428" s="25">
        <v>61</v>
      </c>
      <c r="T2428" s="23" t="s">
        <v>192</v>
      </c>
    </row>
    <row r="2429" spans="1:20" x14ac:dyDescent="0.3">
      <c r="A2429" s="26">
        <v>44074</v>
      </c>
      <c r="B2429" s="23" t="s">
        <v>45</v>
      </c>
      <c r="C2429" s="23" t="s">
        <v>46</v>
      </c>
      <c r="D2429" s="23" t="s">
        <v>47</v>
      </c>
      <c r="E2429" s="25">
        <v>170</v>
      </c>
      <c r="F2429" s="24">
        <v>166</v>
      </c>
      <c r="G2429" s="24">
        <v>0</v>
      </c>
      <c r="H2429" s="24">
        <v>93</v>
      </c>
      <c r="I2429" s="23" t="s">
        <v>51</v>
      </c>
      <c r="J2429" s="24">
        <v>240</v>
      </c>
      <c r="K2429" s="23" t="s">
        <v>702</v>
      </c>
      <c r="L2429" s="32">
        <v>30</v>
      </c>
      <c r="M2429" s="31">
        <v>14</v>
      </c>
      <c r="N2429" s="31">
        <v>58</v>
      </c>
      <c r="O2429" s="30" t="s">
        <v>215</v>
      </c>
      <c r="P2429" s="25">
        <v>70</v>
      </c>
      <c r="Q2429" s="25">
        <v>98</v>
      </c>
      <c r="R2429" s="23" t="s">
        <v>51</v>
      </c>
      <c r="S2429" s="25">
        <v>49</v>
      </c>
      <c r="T2429" s="23" t="s">
        <v>215</v>
      </c>
    </row>
    <row r="2430" spans="1:20" x14ac:dyDescent="0.3">
      <c r="A2430" s="26">
        <v>44075</v>
      </c>
      <c r="B2430" s="23" t="s">
        <v>45</v>
      </c>
      <c r="C2430" s="23" t="s">
        <v>46</v>
      </c>
      <c r="D2430" s="23" t="s">
        <v>47</v>
      </c>
      <c r="E2430" s="25">
        <v>170</v>
      </c>
      <c r="F2430" s="24">
        <v>178</v>
      </c>
      <c r="G2430" s="24">
        <v>0</v>
      </c>
      <c r="H2430" s="24">
        <v>128</v>
      </c>
      <c r="I2430" s="23" t="s">
        <v>451</v>
      </c>
      <c r="J2430" s="24">
        <v>229</v>
      </c>
      <c r="K2430" s="23" t="s">
        <v>333</v>
      </c>
      <c r="L2430" s="30" t="s">
        <v>218</v>
      </c>
      <c r="M2430" s="31">
        <v>14</v>
      </c>
      <c r="N2430" s="31">
        <v>61</v>
      </c>
      <c r="O2430" s="30" t="s">
        <v>146</v>
      </c>
      <c r="P2430" s="25">
        <v>79</v>
      </c>
      <c r="Q2430" s="25">
        <v>99</v>
      </c>
      <c r="R2430" s="23" t="s">
        <v>51</v>
      </c>
      <c r="S2430" s="25">
        <v>61</v>
      </c>
      <c r="T2430" s="23" t="s">
        <v>250</v>
      </c>
    </row>
    <row r="2431" spans="1:20" x14ac:dyDescent="0.3">
      <c r="A2431" s="26">
        <v>44076</v>
      </c>
      <c r="B2431" s="23" t="s">
        <v>45</v>
      </c>
      <c r="C2431" s="23" t="s">
        <v>46</v>
      </c>
      <c r="D2431" s="23" t="s">
        <v>47</v>
      </c>
      <c r="E2431" s="25">
        <v>170</v>
      </c>
      <c r="F2431" s="24">
        <v>197</v>
      </c>
      <c r="G2431" s="24">
        <v>0</v>
      </c>
      <c r="H2431" s="24">
        <v>146</v>
      </c>
      <c r="I2431" s="23" t="s">
        <v>51</v>
      </c>
      <c r="J2431" s="24">
        <v>248</v>
      </c>
      <c r="K2431" s="23" t="s">
        <v>749</v>
      </c>
      <c r="L2431" s="30" t="s">
        <v>218</v>
      </c>
      <c r="M2431" s="31">
        <v>11</v>
      </c>
      <c r="N2431" s="31">
        <v>58</v>
      </c>
      <c r="O2431" s="30" t="s">
        <v>158</v>
      </c>
      <c r="P2431" s="25">
        <v>76</v>
      </c>
      <c r="Q2431" s="25">
        <v>97</v>
      </c>
      <c r="R2431" s="23" t="s">
        <v>51</v>
      </c>
      <c r="S2431" s="25">
        <v>57</v>
      </c>
      <c r="T2431" s="23" t="s">
        <v>129</v>
      </c>
    </row>
    <row r="2432" spans="1:20" x14ac:dyDescent="0.3">
      <c r="A2432" s="26">
        <v>44077</v>
      </c>
      <c r="B2432" s="23" t="s">
        <v>45</v>
      </c>
      <c r="C2432" s="23" t="s">
        <v>46</v>
      </c>
      <c r="D2432" s="23" t="s">
        <v>47</v>
      </c>
      <c r="E2432" s="25">
        <v>170</v>
      </c>
      <c r="F2432" s="24">
        <v>218</v>
      </c>
      <c r="G2432" s="24">
        <v>0</v>
      </c>
      <c r="H2432" s="24">
        <v>145</v>
      </c>
      <c r="I2432" s="23" t="s">
        <v>159</v>
      </c>
      <c r="J2432" s="24">
        <v>290</v>
      </c>
      <c r="K2432" s="23" t="s">
        <v>1067</v>
      </c>
      <c r="L2432" s="30" t="s">
        <v>263</v>
      </c>
      <c r="M2432" s="31">
        <v>14</v>
      </c>
      <c r="N2432" s="31">
        <v>50</v>
      </c>
      <c r="O2432" s="30" t="s">
        <v>179</v>
      </c>
      <c r="P2432" s="25">
        <v>70</v>
      </c>
      <c r="Q2432" s="25">
        <v>98</v>
      </c>
      <c r="R2432" s="23" t="s">
        <v>51</v>
      </c>
      <c r="S2432" s="25">
        <v>40</v>
      </c>
      <c r="T2432" s="23" t="s">
        <v>98</v>
      </c>
    </row>
    <row r="2433" spans="1:20" x14ac:dyDescent="0.3">
      <c r="A2433" s="26">
        <v>44078</v>
      </c>
      <c r="B2433" s="23" t="s">
        <v>45</v>
      </c>
      <c r="C2433" s="23" t="s">
        <v>46</v>
      </c>
      <c r="D2433" s="23" t="s">
        <v>47</v>
      </c>
      <c r="E2433" s="25">
        <v>170</v>
      </c>
      <c r="F2433" s="24">
        <v>233</v>
      </c>
      <c r="G2433" s="24">
        <v>14</v>
      </c>
      <c r="H2433" s="24">
        <v>150</v>
      </c>
      <c r="I2433" s="23" t="s">
        <v>631</v>
      </c>
      <c r="J2433" s="24">
        <v>316</v>
      </c>
      <c r="K2433" s="23" t="s">
        <v>730</v>
      </c>
      <c r="L2433" s="32">
        <v>31</v>
      </c>
      <c r="M2433" s="31">
        <v>3</v>
      </c>
      <c r="N2433" s="31">
        <v>50</v>
      </c>
      <c r="O2433" s="30" t="s">
        <v>128</v>
      </c>
      <c r="P2433" s="25">
        <v>72</v>
      </c>
      <c r="Q2433" s="25">
        <v>98</v>
      </c>
      <c r="R2433" s="23" t="s">
        <v>51</v>
      </c>
      <c r="S2433" s="25">
        <v>39</v>
      </c>
      <c r="T2433" s="23" t="s">
        <v>64</v>
      </c>
    </row>
    <row r="2434" spans="1:20" x14ac:dyDescent="0.3">
      <c r="A2434" s="26">
        <v>44079</v>
      </c>
      <c r="B2434" s="23" t="s">
        <v>45</v>
      </c>
      <c r="C2434" s="23" t="s">
        <v>46</v>
      </c>
      <c r="D2434" s="23" t="s">
        <v>47</v>
      </c>
      <c r="E2434" s="25">
        <v>170</v>
      </c>
      <c r="F2434" s="24">
        <v>186</v>
      </c>
      <c r="G2434" s="24">
        <v>28</v>
      </c>
      <c r="H2434" s="24">
        <v>168</v>
      </c>
      <c r="I2434" s="23" t="s">
        <v>581</v>
      </c>
      <c r="J2434" s="24">
        <v>203</v>
      </c>
      <c r="K2434" s="23" t="s">
        <v>67</v>
      </c>
      <c r="L2434" s="30" t="s">
        <v>116</v>
      </c>
      <c r="M2434" s="31">
        <v>8</v>
      </c>
      <c r="N2434" s="31">
        <v>39</v>
      </c>
      <c r="O2434" s="30" t="s">
        <v>342</v>
      </c>
      <c r="P2434" s="25">
        <v>95</v>
      </c>
      <c r="Q2434" s="25">
        <v>98</v>
      </c>
      <c r="R2434" s="23" t="s">
        <v>51</v>
      </c>
      <c r="S2434" s="25">
        <v>88</v>
      </c>
      <c r="T2434" s="23" t="s">
        <v>80</v>
      </c>
    </row>
    <row r="2435" spans="1:20" x14ac:dyDescent="0.3">
      <c r="A2435" s="26">
        <v>44080</v>
      </c>
      <c r="B2435" s="23" t="s">
        <v>45</v>
      </c>
      <c r="C2435" s="23" t="s">
        <v>46</v>
      </c>
      <c r="D2435" s="23" t="s">
        <v>47</v>
      </c>
      <c r="E2435" s="25">
        <v>170</v>
      </c>
      <c r="F2435" s="24">
        <v>167</v>
      </c>
      <c r="G2435" s="24">
        <v>2</v>
      </c>
      <c r="H2435" s="24">
        <v>140</v>
      </c>
      <c r="I2435" s="23" t="s">
        <v>356</v>
      </c>
      <c r="J2435" s="24">
        <v>194</v>
      </c>
      <c r="K2435" s="23" t="s">
        <v>101</v>
      </c>
      <c r="L2435" s="32">
        <v>28</v>
      </c>
      <c r="M2435" s="31">
        <v>8</v>
      </c>
      <c r="N2435" s="31">
        <v>36</v>
      </c>
      <c r="O2435" s="30" t="s">
        <v>146</v>
      </c>
      <c r="P2435" s="25">
        <v>83</v>
      </c>
      <c r="Q2435" s="25">
        <v>98</v>
      </c>
      <c r="R2435" s="23" t="s">
        <v>51</v>
      </c>
      <c r="S2435" s="25">
        <v>72</v>
      </c>
      <c r="T2435" s="23" t="s">
        <v>201</v>
      </c>
    </row>
    <row r="2436" spans="1:20" x14ac:dyDescent="0.3">
      <c r="A2436" s="26">
        <v>44081</v>
      </c>
      <c r="B2436" s="23" t="s">
        <v>45</v>
      </c>
      <c r="C2436" s="23" t="s">
        <v>46</v>
      </c>
      <c r="D2436" s="23" t="s">
        <v>47</v>
      </c>
      <c r="E2436" s="25">
        <v>170</v>
      </c>
      <c r="F2436" s="24">
        <v>176</v>
      </c>
      <c r="G2436" s="24">
        <v>0</v>
      </c>
      <c r="H2436" s="24">
        <v>116</v>
      </c>
      <c r="I2436" s="23" t="s">
        <v>888</v>
      </c>
      <c r="J2436" s="24">
        <v>235</v>
      </c>
      <c r="K2436" s="23" t="s">
        <v>322</v>
      </c>
      <c r="L2436" s="30" t="s">
        <v>263</v>
      </c>
      <c r="M2436" s="31">
        <v>11</v>
      </c>
      <c r="N2436" s="31">
        <v>58</v>
      </c>
      <c r="O2436" s="30" t="s">
        <v>99</v>
      </c>
      <c r="P2436" s="25">
        <v>75</v>
      </c>
      <c r="Q2436" s="25">
        <v>100</v>
      </c>
      <c r="R2436" s="23" t="s">
        <v>280</v>
      </c>
      <c r="S2436" s="25">
        <v>54</v>
      </c>
      <c r="T2436" s="23" t="s">
        <v>91</v>
      </c>
    </row>
    <row r="2437" spans="1:20" x14ac:dyDescent="0.3">
      <c r="A2437" s="26">
        <v>44082</v>
      </c>
      <c r="B2437" s="23" t="s">
        <v>45</v>
      </c>
      <c r="C2437" s="23" t="s">
        <v>46</v>
      </c>
      <c r="D2437" s="23" t="s">
        <v>47</v>
      </c>
      <c r="E2437" s="25">
        <v>170</v>
      </c>
      <c r="F2437" s="24">
        <v>186</v>
      </c>
      <c r="G2437" s="24">
        <v>0</v>
      </c>
      <c r="H2437" s="24">
        <v>116</v>
      </c>
      <c r="I2437" s="23" t="s">
        <v>875</v>
      </c>
      <c r="J2437" s="24">
        <v>255</v>
      </c>
      <c r="K2437" s="23" t="s">
        <v>262</v>
      </c>
      <c r="L2437" s="30" t="s">
        <v>102</v>
      </c>
      <c r="M2437" s="31">
        <v>11</v>
      </c>
      <c r="N2437" s="31">
        <v>58</v>
      </c>
      <c r="O2437" s="30" t="s">
        <v>215</v>
      </c>
      <c r="P2437" s="25">
        <v>70</v>
      </c>
      <c r="Q2437" s="25">
        <v>100</v>
      </c>
      <c r="R2437" s="23" t="s">
        <v>193</v>
      </c>
      <c r="S2437" s="25">
        <v>49</v>
      </c>
      <c r="T2437" s="23" t="s">
        <v>91</v>
      </c>
    </row>
    <row r="2438" spans="1:20" x14ac:dyDescent="0.3">
      <c r="A2438" s="26">
        <v>44083</v>
      </c>
      <c r="B2438" s="23" t="s">
        <v>45</v>
      </c>
      <c r="C2438" s="23" t="s">
        <v>46</v>
      </c>
      <c r="D2438" s="23" t="s">
        <v>47</v>
      </c>
      <c r="E2438" s="25">
        <v>170</v>
      </c>
      <c r="F2438" s="24">
        <v>196</v>
      </c>
      <c r="G2438" s="24">
        <v>0</v>
      </c>
      <c r="H2438" s="24">
        <v>131</v>
      </c>
      <c r="I2438" s="23" t="s">
        <v>969</v>
      </c>
      <c r="J2438" s="24">
        <v>260</v>
      </c>
      <c r="K2438" s="23" t="s">
        <v>702</v>
      </c>
      <c r="L2438" s="32">
        <v>99</v>
      </c>
      <c r="M2438" s="31">
        <v>11</v>
      </c>
      <c r="N2438" s="31">
        <v>53</v>
      </c>
      <c r="O2438" s="30" t="s">
        <v>51</v>
      </c>
      <c r="P2438" s="25">
        <v>75</v>
      </c>
      <c r="Q2438" s="25">
        <v>98</v>
      </c>
      <c r="R2438" s="23" t="s">
        <v>51</v>
      </c>
      <c r="S2438" s="25">
        <v>58</v>
      </c>
      <c r="T2438" s="23" t="s">
        <v>215</v>
      </c>
    </row>
    <row r="2439" spans="1:20" x14ac:dyDescent="0.3">
      <c r="A2439" s="26">
        <v>44084</v>
      </c>
      <c r="B2439" s="23" t="s">
        <v>45</v>
      </c>
      <c r="C2439" s="23" t="s">
        <v>46</v>
      </c>
      <c r="D2439" s="23" t="s">
        <v>47</v>
      </c>
      <c r="E2439" s="25">
        <v>170</v>
      </c>
      <c r="F2439" s="24">
        <v>212</v>
      </c>
      <c r="G2439" s="24">
        <v>0</v>
      </c>
      <c r="H2439" s="24">
        <v>161</v>
      </c>
      <c r="I2439" s="23" t="s">
        <v>51</v>
      </c>
      <c r="J2439" s="24">
        <v>264</v>
      </c>
      <c r="K2439" s="23" t="s">
        <v>748</v>
      </c>
      <c r="L2439" s="32">
        <v>36</v>
      </c>
      <c r="M2439" s="31">
        <v>14</v>
      </c>
      <c r="N2439" s="31">
        <v>56</v>
      </c>
      <c r="O2439" s="30" t="s">
        <v>342</v>
      </c>
      <c r="P2439" s="25">
        <v>77</v>
      </c>
      <c r="Q2439" s="25">
        <v>96</v>
      </c>
      <c r="R2439" s="23" t="s">
        <v>142</v>
      </c>
      <c r="S2439" s="25">
        <v>58</v>
      </c>
      <c r="T2439" s="23" t="s">
        <v>61</v>
      </c>
    </row>
    <row r="2440" spans="1:20" x14ac:dyDescent="0.3">
      <c r="A2440" s="26">
        <v>44085</v>
      </c>
      <c r="B2440" s="23" t="s">
        <v>45</v>
      </c>
      <c r="C2440" s="23" t="s">
        <v>46</v>
      </c>
      <c r="D2440" s="23" t="s">
        <v>47</v>
      </c>
      <c r="E2440" s="25">
        <v>170</v>
      </c>
      <c r="F2440" s="24">
        <v>214</v>
      </c>
      <c r="G2440" s="24">
        <v>2</v>
      </c>
      <c r="H2440" s="24">
        <v>158</v>
      </c>
      <c r="I2440" s="23" t="s">
        <v>211</v>
      </c>
      <c r="J2440" s="24">
        <v>270</v>
      </c>
      <c r="K2440" s="23" t="s">
        <v>701</v>
      </c>
      <c r="L2440" s="30" t="s">
        <v>263</v>
      </c>
      <c r="M2440" s="31">
        <v>11</v>
      </c>
      <c r="N2440" s="31">
        <v>50</v>
      </c>
      <c r="O2440" s="30" t="s">
        <v>98</v>
      </c>
      <c r="P2440" s="25">
        <v>78</v>
      </c>
      <c r="Q2440" s="25">
        <v>93</v>
      </c>
      <c r="R2440" s="23" t="s">
        <v>159</v>
      </c>
      <c r="S2440" s="25">
        <v>61</v>
      </c>
      <c r="T2440" s="23" t="s">
        <v>121</v>
      </c>
    </row>
    <row r="2441" spans="1:20" x14ac:dyDescent="0.3">
      <c r="A2441" s="26">
        <v>44086</v>
      </c>
      <c r="B2441" s="23" t="s">
        <v>45</v>
      </c>
      <c r="C2441" s="23" t="s">
        <v>46</v>
      </c>
      <c r="D2441" s="23" t="s">
        <v>47</v>
      </c>
      <c r="E2441" s="25">
        <v>170</v>
      </c>
      <c r="F2441" s="24">
        <v>222</v>
      </c>
      <c r="G2441" s="24">
        <v>0</v>
      </c>
      <c r="H2441" s="24">
        <v>177</v>
      </c>
      <c r="I2441" s="23" t="s">
        <v>74</v>
      </c>
      <c r="J2441" s="24">
        <v>266</v>
      </c>
      <c r="K2441" s="23" t="s">
        <v>423</v>
      </c>
      <c r="L2441" s="30" t="s">
        <v>84</v>
      </c>
      <c r="M2441" s="31">
        <v>14</v>
      </c>
      <c r="N2441" s="31">
        <v>53</v>
      </c>
      <c r="O2441" s="30" t="s">
        <v>52</v>
      </c>
      <c r="P2441" s="25">
        <v>77</v>
      </c>
      <c r="Q2441" s="25">
        <v>97</v>
      </c>
      <c r="R2441" s="23" t="s">
        <v>460</v>
      </c>
      <c r="S2441" s="25">
        <v>63</v>
      </c>
      <c r="T2441" s="23" t="s">
        <v>94</v>
      </c>
    </row>
    <row r="2442" spans="1:20" x14ac:dyDescent="0.3">
      <c r="A2442" s="26">
        <v>44087</v>
      </c>
      <c r="B2442" s="23" t="s">
        <v>45</v>
      </c>
      <c r="C2442" s="23" t="s">
        <v>46</v>
      </c>
      <c r="D2442" s="23" t="s">
        <v>47</v>
      </c>
      <c r="E2442" s="25">
        <v>170</v>
      </c>
      <c r="F2442" s="24">
        <v>248</v>
      </c>
      <c r="G2442" s="24">
        <v>0</v>
      </c>
      <c r="H2442" s="24">
        <v>150</v>
      </c>
      <c r="I2442" s="23" t="s">
        <v>778</v>
      </c>
      <c r="J2442" s="24">
        <v>347</v>
      </c>
      <c r="K2442" s="23" t="s">
        <v>50</v>
      </c>
      <c r="L2442" s="32">
        <v>36</v>
      </c>
      <c r="M2442" s="31">
        <v>6</v>
      </c>
      <c r="N2442" s="31">
        <v>50</v>
      </c>
      <c r="O2442" s="30" t="s">
        <v>139</v>
      </c>
      <c r="P2442" s="25">
        <v>67</v>
      </c>
      <c r="Q2442" s="25">
        <v>95</v>
      </c>
      <c r="R2442" s="23" t="s">
        <v>80</v>
      </c>
      <c r="S2442" s="25">
        <v>36</v>
      </c>
      <c r="T2442" s="23" t="s">
        <v>50</v>
      </c>
    </row>
    <row r="2443" spans="1:20" x14ac:dyDescent="0.3">
      <c r="A2443" s="26">
        <v>44088</v>
      </c>
      <c r="B2443" s="23" t="s">
        <v>45</v>
      </c>
      <c r="C2443" s="23" t="s">
        <v>46</v>
      </c>
      <c r="D2443" s="23" t="s">
        <v>47</v>
      </c>
      <c r="E2443" s="25">
        <v>170</v>
      </c>
      <c r="F2443" s="24">
        <v>222</v>
      </c>
      <c r="G2443" s="24">
        <v>58</v>
      </c>
      <c r="H2443" s="24">
        <v>163</v>
      </c>
      <c r="I2443" s="23" t="s">
        <v>995</v>
      </c>
      <c r="J2443" s="24">
        <v>280</v>
      </c>
      <c r="K2443" s="23" t="s">
        <v>324</v>
      </c>
      <c r="L2443" s="30" t="s">
        <v>84</v>
      </c>
      <c r="M2443" s="31">
        <v>0</v>
      </c>
      <c r="N2443" s="31">
        <v>61</v>
      </c>
      <c r="O2443" s="30" t="s">
        <v>139</v>
      </c>
      <c r="P2443" s="25">
        <v>87</v>
      </c>
      <c r="Q2443" s="25">
        <v>99</v>
      </c>
      <c r="R2443" s="23" t="s">
        <v>51</v>
      </c>
      <c r="S2443" s="25">
        <v>53</v>
      </c>
      <c r="T2443" s="23" t="s">
        <v>94</v>
      </c>
    </row>
    <row r="2444" spans="1:20" x14ac:dyDescent="0.3">
      <c r="A2444" s="26">
        <v>44089</v>
      </c>
      <c r="B2444" s="23" t="s">
        <v>45</v>
      </c>
      <c r="C2444" s="23" t="s">
        <v>46</v>
      </c>
      <c r="D2444" s="23" t="s">
        <v>47</v>
      </c>
      <c r="E2444" s="25">
        <v>170</v>
      </c>
      <c r="F2444" s="24">
        <v>216</v>
      </c>
      <c r="G2444" s="24">
        <v>0</v>
      </c>
      <c r="H2444" s="24">
        <v>161</v>
      </c>
      <c r="I2444" s="23" t="s">
        <v>267</v>
      </c>
      <c r="J2444" s="24">
        <v>270</v>
      </c>
      <c r="K2444" s="23" t="s">
        <v>89</v>
      </c>
      <c r="L2444" s="32">
        <v>36</v>
      </c>
      <c r="M2444" s="31">
        <v>14</v>
      </c>
      <c r="N2444" s="31">
        <v>56</v>
      </c>
      <c r="O2444" s="30" t="s">
        <v>52</v>
      </c>
      <c r="P2444" s="25">
        <v>79</v>
      </c>
      <c r="Q2444" s="25">
        <v>99</v>
      </c>
      <c r="R2444" s="23" t="s">
        <v>51</v>
      </c>
      <c r="S2444" s="25">
        <v>60</v>
      </c>
      <c r="T2444" s="23" t="s">
        <v>215</v>
      </c>
    </row>
    <row r="2445" spans="1:20" x14ac:dyDescent="0.3">
      <c r="A2445" s="26">
        <v>44090</v>
      </c>
      <c r="B2445" s="23" t="s">
        <v>45</v>
      </c>
      <c r="C2445" s="23" t="s">
        <v>46</v>
      </c>
      <c r="D2445" s="23" t="s">
        <v>47</v>
      </c>
      <c r="E2445" s="25">
        <v>170</v>
      </c>
      <c r="F2445" s="24">
        <v>220</v>
      </c>
      <c r="G2445" s="24">
        <v>2</v>
      </c>
      <c r="H2445" s="24">
        <v>163</v>
      </c>
      <c r="I2445" s="23" t="s">
        <v>1023</v>
      </c>
      <c r="J2445" s="24">
        <v>278</v>
      </c>
      <c r="K2445" s="23" t="s">
        <v>259</v>
      </c>
      <c r="L2445" s="30" t="s">
        <v>84</v>
      </c>
      <c r="M2445" s="31">
        <v>17</v>
      </c>
      <c r="N2445" s="31">
        <v>53</v>
      </c>
      <c r="O2445" s="30" t="s">
        <v>99</v>
      </c>
      <c r="P2445" s="25">
        <v>78</v>
      </c>
      <c r="Q2445" s="25">
        <v>96</v>
      </c>
      <c r="R2445" s="23" t="s">
        <v>80</v>
      </c>
      <c r="S2445" s="25">
        <v>62</v>
      </c>
      <c r="T2445" s="23" t="s">
        <v>91</v>
      </c>
    </row>
    <row r="2446" spans="1:20" x14ac:dyDescent="0.3">
      <c r="A2446" s="26">
        <v>44091</v>
      </c>
      <c r="B2446" s="23" t="s">
        <v>45</v>
      </c>
      <c r="C2446" s="23" t="s">
        <v>46</v>
      </c>
      <c r="D2446" s="23" t="s">
        <v>47</v>
      </c>
      <c r="E2446" s="25">
        <v>170</v>
      </c>
      <c r="F2446" s="24">
        <v>226</v>
      </c>
      <c r="G2446" s="24">
        <v>70</v>
      </c>
      <c r="H2446" s="24">
        <v>181</v>
      </c>
      <c r="I2446" s="23" t="s">
        <v>272</v>
      </c>
      <c r="J2446" s="24">
        <v>271</v>
      </c>
      <c r="K2446" s="23" t="s">
        <v>339</v>
      </c>
      <c r="L2446" s="32">
        <v>22</v>
      </c>
      <c r="M2446" s="31">
        <v>8</v>
      </c>
      <c r="N2446" s="31">
        <v>61</v>
      </c>
      <c r="O2446" s="30" t="s">
        <v>69</v>
      </c>
      <c r="P2446" s="25">
        <v>80</v>
      </c>
      <c r="Q2446" s="25">
        <v>96</v>
      </c>
      <c r="R2446" s="23" t="s">
        <v>108</v>
      </c>
      <c r="S2446" s="25">
        <v>52</v>
      </c>
      <c r="T2446" s="23" t="s">
        <v>52</v>
      </c>
    </row>
    <row r="2447" spans="1:20" x14ac:dyDescent="0.3">
      <c r="A2447" s="26">
        <v>44092</v>
      </c>
      <c r="B2447" s="23" t="s">
        <v>45</v>
      </c>
      <c r="C2447" s="23" t="s">
        <v>46</v>
      </c>
      <c r="D2447" s="23" t="s">
        <v>47</v>
      </c>
      <c r="E2447" s="25">
        <v>170</v>
      </c>
      <c r="F2447" s="24">
        <v>218</v>
      </c>
      <c r="G2447" s="24">
        <v>14</v>
      </c>
      <c r="H2447" s="24">
        <v>170</v>
      </c>
      <c r="I2447" s="23" t="s">
        <v>51</v>
      </c>
      <c r="J2447" s="24">
        <v>266</v>
      </c>
      <c r="K2447" s="23" t="s">
        <v>386</v>
      </c>
      <c r="L2447" s="32">
        <v>12</v>
      </c>
      <c r="M2447" s="31">
        <v>8</v>
      </c>
      <c r="N2447" s="31">
        <v>78</v>
      </c>
      <c r="O2447" s="30" t="s">
        <v>113</v>
      </c>
      <c r="P2447" s="25">
        <v>75</v>
      </c>
      <c r="Q2447" s="25">
        <v>99</v>
      </c>
      <c r="R2447" s="23" t="s">
        <v>51</v>
      </c>
      <c r="S2447" s="25">
        <v>42</v>
      </c>
      <c r="T2447" s="23" t="s">
        <v>215</v>
      </c>
    </row>
    <row r="2448" spans="1:20" x14ac:dyDescent="0.3">
      <c r="A2448" s="26">
        <v>44093</v>
      </c>
      <c r="B2448" s="23" t="s">
        <v>45</v>
      </c>
      <c r="C2448" s="23" t="s">
        <v>46</v>
      </c>
      <c r="D2448" s="23" t="s">
        <v>47</v>
      </c>
      <c r="E2448" s="25">
        <v>170</v>
      </c>
      <c r="F2448" s="24">
        <v>177</v>
      </c>
      <c r="G2448" s="24">
        <v>16</v>
      </c>
      <c r="H2448" s="24">
        <v>151</v>
      </c>
      <c r="I2448" s="23" t="s">
        <v>199</v>
      </c>
      <c r="J2448" s="24">
        <v>203</v>
      </c>
      <c r="K2448" s="23" t="s">
        <v>992</v>
      </c>
      <c r="L2448" s="30" t="s">
        <v>289</v>
      </c>
      <c r="M2448" s="31">
        <v>6</v>
      </c>
      <c r="N2448" s="31">
        <v>50</v>
      </c>
      <c r="O2448" s="30" t="s">
        <v>650</v>
      </c>
      <c r="P2448" s="25">
        <v>93</v>
      </c>
      <c r="Q2448" s="25">
        <v>99</v>
      </c>
      <c r="R2448" s="23" t="s">
        <v>108</v>
      </c>
      <c r="S2448" s="25">
        <v>75</v>
      </c>
      <c r="T2448" s="23" t="s">
        <v>118</v>
      </c>
    </row>
    <row r="2449" spans="1:20" x14ac:dyDescent="0.3">
      <c r="A2449" s="26">
        <v>44094</v>
      </c>
      <c r="B2449" s="23" t="s">
        <v>45</v>
      </c>
      <c r="C2449" s="23" t="s">
        <v>46</v>
      </c>
      <c r="D2449" s="23" t="s">
        <v>47</v>
      </c>
      <c r="E2449" s="25">
        <v>170</v>
      </c>
      <c r="F2449" s="24">
        <v>184</v>
      </c>
      <c r="G2449" s="24">
        <v>0</v>
      </c>
      <c r="H2449" s="24">
        <v>137</v>
      </c>
      <c r="I2449" s="23" t="s">
        <v>51</v>
      </c>
      <c r="J2449" s="24">
        <v>232</v>
      </c>
      <c r="K2449" s="23" t="s">
        <v>450</v>
      </c>
      <c r="L2449" s="30" t="s">
        <v>116</v>
      </c>
      <c r="M2449" s="31">
        <v>6</v>
      </c>
      <c r="N2449" s="31">
        <v>58</v>
      </c>
      <c r="O2449" s="30" t="s">
        <v>128</v>
      </c>
      <c r="P2449" s="25">
        <v>84</v>
      </c>
      <c r="Q2449" s="25">
        <v>99</v>
      </c>
      <c r="R2449" s="23" t="s">
        <v>51</v>
      </c>
      <c r="S2449" s="25">
        <v>66</v>
      </c>
      <c r="T2449" s="23" t="s">
        <v>209</v>
      </c>
    </row>
    <row r="2450" spans="1:20" x14ac:dyDescent="0.3">
      <c r="A2450" s="26">
        <v>44095</v>
      </c>
      <c r="B2450" s="23" t="s">
        <v>45</v>
      </c>
      <c r="C2450" s="23" t="s">
        <v>46</v>
      </c>
      <c r="D2450" s="23" t="s">
        <v>47</v>
      </c>
      <c r="E2450" s="25">
        <v>170</v>
      </c>
      <c r="F2450" s="24">
        <v>183</v>
      </c>
      <c r="G2450" s="24">
        <v>18</v>
      </c>
      <c r="H2450" s="24">
        <v>159</v>
      </c>
      <c r="I2450" s="23" t="s">
        <v>51</v>
      </c>
      <c r="J2450" s="24">
        <v>207</v>
      </c>
      <c r="K2450" s="23" t="s">
        <v>299</v>
      </c>
      <c r="L2450" s="32">
        <v>36</v>
      </c>
      <c r="M2450" s="31">
        <v>0</v>
      </c>
      <c r="N2450" s="31">
        <v>47</v>
      </c>
      <c r="O2450" s="30" t="s">
        <v>158</v>
      </c>
      <c r="P2450" s="25">
        <v>90</v>
      </c>
      <c r="Q2450" s="25">
        <v>99</v>
      </c>
      <c r="R2450" s="23" t="s">
        <v>51</v>
      </c>
      <c r="S2450" s="25">
        <v>79</v>
      </c>
      <c r="T2450" s="23" t="s">
        <v>89</v>
      </c>
    </row>
    <row r="2451" spans="1:20" x14ac:dyDescent="0.3">
      <c r="A2451" s="26">
        <v>44096</v>
      </c>
      <c r="B2451" s="23" t="s">
        <v>45</v>
      </c>
      <c r="C2451" s="23" t="s">
        <v>46</v>
      </c>
      <c r="D2451" s="23" t="s">
        <v>47</v>
      </c>
      <c r="E2451" s="25">
        <v>170</v>
      </c>
      <c r="F2451" s="24">
        <v>185</v>
      </c>
      <c r="G2451" s="24">
        <v>4</v>
      </c>
      <c r="H2451" s="24">
        <v>151</v>
      </c>
      <c r="I2451" s="23" t="s">
        <v>1093</v>
      </c>
      <c r="J2451" s="24">
        <v>219</v>
      </c>
      <c r="K2451" s="23" t="s">
        <v>580</v>
      </c>
      <c r="L2451" s="30" t="s">
        <v>401</v>
      </c>
      <c r="M2451" s="31">
        <v>3</v>
      </c>
      <c r="N2451" s="31">
        <v>58</v>
      </c>
      <c r="O2451" s="30" t="s">
        <v>133</v>
      </c>
      <c r="P2451" s="25">
        <v>83</v>
      </c>
      <c r="Q2451" s="25">
        <v>99</v>
      </c>
      <c r="R2451" s="23" t="s">
        <v>51</v>
      </c>
      <c r="S2451" s="25">
        <v>68</v>
      </c>
      <c r="T2451" s="23" t="s">
        <v>209</v>
      </c>
    </row>
    <row r="2452" spans="1:20" x14ac:dyDescent="0.3">
      <c r="A2452" s="26">
        <v>44097</v>
      </c>
      <c r="B2452" s="23" t="s">
        <v>45</v>
      </c>
      <c r="C2452" s="23" t="s">
        <v>46</v>
      </c>
      <c r="D2452" s="23" t="s">
        <v>47</v>
      </c>
      <c r="E2452" s="25">
        <v>170</v>
      </c>
      <c r="F2452" s="24">
        <v>198</v>
      </c>
      <c r="G2452" s="24">
        <v>0</v>
      </c>
      <c r="H2452" s="24">
        <v>145</v>
      </c>
      <c r="I2452" s="23" t="s">
        <v>241</v>
      </c>
      <c r="J2452" s="24">
        <v>250</v>
      </c>
      <c r="K2452" s="23" t="s">
        <v>756</v>
      </c>
      <c r="L2452" s="32">
        <v>36</v>
      </c>
      <c r="M2452" s="31">
        <v>8</v>
      </c>
      <c r="N2452" s="31">
        <v>67</v>
      </c>
      <c r="O2452" s="30" t="s">
        <v>50</v>
      </c>
      <c r="P2452" s="25">
        <v>76</v>
      </c>
      <c r="Q2452" s="25">
        <v>99</v>
      </c>
      <c r="R2452" s="23" t="s">
        <v>51</v>
      </c>
      <c r="S2452" s="25">
        <v>50</v>
      </c>
      <c r="T2452" s="23" t="s">
        <v>129</v>
      </c>
    </row>
    <row r="2453" spans="1:20" x14ac:dyDescent="0.3">
      <c r="A2453" s="26">
        <v>44098</v>
      </c>
      <c r="B2453" s="23" t="s">
        <v>45</v>
      </c>
      <c r="C2453" s="23" t="s">
        <v>46</v>
      </c>
      <c r="D2453" s="23" t="s">
        <v>47</v>
      </c>
      <c r="E2453" s="25">
        <v>170</v>
      </c>
      <c r="F2453" s="24">
        <v>180</v>
      </c>
      <c r="G2453" s="24">
        <v>32</v>
      </c>
      <c r="H2453" s="24">
        <v>123</v>
      </c>
      <c r="I2453" s="23" t="s">
        <v>114</v>
      </c>
      <c r="J2453" s="24">
        <v>236</v>
      </c>
      <c r="K2453" s="23" t="s">
        <v>431</v>
      </c>
      <c r="L2453" s="32">
        <v>26</v>
      </c>
      <c r="M2453" s="31">
        <v>19</v>
      </c>
      <c r="N2453" s="31">
        <v>133</v>
      </c>
      <c r="O2453" s="30" t="s">
        <v>99</v>
      </c>
      <c r="P2453" s="25">
        <v>65</v>
      </c>
      <c r="Q2453" s="25">
        <v>96</v>
      </c>
      <c r="R2453" s="23" t="s">
        <v>51</v>
      </c>
      <c r="S2453" s="25">
        <v>38</v>
      </c>
      <c r="T2453" s="23" t="s">
        <v>179</v>
      </c>
    </row>
    <row r="2454" spans="1:20" x14ac:dyDescent="0.3">
      <c r="A2454" s="26">
        <v>44099</v>
      </c>
      <c r="B2454" s="23" t="s">
        <v>45</v>
      </c>
      <c r="C2454" s="23" t="s">
        <v>46</v>
      </c>
      <c r="D2454" s="23" t="s">
        <v>47</v>
      </c>
      <c r="E2454" s="25">
        <v>170</v>
      </c>
      <c r="F2454" s="24">
        <v>136</v>
      </c>
      <c r="G2454" s="24">
        <v>74</v>
      </c>
      <c r="H2454" s="24">
        <v>109</v>
      </c>
      <c r="I2454" s="23" t="s">
        <v>476</v>
      </c>
      <c r="J2454" s="24">
        <v>164</v>
      </c>
      <c r="K2454" s="23" t="s">
        <v>220</v>
      </c>
      <c r="L2454" s="32">
        <v>26</v>
      </c>
      <c r="M2454" s="31">
        <v>14</v>
      </c>
      <c r="N2454" s="31">
        <v>86</v>
      </c>
      <c r="O2454" s="30" t="s">
        <v>166</v>
      </c>
      <c r="P2454" s="25">
        <v>83</v>
      </c>
      <c r="Q2454" s="25">
        <v>97</v>
      </c>
      <c r="R2454" s="23" t="s">
        <v>51</v>
      </c>
      <c r="S2454" s="25">
        <v>60</v>
      </c>
      <c r="T2454" s="23" t="s">
        <v>59</v>
      </c>
    </row>
    <row r="2455" spans="1:20" x14ac:dyDescent="0.3">
      <c r="A2455" s="26">
        <v>44100</v>
      </c>
      <c r="B2455" s="23" t="s">
        <v>45</v>
      </c>
      <c r="C2455" s="23" t="s">
        <v>46</v>
      </c>
      <c r="D2455" s="23" t="s">
        <v>47</v>
      </c>
      <c r="E2455" s="25">
        <v>170</v>
      </c>
      <c r="F2455" s="24">
        <v>166</v>
      </c>
      <c r="G2455" s="24">
        <v>120</v>
      </c>
      <c r="H2455" s="24">
        <v>115</v>
      </c>
      <c r="I2455" s="23" t="s">
        <v>286</v>
      </c>
      <c r="J2455" s="24">
        <v>217</v>
      </c>
      <c r="K2455" s="23" t="s">
        <v>986</v>
      </c>
      <c r="L2455" s="32">
        <v>28</v>
      </c>
      <c r="M2455" s="31">
        <v>17</v>
      </c>
      <c r="N2455" s="31">
        <v>92</v>
      </c>
      <c r="O2455" s="30" t="s">
        <v>167</v>
      </c>
      <c r="P2455" s="25">
        <v>75</v>
      </c>
      <c r="Q2455" s="25">
        <v>98</v>
      </c>
      <c r="R2455" s="23" t="s">
        <v>108</v>
      </c>
      <c r="S2455" s="25">
        <v>60</v>
      </c>
      <c r="T2455" s="23" t="s">
        <v>121</v>
      </c>
    </row>
    <row r="2456" spans="1:20" x14ac:dyDescent="0.3">
      <c r="A2456" s="26">
        <v>44101</v>
      </c>
      <c r="B2456" s="23" t="s">
        <v>45</v>
      </c>
      <c r="C2456" s="23" t="s">
        <v>46</v>
      </c>
      <c r="D2456" s="23" t="s">
        <v>47</v>
      </c>
      <c r="E2456" s="25">
        <v>170</v>
      </c>
      <c r="F2456" s="24">
        <v>144</v>
      </c>
      <c r="G2456" s="24">
        <v>2</v>
      </c>
      <c r="H2456" s="24">
        <v>106</v>
      </c>
      <c r="I2456" s="23" t="s">
        <v>1094</v>
      </c>
      <c r="J2456" s="24">
        <v>183</v>
      </c>
      <c r="K2456" s="23" t="s">
        <v>606</v>
      </c>
      <c r="L2456" s="32">
        <v>29</v>
      </c>
      <c r="M2456" s="31">
        <v>6</v>
      </c>
      <c r="N2456" s="31">
        <v>58</v>
      </c>
      <c r="O2456" s="30" t="s">
        <v>578</v>
      </c>
      <c r="P2456" s="25">
        <v>75</v>
      </c>
      <c r="Q2456" s="25">
        <v>98</v>
      </c>
      <c r="R2456" s="23" t="s">
        <v>51</v>
      </c>
      <c r="S2456" s="25">
        <v>55</v>
      </c>
      <c r="T2456" s="23" t="s">
        <v>179</v>
      </c>
    </row>
    <row r="2457" spans="1:20" x14ac:dyDescent="0.3">
      <c r="A2457" s="26">
        <v>44102</v>
      </c>
      <c r="B2457" s="23" t="s">
        <v>45</v>
      </c>
      <c r="C2457" s="23" t="s">
        <v>46</v>
      </c>
      <c r="D2457" s="23" t="s">
        <v>47</v>
      </c>
      <c r="E2457" s="25">
        <v>170</v>
      </c>
      <c r="F2457" s="24">
        <v>136</v>
      </c>
      <c r="G2457" s="24">
        <v>0</v>
      </c>
      <c r="H2457" s="24">
        <v>76</v>
      </c>
      <c r="I2457" s="23" t="s">
        <v>465</v>
      </c>
      <c r="J2457" s="24">
        <v>196</v>
      </c>
      <c r="K2457" s="23" t="s">
        <v>623</v>
      </c>
      <c r="L2457" s="32">
        <v>36</v>
      </c>
      <c r="M2457" s="31">
        <v>6</v>
      </c>
      <c r="N2457" s="31">
        <v>42</v>
      </c>
      <c r="O2457" s="30" t="s">
        <v>201</v>
      </c>
      <c r="P2457" s="25">
        <v>77</v>
      </c>
      <c r="Q2457" s="25">
        <v>99</v>
      </c>
      <c r="R2457" s="23" t="s">
        <v>74</v>
      </c>
      <c r="S2457" s="25">
        <v>48</v>
      </c>
      <c r="T2457" s="23" t="s">
        <v>91</v>
      </c>
    </row>
    <row r="2458" spans="1:20" x14ac:dyDescent="0.3">
      <c r="A2458" s="26">
        <v>44103</v>
      </c>
      <c r="B2458" s="23" t="s">
        <v>45</v>
      </c>
      <c r="C2458" s="23" t="s">
        <v>46</v>
      </c>
      <c r="D2458" s="23" t="s">
        <v>47</v>
      </c>
      <c r="E2458" s="25">
        <v>170</v>
      </c>
      <c r="F2458" s="24">
        <v>160</v>
      </c>
      <c r="G2458" s="24">
        <v>0</v>
      </c>
      <c r="H2458" s="24">
        <v>97</v>
      </c>
      <c r="I2458" s="23" t="s">
        <v>51</v>
      </c>
      <c r="J2458" s="24">
        <v>222</v>
      </c>
      <c r="K2458" s="23" t="s">
        <v>268</v>
      </c>
      <c r="L2458" s="30" t="s">
        <v>116</v>
      </c>
      <c r="M2458" s="31">
        <v>6</v>
      </c>
      <c r="N2458" s="31">
        <v>47</v>
      </c>
      <c r="O2458" s="30" t="s">
        <v>133</v>
      </c>
      <c r="P2458" s="25">
        <v>80</v>
      </c>
      <c r="Q2458" s="25">
        <v>99</v>
      </c>
      <c r="R2458" s="23" t="s">
        <v>51</v>
      </c>
      <c r="S2458" s="25">
        <v>56</v>
      </c>
      <c r="T2458" s="23" t="s">
        <v>121</v>
      </c>
    </row>
    <row r="2459" spans="1:20" x14ac:dyDescent="0.3">
      <c r="A2459" s="26">
        <v>44104</v>
      </c>
      <c r="B2459" s="23" t="s">
        <v>45</v>
      </c>
      <c r="C2459" s="23" t="s">
        <v>46</v>
      </c>
      <c r="D2459" s="23" t="s">
        <v>47</v>
      </c>
      <c r="E2459" s="25">
        <v>170</v>
      </c>
      <c r="F2459" s="24">
        <v>168</v>
      </c>
      <c r="G2459" s="24">
        <v>4</v>
      </c>
      <c r="H2459" s="24">
        <v>113</v>
      </c>
      <c r="I2459" s="23" t="s">
        <v>964</v>
      </c>
      <c r="J2459" s="24">
        <v>224</v>
      </c>
      <c r="K2459" s="23" t="s">
        <v>158</v>
      </c>
      <c r="L2459" s="32">
        <v>34</v>
      </c>
      <c r="M2459" s="31">
        <v>11</v>
      </c>
      <c r="N2459" s="31">
        <v>67</v>
      </c>
      <c r="O2459" s="30" t="s">
        <v>61</v>
      </c>
      <c r="P2459" s="25">
        <v>80</v>
      </c>
      <c r="Q2459" s="25">
        <v>99</v>
      </c>
      <c r="R2459" s="23" t="s">
        <v>51</v>
      </c>
      <c r="S2459" s="25">
        <v>62</v>
      </c>
      <c r="T2459" s="23" t="s">
        <v>121</v>
      </c>
    </row>
    <row r="2460" spans="1:20" x14ac:dyDescent="0.3">
      <c r="A2460" s="26">
        <v>44105</v>
      </c>
      <c r="B2460" s="23" t="s">
        <v>45</v>
      </c>
      <c r="C2460" s="23" t="s">
        <v>46</v>
      </c>
      <c r="D2460" s="23" t="s">
        <v>47</v>
      </c>
      <c r="E2460" s="25">
        <v>170</v>
      </c>
      <c r="F2460" s="24">
        <v>188</v>
      </c>
      <c r="G2460" s="24">
        <v>290</v>
      </c>
      <c r="H2460" s="24">
        <v>140</v>
      </c>
      <c r="I2460" s="23" t="s">
        <v>863</v>
      </c>
      <c r="J2460" s="24">
        <v>235</v>
      </c>
      <c r="K2460" s="23" t="s">
        <v>851</v>
      </c>
      <c r="L2460" s="32">
        <v>20</v>
      </c>
      <c r="M2460" s="31">
        <v>8</v>
      </c>
      <c r="N2460" s="31">
        <v>144</v>
      </c>
      <c r="O2460" s="30" t="s">
        <v>142</v>
      </c>
      <c r="P2460" s="25">
        <v>80</v>
      </c>
      <c r="Q2460" s="25">
        <v>97</v>
      </c>
      <c r="R2460" s="23" t="s">
        <v>367</v>
      </c>
      <c r="S2460" s="25">
        <v>48</v>
      </c>
      <c r="T2460" s="23" t="s">
        <v>142</v>
      </c>
    </row>
    <row r="2461" spans="1:20" x14ac:dyDescent="0.3">
      <c r="A2461" s="26">
        <v>44106</v>
      </c>
      <c r="B2461" s="23" t="s">
        <v>45</v>
      </c>
      <c r="C2461" s="23" t="s">
        <v>46</v>
      </c>
      <c r="D2461" s="23" t="s">
        <v>47</v>
      </c>
      <c r="E2461" s="25">
        <v>170</v>
      </c>
      <c r="F2461" s="24">
        <v>150</v>
      </c>
      <c r="G2461" s="24">
        <v>142</v>
      </c>
      <c r="H2461" s="24">
        <v>91</v>
      </c>
      <c r="I2461" s="23" t="s">
        <v>553</v>
      </c>
      <c r="J2461" s="24">
        <v>209</v>
      </c>
      <c r="K2461" s="23" t="s">
        <v>571</v>
      </c>
      <c r="L2461" s="32">
        <v>22</v>
      </c>
      <c r="M2461" s="31">
        <v>33</v>
      </c>
      <c r="N2461" s="31">
        <v>144</v>
      </c>
      <c r="O2461" s="30" t="s">
        <v>142</v>
      </c>
      <c r="P2461" s="25">
        <v>73</v>
      </c>
      <c r="Q2461" s="25">
        <v>94</v>
      </c>
      <c r="R2461" s="23" t="s">
        <v>124</v>
      </c>
      <c r="S2461" s="25">
        <v>58</v>
      </c>
      <c r="T2461" s="23" t="s">
        <v>121</v>
      </c>
    </row>
    <row r="2462" spans="1:20" x14ac:dyDescent="0.3">
      <c r="A2462" s="26">
        <v>44107</v>
      </c>
      <c r="B2462" s="23" t="s">
        <v>45</v>
      </c>
      <c r="C2462" s="23" t="s">
        <v>46</v>
      </c>
      <c r="D2462" s="23" t="s">
        <v>47</v>
      </c>
      <c r="E2462" s="25">
        <v>170</v>
      </c>
      <c r="F2462" s="24">
        <v>142</v>
      </c>
      <c r="G2462" s="24">
        <v>22</v>
      </c>
      <c r="H2462" s="24">
        <v>100</v>
      </c>
      <c r="I2462" s="23" t="s">
        <v>879</v>
      </c>
      <c r="J2462" s="24">
        <v>183</v>
      </c>
      <c r="K2462" s="23" t="s">
        <v>766</v>
      </c>
      <c r="L2462" s="32">
        <v>24</v>
      </c>
      <c r="M2462" s="31">
        <v>28</v>
      </c>
      <c r="N2462" s="31">
        <v>103</v>
      </c>
      <c r="O2462" s="30" t="s">
        <v>113</v>
      </c>
      <c r="P2462" s="25">
        <v>64</v>
      </c>
      <c r="Q2462" s="25">
        <v>93</v>
      </c>
      <c r="R2462" s="23" t="s">
        <v>59</v>
      </c>
      <c r="S2462" s="25">
        <v>44</v>
      </c>
      <c r="T2462" s="23" t="s">
        <v>50</v>
      </c>
    </row>
    <row r="2463" spans="1:20" x14ac:dyDescent="0.3">
      <c r="A2463" s="26">
        <v>44108</v>
      </c>
      <c r="B2463" s="23" t="s">
        <v>45</v>
      </c>
      <c r="C2463" s="23" t="s">
        <v>46</v>
      </c>
      <c r="D2463" s="23" t="s">
        <v>47</v>
      </c>
      <c r="E2463" s="25">
        <v>170</v>
      </c>
      <c r="F2463" s="24">
        <v>132</v>
      </c>
      <c r="G2463" s="24">
        <v>104</v>
      </c>
      <c r="H2463" s="24">
        <v>102</v>
      </c>
      <c r="I2463" s="23" t="s">
        <v>780</v>
      </c>
      <c r="J2463" s="24">
        <v>162</v>
      </c>
      <c r="K2463" s="23" t="s">
        <v>1095</v>
      </c>
      <c r="L2463" s="32">
        <v>22</v>
      </c>
      <c r="M2463" s="31">
        <v>19</v>
      </c>
      <c r="N2463" s="31">
        <v>117</v>
      </c>
      <c r="O2463" s="30" t="s">
        <v>201</v>
      </c>
      <c r="P2463" s="25">
        <v>66</v>
      </c>
      <c r="Q2463" s="25">
        <v>96</v>
      </c>
      <c r="R2463" s="23" t="s">
        <v>143</v>
      </c>
      <c r="S2463" s="25">
        <v>57</v>
      </c>
      <c r="T2463" s="23" t="s">
        <v>301</v>
      </c>
    </row>
    <row r="2464" spans="1:20" x14ac:dyDescent="0.3">
      <c r="A2464" s="26">
        <v>44109</v>
      </c>
      <c r="B2464" s="23" t="s">
        <v>45</v>
      </c>
      <c r="C2464" s="23" t="s">
        <v>46</v>
      </c>
      <c r="D2464" s="23" t="s">
        <v>47</v>
      </c>
      <c r="E2464" s="25">
        <v>170</v>
      </c>
      <c r="F2464" s="24">
        <v>164</v>
      </c>
      <c r="G2464" s="24">
        <v>2</v>
      </c>
      <c r="H2464" s="24">
        <v>108</v>
      </c>
      <c r="I2464" s="23" t="s">
        <v>253</v>
      </c>
      <c r="J2464" s="24">
        <v>220</v>
      </c>
      <c r="K2464" s="23" t="s">
        <v>281</v>
      </c>
      <c r="L2464" s="32">
        <v>99</v>
      </c>
      <c r="M2464" s="31">
        <v>8</v>
      </c>
      <c r="N2464" s="31">
        <v>53</v>
      </c>
      <c r="O2464" s="30" t="s">
        <v>51</v>
      </c>
      <c r="P2464" s="25">
        <v>71</v>
      </c>
      <c r="Q2464" s="25">
        <v>92</v>
      </c>
      <c r="R2464" s="23" t="s">
        <v>193</v>
      </c>
      <c r="S2464" s="25">
        <v>40</v>
      </c>
      <c r="T2464" s="23" t="s">
        <v>206</v>
      </c>
    </row>
    <row r="2465" spans="1:20" x14ac:dyDescent="0.3">
      <c r="A2465" s="26">
        <v>44110</v>
      </c>
      <c r="B2465" s="23" t="s">
        <v>45</v>
      </c>
      <c r="C2465" s="23" t="s">
        <v>46</v>
      </c>
      <c r="D2465" s="23" t="s">
        <v>47</v>
      </c>
      <c r="E2465" s="25">
        <v>170</v>
      </c>
      <c r="F2465" s="24">
        <v>193</v>
      </c>
      <c r="G2465" s="24">
        <v>0</v>
      </c>
      <c r="H2465" s="24">
        <v>130</v>
      </c>
      <c r="I2465" s="23" t="s">
        <v>979</v>
      </c>
      <c r="J2465" s="24">
        <v>256</v>
      </c>
      <c r="K2465" s="23" t="s">
        <v>606</v>
      </c>
      <c r="L2465" s="32">
        <v>25</v>
      </c>
      <c r="M2465" s="31">
        <v>11</v>
      </c>
      <c r="N2465" s="31">
        <v>78</v>
      </c>
      <c r="O2465" s="30" t="s">
        <v>91</v>
      </c>
      <c r="P2465" s="25">
        <v>77</v>
      </c>
      <c r="Q2465" s="25">
        <v>99</v>
      </c>
      <c r="R2465" s="23" t="s">
        <v>183</v>
      </c>
      <c r="S2465" s="25">
        <v>43</v>
      </c>
      <c r="T2465" s="23" t="s">
        <v>128</v>
      </c>
    </row>
    <row r="2466" spans="1:20" x14ac:dyDescent="0.3">
      <c r="A2466" s="26">
        <v>44111</v>
      </c>
      <c r="B2466" s="23" t="s">
        <v>45</v>
      </c>
      <c r="C2466" s="23" t="s">
        <v>46</v>
      </c>
      <c r="D2466" s="23" t="s">
        <v>47</v>
      </c>
      <c r="E2466" s="25">
        <v>170</v>
      </c>
      <c r="F2466" s="24">
        <v>189</v>
      </c>
      <c r="G2466" s="24">
        <v>0</v>
      </c>
      <c r="H2466" s="24">
        <v>156</v>
      </c>
      <c r="I2466" s="23" t="s">
        <v>1096</v>
      </c>
      <c r="J2466" s="24">
        <v>222</v>
      </c>
      <c r="K2466" s="23" t="s">
        <v>179</v>
      </c>
      <c r="L2466" s="30" t="s">
        <v>116</v>
      </c>
      <c r="M2466" s="31">
        <v>6</v>
      </c>
      <c r="N2466" s="31">
        <v>58</v>
      </c>
      <c r="O2466" s="30" t="s">
        <v>52</v>
      </c>
      <c r="P2466" s="25">
        <v>84</v>
      </c>
      <c r="Q2466" s="25">
        <v>95</v>
      </c>
      <c r="R2466" s="23" t="s">
        <v>258</v>
      </c>
      <c r="S2466" s="25">
        <v>70</v>
      </c>
      <c r="T2466" s="23" t="s">
        <v>129</v>
      </c>
    </row>
    <row r="2467" spans="1:20" x14ac:dyDescent="0.3">
      <c r="A2467" s="26">
        <v>44112</v>
      </c>
      <c r="B2467" s="23" t="s">
        <v>45</v>
      </c>
      <c r="C2467" s="23" t="s">
        <v>46</v>
      </c>
      <c r="D2467" s="23" t="s">
        <v>47</v>
      </c>
      <c r="E2467" s="25">
        <v>170</v>
      </c>
      <c r="F2467" s="24">
        <v>186</v>
      </c>
      <c r="G2467" s="24">
        <v>0</v>
      </c>
      <c r="H2467" s="24">
        <v>154</v>
      </c>
      <c r="I2467" s="23" t="s">
        <v>159</v>
      </c>
      <c r="J2467" s="24">
        <v>218</v>
      </c>
      <c r="K2467" s="23" t="s">
        <v>420</v>
      </c>
      <c r="L2467" s="32">
        <v>36</v>
      </c>
      <c r="M2467" s="31">
        <v>8</v>
      </c>
      <c r="N2467" s="31">
        <v>44</v>
      </c>
      <c r="O2467" s="30" t="s">
        <v>52</v>
      </c>
      <c r="P2467" s="25">
        <v>85</v>
      </c>
      <c r="Q2467" s="25">
        <v>97</v>
      </c>
      <c r="R2467" s="23" t="s">
        <v>51</v>
      </c>
      <c r="S2467" s="25">
        <v>70</v>
      </c>
      <c r="T2467" s="23" t="s">
        <v>51</v>
      </c>
    </row>
    <row r="2468" spans="1:20" x14ac:dyDescent="0.3">
      <c r="A2468" s="26">
        <v>44113</v>
      </c>
      <c r="B2468" s="23" t="s">
        <v>45</v>
      </c>
      <c r="C2468" s="23" t="s">
        <v>46</v>
      </c>
      <c r="D2468" s="23" t="s">
        <v>47</v>
      </c>
      <c r="E2468" s="25">
        <v>170</v>
      </c>
      <c r="F2468" s="24">
        <v>184</v>
      </c>
      <c r="G2468" s="24">
        <v>32</v>
      </c>
      <c r="H2468" s="24">
        <v>144</v>
      </c>
      <c r="I2468" s="23" t="s">
        <v>51</v>
      </c>
      <c r="J2468" s="24">
        <v>225</v>
      </c>
      <c r="K2468" s="23" t="s">
        <v>339</v>
      </c>
      <c r="L2468" s="30" t="s">
        <v>263</v>
      </c>
      <c r="M2468" s="31">
        <v>6</v>
      </c>
      <c r="N2468" s="31">
        <v>58</v>
      </c>
      <c r="O2468" s="30" t="s">
        <v>164</v>
      </c>
      <c r="P2468" s="25">
        <v>83</v>
      </c>
      <c r="Q2468" s="25">
        <v>98</v>
      </c>
      <c r="R2468" s="23" t="s">
        <v>51</v>
      </c>
      <c r="S2468" s="25">
        <v>62</v>
      </c>
      <c r="T2468" s="23" t="s">
        <v>121</v>
      </c>
    </row>
    <row r="2469" spans="1:20" x14ac:dyDescent="0.3">
      <c r="A2469" s="26">
        <v>44114</v>
      </c>
      <c r="B2469" s="23" t="s">
        <v>45</v>
      </c>
      <c r="C2469" s="23" t="s">
        <v>46</v>
      </c>
      <c r="D2469" s="23" t="s">
        <v>47</v>
      </c>
      <c r="E2469" s="25">
        <v>170</v>
      </c>
      <c r="F2469" s="24">
        <v>141</v>
      </c>
      <c r="G2469" s="24">
        <v>26</v>
      </c>
      <c r="H2469" s="24">
        <v>118</v>
      </c>
      <c r="I2469" s="23" t="s">
        <v>51</v>
      </c>
      <c r="J2469" s="24">
        <v>164</v>
      </c>
      <c r="K2469" s="23" t="s">
        <v>101</v>
      </c>
      <c r="L2469" s="32">
        <v>31</v>
      </c>
      <c r="M2469" s="31">
        <v>11</v>
      </c>
      <c r="N2469" s="31">
        <v>50</v>
      </c>
      <c r="O2469" s="30" t="s">
        <v>193</v>
      </c>
      <c r="P2469" s="25">
        <v>91</v>
      </c>
      <c r="Q2469" s="25">
        <v>97</v>
      </c>
      <c r="R2469" s="23" t="s">
        <v>51</v>
      </c>
      <c r="S2469" s="25">
        <v>71</v>
      </c>
      <c r="T2469" s="23" t="s">
        <v>94</v>
      </c>
    </row>
    <row r="2470" spans="1:20" x14ac:dyDescent="0.3">
      <c r="A2470" s="26">
        <v>44115</v>
      </c>
      <c r="B2470" s="23" t="s">
        <v>45</v>
      </c>
      <c r="C2470" s="23" t="s">
        <v>46</v>
      </c>
      <c r="D2470" s="23" t="s">
        <v>47</v>
      </c>
      <c r="E2470" s="25">
        <v>170</v>
      </c>
      <c r="F2470" s="24">
        <v>134</v>
      </c>
      <c r="G2470" s="24">
        <v>2</v>
      </c>
      <c r="H2470" s="24">
        <v>110</v>
      </c>
      <c r="I2470" s="23" t="s">
        <v>51</v>
      </c>
      <c r="J2470" s="24">
        <v>159</v>
      </c>
      <c r="K2470" s="23" t="s">
        <v>734</v>
      </c>
      <c r="L2470" s="32">
        <v>30</v>
      </c>
      <c r="M2470" s="31">
        <v>3</v>
      </c>
      <c r="N2470" s="31">
        <v>47</v>
      </c>
      <c r="O2470" s="30" t="s">
        <v>98</v>
      </c>
      <c r="P2470" s="25">
        <v>82</v>
      </c>
      <c r="Q2470" s="25">
        <v>98</v>
      </c>
      <c r="R2470" s="23" t="s">
        <v>51</v>
      </c>
      <c r="S2470" s="25">
        <v>61</v>
      </c>
      <c r="T2470" s="23" t="s">
        <v>121</v>
      </c>
    </row>
    <row r="2471" spans="1:20" x14ac:dyDescent="0.3">
      <c r="A2471" s="26">
        <v>44116</v>
      </c>
      <c r="B2471" s="23" t="s">
        <v>45</v>
      </c>
      <c r="C2471" s="23" t="s">
        <v>46</v>
      </c>
      <c r="D2471" s="23" t="s">
        <v>47</v>
      </c>
      <c r="E2471" s="25">
        <v>170</v>
      </c>
      <c r="F2471" s="24">
        <v>138</v>
      </c>
      <c r="G2471" s="24">
        <v>118</v>
      </c>
      <c r="H2471" s="24">
        <v>84</v>
      </c>
      <c r="I2471" s="23" t="s">
        <v>1023</v>
      </c>
      <c r="J2471" s="24">
        <v>193</v>
      </c>
      <c r="K2471" s="23" t="s">
        <v>320</v>
      </c>
      <c r="L2471" s="32">
        <v>99</v>
      </c>
      <c r="M2471" s="31">
        <v>8</v>
      </c>
      <c r="N2471" s="31">
        <v>47</v>
      </c>
      <c r="O2471" s="30" t="s">
        <v>51</v>
      </c>
      <c r="P2471" s="25">
        <v>84</v>
      </c>
      <c r="Q2471" s="25">
        <v>99</v>
      </c>
      <c r="R2471" s="23" t="s">
        <v>51</v>
      </c>
      <c r="S2471" s="25">
        <v>56</v>
      </c>
      <c r="T2471" s="23" t="s">
        <v>250</v>
      </c>
    </row>
    <row r="2472" spans="1:20" x14ac:dyDescent="0.3">
      <c r="A2472" s="26">
        <v>44117</v>
      </c>
      <c r="B2472" s="23" t="s">
        <v>45</v>
      </c>
      <c r="C2472" s="23" t="s">
        <v>46</v>
      </c>
      <c r="D2472" s="23" t="s">
        <v>47</v>
      </c>
      <c r="E2472" s="25">
        <v>170</v>
      </c>
      <c r="F2472" s="24">
        <v>129</v>
      </c>
      <c r="G2472" s="24">
        <v>138</v>
      </c>
      <c r="H2472" s="24">
        <v>106</v>
      </c>
      <c r="I2472" s="23" t="s">
        <v>51</v>
      </c>
      <c r="J2472" s="24">
        <v>152</v>
      </c>
      <c r="K2472" s="23" t="s">
        <v>1097</v>
      </c>
      <c r="L2472" s="32">
        <v>32</v>
      </c>
      <c r="M2472" s="31">
        <v>6</v>
      </c>
      <c r="N2472" s="31">
        <v>64</v>
      </c>
      <c r="O2472" s="30" t="s">
        <v>184</v>
      </c>
      <c r="P2472" s="25">
        <v>92</v>
      </c>
      <c r="Q2472" s="25">
        <v>100</v>
      </c>
      <c r="R2472" s="23" t="s">
        <v>51</v>
      </c>
      <c r="S2472" s="25">
        <v>81</v>
      </c>
      <c r="T2472" s="23" t="s">
        <v>64</v>
      </c>
    </row>
    <row r="2473" spans="1:20" x14ac:dyDescent="0.3">
      <c r="A2473" s="26">
        <v>44118</v>
      </c>
      <c r="B2473" s="23" t="s">
        <v>45</v>
      </c>
      <c r="C2473" s="23" t="s">
        <v>46</v>
      </c>
      <c r="D2473" s="23" t="s">
        <v>47</v>
      </c>
      <c r="E2473" s="25">
        <v>170</v>
      </c>
      <c r="F2473" s="24">
        <v>135</v>
      </c>
      <c r="G2473" s="24">
        <v>138</v>
      </c>
      <c r="H2473" s="24">
        <v>104</v>
      </c>
      <c r="I2473" s="23" t="s">
        <v>51</v>
      </c>
      <c r="J2473" s="24">
        <v>166</v>
      </c>
      <c r="K2473" s="23" t="s">
        <v>135</v>
      </c>
      <c r="L2473" s="32">
        <v>22</v>
      </c>
      <c r="M2473" s="31">
        <v>6</v>
      </c>
      <c r="N2473" s="31">
        <v>67</v>
      </c>
      <c r="O2473" s="30" t="s">
        <v>61</v>
      </c>
      <c r="P2473" s="25">
        <v>93</v>
      </c>
      <c r="Q2473" s="25">
        <v>100</v>
      </c>
      <c r="R2473" s="23" t="s">
        <v>51</v>
      </c>
      <c r="S2473" s="25">
        <v>55</v>
      </c>
      <c r="T2473" s="23" t="s">
        <v>61</v>
      </c>
    </row>
    <row r="2474" spans="1:20" x14ac:dyDescent="0.3">
      <c r="A2474" s="26">
        <v>44119</v>
      </c>
      <c r="B2474" s="23" t="s">
        <v>45</v>
      </c>
      <c r="C2474" s="23" t="s">
        <v>46</v>
      </c>
      <c r="D2474" s="23" t="s">
        <v>47</v>
      </c>
      <c r="E2474" s="25">
        <v>170</v>
      </c>
      <c r="F2474" s="24">
        <v>116</v>
      </c>
      <c r="G2474" s="24">
        <v>36</v>
      </c>
      <c r="H2474" s="24">
        <v>72</v>
      </c>
      <c r="I2474" s="23" t="s">
        <v>51</v>
      </c>
      <c r="J2474" s="24">
        <v>161</v>
      </c>
      <c r="K2474" s="23" t="s">
        <v>50</v>
      </c>
      <c r="L2474" s="30" t="s">
        <v>84</v>
      </c>
      <c r="M2474" s="31">
        <v>8</v>
      </c>
      <c r="N2474" s="31">
        <v>50</v>
      </c>
      <c r="O2474" s="30" t="s">
        <v>164</v>
      </c>
      <c r="P2474" s="25">
        <v>87</v>
      </c>
      <c r="Q2474" s="25">
        <v>100</v>
      </c>
      <c r="R2474" s="23" t="s">
        <v>51</v>
      </c>
      <c r="S2474" s="25">
        <v>65</v>
      </c>
      <c r="T2474" s="23" t="s">
        <v>139</v>
      </c>
    </row>
    <row r="2475" spans="1:20" x14ac:dyDescent="0.3">
      <c r="A2475" s="26">
        <v>44120</v>
      </c>
      <c r="B2475" s="23" t="s">
        <v>45</v>
      </c>
      <c r="C2475" s="23" t="s">
        <v>46</v>
      </c>
      <c r="D2475" s="23" t="s">
        <v>47</v>
      </c>
      <c r="E2475" s="25">
        <v>170</v>
      </c>
      <c r="F2475" s="24">
        <v>115</v>
      </c>
      <c r="G2475" s="24">
        <v>0</v>
      </c>
      <c r="H2475" s="24">
        <v>51</v>
      </c>
      <c r="I2475" s="23" t="s">
        <v>926</v>
      </c>
      <c r="J2475" s="24">
        <v>179</v>
      </c>
      <c r="K2475" s="23" t="s">
        <v>339</v>
      </c>
      <c r="L2475" s="32">
        <v>30</v>
      </c>
      <c r="M2475" s="31">
        <v>6</v>
      </c>
      <c r="N2475" s="31">
        <v>42</v>
      </c>
      <c r="O2475" s="30" t="s">
        <v>206</v>
      </c>
      <c r="P2475" s="25">
        <v>78</v>
      </c>
      <c r="Q2475" s="25">
        <v>98</v>
      </c>
      <c r="R2475" s="23" t="s">
        <v>51</v>
      </c>
      <c r="S2475" s="25">
        <v>50</v>
      </c>
      <c r="T2475" s="23" t="s">
        <v>206</v>
      </c>
    </row>
    <row r="2476" spans="1:20" x14ac:dyDescent="0.3">
      <c r="A2476" s="26">
        <v>44121</v>
      </c>
      <c r="B2476" s="23" t="s">
        <v>45</v>
      </c>
      <c r="C2476" s="23" t="s">
        <v>46</v>
      </c>
      <c r="D2476" s="23" t="s">
        <v>47</v>
      </c>
      <c r="E2476" s="25">
        <v>170</v>
      </c>
      <c r="F2476" s="24">
        <v>133</v>
      </c>
      <c r="G2476" s="24">
        <v>0</v>
      </c>
      <c r="H2476" s="24">
        <v>63</v>
      </c>
      <c r="I2476" s="23" t="s">
        <v>827</v>
      </c>
      <c r="J2476" s="24">
        <v>203</v>
      </c>
      <c r="K2476" s="23" t="s">
        <v>216</v>
      </c>
      <c r="L2476" s="30" t="s">
        <v>84</v>
      </c>
      <c r="M2476" s="31">
        <v>3</v>
      </c>
      <c r="N2476" s="31">
        <v>39</v>
      </c>
      <c r="O2476" s="30" t="s">
        <v>650</v>
      </c>
      <c r="P2476" s="25">
        <v>80</v>
      </c>
      <c r="Q2476" s="25">
        <v>99</v>
      </c>
      <c r="R2476" s="23" t="s">
        <v>51</v>
      </c>
      <c r="S2476" s="25">
        <v>46</v>
      </c>
      <c r="T2476" s="23" t="s">
        <v>139</v>
      </c>
    </row>
    <row r="2477" spans="1:20" x14ac:dyDescent="0.3">
      <c r="A2477" s="26">
        <v>44122</v>
      </c>
      <c r="B2477" s="23" t="s">
        <v>45</v>
      </c>
      <c r="C2477" s="23" t="s">
        <v>46</v>
      </c>
      <c r="D2477" s="23" t="s">
        <v>47</v>
      </c>
      <c r="E2477" s="25">
        <v>170</v>
      </c>
      <c r="F2477" s="24">
        <v>155</v>
      </c>
      <c r="G2477" s="24">
        <v>0</v>
      </c>
      <c r="H2477" s="24">
        <v>65</v>
      </c>
      <c r="I2477" s="23" t="s">
        <v>261</v>
      </c>
      <c r="J2477" s="24">
        <v>245</v>
      </c>
      <c r="K2477" s="23" t="s">
        <v>702</v>
      </c>
      <c r="L2477" s="30" t="s">
        <v>401</v>
      </c>
      <c r="M2477" s="31">
        <v>3</v>
      </c>
      <c r="N2477" s="31">
        <v>47</v>
      </c>
      <c r="O2477" s="30" t="s">
        <v>107</v>
      </c>
      <c r="P2477" s="25">
        <v>81</v>
      </c>
      <c r="Q2477" s="25">
        <v>100</v>
      </c>
      <c r="R2477" s="23" t="s">
        <v>51</v>
      </c>
      <c r="S2477" s="25">
        <v>47</v>
      </c>
      <c r="T2477" s="23" t="s">
        <v>52</v>
      </c>
    </row>
    <row r="2478" spans="1:20" x14ac:dyDescent="0.3">
      <c r="A2478" s="26">
        <v>44123</v>
      </c>
      <c r="B2478" s="23" t="s">
        <v>45</v>
      </c>
      <c r="C2478" s="23" t="s">
        <v>46</v>
      </c>
      <c r="D2478" s="23" t="s">
        <v>47</v>
      </c>
      <c r="E2478" s="25">
        <v>170</v>
      </c>
      <c r="F2478" s="24">
        <v>178</v>
      </c>
      <c r="G2478" s="24">
        <v>0</v>
      </c>
      <c r="H2478" s="24">
        <v>106</v>
      </c>
      <c r="I2478" s="23" t="s">
        <v>51</v>
      </c>
      <c r="J2478" s="24">
        <v>249</v>
      </c>
      <c r="K2478" s="23" t="s">
        <v>992</v>
      </c>
      <c r="L2478" s="32">
        <v>22</v>
      </c>
      <c r="M2478" s="31">
        <v>19</v>
      </c>
      <c r="N2478" s="31">
        <v>169</v>
      </c>
      <c r="O2478" s="30" t="s">
        <v>170</v>
      </c>
      <c r="P2478" s="25">
        <v>58</v>
      </c>
      <c r="Q2478" s="25">
        <v>96</v>
      </c>
      <c r="R2478" s="23" t="s">
        <v>74</v>
      </c>
      <c r="S2478" s="25">
        <v>31</v>
      </c>
      <c r="T2478" s="23" t="s">
        <v>51</v>
      </c>
    </row>
    <row r="2479" spans="1:20" x14ac:dyDescent="0.3">
      <c r="A2479" s="26">
        <v>44124</v>
      </c>
      <c r="B2479" s="23" t="s">
        <v>45</v>
      </c>
      <c r="C2479" s="23" t="s">
        <v>46</v>
      </c>
      <c r="D2479" s="23" t="s">
        <v>47</v>
      </c>
      <c r="E2479" s="25">
        <v>170</v>
      </c>
      <c r="F2479" s="24">
        <v>180</v>
      </c>
      <c r="G2479" s="24">
        <v>108</v>
      </c>
      <c r="H2479" s="24">
        <v>141</v>
      </c>
      <c r="I2479" s="23" t="s">
        <v>590</v>
      </c>
      <c r="J2479" s="24">
        <v>219</v>
      </c>
      <c r="K2479" s="23" t="s">
        <v>192</v>
      </c>
      <c r="L2479" s="32">
        <v>19</v>
      </c>
      <c r="M2479" s="31">
        <v>17</v>
      </c>
      <c r="N2479" s="31">
        <v>117</v>
      </c>
      <c r="O2479" s="30" t="s">
        <v>74</v>
      </c>
      <c r="P2479" s="25">
        <v>68</v>
      </c>
      <c r="Q2479" s="25">
        <v>99</v>
      </c>
      <c r="R2479" s="23" t="s">
        <v>127</v>
      </c>
      <c r="S2479" s="25">
        <v>47</v>
      </c>
      <c r="T2479" s="23" t="s">
        <v>118</v>
      </c>
    </row>
    <row r="2480" spans="1:20" x14ac:dyDescent="0.3">
      <c r="A2480" s="26">
        <v>44125</v>
      </c>
      <c r="B2480" s="23" t="s">
        <v>45</v>
      </c>
      <c r="C2480" s="23" t="s">
        <v>46</v>
      </c>
      <c r="D2480" s="23" t="s">
        <v>47</v>
      </c>
      <c r="E2480" s="25">
        <v>170</v>
      </c>
      <c r="F2480" s="24">
        <v>165</v>
      </c>
      <c r="G2480" s="24">
        <v>4</v>
      </c>
      <c r="H2480" s="24">
        <v>113</v>
      </c>
      <c r="I2480" s="23" t="s">
        <v>272</v>
      </c>
      <c r="J2480" s="24">
        <v>217</v>
      </c>
      <c r="K2480" s="23" t="s">
        <v>459</v>
      </c>
      <c r="L2480" s="32">
        <v>22</v>
      </c>
      <c r="M2480" s="31">
        <v>8</v>
      </c>
      <c r="N2480" s="31">
        <v>75</v>
      </c>
      <c r="O2480" s="30" t="s">
        <v>91</v>
      </c>
      <c r="P2480" s="25">
        <v>83</v>
      </c>
      <c r="Q2480" s="25">
        <v>100</v>
      </c>
      <c r="R2480" s="23" t="s">
        <v>51</v>
      </c>
      <c r="S2480" s="25">
        <v>49</v>
      </c>
      <c r="T2480" s="23" t="s">
        <v>61</v>
      </c>
    </row>
    <row r="2481" spans="1:20" x14ac:dyDescent="0.3">
      <c r="A2481" s="26">
        <v>44126</v>
      </c>
      <c r="B2481" s="23" t="s">
        <v>45</v>
      </c>
      <c r="C2481" s="23" t="s">
        <v>46</v>
      </c>
      <c r="D2481" s="23" t="s">
        <v>47</v>
      </c>
      <c r="E2481" s="25">
        <v>170</v>
      </c>
      <c r="F2481" s="24">
        <v>139</v>
      </c>
      <c r="G2481" s="24">
        <v>8</v>
      </c>
      <c r="H2481" s="24">
        <v>92</v>
      </c>
      <c r="I2481" s="23" t="s">
        <v>253</v>
      </c>
      <c r="J2481" s="24">
        <v>186</v>
      </c>
      <c r="K2481" s="23" t="s">
        <v>339</v>
      </c>
      <c r="L2481" s="30" t="s">
        <v>218</v>
      </c>
      <c r="M2481" s="31">
        <v>6</v>
      </c>
      <c r="N2481" s="31">
        <v>44</v>
      </c>
      <c r="O2481" s="30" t="s">
        <v>206</v>
      </c>
      <c r="P2481" s="25">
        <v>89</v>
      </c>
      <c r="Q2481" s="25">
        <v>100</v>
      </c>
      <c r="R2481" s="23" t="s">
        <v>51</v>
      </c>
      <c r="S2481" s="25">
        <v>64</v>
      </c>
      <c r="T2481" s="23" t="s">
        <v>121</v>
      </c>
    </row>
    <row r="2482" spans="1:20" x14ac:dyDescent="0.3">
      <c r="A2482" s="26">
        <v>44127</v>
      </c>
      <c r="B2482" s="23" t="s">
        <v>45</v>
      </c>
      <c r="C2482" s="23" t="s">
        <v>46</v>
      </c>
      <c r="D2482" s="23" t="s">
        <v>47</v>
      </c>
      <c r="E2482" s="25">
        <v>170</v>
      </c>
      <c r="F2482" s="24">
        <v>140</v>
      </c>
      <c r="G2482" s="24">
        <v>2</v>
      </c>
      <c r="H2482" s="24">
        <v>78</v>
      </c>
      <c r="I2482" s="23" t="s">
        <v>292</v>
      </c>
      <c r="J2482" s="24">
        <v>202</v>
      </c>
      <c r="K2482" s="23" t="s">
        <v>702</v>
      </c>
      <c r="L2482" s="30" t="s">
        <v>218</v>
      </c>
      <c r="M2482" s="31">
        <v>3</v>
      </c>
      <c r="N2482" s="31">
        <v>58</v>
      </c>
      <c r="O2482" s="30" t="s">
        <v>50</v>
      </c>
      <c r="P2482" s="25">
        <v>81</v>
      </c>
      <c r="Q2482" s="25">
        <v>100</v>
      </c>
      <c r="R2482" s="23" t="s">
        <v>51</v>
      </c>
      <c r="S2482" s="25">
        <v>52</v>
      </c>
      <c r="T2482" s="23" t="s">
        <v>52</v>
      </c>
    </row>
    <row r="2483" spans="1:20" x14ac:dyDescent="0.3">
      <c r="A2483" s="26">
        <v>44128</v>
      </c>
      <c r="B2483" s="23" t="s">
        <v>45</v>
      </c>
      <c r="C2483" s="23" t="s">
        <v>46</v>
      </c>
      <c r="D2483" s="23" t="s">
        <v>47</v>
      </c>
      <c r="E2483" s="25">
        <v>170</v>
      </c>
      <c r="F2483" s="24">
        <v>147</v>
      </c>
      <c r="G2483" s="24">
        <v>104</v>
      </c>
      <c r="H2483" s="24">
        <v>66</v>
      </c>
      <c r="I2483" s="23" t="s">
        <v>467</v>
      </c>
      <c r="J2483" s="24">
        <v>228</v>
      </c>
      <c r="K2483" s="23" t="s">
        <v>472</v>
      </c>
      <c r="L2483" s="32">
        <v>23</v>
      </c>
      <c r="M2483" s="31">
        <v>11</v>
      </c>
      <c r="N2483" s="31">
        <v>94</v>
      </c>
      <c r="O2483" s="30" t="s">
        <v>139</v>
      </c>
      <c r="P2483" s="25">
        <v>65</v>
      </c>
      <c r="Q2483" s="25">
        <v>100</v>
      </c>
      <c r="R2483" s="23" t="s">
        <v>51</v>
      </c>
      <c r="S2483" s="25">
        <v>41</v>
      </c>
      <c r="T2483" s="23" t="s">
        <v>206</v>
      </c>
    </row>
    <row r="2484" spans="1:20" x14ac:dyDescent="0.3">
      <c r="A2484" s="26">
        <v>44129</v>
      </c>
      <c r="B2484" s="23" t="s">
        <v>45</v>
      </c>
      <c r="C2484" s="23" t="s">
        <v>46</v>
      </c>
      <c r="D2484" s="23" t="s">
        <v>47</v>
      </c>
      <c r="E2484" s="25">
        <v>170</v>
      </c>
      <c r="F2484" s="24">
        <v>143</v>
      </c>
      <c r="G2484" s="24">
        <v>18</v>
      </c>
      <c r="H2484" s="24">
        <v>78</v>
      </c>
      <c r="I2484" s="23" t="s">
        <v>1098</v>
      </c>
      <c r="J2484" s="24">
        <v>208</v>
      </c>
      <c r="K2484" s="23" t="s">
        <v>780</v>
      </c>
      <c r="L2484" s="32">
        <v>24</v>
      </c>
      <c r="M2484" s="31">
        <v>11</v>
      </c>
      <c r="N2484" s="31">
        <v>86</v>
      </c>
      <c r="O2484" s="30" t="s">
        <v>70</v>
      </c>
      <c r="P2484" s="25">
        <v>82</v>
      </c>
      <c r="Q2484" s="25">
        <v>99</v>
      </c>
      <c r="R2484" s="23" t="s">
        <v>51</v>
      </c>
      <c r="S2484" s="25">
        <v>46</v>
      </c>
      <c r="T2484" s="23" t="s">
        <v>286</v>
      </c>
    </row>
    <row r="2485" spans="1:20" x14ac:dyDescent="0.3">
      <c r="A2485" s="26">
        <v>44130</v>
      </c>
      <c r="B2485" s="23" t="s">
        <v>45</v>
      </c>
      <c r="C2485" s="23" t="s">
        <v>46</v>
      </c>
      <c r="D2485" s="23" t="s">
        <v>47</v>
      </c>
      <c r="E2485" s="25">
        <v>170</v>
      </c>
      <c r="F2485" s="24">
        <v>110</v>
      </c>
      <c r="G2485" s="24">
        <v>0</v>
      </c>
      <c r="H2485" s="24">
        <v>54</v>
      </c>
      <c r="I2485" s="23" t="s">
        <v>504</v>
      </c>
      <c r="J2485" s="24">
        <v>167</v>
      </c>
      <c r="K2485" s="23" t="s">
        <v>611</v>
      </c>
      <c r="L2485" s="32">
        <v>25</v>
      </c>
      <c r="M2485" s="31">
        <v>19</v>
      </c>
      <c r="N2485" s="31">
        <v>83</v>
      </c>
      <c r="O2485" s="30" t="s">
        <v>91</v>
      </c>
      <c r="P2485" s="25">
        <v>69</v>
      </c>
      <c r="Q2485" s="25">
        <v>99</v>
      </c>
      <c r="R2485" s="23" t="s">
        <v>205</v>
      </c>
      <c r="S2485" s="25">
        <v>44</v>
      </c>
      <c r="T2485" s="23" t="s">
        <v>91</v>
      </c>
    </row>
    <row r="2486" spans="1:20" x14ac:dyDescent="0.3">
      <c r="A2486" s="26">
        <v>44131</v>
      </c>
      <c r="B2486" s="23" t="s">
        <v>45</v>
      </c>
      <c r="C2486" s="23" t="s">
        <v>46</v>
      </c>
      <c r="D2486" s="23" t="s">
        <v>47</v>
      </c>
      <c r="E2486" s="25">
        <v>170</v>
      </c>
      <c r="F2486" s="24">
        <v>149</v>
      </c>
      <c r="G2486" s="24">
        <v>8</v>
      </c>
      <c r="H2486" s="24">
        <v>85</v>
      </c>
      <c r="I2486" s="23" t="s">
        <v>780</v>
      </c>
      <c r="J2486" s="24">
        <v>213</v>
      </c>
      <c r="K2486" s="23" t="s">
        <v>201</v>
      </c>
      <c r="L2486" s="32">
        <v>22</v>
      </c>
      <c r="M2486" s="31">
        <v>11</v>
      </c>
      <c r="N2486" s="31">
        <v>103</v>
      </c>
      <c r="O2486" s="30" t="s">
        <v>61</v>
      </c>
      <c r="P2486" s="25">
        <v>67</v>
      </c>
      <c r="Q2486" s="25">
        <v>97</v>
      </c>
      <c r="R2486" s="23" t="s">
        <v>202</v>
      </c>
      <c r="S2486" s="25">
        <v>51</v>
      </c>
      <c r="T2486" s="23" t="s">
        <v>213</v>
      </c>
    </row>
    <row r="2487" spans="1:20" x14ac:dyDescent="0.3">
      <c r="A2487" s="26">
        <v>44132</v>
      </c>
      <c r="B2487" s="23" t="s">
        <v>45</v>
      </c>
      <c r="C2487" s="23" t="s">
        <v>46</v>
      </c>
      <c r="D2487" s="23" t="s">
        <v>47</v>
      </c>
      <c r="E2487" s="25">
        <v>170</v>
      </c>
      <c r="F2487" s="24">
        <v>150</v>
      </c>
      <c r="G2487" s="24">
        <v>0</v>
      </c>
      <c r="H2487" s="24">
        <v>91</v>
      </c>
      <c r="I2487" s="23" t="s">
        <v>782</v>
      </c>
      <c r="J2487" s="24">
        <v>210</v>
      </c>
      <c r="K2487" s="23" t="s">
        <v>711</v>
      </c>
      <c r="L2487" s="32">
        <v>15</v>
      </c>
      <c r="M2487" s="31">
        <v>3</v>
      </c>
      <c r="N2487" s="31">
        <v>53</v>
      </c>
      <c r="O2487" s="30" t="s">
        <v>61</v>
      </c>
      <c r="P2487" s="25">
        <v>77</v>
      </c>
      <c r="Q2487" s="25">
        <v>99</v>
      </c>
      <c r="R2487" s="23" t="s">
        <v>51</v>
      </c>
      <c r="S2487" s="25">
        <v>46</v>
      </c>
      <c r="T2487" s="23" t="s">
        <v>158</v>
      </c>
    </row>
    <row r="2488" spans="1:20" x14ac:dyDescent="0.3">
      <c r="A2488" s="26">
        <v>44133</v>
      </c>
      <c r="B2488" s="23" t="s">
        <v>45</v>
      </c>
      <c r="C2488" s="23" t="s">
        <v>46</v>
      </c>
      <c r="D2488" s="23" t="s">
        <v>47</v>
      </c>
      <c r="E2488" s="25">
        <v>170</v>
      </c>
      <c r="F2488" s="24">
        <v>132</v>
      </c>
      <c r="G2488" s="24">
        <v>0</v>
      </c>
      <c r="H2488" s="24">
        <v>68</v>
      </c>
      <c r="I2488" s="23" t="s">
        <v>779</v>
      </c>
      <c r="J2488" s="24">
        <v>195</v>
      </c>
      <c r="K2488" s="23" t="s">
        <v>702</v>
      </c>
      <c r="L2488" s="32">
        <v>36</v>
      </c>
      <c r="M2488" s="31">
        <v>6</v>
      </c>
      <c r="N2488" s="31">
        <v>42</v>
      </c>
      <c r="O2488" s="30" t="s">
        <v>64</v>
      </c>
      <c r="P2488" s="25">
        <v>82</v>
      </c>
      <c r="Q2488" s="25">
        <v>100</v>
      </c>
      <c r="R2488" s="23" t="s">
        <v>143</v>
      </c>
      <c r="S2488" s="25">
        <v>59</v>
      </c>
      <c r="T2488" s="23" t="s">
        <v>215</v>
      </c>
    </row>
    <row r="2489" spans="1:20" x14ac:dyDescent="0.3">
      <c r="A2489" s="26">
        <v>44134</v>
      </c>
      <c r="B2489" s="23" t="s">
        <v>45</v>
      </c>
      <c r="C2489" s="23" t="s">
        <v>46</v>
      </c>
      <c r="D2489" s="23" t="s">
        <v>47</v>
      </c>
      <c r="E2489" s="25">
        <v>170</v>
      </c>
      <c r="F2489" s="24">
        <v>144</v>
      </c>
      <c r="G2489" s="24">
        <v>0</v>
      </c>
      <c r="H2489" s="24">
        <v>70</v>
      </c>
      <c r="I2489" s="23" t="s">
        <v>183</v>
      </c>
      <c r="J2489" s="24">
        <v>219</v>
      </c>
      <c r="K2489" s="23" t="s">
        <v>748</v>
      </c>
      <c r="L2489" s="32">
        <v>22</v>
      </c>
      <c r="M2489" s="31">
        <v>6</v>
      </c>
      <c r="N2489" s="31">
        <v>28</v>
      </c>
      <c r="O2489" s="30" t="s">
        <v>121</v>
      </c>
      <c r="P2489" s="25">
        <v>80</v>
      </c>
      <c r="Q2489" s="25">
        <v>100</v>
      </c>
      <c r="R2489" s="23" t="s">
        <v>178</v>
      </c>
      <c r="S2489" s="25">
        <v>50</v>
      </c>
      <c r="T2489" s="23" t="s">
        <v>121</v>
      </c>
    </row>
    <row r="2490" spans="1:20" x14ac:dyDescent="0.3">
      <c r="A2490" s="26">
        <v>44135</v>
      </c>
      <c r="B2490" s="23" t="s">
        <v>45</v>
      </c>
      <c r="C2490" s="23" t="s">
        <v>46</v>
      </c>
      <c r="D2490" s="23" t="s">
        <v>47</v>
      </c>
      <c r="E2490" s="25">
        <v>170</v>
      </c>
      <c r="F2490" s="24">
        <v>164</v>
      </c>
      <c r="G2490" s="24">
        <v>0</v>
      </c>
      <c r="H2490" s="24">
        <v>67</v>
      </c>
      <c r="I2490" s="23" t="s">
        <v>818</v>
      </c>
      <c r="J2490" s="24">
        <v>261</v>
      </c>
      <c r="K2490" s="23" t="s">
        <v>134</v>
      </c>
      <c r="L2490" s="32">
        <v>25</v>
      </c>
      <c r="M2490" s="31">
        <v>6</v>
      </c>
      <c r="N2490" s="31">
        <v>47</v>
      </c>
      <c r="O2490" s="30" t="s">
        <v>135</v>
      </c>
      <c r="P2490" s="25">
        <v>79</v>
      </c>
      <c r="Q2490" s="25">
        <v>100</v>
      </c>
      <c r="R2490" s="23" t="s">
        <v>51</v>
      </c>
      <c r="S2490" s="25">
        <v>45</v>
      </c>
      <c r="T2490" s="23" t="s">
        <v>135</v>
      </c>
    </row>
    <row r="2491" spans="1:20" x14ac:dyDescent="0.3">
      <c r="A2491" s="26">
        <v>44136</v>
      </c>
      <c r="B2491" s="23" t="s">
        <v>45</v>
      </c>
      <c r="C2491" s="23" t="s">
        <v>46</v>
      </c>
      <c r="D2491" s="23" t="s">
        <v>47</v>
      </c>
      <c r="E2491" s="25">
        <v>170</v>
      </c>
      <c r="F2491" s="24">
        <v>170</v>
      </c>
      <c r="G2491" s="24">
        <v>0</v>
      </c>
      <c r="H2491" s="24">
        <v>122</v>
      </c>
      <c r="I2491" s="23" t="s">
        <v>470</v>
      </c>
      <c r="J2491" s="24">
        <v>218</v>
      </c>
      <c r="K2491" s="23" t="s">
        <v>517</v>
      </c>
      <c r="L2491" s="32">
        <v>99</v>
      </c>
      <c r="M2491" s="31">
        <v>3</v>
      </c>
      <c r="N2491" s="31">
        <v>28</v>
      </c>
      <c r="O2491" s="30" t="s">
        <v>51</v>
      </c>
      <c r="P2491" s="25">
        <v>88</v>
      </c>
      <c r="Q2491" s="25">
        <v>99</v>
      </c>
      <c r="R2491" s="23" t="s">
        <v>51</v>
      </c>
      <c r="S2491" s="25">
        <v>74</v>
      </c>
      <c r="T2491" s="23" t="s">
        <v>50</v>
      </c>
    </row>
    <row r="2492" spans="1:20" x14ac:dyDescent="0.3">
      <c r="A2492" s="26">
        <v>44137</v>
      </c>
      <c r="B2492" s="23" t="s">
        <v>45</v>
      </c>
      <c r="C2492" s="23" t="s">
        <v>46</v>
      </c>
      <c r="D2492" s="23" t="s">
        <v>47</v>
      </c>
      <c r="E2492" s="25">
        <v>170</v>
      </c>
      <c r="F2492" s="24">
        <v>138</v>
      </c>
      <c r="G2492" s="24">
        <v>66</v>
      </c>
      <c r="H2492" s="24">
        <v>105</v>
      </c>
      <c r="I2492" s="23" t="s">
        <v>280</v>
      </c>
      <c r="J2492" s="24">
        <v>171</v>
      </c>
      <c r="K2492" s="23" t="s">
        <v>1034</v>
      </c>
      <c r="L2492" s="32">
        <v>28</v>
      </c>
      <c r="M2492" s="31">
        <v>6</v>
      </c>
      <c r="N2492" s="31">
        <v>67</v>
      </c>
      <c r="O2492" s="30" t="s">
        <v>81</v>
      </c>
      <c r="P2492" s="25">
        <v>96</v>
      </c>
      <c r="Q2492" s="25">
        <v>100</v>
      </c>
      <c r="R2492" s="23" t="s">
        <v>51</v>
      </c>
      <c r="S2492" s="25">
        <v>82</v>
      </c>
      <c r="T2492" s="23" t="s">
        <v>250</v>
      </c>
    </row>
    <row r="2493" spans="1:20" x14ac:dyDescent="0.3">
      <c r="A2493" s="26">
        <v>44138</v>
      </c>
      <c r="B2493" s="23" t="s">
        <v>45</v>
      </c>
      <c r="C2493" s="23" t="s">
        <v>46</v>
      </c>
      <c r="D2493" s="23" t="s">
        <v>47</v>
      </c>
      <c r="E2493" s="25">
        <v>170</v>
      </c>
      <c r="F2493" s="24">
        <v>95</v>
      </c>
      <c r="G2493" s="24">
        <v>36</v>
      </c>
      <c r="H2493" s="24">
        <v>61</v>
      </c>
      <c r="I2493" s="23" t="s">
        <v>470</v>
      </c>
      <c r="J2493" s="24">
        <v>129</v>
      </c>
      <c r="K2493" s="23" t="s">
        <v>702</v>
      </c>
      <c r="L2493" s="32">
        <v>27</v>
      </c>
      <c r="M2493" s="31">
        <v>8</v>
      </c>
      <c r="N2493" s="31">
        <v>42</v>
      </c>
      <c r="O2493" s="30" t="s">
        <v>264</v>
      </c>
      <c r="P2493" s="25">
        <v>87</v>
      </c>
      <c r="Q2493" s="25">
        <v>100</v>
      </c>
      <c r="R2493" s="23" t="s">
        <v>51</v>
      </c>
      <c r="S2493" s="25">
        <v>71</v>
      </c>
      <c r="T2493" s="23" t="s">
        <v>121</v>
      </c>
    </row>
    <row r="2494" spans="1:20" x14ac:dyDescent="0.3">
      <c r="A2494" s="26">
        <v>44139</v>
      </c>
      <c r="B2494" s="23" t="s">
        <v>45</v>
      </c>
      <c r="C2494" s="23" t="s">
        <v>46</v>
      </c>
      <c r="D2494" s="23" t="s">
        <v>47</v>
      </c>
      <c r="E2494" s="25">
        <v>170</v>
      </c>
      <c r="F2494" s="24">
        <v>89</v>
      </c>
      <c r="G2494" s="24">
        <v>4</v>
      </c>
      <c r="H2494" s="24">
        <v>57</v>
      </c>
      <c r="I2494" s="23" t="s">
        <v>51</v>
      </c>
      <c r="J2494" s="24">
        <v>121</v>
      </c>
      <c r="K2494" s="23" t="s">
        <v>256</v>
      </c>
      <c r="L2494" s="30" t="s">
        <v>84</v>
      </c>
      <c r="M2494" s="31">
        <v>6</v>
      </c>
      <c r="N2494" s="31">
        <v>75</v>
      </c>
      <c r="O2494" s="30" t="s">
        <v>355</v>
      </c>
      <c r="P2494" s="25">
        <v>87</v>
      </c>
      <c r="Q2494" s="25">
        <v>100</v>
      </c>
      <c r="R2494" s="23" t="s">
        <v>51</v>
      </c>
      <c r="S2494" s="25">
        <v>70</v>
      </c>
      <c r="T2494" s="23" t="s">
        <v>300</v>
      </c>
    </row>
    <row r="2495" spans="1:20" x14ac:dyDescent="0.3">
      <c r="A2495" s="26">
        <v>44140</v>
      </c>
      <c r="B2495" s="23" t="s">
        <v>45</v>
      </c>
      <c r="C2495" s="23" t="s">
        <v>46</v>
      </c>
      <c r="D2495" s="23" t="s">
        <v>47</v>
      </c>
      <c r="E2495" s="25">
        <v>170</v>
      </c>
      <c r="F2495" s="24">
        <v>86</v>
      </c>
      <c r="G2495" s="24">
        <v>0</v>
      </c>
      <c r="H2495" s="24">
        <v>43</v>
      </c>
      <c r="I2495" s="23" t="s">
        <v>123</v>
      </c>
      <c r="J2495" s="24">
        <v>128</v>
      </c>
      <c r="K2495" s="23" t="s">
        <v>450</v>
      </c>
      <c r="L2495" s="30" t="s">
        <v>116</v>
      </c>
      <c r="M2495" s="31">
        <v>3</v>
      </c>
      <c r="N2495" s="31">
        <v>19</v>
      </c>
      <c r="O2495" s="30" t="s">
        <v>85</v>
      </c>
      <c r="P2495" s="25">
        <v>90</v>
      </c>
      <c r="Q2495" s="25">
        <v>100</v>
      </c>
      <c r="R2495" s="23" t="s">
        <v>51</v>
      </c>
      <c r="S2495" s="25">
        <v>71</v>
      </c>
      <c r="T2495" s="23" t="s">
        <v>71</v>
      </c>
    </row>
    <row r="2496" spans="1:20" x14ac:dyDescent="0.3">
      <c r="A2496" s="26">
        <v>44141</v>
      </c>
      <c r="B2496" s="23" t="s">
        <v>45</v>
      </c>
      <c r="C2496" s="23" t="s">
        <v>46</v>
      </c>
      <c r="D2496" s="23" t="s">
        <v>47</v>
      </c>
      <c r="E2496" s="25">
        <v>170</v>
      </c>
      <c r="F2496" s="24">
        <v>167</v>
      </c>
      <c r="G2496" s="24">
        <v>18</v>
      </c>
      <c r="H2496" s="24">
        <v>88</v>
      </c>
      <c r="I2496" s="23" t="s">
        <v>807</v>
      </c>
      <c r="J2496" s="24">
        <v>246</v>
      </c>
      <c r="K2496" s="23" t="s">
        <v>445</v>
      </c>
      <c r="L2496" s="32">
        <v>26</v>
      </c>
      <c r="M2496" s="31">
        <v>8</v>
      </c>
      <c r="N2496" s="31">
        <v>122</v>
      </c>
      <c r="O2496" s="30" t="s">
        <v>594</v>
      </c>
      <c r="P2496" s="25">
        <v>72</v>
      </c>
      <c r="Q2496" s="25">
        <v>99</v>
      </c>
      <c r="R2496" s="23" t="s">
        <v>51</v>
      </c>
      <c r="S2496" s="25">
        <v>40</v>
      </c>
      <c r="T2496" s="23" t="s">
        <v>89</v>
      </c>
    </row>
    <row r="2497" spans="1:20" x14ac:dyDescent="0.3">
      <c r="A2497" s="26">
        <v>44142</v>
      </c>
      <c r="B2497" s="23" t="s">
        <v>45</v>
      </c>
      <c r="C2497" s="23" t="s">
        <v>46</v>
      </c>
      <c r="D2497" s="23" t="s">
        <v>47</v>
      </c>
      <c r="E2497" s="25">
        <v>170</v>
      </c>
      <c r="F2497" s="24">
        <v>170</v>
      </c>
      <c r="G2497" s="24">
        <v>0</v>
      </c>
      <c r="H2497" s="24">
        <v>112</v>
      </c>
      <c r="I2497" s="23" t="s">
        <v>153</v>
      </c>
      <c r="J2497" s="24">
        <v>227</v>
      </c>
      <c r="K2497" s="23" t="s">
        <v>89</v>
      </c>
      <c r="L2497" s="32">
        <v>11</v>
      </c>
      <c r="M2497" s="31">
        <v>3</v>
      </c>
      <c r="N2497" s="31">
        <v>44</v>
      </c>
      <c r="O2497" s="30" t="s">
        <v>50</v>
      </c>
      <c r="P2497" s="25">
        <v>74</v>
      </c>
      <c r="Q2497" s="25">
        <v>99</v>
      </c>
      <c r="R2497" s="23" t="s">
        <v>257</v>
      </c>
      <c r="S2497" s="25">
        <v>44</v>
      </c>
      <c r="T2497" s="23" t="s">
        <v>215</v>
      </c>
    </row>
    <row r="2498" spans="1:20" x14ac:dyDescent="0.3">
      <c r="A2498" s="26">
        <v>44143</v>
      </c>
      <c r="B2498" s="23" t="s">
        <v>45</v>
      </c>
      <c r="C2498" s="23" t="s">
        <v>46</v>
      </c>
      <c r="D2498" s="23" t="s">
        <v>47</v>
      </c>
      <c r="E2498" s="25">
        <v>170</v>
      </c>
      <c r="F2498" s="24">
        <v>162</v>
      </c>
      <c r="G2498" s="24">
        <v>0</v>
      </c>
      <c r="H2498" s="24">
        <v>108</v>
      </c>
      <c r="I2498" s="23" t="s">
        <v>831</v>
      </c>
      <c r="J2498" s="24">
        <v>216</v>
      </c>
      <c r="K2498" s="23" t="s">
        <v>246</v>
      </c>
      <c r="L2498" s="30" t="s">
        <v>102</v>
      </c>
      <c r="M2498" s="31">
        <v>17</v>
      </c>
      <c r="N2498" s="31">
        <v>92</v>
      </c>
      <c r="O2498" s="30" t="s">
        <v>148</v>
      </c>
      <c r="P2498" s="25">
        <v>61</v>
      </c>
      <c r="Q2498" s="25">
        <v>93</v>
      </c>
      <c r="R2498" s="23" t="s">
        <v>178</v>
      </c>
      <c r="S2498" s="25">
        <v>44</v>
      </c>
      <c r="T2498" s="23" t="s">
        <v>94</v>
      </c>
    </row>
    <row r="2499" spans="1:20" x14ac:dyDescent="0.3">
      <c r="A2499" s="26">
        <v>44144</v>
      </c>
      <c r="B2499" s="23" t="s">
        <v>45</v>
      </c>
      <c r="C2499" s="23" t="s">
        <v>46</v>
      </c>
      <c r="D2499" s="23" t="s">
        <v>47</v>
      </c>
      <c r="E2499" s="25">
        <v>170</v>
      </c>
      <c r="F2499" s="24">
        <v>138</v>
      </c>
      <c r="G2499" s="24">
        <v>0</v>
      </c>
      <c r="H2499" s="24">
        <v>94</v>
      </c>
      <c r="I2499" s="23" t="s">
        <v>227</v>
      </c>
      <c r="J2499" s="24">
        <v>181</v>
      </c>
      <c r="K2499" s="23" t="s">
        <v>64</v>
      </c>
      <c r="L2499" s="30" t="s">
        <v>263</v>
      </c>
      <c r="M2499" s="31">
        <v>3</v>
      </c>
      <c r="N2499" s="31">
        <v>53</v>
      </c>
      <c r="O2499" s="30" t="s">
        <v>494</v>
      </c>
      <c r="P2499" s="25">
        <v>83</v>
      </c>
      <c r="Q2499" s="25">
        <v>98</v>
      </c>
      <c r="R2499" s="23" t="s">
        <v>51</v>
      </c>
      <c r="S2499" s="25">
        <v>65</v>
      </c>
      <c r="T2499" s="23" t="s">
        <v>121</v>
      </c>
    </row>
    <row r="2500" spans="1:20" x14ac:dyDescent="0.3">
      <c r="A2500" s="26">
        <v>44145</v>
      </c>
      <c r="B2500" s="23" t="s">
        <v>45</v>
      </c>
      <c r="C2500" s="23" t="s">
        <v>46</v>
      </c>
      <c r="D2500" s="23" t="s">
        <v>47</v>
      </c>
      <c r="E2500" s="25">
        <v>170</v>
      </c>
      <c r="F2500" s="24">
        <v>138</v>
      </c>
      <c r="G2500" s="24">
        <v>0</v>
      </c>
      <c r="H2500" s="24">
        <v>90</v>
      </c>
      <c r="I2500" s="23" t="s">
        <v>582</v>
      </c>
      <c r="J2500" s="24">
        <v>185</v>
      </c>
      <c r="K2500" s="23" t="s">
        <v>730</v>
      </c>
      <c r="L2500" s="30" t="s">
        <v>84</v>
      </c>
      <c r="M2500" s="31">
        <v>3</v>
      </c>
      <c r="N2500" s="31">
        <v>44</v>
      </c>
      <c r="O2500" s="30" t="s">
        <v>94</v>
      </c>
      <c r="P2500" s="25">
        <v>83</v>
      </c>
      <c r="Q2500" s="25">
        <v>99</v>
      </c>
      <c r="R2500" s="23" t="s">
        <v>51</v>
      </c>
      <c r="S2500" s="25">
        <v>64</v>
      </c>
      <c r="T2500" s="23" t="s">
        <v>215</v>
      </c>
    </row>
    <row r="2501" spans="1:20" x14ac:dyDescent="0.3">
      <c r="A2501" s="26">
        <v>44146</v>
      </c>
      <c r="B2501" s="23" t="s">
        <v>45</v>
      </c>
      <c r="C2501" s="23" t="s">
        <v>46</v>
      </c>
      <c r="D2501" s="23" t="s">
        <v>47</v>
      </c>
      <c r="E2501" s="25">
        <v>170</v>
      </c>
      <c r="F2501" s="24">
        <v>128</v>
      </c>
      <c r="G2501" s="24">
        <v>2</v>
      </c>
      <c r="H2501" s="24">
        <v>57</v>
      </c>
      <c r="I2501" s="23" t="s">
        <v>253</v>
      </c>
      <c r="J2501" s="24">
        <v>198</v>
      </c>
      <c r="K2501" s="23" t="s">
        <v>266</v>
      </c>
      <c r="L2501" s="32">
        <v>19</v>
      </c>
      <c r="M2501" s="31">
        <v>8</v>
      </c>
      <c r="N2501" s="31">
        <v>97</v>
      </c>
      <c r="O2501" s="30" t="s">
        <v>264</v>
      </c>
      <c r="P2501" s="25">
        <v>72</v>
      </c>
      <c r="Q2501" s="25">
        <v>100</v>
      </c>
      <c r="R2501" s="23" t="s">
        <v>163</v>
      </c>
      <c r="S2501" s="25">
        <v>40</v>
      </c>
      <c r="T2501" s="23" t="s">
        <v>158</v>
      </c>
    </row>
    <row r="2502" spans="1:20" x14ac:dyDescent="0.3">
      <c r="A2502" s="26">
        <v>44147</v>
      </c>
      <c r="B2502" s="23" t="s">
        <v>45</v>
      </c>
      <c r="C2502" s="23" t="s">
        <v>46</v>
      </c>
      <c r="D2502" s="23" t="s">
        <v>47</v>
      </c>
      <c r="E2502" s="25">
        <v>170</v>
      </c>
      <c r="F2502" s="24">
        <v>166</v>
      </c>
      <c r="G2502" s="24">
        <v>0</v>
      </c>
      <c r="H2502" s="24">
        <v>109</v>
      </c>
      <c r="I2502" s="23" t="s">
        <v>51</v>
      </c>
      <c r="J2502" s="24">
        <v>222</v>
      </c>
      <c r="K2502" s="23" t="s">
        <v>50</v>
      </c>
      <c r="L2502" s="30" t="s">
        <v>84</v>
      </c>
      <c r="M2502" s="31">
        <v>3</v>
      </c>
      <c r="N2502" s="31">
        <v>39</v>
      </c>
      <c r="O2502" s="30" t="s">
        <v>71</v>
      </c>
      <c r="P2502" s="25">
        <v>80</v>
      </c>
      <c r="Q2502" s="25">
        <v>98</v>
      </c>
      <c r="R2502" s="23" t="s">
        <v>51</v>
      </c>
      <c r="S2502" s="25">
        <v>56</v>
      </c>
      <c r="T2502" s="23" t="s">
        <v>113</v>
      </c>
    </row>
    <row r="2503" spans="1:20" x14ac:dyDescent="0.3">
      <c r="A2503" s="26">
        <v>44148</v>
      </c>
      <c r="B2503" s="23" t="s">
        <v>45</v>
      </c>
      <c r="C2503" s="23" t="s">
        <v>46</v>
      </c>
      <c r="D2503" s="23" t="s">
        <v>47</v>
      </c>
      <c r="E2503" s="25">
        <v>170</v>
      </c>
      <c r="F2503" s="24">
        <v>145</v>
      </c>
      <c r="G2503" s="24">
        <v>0</v>
      </c>
      <c r="H2503" s="24">
        <v>76</v>
      </c>
      <c r="I2503" s="23" t="s">
        <v>183</v>
      </c>
      <c r="J2503" s="24">
        <v>214</v>
      </c>
      <c r="K2503" s="23" t="s">
        <v>591</v>
      </c>
      <c r="L2503" s="30" t="s">
        <v>401</v>
      </c>
      <c r="M2503" s="31">
        <v>3</v>
      </c>
      <c r="N2503" s="31">
        <v>56</v>
      </c>
      <c r="O2503" s="30" t="s">
        <v>505</v>
      </c>
      <c r="P2503" s="25">
        <v>79</v>
      </c>
      <c r="Q2503" s="25">
        <v>100</v>
      </c>
      <c r="R2503" s="23" t="s">
        <v>60</v>
      </c>
      <c r="S2503" s="25">
        <v>46</v>
      </c>
      <c r="T2503" s="23" t="s">
        <v>89</v>
      </c>
    </row>
    <row r="2504" spans="1:20" x14ac:dyDescent="0.3">
      <c r="A2504" s="26">
        <v>44149</v>
      </c>
      <c r="B2504" s="23" t="s">
        <v>45</v>
      </c>
      <c r="C2504" s="23" t="s">
        <v>46</v>
      </c>
      <c r="D2504" s="23" t="s">
        <v>47</v>
      </c>
      <c r="E2504" s="25">
        <v>170</v>
      </c>
      <c r="F2504" s="24">
        <v>152</v>
      </c>
      <c r="G2504" s="24">
        <v>0</v>
      </c>
      <c r="H2504" s="24">
        <v>84</v>
      </c>
      <c r="I2504" s="23" t="s">
        <v>673</v>
      </c>
      <c r="J2504" s="24">
        <v>219</v>
      </c>
      <c r="K2504" s="23" t="s">
        <v>681</v>
      </c>
      <c r="L2504" s="32">
        <v>22</v>
      </c>
      <c r="M2504" s="31">
        <v>28</v>
      </c>
      <c r="N2504" s="31">
        <v>167</v>
      </c>
      <c r="O2504" s="30" t="s">
        <v>171</v>
      </c>
      <c r="P2504" s="25">
        <v>50</v>
      </c>
      <c r="Q2504" s="25">
        <v>95</v>
      </c>
      <c r="R2504" s="23" t="s">
        <v>494</v>
      </c>
      <c r="S2504" s="25">
        <v>42</v>
      </c>
      <c r="T2504" s="23" t="s">
        <v>188</v>
      </c>
    </row>
    <row r="2505" spans="1:20" x14ac:dyDescent="0.3">
      <c r="A2505" s="26">
        <v>44150</v>
      </c>
      <c r="B2505" s="23" t="s">
        <v>45</v>
      </c>
      <c r="C2505" s="23" t="s">
        <v>46</v>
      </c>
      <c r="D2505" s="23" t="s">
        <v>47</v>
      </c>
      <c r="E2505" s="25">
        <v>170</v>
      </c>
      <c r="F2505" s="24">
        <v>168</v>
      </c>
      <c r="G2505" s="24">
        <v>64</v>
      </c>
      <c r="H2505" s="24">
        <v>117</v>
      </c>
      <c r="I2505" s="23" t="s">
        <v>51</v>
      </c>
      <c r="J2505" s="24">
        <v>218</v>
      </c>
      <c r="K2505" s="23" t="s">
        <v>1099</v>
      </c>
      <c r="L2505" s="32">
        <v>22</v>
      </c>
      <c r="M2505" s="31">
        <v>11</v>
      </c>
      <c r="N2505" s="31">
        <v>103</v>
      </c>
      <c r="O2505" s="30" t="s">
        <v>494</v>
      </c>
      <c r="P2505" s="25">
        <v>78</v>
      </c>
      <c r="Q2505" s="25">
        <v>98</v>
      </c>
      <c r="R2505" s="23" t="s">
        <v>51</v>
      </c>
      <c r="S2505" s="25">
        <v>50</v>
      </c>
      <c r="T2505" s="23" t="s">
        <v>51</v>
      </c>
    </row>
    <row r="2506" spans="1:20" x14ac:dyDescent="0.3">
      <c r="A2506" s="26">
        <v>44151</v>
      </c>
      <c r="B2506" s="23" t="s">
        <v>45</v>
      </c>
      <c r="C2506" s="23" t="s">
        <v>46</v>
      </c>
      <c r="D2506" s="23" t="s">
        <v>47</v>
      </c>
      <c r="E2506" s="25">
        <v>170</v>
      </c>
      <c r="F2506" s="24">
        <v>122</v>
      </c>
      <c r="G2506" s="24">
        <v>0</v>
      </c>
      <c r="H2506" s="24">
        <v>75</v>
      </c>
      <c r="I2506" s="23" t="s">
        <v>309</v>
      </c>
      <c r="J2506" s="24">
        <v>168</v>
      </c>
      <c r="K2506" s="23" t="s">
        <v>368</v>
      </c>
      <c r="L2506" s="32">
        <v>34</v>
      </c>
      <c r="M2506" s="31">
        <v>3</v>
      </c>
      <c r="N2506" s="31">
        <v>42</v>
      </c>
      <c r="O2506" s="30" t="s">
        <v>61</v>
      </c>
      <c r="P2506" s="25">
        <v>86</v>
      </c>
      <c r="Q2506" s="25">
        <v>100</v>
      </c>
      <c r="R2506" s="23" t="s">
        <v>51</v>
      </c>
      <c r="S2506" s="25">
        <v>63</v>
      </c>
      <c r="T2506" s="23" t="s">
        <v>51</v>
      </c>
    </row>
    <row r="2507" spans="1:20" x14ac:dyDescent="0.3">
      <c r="A2507" s="26">
        <v>44152</v>
      </c>
      <c r="B2507" s="23" t="s">
        <v>45</v>
      </c>
      <c r="C2507" s="23" t="s">
        <v>46</v>
      </c>
      <c r="D2507" s="23" t="s">
        <v>47</v>
      </c>
      <c r="E2507" s="25">
        <v>170</v>
      </c>
      <c r="F2507" s="24">
        <v>135</v>
      </c>
      <c r="G2507" s="24">
        <v>0</v>
      </c>
      <c r="H2507" s="24">
        <v>57</v>
      </c>
      <c r="I2507" s="23" t="s">
        <v>51</v>
      </c>
      <c r="J2507" s="24">
        <v>213</v>
      </c>
      <c r="K2507" s="23" t="s">
        <v>339</v>
      </c>
      <c r="L2507" s="32">
        <v>18</v>
      </c>
      <c r="M2507" s="31">
        <v>3</v>
      </c>
      <c r="N2507" s="31">
        <v>39</v>
      </c>
      <c r="O2507" s="30" t="s">
        <v>404</v>
      </c>
      <c r="P2507" s="25">
        <v>82</v>
      </c>
      <c r="Q2507" s="25">
        <v>100</v>
      </c>
      <c r="R2507" s="23" t="s">
        <v>51</v>
      </c>
      <c r="S2507" s="25">
        <v>53</v>
      </c>
      <c r="T2507" s="23" t="s">
        <v>50</v>
      </c>
    </row>
    <row r="2508" spans="1:20" x14ac:dyDescent="0.3">
      <c r="A2508" s="26">
        <v>44153</v>
      </c>
      <c r="B2508" s="23" t="s">
        <v>45</v>
      </c>
      <c r="C2508" s="23" t="s">
        <v>46</v>
      </c>
      <c r="D2508" s="23" t="s">
        <v>47</v>
      </c>
      <c r="E2508" s="25">
        <v>170</v>
      </c>
      <c r="F2508" s="24">
        <v>156</v>
      </c>
      <c r="G2508" s="24">
        <v>14</v>
      </c>
      <c r="H2508" s="24">
        <v>78</v>
      </c>
      <c r="I2508" s="23" t="s">
        <v>876</v>
      </c>
      <c r="J2508" s="24">
        <v>233</v>
      </c>
      <c r="K2508" s="23" t="s">
        <v>552</v>
      </c>
      <c r="L2508" s="32">
        <v>28</v>
      </c>
      <c r="M2508" s="31">
        <v>6</v>
      </c>
      <c r="N2508" s="31">
        <v>44</v>
      </c>
      <c r="O2508" s="30" t="s">
        <v>91</v>
      </c>
      <c r="P2508" s="25">
        <v>80</v>
      </c>
      <c r="Q2508" s="25">
        <v>100</v>
      </c>
      <c r="R2508" s="23" t="s">
        <v>51</v>
      </c>
      <c r="S2508" s="25">
        <v>52</v>
      </c>
      <c r="T2508" s="23" t="s">
        <v>215</v>
      </c>
    </row>
    <row r="2509" spans="1:20" x14ac:dyDescent="0.3">
      <c r="A2509" s="26">
        <v>44154</v>
      </c>
      <c r="B2509" s="23" t="s">
        <v>45</v>
      </c>
      <c r="C2509" s="23" t="s">
        <v>46</v>
      </c>
      <c r="D2509" s="23" t="s">
        <v>47</v>
      </c>
      <c r="E2509" s="25">
        <v>170</v>
      </c>
      <c r="F2509" s="24">
        <v>116</v>
      </c>
      <c r="G2509" s="24">
        <v>6</v>
      </c>
      <c r="H2509" s="24">
        <v>101</v>
      </c>
      <c r="I2509" s="23" t="s">
        <v>1020</v>
      </c>
      <c r="J2509" s="24">
        <v>130</v>
      </c>
      <c r="K2509" s="23" t="s">
        <v>133</v>
      </c>
      <c r="L2509" s="30" t="s">
        <v>84</v>
      </c>
      <c r="M2509" s="31">
        <v>11</v>
      </c>
      <c r="N2509" s="31">
        <v>44</v>
      </c>
      <c r="O2509" s="30" t="s">
        <v>158</v>
      </c>
      <c r="P2509" s="25">
        <v>96</v>
      </c>
      <c r="Q2509" s="25">
        <v>100</v>
      </c>
      <c r="R2509" s="23" t="s">
        <v>51</v>
      </c>
      <c r="S2509" s="25">
        <v>91</v>
      </c>
      <c r="T2509" s="23" t="s">
        <v>94</v>
      </c>
    </row>
    <row r="2510" spans="1:20" x14ac:dyDescent="0.3">
      <c r="A2510" s="26">
        <v>44155</v>
      </c>
      <c r="B2510" s="23" t="s">
        <v>45</v>
      </c>
      <c r="C2510" s="23" t="s">
        <v>46</v>
      </c>
      <c r="D2510" s="23" t="s">
        <v>47</v>
      </c>
      <c r="E2510" s="25">
        <v>170</v>
      </c>
      <c r="F2510" s="24">
        <v>117</v>
      </c>
      <c r="G2510" s="24">
        <v>0</v>
      </c>
      <c r="H2510" s="24">
        <v>65</v>
      </c>
      <c r="I2510" s="23" t="s">
        <v>519</v>
      </c>
      <c r="J2510" s="24">
        <v>169</v>
      </c>
      <c r="K2510" s="23" t="s">
        <v>525</v>
      </c>
      <c r="L2510" s="32">
        <v>33</v>
      </c>
      <c r="M2510" s="31">
        <v>3</v>
      </c>
      <c r="N2510" s="31">
        <v>50</v>
      </c>
      <c r="O2510" s="30" t="s">
        <v>94</v>
      </c>
      <c r="P2510" s="25">
        <v>83</v>
      </c>
      <c r="Q2510" s="25">
        <v>99</v>
      </c>
      <c r="R2510" s="23" t="s">
        <v>51</v>
      </c>
      <c r="S2510" s="25">
        <v>59</v>
      </c>
      <c r="T2510" s="23" t="s">
        <v>129</v>
      </c>
    </row>
    <row r="2511" spans="1:20" x14ac:dyDescent="0.3">
      <c r="A2511" s="26">
        <v>44156</v>
      </c>
      <c r="B2511" s="23" t="s">
        <v>45</v>
      </c>
      <c r="C2511" s="23" t="s">
        <v>46</v>
      </c>
      <c r="D2511" s="23" t="s">
        <v>47</v>
      </c>
      <c r="E2511" s="25">
        <v>170</v>
      </c>
      <c r="F2511" s="24">
        <v>100</v>
      </c>
      <c r="G2511" s="24">
        <v>0</v>
      </c>
      <c r="H2511" s="24">
        <v>41</v>
      </c>
      <c r="I2511" s="23" t="s">
        <v>527</v>
      </c>
      <c r="J2511" s="24">
        <v>160</v>
      </c>
      <c r="K2511" s="23" t="s">
        <v>702</v>
      </c>
      <c r="L2511" s="32">
        <v>24</v>
      </c>
      <c r="M2511" s="31">
        <v>3</v>
      </c>
      <c r="N2511" s="31">
        <v>25</v>
      </c>
      <c r="O2511" s="30" t="s">
        <v>129</v>
      </c>
      <c r="P2511" s="25">
        <v>85</v>
      </c>
      <c r="Q2511" s="25">
        <v>100</v>
      </c>
      <c r="R2511" s="23" t="s">
        <v>51</v>
      </c>
      <c r="S2511" s="25">
        <v>60</v>
      </c>
      <c r="T2511" s="23" t="s">
        <v>158</v>
      </c>
    </row>
    <row r="2512" spans="1:20" x14ac:dyDescent="0.3">
      <c r="A2512" s="26">
        <v>44157</v>
      </c>
      <c r="B2512" s="23" t="s">
        <v>45</v>
      </c>
      <c r="C2512" s="23" t="s">
        <v>46</v>
      </c>
      <c r="D2512" s="23" t="s">
        <v>47</v>
      </c>
      <c r="E2512" s="25">
        <v>170</v>
      </c>
      <c r="F2512" s="24">
        <v>115</v>
      </c>
      <c r="G2512" s="24">
        <v>0</v>
      </c>
      <c r="H2512" s="24">
        <v>36</v>
      </c>
      <c r="I2512" s="23" t="s">
        <v>304</v>
      </c>
      <c r="J2512" s="24">
        <v>194</v>
      </c>
      <c r="K2512" s="23" t="s">
        <v>212</v>
      </c>
      <c r="L2512" s="30" t="s">
        <v>84</v>
      </c>
      <c r="M2512" s="31">
        <v>6</v>
      </c>
      <c r="N2512" s="31">
        <v>36</v>
      </c>
      <c r="O2512" s="30" t="s">
        <v>135</v>
      </c>
      <c r="P2512" s="25">
        <v>84</v>
      </c>
      <c r="Q2512" s="25">
        <v>100</v>
      </c>
      <c r="R2512" s="23" t="s">
        <v>51</v>
      </c>
      <c r="S2512" s="25">
        <v>54</v>
      </c>
      <c r="T2512" s="23" t="s">
        <v>50</v>
      </c>
    </row>
    <row r="2513" spans="1:20" x14ac:dyDescent="0.3">
      <c r="A2513" s="26">
        <v>44158</v>
      </c>
      <c r="B2513" s="23" t="s">
        <v>45</v>
      </c>
      <c r="C2513" s="23" t="s">
        <v>46</v>
      </c>
      <c r="D2513" s="23" t="s">
        <v>47</v>
      </c>
      <c r="E2513" s="25">
        <v>170</v>
      </c>
      <c r="F2513" s="24">
        <v>100</v>
      </c>
      <c r="G2513" s="24">
        <v>0</v>
      </c>
      <c r="H2513" s="24">
        <v>33</v>
      </c>
      <c r="I2513" s="23" t="s">
        <v>239</v>
      </c>
      <c r="J2513" s="24">
        <v>167</v>
      </c>
      <c r="K2513" s="23" t="s">
        <v>200</v>
      </c>
      <c r="L2513" s="32">
        <v>99</v>
      </c>
      <c r="M2513" s="31">
        <v>6</v>
      </c>
      <c r="N2513" s="31">
        <v>25</v>
      </c>
      <c r="O2513" s="30" t="s">
        <v>117</v>
      </c>
      <c r="P2513" s="25">
        <v>85</v>
      </c>
      <c r="Q2513" s="25">
        <v>100</v>
      </c>
      <c r="R2513" s="23" t="s">
        <v>51</v>
      </c>
      <c r="S2513" s="25">
        <v>61</v>
      </c>
      <c r="T2513" s="23" t="s">
        <v>91</v>
      </c>
    </row>
    <row r="2514" spans="1:20" x14ac:dyDescent="0.3">
      <c r="A2514" s="26">
        <v>44159</v>
      </c>
      <c r="B2514" s="23" t="s">
        <v>45</v>
      </c>
      <c r="C2514" s="23" t="s">
        <v>46</v>
      </c>
      <c r="D2514" s="23" t="s">
        <v>47</v>
      </c>
      <c r="E2514" s="25">
        <v>170</v>
      </c>
      <c r="F2514" s="24">
        <v>96</v>
      </c>
      <c r="G2514" s="24">
        <v>0</v>
      </c>
      <c r="H2514" s="24">
        <v>35</v>
      </c>
      <c r="I2514" s="23" t="s">
        <v>183</v>
      </c>
      <c r="J2514" s="24">
        <v>157</v>
      </c>
      <c r="K2514" s="23" t="s">
        <v>517</v>
      </c>
      <c r="L2514" s="30" t="s">
        <v>289</v>
      </c>
      <c r="M2514" s="31">
        <v>3</v>
      </c>
      <c r="N2514" s="31">
        <v>53</v>
      </c>
      <c r="O2514" s="30" t="s">
        <v>100</v>
      </c>
      <c r="P2514" s="25">
        <v>87</v>
      </c>
      <c r="Q2514" s="25">
        <v>100</v>
      </c>
      <c r="R2514" s="23" t="s">
        <v>51</v>
      </c>
      <c r="S2514" s="25">
        <v>56</v>
      </c>
      <c r="T2514" s="23" t="s">
        <v>107</v>
      </c>
    </row>
    <row r="2515" spans="1:20" x14ac:dyDescent="0.3">
      <c r="A2515" s="26">
        <v>44160</v>
      </c>
      <c r="B2515" s="23" t="s">
        <v>45</v>
      </c>
      <c r="C2515" s="23" t="s">
        <v>46</v>
      </c>
      <c r="D2515" s="23" t="s">
        <v>47</v>
      </c>
      <c r="E2515" s="25">
        <v>170</v>
      </c>
      <c r="F2515" s="24">
        <v>126</v>
      </c>
      <c r="G2515" s="24">
        <v>8</v>
      </c>
      <c r="H2515" s="24">
        <v>94</v>
      </c>
      <c r="I2515" s="23" t="s">
        <v>889</v>
      </c>
      <c r="J2515" s="24">
        <v>158</v>
      </c>
      <c r="K2515" s="23" t="s">
        <v>51</v>
      </c>
      <c r="L2515" s="32">
        <v>22</v>
      </c>
      <c r="M2515" s="31">
        <v>6</v>
      </c>
      <c r="N2515" s="31">
        <v>94</v>
      </c>
      <c r="O2515" s="30" t="s">
        <v>494</v>
      </c>
      <c r="P2515" s="25">
        <v>89</v>
      </c>
      <c r="Q2515" s="25">
        <v>99</v>
      </c>
      <c r="R2515" s="23" t="s">
        <v>51</v>
      </c>
      <c r="S2515" s="25">
        <v>55</v>
      </c>
      <c r="T2515" s="23" t="s">
        <v>85</v>
      </c>
    </row>
    <row r="2516" spans="1:20" x14ac:dyDescent="0.3">
      <c r="A2516" s="26">
        <v>44161</v>
      </c>
      <c r="B2516" s="23" t="s">
        <v>45</v>
      </c>
      <c r="C2516" s="23" t="s">
        <v>46</v>
      </c>
      <c r="D2516" s="23" t="s">
        <v>47</v>
      </c>
      <c r="E2516" s="25">
        <v>170</v>
      </c>
      <c r="F2516" s="24">
        <v>139</v>
      </c>
      <c r="G2516" s="24">
        <v>0</v>
      </c>
      <c r="H2516" s="24">
        <v>81</v>
      </c>
      <c r="I2516" s="23" t="s">
        <v>1070</v>
      </c>
      <c r="J2516" s="24">
        <v>197</v>
      </c>
      <c r="K2516" s="23" t="s">
        <v>412</v>
      </c>
      <c r="L2516" s="32">
        <v>22</v>
      </c>
      <c r="M2516" s="31">
        <v>11</v>
      </c>
      <c r="N2516" s="31">
        <v>78</v>
      </c>
      <c r="O2516" s="30" t="s">
        <v>91</v>
      </c>
      <c r="P2516" s="25">
        <v>77</v>
      </c>
      <c r="Q2516" s="25">
        <v>99</v>
      </c>
      <c r="R2516" s="23" t="s">
        <v>51</v>
      </c>
      <c r="S2516" s="25">
        <v>44</v>
      </c>
      <c r="T2516" s="23" t="s">
        <v>52</v>
      </c>
    </row>
    <row r="2517" spans="1:20" x14ac:dyDescent="0.3">
      <c r="A2517" s="26">
        <v>44162</v>
      </c>
      <c r="B2517" s="23" t="s">
        <v>45</v>
      </c>
      <c r="C2517" s="23" t="s">
        <v>46</v>
      </c>
      <c r="D2517" s="23" t="s">
        <v>47</v>
      </c>
      <c r="E2517" s="25">
        <v>170</v>
      </c>
      <c r="F2517" s="24">
        <v>132</v>
      </c>
      <c r="G2517" s="24">
        <v>0</v>
      </c>
      <c r="H2517" s="24">
        <v>57</v>
      </c>
      <c r="I2517" s="23" t="s">
        <v>482</v>
      </c>
      <c r="J2517" s="24">
        <v>207</v>
      </c>
      <c r="K2517" s="23" t="s">
        <v>121</v>
      </c>
      <c r="L2517" s="32">
        <v>36</v>
      </c>
      <c r="M2517" s="31">
        <v>3</v>
      </c>
      <c r="N2517" s="31">
        <v>47</v>
      </c>
      <c r="O2517" s="30" t="s">
        <v>158</v>
      </c>
      <c r="P2517" s="25">
        <v>83</v>
      </c>
      <c r="Q2517" s="25">
        <v>100</v>
      </c>
      <c r="R2517" s="23" t="s">
        <v>51</v>
      </c>
      <c r="S2517" s="25">
        <v>45</v>
      </c>
      <c r="T2517" s="23" t="s">
        <v>71</v>
      </c>
    </row>
    <row r="2518" spans="1:20" x14ac:dyDescent="0.3">
      <c r="A2518" s="26">
        <v>44163</v>
      </c>
      <c r="B2518" s="23" t="s">
        <v>45</v>
      </c>
      <c r="C2518" s="23" t="s">
        <v>46</v>
      </c>
      <c r="D2518" s="23" t="s">
        <v>47</v>
      </c>
      <c r="E2518" s="25">
        <v>170</v>
      </c>
      <c r="F2518" s="24">
        <v>120</v>
      </c>
      <c r="G2518" s="24">
        <v>0</v>
      </c>
      <c r="H2518" s="24">
        <v>42</v>
      </c>
      <c r="I2518" s="23" t="s">
        <v>465</v>
      </c>
      <c r="J2518" s="24">
        <v>197</v>
      </c>
      <c r="K2518" s="23" t="s">
        <v>324</v>
      </c>
      <c r="L2518" s="32">
        <v>21</v>
      </c>
      <c r="M2518" s="31">
        <v>3</v>
      </c>
      <c r="N2518" s="31">
        <v>72</v>
      </c>
      <c r="O2518" s="30" t="s">
        <v>167</v>
      </c>
      <c r="P2518" s="25">
        <v>81</v>
      </c>
      <c r="Q2518" s="25">
        <v>100</v>
      </c>
      <c r="R2518" s="23" t="s">
        <v>51</v>
      </c>
      <c r="S2518" s="25">
        <v>42</v>
      </c>
      <c r="T2518" s="23" t="s">
        <v>158</v>
      </c>
    </row>
    <row r="2519" spans="1:20" x14ac:dyDescent="0.3">
      <c r="A2519" s="26">
        <v>44164</v>
      </c>
      <c r="B2519" s="23" t="s">
        <v>45</v>
      </c>
      <c r="C2519" s="23" t="s">
        <v>46</v>
      </c>
      <c r="D2519" s="23" t="s">
        <v>47</v>
      </c>
      <c r="E2519" s="25">
        <v>170</v>
      </c>
      <c r="F2519" s="24">
        <v>120</v>
      </c>
      <c r="G2519" s="24">
        <v>0</v>
      </c>
      <c r="H2519" s="24">
        <v>39</v>
      </c>
      <c r="I2519" s="23" t="s">
        <v>724</v>
      </c>
      <c r="J2519" s="24">
        <v>200</v>
      </c>
      <c r="K2519" s="23" t="s">
        <v>508</v>
      </c>
      <c r="L2519" s="32">
        <v>24</v>
      </c>
      <c r="M2519" s="31">
        <v>8</v>
      </c>
      <c r="N2519" s="31">
        <v>53</v>
      </c>
      <c r="O2519" s="30" t="s">
        <v>215</v>
      </c>
      <c r="P2519" s="25">
        <v>79</v>
      </c>
      <c r="Q2519" s="25">
        <v>100</v>
      </c>
      <c r="R2519" s="23" t="s">
        <v>51</v>
      </c>
      <c r="S2519" s="25">
        <v>45</v>
      </c>
      <c r="T2519" s="23" t="s">
        <v>52</v>
      </c>
    </row>
    <row r="2520" spans="1:20" x14ac:dyDescent="0.3">
      <c r="A2520" s="26">
        <v>44165</v>
      </c>
      <c r="B2520" s="23" t="s">
        <v>45</v>
      </c>
      <c r="C2520" s="23" t="s">
        <v>46</v>
      </c>
      <c r="D2520" s="23" t="s">
        <v>47</v>
      </c>
      <c r="E2520" s="25">
        <v>170</v>
      </c>
      <c r="F2520" s="24">
        <v>101</v>
      </c>
      <c r="G2520" s="24">
        <v>0</v>
      </c>
      <c r="H2520" s="24">
        <v>41</v>
      </c>
      <c r="I2520" s="23" t="s">
        <v>51</v>
      </c>
      <c r="J2520" s="24">
        <v>161</v>
      </c>
      <c r="K2520" s="23" t="s">
        <v>339</v>
      </c>
      <c r="L2520" s="30" t="s">
        <v>102</v>
      </c>
      <c r="M2520" s="31">
        <v>6</v>
      </c>
      <c r="N2520" s="31">
        <v>33</v>
      </c>
      <c r="O2520" s="30" t="s">
        <v>100</v>
      </c>
      <c r="P2520" s="25">
        <v>86</v>
      </c>
      <c r="Q2520" s="25">
        <v>100</v>
      </c>
      <c r="R2520" s="23" t="s">
        <v>51</v>
      </c>
      <c r="S2520" s="25">
        <v>67</v>
      </c>
      <c r="T2520" s="23" t="s">
        <v>91</v>
      </c>
    </row>
    <row r="2521" spans="1:20" x14ac:dyDescent="0.3">
      <c r="A2521" s="26">
        <v>44166</v>
      </c>
      <c r="B2521" s="23" t="s">
        <v>45</v>
      </c>
      <c r="C2521" s="23" t="s">
        <v>46</v>
      </c>
      <c r="D2521" s="23" t="s">
        <v>47</v>
      </c>
      <c r="E2521" s="25">
        <v>170</v>
      </c>
      <c r="F2521" s="24">
        <v>86</v>
      </c>
      <c r="G2521" s="24">
        <v>50</v>
      </c>
      <c r="H2521" s="24">
        <v>33</v>
      </c>
      <c r="I2521" s="23" t="s">
        <v>347</v>
      </c>
      <c r="J2521" s="24">
        <v>140</v>
      </c>
      <c r="K2521" s="23" t="s">
        <v>603</v>
      </c>
      <c r="L2521" s="30" t="s">
        <v>84</v>
      </c>
      <c r="M2521" s="31">
        <v>3</v>
      </c>
      <c r="N2521" s="31">
        <v>42</v>
      </c>
      <c r="O2521" s="30" t="s">
        <v>206</v>
      </c>
      <c r="P2521" s="25">
        <v>82</v>
      </c>
      <c r="Q2521" s="25">
        <v>100</v>
      </c>
      <c r="R2521" s="23" t="s">
        <v>520</v>
      </c>
      <c r="S2521" s="25">
        <v>61</v>
      </c>
      <c r="T2521" s="23" t="s">
        <v>135</v>
      </c>
    </row>
    <row r="2522" spans="1:20" x14ac:dyDescent="0.3">
      <c r="A2522" s="26">
        <v>44167</v>
      </c>
      <c r="B2522" s="23" t="s">
        <v>45</v>
      </c>
      <c r="C2522" s="23" t="s">
        <v>46</v>
      </c>
      <c r="D2522" s="23" t="s">
        <v>47</v>
      </c>
      <c r="E2522" s="25">
        <v>170</v>
      </c>
      <c r="F2522" s="24">
        <v>84</v>
      </c>
      <c r="G2522" s="24">
        <v>0</v>
      </c>
      <c r="H2522" s="24">
        <v>48</v>
      </c>
      <c r="I2522" s="23" t="s">
        <v>1100</v>
      </c>
      <c r="J2522" s="24">
        <v>119</v>
      </c>
      <c r="K2522" s="23" t="s">
        <v>276</v>
      </c>
      <c r="L2522" s="32">
        <v>12</v>
      </c>
      <c r="M2522" s="31">
        <v>3</v>
      </c>
      <c r="N2522" s="31">
        <v>39</v>
      </c>
      <c r="O2522" s="30" t="s">
        <v>763</v>
      </c>
      <c r="P2522" s="25">
        <v>87</v>
      </c>
      <c r="Q2522" s="25">
        <v>100</v>
      </c>
      <c r="R2522" s="23" t="s">
        <v>51</v>
      </c>
      <c r="S2522" s="25">
        <v>68</v>
      </c>
      <c r="T2522" s="23" t="s">
        <v>133</v>
      </c>
    </row>
    <row r="2523" spans="1:20" x14ac:dyDescent="0.3">
      <c r="A2523" s="26">
        <v>44168</v>
      </c>
      <c r="B2523" s="23" t="s">
        <v>45</v>
      </c>
      <c r="C2523" s="23" t="s">
        <v>46</v>
      </c>
      <c r="D2523" s="23" t="s">
        <v>47</v>
      </c>
      <c r="E2523" s="25">
        <v>170</v>
      </c>
      <c r="F2523" s="24">
        <v>100</v>
      </c>
      <c r="G2523" s="24">
        <v>110</v>
      </c>
      <c r="H2523" s="24">
        <v>43</v>
      </c>
      <c r="I2523" s="23" t="s">
        <v>849</v>
      </c>
      <c r="J2523" s="24">
        <v>156</v>
      </c>
      <c r="K2523" s="23" t="s">
        <v>517</v>
      </c>
      <c r="L2523" s="32">
        <v>28</v>
      </c>
      <c r="M2523" s="31">
        <v>8</v>
      </c>
      <c r="N2523" s="31">
        <v>144</v>
      </c>
      <c r="O2523" s="30" t="s">
        <v>55</v>
      </c>
      <c r="P2523" s="25">
        <v>68</v>
      </c>
      <c r="Q2523" s="25">
        <v>95</v>
      </c>
      <c r="R2523" s="23" t="s">
        <v>257</v>
      </c>
      <c r="S2523" s="25">
        <v>44</v>
      </c>
      <c r="T2523" s="23" t="s">
        <v>167</v>
      </c>
    </row>
    <row r="2524" spans="1:20" x14ac:dyDescent="0.3">
      <c r="A2524" s="26">
        <v>44169</v>
      </c>
      <c r="B2524" s="23" t="s">
        <v>45</v>
      </c>
      <c r="C2524" s="23" t="s">
        <v>46</v>
      </c>
      <c r="D2524" s="23" t="s">
        <v>47</v>
      </c>
      <c r="E2524" s="25">
        <v>170</v>
      </c>
      <c r="F2524" s="24">
        <v>56</v>
      </c>
      <c r="G2524" s="24">
        <v>158</v>
      </c>
      <c r="H2524" s="24">
        <v>34</v>
      </c>
      <c r="I2524" s="23" t="s">
        <v>1101</v>
      </c>
      <c r="J2524" s="24">
        <v>79</v>
      </c>
      <c r="K2524" s="23" t="s">
        <v>989</v>
      </c>
      <c r="L2524" s="32">
        <v>27</v>
      </c>
      <c r="M2524" s="31">
        <v>8</v>
      </c>
      <c r="N2524" s="31">
        <v>125</v>
      </c>
      <c r="O2524" s="30" t="s">
        <v>118</v>
      </c>
      <c r="P2524" s="25">
        <v>92</v>
      </c>
      <c r="Q2524" s="25">
        <v>98</v>
      </c>
      <c r="R2524" s="23" t="s">
        <v>933</v>
      </c>
      <c r="S2524" s="25">
        <v>63</v>
      </c>
      <c r="T2524" s="23" t="s">
        <v>178</v>
      </c>
    </row>
    <row r="2525" spans="1:20" x14ac:dyDescent="0.3">
      <c r="A2525" s="26">
        <v>44170</v>
      </c>
      <c r="B2525" s="23" t="s">
        <v>45</v>
      </c>
      <c r="C2525" s="23" t="s">
        <v>46</v>
      </c>
      <c r="D2525" s="23" t="s">
        <v>47</v>
      </c>
      <c r="E2525" s="25">
        <v>170</v>
      </c>
      <c r="F2525" s="24">
        <v>59</v>
      </c>
      <c r="G2525" s="24">
        <v>222</v>
      </c>
      <c r="H2525" s="24">
        <v>41</v>
      </c>
      <c r="I2525" s="23" t="s">
        <v>648</v>
      </c>
      <c r="J2525" s="24">
        <v>77</v>
      </c>
      <c r="K2525" s="23" t="s">
        <v>381</v>
      </c>
      <c r="L2525" s="32">
        <v>27</v>
      </c>
      <c r="M2525" s="31">
        <v>17</v>
      </c>
      <c r="N2525" s="31">
        <v>92</v>
      </c>
      <c r="O2525" s="30" t="s">
        <v>74</v>
      </c>
      <c r="P2525" s="25">
        <v>87</v>
      </c>
      <c r="Q2525" s="25">
        <v>96</v>
      </c>
      <c r="R2525" s="23" t="s">
        <v>369</v>
      </c>
      <c r="S2525" s="25">
        <v>78</v>
      </c>
      <c r="T2525" s="23" t="s">
        <v>51</v>
      </c>
    </row>
    <row r="2526" spans="1:20" x14ac:dyDescent="0.3">
      <c r="A2526" s="26">
        <v>44171</v>
      </c>
      <c r="B2526" s="23" t="s">
        <v>45</v>
      </c>
      <c r="C2526" s="23" t="s">
        <v>46</v>
      </c>
      <c r="D2526" s="23" t="s">
        <v>47</v>
      </c>
      <c r="E2526" s="25">
        <v>170</v>
      </c>
      <c r="F2526" s="24">
        <v>74</v>
      </c>
      <c r="G2526" s="24">
        <v>144</v>
      </c>
      <c r="H2526" s="24">
        <v>53</v>
      </c>
      <c r="I2526" s="23" t="s">
        <v>174</v>
      </c>
      <c r="J2526" s="24">
        <v>96</v>
      </c>
      <c r="K2526" s="23" t="s">
        <v>266</v>
      </c>
      <c r="L2526" s="32">
        <v>26</v>
      </c>
      <c r="M2526" s="31">
        <v>14</v>
      </c>
      <c r="N2526" s="31">
        <v>103</v>
      </c>
      <c r="O2526" s="30" t="s">
        <v>210</v>
      </c>
      <c r="P2526" s="25">
        <v>78</v>
      </c>
      <c r="Q2526" s="25">
        <v>96</v>
      </c>
      <c r="R2526" s="23" t="s">
        <v>370</v>
      </c>
      <c r="S2526" s="25">
        <v>67</v>
      </c>
      <c r="T2526" s="23" t="s">
        <v>258</v>
      </c>
    </row>
    <row r="2527" spans="1:20" x14ac:dyDescent="0.3">
      <c r="A2527" s="26">
        <v>44172</v>
      </c>
      <c r="B2527" s="23" t="s">
        <v>45</v>
      </c>
      <c r="C2527" s="23" t="s">
        <v>46</v>
      </c>
      <c r="D2527" s="23" t="s">
        <v>47</v>
      </c>
      <c r="E2527" s="25">
        <v>170</v>
      </c>
      <c r="F2527" s="24">
        <v>106</v>
      </c>
      <c r="G2527" s="24">
        <v>208</v>
      </c>
      <c r="H2527" s="24">
        <v>72</v>
      </c>
      <c r="I2527" s="23" t="s">
        <v>913</v>
      </c>
      <c r="J2527" s="24">
        <v>139</v>
      </c>
      <c r="K2527" s="23" t="s">
        <v>1029</v>
      </c>
      <c r="L2527" s="32">
        <v>31</v>
      </c>
      <c r="M2527" s="31">
        <v>19</v>
      </c>
      <c r="N2527" s="31">
        <v>142</v>
      </c>
      <c r="O2527" s="30" t="s">
        <v>257</v>
      </c>
      <c r="P2527" s="25">
        <v>71</v>
      </c>
      <c r="Q2527" s="25">
        <v>96</v>
      </c>
      <c r="R2527" s="23" t="s">
        <v>85</v>
      </c>
      <c r="S2527" s="25">
        <v>53</v>
      </c>
      <c r="T2527" s="23" t="s">
        <v>258</v>
      </c>
    </row>
    <row r="2528" spans="1:20" x14ac:dyDescent="0.3">
      <c r="A2528" s="26">
        <v>44173</v>
      </c>
      <c r="B2528" s="23" t="s">
        <v>45</v>
      </c>
      <c r="C2528" s="23" t="s">
        <v>46</v>
      </c>
      <c r="D2528" s="23" t="s">
        <v>47</v>
      </c>
      <c r="E2528" s="25">
        <v>170</v>
      </c>
      <c r="F2528" s="24">
        <v>64</v>
      </c>
      <c r="G2528" s="24">
        <v>228</v>
      </c>
      <c r="H2528" s="24">
        <v>48</v>
      </c>
      <c r="I2528" s="23" t="s">
        <v>930</v>
      </c>
      <c r="J2528" s="24">
        <v>80</v>
      </c>
      <c r="K2528" s="23" t="s">
        <v>664</v>
      </c>
      <c r="L2528" s="32">
        <v>26</v>
      </c>
      <c r="M2528" s="31">
        <v>11</v>
      </c>
      <c r="N2528" s="31">
        <v>86</v>
      </c>
      <c r="O2528" s="30" t="s">
        <v>543</v>
      </c>
      <c r="P2528" s="25">
        <v>95</v>
      </c>
      <c r="Q2528" s="25">
        <v>97</v>
      </c>
      <c r="R2528" s="23" t="s">
        <v>51</v>
      </c>
      <c r="S2528" s="25">
        <v>77</v>
      </c>
      <c r="T2528" s="23" t="s">
        <v>85</v>
      </c>
    </row>
    <row r="2529" spans="1:20" x14ac:dyDescent="0.3">
      <c r="A2529" s="26">
        <v>44174</v>
      </c>
      <c r="B2529" s="23" t="s">
        <v>45</v>
      </c>
      <c r="C2529" s="23" t="s">
        <v>46</v>
      </c>
      <c r="D2529" s="23" t="s">
        <v>47</v>
      </c>
      <c r="E2529" s="25">
        <v>170</v>
      </c>
      <c r="F2529" s="24">
        <v>84</v>
      </c>
      <c r="G2529" s="24">
        <v>48</v>
      </c>
      <c r="H2529" s="24">
        <v>43</v>
      </c>
      <c r="I2529" s="23" t="s">
        <v>105</v>
      </c>
      <c r="J2529" s="24">
        <v>126</v>
      </c>
      <c r="K2529" s="23" t="s">
        <v>119</v>
      </c>
      <c r="L2529" s="30" t="s">
        <v>218</v>
      </c>
      <c r="M2529" s="31">
        <v>6</v>
      </c>
      <c r="N2529" s="31">
        <v>67</v>
      </c>
      <c r="O2529" s="30" t="s">
        <v>430</v>
      </c>
      <c r="P2529" s="25">
        <v>81</v>
      </c>
      <c r="Q2529" s="25">
        <v>97</v>
      </c>
      <c r="R2529" s="23" t="s">
        <v>51</v>
      </c>
      <c r="S2529" s="25">
        <v>51</v>
      </c>
      <c r="T2529" s="23" t="s">
        <v>52</v>
      </c>
    </row>
    <row r="2530" spans="1:20" x14ac:dyDescent="0.3">
      <c r="A2530" s="26">
        <v>44175</v>
      </c>
      <c r="B2530" s="23" t="s">
        <v>45</v>
      </c>
      <c r="C2530" s="23" t="s">
        <v>46</v>
      </c>
      <c r="D2530" s="23" t="s">
        <v>47</v>
      </c>
      <c r="E2530" s="25">
        <v>170</v>
      </c>
      <c r="F2530" s="24">
        <v>139</v>
      </c>
      <c r="G2530" s="24">
        <v>170</v>
      </c>
      <c r="H2530" s="24">
        <v>109</v>
      </c>
      <c r="I2530" s="23" t="s">
        <v>255</v>
      </c>
      <c r="J2530" s="24">
        <v>169</v>
      </c>
      <c r="K2530" s="23" t="s">
        <v>1102</v>
      </c>
      <c r="L2530" s="32">
        <v>27</v>
      </c>
      <c r="M2530" s="31">
        <v>11</v>
      </c>
      <c r="N2530" s="31">
        <v>139</v>
      </c>
      <c r="O2530" s="30" t="s">
        <v>510</v>
      </c>
      <c r="P2530" s="25">
        <v>91</v>
      </c>
      <c r="Q2530" s="25">
        <v>98</v>
      </c>
      <c r="R2530" s="23" t="s">
        <v>763</v>
      </c>
      <c r="S2530" s="25">
        <v>62</v>
      </c>
      <c r="T2530" s="23" t="s">
        <v>59</v>
      </c>
    </row>
    <row r="2531" spans="1:20" x14ac:dyDescent="0.3">
      <c r="A2531" s="26">
        <v>44176</v>
      </c>
      <c r="B2531" s="23" t="s">
        <v>45</v>
      </c>
      <c r="C2531" s="23" t="s">
        <v>46</v>
      </c>
      <c r="D2531" s="23" t="s">
        <v>47</v>
      </c>
      <c r="E2531" s="25">
        <v>170</v>
      </c>
      <c r="F2531" s="24">
        <v>148</v>
      </c>
      <c r="G2531" s="24">
        <v>30</v>
      </c>
      <c r="H2531" s="24">
        <v>109</v>
      </c>
      <c r="I2531" s="23" t="s">
        <v>1103</v>
      </c>
      <c r="J2531" s="24">
        <v>188</v>
      </c>
      <c r="K2531" s="23" t="s">
        <v>512</v>
      </c>
      <c r="L2531" s="32">
        <v>24</v>
      </c>
      <c r="M2531" s="31">
        <v>22</v>
      </c>
      <c r="N2531" s="31">
        <v>144</v>
      </c>
      <c r="O2531" s="30" t="s">
        <v>342</v>
      </c>
      <c r="P2531" s="25">
        <v>68</v>
      </c>
      <c r="Q2531" s="25">
        <v>98</v>
      </c>
      <c r="R2531" s="23" t="s">
        <v>510</v>
      </c>
      <c r="S2531" s="25">
        <v>48</v>
      </c>
      <c r="T2531" s="23" t="s">
        <v>164</v>
      </c>
    </row>
    <row r="2532" spans="1:20" x14ac:dyDescent="0.3">
      <c r="A2532" s="26">
        <v>44177</v>
      </c>
      <c r="B2532" s="23" t="s">
        <v>45</v>
      </c>
      <c r="C2532" s="23" t="s">
        <v>46</v>
      </c>
      <c r="D2532" s="23" t="s">
        <v>47</v>
      </c>
      <c r="E2532" s="25">
        <v>170</v>
      </c>
      <c r="F2532" s="24">
        <v>136</v>
      </c>
      <c r="G2532" s="24">
        <v>0</v>
      </c>
      <c r="H2532" s="24">
        <v>100</v>
      </c>
      <c r="I2532" s="23" t="s">
        <v>51</v>
      </c>
      <c r="J2532" s="24">
        <v>171</v>
      </c>
      <c r="K2532" s="23" t="s">
        <v>606</v>
      </c>
      <c r="L2532" s="32">
        <v>35</v>
      </c>
      <c r="M2532" s="31">
        <v>11</v>
      </c>
      <c r="N2532" s="31">
        <v>72</v>
      </c>
      <c r="O2532" s="30" t="s">
        <v>367</v>
      </c>
      <c r="P2532" s="25">
        <v>69</v>
      </c>
      <c r="Q2532" s="25">
        <v>90</v>
      </c>
      <c r="R2532" s="23" t="s">
        <v>638</v>
      </c>
      <c r="S2532" s="25">
        <v>50</v>
      </c>
      <c r="T2532" s="23" t="s">
        <v>51</v>
      </c>
    </row>
    <row r="2533" spans="1:20" x14ac:dyDescent="0.3">
      <c r="A2533" s="26">
        <v>44178</v>
      </c>
      <c r="B2533" s="23" t="s">
        <v>45</v>
      </c>
      <c r="C2533" s="23" t="s">
        <v>46</v>
      </c>
      <c r="D2533" s="23" t="s">
        <v>47</v>
      </c>
      <c r="E2533" s="25">
        <v>170</v>
      </c>
      <c r="F2533" s="24">
        <v>120</v>
      </c>
      <c r="G2533" s="24">
        <v>0</v>
      </c>
      <c r="H2533" s="24">
        <v>57</v>
      </c>
      <c r="I2533" s="23" t="s">
        <v>1104</v>
      </c>
      <c r="J2533" s="24">
        <v>183</v>
      </c>
      <c r="K2533" s="23" t="s">
        <v>353</v>
      </c>
      <c r="L2533" s="32">
        <v>23</v>
      </c>
      <c r="M2533" s="31">
        <v>3</v>
      </c>
      <c r="N2533" s="31">
        <v>92</v>
      </c>
      <c r="O2533" s="30" t="s">
        <v>112</v>
      </c>
      <c r="P2533" s="25">
        <v>88</v>
      </c>
      <c r="Q2533" s="25">
        <v>99</v>
      </c>
      <c r="R2533" s="23" t="s">
        <v>51</v>
      </c>
      <c r="S2533" s="25">
        <v>51</v>
      </c>
      <c r="T2533" s="23" t="s">
        <v>225</v>
      </c>
    </row>
    <row r="2534" spans="1:20" x14ac:dyDescent="0.3">
      <c r="A2534" s="26">
        <v>44179</v>
      </c>
      <c r="B2534" s="23" t="s">
        <v>45</v>
      </c>
      <c r="C2534" s="23" t="s">
        <v>46</v>
      </c>
      <c r="D2534" s="23" t="s">
        <v>47</v>
      </c>
      <c r="E2534" s="25">
        <v>170</v>
      </c>
      <c r="F2534" s="24">
        <v>123</v>
      </c>
      <c r="G2534" s="24">
        <v>6</v>
      </c>
      <c r="H2534" s="24">
        <v>90</v>
      </c>
      <c r="I2534" s="23" t="s">
        <v>108</v>
      </c>
      <c r="J2534" s="24">
        <v>156</v>
      </c>
      <c r="K2534" s="23" t="s">
        <v>115</v>
      </c>
      <c r="L2534" s="32">
        <v>36</v>
      </c>
      <c r="M2534" s="31">
        <v>11</v>
      </c>
      <c r="N2534" s="31">
        <v>67</v>
      </c>
      <c r="O2534" s="30" t="s">
        <v>94</v>
      </c>
      <c r="P2534" s="25">
        <v>93</v>
      </c>
      <c r="Q2534" s="25">
        <v>98</v>
      </c>
      <c r="R2534" s="23" t="s">
        <v>51</v>
      </c>
      <c r="S2534" s="25">
        <v>64</v>
      </c>
      <c r="T2534" s="23" t="s">
        <v>80</v>
      </c>
    </row>
    <row r="2535" spans="1:20" x14ac:dyDescent="0.3">
      <c r="A2535" s="26">
        <v>44180</v>
      </c>
      <c r="B2535" s="23" t="s">
        <v>45</v>
      </c>
      <c r="C2535" s="23" t="s">
        <v>46</v>
      </c>
      <c r="D2535" s="23" t="s">
        <v>47</v>
      </c>
      <c r="E2535" s="25">
        <v>170</v>
      </c>
      <c r="F2535" s="24">
        <v>103</v>
      </c>
      <c r="G2535" s="24">
        <v>0</v>
      </c>
      <c r="H2535" s="24">
        <v>50</v>
      </c>
      <c r="I2535" s="23" t="s">
        <v>861</v>
      </c>
      <c r="J2535" s="24">
        <v>156</v>
      </c>
      <c r="K2535" s="23" t="s">
        <v>317</v>
      </c>
      <c r="L2535" s="32">
        <v>21</v>
      </c>
      <c r="M2535" s="31">
        <v>17</v>
      </c>
      <c r="N2535" s="31">
        <v>133</v>
      </c>
      <c r="O2535" s="30" t="s">
        <v>189</v>
      </c>
      <c r="P2535" s="25">
        <v>63</v>
      </c>
      <c r="Q2535" s="25">
        <v>99</v>
      </c>
      <c r="R2535" s="23" t="s">
        <v>51</v>
      </c>
      <c r="S2535" s="25">
        <v>41</v>
      </c>
      <c r="T2535" s="23" t="s">
        <v>129</v>
      </c>
    </row>
    <row r="2536" spans="1:20" x14ac:dyDescent="0.3">
      <c r="A2536" s="26">
        <v>44181</v>
      </c>
      <c r="B2536" s="23" t="s">
        <v>45</v>
      </c>
      <c r="C2536" s="23" t="s">
        <v>46</v>
      </c>
      <c r="D2536" s="23" t="s">
        <v>47</v>
      </c>
      <c r="E2536" s="25">
        <v>170</v>
      </c>
      <c r="F2536" s="24">
        <v>104</v>
      </c>
      <c r="G2536" s="24">
        <v>50</v>
      </c>
      <c r="H2536" s="24">
        <v>56</v>
      </c>
      <c r="I2536" s="23" t="s">
        <v>399</v>
      </c>
      <c r="J2536" s="24">
        <v>152</v>
      </c>
      <c r="K2536" s="23" t="s">
        <v>602</v>
      </c>
      <c r="L2536" s="30" t="s">
        <v>102</v>
      </c>
      <c r="M2536" s="31">
        <v>3</v>
      </c>
      <c r="N2536" s="31">
        <v>97</v>
      </c>
      <c r="O2536" s="30" t="s">
        <v>750</v>
      </c>
      <c r="P2536" s="25">
        <v>79</v>
      </c>
      <c r="Q2536" s="25">
        <v>99</v>
      </c>
      <c r="R2536" s="23" t="s">
        <v>51</v>
      </c>
      <c r="S2536" s="25">
        <v>50</v>
      </c>
      <c r="T2536" s="23" t="s">
        <v>59</v>
      </c>
    </row>
    <row r="2537" spans="1:20" x14ac:dyDescent="0.3">
      <c r="A2537" s="26">
        <v>44182</v>
      </c>
      <c r="B2537" s="23" t="s">
        <v>45</v>
      </c>
      <c r="C2537" s="23" t="s">
        <v>46</v>
      </c>
      <c r="D2537" s="23" t="s">
        <v>47</v>
      </c>
      <c r="E2537" s="25">
        <v>170</v>
      </c>
      <c r="F2537" s="24">
        <v>78</v>
      </c>
      <c r="G2537" s="24">
        <v>0</v>
      </c>
      <c r="H2537" s="24">
        <v>27</v>
      </c>
      <c r="I2537" s="23" t="s">
        <v>226</v>
      </c>
      <c r="J2537" s="24">
        <v>129</v>
      </c>
      <c r="K2537" s="23" t="s">
        <v>328</v>
      </c>
      <c r="L2537" s="32">
        <v>12</v>
      </c>
      <c r="M2537" s="31">
        <v>3</v>
      </c>
      <c r="N2537" s="31">
        <v>36</v>
      </c>
      <c r="O2537" s="30" t="s">
        <v>750</v>
      </c>
      <c r="P2537" s="25">
        <v>82</v>
      </c>
      <c r="Q2537" s="25">
        <v>97</v>
      </c>
      <c r="R2537" s="23" t="s">
        <v>51</v>
      </c>
      <c r="S2537" s="25">
        <v>58</v>
      </c>
      <c r="T2537" s="23" t="s">
        <v>71</v>
      </c>
    </row>
    <row r="2538" spans="1:20" x14ac:dyDescent="0.3">
      <c r="A2538" s="26">
        <v>44183</v>
      </c>
      <c r="B2538" s="23" t="s">
        <v>45</v>
      </c>
      <c r="C2538" s="23" t="s">
        <v>46</v>
      </c>
      <c r="D2538" s="23" t="s">
        <v>47</v>
      </c>
      <c r="E2538" s="25">
        <v>170</v>
      </c>
      <c r="F2538" s="24">
        <v>99</v>
      </c>
      <c r="G2538" s="24">
        <v>0</v>
      </c>
      <c r="H2538" s="24">
        <v>29</v>
      </c>
      <c r="I2538" s="23" t="s">
        <v>941</v>
      </c>
      <c r="J2538" s="24">
        <v>169</v>
      </c>
      <c r="K2538" s="23" t="s">
        <v>584</v>
      </c>
      <c r="L2538" s="32">
        <v>22</v>
      </c>
      <c r="M2538" s="31">
        <v>28</v>
      </c>
      <c r="N2538" s="31">
        <v>175</v>
      </c>
      <c r="O2538" s="30" t="s">
        <v>170</v>
      </c>
      <c r="P2538" s="25">
        <v>65</v>
      </c>
      <c r="Q2538" s="25">
        <v>100</v>
      </c>
      <c r="R2538" s="23" t="s">
        <v>51</v>
      </c>
      <c r="S2538" s="25">
        <v>48</v>
      </c>
      <c r="T2538" s="23" t="s">
        <v>215</v>
      </c>
    </row>
    <row r="2539" spans="1:20" x14ac:dyDescent="0.3">
      <c r="A2539" s="26">
        <v>44184</v>
      </c>
      <c r="B2539" s="23" t="s">
        <v>45</v>
      </c>
      <c r="C2539" s="23" t="s">
        <v>46</v>
      </c>
      <c r="D2539" s="23" t="s">
        <v>47</v>
      </c>
      <c r="E2539" s="25">
        <v>170</v>
      </c>
      <c r="F2539" s="24">
        <v>102</v>
      </c>
      <c r="G2539" s="24">
        <v>0</v>
      </c>
      <c r="H2539" s="24">
        <v>54</v>
      </c>
      <c r="I2539" s="23" t="s">
        <v>108</v>
      </c>
      <c r="J2539" s="24">
        <v>149</v>
      </c>
      <c r="K2539" s="23" t="s">
        <v>1105</v>
      </c>
      <c r="L2539" s="32">
        <v>20</v>
      </c>
      <c r="M2539" s="31">
        <v>0</v>
      </c>
      <c r="N2539" s="31">
        <v>89</v>
      </c>
      <c r="O2539" s="30" t="s">
        <v>650</v>
      </c>
      <c r="P2539" s="25">
        <v>87</v>
      </c>
      <c r="Q2539" s="25">
        <v>96</v>
      </c>
      <c r="R2539" s="23" t="s">
        <v>51</v>
      </c>
      <c r="S2539" s="25">
        <v>51</v>
      </c>
      <c r="T2539" s="23" t="s">
        <v>510</v>
      </c>
    </row>
    <row r="2540" spans="1:20" x14ac:dyDescent="0.3">
      <c r="A2540" s="26">
        <v>44185</v>
      </c>
      <c r="B2540" s="23" t="s">
        <v>45</v>
      </c>
      <c r="C2540" s="23" t="s">
        <v>46</v>
      </c>
      <c r="D2540" s="23" t="s">
        <v>47</v>
      </c>
      <c r="E2540" s="25">
        <v>170</v>
      </c>
      <c r="F2540" s="24">
        <v>104</v>
      </c>
      <c r="G2540" s="24">
        <v>36</v>
      </c>
      <c r="H2540" s="24">
        <v>38</v>
      </c>
      <c r="I2540" s="23" t="s">
        <v>365</v>
      </c>
      <c r="J2540" s="24">
        <v>169</v>
      </c>
      <c r="K2540" s="23" t="s">
        <v>310</v>
      </c>
      <c r="L2540" s="32">
        <v>22</v>
      </c>
      <c r="M2540" s="31">
        <v>8</v>
      </c>
      <c r="N2540" s="31">
        <v>125</v>
      </c>
      <c r="O2540" s="30" t="s">
        <v>142</v>
      </c>
      <c r="P2540" s="25">
        <v>76</v>
      </c>
      <c r="Q2540" s="25">
        <v>99</v>
      </c>
      <c r="R2540" s="23" t="s">
        <v>750</v>
      </c>
      <c r="S2540" s="25">
        <v>57</v>
      </c>
      <c r="T2540" s="23" t="s">
        <v>100</v>
      </c>
    </row>
    <row r="2541" spans="1:20" x14ac:dyDescent="0.3">
      <c r="A2541" s="26">
        <v>44186</v>
      </c>
      <c r="B2541" s="23" t="s">
        <v>45</v>
      </c>
      <c r="C2541" s="23" t="s">
        <v>46</v>
      </c>
      <c r="D2541" s="23" t="s">
        <v>47</v>
      </c>
      <c r="E2541" s="25">
        <v>170</v>
      </c>
      <c r="F2541" s="24">
        <v>156</v>
      </c>
      <c r="G2541" s="24">
        <v>0</v>
      </c>
      <c r="H2541" s="24">
        <v>103</v>
      </c>
      <c r="I2541" s="23" t="s">
        <v>152</v>
      </c>
      <c r="J2541" s="24">
        <v>208</v>
      </c>
      <c r="K2541" s="23" t="s">
        <v>339</v>
      </c>
      <c r="L2541" s="32">
        <v>22</v>
      </c>
      <c r="M2541" s="31">
        <v>6</v>
      </c>
      <c r="N2541" s="31">
        <v>89</v>
      </c>
      <c r="O2541" s="30" t="s">
        <v>86</v>
      </c>
      <c r="P2541" s="25">
        <v>87</v>
      </c>
      <c r="Q2541" s="25">
        <v>100</v>
      </c>
      <c r="R2541" s="23" t="s">
        <v>307</v>
      </c>
      <c r="S2541" s="25">
        <v>56</v>
      </c>
      <c r="T2541" s="23" t="s">
        <v>86</v>
      </c>
    </row>
    <row r="2542" spans="1:20" x14ac:dyDescent="0.3">
      <c r="A2542" s="26">
        <v>44187</v>
      </c>
      <c r="B2542" s="23" t="s">
        <v>45</v>
      </c>
      <c r="C2542" s="23" t="s">
        <v>46</v>
      </c>
      <c r="D2542" s="23" t="s">
        <v>47</v>
      </c>
      <c r="E2542" s="25">
        <v>170</v>
      </c>
      <c r="F2542" s="24">
        <v>146</v>
      </c>
      <c r="G2542" s="24">
        <v>0</v>
      </c>
      <c r="H2542" s="24">
        <v>75</v>
      </c>
      <c r="I2542" s="23" t="s">
        <v>1076</v>
      </c>
      <c r="J2542" s="24">
        <v>217</v>
      </c>
      <c r="K2542" s="23" t="s">
        <v>445</v>
      </c>
      <c r="L2542" s="32">
        <v>22</v>
      </c>
      <c r="M2542" s="31">
        <v>25</v>
      </c>
      <c r="N2542" s="31">
        <v>136</v>
      </c>
      <c r="O2542" s="30" t="s">
        <v>95</v>
      </c>
      <c r="P2542" s="25">
        <v>69</v>
      </c>
      <c r="Q2542" s="25">
        <v>100</v>
      </c>
      <c r="R2542" s="23" t="s">
        <v>51</v>
      </c>
      <c r="S2542" s="25">
        <v>49</v>
      </c>
      <c r="T2542" s="23" t="s">
        <v>89</v>
      </c>
    </row>
    <row r="2543" spans="1:20" x14ac:dyDescent="0.3">
      <c r="A2543" s="26">
        <v>44188</v>
      </c>
      <c r="B2543" s="23" t="s">
        <v>45</v>
      </c>
      <c r="C2543" s="23" t="s">
        <v>46</v>
      </c>
      <c r="D2543" s="23" t="s">
        <v>47</v>
      </c>
      <c r="E2543" s="25">
        <v>170</v>
      </c>
      <c r="F2543" s="24">
        <v>114</v>
      </c>
      <c r="G2543" s="24">
        <v>24</v>
      </c>
      <c r="H2543" s="24">
        <v>44</v>
      </c>
      <c r="I2543" s="23" t="s">
        <v>62</v>
      </c>
      <c r="J2543" s="24">
        <v>183</v>
      </c>
      <c r="K2543" s="23" t="s">
        <v>67</v>
      </c>
      <c r="L2543" s="32">
        <v>20</v>
      </c>
      <c r="M2543" s="31">
        <v>8</v>
      </c>
      <c r="N2543" s="31">
        <v>53</v>
      </c>
      <c r="O2543" s="30" t="s">
        <v>521</v>
      </c>
      <c r="P2543" s="25">
        <v>88</v>
      </c>
      <c r="Q2543" s="25">
        <v>97</v>
      </c>
      <c r="R2543" s="23" t="s">
        <v>88</v>
      </c>
      <c r="S2543" s="25">
        <v>57</v>
      </c>
      <c r="T2543" s="23" t="s">
        <v>80</v>
      </c>
    </row>
    <row r="2544" spans="1:20" x14ac:dyDescent="0.3">
      <c r="A2544" s="26">
        <v>44189</v>
      </c>
      <c r="B2544" s="23" t="s">
        <v>45</v>
      </c>
      <c r="C2544" s="23" t="s">
        <v>46</v>
      </c>
      <c r="D2544" s="23" t="s">
        <v>47</v>
      </c>
      <c r="E2544" s="25">
        <v>170</v>
      </c>
      <c r="F2544" s="24">
        <v>70</v>
      </c>
      <c r="G2544" s="24">
        <v>144</v>
      </c>
      <c r="H2544" s="24">
        <v>27</v>
      </c>
      <c r="I2544" s="23" t="s">
        <v>480</v>
      </c>
      <c r="J2544" s="24">
        <v>112</v>
      </c>
      <c r="K2544" s="23" t="s">
        <v>68</v>
      </c>
      <c r="L2544" s="32">
        <v>22</v>
      </c>
      <c r="M2544" s="31">
        <v>3</v>
      </c>
      <c r="N2544" s="31">
        <v>50</v>
      </c>
      <c r="O2544" s="30" t="s">
        <v>158</v>
      </c>
      <c r="P2544" s="25">
        <v>93</v>
      </c>
      <c r="Q2544" s="25">
        <v>100</v>
      </c>
      <c r="R2544" s="23" t="s">
        <v>51</v>
      </c>
      <c r="S2544" s="25">
        <v>66</v>
      </c>
      <c r="T2544" s="23" t="s">
        <v>121</v>
      </c>
    </row>
    <row r="2545" spans="1:20" x14ac:dyDescent="0.3">
      <c r="A2545" s="26">
        <v>44190</v>
      </c>
      <c r="B2545" s="23" t="s">
        <v>45</v>
      </c>
      <c r="C2545" s="23" t="s">
        <v>46</v>
      </c>
      <c r="D2545" s="23" t="s">
        <v>47</v>
      </c>
      <c r="E2545" s="25">
        <v>170</v>
      </c>
      <c r="F2545" s="24">
        <v>62</v>
      </c>
      <c r="G2545" s="24">
        <v>10</v>
      </c>
      <c r="H2545" s="24">
        <v>23</v>
      </c>
      <c r="I2545" s="23" t="s">
        <v>51</v>
      </c>
      <c r="J2545" s="24">
        <v>100</v>
      </c>
      <c r="K2545" s="23" t="s">
        <v>766</v>
      </c>
      <c r="L2545" s="30" t="s">
        <v>102</v>
      </c>
      <c r="M2545" s="31">
        <v>11</v>
      </c>
      <c r="N2545" s="31">
        <v>58</v>
      </c>
      <c r="O2545" s="30" t="s">
        <v>215</v>
      </c>
      <c r="P2545" s="25">
        <v>86</v>
      </c>
      <c r="Q2545" s="25">
        <v>100</v>
      </c>
      <c r="R2545" s="23" t="s">
        <v>51</v>
      </c>
      <c r="S2545" s="25">
        <v>60</v>
      </c>
      <c r="T2545" s="23" t="s">
        <v>167</v>
      </c>
    </row>
    <row r="2546" spans="1:20" x14ac:dyDescent="0.3">
      <c r="A2546" s="26">
        <v>44191</v>
      </c>
      <c r="B2546" s="23" t="s">
        <v>45</v>
      </c>
      <c r="C2546" s="23" t="s">
        <v>46</v>
      </c>
      <c r="D2546" s="23" t="s">
        <v>47</v>
      </c>
      <c r="E2546" s="25">
        <v>170</v>
      </c>
      <c r="F2546" s="24">
        <v>60</v>
      </c>
      <c r="G2546" s="24">
        <v>0</v>
      </c>
      <c r="H2546" s="24">
        <v>5</v>
      </c>
      <c r="I2546" s="23" t="s">
        <v>172</v>
      </c>
      <c r="J2546" s="24">
        <v>116</v>
      </c>
      <c r="K2546" s="23" t="s">
        <v>50</v>
      </c>
      <c r="L2546" s="32">
        <v>22</v>
      </c>
      <c r="M2546" s="31">
        <v>3</v>
      </c>
      <c r="N2546" s="31">
        <v>25</v>
      </c>
      <c r="O2546" s="30" t="s">
        <v>52</v>
      </c>
      <c r="P2546" s="25">
        <v>86</v>
      </c>
      <c r="Q2546" s="25">
        <v>99</v>
      </c>
      <c r="R2546" s="23" t="s">
        <v>51</v>
      </c>
      <c r="S2546" s="25">
        <v>54</v>
      </c>
      <c r="T2546" s="23" t="s">
        <v>158</v>
      </c>
    </row>
    <row r="2547" spans="1:20" x14ac:dyDescent="0.3">
      <c r="A2547" s="26">
        <v>44192</v>
      </c>
      <c r="B2547" s="23" t="s">
        <v>45</v>
      </c>
      <c r="C2547" s="23" t="s">
        <v>46</v>
      </c>
      <c r="D2547" s="23" t="s">
        <v>47</v>
      </c>
      <c r="E2547" s="25">
        <v>170</v>
      </c>
      <c r="F2547" s="24">
        <v>94</v>
      </c>
      <c r="G2547" s="24">
        <v>142</v>
      </c>
      <c r="H2547" s="24">
        <v>3</v>
      </c>
      <c r="I2547" s="23" t="s">
        <v>51</v>
      </c>
      <c r="J2547" s="24">
        <v>186</v>
      </c>
      <c r="K2547" s="23" t="s">
        <v>91</v>
      </c>
      <c r="L2547" s="32">
        <v>24</v>
      </c>
      <c r="M2547" s="31">
        <v>31</v>
      </c>
      <c r="N2547" s="31">
        <v>192</v>
      </c>
      <c r="O2547" s="30" t="s">
        <v>747</v>
      </c>
      <c r="P2547" s="25">
        <v>56</v>
      </c>
      <c r="Q2547" s="25">
        <v>100</v>
      </c>
      <c r="R2547" s="23" t="s">
        <v>51</v>
      </c>
      <c r="S2547" s="25">
        <v>27</v>
      </c>
      <c r="T2547" s="23" t="s">
        <v>51</v>
      </c>
    </row>
    <row r="2548" spans="1:20" x14ac:dyDescent="0.3">
      <c r="A2548" s="26">
        <v>44193</v>
      </c>
      <c r="B2548" s="23" t="s">
        <v>45</v>
      </c>
      <c r="C2548" s="23" t="s">
        <v>46</v>
      </c>
      <c r="D2548" s="23" t="s">
        <v>47</v>
      </c>
      <c r="E2548" s="25">
        <v>170</v>
      </c>
      <c r="F2548" s="24">
        <v>84</v>
      </c>
      <c r="G2548" s="24">
        <v>204</v>
      </c>
      <c r="H2548" s="24">
        <v>50</v>
      </c>
      <c r="I2548" s="23" t="s">
        <v>338</v>
      </c>
      <c r="J2548" s="24">
        <v>119</v>
      </c>
      <c r="K2548" s="23" t="s">
        <v>483</v>
      </c>
      <c r="L2548" s="32">
        <v>99</v>
      </c>
      <c r="M2548" s="31">
        <v>31</v>
      </c>
      <c r="N2548" s="31">
        <v>156</v>
      </c>
      <c r="O2548" s="30" t="s">
        <v>51</v>
      </c>
      <c r="P2548" s="25">
        <v>70</v>
      </c>
      <c r="Q2548" s="25">
        <v>92</v>
      </c>
      <c r="R2548" s="23" t="s">
        <v>51</v>
      </c>
      <c r="S2548" s="25">
        <v>52</v>
      </c>
      <c r="T2548" s="23" t="s">
        <v>71</v>
      </c>
    </row>
    <row r="2549" spans="1:20" x14ac:dyDescent="0.3">
      <c r="A2549" s="26">
        <v>44194</v>
      </c>
      <c r="B2549" s="23" t="s">
        <v>45</v>
      </c>
      <c r="C2549" s="23" t="s">
        <v>46</v>
      </c>
      <c r="D2549" s="23" t="s">
        <v>47</v>
      </c>
      <c r="E2549" s="25">
        <v>170</v>
      </c>
      <c r="F2549" s="24">
        <v>52</v>
      </c>
      <c r="G2549" s="24">
        <v>224</v>
      </c>
      <c r="H2549" s="24">
        <v>41</v>
      </c>
      <c r="I2549" s="23" t="s">
        <v>136</v>
      </c>
      <c r="J2549" s="24">
        <v>63</v>
      </c>
      <c r="K2549" s="23" t="s">
        <v>51</v>
      </c>
      <c r="L2549" s="32">
        <v>99</v>
      </c>
      <c r="M2549" s="31">
        <v>14</v>
      </c>
      <c r="N2549" s="31">
        <v>78</v>
      </c>
      <c r="O2549" s="30" t="s">
        <v>51</v>
      </c>
      <c r="P2549" s="25">
        <v>89</v>
      </c>
      <c r="Q2549" s="25">
        <v>95</v>
      </c>
      <c r="R2549" s="23" t="s">
        <v>182</v>
      </c>
      <c r="S2549" s="25">
        <v>80</v>
      </c>
      <c r="T2549" s="23" t="s">
        <v>142</v>
      </c>
    </row>
    <row r="2550" spans="1:20" x14ac:dyDescent="0.3">
      <c r="A2550" s="26">
        <v>44195</v>
      </c>
      <c r="B2550" s="23" t="s">
        <v>45</v>
      </c>
      <c r="C2550" s="23" t="s">
        <v>46</v>
      </c>
      <c r="D2550" s="23" t="s">
        <v>47</v>
      </c>
      <c r="E2550" s="25">
        <v>170</v>
      </c>
      <c r="F2550" s="24">
        <v>80</v>
      </c>
      <c r="G2550" s="24">
        <v>0</v>
      </c>
      <c r="H2550" s="24">
        <v>41</v>
      </c>
      <c r="I2550" s="23" t="s">
        <v>180</v>
      </c>
      <c r="J2550" s="24">
        <v>118</v>
      </c>
      <c r="K2550" s="23" t="s">
        <v>139</v>
      </c>
      <c r="L2550" s="32">
        <v>28</v>
      </c>
      <c r="M2550" s="31">
        <v>11</v>
      </c>
      <c r="N2550" s="31">
        <v>64</v>
      </c>
      <c r="O2550" s="30" t="s">
        <v>117</v>
      </c>
      <c r="P2550" s="25">
        <v>79</v>
      </c>
      <c r="Q2550" s="25">
        <v>97</v>
      </c>
      <c r="R2550" s="23" t="s">
        <v>51</v>
      </c>
      <c r="S2550" s="25">
        <v>57</v>
      </c>
      <c r="T2550" s="23" t="s">
        <v>167</v>
      </c>
    </row>
    <row r="2551" spans="1:20" x14ac:dyDescent="0.3">
      <c r="A2551" s="26">
        <v>44196</v>
      </c>
      <c r="B2551" s="23" t="s">
        <v>45</v>
      </c>
      <c r="C2551" s="23" t="s">
        <v>46</v>
      </c>
      <c r="D2551" s="23" t="s">
        <v>47</v>
      </c>
      <c r="E2551" s="25">
        <v>170</v>
      </c>
      <c r="F2551" s="24">
        <v>61</v>
      </c>
      <c r="G2551" s="24">
        <v>286</v>
      </c>
      <c r="H2551" s="24">
        <v>28</v>
      </c>
      <c r="I2551" s="23" t="s">
        <v>310</v>
      </c>
      <c r="J2551" s="24">
        <v>94</v>
      </c>
      <c r="K2551" s="23" t="s">
        <v>426</v>
      </c>
      <c r="L2551" s="32">
        <v>28</v>
      </c>
      <c r="M2551" s="31">
        <v>11</v>
      </c>
      <c r="N2551" s="31">
        <v>108</v>
      </c>
      <c r="O2551" s="30" t="s">
        <v>117</v>
      </c>
      <c r="P2551" s="25">
        <v>92</v>
      </c>
      <c r="Q2551" s="25">
        <v>97</v>
      </c>
      <c r="R2551" s="23" t="s">
        <v>177</v>
      </c>
      <c r="S2551" s="25">
        <v>79</v>
      </c>
      <c r="T2551" s="23" t="s">
        <v>95</v>
      </c>
    </row>
    <row r="2552" spans="1:20" x14ac:dyDescent="0.3">
      <c r="A2552" s="26">
        <v>44197</v>
      </c>
      <c r="B2552" s="23" t="s">
        <v>45</v>
      </c>
      <c r="C2552" s="23" t="s">
        <v>46</v>
      </c>
      <c r="D2552" s="23" t="s">
        <v>47</v>
      </c>
      <c r="E2552" s="25">
        <v>170</v>
      </c>
      <c r="F2552" s="24">
        <v>40</v>
      </c>
      <c r="G2552" s="24">
        <v>126</v>
      </c>
      <c r="H2552" s="24">
        <v>17</v>
      </c>
      <c r="I2552" s="23" t="s">
        <v>1106</v>
      </c>
      <c r="J2552" s="24">
        <v>64</v>
      </c>
      <c r="K2552" s="23" t="s">
        <v>382</v>
      </c>
      <c r="L2552" s="32">
        <v>20</v>
      </c>
      <c r="M2552" s="31">
        <v>6</v>
      </c>
      <c r="N2552" s="31">
        <v>81</v>
      </c>
      <c r="O2552" s="30" t="s">
        <v>52</v>
      </c>
      <c r="P2552" s="25">
        <v>92</v>
      </c>
      <c r="Q2552" s="25">
        <v>99</v>
      </c>
      <c r="R2552" s="23" t="s">
        <v>51</v>
      </c>
      <c r="S2552" s="25">
        <v>77</v>
      </c>
      <c r="T2552" s="23" t="s">
        <v>52</v>
      </c>
    </row>
    <row r="2553" spans="1:20" x14ac:dyDescent="0.3">
      <c r="A2553" s="26">
        <v>44198</v>
      </c>
      <c r="B2553" s="23" t="s">
        <v>45</v>
      </c>
      <c r="C2553" s="23" t="s">
        <v>46</v>
      </c>
      <c r="D2553" s="23" t="s">
        <v>47</v>
      </c>
      <c r="E2553" s="25">
        <v>170</v>
      </c>
      <c r="F2553" s="24">
        <v>38</v>
      </c>
      <c r="G2553" s="24">
        <v>70</v>
      </c>
      <c r="H2553" s="24">
        <v>16</v>
      </c>
      <c r="I2553" s="23" t="s">
        <v>1107</v>
      </c>
      <c r="J2553" s="24">
        <v>60</v>
      </c>
      <c r="K2553" s="23" t="s">
        <v>623</v>
      </c>
      <c r="L2553" s="30" t="s">
        <v>116</v>
      </c>
      <c r="M2553" s="31">
        <v>3</v>
      </c>
      <c r="N2553" s="31">
        <v>36</v>
      </c>
      <c r="O2553" s="30" t="s">
        <v>460</v>
      </c>
      <c r="P2553" s="25">
        <v>94</v>
      </c>
      <c r="Q2553" s="25">
        <v>100</v>
      </c>
      <c r="R2553" s="23" t="s">
        <v>51</v>
      </c>
      <c r="S2553" s="25">
        <v>85</v>
      </c>
      <c r="T2553" s="23" t="s">
        <v>213</v>
      </c>
    </row>
    <row r="2554" spans="1:20" x14ac:dyDescent="0.3">
      <c r="A2554" s="26">
        <v>44199</v>
      </c>
      <c r="B2554" s="23" t="s">
        <v>45</v>
      </c>
      <c r="C2554" s="23" t="s">
        <v>46</v>
      </c>
      <c r="D2554" s="23" t="s">
        <v>47</v>
      </c>
      <c r="E2554" s="25">
        <v>170</v>
      </c>
      <c r="F2554" s="24">
        <v>48</v>
      </c>
      <c r="G2554" s="24">
        <v>224</v>
      </c>
      <c r="H2554" s="24">
        <v>29</v>
      </c>
      <c r="I2554" s="23" t="s">
        <v>177</v>
      </c>
      <c r="J2554" s="24">
        <v>66</v>
      </c>
      <c r="K2554" s="23" t="s">
        <v>684</v>
      </c>
      <c r="L2554" s="32">
        <v>29</v>
      </c>
      <c r="M2554" s="31">
        <v>3</v>
      </c>
      <c r="N2554" s="31">
        <v>83</v>
      </c>
      <c r="O2554" s="30" t="s">
        <v>264</v>
      </c>
      <c r="P2554" s="25">
        <v>92</v>
      </c>
      <c r="Q2554" s="25">
        <v>98</v>
      </c>
      <c r="R2554" s="23" t="s">
        <v>51</v>
      </c>
      <c r="S2554" s="25">
        <v>80</v>
      </c>
      <c r="T2554" s="23" t="s">
        <v>264</v>
      </c>
    </row>
    <row r="2555" spans="1:20" x14ac:dyDescent="0.3">
      <c r="A2555" s="26">
        <v>44200</v>
      </c>
      <c r="B2555" s="23" t="s">
        <v>45</v>
      </c>
      <c r="C2555" s="23" t="s">
        <v>46</v>
      </c>
      <c r="D2555" s="23" t="s">
        <v>47</v>
      </c>
      <c r="E2555" s="25">
        <v>170</v>
      </c>
      <c r="F2555" s="24">
        <v>24</v>
      </c>
      <c r="G2555" s="24">
        <v>138</v>
      </c>
      <c r="H2555" s="24">
        <v>11</v>
      </c>
      <c r="I2555" s="23" t="s">
        <v>51</v>
      </c>
      <c r="J2555" s="24">
        <v>38</v>
      </c>
      <c r="K2555" s="23" t="s">
        <v>820</v>
      </c>
      <c r="L2555" s="30" t="s">
        <v>401</v>
      </c>
      <c r="M2555" s="31">
        <v>3</v>
      </c>
      <c r="N2555" s="31">
        <v>36</v>
      </c>
      <c r="O2555" s="30" t="s">
        <v>166</v>
      </c>
      <c r="P2555" s="25">
        <v>97</v>
      </c>
      <c r="Q2555" s="25">
        <v>100</v>
      </c>
      <c r="R2555" s="23" t="s">
        <v>51</v>
      </c>
      <c r="S2555" s="25">
        <v>94</v>
      </c>
      <c r="T2555" s="23" t="s">
        <v>201</v>
      </c>
    </row>
    <row r="2556" spans="1:20" x14ac:dyDescent="0.3">
      <c r="A2556" s="26">
        <v>44201</v>
      </c>
      <c r="B2556" s="23" t="s">
        <v>45</v>
      </c>
      <c r="C2556" s="23" t="s">
        <v>46</v>
      </c>
      <c r="D2556" s="23" t="s">
        <v>47</v>
      </c>
      <c r="E2556" s="25">
        <v>170</v>
      </c>
      <c r="F2556" s="24">
        <v>37</v>
      </c>
      <c r="G2556" s="24">
        <v>16</v>
      </c>
      <c r="H2556" s="24">
        <v>8</v>
      </c>
      <c r="I2556" s="23" t="s">
        <v>105</v>
      </c>
      <c r="J2556" s="24">
        <v>66</v>
      </c>
      <c r="K2556" s="23" t="s">
        <v>168</v>
      </c>
      <c r="L2556" s="30" t="s">
        <v>116</v>
      </c>
      <c r="M2556" s="31">
        <v>3</v>
      </c>
      <c r="N2556" s="31">
        <v>33</v>
      </c>
      <c r="O2556" s="30" t="s">
        <v>74</v>
      </c>
      <c r="P2556" s="25">
        <v>93</v>
      </c>
      <c r="Q2556" s="25">
        <v>100</v>
      </c>
      <c r="R2556" s="23" t="s">
        <v>51</v>
      </c>
      <c r="S2556" s="25">
        <v>83</v>
      </c>
      <c r="T2556" s="23" t="s">
        <v>51</v>
      </c>
    </row>
    <row r="2557" spans="1:20" x14ac:dyDescent="0.3">
      <c r="A2557" s="26">
        <v>44202</v>
      </c>
      <c r="B2557" s="23" t="s">
        <v>45</v>
      </c>
      <c r="C2557" s="23" t="s">
        <v>46</v>
      </c>
      <c r="D2557" s="23" t="s">
        <v>47</v>
      </c>
      <c r="E2557" s="25">
        <v>170</v>
      </c>
      <c r="F2557" s="24">
        <v>52</v>
      </c>
      <c r="G2557" s="24">
        <v>0</v>
      </c>
      <c r="H2557" s="24">
        <v>2</v>
      </c>
      <c r="I2557" s="23" t="s">
        <v>356</v>
      </c>
      <c r="J2557" s="24">
        <v>101</v>
      </c>
      <c r="K2557" s="23" t="s">
        <v>135</v>
      </c>
      <c r="L2557" s="32">
        <v>34</v>
      </c>
      <c r="M2557" s="31">
        <v>3</v>
      </c>
      <c r="N2557" s="31">
        <v>44</v>
      </c>
      <c r="O2557" s="30" t="s">
        <v>201</v>
      </c>
      <c r="P2557" s="25">
        <v>87</v>
      </c>
      <c r="Q2557" s="25">
        <v>99</v>
      </c>
      <c r="R2557" s="23" t="s">
        <v>51</v>
      </c>
      <c r="S2557" s="25">
        <v>59</v>
      </c>
      <c r="T2557" s="23" t="s">
        <v>135</v>
      </c>
    </row>
    <row r="2558" spans="1:20" x14ac:dyDescent="0.3">
      <c r="A2558" s="26">
        <v>44203</v>
      </c>
      <c r="B2558" s="23" t="s">
        <v>45</v>
      </c>
      <c r="C2558" s="23" t="s">
        <v>46</v>
      </c>
      <c r="D2558" s="23" t="s">
        <v>47</v>
      </c>
      <c r="E2558" s="25">
        <v>170</v>
      </c>
      <c r="F2558" s="24">
        <v>38</v>
      </c>
      <c r="G2558" s="24">
        <v>0</v>
      </c>
      <c r="H2558" s="24">
        <v>-11</v>
      </c>
      <c r="I2558" s="23" t="s">
        <v>51</v>
      </c>
      <c r="J2558" s="24">
        <v>86</v>
      </c>
      <c r="K2558" s="23" t="s">
        <v>52</v>
      </c>
      <c r="L2558" s="32">
        <v>14</v>
      </c>
      <c r="M2558" s="31">
        <v>6</v>
      </c>
      <c r="N2558" s="31">
        <v>25</v>
      </c>
      <c r="O2558" s="30" t="s">
        <v>258</v>
      </c>
      <c r="P2558" s="25">
        <v>79</v>
      </c>
      <c r="Q2558" s="25">
        <v>100</v>
      </c>
      <c r="R2558" s="23" t="s">
        <v>51</v>
      </c>
      <c r="S2558" s="25">
        <v>56</v>
      </c>
      <c r="T2558" s="23" t="s">
        <v>91</v>
      </c>
    </row>
    <row r="2559" spans="1:20" x14ac:dyDescent="0.3">
      <c r="A2559" s="26">
        <v>44204</v>
      </c>
      <c r="B2559" s="23" t="s">
        <v>45</v>
      </c>
      <c r="C2559" s="23" t="s">
        <v>46</v>
      </c>
      <c r="D2559" s="23" t="s">
        <v>47</v>
      </c>
      <c r="E2559" s="25">
        <v>170</v>
      </c>
      <c r="F2559" s="24">
        <v>34</v>
      </c>
      <c r="G2559" s="24">
        <v>0</v>
      </c>
      <c r="H2559" s="24">
        <v>-19</v>
      </c>
      <c r="I2559" s="23" t="s">
        <v>719</v>
      </c>
      <c r="J2559" s="24">
        <v>88</v>
      </c>
      <c r="K2559" s="23" t="s">
        <v>575</v>
      </c>
      <c r="L2559" s="30" t="s">
        <v>84</v>
      </c>
      <c r="M2559" s="31">
        <v>3</v>
      </c>
      <c r="N2559" s="31">
        <v>33</v>
      </c>
      <c r="O2559" s="30" t="s">
        <v>128</v>
      </c>
      <c r="P2559" s="25">
        <v>79</v>
      </c>
      <c r="Q2559" s="25">
        <v>98</v>
      </c>
      <c r="R2559" s="23" t="s">
        <v>51</v>
      </c>
      <c r="S2559" s="25">
        <v>49</v>
      </c>
      <c r="T2559" s="23" t="s">
        <v>94</v>
      </c>
    </row>
    <row r="2560" spans="1:20" x14ac:dyDescent="0.3">
      <c r="A2560" s="26">
        <v>44205</v>
      </c>
      <c r="B2560" s="23" t="s">
        <v>45</v>
      </c>
      <c r="C2560" s="23" t="s">
        <v>46</v>
      </c>
      <c r="D2560" s="23" t="s">
        <v>47</v>
      </c>
      <c r="E2560" s="25">
        <v>170</v>
      </c>
      <c r="F2560" s="24">
        <v>7</v>
      </c>
      <c r="G2560" s="24">
        <v>94</v>
      </c>
      <c r="H2560" s="24">
        <v>-18</v>
      </c>
      <c r="I2560" s="23" t="s">
        <v>532</v>
      </c>
      <c r="J2560" s="24">
        <v>32</v>
      </c>
      <c r="K2560" s="23" t="s">
        <v>161</v>
      </c>
      <c r="L2560" s="32">
        <v>21</v>
      </c>
      <c r="M2560" s="31">
        <v>3</v>
      </c>
      <c r="N2560" s="31">
        <v>31</v>
      </c>
      <c r="O2560" s="30" t="s">
        <v>139</v>
      </c>
      <c r="P2560" s="25">
        <v>98</v>
      </c>
      <c r="Q2560" s="25">
        <v>100</v>
      </c>
      <c r="R2560" s="23" t="s">
        <v>88</v>
      </c>
      <c r="S2560" s="25">
        <v>96</v>
      </c>
      <c r="T2560" s="23" t="s">
        <v>51</v>
      </c>
    </row>
    <row r="2561" spans="1:20" x14ac:dyDescent="0.3">
      <c r="A2561" s="26">
        <v>44206</v>
      </c>
      <c r="B2561" s="23" t="s">
        <v>45</v>
      </c>
      <c r="C2561" s="23" t="s">
        <v>46</v>
      </c>
      <c r="D2561" s="23" t="s">
        <v>47</v>
      </c>
      <c r="E2561" s="25">
        <v>170</v>
      </c>
      <c r="F2561" s="24">
        <v>42</v>
      </c>
      <c r="G2561" s="24">
        <v>2</v>
      </c>
      <c r="H2561" s="24">
        <v>14</v>
      </c>
      <c r="I2561" s="23" t="s">
        <v>763</v>
      </c>
      <c r="J2561" s="24">
        <v>70</v>
      </c>
      <c r="K2561" s="23" t="s">
        <v>408</v>
      </c>
      <c r="L2561" s="32">
        <v>28</v>
      </c>
      <c r="M2561" s="31">
        <v>3</v>
      </c>
      <c r="N2561" s="31">
        <v>33</v>
      </c>
      <c r="O2561" s="30" t="s">
        <v>215</v>
      </c>
      <c r="P2561" s="25">
        <v>90</v>
      </c>
      <c r="Q2561" s="25">
        <v>100</v>
      </c>
      <c r="R2561" s="23" t="s">
        <v>51</v>
      </c>
      <c r="S2561" s="25">
        <v>75</v>
      </c>
      <c r="T2561" s="23" t="s">
        <v>71</v>
      </c>
    </row>
    <row r="2562" spans="1:20" x14ac:dyDescent="0.3">
      <c r="A2562" s="26">
        <v>44207</v>
      </c>
      <c r="B2562" s="23" t="s">
        <v>45</v>
      </c>
      <c r="C2562" s="23" t="s">
        <v>46</v>
      </c>
      <c r="D2562" s="23" t="s">
        <v>47</v>
      </c>
      <c r="E2562" s="25">
        <v>170</v>
      </c>
      <c r="F2562" s="24">
        <v>54</v>
      </c>
      <c r="G2562" s="24">
        <v>2</v>
      </c>
      <c r="H2562" s="24">
        <v>8</v>
      </c>
      <c r="I2562" s="23" t="s">
        <v>199</v>
      </c>
      <c r="J2562" s="24">
        <v>101</v>
      </c>
      <c r="K2562" s="23" t="s">
        <v>459</v>
      </c>
      <c r="L2562" s="30" t="s">
        <v>401</v>
      </c>
      <c r="M2562" s="31">
        <v>6</v>
      </c>
      <c r="N2562" s="31">
        <v>39</v>
      </c>
      <c r="O2562" s="30" t="s">
        <v>215</v>
      </c>
      <c r="P2562" s="25">
        <v>84</v>
      </c>
      <c r="Q2562" s="25">
        <v>100</v>
      </c>
      <c r="R2562" s="23" t="s">
        <v>51</v>
      </c>
      <c r="S2562" s="25">
        <v>58</v>
      </c>
      <c r="T2562" s="23" t="s">
        <v>64</v>
      </c>
    </row>
    <row r="2563" spans="1:20" x14ac:dyDescent="0.3">
      <c r="A2563" s="26">
        <v>44208</v>
      </c>
      <c r="B2563" s="23" t="s">
        <v>45</v>
      </c>
      <c r="C2563" s="23" t="s">
        <v>46</v>
      </c>
      <c r="D2563" s="23" t="s">
        <v>47</v>
      </c>
      <c r="E2563" s="25">
        <v>170</v>
      </c>
      <c r="F2563" s="24">
        <v>48</v>
      </c>
      <c r="G2563" s="24">
        <v>0</v>
      </c>
      <c r="H2563" s="24">
        <v>-15</v>
      </c>
      <c r="I2563" s="23" t="s">
        <v>463</v>
      </c>
      <c r="J2563" s="24">
        <v>110</v>
      </c>
      <c r="K2563" s="23" t="s">
        <v>200</v>
      </c>
      <c r="L2563" s="30" t="s">
        <v>132</v>
      </c>
      <c r="M2563" s="31">
        <v>3</v>
      </c>
      <c r="N2563" s="31">
        <v>22</v>
      </c>
      <c r="O2563" s="30" t="s">
        <v>205</v>
      </c>
      <c r="P2563" s="25">
        <v>83</v>
      </c>
      <c r="Q2563" s="25">
        <v>99</v>
      </c>
      <c r="R2563" s="23" t="s">
        <v>51</v>
      </c>
      <c r="S2563" s="25">
        <v>57</v>
      </c>
      <c r="T2563" s="23" t="s">
        <v>94</v>
      </c>
    </row>
    <row r="2564" spans="1:20" x14ac:dyDescent="0.3">
      <c r="A2564" s="26">
        <v>44209</v>
      </c>
      <c r="B2564" s="23" t="s">
        <v>45</v>
      </c>
      <c r="C2564" s="23" t="s">
        <v>46</v>
      </c>
      <c r="D2564" s="23" t="s">
        <v>47</v>
      </c>
      <c r="E2564" s="25">
        <v>170</v>
      </c>
      <c r="F2564" s="24">
        <v>54</v>
      </c>
      <c r="G2564" s="24">
        <v>0</v>
      </c>
      <c r="H2564" s="24">
        <v>-8</v>
      </c>
      <c r="I2564" s="23" t="s">
        <v>1108</v>
      </c>
      <c r="J2564" s="24">
        <v>117</v>
      </c>
      <c r="K2564" s="23" t="s">
        <v>538</v>
      </c>
      <c r="L2564" s="32">
        <v>21</v>
      </c>
      <c r="M2564" s="31">
        <v>3</v>
      </c>
      <c r="N2564" s="31">
        <v>33</v>
      </c>
      <c r="O2564" s="30" t="s">
        <v>318</v>
      </c>
      <c r="P2564" s="25">
        <v>84</v>
      </c>
      <c r="Q2564" s="25">
        <v>100</v>
      </c>
      <c r="R2564" s="23" t="s">
        <v>51</v>
      </c>
      <c r="S2564" s="25">
        <v>60</v>
      </c>
      <c r="T2564" s="23" t="s">
        <v>146</v>
      </c>
    </row>
    <row r="2565" spans="1:20" x14ac:dyDescent="0.3">
      <c r="A2565" s="26">
        <v>44210</v>
      </c>
      <c r="B2565" s="23" t="s">
        <v>45</v>
      </c>
      <c r="C2565" s="23" t="s">
        <v>46</v>
      </c>
      <c r="D2565" s="23" t="s">
        <v>47</v>
      </c>
      <c r="E2565" s="25">
        <v>170</v>
      </c>
      <c r="F2565" s="24">
        <v>34</v>
      </c>
      <c r="G2565" s="24">
        <v>16</v>
      </c>
      <c r="H2565" s="24">
        <v>-16</v>
      </c>
      <c r="I2565" s="23" t="s">
        <v>434</v>
      </c>
      <c r="J2565" s="24">
        <v>83</v>
      </c>
      <c r="K2565" s="23" t="s">
        <v>992</v>
      </c>
      <c r="L2565" s="32">
        <v>11</v>
      </c>
      <c r="M2565" s="31">
        <v>3</v>
      </c>
      <c r="N2565" s="31">
        <v>42</v>
      </c>
      <c r="O2565" s="30" t="s">
        <v>169</v>
      </c>
      <c r="P2565" s="25">
        <v>91</v>
      </c>
      <c r="Q2565" s="25">
        <v>100</v>
      </c>
      <c r="R2565" s="23" t="s">
        <v>51</v>
      </c>
      <c r="S2565" s="25">
        <v>75</v>
      </c>
      <c r="T2565" s="23" t="s">
        <v>179</v>
      </c>
    </row>
    <row r="2566" spans="1:20" x14ac:dyDescent="0.3">
      <c r="A2566" s="26">
        <v>44211</v>
      </c>
      <c r="B2566" s="23" t="s">
        <v>45</v>
      </c>
      <c r="C2566" s="23" t="s">
        <v>46</v>
      </c>
      <c r="D2566" s="23" t="s">
        <v>47</v>
      </c>
      <c r="E2566" s="25">
        <v>170</v>
      </c>
      <c r="F2566" s="24">
        <v>76</v>
      </c>
      <c r="G2566" s="24">
        <v>0</v>
      </c>
      <c r="H2566" s="24">
        <v>13</v>
      </c>
      <c r="I2566" s="23" t="s">
        <v>272</v>
      </c>
      <c r="J2566" s="24">
        <v>138</v>
      </c>
      <c r="K2566" s="23" t="s">
        <v>278</v>
      </c>
      <c r="L2566" s="32">
        <v>28</v>
      </c>
      <c r="M2566" s="31">
        <v>6</v>
      </c>
      <c r="N2566" s="31">
        <v>39</v>
      </c>
      <c r="O2566" s="30" t="s">
        <v>94</v>
      </c>
      <c r="P2566" s="25">
        <v>82</v>
      </c>
      <c r="Q2566" s="25">
        <v>100</v>
      </c>
      <c r="R2566" s="23" t="s">
        <v>51</v>
      </c>
      <c r="S2566" s="25">
        <v>54</v>
      </c>
      <c r="T2566" s="23" t="s">
        <v>50</v>
      </c>
    </row>
    <row r="2567" spans="1:20" x14ac:dyDescent="0.3">
      <c r="A2567" s="26">
        <v>44212</v>
      </c>
      <c r="B2567" s="23" t="s">
        <v>45</v>
      </c>
      <c r="C2567" s="23" t="s">
        <v>46</v>
      </c>
      <c r="D2567" s="23" t="s">
        <v>47</v>
      </c>
      <c r="E2567" s="25">
        <v>170</v>
      </c>
      <c r="F2567" s="24">
        <v>65</v>
      </c>
      <c r="G2567" s="24">
        <v>0</v>
      </c>
      <c r="H2567" s="24">
        <v>-8</v>
      </c>
      <c r="I2567" s="23" t="s">
        <v>51</v>
      </c>
      <c r="J2567" s="24">
        <v>138</v>
      </c>
      <c r="K2567" s="23" t="s">
        <v>552</v>
      </c>
      <c r="L2567" s="30" t="s">
        <v>84</v>
      </c>
      <c r="M2567" s="31">
        <v>3</v>
      </c>
      <c r="N2567" s="31">
        <v>28</v>
      </c>
      <c r="O2567" s="30" t="s">
        <v>162</v>
      </c>
      <c r="P2567" s="25">
        <v>80</v>
      </c>
      <c r="Q2567" s="25">
        <v>100</v>
      </c>
      <c r="R2567" s="23" t="s">
        <v>51</v>
      </c>
      <c r="S2567" s="25">
        <v>45</v>
      </c>
      <c r="T2567" s="23" t="s">
        <v>52</v>
      </c>
    </row>
    <row r="2568" spans="1:20" x14ac:dyDescent="0.3">
      <c r="A2568" s="26">
        <v>44213</v>
      </c>
      <c r="B2568" s="23" t="s">
        <v>45</v>
      </c>
      <c r="C2568" s="23" t="s">
        <v>46</v>
      </c>
      <c r="D2568" s="23" t="s">
        <v>47</v>
      </c>
      <c r="E2568" s="25">
        <v>170</v>
      </c>
      <c r="F2568" s="24">
        <v>56</v>
      </c>
      <c r="G2568" s="24">
        <v>0</v>
      </c>
      <c r="H2568" s="24">
        <v>-9</v>
      </c>
      <c r="I2568" s="23" t="s">
        <v>604</v>
      </c>
      <c r="J2568" s="24">
        <v>121</v>
      </c>
      <c r="K2568" s="23" t="s">
        <v>797</v>
      </c>
      <c r="L2568" s="32">
        <v>12</v>
      </c>
      <c r="M2568" s="31">
        <v>0</v>
      </c>
      <c r="N2568" s="31">
        <v>33</v>
      </c>
      <c r="O2568" s="30" t="s">
        <v>189</v>
      </c>
      <c r="P2568" s="25">
        <v>87</v>
      </c>
      <c r="Q2568" s="25">
        <v>100</v>
      </c>
      <c r="R2568" s="23" t="s">
        <v>51</v>
      </c>
      <c r="S2568" s="25">
        <v>69</v>
      </c>
      <c r="T2568" s="23" t="s">
        <v>91</v>
      </c>
    </row>
    <row r="2569" spans="1:20" x14ac:dyDescent="0.3">
      <c r="A2569" s="26">
        <v>44214</v>
      </c>
      <c r="B2569" s="23" t="s">
        <v>45</v>
      </c>
      <c r="C2569" s="23" t="s">
        <v>46</v>
      </c>
      <c r="D2569" s="23" t="s">
        <v>47</v>
      </c>
      <c r="E2569" s="25">
        <v>170</v>
      </c>
      <c r="F2569" s="24">
        <v>96</v>
      </c>
      <c r="G2569" s="24">
        <v>0</v>
      </c>
      <c r="H2569" s="24">
        <v>36</v>
      </c>
      <c r="I2569" s="23" t="s">
        <v>581</v>
      </c>
      <c r="J2569" s="24">
        <v>157</v>
      </c>
      <c r="K2569" s="23" t="s">
        <v>200</v>
      </c>
      <c r="L2569" s="30" t="s">
        <v>132</v>
      </c>
      <c r="M2569" s="31">
        <v>6</v>
      </c>
      <c r="N2569" s="31">
        <v>39</v>
      </c>
      <c r="O2569" s="30" t="s">
        <v>182</v>
      </c>
      <c r="P2569" s="25">
        <v>85</v>
      </c>
      <c r="Q2569" s="25">
        <v>96</v>
      </c>
      <c r="R2569" s="23" t="s">
        <v>189</v>
      </c>
      <c r="S2569" s="25">
        <v>63</v>
      </c>
      <c r="T2569" s="23" t="s">
        <v>52</v>
      </c>
    </row>
    <row r="2570" spans="1:20" x14ac:dyDescent="0.3">
      <c r="A2570" s="26">
        <v>44215</v>
      </c>
      <c r="B2570" s="23" t="s">
        <v>45</v>
      </c>
      <c r="C2570" s="23" t="s">
        <v>46</v>
      </c>
      <c r="D2570" s="23" t="s">
        <v>47</v>
      </c>
      <c r="E2570" s="25">
        <v>170</v>
      </c>
      <c r="F2570" s="24">
        <v>84</v>
      </c>
      <c r="G2570" s="24">
        <v>0</v>
      </c>
      <c r="H2570" s="24">
        <v>9</v>
      </c>
      <c r="I2570" s="23" t="s">
        <v>183</v>
      </c>
      <c r="J2570" s="24">
        <v>158</v>
      </c>
      <c r="K2570" s="23" t="s">
        <v>992</v>
      </c>
      <c r="L2570" s="32">
        <v>21</v>
      </c>
      <c r="M2570" s="31">
        <v>31</v>
      </c>
      <c r="N2570" s="31">
        <v>158</v>
      </c>
      <c r="O2570" s="30" t="s">
        <v>142</v>
      </c>
      <c r="P2570" s="25">
        <v>55</v>
      </c>
      <c r="Q2570" s="25">
        <v>100</v>
      </c>
      <c r="R2570" s="23" t="s">
        <v>51</v>
      </c>
      <c r="S2570" s="25">
        <v>28</v>
      </c>
      <c r="T2570" s="23" t="s">
        <v>213</v>
      </c>
    </row>
    <row r="2571" spans="1:20" x14ac:dyDescent="0.3">
      <c r="A2571" s="26">
        <v>44216</v>
      </c>
      <c r="B2571" s="23" t="s">
        <v>45</v>
      </c>
      <c r="C2571" s="23" t="s">
        <v>46</v>
      </c>
      <c r="D2571" s="23" t="s">
        <v>47</v>
      </c>
      <c r="E2571" s="25">
        <v>170</v>
      </c>
      <c r="F2571" s="24">
        <v>133</v>
      </c>
      <c r="G2571" s="24">
        <v>0</v>
      </c>
      <c r="H2571" s="24">
        <v>88</v>
      </c>
      <c r="I2571" s="23" t="s">
        <v>100</v>
      </c>
      <c r="J2571" s="24">
        <v>178</v>
      </c>
      <c r="K2571" s="23" t="s">
        <v>119</v>
      </c>
      <c r="L2571" s="32">
        <v>24</v>
      </c>
      <c r="M2571" s="31">
        <v>28</v>
      </c>
      <c r="N2571" s="31">
        <v>200</v>
      </c>
      <c r="O2571" s="30" t="s">
        <v>271</v>
      </c>
      <c r="P2571" s="25">
        <v>49</v>
      </c>
      <c r="Q2571" s="25">
        <v>84</v>
      </c>
      <c r="R2571" s="23" t="s">
        <v>100</v>
      </c>
      <c r="S2571" s="25">
        <v>44</v>
      </c>
      <c r="T2571" s="23" t="s">
        <v>71</v>
      </c>
    </row>
    <row r="2572" spans="1:20" x14ac:dyDescent="0.3">
      <c r="A2572" s="26">
        <v>44217</v>
      </c>
      <c r="B2572" s="23" t="s">
        <v>45</v>
      </c>
      <c r="C2572" s="23" t="s">
        <v>46</v>
      </c>
      <c r="D2572" s="23" t="s">
        <v>47</v>
      </c>
      <c r="E2572" s="25">
        <v>170</v>
      </c>
      <c r="F2572" s="24">
        <v>125</v>
      </c>
      <c r="G2572" s="24">
        <v>84</v>
      </c>
      <c r="H2572" s="24">
        <v>50</v>
      </c>
      <c r="I2572" s="23" t="s">
        <v>261</v>
      </c>
      <c r="J2572" s="24">
        <v>200</v>
      </c>
      <c r="K2572" s="23" t="s">
        <v>584</v>
      </c>
      <c r="L2572" s="32">
        <v>11</v>
      </c>
      <c r="M2572" s="31">
        <v>22</v>
      </c>
      <c r="N2572" s="31">
        <v>181</v>
      </c>
      <c r="O2572" s="30" t="s">
        <v>99</v>
      </c>
      <c r="P2572" s="25">
        <v>56</v>
      </c>
      <c r="Q2572" s="25">
        <v>96</v>
      </c>
      <c r="R2572" s="23" t="s">
        <v>51</v>
      </c>
      <c r="S2572" s="25">
        <v>30</v>
      </c>
      <c r="T2572" s="23" t="s">
        <v>135</v>
      </c>
    </row>
    <row r="2573" spans="1:20" x14ac:dyDescent="0.3">
      <c r="A2573" s="26">
        <v>44218</v>
      </c>
      <c r="B2573" s="23" t="s">
        <v>45</v>
      </c>
      <c r="C2573" s="23" t="s">
        <v>46</v>
      </c>
      <c r="D2573" s="23" t="s">
        <v>47</v>
      </c>
      <c r="E2573" s="25">
        <v>170</v>
      </c>
      <c r="F2573" s="24">
        <v>92</v>
      </c>
      <c r="G2573" s="24">
        <v>38</v>
      </c>
      <c r="H2573" s="24">
        <v>42</v>
      </c>
      <c r="I2573" s="23" t="s">
        <v>1109</v>
      </c>
      <c r="J2573" s="24">
        <v>142</v>
      </c>
      <c r="K2573" s="23" t="s">
        <v>51</v>
      </c>
      <c r="L2573" s="32">
        <v>32</v>
      </c>
      <c r="M2573" s="31">
        <v>11</v>
      </c>
      <c r="N2573" s="31">
        <v>136</v>
      </c>
      <c r="O2573" s="30" t="s">
        <v>367</v>
      </c>
      <c r="P2573" s="25">
        <v>67</v>
      </c>
      <c r="Q2573" s="25">
        <v>95</v>
      </c>
      <c r="R2573" s="23" t="s">
        <v>124</v>
      </c>
      <c r="S2573" s="25">
        <v>48</v>
      </c>
      <c r="T2573" s="23" t="s">
        <v>128</v>
      </c>
    </row>
    <row r="2574" spans="1:20" x14ac:dyDescent="0.3">
      <c r="A2574" s="26">
        <v>44219</v>
      </c>
      <c r="B2574" s="23" t="s">
        <v>45</v>
      </c>
      <c r="C2574" s="23" t="s">
        <v>46</v>
      </c>
      <c r="D2574" s="23" t="s">
        <v>47</v>
      </c>
      <c r="E2574" s="25">
        <v>170</v>
      </c>
      <c r="F2574" s="24">
        <v>98</v>
      </c>
      <c r="G2574" s="24">
        <v>178</v>
      </c>
      <c r="H2574" s="24">
        <v>40</v>
      </c>
      <c r="I2574" s="23" t="s">
        <v>961</v>
      </c>
      <c r="J2574" s="24">
        <v>157</v>
      </c>
      <c r="K2574" s="23" t="s">
        <v>1110</v>
      </c>
      <c r="L2574" s="32">
        <v>27</v>
      </c>
      <c r="M2574" s="31">
        <v>19</v>
      </c>
      <c r="N2574" s="31">
        <v>142</v>
      </c>
      <c r="O2574" s="30" t="s">
        <v>162</v>
      </c>
      <c r="P2574" s="25">
        <v>65</v>
      </c>
      <c r="Q2574" s="25">
        <v>97</v>
      </c>
      <c r="R2574" s="23" t="s">
        <v>388</v>
      </c>
      <c r="S2574" s="25">
        <v>44</v>
      </c>
      <c r="T2574" s="23" t="s">
        <v>127</v>
      </c>
    </row>
    <row r="2575" spans="1:20" x14ac:dyDescent="0.3">
      <c r="A2575" s="26">
        <v>44220</v>
      </c>
      <c r="B2575" s="23" t="s">
        <v>45</v>
      </c>
      <c r="C2575" s="23" t="s">
        <v>46</v>
      </c>
      <c r="D2575" s="23" t="s">
        <v>47</v>
      </c>
      <c r="E2575" s="25">
        <v>170</v>
      </c>
      <c r="F2575" s="24">
        <v>112</v>
      </c>
      <c r="G2575" s="24">
        <v>242</v>
      </c>
      <c r="H2575" s="24">
        <v>68</v>
      </c>
      <c r="I2575" s="23" t="s">
        <v>1111</v>
      </c>
      <c r="J2575" s="24">
        <v>156</v>
      </c>
      <c r="K2575" s="23" t="s">
        <v>303</v>
      </c>
      <c r="L2575" s="32">
        <v>19</v>
      </c>
      <c r="M2575" s="31">
        <v>8</v>
      </c>
      <c r="N2575" s="31">
        <v>78</v>
      </c>
      <c r="O2575" s="30" t="s">
        <v>55</v>
      </c>
      <c r="P2575" s="25">
        <v>69</v>
      </c>
      <c r="Q2575" s="25">
        <v>99</v>
      </c>
      <c r="R2575" s="23" t="s">
        <v>65</v>
      </c>
      <c r="S2575" s="25">
        <v>51</v>
      </c>
      <c r="T2575" s="23" t="s">
        <v>369</v>
      </c>
    </row>
    <row r="2576" spans="1:20" x14ac:dyDescent="0.3">
      <c r="A2576" s="26">
        <v>44221</v>
      </c>
      <c r="B2576" s="23" t="s">
        <v>45</v>
      </c>
      <c r="C2576" s="23" t="s">
        <v>46</v>
      </c>
      <c r="D2576" s="23" t="s">
        <v>47</v>
      </c>
      <c r="E2576" s="25">
        <v>170</v>
      </c>
      <c r="F2576" s="24">
        <v>98</v>
      </c>
      <c r="G2576" s="24">
        <v>142</v>
      </c>
      <c r="H2576" s="24">
        <v>80</v>
      </c>
      <c r="I2576" s="23" t="s">
        <v>1075</v>
      </c>
      <c r="J2576" s="24">
        <v>116</v>
      </c>
      <c r="K2576" s="23" t="s">
        <v>575</v>
      </c>
      <c r="L2576" s="30" t="s">
        <v>84</v>
      </c>
      <c r="M2576" s="31">
        <v>3</v>
      </c>
      <c r="N2576" s="31">
        <v>31</v>
      </c>
      <c r="O2576" s="30" t="s">
        <v>139</v>
      </c>
      <c r="P2576" s="25">
        <v>97</v>
      </c>
      <c r="Q2576" s="25">
        <v>100</v>
      </c>
      <c r="R2576" s="23" t="s">
        <v>51</v>
      </c>
      <c r="S2576" s="25">
        <v>85</v>
      </c>
      <c r="T2576" s="23" t="s">
        <v>64</v>
      </c>
    </row>
    <row r="2577" spans="1:20" x14ac:dyDescent="0.3">
      <c r="A2577" s="26">
        <v>44222</v>
      </c>
      <c r="B2577" s="23" t="s">
        <v>45</v>
      </c>
      <c r="C2577" s="23" t="s">
        <v>46</v>
      </c>
      <c r="D2577" s="23" t="s">
        <v>47</v>
      </c>
      <c r="E2577" s="25">
        <v>170</v>
      </c>
      <c r="F2577" s="24">
        <v>130</v>
      </c>
      <c r="G2577" s="24">
        <v>20</v>
      </c>
      <c r="H2577" s="24">
        <v>73</v>
      </c>
      <c r="I2577" s="23" t="s">
        <v>51</v>
      </c>
      <c r="J2577" s="24">
        <v>187</v>
      </c>
      <c r="K2577" s="23" t="s">
        <v>268</v>
      </c>
      <c r="L2577" s="32">
        <v>10</v>
      </c>
      <c r="M2577" s="31">
        <v>3</v>
      </c>
      <c r="N2577" s="31">
        <v>42</v>
      </c>
      <c r="O2577" s="30" t="s">
        <v>650</v>
      </c>
      <c r="P2577" s="25">
        <v>84</v>
      </c>
      <c r="Q2577" s="25">
        <v>99</v>
      </c>
      <c r="R2577" s="23" t="s">
        <v>286</v>
      </c>
      <c r="S2577" s="25">
        <v>65</v>
      </c>
      <c r="T2577" s="23" t="s">
        <v>64</v>
      </c>
    </row>
    <row r="2578" spans="1:20" x14ac:dyDescent="0.3">
      <c r="A2578" s="26">
        <v>44223</v>
      </c>
      <c r="B2578" s="23" t="s">
        <v>45</v>
      </c>
      <c r="C2578" s="23" t="s">
        <v>46</v>
      </c>
      <c r="D2578" s="23" t="s">
        <v>47</v>
      </c>
      <c r="E2578" s="25">
        <v>170</v>
      </c>
      <c r="F2578" s="24">
        <v>160</v>
      </c>
      <c r="G2578" s="24">
        <v>0</v>
      </c>
      <c r="H2578" s="24">
        <v>103</v>
      </c>
      <c r="I2578" s="23" t="s">
        <v>893</v>
      </c>
      <c r="J2578" s="24">
        <v>216</v>
      </c>
      <c r="K2578" s="23" t="s">
        <v>212</v>
      </c>
      <c r="L2578" s="30" t="s">
        <v>102</v>
      </c>
      <c r="M2578" s="31">
        <v>8</v>
      </c>
      <c r="N2578" s="31">
        <v>42</v>
      </c>
      <c r="O2578" s="30" t="s">
        <v>750</v>
      </c>
      <c r="P2578" s="25">
        <v>86</v>
      </c>
      <c r="Q2578" s="25">
        <v>100</v>
      </c>
      <c r="R2578" s="23" t="s">
        <v>51</v>
      </c>
      <c r="S2578" s="25">
        <v>63</v>
      </c>
      <c r="T2578" s="23" t="s">
        <v>146</v>
      </c>
    </row>
    <row r="2579" spans="1:20" x14ac:dyDescent="0.3">
      <c r="A2579" s="26">
        <v>44224</v>
      </c>
      <c r="B2579" s="23" t="s">
        <v>45</v>
      </c>
      <c r="C2579" s="23" t="s">
        <v>46</v>
      </c>
      <c r="D2579" s="23" t="s">
        <v>47</v>
      </c>
      <c r="E2579" s="25">
        <v>170</v>
      </c>
      <c r="F2579" s="24">
        <v>140</v>
      </c>
      <c r="G2579" s="24">
        <v>0</v>
      </c>
      <c r="H2579" s="24">
        <v>84</v>
      </c>
      <c r="I2579" s="23" t="s">
        <v>513</v>
      </c>
      <c r="J2579" s="24">
        <v>197</v>
      </c>
      <c r="K2579" s="23" t="s">
        <v>797</v>
      </c>
      <c r="L2579" s="30" t="s">
        <v>263</v>
      </c>
      <c r="M2579" s="31">
        <v>3</v>
      </c>
      <c r="N2579" s="31">
        <v>61</v>
      </c>
      <c r="O2579" s="30" t="s">
        <v>98</v>
      </c>
      <c r="P2579" s="25">
        <v>84</v>
      </c>
      <c r="Q2579" s="25">
        <v>100</v>
      </c>
      <c r="R2579" s="23" t="s">
        <v>51</v>
      </c>
      <c r="S2579" s="25">
        <v>64</v>
      </c>
      <c r="T2579" s="23" t="s">
        <v>201</v>
      </c>
    </row>
    <row r="2580" spans="1:20" x14ac:dyDescent="0.3">
      <c r="A2580" s="26">
        <v>44225</v>
      </c>
      <c r="B2580" s="23" t="s">
        <v>45</v>
      </c>
      <c r="C2580" s="23" t="s">
        <v>46</v>
      </c>
      <c r="D2580" s="23" t="s">
        <v>47</v>
      </c>
      <c r="E2580" s="25">
        <v>170</v>
      </c>
      <c r="F2580" s="24">
        <v>148</v>
      </c>
      <c r="G2580" s="24">
        <v>18</v>
      </c>
      <c r="H2580" s="24">
        <v>94</v>
      </c>
      <c r="I2580" s="23" t="s">
        <v>51</v>
      </c>
      <c r="J2580" s="24">
        <v>203</v>
      </c>
      <c r="K2580" s="23" t="s">
        <v>702</v>
      </c>
      <c r="L2580" s="30" t="s">
        <v>116</v>
      </c>
      <c r="M2580" s="31">
        <v>6</v>
      </c>
      <c r="N2580" s="31">
        <v>25</v>
      </c>
      <c r="O2580" s="30" t="s">
        <v>86</v>
      </c>
      <c r="P2580" s="25">
        <v>83</v>
      </c>
      <c r="Q2580" s="25">
        <v>100</v>
      </c>
      <c r="R2580" s="23" t="s">
        <v>51</v>
      </c>
      <c r="S2580" s="25">
        <v>59</v>
      </c>
      <c r="T2580" s="23" t="s">
        <v>50</v>
      </c>
    </row>
    <row r="2581" spans="1:20" x14ac:dyDescent="0.3">
      <c r="A2581" s="26">
        <v>44226</v>
      </c>
      <c r="B2581" s="23" t="s">
        <v>45</v>
      </c>
      <c r="C2581" s="23" t="s">
        <v>46</v>
      </c>
      <c r="D2581" s="23" t="s">
        <v>47</v>
      </c>
      <c r="E2581" s="25">
        <v>170</v>
      </c>
      <c r="F2581" s="24">
        <v>121</v>
      </c>
      <c r="G2581" s="24">
        <v>2</v>
      </c>
      <c r="H2581" s="24">
        <v>90</v>
      </c>
      <c r="I2581" s="23" t="s">
        <v>652</v>
      </c>
      <c r="J2581" s="24">
        <v>152</v>
      </c>
      <c r="K2581" s="23" t="s">
        <v>751</v>
      </c>
      <c r="L2581" s="32">
        <v>26</v>
      </c>
      <c r="M2581" s="31">
        <v>36</v>
      </c>
      <c r="N2581" s="31">
        <v>142</v>
      </c>
      <c r="O2581" s="30" t="s">
        <v>155</v>
      </c>
      <c r="P2581" s="25">
        <v>65</v>
      </c>
      <c r="Q2581" s="25">
        <v>98</v>
      </c>
      <c r="R2581" s="23" t="s">
        <v>51</v>
      </c>
      <c r="S2581" s="25">
        <v>45</v>
      </c>
      <c r="T2581" s="23" t="s">
        <v>169</v>
      </c>
    </row>
    <row r="2582" spans="1:20" x14ac:dyDescent="0.3">
      <c r="A2582" s="26">
        <v>44227</v>
      </c>
      <c r="B2582" s="23" t="s">
        <v>45</v>
      </c>
      <c r="C2582" s="23" t="s">
        <v>46</v>
      </c>
      <c r="D2582" s="23" t="s">
        <v>47</v>
      </c>
      <c r="E2582" s="25">
        <v>170</v>
      </c>
      <c r="F2582" s="24">
        <v>164</v>
      </c>
      <c r="G2582" s="24">
        <v>2</v>
      </c>
      <c r="H2582" s="24">
        <v>111</v>
      </c>
      <c r="I2582" s="23" t="s">
        <v>329</v>
      </c>
      <c r="J2582" s="24">
        <v>218</v>
      </c>
      <c r="K2582" s="23" t="s">
        <v>606</v>
      </c>
      <c r="L2582" s="32">
        <v>25</v>
      </c>
      <c r="M2582" s="31">
        <v>33</v>
      </c>
      <c r="N2582" s="31">
        <v>181</v>
      </c>
      <c r="O2582" s="30" t="s">
        <v>170</v>
      </c>
      <c r="P2582" s="25">
        <v>50</v>
      </c>
      <c r="Q2582" s="25">
        <v>81</v>
      </c>
      <c r="R2582" s="23" t="s">
        <v>143</v>
      </c>
      <c r="S2582" s="25">
        <v>32</v>
      </c>
      <c r="T2582" s="23" t="s">
        <v>51</v>
      </c>
    </row>
    <row r="2583" spans="1:20" x14ac:dyDescent="0.3">
      <c r="A2583" s="26">
        <v>44228</v>
      </c>
      <c r="B2583" s="23" t="s">
        <v>45</v>
      </c>
      <c r="C2583" s="23" t="s">
        <v>46</v>
      </c>
      <c r="D2583" s="23" t="s">
        <v>47</v>
      </c>
      <c r="E2583" s="25">
        <v>170</v>
      </c>
      <c r="F2583" s="24">
        <v>154</v>
      </c>
      <c r="G2583" s="24">
        <v>0</v>
      </c>
      <c r="H2583" s="24">
        <v>86</v>
      </c>
      <c r="I2583" s="23" t="s">
        <v>470</v>
      </c>
      <c r="J2583" s="24">
        <v>222</v>
      </c>
      <c r="K2583" s="23" t="s">
        <v>734</v>
      </c>
      <c r="L2583" s="32">
        <v>24</v>
      </c>
      <c r="M2583" s="31">
        <v>22</v>
      </c>
      <c r="N2583" s="31">
        <v>133</v>
      </c>
      <c r="O2583" s="30" t="s">
        <v>70</v>
      </c>
      <c r="P2583" s="25">
        <v>51</v>
      </c>
      <c r="Q2583" s="25">
        <v>95</v>
      </c>
      <c r="R2583" s="23" t="s">
        <v>100</v>
      </c>
      <c r="S2583" s="25">
        <v>34</v>
      </c>
      <c r="T2583" s="23" t="s">
        <v>50</v>
      </c>
    </row>
    <row r="2584" spans="1:20" x14ac:dyDescent="0.3">
      <c r="A2584" s="26">
        <v>44229</v>
      </c>
      <c r="B2584" s="23" t="s">
        <v>45</v>
      </c>
      <c r="C2584" s="23" t="s">
        <v>46</v>
      </c>
      <c r="D2584" s="23" t="s">
        <v>47</v>
      </c>
      <c r="E2584" s="25">
        <v>170</v>
      </c>
      <c r="F2584" s="24">
        <v>144</v>
      </c>
      <c r="G2584" s="24">
        <v>2</v>
      </c>
      <c r="H2584" s="24">
        <v>74</v>
      </c>
      <c r="I2584" s="23" t="s">
        <v>365</v>
      </c>
      <c r="J2584" s="24">
        <v>213</v>
      </c>
      <c r="K2584" s="23" t="s">
        <v>361</v>
      </c>
      <c r="L2584" s="32">
        <v>21</v>
      </c>
      <c r="M2584" s="31">
        <v>22</v>
      </c>
      <c r="N2584" s="31">
        <v>125</v>
      </c>
      <c r="O2584" s="30" t="s">
        <v>475</v>
      </c>
      <c r="P2584" s="25">
        <v>54</v>
      </c>
      <c r="Q2584" s="25">
        <v>99</v>
      </c>
      <c r="R2584" s="23" t="s">
        <v>404</v>
      </c>
      <c r="S2584" s="25">
        <v>44</v>
      </c>
      <c r="T2584" s="23" t="s">
        <v>50</v>
      </c>
    </row>
    <row r="2585" spans="1:20" x14ac:dyDescent="0.3">
      <c r="A2585" s="26">
        <v>44230</v>
      </c>
      <c r="B2585" s="23" t="s">
        <v>45</v>
      </c>
      <c r="C2585" s="23" t="s">
        <v>46</v>
      </c>
      <c r="D2585" s="23" t="s">
        <v>47</v>
      </c>
      <c r="E2585" s="25">
        <v>170</v>
      </c>
      <c r="F2585" s="24">
        <v>144</v>
      </c>
      <c r="G2585" s="24">
        <v>0</v>
      </c>
      <c r="H2585" s="24">
        <v>85</v>
      </c>
      <c r="I2585" s="23" t="s">
        <v>394</v>
      </c>
      <c r="J2585" s="24">
        <v>203</v>
      </c>
      <c r="K2585" s="23" t="s">
        <v>423</v>
      </c>
      <c r="L2585" s="32">
        <v>24</v>
      </c>
      <c r="M2585" s="31">
        <v>11</v>
      </c>
      <c r="N2585" s="31">
        <v>75</v>
      </c>
      <c r="O2585" s="30" t="s">
        <v>91</v>
      </c>
      <c r="P2585" s="25">
        <v>62</v>
      </c>
      <c r="Q2585" s="25">
        <v>98</v>
      </c>
      <c r="R2585" s="23" t="s">
        <v>258</v>
      </c>
      <c r="S2585" s="25">
        <v>31</v>
      </c>
      <c r="T2585" s="23" t="s">
        <v>215</v>
      </c>
    </row>
    <row r="2586" spans="1:20" x14ac:dyDescent="0.3">
      <c r="A2586" s="26">
        <v>44231</v>
      </c>
      <c r="B2586" s="23" t="s">
        <v>45</v>
      </c>
      <c r="C2586" s="23" t="s">
        <v>46</v>
      </c>
      <c r="D2586" s="23" t="s">
        <v>47</v>
      </c>
      <c r="E2586" s="25">
        <v>170</v>
      </c>
      <c r="F2586" s="24">
        <v>91</v>
      </c>
      <c r="G2586" s="24">
        <v>0</v>
      </c>
      <c r="H2586" s="24">
        <v>58</v>
      </c>
      <c r="I2586" s="23" t="s">
        <v>733</v>
      </c>
      <c r="J2586" s="24">
        <v>124</v>
      </c>
      <c r="K2586" s="23" t="s">
        <v>51</v>
      </c>
      <c r="L2586" s="30" t="s">
        <v>116</v>
      </c>
      <c r="M2586" s="31">
        <v>3</v>
      </c>
      <c r="N2586" s="31">
        <v>33</v>
      </c>
      <c r="O2586" s="30" t="s">
        <v>123</v>
      </c>
      <c r="P2586" s="25">
        <v>83</v>
      </c>
      <c r="Q2586" s="25">
        <v>97</v>
      </c>
      <c r="R2586" s="23" t="s">
        <v>51</v>
      </c>
      <c r="S2586" s="25">
        <v>71</v>
      </c>
      <c r="T2586" s="23" t="s">
        <v>71</v>
      </c>
    </row>
    <row r="2587" spans="1:20" x14ac:dyDescent="0.3">
      <c r="A2587" s="26">
        <v>44232</v>
      </c>
      <c r="B2587" s="23" t="s">
        <v>45</v>
      </c>
      <c r="C2587" s="23" t="s">
        <v>46</v>
      </c>
      <c r="D2587" s="23" t="s">
        <v>47</v>
      </c>
      <c r="E2587" s="25">
        <v>170</v>
      </c>
      <c r="F2587" s="24">
        <v>85</v>
      </c>
      <c r="G2587" s="24">
        <v>404</v>
      </c>
      <c r="H2587" s="24">
        <v>63</v>
      </c>
      <c r="I2587" s="23" t="s">
        <v>51</v>
      </c>
      <c r="J2587" s="24">
        <v>107</v>
      </c>
      <c r="K2587" s="23" t="s">
        <v>71</v>
      </c>
      <c r="L2587" s="32">
        <v>28</v>
      </c>
      <c r="M2587" s="31">
        <v>0</v>
      </c>
      <c r="N2587" s="31">
        <v>33</v>
      </c>
      <c r="O2587" s="30" t="s">
        <v>107</v>
      </c>
      <c r="P2587" s="25">
        <v>96</v>
      </c>
      <c r="Q2587" s="25">
        <v>99</v>
      </c>
      <c r="R2587" s="23" t="s">
        <v>51</v>
      </c>
      <c r="S2587" s="25">
        <v>90</v>
      </c>
      <c r="T2587" s="23" t="s">
        <v>91</v>
      </c>
    </row>
    <row r="2588" spans="1:20" x14ac:dyDescent="0.3">
      <c r="A2588" s="26">
        <v>44233</v>
      </c>
      <c r="B2588" s="23" t="s">
        <v>45</v>
      </c>
      <c r="C2588" s="23" t="s">
        <v>46</v>
      </c>
      <c r="D2588" s="23" t="s">
        <v>47</v>
      </c>
      <c r="E2588" s="25">
        <v>170</v>
      </c>
      <c r="F2588" s="24">
        <v>64</v>
      </c>
      <c r="G2588" s="24">
        <v>146</v>
      </c>
      <c r="H2588" s="24">
        <v>37</v>
      </c>
      <c r="I2588" s="23" t="s">
        <v>1112</v>
      </c>
      <c r="J2588" s="24">
        <v>90</v>
      </c>
      <c r="K2588" s="23" t="s">
        <v>817</v>
      </c>
      <c r="L2588" s="32">
        <v>25</v>
      </c>
      <c r="M2588" s="31">
        <v>0</v>
      </c>
      <c r="N2588" s="31">
        <v>64</v>
      </c>
      <c r="O2588" s="30" t="s">
        <v>55</v>
      </c>
      <c r="P2588" s="25">
        <v>95</v>
      </c>
      <c r="Q2588" s="25">
        <v>99</v>
      </c>
      <c r="R2588" s="23" t="s">
        <v>51</v>
      </c>
      <c r="S2588" s="25">
        <v>89</v>
      </c>
      <c r="T2588" s="23" t="s">
        <v>369</v>
      </c>
    </row>
    <row r="2589" spans="1:20" x14ac:dyDescent="0.3">
      <c r="A2589" s="26">
        <v>44234</v>
      </c>
      <c r="B2589" s="23" t="s">
        <v>45</v>
      </c>
      <c r="C2589" s="23" t="s">
        <v>46</v>
      </c>
      <c r="D2589" s="23" t="s">
        <v>47</v>
      </c>
      <c r="E2589" s="25">
        <v>170</v>
      </c>
      <c r="F2589" s="24">
        <v>78</v>
      </c>
      <c r="G2589" s="24">
        <v>20</v>
      </c>
      <c r="H2589" s="24">
        <v>27</v>
      </c>
      <c r="I2589" s="23" t="s">
        <v>446</v>
      </c>
      <c r="J2589" s="24">
        <v>128</v>
      </c>
      <c r="K2589" s="23" t="s">
        <v>1071</v>
      </c>
      <c r="L2589" s="32">
        <v>22</v>
      </c>
      <c r="M2589" s="31">
        <v>6</v>
      </c>
      <c r="N2589" s="31">
        <v>119</v>
      </c>
      <c r="O2589" s="30" t="s">
        <v>177</v>
      </c>
      <c r="P2589" s="25">
        <v>92</v>
      </c>
      <c r="Q2589" s="25">
        <v>100</v>
      </c>
      <c r="R2589" s="23" t="s">
        <v>51</v>
      </c>
      <c r="S2589" s="25">
        <v>59</v>
      </c>
      <c r="T2589" s="23" t="s">
        <v>51</v>
      </c>
    </row>
    <row r="2590" spans="1:20" x14ac:dyDescent="0.3">
      <c r="A2590" s="26">
        <v>44235</v>
      </c>
      <c r="B2590" s="23" t="s">
        <v>45</v>
      </c>
      <c r="C2590" s="23" t="s">
        <v>46</v>
      </c>
      <c r="D2590" s="23" t="s">
        <v>47</v>
      </c>
      <c r="E2590" s="25">
        <v>170</v>
      </c>
      <c r="F2590" s="24">
        <v>96</v>
      </c>
      <c r="G2590" s="24">
        <v>0</v>
      </c>
      <c r="H2590" s="24">
        <v>42</v>
      </c>
      <c r="I2590" s="23" t="s">
        <v>1015</v>
      </c>
      <c r="J2590" s="24">
        <v>151</v>
      </c>
      <c r="K2590" s="23" t="s">
        <v>702</v>
      </c>
      <c r="L2590" s="32">
        <v>99</v>
      </c>
      <c r="M2590" s="31">
        <v>8</v>
      </c>
      <c r="N2590" s="31">
        <v>81</v>
      </c>
      <c r="O2590" s="30" t="s">
        <v>70</v>
      </c>
      <c r="P2590" s="25">
        <v>77</v>
      </c>
      <c r="Q2590" s="25">
        <v>99</v>
      </c>
      <c r="R2590" s="23" t="s">
        <v>51</v>
      </c>
      <c r="S2590" s="25">
        <v>49</v>
      </c>
      <c r="T2590" s="23" t="s">
        <v>52</v>
      </c>
    </row>
    <row r="2591" spans="1:20" x14ac:dyDescent="0.3">
      <c r="A2591" s="26">
        <v>44236</v>
      </c>
      <c r="B2591" s="23" t="s">
        <v>45</v>
      </c>
      <c r="C2591" s="23" t="s">
        <v>46</v>
      </c>
      <c r="D2591" s="23" t="s">
        <v>47</v>
      </c>
      <c r="E2591" s="25">
        <v>170</v>
      </c>
      <c r="F2591" s="24">
        <v>116</v>
      </c>
      <c r="G2591" s="24">
        <v>10</v>
      </c>
      <c r="H2591" s="24">
        <v>65</v>
      </c>
      <c r="I2591" s="23" t="s">
        <v>1113</v>
      </c>
      <c r="J2591" s="24">
        <v>166</v>
      </c>
      <c r="K2591" s="23" t="s">
        <v>412</v>
      </c>
      <c r="L2591" s="32">
        <v>29</v>
      </c>
      <c r="M2591" s="31">
        <v>14</v>
      </c>
      <c r="N2591" s="31">
        <v>100</v>
      </c>
      <c r="O2591" s="30" t="s">
        <v>91</v>
      </c>
      <c r="P2591" s="25">
        <v>51</v>
      </c>
      <c r="Q2591" s="25">
        <v>90</v>
      </c>
      <c r="R2591" s="23" t="s">
        <v>80</v>
      </c>
      <c r="S2591" s="25">
        <v>30</v>
      </c>
      <c r="T2591" s="23" t="s">
        <v>50</v>
      </c>
    </row>
    <row r="2592" spans="1:20" x14ac:dyDescent="0.3">
      <c r="A2592" s="26">
        <v>44237</v>
      </c>
      <c r="B2592" s="23" t="s">
        <v>45</v>
      </c>
      <c r="C2592" s="23" t="s">
        <v>46</v>
      </c>
      <c r="D2592" s="23" t="s">
        <v>47</v>
      </c>
      <c r="E2592" s="25">
        <v>170</v>
      </c>
      <c r="F2592" s="24">
        <v>105</v>
      </c>
      <c r="G2592" s="24">
        <v>2</v>
      </c>
      <c r="H2592" s="24">
        <v>56</v>
      </c>
      <c r="I2592" s="23" t="s">
        <v>803</v>
      </c>
      <c r="J2592" s="24">
        <v>154</v>
      </c>
      <c r="K2592" s="23" t="s">
        <v>702</v>
      </c>
      <c r="L2592" s="30" t="s">
        <v>218</v>
      </c>
      <c r="M2592" s="31">
        <v>17</v>
      </c>
      <c r="N2592" s="31">
        <v>114</v>
      </c>
      <c r="O2592" s="30" t="s">
        <v>264</v>
      </c>
      <c r="P2592" s="25">
        <v>71</v>
      </c>
      <c r="Q2592" s="25">
        <v>98</v>
      </c>
      <c r="R2592" s="23" t="s">
        <v>103</v>
      </c>
      <c r="S2592" s="25">
        <v>48</v>
      </c>
      <c r="T2592" s="23" t="s">
        <v>61</v>
      </c>
    </row>
    <row r="2593" spans="1:20" x14ac:dyDescent="0.3">
      <c r="A2593" s="26">
        <v>44238</v>
      </c>
      <c r="B2593" s="23" t="s">
        <v>45</v>
      </c>
      <c r="C2593" s="23" t="s">
        <v>46</v>
      </c>
      <c r="D2593" s="23" t="s">
        <v>47</v>
      </c>
      <c r="E2593" s="25">
        <v>170</v>
      </c>
      <c r="F2593" s="24">
        <v>116</v>
      </c>
      <c r="G2593" s="24">
        <v>80</v>
      </c>
      <c r="H2593" s="24">
        <v>68</v>
      </c>
      <c r="I2593" s="23" t="s">
        <v>564</v>
      </c>
      <c r="J2593" s="24">
        <v>164</v>
      </c>
      <c r="K2593" s="23" t="s">
        <v>811</v>
      </c>
      <c r="L2593" s="30" t="s">
        <v>533</v>
      </c>
      <c r="M2593" s="31">
        <v>6</v>
      </c>
      <c r="N2593" s="31">
        <v>39</v>
      </c>
      <c r="O2593" s="30" t="s">
        <v>164</v>
      </c>
      <c r="P2593" s="25">
        <v>87</v>
      </c>
      <c r="Q2593" s="25">
        <v>99</v>
      </c>
      <c r="R2593" s="23" t="s">
        <v>249</v>
      </c>
      <c r="S2593" s="25">
        <v>71</v>
      </c>
      <c r="T2593" s="23" t="s">
        <v>61</v>
      </c>
    </row>
    <row r="2594" spans="1:20" x14ac:dyDescent="0.3">
      <c r="A2594" s="26">
        <v>44239</v>
      </c>
      <c r="B2594" s="23" t="s">
        <v>45</v>
      </c>
      <c r="C2594" s="23" t="s">
        <v>46</v>
      </c>
      <c r="D2594" s="23" t="s">
        <v>47</v>
      </c>
      <c r="E2594" s="25">
        <v>170</v>
      </c>
      <c r="F2594" s="24">
        <v>121</v>
      </c>
      <c r="G2594" s="24">
        <v>10</v>
      </c>
      <c r="H2594" s="24">
        <v>64</v>
      </c>
      <c r="I2594" s="23" t="s">
        <v>1114</v>
      </c>
      <c r="J2594" s="24">
        <v>178</v>
      </c>
      <c r="K2594" s="23" t="s">
        <v>208</v>
      </c>
      <c r="L2594" s="32">
        <v>23</v>
      </c>
      <c r="M2594" s="31">
        <v>8</v>
      </c>
      <c r="N2594" s="31">
        <v>64</v>
      </c>
      <c r="O2594" s="30" t="s">
        <v>61</v>
      </c>
      <c r="P2594" s="25">
        <v>78</v>
      </c>
      <c r="Q2594" s="25">
        <v>100</v>
      </c>
      <c r="R2594" s="23" t="s">
        <v>51</v>
      </c>
      <c r="S2594" s="25">
        <v>48</v>
      </c>
      <c r="T2594" s="23" t="s">
        <v>61</v>
      </c>
    </row>
    <row r="2595" spans="1:20" x14ac:dyDescent="0.3">
      <c r="A2595" s="26">
        <v>44240</v>
      </c>
      <c r="B2595" s="23" t="s">
        <v>45</v>
      </c>
      <c r="C2595" s="23" t="s">
        <v>46</v>
      </c>
      <c r="D2595" s="23" t="s">
        <v>47</v>
      </c>
      <c r="E2595" s="25">
        <v>170</v>
      </c>
      <c r="F2595" s="24">
        <v>126</v>
      </c>
      <c r="G2595" s="24">
        <v>16</v>
      </c>
      <c r="H2595" s="24">
        <v>56</v>
      </c>
      <c r="I2595" s="23" t="s">
        <v>745</v>
      </c>
      <c r="J2595" s="24">
        <v>195</v>
      </c>
      <c r="K2595" s="23" t="s">
        <v>839</v>
      </c>
      <c r="L2595" s="30" t="s">
        <v>116</v>
      </c>
      <c r="M2595" s="31">
        <v>6</v>
      </c>
      <c r="N2595" s="31">
        <v>56</v>
      </c>
      <c r="O2595" s="30" t="s">
        <v>133</v>
      </c>
      <c r="P2595" s="25">
        <v>81</v>
      </c>
      <c r="Q2595" s="25">
        <v>99</v>
      </c>
      <c r="R2595" s="23" t="s">
        <v>51</v>
      </c>
      <c r="S2595" s="25">
        <v>53</v>
      </c>
      <c r="T2595" s="23" t="s">
        <v>146</v>
      </c>
    </row>
    <row r="2596" spans="1:20" x14ac:dyDescent="0.3">
      <c r="A2596" s="26">
        <v>44241</v>
      </c>
      <c r="B2596" s="23" t="s">
        <v>45</v>
      </c>
      <c r="C2596" s="23" t="s">
        <v>46</v>
      </c>
      <c r="D2596" s="23" t="s">
        <v>47</v>
      </c>
      <c r="E2596" s="25">
        <v>170</v>
      </c>
      <c r="F2596" s="24">
        <v>139</v>
      </c>
      <c r="G2596" s="24">
        <v>0</v>
      </c>
      <c r="H2596" s="24">
        <v>63</v>
      </c>
      <c r="I2596" s="23" t="s">
        <v>284</v>
      </c>
      <c r="J2596" s="24">
        <v>215</v>
      </c>
      <c r="K2596" s="23" t="s">
        <v>514</v>
      </c>
      <c r="L2596" s="32">
        <v>22</v>
      </c>
      <c r="M2596" s="31">
        <v>28</v>
      </c>
      <c r="N2596" s="31">
        <v>131</v>
      </c>
      <c r="O2596" s="30" t="s">
        <v>127</v>
      </c>
      <c r="P2596" s="25">
        <v>61</v>
      </c>
      <c r="Q2596" s="25">
        <v>99</v>
      </c>
      <c r="R2596" s="23" t="s">
        <v>543</v>
      </c>
      <c r="S2596" s="25">
        <v>36</v>
      </c>
      <c r="T2596" s="23" t="s">
        <v>155</v>
      </c>
    </row>
    <row r="2597" spans="1:20" x14ac:dyDescent="0.3">
      <c r="A2597" s="26">
        <v>44242</v>
      </c>
      <c r="B2597" s="23" t="s">
        <v>45</v>
      </c>
      <c r="C2597" s="23" t="s">
        <v>46</v>
      </c>
      <c r="D2597" s="23" t="s">
        <v>47</v>
      </c>
      <c r="E2597" s="25">
        <v>170</v>
      </c>
      <c r="F2597" s="24">
        <v>159</v>
      </c>
      <c r="G2597" s="24">
        <v>0</v>
      </c>
      <c r="H2597" s="24">
        <v>102</v>
      </c>
      <c r="I2597" s="23" t="s">
        <v>163</v>
      </c>
      <c r="J2597" s="24">
        <v>216</v>
      </c>
      <c r="K2597" s="23" t="s">
        <v>134</v>
      </c>
      <c r="L2597" s="32">
        <v>10</v>
      </c>
      <c r="M2597" s="31">
        <v>22</v>
      </c>
      <c r="N2597" s="31">
        <v>144</v>
      </c>
      <c r="O2597" s="30" t="s">
        <v>61</v>
      </c>
      <c r="P2597" s="25">
        <v>45</v>
      </c>
      <c r="Q2597" s="25">
        <v>75</v>
      </c>
      <c r="R2597" s="23" t="s">
        <v>163</v>
      </c>
      <c r="S2597" s="25">
        <v>28</v>
      </c>
      <c r="T2597" s="23" t="s">
        <v>179</v>
      </c>
    </row>
    <row r="2598" spans="1:20" x14ac:dyDescent="0.3">
      <c r="A2598" s="26">
        <v>44243</v>
      </c>
      <c r="B2598" s="23" t="s">
        <v>45</v>
      </c>
      <c r="C2598" s="23" t="s">
        <v>46</v>
      </c>
      <c r="D2598" s="23" t="s">
        <v>47</v>
      </c>
      <c r="E2598" s="25">
        <v>170</v>
      </c>
      <c r="F2598" s="24">
        <v>122</v>
      </c>
      <c r="G2598" s="24">
        <v>8</v>
      </c>
      <c r="H2598" s="24">
        <v>57</v>
      </c>
      <c r="I2598" s="23" t="s">
        <v>470</v>
      </c>
      <c r="J2598" s="24">
        <v>187</v>
      </c>
      <c r="K2598" s="23" t="s">
        <v>115</v>
      </c>
      <c r="L2598" s="32">
        <v>19</v>
      </c>
      <c r="M2598" s="31">
        <v>11</v>
      </c>
      <c r="N2598" s="31">
        <v>86</v>
      </c>
      <c r="O2598" s="30" t="s">
        <v>195</v>
      </c>
      <c r="P2598" s="25">
        <v>72</v>
      </c>
      <c r="Q2598" s="25">
        <v>98</v>
      </c>
      <c r="R2598" s="23" t="s">
        <v>88</v>
      </c>
      <c r="S2598" s="25">
        <v>38</v>
      </c>
      <c r="T2598" s="23" t="s">
        <v>80</v>
      </c>
    </row>
    <row r="2599" spans="1:20" x14ac:dyDescent="0.3">
      <c r="A2599" s="26">
        <v>44244</v>
      </c>
      <c r="B2599" s="23" t="s">
        <v>45</v>
      </c>
      <c r="C2599" s="23" t="s">
        <v>46</v>
      </c>
      <c r="D2599" s="23" t="s">
        <v>47</v>
      </c>
      <c r="E2599" s="25">
        <v>170</v>
      </c>
      <c r="F2599" s="24">
        <v>108</v>
      </c>
      <c r="G2599" s="24">
        <v>0</v>
      </c>
      <c r="H2599" s="24">
        <v>23</v>
      </c>
      <c r="I2599" s="23" t="s">
        <v>728</v>
      </c>
      <c r="J2599" s="24">
        <v>193</v>
      </c>
      <c r="K2599" s="23" t="s">
        <v>1115</v>
      </c>
      <c r="L2599" s="32">
        <v>24</v>
      </c>
      <c r="M2599" s="31">
        <v>14</v>
      </c>
      <c r="N2599" s="31">
        <v>114</v>
      </c>
      <c r="O2599" s="30" t="s">
        <v>50</v>
      </c>
      <c r="P2599" s="25">
        <v>64</v>
      </c>
      <c r="Q2599" s="25">
        <v>100</v>
      </c>
      <c r="R2599" s="23" t="s">
        <v>51</v>
      </c>
      <c r="S2599" s="25">
        <v>40</v>
      </c>
      <c r="T2599" s="23" t="s">
        <v>201</v>
      </c>
    </row>
    <row r="2600" spans="1:20" x14ac:dyDescent="0.3">
      <c r="A2600" s="26">
        <v>44245</v>
      </c>
      <c r="B2600" s="23" t="s">
        <v>45</v>
      </c>
      <c r="C2600" s="23" t="s">
        <v>46</v>
      </c>
      <c r="D2600" s="23" t="s">
        <v>47</v>
      </c>
      <c r="E2600" s="25">
        <v>170</v>
      </c>
      <c r="F2600" s="24">
        <v>106</v>
      </c>
      <c r="G2600" s="24">
        <v>10</v>
      </c>
      <c r="H2600" s="24">
        <v>66</v>
      </c>
      <c r="I2600" s="23" t="s">
        <v>51</v>
      </c>
      <c r="J2600" s="24">
        <v>145</v>
      </c>
      <c r="K2600" s="23" t="s">
        <v>992</v>
      </c>
      <c r="L2600" s="32">
        <v>36</v>
      </c>
      <c r="M2600" s="31">
        <v>6</v>
      </c>
      <c r="N2600" s="31">
        <v>69</v>
      </c>
      <c r="O2600" s="30" t="s">
        <v>120</v>
      </c>
      <c r="P2600" s="25">
        <v>80</v>
      </c>
      <c r="Q2600" s="25">
        <v>98</v>
      </c>
      <c r="R2600" s="23" t="s">
        <v>51</v>
      </c>
      <c r="S2600" s="25">
        <v>66</v>
      </c>
      <c r="T2600" s="23" t="s">
        <v>164</v>
      </c>
    </row>
    <row r="2601" spans="1:20" x14ac:dyDescent="0.3">
      <c r="A2601" s="26">
        <v>44246</v>
      </c>
      <c r="B2601" s="23" t="s">
        <v>45</v>
      </c>
      <c r="C2601" s="23" t="s">
        <v>46</v>
      </c>
      <c r="D2601" s="23" t="s">
        <v>47</v>
      </c>
      <c r="E2601" s="25">
        <v>170</v>
      </c>
      <c r="F2601" s="24">
        <v>120</v>
      </c>
      <c r="G2601" s="24">
        <v>0</v>
      </c>
      <c r="H2601" s="24">
        <v>57</v>
      </c>
      <c r="I2601" s="23" t="s">
        <v>174</v>
      </c>
      <c r="J2601" s="24">
        <v>182</v>
      </c>
      <c r="K2601" s="23" t="s">
        <v>777</v>
      </c>
      <c r="L2601" s="32">
        <v>28</v>
      </c>
      <c r="M2601" s="31">
        <v>22</v>
      </c>
      <c r="N2601" s="31">
        <v>133</v>
      </c>
      <c r="O2601" s="30" t="s">
        <v>81</v>
      </c>
      <c r="P2601" s="25">
        <v>47</v>
      </c>
      <c r="Q2601" s="25">
        <v>99</v>
      </c>
      <c r="R2601" s="23" t="s">
        <v>51</v>
      </c>
      <c r="S2601" s="25">
        <v>44</v>
      </c>
      <c r="T2601" s="23" t="s">
        <v>51</v>
      </c>
    </row>
    <row r="2602" spans="1:20" x14ac:dyDescent="0.3">
      <c r="A2602" s="26">
        <v>44247</v>
      </c>
      <c r="B2602" s="23" t="s">
        <v>45</v>
      </c>
      <c r="C2602" s="23" t="s">
        <v>46</v>
      </c>
      <c r="D2602" s="23" t="s">
        <v>47</v>
      </c>
      <c r="E2602" s="25">
        <v>170</v>
      </c>
      <c r="F2602" s="24">
        <v>164</v>
      </c>
      <c r="G2602" s="24">
        <v>0</v>
      </c>
      <c r="H2602" s="24">
        <v>142</v>
      </c>
      <c r="I2602" s="23" t="s">
        <v>540</v>
      </c>
      <c r="J2602" s="24">
        <v>185</v>
      </c>
      <c r="K2602" s="23" t="s">
        <v>361</v>
      </c>
      <c r="L2602" s="32">
        <v>20</v>
      </c>
      <c r="M2602" s="31">
        <v>61</v>
      </c>
      <c r="N2602" s="31">
        <v>211</v>
      </c>
      <c r="O2602" s="30" t="s">
        <v>143</v>
      </c>
      <c r="P2602" s="25">
        <v>48</v>
      </c>
      <c r="Q2602" s="25">
        <v>59</v>
      </c>
      <c r="R2602" s="23" t="s">
        <v>370</v>
      </c>
      <c r="S2602" s="25">
        <v>41</v>
      </c>
      <c r="T2602" s="23" t="s">
        <v>229</v>
      </c>
    </row>
    <row r="2603" spans="1:20" x14ac:dyDescent="0.3">
      <c r="A2603" s="26">
        <v>44248</v>
      </c>
      <c r="B2603" s="23" t="s">
        <v>45</v>
      </c>
      <c r="C2603" s="23" t="s">
        <v>46</v>
      </c>
      <c r="D2603" s="23" t="s">
        <v>47</v>
      </c>
      <c r="E2603" s="25">
        <v>170</v>
      </c>
      <c r="F2603" s="24">
        <v>103</v>
      </c>
      <c r="G2603" s="24">
        <v>184</v>
      </c>
      <c r="H2603" s="24">
        <v>53</v>
      </c>
      <c r="I2603" s="23" t="s">
        <v>1116</v>
      </c>
      <c r="J2603" s="24">
        <v>153</v>
      </c>
      <c r="K2603" s="23" t="s">
        <v>115</v>
      </c>
      <c r="L2603" s="32">
        <v>22</v>
      </c>
      <c r="M2603" s="31">
        <v>8</v>
      </c>
      <c r="N2603" s="31">
        <v>72</v>
      </c>
      <c r="O2603" s="30" t="s">
        <v>521</v>
      </c>
      <c r="P2603" s="25">
        <v>91</v>
      </c>
      <c r="Q2603" s="25">
        <v>96</v>
      </c>
      <c r="R2603" s="23" t="s">
        <v>51</v>
      </c>
      <c r="S2603" s="25">
        <v>48</v>
      </c>
      <c r="T2603" s="23" t="s">
        <v>521</v>
      </c>
    </row>
    <row r="2604" spans="1:20" x14ac:dyDescent="0.3">
      <c r="A2604" s="26">
        <v>44249</v>
      </c>
      <c r="B2604" s="23" t="s">
        <v>45</v>
      </c>
      <c r="C2604" s="23" t="s">
        <v>46</v>
      </c>
      <c r="D2604" s="23" t="s">
        <v>47</v>
      </c>
      <c r="E2604" s="25">
        <v>170</v>
      </c>
      <c r="F2604" s="24">
        <v>102</v>
      </c>
      <c r="G2604" s="24">
        <v>0</v>
      </c>
      <c r="H2604" s="24">
        <v>41</v>
      </c>
      <c r="I2604" s="23" t="s">
        <v>51</v>
      </c>
      <c r="J2604" s="24">
        <v>163</v>
      </c>
      <c r="K2604" s="23" t="s">
        <v>208</v>
      </c>
      <c r="L2604" s="32">
        <v>99</v>
      </c>
      <c r="M2604" s="31">
        <v>8</v>
      </c>
      <c r="N2604" s="31">
        <v>39</v>
      </c>
      <c r="O2604" s="30" t="s">
        <v>51</v>
      </c>
      <c r="P2604" s="25">
        <v>71</v>
      </c>
      <c r="Q2604" s="25">
        <v>98</v>
      </c>
      <c r="R2604" s="23" t="s">
        <v>111</v>
      </c>
      <c r="S2604" s="25">
        <v>37</v>
      </c>
      <c r="T2604" s="23" t="s">
        <v>51</v>
      </c>
    </row>
    <row r="2605" spans="1:20" x14ac:dyDescent="0.3">
      <c r="A2605" s="26">
        <v>44250</v>
      </c>
      <c r="B2605" s="23" t="s">
        <v>45</v>
      </c>
      <c r="C2605" s="23" t="s">
        <v>46</v>
      </c>
      <c r="D2605" s="23" t="s">
        <v>47</v>
      </c>
      <c r="E2605" s="25">
        <v>170</v>
      </c>
      <c r="F2605" s="24">
        <v>124</v>
      </c>
      <c r="G2605" s="24">
        <v>0</v>
      </c>
      <c r="H2605" s="24">
        <v>53</v>
      </c>
      <c r="I2605" s="23" t="s">
        <v>115</v>
      </c>
      <c r="J2605" s="24">
        <v>195</v>
      </c>
      <c r="K2605" s="23" t="s">
        <v>469</v>
      </c>
      <c r="L2605" s="32">
        <v>22</v>
      </c>
      <c r="M2605" s="31">
        <v>39</v>
      </c>
      <c r="N2605" s="31">
        <v>183</v>
      </c>
      <c r="O2605" s="30" t="s">
        <v>60</v>
      </c>
      <c r="P2605" s="25">
        <v>37</v>
      </c>
      <c r="Q2605" s="25">
        <v>87</v>
      </c>
      <c r="R2605" s="23" t="s">
        <v>80</v>
      </c>
      <c r="S2605" s="25">
        <v>34</v>
      </c>
      <c r="T2605" s="23" t="s">
        <v>94</v>
      </c>
    </row>
    <row r="2606" spans="1:20" x14ac:dyDescent="0.3">
      <c r="A2606" s="26">
        <v>44251</v>
      </c>
      <c r="B2606" s="23" t="s">
        <v>45</v>
      </c>
      <c r="C2606" s="23" t="s">
        <v>46</v>
      </c>
      <c r="D2606" s="23" t="s">
        <v>47</v>
      </c>
      <c r="E2606" s="25">
        <v>170</v>
      </c>
      <c r="F2606" s="24">
        <v>170</v>
      </c>
      <c r="G2606" s="24">
        <v>76</v>
      </c>
      <c r="H2606" s="24">
        <v>118</v>
      </c>
      <c r="I2606" s="23" t="s">
        <v>601</v>
      </c>
      <c r="J2606" s="24">
        <v>223</v>
      </c>
      <c r="K2606" s="23" t="s">
        <v>423</v>
      </c>
      <c r="L2606" s="32">
        <v>20</v>
      </c>
      <c r="M2606" s="31">
        <v>17</v>
      </c>
      <c r="N2606" s="31">
        <v>136</v>
      </c>
      <c r="O2606" s="30" t="s">
        <v>460</v>
      </c>
      <c r="P2606" s="25">
        <v>39</v>
      </c>
      <c r="Q2606" s="25">
        <v>79</v>
      </c>
      <c r="R2606" s="23" t="s">
        <v>430</v>
      </c>
      <c r="S2606" s="25">
        <v>30</v>
      </c>
      <c r="T2606" s="23" t="s">
        <v>94</v>
      </c>
    </row>
    <row r="2607" spans="1:20" x14ac:dyDescent="0.3">
      <c r="A2607" s="26">
        <v>44252</v>
      </c>
      <c r="B2607" s="23" t="s">
        <v>45</v>
      </c>
      <c r="C2607" s="23" t="s">
        <v>46</v>
      </c>
      <c r="D2607" s="23" t="s">
        <v>47</v>
      </c>
      <c r="E2607" s="25">
        <v>170</v>
      </c>
      <c r="F2607" s="24">
        <v>112</v>
      </c>
      <c r="G2607" s="24">
        <v>30</v>
      </c>
      <c r="H2607" s="24">
        <v>94</v>
      </c>
      <c r="I2607" s="23" t="s">
        <v>1117</v>
      </c>
      <c r="J2607" s="24">
        <v>130</v>
      </c>
      <c r="K2607" s="23" t="s">
        <v>115</v>
      </c>
      <c r="L2607" s="32">
        <v>36</v>
      </c>
      <c r="M2607" s="31">
        <v>6</v>
      </c>
      <c r="N2607" s="31">
        <v>67</v>
      </c>
      <c r="O2607" s="30" t="s">
        <v>205</v>
      </c>
      <c r="P2607" s="25">
        <v>93</v>
      </c>
      <c r="Q2607" s="25">
        <v>98</v>
      </c>
      <c r="R2607" s="23" t="s">
        <v>51</v>
      </c>
      <c r="S2607" s="25">
        <v>74</v>
      </c>
      <c r="T2607" s="23" t="s">
        <v>80</v>
      </c>
    </row>
    <row r="2608" spans="1:20" x14ac:dyDescent="0.3">
      <c r="A2608" s="26">
        <v>44253</v>
      </c>
      <c r="B2608" s="23" t="s">
        <v>45</v>
      </c>
      <c r="C2608" s="23" t="s">
        <v>46</v>
      </c>
      <c r="D2608" s="23" t="s">
        <v>47</v>
      </c>
      <c r="E2608" s="25">
        <v>170</v>
      </c>
      <c r="F2608" s="24">
        <v>114</v>
      </c>
      <c r="G2608" s="24">
        <v>0</v>
      </c>
      <c r="H2608" s="24">
        <v>98</v>
      </c>
      <c r="I2608" s="23" t="s">
        <v>51</v>
      </c>
      <c r="J2608" s="24">
        <v>130</v>
      </c>
      <c r="K2608" s="23" t="s">
        <v>164</v>
      </c>
      <c r="L2608" s="30" t="s">
        <v>533</v>
      </c>
      <c r="M2608" s="31">
        <v>6</v>
      </c>
      <c r="N2608" s="31">
        <v>39</v>
      </c>
      <c r="O2608" s="30" t="s">
        <v>61</v>
      </c>
      <c r="P2608" s="25">
        <v>88</v>
      </c>
      <c r="Q2608" s="25">
        <v>99</v>
      </c>
      <c r="R2608" s="23" t="s">
        <v>51</v>
      </c>
      <c r="S2608" s="25">
        <v>78</v>
      </c>
      <c r="T2608" s="23" t="s">
        <v>64</v>
      </c>
    </row>
    <row r="2609" spans="1:20" x14ac:dyDescent="0.3">
      <c r="A2609" s="26">
        <v>44254</v>
      </c>
      <c r="B2609" s="23" t="s">
        <v>45</v>
      </c>
      <c r="C2609" s="23" t="s">
        <v>46</v>
      </c>
      <c r="D2609" s="23" t="s">
        <v>47</v>
      </c>
      <c r="E2609" s="25">
        <v>170</v>
      </c>
      <c r="F2609" s="24">
        <v>106</v>
      </c>
      <c r="G2609" s="24">
        <v>0</v>
      </c>
      <c r="H2609" s="24">
        <v>86</v>
      </c>
      <c r="I2609" s="23" t="s">
        <v>630</v>
      </c>
      <c r="J2609" s="24">
        <v>127</v>
      </c>
      <c r="K2609" s="23" t="s">
        <v>315</v>
      </c>
      <c r="L2609" s="30" t="s">
        <v>102</v>
      </c>
      <c r="M2609" s="31">
        <v>8</v>
      </c>
      <c r="N2609" s="31">
        <v>50</v>
      </c>
      <c r="O2609" s="30" t="s">
        <v>89</v>
      </c>
      <c r="P2609" s="25">
        <v>87</v>
      </c>
      <c r="Q2609" s="25">
        <v>98</v>
      </c>
      <c r="R2609" s="23" t="s">
        <v>51</v>
      </c>
      <c r="S2609" s="25">
        <v>78</v>
      </c>
      <c r="T2609" s="23" t="s">
        <v>179</v>
      </c>
    </row>
    <row r="2610" spans="1:20" x14ac:dyDescent="0.3">
      <c r="A2610" s="26">
        <v>44255</v>
      </c>
      <c r="B2610" s="23" t="s">
        <v>45</v>
      </c>
      <c r="C2610" s="23" t="s">
        <v>46</v>
      </c>
      <c r="D2610" s="23" t="s">
        <v>47</v>
      </c>
      <c r="E2610" s="25">
        <v>170</v>
      </c>
      <c r="F2610" s="24">
        <v>105</v>
      </c>
      <c r="G2610" s="24">
        <v>18</v>
      </c>
      <c r="H2610" s="24">
        <v>69</v>
      </c>
      <c r="I2610" s="23" t="s">
        <v>918</v>
      </c>
      <c r="J2610" s="24">
        <v>141</v>
      </c>
      <c r="K2610" s="23" t="s">
        <v>584</v>
      </c>
      <c r="L2610" s="32">
        <v>24</v>
      </c>
      <c r="M2610" s="31">
        <v>11</v>
      </c>
      <c r="N2610" s="31">
        <v>56</v>
      </c>
      <c r="O2610" s="30" t="s">
        <v>158</v>
      </c>
      <c r="P2610" s="25">
        <v>73</v>
      </c>
      <c r="Q2610" s="25">
        <v>93</v>
      </c>
      <c r="R2610" s="23" t="s">
        <v>249</v>
      </c>
      <c r="S2610" s="25">
        <v>52</v>
      </c>
      <c r="T2610" s="23" t="s">
        <v>89</v>
      </c>
    </row>
    <row r="2611" spans="1:20" x14ac:dyDescent="0.3">
      <c r="A2611" s="26">
        <v>44256</v>
      </c>
      <c r="B2611" s="23" t="s">
        <v>45</v>
      </c>
      <c r="C2611" s="23" t="s">
        <v>46</v>
      </c>
      <c r="D2611" s="23" t="s">
        <v>47</v>
      </c>
      <c r="E2611" s="25">
        <v>170</v>
      </c>
      <c r="F2611" s="24">
        <v>120</v>
      </c>
      <c r="G2611" s="24">
        <v>18</v>
      </c>
      <c r="H2611" s="24">
        <v>66</v>
      </c>
      <c r="I2611" s="23" t="s">
        <v>588</v>
      </c>
      <c r="J2611" s="24">
        <v>174</v>
      </c>
      <c r="K2611" s="23" t="s">
        <v>517</v>
      </c>
      <c r="L2611" s="32">
        <v>20</v>
      </c>
      <c r="M2611" s="31">
        <v>17</v>
      </c>
      <c r="N2611" s="31">
        <v>111</v>
      </c>
      <c r="O2611" s="30" t="s">
        <v>520</v>
      </c>
      <c r="P2611" s="25">
        <v>71</v>
      </c>
      <c r="Q2611" s="25">
        <v>99</v>
      </c>
      <c r="R2611" s="23" t="s">
        <v>74</v>
      </c>
      <c r="S2611" s="25">
        <v>48</v>
      </c>
      <c r="T2611" s="23" t="s">
        <v>61</v>
      </c>
    </row>
    <row r="2612" spans="1:20" x14ac:dyDescent="0.3">
      <c r="A2612" s="26">
        <v>44257</v>
      </c>
      <c r="B2612" s="23" t="s">
        <v>45</v>
      </c>
      <c r="C2612" s="23" t="s">
        <v>46</v>
      </c>
      <c r="D2612" s="23" t="s">
        <v>47</v>
      </c>
      <c r="E2612" s="25">
        <v>170</v>
      </c>
      <c r="F2612" s="24">
        <v>114</v>
      </c>
      <c r="G2612" s="24">
        <v>0</v>
      </c>
      <c r="H2612" s="24">
        <v>71</v>
      </c>
      <c r="I2612" s="23" t="s">
        <v>646</v>
      </c>
      <c r="J2612" s="24">
        <v>158</v>
      </c>
      <c r="K2612" s="23" t="s">
        <v>386</v>
      </c>
      <c r="L2612" s="30" t="s">
        <v>84</v>
      </c>
      <c r="M2612" s="31">
        <v>8</v>
      </c>
      <c r="N2612" s="31">
        <v>50</v>
      </c>
      <c r="O2612" s="30" t="s">
        <v>133</v>
      </c>
      <c r="P2612" s="25">
        <v>83</v>
      </c>
      <c r="Q2612" s="25">
        <v>99</v>
      </c>
      <c r="R2612" s="23" t="s">
        <v>51</v>
      </c>
      <c r="S2612" s="25">
        <v>68</v>
      </c>
      <c r="T2612" s="23" t="s">
        <v>81</v>
      </c>
    </row>
    <row r="2613" spans="1:20" x14ac:dyDescent="0.3">
      <c r="A2613" s="26">
        <v>44258</v>
      </c>
      <c r="B2613" s="23" t="s">
        <v>45</v>
      </c>
      <c r="C2613" s="23" t="s">
        <v>46</v>
      </c>
      <c r="D2613" s="23" t="s">
        <v>47</v>
      </c>
      <c r="E2613" s="25">
        <v>170</v>
      </c>
      <c r="F2613" s="24">
        <v>132</v>
      </c>
      <c r="G2613" s="24">
        <v>0</v>
      </c>
      <c r="H2613" s="24">
        <v>72</v>
      </c>
      <c r="I2613" s="23" t="s">
        <v>48</v>
      </c>
      <c r="J2613" s="24">
        <v>193</v>
      </c>
      <c r="K2613" s="23" t="s">
        <v>450</v>
      </c>
      <c r="L2613" s="32">
        <v>36</v>
      </c>
      <c r="M2613" s="31">
        <v>11</v>
      </c>
      <c r="N2613" s="31">
        <v>58</v>
      </c>
      <c r="O2613" s="30" t="s">
        <v>61</v>
      </c>
      <c r="P2613" s="25">
        <v>75</v>
      </c>
      <c r="Q2613" s="25">
        <v>99</v>
      </c>
      <c r="R2613" s="23" t="s">
        <v>51</v>
      </c>
      <c r="S2613" s="25">
        <v>53</v>
      </c>
      <c r="T2613" s="23" t="s">
        <v>94</v>
      </c>
    </row>
    <row r="2614" spans="1:20" x14ac:dyDescent="0.3">
      <c r="A2614" s="26">
        <v>44259</v>
      </c>
      <c r="B2614" s="23" t="s">
        <v>45</v>
      </c>
      <c r="C2614" s="23" t="s">
        <v>46</v>
      </c>
      <c r="D2614" s="23" t="s">
        <v>47</v>
      </c>
      <c r="E2614" s="25">
        <v>170</v>
      </c>
      <c r="F2614" s="24">
        <v>132</v>
      </c>
      <c r="G2614" s="24">
        <v>0</v>
      </c>
      <c r="H2614" s="24">
        <v>52</v>
      </c>
      <c r="I2614" s="23" t="s">
        <v>662</v>
      </c>
      <c r="J2614" s="24">
        <v>211</v>
      </c>
      <c r="K2614" s="23" t="s">
        <v>702</v>
      </c>
      <c r="L2614" s="32">
        <v>36</v>
      </c>
      <c r="M2614" s="31">
        <v>6</v>
      </c>
      <c r="N2614" s="31">
        <v>61</v>
      </c>
      <c r="O2614" s="30" t="s">
        <v>135</v>
      </c>
      <c r="P2614" s="25">
        <v>75</v>
      </c>
      <c r="Q2614" s="25">
        <v>100</v>
      </c>
      <c r="R2614" s="23" t="s">
        <v>51</v>
      </c>
      <c r="S2614" s="25">
        <v>49</v>
      </c>
      <c r="T2614" s="23" t="s">
        <v>52</v>
      </c>
    </row>
    <row r="2615" spans="1:20" x14ac:dyDescent="0.3">
      <c r="A2615" s="26">
        <v>44260</v>
      </c>
      <c r="B2615" s="23" t="s">
        <v>45</v>
      </c>
      <c r="C2615" s="23" t="s">
        <v>46</v>
      </c>
      <c r="D2615" s="23" t="s">
        <v>47</v>
      </c>
      <c r="E2615" s="25">
        <v>170</v>
      </c>
      <c r="F2615" s="24">
        <v>112</v>
      </c>
      <c r="G2615" s="24">
        <v>0</v>
      </c>
      <c r="H2615" s="24">
        <v>85</v>
      </c>
      <c r="I2615" s="23" t="s">
        <v>205</v>
      </c>
      <c r="J2615" s="24">
        <v>139</v>
      </c>
      <c r="K2615" s="23" t="s">
        <v>52</v>
      </c>
      <c r="L2615" s="30" t="s">
        <v>218</v>
      </c>
      <c r="M2615" s="31">
        <v>8</v>
      </c>
      <c r="N2615" s="31">
        <v>69</v>
      </c>
      <c r="O2615" s="30" t="s">
        <v>164</v>
      </c>
      <c r="P2615" s="25">
        <v>89</v>
      </c>
      <c r="Q2615" s="25">
        <v>97</v>
      </c>
      <c r="R2615" s="23" t="s">
        <v>51</v>
      </c>
      <c r="S2615" s="25">
        <v>74</v>
      </c>
      <c r="T2615" s="23" t="s">
        <v>52</v>
      </c>
    </row>
    <row r="2616" spans="1:20" x14ac:dyDescent="0.3">
      <c r="A2616" s="26">
        <v>44261</v>
      </c>
      <c r="B2616" s="23" t="s">
        <v>45</v>
      </c>
      <c r="C2616" s="23" t="s">
        <v>46</v>
      </c>
      <c r="D2616" s="23" t="s">
        <v>47</v>
      </c>
      <c r="E2616" s="25">
        <v>170</v>
      </c>
      <c r="F2616" s="24">
        <v>96</v>
      </c>
      <c r="G2616" s="24">
        <v>0</v>
      </c>
      <c r="H2616" s="24">
        <v>79</v>
      </c>
      <c r="I2616" s="23" t="s">
        <v>1114</v>
      </c>
      <c r="J2616" s="24">
        <v>114</v>
      </c>
      <c r="K2616" s="23" t="s">
        <v>291</v>
      </c>
      <c r="L2616" s="30" t="s">
        <v>132</v>
      </c>
      <c r="M2616" s="31">
        <v>11</v>
      </c>
      <c r="N2616" s="31">
        <v>53</v>
      </c>
      <c r="O2616" s="30" t="s">
        <v>71</v>
      </c>
      <c r="P2616" s="25">
        <v>81</v>
      </c>
      <c r="Q2616" s="25">
        <v>93</v>
      </c>
      <c r="R2616" s="23" t="s">
        <v>376</v>
      </c>
      <c r="S2616" s="25">
        <v>71</v>
      </c>
      <c r="T2616" s="23" t="s">
        <v>51</v>
      </c>
    </row>
    <row r="2617" spans="1:20" x14ac:dyDescent="0.3">
      <c r="A2617" s="26">
        <v>44262</v>
      </c>
      <c r="B2617" s="23" t="s">
        <v>45</v>
      </c>
      <c r="C2617" s="23" t="s">
        <v>46</v>
      </c>
      <c r="D2617" s="23" t="s">
        <v>47</v>
      </c>
      <c r="E2617" s="25">
        <v>170</v>
      </c>
      <c r="F2617" s="24">
        <v>92</v>
      </c>
      <c r="G2617" s="24">
        <v>0</v>
      </c>
      <c r="H2617" s="24">
        <v>78</v>
      </c>
      <c r="I2617" s="23" t="s">
        <v>51</v>
      </c>
      <c r="J2617" s="24">
        <v>107</v>
      </c>
      <c r="K2617" s="23" t="s">
        <v>384</v>
      </c>
      <c r="L2617" s="32">
        <v>28</v>
      </c>
      <c r="M2617" s="31">
        <v>6</v>
      </c>
      <c r="N2617" s="31">
        <v>53</v>
      </c>
      <c r="O2617" s="30" t="s">
        <v>121</v>
      </c>
      <c r="P2617" s="25">
        <v>83</v>
      </c>
      <c r="Q2617" s="25">
        <v>92</v>
      </c>
      <c r="R2617" s="23" t="s">
        <v>80</v>
      </c>
      <c r="S2617" s="25">
        <v>73</v>
      </c>
      <c r="T2617" s="23" t="s">
        <v>206</v>
      </c>
    </row>
    <row r="2618" spans="1:20" x14ac:dyDescent="0.3">
      <c r="A2618" s="26">
        <v>44263</v>
      </c>
      <c r="B2618" s="23" t="s">
        <v>45</v>
      </c>
      <c r="C2618" s="23" t="s">
        <v>46</v>
      </c>
      <c r="D2618" s="23" t="s">
        <v>47</v>
      </c>
      <c r="E2618" s="25">
        <v>170</v>
      </c>
      <c r="F2618" s="24">
        <v>75</v>
      </c>
      <c r="G2618" s="24">
        <v>4</v>
      </c>
      <c r="H2618" s="24">
        <v>57</v>
      </c>
      <c r="I2618" s="23" t="s">
        <v>798</v>
      </c>
      <c r="J2618" s="24">
        <v>93</v>
      </c>
      <c r="K2618" s="23" t="s">
        <v>168</v>
      </c>
      <c r="L2618" s="32">
        <v>22</v>
      </c>
      <c r="M2618" s="31">
        <v>6</v>
      </c>
      <c r="N2618" s="31">
        <v>31</v>
      </c>
      <c r="O2618" s="30" t="s">
        <v>129</v>
      </c>
      <c r="P2618" s="25">
        <v>89</v>
      </c>
      <c r="Q2618" s="25">
        <v>95</v>
      </c>
      <c r="R2618" s="23" t="s">
        <v>51</v>
      </c>
      <c r="S2618" s="25">
        <v>70</v>
      </c>
      <c r="T2618" s="23" t="s">
        <v>186</v>
      </c>
    </row>
    <row r="2619" spans="1:20" x14ac:dyDescent="0.3">
      <c r="A2619" s="26">
        <v>44264</v>
      </c>
      <c r="B2619" s="23" t="s">
        <v>45</v>
      </c>
      <c r="C2619" s="23" t="s">
        <v>46</v>
      </c>
      <c r="D2619" s="23" t="s">
        <v>47</v>
      </c>
      <c r="E2619" s="25">
        <v>170</v>
      </c>
      <c r="F2619" s="24">
        <v>88</v>
      </c>
      <c r="G2619" s="24">
        <v>0</v>
      </c>
      <c r="H2619" s="24">
        <v>48</v>
      </c>
      <c r="I2619" s="23" t="s">
        <v>692</v>
      </c>
      <c r="J2619" s="24">
        <v>129</v>
      </c>
      <c r="K2619" s="23" t="s">
        <v>254</v>
      </c>
      <c r="L2619" s="32">
        <v>35</v>
      </c>
      <c r="M2619" s="31">
        <v>8</v>
      </c>
      <c r="N2619" s="31">
        <v>56</v>
      </c>
      <c r="O2619" s="30" t="s">
        <v>139</v>
      </c>
      <c r="P2619" s="25">
        <v>77</v>
      </c>
      <c r="Q2619" s="25">
        <v>95</v>
      </c>
      <c r="R2619" s="23" t="s">
        <v>51</v>
      </c>
      <c r="S2619" s="25">
        <v>52</v>
      </c>
      <c r="T2619" s="23" t="s">
        <v>135</v>
      </c>
    </row>
    <row r="2620" spans="1:20" x14ac:dyDescent="0.3">
      <c r="A2620" s="26">
        <v>44265</v>
      </c>
      <c r="B2620" s="23" t="s">
        <v>45</v>
      </c>
      <c r="C2620" s="23" t="s">
        <v>46</v>
      </c>
      <c r="D2620" s="23" t="s">
        <v>47</v>
      </c>
      <c r="E2620" s="25">
        <v>170</v>
      </c>
      <c r="F2620" s="24">
        <v>108</v>
      </c>
      <c r="G2620" s="24">
        <v>0</v>
      </c>
      <c r="H2620" s="24">
        <v>32</v>
      </c>
      <c r="I2620" s="23" t="s">
        <v>244</v>
      </c>
      <c r="J2620" s="24">
        <v>184</v>
      </c>
      <c r="K2620" s="23" t="s">
        <v>412</v>
      </c>
      <c r="L2620" s="32">
        <v>16</v>
      </c>
      <c r="M2620" s="31">
        <v>3</v>
      </c>
      <c r="N2620" s="31">
        <v>42</v>
      </c>
      <c r="O2620" s="30" t="s">
        <v>193</v>
      </c>
      <c r="P2620" s="25">
        <v>66</v>
      </c>
      <c r="Q2620" s="25">
        <v>94</v>
      </c>
      <c r="R2620" s="23" t="s">
        <v>195</v>
      </c>
      <c r="S2620" s="25">
        <v>33</v>
      </c>
      <c r="T2620" s="23" t="s">
        <v>52</v>
      </c>
    </row>
    <row r="2621" spans="1:20" x14ac:dyDescent="0.3">
      <c r="A2621" s="26">
        <v>44266</v>
      </c>
      <c r="B2621" s="23" t="s">
        <v>45</v>
      </c>
      <c r="C2621" s="23" t="s">
        <v>46</v>
      </c>
      <c r="D2621" s="23" t="s">
        <v>47</v>
      </c>
      <c r="E2621" s="25">
        <v>170</v>
      </c>
      <c r="F2621" s="24">
        <v>106</v>
      </c>
      <c r="G2621" s="24">
        <v>84</v>
      </c>
      <c r="H2621" s="24">
        <v>62</v>
      </c>
      <c r="I2621" s="23" t="s">
        <v>338</v>
      </c>
      <c r="J2621" s="24">
        <v>150</v>
      </c>
      <c r="K2621" s="23" t="s">
        <v>110</v>
      </c>
      <c r="L2621" s="32">
        <v>32</v>
      </c>
      <c r="M2621" s="31">
        <v>3</v>
      </c>
      <c r="N2621" s="31">
        <v>69</v>
      </c>
      <c r="O2621" s="30" t="s">
        <v>179</v>
      </c>
      <c r="P2621" s="25">
        <v>91</v>
      </c>
      <c r="Q2621" s="25">
        <v>99</v>
      </c>
      <c r="R2621" s="23" t="s">
        <v>88</v>
      </c>
      <c r="S2621" s="25">
        <v>71</v>
      </c>
      <c r="T2621" s="23" t="s">
        <v>169</v>
      </c>
    </row>
    <row r="2622" spans="1:20" x14ac:dyDescent="0.3">
      <c r="A2622" s="26">
        <v>44267</v>
      </c>
      <c r="B2622" s="23" t="s">
        <v>45</v>
      </c>
      <c r="C2622" s="23" t="s">
        <v>46</v>
      </c>
      <c r="D2622" s="23" t="s">
        <v>47</v>
      </c>
      <c r="E2622" s="25">
        <v>170</v>
      </c>
      <c r="F2622" s="24">
        <v>108</v>
      </c>
      <c r="G2622" s="24">
        <v>0</v>
      </c>
      <c r="H2622" s="24">
        <v>52</v>
      </c>
      <c r="I2622" s="23" t="s">
        <v>1019</v>
      </c>
      <c r="J2622" s="24">
        <v>165</v>
      </c>
      <c r="K2622" s="23" t="s">
        <v>51</v>
      </c>
      <c r="L2622" s="32">
        <v>24</v>
      </c>
      <c r="M2622" s="31">
        <v>14</v>
      </c>
      <c r="N2622" s="31">
        <v>97</v>
      </c>
      <c r="O2622" s="30" t="s">
        <v>50</v>
      </c>
      <c r="P2622" s="25">
        <v>65</v>
      </c>
      <c r="Q2622" s="25">
        <v>100</v>
      </c>
      <c r="R2622" s="23" t="s">
        <v>51</v>
      </c>
      <c r="S2622" s="25">
        <v>38</v>
      </c>
      <c r="T2622" s="23" t="s">
        <v>260</v>
      </c>
    </row>
    <row r="2623" spans="1:20" x14ac:dyDescent="0.3">
      <c r="A2623" s="26">
        <v>44268</v>
      </c>
      <c r="B2623" s="23" t="s">
        <v>45</v>
      </c>
      <c r="C2623" s="23" t="s">
        <v>46</v>
      </c>
      <c r="D2623" s="23" t="s">
        <v>47</v>
      </c>
      <c r="E2623" s="25">
        <v>170</v>
      </c>
      <c r="F2623" s="24">
        <v>98</v>
      </c>
      <c r="G2623" s="24">
        <v>2</v>
      </c>
      <c r="H2623" s="24">
        <v>30</v>
      </c>
      <c r="I2623" s="23" t="s">
        <v>629</v>
      </c>
      <c r="J2623" s="24">
        <v>165</v>
      </c>
      <c r="K2623" s="23" t="s">
        <v>382</v>
      </c>
      <c r="L2623" s="32">
        <v>27</v>
      </c>
      <c r="M2623" s="31">
        <v>22</v>
      </c>
      <c r="N2623" s="31">
        <v>119</v>
      </c>
      <c r="O2623" s="30" t="s">
        <v>215</v>
      </c>
      <c r="P2623" s="25">
        <v>67</v>
      </c>
      <c r="Q2623" s="25">
        <v>97</v>
      </c>
      <c r="R2623" s="23" t="s">
        <v>51</v>
      </c>
      <c r="S2623" s="25">
        <v>41</v>
      </c>
      <c r="T2623" s="23" t="s">
        <v>51</v>
      </c>
    </row>
    <row r="2624" spans="1:20" x14ac:dyDescent="0.3">
      <c r="A2624" s="26">
        <v>44269</v>
      </c>
      <c r="B2624" s="23" t="s">
        <v>45</v>
      </c>
      <c r="C2624" s="23" t="s">
        <v>46</v>
      </c>
      <c r="D2624" s="23" t="s">
        <v>47</v>
      </c>
      <c r="E2624" s="25">
        <v>170</v>
      </c>
      <c r="F2624" s="24">
        <v>118</v>
      </c>
      <c r="G2624" s="24">
        <v>0</v>
      </c>
      <c r="H2624" s="24">
        <v>92</v>
      </c>
      <c r="I2624" s="23" t="s">
        <v>123</v>
      </c>
      <c r="J2624" s="24">
        <v>145</v>
      </c>
      <c r="K2624" s="23" t="s">
        <v>339</v>
      </c>
      <c r="L2624" s="30" t="s">
        <v>116</v>
      </c>
      <c r="M2624" s="31">
        <v>11</v>
      </c>
      <c r="N2624" s="31">
        <v>61</v>
      </c>
      <c r="O2624" s="30" t="s">
        <v>121</v>
      </c>
      <c r="P2624" s="25">
        <v>75</v>
      </c>
      <c r="Q2624" s="25">
        <v>94</v>
      </c>
      <c r="R2624" s="23" t="s">
        <v>51</v>
      </c>
      <c r="S2624" s="25">
        <v>58</v>
      </c>
      <c r="T2624" s="23" t="s">
        <v>51</v>
      </c>
    </row>
    <row r="2625" spans="1:20" x14ac:dyDescent="0.3">
      <c r="A2625" s="26">
        <v>44270</v>
      </c>
      <c r="B2625" s="23" t="s">
        <v>45</v>
      </c>
      <c r="C2625" s="23" t="s">
        <v>46</v>
      </c>
      <c r="D2625" s="23" t="s">
        <v>47</v>
      </c>
      <c r="E2625" s="25">
        <v>170</v>
      </c>
      <c r="F2625" s="24">
        <v>105</v>
      </c>
      <c r="G2625" s="24">
        <v>0</v>
      </c>
      <c r="H2625" s="24">
        <v>52</v>
      </c>
      <c r="I2625" s="23" t="s">
        <v>683</v>
      </c>
      <c r="J2625" s="24">
        <v>158</v>
      </c>
      <c r="K2625" s="23" t="s">
        <v>58</v>
      </c>
      <c r="L2625" s="32">
        <v>34</v>
      </c>
      <c r="M2625" s="31">
        <v>17</v>
      </c>
      <c r="N2625" s="31">
        <v>67</v>
      </c>
      <c r="O2625" s="30" t="s">
        <v>260</v>
      </c>
      <c r="P2625" s="25">
        <v>73</v>
      </c>
      <c r="Q2625" s="25">
        <v>96</v>
      </c>
      <c r="R2625" s="23" t="s">
        <v>51</v>
      </c>
      <c r="S2625" s="25">
        <v>57</v>
      </c>
      <c r="T2625" s="23" t="s">
        <v>179</v>
      </c>
    </row>
    <row r="2626" spans="1:20" x14ac:dyDescent="0.3">
      <c r="A2626" s="26">
        <v>44271</v>
      </c>
      <c r="B2626" s="23" t="s">
        <v>45</v>
      </c>
      <c r="C2626" s="23" t="s">
        <v>46</v>
      </c>
      <c r="D2626" s="23" t="s">
        <v>47</v>
      </c>
      <c r="E2626" s="25">
        <v>170</v>
      </c>
      <c r="F2626" s="24">
        <v>103</v>
      </c>
      <c r="G2626" s="24">
        <v>0</v>
      </c>
      <c r="H2626" s="24">
        <v>44</v>
      </c>
      <c r="I2626" s="23" t="s">
        <v>211</v>
      </c>
      <c r="J2626" s="24">
        <v>162</v>
      </c>
      <c r="K2626" s="23" t="s">
        <v>121</v>
      </c>
      <c r="L2626" s="32">
        <v>10</v>
      </c>
      <c r="M2626" s="31">
        <v>17</v>
      </c>
      <c r="N2626" s="31">
        <v>83</v>
      </c>
      <c r="O2626" s="30" t="s">
        <v>94</v>
      </c>
      <c r="P2626" s="25">
        <v>75</v>
      </c>
      <c r="Q2626" s="25">
        <v>100</v>
      </c>
      <c r="R2626" s="23" t="s">
        <v>271</v>
      </c>
      <c r="S2626" s="25">
        <v>50</v>
      </c>
      <c r="T2626" s="23" t="s">
        <v>128</v>
      </c>
    </row>
    <row r="2627" spans="1:20" x14ac:dyDescent="0.3">
      <c r="A2627" s="26">
        <v>44272</v>
      </c>
      <c r="B2627" s="23" t="s">
        <v>45</v>
      </c>
      <c r="C2627" s="23" t="s">
        <v>46</v>
      </c>
      <c r="D2627" s="23" t="s">
        <v>47</v>
      </c>
      <c r="E2627" s="25">
        <v>170</v>
      </c>
      <c r="F2627" s="24">
        <v>104</v>
      </c>
      <c r="G2627" s="24">
        <v>0</v>
      </c>
      <c r="H2627" s="24">
        <v>45</v>
      </c>
      <c r="I2627" s="23" t="s">
        <v>301</v>
      </c>
      <c r="J2627" s="24">
        <v>163</v>
      </c>
      <c r="K2627" s="23" t="s">
        <v>87</v>
      </c>
      <c r="L2627" s="30" t="s">
        <v>401</v>
      </c>
      <c r="M2627" s="31">
        <v>11</v>
      </c>
      <c r="N2627" s="31">
        <v>58</v>
      </c>
      <c r="O2627" s="30" t="s">
        <v>352</v>
      </c>
      <c r="P2627" s="25">
        <v>78</v>
      </c>
      <c r="Q2627" s="25">
        <v>100</v>
      </c>
      <c r="R2627" s="23" t="s">
        <v>271</v>
      </c>
      <c r="S2627" s="25">
        <v>61</v>
      </c>
      <c r="T2627" s="23" t="s">
        <v>89</v>
      </c>
    </row>
    <row r="2628" spans="1:20" x14ac:dyDescent="0.3">
      <c r="A2628" s="26">
        <v>44273</v>
      </c>
      <c r="B2628" s="23" t="s">
        <v>45</v>
      </c>
      <c r="C2628" s="23" t="s">
        <v>46</v>
      </c>
      <c r="D2628" s="23" t="s">
        <v>47</v>
      </c>
      <c r="E2628" s="25">
        <v>170</v>
      </c>
      <c r="F2628" s="24">
        <v>100</v>
      </c>
      <c r="G2628" s="24">
        <v>18</v>
      </c>
      <c r="H2628" s="24">
        <v>61</v>
      </c>
      <c r="I2628" s="23" t="s">
        <v>365</v>
      </c>
      <c r="J2628" s="24">
        <v>138</v>
      </c>
      <c r="K2628" s="23" t="s">
        <v>929</v>
      </c>
      <c r="L2628" s="30" t="s">
        <v>84</v>
      </c>
      <c r="M2628" s="31">
        <v>17</v>
      </c>
      <c r="N2628" s="31">
        <v>81</v>
      </c>
      <c r="O2628" s="30" t="s">
        <v>94</v>
      </c>
      <c r="P2628" s="25">
        <v>75</v>
      </c>
      <c r="Q2628" s="25">
        <v>97</v>
      </c>
      <c r="R2628" s="23" t="s">
        <v>51</v>
      </c>
      <c r="S2628" s="25">
        <v>54</v>
      </c>
      <c r="T2628" s="23" t="s">
        <v>128</v>
      </c>
    </row>
    <row r="2629" spans="1:20" x14ac:dyDescent="0.3">
      <c r="A2629" s="26">
        <v>44274</v>
      </c>
      <c r="B2629" s="23" t="s">
        <v>45</v>
      </c>
      <c r="C2629" s="23" t="s">
        <v>46</v>
      </c>
      <c r="D2629" s="23" t="s">
        <v>47</v>
      </c>
      <c r="E2629" s="25">
        <v>170</v>
      </c>
      <c r="F2629" s="24">
        <v>74</v>
      </c>
      <c r="G2629" s="24">
        <v>92</v>
      </c>
      <c r="H2629" s="24">
        <v>49</v>
      </c>
      <c r="I2629" s="23" t="s">
        <v>272</v>
      </c>
      <c r="J2629" s="24">
        <v>99</v>
      </c>
      <c r="K2629" s="23" t="s">
        <v>268</v>
      </c>
      <c r="L2629" s="32">
        <v>99</v>
      </c>
      <c r="M2629" s="31">
        <v>8</v>
      </c>
      <c r="N2629" s="31">
        <v>75</v>
      </c>
      <c r="O2629" s="30" t="s">
        <v>222</v>
      </c>
      <c r="P2629" s="25">
        <v>95</v>
      </c>
      <c r="Q2629" s="25">
        <v>99</v>
      </c>
      <c r="R2629" s="23" t="s">
        <v>51</v>
      </c>
      <c r="S2629" s="25">
        <v>77</v>
      </c>
      <c r="T2629" s="23" t="s">
        <v>486</v>
      </c>
    </row>
    <row r="2630" spans="1:20" x14ac:dyDescent="0.3">
      <c r="A2630" s="26">
        <v>44275</v>
      </c>
      <c r="B2630" s="23" t="s">
        <v>45</v>
      </c>
      <c r="C2630" s="23" t="s">
        <v>46</v>
      </c>
      <c r="D2630" s="23" t="s">
        <v>47</v>
      </c>
      <c r="E2630" s="25">
        <v>170</v>
      </c>
      <c r="F2630" s="24">
        <v>62</v>
      </c>
      <c r="G2630" s="24">
        <v>0</v>
      </c>
      <c r="H2630" s="24">
        <v>14</v>
      </c>
      <c r="I2630" s="23" t="s">
        <v>172</v>
      </c>
      <c r="J2630" s="24">
        <v>111</v>
      </c>
      <c r="K2630" s="23" t="s">
        <v>303</v>
      </c>
      <c r="L2630" s="30" t="s">
        <v>116</v>
      </c>
      <c r="M2630" s="31">
        <v>19</v>
      </c>
      <c r="N2630" s="31">
        <v>75</v>
      </c>
      <c r="O2630" s="30" t="s">
        <v>215</v>
      </c>
      <c r="P2630" s="25">
        <v>67</v>
      </c>
      <c r="Q2630" s="25">
        <v>99</v>
      </c>
      <c r="R2630" s="23" t="s">
        <v>51</v>
      </c>
      <c r="S2630" s="25">
        <v>49</v>
      </c>
      <c r="T2630" s="23" t="s">
        <v>94</v>
      </c>
    </row>
    <row r="2631" spans="1:20" x14ac:dyDescent="0.3">
      <c r="A2631" s="26">
        <v>44276</v>
      </c>
      <c r="B2631" s="23" t="s">
        <v>45</v>
      </c>
      <c r="C2631" s="23" t="s">
        <v>46</v>
      </c>
      <c r="D2631" s="23" t="s">
        <v>47</v>
      </c>
      <c r="E2631" s="25">
        <v>170</v>
      </c>
      <c r="F2631" s="24">
        <v>73</v>
      </c>
      <c r="G2631" s="24">
        <v>0</v>
      </c>
      <c r="H2631" s="24">
        <v>-4</v>
      </c>
      <c r="I2631" s="23" t="s">
        <v>467</v>
      </c>
      <c r="J2631" s="24">
        <v>150</v>
      </c>
      <c r="K2631" s="23" t="s">
        <v>493</v>
      </c>
      <c r="L2631" s="30" t="s">
        <v>84</v>
      </c>
      <c r="M2631" s="31">
        <v>11</v>
      </c>
      <c r="N2631" s="31">
        <v>75</v>
      </c>
      <c r="O2631" s="30" t="s">
        <v>121</v>
      </c>
      <c r="P2631" s="25">
        <v>71</v>
      </c>
      <c r="Q2631" s="25">
        <v>96</v>
      </c>
      <c r="R2631" s="23" t="s">
        <v>66</v>
      </c>
      <c r="S2631" s="25">
        <v>44</v>
      </c>
      <c r="T2631" s="23" t="s">
        <v>89</v>
      </c>
    </row>
    <row r="2632" spans="1:20" x14ac:dyDescent="0.3">
      <c r="A2632" s="26">
        <v>44277</v>
      </c>
      <c r="B2632" s="23" t="s">
        <v>45</v>
      </c>
      <c r="C2632" s="23" t="s">
        <v>46</v>
      </c>
      <c r="D2632" s="23" t="s">
        <v>47</v>
      </c>
      <c r="E2632" s="25">
        <v>170</v>
      </c>
      <c r="F2632" s="24">
        <v>108</v>
      </c>
      <c r="G2632" s="24">
        <v>0</v>
      </c>
      <c r="H2632" s="24">
        <v>48</v>
      </c>
      <c r="I2632" s="23" t="s">
        <v>280</v>
      </c>
      <c r="J2632" s="24">
        <v>167</v>
      </c>
      <c r="K2632" s="23" t="s">
        <v>517</v>
      </c>
      <c r="L2632" s="30" t="s">
        <v>84</v>
      </c>
      <c r="M2632" s="31">
        <v>14</v>
      </c>
      <c r="N2632" s="31">
        <v>58</v>
      </c>
      <c r="O2632" s="30" t="s">
        <v>158</v>
      </c>
      <c r="P2632" s="25">
        <v>71</v>
      </c>
      <c r="Q2632" s="25">
        <v>97</v>
      </c>
      <c r="R2632" s="23" t="s">
        <v>183</v>
      </c>
      <c r="S2632" s="25">
        <v>51</v>
      </c>
      <c r="T2632" s="23" t="s">
        <v>51</v>
      </c>
    </row>
    <row r="2633" spans="1:20" x14ac:dyDescent="0.3">
      <c r="A2633" s="26">
        <v>44278</v>
      </c>
      <c r="B2633" s="23" t="s">
        <v>45</v>
      </c>
      <c r="C2633" s="23" t="s">
        <v>46</v>
      </c>
      <c r="D2633" s="23" t="s">
        <v>47</v>
      </c>
      <c r="E2633" s="25">
        <v>170</v>
      </c>
      <c r="F2633" s="24">
        <v>128</v>
      </c>
      <c r="G2633" s="24">
        <v>0</v>
      </c>
      <c r="H2633" s="24">
        <v>36</v>
      </c>
      <c r="I2633" s="23" t="s">
        <v>1075</v>
      </c>
      <c r="J2633" s="24">
        <v>220</v>
      </c>
      <c r="K2633" s="23" t="s">
        <v>339</v>
      </c>
      <c r="L2633" s="30" t="s">
        <v>263</v>
      </c>
      <c r="M2633" s="31">
        <v>14</v>
      </c>
      <c r="N2633" s="31">
        <v>64</v>
      </c>
      <c r="O2633" s="30" t="s">
        <v>71</v>
      </c>
      <c r="P2633" s="25">
        <v>62</v>
      </c>
      <c r="Q2633" s="25">
        <v>100</v>
      </c>
      <c r="R2633" s="23" t="s">
        <v>183</v>
      </c>
      <c r="S2633" s="25">
        <v>35</v>
      </c>
      <c r="T2633" s="23" t="s">
        <v>215</v>
      </c>
    </row>
    <row r="2634" spans="1:20" x14ac:dyDescent="0.3">
      <c r="A2634" s="26">
        <v>44279</v>
      </c>
      <c r="B2634" s="23" t="s">
        <v>45</v>
      </c>
      <c r="C2634" s="23" t="s">
        <v>46</v>
      </c>
      <c r="D2634" s="23" t="s">
        <v>47</v>
      </c>
      <c r="E2634" s="25">
        <v>170</v>
      </c>
      <c r="F2634" s="24">
        <v>96</v>
      </c>
      <c r="G2634" s="24">
        <v>0</v>
      </c>
      <c r="H2634" s="24">
        <v>65</v>
      </c>
      <c r="I2634" s="23" t="s">
        <v>1118</v>
      </c>
      <c r="J2634" s="24">
        <v>126</v>
      </c>
      <c r="K2634" s="23" t="s">
        <v>78</v>
      </c>
      <c r="L2634" s="30" t="s">
        <v>263</v>
      </c>
      <c r="M2634" s="31">
        <v>8</v>
      </c>
      <c r="N2634" s="31">
        <v>56</v>
      </c>
      <c r="O2634" s="30" t="s">
        <v>117</v>
      </c>
      <c r="P2634" s="25">
        <v>80</v>
      </c>
      <c r="Q2634" s="25">
        <v>98</v>
      </c>
      <c r="R2634" s="23" t="s">
        <v>51</v>
      </c>
      <c r="S2634" s="25">
        <v>72</v>
      </c>
      <c r="T2634" s="23" t="s">
        <v>585</v>
      </c>
    </row>
    <row r="2635" spans="1:20" x14ac:dyDescent="0.3">
      <c r="A2635" s="26">
        <v>44280</v>
      </c>
      <c r="B2635" s="23" t="s">
        <v>45</v>
      </c>
      <c r="C2635" s="23" t="s">
        <v>46</v>
      </c>
      <c r="D2635" s="23" t="s">
        <v>47</v>
      </c>
      <c r="E2635" s="25">
        <v>170</v>
      </c>
      <c r="F2635" s="24">
        <v>112</v>
      </c>
      <c r="G2635" s="24">
        <v>0</v>
      </c>
      <c r="H2635" s="24">
        <v>51</v>
      </c>
      <c r="I2635" s="23" t="s">
        <v>718</v>
      </c>
      <c r="J2635" s="24">
        <v>173</v>
      </c>
      <c r="K2635" s="23" t="s">
        <v>466</v>
      </c>
      <c r="L2635" s="30" t="s">
        <v>263</v>
      </c>
      <c r="M2635" s="31">
        <v>17</v>
      </c>
      <c r="N2635" s="31">
        <v>64</v>
      </c>
      <c r="O2635" s="30" t="s">
        <v>146</v>
      </c>
      <c r="P2635" s="25">
        <v>74</v>
      </c>
      <c r="Q2635" s="25">
        <v>99</v>
      </c>
      <c r="R2635" s="23" t="s">
        <v>163</v>
      </c>
      <c r="S2635" s="25">
        <v>55</v>
      </c>
      <c r="T2635" s="23" t="s">
        <v>129</v>
      </c>
    </row>
    <row r="2636" spans="1:20" x14ac:dyDescent="0.3">
      <c r="A2636" s="26">
        <v>44281</v>
      </c>
      <c r="B2636" s="23" t="s">
        <v>45</v>
      </c>
      <c r="C2636" s="23" t="s">
        <v>46</v>
      </c>
      <c r="D2636" s="23" t="s">
        <v>47</v>
      </c>
      <c r="E2636" s="25">
        <v>170</v>
      </c>
      <c r="F2636" s="24">
        <v>130</v>
      </c>
      <c r="G2636" s="24">
        <v>14</v>
      </c>
      <c r="H2636" s="24">
        <v>78</v>
      </c>
      <c r="I2636" s="23" t="s">
        <v>51</v>
      </c>
      <c r="J2636" s="24">
        <v>181</v>
      </c>
      <c r="K2636" s="23" t="s">
        <v>472</v>
      </c>
      <c r="L2636" s="32">
        <v>26</v>
      </c>
      <c r="M2636" s="31">
        <v>8</v>
      </c>
      <c r="N2636" s="31">
        <v>92</v>
      </c>
      <c r="O2636" s="30" t="s">
        <v>89</v>
      </c>
      <c r="P2636" s="25">
        <v>73</v>
      </c>
      <c r="Q2636" s="25">
        <v>96</v>
      </c>
      <c r="R2636" s="23" t="s">
        <v>51</v>
      </c>
      <c r="S2636" s="25">
        <v>38</v>
      </c>
      <c r="T2636" s="23" t="s">
        <v>71</v>
      </c>
    </row>
    <row r="2637" spans="1:20" x14ac:dyDescent="0.3">
      <c r="A2637" s="26">
        <v>44282</v>
      </c>
      <c r="B2637" s="23" t="s">
        <v>45</v>
      </c>
      <c r="C2637" s="23" t="s">
        <v>46</v>
      </c>
      <c r="D2637" s="23" t="s">
        <v>47</v>
      </c>
      <c r="E2637" s="25">
        <v>170</v>
      </c>
      <c r="F2637" s="24">
        <v>119</v>
      </c>
      <c r="G2637" s="24">
        <v>0</v>
      </c>
      <c r="H2637" s="24">
        <v>69</v>
      </c>
      <c r="I2637" s="23" t="s">
        <v>100</v>
      </c>
      <c r="J2637" s="24">
        <v>169</v>
      </c>
      <c r="K2637" s="23" t="s">
        <v>126</v>
      </c>
      <c r="L2637" s="30" t="s">
        <v>218</v>
      </c>
      <c r="M2637" s="31">
        <v>14</v>
      </c>
      <c r="N2637" s="31">
        <v>58</v>
      </c>
      <c r="O2637" s="30" t="s">
        <v>52</v>
      </c>
      <c r="P2637" s="25">
        <v>73</v>
      </c>
      <c r="Q2637" s="25">
        <v>99</v>
      </c>
      <c r="R2637" s="23" t="s">
        <v>74</v>
      </c>
      <c r="S2637" s="25">
        <v>51</v>
      </c>
      <c r="T2637" s="23" t="s">
        <v>51</v>
      </c>
    </row>
    <row r="2638" spans="1:20" x14ac:dyDescent="0.3">
      <c r="A2638" s="26">
        <v>44283</v>
      </c>
      <c r="B2638" s="23" t="s">
        <v>45</v>
      </c>
      <c r="C2638" s="23" t="s">
        <v>46</v>
      </c>
      <c r="D2638" s="23" t="s">
        <v>47</v>
      </c>
      <c r="E2638" s="25">
        <v>170</v>
      </c>
      <c r="F2638" s="24">
        <v>138</v>
      </c>
      <c r="G2638" s="24">
        <v>0</v>
      </c>
      <c r="H2638" s="24">
        <v>43</v>
      </c>
      <c r="I2638" s="23" t="s">
        <v>444</v>
      </c>
      <c r="J2638" s="24">
        <v>233</v>
      </c>
      <c r="K2638" s="23" t="s">
        <v>245</v>
      </c>
      <c r="L2638" s="30" t="s">
        <v>263</v>
      </c>
      <c r="M2638" s="31">
        <v>14</v>
      </c>
      <c r="N2638" s="31">
        <v>67</v>
      </c>
      <c r="O2638" s="30" t="s">
        <v>61</v>
      </c>
      <c r="P2638" s="25">
        <v>63</v>
      </c>
      <c r="Q2638" s="25">
        <v>100</v>
      </c>
      <c r="R2638" s="23" t="s">
        <v>51</v>
      </c>
      <c r="S2638" s="25">
        <v>40</v>
      </c>
      <c r="T2638" s="23" t="s">
        <v>169</v>
      </c>
    </row>
    <row r="2639" spans="1:20" x14ac:dyDescent="0.3">
      <c r="A2639" s="26">
        <v>44284</v>
      </c>
      <c r="B2639" s="23" t="s">
        <v>45</v>
      </c>
      <c r="C2639" s="23" t="s">
        <v>46</v>
      </c>
      <c r="D2639" s="23" t="s">
        <v>47</v>
      </c>
      <c r="E2639" s="25">
        <v>170</v>
      </c>
      <c r="F2639" s="24">
        <v>162</v>
      </c>
      <c r="G2639" s="24">
        <v>0</v>
      </c>
      <c r="H2639" s="24">
        <v>70</v>
      </c>
      <c r="I2639" s="23" t="s">
        <v>440</v>
      </c>
      <c r="J2639" s="24">
        <v>253</v>
      </c>
      <c r="K2639" s="23" t="s">
        <v>681</v>
      </c>
      <c r="L2639" s="32">
        <v>23</v>
      </c>
      <c r="M2639" s="31">
        <v>14</v>
      </c>
      <c r="N2639" s="31">
        <v>89</v>
      </c>
      <c r="O2639" s="30" t="s">
        <v>128</v>
      </c>
      <c r="P2639" s="25">
        <v>60</v>
      </c>
      <c r="Q2639" s="25">
        <v>97</v>
      </c>
      <c r="R2639" s="23" t="s">
        <v>184</v>
      </c>
      <c r="S2639" s="25">
        <v>26</v>
      </c>
      <c r="T2639" s="23" t="s">
        <v>91</v>
      </c>
    </row>
    <row r="2640" spans="1:20" x14ac:dyDescent="0.3">
      <c r="A2640" s="26">
        <v>44285</v>
      </c>
      <c r="B2640" s="23" t="s">
        <v>45</v>
      </c>
      <c r="C2640" s="23" t="s">
        <v>46</v>
      </c>
      <c r="D2640" s="23" t="s">
        <v>47</v>
      </c>
      <c r="E2640" s="25">
        <v>170</v>
      </c>
      <c r="F2640" s="24">
        <v>180</v>
      </c>
      <c r="G2640" s="24">
        <v>0</v>
      </c>
      <c r="H2640" s="24">
        <v>100</v>
      </c>
      <c r="I2640" s="23" t="s">
        <v>460</v>
      </c>
      <c r="J2640" s="24">
        <v>261</v>
      </c>
      <c r="K2640" s="23" t="s">
        <v>49</v>
      </c>
      <c r="L2640" s="32">
        <v>35</v>
      </c>
      <c r="M2640" s="31">
        <v>6</v>
      </c>
      <c r="N2640" s="31">
        <v>50</v>
      </c>
      <c r="O2640" s="30" t="s">
        <v>139</v>
      </c>
      <c r="P2640" s="25">
        <v>62</v>
      </c>
      <c r="Q2640" s="25">
        <v>89</v>
      </c>
      <c r="R2640" s="23" t="s">
        <v>650</v>
      </c>
      <c r="S2640" s="25">
        <v>33</v>
      </c>
      <c r="T2640" s="23" t="s">
        <v>71</v>
      </c>
    </row>
    <row r="2641" spans="1:20" x14ac:dyDescent="0.3">
      <c r="A2641" s="26">
        <v>44286</v>
      </c>
      <c r="B2641" s="23" t="s">
        <v>45</v>
      </c>
      <c r="C2641" s="23" t="s">
        <v>46</v>
      </c>
      <c r="D2641" s="23" t="s">
        <v>47</v>
      </c>
      <c r="E2641" s="25">
        <v>170</v>
      </c>
      <c r="F2641" s="24">
        <v>205</v>
      </c>
      <c r="G2641" s="24">
        <v>0</v>
      </c>
      <c r="H2641" s="24">
        <v>118</v>
      </c>
      <c r="I2641" s="23" t="s">
        <v>510</v>
      </c>
      <c r="J2641" s="24">
        <v>292</v>
      </c>
      <c r="K2641" s="23" t="s">
        <v>138</v>
      </c>
      <c r="L2641" s="32">
        <v>23</v>
      </c>
      <c r="M2641" s="31">
        <v>14</v>
      </c>
      <c r="N2641" s="31">
        <v>117</v>
      </c>
      <c r="O2641" s="30" t="s">
        <v>182</v>
      </c>
      <c r="P2641" s="25">
        <v>42</v>
      </c>
      <c r="Q2641" s="25">
        <v>88</v>
      </c>
      <c r="R2641" s="23" t="s">
        <v>510</v>
      </c>
      <c r="S2641" s="25">
        <v>22</v>
      </c>
      <c r="T2641" s="23" t="s">
        <v>164</v>
      </c>
    </row>
    <row r="2642" spans="1:20" x14ac:dyDescent="0.3">
      <c r="A2642" s="26">
        <v>44287</v>
      </c>
      <c r="B2642" s="23" t="s">
        <v>45</v>
      </c>
      <c r="C2642" s="23" t="s">
        <v>46</v>
      </c>
      <c r="D2642" s="23" t="s">
        <v>47</v>
      </c>
      <c r="E2642" s="25">
        <v>170</v>
      </c>
      <c r="F2642" s="24">
        <v>189</v>
      </c>
      <c r="G2642" s="24">
        <v>6</v>
      </c>
      <c r="H2642" s="24">
        <v>131</v>
      </c>
      <c r="I2642" s="23" t="s">
        <v>1114</v>
      </c>
      <c r="J2642" s="24">
        <v>247</v>
      </c>
      <c r="K2642" s="23" t="s">
        <v>512</v>
      </c>
      <c r="L2642" s="32">
        <v>99</v>
      </c>
      <c r="M2642" s="31">
        <v>14</v>
      </c>
      <c r="N2642" s="31">
        <v>103</v>
      </c>
      <c r="O2642" s="30" t="s">
        <v>159</v>
      </c>
      <c r="P2642" s="25">
        <v>36</v>
      </c>
      <c r="Q2642" s="25">
        <v>89</v>
      </c>
      <c r="R2642" s="23" t="s">
        <v>312</v>
      </c>
      <c r="S2642" s="25">
        <v>29</v>
      </c>
      <c r="T2642" s="23" t="s">
        <v>120</v>
      </c>
    </row>
    <row r="2643" spans="1:20" x14ac:dyDescent="0.3">
      <c r="A2643" s="26">
        <v>44288</v>
      </c>
      <c r="B2643" s="23" t="s">
        <v>45</v>
      </c>
      <c r="C2643" s="23" t="s">
        <v>46</v>
      </c>
      <c r="D2643" s="23" t="s">
        <v>47</v>
      </c>
      <c r="E2643" s="25">
        <v>170</v>
      </c>
      <c r="F2643" s="24">
        <v>151</v>
      </c>
      <c r="G2643" s="24">
        <v>0</v>
      </c>
      <c r="H2643" s="24">
        <v>90</v>
      </c>
      <c r="I2643" s="23" t="s">
        <v>467</v>
      </c>
      <c r="J2643" s="24">
        <v>212</v>
      </c>
      <c r="K2643" s="23" t="s">
        <v>711</v>
      </c>
      <c r="L2643" s="30" t="s">
        <v>218</v>
      </c>
      <c r="M2643" s="31">
        <v>8</v>
      </c>
      <c r="N2643" s="31">
        <v>64</v>
      </c>
      <c r="O2643" s="30" t="s">
        <v>52</v>
      </c>
      <c r="P2643" s="25">
        <v>79</v>
      </c>
      <c r="Q2643" s="25">
        <v>99</v>
      </c>
      <c r="R2643" s="23" t="s">
        <v>74</v>
      </c>
      <c r="S2643" s="25">
        <v>57</v>
      </c>
      <c r="T2643" s="23" t="s">
        <v>148</v>
      </c>
    </row>
    <row r="2644" spans="1:20" x14ac:dyDescent="0.3">
      <c r="A2644" s="26">
        <v>44289</v>
      </c>
      <c r="B2644" s="23" t="s">
        <v>45</v>
      </c>
      <c r="C2644" s="23" t="s">
        <v>46</v>
      </c>
      <c r="D2644" s="23" t="s">
        <v>47</v>
      </c>
      <c r="E2644" s="25">
        <v>170</v>
      </c>
      <c r="F2644" s="24">
        <v>132</v>
      </c>
      <c r="G2644" s="24">
        <v>0</v>
      </c>
      <c r="H2644" s="24">
        <v>97</v>
      </c>
      <c r="I2644" s="23" t="s">
        <v>573</v>
      </c>
      <c r="J2644" s="24">
        <v>166</v>
      </c>
      <c r="K2644" s="23" t="s">
        <v>738</v>
      </c>
      <c r="L2644" s="30" t="s">
        <v>263</v>
      </c>
      <c r="M2644" s="31">
        <v>19</v>
      </c>
      <c r="N2644" s="31">
        <v>72</v>
      </c>
      <c r="O2644" s="30" t="s">
        <v>158</v>
      </c>
      <c r="P2644" s="25">
        <v>80</v>
      </c>
      <c r="Q2644" s="25">
        <v>97</v>
      </c>
      <c r="R2644" s="23" t="s">
        <v>51</v>
      </c>
      <c r="S2644" s="25">
        <v>66</v>
      </c>
      <c r="T2644" s="23" t="s">
        <v>52</v>
      </c>
    </row>
    <row r="2645" spans="1:20" x14ac:dyDescent="0.3">
      <c r="A2645" s="26">
        <v>44290</v>
      </c>
      <c r="B2645" s="23" t="s">
        <v>45</v>
      </c>
      <c r="C2645" s="23" t="s">
        <v>46</v>
      </c>
      <c r="D2645" s="23" t="s">
        <v>47</v>
      </c>
      <c r="E2645" s="25">
        <v>170</v>
      </c>
      <c r="F2645" s="24">
        <v>113</v>
      </c>
      <c r="G2645" s="24">
        <v>0</v>
      </c>
      <c r="H2645" s="24">
        <v>54</v>
      </c>
      <c r="I2645" s="23" t="s">
        <v>211</v>
      </c>
      <c r="J2645" s="24">
        <v>172</v>
      </c>
      <c r="K2645" s="23" t="s">
        <v>626</v>
      </c>
      <c r="L2645" s="32">
        <v>33</v>
      </c>
      <c r="M2645" s="31">
        <v>17</v>
      </c>
      <c r="N2645" s="31">
        <v>64</v>
      </c>
      <c r="O2645" s="30" t="s">
        <v>146</v>
      </c>
      <c r="P2645" s="25">
        <v>72</v>
      </c>
      <c r="Q2645" s="25">
        <v>95</v>
      </c>
      <c r="R2645" s="23" t="s">
        <v>51</v>
      </c>
      <c r="S2645" s="25">
        <v>53</v>
      </c>
      <c r="T2645" s="23" t="s">
        <v>133</v>
      </c>
    </row>
    <row r="2646" spans="1:20" x14ac:dyDescent="0.3">
      <c r="A2646" s="26">
        <v>44291</v>
      </c>
      <c r="B2646" s="23" t="s">
        <v>45</v>
      </c>
      <c r="C2646" s="23" t="s">
        <v>46</v>
      </c>
      <c r="D2646" s="23" t="s">
        <v>47</v>
      </c>
      <c r="E2646" s="25">
        <v>170</v>
      </c>
      <c r="F2646" s="24">
        <v>121</v>
      </c>
      <c r="G2646" s="24">
        <v>2</v>
      </c>
      <c r="H2646" s="24">
        <v>58</v>
      </c>
      <c r="I2646" s="23" t="s">
        <v>741</v>
      </c>
      <c r="J2646" s="24">
        <v>184</v>
      </c>
      <c r="K2646" s="23" t="s">
        <v>288</v>
      </c>
      <c r="L2646" s="32">
        <v>34</v>
      </c>
      <c r="M2646" s="31">
        <v>19</v>
      </c>
      <c r="N2646" s="31">
        <v>69</v>
      </c>
      <c r="O2646" s="30" t="s">
        <v>167</v>
      </c>
      <c r="P2646" s="25">
        <v>75</v>
      </c>
      <c r="Q2646" s="25">
        <v>97</v>
      </c>
      <c r="R2646" s="23" t="s">
        <v>51</v>
      </c>
      <c r="S2646" s="25">
        <v>53</v>
      </c>
      <c r="T2646" s="23" t="s">
        <v>71</v>
      </c>
    </row>
    <row r="2647" spans="1:20" x14ac:dyDescent="0.3">
      <c r="A2647" s="26">
        <v>44292</v>
      </c>
      <c r="B2647" s="23" t="s">
        <v>45</v>
      </c>
      <c r="C2647" s="23" t="s">
        <v>46</v>
      </c>
      <c r="D2647" s="23" t="s">
        <v>47</v>
      </c>
      <c r="E2647" s="25">
        <v>170</v>
      </c>
      <c r="F2647" s="24">
        <v>98</v>
      </c>
      <c r="G2647" s="24">
        <v>0</v>
      </c>
      <c r="H2647" s="24">
        <v>80</v>
      </c>
      <c r="I2647" s="23" t="s">
        <v>310</v>
      </c>
      <c r="J2647" s="24">
        <v>117</v>
      </c>
      <c r="K2647" s="23" t="s">
        <v>621</v>
      </c>
      <c r="L2647" s="30" t="s">
        <v>84</v>
      </c>
      <c r="M2647" s="31">
        <v>11</v>
      </c>
      <c r="N2647" s="31">
        <v>58</v>
      </c>
      <c r="O2647" s="30" t="s">
        <v>56</v>
      </c>
      <c r="P2647" s="25">
        <v>81</v>
      </c>
      <c r="Q2647" s="25">
        <v>96</v>
      </c>
      <c r="R2647" s="23" t="s">
        <v>174</v>
      </c>
      <c r="S2647" s="25">
        <v>71</v>
      </c>
      <c r="T2647" s="23" t="s">
        <v>64</v>
      </c>
    </row>
    <row r="2648" spans="1:20" x14ac:dyDescent="0.3">
      <c r="A2648" s="26">
        <v>44293</v>
      </c>
      <c r="B2648" s="23" t="s">
        <v>45</v>
      </c>
      <c r="C2648" s="23" t="s">
        <v>46</v>
      </c>
      <c r="D2648" s="23" t="s">
        <v>47</v>
      </c>
      <c r="E2648" s="25">
        <v>170</v>
      </c>
      <c r="F2648" s="24">
        <v>100</v>
      </c>
      <c r="G2648" s="24">
        <v>0</v>
      </c>
      <c r="H2648" s="24">
        <v>39</v>
      </c>
      <c r="I2648" s="23" t="s">
        <v>279</v>
      </c>
      <c r="J2648" s="24">
        <v>160</v>
      </c>
      <c r="K2648" s="23" t="s">
        <v>119</v>
      </c>
      <c r="L2648" s="30" t="s">
        <v>401</v>
      </c>
      <c r="M2648" s="31">
        <v>14</v>
      </c>
      <c r="N2648" s="31">
        <v>103</v>
      </c>
      <c r="O2648" s="30" t="s">
        <v>85</v>
      </c>
      <c r="P2648" s="25">
        <v>61</v>
      </c>
      <c r="Q2648" s="25">
        <v>90</v>
      </c>
      <c r="R2648" s="23" t="s">
        <v>100</v>
      </c>
      <c r="S2648" s="25">
        <v>42</v>
      </c>
      <c r="T2648" s="23" t="s">
        <v>89</v>
      </c>
    </row>
    <row r="2649" spans="1:20" x14ac:dyDescent="0.3">
      <c r="A2649" s="26">
        <v>44294</v>
      </c>
      <c r="B2649" s="23" t="s">
        <v>45</v>
      </c>
      <c r="C2649" s="23" t="s">
        <v>46</v>
      </c>
      <c r="D2649" s="23" t="s">
        <v>47</v>
      </c>
      <c r="E2649" s="25">
        <v>170</v>
      </c>
      <c r="F2649" s="24">
        <v>129</v>
      </c>
      <c r="G2649" s="24">
        <v>0</v>
      </c>
      <c r="H2649" s="24">
        <v>30</v>
      </c>
      <c r="I2649" s="23" t="s">
        <v>1119</v>
      </c>
      <c r="J2649" s="24">
        <v>228</v>
      </c>
      <c r="K2649" s="23" t="s">
        <v>781</v>
      </c>
      <c r="L2649" s="32">
        <v>36</v>
      </c>
      <c r="M2649" s="31">
        <v>14</v>
      </c>
      <c r="N2649" s="31">
        <v>67</v>
      </c>
      <c r="O2649" s="30" t="s">
        <v>94</v>
      </c>
      <c r="P2649" s="25">
        <v>59</v>
      </c>
      <c r="Q2649" s="25">
        <v>97</v>
      </c>
      <c r="R2649" s="23" t="s">
        <v>258</v>
      </c>
      <c r="S2649" s="25">
        <v>40</v>
      </c>
      <c r="T2649" s="23" t="s">
        <v>439</v>
      </c>
    </row>
    <row r="2650" spans="1:20" x14ac:dyDescent="0.3">
      <c r="A2650" s="26">
        <v>44295</v>
      </c>
      <c r="B2650" s="23" t="s">
        <v>45</v>
      </c>
      <c r="C2650" s="23" t="s">
        <v>46</v>
      </c>
      <c r="D2650" s="23" t="s">
        <v>47</v>
      </c>
      <c r="E2650" s="25">
        <v>170</v>
      </c>
      <c r="F2650" s="24">
        <v>136</v>
      </c>
      <c r="G2650" s="24">
        <v>8</v>
      </c>
      <c r="H2650" s="24">
        <v>63</v>
      </c>
      <c r="I2650" s="23" t="s">
        <v>593</v>
      </c>
      <c r="J2650" s="24">
        <v>208</v>
      </c>
      <c r="K2650" s="23" t="s">
        <v>141</v>
      </c>
      <c r="L2650" s="32">
        <v>29</v>
      </c>
      <c r="M2650" s="31">
        <v>8</v>
      </c>
      <c r="N2650" s="31">
        <v>56</v>
      </c>
      <c r="O2650" s="30" t="s">
        <v>179</v>
      </c>
      <c r="P2650" s="25">
        <v>68</v>
      </c>
      <c r="Q2650" s="25">
        <v>98</v>
      </c>
      <c r="R2650" s="23" t="s">
        <v>88</v>
      </c>
      <c r="S2650" s="25">
        <v>43</v>
      </c>
      <c r="T2650" s="23" t="s">
        <v>117</v>
      </c>
    </row>
    <row r="2651" spans="1:20" x14ac:dyDescent="0.3">
      <c r="A2651" s="26">
        <v>44296</v>
      </c>
      <c r="B2651" s="23" t="s">
        <v>45</v>
      </c>
      <c r="C2651" s="23" t="s">
        <v>46</v>
      </c>
      <c r="D2651" s="23" t="s">
        <v>47</v>
      </c>
      <c r="E2651" s="25">
        <v>170</v>
      </c>
      <c r="F2651" s="24">
        <v>140</v>
      </c>
      <c r="G2651" s="24">
        <v>326</v>
      </c>
      <c r="H2651" s="24">
        <v>103</v>
      </c>
      <c r="I2651" s="23" t="s">
        <v>310</v>
      </c>
      <c r="J2651" s="24">
        <v>178</v>
      </c>
      <c r="K2651" s="23" t="s">
        <v>150</v>
      </c>
      <c r="L2651" s="30" t="s">
        <v>102</v>
      </c>
      <c r="M2651" s="31">
        <v>3</v>
      </c>
      <c r="N2651" s="31">
        <v>44</v>
      </c>
      <c r="O2651" s="30" t="s">
        <v>89</v>
      </c>
      <c r="P2651" s="25">
        <v>86</v>
      </c>
      <c r="Q2651" s="25">
        <v>99</v>
      </c>
      <c r="R2651" s="23" t="s">
        <v>51</v>
      </c>
      <c r="S2651" s="25">
        <v>66</v>
      </c>
      <c r="T2651" s="23" t="s">
        <v>117</v>
      </c>
    </row>
    <row r="2652" spans="1:20" x14ac:dyDescent="0.3">
      <c r="A2652" s="26">
        <v>44297</v>
      </c>
      <c r="B2652" s="23" t="s">
        <v>45</v>
      </c>
      <c r="C2652" s="23" t="s">
        <v>46</v>
      </c>
      <c r="D2652" s="23" t="s">
        <v>47</v>
      </c>
      <c r="E2652" s="25">
        <v>170</v>
      </c>
      <c r="F2652" s="24">
        <v>72</v>
      </c>
      <c r="G2652" s="24">
        <v>68</v>
      </c>
      <c r="H2652" s="24">
        <v>41</v>
      </c>
      <c r="I2652" s="23" t="s">
        <v>51</v>
      </c>
      <c r="J2652" s="24">
        <v>104</v>
      </c>
      <c r="K2652" s="23" t="s">
        <v>817</v>
      </c>
      <c r="L2652" s="32">
        <v>23</v>
      </c>
      <c r="M2652" s="31">
        <v>8</v>
      </c>
      <c r="N2652" s="31">
        <v>47</v>
      </c>
      <c r="O2652" s="30" t="s">
        <v>52</v>
      </c>
      <c r="P2652" s="25">
        <v>92</v>
      </c>
      <c r="Q2652" s="25">
        <v>99</v>
      </c>
      <c r="R2652" s="23" t="s">
        <v>74</v>
      </c>
      <c r="S2652" s="25">
        <v>80</v>
      </c>
      <c r="T2652" s="23" t="s">
        <v>260</v>
      </c>
    </row>
    <row r="2653" spans="1:20" x14ac:dyDescent="0.3">
      <c r="A2653" s="26">
        <v>44298</v>
      </c>
      <c r="B2653" s="23" t="s">
        <v>45</v>
      </c>
      <c r="C2653" s="23" t="s">
        <v>46</v>
      </c>
      <c r="D2653" s="23" t="s">
        <v>47</v>
      </c>
      <c r="E2653" s="25">
        <v>170</v>
      </c>
      <c r="F2653" s="24">
        <v>94</v>
      </c>
      <c r="G2653" s="24">
        <v>0</v>
      </c>
      <c r="H2653" s="24">
        <v>21</v>
      </c>
      <c r="I2653" s="23" t="s">
        <v>51</v>
      </c>
      <c r="J2653" s="24">
        <v>166</v>
      </c>
      <c r="K2653" s="23" t="s">
        <v>517</v>
      </c>
      <c r="L2653" s="32">
        <v>34</v>
      </c>
      <c r="M2653" s="31">
        <v>14</v>
      </c>
      <c r="N2653" s="31">
        <v>64</v>
      </c>
      <c r="O2653" s="30" t="s">
        <v>94</v>
      </c>
      <c r="P2653" s="25">
        <v>69</v>
      </c>
      <c r="Q2653" s="25">
        <v>100</v>
      </c>
      <c r="R2653" s="23" t="s">
        <v>51</v>
      </c>
      <c r="S2653" s="25">
        <v>42</v>
      </c>
      <c r="T2653" s="23" t="s">
        <v>206</v>
      </c>
    </row>
    <row r="2654" spans="1:20" x14ac:dyDescent="0.3">
      <c r="A2654" s="26">
        <v>44299</v>
      </c>
      <c r="B2654" s="23" t="s">
        <v>45</v>
      </c>
      <c r="C2654" s="23" t="s">
        <v>46</v>
      </c>
      <c r="D2654" s="23" t="s">
        <v>47</v>
      </c>
      <c r="E2654" s="25">
        <v>170</v>
      </c>
      <c r="F2654" s="24">
        <v>105</v>
      </c>
      <c r="G2654" s="24">
        <v>0</v>
      </c>
      <c r="H2654" s="24">
        <v>52</v>
      </c>
      <c r="I2654" s="23" t="s">
        <v>1059</v>
      </c>
      <c r="J2654" s="24">
        <v>158</v>
      </c>
      <c r="K2654" s="23" t="s">
        <v>955</v>
      </c>
      <c r="L2654" s="30" t="s">
        <v>84</v>
      </c>
      <c r="M2654" s="31">
        <v>14</v>
      </c>
      <c r="N2654" s="31">
        <v>39</v>
      </c>
      <c r="O2654" s="30" t="s">
        <v>89</v>
      </c>
      <c r="P2654" s="25">
        <v>77</v>
      </c>
      <c r="Q2654" s="25">
        <v>98</v>
      </c>
      <c r="R2654" s="23" t="s">
        <v>460</v>
      </c>
      <c r="S2654" s="25">
        <v>58</v>
      </c>
      <c r="T2654" s="23" t="s">
        <v>186</v>
      </c>
    </row>
    <row r="2655" spans="1:20" x14ac:dyDescent="0.3">
      <c r="A2655" s="26">
        <v>44300</v>
      </c>
      <c r="B2655" s="23" t="s">
        <v>45</v>
      </c>
      <c r="C2655" s="23" t="s">
        <v>46</v>
      </c>
      <c r="D2655" s="23" t="s">
        <v>47</v>
      </c>
      <c r="E2655" s="25">
        <v>170</v>
      </c>
      <c r="F2655" s="24">
        <v>114</v>
      </c>
      <c r="G2655" s="24">
        <v>0</v>
      </c>
      <c r="H2655" s="24">
        <v>51</v>
      </c>
      <c r="I2655" s="23" t="s">
        <v>229</v>
      </c>
      <c r="J2655" s="24">
        <v>176</v>
      </c>
      <c r="K2655" s="23" t="s">
        <v>248</v>
      </c>
      <c r="L2655" s="30" t="s">
        <v>84</v>
      </c>
      <c r="M2655" s="31">
        <v>17</v>
      </c>
      <c r="N2655" s="31">
        <v>75</v>
      </c>
      <c r="O2655" s="30" t="s">
        <v>215</v>
      </c>
      <c r="P2655" s="25">
        <v>74</v>
      </c>
      <c r="Q2655" s="25">
        <v>100</v>
      </c>
      <c r="R2655" s="23" t="s">
        <v>202</v>
      </c>
      <c r="S2655" s="25">
        <v>53</v>
      </c>
      <c r="T2655" s="23" t="s">
        <v>81</v>
      </c>
    </row>
    <row r="2656" spans="1:20" x14ac:dyDescent="0.3">
      <c r="A2656" s="26">
        <v>44301</v>
      </c>
      <c r="B2656" s="23" t="s">
        <v>45</v>
      </c>
      <c r="C2656" s="23" t="s">
        <v>46</v>
      </c>
      <c r="D2656" s="23" t="s">
        <v>47</v>
      </c>
      <c r="E2656" s="25">
        <v>170</v>
      </c>
      <c r="F2656" s="24">
        <v>104</v>
      </c>
      <c r="G2656" s="24">
        <v>0</v>
      </c>
      <c r="H2656" s="24">
        <v>45</v>
      </c>
      <c r="I2656" s="23" t="s">
        <v>356</v>
      </c>
      <c r="J2656" s="24">
        <v>164</v>
      </c>
      <c r="K2656" s="23" t="s">
        <v>371</v>
      </c>
      <c r="L2656" s="32">
        <v>99</v>
      </c>
      <c r="M2656" s="31">
        <v>14</v>
      </c>
      <c r="N2656" s="31">
        <v>64</v>
      </c>
      <c r="O2656" s="30" t="s">
        <v>113</v>
      </c>
      <c r="P2656" s="25">
        <v>69</v>
      </c>
      <c r="Q2656" s="25">
        <v>91</v>
      </c>
      <c r="R2656" s="23" t="s">
        <v>301</v>
      </c>
      <c r="S2656" s="25">
        <v>46</v>
      </c>
      <c r="T2656" s="23" t="s">
        <v>188</v>
      </c>
    </row>
    <row r="2657" spans="1:20" x14ac:dyDescent="0.3">
      <c r="A2657" s="26">
        <v>44302</v>
      </c>
      <c r="B2657" s="23" t="s">
        <v>45</v>
      </c>
      <c r="C2657" s="23" t="s">
        <v>46</v>
      </c>
      <c r="D2657" s="23" t="s">
        <v>47</v>
      </c>
      <c r="E2657" s="25">
        <v>170</v>
      </c>
      <c r="F2657" s="24">
        <v>86</v>
      </c>
      <c r="G2657" s="24">
        <v>0</v>
      </c>
      <c r="H2657" s="24">
        <v>17</v>
      </c>
      <c r="I2657" s="23" t="s">
        <v>677</v>
      </c>
      <c r="J2657" s="24">
        <v>155</v>
      </c>
      <c r="K2657" s="23" t="s">
        <v>512</v>
      </c>
      <c r="L2657" s="32">
        <v>99</v>
      </c>
      <c r="M2657" s="31">
        <v>17</v>
      </c>
      <c r="N2657" s="31">
        <v>72</v>
      </c>
      <c r="O2657" s="30" t="s">
        <v>51</v>
      </c>
      <c r="P2657" s="25">
        <v>65</v>
      </c>
      <c r="Q2657" s="25">
        <v>99</v>
      </c>
      <c r="R2657" s="23" t="s">
        <v>280</v>
      </c>
      <c r="S2657" s="25">
        <v>41</v>
      </c>
      <c r="T2657" s="23" t="s">
        <v>133</v>
      </c>
    </row>
    <row r="2658" spans="1:20" x14ac:dyDescent="0.3">
      <c r="A2658" s="26">
        <v>44303</v>
      </c>
      <c r="B2658" s="23" t="s">
        <v>45</v>
      </c>
      <c r="C2658" s="23" t="s">
        <v>46</v>
      </c>
      <c r="D2658" s="23" t="s">
        <v>47</v>
      </c>
      <c r="E2658" s="25">
        <v>170</v>
      </c>
      <c r="F2658" s="24">
        <v>84</v>
      </c>
      <c r="G2658" s="24">
        <v>0</v>
      </c>
      <c r="H2658" s="24">
        <v>8</v>
      </c>
      <c r="I2658" s="23" t="s">
        <v>662</v>
      </c>
      <c r="J2658" s="24">
        <v>160</v>
      </c>
      <c r="K2658" s="23" t="s">
        <v>121</v>
      </c>
      <c r="L2658" s="30" t="s">
        <v>84</v>
      </c>
      <c r="M2658" s="31">
        <v>19</v>
      </c>
      <c r="N2658" s="31">
        <v>69</v>
      </c>
      <c r="O2658" s="30" t="s">
        <v>94</v>
      </c>
      <c r="P2658" s="25">
        <v>66</v>
      </c>
      <c r="Q2658" s="25">
        <v>99</v>
      </c>
      <c r="R2658" s="23" t="s">
        <v>280</v>
      </c>
      <c r="S2658" s="25">
        <v>41</v>
      </c>
      <c r="T2658" s="23" t="s">
        <v>169</v>
      </c>
    </row>
    <row r="2659" spans="1:20" x14ac:dyDescent="0.3">
      <c r="A2659" s="26">
        <v>44304</v>
      </c>
      <c r="B2659" s="23" t="s">
        <v>45</v>
      </c>
      <c r="C2659" s="23" t="s">
        <v>46</v>
      </c>
      <c r="D2659" s="23" t="s">
        <v>47</v>
      </c>
      <c r="E2659" s="25">
        <v>170</v>
      </c>
      <c r="F2659" s="24">
        <v>111</v>
      </c>
      <c r="G2659" s="24">
        <v>0</v>
      </c>
      <c r="H2659" s="24">
        <v>20</v>
      </c>
      <c r="I2659" s="23" t="s">
        <v>437</v>
      </c>
      <c r="J2659" s="24">
        <v>202</v>
      </c>
      <c r="K2659" s="23" t="s">
        <v>288</v>
      </c>
      <c r="L2659" s="32">
        <v>36</v>
      </c>
      <c r="M2659" s="31">
        <v>11</v>
      </c>
      <c r="N2659" s="31">
        <v>58</v>
      </c>
      <c r="O2659" s="30" t="s">
        <v>146</v>
      </c>
      <c r="P2659" s="25">
        <v>65</v>
      </c>
      <c r="Q2659" s="25">
        <v>99</v>
      </c>
      <c r="R2659" s="23" t="s">
        <v>301</v>
      </c>
      <c r="S2659" s="25">
        <v>37</v>
      </c>
      <c r="T2659" s="23" t="s">
        <v>215</v>
      </c>
    </row>
    <row r="2660" spans="1:20" x14ac:dyDescent="0.3">
      <c r="A2660" s="26">
        <v>44305</v>
      </c>
      <c r="B2660" s="23" t="s">
        <v>45</v>
      </c>
      <c r="C2660" s="23" t="s">
        <v>46</v>
      </c>
      <c r="D2660" s="23" t="s">
        <v>47</v>
      </c>
      <c r="E2660" s="25">
        <v>170</v>
      </c>
      <c r="F2660" s="24">
        <v>140</v>
      </c>
      <c r="G2660" s="24">
        <v>4</v>
      </c>
      <c r="H2660" s="24">
        <v>90</v>
      </c>
      <c r="I2660" s="23" t="s">
        <v>1120</v>
      </c>
      <c r="J2660" s="24">
        <v>189</v>
      </c>
      <c r="K2660" s="23" t="s">
        <v>342</v>
      </c>
      <c r="L2660" s="32">
        <v>36</v>
      </c>
      <c r="M2660" s="31">
        <v>8</v>
      </c>
      <c r="N2660" s="31">
        <v>64</v>
      </c>
      <c r="O2660" s="30" t="s">
        <v>747</v>
      </c>
      <c r="P2660" s="25">
        <v>66</v>
      </c>
      <c r="Q2660" s="25">
        <v>92</v>
      </c>
      <c r="R2660" s="23" t="s">
        <v>51</v>
      </c>
      <c r="S2660" s="25">
        <v>47</v>
      </c>
      <c r="T2660" s="23" t="s">
        <v>182</v>
      </c>
    </row>
    <row r="2661" spans="1:20" x14ac:dyDescent="0.3">
      <c r="A2661" s="26">
        <v>44306</v>
      </c>
      <c r="B2661" s="23" t="s">
        <v>45</v>
      </c>
      <c r="C2661" s="23" t="s">
        <v>46</v>
      </c>
      <c r="D2661" s="23" t="s">
        <v>47</v>
      </c>
      <c r="E2661" s="25">
        <v>170</v>
      </c>
      <c r="F2661" s="24">
        <v>136</v>
      </c>
      <c r="G2661" s="24">
        <v>84</v>
      </c>
      <c r="H2661" s="24">
        <v>84</v>
      </c>
      <c r="I2661" s="23" t="s">
        <v>471</v>
      </c>
      <c r="J2661" s="24">
        <v>189</v>
      </c>
      <c r="K2661" s="23" t="s">
        <v>907</v>
      </c>
      <c r="L2661" s="30" t="s">
        <v>263</v>
      </c>
      <c r="M2661" s="31">
        <v>17</v>
      </c>
      <c r="N2661" s="31">
        <v>61</v>
      </c>
      <c r="O2661" s="30" t="s">
        <v>215</v>
      </c>
      <c r="P2661" s="25">
        <v>79</v>
      </c>
      <c r="Q2661" s="25">
        <v>99</v>
      </c>
      <c r="R2661" s="23" t="s">
        <v>88</v>
      </c>
      <c r="S2661" s="25">
        <v>50</v>
      </c>
      <c r="T2661" s="23" t="s">
        <v>307</v>
      </c>
    </row>
    <row r="2662" spans="1:20" x14ac:dyDescent="0.3">
      <c r="A2662" s="26">
        <v>44307</v>
      </c>
      <c r="B2662" s="23" t="s">
        <v>45</v>
      </c>
      <c r="C2662" s="23" t="s">
        <v>46</v>
      </c>
      <c r="D2662" s="23" t="s">
        <v>47</v>
      </c>
      <c r="E2662" s="25">
        <v>170</v>
      </c>
      <c r="F2662" s="24">
        <v>142</v>
      </c>
      <c r="G2662" s="24">
        <v>0</v>
      </c>
      <c r="H2662" s="24">
        <v>100</v>
      </c>
      <c r="I2662" s="23" t="s">
        <v>51</v>
      </c>
      <c r="J2662" s="24">
        <v>185</v>
      </c>
      <c r="K2662" s="23" t="s">
        <v>584</v>
      </c>
      <c r="L2662" s="30" t="s">
        <v>84</v>
      </c>
      <c r="M2662" s="31">
        <v>8</v>
      </c>
      <c r="N2662" s="31">
        <v>53</v>
      </c>
      <c r="O2662" s="30" t="s">
        <v>167</v>
      </c>
      <c r="P2662" s="25">
        <v>77</v>
      </c>
      <c r="Q2662" s="25">
        <v>99</v>
      </c>
      <c r="R2662" s="23" t="s">
        <v>51</v>
      </c>
      <c r="S2662" s="25">
        <v>59</v>
      </c>
      <c r="T2662" s="23" t="s">
        <v>215</v>
      </c>
    </row>
    <row r="2663" spans="1:20" x14ac:dyDescent="0.3">
      <c r="A2663" s="26">
        <v>44308</v>
      </c>
      <c r="B2663" s="23" t="s">
        <v>45</v>
      </c>
      <c r="C2663" s="23" t="s">
        <v>46</v>
      </c>
      <c r="D2663" s="23" t="s">
        <v>47</v>
      </c>
      <c r="E2663" s="25">
        <v>170</v>
      </c>
      <c r="F2663" s="24">
        <v>150</v>
      </c>
      <c r="G2663" s="24">
        <v>0</v>
      </c>
      <c r="H2663" s="24">
        <v>100</v>
      </c>
      <c r="I2663" s="23" t="s">
        <v>571</v>
      </c>
      <c r="J2663" s="24">
        <v>200</v>
      </c>
      <c r="K2663" s="23" t="s">
        <v>141</v>
      </c>
      <c r="L2663" s="30" t="s">
        <v>116</v>
      </c>
      <c r="M2663" s="31">
        <v>8</v>
      </c>
      <c r="N2663" s="31">
        <v>56</v>
      </c>
      <c r="O2663" s="30" t="s">
        <v>113</v>
      </c>
      <c r="P2663" s="25">
        <v>75</v>
      </c>
      <c r="Q2663" s="25">
        <v>99</v>
      </c>
      <c r="R2663" s="23" t="s">
        <v>51</v>
      </c>
      <c r="S2663" s="25">
        <v>54</v>
      </c>
      <c r="T2663" s="23" t="s">
        <v>133</v>
      </c>
    </row>
    <row r="2664" spans="1:20" x14ac:dyDescent="0.3">
      <c r="A2664" s="26">
        <v>44309</v>
      </c>
      <c r="B2664" s="23" t="s">
        <v>45</v>
      </c>
      <c r="C2664" s="23" t="s">
        <v>46</v>
      </c>
      <c r="D2664" s="23" t="s">
        <v>47</v>
      </c>
      <c r="E2664" s="25">
        <v>170</v>
      </c>
      <c r="F2664" s="24">
        <v>158</v>
      </c>
      <c r="G2664" s="24">
        <v>0</v>
      </c>
      <c r="H2664" s="24">
        <v>83</v>
      </c>
      <c r="I2664" s="23" t="s">
        <v>682</v>
      </c>
      <c r="J2664" s="24">
        <v>233</v>
      </c>
      <c r="K2664" s="23" t="s">
        <v>1121</v>
      </c>
      <c r="L2664" s="32">
        <v>22</v>
      </c>
      <c r="M2664" s="31">
        <v>14</v>
      </c>
      <c r="N2664" s="31">
        <v>106</v>
      </c>
      <c r="O2664" s="30" t="s">
        <v>277</v>
      </c>
      <c r="P2664" s="25">
        <v>62</v>
      </c>
      <c r="Q2664" s="25">
        <v>100</v>
      </c>
      <c r="R2664" s="23" t="s">
        <v>301</v>
      </c>
      <c r="S2664" s="25">
        <v>41</v>
      </c>
      <c r="T2664" s="23" t="s">
        <v>433</v>
      </c>
    </row>
    <row r="2665" spans="1:20" x14ac:dyDescent="0.3">
      <c r="A2665" s="26">
        <v>44310</v>
      </c>
      <c r="B2665" s="23" t="s">
        <v>45</v>
      </c>
      <c r="C2665" s="23" t="s">
        <v>46</v>
      </c>
      <c r="D2665" s="23" t="s">
        <v>47</v>
      </c>
      <c r="E2665" s="25">
        <v>170</v>
      </c>
      <c r="F2665" s="24">
        <v>182</v>
      </c>
      <c r="G2665" s="24">
        <v>8</v>
      </c>
      <c r="H2665" s="24">
        <v>144</v>
      </c>
      <c r="I2665" s="23" t="s">
        <v>630</v>
      </c>
      <c r="J2665" s="24">
        <v>221</v>
      </c>
      <c r="K2665" s="23" t="s">
        <v>77</v>
      </c>
      <c r="L2665" s="32">
        <v>22</v>
      </c>
      <c r="M2665" s="31">
        <v>19</v>
      </c>
      <c r="N2665" s="31">
        <v>183</v>
      </c>
      <c r="O2665" s="30" t="s">
        <v>66</v>
      </c>
      <c r="P2665" s="25">
        <v>55</v>
      </c>
      <c r="Q2665" s="25">
        <v>96</v>
      </c>
      <c r="R2665" s="23" t="s">
        <v>108</v>
      </c>
      <c r="S2665" s="25">
        <v>49</v>
      </c>
      <c r="T2665" s="23" t="s">
        <v>103</v>
      </c>
    </row>
    <row r="2666" spans="1:20" x14ac:dyDescent="0.3">
      <c r="A2666" s="26">
        <v>44311</v>
      </c>
      <c r="B2666" s="23" t="s">
        <v>45</v>
      </c>
      <c r="C2666" s="23" t="s">
        <v>46</v>
      </c>
      <c r="D2666" s="23" t="s">
        <v>47</v>
      </c>
      <c r="E2666" s="25">
        <v>170</v>
      </c>
      <c r="F2666" s="24">
        <v>178</v>
      </c>
      <c r="G2666" s="24">
        <v>106</v>
      </c>
      <c r="H2666" s="24">
        <v>121</v>
      </c>
      <c r="I2666" s="23" t="s">
        <v>827</v>
      </c>
      <c r="J2666" s="24">
        <v>234</v>
      </c>
      <c r="K2666" s="23" t="s">
        <v>133</v>
      </c>
      <c r="L2666" s="32">
        <v>36</v>
      </c>
      <c r="M2666" s="31">
        <v>14</v>
      </c>
      <c r="N2666" s="31">
        <v>64</v>
      </c>
      <c r="O2666" s="30" t="s">
        <v>81</v>
      </c>
      <c r="P2666" s="25">
        <v>84</v>
      </c>
      <c r="Q2666" s="25">
        <v>99</v>
      </c>
      <c r="R2666" s="23" t="s">
        <v>51</v>
      </c>
      <c r="S2666" s="25">
        <v>55</v>
      </c>
      <c r="T2666" s="23" t="s">
        <v>133</v>
      </c>
    </row>
    <row r="2667" spans="1:20" x14ac:dyDescent="0.3">
      <c r="A2667" s="26">
        <v>44312</v>
      </c>
      <c r="B2667" s="23" t="s">
        <v>45</v>
      </c>
      <c r="C2667" s="23" t="s">
        <v>46</v>
      </c>
      <c r="D2667" s="23" t="s">
        <v>47</v>
      </c>
      <c r="E2667" s="25">
        <v>170</v>
      </c>
      <c r="F2667" s="24">
        <v>160</v>
      </c>
      <c r="G2667" s="24">
        <v>10</v>
      </c>
      <c r="H2667" s="24">
        <v>119</v>
      </c>
      <c r="I2667" s="23" t="s">
        <v>435</v>
      </c>
      <c r="J2667" s="24">
        <v>202</v>
      </c>
      <c r="K2667" s="23" t="s">
        <v>756</v>
      </c>
      <c r="L2667" s="30" t="s">
        <v>102</v>
      </c>
      <c r="M2667" s="31">
        <v>8</v>
      </c>
      <c r="N2667" s="31">
        <v>56</v>
      </c>
      <c r="O2667" s="30" t="s">
        <v>148</v>
      </c>
      <c r="P2667" s="25">
        <v>87</v>
      </c>
      <c r="Q2667" s="25">
        <v>99</v>
      </c>
      <c r="R2667" s="23" t="s">
        <v>51</v>
      </c>
      <c r="S2667" s="25">
        <v>61</v>
      </c>
      <c r="T2667" s="23" t="s">
        <v>169</v>
      </c>
    </row>
    <row r="2668" spans="1:20" x14ac:dyDescent="0.3">
      <c r="A2668" s="26">
        <v>44313</v>
      </c>
      <c r="B2668" s="23" t="s">
        <v>45</v>
      </c>
      <c r="C2668" s="23" t="s">
        <v>46</v>
      </c>
      <c r="D2668" s="23" t="s">
        <v>47</v>
      </c>
      <c r="E2668" s="25">
        <v>170</v>
      </c>
      <c r="F2668" s="24">
        <v>140</v>
      </c>
      <c r="G2668" s="24">
        <v>10</v>
      </c>
      <c r="H2668" s="24">
        <v>116</v>
      </c>
      <c r="I2668" s="23" t="s">
        <v>491</v>
      </c>
      <c r="J2668" s="24">
        <v>164</v>
      </c>
      <c r="K2668" s="23" t="s">
        <v>121</v>
      </c>
      <c r="L2668" s="30" t="s">
        <v>84</v>
      </c>
      <c r="M2668" s="31">
        <v>11</v>
      </c>
      <c r="N2668" s="31">
        <v>58</v>
      </c>
      <c r="O2668" s="30" t="s">
        <v>139</v>
      </c>
      <c r="P2668" s="25">
        <v>84</v>
      </c>
      <c r="Q2668" s="25">
        <v>97</v>
      </c>
      <c r="R2668" s="23" t="s">
        <v>51</v>
      </c>
      <c r="S2668" s="25">
        <v>72</v>
      </c>
      <c r="T2668" s="23" t="s">
        <v>99</v>
      </c>
    </row>
    <row r="2669" spans="1:20" x14ac:dyDescent="0.3">
      <c r="A2669" s="26">
        <v>44314</v>
      </c>
      <c r="B2669" s="23" t="s">
        <v>45</v>
      </c>
      <c r="C2669" s="23" t="s">
        <v>46</v>
      </c>
      <c r="D2669" s="23" t="s">
        <v>47</v>
      </c>
      <c r="E2669" s="25">
        <v>170</v>
      </c>
      <c r="F2669" s="24">
        <v>106</v>
      </c>
      <c r="G2669" s="24">
        <v>18</v>
      </c>
      <c r="H2669" s="24">
        <v>91</v>
      </c>
      <c r="I2669" s="23" t="s">
        <v>581</v>
      </c>
      <c r="J2669" s="24">
        <v>121</v>
      </c>
      <c r="K2669" s="23" t="s">
        <v>67</v>
      </c>
      <c r="L2669" s="30" t="s">
        <v>116</v>
      </c>
      <c r="M2669" s="31">
        <v>3</v>
      </c>
      <c r="N2669" s="31">
        <v>33</v>
      </c>
      <c r="O2669" s="30" t="s">
        <v>166</v>
      </c>
      <c r="P2669" s="25">
        <v>91</v>
      </c>
      <c r="Q2669" s="25">
        <v>97</v>
      </c>
      <c r="R2669" s="23" t="s">
        <v>51</v>
      </c>
      <c r="S2669" s="25">
        <v>83</v>
      </c>
      <c r="T2669" s="23" t="s">
        <v>158</v>
      </c>
    </row>
    <row r="2670" spans="1:20" x14ac:dyDescent="0.3">
      <c r="A2670" s="26">
        <v>44315</v>
      </c>
      <c r="B2670" s="23" t="s">
        <v>45</v>
      </c>
      <c r="C2670" s="23" t="s">
        <v>46</v>
      </c>
      <c r="D2670" s="23" t="s">
        <v>47</v>
      </c>
      <c r="E2670" s="25">
        <v>170</v>
      </c>
      <c r="F2670" s="24">
        <v>106</v>
      </c>
      <c r="G2670" s="24">
        <v>26</v>
      </c>
      <c r="H2670" s="24">
        <v>85</v>
      </c>
      <c r="I2670" s="23" t="s">
        <v>394</v>
      </c>
      <c r="J2670" s="24">
        <v>127</v>
      </c>
      <c r="K2670" s="23" t="s">
        <v>1101</v>
      </c>
      <c r="L2670" s="32">
        <v>36</v>
      </c>
      <c r="M2670" s="31">
        <v>8</v>
      </c>
      <c r="N2670" s="31">
        <v>58</v>
      </c>
      <c r="O2670" s="30" t="s">
        <v>50</v>
      </c>
      <c r="P2670" s="25">
        <v>89</v>
      </c>
      <c r="Q2670" s="25">
        <v>99</v>
      </c>
      <c r="R2670" s="23" t="s">
        <v>51</v>
      </c>
      <c r="S2670" s="25">
        <v>69</v>
      </c>
      <c r="T2670" s="23" t="s">
        <v>169</v>
      </c>
    </row>
    <row r="2671" spans="1:20" x14ac:dyDescent="0.3">
      <c r="A2671" s="26">
        <v>44316</v>
      </c>
      <c r="B2671" s="23" t="s">
        <v>45</v>
      </c>
      <c r="C2671" s="23" t="s">
        <v>46</v>
      </c>
      <c r="D2671" s="23" t="s">
        <v>47</v>
      </c>
      <c r="E2671" s="25">
        <v>170</v>
      </c>
      <c r="F2671" s="24">
        <v>98</v>
      </c>
      <c r="G2671" s="24">
        <v>4</v>
      </c>
      <c r="H2671" s="24">
        <v>74</v>
      </c>
      <c r="I2671" s="23" t="s">
        <v>88</v>
      </c>
      <c r="J2671" s="24">
        <v>123</v>
      </c>
      <c r="K2671" s="23" t="s">
        <v>702</v>
      </c>
      <c r="L2671" s="32">
        <v>26</v>
      </c>
      <c r="M2671" s="31">
        <v>6</v>
      </c>
      <c r="N2671" s="31">
        <v>53</v>
      </c>
      <c r="O2671" s="30" t="s">
        <v>146</v>
      </c>
      <c r="P2671" s="25">
        <v>85</v>
      </c>
      <c r="Q2671" s="25">
        <v>99</v>
      </c>
      <c r="R2671" s="23" t="s">
        <v>51</v>
      </c>
      <c r="S2671" s="25">
        <v>66</v>
      </c>
      <c r="T2671" s="23" t="s">
        <v>158</v>
      </c>
    </row>
    <row r="2672" spans="1:20" x14ac:dyDescent="0.3">
      <c r="A2672" s="26">
        <v>44317</v>
      </c>
      <c r="B2672" s="23" t="s">
        <v>45</v>
      </c>
      <c r="C2672" s="23" t="s">
        <v>46</v>
      </c>
      <c r="D2672" s="23" t="s">
        <v>47</v>
      </c>
      <c r="E2672" s="25">
        <v>170</v>
      </c>
      <c r="F2672" s="24">
        <v>92</v>
      </c>
      <c r="G2672" s="24">
        <v>4</v>
      </c>
      <c r="H2672" s="24">
        <v>62</v>
      </c>
      <c r="I2672" s="23" t="s">
        <v>573</v>
      </c>
      <c r="J2672" s="24">
        <v>121</v>
      </c>
      <c r="K2672" s="23" t="s">
        <v>707</v>
      </c>
      <c r="L2672" s="30" t="s">
        <v>84</v>
      </c>
      <c r="M2672" s="31">
        <v>6</v>
      </c>
      <c r="N2672" s="31">
        <v>61</v>
      </c>
      <c r="O2672" s="30" t="s">
        <v>209</v>
      </c>
      <c r="P2672" s="25">
        <v>89</v>
      </c>
      <c r="Q2672" s="25">
        <v>99</v>
      </c>
      <c r="R2672" s="23" t="s">
        <v>51</v>
      </c>
      <c r="S2672" s="25">
        <v>68</v>
      </c>
      <c r="T2672" s="23" t="s">
        <v>52</v>
      </c>
    </row>
    <row r="2673" spans="1:20" x14ac:dyDescent="0.3">
      <c r="A2673" s="26">
        <v>44318</v>
      </c>
      <c r="B2673" s="23" t="s">
        <v>45</v>
      </c>
      <c r="C2673" s="23" t="s">
        <v>46</v>
      </c>
      <c r="D2673" s="23" t="s">
        <v>47</v>
      </c>
      <c r="E2673" s="25">
        <v>170</v>
      </c>
      <c r="F2673" s="24">
        <v>95</v>
      </c>
      <c r="G2673" s="24">
        <v>10</v>
      </c>
      <c r="H2673" s="24">
        <v>49</v>
      </c>
      <c r="I2673" s="23" t="s">
        <v>415</v>
      </c>
      <c r="J2673" s="24">
        <v>141</v>
      </c>
      <c r="K2673" s="23" t="s">
        <v>958</v>
      </c>
      <c r="L2673" s="30" t="s">
        <v>218</v>
      </c>
      <c r="M2673" s="31">
        <v>6</v>
      </c>
      <c r="N2673" s="31">
        <v>47</v>
      </c>
      <c r="O2673" s="30" t="s">
        <v>148</v>
      </c>
      <c r="P2673" s="25">
        <v>82</v>
      </c>
      <c r="Q2673" s="25">
        <v>99</v>
      </c>
      <c r="R2673" s="23" t="s">
        <v>51</v>
      </c>
      <c r="S2673" s="25">
        <v>63</v>
      </c>
      <c r="T2673" s="23" t="s">
        <v>148</v>
      </c>
    </row>
    <row r="2674" spans="1:20" x14ac:dyDescent="0.3">
      <c r="A2674" s="26">
        <v>44319</v>
      </c>
      <c r="B2674" s="23" t="s">
        <v>45</v>
      </c>
      <c r="C2674" s="23" t="s">
        <v>46</v>
      </c>
      <c r="D2674" s="23" t="s">
        <v>47</v>
      </c>
      <c r="E2674" s="25">
        <v>170</v>
      </c>
      <c r="F2674" s="24">
        <v>124</v>
      </c>
      <c r="G2674" s="24">
        <v>0</v>
      </c>
      <c r="H2674" s="24">
        <v>57</v>
      </c>
      <c r="I2674" s="23" t="s">
        <v>1000</v>
      </c>
      <c r="J2674" s="24">
        <v>192</v>
      </c>
      <c r="K2674" s="23" t="s">
        <v>864</v>
      </c>
      <c r="L2674" s="30" t="s">
        <v>116</v>
      </c>
      <c r="M2674" s="31">
        <v>14</v>
      </c>
      <c r="N2674" s="31">
        <v>58</v>
      </c>
      <c r="O2674" s="30" t="s">
        <v>121</v>
      </c>
      <c r="P2674" s="25">
        <v>64</v>
      </c>
      <c r="Q2674" s="25">
        <v>99</v>
      </c>
      <c r="R2674" s="23" t="s">
        <v>51</v>
      </c>
      <c r="S2674" s="25">
        <v>44</v>
      </c>
      <c r="T2674" s="23" t="s">
        <v>55</v>
      </c>
    </row>
    <row r="2675" spans="1:20" x14ac:dyDescent="0.3">
      <c r="A2675" s="26">
        <v>44320</v>
      </c>
      <c r="B2675" s="23" t="s">
        <v>45</v>
      </c>
      <c r="C2675" s="23" t="s">
        <v>46</v>
      </c>
      <c r="D2675" s="23" t="s">
        <v>47</v>
      </c>
      <c r="E2675" s="25">
        <v>170</v>
      </c>
      <c r="F2675" s="24">
        <v>136</v>
      </c>
      <c r="G2675" s="24">
        <v>0</v>
      </c>
      <c r="H2675" s="24">
        <v>62</v>
      </c>
      <c r="I2675" s="23" t="s">
        <v>1078</v>
      </c>
      <c r="J2675" s="24">
        <v>210</v>
      </c>
      <c r="K2675" s="23" t="s">
        <v>614</v>
      </c>
      <c r="L2675" s="30" t="s">
        <v>116</v>
      </c>
      <c r="M2675" s="31">
        <v>14</v>
      </c>
      <c r="N2675" s="31">
        <v>72</v>
      </c>
      <c r="O2675" s="30" t="s">
        <v>117</v>
      </c>
      <c r="P2675" s="25">
        <v>65</v>
      </c>
      <c r="Q2675" s="25">
        <v>98</v>
      </c>
      <c r="R2675" s="23" t="s">
        <v>51</v>
      </c>
      <c r="S2675" s="25">
        <v>36</v>
      </c>
      <c r="T2675" s="23" t="s">
        <v>179</v>
      </c>
    </row>
    <row r="2676" spans="1:20" x14ac:dyDescent="0.3">
      <c r="A2676" s="26">
        <v>44321</v>
      </c>
      <c r="B2676" s="23" t="s">
        <v>45</v>
      </c>
      <c r="C2676" s="23" t="s">
        <v>46</v>
      </c>
      <c r="D2676" s="23" t="s">
        <v>47</v>
      </c>
      <c r="E2676" s="25">
        <v>170</v>
      </c>
      <c r="F2676" s="24">
        <v>169</v>
      </c>
      <c r="G2676" s="24">
        <v>0</v>
      </c>
      <c r="H2676" s="24">
        <v>120</v>
      </c>
      <c r="I2676" s="23" t="s">
        <v>51</v>
      </c>
      <c r="J2676" s="24">
        <v>218</v>
      </c>
      <c r="K2676" s="23" t="s">
        <v>297</v>
      </c>
      <c r="L2676" s="32">
        <v>36</v>
      </c>
      <c r="M2676" s="31">
        <v>19</v>
      </c>
      <c r="N2676" s="31">
        <v>67</v>
      </c>
      <c r="O2676" s="30" t="s">
        <v>128</v>
      </c>
      <c r="P2676" s="25">
        <v>74</v>
      </c>
      <c r="Q2676" s="25">
        <v>96</v>
      </c>
      <c r="R2676" s="23" t="s">
        <v>184</v>
      </c>
      <c r="S2676" s="25">
        <v>55</v>
      </c>
      <c r="T2676" s="23" t="s">
        <v>91</v>
      </c>
    </row>
    <row r="2677" spans="1:20" x14ac:dyDescent="0.3">
      <c r="A2677" s="26">
        <v>44322</v>
      </c>
      <c r="B2677" s="23" t="s">
        <v>45</v>
      </c>
      <c r="C2677" s="23" t="s">
        <v>46</v>
      </c>
      <c r="D2677" s="23" t="s">
        <v>47</v>
      </c>
      <c r="E2677" s="25">
        <v>170</v>
      </c>
      <c r="F2677" s="24">
        <v>168</v>
      </c>
      <c r="G2677" s="24">
        <v>0</v>
      </c>
      <c r="H2677" s="24">
        <v>106</v>
      </c>
      <c r="I2677" s="23" t="s">
        <v>1024</v>
      </c>
      <c r="J2677" s="24">
        <v>230</v>
      </c>
      <c r="K2677" s="23" t="s">
        <v>493</v>
      </c>
      <c r="L2677" s="32">
        <v>35</v>
      </c>
      <c r="M2677" s="31">
        <v>8</v>
      </c>
      <c r="N2677" s="31">
        <v>81</v>
      </c>
      <c r="O2677" s="30" t="s">
        <v>94</v>
      </c>
      <c r="P2677" s="25">
        <v>75</v>
      </c>
      <c r="Q2677" s="25">
        <v>99</v>
      </c>
      <c r="R2677" s="23" t="s">
        <v>51</v>
      </c>
      <c r="S2677" s="25">
        <v>51</v>
      </c>
      <c r="T2677" s="23" t="s">
        <v>50</v>
      </c>
    </row>
    <row r="2678" spans="1:20" x14ac:dyDescent="0.3">
      <c r="A2678" s="26">
        <v>44323</v>
      </c>
      <c r="B2678" s="23" t="s">
        <v>45</v>
      </c>
      <c r="C2678" s="23" t="s">
        <v>46</v>
      </c>
      <c r="D2678" s="23" t="s">
        <v>47</v>
      </c>
      <c r="E2678" s="25">
        <v>170</v>
      </c>
      <c r="F2678" s="24">
        <v>166</v>
      </c>
      <c r="G2678" s="24">
        <v>0</v>
      </c>
      <c r="H2678" s="24">
        <v>113</v>
      </c>
      <c r="I2678" s="23" t="s">
        <v>1114</v>
      </c>
      <c r="J2678" s="24">
        <v>220</v>
      </c>
      <c r="K2678" s="23" t="s">
        <v>141</v>
      </c>
      <c r="L2678" s="30" t="s">
        <v>116</v>
      </c>
      <c r="M2678" s="31">
        <v>22</v>
      </c>
      <c r="N2678" s="31">
        <v>64</v>
      </c>
      <c r="O2678" s="30" t="s">
        <v>264</v>
      </c>
      <c r="P2678" s="25">
        <v>73</v>
      </c>
      <c r="Q2678" s="25">
        <v>97</v>
      </c>
      <c r="R2678" s="23" t="s">
        <v>51</v>
      </c>
      <c r="S2678" s="25">
        <v>60</v>
      </c>
      <c r="T2678" s="23" t="s">
        <v>95</v>
      </c>
    </row>
    <row r="2679" spans="1:20" x14ac:dyDescent="0.3">
      <c r="A2679" s="26">
        <v>44324</v>
      </c>
      <c r="B2679" s="23" t="s">
        <v>45</v>
      </c>
      <c r="C2679" s="23" t="s">
        <v>46</v>
      </c>
      <c r="D2679" s="23" t="s">
        <v>47</v>
      </c>
      <c r="E2679" s="25">
        <v>170</v>
      </c>
      <c r="F2679" s="24">
        <v>162</v>
      </c>
      <c r="G2679" s="24">
        <v>0</v>
      </c>
      <c r="H2679" s="24">
        <v>96</v>
      </c>
      <c r="I2679" s="23" t="s">
        <v>334</v>
      </c>
      <c r="J2679" s="24">
        <v>229</v>
      </c>
      <c r="K2679" s="23" t="s">
        <v>811</v>
      </c>
      <c r="L2679" s="30" t="s">
        <v>263</v>
      </c>
      <c r="M2679" s="31">
        <v>17</v>
      </c>
      <c r="N2679" s="31">
        <v>67</v>
      </c>
      <c r="O2679" s="30" t="s">
        <v>158</v>
      </c>
      <c r="P2679" s="25">
        <v>73</v>
      </c>
      <c r="Q2679" s="25">
        <v>99</v>
      </c>
      <c r="R2679" s="23" t="s">
        <v>51</v>
      </c>
      <c r="S2679" s="25">
        <v>58</v>
      </c>
      <c r="T2679" s="23" t="s">
        <v>201</v>
      </c>
    </row>
    <row r="2680" spans="1:20" x14ac:dyDescent="0.3">
      <c r="A2680" s="26">
        <v>44325</v>
      </c>
      <c r="B2680" s="23" t="s">
        <v>45</v>
      </c>
      <c r="C2680" s="23" t="s">
        <v>46</v>
      </c>
      <c r="D2680" s="23" t="s">
        <v>47</v>
      </c>
      <c r="E2680" s="25">
        <v>170</v>
      </c>
      <c r="F2680" s="24">
        <v>146</v>
      </c>
      <c r="G2680" s="24">
        <v>60</v>
      </c>
      <c r="H2680" s="24">
        <v>96</v>
      </c>
      <c r="I2680" s="23" t="s">
        <v>573</v>
      </c>
      <c r="J2680" s="24">
        <v>195</v>
      </c>
      <c r="K2680" s="23" t="s">
        <v>1041</v>
      </c>
      <c r="L2680" s="32">
        <v>22</v>
      </c>
      <c r="M2680" s="31">
        <v>6</v>
      </c>
      <c r="N2680" s="31">
        <v>86</v>
      </c>
      <c r="O2680" s="30" t="s">
        <v>148</v>
      </c>
      <c r="P2680" s="25">
        <v>87</v>
      </c>
      <c r="Q2680" s="25">
        <v>99</v>
      </c>
      <c r="R2680" s="23" t="s">
        <v>108</v>
      </c>
      <c r="S2680" s="25">
        <v>44</v>
      </c>
      <c r="T2680" s="23" t="s">
        <v>307</v>
      </c>
    </row>
    <row r="2681" spans="1:20" x14ac:dyDescent="0.3">
      <c r="A2681" s="26">
        <v>44326</v>
      </c>
      <c r="B2681" s="23" t="s">
        <v>45</v>
      </c>
      <c r="C2681" s="23" t="s">
        <v>46</v>
      </c>
      <c r="D2681" s="23" t="s">
        <v>47</v>
      </c>
      <c r="E2681" s="25">
        <v>170</v>
      </c>
      <c r="F2681" s="24">
        <v>130</v>
      </c>
      <c r="G2681" s="24">
        <v>144</v>
      </c>
      <c r="H2681" s="24">
        <v>69</v>
      </c>
      <c r="I2681" s="23" t="s">
        <v>199</v>
      </c>
      <c r="J2681" s="24">
        <v>191</v>
      </c>
      <c r="K2681" s="23" t="s">
        <v>820</v>
      </c>
      <c r="L2681" s="32">
        <v>28</v>
      </c>
      <c r="M2681" s="31">
        <v>11</v>
      </c>
      <c r="N2681" s="31">
        <v>86</v>
      </c>
      <c r="O2681" s="30" t="s">
        <v>117</v>
      </c>
      <c r="P2681" s="25">
        <v>90</v>
      </c>
      <c r="Q2681" s="25">
        <v>99</v>
      </c>
      <c r="R2681" s="23" t="s">
        <v>51</v>
      </c>
      <c r="S2681" s="25">
        <v>41</v>
      </c>
      <c r="T2681" s="23" t="s">
        <v>169</v>
      </c>
    </row>
    <row r="2682" spans="1:20" x14ac:dyDescent="0.3">
      <c r="A2682" s="26">
        <v>44327</v>
      </c>
      <c r="B2682" s="23" t="s">
        <v>45</v>
      </c>
      <c r="C2682" s="23" t="s">
        <v>46</v>
      </c>
      <c r="D2682" s="23" t="s">
        <v>47</v>
      </c>
      <c r="E2682" s="25">
        <v>170</v>
      </c>
      <c r="F2682" s="24">
        <v>124</v>
      </c>
      <c r="G2682" s="24">
        <v>22</v>
      </c>
      <c r="H2682" s="24">
        <v>60</v>
      </c>
      <c r="I2682" s="23" t="s">
        <v>801</v>
      </c>
      <c r="J2682" s="24">
        <v>189</v>
      </c>
      <c r="K2682" s="23" t="s">
        <v>262</v>
      </c>
      <c r="L2682" s="32">
        <v>21</v>
      </c>
      <c r="M2682" s="31">
        <v>14</v>
      </c>
      <c r="N2682" s="31">
        <v>114</v>
      </c>
      <c r="O2682" s="30" t="s">
        <v>100</v>
      </c>
      <c r="P2682" s="25">
        <v>73</v>
      </c>
      <c r="Q2682" s="25">
        <v>100</v>
      </c>
      <c r="R2682" s="23" t="s">
        <v>178</v>
      </c>
      <c r="S2682" s="25">
        <v>39</v>
      </c>
      <c r="T2682" s="23" t="s">
        <v>277</v>
      </c>
    </row>
    <row r="2683" spans="1:20" x14ac:dyDescent="0.3">
      <c r="A2683" s="26">
        <v>44328</v>
      </c>
      <c r="B2683" s="23" t="s">
        <v>45</v>
      </c>
      <c r="C2683" s="23" t="s">
        <v>46</v>
      </c>
      <c r="D2683" s="23" t="s">
        <v>47</v>
      </c>
      <c r="E2683" s="25">
        <v>170</v>
      </c>
      <c r="F2683" s="24">
        <v>133</v>
      </c>
      <c r="G2683" s="24">
        <v>30</v>
      </c>
      <c r="H2683" s="24">
        <v>85</v>
      </c>
      <c r="I2683" s="23" t="s">
        <v>523</v>
      </c>
      <c r="J2683" s="24">
        <v>181</v>
      </c>
      <c r="K2683" s="23" t="s">
        <v>1122</v>
      </c>
      <c r="L2683" s="32">
        <v>21</v>
      </c>
      <c r="M2683" s="31">
        <v>14</v>
      </c>
      <c r="N2683" s="31">
        <v>108</v>
      </c>
      <c r="O2683" s="30" t="s">
        <v>104</v>
      </c>
      <c r="P2683" s="25">
        <v>80</v>
      </c>
      <c r="Q2683" s="25">
        <v>98</v>
      </c>
      <c r="R2683" s="23" t="s">
        <v>51</v>
      </c>
      <c r="S2683" s="25">
        <v>51</v>
      </c>
      <c r="T2683" s="23" t="s">
        <v>475</v>
      </c>
    </row>
    <row r="2684" spans="1:20" x14ac:dyDescent="0.3">
      <c r="A2684" s="26">
        <v>44329</v>
      </c>
      <c r="B2684" s="23" t="s">
        <v>45</v>
      </c>
      <c r="C2684" s="23" t="s">
        <v>46</v>
      </c>
      <c r="D2684" s="23" t="s">
        <v>47</v>
      </c>
      <c r="E2684" s="25">
        <v>170</v>
      </c>
      <c r="F2684" s="24">
        <v>120</v>
      </c>
      <c r="G2684" s="24">
        <v>200</v>
      </c>
      <c r="H2684" s="24">
        <v>89</v>
      </c>
      <c r="I2684" s="23" t="s">
        <v>172</v>
      </c>
      <c r="J2684" s="24">
        <v>150</v>
      </c>
      <c r="K2684" s="23" t="s">
        <v>702</v>
      </c>
      <c r="L2684" s="32">
        <v>26</v>
      </c>
      <c r="M2684" s="31">
        <v>6</v>
      </c>
      <c r="N2684" s="31">
        <v>72</v>
      </c>
      <c r="O2684" s="30" t="s">
        <v>89</v>
      </c>
      <c r="P2684" s="25">
        <v>95</v>
      </c>
      <c r="Q2684" s="25">
        <v>98</v>
      </c>
      <c r="R2684" s="23" t="s">
        <v>51</v>
      </c>
      <c r="S2684" s="25">
        <v>86</v>
      </c>
      <c r="T2684" s="23" t="s">
        <v>121</v>
      </c>
    </row>
    <row r="2685" spans="1:20" x14ac:dyDescent="0.3">
      <c r="A2685" s="26">
        <v>44330</v>
      </c>
      <c r="B2685" s="23" t="s">
        <v>45</v>
      </c>
      <c r="C2685" s="23" t="s">
        <v>46</v>
      </c>
      <c r="D2685" s="23" t="s">
        <v>47</v>
      </c>
      <c r="E2685" s="25">
        <v>170</v>
      </c>
      <c r="F2685" s="24">
        <v>124</v>
      </c>
      <c r="G2685" s="24">
        <v>4</v>
      </c>
      <c r="H2685" s="24">
        <v>59</v>
      </c>
      <c r="I2685" s="23" t="s">
        <v>1024</v>
      </c>
      <c r="J2685" s="24">
        <v>189</v>
      </c>
      <c r="K2685" s="23" t="s">
        <v>52</v>
      </c>
      <c r="L2685" s="30" t="s">
        <v>84</v>
      </c>
      <c r="M2685" s="31">
        <v>11</v>
      </c>
      <c r="N2685" s="31">
        <v>56</v>
      </c>
      <c r="O2685" s="30" t="s">
        <v>128</v>
      </c>
      <c r="P2685" s="25">
        <v>73</v>
      </c>
      <c r="Q2685" s="25">
        <v>100</v>
      </c>
      <c r="R2685" s="23" t="s">
        <v>51</v>
      </c>
      <c r="S2685" s="25">
        <v>48</v>
      </c>
      <c r="T2685" s="23" t="s">
        <v>264</v>
      </c>
    </row>
    <row r="2686" spans="1:20" x14ac:dyDescent="0.3">
      <c r="A2686" s="26">
        <v>44331</v>
      </c>
      <c r="B2686" s="23" t="s">
        <v>45</v>
      </c>
      <c r="C2686" s="23" t="s">
        <v>46</v>
      </c>
      <c r="D2686" s="23" t="s">
        <v>47</v>
      </c>
      <c r="E2686" s="25">
        <v>170</v>
      </c>
      <c r="F2686" s="24">
        <v>162</v>
      </c>
      <c r="G2686" s="24">
        <v>20</v>
      </c>
      <c r="H2686" s="24">
        <v>132</v>
      </c>
      <c r="I2686" s="23" t="s">
        <v>51</v>
      </c>
      <c r="J2686" s="24">
        <v>192</v>
      </c>
      <c r="K2686" s="23" t="s">
        <v>1123</v>
      </c>
      <c r="L2686" s="30" t="s">
        <v>116</v>
      </c>
      <c r="M2686" s="31">
        <v>0</v>
      </c>
      <c r="N2686" s="31">
        <v>33</v>
      </c>
      <c r="O2686" s="30" t="s">
        <v>222</v>
      </c>
      <c r="P2686" s="25">
        <v>90</v>
      </c>
      <c r="Q2686" s="25">
        <v>98</v>
      </c>
      <c r="R2686" s="23" t="s">
        <v>51</v>
      </c>
      <c r="S2686" s="25">
        <v>79</v>
      </c>
      <c r="T2686" s="23" t="s">
        <v>61</v>
      </c>
    </row>
    <row r="2687" spans="1:20" x14ac:dyDescent="0.3">
      <c r="A2687" s="26">
        <v>44332</v>
      </c>
      <c r="B2687" s="23" t="s">
        <v>45</v>
      </c>
      <c r="C2687" s="23" t="s">
        <v>46</v>
      </c>
      <c r="D2687" s="23" t="s">
        <v>47</v>
      </c>
      <c r="E2687" s="25">
        <v>170</v>
      </c>
      <c r="F2687" s="24">
        <v>168</v>
      </c>
      <c r="G2687" s="24">
        <v>0</v>
      </c>
      <c r="H2687" s="24">
        <v>117</v>
      </c>
      <c r="I2687" s="23" t="s">
        <v>310</v>
      </c>
      <c r="J2687" s="24">
        <v>218</v>
      </c>
      <c r="K2687" s="23" t="s">
        <v>398</v>
      </c>
      <c r="L2687" s="30" t="s">
        <v>218</v>
      </c>
      <c r="M2687" s="31">
        <v>11</v>
      </c>
      <c r="N2687" s="31">
        <v>89</v>
      </c>
      <c r="O2687" s="30" t="s">
        <v>61</v>
      </c>
      <c r="P2687" s="25">
        <v>78</v>
      </c>
      <c r="Q2687" s="25">
        <v>99</v>
      </c>
      <c r="R2687" s="23" t="s">
        <v>51</v>
      </c>
      <c r="S2687" s="25">
        <v>46</v>
      </c>
      <c r="T2687" s="23" t="s">
        <v>146</v>
      </c>
    </row>
    <row r="2688" spans="1:20" x14ac:dyDescent="0.3">
      <c r="A2688" s="26">
        <v>44333</v>
      </c>
      <c r="B2688" s="23" t="s">
        <v>45</v>
      </c>
      <c r="C2688" s="23" t="s">
        <v>46</v>
      </c>
      <c r="D2688" s="23" t="s">
        <v>47</v>
      </c>
      <c r="E2688" s="25">
        <v>170</v>
      </c>
      <c r="F2688" s="24">
        <v>140</v>
      </c>
      <c r="G2688" s="24">
        <v>2</v>
      </c>
      <c r="H2688" s="24">
        <v>84</v>
      </c>
      <c r="I2688" s="23" t="s">
        <v>818</v>
      </c>
      <c r="J2688" s="24">
        <v>197</v>
      </c>
      <c r="K2688" s="23" t="s">
        <v>256</v>
      </c>
      <c r="L2688" s="30" t="s">
        <v>84</v>
      </c>
      <c r="M2688" s="31">
        <v>14</v>
      </c>
      <c r="N2688" s="31">
        <v>72</v>
      </c>
      <c r="O2688" s="30" t="s">
        <v>135</v>
      </c>
      <c r="P2688" s="25">
        <v>70</v>
      </c>
      <c r="Q2688" s="25">
        <v>98</v>
      </c>
      <c r="R2688" s="23" t="s">
        <v>103</v>
      </c>
      <c r="S2688" s="25">
        <v>43</v>
      </c>
      <c r="T2688" s="23" t="s">
        <v>179</v>
      </c>
    </row>
    <row r="2689" spans="1:20" x14ac:dyDescent="0.3">
      <c r="A2689" s="26">
        <v>44334</v>
      </c>
      <c r="B2689" s="23" t="s">
        <v>45</v>
      </c>
      <c r="C2689" s="23" t="s">
        <v>46</v>
      </c>
      <c r="D2689" s="23" t="s">
        <v>47</v>
      </c>
      <c r="E2689" s="25">
        <v>170</v>
      </c>
      <c r="F2689" s="24">
        <v>155</v>
      </c>
      <c r="G2689" s="24">
        <v>38</v>
      </c>
      <c r="H2689" s="24">
        <v>109</v>
      </c>
      <c r="I2689" s="23" t="s">
        <v>51</v>
      </c>
      <c r="J2689" s="24">
        <v>201</v>
      </c>
      <c r="K2689" s="23" t="s">
        <v>990</v>
      </c>
      <c r="L2689" s="32">
        <v>33</v>
      </c>
      <c r="M2689" s="31">
        <v>3</v>
      </c>
      <c r="N2689" s="31">
        <v>94</v>
      </c>
      <c r="O2689" s="30" t="s">
        <v>352</v>
      </c>
      <c r="P2689" s="25">
        <v>90</v>
      </c>
      <c r="Q2689" s="25">
        <v>99</v>
      </c>
      <c r="R2689" s="23" t="s">
        <v>51</v>
      </c>
      <c r="S2689" s="25">
        <v>67</v>
      </c>
      <c r="T2689" s="23" t="s">
        <v>192</v>
      </c>
    </row>
    <row r="2690" spans="1:20" x14ac:dyDescent="0.3">
      <c r="A2690" s="26">
        <v>44335</v>
      </c>
      <c r="B2690" s="23" t="s">
        <v>45</v>
      </c>
      <c r="C2690" s="23" t="s">
        <v>46</v>
      </c>
      <c r="D2690" s="23" t="s">
        <v>47</v>
      </c>
      <c r="E2690" s="25">
        <v>170</v>
      </c>
      <c r="F2690" s="24">
        <v>138</v>
      </c>
      <c r="G2690" s="24">
        <v>0</v>
      </c>
      <c r="H2690" s="24">
        <v>85</v>
      </c>
      <c r="I2690" s="23" t="s">
        <v>1124</v>
      </c>
      <c r="J2690" s="24">
        <v>190</v>
      </c>
      <c r="K2690" s="23" t="s">
        <v>606</v>
      </c>
      <c r="L2690" s="30" t="s">
        <v>218</v>
      </c>
      <c r="M2690" s="31">
        <v>17</v>
      </c>
      <c r="N2690" s="31">
        <v>69</v>
      </c>
      <c r="O2690" s="30" t="s">
        <v>158</v>
      </c>
      <c r="P2690" s="25">
        <v>71</v>
      </c>
      <c r="Q2690" s="25">
        <v>99</v>
      </c>
      <c r="R2690" s="23" t="s">
        <v>51</v>
      </c>
      <c r="S2690" s="25">
        <v>50</v>
      </c>
      <c r="T2690" s="23" t="s">
        <v>209</v>
      </c>
    </row>
    <row r="2691" spans="1:20" x14ac:dyDescent="0.3">
      <c r="A2691" s="26">
        <v>44336</v>
      </c>
      <c r="B2691" s="23" t="s">
        <v>45</v>
      </c>
      <c r="C2691" s="23" t="s">
        <v>46</v>
      </c>
      <c r="D2691" s="23" t="s">
        <v>47</v>
      </c>
      <c r="E2691" s="25">
        <v>170</v>
      </c>
      <c r="F2691" s="24">
        <v>174</v>
      </c>
      <c r="G2691" s="24">
        <v>4</v>
      </c>
      <c r="H2691" s="24">
        <v>93</v>
      </c>
      <c r="I2691" s="23" t="s">
        <v>592</v>
      </c>
      <c r="J2691" s="24">
        <v>254</v>
      </c>
      <c r="K2691" s="23" t="s">
        <v>730</v>
      </c>
      <c r="L2691" s="30" t="s">
        <v>263</v>
      </c>
      <c r="M2691" s="31">
        <v>17</v>
      </c>
      <c r="N2691" s="31">
        <v>86</v>
      </c>
      <c r="O2691" s="30" t="s">
        <v>71</v>
      </c>
      <c r="P2691" s="25">
        <v>61</v>
      </c>
      <c r="Q2691" s="25">
        <v>97</v>
      </c>
      <c r="R2691" s="23" t="s">
        <v>51</v>
      </c>
      <c r="S2691" s="25">
        <v>36</v>
      </c>
      <c r="T2691" s="23" t="s">
        <v>129</v>
      </c>
    </row>
    <row r="2692" spans="1:20" x14ac:dyDescent="0.3">
      <c r="A2692" s="26">
        <v>44337</v>
      </c>
      <c r="B2692" s="23" t="s">
        <v>45</v>
      </c>
      <c r="C2692" s="23" t="s">
        <v>46</v>
      </c>
      <c r="D2692" s="23" t="s">
        <v>47</v>
      </c>
      <c r="E2692" s="25">
        <v>170</v>
      </c>
      <c r="F2692" s="24">
        <v>135</v>
      </c>
      <c r="G2692" s="24">
        <v>18</v>
      </c>
      <c r="H2692" s="24">
        <v>110</v>
      </c>
      <c r="I2692" s="23" t="s">
        <v>199</v>
      </c>
      <c r="J2692" s="24">
        <v>160</v>
      </c>
      <c r="K2692" s="23" t="s">
        <v>817</v>
      </c>
      <c r="L2692" s="32">
        <v>34</v>
      </c>
      <c r="M2692" s="31">
        <v>3</v>
      </c>
      <c r="N2692" s="31">
        <v>53</v>
      </c>
      <c r="O2692" s="30" t="s">
        <v>510</v>
      </c>
      <c r="P2692" s="25">
        <v>84</v>
      </c>
      <c r="Q2692" s="25">
        <v>96</v>
      </c>
      <c r="R2692" s="23" t="s">
        <v>51</v>
      </c>
      <c r="S2692" s="25">
        <v>68</v>
      </c>
      <c r="T2692" s="23" t="s">
        <v>139</v>
      </c>
    </row>
    <row r="2693" spans="1:20" x14ac:dyDescent="0.3">
      <c r="A2693" s="26">
        <v>44338</v>
      </c>
      <c r="B2693" s="23" t="s">
        <v>45</v>
      </c>
      <c r="C2693" s="23" t="s">
        <v>46</v>
      </c>
      <c r="D2693" s="23" t="s">
        <v>47</v>
      </c>
      <c r="E2693" s="25">
        <v>170</v>
      </c>
      <c r="F2693" s="24">
        <v>136</v>
      </c>
      <c r="G2693" s="24">
        <v>12</v>
      </c>
      <c r="H2693" s="24">
        <v>97</v>
      </c>
      <c r="I2693" s="23" t="s">
        <v>227</v>
      </c>
      <c r="J2693" s="24">
        <v>175</v>
      </c>
      <c r="K2693" s="23" t="s">
        <v>684</v>
      </c>
      <c r="L2693" s="32">
        <v>26</v>
      </c>
      <c r="M2693" s="31">
        <v>14</v>
      </c>
      <c r="N2693" s="31">
        <v>81</v>
      </c>
      <c r="O2693" s="30" t="s">
        <v>188</v>
      </c>
      <c r="P2693" s="25">
        <v>73</v>
      </c>
      <c r="Q2693" s="25">
        <v>99</v>
      </c>
      <c r="R2693" s="23" t="s">
        <v>111</v>
      </c>
      <c r="S2693" s="25">
        <v>42</v>
      </c>
      <c r="T2693" s="23" t="s">
        <v>264</v>
      </c>
    </row>
    <row r="2694" spans="1:20" x14ac:dyDescent="0.3">
      <c r="A2694" s="26">
        <v>44339</v>
      </c>
      <c r="B2694" s="23" t="s">
        <v>45</v>
      </c>
      <c r="C2694" s="23" t="s">
        <v>46</v>
      </c>
      <c r="D2694" s="23" t="s">
        <v>47</v>
      </c>
      <c r="E2694" s="25">
        <v>170</v>
      </c>
      <c r="F2694" s="24">
        <v>132</v>
      </c>
      <c r="G2694" s="24">
        <v>28</v>
      </c>
      <c r="H2694" s="24">
        <v>71</v>
      </c>
      <c r="I2694" s="23" t="s">
        <v>231</v>
      </c>
      <c r="J2694" s="24">
        <v>193</v>
      </c>
      <c r="K2694" s="23" t="s">
        <v>934</v>
      </c>
      <c r="L2694" s="30" t="s">
        <v>218</v>
      </c>
      <c r="M2694" s="31">
        <v>14</v>
      </c>
      <c r="N2694" s="31">
        <v>78</v>
      </c>
      <c r="O2694" s="30" t="s">
        <v>71</v>
      </c>
      <c r="P2694" s="25">
        <v>68</v>
      </c>
      <c r="Q2694" s="25">
        <v>99</v>
      </c>
      <c r="R2694" s="23" t="s">
        <v>51</v>
      </c>
      <c r="S2694" s="25">
        <v>47</v>
      </c>
      <c r="T2694" s="23" t="s">
        <v>264</v>
      </c>
    </row>
    <row r="2695" spans="1:20" x14ac:dyDescent="0.3">
      <c r="A2695" s="26">
        <v>44340</v>
      </c>
      <c r="B2695" s="23" t="s">
        <v>45</v>
      </c>
      <c r="C2695" s="23" t="s">
        <v>46</v>
      </c>
      <c r="D2695" s="23" t="s">
        <v>47</v>
      </c>
      <c r="E2695" s="25">
        <v>170</v>
      </c>
      <c r="F2695" s="24">
        <v>150</v>
      </c>
      <c r="G2695" s="24">
        <v>0</v>
      </c>
      <c r="H2695" s="24">
        <v>109</v>
      </c>
      <c r="I2695" s="23" t="s">
        <v>199</v>
      </c>
      <c r="J2695" s="24">
        <v>191</v>
      </c>
      <c r="K2695" s="23" t="s">
        <v>91</v>
      </c>
      <c r="L2695" s="30" t="s">
        <v>116</v>
      </c>
      <c r="M2695" s="31">
        <v>17</v>
      </c>
      <c r="N2695" s="31">
        <v>97</v>
      </c>
      <c r="O2695" s="30" t="s">
        <v>91</v>
      </c>
      <c r="P2695" s="25">
        <v>64</v>
      </c>
      <c r="Q2695" s="25">
        <v>97</v>
      </c>
      <c r="R2695" s="23" t="s">
        <v>123</v>
      </c>
      <c r="S2695" s="25">
        <v>43</v>
      </c>
      <c r="T2695" s="23" t="s">
        <v>250</v>
      </c>
    </row>
    <row r="2696" spans="1:20" x14ac:dyDescent="0.3">
      <c r="A2696" s="26">
        <v>44341</v>
      </c>
      <c r="B2696" s="23" t="s">
        <v>45</v>
      </c>
      <c r="C2696" s="23" t="s">
        <v>46</v>
      </c>
      <c r="D2696" s="23" t="s">
        <v>47</v>
      </c>
      <c r="E2696" s="25">
        <v>170</v>
      </c>
      <c r="F2696" s="24">
        <v>142</v>
      </c>
      <c r="G2696" s="24">
        <v>0</v>
      </c>
      <c r="H2696" s="24">
        <v>98</v>
      </c>
      <c r="I2696" s="23" t="s">
        <v>787</v>
      </c>
      <c r="J2696" s="24">
        <v>187</v>
      </c>
      <c r="K2696" s="23" t="s">
        <v>554</v>
      </c>
      <c r="L2696" s="30" t="s">
        <v>102</v>
      </c>
      <c r="M2696" s="31">
        <v>14</v>
      </c>
      <c r="N2696" s="31">
        <v>67</v>
      </c>
      <c r="O2696" s="30" t="s">
        <v>121</v>
      </c>
      <c r="P2696" s="25">
        <v>69</v>
      </c>
      <c r="Q2696" s="25">
        <v>94</v>
      </c>
      <c r="R2696" s="23" t="s">
        <v>193</v>
      </c>
      <c r="S2696" s="25">
        <v>50</v>
      </c>
      <c r="T2696" s="23" t="s">
        <v>182</v>
      </c>
    </row>
    <row r="2697" spans="1:20" x14ac:dyDescent="0.3">
      <c r="A2697" s="26">
        <v>44342</v>
      </c>
      <c r="B2697" s="23" t="s">
        <v>45</v>
      </c>
      <c r="C2697" s="23" t="s">
        <v>46</v>
      </c>
      <c r="D2697" s="23" t="s">
        <v>47</v>
      </c>
      <c r="E2697" s="25">
        <v>170</v>
      </c>
      <c r="F2697" s="24">
        <v>145</v>
      </c>
      <c r="G2697" s="24">
        <v>0</v>
      </c>
      <c r="H2697" s="24">
        <v>88</v>
      </c>
      <c r="I2697" s="23" t="s">
        <v>405</v>
      </c>
      <c r="J2697" s="24">
        <v>202</v>
      </c>
      <c r="K2697" s="23" t="s">
        <v>702</v>
      </c>
      <c r="L2697" s="30" t="s">
        <v>84</v>
      </c>
      <c r="M2697" s="31">
        <v>14</v>
      </c>
      <c r="N2697" s="31">
        <v>67</v>
      </c>
      <c r="O2697" s="30" t="s">
        <v>135</v>
      </c>
      <c r="P2697" s="25">
        <v>74</v>
      </c>
      <c r="Q2697" s="25">
        <v>96</v>
      </c>
      <c r="R2697" s="23" t="s">
        <v>51</v>
      </c>
      <c r="S2697" s="25">
        <v>60</v>
      </c>
      <c r="T2697" s="23" t="s">
        <v>113</v>
      </c>
    </row>
    <row r="2698" spans="1:20" x14ac:dyDescent="0.3">
      <c r="A2698" s="26">
        <v>44343</v>
      </c>
      <c r="B2698" s="23" t="s">
        <v>45</v>
      </c>
      <c r="C2698" s="23" t="s">
        <v>46</v>
      </c>
      <c r="D2698" s="23" t="s">
        <v>47</v>
      </c>
      <c r="E2698" s="25">
        <v>170</v>
      </c>
      <c r="F2698" s="24">
        <v>180</v>
      </c>
      <c r="G2698" s="24">
        <v>0</v>
      </c>
      <c r="H2698" s="24">
        <v>125</v>
      </c>
      <c r="I2698" s="23" t="s">
        <v>446</v>
      </c>
      <c r="J2698" s="24">
        <v>236</v>
      </c>
      <c r="K2698" s="23" t="s">
        <v>259</v>
      </c>
      <c r="L2698" s="30" t="s">
        <v>84</v>
      </c>
      <c r="M2698" s="31">
        <v>14</v>
      </c>
      <c r="N2698" s="31">
        <v>61</v>
      </c>
      <c r="O2698" s="30" t="s">
        <v>213</v>
      </c>
      <c r="P2698" s="25">
        <v>75</v>
      </c>
      <c r="Q2698" s="25">
        <v>93</v>
      </c>
      <c r="R2698" s="23" t="s">
        <v>51</v>
      </c>
      <c r="S2698" s="25">
        <v>61</v>
      </c>
      <c r="T2698" s="23" t="s">
        <v>167</v>
      </c>
    </row>
    <row r="2699" spans="1:20" x14ac:dyDescent="0.3">
      <c r="A2699" s="26">
        <v>44344</v>
      </c>
      <c r="B2699" s="23" t="s">
        <v>45</v>
      </c>
      <c r="C2699" s="23" t="s">
        <v>46</v>
      </c>
      <c r="D2699" s="23" t="s">
        <v>47</v>
      </c>
      <c r="E2699" s="25">
        <v>170</v>
      </c>
      <c r="F2699" s="24">
        <v>180</v>
      </c>
      <c r="G2699" s="24">
        <v>34</v>
      </c>
      <c r="H2699" s="24">
        <v>140</v>
      </c>
      <c r="I2699" s="23" t="s">
        <v>383</v>
      </c>
      <c r="J2699" s="24">
        <v>219</v>
      </c>
      <c r="K2699" s="23" t="s">
        <v>696</v>
      </c>
      <c r="L2699" s="32">
        <v>36</v>
      </c>
      <c r="M2699" s="31">
        <v>17</v>
      </c>
      <c r="N2699" s="31">
        <v>58</v>
      </c>
      <c r="O2699" s="30" t="s">
        <v>167</v>
      </c>
      <c r="P2699" s="25">
        <v>82</v>
      </c>
      <c r="Q2699" s="25">
        <v>97</v>
      </c>
      <c r="R2699" s="23" t="s">
        <v>51</v>
      </c>
      <c r="S2699" s="25">
        <v>69</v>
      </c>
      <c r="T2699" s="23" t="s">
        <v>146</v>
      </c>
    </row>
    <row r="2700" spans="1:20" x14ac:dyDescent="0.3">
      <c r="A2700" s="26">
        <v>44345</v>
      </c>
      <c r="B2700" s="23" t="s">
        <v>45</v>
      </c>
      <c r="C2700" s="23" t="s">
        <v>46</v>
      </c>
      <c r="D2700" s="23" t="s">
        <v>47</v>
      </c>
      <c r="E2700" s="25">
        <v>170</v>
      </c>
      <c r="F2700" s="24">
        <v>178</v>
      </c>
      <c r="G2700" s="24">
        <v>0</v>
      </c>
      <c r="H2700" s="24">
        <v>146</v>
      </c>
      <c r="I2700" s="23" t="s">
        <v>48</v>
      </c>
      <c r="J2700" s="24">
        <v>209</v>
      </c>
      <c r="K2700" s="23" t="s">
        <v>994</v>
      </c>
      <c r="L2700" s="30" t="s">
        <v>116</v>
      </c>
      <c r="M2700" s="31">
        <v>11</v>
      </c>
      <c r="N2700" s="31">
        <v>53</v>
      </c>
      <c r="O2700" s="30" t="s">
        <v>52</v>
      </c>
      <c r="P2700" s="25">
        <v>84</v>
      </c>
      <c r="Q2700" s="25">
        <v>97</v>
      </c>
      <c r="R2700" s="23" t="s">
        <v>51</v>
      </c>
      <c r="S2700" s="25">
        <v>71</v>
      </c>
      <c r="T2700" s="23" t="s">
        <v>117</v>
      </c>
    </row>
    <row r="2701" spans="1:20" x14ac:dyDescent="0.3">
      <c r="A2701" s="26">
        <v>44346</v>
      </c>
      <c r="B2701" s="23" t="s">
        <v>45</v>
      </c>
      <c r="C2701" s="23" t="s">
        <v>46</v>
      </c>
      <c r="D2701" s="23" t="s">
        <v>47</v>
      </c>
      <c r="E2701" s="25">
        <v>170</v>
      </c>
      <c r="F2701" s="24">
        <v>181</v>
      </c>
      <c r="G2701" s="24">
        <v>0</v>
      </c>
      <c r="H2701" s="24">
        <v>124</v>
      </c>
      <c r="I2701" s="23" t="s">
        <v>358</v>
      </c>
      <c r="J2701" s="24">
        <v>238</v>
      </c>
      <c r="K2701" s="23" t="s">
        <v>420</v>
      </c>
      <c r="L2701" s="30" t="s">
        <v>116</v>
      </c>
      <c r="M2701" s="31">
        <v>8</v>
      </c>
      <c r="N2701" s="31">
        <v>64</v>
      </c>
      <c r="O2701" s="30" t="s">
        <v>158</v>
      </c>
      <c r="P2701" s="25">
        <v>74</v>
      </c>
      <c r="Q2701" s="25">
        <v>98</v>
      </c>
      <c r="R2701" s="23" t="s">
        <v>103</v>
      </c>
      <c r="S2701" s="25">
        <v>61</v>
      </c>
      <c r="T2701" s="23" t="s">
        <v>94</v>
      </c>
    </row>
    <row r="2702" spans="1:20" x14ac:dyDescent="0.3">
      <c r="A2702" s="26">
        <v>44347</v>
      </c>
      <c r="B2702" s="23" t="s">
        <v>45</v>
      </c>
      <c r="C2702" s="23" t="s">
        <v>46</v>
      </c>
      <c r="D2702" s="23" t="s">
        <v>47</v>
      </c>
      <c r="E2702" s="25">
        <v>170</v>
      </c>
      <c r="F2702" s="24">
        <v>189</v>
      </c>
      <c r="G2702" s="24">
        <v>2</v>
      </c>
      <c r="H2702" s="24">
        <v>122</v>
      </c>
      <c r="I2702" s="23" t="s">
        <v>284</v>
      </c>
      <c r="J2702" s="24">
        <v>256</v>
      </c>
      <c r="K2702" s="23" t="s">
        <v>295</v>
      </c>
      <c r="L2702" s="30" t="s">
        <v>116</v>
      </c>
      <c r="M2702" s="31">
        <v>17</v>
      </c>
      <c r="N2702" s="31">
        <v>56</v>
      </c>
      <c r="O2702" s="30" t="s">
        <v>89</v>
      </c>
      <c r="P2702" s="25">
        <v>77</v>
      </c>
      <c r="Q2702" s="25">
        <v>99</v>
      </c>
      <c r="R2702" s="23" t="s">
        <v>51</v>
      </c>
      <c r="S2702" s="25">
        <v>62</v>
      </c>
      <c r="T2702" s="23" t="s">
        <v>169</v>
      </c>
    </row>
    <row r="2703" spans="1:20" x14ac:dyDescent="0.3">
      <c r="A2703" s="26">
        <v>44348</v>
      </c>
      <c r="B2703" s="23" t="s">
        <v>45</v>
      </c>
      <c r="C2703" s="23" t="s">
        <v>46</v>
      </c>
      <c r="D2703" s="23" t="s">
        <v>47</v>
      </c>
      <c r="E2703" s="25">
        <v>170</v>
      </c>
      <c r="F2703" s="24">
        <v>178</v>
      </c>
      <c r="G2703" s="24">
        <v>30</v>
      </c>
      <c r="H2703" s="24">
        <v>155</v>
      </c>
      <c r="I2703" s="23" t="s">
        <v>51</v>
      </c>
      <c r="J2703" s="24">
        <v>202</v>
      </c>
      <c r="K2703" s="23" t="s">
        <v>1125</v>
      </c>
      <c r="L2703" s="30" t="s">
        <v>84</v>
      </c>
      <c r="M2703" s="31">
        <v>14</v>
      </c>
      <c r="N2703" s="31">
        <v>67</v>
      </c>
      <c r="O2703" s="30" t="s">
        <v>171</v>
      </c>
      <c r="P2703" s="25">
        <v>87</v>
      </c>
      <c r="Q2703" s="25">
        <v>99</v>
      </c>
      <c r="R2703" s="23" t="s">
        <v>147</v>
      </c>
      <c r="S2703" s="25">
        <v>78</v>
      </c>
      <c r="T2703" s="23" t="s">
        <v>91</v>
      </c>
    </row>
    <row r="2704" spans="1:20" x14ac:dyDescent="0.3">
      <c r="A2704" s="26">
        <v>44349</v>
      </c>
      <c r="B2704" s="23" t="s">
        <v>45</v>
      </c>
      <c r="C2704" s="23" t="s">
        <v>46</v>
      </c>
      <c r="D2704" s="23" t="s">
        <v>47</v>
      </c>
      <c r="E2704" s="25">
        <v>170</v>
      </c>
      <c r="F2704" s="24">
        <v>154</v>
      </c>
      <c r="G2704" s="24">
        <v>50</v>
      </c>
      <c r="H2704" s="24">
        <v>145</v>
      </c>
      <c r="I2704" s="23" t="s">
        <v>51</v>
      </c>
      <c r="J2704" s="24">
        <v>162</v>
      </c>
      <c r="K2704" s="23" t="s">
        <v>856</v>
      </c>
      <c r="L2704" s="32">
        <v>36</v>
      </c>
      <c r="M2704" s="31">
        <v>6</v>
      </c>
      <c r="N2704" s="31">
        <v>39</v>
      </c>
      <c r="O2704" s="30" t="s">
        <v>95</v>
      </c>
      <c r="P2704" s="25">
        <v>93</v>
      </c>
      <c r="Q2704" s="25">
        <v>99</v>
      </c>
      <c r="R2704" s="23" t="s">
        <v>88</v>
      </c>
      <c r="S2704" s="25">
        <v>87</v>
      </c>
      <c r="T2704" s="23" t="s">
        <v>186</v>
      </c>
    </row>
    <row r="2705" spans="1:20" x14ac:dyDescent="0.3">
      <c r="A2705" s="26">
        <v>44350</v>
      </c>
      <c r="B2705" s="23" t="s">
        <v>45</v>
      </c>
      <c r="C2705" s="23" t="s">
        <v>46</v>
      </c>
      <c r="D2705" s="23" t="s">
        <v>47</v>
      </c>
      <c r="E2705" s="25">
        <v>170</v>
      </c>
      <c r="F2705" s="24">
        <v>128</v>
      </c>
      <c r="G2705" s="24">
        <v>36</v>
      </c>
      <c r="H2705" s="24">
        <v>111</v>
      </c>
      <c r="I2705" s="23" t="s">
        <v>51</v>
      </c>
      <c r="J2705" s="24">
        <v>146</v>
      </c>
      <c r="K2705" s="23" t="s">
        <v>115</v>
      </c>
      <c r="L2705" s="30" t="s">
        <v>116</v>
      </c>
      <c r="M2705" s="31">
        <v>8</v>
      </c>
      <c r="N2705" s="31">
        <v>53</v>
      </c>
      <c r="O2705" s="30" t="s">
        <v>167</v>
      </c>
      <c r="P2705" s="25">
        <v>93</v>
      </c>
      <c r="Q2705" s="25">
        <v>99</v>
      </c>
      <c r="R2705" s="23" t="s">
        <v>51</v>
      </c>
      <c r="S2705" s="25">
        <v>83</v>
      </c>
      <c r="T2705" s="23" t="s">
        <v>129</v>
      </c>
    </row>
    <row r="2706" spans="1:20" x14ac:dyDescent="0.3">
      <c r="A2706" s="26">
        <v>44351</v>
      </c>
      <c r="B2706" s="23" t="s">
        <v>45</v>
      </c>
      <c r="C2706" s="23" t="s">
        <v>46</v>
      </c>
      <c r="D2706" s="23" t="s">
        <v>47</v>
      </c>
      <c r="E2706" s="25">
        <v>170</v>
      </c>
      <c r="F2706" s="24">
        <v>156</v>
      </c>
      <c r="G2706" s="24">
        <v>2</v>
      </c>
      <c r="H2706" s="24">
        <v>109</v>
      </c>
      <c r="I2706" s="23" t="s">
        <v>51</v>
      </c>
      <c r="J2706" s="24">
        <v>202</v>
      </c>
      <c r="K2706" s="23" t="s">
        <v>517</v>
      </c>
      <c r="L2706" s="30" t="s">
        <v>84</v>
      </c>
      <c r="M2706" s="31">
        <v>14</v>
      </c>
      <c r="N2706" s="31">
        <v>56</v>
      </c>
      <c r="O2706" s="30" t="s">
        <v>167</v>
      </c>
      <c r="P2706" s="25">
        <v>78</v>
      </c>
      <c r="Q2706" s="25">
        <v>100</v>
      </c>
      <c r="R2706" s="23" t="s">
        <v>103</v>
      </c>
      <c r="S2706" s="25">
        <v>60</v>
      </c>
      <c r="T2706" s="23" t="s">
        <v>64</v>
      </c>
    </row>
    <row r="2707" spans="1:20" x14ac:dyDescent="0.3">
      <c r="A2707" s="26">
        <v>44352</v>
      </c>
      <c r="B2707" s="23" t="s">
        <v>45</v>
      </c>
      <c r="C2707" s="23" t="s">
        <v>46</v>
      </c>
      <c r="D2707" s="23" t="s">
        <v>47</v>
      </c>
      <c r="E2707" s="25">
        <v>170</v>
      </c>
      <c r="F2707" s="24">
        <v>164</v>
      </c>
      <c r="G2707" s="24">
        <v>0</v>
      </c>
      <c r="H2707" s="24">
        <v>103</v>
      </c>
      <c r="I2707" s="23" t="s">
        <v>1024</v>
      </c>
      <c r="J2707" s="24">
        <v>224</v>
      </c>
      <c r="K2707" s="23" t="s">
        <v>584</v>
      </c>
      <c r="L2707" s="30" t="s">
        <v>116</v>
      </c>
      <c r="M2707" s="31">
        <v>14</v>
      </c>
      <c r="N2707" s="31">
        <v>61</v>
      </c>
      <c r="O2707" s="30" t="s">
        <v>61</v>
      </c>
      <c r="P2707" s="25">
        <v>72</v>
      </c>
      <c r="Q2707" s="25">
        <v>99</v>
      </c>
      <c r="R2707" s="23" t="s">
        <v>123</v>
      </c>
      <c r="S2707" s="25">
        <v>53</v>
      </c>
      <c r="T2707" s="23" t="s">
        <v>169</v>
      </c>
    </row>
    <row r="2708" spans="1:20" x14ac:dyDescent="0.3">
      <c r="A2708" s="26">
        <v>44353</v>
      </c>
      <c r="B2708" s="23" t="s">
        <v>45</v>
      </c>
      <c r="C2708" s="23" t="s">
        <v>46</v>
      </c>
      <c r="D2708" s="23" t="s">
        <v>47</v>
      </c>
      <c r="E2708" s="25">
        <v>170</v>
      </c>
      <c r="F2708" s="24">
        <v>178</v>
      </c>
      <c r="G2708" s="24">
        <v>0</v>
      </c>
      <c r="H2708" s="24">
        <v>146</v>
      </c>
      <c r="I2708" s="23" t="s">
        <v>902</v>
      </c>
      <c r="J2708" s="24">
        <v>209</v>
      </c>
      <c r="K2708" s="23" t="s">
        <v>266</v>
      </c>
      <c r="L2708" s="30" t="s">
        <v>84</v>
      </c>
      <c r="M2708" s="31">
        <v>14</v>
      </c>
      <c r="N2708" s="31">
        <v>56</v>
      </c>
      <c r="O2708" s="30" t="s">
        <v>179</v>
      </c>
      <c r="P2708" s="25">
        <v>77</v>
      </c>
      <c r="Q2708" s="25">
        <v>91</v>
      </c>
      <c r="R2708" s="23" t="s">
        <v>434</v>
      </c>
      <c r="S2708" s="25">
        <v>62</v>
      </c>
      <c r="T2708" s="23" t="s">
        <v>209</v>
      </c>
    </row>
    <row r="2709" spans="1:20" x14ac:dyDescent="0.3">
      <c r="A2709" s="26">
        <v>44354</v>
      </c>
      <c r="B2709" s="23" t="s">
        <v>45</v>
      </c>
      <c r="C2709" s="23" t="s">
        <v>46</v>
      </c>
      <c r="D2709" s="23" t="s">
        <v>47</v>
      </c>
      <c r="E2709" s="25">
        <v>170</v>
      </c>
      <c r="F2709" s="24">
        <v>195</v>
      </c>
      <c r="G2709" s="24">
        <v>0</v>
      </c>
      <c r="H2709" s="24">
        <v>149</v>
      </c>
      <c r="I2709" s="23" t="s">
        <v>51</v>
      </c>
      <c r="J2709" s="24">
        <v>241</v>
      </c>
      <c r="K2709" s="23" t="s">
        <v>220</v>
      </c>
      <c r="L2709" s="32">
        <v>34</v>
      </c>
      <c r="M2709" s="31">
        <v>17</v>
      </c>
      <c r="N2709" s="31">
        <v>61</v>
      </c>
      <c r="O2709" s="30" t="s">
        <v>355</v>
      </c>
      <c r="P2709" s="25">
        <v>74</v>
      </c>
      <c r="Q2709" s="25">
        <v>92</v>
      </c>
      <c r="R2709" s="23" t="s">
        <v>644</v>
      </c>
      <c r="S2709" s="25">
        <v>60</v>
      </c>
      <c r="T2709" s="23" t="s">
        <v>206</v>
      </c>
    </row>
    <row r="2710" spans="1:20" x14ac:dyDescent="0.3">
      <c r="A2710" s="26">
        <v>44355</v>
      </c>
      <c r="B2710" s="23" t="s">
        <v>45</v>
      </c>
      <c r="C2710" s="23" t="s">
        <v>46</v>
      </c>
      <c r="D2710" s="23" t="s">
        <v>47</v>
      </c>
      <c r="E2710" s="25">
        <v>170</v>
      </c>
      <c r="F2710" s="24">
        <v>174</v>
      </c>
      <c r="G2710" s="24">
        <v>0</v>
      </c>
      <c r="H2710" s="24">
        <v>160</v>
      </c>
      <c r="I2710" s="23" t="s">
        <v>51</v>
      </c>
      <c r="J2710" s="24">
        <v>187</v>
      </c>
      <c r="K2710" s="23" t="s">
        <v>659</v>
      </c>
      <c r="L2710" s="32">
        <v>36</v>
      </c>
      <c r="M2710" s="31">
        <v>6</v>
      </c>
      <c r="N2710" s="31">
        <v>39</v>
      </c>
      <c r="O2710" s="30" t="s">
        <v>121</v>
      </c>
      <c r="P2710" s="25">
        <v>88</v>
      </c>
      <c r="Q2710" s="25">
        <v>96</v>
      </c>
      <c r="R2710" s="23" t="s">
        <v>51</v>
      </c>
      <c r="S2710" s="25">
        <v>82</v>
      </c>
      <c r="T2710" s="23" t="s">
        <v>182</v>
      </c>
    </row>
    <row r="2711" spans="1:20" x14ac:dyDescent="0.3">
      <c r="A2711" s="26">
        <v>44356</v>
      </c>
      <c r="B2711" s="23" t="s">
        <v>45</v>
      </c>
      <c r="C2711" s="23" t="s">
        <v>46</v>
      </c>
      <c r="D2711" s="23" t="s">
        <v>47</v>
      </c>
      <c r="E2711" s="25">
        <v>170</v>
      </c>
      <c r="F2711" s="24">
        <v>190</v>
      </c>
      <c r="G2711" s="24">
        <v>0</v>
      </c>
      <c r="H2711" s="24">
        <v>156</v>
      </c>
      <c r="I2711" s="23" t="s">
        <v>51</v>
      </c>
      <c r="J2711" s="24">
        <v>225</v>
      </c>
      <c r="K2711" s="23" t="s">
        <v>804</v>
      </c>
      <c r="L2711" s="30" t="s">
        <v>84</v>
      </c>
      <c r="M2711" s="31">
        <v>14</v>
      </c>
      <c r="N2711" s="31">
        <v>86</v>
      </c>
      <c r="O2711" s="30" t="s">
        <v>64</v>
      </c>
      <c r="P2711" s="25">
        <v>76</v>
      </c>
      <c r="Q2711" s="25">
        <v>95</v>
      </c>
      <c r="R2711" s="23" t="s">
        <v>103</v>
      </c>
      <c r="S2711" s="25">
        <v>65</v>
      </c>
      <c r="T2711" s="23" t="s">
        <v>129</v>
      </c>
    </row>
    <row r="2712" spans="1:20" x14ac:dyDescent="0.3">
      <c r="A2712" s="26">
        <v>44357</v>
      </c>
      <c r="B2712" s="23" t="s">
        <v>45</v>
      </c>
      <c r="C2712" s="23" t="s">
        <v>46</v>
      </c>
      <c r="D2712" s="23" t="s">
        <v>47</v>
      </c>
      <c r="E2712" s="25">
        <v>170</v>
      </c>
      <c r="F2712" s="24">
        <v>200</v>
      </c>
      <c r="G2712" s="24">
        <v>0</v>
      </c>
      <c r="H2712" s="24">
        <v>163</v>
      </c>
      <c r="I2712" s="23" t="s">
        <v>1076</v>
      </c>
      <c r="J2712" s="24">
        <v>237</v>
      </c>
      <c r="K2712" s="23" t="s">
        <v>343</v>
      </c>
      <c r="L2712" s="30" t="s">
        <v>84</v>
      </c>
      <c r="M2712" s="31">
        <v>17</v>
      </c>
      <c r="N2712" s="31">
        <v>53</v>
      </c>
      <c r="O2712" s="30" t="s">
        <v>91</v>
      </c>
      <c r="P2712" s="25">
        <v>78</v>
      </c>
      <c r="Q2712" s="25">
        <v>94</v>
      </c>
      <c r="R2712" s="23" t="s">
        <v>51</v>
      </c>
      <c r="S2712" s="25">
        <v>65</v>
      </c>
      <c r="T2712" s="23" t="s">
        <v>95</v>
      </c>
    </row>
    <row r="2713" spans="1:20" x14ac:dyDescent="0.3">
      <c r="A2713" s="26">
        <v>44358</v>
      </c>
      <c r="B2713" s="23" t="s">
        <v>45</v>
      </c>
      <c r="C2713" s="23" t="s">
        <v>46</v>
      </c>
      <c r="D2713" s="23" t="s">
        <v>47</v>
      </c>
      <c r="E2713" s="25">
        <v>170</v>
      </c>
      <c r="F2713" s="24">
        <v>179</v>
      </c>
      <c r="G2713" s="24">
        <v>0</v>
      </c>
      <c r="H2713" s="24">
        <v>158</v>
      </c>
      <c r="I2713" s="23" t="s">
        <v>790</v>
      </c>
      <c r="J2713" s="24">
        <v>200</v>
      </c>
      <c r="K2713" s="23" t="s">
        <v>1123</v>
      </c>
      <c r="L2713" s="30" t="s">
        <v>263</v>
      </c>
      <c r="M2713" s="31">
        <v>14</v>
      </c>
      <c r="N2713" s="31">
        <v>42</v>
      </c>
      <c r="O2713" s="30" t="s">
        <v>209</v>
      </c>
      <c r="P2713" s="25">
        <v>84</v>
      </c>
      <c r="Q2713" s="25">
        <v>95</v>
      </c>
      <c r="R2713" s="23" t="s">
        <v>147</v>
      </c>
      <c r="S2713" s="25">
        <v>79</v>
      </c>
      <c r="T2713" s="23" t="s">
        <v>388</v>
      </c>
    </row>
    <row r="2714" spans="1:20" x14ac:dyDescent="0.3">
      <c r="A2714" s="26">
        <v>44359</v>
      </c>
      <c r="B2714" s="23" t="s">
        <v>45</v>
      </c>
      <c r="C2714" s="23" t="s">
        <v>46</v>
      </c>
      <c r="D2714" s="23" t="s">
        <v>47</v>
      </c>
      <c r="E2714" s="25">
        <v>170</v>
      </c>
      <c r="F2714" s="24">
        <v>204</v>
      </c>
      <c r="G2714" s="24">
        <v>0</v>
      </c>
      <c r="H2714" s="24">
        <v>162</v>
      </c>
      <c r="I2714" s="23" t="s">
        <v>92</v>
      </c>
      <c r="J2714" s="24">
        <v>247</v>
      </c>
      <c r="K2714" s="23" t="s">
        <v>508</v>
      </c>
      <c r="L2714" s="30" t="s">
        <v>218</v>
      </c>
      <c r="M2714" s="31">
        <v>14</v>
      </c>
      <c r="N2714" s="31">
        <v>61</v>
      </c>
      <c r="O2714" s="30" t="s">
        <v>91</v>
      </c>
      <c r="P2714" s="25">
        <v>78</v>
      </c>
      <c r="Q2714" s="25">
        <v>97</v>
      </c>
      <c r="R2714" s="23" t="s">
        <v>51</v>
      </c>
      <c r="S2714" s="25">
        <v>68</v>
      </c>
      <c r="T2714" s="23" t="s">
        <v>51</v>
      </c>
    </row>
    <row r="2715" spans="1:20" x14ac:dyDescent="0.3">
      <c r="A2715" s="26">
        <v>44360</v>
      </c>
      <c r="B2715" s="23" t="s">
        <v>45</v>
      </c>
      <c r="C2715" s="23" t="s">
        <v>46</v>
      </c>
      <c r="D2715" s="23" t="s">
        <v>47</v>
      </c>
      <c r="E2715" s="25">
        <v>170</v>
      </c>
      <c r="F2715" s="24">
        <v>230</v>
      </c>
      <c r="G2715" s="24">
        <v>112</v>
      </c>
      <c r="H2715" s="24">
        <v>169</v>
      </c>
      <c r="I2715" s="23" t="s">
        <v>563</v>
      </c>
      <c r="J2715" s="24">
        <v>291</v>
      </c>
      <c r="K2715" s="23" t="s">
        <v>384</v>
      </c>
      <c r="L2715" s="30" t="s">
        <v>263</v>
      </c>
      <c r="M2715" s="31">
        <v>19</v>
      </c>
      <c r="N2715" s="31">
        <v>78</v>
      </c>
      <c r="O2715" s="30" t="s">
        <v>135</v>
      </c>
      <c r="P2715" s="25">
        <v>84</v>
      </c>
      <c r="Q2715" s="25">
        <v>98</v>
      </c>
      <c r="R2715" s="23" t="s">
        <v>88</v>
      </c>
      <c r="S2715" s="25">
        <v>63</v>
      </c>
      <c r="T2715" s="23" t="s">
        <v>215</v>
      </c>
    </row>
    <row r="2716" spans="1:20" x14ac:dyDescent="0.3">
      <c r="A2716" s="26">
        <v>44361</v>
      </c>
      <c r="B2716" s="23" t="s">
        <v>45</v>
      </c>
      <c r="C2716" s="23" t="s">
        <v>46</v>
      </c>
      <c r="D2716" s="23" t="s">
        <v>47</v>
      </c>
      <c r="E2716" s="25">
        <v>170</v>
      </c>
      <c r="F2716" s="24">
        <v>221</v>
      </c>
      <c r="G2716" s="24">
        <v>0</v>
      </c>
      <c r="H2716" s="24">
        <v>172</v>
      </c>
      <c r="I2716" s="23" t="s">
        <v>380</v>
      </c>
      <c r="J2716" s="24">
        <v>270</v>
      </c>
      <c r="K2716" s="23" t="s">
        <v>776</v>
      </c>
      <c r="L2716" s="30" t="s">
        <v>289</v>
      </c>
      <c r="M2716" s="31">
        <v>17</v>
      </c>
      <c r="N2716" s="31">
        <v>58</v>
      </c>
      <c r="O2716" s="30" t="s">
        <v>75</v>
      </c>
      <c r="P2716" s="25">
        <v>76</v>
      </c>
      <c r="Q2716" s="25">
        <v>98</v>
      </c>
      <c r="R2716" s="23" t="s">
        <v>51</v>
      </c>
      <c r="S2716" s="25">
        <v>63</v>
      </c>
      <c r="T2716" s="23" t="s">
        <v>79</v>
      </c>
    </row>
    <row r="2717" spans="1:20" x14ac:dyDescent="0.3">
      <c r="A2717" s="26">
        <v>44362</v>
      </c>
      <c r="B2717" s="23" t="s">
        <v>45</v>
      </c>
      <c r="C2717" s="23" t="s">
        <v>46</v>
      </c>
      <c r="D2717" s="23" t="s">
        <v>47</v>
      </c>
      <c r="E2717" s="25">
        <v>170</v>
      </c>
      <c r="F2717" s="24">
        <v>222</v>
      </c>
      <c r="G2717" s="24">
        <v>0</v>
      </c>
      <c r="H2717" s="24">
        <v>172</v>
      </c>
      <c r="I2717" s="23" t="s">
        <v>810</v>
      </c>
      <c r="J2717" s="24">
        <v>273</v>
      </c>
      <c r="K2717" s="23" t="s">
        <v>246</v>
      </c>
      <c r="L2717" s="30" t="s">
        <v>116</v>
      </c>
      <c r="M2717" s="31">
        <v>14</v>
      </c>
      <c r="N2717" s="31">
        <v>58</v>
      </c>
      <c r="O2717" s="30" t="s">
        <v>100</v>
      </c>
      <c r="P2717" s="25">
        <v>79</v>
      </c>
      <c r="Q2717" s="25">
        <v>98</v>
      </c>
      <c r="R2717" s="23" t="s">
        <v>51</v>
      </c>
      <c r="S2717" s="25">
        <v>64</v>
      </c>
      <c r="T2717" s="23" t="s">
        <v>94</v>
      </c>
    </row>
    <row r="2718" spans="1:20" x14ac:dyDescent="0.3">
      <c r="A2718" s="26">
        <v>44363</v>
      </c>
      <c r="B2718" s="23" t="s">
        <v>45</v>
      </c>
      <c r="C2718" s="23" t="s">
        <v>46</v>
      </c>
      <c r="D2718" s="23" t="s">
        <v>47</v>
      </c>
      <c r="E2718" s="25">
        <v>170</v>
      </c>
      <c r="F2718" s="24">
        <v>230</v>
      </c>
      <c r="G2718" s="24">
        <v>16</v>
      </c>
      <c r="H2718" s="24">
        <v>166</v>
      </c>
      <c r="I2718" s="23" t="s">
        <v>413</v>
      </c>
      <c r="J2718" s="24">
        <v>293</v>
      </c>
      <c r="K2718" s="23" t="s">
        <v>141</v>
      </c>
      <c r="L2718" s="30" t="s">
        <v>218</v>
      </c>
      <c r="M2718" s="31">
        <v>14</v>
      </c>
      <c r="N2718" s="31">
        <v>75</v>
      </c>
      <c r="O2718" s="30" t="s">
        <v>206</v>
      </c>
      <c r="P2718" s="25">
        <v>81</v>
      </c>
      <c r="Q2718" s="25">
        <v>97</v>
      </c>
      <c r="R2718" s="23" t="s">
        <v>159</v>
      </c>
      <c r="S2718" s="25">
        <v>50</v>
      </c>
      <c r="T2718" s="23" t="s">
        <v>264</v>
      </c>
    </row>
    <row r="2719" spans="1:20" x14ac:dyDescent="0.3">
      <c r="A2719" s="26">
        <v>44364</v>
      </c>
      <c r="B2719" s="23" t="s">
        <v>45</v>
      </c>
      <c r="C2719" s="23" t="s">
        <v>46</v>
      </c>
      <c r="D2719" s="23" t="s">
        <v>47</v>
      </c>
      <c r="E2719" s="25">
        <v>170</v>
      </c>
      <c r="F2719" s="24">
        <v>178</v>
      </c>
      <c r="G2719" s="24">
        <v>446</v>
      </c>
      <c r="H2719" s="24">
        <v>155</v>
      </c>
      <c r="I2719" s="23" t="s">
        <v>768</v>
      </c>
      <c r="J2719" s="24">
        <v>201</v>
      </c>
      <c r="K2719" s="23" t="s">
        <v>1126</v>
      </c>
      <c r="L2719" s="30" t="s">
        <v>84</v>
      </c>
      <c r="M2719" s="31">
        <v>8</v>
      </c>
      <c r="N2719" s="31">
        <v>53</v>
      </c>
      <c r="O2719" s="30" t="s">
        <v>182</v>
      </c>
      <c r="P2719" s="25">
        <v>92</v>
      </c>
      <c r="Q2719" s="25">
        <v>99</v>
      </c>
      <c r="R2719" s="23" t="s">
        <v>100</v>
      </c>
      <c r="S2719" s="25">
        <v>79</v>
      </c>
      <c r="T2719" s="23" t="s">
        <v>352</v>
      </c>
    </row>
    <row r="2720" spans="1:20" x14ac:dyDescent="0.3">
      <c r="A2720" s="26">
        <v>44365</v>
      </c>
      <c r="B2720" s="23" t="s">
        <v>45</v>
      </c>
      <c r="C2720" s="23" t="s">
        <v>46</v>
      </c>
      <c r="D2720" s="23" t="s">
        <v>47</v>
      </c>
      <c r="E2720" s="25">
        <v>170</v>
      </c>
      <c r="F2720" s="24">
        <v>149</v>
      </c>
      <c r="G2720" s="24">
        <v>126</v>
      </c>
      <c r="H2720" s="24">
        <v>140</v>
      </c>
      <c r="I2720" s="23" t="s">
        <v>375</v>
      </c>
      <c r="J2720" s="24">
        <v>158</v>
      </c>
      <c r="K2720" s="23" t="s">
        <v>992</v>
      </c>
      <c r="L2720" s="32">
        <v>22</v>
      </c>
      <c r="M2720" s="31">
        <v>6</v>
      </c>
      <c r="N2720" s="31">
        <v>44</v>
      </c>
      <c r="O2720" s="30" t="s">
        <v>174</v>
      </c>
      <c r="P2720" s="25">
        <v>98</v>
      </c>
      <c r="Q2720" s="25">
        <v>100</v>
      </c>
      <c r="R2720" s="23" t="s">
        <v>520</v>
      </c>
      <c r="S2720" s="25">
        <v>96</v>
      </c>
      <c r="T2720" s="23" t="s">
        <v>51</v>
      </c>
    </row>
    <row r="2721" spans="1:20" x14ac:dyDescent="0.3">
      <c r="A2721" s="26">
        <v>44366</v>
      </c>
      <c r="B2721" s="23" t="s">
        <v>45</v>
      </c>
      <c r="C2721" s="23" t="s">
        <v>46</v>
      </c>
      <c r="D2721" s="23" t="s">
        <v>47</v>
      </c>
      <c r="E2721" s="25">
        <v>170</v>
      </c>
      <c r="F2721" s="24">
        <v>178</v>
      </c>
      <c r="G2721" s="24">
        <v>32</v>
      </c>
      <c r="H2721" s="24">
        <v>147</v>
      </c>
      <c r="I2721" s="23" t="s">
        <v>51</v>
      </c>
      <c r="J2721" s="24">
        <v>210</v>
      </c>
      <c r="K2721" s="23" t="s">
        <v>458</v>
      </c>
      <c r="L2721" s="32">
        <v>35</v>
      </c>
      <c r="M2721" s="31">
        <v>8</v>
      </c>
      <c r="N2721" s="31">
        <v>64</v>
      </c>
      <c r="O2721" s="30" t="s">
        <v>146</v>
      </c>
      <c r="P2721" s="25">
        <v>88</v>
      </c>
      <c r="Q2721" s="25">
        <v>100</v>
      </c>
      <c r="R2721" s="23" t="s">
        <v>51</v>
      </c>
      <c r="S2721" s="25">
        <v>69</v>
      </c>
      <c r="T2721" s="23" t="s">
        <v>179</v>
      </c>
    </row>
    <row r="2722" spans="1:20" x14ac:dyDescent="0.3">
      <c r="A2722" s="26">
        <v>44367</v>
      </c>
      <c r="B2722" s="23" t="s">
        <v>45</v>
      </c>
      <c r="C2722" s="23" t="s">
        <v>46</v>
      </c>
      <c r="D2722" s="23" t="s">
        <v>47</v>
      </c>
      <c r="E2722" s="25">
        <v>170</v>
      </c>
      <c r="F2722" s="24">
        <v>185</v>
      </c>
      <c r="G2722" s="24">
        <v>4</v>
      </c>
      <c r="H2722" s="24">
        <v>144</v>
      </c>
      <c r="I2722" s="23" t="s">
        <v>745</v>
      </c>
      <c r="J2722" s="24">
        <v>226</v>
      </c>
      <c r="K2722" s="23" t="s">
        <v>1127</v>
      </c>
      <c r="L2722" s="32">
        <v>20</v>
      </c>
      <c r="M2722" s="31">
        <v>8</v>
      </c>
      <c r="N2722" s="31">
        <v>100</v>
      </c>
      <c r="O2722" s="30" t="s">
        <v>257</v>
      </c>
      <c r="P2722" s="25">
        <v>76</v>
      </c>
      <c r="Q2722" s="25">
        <v>100</v>
      </c>
      <c r="R2722" s="23" t="s">
        <v>124</v>
      </c>
      <c r="S2722" s="25">
        <v>49</v>
      </c>
      <c r="T2722" s="23" t="s">
        <v>65</v>
      </c>
    </row>
    <row r="2723" spans="1:20" x14ac:dyDescent="0.3">
      <c r="A2723" s="26">
        <v>44368</v>
      </c>
      <c r="B2723" s="23" t="s">
        <v>45</v>
      </c>
      <c r="C2723" s="23" t="s">
        <v>46</v>
      </c>
      <c r="D2723" s="23" t="s">
        <v>47</v>
      </c>
      <c r="E2723" s="25">
        <v>170</v>
      </c>
      <c r="F2723" s="24">
        <v>158</v>
      </c>
      <c r="G2723" s="24">
        <v>120</v>
      </c>
      <c r="H2723" s="24">
        <v>135</v>
      </c>
      <c r="I2723" s="23" t="s">
        <v>653</v>
      </c>
      <c r="J2723" s="24">
        <v>182</v>
      </c>
      <c r="K2723" s="23" t="s">
        <v>278</v>
      </c>
      <c r="L2723" s="32">
        <v>22</v>
      </c>
      <c r="M2723" s="31">
        <v>6</v>
      </c>
      <c r="N2723" s="31">
        <v>50</v>
      </c>
      <c r="O2723" s="30" t="s">
        <v>286</v>
      </c>
      <c r="P2723" s="25">
        <v>92</v>
      </c>
      <c r="Q2723" s="25">
        <v>99</v>
      </c>
      <c r="R2723" s="23" t="s">
        <v>108</v>
      </c>
      <c r="S2723" s="25">
        <v>64</v>
      </c>
      <c r="T2723" s="23" t="s">
        <v>80</v>
      </c>
    </row>
    <row r="2724" spans="1:20" x14ac:dyDescent="0.3">
      <c r="A2724" s="26">
        <v>44369</v>
      </c>
      <c r="B2724" s="23" t="s">
        <v>45</v>
      </c>
      <c r="C2724" s="23" t="s">
        <v>46</v>
      </c>
      <c r="D2724" s="23" t="s">
        <v>47</v>
      </c>
      <c r="E2724" s="25">
        <v>170</v>
      </c>
      <c r="F2724" s="24">
        <v>148</v>
      </c>
      <c r="G2724" s="24">
        <v>164</v>
      </c>
      <c r="H2724" s="24">
        <v>128</v>
      </c>
      <c r="I2724" s="23" t="s">
        <v>692</v>
      </c>
      <c r="J2724" s="24">
        <v>169</v>
      </c>
      <c r="K2724" s="23" t="s">
        <v>288</v>
      </c>
      <c r="L2724" s="32">
        <v>21</v>
      </c>
      <c r="M2724" s="31">
        <v>14</v>
      </c>
      <c r="N2724" s="31">
        <v>64</v>
      </c>
      <c r="O2724" s="30" t="s">
        <v>201</v>
      </c>
      <c r="P2724" s="25">
        <v>93</v>
      </c>
      <c r="Q2724" s="25">
        <v>99</v>
      </c>
      <c r="R2724" s="23" t="s">
        <v>51</v>
      </c>
      <c r="S2724" s="25">
        <v>83</v>
      </c>
      <c r="T2724" s="23" t="s">
        <v>50</v>
      </c>
    </row>
    <row r="2725" spans="1:20" x14ac:dyDescent="0.3">
      <c r="A2725" s="26">
        <v>44370</v>
      </c>
      <c r="B2725" s="23" t="s">
        <v>45</v>
      </c>
      <c r="C2725" s="23" t="s">
        <v>46</v>
      </c>
      <c r="D2725" s="23" t="s">
        <v>47</v>
      </c>
      <c r="E2725" s="25">
        <v>170</v>
      </c>
      <c r="F2725" s="24">
        <v>144</v>
      </c>
      <c r="G2725" s="24">
        <v>0</v>
      </c>
      <c r="H2725" s="24">
        <v>115</v>
      </c>
      <c r="I2725" s="23" t="s">
        <v>799</v>
      </c>
      <c r="J2725" s="24">
        <v>174</v>
      </c>
      <c r="K2725" s="23" t="s">
        <v>980</v>
      </c>
      <c r="L2725" s="30" t="s">
        <v>84</v>
      </c>
      <c r="M2725" s="31">
        <v>0</v>
      </c>
      <c r="N2725" s="31">
        <v>42</v>
      </c>
      <c r="O2725" s="30" t="s">
        <v>182</v>
      </c>
      <c r="P2725" s="25">
        <v>84</v>
      </c>
      <c r="Q2725" s="25">
        <v>100</v>
      </c>
      <c r="R2725" s="23" t="s">
        <v>51</v>
      </c>
      <c r="S2725" s="25">
        <v>59</v>
      </c>
      <c r="T2725" s="23" t="s">
        <v>118</v>
      </c>
    </row>
    <row r="2726" spans="1:20" x14ac:dyDescent="0.3">
      <c r="A2726" s="26">
        <v>44371</v>
      </c>
      <c r="B2726" s="23" t="s">
        <v>45</v>
      </c>
      <c r="C2726" s="23" t="s">
        <v>46</v>
      </c>
      <c r="D2726" s="23" t="s">
        <v>47</v>
      </c>
      <c r="E2726" s="25">
        <v>170</v>
      </c>
      <c r="F2726" s="24">
        <v>164</v>
      </c>
      <c r="G2726" s="24">
        <v>0</v>
      </c>
      <c r="H2726" s="24">
        <v>110</v>
      </c>
      <c r="I2726" s="23" t="s">
        <v>413</v>
      </c>
      <c r="J2726" s="24">
        <v>217</v>
      </c>
      <c r="K2726" s="23" t="s">
        <v>201</v>
      </c>
      <c r="L2726" s="30" t="s">
        <v>84</v>
      </c>
      <c r="M2726" s="31">
        <v>17</v>
      </c>
      <c r="N2726" s="31">
        <v>61</v>
      </c>
      <c r="O2726" s="30" t="s">
        <v>215</v>
      </c>
      <c r="P2726" s="25">
        <v>76</v>
      </c>
      <c r="Q2726" s="25">
        <v>98</v>
      </c>
      <c r="R2726" s="23" t="s">
        <v>51</v>
      </c>
      <c r="S2726" s="25">
        <v>61</v>
      </c>
      <c r="T2726" s="23" t="s">
        <v>264</v>
      </c>
    </row>
    <row r="2727" spans="1:20" x14ac:dyDescent="0.3">
      <c r="A2727" s="26">
        <v>44372</v>
      </c>
      <c r="B2727" s="23" t="s">
        <v>45</v>
      </c>
      <c r="C2727" s="23" t="s">
        <v>46</v>
      </c>
      <c r="D2727" s="23" t="s">
        <v>47</v>
      </c>
      <c r="E2727" s="25">
        <v>170</v>
      </c>
      <c r="F2727" s="24">
        <v>186</v>
      </c>
      <c r="G2727" s="24">
        <v>2</v>
      </c>
      <c r="H2727" s="24">
        <v>141</v>
      </c>
      <c r="I2727" s="23" t="s">
        <v>174</v>
      </c>
      <c r="J2727" s="24">
        <v>231</v>
      </c>
      <c r="K2727" s="23" t="s">
        <v>368</v>
      </c>
      <c r="L2727" s="32">
        <v>99</v>
      </c>
      <c r="M2727" s="31">
        <v>11</v>
      </c>
      <c r="N2727" s="31">
        <v>53</v>
      </c>
      <c r="O2727" s="30" t="s">
        <v>51</v>
      </c>
      <c r="P2727" s="25">
        <v>78</v>
      </c>
      <c r="Q2727" s="25">
        <v>97</v>
      </c>
      <c r="R2727" s="23" t="s">
        <v>249</v>
      </c>
      <c r="S2727" s="25">
        <v>62</v>
      </c>
      <c r="T2727" s="23" t="s">
        <v>206</v>
      </c>
    </row>
    <row r="2728" spans="1:20" x14ac:dyDescent="0.3">
      <c r="A2728" s="26">
        <v>44373</v>
      </c>
      <c r="B2728" s="23" t="s">
        <v>45</v>
      </c>
      <c r="C2728" s="23" t="s">
        <v>46</v>
      </c>
      <c r="D2728" s="23" t="s">
        <v>47</v>
      </c>
      <c r="E2728" s="25">
        <v>170</v>
      </c>
      <c r="F2728" s="24">
        <v>172</v>
      </c>
      <c r="G2728" s="24">
        <v>44</v>
      </c>
      <c r="H2728" s="24">
        <v>151</v>
      </c>
      <c r="I2728" s="23" t="s">
        <v>249</v>
      </c>
      <c r="J2728" s="24">
        <v>192</v>
      </c>
      <c r="K2728" s="23" t="s">
        <v>659</v>
      </c>
      <c r="L2728" s="32">
        <v>32</v>
      </c>
      <c r="M2728" s="31">
        <v>11</v>
      </c>
      <c r="N2728" s="31">
        <v>39</v>
      </c>
      <c r="O2728" s="30" t="s">
        <v>52</v>
      </c>
      <c r="P2728" s="25">
        <v>92</v>
      </c>
      <c r="Q2728" s="25">
        <v>98</v>
      </c>
      <c r="R2728" s="23" t="s">
        <v>51</v>
      </c>
      <c r="S2728" s="25">
        <v>79</v>
      </c>
      <c r="T2728" s="23" t="s">
        <v>209</v>
      </c>
    </row>
    <row r="2729" spans="1:20" x14ac:dyDescent="0.3">
      <c r="A2729" s="26">
        <v>44374</v>
      </c>
      <c r="B2729" s="23" t="s">
        <v>45</v>
      </c>
      <c r="C2729" s="23" t="s">
        <v>46</v>
      </c>
      <c r="D2729" s="23" t="s">
        <v>47</v>
      </c>
      <c r="E2729" s="25">
        <v>170</v>
      </c>
      <c r="F2729" s="24">
        <v>172</v>
      </c>
      <c r="G2729" s="24">
        <v>0</v>
      </c>
      <c r="H2729" s="24">
        <v>123</v>
      </c>
      <c r="I2729" s="23" t="s">
        <v>461</v>
      </c>
      <c r="J2729" s="24">
        <v>222</v>
      </c>
      <c r="K2729" s="23" t="s">
        <v>488</v>
      </c>
      <c r="L2729" s="30" t="s">
        <v>218</v>
      </c>
      <c r="M2729" s="31">
        <v>11</v>
      </c>
      <c r="N2729" s="31">
        <v>89</v>
      </c>
      <c r="O2729" s="30" t="s">
        <v>133</v>
      </c>
      <c r="P2729" s="25">
        <v>70</v>
      </c>
      <c r="Q2729" s="25">
        <v>98</v>
      </c>
      <c r="R2729" s="23" t="s">
        <v>510</v>
      </c>
      <c r="S2729" s="25">
        <v>39</v>
      </c>
      <c r="T2729" s="23" t="s">
        <v>61</v>
      </c>
    </row>
    <row r="2730" spans="1:20" x14ac:dyDescent="0.3">
      <c r="A2730" s="26">
        <v>44375</v>
      </c>
      <c r="B2730" s="23" t="s">
        <v>45</v>
      </c>
      <c r="C2730" s="23" t="s">
        <v>46</v>
      </c>
      <c r="D2730" s="23" t="s">
        <v>47</v>
      </c>
      <c r="E2730" s="25">
        <v>170</v>
      </c>
      <c r="F2730" s="24">
        <v>166</v>
      </c>
      <c r="G2730" s="24">
        <v>0</v>
      </c>
      <c r="H2730" s="24">
        <v>136</v>
      </c>
      <c r="I2730" s="23" t="s">
        <v>62</v>
      </c>
      <c r="J2730" s="24">
        <v>195</v>
      </c>
      <c r="K2730" s="23" t="s">
        <v>791</v>
      </c>
      <c r="L2730" s="32">
        <v>26</v>
      </c>
      <c r="M2730" s="31">
        <v>19</v>
      </c>
      <c r="N2730" s="31">
        <v>81</v>
      </c>
      <c r="O2730" s="30" t="s">
        <v>352</v>
      </c>
      <c r="P2730" s="25">
        <v>69</v>
      </c>
      <c r="Q2730" s="25">
        <v>89</v>
      </c>
      <c r="R2730" s="23" t="s">
        <v>88</v>
      </c>
      <c r="S2730" s="25">
        <v>57</v>
      </c>
      <c r="T2730" s="23" t="s">
        <v>369</v>
      </c>
    </row>
    <row r="2731" spans="1:20" x14ac:dyDescent="0.3">
      <c r="A2731" s="26">
        <v>44376</v>
      </c>
      <c r="B2731" s="23" t="s">
        <v>45</v>
      </c>
      <c r="C2731" s="23" t="s">
        <v>46</v>
      </c>
      <c r="D2731" s="23" t="s">
        <v>47</v>
      </c>
      <c r="E2731" s="25">
        <v>170</v>
      </c>
      <c r="F2731" s="24">
        <v>156</v>
      </c>
      <c r="G2731" s="24">
        <v>0</v>
      </c>
      <c r="H2731" s="24">
        <v>98</v>
      </c>
      <c r="I2731" s="23" t="s">
        <v>375</v>
      </c>
      <c r="J2731" s="24">
        <v>213</v>
      </c>
      <c r="K2731" s="23" t="s">
        <v>343</v>
      </c>
      <c r="L2731" s="30" t="s">
        <v>84</v>
      </c>
      <c r="M2731" s="31">
        <v>14</v>
      </c>
      <c r="N2731" s="31">
        <v>61</v>
      </c>
      <c r="O2731" s="30" t="s">
        <v>264</v>
      </c>
      <c r="P2731" s="25">
        <v>79</v>
      </c>
      <c r="Q2731" s="25">
        <v>99</v>
      </c>
      <c r="R2731" s="23" t="s">
        <v>120</v>
      </c>
      <c r="S2731" s="25">
        <v>52</v>
      </c>
      <c r="T2731" s="23" t="s">
        <v>250</v>
      </c>
    </row>
    <row r="2732" spans="1:20" x14ac:dyDescent="0.3">
      <c r="A2732" s="26">
        <v>44377</v>
      </c>
      <c r="B2732" s="23" t="s">
        <v>45</v>
      </c>
      <c r="C2732" s="23" t="s">
        <v>46</v>
      </c>
      <c r="D2732" s="23" t="s">
        <v>47</v>
      </c>
      <c r="E2732" s="25">
        <v>170</v>
      </c>
      <c r="F2732" s="24">
        <v>167</v>
      </c>
      <c r="G2732" s="24">
        <v>0</v>
      </c>
      <c r="H2732" s="24">
        <v>138</v>
      </c>
      <c r="I2732" s="23" t="s">
        <v>470</v>
      </c>
      <c r="J2732" s="24">
        <v>196</v>
      </c>
      <c r="K2732" s="23" t="s">
        <v>606</v>
      </c>
      <c r="L2732" s="32">
        <v>35</v>
      </c>
      <c r="M2732" s="31">
        <v>6</v>
      </c>
      <c r="N2732" s="31">
        <v>42</v>
      </c>
      <c r="O2732" s="30" t="s">
        <v>71</v>
      </c>
      <c r="P2732" s="25">
        <v>82</v>
      </c>
      <c r="Q2732" s="25">
        <v>97</v>
      </c>
      <c r="R2732" s="23" t="s">
        <v>51</v>
      </c>
      <c r="S2732" s="25">
        <v>71</v>
      </c>
      <c r="T2732" s="23" t="s">
        <v>129</v>
      </c>
    </row>
    <row r="2733" spans="1:20" x14ac:dyDescent="0.3">
      <c r="A2733" s="26">
        <v>44378</v>
      </c>
      <c r="B2733" s="23" t="s">
        <v>45</v>
      </c>
      <c r="C2733" s="23" t="s">
        <v>46</v>
      </c>
      <c r="D2733" s="23" t="s">
        <v>47</v>
      </c>
      <c r="E2733" s="25">
        <v>170</v>
      </c>
      <c r="F2733" s="24">
        <v>184</v>
      </c>
      <c r="G2733" s="24">
        <v>0</v>
      </c>
      <c r="H2733" s="24">
        <v>134</v>
      </c>
      <c r="I2733" s="23" t="s">
        <v>51</v>
      </c>
      <c r="J2733" s="24">
        <v>233</v>
      </c>
      <c r="K2733" s="23" t="s">
        <v>1028</v>
      </c>
      <c r="L2733" s="32">
        <v>36</v>
      </c>
      <c r="M2733" s="31">
        <v>8</v>
      </c>
      <c r="N2733" s="31">
        <v>44</v>
      </c>
      <c r="O2733" s="30" t="s">
        <v>747</v>
      </c>
      <c r="P2733" s="25">
        <v>79</v>
      </c>
      <c r="Q2733" s="25">
        <v>99</v>
      </c>
      <c r="R2733" s="23" t="s">
        <v>51</v>
      </c>
      <c r="S2733" s="25">
        <v>65</v>
      </c>
      <c r="T2733" s="23" t="s">
        <v>51</v>
      </c>
    </row>
    <row r="2734" spans="1:20" x14ac:dyDescent="0.3">
      <c r="A2734" s="26">
        <v>44379</v>
      </c>
      <c r="B2734" s="23" t="s">
        <v>45</v>
      </c>
      <c r="C2734" s="23" t="s">
        <v>46</v>
      </c>
      <c r="D2734" s="23" t="s">
        <v>47</v>
      </c>
      <c r="E2734" s="25">
        <v>170</v>
      </c>
      <c r="F2734" s="24">
        <v>194</v>
      </c>
      <c r="G2734" s="24">
        <v>16</v>
      </c>
      <c r="H2734" s="24">
        <v>158</v>
      </c>
      <c r="I2734" s="23" t="s">
        <v>543</v>
      </c>
      <c r="J2734" s="24">
        <v>230</v>
      </c>
      <c r="K2734" s="23" t="s">
        <v>328</v>
      </c>
      <c r="L2734" s="30" t="s">
        <v>102</v>
      </c>
      <c r="M2734" s="31">
        <v>6</v>
      </c>
      <c r="N2734" s="31">
        <v>28</v>
      </c>
      <c r="O2734" s="30" t="s">
        <v>232</v>
      </c>
      <c r="P2734" s="25">
        <v>87</v>
      </c>
      <c r="Q2734" s="25">
        <v>99</v>
      </c>
      <c r="R2734" s="23" t="s">
        <v>51</v>
      </c>
      <c r="S2734" s="25">
        <v>74</v>
      </c>
      <c r="T2734" s="23" t="s">
        <v>91</v>
      </c>
    </row>
    <row r="2735" spans="1:20" x14ac:dyDescent="0.3">
      <c r="A2735" s="26">
        <v>44380</v>
      </c>
      <c r="B2735" s="23" t="s">
        <v>45</v>
      </c>
      <c r="C2735" s="23" t="s">
        <v>46</v>
      </c>
      <c r="D2735" s="23" t="s">
        <v>47</v>
      </c>
      <c r="E2735" s="25">
        <v>170</v>
      </c>
      <c r="F2735" s="24">
        <v>208</v>
      </c>
      <c r="G2735" s="24">
        <v>0</v>
      </c>
      <c r="H2735" s="24">
        <v>176</v>
      </c>
      <c r="I2735" s="23" t="s">
        <v>51</v>
      </c>
      <c r="J2735" s="24">
        <v>241</v>
      </c>
      <c r="K2735" s="23" t="s">
        <v>141</v>
      </c>
      <c r="L2735" s="30" t="s">
        <v>84</v>
      </c>
      <c r="M2735" s="31">
        <v>11</v>
      </c>
      <c r="N2735" s="31">
        <v>78</v>
      </c>
      <c r="O2735" s="30" t="s">
        <v>206</v>
      </c>
      <c r="P2735" s="25">
        <v>80</v>
      </c>
      <c r="Q2735" s="25">
        <v>100</v>
      </c>
      <c r="R2735" s="23" t="s">
        <v>51</v>
      </c>
      <c r="S2735" s="25">
        <v>65</v>
      </c>
      <c r="T2735" s="23" t="s">
        <v>51</v>
      </c>
    </row>
    <row r="2736" spans="1:20" x14ac:dyDescent="0.3">
      <c r="A2736" s="26">
        <v>44381</v>
      </c>
      <c r="B2736" s="23" t="s">
        <v>45</v>
      </c>
      <c r="C2736" s="23" t="s">
        <v>46</v>
      </c>
      <c r="D2736" s="23" t="s">
        <v>47</v>
      </c>
      <c r="E2736" s="25">
        <v>170</v>
      </c>
      <c r="F2736" s="24">
        <v>217</v>
      </c>
      <c r="G2736" s="24">
        <v>0</v>
      </c>
      <c r="H2736" s="24">
        <v>156</v>
      </c>
      <c r="I2736" s="23" t="s">
        <v>193</v>
      </c>
      <c r="J2736" s="24">
        <v>278</v>
      </c>
      <c r="K2736" s="23" t="s">
        <v>1128</v>
      </c>
      <c r="L2736" s="30" t="s">
        <v>84</v>
      </c>
      <c r="M2736" s="31">
        <v>8</v>
      </c>
      <c r="N2736" s="31">
        <v>42</v>
      </c>
      <c r="O2736" s="30" t="s">
        <v>118</v>
      </c>
      <c r="P2736" s="25">
        <v>71</v>
      </c>
      <c r="Q2736" s="25">
        <v>98</v>
      </c>
      <c r="R2736" s="23" t="s">
        <v>51</v>
      </c>
      <c r="S2736" s="25">
        <v>53</v>
      </c>
      <c r="T2736" s="23" t="s">
        <v>201</v>
      </c>
    </row>
    <row r="2737" spans="1:20" x14ac:dyDescent="0.3">
      <c r="A2737" s="26">
        <v>44382</v>
      </c>
      <c r="B2737" s="23" t="s">
        <v>45</v>
      </c>
      <c r="C2737" s="23" t="s">
        <v>46</v>
      </c>
      <c r="D2737" s="23" t="s">
        <v>47</v>
      </c>
      <c r="E2737" s="25">
        <v>170</v>
      </c>
      <c r="F2737" s="24">
        <v>222</v>
      </c>
      <c r="G2737" s="24">
        <v>0</v>
      </c>
      <c r="H2737" s="24">
        <v>151</v>
      </c>
      <c r="I2737" s="23" t="s">
        <v>448</v>
      </c>
      <c r="J2737" s="24">
        <v>294</v>
      </c>
      <c r="K2737" s="23" t="s">
        <v>77</v>
      </c>
      <c r="L2737" s="32">
        <v>35</v>
      </c>
      <c r="M2737" s="31">
        <v>11</v>
      </c>
      <c r="N2737" s="31">
        <v>78</v>
      </c>
      <c r="O2737" s="30" t="s">
        <v>64</v>
      </c>
      <c r="P2737" s="25">
        <v>72</v>
      </c>
      <c r="Q2737" s="25">
        <v>99</v>
      </c>
      <c r="R2737" s="23" t="s">
        <v>166</v>
      </c>
      <c r="S2737" s="25">
        <v>52</v>
      </c>
      <c r="T2737" s="23" t="s">
        <v>215</v>
      </c>
    </row>
    <row r="2738" spans="1:20" x14ac:dyDescent="0.3">
      <c r="A2738" s="26">
        <v>44383</v>
      </c>
      <c r="B2738" s="23" t="s">
        <v>45</v>
      </c>
      <c r="C2738" s="23" t="s">
        <v>46</v>
      </c>
      <c r="D2738" s="23" t="s">
        <v>47</v>
      </c>
      <c r="E2738" s="25">
        <v>170</v>
      </c>
      <c r="F2738" s="24">
        <v>197</v>
      </c>
      <c r="G2738" s="24">
        <v>16</v>
      </c>
      <c r="H2738" s="24">
        <v>152</v>
      </c>
      <c r="I2738" s="23" t="s">
        <v>519</v>
      </c>
      <c r="J2738" s="24">
        <v>242</v>
      </c>
      <c r="K2738" s="23" t="s">
        <v>916</v>
      </c>
      <c r="L2738" s="30" t="s">
        <v>116</v>
      </c>
      <c r="M2738" s="31">
        <v>11</v>
      </c>
      <c r="N2738" s="31">
        <v>72</v>
      </c>
      <c r="O2738" s="30" t="s">
        <v>213</v>
      </c>
      <c r="P2738" s="25">
        <v>68</v>
      </c>
      <c r="Q2738" s="25">
        <v>93</v>
      </c>
      <c r="R2738" s="23" t="s">
        <v>88</v>
      </c>
      <c r="S2738" s="25">
        <v>46</v>
      </c>
      <c r="T2738" s="23" t="s">
        <v>52</v>
      </c>
    </row>
    <row r="2739" spans="1:20" x14ac:dyDescent="0.3">
      <c r="A2739" s="26">
        <v>44384</v>
      </c>
      <c r="B2739" s="23" t="s">
        <v>45</v>
      </c>
      <c r="C2739" s="23" t="s">
        <v>46</v>
      </c>
      <c r="D2739" s="23" t="s">
        <v>47</v>
      </c>
      <c r="E2739" s="25">
        <v>170</v>
      </c>
      <c r="F2739" s="24">
        <v>174</v>
      </c>
      <c r="G2739" s="24">
        <v>8</v>
      </c>
      <c r="H2739" s="24">
        <v>143</v>
      </c>
      <c r="I2739" s="23" t="s">
        <v>156</v>
      </c>
      <c r="J2739" s="24">
        <v>205</v>
      </c>
      <c r="K2739" s="23" t="s">
        <v>336</v>
      </c>
      <c r="L2739" s="32">
        <v>29</v>
      </c>
      <c r="M2739" s="31">
        <v>11</v>
      </c>
      <c r="N2739" s="31">
        <v>58</v>
      </c>
      <c r="O2739" s="30" t="s">
        <v>209</v>
      </c>
      <c r="P2739" s="25">
        <v>81</v>
      </c>
      <c r="Q2739" s="25">
        <v>96</v>
      </c>
      <c r="R2739" s="23" t="s">
        <v>51</v>
      </c>
      <c r="S2739" s="25">
        <v>57</v>
      </c>
      <c r="T2739" s="23" t="s">
        <v>209</v>
      </c>
    </row>
    <row r="2740" spans="1:20" x14ac:dyDescent="0.3">
      <c r="A2740" s="26">
        <v>44385</v>
      </c>
      <c r="B2740" s="23" t="s">
        <v>45</v>
      </c>
      <c r="C2740" s="23" t="s">
        <v>46</v>
      </c>
      <c r="D2740" s="23" t="s">
        <v>47</v>
      </c>
      <c r="E2740" s="25">
        <v>170</v>
      </c>
      <c r="F2740" s="24">
        <v>174</v>
      </c>
      <c r="G2740" s="24">
        <v>0</v>
      </c>
      <c r="H2740" s="24">
        <v>131</v>
      </c>
      <c r="I2740" s="23" t="s">
        <v>221</v>
      </c>
      <c r="J2740" s="24">
        <v>218</v>
      </c>
      <c r="K2740" s="23" t="s">
        <v>295</v>
      </c>
      <c r="L2740" s="30" t="s">
        <v>218</v>
      </c>
      <c r="M2740" s="31">
        <v>11</v>
      </c>
      <c r="N2740" s="31">
        <v>67</v>
      </c>
      <c r="O2740" s="30" t="s">
        <v>121</v>
      </c>
      <c r="P2740" s="25">
        <v>77</v>
      </c>
      <c r="Q2740" s="25">
        <v>98</v>
      </c>
      <c r="R2740" s="23" t="s">
        <v>51</v>
      </c>
      <c r="S2740" s="25">
        <v>59</v>
      </c>
      <c r="T2740" s="23" t="s">
        <v>169</v>
      </c>
    </row>
    <row r="2741" spans="1:20" x14ac:dyDescent="0.3">
      <c r="A2741" s="26">
        <v>44386</v>
      </c>
      <c r="B2741" s="23" t="s">
        <v>45</v>
      </c>
      <c r="C2741" s="23" t="s">
        <v>46</v>
      </c>
      <c r="D2741" s="23" t="s">
        <v>47</v>
      </c>
      <c r="E2741" s="25">
        <v>170</v>
      </c>
      <c r="F2741" s="24">
        <v>192</v>
      </c>
      <c r="G2741" s="24">
        <v>0</v>
      </c>
      <c r="H2741" s="24">
        <v>151</v>
      </c>
      <c r="I2741" s="23" t="s">
        <v>51</v>
      </c>
      <c r="J2741" s="24">
        <v>234</v>
      </c>
      <c r="K2741" s="23" t="s">
        <v>916</v>
      </c>
      <c r="L2741" s="32">
        <v>32</v>
      </c>
      <c r="M2741" s="31">
        <v>8</v>
      </c>
      <c r="N2741" s="31">
        <v>50</v>
      </c>
      <c r="O2741" s="30" t="s">
        <v>433</v>
      </c>
      <c r="P2741" s="25">
        <v>76</v>
      </c>
      <c r="Q2741" s="25">
        <v>94</v>
      </c>
      <c r="R2741" s="23" t="s">
        <v>51</v>
      </c>
      <c r="S2741" s="25">
        <v>63</v>
      </c>
      <c r="T2741" s="23" t="s">
        <v>51</v>
      </c>
    </row>
    <row r="2742" spans="1:20" x14ac:dyDescent="0.3">
      <c r="A2742" s="26">
        <v>44387</v>
      </c>
      <c r="B2742" s="23" t="s">
        <v>45</v>
      </c>
      <c r="C2742" s="23" t="s">
        <v>46</v>
      </c>
      <c r="D2742" s="23" t="s">
        <v>47</v>
      </c>
      <c r="E2742" s="25">
        <v>170</v>
      </c>
      <c r="F2742" s="24">
        <v>191</v>
      </c>
      <c r="G2742" s="24">
        <v>0</v>
      </c>
      <c r="H2742" s="24">
        <v>138</v>
      </c>
      <c r="I2742" s="23" t="s">
        <v>51</v>
      </c>
      <c r="J2742" s="24">
        <v>244</v>
      </c>
      <c r="K2742" s="23" t="s">
        <v>276</v>
      </c>
      <c r="L2742" s="30" t="s">
        <v>84</v>
      </c>
      <c r="M2742" s="31">
        <v>22</v>
      </c>
      <c r="N2742" s="31">
        <v>67</v>
      </c>
      <c r="O2742" s="30" t="s">
        <v>71</v>
      </c>
      <c r="P2742" s="25">
        <v>77</v>
      </c>
      <c r="Q2742" s="25">
        <v>99</v>
      </c>
      <c r="R2742" s="23" t="s">
        <v>120</v>
      </c>
      <c r="S2742" s="25">
        <v>62</v>
      </c>
      <c r="T2742" s="23" t="s">
        <v>213</v>
      </c>
    </row>
    <row r="2743" spans="1:20" x14ac:dyDescent="0.3">
      <c r="A2743" s="26">
        <v>44388</v>
      </c>
      <c r="B2743" s="23" t="s">
        <v>45</v>
      </c>
      <c r="C2743" s="23" t="s">
        <v>46</v>
      </c>
      <c r="D2743" s="23" t="s">
        <v>47</v>
      </c>
      <c r="E2743" s="25">
        <v>170</v>
      </c>
      <c r="F2743" s="24">
        <v>178</v>
      </c>
      <c r="G2743" s="24">
        <v>10</v>
      </c>
      <c r="H2743" s="24">
        <v>144</v>
      </c>
      <c r="I2743" s="23" t="s">
        <v>782</v>
      </c>
      <c r="J2743" s="24">
        <v>211</v>
      </c>
      <c r="K2743" s="23" t="s">
        <v>781</v>
      </c>
      <c r="L2743" s="32">
        <v>28</v>
      </c>
      <c r="M2743" s="31">
        <v>11</v>
      </c>
      <c r="N2743" s="31">
        <v>67</v>
      </c>
      <c r="O2743" s="30" t="s">
        <v>235</v>
      </c>
      <c r="P2743" s="25">
        <v>89</v>
      </c>
      <c r="Q2743" s="25">
        <v>98</v>
      </c>
      <c r="R2743" s="23" t="s">
        <v>184</v>
      </c>
      <c r="S2743" s="25">
        <v>79</v>
      </c>
      <c r="T2743" s="23" t="s">
        <v>129</v>
      </c>
    </row>
    <row r="2744" spans="1:20" x14ac:dyDescent="0.3">
      <c r="A2744" s="26">
        <v>44389</v>
      </c>
      <c r="B2744" s="23" t="s">
        <v>45</v>
      </c>
      <c r="C2744" s="23" t="s">
        <v>46</v>
      </c>
      <c r="D2744" s="23" t="s">
        <v>47</v>
      </c>
      <c r="E2744" s="25">
        <v>170</v>
      </c>
      <c r="F2744" s="24">
        <v>162</v>
      </c>
      <c r="G2744" s="24">
        <v>32</v>
      </c>
      <c r="H2744" s="24">
        <v>127</v>
      </c>
      <c r="I2744" s="23" t="s">
        <v>754</v>
      </c>
      <c r="J2744" s="24">
        <v>196</v>
      </c>
      <c r="K2744" s="23" t="s">
        <v>198</v>
      </c>
      <c r="L2744" s="32">
        <v>24</v>
      </c>
      <c r="M2744" s="31">
        <v>8</v>
      </c>
      <c r="N2744" s="31">
        <v>72</v>
      </c>
      <c r="O2744" s="30" t="s">
        <v>182</v>
      </c>
      <c r="P2744" s="25">
        <v>78</v>
      </c>
      <c r="Q2744" s="25">
        <v>99</v>
      </c>
      <c r="R2744" s="23" t="s">
        <v>120</v>
      </c>
      <c r="S2744" s="25">
        <v>58</v>
      </c>
      <c r="T2744" s="23" t="s">
        <v>250</v>
      </c>
    </row>
    <row r="2745" spans="1:20" x14ac:dyDescent="0.3">
      <c r="A2745" s="26">
        <v>44390</v>
      </c>
      <c r="B2745" s="23" t="s">
        <v>45</v>
      </c>
      <c r="C2745" s="23" t="s">
        <v>46</v>
      </c>
      <c r="D2745" s="23" t="s">
        <v>47</v>
      </c>
      <c r="E2745" s="25">
        <v>170</v>
      </c>
      <c r="F2745" s="24">
        <v>174</v>
      </c>
      <c r="G2745" s="24">
        <v>4</v>
      </c>
      <c r="H2745" s="24">
        <v>133</v>
      </c>
      <c r="I2745" s="23" t="s">
        <v>51</v>
      </c>
      <c r="J2745" s="24">
        <v>216</v>
      </c>
      <c r="K2745" s="23" t="s">
        <v>68</v>
      </c>
      <c r="L2745" s="32">
        <v>99</v>
      </c>
      <c r="M2745" s="31">
        <v>11</v>
      </c>
      <c r="N2745" s="31">
        <v>67</v>
      </c>
      <c r="O2745" s="30" t="s">
        <v>51</v>
      </c>
      <c r="P2745" s="25">
        <v>76</v>
      </c>
      <c r="Q2745" s="25">
        <v>96</v>
      </c>
      <c r="R2745" s="23" t="s">
        <v>193</v>
      </c>
      <c r="S2745" s="25">
        <v>58</v>
      </c>
      <c r="T2745" s="23" t="s">
        <v>206</v>
      </c>
    </row>
    <row r="2746" spans="1:20" x14ac:dyDescent="0.3">
      <c r="A2746" s="26">
        <v>44391</v>
      </c>
      <c r="B2746" s="23" t="s">
        <v>45</v>
      </c>
      <c r="C2746" s="23" t="s">
        <v>46</v>
      </c>
      <c r="D2746" s="23" t="s">
        <v>47</v>
      </c>
      <c r="E2746" s="25">
        <v>170</v>
      </c>
      <c r="F2746" s="24">
        <v>178</v>
      </c>
      <c r="G2746" s="24">
        <v>0</v>
      </c>
      <c r="H2746" s="24">
        <v>145</v>
      </c>
      <c r="I2746" s="23" t="s">
        <v>644</v>
      </c>
      <c r="J2746" s="24">
        <v>211</v>
      </c>
      <c r="K2746" s="23" t="s">
        <v>414</v>
      </c>
      <c r="L2746" s="30" t="s">
        <v>218</v>
      </c>
      <c r="M2746" s="31">
        <v>6</v>
      </c>
      <c r="N2746" s="31">
        <v>58</v>
      </c>
      <c r="O2746" s="30" t="s">
        <v>121</v>
      </c>
      <c r="P2746" s="25">
        <v>78</v>
      </c>
      <c r="Q2746" s="25">
        <v>99</v>
      </c>
      <c r="R2746" s="23" t="s">
        <v>159</v>
      </c>
      <c r="S2746" s="25">
        <v>63</v>
      </c>
      <c r="T2746" s="23" t="s">
        <v>215</v>
      </c>
    </row>
    <row r="2747" spans="1:20" x14ac:dyDescent="0.3">
      <c r="A2747" s="26">
        <v>44392</v>
      </c>
      <c r="B2747" s="23" t="s">
        <v>45</v>
      </c>
      <c r="C2747" s="23" t="s">
        <v>46</v>
      </c>
      <c r="D2747" s="23" t="s">
        <v>47</v>
      </c>
      <c r="E2747" s="25">
        <v>170</v>
      </c>
      <c r="F2747" s="24">
        <v>192</v>
      </c>
      <c r="G2747" s="24">
        <v>0</v>
      </c>
      <c r="H2747" s="24">
        <v>149</v>
      </c>
      <c r="I2747" s="23" t="s">
        <v>76</v>
      </c>
      <c r="J2747" s="24">
        <v>236</v>
      </c>
      <c r="K2747" s="23" t="s">
        <v>575</v>
      </c>
      <c r="L2747" s="30" t="s">
        <v>218</v>
      </c>
      <c r="M2747" s="31">
        <v>8</v>
      </c>
      <c r="N2747" s="31">
        <v>61</v>
      </c>
      <c r="O2747" s="30" t="s">
        <v>167</v>
      </c>
      <c r="P2747" s="25">
        <v>75</v>
      </c>
      <c r="Q2747" s="25">
        <v>93</v>
      </c>
      <c r="R2747" s="23" t="s">
        <v>51</v>
      </c>
      <c r="S2747" s="25">
        <v>61</v>
      </c>
      <c r="T2747" s="23" t="s">
        <v>135</v>
      </c>
    </row>
    <row r="2748" spans="1:20" x14ac:dyDescent="0.3">
      <c r="A2748" s="26">
        <v>44393</v>
      </c>
      <c r="B2748" s="23" t="s">
        <v>45</v>
      </c>
      <c r="C2748" s="23" t="s">
        <v>46</v>
      </c>
      <c r="D2748" s="23" t="s">
        <v>47</v>
      </c>
      <c r="E2748" s="25">
        <v>170</v>
      </c>
      <c r="F2748" s="24">
        <v>213</v>
      </c>
      <c r="G2748" s="24">
        <v>0</v>
      </c>
      <c r="H2748" s="24">
        <v>165</v>
      </c>
      <c r="I2748" s="23" t="s">
        <v>51</v>
      </c>
      <c r="J2748" s="24">
        <v>261</v>
      </c>
      <c r="K2748" s="23" t="s">
        <v>126</v>
      </c>
      <c r="L2748" s="32">
        <v>36</v>
      </c>
      <c r="M2748" s="31">
        <v>11</v>
      </c>
      <c r="N2748" s="31">
        <v>58</v>
      </c>
      <c r="O2748" s="30" t="s">
        <v>146</v>
      </c>
      <c r="P2748" s="25">
        <v>70</v>
      </c>
      <c r="Q2748" s="25">
        <v>92</v>
      </c>
      <c r="R2748" s="23" t="s">
        <v>142</v>
      </c>
      <c r="S2748" s="25">
        <v>55</v>
      </c>
      <c r="T2748" s="23" t="s">
        <v>129</v>
      </c>
    </row>
    <row r="2749" spans="1:20" x14ac:dyDescent="0.3">
      <c r="A2749" s="26">
        <v>44394</v>
      </c>
      <c r="B2749" s="23" t="s">
        <v>45</v>
      </c>
      <c r="C2749" s="23" t="s">
        <v>46</v>
      </c>
      <c r="D2749" s="23" t="s">
        <v>47</v>
      </c>
      <c r="E2749" s="25">
        <v>170</v>
      </c>
      <c r="F2749" s="24">
        <v>230</v>
      </c>
      <c r="G2749" s="24">
        <v>0</v>
      </c>
      <c r="H2749" s="24">
        <v>177</v>
      </c>
      <c r="I2749" s="23" t="s">
        <v>434</v>
      </c>
      <c r="J2749" s="24">
        <v>284</v>
      </c>
      <c r="K2749" s="23" t="s">
        <v>158</v>
      </c>
      <c r="L2749" s="32">
        <v>36</v>
      </c>
      <c r="M2749" s="31">
        <v>14</v>
      </c>
      <c r="N2749" s="31">
        <v>53</v>
      </c>
      <c r="O2749" s="30" t="s">
        <v>52</v>
      </c>
      <c r="P2749" s="25">
        <v>73</v>
      </c>
      <c r="Q2749" s="25">
        <v>97</v>
      </c>
      <c r="R2749" s="23" t="s">
        <v>51</v>
      </c>
      <c r="S2749" s="25">
        <v>57</v>
      </c>
      <c r="T2749" s="23" t="s">
        <v>215</v>
      </c>
    </row>
    <row r="2750" spans="1:20" x14ac:dyDescent="0.3">
      <c r="A2750" s="26">
        <v>44395</v>
      </c>
      <c r="B2750" s="23" t="s">
        <v>45</v>
      </c>
      <c r="C2750" s="23" t="s">
        <v>46</v>
      </c>
      <c r="D2750" s="23" t="s">
        <v>47</v>
      </c>
      <c r="E2750" s="25">
        <v>170</v>
      </c>
      <c r="F2750" s="24">
        <v>240</v>
      </c>
      <c r="G2750" s="24">
        <v>0</v>
      </c>
      <c r="H2750" s="24">
        <v>179</v>
      </c>
      <c r="I2750" s="23" t="s">
        <v>795</v>
      </c>
      <c r="J2750" s="24">
        <v>301</v>
      </c>
      <c r="K2750" s="23" t="s">
        <v>584</v>
      </c>
      <c r="L2750" s="32">
        <v>34</v>
      </c>
      <c r="M2750" s="31">
        <v>14</v>
      </c>
      <c r="N2750" s="31">
        <v>58</v>
      </c>
      <c r="O2750" s="30" t="s">
        <v>146</v>
      </c>
      <c r="P2750" s="25">
        <v>68</v>
      </c>
      <c r="Q2750" s="25">
        <v>95</v>
      </c>
      <c r="R2750" s="23" t="s">
        <v>51</v>
      </c>
      <c r="S2750" s="25">
        <v>51</v>
      </c>
      <c r="T2750" s="23" t="s">
        <v>179</v>
      </c>
    </row>
    <row r="2751" spans="1:20" x14ac:dyDescent="0.3">
      <c r="A2751" s="26">
        <v>44396</v>
      </c>
      <c r="B2751" s="23" t="s">
        <v>45</v>
      </c>
      <c r="C2751" s="23" t="s">
        <v>46</v>
      </c>
      <c r="D2751" s="23" t="s">
        <v>47</v>
      </c>
      <c r="E2751" s="25">
        <v>170</v>
      </c>
      <c r="F2751" s="24">
        <v>226</v>
      </c>
      <c r="G2751" s="24">
        <v>0</v>
      </c>
      <c r="H2751" s="24">
        <v>163</v>
      </c>
      <c r="I2751" s="23" t="s">
        <v>363</v>
      </c>
      <c r="J2751" s="24">
        <v>290</v>
      </c>
      <c r="K2751" s="23" t="s">
        <v>197</v>
      </c>
      <c r="L2751" s="32">
        <v>36</v>
      </c>
      <c r="M2751" s="31">
        <v>14</v>
      </c>
      <c r="N2751" s="31">
        <v>58</v>
      </c>
      <c r="O2751" s="30" t="s">
        <v>51</v>
      </c>
      <c r="P2751" s="25">
        <v>74</v>
      </c>
      <c r="Q2751" s="25">
        <v>98</v>
      </c>
      <c r="R2751" s="23" t="s">
        <v>51</v>
      </c>
      <c r="S2751" s="25">
        <v>57</v>
      </c>
      <c r="T2751" s="23" t="s">
        <v>94</v>
      </c>
    </row>
    <row r="2752" spans="1:20" x14ac:dyDescent="0.3">
      <c r="A2752" s="26">
        <v>44397</v>
      </c>
      <c r="B2752" s="23" t="s">
        <v>45</v>
      </c>
      <c r="C2752" s="23" t="s">
        <v>46</v>
      </c>
      <c r="D2752" s="23" t="s">
        <v>47</v>
      </c>
      <c r="E2752" s="25">
        <v>170</v>
      </c>
      <c r="F2752" s="24">
        <v>230</v>
      </c>
      <c r="G2752" s="24">
        <v>0</v>
      </c>
      <c r="H2752" s="24">
        <v>183</v>
      </c>
      <c r="I2752" s="23" t="s">
        <v>879</v>
      </c>
      <c r="J2752" s="24">
        <v>277</v>
      </c>
      <c r="K2752" s="23" t="s">
        <v>864</v>
      </c>
      <c r="L2752" s="30" t="s">
        <v>84</v>
      </c>
      <c r="M2752" s="31">
        <v>11</v>
      </c>
      <c r="N2752" s="31">
        <v>67</v>
      </c>
      <c r="O2752" s="30" t="s">
        <v>167</v>
      </c>
      <c r="P2752" s="25">
        <v>78</v>
      </c>
      <c r="Q2752" s="25">
        <v>96</v>
      </c>
      <c r="R2752" s="23" t="s">
        <v>494</v>
      </c>
      <c r="S2752" s="25">
        <v>63</v>
      </c>
      <c r="T2752" s="23" t="s">
        <v>52</v>
      </c>
    </row>
    <row r="2753" spans="1:20" x14ac:dyDescent="0.3">
      <c r="A2753" s="26">
        <v>44398</v>
      </c>
      <c r="B2753" s="23" t="s">
        <v>45</v>
      </c>
      <c r="C2753" s="23" t="s">
        <v>46</v>
      </c>
      <c r="D2753" s="23" t="s">
        <v>47</v>
      </c>
      <c r="E2753" s="25">
        <v>170</v>
      </c>
      <c r="F2753" s="24">
        <v>204</v>
      </c>
      <c r="G2753" s="24">
        <v>0</v>
      </c>
      <c r="H2753" s="24">
        <v>180</v>
      </c>
      <c r="I2753" s="23" t="s">
        <v>482</v>
      </c>
      <c r="J2753" s="24">
        <v>228</v>
      </c>
      <c r="K2753" s="23" t="s">
        <v>606</v>
      </c>
      <c r="L2753" s="30" t="s">
        <v>84</v>
      </c>
      <c r="M2753" s="31">
        <v>11</v>
      </c>
      <c r="N2753" s="31">
        <v>56</v>
      </c>
      <c r="O2753" s="30" t="s">
        <v>64</v>
      </c>
      <c r="P2753" s="25">
        <v>85</v>
      </c>
      <c r="Q2753" s="25">
        <v>96</v>
      </c>
      <c r="R2753" s="23" t="s">
        <v>108</v>
      </c>
      <c r="S2753" s="25">
        <v>76</v>
      </c>
      <c r="T2753" s="23" t="s">
        <v>51</v>
      </c>
    </row>
    <row r="2754" spans="1:20" x14ac:dyDescent="0.3">
      <c r="A2754" s="26">
        <v>44399</v>
      </c>
      <c r="B2754" s="23" t="s">
        <v>45</v>
      </c>
      <c r="C2754" s="23" t="s">
        <v>46</v>
      </c>
      <c r="D2754" s="23" t="s">
        <v>47</v>
      </c>
      <c r="E2754" s="25">
        <v>170</v>
      </c>
      <c r="F2754" s="24">
        <v>218</v>
      </c>
      <c r="G2754" s="24">
        <v>2</v>
      </c>
      <c r="H2754" s="24">
        <v>182</v>
      </c>
      <c r="I2754" s="23" t="s">
        <v>82</v>
      </c>
      <c r="J2754" s="24">
        <v>255</v>
      </c>
      <c r="K2754" s="23" t="s">
        <v>568</v>
      </c>
      <c r="L2754" s="32">
        <v>36</v>
      </c>
      <c r="M2754" s="31">
        <v>11</v>
      </c>
      <c r="N2754" s="31">
        <v>56</v>
      </c>
      <c r="O2754" s="30" t="s">
        <v>55</v>
      </c>
      <c r="P2754" s="25">
        <v>84</v>
      </c>
      <c r="Q2754" s="25">
        <v>98</v>
      </c>
      <c r="R2754" s="23" t="s">
        <v>51</v>
      </c>
      <c r="S2754" s="25">
        <v>64</v>
      </c>
      <c r="T2754" s="23" t="s">
        <v>201</v>
      </c>
    </row>
    <row r="2755" spans="1:20" x14ac:dyDescent="0.3">
      <c r="A2755" s="26">
        <v>44400</v>
      </c>
      <c r="B2755" s="23" t="s">
        <v>45</v>
      </c>
      <c r="C2755" s="23" t="s">
        <v>46</v>
      </c>
      <c r="D2755" s="23" t="s">
        <v>47</v>
      </c>
      <c r="E2755" s="25">
        <v>170</v>
      </c>
      <c r="F2755" s="24">
        <v>198</v>
      </c>
      <c r="G2755" s="24">
        <v>0</v>
      </c>
      <c r="H2755" s="24">
        <v>156</v>
      </c>
      <c r="I2755" s="23" t="s">
        <v>356</v>
      </c>
      <c r="J2755" s="24">
        <v>240</v>
      </c>
      <c r="K2755" s="23" t="s">
        <v>614</v>
      </c>
      <c r="L2755" s="30" t="s">
        <v>263</v>
      </c>
      <c r="M2755" s="31">
        <v>14</v>
      </c>
      <c r="N2755" s="31">
        <v>72</v>
      </c>
      <c r="O2755" s="30" t="s">
        <v>129</v>
      </c>
      <c r="P2755" s="25">
        <v>83</v>
      </c>
      <c r="Q2755" s="25">
        <v>97</v>
      </c>
      <c r="R2755" s="23" t="s">
        <v>51</v>
      </c>
      <c r="S2755" s="25">
        <v>66</v>
      </c>
      <c r="T2755" s="23" t="s">
        <v>167</v>
      </c>
    </row>
    <row r="2756" spans="1:20" x14ac:dyDescent="0.3">
      <c r="A2756" s="26">
        <v>44401</v>
      </c>
      <c r="B2756" s="23" t="s">
        <v>45</v>
      </c>
      <c r="C2756" s="23" t="s">
        <v>46</v>
      </c>
      <c r="D2756" s="23" t="s">
        <v>47</v>
      </c>
      <c r="E2756" s="25">
        <v>170</v>
      </c>
      <c r="F2756" s="24">
        <v>198</v>
      </c>
      <c r="G2756" s="24">
        <v>96</v>
      </c>
      <c r="H2756" s="24">
        <v>146</v>
      </c>
      <c r="I2756" s="23" t="s">
        <v>51</v>
      </c>
      <c r="J2756" s="24">
        <v>250</v>
      </c>
      <c r="K2756" s="23" t="s">
        <v>584</v>
      </c>
      <c r="L2756" s="30" t="s">
        <v>84</v>
      </c>
      <c r="M2756" s="31">
        <v>8</v>
      </c>
      <c r="N2756" s="31">
        <v>75</v>
      </c>
      <c r="O2756" s="30" t="s">
        <v>94</v>
      </c>
      <c r="P2756" s="25">
        <v>78</v>
      </c>
      <c r="Q2756" s="25">
        <v>98</v>
      </c>
      <c r="R2756" s="23" t="s">
        <v>174</v>
      </c>
      <c r="S2756" s="25">
        <v>55</v>
      </c>
      <c r="T2756" s="23" t="s">
        <v>277</v>
      </c>
    </row>
    <row r="2757" spans="1:20" x14ac:dyDescent="0.3">
      <c r="A2757" s="26">
        <v>44402</v>
      </c>
      <c r="B2757" s="23" t="s">
        <v>45</v>
      </c>
      <c r="C2757" s="23" t="s">
        <v>46</v>
      </c>
      <c r="D2757" s="23" t="s">
        <v>47</v>
      </c>
      <c r="E2757" s="25">
        <v>170</v>
      </c>
      <c r="F2757" s="24">
        <v>196</v>
      </c>
      <c r="G2757" s="24">
        <v>0</v>
      </c>
      <c r="H2757" s="24">
        <v>162</v>
      </c>
      <c r="I2757" s="23" t="s">
        <v>795</v>
      </c>
      <c r="J2757" s="24">
        <v>230</v>
      </c>
      <c r="K2757" s="23" t="s">
        <v>730</v>
      </c>
      <c r="L2757" s="30" t="s">
        <v>116</v>
      </c>
      <c r="M2757" s="31">
        <v>6</v>
      </c>
      <c r="N2757" s="31">
        <v>50</v>
      </c>
      <c r="O2757" s="30" t="s">
        <v>94</v>
      </c>
      <c r="P2757" s="25">
        <v>82</v>
      </c>
      <c r="Q2757" s="25">
        <v>99</v>
      </c>
      <c r="R2757" s="23" t="s">
        <v>51</v>
      </c>
      <c r="S2757" s="25">
        <v>64</v>
      </c>
      <c r="T2757" s="23" t="s">
        <v>215</v>
      </c>
    </row>
    <row r="2758" spans="1:20" x14ac:dyDescent="0.3">
      <c r="A2758" s="26">
        <v>44403</v>
      </c>
      <c r="B2758" s="23" t="s">
        <v>45</v>
      </c>
      <c r="C2758" s="23" t="s">
        <v>46</v>
      </c>
      <c r="D2758" s="23" t="s">
        <v>47</v>
      </c>
      <c r="E2758" s="25">
        <v>170</v>
      </c>
      <c r="F2758" s="24">
        <v>202</v>
      </c>
      <c r="G2758" s="24">
        <v>0</v>
      </c>
      <c r="H2758" s="24">
        <v>164</v>
      </c>
      <c r="I2758" s="23" t="s">
        <v>435</v>
      </c>
      <c r="J2758" s="24">
        <v>241</v>
      </c>
      <c r="K2758" s="23" t="s">
        <v>129</v>
      </c>
      <c r="L2758" s="30" t="s">
        <v>116</v>
      </c>
      <c r="M2758" s="31">
        <v>11</v>
      </c>
      <c r="N2758" s="31">
        <v>61</v>
      </c>
      <c r="O2758" s="30" t="s">
        <v>201</v>
      </c>
      <c r="P2758" s="25">
        <v>74</v>
      </c>
      <c r="Q2758" s="25">
        <v>96</v>
      </c>
      <c r="R2758" s="23" t="s">
        <v>51</v>
      </c>
      <c r="S2758" s="25">
        <v>61</v>
      </c>
      <c r="T2758" s="23" t="s">
        <v>51</v>
      </c>
    </row>
    <row r="2759" spans="1:20" x14ac:dyDescent="0.3">
      <c r="A2759" s="26">
        <v>44404</v>
      </c>
      <c r="B2759" s="23" t="s">
        <v>45</v>
      </c>
      <c r="C2759" s="23" t="s">
        <v>46</v>
      </c>
      <c r="D2759" s="23" t="s">
        <v>47</v>
      </c>
      <c r="E2759" s="25">
        <v>170</v>
      </c>
      <c r="F2759" s="24">
        <v>204</v>
      </c>
      <c r="G2759" s="24">
        <v>2</v>
      </c>
      <c r="H2759" s="24">
        <v>167</v>
      </c>
      <c r="I2759" s="23" t="s">
        <v>51</v>
      </c>
      <c r="J2759" s="24">
        <v>241</v>
      </c>
      <c r="K2759" s="23" t="s">
        <v>141</v>
      </c>
      <c r="L2759" s="30" t="s">
        <v>102</v>
      </c>
      <c r="M2759" s="31">
        <v>8</v>
      </c>
      <c r="N2759" s="31">
        <v>64</v>
      </c>
      <c r="O2759" s="30" t="s">
        <v>71</v>
      </c>
      <c r="P2759" s="25">
        <v>75</v>
      </c>
      <c r="Q2759" s="25">
        <v>96</v>
      </c>
      <c r="R2759" s="23" t="s">
        <v>100</v>
      </c>
      <c r="S2759" s="25">
        <v>56</v>
      </c>
      <c r="T2759" s="23" t="s">
        <v>264</v>
      </c>
    </row>
    <row r="2760" spans="1:20" x14ac:dyDescent="0.3">
      <c r="A2760" s="26">
        <v>44405</v>
      </c>
      <c r="B2760" s="23" t="s">
        <v>45</v>
      </c>
      <c r="C2760" s="23" t="s">
        <v>46</v>
      </c>
      <c r="D2760" s="23" t="s">
        <v>47</v>
      </c>
      <c r="E2760" s="25">
        <v>170</v>
      </c>
      <c r="F2760" s="24">
        <v>196</v>
      </c>
      <c r="G2760" s="24">
        <v>0</v>
      </c>
      <c r="H2760" s="24">
        <v>158</v>
      </c>
      <c r="I2760" s="23" t="s">
        <v>305</v>
      </c>
      <c r="J2760" s="24">
        <v>235</v>
      </c>
      <c r="K2760" s="23" t="s">
        <v>670</v>
      </c>
      <c r="L2760" s="30" t="s">
        <v>116</v>
      </c>
      <c r="M2760" s="31">
        <v>8</v>
      </c>
      <c r="N2760" s="31">
        <v>53</v>
      </c>
      <c r="O2760" s="30" t="s">
        <v>133</v>
      </c>
      <c r="P2760" s="25">
        <v>79</v>
      </c>
      <c r="Q2760" s="25">
        <v>98</v>
      </c>
      <c r="R2760" s="23" t="s">
        <v>51</v>
      </c>
      <c r="S2760" s="25">
        <v>61</v>
      </c>
      <c r="T2760" s="23" t="s">
        <v>81</v>
      </c>
    </row>
    <row r="2761" spans="1:20" x14ac:dyDescent="0.3">
      <c r="A2761" s="26">
        <v>44406</v>
      </c>
      <c r="B2761" s="23" t="s">
        <v>45</v>
      </c>
      <c r="C2761" s="23" t="s">
        <v>46</v>
      </c>
      <c r="D2761" s="23" t="s">
        <v>47</v>
      </c>
      <c r="E2761" s="25">
        <v>170</v>
      </c>
      <c r="F2761" s="24">
        <v>199</v>
      </c>
      <c r="G2761" s="24">
        <v>0</v>
      </c>
      <c r="H2761" s="24">
        <v>152</v>
      </c>
      <c r="I2761" s="23" t="s">
        <v>917</v>
      </c>
      <c r="J2761" s="24">
        <v>246</v>
      </c>
      <c r="K2761" s="23" t="s">
        <v>574</v>
      </c>
      <c r="L2761" s="32">
        <v>36</v>
      </c>
      <c r="M2761" s="31">
        <v>6</v>
      </c>
      <c r="N2761" s="31">
        <v>44</v>
      </c>
      <c r="O2761" s="30" t="s">
        <v>98</v>
      </c>
      <c r="P2761" s="25">
        <v>76</v>
      </c>
      <c r="Q2761" s="25">
        <v>96</v>
      </c>
      <c r="R2761" s="23" t="s">
        <v>51</v>
      </c>
      <c r="S2761" s="25">
        <v>58</v>
      </c>
      <c r="T2761" s="23" t="s">
        <v>135</v>
      </c>
    </row>
    <row r="2762" spans="1:20" x14ac:dyDescent="0.3">
      <c r="A2762" s="26">
        <v>44407</v>
      </c>
      <c r="B2762" s="23" t="s">
        <v>45</v>
      </c>
      <c r="C2762" s="23" t="s">
        <v>46</v>
      </c>
      <c r="D2762" s="23" t="s">
        <v>47</v>
      </c>
      <c r="E2762" s="25">
        <v>170</v>
      </c>
      <c r="F2762" s="24">
        <v>184</v>
      </c>
      <c r="G2762" s="24">
        <v>98</v>
      </c>
      <c r="H2762" s="24">
        <v>142</v>
      </c>
      <c r="I2762" s="23" t="s">
        <v>51</v>
      </c>
      <c r="J2762" s="24">
        <v>226</v>
      </c>
      <c r="K2762" s="23" t="s">
        <v>1129</v>
      </c>
      <c r="L2762" s="30" t="s">
        <v>218</v>
      </c>
      <c r="M2762" s="31">
        <v>8</v>
      </c>
      <c r="N2762" s="31">
        <v>58</v>
      </c>
      <c r="O2762" s="30" t="s">
        <v>192</v>
      </c>
      <c r="P2762" s="25">
        <v>93</v>
      </c>
      <c r="Q2762" s="25">
        <v>98</v>
      </c>
      <c r="R2762" s="23" t="s">
        <v>51</v>
      </c>
      <c r="S2762" s="25">
        <v>63</v>
      </c>
      <c r="T2762" s="23" t="s">
        <v>143</v>
      </c>
    </row>
    <row r="2763" spans="1:20" x14ac:dyDescent="0.3">
      <c r="A2763" s="26">
        <v>44408</v>
      </c>
      <c r="B2763" s="23" t="s">
        <v>45</v>
      </c>
      <c r="C2763" s="23" t="s">
        <v>46</v>
      </c>
      <c r="D2763" s="23" t="s">
        <v>47</v>
      </c>
      <c r="E2763" s="25">
        <v>170</v>
      </c>
      <c r="F2763" s="24">
        <v>166</v>
      </c>
      <c r="G2763" s="24">
        <v>10</v>
      </c>
      <c r="H2763" s="24">
        <v>133</v>
      </c>
      <c r="I2763" s="23" t="s">
        <v>618</v>
      </c>
      <c r="J2763" s="24">
        <v>200</v>
      </c>
      <c r="K2763" s="23" t="s">
        <v>154</v>
      </c>
      <c r="L2763" s="30" t="s">
        <v>84</v>
      </c>
      <c r="M2763" s="31">
        <v>8</v>
      </c>
      <c r="N2763" s="31">
        <v>78</v>
      </c>
      <c r="O2763" s="30" t="s">
        <v>128</v>
      </c>
      <c r="P2763" s="25">
        <v>78</v>
      </c>
      <c r="Q2763" s="25">
        <v>99</v>
      </c>
      <c r="R2763" s="23" t="s">
        <v>51</v>
      </c>
      <c r="S2763" s="25">
        <v>59</v>
      </c>
      <c r="T2763" s="23" t="s">
        <v>94</v>
      </c>
    </row>
    <row r="2764" spans="1:20" x14ac:dyDescent="0.3">
      <c r="A2764" s="26">
        <v>44409</v>
      </c>
      <c r="B2764" s="23" t="s">
        <v>45</v>
      </c>
      <c r="C2764" s="23" t="s">
        <v>46</v>
      </c>
      <c r="D2764" s="23" t="s">
        <v>47</v>
      </c>
      <c r="E2764" s="25">
        <v>170</v>
      </c>
      <c r="F2764" s="24">
        <v>186</v>
      </c>
      <c r="G2764" s="24">
        <v>0</v>
      </c>
      <c r="H2764" s="24">
        <v>138</v>
      </c>
      <c r="I2764" s="23" t="s">
        <v>799</v>
      </c>
      <c r="J2764" s="24">
        <v>235</v>
      </c>
      <c r="K2764" s="23" t="s">
        <v>206</v>
      </c>
      <c r="L2764" s="30" t="s">
        <v>84</v>
      </c>
      <c r="M2764" s="31">
        <v>14</v>
      </c>
      <c r="N2764" s="31">
        <v>67</v>
      </c>
      <c r="O2764" s="30" t="s">
        <v>129</v>
      </c>
      <c r="P2764" s="25">
        <v>72</v>
      </c>
      <c r="Q2764" s="25">
        <v>96</v>
      </c>
      <c r="R2764" s="23" t="s">
        <v>51</v>
      </c>
      <c r="S2764" s="25">
        <v>51</v>
      </c>
      <c r="T2764" s="23" t="s">
        <v>81</v>
      </c>
    </row>
    <row r="2765" spans="1:20" x14ac:dyDescent="0.3">
      <c r="A2765" s="26">
        <v>44410</v>
      </c>
      <c r="B2765" s="23" t="s">
        <v>45</v>
      </c>
      <c r="C2765" s="23" t="s">
        <v>46</v>
      </c>
      <c r="D2765" s="23" t="s">
        <v>47</v>
      </c>
      <c r="E2765" s="25">
        <v>170</v>
      </c>
      <c r="F2765" s="24">
        <v>184</v>
      </c>
      <c r="G2765" s="24">
        <v>0</v>
      </c>
      <c r="H2765" s="24">
        <v>152</v>
      </c>
      <c r="I2765" s="23" t="s">
        <v>100</v>
      </c>
      <c r="J2765" s="24">
        <v>215</v>
      </c>
      <c r="K2765" s="23" t="s">
        <v>898</v>
      </c>
      <c r="L2765" s="30" t="s">
        <v>263</v>
      </c>
      <c r="M2765" s="31">
        <v>8</v>
      </c>
      <c r="N2765" s="31">
        <v>50</v>
      </c>
      <c r="O2765" s="30" t="s">
        <v>81</v>
      </c>
      <c r="P2765" s="25">
        <v>82</v>
      </c>
      <c r="Q2765" s="25">
        <v>95</v>
      </c>
      <c r="R2765" s="23" t="s">
        <v>159</v>
      </c>
      <c r="S2765" s="25">
        <v>67</v>
      </c>
      <c r="T2765" s="23" t="s">
        <v>95</v>
      </c>
    </row>
    <row r="2766" spans="1:20" x14ac:dyDescent="0.3">
      <c r="A2766" s="26">
        <v>44411</v>
      </c>
      <c r="B2766" s="23" t="s">
        <v>45</v>
      </c>
      <c r="C2766" s="23" t="s">
        <v>46</v>
      </c>
      <c r="D2766" s="23" t="s">
        <v>47</v>
      </c>
      <c r="E2766" s="25">
        <v>170</v>
      </c>
      <c r="F2766" s="24">
        <v>190</v>
      </c>
      <c r="G2766" s="24">
        <v>78</v>
      </c>
      <c r="H2766" s="24">
        <v>144</v>
      </c>
      <c r="I2766" s="23" t="s">
        <v>241</v>
      </c>
      <c r="J2766" s="24">
        <v>235</v>
      </c>
      <c r="K2766" s="23" t="s">
        <v>141</v>
      </c>
      <c r="L2766" s="30" t="s">
        <v>218</v>
      </c>
      <c r="M2766" s="31">
        <v>6</v>
      </c>
      <c r="N2766" s="31">
        <v>39</v>
      </c>
      <c r="O2766" s="30" t="s">
        <v>95</v>
      </c>
      <c r="P2766" s="25">
        <v>80</v>
      </c>
      <c r="Q2766" s="25">
        <v>98</v>
      </c>
      <c r="R2766" s="23" t="s">
        <v>51</v>
      </c>
      <c r="S2766" s="25">
        <v>59</v>
      </c>
      <c r="T2766" s="23" t="s">
        <v>51</v>
      </c>
    </row>
    <row r="2767" spans="1:20" x14ac:dyDescent="0.3">
      <c r="A2767" s="26">
        <v>44412</v>
      </c>
      <c r="B2767" s="23" t="s">
        <v>45</v>
      </c>
      <c r="C2767" s="23" t="s">
        <v>46</v>
      </c>
      <c r="D2767" s="23" t="s">
        <v>47</v>
      </c>
      <c r="E2767" s="25">
        <v>170</v>
      </c>
      <c r="F2767" s="24">
        <v>210</v>
      </c>
      <c r="G2767" s="24">
        <v>2</v>
      </c>
      <c r="H2767" s="24">
        <v>170</v>
      </c>
      <c r="I2767" s="23" t="s">
        <v>617</v>
      </c>
      <c r="J2767" s="24">
        <v>250</v>
      </c>
      <c r="K2767" s="23" t="s">
        <v>1130</v>
      </c>
      <c r="L2767" s="32">
        <v>34</v>
      </c>
      <c r="M2767" s="31">
        <v>14</v>
      </c>
      <c r="N2767" s="31">
        <v>72</v>
      </c>
      <c r="O2767" s="30" t="s">
        <v>250</v>
      </c>
      <c r="P2767" s="25">
        <v>90</v>
      </c>
      <c r="Q2767" s="25">
        <v>100</v>
      </c>
      <c r="R2767" s="23" t="s">
        <v>51</v>
      </c>
      <c r="S2767" s="25">
        <v>68</v>
      </c>
      <c r="T2767" s="23" t="s">
        <v>307</v>
      </c>
    </row>
    <row r="2768" spans="1:20" x14ac:dyDescent="0.3">
      <c r="A2768" s="26">
        <v>44413</v>
      </c>
      <c r="B2768" s="23" t="s">
        <v>45</v>
      </c>
      <c r="C2768" s="23" t="s">
        <v>46</v>
      </c>
      <c r="D2768" s="23" t="s">
        <v>47</v>
      </c>
      <c r="E2768" s="25">
        <v>170</v>
      </c>
      <c r="F2768" s="24">
        <v>224</v>
      </c>
      <c r="G2768" s="24">
        <v>0</v>
      </c>
      <c r="H2768" s="24">
        <v>149</v>
      </c>
      <c r="I2768" s="23" t="s">
        <v>425</v>
      </c>
      <c r="J2768" s="24">
        <v>299</v>
      </c>
      <c r="K2768" s="23" t="s">
        <v>71</v>
      </c>
      <c r="L2768" s="32">
        <v>99</v>
      </c>
      <c r="M2768" s="31">
        <v>14</v>
      </c>
      <c r="N2768" s="31">
        <v>83</v>
      </c>
      <c r="O2768" s="30" t="s">
        <v>135</v>
      </c>
      <c r="P2768" s="25">
        <v>72</v>
      </c>
      <c r="Q2768" s="25">
        <v>99</v>
      </c>
      <c r="R2768" s="23" t="s">
        <v>166</v>
      </c>
      <c r="S2768" s="25">
        <v>46</v>
      </c>
      <c r="T2768" s="23" t="s">
        <v>121</v>
      </c>
    </row>
    <row r="2769" spans="1:20" x14ac:dyDescent="0.3">
      <c r="A2769" s="26">
        <v>44414</v>
      </c>
      <c r="B2769" s="23" t="s">
        <v>45</v>
      </c>
      <c r="C2769" s="23" t="s">
        <v>46</v>
      </c>
      <c r="D2769" s="23" t="s">
        <v>47</v>
      </c>
      <c r="E2769" s="25">
        <v>170</v>
      </c>
      <c r="F2769" s="24">
        <v>194</v>
      </c>
      <c r="G2769" s="24">
        <v>4</v>
      </c>
      <c r="H2769" s="24">
        <v>156</v>
      </c>
      <c r="I2769" s="23" t="s">
        <v>172</v>
      </c>
      <c r="J2769" s="24">
        <v>233</v>
      </c>
      <c r="K2769" s="23" t="s">
        <v>216</v>
      </c>
      <c r="L2769" s="30" t="s">
        <v>84</v>
      </c>
      <c r="M2769" s="31">
        <v>8</v>
      </c>
      <c r="N2769" s="31">
        <v>42</v>
      </c>
      <c r="O2769" s="30" t="s">
        <v>128</v>
      </c>
      <c r="P2769" s="25">
        <v>73</v>
      </c>
      <c r="Q2769" s="25">
        <v>95</v>
      </c>
      <c r="R2769" s="23" t="s">
        <v>51</v>
      </c>
      <c r="S2769" s="25">
        <v>56</v>
      </c>
      <c r="T2769" s="23" t="s">
        <v>64</v>
      </c>
    </row>
    <row r="2770" spans="1:20" x14ac:dyDescent="0.3">
      <c r="A2770" s="26">
        <v>44415</v>
      </c>
      <c r="B2770" s="23" t="s">
        <v>45</v>
      </c>
      <c r="C2770" s="23" t="s">
        <v>46</v>
      </c>
      <c r="D2770" s="23" t="s">
        <v>47</v>
      </c>
      <c r="E2770" s="25">
        <v>170</v>
      </c>
      <c r="F2770" s="24">
        <v>197</v>
      </c>
      <c r="G2770" s="24">
        <v>0</v>
      </c>
      <c r="H2770" s="24">
        <v>154</v>
      </c>
      <c r="I2770" s="23" t="s">
        <v>921</v>
      </c>
      <c r="J2770" s="24">
        <v>240</v>
      </c>
      <c r="K2770" s="23" t="s">
        <v>655</v>
      </c>
      <c r="L2770" s="30" t="s">
        <v>84</v>
      </c>
      <c r="M2770" s="31">
        <v>14</v>
      </c>
      <c r="N2770" s="31">
        <v>89</v>
      </c>
      <c r="O2770" s="30" t="s">
        <v>89</v>
      </c>
      <c r="P2770" s="25">
        <v>73</v>
      </c>
      <c r="Q2770" s="25">
        <v>98</v>
      </c>
      <c r="R2770" s="23" t="s">
        <v>123</v>
      </c>
      <c r="S2770" s="25">
        <v>44</v>
      </c>
      <c r="T2770" s="23" t="s">
        <v>81</v>
      </c>
    </row>
    <row r="2771" spans="1:20" x14ac:dyDescent="0.3">
      <c r="A2771" s="26">
        <v>44416</v>
      </c>
      <c r="B2771" s="23" t="s">
        <v>45</v>
      </c>
      <c r="C2771" s="23" t="s">
        <v>46</v>
      </c>
      <c r="D2771" s="23" t="s">
        <v>47</v>
      </c>
      <c r="E2771" s="25">
        <v>170</v>
      </c>
      <c r="F2771" s="24">
        <v>173</v>
      </c>
      <c r="G2771" s="24">
        <v>0</v>
      </c>
      <c r="H2771" s="24">
        <v>117</v>
      </c>
      <c r="I2771" s="23" t="s">
        <v>593</v>
      </c>
      <c r="J2771" s="24">
        <v>229</v>
      </c>
      <c r="K2771" s="23" t="s">
        <v>402</v>
      </c>
      <c r="L2771" s="30" t="s">
        <v>84</v>
      </c>
      <c r="M2771" s="31">
        <v>17</v>
      </c>
      <c r="N2771" s="31">
        <v>64</v>
      </c>
      <c r="O2771" s="30" t="s">
        <v>215</v>
      </c>
      <c r="P2771" s="25">
        <v>75</v>
      </c>
      <c r="Q2771" s="25">
        <v>99</v>
      </c>
      <c r="R2771" s="23" t="s">
        <v>280</v>
      </c>
      <c r="S2771" s="25">
        <v>49</v>
      </c>
      <c r="T2771" s="23" t="s">
        <v>182</v>
      </c>
    </row>
    <row r="2772" spans="1:20" x14ac:dyDescent="0.3">
      <c r="A2772" s="26">
        <v>44417</v>
      </c>
      <c r="B2772" s="23" t="s">
        <v>45</v>
      </c>
      <c r="C2772" s="23" t="s">
        <v>46</v>
      </c>
      <c r="D2772" s="23" t="s">
        <v>47</v>
      </c>
      <c r="E2772" s="25">
        <v>170</v>
      </c>
      <c r="F2772" s="24">
        <v>204</v>
      </c>
      <c r="G2772" s="24">
        <v>0</v>
      </c>
      <c r="H2772" s="24">
        <v>137</v>
      </c>
      <c r="I2772" s="23" t="s">
        <v>435</v>
      </c>
      <c r="J2772" s="24">
        <v>270</v>
      </c>
      <c r="K2772" s="23" t="s">
        <v>212</v>
      </c>
      <c r="L2772" s="32">
        <v>35</v>
      </c>
      <c r="M2772" s="31">
        <v>14</v>
      </c>
      <c r="N2772" s="31">
        <v>61</v>
      </c>
      <c r="O2772" s="30" t="s">
        <v>89</v>
      </c>
      <c r="P2772" s="25">
        <v>69</v>
      </c>
      <c r="Q2772" s="25">
        <v>97</v>
      </c>
      <c r="R2772" s="23" t="s">
        <v>51</v>
      </c>
      <c r="S2772" s="25">
        <v>46</v>
      </c>
      <c r="T2772" s="23" t="s">
        <v>133</v>
      </c>
    </row>
    <row r="2773" spans="1:20" x14ac:dyDescent="0.3">
      <c r="A2773" s="26">
        <v>44418</v>
      </c>
      <c r="B2773" s="23" t="s">
        <v>45</v>
      </c>
      <c r="C2773" s="23" t="s">
        <v>46</v>
      </c>
      <c r="D2773" s="23" t="s">
        <v>47</v>
      </c>
      <c r="E2773" s="25">
        <v>170</v>
      </c>
      <c r="F2773" s="24">
        <v>187</v>
      </c>
      <c r="G2773" s="24">
        <v>0</v>
      </c>
      <c r="H2773" s="24">
        <v>135</v>
      </c>
      <c r="I2773" s="23" t="s">
        <v>137</v>
      </c>
      <c r="J2773" s="24">
        <v>239</v>
      </c>
      <c r="K2773" s="23" t="s">
        <v>599</v>
      </c>
      <c r="L2773" s="32">
        <v>22</v>
      </c>
      <c r="M2773" s="31">
        <v>8</v>
      </c>
      <c r="N2773" s="31">
        <v>42</v>
      </c>
      <c r="O2773" s="30" t="s">
        <v>71</v>
      </c>
      <c r="P2773" s="25">
        <v>83</v>
      </c>
      <c r="Q2773" s="25">
        <v>99</v>
      </c>
      <c r="R2773" s="23" t="s">
        <v>51</v>
      </c>
      <c r="S2773" s="25">
        <v>64</v>
      </c>
      <c r="T2773" s="23" t="s">
        <v>64</v>
      </c>
    </row>
    <row r="2774" spans="1:20" x14ac:dyDescent="0.3">
      <c r="A2774" s="26">
        <v>44419</v>
      </c>
      <c r="B2774" s="23" t="s">
        <v>45</v>
      </c>
      <c r="C2774" s="23" t="s">
        <v>46</v>
      </c>
      <c r="D2774" s="23" t="s">
        <v>47</v>
      </c>
      <c r="E2774" s="25">
        <v>170</v>
      </c>
      <c r="F2774" s="24">
        <v>226</v>
      </c>
      <c r="G2774" s="24">
        <v>0</v>
      </c>
      <c r="H2774" s="24">
        <v>188</v>
      </c>
      <c r="I2774" s="23" t="s">
        <v>51</v>
      </c>
      <c r="J2774" s="24">
        <v>263</v>
      </c>
      <c r="K2774" s="23" t="s">
        <v>259</v>
      </c>
      <c r="L2774" s="30" t="s">
        <v>218</v>
      </c>
      <c r="M2774" s="31">
        <v>11</v>
      </c>
      <c r="N2774" s="31">
        <v>50</v>
      </c>
      <c r="O2774" s="30" t="s">
        <v>164</v>
      </c>
      <c r="P2774" s="25">
        <v>80</v>
      </c>
      <c r="Q2774" s="25">
        <v>94</v>
      </c>
      <c r="R2774" s="23" t="s">
        <v>51</v>
      </c>
      <c r="S2774" s="25">
        <v>63</v>
      </c>
      <c r="T2774" s="23" t="s">
        <v>51</v>
      </c>
    </row>
    <row r="2775" spans="1:20" x14ac:dyDescent="0.3">
      <c r="A2775" s="26">
        <v>44420</v>
      </c>
      <c r="B2775" s="23" t="s">
        <v>45</v>
      </c>
      <c r="C2775" s="23" t="s">
        <v>46</v>
      </c>
      <c r="D2775" s="23" t="s">
        <v>47</v>
      </c>
      <c r="E2775" s="25">
        <v>170</v>
      </c>
      <c r="F2775" s="24">
        <v>221</v>
      </c>
      <c r="G2775" s="24">
        <v>0</v>
      </c>
      <c r="H2775" s="24">
        <v>195</v>
      </c>
      <c r="I2775" s="23" t="s">
        <v>619</v>
      </c>
      <c r="J2775" s="24">
        <v>247</v>
      </c>
      <c r="K2775" s="23" t="s">
        <v>552</v>
      </c>
      <c r="L2775" s="32">
        <v>36</v>
      </c>
      <c r="M2775" s="31">
        <v>11</v>
      </c>
      <c r="N2775" s="31">
        <v>53</v>
      </c>
      <c r="O2775" s="30" t="s">
        <v>79</v>
      </c>
      <c r="P2775" s="25">
        <v>81</v>
      </c>
      <c r="Q2775" s="25">
        <v>94</v>
      </c>
      <c r="R2775" s="23" t="s">
        <v>51</v>
      </c>
      <c r="S2775" s="25">
        <v>70</v>
      </c>
      <c r="T2775" s="23" t="s">
        <v>213</v>
      </c>
    </row>
    <row r="2776" spans="1:20" x14ac:dyDescent="0.3">
      <c r="A2776" s="26">
        <v>44421</v>
      </c>
      <c r="B2776" s="23" t="s">
        <v>45</v>
      </c>
      <c r="C2776" s="23" t="s">
        <v>46</v>
      </c>
      <c r="D2776" s="23" t="s">
        <v>47</v>
      </c>
      <c r="E2776" s="25">
        <v>170</v>
      </c>
      <c r="F2776" s="24">
        <v>234</v>
      </c>
      <c r="G2776" s="24">
        <v>0</v>
      </c>
      <c r="H2776" s="24">
        <v>188</v>
      </c>
      <c r="I2776" s="23" t="s">
        <v>634</v>
      </c>
      <c r="J2776" s="24">
        <v>279</v>
      </c>
      <c r="K2776" s="23" t="s">
        <v>339</v>
      </c>
      <c r="L2776" s="30" t="s">
        <v>218</v>
      </c>
      <c r="M2776" s="31">
        <v>14</v>
      </c>
      <c r="N2776" s="31">
        <v>58</v>
      </c>
      <c r="O2776" s="30" t="s">
        <v>167</v>
      </c>
      <c r="P2776" s="25">
        <v>72</v>
      </c>
      <c r="Q2776" s="25">
        <v>93</v>
      </c>
      <c r="R2776" s="23" t="s">
        <v>434</v>
      </c>
      <c r="S2776" s="25">
        <v>60</v>
      </c>
      <c r="T2776" s="23" t="s">
        <v>215</v>
      </c>
    </row>
    <row r="2777" spans="1:20" x14ac:dyDescent="0.3">
      <c r="A2777" s="26">
        <v>44422</v>
      </c>
      <c r="B2777" s="23" t="s">
        <v>45</v>
      </c>
      <c r="C2777" s="23" t="s">
        <v>46</v>
      </c>
      <c r="D2777" s="23" t="s">
        <v>47</v>
      </c>
      <c r="E2777" s="25">
        <v>170</v>
      </c>
      <c r="F2777" s="24">
        <v>222</v>
      </c>
      <c r="G2777" s="24">
        <v>6</v>
      </c>
      <c r="H2777" s="24">
        <v>191</v>
      </c>
      <c r="I2777" s="23" t="s">
        <v>51</v>
      </c>
      <c r="J2777" s="24">
        <v>254</v>
      </c>
      <c r="K2777" s="23" t="s">
        <v>916</v>
      </c>
      <c r="L2777" s="32">
        <v>34</v>
      </c>
      <c r="M2777" s="31">
        <v>11</v>
      </c>
      <c r="N2777" s="31">
        <v>50</v>
      </c>
      <c r="O2777" s="30" t="s">
        <v>260</v>
      </c>
      <c r="P2777" s="25">
        <v>84</v>
      </c>
      <c r="Q2777" s="25">
        <v>97</v>
      </c>
      <c r="R2777" s="23" t="s">
        <v>51</v>
      </c>
      <c r="S2777" s="25">
        <v>72</v>
      </c>
      <c r="T2777" s="23" t="s">
        <v>121</v>
      </c>
    </row>
    <row r="2778" spans="1:20" x14ac:dyDescent="0.3">
      <c r="A2778" s="26">
        <v>44423</v>
      </c>
      <c r="B2778" s="23" t="s">
        <v>45</v>
      </c>
      <c r="C2778" s="23" t="s">
        <v>46</v>
      </c>
      <c r="D2778" s="23" t="s">
        <v>47</v>
      </c>
      <c r="E2778" s="25">
        <v>170</v>
      </c>
      <c r="F2778" s="24">
        <v>206</v>
      </c>
      <c r="G2778" s="24">
        <v>0</v>
      </c>
      <c r="H2778" s="24">
        <v>176</v>
      </c>
      <c r="I2778" s="23" t="s">
        <v>729</v>
      </c>
      <c r="J2778" s="24">
        <v>235</v>
      </c>
      <c r="K2778" s="23" t="s">
        <v>139</v>
      </c>
      <c r="L2778" s="32">
        <v>36</v>
      </c>
      <c r="M2778" s="31">
        <v>8</v>
      </c>
      <c r="N2778" s="31">
        <v>47</v>
      </c>
      <c r="O2778" s="30" t="s">
        <v>388</v>
      </c>
      <c r="P2778" s="25">
        <v>84</v>
      </c>
      <c r="Q2778" s="25">
        <v>98</v>
      </c>
      <c r="R2778" s="23" t="s">
        <v>51</v>
      </c>
      <c r="S2778" s="25">
        <v>66</v>
      </c>
      <c r="T2778" s="23" t="s">
        <v>186</v>
      </c>
    </row>
    <row r="2779" spans="1:20" x14ac:dyDescent="0.3">
      <c r="A2779" s="26">
        <v>44424</v>
      </c>
      <c r="B2779" s="23" t="s">
        <v>45</v>
      </c>
      <c r="C2779" s="23" t="s">
        <v>46</v>
      </c>
      <c r="D2779" s="23" t="s">
        <v>47</v>
      </c>
      <c r="E2779" s="25">
        <v>170</v>
      </c>
      <c r="F2779" s="24">
        <v>196</v>
      </c>
      <c r="G2779" s="24">
        <v>0</v>
      </c>
      <c r="H2779" s="24">
        <v>166</v>
      </c>
      <c r="I2779" s="23" t="s">
        <v>828</v>
      </c>
      <c r="J2779" s="24">
        <v>226</v>
      </c>
      <c r="K2779" s="23" t="s">
        <v>262</v>
      </c>
      <c r="L2779" s="30" t="s">
        <v>263</v>
      </c>
      <c r="M2779" s="31">
        <v>14</v>
      </c>
      <c r="N2779" s="31">
        <v>53</v>
      </c>
      <c r="O2779" s="30" t="s">
        <v>81</v>
      </c>
      <c r="P2779" s="25">
        <v>77</v>
      </c>
      <c r="Q2779" s="25">
        <v>91</v>
      </c>
      <c r="R2779" s="23" t="s">
        <v>51</v>
      </c>
      <c r="S2779" s="25">
        <v>60</v>
      </c>
      <c r="T2779" s="23" t="s">
        <v>146</v>
      </c>
    </row>
    <row r="2780" spans="1:20" x14ac:dyDescent="0.3">
      <c r="A2780" s="26">
        <v>44425</v>
      </c>
      <c r="B2780" s="23" t="s">
        <v>45</v>
      </c>
      <c r="C2780" s="23" t="s">
        <v>46</v>
      </c>
      <c r="D2780" s="23" t="s">
        <v>47</v>
      </c>
      <c r="E2780" s="25">
        <v>170</v>
      </c>
      <c r="F2780" s="24">
        <v>196</v>
      </c>
      <c r="G2780" s="24">
        <v>0</v>
      </c>
      <c r="H2780" s="24">
        <v>159</v>
      </c>
      <c r="I2780" s="23" t="s">
        <v>51</v>
      </c>
      <c r="J2780" s="24">
        <v>233</v>
      </c>
      <c r="K2780" s="23" t="s">
        <v>530</v>
      </c>
      <c r="L2780" s="30" t="s">
        <v>116</v>
      </c>
      <c r="M2780" s="31">
        <v>11</v>
      </c>
      <c r="N2780" s="31">
        <v>64</v>
      </c>
      <c r="O2780" s="30" t="s">
        <v>158</v>
      </c>
      <c r="P2780" s="25">
        <v>71</v>
      </c>
      <c r="Q2780" s="25">
        <v>93</v>
      </c>
      <c r="R2780" s="23" t="s">
        <v>650</v>
      </c>
      <c r="S2780" s="25">
        <v>56</v>
      </c>
      <c r="T2780" s="23" t="s">
        <v>206</v>
      </c>
    </row>
    <row r="2781" spans="1:20" x14ac:dyDescent="0.3">
      <c r="A2781" s="26">
        <v>44426</v>
      </c>
      <c r="B2781" s="23" t="s">
        <v>45</v>
      </c>
      <c r="C2781" s="23" t="s">
        <v>46</v>
      </c>
      <c r="D2781" s="23" t="s">
        <v>47</v>
      </c>
      <c r="E2781" s="25">
        <v>170</v>
      </c>
      <c r="F2781" s="24">
        <v>182</v>
      </c>
      <c r="G2781" s="24">
        <v>0</v>
      </c>
      <c r="H2781" s="24">
        <v>147</v>
      </c>
      <c r="I2781" s="23" t="s">
        <v>380</v>
      </c>
      <c r="J2781" s="24">
        <v>216</v>
      </c>
      <c r="K2781" s="23" t="s">
        <v>469</v>
      </c>
      <c r="L2781" s="32">
        <v>99</v>
      </c>
      <c r="M2781" s="31">
        <v>8</v>
      </c>
      <c r="N2781" s="31">
        <v>50</v>
      </c>
      <c r="O2781" s="30" t="s">
        <v>51</v>
      </c>
      <c r="P2781" s="25">
        <v>76</v>
      </c>
      <c r="Q2781" s="25">
        <v>92</v>
      </c>
      <c r="R2781" s="23" t="s">
        <v>103</v>
      </c>
      <c r="S2781" s="25">
        <v>62</v>
      </c>
      <c r="T2781" s="23" t="s">
        <v>51</v>
      </c>
    </row>
    <row r="2782" spans="1:20" x14ac:dyDescent="0.3">
      <c r="A2782" s="26">
        <v>44427</v>
      </c>
      <c r="B2782" s="23" t="s">
        <v>45</v>
      </c>
      <c r="C2782" s="23" t="s">
        <v>46</v>
      </c>
      <c r="D2782" s="23" t="s">
        <v>47</v>
      </c>
      <c r="E2782" s="25">
        <v>170</v>
      </c>
      <c r="F2782" s="24">
        <v>190</v>
      </c>
      <c r="G2782" s="24">
        <v>0</v>
      </c>
      <c r="H2782" s="24">
        <v>157</v>
      </c>
      <c r="I2782" s="23" t="s">
        <v>51</v>
      </c>
      <c r="J2782" s="24">
        <v>224</v>
      </c>
      <c r="K2782" s="23" t="s">
        <v>206</v>
      </c>
      <c r="L2782" s="30" t="s">
        <v>84</v>
      </c>
      <c r="M2782" s="31">
        <v>11</v>
      </c>
      <c r="N2782" s="31">
        <v>53</v>
      </c>
      <c r="O2782" s="30" t="s">
        <v>146</v>
      </c>
      <c r="P2782" s="25">
        <v>77</v>
      </c>
      <c r="Q2782" s="25">
        <v>92</v>
      </c>
      <c r="R2782" s="23" t="s">
        <v>51</v>
      </c>
      <c r="S2782" s="25">
        <v>63</v>
      </c>
      <c r="T2782" s="23" t="s">
        <v>179</v>
      </c>
    </row>
    <row r="2783" spans="1:20" x14ac:dyDescent="0.3">
      <c r="A2783" s="26">
        <v>44428</v>
      </c>
      <c r="B2783" s="23" t="s">
        <v>45</v>
      </c>
      <c r="C2783" s="23" t="s">
        <v>46</v>
      </c>
      <c r="D2783" s="23" t="s">
        <v>47</v>
      </c>
      <c r="E2783" s="25">
        <v>170</v>
      </c>
      <c r="F2783" s="24">
        <v>224</v>
      </c>
      <c r="G2783" s="24">
        <v>0</v>
      </c>
      <c r="H2783" s="24">
        <v>174</v>
      </c>
      <c r="I2783" s="23" t="s">
        <v>997</v>
      </c>
      <c r="J2783" s="24">
        <v>274</v>
      </c>
      <c r="K2783" s="23" t="s">
        <v>508</v>
      </c>
      <c r="L2783" s="30" t="s">
        <v>263</v>
      </c>
      <c r="M2783" s="31">
        <v>11</v>
      </c>
      <c r="N2783" s="31">
        <v>61</v>
      </c>
      <c r="O2783" s="30" t="s">
        <v>128</v>
      </c>
      <c r="P2783" s="25">
        <v>73</v>
      </c>
      <c r="Q2783" s="25">
        <v>93</v>
      </c>
      <c r="R2783" s="23" t="s">
        <v>51</v>
      </c>
      <c r="S2783" s="25">
        <v>57</v>
      </c>
      <c r="T2783" s="23" t="s">
        <v>50</v>
      </c>
    </row>
    <row r="2784" spans="1:20" x14ac:dyDescent="0.3">
      <c r="A2784" s="26">
        <v>44429</v>
      </c>
      <c r="B2784" s="23" t="s">
        <v>45</v>
      </c>
      <c r="C2784" s="23" t="s">
        <v>46</v>
      </c>
      <c r="D2784" s="23" t="s">
        <v>47</v>
      </c>
      <c r="E2784" s="25">
        <v>170</v>
      </c>
      <c r="F2784" s="24">
        <v>218</v>
      </c>
      <c r="G2784" s="24">
        <v>0</v>
      </c>
      <c r="H2784" s="24">
        <v>154</v>
      </c>
      <c r="I2784" s="23" t="s">
        <v>103</v>
      </c>
      <c r="J2784" s="24">
        <v>282</v>
      </c>
      <c r="K2784" s="23" t="s">
        <v>584</v>
      </c>
      <c r="L2784" s="30" t="s">
        <v>218</v>
      </c>
      <c r="M2784" s="31">
        <v>8</v>
      </c>
      <c r="N2784" s="31">
        <v>75</v>
      </c>
      <c r="O2784" s="30" t="s">
        <v>91</v>
      </c>
      <c r="P2784" s="25">
        <v>76</v>
      </c>
      <c r="Q2784" s="25">
        <v>99</v>
      </c>
      <c r="R2784" s="23" t="s">
        <v>258</v>
      </c>
      <c r="S2784" s="25">
        <v>53</v>
      </c>
      <c r="T2784" s="23" t="s">
        <v>206</v>
      </c>
    </row>
    <row r="2785" spans="1:20" x14ac:dyDescent="0.3">
      <c r="A2785" s="26">
        <v>44430</v>
      </c>
      <c r="B2785" s="23" t="s">
        <v>45</v>
      </c>
      <c r="C2785" s="23" t="s">
        <v>46</v>
      </c>
      <c r="D2785" s="23" t="s">
        <v>47</v>
      </c>
      <c r="E2785" s="25">
        <v>170</v>
      </c>
      <c r="F2785" s="24">
        <v>208</v>
      </c>
      <c r="G2785" s="24">
        <v>0</v>
      </c>
      <c r="H2785" s="24">
        <v>188</v>
      </c>
      <c r="I2785" s="23" t="s">
        <v>440</v>
      </c>
      <c r="J2785" s="24">
        <v>227</v>
      </c>
      <c r="K2785" s="23" t="s">
        <v>608</v>
      </c>
      <c r="L2785" s="30" t="s">
        <v>84</v>
      </c>
      <c r="M2785" s="31">
        <v>3</v>
      </c>
      <c r="N2785" s="31">
        <v>47</v>
      </c>
      <c r="O2785" s="30" t="s">
        <v>133</v>
      </c>
      <c r="P2785" s="25">
        <v>88</v>
      </c>
      <c r="Q2785" s="25">
        <v>97</v>
      </c>
      <c r="R2785" s="23" t="s">
        <v>280</v>
      </c>
      <c r="S2785" s="25">
        <v>78</v>
      </c>
      <c r="T2785" s="23" t="s">
        <v>139</v>
      </c>
    </row>
    <row r="2786" spans="1:20" x14ac:dyDescent="0.3">
      <c r="A2786" s="26">
        <v>44431</v>
      </c>
      <c r="B2786" s="23" t="s">
        <v>45</v>
      </c>
      <c r="C2786" s="23" t="s">
        <v>46</v>
      </c>
      <c r="D2786" s="23" t="s">
        <v>47</v>
      </c>
      <c r="E2786" s="25">
        <v>170</v>
      </c>
      <c r="F2786" s="24">
        <v>217</v>
      </c>
      <c r="G2786" s="24">
        <v>0</v>
      </c>
      <c r="H2786" s="24">
        <v>170</v>
      </c>
      <c r="I2786" s="23" t="s">
        <v>465</v>
      </c>
      <c r="J2786" s="24">
        <v>264</v>
      </c>
      <c r="K2786" s="23" t="s">
        <v>525</v>
      </c>
      <c r="L2786" s="30" t="s">
        <v>84</v>
      </c>
      <c r="M2786" s="31">
        <v>8</v>
      </c>
      <c r="N2786" s="31">
        <v>67</v>
      </c>
      <c r="O2786" s="30" t="s">
        <v>433</v>
      </c>
      <c r="P2786" s="25">
        <v>77</v>
      </c>
      <c r="Q2786" s="25">
        <v>97</v>
      </c>
      <c r="R2786" s="23" t="s">
        <v>51</v>
      </c>
      <c r="S2786" s="25">
        <v>57</v>
      </c>
      <c r="T2786" s="23" t="s">
        <v>129</v>
      </c>
    </row>
    <row r="2787" spans="1:20" x14ac:dyDescent="0.3">
      <c r="A2787" s="26">
        <v>44432</v>
      </c>
      <c r="B2787" s="23" t="s">
        <v>45</v>
      </c>
      <c r="C2787" s="23" t="s">
        <v>46</v>
      </c>
      <c r="D2787" s="23" t="s">
        <v>47</v>
      </c>
      <c r="E2787" s="25">
        <v>170</v>
      </c>
      <c r="F2787" s="24">
        <v>216</v>
      </c>
      <c r="G2787" s="24">
        <v>0</v>
      </c>
      <c r="H2787" s="24">
        <v>166</v>
      </c>
      <c r="I2787" s="23" t="s">
        <v>274</v>
      </c>
      <c r="J2787" s="24">
        <v>266</v>
      </c>
      <c r="K2787" s="23" t="s">
        <v>402</v>
      </c>
      <c r="L2787" s="30" t="s">
        <v>116</v>
      </c>
      <c r="M2787" s="31">
        <v>11</v>
      </c>
      <c r="N2787" s="31">
        <v>67</v>
      </c>
      <c r="O2787" s="30" t="s">
        <v>139</v>
      </c>
      <c r="P2787" s="25">
        <v>71</v>
      </c>
      <c r="Q2787" s="25">
        <v>89</v>
      </c>
      <c r="R2787" s="23" t="s">
        <v>210</v>
      </c>
      <c r="S2787" s="25">
        <v>50</v>
      </c>
      <c r="T2787" s="23" t="s">
        <v>81</v>
      </c>
    </row>
    <row r="2788" spans="1:20" x14ac:dyDescent="0.3">
      <c r="A2788" s="26">
        <v>44433</v>
      </c>
      <c r="B2788" s="23" t="s">
        <v>45</v>
      </c>
      <c r="C2788" s="23" t="s">
        <v>46</v>
      </c>
      <c r="D2788" s="23" t="s">
        <v>47</v>
      </c>
      <c r="E2788" s="25">
        <v>170</v>
      </c>
      <c r="F2788" s="24">
        <v>224</v>
      </c>
      <c r="G2788" s="24">
        <v>0</v>
      </c>
      <c r="H2788" s="24">
        <v>169</v>
      </c>
      <c r="I2788" s="23" t="s">
        <v>888</v>
      </c>
      <c r="J2788" s="24">
        <v>278</v>
      </c>
      <c r="K2788" s="23" t="s">
        <v>212</v>
      </c>
      <c r="L2788" s="32">
        <v>36</v>
      </c>
      <c r="M2788" s="31">
        <v>14</v>
      </c>
      <c r="N2788" s="31">
        <v>61</v>
      </c>
      <c r="O2788" s="30" t="s">
        <v>94</v>
      </c>
      <c r="P2788" s="25">
        <v>69</v>
      </c>
      <c r="Q2788" s="25">
        <v>95</v>
      </c>
      <c r="R2788" s="23" t="s">
        <v>100</v>
      </c>
      <c r="S2788" s="25">
        <v>49</v>
      </c>
      <c r="T2788" s="23" t="s">
        <v>113</v>
      </c>
    </row>
    <row r="2789" spans="1:20" x14ac:dyDescent="0.3">
      <c r="A2789" s="26">
        <v>44434</v>
      </c>
      <c r="B2789" s="23" t="s">
        <v>45</v>
      </c>
      <c r="C2789" s="23" t="s">
        <v>46</v>
      </c>
      <c r="D2789" s="23" t="s">
        <v>47</v>
      </c>
      <c r="E2789" s="25">
        <v>170</v>
      </c>
      <c r="F2789" s="24">
        <v>234</v>
      </c>
      <c r="G2789" s="24">
        <v>0</v>
      </c>
      <c r="H2789" s="24">
        <v>171</v>
      </c>
      <c r="I2789" s="23" t="s">
        <v>287</v>
      </c>
      <c r="J2789" s="24">
        <v>296</v>
      </c>
      <c r="K2789" s="23" t="s">
        <v>711</v>
      </c>
      <c r="L2789" s="32">
        <v>31</v>
      </c>
      <c r="M2789" s="31">
        <v>6</v>
      </c>
      <c r="N2789" s="31">
        <v>50</v>
      </c>
      <c r="O2789" s="30" t="s">
        <v>139</v>
      </c>
      <c r="P2789" s="25">
        <v>74</v>
      </c>
      <c r="Q2789" s="25">
        <v>96</v>
      </c>
      <c r="R2789" s="23" t="s">
        <v>51</v>
      </c>
      <c r="S2789" s="25">
        <v>56</v>
      </c>
      <c r="T2789" s="23" t="s">
        <v>89</v>
      </c>
    </row>
    <row r="2790" spans="1:20" x14ac:dyDescent="0.3">
      <c r="A2790" s="26">
        <v>44435</v>
      </c>
      <c r="B2790" s="23" t="s">
        <v>45</v>
      </c>
      <c r="C2790" s="23" t="s">
        <v>46</v>
      </c>
      <c r="D2790" s="23" t="s">
        <v>47</v>
      </c>
      <c r="E2790" s="25">
        <v>170</v>
      </c>
      <c r="F2790" s="24">
        <v>237</v>
      </c>
      <c r="G2790" s="24">
        <v>0</v>
      </c>
      <c r="H2790" s="24">
        <v>195</v>
      </c>
      <c r="I2790" s="23" t="s">
        <v>624</v>
      </c>
      <c r="J2790" s="24">
        <v>279</v>
      </c>
      <c r="K2790" s="23" t="s">
        <v>738</v>
      </c>
      <c r="L2790" s="30" t="s">
        <v>84</v>
      </c>
      <c r="M2790" s="31">
        <v>14</v>
      </c>
      <c r="N2790" s="31">
        <v>61</v>
      </c>
      <c r="O2790" s="30" t="s">
        <v>121</v>
      </c>
      <c r="P2790" s="25">
        <v>76</v>
      </c>
      <c r="Q2790" s="25">
        <v>95</v>
      </c>
      <c r="R2790" s="23" t="s">
        <v>51</v>
      </c>
      <c r="S2790" s="25">
        <v>59</v>
      </c>
      <c r="T2790" s="23" t="s">
        <v>94</v>
      </c>
    </row>
    <row r="2791" spans="1:20" x14ac:dyDescent="0.3">
      <c r="A2791" s="26">
        <v>44436</v>
      </c>
      <c r="B2791" s="23" t="s">
        <v>45</v>
      </c>
      <c r="C2791" s="23" t="s">
        <v>46</v>
      </c>
      <c r="D2791" s="23" t="s">
        <v>47</v>
      </c>
      <c r="E2791" s="25">
        <v>170</v>
      </c>
      <c r="F2791" s="24">
        <v>225</v>
      </c>
      <c r="G2791" s="24">
        <v>0</v>
      </c>
      <c r="H2791" s="24">
        <v>179</v>
      </c>
      <c r="I2791" s="23" t="s">
        <v>51</v>
      </c>
      <c r="J2791" s="24">
        <v>271</v>
      </c>
      <c r="K2791" s="23" t="s">
        <v>119</v>
      </c>
      <c r="L2791" s="30" t="s">
        <v>218</v>
      </c>
      <c r="M2791" s="31">
        <v>8</v>
      </c>
      <c r="N2791" s="31">
        <v>58</v>
      </c>
      <c r="O2791" s="30" t="s">
        <v>98</v>
      </c>
      <c r="P2791" s="25">
        <v>71</v>
      </c>
      <c r="Q2791" s="25">
        <v>95</v>
      </c>
      <c r="R2791" s="23" t="s">
        <v>51</v>
      </c>
      <c r="S2791" s="25">
        <v>55</v>
      </c>
      <c r="T2791" s="23" t="s">
        <v>51</v>
      </c>
    </row>
    <row r="2792" spans="1:20" x14ac:dyDescent="0.3">
      <c r="A2792" s="26">
        <v>44437</v>
      </c>
      <c r="B2792" s="23" t="s">
        <v>45</v>
      </c>
      <c r="C2792" s="23" t="s">
        <v>46</v>
      </c>
      <c r="D2792" s="23" t="s">
        <v>47</v>
      </c>
      <c r="E2792" s="25">
        <v>170</v>
      </c>
      <c r="F2792" s="24">
        <v>210</v>
      </c>
      <c r="G2792" s="24">
        <v>0</v>
      </c>
      <c r="H2792" s="24">
        <v>160</v>
      </c>
      <c r="I2792" s="23" t="s">
        <v>211</v>
      </c>
      <c r="J2792" s="24">
        <v>259</v>
      </c>
      <c r="K2792" s="23" t="s">
        <v>339</v>
      </c>
      <c r="L2792" s="32">
        <v>34</v>
      </c>
      <c r="M2792" s="31">
        <v>14</v>
      </c>
      <c r="N2792" s="31">
        <v>61</v>
      </c>
      <c r="O2792" s="30" t="s">
        <v>113</v>
      </c>
      <c r="P2792" s="25">
        <v>67</v>
      </c>
      <c r="Q2792" s="25">
        <v>86</v>
      </c>
      <c r="R2792" s="23" t="s">
        <v>301</v>
      </c>
      <c r="S2792" s="25">
        <v>51</v>
      </c>
      <c r="T2792" s="23" t="s">
        <v>179</v>
      </c>
    </row>
    <row r="2793" spans="1:20" x14ac:dyDescent="0.3">
      <c r="A2793" s="26">
        <v>44438</v>
      </c>
      <c r="B2793" s="23" t="s">
        <v>45</v>
      </c>
      <c r="C2793" s="23" t="s">
        <v>46</v>
      </c>
      <c r="D2793" s="23" t="s">
        <v>47</v>
      </c>
      <c r="E2793" s="25">
        <v>170</v>
      </c>
      <c r="F2793" s="24">
        <v>194</v>
      </c>
      <c r="G2793" s="24">
        <v>0</v>
      </c>
      <c r="H2793" s="24">
        <v>158</v>
      </c>
      <c r="I2793" s="23" t="s">
        <v>844</v>
      </c>
      <c r="J2793" s="24">
        <v>230</v>
      </c>
      <c r="K2793" s="23" t="s">
        <v>584</v>
      </c>
      <c r="L2793" s="30" t="s">
        <v>116</v>
      </c>
      <c r="M2793" s="31">
        <v>6</v>
      </c>
      <c r="N2793" s="31">
        <v>53</v>
      </c>
      <c r="O2793" s="30" t="s">
        <v>201</v>
      </c>
      <c r="P2793" s="25">
        <v>74</v>
      </c>
      <c r="Q2793" s="25">
        <v>91</v>
      </c>
      <c r="R2793" s="23" t="s">
        <v>184</v>
      </c>
      <c r="S2793" s="25">
        <v>61</v>
      </c>
      <c r="T2793" s="23" t="s">
        <v>95</v>
      </c>
    </row>
    <row r="2794" spans="1:20" x14ac:dyDescent="0.3">
      <c r="A2794" s="26">
        <v>44439</v>
      </c>
      <c r="B2794" s="23" t="s">
        <v>45</v>
      </c>
      <c r="C2794" s="23" t="s">
        <v>46</v>
      </c>
      <c r="D2794" s="23" t="s">
        <v>47</v>
      </c>
      <c r="E2794" s="25">
        <v>170</v>
      </c>
      <c r="F2794" s="24">
        <v>214</v>
      </c>
      <c r="G2794" s="24">
        <v>0</v>
      </c>
      <c r="H2794" s="24">
        <v>155</v>
      </c>
      <c r="I2794" s="23" t="s">
        <v>888</v>
      </c>
      <c r="J2794" s="24">
        <v>274</v>
      </c>
      <c r="K2794" s="23" t="s">
        <v>702</v>
      </c>
      <c r="L2794" s="30" t="s">
        <v>84</v>
      </c>
      <c r="M2794" s="31">
        <v>11</v>
      </c>
      <c r="N2794" s="31">
        <v>53</v>
      </c>
      <c r="O2794" s="30" t="s">
        <v>139</v>
      </c>
      <c r="P2794" s="25">
        <v>72</v>
      </c>
      <c r="Q2794" s="25">
        <v>94</v>
      </c>
      <c r="R2794" s="23" t="s">
        <v>51</v>
      </c>
      <c r="S2794" s="25">
        <v>49</v>
      </c>
      <c r="T2794" s="23" t="s">
        <v>129</v>
      </c>
    </row>
    <row r="2795" spans="1:20" x14ac:dyDescent="0.3">
      <c r="A2795" s="26">
        <v>44440</v>
      </c>
      <c r="B2795" s="23" t="s">
        <v>45</v>
      </c>
      <c r="C2795" s="23" t="s">
        <v>46</v>
      </c>
      <c r="D2795" s="23" t="s">
        <v>47</v>
      </c>
      <c r="E2795" s="25">
        <v>170</v>
      </c>
      <c r="F2795" s="24">
        <v>198</v>
      </c>
      <c r="G2795" s="24">
        <v>30</v>
      </c>
      <c r="H2795" s="24">
        <v>165</v>
      </c>
      <c r="I2795" s="23" t="s">
        <v>1075</v>
      </c>
      <c r="J2795" s="24">
        <v>231</v>
      </c>
      <c r="K2795" s="23" t="s">
        <v>910</v>
      </c>
      <c r="L2795" s="30" t="s">
        <v>84</v>
      </c>
      <c r="M2795" s="31">
        <v>6</v>
      </c>
      <c r="N2795" s="31">
        <v>42</v>
      </c>
      <c r="O2795" s="30" t="s">
        <v>148</v>
      </c>
      <c r="P2795" s="25">
        <v>93</v>
      </c>
      <c r="Q2795" s="25">
        <v>97</v>
      </c>
      <c r="R2795" s="23" t="s">
        <v>51</v>
      </c>
      <c r="S2795" s="25">
        <v>68</v>
      </c>
      <c r="T2795" s="23" t="s">
        <v>148</v>
      </c>
    </row>
    <row r="2796" spans="1:20" x14ac:dyDescent="0.3">
      <c r="A2796" s="26">
        <v>44441</v>
      </c>
      <c r="B2796" s="23" t="s">
        <v>45</v>
      </c>
      <c r="C2796" s="23" t="s">
        <v>46</v>
      </c>
      <c r="D2796" s="23" t="s">
        <v>47</v>
      </c>
      <c r="E2796" s="25">
        <v>170</v>
      </c>
      <c r="F2796" s="24">
        <v>195</v>
      </c>
      <c r="G2796" s="24">
        <v>2</v>
      </c>
      <c r="H2796" s="24">
        <v>175</v>
      </c>
      <c r="I2796" s="23" t="s">
        <v>51</v>
      </c>
      <c r="J2796" s="24">
        <v>215</v>
      </c>
      <c r="K2796" s="23" t="s">
        <v>51</v>
      </c>
      <c r="L2796" s="32">
        <v>36</v>
      </c>
      <c r="M2796" s="31">
        <v>8</v>
      </c>
      <c r="N2796" s="31">
        <v>36</v>
      </c>
      <c r="O2796" s="30" t="s">
        <v>146</v>
      </c>
      <c r="P2796" s="25">
        <v>89</v>
      </c>
      <c r="Q2796" s="25">
        <v>98</v>
      </c>
      <c r="R2796" s="23" t="s">
        <v>51</v>
      </c>
      <c r="S2796" s="25">
        <v>78</v>
      </c>
      <c r="T2796" s="23" t="s">
        <v>121</v>
      </c>
    </row>
    <row r="2797" spans="1:20" x14ac:dyDescent="0.3">
      <c r="A2797" s="26">
        <v>44442</v>
      </c>
      <c r="B2797" s="23" t="s">
        <v>45</v>
      </c>
      <c r="C2797" s="23" t="s">
        <v>46</v>
      </c>
      <c r="D2797" s="23" t="s">
        <v>47</v>
      </c>
      <c r="E2797" s="25">
        <v>170</v>
      </c>
      <c r="F2797" s="24">
        <v>204</v>
      </c>
      <c r="G2797" s="24">
        <v>0</v>
      </c>
      <c r="H2797" s="24">
        <v>171</v>
      </c>
      <c r="I2797" s="23" t="s">
        <v>51</v>
      </c>
      <c r="J2797" s="24">
        <v>238</v>
      </c>
      <c r="K2797" s="23" t="s">
        <v>730</v>
      </c>
      <c r="L2797" s="30" t="s">
        <v>116</v>
      </c>
      <c r="M2797" s="31">
        <v>8</v>
      </c>
      <c r="N2797" s="31">
        <v>53</v>
      </c>
      <c r="O2797" s="30" t="s">
        <v>264</v>
      </c>
      <c r="P2797" s="25">
        <v>81</v>
      </c>
      <c r="Q2797" s="25">
        <v>99</v>
      </c>
      <c r="R2797" s="23" t="s">
        <v>51</v>
      </c>
      <c r="S2797" s="25">
        <v>66</v>
      </c>
      <c r="T2797" s="23" t="s">
        <v>169</v>
      </c>
    </row>
    <row r="2798" spans="1:20" x14ac:dyDescent="0.3">
      <c r="A2798" s="26">
        <v>44443</v>
      </c>
      <c r="B2798" s="23" t="s">
        <v>45</v>
      </c>
      <c r="C2798" s="23" t="s">
        <v>46</v>
      </c>
      <c r="D2798" s="23" t="s">
        <v>47</v>
      </c>
      <c r="E2798" s="25">
        <v>170</v>
      </c>
      <c r="F2798" s="24">
        <v>206</v>
      </c>
      <c r="G2798" s="24">
        <v>0</v>
      </c>
      <c r="H2798" s="24">
        <v>149</v>
      </c>
      <c r="I2798" s="23" t="s">
        <v>602</v>
      </c>
      <c r="J2798" s="24">
        <v>262</v>
      </c>
      <c r="K2798" s="23" t="s">
        <v>633</v>
      </c>
      <c r="L2798" s="30" t="s">
        <v>84</v>
      </c>
      <c r="M2798" s="31">
        <v>14</v>
      </c>
      <c r="N2798" s="31">
        <v>61</v>
      </c>
      <c r="O2798" s="30" t="s">
        <v>89</v>
      </c>
      <c r="P2798" s="25">
        <v>75</v>
      </c>
      <c r="Q2798" s="25">
        <v>98</v>
      </c>
      <c r="R2798" s="23" t="s">
        <v>183</v>
      </c>
      <c r="S2798" s="25">
        <v>56</v>
      </c>
      <c r="T2798" s="23" t="s">
        <v>113</v>
      </c>
    </row>
    <row r="2799" spans="1:20" x14ac:dyDescent="0.3">
      <c r="A2799" s="26">
        <v>44444</v>
      </c>
      <c r="B2799" s="23" t="s">
        <v>45</v>
      </c>
      <c r="C2799" s="23" t="s">
        <v>46</v>
      </c>
      <c r="D2799" s="23" t="s">
        <v>47</v>
      </c>
      <c r="E2799" s="25">
        <v>170</v>
      </c>
      <c r="F2799" s="24">
        <v>238</v>
      </c>
      <c r="G2799" s="24">
        <v>0</v>
      </c>
      <c r="H2799" s="24">
        <v>154</v>
      </c>
      <c r="I2799" s="23" t="s">
        <v>274</v>
      </c>
      <c r="J2799" s="24">
        <v>322</v>
      </c>
      <c r="K2799" s="23" t="s">
        <v>386</v>
      </c>
      <c r="L2799" s="32">
        <v>30</v>
      </c>
      <c r="M2799" s="31">
        <v>14</v>
      </c>
      <c r="N2799" s="31">
        <v>47</v>
      </c>
      <c r="O2799" s="30" t="s">
        <v>117</v>
      </c>
      <c r="P2799" s="25">
        <v>67</v>
      </c>
      <c r="Q2799" s="25">
        <v>98</v>
      </c>
      <c r="R2799" s="23" t="s">
        <v>66</v>
      </c>
      <c r="S2799" s="25">
        <v>44</v>
      </c>
      <c r="T2799" s="23" t="s">
        <v>51</v>
      </c>
    </row>
    <row r="2800" spans="1:20" x14ac:dyDescent="0.3">
      <c r="A2800" s="26">
        <v>44445</v>
      </c>
      <c r="B2800" s="23" t="s">
        <v>45</v>
      </c>
      <c r="C2800" s="23" t="s">
        <v>46</v>
      </c>
      <c r="D2800" s="23" t="s">
        <v>47</v>
      </c>
      <c r="E2800" s="25">
        <v>170</v>
      </c>
      <c r="F2800" s="24">
        <v>256</v>
      </c>
      <c r="G2800" s="24">
        <v>0</v>
      </c>
      <c r="H2800" s="24">
        <v>169</v>
      </c>
      <c r="I2800" s="23" t="s">
        <v>767</v>
      </c>
      <c r="J2800" s="24">
        <v>344</v>
      </c>
      <c r="K2800" s="23" t="s">
        <v>805</v>
      </c>
      <c r="L2800" s="30" t="s">
        <v>84</v>
      </c>
      <c r="M2800" s="31">
        <v>3</v>
      </c>
      <c r="N2800" s="31">
        <v>39</v>
      </c>
      <c r="O2800" s="30" t="s">
        <v>226</v>
      </c>
      <c r="P2800" s="25">
        <v>77</v>
      </c>
      <c r="Q2800" s="25">
        <v>95</v>
      </c>
      <c r="R2800" s="23" t="s">
        <v>80</v>
      </c>
      <c r="S2800" s="25">
        <v>42</v>
      </c>
      <c r="T2800" s="23" t="s">
        <v>128</v>
      </c>
    </row>
    <row r="2801" spans="1:20" x14ac:dyDescent="0.3">
      <c r="A2801" s="26">
        <v>44446</v>
      </c>
      <c r="B2801" s="23" t="s">
        <v>45</v>
      </c>
      <c r="C2801" s="23" t="s">
        <v>46</v>
      </c>
      <c r="D2801" s="23" t="s">
        <v>47</v>
      </c>
      <c r="E2801" s="25">
        <v>170</v>
      </c>
      <c r="F2801" s="24">
        <v>235</v>
      </c>
      <c r="G2801" s="24">
        <v>56</v>
      </c>
      <c r="H2801" s="24">
        <v>154</v>
      </c>
      <c r="I2801" s="23" t="s">
        <v>244</v>
      </c>
      <c r="J2801" s="24">
        <v>316</v>
      </c>
      <c r="K2801" s="23" t="s">
        <v>680</v>
      </c>
      <c r="L2801" s="32">
        <v>99</v>
      </c>
      <c r="M2801" s="31">
        <v>8</v>
      </c>
      <c r="N2801" s="31">
        <v>83</v>
      </c>
      <c r="O2801" s="30" t="s">
        <v>250</v>
      </c>
      <c r="P2801" s="25">
        <v>75</v>
      </c>
      <c r="Q2801" s="25">
        <v>99</v>
      </c>
      <c r="R2801" s="23" t="s">
        <v>100</v>
      </c>
      <c r="S2801" s="25">
        <v>35</v>
      </c>
      <c r="T2801" s="23" t="s">
        <v>250</v>
      </c>
    </row>
    <row r="2802" spans="1:20" x14ac:dyDescent="0.3">
      <c r="A2802" s="26">
        <v>44447</v>
      </c>
      <c r="B2802" s="23" t="s">
        <v>45</v>
      </c>
      <c r="C2802" s="23" t="s">
        <v>46</v>
      </c>
      <c r="D2802" s="23" t="s">
        <v>47</v>
      </c>
      <c r="E2802" s="25">
        <v>170</v>
      </c>
      <c r="F2802" s="24">
        <v>216</v>
      </c>
      <c r="G2802" s="24">
        <v>92</v>
      </c>
      <c r="H2802" s="24">
        <v>169</v>
      </c>
      <c r="I2802" s="23" t="s">
        <v>827</v>
      </c>
      <c r="J2802" s="24">
        <v>263</v>
      </c>
      <c r="K2802" s="23" t="s">
        <v>1131</v>
      </c>
      <c r="L2802" s="30" t="s">
        <v>116</v>
      </c>
      <c r="M2802" s="31">
        <v>11</v>
      </c>
      <c r="N2802" s="31">
        <v>67</v>
      </c>
      <c r="O2802" s="30" t="s">
        <v>158</v>
      </c>
      <c r="P2802" s="25">
        <v>83</v>
      </c>
      <c r="Q2802" s="25">
        <v>99</v>
      </c>
      <c r="R2802" s="23" t="s">
        <v>51</v>
      </c>
      <c r="S2802" s="25">
        <v>57</v>
      </c>
      <c r="T2802" s="23" t="s">
        <v>148</v>
      </c>
    </row>
    <row r="2803" spans="1:20" x14ac:dyDescent="0.3">
      <c r="A2803" s="26">
        <v>44448</v>
      </c>
      <c r="B2803" s="23" t="s">
        <v>45</v>
      </c>
      <c r="C2803" s="23" t="s">
        <v>46</v>
      </c>
      <c r="D2803" s="23" t="s">
        <v>47</v>
      </c>
      <c r="E2803" s="25">
        <v>170</v>
      </c>
      <c r="F2803" s="24">
        <v>215</v>
      </c>
      <c r="G2803" s="24">
        <v>142</v>
      </c>
      <c r="H2803" s="24">
        <v>173</v>
      </c>
      <c r="I2803" s="23" t="s">
        <v>51</v>
      </c>
      <c r="J2803" s="24">
        <v>257</v>
      </c>
      <c r="K2803" s="23" t="s">
        <v>402</v>
      </c>
      <c r="L2803" s="30" t="s">
        <v>84</v>
      </c>
      <c r="M2803" s="31">
        <v>14</v>
      </c>
      <c r="N2803" s="31">
        <v>53</v>
      </c>
      <c r="O2803" s="30" t="s">
        <v>167</v>
      </c>
      <c r="P2803" s="25">
        <v>84</v>
      </c>
      <c r="Q2803" s="25">
        <v>99</v>
      </c>
      <c r="R2803" s="23" t="s">
        <v>51</v>
      </c>
      <c r="S2803" s="25">
        <v>60</v>
      </c>
      <c r="T2803" s="23" t="s">
        <v>71</v>
      </c>
    </row>
    <row r="2804" spans="1:20" x14ac:dyDescent="0.3">
      <c r="A2804" s="26">
        <v>44449</v>
      </c>
      <c r="B2804" s="23" t="s">
        <v>45</v>
      </c>
      <c r="C2804" s="23" t="s">
        <v>46</v>
      </c>
      <c r="D2804" s="23" t="s">
        <v>47</v>
      </c>
      <c r="E2804" s="25">
        <v>170</v>
      </c>
      <c r="F2804" s="24">
        <v>202</v>
      </c>
      <c r="G2804" s="24">
        <v>0</v>
      </c>
      <c r="H2804" s="24">
        <v>163</v>
      </c>
      <c r="I2804" s="23" t="s">
        <v>301</v>
      </c>
      <c r="J2804" s="24">
        <v>240</v>
      </c>
      <c r="K2804" s="23" t="s">
        <v>262</v>
      </c>
      <c r="L2804" s="30" t="s">
        <v>218</v>
      </c>
      <c r="M2804" s="31">
        <v>8</v>
      </c>
      <c r="N2804" s="31">
        <v>58</v>
      </c>
      <c r="O2804" s="30" t="s">
        <v>71</v>
      </c>
      <c r="P2804" s="25">
        <v>78</v>
      </c>
      <c r="Q2804" s="25">
        <v>99</v>
      </c>
      <c r="R2804" s="23" t="s">
        <v>51</v>
      </c>
      <c r="S2804" s="25">
        <v>59</v>
      </c>
      <c r="T2804" s="23" t="s">
        <v>89</v>
      </c>
    </row>
    <row r="2805" spans="1:20" x14ac:dyDescent="0.3">
      <c r="A2805" s="26">
        <v>44450</v>
      </c>
      <c r="B2805" s="23" t="s">
        <v>45</v>
      </c>
      <c r="C2805" s="23" t="s">
        <v>46</v>
      </c>
      <c r="D2805" s="23" t="s">
        <v>47</v>
      </c>
      <c r="E2805" s="25">
        <v>170</v>
      </c>
      <c r="F2805" s="24">
        <v>205</v>
      </c>
      <c r="G2805" s="24">
        <v>0</v>
      </c>
      <c r="H2805" s="24">
        <v>151</v>
      </c>
      <c r="I2805" s="23" t="s">
        <v>51</v>
      </c>
      <c r="J2805" s="24">
        <v>259</v>
      </c>
      <c r="K2805" s="23" t="s">
        <v>584</v>
      </c>
      <c r="L2805" s="30" t="s">
        <v>84</v>
      </c>
      <c r="M2805" s="31">
        <v>14</v>
      </c>
      <c r="N2805" s="31">
        <v>56</v>
      </c>
      <c r="O2805" s="30" t="s">
        <v>250</v>
      </c>
      <c r="P2805" s="25">
        <v>74</v>
      </c>
      <c r="Q2805" s="25">
        <v>99</v>
      </c>
      <c r="R2805" s="23" t="s">
        <v>166</v>
      </c>
      <c r="S2805" s="25">
        <v>55</v>
      </c>
      <c r="T2805" s="23" t="s">
        <v>89</v>
      </c>
    </row>
    <row r="2806" spans="1:20" x14ac:dyDescent="0.3">
      <c r="A2806" s="26">
        <v>44451</v>
      </c>
      <c r="B2806" s="23" t="s">
        <v>45</v>
      </c>
      <c r="C2806" s="23" t="s">
        <v>46</v>
      </c>
      <c r="D2806" s="23" t="s">
        <v>47</v>
      </c>
      <c r="E2806" s="25">
        <v>170</v>
      </c>
      <c r="F2806" s="24">
        <v>224</v>
      </c>
      <c r="G2806" s="24">
        <v>0</v>
      </c>
      <c r="H2806" s="24">
        <v>144</v>
      </c>
      <c r="I2806" s="23" t="s">
        <v>888</v>
      </c>
      <c r="J2806" s="24">
        <v>305</v>
      </c>
      <c r="K2806" s="23" t="s">
        <v>368</v>
      </c>
      <c r="L2806" s="30" t="s">
        <v>84</v>
      </c>
      <c r="M2806" s="31">
        <v>8</v>
      </c>
      <c r="N2806" s="31">
        <v>53</v>
      </c>
      <c r="O2806" s="30" t="s">
        <v>135</v>
      </c>
      <c r="P2806" s="25">
        <v>70</v>
      </c>
      <c r="Q2806" s="25">
        <v>99</v>
      </c>
      <c r="R2806" s="23" t="s">
        <v>124</v>
      </c>
      <c r="S2806" s="25">
        <v>45</v>
      </c>
      <c r="T2806" s="23" t="s">
        <v>206</v>
      </c>
    </row>
    <row r="2807" spans="1:20" x14ac:dyDescent="0.3">
      <c r="A2807" s="26">
        <v>44452</v>
      </c>
      <c r="B2807" s="23" t="s">
        <v>45</v>
      </c>
      <c r="C2807" s="23" t="s">
        <v>46</v>
      </c>
      <c r="D2807" s="23" t="s">
        <v>47</v>
      </c>
      <c r="E2807" s="25">
        <v>170</v>
      </c>
      <c r="F2807" s="24">
        <v>234</v>
      </c>
      <c r="G2807" s="24">
        <v>24</v>
      </c>
      <c r="H2807" s="24">
        <v>175</v>
      </c>
      <c r="I2807" s="23" t="s">
        <v>1132</v>
      </c>
      <c r="J2807" s="24">
        <v>294</v>
      </c>
      <c r="K2807" s="23" t="s">
        <v>712</v>
      </c>
      <c r="L2807" s="32">
        <v>27</v>
      </c>
      <c r="M2807" s="31">
        <v>11</v>
      </c>
      <c r="N2807" s="31">
        <v>111</v>
      </c>
      <c r="O2807" s="30" t="s">
        <v>179</v>
      </c>
      <c r="P2807" s="25">
        <v>72</v>
      </c>
      <c r="Q2807" s="25">
        <v>96</v>
      </c>
      <c r="R2807" s="23" t="s">
        <v>51</v>
      </c>
      <c r="S2807" s="25">
        <v>37</v>
      </c>
      <c r="T2807" s="23" t="s">
        <v>71</v>
      </c>
    </row>
    <row r="2808" spans="1:20" x14ac:dyDescent="0.3">
      <c r="A2808" s="26">
        <v>44453</v>
      </c>
      <c r="B2808" s="23" t="s">
        <v>45</v>
      </c>
      <c r="C2808" s="23" t="s">
        <v>46</v>
      </c>
      <c r="D2808" s="23" t="s">
        <v>47</v>
      </c>
      <c r="E2808" s="25">
        <v>170</v>
      </c>
      <c r="F2808" s="24">
        <v>212</v>
      </c>
      <c r="G2808" s="24">
        <v>8</v>
      </c>
      <c r="H2808" s="24">
        <v>160</v>
      </c>
      <c r="I2808" s="23" t="s">
        <v>888</v>
      </c>
      <c r="J2808" s="24">
        <v>265</v>
      </c>
      <c r="K2808" s="23" t="s">
        <v>458</v>
      </c>
      <c r="L2808" s="32">
        <v>24</v>
      </c>
      <c r="M2808" s="31">
        <v>8</v>
      </c>
      <c r="N2808" s="31">
        <v>78</v>
      </c>
      <c r="O2808" s="30" t="s">
        <v>117</v>
      </c>
      <c r="P2808" s="25">
        <v>78</v>
      </c>
      <c r="Q2808" s="25">
        <v>99</v>
      </c>
      <c r="R2808" s="23" t="s">
        <v>258</v>
      </c>
      <c r="S2808" s="25">
        <v>50</v>
      </c>
      <c r="T2808" s="23" t="s">
        <v>215</v>
      </c>
    </row>
    <row r="2809" spans="1:20" x14ac:dyDescent="0.3">
      <c r="A2809" s="26">
        <v>44454</v>
      </c>
      <c r="B2809" s="23" t="s">
        <v>45</v>
      </c>
      <c r="C2809" s="23" t="s">
        <v>46</v>
      </c>
      <c r="D2809" s="23" t="s">
        <v>47</v>
      </c>
      <c r="E2809" s="25">
        <v>170</v>
      </c>
      <c r="F2809" s="24">
        <v>192</v>
      </c>
      <c r="G2809" s="24">
        <v>120</v>
      </c>
      <c r="H2809" s="24">
        <v>174</v>
      </c>
      <c r="I2809" s="23" t="s">
        <v>692</v>
      </c>
      <c r="J2809" s="24">
        <v>209</v>
      </c>
      <c r="K2809" s="23" t="s">
        <v>387</v>
      </c>
      <c r="L2809" s="32">
        <v>25</v>
      </c>
      <c r="M2809" s="31">
        <v>6</v>
      </c>
      <c r="N2809" s="31">
        <v>42</v>
      </c>
      <c r="O2809" s="30" t="s">
        <v>117</v>
      </c>
      <c r="P2809" s="25">
        <v>96</v>
      </c>
      <c r="Q2809" s="25">
        <v>99</v>
      </c>
      <c r="R2809" s="23" t="s">
        <v>51</v>
      </c>
      <c r="S2809" s="25">
        <v>83</v>
      </c>
      <c r="T2809" s="23" t="s">
        <v>226</v>
      </c>
    </row>
    <row r="2810" spans="1:20" x14ac:dyDescent="0.3">
      <c r="A2810" s="26">
        <v>44455</v>
      </c>
      <c r="B2810" s="23" t="s">
        <v>45</v>
      </c>
      <c r="C2810" s="23" t="s">
        <v>46</v>
      </c>
      <c r="D2810" s="23" t="s">
        <v>47</v>
      </c>
      <c r="E2810" s="25">
        <v>170</v>
      </c>
      <c r="F2810" s="24">
        <v>196</v>
      </c>
      <c r="G2810" s="24">
        <v>0</v>
      </c>
      <c r="H2810" s="24">
        <v>163</v>
      </c>
      <c r="I2810" s="23" t="s">
        <v>272</v>
      </c>
      <c r="J2810" s="24">
        <v>229</v>
      </c>
      <c r="K2810" s="23" t="s">
        <v>233</v>
      </c>
      <c r="L2810" s="30" t="s">
        <v>218</v>
      </c>
      <c r="M2810" s="31">
        <v>8</v>
      </c>
      <c r="N2810" s="31">
        <v>53</v>
      </c>
      <c r="O2810" s="30" t="s">
        <v>71</v>
      </c>
      <c r="P2810" s="25">
        <v>81</v>
      </c>
      <c r="Q2810" s="25">
        <v>99</v>
      </c>
      <c r="R2810" s="23" t="s">
        <v>51</v>
      </c>
      <c r="S2810" s="25">
        <v>63</v>
      </c>
      <c r="T2810" s="23" t="s">
        <v>81</v>
      </c>
    </row>
    <row r="2811" spans="1:20" x14ac:dyDescent="0.3">
      <c r="A2811" s="26">
        <v>44456</v>
      </c>
      <c r="B2811" s="23" t="s">
        <v>45</v>
      </c>
      <c r="C2811" s="23" t="s">
        <v>46</v>
      </c>
      <c r="D2811" s="23" t="s">
        <v>47</v>
      </c>
      <c r="E2811" s="25">
        <v>170</v>
      </c>
      <c r="F2811" s="24">
        <v>202</v>
      </c>
      <c r="G2811" s="24">
        <v>124</v>
      </c>
      <c r="H2811" s="24">
        <v>139</v>
      </c>
      <c r="I2811" s="23" t="s">
        <v>51</v>
      </c>
      <c r="J2811" s="24">
        <v>264</v>
      </c>
      <c r="K2811" s="23" t="s">
        <v>524</v>
      </c>
      <c r="L2811" s="32">
        <v>26</v>
      </c>
      <c r="M2811" s="31">
        <v>14</v>
      </c>
      <c r="N2811" s="31">
        <v>94</v>
      </c>
      <c r="O2811" s="30" t="s">
        <v>186</v>
      </c>
      <c r="P2811" s="25">
        <v>81</v>
      </c>
      <c r="Q2811" s="25">
        <v>98</v>
      </c>
      <c r="R2811" s="23" t="s">
        <v>51</v>
      </c>
      <c r="S2811" s="25">
        <v>50</v>
      </c>
      <c r="T2811" s="23" t="s">
        <v>89</v>
      </c>
    </row>
    <row r="2812" spans="1:20" x14ac:dyDescent="0.3">
      <c r="A2812" s="26">
        <v>44457</v>
      </c>
      <c r="B2812" s="23" t="s">
        <v>45</v>
      </c>
      <c r="C2812" s="23" t="s">
        <v>46</v>
      </c>
      <c r="D2812" s="23" t="s">
        <v>47</v>
      </c>
      <c r="E2812" s="25">
        <v>170</v>
      </c>
      <c r="F2812" s="24">
        <v>160</v>
      </c>
      <c r="G2812" s="24">
        <v>0</v>
      </c>
      <c r="H2812" s="24">
        <v>112</v>
      </c>
      <c r="I2812" s="23" t="s">
        <v>619</v>
      </c>
      <c r="J2812" s="24">
        <v>209</v>
      </c>
      <c r="K2812" s="23" t="s">
        <v>326</v>
      </c>
      <c r="L2812" s="32">
        <v>26</v>
      </c>
      <c r="M2812" s="31">
        <v>11</v>
      </c>
      <c r="N2812" s="31">
        <v>67</v>
      </c>
      <c r="O2812" s="30" t="s">
        <v>61</v>
      </c>
      <c r="P2812" s="25">
        <v>74</v>
      </c>
      <c r="Q2812" s="25">
        <v>99</v>
      </c>
      <c r="R2812" s="23" t="s">
        <v>51</v>
      </c>
      <c r="S2812" s="25">
        <v>50</v>
      </c>
      <c r="T2812" s="23" t="s">
        <v>113</v>
      </c>
    </row>
    <row r="2813" spans="1:20" x14ac:dyDescent="0.3">
      <c r="A2813" s="26">
        <v>44458</v>
      </c>
      <c r="B2813" s="23" t="s">
        <v>45</v>
      </c>
      <c r="C2813" s="23" t="s">
        <v>46</v>
      </c>
      <c r="D2813" s="23" t="s">
        <v>47</v>
      </c>
      <c r="E2813" s="25">
        <v>170</v>
      </c>
      <c r="F2813" s="24">
        <v>167</v>
      </c>
      <c r="G2813" s="24">
        <v>50</v>
      </c>
      <c r="H2813" s="24">
        <v>101</v>
      </c>
      <c r="I2813" s="23" t="s">
        <v>451</v>
      </c>
      <c r="J2813" s="24">
        <v>233</v>
      </c>
      <c r="K2813" s="23" t="s">
        <v>412</v>
      </c>
      <c r="L2813" s="32">
        <v>36</v>
      </c>
      <c r="M2813" s="31">
        <v>11</v>
      </c>
      <c r="N2813" s="31">
        <v>58</v>
      </c>
      <c r="O2813" s="30" t="s">
        <v>201</v>
      </c>
      <c r="P2813" s="25">
        <v>75</v>
      </c>
      <c r="Q2813" s="25">
        <v>98</v>
      </c>
      <c r="R2813" s="23" t="s">
        <v>51</v>
      </c>
      <c r="S2813" s="25">
        <v>49</v>
      </c>
      <c r="T2813" s="23" t="s">
        <v>50</v>
      </c>
    </row>
    <row r="2814" spans="1:20" x14ac:dyDescent="0.3">
      <c r="A2814" s="26">
        <v>44459</v>
      </c>
      <c r="B2814" s="23" t="s">
        <v>45</v>
      </c>
      <c r="C2814" s="23" t="s">
        <v>46</v>
      </c>
      <c r="D2814" s="23" t="s">
        <v>47</v>
      </c>
      <c r="E2814" s="25">
        <v>170</v>
      </c>
      <c r="F2814" s="24">
        <v>162</v>
      </c>
      <c r="G2814" s="24">
        <v>84</v>
      </c>
      <c r="H2814" s="24">
        <v>137</v>
      </c>
      <c r="I2814" s="23" t="s">
        <v>504</v>
      </c>
      <c r="J2814" s="24">
        <v>188</v>
      </c>
      <c r="K2814" s="23" t="s">
        <v>381</v>
      </c>
      <c r="L2814" s="32">
        <v>27</v>
      </c>
      <c r="M2814" s="31">
        <v>11</v>
      </c>
      <c r="N2814" s="31">
        <v>61</v>
      </c>
      <c r="O2814" s="30" t="s">
        <v>133</v>
      </c>
      <c r="P2814" s="25">
        <v>90</v>
      </c>
      <c r="Q2814" s="25">
        <v>99</v>
      </c>
      <c r="R2814" s="23" t="s">
        <v>51</v>
      </c>
      <c r="S2814" s="25">
        <v>70</v>
      </c>
      <c r="T2814" s="23" t="s">
        <v>182</v>
      </c>
    </row>
    <row r="2815" spans="1:20" x14ac:dyDescent="0.3">
      <c r="A2815" s="26">
        <v>44460</v>
      </c>
      <c r="B2815" s="23" t="s">
        <v>45</v>
      </c>
      <c r="C2815" s="23" t="s">
        <v>46</v>
      </c>
      <c r="D2815" s="23" t="s">
        <v>47</v>
      </c>
      <c r="E2815" s="25">
        <v>170</v>
      </c>
      <c r="F2815" s="24">
        <v>154</v>
      </c>
      <c r="G2815" s="24">
        <v>68</v>
      </c>
      <c r="H2815" s="24">
        <v>122</v>
      </c>
      <c r="I2815" s="23" t="s">
        <v>729</v>
      </c>
      <c r="J2815" s="24">
        <v>186</v>
      </c>
      <c r="K2815" s="23" t="s">
        <v>493</v>
      </c>
      <c r="L2815" s="32">
        <v>99</v>
      </c>
      <c r="M2815" s="31">
        <v>6</v>
      </c>
      <c r="N2815" s="31">
        <v>42</v>
      </c>
      <c r="O2815" s="30" t="s">
        <v>135</v>
      </c>
      <c r="P2815" s="25">
        <v>89</v>
      </c>
      <c r="Q2815" s="25">
        <v>100</v>
      </c>
      <c r="R2815" s="23" t="s">
        <v>100</v>
      </c>
      <c r="S2815" s="25">
        <v>70</v>
      </c>
      <c r="T2815" s="23" t="s">
        <v>71</v>
      </c>
    </row>
    <row r="2816" spans="1:20" x14ac:dyDescent="0.3">
      <c r="A2816" s="26">
        <v>44461</v>
      </c>
      <c r="B2816" s="23" t="s">
        <v>45</v>
      </c>
      <c r="C2816" s="23" t="s">
        <v>46</v>
      </c>
      <c r="D2816" s="23" t="s">
        <v>47</v>
      </c>
      <c r="E2816" s="25">
        <v>170</v>
      </c>
      <c r="F2816" s="24">
        <v>173</v>
      </c>
      <c r="G2816" s="24">
        <v>20</v>
      </c>
      <c r="H2816" s="24">
        <v>135</v>
      </c>
      <c r="I2816" s="23" t="s">
        <v>470</v>
      </c>
      <c r="J2816" s="24">
        <v>211</v>
      </c>
      <c r="K2816" s="23" t="s">
        <v>366</v>
      </c>
      <c r="L2816" s="30" t="s">
        <v>116</v>
      </c>
      <c r="M2816" s="31">
        <v>11</v>
      </c>
      <c r="N2816" s="31">
        <v>67</v>
      </c>
      <c r="O2816" s="30" t="s">
        <v>52</v>
      </c>
      <c r="P2816" s="25">
        <v>83</v>
      </c>
      <c r="Q2816" s="25">
        <v>100</v>
      </c>
      <c r="R2816" s="23" t="s">
        <v>51</v>
      </c>
      <c r="S2816" s="25">
        <v>65</v>
      </c>
      <c r="T2816" s="23" t="s">
        <v>117</v>
      </c>
    </row>
    <row r="2817" spans="1:20" x14ac:dyDescent="0.3">
      <c r="A2817" s="26">
        <v>44462</v>
      </c>
      <c r="B2817" s="23" t="s">
        <v>45</v>
      </c>
      <c r="C2817" s="23" t="s">
        <v>46</v>
      </c>
      <c r="D2817" s="23" t="s">
        <v>47</v>
      </c>
      <c r="E2817" s="25">
        <v>170</v>
      </c>
      <c r="F2817" s="24">
        <v>172</v>
      </c>
      <c r="G2817" s="24">
        <v>0</v>
      </c>
      <c r="H2817" s="24">
        <v>128</v>
      </c>
      <c r="I2817" s="23" t="s">
        <v>995</v>
      </c>
      <c r="J2817" s="24">
        <v>215</v>
      </c>
      <c r="K2817" s="23" t="s">
        <v>443</v>
      </c>
      <c r="L2817" s="30" t="s">
        <v>84</v>
      </c>
      <c r="M2817" s="31">
        <v>11</v>
      </c>
      <c r="N2817" s="31">
        <v>42</v>
      </c>
      <c r="O2817" s="30" t="s">
        <v>260</v>
      </c>
      <c r="P2817" s="25">
        <v>83</v>
      </c>
      <c r="Q2817" s="25">
        <v>99</v>
      </c>
      <c r="R2817" s="23" t="s">
        <v>51</v>
      </c>
      <c r="S2817" s="25">
        <v>67</v>
      </c>
      <c r="T2817" s="23" t="s">
        <v>188</v>
      </c>
    </row>
    <row r="2818" spans="1:20" x14ac:dyDescent="0.3">
      <c r="A2818" s="26">
        <v>44463</v>
      </c>
      <c r="B2818" s="23" t="s">
        <v>45</v>
      </c>
      <c r="C2818" s="23" t="s">
        <v>46</v>
      </c>
      <c r="D2818" s="23" t="s">
        <v>47</v>
      </c>
      <c r="E2818" s="25">
        <v>170</v>
      </c>
      <c r="F2818" s="24">
        <v>194</v>
      </c>
      <c r="G2818" s="24">
        <v>4</v>
      </c>
      <c r="H2818" s="24">
        <v>148</v>
      </c>
      <c r="I2818" s="23" t="s">
        <v>1114</v>
      </c>
      <c r="J2818" s="24">
        <v>239</v>
      </c>
      <c r="K2818" s="23" t="s">
        <v>161</v>
      </c>
      <c r="L2818" s="32">
        <v>27</v>
      </c>
      <c r="M2818" s="31">
        <v>8</v>
      </c>
      <c r="N2818" s="31">
        <v>33</v>
      </c>
      <c r="O2818" s="30" t="s">
        <v>369</v>
      </c>
      <c r="P2818" s="25">
        <v>90</v>
      </c>
      <c r="Q2818" s="25">
        <v>98</v>
      </c>
      <c r="R2818" s="23" t="s">
        <v>51</v>
      </c>
      <c r="S2818" s="25">
        <v>69</v>
      </c>
      <c r="T2818" s="23" t="s">
        <v>201</v>
      </c>
    </row>
    <row r="2819" spans="1:20" x14ac:dyDescent="0.3">
      <c r="A2819" s="26">
        <v>44464</v>
      </c>
      <c r="B2819" s="23" t="s">
        <v>45</v>
      </c>
      <c r="C2819" s="23" t="s">
        <v>46</v>
      </c>
      <c r="D2819" s="23" t="s">
        <v>47</v>
      </c>
      <c r="E2819" s="25">
        <v>170</v>
      </c>
      <c r="F2819" s="24">
        <v>179</v>
      </c>
      <c r="G2819" s="24">
        <v>66</v>
      </c>
      <c r="H2819" s="24">
        <v>138</v>
      </c>
      <c r="I2819" s="23" t="s">
        <v>144</v>
      </c>
      <c r="J2819" s="24">
        <v>220</v>
      </c>
      <c r="K2819" s="23" t="s">
        <v>575</v>
      </c>
      <c r="L2819" s="32">
        <v>30</v>
      </c>
      <c r="M2819" s="31">
        <v>6</v>
      </c>
      <c r="N2819" s="31">
        <v>86</v>
      </c>
      <c r="O2819" s="30" t="s">
        <v>56</v>
      </c>
      <c r="P2819" s="25">
        <v>86</v>
      </c>
      <c r="Q2819" s="25">
        <v>99</v>
      </c>
      <c r="R2819" s="23" t="s">
        <v>51</v>
      </c>
      <c r="S2819" s="25">
        <v>66</v>
      </c>
      <c r="T2819" s="23" t="s">
        <v>61</v>
      </c>
    </row>
    <row r="2820" spans="1:20" x14ac:dyDescent="0.3">
      <c r="A2820" s="26">
        <v>44465</v>
      </c>
      <c r="B2820" s="23" t="s">
        <v>45</v>
      </c>
      <c r="C2820" s="23" t="s">
        <v>46</v>
      </c>
      <c r="D2820" s="23" t="s">
        <v>47</v>
      </c>
      <c r="E2820" s="25">
        <v>170</v>
      </c>
      <c r="F2820" s="24">
        <v>179</v>
      </c>
      <c r="G2820" s="24">
        <v>6</v>
      </c>
      <c r="H2820" s="24">
        <v>118</v>
      </c>
      <c r="I2820" s="23" t="s">
        <v>541</v>
      </c>
      <c r="J2820" s="24">
        <v>240</v>
      </c>
      <c r="K2820" s="23" t="s">
        <v>299</v>
      </c>
      <c r="L2820" s="32">
        <v>99</v>
      </c>
      <c r="M2820" s="31">
        <v>8</v>
      </c>
      <c r="N2820" s="31">
        <v>39</v>
      </c>
      <c r="O2820" s="30" t="s">
        <v>51</v>
      </c>
      <c r="P2820" s="25">
        <v>81</v>
      </c>
      <c r="Q2820" s="25">
        <v>99</v>
      </c>
      <c r="R2820" s="23" t="s">
        <v>51</v>
      </c>
      <c r="S2820" s="25">
        <v>59</v>
      </c>
      <c r="T2820" s="23" t="s">
        <v>81</v>
      </c>
    </row>
    <row r="2821" spans="1:20" x14ac:dyDescent="0.3">
      <c r="A2821" s="26">
        <v>44466</v>
      </c>
      <c r="B2821" s="23" t="s">
        <v>45</v>
      </c>
      <c r="C2821" s="23" t="s">
        <v>46</v>
      </c>
      <c r="D2821" s="23" t="s">
        <v>47</v>
      </c>
      <c r="E2821" s="25">
        <v>170</v>
      </c>
      <c r="F2821" s="24">
        <v>163</v>
      </c>
      <c r="G2821" s="24">
        <v>24</v>
      </c>
      <c r="H2821" s="24">
        <v>135</v>
      </c>
      <c r="I2821" s="23" t="s">
        <v>356</v>
      </c>
      <c r="J2821" s="24">
        <v>191</v>
      </c>
      <c r="K2821" s="23" t="s">
        <v>212</v>
      </c>
      <c r="L2821" s="32">
        <v>25</v>
      </c>
      <c r="M2821" s="31">
        <v>0</v>
      </c>
      <c r="N2821" s="31">
        <v>61</v>
      </c>
      <c r="O2821" s="30" t="s">
        <v>537</v>
      </c>
      <c r="P2821" s="25">
        <v>84</v>
      </c>
      <c r="Q2821" s="25">
        <v>100</v>
      </c>
      <c r="R2821" s="23" t="s">
        <v>193</v>
      </c>
      <c r="S2821" s="25">
        <v>64</v>
      </c>
      <c r="T2821" s="23" t="s">
        <v>121</v>
      </c>
    </row>
    <row r="2822" spans="1:20" x14ac:dyDescent="0.3">
      <c r="A2822" s="26">
        <v>44467</v>
      </c>
      <c r="B2822" s="23" t="s">
        <v>45</v>
      </c>
      <c r="C2822" s="23" t="s">
        <v>46</v>
      </c>
      <c r="D2822" s="23" t="s">
        <v>47</v>
      </c>
      <c r="E2822" s="25">
        <v>170</v>
      </c>
      <c r="F2822" s="24">
        <v>152</v>
      </c>
      <c r="G2822" s="24">
        <v>0</v>
      </c>
      <c r="H2822" s="24">
        <v>115</v>
      </c>
      <c r="I2822" s="23" t="s">
        <v>51</v>
      </c>
      <c r="J2822" s="24">
        <v>190</v>
      </c>
      <c r="K2822" s="23" t="s">
        <v>1133</v>
      </c>
      <c r="L2822" s="30" t="s">
        <v>116</v>
      </c>
      <c r="M2822" s="31">
        <v>6</v>
      </c>
      <c r="N2822" s="31">
        <v>50</v>
      </c>
      <c r="O2822" s="30" t="s">
        <v>129</v>
      </c>
      <c r="P2822" s="25">
        <v>87</v>
      </c>
      <c r="Q2822" s="25">
        <v>99</v>
      </c>
      <c r="R2822" s="23" t="s">
        <v>75</v>
      </c>
      <c r="S2822" s="25">
        <v>71</v>
      </c>
      <c r="T2822" s="23" t="s">
        <v>209</v>
      </c>
    </row>
    <row r="2823" spans="1:20" x14ac:dyDescent="0.3">
      <c r="A2823" s="26">
        <v>44468</v>
      </c>
      <c r="B2823" s="23" t="s">
        <v>45</v>
      </c>
      <c r="C2823" s="23" t="s">
        <v>46</v>
      </c>
      <c r="D2823" s="23" t="s">
        <v>47</v>
      </c>
      <c r="E2823" s="25">
        <v>170</v>
      </c>
      <c r="F2823" s="24">
        <v>156</v>
      </c>
      <c r="G2823" s="24">
        <v>0</v>
      </c>
      <c r="H2823" s="24">
        <v>111</v>
      </c>
      <c r="I2823" s="23" t="s">
        <v>1037</v>
      </c>
      <c r="J2823" s="24">
        <v>201</v>
      </c>
      <c r="K2823" s="23" t="s">
        <v>291</v>
      </c>
      <c r="L2823" s="30" t="s">
        <v>84</v>
      </c>
      <c r="M2823" s="31">
        <v>8</v>
      </c>
      <c r="N2823" s="31">
        <v>61</v>
      </c>
      <c r="O2823" s="30" t="s">
        <v>158</v>
      </c>
      <c r="P2823" s="25">
        <v>82</v>
      </c>
      <c r="Q2823" s="25">
        <v>97</v>
      </c>
      <c r="R2823" s="23" t="s">
        <v>80</v>
      </c>
      <c r="S2823" s="25">
        <v>68</v>
      </c>
      <c r="T2823" s="23" t="s">
        <v>89</v>
      </c>
    </row>
    <row r="2824" spans="1:20" x14ac:dyDescent="0.3">
      <c r="A2824" s="26">
        <v>44469</v>
      </c>
      <c r="B2824" s="23" t="s">
        <v>45</v>
      </c>
      <c r="C2824" s="23" t="s">
        <v>46</v>
      </c>
      <c r="D2824" s="23" t="s">
        <v>47</v>
      </c>
      <c r="E2824" s="25">
        <v>170</v>
      </c>
      <c r="F2824" s="24">
        <v>180</v>
      </c>
      <c r="G2824" s="24">
        <v>0</v>
      </c>
      <c r="H2824" s="24">
        <v>135</v>
      </c>
      <c r="I2824" s="23" t="s">
        <v>470</v>
      </c>
      <c r="J2824" s="24">
        <v>226</v>
      </c>
      <c r="K2824" s="23" t="s">
        <v>146</v>
      </c>
      <c r="L2824" s="32">
        <v>36</v>
      </c>
      <c r="M2824" s="31">
        <v>8</v>
      </c>
      <c r="N2824" s="31">
        <v>50</v>
      </c>
      <c r="O2824" s="30" t="s">
        <v>129</v>
      </c>
      <c r="P2824" s="25">
        <v>79</v>
      </c>
      <c r="Q2824" s="25">
        <v>98</v>
      </c>
      <c r="R2824" s="23" t="s">
        <v>108</v>
      </c>
      <c r="S2824" s="25">
        <v>57</v>
      </c>
      <c r="T2824" s="23" t="s">
        <v>146</v>
      </c>
    </row>
    <row r="2825" spans="1:20" x14ac:dyDescent="0.3">
      <c r="A2825" s="26">
        <v>44470</v>
      </c>
      <c r="B2825" s="23" t="s">
        <v>45</v>
      </c>
      <c r="C2825" s="23" t="s">
        <v>46</v>
      </c>
      <c r="D2825" s="23" t="s">
        <v>47</v>
      </c>
      <c r="E2825" s="25">
        <v>170</v>
      </c>
      <c r="F2825" s="24">
        <v>194</v>
      </c>
      <c r="G2825" s="24">
        <v>0</v>
      </c>
      <c r="H2825" s="24">
        <v>132</v>
      </c>
      <c r="I2825" s="23" t="s">
        <v>319</v>
      </c>
      <c r="J2825" s="24">
        <v>257</v>
      </c>
      <c r="K2825" s="23" t="s">
        <v>711</v>
      </c>
      <c r="L2825" s="30" t="s">
        <v>218</v>
      </c>
      <c r="M2825" s="31">
        <v>17</v>
      </c>
      <c r="N2825" s="31">
        <v>64</v>
      </c>
      <c r="O2825" s="30" t="s">
        <v>135</v>
      </c>
      <c r="P2825" s="25">
        <v>78</v>
      </c>
      <c r="Q2825" s="25">
        <v>98</v>
      </c>
      <c r="R2825" s="23" t="s">
        <v>51</v>
      </c>
      <c r="S2825" s="25">
        <v>50</v>
      </c>
      <c r="T2825" s="23" t="s">
        <v>158</v>
      </c>
    </row>
    <row r="2826" spans="1:20" x14ac:dyDescent="0.3">
      <c r="A2826" s="26">
        <v>44471</v>
      </c>
      <c r="B2826" s="23" t="s">
        <v>45</v>
      </c>
      <c r="C2826" s="23" t="s">
        <v>46</v>
      </c>
      <c r="D2826" s="23" t="s">
        <v>47</v>
      </c>
      <c r="E2826" s="25">
        <v>170</v>
      </c>
      <c r="F2826" s="24">
        <v>194</v>
      </c>
      <c r="G2826" s="24">
        <v>228</v>
      </c>
      <c r="H2826" s="24">
        <v>142</v>
      </c>
      <c r="I2826" s="23" t="s">
        <v>564</v>
      </c>
      <c r="J2826" s="24">
        <v>246</v>
      </c>
      <c r="K2826" s="23" t="s">
        <v>992</v>
      </c>
      <c r="L2826" s="32">
        <v>25</v>
      </c>
      <c r="M2826" s="31">
        <v>17</v>
      </c>
      <c r="N2826" s="31">
        <v>100</v>
      </c>
      <c r="O2826" s="30" t="s">
        <v>189</v>
      </c>
      <c r="P2826" s="25">
        <v>71</v>
      </c>
      <c r="Q2826" s="25">
        <v>96</v>
      </c>
      <c r="R2826" s="23" t="s">
        <v>183</v>
      </c>
      <c r="S2826" s="25">
        <v>50</v>
      </c>
      <c r="T2826" s="23" t="s">
        <v>369</v>
      </c>
    </row>
    <row r="2827" spans="1:20" x14ac:dyDescent="0.3">
      <c r="A2827" s="26">
        <v>44472</v>
      </c>
      <c r="B2827" s="23" t="s">
        <v>45</v>
      </c>
      <c r="C2827" s="23" t="s">
        <v>46</v>
      </c>
      <c r="D2827" s="23" t="s">
        <v>47</v>
      </c>
      <c r="E2827" s="25">
        <v>170</v>
      </c>
      <c r="F2827" s="24">
        <v>162</v>
      </c>
      <c r="G2827" s="24">
        <v>0</v>
      </c>
      <c r="H2827" s="24">
        <v>91</v>
      </c>
      <c r="I2827" s="23" t="s">
        <v>165</v>
      </c>
      <c r="J2827" s="24">
        <v>233</v>
      </c>
      <c r="K2827" s="23" t="s">
        <v>67</v>
      </c>
      <c r="L2827" s="32">
        <v>22</v>
      </c>
      <c r="M2827" s="31">
        <v>14</v>
      </c>
      <c r="N2827" s="31">
        <v>111</v>
      </c>
      <c r="O2827" s="30" t="s">
        <v>85</v>
      </c>
      <c r="P2827" s="25">
        <v>73</v>
      </c>
      <c r="Q2827" s="25">
        <v>97</v>
      </c>
      <c r="R2827" s="23" t="s">
        <v>111</v>
      </c>
      <c r="S2827" s="25">
        <v>42</v>
      </c>
      <c r="T2827" s="23" t="s">
        <v>50</v>
      </c>
    </row>
    <row r="2828" spans="1:20" x14ac:dyDescent="0.3">
      <c r="A2828" s="26">
        <v>44473</v>
      </c>
      <c r="B2828" s="23" t="s">
        <v>45</v>
      </c>
      <c r="C2828" s="23" t="s">
        <v>46</v>
      </c>
      <c r="D2828" s="23" t="s">
        <v>47</v>
      </c>
      <c r="E2828" s="25">
        <v>170</v>
      </c>
      <c r="F2828" s="24">
        <v>160</v>
      </c>
      <c r="G2828" s="24">
        <v>0</v>
      </c>
      <c r="H2828" s="24">
        <v>91</v>
      </c>
      <c r="I2828" s="23" t="s">
        <v>115</v>
      </c>
      <c r="J2828" s="24">
        <v>228</v>
      </c>
      <c r="K2828" s="23" t="s">
        <v>158</v>
      </c>
      <c r="L2828" s="30" t="s">
        <v>533</v>
      </c>
      <c r="M2828" s="31">
        <v>8</v>
      </c>
      <c r="N2828" s="31">
        <v>64</v>
      </c>
      <c r="O2828" s="30" t="s">
        <v>430</v>
      </c>
      <c r="P2828" s="25">
        <v>73</v>
      </c>
      <c r="Q2828" s="25">
        <v>93</v>
      </c>
      <c r="R2828" s="23" t="s">
        <v>51</v>
      </c>
      <c r="S2828" s="25">
        <v>47</v>
      </c>
      <c r="T2828" s="23" t="s">
        <v>206</v>
      </c>
    </row>
    <row r="2829" spans="1:20" x14ac:dyDescent="0.3">
      <c r="A2829" s="26">
        <v>44474</v>
      </c>
      <c r="B2829" s="23" t="s">
        <v>45</v>
      </c>
      <c r="C2829" s="23" t="s">
        <v>46</v>
      </c>
      <c r="D2829" s="23" t="s">
        <v>47</v>
      </c>
      <c r="E2829" s="25">
        <v>170</v>
      </c>
      <c r="F2829" s="24">
        <v>176</v>
      </c>
      <c r="G2829" s="24">
        <v>2</v>
      </c>
      <c r="H2829" s="24">
        <v>144</v>
      </c>
      <c r="I2829" s="23" t="s">
        <v>1046</v>
      </c>
      <c r="J2829" s="24">
        <v>208</v>
      </c>
      <c r="K2829" s="23" t="s">
        <v>1092</v>
      </c>
      <c r="L2829" s="30" t="s">
        <v>116</v>
      </c>
      <c r="M2829" s="31">
        <v>8</v>
      </c>
      <c r="N2829" s="31">
        <v>58</v>
      </c>
      <c r="O2829" s="30" t="s">
        <v>209</v>
      </c>
      <c r="P2829" s="25">
        <v>83</v>
      </c>
      <c r="Q2829" s="25">
        <v>97</v>
      </c>
      <c r="R2829" s="23" t="s">
        <v>51</v>
      </c>
      <c r="S2829" s="25">
        <v>70</v>
      </c>
      <c r="T2829" s="23" t="s">
        <v>113</v>
      </c>
    </row>
    <row r="2830" spans="1:20" x14ac:dyDescent="0.3">
      <c r="A2830" s="26">
        <v>44475</v>
      </c>
      <c r="B2830" s="23" t="s">
        <v>45</v>
      </c>
      <c r="C2830" s="23" t="s">
        <v>46</v>
      </c>
      <c r="D2830" s="23" t="s">
        <v>47</v>
      </c>
      <c r="E2830" s="25">
        <v>170</v>
      </c>
      <c r="F2830" s="24">
        <v>168</v>
      </c>
      <c r="G2830" s="24">
        <v>0</v>
      </c>
      <c r="H2830" s="24">
        <v>112</v>
      </c>
      <c r="I2830" s="23" t="s">
        <v>705</v>
      </c>
      <c r="J2830" s="24">
        <v>224</v>
      </c>
      <c r="K2830" s="23" t="s">
        <v>119</v>
      </c>
      <c r="L2830" s="30" t="s">
        <v>84</v>
      </c>
      <c r="M2830" s="31">
        <v>8</v>
      </c>
      <c r="N2830" s="31">
        <v>47</v>
      </c>
      <c r="O2830" s="30" t="s">
        <v>121</v>
      </c>
      <c r="P2830" s="25">
        <v>79</v>
      </c>
      <c r="Q2830" s="25">
        <v>98</v>
      </c>
      <c r="R2830" s="23" t="s">
        <v>376</v>
      </c>
      <c r="S2830" s="25">
        <v>53</v>
      </c>
      <c r="T2830" s="23" t="s">
        <v>146</v>
      </c>
    </row>
    <row r="2831" spans="1:20" x14ac:dyDescent="0.3">
      <c r="A2831" s="26">
        <v>44476</v>
      </c>
      <c r="B2831" s="23" t="s">
        <v>45</v>
      </c>
      <c r="C2831" s="23" t="s">
        <v>46</v>
      </c>
      <c r="D2831" s="23" t="s">
        <v>47</v>
      </c>
      <c r="E2831" s="25">
        <v>170</v>
      </c>
      <c r="F2831" s="24">
        <v>178</v>
      </c>
      <c r="G2831" s="24">
        <v>0</v>
      </c>
      <c r="H2831" s="24">
        <v>98</v>
      </c>
      <c r="I2831" s="23" t="s">
        <v>296</v>
      </c>
      <c r="J2831" s="24">
        <v>257</v>
      </c>
      <c r="K2831" s="23" t="s">
        <v>324</v>
      </c>
      <c r="L2831" s="32">
        <v>99</v>
      </c>
      <c r="M2831" s="31">
        <v>11</v>
      </c>
      <c r="N2831" s="31">
        <v>47</v>
      </c>
      <c r="O2831" s="30" t="s">
        <v>129</v>
      </c>
      <c r="P2831" s="25">
        <v>78</v>
      </c>
      <c r="Q2831" s="25">
        <v>98</v>
      </c>
      <c r="R2831" s="23" t="s">
        <v>51</v>
      </c>
      <c r="S2831" s="25">
        <v>49</v>
      </c>
      <c r="T2831" s="23" t="s">
        <v>146</v>
      </c>
    </row>
    <row r="2832" spans="1:20" x14ac:dyDescent="0.3">
      <c r="A2832" s="26">
        <v>44477</v>
      </c>
      <c r="B2832" s="23" t="s">
        <v>45</v>
      </c>
      <c r="C2832" s="23" t="s">
        <v>46</v>
      </c>
      <c r="D2832" s="23" t="s">
        <v>47</v>
      </c>
      <c r="E2832" s="25">
        <v>170</v>
      </c>
      <c r="F2832" s="24">
        <v>164</v>
      </c>
      <c r="G2832" s="24">
        <v>0</v>
      </c>
      <c r="H2832" s="24">
        <v>97</v>
      </c>
      <c r="I2832" s="23" t="s">
        <v>615</v>
      </c>
      <c r="J2832" s="24">
        <v>231</v>
      </c>
      <c r="K2832" s="23" t="s">
        <v>339</v>
      </c>
      <c r="L2832" s="30" t="s">
        <v>116</v>
      </c>
      <c r="M2832" s="31">
        <v>8</v>
      </c>
      <c r="N2832" s="31">
        <v>50</v>
      </c>
      <c r="O2832" s="30" t="s">
        <v>250</v>
      </c>
      <c r="P2832" s="25">
        <v>81</v>
      </c>
      <c r="Q2832" s="25">
        <v>100</v>
      </c>
      <c r="R2832" s="23" t="s">
        <v>51</v>
      </c>
      <c r="S2832" s="25">
        <v>54</v>
      </c>
      <c r="T2832" s="23" t="s">
        <v>167</v>
      </c>
    </row>
    <row r="2833" spans="1:20" x14ac:dyDescent="0.3">
      <c r="A2833" s="26">
        <v>44478</v>
      </c>
      <c r="B2833" s="23" t="s">
        <v>45</v>
      </c>
      <c r="C2833" s="23" t="s">
        <v>46</v>
      </c>
      <c r="D2833" s="23" t="s">
        <v>47</v>
      </c>
      <c r="E2833" s="25">
        <v>170</v>
      </c>
      <c r="F2833" s="24">
        <v>167</v>
      </c>
      <c r="G2833" s="24">
        <v>0</v>
      </c>
      <c r="H2833" s="24">
        <v>119</v>
      </c>
      <c r="I2833" s="23" t="s">
        <v>100</v>
      </c>
      <c r="J2833" s="24">
        <v>215</v>
      </c>
      <c r="K2833" s="23" t="s">
        <v>723</v>
      </c>
      <c r="L2833" s="32">
        <v>31</v>
      </c>
      <c r="M2833" s="31">
        <v>8</v>
      </c>
      <c r="N2833" s="31">
        <v>50</v>
      </c>
      <c r="O2833" s="30" t="s">
        <v>206</v>
      </c>
      <c r="P2833" s="25">
        <v>79</v>
      </c>
      <c r="Q2833" s="25">
        <v>99</v>
      </c>
      <c r="R2833" s="23" t="s">
        <v>286</v>
      </c>
      <c r="S2833" s="25">
        <v>58</v>
      </c>
      <c r="T2833" s="23" t="s">
        <v>94</v>
      </c>
    </row>
    <row r="2834" spans="1:20" x14ac:dyDescent="0.3">
      <c r="A2834" s="26">
        <v>44479</v>
      </c>
      <c r="B2834" s="23" t="s">
        <v>45</v>
      </c>
      <c r="C2834" s="23" t="s">
        <v>46</v>
      </c>
      <c r="D2834" s="23" t="s">
        <v>47</v>
      </c>
      <c r="E2834" s="25">
        <v>170</v>
      </c>
      <c r="F2834" s="24">
        <v>158</v>
      </c>
      <c r="G2834" s="24">
        <v>0</v>
      </c>
      <c r="H2834" s="24">
        <v>108</v>
      </c>
      <c r="I2834" s="23" t="s">
        <v>597</v>
      </c>
      <c r="J2834" s="24">
        <v>207</v>
      </c>
      <c r="K2834" s="23" t="s">
        <v>934</v>
      </c>
      <c r="L2834" s="32">
        <v>36</v>
      </c>
      <c r="M2834" s="31">
        <v>6</v>
      </c>
      <c r="N2834" s="31">
        <v>64</v>
      </c>
      <c r="O2834" s="30" t="s">
        <v>133</v>
      </c>
      <c r="P2834" s="25">
        <v>80</v>
      </c>
      <c r="Q2834" s="25">
        <v>99</v>
      </c>
      <c r="R2834" s="23" t="s">
        <v>51</v>
      </c>
      <c r="S2834" s="25">
        <v>55</v>
      </c>
      <c r="T2834" s="23" t="s">
        <v>117</v>
      </c>
    </row>
    <row r="2835" spans="1:20" x14ac:dyDescent="0.3">
      <c r="A2835" s="26">
        <v>44480</v>
      </c>
      <c r="B2835" s="23" t="s">
        <v>45</v>
      </c>
      <c r="C2835" s="23" t="s">
        <v>46</v>
      </c>
      <c r="D2835" s="23" t="s">
        <v>47</v>
      </c>
      <c r="E2835" s="25">
        <v>170</v>
      </c>
      <c r="F2835" s="24">
        <v>158</v>
      </c>
      <c r="G2835" s="24">
        <v>0</v>
      </c>
      <c r="H2835" s="24">
        <v>103</v>
      </c>
      <c r="I2835" s="23" t="s">
        <v>123</v>
      </c>
      <c r="J2835" s="24">
        <v>214</v>
      </c>
      <c r="K2835" s="23" t="s">
        <v>200</v>
      </c>
      <c r="L2835" s="32">
        <v>30</v>
      </c>
      <c r="M2835" s="31">
        <v>8</v>
      </c>
      <c r="N2835" s="31">
        <v>47</v>
      </c>
      <c r="O2835" s="30" t="s">
        <v>215</v>
      </c>
      <c r="P2835" s="25">
        <v>79</v>
      </c>
      <c r="Q2835" s="25">
        <v>99</v>
      </c>
      <c r="R2835" s="23" t="s">
        <v>280</v>
      </c>
      <c r="S2835" s="25">
        <v>51</v>
      </c>
      <c r="T2835" s="23" t="s">
        <v>50</v>
      </c>
    </row>
    <row r="2836" spans="1:20" x14ac:dyDescent="0.3">
      <c r="A2836" s="26">
        <v>44481</v>
      </c>
      <c r="B2836" s="23" t="s">
        <v>45</v>
      </c>
      <c r="C2836" s="23" t="s">
        <v>46</v>
      </c>
      <c r="D2836" s="23" t="s">
        <v>47</v>
      </c>
      <c r="E2836" s="25">
        <v>170</v>
      </c>
      <c r="F2836" s="24">
        <v>156</v>
      </c>
      <c r="G2836" s="24">
        <v>0</v>
      </c>
      <c r="H2836" s="24">
        <v>96</v>
      </c>
      <c r="I2836" s="23" t="s">
        <v>247</v>
      </c>
      <c r="J2836" s="24">
        <v>217</v>
      </c>
      <c r="K2836" s="23" t="s">
        <v>538</v>
      </c>
      <c r="L2836" s="32">
        <v>36</v>
      </c>
      <c r="M2836" s="31">
        <v>11</v>
      </c>
      <c r="N2836" s="31">
        <v>53</v>
      </c>
      <c r="O2836" s="30" t="s">
        <v>128</v>
      </c>
      <c r="P2836" s="25">
        <v>76</v>
      </c>
      <c r="Q2836" s="25">
        <v>97</v>
      </c>
      <c r="R2836" s="23" t="s">
        <v>51</v>
      </c>
      <c r="S2836" s="25">
        <v>51</v>
      </c>
      <c r="T2836" s="23" t="s">
        <v>206</v>
      </c>
    </row>
    <row r="2837" spans="1:20" x14ac:dyDescent="0.3">
      <c r="A2837" s="26">
        <v>44482</v>
      </c>
      <c r="B2837" s="23" t="s">
        <v>45</v>
      </c>
      <c r="C2837" s="23" t="s">
        <v>46</v>
      </c>
      <c r="D2837" s="23" t="s">
        <v>47</v>
      </c>
      <c r="E2837" s="25">
        <v>170</v>
      </c>
      <c r="F2837" s="24">
        <v>154</v>
      </c>
      <c r="G2837" s="24">
        <v>0</v>
      </c>
      <c r="H2837" s="24">
        <v>87</v>
      </c>
      <c r="I2837" s="23" t="s">
        <v>615</v>
      </c>
      <c r="J2837" s="24">
        <v>222</v>
      </c>
      <c r="K2837" s="23" t="s">
        <v>688</v>
      </c>
      <c r="L2837" s="32">
        <v>34</v>
      </c>
      <c r="M2837" s="31">
        <v>8</v>
      </c>
      <c r="N2837" s="31">
        <v>44</v>
      </c>
      <c r="O2837" s="30" t="s">
        <v>186</v>
      </c>
      <c r="P2837" s="25">
        <v>76</v>
      </c>
      <c r="Q2837" s="25">
        <v>98</v>
      </c>
      <c r="R2837" s="23" t="s">
        <v>88</v>
      </c>
      <c r="S2837" s="25">
        <v>46</v>
      </c>
      <c r="T2837" s="23" t="s">
        <v>71</v>
      </c>
    </row>
    <row r="2838" spans="1:20" x14ac:dyDescent="0.3">
      <c r="A2838" s="26">
        <v>44483</v>
      </c>
      <c r="B2838" s="23" t="s">
        <v>45</v>
      </c>
      <c r="C2838" s="23" t="s">
        <v>46</v>
      </c>
      <c r="D2838" s="23" t="s">
        <v>47</v>
      </c>
      <c r="E2838" s="25">
        <v>170</v>
      </c>
      <c r="F2838" s="24">
        <v>166</v>
      </c>
      <c r="G2838" s="24">
        <v>0</v>
      </c>
      <c r="H2838" s="24">
        <v>82</v>
      </c>
      <c r="I2838" s="23" t="s">
        <v>495</v>
      </c>
      <c r="J2838" s="24">
        <v>249</v>
      </c>
      <c r="K2838" s="23" t="s">
        <v>339</v>
      </c>
      <c r="L2838" s="30" t="s">
        <v>533</v>
      </c>
      <c r="M2838" s="31">
        <v>6</v>
      </c>
      <c r="N2838" s="31">
        <v>31</v>
      </c>
      <c r="O2838" s="30" t="s">
        <v>159</v>
      </c>
      <c r="P2838" s="25">
        <v>75</v>
      </c>
      <c r="Q2838" s="25">
        <v>98</v>
      </c>
      <c r="R2838" s="23" t="s">
        <v>80</v>
      </c>
      <c r="S2838" s="25">
        <v>43</v>
      </c>
      <c r="T2838" s="23" t="s">
        <v>158</v>
      </c>
    </row>
    <row r="2839" spans="1:20" x14ac:dyDescent="0.3">
      <c r="A2839" s="26">
        <v>44484</v>
      </c>
      <c r="B2839" s="23" t="s">
        <v>45</v>
      </c>
      <c r="C2839" s="23" t="s">
        <v>46</v>
      </c>
      <c r="D2839" s="23" t="s">
        <v>47</v>
      </c>
      <c r="E2839" s="25">
        <v>170</v>
      </c>
      <c r="F2839" s="24">
        <v>138</v>
      </c>
      <c r="G2839" s="24">
        <v>0</v>
      </c>
      <c r="H2839" s="24">
        <v>77</v>
      </c>
      <c r="I2839" s="23" t="s">
        <v>211</v>
      </c>
      <c r="J2839" s="24">
        <v>200</v>
      </c>
      <c r="K2839" s="23" t="s">
        <v>524</v>
      </c>
      <c r="L2839" s="30" t="s">
        <v>116</v>
      </c>
      <c r="M2839" s="31">
        <v>11</v>
      </c>
      <c r="N2839" s="31">
        <v>53</v>
      </c>
      <c r="O2839" s="30" t="s">
        <v>167</v>
      </c>
      <c r="P2839" s="25">
        <v>83</v>
      </c>
      <c r="Q2839" s="25">
        <v>100</v>
      </c>
      <c r="R2839" s="23" t="s">
        <v>271</v>
      </c>
      <c r="S2839" s="25">
        <v>64</v>
      </c>
      <c r="T2839" s="23" t="s">
        <v>121</v>
      </c>
    </row>
    <row r="2840" spans="1:20" x14ac:dyDescent="0.3">
      <c r="A2840" s="26">
        <v>44485</v>
      </c>
      <c r="B2840" s="23" t="s">
        <v>45</v>
      </c>
      <c r="C2840" s="23" t="s">
        <v>46</v>
      </c>
      <c r="D2840" s="23" t="s">
        <v>47</v>
      </c>
      <c r="E2840" s="25">
        <v>170</v>
      </c>
      <c r="F2840" s="24">
        <v>156</v>
      </c>
      <c r="G2840" s="24">
        <v>54</v>
      </c>
      <c r="H2840" s="24">
        <v>118</v>
      </c>
      <c r="I2840" s="23" t="s">
        <v>51</v>
      </c>
      <c r="J2840" s="24">
        <v>194</v>
      </c>
      <c r="K2840" s="23" t="s">
        <v>423</v>
      </c>
      <c r="L2840" s="30" t="s">
        <v>116</v>
      </c>
      <c r="M2840" s="31">
        <v>6</v>
      </c>
      <c r="N2840" s="31">
        <v>42</v>
      </c>
      <c r="O2840" s="30" t="s">
        <v>594</v>
      </c>
      <c r="P2840" s="25">
        <v>80</v>
      </c>
      <c r="Q2840" s="25">
        <v>98</v>
      </c>
      <c r="R2840" s="23" t="s">
        <v>51</v>
      </c>
      <c r="S2840" s="25">
        <v>61</v>
      </c>
      <c r="T2840" s="23" t="s">
        <v>121</v>
      </c>
    </row>
    <row r="2841" spans="1:20" x14ac:dyDescent="0.3">
      <c r="A2841" s="26">
        <v>44486</v>
      </c>
      <c r="B2841" s="23" t="s">
        <v>45</v>
      </c>
      <c r="C2841" s="23" t="s">
        <v>46</v>
      </c>
      <c r="D2841" s="23" t="s">
        <v>47</v>
      </c>
      <c r="E2841" s="25">
        <v>170</v>
      </c>
      <c r="F2841" s="24">
        <v>182</v>
      </c>
      <c r="G2841" s="24">
        <v>0</v>
      </c>
      <c r="H2841" s="24">
        <v>125</v>
      </c>
      <c r="I2841" s="23" t="s">
        <v>51</v>
      </c>
      <c r="J2841" s="24">
        <v>239</v>
      </c>
      <c r="K2841" s="23" t="s">
        <v>268</v>
      </c>
      <c r="L2841" s="30" t="s">
        <v>218</v>
      </c>
      <c r="M2841" s="31">
        <v>6</v>
      </c>
      <c r="N2841" s="31">
        <v>50</v>
      </c>
      <c r="O2841" s="30" t="s">
        <v>139</v>
      </c>
      <c r="P2841" s="25">
        <v>86</v>
      </c>
      <c r="Q2841" s="25">
        <v>100</v>
      </c>
      <c r="R2841" s="23" t="s">
        <v>51</v>
      </c>
      <c r="S2841" s="25">
        <v>60</v>
      </c>
      <c r="T2841" s="23" t="s">
        <v>81</v>
      </c>
    </row>
    <row r="2842" spans="1:20" x14ac:dyDescent="0.3">
      <c r="A2842" s="26">
        <v>44487</v>
      </c>
      <c r="B2842" s="23" t="s">
        <v>45</v>
      </c>
      <c r="C2842" s="23" t="s">
        <v>46</v>
      </c>
      <c r="D2842" s="23" t="s">
        <v>47</v>
      </c>
      <c r="E2842" s="25">
        <v>170</v>
      </c>
      <c r="F2842" s="24">
        <v>199</v>
      </c>
      <c r="G2842" s="24">
        <v>0</v>
      </c>
      <c r="H2842" s="24">
        <v>138</v>
      </c>
      <c r="I2842" s="23" t="s">
        <v>335</v>
      </c>
      <c r="J2842" s="24">
        <v>260</v>
      </c>
      <c r="K2842" s="23" t="s">
        <v>517</v>
      </c>
      <c r="L2842" s="30" t="s">
        <v>84</v>
      </c>
      <c r="M2842" s="31">
        <v>3</v>
      </c>
      <c r="N2842" s="31">
        <v>36</v>
      </c>
      <c r="O2842" s="30" t="s">
        <v>521</v>
      </c>
      <c r="P2842" s="25">
        <v>80</v>
      </c>
      <c r="Q2842" s="25">
        <v>98</v>
      </c>
      <c r="R2842" s="23" t="s">
        <v>51</v>
      </c>
      <c r="S2842" s="25">
        <v>59</v>
      </c>
      <c r="T2842" s="23" t="s">
        <v>51</v>
      </c>
    </row>
    <row r="2843" spans="1:20" x14ac:dyDescent="0.3">
      <c r="A2843" s="26">
        <v>44488</v>
      </c>
      <c r="B2843" s="23" t="s">
        <v>45</v>
      </c>
      <c r="C2843" s="23" t="s">
        <v>46</v>
      </c>
      <c r="D2843" s="23" t="s">
        <v>47</v>
      </c>
      <c r="E2843" s="25">
        <v>170</v>
      </c>
      <c r="F2843" s="24">
        <v>216</v>
      </c>
      <c r="G2843" s="24">
        <v>2</v>
      </c>
      <c r="H2843" s="24">
        <v>130</v>
      </c>
      <c r="I2843" s="23" t="s">
        <v>1096</v>
      </c>
      <c r="J2843" s="24">
        <v>302</v>
      </c>
      <c r="K2843" s="23" t="s">
        <v>200</v>
      </c>
      <c r="L2843" s="32">
        <v>22</v>
      </c>
      <c r="M2843" s="31">
        <v>11</v>
      </c>
      <c r="N2843" s="31">
        <v>89</v>
      </c>
      <c r="O2843" s="30" t="s">
        <v>98</v>
      </c>
      <c r="P2843" s="25">
        <v>68</v>
      </c>
      <c r="Q2843" s="25">
        <v>100</v>
      </c>
      <c r="R2843" s="23" t="s">
        <v>51</v>
      </c>
      <c r="S2843" s="25">
        <v>41</v>
      </c>
      <c r="T2843" s="23" t="s">
        <v>94</v>
      </c>
    </row>
    <row r="2844" spans="1:20" x14ac:dyDescent="0.3">
      <c r="A2844" s="26">
        <v>44489</v>
      </c>
      <c r="B2844" s="23" t="s">
        <v>45</v>
      </c>
      <c r="C2844" s="23" t="s">
        <v>46</v>
      </c>
      <c r="D2844" s="23" t="s">
        <v>47</v>
      </c>
      <c r="E2844" s="25">
        <v>170</v>
      </c>
      <c r="F2844" s="24">
        <v>218</v>
      </c>
      <c r="G2844" s="24">
        <v>0</v>
      </c>
      <c r="H2844" s="24">
        <v>158</v>
      </c>
      <c r="I2844" s="23" t="s">
        <v>51</v>
      </c>
      <c r="J2844" s="24">
        <v>278</v>
      </c>
      <c r="K2844" s="23" t="s">
        <v>738</v>
      </c>
      <c r="L2844" s="32">
        <v>24</v>
      </c>
      <c r="M2844" s="31">
        <v>6</v>
      </c>
      <c r="N2844" s="31">
        <v>67</v>
      </c>
      <c r="O2844" s="30" t="s">
        <v>64</v>
      </c>
      <c r="P2844" s="25">
        <v>76</v>
      </c>
      <c r="Q2844" s="25">
        <v>98</v>
      </c>
      <c r="R2844" s="23" t="s">
        <v>257</v>
      </c>
      <c r="S2844" s="25">
        <v>32</v>
      </c>
      <c r="T2844" s="23" t="s">
        <v>64</v>
      </c>
    </row>
    <row r="2845" spans="1:20" x14ac:dyDescent="0.3">
      <c r="A2845" s="26">
        <v>44490</v>
      </c>
      <c r="B2845" s="23" t="s">
        <v>45</v>
      </c>
      <c r="C2845" s="23" t="s">
        <v>46</v>
      </c>
      <c r="D2845" s="23" t="s">
        <v>47</v>
      </c>
      <c r="E2845" s="25">
        <v>170</v>
      </c>
      <c r="F2845" s="24">
        <v>136</v>
      </c>
      <c r="G2845" s="24">
        <v>2</v>
      </c>
      <c r="H2845" s="24">
        <v>93</v>
      </c>
      <c r="I2845" s="23" t="s">
        <v>713</v>
      </c>
      <c r="J2845" s="24">
        <v>179</v>
      </c>
      <c r="K2845" s="23" t="s">
        <v>693</v>
      </c>
      <c r="L2845" s="30" t="s">
        <v>116</v>
      </c>
      <c r="M2845" s="31">
        <v>6</v>
      </c>
      <c r="N2845" s="31">
        <v>56</v>
      </c>
      <c r="O2845" s="30" t="s">
        <v>148</v>
      </c>
      <c r="P2845" s="25">
        <v>78</v>
      </c>
      <c r="Q2845" s="25">
        <v>97</v>
      </c>
      <c r="R2845" s="23" t="s">
        <v>202</v>
      </c>
      <c r="S2845" s="25">
        <v>53</v>
      </c>
      <c r="T2845" s="23" t="s">
        <v>209</v>
      </c>
    </row>
    <row r="2846" spans="1:20" x14ac:dyDescent="0.3">
      <c r="A2846" s="26">
        <v>44491</v>
      </c>
      <c r="B2846" s="23" t="s">
        <v>45</v>
      </c>
      <c r="C2846" s="23" t="s">
        <v>46</v>
      </c>
      <c r="D2846" s="23" t="s">
        <v>47</v>
      </c>
      <c r="E2846" s="25">
        <v>170</v>
      </c>
      <c r="F2846" s="24">
        <v>127</v>
      </c>
      <c r="G2846" s="24">
        <v>6</v>
      </c>
      <c r="H2846" s="24">
        <v>87</v>
      </c>
      <c r="I2846" s="23" t="s">
        <v>1134</v>
      </c>
      <c r="J2846" s="24">
        <v>167</v>
      </c>
      <c r="K2846" s="23" t="s">
        <v>402</v>
      </c>
      <c r="L2846" s="30" t="s">
        <v>218</v>
      </c>
      <c r="M2846" s="31">
        <v>14</v>
      </c>
      <c r="N2846" s="31">
        <v>56</v>
      </c>
      <c r="O2846" s="30" t="s">
        <v>158</v>
      </c>
      <c r="P2846" s="25">
        <v>88</v>
      </c>
      <c r="Q2846" s="25">
        <v>99</v>
      </c>
      <c r="R2846" s="23" t="s">
        <v>51</v>
      </c>
      <c r="S2846" s="25">
        <v>71</v>
      </c>
      <c r="T2846" s="23" t="s">
        <v>113</v>
      </c>
    </row>
    <row r="2847" spans="1:20" x14ac:dyDescent="0.3">
      <c r="A2847" s="26">
        <v>44492</v>
      </c>
      <c r="B2847" s="23" t="s">
        <v>45</v>
      </c>
      <c r="C2847" s="23" t="s">
        <v>46</v>
      </c>
      <c r="D2847" s="23" t="s">
        <v>47</v>
      </c>
      <c r="E2847" s="25">
        <v>170</v>
      </c>
      <c r="F2847" s="24">
        <v>144</v>
      </c>
      <c r="G2847" s="24">
        <v>0</v>
      </c>
      <c r="H2847" s="24">
        <v>68</v>
      </c>
      <c r="I2847" s="23" t="s">
        <v>482</v>
      </c>
      <c r="J2847" s="24">
        <v>219</v>
      </c>
      <c r="K2847" s="23" t="s">
        <v>138</v>
      </c>
      <c r="L2847" s="30" t="s">
        <v>84</v>
      </c>
      <c r="M2847" s="31">
        <v>3</v>
      </c>
      <c r="N2847" s="31">
        <v>44</v>
      </c>
      <c r="O2847" s="30" t="s">
        <v>91</v>
      </c>
      <c r="P2847" s="25">
        <v>79</v>
      </c>
      <c r="Q2847" s="25">
        <v>99</v>
      </c>
      <c r="R2847" s="23" t="s">
        <v>51</v>
      </c>
      <c r="S2847" s="25">
        <v>46</v>
      </c>
      <c r="T2847" s="23" t="s">
        <v>167</v>
      </c>
    </row>
    <row r="2848" spans="1:20" x14ac:dyDescent="0.3">
      <c r="A2848" s="26">
        <v>44493</v>
      </c>
      <c r="B2848" s="23" t="s">
        <v>45</v>
      </c>
      <c r="C2848" s="23" t="s">
        <v>46</v>
      </c>
      <c r="D2848" s="23" t="s">
        <v>47</v>
      </c>
      <c r="E2848" s="25">
        <v>170</v>
      </c>
      <c r="F2848" s="24">
        <v>136</v>
      </c>
      <c r="G2848" s="24">
        <v>6</v>
      </c>
      <c r="H2848" s="24">
        <v>59</v>
      </c>
      <c r="I2848" s="23" t="s">
        <v>229</v>
      </c>
      <c r="J2848" s="24">
        <v>212</v>
      </c>
      <c r="K2848" s="23" t="s">
        <v>71</v>
      </c>
      <c r="L2848" s="32">
        <v>35</v>
      </c>
      <c r="M2848" s="31">
        <v>3</v>
      </c>
      <c r="N2848" s="31">
        <v>61</v>
      </c>
      <c r="O2848" s="30" t="s">
        <v>61</v>
      </c>
      <c r="P2848" s="25">
        <v>76</v>
      </c>
      <c r="Q2848" s="25">
        <v>99</v>
      </c>
      <c r="R2848" s="23" t="s">
        <v>51</v>
      </c>
      <c r="S2848" s="25">
        <v>44</v>
      </c>
      <c r="T2848" s="23" t="s">
        <v>91</v>
      </c>
    </row>
    <row r="2849" spans="1:20" x14ac:dyDescent="0.3">
      <c r="A2849" s="26">
        <v>44494</v>
      </c>
      <c r="B2849" s="23" t="s">
        <v>45</v>
      </c>
      <c r="C2849" s="23" t="s">
        <v>46</v>
      </c>
      <c r="D2849" s="23" t="s">
        <v>47</v>
      </c>
      <c r="E2849" s="25">
        <v>170</v>
      </c>
      <c r="F2849" s="24">
        <v>147</v>
      </c>
      <c r="G2849" s="24">
        <v>0</v>
      </c>
      <c r="H2849" s="24">
        <v>97</v>
      </c>
      <c r="I2849" s="23" t="s">
        <v>470</v>
      </c>
      <c r="J2849" s="24">
        <v>197</v>
      </c>
      <c r="K2849" s="23" t="s">
        <v>497</v>
      </c>
      <c r="L2849" s="32">
        <v>99</v>
      </c>
      <c r="M2849" s="31">
        <v>8</v>
      </c>
      <c r="N2849" s="31">
        <v>42</v>
      </c>
      <c r="O2849" s="30" t="s">
        <v>51</v>
      </c>
      <c r="P2849" s="25">
        <v>79</v>
      </c>
      <c r="Q2849" s="25">
        <v>98</v>
      </c>
      <c r="R2849" s="23" t="s">
        <v>51</v>
      </c>
      <c r="S2849" s="25">
        <v>58</v>
      </c>
      <c r="T2849" s="23" t="s">
        <v>89</v>
      </c>
    </row>
    <row r="2850" spans="1:20" x14ac:dyDescent="0.3">
      <c r="A2850" s="26">
        <v>44495</v>
      </c>
      <c r="B2850" s="23" t="s">
        <v>45</v>
      </c>
      <c r="C2850" s="23" t="s">
        <v>46</v>
      </c>
      <c r="D2850" s="23" t="s">
        <v>47</v>
      </c>
      <c r="E2850" s="25">
        <v>170</v>
      </c>
      <c r="F2850" s="24">
        <v>142</v>
      </c>
      <c r="G2850" s="24">
        <v>0</v>
      </c>
      <c r="H2850" s="24">
        <v>74</v>
      </c>
      <c r="I2850" s="23" t="s">
        <v>602</v>
      </c>
      <c r="J2850" s="24">
        <v>209</v>
      </c>
      <c r="K2850" s="23" t="s">
        <v>204</v>
      </c>
      <c r="L2850" s="32">
        <v>29</v>
      </c>
      <c r="M2850" s="31">
        <v>6</v>
      </c>
      <c r="N2850" s="31">
        <v>50</v>
      </c>
      <c r="O2850" s="30" t="s">
        <v>264</v>
      </c>
      <c r="P2850" s="25">
        <v>84</v>
      </c>
      <c r="Q2850" s="25">
        <v>100</v>
      </c>
      <c r="R2850" s="23" t="s">
        <v>51</v>
      </c>
      <c r="S2850" s="25">
        <v>58</v>
      </c>
      <c r="T2850" s="23" t="s">
        <v>146</v>
      </c>
    </row>
    <row r="2851" spans="1:20" x14ac:dyDescent="0.3">
      <c r="A2851" s="26">
        <v>44496</v>
      </c>
      <c r="B2851" s="23" t="s">
        <v>45</v>
      </c>
      <c r="C2851" s="23" t="s">
        <v>46</v>
      </c>
      <c r="D2851" s="23" t="s">
        <v>47</v>
      </c>
      <c r="E2851" s="25">
        <v>170</v>
      </c>
      <c r="F2851" s="24">
        <v>152</v>
      </c>
      <c r="G2851" s="24">
        <v>0</v>
      </c>
      <c r="H2851" s="24">
        <v>72</v>
      </c>
      <c r="I2851" s="23" t="s">
        <v>995</v>
      </c>
      <c r="J2851" s="24">
        <v>232</v>
      </c>
      <c r="K2851" s="23" t="s">
        <v>371</v>
      </c>
      <c r="L2851" s="32">
        <v>26</v>
      </c>
      <c r="M2851" s="31">
        <v>3</v>
      </c>
      <c r="N2851" s="31">
        <v>42</v>
      </c>
      <c r="O2851" s="30" t="s">
        <v>89</v>
      </c>
      <c r="P2851" s="25">
        <v>77</v>
      </c>
      <c r="Q2851" s="25">
        <v>99</v>
      </c>
      <c r="R2851" s="23" t="s">
        <v>51</v>
      </c>
      <c r="S2851" s="25">
        <v>43</v>
      </c>
      <c r="T2851" s="23" t="s">
        <v>113</v>
      </c>
    </row>
    <row r="2852" spans="1:20" x14ac:dyDescent="0.3">
      <c r="A2852" s="26">
        <v>44497</v>
      </c>
      <c r="B2852" s="23" t="s">
        <v>45</v>
      </c>
      <c r="C2852" s="23" t="s">
        <v>46</v>
      </c>
      <c r="D2852" s="23" t="s">
        <v>47</v>
      </c>
      <c r="E2852" s="25">
        <v>170</v>
      </c>
      <c r="F2852" s="24">
        <v>137</v>
      </c>
      <c r="G2852" s="24">
        <v>12</v>
      </c>
      <c r="H2852" s="24">
        <v>63</v>
      </c>
      <c r="I2852" s="23" t="s">
        <v>255</v>
      </c>
      <c r="J2852" s="24">
        <v>211</v>
      </c>
      <c r="K2852" s="23" t="s">
        <v>707</v>
      </c>
      <c r="L2852" s="32">
        <v>20</v>
      </c>
      <c r="M2852" s="31">
        <v>11</v>
      </c>
      <c r="N2852" s="31">
        <v>97</v>
      </c>
      <c r="O2852" s="30" t="s">
        <v>107</v>
      </c>
      <c r="P2852" s="25">
        <v>68</v>
      </c>
      <c r="Q2852" s="25">
        <v>100</v>
      </c>
      <c r="R2852" s="23" t="s">
        <v>475</v>
      </c>
      <c r="S2852" s="25">
        <v>41</v>
      </c>
      <c r="T2852" s="23" t="s">
        <v>585</v>
      </c>
    </row>
    <row r="2853" spans="1:20" x14ac:dyDescent="0.3">
      <c r="A2853" s="26">
        <v>44498</v>
      </c>
      <c r="B2853" s="23" t="s">
        <v>45</v>
      </c>
      <c r="C2853" s="23" t="s">
        <v>46</v>
      </c>
      <c r="D2853" s="23" t="s">
        <v>47</v>
      </c>
      <c r="E2853" s="25">
        <v>170</v>
      </c>
      <c r="F2853" s="24">
        <v>154</v>
      </c>
      <c r="G2853" s="24">
        <v>48</v>
      </c>
      <c r="H2853" s="24">
        <v>124</v>
      </c>
      <c r="I2853" s="23" t="s">
        <v>88</v>
      </c>
      <c r="J2853" s="24">
        <v>184</v>
      </c>
      <c r="K2853" s="23" t="s">
        <v>1105</v>
      </c>
      <c r="L2853" s="32">
        <v>22</v>
      </c>
      <c r="M2853" s="31">
        <v>3</v>
      </c>
      <c r="N2853" s="31">
        <v>108</v>
      </c>
      <c r="O2853" s="30" t="s">
        <v>521</v>
      </c>
      <c r="P2853" s="25">
        <v>87</v>
      </c>
      <c r="Q2853" s="25">
        <v>99</v>
      </c>
      <c r="R2853" s="23" t="s">
        <v>51</v>
      </c>
      <c r="S2853" s="25">
        <v>50</v>
      </c>
      <c r="T2853" s="23" t="s">
        <v>80</v>
      </c>
    </row>
    <row r="2854" spans="1:20" x14ac:dyDescent="0.3">
      <c r="A2854" s="26">
        <v>44499</v>
      </c>
      <c r="B2854" s="23" t="s">
        <v>45</v>
      </c>
      <c r="C2854" s="23" t="s">
        <v>46</v>
      </c>
      <c r="D2854" s="23" t="s">
        <v>47</v>
      </c>
      <c r="E2854" s="25">
        <v>170</v>
      </c>
      <c r="F2854" s="24">
        <v>160</v>
      </c>
      <c r="G2854" s="24">
        <v>0</v>
      </c>
      <c r="H2854" s="24">
        <v>123</v>
      </c>
      <c r="I2854" s="23" t="s">
        <v>51</v>
      </c>
      <c r="J2854" s="24">
        <v>198</v>
      </c>
      <c r="K2854" s="23" t="s">
        <v>723</v>
      </c>
      <c r="L2854" s="32">
        <v>22</v>
      </c>
      <c r="M2854" s="31">
        <v>8</v>
      </c>
      <c r="N2854" s="31">
        <v>72</v>
      </c>
      <c r="O2854" s="30" t="s">
        <v>108</v>
      </c>
      <c r="P2854" s="25">
        <v>86</v>
      </c>
      <c r="Q2854" s="25">
        <v>99</v>
      </c>
      <c r="R2854" s="23" t="s">
        <v>51</v>
      </c>
      <c r="S2854" s="25">
        <v>60</v>
      </c>
      <c r="T2854" s="23" t="s">
        <v>100</v>
      </c>
    </row>
    <row r="2855" spans="1:20" x14ac:dyDescent="0.3">
      <c r="A2855" s="26">
        <v>44500</v>
      </c>
      <c r="B2855" s="23" t="s">
        <v>45</v>
      </c>
      <c r="C2855" s="23" t="s">
        <v>46</v>
      </c>
      <c r="D2855" s="23" t="s">
        <v>47</v>
      </c>
      <c r="E2855" s="25">
        <v>170</v>
      </c>
      <c r="F2855" s="24">
        <v>172</v>
      </c>
      <c r="G2855" s="24">
        <v>104</v>
      </c>
      <c r="H2855" s="24">
        <v>130</v>
      </c>
      <c r="I2855" s="23" t="s">
        <v>567</v>
      </c>
      <c r="J2855" s="24">
        <v>215</v>
      </c>
      <c r="K2855" s="23" t="s">
        <v>365</v>
      </c>
      <c r="L2855" s="32">
        <v>22</v>
      </c>
      <c r="M2855" s="31">
        <v>6</v>
      </c>
      <c r="N2855" s="31">
        <v>139</v>
      </c>
      <c r="O2855" s="30" t="s">
        <v>66</v>
      </c>
      <c r="P2855" s="25">
        <v>86</v>
      </c>
      <c r="Q2855" s="25">
        <v>99</v>
      </c>
      <c r="R2855" s="23" t="s">
        <v>51</v>
      </c>
      <c r="S2855" s="25">
        <v>52</v>
      </c>
      <c r="T2855" s="23" t="s">
        <v>521</v>
      </c>
    </row>
    <row r="2856" spans="1:20" x14ac:dyDescent="0.3">
      <c r="A2856" s="26">
        <v>44501</v>
      </c>
      <c r="B2856" s="23" t="s">
        <v>45</v>
      </c>
      <c r="C2856" s="23" t="s">
        <v>46</v>
      </c>
      <c r="D2856" s="23" t="s">
        <v>47</v>
      </c>
      <c r="E2856" s="25">
        <v>170</v>
      </c>
      <c r="F2856" s="24">
        <v>138</v>
      </c>
      <c r="G2856" s="24">
        <v>0</v>
      </c>
      <c r="H2856" s="24">
        <v>87</v>
      </c>
      <c r="I2856" s="23" t="s">
        <v>739</v>
      </c>
      <c r="J2856" s="24">
        <v>190</v>
      </c>
      <c r="K2856" s="23" t="s">
        <v>77</v>
      </c>
      <c r="L2856" s="32">
        <v>26</v>
      </c>
      <c r="M2856" s="31">
        <v>8</v>
      </c>
      <c r="N2856" s="31">
        <v>78</v>
      </c>
      <c r="O2856" s="30" t="s">
        <v>135</v>
      </c>
      <c r="P2856" s="25">
        <v>70</v>
      </c>
      <c r="Q2856" s="25">
        <v>99</v>
      </c>
      <c r="R2856" s="23" t="s">
        <v>163</v>
      </c>
      <c r="S2856" s="25">
        <v>36</v>
      </c>
      <c r="T2856" s="23" t="s">
        <v>215</v>
      </c>
    </row>
    <row r="2857" spans="1:20" x14ac:dyDescent="0.3">
      <c r="A2857" s="26">
        <v>44502</v>
      </c>
      <c r="B2857" s="23" t="s">
        <v>45</v>
      </c>
      <c r="C2857" s="23" t="s">
        <v>46</v>
      </c>
      <c r="D2857" s="23" t="s">
        <v>47</v>
      </c>
      <c r="E2857" s="25">
        <v>170</v>
      </c>
      <c r="F2857" s="24">
        <v>144</v>
      </c>
      <c r="G2857" s="24">
        <v>74</v>
      </c>
      <c r="H2857" s="24">
        <v>81</v>
      </c>
      <c r="I2857" s="23" t="s">
        <v>518</v>
      </c>
      <c r="J2857" s="24">
        <v>208</v>
      </c>
      <c r="K2857" s="23" t="s">
        <v>266</v>
      </c>
      <c r="L2857" s="32">
        <v>29</v>
      </c>
      <c r="M2857" s="31">
        <v>19</v>
      </c>
      <c r="N2857" s="31">
        <v>133</v>
      </c>
      <c r="O2857" s="30" t="s">
        <v>117</v>
      </c>
      <c r="P2857" s="25">
        <v>70</v>
      </c>
      <c r="Q2857" s="25">
        <v>95</v>
      </c>
      <c r="R2857" s="23" t="s">
        <v>51</v>
      </c>
      <c r="S2857" s="25">
        <v>39</v>
      </c>
      <c r="T2857" s="23" t="s">
        <v>113</v>
      </c>
    </row>
    <row r="2858" spans="1:20" x14ac:dyDescent="0.3">
      <c r="A2858" s="26">
        <v>44503</v>
      </c>
      <c r="B2858" s="23" t="s">
        <v>45</v>
      </c>
      <c r="C2858" s="23" t="s">
        <v>46</v>
      </c>
      <c r="D2858" s="23" t="s">
        <v>47</v>
      </c>
      <c r="E2858" s="25">
        <v>170</v>
      </c>
      <c r="F2858" s="24">
        <v>104</v>
      </c>
      <c r="G2858" s="24">
        <v>176</v>
      </c>
      <c r="H2858" s="24">
        <v>76</v>
      </c>
      <c r="I2858" s="23" t="s">
        <v>304</v>
      </c>
      <c r="J2858" s="24">
        <v>132</v>
      </c>
      <c r="K2858" s="23" t="s">
        <v>220</v>
      </c>
      <c r="L2858" s="32">
        <v>24</v>
      </c>
      <c r="M2858" s="31">
        <v>8</v>
      </c>
      <c r="N2858" s="31">
        <v>81</v>
      </c>
      <c r="O2858" s="30" t="s">
        <v>146</v>
      </c>
      <c r="P2858" s="25">
        <v>92</v>
      </c>
      <c r="Q2858" s="25">
        <v>98</v>
      </c>
      <c r="R2858" s="23" t="s">
        <v>51</v>
      </c>
      <c r="S2858" s="25">
        <v>64</v>
      </c>
      <c r="T2858" s="23" t="s">
        <v>61</v>
      </c>
    </row>
    <row r="2859" spans="1:20" x14ac:dyDescent="0.3">
      <c r="A2859" s="26">
        <v>44504</v>
      </c>
      <c r="B2859" s="23" t="s">
        <v>45</v>
      </c>
      <c r="C2859" s="23" t="s">
        <v>46</v>
      </c>
      <c r="D2859" s="23" t="s">
        <v>47</v>
      </c>
      <c r="E2859" s="25">
        <v>170</v>
      </c>
      <c r="F2859" s="24">
        <v>94</v>
      </c>
      <c r="G2859" s="24">
        <v>142</v>
      </c>
      <c r="H2859" s="24">
        <v>65</v>
      </c>
      <c r="I2859" s="23" t="s">
        <v>347</v>
      </c>
      <c r="J2859" s="24">
        <v>122</v>
      </c>
      <c r="K2859" s="23" t="s">
        <v>934</v>
      </c>
      <c r="L2859" s="32">
        <v>25</v>
      </c>
      <c r="M2859" s="31">
        <v>3</v>
      </c>
      <c r="N2859" s="31">
        <v>78</v>
      </c>
      <c r="O2859" s="30" t="s">
        <v>135</v>
      </c>
      <c r="P2859" s="25">
        <v>89</v>
      </c>
      <c r="Q2859" s="25">
        <v>99</v>
      </c>
      <c r="R2859" s="23" t="s">
        <v>51</v>
      </c>
      <c r="S2859" s="25">
        <v>72</v>
      </c>
      <c r="T2859" s="23" t="s">
        <v>215</v>
      </c>
    </row>
    <row r="2860" spans="1:20" x14ac:dyDescent="0.3">
      <c r="A2860" s="26">
        <v>44505</v>
      </c>
      <c r="B2860" s="23" t="s">
        <v>45</v>
      </c>
      <c r="C2860" s="23" t="s">
        <v>46</v>
      </c>
      <c r="D2860" s="23" t="s">
        <v>47</v>
      </c>
      <c r="E2860" s="25">
        <v>170</v>
      </c>
      <c r="F2860" s="24">
        <v>94</v>
      </c>
      <c r="G2860" s="24">
        <v>64</v>
      </c>
      <c r="H2860" s="24">
        <v>62</v>
      </c>
      <c r="I2860" s="23" t="s">
        <v>917</v>
      </c>
      <c r="J2860" s="24">
        <v>127</v>
      </c>
      <c r="K2860" s="23" t="s">
        <v>384</v>
      </c>
      <c r="L2860" s="32">
        <v>24</v>
      </c>
      <c r="M2860" s="31">
        <v>8</v>
      </c>
      <c r="N2860" s="31">
        <v>72</v>
      </c>
      <c r="O2860" s="30" t="s">
        <v>167</v>
      </c>
      <c r="P2860" s="25">
        <v>91</v>
      </c>
      <c r="Q2860" s="25">
        <v>100</v>
      </c>
      <c r="R2860" s="23" t="s">
        <v>51</v>
      </c>
      <c r="S2860" s="25">
        <v>77</v>
      </c>
      <c r="T2860" s="23" t="s">
        <v>206</v>
      </c>
    </row>
    <row r="2861" spans="1:20" x14ac:dyDescent="0.3">
      <c r="A2861" s="26">
        <v>44506</v>
      </c>
      <c r="B2861" s="23" t="s">
        <v>45</v>
      </c>
      <c r="C2861" s="23" t="s">
        <v>46</v>
      </c>
      <c r="D2861" s="23" t="s">
        <v>47</v>
      </c>
      <c r="E2861" s="25">
        <v>170</v>
      </c>
      <c r="F2861" s="24">
        <v>102</v>
      </c>
      <c r="G2861" s="24">
        <v>0</v>
      </c>
      <c r="H2861" s="24">
        <v>51</v>
      </c>
      <c r="I2861" s="23" t="s">
        <v>51</v>
      </c>
      <c r="J2861" s="24">
        <v>153</v>
      </c>
      <c r="K2861" s="23" t="s">
        <v>723</v>
      </c>
      <c r="L2861" s="30" t="s">
        <v>116</v>
      </c>
      <c r="M2861" s="31">
        <v>11</v>
      </c>
      <c r="N2861" s="31">
        <v>67</v>
      </c>
      <c r="O2861" s="30" t="s">
        <v>146</v>
      </c>
      <c r="P2861" s="25">
        <v>83</v>
      </c>
      <c r="Q2861" s="25">
        <v>100</v>
      </c>
      <c r="R2861" s="23" t="s">
        <v>80</v>
      </c>
      <c r="S2861" s="25">
        <v>52</v>
      </c>
      <c r="T2861" s="23" t="s">
        <v>52</v>
      </c>
    </row>
    <row r="2862" spans="1:20" x14ac:dyDescent="0.3">
      <c r="A2862" s="26">
        <v>44507</v>
      </c>
      <c r="B2862" s="23" t="s">
        <v>45</v>
      </c>
      <c r="C2862" s="23" t="s">
        <v>46</v>
      </c>
      <c r="D2862" s="23" t="s">
        <v>47</v>
      </c>
      <c r="E2862" s="25">
        <v>170</v>
      </c>
      <c r="F2862" s="24">
        <v>94</v>
      </c>
      <c r="G2862" s="24">
        <v>0</v>
      </c>
      <c r="H2862" s="24">
        <v>28</v>
      </c>
      <c r="I2862" s="23" t="s">
        <v>926</v>
      </c>
      <c r="J2862" s="24">
        <v>160</v>
      </c>
      <c r="K2862" s="23" t="s">
        <v>702</v>
      </c>
      <c r="L2862" s="32">
        <v>22</v>
      </c>
      <c r="M2862" s="31">
        <v>6</v>
      </c>
      <c r="N2862" s="31">
        <v>28</v>
      </c>
      <c r="O2862" s="30" t="s">
        <v>71</v>
      </c>
      <c r="P2862" s="25">
        <v>80</v>
      </c>
      <c r="Q2862" s="25">
        <v>99</v>
      </c>
      <c r="R2862" s="23" t="s">
        <v>51</v>
      </c>
      <c r="S2862" s="25">
        <v>53</v>
      </c>
      <c r="T2862" s="23" t="s">
        <v>121</v>
      </c>
    </row>
    <row r="2863" spans="1:20" x14ac:dyDescent="0.3">
      <c r="A2863" s="26">
        <v>44508</v>
      </c>
      <c r="B2863" s="23" t="s">
        <v>45</v>
      </c>
      <c r="C2863" s="23" t="s">
        <v>46</v>
      </c>
      <c r="D2863" s="23" t="s">
        <v>47</v>
      </c>
      <c r="E2863" s="25">
        <v>170</v>
      </c>
      <c r="F2863" s="24">
        <v>140</v>
      </c>
      <c r="G2863" s="24">
        <v>2</v>
      </c>
      <c r="H2863" s="24">
        <v>92</v>
      </c>
      <c r="I2863" s="23" t="s">
        <v>115</v>
      </c>
      <c r="J2863" s="24">
        <v>189</v>
      </c>
      <c r="K2863" s="23" t="s">
        <v>167</v>
      </c>
      <c r="L2863" s="30" t="s">
        <v>102</v>
      </c>
      <c r="M2863" s="31">
        <v>3</v>
      </c>
      <c r="N2863" s="31">
        <v>25</v>
      </c>
      <c r="O2863" s="30" t="s">
        <v>147</v>
      </c>
      <c r="P2863" s="25">
        <v>91</v>
      </c>
      <c r="Q2863" s="25">
        <v>99</v>
      </c>
      <c r="R2863" s="23" t="s">
        <v>51</v>
      </c>
      <c r="S2863" s="25">
        <v>72</v>
      </c>
      <c r="T2863" s="23" t="s">
        <v>61</v>
      </c>
    </row>
    <row r="2864" spans="1:20" x14ac:dyDescent="0.3">
      <c r="A2864" s="26">
        <v>44509</v>
      </c>
      <c r="B2864" s="23" t="s">
        <v>45</v>
      </c>
      <c r="C2864" s="23" t="s">
        <v>46</v>
      </c>
      <c r="D2864" s="23" t="s">
        <v>47</v>
      </c>
      <c r="E2864" s="25">
        <v>170</v>
      </c>
      <c r="F2864" s="24">
        <v>151</v>
      </c>
      <c r="G2864" s="24">
        <v>0</v>
      </c>
      <c r="H2864" s="24">
        <v>116</v>
      </c>
      <c r="I2864" s="23" t="s">
        <v>1135</v>
      </c>
      <c r="J2864" s="24">
        <v>186</v>
      </c>
      <c r="K2864" s="23" t="s">
        <v>512</v>
      </c>
      <c r="L2864" s="32">
        <v>33</v>
      </c>
      <c r="M2864" s="31">
        <v>6</v>
      </c>
      <c r="N2864" s="31">
        <v>47</v>
      </c>
      <c r="O2864" s="30" t="s">
        <v>50</v>
      </c>
      <c r="P2864" s="25">
        <v>85</v>
      </c>
      <c r="Q2864" s="25">
        <v>100</v>
      </c>
      <c r="R2864" s="23" t="s">
        <v>51</v>
      </c>
      <c r="S2864" s="25">
        <v>68</v>
      </c>
      <c r="T2864" s="23" t="s">
        <v>91</v>
      </c>
    </row>
    <row r="2865" spans="1:20" x14ac:dyDescent="0.3">
      <c r="A2865" s="26">
        <v>44510</v>
      </c>
      <c r="B2865" s="23" t="s">
        <v>45</v>
      </c>
      <c r="C2865" s="23" t="s">
        <v>46</v>
      </c>
      <c r="D2865" s="23" t="s">
        <v>47</v>
      </c>
      <c r="E2865" s="25">
        <v>170</v>
      </c>
      <c r="F2865" s="24">
        <v>110</v>
      </c>
      <c r="G2865" s="24">
        <v>0</v>
      </c>
      <c r="H2865" s="24">
        <v>60</v>
      </c>
      <c r="I2865" s="23" t="s">
        <v>667</v>
      </c>
      <c r="J2865" s="24">
        <v>161</v>
      </c>
      <c r="K2865" s="23" t="s">
        <v>136</v>
      </c>
      <c r="L2865" s="32">
        <v>36</v>
      </c>
      <c r="M2865" s="31">
        <v>11</v>
      </c>
      <c r="N2865" s="31">
        <v>53</v>
      </c>
      <c r="O2865" s="30" t="s">
        <v>81</v>
      </c>
      <c r="P2865" s="25">
        <v>84</v>
      </c>
      <c r="Q2865" s="25">
        <v>99</v>
      </c>
      <c r="R2865" s="23" t="s">
        <v>51</v>
      </c>
      <c r="S2865" s="25">
        <v>58</v>
      </c>
      <c r="T2865" s="23" t="s">
        <v>50</v>
      </c>
    </row>
    <row r="2866" spans="1:20" x14ac:dyDescent="0.3">
      <c r="A2866" s="26">
        <v>44511</v>
      </c>
      <c r="B2866" s="23" t="s">
        <v>45</v>
      </c>
      <c r="C2866" s="23" t="s">
        <v>46</v>
      </c>
      <c r="D2866" s="23" t="s">
        <v>47</v>
      </c>
      <c r="E2866" s="25">
        <v>170</v>
      </c>
      <c r="F2866" s="24">
        <v>99</v>
      </c>
      <c r="G2866" s="24">
        <v>0</v>
      </c>
      <c r="H2866" s="24">
        <v>34</v>
      </c>
      <c r="I2866" s="23" t="s">
        <v>941</v>
      </c>
      <c r="J2866" s="24">
        <v>164</v>
      </c>
      <c r="K2866" s="23" t="s">
        <v>50</v>
      </c>
      <c r="L2866" s="30" t="s">
        <v>116</v>
      </c>
      <c r="M2866" s="31">
        <v>6</v>
      </c>
      <c r="N2866" s="31">
        <v>36</v>
      </c>
      <c r="O2866" s="30" t="s">
        <v>123</v>
      </c>
      <c r="P2866" s="25">
        <v>82</v>
      </c>
      <c r="Q2866" s="25">
        <v>99</v>
      </c>
      <c r="R2866" s="23" t="s">
        <v>51</v>
      </c>
      <c r="S2866" s="25">
        <v>57</v>
      </c>
      <c r="T2866" s="23" t="s">
        <v>158</v>
      </c>
    </row>
    <row r="2867" spans="1:20" x14ac:dyDescent="0.3">
      <c r="A2867" s="26">
        <v>44512</v>
      </c>
      <c r="B2867" s="23" t="s">
        <v>45</v>
      </c>
      <c r="C2867" s="23" t="s">
        <v>46</v>
      </c>
      <c r="D2867" s="23" t="s">
        <v>47</v>
      </c>
      <c r="E2867" s="25">
        <v>170</v>
      </c>
      <c r="F2867" s="24">
        <v>115</v>
      </c>
      <c r="G2867" s="24">
        <v>0</v>
      </c>
      <c r="H2867" s="24">
        <v>52</v>
      </c>
      <c r="I2867" s="23" t="s">
        <v>75</v>
      </c>
      <c r="J2867" s="24">
        <v>178</v>
      </c>
      <c r="K2867" s="23" t="s">
        <v>643</v>
      </c>
      <c r="L2867" s="30" t="s">
        <v>102</v>
      </c>
      <c r="M2867" s="31">
        <v>6</v>
      </c>
      <c r="N2867" s="31">
        <v>36</v>
      </c>
      <c r="O2867" s="30" t="s">
        <v>280</v>
      </c>
      <c r="P2867" s="25">
        <v>84</v>
      </c>
      <c r="Q2867" s="25">
        <v>99</v>
      </c>
      <c r="R2867" s="23" t="s">
        <v>174</v>
      </c>
      <c r="S2867" s="25">
        <v>62</v>
      </c>
      <c r="T2867" s="23" t="s">
        <v>158</v>
      </c>
    </row>
    <row r="2868" spans="1:20" x14ac:dyDescent="0.3">
      <c r="A2868" s="26">
        <v>44513</v>
      </c>
      <c r="B2868" s="23" t="s">
        <v>45</v>
      </c>
      <c r="C2868" s="23" t="s">
        <v>46</v>
      </c>
      <c r="D2868" s="23" t="s">
        <v>47</v>
      </c>
      <c r="E2868" s="25">
        <v>170</v>
      </c>
      <c r="F2868" s="24">
        <v>120</v>
      </c>
      <c r="G2868" s="24">
        <v>0</v>
      </c>
      <c r="H2868" s="24">
        <v>63</v>
      </c>
      <c r="I2868" s="23" t="s">
        <v>1136</v>
      </c>
      <c r="J2868" s="24">
        <v>176</v>
      </c>
      <c r="K2868" s="23" t="s">
        <v>738</v>
      </c>
      <c r="L2868" s="30" t="s">
        <v>102</v>
      </c>
      <c r="M2868" s="31">
        <v>6</v>
      </c>
      <c r="N2868" s="31">
        <v>39</v>
      </c>
      <c r="O2868" s="30" t="s">
        <v>174</v>
      </c>
      <c r="P2868" s="25">
        <v>83</v>
      </c>
      <c r="Q2868" s="25">
        <v>99</v>
      </c>
      <c r="R2868" s="23" t="s">
        <v>51</v>
      </c>
      <c r="S2868" s="25">
        <v>62</v>
      </c>
      <c r="T2868" s="23" t="s">
        <v>146</v>
      </c>
    </row>
    <row r="2869" spans="1:20" x14ac:dyDescent="0.3">
      <c r="A2869" s="26">
        <v>44514</v>
      </c>
      <c r="B2869" s="23" t="s">
        <v>45</v>
      </c>
      <c r="C2869" s="23" t="s">
        <v>46</v>
      </c>
      <c r="D2869" s="23" t="s">
        <v>47</v>
      </c>
      <c r="E2869" s="25">
        <v>170</v>
      </c>
      <c r="F2869" s="24">
        <v>110</v>
      </c>
      <c r="G2869" s="24">
        <v>2</v>
      </c>
      <c r="H2869" s="24">
        <v>54</v>
      </c>
      <c r="I2869" s="23" t="s">
        <v>932</v>
      </c>
      <c r="J2869" s="24">
        <v>165</v>
      </c>
      <c r="K2869" s="23" t="s">
        <v>354</v>
      </c>
      <c r="L2869" s="30" t="s">
        <v>84</v>
      </c>
      <c r="M2869" s="31">
        <v>6</v>
      </c>
      <c r="N2869" s="31">
        <v>39</v>
      </c>
      <c r="O2869" s="30" t="s">
        <v>50</v>
      </c>
      <c r="P2869" s="25">
        <v>79</v>
      </c>
      <c r="Q2869" s="25">
        <v>99</v>
      </c>
      <c r="R2869" s="23" t="s">
        <v>80</v>
      </c>
      <c r="S2869" s="25">
        <v>59</v>
      </c>
      <c r="T2869" s="23" t="s">
        <v>71</v>
      </c>
    </row>
    <row r="2870" spans="1:20" x14ac:dyDescent="0.3">
      <c r="A2870" s="26">
        <v>44515</v>
      </c>
      <c r="B2870" s="23" t="s">
        <v>45</v>
      </c>
      <c r="C2870" s="23" t="s">
        <v>46</v>
      </c>
      <c r="D2870" s="23" t="s">
        <v>47</v>
      </c>
      <c r="E2870" s="25">
        <v>170</v>
      </c>
      <c r="F2870" s="24">
        <v>116</v>
      </c>
      <c r="G2870" s="24">
        <v>22</v>
      </c>
      <c r="H2870" s="24">
        <v>96</v>
      </c>
      <c r="I2870" s="23" t="s">
        <v>394</v>
      </c>
      <c r="J2870" s="24">
        <v>137</v>
      </c>
      <c r="K2870" s="23" t="s">
        <v>712</v>
      </c>
      <c r="L2870" s="30" t="s">
        <v>84</v>
      </c>
      <c r="M2870" s="31">
        <v>8</v>
      </c>
      <c r="N2870" s="31">
        <v>33</v>
      </c>
      <c r="O2870" s="30" t="s">
        <v>55</v>
      </c>
      <c r="P2870" s="25">
        <v>92</v>
      </c>
      <c r="Q2870" s="25">
        <v>99</v>
      </c>
      <c r="R2870" s="23" t="s">
        <v>51</v>
      </c>
      <c r="S2870" s="25">
        <v>82</v>
      </c>
      <c r="T2870" s="23" t="s">
        <v>121</v>
      </c>
    </row>
    <row r="2871" spans="1:20" x14ac:dyDescent="0.3">
      <c r="A2871" s="26">
        <v>44516</v>
      </c>
      <c r="B2871" s="23" t="s">
        <v>45</v>
      </c>
      <c r="C2871" s="23" t="s">
        <v>46</v>
      </c>
      <c r="D2871" s="23" t="s">
        <v>47</v>
      </c>
      <c r="E2871" s="25">
        <v>170</v>
      </c>
      <c r="F2871" s="24">
        <v>108</v>
      </c>
      <c r="G2871" s="24">
        <v>0</v>
      </c>
      <c r="H2871" s="24">
        <v>85</v>
      </c>
      <c r="I2871" s="23" t="s">
        <v>180</v>
      </c>
      <c r="J2871" s="24">
        <v>131</v>
      </c>
      <c r="K2871" s="23" t="s">
        <v>51</v>
      </c>
      <c r="L2871" s="32">
        <v>14</v>
      </c>
      <c r="M2871" s="31">
        <v>6</v>
      </c>
      <c r="N2871" s="31">
        <v>31</v>
      </c>
      <c r="O2871" s="30" t="s">
        <v>171</v>
      </c>
      <c r="P2871" s="25">
        <v>90</v>
      </c>
      <c r="Q2871" s="25">
        <v>99</v>
      </c>
      <c r="R2871" s="23" t="s">
        <v>51</v>
      </c>
      <c r="S2871" s="25">
        <v>78</v>
      </c>
      <c r="T2871" s="23" t="s">
        <v>167</v>
      </c>
    </row>
    <row r="2872" spans="1:20" x14ac:dyDescent="0.3">
      <c r="A2872" s="26">
        <v>44517</v>
      </c>
      <c r="B2872" s="23" t="s">
        <v>45</v>
      </c>
      <c r="C2872" s="23" t="s">
        <v>46</v>
      </c>
      <c r="D2872" s="23" t="s">
        <v>47</v>
      </c>
      <c r="E2872" s="25">
        <v>170</v>
      </c>
      <c r="F2872" s="24">
        <v>113</v>
      </c>
      <c r="G2872" s="24">
        <v>6</v>
      </c>
      <c r="H2872" s="24">
        <v>75</v>
      </c>
      <c r="I2872" s="23" t="s">
        <v>705</v>
      </c>
      <c r="J2872" s="24">
        <v>151</v>
      </c>
      <c r="K2872" s="23" t="s">
        <v>734</v>
      </c>
      <c r="L2872" s="32">
        <v>26</v>
      </c>
      <c r="M2872" s="31">
        <v>0</v>
      </c>
      <c r="N2872" s="31">
        <v>31</v>
      </c>
      <c r="O2872" s="30" t="s">
        <v>169</v>
      </c>
      <c r="P2872" s="25">
        <v>90</v>
      </c>
      <c r="Q2872" s="25">
        <v>100</v>
      </c>
      <c r="R2872" s="23" t="s">
        <v>163</v>
      </c>
      <c r="S2872" s="25">
        <v>57</v>
      </c>
      <c r="T2872" s="23" t="s">
        <v>164</v>
      </c>
    </row>
    <row r="2873" spans="1:20" x14ac:dyDescent="0.3">
      <c r="A2873" s="26">
        <v>44518</v>
      </c>
      <c r="B2873" s="23" t="s">
        <v>45</v>
      </c>
      <c r="C2873" s="23" t="s">
        <v>46</v>
      </c>
      <c r="D2873" s="23" t="s">
        <v>47</v>
      </c>
      <c r="E2873" s="25">
        <v>170</v>
      </c>
      <c r="F2873" s="24">
        <v>106</v>
      </c>
      <c r="G2873" s="24">
        <v>0</v>
      </c>
      <c r="H2873" s="24">
        <v>42</v>
      </c>
      <c r="I2873" s="23" t="s">
        <v>725</v>
      </c>
      <c r="J2873" s="24">
        <v>170</v>
      </c>
      <c r="K2873" s="23" t="s">
        <v>254</v>
      </c>
      <c r="L2873" s="32">
        <v>11</v>
      </c>
      <c r="M2873" s="31">
        <v>6</v>
      </c>
      <c r="N2873" s="31">
        <v>28</v>
      </c>
      <c r="O2873" s="30" t="s">
        <v>644</v>
      </c>
      <c r="P2873" s="25">
        <v>81</v>
      </c>
      <c r="Q2873" s="25">
        <v>99</v>
      </c>
      <c r="R2873" s="23" t="s">
        <v>51</v>
      </c>
      <c r="S2873" s="25">
        <v>53</v>
      </c>
      <c r="T2873" s="23" t="s">
        <v>91</v>
      </c>
    </row>
    <row r="2874" spans="1:20" x14ac:dyDescent="0.3">
      <c r="A2874" s="26">
        <v>44519</v>
      </c>
      <c r="B2874" s="23" t="s">
        <v>45</v>
      </c>
      <c r="C2874" s="23" t="s">
        <v>46</v>
      </c>
      <c r="D2874" s="23" t="s">
        <v>47</v>
      </c>
      <c r="E2874" s="25">
        <v>170</v>
      </c>
      <c r="F2874" s="24">
        <v>94</v>
      </c>
      <c r="G2874" s="24">
        <v>0</v>
      </c>
      <c r="H2874" s="24">
        <v>31</v>
      </c>
      <c r="I2874" s="23" t="s">
        <v>721</v>
      </c>
      <c r="J2874" s="24">
        <v>156</v>
      </c>
      <c r="K2874" s="23" t="s">
        <v>645</v>
      </c>
      <c r="L2874" s="30" t="s">
        <v>289</v>
      </c>
      <c r="M2874" s="31">
        <v>6</v>
      </c>
      <c r="N2874" s="31">
        <v>58</v>
      </c>
      <c r="O2874" s="30" t="s">
        <v>505</v>
      </c>
      <c r="P2874" s="25">
        <v>84</v>
      </c>
      <c r="Q2874" s="25">
        <v>99</v>
      </c>
      <c r="R2874" s="23" t="s">
        <v>51</v>
      </c>
      <c r="S2874" s="25">
        <v>61</v>
      </c>
      <c r="T2874" s="23" t="s">
        <v>71</v>
      </c>
    </row>
    <row r="2875" spans="1:20" x14ac:dyDescent="0.3">
      <c r="A2875" s="26">
        <v>44520</v>
      </c>
      <c r="B2875" s="23" t="s">
        <v>45</v>
      </c>
      <c r="C2875" s="23" t="s">
        <v>46</v>
      </c>
      <c r="D2875" s="23" t="s">
        <v>47</v>
      </c>
      <c r="E2875" s="25">
        <v>170</v>
      </c>
      <c r="F2875" s="24">
        <v>110</v>
      </c>
      <c r="G2875" s="24">
        <v>0</v>
      </c>
      <c r="H2875" s="24">
        <v>28</v>
      </c>
      <c r="I2875" s="23" t="s">
        <v>347</v>
      </c>
      <c r="J2875" s="24">
        <v>191</v>
      </c>
      <c r="K2875" s="23" t="s">
        <v>339</v>
      </c>
      <c r="L2875" s="32">
        <v>21</v>
      </c>
      <c r="M2875" s="31">
        <v>6</v>
      </c>
      <c r="N2875" s="31">
        <v>28</v>
      </c>
      <c r="O2875" s="30" t="s">
        <v>94</v>
      </c>
      <c r="P2875" s="25">
        <v>84</v>
      </c>
      <c r="Q2875" s="25">
        <v>100</v>
      </c>
      <c r="R2875" s="23" t="s">
        <v>51</v>
      </c>
      <c r="S2875" s="25">
        <v>55</v>
      </c>
      <c r="T2875" s="23" t="s">
        <v>121</v>
      </c>
    </row>
    <row r="2876" spans="1:20" x14ac:dyDescent="0.3">
      <c r="A2876" s="26">
        <v>44521</v>
      </c>
      <c r="B2876" s="23" t="s">
        <v>45</v>
      </c>
      <c r="C2876" s="23" t="s">
        <v>46</v>
      </c>
      <c r="D2876" s="23" t="s">
        <v>47</v>
      </c>
      <c r="E2876" s="25">
        <v>170</v>
      </c>
      <c r="F2876" s="24">
        <v>89</v>
      </c>
      <c r="G2876" s="24">
        <v>290</v>
      </c>
      <c r="H2876" s="24">
        <v>36</v>
      </c>
      <c r="I2876" s="23" t="s">
        <v>434</v>
      </c>
      <c r="J2876" s="24">
        <v>142</v>
      </c>
      <c r="K2876" s="23" t="s">
        <v>462</v>
      </c>
      <c r="L2876" s="30" t="s">
        <v>401</v>
      </c>
      <c r="M2876" s="31">
        <v>8</v>
      </c>
      <c r="N2876" s="31">
        <v>56</v>
      </c>
      <c r="O2876" s="30" t="s">
        <v>240</v>
      </c>
      <c r="P2876" s="25">
        <v>90</v>
      </c>
      <c r="Q2876" s="25">
        <v>100</v>
      </c>
      <c r="R2876" s="23" t="s">
        <v>51</v>
      </c>
      <c r="S2876" s="25">
        <v>70</v>
      </c>
      <c r="T2876" s="23" t="s">
        <v>133</v>
      </c>
    </row>
    <row r="2877" spans="1:20" x14ac:dyDescent="0.3">
      <c r="A2877" s="26">
        <v>44522</v>
      </c>
      <c r="B2877" s="23" t="s">
        <v>45</v>
      </c>
      <c r="C2877" s="23" t="s">
        <v>46</v>
      </c>
      <c r="D2877" s="23" t="s">
        <v>47</v>
      </c>
      <c r="E2877" s="25">
        <v>170</v>
      </c>
      <c r="F2877" s="24">
        <v>66</v>
      </c>
      <c r="G2877" s="24">
        <v>338</v>
      </c>
      <c r="H2877" s="24">
        <v>44</v>
      </c>
      <c r="I2877" s="23" t="s">
        <v>1137</v>
      </c>
      <c r="J2877" s="24">
        <v>88</v>
      </c>
      <c r="K2877" s="23" t="s">
        <v>115</v>
      </c>
      <c r="L2877" s="32">
        <v>30</v>
      </c>
      <c r="M2877" s="31">
        <v>8</v>
      </c>
      <c r="N2877" s="31">
        <v>42</v>
      </c>
      <c r="O2877" s="30" t="s">
        <v>644</v>
      </c>
      <c r="P2877" s="25">
        <v>97</v>
      </c>
      <c r="Q2877" s="25">
        <v>100</v>
      </c>
      <c r="R2877" s="23" t="s">
        <v>51</v>
      </c>
      <c r="S2877" s="25">
        <v>92</v>
      </c>
      <c r="T2877" s="23" t="s">
        <v>89</v>
      </c>
    </row>
    <row r="2878" spans="1:20" x14ac:dyDescent="0.3">
      <c r="A2878" s="26">
        <v>44523</v>
      </c>
      <c r="B2878" s="23" t="s">
        <v>45</v>
      </c>
      <c r="C2878" s="23" t="s">
        <v>46</v>
      </c>
      <c r="D2878" s="23" t="s">
        <v>47</v>
      </c>
      <c r="E2878" s="25">
        <v>170</v>
      </c>
      <c r="F2878" s="24">
        <v>74</v>
      </c>
      <c r="G2878" s="24">
        <v>276</v>
      </c>
      <c r="H2878" s="24">
        <v>48</v>
      </c>
      <c r="I2878" s="23" t="s">
        <v>115</v>
      </c>
      <c r="J2878" s="24">
        <v>100</v>
      </c>
      <c r="K2878" s="23" t="s">
        <v>1034</v>
      </c>
      <c r="L2878" s="32">
        <v>23</v>
      </c>
      <c r="M2878" s="31">
        <v>8</v>
      </c>
      <c r="N2878" s="31">
        <v>36</v>
      </c>
      <c r="O2878" s="30" t="s">
        <v>215</v>
      </c>
      <c r="P2878" s="25">
        <v>96</v>
      </c>
      <c r="Q2878" s="25">
        <v>100</v>
      </c>
      <c r="R2878" s="23" t="s">
        <v>51</v>
      </c>
      <c r="S2878" s="25">
        <v>89</v>
      </c>
      <c r="T2878" s="23" t="s">
        <v>95</v>
      </c>
    </row>
    <row r="2879" spans="1:20" x14ac:dyDescent="0.3">
      <c r="A2879" s="26">
        <v>44524</v>
      </c>
      <c r="B2879" s="23" t="s">
        <v>45</v>
      </c>
      <c r="C2879" s="23" t="s">
        <v>46</v>
      </c>
      <c r="D2879" s="23" t="s">
        <v>47</v>
      </c>
      <c r="E2879" s="25">
        <v>170</v>
      </c>
      <c r="F2879" s="24">
        <v>92</v>
      </c>
      <c r="G2879" s="24">
        <v>652</v>
      </c>
      <c r="H2879" s="24">
        <v>78</v>
      </c>
      <c r="I2879" s="23" t="s">
        <v>51</v>
      </c>
      <c r="J2879" s="24">
        <v>106</v>
      </c>
      <c r="K2879" s="23" t="s">
        <v>730</v>
      </c>
      <c r="L2879" s="32">
        <v>26</v>
      </c>
      <c r="M2879" s="31">
        <v>17</v>
      </c>
      <c r="N2879" s="31">
        <v>78</v>
      </c>
      <c r="O2879" s="30" t="s">
        <v>81</v>
      </c>
      <c r="P2879" s="25">
        <v>97</v>
      </c>
      <c r="Q2879" s="25">
        <v>100</v>
      </c>
      <c r="R2879" s="23" t="s">
        <v>51</v>
      </c>
      <c r="S2879" s="25">
        <v>92</v>
      </c>
      <c r="T2879" s="23" t="s">
        <v>594</v>
      </c>
    </row>
    <row r="2880" spans="1:20" x14ac:dyDescent="0.3">
      <c r="A2880" s="26">
        <v>44525</v>
      </c>
      <c r="B2880" s="23" t="s">
        <v>45</v>
      </c>
      <c r="C2880" s="23" t="s">
        <v>46</v>
      </c>
      <c r="D2880" s="23" t="s">
        <v>47</v>
      </c>
      <c r="E2880" s="25">
        <v>170</v>
      </c>
      <c r="F2880" s="24">
        <v>80</v>
      </c>
      <c r="G2880" s="24">
        <v>232</v>
      </c>
      <c r="H2880" s="24">
        <v>70</v>
      </c>
      <c r="I2880" s="23" t="s">
        <v>848</v>
      </c>
      <c r="J2880" s="24">
        <v>91</v>
      </c>
      <c r="K2880" s="23" t="s">
        <v>51</v>
      </c>
      <c r="L2880" s="30" t="s">
        <v>401</v>
      </c>
      <c r="M2880" s="31">
        <v>3</v>
      </c>
      <c r="N2880" s="31">
        <v>33</v>
      </c>
      <c r="O2880" s="30" t="s">
        <v>195</v>
      </c>
      <c r="P2880" s="25">
        <v>98</v>
      </c>
      <c r="Q2880" s="25">
        <v>100</v>
      </c>
      <c r="R2880" s="23" t="s">
        <v>51</v>
      </c>
      <c r="S2880" s="25">
        <v>92</v>
      </c>
      <c r="T2880" s="23" t="s">
        <v>50</v>
      </c>
    </row>
    <row r="2881" spans="1:20" x14ac:dyDescent="0.3">
      <c r="A2881" s="26">
        <v>44526</v>
      </c>
      <c r="B2881" s="23" t="s">
        <v>45</v>
      </c>
      <c r="C2881" s="23" t="s">
        <v>46</v>
      </c>
      <c r="D2881" s="23" t="s">
        <v>47</v>
      </c>
      <c r="E2881" s="25">
        <v>170</v>
      </c>
      <c r="F2881" s="24">
        <v>81</v>
      </c>
      <c r="G2881" s="24">
        <v>184</v>
      </c>
      <c r="H2881" s="24">
        <v>54</v>
      </c>
      <c r="I2881" s="23" t="s">
        <v>717</v>
      </c>
      <c r="J2881" s="24">
        <v>108</v>
      </c>
      <c r="K2881" s="23" t="s">
        <v>254</v>
      </c>
      <c r="L2881" s="32">
        <v>22</v>
      </c>
      <c r="M2881" s="31">
        <v>6</v>
      </c>
      <c r="N2881" s="31">
        <v>58</v>
      </c>
      <c r="O2881" s="30" t="s">
        <v>147</v>
      </c>
      <c r="P2881" s="25">
        <v>87</v>
      </c>
      <c r="Q2881" s="25">
        <v>100</v>
      </c>
      <c r="R2881" s="23" t="s">
        <v>51</v>
      </c>
      <c r="S2881" s="25">
        <v>68</v>
      </c>
      <c r="T2881" s="23" t="s">
        <v>71</v>
      </c>
    </row>
    <row r="2882" spans="1:20" x14ac:dyDescent="0.3">
      <c r="A2882" s="26">
        <v>44527</v>
      </c>
      <c r="B2882" s="23" t="s">
        <v>45</v>
      </c>
      <c r="C2882" s="23" t="s">
        <v>46</v>
      </c>
      <c r="D2882" s="23" t="s">
        <v>47</v>
      </c>
      <c r="E2882" s="25">
        <v>170</v>
      </c>
      <c r="F2882" s="24">
        <v>67</v>
      </c>
      <c r="G2882" s="24">
        <v>314</v>
      </c>
      <c r="H2882" s="24">
        <v>35</v>
      </c>
      <c r="I2882" s="23" t="s">
        <v>986</v>
      </c>
      <c r="J2882" s="24">
        <v>99</v>
      </c>
      <c r="K2882" s="23" t="s">
        <v>1020</v>
      </c>
      <c r="L2882" s="32">
        <v>22</v>
      </c>
      <c r="M2882" s="31">
        <v>14</v>
      </c>
      <c r="N2882" s="31">
        <v>139</v>
      </c>
      <c r="O2882" s="30" t="s">
        <v>91</v>
      </c>
      <c r="P2882" s="25">
        <v>94</v>
      </c>
      <c r="Q2882" s="25">
        <v>100</v>
      </c>
      <c r="R2882" s="23" t="s">
        <v>376</v>
      </c>
      <c r="S2882" s="25">
        <v>80</v>
      </c>
      <c r="T2882" s="23" t="s">
        <v>184</v>
      </c>
    </row>
    <row r="2883" spans="1:20" x14ac:dyDescent="0.3">
      <c r="A2883" s="26">
        <v>44528</v>
      </c>
      <c r="B2883" s="23" t="s">
        <v>45</v>
      </c>
      <c r="C2883" s="23" t="s">
        <v>46</v>
      </c>
      <c r="D2883" s="23" t="s">
        <v>47</v>
      </c>
      <c r="E2883" s="25">
        <v>170</v>
      </c>
      <c r="F2883" s="24">
        <v>79</v>
      </c>
      <c r="G2883" s="24">
        <v>216</v>
      </c>
      <c r="H2883" s="24">
        <v>45</v>
      </c>
      <c r="I2883" s="23" t="s">
        <v>51</v>
      </c>
      <c r="J2883" s="24">
        <v>113</v>
      </c>
      <c r="K2883" s="23" t="s">
        <v>862</v>
      </c>
      <c r="L2883" s="32">
        <v>24</v>
      </c>
      <c r="M2883" s="31">
        <v>6</v>
      </c>
      <c r="N2883" s="31">
        <v>97</v>
      </c>
      <c r="O2883" s="30" t="s">
        <v>107</v>
      </c>
      <c r="P2883" s="25">
        <v>95</v>
      </c>
      <c r="Q2883" s="25">
        <v>100</v>
      </c>
      <c r="R2883" s="23" t="s">
        <v>155</v>
      </c>
      <c r="S2883" s="25">
        <v>85</v>
      </c>
      <c r="T2883" s="23" t="s">
        <v>249</v>
      </c>
    </row>
    <row r="2884" spans="1:20" x14ac:dyDescent="0.3">
      <c r="A2884" s="26">
        <v>44529</v>
      </c>
      <c r="B2884" s="23" t="s">
        <v>45</v>
      </c>
      <c r="C2884" s="23" t="s">
        <v>46</v>
      </c>
      <c r="D2884" s="23" t="s">
        <v>47</v>
      </c>
      <c r="E2884" s="25">
        <v>170</v>
      </c>
      <c r="F2884" s="24">
        <v>106</v>
      </c>
      <c r="G2884" s="24">
        <v>16</v>
      </c>
      <c r="H2884" s="24">
        <v>68</v>
      </c>
      <c r="I2884" s="23" t="s">
        <v>165</v>
      </c>
      <c r="J2884" s="24">
        <v>143</v>
      </c>
      <c r="K2884" s="23" t="s">
        <v>262</v>
      </c>
      <c r="L2884" s="32">
        <v>99</v>
      </c>
      <c r="M2884" s="31">
        <v>8</v>
      </c>
      <c r="N2884" s="31">
        <v>72</v>
      </c>
      <c r="O2884" s="30" t="s">
        <v>51</v>
      </c>
      <c r="P2884" s="25">
        <v>88</v>
      </c>
      <c r="Q2884" s="25">
        <v>100</v>
      </c>
      <c r="R2884" s="23" t="s">
        <v>505</v>
      </c>
      <c r="S2884" s="25">
        <v>61</v>
      </c>
      <c r="T2884" s="23" t="s">
        <v>121</v>
      </c>
    </row>
    <row r="2885" spans="1:20" x14ac:dyDescent="0.3">
      <c r="A2885" s="26">
        <v>44530</v>
      </c>
      <c r="B2885" s="23" t="s">
        <v>45</v>
      </c>
      <c r="C2885" s="23" t="s">
        <v>46</v>
      </c>
      <c r="D2885" s="23" t="s">
        <v>47</v>
      </c>
      <c r="E2885" s="25">
        <v>170</v>
      </c>
      <c r="F2885" s="24">
        <v>101</v>
      </c>
      <c r="G2885" s="24">
        <v>0</v>
      </c>
      <c r="H2885" s="24">
        <v>45</v>
      </c>
      <c r="I2885" s="23" t="s">
        <v>82</v>
      </c>
      <c r="J2885" s="24">
        <v>157</v>
      </c>
      <c r="K2885" s="23" t="s">
        <v>297</v>
      </c>
      <c r="L2885" s="30" t="s">
        <v>116</v>
      </c>
      <c r="M2885" s="31">
        <v>3</v>
      </c>
      <c r="N2885" s="31">
        <v>33</v>
      </c>
      <c r="O2885" s="30" t="s">
        <v>578</v>
      </c>
      <c r="P2885" s="25">
        <v>86</v>
      </c>
      <c r="Q2885" s="25">
        <v>99</v>
      </c>
      <c r="R2885" s="23" t="s">
        <v>51</v>
      </c>
      <c r="S2885" s="25">
        <v>63</v>
      </c>
      <c r="T2885" s="23" t="s">
        <v>71</v>
      </c>
    </row>
    <row r="2886" spans="1:20" x14ac:dyDescent="0.3">
      <c r="A2886" s="26">
        <v>44531</v>
      </c>
      <c r="B2886" s="23" t="s">
        <v>45</v>
      </c>
      <c r="C2886" s="23" t="s">
        <v>46</v>
      </c>
      <c r="D2886" s="23" t="s">
        <v>47</v>
      </c>
      <c r="E2886" s="25">
        <v>170</v>
      </c>
      <c r="F2886" s="24">
        <v>93</v>
      </c>
      <c r="G2886" s="24">
        <v>300</v>
      </c>
      <c r="H2886" s="24">
        <v>64</v>
      </c>
      <c r="I2886" s="23" t="s">
        <v>1077</v>
      </c>
      <c r="J2886" s="24">
        <v>122</v>
      </c>
      <c r="K2886" s="23" t="s">
        <v>173</v>
      </c>
      <c r="L2886" s="32">
        <v>34</v>
      </c>
      <c r="M2886" s="31">
        <v>6</v>
      </c>
      <c r="N2886" s="31">
        <v>75</v>
      </c>
      <c r="O2886" s="30" t="s">
        <v>118</v>
      </c>
      <c r="P2886" s="25">
        <v>89</v>
      </c>
      <c r="Q2886" s="25">
        <v>100</v>
      </c>
      <c r="R2886" s="23" t="s">
        <v>51</v>
      </c>
      <c r="S2886" s="25">
        <v>80</v>
      </c>
      <c r="T2886" s="23" t="s">
        <v>585</v>
      </c>
    </row>
    <row r="2887" spans="1:20" x14ac:dyDescent="0.3">
      <c r="A2887" s="26">
        <v>44532</v>
      </c>
      <c r="B2887" s="23" t="s">
        <v>45</v>
      </c>
      <c r="C2887" s="23" t="s">
        <v>46</v>
      </c>
      <c r="D2887" s="23" t="s">
        <v>47</v>
      </c>
      <c r="E2887" s="25">
        <v>170</v>
      </c>
      <c r="F2887" s="24">
        <v>76</v>
      </c>
      <c r="G2887" s="24">
        <v>76</v>
      </c>
      <c r="H2887" s="24">
        <v>60</v>
      </c>
      <c r="I2887" s="23" t="s">
        <v>51</v>
      </c>
      <c r="J2887" s="24">
        <v>91</v>
      </c>
      <c r="K2887" s="23" t="s">
        <v>91</v>
      </c>
      <c r="L2887" s="32">
        <v>26</v>
      </c>
      <c r="M2887" s="31">
        <v>8</v>
      </c>
      <c r="N2887" s="31">
        <v>64</v>
      </c>
      <c r="O2887" s="30" t="s">
        <v>133</v>
      </c>
      <c r="P2887" s="25">
        <v>93</v>
      </c>
      <c r="Q2887" s="25">
        <v>100</v>
      </c>
      <c r="R2887" s="23" t="s">
        <v>51</v>
      </c>
      <c r="S2887" s="25">
        <v>83</v>
      </c>
      <c r="T2887" s="23" t="s">
        <v>91</v>
      </c>
    </row>
    <row r="2888" spans="1:20" x14ac:dyDescent="0.3">
      <c r="A2888" s="26">
        <v>44533</v>
      </c>
      <c r="B2888" s="23" t="s">
        <v>45</v>
      </c>
      <c r="C2888" s="23" t="s">
        <v>46</v>
      </c>
      <c r="D2888" s="23" t="s">
        <v>47</v>
      </c>
      <c r="E2888" s="25">
        <v>170</v>
      </c>
      <c r="F2888" s="24">
        <v>94</v>
      </c>
      <c r="G2888" s="24">
        <v>0</v>
      </c>
      <c r="H2888" s="24">
        <v>56</v>
      </c>
      <c r="I2888" s="23" t="s">
        <v>1114</v>
      </c>
      <c r="J2888" s="24">
        <v>133</v>
      </c>
      <c r="K2888" s="23" t="s">
        <v>268</v>
      </c>
      <c r="L2888" s="30" t="s">
        <v>116</v>
      </c>
      <c r="M2888" s="31">
        <v>6</v>
      </c>
      <c r="N2888" s="31">
        <v>42</v>
      </c>
      <c r="O2888" s="30" t="s">
        <v>206</v>
      </c>
      <c r="P2888" s="25">
        <v>91</v>
      </c>
      <c r="Q2888" s="25">
        <v>100</v>
      </c>
      <c r="R2888" s="23" t="s">
        <v>51</v>
      </c>
      <c r="S2888" s="25">
        <v>79</v>
      </c>
      <c r="T2888" s="23" t="s">
        <v>51</v>
      </c>
    </row>
    <row r="2889" spans="1:20" x14ac:dyDescent="0.3">
      <c r="A2889" s="26">
        <v>44534</v>
      </c>
      <c r="B2889" s="23" t="s">
        <v>45</v>
      </c>
      <c r="C2889" s="23" t="s">
        <v>46</v>
      </c>
      <c r="D2889" s="23" t="s">
        <v>47</v>
      </c>
      <c r="E2889" s="25">
        <v>170</v>
      </c>
      <c r="F2889" s="24">
        <v>100</v>
      </c>
      <c r="G2889" s="24">
        <v>92</v>
      </c>
      <c r="H2889" s="24">
        <v>54</v>
      </c>
      <c r="I2889" s="23" t="s">
        <v>984</v>
      </c>
      <c r="J2889" s="24">
        <v>147</v>
      </c>
      <c r="K2889" s="23" t="s">
        <v>641</v>
      </c>
      <c r="L2889" s="32">
        <v>24</v>
      </c>
      <c r="M2889" s="31">
        <v>14</v>
      </c>
      <c r="N2889" s="31">
        <v>100</v>
      </c>
      <c r="O2889" s="30" t="s">
        <v>225</v>
      </c>
      <c r="P2889" s="25">
        <v>83</v>
      </c>
      <c r="Q2889" s="25">
        <v>100</v>
      </c>
      <c r="R2889" s="23" t="s">
        <v>51</v>
      </c>
      <c r="S2889" s="25">
        <v>53</v>
      </c>
      <c r="T2889" s="23" t="s">
        <v>225</v>
      </c>
    </row>
    <row r="2890" spans="1:20" x14ac:dyDescent="0.3">
      <c r="A2890" s="26">
        <v>44535</v>
      </c>
      <c r="B2890" s="23" t="s">
        <v>45</v>
      </c>
      <c r="C2890" s="23" t="s">
        <v>46</v>
      </c>
      <c r="D2890" s="23" t="s">
        <v>47</v>
      </c>
      <c r="E2890" s="25">
        <v>170</v>
      </c>
      <c r="F2890" s="24">
        <v>96</v>
      </c>
      <c r="G2890" s="24">
        <v>214</v>
      </c>
      <c r="H2890" s="24">
        <v>79</v>
      </c>
      <c r="I2890" s="23" t="s">
        <v>184</v>
      </c>
      <c r="J2890" s="24">
        <v>112</v>
      </c>
      <c r="K2890" s="23" t="s">
        <v>157</v>
      </c>
      <c r="L2890" s="32">
        <v>27</v>
      </c>
      <c r="M2890" s="31">
        <v>8</v>
      </c>
      <c r="N2890" s="31">
        <v>103</v>
      </c>
      <c r="O2890" s="30" t="s">
        <v>59</v>
      </c>
      <c r="P2890" s="25">
        <v>91</v>
      </c>
      <c r="Q2890" s="25">
        <v>100</v>
      </c>
      <c r="R2890" s="23" t="s">
        <v>51</v>
      </c>
      <c r="S2890" s="25">
        <v>58</v>
      </c>
      <c r="T2890" s="23" t="s">
        <v>286</v>
      </c>
    </row>
    <row r="2891" spans="1:20" x14ac:dyDescent="0.3">
      <c r="A2891" s="26">
        <v>44536</v>
      </c>
      <c r="B2891" s="23" t="s">
        <v>45</v>
      </c>
      <c r="C2891" s="23" t="s">
        <v>46</v>
      </c>
      <c r="D2891" s="23" t="s">
        <v>47</v>
      </c>
      <c r="E2891" s="25">
        <v>170</v>
      </c>
      <c r="F2891" s="24">
        <v>102</v>
      </c>
      <c r="G2891" s="24">
        <v>86</v>
      </c>
      <c r="H2891" s="24">
        <v>82</v>
      </c>
      <c r="I2891" s="23" t="s">
        <v>827</v>
      </c>
      <c r="J2891" s="24">
        <v>122</v>
      </c>
      <c r="K2891" s="23" t="s">
        <v>992</v>
      </c>
      <c r="L2891" s="32">
        <v>24</v>
      </c>
      <c r="M2891" s="31">
        <v>3</v>
      </c>
      <c r="N2891" s="31">
        <v>50</v>
      </c>
      <c r="O2891" s="30" t="s">
        <v>650</v>
      </c>
      <c r="P2891" s="25">
        <v>98</v>
      </c>
      <c r="Q2891" s="25">
        <v>100</v>
      </c>
      <c r="R2891" s="23" t="s">
        <v>51</v>
      </c>
      <c r="S2891" s="25">
        <v>86</v>
      </c>
      <c r="T2891" s="23" t="s">
        <v>192</v>
      </c>
    </row>
    <row r="2892" spans="1:20" x14ac:dyDescent="0.3">
      <c r="A2892" s="26">
        <v>44537</v>
      </c>
      <c r="B2892" s="23" t="s">
        <v>45</v>
      </c>
      <c r="C2892" s="23" t="s">
        <v>46</v>
      </c>
      <c r="D2892" s="23" t="s">
        <v>47</v>
      </c>
      <c r="E2892" s="25">
        <v>170</v>
      </c>
      <c r="F2892" s="24">
        <v>136</v>
      </c>
      <c r="G2892" s="24">
        <v>212</v>
      </c>
      <c r="H2892" s="24">
        <v>66</v>
      </c>
      <c r="I2892" s="23" t="s">
        <v>394</v>
      </c>
      <c r="J2892" s="24">
        <v>206</v>
      </c>
      <c r="K2892" s="23" t="s">
        <v>91</v>
      </c>
      <c r="L2892" s="32">
        <v>23</v>
      </c>
      <c r="M2892" s="31">
        <v>11</v>
      </c>
      <c r="N2892" s="31">
        <v>114</v>
      </c>
      <c r="O2892" s="30" t="s">
        <v>537</v>
      </c>
      <c r="P2892" s="25">
        <v>77</v>
      </c>
      <c r="Q2892" s="25">
        <v>100</v>
      </c>
      <c r="R2892" s="23" t="s">
        <v>51</v>
      </c>
      <c r="S2892" s="25">
        <v>47</v>
      </c>
      <c r="T2892" s="23" t="s">
        <v>113</v>
      </c>
    </row>
    <row r="2893" spans="1:20" x14ac:dyDescent="0.3">
      <c r="A2893" s="26">
        <v>44538</v>
      </c>
      <c r="B2893" s="23" t="s">
        <v>45</v>
      </c>
      <c r="C2893" s="23" t="s">
        <v>46</v>
      </c>
      <c r="D2893" s="23" t="s">
        <v>47</v>
      </c>
      <c r="E2893" s="25">
        <v>170</v>
      </c>
      <c r="F2893" s="24">
        <v>68</v>
      </c>
      <c r="G2893" s="24">
        <v>238</v>
      </c>
      <c r="H2893" s="24">
        <v>47</v>
      </c>
      <c r="I2893" s="23" t="s">
        <v>51</v>
      </c>
      <c r="J2893" s="24">
        <v>90</v>
      </c>
      <c r="K2893" s="23" t="s">
        <v>281</v>
      </c>
      <c r="L2893" s="32">
        <v>24</v>
      </c>
      <c r="M2893" s="31">
        <v>25</v>
      </c>
      <c r="N2893" s="31">
        <v>156</v>
      </c>
      <c r="O2893" s="30" t="s">
        <v>301</v>
      </c>
      <c r="P2893" s="25">
        <v>77</v>
      </c>
      <c r="Q2893" s="25">
        <v>96</v>
      </c>
      <c r="R2893" s="23" t="s">
        <v>88</v>
      </c>
      <c r="S2893" s="25">
        <v>53</v>
      </c>
      <c r="T2893" s="23" t="s">
        <v>120</v>
      </c>
    </row>
    <row r="2894" spans="1:20" x14ac:dyDescent="0.3">
      <c r="A2894" s="26">
        <v>44539</v>
      </c>
      <c r="B2894" s="23" t="s">
        <v>45</v>
      </c>
      <c r="C2894" s="23" t="s">
        <v>46</v>
      </c>
      <c r="D2894" s="23" t="s">
        <v>47</v>
      </c>
      <c r="E2894" s="25">
        <v>170</v>
      </c>
      <c r="F2894" s="24">
        <v>122</v>
      </c>
      <c r="G2894" s="24">
        <v>140</v>
      </c>
      <c r="H2894" s="24">
        <v>65</v>
      </c>
      <c r="I2894" s="23" t="s">
        <v>115</v>
      </c>
      <c r="J2894" s="24">
        <v>179</v>
      </c>
      <c r="K2894" s="23" t="s">
        <v>442</v>
      </c>
      <c r="L2894" s="32">
        <v>24</v>
      </c>
      <c r="M2894" s="31">
        <v>17</v>
      </c>
      <c r="N2894" s="31">
        <v>125</v>
      </c>
      <c r="O2894" s="30" t="s">
        <v>106</v>
      </c>
      <c r="P2894" s="25">
        <v>97</v>
      </c>
      <c r="Q2894" s="25">
        <v>100</v>
      </c>
      <c r="R2894" s="23" t="s">
        <v>81</v>
      </c>
      <c r="S2894" s="25">
        <v>61</v>
      </c>
      <c r="T2894" s="23" t="s">
        <v>430</v>
      </c>
    </row>
    <row r="2895" spans="1:20" x14ac:dyDescent="0.3">
      <c r="A2895" s="26">
        <v>44540</v>
      </c>
      <c r="B2895" s="23" t="s">
        <v>45</v>
      </c>
      <c r="C2895" s="23" t="s">
        <v>46</v>
      </c>
      <c r="D2895" s="23" t="s">
        <v>47</v>
      </c>
      <c r="E2895" s="25">
        <v>170</v>
      </c>
      <c r="F2895" s="24">
        <v>141</v>
      </c>
      <c r="G2895" s="24">
        <v>2</v>
      </c>
      <c r="H2895" s="24">
        <v>104</v>
      </c>
      <c r="I2895" s="23" t="s">
        <v>51</v>
      </c>
      <c r="J2895" s="24">
        <v>178</v>
      </c>
      <c r="K2895" s="23" t="s">
        <v>860</v>
      </c>
      <c r="L2895" s="32">
        <v>24</v>
      </c>
      <c r="M2895" s="31">
        <v>14</v>
      </c>
      <c r="N2895" s="31">
        <v>114</v>
      </c>
      <c r="O2895" s="30" t="s">
        <v>195</v>
      </c>
      <c r="P2895" s="25">
        <v>76</v>
      </c>
      <c r="Q2895" s="25">
        <v>94</v>
      </c>
      <c r="R2895" s="23" t="s">
        <v>258</v>
      </c>
      <c r="S2895" s="25">
        <v>58</v>
      </c>
      <c r="T2895" s="23" t="s">
        <v>128</v>
      </c>
    </row>
    <row r="2896" spans="1:20" x14ac:dyDescent="0.3">
      <c r="A2896" s="26">
        <v>44541</v>
      </c>
      <c r="B2896" s="23" t="s">
        <v>45</v>
      </c>
      <c r="C2896" s="23" t="s">
        <v>46</v>
      </c>
      <c r="D2896" s="23" t="s">
        <v>47</v>
      </c>
      <c r="E2896" s="25">
        <v>170</v>
      </c>
      <c r="F2896" s="24">
        <v>118</v>
      </c>
      <c r="G2896" s="24">
        <v>0</v>
      </c>
      <c r="H2896" s="24">
        <v>102</v>
      </c>
      <c r="I2896" s="23" t="s">
        <v>375</v>
      </c>
      <c r="J2896" s="24">
        <v>134</v>
      </c>
      <c r="K2896" s="23" t="s">
        <v>89</v>
      </c>
      <c r="L2896" s="30" t="s">
        <v>102</v>
      </c>
      <c r="M2896" s="31">
        <v>0</v>
      </c>
      <c r="N2896" s="31">
        <v>36</v>
      </c>
      <c r="O2896" s="30" t="s">
        <v>135</v>
      </c>
      <c r="P2896" s="25">
        <v>96</v>
      </c>
      <c r="Q2896" s="25">
        <v>100</v>
      </c>
      <c r="R2896" s="23" t="s">
        <v>51</v>
      </c>
      <c r="S2896" s="25">
        <v>87</v>
      </c>
      <c r="T2896" s="23" t="s">
        <v>80</v>
      </c>
    </row>
    <row r="2897" spans="1:20" x14ac:dyDescent="0.3">
      <c r="A2897" s="26">
        <v>44542</v>
      </c>
      <c r="B2897" s="23" t="s">
        <v>45</v>
      </c>
      <c r="C2897" s="23" t="s">
        <v>46</v>
      </c>
      <c r="D2897" s="23" t="s">
        <v>47</v>
      </c>
      <c r="E2897" s="25">
        <v>170</v>
      </c>
      <c r="F2897" s="24">
        <v>97</v>
      </c>
      <c r="G2897" s="24">
        <v>0</v>
      </c>
      <c r="H2897" s="24">
        <v>44</v>
      </c>
      <c r="I2897" s="23" t="s">
        <v>310</v>
      </c>
      <c r="J2897" s="24">
        <v>150</v>
      </c>
      <c r="K2897" s="23" t="s">
        <v>339</v>
      </c>
      <c r="L2897" s="32">
        <v>17</v>
      </c>
      <c r="M2897" s="31">
        <v>3</v>
      </c>
      <c r="N2897" s="31">
        <v>22</v>
      </c>
      <c r="O2897" s="30" t="s">
        <v>104</v>
      </c>
      <c r="P2897" s="25">
        <v>88</v>
      </c>
      <c r="Q2897" s="25">
        <v>100</v>
      </c>
      <c r="R2897" s="23" t="s">
        <v>51</v>
      </c>
      <c r="S2897" s="25">
        <v>68</v>
      </c>
      <c r="T2897" s="23" t="s">
        <v>50</v>
      </c>
    </row>
    <row r="2898" spans="1:20" x14ac:dyDescent="0.3">
      <c r="A2898" s="26">
        <v>44543</v>
      </c>
      <c r="B2898" s="23" t="s">
        <v>45</v>
      </c>
      <c r="C2898" s="23" t="s">
        <v>46</v>
      </c>
      <c r="D2898" s="23" t="s">
        <v>47</v>
      </c>
      <c r="E2898" s="25">
        <v>170</v>
      </c>
      <c r="F2898" s="24">
        <v>102</v>
      </c>
      <c r="G2898" s="24">
        <v>0</v>
      </c>
      <c r="H2898" s="24">
        <v>24</v>
      </c>
      <c r="I2898" s="23" t="s">
        <v>51</v>
      </c>
      <c r="J2898" s="24">
        <v>180</v>
      </c>
      <c r="K2898" s="23" t="s">
        <v>243</v>
      </c>
      <c r="L2898" s="32">
        <v>24</v>
      </c>
      <c r="M2898" s="31">
        <v>3</v>
      </c>
      <c r="N2898" s="31">
        <v>19</v>
      </c>
      <c r="O2898" s="30" t="s">
        <v>94</v>
      </c>
      <c r="P2898" s="25">
        <v>85</v>
      </c>
      <c r="Q2898" s="25">
        <v>100</v>
      </c>
      <c r="R2898" s="23" t="s">
        <v>51</v>
      </c>
      <c r="S2898" s="25">
        <v>57</v>
      </c>
      <c r="T2898" s="23" t="s">
        <v>121</v>
      </c>
    </row>
    <row r="2899" spans="1:20" x14ac:dyDescent="0.3">
      <c r="A2899" s="26">
        <v>44544</v>
      </c>
      <c r="B2899" s="23" t="s">
        <v>45</v>
      </c>
      <c r="C2899" s="23" t="s">
        <v>46</v>
      </c>
      <c r="D2899" s="23" t="s">
        <v>47</v>
      </c>
      <c r="E2899" s="25">
        <v>170</v>
      </c>
      <c r="F2899" s="24">
        <v>77</v>
      </c>
      <c r="G2899" s="24">
        <v>0</v>
      </c>
      <c r="H2899" s="24">
        <v>14</v>
      </c>
      <c r="I2899" s="23" t="s">
        <v>545</v>
      </c>
      <c r="J2899" s="24">
        <v>140</v>
      </c>
      <c r="K2899" s="23" t="s">
        <v>357</v>
      </c>
      <c r="L2899" s="32">
        <v>22</v>
      </c>
      <c r="M2899" s="31">
        <v>3</v>
      </c>
      <c r="N2899" s="31">
        <v>19</v>
      </c>
      <c r="O2899" s="30" t="s">
        <v>71</v>
      </c>
      <c r="P2899" s="25">
        <v>86</v>
      </c>
      <c r="Q2899" s="25">
        <v>100</v>
      </c>
      <c r="R2899" s="23" t="s">
        <v>51</v>
      </c>
      <c r="S2899" s="25">
        <v>58</v>
      </c>
      <c r="T2899" s="23" t="s">
        <v>135</v>
      </c>
    </row>
    <row r="2900" spans="1:20" x14ac:dyDescent="0.3">
      <c r="A2900" s="26">
        <v>44545</v>
      </c>
      <c r="B2900" s="23" t="s">
        <v>45</v>
      </c>
      <c r="C2900" s="23" t="s">
        <v>46</v>
      </c>
      <c r="D2900" s="23" t="s">
        <v>47</v>
      </c>
      <c r="E2900" s="25">
        <v>170</v>
      </c>
      <c r="F2900" s="24">
        <v>64</v>
      </c>
      <c r="G2900" s="24">
        <v>0</v>
      </c>
      <c r="H2900" s="24">
        <v>3</v>
      </c>
      <c r="I2900" s="23" t="s">
        <v>51</v>
      </c>
      <c r="J2900" s="24">
        <v>125</v>
      </c>
      <c r="K2900" s="23" t="s">
        <v>212</v>
      </c>
      <c r="L2900" s="32">
        <v>99</v>
      </c>
      <c r="M2900" s="31">
        <v>6</v>
      </c>
      <c r="N2900" s="31">
        <v>28</v>
      </c>
      <c r="O2900" s="30" t="s">
        <v>51</v>
      </c>
      <c r="P2900" s="25">
        <v>88</v>
      </c>
      <c r="Q2900" s="25">
        <v>100</v>
      </c>
      <c r="R2900" s="23" t="s">
        <v>51</v>
      </c>
      <c r="S2900" s="25">
        <v>65</v>
      </c>
      <c r="T2900" s="23" t="s">
        <v>50</v>
      </c>
    </row>
    <row r="2901" spans="1:20" x14ac:dyDescent="0.3">
      <c r="A2901" s="26">
        <v>44546</v>
      </c>
      <c r="B2901" s="23" t="s">
        <v>45</v>
      </c>
      <c r="C2901" s="23" t="s">
        <v>46</v>
      </c>
      <c r="D2901" s="23" t="s">
        <v>47</v>
      </c>
      <c r="E2901" s="25">
        <v>170</v>
      </c>
      <c r="F2901" s="24">
        <v>68</v>
      </c>
      <c r="G2901" s="24">
        <v>0</v>
      </c>
      <c r="H2901" s="24">
        <v>2</v>
      </c>
      <c r="I2901" s="23" t="s">
        <v>719</v>
      </c>
      <c r="J2901" s="24">
        <v>133</v>
      </c>
      <c r="K2901" s="23" t="s">
        <v>101</v>
      </c>
      <c r="L2901" s="32">
        <v>23</v>
      </c>
      <c r="M2901" s="31">
        <v>6</v>
      </c>
      <c r="N2901" s="31">
        <v>28</v>
      </c>
      <c r="O2901" s="30" t="s">
        <v>215</v>
      </c>
      <c r="P2901" s="25">
        <v>88</v>
      </c>
      <c r="Q2901" s="25">
        <v>100</v>
      </c>
      <c r="R2901" s="23" t="s">
        <v>51</v>
      </c>
      <c r="S2901" s="25">
        <v>62</v>
      </c>
      <c r="T2901" s="23" t="s">
        <v>121</v>
      </c>
    </row>
    <row r="2902" spans="1:20" x14ac:dyDescent="0.3">
      <c r="A2902" s="26">
        <v>44547</v>
      </c>
      <c r="B2902" s="23" t="s">
        <v>45</v>
      </c>
      <c r="C2902" s="23" t="s">
        <v>46</v>
      </c>
      <c r="D2902" s="23" t="s">
        <v>47</v>
      </c>
      <c r="E2902" s="25">
        <v>170</v>
      </c>
      <c r="F2902" s="24">
        <v>63</v>
      </c>
      <c r="G2902" s="24">
        <v>0</v>
      </c>
      <c r="H2902" s="24">
        <v>-1</v>
      </c>
      <c r="I2902" s="23" t="s">
        <v>51</v>
      </c>
      <c r="J2902" s="24">
        <v>127</v>
      </c>
      <c r="K2902" s="23" t="s">
        <v>51</v>
      </c>
      <c r="L2902" s="32">
        <v>10</v>
      </c>
      <c r="M2902" s="31">
        <v>3</v>
      </c>
      <c r="N2902" s="31">
        <v>39</v>
      </c>
      <c r="O2902" s="30" t="s">
        <v>249</v>
      </c>
      <c r="P2902" s="25">
        <v>88</v>
      </c>
      <c r="Q2902" s="25">
        <v>100</v>
      </c>
      <c r="R2902" s="23" t="s">
        <v>51</v>
      </c>
      <c r="S2902" s="25">
        <v>61</v>
      </c>
      <c r="T2902" s="23" t="s">
        <v>94</v>
      </c>
    </row>
    <row r="2903" spans="1:20" x14ac:dyDescent="0.3">
      <c r="A2903" s="26">
        <v>44548</v>
      </c>
      <c r="B2903" s="23" t="s">
        <v>45</v>
      </c>
      <c r="C2903" s="23" t="s">
        <v>46</v>
      </c>
      <c r="D2903" s="23" t="s">
        <v>47</v>
      </c>
      <c r="E2903" s="25">
        <v>170</v>
      </c>
      <c r="F2903" s="24">
        <v>62</v>
      </c>
      <c r="G2903" s="24">
        <v>0</v>
      </c>
      <c r="H2903" s="24">
        <v>-5</v>
      </c>
      <c r="I2903" s="23" t="s">
        <v>53</v>
      </c>
      <c r="J2903" s="24">
        <v>129</v>
      </c>
      <c r="K2903" s="23" t="s">
        <v>371</v>
      </c>
      <c r="L2903" s="32">
        <v>23</v>
      </c>
      <c r="M2903" s="31">
        <v>3</v>
      </c>
      <c r="N2903" s="31">
        <v>28</v>
      </c>
      <c r="O2903" s="30" t="s">
        <v>51</v>
      </c>
      <c r="P2903" s="25">
        <v>84</v>
      </c>
      <c r="Q2903" s="25">
        <v>100</v>
      </c>
      <c r="R2903" s="23" t="s">
        <v>51</v>
      </c>
      <c r="S2903" s="25">
        <v>56</v>
      </c>
      <c r="T2903" s="23" t="s">
        <v>89</v>
      </c>
    </row>
    <row r="2904" spans="1:20" x14ac:dyDescent="0.3">
      <c r="A2904" s="26">
        <v>44549</v>
      </c>
      <c r="B2904" s="23" t="s">
        <v>45</v>
      </c>
      <c r="C2904" s="23" t="s">
        <v>46</v>
      </c>
      <c r="D2904" s="23" t="s">
        <v>47</v>
      </c>
      <c r="E2904" s="25">
        <v>170</v>
      </c>
      <c r="F2904" s="24">
        <v>84</v>
      </c>
      <c r="G2904" s="24">
        <v>0</v>
      </c>
      <c r="H2904" s="24">
        <v>2</v>
      </c>
      <c r="I2904" s="23" t="s">
        <v>742</v>
      </c>
      <c r="J2904" s="24">
        <v>165</v>
      </c>
      <c r="K2904" s="23" t="s">
        <v>524</v>
      </c>
      <c r="L2904" s="32">
        <v>24</v>
      </c>
      <c r="M2904" s="31">
        <v>17</v>
      </c>
      <c r="N2904" s="31">
        <v>83</v>
      </c>
      <c r="O2904" s="30" t="s">
        <v>215</v>
      </c>
      <c r="P2904" s="25">
        <v>71</v>
      </c>
      <c r="Q2904" s="25">
        <v>100</v>
      </c>
      <c r="R2904" s="23" t="s">
        <v>51</v>
      </c>
      <c r="S2904" s="25">
        <v>45</v>
      </c>
      <c r="T2904" s="23" t="s">
        <v>52</v>
      </c>
    </row>
    <row r="2905" spans="1:20" x14ac:dyDescent="0.3">
      <c r="A2905" s="26">
        <v>44550</v>
      </c>
      <c r="B2905" s="23" t="s">
        <v>45</v>
      </c>
      <c r="C2905" s="23" t="s">
        <v>46</v>
      </c>
      <c r="D2905" s="23" t="s">
        <v>47</v>
      </c>
      <c r="E2905" s="25">
        <v>170</v>
      </c>
      <c r="F2905" s="24">
        <v>94</v>
      </c>
      <c r="G2905" s="24">
        <v>0</v>
      </c>
      <c r="H2905" s="24">
        <v>11</v>
      </c>
      <c r="I2905" s="23" t="s">
        <v>334</v>
      </c>
      <c r="J2905" s="24">
        <v>176</v>
      </c>
      <c r="K2905" s="23" t="s">
        <v>398</v>
      </c>
      <c r="L2905" s="32">
        <v>19</v>
      </c>
      <c r="M2905" s="31">
        <v>11</v>
      </c>
      <c r="N2905" s="31">
        <v>111</v>
      </c>
      <c r="O2905" s="30" t="s">
        <v>55</v>
      </c>
      <c r="P2905" s="25">
        <v>74</v>
      </c>
      <c r="Q2905" s="25">
        <v>100</v>
      </c>
      <c r="R2905" s="23" t="s">
        <v>51</v>
      </c>
      <c r="S2905" s="25">
        <v>47</v>
      </c>
      <c r="T2905" s="23" t="s">
        <v>50</v>
      </c>
    </row>
    <row r="2906" spans="1:20" x14ac:dyDescent="0.3">
      <c r="A2906" s="26">
        <v>44551</v>
      </c>
      <c r="B2906" s="23" t="s">
        <v>45</v>
      </c>
      <c r="C2906" s="23" t="s">
        <v>46</v>
      </c>
      <c r="D2906" s="23" t="s">
        <v>47</v>
      </c>
      <c r="E2906" s="25">
        <v>170</v>
      </c>
      <c r="F2906" s="24">
        <v>150</v>
      </c>
      <c r="G2906" s="24">
        <v>0</v>
      </c>
      <c r="H2906" s="24">
        <v>94</v>
      </c>
      <c r="I2906" s="23" t="s">
        <v>51</v>
      </c>
      <c r="J2906" s="24">
        <v>207</v>
      </c>
      <c r="K2906" s="23" t="s">
        <v>371</v>
      </c>
      <c r="L2906" s="32">
        <v>23</v>
      </c>
      <c r="M2906" s="31">
        <v>19</v>
      </c>
      <c r="N2906" s="31">
        <v>136</v>
      </c>
      <c r="O2906" s="30" t="s">
        <v>88</v>
      </c>
      <c r="P2906" s="25">
        <v>66</v>
      </c>
      <c r="Q2906" s="25">
        <v>97</v>
      </c>
      <c r="R2906" s="23" t="s">
        <v>163</v>
      </c>
      <c r="S2906" s="25">
        <v>46</v>
      </c>
      <c r="T2906" s="23" t="s">
        <v>50</v>
      </c>
    </row>
    <row r="2907" spans="1:20" x14ac:dyDescent="0.3">
      <c r="A2907" s="26">
        <v>44552</v>
      </c>
      <c r="B2907" s="23" t="s">
        <v>45</v>
      </c>
      <c r="C2907" s="23" t="s">
        <v>46</v>
      </c>
      <c r="D2907" s="23" t="s">
        <v>47</v>
      </c>
      <c r="E2907" s="25">
        <v>170</v>
      </c>
      <c r="F2907" s="24">
        <v>152</v>
      </c>
      <c r="G2907" s="24">
        <v>0</v>
      </c>
      <c r="H2907" s="24">
        <v>109</v>
      </c>
      <c r="I2907" s="23" t="s">
        <v>490</v>
      </c>
      <c r="J2907" s="24">
        <v>194</v>
      </c>
      <c r="K2907" s="23" t="s">
        <v>584</v>
      </c>
      <c r="L2907" s="32">
        <v>31</v>
      </c>
      <c r="M2907" s="31">
        <v>17</v>
      </c>
      <c r="N2907" s="31">
        <v>108</v>
      </c>
      <c r="O2907" s="30" t="s">
        <v>763</v>
      </c>
      <c r="P2907" s="25">
        <v>61</v>
      </c>
      <c r="Q2907" s="25">
        <v>88</v>
      </c>
      <c r="R2907" s="23" t="s">
        <v>74</v>
      </c>
      <c r="S2907" s="25">
        <v>44</v>
      </c>
      <c r="T2907" s="23" t="s">
        <v>61</v>
      </c>
    </row>
    <row r="2908" spans="1:20" x14ac:dyDescent="0.3">
      <c r="A2908" s="26">
        <v>44553</v>
      </c>
      <c r="B2908" s="23" t="s">
        <v>45</v>
      </c>
      <c r="C2908" s="23" t="s">
        <v>46</v>
      </c>
      <c r="D2908" s="23" t="s">
        <v>47</v>
      </c>
      <c r="E2908" s="25">
        <v>170</v>
      </c>
      <c r="F2908" s="24">
        <v>125</v>
      </c>
      <c r="G2908" s="24">
        <v>0</v>
      </c>
      <c r="H2908" s="24">
        <v>69</v>
      </c>
      <c r="I2908" s="23" t="s">
        <v>309</v>
      </c>
      <c r="J2908" s="24">
        <v>181</v>
      </c>
      <c r="K2908" s="23" t="s">
        <v>122</v>
      </c>
      <c r="L2908" s="32">
        <v>27</v>
      </c>
      <c r="M2908" s="31">
        <v>11</v>
      </c>
      <c r="N2908" s="31">
        <v>197</v>
      </c>
      <c r="O2908" s="30" t="s">
        <v>195</v>
      </c>
      <c r="P2908" s="25">
        <v>73</v>
      </c>
      <c r="Q2908" s="25">
        <v>98</v>
      </c>
      <c r="R2908" s="23" t="s">
        <v>51</v>
      </c>
      <c r="S2908" s="25">
        <v>50</v>
      </c>
      <c r="T2908" s="23" t="s">
        <v>195</v>
      </c>
    </row>
    <row r="2909" spans="1:20" x14ac:dyDescent="0.3">
      <c r="A2909" s="26">
        <v>44554</v>
      </c>
      <c r="B2909" s="23" t="s">
        <v>45</v>
      </c>
      <c r="C2909" s="23" t="s">
        <v>46</v>
      </c>
      <c r="D2909" s="23" t="s">
        <v>47</v>
      </c>
      <c r="E2909" s="25">
        <v>170</v>
      </c>
      <c r="F2909" s="24">
        <v>116</v>
      </c>
      <c r="G2909" s="24">
        <v>0</v>
      </c>
      <c r="H2909" s="24">
        <v>50</v>
      </c>
      <c r="I2909" s="23" t="s">
        <v>111</v>
      </c>
      <c r="J2909" s="24">
        <v>183</v>
      </c>
      <c r="K2909" s="23" t="s">
        <v>483</v>
      </c>
      <c r="L2909" s="32">
        <v>25</v>
      </c>
      <c r="M2909" s="31">
        <v>11</v>
      </c>
      <c r="N2909" s="31">
        <v>97</v>
      </c>
      <c r="O2909" s="30" t="s">
        <v>226</v>
      </c>
      <c r="P2909" s="25">
        <v>66</v>
      </c>
      <c r="Q2909" s="25">
        <v>100</v>
      </c>
      <c r="R2909" s="23" t="s">
        <v>51</v>
      </c>
      <c r="S2909" s="25">
        <v>47</v>
      </c>
      <c r="T2909" s="23" t="s">
        <v>51</v>
      </c>
    </row>
    <row r="2910" spans="1:20" x14ac:dyDescent="0.3">
      <c r="A2910" s="26">
        <v>44555</v>
      </c>
      <c r="B2910" s="23" t="s">
        <v>45</v>
      </c>
      <c r="C2910" s="23" t="s">
        <v>46</v>
      </c>
      <c r="D2910" s="23" t="s">
        <v>47</v>
      </c>
      <c r="E2910" s="25">
        <v>170</v>
      </c>
      <c r="F2910" s="24">
        <v>126</v>
      </c>
      <c r="G2910" s="24">
        <v>0</v>
      </c>
      <c r="H2910" s="24">
        <v>62</v>
      </c>
      <c r="I2910" s="23" t="s">
        <v>1138</v>
      </c>
      <c r="J2910" s="24">
        <v>189</v>
      </c>
      <c r="K2910" s="23" t="s">
        <v>420</v>
      </c>
      <c r="L2910" s="32">
        <v>22</v>
      </c>
      <c r="M2910" s="31">
        <v>6</v>
      </c>
      <c r="N2910" s="31">
        <v>56</v>
      </c>
      <c r="O2910" s="30" t="s">
        <v>158</v>
      </c>
      <c r="P2910" s="25">
        <v>78</v>
      </c>
      <c r="Q2910" s="25">
        <v>99</v>
      </c>
      <c r="R2910" s="23" t="s">
        <v>74</v>
      </c>
      <c r="S2910" s="25">
        <v>47</v>
      </c>
      <c r="T2910" s="23" t="s">
        <v>50</v>
      </c>
    </row>
    <row r="2911" spans="1:20" x14ac:dyDescent="0.3">
      <c r="A2911" s="26">
        <v>44556</v>
      </c>
      <c r="B2911" s="23" t="s">
        <v>45</v>
      </c>
      <c r="C2911" s="23" t="s">
        <v>46</v>
      </c>
      <c r="D2911" s="23" t="s">
        <v>47</v>
      </c>
      <c r="E2911" s="25">
        <v>170</v>
      </c>
      <c r="F2911" s="24">
        <v>90</v>
      </c>
      <c r="G2911" s="24">
        <v>32</v>
      </c>
      <c r="H2911" s="24">
        <v>56</v>
      </c>
      <c r="I2911" s="23" t="s">
        <v>722</v>
      </c>
      <c r="J2911" s="24">
        <v>124</v>
      </c>
      <c r="K2911" s="23" t="s">
        <v>248</v>
      </c>
      <c r="L2911" s="30" t="s">
        <v>102</v>
      </c>
      <c r="M2911" s="31">
        <v>3</v>
      </c>
      <c r="N2911" s="31">
        <v>58</v>
      </c>
      <c r="O2911" s="30" t="s">
        <v>179</v>
      </c>
      <c r="P2911" s="25">
        <v>96</v>
      </c>
      <c r="Q2911" s="25">
        <v>100</v>
      </c>
      <c r="R2911" s="23" t="s">
        <v>51</v>
      </c>
      <c r="S2911" s="25">
        <v>79</v>
      </c>
      <c r="T2911" s="23" t="s">
        <v>95</v>
      </c>
    </row>
    <row r="2912" spans="1:20" x14ac:dyDescent="0.3">
      <c r="A2912" s="26">
        <v>44557</v>
      </c>
      <c r="B2912" s="23" t="s">
        <v>45</v>
      </c>
      <c r="C2912" s="23" t="s">
        <v>46</v>
      </c>
      <c r="D2912" s="23" t="s">
        <v>47</v>
      </c>
      <c r="E2912" s="25">
        <v>170</v>
      </c>
      <c r="F2912" s="24">
        <v>158</v>
      </c>
      <c r="G2912" s="24">
        <v>0</v>
      </c>
      <c r="H2912" s="24">
        <v>93</v>
      </c>
      <c r="I2912" s="23" t="s">
        <v>600</v>
      </c>
      <c r="J2912" s="24">
        <v>223</v>
      </c>
      <c r="K2912" s="23" t="s">
        <v>94</v>
      </c>
      <c r="L2912" s="32">
        <v>30</v>
      </c>
      <c r="M2912" s="31">
        <v>33</v>
      </c>
      <c r="N2912" s="31">
        <v>186</v>
      </c>
      <c r="O2912" s="30" t="s">
        <v>206</v>
      </c>
      <c r="P2912" s="25">
        <v>41</v>
      </c>
      <c r="Q2912" s="25">
        <v>100</v>
      </c>
      <c r="R2912" s="23" t="s">
        <v>51</v>
      </c>
      <c r="S2912" s="25">
        <v>27</v>
      </c>
      <c r="T2912" s="23" t="s">
        <v>135</v>
      </c>
    </row>
    <row r="2913" spans="1:20" x14ac:dyDescent="0.3">
      <c r="A2913" s="26">
        <v>44558</v>
      </c>
      <c r="B2913" s="23" t="s">
        <v>45</v>
      </c>
      <c r="C2913" s="23" t="s">
        <v>46</v>
      </c>
      <c r="D2913" s="23" t="s">
        <v>47</v>
      </c>
      <c r="E2913" s="25">
        <v>170</v>
      </c>
      <c r="F2913" s="24">
        <v>170</v>
      </c>
      <c r="G2913" s="24">
        <v>0</v>
      </c>
      <c r="H2913" s="24">
        <v>92</v>
      </c>
      <c r="I2913" s="23" t="s">
        <v>199</v>
      </c>
      <c r="J2913" s="24">
        <v>249</v>
      </c>
      <c r="K2913" s="23" t="s">
        <v>245</v>
      </c>
      <c r="L2913" s="32">
        <v>11</v>
      </c>
      <c r="M2913" s="31">
        <v>8</v>
      </c>
      <c r="N2913" s="31">
        <v>81</v>
      </c>
      <c r="O2913" s="30" t="s">
        <v>650</v>
      </c>
      <c r="P2913" s="25">
        <v>57</v>
      </c>
      <c r="Q2913" s="25">
        <v>91</v>
      </c>
      <c r="R2913" s="23" t="s">
        <v>505</v>
      </c>
      <c r="S2913" s="25">
        <v>35</v>
      </c>
      <c r="T2913" s="23" t="s">
        <v>158</v>
      </c>
    </row>
    <row r="2914" spans="1:20" x14ac:dyDescent="0.3">
      <c r="A2914" s="26">
        <v>44559</v>
      </c>
      <c r="B2914" s="23" t="s">
        <v>45</v>
      </c>
      <c r="C2914" s="23" t="s">
        <v>46</v>
      </c>
      <c r="D2914" s="23" t="s">
        <v>47</v>
      </c>
      <c r="E2914" s="25">
        <v>170</v>
      </c>
      <c r="F2914" s="24">
        <v>157</v>
      </c>
      <c r="G2914" s="24">
        <v>0</v>
      </c>
      <c r="H2914" s="24">
        <v>75</v>
      </c>
      <c r="I2914" s="23" t="s">
        <v>1114</v>
      </c>
      <c r="J2914" s="24">
        <v>239</v>
      </c>
      <c r="K2914" s="23" t="s">
        <v>681</v>
      </c>
      <c r="L2914" s="32">
        <v>23</v>
      </c>
      <c r="M2914" s="31">
        <v>8</v>
      </c>
      <c r="N2914" s="31">
        <v>56</v>
      </c>
      <c r="O2914" s="30" t="s">
        <v>50</v>
      </c>
      <c r="P2914" s="25">
        <v>71</v>
      </c>
      <c r="Q2914" s="25">
        <v>98</v>
      </c>
      <c r="R2914" s="23" t="s">
        <v>108</v>
      </c>
      <c r="S2914" s="25">
        <v>42</v>
      </c>
      <c r="T2914" s="23" t="s">
        <v>91</v>
      </c>
    </row>
    <row r="2915" spans="1:20" x14ac:dyDescent="0.3">
      <c r="A2915" s="26">
        <v>44560</v>
      </c>
      <c r="B2915" s="23" t="s">
        <v>45</v>
      </c>
      <c r="C2915" s="23" t="s">
        <v>46</v>
      </c>
      <c r="D2915" s="23" t="s">
        <v>47</v>
      </c>
      <c r="E2915" s="25">
        <v>170</v>
      </c>
      <c r="F2915" s="24">
        <v>116</v>
      </c>
      <c r="G2915" s="24">
        <v>0</v>
      </c>
      <c r="H2915" s="24">
        <v>44</v>
      </c>
      <c r="I2915" s="23" t="s">
        <v>550</v>
      </c>
      <c r="J2915" s="24">
        <v>187</v>
      </c>
      <c r="K2915" s="23" t="s">
        <v>94</v>
      </c>
      <c r="L2915" s="30" t="s">
        <v>102</v>
      </c>
      <c r="M2915" s="31">
        <v>6</v>
      </c>
      <c r="N2915" s="31">
        <v>53</v>
      </c>
      <c r="O2915" s="30" t="s">
        <v>170</v>
      </c>
      <c r="P2915" s="25">
        <v>85</v>
      </c>
      <c r="Q2915" s="25">
        <v>100</v>
      </c>
      <c r="R2915" s="23" t="s">
        <v>51</v>
      </c>
      <c r="S2915" s="25">
        <v>56</v>
      </c>
      <c r="T2915" s="23" t="s">
        <v>135</v>
      </c>
    </row>
    <row r="2916" spans="1:20" x14ac:dyDescent="0.3">
      <c r="A2916" s="26">
        <v>44561</v>
      </c>
      <c r="B2916" s="23" t="s">
        <v>45</v>
      </c>
      <c r="C2916" s="23" t="s">
        <v>46</v>
      </c>
      <c r="D2916" s="23" t="s">
        <v>47</v>
      </c>
      <c r="E2916" s="25">
        <v>170</v>
      </c>
      <c r="F2916" s="24">
        <v>136</v>
      </c>
      <c r="G2916" s="24">
        <v>0</v>
      </c>
      <c r="H2916" s="24">
        <v>39</v>
      </c>
      <c r="I2916" s="23" t="s">
        <v>511</v>
      </c>
      <c r="J2916" s="24">
        <v>233</v>
      </c>
      <c r="K2916" s="23" t="s">
        <v>220</v>
      </c>
      <c r="L2916" s="32">
        <v>22</v>
      </c>
      <c r="M2916" s="31">
        <v>14</v>
      </c>
      <c r="N2916" s="31">
        <v>136</v>
      </c>
      <c r="O2916" s="30" t="s">
        <v>107</v>
      </c>
      <c r="P2916" s="25">
        <v>58</v>
      </c>
      <c r="Q2916" s="25">
        <v>100</v>
      </c>
      <c r="R2916" s="23" t="s">
        <v>226</v>
      </c>
      <c r="S2916" s="25">
        <v>31</v>
      </c>
      <c r="T2916" s="23" t="s">
        <v>158</v>
      </c>
    </row>
    <row r="2917" spans="1:20" x14ac:dyDescent="0.3">
      <c r="A2917" s="26">
        <v>44562</v>
      </c>
      <c r="B2917" s="23" t="s">
        <v>45</v>
      </c>
      <c r="C2917" s="23" t="s">
        <v>46</v>
      </c>
      <c r="D2917" s="23" t="s">
        <v>47</v>
      </c>
      <c r="E2917" s="25">
        <v>170</v>
      </c>
      <c r="F2917" s="24">
        <v>184</v>
      </c>
      <c r="G2917" s="24">
        <v>0</v>
      </c>
      <c r="H2917" s="24">
        <v>127</v>
      </c>
      <c r="I2917" s="23" t="s">
        <v>983</v>
      </c>
      <c r="J2917" s="24">
        <v>241</v>
      </c>
      <c r="K2917" s="23" t="s">
        <v>268</v>
      </c>
      <c r="L2917" s="32">
        <v>22</v>
      </c>
      <c r="M2917" s="31">
        <v>25</v>
      </c>
      <c r="N2917" s="31">
        <v>94</v>
      </c>
      <c r="O2917" s="30" t="s">
        <v>118</v>
      </c>
      <c r="P2917" s="25">
        <v>36</v>
      </c>
      <c r="Q2917" s="25">
        <v>70</v>
      </c>
      <c r="R2917" s="23" t="s">
        <v>750</v>
      </c>
      <c r="S2917" s="25">
        <v>31</v>
      </c>
      <c r="T2917" s="23" t="s">
        <v>64</v>
      </c>
    </row>
    <row r="2918" spans="1:20" x14ac:dyDescent="0.3">
      <c r="A2918" s="26">
        <v>44563</v>
      </c>
      <c r="B2918" s="23" t="s">
        <v>45</v>
      </c>
      <c r="C2918" s="23" t="s">
        <v>46</v>
      </c>
      <c r="D2918" s="23" t="s">
        <v>47</v>
      </c>
      <c r="E2918" s="25">
        <v>170</v>
      </c>
      <c r="F2918" s="24">
        <v>142</v>
      </c>
      <c r="G2918" s="24">
        <v>0</v>
      </c>
      <c r="H2918" s="24">
        <v>72</v>
      </c>
      <c r="I2918" s="23" t="s">
        <v>310</v>
      </c>
      <c r="J2918" s="24">
        <v>212</v>
      </c>
      <c r="K2918" s="23" t="s">
        <v>860</v>
      </c>
      <c r="L2918" s="32">
        <v>22</v>
      </c>
      <c r="M2918" s="31">
        <v>3</v>
      </c>
      <c r="N2918" s="31">
        <v>81</v>
      </c>
      <c r="O2918" s="30" t="s">
        <v>184</v>
      </c>
      <c r="P2918" s="25">
        <v>73</v>
      </c>
      <c r="Q2918" s="25">
        <v>97</v>
      </c>
      <c r="R2918" s="23" t="s">
        <v>108</v>
      </c>
      <c r="S2918" s="25">
        <v>33</v>
      </c>
      <c r="T2918" s="23" t="s">
        <v>494</v>
      </c>
    </row>
    <row r="2919" spans="1:20" x14ac:dyDescent="0.3">
      <c r="A2919" s="26">
        <v>44564</v>
      </c>
      <c r="B2919" s="23" t="s">
        <v>45</v>
      </c>
      <c r="C2919" s="23" t="s">
        <v>46</v>
      </c>
      <c r="D2919" s="23" t="s">
        <v>47</v>
      </c>
      <c r="E2919" s="25">
        <v>170</v>
      </c>
      <c r="F2919" s="24">
        <v>126</v>
      </c>
      <c r="G2919" s="24">
        <v>0</v>
      </c>
      <c r="H2919" s="24">
        <v>48</v>
      </c>
      <c r="I2919" s="23" t="s">
        <v>932</v>
      </c>
      <c r="J2919" s="24">
        <v>203</v>
      </c>
      <c r="K2919" s="23" t="s">
        <v>1139</v>
      </c>
      <c r="L2919" s="32">
        <v>11</v>
      </c>
      <c r="M2919" s="31">
        <v>8</v>
      </c>
      <c r="N2919" s="31">
        <v>94</v>
      </c>
      <c r="O2919" s="30" t="s">
        <v>69</v>
      </c>
      <c r="P2919" s="25">
        <v>79</v>
      </c>
      <c r="Q2919" s="25">
        <v>99</v>
      </c>
      <c r="R2919" s="23" t="s">
        <v>347</v>
      </c>
      <c r="S2919" s="25">
        <v>41</v>
      </c>
      <c r="T2919" s="23" t="s">
        <v>189</v>
      </c>
    </row>
    <row r="2920" spans="1:20" x14ac:dyDescent="0.3">
      <c r="A2920" s="26">
        <v>44565</v>
      </c>
      <c r="B2920" s="23" t="s">
        <v>45</v>
      </c>
      <c r="C2920" s="23" t="s">
        <v>46</v>
      </c>
      <c r="D2920" s="23" t="s">
        <v>47</v>
      </c>
      <c r="E2920" s="25">
        <v>170</v>
      </c>
      <c r="F2920" s="24">
        <v>132</v>
      </c>
      <c r="G2920" s="24">
        <v>240</v>
      </c>
      <c r="H2920" s="24">
        <v>69</v>
      </c>
      <c r="I2920" s="23" t="s">
        <v>310</v>
      </c>
      <c r="J2920" s="24">
        <v>195</v>
      </c>
      <c r="K2920" s="23" t="s">
        <v>115</v>
      </c>
      <c r="L2920" s="30" t="s">
        <v>289</v>
      </c>
      <c r="M2920" s="31">
        <v>14</v>
      </c>
      <c r="N2920" s="31">
        <v>103</v>
      </c>
      <c r="O2920" s="30" t="s">
        <v>59</v>
      </c>
      <c r="P2920" s="25">
        <v>88</v>
      </c>
      <c r="Q2920" s="25">
        <v>97</v>
      </c>
      <c r="R2920" s="23" t="s">
        <v>100</v>
      </c>
      <c r="S2920" s="25">
        <v>40</v>
      </c>
      <c r="T2920" s="23" t="s">
        <v>103</v>
      </c>
    </row>
    <row r="2921" spans="1:20" x14ac:dyDescent="0.3">
      <c r="A2921" s="26">
        <v>44566</v>
      </c>
      <c r="B2921" s="23" t="s">
        <v>45</v>
      </c>
      <c r="C2921" s="23" t="s">
        <v>46</v>
      </c>
      <c r="D2921" s="23" t="s">
        <v>47</v>
      </c>
      <c r="E2921" s="25">
        <v>170</v>
      </c>
      <c r="F2921" s="24">
        <v>64</v>
      </c>
      <c r="G2921" s="24">
        <v>66</v>
      </c>
      <c r="H2921" s="24">
        <v>48</v>
      </c>
      <c r="I2921" s="23" t="s">
        <v>440</v>
      </c>
      <c r="J2921" s="24">
        <v>79</v>
      </c>
      <c r="K2921" s="23" t="s">
        <v>474</v>
      </c>
      <c r="L2921" s="30" t="s">
        <v>289</v>
      </c>
      <c r="M2921" s="31">
        <v>3</v>
      </c>
      <c r="N2921" s="31">
        <v>39</v>
      </c>
      <c r="O2921" s="30" t="s">
        <v>257</v>
      </c>
      <c r="P2921" s="25">
        <v>96</v>
      </c>
      <c r="Q2921" s="25">
        <v>100</v>
      </c>
      <c r="R2921" s="23" t="s">
        <v>51</v>
      </c>
      <c r="S2921" s="25">
        <v>92</v>
      </c>
      <c r="T2921" s="23" t="s">
        <v>226</v>
      </c>
    </row>
    <row r="2922" spans="1:20" x14ac:dyDescent="0.3">
      <c r="A2922" s="26">
        <v>44567</v>
      </c>
      <c r="B2922" s="23" t="s">
        <v>45</v>
      </c>
      <c r="C2922" s="23" t="s">
        <v>46</v>
      </c>
      <c r="D2922" s="23" t="s">
        <v>47</v>
      </c>
      <c r="E2922" s="25">
        <v>170</v>
      </c>
      <c r="F2922" s="24">
        <v>100</v>
      </c>
      <c r="G2922" s="24">
        <v>34</v>
      </c>
      <c r="H2922" s="24">
        <v>62</v>
      </c>
      <c r="I2922" s="23" t="s">
        <v>1049</v>
      </c>
      <c r="J2922" s="24">
        <v>137</v>
      </c>
      <c r="K2922" s="23" t="s">
        <v>707</v>
      </c>
      <c r="L2922" s="32">
        <v>10</v>
      </c>
      <c r="M2922" s="31">
        <v>3</v>
      </c>
      <c r="N2922" s="31">
        <v>42</v>
      </c>
      <c r="O2922" s="30" t="s">
        <v>65</v>
      </c>
      <c r="P2922" s="25">
        <v>85</v>
      </c>
      <c r="Q2922" s="25">
        <v>100</v>
      </c>
      <c r="R2922" s="23" t="s">
        <v>51</v>
      </c>
      <c r="S2922" s="25">
        <v>59</v>
      </c>
      <c r="T2922" s="23" t="s">
        <v>158</v>
      </c>
    </row>
    <row r="2923" spans="1:20" x14ac:dyDescent="0.3">
      <c r="A2923" s="26">
        <v>44568</v>
      </c>
      <c r="B2923" s="23" t="s">
        <v>45</v>
      </c>
      <c r="C2923" s="23" t="s">
        <v>46</v>
      </c>
      <c r="D2923" s="23" t="s">
        <v>47</v>
      </c>
      <c r="E2923" s="25">
        <v>170</v>
      </c>
      <c r="F2923" s="24">
        <v>88</v>
      </c>
      <c r="G2923" s="24">
        <v>10</v>
      </c>
      <c r="H2923" s="24">
        <v>53</v>
      </c>
      <c r="I2923" s="23" t="s">
        <v>1114</v>
      </c>
      <c r="J2923" s="24">
        <v>122</v>
      </c>
      <c r="K2923" s="23" t="s">
        <v>291</v>
      </c>
      <c r="L2923" s="32">
        <v>35</v>
      </c>
      <c r="M2923" s="31">
        <v>6</v>
      </c>
      <c r="N2923" s="31">
        <v>67</v>
      </c>
      <c r="O2923" s="30" t="s">
        <v>81</v>
      </c>
      <c r="P2923" s="25">
        <v>90</v>
      </c>
      <c r="Q2923" s="25">
        <v>100</v>
      </c>
      <c r="R2923" s="23" t="s">
        <v>51</v>
      </c>
      <c r="S2923" s="25">
        <v>68</v>
      </c>
      <c r="T2923" s="23" t="s">
        <v>128</v>
      </c>
    </row>
    <row r="2924" spans="1:20" x14ac:dyDescent="0.3">
      <c r="A2924" s="26">
        <v>44569</v>
      </c>
      <c r="B2924" s="23" t="s">
        <v>45</v>
      </c>
      <c r="C2924" s="23" t="s">
        <v>46</v>
      </c>
      <c r="D2924" s="23" t="s">
        <v>47</v>
      </c>
      <c r="E2924" s="25">
        <v>170</v>
      </c>
      <c r="F2924" s="24">
        <v>90</v>
      </c>
      <c r="G2924" s="24">
        <v>0</v>
      </c>
      <c r="H2924" s="24">
        <v>19</v>
      </c>
      <c r="I2924" s="23" t="s">
        <v>857</v>
      </c>
      <c r="J2924" s="24">
        <v>162</v>
      </c>
      <c r="K2924" s="23" t="s">
        <v>165</v>
      </c>
      <c r="L2924" s="32">
        <v>21</v>
      </c>
      <c r="M2924" s="31">
        <v>8</v>
      </c>
      <c r="N2924" s="31">
        <v>106</v>
      </c>
      <c r="O2924" s="30" t="s">
        <v>747</v>
      </c>
      <c r="P2924" s="25">
        <v>74</v>
      </c>
      <c r="Q2924" s="25">
        <v>98</v>
      </c>
      <c r="R2924" s="23" t="s">
        <v>404</v>
      </c>
      <c r="S2924" s="25">
        <v>52</v>
      </c>
      <c r="T2924" s="23" t="s">
        <v>52</v>
      </c>
    </row>
    <row r="2925" spans="1:20" x14ac:dyDescent="0.3">
      <c r="A2925" s="26">
        <v>44570</v>
      </c>
      <c r="B2925" s="23" t="s">
        <v>45</v>
      </c>
      <c r="C2925" s="23" t="s">
        <v>46</v>
      </c>
      <c r="D2925" s="23" t="s">
        <v>47</v>
      </c>
      <c r="E2925" s="25">
        <v>170</v>
      </c>
      <c r="F2925" s="24">
        <v>160</v>
      </c>
      <c r="G2925" s="24">
        <v>0</v>
      </c>
      <c r="H2925" s="24">
        <v>138</v>
      </c>
      <c r="I2925" s="23" t="s">
        <v>654</v>
      </c>
      <c r="J2925" s="24">
        <v>183</v>
      </c>
      <c r="K2925" s="23" t="s">
        <v>412</v>
      </c>
      <c r="L2925" s="32">
        <v>28</v>
      </c>
      <c r="M2925" s="31">
        <v>19</v>
      </c>
      <c r="N2925" s="31">
        <v>108</v>
      </c>
      <c r="O2925" s="30" t="s">
        <v>66</v>
      </c>
      <c r="P2925" s="25">
        <v>62</v>
      </c>
      <c r="Q2925" s="25">
        <v>86</v>
      </c>
      <c r="R2925" s="23" t="s">
        <v>100</v>
      </c>
      <c r="S2925" s="25">
        <v>47</v>
      </c>
      <c r="T2925" s="23" t="s">
        <v>367</v>
      </c>
    </row>
    <row r="2926" spans="1:20" x14ac:dyDescent="0.3">
      <c r="A2926" s="26">
        <v>44571</v>
      </c>
      <c r="B2926" s="23" t="s">
        <v>45</v>
      </c>
      <c r="C2926" s="23" t="s">
        <v>46</v>
      </c>
      <c r="D2926" s="23" t="s">
        <v>47</v>
      </c>
      <c r="E2926" s="25">
        <v>170</v>
      </c>
      <c r="F2926" s="24">
        <v>116</v>
      </c>
      <c r="G2926" s="24">
        <v>64</v>
      </c>
      <c r="H2926" s="24">
        <v>80</v>
      </c>
      <c r="I2926" s="23" t="s">
        <v>51</v>
      </c>
      <c r="J2926" s="24">
        <v>151</v>
      </c>
      <c r="K2926" s="23" t="s">
        <v>314</v>
      </c>
      <c r="L2926" s="30" t="s">
        <v>263</v>
      </c>
      <c r="M2926" s="31">
        <v>3</v>
      </c>
      <c r="N2926" s="31">
        <v>33</v>
      </c>
      <c r="O2926" s="30" t="s">
        <v>135</v>
      </c>
      <c r="P2926" s="25">
        <v>91</v>
      </c>
      <c r="Q2926" s="25">
        <v>100</v>
      </c>
      <c r="R2926" s="23" t="s">
        <v>51</v>
      </c>
      <c r="S2926" s="25">
        <v>75</v>
      </c>
      <c r="T2926" s="23" t="s">
        <v>206</v>
      </c>
    </row>
    <row r="2927" spans="1:20" x14ac:dyDescent="0.3">
      <c r="A2927" s="26">
        <v>44572</v>
      </c>
      <c r="B2927" s="23" t="s">
        <v>45</v>
      </c>
      <c r="C2927" s="23" t="s">
        <v>46</v>
      </c>
      <c r="D2927" s="23" t="s">
        <v>47</v>
      </c>
      <c r="E2927" s="25">
        <v>170</v>
      </c>
      <c r="F2927" s="24">
        <v>122</v>
      </c>
      <c r="G2927" s="24">
        <v>16</v>
      </c>
      <c r="H2927" s="24">
        <v>105</v>
      </c>
      <c r="I2927" s="23" t="s">
        <v>581</v>
      </c>
      <c r="J2927" s="24">
        <v>139</v>
      </c>
      <c r="K2927" s="23" t="s">
        <v>1025</v>
      </c>
      <c r="L2927" s="30" t="s">
        <v>263</v>
      </c>
      <c r="M2927" s="31">
        <v>8</v>
      </c>
      <c r="N2927" s="31">
        <v>39</v>
      </c>
      <c r="O2927" s="30" t="s">
        <v>167</v>
      </c>
      <c r="P2927" s="25">
        <v>93</v>
      </c>
      <c r="Q2927" s="25">
        <v>100</v>
      </c>
      <c r="R2927" s="23" t="s">
        <v>51</v>
      </c>
      <c r="S2927" s="25">
        <v>83</v>
      </c>
      <c r="T2927" s="23" t="s">
        <v>129</v>
      </c>
    </row>
    <row r="2928" spans="1:20" x14ac:dyDescent="0.3">
      <c r="A2928" s="26">
        <v>44573</v>
      </c>
      <c r="B2928" s="23" t="s">
        <v>45</v>
      </c>
      <c r="C2928" s="23" t="s">
        <v>46</v>
      </c>
      <c r="D2928" s="23" t="s">
        <v>47</v>
      </c>
      <c r="E2928" s="25">
        <v>170</v>
      </c>
      <c r="F2928" s="24">
        <v>82</v>
      </c>
      <c r="G2928" s="24">
        <v>0</v>
      </c>
      <c r="H2928" s="24">
        <v>25</v>
      </c>
      <c r="I2928" s="23" t="s">
        <v>309</v>
      </c>
      <c r="J2928" s="24">
        <v>138</v>
      </c>
      <c r="K2928" s="23" t="s">
        <v>77</v>
      </c>
      <c r="L2928" s="30" t="s">
        <v>116</v>
      </c>
      <c r="M2928" s="31">
        <v>14</v>
      </c>
      <c r="N2928" s="31">
        <v>61</v>
      </c>
      <c r="O2928" s="30" t="s">
        <v>250</v>
      </c>
      <c r="P2928" s="25">
        <v>78</v>
      </c>
      <c r="Q2928" s="25">
        <v>100</v>
      </c>
      <c r="R2928" s="23" t="s">
        <v>124</v>
      </c>
      <c r="S2928" s="25">
        <v>44</v>
      </c>
      <c r="T2928" s="23" t="s">
        <v>71</v>
      </c>
    </row>
    <row r="2929" spans="1:20" x14ac:dyDescent="0.3">
      <c r="A2929" s="26">
        <v>44574</v>
      </c>
      <c r="B2929" s="23" t="s">
        <v>45</v>
      </c>
      <c r="C2929" s="23" t="s">
        <v>46</v>
      </c>
      <c r="D2929" s="23" t="s">
        <v>47</v>
      </c>
      <c r="E2929" s="25">
        <v>170</v>
      </c>
      <c r="F2929" s="24">
        <v>58</v>
      </c>
      <c r="G2929" s="24">
        <v>0</v>
      </c>
      <c r="H2929" s="24">
        <v>6</v>
      </c>
      <c r="I2929" s="23" t="s">
        <v>100</v>
      </c>
      <c r="J2929" s="24">
        <v>110</v>
      </c>
      <c r="K2929" s="23" t="s">
        <v>135</v>
      </c>
      <c r="L2929" s="32">
        <v>22</v>
      </c>
      <c r="M2929" s="31">
        <v>8</v>
      </c>
      <c r="N2929" s="31">
        <v>28</v>
      </c>
      <c r="O2929" s="30" t="s">
        <v>121</v>
      </c>
      <c r="P2929" s="25">
        <v>86</v>
      </c>
      <c r="Q2929" s="25">
        <v>100</v>
      </c>
      <c r="R2929" s="23" t="s">
        <v>51</v>
      </c>
      <c r="S2929" s="25">
        <v>63</v>
      </c>
      <c r="T2929" s="23" t="s">
        <v>61</v>
      </c>
    </row>
    <row r="2930" spans="1:20" x14ac:dyDescent="0.3">
      <c r="A2930" s="26">
        <v>44575</v>
      </c>
      <c r="B2930" s="23" t="s">
        <v>45</v>
      </c>
      <c r="C2930" s="23" t="s">
        <v>46</v>
      </c>
      <c r="D2930" s="23" t="s">
        <v>47</v>
      </c>
      <c r="E2930" s="25">
        <v>170</v>
      </c>
      <c r="F2930" s="24">
        <v>61</v>
      </c>
      <c r="G2930" s="24">
        <v>0</v>
      </c>
      <c r="H2930" s="24">
        <v>-14</v>
      </c>
      <c r="I2930" s="23" t="s">
        <v>153</v>
      </c>
      <c r="J2930" s="24">
        <v>136</v>
      </c>
      <c r="K2930" s="23" t="s">
        <v>701</v>
      </c>
      <c r="L2930" s="32">
        <v>22</v>
      </c>
      <c r="M2930" s="31">
        <v>3</v>
      </c>
      <c r="N2930" s="31">
        <v>25</v>
      </c>
      <c r="O2930" s="30" t="s">
        <v>52</v>
      </c>
      <c r="P2930" s="25">
        <v>80</v>
      </c>
      <c r="Q2930" s="25">
        <v>100</v>
      </c>
      <c r="R2930" s="23" t="s">
        <v>226</v>
      </c>
      <c r="S2930" s="25">
        <v>44</v>
      </c>
      <c r="T2930" s="23" t="s">
        <v>52</v>
      </c>
    </row>
    <row r="2931" spans="1:20" x14ac:dyDescent="0.3">
      <c r="A2931" s="26">
        <v>44576</v>
      </c>
      <c r="B2931" s="23" t="s">
        <v>45</v>
      </c>
      <c r="C2931" s="23" t="s">
        <v>46</v>
      </c>
      <c r="D2931" s="23" t="s">
        <v>47</v>
      </c>
      <c r="E2931" s="25">
        <v>170</v>
      </c>
      <c r="F2931" s="24">
        <v>53</v>
      </c>
      <c r="G2931" s="24">
        <v>0</v>
      </c>
      <c r="H2931" s="24">
        <v>-23</v>
      </c>
      <c r="I2931" s="23" t="s">
        <v>1015</v>
      </c>
      <c r="J2931" s="24">
        <v>129</v>
      </c>
      <c r="K2931" s="23" t="s">
        <v>864</v>
      </c>
      <c r="L2931" s="32">
        <v>99</v>
      </c>
      <c r="M2931" s="31">
        <v>0</v>
      </c>
      <c r="N2931" s="31">
        <v>28</v>
      </c>
      <c r="O2931" s="30" t="s">
        <v>51</v>
      </c>
      <c r="P2931" s="25">
        <v>80</v>
      </c>
      <c r="Q2931" s="25">
        <v>100</v>
      </c>
      <c r="R2931" s="23" t="s">
        <v>51</v>
      </c>
      <c r="S2931" s="25">
        <v>44</v>
      </c>
      <c r="T2931" s="23" t="s">
        <v>52</v>
      </c>
    </row>
    <row r="2932" spans="1:20" x14ac:dyDescent="0.3">
      <c r="A2932" s="26">
        <v>44577</v>
      </c>
      <c r="B2932" s="23" t="s">
        <v>45</v>
      </c>
      <c r="C2932" s="23" t="s">
        <v>46</v>
      </c>
      <c r="D2932" s="23" t="s">
        <v>47</v>
      </c>
      <c r="E2932" s="25">
        <v>170</v>
      </c>
      <c r="F2932" s="24">
        <v>65</v>
      </c>
      <c r="G2932" s="24">
        <v>0</v>
      </c>
      <c r="H2932" s="24">
        <v>-7</v>
      </c>
      <c r="I2932" s="23" t="s">
        <v>1140</v>
      </c>
      <c r="J2932" s="24">
        <v>137</v>
      </c>
      <c r="K2932" s="23" t="s">
        <v>738</v>
      </c>
      <c r="L2932" s="32">
        <v>23</v>
      </c>
      <c r="M2932" s="31">
        <v>0</v>
      </c>
      <c r="N2932" s="31">
        <v>22</v>
      </c>
      <c r="O2932" s="30" t="s">
        <v>61</v>
      </c>
      <c r="P2932" s="25">
        <v>80</v>
      </c>
      <c r="Q2932" s="25">
        <v>98</v>
      </c>
      <c r="R2932" s="23" t="s">
        <v>51</v>
      </c>
      <c r="S2932" s="25">
        <v>52</v>
      </c>
      <c r="T2932" s="23" t="s">
        <v>71</v>
      </c>
    </row>
    <row r="2933" spans="1:20" x14ac:dyDescent="0.3">
      <c r="A2933" s="26">
        <v>44578</v>
      </c>
      <c r="B2933" s="23" t="s">
        <v>45</v>
      </c>
      <c r="C2933" s="23" t="s">
        <v>46</v>
      </c>
      <c r="D2933" s="23" t="s">
        <v>47</v>
      </c>
      <c r="E2933" s="25">
        <v>170</v>
      </c>
      <c r="F2933" s="24">
        <v>51</v>
      </c>
      <c r="G2933" s="24">
        <v>0</v>
      </c>
      <c r="H2933" s="24">
        <v>-5</v>
      </c>
      <c r="I2933" s="23" t="s">
        <v>1141</v>
      </c>
      <c r="J2933" s="24">
        <v>107</v>
      </c>
      <c r="K2933" s="23" t="s">
        <v>712</v>
      </c>
      <c r="L2933" s="30" t="s">
        <v>84</v>
      </c>
      <c r="M2933" s="31">
        <v>6</v>
      </c>
      <c r="N2933" s="31">
        <v>42</v>
      </c>
      <c r="O2933" s="30" t="s">
        <v>215</v>
      </c>
      <c r="P2933" s="25">
        <v>83</v>
      </c>
      <c r="Q2933" s="25">
        <v>100</v>
      </c>
      <c r="R2933" s="23" t="s">
        <v>51</v>
      </c>
      <c r="S2933" s="25">
        <v>55</v>
      </c>
      <c r="T2933" s="23" t="s">
        <v>135</v>
      </c>
    </row>
    <row r="2934" spans="1:20" x14ac:dyDescent="0.3">
      <c r="A2934" s="26">
        <v>44579</v>
      </c>
      <c r="B2934" s="23" t="s">
        <v>45</v>
      </c>
      <c r="C2934" s="23" t="s">
        <v>46</v>
      </c>
      <c r="D2934" s="23" t="s">
        <v>47</v>
      </c>
      <c r="E2934" s="25">
        <v>170</v>
      </c>
      <c r="F2934" s="24">
        <v>66</v>
      </c>
      <c r="G2934" s="24">
        <v>0</v>
      </c>
      <c r="H2934" s="24">
        <v>-7</v>
      </c>
      <c r="I2934" s="23" t="s">
        <v>778</v>
      </c>
      <c r="J2934" s="24">
        <v>138</v>
      </c>
      <c r="K2934" s="23" t="s">
        <v>204</v>
      </c>
      <c r="L2934" s="30" t="s">
        <v>401</v>
      </c>
      <c r="M2934" s="31">
        <v>6</v>
      </c>
      <c r="N2934" s="31">
        <v>28</v>
      </c>
      <c r="O2934" s="30" t="s">
        <v>135</v>
      </c>
      <c r="P2934" s="25">
        <v>85</v>
      </c>
      <c r="Q2934" s="25">
        <v>100</v>
      </c>
      <c r="R2934" s="23" t="s">
        <v>51</v>
      </c>
      <c r="S2934" s="25">
        <v>51</v>
      </c>
      <c r="T2934" s="23" t="s">
        <v>94</v>
      </c>
    </row>
    <row r="2935" spans="1:20" x14ac:dyDescent="0.3">
      <c r="A2935" s="26">
        <v>44580</v>
      </c>
      <c r="B2935" s="23" t="s">
        <v>45</v>
      </c>
      <c r="C2935" s="23" t="s">
        <v>46</v>
      </c>
      <c r="D2935" s="23" t="s">
        <v>47</v>
      </c>
      <c r="E2935" s="25">
        <v>170</v>
      </c>
      <c r="F2935" s="24">
        <v>58</v>
      </c>
      <c r="G2935" s="24">
        <v>0</v>
      </c>
      <c r="H2935" s="24">
        <v>-11</v>
      </c>
      <c r="I2935" s="23" t="s">
        <v>480</v>
      </c>
      <c r="J2935" s="24">
        <v>128</v>
      </c>
      <c r="K2935" s="23" t="s">
        <v>324</v>
      </c>
      <c r="L2935" s="32">
        <v>28</v>
      </c>
      <c r="M2935" s="31">
        <v>6</v>
      </c>
      <c r="N2935" s="31">
        <v>44</v>
      </c>
      <c r="O2935" s="30" t="s">
        <v>61</v>
      </c>
      <c r="P2935" s="25">
        <v>86</v>
      </c>
      <c r="Q2935" s="25">
        <v>100</v>
      </c>
      <c r="R2935" s="23" t="s">
        <v>51</v>
      </c>
      <c r="S2935" s="25">
        <v>60</v>
      </c>
      <c r="T2935" s="23" t="s">
        <v>146</v>
      </c>
    </row>
    <row r="2936" spans="1:20" x14ac:dyDescent="0.3">
      <c r="A2936" s="26">
        <v>44581</v>
      </c>
      <c r="B2936" s="23" t="s">
        <v>45</v>
      </c>
      <c r="C2936" s="23" t="s">
        <v>46</v>
      </c>
      <c r="D2936" s="23" t="s">
        <v>47</v>
      </c>
      <c r="E2936" s="25">
        <v>170</v>
      </c>
      <c r="F2936" s="24">
        <v>54</v>
      </c>
      <c r="G2936" s="24">
        <v>10</v>
      </c>
      <c r="H2936" s="24">
        <v>18</v>
      </c>
      <c r="I2936" s="23" t="s">
        <v>571</v>
      </c>
      <c r="J2936" s="24">
        <v>90</v>
      </c>
      <c r="K2936" s="23" t="s">
        <v>332</v>
      </c>
      <c r="L2936" s="30" t="s">
        <v>401</v>
      </c>
      <c r="M2936" s="31">
        <v>0</v>
      </c>
      <c r="N2936" s="31">
        <v>58</v>
      </c>
      <c r="O2936" s="30" t="s">
        <v>486</v>
      </c>
      <c r="P2936" s="25">
        <v>96</v>
      </c>
      <c r="Q2936" s="25">
        <v>100</v>
      </c>
      <c r="R2936" s="23" t="s">
        <v>51</v>
      </c>
      <c r="S2936" s="25">
        <v>88</v>
      </c>
      <c r="T2936" s="23" t="s">
        <v>594</v>
      </c>
    </row>
    <row r="2937" spans="1:20" x14ac:dyDescent="0.3">
      <c r="A2937" s="26">
        <v>44582</v>
      </c>
      <c r="B2937" s="23" t="s">
        <v>45</v>
      </c>
      <c r="C2937" s="23" t="s">
        <v>46</v>
      </c>
      <c r="D2937" s="23" t="s">
        <v>47</v>
      </c>
      <c r="E2937" s="25">
        <v>170</v>
      </c>
      <c r="F2937" s="24">
        <v>54</v>
      </c>
      <c r="G2937" s="24">
        <v>0</v>
      </c>
      <c r="H2937" s="24">
        <v>5</v>
      </c>
      <c r="I2937" s="23" t="s">
        <v>470</v>
      </c>
      <c r="J2937" s="24">
        <v>102</v>
      </c>
      <c r="K2937" s="23" t="s">
        <v>706</v>
      </c>
      <c r="L2937" s="30" t="s">
        <v>401</v>
      </c>
      <c r="M2937" s="31">
        <v>14</v>
      </c>
      <c r="N2937" s="31">
        <v>86</v>
      </c>
      <c r="O2937" s="30" t="s">
        <v>388</v>
      </c>
      <c r="P2937" s="25">
        <v>78</v>
      </c>
      <c r="Q2937" s="25">
        <v>100</v>
      </c>
      <c r="R2937" s="23" t="s">
        <v>51</v>
      </c>
      <c r="S2937" s="25">
        <v>55</v>
      </c>
      <c r="T2937" s="23" t="s">
        <v>91</v>
      </c>
    </row>
    <row r="2938" spans="1:20" x14ac:dyDescent="0.3">
      <c r="A2938" s="26">
        <v>44583</v>
      </c>
      <c r="B2938" s="23" t="s">
        <v>45</v>
      </c>
      <c r="C2938" s="23" t="s">
        <v>46</v>
      </c>
      <c r="D2938" s="23" t="s">
        <v>47</v>
      </c>
      <c r="E2938" s="25">
        <v>170</v>
      </c>
      <c r="F2938" s="24">
        <v>43</v>
      </c>
      <c r="G2938" s="24">
        <v>0</v>
      </c>
      <c r="H2938" s="24">
        <v>-22</v>
      </c>
      <c r="I2938" s="23" t="s">
        <v>719</v>
      </c>
      <c r="J2938" s="24">
        <v>108</v>
      </c>
      <c r="K2938" s="23" t="s">
        <v>645</v>
      </c>
      <c r="L2938" s="32">
        <v>22</v>
      </c>
      <c r="M2938" s="31">
        <v>3</v>
      </c>
      <c r="N2938" s="31">
        <v>28</v>
      </c>
      <c r="O2938" s="30" t="s">
        <v>89</v>
      </c>
      <c r="P2938" s="25">
        <v>81</v>
      </c>
      <c r="Q2938" s="25">
        <v>100</v>
      </c>
      <c r="R2938" s="23" t="s">
        <v>118</v>
      </c>
      <c r="S2938" s="25">
        <v>53</v>
      </c>
      <c r="T2938" s="23" t="s">
        <v>52</v>
      </c>
    </row>
    <row r="2939" spans="1:20" x14ac:dyDescent="0.3">
      <c r="A2939" s="26">
        <v>44584</v>
      </c>
      <c r="B2939" s="23" t="s">
        <v>45</v>
      </c>
      <c r="C2939" s="23" t="s">
        <v>46</v>
      </c>
      <c r="D2939" s="23" t="s">
        <v>47</v>
      </c>
      <c r="E2939" s="25">
        <v>170</v>
      </c>
      <c r="F2939" s="24">
        <v>44</v>
      </c>
      <c r="G2939" s="24">
        <v>0</v>
      </c>
      <c r="H2939" s="24">
        <v>-24</v>
      </c>
      <c r="I2939" s="23" t="s">
        <v>51</v>
      </c>
      <c r="J2939" s="24">
        <v>112</v>
      </c>
      <c r="K2939" s="23" t="s">
        <v>268</v>
      </c>
      <c r="L2939" s="32">
        <v>36</v>
      </c>
      <c r="M2939" s="31">
        <v>3</v>
      </c>
      <c r="N2939" s="31">
        <v>39</v>
      </c>
      <c r="O2939" s="30" t="s">
        <v>61</v>
      </c>
      <c r="P2939" s="25">
        <v>84</v>
      </c>
      <c r="Q2939" s="25">
        <v>100</v>
      </c>
      <c r="R2939" s="23" t="s">
        <v>51</v>
      </c>
      <c r="S2939" s="25">
        <v>59</v>
      </c>
      <c r="T2939" s="23" t="s">
        <v>51</v>
      </c>
    </row>
    <row r="2940" spans="1:20" x14ac:dyDescent="0.3">
      <c r="A2940" s="26">
        <v>44585</v>
      </c>
      <c r="B2940" s="23" t="s">
        <v>45</v>
      </c>
      <c r="C2940" s="23" t="s">
        <v>46</v>
      </c>
      <c r="D2940" s="23" t="s">
        <v>47</v>
      </c>
      <c r="E2940" s="25">
        <v>170</v>
      </c>
      <c r="F2940" s="24">
        <v>60</v>
      </c>
      <c r="G2940" s="24">
        <v>0</v>
      </c>
      <c r="H2940" s="24">
        <v>-20</v>
      </c>
      <c r="I2940" s="23" t="s">
        <v>1015</v>
      </c>
      <c r="J2940" s="24">
        <v>139</v>
      </c>
      <c r="K2940" s="23" t="s">
        <v>268</v>
      </c>
      <c r="L2940" s="30" t="s">
        <v>263</v>
      </c>
      <c r="M2940" s="31">
        <v>6</v>
      </c>
      <c r="N2940" s="31">
        <v>42</v>
      </c>
      <c r="O2940" s="30" t="s">
        <v>121</v>
      </c>
      <c r="P2940" s="25">
        <v>81</v>
      </c>
      <c r="Q2940" s="25">
        <v>100</v>
      </c>
      <c r="R2940" s="23" t="s">
        <v>51</v>
      </c>
      <c r="S2940" s="25">
        <v>49</v>
      </c>
      <c r="T2940" s="23" t="s">
        <v>50</v>
      </c>
    </row>
    <row r="2941" spans="1:20" x14ac:dyDescent="0.3">
      <c r="A2941" s="26">
        <v>44586</v>
      </c>
      <c r="B2941" s="23" t="s">
        <v>45</v>
      </c>
      <c r="C2941" s="23" t="s">
        <v>46</v>
      </c>
      <c r="D2941" s="23" t="s">
        <v>47</v>
      </c>
      <c r="E2941" s="25">
        <v>170</v>
      </c>
      <c r="F2941" s="24">
        <v>59</v>
      </c>
      <c r="G2941" s="24">
        <v>0</v>
      </c>
      <c r="H2941" s="24">
        <v>-14</v>
      </c>
      <c r="I2941" s="23" t="s">
        <v>857</v>
      </c>
      <c r="J2941" s="24">
        <v>132</v>
      </c>
      <c r="K2941" s="23" t="s">
        <v>423</v>
      </c>
      <c r="L2941" s="32">
        <v>30</v>
      </c>
      <c r="M2941" s="31">
        <v>3</v>
      </c>
      <c r="N2941" s="31">
        <v>39</v>
      </c>
      <c r="O2941" s="30" t="s">
        <v>50</v>
      </c>
      <c r="P2941" s="25">
        <v>82</v>
      </c>
      <c r="Q2941" s="25">
        <v>100</v>
      </c>
      <c r="R2941" s="23" t="s">
        <v>51</v>
      </c>
      <c r="S2941" s="25">
        <v>56</v>
      </c>
      <c r="T2941" s="23" t="s">
        <v>52</v>
      </c>
    </row>
    <row r="2942" spans="1:20" x14ac:dyDescent="0.3">
      <c r="A2942" s="26">
        <v>44587</v>
      </c>
      <c r="B2942" s="23" t="s">
        <v>45</v>
      </c>
      <c r="C2942" s="23" t="s">
        <v>46</v>
      </c>
      <c r="D2942" s="23" t="s">
        <v>47</v>
      </c>
      <c r="E2942" s="25">
        <v>170</v>
      </c>
      <c r="F2942" s="24">
        <v>63</v>
      </c>
      <c r="G2942" s="24">
        <v>0</v>
      </c>
      <c r="H2942" s="24">
        <v>-6</v>
      </c>
      <c r="I2942" s="23" t="s">
        <v>153</v>
      </c>
      <c r="J2942" s="24">
        <v>132</v>
      </c>
      <c r="K2942" s="23" t="s">
        <v>208</v>
      </c>
      <c r="L2942" s="32">
        <v>28</v>
      </c>
      <c r="M2942" s="31">
        <v>8</v>
      </c>
      <c r="N2942" s="31">
        <v>47</v>
      </c>
      <c r="O2942" s="30" t="s">
        <v>52</v>
      </c>
      <c r="P2942" s="25">
        <v>81</v>
      </c>
      <c r="Q2942" s="25">
        <v>100</v>
      </c>
      <c r="R2942" s="23" t="s">
        <v>51</v>
      </c>
      <c r="S2942" s="25">
        <v>59</v>
      </c>
      <c r="T2942" s="23" t="s">
        <v>71</v>
      </c>
    </row>
    <row r="2943" spans="1:20" x14ac:dyDescent="0.3">
      <c r="A2943" s="26">
        <v>44588</v>
      </c>
      <c r="B2943" s="23" t="s">
        <v>45</v>
      </c>
      <c r="C2943" s="23" t="s">
        <v>46</v>
      </c>
      <c r="D2943" s="23" t="s">
        <v>47</v>
      </c>
      <c r="E2943" s="25">
        <v>170</v>
      </c>
      <c r="F2943" s="24">
        <v>82</v>
      </c>
      <c r="G2943" s="24">
        <v>0</v>
      </c>
      <c r="H2943" s="24">
        <v>34</v>
      </c>
      <c r="I2943" s="23" t="s">
        <v>85</v>
      </c>
      <c r="J2943" s="24">
        <v>129</v>
      </c>
      <c r="K2943" s="23" t="s">
        <v>303</v>
      </c>
      <c r="L2943" s="30" t="s">
        <v>401</v>
      </c>
      <c r="M2943" s="31">
        <v>6</v>
      </c>
      <c r="N2943" s="31">
        <v>36</v>
      </c>
      <c r="O2943" s="30" t="s">
        <v>167</v>
      </c>
      <c r="P2943" s="25">
        <v>80</v>
      </c>
      <c r="Q2943" s="25">
        <v>97</v>
      </c>
      <c r="R2943" s="23" t="s">
        <v>370</v>
      </c>
      <c r="S2943" s="25">
        <v>62</v>
      </c>
      <c r="T2943" s="23" t="s">
        <v>61</v>
      </c>
    </row>
    <row r="2944" spans="1:20" x14ac:dyDescent="0.3">
      <c r="A2944" s="26">
        <v>44589</v>
      </c>
      <c r="B2944" s="23" t="s">
        <v>45</v>
      </c>
      <c r="C2944" s="23" t="s">
        <v>46</v>
      </c>
      <c r="D2944" s="23" t="s">
        <v>47</v>
      </c>
      <c r="E2944" s="25">
        <v>170</v>
      </c>
      <c r="F2944" s="24">
        <v>64</v>
      </c>
      <c r="G2944" s="24">
        <v>0</v>
      </c>
      <c r="H2944" s="24">
        <v>5</v>
      </c>
      <c r="I2944" s="23" t="s">
        <v>51</v>
      </c>
      <c r="J2944" s="24">
        <v>124</v>
      </c>
      <c r="K2944" s="23" t="s">
        <v>268</v>
      </c>
      <c r="L2944" s="30" t="s">
        <v>401</v>
      </c>
      <c r="M2944" s="31">
        <v>6</v>
      </c>
      <c r="N2944" s="31">
        <v>47</v>
      </c>
      <c r="O2944" s="30" t="s">
        <v>188</v>
      </c>
      <c r="P2944" s="25">
        <v>82</v>
      </c>
      <c r="Q2944" s="25">
        <v>99</v>
      </c>
      <c r="R2944" s="23" t="s">
        <v>51</v>
      </c>
      <c r="S2944" s="25">
        <v>57</v>
      </c>
      <c r="T2944" s="23" t="s">
        <v>61</v>
      </c>
    </row>
    <row r="2945" spans="1:20" x14ac:dyDescent="0.3">
      <c r="A2945" s="26">
        <v>44590</v>
      </c>
      <c r="B2945" s="23" t="s">
        <v>45</v>
      </c>
      <c r="C2945" s="23" t="s">
        <v>46</v>
      </c>
      <c r="D2945" s="23" t="s">
        <v>47</v>
      </c>
      <c r="E2945" s="25">
        <v>170</v>
      </c>
      <c r="F2945" s="24">
        <v>56</v>
      </c>
      <c r="G2945" s="24">
        <v>0</v>
      </c>
      <c r="H2945" s="24">
        <v>-18</v>
      </c>
      <c r="I2945" s="23" t="s">
        <v>876</v>
      </c>
      <c r="J2945" s="24">
        <v>131</v>
      </c>
      <c r="K2945" s="23" t="s">
        <v>246</v>
      </c>
      <c r="L2945" s="32">
        <v>21</v>
      </c>
      <c r="M2945" s="31">
        <v>3</v>
      </c>
      <c r="N2945" s="31">
        <v>28</v>
      </c>
      <c r="O2945" s="30" t="s">
        <v>89</v>
      </c>
      <c r="P2945" s="25">
        <v>82</v>
      </c>
      <c r="Q2945" s="25">
        <v>100</v>
      </c>
      <c r="R2945" s="23" t="s">
        <v>51</v>
      </c>
      <c r="S2945" s="25">
        <v>55</v>
      </c>
      <c r="T2945" s="23" t="s">
        <v>50</v>
      </c>
    </row>
    <row r="2946" spans="1:20" x14ac:dyDescent="0.3">
      <c r="A2946" s="26">
        <v>44591</v>
      </c>
      <c r="B2946" s="23" t="s">
        <v>45</v>
      </c>
      <c r="C2946" s="23" t="s">
        <v>46</v>
      </c>
      <c r="D2946" s="23" t="s">
        <v>47</v>
      </c>
      <c r="E2946" s="25">
        <v>170</v>
      </c>
      <c r="F2946" s="24">
        <v>66</v>
      </c>
      <c r="G2946" s="24">
        <v>0</v>
      </c>
      <c r="H2946" s="24">
        <v>-6</v>
      </c>
      <c r="I2946" s="23" t="s">
        <v>1142</v>
      </c>
      <c r="J2946" s="24">
        <v>139</v>
      </c>
      <c r="K2946" s="23" t="s">
        <v>839</v>
      </c>
      <c r="L2946" s="30" t="s">
        <v>218</v>
      </c>
      <c r="M2946" s="31">
        <v>8</v>
      </c>
      <c r="N2946" s="31">
        <v>50</v>
      </c>
      <c r="O2946" s="30" t="s">
        <v>91</v>
      </c>
      <c r="P2946" s="25">
        <v>80</v>
      </c>
      <c r="Q2946" s="25">
        <v>99</v>
      </c>
      <c r="R2946" s="23" t="s">
        <v>51</v>
      </c>
      <c r="S2946" s="25">
        <v>49</v>
      </c>
      <c r="T2946" s="23" t="s">
        <v>50</v>
      </c>
    </row>
    <row r="2947" spans="1:20" x14ac:dyDescent="0.3">
      <c r="A2947" s="26">
        <v>44592</v>
      </c>
      <c r="B2947" s="23" t="s">
        <v>45</v>
      </c>
      <c r="C2947" s="23" t="s">
        <v>46</v>
      </c>
      <c r="D2947" s="23" t="s">
        <v>47</v>
      </c>
      <c r="E2947" s="25">
        <v>170</v>
      </c>
      <c r="F2947" s="24">
        <v>74</v>
      </c>
      <c r="G2947" s="24">
        <v>4</v>
      </c>
      <c r="H2947" s="24">
        <v>26</v>
      </c>
      <c r="I2947" s="23" t="s">
        <v>784</v>
      </c>
      <c r="J2947" s="24">
        <v>123</v>
      </c>
      <c r="K2947" s="23" t="s">
        <v>481</v>
      </c>
      <c r="L2947" s="32">
        <v>30</v>
      </c>
      <c r="M2947" s="31">
        <v>8</v>
      </c>
      <c r="N2947" s="31">
        <v>42</v>
      </c>
      <c r="O2947" s="30" t="s">
        <v>146</v>
      </c>
      <c r="P2947" s="25">
        <v>79</v>
      </c>
      <c r="Q2947" s="25">
        <v>99</v>
      </c>
      <c r="R2947" s="23" t="s">
        <v>80</v>
      </c>
      <c r="S2947" s="25">
        <v>60</v>
      </c>
      <c r="T2947" s="23" t="s">
        <v>146</v>
      </c>
    </row>
    <row r="2948" spans="1:20" x14ac:dyDescent="0.3">
      <c r="A2948" s="26">
        <v>44593</v>
      </c>
      <c r="B2948" s="23" t="s">
        <v>45</v>
      </c>
      <c r="C2948" s="23" t="s">
        <v>46</v>
      </c>
      <c r="D2948" s="23" t="s">
        <v>47</v>
      </c>
      <c r="E2948" s="25">
        <v>170</v>
      </c>
      <c r="F2948" s="24">
        <v>94</v>
      </c>
      <c r="G2948" s="24">
        <v>0</v>
      </c>
      <c r="H2948" s="24">
        <v>44</v>
      </c>
      <c r="I2948" s="23" t="s">
        <v>1143</v>
      </c>
      <c r="J2948" s="24">
        <v>144</v>
      </c>
      <c r="K2948" s="23" t="s">
        <v>262</v>
      </c>
      <c r="L2948" s="32">
        <v>36</v>
      </c>
      <c r="M2948" s="31">
        <v>8</v>
      </c>
      <c r="N2948" s="31">
        <v>58</v>
      </c>
      <c r="O2948" s="30" t="s">
        <v>52</v>
      </c>
      <c r="P2948" s="25">
        <v>82</v>
      </c>
      <c r="Q2948" s="25">
        <v>100</v>
      </c>
      <c r="R2948" s="23" t="s">
        <v>51</v>
      </c>
      <c r="S2948" s="25">
        <v>60</v>
      </c>
      <c r="T2948" s="23" t="s">
        <v>71</v>
      </c>
    </row>
    <row r="2949" spans="1:20" x14ac:dyDescent="0.3">
      <c r="A2949" s="26">
        <v>44594</v>
      </c>
      <c r="B2949" s="23" t="s">
        <v>45</v>
      </c>
      <c r="C2949" s="23" t="s">
        <v>46</v>
      </c>
      <c r="D2949" s="23" t="s">
        <v>47</v>
      </c>
      <c r="E2949" s="25">
        <v>170</v>
      </c>
      <c r="F2949" s="24">
        <v>96</v>
      </c>
      <c r="G2949" s="24">
        <v>0</v>
      </c>
      <c r="H2949" s="24">
        <v>11</v>
      </c>
      <c r="I2949" s="23" t="s">
        <v>305</v>
      </c>
      <c r="J2949" s="24">
        <v>181</v>
      </c>
      <c r="K2949" s="23" t="s">
        <v>389</v>
      </c>
      <c r="L2949" s="32">
        <v>16</v>
      </c>
      <c r="M2949" s="31">
        <v>6</v>
      </c>
      <c r="N2949" s="31">
        <v>33</v>
      </c>
      <c r="O2949" s="30" t="s">
        <v>543</v>
      </c>
      <c r="P2949" s="25">
        <v>81</v>
      </c>
      <c r="Q2949" s="25">
        <v>100</v>
      </c>
      <c r="R2949" s="23" t="s">
        <v>51</v>
      </c>
      <c r="S2949" s="25">
        <v>51</v>
      </c>
      <c r="T2949" s="23" t="s">
        <v>94</v>
      </c>
    </row>
    <row r="2950" spans="1:20" x14ac:dyDescent="0.3">
      <c r="A2950" s="26">
        <v>44595</v>
      </c>
      <c r="B2950" s="23" t="s">
        <v>45</v>
      </c>
      <c r="C2950" s="23" t="s">
        <v>46</v>
      </c>
      <c r="D2950" s="23" t="s">
        <v>47</v>
      </c>
      <c r="E2950" s="25">
        <v>170</v>
      </c>
      <c r="F2950" s="24">
        <v>96</v>
      </c>
      <c r="G2950" s="24">
        <v>0</v>
      </c>
      <c r="H2950" s="24">
        <v>27</v>
      </c>
      <c r="I2950" s="23" t="s">
        <v>210</v>
      </c>
      <c r="J2950" s="24">
        <v>165</v>
      </c>
      <c r="K2950" s="23" t="s">
        <v>548</v>
      </c>
      <c r="L2950" s="30" t="s">
        <v>218</v>
      </c>
      <c r="M2950" s="31">
        <v>3</v>
      </c>
      <c r="N2950" s="31">
        <v>42</v>
      </c>
      <c r="O2950" s="30" t="s">
        <v>61</v>
      </c>
      <c r="P2950" s="25">
        <v>77</v>
      </c>
      <c r="Q2950" s="25">
        <v>100</v>
      </c>
      <c r="R2950" s="23" t="s">
        <v>118</v>
      </c>
      <c r="S2950" s="25">
        <v>54</v>
      </c>
      <c r="T2950" s="23" t="s">
        <v>51</v>
      </c>
    </row>
    <row r="2951" spans="1:20" x14ac:dyDescent="0.3">
      <c r="A2951" s="26">
        <v>44596</v>
      </c>
      <c r="B2951" s="23" t="s">
        <v>45</v>
      </c>
      <c r="C2951" s="23" t="s">
        <v>46</v>
      </c>
      <c r="D2951" s="23" t="s">
        <v>47</v>
      </c>
      <c r="E2951" s="25">
        <v>170</v>
      </c>
      <c r="F2951" s="24">
        <v>84</v>
      </c>
      <c r="G2951" s="24">
        <v>84</v>
      </c>
      <c r="H2951" s="24">
        <v>44</v>
      </c>
      <c r="I2951" s="23" t="s">
        <v>1144</v>
      </c>
      <c r="J2951" s="24">
        <v>123</v>
      </c>
      <c r="K2951" s="23" t="s">
        <v>584</v>
      </c>
      <c r="L2951" s="32">
        <v>36</v>
      </c>
      <c r="M2951" s="31">
        <v>3</v>
      </c>
      <c r="N2951" s="31">
        <v>36</v>
      </c>
      <c r="O2951" s="30" t="s">
        <v>71</v>
      </c>
      <c r="P2951" s="25">
        <v>87</v>
      </c>
      <c r="Q2951" s="25">
        <v>100</v>
      </c>
      <c r="R2951" s="23" t="s">
        <v>51</v>
      </c>
      <c r="S2951" s="25">
        <v>73</v>
      </c>
      <c r="T2951" s="23" t="s">
        <v>129</v>
      </c>
    </row>
    <row r="2952" spans="1:20" x14ac:dyDescent="0.3">
      <c r="A2952" s="26">
        <v>44597</v>
      </c>
      <c r="B2952" s="23" t="s">
        <v>45</v>
      </c>
      <c r="C2952" s="23" t="s">
        <v>46</v>
      </c>
      <c r="D2952" s="23" t="s">
        <v>47</v>
      </c>
      <c r="E2952" s="25">
        <v>170</v>
      </c>
      <c r="F2952" s="24">
        <v>71</v>
      </c>
      <c r="G2952" s="24">
        <v>2</v>
      </c>
      <c r="H2952" s="24">
        <v>24</v>
      </c>
      <c r="I2952" s="23" t="s">
        <v>310</v>
      </c>
      <c r="J2952" s="24">
        <v>118</v>
      </c>
      <c r="K2952" s="23" t="s">
        <v>78</v>
      </c>
      <c r="L2952" s="32">
        <v>36</v>
      </c>
      <c r="M2952" s="31">
        <v>0</v>
      </c>
      <c r="N2952" s="31">
        <v>33</v>
      </c>
      <c r="O2952" s="30" t="s">
        <v>158</v>
      </c>
      <c r="P2952" s="25">
        <v>82</v>
      </c>
      <c r="Q2952" s="25">
        <v>100</v>
      </c>
      <c r="R2952" s="23" t="s">
        <v>51</v>
      </c>
      <c r="S2952" s="25">
        <v>60</v>
      </c>
      <c r="T2952" s="23" t="s">
        <v>113</v>
      </c>
    </row>
    <row r="2953" spans="1:20" x14ac:dyDescent="0.3">
      <c r="A2953" s="26">
        <v>44598</v>
      </c>
      <c r="B2953" s="23" t="s">
        <v>45</v>
      </c>
      <c r="C2953" s="23" t="s">
        <v>46</v>
      </c>
      <c r="D2953" s="23" t="s">
        <v>47</v>
      </c>
      <c r="E2953" s="25">
        <v>170</v>
      </c>
      <c r="F2953" s="24">
        <v>70</v>
      </c>
      <c r="G2953" s="24">
        <v>0</v>
      </c>
      <c r="H2953" s="24">
        <v>-1</v>
      </c>
      <c r="I2953" s="23" t="s">
        <v>478</v>
      </c>
      <c r="J2953" s="24">
        <v>141</v>
      </c>
      <c r="K2953" s="23" t="s">
        <v>138</v>
      </c>
      <c r="L2953" s="30" t="s">
        <v>401</v>
      </c>
      <c r="M2953" s="31">
        <v>6</v>
      </c>
      <c r="N2953" s="31">
        <v>36</v>
      </c>
      <c r="O2953" s="30" t="s">
        <v>158</v>
      </c>
      <c r="P2953" s="25">
        <v>81</v>
      </c>
      <c r="Q2953" s="25">
        <v>100</v>
      </c>
      <c r="R2953" s="23" t="s">
        <v>51</v>
      </c>
      <c r="S2953" s="25">
        <v>48</v>
      </c>
      <c r="T2953" s="23" t="s">
        <v>139</v>
      </c>
    </row>
    <row r="2954" spans="1:20" x14ac:dyDescent="0.3">
      <c r="A2954" s="26">
        <v>44599</v>
      </c>
      <c r="B2954" s="23" t="s">
        <v>45</v>
      </c>
      <c r="C2954" s="23" t="s">
        <v>46</v>
      </c>
      <c r="D2954" s="23" t="s">
        <v>47</v>
      </c>
      <c r="E2954" s="25">
        <v>170</v>
      </c>
      <c r="F2954" s="24">
        <v>81</v>
      </c>
      <c r="G2954" s="24">
        <v>0</v>
      </c>
      <c r="H2954" s="24">
        <v>6</v>
      </c>
      <c r="I2954" s="23" t="s">
        <v>51</v>
      </c>
      <c r="J2954" s="24">
        <v>156</v>
      </c>
      <c r="K2954" s="23" t="s">
        <v>936</v>
      </c>
      <c r="L2954" s="32">
        <v>36</v>
      </c>
      <c r="M2954" s="31">
        <v>8</v>
      </c>
      <c r="N2954" s="31">
        <v>53</v>
      </c>
      <c r="O2954" s="30" t="s">
        <v>167</v>
      </c>
      <c r="P2954" s="25">
        <v>79</v>
      </c>
      <c r="Q2954" s="25">
        <v>100</v>
      </c>
      <c r="R2954" s="23" t="s">
        <v>51</v>
      </c>
      <c r="S2954" s="25">
        <v>60</v>
      </c>
      <c r="T2954" s="23" t="s">
        <v>71</v>
      </c>
    </row>
    <row r="2955" spans="1:20" x14ac:dyDescent="0.3">
      <c r="A2955" s="26">
        <v>44600</v>
      </c>
      <c r="B2955" s="23" t="s">
        <v>45</v>
      </c>
      <c r="C2955" s="23" t="s">
        <v>46</v>
      </c>
      <c r="D2955" s="23" t="s">
        <v>47</v>
      </c>
      <c r="E2955" s="25">
        <v>170</v>
      </c>
      <c r="F2955" s="24">
        <v>86</v>
      </c>
      <c r="G2955" s="24">
        <v>0</v>
      </c>
      <c r="H2955" s="24">
        <v>10</v>
      </c>
      <c r="I2955" s="23" t="s">
        <v>53</v>
      </c>
      <c r="J2955" s="24">
        <v>161</v>
      </c>
      <c r="K2955" s="23" t="s">
        <v>759</v>
      </c>
      <c r="L2955" s="30" t="s">
        <v>84</v>
      </c>
      <c r="M2955" s="31">
        <v>6</v>
      </c>
      <c r="N2955" s="31">
        <v>44</v>
      </c>
      <c r="O2955" s="30" t="s">
        <v>135</v>
      </c>
      <c r="P2955" s="25">
        <v>79</v>
      </c>
      <c r="Q2955" s="25">
        <v>98</v>
      </c>
      <c r="R2955" s="23" t="s">
        <v>51</v>
      </c>
      <c r="S2955" s="25">
        <v>55</v>
      </c>
      <c r="T2955" s="23" t="s">
        <v>201</v>
      </c>
    </row>
    <row r="2956" spans="1:20" x14ac:dyDescent="0.3">
      <c r="A2956" s="26">
        <v>44601</v>
      </c>
      <c r="B2956" s="23" t="s">
        <v>45</v>
      </c>
      <c r="C2956" s="23" t="s">
        <v>46</v>
      </c>
      <c r="D2956" s="23" t="s">
        <v>47</v>
      </c>
      <c r="E2956" s="25">
        <v>170</v>
      </c>
      <c r="F2956" s="24">
        <v>106</v>
      </c>
      <c r="G2956" s="24">
        <v>0</v>
      </c>
      <c r="H2956" s="24">
        <v>5</v>
      </c>
      <c r="I2956" s="23" t="s">
        <v>595</v>
      </c>
      <c r="J2956" s="24">
        <v>207</v>
      </c>
      <c r="K2956" s="23" t="s">
        <v>90</v>
      </c>
      <c r="L2956" s="32">
        <v>34</v>
      </c>
      <c r="M2956" s="31">
        <v>8</v>
      </c>
      <c r="N2956" s="31">
        <v>58</v>
      </c>
      <c r="O2956" s="30" t="s">
        <v>94</v>
      </c>
      <c r="P2956" s="25">
        <v>72</v>
      </c>
      <c r="Q2956" s="25">
        <v>100</v>
      </c>
      <c r="R2956" s="23" t="s">
        <v>51</v>
      </c>
      <c r="S2956" s="25">
        <v>33</v>
      </c>
      <c r="T2956" s="23" t="s">
        <v>167</v>
      </c>
    </row>
    <row r="2957" spans="1:20" x14ac:dyDescent="0.3">
      <c r="A2957" s="26">
        <v>44602</v>
      </c>
      <c r="B2957" s="23" t="s">
        <v>45</v>
      </c>
      <c r="C2957" s="23" t="s">
        <v>46</v>
      </c>
      <c r="D2957" s="23" t="s">
        <v>47</v>
      </c>
      <c r="E2957" s="25">
        <v>170</v>
      </c>
      <c r="F2957" s="24">
        <v>99</v>
      </c>
      <c r="G2957" s="24">
        <v>56</v>
      </c>
      <c r="H2957" s="24">
        <v>27</v>
      </c>
      <c r="I2957" s="23" t="s">
        <v>827</v>
      </c>
      <c r="J2957" s="24">
        <v>171</v>
      </c>
      <c r="K2957" s="23" t="s">
        <v>525</v>
      </c>
      <c r="L2957" s="32">
        <v>28</v>
      </c>
      <c r="M2957" s="31">
        <v>6</v>
      </c>
      <c r="N2957" s="31">
        <v>53</v>
      </c>
      <c r="O2957" s="30" t="s">
        <v>50</v>
      </c>
      <c r="P2957" s="25">
        <v>75</v>
      </c>
      <c r="Q2957" s="25">
        <v>99</v>
      </c>
      <c r="R2957" s="23" t="s">
        <v>51</v>
      </c>
      <c r="S2957" s="25">
        <v>47</v>
      </c>
      <c r="T2957" s="23" t="s">
        <v>71</v>
      </c>
    </row>
    <row r="2958" spans="1:20" x14ac:dyDescent="0.3">
      <c r="A2958" s="26">
        <v>44603</v>
      </c>
      <c r="B2958" s="23" t="s">
        <v>45</v>
      </c>
      <c r="C2958" s="23" t="s">
        <v>46</v>
      </c>
      <c r="D2958" s="23" t="s">
        <v>47</v>
      </c>
      <c r="E2958" s="25">
        <v>170</v>
      </c>
      <c r="F2958" s="24">
        <v>107</v>
      </c>
      <c r="G2958" s="24">
        <v>4</v>
      </c>
      <c r="H2958" s="24">
        <v>78</v>
      </c>
      <c r="I2958" s="23" t="s">
        <v>107</v>
      </c>
      <c r="J2958" s="24">
        <v>136</v>
      </c>
      <c r="K2958" s="23" t="s">
        <v>517</v>
      </c>
      <c r="L2958" s="30" t="s">
        <v>116</v>
      </c>
      <c r="M2958" s="31">
        <v>6</v>
      </c>
      <c r="N2958" s="31">
        <v>44</v>
      </c>
      <c r="O2958" s="30" t="s">
        <v>111</v>
      </c>
      <c r="P2958" s="25">
        <v>89</v>
      </c>
      <c r="Q2958" s="25">
        <v>100</v>
      </c>
      <c r="R2958" s="23" t="s">
        <v>51</v>
      </c>
      <c r="S2958" s="25">
        <v>74</v>
      </c>
      <c r="T2958" s="23" t="s">
        <v>139</v>
      </c>
    </row>
    <row r="2959" spans="1:20" x14ac:dyDescent="0.3">
      <c r="A2959" s="26">
        <v>44604</v>
      </c>
      <c r="B2959" s="23" t="s">
        <v>45</v>
      </c>
      <c r="C2959" s="23" t="s">
        <v>46</v>
      </c>
      <c r="D2959" s="23" t="s">
        <v>47</v>
      </c>
      <c r="E2959" s="25">
        <v>170</v>
      </c>
      <c r="F2959" s="24">
        <v>92</v>
      </c>
      <c r="G2959" s="24">
        <v>0</v>
      </c>
      <c r="H2959" s="24">
        <v>72</v>
      </c>
      <c r="I2959" s="23" t="s">
        <v>356</v>
      </c>
      <c r="J2959" s="24">
        <v>113</v>
      </c>
      <c r="K2959" s="23" t="s">
        <v>517</v>
      </c>
      <c r="L2959" s="30" t="s">
        <v>533</v>
      </c>
      <c r="M2959" s="31">
        <v>6</v>
      </c>
      <c r="N2959" s="31">
        <v>36</v>
      </c>
      <c r="O2959" s="30" t="s">
        <v>104</v>
      </c>
      <c r="P2959" s="25">
        <v>90</v>
      </c>
      <c r="Q2959" s="25">
        <v>99</v>
      </c>
      <c r="R2959" s="23" t="s">
        <v>74</v>
      </c>
      <c r="S2959" s="25">
        <v>84</v>
      </c>
      <c r="T2959" s="23" t="s">
        <v>51</v>
      </c>
    </row>
    <row r="2960" spans="1:20" x14ac:dyDescent="0.3">
      <c r="A2960" s="26">
        <v>44605</v>
      </c>
      <c r="B2960" s="23" t="s">
        <v>45</v>
      </c>
      <c r="C2960" s="23" t="s">
        <v>46</v>
      </c>
      <c r="D2960" s="23" t="s">
        <v>47</v>
      </c>
      <c r="E2960" s="25">
        <v>170</v>
      </c>
      <c r="F2960" s="24">
        <v>109</v>
      </c>
      <c r="G2960" s="24">
        <v>20</v>
      </c>
      <c r="H2960" s="24">
        <v>39</v>
      </c>
      <c r="I2960" s="23" t="s">
        <v>767</v>
      </c>
      <c r="J2960" s="24">
        <v>179</v>
      </c>
      <c r="K2960" s="23" t="s">
        <v>981</v>
      </c>
      <c r="L2960" s="32">
        <v>26</v>
      </c>
      <c r="M2960" s="31">
        <v>25</v>
      </c>
      <c r="N2960" s="31">
        <v>117</v>
      </c>
      <c r="O2960" s="30" t="s">
        <v>89</v>
      </c>
      <c r="P2960" s="25">
        <v>65</v>
      </c>
      <c r="Q2960" s="25">
        <v>100</v>
      </c>
      <c r="R2960" s="23" t="s">
        <v>51</v>
      </c>
      <c r="S2960" s="25">
        <v>37</v>
      </c>
      <c r="T2960" s="23" t="s">
        <v>188</v>
      </c>
    </row>
    <row r="2961" spans="1:20" x14ac:dyDescent="0.3">
      <c r="A2961" s="26">
        <v>44606</v>
      </c>
      <c r="B2961" s="23" t="s">
        <v>45</v>
      </c>
      <c r="C2961" s="23" t="s">
        <v>46</v>
      </c>
      <c r="D2961" s="23" t="s">
        <v>47</v>
      </c>
      <c r="E2961" s="25">
        <v>170</v>
      </c>
      <c r="F2961" s="24">
        <v>79</v>
      </c>
      <c r="G2961" s="24">
        <v>54</v>
      </c>
      <c r="H2961" s="24">
        <v>45</v>
      </c>
      <c r="I2961" s="23" t="s">
        <v>356</v>
      </c>
      <c r="J2961" s="24">
        <v>113</v>
      </c>
      <c r="K2961" s="23" t="s">
        <v>90</v>
      </c>
      <c r="L2961" s="32">
        <v>24</v>
      </c>
      <c r="M2961" s="31">
        <v>11</v>
      </c>
      <c r="N2961" s="31">
        <v>111</v>
      </c>
      <c r="O2961" s="30" t="s">
        <v>148</v>
      </c>
      <c r="P2961" s="25">
        <v>82</v>
      </c>
      <c r="Q2961" s="25">
        <v>98</v>
      </c>
      <c r="R2961" s="23" t="s">
        <v>51</v>
      </c>
      <c r="S2961" s="25">
        <v>55</v>
      </c>
      <c r="T2961" s="23" t="s">
        <v>195</v>
      </c>
    </row>
    <row r="2962" spans="1:20" x14ac:dyDescent="0.3">
      <c r="A2962" s="26">
        <v>44607</v>
      </c>
      <c r="B2962" s="23" t="s">
        <v>45</v>
      </c>
      <c r="C2962" s="23" t="s">
        <v>46</v>
      </c>
      <c r="D2962" s="23" t="s">
        <v>47</v>
      </c>
      <c r="E2962" s="25">
        <v>170</v>
      </c>
      <c r="F2962" s="24">
        <v>90</v>
      </c>
      <c r="G2962" s="24">
        <v>0</v>
      </c>
      <c r="H2962" s="24">
        <v>27</v>
      </c>
      <c r="I2962" s="23" t="s">
        <v>465</v>
      </c>
      <c r="J2962" s="24">
        <v>152</v>
      </c>
      <c r="K2962" s="23" t="s">
        <v>702</v>
      </c>
      <c r="L2962" s="32">
        <v>34</v>
      </c>
      <c r="M2962" s="31">
        <v>3</v>
      </c>
      <c r="N2962" s="31">
        <v>44</v>
      </c>
      <c r="O2962" s="30" t="s">
        <v>94</v>
      </c>
      <c r="P2962" s="25">
        <v>72</v>
      </c>
      <c r="Q2962" s="25">
        <v>100</v>
      </c>
      <c r="R2962" s="23" t="s">
        <v>51</v>
      </c>
      <c r="S2962" s="25">
        <v>45</v>
      </c>
      <c r="T2962" s="23" t="s">
        <v>167</v>
      </c>
    </row>
    <row r="2963" spans="1:20" x14ac:dyDescent="0.3">
      <c r="A2963" s="26">
        <v>44608</v>
      </c>
      <c r="B2963" s="23" t="s">
        <v>45</v>
      </c>
      <c r="C2963" s="23" t="s">
        <v>46</v>
      </c>
      <c r="D2963" s="23" t="s">
        <v>47</v>
      </c>
      <c r="E2963" s="25">
        <v>170</v>
      </c>
      <c r="F2963" s="24">
        <v>150</v>
      </c>
      <c r="G2963" s="24">
        <v>0</v>
      </c>
      <c r="H2963" s="24">
        <v>72</v>
      </c>
      <c r="I2963" s="23" t="s">
        <v>705</v>
      </c>
      <c r="J2963" s="24">
        <v>227</v>
      </c>
      <c r="K2963" s="23" t="s">
        <v>212</v>
      </c>
      <c r="L2963" s="30" t="s">
        <v>102</v>
      </c>
      <c r="M2963" s="31">
        <v>11</v>
      </c>
      <c r="N2963" s="31">
        <v>81</v>
      </c>
      <c r="O2963" s="30" t="s">
        <v>139</v>
      </c>
      <c r="P2963" s="25">
        <v>69</v>
      </c>
      <c r="Q2963" s="25">
        <v>97</v>
      </c>
      <c r="R2963" s="23" t="s">
        <v>249</v>
      </c>
      <c r="S2963" s="25">
        <v>45</v>
      </c>
      <c r="T2963" s="23" t="s">
        <v>146</v>
      </c>
    </row>
    <row r="2964" spans="1:20" x14ac:dyDescent="0.3">
      <c r="A2964" s="26">
        <v>44609</v>
      </c>
      <c r="B2964" s="23" t="s">
        <v>45</v>
      </c>
      <c r="C2964" s="23" t="s">
        <v>46</v>
      </c>
      <c r="D2964" s="23" t="s">
        <v>47</v>
      </c>
      <c r="E2964" s="25">
        <v>170</v>
      </c>
      <c r="F2964" s="24">
        <v>122</v>
      </c>
      <c r="G2964" s="24">
        <v>0</v>
      </c>
      <c r="H2964" s="24">
        <v>58</v>
      </c>
      <c r="I2964" s="23" t="s">
        <v>51</v>
      </c>
      <c r="J2964" s="24">
        <v>187</v>
      </c>
      <c r="K2964" s="23" t="s">
        <v>643</v>
      </c>
      <c r="L2964" s="30" t="s">
        <v>263</v>
      </c>
      <c r="M2964" s="31">
        <v>8</v>
      </c>
      <c r="N2964" s="31">
        <v>58</v>
      </c>
      <c r="O2964" s="30" t="s">
        <v>167</v>
      </c>
      <c r="P2964" s="25">
        <v>76</v>
      </c>
      <c r="Q2964" s="25">
        <v>100</v>
      </c>
      <c r="R2964" s="23" t="s">
        <v>51</v>
      </c>
      <c r="S2964" s="25">
        <v>57</v>
      </c>
      <c r="T2964" s="23" t="s">
        <v>206</v>
      </c>
    </row>
    <row r="2965" spans="1:20" x14ac:dyDescent="0.3">
      <c r="A2965" s="26">
        <v>44610</v>
      </c>
      <c r="B2965" s="23" t="s">
        <v>45</v>
      </c>
      <c r="C2965" s="23" t="s">
        <v>46</v>
      </c>
      <c r="D2965" s="23" t="s">
        <v>47</v>
      </c>
      <c r="E2965" s="25">
        <v>170</v>
      </c>
      <c r="F2965" s="24">
        <v>80</v>
      </c>
      <c r="G2965" s="24">
        <v>68</v>
      </c>
      <c r="H2965" s="24">
        <v>50</v>
      </c>
      <c r="I2965" s="23" t="s">
        <v>193</v>
      </c>
      <c r="J2965" s="24">
        <v>109</v>
      </c>
      <c r="K2965" s="23" t="s">
        <v>1145</v>
      </c>
      <c r="L2965" s="30" t="s">
        <v>218</v>
      </c>
      <c r="M2965" s="31">
        <v>8</v>
      </c>
      <c r="N2965" s="31">
        <v>81</v>
      </c>
      <c r="O2965" s="30" t="s">
        <v>182</v>
      </c>
      <c r="P2965" s="25">
        <v>94</v>
      </c>
      <c r="Q2965" s="25">
        <v>100</v>
      </c>
      <c r="R2965" s="23" t="s">
        <v>51</v>
      </c>
      <c r="S2965" s="25">
        <v>84</v>
      </c>
      <c r="T2965" s="23" t="s">
        <v>182</v>
      </c>
    </row>
    <row r="2966" spans="1:20" x14ac:dyDescent="0.3">
      <c r="A2966" s="26">
        <v>44611</v>
      </c>
      <c r="B2966" s="23" t="s">
        <v>45</v>
      </c>
      <c r="C2966" s="23" t="s">
        <v>46</v>
      </c>
      <c r="D2966" s="23" t="s">
        <v>47</v>
      </c>
      <c r="E2966" s="25">
        <v>170</v>
      </c>
      <c r="F2966" s="24">
        <v>94</v>
      </c>
      <c r="G2966" s="24">
        <v>10</v>
      </c>
      <c r="H2966" s="24">
        <v>51</v>
      </c>
      <c r="I2966" s="23" t="s">
        <v>51</v>
      </c>
      <c r="J2966" s="24">
        <v>137</v>
      </c>
      <c r="K2966" s="23" t="s">
        <v>699</v>
      </c>
      <c r="L2966" s="30" t="s">
        <v>218</v>
      </c>
      <c r="M2966" s="31">
        <v>3</v>
      </c>
      <c r="N2966" s="31">
        <v>50</v>
      </c>
      <c r="O2966" s="30" t="s">
        <v>128</v>
      </c>
      <c r="P2966" s="25">
        <v>81</v>
      </c>
      <c r="Q2966" s="25">
        <v>100</v>
      </c>
      <c r="R2966" s="23" t="s">
        <v>51</v>
      </c>
      <c r="S2966" s="25">
        <v>50</v>
      </c>
      <c r="T2966" s="23" t="s">
        <v>139</v>
      </c>
    </row>
    <row r="2967" spans="1:20" x14ac:dyDescent="0.3">
      <c r="A2967" s="26">
        <v>44612</v>
      </c>
      <c r="B2967" s="23" t="s">
        <v>45</v>
      </c>
      <c r="C2967" s="23" t="s">
        <v>46</v>
      </c>
      <c r="D2967" s="23" t="s">
        <v>47</v>
      </c>
      <c r="E2967" s="25">
        <v>170</v>
      </c>
      <c r="F2967" s="24">
        <v>116</v>
      </c>
      <c r="G2967" s="24">
        <v>0</v>
      </c>
      <c r="H2967" s="24">
        <v>61</v>
      </c>
      <c r="I2967" s="23" t="s">
        <v>745</v>
      </c>
      <c r="J2967" s="24">
        <v>172</v>
      </c>
      <c r="K2967" s="23" t="s">
        <v>420</v>
      </c>
      <c r="L2967" s="30" t="s">
        <v>116</v>
      </c>
      <c r="M2967" s="31">
        <v>3</v>
      </c>
      <c r="N2967" s="31">
        <v>64</v>
      </c>
      <c r="O2967" s="30" t="s">
        <v>164</v>
      </c>
      <c r="P2967" s="25">
        <v>74</v>
      </c>
      <c r="Q2967" s="25">
        <v>96</v>
      </c>
      <c r="R2967" s="23" t="s">
        <v>100</v>
      </c>
      <c r="S2967" s="25">
        <v>54</v>
      </c>
      <c r="T2967" s="23" t="s">
        <v>146</v>
      </c>
    </row>
    <row r="2968" spans="1:20" x14ac:dyDescent="0.3">
      <c r="A2968" s="26">
        <v>44613</v>
      </c>
      <c r="B2968" s="23" t="s">
        <v>45</v>
      </c>
      <c r="C2968" s="23" t="s">
        <v>46</v>
      </c>
      <c r="D2968" s="23" t="s">
        <v>47</v>
      </c>
      <c r="E2968" s="25">
        <v>170</v>
      </c>
      <c r="F2968" s="24">
        <v>117</v>
      </c>
      <c r="G2968" s="24">
        <v>0</v>
      </c>
      <c r="H2968" s="24">
        <v>58</v>
      </c>
      <c r="I2968" s="23" t="s">
        <v>751</v>
      </c>
      <c r="J2968" s="24">
        <v>176</v>
      </c>
      <c r="K2968" s="23" t="s">
        <v>702</v>
      </c>
      <c r="L2968" s="32">
        <v>36</v>
      </c>
      <c r="M2968" s="31">
        <v>17</v>
      </c>
      <c r="N2968" s="31">
        <v>56</v>
      </c>
      <c r="O2968" s="30" t="s">
        <v>146</v>
      </c>
      <c r="P2968" s="25">
        <v>77</v>
      </c>
      <c r="Q2968" s="25">
        <v>98</v>
      </c>
      <c r="R2968" s="23" t="s">
        <v>51</v>
      </c>
      <c r="S2968" s="25">
        <v>49</v>
      </c>
      <c r="T2968" s="23" t="s">
        <v>121</v>
      </c>
    </row>
    <row r="2969" spans="1:20" x14ac:dyDescent="0.3">
      <c r="A2969" s="26">
        <v>44614</v>
      </c>
      <c r="B2969" s="23" t="s">
        <v>45</v>
      </c>
      <c r="C2969" s="23" t="s">
        <v>46</v>
      </c>
      <c r="D2969" s="23" t="s">
        <v>47</v>
      </c>
      <c r="E2969" s="25">
        <v>170</v>
      </c>
      <c r="F2969" s="24">
        <v>118</v>
      </c>
      <c r="G2969" s="24">
        <v>0</v>
      </c>
      <c r="H2969" s="24">
        <v>21</v>
      </c>
      <c r="I2969" s="23" t="s">
        <v>1015</v>
      </c>
      <c r="J2969" s="24">
        <v>214</v>
      </c>
      <c r="K2969" s="23" t="s">
        <v>119</v>
      </c>
      <c r="L2969" s="32">
        <v>35</v>
      </c>
      <c r="M2969" s="31">
        <v>6</v>
      </c>
      <c r="N2969" s="31">
        <v>72</v>
      </c>
      <c r="O2969" s="30" t="s">
        <v>52</v>
      </c>
      <c r="P2969" s="25">
        <v>62</v>
      </c>
      <c r="Q2969" s="25">
        <v>95</v>
      </c>
      <c r="R2969" s="23" t="s">
        <v>249</v>
      </c>
      <c r="S2969" s="25">
        <v>21</v>
      </c>
      <c r="T2969" s="23" t="s">
        <v>71</v>
      </c>
    </row>
    <row r="2970" spans="1:20" x14ac:dyDescent="0.3">
      <c r="A2970" s="26">
        <v>44615</v>
      </c>
      <c r="B2970" s="23" t="s">
        <v>45</v>
      </c>
      <c r="C2970" s="23" t="s">
        <v>46</v>
      </c>
      <c r="D2970" s="23" t="s">
        <v>47</v>
      </c>
      <c r="E2970" s="25">
        <v>170</v>
      </c>
      <c r="F2970" s="24">
        <v>86</v>
      </c>
      <c r="G2970" s="24">
        <v>0</v>
      </c>
      <c r="H2970" s="24">
        <v>11</v>
      </c>
      <c r="I2970" s="23" t="s">
        <v>615</v>
      </c>
      <c r="J2970" s="24">
        <v>161</v>
      </c>
      <c r="K2970" s="23" t="s">
        <v>481</v>
      </c>
      <c r="L2970" s="30" t="s">
        <v>116</v>
      </c>
      <c r="M2970" s="31">
        <v>6</v>
      </c>
      <c r="N2970" s="31">
        <v>50</v>
      </c>
      <c r="O2970" s="30" t="s">
        <v>158</v>
      </c>
      <c r="P2970" s="25">
        <v>75</v>
      </c>
      <c r="Q2970" s="25">
        <v>100</v>
      </c>
      <c r="R2970" s="23" t="s">
        <v>271</v>
      </c>
      <c r="S2970" s="25">
        <v>50</v>
      </c>
      <c r="T2970" s="23" t="s">
        <v>135</v>
      </c>
    </row>
    <row r="2971" spans="1:20" x14ac:dyDescent="0.3">
      <c r="A2971" s="26">
        <v>44616</v>
      </c>
      <c r="B2971" s="23" t="s">
        <v>45</v>
      </c>
      <c r="C2971" s="23" t="s">
        <v>46</v>
      </c>
      <c r="D2971" s="23" t="s">
        <v>47</v>
      </c>
      <c r="E2971" s="25">
        <v>170</v>
      </c>
      <c r="F2971" s="24">
        <v>116</v>
      </c>
      <c r="G2971" s="24">
        <v>2</v>
      </c>
      <c r="H2971" s="24">
        <v>90</v>
      </c>
      <c r="I2971" s="23" t="s">
        <v>183</v>
      </c>
      <c r="J2971" s="24">
        <v>141</v>
      </c>
      <c r="K2971" s="23" t="s">
        <v>252</v>
      </c>
      <c r="L2971" s="32">
        <v>36</v>
      </c>
      <c r="M2971" s="31">
        <v>3</v>
      </c>
      <c r="N2971" s="31">
        <v>39</v>
      </c>
      <c r="O2971" s="30" t="s">
        <v>108</v>
      </c>
      <c r="P2971" s="25">
        <v>76</v>
      </c>
      <c r="Q2971" s="25">
        <v>93</v>
      </c>
      <c r="R2971" s="23" t="s">
        <v>475</v>
      </c>
      <c r="S2971" s="25">
        <v>54</v>
      </c>
      <c r="T2971" s="23" t="s">
        <v>139</v>
      </c>
    </row>
    <row r="2972" spans="1:20" x14ac:dyDescent="0.3">
      <c r="A2972" s="26">
        <v>44617</v>
      </c>
      <c r="B2972" s="23" t="s">
        <v>45</v>
      </c>
      <c r="C2972" s="23" t="s">
        <v>46</v>
      </c>
      <c r="D2972" s="23" t="s">
        <v>47</v>
      </c>
      <c r="E2972" s="25">
        <v>170</v>
      </c>
      <c r="F2972" s="24">
        <v>99</v>
      </c>
      <c r="G2972" s="24">
        <v>0</v>
      </c>
      <c r="H2972" s="24">
        <v>69</v>
      </c>
      <c r="I2972" s="23" t="s">
        <v>733</v>
      </c>
      <c r="J2972" s="24">
        <v>129</v>
      </c>
      <c r="K2972" s="23" t="s">
        <v>268</v>
      </c>
      <c r="L2972" s="32">
        <v>99</v>
      </c>
      <c r="M2972" s="31">
        <v>14</v>
      </c>
      <c r="N2972" s="31">
        <v>67</v>
      </c>
      <c r="O2972" s="30" t="s">
        <v>51</v>
      </c>
      <c r="P2972" s="25">
        <v>76</v>
      </c>
      <c r="Q2972" s="25">
        <v>94</v>
      </c>
      <c r="R2972" s="23" t="s">
        <v>202</v>
      </c>
      <c r="S2972" s="25">
        <v>62</v>
      </c>
      <c r="T2972" s="23" t="s">
        <v>61</v>
      </c>
    </row>
    <row r="2973" spans="1:20" x14ac:dyDescent="0.3">
      <c r="A2973" s="26">
        <v>44618</v>
      </c>
      <c r="B2973" s="23" t="s">
        <v>45</v>
      </c>
      <c r="C2973" s="23" t="s">
        <v>46</v>
      </c>
      <c r="D2973" s="23" t="s">
        <v>47</v>
      </c>
      <c r="E2973" s="25">
        <v>170</v>
      </c>
      <c r="F2973" s="24">
        <v>92</v>
      </c>
      <c r="G2973" s="24">
        <v>0</v>
      </c>
      <c r="H2973" s="24">
        <v>14</v>
      </c>
      <c r="I2973" s="23" t="s">
        <v>1055</v>
      </c>
      <c r="J2973" s="24">
        <v>171</v>
      </c>
      <c r="K2973" s="23" t="s">
        <v>992</v>
      </c>
      <c r="L2973" s="32">
        <v>20</v>
      </c>
      <c r="M2973" s="31">
        <v>8</v>
      </c>
      <c r="N2973" s="31">
        <v>72</v>
      </c>
      <c r="O2973" s="30" t="s">
        <v>388</v>
      </c>
      <c r="P2973" s="25">
        <v>67</v>
      </c>
      <c r="Q2973" s="25">
        <v>99</v>
      </c>
      <c r="R2973" s="23" t="s">
        <v>51</v>
      </c>
      <c r="S2973" s="25">
        <v>33</v>
      </c>
      <c r="T2973" s="23" t="s">
        <v>158</v>
      </c>
    </row>
    <row r="2974" spans="1:20" x14ac:dyDescent="0.3">
      <c r="A2974" s="26">
        <v>44619</v>
      </c>
      <c r="B2974" s="23" t="s">
        <v>45</v>
      </c>
      <c r="C2974" s="23" t="s">
        <v>46</v>
      </c>
      <c r="D2974" s="23" t="s">
        <v>47</v>
      </c>
      <c r="E2974" s="25">
        <v>170</v>
      </c>
      <c r="F2974" s="24">
        <v>115</v>
      </c>
      <c r="G2974" s="24">
        <v>0</v>
      </c>
      <c r="H2974" s="24">
        <v>50</v>
      </c>
      <c r="I2974" s="23" t="s">
        <v>724</v>
      </c>
      <c r="J2974" s="24">
        <v>180</v>
      </c>
      <c r="K2974" s="23" t="s">
        <v>306</v>
      </c>
      <c r="L2974" s="32">
        <v>35</v>
      </c>
      <c r="M2974" s="31">
        <v>8</v>
      </c>
      <c r="N2974" s="31">
        <v>53</v>
      </c>
      <c r="O2974" s="30" t="s">
        <v>215</v>
      </c>
      <c r="P2974" s="25">
        <v>71</v>
      </c>
      <c r="Q2974" s="25">
        <v>96</v>
      </c>
      <c r="R2974" s="23" t="s">
        <v>271</v>
      </c>
      <c r="S2974" s="25">
        <v>47</v>
      </c>
      <c r="T2974" s="23" t="s">
        <v>91</v>
      </c>
    </row>
    <row r="2975" spans="1:20" x14ac:dyDescent="0.3">
      <c r="A2975" s="26">
        <v>44620</v>
      </c>
      <c r="B2975" s="23" t="s">
        <v>45</v>
      </c>
      <c r="C2975" s="23" t="s">
        <v>46</v>
      </c>
      <c r="D2975" s="23" t="s">
        <v>47</v>
      </c>
      <c r="E2975" s="25">
        <v>170</v>
      </c>
      <c r="F2975" s="24">
        <v>116</v>
      </c>
      <c r="G2975" s="24">
        <v>0</v>
      </c>
      <c r="H2975" s="24">
        <v>38</v>
      </c>
      <c r="I2975" s="23" t="s">
        <v>729</v>
      </c>
      <c r="J2975" s="24">
        <v>195</v>
      </c>
      <c r="K2975" s="23" t="s">
        <v>606</v>
      </c>
      <c r="L2975" s="32">
        <v>99</v>
      </c>
      <c r="M2975" s="31">
        <v>8</v>
      </c>
      <c r="N2975" s="31">
        <v>53</v>
      </c>
      <c r="O2975" s="30" t="s">
        <v>51</v>
      </c>
      <c r="P2975" s="25">
        <v>71</v>
      </c>
      <c r="Q2975" s="25">
        <v>100</v>
      </c>
      <c r="R2975" s="23" t="s">
        <v>51</v>
      </c>
      <c r="S2975" s="25">
        <v>48</v>
      </c>
      <c r="T2975" s="23" t="s">
        <v>158</v>
      </c>
    </row>
    <row r="2976" spans="1:20" x14ac:dyDescent="0.3">
      <c r="A2976" s="26">
        <v>44621</v>
      </c>
      <c r="B2976" s="23" t="s">
        <v>45</v>
      </c>
      <c r="C2976" s="23" t="s">
        <v>46</v>
      </c>
      <c r="D2976" s="23" t="s">
        <v>47</v>
      </c>
      <c r="E2976" s="25">
        <v>170</v>
      </c>
      <c r="F2976" s="24">
        <v>132</v>
      </c>
      <c r="G2976" s="24">
        <v>24</v>
      </c>
      <c r="H2976" s="24">
        <v>90</v>
      </c>
      <c r="I2976" s="23" t="s">
        <v>435</v>
      </c>
      <c r="J2976" s="24">
        <v>175</v>
      </c>
      <c r="K2976" s="23" t="s">
        <v>439</v>
      </c>
      <c r="L2976" s="32">
        <v>23</v>
      </c>
      <c r="M2976" s="31">
        <v>11</v>
      </c>
      <c r="N2976" s="31">
        <v>94</v>
      </c>
      <c r="O2976" s="30" t="s">
        <v>345</v>
      </c>
      <c r="P2976" s="25">
        <v>75</v>
      </c>
      <c r="Q2976" s="25">
        <v>97</v>
      </c>
      <c r="R2976" s="23" t="s">
        <v>51</v>
      </c>
      <c r="S2976" s="25">
        <v>51</v>
      </c>
      <c r="T2976" s="23" t="s">
        <v>439</v>
      </c>
    </row>
    <row r="2977" spans="1:20" x14ac:dyDescent="0.3">
      <c r="A2977" s="26">
        <v>44622</v>
      </c>
      <c r="B2977" s="23" t="s">
        <v>45</v>
      </c>
      <c r="C2977" s="23" t="s">
        <v>46</v>
      </c>
      <c r="D2977" s="23" t="s">
        <v>47</v>
      </c>
      <c r="E2977" s="25">
        <v>170</v>
      </c>
      <c r="F2977" s="24">
        <v>128</v>
      </c>
      <c r="G2977" s="24">
        <v>124</v>
      </c>
      <c r="H2977" s="24">
        <v>94</v>
      </c>
      <c r="I2977" s="23" t="s">
        <v>51</v>
      </c>
      <c r="J2977" s="24">
        <v>162</v>
      </c>
      <c r="K2977" s="23" t="s">
        <v>591</v>
      </c>
      <c r="L2977" s="30" t="s">
        <v>84</v>
      </c>
      <c r="M2977" s="31">
        <v>8</v>
      </c>
      <c r="N2977" s="31">
        <v>58</v>
      </c>
      <c r="O2977" s="30" t="s">
        <v>135</v>
      </c>
      <c r="P2977" s="25">
        <v>80</v>
      </c>
      <c r="Q2977" s="25">
        <v>99</v>
      </c>
      <c r="R2977" s="23" t="s">
        <v>51</v>
      </c>
      <c r="S2977" s="25">
        <v>70</v>
      </c>
      <c r="T2977" s="23" t="s">
        <v>52</v>
      </c>
    </row>
    <row r="2978" spans="1:20" x14ac:dyDescent="0.3">
      <c r="A2978" s="26">
        <v>44623</v>
      </c>
      <c r="B2978" s="23" t="s">
        <v>45</v>
      </c>
      <c r="C2978" s="23" t="s">
        <v>46</v>
      </c>
      <c r="D2978" s="23" t="s">
        <v>47</v>
      </c>
      <c r="E2978" s="25">
        <v>170</v>
      </c>
      <c r="F2978" s="24">
        <v>90</v>
      </c>
      <c r="G2978" s="24">
        <v>490</v>
      </c>
      <c r="H2978" s="24">
        <v>66</v>
      </c>
      <c r="I2978" s="23" t="s">
        <v>782</v>
      </c>
      <c r="J2978" s="24">
        <v>115</v>
      </c>
      <c r="K2978" s="23" t="s">
        <v>817</v>
      </c>
      <c r="L2978" s="32">
        <v>23</v>
      </c>
      <c r="M2978" s="31">
        <v>11</v>
      </c>
      <c r="N2978" s="31">
        <v>75</v>
      </c>
      <c r="O2978" s="30" t="s">
        <v>260</v>
      </c>
      <c r="P2978" s="25">
        <v>95</v>
      </c>
      <c r="Q2978" s="25">
        <v>99</v>
      </c>
      <c r="R2978" s="23" t="s">
        <v>51</v>
      </c>
      <c r="S2978" s="25">
        <v>85</v>
      </c>
      <c r="T2978" s="23" t="s">
        <v>99</v>
      </c>
    </row>
    <row r="2979" spans="1:20" x14ac:dyDescent="0.3">
      <c r="A2979" s="26">
        <v>44624</v>
      </c>
      <c r="B2979" s="23" t="s">
        <v>45</v>
      </c>
      <c r="C2979" s="23" t="s">
        <v>46</v>
      </c>
      <c r="D2979" s="23" t="s">
        <v>47</v>
      </c>
      <c r="E2979" s="25">
        <v>170</v>
      </c>
      <c r="F2979" s="24">
        <v>70</v>
      </c>
      <c r="G2979" s="24">
        <v>24</v>
      </c>
      <c r="H2979" s="24">
        <v>41</v>
      </c>
      <c r="I2979" s="23" t="s">
        <v>356</v>
      </c>
      <c r="J2979" s="24">
        <v>99</v>
      </c>
      <c r="K2979" s="23" t="s">
        <v>670</v>
      </c>
      <c r="L2979" s="30" t="s">
        <v>401</v>
      </c>
      <c r="M2979" s="31">
        <v>6</v>
      </c>
      <c r="N2979" s="31">
        <v>47</v>
      </c>
      <c r="O2979" s="30" t="s">
        <v>81</v>
      </c>
      <c r="P2979" s="25">
        <v>89</v>
      </c>
      <c r="Q2979" s="25">
        <v>99</v>
      </c>
      <c r="R2979" s="23" t="s">
        <v>51</v>
      </c>
      <c r="S2979" s="25">
        <v>78</v>
      </c>
      <c r="T2979" s="23" t="s">
        <v>98</v>
      </c>
    </row>
    <row r="2980" spans="1:20" x14ac:dyDescent="0.3">
      <c r="A2980" s="26">
        <v>44625</v>
      </c>
      <c r="B2980" s="23" t="s">
        <v>45</v>
      </c>
      <c r="C2980" s="23" t="s">
        <v>46</v>
      </c>
      <c r="D2980" s="23" t="s">
        <v>47</v>
      </c>
      <c r="E2980" s="25">
        <v>170</v>
      </c>
      <c r="F2980" s="24">
        <v>68</v>
      </c>
      <c r="G2980" s="24">
        <v>20</v>
      </c>
      <c r="H2980" s="24">
        <v>17</v>
      </c>
      <c r="I2980" s="23" t="s">
        <v>482</v>
      </c>
      <c r="J2980" s="24">
        <v>118</v>
      </c>
      <c r="K2980" s="23" t="s">
        <v>368</v>
      </c>
      <c r="L2980" s="30" t="s">
        <v>218</v>
      </c>
      <c r="M2980" s="31">
        <v>8</v>
      </c>
      <c r="N2980" s="31">
        <v>81</v>
      </c>
      <c r="O2980" s="30" t="s">
        <v>50</v>
      </c>
      <c r="P2980" s="25">
        <v>79</v>
      </c>
      <c r="Q2980" s="25">
        <v>99</v>
      </c>
      <c r="R2980" s="23" t="s">
        <v>51</v>
      </c>
      <c r="S2980" s="25">
        <v>56</v>
      </c>
      <c r="T2980" s="23" t="s">
        <v>71</v>
      </c>
    </row>
    <row r="2981" spans="1:20" x14ac:dyDescent="0.3">
      <c r="A2981" s="26">
        <v>44626</v>
      </c>
      <c r="B2981" s="23" t="s">
        <v>45</v>
      </c>
      <c r="C2981" s="23" t="s">
        <v>46</v>
      </c>
      <c r="D2981" s="23" t="s">
        <v>47</v>
      </c>
      <c r="E2981" s="25">
        <v>170</v>
      </c>
      <c r="F2981" s="24">
        <v>68</v>
      </c>
      <c r="G2981" s="24">
        <v>10</v>
      </c>
      <c r="H2981" s="24">
        <v>37</v>
      </c>
      <c r="I2981" s="23" t="s">
        <v>995</v>
      </c>
      <c r="J2981" s="24">
        <v>100</v>
      </c>
      <c r="K2981" s="23" t="s">
        <v>73</v>
      </c>
      <c r="L2981" s="32">
        <v>34</v>
      </c>
      <c r="M2981" s="31">
        <v>6</v>
      </c>
      <c r="N2981" s="31">
        <v>67</v>
      </c>
      <c r="O2981" s="30" t="s">
        <v>91</v>
      </c>
      <c r="P2981" s="25">
        <v>83</v>
      </c>
      <c r="Q2981" s="25">
        <v>99</v>
      </c>
      <c r="R2981" s="23" t="s">
        <v>51</v>
      </c>
      <c r="S2981" s="25">
        <v>65</v>
      </c>
      <c r="T2981" s="23" t="s">
        <v>206</v>
      </c>
    </row>
    <row r="2982" spans="1:20" x14ac:dyDescent="0.3">
      <c r="A2982" s="26">
        <v>44627</v>
      </c>
      <c r="B2982" s="23" t="s">
        <v>45</v>
      </c>
      <c r="C2982" s="23" t="s">
        <v>46</v>
      </c>
      <c r="D2982" s="23" t="s">
        <v>47</v>
      </c>
      <c r="E2982" s="25">
        <v>170</v>
      </c>
      <c r="F2982" s="24">
        <v>74</v>
      </c>
      <c r="G2982" s="24">
        <v>2</v>
      </c>
      <c r="H2982" s="24">
        <v>23</v>
      </c>
      <c r="I2982" s="23" t="s">
        <v>323</v>
      </c>
      <c r="J2982" s="24">
        <v>124</v>
      </c>
      <c r="K2982" s="23" t="s">
        <v>248</v>
      </c>
      <c r="L2982" s="32">
        <v>30</v>
      </c>
      <c r="M2982" s="31">
        <v>6</v>
      </c>
      <c r="N2982" s="31">
        <v>39</v>
      </c>
      <c r="O2982" s="30" t="s">
        <v>158</v>
      </c>
      <c r="P2982" s="25">
        <v>77</v>
      </c>
      <c r="Q2982" s="25">
        <v>100</v>
      </c>
      <c r="R2982" s="23" t="s">
        <v>74</v>
      </c>
      <c r="S2982" s="25">
        <v>56</v>
      </c>
      <c r="T2982" s="23" t="s">
        <v>52</v>
      </c>
    </row>
    <row r="2983" spans="1:20" x14ac:dyDescent="0.3">
      <c r="A2983" s="26">
        <v>44628</v>
      </c>
      <c r="B2983" s="23" t="s">
        <v>45</v>
      </c>
      <c r="C2983" s="23" t="s">
        <v>46</v>
      </c>
      <c r="D2983" s="23" t="s">
        <v>47</v>
      </c>
      <c r="E2983" s="25">
        <v>170</v>
      </c>
      <c r="F2983" s="24">
        <v>110</v>
      </c>
      <c r="G2983" s="24">
        <v>0</v>
      </c>
      <c r="H2983" s="24">
        <v>49</v>
      </c>
      <c r="I2983" s="23" t="s">
        <v>356</v>
      </c>
      <c r="J2983" s="24">
        <v>170</v>
      </c>
      <c r="K2983" s="23" t="s">
        <v>575</v>
      </c>
      <c r="L2983" s="32">
        <v>22</v>
      </c>
      <c r="M2983" s="31">
        <v>8</v>
      </c>
      <c r="N2983" s="31">
        <v>86</v>
      </c>
      <c r="O2983" s="30" t="s">
        <v>434</v>
      </c>
      <c r="P2983" s="25">
        <v>60</v>
      </c>
      <c r="Q2983" s="25">
        <v>96</v>
      </c>
      <c r="R2983" s="23" t="s">
        <v>88</v>
      </c>
      <c r="S2983" s="25">
        <v>34</v>
      </c>
      <c r="T2983" s="23" t="s">
        <v>206</v>
      </c>
    </row>
    <row r="2984" spans="1:20" x14ac:dyDescent="0.3">
      <c r="A2984" s="26">
        <v>44629</v>
      </c>
      <c r="B2984" s="23" t="s">
        <v>45</v>
      </c>
      <c r="C2984" s="23" t="s">
        <v>46</v>
      </c>
      <c r="D2984" s="23" t="s">
        <v>47</v>
      </c>
      <c r="E2984" s="25">
        <v>170</v>
      </c>
      <c r="F2984" s="24">
        <v>101</v>
      </c>
      <c r="G2984" s="24">
        <v>70</v>
      </c>
      <c r="H2984" s="24">
        <v>39</v>
      </c>
      <c r="I2984" s="23" t="s">
        <v>1001</v>
      </c>
      <c r="J2984" s="24">
        <v>163</v>
      </c>
      <c r="K2984" s="23" t="s">
        <v>568</v>
      </c>
      <c r="L2984" s="32">
        <v>22</v>
      </c>
      <c r="M2984" s="31">
        <v>22</v>
      </c>
      <c r="N2984" s="31">
        <v>153</v>
      </c>
      <c r="O2984" s="30" t="s">
        <v>307</v>
      </c>
      <c r="P2984" s="25">
        <v>64</v>
      </c>
      <c r="Q2984" s="25">
        <v>98</v>
      </c>
      <c r="R2984" s="23" t="s">
        <v>51</v>
      </c>
      <c r="S2984" s="25">
        <v>50</v>
      </c>
      <c r="T2984" s="23" t="s">
        <v>171</v>
      </c>
    </row>
    <row r="2985" spans="1:20" x14ac:dyDescent="0.3">
      <c r="A2985" s="26">
        <v>44630</v>
      </c>
      <c r="B2985" s="23" t="s">
        <v>45</v>
      </c>
      <c r="C2985" s="23" t="s">
        <v>46</v>
      </c>
      <c r="D2985" s="23" t="s">
        <v>47</v>
      </c>
      <c r="E2985" s="25">
        <v>170</v>
      </c>
      <c r="F2985" s="24">
        <v>132</v>
      </c>
      <c r="G2985" s="24">
        <v>10</v>
      </c>
      <c r="H2985" s="24">
        <v>69</v>
      </c>
      <c r="I2985" s="23" t="s">
        <v>564</v>
      </c>
      <c r="J2985" s="24">
        <v>196</v>
      </c>
      <c r="K2985" s="23" t="s">
        <v>268</v>
      </c>
      <c r="L2985" s="32">
        <v>24</v>
      </c>
      <c r="M2985" s="31">
        <v>17</v>
      </c>
      <c r="N2985" s="31">
        <v>97</v>
      </c>
      <c r="O2985" s="30" t="s">
        <v>505</v>
      </c>
      <c r="P2985" s="25">
        <v>67</v>
      </c>
      <c r="Q2985" s="25">
        <v>99</v>
      </c>
      <c r="R2985" s="23" t="s">
        <v>51</v>
      </c>
      <c r="S2985" s="25">
        <v>43</v>
      </c>
      <c r="T2985" s="23" t="s">
        <v>135</v>
      </c>
    </row>
    <row r="2986" spans="1:20" x14ac:dyDescent="0.3">
      <c r="A2986" s="26">
        <v>44631</v>
      </c>
      <c r="B2986" s="23" t="s">
        <v>45</v>
      </c>
      <c r="C2986" s="23" t="s">
        <v>46</v>
      </c>
      <c r="D2986" s="23" t="s">
        <v>47</v>
      </c>
      <c r="E2986" s="25">
        <v>170</v>
      </c>
      <c r="F2986" s="24">
        <v>119</v>
      </c>
      <c r="G2986" s="24">
        <v>0</v>
      </c>
      <c r="H2986" s="24">
        <v>62</v>
      </c>
      <c r="I2986" s="23" t="s">
        <v>100</v>
      </c>
      <c r="J2986" s="24">
        <v>176</v>
      </c>
      <c r="K2986" s="23" t="s">
        <v>994</v>
      </c>
      <c r="L2986" s="30" t="s">
        <v>263</v>
      </c>
      <c r="M2986" s="31">
        <v>14</v>
      </c>
      <c r="N2986" s="31">
        <v>100</v>
      </c>
      <c r="O2986" s="30" t="s">
        <v>578</v>
      </c>
      <c r="P2986" s="25">
        <v>65</v>
      </c>
      <c r="Q2986" s="25">
        <v>97</v>
      </c>
      <c r="R2986" s="23" t="s">
        <v>520</v>
      </c>
      <c r="S2986" s="25">
        <v>37</v>
      </c>
      <c r="T2986" s="23" t="s">
        <v>117</v>
      </c>
    </row>
    <row r="2987" spans="1:20" x14ac:dyDescent="0.3">
      <c r="A2987" s="26">
        <v>44632</v>
      </c>
      <c r="B2987" s="23" t="s">
        <v>45</v>
      </c>
      <c r="C2987" s="23" t="s">
        <v>46</v>
      </c>
      <c r="D2987" s="23" t="s">
        <v>47</v>
      </c>
      <c r="E2987" s="25">
        <v>170</v>
      </c>
      <c r="F2987" s="24">
        <v>100</v>
      </c>
      <c r="G2987" s="24">
        <v>74</v>
      </c>
      <c r="H2987" s="24">
        <v>39</v>
      </c>
      <c r="I2987" s="23" t="s">
        <v>261</v>
      </c>
      <c r="J2987" s="24">
        <v>160</v>
      </c>
      <c r="K2987" s="23" t="s">
        <v>138</v>
      </c>
      <c r="L2987" s="32">
        <v>24</v>
      </c>
      <c r="M2987" s="31">
        <v>28</v>
      </c>
      <c r="N2987" s="31">
        <v>122</v>
      </c>
      <c r="O2987" s="30" t="s">
        <v>264</v>
      </c>
      <c r="P2987" s="25">
        <v>60</v>
      </c>
      <c r="Q2987" s="25">
        <v>95</v>
      </c>
      <c r="R2987" s="23" t="s">
        <v>832</v>
      </c>
      <c r="S2987" s="25">
        <v>38</v>
      </c>
      <c r="T2987" s="23" t="s">
        <v>352</v>
      </c>
    </row>
    <row r="2988" spans="1:20" x14ac:dyDescent="0.3">
      <c r="A2988" s="26">
        <v>44633</v>
      </c>
      <c r="B2988" s="23" t="s">
        <v>45</v>
      </c>
      <c r="C2988" s="23" t="s">
        <v>46</v>
      </c>
      <c r="D2988" s="23" t="s">
        <v>47</v>
      </c>
      <c r="E2988" s="25">
        <v>170</v>
      </c>
      <c r="F2988" s="24">
        <v>96</v>
      </c>
      <c r="G2988" s="24">
        <v>0</v>
      </c>
      <c r="H2988" s="24">
        <v>32</v>
      </c>
      <c r="I2988" s="23" t="s">
        <v>1055</v>
      </c>
      <c r="J2988" s="24">
        <v>160</v>
      </c>
      <c r="K2988" s="23" t="s">
        <v>384</v>
      </c>
      <c r="L2988" s="32">
        <v>28</v>
      </c>
      <c r="M2988" s="31">
        <v>11</v>
      </c>
      <c r="N2988" s="31">
        <v>125</v>
      </c>
      <c r="O2988" s="30" t="s">
        <v>832</v>
      </c>
      <c r="P2988" s="25">
        <v>58</v>
      </c>
      <c r="Q2988" s="25">
        <v>99</v>
      </c>
      <c r="R2988" s="23" t="s">
        <v>183</v>
      </c>
      <c r="S2988" s="25">
        <v>32</v>
      </c>
      <c r="T2988" s="23" t="s">
        <v>117</v>
      </c>
    </row>
    <row r="2989" spans="1:20" x14ac:dyDescent="0.3">
      <c r="A2989" s="26">
        <v>44634</v>
      </c>
      <c r="B2989" s="23" t="s">
        <v>45</v>
      </c>
      <c r="C2989" s="23" t="s">
        <v>46</v>
      </c>
      <c r="D2989" s="23" t="s">
        <v>47</v>
      </c>
      <c r="E2989" s="25">
        <v>170</v>
      </c>
      <c r="F2989" s="24">
        <v>96</v>
      </c>
      <c r="G2989" s="24">
        <v>2</v>
      </c>
      <c r="H2989" s="24">
        <v>35</v>
      </c>
      <c r="I2989" s="23" t="s">
        <v>421</v>
      </c>
      <c r="J2989" s="24">
        <v>158</v>
      </c>
      <c r="K2989" s="23" t="s">
        <v>623</v>
      </c>
      <c r="L2989" s="30" t="s">
        <v>116</v>
      </c>
      <c r="M2989" s="31">
        <v>8</v>
      </c>
      <c r="N2989" s="31">
        <v>50</v>
      </c>
      <c r="O2989" s="30" t="s">
        <v>113</v>
      </c>
      <c r="P2989" s="25">
        <v>77</v>
      </c>
      <c r="Q2989" s="25">
        <v>98</v>
      </c>
      <c r="R2989" s="23" t="s">
        <v>103</v>
      </c>
      <c r="S2989" s="25">
        <v>55</v>
      </c>
      <c r="T2989" s="23" t="s">
        <v>117</v>
      </c>
    </row>
    <row r="2990" spans="1:20" x14ac:dyDescent="0.3">
      <c r="A2990" s="26">
        <v>44635</v>
      </c>
      <c r="B2990" s="23" t="s">
        <v>45</v>
      </c>
      <c r="C2990" s="23" t="s">
        <v>46</v>
      </c>
      <c r="D2990" s="23" t="s">
        <v>47</v>
      </c>
      <c r="E2990" s="25">
        <v>170</v>
      </c>
      <c r="F2990" s="24">
        <v>133</v>
      </c>
      <c r="G2990" s="24">
        <v>0</v>
      </c>
      <c r="H2990" s="24">
        <v>74</v>
      </c>
      <c r="I2990" s="23" t="s">
        <v>844</v>
      </c>
      <c r="J2990" s="24">
        <v>192</v>
      </c>
      <c r="K2990" s="23" t="s">
        <v>389</v>
      </c>
      <c r="L2990" s="30" t="s">
        <v>263</v>
      </c>
      <c r="M2990" s="31">
        <v>6</v>
      </c>
      <c r="N2990" s="31">
        <v>58</v>
      </c>
      <c r="O2990" s="30" t="s">
        <v>164</v>
      </c>
      <c r="P2990" s="25">
        <v>80</v>
      </c>
      <c r="Q2990" s="25">
        <v>99</v>
      </c>
      <c r="R2990" s="23" t="s">
        <v>51</v>
      </c>
      <c r="S2990" s="25">
        <v>56</v>
      </c>
      <c r="T2990" s="23" t="s">
        <v>52</v>
      </c>
    </row>
    <row r="2991" spans="1:20" x14ac:dyDescent="0.3">
      <c r="A2991" s="26">
        <v>44636</v>
      </c>
      <c r="B2991" s="23" t="s">
        <v>45</v>
      </c>
      <c r="C2991" s="23" t="s">
        <v>46</v>
      </c>
      <c r="D2991" s="23" t="s">
        <v>47</v>
      </c>
      <c r="E2991" s="25">
        <v>170</v>
      </c>
      <c r="F2991" s="24">
        <v>105</v>
      </c>
      <c r="G2991" s="24">
        <v>136</v>
      </c>
      <c r="H2991" s="24">
        <v>90</v>
      </c>
      <c r="I2991" s="23" t="s">
        <v>394</v>
      </c>
      <c r="J2991" s="24">
        <v>120</v>
      </c>
      <c r="K2991" s="23" t="s">
        <v>1146</v>
      </c>
      <c r="L2991" s="30" t="s">
        <v>116</v>
      </c>
      <c r="M2991" s="31">
        <v>0</v>
      </c>
      <c r="N2991" s="31">
        <v>39</v>
      </c>
      <c r="O2991" s="30" t="s">
        <v>52</v>
      </c>
      <c r="P2991" s="25">
        <v>96</v>
      </c>
      <c r="Q2991" s="25">
        <v>98</v>
      </c>
      <c r="R2991" s="23" t="s">
        <v>51</v>
      </c>
      <c r="S2991" s="25">
        <v>91</v>
      </c>
      <c r="T2991" s="23" t="s">
        <v>51</v>
      </c>
    </row>
    <row r="2992" spans="1:20" x14ac:dyDescent="0.3">
      <c r="A2992" s="26">
        <v>44637</v>
      </c>
      <c r="B2992" s="23" t="s">
        <v>45</v>
      </c>
      <c r="C2992" s="23" t="s">
        <v>46</v>
      </c>
      <c r="D2992" s="23" t="s">
        <v>47</v>
      </c>
      <c r="E2992" s="25">
        <v>170</v>
      </c>
      <c r="F2992" s="24">
        <v>80</v>
      </c>
      <c r="G2992" s="24">
        <v>0</v>
      </c>
      <c r="H2992" s="24">
        <v>43</v>
      </c>
      <c r="I2992" s="23" t="s">
        <v>172</v>
      </c>
      <c r="J2992" s="24">
        <v>116</v>
      </c>
      <c r="K2992" s="23" t="s">
        <v>606</v>
      </c>
      <c r="L2992" s="30" t="s">
        <v>116</v>
      </c>
      <c r="M2992" s="31">
        <v>8</v>
      </c>
      <c r="N2992" s="31">
        <v>50</v>
      </c>
      <c r="O2992" s="30" t="s">
        <v>98</v>
      </c>
      <c r="P2992" s="25">
        <v>76</v>
      </c>
      <c r="Q2992" s="25">
        <v>99</v>
      </c>
      <c r="R2992" s="23" t="s">
        <v>51</v>
      </c>
      <c r="S2992" s="25">
        <v>63</v>
      </c>
      <c r="T2992" s="23" t="s">
        <v>146</v>
      </c>
    </row>
    <row r="2993" spans="1:20" x14ac:dyDescent="0.3">
      <c r="A2993" s="26">
        <v>44638</v>
      </c>
      <c r="B2993" s="23" t="s">
        <v>45</v>
      </c>
      <c r="C2993" s="23" t="s">
        <v>46</v>
      </c>
      <c r="D2993" s="23" t="s">
        <v>47</v>
      </c>
      <c r="E2993" s="25">
        <v>170</v>
      </c>
      <c r="F2993" s="24">
        <v>92</v>
      </c>
      <c r="G2993" s="24">
        <v>0</v>
      </c>
      <c r="H2993" s="24">
        <v>34</v>
      </c>
      <c r="I2993" s="23" t="s">
        <v>287</v>
      </c>
      <c r="J2993" s="24">
        <v>150</v>
      </c>
      <c r="K2993" s="23" t="s">
        <v>666</v>
      </c>
      <c r="L2993" s="30" t="s">
        <v>218</v>
      </c>
      <c r="M2993" s="31">
        <v>8</v>
      </c>
      <c r="N2993" s="31">
        <v>39</v>
      </c>
      <c r="O2993" s="30" t="s">
        <v>64</v>
      </c>
      <c r="P2993" s="25">
        <v>78</v>
      </c>
      <c r="Q2993" s="25">
        <v>99</v>
      </c>
      <c r="R2993" s="23" t="s">
        <v>51</v>
      </c>
      <c r="S2993" s="25">
        <v>57</v>
      </c>
      <c r="T2993" s="23" t="s">
        <v>50</v>
      </c>
    </row>
    <row r="2994" spans="1:20" x14ac:dyDescent="0.3">
      <c r="A2994" s="26">
        <v>44639</v>
      </c>
      <c r="B2994" s="23" t="s">
        <v>45</v>
      </c>
      <c r="C2994" s="23" t="s">
        <v>46</v>
      </c>
      <c r="D2994" s="23" t="s">
        <v>47</v>
      </c>
      <c r="E2994" s="25">
        <v>170</v>
      </c>
      <c r="F2994" s="24">
        <v>135</v>
      </c>
      <c r="G2994" s="24">
        <v>0</v>
      </c>
      <c r="H2994" s="24">
        <v>57</v>
      </c>
      <c r="I2994" s="23" t="s">
        <v>1077</v>
      </c>
      <c r="J2994" s="24">
        <v>213</v>
      </c>
      <c r="K2994" s="23" t="s">
        <v>414</v>
      </c>
      <c r="L2994" s="30" t="s">
        <v>218</v>
      </c>
      <c r="M2994" s="31">
        <v>8</v>
      </c>
      <c r="N2994" s="31">
        <v>61</v>
      </c>
      <c r="O2994" s="30" t="s">
        <v>52</v>
      </c>
      <c r="P2994" s="25">
        <v>67</v>
      </c>
      <c r="Q2994" s="25">
        <v>99</v>
      </c>
      <c r="R2994" s="23" t="s">
        <v>51</v>
      </c>
      <c r="S2994" s="25">
        <v>40</v>
      </c>
      <c r="T2994" s="23" t="s">
        <v>215</v>
      </c>
    </row>
    <row r="2995" spans="1:20" x14ac:dyDescent="0.3">
      <c r="A2995" s="26">
        <v>44640</v>
      </c>
      <c r="B2995" s="23" t="s">
        <v>45</v>
      </c>
      <c r="C2995" s="23" t="s">
        <v>46</v>
      </c>
      <c r="D2995" s="23" t="s">
        <v>47</v>
      </c>
      <c r="E2995" s="25">
        <v>170</v>
      </c>
      <c r="F2995" s="24">
        <v>146</v>
      </c>
      <c r="G2995" s="24">
        <v>0</v>
      </c>
      <c r="H2995" s="24">
        <v>88</v>
      </c>
      <c r="I2995" s="23" t="s">
        <v>92</v>
      </c>
      <c r="J2995" s="24">
        <v>205</v>
      </c>
      <c r="K2995" s="23" t="s">
        <v>94</v>
      </c>
      <c r="L2995" s="32">
        <v>18</v>
      </c>
      <c r="M2995" s="31">
        <v>17</v>
      </c>
      <c r="N2995" s="31">
        <v>128</v>
      </c>
      <c r="O2995" s="30" t="s">
        <v>277</v>
      </c>
      <c r="P2995" s="25">
        <v>53</v>
      </c>
      <c r="Q2995" s="25">
        <v>92</v>
      </c>
      <c r="R2995" s="23" t="s">
        <v>80</v>
      </c>
      <c r="S2995" s="25">
        <v>38</v>
      </c>
      <c r="T2995" s="23" t="s">
        <v>71</v>
      </c>
    </row>
    <row r="2996" spans="1:20" x14ac:dyDescent="0.3">
      <c r="A2996" s="26">
        <v>44641</v>
      </c>
      <c r="B2996" s="23" t="s">
        <v>45</v>
      </c>
      <c r="C2996" s="23" t="s">
        <v>46</v>
      </c>
      <c r="D2996" s="23" t="s">
        <v>47</v>
      </c>
      <c r="E2996" s="25">
        <v>170</v>
      </c>
      <c r="F2996" s="24">
        <v>141</v>
      </c>
      <c r="G2996" s="24">
        <v>0</v>
      </c>
      <c r="H2996" s="24">
        <v>96</v>
      </c>
      <c r="I2996" s="23" t="s">
        <v>746</v>
      </c>
      <c r="J2996" s="24">
        <v>186</v>
      </c>
      <c r="K2996" s="23" t="s">
        <v>246</v>
      </c>
      <c r="L2996" s="32">
        <v>22</v>
      </c>
      <c r="M2996" s="31">
        <v>14</v>
      </c>
      <c r="N2996" s="31">
        <v>122</v>
      </c>
      <c r="O2996" s="30" t="s">
        <v>192</v>
      </c>
      <c r="P2996" s="25">
        <v>60</v>
      </c>
      <c r="Q2996" s="25">
        <v>88</v>
      </c>
      <c r="R2996" s="23" t="s">
        <v>644</v>
      </c>
      <c r="S2996" s="25">
        <v>46</v>
      </c>
      <c r="T2996" s="23" t="s">
        <v>164</v>
      </c>
    </row>
    <row r="2997" spans="1:20" x14ac:dyDescent="0.3">
      <c r="A2997" s="26">
        <v>44642</v>
      </c>
      <c r="B2997" s="23" t="s">
        <v>45</v>
      </c>
      <c r="C2997" s="23" t="s">
        <v>46</v>
      </c>
      <c r="D2997" s="23" t="s">
        <v>47</v>
      </c>
      <c r="E2997" s="25">
        <v>170</v>
      </c>
      <c r="F2997" s="24">
        <v>146</v>
      </c>
      <c r="G2997" s="24">
        <v>0</v>
      </c>
      <c r="H2997" s="24">
        <v>95</v>
      </c>
      <c r="I2997" s="23" t="s">
        <v>1147</v>
      </c>
      <c r="J2997" s="24">
        <v>196</v>
      </c>
      <c r="K2997" s="23" t="s">
        <v>514</v>
      </c>
      <c r="L2997" s="32">
        <v>27</v>
      </c>
      <c r="M2997" s="31">
        <v>22</v>
      </c>
      <c r="N2997" s="31">
        <v>103</v>
      </c>
      <c r="O2997" s="30" t="s">
        <v>118</v>
      </c>
      <c r="P2997" s="25">
        <v>51</v>
      </c>
      <c r="Q2997" s="25">
        <v>86</v>
      </c>
      <c r="R2997" s="23" t="s">
        <v>124</v>
      </c>
      <c r="S2997" s="25">
        <v>43</v>
      </c>
      <c r="T2997" s="23" t="s">
        <v>51</v>
      </c>
    </row>
    <row r="2998" spans="1:20" x14ac:dyDescent="0.3">
      <c r="A2998" s="26">
        <v>44643</v>
      </c>
      <c r="B2998" s="23" t="s">
        <v>45</v>
      </c>
      <c r="C2998" s="23" t="s">
        <v>46</v>
      </c>
      <c r="D2998" s="23" t="s">
        <v>47</v>
      </c>
      <c r="E2998" s="25">
        <v>170</v>
      </c>
      <c r="F2998" s="24">
        <v>145</v>
      </c>
      <c r="G2998" s="24">
        <v>0</v>
      </c>
      <c r="H2998" s="24">
        <v>81</v>
      </c>
      <c r="I2998" s="23" t="s">
        <v>100</v>
      </c>
      <c r="J2998" s="24">
        <v>209</v>
      </c>
      <c r="K2998" s="23" t="s">
        <v>400</v>
      </c>
      <c r="L2998" s="32">
        <v>21</v>
      </c>
      <c r="M2998" s="31">
        <v>14</v>
      </c>
      <c r="N2998" s="31">
        <v>131</v>
      </c>
      <c r="O2998" s="30" t="s">
        <v>434</v>
      </c>
      <c r="P2998" s="25">
        <v>50</v>
      </c>
      <c r="Q2998" s="25">
        <v>92</v>
      </c>
      <c r="R2998" s="23" t="s">
        <v>108</v>
      </c>
      <c r="S2998" s="25">
        <v>40</v>
      </c>
      <c r="T2998" s="23" t="s">
        <v>89</v>
      </c>
    </row>
    <row r="2999" spans="1:20" x14ac:dyDescent="0.3">
      <c r="A2999" s="26">
        <v>44644</v>
      </c>
      <c r="B2999" s="23" t="s">
        <v>45</v>
      </c>
      <c r="C2999" s="23" t="s">
        <v>46</v>
      </c>
      <c r="D2999" s="23" t="s">
        <v>47</v>
      </c>
      <c r="E2999" s="25">
        <v>170</v>
      </c>
      <c r="F2999" s="24">
        <v>116</v>
      </c>
      <c r="G2999" s="24">
        <v>0</v>
      </c>
      <c r="H2999" s="24">
        <v>51</v>
      </c>
      <c r="I2999" s="23" t="s">
        <v>51</v>
      </c>
      <c r="J2999" s="24">
        <v>180</v>
      </c>
      <c r="K2999" s="23" t="s">
        <v>245</v>
      </c>
      <c r="L2999" s="32">
        <v>36</v>
      </c>
      <c r="M2999" s="31">
        <v>17</v>
      </c>
      <c r="N2999" s="31">
        <v>64</v>
      </c>
      <c r="O2999" s="30" t="s">
        <v>133</v>
      </c>
      <c r="P2999" s="25">
        <v>74</v>
      </c>
      <c r="Q2999" s="25">
        <v>99</v>
      </c>
      <c r="R2999" s="23" t="s">
        <v>347</v>
      </c>
      <c r="S2999" s="25">
        <v>53</v>
      </c>
      <c r="T2999" s="23" t="s">
        <v>99</v>
      </c>
    </row>
    <row r="3000" spans="1:20" x14ac:dyDescent="0.3">
      <c r="A3000" s="26">
        <v>44645</v>
      </c>
      <c r="B3000" s="23" t="s">
        <v>45</v>
      </c>
      <c r="C3000" s="23" t="s">
        <v>46</v>
      </c>
      <c r="D3000" s="23" t="s">
        <v>47</v>
      </c>
      <c r="E3000" s="25">
        <v>170</v>
      </c>
      <c r="F3000" s="24">
        <v>129</v>
      </c>
      <c r="G3000" s="24">
        <v>0</v>
      </c>
      <c r="H3000" s="24">
        <v>82</v>
      </c>
      <c r="I3000" s="23" t="s">
        <v>612</v>
      </c>
      <c r="J3000" s="24">
        <v>176</v>
      </c>
      <c r="K3000" s="23" t="s">
        <v>898</v>
      </c>
      <c r="L3000" s="32">
        <v>29</v>
      </c>
      <c r="M3000" s="31">
        <v>14</v>
      </c>
      <c r="N3000" s="31">
        <v>56</v>
      </c>
      <c r="O3000" s="30" t="s">
        <v>179</v>
      </c>
      <c r="P3000" s="25">
        <v>81</v>
      </c>
      <c r="Q3000" s="25">
        <v>95</v>
      </c>
      <c r="R3000" s="23" t="s">
        <v>51</v>
      </c>
      <c r="S3000" s="25">
        <v>65</v>
      </c>
      <c r="T3000" s="23" t="s">
        <v>133</v>
      </c>
    </row>
    <row r="3001" spans="1:20" x14ac:dyDescent="0.3">
      <c r="A3001" s="26">
        <v>44646</v>
      </c>
      <c r="B3001" s="23" t="s">
        <v>45</v>
      </c>
      <c r="C3001" s="23" t="s">
        <v>46</v>
      </c>
      <c r="D3001" s="23" t="s">
        <v>47</v>
      </c>
      <c r="E3001" s="25">
        <v>170</v>
      </c>
      <c r="F3001" s="24">
        <v>152</v>
      </c>
      <c r="G3001" s="24">
        <v>0</v>
      </c>
      <c r="H3001" s="24">
        <v>94</v>
      </c>
      <c r="I3001" s="23" t="s">
        <v>193</v>
      </c>
      <c r="J3001" s="24">
        <v>210</v>
      </c>
      <c r="K3001" s="23" t="s">
        <v>173</v>
      </c>
      <c r="L3001" s="32">
        <v>35</v>
      </c>
      <c r="M3001" s="31">
        <v>14</v>
      </c>
      <c r="N3001" s="31">
        <v>61</v>
      </c>
      <c r="O3001" s="30" t="s">
        <v>94</v>
      </c>
      <c r="P3001" s="25">
        <v>66</v>
      </c>
      <c r="Q3001" s="25">
        <v>97</v>
      </c>
      <c r="R3001" s="23" t="s">
        <v>404</v>
      </c>
      <c r="S3001" s="25">
        <v>42</v>
      </c>
      <c r="T3001" s="23" t="s">
        <v>169</v>
      </c>
    </row>
    <row r="3002" spans="1:20" x14ac:dyDescent="0.3">
      <c r="A3002" s="26">
        <v>44647</v>
      </c>
      <c r="B3002" s="23" t="s">
        <v>45</v>
      </c>
      <c r="C3002" s="23" t="s">
        <v>46</v>
      </c>
      <c r="D3002" s="23" t="s">
        <v>47</v>
      </c>
      <c r="E3002" s="25">
        <v>170</v>
      </c>
      <c r="F3002" s="24">
        <v>154</v>
      </c>
      <c r="G3002" s="24">
        <v>0</v>
      </c>
      <c r="H3002" s="24">
        <v>80</v>
      </c>
      <c r="I3002" s="23" t="s">
        <v>683</v>
      </c>
      <c r="J3002" s="24">
        <v>229</v>
      </c>
      <c r="K3002" s="23" t="s">
        <v>843</v>
      </c>
      <c r="L3002" s="30" t="s">
        <v>263</v>
      </c>
      <c r="M3002" s="31">
        <v>8</v>
      </c>
      <c r="N3002" s="31">
        <v>72</v>
      </c>
      <c r="O3002" s="30" t="s">
        <v>158</v>
      </c>
      <c r="P3002" s="25">
        <v>65</v>
      </c>
      <c r="Q3002" s="25">
        <v>99</v>
      </c>
      <c r="R3002" s="23" t="s">
        <v>205</v>
      </c>
      <c r="S3002" s="25">
        <v>43</v>
      </c>
      <c r="T3002" s="23" t="s">
        <v>169</v>
      </c>
    </row>
    <row r="3003" spans="1:20" x14ac:dyDescent="0.3">
      <c r="A3003" s="26">
        <v>44648</v>
      </c>
      <c r="B3003" s="23" t="s">
        <v>45</v>
      </c>
      <c r="C3003" s="23" t="s">
        <v>46</v>
      </c>
      <c r="D3003" s="23" t="s">
        <v>47</v>
      </c>
      <c r="E3003" s="25">
        <v>170</v>
      </c>
      <c r="F3003" s="24">
        <v>166</v>
      </c>
      <c r="G3003" s="24">
        <v>0</v>
      </c>
      <c r="H3003" s="24">
        <v>107</v>
      </c>
      <c r="I3003" s="23" t="s">
        <v>852</v>
      </c>
      <c r="J3003" s="24">
        <v>226</v>
      </c>
      <c r="K3003" s="23" t="s">
        <v>783</v>
      </c>
      <c r="L3003" s="30"/>
      <c r="M3003" s="30"/>
      <c r="N3003" s="30"/>
      <c r="O3003" s="30"/>
      <c r="P3003" s="25">
        <v>46</v>
      </c>
      <c r="Q3003" s="25">
        <v>84</v>
      </c>
      <c r="R3003" s="23" t="s">
        <v>85</v>
      </c>
      <c r="S3003" s="25">
        <v>31</v>
      </c>
      <c r="T3003" s="23" t="s">
        <v>129</v>
      </c>
    </row>
    <row r="3004" spans="1:20" x14ac:dyDescent="0.3">
      <c r="A3004" s="26">
        <v>44649</v>
      </c>
      <c r="B3004" s="23" t="s">
        <v>45</v>
      </c>
      <c r="C3004" s="23" t="s">
        <v>46</v>
      </c>
      <c r="D3004" s="23" t="s">
        <v>47</v>
      </c>
      <c r="E3004" s="25">
        <v>170</v>
      </c>
      <c r="F3004" s="24">
        <v>121</v>
      </c>
      <c r="G3004" s="23"/>
      <c r="H3004" s="24">
        <v>98</v>
      </c>
      <c r="I3004" s="23" t="s">
        <v>321</v>
      </c>
      <c r="J3004" s="24">
        <v>144</v>
      </c>
      <c r="K3004" s="23" t="s">
        <v>266</v>
      </c>
      <c r="L3004" s="30"/>
      <c r="M3004" s="30"/>
      <c r="N3004" s="30"/>
      <c r="O3004" s="30"/>
      <c r="P3004" s="25">
        <v>89</v>
      </c>
      <c r="Q3004" s="25">
        <v>98</v>
      </c>
      <c r="R3004" s="23" t="s">
        <v>51</v>
      </c>
      <c r="S3004" s="25">
        <v>77</v>
      </c>
      <c r="T3004" s="23" t="s">
        <v>264</v>
      </c>
    </row>
    <row r="3005" spans="1:20" x14ac:dyDescent="0.3">
      <c r="A3005" s="26">
        <v>44650</v>
      </c>
      <c r="B3005" s="23" t="s">
        <v>45</v>
      </c>
      <c r="C3005" s="23" t="s">
        <v>46</v>
      </c>
      <c r="D3005" s="23" t="s">
        <v>47</v>
      </c>
      <c r="E3005" s="25">
        <v>170</v>
      </c>
      <c r="F3005" s="24">
        <v>98</v>
      </c>
      <c r="G3005" s="23"/>
      <c r="H3005" s="24">
        <v>66</v>
      </c>
      <c r="I3005" s="23" t="s">
        <v>165</v>
      </c>
      <c r="J3005" s="24">
        <v>130</v>
      </c>
      <c r="K3005" s="23" t="s">
        <v>136</v>
      </c>
      <c r="L3005" s="32">
        <v>25</v>
      </c>
      <c r="M3005" s="31">
        <v>6</v>
      </c>
      <c r="N3005" s="31">
        <v>92</v>
      </c>
      <c r="O3005" s="30" t="s">
        <v>94</v>
      </c>
      <c r="P3005" s="25">
        <v>80</v>
      </c>
      <c r="Q3005" s="25">
        <v>99</v>
      </c>
      <c r="R3005" s="23" t="s">
        <v>51</v>
      </c>
      <c r="S3005" s="25">
        <v>65</v>
      </c>
      <c r="T3005" s="23" t="s">
        <v>369</v>
      </c>
    </row>
    <row r="3006" spans="1:20" x14ac:dyDescent="0.3">
      <c r="A3006" s="26">
        <v>44651</v>
      </c>
      <c r="B3006" s="23" t="s">
        <v>45</v>
      </c>
      <c r="C3006" s="23" t="s">
        <v>46</v>
      </c>
      <c r="D3006" s="23" t="s">
        <v>47</v>
      </c>
      <c r="E3006" s="25">
        <v>170</v>
      </c>
      <c r="F3006" s="24">
        <v>90</v>
      </c>
      <c r="G3006" s="23"/>
      <c r="H3006" s="24">
        <v>65</v>
      </c>
      <c r="I3006" s="23" t="s">
        <v>654</v>
      </c>
      <c r="J3006" s="24">
        <v>116</v>
      </c>
      <c r="K3006" s="23" t="s">
        <v>584</v>
      </c>
      <c r="L3006" s="32">
        <v>34</v>
      </c>
      <c r="M3006" s="31">
        <v>3</v>
      </c>
      <c r="N3006" s="31">
        <v>89</v>
      </c>
      <c r="O3006" s="30" t="s">
        <v>355</v>
      </c>
      <c r="P3006" s="25">
        <v>89</v>
      </c>
      <c r="Q3006" s="25">
        <v>97</v>
      </c>
      <c r="R3006" s="23" t="s">
        <v>51</v>
      </c>
      <c r="S3006" s="25">
        <v>81</v>
      </c>
      <c r="T3006" s="23" t="s">
        <v>89</v>
      </c>
    </row>
    <row r="3007" spans="1:20" x14ac:dyDescent="0.3">
      <c r="A3007" s="26">
        <v>44652</v>
      </c>
      <c r="B3007" s="23" t="s">
        <v>45</v>
      </c>
      <c r="C3007" s="23" t="s">
        <v>46</v>
      </c>
      <c r="D3007" s="23" t="s">
        <v>47</v>
      </c>
      <c r="E3007" s="25">
        <v>170</v>
      </c>
      <c r="F3007" s="24">
        <v>58</v>
      </c>
      <c r="G3007" s="23"/>
      <c r="H3007" s="24">
        <v>29</v>
      </c>
      <c r="I3007" s="23" t="s">
        <v>399</v>
      </c>
      <c r="J3007" s="24">
        <v>87</v>
      </c>
      <c r="K3007" s="23" t="s">
        <v>833</v>
      </c>
      <c r="L3007" s="32">
        <v>10</v>
      </c>
      <c r="M3007" s="31">
        <v>6</v>
      </c>
      <c r="N3007" s="31">
        <v>92</v>
      </c>
      <c r="O3007" s="30" t="s">
        <v>192</v>
      </c>
      <c r="P3007" s="25">
        <v>80</v>
      </c>
      <c r="Q3007" s="25">
        <v>99</v>
      </c>
      <c r="R3007" s="23" t="s">
        <v>347</v>
      </c>
      <c r="S3007" s="25">
        <v>68</v>
      </c>
      <c r="T3007" s="23" t="s">
        <v>206</v>
      </c>
    </row>
    <row r="3008" spans="1:20" x14ac:dyDescent="0.3">
      <c r="A3008" s="26">
        <v>44653</v>
      </c>
      <c r="B3008" s="23" t="s">
        <v>45</v>
      </c>
      <c r="C3008" s="23" t="s">
        <v>46</v>
      </c>
      <c r="D3008" s="23" t="s">
        <v>47</v>
      </c>
      <c r="E3008" s="25">
        <v>170</v>
      </c>
      <c r="F3008" s="24">
        <v>68</v>
      </c>
      <c r="G3008" s="24">
        <v>24</v>
      </c>
      <c r="H3008" s="24">
        <v>25</v>
      </c>
      <c r="I3008" s="23" t="s">
        <v>961</v>
      </c>
      <c r="J3008" s="24">
        <v>111</v>
      </c>
      <c r="K3008" s="23" t="s">
        <v>1148</v>
      </c>
      <c r="L3008" s="32">
        <v>26</v>
      </c>
      <c r="M3008" s="31">
        <v>6</v>
      </c>
      <c r="N3008" s="31">
        <v>53</v>
      </c>
      <c r="O3008" s="30" t="s">
        <v>169</v>
      </c>
      <c r="P3008" s="25">
        <v>72</v>
      </c>
      <c r="Q3008" s="25">
        <v>98</v>
      </c>
      <c r="R3008" s="23" t="s">
        <v>51</v>
      </c>
      <c r="S3008" s="25">
        <v>48</v>
      </c>
      <c r="T3008" s="23" t="s">
        <v>61</v>
      </c>
    </row>
    <row r="3009" spans="1:20" x14ac:dyDescent="0.3">
      <c r="A3009" s="26">
        <v>44654</v>
      </c>
      <c r="B3009" s="23" t="s">
        <v>45</v>
      </c>
      <c r="C3009" s="23" t="s">
        <v>46</v>
      </c>
      <c r="D3009" s="23" t="s">
        <v>47</v>
      </c>
      <c r="E3009" s="25">
        <v>170</v>
      </c>
      <c r="F3009" s="24">
        <v>54</v>
      </c>
      <c r="G3009" s="24">
        <v>104</v>
      </c>
      <c r="H3009" s="24">
        <v>26</v>
      </c>
      <c r="I3009" s="23" t="s">
        <v>51</v>
      </c>
      <c r="J3009" s="24">
        <v>83</v>
      </c>
      <c r="K3009" s="23" t="s">
        <v>52</v>
      </c>
      <c r="L3009" s="30" t="s">
        <v>401</v>
      </c>
      <c r="M3009" s="31">
        <v>8</v>
      </c>
      <c r="N3009" s="31">
        <v>97</v>
      </c>
      <c r="O3009" s="30" t="s">
        <v>307</v>
      </c>
      <c r="P3009" s="25">
        <v>87</v>
      </c>
      <c r="Q3009" s="25">
        <v>99</v>
      </c>
      <c r="R3009" s="23" t="s">
        <v>51</v>
      </c>
      <c r="S3009" s="25">
        <v>71</v>
      </c>
      <c r="T3009" s="23" t="s">
        <v>369</v>
      </c>
    </row>
    <row r="3010" spans="1:20" x14ac:dyDescent="0.3">
      <c r="A3010" s="26">
        <v>44655</v>
      </c>
      <c r="B3010" s="23" t="s">
        <v>45</v>
      </c>
      <c r="C3010" s="23" t="s">
        <v>46</v>
      </c>
      <c r="D3010" s="23" t="s">
        <v>47</v>
      </c>
      <c r="E3010" s="25">
        <v>170</v>
      </c>
      <c r="F3010" s="24">
        <v>56</v>
      </c>
      <c r="G3010" s="24">
        <v>0</v>
      </c>
      <c r="H3010" s="24">
        <v>8</v>
      </c>
      <c r="I3010" s="23" t="s">
        <v>100</v>
      </c>
      <c r="J3010" s="24">
        <v>105</v>
      </c>
      <c r="K3010" s="23" t="s">
        <v>702</v>
      </c>
      <c r="L3010" s="30" t="s">
        <v>84</v>
      </c>
      <c r="M3010" s="31">
        <v>14</v>
      </c>
      <c r="N3010" s="31">
        <v>67</v>
      </c>
      <c r="O3010" s="30" t="s">
        <v>179</v>
      </c>
      <c r="P3010" s="25">
        <v>70</v>
      </c>
      <c r="Q3010" s="25">
        <v>99</v>
      </c>
      <c r="R3010" s="23" t="s">
        <v>66</v>
      </c>
      <c r="S3010" s="25">
        <v>50</v>
      </c>
      <c r="T3010" s="23" t="s">
        <v>206</v>
      </c>
    </row>
    <row r="3011" spans="1:20" x14ac:dyDescent="0.3">
      <c r="A3011" s="26">
        <v>44656</v>
      </c>
      <c r="B3011" s="23" t="s">
        <v>45</v>
      </c>
      <c r="C3011" s="23" t="s">
        <v>46</v>
      </c>
      <c r="D3011" s="23" t="s">
        <v>47</v>
      </c>
      <c r="E3011" s="25">
        <v>170</v>
      </c>
      <c r="F3011" s="24">
        <v>68</v>
      </c>
      <c r="G3011" s="24">
        <v>0</v>
      </c>
      <c r="H3011" s="24">
        <v>-8</v>
      </c>
      <c r="I3011" s="23" t="s">
        <v>1076</v>
      </c>
      <c r="J3011" s="24">
        <v>145</v>
      </c>
      <c r="K3011" s="23" t="s">
        <v>1149</v>
      </c>
      <c r="L3011" s="30" t="s">
        <v>218</v>
      </c>
      <c r="M3011" s="31">
        <v>11</v>
      </c>
      <c r="N3011" s="31">
        <v>67</v>
      </c>
      <c r="O3011" s="30" t="s">
        <v>213</v>
      </c>
      <c r="P3011" s="25">
        <v>68</v>
      </c>
      <c r="Q3011" s="25">
        <v>100</v>
      </c>
      <c r="R3011" s="23" t="s">
        <v>74</v>
      </c>
      <c r="S3011" s="25">
        <v>41</v>
      </c>
      <c r="T3011" s="23" t="s">
        <v>206</v>
      </c>
    </row>
    <row r="3012" spans="1:20" x14ac:dyDescent="0.3">
      <c r="A3012" s="26">
        <v>44657</v>
      </c>
      <c r="B3012" s="23" t="s">
        <v>45</v>
      </c>
      <c r="C3012" s="23" t="s">
        <v>46</v>
      </c>
      <c r="D3012" s="23" t="s">
        <v>47</v>
      </c>
      <c r="E3012" s="25">
        <v>170</v>
      </c>
      <c r="F3012" s="24">
        <v>96</v>
      </c>
      <c r="G3012" s="24">
        <v>0</v>
      </c>
      <c r="H3012" s="24">
        <v>11</v>
      </c>
      <c r="I3012" s="23" t="s">
        <v>159</v>
      </c>
      <c r="J3012" s="24">
        <v>182</v>
      </c>
      <c r="K3012" s="23" t="s">
        <v>1150</v>
      </c>
      <c r="L3012" s="30" t="s">
        <v>84</v>
      </c>
      <c r="M3012" s="31">
        <v>14</v>
      </c>
      <c r="N3012" s="31">
        <v>69</v>
      </c>
      <c r="O3012" s="30" t="s">
        <v>91</v>
      </c>
      <c r="P3012" s="25">
        <v>72</v>
      </c>
      <c r="Q3012" s="25">
        <v>100</v>
      </c>
      <c r="R3012" s="23" t="s">
        <v>74</v>
      </c>
      <c r="S3012" s="25">
        <v>45</v>
      </c>
      <c r="T3012" s="23" t="s">
        <v>264</v>
      </c>
    </row>
    <row r="3013" spans="1:20" x14ac:dyDescent="0.3">
      <c r="A3013" s="26">
        <v>44658</v>
      </c>
      <c r="B3013" s="23" t="s">
        <v>45</v>
      </c>
      <c r="C3013" s="23" t="s">
        <v>46</v>
      </c>
      <c r="D3013" s="23" t="s">
        <v>47</v>
      </c>
      <c r="E3013" s="25">
        <v>170</v>
      </c>
      <c r="F3013" s="24">
        <v>136</v>
      </c>
      <c r="G3013" s="24">
        <v>0</v>
      </c>
      <c r="H3013" s="24">
        <v>53</v>
      </c>
      <c r="I3013" s="23" t="s">
        <v>51</v>
      </c>
      <c r="J3013" s="24">
        <v>219</v>
      </c>
      <c r="K3013" s="23" t="s">
        <v>212</v>
      </c>
      <c r="L3013" s="32">
        <v>28</v>
      </c>
      <c r="M3013" s="31">
        <v>14</v>
      </c>
      <c r="N3013" s="31">
        <v>92</v>
      </c>
      <c r="O3013" s="30" t="s">
        <v>98</v>
      </c>
      <c r="P3013" s="25">
        <v>62</v>
      </c>
      <c r="Q3013" s="25">
        <v>98</v>
      </c>
      <c r="R3013" s="23" t="s">
        <v>51</v>
      </c>
      <c r="S3013" s="25">
        <v>40</v>
      </c>
      <c r="T3013" s="23" t="s">
        <v>133</v>
      </c>
    </row>
    <row r="3014" spans="1:20" x14ac:dyDescent="0.3">
      <c r="A3014" s="26">
        <v>44659</v>
      </c>
      <c r="B3014" s="23" t="s">
        <v>45</v>
      </c>
      <c r="C3014" s="23" t="s">
        <v>46</v>
      </c>
      <c r="D3014" s="23" t="s">
        <v>47</v>
      </c>
      <c r="E3014" s="25">
        <v>170</v>
      </c>
      <c r="F3014" s="24">
        <v>151</v>
      </c>
      <c r="G3014" s="24">
        <v>20</v>
      </c>
      <c r="H3014" s="24">
        <v>109</v>
      </c>
      <c r="I3014" s="23" t="s">
        <v>100</v>
      </c>
      <c r="J3014" s="24">
        <v>193</v>
      </c>
      <c r="K3014" s="23" t="s">
        <v>1041</v>
      </c>
      <c r="L3014" s="32">
        <v>22</v>
      </c>
      <c r="M3014" s="31">
        <v>6</v>
      </c>
      <c r="N3014" s="31">
        <v>122</v>
      </c>
      <c r="O3014" s="30" t="s">
        <v>750</v>
      </c>
      <c r="P3014" s="25">
        <v>70</v>
      </c>
      <c r="Q3014" s="25">
        <v>92</v>
      </c>
      <c r="R3014" s="23" t="s">
        <v>51</v>
      </c>
      <c r="S3014" s="25">
        <v>41</v>
      </c>
      <c r="T3014" s="23" t="s">
        <v>51</v>
      </c>
    </row>
    <row r="3015" spans="1:20" x14ac:dyDescent="0.3">
      <c r="A3015" s="26">
        <v>44660</v>
      </c>
      <c r="B3015" s="23" t="s">
        <v>45</v>
      </c>
      <c r="C3015" s="23" t="s">
        <v>46</v>
      </c>
      <c r="D3015" s="23" t="s">
        <v>47</v>
      </c>
      <c r="E3015" s="25">
        <v>170</v>
      </c>
      <c r="F3015" s="24">
        <v>130</v>
      </c>
      <c r="G3015" s="24">
        <v>0</v>
      </c>
      <c r="H3015" s="24">
        <v>78</v>
      </c>
      <c r="I3015" s="23" t="s">
        <v>108</v>
      </c>
      <c r="J3015" s="24">
        <v>183</v>
      </c>
      <c r="K3015" s="23" t="s">
        <v>606</v>
      </c>
      <c r="L3015" s="32">
        <v>36</v>
      </c>
      <c r="M3015" s="31">
        <v>14</v>
      </c>
      <c r="N3015" s="31">
        <v>61</v>
      </c>
      <c r="O3015" s="30" t="s">
        <v>158</v>
      </c>
      <c r="P3015" s="25">
        <v>71</v>
      </c>
      <c r="Q3015" s="25">
        <v>96</v>
      </c>
      <c r="R3015" s="23" t="s">
        <v>249</v>
      </c>
      <c r="S3015" s="25">
        <v>56</v>
      </c>
      <c r="T3015" s="23" t="s">
        <v>51</v>
      </c>
    </row>
    <row r="3016" spans="1:20" x14ac:dyDescent="0.3">
      <c r="A3016" s="26">
        <v>44661</v>
      </c>
      <c r="B3016" s="23" t="s">
        <v>45</v>
      </c>
      <c r="C3016" s="23" t="s">
        <v>46</v>
      </c>
      <c r="D3016" s="23" t="s">
        <v>47</v>
      </c>
      <c r="E3016" s="25">
        <v>170</v>
      </c>
      <c r="F3016" s="24">
        <v>156</v>
      </c>
      <c r="G3016" s="24">
        <v>0</v>
      </c>
      <c r="H3016" s="24">
        <v>60</v>
      </c>
      <c r="I3016" s="23" t="s">
        <v>683</v>
      </c>
      <c r="J3016" s="24">
        <v>253</v>
      </c>
      <c r="K3016" s="23" t="s">
        <v>1026</v>
      </c>
      <c r="L3016" s="32">
        <v>22</v>
      </c>
      <c r="M3016" s="31">
        <v>25</v>
      </c>
      <c r="N3016" s="31">
        <v>122</v>
      </c>
      <c r="O3016" s="30" t="s">
        <v>71</v>
      </c>
      <c r="P3016" s="25">
        <v>58</v>
      </c>
      <c r="Q3016" s="25">
        <v>99</v>
      </c>
      <c r="R3016" s="23" t="s">
        <v>51</v>
      </c>
      <c r="S3016" s="25">
        <v>33</v>
      </c>
      <c r="T3016" s="23" t="s">
        <v>107</v>
      </c>
    </row>
    <row r="3017" spans="1:20" x14ac:dyDescent="0.3">
      <c r="A3017" s="26">
        <v>44662</v>
      </c>
      <c r="B3017" s="23" t="s">
        <v>45</v>
      </c>
      <c r="C3017" s="23" t="s">
        <v>46</v>
      </c>
      <c r="D3017" s="23" t="s">
        <v>47</v>
      </c>
      <c r="E3017" s="25">
        <v>170</v>
      </c>
      <c r="F3017" s="24">
        <v>174</v>
      </c>
      <c r="G3017" s="24">
        <v>0</v>
      </c>
      <c r="H3017" s="24">
        <v>121</v>
      </c>
      <c r="I3017" s="23" t="s">
        <v>485</v>
      </c>
      <c r="J3017" s="24">
        <v>227</v>
      </c>
      <c r="K3017" s="23" t="s">
        <v>1000</v>
      </c>
      <c r="L3017" s="32">
        <v>20</v>
      </c>
      <c r="M3017" s="31">
        <v>19</v>
      </c>
      <c r="N3017" s="31">
        <v>136</v>
      </c>
      <c r="O3017" s="30" t="s">
        <v>352</v>
      </c>
      <c r="P3017" s="25">
        <v>52</v>
      </c>
      <c r="Q3017" s="25">
        <v>82</v>
      </c>
      <c r="R3017" s="23" t="s">
        <v>258</v>
      </c>
      <c r="S3017" s="25">
        <v>30</v>
      </c>
      <c r="T3017" s="23" t="s">
        <v>86</v>
      </c>
    </row>
    <row r="3018" spans="1:20" x14ac:dyDescent="0.3">
      <c r="A3018" s="26">
        <v>44663</v>
      </c>
      <c r="B3018" s="23" t="s">
        <v>45</v>
      </c>
      <c r="C3018" s="23" t="s">
        <v>46</v>
      </c>
      <c r="D3018" s="23" t="s">
        <v>47</v>
      </c>
      <c r="E3018" s="25">
        <v>170</v>
      </c>
      <c r="F3018" s="24">
        <v>146</v>
      </c>
      <c r="G3018" s="24">
        <v>114</v>
      </c>
      <c r="H3018" s="24">
        <v>89</v>
      </c>
      <c r="I3018" s="23" t="s">
        <v>108</v>
      </c>
      <c r="J3018" s="24">
        <v>204</v>
      </c>
      <c r="K3018" s="23" t="s">
        <v>696</v>
      </c>
      <c r="L3018" s="32">
        <v>22</v>
      </c>
      <c r="M3018" s="31">
        <v>17</v>
      </c>
      <c r="N3018" s="31">
        <v>108</v>
      </c>
      <c r="O3018" s="30" t="s">
        <v>133</v>
      </c>
      <c r="P3018" s="25">
        <v>68</v>
      </c>
      <c r="Q3018" s="25">
        <v>98</v>
      </c>
      <c r="R3018" s="23" t="s">
        <v>240</v>
      </c>
      <c r="S3018" s="25">
        <v>46</v>
      </c>
      <c r="T3018" s="23" t="s">
        <v>209</v>
      </c>
    </row>
    <row r="3019" spans="1:20" x14ac:dyDescent="0.3">
      <c r="A3019" s="26">
        <v>44664</v>
      </c>
      <c r="B3019" s="23" t="s">
        <v>45</v>
      </c>
      <c r="C3019" s="23" t="s">
        <v>46</v>
      </c>
      <c r="D3019" s="23" t="s">
        <v>47</v>
      </c>
      <c r="E3019" s="25">
        <v>170</v>
      </c>
      <c r="F3019" s="24">
        <v>132</v>
      </c>
      <c r="G3019" s="24">
        <v>0</v>
      </c>
      <c r="H3019" s="24">
        <v>77</v>
      </c>
      <c r="I3019" s="23" t="s">
        <v>588</v>
      </c>
      <c r="J3019" s="24">
        <v>187</v>
      </c>
      <c r="K3019" s="23" t="s">
        <v>1025</v>
      </c>
      <c r="L3019" s="30" t="s">
        <v>263</v>
      </c>
      <c r="M3019" s="31">
        <v>14</v>
      </c>
      <c r="N3019" s="31">
        <v>72</v>
      </c>
      <c r="O3019" s="30" t="s">
        <v>167</v>
      </c>
      <c r="P3019" s="25">
        <v>77</v>
      </c>
      <c r="Q3019" s="25">
        <v>96</v>
      </c>
      <c r="R3019" s="23" t="s">
        <v>80</v>
      </c>
      <c r="S3019" s="25">
        <v>53</v>
      </c>
      <c r="T3019" s="23" t="s">
        <v>81</v>
      </c>
    </row>
    <row r="3020" spans="1:20" x14ac:dyDescent="0.3">
      <c r="A3020" s="26">
        <v>44665</v>
      </c>
      <c r="B3020" s="23" t="s">
        <v>45</v>
      </c>
      <c r="C3020" s="23" t="s">
        <v>46</v>
      </c>
      <c r="D3020" s="23" t="s">
        <v>47</v>
      </c>
      <c r="E3020" s="25">
        <v>170</v>
      </c>
      <c r="F3020" s="24">
        <v>160</v>
      </c>
      <c r="G3020" s="24">
        <v>0</v>
      </c>
      <c r="H3020" s="24">
        <v>108</v>
      </c>
      <c r="I3020" s="23" t="s">
        <v>601</v>
      </c>
      <c r="J3020" s="24">
        <v>212</v>
      </c>
      <c r="K3020" s="23" t="s">
        <v>466</v>
      </c>
      <c r="L3020" s="30" t="s">
        <v>263</v>
      </c>
      <c r="M3020" s="31">
        <v>17</v>
      </c>
      <c r="N3020" s="31">
        <v>69</v>
      </c>
      <c r="O3020" s="30" t="s">
        <v>129</v>
      </c>
      <c r="P3020" s="25">
        <v>63</v>
      </c>
      <c r="Q3020" s="25">
        <v>94</v>
      </c>
      <c r="R3020" s="23" t="s">
        <v>537</v>
      </c>
      <c r="S3020" s="25">
        <v>47</v>
      </c>
      <c r="T3020" s="23" t="s">
        <v>146</v>
      </c>
    </row>
    <row r="3021" spans="1:20" x14ac:dyDescent="0.3">
      <c r="A3021" s="26">
        <v>44666</v>
      </c>
      <c r="B3021" s="23" t="s">
        <v>45</v>
      </c>
      <c r="C3021" s="23" t="s">
        <v>46</v>
      </c>
      <c r="D3021" s="23" t="s">
        <v>47</v>
      </c>
      <c r="E3021" s="25">
        <v>170</v>
      </c>
      <c r="F3021" s="24">
        <v>156</v>
      </c>
      <c r="G3021" s="24">
        <v>0</v>
      </c>
      <c r="H3021" s="24">
        <v>111</v>
      </c>
      <c r="I3021" s="23" t="s">
        <v>253</v>
      </c>
      <c r="J3021" s="24">
        <v>202</v>
      </c>
      <c r="K3021" s="23" t="s">
        <v>200</v>
      </c>
      <c r="L3021" s="30" t="s">
        <v>84</v>
      </c>
      <c r="M3021" s="31">
        <v>14</v>
      </c>
      <c r="N3021" s="31">
        <v>58</v>
      </c>
      <c r="O3021" s="30" t="s">
        <v>71</v>
      </c>
      <c r="P3021" s="25">
        <v>74</v>
      </c>
      <c r="Q3021" s="25">
        <v>93</v>
      </c>
      <c r="R3021" s="23" t="s">
        <v>51</v>
      </c>
      <c r="S3021" s="25">
        <v>62</v>
      </c>
      <c r="T3021" s="23" t="s">
        <v>206</v>
      </c>
    </row>
    <row r="3022" spans="1:20" x14ac:dyDescent="0.3">
      <c r="A3022" s="26">
        <v>44667</v>
      </c>
      <c r="B3022" s="23" t="s">
        <v>45</v>
      </c>
      <c r="C3022" s="23" t="s">
        <v>46</v>
      </c>
      <c r="D3022" s="23" t="s">
        <v>47</v>
      </c>
      <c r="E3022" s="25">
        <v>170</v>
      </c>
      <c r="F3022" s="24">
        <v>170</v>
      </c>
      <c r="G3022" s="24">
        <v>0</v>
      </c>
      <c r="H3022" s="24">
        <v>107</v>
      </c>
      <c r="I3022" s="23" t="s">
        <v>51</v>
      </c>
      <c r="J3022" s="24">
        <v>234</v>
      </c>
      <c r="K3022" s="23" t="s">
        <v>278</v>
      </c>
      <c r="L3022" s="30" t="s">
        <v>84</v>
      </c>
      <c r="M3022" s="31">
        <v>17</v>
      </c>
      <c r="N3022" s="31">
        <v>67</v>
      </c>
      <c r="O3022" s="30" t="s">
        <v>71</v>
      </c>
      <c r="P3022" s="25">
        <v>70</v>
      </c>
      <c r="Q3022" s="25">
        <v>95</v>
      </c>
      <c r="R3022" s="23" t="s">
        <v>249</v>
      </c>
      <c r="S3022" s="25">
        <v>55</v>
      </c>
      <c r="T3022" s="23" t="s">
        <v>50</v>
      </c>
    </row>
    <row r="3023" spans="1:20" x14ac:dyDescent="0.3">
      <c r="A3023" s="26">
        <v>44668</v>
      </c>
      <c r="B3023" s="23" t="s">
        <v>45</v>
      </c>
      <c r="C3023" s="23" t="s">
        <v>46</v>
      </c>
      <c r="D3023" s="23" t="s">
        <v>47</v>
      </c>
      <c r="E3023" s="25">
        <v>170</v>
      </c>
      <c r="F3023" s="24">
        <v>138</v>
      </c>
      <c r="G3023" s="24">
        <v>0</v>
      </c>
      <c r="H3023" s="24">
        <v>91</v>
      </c>
      <c r="I3023" s="23" t="s">
        <v>51</v>
      </c>
      <c r="J3023" s="24">
        <v>184</v>
      </c>
      <c r="K3023" s="23" t="s">
        <v>538</v>
      </c>
      <c r="L3023" s="32">
        <v>34</v>
      </c>
      <c r="M3023" s="31">
        <v>14</v>
      </c>
      <c r="N3023" s="31">
        <v>67</v>
      </c>
      <c r="O3023" s="30" t="s">
        <v>201</v>
      </c>
      <c r="P3023" s="25">
        <v>81</v>
      </c>
      <c r="Q3023" s="25">
        <v>98</v>
      </c>
      <c r="R3023" s="23" t="s">
        <v>51</v>
      </c>
      <c r="S3023" s="25">
        <v>57</v>
      </c>
      <c r="T3023" s="23" t="s">
        <v>135</v>
      </c>
    </row>
    <row r="3024" spans="1:20" x14ac:dyDescent="0.3">
      <c r="A3024" s="26">
        <v>44669</v>
      </c>
      <c r="B3024" s="23" t="s">
        <v>45</v>
      </c>
      <c r="C3024" s="23" t="s">
        <v>46</v>
      </c>
      <c r="D3024" s="23" t="s">
        <v>47</v>
      </c>
      <c r="E3024" s="25">
        <v>170</v>
      </c>
      <c r="F3024" s="24">
        <v>125</v>
      </c>
      <c r="G3024" s="24">
        <v>348</v>
      </c>
      <c r="H3024" s="24">
        <v>82</v>
      </c>
      <c r="I3024" s="23" t="s">
        <v>51</v>
      </c>
      <c r="J3024" s="24">
        <v>168</v>
      </c>
      <c r="K3024" s="23" t="s">
        <v>320</v>
      </c>
      <c r="L3024" s="30" t="s">
        <v>84</v>
      </c>
      <c r="M3024" s="31">
        <v>3</v>
      </c>
      <c r="N3024" s="31">
        <v>72</v>
      </c>
      <c r="O3024" s="30" t="s">
        <v>52</v>
      </c>
      <c r="P3024" s="25">
        <v>83</v>
      </c>
      <c r="Q3024" s="25">
        <v>98</v>
      </c>
      <c r="R3024" s="23" t="s">
        <v>51</v>
      </c>
      <c r="S3024" s="25">
        <v>59</v>
      </c>
      <c r="T3024" s="23" t="s">
        <v>117</v>
      </c>
    </row>
    <row r="3025" spans="1:20" x14ac:dyDescent="0.3">
      <c r="A3025" s="26">
        <v>44670</v>
      </c>
      <c r="B3025" s="23" t="s">
        <v>45</v>
      </c>
      <c r="C3025" s="23" t="s">
        <v>46</v>
      </c>
      <c r="D3025" s="23" t="s">
        <v>47</v>
      </c>
      <c r="E3025" s="25">
        <v>170</v>
      </c>
      <c r="F3025" s="24">
        <v>90</v>
      </c>
      <c r="G3025" s="24">
        <v>262</v>
      </c>
      <c r="H3025" s="24">
        <v>64</v>
      </c>
      <c r="I3025" s="23" t="s">
        <v>272</v>
      </c>
      <c r="J3025" s="24">
        <v>117</v>
      </c>
      <c r="K3025" s="23" t="s">
        <v>1058</v>
      </c>
      <c r="L3025" s="32">
        <v>30</v>
      </c>
      <c r="M3025" s="31">
        <v>17</v>
      </c>
      <c r="N3025" s="31">
        <v>92</v>
      </c>
      <c r="O3025" s="30" t="s">
        <v>352</v>
      </c>
      <c r="P3025" s="25">
        <v>89</v>
      </c>
      <c r="Q3025" s="25">
        <v>99</v>
      </c>
      <c r="R3025" s="23" t="s">
        <v>80</v>
      </c>
      <c r="S3025" s="25">
        <v>77</v>
      </c>
      <c r="T3025" s="23" t="s">
        <v>192</v>
      </c>
    </row>
    <row r="3026" spans="1:20" x14ac:dyDescent="0.3">
      <c r="A3026" s="26">
        <v>44671</v>
      </c>
      <c r="B3026" s="23" t="s">
        <v>45</v>
      </c>
      <c r="C3026" s="23" t="s">
        <v>46</v>
      </c>
      <c r="D3026" s="23" t="s">
        <v>47</v>
      </c>
      <c r="E3026" s="25">
        <v>170</v>
      </c>
      <c r="F3026" s="24">
        <v>95</v>
      </c>
      <c r="G3026" s="24">
        <v>48</v>
      </c>
      <c r="H3026" s="24">
        <v>63</v>
      </c>
      <c r="I3026" s="23" t="s">
        <v>51</v>
      </c>
      <c r="J3026" s="24">
        <v>127</v>
      </c>
      <c r="K3026" s="23" t="s">
        <v>51</v>
      </c>
      <c r="L3026" s="32">
        <v>26</v>
      </c>
      <c r="M3026" s="31">
        <v>8</v>
      </c>
      <c r="N3026" s="31">
        <v>83</v>
      </c>
      <c r="O3026" s="30" t="s">
        <v>89</v>
      </c>
      <c r="P3026" s="25">
        <v>81</v>
      </c>
      <c r="Q3026" s="25">
        <v>99</v>
      </c>
      <c r="R3026" s="23" t="s">
        <v>51</v>
      </c>
      <c r="S3026" s="25">
        <v>56</v>
      </c>
      <c r="T3026" s="23" t="s">
        <v>139</v>
      </c>
    </row>
    <row r="3027" spans="1:20" x14ac:dyDescent="0.3">
      <c r="A3027" s="26">
        <v>44672</v>
      </c>
      <c r="B3027" s="23" t="s">
        <v>45</v>
      </c>
      <c r="C3027" s="23" t="s">
        <v>46</v>
      </c>
      <c r="D3027" s="23" t="s">
        <v>47</v>
      </c>
      <c r="E3027" s="25">
        <v>170</v>
      </c>
      <c r="F3027" s="24">
        <v>110</v>
      </c>
      <c r="G3027" s="24">
        <v>0</v>
      </c>
      <c r="H3027" s="24">
        <v>42</v>
      </c>
      <c r="I3027" s="23" t="s">
        <v>304</v>
      </c>
      <c r="J3027" s="24">
        <v>177</v>
      </c>
      <c r="K3027" s="23" t="s">
        <v>340</v>
      </c>
      <c r="L3027" s="30" t="s">
        <v>401</v>
      </c>
      <c r="M3027" s="31">
        <v>14</v>
      </c>
      <c r="N3027" s="31">
        <v>75</v>
      </c>
      <c r="O3027" s="30" t="s">
        <v>94</v>
      </c>
      <c r="P3027" s="25">
        <v>67</v>
      </c>
      <c r="Q3027" s="25">
        <v>97</v>
      </c>
      <c r="R3027" s="23" t="s">
        <v>258</v>
      </c>
      <c r="S3027" s="25">
        <v>37</v>
      </c>
      <c r="T3027" s="23" t="s">
        <v>71</v>
      </c>
    </row>
    <row r="3028" spans="1:20" x14ac:dyDescent="0.3">
      <c r="A3028" s="26">
        <v>44673</v>
      </c>
      <c r="B3028" s="23" t="s">
        <v>45</v>
      </c>
      <c r="C3028" s="23" t="s">
        <v>46</v>
      </c>
      <c r="D3028" s="23" t="s">
        <v>47</v>
      </c>
      <c r="E3028" s="25">
        <v>170</v>
      </c>
      <c r="F3028" s="24">
        <v>123</v>
      </c>
      <c r="G3028" s="24">
        <v>182</v>
      </c>
      <c r="H3028" s="24">
        <v>71</v>
      </c>
      <c r="I3028" s="23" t="s">
        <v>1020</v>
      </c>
      <c r="J3028" s="24">
        <v>175</v>
      </c>
      <c r="K3028" s="23" t="s">
        <v>665</v>
      </c>
      <c r="L3028" s="32">
        <v>23</v>
      </c>
      <c r="M3028" s="31">
        <v>17</v>
      </c>
      <c r="N3028" s="31">
        <v>89</v>
      </c>
      <c r="O3028" s="30" t="s">
        <v>52</v>
      </c>
      <c r="P3028" s="25">
        <v>68</v>
      </c>
      <c r="Q3028" s="25">
        <v>98</v>
      </c>
      <c r="R3028" s="23" t="s">
        <v>51</v>
      </c>
      <c r="S3028" s="25">
        <v>43</v>
      </c>
      <c r="T3028" s="23" t="s">
        <v>113</v>
      </c>
    </row>
    <row r="3029" spans="1:20" x14ac:dyDescent="0.3">
      <c r="A3029" s="26">
        <v>44674</v>
      </c>
      <c r="B3029" s="23" t="s">
        <v>45</v>
      </c>
      <c r="C3029" s="23" t="s">
        <v>46</v>
      </c>
      <c r="D3029" s="23" t="s">
        <v>47</v>
      </c>
      <c r="E3029" s="25">
        <v>170</v>
      </c>
      <c r="F3029" s="24">
        <v>103</v>
      </c>
      <c r="G3029" s="24">
        <v>12</v>
      </c>
      <c r="H3029" s="24">
        <v>73</v>
      </c>
      <c r="I3029" s="23" t="s">
        <v>51</v>
      </c>
      <c r="J3029" s="24">
        <v>133</v>
      </c>
      <c r="K3029" s="23" t="s">
        <v>51</v>
      </c>
      <c r="L3029" s="32">
        <v>26</v>
      </c>
      <c r="M3029" s="31">
        <v>19</v>
      </c>
      <c r="N3029" s="31">
        <v>114</v>
      </c>
      <c r="O3029" s="30" t="s">
        <v>169</v>
      </c>
      <c r="P3029" s="25">
        <v>74</v>
      </c>
      <c r="Q3029" s="25">
        <v>99</v>
      </c>
      <c r="R3029" s="23" t="s">
        <v>80</v>
      </c>
      <c r="S3029" s="25">
        <v>59</v>
      </c>
      <c r="T3029" s="23" t="s">
        <v>769</v>
      </c>
    </row>
    <row r="3030" spans="1:20" x14ac:dyDescent="0.3">
      <c r="A3030" s="26">
        <v>44675</v>
      </c>
      <c r="B3030" s="23" t="s">
        <v>45</v>
      </c>
      <c r="C3030" s="23" t="s">
        <v>46</v>
      </c>
      <c r="D3030" s="23" t="s">
        <v>47</v>
      </c>
      <c r="E3030" s="25">
        <v>170</v>
      </c>
      <c r="F3030" s="24">
        <v>134</v>
      </c>
      <c r="G3030" s="24">
        <v>0</v>
      </c>
      <c r="H3030" s="24">
        <v>76</v>
      </c>
      <c r="I3030" s="23" t="s">
        <v>360</v>
      </c>
      <c r="J3030" s="24">
        <v>192</v>
      </c>
      <c r="K3030" s="23" t="s">
        <v>773</v>
      </c>
      <c r="L3030" s="30" t="s">
        <v>116</v>
      </c>
      <c r="M3030" s="31">
        <v>19</v>
      </c>
      <c r="N3030" s="31">
        <v>75</v>
      </c>
      <c r="O3030" s="30" t="s">
        <v>215</v>
      </c>
      <c r="P3030" s="25">
        <v>75</v>
      </c>
      <c r="Q3030" s="25">
        <v>98</v>
      </c>
      <c r="R3030" s="23" t="s">
        <v>301</v>
      </c>
      <c r="S3030" s="25">
        <v>44</v>
      </c>
      <c r="T3030" s="23" t="s">
        <v>250</v>
      </c>
    </row>
    <row r="3031" spans="1:20" x14ac:dyDescent="0.3">
      <c r="A3031" s="26">
        <v>44676</v>
      </c>
      <c r="B3031" s="23" t="s">
        <v>45</v>
      </c>
      <c r="C3031" s="23" t="s">
        <v>46</v>
      </c>
      <c r="D3031" s="23" t="s">
        <v>47</v>
      </c>
      <c r="E3031" s="25">
        <v>170</v>
      </c>
      <c r="F3031" s="24">
        <v>141</v>
      </c>
      <c r="G3031" s="24">
        <v>0</v>
      </c>
      <c r="H3031" s="24">
        <v>71</v>
      </c>
      <c r="I3031" s="23" t="s">
        <v>593</v>
      </c>
      <c r="J3031" s="24">
        <v>211</v>
      </c>
      <c r="K3031" s="23" t="s">
        <v>212</v>
      </c>
      <c r="L3031" s="30" t="s">
        <v>116</v>
      </c>
      <c r="M3031" s="31">
        <v>17</v>
      </c>
      <c r="N3031" s="31">
        <v>67</v>
      </c>
      <c r="O3031" s="30" t="s">
        <v>128</v>
      </c>
      <c r="P3031" s="25">
        <v>69</v>
      </c>
      <c r="Q3031" s="25">
        <v>100</v>
      </c>
      <c r="R3031" s="23" t="s">
        <v>301</v>
      </c>
      <c r="S3031" s="25">
        <v>49</v>
      </c>
      <c r="T3031" s="23" t="s">
        <v>51</v>
      </c>
    </row>
    <row r="3032" spans="1:20" x14ac:dyDescent="0.3">
      <c r="A3032" s="26">
        <v>44677</v>
      </c>
      <c r="B3032" s="23" t="s">
        <v>45</v>
      </c>
      <c r="C3032" s="23" t="s">
        <v>46</v>
      </c>
      <c r="D3032" s="23" t="s">
        <v>47</v>
      </c>
      <c r="E3032" s="25">
        <v>170</v>
      </c>
      <c r="F3032" s="24">
        <v>154</v>
      </c>
      <c r="G3032" s="24">
        <v>38</v>
      </c>
      <c r="H3032" s="24">
        <v>90</v>
      </c>
      <c r="I3032" s="23" t="s">
        <v>434</v>
      </c>
      <c r="J3032" s="24">
        <v>219</v>
      </c>
      <c r="K3032" s="23" t="s">
        <v>408</v>
      </c>
      <c r="L3032" s="30" t="s">
        <v>84</v>
      </c>
      <c r="M3032" s="31">
        <v>11</v>
      </c>
      <c r="N3032" s="31">
        <v>75</v>
      </c>
      <c r="O3032" s="30" t="s">
        <v>89</v>
      </c>
      <c r="P3032" s="25">
        <v>81</v>
      </c>
      <c r="Q3032" s="25">
        <v>98</v>
      </c>
      <c r="R3032" s="23" t="s">
        <v>51</v>
      </c>
      <c r="S3032" s="25">
        <v>52</v>
      </c>
      <c r="T3032" s="23" t="s">
        <v>169</v>
      </c>
    </row>
    <row r="3033" spans="1:20" x14ac:dyDescent="0.3">
      <c r="A3033" s="26">
        <v>44678</v>
      </c>
      <c r="B3033" s="23" t="s">
        <v>45</v>
      </c>
      <c r="C3033" s="23" t="s">
        <v>46</v>
      </c>
      <c r="D3033" s="23" t="s">
        <v>47</v>
      </c>
      <c r="E3033" s="25">
        <v>170</v>
      </c>
      <c r="F3033" s="24">
        <v>141</v>
      </c>
      <c r="G3033" s="24">
        <v>38</v>
      </c>
      <c r="H3033" s="24">
        <v>98</v>
      </c>
      <c r="I3033" s="23" t="s">
        <v>405</v>
      </c>
      <c r="J3033" s="24">
        <v>184</v>
      </c>
      <c r="K3033" s="23" t="s">
        <v>78</v>
      </c>
      <c r="L3033" s="30" t="s">
        <v>102</v>
      </c>
      <c r="M3033" s="31">
        <v>8</v>
      </c>
      <c r="N3033" s="31">
        <v>83</v>
      </c>
      <c r="O3033" s="30" t="s">
        <v>206</v>
      </c>
      <c r="P3033" s="25">
        <v>84</v>
      </c>
      <c r="Q3033" s="25">
        <v>100</v>
      </c>
      <c r="R3033" s="23" t="s">
        <v>51</v>
      </c>
      <c r="S3033" s="25">
        <v>62</v>
      </c>
      <c r="T3033" s="23" t="s">
        <v>113</v>
      </c>
    </row>
    <row r="3034" spans="1:20" x14ac:dyDescent="0.3">
      <c r="A3034" s="26">
        <v>44679</v>
      </c>
      <c r="B3034" s="23" t="s">
        <v>45</v>
      </c>
      <c r="C3034" s="23" t="s">
        <v>46</v>
      </c>
      <c r="D3034" s="23" t="s">
        <v>47</v>
      </c>
      <c r="E3034" s="25">
        <v>170</v>
      </c>
      <c r="F3034" s="24">
        <v>141</v>
      </c>
      <c r="G3034" s="24">
        <v>0</v>
      </c>
      <c r="H3034" s="24">
        <v>95</v>
      </c>
      <c r="I3034" s="23" t="s">
        <v>51</v>
      </c>
      <c r="J3034" s="24">
        <v>187</v>
      </c>
      <c r="K3034" s="23" t="s">
        <v>52</v>
      </c>
      <c r="L3034" s="30" t="s">
        <v>84</v>
      </c>
      <c r="M3034" s="31">
        <v>11</v>
      </c>
      <c r="N3034" s="31">
        <v>61</v>
      </c>
      <c r="O3034" s="30" t="s">
        <v>146</v>
      </c>
      <c r="P3034" s="25">
        <v>78</v>
      </c>
      <c r="Q3034" s="25">
        <v>99</v>
      </c>
      <c r="R3034" s="23" t="s">
        <v>51</v>
      </c>
      <c r="S3034" s="25">
        <v>58</v>
      </c>
      <c r="T3034" s="23" t="s">
        <v>169</v>
      </c>
    </row>
    <row r="3035" spans="1:20" x14ac:dyDescent="0.3">
      <c r="A3035" s="26">
        <v>44680</v>
      </c>
      <c r="B3035" s="23" t="s">
        <v>45</v>
      </c>
      <c r="C3035" s="23" t="s">
        <v>46</v>
      </c>
      <c r="D3035" s="23" t="s">
        <v>47</v>
      </c>
      <c r="E3035" s="25">
        <v>170</v>
      </c>
      <c r="F3035" s="24">
        <v>154</v>
      </c>
      <c r="G3035" s="24">
        <v>0</v>
      </c>
      <c r="H3035" s="24">
        <v>93</v>
      </c>
      <c r="I3035" s="23" t="s">
        <v>358</v>
      </c>
      <c r="J3035" s="24">
        <v>214</v>
      </c>
      <c r="K3035" s="23" t="s">
        <v>912</v>
      </c>
      <c r="L3035" s="30" t="s">
        <v>218</v>
      </c>
      <c r="M3035" s="31">
        <v>17</v>
      </c>
      <c r="N3035" s="31">
        <v>64</v>
      </c>
      <c r="O3035" s="30" t="s">
        <v>91</v>
      </c>
      <c r="P3035" s="25">
        <v>79</v>
      </c>
      <c r="Q3035" s="25">
        <v>99</v>
      </c>
      <c r="R3035" s="23" t="s">
        <v>51</v>
      </c>
      <c r="S3035" s="25">
        <v>59</v>
      </c>
      <c r="T3035" s="23" t="s">
        <v>128</v>
      </c>
    </row>
    <row r="3036" spans="1:20" x14ac:dyDescent="0.3">
      <c r="A3036" s="26">
        <v>44681</v>
      </c>
      <c r="B3036" s="23" t="s">
        <v>45</v>
      </c>
      <c r="C3036" s="23" t="s">
        <v>46</v>
      </c>
      <c r="D3036" s="23" t="s">
        <v>47</v>
      </c>
      <c r="E3036" s="25">
        <v>170</v>
      </c>
      <c r="F3036" s="24">
        <v>163</v>
      </c>
      <c r="G3036" s="24">
        <v>0</v>
      </c>
      <c r="H3036" s="24">
        <v>112</v>
      </c>
      <c r="I3036" s="23" t="s">
        <v>115</v>
      </c>
      <c r="J3036" s="24">
        <v>214</v>
      </c>
      <c r="K3036" s="23" t="s">
        <v>916</v>
      </c>
      <c r="L3036" s="30" t="s">
        <v>218</v>
      </c>
      <c r="M3036" s="31">
        <v>14</v>
      </c>
      <c r="N3036" s="31">
        <v>67</v>
      </c>
      <c r="O3036" s="30" t="s">
        <v>192</v>
      </c>
      <c r="P3036" s="25">
        <v>77</v>
      </c>
      <c r="Q3036" s="25">
        <v>98</v>
      </c>
      <c r="R3036" s="23" t="s">
        <v>510</v>
      </c>
      <c r="S3036" s="25">
        <v>61</v>
      </c>
      <c r="T3036" s="23" t="s">
        <v>121</v>
      </c>
    </row>
    <row r="3037" spans="1:20" x14ac:dyDescent="0.3">
      <c r="A3037" s="26">
        <v>44682</v>
      </c>
      <c r="B3037" s="23" t="s">
        <v>45</v>
      </c>
      <c r="C3037" s="23" t="s">
        <v>46</v>
      </c>
      <c r="D3037" s="23" t="s">
        <v>47</v>
      </c>
      <c r="E3037" s="25">
        <v>170</v>
      </c>
      <c r="F3037" s="24">
        <v>134</v>
      </c>
      <c r="G3037" s="24">
        <v>0</v>
      </c>
      <c r="H3037" s="24">
        <v>117</v>
      </c>
      <c r="I3037" s="23" t="s">
        <v>634</v>
      </c>
      <c r="J3037" s="24">
        <v>151</v>
      </c>
      <c r="K3037" s="23" t="s">
        <v>954</v>
      </c>
      <c r="L3037" s="32">
        <v>36</v>
      </c>
      <c r="M3037" s="31">
        <v>8</v>
      </c>
      <c r="N3037" s="31">
        <v>47</v>
      </c>
      <c r="O3037" s="30" t="s">
        <v>158</v>
      </c>
      <c r="P3037" s="25">
        <v>89</v>
      </c>
      <c r="Q3037" s="25">
        <v>98</v>
      </c>
      <c r="R3037" s="23" t="s">
        <v>74</v>
      </c>
      <c r="S3037" s="25">
        <v>78</v>
      </c>
      <c r="T3037" s="23" t="s">
        <v>139</v>
      </c>
    </row>
    <row r="3038" spans="1:20" x14ac:dyDescent="0.3">
      <c r="A3038" s="26">
        <v>44683</v>
      </c>
      <c r="B3038" s="23" t="s">
        <v>45</v>
      </c>
      <c r="C3038" s="23" t="s">
        <v>46</v>
      </c>
      <c r="D3038" s="23" t="s">
        <v>47</v>
      </c>
      <c r="E3038" s="25">
        <v>170</v>
      </c>
      <c r="F3038" s="24">
        <v>112</v>
      </c>
      <c r="G3038" s="24">
        <v>18</v>
      </c>
      <c r="H3038" s="24">
        <v>94</v>
      </c>
      <c r="I3038" s="23" t="s">
        <v>172</v>
      </c>
      <c r="J3038" s="24">
        <v>130</v>
      </c>
      <c r="K3038" s="23" t="s">
        <v>55</v>
      </c>
      <c r="L3038" s="32">
        <v>36</v>
      </c>
      <c r="M3038" s="31">
        <v>8</v>
      </c>
      <c r="N3038" s="31">
        <v>39</v>
      </c>
      <c r="O3038" s="30" t="s">
        <v>257</v>
      </c>
      <c r="P3038" s="25">
        <v>86</v>
      </c>
      <c r="Q3038" s="25">
        <v>98</v>
      </c>
      <c r="R3038" s="23" t="s">
        <v>51</v>
      </c>
      <c r="S3038" s="25">
        <v>76</v>
      </c>
      <c r="T3038" s="23" t="s">
        <v>439</v>
      </c>
    </row>
    <row r="3039" spans="1:20" x14ac:dyDescent="0.3">
      <c r="A3039" s="26">
        <v>44684</v>
      </c>
      <c r="B3039" s="23" t="s">
        <v>45</v>
      </c>
      <c r="C3039" s="23" t="s">
        <v>46</v>
      </c>
      <c r="D3039" s="23" t="s">
        <v>47</v>
      </c>
      <c r="E3039" s="25">
        <v>170</v>
      </c>
      <c r="F3039" s="24">
        <v>128</v>
      </c>
      <c r="G3039" s="24">
        <v>0</v>
      </c>
      <c r="H3039" s="24">
        <v>94</v>
      </c>
      <c r="I3039" s="23" t="s">
        <v>115</v>
      </c>
      <c r="J3039" s="24">
        <v>163</v>
      </c>
      <c r="K3039" s="23" t="s">
        <v>659</v>
      </c>
      <c r="L3039" s="30" t="s">
        <v>116</v>
      </c>
      <c r="M3039" s="31">
        <v>8</v>
      </c>
      <c r="N3039" s="31">
        <v>44</v>
      </c>
      <c r="O3039" s="30" t="s">
        <v>129</v>
      </c>
      <c r="P3039" s="25">
        <v>87</v>
      </c>
      <c r="Q3039" s="25">
        <v>100</v>
      </c>
      <c r="R3039" s="23" t="s">
        <v>51</v>
      </c>
      <c r="S3039" s="25">
        <v>63</v>
      </c>
      <c r="T3039" s="23" t="s">
        <v>95</v>
      </c>
    </row>
    <row r="3040" spans="1:20" x14ac:dyDescent="0.3">
      <c r="A3040" s="26">
        <v>44685</v>
      </c>
      <c r="B3040" s="23" t="s">
        <v>45</v>
      </c>
      <c r="C3040" s="23" t="s">
        <v>46</v>
      </c>
      <c r="D3040" s="23" t="s">
        <v>47</v>
      </c>
      <c r="E3040" s="25">
        <v>170</v>
      </c>
      <c r="F3040" s="24">
        <v>133</v>
      </c>
      <c r="G3040" s="24">
        <v>0</v>
      </c>
      <c r="H3040" s="24">
        <v>96</v>
      </c>
      <c r="I3040" s="23" t="s">
        <v>997</v>
      </c>
      <c r="J3040" s="24">
        <v>170</v>
      </c>
      <c r="K3040" s="23" t="s">
        <v>400</v>
      </c>
      <c r="L3040" s="30" t="s">
        <v>116</v>
      </c>
      <c r="M3040" s="31">
        <v>11</v>
      </c>
      <c r="N3040" s="31">
        <v>58</v>
      </c>
      <c r="O3040" s="30" t="s">
        <v>148</v>
      </c>
      <c r="P3040" s="25">
        <v>76</v>
      </c>
      <c r="Q3040" s="25">
        <v>95</v>
      </c>
      <c r="R3040" s="23" t="s">
        <v>51</v>
      </c>
      <c r="S3040" s="25">
        <v>66</v>
      </c>
      <c r="T3040" s="23" t="s">
        <v>81</v>
      </c>
    </row>
    <row r="3041" spans="1:20" x14ac:dyDescent="0.3">
      <c r="A3041" s="26">
        <v>44686</v>
      </c>
      <c r="B3041" s="23" t="s">
        <v>45</v>
      </c>
      <c r="C3041" s="23" t="s">
        <v>46</v>
      </c>
      <c r="D3041" s="23" t="s">
        <v>47</v>
      </c>
      <c r="E3041" s="25">
        <v>170</v>
      </c>
      <c r="F3041" s="24">
        <v>142</v>
      </c>
      <c r="G3041" s="24">
        <v>0</v>
      </c>
      <c r="H3041" s="24">
        <v>83</v>
      </c>
      <c r="I3041" s="23" t="s">
        <v>51</v>
      </c>
      <c r="J3041" s="24">
        <v>201</v>
      </c>
      <c r="K3041" s="23" t="s">
        <v>402</v>
      </c>
      <c r="L3041" s="30" t="s">
        <v>84</v>
      </c>
      <c r="M3041" s="31">
        <v>17</v>
      </c>
      <c r="N3041" s="31">
        <v>67</v>
      </c>
      <c r="O3041" s="30" t="s">
        <v>158</v>
      </c>
      <c r="P3041" s="25">
        <v>76</v>
      </c>
      <c r="Q3041" s="25">
        <v>98</v>
      </c>
      <c r="R3041" s="23" t="s">
        <v>51</v>
      </c>
      <c r="S3041" s="25">
        <v>55</v>
      </c>
      <c r="T3041" s="23" t="s">
        <v>81</v>
      </c>
    </row>
    <row r="3042" spans="1:20" x14ac:dyDescent="0.3">
      <c r="A3042" s="26">
        <v>44687</v>
      </c>
      <c r="B3042" s="23" t="s">
        <v>45</v>
      </c>
      <c r="C3042" s="23" t="s">
        <v>46</v>
      </c>
      <c r="D3042" s="23" t="s">
        <v>47</v>
      </c>
      <c r="E3042" s="25">
        <v>170</v>
      </c>
      <c r="F3042" s="24">
        <v>160</v>
      </c>
      <c r="G3042" s="24">
        <v>0</v>
      </c>
      <c r="H3042" s="24">
        <v>115</v>
      </c>
      <c r="I3042" s="23" t="s">
        <v>115</v>
      </c>
      <c r="J3042" s="24">
        <v>205</v>
      </c>
      <c r="K3042" s="23" t="s">
        <v>1040</v>
      </c>
      <c r="L3042" s="30" t="s">
        <v>84</v>
      </c>
      <c r="M3042" s="31">
        <v>17</v>
      </c>
      <c r="N3042" s="31">
        <v>67</v>
      </c>
      <c r="O3042" s="30" t="s">
        <v>61</v>
      </c>
      <c r="P3042" s="25">
        <v>72</v>
      </c>
      <c r="Q3042" s="25">
        <v>93</v>
      </c>
      <c r="R3042" s="23" t="s">
        <v>51</v>
      </c>
      <c r="S3042" s="25">
        <v>53</v>
      </c>
      <c r="T3042" s="23" t="s">
        <v>133</v>
      </c>
    </row>
    <row r="3043" spans="1:20" x14ac:dyDescent="0.3">
      <c r="A3043" s="26">
        <v>44688</v>
      </c>
      <c r="B3043" s="23" t="s">
        <v>45</v>
      </c>
      <c r="C3043" s="23" t="s">
        <v>46</v>
      </c>
      <c r="D3043" s="23" t="s">
        <v>47</v>
      </c>
      <c r="E3043" s="25">
        <v>170</v>
      </c>
      <c r="F3043" s="24">
        <v>162</v>
      </c>
      <c r="G3043" s="24">
        <v>0</v>
      </c>
      <c r="H3043" s="24">
        <v>99</v>
      </c>
      <c r="I3043" s="23" t="s">
        <v>51</v>
      </c>
      <c r="J3043" s="24">
        <v>224</v>
      </c>
      <c r="K3043" s="23" t="s">
        <v>696</v>
      </c>
      <c r="L3043" s="32">
        <v>36</v>
      </c>
      <c r="M3043" s="31">
        <v>19</v>
      </c>
      <c r="N3043" s="31">
        <v>69</v>
      </c>
      <c r="O3043" s="30" t="s">
        <v>61</v>
      </c>
      <c r="P3043" s="25">
        <v>70</v>
      </c>
      <c r="Q3043" s="25">
        <v>96</v>
      </c>
      <c r="R3043" s="23" t="s">
        <v>51</v>
      </c>
      <c r="S3043" s="25">
        <v>49</v>
      </c>
      <c r="T3043" s="23" t="s">
        <v>113</v>
      </c>
    </row>
    <row r="3044" spans="1:20" x14ac:dyDescent="0.3">
      <c r="A3044" s="26">
        <v>44689</v>
      </c>
      <c r="B3044" s="23" t="s">
        <v>45</v>
      </c>
      <c r="C3044" s="23" t="s">
        <v>46</v>
      </c>
      <c r="D3044" s="23" t="s">
        <v>47</v>
      </c>
      <c r="E3044" s="25">
        <v>170</v>
      </c>
      <c r="F3044" s="24">
        <v>173</v>
      </c>
      <c r="G3044" s="24">
        <v>0</v>
      </c>
      <c r="H3044" s="24">
        <v>114</v>
      </c>
      <c r="I3044" s="23" t="s">
        <v>1151</v>
      </c>
      <c r="J3044" s="24">
        <v>232</v>
      </c>
      <c r="K3044" s="23" t="s">
        <v>339</v>
      </c>
      <c r="L3044" s="30" t="s">
        <v>263</v>
      </c>
      <c r="M3044" s="31">
        <v>19</v>
      </c>
      <c r="N3044" s="31">
        <v>67</v>
      </c>
      <c r="O3044" s="30" t="s">
        <v>50</v>
      </c>
      <c r="P3044" s="25">
        <v>72</v>
      </c>
      <c r="Q3044" s="25">
        <v>98</v>
      </c>
      <c r="R3044" s="23" t="s">
        <v>494</v>
      </c>
      <c r="S3044" s="25">
        <v>57</v>
      </c>
      <c r="T3044" s="23" t="s">
        <v>61</v>
      </c>
    </row>
    <row r="3045" spans="1:20" x14ac:dyDescent="0.3">
      <c r="A3045" s="26">
        <v>44690</v>
      </c>
      <c r="B3045" s="23" t="s">
        <v>45</v>
      </c>
      <c r="C3045" s="23" t="s">
        <v>46</v>
      </c>
      <c r="D3045" s="23" t="s">
        <v>47</v>
      </c>
      <c r="E3045" s="25">
        <v>170</v>
      </c>
      <c r="F3045" s="24">
        <v>186</v>
      </c>
      <c r="G3045" s="24">
        <v>0</v>
      </c>
      <c r="H3045" s="24">
        <v>96</v>
      </c>
      <c r="I3045" s="23" t="s">
        <v>690</v>
      </c>
      <c r="J3045" s="24">
        <v>277</v>
      </c>
      <c r="K3045" s="23" t="s">
        <v>262</v>
      </c>
      <c r="L3045" s="30" t="s">
        <v>84</v>
      </c>
      <c r="M3045" s="31">
        <v>6</v>
      </c>
      <c r="N3045" s="31">
        <v>58</v>
      </c>
      <c r="O3045" s="30" t="s">
        <v>94</v>
      </c>
      <c r="P3045" s="25">
        <v>58</v>
      </c>
      <c r="Q3045" s="25">
        <v>99</v>
      </c>
      <c r="R3045" s="23" t="s">
        <v>51</v>
      </c>
      <c r="S3045" s="25">
        <v>30</v>
      </c>
      <c r="T3045" s="23" t="s">
        <v>135</v>
      </c>
    </row>
    <row r="3046" spans="1:20" x14ac:dyDescent="0.3">
      <c r="A3046" s="26">
        <v>44691</v>
      </c>
      <c r="B3046" s="23" t="s">
        <v>45</v>
      </c>
      <c r="C3046" s="23" t="s">
        <v>46</v>
      </c>
      <c r="D3046" s="23" t="s">
        <v>47</v>
      </c>
      <c r="E3046" s="25">
        <v>170</v>
      </c>
      <c r="F3046" s="24">
        <v>166</v>
      </c>
      <c r="G3046" s="24">
        <v>0</v>
      </c>
      <c r="H3046" s="24">
        <v>99</v>
      </c>
      <c r="I3046" s="23" t="s">
        <v>137</v>
      </c>
      <c r="J3046" s="24">
        <v>233</v>
      </c>
      <c r="K3046" s="23" t="s">
        <v>135</v>
      </c>
      <c r="L3046" s="32">
        <v>99</v>
      </c>
      <c r="M3046" s="31">
        <v>14</v>
      </c>
      <c r="N3046" s="31">
        <v>64</v>
      </c>
      <c r="O3046" s="30" t="s">
        <v>60</v>
      </c>
      <c r="P3046" s="25">
        <v>68</v>
      </c>
      <c r="Q3046" s="25">
        <v>96</v>
      </c>
      <c r="R3046" s="23" t="s">
        <v>258</v>
      </c>
      <c r="S3046" s="25">
        <v>55</v>
      </c>
      <c r="T3046" s="23" t="s">
        <v>121</v>
      </c>
    </row>
    <row r="3047" spans="1:20" x14ac:dyDescent="0.3">
      <c r="A3047" s="26">
        <v>44692</v>
      </c>
      <c r="B3047" s="23" t="s">
        <v>45</v>
      </c>
      <c r="C3047" s="23" t="s">
        <v>46</v>
      </c>
      <c r="D3047" s="23" t="s">
        <v>47</v>
      </c>
      <c r="E3047" s="25">
        <v>170</v>
      </c>
      <c r="F3047" s="24">
        <v>144</v>
      </c>
      <c r="G3047" s="24">
        <v>0</v>
      </c>
      <c r="H3047" s="24">
        <v>108</v>
      </c>
      <c r="I3047" s="23" t="s">
        <v>825</v>
      </c>
      <c r="J3047" s="24">
        <v>180</v>
      </c>
      <c r="K3047" s="23" t="s">
        <v>856</v>
      </c>
      <c r="L3047" s="30" t="s">
        <v>84</v>
      </c>
      <c r="M3047" s="31">
        <v>14</v>
      </c>
      <c r="N3047" s="31">
        <v>72</v>
      </c>
      <c r="O3047" s="30" t="s">
        <v>226</v>
      </c>
      <c r="P3047" s="25">
        <v>86</v>
      </c>
      <c r="Q3047" s="25">
        <v>98</v>
      </c>
      <c r="R3047" s="23" t="s">
        <v>51</v>
      </c>
      <c r="S3047" s="25">
        <v>71</v>
      </c>
      <c r="T3047" s="23" t="s">
        <v>201</v>
      </c>
    </row>
    <row r="3048" spans="1:20" x14ac:dyDescent="0.3">
      <c r="A3048" s="26">
        <v>44693</v>
      </c>
      <c r="B3048" s="23" t="s">
        <v>45</v>
      </c>
      <c r="C3048" s="23" t="s">
        <v>46</v>
      </c>
      <c r="D3048" s="23" t="s">
        <v>47</v>
      </c>
      <c r="E3048" s="25">
        <v>170</v>
      </c>
      <c r="F3048" s="24">
        <v>156</v>
      </c>
      <c r="G3048" s="24">
        <v>0</v>
      </c>
      <c r="H3048" s="24">
        <v>141</v>
      </c>
      <c r="I3048" s="23" t="s">
        <v>51</v>
      </c>
      <c r="J3048" s="24">
        <v>172</v>
      </c>
      <c r="K3048" s="23" t="s">
        <v>659</v>
      </c>
      <c r="L3048" s="30" t="s">
        <v>116</v>
      </c>
      <c r="M3048" s="31">
        <v>11</v>
      </c>
      <c r="N3048" s="31">
        <v>42</v>
      </c>
      <c r="O3048" s="30" t="s">
        <v>113</v>
      </c>
      <c r="P3048" s="25">
        <v>85</v>
      </c>
      <c r="Q3048" s="25">
        <v>98</v>
      </c>
      <c r="R3048" s="23" t="s">
        <v>51</v>
      </c>
      <c r="S3048" s="25">
        <v>75</v>
      </c>
      <c r="T3048" s="23" t="s">
        <v>148</v>
      </c>
    </row>
    <row r="3049" spans="1:20" x14ac:dyDescent="0.3">
      <c r="A3049" s="26">
        <v>44694</v>
      </c>
      <c r="B3049" s="23" t="s">
        <v>45</v>
      </c>
      <c r="C3049" s="23" t="s">
        <v>46</v>
      </c>
      <c r="D3049" s="23" t="s">
        <v>47</v>
      </c>
      <c r="E3049" s="25">
        <v>170</v>
      </c>
      <c r="F3049" s="24">
        <v>166</v>
      </c>
      <c r="G3049" s="24">
        <v>0</v>
      </c>
      <c r="H3049" s="24">
        <v>138</v>
      </c>
      <c r="I3049" s="23" t="s">
        <v>103</v>
      </c>
      <c r="J3049" s="24">
        <v>194</v>
      </c>
      <c r="K3049" s="23" t="s">
        <v>1152</v>
      </c>
      <c r="L3049" s="30" t="s">
        <v>218</v>
      </c>
      <c r="M3049" s="31">
        <v>11</v>
      </c>
      <c r="N3049" s="31">
        <v>36</v>
      </c>
      <c r="O3049" s="30" t="s">
        <v>129</v>
      </c>
      <c r="P3049" s="25">
        <v>85</v>
      </c>
      <c r="Q3049" s="25">
        <v>98</v>
      </c>
      <c r="R3049" s="23" t="s">
        <v>51</v>
      </c>
      <c r="S3049" s="25">
        <v>75</v>
      </c>
      <c r="T3049" s="23" t="s">
        <v>139</v>
      </c>
    </row>
    <row r="3050" spans="1:20" x14ac:dyDescent="0.3">
      <c r="A3050" s="26">
        <v>44695</v>
      </c>
      <c r="B3050" s="23" t="s">
        <v>45</v>
      </c>
      <c r="C3050" s="23" t="s">
        <v>46</v>
      </c>
      <c r="D3050" s="23" t="s">
        <v>47</v>
      </c>
      <c r="E3050" s="25">
        <v>170</v>
      </c>
      <c r="F3050" s="24">
        <v>202</v>
      </c>
      <c r="G3050" s="24">
        <v>14</v>
      </c>
      <c r="H3050" s="24">
        <v>151</v>
      </c>
      <c r="I3050" s="23" t="s">
        <v>304</v>
      </c>
      <c r="J3050" s="24">
        <v>253</v>
      </c>
      <c r="K3050" s="23" t="s">
        <v>771</v>
      </c>
      <c r="L3050" s="32">
        <v>24</v>
      </c>
      <c r="M3050" s="31">
        <v>6</v>
      </c>
      <c r="N3050" s="31">
        <v>125</v>
      </c>
      <c r="O3050" s="30" t="s">
        <v>763</v>
      </c>
      <c r="P3050" s="25">
        <v>76</v>
      </c>
      <c r="Q3050" s="25">
        <v>94</v>
      </c>
      <c r="R3050" s="23" t="s">
        <v>51</v>
      </c>
      <c r="S3050" s="25">
        <v>53</v>
      </c>
      <c r="T3050" s="23" t="s">
        <v>260</v>
      </c>
    </row>
    <row r="3051" spans="1:20" x14ac:dyDescent="0.3">
      <c r="A3051" s="26">
        <v>44696</v>
      </c>
      <c r="B3051" s="23" t="s">
        <v>45</v>
      </c>
      <c r="C3051" s="23" t="s">
        <v>46</v>
      </c>
      <c r="D3051" s="23" t="s">
        <v>47</v>
      </c>
      <c r="E3051" s="25">
        <v>170</v>
      </c>
      <c r="F3051" s="24">
        <v>196</v>
      </c>
      <c r="G3051" s="24">
        <v>0</v>
      </c>
      <c r="H3051" s="24">
        <v>137</v>
      </c>
      <c r="I3051" s="23" t="s">
        <v>652</v>
      </c>
      <c r="J3051" s="24">
        <v>256</v>
      </c>
      <c r="K3051" s="23" t="s">
        <v>291</v>
      </c>
      <c r="L3051" s="32">
        <v>23</v>
      </c>
      <c r="M3051" s="31">
        <v>17</v>
      </c>
      <c r="N3051" s="31">
        <v>94</v>
      </c>
      <c r="O3051" s="30" t="s">
        <v>188</v>
      </c>
      <c r="P3051" s="25">
        <v>72</v>
      </c>
      <c r="Q3051" s="25">
        <v>96</v>
      </c>
      <c r="R3051" s="23" t="s">
        <v>229</v>
      </c>
      <c r="S3051" s="25">
        <v>40</v>
      </c>
      <c r="T3051" s="23" t="s">
        <v>121</v>
      </c>
    </row>
    <row r="3052" spans="1:20" x14ac:dyDescent="0.3">
      <c r="A3052" s="26">
        <v>44697</v>
      </c>
      <c r="B3052" s="23" t="s">
        <v>45</v>
      </c>
      <c r="C3052" s="23" t="s">
        <v>46</v>
      </c>
      <c r="D3052" s="23" t="s">
        <v>47</v>
      </c>
      <c r="E3052" s="25">
        <v>170</v>
      </c>
      <c r="F3052" s="24">
        <v>200</v>
      </c>
      <c r="G3052" s="24">
        <v>0</v>
      </c>
      <c r="H3052" s="24">
        <v>124</v>
      </c>
      <c r="I3052" s="23" t="s">
        <v>798</v>
      </c>
      <c r="J3052" s="24">
        <v>276</v>
      </c>
      <c r="K3052" s="23" t="s">
        <v>317</v>
      </c>
      <c r="L3052" s="32">
        <v>22</v>
      </c>
      <c r="M3052" s="31">
        <v>11</v>
      </c>
      <c r="N3052" s="31">
        <v>89</v>
      </c>
      <c r="O3052" s="30" t="s">
        <v>117</v>
      </c>
      <c r="P3052" s="25">
        <v>67</v>
      </c>
      <c r="Q3052" s="25">
        <v>98</v>
      </c>
      <c r="R3052" s="23" t="s">
        <v>51</v>
      </c>
      <c r="S3052" s="25">
        <v>40</v>
      </c>
      <c r="T3052" s="23" t="s">
        <v>206</v>
      </c>
    </row>
    <row r="3053" spans="1:20" x14ac:dyDescent="0.3">
      <c r="A3053" s="26">
        <v>44698</v>
      </c>
      <c r="B3053" s="23" t="s">
        <v>45</v>
      </c>
      <c r="C3053" s="23" t="s">
        <v>46</v>
      </c>
      <c r="D3053" s="23" t="s">
        <v>47</v>
      </c>
      <c r="E3053" s="25">
        <v>170</v>
      </c>
      <c r="F3053" s="24">
        <v>214</v>
      </c>
      <c r="G3053" s="24">
        <v>0</v>
      </c>
      <c r="H3053" s="24">
        <v>124</v>
      </c>
      <c r="I3053" s="23" t="s">
        <v>346</v>
      </c>
      <c r="J3053" s="24">
        <v>303</v>
      </c>
      <c r="K3053" s="23" t="s">
        <v>839</v>
      </c>
      <c r="L3053" s="30" t="s">
        <v>84</v>
      </c>
      <c r="M3053" s="31">
        <v>22</v>
      </c>
      <c r="N3053" s="31">
        <v>122</v>
      </c>
      <c r="O3053" s="30" t="s">
        <v>61</v>
      </c>
      <c r="P3053" s="25">
        <v>69</v>
      </c>
      <c r="Q3053" s="25">
        <v>98</v>
      </c>
      <c r="R3053" s="23" t="s">
        <v>51</v>
      </c>
      <c r="S3053" s="25">
        <v>30</v>
      </c>
      <c r="T3053" s="23" t="s">
        <v>94</v>
      </c>
    </row>
    <row r="3054" spans="1:20" x14ac:dyDescent="0.3">
      <c r="A3054" s="26">
        <v>44699</v>
      </c>
      <c r="B3054" s="23" t="s">
        <v>45</v>
      </c>
      <c r="C3054" s="23" t="s">
        <v>46</v>
      </c>
      <c r="D3054" s="23" t="s">
        <v>47</v>
      </c>
      <c r="E3054" s="25">
        <v>170</v>
      </c>
      <c r="F3054" s="24">
        <v>194</v>
      </c>
      <c r="G3054" s="24">
        <v>0</v>
      </c>
      <c r="H3054" s="24">
        <v>147</v>
      </c>
      <c r="I3054" s="23" t="s">
        <v>165</v>
      </c>
      <c r="J3054" s="24">
        <v>240</v>
      </c>
      <c r="K3054" s="23" t="s">
        <v>78</v>
      </c>
      <c r="L3054" s="30" t="s">
        <v>84</v>
      </c>
      <c r="M3054" s="31">
        <v>11</v>
      </c>
      <c r="N3054" s="31">
        <v>86</v>
      </c>
      <c r="O3054" s="30" t="s">
        <v>52</v>
      </c>
      <c r="P3054" s="25">
        <v>75</v>
      </c>
      <c r="Q3054" s="25">
        <v>96</v>
      </c>
      <c r="R3054" s="23" t="s">
        <v>51</v>
      </c>
      <c r="S3054" s="25">
        <v>63</v>
      </c>
      <c r="T3054" s="23" t="s">
        <v>81</v>
      </c>
    </row>
    <row r="3055" spans="1:20" x14ac:dyDescent="0.3">
      <c r="A3055" s="26">
        <v>44700</v>
      </c>
      <c r="B3055" s="23" t="s">
        <v>45</v>
      </c>
      <c r="C3055" s="23" t="s">
        <v>46</v>
      </c>
      <c r="D3055" s="23" t="s">
        <v>47</v>
      </c>
      <c r="E3055" s="25">
        <v>170</v>
      </c>
      <c r="F3055" s="24">
        <v>178</v>
      </c>
      <c r="G3055" s="24">
        <v>0</v>
      </c>
      <c r="H3055" s="24">
        <v>126</v>
      </c>
      <c r="I3055" s="23" t="s">
        <v>682</v>
      </c>
      <c r="J3055" s="24">
        <v>230</v>
      </c>
      <c r="K3055" s="23" t="s">
        <v>50</v>
      </c>
      <c r="L3055" s="32">
        <v>36</v>
      </c>
      <c r="M3055" s="31">
        <v>17</v>
      </c>
      <c r="N3055" s="31">
        <v>58</v>
      </c>
      <c r="O3055" s="30" t="s">
        <v>135</v>
      </c>
      <c r="P3055" s="25">
        <v>69</v>
      </c>
      <c r="Q3055" s="25">
        <v>93</v>
      </c>
      <c r="R3055" s="23" t="s">
        <v>229</v>
      </c>
      <c r="S3055" s="25">
        <v>54</v>
      </c>
      <c r="T3055" s="23" t="s">
        <v>215</v>
      </c>
    </row>
    <row r="3056" spans="1:20" x14ac:dyDescent="0.3">
      <c r="A3056" s="26">
        <v>44701</v>
      </c>
      <c r="B3056" s="23" t="s">
        <v>45</v>
      </c>
      <c r="C3056" s="23" t="s">
        <v>46</v>
      </c>
      <c r="D3056" s="23" t="s">
        <v>47</v>
      </c>
      <c r="E3056" s="25">
        <v>170</v>
      </c>
      <c r="F3056" s="24">
        <v>178</v>
      </c>
      <c r="G3056" s="24">
        <v>0</v>
      </c>
      <c r="H3056" s="24">
        <v>154</v>
      </c>
      <c r="I3056" s="23" t="s">
        <v>280</v>
      </c>
      <c r="J3056" s="24">
        <v>201</v>
      </c>
      <c r="K3056" s="23" t="s">
        <v>61</v>
      </c>
      <c r="L3056" s="30" t="s">
        <v>218</v>
      </c>
      <c r="M3056" s="31">
        <v>6</v>
      </c>
      <c r="N3056" s="31">
        <v>44</v>
      </c>
      <c r="O3056" s="30" t="s">
        <v>133</v>
      </c>
      <c r="P3056" s="25">
        <v>81</v>
      </c>
      <c r="Q3056" s="25">
        <v>90</v>
      </c>
      <c r="R3056" s="23" t="s">
        <v>51</v>
      </c>
      <c r="S3056" s="25">
        <v>72</v>
      </c>
      <c r="T3056" s="23" t="s">
        <v>64</v>
      </c>
    </row>
    <row r="3057" spans="1:20" x14ac:dyDescent="0.3">
      <c r="A3057" s="26">
        <v>44702</v>
      </c>
      <c r="B3057" s="23" t="s">
        <v>45</v>
      </c>
      <c r="C3057" s="23" t="s">
        <v>46</v>
      </c>
      <c r="D3057" s="23" t="s">
        <v>47</v>
      </c>
      <c r="E3057" s="25">
        <v>170</v>
      </c>
      <c r="F3057" s="24">
        <v>192</v>
      </c>
      <c r="G3057" s="24">
        <v>12</v>
      </c>
      <c r="H3057" s="24">
        <v>160</v>
      </c>
      <c r="I3057" s="23" t="s">
        <v>51</v>
      </c>
      <c r="J3057" s="24">
        <v>223</v>
      </c>
      <c r="K3057" s="23" t="s">
        <v>168</v>
      </c>
      <c r="L3057" s="30" t="s">
        <v>84</v>
      </c>
      <c r="M3057" s="31">
        <v>8</v>
      </c>
      <c r="N3057" s="31">
        <v>108</v>
      </c>
      <c r="O3057" s="30" t="s">
        <v>107</v>
      </c>
      <c r="P3057" s="25">
        <v>85</v>
      </c>
      <c r="Q3057" s="25">
        <v>96</v>
      </c>
      <c r="R3057" s="23" t="s">
        <v>159</v>
      </c>
      <c r="S3057" s="25">
        <v>75</v>
      </c>
      <c r="T3057" s="23" t="s">
        <v>139</v>
      </c>
    </row>
    <row r="3058" spans="1:20" x14ac:dyDescent="0.3">
      <c r="A3058" s="26">
        <v>44703</v>
      </c>
      <c r="B3058" s="23" t="s">
        <v>45</v>
      </c>
      <c r="C3058" s="23" t="s">
        <v>46</v>
      </c>
      <c r="D3058" s="23" t="s">
        <v>47</v>
      </c>
      <c r="E3058" s="25">
        <v>170</v>
      </c>
      <c r="F3058" s="24">
        <v>188</v>
      </c>
      <c r="G3058" s="24">
        <v>66</v>
      </c>
      <c r="H3058" s="24">
        <v>145</v>
      </c>
      <c r="I3058" s="23" t="s">
        <v>156</v>
      </c>
      <c r="J3058" s="24">
        <v>232</v>
      </c>
      <c r="K3058" s="23" t="s">
        <v>783</v>
      </c>
      <c r="L3058" s="32">
        <v>35</v>
      </c>
      <c r="M3058" s="31">
        <v>14</v>
      </c>
      <c r="N3058" s="31">
        <v>69</v>
      </c>
      <c r="O3058" s="30" t="s">
        <v>113</v>
      </c>
      <c r="P3058" s="25">
        <v>86</v>
      </c>
      <c r="Q3058" s="25">
        <v>97</v>
      </c>
      <c r="R3058" s="23" t="s">
        <v>51</v>
      </c>
      <c r="S3058" s="25">
        <v>69</v>
      </c>
      <c r="T3058" s="23" t="s">
        <v>117</v>
      </c>
    </row>
    <row r="3059" spans="1:20" x14ac:dyDescent="0.3">
      <c r="A3059" s="26">
        <v>44704</v>
      </c>
      <c r="B3059" s="23" t="s">
        <v>45</v>
      </c>
      <c r="C3059" s="23" t="s">
        <v>46</v>
      </c>
      <c r="D3059" s="23" t="s">
        <v>47</v>
      </c>
      <c r="E3059" s="25">
        <v>170</v>
      </c>
      <c r="F3059" s="24">
        <v>150</v>
      </c>
      <c r="G3059" s="24">
        <v>12</v>
      </c>
      <c r="H3059" s="24">
        <v>105</v>
      </c>
      <c r="I3059" s="23" t="s">
        <v>394</v>
      </c>
      <c r="J3059" s="24">
        <v>196</v>
      </c>
      <c r="K3059" s="23" t="s">
        <v>1153</v>
      </c>
      <c r="L3059" s="32">
        <v>36</v>
      </c>
      <c r="M3059" s="31">
        <v>3</v>
      </c>
      <c r="N3059" s="31">
        <v>72</v>
      </c>
      <c r="O3059" s="30" t="s">
        <v>352</v>
      </c>
      <c r="P3059" s="25">
        <v>90</v>
      </c>
      <c r="Q3059" s="25">
        <v>99</v>
      </c>
      <c r="R3059" s="23" t="s">
        <v>159</v>
      </c>
      <c r="S3059" s="25">
        <v>70</v>
      </c>
      <c r="T3059" s="23" t="s">
        <v>226</v>
      </c>
    </row>
    <row r="3060" spans="1:20" x14ac:dyDescent="0.3">
      <c r="A3060" s="26">
        <v>44705</v>
      </c>
      <c r="B3060" s="23" t="s">
        <v>45</v>
      </c>
      <c r="C3060" s="23" t="s">
        <v>46</v>
      </c>
      <c r="D3060" s="23" t="s">
        <v>47</v>
      </c>
      <c r="E3060" s="25">
        <v>170</v>
      </c>
      <c r="F3060" s="24">
        <v>132</v>
      </c>
      <c r="G3060" s="24">
        <v>20</v>
      </c>
      <c r="H3060" s="24">
        <v>98</v>
      </c>
      <c r="I3060" s="23" t="s">
        <v>1154</v>
      </c>
      <c r="J3060" s="24">
        <v>167</v>
      </c>
      <c r="K3060" s="23" t="s">
        <v>466</v>
      </c>
      <c r="L3060" s="32">
        <v>33</v>
      </c>
      <c r="M3060" s="31">
        <v>3</v>
      </c>
      <c r="N3060" s="31">
        <v>58</v>
      </c>
      <c r="O3060" s="30" t="s">
        <v>89</v>
      </c>
      <c r="P3060" s="25">
        <v>75</v>
      </c>
      <c r="Q3060" s="25">
        <v>98</v>
      </c>
      <c r="R3060" s="23" t="s">
        <v>51</v>
      </c>
      <c r="S3060" s="25">
        <v>49</v>
      </c>
      <c r="T3060" s="23" t="s">
        <v>206</v>
      </c>
    </row>
    <row r="3061" spans="1:20" x14ac:dyDescent="0.3">
      <c r="A3061" s="26">
        <v>44706</v>
      </c>
      <c r="B3061" s="23" t="s">
        <v>45</v>
      </c>
      <c r="C3061" s="23" t="s">
        <v>46</v>
      </c>
      <c r="D3061" s="23" t="s">
        <v>47</v>
      </c>
      <c r="E3061" s="25">
        <v>170</v>
      </c>
      <c r="F3061" s="24">
        <v>155</v>
      </c>
      <c r="G3061" s="24">
        <v>0</v>
      </c>
      <c r="H3061" s="24">
        <v>108</v>
      </c>
      <c r="I3061" s="23" t="s">
        <v>144</v>
      </c>
      <c r="J3061" s="24">
        <v>202</v>
      </c>
      <c r="K3061" s="23" t="s">
        <v>727</v>
      </c>
      <c r="L3061" s="32">
        <v>36</v>
      </c>
      <c r="M3061" s="31">
        <v>14</v>
      </c>
      <c r="N3061" s="31">
        <v>58</v>
      </c>
      <c r="O3061" s="30" t="s">
        <v>51</v>
      </c>
      <c r="P3061" s="25">
        <v>75</v>
      </c>
      <c r="Q3061" s="25">
        <v>99</v>
      </c>
      <c r="R3061" s="23" t="s">
        <v>51</v>
      </c>
      <c r="S3061" s="25">
        <v>50</v>
      </c>
      <c r="T3061" s="23" t="s">
        <v>129</v>
      </c>
    </row>
    <row r="3062" spans="1:20" x14ac:dyDescent="0.3">
      <c r="A3062" s="26">
        <v>44707</v>
      </c>
      <c r="B3062" s="23" t="s">
        <v>45</v>
      </c>
      <c r="C3062" s="23" t="s">
        <v>46</v>
      </c>
      <c r="D3062" s="23" t="s">
        <v>47</v>
      </c>
      <c r="E3062" s="25">
        <v>170</v>
      </c>
      <c r="F3062" s="24">
        <v>161</v>
      </c>
      <c r="G3062" s="24">
        <v>0</v>
      </c>
      <c r="H3062" s="24">
        <v>99</v>
      </c>
      <c r="I3062" s="23" t="s">
        <v>66</v>
      </c>
      <c r="J3062" s="24">
        <v>223</v>
      </c>
      <c r="K3062" s="23" t="s">
        <v>730</v>
      </c>
      <c r="L3062" s="32">
        <v>36</v>
      </c>
      <c r="M3062" s="31">
        <v>11</v>
      </c>
      <c r="N3062" s="31">
        <v>67</v>
      </c>
      <c r="O3062" s="30" t="s">
        <v>158</v>
      </c>
      <c r="P3062" s="25">
        <v>75</v>
      </c>
      <c r="Q3062" s="25">
        <v>98</v>
      </c>
      <c r="R3062" s="23" t="s">
        <v>124</v>
      </c>
      <c r="S3062" s="25">
        <v>54</v>
      </c>
      <c r="T3062" s="23" t="s">
        <v>250</v>
      </c>
    </row>
    <row r="3063" spans="1:20" x14ac:dyDescent="0.3">
      <c r="A3063" s="26">
        <v>44708</v>
      </c>
      <c r="B3063" s="23" t="s">
        <v>45</v>
      </c>
      <c r="C3063" s="23" t="s">
        <v>46</v>
      </c>
      <c r="D3063" s="23" t="s">
        <v>47</v>
      </c>
      <c r="E3063" s="25">
        <v>170</v>
      </c>
      <c r="F3063" s="24">
        <v>192</v>
      </c>
      <c r="G3063" s="24">
        <v>4</v>
      </c>
      <c r="H3063" s="24">
        <v>144</v>
      </c>
      <c r="I3063" s="23" t="s">
        <v>51</v>
      </c>
      <c r="J3063" s="24">
        <v>239</v>
      </c>
      <c r="K3063" s="23" t="s">
        <v>134</v>
      </c>
      <c r="L3063" s="32">
        <v>36</v>
      </c>
      <c r="M3063" s="31">
        <v>17</v>
      </c>
      <c r="N3063" s="31">
        <v>61</v>
      </c>
      <c r="O3063" s="30" t="s">
        <v>135</v>
      </c>
      <c r="P3063" s="25">
        <v>76</v>
      </c>
      <c r="Q3063" s="25">
        <v>98</v>
      </c>
      <c r="R3063" s="23" t="s">
        <v>51</v>
      </c>
      <c r="S3063" s="25">
        <v>60</v>
      </c>
      <c r="T3063" s="23" t="s">
        <v>71</v>
      </c>
    </row>
    <row r="3064" spans="1:20" x14ac:dyDescent="0.3">
      <c r="A3064" s="26">
        <v>44709</v>
      </c>
      <c r="B3064" s="23" t="s">
        <v>45</v>
      </c>
      <c r="C3064" s="23" t="s">
        <v>46</v>
      </c>
      <c r="D3064" s="23" t="s">
        <v>47</v>
      </c>
      <c r="E3064" s="25">
        <v>170</v>
      </c>
      <c r="F3064" s="24">
        <v>199</v>
      </c>
      <c r="G3064" s="24">
        <v>0</v>
      </c>
      <c r="H3064" s="24">
        <v>148</v>
      </c>
      <c r="I3064" s="23" t="s">
        <v>51</v>
      </c>
      <c r="J3064" s="24">
        <v>250</v>
      </c>
      <c r="K3064" s="23" t="s">
        <v>138</v>
      </c>
      <c r="L3064" s="30" t="s">
        <v>84</v>
      </c>
      <c r="M3064" s="31">
        <v>14</v>
      </c>
      <c r="N3064" s="31">
        <v>61</v>
      </c>
      <c r="O3064" s="30" t="s">
        <v>158</v>
      </c>
      <c r="P3064" s="25">
        <v>75</v>
      </c>
      <c r="Q3064" s="25">
        <v>98</v>
      </c>
      <c r="R3064" s="23" t="s">
        <v>51</v>
      </c>
      <c r="S3064" s="25">
        <v>60</v>
      </c>
      <c r="T3064" s="23" t="s">
        <v>128</v>
      </c>
    </row>
    <row r="3065" spans="1:20" x14ac:dyDescent="0.3">
      <c r="A3065" s="26">
        <v>44710</v>
      </c>
      <c r="B3065" s="23" t="s">
        <v>45</v>
      </c>
      <c r="C3065" s="23" t="s">
        <v>46</v>
      </c>
      <c r="D3065" s="23" t="s">
        <v>47</v>
      </c>
      <c r="E3065" s="25">
        <v>170</v>
      </c>
      <c r="F3065" s="24">
        <v>204</v>
      </c>
      <c r="G3065" s="24">
        <v>0</v>
      </c>
      <c r="H3065" s="24">
        <v>152</v>
      </c>
      <c r="I3065" s="23" t="s">
        <v>770</v>
      </c>
      <c r="J3065" s="24">
        <v>255</v>
      </c>
      <c r="K3065" s="23" t="s">
        <v>843</v>
      </c>
      <c r="L3065" s="32">
        <v>26</v>
      </c>
      <c r="M3065" s="31">
        <v>8</v>
      </c>
      <c r="N3065" s="31">
        <v>67</v>
      </c>
      <c r="O3065" s="30" t="s">
        <v>50</v>
      </c>
      <c r="P3065" s="25">
        <v>74</v>
      </c>
      <c r="Q3065" s="25">
        <v>93</v>
      </c>
      <c r="R3065" s="23" t="s">
        <v>51</v>
      </c>
      <c r="S3065" s="25">
        <v>49</v>
      </c>
      <c r="T3065" s="23" t="s">
        <v>158</v>
      </c>
    </row>
    <row r="3066" spans="1:20" x14ac:dyDescent="0.3">
      <c r="A3066" s="26">
        <v>44711</v>
      </c>
      <c r="B3066" s="23" t="s">
        <v>45</v>
      </c>
      <c r="C3066" s="23" t="s">
        <v>46</v>
      </c>
      <c r="D3066" s="23" t="s">
        <v>47</v>
      </c>
      <c r="E3066" s="25">
        <v>170</v>
      </c>
      <c r="F3066" s="24">
        <v>169</v>
      </c>
      <c r="G3066" s="24">
        <v>6</v>
      </c>
      <c r="H3066" s="24">
        <v>146</v>
      </c>
      <c r="I3066" s="23" t="s">
        <v>399</v>
      </c>
      <c r="J3066" s="24">
        <v>192</v>
      </c>
      <c r="K3066" s="23" t="s">
        <v>898</v>
      </c>
      <c r="L3066" s="32">
        <v>25</v>
      </c>
      <c r="M3066" s="31">
        <v>3</v>
      </c>
      <c r="N3066" s="31">
        <v>44</v>
      </c>
      <c r="O3066" s="30" t="s">
        <v>94</v>
      </c>
      <c r="P3066" s="25">
        <v>87</v>
      </c>
      <c r="Q3066" s="25">
        <v>97</v>
      </c>
      <c r="R3066" s="23" t="s">
        <v>51</v>
      </c>
      <c r="S3066" s="25">
        <v>75</v>
      </c>
      <c r="T3066" s="23" t="s">
        <v>51</v>
      </c>
    </row>
    <row r="3067" spans="1:20" x14ac:dyDescent="0.3">
      <c r="A3067" s="26">
        <v>44712</v>
      </c>
      <c r="B3067" s="23" t="s">
        <v>45</v>
      </c>
      <c r="C3067" s="23" t="s">
        <v>46</v>
      </c>
      <c r="D3067" s="23" t="s">
        <v>47</v>
      </c>
      <c r="E3067" s="25">
        <v>170</v>
      </c>
      <c r="F3067" s="24">
        <v>191</v>
      </c>
      <c r="G3067" s="24">
        <v>6</v>
      </c>
      <c r="H3067" s="24">
        <v>137</v>
      </c>
      <c r="I3067" s="23" t="s">
        <v>1155</v>
      </c>
      <c r="J3067" s="24">
        <v>245</v>
      </c>
      <c r="K3067" s="23" t="s">
        <v>431</v>
      </c>
      <c r="L3067" s="30" t="s">
        <v>84</v>
      </c>
      <c r="M3067" s="31">
        <v>8</v>
      </c>
      <c r="N3067" s="31">
        <v>61</v>
      </c>
      <c r="O3067" s="30" t="s">
        <v>206</v>
      </c>
      <c r="P3067" s="25">
        <v>80</v>
      </c>
      <c r="Q3067" s="25">
        <v>98</v>
      </c>
      <c r="R3067" s="23" t="s">
        <v>51</v>
      </c>
      <c r="S3067" s="25">
        <v>58</v>
      </c>
      <c r="T3067" s="23" t="s">
        <v>81</v>
      </c>
    </row>
    <row r="3068" spans="1:20" x14ac:dyDescent="0.3">
      <c r="A3068" s="26">
        <v>44713</v>
      </c>
      <c r="B3068" s="23" t="s">
        <v>45</v>
      </c>
      <c r="C3068" s="23" t="s">
        <v>46</v>
      </c>
      <c r="D3068" s="23" t="s">
        <v>47</v>
      </c>
      <c r="E3068" s="25">
        <v>170</v>
      </c>
      <c r="F3068" s="24">
        <v>185</v>
      </c>
      <c r="G3068" s="24">
        <v>108</v>
      </c>
      <c r="H3068" s="24">
        <v>144</v>
      </c>
      <c r="I3068" s="23" t="s">
        <v>356</v>
      </c>
      <c r="J3068" s="24">
        <v>226</v>
      </c>
      <c r="K3068" s="23" t="s">
        <v>1033</v>
      </c>
      <c r="L3068" s="32">
        <v>99</v>
      </c>
      <c r="M3068" s="31">
        <v>17</v>
      </c>
      <c r="N3068" s="31">
        <v>58</v>
      </c>
      <c r="O3068" s="30" t="s">
        <v>51</v>
      </c>
      <c r="P3068" s="25">
        <v>85</v>
      </c>
      <c r="Q3068" s="25">
        <v>96</v>
      </c>
      <c r="R3068" s="23" t="s">
        <v>51</v>
      </c>
      <c r="S3068" s="25">
        <v>69</v>
      </c>
      <c r="T3068" s="23" t="s">
        <v>192</v>
      </c>
    </row>
    <row r="3069" spans="1:20" x14ac:dyDescent="0.3">
      <c r="A3069" s="26">
        <v>44714</v>
      </c>
      <c r="B3069" s="23" t="s">
        <v>45</v>
      </c>
      <c r="C3069" s="23" t="s">
        <v>46</v>
      </c>
      <c r="D3069" s="23" t="s">
        <v>47</v>
      </c>
      <c r="E3069" s="25">
        <v>170</v>
      </c>
      <c r="F3069" s="23"/>
      <c r="G3069" s="23"/>
      <c r="H3069" s="23"/>
      <c r="I3069" s="23"/>
      <c r="J3069" s="23"/>
      <c r="K3069" s="23"/>
      <c r="L3069" s="30"/>
      <c r="M3069" s="31">
        <v>11</v>
      </c>
      <c r="N3069" s="30"/>
      <c r="O3069" s="30"/>
      <c r="P3069" s="25">
        <v>75</v>
      </c>
      <c r="Q3069" s="23"/>
      <c r="R3069" s="23"/>
      <c r="S3069" s="23"/>
      <c r="T3069" s="23"/>
    </row>
    <row r="3070" spans="1:20" x14ac:dyDescent="0.3">
      <c r="A3070" s="26">
        <v>44715</v>
      </c>
      <c r="B3070" s="23" t="s">
        <v>45</v>
      </c>
      <c r="C3070" s="23" t="s">
        <v>46</v>
      </c>
      <c r="D3070" s="23" t="s">
        <v>47</v>
      </c>
      <c r="E3070" s="25">
        <v>170</v>
      </c>
      <c r="F3070" s="24">
        <v>182</v>
      </c>
      <c r="G3070" s="24">
        <v>202</v>
      </c>
      <c r="H3070" s="24">
        <v>133</v>
      </c>
      <c r="I3070" s="23" t="s">
        <v>51</v>
      </c>
      <c r="J3070" s="24">
        <v>231</v>
      </c>
      <c r="K3070" s="23" t="s">
        <v>215</v>
      </c>
      <c r="L3070" s="32">
        <v>22</v>
      </c>
      <c r="M3070" s="31">
        <v>3</v>
      </c>
      <c r="N3070" s="31">
        <v>75</v>
      </c>
      <c r="O3070" s="30" t="s">
        <v>121</v>
      </c>
      <c r="P3070" s="25">
        <v>83</v>
      </c>
      <c r="Q3070" s="25">
        <v>99</v>
      </c>
      <c r="R3070" s="23" t="s">
        <v>51</v>
      </c>
      <c r="S3070" s="25">
        <v>66</v>
      </c>
      <c r="T3070" s="23" t="s">
        <v>117</v>
      </c>
    </row>
    <row r="3071" spans="1:20" x14ac:dyDescent="0.3">
      <c r="A3071" s="26">
        <v>44716</v>
      </c>
      <c r="B3071" s="23" t="s">
        <v>45</v>
      </c>
      <c r="C3071" s="23" t="s">
        <v>46</v>
      </c>
      <c r="D3071" s="23" t="s">
        <v>47</v>
      </c>
      <c r="E3071" s="25">
        <v>170</v>
      </c>
      <c r="F3071" s="24">
        <v>169</v>
      </c>
      <c r="G3071" s="24">
        <v>6</v>
      </c>
      <c r="H3071" s="24">
        <v>132</v>
      </c>
      <c r="I3071" s="23" t="s">
        <v>76</v>
      </c>
      <c r="J3071" s="24">
        <v>206</v>
      </c>
      <c r="K3071" s="23" t="s">
        <v>81</v>
      </c>
      <c r="L3071" s="32">
        <v>99</v>
      </c>
      <c r="M3071" s="31">
        <v>11</v>
      </c>
      <c r="N3071" s="31">
        <v>53</v>
      </c>
      <c r="O3071" s="30" t="s">
        <v>51</v>
      </c>
      <c r="P3071" s="25">
        <v>84</v>
      </c>
      <c r="Q3071" s="25">
        <v>99</v>
      </c>
      <c r="R3071" s="23" t="s">
        <v>51</v>
      </c>
      <c r="S3071" s="25">
        <v>68</v>
      </c>
      <c r="T3071" s="23" t="s">
        <v>146</v>
      </c>
    </row>
    <row r="3072" spans="1:20" x14ac:dyDescent="0.3">
      <c r="A3072" s="26">
        <v>44717</v>
      </c>
      <c r="B3072" s="23" t="s">
        <v>45</v>
      </c>
      <c r="C3072" s="23" t="s">
        <v>46</v>
      </c>
      <c r="D3072" s="23" t="s">
        <v>47</v>
      </c>
      <c r="E3072" s="25">
        <v>170</v>
      </c>
      <c r="F3072" s="24">
        <v>174</v>
      </c>
      <c r="G3072" s="24">
        <v>0</v>
      </c>
      <c r="H3072" s="24">
        <v>131</v>
      </c>
      <c r="I3072" s="23" t="s">
        <v>901</v>
      </c>
      <c r="J3072" s="24">
        <v>218</v>
      </c>
      <c r="K3072" s="23" t="s">
        <v>973</v>
      </c>
      <c r="L3072" s="30" t="s">
        <v>218</v>
      </c>
      <c r="M3072" s="31">
        <v>14</v>
      </c>
      <c r="N3072" s="31">
        <v>75</v>
      </c>
      <c r="O3072" s="30" t="s">
        <v>129</v>
      </c>
      <c r="P3072" s="25">
        <v>81</v>
      </c>
      <c r="Q3072" s="25">
        <v>97</v>
      </c>
      <c r="R3072" s="23" t="s">
        <v>51</v>
      </c>
      <c r="S3072" s="25">
        <v>63</v>
      </c>
      <c r="T3072" s="23" t="s">
        <v>65</v>
      </c>
    </row>
    <row r="3073" spans="1:20" x14ac:dyDescent="0.3">
      <c r="A3073" s="26">
        <v>44718</v>
      </c>
      <c r="B3073" s="23" t="s">
        <v>45</v>
      </c>
      <c r="C3073" s="23" t="s">
        <v>46</v>
      </c>
      <c r="D3073" s="23" t="s">
        <v>47</v>
      </c>
      <c r="E3073" s="25">
        <v>170</v>
      </c>
      <c r="F3073" s="24">
        <v>192</v>
      </c>
      <c r="G3073" s="24">
        <v>0</v>
      </c>
      <c r="H3073" s="24">
        <v>139</v>
      </c>
      <c r="I3073" s="23" t="s">
        <v>287</v>
      </c>
      <c r="J3073" s="24">
        <v>246</v>
      </c>
      <c r="K3073" s="23" t="s">
        <v>655</v>
      </c>
      <c r="L3073" s="30" t="s">
        <v>84</v>
      </c>
      <c r="M3073" s="31">
        <v>14</v>
      </c>
      <c r="N3073" s="31">
        <v>83</v>
      </c>
      <c r="O3073" s="30" t="s">
        <v>139</v>
      </c>
      <c r="P3073" s="25">
        <v>75</v>
      </c>
      <c r="Q3073" s="25">
        <v>97</v>
      </c>
      <c r="R3073" s="23" t="s">
        <v>232</v>
      </c>
      <c r="S3073" s="25">
        <v>53</v>
      </c>
      <c r="T3073" s="23" t="s">
        <v>182</v>
      </c>
    </row>
    <row r="3074" spans="1:20" x14ac:dyDescent="0.3">
      <c r="A3074" s="26">
        <v>44719</v>
      </c>
      <c r="B3074" s="23" t="s">
        <v>45</v>
      </c>
      <c r="C3074" s="23" t="s">
        <v>46</v>
      </c>
      <c r="D3074" s="23" t="s">
        <v>47</v>
      </c>
      <c r="E3074" s="25">
        <v>170</v>
      </c>
      <c r="F3074" s="24">
        <v>207</v>
      </c>
      <c r="G3074" s="24">
        <v>0</v>
      </c>
      <c r="H3074" s="24">
        <v>152</v>
      </c>
      <c r="I3074" s="23" t="s">
        <v>904</v>
      </c>
      <c r="J3074" s="24">
        <v>262</v>
      </c>
      <c r="K3074" s="23" t="s">
        <v>94</v>
      </c>
      <c r="L3074" s="30" t="s">
        <v>263</v>
      </c>
      <c r="M3074" s="31">
        <v>8</v>
      </c>
      <c r="N3074" s="31">
        <v>58</v>
      </c>
      <c r="O3074" s="30" t="s">
        <v>71</v>
      </c>
      <c r="P3074" s="25">
        <v>64</v>
      </c>
      <c r="Q3074" s="25">
        <v>92</v>
      </c>
      <c r="R3074" s="23" t="s">
        <v>51</v>
      </c>
      <c r="S3074" s="25">
        <v>48</v>
      </c>
      <c r="T3074" s="23" t="s">
        <v>113</v>
      </c>
    </row>
    <row r="3075" spans="1:20" x14ac:dyDescent="0.3">
      <c r="A3075" s="26">
        <v>44720</v>
      </c>
      <c r="B3075" s="23" t="s">
        <v>45</v>
      </c>
      <c r="C3075" s="23" t="s">
        <v>46</v>
      </c>
      <c r="D3075" s="23" t="s">
        <v>47</v>
      </c>
      <c r="E3075" s="25">
        <v>170</v>
      </c>
      <c r="F3075" s="24">
        <v>193</v>
      </c>
      <c r="G3075" s="24">
        <v>18</v>
      </c>
      <c r="H3075" s="24">
        <v>163</v>
      </c>
      <c r="I3075" s="23" t="s">
        <v>1156</v>
      </c>
      <c r="J3075" s="24">
        <v>223</v>
      </c>
      <c r="K3075" s="23" t="s">
        <v>929</v>
      </c>
      <c r="L3075" s="30" t="s">
        <v>84</v>
      </c>
      <c r="M3075" s="31">
        <v>11</v>
      </c>
      <c r="N3075" s="31">
        <v>69</v>
      </c>
      <c r="O3075" s="30" t="s">
        <v>89</v>
      </c>
      <c r="P3075" s="25">
        <v>87</v>
      </c>
      <c r="Q3075" s="25">
        <v>96</v>
      </c>
      <c r="R3075" s="23" t="s">
        <v>88</v>
      </c>
      <c r="S3075" s="25">
        <v>74</v>
      </c>
      <c r="T3075" s="23" t="s">
        <v>143</v>
      </c>
    </row>
    <row r="3076" spans="1:20" x14ac:dyDescent="0.3">
      <c r="A3076" s="26">
        <v>44721</v>
      </c>
      <c r="B3076" s="23" t="s">
        <v>45</v>
      </c>
      <c r="C3076" s="23" t="s">
        <v>46</v>
      </c>
      <c r="D3076" s="23" t="s">
        <v>47</v>
      </c>
      <c r="E3076" s="25">
        <v>170</v>
      </c>
      <c r="F3076" s="24">
        <v>206</v>
      </c>
      <c r="G3076" s="24">
        <v>0</v>
      </c>
      <c r="H3076" s="24">
        <v>157</v>
      </c>
      <c r="I3076" s="23" t="s">
        <v>581</v>
      </c>
      <c r="J3076" s="24">
        <v>255</v>
      </c>
      <c r="K3076" s="23" t="s">
        <v>248</v>
      </c>
      <c r="L3076" s="32">
        <v>36</v>
      </c>
      <c r="M3076" s="31">
        <v>17</v>
      </c>
      <c r="N3076" s="31">
        <v>67</v>
      </c>
      <c r="O3076" s="30" t="s">
        <v>135</v>
      </c>
      <c r="P3076" s="25">
        <v>72</v>
      </c>
      <c r="Q3076" s="25">
        <v>99</v>
      </c>
      <c r="R3076" s="23" t="s">
        <v>51</v>
      </c>
      <c r="S3076" s="25">
        <v>56</v>
      </c>
      <c r="T3076" s="23" t="s">
        <v>179</v>
      </c>
    </row>
    <row r="3077" spans="1:20" x14ac:dyDescent="0.3">
      <c r="A3077" s="26">
        <v>44722</v>
      </c>
      <c r="B3077" s="23" t="s">
        <v>45</v>
      </c>
      <c r="C3077" s="23" t="s">
        <v>46</v>
      </c>
      <c r="D3077" s="23" t="s">
        <v>47</v>
      </c>
      <c r="E3077" s="25">
        <v>170</v>
      </c>
      <c r="F3077" s="24">
        <v>196</v>
      </c>
      <c r="G3077" s="24">
        <v>6</v>
      </c>
      <c r="H3077" s="24">
        <v>152</v>
      </c>
      <c r="I3077" s="23" t="s">
        <v>903</v>
      </c>
      <c r="J3077" s="24">
        <v>240</v>
      </c>
      <c r="K3077" s="23" t="s">
        <v>145</v>
      </c>
      <c r="L3077" s="30" t="s">
        <v>116</v>
      </c>
      <c r="M3077" s="31">
        <v>17</v>
      </c>
      <c r="N3077" s="31">
        <v>58</v>
      </c>
      <c r="O3077" s="30" t="s">
        <v>277</v>
      </c>
      <c r="P3077" s="25">
        <v>80</v>
      </c>
      <c r="Q3077" s="25">
        <v>98</v>
      </c>
      <c r="R3077" s="23" t="s">
        <v>318</v>
      </c>
      <c r="S3077" s="25">
        <v>70</v>
      </c>
      <c r="T3077" s="23" t="s">
        <v>188</v>
      </c>
    </row>
    <row r="3078" spans="1:20" x14ac:dyDescent="0.3">
      <c r="A3078" s="26">
        <v>44723</v>
      </c>
      <c r="B3078" s="23" t="s">
        <v>45</v>
      </c>
      <c r="C3078" s="23" t="s">
        <v>46</v>
      </c>
      <c r="D3078" s="23" t="s">
        <v>47</v>
      </c>
      <c r="E3078" s="25">
        <v>170</v>
      </c>
      <c r="F3078" s="24">
        <v>178</v>
      </c>
      <c r="G3078" s="24">
        <v>28</v>
      </c>
      <c r="H3078" s="24">
        <v>161</v>
      </c>
      <c r="I3078" s="23" t="s">
        <v>705</v>
      </c>
      <c r="J3078" s="24">
        <v>195</v>
      </c>
      <c r="K3078" s="23" t="s">
        <v>544</v>
      </c>
      <c r="L3078" s="30" t="s">
        <v>84</v>
      </c>
      <c r="M3078" s="31">
        <v>6</v>
      </c>
      <c r="N3078" s="31">
        <v>31</v>
      </c>
      <c r="O3078" s="30" t="s">
        <v>146</v>
      </c>
      <c r="P3078" s="25">
        <v>91</v>
      </c>
      <c r="Q3078" s="25">
        <v>98</v>
      </c>
      <c r="R3078" s="23" t="s">
        <v>51</v>
      </c>
      <c r="S3078" s="25">
        <v>83</v>
      </c>
      <c r="T3078" s="23" t="s">
        <v>91</v>
      </c>
    </row>
    <row r="3079" spans="1:20" x14ac:dyDescent="0.3">
      <c r="A3079" s="26">
        <v>44724</v>
      </c>
      <c r="B3079" s="23" t="s">
        <v>45</v>
      </c>
      <c r="C3079" s="23" t="s">
        <v>46</v>
      </c>
      <c r="D3079" s="23" t="s">
        <v>47</v>
      </c>
      <c r="E3079" s="25">
        <v>170</v>
      </c>
      <c r="F3079" s="24">
        <v>174</v>
      </c>
      <c r="G3079" s="24">
        <v>60</v>
      </c>
      <c r="H3079" s="24">
        <v>160</v>
      </c>
      <c r="I3079" s="23" t="s">
        <v>932</v>
      </c>
      <c r="J3079" s="24">
        <v>187</v>
      </c>
      <c r="K3079" s="23" t="s">
        <v>293</v>
      </c>
      <c r="L3079" s="32">
        <v>29</v>
      </c>
      <c r="M3079" s="31">
        <v>6</v>
      </c>
      <c r="N3079" s="31">
        <v>53</v>
      </c>
      <c r="O3079" s="30" t="s">
        <v>229</v>
      </c>
      <c r="P3079" s="25">
        <v>94</v>
      </c>
      <c r="Q3079" s="25">
        <v>99</v>
      </c>
      <c r="R3079" s="23" t="s">
        <v>51</v>
      </c>
      <c r="S3079" s="25">
        <v>89</v>
      </c>
      <c r="T3079" s="23" t="s">
        <v>51</v>
      </c>
    </row>
    <row r="3080" spans="1:20" x14ac:dyDescent="0.3">
      <c r="A3080" s="26">
        <v>44725</v>
      </c>
      <c r="B3080" s="23" t="s">
        <v>45</v>
      </c>
      <c r="C3080" s="23" t="s">
        <v>46</v>
      </c>
      <c r="D3080" s="23" t="s">
        <v>47</v>
      </c>
      <c r="E3080" s="25">
        <v>170</v>
      </c>
      <c r="F3080" s="24">
        <v>190</v>
      </c>
      <c r="G3080" s="24">
        <v>0</v>
      </c>
      <c r="H3080" s="24">
        <v>165</v>
      </c>
      <c r="I3080" s="23" t="s">
        <v>51</v>
      </c>
      <c r="J3080" s="24">
        <v>215</v>
      </c>
      <c r="K3080" s="23" t="s">
        <v>936</v>
      </c>
      <c r="L3080" s="30" t="s">
        <v>116</v>
      </c>
      <c r="M3080" s="31">
        <v>6</v>
      </c>
      <c r="N3080" s="31">
        <v>36</v>
      </c>
      <c r="O3080" s="30" t="s">
        <v>186</v>
      </c>
      <c r="P3080" s="25">
        <v>91</v>
      </c>
      <c r="Q3080" s="25">
        <v>100</v>
      </c>
      <c r="R3080" s="23" t="s">
        <v>51</v>
      </c>
      <c r="S3080" s="25">
        <v>78</v>
      </c>
      <c r="T3080" s="23" t="s">
        <v>135</v>
      </c>
    </row>
    <row r="3081" spans="1:20" x14ac:dyDescent="0.3">
      <c r="A3081" s="26">
        <v>44726</v>
      </c>
      <c r="B3081" s="23" t="s">
        <v>45</v>
      </c>
      <c r="C3081" s="23" t="s">
        <v>46</v>
      </c>
      <c r="D3081" s="23" t="s">
        <v>47</v>
      </c>
      <c r="E3081" s="25">
        <v>170</v>
      </c>
      <c r="F3081" s="24">
        <v>234</v>
      </c>
      <c r="G3081" s="24">
        <v>0</v>
      </c>
      <c r="H3081" s="24">
        <v>173</v>
      </c>
      <c r="I3081" s="23" t="s">
        <v>51</v>
      </c>
      <c r="J3081" s="24">
        <v>296</v>
      </c>
      <c r="K3081" s="23" t="s">
        <v>1157</v>
      </c>
      <c r="L3081" s="30" t="s">
        <v>84</v>
      </c>
      <c r="M3081" s="31">
        <v>11</v>
      </c>
      <c r="N3081" s="31">
        <v>64</v>
      </c>
      <c r="O3081" s="30" t="s">
        <v>91</v>
      </c>
      <c r="P3081" s="25">
        <v>76</v>
      </c>
      <c r="Q3081" s="25">
        <v>99</v>
      </c>
      <c r="R3081" s="23" t="s">
        <v>51</v>
      </c>
      <c r="S3081" s="25">
        <v>57</v>
      </c>
      <c r="T3081" s="23" t="s">
        <v>439</v>
      </c>
    </row>
    <row r="3082" spans="1:20" x14ac:dyDescent="0.3">
      <c r="A3082" s="26">
        <v>44727</v>
      </c>
      <c r="B3082" s="23" t="s">
        <v>45</v>
      </c>
      <c r="C3082" s="23" t="s">
        <v>46</v>
      </c>
      <c r="D3082" s="23" t="s">
        <v>47</v>
      </c>
      <c r="E3082" s="25">
        <v>170</v>
      </c>
      <c r="F3082" s="24">
        <v>248</v>
      </c>
      <c r="G3082" s="24">
        <v>22</v>
      </c>
      <c r="H3082" s="24">
        <v>167</v>
      </c>
      <c r="I3082" s="23" t="s">
        <v>221</v>
      </c>
      <c r="J3082" s="24">
        <v>330</v>
      </c>
      <c r="K3082" s="23" t="s">
        <v>1158</v>
      </c>
      <c r="L3082" s="30" t="s">
        <v>218</v>
      </c>
      <c r="M3082" s="31">
        <v>3</v>
      </c>
      <c r="N3082" s="31">
        <v>53</v>
      </c>
      <c r="O3082" s="30" t="s">
        <v>505</v>
      </c>
      <c r="P3082" s="25">
        <v>73</v>
      </c>
      <c r="Q3082" s="25">
        <v>99</v>
      </c>
      <c r="R3082" s="23" t="s">
        <v>103</v>
      </c>
      <c r="S3082" s="25">
        <v>43</v>
      </c>
      <c r="T3082" s="23" t="s">
        <v>213</v>
      </c>
    </row>
    <row r="3083" spans="1:20" x14ac:dyDescent="0.3">
      <c r="A3083" s="26">
        <v>44728</v>
      </c>
      <c r="B3083" s="23" t="s">
        <v>45</v>
      </c>
      <c r="C3083" s="23" t="s">
        <v>46</v>
      </c>
      <c r="D3083" s="23" t="s">
        <v>47</v>
      </c>
      <c r="E3083" s="25">
        <v>170</v>
      </c>
      <c r="F3083" s="24">
        <v>264</v>
      </c>
      <c r="G3083" s="24">
        <v>4</v>
      </c>
      <c r="H3083" s="24">
        <v>190</v>
      </c>
      <c r="I3083" s="23" t="s">
        <v>147</v>
      </c>
      <c r="J3083" s="24">
        <v>337</v>
      </c>
      <c r="K3083" s="23" t="s">
        <v>843</v>
      </c>
      <c r="L3083" s="32">
        <v>21</v>
      </c>
      <c r="M3083" s="31">
        <v>11</v>
      </c>
      <c r="N3083" s="31">
        <v>111</v>
      </c>
      <c r="O3083" s="30" t="s">
        <v>155</v>
      </c>
      <c r="P3083" s="25">
        <v>71</v>
      </c>
      <c r="Q3083" s="25">
        <v>99</v>
      </c>
      <c r="R3083" s="23" t="s">
        <v>123</v>
      </c>
      <c r="S3083" s="25">
        <v>53</v>
      </c>
      <c r="T3083" s="23" t="s">
        <v>71</v>
      </c>
    </row>
    <row r="3084" spans="1:20" x14ac:dyDescent="0.3">
      <c r="A3084" s="26">
        <v>44729</v>
      </c>
      <c r="B3084" s="23" t="s">
        <v>45</v>
      </c>
      <c r="C3084" s="23" t="s">
        <v>46</v>
      </c>
      <c r="D3084" s="23" t="s">
        <v>47</v>
      </c>
      <c r="E3084" s="25">
        <v>170</v>
      </c>
      <c r="F3084" s="24">
        <v>286</v>
      </c>
      <c r="G3084" s="24">
        <v>16</v>
      </c>
      <c r="H3084" s="24">
        <v>192</v>
      </c>
      <c r="I3084" s="23" t="s">
        <v>969</v>
      </c>
      <c r="J3084" s="24">
        <v>379</v>
      </c>
      <c r="K3084" s="23" t="s">
        <v>707</v>
      </c>
      <c r="L3084" s="30"/>
      <c r="M3084" s="31">
        <v>22</v>
      </c>
      <c r="N3084" s="30"/>
      <c r="O3084" s="30"/>
      <c r="P3084" s="25">
        <v>64</v>
      </c>
      <c r="Q3084" s="25">
        <v>91</v>
      </c>
      <c r="R3084" s="23" t="s">
        <v>88</v>
      </c>
      <c r="S3084" s="25">
        <v>30</v>
      </c>
      <c r="T3084" s="23" t="s">
        <v>148</v>
      </c>
    </row>
    <row r="3085" spans="1:20" x14ac:dyDescent="0.3">
      <c r="A3085" s="26">
        <v>44730</v>
      </c>
      <c r="B3085" s="23" t="s">
        <v>45</v>
      </c>
      <c r="C3085" s="23" t="s">
        <v>46</v>
      </c>
      <c r="D3085" s="23" t="s">
        <v>47</v>
      </c>
      <c r="E3085" s="25">
        <v>170</v>
      </c>
      <c r="F3085" s="24">
        <v>210</v>
      </c>
      <c r="G3085" s="24">
        <v>126</v>
      </c>
      <c r="H3085" s="24">
        <v>161</v>
      </c>
      <c r="I3085" s="23" t="s">
        <v>899</v>
      </c>
      <c r="J3085" s="24">
        <v>259</v>
      </c>
      <c r="K3085" s="23" t="s">
        <v>940</v>
      </c>
      <c r="L3085" s="30" t="s">
        <v>84</v>
      </c>
      <c r="M3085" s="31">
        <v>14</v>
      </c>
      <c r="N3085" s="31">
        <v>97</v>
      </c>
      <c r="O3085" s="30" t="s">
        <v>113</v>
      </c>
      <c r="P3085" s="25">
        <v>83</v>
      </c>
      <c r="Q3085" s="25">
        <v>97</v>
      </c>
      <c r="R3085" s="23" t="s">
        <v>51</v>
      </c>
      <c r="S3085" s="25">
        <v>65</v>
      </c>
      <c r="T3085" s="23" t="s">
        <v>171</v>
      </c>
    </row>
    <row r="3086" spans="1:20" x14ac:dyDescent="0.3">
      <c r="A3086" s="26">
        <v>44731</v>
      </c>
      <c r="B3086" s="23" t="s">
        <v>45</v>
      </c>
      <c r="C3086" s="23" t="s">
        <v>46</v>
      </c>
      <c r="D3086" s="23" t="s">
        <v>47</v>
      </c>
      <c r="E3086" s="25">
        <v>170</v>
      </c>
      <c r="F3086" s="24">
        <v>199</v>
      </c>
      <c r="G3086" s="24">
        <v>0</v>
      </c>
      <c r="H3086" s="24">
        <v>148</v>
      </c>
      <c r="I3086" s="23" t="s">
        <v>51</v>
      </c>
      <c r="J3086" s="24">
        <v>250</v>
      </c>
      <c r="K3086" s="23" t="s">
        <v>833</v>
      </c>
      <c r="L3086" s="32">
        <v>24</v>
      </c>
      <c r="M3086" s="31">
        <v>14</v>
      </c>
      <c r="N3086" s="31">
        <v>86</v>
      </c>
      <c r="O3086" s="30" t="s">
        <v>215</v>
      </c>
      <c r="P3086" s="25">
        <v>68</v>
      </c>
      <c r="Q3086" s="25">
        <v>100</v>
      </c>
      <c r="R3086" s="23" t="s">
        <v>123</v>
      </c>
      <c r="S3086" s="25">
        <v>42</v>
      </c>
      <c r="T3086" s="23" t="s">
        <v>215</v>
      </c>
    </row>
    <row r="3087" spans="1:20" x14ac:dyDescent="0.3">
      <c r="A3087" s="26">
        <v>44732</v>
      </c>
      <c r="B3087" s="23" t="s">
        <v>45</v>
      </c>
      <c r="C3087" s="23" t="s">
        <v>46</v>
      </c>
      <c r="D3087" s="23" t="s">
        <v>47</v>
      </c>
      <c r="E3087" s="25">
        <v>170</v>
      </c>
      <c r="F3087" s="24">
        <v>164</v>
      </c>
      <c r="G3087" s="24">
        <v>18</v>
      </c>
      <c r="H3087" s="24">
        <v>144</v>
      </c>
      <c r="I3087" s="23" t="s">
        <v>51</v>
      </c>
      <c r="J3087" s="24">
        <v>183</v>
      </c>
      <c r="K3087" s="23" t="s">
        <v>659</v>
      </c>
      <c r="L3087" s="32">
        <v>29</v>
      </c>
      <c r="M3087" s="31">
        <v>6</v>
      </c>
      <c r="N3087" s="31">
        <v>42</v>
      </c>
      <c r="O3087" s="30" t="s">
        <v>206</v>
      </c>
      <c r="P3087" s="25">
        <v>76</v>
      </c>
      <c r="Q3087" s="25">
        <v>94</v>
      </c>
      <c r="R3087" s="23" t="s">
        <v>51</v>
      </c>
      <c r="S3087" s="25">
        <v>64</v>
      </c>
      <c r="T3087" s="23" t="s">
        <v>250</v>
      </c>
    </row>
    <row r="3088" spans="1:20" x14ac:dyDescent="0.3">
      <c r="A3088" s="26">
        <v>44733</v>
      </c>
      <c r="B3088" s="23" t="s">
        <v>45</v>
      </c>
      <c r="C3088" s="23" t="s">
        <v>46</v>
      </c>
      <c r="D3088" s="23" t="s">
        <v>47</v>
      </c>
      <c r="E3088" s="25">
        <v>170</v>
      </c>
      <c r="F3088" s="24">
        <v>172</v>
      </c>
      <c r="G3088" s="24">
        <v>32</v>
      </c>
      <c r="H3088" s="24">
        <v>139</v>
      </c>
      <c r="I3088" s="23" t="s">
        <v>653</v>
      </c>
      <c r="J3088" s="24">
        <v>205</v>
      </c>
      <c r="K3088" s="23" t="s">
        <v>1018</v>
      </c>
      <c r="L3088" s="30" t="s">
        <v>84</v>
      </c>
      <c r="M3088" s="31">
        <v>17</v>
      </c>
      <c r="N3088" s="31">
        <v>61</v>
      </c>
      <c r="O3088" s="30" t="s">
        <v>71</v>
      </c>
      <c r="P3088" s="25">
        <v>83</v>
      </c>
      <c r="Q3088" s="25">
        <v>97</v>
      </c>
      <c r="R3088" s="23" t="s">
        <v>51</v>
      </c>
      <c r="S3088" s="25">
        <v>70</v>
      </c>
      <c r="T3088" s="23" t="s">
        <v>179</v>
      </c>
    </row>
    <row r="3089" spans="1:20" x14ac:dyDescent="0.3">
      <c r="A3089" s="26">
        <v>44734</v>
      </c>
      <c r="B3089" s="23" t="s">
        <v>45</v>
      </c>
      <c r="C3089" s="23" t="s">
        <v>46</v>
      </c>
      <c r="D3089" s="23" t="s">
        <v>47</v>
      </c>
      <c r="E3089" s="25">
        <v>170</v>
      </c>
      <c r="F3089" s="24">
        <v>174</v>
      </c>
      <c r="G3089" s="24">
        <v>146</v>
      </c>
      <c r="H3089" s="24">
        <v>141</v>
      </c>
      <c r="I3089" s="23" t="s">
        <v>1119</v>
      </c>
      <c r="J3089" s="24">
        <v>207</v>
      </c>
      <c r="K3089" s="23" t="s">
        <v>457</v>
      </c>
      <c r="L3089" s="32">
        <v>35</v>
      </c>
      <c r="M3089" s="31">
        <v>11</v>
      </c>
      <c r="N3089" s="31">
        <v>69</v>
      </c>
      <c r="O3089" s="30" t="s">
        <v>139</v>
      </c>
      <c r="P3089" s="25">
        <v>85</v>
      </c>
      <c r="Q3089" s="25">
        <v>99</v>
      </c>
      <c r="R3089" s="23" t="s">
        <v>103</v>
      </c>
      <c r="S3089" s="25">
        <v>65</v>
      </c>
      <c r="T3089" s="23" t="s">
        <v>89</v>
      </c>
    </row>
    <row r="3090" spans="1:20" x14ac:dyDescent="0.3">
      <c r="A3090" s="26">
        <v>44735</v>
      </c>
      <c r="B3090" s="23" t="s">
        <v>45</v>
      </c>
      <c r="C3090" s="23" t="s">
        <v>46</v>
      </c>
      <c r="D3090" s="23" t="s">
        <v>47</v>
      </c>
      <c r="E3090" s="25">
        <v>170</v>
      </c>
      <c r="F3090" s="24">
        <v>174</v>
      </c>
      <c r="G3090" s="24">
        <v>276</v>
      </c>
      <c r="H3090" s="24">
        <v>149</v>
      </c>
      <c r="I3090" s="23" t="s">
        <v>358</v>
      </c>
      <c r="J3090" s="24">
        <v>199</v>
      </c>
      <c r="K3090" s="23" t="s">
        <v>51</v>
      </c>
      <c r="L3090" s="32">
        <v>22</v>
      </c>
      <c r="M3090" s="31">
        <v>3</v>
      </c>
      <c r="N3090" s="31">
        <v>36</v>
      </c>
      <c r="O3090" s="30" t="s">
        <v>169</v>
      </c>
      <c r="P3090" s="25">
        <v>92</v>
      </c>
      <c r="Q3090" s="25">
        <v>99</v>
      </c>
      <c r="R3090" s="23" t="s">
        <v>51</v>
      </c>
      <c r="S3090" s="25">
        <v>73</v>
      </c>
      <c r="T3090" s="23" t="s">
        <v>182</v>
      </c>
    </row>
    <row r="3091" spans="1:20" x14ac:dyDescent="0.3">
      <c r="A3091" s="26">
        <v>44736</v>
      </c>
      <c r="B3091" s="23" t="s">
        <v>45</v>
      </c>
      <c r="C3091" s="23" t="s">
        <v>46</v>
      </c>
      <c r="D3091" s="23" t="s">
        <v>47</v>
      </c>
      <c r="E3091" s="25">
        <v>170</v>
      </c>
      <c r="F3091" s="24">
        <v>188</v>
      </c>
      <c r="G3091" s="24">
        <v>78</v>
      </c>
      <c r="H3091" s="24">
        <v>129</v>
      </c>
      <c r="I3091" s="23" t="s">
        <v>537</v>
      </c>
      <c r="J3091" s="24">
        <v>248</v>
      </c>
      <c r="K3091" s="23" t="s">
        <v>633</v>
      </c>
      <c r="L3091" s="30" t="s">
        <v>263</v>
      </c>
      <c r="M3091" s="31">
        <v>8</v>
      </c>
      <c r="N3091" s="31">
        <v>58</v>
      </c>
      <c r="O3091" s="30" t="s">
        <v>148</v>
      </c>
      <c r="P3091" s="25">
        <v>75</v>
      </c>
      <c r="Q3091" s="25">
        <v>100</v>
      </c>
      <c r="R3091" s="23" t="s">
        <v>111</v>
      </c>
      <c r="S3091" s="25">
        <v>47</v>
      </c>
      <c r="T3091" s="23" t="s">
        <v>206</v>
      </c>
    </row>
    <row r="3092" spans="1:20" x14ac:dyDescent="0.3">
      <c r="A3092" s="26">
        <v>44737</v>
      </c>
      <c r="B3092" s="23" t="s">
        <v>45</v>
      </c>
      <c r="C3092" s="23" t="s">
        <v>46</v>
      </c>
      <c r="D3092" s="23" t="s">
        <v>47</v>
      </c>
      <c r="E3092" s="25">
        <v>170</v>
      </c>
      <c r="F3092" s="24">
        <v>170</v>
      </c>
      <c r="G3092" s="24">
        <v>108</v>
      </c>
      <c r="H3092" s="24">
        <v>130</v>
      </c>
      <c r="I3092" s="23" t="s">
        <v>51</v>
      </c>
      <c r="J3092" s="24">
        <v>211</v>
      </c>
      <c r="K3092" s="23" t="s">
        <v>1092</v>
      </c>
      <c r="L3092" s="30" t="s">
        <v>218</v>
      </c>
      <c r="M3092" s="31">
        <v>8</v>
      </c>
      <c r="N3092" s="31">
        <v>75</v>
      </c>
      <c r="O3092" s="30" t="s">
        <v>95</v>
      </c>
      <c r="P3092" s="25">
        <v>76</v>
      </c>
      <c r="Q3092" s="25">
        <v>98</v>
      </c>
      <c r="R3092" s="23" t="s">
        <v>51</v>
      </c>
      <c r="S3092" s="25">
        <v>41</v>
      </c>
      <c r="T3092" s="23" t="s">
        <v>81</v>
      </c>
    </row>
    <row r="3093" spans="1:20" x14ac:dyDescent="0.3">
      <c r="A3093" s="26">
        <v>44738</v>
      </c>
      <c r="B3093" s="23" t="s">
        <v>45</v>
      </c>
      <c r="C3093" s="23" t="s">
        <v>46</v>
      </c>
      <c r="D3093" s="23" t="s">
        <v>47</v>
      </c>
      <c r="E3093" s="25">
        <v>170</v>
      </c>
      <c r="F3093" s="24">
        <v>156</v>
      </c>
      <c r="G3093" s="24">
        <v>0</v>
      </c>
      <c r="H3093" s="24">
        <v>125</v>
      </c>
      <c r="I3093" s="23" t="s">
        <v>690</v>
      </c>
      <c r="J3093" s="24">
        <v>187</v>
      </c>
      <c r="K3093" s="23" t="s">
        <v>641</v>
      </c>
      <c r="L3093" s="32">
        <v>33</v>
      </c>
      <c r="M3093" s="31">
        <v>6</v>
      </c>
      <c r="N3093" s="31">
        <v>53</v>
      </c>
      <c r="O3093" s="30" t="s">
        <v>179</v>
      </c>
      <c r="P3093" s="25">
        <v>79</v>
      </c>
      <c r="Q3093" s="25">
        <v>98</v>
      </c>
      <c r="R3093" s="23" t="s">
        <v>51</v>
      </c>
      <c r="S3093" s="25">
        <v>53</v>
      </c>
      <c r="T3093" s="23" t="s">
        <v>133</v>
      </c>
    </row>
    <row r="3094" spans="1:20" x14ac:dyDescent="0.3">
      <c r="A3094" s="26">
        <v>44739</v>
      </c>
      <c r="B3094" s="23" t="s">
        <v>45</v>
      </c>
      <c r="C3094" s="23" t="s">
        <v>46</v>
      </c>
      <c r="D3094" s="23" t="s">
        <v>47</v>
      </c>
      <c r="E3094" s="25">
        <v>170</v>
      </c>
      <c r="F3094" s="24">
        <v>164</v>
      </c>
      <c r="G3094" s="24">
        <v>0</v>
      </c>
      <c r="H3094" s="24">
        <v>124</v>
      </c>
      <c r="I3094" s="23" t="s">
        <v>51</v>
      </c>
      <c r="J3094" s="24">
        <v>204</v>
      </c>
      <c r="K3094" s="23" t="s">
        <v>584</v>
      </c>
      <c r="L3094" s="30" t="s">
        <v>84</v>
      </c>
      <c r="M3094" s="31">
        <v>8</v>
      </c>
      <c r="N3094" s="31">
        <v>72</v>
      </c>
      <c r="O3094" s="30" t="s">
        <v>91</v>
      </c>
      <c r="P3094" s="25">
        <v>73</v>
      </c>
      <c r="Q3094" s="25">
        <v>97</v>
      </c>
      <c r="R3094" s="23" t="s">
        <v>51</v>
      </c>
      <c r="S3094" s="25">
        <v>57</v>
      </c>
      <c r="T3094" s="23" t="s">
        <v>117</v>
      </c>
    </row>
    <row r="3095" spans="1:20" x14ac:dyDescent="0.3">
      <c r="A3095" s="26">
        <v>44740</v>
      </c>
      <c r="B3095" s="23" t="s">
        <v>45</v>
      </c>
      <c r="C3095" s="23" t="s">
        <v>46</v>
      </c>
      <c r="D3095" s="23" t="s">
        <v>47</v>
      </c>
      <c r="E3095" s="25">
        <v>170</v>
      </c>
      <c r="F3095" s="24">
        <v>169</v>
      </c>
      <c r="G3095" s="24">
        <v>0</v>
      </c>
      <c r="H3095" s="24">
        <v>108</v>
      </c>
      <c r="I3095" s="23" t="s">
        <v>610</v>
      </c>
      <c r="J3095" s="24">
        <v>230</v>
      </c>
      <c r="K3095" s="23" t="s">
        <v>297</v>
      </c>
      <c r="L3095" s="32">
        <v>99</v>
      </c>
      <c r="M3095" s="31">
        <v>14</v>
      </c>
      <c r="N3095" s="31">
        <v>67</v>
      </c>
      <c r="O3095" s="30" t="s">
        <v>94</v>
      </c>
      <c r="P3095" s="25">
        <v>75</v>
      </c>
      <c r="Q3095" s="25">
        <v>99</v>
      </c>
      <c r="R3095" s="23" t="s">
        <v>51</v>
      </c>
      <c r="S3095" s="25">
        <v>58</v>
      </c>
      <c r="T3095" s="23" t="s">
        <v>81</v>
      </c>
    </row>
    <row r="3096" spans="1:20" x14ac:dyDescent="0.3">
      <c r="A3096" s="26">
        <v>44741</v>
      </c>
      <c r="B3096" s="23" t="s">
        <v>45</v>
      </c>
      <c r="C3096" s="23" t="s">
        <v>46</v>
      </c>
      <c r="D3096" s="23" t="s">
        <v>47</v>
      </c>
      <c r="E3096" s="25">
        <v>170</v>
      </c>
      <c r="F3096" s="24">
        <v>144</v>
      </c>
      <c r="G3096" s="24">
        <v>6</v>
      </c>
      <c r="H3096" s="24">
        <v>123</v>
      </c>
      <c r="I3096" s="23" t="s">
        <v>199</v>
      </c>
      <c r="J3096" s="24">
        <v>164</v>
      </c>
      <c r="K3096" s="23" t="s">
        <v>517</v>
      </c>
      <c r="L3096" s="30" t="s">
        <v>84</v>
      </c>
      <c r="M3096" s="31">
        <v>0</v>
      </c>
      <c r="N3096" s="31">
        <v>42</v>
      </c>
      <c r="O3096" s="30" t="s">
        <v>55</v>
      </c>
      <c r="P3096" s="25">
        <v>88</v>
      </c>
      <c r="Q3096" s="25">
        <v>97</v>
      </c>
      <c r="R3096" s="23" t="s">
        <v>51</v>
      </c>
      <c r="S3096" s="25">
        <v>73</v>
      </c>
      <c r="T3096" s="23" t="s">
        <v>61</v>
      </c>
    </row>
    <row r="3097" spans="1:20" x14ac:dyDescent="0.3">
      <c r="A3097" s="26">
        <v>44742</v>
      </c>
      <c r="B3097" s="23" t="s">
        <v>45</v>
      </c>
      <c r="C3097" s="23" t="s">
        <v>46</v>
      </c>
      <c r="D3097" s="23" t="s">
        <v>47</v>
      </c>
      <c r="E3097" s="25">
        <v>170</v>
      </c>
      <c r="F3097" s="24">
        <v>157</v>
      </c>
      <c r="G3097" s="24">
        <v>0</v>
      </c>
      <c r="H3097" s="24">
        <v>110</v>
      </c>
      <c r="I3097" s="23" t="s">
        <v>1076</v>
      </c>
      <c r="J3097" s="24">
        <v>204</v>
      </c>
      <c r="K3097" s="23" t="s">
        <v>58</v>
      </c>
      <c r="L3097" s="30" t="s">
        <v>116</v>
      </c>
      <c r="M3097" s="31">
        <v>8</v>
      </c>
      <c r="N3097" s="31">
        <v>64</v>
      </c>
      <c r="O3097" s="30" t="s">
        <v>128</v>
      </c>
      <c r="P3097" s="25">
        <v>72</v>
      </c>
      <c r="Q3097" s="25">
        <v>99</v>
      </c>
      <c r="R3097" s="23" t="s">
        <v>103</v>
      </c>
      <c r="S3097" s="25">
        <v>49</v>
      </c>
      <c r="T3097" s="23" t="s">
        <v>206</v>
      </c>
    </row>
    <row r="3098" spans="1:20" x14ac:dyDescent="0.3">
      <c r="A3098" s="26">
        <v>44743</v>
      </c>
      <c r="B3098" s="23" t="s">
        <v>45</v>
      </c>
      <c r="C3098" s="23" t="s">
        <v>46</v>
      </c>
      <c r="D3098" s="23" t="s">
        <v>47</v>
      </c>
      <c r="E3098" s="25">
        <v>170</v>
      </c>
      <c r="F3098" s="24">
        <v>167</v>
      </c>
      <c r="G3098" s="24">
        <v>0</v>
      </c>
      <c r="H3098" s="24">
        <v>98</v>
      </c>
      <c r="I3098" s="23" t="s">
        <v>232</v>
      </c>
      <c r="J3098" s="24">
        <v>236</v>
      </c>
      <c r="K3098" s="23" t="s">
        <v>101</v>
      </c>
      <c r="L3098" s="32">
        <v>36</v>
      </c>
      <c r="M3098" s="31">
        <v>14</v>
      </c>
      <c r="N3098" s="31">
        <v>61</v>
      </c>
      <c r="O3098" s="30" t="s">
        <v>215</v>
      </c>
      <c r="P3098" s="25">
        <v>66</v>
      </c>
      <c r="Q3098" s="25">
        <v>99</v>
      </c>
      <c r="R3098" s="23" t="s">
        <v>159</v>
      </c>
      <c r="S3098" s="25">
        <v>49</v>
      </c>
      <c r="T3098" s="23" t="s">
        <v>179</v>
      </c>
    </row>
    <row r="3099" spans="1:20" x14ac:dyDescent="0.3">
      <c r="A3099" s="26">
        <v>44744</v>
      </c>
      <c r="B3099" s="23" t="s">
        <v>45</v>
      </c>
      <c r="C3099" s="23" t="s">
        <v>46</v>
      </c>
      <c r="D3099" s="23" t="s">
        <v>47</v>
      </c>
      <c r="E3099" s="25">
        <v>170</v>
      </c>
      <c r="F3099" s="24">
        <v>174</v>
      </c>
      <c r="G3099" s="24">
        <v>0</v>
      </c>
      <c r="H3099" s="24">
        <v>123</v>
      </c>
      <c r="I3099" s="23" t="s">
        <v>865</v>
      </c>
      <c r="J3099" s="24">
        <v>224</v>
      </c>
      <c r="K3099" s="23" t="s">
        <v>391</v>
      </c>
      <c r="L3099" s="30" t="s">
        <v>116</v>
      </c>
      <c r="M3099" s="31">
        <v>8</v>
      </c>
      <c r="N3099" s="31">
        <v>50</v>
      </c>
      <c r="O3099" s="30" t="s">
        <v>226</v>
      </c>
      <c r="P3099" s="25">
        <v>85</v>
      </c>
      <c r="Q3099" s="25">
        <v>98</v>
      </c>
      <c r="R3099" s="23" t="s">
        <v>51</v>
      </c>
      <c r="S3099" s="25">
        <v>65</v>
      </c>
      <c r="T3099" s="23" t="s">
        <v>133</v>
      </c>
    </row>
    <row r="3100" spans="1:20" x14ac:dyDescent="0.3">
      <c r="A3100" s="26">
        <v>44745</v>
      </c>
      <c r="B3100" s="23" t="s">
        <v>45</v>
      </c>
      <c r="C3100" s="23" t="s">
        <v>46</v>
      </c>
      <c r="D3100" s="23" t="s">
        <v>47</v>
      </c>
      <c r="E3100" s="25">
        <v>170</v>
      </c>
      <c r="F3100" s="24">
        <v>176</v>
      </c>
      <c r="G3100" s="24">
        <v>128</v>
      </c>
      <c r="H3100" s="24">
        <v>163</v>
      </c>
      <c r="I3100" s="23" t="s">
        <v>654</v>
      </c>
      <c r="J3100" s="24">
        <v>190</v>
      </c>
      <c r="K3100" s="23" t="s">
        <v>1159</v>
      </c>
      <c r="L3100" s="30" t="s">
        <v>116</v>
      </c>
      <c r="M3100" s="31">
        <v>6</v>
      </c>
      <c r="N3100" s="31">
        <v>44</v>
      </c>
      <c r="O3100" s="30" t="s">
        <v>169</v>
      </c>
      <c r="P3100" s="25">
        <v>94</v>
      </c>
      <c r="Q3100" s="25">
        <v>98</v>
      </c>
      <c r="R3100" s="23" t="s">
        <v>51</v>
      </c>
      <c r="S3100" s="25">
        <v>83</v>
      </c>
      <c r="T3100" s="23" t="s">
        <v>188</v>
      </c>
    </row>
    <row r="3101" spans="1:20" x14ac:dyDescent="0.3">
      <c r="A3101" s="26">
        <v>44746</v>
      </c>
      <c r="B3101" s="23" t="s">
        <v>45</v>
      </c>
      <c r="C3101" s="23" t="s">
        <v>46</v>
      </c>
      <c r="D3101" s="23" t="s">
        <v>47</v>
      </c>
      <c r="E3101" s="25">
        <v>170</v>
      </c>
      <c r="F3101" s="24">
        <v>174</v>
      </c>
      <c r="G3101" s="24">
        <v>0</v>
      </c>
      <c r="H3101" s="24">
        <v>155</v>
      </c>
      <c r="I3101" s="23" t="s">
        <v>1073</v>
      </c>
      <c r="J3101" s="24">
        <v>193</v>
      </c>
      <c r="K3101" s="23" t="s">
        <v>659</v>
      </c>
      <c r="L3101" s="30" t="s">
        <v>84</v>
      </c>
      <c r="M3101" s="31">
        <v>8</v>
      </c>
      <c r="N3101" s="31">
        <v>39</v>
      </c>
      <c r="O3101" s="30" t="s">
        <v>250</v>
      </c>
      <c r="P3101" s="25">
        <v>90</v>
      </c>
      <c r="Q3101" s="25">
        <v>98</v>
      </c>
      <c r="R3101" s="23" t="s">
        <v>51</v>
      </c>
      <c r="S3101" s="25">
        <v>81</v>
      </c>
      <c r="T3101" s="23" t="s">
        <v>169</v>
      </c>
    </row>
    <row r="3102" spans="1:20" x14ac:dyDescent="0.3">
      <c r="A3102" s="26">
        <v>44747</v>
      </c>
      <c r="B3102" s="23" t="s">
        <v>45</v>
      </c>
      <c r="C3102" s="23" t="s">
        <v>46</v>
      </c>
      <c r="D3102" s="23" t="s">
        <v>47</v>
      </c>
      <c r="E3102" s="25">
        <v>170</v>
      </c>
      <c r="F3102" s="24">
        <v>180</v>
      </c>
      <c r="G3102" s="24">
        <v>0</v>
      </c>
      <c r="H3102" s="24">
        <v>154</v>
      </c>
      <c r="I3102" s="23" t="s">
        <v>51</v>
      </c>
      <c r="J3102" s="24">
        <v>206</v>
      </c>
      <c r="K3102" s="23" t="s">
        <v>584</v>
      </c>
      <c r="L3102" s="32">
        <v>31</v>
      </c>
      <c r="M3102" s="31">
        <v>6</v>
      </c>
      <c r="N3102" s="31">
        <v>50</v>
      </c>
      <c r="O3102" s="30" t="s">
        <v>158</v>
      </c>
      <c r="P3102" s="25">
        <v>84</v>
      </c>
      <c r="Q3102" s="25">
        <v>98</v>
      </c>
      <c r="R3102" s="23" t="s">
        <v>51</v>
      </c>
      <c r="S3102" s="25">
        <v>73</v>
      </c>
      <c r="T3102" s="23" t="s">
        <v>117</v>
      </c>
    </row>
    <row r="3103" spans="1:20" x14ac:dyDescent="0.3">
      <c r="A3103" s="26">
        <v>44748</v>
      </c>
      <c r="B3103" s="23" t="s">
        <v>45</v>
      </c>
      <c r="C3103" s="23" t="s">
        <v>46</v>
      </c>
      <c r="D3103" s="23" t="s">
        <v>47</v>
      </c>
      <c r="E3103" s="25">
        <v>170</v>
      </c>
      <c r="F3103" s="24">
        <v>204</v>
      </c>
      <c r="G3103" s="24">
        <v>0</v>
      </c>
      <c r="H3103" s="24">
        <v>163</v>
      </c>
      <c r="I3103" s="23" t="s">
        <v>405</v>
      </c>
      <c r="J3103" s="24">
        <v>245</v>
      </c>
      <c r="K3103" s="23" t="s">
        <v>256</v>
      </c>
      <c r="L3103" s="30" t="s">
        <v>116</v>
      </c>
      <c r="M3103" s="31">
        <v>8</v>
      </c>
      <c r="N3103" s="31">
        <v>78</v>
      </c>
      <c r="O3103" s="30" t="s">
        <v>146</v>
      </c>
      <c r="P3103" s="25">
        <v>76</v>
      </c>
      <c r="Q3103" s="25">
        <v>95</v>
      </c>
      <c r="R3103" s="23" t="s">
        <v>51</v>
      </c>
      <c r="S3103" s="25">
        <v>59</v>
      </c>
      <c r="T3103" s="23" t="s">
        <v>91</v>
      </c>
    </row>
    <row r="3104" spans="1:20" x14ac:dyDescent="0.3">
      <c r="A3104" s="26">
        <v>44749</v>
      </c>
      <c r="B3104" s="23" t="s">
        <v>45</v>
      </c>
      <c r="C3104" s="23" t="s">
        <v>46</v>
      </c>
      <c r="D3104" s="23" t="s">
        <v>47</v>
      </c>
      <c r="E3104" s="25">
        <v>170</v>
      </c>
      <c r="F3104" s="24">
        <v>192</v>
      </c>
      <c r="G3104" s="24">
        <v>0</v>
      </c>
      <c r="H3104" s="24">
        <v>136</v>
      </c>
      <c r="I3104" s="23" t="s">
        <v>677</v>
      </c>
      <c r="J3104" s="24">
        <v>249</v>
      </c>
      <c r="K3104" s="23" t="s">
        <v>907</v>
      </c>
      <c r="L3104" s="30" t="s">
        <v>84</v>
      </c>
      <c r="M3104" s="31">
        <v>19</v>
      </c>
      <c r="N3104" s="31">
        <v>67</v>
      </c>
      <c r="O3104" s="30" t="s">
        <v>61</v>
      </c>
      <c r="P3104" s="25">
        <v>74</v>
      </c>
      <c r="Q3104" s="25">
        <v>98</v>
      </c>
      <c r="R3104" s="23" t="s">
        <v>147</v>
      </c>
      <c r="S3104" s="25">
        <v>56</v>
      </c>
      <c r="T3104" s="23" t="s">
        <v>179</v>
      </c>
    </row>
    <row r="3105" spans="1:20" x14ac:dyDescent="0.3">
      <c r="A3105" s="26">
        <v>44750</v>
      </c>
      <c r="B3105" s="23" t="s">
        <v>45</v>
      </c>
      <c r="C3105" s="23" t="s">
        <v>46</v>
      </c>
      <c r="D3105" s="23" t="s">
        <v>47</v>
      </c>
      <c r="E3105" s="25">
        <v>170</v>
      </c>
      <c r="F3105" s="24">
        <v>220</v>
      </c>
      <c r="G3105" s="24">
        <v>0</v>
      </c>
      <c r="H3105" s="24">
        <v>175</v>
      </c>
      <c r="I3105" s="23" t="s">
        <v>199</v>
      </c>
      <c r="J3105" s="24">
        <v>265</v>
      </c>
      <c r="K3105" s="23" t="s">
        <v>562</v>
      </c>
      <c r="L3105" s="30" t="s">
        <v>218</v>
      </c>
      <c r="M3105" s="31">
        <v>14</v>
      </c>
      <c r="N3105" s="31">
        <v>58</v>
      </c>
      <c r="O3105" s="30" t="s">
        <v>164</v>
      </c>
      <c r="P3105" s="25">
        <v>72</v>
      </c>
      <c r="Q3105" s="25">
        <v>94</v>
      </c>
      <c r="R3105" s="23" t="s">
        <v>51</v>
      </c>
      <c r="S3105" s="25">
        <v>60</v>
      </c>
      <c r="T3105" s="23" t="s">
        <v>133</v>
      </c>
    </row>
    <row r="3106" spans="1:20" x14ac:dyDescent="0.3">
      <c r="A3106" s="26">
        <v>44751</v>
      </c>
      <c r="B3106" s="23" t="s">
        <v>45</v>
      </c>
      <c r="C3106" s="23" t="s">
        <v>46</v>
      </c>
      <c r="D3106" s="23" t="s">
        <v>47</v>
      </c>
      <c r="E3106" s="25">
        <v>170</v>
      </c>
      <c r="F3106" s="24">
        <v>232</v>
      </c>
      <c r="G3106" s="24">
        <v>0</v>
      </c>
      <c r="H3106" s="24">
        <v>167</v>
      </c>
      <c r="I3106" s="23" t="s">
        <v>1160</v>
      </c>
      <c r="J3106" s="24">
        <v>296</v>
      </c>
      <c r="K3106" s="23" t="s">
        <v>702</v>
      </c>
      <c r="L3106" s="30" t="s">
        <v>218</v>
      </c>
      <c r="M3106" s="31">
        <v>11</v>
      </c>
      <c r="N3106" s="31">
        <v>53</v>
      </c>
      <c r="O3106" s="30" t="s">
        <v>61</v>
      </c>
      <c r="P3106" s="25">
        <v>67</v>
      </c>
      <c r="Q3106" s="25">
        <v>96</v>
      </c>
      <c r="R3106" s="23" t="s">
        <v>51</v>
      </c>
      <c r="S3106" s="25">
        <v>51</v>
      </c>
      <c r="T3106" s="23" t="s">
        <v>51</v>
      </c>
    </row>
    <row r="3107" spans="1:20" x14ac:dyDescent="0.3">
      <c r="A3107" s="26">
        <v>44752</v>
      </c>
      <c r="B3107" s="23" t="s">
        <v>45</v>
      </c>
      <c r="C3107" s="23" t="s">
        <v>46</v>
      </c>
      <c r="D3107" s="23" t="s">
        <v>47</v>
      </c>
      <c r="E3107" s="25">
        <v>170</v>
      </c>
      <c r="F3107" s="24">
        <v>242</v>
      </c>
      <c r="G3107" s="24">
        <v>0</v>
      </c>
      <c r="H3107" s="24">
        <v>168</v>
      </c>
      <c r="I3107" s="23" t="s">
        <v>908</v>
      </c>
      <c r="J3107" s="24">
        <v>316</v>
      </c>
      <c r="K3107" s="23" t="s">
        <v>389</v>
      </c>
      <c r="L3107" s="30" t="s">
        <v>263</v>
      </c>
      <c r="M3107" s="31">
        <v>14</v>
      </c>
      <c r="N3107" s="31">
        <v>53</v>
      </c>
      <c r="O3107" s="30" t="s">
        <v>79</v>
      </c>
      <c r="P3107" s="25">
        <v>69</v>
      </c>
      <c r="Q3107" s="25">
        <v>98</v>
      </c>
      <c r="R3107" s="23" t="s">
        <v>51</v>
      </c>
      <c r="S3107" s="25">
        <v>50</v>
      </c>
      <c r="T3107" s="23" t="s">
        <v>52</v>
      </c>
    </row>
    <row r="3108" spans="1:20" x14ac:dyDescent="0.3">
      <c r="A3108" s="26">
        <v>44753</v>
      </c>
      <c r="B3108" s="23" t="s">
        <v>45</v>
      </c>
      <c r="C3108" s="23" t="s">
        <v>46</v>
      </c>
      <c r="D3108" s="23" t="s">
        <v>47</v>
      </c>
      <c r="E3108" s="25">
        <v>170</v>
      </c>
      <c r="F3108" s="24">
        <v>246</v>
      </c>
      <c r="G3108" s="24">
        <v>0</v>
      </c>
      <c r="H3108" s="24">
        <v>176</v>
      </c>
      <c r="I3108" s="23" t="s">
        <v>51</v>
      </c>
      <c r="J3108" s="24">
        <v>317</v>
      </c>
      <c r="K3108" s="23" t="s">
        <v>68</v>
      </c>
      <c r="L3108" s="30" t="s">
        <v>116</v>
      </c>
      <c r="M3108" s="31">
        <v>14</v>
      </c>
      <c r="N3108" s="31">
        <v>53</v>
      </c>
      <c r="O3108" s="30" t="s">
        <v>52</v>
      </c>
      <c r="P3108" s="25">
        <v>69</v>
      </c>
      <c r="Q3108" s="25">
        <v>98</v>
      </c>
      <c r="R3108" s="23" t="s">
        <v>193</v>
      </c>
      <c r="S3108" s="25">
        <v>54</v>
      </c>
      <c r="T3108" s="23" t="s">
        <v>113</v>
      </c>
    </row>
    <row r="3109" spans="1:20" x14ac:dyDescent="0.3">
      <c r="A3109" s="26">
        <v>44754</v>
      </c>
      <c r="B3109" s="23" t="s">
        <v>45</v>
      </c>
      <c r="C3109" s="23" t="s">
        <v>46</v>
      </c>
      <c r="D3109" s="23" t="s">
        <v>47</v>
      </c>
      <c r="E3109" s="25">
        <v>170</v>
      </c>
      <c r="F3109" s="24">
        <v>262</v>
      </c>
      <c r="G3109" s="24">
        <v>0</v>
      </c>
      <c r="H3109" s="24">
        <v>187</v>
      </c>
      <c r="I3109" s="23" t="s">
        <v>790</v>
      </c>
      <c r="J3109" s="24">
        <v>336</v>
      </c>
      <c r="K3109" s="23" t="s">
        <v>50</v>
      </c>
      <c r="L3109" s="32">
        <v>99</v>
      </c>
      <c r="M3109" s="31">
        <v>8</v>
      </c>
      <c r="N3109" s="31">
        <v>47</v>
      </c>
      <c r="O3109" s="30" t="s">
        <v>51</v>
      </c>
      <c r="P3109" s="25">
        <v>62</v>
      </c>
      <c r="Q3109" s="25">
        <v>98</v>
      </c>
      <c r="R3109" s="23" t="s">
        <v>193</v>
      </c>
      <c r="S3109" s="25">
        <v>46</v>
      </c>
      <c r="T3109" s="23" t="s">
        <v>129</v>
      </c>
    </row>
    <row r="3110" spans="1:20" x14ac:dyDescent="0.3">
      <c r="A3110" s="26">
        <v>44755</v>
      </c>
      <c r="B3110" s="23" t="s">
        <v>45</v>
      </c>
      <c r="C3110" s="23" t="s">
        <v>46</v>
      </c>
      <c r="D3110" s="23" t="s">
        <v>47</v>
      </c>
      <c r="E3110" s="25">
        <v>170</v>
      </c>
      <c r="F3110" s="24">
        <v>276</v>
      </c>
      <c r="G3110" s="24">
        <v>0</v>
      </c>
      <c r="H3110" s="24">
        <v>186</v>
      </c>
      <c r="I3110" s="23" t="s">
        <v>294</v>
      </c>
      <c r="J3110" s="24">
        <v>367</v>
      </c>
      <c r="K3110" s="23" t="s">
        <v>51</v>
      </c>
      <c r="L3110" s="30" t="s">
        <v>84</v>
      </c>
      <c r="M3110" s="31">
        <v>8</v>
      </c>
      <c r="N3110" s="31">
        <v>47</v>
      </c>
      <c r="O3110" s="30" t="s">
        <v>123</v>
      </c>
      <c r="P3110" s="25">
        <v>62</v>
      </c>
      <c r="Q3110" s="25">
        <v>95</v>
      </c>
      <c r="R3110" s="23" t="s">
        <v>51</v>
      </c>
      <c r="S3110" s="25">
        <v>35</v>
      </c>
      <c r="T3110" s="23" t="s">
        <v>167</v>
      </c>
    </row>
    <row r="3111" spans="1:20" x14ac:dyDescent="0.3">
      <c r="A3111" s="26">
        <v>44756</v>
      </c>
      <c r="B3111" s="23" t="s">
        <v>45</v>
      </c>
      <c r="C3111" s="23" t="s">
        <v>46</v>
      </c>
      <c r="D3111" s="23" t="s">
        <v>47</v>
      </c>
      <c r="E3111" s="25">
        <v>170</v>
      </c>
      <c r="F3111" s="24">
        <v>259</v>
      </c>
      <c r="G3111" s="24">
        <v>0</v>
      </c>
      <c r="H3111" s="24">
        <v>194</v>
      </c>
      <c r="I3111" s="23" t="s">
        <v>232</v>
      </c>
      <c r="J3111" s="24">
        <v>324</v>
      </c>
      <c r="K3111" s="23" t="s">
        <v>233</v>
      </c>
      <c r="L3111" s="30" t="s">
        <v>116</v>
      </c>
      <c r="M3111" s="31">
        <v>11</v>
      </c>
      <c r="N3111" s="31">
        <v>56</v>
      </c>
      <c r="O3111" s="30" t="s">
        <v>206</v>
      </c>
      <c r="P3111" s="25">
        <v>72</v>
      </c>
      <c r="Q3111" s="25">
        <v>96</v>
      </c>
      <c r="R3111" s="23" t="s">
        <v>51</v>
      </c>
      <c r="S3111" s="25">
        <v>54</v>
      </c>
      <c r="T3111" s="23" t="s">
        <v>264</v>
      </c>
    </row>
    <row r="3112" spans="1:20" x14ac:dyDescent="0.3">
      <c r="A3112" s="26">
        <v>44757</v>
      </c>
      <c r="B3112" s="23" t="s">
        <v>45</v>
      </c>
      <c r="C3112" s="23" t="s">
        <v>46</v>
      </c>
      <c r="D3112" s="23" t="s">
        <v>47</v>
      </c>
      <c r="E3112" s="25">
        <v>170</v>
      </c>
      <c r="F3112" s="24">
        <v>251</v>
      </c>
      <c r="G3112" s="24">
        <v>0</v>
      </c>
      <c r="H3112" s="24">
        <v>196</v>
      </c>
      <c r="I3112" s="23" t="s">
        <v>51</v>
      </c>
      <c r="J3112" s="24">
        <v>306</v>
      </c>
      <c r="K3112" s="23" t="s">
        <v>591</v>
      </c>
      <c r="L3112" s="30" t="s">
        <v>116</v>
      </c>
      <c r="M3112" s="31">
        <v>14</v>
      </c>
      <c r="N3112" s="31">
        <v>53</v>
      </c>
      <c r="O3112" s="30" t="s">
        <v>113</v>
      </c>
      <c r="P3112" s="25">
        <v>69</v>
      </c>
      <c r="Q3112" s="25">
        <v>95</v>
      </c>
      <c r="R3112" s="23" t="s">
        <v>51</v>
      </c>
      <c r="S3112" s="25">
        <v>56</v>
      </c>
      <c r="T3112" s="23" t="s">
        <v>51</v>
      </c>
    </row>
    <row r="3113" spans="1:20" x14ac:dyDescent="0.3">
      <c r="A3113" s="26">
        <v>44758</v>
      </c>
      <c r="B3113" s="23" t="s">
        <v>45</v>
      </c>
      <c r="C3113" s="23" t="s">
        <v>46</v>
      </c>
      <c r="D3113" s="23" t="s">
        <v>47</v>
      </c>
      <c r="E3113" s="25">
        <v>170</v>
      </c>
      <c r="F3113" s="24">
        <v>252</v>
      </c>
      <c r="G3113" s="24">
        <v>0</v>
      </c>
      <c r="H3113" s="24">
        <v>192</v>
      </c>
      <c r="I3113" s="23" t="s">
        <v>803</v>
      </c>
      <c r="J3113" s="24">
        <v>313</v>
      </c>
      <c r="K3113" s="23" t="s">
        <v>730</v>
      </c>
      <c r="L3113" s="30" t="s">
        <v>263</v>
      </c>
      <c r="M3113" s="31">
        <v>8</v>
      </c>
      <c r="N3113" s="31">
        <v>53</v>
      </c>
      <c r="O3113" s="30" t="s">
        <v>98</v>
      </c>
      <c r="P3113" s="25">
        <v>80</v>
      </c>
      <c r="Q3113" s="25">
        <v>98</v>
      </c>
      <c r="R3113" s="23" t="s">
        <v>51</v>
      </c>
      <c r="S3113" s="25">
        <v>60</v>
      </c>
      <c r="T3113" s="23" t="s">
        <v>264</v>
      </c>
    </row>
    <row r="3114" spans="1:20" x14ac:dyDescent="0.3">
      <c r="A3114" s="26">
        <v>44759</v>
      </c>
      <c r="B3114" s="23" t="s">
        <v>45</v>
      </c>
      <c r="C3114" s="23" t="s">
        <v>46</v>
      </c>
      <c r="D3114" s="23" t="s">
        <v>47</v>
      </c>
      <c r="E3114" s="25">
        <v>170</v>
      </c>
      <c r="F3114" s="24">
        <v>298</v>
      </c>
      <c r="G3114" s="24">
        <v>0</v>
      </c>
      <c r="H3114" s="24">
        <v>182</v>
      </c>
      <c r="I3114" s="23" t="s">
        <v>662</v>
      </c>
      <c r="J3114" s="24">
        <v>414</v>
      </c>
      <c r="K3114" s="23" t="s">
        <v>139</v>
      </c>
      <c r="L3114" s="32">
        <v>35</v>
      </c>
      <c r="M3114" s="31">
        <v>19</v>
      </c>
      <c r="N3114" s="31">
        <v>78</v>
      </c>
      <c r="O3114" s="30" t="s">
        <v>585</v>
      </c>
      <c r="P3114" s="25">
        <v>60</v>
      </c>
      <c r="Q3114" s="25">
        <v>97</v>
      </c>
      <c r="R3114" s="23" t="s">
        <v>51</v>
      </c>
      <c r="S3114" s="25">
        <v>25</v>
      </c>
      <c r="T3114" s="23" t="s">
        <v>139</v>
      </c>
    </row>
    <row r="3115" spans="1:20" x14ac:dyDescent="0.3">
      <c r="A3115" s="26">
        <v>44760</v>
      </c>
      <c r="B3115" s="23" t="s">
        <v>45</v>
      </c>
      <c r="C3115" s="23" t="s">
        <v>46</v>
      </c>
      <c r="D3115" s="23" t="s">
        <v>47</v>
      </c>
      <c r="E3115" s="25">
        <v>170</v>
      </c>
      <c r="F3115" s="24">
        <v>230</v>
      </c>
      <c r="G3115" s="24">
        <v>0</v>
      </c>
      <c r="H3115" s="24">
        <v>183</v>
      </c>
      <c r="I3115" s="23" t="s">
        <v>624</v>
      </c>
      <c r="J3115" s="24">
        <v>276</v>
      </c>
      <c r="K3115" s="23" t="s">
        <v>1161</v>
      </c>
      <c r="L3115" s="30" t="s">
        <v>263</v>
      </c>
      <c r="M3115" s="31">
        <v>19</v>
      </c>
      <c r="N3115" s="31">
        <v>78</v>
      </c>
      <c r="O3115" s="30" t="s">
        <v>91</v>
      </c>
      <c r="P3115" s="25">
        <v>76</v>
      </c>
      <c r="Q3115" s="25">
        <v>92</v>
      </c>
      <c r="R3115" s="23" t="s">
        <v>51</v>
      </c>
      <c r="S3115" s="25">
        <v>61</v>
      </c>
      <c r="T3115" s="23" t="s">
        <v>192</v>
      </c>
    </row>
    <row r="3116" spans="1:20" x14ac:dyDescent="0.3">
      <c r="A3116" s="26">
        <v>44761</v>
      </c>
      <c r="B3116" s="23" t="s">
        <v>45</v>
      </c>
      <c r="C3116" s="23" t="s">
        <v>46</v>
      </c>
      <c r="D3116" s="23" t="s">
        <v>47</v>
      </c>
      <c r="E3116" s="25">
        <v>170</v>
      </c>
      <c r="F3116" s="24">
        <v>221</v>
      </c>
      <c r="G3116" s="24">
        <v>0</v>
      </c>
      <c r="H3116" s="24">
        <v>168</v>
      </c>
      <c r="I3116" s="23" t="s">
        <v>654</v>
      </c>
      <c r="J3116" s="24">
        <v>274</v>
      </c>
      <c r="K3116" s="23" t="s">
        <v>384</v>
      </c>
      <c r="L3116" s="30" t="s">
        <v>218</v>
      </c>
      <c r="M3116" s="31">
        <v>11</v>
      </c>
      <c r="N3116" s="31">
        <v>81</v>
      </c>
      <c r="O3116" s="30" t="s">
        <v>206</v>
      </c>
      <c r="P3116" s="25">
        <v>67</v>
      </c>
      <c r="Q3116" s="25">
        <v>93</v>
      </c>
      <c r="R3116" s="23" t="s">
        <v>88</v>
      </c>
      <c r="S3116" s="25">
        <v>53</v>
      </c>
      <c r="T3116" s="23" t="s">
        <v>215</v>
      </c>
    </row>
    <row r="3117" spans="1:20" x14ac:dyDescent="0.3">
      <c r="A3117" s="26">
        <v>44762</v>
      </c>
      <c r="B3117" s="23" t="s">
        <v>45</v>
      </c>
      <c r="C3117" s="23" t="s">
        <v>46</v>
      </c>
      <c r="D3117" s="23" t="s">
        <v>47</v>
      </c>
      <c r="E3117" s="25">
        <v>170</v>
      </c>
      <c r="F3117" s="24">
        <v>208</v>
      </c>
      <c r="G3117" s="24">
        <v>0</v>
      </c>
      <c r="H3117" s="24">
        <v>164</v>
      </c>
      <c r="I3117" s="23" t="s">
        <v>51</v>
      </c>
      <c r="J3117" s="24">
        <v>252</v>
      </c>
      <c r="K3117" s="23" t="s">
        <v>655</v>
      </c>
      <c r="L3117" s="30" t="s">
        <v>116</v>
      </c>
      <c r="M3117" s="31">
        <v>14</v>
      </c>
      <c r="N3117" s="31">
        <v>72</v>
      </c>
      <c r="O3117" s="30" t="s">
        <v>71</v>
      </c>
      <c r="P3117" s="25">
        <v>75</v>
      </c>
      <c r="Q3117" s="25">
        <v>96</v>
      </c>
      <c r="R3117" s="23" t="s">
        <v>51</v>
      </c>
      <c r="S3117" s="25">
        <v>56</v>
      </c>
      <c r="T3117" s="23" t="s">
        <v>81</v>
      </c>
    </row>
    <row r="3118" spans="1:20" x14ac:dyDescent="0.3">
      <c r="A3118" s="26">
        <v>44763</v>
      </c>
      <c r="B3118" s="23" t="s">
        <v>45</v>
      </c>
      <c r="C3118" s="23" t="s">
        <v>46</v>
      </c>
      <c r="D3118" s="23" t="s">
        <v>47</v>
      </c>
      <c r="E3118" s="25">
        <v>170</v>
      </c>
      <c r="F3118" s="24">
        <v>218</v>
      </c>
      <c r="G3118" s="24">
        <v>22</v>
      </c>
      <c r="H3118" s="24">
        <v>188</v>
      </c>
      <c r="I3118" s="23" t="s">
        <v>435</v>
      </c>
      <c r="J3118" s="24">
        <v>248</v>
      </c>
      <c r="K3118" s="23" t="s">
        <v>134</v>
      </c>
      <c r="L3118" s="30" t="s">
        <v>218</v>
      </c>
      <c r="M3118" s="31">
        <v>6</v>
      </c>
      <c r="N3118" s="31">
        <v>47</v>
      </c>
      <c r="O3118" s="30" t="s">
        <v>135</v>
      </c>
      <c r="P3118" s="25">
        <v>77</v>
      </c>
      <c r="Q3118" s="25">
        <v>97</v>
      </c>
      <c r="R3118" s="23" t="s">
        <v>100</v>
      </c>
      <c r="S3118" s="25">
        <v>65</v>
      </c>
      <c r="T3118" s="23" t="s">
        <v>71</v>
      </c>
    </row>
    <row r="3119" spans="1:20" x14ac:dyDescent="0.3">
      <c r="A3119" s="26">
        <v>44764</v>
      </c>
      <c r="B3119" s="23" t="s">
        <v>45</v>
      </c>
      <c r="C3119" s="23" t="s">
        <v>46</v>
      </c>
      <c r="D3119" s="23" t="s">
        <v>47</v>
      </c>
      <c r="E3119" s="25">
        <v>170</v>
      </c>
      <c r="F3119" s="24">
        <v>180</v>
      </c>
      <c r="G3119" s="24">
        <v>14</v>
      </c>
      <c r="H3119" s="24">
        <v>167</v>
      </c>
      <c r="I3119" s="23" t="s">
        <v>257</v>
      </c>
      <c r="J3119" s="24">
        <v>193</v>
      </c>
      <c r="K3119" s="23" t="s">
        <v>986</v>
      </c>
      <c r="L3119" s="30" t="s">
        <v>84</v>
      </c>
      <c r="M3119" s="31">
        <v>8</v>
      </c>
      <c r="N3119" s="31">
        <v>42</v>
      </c>
      <c r="O3119" s="30" t="s">
        <v>537</v>
      </c>
      <c r="P3119" s="25">
        <v>86</v>
      </c>
      <c r="Q3119" s="25">
        <v>98</v>
      </c>
      <c r="R3119" s="23" t="s">
        <v>108</v>
      </c>
      <c r="S3119" s="25">
        <v>79</v>
      </c>
      <c r="T3119" s="23" t="s">
        <v>388</v>
      </c>
    </row>
    <row r="3120" spans="1:20" x14ac:dyDescent="0.3">
      <c r="A3120" s="26">
        <v>44765</v>
      </c>
      <c r="B3120" s="23" t="s">
        <v>45</v>
      </c>
      <c r="C3120" s="23" t="s">
        <v>46</v>
      </c>
      <c r="D3120" s="23" t="s">
        <v>47</v>
      </c>
      <c r="E3120" s="25">
        <v>170</v>
      </c>
      <c r="F3120" s="24">
        <v>213</v>
      </c>
      <c r="G3120" s="24">
        <v>0</v>
      </c>
      <c r="H3120" s="24">
        <v>166</v>
      </c>
      <c r="I3120" s="23" t="s">
        <v>305</v>
      </c>
      <c r="J3120" s="24">
        <v>260</v>
      </c>
      <c r="K3120" s="23" t="s">
        <v>368</v>
      </c>
      <c r="L3120" s="30" t="s">
        <v>218</v>
      </c>
      <c r="M3120" s="31">
        <v>14</v>
      </c>
      <c r="N3120" s="31">
        <v>56</v>
      </c>
      <c r="O3120" s="30" t="s">
        <v>121</v>
      </c>
      <c r="P3120" s="25">
        <v>73</v>
      </c>
      <c r="Q3120" s="25">
        <v>98</v>
      </c>
      <c r="R3120" s="23" t="s">
        <v>51</v>
      </c>
      <c r="S3120" s="25">
        <v>58</v>
      </c>
      <c r="T3120" s="23" t="s">
        <v>129</v>
      </c>
    </row>
    <row r="3121" spans="1:20" x14ac:dyDescent="0.3">
      <c r="A3121" s="26">
        <v>44766</v>
      </c>
      <c r="B3121" s="23" t="s">
        <v>45</v>
      </c>
      <c r="C3121" s="23" t="s">
        <v>46</v>
      </c>
      <c r="D3121" s="23" t="s">
        <v>47</v>
      </c>
      <c r="E3121" s="25">
        <v>170</v>
      </c>
      <c r="F3121" s="24">
        <v>220</v>
      </c>
      <c r="G3121" s="24">
        <v>0</v>
      </c>
      <c r="H3121" s="24">
        <v>158</v>
      </c>
      <c r="I3121" s="23" t="s">
        <v>825</v>
      </c>
      <c r="J3121" s="24">
        <v>282</v>
      </c>
      <c r="K3121" s="23" t="s">
        <v>343</v>
      </c>
      <c r="L3121" s="32">
        <v>34</v>
      </c>
      <c r="M3121" s="31">
        <v>17</v>
      </c>
      <c r="N3121" s="31">
        <v>67</v>
      </c>
      <c r="O3121" s="30" t="s">
        <v>61</v>
      </c>
      <c r="P3121" s="25">
        <v>78</v>
      </c>
      <c r="Q3121" s="25">
        <v>98</v>
      </c>
      <c r="R3121" s="23" t="s">
        <v>51</v>
      </c>
      <c r="S3121" s="25">
        <v>60</v>
      </c>
      <c r="T3121" s="23" t="s">
        <v>113</v>
      </c>
    </row>
    <row r="3122" spans="1:20" x14ac:dyDescent="0.3">
      <c r="A3122" s="26">
        <v>44767</v>
      </c>
      <c r="B3122" s="23" t="s">
        <v>45</v>
      </c>
      <c r="C3122" s="23" t="s">
        <v>46</v>
      </c>
      <c r="D3122" s="23" t="s">
        <v>47</v>
      </c>
      <c r="E3122" s="25">
        <v>170</v>
      </c>
      <c r="F3122" s="24">
        <v>208</v>
      </c>
      <c r="G3122" s="24">
        <v>6</v>
      </c>
      <c r="H3122" s="24">
        <v>168</v>
      </c>
      <c r="I3122" s="23" t="s">
        <v>310</v>
      </c>
      <c r="J3122" s="24">
        <v>248</v>
      </c>
      <c r="K3122" s="23" t="s">
        <v>558</v>
      </c>
      <c r="L3122" s="30" t="s">
        <v>116</v>
      </c>
      <c r="M3122" s="31">
        <v>11</v>
      </c>
      <c r="N3122" s="31">
        <v>53</v>
      </c>
      <c r="O3122" s="30" t="s">
        <v>113</v>
      </c>
      <c r="P3122" s="25">
        <v>79</v>
      </c>
      <c r="Q3122" s="25">
        <v>96</v>
      </c>
      <c r="R3122" s="23" t="s">
        <v>51</v>
      </c>
      <c r="S3122" s="25">
        <v>62</v>
      </c>
      <c r="T3122" s="23" t="s">
        <v>169</v>
      </c>
    </row>
    <row r="3123" spans="1:20" x14ac:dyDescent="0.3">
      <c r="A3123" s="26">
        <v>44768</v>
      </c>
      <c r="B3123" s="23" t="s">
        <v>45</v>
      </c>
      <c r="C3123" s="23" t="s">
        <v>46</v>
      </c>
      <c r="D3123" s="23" t="s">
        <v>47</v>
      </c>
      <c r="E3123" s="25">
        <v>170</v>
      </c>
      <c r="F3123" s="24">
        <v>187</v>
      </c>
      <c r="G3123" s="24">
        <v>2</v>
      </c>
      <c r="H3123" s="24">
        <v>164</v>
      </c>
      <c r="I3123" s="23" t="s">
        <v>51</v>
      </c>
      <c r="J3123" s="24">
        <v>210</v>
      </c>
      <c r="K3123" s="23" t="s">
        <v>58</v>
      </c>
      <c r="L3123" s="30" t="s">
        <v>116</v>
      </c>
      <c r="M3123" s="31">
        <v>8</v>
      </c>
      <c r="N3123" s="31">
        <v>61</v>
      </c>
      <c r="O3123" s="30" t="s">
        <v>104</v>
      </c>
      <c r="P3123" s="25">
        <v>85</v>
      </c>
      <c r="Q3123" s="25">
        <v>98</v>
      </c>
      <c r="R3123" s="23" t="s">
        <v>51</v>
      </c>
      <c r="S3123" s="25">
        <v>73</v>
      </c>
      <c r="T3123" s="23" t="s">
        <v>91</v>
      </c>
    </row>
    <row r="3124" spans="1:20" x14ac:dyDescent="0.3">
      <c r="A3124" s="26">
        <v>44769</v>
      </c>
      <c r="B3124" s="23" t="s">
        <v>45</v>
      </c>
      <c r="C3124" s="23" t="s">
        <v>46</v>
      </c>
      <c r="D3124" s="23" t="s">
        <v>47</v>
      </c>
      <c r="E3124" s="25">
        <v>170</v>
      </c>
      <c r="F3124" s="24">
        <v>196</v>
      </c>
      <c r="G3124" s="24">
        <v>0</v>
      </c>
      <c r="H3124" s="24">
        <v>160</v>
      </c>
      <c r="I3124" s="23" t="s">
        <v>760</v>
      </c>
      <c r="J3124" s="24">
        <v>231</v>
      </c>
      <c r="K3124" s="23" t="s">
        <v>187</v>
      </c>
      <c r="L3124" s="32">
        <v>99</v>
      </c>
      <c r="M3124" s="31">
        <v>6</v>
      </c>
      <c r="N3124" s="31">
        <v>36</v>
      </c>
      <c r="O3124" s="30" t="s">
        <v>51</v>
      </c>
      <c r="P3124" s="25">
        <v>77</v>
      </c>
      <c r="Q3124" s="25">
        <v>96</v>
      </c>
      <c r="R3124" s="23" t="s">
        <v>159</v>
      </c>
      <c r="S3124" s="25">
        <v>63</v>
      </c>
      <c r="T3124" s="23" t="s">
        <v>146</v>
      </c>
    </row>
    <row r="3125" spans="1:20" x14ac:dyDescent="0.3">
      <c r="A3125" s="26">
        <v>44770</v>
      </c>
      <c r="B3125" s="23" t="s">
        <v>45</v>
      </c>
      <c r="C3125" s="23" t="s">
        <v>46</v>
      </c>
      <c r="D3125" s="23" t="s">
        <v>47</v>
      </c>
      <c r="E3125" s="25">
        <v>170</v>
      </c>
      <c r="F3125" s="24">
        <v>196</v>
      </c>
      <c r="G3125" s="24">
        <v>0</v>
      </c>
      <c r="H3125" s="24">
        <v>133</v>
      </c>
      <c r="I3125" s="23" t="s">
        <v>413</v>
      </c>
      <c r="J3125" s="24">
        <v>258</v>
      </c>
      <c r="K3125" s="23" t="s">
        <v>558</v>
      </c>
      <c r="L3125" s="32">
        <v>35</v>
      </c>
      <c r="M3125" s="31">
        <v>11</v>
      </c>
      <c r="N3125" s="31">
        <v>72</v>
      </c>
      <c r="O3125" s="30" t="s">
        <v>113</v>
      </c>
      <c r="P3125" s="25">
        <v>70</v>
      </c>
      <c r="Q3125" s="25">
        <v>98</v>
      </c>
      <c r="R3125" s="23" t="s">
        <v>51</v>
      </c>
      <c r="S3125" s="25">
        <v>52</v>
      </c>
      <c r="T3125" s="23" t="s">
        <v>95</v>
      </c>
    </row>
    <row r="3126" spans="1:20" x14ac:dyDescent="0.3">
      <c r="A3126" s="26">
        <v>44771</v>
      </c>
      <c r="B3126" s="23" t="s">
        <v>45</v>
      </c>
      <c r="C3126" s="23" t="s">
        <v>46</v>
      </c>
      <c r="D3126" s="23" t="s">
        <v>47</v>
      </c>
      <c r="E3126" s="25">
        <v>170</v>
      </c>
      <c r="F3126" s="24">
        <v>210</v>
      </c>
      <c r="G3126" s="24">
        <v>0</v>
      </c>
      <c r="H3126" s="24">
        <v>157</v>
      </c>
      <c r="I3126" s="23" t="s">
        <v>137</v>
      </c>
      <c r="J3126" s="24">
        <v>262</v>
      </c>
      <c r="K3126" s="23" t="s">
        <v>706</v>
      </c>
      <c r="L3126" s="30" t="s">
        <v>116</v>
      </c>
      <c r="M3126" s="31">
        <v>11</v>
      </c>
      <c r="N3126" s="31">
        <v>72</v>
      </c>
      <c r="O3126" s="30" t="s">
        <v>128</v>
      </c>
      <c r="P3126" s="25">
        <v>75</v>
      </c>
      <c r="Q3126" s="25">
        <v>95</v>
      </c>
      <c r="R3126" s="23" t="s">
        <v>120</v>
      </c>
      <c r="S3126" s="25">
        <v>57</v>
      </c>
      <c r="T3126" s="23" t="s">
        <v>89</v>
      </c>
    </row>
    <row r="3127" spans="1:20" x14ac:dyDescent="0.3">
      <c r="A3127" s="26">
        <v>44772</v>
      </c>
      <c r="B3127" s="23" t="s">
        <v>45</v>
      </c>
      <c r="C3127" s="23" t="s">
        <v>46</v>
      </c>
      <c r="D3127" s="23" t="s">
        <v>47</v>
      </c>
      <c r="E3127" s="25">
        <v>170</v>
      </c>
      <c r="F3127" s="24">
        <v>224</v>
      </c>
      <c r="G3127" s="24">
        <v>0</v>
      </c>
      <c r="H3127" s="24">
        <v>186</v>
      </c>
      <c r="I3127" s="23" t="s">
        <v>461</v>
      </c>
      <c r="J3127" s="24">
        <v>263</v>
      </c>
      <c r="K3127" s="23" t="s">
        <v>179</v>
      </c>
      <c r="L3127" s="30" t="s">
        <v>84</v>
      </c>
      <c r="M3127" s="31">
        <v>14</v>
      </c>
      <c r="N3127" s="31">
        <v>69</v>
      </c>
      <c r="O3127" s="30" t="s">
        <v>146</v>
      </c>
      <c r="P3127" s="25">
        <v>75</v>
      </c>
      <c r="Q3127" s="25">
        <v>91</v>
      </c>
      <c r="R3127" s="23" t="s">
        <v>51</v>
      </c>
      <c r="S3127" s="25">
        <v>56</v>
      </c>
      <c r="T3127" s="23" t="s">
        <v>179</v>
      </c>
    </row>
    <row r="3128" spans="1:20" x14ac:dyDescent="0.3">
      <c r="A3128" s="26">
        <v>44773</v>
      </c>
      <c r="B3128" s="23" t="s">
        <v>45</v>
      </c>
      <c r="C3128" s="23" t="s">
        <v>46</v>
      </c>
      <c r="D3128" s="23" t="s">
        <v>47</v>
      </c>
      <c r="E3128" s="25">
        <v>170</v>
      </c>
      <c r="F3128" s="24">
        <v>233</v>
      </c>
      <c r="G3128" s="24">
        <v>0</v>
      </c>
      <c r="H3128" s="24">
        <v>183</v>
      </c>
      <c r="I3128" s="23" t="s">
        <v>1029</v>
      </c>
      <c r="J3128" s="24">
        <v>283</v>
      </c>
      <c r="K3128" s="23" t="s">
        <v>121</v>
      </c>
      <c r="L3128" s="32">
        <v>36</v>
      </c>
      <c r="M3128" s="31">
        <v>11</v>
      </c>
      <c r="N3128" s="31">
        <v>67</v>
      </c>
      <c r="O3128" s="30" t="s">
        <v>260</v>
      </c>
      <c r="P3128" s="25">
        <v>74</v>
      </c>
      <c r="Q3128" s="25">
        <v>95</v>
      </c>
      <c r="R3128" s="23" t="s">
        <v>434</v>
      </c>
      <c r="S3128" s="25">
        <v>55</v>
      </c>
      <c r="T3128" s="23" t="s">
        <v>81</v>
      </c>
    </row>
    <row r="3129" spans="1:20" x14ac:dyDescent="0.3">
      <c r="A3129" s="26">
        <v>44774</v>
      </c>
      <c r="B3129" s="23" t="s">
        <v>45</v>
      </c>
      <c r="C3129" s="23" t="s">
        <v>46</v>
      </c>
      <c r="D3129" s="23" t="s">
        <v>47</v>
      </c>
      <c r="E3129" s="25">
        <v>170</v>
      </c>
      <c r="F3129" s="24">
        <v>241</v>
      </c>
      <c r="G3129" s="24">
        <v>2</v>
      </c>
      <c r="H3129" s="24">
        <v>198</v>
      </c>
      <c r="I3129" s="23" t="s">
        <v>437</v>
      </c>
      <c r="J3129" s="24">
        <v>284</v>
      </c>
      <c r="K3129" s="23" t="s">
        <v>438</v>
      </c>
      <c r="L3129" s="30" t="s">
        <v>84</v>
      </c>
      <c r="M3129" s="31">
        <v>11</v>
      </c>
      <c r="N3129" s="31">
        <v>56</v>
      </c>
      <c r="O3129" s="30" t="s">
        <v>201</v>
      </c>
      <c r="P3129" s="25">
        <v>75</v>
      </c>
      <c r="Q3129" s="25">
        <v>95</v>
      </c>
      <c r="R3129" s="23" t="s">
        <v>51</v>
      </c>
      <c r="S3129" s="25">
        <v>59</v>
      </c>
      <c r="T3129" s="23" t="s">
        <v>158</v>
      </c>
    </row>
    <row r="3130" spans="1:20" x14ac:dyDescent="0.3">
      <c r="A3130" s="26">
        <v>44775</v>
      </c>
      <c r="B3130" s="23" t="s">
        <v>45</v>
      </c>
      <c r="C3130" s="23" t="s">
        <v>46</v>
      </c>
      <c r="D3130" s="23" t="s">
        <v>47</v>
      </c>
      <c r="E3130" s="25">
        <v>170</v>
      </c>
      <c r="F3130" s="24">
        <v>238</v>
      </c>
      <c r="G3130" s="24">
        <v>0</v>
      </c>
      <c r="H3130" s="24">
        <v>197</v>
      </c>
      <c r="I3130" s="23" t="s">
        <v>803</v>
      </c>
      <c r="J3130" s="24">
        <v>278</v>
      </c>
      <c r="K3130" s="23" t="s">
        <v>371</v>
      </c>
      <c r="L3130" s="32">
        <v>35</v>
      </c>
      <c r="M3130" s="31">
        <v>11</v>
      </c>
      <c r="N3130" s="31">
        <v>53</v>
      </c>
      <c r="O3130" s="30" t="s">
        <v>52</v>
      </c>
      <c r="P3130" s="25">
        <v>80</v>
      </c>
      <c r="Q3130" s="25">
        <v>97</v>
      </c>
      <c r="R3130" s="23" t="s">
        <v>51</v>
      </c>
      <c r="S3130" s="25">
        <v>64</v>
      </c>
      <c r="T3130" s="23" t="s">
        <v>158</v>
      </c>
    </row>
    <row r="3131" spans="1:20" x14ac:dyDescent="0.3">
      <c r="A3131" s="26">
        <v>44776</v>
      </c>
      <c r="B3131" s="23" t="s">
        <v>45</v>
      </c>
      <c r="C3131" s="23" t="s">
        <v>46</v>
      </c>
      <c r="D3131" s="23" t="s">
        <v>47</v>
      </c>
      <c r="E3131" s="25">
        <v>170</v>
      </c>
      <c r="F3131" s="24">
        <v>220</v>
      </c>
      <c r="G3131" s="24">
        <v>10</v>
      </c>
      <c r="H3131" s="24">
        <v>193</v>
      </c>
      <c r="I3131" s="23" t="s">
        <v>1114</v>
      </c>
      <c r="J3131" s="24">
        <v>246</v>
      </c>
      <c r="K3131" s="23" t="s">
        <v>455</v>
      </c>
      <c r="L3131" s="30" t="s">
        <v>116</v>
      </c>
      <c r="M3131" s="31">
        <v>11</v>
      </c>
      <c r="N3131" s="31">
        <v>50</v>
      </c>
      <c r="O3131" s="30" t="s">
        <v>133</v>
      </c>
      <c r="P3131" s="25">
        <v>93</v>
      </c>
      <c r="Q3131" s="25">
        <v>98</v>
      </c>
      <c r="R3131" s="23" t="s">
        <v>100</v>
      </c>
      <c r="S3131" s="25">
        <v>79</v>
      </c>
      <c r="T3131" s="23" t="s">
        <v>188</v>
      </c>
    </row>
    <row r="3132" spans="1:20" x14ac:dyDescent="0.3">
      <c r="A3132" s="26">
        <v>44777</v>
      </c>
      <c r="B3132" s="23" t="s">
        <v>45</v>
      </c>
      <c r="C3132" s="23" t="s">
        <v>46</v>
      </c>
      <c r="D3132" s="23" t="s">
        <v>47</v>
      </c>
      <c r="E3132" s="25">
        <v>170</v>
      </c>
      <c r="F3132" s="24">
        <v>203</v>
      </c>
      <c r="G3132" s="24">
        <v>30</v>
      </c>
      <c r="H3132" s="24">
        <v>184</v>
      </c>
      <c r="I3132" s="23" t="s">
        <v>165</v>
      </c>
      <c r="J3132" s="24">
        <v>222</v>
      </c>
      <c r="K3132" s="23" t="s">
        <v>469</v>
      </c>
      <c r="L3132" s="32">
        <v>28</v>
      </c>
      <c r="M3132" s="31">
        <v>11</v>
      </c>
      <c r="N3132" s="31">
        <v>33</v>
      </c>
      <c r="O3132" s="30" t="s">
        <v>179</v>
      </c>
      <c r="P3132" s="25">
        <v>92</v>
      </c>
      <c r="Q3132" s="25">
        <v>98</v>
      </c>
      <c r="R3132" s="23" t="s">
        <v>51</v>
      </c>
      <c r="S3132" s="25">
        <v>81</v>
      </c>
      <c r="T3132" s="23" t="s">
        <v>64</v>
      </c>
    </row>
    <row r="3133" spans="1:20" x14ac:dyDescent="0.3">
      <c r="A3133" s="26">
        <v>44778</v>
      </c>
      <c r="B3133" s="23" t="s">
        <v>45</v>
      </c>
      <c r="C3133" s="23" t="s">
        <v>46</v>
      </c>
      <c r="D3133" s="23" t="s">
        <v>47</v>
      </c>
      <c r="E3133" s="25">
        <v>170</v>
      </c>
      <c r="F3133" s="24">
        <v>192</v>
      </c>
      <c r="G3133" s="24">
        <v>0</v>
      </c>
      <c r="H3133" s="24">
        <v>169</v>
      </c>
      <c r="I3133" s="23" t="s">
        <v>103</v>
      </c>
      <c r="J3133" s="24">
        <v>214</v>
      </c>
      <c r="K3133" s="23" t="s">
        <v>198</v>
      </c>
      <c r="L3133" s="32">
        <v>36</v>
      </c>
      <c r="M3133" s="31">
        <v>8</v>
      </c>
      <c r="N3133" s="31">
        <v>53</v>
      </c>
      <c r="O3133" s="30" t="s">
        <v>133</v>
      </c>
      <c r="P3133" s="25">
        <v>92</v>
      </c>
      <c r="Q3133" s="25">
        <v>99</v>
      </c>
      <c r="R3133" s="23" t="s">
        <v>51</v>
      </c>
      <c r="S3133" s="25">
        <v>78</v>
      </c>
      <c r="T3133" s="23" t="s">
        <v>250</v>
      </c>
    </row>
    <row r="3134" spans="1:20" x14ac:dyDescent="0.3">
      <c r="A3134" s="26">
        <v>44779</v>
      </c>
      <c r="B3134" s="23" t="s">
        <v>45</v>
      </c>
      <c r="C3134" s="23" t="s">
        <v>46</v>
      </c>
      <c r="D3134" s="23" t="s">
        <v>47</v>
      </c>
      <c r="E3134" s="25">
        <v>170</v>
      </c>
      <c r="F3134" s="24">
        <v>220</v>
      </c>
      <c r="G3134" s="24">
        <v>0</v>
      </c>
      <c r="H3134" s="24">
        <v>176</v>
      </c>
      <c r="I3134" s="23" t="s">
        <v>689</v>
      </c>
      <c r="J3134" s="24">
        <v>264</v>
      </c>
      <c r="K3134" s="23" t="s">
        <v>702</v>
      </c>
      <c r="L3134" s="32">
        <v>26</v>
      </c>
      <c r="M3134" s="31">
        <v>6</v>
      </c>
      <c r="N3134" s="31">
        <v>39</v>
      </c>
      <c r="O3134" s="30" t="s">
        <v>179</v>
      </c>
      <c r="P3134" s="25">
        <v>78</v>
      </c>
      <c r="Q3134" s="25">
        <v>97</v>
      </c>
      <c r="R3134" s="23" t="s">
        <v>51</v>
      </c>
      <c r="S3134" s="25">
        <v>60</v>
      </c>
      <c r="T3134" s="23" t="s">
        <v>89</v>
      </c>
    </row>
    <row r="3135" spans="1:20" x14ac:dyDescent="0.3">
      <c r="A3135" s="26">
        <v>44780</v>
      </c>
      <c r="B3135" s="23" t="s">
        <v>45</v>
      </c>
      <c r="C3135" s="23" t="s">
        <v>46</v>
      </c>
      <c r="D3135" s="23" t="s">
        <v>47</v>
      </c>
      <c r="E3135" s="25">
        <v>170</v>
      </c>
      <c r="F3135" s="24">
        <v>244</v>
      </c>
      <c r="G3135" s="24">
        <v>2</v>
      </c>
      <c r="H3135" s="24">
        <v>194</v>
      </c>
      <c r="I3135" s="23" t="s">
        <v>51</v>
      </c>
      <c r="J3135" s="24">
        <v>293</v>
      </c>
      <c r="K3135" s="23" t="s">
        <v>525</v>
      </c>
      <c r="L3135" s="30" t="s">
        <v>218</v>
      </c>
      <c r="M3135" s="31">
        <v>11</v>
      </c>
      <c r="N3135" s="31">
        <v>64</v>
      </c>
      <c r="O3135" s="30" t="s">
        <v>139</v>
      </c>
      <c r="P3135" s="25">
        <v>74</v>
      </c>
      <c r="Q3135" s="25">
        <v>96</v>
      </c>
      <c r="R3135" s="23" t="s">
        <v>159</v>
      </c>
      <c r="S3135" s="25">
        <v>54</v>
      </c>
      <c r="T3135" s="23" t="s">
        <v>158</v>
      </c>
    </row>
    <row r="3136" spans="1:20" x14ac:dyDescent="0.3">
      <c r="A3136" s="26">
        <v>44781</v>
      </c>
      <c r="B3136" s="23" t="s">
        <v>45</v>
      </c>
      <c r="C3136" s="23" t="s">
        <v>46</v>
      </c>
      <c r="D3136" s="23" t="s">
        <v>47</v>
      </c>
      <c r="E3136" s="25">
        <v>170</v>
      </c>
      <c r="F3136" s="24">
        <v>238</v>
      </c>
      <c r="G3136" s="24">
        <v>60</v>
      </c>
      <c r="H3136" s="24">
        <v>174</v>
      </c>
      <c r="I3136" s="23" t="s">
        <v>375</v>
      </c>
      <c r="J3136" s="24">
        <v>302</v>
      </c>
      <c r="K3136" s="23" t="s">
        <v>462</v>
      </c>
      <c r="L3136" s="30" t="s">
        <v>218</v>
      </c>
      <c r="M3136" s="31">
        <v>14</v>
      </c>
      <c r="N3136" s="31">
        <v>75</v>
      </c>
      <c r="O3136" s="30" t="s">
        <v>113</v>
      </c>
      <c r="P3136" s="25">
        <v>81</v>
      </c>
      <c r="Q3136" s="25">
        <v>98</v>
      </c>
      <c r="R3136" s="23" t="s">
        <v>51</v>
      </c>
      <c r="S3136" s="25">
        <v>40</v>
      </c>
      <c r="T3136" s="23" t="s">
        <v>179</v>
      </c>
    </row>
    <row r="3137" spans="1:20" x14ac:dyDescent="0.3">
      <c r="A3137" s="26">
        <v>44782</v>
      </c>
      <c r="B3137" s="23" t="s">
        <v>45</v>
      </c>
      <c r="C3137" s="23" t="s">
        <v>46</v>
      </c>
      <c r="D3137" s="23" t="s">
        <v>47</v>
      </c>
      <c r="E3137" s="25">
        <v>170</v>
      </c>
      <c r="F3137" s="24">
        <v>252</v>
      </c>
      <c r="G3137" s="24">
        <v>0</v>
      </c>
      <c r="H3137" s="24">
        <v>184</v>
      </c>
      <c r="I3137" s="23" t="s">
        <v>51</v>
      </c>
      <c r="J3137" s="24">
        <v>321</v>
      </c>
      <c r="K3137" s="23" t="s">
        <v>458</v>
      </c>
      <c r="L3137" s="32">
        <v>10</v>
      </c>
      <c r="M3137" s="31">
        <v>17</v>
      </c>
      <c r="N3137" s="31">
        <v>75</v>
      </c>
      <c r="O3137" s="30" t="s">
        <v>215</v>
      </c>
      <c r="P3137" s="25">
        <v>64</v>
      </c>
      <c r="Q3137" s="25">
        <v>99</v>
      </c>
      <c r="R3137" s="23" t="s">
        <v>51</v>
      </c>
      <c r="S3137" s="25">
        <v>38</v>
      </c>
      <c r="T3137" s="23" t="s">
        <v>129</v>
      </c>
    </row>
    <row r="3138" spans="1:20" x14ac:dyDescent="0.3">
      <c r="A3138" s="26">
        <v>44783</v>
      </c>
      <c r="B3138" s="23" t="s">
        <v>45</v>
      </c>
      <c r="C3138" s="23" t="s">
        <v>46</v>
      </c>
      <c r="D3138" s="23" t="s">
        <v>47</v>
      </c>
      <c r="E3138" s="25">
        <v>170</v>
      </c>
      <c r="F3138" s="24">
        <v>260</v>
      </c>
      <c r="G3138" s="24">
        <v>6</v>
      </c>
      <c r="H3138" s="24">
        <v>180</v>
      </c>
      <c r="I3138" s="23" t="s">
        <v>1082</v>
      </c>
      <c r="J3138" s="24">
        <v>340</v>
      </c>
      <c r="K3138" s="23" t="s">
        <v>361</v>
      </c>
      <c r="L3138" s="32">
        <v>29</v>
      </c>
      <c r="M3138" s="31">
        <v>11</v>
      </c>
      <c r="N3138" s="31">
        <v>42</v>
      </c>
      <c r="O3138" s="30" t="s">
        <v>186</v>
      </c>
      <c r="P3138" s="25">
        <v>77</v>
      </c>
      <c r="Q3138" s="25">
        <v>98</v>
      </c>
      <c r="R3138" s="23" t="s">
        <v>51</v>
      </c>
      <c r="S3138" s="25">
        <v>40</v>
      </c>
      <c r="T3138" s="23" t="s">
        <v>139</v>
      </c>
    </row>
    <row r="3139" spans="1:20" x14ac:dyDescent="0.3">
      <c r="A3139" s="26">
        <v>44784</v>
      </c>
      <c r="B3139" s="23" t="s">
        <v>45</v>
      </c>
      <c r="C3139" s="23" t="s">
        <v>46</v>
      </c>
      <c r="D3139" s="23" t="s">
        <v>47</v>
      </c>
      <c r="E3139" s="25">
        <v>170</v>
      </c>
      <c r="F3139" s="24">
        <v>262</v>
      </c>
      <c r="G3139" s="24">
        <v>0</v>
      </c>
      <c r="H3139" s="24">
        <v>191</v>
      </c>
      <c r="I3139" s="23" t="s">
        <v>159</v>
      </c>
      <c r="J3139" s="24">
        <v>333</v>
      </c>
      <c r="K3139" s="23" t="s">
        <v>288</v>
      </c>
      <c r="L3139" s="30" t="s">
        <v>218</v>
      </c>
      <c r="M3139" s="31">
        <v>11</v>
      </c>
      <c r="N3139" s="31">
        <v>61</v>
      </c>
      <c r="O3139" s="30" t="s">
        <v>52</v>
      </c>
      <c r="P3139" s="25">
        <v>69</v>
      </c>
      <c r="Q3139" s="25">
        <v>96</v>
      </c>
      <c r="R3139" s="23" t="s">
        <v>159</v>
      </c>
      <c r="S3139" s="25">
        <v>42</v>
      </c>
      <c r="T3139" s="23" t="s">
        <v>94</v>
      </c>
    </row>
    <row r="3140" spans="1:20" x14ac:dyDescent="0.3">
      <c r="A3140" s="26">
        <v>44785</v>
      </c>
      <c r="B3140" s="23" t="s">
        <v>45</v>
      </c>
      <c r="C3140" s="23" t="s">
        <v>46</v>
      </c>
      <c r="D3140" s="23" t="s">
        <v>47</v>
      </c>
      <c r="E3140" s="25">
        <v>170</v>
      </c>
      <c r="F3140" s="24">
        <v>232</v>
      </c>
      <c r="G3140" s="24">
        <v>0</v>
      </c>
      <c r="H3140" s="24">
        <v>181</v>
      </c>
      <c r="I3140" s="23" t="s">
        <v>100</v>
      </c>
      <c r="J3140" s="24">
        <v>282</v>
      </c>
      <c r="K3140" s="23" t="s">
        <v>285</v>
      </c>
      <c r="L3140" s="30" t="s">
        <v>116</v>
      </c>
      <c r="M3140" s="31">
        <v>19</v>
      </c>
      <c r="N3140" s="31">
        <v>72</v>
      </c>
      <c r="O3140" s="30" t="s">
        <v>146</v>
      </c>
      <c r="P3140" s="25">
        <v>74</v>
      </c>
      <c r="Q3140" s="25">
        <v>97</v>
      </c>
      <c r="R3140" s="23" t="s">
        <v>178</v>
      </c>
      <c r="S3140" s="25">
        <v>60</v>
      </c>
      <c r="T3140" s="23" t="s">
        <v>51</v>
      </c>
    </row>
    <row r="3141" spans="1:20" x14ac:dyDescent="0.3">
      <c r="A3141" s="26">
        <v>44786</v>
      </c>
      <c r="B3141" s="23" t="s">
        <v>45</v>
      </c>
      <c r="C3141" s="23" t="s">
        <v>46</v>
      </c>
      <c r="D3141" s="23" t="s">
        <v>47</v>
      </c>
      <c r="E3141" s="25">
        <v>170</v>
      </c>
      <c r="F3141" s="24">
        <v>194</v>
      </c>
      <c r="G3141" s="24">
        <v>0</v>
      </c>
      <c r="H3141" s="24">
        <v>166</v>
      </c>
      <c r="I3141" s="23" t="s">
        <v>703</v>
      </c>
      <c r="J3141" s="24">
        <v>222</v>
      </c>
      <c r="K3141" s="23" t="s">
        <v>1162</v>
      </c>
      <c r="L3141" s="30" t="s">
        <v>84</v>
      </c>
      <c r="M3141" s="31">
        <v>14</v>
      </c>
      <c r="N3141" s="31">
        <v>39</v>
      </c>
      <c r="O3141" s="30" t="s">
        <v>370</v>
      </c>
      <c r="P3141" s="25">
        <v>84</v>
      </c>
      <c r="Q3141" s="25">
        <v>98</v>
      </c>
      <c r="R3141" s="23" t="s">
        <v>51</v>
      </c>
      <c r="S3141" s="25">
        <v>76</v>
      </c>
      <c r="T3141" s="23" t="s">
        <v>585</v>
      </c>
    </row>
    <row r="3142" spans="1:20" x14ac:dyDescent="0.3">
      <c r="A3142" s="26">
        <v>44787</v>
      </c>
      <c r="B3142" s="23" t="s">
        <v>45</v>
      </c>
      <c r="C3142" s="23" t="s">
        <v>46</v>
      </c>
      <c r="D3142" s="23" t="s">
        <v>47</v>
      </c>
      <c r="E3142" s="25">
        <v>170</v>
      </c>
      <c r="F3142" s="24">
        <v>218</v>
      </c>
      <c r="G3142" s="24">
        <v>0</v>
      </c>
      <c r="H3142" s="24">
        <v>175</v>
      </c>
      <c r="I3142" s="23" t="s">
        <v>526</v>
      </c>
      <c r="J3142" s="24">
        <v>262</v>
      </c>
      <c r="K3142" s="23" t="s">
        <v>558</v>
      </c>
      <c r="L3142" s="32">
        <v>36</v>
      </c>
      <c r="M3142" s="31">
        <v>14</v>
      </c>
      <c r="N3142" s="31">
        <v>75</v>
      </c>
      <c r="O3142" s="30" t="s">
        <v>113</v>
      </c>
      <c r="P3142" s="25">
        <v>71</v>
      </c>
      <c r="Q3142" s="25">
        <v>91</v>
      </c>
      <c r="R3142" s="23" t="s">
        <v>88</v>
      </c>
      <c r="S3142" s="25">
        <v>49</v>
      </c>
      <c r="T3142" s="23" t="s">
        <v>264</v>
      </c>
    </row>
    <row r="3143" spans="1:20" x14ac:dyDescent="0.3">
      <c r="A3143" s="26">
        <v>44788</v>
      </c>
      <c r="B3143" s="23" t="s">
        <v>45</v>
      </c>
      <c r="C3143" s="23" t="s">
        <v>46</v>
      </c>
      <c r="D3143" s="23" t="s">
        <v>47</v>
      </c>
      <c r="E3143" s="25">
        <v>170</v>
      </c>
      <c r="F3143" s="24">
        <v>208</v>
      </c>
      <c r="G3143" s="24">
        <v>0</v>
      </c>
      <c r="H3143" s="24">
        <v>144</v>
      </c>
      <c r="I3143" s="23" t="s">
        <v>682</v>
      </c>
      <c r="J3143" s="24">
        <v>271</v>
      </c>
      <c r="K3143" s="23" t="s">
        <v>606</v>
      </c>
      <c r="L3143" s="30" t="s">
        <v>263</v>
      </c>
      <c r="M3143" s="31">
        <v>11</v>
      </c>
      <c r="N3143" s="31">
        <v>64</v>
      </c>
      <c r="O3143" s="30" t="s">
        <v>121</v>
      </c>
      <c r="P3143" s="25">
        <v>75</v>
      </c>
      <c r="Q3143" s="25">
        <v>98</v>
      </c>
      <c r="R3143" s="23" t="s">
        <v>258</v>
      </c>
      <c r="S3143" s="25">
        <v>49</v>
      </c>
      <c r="T3143" s="23" t="s">
        <v>81</v>
      </c>
    </row>
    <row r="3144" spans="1:20" x14ac:dyDescent="0.3">
      <c r="A3144" s="26">
        <v>44789</v>
      </c>
      <c r="B3144" s="23" t="s">
        <v>45</v>
      </c>
      <c r="C3144" s="23" t="s">
        <v>46</v>
      </c>
      <c r="D3144" s="23" t="s">
        <v>47</v>
      </c>
      <c r="E3144" s="25">
        <v>170</v>
      </c>
      <c r="F3144" s="24">
        <v>204</v>
      </c>
      <c r="G3144" s="24">
        <v>152</v>
      </c>
      <c r="H3144" s="24">
        <v>154</v>
      </c>
      <c r="I3144" s="23" t="s">
        <v>997</v>
      </c>
      <c r="J3144" s="24">
        <v>255</v>
      </c>
      <c r="K3144" s="23" t="s">
        <v>730</v>
      </c>
      <c r="L3144" s="32">
        <v>32</v>
      </c>
      <c r="M3144" s="31">
        <v>6</v>
      </c>
      <c r="N3144" s="31">
        <v>83</v>
      </c>
      <c r="O3144" s="30" t="s">
        <v>146</v>
      </c>
      <c r="P3144" s="25">
        <v>77</v>
      </c>
      <c r="Q3144" s="25">
        <v>97</v>
      </c>
      <c r="R3144" s="23" t="s">
        <v>51</v>
      </c>
      <c r="S3144" s="25">
        <v>44</v>
      </c>
      <c r="T3144" s="23" t="s">
        <v>158</v>
      </c>
    </row>
    <row r="3145" spans="1:20" x14ac:dyDescent="0.3">
      <c r="A3145" s="26">
        <v>44790</v>
      </c>
      <c r="B3145" s="23" t="s">
        <v>45</v>
      </c>
      <c r="C3145" s="23" t="s">
        <v>46</v>
      </c>
      <c r="D3145" s="23" t="s">
        <v>47</v>
      </c>
      <c r="E3145" s="25">
        <v>170</v>
      </c>
      <c r="F3145" s="24">
        <v>182</v>
      </c>
      <c r="G3145" s="24">
        <v>192</v>
      </c>
      <c r="H3145" s="24">
        <v>150</v>
      </c>
      <c r="I3145" s="23" t="s">
        <v>310</v>
      </c>
      <c r="J3145" s="24">
        <v>213</v>
      </c>
      <c r="K3145" s="23" t="s">
        <v>886</v>
      </c>
      <c r="L3145" s="32">
        <v>21</v>
      </c>
      <c r="M3145" s="31">
        <v>17</v>
      </c>
      <c r="N3145" s="31">
        <v>78</v>
      </c>
      <c r="O3145" s="30" t="s">
        <v>206</v>
      </c>
      <c r="P3145" s="25">
        <v>84</v>
      </c>
      <c r="Q3145" s="25">
        <v>98</v>
      </c>
      <c r="R3145" s="23" t="s">
        <v>51</v>
      </c>
      <c r="S3145" s="25">
        <v>62</v>
      </c>
      <c r="T3145" s="23" t="s">
        <v>213</v>
      </c>
    </row>
    <row r="3146" spans="1:20" x14ac:dyDescent="0.3">
      <c r="A3146" s="26">
        <v>44791</v>
      </c>
      <c r="B3146" s="23" t="s">
        <v>45</v>
      </c>
      <c r="C3146" s="23" t="s">
        <v>46</v>
      </c>
      <c r="D3146" s="23" t="s">
        <v>47</v>
      </c>
      <c r="E3146" s="25">
        <v>170</v>
      </c>
      <c r="F3146" s="24">
        <v>182</v>
      </c>
      <c r="G3146" s="24">
        <v>0</v>
      </c>
      <c r="H3146" s="24">
        <v>133</v>
      </c>
      <c r="I3146" s="23" t="s">
        <v>62</v>
      </c>
      <c r="J3146" s="24">
        <v>231</v>
      </c>
      <c r="K3146" s="23" t="s">
        <v>666</v>
      </c>
      <c r="L3146" s="32">
        <v>35</v>
      </c>
      <c r="M3146" s="31">
        <v>17</v>
      </c>
      <c r="N3146" s="31">
        <v>50</v>
      </c>
      <c r="O3146" s="30" t="s">
        <v>342</v>
      </c>
      <c r="P3146" s="25">
        <v>74</v>
      </c>
      <c r="Q3146" s="25">
        <v>98</v>
      </c>
      <c r="R3146" s="23" t="s">
        <v>51</v>
      </c>
      <c r="S3146" s="25">
        <v>54</v>
      </c>
      <c r="T3146" s="23" t="s">
        <v>128</v>
      </c>
    </row>
    <row r="3147" spans="1:20" x14ac:dyDescent="0.3">
      <c r="A3147" s="26">
        <v>44792</v>
      </c>
      <c r="B3147" s="23" t="s">
        <v>45</v>
      </c>
      <c r="C3147" s="23" t="s">
        <v>46</v>
      </c>
      <c r="D3147" s="23" t="s">
        <v>47</v>
      </c>
      <c r="E3147" s="25">
        <v>170</v>
      </c>
      <c r="F3147" s="24">
        <v>198</v>
      </c>
      <c r="G3147" s="24">
        <v>0</v>
      </c>
      <c r="H3147" s="24">
        <v>123</v>
      </c>
      <c r="I3147" s="23" t="s">
        <v>435</v>
      </c>
      <c r="J3147" s="24">
        <v>274</v>
      </c>
      <c r="K3147" s="23" t="s">
        <v>51</v>
      </c>
      <c r="L3147" s="32">
        <v>99</v>
      </c>
      <c r="M3147" s="31">
        <v>17</v>
      </c>
      <c r="N3147" s="31">
        <v>53</v>
      </c>
      <c r="O3147" s="30" t="s">
        <v>51</v>
      </c>
      <c r="P3147" s="25">
        <v>68</v>
      </c>
      <c r="Q3147" s="25">
        <v>97</v>
      </c>
      <c r="R3147" s="23" t="s">
        <v>51</v>
      </c>
      <c r="S3147" s="25">
        <v>49</v>
      </c>
      <c r="T3147" s="23" t="s">
        <v>264</v>
      </c>
    </row>
    <row r="3148" spans="1:20" x14ac:dyDescent="0.3">
      <c r="A3148" s="26">
        <v>44793</v>
      </c>
      <c r="B3148" s="23" t="s">
        <v>45</v>
      </c>
      <c r="C3148" s="23" t="s">
        <v>46</v>
      </c>
      <c r="D3148" s="23" t="s">
        <v>47</v>
      </c>
      <c r="E3148" s="25">
        <v>170</v>
      </c>
      <c r="F3148" s="24">
        <v>219</v>
      </c>
      <c r="G3148" s="24">
        <v>0</v>
      </c>
      <c r="H3148" s="24">
        <v>157</v>
      </c>
      <c r="I3148" s="23" t="s">
        <v>510</v>
      </c>
      <c r="J3148" s="24">
        <v>281</v>
      </c>
      <c r="K3148" s="23" t="s">
        <v>278</v>
      </c>
      <c r="L3148" s="32">
        <v>36</v>
      </c>
      <c r="M3148" s="31">
        <v>17</v>
      </c>
      <c r="N3148" s="31">
        <v>72</v>
      </c>
      <c r="O3148" s="30" t="s">
        <v>167</v>
      </c>
      <c r="P3148" s="25">
        <v>78</v>
      </c>
      <c r="Q3148" s="25">
        <v>98</v>
      </c>
      <c r="R3148" s="23" t="s">
        <v>51</v>
      </c>
      <c r="S3148" s="25">
        <v>60</v>
      </c>
      <c r="T3148" s="23" t="s">
        <v>50</v>
      </c>
    </row>
    <row r="3149" spans="1:20" x14ac:dyDescent="0.3">
      <c r="A3149" s="26">
        <v>44794</v>
      </c>
      <c r="B3149" s="23" t="s">
        <v>45</v>
      </c>
      <c r="C3149" s="23" t="s">
        <v>46</v>
      </c>
      <c r="D3149" s="23" t="s">
        <v>47</v>
      </c>
      <c r="E3149" s="25">
        <v>170</v>
      </c>
      <c r="F3149" s="24">
        <v>239</v>
      </c>
      <c r="G3149" s="24">
        <v>0</v>
      </c>
      <c r="H3149" s="24">
        <v>196</v>
      </c>
      <c r="I3149" s="23" t="s">
        <v>100</v>
      </c>
      <c r="J3149" s="24">
        <v>282</v>
      </c>
      <c r="K3149" s="23" t="s">
        <v>414</v>
      </c>
      <c r="L3149" s="30" t="s">
        <v>84</v>
      </c>
      <c r="M3149" s="31">
        <v>14</v>
      </c>
      <c r="N3149" s="31">
        <v>72</v>
      </c>
      <c r="O3149" s="30" t="s">
        <v>61</v>
      </c>
      <c r="P3149" s="25">
        <v>71</v>
      </c>
      <c r="Q3149" s="25">
        <v>93</v>
      </c>
      <c r="R3149" s="23" t="s">
        <v>103</v>
      </c>
      <c r="S3149" s="25">
        <v>46</v>
      </c>
      <c r="T3149" s="23" t="s">
        <v>64</v>
      </c>
    </row>
    <row r="3150" spans="1:20" x14ac:dyDescent="0.3">
      <c r="A3150" s="26">
        <v>44795</v>
      </c>
      <c r="B3150" s="23" t="s">
        <v>45</v>
      </c>
      <c r="C3150" s="23" t="s">
        <v>46</v>
      </c>
      <c r="D3150" s="23" t="s">
        <v>47</v>
      </c>
      <c r="E3150" s="25">
        <v>170</v>
      </c>
      <c r="F3150" s="24">
        <v>224</v>
      </c>
      <c r="G3150" s="24">
        <v>0</v>
      </c>
      <c r="H3150" s="24">
        <v>183</v>
      </c>
      <c r="I3150" s="23" t="s">
        <v>1119</v>
      </c>
      <c r="J3150" s="24">
        <v>265</v>
      </c>
      <c r="K3150" s="23" t="s">
        <v>291</v>
      </c>
      <c r="L3150" s="30" t="s">
        <v>218</v>
      </c>
      <c r="M3150" s="31">
        <v>11</v>
      </c>
      <c r="N3150" s="31">
        <v>58</v>
      </c>
      <c r="O3150" s="30" t="s">
        <v>94</v>
      </c>
      <c r="P3150" s="25">
        <v>80</v>
      </c>
      <c r="Q3150" s="25">
        <v>97</v>
      </c>
      <c r="R3150" s="23" t="s">
        <v>51</v>
      </c>
      <c r="S3150" s="25">
        <v>65</v>
      </c>
      <c r="T3150" s="23" t="s">
        <v>113</v>
      </c>
    </row>
    <row r="3151" spans="1:20" x14ac:dyDescent="0.3">
      <c r="A3151" s="26">
        <v>44796</v>
      </c>
      <c r="B3151" s="23" t="s">
        <v>45</v>
      </c>
      <c r="C3151" s="23" t="s">
        <v>46</v>
      </c>
      <c r="D3151" s="23" t="s">
        <v>47</v>
      </c>
      <c r="E3151" s="25">
        <v>170</v>
      </c>
      <c r="F3151" s="24">
        <v>233</v>
      </c>
      <c r="G3151" s="24">
        <v>0</v>
      </c>
      <c r="H3151" s="24">
        <v>197</v>
      </c>
      <c r="I3151" s="23" t="s">
        <v>51</v>
      </c>
      <c r="J3151" s="24">
        <v>269</v>
      </c>
      <c r="K3151" s="23" t="s">
        <v>749</v>
      </c>
      <c r="L3151" s="30" t="s">
        <v>132</v>
      </c>
      <c r="M3151" s="31">
        <v>8</v>
      </c>
      <c r="N3151" s="31">
        <v>47</v>
      </c>
      <c r="O3151" s="30" t="s">
        <v>89</v>
      </c>
      <c r="P3151" s="25">
        <v>81</v>
      </c>
      <c r="Q3151" s="25">
        <v>97</v>
      </c>
      <c r="R3151" s="23" t="s">
        <v>80</v>
      </c>
      <c r="S3151" s="25">
        <v>67</v>
      </c>
      <c r="T3151" s="23" t="s">
        <v>146</v>
      </c>
    </row>
    <row r="3152" spans="1:20" x14ac:dyDescent="0.3">
      <c r="A3152" s="26">
        <v>44797</v>
      </c>
      <c r="B3152" s="23" t="s">
        <v>45</v>
      </c>
      <c r="C3152" s="23" t="s">
        <v>46</v>
      </c>
      <c r="D3152" s="23" t="s">
        <v>47</v>
      </c>
      <c r="E3152" s="25">
        <v>170</v>
      </c>
      <c r="F3152" s="24">
        <v>228</v>
      </c>
      <c r="G3152" s="24">
        <v>40</v>
      </c>
      <c r="H3152" s="24">
        <v>203</v>
      </c>
      <c r="I3152" s="23" t="s">
        <v>310</v>
      </c>
      <c r="J3152" s="24">
        <v>254</v>
      </c>
      <c r="K3152" s="23" t="s">
        <v>591</v>
      </c>
      <c r="L3152" s="32">
        <v>30</v>
      </c>
      <c r="M3152" s="31">
        <v>6</v>
      </c>
      <c r="N3152" s="31">
        <v>56</v>
      </c>
      <c r="O3152" s="30" t="s">
        <v>69</v>
      </c>
      <c r="P3152" s="25">
        <v>90</v>
      </c>
      <c r="Q3152" s="25">
        <v>98</v>
      </c>
      <c r="R3152" s="23" t="s">
        <v>51</v>
      </c>
      <c r="S3152" s="25">
        <v>75</v>
      </c>
      <c r="T3152" s="23" t="s">
        <v>146</v>
      </c>
    </row>
    <row r="3153" spans="1:20" x14ac:dyDescent="0.3">
      <c r="A3153" s="26">
        <v>44798</v>
      </c>
      <c r="B3153" s="23" t="s">
        <v>45</v>
      </c>
      <c r="C3153" s="23" t="s">
        <v>46</v>
      </c>
      <c r="D3153" s="23" t="s">
        <v>47</v>
      </c>
      <c r="E3153" s="25">
        <v>170</v>
      </c>
      <c r="F3153" s="24">
        <v>196</v>
      </c>
      <c r="G3153" s="24">
        <v>46</v>
      </c>
      <c r="H3153" s="24">
        <v>182</v>
      </c>
      <c r="I3153" s="23" t="s">
        <v>51</v>
      </c>
      <c r="J3153" s="24">
        <v>211</v>
      </c>
      <c r="K3153" s="23" t="s">
        <v>176</v>
      </c>
      <c r="L3153" s="30" t="s">
        <v>263</v>
      </c>
      <c r="M3153" s="31">
        <v>8</v>
      </c>
      <c r="N3153" s="31">
        <v>47</v>
      </c>
      <c r="O3153" s="30" t="s">
        <v>169</v>
      </c>
      <c r="P3153" s="25">
        <v>96</v>
      </c>
      <c r="Q3153" s="25">
        <v>99</v>
      </c>
      <c r="R3153" s="23" t="s">
        <v>51</v>
      </c>
      <c r="S3153" s="25">
        <v>90</v>
      </c>
      <c r="T3153" s="23" t="s">
        <v>179</v>
      </c>
    </row>
    <row r="3154" spans="1:20" x14ac:dyDescent="0.3">
      <c r="A3154" s="26">
        <v>44799</v>
      </c>
      <c r="B3154" s="23" t="s">
        <v>45</v>
      </c>
      <c r="C3154" s="23" t="s">
        <v>46</v>
      </c>
      <c r="D3154" s="23" t="s">
        <v>47</v>
      </c>
      <c r="E3154" s="25">
        <v>170</v>
      </c>
      <c r="F3154" s="24">
        <v>192</v>
      </c>
      <c r="G3154" s="24">
        <v>0</v>
      </c>
      <c r="H3154" s="24">
        <v>175</v>
      </c>
      <c r="I3154" s="23" t="s">
        <v>477</v>
      </c>
      <c r="J3154" s="24">
        <v>210</v>
      </c>
      <c r="K3154" s="23" t="s">
        <v>1069</v>
      </c>
      <c r="L3154" s="30" t="s">
        <v>116</v>
      </c>
      <c r="M3154" s="31">
        <v>8</v>
      </c>
      <c r="N3154" s="31">
        <v>50</v>
      </c>
      <c r="O3154" s="30" t="s">
        <v>277</v>
      </c>
      <c r="P3154" s="25">
        <v>91</v>
      </c>
      <c r="Q3154" s="25">
        <v>99</v>
      </c>
      <c r="R3154" s="23" t="s">
        <v>51</v>
      </c>
      <c r="S3154" s="25">
        <v>81</v>
      </c>
      <c r="T3154" s="23" t="s">
        <v>201</v>
      </c>
    </row>
    <row r="3155" spans="1:20" x14ac:dyDescent="0.3">
      <c r="A3155" s="26">
        <v>44800</v>
      </c>
      <c r="B3155" s="23" t="s">
        <v>45</v>
      </c>
      <c r="C3155" s="23" t="s">
        <v>46</v>
      </c>
      <c r="D3155" s="23" t="s">
        <v>47</v>
      </c>
      <c r="E3155" s="25">
        <v>170</v>
      </c>
      <c r="F3155" s="24">
        <v>210</v>
      </c>
      <c r="G3155" s="24">
        <v>0</v>
      </c>
      <c r="H3155" s="24">
        <v>179</v>
      </c>
      <c r="I3155" s="23" t="s">
        <v>338</v>
      </c>
      <c r="J3155" s="24">
        <v>242</v>
      </c>
      <c r="K3155" s="23" t="s">
        <v>702</v>
      </c>
      <c r="L3155" s="32">
        <v>31</v>
      </c>
      <c r="M3155" s="31">
        <v>6</v>
      </c>
      <c r="N3155" s="31">
        <v>33</v>
      </c>
      <c r="O3155" s="30" t="s">
        <v>135</v>
      </c>
      <c r="P3155" s="25">
        <v>85</v>
      </c>
      <c r="Q3155" s="25">
        <v>98</v>
      </c>
      <c r="R3155" s="23" t="s">
        <v>51</v>
      </c>
      <c r="S3155" s="25">
        <v>68</v>
      </c>
      <c r="T3155" s="23" t="s">
        <v>91</v>
      </c>
    </row>
    <row r="3156" spans="1:20" x14ac:dyDescent="0.3">
      <c r="A3156" s="26">
        <v>44801</v>
      </c>
      <c r="B3156" s="23" t="s">
        <v>45</v>
      </c>
      <c r="C3156" s="23" t="s">
        <v>46</v>
      </c>
      <c r="D3156" s="23" t="s">
        <v>47</v>
      </c>
      <c r="E3156" s="25">
        <v>170</v>
      </c>
      <c r="F3156" s="24">
        <v>247</v>
      </c>
      <c r="G3156" s="24">
        <v>0</v>
      </c>
      <c r="H3156" s="24">
        <v>185</v>
      </c>
      <c r="I3156" s="23" t="s">
        <v>999</v>
      </c>
      <c r="J3156" s="24">
        <v>309</v>
      </c>
      <c r="K3156" s="23" t="s">
        <v>61</v>
      </c>
      <c r="L3156" s="30" t="s">
        <v>102</v>
      </c>
      <c r="M3156" s="31">
        <v>17</v>
      </c>
      <c r="N3156" s="31">
        <v>56</v>
      </c>
      <c r="O3156" s="30" t="s">
        <v>209</v>
      </c>
      <c r="P3156" s="25">
        <v>75</v>
      </c>
      <c r="Q3156" s="25">
        <v>96</v>
      </c>
      <c r="R3156" s="23" t="s">
        <v>51</v>
      </c>
      <c r="S3156" s="25">
        <v>60</v>
      </c>
      <c r="T3156" s="23" t="s">
        <v>50</v>
      </c>
    </row>
    <row r="3157" spans="1:20" x14ac:dyDescent="0.3">
      <c r="A3157" s="26">
        <v>44802</v>
      </c>
      <c r="B3157" s="23" t="s">
        <v>45</v>
      </c>
      <c r="C3157" s="23" t="s">
        <v>46</v>
      </c>
      <c r="D3157" s="23" t="s">
        <v>47</v>
      </c>
      <c r="E3157" s="25">
        <v>170</v>
      </c>
      <c r="F3157" s="24">
        <v>256</v>
      </c>
      <c r="G3157" s="24">
        <v>0</v>
      </c>
      <c r="H3157" s="24">
        <v>194</v>
      </c>
      <c r="I3157" s="23" t="s">
        <v>689</v>
      </c>
      <c r="J3157" s="24">
        <v>317</v>
      </c>
      <c r="K3157" s="23" t="s">
        <v>1115</v>
      </c>
      <c r="L3157" s="32">
        <v>23</v>
      </c>
      <c r="M3157" s="31">
        <v>14</v>
      </c>
      <c r="N3157" s="31">
        <v>156</v>
      </c>
      <c r="O3157" s="30" t="s">
        <v>148</v>
      </c>
      <c r="P3157" s="25">
        <v>70</v>
      </c>
      <c r="Q3157" s="25">
        <v>96</v>
      </c>
      <c r="R3157" s="23" t="s">
        <v>80</v>
      </c>
      <c r="S3157" s="25">
        <v>35</v>
      </c>
      <c r="T3157" s="23" t="s">
        <v>128</v>
      </c>
    </row>
    <row r="3158" spans="1:20" x14ac:dyDescent="0.3">
      <c r="A3158" s="26">
        <v>44803</v>
      </c>
      <c r="B3158" s="23" t="s">
        <v>45</v>
      </c>
      <c r="C3158" s="23" t="s">
        <v>46</v>
      </c>
      <c r="D3158" s="23" t="s">
        <v>47</v>
      </c>
      <c r="E3158" s="25">
        <v>170</v>
      </c>
      <c r="F3158" s="24">
        <v>198</v>
      </c>
      <c r="G3158" s="24">
        <v>2</v>
      </c>
      <c r="H3158" s="24">
        <v>182</v>
      </c>
      <c r="I3158" s="23" t="s">
        <v>237</v>
      </c>
      <c r="J3158" s="24">
        <v>213</v>
      </c>
      <c r="K3158" s="23" t="s">
        <v>994</v>
      </c>
      <c r="L3158" s="30" t="s">
        <v>116</v>
      </c>
      <c r="M3158" s="31">
        <v>6</v>
      </c>
      <c r="N3158" s="31">
        <v>42</v>
      </c>
      <c r="O3158" s="30" t="s">
        <v>202</v>
      </c>
      <c r="P3158" s="25">
        <v>91</v>
      </c>
      <c r="Q3158" s="25">
        <v>98</v>
      </c>
      <c r="R3158" s="23" t="s">
        <v>51</v>
      </c>
      <c r="S3158" s="25">
        <v>79</v>
      </c>
      <c r="T3158" s="23" t="s">
        <v>113</v>
      </c>
    </row>
    <row r="3159" spans="1:20" x14ac:dyDescent="0.3">
      <c r="A3159" s="26">
        <v>44804</v>
      </c>
      <c r="B3159" s="23" t="s">
        <v>45</v>
      </c>
      <c r="C3159" s="23" t="s">
        <v>46</v>
      </c>
      <c r="D3159" s="23" t="s">
        <v>47</v>
      </c>
      <c r="E3159" s="25">
        <v>170</v>
      </c>
      <c r="F3159" s="24">
        <v>182</v>
      </c>
      <c r="G3159" s="24">
        <v>4</v>
      </c>
      <c r="H3159" s="24">
        <v>169</v>
      </c>
      <c r="I3159" s="23" t="s">
        <v>240</v>
      </c>
      <c r="J3159" s="24">
        <v>196</v>
      </c>
      <c r="K3159" s="23" t="s">
        <v>659</v>
      </c>
      <c r="L3159" s="32">
        <v>99</v>
      </c>
      <c r="M3159" s="31">
        <v>6</v>
      </c>
      <c r="N3159" s="31">
        <v>31</v>
      </c>
      <c r="O3159" s="30" t="s">
        <v>51</v>
      </c>
      <c r="P3159" s="25">
        <v>95</v>
      </c>
      <c r="Q3159" s="25">
        <v>99</v>
      </c>
      <c r="R3159" s="23" t="s">
        <v>51</v>
      </c>
      <c r="S3159" s="25">
        <v>88</v>
      </c>
      <c r="T3159" s="23" t="s">
        <v>250</v>
      </c>
    </row>
    <row r="3160" spans="1:20" x14ac:dyDescent="0.3">
      <c r="A3160" s="26">
        <v>44805</v>
      </c>
      <c r="B3160" s="23" t="s">
        <v>45</v>
      </c>
      <c r="C3160" s="23" t="s">
        <v>46</v>
      </c>
      <c r="D3160" s="23" t="s">
        <v>47</v>
      </c>
      <c r="E3160" s="25">
        <v>170</v>
      </c>
      <c r="F3160" s="24">
        <v>206</v>
      </c>
      <c r="G3160" s="24">
        <v>4</v>
      </c>
      <c r="H3160" s="24">
        <v>159</v>
      </c>
      <c r="I3160" s="23" t="s">
        <v>705</v>
      </c>
      <c r="J3160" s="24">
        <v>252</v>
      </c>
      <c r="K3160" s="23" t="s">
        <v>417</v>
      </c>
      <c r="L3160" s="30" t="s">
        <v>84</v>
      </c>
      <c r="M3160" s="31">
        <v>11</v>
      </c>
      <c r="N3160" s="31">
        <v>61</v>
      </c>
      <c r="O3160" s="30" t="s">
        <v>388</v>
      </c>
      <c r="P3160" s="25">
        <v>81</v>
      </c>
      <c r="Q3160" s="25">
        <v>99</v>
      </c>
      <c r="R3160" s="23" t="s">
        <v>51</v>
      </c>
      <c r="S3160" s="25">
        <v>58</v>
      </c>
      <c r="T3160" s="23" t="s">
        <v>133</v>
      </c>
    </row>
    <row r="3161" spans="1:20" x14ac:dyDescent="0.3">
      <c r="A3161" s="26">
        <v>44806</v>
      </c>
      <c r="B3161" s="23" t="s">
        <v>45</v>
      </c>
      <c r="C3161" s="23" t="s">
        <v>46</v>
      </c>
      <c r="D3161" s="23" t="s">
        <v>47</v>
      </c>
      <c r="E3161" s="25">
        <v>170</v>
      </c>
      <c r="F3161" s="24">
        <v>202</v>
      </c>
      <c r="G3161" s="24">
        <v>2</v>
      </c>
      <c r="H3161" s="24">
        <v>158</v>
      </c>
      <c r="I3161" s="23" t="s">
        <v>51</v>
      </c>
      <c r="J3161" s="24">
        <v>245</v>
      </c>
      <c r="K3161" s="23" t="s">
        <v>1149</v>
      </c>
      <c r="L3161" s="30" t="s">
        <v>263</v>
      </c>
      <c r="M3161" s="31">
        <v>8</v>
      </c>
      <c r="N3161" s="31">
        <v>81</v>
      </c>
      <c r="O3161" s="30" t="s">
        <v>71</v>
      </c>
      <c r="P3161" s="25">
        <v>84</v>
      </c>
      <c r="Q3161" s="25">
        <v>98</v>
      </c>
      <c r="R3161" s="23" t="s">
        <v>51</v>
      </c>
      <c r="S3161" s="25">
        <v>55</v>
      </c>
      <c r="T3161" s="23" t="s">
        <v>209</v>
      </c>
    </row>
    <row r="3162" spans="1:20" x14ac:dyDescent="0.3">
      <c r="A3162" s="26">
        <v>44807</v>
      </c>
      <c r="B3162" s="23" t="s">
        <v>45</v>
      </c>
      <c r="C3162" s="23" t="s">
        <v>46</v>
      </c>
      <c r="D3162" s="23" t="s">
        <v>47</v>
      </c>
      <c r="E3162" s="25">
        <v>170</v>
      </c>
      <c r="F3162" s="24">
        <v>187</v>
      </c>
      <c r="G3162" s="24">
        <v>0</v>
      </c>
      <c r="H3162" s="24">
        <v>133</v>
      </c>
      <c r="I3162" s="23" t="s">
        <v>272</v>
      </c>
      <c r="J3162" s="24">
        <v>241</v>
      </c>
      <c r="K3162" s="23" t="s">
        <v>450</v>
      </c>
      <c r="L3162" s="30" t="s">
        <v>116</v>
      </c>
      <c r="M3162" s="31">
        <v>8</v>
      </c>
      <c r="N3162" s="31">
        <v>56</v>
      </c>
      <c r="O3162" s="30" t="s">
        <v>61</v>
      </c>
      <c r="P3162" s="25">
        <v>70</v>
      </c>
      <c r="Q3162" s="25">
        <v>97</v>
      </c>
      <c r="R3162" s="23" t="s">
        <v>51</v>
      </c>
      <c r="S3162" s="25">
        <v>52</v>
      </c>
      <c r="T3162" s="23" t="s">
        <v>129</v>
      </c>
    </row>
    <row r="3163" spans="1:20" x14ac:dyDescent="0.3">
      <c r="A3163" s="26">
        <v>44808</v>
      </c>
      <c r="B3163" s="23" t="s">
        <v>45</v>
      </c>
      <c r="C3163" s="23" t="s">
        <v>46</v>
      </c>
      <c r="D3163" s="23" t="s">
        <v>47</v>
      </c>
      <c r="E3163" s="25">
        <v>170</v>
      </c>
      <c r="F3163" s="24">
        <v>194</v>
      </c>
      <c r="G3163" s="24">
        <v>0</v>
      </c>
      <c r="H3163" s="24">
        <v>116</v>
      </c>
      <c r="I3163" s="23" t="s">
        <v>465</v>
      </c>
      <c r="J3163" s="24">
        <v>271</v>
      </c>
      <c r="K3163" s="23" t="s">
        <v>591</v>
      </c>
      <c r="L3163" s="30" t="s">
        <v>84</v>
      </c>
      <c r="M3163" s="31">
        <v>14</v>
      </c>
      <c r="N3163" s="31">
        <v>56</v>
      </c>
      <c r="O3163" s="30" t="s">
        <v>113</v>
      </c>
      <c r="P3163" s="25">
        <v>72</v>
      </c>
      <c r="Q3163" s="25">
        <v>99</v>
      </c>
      <c r="R3163" s="23" t="s">
        <v>51</v>
      </c>
      <c r="S3163" s="25">
        <v>47</v>
      </c>
      <c r="T3163" s="23" t="s">
        <v>89</v>
      </c>
    </row>
    <row r="3164" spans="1:20" x14ac:dyDescent="0.3">
      <c r="A3164" s="26">
        <v>44809</v>
      </c>
      <c r="B3164" s="23" t="s">
        <v>45</v>
      </c>
      <c r="C3164" s="23" t="s">
        <v>46</v>
      </c>
      <c r="D3164" s="23" t="s">
        <v>47</v>
      </c>
      <c r="E3164" s="25">
        <v>170</v>
      </c>
      <c r="F3164" s="24">
        <v>212</v>
      </c>
      <c r="G3164" s="24">
        <v>0</v>
      </c>
      <c r="H3164" s="24">
        <v>142</v>
      </c>
      <c r="I3164" s="23" t="s">
        <v>652</v>
      </c>
      <c r="J3164" s="24">
        <v>281</v>
      </c>
      <c r="K3164" s="23" t="s">
        <v>611</v>
      </c>
      <c r="L3164" s="30" t="s">
        <v>263</v>
      </c>
      <c r="M3164" s="31">
        <v>11</v>
      </c>
      <c r="N3164" s="31">
        <v>83</v>
      </c>
      <c r="O3164" s="30" t="s">
        <v>128</v>
      </c>
      <c r="P3164" s="25">
        <v>66</v>
      </c>
      <c r="Q3164" s="25">
        <v>95</v>
      </c>
      <c r="R3164" s="23" t="s">
        <v>51</v>
      </c>
      <c r="S3164" s="25">
        <v>37</v>
      </c>
      <c r="T3164" s="23" t="s">
        <v>133</v>
      </c>
    </row>
    <row r="3165" spans="1:20" x14ac:dyDescent="0.3">
      <c r="A3165" s="26">
        <v>44810</v>
      </c>
      <c r="B3165" s="23" t="s">
        <v>45</v>
      </c>
      <c r="C3165" s="23" t="s">
        <v>46</v>
      </c>
      <c r="D3165" s="23" t="s">
        <v>47</v>
      </c>
      <c r="E3165" s="25">
        <v>170</v>
      </c>
      <c r="F3165" s="24">
        <v>213</v>
      </c>
      <c r="G3165" s="24">
        <v>0</v>
      </c>
      <c r="H3165" s="24">
        <v>148</v>
      </c>
      <c r="I3165" s="23" t="s">
        <v>587</v>
      </c>
      <c r="J3165" s="24">
        <v>278</v>
      </c>
      <c r="K3165" s="23" t="s">
        <v>297</v>
      </c>
      <c r="L3165" s="32">
        <v>36</v>
      </c>
      <c r="M3165" s="31">
        <v>8</v>
      </c>
      <c r="N3165" s="31">
        <v>69</v>
      </c>
      <c r="O3165" s="30" t="s">
        <v>164</v>
      </c>
      <c r="P3165" s="25">
        <v>71</v>
      </c>
      <c r="Q3165" s="25">
        <v>98</v>
      </c>
      <c r="R3165" s="23" t="s">
        <v>51</v>
      </c>
      <c r="S3165" s="25">
        <v>35</v>
      </c>
      <c r="T3165" s="23" t="s">
        <v>52</v>
      </c>
    </row>
    <row r="3166" spans="1:20" x14ac:dyDescent="0.3">
      <c r="A3166" s="26">
        <v>44811</v>
      </c>
      <c r="B3166" s="23" t="s">
        <v>45</v>
      </c>
      <c r="C3166" s="23" t="s">
        <v>46</v>
      </c>
      <c r="D3166" s="23" t="s">
        <v>47</v>
      </c>
      <c r="E3166" s="25">
        <v>170</v>
      </c>
      <c r="F3166" s="24">
        <v>200</v>
      </c>
      <c r="G3166" s="24">
        <v>8</v>
      </c>
      <c r="H3166" s="24">
        <v>144</v>
      </c>
      <c r="I3166" s="23" t="s">
        <v>523</v>
      </c>
      <c r="J3166" s="24">
        <v>256</v>
      </c>
      <c r="K3166" s="23" t="s">
        <v>324</v>
      </c>
      <c r="L3166" s="30" t="s">
        <v>218</v>
      </c>
      <c r="M3166" s="31">
        <v>3</v>
      </c>
      <c r="N3166" s="31">
        <v>61</v>
      </c>
      <c r="O3166" s="30" t="s">
        <v>342</v>
      </c>
      <c r="P3166" s="25">
        <v>75</v>
      </c>
      <c r="Q3166" s="25">
        <v>97</v>
      </c>
      <c r="R3166" s="23" t="s">
        <v>51</v>
      </c>
      <c r="S3166" s="25">
        <v>45</v>
      </c>
      <c r="T3166" s="23" t="s">
        <v>146</v>
      </c>
    </row>
    <row r="3167" spans="1:20" x14ac:dyDescent="0.3">
      <c r="A3167" s="26">
        <v>44812</v>
      </c>
      <c r="B3167" s="23" t="s">
        <v>45</v>
      </c>
      <c r="C3167" s="23" t="s">
        <v>46</v>
      </c>
      <c r="D3167" s="23" t="s">
        <v>47</v>
      </c>
      <c r="E3167" s="25">
        <v>170</v>
      </c>
      <c r="F3167" s="24">
        <v>201</v>
      </c>
      <c r="G3167" s="24">
        <v>0</v>
      </c>
      <c r="H3167" s="24">
        <v>148</v>
      </c>
      <c r="I3167" s="23" t="s">
        <v>476</v>
      </c>
      <c r="J3167" s="24">
        <v>254</v>
      </c>
      <c r="K3167" s="23" t="s">
        <v>366</v>
      </c>
      <c r="L3167" s="32">
        <v>32</v>
      </c>
      <c r="M3167" s="31">
        <v>17</v>
      </c>
      <c r="N3167" s="31">
        <v>75</v>
      </c>
      <c r="O3167" s="30" t="s">
        <v>167</v>
      </c>
      <c r="P3167" s="25">
        <v>75</v>
      </c>
      <c r="Q3167" s="25">
        <v>97</v>
      </c>
      <c r="R3167" s="23" t="s">
        <v>80</v>
      </c>
      <c r="S3167" s="25">
        <v>53</v>
      </c>
      <c r="T3167" s="23" t="s">
        <v>206</v>
      </c>
    </row>
    <row r="3168" spans="1:20" x14ac:dyDescent="0.3">
      <c r="A3168" s="26">
        <v>44813</v>
      </c>
      <c r="B3168" s="23" t="s">
        <v>45</v>
      </c>
      <c r="C3168" s="23" t="s">
        <v>46</v>
      </c>
      <c r="D3168" s="23" t="s">
        <v>47</v>
      </c>
      <c r="E3168" s="25">
        <v>170</v>
      </c>
      <c r="F3168" s="24">
        <v>199</v>
      </c>
      <c r="G3168" s="24">
        <v>0</v>
      </c>
      <c r="H3168" s="24">
        <v>138</v>
      </c>
      <c r="I3168" s="23" t="s">
        <v>476</v>
      </c>
      <c r="J3168" s="24">
        <v>260</v>
      </c>
      <c r="K3168" s="23" t="s">
        <v>489</v>
      </c>
      <c r="L3168" s="30" t="s">
        <v>116</v>
      </c>
      <c r="M3168" s="31">
        <v>8</v>
      </c>
      <c r="N3168" s="31">
        <v>64</v>
      </c>
      <c r="O3168" s="30" t="s">
        <v>135</v>
      </c>
      <c r="P3168" s="25">
        <v>70</v>
      </c>
      <c r="Q3168" s="25">
        <v>98</v>
      </c>
      <c r="R3168" s="23" t="s">
        <v>74</v>
      </c>
      <c r="S3168" s="25">
        <v>50</v>
      </c>
      <c r="T3168" s="23" t="s">
        <v>51</v>
      </c>
    </row>
    <row r="3169" spans="1:20" x14ac:dyDescent="0.3">
      <c r="A3169" s="26">
        <v>44814</v>
      </c>
      <c r="B3169" s="23" t="s">
        <v>45</v>
      </c>
      <c r="C3169" s="23" t="s">
        <v>46</v>
      </c>
      <c r="D3169" s="23" t="s">
        <v>47</v>
      </c>
      <c r="E3169" s="25">
        <v>170</v>
      </c>
      <c r="F3169" s="24">
        <v>214</v>
      </c>
      <c r="G3169" s="24">
        <v>0</v>
      </c>
      <c r="H3169" s="24">
        <v>138</v>
      </c>
      <c r="I3169" s="23" t="s">
        <v>237</v>
      </c>
      <c r="J3169" s="24">
        <v>290</v>
      </c>
      <c r="K3169" s="23" t="s">
        <v>681</v>
      </c>
      <c r="L3169" s="30" t="s">
        <v>218</v>
      </c>
      <c r="M3169" s="31">
        <v>11</v>
      </c>
      <c r="N3169" s="31">
        <v>72</v>
      </c>
      <c r="O3169" s="30" t="s">
        <v>215</v>
      </c>
      <c r="P3169" s="25">
        <v>70</v>
      </c>
      <c r="Q3169" s="25">
        <v>96</v>
      </c>
      <c r="R3169" s="23" t="s">
        <v>258</v>
      </c>
      <c r="S3169" s="25">
        <v>49</v>
      </c>
      <c r="T3169" s="23" t="s">
        <v>113</v>
      </c>
    </row>
    <row r="3170" spans="1:20" x14ac:dyDescent="0.3">
      <c r="A3170" s="26">
        <v>44815</v>
      </c>
      <c r="B3170" s="23" t="s">
        <v>45</v>
      </c>
      <c r="C3170" s="23" t="s">
        <v>46</v>
      </c>
      <c r="D3170" s="23" t="s">
        <v>47</v>
      </c>
      <c r="E3170" s="25">
        <v>170</v>
      </c>
      <c r="F3170" s="24">
        <v>225</v>
      </c>
      <c r="G3170" s="24">
        <v>0</v>
      </c>
      <c r="H3170" s="24">
        <v>153</v>
      </c>
      <c r="I3170" s="23" t="s">
        <v>995</v>
      </c>
      <c r="J3170" s="24">
        <v>297</v>
      </c>
      <c r="K3170" s="23" t="s">
        <v>934</v>
      </c>
      <c r="L3170" s="32">
        <v>28</v>
      </c>
      <c r="M3170" s="31">
        <v>6</v>
      </c>
      <c r="N3170" s="31">
        <v>81</v>
      </c>
      <c r="O3170" s="30" t="s">
        <v>434</v>
      </c>
      <c r="P3170" s="25">
        <v>74</v>
      </c>
      <c r="Q3170" s="25">
        <v>99</v>
      </c>
      <c r="R3170" s="23" t="s">
        <v>239</v>
      </c>
      <c r="S3170" s="25">
        <v>53</v>
      </c>
      <c r="T3170" s="23" t="s">
        <v>206</v>
      </c>
    </row>
    <row r="3171" spans="1:20" x14ac:dyDescent="0.3">
      <c r="A3171" s="26">
        <v>44816</v>
      </c>
      <c r="B3171" s="23" t="s">
        <v>45</v>
      </c>
      <c r="C3171" s="23" t="s">
        <v>46</v>
      </c>
      <c r="D3171" s="23" t="s">
        <v>47</v>
      </c>
      <c r="E3171" s="25">
        <v>170</v>
      </c>
      <c r="F3171" s="24">
        <v>240</v>
      </c>
      <c r="G3171" s="24">
        <v>0</v>
      </c>
      <c r="H3171" s="24">
        <v>165</v>
      </c>
      <c r="I3171" s="23" t="s">
        <v>975</v>
      </c>
      <c r="J3171" s="24">
        <v>316</v>
      </c>
      <c r="K3171" s="23" t="s">
        <v>826</v>
      </c>
      <c r="L3171" s="32">
        <v>24</v>
      </c>
      <c r="M3171" s="31">
        <v>25</v>
      </c>
      <c r="N3171" s="31">
        <v>122</v>
      </c>
      <c r="O3171" s="30" t="s">
        <v>215</v>
      </c>
      <c r="P3171" s="25">
        <v>61</v>
      </c>
      <c r="Q3171" s="25">
        <v>98</v>
      </c>
      <c r="R3171" s="23" t="s">
        <v>51</v>
      </c>
      <c r="S3171" s="25">
        <v>33</v>
      </c>
      <c r="T3171" s="23" t="s">
        <v>209</v>
      </c>
    </row>
    <row r="3172" spans="1:20" x14ac:dyDescent="0.3">
      <c r="A3172" s="26">
        <v>44817</v>
      </c>
      <c r="B3172" s="23" t="s">
        <v>45</v>
      </c>
      <c r="C3172" s="23" t="s">
        <v>46</v>
      </c>
      <c r="D3172" s="23" t="s">
        <v>47</v>
      </c>
      <c r="E3172" s="25">
        <v>170</v>
      </c>
      <c r="F3172" s="24">
        <v>220</v>
      </c>
      <c r="G3172" s="24">
        <v>4</v>
      </c>
      <c r="H3172" s="24">
        <v>180</v>
      </c>
      <c r="I3172" s="23" t="s">
        <v>440</v>
      </c>
      <c r="J3172" s="24">
        <v>259</v>
      </c>
      <c r="K3172" s="23" t="s">
        <v>52</v>
      </c>
      <c r="L3172" s="32">
        <v>22</v>
      </c>
      <c r="M3172" s="31">
        <v>3</v>
      </c>
      <c r="N3172" s="31">
        <v>125</v>
      </c>
      <c r="O3172" s="30" t="s">
        <v>192</v>
      </c>
      <c r="P3172" s="25">
        <v>73</v>
      </c>
      <c r="Q3172" s="25">
        <v>89</v>
      </c>
      <c r="R3172" s="23" t="s">
        <v>123</v>
      </c>
      <c r="S3172" s="25">
        <v>49</v>
      </c>
      <c r="T3172" s="23" t="s">
        <v>143</v>
      </c>
    </row>
    <row r="3173" spans="1:20" x14ac:dyDescent="0.3">
      <c r="A3173" s="26">
        <v>44818</v>
      </c>
      <c r="B3173" s="23" t="s">
        <v>45</v>
      </c>
      <c r="C3173" s="23" t="s">
        <v>46</v>
      </c>
      <c r="D3173" s="23" t="s">
        <v>47</v>
      </c>
      <c r="E3173" s="25">
        <v>170</v>
      </c>
      <c r="F3173" s="24">
        <v>216</v>
      </c>
      <c r="G3173" s="24">
        <v>10</v>
      </c>
      <c r="H3173" s="24">
        <v>159</v>
      </c>
      <c r="I3173" s="23" t="s">
        <v>979</v>
      </c>
      <c r="J3173" s="24">
        <v>272</v>
      </c>
      <c r="K3173" s="23" t="s">
        <v>445</v>
      </c>
      <c r="L3173" s="32">
        <v>25</v>
      </c>
      <c r="M3173" s="31">
        <v>11</v>
      </c>
      <c r="N3173" s="31">
        <v>89</v>
      </c>
      <c r="O3173" s="30" t="s">
        <v>179</v>
      </c>
      <c r="P3173" s="25">
        <v>72</v>
      </c>
      <c r="Q3173" s="25">
        <v>98</v>
      </c>
      <c r="R3173" s="23" t="s">
        <v>249</v>
      </c>
      <c r="S3173" s="25">
        <v>48</v>
      </c>
      <c r="T3173" s="23" t="s">
        <v>71</v>
      </c>
    </row>
    <row r="3174" spans="1:20" x14ac:dyDescent="0.3">
      <c r="A3174" s="26">
        <v>44819</v>
      </c>
      <c r="B3174" s="23" t="s">
        <v>45</v>
      </c>
      <c r="C3174" s="23" t="s">
        <v>46</v>
      </c>
      <c r="D3174" s="23" t="s">
        <v>47</v>
      </c>
      <c r="E3174" s="25">
        <v>170</v>
      </c>
      <c r="F3174" s="24">
        <v>207</v>
      </c>
      <c r="G3174" s="24">
        <v>26</v>
      </c>
      <c r="H3174" s="24">
        <v>157</v>
      </c>
      <c r="I3174" s="23" t="s">
        <v>463</v>
      </c>
      <c r="J3174" s="24">
        <v>257</v>
      </c>
      <c r="K3174" s="23" t="s">
        <v>1092</v>
      </c>
      <c r="L3174" s="30" t="s">
        <v>218</v>
      </c>
      <c r="M3174" s="31">
        <v>14</v>
      </c>
      <c r="N3174" s="31">
        <v>72</v>
      </c>
      <c r="O3174" s="30" t="s">
        <v>91</v>
      </c>
      <c r="P3174" s="25">
        <v>83</v>
      </c>
      <c r="Q3174" s="25">
        <v>98</v>
      </c>
      <c r="R3174" s="23" t="s">
        <v>51</v>
      </c>
      <c r="S3174" s="25">
        <v>62</v>
      </c>
      <c r="T3174" s="23" t="s">
        <v>179</v>
      </c>
    </row>
    <row r="3175" spans="1:20" x14ac:dyDescent="0.3">
      <c r="A3175" s="26">
        <v>44820</v>
      </c>
      <c r="B3175" s="23" t="s">
        <v>45</v>
      </c>
      <c r="C3175" s="23" t="s">
        <v>46</v>
      </c>
      <c r="D3175" s="23" t="s">
        <v>47</v>
      </c>
      <c r="E3175" s="25">
        <v>170</v>
      </c>
      <c r="F3175" s="24">
        <v>175</v>
      </c>
      <c r="G3175" s="24">
        <v>2</v>
      </c>
      <c r="H3175" s="24">
        <v>153</v>
      </c>
      <c r="I3175" s="23" t="s">
        <v>310</v>
      </c>
      <c r="J3175" s="24">
        <v>197</v>
      </c>
      <c r="K3175" s="23" t="s">
        <v>90</v>
      </c>
      <c r="L3175" s="30" t="s">
        <v>218</v>
      </c>
      <c r="M3175" s="31">
        <v>6</v>
      </c>
      <c r="N3175" s="31">
        <v>39</v>
      </c>
      <c r="O3175" s="30" t="s">
        <v>286</v>
      </c>
      <c r="P3175" s="25">
        <v>89</v>
      </c>
      <c r="Q3175" s="25">
        <v>98</v>
      </c>
      <c r="R3175" s="23" t="s">
        <v>51</v>
      </c>
      <c r="S3175" s="25">
        <v>81</v>
      </c>
      <c r="T3175" s="23" t="s">
        <v>388</v>
      </c>
    </row>
    <row r="3176" spans="1:20" x14ac:dyDescent="0.3">
      <c r="A3176" s="26">
        <v>44821</v>
      </c>
      <c r="B3176" s="23" t="s">
        <v>45</v>
      </c>
      <c r="C3176" s="23" t="s">
        <v>46</v>
      </c>
      <c r="D3176" s="23" t="s">
        <v>47</v>
      </c>
      <c r="E3176" s="25">
        <v>170</v>
      </c>
      <c r="F3176" s="24">
        <v>186</v>
      </c>
      <c r="G3176" s="24">
        <v>0</v>
      </c>
      <c r="H3176" s="24">
        <v>138</v>
      </c>
      <c r="I3176" s="23" t="s">
        <v>51</v>
      </c>
      <c r="J3176" s="24">
        <v>234</v>
      </c>
      <c r="K3176" s="23" t="s">
        <v>317</v>
      </c>
      <c r="L3176" s="32">
        <v>30</v>
      </c>
      <c r="M3176" s="31">
        <v>8</v>
      </c>
      <c r="N3176" s="31">
        <v>50</v>
      </c>
      <c r="O3176" s="30" t="s">
        <v>71</v>
      </c>
      <c r="P3176" s="25">
        <v>75</v>
      </c>
      <c r="Q3176" s="25">
        <v>99</v>
      </c>
      <c r="R3176" s="23" t="s">
        <v>51</v>
      </c>
      <c r="S3176" s="25">
        <v>55</v>
      </c>
      <c r="T3176" s="23" t="s">
        <v>89</v>
      </c>
    </row>
    <row r="3177" spans="1:20" x14ac:dyDescent="0.3">
      <c r="A3177" s="26">
        <v>44822</v>
      </c>
      <c r="B3177" s="23" t="s">
        <v>45</v>
      </c>
      <c r="C3177" s="23" t="s">
        <v>46</v>
      </c>
      <c r="D3177" s="23" t="s">
        <v>47</v>
      </c>
      <c r="E3177" s="25">
        <v>170</v>
      </c>
      <c r="F3177" s="24">
        <v>192</v>
      </c>
      <c r="G3177" s="24">
        <v>0</v>
      </c>
      <c r="H3177" s="24">
        <v>132</v>
      </c>
      <c r="I3177" s="23" t="s">
        <v>399</v>
      </c>
      <c r="J3177" s="24">
        <v>252</v>
      </c>
      <c r="K3177" s="23" t="s">
        <v>702</v>
      </c>
      <c r="L3177" s="30" t="s">
        <v>218</v>
      </c>
      <c r="M3177" s="31">
        <v>11</v>
      </c>
      <c r="N3177" s="31">
        <v>53</v>
      </c>
      <c r="O3177" s="30" t="s">
        <v>133</v>
      </c>
      <c r="P3177" s="25">
        <v>70</v>
      </c>
      <c r="Q3177" s="25">
        <v>96</v>
      </c>
      <c r="R3177" s="23" t="s">
        <v>51</v>
      </c>
      <c r="S3177" s="25">
        <v>43</v>
      </c>
      <c r="T3177" s="23" t="s">
        <v>50</v>
      </c>
    </row>
    <row r="3178" spans="1:20" x14ac:dyDescent="0.3">
      <c r="A3178" s="26">
        <v>44823</v>
      </c>
      <c r="B3178" s="23" t="s">
        <v>45</v>
      </c>
      <c r="C3178" s="23" t="s">
        <v>46</v>
      </c>
      <c r="D3178" s="23" t="s">
        <v>47</v>
      </c>
      <c r="E3178" s="25">
        <v>170</v>
      </c>
      <c r="F3178" s="24">
        <v>194</v>
      </c>
      <c r="G3178" s="24">
        <v>0</v>
      </c>
      <c r="H3178" s="24">
        <v>124</v>
      </c>
      <c r="I3178" s="23" t="s">
        <v>407</v>
      </c>
      <c r="J3178" s="24">
        <v>263</v>
      </c>
      <c r="K3178" s="23" t="s">
        <v>723</v>
      </c>
      <c r="L3178" s="32">
        <v>33</v>
      </c>
      <c r="M3178" s="31">
        <v>8</v>
      </c>
      <c r="N3178" s="31">
        <v>61</v>
      </c>
      <c r="O3178" s="30" t="s">
        <v>135</v>
      </c>
      <c r="P3178" s="25">
        <v>70</v>
      </c>
      <c r="Q3178" s="25">
        <v>98</v>
      </c>
      <c r="R3178" s="23" t="s">
        <v>51</v>
      </c>
      <c r="S3178" s="25">
        <v>46</v>
      </c>
      <c r="T3178" s="23" t="s">
        <v>215</v>
      </c>
    </row>
    <row r="3179" spans="1:20" x14ac:dyDescent="0.3">
      <c r="A3179" s="26">
        <v>44824</v>
      </c>
      <c r="B3179" s="23" t="s">
        <v>45</v>
      </c>
      <c r="C3179" s="23" t="s">
        <v>46</v>
      </c>
      <c r="D3179" s="23" t="s">
        <v>47</v>
      </c>
      <c r="E3179" s="25">
        <v>170</v>
      </c>
      <c r="F3179" s="24">
        <v>188</v>
      </c>
      <c r="G3179" s="24">
        <v>0</v>
      </c>
      <c r="H3179" s="24">
        <v>127</v>
      </c>
      <c r="I3179" s="23" t="s">
        <v>249</v>
      </c>
      <c r="J3179" s="24">
        <v>249</v>
      </c>
      <c r="K3179" s="23" t="s">
        <v>252</v>
      </c>
      <c r="L3179" s="30" t="s">
        <v>263</v>
      </c>
      <c r="M3179" s="31">
        <v>17</v>
      </c>
      <c r="N3179" s="31">
        <v>53</v>
      </c>
      <c r="O3179" s="30" t="s">
        <v>91</v>
      </c>
      <c r="P3179" s="25">
        <v>70</v>
      </c>
      <c r="Q3179" s="25">
        <v>96</v>
      </c>
      <c r="R3179" s="23" t="s">
        <v>108</v>
      </c>
      <c r="S3179" s="25">
        <v>46</v>
      </c>
      <c r="T3179" s="23" t="s">
        <v>117</v>
      </c>
    </row>
    <row r="3180" spans="1:20" x14ac:dyDescent="0.3">
      <c r="A3180" s="26">
        <v>44825</v>
      </c>
      <c r="B3180" s="23" t="s">
        <v>45</v>
      </c>
      <c r="C3180" s="23" t="s">
        <v>46</v>
      </c>
      <c r="D3180" s="23" t="s">
        <v>47</v>
      </c>
      <c r="E3180" s="25">
        <v>170</v>
      </c>
      <c r="F3180" s="24">
        <v>182</v>
      </c>
      <c r="G3180" s="24">
        <v>0</v>
      </c>
      <c r="H3180" s="24">
        <v>118</v>
      </c>
      <c r="I3180" s="23" t="s">
        <v>1114</v>
      </c>
      <c r="J3180" s="24">
        <v>245</v>
      </c>
      <c r="K3180" s="23" t="s">
        <v>723</v>
      </c>
      <c r="L3180" s="32">
        <v>36</v>
      </c>
      <c r="M3180" s="31">
        <v>14</v>
      </c>
      <c r="N3180" s="31">
        <v>58</v>
      </c>
      <c r="O3180" s="30" t="s">
        <v>186</v>
      </c>
      <c r="P3180" s="25">
        <v>70</v>
      </c>
      <c r="Q3180" s="25">
        <v>97</v>
      </c>
      <c r="R3180" s="23" t="s">
        <v>51</v>
      </c>
      <c r="S3180" s="25">
        <v>49</v>
      </c>
      <c r="T3180" s="23" t="s">
        <v>206</v>
      </c>
    </row>
    <row r="3181" spans="1:20" x14ac:dyDescent="0.3">
      <c r="A3181" s="26">
        <v>44826</v>
      </c>
      <c r="B3181" s="23" t="s">
        <v>45</v>
      </c>
      <c r="C3181" s="23" t="s">
        <v>46</v>
      </c>
      <c r="D3181" s="23" t="s">
        <v>47</v>
      </c>
      <c r="E3181" s="25">
        <v>170</v>
      </c>
      <c r="F3181" s="24">
        <v>179</v>
      </c>
      <c r="G3181" s="24">
        <v>0</v>
      </c>
      <c r="H3181" s="24">
        <v>108</v>
      </c>
      <c r="I3181" s="23" t="s">
        <v>460</v>
      </c>
      <c r="J3181" s="24">
        <v>250</v>
      </c>
      <c r="K3181" s="23" t="s">
        <v>400</v>
      </c>
      <c r="L3181" s="30" t="s">
        <v>84</v>
      </c>
      <c r="M3181" s="31">
        <v>8</v>
      </c>
      <c r="N3181" s="31">
        <v>53</v>
      </c>
      <c r="O3181" s="30" t="s">
        <v>135</v>
      </c>
      <c r="P3181" s="25">
        <v>70</v>
      </c>
      <c r="Q3181" s="25">
        <v>98</v>
      </c>
      <c r="R3181" s="23" t="s">
        <v>51</v>
      </c>
      <c r="S3181" s="25">
        <v>41</v>
      </c>
      <c r="T3181" s="23" t="s">
        <v>206</v>
      </c>
    </row>
    <row r="3182" spans="1:20" x14ac:dyDescent="0.3">
      <c r="A3182" s="26">
        <v>44827</v>
      </c>
      <c r="B3182" s="23" t="s">
        <v>45</v>
      </c>
      <c r="C3182" s="23" t="s">
        <v>46</v>
      </c>
      <c r="D3182" s="23" t="s">
        <v>47</v>
      </c>
      <c r="E3182" s="25">
        <v>170</v>
      </c>
      <c r="F3182" s="24">
        <v>173</v>
      </c>
      <c r="G3182" s="24">
        <v>26</v>
      </c>
      <c r="H3182" s="24">
        <v>123</v>
      </c>
      <c r="I3182" s="23" t="s">
        <v>682</v>
      </c>
      <c r="J3182" s="24">
        <v>223</v>
      </c>
      <c r="K3182" s="23" t="s">
        <v>119</v>
      </c>
      <c r="L3182" s="30" t="s">
        <v>116</v>
      </c>
      <c r="M3182" s="31">
        <v>6</v>
      </c>
      <c r="N3182" s="31">
        <v>42</v>
      </c>
      <c r="O3182" s="30" t="s">
        <v>213</v>
      </c>
      <c r="P3182" s="25">
        <v>79</v>
      </c>
      <c r="Q3182" s="25">
        <v>98</v>
      </c>
      <c r="R3182" s="23" t="s">
        <v>51</v>
      </c>
      <c r="S3182" s="25">
        <v>60</v>
      </c>
      <c r="T3182" s="23" t="s">
        <v>121</v>
      </c>
    </row>
    <row r="3183" spans="1:20" x14ac:dyDescent="0.3">
      <c r="A3183" s="26">
        <v>44828</v>
      </c>
      <c r="B3183" s="23" t="s">
        <v>45</v>
      </c>
      <c r="C3183" s="23" t="s">
        <v>46</v>
      </c>
      <c r="D3183" s="23" t="s">
        <v>47</v>
      </c>
      <c r="E3183" s="25">
        <v>170</v>
      </c>
      <c r="F3183" s="24">
        <v>144</v>
      </c>
      <c r="G3183" s="24">
        <v>96</v>
      </c>
      <c r="H3183" s="24">
        <v>114</v>
      </c>
      <c r="I3183" s="23" t="s">
        <v>51</v>
      </c>
      <c r="J3183" s="24">
        <v>175</v>
      </c>
      <c r="K3183" s="23" t="s">
        <v>614</v>
      </c>
      <c r="L3183" s="32">
        <v>30</v>
      </c>
      <c r="M3183" s="31">
        <v>11</v>
      </c>
      <c r="N3183" s="31">
        <v>78</v>
      </c>
      <c r="O3183" s="30" t="s">
        <v>117</v>
      </c>
      <c r="P3183" s="25">
        <v>90</v>
      </c>
      <c r="Q3183" s="25">
        <v>99</v>
      </c>
      <c r="R3183" s="23" t="s">
        <v>51</v>
      </c>
      <c r="S3183" s="25">
        <v>74</v>
      </c>
      <c r="T3183" s="23" t="s">
        <v>113</v>
      </c>
    </row>
    <row r="3184" spans="1:20" x14ac:dyDescent="0.3">
      <c r="A3184" s="26">
        <v>44829</v>
      </c>
      <c r="B3184" s="23" t="s">
        <v>45</v>
      </c>
      <c r="C3184" s="23" t="s">
        <v>46</v>
      </c>
      <c r="D3184" s="23" t="s">
        <v>47</v>
      </c>
      <c r="E3184" s="25">
        <v>170</v>
      </c>
      <c r="F3184" s="24">
        <v>142</v>
      </c>
      <c r="G3184" s="24">
        <v>24</v>
      </c>
      <c r="H3184" s="24">
        <v>111</v>
      </c>
      <c r="I3184" s="23" t="s">
        <v>147</v>
      </c>
      <c r="J3184" s="24">
        <v>172</v>
      </c>
      <c r="K3184" s="23" t="s">
        <v>141</v>
      </c>
      <c r="L3184" s="32">
        <v>22</v>
      </c>
      <c r="M3184" s="31">
        <v>3</v>
      </c>
      <c r="N3184" s="31">
        <v>39</v>
      </c>
      <c r="O3184" s="30" t="s">
        <v>113</v>
      </c>
      <c r="P3184" s="25">
        <v>86</v>
      </c>
      <c r="Q3184" s="25">
        <v>99</v>
      </c>
      <c r="R3184" s="23" t="s">
        <v>51</v>
      </c>
      <c r="S3184" s="25">
        <v>68</v>
      </c>
      <c r="T3184" s="23" t="s">
        <v>113</v>
      </c>
    </row>
    <row r="3185" spans="1:20" x14ac:dyDescent="0.3">
      <c r="A3185" s="26">
        <v>44830</v>
      </c>
      <c r="B3185" s="23" t="s">
        <v>45</v>
      </c>
      <c r="C3185" s="23" t="s">
        <v>46</v>
      </c>
      <c r="D3185" s="23" t="s">
        <v>47</v>
      </c>
      <c r="E3185" s="25">
        <v>170</v>
      </c>
      <c r="F3185" s="24">
        <v>158</v>
      </c>
      <c r="G3185" s="24">
        <v>40</v>
      </c>
      <c r="H3185" s="24">
        <v>117</v>
      </c>
      <c r="I3185" s="23" t="s">
        <v>296</v>
      </c>
      <c r="J3185" s="24">
        <v>198</v>
      </c>
      <c r="K3185" s="23" t="s">
        <v>488</v>
      </c>
      <c r="L3185" s="32">
        <v>21</v>
      </c>
      <c r="M3185" s="31">
        <v>3</v>
      </c>
      <c r="N3185" s="31">
        <v>53</v>
      </c>
      <c r="O3185" s="30" t="s">
        <v>52</v>
      </c>
      <c r="P3185" s="25">
        <v>91</v>
      </c>
      <c r="Q3185" s="25">
        <v>99</v>
      </c>
      <c r="R3185" s="23" t="s">
        <v>51</v>
      </c>
      <c r="S3185" s="25">
        <v>61</v>
      </c>
      <c r="T3185" s="23" t="s">
        <v>139</v>
      </c>
    </row>
    <row r="3186" spans="1:20" x14ac:dyDescent="0.3">
      <c r="A3186" s="26">
        <v>44831</v>
      </c>
      <c r="B3186" s="23" t="s">
        <v>45</v>
      </c>
      <c r="C3186" s="23" t="s">
        <v>46</v>
      </c>
      <c r="D3186" s="23" t="s">
        <v>47</v>
      </c>
      <c r="E3186" s="25">
        <v>170</v>
      </c>
      <c r="F3186" s="24">
        <v>165</v>
      </c>
      <c r="G3186" s="24">
        <v>0</v>
      </c>
      <c r="H3186" s="24">
        <v>114</v>
      </c>
      <c r="I3186" s="23" t="s">
        <v>301</v>
      </c>
      <c r="J3186" s="24">
        <v>216</v>
      </c>
      <c r="K3186" s="23" t="s">
        <v>525</v>
      </c>
      <c r="L3186" s="30" t="s">
        <v>401</v>
      </c>
      <c r="M3186" s="31">
        <v>8</v>
      </c>
      <c r="N3186" s="31">
        <v>72</v>
      </c>
      <c r="O3186" s="30" t="s">
        <v>89</v>
      </c>
      <c r="P3186" s="25">
        <v>78</v>
      </c>
      <c r="Q3186" s="25">
        <v>100</v>
      </c>
      <c r="R3186" s="23" t="s">
        <v>51</v>
      </c>
      <c r="S3186" s="25">
        <v>49</v>
      </c>
      <c r="T3186" s="23" t="s">
        <v>64</v>
      </c>
    </row>
    <row r="3187" spans="1:20" x14ac:dyDescent="0.3">
      <c r="A3187" s="26">
        <v>44832</v>
      </c>
      <c r="B3187" s="23" t="s">
        <v>45</v>
      </c>
      <c r="C3187" s="23" t="s">
        <v>46</v>
      </c>
      <c r="D3187" s="23" t="s">
        <v>47</v>
      </c>
      <c r="E3187" s="25">
        <v>170</v>
      </c>
      <c r="F3187" s="24">
        <v>174</v>
      </c>
      <c r="G3187" s="24">
        <v>2</v>
      </c>
      <c r="H3187" s="24">
        <v>137</v>
      </c>
      <c r="I3187" s="23" t="s">
        <v>492</v>
      </c>
      <c r="J3187" s="24">
        <v>212</v>
      </c>
      <c r="K3187" s="23" t="s">
        <v>670</v>
      </c>
      <c r="L3187" s="30" t="s">
        <v>218</v>
      </c>
      <c r="M3187" s="31">
        <v>11</v>
      </c>
      <c r="N3187" s="31">
        <v>92</v>
      </c>
      <c r="O3187" s="30" t="s">
        <v>179</v>
      </c>
      <c r="P3187" s="25">
        <v>81</v>
      </c>
      <c r="Q3187" s="25">
        <v>97</v>
      </c>
      <c r="R3187" s="23" t="s">
        <v>644</v>
      </c>
      <c r="S3187" s="25">
        <v>61</v>
      </c>
      <c r="T3187" s="23" t="s">
        <v>133</v>
      </c>
    </row>
    <row r="3188" spans="1:20" x14ac:dyDescent="0.3">
      <c r="A3188" s="26">
        <v>44833</v>
      </c>
      <c r="B3188" s="23" t="s">
        <v>45</v>
      </c>
      <c r="C3188" s="23" t="s">
        <v>46</v>
      </c>
      <c r="D3188" s="23" t="s">
        <v>47</v>
      </c>
      <c r="E3188" s="25">
        <v>170</v>
      </c>
      <c r="F3188" s="24">
        <v>136</v>
      </c>
      <c r="G3188" s="24">
        <v>266</v>
      </c>
      <c r="H3188" s="24">
        <v>121</v>
      </c>
      <c r="I3188" s="23" t="s">
        <v>51</v>
      </c>
      <c r="J3188" s="24">
        <v>150</v>
      </c>
      <c r="K3188" s="23" t="s">
        <v>1067</v>
      </c>
      <c r="L3188" s="32">
        <v>24</v>
      </c>
      <c r="M3188" s="31">
        <v>0</v>
      </c>
      <c r="N3188" s="31">
        <v>61</v>
      </c>
      <c r="O3188" s="30" t="s">
        <v>52</v>
      </c>
      <c r="P3188" s="25">
        <v>94</v>
      </c>
      <c r="Q3188" s="25">
        <v>99</v>
      </c>
      <c r="R3188" s="23" t="s">
        <v>51</v>
      </c>
      <c r="S3188" s="25">
        <v>86</v>
      </c>
      <c r="T3188" s="23" t="s">
        <v>70</v>
      </c>
    </row>
    <row r="3189" spans="1:20" x14ac:dyDescent="0.3">
      <c r="A3189" s="26">
        <v>44834</v>
      </c>
      <c r="B3189" s="23" t="s">
        <v>45</v>
      </c>
      <c r="C3189" s="23" t="s">
        <v>46</v>
      </c>
      <c r="D3189" s="23" t="s">
        <v>47</v>
      </c>
      <c r="E3189" s="25">
        <v>170</v>
      </c>
      <c r="F3189" s="24">
        <v>154</v>
      </c>
      <c r="G3189" s="24">
        <v>2</v>
      </c>
      <c r="H3189" s="24">
        <v>108</v>
      </c>
      <c r="I3189" s="23" t="s">
        <v>926</v>
      </c>
      <c r="J3189" s="24">
        <v>201</v>
      </c>
      <c r="K3189" s="23" t="s">
        <v>372</v>
      </c>
      <c r="L3189" s="32">
        <v>35</v>
      </c>
      <c r="M3189" s="31">
        <v>6</v>
      </c>
      <c r="N3189" s="31">
        <v>42</v>
      </c>
      <c r="O3189" s="30" t="s">
        <v>206</v>
      </c>
      <c r="P3189" s="25">
        <v>79</v>
      </c>
      <c r="Q3189" s="25">
        <v>100</v>
      </c>
      <c r="R3189" s="23" t="s">
        <v>750</v>
      </c>
      <c r="S3189" s="25">
        <v>54</v>
      </c>
      <c r="T3189" s="23" t="s">
        <v>129</v>
      </c>
    </row>
    <row r="3190" spans="1:20" x14ac:dyDescent="0.3">
      <c r="A3190" s="26">
        <v>44835</v>
      </c>
      <c r="B3190" s="23" t="s">
        <v>45</v>
      </c>
      <c r="C3190" s="23" t="s">
        <v>46</v>
      </c>
      <c r="D3190" s="23" t="s">
        <v>47</v>
      </c>
      <c r="E3190" s="25">
        <v>170</v>
      </c>
      <c r="F3190" s="24">
        <v>174</v>
      </c>
      <c r="G3190" s="24">
        <v>0</v>
      </c>
      <c r="H3190" s="24">
        <v>99</v>
      </c>
      <c r="I3190" s="23" t="s">
        <v>683</v>
      </c>
      <c r="J3190" s="24">
        <v>248</v>
      </c>
      <c r="K3190" s="23" t="s">
        <v>412</v>
      </c>
      <c r="L3190" s="30" t="s">
        <v>116</v>
      </c>
      <c r="M3190" s="31">
        <v>8</v>
      </c>
      <c r="N3190" s="31">
        <v>64</v>
      </c>
      <c r="O3190" s="30" t="s">
        <v>139</v>
      </c>
      <c r="P3190" s="25">
        <v>75</v>
      </c>
      <c r="Q3190" s="25">
        <v>98</v>
      </c>
      <c r="R3190" s="23" t="s">
        <v>51</v>
      </c>
      <c r="S3190" s="25">
        <v>51</v>
      </c>
      <c r="T3190" s="23" t="s">
        <v>89</v>
      </c>
    </row>
    <row r="3191" spans="1:20" x14ac:dyDescent="0.3">
      <c r="A3191" s="26">
        <v>44836</v>
      </c>
      <c r="B3191" s="23" t="s">
        <v>45</v>
      </c>
      <c r="C3191" s="23" t="s">
        <v>46</v>
      </c>
      <c r="D3191" s="23" t="s">
        <v>47</v>
      </c>
      <c r="E3191" s="25">
        <v>170</v>
      </c>
      <c r="F3191" s="24">
        <v>190</v>
      </c>
      <c r="G3191" s="24">
        <v>0</v>
      </c>
      <c r="H3191" s="24">
        <v>144</v>
      </c>
      <c r="I3191" s="23" t="s">
        <v>244</v>
      </c>
      <c r="J3191" s="24">
        <v>236</v>
      </c>
      <c r="K3191" s="23" t="s">
        <v>691</v>
      </c>
      <c r="L3191" s="30" t="s">
        <v>84</v>
      </c>
      <c r="M3191" s="31">
        <v>8</v>
      </c>
      <c r="N3191" s="31">
        <v>50</v>
      </c>
      <c r="O3191" s="30" t="s">
        <v>129</v>
      </c>
      <c r="P3191" s="25">
        <v>80</v>
      </c>
      <c r="Q3191" s="25">
        <v>98</v>
      </c>
      <c r="R3191" s="23" t="s">
        <v>88</v>
      </c>
      <c r="S3191" s="25">
        <v>62</v>
      </c>
      <c r="T3191" s="23" t="s">
        <v>52</v>
      </c>
    </row>
    <row r="3192" spans="1:20" x14ac:dyDescent="0.3">
      <c r="A3192" s="26">
        <v>44837</v>
      </c>
      <c r="B3192" s="23" t="s">
        <v>45</v>
      </c>
      <c r="C3192" s="23" t="s">
        <v>46</v>
      </c>
      <c r="D3192" s="23" t="s">
        <v>47</v>
      </c>
      <c r="E3192" s="25">
        <v>170</v>
      </c>
      <c r="F3192" s="24">
        <v>209</v>
      </c>
      <c r="G3192" s="24">
        <v>0</v>
      </c>
      <c r="H3192" s="24">
        <v>138</v>
      </c>
      <c r="I3192" s="23" t="s">
        <v>310</v>
      </c>
      <c r="J3192" s="24">
        <v>280</v>
      </c>
      <c r="K3192" s="23" t="s">
        <v>775</v>
      </c>
      <c r="L3192" s="30" t="s">
        <v>263</v>
      </c>
      <c r="M3192" s="31">
        <v>6</v>
      </c>
      <c r="N3192" s="31">
        <v>36</v>
      </c>
      <c r="O3192" s="30" t="s">
        <v>50</v>
      </c>
      <c r="P3192" s="25">
        <v>77</v>
      </c>
      <c r="Q3192" s="25">
        <v>99</v>
      </c>
      <c r="R3192" s="23" t="s">
        <v>174</v>
      </c>
      <c r="S3192" s="25">
        <v>54</v>
      </c>
      <c r="T3192" s="23" t="s">
        <v>167</v>
      </c>
    </row>
    <row r="3193" spans="1:20" x14ac:dyDescent="0.3">
      <c r="A3193" s="26">
        <v>44838</v>
      </c>
      <c r="B3193" s="23" t="s">
        <v>45</v>
      </c>
      <c r="C3193" s="23" t="s">
        <v>46</v>
      </c>
      <c r="D3193" s="23" t="s">
        <v>47</v>
      </c>
      <c r="E3193" s="25">
        <v>170</v>
      </c>
      <c r="F3193" s="24">
        <v>186</v>
      </c>
      <c r="G3193" s="24">
        <v>0</v>
      </c>
      <c r="H3193" s="24">
        <v>114</v>
      </c>
      <c r="I3193" s="23" t="s">
        <v>237</v>
      </c>
      <c r="J3193" s="24">
        <v>257</v>
      </c>
      <c r="K3193" s="23" t="s">
        <v>291</v>
      </c>
      <c r="L3193" s="30" t="s">
        <v>84</v>
      </c>
      <c r="M3193" s="31">
        <v>8</v>
      </c>
      <c r="N3193" s="31">
        <v>67</v>
      </c>
      <c r="O3193" s="30" t="s">
        <v>139</v>
      </c>
      <c r="P3193" s="25">
        <v>81</v>
      </c>
      <c r="Q3193" s="25">
        <v>99</v>
      </c>
      <c r="R3193" s="23" t="s">
        <v>51</v>
      </c>
      <c r="S3193" s="25">
        <v>57</v>
      </c>
      <c r="T3193" s="23" t="s">
        <v>71</v>
      </c>
    </row>
    <row r="3194" spans="1:20" x14ac:dyDescent="0.3">
      <c r="A3194" s="26">
        <v>44839</v>
      </c>
      <c r="B3194" s="23" t="s">
        <v>45</v>
      </c>
      <c r="C3194" s="23" t="s">
        <v>46</v>
      </c>
      <c r="D3194" s="23" t="s">
        <v>47</v>
      </c>
      <c r="E3194" s="25">
        <v>170</v>
      </c>
      <c r="F3194" s="24">
        <v>176</v>
      </c>
      <c r="G3194" s="24">
        <v>18</v>
      </c>
      <c r="H3194" s="24">
        <v>112</v>
      </c>
      <c r="I3194" s="23" t="s">
        <v>504</v>
      </c>
      <c r="J3194" s="24">
        <v>239</v>
      </c>
      <c r="K3194" s="23" t="s">
        <v>324</v>
      </c>
      <c r="L3194" s="32">
        <v>36</v>
      </c>
      <c r="M3194" s="31">
        <v>11</v>
      </c>
      <c r="N3194" s="31">
        <v>58</v>
      </c>
      <c r="O3194" s="30" t="s">
        <v>61</v>
      </c>
      <c r="P3194" s="25">
        <v>78</v>
      </c>
      <c r="Q3194" s="25">
        <v>99</v>
      </c>
      <c r="R3194" s="23" t="s">
        <v>239</v>
      </c>
      <c r="S3194" s="25">
        <v>56</v>
      </c>
      <c r="T3194" s="23" t="s">
        <v>146</v>
      </c>
    </row>
    <row r="3195" spans="1:20" x14ac:dyDescent="0.3">
      <c r="A3195" s="26">
        <v>44840</v>
      </c>
      <c r="B3195" s="23" t="s">
        <v>45</v>
      </c>
      <c r="C3195" s="23" t="s">
        <v>46</v>
      </c>
      <c r="D3195" s="23" t="s">
        <v>47</v>
      </c>
      <c r="E3195" s="25">
        <v>170</v>
      </c>
      <c r="F3195" s="24">
        <v>184</v>
      </c>
      <c r="G3195" s="24">
        <v>0</v>
      </c>
      <c r="H3195" s="24">
        <v>161</v>
      </c>
      <c r="I3195" s="23" t="s">
        <v>1019</v>
      </c>
      <c r="J3195" s="24">
        <v>206</v>
      </c>
      <c r="K3195" s="23" t="s">
        <v>730</v>
      </c>
      <c r="L3195" s="30" t="s">
        <v>116</v>
      </c>
      <c r="M3195" s="31">
        <v>6</v>
      </c>
      <c r="N3195" s="31">
        <v>47</v>
      </c>
      <c r="O3195" s="30" t="s">
        <v>51</v>
      </c>
      <c r="P3195" s="25">
        <v>87</v>
      </c>
      <c r="Q3195" s="25">
        <v>99</v>
      </c>
      <c r="R3195" s="23" t="s">
        <v>520</v>
      </c>
      <c r="S3195" s="25">
        <v>77</v>
      </c>
      <c r="T3195" s="23" t="s">
        <v>117</v>
      </c>
    </row>
    <row r="3196" spans="1:20" x14ac:dyDescent="0.3">
      <c r="A3196" s="26">
        <v>44841</v>
      </c>
      <c r="B3196" s="23" t="s">
        <v>45</v>
      </c>
      <c r="C3196" s="23" t="s">
        <v>46</v>
      </c>
      <c r="D3196" s="23" t="s">
        <v>47</v>
      </c>
      <c r="E3196" s="25">
        <v>170</v>
      </c>
      <c r="F3196" s="24">
        <v>190</v>
      </c>
      <c r="G3196" s="24">
        <v>0</v>
      </c>
      <c r="H3196" s="24">
        <v>167</v>
      </c>
      <c r="I3196" s="23" t="s">
        <v>1075</v>
      </c>
      <c r="J3196" s="24">
        <v>213</v>
      </c>
      <c r="K3196" s="23" t="s">
        <v>748</v>
      </c>
      <c r="L3196" s="30" t="s">
        <v>263</v>
      </c>
      <c r="M3196" s="31">
        <v>3</v>
      </c>
      <c r="N3196" s="31">
        <v>36</v>
      </c>
      <c r="O3196" s="30" t="s">
        <v>201</v>
      </c>
      <c r="P3196" s="25">
        <v>86</v>
      </c>
      <c r="Q3196" s="25">
        <v>97</v>
      </c>
      <c r="R3196" s="23" t="s">
        <v>51</v>
      </c>
      <c r="S3196" s="25">
        <v>68</v>
      </c>
      <c r="T3196" s="23" t="s">
        <v>71</v>
      </c>
    </row>
    <row r="3197" spans="1:20" x14ac:dyDescent="0.3">
      <c r="A3197" s="26">
        <v>44842</v>
      </c>
      <c r="B3197" s="23" t="s">
        <v>45</v>
      </c>
      <c r="C3197" s="23" t="s">
        <v>46</v>
      </c>
      <c r="D3197" s="23" t="s">
        <v>47</v>
      </c>
      <c r="E3197" s="25">
        <v>170</v>
      </c>
      <c r="F3197" s="24">
        <v>174</v>
      </c>
      <c r="G3197" s="24">
        <v>0</v>
      </c>
      <c r="H3197" s="24">
        <v>137</v>
      </c>
      <c r="I3197" s="23" t="s">
        <v>51</v>
      </c>
      <c r="J3197" s="24">
        <v>211</v>
      </c>
      <c r="K3197" s="23" t="s">
        <v>215</v>
      </c>
      <c r="L3197" s="32">
        <v>36</v>
      </c>
      <c r="M3197" s="31">
        <v>0</v>
      </c>
      <c r="N3197" s="31">
        <v>47</v>
      </c>
      <c r="O3197" s="30" t="s">
        <v>206</v>
      </c>
      <c r="P3197" s="25">
        <v>81</v>
      </c>
      <c r="Q3197" s="25">
        <v>99</v>
      </c>
      <c r="R3197" s="23" t="s">
        <v>100</v>
      </c>
      <c r="S3197" s="25">
        <v>67</v>
      </c>
      <c r="T3197" s="23" t="s">
        <v>215</v>
      </c>
    </row>
    <row r="3198" spans="1:20" x14ac:dyDescent="0.3">
      <c r="A3198" s="26">
        <v>44843</v>
      </c>
      <c r="B3198" s="23" t="s">
        <v>45</v>
      </c>
      <c r="C3198" s="23" t="s">
        <v>46</v>
      </c>
      <c r="D3198" s="23" t="s">
        <v>47</v>
      </c>
      <c r="E3198" s="25">
        <v>170</v>
      </c>
      <c r="F3198" s="24">
        <v>178</v>
      </c>
      <c r="G3198" s="24">
        <v>0</v>
      </c>
      <c r="H3198" s="24">
        <v>119</v>
      </c>
      <c r="I3198" s="23" t="s">
        <v>778</v>
      </c>
      <c r="J3198" s="24">
        <v>237</v>
      </c>
      <c r="K3198" s="23" t="s">
        <v>493</v>
      </c>
      <c r="L3198" s="30" t="s">
        <v>218</v>
      </c>
      <c r="M3198" s="31">
        <v>8</v>
      </c>
      <c r="N3198" s="31">
        <v>64</v>
      </c>
      <c r="O3198" s="30" t="s">
        <v>94</v>
      </c>
      <c r="P3198" s="25">
        <v>83</v>
      </c>
      <c r="Q3198" s="25">
        <v>100</v>
      </c>
      <c r="R3198" s="23" t="s">
        <v>347</v>
      </c>
      <c r="S3198" s="25">
        <v>63</v>
      </c>
      <c r="T3198" s="23" t="s">
        <v>209</v>
      </c>
    </row>
    <row r="3199" spans="1:20" x14ac:dyDescent="0.3">
      <c r="A3199" s="26">
        <v>44844</v>
      </c>
      <c r="B3199" s="23" t="s">
        <v>45</v>
      </c>
      <c r="C3199" s="23" t="s">
        <v>46</v>
      </c>
      <c r="D3199" s="23" t="s">
        <v>47</v>
      </c>
      <c r="E3199" s="25">
        <v>170</v>
      </c>
      <c r="F3199" s="24">
        <v>183</v>
      </c>
      <c r="G3199" s="24">
        <v>24</v>
      </c>
      <c r="H3199" s="24">
        <v>147</v>
      </c>
      <c r="I3199" s="23" t="s">
        <v>690</v>
      </c>
      <c r="J3199" s="24">
        <v>219</v>
      </c>
      <c r="K3199" s="23" t="s">
        <v>833</v>
      </c>
      <c r="L3199" s="32">
        <v>28</v>
      </c>
      <c r="M3199" s="31">
        <v>6</v>
      </c>
      <c r="N3199" s="31">
        <v>44</v>
      </c>
      <c r="O3199" s="30" t="s">
        <v>206</v>
      </c>
      <c r="P3199" s="25">
        <v>87</v>
      </c>
      <c r="Q3199" s="25">
        <v>98</v>
      </c>
      <c r="R3199" s="23" t="s">
        <v>51</v>
      </c>
      <c r="S3199" s="25">
        <v>69</v>
      </c>
      <c r="T3199" s="23" t="s">
        <v>113</v>
      </c>
    </row>
    <row r="3200" spans="1:20" x14ac:dyDescent="0.3">
      <c r="A3200" s="26">
        <v>44845</v>
      </c>
      <c r="B3200" s="23" t="s">
        <v>45</v>
      </c>
      <c r="C3200" s="23" t="s">
        <v>46</v>
      </c>
      <c r="D3200" s="23" t="s">
        <v>47</v>
      </c>
      <c r="E3200" s="25">
        <v>170</v>
      </c>
      <c r="F3200" s="24">
        <v>186</v>
      </c>
      <c r="G3200" s="24">
        <v>0</v>
      </c>
      <c r="H3200" s="24">
        <v>154</v>
      </c>
      <c r="I3200" s="23" t="s">
        <v>301</v>
      </c>
      <c r="J3200" s="24">
        <v>218</v>
      </c>
      <c r="K3200" s="23" t="s">
        <v>297</v>
      </c>
      <c r="L3200" s="30" t="s">
        <v>84</v>
      </c>
      <c r="M3200" s="31">
        <v>8</v>
      </c>
      <c r="N3200" s="31">
        <v>50</v>
      </c>
      <c r="O3200" s="30" t="s">
        <v>52</v>
      </c>
      <c r="P3200" s="25">
        <v>87</v>
      </c>
      <c r="Q3200" s="25">
        <v>99</v>
      </c>
      <c r="R3200" s="23" t="s">
        <v>51</v>
      </c>
      <c r="S3200" s="25">
        <v>71</v>
      </c>
      <c r="T3200" s="23" t="s">
        <v>188</v>
      </c>
    </row>
    <row r="3201" spans="1:20" x14ac:dyDescent="0.3">
      <c r="A3201" s="26">
        <v>44846</v>
      </c>
      <c r="B3201" s="23" t="s">
        <v>45</v>
      </c>
      <c r="C3201" s="23" t="s">
        <v>46</v>
      </c>
      <c r="D3201" s="23" t="s">
        <v>47</v>
      </c>
      <c r="E3201" s="25">
        <v>170</v>
      </c>
      <c r="F3201" s="24">
        <v>181</v>
      </c>
      <c r="G3201" s="24">
        <v>0</v>
      </c>
      <c r="H3201" s="24">
        <v>147</v>
      </c>
      <c r="I3201" s="23" t="s">
        <v>399</v>
      </c>
      <c r="J3201" s="24">
        <v>215</v>
      </c>
      <c r="K3201" s="23" t="s">
        <v>94</v>
      </c>
      <c r="L3201" s="32">
        <v>34</v>
      </c>
      <c r="M3201" s="31">
        <v>6</v>
      </c>
      <c r="N3201" s="31">
        <v>42</v>
      </c>
      <c r="O3201" s="30" t="s">
        <v>260</v>
      </c>
      <c r="P3201" s="25">
        <v>84</v>
      </c>
      <c r="Q3201" s="25">
        <v>98</v>
      </c>
      <c r="R3201" s="23" t="s">
        <v>51</v>
      </c>
      <c r="S3201" s="25">
        <v>67</v>
      </c>
      <c r="T3201" s="23" t="s">
        <v>133</v>
      </c>
    </row>
    <row r="3202" spans="1:20" x14ac:dyDescent="0.3">
      <c r="A3202" s="26">
        <v>44847</v>
      </c>
      <c r="B3202" s="23" t="s">
        <v>45</v>
      </c>
      <c r="C3202" s="23" t="s">
        <v>46</v>
      </c>
      <c r="D3202" s="23" t="s">
        <v>47</v>
      </c>
      <c r="E3202" s="25">
        <v>170</v>
      </c>
      <c r="F3202" s="24">
        <v>187</v>
      </c>
      <c r="G3202" s="24">
        <v>0</v>
      </c>
      <c r="H3202" s="24">
        <v>126</v>
      </c>
      <c r="I3202" s="23" t="s">
        <v>451</v>
      </c>
      <c r="J3202" s="24">
        <v>248</v>
      </c>
      <c r="K3202" s="23" t="s">
        <v>220</v>
      </c>
      <c r="L3202" s="30" t="s">
        <v>116</v>
      </c>
      <c r="M3202" s="31">
        <v>6</v>
      </c>
      <c r="N3202" s="31">
        <v>50</v>
      </c>
      <c r="O3202" s="30" t="s">
        <v>50</v>
      </c>
      <c r="P3202" s="25">
        <v>75</v>
      </c>
      <c r="Q3202" s="25">
        <v>98</v>
      </c>
      <c r="R3202" s="23" t="s">
        <v>51</v>
      </c>
      <c r="S3202" s="25">
        <v>46</v>
      </c>
      <c r="T3202" s="23" t="s">
        <v>215</v>
      </c>
    </row>
    <row r="3203" spans="1:20" x14ac:dyDescent="0.3">
      <c r="A3203" s="26">
        <v>44848</v>
      </c>
      <c r="B3203" s="23" t="s">
        <v>45</v>
      </c>
      <c r="C3203" s="23" t="s">
        <v>46</v>
      </c>
      <c r="D3203" s="23" t="s">
        <v>47</v>
      </c>
      <c r="E3203" s="25">
        <v>170</v>
      </c>
      <c r="F3203" s="24">
        <v>189</v>
      </c>
      <c r="G3203" s="24">
        <v>0</v>
      </c>
      <c r="H3203" s="24">
        <v>120</v>
      </c>
      <c r="I3203" s="23" t="s">
        <v>251</v>
      </c>
      <c r="J3203" s="24">
        <v>258</v>
      </c>
      <c r="K3203" s="23" t="s">
        <v>584</v>
      </c>
      <c r="L3203" s="30" t="s">
        <v>84</v>
      </c>
      <c r="M3203" s="31">
        <v>6</v>
      </c>
      <c r="N3203" s="31">
        <v>53</v>
      </c>
      <c r="O3203" s="30" t="s">
        <v>158</v>
      </c>
      <c r="P3203" s="25">
        <v>79</v>
      </c>
      <c r="Q3203" s="25">
        <v>99</v>
      </c>
      <c r="R3203" s="23" t="s">
        <v>51</v>
      </c>
      <c r="S3203" s="25">
        <v>53</v>
      </c>
      <c r="T3203" s="23" t="s">
        <v>89</v>
      </c>
    </row>
    <row r="3204" spans="1:20" x14ac:dyDescent="0.3">
      <c r="A3204" s="26">
        <v>44849</v>
      </c>
      <c r="B3204" s="23" t="s">
        <v>45</v>
      </c>
      <c r="C3204" s="23" t="s">
        <v>46</v>
      </c>
      <c r="D3204" s="23" t="s">
        <v>47</v>
      </c>
      <c r="E3204" s="25">
        <v>170</v>
      </c>
      <c r="F3204" s="24">
        <v>177</v>
      </c>
      <c r="G3204" s="24">
        <v>0</v>
      </c>
      <c r="H3204" s="24">
        <v>135</v>
      </c>
      <c r="I3204" s="23" t="s">
        <v>605</v>
      </c>
      <c r="J3204" s="24">
        <v>219</v>
      </c>
      <c r="K3204" s="23" t="s">
        <v>324</v>
      </c>
      <c r="L3204" s="30" t="s">
        <v>84</v>
      </c>
      <c r="M3204" s="31">
        <v>0</v>
      </c>
      <c r="N3204" s="31">
        <v>42</v>
      </c>
      <c r="O3204" s="30" t="s">
        <v>167</v>
      </c>
      <c r="P3204" s="25">
        <v>86</v>
      </c>
      <c r="Q3204" s="25">
        <v>99</v>
      </c>
      <c r="R3204" s="23" t="s">
        <v>86</v>
      </c>
      <c r="S3204" s="25">
        <v>67</v>
      </c>
      <c r="T3204" s="23" t="s">
        <v>52</v>
      </c>
    </row>
    <row r="3205" spans="1:20" x14ac:dyDescent="0.3">
      <c r="A3205" s="26">
        <v>44850</v>
      </c>
      <c r="B3205" s="23" t="s">
        <v>45</v>
      </c>
      <c r="C3205" s="23" t="s">
        <v>46</v>
      </c>
      <c r="D3205" s="23" t="s">
        <v>47</v>
      </c>
      <c r="E3205" s="25">
        <v>170</v>
      </c>
      <c r="F3205" s="24">
        <v>190</v>
      </c>
      <c r="G3205" s="24">
        <v>8</v>
      </c>
      <c r="H3205" s="24">
        <v>123</v>
      </c>
      <c r="I3205" s="23" t="s">
        <v>203</v>
      </c>
      <c r="J3205" s="24">
        <v>257</v>
      </c>
      <c r="K3205" s="23" t="s">
        <v>228</v>
      </c>
      <c r="L3205" s="30" t="s">
        <v>116</v>
      </c>
      <c r="M3205" s="31">
        <v>8</v>
      </c>
      <c r="N3205" s="31">
        <v>97</v>
      </c>
      <c r="O3205" s="30" t="s">
        <v>133</v>
      </c>
      <c r="P3205" s="25">
        <v>69</v>
      </c>
      <c r="Q3205" s="25">
        <v>99</v>
      </c>
      <c r="R3205" s="23" t="s">
        <v>51</v>
      </c>
      <c r="S3205" s="25">
        <v>41</v>
      </c>
      <c r="T3205" s="23" t="s">
        <v>167</v>
      </c>
    </row>
    <row r="3206" spans="1:20" x14ac:dyDescent="0.3">
      <c r="A3206" s="26">
        <v>44851</v>
      </c>
      <c r="B3206" s="23" t="s">
        <v>45</v>
      </c>
      <c r="C3206" s="23" t="s">
        <v>46</v>
      </c>
      <c r="D3206" s="23" t="s">
        <v>47</v>
      </c>
      <c r="E3206" s="25">
        <v>170</v>
      </c>
      <c r="F3206" s="24">
        <v>190</v>
      </c>
      <c r="G3206" s="24">
        <v>10</v>
      </c>
      <c r="H3206" s="24">
        <v>154</v>
      </c>
      <c r="I3206" s="23" t="s">
        <v>394</v>
      </c>
      <c r="J3206" s="24">
        <v>226</v>
      </c>
      <c r="K3206" s="23" t="s">
        <v>150</v>
      </c>
      <c r="L3206" s="32">
        <v>36</v>
      </c>
      <c r="M3206" s="31">
        <v>11</v>
      </c>
      <c r="N3206" s="31">
        <v>50</v>
      </c>
      <c r="O3206" s="30" t="s">
        <v>89</v>
      </c>
      <c r="P3206" s="25">
        <v>91</v>
      </c>
      <c r="Q3206" s="25">
        <v>99</v>
      </c>
      <c r="R3206" s="23" t="s">
        <v>51</v>
      </c>
      <c r="S3206" s="25">
        <v>71</v>
      </c>
      <c r="T3206" s="23" t="s">
        <v>113</v>
      </c>
    </row>
    <row r="3207" spans="1:20" x14ac:dyDescent="0.3">
      <c r="A3207" s="26">
        <v>44852</v>
      </c>
      <c r="B3207" s="23" t="s">
        <v>45</v>
      </c>
      <c r="C3207" s="23" t="s">
        <v>46</v>
      </c>
      <c r="D3207" s="23" t="s">
        <v>47</v>
      </c>
      <c r="E3207" s="25">
        <v>170</v>
      </c>
      <c r="F3207" s="24">
        <v>210</v>
      </c>
      <c r="G3207" s="24">
        <v>0</v>
      </c>
      <c r="H3207" s="24">
        <v>133</v>
      </c>
      <c r="I3207" s="23" t="s">
        <v>778</v>
      </c>
      <c r="J3207" s="24">
        <v>287</v>
      </c>
      <c r="K3207" s="23" t="s">
        <v>558</v>
      </c>
      <c r="L3207" s="30" t="s">
        <v>116</v>
      </c>
      <c r="M3207" s="31">
        <v>11</v>
      </c>
      <c r="N3207" s="31">
        <v>125</v>
      </c>
      <c r="O3207" s="30" t="s">
        <v>277</v>
      </c>
      <c r="P3207" s="25">
        <v>69</v>
      </c>
      <c r="Q3207" s="25">
        <v>100</v>
      </c>
      <c r="R3207" s="23" t="s">
        <v>51</v>
      </c>
      <c r="S3207" s="25">
        <v>33</v>
      </c>
      <c r="T3207" s="23" t="s">
        <v>129</v>
      </c>
    </row>
    <row r="3208" spans="1:20" x14ac:dyDescent="0.3">
      <c r="A3208" s="26">
        <v>44853</v>
      </c>
      <c r="B3208" s="23" t="s">
        <v>45</v>
      </c>
      <c r="C3208" s="23" t="s">
        <v>46</v>
      </c>
      <c r="D3208" s="23" t="s">
        <v>47</v>
      </c>
      <c r="E3208" s="25">
        <v>170</v>
      </c>
      <c r="F3208" s="24">
        <v>186</v>
      </c>
      <c r="G3208" s="24">
        <v>14</v>
      </c>
      <c r="H3208" s="24">
        <v>131</v>
      </c>
      <c r="I3208" s="23" t="s">
        <v>100</v>
      </c>
      <c r="J3208" s="24">
        <v>242</v>
      </c>
      <c r="K3208" s="23" t="s">
        <v>1108</v>
      </c>
      <c r="L3208" s="32">
        <v>24</v>
      </c>
      <c r="M3208" s="31">
        <v>19</v>
      </c>
      <c r="N3208" s="31">
        <v>133</v>
      </c>
      <c r="O3208" s="30" t="s">
        <v>192</v>
      </c>
      <c r="P3208" s="25">
        <v>53</v>
      </c>
      <c r="Q3208" s="25">
        <v>85</v>
      </c>
      <c r="R3208" s="23" t="s">
        <v>100</v>
      </c>
      <c r="S3208" s="25">
        <v>36</v>
      </c>
      <c r="T3208" s="23" t="s">
        <v>301</v>
      </c>
    </row>
    <row r="3209" spans="1:20" x14ac:dyDescent="0.3">
      <c r="A3209" s="26">
        <v>44854</v>
      </c>
      <c r="B3209" s="23" t="s">
        <v>45</v>
      </c>
      <c r="C3209" s="23" t="s">
        <v>46</v>
      </c>
      <c r="D3209" s="23" t="s">
        <v>47</v>
      </c>
      <c r="E3209" s="25">
        <v>170</v>
      </c>
      <c r="F3209" s="24">
        <v>182</v>
      </c>
      <c r="G3209" s="24">
        <v>2</v>
      </c>
      <c r="H3209" s="24">
        <v>124</v>
      </c>
      <c r="I3209" s="23" t="s">
        <v>1151</v>
      </c>
      <c r="J3209" s="24">
        <v>240</v>
      </c>
      <c r="K3209" s="23" t="s">
        <v>934</v>
      </c>
      <c r="L3209" s="32">
        <v>24</v>
      </c>
      <c r="M3209" s="31">
        <v>14</v>
      </c>
      <c r="N3209" s="31">
        <v>142</v>
      </c>
      <c r="O3209" s="30" t="s">
        <v>202</v>
      </c>
      <c r="P3209" s="25">
        <v>58</v>
      </c>
      <c r="Q3209" s="25">
        <v>88</v>
      </c>
      <c r="R3209" s="23" t="s">
        <v>543</v>
      </c>
      <c r="S3209" s="25">
        <v>37</v>
      </c>
      <c r="T3209" s="23" t="s">
        <v>215</v>
      </c>
    </row>
    <row r="3210" spans="1:20" x14ac:dyDescent="0.3">
      <c r="A3210" s="26">
        <v>44855</v>
      </c>
      <c r="B3210" s="23" t="s">
        <v>45</v>
      </c>
      <c r="C3210" s="23" t="s">
        <v>46</v>
      </c>
      <c r="D3210" s="23" t="s">
        <v>47</v>
      </c>
      <c r="E3210" s="25">
        <v>170</v>
      </c>
      <c r="F3210" s="24">
        <v>188</v>
      </c>
      <c r="G3210" s="24">
        <v>0</v>
      </c>
      <c r="H3210" s="24">
        <v>123</v>
      </c>
      <c r="I3210" s="23" t="s">
        <v>767</v>
      </c>
      <c r="J3210" s="24">
        <v>254</v>
      </c>
      <c r="K3210" s="23" t="s">
        <v>711</v>
      </c>
      <c r="L3210" s="32">
        <v>21</v>
      </c>
      <c r="M3210" s="31">
        <v>8</v>
      </c>
      <c r="N3210" s="31">
        <v>83</v>
      </c>
      <c r="O3210" s="30" t="s">
        <v>100</v>
      </c>
      <c r="P3210" s="25">
        <v>56</v>
      </c>
      <c r="Q3210" s="25">
        <v>83</v>
      </c>
      <c r="R3210" s="23" t="s">
        <v>367</v>
      </c>
      <c r="S3210" s="25">
        <v>34</v>
      </c>
      <c r="T3210" s="23" t="s">
        <v>50</v>
      </c>
    </row>
    <row r="3211" spans="1:20" x14ac:dyDescent="0.3">
      <c r="A3211" s="26">
        <v>44856</v>
      </c>
      <c r="B3211" s="23" t="s">
        <v>45</v>
      </c>
      <c r="C3211" s="23" t="s">
        <v>46</v>
      </c>
      <c r="D3211" s="23" t="s">
        <v>47</v>
      </c>
      <c r="E3211" s="25">
        <v>170</v>
      </c>
      <c r="F3211" s="24">
        <v>194</v>
      </c>
      <c r="G3211" s="24">
        <v>2</v>
      </c>
      <c r="H3211" s="24">
        <v>158</v>
      </c>
      <c r="I3211" s="23" t="s">
        <v>100</v>
      </c>
      <c r="J3211" s="24">
        <v>230</v>
      </c>
      <c r="K3211" s="23" t="s">
        <v>628</v>
      </c>
      <c r="L3211" s="32">
        <v>22</v>
      </c>
      <c r="M3211" s="31">
        <v>28</v>
      </c>
      <c r="N3211" s="31">
        <v>136</v>
      </c>
      <c r="O3211" s="30" t="s">
        <v>250</v>
      </c>
      <c r="P3211" s="25">
        <v>51</v>
      </c>
      <c r="Q3211" s="25">
        <v>84</v>
      </c>
      <c r="R3211" s="23" t="s">
        <v>100</v>
      </c>
      <c r="S3211" s="25">
        <v>45</v>
      </c>
      <c r="T3211" s="23" t="s">
        <v>183</v>
      </c>
    </row>
    <row r="3212" spans="1:20" x14ac:dyDescent="0.3">
      <c r="A3212" s="26">
        <v>44857</v>
      </c>
      <c r="B3212" s="23" t="s">
        <v>45</v>
      </c>
      <c r="C3212" s="23" t="s">
        <v>46</v>
      </c>
      <c r="D3212" s="23" t="s">
        <v>47</v>
      </c>
      <c r="E3212" s="25">
        <v>170</v>
      </c>
      <c r="F3212" s="24">
        <v>178</v>
      </c>
      <c r="G3212" s="24">
        <v>28</v>
      </c>
      <c r="H3212" s="24">
        <v>115</v>
      </c>
      <c r="I3212" s="23" t="s">
        <v>1114</v>
      </c>
      <c r="J3212" s="24">
        <v>241</v>
      </c>
      <c r="K3212" s="23" t="s">
        <v>651</v>
      </c>
      <c r="L3212" s="32">
        <v>27</v>
      </c>
      <c r="M3212" s="31">
        <v>22</v>
      </c>
      <c r="N3212" s="31">
        <v>128</v>
      </c>
      <c r="O3212" s="30" t="s">
        <v>301</v>
      </c>
      <c r="P3212" s="25">
        <v>64</v>
      </c>
      <c r="Q3212" s="25">
        <v>94</v>
      </c>
      <c r="R3212" s="23" t="s">
        <v>100</v>
      </c>
      <c r="S3212" s="25">
        <v>37</v>
      </c>
      <c r="T3212" s="23" t="s">
        <v>166</v>
      </c>
    </row>
    <row r="3213" spans="1:20" x14ac:dyDescent="0.3">
      <c r="A3213" s="26">
        <v>44858</v>
      </c>
      <c r="B3213" s="23" t="s">
        <v>45</v>
      </c>
      <c r="C3213" s="23" t="s">
        <v>46</v>
      </c>
      <c r="D3213" s="23" t="s">
        <v>47</v>
      </c>
      <c r="E3213" s="25">
        <v>170</v>
      </c>
      <c r="F3213" s="24">
        <v>164</v>
      </c>
      <c r="G3213" s="24">
        <v>0</v>
      </c>
      <c r="H3213" s="24">
        <v>111</v>
      </c>
      <c r="I3213" s="23" t="s">
        <v>890</v>
      </c>
      <c r="J3213" s="24">
        <v>218</v>
      </c>
      <c r="K3213" s="23" t="s">
        <v>591</v>
      </c>
      <c r="L3213" s="32">
        <v>99</v>
      </c>
      <c r="M3213" s="31">
        <v>3</v>
      </c>
      <c r="N3213" s="31">
        <v>53</v>
      </c>
      <c r="O3213" s="30" t="s">
        <v>148</v>
      </c>
      <c r="P3213" s="25">
        <v>79</v>
      </c>
      <c r="Q3213" s="25">
        <v>97</v>
      </c>
      <c r="R3213" s="23" t="s">
        <v>51</v>
      </c>
      <c r="S3213" s="25">
        <v>53</v>
      </c>
      <c r="T3213" s="23" t="s">
        <v>148</v>
      </c>
    </row>
    <row r="3214" spans="1:20" x14ac:dyDescent="0.3">
      <c r="A3214" s="26">
        <v>44859</v>
      </c>
      <c r="B3214" s="23" t="s">
        <v>45</v>
      </c>
      <c r="C3214" s="23" t="s">
        <v>46</v>
      </c>
      <c r="D3214" s="23" t="s">
        <v>47</v>
      </c>
      <c r="E3214" s="25">
        <v>170</v>
      </c>
      <c r="F3214" s="24">
        <v>191</v>
      </c>
      <c r="G3214" s="24">
        <v>0</v>
      </c>
      <c r="H3214" s="24">
        <v>137</v>
      </c>
      <c r="I3214" s="23" t="s">
        <v>51</v>
      </c>
      <c r="J3214" s="24">
        <v>245</v>
      </c>
      <c r="K3214" s="23" t="s">
        <v>681</v>
      </c>
      <c r="L3214" s="32">
        <v>24</v>
      </c>
      <c r="M3214" s="31">
        <v>11</v>
      </c>
      <c r="N3214" s="31">
        <v>142</v>
      </c>
      <c r="O3214" s="30" t="s">
        <v>162</v>
      </c>
      <c r="P3214" s="25">
        <v>62</v>
      </c>
      <c r="Q3214" s="25">
        <v>98</v>
      </c>
      <c r="R3214" s="23" t="s">
        <v>51</v>
      </c>
      <c r="S3214" s="25">
        <v>43</v>
      </c>
      <c r="T3214" s="23" t="s">
        <v>182</v>
      </c>
    </row>
    <row r="3215" spans="1:20" x14ac:dyDescent="0.3">
      <c r="A3215" s="26">
        <v>44860</v>
      </c>
      <c r="B3215" s="23" t="s">
        <v>45</v>
      </c>
      <c r="C3215" s="23" t="s">
        <v>46</v>
      </c>
      <c r="D3215" s="23" t="s">
        <v>47</v>
      </c>
      <c r="E3215" s="25">
        <v>170</v>
      </c>
      <c r="F3215" s="24">
        <v>212</v>
      </c>
      <c r="G3215" s="24">
        <v>0</v>
      </c>
      <c r="H3215" s="24">
        <v>164</v>
      </c>
      <c r="I3215" s="23" t="s">
        <v>919</v>
      </c>
      <c r="J3215" s="24">
        <v>260</v>
      </c>
      <c r="K3215" s="23" t="s">
        <v>382</v>
      </c>
      <c r="L3215" s="32">
        <v>22</v>
      </c>
      <c r="M3215" s="31">
        <v>25</v>
      </c>
      <c r="N3215" s="31">
        <v>117</v>
      </c>
      <c r="O3215" s="30" t="s">
        <v>169</v>
      </c>
      <c r="P3215" s="25">
        <v>48</v>
      </c>
      <c r="Q3215" s="25">
        <v>72</v>
      </c>
      <c r="R3215" s="23" t="s">
        <v>832</v>
      </c>
      <c r="S3215" s="25">
        <v>39</v>
      </c>
      <c r="T3215" s="23" t="s">
        <v>88</v>
      </c>
    </row>
    <row r="3216" spans="1:20" x14ac:dyDescent="0.3">
      <c r="A3216" s="26">
        <v>44861</v>
      </c>
      <c r="B3216" s="23" t="s">
        <v>45</v>
      </c>
      <c r="C3216" s="23" t="s">
        <v>46</v>
      </c>
      <c r="D3216" s="23" t="s">
        <v>47</v>
      </c>
      <c r="E3216" s="25">
        <v>170</v>
      </c>
      <c r="F3216" s="24">
        <v>236</v>
      </c>
      <c r="G3216" s="24">
        <v>0</v>
      </c>
      <c r="H3216" s="24">
        <v>195</v>
      </c>
      <c r="I3216" s="23" t="s">
        <v>757</v>
      </c>
      <c r="J3216" s="24">
        <v>277</v>
      </c>
      <c r="K3216" s="23" t="s">
        <v>454</v>
      </c>
      <c r="L3216" s="32">
        <v>27</v>
      </c>
      <c r="M3216" s="31">
        <v>11</v>
      </c>
      <c r="N3216" s="31">
        <v>103</v>
      </c>
      <c r="O3216" s="30" t="s">
        <v>209</v>
      </c>
      <c r="P3216" s="25">
        <v>56</v>
      </c>
      <c r="Q3216" s="25">
        <v>72</v>
      </c>
      <c r="R3216" s="23" t="s">
        <v>439</v>
      </c>
      <c r="S3216" s="25">
        <v>37</v>
      </c>
      <c r="T3216" s="23" t="s">
        <v>578</v>
      </c>
    </row>
    <row r="3217" spans="1:20" x14ac:dyDescent="0.3">
      <c r="A3217" s="26">
        <v>44862</v>
      </c>
      <c r="B3217" s="23" t="s">
        <v>45</v>
      </c>
      <c r="C3217" s="23" t="s">
        <v>46</v>
      </c>
      <c r="D3217" s="23" t="s">
        <v>47</v>
      </c>
      <c r="E3217" s="25">
        <v>170</v>
      </c>
      <c r="F3217" s="24">
        <v>206</v>
      </c>
      <c r="G3217" s="24">
        <v>6</v>
      </c>
      <c r="H3217" s="24">
        <v>166</v>
      </c>
      <c r="I3217" s="23" t="s">
        <v>722</v>
      </c>
      <c r="J3217" s="24">
        <v>245</v>
      </c>
      <c r="K3217" s="23" t="s">
        <v>492</v>
      </c>
      <c r="L3217" s="32">
        <v>24</v>
      </c>
      <c r="M3217" s="31">
        <v>6</v>
      </c>
      <c r="N3217" s="31">
        <v>103</v>
      </c>
      <c r="O3217" s="30" t="s">
        <v>249</v>
      </c>
      <c r="P3217" s="25">
        <v>77</v>
      </c>
      <c r="Q3217" s="25">
        <v>91</v>
      </c>
      <c r="R3217" s="23" t="s">
        <v>118</v>
      </c>
      <c r="S3217" s="25">
        <v>38</v>
      </c>
      <c r="T3217" s="23" t="s">
        <v>249</v>
      </c>
    </row>
    <row r="3218" spans="1:20" x14ac:dyDescent="0.3">
      <c r="A3218" s="26">
        <v>44863</v>
      </c>
      <c r="B3218" s="23" t="s">
        <v>45</v>
      </c>
      <c r="C3218" s="23" t="s">
        <v>46</v>
      </c>
      <c r="D3218" s="23" t="s">
        <v>47</v>
      </c>
      <c r="E3218" s="25">
        <v>170</v>
      </c>
      <c r="F3218" s="24">
        <v>191</v>
      </c>
      <c r="G3218" s="24">
        <v>60</v>
      </c>
      <c r="H3218" s="24">
        <v>138</v>
      </c>
      <c r="I3218" s="23" t="s">
        <v>51</v>
      </c>
      <c r="J3218" s="24">
        <v>244</v>
      </c>
      <c r="K3218" s="23" t="s">
        <v>51</v>
      </c>
      <c r="L3218" s="32">
        <v>23</v>
      </c>
      <c r="M3218" s="31">
        <v>19</v>
      </c>
      <c r="N3218" s="31">
        <v>128</v>
      </c>
      <c r="O3218" s="30" t="s">
        <v>158</v>
      </c>
      <c r="P3218" s="25">
        <v>62</v>
      </c>
      <c r="Q3218" s="25">
        <v>98</v>
      </c>
      <c r="R3218" s="23" t="s">
        <v>249</v>
      </c>
      <c r="S3218" s="25">
        <v>39</v>
      </c>
      <c r="T3218" s="23" t="s">
        <v>51</v>
      </c>
    </row>
    <row r="3219" spans="1:20" x14ac:dyDescent="0.3">
      <c r="A3219" s="26">
        <v>44864</v>
      </c>
      <c r="B3219" s="23" t="s">
        <v>45</v>
      </c>
      <c r="C3219" s="23" t="s">
        <v>46</v>
      </c>
      <c r="D3219" s="23" t="s">
        <v>47</v>
      </c>
      <c r="E3219" s="25">
        <v>170</v>
      </c>
      <c r="F3219" s="24">
        <v>160</v>
      </c>
      <c r="G3219" s="24">
        <v>0</v>
      </c>
      <c r="H3219" s="24">
        <v>115</v>
      </c>
      <c r="I3219" s="23" t="s">
        <v>356</v>
      </c>
      <c r="J3219" s="24">
        <v>206</v>
      </c>
      <c r="K3219" s="23" t="s">
        <v>89</v>
      </c>
      <c r="L3219" s="32">
        <v>29</v>
      </c>
      <c r="M3219" s="31">
        <v>6</v>
      </c>
      <c r="N3219" s="31">
        <v>53</v>
      </c>
      <c r="O3219" s="30" t="s">
        <v>91</v>
      </c>
      <c r="P3219" s="25">
        <v>84</v>
      </c>
      <c r="Q3219" s="25">
        <v>99</v>
      </c>
      <c r="R3219" s="23" t="s">
        <v>51</v>
      </c>
      <c r="S3219" s="25">
        <v>64</v>
      </c>
      <c r="T3219" s="23" t="s">
        <v>129</v>
      </c>
    </row>
    <row r="3220" spans="1:20" x14ac:dyDescent="0.3">
      <c r="A3220" s="26">
        <v>44865</v>
      </c>
      <c r="B3220" s="23" t="s">
        <v>45</v>
      </c>
      <c r="C3220" s="23" t="s">
        <v>46</v>
      </c>
      <c r="D3220" s="23" t="s">
        <v>47</v>
      </c>
      <c r="E3220" s="25">
        <v>170</v>
      </c>
      <c r="F3220" s="24">
        <v>172</v>
      </c>
      <c r="G3220" s="24">
        <v>4</v>
      </c>
      <c r="H3220" s="24">
        <v>106</v>
      </c>
      <c r="I3220" s="23" t="s">
        <v>649</v>
      </c>
      <c r="J3220" s="24">
        <v>238</v>
      </c>
      <c r="K3220" s="23" t="s">
        <v>81</v>
      </c>
      <c r="L3220" s="32">
        <v>22</v>
      </c>
      <c r="M3220" s="31">
        <v>14</v>
      </c>
      <c r="N3220" s="31">
        <v>78</v>
      </c>
      <c r="O3220" s="30" t="s">
        <v>352</v>
      </c>
      <c r="P3220" s="25">
        <v>70</v>
      </c>
      <c r="Q3220" s="25">
        <v>99</v>
      </c>
      <c r="R3220" s="23" t="s">
        <v>51</v>
      </c>
      <c r="S3220" s="25">
        <v>50</v>
      </c>
      <c r="T3220" s="23" t="s">
        <v>81</v>
      </c>
    </row>
    <row r="3221" spans="1:20" x14ac:dyDescent="0.3">
      <c r="A3221" s="26">
        <v>44866</v>
      </c>
      <c r="B3221" s="23" t="s">
        <v>45</v>
      </c>
      <c r="C3221" s="23" t="s">
        <v>46</v>
      </c>
      <c r="D3221" s="23" t="s">
        <v>47</v>
      </c>
      <c r="E3221" s="25">
        <v>170</v>
      </c>
      <c r="F3221" s="24">
        <v>144</v>
      </c>
      <c r="G3221" s="24">
        <v>0</v>
      </c>
      <c r="H3221" s="24">
        <v>84</v>
      </c>
      <c r="I3221" s="23" t="s">
        <v>1163</v>
      </c>
      <c r="J3221" s="24">
        <v>204</v>
      </c>
      <c r="K3221" s="23" t="s">
        <v>517</v>
      </c>
      <c r="L3221" s="32">
        <v>99</v>
      </c>
      <c r="M3221" s="31">
        <v>8</v>
      </c>
      <c r="N3221" s="31">
        <v>36</v>
      </c>
      <c r="O3221" s="30" t="s">
        <v>51</v>
      </c>
      <c r="P3221" s="25">
        <v>75</v>
      </c>
      <c r="Q3221" s="25">
        <v>99</v>
      </c>
      <c r="R3221" s="23" t="s">
        <v>51</v>
      </c>
      <c r="S3221" s="25">
        <v>47</v>
      </c>
      <c r="T3221" s="23" t="s">
        <v>51</v>
      </c>
    </row>
    <row r="3222" spans="1:20" x14ac:dyDescent="0.3">
      <c r="A3222" s="26">
        <v>44867</v>
      </c>
      <c r="B3222" s="23" t="s">
        <v>45</v>
      </c>
      <c r="C3222" s="23" t="s">
        <v>46</v>
      </c>
      <c r="D3222" s="23" t="s">
        <v>47</v>
      </c>
      <c r="E3222" s="25">
        <v>170</v>
      </c>
      <c r="F3222" s="24">
        <v>120</v>
      </c>
      <c r="G3222" s="24">
        <v>0</v>
      </c>
      <c r="H3222" s="24">
        <v>55</v>
      </c>
      <c r="I3222" s="23" t="s">
        <v>490</v>
      </c>
      <c r="J3222" s="24">
        <v>185</v>
      </c>
      <c r="K3222" s="23" t="s">
        <v>91</v>
      </c>
      <c r="L3222" s="32">
        <v>22</v>
      </c>
      <c r="M3222" s="31">
        <v>3</v>
      </c>
      <c r="N3222" s="31">
        <v>64</v>
      </c>
      <c r="O3222" s="30" t="s">
        <v>108</v>
      </c>
      <c r="P3222" s="25">
        <v>79</v>
      </c>
      <c r="Q3222" s="25">
        <v>100</v>
      </c>
      <c r="R3222" s="23" t="s">
        <v>104</v>
      </c>
      <c r="S3222" s="25">
        <v>54</v>
      </c>
      <c r="T3222" s="23" t="s">
        <v>89</v>
      </c>
    </row>
    <row r="3223" spans="1:20" x14ac:dyDescent="0.3">
      <c r="A3223" s="26">
        <v>44868</v>
      </c>
      <c r="B3223" s="23" t="s">
        <v>45</v>
      </c>
      <c r="C3223" s="23" t="s">
        <v>46</v>
      </c>
      <c r="D3223" s="23" t="s">
        <v>47</v>
      </c>
      <c r="E3223" s="25">
        <v>170</v>
      </c>
      <c r="F3223" s="24">
        <v>132</v>
      </c>
      <c r="G3223" s="24">
        <v>14</v>
      </c>
      <c r="H3223" s="24">
        <v>72</v>
      </c>
      <c r="I3223" s="23" t="s">
        <v>1164</v>
      </c>
      <c r="J3223" s="24">
        <v>191</v>
      </c>
      <c r="K3223" s="23" t="s">
        <v>219</v>
      </c>
      <c r="L3223" s="32">
        <v>20</v>
      </c>
      <c r="M3223" s="31">
        <v>11</v>
      </c>
      <c r="N3223" s="31">
        <v>89</v>
      </c>
      <c r="O3223" s="30" t="s">
        <v>123</v>
      </c>
      <c r="P3223" s="25">
        <v>74</v>
      </c>
      <c r="Q3223" s="25">
        <v>98</v>
      </c>
      <c r="R3223" s="23" t="s">
        <v>51</v>
      </c>
      <c r="S3223" s="25">
        <v>49</v>
      </c>
      <c r="T3223" s="23" t="s">
        <v>404</v>
      </c>
    </row>
    <row r="3224" spans="1:20" x14ac:dyDescent="0.3">
      <c r="A3224" s="26">
        <v>44869</v>
      </c>
      <c r="B3224" s="23" t="s">
        <v>45</v>
      </c>
      <c r="C3224" s="23" t="s">
        <v>46</v>
      </c>
      <c r="D3224" s="23" t="s">
        <v>47</v>
      </c>
      <c r="E3224" s="25">
        <v>170</v>
      </c>
      <c r="F3224" s="24">
        <v>114</v>
      </c>
      <c r="G3224" s="24">
        <v>0</v>
      </c>
      <c r="H3224" s="24">
        <v>58</v>
      </c>
      <c r="I3224" s="23" t="s">
        <v>581</v>
      </c>
      <c r="J3224" s="24">
        <v>170</v>
      </c>
      <c r="K3224" s="23" t="s">
        <v>606</v>
      </c>
      <c r="L3224" s="30" t="s">
        <v>401</v>
      </c>
      <c r="M3224" s="31">
        <v>8</v>
      </c>
      <c r="N3224" s="31">
        <v>61</v>
      </c>
      <c r="O3224" s="30" t="s">
        <v>404</v>
      </c>
      <c r="P3224" s="25">
        <v>72</v>
      </c>
      <c r="Q3224" s="25">
        <v>98</v>
      </c>
      <c r="R3224" s="23" t="s">
        <v>88</v>
      </c>
      <c r="S3224" s="25">
        <v>54</v>
      </c>
      <c r="T3224" s="23" t="s">
        <v>264</v>
      </c>
    </row>
    <row r="3225" spans="1:20" x14ac:dyDescent="0.3">
      <c r="A3225" s="26">
        <v>44870</v>
      </c>
      <c r="B3225" s="23" t="s">
        <v>45</v>
      </c>
      <c r="C3225" s="23" t="s">
        <v>46</v>
      </c>
      <c r="D3225" s="23" t="s">
        <v>47</v>
      </c>
      <c r="E3225" s="25">
        <v>170</v>
      </c>
      <c r="F3225" s="24">
        <v>116</v>
      </c>
      <c r="G3225" s="24">
        <v>4</v>
      </c>
      <c r="H3225" s="24">
        <v>36</v>
      </c>
      <c r="I3225" s="23" t="s">
        <v>549</v>
      </c>
      <c r="J3225" s="24">
        <v>196</v>
      </c>
      <c r="K3225" s="23" t="s">
        <v>278</v>
      </c>
      <c r="L3225" s="30" t="s">
        <v>116</v>
      </c>
      <c r="M3225" s="31">
        <v>6</v>
      </c>
      <c r="N3225" s="31">
        <v>36</v>
      </c>
      <c r="O3225" s="30" t="s">
        <v>64</v>
      </c>
      <c r="P3225" s="25">
        <v>74</v>
      </c>
      <c r="Q3225" s="25">
        <v>98</v>
      </c>
      <c r="R3225" s="23" t="s">
        <v>51</v>
      </c>
      <c r="S3225" s="25">
        <v>43</v>
      </c>
      <c r="T3225" s="23" t="s">
        <v>215</v>
      </c>
    </row>
    <row r="3226" spans="1:20" x14ac:dyDescent="0.3">
      <c r="A3226" s="26">
        <v>44871</v>
      </c>
      <c r="B3226" s="23" t="s">
        <v>45</v>
      </c>
      <c r="C3226" s="23" t="s">
        <v>46</v>
      </c>
      <c r="D3226" s="23" t="s">
        <v>47</v>
      </c>
      <c r="E3226" s="25">
        <v>170</v>
      </c>
      <c r="F3226" s="24">
        <v>132</v>
      </c>
      <c r="G3226" s="24">
        <v>0</v>
      </c>
      <c r="H3226" s="24">
        <v>50</v>
      </c>
      <c r="I3226" s="23" t="s">
        <v>895</v>
      </c>
      <c r="J3226" s="24">
        <v>215</v>
      </c>
      <c r="K3226" s="23" t="s">
        <v>864</v>
      </c>
      <c r="L3226" s="30" t="s">
        <v>132</v>
      </c>
      <c r="M3226" s="31">
        <v>8</v>
      </c>
      <c r="N3226" s="31">
        <v>64</v>
      </c>
      <c r="O3226" s="30" t="s">
        <v>111</v>
      </c>
      <c r="P3226" s="25">
        <v>78</v>
      </c>
      <c r="Q3226" s="25">
        <v>99</v>
      </c>
      <c r="R3226" s="23" t="s">
        <v>51</v>
      </c>
      <c r="S3226" s="25">
        <v>46</v>
      </c>
      <c r="T3226" s="23" t="s">
        <v>94</v>
      </c>
    </row>
    <row r="3227" spans="1:20" x14ac:dyDescent="0.3">
      <c r="A3227" s="26">
        <v>44872</v>
      </c>
      <c r="B3227" s="23" t="s">
        <v>45</v>
      </c>
      <c r="C3227" s="23" t="s">
        <v>46</v>
      </c>
      <c r="D3227" s="23" t="s">
        <v>47</v>
      </c>
      <c r="E3227" s="25">
        <v>170</v>
      </c>
      <c r="F3227" s="24">
        <v>119</v>
      </c>
      <c r="G3227" s="24">
        <v>0</v>
      </c>
      <c r="H3227" s="24">
        <v>36</v>
      </c>
      <c r="I3227" s="23" t="s">
        <v>725</v>
      </c>
      <c r="J3227" s="24">
        <v>202</v>
      </c>
      <c r="K3227" s="23" t="s">
        <v>52</v>
      </c>
      <c r="L3227" s="32">
        <v>25</v>
      </c>
      <c r="M3227" s="31">
        <v>8</v>
      </c>
      <c r="N3227" s="31">
        <v>128</v>
      </c>
      <c r="O3227" s="30" t="s">
        <v>167</v>
      </c>
      <c r="P3227" s="25">
        <v>76</v>
      </c>
      <c r="Q3227" s="25">
        <v>100</v>
      </c>
      <c r="R3227" s="23" t="s">
        <v>51</v>
      </c>
      <c r="S3227" s="25">
        <v>39</v>
      </c>
      <c r="T3227" s="23" t="s">
        <v>158</v>
      </c>
    </row>
    <row r="3228" spans="1:20" x14ac:dyDescent="0.3">
      <c r="A3228" s="26">
        <v>44873</v>
      </c>
      <c r="B3228" s="23" t="s">
        <v>45</v>
      </c>
      <c r="C3228" s="23" t="s">
        <v>46</v>
      </c>
      <c r="D3228" s="23" t="s">
        <v>47</v>
      </c>
      <c r="E3228" s="25">
        <v>170</v>
      </c>
      <c r="F3228" s="24">
        <v>162</v>
      </c>
      <c r="G3228" s="24">
        <v>8</v>
      </c>
      <c r="H3228" s="24">
        <v>119</v>
      </c>
      <c r="I3228" s="23" t="s">
        <v>156</v>
      </c>
      <c r="J3228" s="24">
        <v>205</v>
      </c>
      <c r="K3228" s="23" t="s">
        <v>371</v>
      </c>
      <c r="L3228" s="32">
        <v>15</v>
      </c>
      <c r="M3228" s="31">
        <v>8</v>
      </c>
      <c r="N3228" s="31">
        <v>56</v>
      </c>
      <c r="O3228" s="30" t="s">
        <v>543</v>
      </c>
      <c r="P3228" s="25">
        <v>74</v>
      </c>
      <c r="Q3228" s="25">
        <v>95</v>
      </c>
      <c r="R3228" s="23" t="s">
        <v>108</v>
      </c>
      <c r="S3228" s="25">
        <v>53</v>
      </c>
      <c r="T3228" s="23" t="s">
        <v>286</v>
      </c>
    </row>
    <row r="3229" spans="1:20" x14ac:dyDescent="0.3">
      <c r="A3229" s="26">
        <v>44874</v>
      </c>
      <c r="B3229" s="23" t="s">
        <v>45</v>
      </c>
      <c r="C3229" s="23" t="s">
        <v>46</v>
      </c>
      <c r="D3229" s="23" t="s">
        <v>47</v>
      </c>
      <c r="E3229" s="25">
        <v>170</v>
      </c>
      <c r="F3229" s="24">
        <v>152</v>
      </c>
      <c r="G3229" s="24">
        <v>0</v>
      </c>
      <c r="H3229" s="24">
        <v>109</v>
      </c>
      <c r="I3229" s="23" t="s">
        <v>272</v>
      </c>
      <c r="J3229" s="24">
        <v>194</v>
      </c>
      <c r="K3229" s="23" t="s">
        <v>136</v>
      </c>
      <c r="L3229" s="30" t="s">
        <v>132</v>
      </c>
      <c r="M3229" s="31">
        <v>3</v>
      </c>
      <c r="N3229" s="31">
        <v>39</v>
      </c>
      <c r="O3229" s="30" t="s">
        <v>65</v>
      </c>
      <c r="P3229" s="25">
        <v>81</v>
      </c>
      <c r="Q3229" s="25">
        <v>99</v>
      </c>
      <c r="R3229" s="23" t="s">
        <v>51</v>
      </c>
      <c r="S3229" s="25">
        <v>58</v>
      </c>
      <c r="T3229" s="23" t="s">
        <v>206</v>
      </c>
    </row>
    <row r="3230" spans="1:20" x14ac:dyDescent="0.3">
      <c r="A3230" s="26">
        <v>44875</v>
      </c>
      <c r="B3230" s="23" t="s">
        <v>45</v>
      </c>
      <c r="C3230" s="23" t="s">
        <v>46</v>
      </c>
      <c r="D3230" s="23" t="s">
        <v>47</v>
      </c>
      <c r="E3230" s="25">
        <v>170</v>
      </c>
      <c r="F3230" s="24">
        <v>142</v>
      </c>
      <c r="G3230" s="24">
        <v>0</v>
      </c>
      <c r="H3230" s="24">
        <v>67</v>
      </c>
      <c r="I3230" s="23" t="s">
        <v>941</v>
      </c>
      <c r="J3230" s="24">
        <v>216</v>
      </c>
      <c r="K3230" s="23" t="s">
        <v>368</v>
      </c>
      <c r="L3230" s="32">
        <v>24</v>
      </c>
      <c r="M3230" s="31">
        <v>6</v>
      </c>
      <c r="N3230" s="31">
        <v>36</v>
      </c>
      <c r="O3230" s="30" t="s">
        <v>89</v>
      </c>
      <c r="P3230" s="25">
        <v>81</v>
      </c>
      <c r="Q3230" s="25">
        <v>100</v>
      </c>
      <c r="R3230" s="23" t="s">
        <v>51</v>
      </c>
      <c r="S3230" s="25">
        <v>49</v>
      </c>
      <c r="T3230" s="23" t="s">
        <v>146</v>
      </c>
    </row>
    <row r="3231" spans="1:20" x14ac:dyDescent="0.3">
      <c r="A3231" s="26">
        <v>44876</v>
      </c>
      <c r="B3231" s="23" t="s">
        <v>45</v>
      </c>
      <c r="C3231" s="23" t="s">
        <v>46</v>
      </c>
      <c r="D3231" s="23" t="s">
        <v>47</v>
      </c>
      <c r="E3231" s="25">
        <v>170</v>
      </c>
      <c r="F3231" s="24">
        <v>134</v>
      </c>
      <c r="G3231" s="24">
        <v>0</v>
      </c>
      <c r="H3231" s="24">
        <v>49</v>
      </c>
      <c r="I3231" s="23" t="s">
        <v>838</v>
      </c>
      <c r="J3231" s="24">
        <v>219</v>
      </c>
      <c r="K3231" s="23" t="s">
        <v>197</v>
      </c>
      <c r="L3231" s="30" t="s">
        <v>263</v>
      </c>
      <c r="M3231" s="31">
        <v>0</v>
      </c>
      <c r="N3231" s="31">
        <v>50</v>
      </c>
      <c r="O3231" s="30" t="s">
        <v>71</v>
      </c>
      <c r="P3231" s="25">
        <v>78</v>
      </c>
      <c r="Q3231" s="25">
        <v>100</v>
      </c>
      <c r="R3231" s="23" t="s">
        <v>51</v>
      </c>
      <c r="S3231" s="25">
        <v>43</v>
      </c>
      <c r="T3231" s="23" t="s">
        <v>206</v>
      </c>
    </row>
    <row r="3232" spans="1:20" x14ac:dyDescent="0.3">
      <c r="A3232" s="26">
        <v>44877</v>
      </c>
      <c r="B3232" s="23" t="s">
        <v>45</v>
      </c>
      <c r="C3232" s="23" t="s">
        <v>46</v>
      </c>
      <c r="D3232" s="23" t="s">
        <v>47</v>
      </c>
      <c r="E3232" s="25">
        <v>170</v>
      </c>
      <c r="F3232" s="24">
        <v>156</v>
      </c>
      <c r="G3232" s="24">
        <v>0</v>
      </c>
      <c r="H3232" s="24">
        <v>75</v>
      </c>
      <c r="I3232" s="23" t="s">
        <v>790</v>
      </c>
      <c r="J3232" s="24">
        <v>238</v>
      </c>
      <c r="K3232" s="23" t="s">
        <v>614</v>
      </c>
      <c r="L3232" s="32">
        <v>24</v>
      </c>
      <c r="M3232" s="31">
        <v>14</v>
      </c>
      <c r="N3232" s="31">
        <v>111</v>
      </c>
      <c r="O3232" s="30" t="s">
        <v>89</v>
      </c>
      <c r="P3232" s="25">
        <v>71</v>
      </c>
      <c r="Q3232" s="25">
        <v>100</v>
      </c>
      <c r="R3232" s="23" t="s">
        <v>171</v>
      </c>
      <c r="S3232" s="25">
        <v>40</v>
      </c>
      <c r="T3232" s="23" t="s">
        <v>113</v>
      </c>
    </row>
    <row r="3233" spans="1:20" x14ac:dyDescent="0.3">
      <c r="A3233" s="26">
        <v>44878</v>
      </c>
      <c r="B3233" s="23" t="s">
        <v>45</v>
      </c>
      <c r="C3233" s="23" t="s">
        <v>46</v>
      </c>
      <c r="D3233" s="23" t="s">
        <v>47</v>
      </c>
      <c r="E3233" s="25">
        <v>170</v>
      </c>
      <c r="F3233" s="24">
        <v>156</v>
      </c>
      <c r="G3233" s="24">
        <v>32</v>
      </c>
      <c r="H3233" s="24">
        <v>85</v>
      </c>
      <c r="I3233" s="23" t="s">
        <v>957</v>
      </c>
      <c r="J3233" s="24">
        <v>227</v>
      </c>
      <c r="K3233" s="23" t="s">
        <v>248</v>
      </c>
      <c r="L3233" s="32">
        <v>22</v>
      </c>
      <c r="M3233" s="31">
        <v>22</v>
      </c>
      <c r="N3233" s="31">
        <v>97</v>
      </c>
      <c r="O3233" s="30" t="s">
        <v>117</v>
      </c>
      <c r="P3233" s="25">
        <v>61</v>
      </c>
      <c r="Q3233" s="25">
        <v>100</v>
      </c>
      <c r="R3233" s="23" t="s">
        <v>644</v>
      </c>
      <c r="S3233" s="25">
        <v>38</v>
      </c>
      <c r="T3233" s="23" t="s">
        <v>215</v>
      </c>
    </row>
    <row r="3234" spans="1:20" x14ac:dyDescent="0.3">
      <c r="A3234" s="26">
        <v>44879</v>
      </c>
      <c r="B3234" s="23" t="s">
        <v>45</v>
      </c>
      <c r="C3234" s="23" t="s">
        <v>46</v>
      </c>
      <c r="D3234" s="23" t="s">
        <v>47</v>
      </c>
      <c r="E3234" s="25">
        <v>170</v>
      </c>
      <c r="F3234" s="24">
        <v>156</v>
      </c>
      <c r="G3234" s="24">
        <v>2</v>
      </c>
      <c r="H3234" s="24">
        <v>115</v>
      </c>
      <c r="I3234" s="23" t="s">
        <v>51</v>
      </c>
      <c r="J3234" s="24">
        <v>197</v>
      </c>
      <c r="K3234" s="23" t="s">
        <v>115</v>
      </c>
      <c r="L3234" s="32">
        <v>33</v>
      </c>
      <c r="M3234" s="31">
        <v>6</v>
      </c>
      <c r="N3234" s="31">
        <v>92</v>
      </c>
      <c r="O3234" s="30" t="s">
        <v>86</v>
      </c>
      <c r="P3234" s="25">
        <v>85</v>
      </c>
      <c r="Q3234" s="25">
        <v>98</v>
      </c>
      <c r="R3234" s="23" t="s">
        <v>51</v>
      </c>
      <c r="S3234" s="25">
        <v>54</v>
      </c>
      <c r="T3234" s="23" t="s">
        <v>80</v>
      </c>
    </row>
    <row r="3235" spans="1:20" x14ac:dyDescent="0.3">
      <c r="A3235" s="26">
        <v>44880</v>
      </c>
      <c r="B3235" s="23" t="s">
        <v>45</v>
      </c>
      <c r="C3235" s="23" t="s">
        <v>46</v>
      </c>
      <c r="D3235" s="23" t="s">
        <v>47</v>
      </c>
      <c r="E3235" s="25">
        <v>170</v>
      </c>
      <c r="F3235" s="24">
        <v>146</v>
      </c>
      <c r="G3235" s="24">
        <v>4</v>
      </c>
      <c r="H3235" s="24">
        <v>82</v>
      </c>
      <c r="I3235" s="23" t="s">
        <v>1114</v>
      </c>
      <c r="J3235" s="24">
        <v>209</v>
      </c>
      <c r="K3235" s="23" t="s">
        <v>217</v>
      </c>
      <c r="L3235" s="32">
        <v>26</v>
      </c>
      <c r="M3235" s="31">
        <v>11</v>
      </c>
      <c r="N3235" s="31">
        <v>150</v>
      </c>
      <c r="O3235" s="30" t="s">
        <v>280</v>
      </c>
      <c r="P3235" s="25">
        <v>60</v>
      </c>
      <c r="Q3235" s="25">
        <v>94</v>
      </c>
      <c r="R3235" s="23" t="s">
        <v>80</v>
      </c>
      <c r="S3235" s="25">
        <v>36</v>
      </c>
      <c r="T3235" s="23" t="s">
        <v>186</v>
      </c>
    </row>
    <row r="3236" spans="1:20" x14ac:dyDescent="0.3">
      <c r="A3236" s="26">
        <v>44881</v>
      </c>
      <c r="B3236" s="23" t="s">
        <v>45</v>
      </c>
      <c r="C3236" s="23" t="s">
        <v>46</v>
      </c>
      <c r="D3236" s="23" t="s">
        <v>47</v>
      </c>
      <c r="E3236" s="25">
        <v>170</v>
      </c>
      <c r="F3236" s="24">
        <v>144</v>
      </c>
      <c r="G3236" s="24">
        <v>0</v>
      </c>
      <c r="H3236" s="24">
        <v>67</v>
      </c>
      <c r="I3236" s="23" t="s">
        <v>425</v>
      </c>
      <c r="J3236" s="24">
        <v>220</v>
      </c>
      <c r="K3236" s="23" t="s">
        <v>658</v>
      </c>
      <c r="L3236" s="32">
        <v>28</v>
      </c>
      <c r="M3236" s="31">
        <v>14</v>
      </c>
      <c r="N3236" s="31">
        <v>117</v>
      </c>
      <c r="O3236" s="30" t="s">
        <v>235</v>
      </c>
      <c r="P3236" s="25">
        <v>71</v>
      </c>
      <c r="Q3236" s="25">
        <v>97</v>
      </c>
      <c r="R3236" s="23" t="s">
        <v>280</v>
      </c>
      <c r="S3236" s="25">
        <v>35</v>
      </c>
      <c r="T3236" s="23" t="s">
        <v>594</v>
      </c>
    </row>
    <row r="3237" spans="1:20" x14ac:dyDescent="0.3">
      <c r="A3237" s="26">
        <v>44882</v>
      </c>
      <c r="B3237" s="23" t="s">
        <v>45</v>
      </c>
      <c r="C3237" s="23" t="s">
        <v>46</v>
      </c>
      <c r="D3237" s="23" t="s">
        <v>47</v>
      </c>
      <c r="E3237" s="25">
        <v>170</v>
      </c>
      <c r="F3237" s="24">
        <v>141</v>
      </c>
      <c r="G3237" s="24">
        <v>46</v>
      </c>
      <c r="H3237" s="24">
        <v>75</v>
      </c>
      <c r="I3237" s="23" t="s">
        <v>848</v>
      </c>
      <c r="J3237" s="24">
        <v>207</v>
      </c>
      <c r="K3237" s="23" t="s">
        <v>266</v>
      </c>
      <c r="L3237" s="32">
        <v>34</v>
      </c>
      <c r="M3237" s="31">
        <v>11</v>
      </c>
      <c r="N3237" s="31">
        <v>86</v>
      </c>
      <c r="O3237" s="30" t="s">
        <v>50</v>
      </c>
      <c r="P3237" s="25">
        <v>85</v>
      </c>
      <c r="Q3237" s="25">
        <v>100</v>
      </c>
      <c r="R3237" s="23" t="s">
        <v>226</v>
      </c>
      <c r="S3237" s="25">
        <v>43</v>
      </c>
      <c r="T3237" s="23" t="s">
        <v>179</v>
      </c>
    </row>
    <row r="3238" spans="1:20" x14ac:dyDescent="0.3">
      <c r="A3238" s="26">
        <v>44883</v>
      </c>
      <c r="B3238" s="23" t="s">
        <v>45</v>
      </c>
      <c r="C3238" s="23" t="s">
        <v>46</v>
      </c>
      <c r="D3238" s="23" t="s">
        <v>47</v>
      </c>
      <c r="E3238" s="25">
        <v>170</v>
      </c>
      <c r="F3238" s="24">
        <v>107</v>
      </c>
      <c r="G3238" s="24">
        <v>82</v>
      </c>
      <c r="H3238" s="24">
        <v>73</v>
      </c>
      <c r="I3238" s="23" t="s">
        <v>531</v>
      </c>
      <c r="J3238" s="24">
        <v>141</v>
      </c>
      <c r="K3238" s="23" t="s">
        <v>391</v>
      </c>
      <c r="L3238" s="32">
        <v>27</v>
      </c>
      <c r="M3238" s="31">
        <v>14</v>
      </c>
      <c r="N3238" s="31">
        <v>103</v>
      </c>
      <c r="O3238" s="30" t="s">
        <v>158</v>
      </c>
      <c r="P3238" s="25">
        <v>82</v>
      </c>
      <c r="Q3238" s="25">
        <v>100</v>
      </c>
      <c r="R3238" s="23" t="s">
        <v>367</v>
      </c>
      <c r="S3238" s="25">
        <v>53</v>
      </c>
      <c r="T3238" s="23" t="s">
        <v>81</v>
      </c>
    </row>
    <row r="3239" spans="1:20" x14ac:dyDescent="0.3">
      <c r="A3239" s="26">
        <v>44884</v>
      </c>
      <c r="B3239" s="23" t="s">
        <v>45</v>
      </c>
      <c r="C3239" s="23" t="s">
        <v>46</v>
      </c>
      <c r="D3239" s="23" t="s">
        <v>47</v>
      </c>
      <c r="E3239" s="25">
        <v>170</v>
      </c>
      <c r="F3239" s="24">
        <v>82</v>
      </c>
      <c r="G3239" s="24">
        <v>32</v>
      </c>
      <c r="H3239" s="24">
        <v>64</v>
      </c>
      <c r="I3239" s="23" t="s">
        <v>487</v>
      </c>
      <c r="J3239" s="24">
        <v>99</v>
      </c>
      <c r="K3239" s="23" t="s">
        <v>339</v>
      </c>
      <c r="L3239" s="32">
        <v>18</v>
      </c>
      <c r="M3239" s="31">
        <v>8</v>
      </c>
      <c r="N3239" s="31">
        <v>69</v>
      </c>
      <c r="O3239" s="30" t="s">
        <v>494</v>
      </c>
      <c r="P3239" s="25">
        <v>95</v>
      </c>
      <c r="Q3239" s="25">
        <v>98</v>
      </c>
      <c r="R3239" s="23" t="s">
        <v>520</v>
      </c>
      <c r="S3239" s="25">
        <v>81</v>
      </c>
      <c r="T3239" s="23" t="s">
        <v>494</v>
      </c>
    </row>
    <row r="3240" spans="1:20" x14ac:dyDescent="0.3">
      <c r="A3240" s="26">
        <v>44885</v>
      </c>
      <c r="B3240" s="23" t="s">
        <v>45</v>
      </c>
      <c r="C3240" s="23" t="s">
        <v>46</v>
      </c>
      <c r="D3240" s="23" t="s">
        <v>47</v>
      </c>
      <c r="E3240" s="25">
        <v>170</v>
      </c>
      <c r="F3240" s="24">
        <v>124</v>
      </c>
      <c r="G3240" s="24">
        <v>14</v>
      </c>
      <c r="H3240" s="24">
        <v>81</v>
      </c>
      <c r="I3240" s="23" t="s">
        <v>682</v>
      </c>
      <c r="J3240" s="24">
        <v>168</v>
      </c>
      <c r="K3240" s="23" t="s">
        <v>707</v>
      </c>
      <c r="L3240" s="30" t="s">
        <v>84</v>
      </c>
      <c r="M3240" s="31">
        <v>3</v>
      </c>
      <c r="N3240" s="31">
        <v>44</v>
      </c>
      <c r="O3240" s="30" t="s">
        <v>139</v>
      </c>
      <c r="P3240" s="25">
        <v>90</v>
      </c>
      <c r="Q3240" s="25">
        <v>100</v>
      </c>
      <c r="R3240" s="23" t="s">
        <v>51</v>
      </c>
      <c r="S3240" s="25">
        <v>72</v>
      </c>
      <c r="T3240" s="23" t="s">
        <v>52</v>
      </c>
    </row>
    <row r="3241" spans="1:20" x14ac:dyDescent="0.3">
      <c r="A3241" s="26">
        <v>44886</v>
      </c>
      <c r="B3241" s="23" t="s">
        <v>45</v>
      </c>
      <c r="C3241" s="23" t="s">
        <v>46</v>
      </c>
      <c r="D3241" s="23" t="s">
        <v>47</v>
      </c>
      <c r="E3241" s="25">
        <v>170</v>
      </c>
      <c r="F3241" s="24">
        <v>121</v>
      </c>
      <c r="G3241" s="24">
        <v>160</v>
      </c>
      <c r="H3241" s="24">
        <v>61</v>
      </c>
      <c r="I3241" s="23" t="s">
        <v>310</v>
      </c>
      <c r="J3241" s="24">
        <v>181</v>
      </c>
      <c r="K3241" s="23" t="s">
        <v>572</v>
      </c>
      <c r="L3241" s="32">
        <v>26</v>
      </c>
      <c r="M3241" s="31">
        <v>17</v>
      </c>
      <c r="N3241" s="31">
        <v>125</v>
      </c>
      <c r="O3241" s="30" t="s">
        <v>56</v>
      </c>
      <c r="P3241" s="25">
        <v>84</v>
      </c>
      <c r="Q3241" s="25">
        <v>100</v>
      </c>
      <c r="R3241" s="23" t="s">
        <v>51</v>
      </c>
      <c r="S3241" s="25">
        <v>57</v>
      </c>
      <c r="T3241" s="23" t="s">
        <v>747</v>
      </c>
    </row>
    <row r="3242" spans="1:20" x14ac:dyDescent="0.3">
      <c r="A3242" s="26">
        <v>44887</v>
      </c>
      <c r="B3242" s="23" t="s">
        <v>45</v>
      </c>
      <c r="C3242" s="23" t="s">
        <v>46</v>
      </c>
      <c r="D3242" s="23" t="s">
        <v>47</v>
      </c>
      <c r="E3242" s="25">
        <v>170</v>
      </c>
      <c r="F3242" s="24">
        <v>123</v>
      </c>
      <c r="G3242" s="24">
        <v>74</v>
      </c>
      <c r="H3242" s="24">
        <v>62</v>
      </c>
      <c r="I3242" s="23" t="s">
        <v>115</v>
      </c>
      <c r="J3242" s="24">
        <v>184</v>
      </c>
      <c r="K3242" s="23" t="s">
        <v>1095</v>
      </c>
      <c r="L3242" s="32">
        <v>34</v>
      </c>
      <c r="M3242" s="31">
        <v>3</v>
      </c>
      <c r="N3242" s="31">
        <v>111</v>
      </c>
      <c r="O3242" s="30" t="s">
        <v>139</v>
      </c>
      <c r="P3242" s="25">
        <v>89</v>
      </c>
      <c r="Q3242" s="25">
        <v>97</v>
      </c>
      <c r="R3242" s="23" t="s">
        <v>355</v>
      </c>
      <c r="S3242" s="25">
        <v>50</v>
      </c>
      <c r="T3242" s="23" t="s">
        <v>139</v>
      </c>
    </row>
    <row r="3243" spans="1:20" x14ac:dyDescent="0.3">
      <c r="A3243" s="26">
        <v>44888</v>
      </c>
      <c r="B3243" s="23" t="s">
        <v>45</v>
      </c>
      <c r="C3243" s="23" t="s">
        <v>46</v>
      </c>
      <c r="D3243" s="23" t="s">
        <v>47</v>
      </c>
      <c r="E3243" s="25">
        <v>170</v>
      </c>
      <c r="F3243" s="24">
        <v>129</v>
      </c>
      <c r="G3243" s="24">
        <v>0</v>
      </c>
      <c r="H3243" s="24">
        <v>62</v>
      </c>
      <c r="I3243" s="23" t="s">
        <v>62</v>
      </c>
      <c r="J3243" s="24">
        <v>196</v>
      </c>
      <c r="K3243" s="23" t="s">
        <v>262</v>
      </c>
      <c r="L3243" s="32">
        <v>32</v>
      </c>
      <c r="M3243" s="31">
        <v>22</v>
      </c>
      <c r="N3243" s="31">
        <v>153</v>
      </c>
      <c r="O3243" s="30" t="s">
        <v>183</v>
      </c>
      <c r="P3243" s="25">
        <v>65</v>
      </c>
      <c r="Q3243" s="25">
        <v>96</v>
      </c>
      <c r="R3243" s="23" t="s">
        <v>51</v>
      </c>
      <c r="S3243" s="25">
        <v>39</v>
      </c>
      <c r="T3243" s="23" t="s">
        <v>89</v>
      </c>
    </row>
    <row r="3244" spans="1:20" x14ac:dyDescent="0.3">
      <c r="A3244" s="26">
        <v>44889</v>
      </c>
      <c r="B3244" s="23" t="s">
        <v>45</v>
      </c>
      <c r="C3244" s="23" t="s">
        <v>46</v>
      </c>
      <c r="D3244" s="23" t="s">
        <v>47</v>
      </c>
      <c r="E3244" s="25">
        <v>170</v>
      </c>
      <c r="F3244" s="24">
        <v>106</v>
      </c>
      <c r="G3244" s="24">
        <v>76</v>
      </c>
      <c r="H3244" s="24">
        <v>58</v>
      </c>
      <c r="I3244" s="23" t="s">
        <v>879</v>
      </c>
      <c r="J3244" s="24">
        <v>155</v>
      </c>
      <c r="K3244" s="23" t="s">
        <v>723</v>
      </c>
      <c r="L3244" s="32">
        <v>22</v>
      </c>
      <c r="M3244" s="31">
        <v>11</v>
      </c>
      <c r="N3244" s="31">
        <v>94</v>
      </c>
      <c r="O3244" s="30" t="s">
        <v>179</v>
      </c>
      <c r="P3244" s="25">
        <v>82</v>
      </c>
      <c r="Q3244" s="25">
        <v>98</v>
      </c>
      <c r="R3244" s="23" t="s">
        <v>51</v>
      </c>
      <c r="S3244" s="25">
        <v>62</v>
      </c>
      <c r="T3244" s="23" t="s">
        <v>520</v>
      </c>
    </row>
    <row r="3245" spans="1:20" x14ac:dyDescent="0.3">
      <c r="A3245" s="26">
        <v>44890</v>
      </c>
      <c r="B3245" s="23" t="s">
        <v>45</v>
      </c>
      <c r="C3245" s="23" t="s">
        <v>46</v>
      </c>
      <c r="D3245" s="23" t="s">
        <v>47</v>
      </c>
      <c r="E3245" s="25">
        <v>170</v>
      </c>
      <c r="F3245" s="24">
        <v>106</v>
      </c>
      <c r="G3245" s="24">
        <v>0</v>
      </c>
      <c r="H3245" s="24">
        <v>44</v>
      </c>
      <c r="I3245" s="23" t="s">
        <v>1165</v>
      </c>
      <c r="J3245" s="24">
        <v>167</v>
      </c>
      <c r="K3245" s="23" t="s">
        <v>398</v>
      </c>
      <c r="L3245" s="30" t="s">
        <v>218</v>
      </c>
      <c r="M3245" s="31">
        <v>0</v>
      </c>
      <c r="N3245" s="31">
        <v>42</v>
      </c>
      <c r="O3245" s="30" t="s">
        <v>367</v>
      </c>
      <c r="P3245" s="25">
        <v>88</v>
      </c>
      <c r="Q3245" s="25">
        <v>100</v>
      </c>
      <c r="R3245" s="23" t="s">
        <v>51</v>
      </c>
      <c r="S3245" s="25">
        <v>52</v>
      </c>
      <c r="T3245" s="23" t="s">
        <v>121</v>
      </c>
    </row>
    <row r="3246" spans="1:20" x14ac:dyDescent="0.3">
      <c r="A3246" s="26">
        <v>44891</v>
      </c>
      <c r="B3246" s="23" t="s">
        <v>45</v>
      </c>
      <c r="C3246" s="23" t="s">
        <v>46</v>
      </c>
      <c r="D3246" s="23" t="s">
        <v>47</v>
      </c>
      <c r="E3246" s="25">
        <v>170</v>
      </c>
      <c r="F3246" s="24">
        <v>92</v>
      </c>
      <c r="G3246" s="24">
        <v>0</v>
      </c>
      <c r="H3246" s="24">
        <v>33</v>
      </c>
      <c r="I3246" s="23" t="s">
        <v>202</v>
      </c>
      <c r="J3246" s="24">
        <v>150</v>
      </c>
      <c r="K3246" s="23" t="s">
        <v>538</v>
      </c>
      <c r="L3246" s="30" t="s">
        <v>401</v>
      </c>
      <c r="M3246" s="31">
        <v>0</v>
      </c>
      <c r="N3246" s="31">
        <v>33</v>
      </c>
      <c r="O3246" s="30" t="s">
        <v>318</v>
      </c>
      <c r="P3246" s="25">
        <v>87</v>
      </c>
      <c r="Q3246" s="25">
        <v>99</v>
      </c>
      <c r="R3246" s="23" t="s">
        <v>51</v>
      </c>
      <c r="S3246" s="25">
        <v>59</v>
      </c>
      <c r="T3246" s="23" t="s">
        <v>146</v>
      </c>
    </row>
    <row r="3247" spans="1:20" x14ac:dyDescent="0.3">
      <c r="A3247" s="26">
        <v>44892</v>
      </c>
      <c r="B3247" s="23" t="s">
        <v>45</v>
      </c>
      <c r="C3247" s="23" t="s">
        <v>46</v>
      </c>
      <c r="D3247" s="23" t="s">
        <v>47</v>
      </c>
      <c r="E3247" s="25">
        <v>170</v>
      </c>
      <c r="F3247" s="24">
        <v>84</v>
      </c>
      <c r="G3247" s="24">
        <v>48</v>
      </c>
      <c r="H3247" s="24">
        <v>48</v>
      </c>
      <c r="I3247" s="23" t="s">
        <v>1166</v>
      </c>
      <c r="J3247" s="24">
        <v>121</v>
      </c>
      <c r="K3247" s="23" t="s">
        <v>343</v>
      </c>
      <c r="L3247" s="30" t="s">
        <v>263</v>
      </c>
      <c r="M3247" s="31">
        <v>6</v>
      </c>
      <c r="N3247" s="31">
        <v>81</v>
      </c>
      <c r="O3247" s="30" t="s">
        <v>345</v>
      </c>
      <c r="P3247" s="25">
        <v>95</v>
      </c>
      <c r="Q3247" s="25">
        <v>100</v>
      </c>
      <c r="R3247" s="23" t="s">
        <v>51</v>
      </c>
      <c r="S3247" s="25">
        <v>81</v>
      </c>
      <c r="T3247" s="23" t="s">
        <v>250</v>
      </c>
    </row>
    <row r="3248" spans="1:20" x14ac:dyDescent="0.3">
      <c r="A3248" s="26">
        <v>44893</v>
      </c>
      <c r="B3248" s="23" t="s">
        <v>45</v>
      </c>
      <c r="C3248" s="23" t="s">
        <v>46</v>
      </c>
      <c r="D3248" s="23" t="s">
        <v>47</v>
      </c>
      <c r="E3248" s="25">
        <v>170</v>
      </c>
      <c r="F3248" s="24">
        <v>102</v>
      </c>
      <c r="G3248" s="24">
        <v>2</v>
      </c>
      <c r="H3248" s="24">
        <v>58</v>
      </c>
      <c r="I3248" s="23" t="s">
        <v>232</v>
      </c>
      <c r="J3248" s="24">
        <v>146</v>
      </c>
      <c r="K3248" s="23" t="s">
        <v>606</v>
      </c>
      <c r="L3248" s="32">
        <v>22</v>
      </c>
      <c r="M3248" s="31">
        <v>11</v>
      </c>
      <c r="N3248" s="31">
        <v>97</v>
      </c>
      <c r="O3248" s="30" t="s">
        <v>133</v>
      </c>
      <c r="P3248" s="25">
        <v>79</v>
      </c>
      <c r="Q3248" s="25">
        <v>99</v>
      </c>
      <c r="R3248" s="23" t="s">
        <v>80</v>
      </c>
      <c r="S3248" s="25">
        <v>54</v>
      </c>
      <c r="T3248" s="23" t="s">
        <v>264</v>
      </c>
    </row>
    <row r="3249" spans="1:20" x14ac:dyDescent="0.3">
      <c r="A3249" s="26">
        <v>44894</v>
      </c>
      <c r="B3249" s="23" t="s">
        <v>45</v>
      </c>
      <c r="C3249" s="23" t="s">
        <v>46</v>
      </c>
      <c r="D3249" s="23" t="s">
        <v>47</v>
      </c>
      <c r="E3249" s="25">
        <v>170</v>
      </c>
      <c r="F3249" s="24">
        <v>112</v>
      </c>
      <c r="G3249" s="24">
        <v>0</v>
      </c>
      <c r="H3249" s="24">
        <v>77</v>
      </c>
      <c r="I3249" s="23" t="s">
        <v>758</v>
      </c>
      <c r="J3249" s="24">
        <v>146</v>
      </c>
      <c r="K3249" s="23" t="s">
        <v>934</v>
      </c>
      <c r="L3249" s="30" t="s">
        <v>84</v>
      </c>
      <c r="M3249" s="31">
        <v>6</v>
      </c>
      <c r="N3249" s="31">
        <v>33</v>
      </c>
      <c r="O3249" s="30" t="s">
        <v>206</v>
      </c>
      <c r="P3249" s="25">
        <v>81</v>
      </c>
      <c r="Q3249" s="25">
        <v>99</v>
      </c>
      <c r="R3249" s="23" t="s">
        <v>51</v>
      </c>
      <c r="S3249" s="25">
        <v>58</v>
      </c>
      <c r="T3249" s="23" t="s">
        <v>146</v>
      </c>
    </row>
    <row r="3250" spans="1:20" x14ac:dyDescent="0.3">
      <c r="A3250" s="26">
        <v>44895</v>
      </c>
      <c r="B3250" s="23" t="s">
        <v>45</v>
      </c>
      <c r="C3250" s="23" t="s">
        <v>46</v>
      </c>
      <c r="D3250" s="23" t="s">
        <v>47</v>
      </c>
      <c r="E3250" s="25">
        <v>170</v>
      </c>
      <c r="F3250" s="24">
        <v>87</v>
      </c>
      <c r="G3250" s="24">
        <v>0</v>
      </c>
      <c r="H3250" s="24">
        <v>51</v>
      </c>
      <c r="I3250" s="23" t="s">
        <v>96</v>
      </c>
      <c r="J3250" s="24">
        <v>123</v>
      </c>
      <c r="K3250" s="23" t="s">
        <v>749</v>
      </c>
      <c r="L3250" s="30" t="s">
        <v>84</v>
      </c>
      <c r="M3250" s="31">
        <v>3</v>
      </c>
      <c r="N3250" s="31">
        <v>31</v>
      </c>
      <c r="O3250" s="30" t="s">
        <v>222</v>
      </c>
      <c r="P3250" s="25">
        <v>92</v>
      </c>
      <c r="Q3250" s="25">
        <v>100</v>
      </c>
      <c r="R3250" s="23" t="s">
        <v>51</v>
      </c>
      <c r="S3250" s="25">
        <v>73</v>
      </c>
      <c r="T3250" s="23" t="s">
        <v>146</v>
      </c>
    </row>
    <row r="3251" spans="1:20" x14ac:dyDescent="0.3">
      <c r="A3251" s="26">
        <v>44896</v>
      </c>
      <c r="B3251" s="23" t="s">
        <v>45</v>
      </c>
      <c r="C3251" s="23" t="s">
        <v>46</v>
      </c>
      <c r="D3251" s="23" t="s">
        <v>47</v>
      </c>
      <c r="E3251" s="25">
        <v>170</v>
      </c>
      <c r="F3251" s="24">
        <v>85</v>
      </c>
      <c r="G3251" s="24">
        <v>0</v>
      </c>
      <c r="H3251" s="24">
        <v>21</v>
      </c>
      <c r="I3251" s="23" t="s">
        <v>394</v>
      </c>
      <c r="J3251" s="24">
        <v>149</v>
      </c>
      <c r="K3251" s="23" t="s">
        <v>254</v>
      </c>
      <c r="L3251" s="30" t="s">
        <v>218</v>
      </c>
      <c r="M3251" s="31">
        <v>6</v>
      </c>
      <c r="N3251" s="31">
        <v>28</v>
      </c>
      <c r="O3251" s="30" t="s">
        <v>301</v>
      </c>
      <c r="P3251" s="25">
        <v>82</v>
      </c>
      <c r="Q3251" s="25">
        <v>100</v>
      </c>
      <c r="R3251" s="23" t="s">
        <v>226</v>
      </c>
      <c r="S3251" s="25">
        <v>54</v>
      </c>
      <c r="T3251" s="23" t="s">
        <v>52</v>
      </c>
    </row>
    <row r="3252" spans="1:20" x14ac:dyDescent="0.3">
      <c r="A3252" s="26">
        <v>44897</v>
      </c>
      <c r="B3252" s="23" t="s">
        <v>45</v>
      </c>
      <c r="C3252" s="23" t="s">
        <v>46</v>
      </c>
      <c r="D3252" s="23" t="s">
        <v>47</v>
      </c>
      <c r="E3252" s="25">
        <v>170</v>
      </c>
      <c r="F3252" s="24">
        <v>64</v>
      </c>
      <c r="G3252" s="24">
        <v>2</v>
      </c>
      <c r="H3252" s="24">
        <v>-2</v>
      </c>
      <c r="I3252" s="23" t="s">
        <v>487</v>
      </c>
      <c r="J3252" s="24">
        <v>130</v>
      </c>
      <c r="K3252" s="23" t="s">
        <v>555</v>
      </c>
      <c r="L3252" s="32">
        <v>23</v>
      </c>
      <c r="M3252" s="31">
        <v>3</v>
      </c>
      <c r="N3252" s="31">
        <v>25</v>
      </c>
      <c r="O3252" s="30" t="s">
        <v>89</v>
      </c>
      <c r="P3252" s="25">
        <v>86</v>
      </c>
      <c r="Q3252" s="25">
        <v>100</v>
      </c>
      <c r="R3252" s="23" t="s">
        <v>51</v>
      </c>
      <c r="S3252" s="25">
        <v>55</v>
      </c>
      <c r="T3252" s="23" t="s">
        <v>146</v>
      </c>
    </row>
    <row r="3253" spans="1:20" x14ac:dyDescent="0.3">
      <c r="A3253" s="26">
        <v>44898</v>
      </c>
      <c r="B3253" s="23" t="s">
        <v>45</v>
      </c>
      <c r="C3253" s="23" t="s">
        <v>46</v>
      </c>
      <c r="D3253" s="23" t="s">
        <v>47</v>
      </c>
      <c r="E3253" s="25">
        <v>170</v>
      </c>
      <c r="F3253" s="24">
        <v>46</v>
      </c>
      <c r="G3253" s="24">
        <v>24</v>
      </c>
      <c r="H3253" s="24">
        <v>-2</v>
      </c>
      <c r="I3253" s="23" t="s">
        <v>1167</v>
      </c>
      <c r="J3253" s="24">
        <v>95</v>
      </c>
      <c r="K3253" s="23" t="s">
        <v>259</v>
      </c>
      <c r="L3253" s="32">
        <v>36</v>
      </c>
      <c r="M3253" s="31">
        <v>0</v>
      </c>
      <c r="N3253" s="31">
        <v>36</v>
      </c>
      <c r="O3253" s="30" t="s">
        <v>98</v>
      </c>
      <c r="P3253" s="25">
        <v>94</v>
      </c>
      <c r="Q3253" s="25">
        <v>100</v>
      </c>
      <c r="R3253" s="23" t="s">
        <v>51</v>
      </c>
      <c r="S3253" s="25">
        <v>71</v>
      </c>
      <c r="T3253" s="23" t="s">
        <v>64</v>
      </c>
    </row>
    <row r="3254" spans="1:20" x14ac:dyDescent="0.3">
      <c r="A3254" s="26">
        <v>44899</v>
      </c>
      <c r="B3254" s="23" t="s">
        <v>45</v>
      </c>
      <c r="C3254" s="23" t="s">
        <v>46</v>
      </c>
      <c r="D3254" s="23" t="s">
        <v>47</v>
      </c>
      <c r="E3254" s="25">
        <v>170</v>
      </c>
      <c r="F3254" s="24">
        <v>64</v>
      </c>
      <c r="G3254" s="24">
        <v>0</v>
      </c>
      <c r="H3254" s="24">
        <v>12</v>
      </c>
      <c r="I3254" s="23" t="s">
        <v>987</v>
      </c>
      <c r="J3254" s="24">
        <v>115</v>
      </c>
      <c r="K3254" s="23" t="s">
        <v>50</v>
      </c>
      <c r="L3254" s="32">
        <v>24</v>
      </c>
      <c r="M3254" s="31">
        <v>6</v>
      </c>
      <c r="N3254" s="31">
        <v>28</v>
      </c>
      <c r="O3254" s="30" t="s">
        <v>158</v>
      </c>
      <c r="P3254" s="25">
        <v>87</v>
      </c>
      <c r="Q3254" s="25">
        <v>100</v>
      </c>
      <c r="R3254" s="23" t="s">
        <v>51</v>
      </c>
      <c r="S3254" s="25">
        <v>61</v>
      </c>
      <c r="T3254" s="23" t="s">
        <v>158</v>
      </c>
    </row>
    <row r="3255" spans="1:20" x14ac:dyDescent="0.3">
      <c r="A3255" s="26">
        <v>44900</v>
      </c>
      <c r="B3255" s="23" t="s">
        <v>45</v>
      </c>
      <c r="C3255" s="23" t="s">
        <v>46</v>
      </c>
      <c r="D3255" s="23" t="s">
        <v>47</v>
      </c>
      <c r="E3255" s="25">
        <v>170</v>
      </c>
      <c r="F3255" s="24">
        <v>66</v>
      </c>
      <c r="G3255" s="24">
        <v>0</v>
      </c>
      <c r="H3255" s="24">
        <v>2</v>
      </c>
      <c r="I3255" s="23" t="s">
        <v>1096</v>
      </c>
      <c r="J3255" s="24">
        <v>130</v>
      </c>
      <c r="K3255" s="23" t="s">
        <v>357</v>
      </c>
      <c r="L3255" s="30" t="s">
        <v>116</v>
      </c>
      <c r="M3255" s="31">
        <v>3</v>
      </c>
      <c r="N3255" s="31">
        <v>28</v>
      </c>
      <c r="O3255" s="30" t="s">
        <v>71</v>
      </c>
      <c r="P3255" s="25">
        <v>90</v>
      </c>
      <c r="Q3255" s="25">
        <v>100</v>
      </c>
      <c r="R3255" s="23" t="s">
        <v>51</v>
      </c>
      <c r="S3255" s="25">
        <v>71</v>
      </c>
      <c r="T3255" s="23" t="s">
        <v>121</v>
      </c>
    </row>
    <row r="3256" spans="1:20" x14ac:dyDescent="0.3">
      <c r="A3256" s="26">
        <v>44901</v>
      </c>
      <c r="B3256" s="23" t="s">
        <v>45</v>
      </c>
      <c r="C3256" s="23" t="s">
        <v>46</v>
      </c>
      <c r="D3256" s="23" t="s">
        <v>47</v>
      </c>
      <c r="E3256" s="25">
        <v>170</v>
      </c>
      <c r="F3256" s="24">
        <v>91</v>
      </c>
      <c r="G3256" s="24">
        <v>2</v>
      </c>
      <c r="H3256" s="24">
        <v>42</v>
      </c>
      <c r="I3256" s="23" t="s">
        <v>51</v>
      </c>
      <c r="J3256" s="24">
        <v>140</v>
      </c>
      <c r="K3256" s="23" t="s">
        <v>268</v>
      </c>
      <c r="L3256" s="30" t="s">
        <v>84</v>
      </c>
      <c r="M3256" s="31">
        <v>3</v>
      </c>
      <c r="N3256" s="31">
        <v>17</v>
      </c>
      <c r="O3256" s="30" t="s">
        <v>376</v>
      </c>
      <c r="P3256" s="25">
        <v>92</v>
      </c>
      <c r="Q3256" s="25">
        <v>100</v>
      </c>
      <c r="R3256" s="23" t="s">
        <v>51</v>
      </c>
      <c r="S3256" s="25">
        <v>75</v>
      </c>
      <c r="T3256" s="23" t="s">
        <v>121</v>
      </c>
    </row>
    <row r="3257" spans="1:20" x14ac:dyDescent="0.3">
      <c r="A3257" s="26">
        <v>44902</v>
      </c>
      <c r="B3257" s="23" t="s">
        <v>45</v>
      </c>
      <c r="C3257" s="23" t="s">
        <v>46</v>
      </c>
      <c r="D3257" s="23" t="s">
        <v>47</v>
      </c>
      <c r="E3257" s="25">
        <v>170</v>
      </c>
      <c r="F3257" s="24">
        <v>116</v>
      </c>
      <c r="G3257" s="24">
        <v>10</v>
      </c>
      <c r="H3257" s="24">
        <v>76</v>
      </c>
      <c r="I3257" s="23" t="s">
        <v>111</v>
      </c>
      <c r="J3257" s="24">
        <v>156</v>
      </c>
      <c r="K3257" s="23" t="s">
        <v>357</v>
      </c>
      <c r="L3257" s="30" t="s">
        <v>263</v>
      </c>
      <c r="M3257" s="31">
        <v>3</v>
      </c>
      <c r="N3257" s="31">
        <v>39</v>
      </c>
      <c r="O3257" s="30" t="s">
        <v>61</v>
      </c>
      <c r="P3257" s="25">
        <v>88</v>
      </c>
      <c r="Q3257" s="25">
        <v>100</v>
      </c>
      <c r="R3257" s="23" t="s">
        <v>51</v>
      </c>
      <c r="S3257" s="25">
        <v>71</v>
      </c>
      <c r="T3257" s="23" t="s">
        <v>89</v>
      </c>
    </row>
    <row r="3258" spans="1:20" x14ac:dyDescent="0.3">
      <c r="A3258" s="26">
        <v>44903</v>
      </c>
      <c r="B3258" s="23" t="s">
        <v>45</v>
      </c>
      <c r="C3258" s="23" t="s">
        <v>46</v>
      </c>
      <c r="D3258" s="23" t="s">
        <v>47</v>
      </c>
      <c r="E3258" s="25">
        <v>170</v>
      </c>
      <c r="F3258" s="24">
        <v>108</v>
      </c>
      <c r="G3258" s="24">
        <v>14</v>
      </c>
      <c r="H3258" s="24">
        <v>74</v>
      </c>
      <c r="I3258" s="23" t="s">
        <v>592</v>
      </c>
      <c r="J3258" s="24">
        <v>143</v>
      </c>
      <c r="K3258" s="23" t="s">
        <v>297</v>
      </c>
      <c r="L3258" s="32">
        <v>21</v>
      </c>
      <c r="M3258" s="31">
        <v>3</v>
      </c>
      <c r="N3258" s="31">
        <v>25</v>
      </c>
      <c r="O3258" s="30" t="s">
        <v>91</v>
      </c>
      <c r="P3258" s="25">
        <v>93</v>
      </c>
      <c r="Q3258" s="25">
        <v>100</v>
      </c>
      <c r="R3258" s="23" t="s">
        <v>51</v>
      </c>
      <c r="S3258" s="25">
        <v>78</v>
      </c>
      <c r="T3258" s="23" t="s">
        <v>91</v>
      </c>
    </row>
    <row r="3259" spans="1:20" x14ac:dyDescent="0.3">
      <c r="A3259" s="26">
        <v>44904</v>
      </c>
      <c r="B3259" s="23" t="s">
        <v>45</v>
      </c>
      <c r="C3259" s="23" t="s">
        <v>46</v>
      </c>
      <c r="D3259" s="23" t="s">
        <v>47</v>
      </c>
      <c r="E3259" s="25">
        <v>170</v>
      </c>
      <c r="F3259" s="24">
        <v>96</v>
      </c>
      <c r="G3259" s="24">
        <v>122</v>
      </c>
      <c r="H3259" s="24">
        <v>75</v>
      </c>
      <c r="I3259" s="23" t="s">
        <v>172</v>
      </c>
      <c r="J3259" s="24">
        <v>116</v>
      </c>
      <c r="K3259" s="23" t="s">
        <v>266</v>
      </c>
      <c r="L3259" s="32">
        <v>10</v>
      </c>
      <c r="M3259" s="31">
        <v>6</v>
      </c>
      <c r="N3259" s="31">
        <v>56</v>
      </c>
      <c r="O3259" s="30" t="s">
        <v>342</v>
      </c>
      <c r="P3259" s="25">
        <v>96</v>
      </c>
      <c r="Q3259" s="25">
        <v>100</v>
      </c>
      <c r="R3259" s="23" t="s">
        <v>51</v>
      </c>
      <c r="S3259" s="25">
        <v>92</v>
      </c>
      <c r="T3259" s="23" t="s">
        <v>215</v>
      </c>
    </row>
    <row r="3260" spans="1:20" x14ac:dyDescent="0.3">
      <c r="A3260" s="26">
        <v>44905</v>
      </c>
      <c r="B3260" s="23" t="s">
        <v>45</v>
      </c>
      <c r="C3260" s="23" t="s">
        <v>46</v>
      </c>
      <c r="D3260" s="23" t="s">
        <v>47</v>
      </c>
      <c r="E3260" s="25">
        <v>170</v>
      </c>
      <c r="F3260" s="24">
        <v>77</v>
      </c>
      <c r="G3260" s="24">
        <v>2</v>
      </c>
      <c r="H3260" s="24">
        <v>45</v>
      </c>
      <c r="I3260" s="23" t="s">
        <v>581</v>
      </c>
      <c r="J3260" s="24">
        <v>109</v>
      </c>
      <c r="K3260" s="23" t="s">
        <v>354</v>
      </c>
      <c r="L3260" s="32">
        <v>23</v>
      </c>
      <c r="M3260" s="31">
        <v>6</v>
      </c>
      <c r="N3260" s="31">
        <v>25</v>
      </c>
      <c r="O3260" s="30" t="s">
        <v>121</v>
      </c>
      <c r="P3260" s="25">
        <v>94</v>
      </c>
      <c r="Q3260" s="25">
        <v>100</v>
      </c>
      <c r="R3260" s="23" t="s">
        <v>51</v>
      </c>
      <c r="S3260" s="25">
        <v>70</v>
      </c>
      <c r="T3260" s="23" t="s">
        <v>158</v>
      </c>
    </row>
    <row r="3261" spans="1:20" x14ac:dyDescent="0.3">
      <c r="A3261" s="26">
        <v>44906</v>
      </c>
      <c r="B3261" s="23" t="s">
        <v>45</v>
      </c>
      <c r="C3261" s="23" t="s">
        <v>46</v>
      </c>
      <c r="D3261" s="23" t="s">
        <v>47</v>
      </c>
      <c r="E3261" s="25">
        <v>170</v>
      </c>
      <c r="F3261" s="24">
        <v>72</v>
      </c>
      <c r="G3261" s="24">
        <v>2</v>
      </c>
      <c r="H3261" s="24">
        <v>39</v>
      </c>
      <c r="I3261" s="23" t="s">
        <v>51</v>
      </c>
      <c r="J3261" s="24">
        <v>106</v>
      </c>
      <c r="K3261" s="23" t="s">
        <v>268</v>
      </c>
      <c r="L3261" s="30" t="s">
        <v>84</v>
      </c>
      <c r="M3261" s="31">
        <v>0</v>
      </c>
      <c r="N3261" s="31">
        <v>19</v>
      </c>
      <c r="O3261" s="30" t="s">
        <v>50</v>
      </c>
      <c r="P3261" s="25">
        <v>89</v>
      </c>
      <c r="Q3261" s="25">
        <v>100</v>
      </c>
      <c r="R3261" s="23" t="s">
        <v>51</v>
      </c>
      <c r="S3261" s="25">
        <v>70</v>
      </c>
      <c r="T3261" s="23" t="s">
        <v>167</v>
      </c>
    </row>
    <row r="3262" spans="1:20" x14ac:dyDescent="0.3">
      <c r="A3262" s="26">
        <v>44907</v>
      </c>
      <c r="B3262" s="23" t="s">
        <v>45</v>
      </c>
      <c r="C3262" s="23" t="s">
        <v>46</v>
      </c>
      <c r="D3262" s="23" t="s">
        <v>47</v>
      </c>
      <c r="E3262" s="25">
        <v>170</v>
      </c>
      <c r="F3262" s="24">
        <v>116</v>
      </c>
      <c r="G3262" s="24">
        <v>124</v>
      </c>
      <c r="H3262" s="24">
        <v>48</v>
      </c>
      <c r="I3262" s="23" t="s">
        <v>1060</v>
      </c>
      <c r="J3262" s="24">
        <v>183</v>
      </c>
      <c r="K3262" s="23" t="s">
        <v>1032</v>
      </c>
      <c r="L3262" s="32">
        <v>10</v>
      </c>
      <c r="M3262" s="31">
        <v>8</v>
      </c>
      <c r="N3262" s="31">
        <v>114</v>
      </c>
      <c r="O3262" s="30" t="s">
        <v>65</v>
      </c>
      <c r="P3262" s="25">
        <v>96</v>
      </c>
      <c r="Q3262" s="25">
        <v>100</v>
      </c>
      <c r="R3262" s="23" t="s">
        <v>104</v>
      </c>
      <c r="S3262" s="25">
        <v>62</v>
      </c>
      <c r="T3262" s="23" t="s">
        <v>312</v>
      </c>
    </row>
    <row r="3263" spans="1:20" x14ac:dyDescent="0.3">
      <c r="A3263" s="26">
        <v>44908</v>
      </c>
      <c r="B3263" s="23" t="s">
        <v>45</v>
      </c>
      <c r="C3263" s="23" t="s">
        <v>46</v>
      </c>
      <c r="D3263" s="23" t="s">
        <v>47</v>
      </c>
      <c r="E3263" s="25">
        <v>170</v>
      </c>
      <c r="F3263" s="24">
        <v>122</v>
      </c>
      <c r="G3263" s="24">
        <v>10</v>
      </c>
      <c r="H3263" s="24">
        <v>98</v>
      </c>
      <c r="I3263" s="23" t="s">
        <v>523</v>
      </c>
      <c r="J3263" s="24">
        <v>147</v>
      </c>
      <c r="K3263" s="23" t="s">
        <v>749</v>
      </c>
      <c r="L3263" s="32">
        <v>33</v>
      </c>
      <c r="M3263" s="31">
        <v>6</v>
      </c>
      <c r="N3263" s="31">
        <v>31</v>
      </c>
      <c r="O3263" s="30" t="s">
        <v>300</v>
      </c>
      <c r="P3263" s="25">
        <v>96</v>
      </c>
      <c r="Q3263" s="25">
        <v>100</v>
      </c>
      <c r="R3263" s="23" t="s">
        <v>51</v>
      </c>
      <c r="S3263" s="25">
        <v>88</v>
      </c>
      <c r="T3263" s="23" t="s">
        <v>51</v>
      </c>
    </row>
    <row r="3264" spans="1:20" x14ac:dyDescent="0.3">
      <c r="A3264" s="26">
        <v>44909</v>
      </c>
      <c r="B3264" s="23" t="s">
        <v>45</v>
      </c>
      <c r="C3264" s="23" t="s">
        <v>46</v>
      </c>
      <c r="D3264" s="23" t="s">
        <v>47</v>
      </c>
      <c r="E3264" s="25">
        <v>170</v>
      </c>
      <c r="F3264" s="24">
        <v>125</v>
      </c>
      <c r="G3264" s="24">
        <v>20</v>
      </c>
      <c r="H3264" s="24">
        <v>65</v>
      </c>
      <c r="I3264" s="23" t="s">
        <v>53</v>
      </c>
      <c r="J3264" s="24">
        <v>185</v>
      </c>
      <c r="K3264" s="23" t="s">
        <v>489</v>
      </c>
      <c r="L3264" s="32">
        <v>20</v>
      </c>
      <c r="M3264" s="31">
        <v>11</v>
      </c>
      <c r="N3264" s="31">
        <v>97</v>
      </c>
      <c r="O3264" s="30" t="s">
        <v>129</v>
      </c>
      <c r="P3264" s="25">
        <v>76</v>
      </c>
      <c r="Q3264" s="25">
        <v>100</v>
      </c>
      <c r="R3264" s="23" t="s">
        <v>51</v>
      </c>
      <c r="S3264" s="25">
        <v>46</v>
      </c>
      <c r="T3264" s="23" t="s">
        <v>50</v>
      </c>
    </row>
    <row r="3265" spans="1:20" x14ac:dyDescent="0.3">
      <c r="A3265" s="26">
        <v>44910</v>
      </c>
      <c r="B3265" s="23" t="s">
        <v>45</v>
      </c>
      <c r="C3265" s="23" t="s">
        <v>46</v>
      </c>
      <c r="D3265" s="23" t="s">
        <v>47</v>
      </c>
      <c r="E3265" s="25">
        <v>170</v>
      </c>
      <c r="F3265" s="24">
        <v>118</v>
      </c>
      <c r="G3265" s="24">
        <v>86</v>
      </c>
      <c r="H3265" s="24">
        <v>85</v>
      </c>
      <c r="I3265" s="23" t="s">
        <v>51</v>
      </c>
      <c r="J3265" s="24">
        <v>150</v>
      </c>
      <c r="K3265" s="23" t="s">
        <v>450</v>
      </c>
      <c r="L3265" s="32">
        <v>99</v>
      </c>
      <c r="M3265" s="31">
        <v>3</v>
      </c>
      <c r="N3265" s="31">
        <v>31</v>
      </c>
      <c r="O3265" s="30" t="s">
        <v>51</v>
      </c>
      <c r="P3265" s="25">
        <v>90</v>
      </c>
      <c r="Q3265" s="25">
        <v>100</v>
      </c>
      <c r="R3265" s="23" t="s">
        <v>543</v>
      </c>
      <c r="S3265" s="25">
        <v>73</v>
      </c>
      <c r="T3265" s="23" t="s">
        <v>158</v>
      </c>
    </row>
    <row r="3266" spans="1:20" x14ac:dyDescent="0.3">
      <c r="A3266" s="26">
        <v>44911</v>
      </c>
      <c r="B3266" s="23" t="s">
        <v>45</v>
      </c>
      <c r="C3266" s="23" t="s">
        <v>46</v>
      </c>
      <c r="D3266" s="23" t="s">
        <v>47</v>
      </c>
      <c r="E3266" s="25">
        <v>170</v>
      </c>
      <c r="F3266" s="24">
        <v>99</v>
      </c>
      <c r="G3266" s="24">
        <v>8</v>
      </c>
      <c r="H3266" s="24">
        <v>88</v>
      </c>
      <c r="I3266" s="23" t="s">
        <v>573</v>
      </c>
      <c r="J3266" s="24">
        <v>110</v>
      </c>
      <c r="K3266" s="23" t="s">
        <v>288</v>
      </c>
      <c r="L3266" s="32">
        <v>36</v>
      </c>
      <c r="M3266" s="31">
        <v>3</v>
      </c>
      <c r="N3266" s="31">
        <v>44</v>
      </c>
      <c r="O3266" s="30" t="s">
        <v>94</v>
      </c>
      <c r="P3266" s="25">
        <v>93</v>
      </c>
      <c r="Q3266" s="25">
        <v>100</v>
      </c>
      <c r="R3266" s="23" t="s">
        <v>51</v>
      </c>
      <c r="S3266" s="25">
        <v>86</v>
      </c>
      <c r="T3266" s="23" t="s">
        <v>135</v>
      </c>
    </row>
    <row r="3267" spans="1:20" x14ac:dyDescent="0.3">
      <c r="A3267" s="26">
        <v>44912</v>
      </c>
      <c r="B3267" s="23" t="s">
        <v>45</v>
      </c>
      <c r="C3267" s="23" t="s">
        <v>46</v>
      </c>
      <c r="D3267" s="23" t="s">
        <v>47</v>
      </c>
      <c r="E3267" s="25">
        <v>170</v>
      </c>
      <c r="F3267" s="24">
        <v>94</v>
      </c>
      <c r="G3267" s="24">
        <v>0</v>
      </c>
      <c r="H3267" s="24">
        <v>44</v>
      </c>
      <c r="I3267" s="23" t="s">
        <v>51</v>
      </c>
      <c r="J3267" s="24">
        <v>143</v>
      </c>
      <c r="K3267" s="23" t="s">
        <v>268</v>
      </c>
      <c r="L3267" s="32">
        <v>22</v>
      </c>
      <c r="M3267" s="31">
        <v>6</v>
      </c>
      <c r="N3267" s="31">
        <v>36</v>
      </c>
      <c r="O3267" s="30" t="s">
        <v>171</v>
      </c>
      <c r="P3267" s="25">
        <v>88</v>
      </c>
      <c r="Q3267" s="25">
        <v>100</v>
      </c>
      <c r="R3267" s="23" t="s">
        <v>51</v>
      </c>
      <c r="S3267" s="25">
        <v>69</v>
      </c>
      <c r="T3267" s="23" t="s">
        <v>91</v>
      </c>
    </row>
    <row r="3268" spans="1:20" x14ac:dyDescent="0.3">
      <c r="A3268" s="26">
        <v>44913</v>
      </c>
      <c r="B3268" s="23" t="s">
        <v>45</v>
      </c>
      <c r="C3268" s="23" t="s">
        <v>46</v>
      </c>
      <c r="D3268" s="23" t="s">
        <v>47</v>
      </c>
      <c r="E3268" s="25">
        <v>170</v>
      </c>
      <c r="F3268" s="24">
        <v>107</v>
      </c>
      <c r="G3268" s="24">
        <v>0</v>
      </c>
      <c r="H3268" s="24">
        <v>42</v>
      </c>
      <c r="I3268" s="23" t="s">
        <v>1168</v>
      </c>
      <c r="J3268" s="24">
        <v>172</v>
      </c>
      <c r="K3268" s="23" t="s">
        <v>1161</v>
      </c>
      <c r="L3268" s="32">
        <v>14</v>
      </c>
      <c r="M3268" s="31">
        <v>31</v>
      </c>
      <c r="N3268" s="31">
        <v>208</v>
      </c>
      <c r="O3268" s="30" t="s">
        <v>61</v>
      </c>
      <c r="P3268" s="25">
        <v>50</v>
      </c>
      <c r="Q3268" s="25">
        <v>100</v>
      </c>
      <c r="R3268" s="23" t="s">
        <v>51</v>
      </c>
      <c r="S3268" s="25">
        <v>44</v>
      </c>
      <c r="T3268" s="23" t="s">
        <v>111</v>
      </c>
    </row>
    <row r="3269" spans="1:20" x14ac:dyDescent="0.3">
      <c r="A3269" s="26">
        <v>44914</v>
      </c>
      <c r="B3269" s="23" t="s">
        <v>45</v>
      </c>
      <c r="C3269" s="23" t="s">
        <v>46</v>
      </c>
      <c r="D3269" s="23" t="s">
        <v>47</v>
      </c>
      <c r="E3269" s="25">
        <v>170</v>
      </c>
      <c r="F3269" s="24">
        <v>164</v>
      </c>
      <c r="G3269" s="24">
        <v>2</v>
      </c>
      <c r="H3269" s="24">
        <v>137</v>
      </c>
      <c r="I3269" s="23" t="s">
        <v>348</v>
      </c>
      <c r="J3269" s="24">
        <v>190</v>
      </c>
      <c r="K3269" s="23" t="s">
        <v>141</v>
      </c>
      <c r="L3269" s="30" t="s">
        <v>533</v>
      </c>
      <c r="M3269" s="31">
        <v>11</v>
      </c>
      <c r="N3269" s="31">
        <v>158</v>
      </c>
      <c r="O3269" s="30" t="s">
        <v>286</v>
      </c>
      <c r="P3269" s="25">
        <v>56</v>
      </c>
      <c r="Q3269" s="25">
        <v>67</v>
      </c>
      <c r="R3269" s="23" t="s">
        <v>271</v>
      </c>
      <c r="S3269" s="25">
        <v>43</v>
      </c>
      <c r="T3269" s="23" t="s">
        <v>650</v>
      </c>
    </row>
    <row r="3270" spans="1:20" x14ac:dyDescent="0.3">
      <c r="A3270" s="26">
        <v>44915</v>
      </c>
      <c r="B3270" s="23" t="s">
        <v>45</v>
      </c>
      <c r="C3270" s="23" t="s">
        <v>46</v>
      </c>
      <c r="D3270" s="23" t="s">
        <v>47</v>
      </c>
      <c r="E3270" s="25">
        <v>170</v>
      </c>
      <c r="F3270" s="24">
        <v>142</v>
      </c>
      <c r="G3270" s="24">
        <v>38</v>
      </c>
      <c r="H3270" s="24">
        <v>98</v>
      </c>
      <c r="I3270" s="23" t="s">
        <v>100</v>
      </c>
      <c r="J3270" s="24">
        <v>185</v>
      </c>
      <c r="K3270" s="23" t="s">
        <v>868</v>
      </c>
      <c r="L3270" s="32">
        <v>25</v>
      </c>
      <c r="M3270" s="31">
        <v>6</v>
      </c>
      <c r="N3270" s="31">
        <v>83</v>
      </c>
      <c r="O3270" s="30" t="s">
        <v>543</v>
      </c>
      <c r="P3270" s="25">
        <v>93</v>
      </c>
      <c r="Q3270" s="25">
        <v>98</v>
      </c>
      <c r="R3270" s="23" t="s">
        <v>51</v>
      </c>
      <c r="S3270" s="25">
        <v>53</v>
      </c>
      <c r="T3270" s="23" t="s">
        <v>494</v>
      </c>
    </row>
    <row r="3271" spans="1:20" x14ac:dyDescent="0.3">
      <c r="A3271" s="26">
        <v>44916</v>
      </c>
      <c r="B3271" s="23" t="s">
        <v>45</v>
      </c>
      <c r="C3271" s="23" t="s">
        <v>46</v>
      </c>
      <c r="D3271" s="23" t="s">
        <v>47</v>
      </c>
      <c r="E3271" s="25">
        <v>170</v>
      </c>
      <c r="F3271" s="24">
        <v>147</v>
      </c>
      <c r="G3271" s="24">
        <v>0</v>
      </c>
      <c r="H3271" s="24">
        <v>74</v>
      </c>
      <c r="I3271" s="23" t="s">
        <v>593</v>
      </c>
      <c r="J3271" s="24">
        <v>220</v>
      </c>
      <c r="K3271" s="23" t="s">
        <v>723</v>
      </c>
      <c r="L3271" s="32">
        <v>20</v>
      </c>
      <c r="M3271" s="31">
        <v>11</v>
      </c>
      <c r="N3271" s="31">
        <v>89</v>
      </c>
      <c r="O3271" s="30" t="s">
        <v>352</v>
      </c>
      <c r="P3271" s="25">
        <v>76</v>
      </c>
      <c r="Q3271" s="25">
        <v>100</v>
      </c>
      <c r="R3271" s="23" t="s">
        <v>51</v>
      </c>
      <c r="S3271" s="25">
        <v>46</v>
      </c>
      <c r="T3271" s="23" t="s">
        <v>91</v>
      </c>
    </row>
    <row r="3272" spans="1:20" x14ac:dyDescent="0.3">
      <c r="A3272" s="26">
        <v>44917</v>
      </c>
      <c r="B3272" s="23" t="s">
        <v>45</v>
      </c>
      <c r="C3272" s="23" t="s">
        <v>46</v>
      </c>
      <c r="D3272" s="23" t="s">
        <v>47</v>
      </c>
      <c r="E3272" s="25">
        <v>170</v>
      </c>
      <c r="F3272" s="24">
        <v>138</v>
      </c>
      <c r="G3272" s="24">
        <v>0</v>
      </c>
      <c r="H3272" s="24">
        <v>74</v>
      </c>
      <c r="I3272" s="23" t="s">
        <v>962</v>
      </c>
      <c r="J3272" s="24">
        <v>201</v>
      </c>
      <c r="K3272" s="23" t="s">
        <v>696</v>
      </c>
      <c r="L3272" s="32">
        <v>10</v>
      </c>
      <c r="M3272" s="31">
        <v>3</v>
      </c>
      <c r="N3272" s="31">
        <v>47</v>
      </c>
      <c r="O3272" s="30" t="s">
        <v>107</v>
      </c>
      <c r="P3272" s="25">
        <v>88</v>
      </c>
      <c r="Q3272" s="25">
        <v>99</v>
      </c>
      <c r="R3272" s="23" t="s">
        <v>51</v>
      </c>
      <c r="S3272" s="25">
        <v>63</v>
      </c>
      <c r="T3272" s="23" t="s">
        <v>94</v>
      </c>
    </row>
    <row r="3273" spans="1:20" x14ac:dyDescent="0.3">
      <c r="A3273" s="26">
        <v>44918</v>
      </c>
      <c r="B3273" s="23" t="s">
        <v>45</v>
      </c>
      <c r="C3273" s="23" t="s">
        <v>46</v>
      </c>
      <c r="D3273" s="23" t="s">
        <v>47</v>
      </c>
      <c r="E3273" s="25">
        <v>170</v>
      </c>
      <c r="F3273" s="24">
        <v>171</v>
      </c>
      <c r="G3273" s="24">
        <v>0</v>
      </c>
      <c r="H3273" s="24">
        <v>109</v>
      </c>
      <c r="I3273" s="23" t="s">
        <v>120</v>
      </c>
      <c r="J3273" s="24">
        <v>233</v>
      </c>
      <c r="K3273" s="23" t="s">
        <v>493</v>
      </c>
      <c r="L3273" s="32">
        <v>22</v>
      </c>
      <c r="M3273" s="31">
        <v>22</v>
      </c>
      <c r="N3273" s="31">
        <v>103</v>
      </c>
      <c r="O3273" s="30" t="s">
        <v>307</v>
      </c>
      <c r="P3273" s="25">
        <v>50</v>
      </c>
      <c r="Q3273" s="25">
        <v>90</v>
      </c>
      <c r="R3273" s="23" t="s">
        <v>51</v>
      </c>
      <c r="S3273" s="25">
        <v>41</v>
      </c>
      <c r="T3273" s="23" t="s">
        <v>89</v>
      </c>
    </row>
    <row r="3274" spans="1:20" x14ac:dyDescent="0.3">
      <c r="A3274" s="26">
        <v>44919</v>
      </c>
      <c r="B3274" s="23" t="s">
        <v>45</v>
      </c>
      <c r="C3274" s="23" t="s">
        <v>46</v>
      </c>
      <c r="D3274" s="23" t="s">
        <v>47</v>
      </c>
      <c r="E3274" s="25">
        <v>170</v>
      </c>
      <c r="F3274" s="24">
        <v>148</v>
      </c>
      <c r="G3274" s="24">
        <v>0</v>
      </c>
      <c r="H3274" s="24">
        <v>90</v>
      </c>
      <c r="I3274" s="23" t="s">
        <v>1141</v>
      </c>
      <c r="J3274" s="24">
        <v>206</v>
      </c>
      <c r="K3274" s="23" t="s">
        <v>233</v>
      </c>
      <c r="L3274" s="32">
        <v>20</v>
      </c>
      <c r="M3274" s="31">
        <v>11</v>
      </c>
      <c r="N3274" s="31">
        <v>147</v>
      </c>
      <c r="O3274" s="30" t="s">
        <v>169</v>
      </c>
      <c r="P3274" s="25">
        <v>76</v>
      </c>
      <c r="Q3274" s="25">
        <v>99</v>
      </c>
      <c r="R3274" s="23" t="s">
        <v>171</v>
      </c>
      <c r="S3274" s="25">
        <v>46</v>
      </c>
      <c r="T3274" s="23" t="s">
        <v>182</v>
      </c>
    </row>
    <row r="3275" spans="1:20" x14ac:dyDescent="0.3">
      <c r="A3275" s="26">
        <v>44920</v>
      </c>
      <c r="B3275" s="23" t="s">
        <v>45</v>
      </c>
      <c r="C3275" s="23" t="s">
        <v>46</v>
      </c>
      <c r="D3275" s="23" t="s">
        <v>47</v>
      </c>
      <c r="E3275" s="25">
        <v>170</v>
      </c>
      <c r="F3275" s="24">
        <v>148</v>
      </c>
      <c r="G3275" s="24">
        <v>2</v>
      </c>
      <c r="H3275" s="24">
        <v>108</v>
      </c>
      <c r="I3275" s="23" t="s">
        <v>115</v>
      </c>
      <c r="J3275" s="24">
        <v>187</v>
      </c>
      <c r="K3275" s="23" t="s">
        <v>113</v>
      </c>
      <c r="L3275" s="32">
        <v>22</v>
      </c>
      <c r="M3275" s="31">
        <v>14</v>
      </c>
      <c r="N3275" s="31">
        <v>114</v>
      </c>
      <c r="O3275" s="30" t="s">
        <v>104</v>
      </c>
      <c r="P3275" s="25">
        <v>61</v>
      </c>
      <c r="Q3275" s="25">
        <v>97</v>
      </c>
      <c r="R3275" s="23" t="s">
        <v>80</v>
      </c>
      <c r="S3275" s="25">
        <v>49</v>
      </c>
      <c r="T3275" s="23" t="s">
        <v>148</v>
      </c>
    </row>
    <row r="3276" spans="1:20" x14ac:dyDescent="0.3">
      <c r="A3276" s="26">
        <v>44921</v>
      </c>
      <c r="B3276" s="23" t="s">
        <v>45</v>
      </c>
      <c r="C3276" s="23" t="s">
        <v>46</v>
      </c>
      <c r="D3276" s="23" t="s">
        <v>47</v>
      </c>
      <c r="E3276" s="25">
        <v>170</v>
      </c>
      <c r="F3276" s="24">
        <v>118</v>
      </c>
      <c r="G3276" s="24">
        <v>10</v>
      </c>
      <c r="H3276" s="24">
        <v>95</v>
      </c>
      <c r="I3276" s="23" t="s">
        <v>272</v>
      </c>
      <c r="J3276" s="24">
        <v>141</v>
      </c>
      <c r="K3276" s="23" t="s">
        <v>730</v>
      </c>
      <c r="L3276" s="32">
        <v>36</v>
      </c>
      <c r="M3276" s="31">
        <v>6</v>
      </c>
      <c r="N3276" s="31">
        <v>44</v>
      </c>
      <c r="O3276" s="30" t="s">
        <v>89</v>
      </c>
      <c r="P3276" s="25">
        <v>90</v>
      </c>
      <c r="Q3276" s="25">
        <v>99</v>
      </c>
      <c r="R3276" s="23" t="s">
        <v>51</v>
      </c>
      <c r="S3276" s="25">
        <v>76</v>
      </c>
      <c r="T3276" s="23" t="s">
        <v>186</v>
      </c>
    </row>
    <row r="3277" spans="1:20" x14ac:dyDescent="0.3">
      <c r="A3277" s="26">
        <v>44922</v>
      </c>
      <c r="B3277" s="23" t="s">
        <v>45</v>
      </c>
      <c r="C3277" s="23" t="s">
        <v>46</v>
      </c>
      <c r="D3277" s="23" t="s">
        <v>47</v>
      </c>
      <c r="E3277" s="25">
        <v>170</v>
      </c>
      <c r="F3277" s="24">
        <v>114</v>
      </c>
      <c r="G3277" s="24">
        <v>0</v>
      </c>
      <c r="H3277" s="24">
        <v>71</v>
      </c>
      <c r="I3277" s="23" t="s">
        <v>518</v>
      </c>
      <c r="J3277" s="24">
        <v>157</v>
      </c>
      <c r="K3277" s="23" t="s">
        <v>412</v>
      </c>
      <c r="L3277" s="32">
        <v>99</v>
      </c>
      <c r="M3277" s="31">
        <v>3</v>
      </c>
      <c r="N3277" s="31">
        <v>25</v>
      </c>
      <c r="O3277" s="30" t="s">
        <v>51</v>
      </c>
      <c r="P3277" s="25">
        <v>90</v>
      </c>
      <c r="Q3277" s="25">
        <v>99</v>
      </c>
      <c r="R3277" s="23" t="s">
        <v>51</v>
      </c>
      <c r="S3277" s="25">
        <v>72</v>
      </c>
      <c r="T3277" s="23" t="s">
        <v>52</v>
      </c>
    </row>
    <row r="3278" spans="1:20" x14ac:dyDescent="0.3">
      <c r="A3278" s="26">
        <v>44923</v>
      </c>
      <c r="B3278" s="23" t="s">
        <v>45</v>
      </c>
      <c r="C3278" s="23" t="s">
        <v>46</v>
      </c>
      <c r="D3278" s="23" t="s">
        <v>47</v>
      </c>
      <c r="E3278" s="25">
        <v>170</v>
      </c>
      <c r="F3278" s="24">
        <v>108</v>
      </c>
      <c r="G3278" s="24">
        <v>8</v>
      </c>
      <c r="H3278" s="24">
        <v>48</v>
      </c>
      <c r="I3278" s="23" t="s">
        <v>51</v>
      </c>
      <c r="J3278" s="24">
        <v>168</v>
      </c>
      <c r="K3278" s="23" t="s">
        <v>322</v>
      </c>
      <c r="L3278" s="32">
        <v>12</v>
      </c>
      <c r="M3278" s="31">
        <v>3</v>
      </c>
      <c r="N3278" s="31">
        <v>72</v>
      </c>
      <c r="O3278" s="30" t="s">
        <v>52</v>
      </c>
      <c r="P3278" s="25">
        <v>93</v>
      </c>
      <c r="Q3278" s="25">
        <v>100</v>
      </c>
      <c r="R3278" s="23" t="s">
        <v>51</v>
      </c>
      <c r="S3278" s="25">
        <v>53</v>
      </c>
      <c r="T3278" s="23" t="s">
        <v>64</v>
      </c>
    </row>
    <row r="3279" spans="1:20" x14ac:dyDescent="0.3">
      <c r="A3279" s="26">
        <v>44924</v>
      </c>
      <c r="B3279" s="23" t="s">
        <v>45</v>
      </c>
      <c r="C3279" s="23" t="s">
        <v>46</v>
      </c>
      <c r="D3279" s="23" t="s">
        <v>47</v>
      </c>
      <c r="E3279" s="25">
        <v>170</v>
      </c>
      <c r="F3279" s="24">
        <v>115</v>
      </c>
      <c r="G3279" s="24">
        <v>78</v>
      </c>
      <c r="H3279" s="24">
        <v>96</v>
      </c>
      <c r="I3279" s="23" t="s">
        <v>115</v>
      </c>
      <c r="J3279" s="24">
        <v>134</v>
      </c>
      <c r="K3279" s="23" t="s">
        <v>126</v>
      </c>
      <c r="L3279" s="30" t="s">
        <v>102</v>
      </c>
      <c r="M3279" s="31">
        <v>3</v>
      </c>
      <c r="N3279" s="31">
        <v>44</v>
      </c>
      <c r="O3279" s="30" t="s">
        <v>430</v>
      </c>
      <c r="P3279" s="25">
        <v>98</v>
      </c>
      <c r="Q3279" s="25">
        <v>100</v>
      </c>
      <c r="R3279" s="23" t="s">
        <v>51</v>
      </c>
      <c r="S3279" s="25">
        <v>90</v>
      </c>
      <c r="T3279" s="23" t="s">
        <v>158</v>
      </c>
    </row>
    <row r="3280" spans="1:20" x14ac:dyDescent="0.3">
      <c r="A3280" s="26">
        <v>44925</v>
      </c>
      <c r="B3280" s="23" t="s">
        <v>45</v>
      </c>
      <c r="C3280" s="23" t="s">
        <v>46</v>
      </c>
      <c r="D3280" s="23" t="s">
        <v>47</v>
      </c>
      <c r="E3280" s="25">
        <v>170</v>
      </c>
      <c r="F3280" s="24">
        <v>170</v>
      </c>
      <c r="G3280" s="24">
        <v>0</v>
      </c>
      <c r="H3280" s="24">
        <v>107</v>
      </c>
      <c r="I3280" s="23" t="s">
        <v>982</v>
      </c>
      <c r="J3280" s="24">
        <v>234</v>
      </c>
      <c r="K3280" s="23" t="s">
        <v>575</v>
      </c>
      <c r="L3280" s="32">
        <v>20</v>
      </c>
      <c r="M3280" s="31">
        <v>22</v>
      </c>
      <c r="N3280" s="31">
        <v>144</v>
      </c>
      <c r="O3280" s="30" t="s">
        <v>240</v>
      </c>
      <c r="P3280" s="25">
        <v>63</v>
      </c>
      <c r="Q3280" s="25">
        <v>100</v>
      </c>
      <c r="R3280" s="23" t="s">
        <v>193</v>
      </c>
      <c r="S3280" s="25">
        <v>44</v>
      </c>
      <c r="T3280" s="23" t="s">
        <v>94</v>
      </c>
    </row>
    <row r="3281" spans="1:20" x14ac:dyDescent="0.3">
      <c r="A3281" s="26">
        <v>44926</v>
      </c>
      <c r="B3281" s="23" t="s">
        <v>45</v>
      </c>
      <c r="C3281" s="23" t="s">
        <v>46</v>
      </c>
      <c r="D3281" s="23" t="s">
        <v>47</v>
      </c>
      <c r="E3281" s="25">
        <v>170</v>
      </c>
      <c r="F3281" s="24">
        <v>178</v>
      </c>
      <c r="G3281" s="24">
        <v>0</v>
      </c>
      <c r="H3281" s="24">
        <v>143</v>
      </c>
      <c r="I3281" s="23" t="s">
        <v>108</v>
      </c>
      <c r="J3281" s="24">
        <v>212</v>
      </c>
      <c r="K3281" s="23" t="s">
        <v>51</v>
      </c>
      <c r="L3281" s="32">
        <v>24</v>
      </c>
      <c r="M3281" s="31">
        <v>17</v>
      </c>
      <c r="N3281" s="31">
        <v>119</v>
      </c>
      <c r="O3281" s="30" t="s">
        <v>85</v>
      </c>
      <c r="P3281" s="25">
        <v>42</v>
      </c>
      <c r="Q3281" s="25">
        <v>77</v>
      </c>
      <c r="R3281" s="23" t="s">
        <v>108</v>
      </c>
      <c r="S3281" s="25">
        <v>38</v>
      </c>
      <c r="T3281" s="23" t="s">
        <v>51</v>
      </c>
    </row>
    <row r="3282" spans="1:20" x14ac:dyDescent="0.3">
      <c r="A3282" s="26">
        <v>44927</v>
      </c>
      <c r="B3282" s="23" t="s">
        <v>45</v>
      </c>
      <c r="C3282" s="23" t="s">
        <v>46</v>
      </c>
      <c r="D3282" s="23" t="s">
        <v>47</v>
      </c>
      <c r="E3282" s="25">
        <v>170</v>
      </c>
      <c r="F3282" s="24">
        <v>150</v>
      </c>
      <c r="G3282" s="24">
        <v>26</v>
      </c>
      <c r="H3282" s="24">
        <v>104</v>
      </c>
      <c r="I3282" s="23" t="s">
        <v>654</v>
      </c>
      <c r="J3282" s="24">
        <v>196</v>
      </c>
      <c r="K3282" s="23" t="s">
        <v>990</v>
      </c>
      <c r="L3282" s="32">
        <v>22</v>
      </c>
      <c r="M3282" s="31">
        <v>17</v>
      </c>
      <c r="N3282" s="31">
        <v>164</v>
      </c>
      <c r="O3282" s="30" t="s">
        <v>188</v>
      </c>
      <c r="P3282" s="25">
        <v>70</v>
      </c>
      <c r="Q3282" s="25">
        <v>96</v>
      </c>
      <c r="R3282" s="23" t="s">
        <v>100</v>
      </c>
      <c r="S3282" s="25">
        <v>44</v>
      </c>
      <c r="T3282" s="23" t="s">
        <v>129</v>
      </c>
    </row>
    <row r="3283" spans="1:20" x14ac:dyDescent="0.3">
      <c r="A3283" s="26">
        <v>44928</v>
      </c>
      <c r="B3283" s="23" t="s">
        <v>45</v>
      </c>
      <c r="C3283" s="23" t="s">
        <v>46</v>
      </c>
      <c r="D3283" s="23" t="s">
        <v>47</v>
      </c>
      <c r="E3283" s="25">
        <v>170</v>
      </c>
      <c r="F3283" s="24">
        <v>90</v>
      </c>
      <c r="G3283" s="24">
        <v>0</v>
      </c>
      <c r="H3283" s="24">
        <v>34</v>
      </c>
      <c r="I3283" s="23" t="s">
        <v>108</v>
      </c>
      <c r="J3283" s="24">
        <v>146</v>
      </c>
      <c r="K3283" s="23" t="s">
        <v>702</v>
      </c>
      <c r="L3283" s="32">
        <v>28</v>
      </c>
      <c r="M3283" s="31">
        <v>6</v>
      </c>
      <c r="N3283" s="31">
        <v>33</v>
      </c>
      <c r="O3283" s="30" t="s">
        <v>50</v>
      </c>
      <c r="P3283" s="25">
        <v>83</v>
      </c>
      <c r="Q3283" s="25">
        <v>100</v>
      </c>
      <c r="R3283" s="23" t="s">
        <v>226</v>
      </c>
      <c r="S3283" s="25">
        <v>57</v>
      </c>
      <c r="T3283" s="23" t="s">
        <v>50</v>
      </c>
    </row>
    <row r="3284" spans="1:20" x14ac:dyDescent="0.3">
      <c r="A3284" s="26">
        <v>44929</v>
      </c>
      <c r="B3284" s="23" t="s">
        <v>45</v>
      </c>
      <c r="C3284" s="23" t="s">
        <v>46</v>
      </c>
      <c r="D3284" s="23" t="s">
        <v>47</v>
      </c>
      <c r="E3284" s="25">
        <v>170</v>
      </c>
      <c r="F3284" s="24">
        <v>76</v>
      </c>
      <c r="G3284" s="24">
        <v>0</v>
      </c>
      <c r="H3284" s="24">
        <v>11</v>
      </c>
      <c r="I3284" s="23" t="s">
        <v>1141</v>
      </c>
      <c r="J3284" s="24">
        <v>141</v>
      </c>
      <c r="K3284" s="23" t="s">
        <v>119</v>
      </c>
      <c r="L3284" s="32">
        <v>24</v>
      </c>
      <c r="M3284" s="31">
        <v>0</v>
      </c>
      <c r="N3284" s="31">
        <v>22</v>
      </c>
      <c r="O3284" s="30" t="s">
        <v>50</v>
      </c>
      <c r="P3284" s="25">
        <v>80</v>
      </c>
      <c r="Q3284" s="25">
        <v>99</v>
      </c>
      <c r="R3284" s="23" t="s">
        <v>124</v>
      </c>
      <c r="S3284" s="25">
        <v>48</v>
      </c>
      <c r="T3284" s="23" t="s">
        <v>158</v>
      </c>
    </row>
    <row r="3285" spans="1:20" x14ac:dyDescent="0.3">
      <c r="A3285" s="26">
        <v>44930</v>
      </c>
      <c r="B3285" s="23" t="s">
        <v>45</v>
      </c>
      <c r="C3285" s="23" t="s">
        <v>46</v>
      </c>
      <c r="D3285" s="23" t="s">
        <v>47</v>
      </c>
      <c r="E3285" s="25">
        <v>170</v>
      </c>
      <c r="F3285" s="24">
        <v>94</v>
      </c>
      <c r="G3285" s="24">
        <v>0</v>
      </c>
      <c r="H3285" s="24">
        <v>18</v>
      </c>
      <c r="I3285" s="23" t="s">
        <v>51</v>
      </c>
      <c r="J3285" s="24">
        <v>170</v>
      </c>
      <c r="K3285" s="23" t="s">
        <v>254</v>
      </c>
      <c r="L3285" s="32">
        <v>23</v>
      </c>
      <c r="M3285" s="31">
        <v>3</v>
      </c>
      <c r="N3285" s="31">
        <v>19</v>
      </c>
      <c r="O3285" s="30" t="s">
        <v>51</v>
      </c>
      <c r="P3285" s="25">
        <v>82</v>
      </c>
      <c r="Q3285" s="25">
        <v>100</v>
      </c>
      <c r="R3285" s="23" t="s">
        <v>118</v>
      </c>
      <c r="S3285" s="25">
        <v>55</v>
      </c>
      <c r="T3285" s="23" t="s">
        <v>89</v>
      </c>
    </row>
    <row r="3286" spans="1:20" x14ac:dyDescent="0.3">
      <c r="A3286" s="26">
        <v>44931</v>
      </c>
      <c r="B3286" s="23" t="s">
        <v>45</v>
      </c>
      <c r="C3286" s="23" t="s">
        <v>46</v>
      </c>
      <c r="D3286" s="23" t="s">
        <v>47</v>
      </c>
      <c r="E3286" s="25">
        <v>170</v>
      </c>
      <c r="F3286" s="24">
        <v>82</v>
      </c>
      <c r="G3286" s="24">
        <v>0</v>
      </c>
      <c r="H3286" s="24">
        <v>15</v>
      </c>
      <c r="I3286" s="23" t="s">
        <v>855</v>
      </c>
      <c r="J3286" s="24">
        <v>149</v>
      </c>
      <c r="K3286" s="23" t="s">
        <v>702</v>
      </c>
      <c r="L3286" s="32">
        <v>23</v>
      </c>
      <c r="M3286" s="31">
        <v>3</v>
      </c>
      <c r="N3286" s="31">
        <v>22</v>
      </c>
      <c r="O3286" s="30" t="s">
        <v>52</v>
      </c>
      <c r="P3286" s="25">
        <v>87</v>
      </c>
      <c r="Q3286" s="25">
        <v>100</v>
      </c>
      <c r="R3286" s="23" t="s">
        <v>51</v>
      </c>
      <c r="S3286" s="25">
        <v>63</v>
      </c>
      <c r="T3286" s="23" t="s">
        <v>121</v>
      </c>
    </row>
    <row r="3287" spans="1:20" x14ac:dyDescent="0.3">
      <c r="A3287" s="26">
        <v>44932</v>
      </c>
      <c r="B3287" s="23" t="s">
        <v>45</v>
      </c>
      <c r="C3287" s="23" t="s">
        <v>46</v>
      </c>
      <c r="D3287" s="23" t="s">
        <v>47</v>
      </c>
      <c r="E3287" s="25">
        <v>170</v>
      </c>
      <c r="F3287" s="24">
        <v>78</v>
      </c>
      <c r="G3287" s="24">
        <v>0</v>
      </c>
      <c r="H3287" s="24">
        <v>11</v>
      </c>
      <c r="I3287" s="23" t="s">
        <v>516</v>
      </c>
      <c r="J3287" s="24">
        <v>145</v>
      </c>
      <c r="K3287" s="23" t="s">
        <v>645</v>
      </c>
      <c r="L3287" s="32">
        <v>24</v>
      </c>
      <c r="M3287" s="31">
        <v>3</v>
      </c>
      <c r="N3287" s="31">
        <v>22</v>
      </c>
      <c r="O3287" s="30" t="s">
        <v>201</v>
      </c>
      <c r="P3287" s="25">
        <v>86</v>
      </c>
      <c r="Q3287" s="25">
        <v>100</v>
      </c>
      <c r="R3287" s="23" t="s">
        <v>51</v>
      </c>
      <c r="S3287" s="25">
        <v>61</v>
      </c>
      <c r="T3287" s="23" t="s">
        <v>52</v>
      </c>
    </row>
    <row r="3288" spans="1:20" x14ac:dyDescent="0.3">
      <c r="A3288" s="26">
        <v>44933</v>
      </c>
      <c r="B3288" s="23" t="s">
        <v>45</v>
      </c>
      <c r="C3288" s="23" t="s">
        <v>46</v>
      </c>
      <c r="D3288" s="23" t="s">
        <v>47</v>
      </c>
      <c r="E3288" s="25">
        <v>170</v>
      </c>
      <c r="F3288" s="24">
        <v>99</v>
      </c>
      <c r="G3288" s="24">
        <v>12</v>
      </c>
      <c r="H3288" s="24">
        <v>20</v>
      </c>
      <c r="I3288" s="23" t="s">
        <v>753</v>
      </c>
      <c r="J3288" s="24">
        <v>178</v>
      </c>
      <c r="K3288" s="23" t="s">
        <v>712</v>
      </c>
      <c r="L3288" s="32">
        <v>15</v>
      </c>
      <c r="M3288" s="31">
        <v>17</v>
      </c>
      <c r="N3288" s="31">
        <v>150</v>
      </c>
      <c r="O3288" s="30" t="s">
        <v>124</v>
      </c>
      <c r="P3288" s="25">
        <v>69</v>
      </c>
      <c r="Q3288" s="25">
        <v>100</v>
      </c>
      <c r="R3288" s="23" t="s">
        <v>86</v>
      </c>
      <c r="S3288" s="25">
        <v>45</v>
      </c>
      <c r="T3288" s="23" t="s">
        <v>460</v>
      </c>
    </row>
    <row r="3289" spans="1:20" x14ac:dyDescent="0.3">
      <c r="A3289" s="26">
        <v>44934</v>
      </c>
      <c r="B3289" s="23" t="s">
        <v>45</v>
      </c>
      <c r="C3289" s="23" t="s">
        <v>46</v>
      </c>
      <c r="D3289" s="23" t="s">
        <v>47</v>
      </c>
      <c r="E3289" s="25">
        <v>170</v>
      </c>
      <c r="F3289" s="24">
        <v>108</v>
      </c>
      <c r="G3289" s="24">
        <v>34</v>
      </c>
      <c r="H3289" s="24">
        <v>83</v>
      </c>
      <c r="I3289" s="23" t="s">
        <v>51</v>
      </c>
      <c r="J3289" s="24">
        <v>133</v>
      </c>
      <c r="K3289" s="23" t="s">
        <v>730</v>
      </c>
      <c r="L3289" s="30" t="s">
        <v>132</v>
      </c>
      <c r="M3289" s="31">
        <v>6</v>
      </c>
      <c r="N3289" s="31">
        <v>78</v>
      </c>
      <c r="O3289" s="30" t="s">
        <v>104</v>
      </c>
      <c r="P3289" s="25">
        <v>92</v>
      </c>
      <c r="Q3289" s="25">
        <v>100</v>
      </c>
      <c r="R3289" s="23" t="s">
        <v>51</v>
      </c>
      <c r="S3289" s="25">
        <v>82</v>
      </c>
      <c r="T3289" s="23" t="s">
        <v>113</v>
      </c>
    </row>
    <row r="3290" spans="1:20" x14ac:dyDescent="0.3">
      <c r="A3290" s="26">
        <v>44935</v>
      </c>
      <c r="B3290" s="23" t="s">
        <v>45</v>
      </c>
      <c r="C3290" s="23" t="s">
        <v>46</v>
      </c>
      <c r="D3290" s="23" t="s">
        <v>47</v>
      </c>
      <c r="E3290" s="25">
        <v>170</v>
      </c>
      <c r="F3290" s="24">
        <v>96</v>
      </c>
      <c r="G3290" s="24">
        <v>0</v>
      </c>
      <c r="H3290" s="24">
        <v>40</v>
      </c>
      <c r="I3290" s="23" t="s">
        <v>51</v>
      </c>
      <c r="J3290" s="24">
        <v>152</v>
      </c>
      <c r="K3290" s="23" t="s">
        <v>548</v>
      </c>
      <c r="L3290" s="32">
        <v>23</v>
      </c>
      <c r="M3290" s="31">
        <v>6</v>
      </c>
      <c r="N3290" s="31">
        <v>78</v>
      </c>
      <c r="O3290" s="30" t="s">
        <v>264</v>
      </c>
      <c r="P3290" s="25">
        <v>76</v>
      </c>
      <c r="Q3290" s="25">
        <v>97</v>
      </c>
      <c r="R3290" s="23" t="s">
        <v>74</v>
      </c>
      <c r="S3290" s="25">
        <v>46</v>
      </c>
      <c r="T3290" s="23" t="s">
        <v>129</v>
      </c>
    </row>
    <row r="3291" spans="1:20" x14ac:dyDescent="0.3">
      <c r="A3291" s="26">
        <v>44936</v>
      </c>
      <c r="B3291" s="23" t="s">
        <v>45</v>
      </c>
      <c r="C3291" s="23" t="s">
        <v>46</v>
      </c>
      <c r="D3291" s="23" t="s">
        <v>47</v>
      </c>
      <c r="E3291" s="25">
        <v>170</v>
      </c>
      <c r="F3291" s="24">
        <v>88</v>
      </c>
      <c r="G3291" s="24">
        <v>114</v>
      </c>
      <c r="H3291" s="24">
        <v>13</v>
      </c>
      <c r="I3291" s="23" t="s">
        <v>559</v>
      </c>
      <c r="J3291" s="24">
        <v>163</v>
      </c>
      <c r="K3291" s="23" t="s">
        <v>288</v>
      </c>
      <c r="L3291" s="30" t="s">
        <v>218</v>
      </c>
      <c r="M3291" s="31">
        <v>3</v>
      </c>
      <c r="N3291" s="31">
        <v>36</v>
      </c>
      <c r="O3291" s="30" t="s">
        <v>177</v>
      </c>
      <c r="P3291" s="25">
        <v>82</v>
      </c>
      <c r="Q3291" s="25">
        <v>100</v>
      </c>
      <c r="R3291" s="23" t="s">
        <v>352</v>
      </c>
      <c r="S3291" s="25">
        <v>54</v>
      </c>
      <c r="T3291" s="23" t="s">
        <v>121</v>
      </c>
    </row>
    <row r="3292" spans="1:20" x14ac:dyDescent="0.3">
      <c r="A3292" s="26">
        <v>44937</v>
      </c>
      <c r="B3292" s="23" t="s">
        <v>45</v>
      </c>
      <c r="C3292" s="23" t="s">
        <v>46</v>
      </c>
      <c r="D3292" s="23" t="s">
        <v>47</v>
      </c>
      <c r="E3292" s="25">
        <v>170</v>
      </c>
      <c r="F3292" s="24">
        <v>87</v>
      </c>
      <c r="G3292" s="24">
        <v>2</v>
      </c>
      <c r="H3292" s="24">
        <v>37</v>
      </c>
      <c r="I3292" s="23" t="s">
        <v>1114</v>
      </c>
      <c r="J3292" s="24">
        <v>137</v>
      </c>
      <c r="K3292" s="23" t="s">
        <v>466</v>
      </c>
      <c r="L3292" s="32">
        <v>23</v>
      </c>
      <c r="M3292" s="31">
        <v>0</v>
      </c>
      <c r="N3292" s="31">
        <v>53</v>
      </c>
      <c r="O3292" s="30" t="s">
        <v>184</v>
      </c>
      <c r="P3292" s="25">
        <v>88</v>
      </c>
      <c r="Q3292" s="25">
        <v>100</v>
      </c>
      <c r="R3292" s="23" t="s">
        <v>51</v>
      </c>
      <c r="S3292" s="25">
        <v>70</v>
      </c>
      <c r="T3292" s="23" t="s">
        <v>206</v>
      </c>
    </row>
    <row r="3293" spans="1:20" x14ac:dyDescent="0.3">
      <c r="A3293" s="26">
        <v>44938</v>
      </c>
      <c r="B3293" s="23" t="s">
        <v>45</v>
      </c>
      <c r="C3293" s="23" t="s">
        <v>46</v>
      </c>
      <c r="D3293" s="23" t="s">
        <v>47</v>
      </c>
      <c r="E3293" s="25">
        <v>170</v>
      </c>
      <c r="F3293" s="24">
        <v>58</v>
      </c>
      <c r="G3293" s="24">
        <v>0</v>
      </c>
      <c r="H3293" s="24">
        <v>6</v>
      </c>
      <c r="I3293" s="23" t="s">
        <v>757</v>
      </c>
      <c r="J3293" s="24">
        <v>110</v>
      </c>
      <c r="K3293" s="23" t="s">
        <v>916</v>
      </c>
      <c r="L3293" s="32">
        <v>36</v>
      </c>
      <c r="M3293" s="31">
        <v>0</v>
      </c>
      <c r="N3293" s="31">
        <v>31</v>
      </c>
      <c r="O3293" s="30" t="s">
        <v>100</v>
      </c>
      <c r="P3293" s="25">
        <v>90</v>
      </c>
      <c r="Q3293" s="25">
        <v>100</v>
      </c>
      <c r="R3293" s="23" t="s">
        <v>51</v>
      </c>
      <c r="S3293" s="25">
        <v>71</v>
      </c>
      <c r="T3293" s="23" t="s">
        <v>50</v>
      </c>
    </row>
    <row r="3294" spans="1:20" x14ac:dyDescent="0.3">
      <c r="A3294" s="26">
        <v>44939</v>
      </c>
      <c r="B3294" s="23" t="s">
        <v>45</v>
      </c>
      <c r="C3294" s="23" t="s">
        <v>46</v>
      </c>
      <c r="D3294" s="23" t="s">
        <v>47</v>
      </c>
      <c r="E3294" s="25">
        <v>170</v>
      </c>
      <c r="F3294" s="24">
        <v>130</v>
      </c>
      <c r="G3294" s="24">
        <v>0</v>
      </c>
      <c r="H3294" s="24">
        <v>77</v>
      </c>
      <c r="I3294" s="23" t="s">
        <v>51</v>
      </c>
      <c r="J3294" s="24">
        <v>184</v>
      </c>
      <c r="K3294" s="23" t="s">
        <v>707</v>
      </c>
      <c r="L3294" s="30" t="s">
        <v>533</v>
      </c>
      <c r="M3294" s="31">
        <v>6</v>
      </c>
      <c r="N3294" s="31">
        <v>56</v>
      </c>
      <c r="O3294" s="30" t="s">
        <v>312</v>
      </c>
      <c r="P3294" s="25">
        <v>84</v>
      </c>
      <c r="Q3294" s="25">
        <v>97</v>
      </c>
      <c r="R3294" s="23" t="s">
        <v>638</v>
      </c>
      <c r="S3294" s="25">
        <v>61</v>
      </c>
      <c r="T3294" s="23" t="s">
        <v>146</v>
      </c>
    </row>
    <row r="3295" spans="1:20" x14ac:dyDescent="0.3">
      <c r="A3295" s="26">
        <v>44940</v>
      </c>
      <c r="B3295" s="23" t="s">
        <v>45</v>
      </c>
      <c r="C3295" s="23" t="s">
        <v>46</v>
      </c>
      <c r="D3295" s="23" t="s">
        <v>47</v>
      </c>
      <c r="E3295" s="25">
        <v>170</v>
      </c>
      <c r="F3295" s="24">
        <v>122</v>
      </c>
      <c r="G3295" s="24">
        <v>140</v>
      </c>
      <c r="H3295" s="24">
        <v>50</v>
      </c>
      <c r="I3295" s="23" t="s">
        <v>153</v>
      </c>
      <c r="J3295" s="24">
        <v>193</v>
      </c>
      <c r="K3295" s="23" t="s">
        <v>139</v>
      </c>
      <c r="L3295" s="32">
        <v>23</v>
      </c>
      <c r="M3295" s="31">
        <v>8</v>
      </c>
      <c r="N3295" s="31">
        <v>136</v>
      </c>
      <c r="O3295" s="30" t="s">
        <v>98</v>
      </c>
      <c r="P3295" s="25">
        <v>70</v>
      </c>
      <c r="Q3295" s="25">
        <v>100</v>
      </c>
      <c r="R3295" s="23" t="s">
        <v>51</v>
      </c>
      <c r="S3295" s="25">
        <v>39</v>
      </c>
      <c r="T3295" s="23" t="s">
        <v>139</v>
      </c>
    </row>
    <row r="3296" spans="1:20" x14ac:dyDescent="0.3">
      <c r="A3296" s="26">
        <v>44941</v>
      </c>
      <c r="B3296" s="23" t="s">
        <v>45</v>
      </c>
      <c r="C3296" s="23" t="s">
        <v>46</v>
      </c>
      <c r="D3296" s="23" t="s">
        <v>47</v>
      </c>
      <c r="E3296" s="25">
        <v>170</v>
      </c>
      <c r="F3296" s="24">
        <v>103</v>
      </c>
      <c r="G3296" s="24">
        <v>90</v>
      </c>
      <c r="H3296" s="24">
        <v>48</v>
      </c>
      <c r="I3296" s="23" t="s">
        <v>742</v>
      </c>
      <c r="J3296" s="24">
        <v>158</v>
      </c>
      <c r="K3296" s="23" t="s">
        <v>356</v>
      </c>
      <c r="L3296" s="32">
        <v>31</v>
      </c>
      <c r="M3296" s="31">
        <v>17</v>
      </c>
      <c r="N3296" s="31">
        <v>203</v>
      </c>
      <c r="O3296" s="30" t="s">
        <v>249</v>
      </c>
      <c r="P3296" s="25">
        <v>73</v>
      </c>
      <c r="Q3296" s="25">
        <v>99</v>
      </c>
      <c r="R3296" s="23" t="s">
        <v>65</v>
      </c>
      <c r="S3296" s="25">
        <v>42</v>
      </c>
      <c r="T3296" s="23" t="s">
        <v>135</v>
      </c>
    </row>
    <row r="3297" spans="1:20" x14ac:dyDescent="0.3">
      <c r="A3297" s="26">
        <v>44942</v>
      </c>
      <c r="B3297" s="23" t="s">
        <v>45</v>
      </c>
      <c r="C3297" s="23" t="s">
        <v>46</v>
      </c>
      <c r="D3297" s="23" t="s">
        <v>47</v>
      </c>
      <c r="E3297" s="25">
        <v>170</v>
      </c>
      <c r="F3297" s="24">
        <v>134</v>
      </c>
      <c r="G3297" s="24">
        <v>286</v>
      </c>
      <c r="H3297" s="24">
        <v>104</v>
      </c>
      <c r="I3297" s="23" t="s">
        <v>458</v>
      </c>
      <c r="J3297" s="24">
        <v>165</v>
      </c>
      <c r="K3297" s="23" t="s">
        <v>1169</v>
      </c>
      <c r="L3297" s="32">
        <v>27</v>
      </c>
      <c r="M3297" s="31">
        <v>28</v>
      </c>
      <c r="N3297" s="31">
        <v>222</v>
      </c>
      <c r="O3297" s="30" t="s">
        <v>345</v>
      </c>
      <c r="P3297" s="25">
        <v>80</v>
      </c>
      <c r="Q3297" s="25">
        <v>97</v>
      </c>
      <c r="R3297" s="23" t="s">
        <v>307</v>
      </c>
      <c r="S3297" s="25">
        <v>46</v>
      </c>
      <c r="T3297" s="23" t="s">
        <v>80</v>
      </c>
    </row>
    <row r="3298" spans="1:20" x14ac:dyDescent="0.3">
      <c r="A3298" s="26">
        <v>44943</v>
      </c>
      <c r="B3298" s="23" t="s">
        <v>45</v>
      </c>
      <c r="C3298" s="23" t="s">
        <v>46</v>
      </c>
      <c r="D3298" s="23" t="s">
        <v>47</v>
      </c>
      <c r="E3298" s="25">
        <v>170</v>
      </c>
      <c r="F3298" s="24">
        <v>98</v>
      </c>
      <c r="G3298" s="24">
        <v>296</v>
      </c>
      <c r="H3298" s="24">
        <v>34</v>
      </c>
      <c r="I3298" s="23" t="s">
        <v>69</v>
      </c>
      <c r="J3298" s="24">
        <v>163</v>
      </c>
      <c r="K3298" s="23" t="s">
        <v>67</v>
      </c>
      <c r="L3298" s="32">
        <v>30</v>
      </c>
      <c r="M3298" s="31">
        <v>25</v>
      </c>
      <c r="N3298" s="31">
        <v>189</v>
      </c>
      <c r="O3298" s="30" t="s">
        <v>286</v>
      </c>
      <c r="P3298" s="25">
        <v>76</v>
      </c>
      <c r="Q3298" s="25">
        <v>93</v>
      </c>
      <c r="R3298" s="23" t="s">
        <v>225</v>
      </c>
      <c r="S3298" s="25">
        <v>50</v>
      </c>
      <c r="T3298" s="23" t="s">
        <v>91</v>
      </c>
    </row>
    <row r="3299" spans="1:20" x14ac:dyDescent="0.3">
      <c r="A3299" s="26">
        <v>44944</v>
      </c>
      <c r="B3299" s="23" t="s">
        <v>45</v>
      </c>
      <c r="C3299" s="23" t="s">
        <v>46</v>
      </c>
      <c r="D3299" s="23" t="s">
        <v>47</v>
      </c>
      <c r="E3299" s="25">
        <v>170</v>
      </c>
      <c r="F3299" s="24">
        <v>40</v>
      </c>
      <c r="G3299" s="24">
        <v>244</v>
      </c>
      <c r="H3299" s="24">
        <v>19</v>
      </c>
      <c r="I3299" s="23" t="s">
        <v>855</v>
      </c>
      <c r="J3299" s="24">
        <v>62</v>
      </c>
      <c r="K3299" s="23" t="s">
        <v>314</v>
      </c>
      <c r="L3299" s="32">
        <v>27</v>
      </c>
      <c r="M3299" s="31">
        <v>11</v>
      </c>
      <c r="N3299" s="31">
        <v>92</v>
      </c>
      <c r="O3299" s="30" t="s">
        <v>460</v>
      </c>
      <c r="P3299" s="25">
        <v>92</v>
      </c>
      <c r="Q3299" s="25">
        <v>99</v>
      </c>
      <c r="R3299" s="23" t="s">
        <v>171</v>
      </c>
      <c r="S3299" s="25">
        <v>79</v>
      </c>
      <c r="T3299" s="23" t="s">
        <v>89</v>
      </c>
    </row>
    <row r="3300" spans="1:20" x14ac:dyDescent="0.3">
      <c r="A3300" s="26">
        <v>44945</v>
      </c>
      <c r="B3300" s="23" t="s">
        <v>45</v>
      </c>
      <c r="C3300" s="23" t="s">
        <v>46</v>
      </c>
      <c r="D3300" s="23" t="s">
        <v>47</v>
      </c>
      <c r="E3300" s="25">
        <v>170</v>
      </c>
      <c r="F3300" s="24">
        <v>90</v>
      </c>
      <c r="G3300" s="24">
        <v>220</v>
      </c>
      <c r="H3300" s="24">
        <v>34</v>
      </c>
      <c r="I3300" s="23" t="s">
        <v>122</v>
      </c>
      <c r="J3300" s="24">
        <v>147</v>
      </c>
      <c r="K3300" s="23" t="s">
        <v>91</v>
      </c>
      <c r="L3300" s="32">
        <v>28</v>
      </c>
      <c r="M3300" s="31">
        <v>28</v>
      </c>
      <c r="N3300" s="31">
        <v>169</v>
      </c>
      <c r="O3300" s="30" t="s">
        <v>91</v>
      </c>
      <c r="P3300" s="25">
        <v>80</v>
      </c>
      <c r="Q3300" s="25">
        <v>98</v>
      </c>
      <c r="R3300" s="23" t="s">
        <v>222</v>
      </c>
      <c r="S3300" s="25">
        <v>54</v>
      </c>
      <c r="T3300" s="23" t="s">
        <v>89</v>
      </c>
    </row>
    <row r="3301" spans="1:20" x14ac:dyDescent="0.3">
      <c r="A3301" s="26">
        <v>44946</v>
      </c>
      <c r="B3301" s="23" t="s">
        <v>45</v>
      </c>
      <c r="C3301" s="23" t="s">
        <v>46</v>
      </c>
      <c r="D3301" s="23" t="s">
        <v>47</v>
      </c>
      <c r="E3301" s="25">
        <v>170</v>
      </c>
      <c r="F3301" s="24">
        <v>96</v>
      </c>
      <c r="G3301" s="24">
        <v>190</v>
      </c>
      <c r="H3301" s="24">
        <v>82</v>
      </c>
      <c r="I3301" s="23" t="s">
        <v>51</v>
      </c>
      <c r="J3301" s="24">
        <v>110</v>
      </c>
      <c r="K3301" s="23" t="s">
        <v>702</v>
      </c>
      <c r="L3301" s="32">
        <v>99</v>
      </c>
      <c r="M3301" s="31">
        <v>3</v>
      </c>
      <c r="N3301" s="31">
        <v>28</v>
      </c>
      <c r="O3301" s="30" t="s">
        <v>51</v>
      </c>
      <c r="P3301" s="25">
        <v>94</v>
      </c>
      <c r="Q3301" s="25">
        <v>100</v>
      </c>
      <c r="R3301" s="23" t="s">
        <v>51</v>
      </c>
      <c r="S3301" s="25">
        <v>78</v>
      </c>
      <c r="T3301" s="23" t="s">
        <v>158</v>
      </c>
    </row>
    <row r="3302" spans="1:20" x14ac:dyDescent="0.3">
      <c r="A3302" s="26">
        <v>44947</v>
      </c>
      <c r="B3302" s="23" t="s">
        <v>45</v>
      </c>
      <c r="C3302" s="23" t="s">
        <v>46</v>
      </c>
      <c r="D3302" s="23" t="s">
        <v>47</v>
      </c>
      <c r="E3302" s="25">
        <v>170</v>
      </c>
      <c r="F3302" s="24">
        <v>82</v>
      </c>
      <c r="G3302" s="24">
        <v>2</v>
      </c>
      <c r="H3302" s="24">
        <v>43</v>
      </c>
      <c r="I3302" s="23" t="s">
        <v>100</v>
      </c>
      <c r="J3302" s="24">
        <v>121</v>
      </c>
      <c r="K3302" s="23" t="s">
        <v>200</v>
      </c>
      <c r="L3302" s="30" t="s">
        <v>116</v>
      </c>
      <c r="M3302" s="31">
        <v>8</v>
      </c>
      <c r="N3302" s="31">
        <v>44</v>
      </c>
      <c r="O3302" s="30" t="s">
        <v>94</v>
      </c>
      <c r="P3302" s="25">
        <v>78</v>
      </c>
      <c r="Q3302" s="25">
        <v>100</v>
      </c>
      <c r="R3302" s="23" t="s">
        <v>51</v>
      </c>
      <c r="S3302" s="25">
        <v>51</v>
      </c>
      <c r="T3302" s="23" t="s">
        <v>50</v>
      </c>
    </row>
    <row r="3303" spans="1:20" x14ac:dyDescent="0.3">
      <c r="A3303" s="26">
        <v>44948</v>
      </c>
      <c r="B3303" s="23" t="s">
        <v>45</v>
      </c>
      <c r="C3303" s="23" t="s">
        <v>46</v>
      </c>
      <c r="D3303" s="23" t="s">
        <v>47</v>
      </c>
      <c r="E3303" s="25">
        <v>170</v>
      </c>
      <c r="F3303" s="24">
        <v>56</v>
      </c>
      <c r="G3303" s="24">
        <v>0</v>
      </c>
      <c r="H3303" s="24">
        <v>0</v>
      </c>
      <c r="I3303" s="23" t="s">
        <v>399</v>
      </c>
      <c r="J3303" s="24">
        <v>113</v>
      </c>
      <c r="K3303" s="23" t="s">
        <v>146</v>
      </c>
      <c r="L3303" s="32">
        <v>36</v>
      </c>
      <c r="M3303" s="31">
        <v>3</v>
      </c>
      <c r="N3303" s="31">
        <v>36</v>
      </c>
      <c r="O3303" s="30" t="s">
        <v>128</v>
      </c>
      <c r="P3303" s="25">
        <v>79</v>
      </c>
      <c r="Q3303" s="25">
        <v>99</v>
      </c>
      <c r="R3303" s="23" t="s">
        <v>51</v>
      </c>
      <c r="S3303" s="25">
        <v>43</v>
      </c>
      <c r="T3303" s="23" t="s">
        <v>50</v>
      </c>
    </row>
    <row r="3304" spans="1:20" x14ac:dyDescent="0.3">
      <c r="A3304" s="26">
        <v>44949</v>
      </c>
      <c r="B3304" s="23" t="s">
        <v>45</v>
      </c>
      <c r="C3304" s="23" t="s">
        <v>46</v>
      </c>
      <c r="D3304" s="23" t="s">
        <v>47</v>
      </c>
      <c r="E3304" s="25">
        <v>170</v>
      </c>
      <c r="F3304" s="24">
        <v>39</v>
      </c>
      <c r="G3304" s="24">
        <v>34</v>
      </c>
      <c r="H3304" s="24">
        <v>-15</v>
      </c>
      <c r="I3304" s="23" t="s">
        <v>51</v>
      </c>
      <c r="J3304" s="24">
        <v>93</v>
      </c>
      <c r="K3304" s="23" t="s">
        <v>723</v>
      </c>
      <c r="L3304" s="30" t="s">
        <v>289</v>
      </c>
      <c r="M3304" s="31">
        <v>3</v>
      </c>
      <c r="N3304" s="31">
        <v>50</v>
      </c>
      <c r="O3304" s="30" t="s">
        <v>164</v>
      </c>
      <c r="P3304" s="25">
        <v>83</v>
      </c>
      <c r="Q3304" s="25">
        <v>100</v>
      </c>
      <c r="R3304" s="23" t="s">
        <v>74</v>
      </c>
      <c r="S3304" s="25">
        <v>60</v>
      </c>
      <c r="T3304" s="23" t="s">
        <v>51</v>
      </c>
    </row>
    <row r="3305" spans="1:20" x14ac:dyDescent="0.3">
      <c r="A3305" s="26">
        <v>44950</v>
      </c>
      <c r="B3305" s="23" t="s">
        <v>45</v>
      </c>
      <c r="C3305" s="23" t="s">
        <v>46</v>
      </c>
      <c r="D3305" s="23" t="s">
        <v>47</v>
      </c>
      <c r="E3305" s="25">
        <v>170</v>
      </c>
      <c r="F3305" s="24">
        <v>55</v>
      </c>
      <c r="G3305" s="24">
        <v>48</v>
      </c>
      <c r="H3305" s="24">
        <v>44</v>
      </c>
      <c r="I3305" s="23" t="s">
        <v>903</v>
      </c>
      <c r="J3305" s="24">
        <v>66</v>
      </c>
      <c r="K3305" s="23" t="s">
        <v>517</v>
      </c>
      <c r="L3305" s="32">
        <v>24</v>
      </c>
      <c r="M3305" s="31">
        <v>3</v>
      </c>
      <c r="N3305" s="31">
        <v>25</v>
      </c>
      <c r="O3305" s="30" t="s">
        <v>352</v>
      </c>
      <c r="P3305" s="25">
        <v>97</v>
      </c>
      <c r="Q3305" s="25">
        <v>100</v>
      </c>
      <c r="R3305" s="23" t="s">
        <v>51</v>
      </c>
      <c r="S3305" s="25">
        <v>95</v>
      </c>
      <c r="T3305" s="23" t="s">
        <v>51</v>
      </c>
    </row>
    <row r="3306" spans="1:20" x14ac:dyDescent="0.3">
      <c r="A3306" s="26">
        <v>44951</v>
      </c>
      <c r="B3306" s="23" t="s">
        <v>45</v>
      </c>
      <c r="C3306" s="23" t="s">
        <v>46</v>
      </c>
      <c r="D3306" s="23" t="s">
        <v>47</v>
      </c>
      <c r="E3306" s="25">
        <v>170</v>
      </c>
      <c r="F3306" s="24">
        <v>76</v>
      </c>
      <c r="G3306" s="24">
        <v>34</v>
      </c>
      <c r="H3306" s="24">
        <v>45</v>
      </c>
      <c r="I3306" s="23" t="s">
        <v>163</v>
      </c>
      <c r="J3306" s="24">
        <v>107</v>
      </c>
      <c r="K3306" s="23" t="s">
        <v>297</v>
      </c>
      <c r="L3306" s="32">
        <v>99</v>
      </c>
      <c r="M3306" s="31">
        <v>3</v>
      </c>
      <c r="N3306" s="31">
        <v>36</v>
      </c>
      <c r="O3306" s="30" t="s">
        <v>51</v>
      </c>
      <c r="P3306" s="25">
        <v>80</v>
      </c>
      <c r="Q3306" s="25">
        <v>100</v>
      </c>
      <c r="R3306" s="23" t="s">
        <v>51</v>
      </c>
      <c r="S3306" s="25">
        <v>55</v>
      </c>
      <c r="T3306" s="23" t="s">
        <v>51</v>
      </c>
    </row>
    <row r="3307" spans="1:20" x14ac:dyDescent="0.3">
      <c r="A3307" s="26">
        <v>44952</v>
      </c>
      <c r="B3307" s="23" t="s">
        <v>45</v>
      </c>
      <c r="C3307" s="23" t="s">
        <v>46</v>
      </c>
      <c r="D3307" s="23" t="s">
        <v>47</v>
      </c>
      <c r="E3307" s="25">
        <v>170</v>
      </c>
      <c r="F3307" s="24">
        <v>62</v>
      </c>
      <c r="G3307" s="24">
        <v>194</v>
      </c>
      <c r="H3307" s="24">
        <v>51</v>
      </c>
      <c r="I3307" s="23" t="s">
        <v>1170</v>
      </c>
      <c r="J3307" s="24">
        <v>73</v>
      </c>
      <c r="K3307" s="23" t="s">
        <v>1123</v>
      </c>
      <c r="L3307" s="30" t="s">
        <v>102</v>
      </c>
      <c r="M3307" s="31">
        <v>6</v>
      </c>
      <c r="N3307" s="31">
        <v>44</v>
      </c>
      <c r="O3307" s="30" t="s">
        <v>95</v>
      </c>
      <c r="P3307" s="25">
        <v>96</v>
      </c>
      <c r="Q3307" s="25">
        <v>100</v>
      </c>
      <c r="R3307" s="23" t="s">
        <v>51</v>
      </c>
      <c r="S3307" s="25">
        <v>92</v>
      </c>
      <c r="T3307" s="23" t="s">
        <v>264</v>
      </c>
    </row>
    <row r="3308" spans="1:20" x14ac:dyDescent="0.3">
      <c r="A3308" s="26">
        <v>44953</v>
      </c>
      <c r="B3308" s="23" t="s">
        <v>45</v>
      </c>
      <c r="C3308" s="23" t="s">
        <v>46</v>
      </c>
      <c r="D3308" s="23" t="s">
        <v>47</v>
      </c>
      <c r="E3308" s="25">
        <v>170</v>
      </c>
      <c r="F3308" s="24">
        <v>68</v>
      </c>
      <c r="G3308" s="24">
        <v>212</v>
      </c>
      <c r="H3308" s="24">
        <v>41</v>
      </c>
      <c r="I3308" s="23" t="s">
        <v>430</v>
      </c>
      <c r="J3308" s="24">
        <v>96</v>
      </c>
      <c r="K3308" s="23" t="s">
        <v>633</v>
      </c>
      <c r="L3308" s="32">
        <v>36</v>
      </c>
      <c r="M3308" s="31">
        <v>14</v>
      </c>
      <c r="N3308" s="31">
        <v>67</v>
      </c>
      <c r="O3308" s="30" t="s">
        <v>215</v>
      </c>
      <c r="P3308" s="25">
        <v>86</v>
      </c>
      <c r="Q3308" s="25">
        <v>100</v>
      </c>
      <c r="R3308" s="23" t="s">
        <v>51</v>
      </c>
      <c r="S3308" s="25">
        <v>73</v>
      </c>
      <c r="T3308" s="23" t="s">
        <v>117</v>
      </c>
    </row>
    <row r="3309" spans="1:20" x14ac:dyDescent="0.3">
      <c r="A3309" s="26">
        <v>44954</v>
      </c>
      <c r="B3309" s="23" t="s">
        <v>45</v>
      </c>
      <c r="C3309" s="23" t="s">
        <v>46</v>
      </c>
      <c r="D3309" s="23" t="s">
        <v>47</v>
      </c>
      <c r="E3309" s="25">
        <v>170</v>
      </c>
      <c r="F3309" s="24">
        <v>56</v>
      </c>
      <c r="G3309" s="24">
        <v>80</v>
      </c>
      <c r="H3309" s="24">
        <v>33</v>
      </c>
      <c r="I3309" s="23" t="s">
        <v>108</v>
      </c>
      <c r="J3309" s="24">
        <v>78</v>
      </c>
      <c r="K3309" s="23" t="s">
        <v>843</v>
      </c>
      <c r="L3309" s="30" t="s">
        <v>102</v>
      </c>
      <c r="M3309" s="31">
        <v>0</v>
      </c>
      <c r="N3309" s="31">
        <v>56</v>
      </c>
      <c r="O3309" s="30" t="s">
        <v>61</v>
      </c>
      <c r="P3309" s="25">
        <v>96</v>
      </c>
      <c r="Q3309" s="25">
        <v>100</v>
      </c>
      <c r="R3309" s="23" t="s">
        <v>51</v>
      </c>
      <c r="S3309" s="25">
        <v>83</v>
      </c>
      <c r="T3309" s="23" t="s">
        <v>139</v>
      </c>
    </row>
    <row r="3310" spans="1:20" x14ac:dyDescent="0.3">
      <c r="A3310" s="26">
        <v>44955</v>
      </c>
      <c r="B3310" s="23" t="s">
        <v>45</v>
      </c>
      <c r="C3310" s="23" t="s">
        <v>46</v>
      </c>
      <c r="D3310" s="23" t="s">
        <v>47</v>
      </c>
      <c r="E3310" s="25">
        <v>170</v>
      </c>
      <c r="F3310" s="24">
        <v>61</v>
      </c>
      <c r="G3310" s="24">
        <v>0</v>
      </c>
      <c r="H3310" s="24">
        <v>17</v>
      </c>
      <c r="I3310" s="23" t="s">
        <v>310</v>
      </c>
      <c r="J3310" s="24">
        <v>105</v>
      </c>
      <c r="K3310" s="23" t="s">
        <v>268</v>
      </c>
      <c r="L3310" s="32">
        <v>34</v>
      </c>
      <c r="M3310" s="31">
        <v>3</v>
      </c>
      <c r="N3310" s="31">
        <v>42</v>
      </c>
      <c r="O3310" s="30" t="s">
        <v>139</v>
      </c>
      <c r="P3310" s="25">
        <v>83</v>
      </c>
      <c r="Q3310" s="25">
        <v>100</v>
      </c>
      <c r="R3310" s="23" t="s">
        <v>460</v>
      </c>
      <c r="S3310" s="25">
        <v>60</v>
      </c>
      <c r="T3310" s="23" t="s">
        <v>61</v>
      </c>
    </row>
    <row r="3311" spans="1:20" x14ac:dyDescent="0.3">
      <c r="A3311" s="26">
        <v>44956</v>
      </c>
      <c r="B3311" s="23" t="s">
        <v>45</v>
      </c>
      <c r="C3311" s="23" t="s">
        <v>46</v>
      </c>
      <c r="D3311" s="23" t="s">
        <v>47</v>
      </c>
      <c r="E3311" s="25">
        <v>170</v>
      </c>
      <c r="F3311" s="24">
        <v>54</v>
      </c>
      <c r="G3311" s="24">
        <v>0</v>
      </c>
      <c r="H3311" s="24">
        <v>-8</v>
      </c>
      <c r="I3311" s="23" t="s">
        <v>253</v>
      </c>
      <c r="J3311" s="24">
        <v>116</v>
      </c>
      <c r="K3311" s="23" t="s">
        <v>406</v>
      </c>
      <c r="L3311" s="32">
        <v>23</v>
      </c>
      <c r="M3311" s="31">
        <v>3</v>
      </c>
      <c r="N3311" s="31">
        <v>25</v>
      </c>
      <c r="O3311" s="30" t="s">
        <v>71</v>
      </c>
      <c r="P3311" s="25">
        <v>81</v>
      </c>
      <c r="Q3311" s="25">
        <v>100</v>
      </c>
      <c r="R3311" s="23" t="s">
        <v>51</v>
      </c>
      <c r="S3311" s="25">
        <v>52</v>
      </c>
      <c r="T3311" s="23" t="s">
        <v>64</v>
      </c>
    </row>
    <row r="3312" spans="1:20" x14ac:dyDescent="0.3">
      <c r="A3312" s="26">
        <v>44957</v>
      </c>
      <c r="B3312" s="23" t="s">
        <v>45</v>
      </c>
      <c r="C3312" s="23" t="s">
        <v>46</v>
      </c>
      <c r="D3312" s="23" t="s">
        <v>47</v>
      </c>
      <c r="E3312" s="25">
        <v>170</v>
      </c>
      <c r="F3312" s="24">
        <v>58</v>
      </c>
      <c r="G3312" s="24">
        <v>2</v>
      </c>
      <c r="H3312" s="24">
        <v>-17</v>
      </c>
      <c r="I3312" s="23" t="s">
        <v>479</v>
      </c>
      <c r="J3312" s="24">
        <v>132</v>
      </c>
      <c r="K3312" s="23" t="s">
        <v>643</v>
      </c>
      <c r="L3312" s="32">
        <v>26</v>
      </c>
      <c r="M3312" s="31">
        <v>3</v>
      </c>
      <c r="N3312" s="31">
        <v>42</v>
      </c>
      <c r="O3312" s="30" t="s">
        <v>71</v>
      </c>
      <c r="P3312" s="25">
        <v>82</v>
      </c>
      <c r="Q3312" s="25">
        <v>100</v>
      </c>
      <c r="R3312" s="23" t="s">
        <v>51</v>
      </c>
      <c r="S3312" s="25">
        <v>50</v>
      </c>
      <c r="T3312" s="23" t="s">
        <v>94</v>
      </c>
    </row>
    <row r="3313" spans="1:20" x14ac:dyDescent="0.3">
      <c r="A3313" s="26">
        <v>44960</v>
      </c>
      <c r="B3313" s="23" t="s">
        <v>45</v>
      </c>
      <c r="C3313" s="23" t="s">
        <v>46</v>
      </c>
      <c r="D3313" s="23" t="s">
        <v>47</v>
      </c>
      <c r="E3313" s="25">
        <v>170</v>
      </c>
      <c r="F3313" s="24">
        <v>69</v>
      </c>
      <c r="G3313" s="24">
        <v>0</v>
      </c>
      <c r="H3313" s="24">
        <v>-18</v>
      </c>
      <c r="I3313" s="23" t="s">
        <v>999</v>
      </c>
      <c r="J3313" s="24">
        <v>156</v>
      </c>
      <c r="K3313" s="23" t="s">
        <v>517</v>
      </c>
      <c r="L3313" s="32">
        <v>99</v>
      </c>
      <c r="M3313" s="31">
        <v>6</v>
      </c>
      <c r="N3313" s="31">
        <v>28</v>
      </c>
      <c r="O3313" s="30" t="s">
        <v>121</v>
      </c>
      <c r="P3313" s="25">
        <v>77</v>
      </c>
      <c r="Q3313" s="25">
        <v>100</v>
      </c>
      <c r="R3313" s="23" t="s">
        <v>51</v>
      </c>
      <c r="S3313" s="25">
        <v>41</v>
      </c>
      <c r="T3313" s="23" t="s">
        <v>135</v>
      </c>
    </row>
    <row r="3314" spans="1:20" x14ac:dyDescent="0.3">
      <c r="A3314" s="26">
        <v>44961</v>
      </c>
      <c r="B3314" s="23" t="s">
        <v>45</v>
      </c>
      <c r="C3314" s="23" t="s">
        <v>46</v>
      </c>
      <c r="D3314" s="23" t="s">
        <v>47</v>
      </c>
      <c r="E3314" s="25">
        <v>170</v>
      </c>
      <c r="F3314" s="24">
        <v>64</v>
      </c>
      <c r="G3314" s="24">
        <v>0</v>
      </c>
      <c r="H3314" s="24">
        <v>-19</v>
      </c>
      <c r="I3314" s="23" t="s">
        <v>347</v>
      </c>
      <c r="J3314" s="24">
        <v>146</v>
      </c>
      <c r="K3314" s="23" t="s">
        <v>101</v>
      </c>
      <c r="L3314" s="32">
        <v>35</v>
      </c>
      <c r="M3314" s="31">
        <v>8</v>
      </c>
      <c r="N3314" s="31">
        <v>39</v>
      </c>
      <c r="O3314" s="30" t="s">
        <v>213</v>
      </c>
      <c r="P3314" s="25">
        <v>77</v>
      </c>
      <c r="Q3314" s="25">
        <v>100</v>
      </c>
      <c r="R3314" s="23" t="s">
        <v>51</v>
      </c>
      <c r="S3314" s="25">
        <v>46</v>
      </c>
      <c r="T3314" s="23" t="s">
        <v>89</v>
      </c>
    </row>
    <row r="3315" spans="1:20" x14ac:dyDescent="0.3">
      <c r="A3315" s="26">
        <v>44962</v>
      </c>
      <c r="B3315" s="23" t="s">
        <v>45</v>
      </c>
      <c r="C3315" s="23" t="s">
        <v>46</v>
      </c>
      <c r="D3315" s="23" t="s">
        <v>47</v>
      </c>
      <c r="E3315" s="25">
        <v>170</v>
      </c>
      <c r="F3315" s="24">
        <v>82</v>
      </c>
      <c r="G3315" s="24">
        <v>0</v>
      </c>
      <c r="H3315" s="24">
        <v>25</v>
      </c>
      <c r="I3315" s="23" t="s">
        <v>573</v>
      </c>
      <c r="J3315" s="24">
        <v>139</v>
      </c>
      <c r="K3315" s="23" t="s">
        <v>136</v>
      </c>
      <c r="L3315" s="30" t="s">
        <v>84</v>
      </c>
      <c r="M3315" s="31">
        <v>0</v>
      </c>
      <c r="N3315" s="31">
        <v>67</v>
      </c>
      <c r="O3315" s="30" t="s">
        <v>213</v>
      </c>
      <c r="P3315" s="25">
        <v>77</v>
      </c>
      <c r="Q3315" s="25">
        <v>98</v>
      </c>
      <c r="R3315" s="23" t="s">
        <v>249</v>
      </c>
      <c r="S3315" s="25">
        <v>56</v>
      </c>
      <c r="T3315" s="23" t="s">
        <v>71</v>
      </c>
    </row>
    <row r="3316" spans="1:20" x14ac:dyDescent="0.3">
      <c r="A3316" s="26">
        <v>44963</v>
      </c>
      <c r="B3316" s="23" t="s">
        <v>45</v>
      </c>
      <c r="C3316" s="23" t="s">
        <v>46</v>
      </c>
      <c r="D3316" s="23" t="s">
        <v>47</v>
      </c>
      <c r="E3316" s="25">
        <v>170</v>
      </c>
      <c r="F3316" s="24">
        <v>63</v>
      </c>
      <c r="G3316" s="24">
        <v>0</v>
      </c>
      <c r="H3316" s="24">
        <v>2</v>
      </c>
      <c r="I3316" s="23" t="s">
        <v>725</v>
      </c>
      <c r="J3316" s="24">
        <v>124</v>
      </c>
      <c r="K3316" s="23" t="s">
        <v>493</v>
      </c>
      <c r="L3316" s="30" t="s">
        <v>84</v>
      </c>
      <c r="M3316" s="31">
        <v>11</v>
      </c>
      <c r="N3316" s="31">
        <v>61</v>
      </c>
      <c r="O3316" s="30" t="s">
        <v>52</v>
      </c>
      <c r="P3316" s="25">
        <v>74</v>
      </c>
      <c r="Q3316" s="25">
        <v>100</v>
      </c>
      <c r="R3316" s="23" t="s">
        <v>51</v>
      </c>
      <c r="S3316" s="25">
        <v>51</v>
      </c>
      <c r="T3316" s="23" t="s">
        <v>91</v>
      </c>
    </row>
    <row r="3317" spans="1:20" x14ac:dyDescent="0.3">
      <c r="A3317" s="26">
        <v>44964</v>
      </c>
      <c r="B3317" s="23" t="s">
        <v>45</v>
      </c>
      <c r="C3317" s="23" t="s">
        <v>46</v>
      </c>
      <c r="D3317" s="23" t="s">
        <v>47</v>
      </c>
      <c r="E3317" s="25">
        <v>170</v>
      </c>
      <c r="F3317" s="24">
        <v>36</v>
      </c>
      <c r="G3317" s="24">
        <v>10</v>
      </c>
      <c r="H3317" s="24">
        <v>-6</v>
      </c>
      <c r="I3317" s="23" t="s">
        <v>51</v>
      </c>
      <c r="J3317" s="24">
        <v>77</v>
      </c>
      <c r="K3317" s="23" t="s">
        <v>517</v>
      </c>
      <c r="L3317" s="30" t="s">
        <v>263</v>
      </c>
      <c r="M3317" s="31">
        <v>3</v>
      </c>
      <c r="N3317" s="31">
        <v>78</v>
      </c>
      <c r="O3317" s="30" t="s">
        <v>186</v>
      </c>
      <c r="P3317" s="25">
        <v>90</v>
      </c>
      <c r="Q3317" s="25">
        <v>100</v>
      </c>
      <c r="R3317" s="23" t="s">
        <v>74</v>
      </c>
      <c r="S3317" s="25">
        <v>77</v>
      </c>
      <c r="T3317" s="23" t="s">
        <v>186</v>
      </c>
    </row>
    <row r="3318" spans="1:20" x14ac:dyDescent="0.3">
      <c r="A3318" s="26">
        <v>44965</v>
      </c>
      <c r="B3318" s="23" t="s">
        <v>45</v>
      </c>
      <c r="C3318" s="23" t="s">
        <v>46</v>
      </c>
      <c r="D3318" s="23" t="s">
        <v>47</v>
      </c>
      <c r="E3318" s="25">
        <v>170</v>
      </c>
      <c r="F3318" s="24">
        <v>68</v>
      </c>
      <c r="G3318" s="24">
        <v>0</v>
      </c>
      <c r="H3318" s="24">
        <v>-9</v>
      </c>
      <c r="I3318" s="23" t="s">
        <v>735</v>
      </c>
      <c r="J3318" s="24">
        <v>146</v>
      </c>
      <c r="K3318" s="23" t="s">
        <v>777</v>
      </c>
      <c r="L3318" s="30" t="s">
        <v>116</v>
      </c>
      <c r="M3318" s="31">
        <v>6</v>
      </c>
      <c r="N3318" s="31">
        <v>44</v>
      </c>
      <c r="O3318" s="30" t="s">
        <v>578</v>
      </c>
      <c r="P3318" s="25">
        <v>81</v>
      </c>
      <c r="Q3318" s="25">
        <v>100</v>
      </c>
      <c r="R3318" s="23" t="s">
        <v>51</v>
      </c>
      <c r="S3318" s="25">
        <v>51</v>
      </c>
      <c r="T3318" s="23" t="s">
        <v>135</v>
      </c>
    </row>
    <row r="3319" spans="1:20" x14ac:dyDescent="0.3">
      <c r="A3319" s="26">
        <v>44966</v>
      </c>
      <c r="B3319" s="23" t="s">
        <v>45</v>
      </c>
      <c r="C3319" s="23" t="s">
        <v>46</v>
      </c>
      <c r="D3319" s="23" t="s">
        <v>47</v>
      </c>
      <c r="E3319" s="25">
        <v>170</v>
      </c>
      <c r="F3319" s="24">
        <v>62</v>
      </c>
      <c r="G3319" s="24">
        <v>0</v>
      </c>
      <c r="H3319" s="24">
        <v>-6</v>
      </c>
      <c r="I3319" s="23" t="s">
        <v>51</v>
      </c>
      <c r="J3319" s="24">
        <v>129</v>
      </c>
      <c r="K3319" s="23" t="s">
        <v>422</v>
      </c>
      <c r="L3319" s="30" t="s">
        <v>218</v>
      </c>
      <c r="M3319" s="31">
        <v>11</v>
      </c>
      <c r="N3319" s="31">
        <v>58</v>
      </c>
      <c r="O3319" s="30" t="s">
        <v>89</v>
      </c>
      <c r="P3319" s="25">
        <v>75</v>
      </c>
      <c r="Q3319" s="25">
        <v>100</v>
      </c>
      <c r="R3319" s="23" t="s">
        <v>51</v>
      </c>
      <c r="S3319" s="25">
        <v>47</v>
      </c>
      <c r="T3319" s="23" t="s">
        <v>113</v>
      </c>
    </row>
    <row r="3320" spans="1:20" x14ac:dyDescent="0.3">
      <c r="A3320" s="26">
        <v>44967</v>
      </c>
      <c r="B3320" s="23" t="s">
        <v>45</v>
      </c>
      <c r="C3320" s="23" t="s">
        <v>46</v>
      </c>
      <c r="D3320" s="23" t="s">
        <v>47</v>
      </c>
      <c r="E3320" s="25">
        <v>170</v>
      </c>
      <c r="F3320" s="24">
        <v>66</v>
      </c>
      <c r="G3320" s="24">
        <v>0</v>
      </c>
      <c r="H3320" s="24">
        <v>-9</v>
      </c>
      <c r="I3320" s="23" t="s">
        <v>51</v>
      </c>
      <c r="J3320" s="24">
        <v>141</v>
      </c>
      <c r="K3320" s="23" t="s">
        <v>406</v>
      </c>
      <c r="L3320" s="32">
        <v>32</v>
      </c>
      <c r="M3320" s="31">
        <v>6</v>
      </c>
      <c r="N3320" s="31">
        <v>42</v>
      </c>
      <c r="O3320" s="30" t="s">
        <v>121</v>
      </c>
      <c r="P3320" s="25">
        <v>75</v>
      </c>
      <c r="Q3320" s="25">
        <v>100</v>
      </c>
      <c r="R3320" s="23" t="s">
        <v>51</v>
      </c>
      <c r="S3320" s="25">
        <v>40</v>
      </c>
      <c r="T3320" s="23" t="s">
        <v>61</v>
      </c>
    </row>
    <row r="3321" spans="1:20" x14ac:dyDescent="0.3">
      <c r="A3321" s="26">
        <v>44968</v>
      </c>
      <c r="B3321" s="23" t="s">
        <v>45</v>
      </c>
      <c r="C3321" s="23" t="s">
        <v>46</v>
      </c>
      <c r="D3321" s="23" t="s">
        <v>47</v>
      </c>
      <c r="E3321" s="25">
        <v>170</v>
      </c>
      <c r="F3321" s="24">
        <v>66</v>
      </c>
      <c r="G3321" s="24">
        <v>0</v>
      </c>
      <c r="H3321" s="24">
        <v>-27</v>
      </c>
      <c r="I3321" s="23" t="s">
        <v>848</v>
      </c>
      <c r="J3321" s="24">
        <v>160</v>
      </c>
      <c r="K3321" s="23" t="s">
        <v>797</v>
      </c>
      <c r="L3321" s="30" t="s">
        <v>116</v>
      </c>
      <c r="M3321" s="31">
        <v>3</v>
      </c>
      <c r="N3321" s="31">
        <v>42</v>
      </c>
      <c r="O3321" s="30" t="s">
        <v>121</v>
      </c>
      <c r="P3321" s="25">
        <v>69</v>
      </c>
      <c r="Q3321" s="25">
        <v>100</v>
      </c>
      <c r="R3321" s="23" t="s">
        <v>51</v>
      </c>
      <c r="S3321" s="25">
        <v>33</v>
      </c>
      <c r="T3321" s="23" t="s">
        <v>206</v>
      </c>
    </row>
    <row r="3322" spans="1:20" x14ac:dyDescent="0.3">
      <c r="A3322" s="26">
        <v>44969</v>
      </c>
      <c r="B3322" s="23" t="s">
        <v>45</v>
      </c>
      <c r="C3322" s="23" t="s">
        <v>46</v>
      </c>
      <c r="D3322" s="23" t="s">
        <v>47</v>
      </c>
      <c r="E3322" s="25">
        <v>170</v>
      </c>
      <c r="F3322" s="24">
        <v>84</v>
      </c>
      <c r="G3322" s="24">
        <v>0</v>
      </c>
      <c r="H3322" s="24">
        <v>-10</v>
      </c>
      <c r="I3322" s="23" t="s">
        <v>713</v>
      </c>
      <c r="J3322" s="24">
        <v>179</v>
      </c>
      <c r="K3322" s="23" t="s">
        <v>450</v>
      </c>
      <c r="L3322" s="30" t="s">
        <v>116</v>
      </c>
      <c r="M3322" s="31">
        <v>3</v>
      </c>
      <c r="N3322" s="31">
        <v>61</v>
      </c>
      <c r="O3322" s="30" t="s">
        <v>86</v>
      </c>
      <c r="P3322" s="25">
        <v>67</v>
      </c>
      <c r="Q3322" s="25">
        <v>99</v>
      </c>
      <c r="R3322" s="23" t="s">
        <v>143</v>
      </c>
      <c r="S3322" s="25">
        <v>28</v>
      </c>
      <c r="T3322" s="23" t="s">
        <v>50</v>
      </c>
    </row>
    <row r="3323" spans="1:20" x14ac:dyDescent="0.3">
      <c r="A3323" s="26">
        <v>44970</v>
      </c>
      <c r="B3323" s="23" t="s">
        <v>45</v>
      </c>
      <c r="C3323" s="23" t="s">
        <v>46</v>
      </c>
      <c r="D3323" s="23" t="s">
        <v>47</v>
      </c>
      <c r="E3323" s="25">
        <v>170</v>
      </c>
      <c r="F3323" s="24">
        <v>102</v>
      </c>
      <c r="G3323" s="24">
        <v>0</v>
      </c>
      <c r="H3323" s="24">
        <v>17</v>
      </c>
      <c r="I3323" s="23" t="s">
        <v>498</v>
      </c>
      <c r="J3323" s="24">
        <v>186</v>
      </c>
      <c r="K3323" s="23" t="s">
        <v>51</v>
      </c>
      <c r="L3323" s="32">
        <v>26</v>
      </c>
      <c r="M3323" s="31">
        <v>6</v>
      </c>
      <c r="N3323" s="31">
        <v>64</v>
      </c>
      <c r="O3323" s="30" t="s">
        <v>91</v>
      </c>
      <c r="P3323" s="25">
        <v>64</v>
      </c>
      <c r="Q3323" s="25">
        <v>92</v>
      </c>
      <c r="R3323" s="23" t="s">
        <v>59</v>
      </c>
      <c r="S3323" s="25">
        <v>38</v>
      </c>
      <c r="T3323" s="23" t="s">
        <v>51</v>
      </c>
    </row>
    <row r="3324" spans="1:20" x14ac:dyDescent="0.3">
      <c r="A3324" s="26">
        <v>44971</v>
      </c>
      <c r="B3324" s="23" t="s">
        <v>45</v>
      </c>
      <c r="C3324" s="23" t="s">
        <v>46</v>
      </c>
      <c r="D3324" s="23" t="s">
        <v>47</v>
      </c>
      <c r="E3324" s="25">
        <v>170</v>
      </c>
      <c r="F3324" s="24">
        <v>117</v>
      </c>
      <c r="G3324" s="24">
        <v>0</v>
      </c>
      <c r="H3324" s="24">
        <v>30</v>
      </c>
      <c r="I3324" s="23" t="s">
        <v>51</v>
      </c>
      <c r="J3324" s="24">
        <v>204</v>
      </c>
      <c r="K3324" s="23" t="s">
        <v>535</v>
      </c>
      <c r="L3324" s="32">
        <v>25</v>
      </c>
      <c r="M3324" s="31">
        <v>11</v>
      </c>
      <c r="N3324" s="31">
        <v>106</v>
      </c>
      <c r="O3324" s="30" t="s">
        <v>209</v>
      </c>
      <c r="P3324" s="25">
        <v>57</v>
      </c>
      <c r="Q3324" s="25">
        <v>95</v>
      </c>
      <c r="R3324" s="23" t="s">
        <v>644</v>
      </c>
      <c r="S3324" s="25">
        <v>31</v>
      </c>
      <c r="T3324" s="23" t="s">
        <v>50</v>
      </c>
    </row>
    <row r="3325" spans="1:20" x14ac:dyDescent="0.3">
      <c r="A3325" s="26">
        <v>44972</v>
      </c>
      <c r="B3325" s="23" t="s">
        <v>45</v>
      </c>
      <c r="C3325" s="23" t="s">
        <v>46</v>
      </c>
      <c r="D3325" s="23" t="s">
        <v>47</v>
      </c>
      <c r="E3325" s="25">
        <v>170</v>
      </c>
      <c r="F3325" s="24">
        <v>121</v>
      </c>
      <c r="G3325" s="24">
        <v>0</v>
      </c>
      <c r="H3325" s="24">
        <v>46</v>
      </c>
      <c r="I3325" s="23" t="s">
        <v>725</v>
      </c>
      <c r="J3325" s="24">
        <v>196</v>
      </c>
      <c r="K3325" s="23" t="s">
        <v>136</v>
      </c>
      <c r="L3325" s="32">
        <v>16</v>
      </c>
      <c r="M3325" s="31">
        <v>11</v>
      </c>
      <c r="N3325" s="31">
        <v>92</v>
      </c>
      <c r="O3325" s="30" t="s">
        <v>86</v>
      </c>
      <c r="P3325" s="25">
        <v>64</v>
      </c>
      <c r="Q3325" s="25">
        <v>94</v>
      </c>
      <c r="R3325" s="23" t="s">
        <v>108</v>
      </c>
      <c r="S3325" s="25">
        <v>40</v>
      </c>
      <c r="T3325" s="23" t="s">
        <v>71</v>
      </c>
    </row>
    <row r="3326" spans="1:20" x14ac:dyDescent="0.3">
      <c r="A3326" s="26">
        <v>44973</v>
      </c>
      <c r="B3326" s="23" t="s">
        <v>45</v>
      </c>
      <c r="C3326" s="23" t="s">
        <v>46</v>
      </c>
      <c r="D3326" s="23" t="s">
        <v>47</v>
      </c>
      <c r="E3326" s="25">
        <v>170</v>
      </c>
      <c r="F3326" s="24">
        <v>104</v>
      </c>
      <c r="G3326" s="24">
        <v>0</v>
      </c>
      <c r="H3326" s="24">
        <v>26</v>
      </c>
      <c r="I3326" s="23" t="s">
        <v>549</v>
      </c>
      <c r="J3326" s="24">
        <v>182</v>
      </c>
      <c r="K3326" s="23" t="s">
        <v>49</v>
      </c>
      <c r="L3326" s="32">
        <v>36</v>
      </c>
      <c r="M3326" s="31">
        <v>14</v>
      </c>
      <c r="N3326" s="31">
        <v>58</v>
      </c>
      <c r="O3326" s="30" t="s">
        <v>388</v>
      </c>
      <c r="P3326" s="25">
        <v>77</v>
      </c>
      <c r="Q3326" s="25">
        <v>99</v>
      </c>
      <c r="R3326" s="23" t="s">
        <v>104</v>
      </c>
      <c r="S3326" s="25">
        <v>47</v>
      </c>
      <c r="T3326" s="23" t="s">
        <v>121</v>
      </c>
    </row>
    <row r="3327" spans="1:20" x14ac:dyDescent="0.3">
      <c r="A3327" s="26">
        <v>44974</v>
      </c>
      <c r="B3327" s="23" t="s">
        <v>45</v>
      </c>
      <c r="C3327" s="23" t="s">
        <v>46</v>
      </c>
      <c r="D3327" s="23" t="s">
        <v>47</v>
      </c>
      <c r="E3327" s="25">
        <v>170</v>
      </c>
      <c r="F3327" s="24">
        <v>110</v>
      </c>
      <c r="G3327" s="24">
        <v>0</v>
      </c>
      <c r="H3327" s="24">
        <v>34</v>
      </c>
      <c r="I3327" s="23" t="s">
        <v>720</v>
      </c>
      <c r="J3327" s="24">
        <v>187</v>
      </c>
      <c r="K3327" s="23" t="s">
        <v>200</v>
      </c>
      <c r="L3327" s="30" t="s">
        <v>218</v>
      </c>
      <c r="M3327" s="31">
        <v>11</v>
      </c>
      <c r="N3327" s="31">
        <v>58</v>
      </c>
      <c r="O3327" s="30" t="s">
        <v>139</v>
      </c>
      <c r="P3327" s="25">
        <v>77</v>
      </c>
      <c r="Q3327" s="25">
        <v>100</v>
      </c>
      <c r="R3327" s="23" t="s">
        <v>475</v>
      </c>
      <c r="S3327" s="25">
        <v>51</v>
      </c>
      <c r="T3327" s="23" t="s">
        <v>117</v>
      </c>
    </row>
    <row r="3328" spans="1:20" x14ac:dyDescent="0.3">
      <c r="A3328" s="26">
        <v>44975</v>
      </c>
      <c r="B3328" s="23" t="s">
        <v>45</v>
      </c>
      <c r="C3328" s="23" t="s">
        <v>46</v>
      </c>
      <c r="D3328" s="23" t="s">
        <v>47</v>
      </c>
      <c r="E3328" s="25">
        <v>170</v>
      </c>
      <c r="F3328" s="24">
        <v>100</v>
      </c>
      <c r="G3328" s="24">
        <v>0</v>
      </c>
      <c r="H3328" s="24">
        <v>17</v>
      </c>
      <c r="I3328" s="23" t="s">
        <v>739</v>
      </c>
      <c r="J3328" s="24">
        <v>183</v>
      </c>
      <c r="K3328" s="23" t="s">
        <v>544</v>
      </c>
      <c r="L3328" s="32">
        <v>34</v>
      </c>
      <c r="M3328" s="31">
        <v>8</v>
      </c>
      <c r="N3328" s="31">
        <v>69</v>
      </c>
      <c r="O3328" s="30" t="s">
        <v>186</v>
      </c>
      <c r="P3328" s="25">
        <v>76</v>
      </c>
      <c r="Q3328" s="25">
        <v>100</v>
      </c>
      <c r="R3328" s="23" t="s">
        <v>51</v>
      </c>
      <c r="S3328" s="25">
        <v>46</v>
      </c>
      <c r="T3328" s="23" t="s">
        <v>206</v>
      </c>
    </row>
    <row r="3329" spans="1:20" x14ac:dyDescent="0.3">
      <c r="A3329" s="26">
        <v>44976</v>
      </c>
      <c r="B3329" s="23" t="s">
        <v>45</v>
      </c>
      <c r="C3329" s="23" t="s">
        <v>46</v>
      </c>
      <c r="D3329" s="23" t="s">
        <v>47</v>
      </c>
      <c r="E3329" s="25">
        <v>170</v>
      </c>
      <c r="F3329" s="24">
        <v>124</v>
      </c>
      <c r="G3329" s="24">
        <v>0</v>
      </c>
      <c r="H3329" s="24">
        <v>84</v>
      </c>
      <c r="I3329" s="23" t="s">
        <v>57</v>
      </c>
      <c r="J3329" s="24">
        <v>164</v>
      </c>
      <c r="K3329" s="23" t="s">
        <v>297</v>
      </c>
      <c r="L3329" s="32">
        <v>35</v>
      </c>
      <c r="M3329" s="31">
        <v>8</v>
      </c>
      <c r="N3329" s="31">
        <v>53</v>
      </c>
      <c r="O3329" s="30" t="s">
        <v>52</v>
      </c>
      <c r="P3329" s="25">
        <v>76</v>
      </c>
      <c r="Q3329" s="25">
        <v>95</v>
      </c>
      <c r="R3329" s="23" t="s">
        <v>162</v>
      </c>
      <c r="S3329" s="25">
        <v>60</v>
      </c>
      <c r="T3329" s="23" t="s">
        <v>121</v>
      </c>
    </row>
    <row r="3330" spans="1:20" x14ac:dyDescent="0.3">
      <c r="A3330" s="26">
        <v>44977</v>
      </c>
      <c r="B3330" s="23" t="s">
        <v>45</v>
      </c>
      <c r="C3330" s="23" t="s">
        <v>46</v>
      </c>
      <c r="D3330" s="23" t="s">
        <v>47</v>
      </c>
      <c r="E3330" s="25">
        <v>170</v>
      </c>
      <c r="F3330" s="24">
        <v>128</v>
      </c>
      <c r="G3330" s="24">
        <v>0</v>
      </c>
      <c r="H3330" s="24">
        <v>77</v>
      </c>
      <c r="I3330" s="23" t="s">
        <v>615</v>
      </c>
      <c r="J3330" s="24">
        <v>178</v>
      </c>
      <c r="K3330" s="23" t="s">
        <v>64</v>
      </c>
      <c r="L3330" s="30" t="s">
        <v>218</v>
      </c>
      <c r="M3330" s="31">
        <v>6</v>
      </c>
      <c r="N3330" s="31">
        <v>36</v>
      </c>
      <c r="O3330" s="30" t="s">
        <v>139</v>
      </c>
      <c r="P3330" s="25">
        <v>78</v>
      </c>
      <c r="Q3330" s="25">
        <v>93</v>
      </c>
      <c r="R3330" s="23" t="s">
        <v>475</v>
      </c>
      <c r="S3330" s="25">
        <v>61</v>
      </c>
      <c r="T3330" s="23" t="s">
        <v>64</v>
      </c>
    </row>
    <row r="3331" spans="1:20" x14ac:dyDescent="0.3">
      <c r="A3331" s="26">
        <v>44978</v>
      </c>
      <c r="B3331" s="23" t="s">
        <v>45</v>
      </c>
      <c r="C3331" s="23" t="s">
        <v>46</v>
      </c>
      <c r="D3331" s="23" t="s">
        <v>47</v>
      </c>
      <c r="E3331" s="25">
        <v>170</v>
      </c>
      <c r="F3331" s="24">
        <v>124</v>
      </c>
      <c r="G3331" s="24">
        <v>76</v>
      </c>
      <c r="H3331" s="24">
        <v>72</v>
      </c>
      <c r="I3331" s="23" t="s">
        <v>965</v>
      </c>
      <c r="J3331" s="24">
        <v>177</v>
      </c>
      <c r="K3331" s="23" t="s">
        <v>665</v>
      </c>
      <c r="L3331" s="32">
        <v>34</v>
      </c>
      <c r="M3331" s="31">
        <v>8</v>
      </c>
      <c r="N3331" s="31">
        <v>64</v>
      </c>
      <c r="O3331" s="30" t="s">
        <v>215</v>
      </c>
      <c r="P3331" s="25">
        <v>81</v>
      </c>
      <c r="Q3331" s="25">
        <v>99</v>
      </c>
      <c r="R3331" s="23" t="s">
        <v>249</v>
      </c>
      <c r="S3331" s="25">
        <v>56</v>
      </c>
      <c r="T3331" s="23" t="s">
        <v>117</v>
      </c>
    </row>
    <row r="3332" spans="1:20" x14ac:dyDescent="0.3">
      <c r="A3332" s="26">
        <v>44979</v>
      </c>
      <c r="B3332" s="23" t="s">
        <v>45</v>
      </c>
      <c r="C3332" s="23" t="s">
        <v>46</v>
      </c>
      <c r="D3332" s="23" t="s">
        <v>47</v>
      </c>
      <c r="E3332" s="25">
        <v>170</v>
      </c>
      <c r="F3332" s="24">
        <v>98</v>
      </c>
      <c r="G3332" s="24">
        <v>294</v>
      </c>
      <c r="H3332" s="24">
        <v>54</v>
      </c>
      <c r="I3332" s="23" t="s">
        <v>309</v>
      </c>
      <c r="J3332" s="24">
        <v>141</v>
      </c>
      <c r="K3332" s="23" t="s">
        <v>833</v>
      </c>
      <c r="L3332" s="32">
        <v>26</v>
      </c>
      <c r="M3332" s="31">
        <v>6</v>
      </c>
      <c r="N3332" s="31">
        <v>92</v>
      </c>
      <c r="O3332" s="30" t="s">
        <v>167</v>
      </c>
      <c r="P3332" s="25">
        <v>90</v>
      </c>
      <c r="Q3332" s="25">
        <v>100</v>
      </c>
      <c r="R3332" s="23" t="s">
        <v>51</v>
      </c>
      <c r="S3332" s="25">
        <v>77</v>
      </c>
      <c r="T3332" s="23" t="s">
        <v>215</v>
      </c>
    </row>
    <row r="3333" spans="1:20" x14ac:dyDescent="0.3">
      <c r="A3333" s="26">
        <v>44980</v>
      </c>
      <c r="B3333" s="23" t="s">
        <v>45</v>
      </c>
      <c r="C3333" s="23" t="s">
        <v>46</v>
      </c>
      <c r="D3333" s="23" t="s">
        <v>47</v>
      </c>
      <c r="E3333" s="25">
        <v>170</v>
      </c>
      <c r="F3333" s="24">
        <v>49</v>
      </c>
      <c r="G3333" s="24">
        <v>24</v>
      </c>
      <c r="H3333" s="24">
        <v>18</v>
      </c>
      <c r="I3333" s="23" t="s">
        <v>100</v>
      </c>
      <c r="J3333" s="24">
        <v>80</v>
      </c>
      <c r="K3333" s="23" t="s">
        <v>955</v>
      </c>
      <c r="L3333" s="32">
        <v>27</v>
      </c>
      <c r="M3333" s="31">
        <v>11</v>
      </c>
      <c r="N3333" s="31">
        <v>53</v>
      </c>
      <c r="O3333" s="30" t="s">
        <v>146</v>
      </c>
      <c r="P3333" s="25">
        <v>88</v>
      </c>
      <c r="Q3333" s="25">
        <v>98</v>
      </c>
      <c r="R3333" s="23" t="s">
        <v>51</v>
      </c>
      <c r="S3333" s="25">
        <v>73</v>
      </c>
      <c r="T3333" s="23" t="s">
        <v>186</v>
      </c>
    </row>
    <row r="3334" spans="1:20" x14ac:dyDescent="0.3">
      <c r="A3334" s="26">
        <v>44981</v>
      </c>
      <c r="B3334" s="23" t="s">
        <v>45</v>
      </c>
      <c r="C3334" s="23" t="s">
        <v>46</v>
      </c>
      <c r="D3334" s="23" t="s">
        <v>47</v>
      </c>
      <c r="E3334" s="25">
        <v>170</v>
      </c>
      <c r="F3334" s="24">
        <v>56</v>
      </c>
      <c r="G3334" s="24">
        <v>100</v>
      </c>
      <c r="H3334" s="24">
        <v>2</v>
      </c>
      <c r="I3334" s="23" t="s">
        <v>279</v>
      </c>
      <c r="J3334" s="24">
        <v>111</v>
      </c>
      <c r="K3334" s="23" t="s">
        <v>535</v>
      </c>
      <c r="L3334" s="30" t="s">
        <v>116</v>
      </c>
      <c r="M3334" s="31">
        <v>3</v>
      </c>
      <c r="N3334" s="31">
        <v>47</v>
      </c>
      <c r="O3334" s="30" t="s">
        <v>146</v>
      </c>
      <c r="P3334" s="25">
        <v>70</v>
      </c>
      <c r="Q3334" s="25">
        <v>99</v>
      </c>
      <c r="R3334" s="23" t="s">
        <v>51</v>
      </c>
      <c r="S3334" s="25">
        <v>50</v>
      </c>
      <c r="T3334" s="23" t="s">
        <v>129</v>
      </c>
    </row>
    <row r="3335" spans="1:20" x14ac:dyDescent="0.3">
      <c r="A3335" s="26">
        <v>44982</v>
      </c>
      <c r="B3335" s="23" t="s">
        <v>45</v>
      </c>
      <c r="C3335" s="23" t="s">
        <v>46</v>
      </c>
      <c r="D3335" s="23" t="s">
        <v>47</v>
      </c>
      <c r="E3335" s="25">
        <v>170</v>
      </c>
      <c r="F3335" s="24">
        <v>78</v>
      </c>
      <c r="G3335" s="24">
        <v>6</v>
      </c>
      <c r="H3335" s="24">
        <v>44</v>
      </c>
      <c r="I3335" s="23" t="s">
        <v>854</v>
      </c>
      <c r="J3335" s="24">
        <v>112</v>
      </c>
      <c r="K3335" s="23" t="s">
        <v>992</v>
      </c>
      <c r="L3335" s="32">
        <v>35</v>
      </c>
      <c r="M3335" s="31">
        <v>0</v>
      </c>
      <c r="N3335" s="31">
        <v>39</v>
      </c>
      <c r="O3335" s="30" t="s">
        <v>486</v>
      </c>
      <c r="P3335" s="25">
        <v>85</v>
      </c>
      <c r="Q3335" s="25">
        <v>98</v>
      </c>
      <c r="R3335" s="23" t="s">
        <v>51</v>
      </c>
      <c r="S3335" s="25">
        <v>69</v>
      </c>
      <c r="T3335" s="23" t="s">
        <v>167</v>
      </c>
    </row>
    <row r="3336" spans="1:20" x14ac:dyDescent="0.3">
      <c r="A3336" s="26">
        <v>44983</v>
      </c>
      <c r="B3336" s="23" t="s">
        <v>45</v>
      </c>
      <c r="C3336" s="23" t="s">
        <v>46</v>
      </c>
      <c r="D3336" s="23" t="s">
        <v>47</v>
      </c>
      <c r="E3336" s="25">
        <v>170</v>
      </c>
      <c r="F3336" s="24">
        <v>64</v>
      </c>
      <c r="G3336" s="24">
        <v>20</v>
      </c>
      <c r="H3336" s="24">
        <v>39</v>
      </c>
      <c r="I3336" s="23" t="s">
        <v>172</v>
      </c>
      <c r="J3336" s="24">
        <v>90</v>
      </c>
      <c r="K3336" s="23" t="s">
        <v>489</v>
      </c>
      <c r="L3336" s="32">
        <v>36</v>
      </c>
      <c r="M3336" s="31">
        <v>3</v>
      </c>
      <c r="N3336" s="31">
        <v>64</v>
      </c>
      <c r="O3336" s="30" t="s">
        <v>94</v>
      </c>
      <c r="P3336" s="25">
        <v>83</v>
      </c>
      <c r="Q3336" s="25">
        <v>98</v>
      </c>
      <c r="R3336" s="23" t="s">
        <v>51</v>
      </c>
      <c r="S3336" s="25">
        <v>67</v>
      </c>
      <c r="T3336" s="23" t="s">
        <v>52</v>
      </c>
    </row>
    <row r="3337" spans="1:20" x14ac:dyDescent="0.3">
      <c r="A3337" s="26">
        <v>44984</v>
      </c>
      <c r="B3337" s="23" t="s">
        <v>45</v>
      </c>
      <c r="C3337" s="23" t="s">
        <v>46</v>
      </c>
      <c r="D3337" s="23" t="s">
        <v>47</v>
      </c>
      <c r="E3337" s="25">
        <v>170</v>
      </c>
      <c r="F3337" s="24">
        <v>50</v>
      </c>
      <c r="G3337" s="24">
        <v>0</v>
      </c>
      <c r="H3337" s="24">
        <v>15</v>
      </c>
      <c r="I3337" s="23" t="s">
        <v>51</v>
      </c>
      <c r="J3337" s="24">
        <v>85</v>
      </c>
      <c r="K3337" s="23" t="s">
        <v>569</v>
      </c>
      <c r="L3337" s="30" t="s">
        <v>263</v>
      </c>
      <c r="M3337" s="31">
        <v>11</v>
      </c>
      <c r="N3337" s="31">
        <v>69</v>
      </c>
      <c r="O3337" s="30" t="s">
        <v>64</v>
      </c>
      <c r="P3337" s="25">
        <v>64</v>
      </c>
      <c r="Q3337" s="25">
        <v>92</v>
      </c>
      <c r="R3337" s="23" t="s">
        <v>51</v>
      </c>
      <c r="S3337" s="25">
        <v>43</v>
      </c>
      <c r="T3337" s="23" t="s">
        <v>215</v>
      </c>
    </row>
    <row r="3338" spans="1:20" x14ac:dyDescent="0.3">
      <c r="A3338" s="26">
        <v>44985</v>
      </c>
      <c r="B3338" s="23" t="s">
        <v>45</v>
      </c>
      <c r="C3338" s="23" t="s">
        <v>46</v>
      </c>
      <c r="D3338" s="23" t="s">
        <v>47</v>
      </c>
      <c r="E3338" s="25">
        <v>170</v>
      </c>
      <c r="F3338" s="24">
        <v>56</v>
      </c>
      <c r="G3338" s="24">
        <v>6</v>
      </c>
      <c r="H3338" s="24">
        <v>32</v>
      </c>
      <c r="I3338" s="23" t="s">
        <v>51</v>
      </c>
      <c r="J3338" s="24">
        <v>81</v>
      </c>
      <c r="K3338" s="23" t="s">
        <v>489</v>
      </c>
      <c r="L3338" s="32">
        <v>36</v>
      </c>
      <c r="M3338" s="31">
        <v>8</v>
      </c>
      <c r="N3338" s="31">
        <v>39</v>
      </c>
      <c r="O3338" s="30" t="s">
        <v>121</v>
      </c>
      <c r="P3338" s="25">
        <v>68</v>
      </c>
      <c r="Q3338" s="25">
        <v>93</v>
      </c>
      <c r="R3338" s="23" t="s">
        <v>520</v>
      </c>
      <c r="S3338" s="25">
        <v>52</v>
      </c>
      <c r="T3338" s="23" t="s">
        <v>52</v>
      </c>
    </row>
    <row r="3339" spans="1:20" x14ac:dyDescent="0.3">
      <c r="A3339" s="26">
        <v>44986</v>
      </c>
      <c r="B3339" s="23" t="s">
        <v>45</v>
      </c>
      <c r="C3339" s="23" t="s">
        <v>46</v>
      </c>
      <c r="D3339" s="23" t="s">
        <v>47</v>
      </c>
      <c r="E3339" s="25">
        <v>170</v>
      </c>
      <c r="F3339" s="24">
        <v>32</v>
      </c>
      <c r="G3339" s="24">
        <v>40</v>
      </c>
      <c r="H3339" s="24">
        <v>2</v>
      </c>
      <c r="I3339" s="23" t="s">
        <v>1076</v>
      </c>
      <c r="J3339" s="24">
        <v>62</v>
      </c>
      <c r="K3339" s="23" t="s">
        <v>699</v>
      </c>
      <c r="L3339" s="32">
        <v>99</v>
      </c>
      <c r="M3339" s="31">
        <v>8</v>
      </c>
      <c r="N3339" s="31">
        <v>36</v>
      </c>
      <c r="O3339" s="30" t="s">
        <v>129</v>
      </c>
      <c r="P3339" s="25">
        <v>89</v>
      </c>
      <c r="Q3339" s="25">
        <v>99</v>
      </c>
      <c r="R3339" s="23" t="s">
        <v>51</v>
      </c>
      <c r="S3339" s="25">
        <v>84</v>
      </c>
      <c r="T3339" s="23" t="s">
        <v>81</v>
      </c>
    </row>
    <row r="3340" spans="1:20" x14ac:dyDescent="0.3">
      <c r="A3340" s="26">
        <v>44987</v>
      </c>
      <c r="B3340" s="23" t="s">
        <v>45</v>
      </c>
      <c r="C3340" s="23" t="s">
        <v>46</v>
      </c>
      <c r="D3340" s="23" t="s">
        <v>47</v>
      </c>
      <c r="E3340" s="25">
        <v>170</v>
      </c>
      <c r="F3340" s="24">
        <v>74</v>
      </c>
      <c r="G3340" s="24">
        <v>0</v>
      </c>
      <c r="H3340" s="24">
        <v>22</v>
      </c>
      <c r="I3340" s="23" t="s">
        <v>477</v>
      </c>
      <c r="J3340" s="24">
        <v>126</v>
      </c>
      <c r="K3340" s="23" t="s">
        <v>574</v>
      </c>
      <c r="L3340" s="32">
        <v>99</v>
      </c>
      <c r="M3340" s="31">
        <v>8</v>
      </c>
      <c r="N3340" s="31">
        <v>47</v>
      </c>
      <c r="O3340" s="30" t="s">
        <v>51</v>
      </c>
      <c r="P3340" s="25">
        <v>71</v>
      </c>
      <c r="Q3340" s="25">
        <v>98</v>
      </c>
      <c r="R3340" s="23" t="s">
        <v>51</v>
      </c>
      <c r="S3340" s="25">
        <v>47</v>
      </c>
      <c r="T3340" s="23" t="s">
        <v>51</v>
      </c>
    </row>
    <row r="3341" spans="1:20" x14ac:dyDescent="0.3">
      <c r="A3341" s="26">
        <v>44988</v>
      </c>
      <c r="B3341" s="23" t="s">
        <v>45</v>
      </c>
      <c r="C3341" s="23" t="s">
        <v>46</v>
      </c>
      <c r="D3341" s="23" t="s">
        <v>47</v>
      </c>
      <c r="E3341" s="25">
        <v>170</v>
      </c>
      <c r="F3341" s="24">
        <v>66</v>
      </c>
      <c r="G3341" s="24">
        <v>0</v>
      </c>
      <c r="H3341" s="24">
        <v>6</v>
      </c>
      <c r="I3341" s="23" t="s">
        <v>798</v>
      </c>
      <c r="J3341" s="24">
        <v>127</v>
      </c>
      <c r="K3341" s="23" t="s">
        <v>339</v>
      </c>
      <c r="L3341" s="30" t="s">
        <v>84</v>
      </c>
      <c r="M3341" s="31">
        <v>11</v>
      </c>
      <c r="N3341" s="31">
        <v>64</v>
      </c>
      <c r="O3341" s="30" t="s">
        <v>129</v>
      </c>
      <c r="P3341" s="25">
        <v>72</v>
      </c>
      <c r="Q3341" s="25">
        <v>99</v>
      </c>
      <c r="R3341" s="23" t="s">
        <v>258</v>
      </c>
      <c r="S3341" s="25">
        <v>53</v>
      </c>
      <c r="T3341" s="23" t="s">
        <v>113</v>
      </c>
    </row>
    <row r="3342" spans="1:20" x14ac:dyDescent="0.3">
      <c r="A3342" s="26">
        <v>44989</v>
      </c>
      <c r="B3342" s="23" t="s">
        <v>45</v>
      </c>
      <c r="C3342" s="23" t="s">
        <v>46</v>
      </c>
      <c r="D3342" s="23" t="s">
        <v>47</v>
      </c>
      <c r="E3342" s="25">
        <v>170</v>
      </c>
      <c r="F3342" s="24">
        <v>76</v>
      </c>
      <c r="G3342" s="24">
        <v>0</v>
      </c>
      <c r="H3342" s="24">
        <v>7</v>
      </c>
      <c r="I3342" s="23" t="s">
        <v>504</v>
      </c>
      <c r="J3342" s="24">
        <v>144</v>
      </c>
      <c r="K3342" s="23" t="s">
        <v>146</v>
      </c>
      <c r="L3342" s="30" t="s">
        <v>263</v>
      </c>
      <c r="M3342" s="31">
        <v>6</v>
      </c>
      <c r="N3342" s="31">
        <v>61</v>
      </c>
      <c r="O3342" s="30" t="s">
        <v>91</v>
      </c>
      <c r="P3342" s="25">
        <v>69</v>
      </c>
      <c r="Q3342" s="25">
        <v>99</v>
      </c>
      <c r="R3342" s="23" t="s">
        <v>239</v>
      </c>
      <c r="S3342" s="25">
        <v>46</v>
      </c>
      <c r="T3342" s="23" t="s">
        <v>215</v>
      </c>
    </row>
    <row r="3343" spans="1:20" x14ac:dyDescent="0.3">
      <c r="A3343" s="26">
        <v>44990</v>
      </c>
      <c r="B3343" s="23" t="s">
        <v>45</v>
      </c>
      <c r="C3343" s="23" t="s">
        <v>46</v>
      </c>
      <c r="D3343" s="23" t="s">
        <v>47</v>
      </c>
      <c r="E3343" s="25">
        <v>170</v>
      </c>
      <c r="F3343" s="24">
        <v>76</v>
      </c>
      <c r="G3343" s="24">
        <v>0</v>
      </c>
      <c r="H3343" s="24">
        <v>-1</v>
      </c>
      <c r="I3343" s="23" t="s">
        <v>482</v>
      </c>
      <c r="J3343" s="24">
        <v>152</v>
      </c>
      <c r="K3343" s="23" t="s">
        <v>873</v>
      </c>
      <c r="L3343" s="30" t="s">
        <v>263</v>
      </c>
      <c r="M3343" s="31">
        <v>8</v>
      </c>
      <c r="N3343" s="31">
        <v>56</v>
      </c>
      <c r="O3343" s="30" t="s">
        <v>169</v>
      </c>
      <c r="P3343" s="25">
        <v>74</v>
      </c>
      <c r="Q3343" s="25">
        <v>100</v>
      </c>
      <c r="R3343" s="23" t="s">
        <v>51</v>
      </c>
      <c r="S3343" s="25">
        <v>54</v>
      </c>
      <c r="T3343" s="23" t="s">
        <v>128</v>
      </c>
    </row>
    <row r="3344" spans="1:20" x14ac:dyDescent="0.3">
      <c r="A3344" s="26">
        <v>44991</v>
      </c>
      <c r="B3344" s="23" t="s">
        <v>45</v>
      </c>
      <c r="C3344" s="23" t="s">
        <v>46</v>
      </c>
      <c r="D3344" s="23" t="s">
        <v>47</v>
      </c>
      <c r="E3344" s="25">
        <v>170</v>
      </c>
      <c r="F3344" s="24">
        <v>84</v>
      </c>
      <c r="G3344" s="24">
        <v>0</v>
      </c>
      <c r="H3344" s="24">
        <v>18</v>
      </c>
      <c r="I3344" s="23" t="s">
        <v>48</v>
      </c>
      <c r="J3344" s="24">
        <v>150</v>
      </c>
      <c r="K3344" s="23" t="s">
        <v>1171</v>
      </c>
      <c r="L3344" s="32">
        <v>28</v>
      </c>
      <c r="M3344" s="31">
        <v>6</v>
      </c>
      <c r="N3344" s="31">
        <v>50</v>
      </c>
      <c r="O3344" s="30" t="s">
        <v>129</v>
      </c>
      <c r="P3344" s="25">
        <v>80</v>
      </c>
      <c r="Q3344" s="25">
        <v>99</v>
      </c>
      <c r="R3344" s="23" t="s">
        <v>51</v>
      </c>
      <c r="S3344" s="25">
        <v>61</v>
      </c>
      <c r="T3344" s="23" t="s">
        <v>113</v>
      </c>
    </row>
    <row r="3345" spans="1:20" x14ac:dyDescent="0.3">
      <c r="A3345" s="26">
        <v>44992</v>
      </c>
      <c r="B3345" s="23" t="s">
        <v>45</v>
      </c>
      <c r="C3345" s="23" t="s">
        <v>46</v>
      </c>
      <c r="D3345" s="23" t="s">
        <v>47</v>
      </c>
      <c r="E3345" s="25">
        <v>170</v>
      </c>
      <c r="F3345" s="24">
        <v>132</v>
      </c>
      <c r="G3345" s="24">
        <v>0</v>
      </c>
      <c r="H3345" s="24">
        <v>82</v>
      </c>
      <c r="I3345" s="23" t="s">
        <v>51</v>
      </c>
      <c r="J3345" s="24">
        <v>183</v>
      </c>
      <c r="K3345" s="23" t="s">
        <v>268</v>
      </c>
      <c r="L3345" s="32">
        <v>99</v>
      </c>
      <c r="M3345" s="31">
        <v>8</v>
      </c>
      <c r="N3345" s="31">
        <v>86</v>
      </c>
      <c r="O3345" s="30" t="s">
        <v>88</v>
      </c>
      <c r="P3345" s="25">
        <v>69</v>
      </c>
      <c r="Q3345" s="25">
        <v>97</v>
      </c>
      <c r="R3345" s="23" t="s">
        <v>51</v>
      </c>
      <c r="S3345" s="25">
        <v>47</v>
      </c>
      <c r="T3345" s="23" t="s">
        <v>133</v>
      </c>
    </row>
    <row r="3346" spans="1:20" x14ac:dyDescent="0.3">
      <c r="A3346" s="26">
        <v>44993</v>
      </c>
      <c r="B3346" s="23" t="s">
        <v>45</v>
      </c>
      <c r="C3346" s="23" t="s">
        <v>46</v>
      </c>
      <c r="D3346" s="23" t="s">
        <v>47</v>
      </c>
      <c r="E3346" s="25">
        <v>170</v>
      </c>
      <c r="F3346" s="24">
        <v>171</v>
      </c>
      <c r="G3346" s="24">
        <v>24</v>
      </c>
      <c r="H3346" s="24">
        <v>114</v>
      </c>
      <c r="I3346" s="23" t="s">
        <v>272</v>
      </c>
      <c r="J3346" s="24">
        <v>228</v>
      </c>
      <c r="K3346" s="23" t="s">
        <v>611</v>
      </c>
      <c r="L3346" s="32">
        <v>12</v>
      </c>
      <c r="M3346" s="31">
        <v>25</v>
      </c>
      <c r="N3346" s="31">
        <v>122</v>
      </c>
      <c r="O3346" s="30" t="s">
        <v>277</v>
      </c>
      <c r="P3346" s="25">
        <v>47</v>
      </c>
      <c r="Q3346" s="25">
        <v>76</v>
      </c>
      <c r="R3346" s="23" t="s">
        <v>209</v>
      </c>
      <c r="S3346" s="25">
        <v>38</v>
      </c>
      <c r="T3346" s="23" t="s">
        <v>300</v>
      </c>
    </row>
    <row r="3347" spans="1:20" x14ac:dyDescent="0.3">
      <c r="A3347" s="26">
        <v>44994</v>
      </c>
      <c r="B3347" s="23" t="s">
        <v>45</v>
      </c>
      <c r="C3347" s="23" t="s">
        <v>46</v>
      </c>
      <c r="D3347" s="23" t="s">
        <v>47</v>
      </c>
      <c r="E3347" s="25">
        <v>170</v>
      </c>
      <c r="F3347" s="24">
        <v>138</v>
      </c>
      <c r="G3347" s="24">
        <v>0</v>
      </c>
      <c r="H3347" s="24">
        <v>64</v>
      </c>
      <c r="I3347" s="23" t="s">
        <v>210</v>
      </c>
      <c r="J3347" s="24">
        <v>212</v>
      </c>
      <c r="K3347" s="23" t="s">
        <v>777</v>
      </c>
      <c r="L3347" s="32">
        <v>27</v>
      </c>
      <c r="M3347" s="31">
        <v>22</v>
      </c>
      <c r="N3347" s="31">
        <v>178</v>
      </c>
      <c r="O3347" s="30" t="s">
        <v>91</v>
      </c>
      <c r="P3347" s="25">
        <v>58</v>
      </c>
      <c r="Q3347" s="25">
        <v>97</v>
      </c>
      <c r="R3347" s="23" t="s">
        <v>347</v>
      </c>
      <c r="S3347" s="25">
        <v>33</v>
      </c>
      <c r="T3347" s="23" t="s">
        <v>201</v>
      </c>
    </row>
    <row r="3348" spans="1:20" x14ac:dyDescent="0.3">
      <c r="A3348" s="26">
        <v>44995</v>
      </c>
      <c r="B3348" s="23" t="s">
        <v>45</v>
      </c>
      <c r="C3348" s="23" t="s">
        <v>46</v>
      </c>
      <c r="D3348" s="23" t="s">
        <v>47</v>
      </c>
      <c r="E3348" s="25">
        <v>170</v>
      </c>
      <c r="F3348" s="24">
        <v>184</v>
      </c>
      <c r="G3348" s="24">
        <v>0</v>
      </c>
      <c r="H3348" s="24">
        <v>93</v>
      </c>
      <c r="I3348" s="23" t="s">
        <v>120</v>
      </c>
      <c r="J3348" s="24">
        <v>275</v>
      </c>
      <c r="K3348" s="23" t="s">
        <v>357</v>
      </c>
      <c r="L3348" s="32">
        <v>29</v>
      </c>
      <c r="M3348" s="31">
        <v>14</v>
      </c>
      <c r="N3348" s="31">
        <v>92</v>
      </c>
      <c r="O3348" s="30" t="s">
        <v>59</v>
      </c>
      <c r="P3348" s="25">
        <v>49</v>
      </c>
      <c r="Q3348" s="25">
        <v>78</v>
      </c>
      <c r="R3348" s="23" t="s">
        <v>159</v>
      </c>
      <c r="S3348" s="25">
        <v>32</v>
      </c>
      <c r="T3348" s="23" t="s">
        <v>388</v>
      </c>
    </row>
    <row r="3349" spans="1:20" x14ac:dyDescent="0.3">
      <c r="A3349" s="26">
        <v>44996</v>
      </c>
      <c r="B3349" s="23" t="s">
        <v>45</v>
      </c>
      <c r="C3349" s="23" t="s">
        <v>46</v>
      </c>
      <c r="D3349" s="23" t="s">
        <v>47</v>
      </c>
      <c r="E3349" s="25">
        <v>170</v>
      </c>
      <c r="F3349" s="24">
        <v>176</v>
      </c>
      <c r="G3349" s="24">
        <v>26</v>
      </c>
      <c r="H3349" s="24">
        <v>107</v>
      </c>
      <c r="I3349" s="23" t="s">
        <v>51</v>
      </c>
      <c r="J3349" s="24">
        <v>244</v>
      </c>
      <c r="K3349" s="23" t="s">
        <v>215</v>
      </c>
      <c r="L3349" s="32">
        <v>29</v>
      </c>
      <c r="M3349" s="31">
        <v>11</v>
      </c>
      <c r="N3349" s="31">
        <v>114</v>
      </c>
      <c r="O3349" s="30" t="s">
        <v>91</v>
      </c>
      <c r="P3349" s="25">
        <v>76</v>
      </c>
      <c r="Q3349" s="25">
        <v>99</v>
      </c>
      <c r="R3349" s="23" t="s">
        <v>51</v>
      </c>
      <c r="S3349" s="25">
        <v>45</v>
      </c>
      <c r="T3349" s="23" t="s">
        <v>215</v>
      </c>
    </row>
    <row r="3350" spans="1:20" x14ac:dyDescent="0.3">
      <c r="A3350" s="26">
        <v>44997</v>
      </c>
      <c r="B3350" s="23" t="s">
        <v>45</v>
      </c>
      <c r="C3350" s="23" t="s">
        <v>46</v>
      </c>
      <c r="D3350" s="23" t="s">
        <v>47</v>
      </c>
      <c r="E3350" s="25">
        <v>170</v>
      </c>
      <c r="F3350" s="24">
        <v>172</v>
      </c>
      <c r="G3350" s="24">
        <v>0</v>
      </c>
      <c r="H3350" s="24">
        <v>116</v>
      </c>
      <c r="I3350" s="23" t="s">
        <v>100</v>
      </c>
      <c r="J3350" s="24">
        <v>229</v>
      </c>
      <c r="K3350" s="23" t="s">
        <v>339</v>
      </c>
      <c r="L3350" s="30" t="s">
        <v>263</v>
      </c>
      <c r="M3350" s="31">
        <v>11</v>
      </c>
      <c r="N3350" s="31">
        <v>75</v>
      </c>
      <c r="O3350" s="30" t="s">
        <v>264</v>
      </c>
      <c r="P3350" s="25">
        <v>79</v>
      </c>
      <c r="Q3350" s="25">
        <v>100</v>
      </c>
      <c r="R3350" s="23" t="s">
        <v>51</v>
      </c>
      <c r="S3350" s="25">
        <v>61</v>
      </c>
      <c r="T3350" s="23" t="s">
        <v>51</v>
      </c>
    </row>
    <row r="3351" spans="1:20" x14ac:dyDescent="0.3">
      <c r="A3351" s="26">
        <v>44998</v>
      </c>
      <c r="B3351" s="23" t="s">
        <v>45</v>
      </c>
      <c r="C3351" s="23" t="s">
        <v>46</v>
      </c>
      <c r="D3351" s="23" t="s">
        <v>47</v>
      </c>
      <c r="E3351" s="25">
        <v>170</v>
      </c>
      <c r="F3351" s="24">
        <v>154</v>
      </c>
      <c r="G3351" s="24">
        <v>4</v>
      </c>
      <c r="H3351" s="24">
        <v>81</v>
      </c>
      <c r="I3351" s="23" t="s">
        <v>653</v>
      </c>
      <c r="J3351" s="24">
        <v>227</v>
      </c>
      <c r="K3351" s="23" t="s">
        <v>429</v>
      </c>
      <c r="L3351" s="32">
        <v>27</v>
      </c>
      <c r="M3351" s="31">
        <v>19</v>
      </c>
      <c r="N3351" s="31">
        <v>211</v>
      </c>
      <c r="O3351" s="30" t="s">
        <v>158</v>
      </c>
      <c r="P3351" s="25">
        <v>56</v>
      </c>
      <c r="Q3351" s="25">
        <v>97</v>
      </c>
      <c r="R3351" s="23" t="s">
        <v>51</v>
      </c>
      <c r="S3351" s="25">
        <v>29</v>
      </c>
      <c r="T3351" s="23" t="s">
        <v>51</v>
      </c>
    </row>
    <row r="3352" spans="1:20" x14ac:dyDescent="0.3">
      <c r="A3352" s="26">
        <v>44999</v>
      </c>
      <c r="B3352" s="23" t="s">
        <v>45</v>
      </c>
      <c r="C3352" s="23" t="s">
        <v>46</v>
      </c>
      <c r="D3352" s="23" t="s">
        <v>47</v>
      </c>
      <c r="E3352" s="25">
        <v>170</v>
      </c>
      <c r="F3352" s="24">
        <v>133</v>
      </c>
      <c r="G3352" s="24">
        <v>0</v>
      </c>
      <c r="H3352" s="24">
        <v>78</v>
      </c>
      <c r="I3352" s="23" t="s">
        <v>654</v>
      </c>
      <c r="J3352" s="24">
        <v>188</v>
      </c>
      <c r="K3352" s="23" t="s">
        <v>197</v>
      </c>
      <c r="L3352" s="32">
        <v>28</v>
      </c>
      <c r="M3352" s="31">
        <v>19</v>
      </c>
      <c r="N3352" s="31">
        <v>111</v>
      </c>
      <c r="O3352" s="30" t="s">
        <v>124</v>
      </c>
      <c r="P3352" s="25">
        <v>59</v>
      </c>
      <c r="Q3352" s="25">
        <v>91</v>
      </c>
      <c r="R3352" s="23" t="s">
        <v>100</v>
      </c>
      <c r="S3352" s="25">
        <v>38</v>
      </c>
      <c r="T3352" s="23" t="s">
        <v>179</v>
      </c>
    </row>
    <row r="3353" spans="1:20" x14ac:dyDescent="0.3">
      <c r="A3353" s="26">
        <v>45000</v>
      </c>
      <c r="B3353" s="23" t="s">
        <v>45</v>
      </c>
      <c r="C3353" s="23" t="s">
        <v>46</v>
      </c>
      <c r="D3353" s="23" t="s">
        <v>47</v>
      </c>
      <c r="E3353" s="25">
        <v>170</v>
      </c>
      <c r="F3353" s="24">
        <v>129</v>
      </c>
      <c r="G3353" s="24">
        <v>0</v>
      </c>
      <c r="H3353" s="24">
        <v>44</v>
      </c>
      <c r="I3353" s="23" t="s">
        <v>479</v>
      </c>
      <c r="J3353" s="24">
        <v>214</v>
      </c>
      <c r="K3353" s="23" t="s">
        <v>955</v>
      </c>
      <c r="L3353" s="30" t="s">
        <v>263</v>
      </c>
      <c r="M3353" s="31">
        <v>8</v>
      </c>
      <c r="N3353" s="31">
        <v>53</v>
      </c>
      <c r="O3353" s="30" t="s">
        <v>61</v>
      </c>
      <c r="P3353" s="25">
        <v>69</v>
      </c>
      <c r="Q3353" s="25">
        <v>97</v>
      </c>
      <c r="R3353" s="23" t="s">
        <v>74</v>
      </c>
      <c r="S3353" s="25">
        <v>46</v>
      </c>
      <c r="T3353" s="23" t="s">
        <v>206</v>
      </c>
    </row>
    <row r="3354" spans="1:20" x14ac:dyDescent="0.3">
      <c r="A3354" s="26">
        <v>45001</v>
      </c>
      <c r="B3354" s="23" t="s">
        <v>45</v>
      </c>
      <c r="C3354" s="23" t="s">
        <v>46</v>
      </c>
      <c r="D3354" s="23" t="s">
        <v>47</v>
      </c>
      <c r="E3354" s="25">
        <v>170</v>
      </c>
      <c r="F3354" s="24">
        <v>159</v>
      </c>
      <c r="G3354" s="24">
        <v>0</v>
      </c>
      <c r="H3354" s="24">
        <v>85</v>
      </c>
      <c r="I3354" s="23" t="s">
        <v>51</v>
      </c>
      <c r="J3354" s="24">
        <v>233</v>
      </c>
      <c r="K3354" s="23" t="s">
        <v>613</v>
      </c>
      <c r="L3354" s="32">
        <v>36</v>
      </c>
      <c r="M3354" s="31">
        <v>11</v>
      </c>
      <c r="N3354" s="31">
        <v>89</v>
      </c>
      <c r="O3354" s="30" t="s">
        <v>769</v>
      </c>
      <c r="P3354" s="25">
        <v>65</v>
      </c>
      <c r="Q3354" s="25">
        <v>92</v>
      </c>
      <c r="R3354" s="23" t="s">
        <v>51</v>
      </c>
      <c r="S3354" s="25">
        <v>36</v>
      </c>
      <c r="T3354" s="23" t="s">
        <v>128</v>
      </c>
    </row>
    <row r="3355" spans="1:20" x14ac:dyDescent="0.3">
      <c r="A3355" s="26">
        <v>45002</v>
      </c>
      <c r="B3355" s="23" t="s">
        <v>45</v>
      </c>
      <c r="C3355" s="23" t="s">
        <v>46</v>
      </c>
      <c r="D3355" s="23" t="s">
        <v>47</v>
      </c>
      <c r="E3355" s="25">
        <v>170</v>
      </c>
      <c r="F3355" s="24">
        <v>140</v>
      </c>
      <c r="G3355" s="24">
        <v>6</v>
      </c>
      <c r="H3355" s="24">
        <v>79</v>
      </c>
      <c r="I3355" s="23" t="s">
        <v>523</v>
      </c>
      <c r="J3355" s="24">
        <v>200</v>
      </c>
      <c r="K3355" s="23" t="s">
        <v>50</v>
      </c>
      <c r="L3355" s="32">
        <v>23</v>
      </c>
      <c r="M3355" s="31">
        <v>11</v>
      </c>
      <c r="N3355" s="31">
        <v>103</v>
      </c>
      <c r="O3355" s="30" t="s">
        <v>143</v>
      </c>
      <c r="P3355" s="25">
        <v>65</v>
      </c>
      <c r="Q3355" s="25">
        <v>99</v>
      </c>
      <c r="R3355" s="23" t="s">
        <v>74</v>
      </c>
      <c r="S3355" s="25">
        <v>40</v>
      </c>
      <c r="T3355" s="23" t="s">
        <v>148</v>
      </c>
    </row>
    <row r="3356" spans="1:20" x14ac:dyDescent="0.3">
      <c r="A3356" s="26">
        <v>45003</v>
      </c>
      <c r="B3356" s="23" t="s">
        <v>45</v>
      </c>
      <c r="C3356" s="23" t="s">
        <v>46</v>
      </c>
      <c r="D3356" s="23" t="s">
        <v>47</v>
      </c>
      <c r="E3356" s="25">
        <v>170</v>
      </c>
      <c r="F3356" s="24">
        <v>126</v>
      </c>
      <c r="G3356" s="24">
        <v>36</v>
      </c>
      <c r="H3356" s="24">
        <v>78</v>
      </c>
      <c r="I3356" s="23" t="s">
        <v>789</v>
      </c>
      <c r="J3356" s="24">
        <v>173</v>
      </c>
      <c r="K3356" s="23" t="s">
        <v>81</v>
      </c>
      <c r="L3356" s="32">
        <v>20</v>
      </c>
      <c r="M3356" s="31">
        <v>8</v>
      </c>
      <c r="N3356" s="31">
        <v>83</v>
      </c>
      <c r="O3356" s="30" t="s">
        <v>209</v>
      </c>
      <c r="P3356" s="25">
        <v>81</v>
      </c>
      <c r="Q3356" s="25">
        <v>95</v>
      </c>
      <c r="R3356" s="23" t="s">
        <v>108</v>
      </c>
      <c r="S3356" s="25">
        <v>54</v>
      </c>
      <c r="T3356" s="23" t="s">
        <v>148</v>
      </c>
    </row>
    <row r="3357" spans="1:20" x14ac:dyDescent="0.3">
      <c r="A3357" s="26">
        <v>45004</v>
      </c>
      <c r="B3357" s="23" t="s">
        <v>45</v>
      </c>
      <c r="C3357" s="23" t="s">
        <v>46</v>
      </c>
      <c r="D3357" s="23" t="s">
        <v>47</v>
      </c>
      <c r="E3357" s="25">
        <v>170</v>
      </c>
      <c r="F3357" s="24">
        <v>126</v>
      </c>
      <c r="G3357" s="24">
        <v>0</v>
      </c>
      <c r="H3357" s="24">
        <v>68</v>
      </c>
      <c r="I3357" s="23" t="s">
        <v>241</v>
      </c>
      <c r="J3357" s="24">
        <v>185</v>
      </c>
      <c r="K3357" s="23" t="s">
        <v>464</v>
      </c>
      <c r="L3357" s="30" t="s">
        <v>218</v>
      </c>
      <c r="M3357" s="31">
        <v>14</v>
      </c>
      <c r="N3357" s="31">
        <v>75</v>
      </c>
      <c r="O3357" s="30" t="s">
        <v>94</v>
      </c>
      <c r="P3357" s="25">
        <v>73</v>
      </c>
      <c r="Q3357" s="25">
        <v>99</v>
      </c>
      <c r="R3357" s="23" t="s">
        <v>239</v>
      </c>
      <c r="S3357" s="25">
        <v>46</v>
      </c>
      <c r="T3357" s="23" t="s">
        <v>264</v>
      </c>
    </row>
    <row r="3358" spans="1:20" x14ac:dyDescent="0.3">
      <c r="A3358" s="26">
        <v>45005</v>
      </c>
      <c r="B3358" s="23" t="s">
        <v>45</v>
      </c>
      <c r="C3358" s="23" t="s">
        <v>46</v>
      </c>
      <c r="D3358" s="23" t="s">
        <v>47</v>
      </c>
      <c r="E3358" s="25">
        <v>170</v>
      </c>
      <c r="F3358" s="24">
        <v>141</v>
      </c>
      <c r="G3358" s="24">
        <v>0</v>
      </c>
      <c r="H3358" s="24">
        <v>55</v>
      </c>
      <c r="I3358" s="23" t="s">
        <v>523</v>
      </c>
      <c r="J3358" s="24">
        <v>227</v>
      </c>
      <c r="K3358" s="23" t="s">
        <v>626</v>
      </c>
      <c r="L3358" s="32">
        <v>99</v>
      </c>
      <c r="M3358" s="31">
        <v>8</v>
      </c>
      <c r="N3358" s="31">
        <v>64</v>
      </c>
      <c r="O3358" s="30" t="s">
        <v>135</v>
      </c>
      <c r="P3358" s="25">
        <v>62</v>
      </c>
      <c r="Q3358" s="25">
        <v>96</v>
      </c>
      <c r="R3358" s="23" t="s">
        <v>159</v>
      </c>
      <c r="S3358" s="25">
        <v>41</v>
      </c>
      <c r="T3358" s="23" t="s">
        <v>121</v>
      </c>
    </row>
    <row r="3359" spans="1:20" x14ac:dyDescent="0.3">
      <c r="A3359" s="26">
        <v>45006</v>
      </c>
      <c r="B3359" s="23" t="s">
        <v>45</v>
      </c>
      <c r="C3359" s="23" t="s">
        <v>46</v>
      </c>
      <c r="D3359" s="23" t="s">
        <v>47</v>
      </c>
      <c r="E3359" s="25">
        <v>170</v>
      </c>
      <c r="F3359" s="24">
        <v>140</v>
      </c>
      <c r="G3359" s="24">
        <v>0</v>
      </c>
      <c r="H3359" s="24">
        <v>77</v>
      </c>
      <c r="I3359" s="23" t="s">
        <v>467</v>
      </c>
      <c r="J3359" s="24">
        <v>203</v>
      </c>
      <c r="K3359" s="23" t="s">
        <v>121</v>
      </c>
      <c r="L3359" s="32">
        <v>36</v>
      </c>
      <c r="M3359" s="31">
        <v>14</v>
      </c>
      <c r="N3359" s="31">
        <v>78</v>
      </c>
      <c r="O3359" s="30" t="s">
        <v>52</v>
      </c>
      <c r="P3359" s="25">
        <v>70</v>
      </c>
      <c r="Q3359" s="25">
        <v>95</v>
      </c>
      <c r="R3359" s="23" t="s">
        <v>51</v>
      </c>
      <c r="S3359" s="25">
        <v>50</v>
      </c>
      <c r="T3359" s="23" t="s">
        <v>71</v>
      </c>
    </row>
    <row r="3360" spans="1:20" x14ac:dyDescent="0.3">
      <c r="A3360" s="26">
        <v>45007</v>
      </c>
      <c r="B3360" s="23" t="s">
        <v>45</v>
      </c>
      <c r="C3360" s="23" t="s">
        <v>46</v>
      </c>
      <c r="D3360" s="23" t="s">
        <v>47</v>
      </c>
      <c r="E3360" s="25">
        <v>170</v>
      </c>
      <c r="F3360" s="24">
        <v>155</v>
      </c>
      <c r="G3360" s="24">
        <v>0</v>
      </c>
      <c r="H3360" s="24">
        <v>94</v>
      </c>
      <c r="I3360" s="23" t="s">
        <v>1096</v>
      </c>
      <c r="J3360" s="24">
        <v>216</v>
      </c>
      <c r="K3360" s="23" t="s">
        <v>701</v>
      </c>
      <c r="L3360" s="32">
        <v>36</v>
      </c>
      <c r="M3360" s="31">
        <v>0</v>
      </c>
      <c r="N3360" s="31">
        <v>69</v>
      </c>
      <c r="O3360" s="30" t="s">
        <v>94</v>
      </c>
      <c r="P3360" s="25">
        <v>72</v>
      </c>
      <c r="Q3360" s="25">
        <v>93</v>
      </c>
      <c r="R3360" s="23" t="s">
        <v>74</v>
      </c>
      <c r="S3360" s="25">
        <v>42</v>
      </c>
      <c r="T3360" s="23" t="s">
        <v>50</v>
      </c>
    </row>
    <row r="3361" spans="1:20" x14ac:dyDescent="0.3">
      <c r="A3361" s="26">
        <v>45008</v>
      </c>
      <c r="B3361" s="23" t="s">
        <v>45</v>
      </c>
      <c r="C3361" s="23" t="s">
        <v>46</v>
      </c>
      <c r="D3361" s="23" t="s">
        <v>47</v>
      </c>
      <c r="E3361" s="25">
        <v>170</v>
      </c>
      <c r="F3361" s="24">
        <v>159</v>
      </c>
      <c r="G3361" s="24">
        <v>16</v>
      </c>
      <c r="H3361" s="24">
        <v>95</v>
      </c>
      <c r="I3361" s="23" t="s">
        <v>323</v>
      </c>
      <c r="J3361" s="24">
        <v>223</v>
      </c>
      <c r="K3361" s="23" t="s">
        <v>517</v>
      </c>
      <c r="L3361" s="32">
        <v>22</v>
      </c>
      <c r="M3361" s="31">
        <v>11</v>
      </c>
      <c r="N3361" s="31">
        <v>89</v>
      </c>
      <c r="O3361" s="30" t="s">
        <v>94</v>
      </c>
      <c r="P3361" s="25">
        <v>61</v>
      </c>
      <c r="Q3361" s="25">
        <v>93</v>
      </c>
      <c r="R3361" s="23" t="s">
        <v>537</v>
      </c>
      <c r="S3361" s="25">
        <v>42</v>
      </c>
      <c r="T3361" s="23" t="s">
        <v>56</v>
      </c>
    </row>
    <row r="3362" spans="1:20" x14ac:dyDescent="0.3">
      <c r="A3362" s="26">
        <v>45009</v>
      </c>
      <c r="B3362" s="23" t="s">
        <v>45</v>
      </c>
      <c r="C3362" s="23" t="s">
        <v>46</v>
      </c>
      <c r="D3362" s="23" t="s">
        <v>47</v>
      </c>
      <c r="E3362" s="25">
        <v>170</v>
      </c>
      <c r="F3362" s="24">
        <v>143</v>
      </c>
      <c r="G3362" s="24">
        <v>0</v>
      </c>
      <c r="H3362" s="24">
        <v>78</v>
      </c>
      <c r="I3362" s="23" t="s">
        <v>272</v>
      </c>
      <c r="J3362" s="24">
        <v>208</v>
      </c>
      <c r="K3362" s="23" t="s">
        <v>603</v>
      </c>
      <c r="L3362" s="30" t="s">
        <v>116</v>
      </c>
      <c r="M3362" s="31">
        <v>11</v>
      </c>
      <c r="N3362" s="31">
        <v>89</v>
      </c>
      <c r="O3362" s="30" t="s">
        <v>64</v>
      </c>
      <c r="P3362" s="25">
        <v>65</v>
      </c>
      <c r="Q3362" s="25">
        <v>97</v>
      </c>
      <c r="R3362" s="23" t="s">
        <v>183</v>
      </c>
      <c r="S3362" s="25">
        <v>35</v>
      </c>
      <c r="T3362" s="23" t="s">
        <v>94</v>
      </c>
    </row>
    <row r="3363" spans="1:20" x14ac:dyDescent="0.3">
      <c r="A3363" s="26">
        <v>45010</v>
      </c>
      <c r="B3363" s="23" t="s">
        <v>45</v>
      </c>
      <c r="C3363" s="23" t="s">
        <v>46</v>
      </c>
      <c r="D3363" s="23" t="s">
        <v>47</v>
      </c>
      <c r="E3363" s="25">
        <v>170</v>
      </c>
      <c r="F3363" s="24">
        <v>136</v>
      </c>
      <c r="G3363" s="24">
        <v>0</v>
      </c>
      <c r="H3363" s="24">
        <v>50</v>
      </c>
      <c r="I3363" s="23" t="s">
        <v>255</v>
      </c>
      <c r="J3363" s="24">
        <v>222</v>
      </c>
      <c r="K3363" s="23" t="s">
        <v>598</v>
      </c>
      <c r="L3363" s="30" t="s">
        <v>84</v>
      </c>
      <c r="M3363" s="31">
        <v>14</v>
      </c>
      <c r="N3363" s="31">
        <v>64</v>
      </c>
      <c r="O3363" s="30" t="s">
        <v>162</v>
      </c>
      <c r="P3363" s="25">
        <v>60</v>
      </c>
      <c r="Q3363" s="25">
        <v>96</v>
      </c>
      <c r="R3363" s="23" t="s">
        <v>75</v>
      </c>
      <c r="S3363" s="25">
        <v>38</v>
      </c>
      <c r="T3363" s="23" t="s">
        <v>81</v>
      </c>
    </row>
    <row r="3364" spans="1:20" x14ac:dyDescent="0.3">
      <c r="A3364" s="26">
        <v>45011</v>
      </c>
      <c r="B3364" s="23" t="s">
        <v>45</v>
      </c>
      <c r="C3364" s="23" t="s">
        <v>46</v>
      </c>
      <c r="D3364" s="23" t="s">
        <v>47</v>
      </c>
      <c r="E3364" s="25">
        <v>170</v>
      </c>
      <c r="F3364" s="24">
        <v>124</v>
      </c>
      <c r="G3364" s="24">
        <v>0</v>
      </c>
      <c r="H3364" s="24">
        <v>65</v>
      </c>
      <c r="I3364" s="23" t="s">
        <v>244</v>
      </c>
      <c r="J3364" s="24">
        <v>184</v>
      </c>
      <c r="K3364" s="23" t="s">
        <v>512</v>
      </c>
      <c r="L3364" s="32">
        <v>28</v>
      </c>
      <c r="M3364" s="31">
        <v>17</v>
      </c>
      <c r="N3364" s="31">
        <v>158</v>
      </c>
      <c r="O3364" s="30" t="s">
        <v>192</v>
      </c>
      <c r="P3364" s="25">
        <v>66</v>
      </c>
      <c r="Q3364" s="25">
        <v>98</v>
      </c>
      <c r="R3364" s="23" t="s">
        <v>205</v>
      </c>
      <c r="S3364" s="25">
        <v>37</v>
      </c>
      <c r="T3364" s="23" t="s">
        <v>113</v>
      </c>
    </row>
    <row r="3365" spans="1:20" x14ac:dyDescent="0.3">
      <c r="A3365" s="26">
        <v>45012</v>
      </c>
      <c r="B3365" s="23" t="s">
        <v>45</v>
      </c>
      <c r="C3365" s="23" t="s">
        <v>46</v>
      </c>
      <c r="D3365" s="23" t="s">
        <v>47</v>
      </c>
      <c r="E3365" s="25">
        <v>170</v>
      </c>
      <c r="F3365" s="24">
        <v>116</v>
      </c>
      <c r="G3365" s="24">
        <v>0</v>
      </c>
      <c r="H3365" s="24">
        <v>47</v>
      </c>
      <c r="I3365" s="23" t="s">
        <v>211</v>
      </c>
      <c r="J3365" s="24">
        <v>185</v>
      </c>
      <c r="K3365" s="23" t="s">
        <v>438</v>
      </c>
      <c r="L3365" s="32">
        <v>36</v>
      </c>
      <c r="M3365" s="31">
        <v>14</v>
      </c>
      <c r="N3365" s="31">
        <v>58</v>
      </c>
      <c r="O3365" s="30" t="s">
        <v>215</v>
      </c>
      <c r="P3365" s="25">
        <v>68</v>
      </c>
      <c r="Q3365" s="25">
        <v>93</v>
      </c>
      <c r="R3365" s="23" t="s">
        <v>51</v>
      </c>
      <c r="S3365" s="25">
        <v>49</v>
      </c>
      <c r="T3365" s="23" t="s">
        <v>81</v>
      </c>
    </row>
    <row r="3366" spans="1:20" x14ac:dyDescent="0.3">
      <c r="A3366" s="26">
        <v>45013</v>
      </c>
      <c r="B3366" s="23" t="s">
        <v>45</v>
      </c>
      <c r="C3366" s="23" t="s">
        <v>46</v>
      </c>
      <c r="D3366" s="23" t="s">
        <v>47</v>
      </c>
      <c r="E3366" s="25">
        <v>170</v>
      </c>
      <c r="F3366" s="24">
        <v>166</v>
      </c>
      <c r="G3366" s="24">
        <v>0</v>
      </c>
      <c r="H3366" s="24">
        <v>78</v>
      </c>
      <c r="I3366" s="23" t="s">
        <v>348</v>
      </c>
      <c r="J3366" s="24">
        <v>254</v>
      </c>
      <c r="K3366" s="23" t="s">
        <v>121</v>
      </c>
      <c r="L3366" s="30" t="s">
        <v>263</v>
      </c>
      <c r="M3366" s="31">
        <v>8</v>
      </c>
      <c r="N3366" s="31">
        <v>75</v>
      </c>
      <c r="O3366" s="30" t="s">
        <v>260</v>
      </c>
      <c r="P3366" s="25">
        <v>55</v>
      </c>
      <c r="Q3366" s="25">
        <v>91</v>
      </c>
      <c r="R3366" s="23" t="s">
        <v>51</v>
      </c>
      <c r="S3366" s="25">
        <v>29</v>
      </c>
      <c r="T3366" s="23" t="s">
        <v>94</v>
      </c>
    </row>
    <row r="3367" spans="1:20" x14ac:dyDescent="0.3">
      <c r="A3367" s="26">
        <v>45014</v>
      </c>
      <c r="B3367" s="23" t="s">
        <v>45</v>
      </c>
      <c r="C3367" s="23" t="s">
        <v>46</v>
      </c>
      <c r="D3367" s="23" t="s">
        <v>47</v>
      </c>
      <c r="E3367" s="25">
        <v>170</v>
      </c>
      <c r="F3367" s="24">
        <v>208</v>
      </c>
      <c r="G3367" s="24">
        <v>0</v>
      </c>
      <c r="H3367" s="24">
        <v>121</v>
      </c>
      <c r="I3367" s="23" t="s">
        <v>380</v>
      </c>
      <c r="J3367" s="24">
        <v>294</v>
      </c>
      <c r="K3367" s="23" t="s">
        <v>269</v>
      </c>
      <c r="L3367" s="32">
        <v>30</v>
      </c>
      <c r="M3367" s="31">
        <v>22</v>
      </c>
      <c r="N3367" s="31">
        <v>128</v>
      </c>
      <c r="O3367" s="30" t="s">
        <v>167</v>
      </c>
      <c r="P3367" s="25">
        <v>43</v>
      </c>
      <c r="Q3367" s="25">
        <v>82</v>
      </c>
      <c r="R3367" s="23" t="s">
        <v>103</v>
      </c>
      <c r="S3367" s="25">
        <v>24</v>
      </c>
      <c r="T3367" s="23" t="s">
        <v>51</v>
      </c>
    </row>
    <row r="3368" spans="1:20" x14ac:dyDescent="0.3">
      <c r="A3368" s="26">
        <v>45015</v>
      </c>
      <c r="B3368" s="23" t="s">
        <v>45</v>
      </c>
      <c r="C3368" s="23" t="s">
        <v>46</v>
      </c>
      <c r="D3368" s="23" t="s">
        <v>47</v>
      </c>
      <c r="E3368" s="25">
        <v>170</v>
      </c>
      <c r="F3368" s="24">
        <v>168</v>
      </c>
      <c r="G3368" s="24">
        <v>0</v>
      </c>
      <c r="H3368" s="24">
        <v>87</v>
      </c>
      <c r="I3368" s="23" t="s">
        <v>965</v>
      </c>
      <c r="J3368" s="24">
        <v>249</v>
      </c>
      <c r="K3368" s="23" t="s">
        <v>488</v>
      </c>
      <c r="L3368" s="32">
        <v>20</v>
      </c>
      <c r="M3368" s="31">
        <v>8</v>
      </c>
      <c r="N3368" s="31">
        <v>75</v>
      </c>
      <c r="O3368" s="30" t="s">
        <v>342</v>
      </c>
      <c r="P3368" s="25">
        <v>57</v>
      </c>
      <c r="Q3368" s="25">
        <v>89</v>
      </c>
      <c r="R3368" s="23" t="s">
        <v>301</v>
      </c>
      <c r="S3368" s="25">
        <v>33</v>
      </c>
      <c r="T3368" s="23" t="s">
        <v>139</v>
      </c>
    </row>
    <row r="3369" spans="1:20" x14ac:dyDescent="0.3">
      <c r="A3369" s="26">
        <v>45016</v>
      </c>
      <c r="B3369" s="23" t="s">
        <v>45</v>
      </c>
      <c r="C3369" s="23" t="s">
        <v>46</v>
      </c>
      <c r="D3369" s="23" t="s">
        <v>47</v>
      </c>
      <c r="E3369" s="25">
        <v>170</v>
      </c>
      <c r="F3369" s="24">
        <v>165</v>
      </c>
      <c r="G3369" s="24">
        <v>0</v>
      </c>
      <c r="H3369" s="24">
        <v>115</v>
      </c>
      <c r="I3369" s="23" t="s">
        <v>615</v>
      </c>
      <c r="J3369" s="24">
        <v>215</v>
      </c>
      <c r="K3369" s="23" t="s">
        <v>340</v>
      </c>
      <c r="L3369" s="32">
        <v>30</v>
      </c>
      <c r="M3369" s="31">
        <v>19</v>
      </c>
      <c r="N3369" s="31">
        <v>125</v>
      </c>
      <c r="O3369" s="30" t="s">
        <v>133</v>
      </c>
      <c r="P3369" s="25">
        <v>57</v>
      </c>
      <c r="Q3369" s="25">
        <v>79</v>
      </c>
      <c r="R3369" s="23" t="s">
        <v>159</v>
      </c>
      <c r="S3369" s="25">
        <v>33</v>
      </c>
      <c r="T3369" s="23" t="s">
        <v>60</v>
      </c>
    </row>
    <row r="3370" spans="1:20" x14ac:dyDescent="0.3">
      <c r="A3370" s="26">
        <v>45017</v>
      </c>
      <c r="B3370" s="23" t="s">
        <v>45</v>
      </c>
      <c r="C3370" s="23" t="s">
        <v>46</v>
      </c>
      <c r="D3370" s="23" t="s">
        <v>47</v>
      </c>
      <c r="E3370" s="25">
        <v>170</v>
      </c>
      <c r="F3370" s="24">
        <v>122</v>
      </c>
      <c r="G3370" s="24">
        <v>26</v>
      </c>
      <c r="H3370" s="24">
        <v>72</v>
      </c>
      <c r="I3370" s="23" t="s">
        <v>565</v>
      </c>
      <c r="J3370" s="24">
        <v>173</v>
      </c>
      <c r="K3370" s="23" t="s">
        <v>264</v>
      </c>
      <c r="L3370" s="32">
        <v>24</v>
      </c>
      <c r="M3370" s="31">
        <v>11</v>
      </c>
      <c r="N3370" s="31">
        <v>97</v>
      </c>
      <c r="O3370" s="30" t="s">
        <v>179</v>
      </c>
      <c r="P3370" s="25">
        <v>73</v>
      </c>
      <c r="Q3370" s="25">
        <v>92</v>
      </c>
      <c r="R3370" s="23" t="s">
        <v>107</v>
      </c>
      <c r="S3370" s="25">
        <v>50</v>
      </c>
      <c r="T3370" s="23" t="s">
        <v>264</v>
      </c>
    </row>
    <row r="3371" spans="1:20" x14ac:dyDescent="0.3">
      <c r="A3371" s="26">
        <v>45018</v>
      </c>
      <c r="B3371" s="23" t="s">
        <v>45</v>
      </c>
      <c r="C3371" s="23" t="s">
        <v>46</v>
      </c>
      <c r="D3371" s="23" t="s">
        <v>47</v>
      </c>
      <c r="E3371" s="25">
        <v>170</v>
      </c>
      <c r="F3371" s="24">
        <v>105</v>
      </c>
      <c r="G3371" s="24">
        <v>0</v>
      </c>
      <c r="H3371" s="24">
        <v>45</v>
      </c>
      <c r="I3371" s="23" t="s">
        <v>451</v>
      </c>
      <c r="J3371" s="24">
        <v>165</v>
      </c>
      <c r="K3371" s="23" t="s">
        <v>386</v>
      </c>
      <c r="L3371" s="32">
        <v>34</v>
      </c>
      <c r="M3371" s="31">
        <v>14</v>
      </c>
      <c r="N3371" s="31">
        <v>61</v>
      </c>
      <c r="O3371" s="30" t="s">
        <v>50</v>
      </c>
      <c r="P3371" s="25">
        <v>71</v>
      </c>
      <c r="Q3371" s="25">
        <v>98</v>
      </c>
      <c r="R3371" s="23" t="s">
        <v>51</v>
      </c>
      <c r="S3371" s="25">
        <v>45</v>
      </c>
      <c r="T3371" s="23" t="s">
        <v>113</v>
      </c>
    </row>
    <row r="3372" spans="1:20" x14ac:dyDescent="0.3">
      <c r="A3372" s="26">
        <v>45019</v>
      </c>
      <c r="B3372" s="23" t="s">
        <v>45</v>
      </c>
      <c r="C3372" s="23" t="s">
        <v>46</v>
      </c>
      <c r="D3372" s="23" t="s">
        <v>47</v>
      </c>
      <c r="E3372" s="25">
        <v>170</v>
      </c>
      <c r="F3372" s="24">
        <v>122</v>
      </c>
      <c r="G3372" s="24">
        <v>0</v>
      </c>
      <c r="H3372" s="24">
        <v>54</v>
      </c>
      <c r="I3372" s="23" t="s">
        <v>251</v>
      </c>
      <c r="J3372" s="24">
        <v>189</v>
      </c>
      <c r="K3372" s="23" t="s">
        <v>217</v>
      </c>
      <c r="L3372" s="30" t="s">
        <v>84</v>
      </c>
      <c r="M3372" s="31">
        <v>14</v>
      </c>
      <c r="N3372" s="31">
        <v>67</v>
      </c>
      <c r="O3372" s="30" t="s">
        <v>139</v>
      </c>
      <c r="P3372" s="25">
        <v>62</v>
      </c>
      <c r="Q3372" s="25">
        <v>90</v>
      </c>
      <c r="R3372" s="23" t="s">
        <v>155</v>
      </c>
      <c r="S3372" s="25">
        <v>35</v>
      </c>
      <c r="T3372" s="23" t="s">
        <v>113</v>
      </c>
    </row>
    <row r="3373" spans="1:20" x14ac:dyDescent="0.3">
      <c r="A3373" s="26">
        <v>45020</v>
      </c>
      <c r="B3373" s="23" t="s">
        <v>45</v>
      </c>
      <c r="C3373" s="23" t="s">
        <v>46</v>
      </c>
      <c r="D3373" s="23" t="s">
        <v>47</v>
      </c>
      <c r="E3373" s="25">
        <v>170</v>
      </c>
      <c r="F3373" s="24">
        <v>120</v>
      </c>
      <c r="G3373" s="24">
        <v>0</v>
      </c>
      <c r="H3373" s="24">
        <v>55</v>
      </c>
      <c r="I3373" s="23" t="s">
        <v>1114</v>
      </c>
      <c r="J3373" s="24">
        <v>186</v>
      </c>
      <c r="K3373" s="23" t="s">
        <v>281</v>
      </c>
      <c r="L3373" s="32">
        <v>36</v>
      </c>
      <c r="M3373" s="31">
        <v>14</v>
      </c>
      <c r="N3373" s="31">
        <v>81</v>
      </c>
      <c r="O3373" s="30" t="s">
        <v>64</v>
      </c>
      <c r="P3373" s="25">
        <v>69</v>
      </c>
      <c r="Q3373" s="25">
        <v>95</v>
      </c>
      <c r="R3373" s="23" t="s">
        <v>74</v>
      </c>
      <c r="S3373" s="25">
        <v>43</v>
      </c>
      <c r="T3373" s="23" t="s">
        <v>133</v>
      </c>
    </row>
    <row r="3374" spans="1:20" x14ac:dyDescent="0.3">
      <c r="A3374" s="26">
        <v>45021</v>
      </c>
      <c r="B3374" s="23" t="s">
        <v>45</v>
      </c>
      <c r="C3374" s="23" t="s">
        <v>46</v>
      </c>
      <c r="D3374" s="23" t="s">
        <v>47</v>
      </c>
      <c r="E3374" s="25">
        <v>170</v>
      </c>
      <c r="F3374" s="24">
        <v>108</v>
      </c>
      <c r="G3374" s="24">
        <v>0</v>
      </c>
      <c r="H3374" s="24">
        <v>23</v>
      </c>
      <c r="I3374" s="23" t="s">
        <v>463</v>
      </c>
      <c r="J3374" s="24">
        <v>193</v>
      </c>
      <c r="K3374" s="23" t="s">
        <v>414</v>
      </c>
      <c r="L3374" s="30" t="s">
        <v>218</v>
      </c>
      <c r="M3374" s="31">
        <v>11</v>
      </c>
      <c r="N3374" s="31">
        <v>64</v>
      </c>
      <c r="O3374" s="30" t="s">
        <v>52</v>
      </c>
      <c r="P3374" s="25">
        <v>65</v>
      </c>
      <c r="Q3374" s="25">
        <v>99</v>
      </c>
      <c r="R3374" s="23" t="s">
        <v>239</v>
      </c>
      <c r="S3374" s="25">
        <v>35</v>
      </c>
      <c r="T3374" s="23" t="s">
        <v>250</v>
      </c>
    </row>
    <row r="3375" spans="1:20" x14ac:dyDescent="0.3">
      <c r="A3375" s="26">
        <v>45022</v>
      </c>
      <c r="B3375" s="23" t="s">
        <v>45</v>
      </c>
      <c r="C3375" s="23" t="s">
        <v>46</v>
      </c>
      <c r="D3375" s="23" t="s">
        <v>47</v>
      </c>
      <c r="E3375" s="25">
        <v>170</v>
      </c>
      <c r="F3375" s="24">
        <v>110</v>
      </c>
      <c r="G3375" s="24">
        <v>0</v>
      </c>
      <c r="H3375" s="24">
        <v>26</v>
      </c>
      <c r="I3375" s="23" t="s">
        <v>541</v>
      </c>
      <c r="J3375" s="24">
        <v>193</v>
      </c>
      <c r="K3375" s="23" t="s">
        <v>242</v>
      </c>
      <c r="L3375" s="32">
        <v>36</v>
      </c>
      <c r="M3375" s="31">
        <v>17</v>
      </c>
      <c r="N3375" s="31">
        <v>75</v>
      </c>
      <c r="O3375" s="30" t="s">
        <v>158</v>
      </c>
      <c r="P3375" s="25">
        <v>70</v>
      </c>
      <c r="Q3375" s="25">
        <v>96</v>
      </c>
      <c r="R3375" s="23" t="s">
        <v>74</v>
      </c>
      <c r="S3375" s="25">
        <v>40</v>
      </c>
      <c r="T3375" s="23" t="s">
        <v>51</v>
      </c>
    </row>
    <row r="3376" spans="1:20" x14ac:dyDescent="0.3">
      <c r="A3376" s="26">
        <v>45023</v>
      </c>
      <c r="B3376" s="23" t="s">
        <v>45</v>
      </c>
      <c r="C3376" s="23" t="s">
        <v>46</v>
      </c>
      <c r="D3376" s="23" t="s">
        <v>47</v>
      </c>
      <c r="E3376" s="25">
        <v>170</v>
      </c>
      <c r="F3376" s="24">
        <v>146</v>
      </c>
      <c r="G3376" s="24">
        <v>0</v>
      </c>
      <c r="H3376" s="24">
        <v>43</v>
      </c>
      <c r="I3376" s="23" t="s">
        <v>541</v>
      </c>
      <c r="J3376" s="24">
        <v>248</v>
      </c>
      <c r="K3376" s="23" t="s">
        <v>616</v>
      </c>
      <c r="L3376" s="30" t="s">
        <v>263</v>
      </c>
      <c r="M3376" s="31">
        <v>8</v>
      </c>
      <c r="N3376" s="31">
        <v>58</v>
      </c>
      <c r="O3376" s="30" t="s">
        <v>81</v>
      </c>
      <c r="P3376" s="25">
        <v>65</v>
      </c>
      <c r="Q3376" s="25">
        <v>98</v>
      </c>
      <c r="R3376" s="23" t="s">
        <v>74</v>
      </c>
      <c r="S3376" s="25">
        <v>38</v>
      </c>
      <c r="T3376" s="23" t="s">
        <v>139</v>
      </c>
    </row>
    <row r="3377" spans="1:20" x14ac:dyDescent="0.3">
      <c r="A3377" s="26">
        <v>45024</v>
      </c>
      <c r="B3377" s="23" t="s">
        <v>45</v>
      </c>
      <c r="C3377" s="23" t="s">
        <v>46</v>
      </c>
      <c r="D3377" s="23" t="s">
        <v>47</v>
      </c>
      <c r="E3377" s="25">
        <v>170</v>
      </c>
      <c r="F3377" s="24">
        <v>168</v>
      </c>
      <c r="G3377" s="24">
        <v>0</v>
      </c>
      <c r="H3377" s="24">
        <v>69</v>
      </c>
      <c r="I3377" s="23" t="s">
        <v>683</v>
      </c>
      <c r="J3377" s="24">
        <v>266</v>
      </c>
      <c r="K3377" s="23" t="s">
        <v>382</v>
      </c>
      <c r="L3377" s="30" t="s">
        <v>116</v>
      </c>
      <c r="M3377" s="31">
        <v>8</v>
      </c>
      <c r="N3377" s="31">
        <v>67</v>
      </c>
      <c r="O3377" s="30" t="s">
        <v>129</v>
      </c>
      <c r="P3377" s="25">
        <v>51</v>
      </c>
      <c r="Q3377" s="25">
        <v>88</v>
      </c>
      <c r="R3377" s="23" t="s">
        <v>229</v>
      </c>
      <c r="S3377" s="25">
        <v>23</v>
      </c>
      <c r="T3377" s="23" t="s">
        <v>51</v>
      </c>
    </row>
    <row r="3378" spans="1:20" x14ac:dyDescent="0.3">
      <c r="A3378" s="26">
        <v>45025</v>
      </c>
      <c r="B3378" s="23" t="s">
        <v>45</v>
      </c>
      <c r="C3378" s="23" t="s">
        <v>46</v>
      </c>
      <c r="D3378" s="23" t="s">
        <v>47</v>
      </c>
      <c r="E3378" s="25">
        <v>170</v>
      </c>
      <c r="F3378" s="24">
        <v>153</v>
      </c>
      <c r="G3378" s="24">
        <v>0</v>
      </c>
      <c r="H3378" s="24">
        <v>70</v>
      </c>
      <c r="I3378" s="23" t="s">
        <v>292</v>
      </c>
      <c r="J3378" s="24">
        <v>236</v>
      </c>
      <c r="K3378" s="23" t="s">
        <v>712</v>
      </c>
      <c r="L3378" s="30" t="s">
        <v>218</v>
      </c>
      <c r="M3378" s="31">
        <v>11</v>
      </c>
      <c r="N3378" s="31">
        <v>69</v>
      </c>
      <c r="O3378" s="30" t="s">
        <v>128</v>
      </c>
      <c r="P3378" s="25">
        <v>62</v>
      </c>
      <c r="Q3378" s="25">
        <v>86</v>
      </c>
      <c r="R3378" s="23" t="s">
        <v>108</v>
      </c>
      <c r="S3378" s="25">
        <v>35</v>
      </c>
      <c r="T3378" s="23" t="s">
        <v>277</v>
      </c>
    </row>
    <row r="3379" spans="1:20" x14ac:dyDescent="0.3">
      <c r="A3379" s="26">
        <v>45026</v>
      </c>
      <c r="B3379" s="23" t="s">
        <v>45</v>
      </c>
      <c r="C3379" s="23" t="s">
        <v>46</v>
      </c>
      <c r="D3379" s="23" t="s">
        <v>47</v>
      </c>
      <c r="E3379" s="25">
        <v>170</v>
      </c>
      <c r="F3379" s="24">
        <v>158</v>
      </c>
      <c r="G3379" s="24">
        <v>0</v>
      </c>
      <c r="H3379" s="24">
        <v>81</v>
      </c>
      <c r="I3379" s="23" t="s">
        <v>682</v>
      </c>
      <c r="J3379" s="24">
        <v>234</v>
      </c>
      <c r="K3379" s="23" t="s">
        <v>215</v>
      </c>
      <c r="L3379" s="30" t="s">
        <v>116</v>
      </c>
      <c r="M3379" s="31">
        <v>14</v>
      </c>
      <c r="N3379" s="31">
        <v>81</v>
      </c>
      <c r="O3379" s="30" t="s">
        <v>94</v>
      </c>
      <c r="P3379" s="25">
        <v>64</v>
      </c>
      <c r="Q3379" s="25">
        <v>94</v>
      </c>
      <c r="R3379" s="23" t="s">
        <v>229</v>
      </c>
      <c r="S3379" s="25">
        <v>34</v>
      </c>
      <c r="T3379" s="23" t="s">
        <v>215</v>
      </c>
    </row>
    <row r="3380" spans="1:20" x14ac:dyDescent="0.3">
      <c r="A3380" s="26">
        <v>45027</v>
      </c>
      <c r="B3380" s="23" t="s">
        <v>45</v>
      </c>
      <c r="C3380" s="23" t="s">
        <v>46</v>
      </c>
      <c r="D3380" s="23" t="s">
        <v>47</v>
      </c>
      <c r="E3380" s="25">
        <v>170</v>
      </c>
      <c r="F3380" s="24">
        <v>152</v>
      </c>
      <c r="G3380" s="24">
        <v>30</v>
      </c>
      <c r="H3380" s="24">
        <v>96</v>
      </c>
      <c r="I3380" s="23" t="s">
        <v>199</v>
      </c>
      <c r="J3380" s="24">
        <v>209</v>
      </c>
      <c r="K3380" s="23" t="s">
        <v>992</v>
      </c>
      <c r="L3380" s="30" t="s">
        <v>263</v>
      </c>
      <c r="M3380" s="31">
        <v>14</v>
      </c>
      <c r="N3380" s="31">
        <v>75</v>
      </c>
      <c r="O3380" s="30" t="s">
        <v>206</v>
      </c>
      <c r="P3380" s="25">
        <v>72</v>
      </c>
      <c r="Q3380" s="25">
        <v>94</v>
      </c>
      <c r="R3380" s="23" t="s">
        <v>460</v>
      </c>
      <c r="S3380" s="25">
        <v>55</v>
      </c>
      <c r="T3380" s="23" t="s">
        <v>129</v>
      </c>
    </row>
    <row r="3381" spans="1:20" x14ac:dyDescent="0.3">
      <c r="A3381" s="26">
        <v>45028</v>
      </c>
      <c r="B3381" s="23" t="s">
        <v>45</v>
      </c>
      <c r="C3381" s="23" t="s">
        <v>46</v>
      </c>
      <c r="D3381" s="23" t="s">
        <v>47</v>
      </c>
      <c r="E3381" s="25">
        <v>170</v>
      </c>
      <c r="F3381" s="24">
        <v>94</v>
      </c>
      <c r="G3381" s="24">
        <v>52</v>
      </c>
      <c r="H3381" s="24">
        <v>53</v>
      </c>
      <c r="I3381" s="23" t="s">
        <v>399</v>
      </c>
      <c r="J3381" s="24">
        <v>136</v>
      </c>
      <c r="K3381" s="23" t="s">
        <v>93</v>
      </c>
      <c r="L3381" s="32">
        <v>28</v>
      </c>
      <c r="M3381" s="31">
        <v>14</v>
      </c>
      <c r="N3381" s="31">
        <v>125</v>
      </c>
      <c r="O3381" s="30" t="s">
        <v>61</v>
      </c>
      <c r="P3381" s="25">
        <v>80</v>
      </c>
      <c r="Q3381" s="25">
        <v>98</v>
      </c>
      <c r="R3381" s="23" t="s">
        <v>249</v>
      </c>
      <c r="S3381" s="25">
        <v>62</v>
      </c>
      <c r="T3381" s="23" t="s">
        <v>71</v>
      </c>
    </row>
    <row r="3382" spans="1:20" x14ac:dyDescent="0.3">
      <c r="A3382" s="26">
        <v>45029</v>
      </c>
      <c r="B3382" s="23" t="s">
        <v>45</v>
      </c>
      <c r="C3382" s="23" t="s">
        <v>46</v>
      </c>
      <c r="D3382" s="23" t="s">
        <v>47</v>
      </c>
      <c r="E3382" s="25">
        <v>170</v>
      </c>
      <c r="F3382" s="24">
        <v>98</v>
      </c>
      <c r="G3382" s="24">
        <v>14</v>
      </c>
      <c r="H3382" s="24">
        <v>35</v>
      </c>
      <c r="I3382" s="23" t="s">
        <v>976</v>
      </c>
      <c r="J3382" s="24">
        <v>162</v>
      </c>
      <c r="K3382" s="23" t="s">
        <v>398</v>
      </c>
      <c r="L3382" s="32">
        <v>27</v>
      </c>
      <c r="M3382" s="31">
        <v>14</v>
      </c>
      <c r="N3382" s="31">
        <v>108</v>
      </c>
      <c r="O3382" s="30" t="s">
        <v>264</v>
      </c>
      <c r="P3382" s="25">
        <v>74</v>
      </c>
      <c r="Q3382" s="25">
        <v>99</v>
      </c>
      <c r="R3382" s="23" t="s">
        <v>51</v>
      </c>
      <c r="S3382" s="25">
        <v>46</v>
      </c>
      <c r="T3382" s="23" t="s">
        <v>118</v>
      </c>
    </row>
    <row r="3383" spans="1:20" x14ac:dyDescent="0.3">
      <c r="A3383" s="26">
        <v>45030</v>
      </c>
      <c r="B3383" s="23" t="s">
        <v>45</v>
      </c>
      <c r="C3383" s="23" t="s">
        <v>46</v>
      </c>
      <c r="D3383" s="23" t="s">
        <v>47</v>
      </c>
      <c r="E3383" s="25">
        <v>170</v>
      </c>
      <c r="F3383" s="24">
        <v>162</v>
      </c>
      <c r="G3383" s="24">
        <v>2</v>
      </c>
      <c r="H3383" s="24">
        <v>101</v>
      </c>
      <c r="I3383" s="23" t="s">
        <v>286</v>
      </c>
      <c r="J3383" s="24">
        <v>222</v>
      </c>
      <c r="K3383" s="23" t="s">
        <v>496</v>
      </c>
      <c r="L3383" s="32">
        <v>28</v>
      </c>
      <c r="M3383" s="31">
        <v>33</v>
      </c>
      <c r="N3383" s="31">
        <v>158</v>
      </c>
      <c r="O3383" s="30" t="s">
        <v>158</v>
      </c>
      <c r="P3383" s="25">
        <v>61</v>
      </c>
      <c r="Q3383" s="25">
        <v>96</v>
      </c>
      <c r="R3383" s="23" t="s">
        <v>86</v>
      </c>
      <c r="S3383" s="25">
        <v>35</v>
      </c>
      <c r="T3383" s="23" t="s">
        <v>215</v>
      </c>
    </row>
    <row r="3384" spans="1:20" x14ac:dyDescent="0.3">
      <c r="A3384" s="26">
        <v>45031</v>
      </c>
      <c r="B3384" s="23" t="s">
        <v>45</v>
      </c>
      <c r="C3384" s="23" t="s">
        <v>46</v>
      </c>
      <c r="D3384" s="23" t="s">
        <v>47</v>
      </c>
      <c r="E3384" s="25">
        <v>170</v>
      </c>
      <c r="F3384" s="24">
        <v>142</v>
      </c>
      <c r="G3384" s="24">
        <v>0</v>
      </c>
      <c r="H3384" s="24">
        <v>104</v>
      </c>
      <c r="I3384" s="23" t="s">
        <v>377</v>
      </c>
      <c r="J3384" s="24">
        <v>181</v>
      </c>
      <c r="K3384" s="23" t="s">
        <v>128</v>
      </c>
      <c r="L3384" s="32">
        <v>36</v>
      </c>
      <c r="M3384" s="31">
        <v>6</v>
      </c>
      <c r="N3384" s="31">
        <v>42</v>
      </c>
      <c r="O3384" s="30" t="s">
        <v>369</v>
      </c>
      <c r="P3384" s="25">
        <v>70</v>
      </c>
      <c r="Q3384" s="25">
        <v>91</v>
      </c>
      <c r="R3384" s="23" t="s">
        <v>249</v>
      </c>
      <c r="S3384" s="25">
        <v>57</v>
      </c>
      <c r="T3384" s="23" t="s">
        <v>51</v>
      </c>
    </row>
    <row r="3385" spans="1:20" x14ac:dyDescent="0.3">
      <c r="A3385" s="26">
        <v>45032</v>
      </c>
      <c r="B3385" s="23" t="s">
        <v>45</v>
      </c>
      <c r="C3385" s="23" t="s">
        <v>46</v>
      </c>
      <c r="D3385" s="23" t="s">
        <v>47</v>
      </c>
      <c r="E3385" s="25">
        <v>170</v>
      </c>
      <c r="F3385" s="24">
        <v>156</v>
      </c>
      <c r="G3385" s="24">
        <v>0</v>
      </c>
      <c r="H3385" s="24">
        <v>87</v>
      </c>
      <c r="I3385" s="23" t="s">
        <v>1172</v>
      </c>
      <c r="J3385" s="24">
        <v>225</v>
      </c>
      <c r="K3385" s="23" t="s">
        <v>357</v>
      </c>
      <c r="L3385" s="32">
        <v>32</v>
      </c>
      <c r="M3385" s="31">
        <v>19</v>
      </c>
      <c r="N3385" s="31">
        <v>69</v>
      </c>
      <c r="O3385" s="30" t="s">
        <v>209</v>
      </c>
      <c r="P3385" s="25">
        <v>72</v>
      </c>
      <c r="Q3385" s="25">
        <v>98</v>
      </c>
      <c r="R3385" s="23" t="s">
        <v>51</v>
      </c>
      <c r="S3385" s="25">
        <v>48</v>
      </c>
      <c r="T3385" s="23" t="s">
        <v>61</v>
      </c>
    </row>
    <row r="3386" spans="1:20" x14ac:dyDescent="0.3">
      <c r="A3386" s="26">
        <v>45033</v>
      </c>
      <c r="B3386" s="23" t="s">
        <v>45</v>
      </c>
      <c r="C3386" s="23" t="s">
        <v>46</v>
      </c>
      <c r="D3386" s="23" t="s">
        <v>47</v>
      </c>
      <c r="E3386" s="25">
        <v>170</v>
      </c>
      <c r="F3386" s="24">
        <v>152</v>
      </c>
      <c r="G3386" s="24">
        <v>0</v>
      </c>
      <c r="H3386" s="24">
        <v>77</v>
      </c>
      <c r="I3386" s="23" t="s">
        <v>470</v>
      </c>
      <c r="J3386" s="24">
        <v>228</v>
      </c>
      <c r="K3386" s="23" t="s">
        <v>514</v>
      </c>
      <c r="L3386" s="30" t="s">
        <v>218</v>
      </c>
      <c r="M3386" s="31">
        <v>17</v>
      </c>
      <c r="N3386" s="31">
        <v>58</v>
      </c>
      <c r="O3386" s="30" t="s">
        <v>50</v>
      </c>
      <c r="P3386" s="25">
        <v>61</v>
      </c>
      <c r="Q3386" s="25">
        <v>98</v>
      </c>
      <c r="R3386" s="23" t="s">
        <v>174</v>
      </c>
      <c r="S3386" s="25">
        <v>35</v>
      </c>
      <c r="T3386" s="23" t="s">
        <v>169</v>
      </c>
    </row>
    <row r="3387" spans="1:20" x14ac:dyDescent="0.3">
      <c r="A3387" s="26">
        <v>45034</v>
      </c>
      <c r="B3387" s="23" t="s">
        <v>45</v>
      </c>
      <c r="C3387" s="23" t="s">
        <v>46</v>
      </c>
      <c r="D3387" s="23" t="s">
        <v>47</v>
      </c>
      <c r="E3387" s="25">
        <v>170</v>
      </c>
      <c r="F3387" s="24">
        <v>120</v>
      </c>
      <c r="G3387" s="24">
        <v>0</v>
      </c>
      <c r="H3387" s="24">
        <v>45</v>
      </c>
      <c r="I3387" s="23" t="s">
        <v>652</v>
      </c>
      <c r="J3387" s="24">
        <v>196</v>
      </c>
      <c r="K3387" s="23" t="s">
        <v>372</v>
      </c>
      <c r="L3387" s="30" t="s">
        <v>84</v>
      </c>
      <c r="M3387" s="31">
        <v>17</v>
      </c>
      <c r="N3387" s="31">
        <v>78</v>
      </c>
      <c r="O3387" s="30" t="s">
        <v>164</v>
      </c>
      <c r="P3387" s="25">
        <v>71</v>
      </c>
      <c r="Q3387" s="25">
        <v>98</v>
      </c>
      <c r="R3387" s="23" t="s">
        <v>280</v>
      </c>
      <c r="S3387" s="25">
        <v>42</v>
      </c>
      <c r="T3387" s="23" t="s">
        <v>182</v>
      </c>
    </row>
    <row r="3388" spans="1:20" x14ac:dyDescent="0.3">
      <c r="A3388" s="26">
        <v>45035</v>
      </c>
      <c r="B3388" s="23" t="s">
        <v>45</v>
      </c>
      <c r="C3388" s="23" t="s">
        <v>46</v>
      </c>
      <c r="D3388" s="23" t="s">
        <v>47</v>
      </c>
      <c r="E3388" s="25">
        <v>170</v>
      </c>
      <c r="F3388" s="24">
        <v>164</v>
      </c>
      <c r="G3388" s="24">
        <v>0</v>
      </c>
      <c r="H3388" s="24">
        <v>106</v>
      </c>
      <c r="I3388" s="23" t="s">
        <v>66</v>
      </c>
      <c r="J3388" s="24">
        <v>222</v>
      </c>
      <c r="K3388" s="23" t="s">
        <v>361</v>
      </c>
      <c r="L3388" s="30" t="s">
        <v>102</v>
      </c>
      <c r="M3388" s="31">
        <v>17</v>
      </c>
      <c r="N3388" s="31">
        <v>78</v>
      </c>
      <c r="O3388" s="30" t="s">
        <v>52</v>
      </c>
      <c r="P3388" s="25">
        <v>68</v>
      </c>
      <c r="Q3388" s="25">
        <v>94</v>
      </c>
      <c r="R3388" s="23" t="s">
        <v>88</v>
      </c>
      <c r="S3388" s="25">
        <v>53</v>
      </c>
      <c r="T3388" s="23" t="s">
        <v>113</v>
      </c>
    </row>
    <row r="3389" spans="1:20" x14ac:dyDescent="0.3">
      <c r="A3389" s="26">
        <v>45036</v>
      </c>
      <c r="B3389" s="23" t="s">
        <v>45</v>
      </c>
      <c r="C3389" s="23" t="s">
        <v>46</v>
      </c>
      <c r="D3389" s="23" t="s">
        <v>47</v>
      </c>
      <c r="E3389" s="25">
        <v>170</v>
      </c>
      <c r="F3389" s="24">
        <v>152</v>
      </c>
      <c r="G3389" s="24">
        <v>0</v>
      </c>
      <c r="H3389" s="24">
        <v>81</v>
      </c>
      <c r="I3389" s="23" t="s">
        <v>682</v>
      </c>
      <c r="J3389" s="24">
        <v>222</v>
      </c>
      <c r="K3389" s="23" t="s">
        <v>730</v>
      </c>
      <c r="L3389" s="32">
        <v>35</v>
      </c>
      <c r="M3389" s="31">
        <v>14</v>
      </c>
      <c r="N3389" s="31">
        <v>75</v>
      </c>
      <c r="O3389" s="30" t="s">
        <v>158</v>
      </c>
      <c r="P3389" s="25">
        <v>76</v>
      </c>
      <c r="Q3389" s="25">
        <v>99</v>
      </c>
      <c r="R3389" s="23" t="s">
        <v>280</v>
      </c>
      <c r="S3389" s="25">
        <v>52</v>
      </c>
      <c r="T3389" s="23" t="s">
        <v>81</v>
      </c>
    </row>
    <row r="3390" spans="1:20" x14ac:dyDescent="0.3">
      <c r="A3390" s="26">
        <v>45037</v>
      </c>
      <c r="B3390" s="23" t="s">
        <v>45</v>
      </c>
      <c r="C3390" s="23" t="s">
        <v>46</v>
      </c>
      <c r="D3390" s="23" t="s">
        <v>47</v>
      </c>
      <c r="E3390" s="25">
        <v>170</v>
      </c>
      <c r="F3390" s="24">
        <v>157</v>
      </c>
      <c r="G3390" s="24">
        <v>84</v>
      </c>
      <c r="H3390" s="24">
        <v>115</v>
      </c>
      <c r="I3390" s="23" t="s">
        <v>519</v>
      </c>
      <c r="J3390" s="24">
        <v>199</v>
      </c>
      <c r="K3390" s="23" t="s">
        <v>423</v>
      </c>
      <c r="L3390" s="32">
        <v>23</v>
      </c>
      <c r="M3390" s="31">
        <v>11</v>
      </c>
      <c r="N3390" s="31">
        <v>67</v>
      </c>
      <c r="O3390" s="30" t="s">
        <v>164</v>
      </c>
      <c r="P3390" s="25">
        <v>84</v>
      </c>
      <c r="Q3390" s="25">
        <v>98</v>
      </c>
      <c r="R3390" s="23" t="s">
        <v>51</v>
      </c>
      <c r="S3390" s="25">
        <v>59</v>
      </c>
      <c r="T3390" s="23" t="s">
        <v>135</v>
      </c>
    </row>
    <row r="3391" spans="1:20" x14ac:dyDescent="0.3">
      <c r="A3391" s="26">
        <v>45038</v>
      </c>
      <c r="B3391" s="23" t="s">
        <v>45</v>
      </c>
      <c r="C3391" s="23" t="s">
        <v>46</v>
      </c>
      <c r="D3391" s="23" t="s">
        <v>47</v>
      </c>
      <c r="E3391" s="25">
        <v>170</v>
      </c>
      <c r="F3391" s="24">
        <v>154</v>
      </c>
      <c r="G3391" s="24">
        <v>52</v>
      </c>
      <c r="H3391" s="24">
        <v>97</v>
      </c>
      <c r="I3391" s="23" t="s">
        <v>1096</v>
      </c>
      <c r="J3391" s="24">
        <v>212</v>
      </c>
      <c r="K3391" s="23" t="s">
        <v>382</v>
      </c>
      <c r="L3391" s="30" t="s">
        <v>102</v>
      </c>
      <c r="M3391" s="31">
        <v>11</v>
      </c>
      <c r="N3391" s="31">
        <v>92</v>
      </c>
      <c r="O3391" s="30" t="s">
        <v>61</v>
      </c>
      <c r="P3391" s="25">
        <v>66</v>
      </c>
      <c r="Q3391" s="25">
        <v>99</v>
      </c>
      <c r="R3391" s="23" t="s">
        <v>51</v>
      </c>
      <c r="S3391" s="25">
        <v>41</v>
      </c>
      <c r="T3391" s="23" t="s">
        <v>50</v>
      </c>
    </row>
    <row r="3392" spans="1:20" x14ac:dyDescent="0.3">
      <c r="A3392" s="26">
        <v>45039</v>
      </c>
      <c r="B3392" s="23" t="s">
        <v>45</v>
      </c>
      <c r="C3392" s="23" t="s">
        <v>46</v>
      </c>
      <c r="D3392" s="23" t="s">
        <v>47</v>
      </c>
      <c r="E3392" s="25">
        <v>170</v>
      </c>
      <c r="F3392" s="24">
        <v>154</v>
      </c>
      <c r="G3392" s="24">
        <v>120</v>
      </c>
      <c r="H3392" s="24">
        <v>124</v>
      </c>
      <c r="I3392" s="23" t="s">
        <v>199</v>
      </c>
      <c r="J3392" s="24">
        <v>185</v>
      </c>
      <c r="K3392" s="23" t="s">
        <v>254</v>
      </c>
      <c r="L3392" s="32">
        <v>21</v>
      </c>
      <c r="M3392" s="31">
        <v>11</v>
      </c>
      <c r="N3392" s="31">
        <v>72</v>
      </c>
      <c r="O3392" s="30" t="s">
        <v>195</v>
      </c>
      <c r="P3392" s="25">
        <v>89</v>
      </c>
      <c r="Q3392" s="25">
        <v>97</v>
      </c>
      <c r="R3392" s="23" t="s">
        <v>51</v>
      </c>
      <c r="S3392" s="25">
        <v>53</v>
      </c>
      <c r="T3392" s="23" t="s">
        <v>86</v>
      </c>
    </row>
    <row r="3393" spans="1:20" x14ac:dyDescent="0.3">
      <c r="A3393" s="26">
        <v>45040</v>
      </c>
      <c r="B3393" s="23" t="s">
        <v>45</v>
      </c>
      <c r="C3393" s="23" t="s">
        <v>46</v>
      </c>
      <c r="D3393" s="23" t="s">
        <v>47</v>
      </c>
      <c r="E3393" s="25">
        <v>170</v>
      </c>
      <c r="F3393" s="24">
        <v>168</v>
      </c>
      <c r="G3393" s="24">
        <v>0</v>
      </c>
      <c r="H3393" s="24">
        <v>113</v>
      </c>
      <c r="I3393" s="23" t="s">
        <v>1078</v>
      </c>
      <c r="J3393" s="24">
        <v>222</v>
      </c>
      <c r="K3393" s="23" t="s">
        <v>524</v>
      </c>
      <c r="L3393" s="32">
        <v>35</v>
      </c>
      <c r="M3393" s="31">
        <v>11</v>
      </c>
      <c r="N3393" s="31">
        <v>47</v>
      </c>
      <c r="O3393" s="30" t="s">
        <v>158</v>
      </c>
      <c r="P3393" s="25">
        <v>80</v>
      </c>
      <c r="Q3393" s="25">
        <v>99</v>
      </c>
      <c r="R3393" s="23" t="s">
        <v>51</v>
      </c>
      <c r="S3393" s="25">
        <v>63</v>
      </c>
      <c r="T3393" s="23" t="s">
        <v>121</v>
      </c>
    </row>
    <row r="3394" spans="1:20" x14ac:dyDescent="0.3">
      <c r="A3394" s="26">
        <v>45041</v>
      </c>
      <c r="B3394" s="23" t="s">
        <v>45</v>
      </c>
      <c r="C3394" s="23" t="s">
        <v>46</v>
      </c>
      <c r="D3394" s="23" t="s">
        <v>47</v>
      </c>
      <c r="E3394" s="25">
        <v>170</v>
      </c>
      <c r="F3394" s="24">
        <v>192</v>
      </c>
      <c r="G3394" s="24">
        <v>4</v>
      </c>
      <c r="H3394" s="24">
        <v>136</v>
      </c>
      <c r="I3394" s="23" t="s">
        <v>373</v>
      </c>
      <c r="J3394" s="24">
        <v>247</v>
      </c>
      <c r="K3394" s="23" t="s">
        <v>89</v>
      </c>
      <c r="L3394" s="30" t="s">
        <v>218</v>
      </c>
      <c r="M3394" s="31">
        <v>14</v>
      </c>
      <c r="N3394" s="31">
        <v>67</v>
      </c>
      <c r="O3394" s="30" t="s">
        <v>158</v>
      </c>
      <c r="P3394" s="25">
        <v>77</v>
      </c>
      <c r="Q3394" s="25">
        <v>98</v>
      </c>
      <c r="R3394" s="23" t="s">
        <v>51</v>
      </c>
      <c r="S3394" s="25">
        <v>46</v>
      </c>
      <c r="T3394" s="23" t="s">
        <v>89</v>
      </c>
    </row>
    <row r="3395" spans="1:20" x14ac:dyDescent="0.3">
      <c r="A3395" s="26">
        <v>45042</v>
      </c>
      <c r="B3395" s="23" t="s">
        <v>45</v>
      </c>
      <c r="C3395" s="23" t="s">
        <v>46</v>
      </c>
      <c r="D3395" s="23" t="s">
        <v>47</v>
      </c>
      <c r="E3395" s="25">
        <v>170</v>
      </c>
      <c r="F3395" s="24">
        <v>200</v>
      </c>
      <c r="G3395" s="24">
        <v>6</v>
      </c>
      <c r="H3395" s="24">
        <v>160</v>
      </c>
      <c r="I3395" s="23" t="s">
        <v>51</v>
      </c>
      <c r="J3395" s="24">
        <v>241</v>
      </c>
      <c r="K3395" s="23" t="s">
        <v>1159</v>
      </c>
      <c r="L3395" s="30" t="s">
        <v>102</v>
      </c>
      <c r="M3395" s="31">
        <v>11</v>
      </c>
      <c r="N3395" s="31">
        <v>67</v>
      </c>
      <c r="O3395" s="30" t="s">
        <v>113</v>
      </c>
      <c r="P3395" s="25">
        <v>83</v>
      </c>
      <c r="Q3395" s="25">
        <v>98</v>
      </c>
      <c r="R3395" s="23" t="s">
        <v>51</v>
      </c>
      <c r="S3395" s="25">
        <v>61</v>
      </c>
      <c r="T3395" s="23" t="s">
        <v>352</v>
      </c>
    </row>
    <row r="3396" spans="1:20" x14ac:dyDescent="0.3">
      <c r="A3396" s="26">
        <v>45043</v>
      </c>
      <c r="B3396" s="23" t="s">
        <v>45</v>
      </c>
      <c r="C3396" s="23" t="s">
        <v>46</v>
      </c>
      <c r="D3396" s="23" t="s">
        <v>47</v>
      </c>
      <c r="E3396" s="25">
        <v>170</v>
      </c>
      <c r="F3396" s="24">
        <v>216</v>
      </c>
      <c r="G3396" s="24">
        <v>0</v>
      </c>
      <c r="H3396" s="24">
        <v>162</v>
      </c>
      <c r="I3396" s="23" t="s">
        <v>360</v>
      </c>
      <c r="J3396" s="24">
        <v>269</v>
      </c>
      <c r="K3396" s="23" t="s">
        <v>58</v>
      </c>
      <c r="L3396" s="32">
        <v>30</v>
      </c>
      <c r="M3396" s="31">
        <v>17</v>
      </c>
      <c r="N3396" s="31">
        <v>67</v>
      </c>
      <c r="O3396" s="30" t="s">
        <v>167</v>
      </c>
      <c r="P3396" s="25">
        <v>69</v>
      </c>
      <c r="Q3396" s="25">
        <v>95</v>
      </c>
      <c r="R3396" s="23" t="s">
        <v>51</v>
      </c>
      <c r="S3396" s="25">
        <v>45</v>
      </c>
      <c r="T3396" s="23" t="s">
        <v>117</v>
      </c>
    </row>
    <row r="3397" spans="1:20" x14ac:dyDescent="0.3">
      <c r="A3397" s="26">
        <v>45044</v>
      </c>
      <c r="B3397" s="23" t="s">
        <v>45</v>
      </c>
      <c r="C3397" s="23" t="s">
        <v>46</v>
      </c>
      <c r="D3397" s="23" t="s">
        <v>47</v>
      </c>
      <c r="E3397" s="25">
        <v>170</v>
      </c>
      <c r="F3397" s="24">
        <v>180</v>
      </c>
      <c r="G3397" s="24">
        <v>0</v>
      </c>
      <c r="H3397" s="24">
        <v>143</v>
      </c>
      <c r="I3397" s="23" t="s">
        <v>824</v>
      </c>
      <c r="J3397" s="24">
        <v>218</v>
      </c>
      <c r="K3397" s="23" t="s">
        <v>826</v>
      </c>
      <c r="L3397" s="32">
        <v>36</v>
      </c>
      <c r="M3397" s="31">
        <v>14</v>
      </c>
      <c r="N3397" s="31">
        <v>69</v>
      </c>
      <c r="O3397" s="30" t="s">
        <v>206</v>
      </c>
      <c r="P3397" s="25">
        <v>88</v>
      </c>
      <c r="Q3397" s="25">
        <v>97</v>
      </c>
      <c r="R3397" s="23" t="s">
        <v>51</v>
      </c>
      <c r="S3397" s="25">
        <v>70</v>
      </c>
      <c r="T3397" s="23" t="s">
        <v>179</v>
      </c>
    </row>
    <row r="3398" spans="1:20" x14ac:dyDescent="0.3">
      <c r="A3398" s="26">
        <v>45045</v>
      </c>
      <c r="B3398" s="23" t="s">
        <v>45</v>
      </c>
      <c r="C3398" s="23" t="s">
        <v>46</v>
      </c>
      <c r="D3398" s="23" t="s">
        <v>47</v>
      </c>
      <c r="E3398" s="25">
        <v>170</v>
      </c>
      <c r="F3398" s="24">
        <v>186</v>
      </c>
      <c r="G3398" s="24">
        <v>0</v>
      </c>
      <c r="H3398" s="24">
        <v>148</v>
      </c>
      <c r="I3398" s="23" t="s">
        <v>687</v>
      </c>
      <c r="J3398" s="24">
        <v>223</v>
      </c>
      <c r="K3398" s="23" t="s">
        <v>58</v>
      </c>
      <c r="L3398" s="30" t="s">
        <v>84</v>
      </c>
      <c r="M3398" s="31">
        <v>11</v>
      </c>
      <c r="N3398" s="31">
        <v>64</v>
      </c>
      <c r="O3398" s="30" t="s">
        <v>52</v>
      </c>
      <c r="P3398" s="25">
        <v>80</v>
      </c>
      <c r="Q3398" s="25">
        <v>95</v>
      </c>
      <c r="R3398" s="23" t="s">
        <v>229</v>
      </c>
      <c r="S3398" s="25">
        <v>62</v>
      </c>
      <c r="T3398" s="23" t="s">
        <v>179</v>
      </c>
    </row>
    <row r="3399" spans="1:20" x14ac:dyDescent="0.3">
      <c r="A3399" s="26">
        <v>45046</v>
      </c>
      <c r="B3399" s="23" t="s">
        <v>45</v>
      </c>
      <c r="C3399" s="23" t="s">
        <v>46</v>
      </c>
      <c r="D3399" s="23" t="s">
        <v>47</v>
      </c>
      <c r="E3399" s="25">
        <v>170</v>
      </c>
      <c r="F3399" s="24">
        <v>178</v>
      </c>
      <c r="G3399" s="24">
        <v>0</v>
      </c>
      <c r="H3399" s="24">
        <v>147</v>
      </c>
      <c r="I3399" s="23" t="s">
        <v>662</v>
      </c>
      <c r="J3399" s="24">
        <v>209</v>
      </c>
      <c r="K3399" s="23" t="s">
        <v>1173</v>
      </c>
      <c r="L3399" s="32">
        <v>36</v>
      </c>
      <c r="M3399" s="31">
        <v>17</v>
      </c>
      <c r="N3399" s="31">
        <v>72</v>
      </c>
      <c r="O3399" s="30" t="s">
        <v>139</v>
      </c>
      <c r="P3399" s="25">
        <v>76</v>
      </c>
      <c r="Q3399" s="25">
        <v>91</v>
      </c>
      <c r="R3399" s="23" t="s">
        <v>644</v>
      </c>
      <c r="S3399" s="25">
        <v>62</v>
      </c>
      <c r="T3399" s="23" t="s">
        <v>95</v>
      </c>
    </row>
    <row r="3400" spans="1:20" x14ac:dyDescent="0.3">
      <c r="A3400" s="26">
        <v>45047</v>
      </c>
      <c r="B3400" s="23" t="s">
        <v>45</v>
      </c>
      <c r="C3400" s="23" t="s">
        <v>46</v>
      </c>
      <c r="D3400" s="23" t="s">
        <v>47</v>
      </c>
      <c r="E3400" s="25">
        <v>170</v>
      </c>
      <c r="F3400" s="24">
        <v>174</v>
      </c>
      <c r="G3400" s="24">
        <v>0</v>
      </c>
      <c r="H3400" s="24">
        <v>117</v>
      </c>
      <c r="I3400" s="23" t="s">
        <v>465</v>
      </c>
      <c r="J3400" s="24">
        <v>230</v>
      </c>
      <c r="K3400" s="23" t="s">
        <v>51</v>
      </c>
      <c r="L3400" s="32">
        <v>28</v>
      </c>
      <c r="M3400" s="31">
        <v>17</v>
      </c>
      <c r="N3400" s="31">
        <v>64</v>
      </c>
      <c r="O3400" s="30" t="s">
        <v>206</v>
      </c>
      <c r="P3400" s="25">
        <v>72</v>
      </c>
      <c r="Q3400" s="25">
        <v>96</v>
      </c>
      <c r="R3400" s="23" t="s">
        <v>258</v>
      </c>
      <c r="S3400" s="25">
        <v>54</v>
      </c>
      <c r="T3400" s="23" t="s">
        <v>158</v>
      </c>
    </row>
    <row r="3401" spans="1:20" x14ac:dyDescent="0.3">
      <c r="A3401" s="26">
        <v>45048</v>
      </c>
      <c r="B3401" s="23" t="s">
        <v>45</v>
      </c>
      <c r="C3401" s="23" t="s">
        <v>46</v>
      </c>
      <c r="D3401" s="23" t="s">
        <v>47</v>
      </c>
      <c r="E3401" s="25">
        <v>170</v>
      </c>
      <c r="F3401" s="24">
        <v>199</v>
      </c>
      <c r="G3401" s="24">
        <v>0</v>
      </c>
      <c r="H3401" s="24">
        <v>123</v>
      </c>
      <c r="I3401" s="23" t="s">
        <v>1174</v>
      </c>
      <c r="J3401" s="24">
        <v>275</v>
      </c>
      <c r="K3401" s="23" t="s">
        <v>51</v>
      </c>
      <c r="L3401" s="32">
        <v>31</v>
      </c>
      <c r="M3401" s="31">
        <v>17</v>
      </c>
      <c r="N3401" s="31">
        <v>58</v>
      </c>
      <c r="O3401" s="30" t="s">
        <v>113</v>
      </c>
      <c r="P3401" s="25">
        <v>68</v>
      </c>
      <c r="Q3401" s="25">
        <v>97</v>
      </c>
      <c r="R3401" s="23" t="s">
        <v>578</v>
      </c>
      <c r="S3401" s="25">
        <v>48</v>
      </c>
      <c r="T3401" s="23" t="s">
        <v>94</v>
      </c>
    </row>
    <row r="3402" spans="1:20" x14ac:dyDescent="0.3">
      <c r="A3402" s="26">
        <v>45049</v>
      </c>
      <c r="B3402" s="23" t="s">
        <v>45</v>
      </c>
      <c r="C3402" s="23" t="s">
        <v>46</v>
      </c>
      <c r="D3402" s="23" t="s">
        <v>47</v>
      </c>
      <c r="E3402" s="25">
        <v>170</v>
      </c>
      <c r="F3402" s="24">
        <v>230</v>
      </c>
      <c r="G3402" s="24">
        <v>74</v>
      </c>
      <c r="H3402" s="24">
        <v>140</v>
      </c>
      <c r="I3402" s="23" t="s">
        <v>662</v>
      </c>
      <c r="J3402" s="24">
        <v>320</v>
      </c>
      <c r="K3402" s="23" t="s">
        <v>423</v>
      </c>
      <c r="L3402" s="32">
        <v>22</v>
      </c>
      <c r="M3402" s="31">
        <v>17</v>
      </c>
      <c r="N3402" s="31">
        <v>108</v>
      </c>
      <c r="O3402" s="30" t="s">
        <v>71</v>
      </c>
      <c r="P3402" s="25">
        <v>59</v>
      </c>
      <c r="Q3402" s="25">
        <v>98</v>
      </c>
      <c r="R3402" s="23" t="s">
        <v>88</v>
      </c>
      <c r="S3402" s="25">
        <v>24</v>
      </c>
      <c r="T3402" s="23" t="s">
        <v>117</v>
      </c>
    </row>
    <row r="3403" spans="1:20" x14ac:dyDescent="0.3">
      <c r="A3403" s="26">
        <v>45050</v>
      </c>
      <c r="B3403" s="23" t="s">
        <v>45</v>
      </c>
      <c r="C3403" s="23" t="s">
        <v>46</v>
      </c>
      <c r="D3403" s="23" t="s">
        <v>47</v>
      </c>
      <c r="E3403" s="25">
        <v>170</v>
      </c>
      <c r="F3403" s="24">
        <v>179</v>
      </c>
      <c r="G3403" s="24">
        <v>0</v>
      </c>
      <c r="H3403" s="24">
        <v>123</v>
      </c>
      <c r="I3403" s="23" t="s">
        <v>232</v>
      </c>
      <c r="J3403" s="24">
        <v>235</v>
      </c>
      <c r="K3403" s="23" t="s">
        <v>150</v>
      </c>
      <c r="L3403" s="30" t="s">
        <v>218</v>
      </c>
      <c r="M3403" s="31">
        <v>14</v>
      </c>
      <c r="N3403" s="31">
        <v>75</v>
      </c>
      <c r="O3403" s="30" t="s">
        <v>139</v>
      </c>
      <c r="P3403" s="25">
        <v>73</v>
      </c>
      <c r="Q3403" s="25">
        <v>98</v>
      </c>
      <c r="R3403" s="23" t="s">
        <v>51</v>
      </c>
      <c r="S3403" s="25">
        <v>38</v>
      </c>
      <c r="T3403" s="23" t="s">
        <v>264</v>
      </c>
    </row>
    <row r="3404" spans="1:20" x14ac:dyDescent="0.3">
      <c r="A3404" s="26">
        <v>45051</v>
      </c>
      <c r="B3404" s="23" t="s">
        <v>45</v>
      </c>
      <c r="C3404" s="23" t="s">
        <v>46</v>
      </c>
      <c r="D3404" s="23" t="s">
        <v>47</v>
      </c>
      <c r="E3404" s="25">
        <v>170</v>
      </c>
      <c r="F3404" s="24">
        <v>170</v>
      </c>
      <c r="G3404" s="24">
        <v>0</v>
      </c>
      <c r="H3404" s="24">
        <v>102</v>
      </c>
      <c r="I3404" s="23" t="s">
        <v>105</v>
      </c>
      <c r="J3404" s="24">
        <v>239</v>
      </c>
      <c r="K3404" s="23" t="s">
        <v>55</v>
      </c>
      <c r="L3404" s="30" t="s">
        <v>218</v>
      </c>
      <c r="M3404" s="31">
        <v>11</v>
      </c>
      <c r="N3404" s="31">
        <v>64</v>
      </c>
      <c r="O3404" s="30" t="s">
        <v>117</v>
      </c>
      <c r="P3404" s="25">
        <v>65</v>
      </c>
      <c r="Q3404" s="25">
        <v>99</v>
      </c>
      <c r="R3404" s="23" t="s">
        <v>258</v>
      </c>
      <c r="S3404" s="25">
        <v>49</v>
      </c>
      <c r="T3404" s="23" t="s">
        <v>51</v>
      </c>
    </row>
    <row r="3405" spans="1:20" x14ac:dyDescent="0.3">
      <c r="A3405" s="26">
        <v>45052</v>
      </c>
      <c r="B3405" s="23" t="s">
        <v>45</v>
      </c>
      <c r="C3405" s="23" t="s">
        <v>46</v>
      </c>
      <c r="D3405" s="23" t="s">
        <v>47</v>
      </c>
      <c r="E3405" s="25">
        <v>170</v>
      </c>
      <c r="F3405" s="24">
        <v>172</v>
      </c>
      <c r="G3405" s="24">
        <v>104</v>
      </c>
      <c r="H3405" s="24">
        <v>119</v>
      </c>
      <c r="I3405" s="23" t="s">
        <v>174</v>
      </c>
      <c r="J3405" s="24">
        <v>225</v>
      </c>
      <c r="K3405" s="23" t="s">
        <v>121</v>
      </c>
      <c r="L3405" s="32">
        <v>28</v>
      </c>
      <c r="M3405" s="31">
        <v>11</v>
      </c>
      <c r="N3405" s="31">
        <v>78</v>
      </c>
      <c r="O3405" s="30" t="s">
        <v>61</v>
      </c>
      <c r="P3405" s="25">
        <v>82</v>
      </c>
      <c r="Q3405" s="25">
        <v>98</v>
      </c>
      <c r="R3405" s="23" t="s">
        <v>51</v>
      </c>
      <c r="S3405" s="25">
        <v>55</v>
      </c>
      <c r="T3405" s="23" t="s">
        <v>91</v>
      </c>
    </row>
    <row r="3406" spans="1:20" x14ac:dyDescent="0.3">
      <c r="A3406" s="26">
        <v>45053</v>
      </c>
      <c r="B3406" s="23" t="s">
        <v>45</v>
      </c>
      <c r="C3406" s="23" t="s">
        <v>46</v>
      </c>
      <c r="D3406" s="23" t="s">
        <v>47</v>
      </c>
      <c r="E3406" s="25">
        <v>170</v>
      </c>
      <c r="F3406" s="24">
        <v>162</v>
      </c>
      <c r="G3406" s="24">
        <v>0</v>
      </c>
      <c r="H3406" s="24">
        <v>118</v>
      </c>
      <c r="I3406" s="23" t="s">
        <v>199</v>
      </c>
      <c r="J3406" s="24">
        <v>205</v>
      </c>
      <c r="K3406" s="23" t="s">
        <v>352</v>
      </c>
      <c r="L3406" s="30" t="s">
        <v>84</v>
      </c>
      <c r="M3406" s="31">
        <v>11</v>
      </c>
      <c r="N3406" s="31">
        <v>64</v>
      </c>
      <c r="O3406" s="30" t="s">
        <v>179</v>
      </c>
      <c r="P3406" s="25">
        <v>82</v>
      </c>
      <c r="Q3406" s="25">
        <v>99</v>
      </c>
      <c r="R3406" s="23" t="s">
        <v>51</v>
      </c>
      <c r="S3406" s="25">
        <v>65</v>
      </c>
      <c r="T3406" s="23" t="s">
        <v>307</v>
      </c>
    </row>
    <row r="3407" spans="1:20" x14ac:dyDescent="0.3">
      <c r="A3407" s="26">
        <v>45054</v>
      </c>
      <c r="B3407" s="23" t="s">
        <v>45</v>
      </c>
      <c r="C3407" s="23" t="s">
        <v>46</v>
      </c>
      <c r="D3407" s="23" t="s">
        <v>47</v>
      </c>
      <c r="E3407" s="25">
        <v>170</v>
      </c>
      <c r="F3407" s="24">
        <v>172</v>
      </c>
      <c r="G3407" s="24">
        <v>62</v>
      </c>
      <c r="H3407" s="24">
        <v>112</v>
      </c>
      <c r="I3407" s="23" t="s">
        <v>405</v>
      </c>
      <c r="J3407" s="24">
        <v>233</v>
      </c>
      <c r="K3407" s="23" t="s">
        <v>493</v>
      </c>
      <c r="L3407" s="32">
        <v>34</v>
      </c>
      <c r="M3407" s="31">
        <v>14</v>
      </c>
      <c r="N3407" s="31">
        <v>61</v>
      </c>
      <c r="O3407" s="30" t="s">
        <v>264</v>
      </c>
      <c r="P3407" s="25">
        <v>75</v>
      </c>
      <c r="Q3407" s="25">
        <v>99</v>
      </c>
      <c r="R3407" s="23" t="s">
        <v>51</v>
      </c>
      <c r="S3407" s="25">
        <v>58</v>
      </c>
      <c r="T3407" s="23" t="s">
        <v>215</v>
      </c>
    </row>
    <row r="3408" spans="1:20" x14ac:dyDescent="0.3">
      <c r="A3408" s="26">
        <v>45055</v>
      </c>
      <c r="B3408" s="23" t="s">
        <v>45</v>
      </c>
      <c r="C3408" s="23" t="s">
        <v>46</v>
      </c>
      <c r="D3408" s="23" t="s">
        <v>47</v>
      </c>
      <c r="E3408" s="25">
        <v>170</v>
      </c>
      <c r="F3408" s="24">
        <v>166</v>
      </c>
      <c r="G3408" s="24">
        <v>30</v>
      </c>
      <c r="H3408" s="24">
        <v>118</v>
      </c>
      <c r="I3408" s="23" t="s">
        <v>399</v>
      </c>
      <c r="J3408" s="24">
        <v>215</v>
      </c>
      <c r="K3408" s="23" t="s">
        <v>1145</v>
      </c>
      <c r="L3408" s="32">
        <v>28</v>
      </c>
      <c r="M3408" s="31">
        <v>3</v>
      </c>
      <c r="N3408" s="31">
        <v>92</v>
      </c>
      <c r="O3408" s="30" t="s">
        <v>209</v>
      </c>
      <c r="P3408" s="25">
        <v>85</v>
      </c>
      <c r="Q3408" s="25">
        <v>98</v>
      </c>
      <c r="R3408" s="23" t="s">
        <v>51</v>
      </c>
      <c r="S3408" s="25">
        <v>67</v>
      </c>
      <c r="T3408" s="23" t="s">
        <v>182</v>
      </c>
    </row>
    <row r="3409" spans="1:20" x14ac:dyDescent="0.3">
      <c r="A3409" s="26">
        <v>45056</v>
      </c>
      <c r="B3409" s="23" t="s">
        <v>45</v>
      </c>
      <c r="C3409" s="23" t="s">
        <v>46</v>
      </c>
      <c r="D3409" s="23" t="s">
        <v>47</v>
      </c>
      <c r="E3409" s="25">
        <v>170</v>
      </c>
      <c r="F3409" s="24">
        <v>136</v>
      </c>
      <c r="G3409" s="24">
        <v>16</v>
      </c>
      <c r="H3409" s="24">
        <v>95</v>
      </c>
      <c r="I3409" s="23" t="s">
        <v>329</v>
      </c>
      <c r="J3409" s="24">
        <v>177</v>
      </c>
      <c r="K3409" s="23" t="s">
        <v>110</v>
      </c>
      <c r="L3409" s="30" t="s">
        <v>218</v>
      </c>
      <c r="M3409" s="31">
        <v>14</v>
      </c>
      <c r="N3409" s="31">
        <v>61</v>
      </c>
      <c r="O3409" s="30" t="s">
        <v>89</v>
      </c>
      <c r="P3409" s="25">
        <v>72</v>
      </c>
      <c r="Q3409" s="25">
        <v>97</v>
      </c>
      <c r="R3409" s="23" t="s">
        <v>51</v>
      </c>
      <c r="S3409" s="25">
        <v>53</v>
      </c>
      <c r="T3409" s="23" t="s">
        <v>342</v>
      </c>
    </row>
    <row r="3410" spans="1:20" x14ac:dyDescent="0.3">
      <c r="A3410" s="26">
        <v>45057</v>
      </c>
      <c r="B3410" s="23" t="s">
        <v>45</v>
      </c>
      <c r="C3410" s="23" t="s">
        <v>46</v>
      </c>
      <c r="D3410" s="23" t="s">
        <v>47</v>
      </c>
      <c r="E3410" s="25">
        <v>170</v>
      </c>
      <c r="F3410" s="24">
        <v>132</v>
      </c>
      <c r="G3410" s="24">
        <v>182</v>
      </c>
      <c r="H3410" s="24">
        <v>97</v>
      </c>
      <c r="I3410" s="23" t="s">
        <v>673</v>
      </c>
      <c r="J3410" s="24">
        <v>166</v>
      </c>
      <c r="K3410" s="23" t="s">
        <v>212</v>
      </c>
      <c r="L3410" s="32">
        <v>36</v>
      </c>
      <c r="M3410" s="31">
        <v>8</v>
      </c>
      <c r="N3410" s="31">
        <v>64</v>
      </c>
      <c r="O3410" s="30" t="s">
        <v>133</v>
      </c>
      <c r="P3410" s="25">
        <v>83</v>
      </c>
      <c r="Q3410" s="25">
        <v>98</v>
      </c>
      <c r="R3410" s="23" t="s">
        <v>51</v>
      </c>
      <c r="S3410" s="25">
        <v>60</v>
      </c>
      <c r="T3410" s="23" t="s">
        <v>206</v>
      </c>
    </row>
    <row r="3411" spans="1:20" x14ac:dyDescent="0.3">
      <c r="A3411" s="26">
        <v>45058</v>
      </c>
      <c r="B3411" s="23" t="s">
        <v>45</v>
      </c>
      <c r="C3411" s="23" t="s">
        <v>46</v>
      </c>
      <c r="D3411" s="23" t="s">
        <v>47</v>
      </c>
      <c r="E3411" s="25">
        <v>170</v>
      </c>
      <c r="F3411" s="24">
        <v>134</v>
      </c>
      <c r="G3411" s="24">
        <v>26</v>
      </c>
      <c r="H3411" s="24">
        <v>102</v>
      </c>
      <c r="I3411" s="23" t="s">
        <v>331</v>
      </c>
      <c r="J3411" s="24">
        <v>165</v>
      </c>
      <c r="K3411" s="23" t="s">
        <v>616</v>
      </c>
      <c r="L3411" s="30" t="s">
        <v>84</v>
      </c>
      <c r="M3411" s="31">
        <v>19</v>
      </c>
      <c r="N3411" s="31">
        <v>69</v>
      </c>
      <c r="O3411" s="30" t="s">
        <v>186</v>
      </c>
      <c r="P3411" s="25">
        <v>77</v>
      </c>
      <c r="Q3411" s="25">
        <v>99</v>
      </c>
      <c r="R3411" s="23" t="s">
        <v>51</v>
      </c>
      <c r="S3411" s="25">
        <v>58</v>
      </c>
      <c r="T3411" s="23" t="s">
        <v>213</v>
      </c>
    </row>
    <row r="3412" spans="1:20" x14ac:dyDescent="0.3">
      <c r="A3412" s="26">
        <v>45059</v>
      </c>
      <c r="B3412" s="23" t="s">
        <v>45</v>
      </c>
      <c r="C3412" s="23" t="s">
        <v>46</v>
      </c>
      <c r="D3412" s="23" t="s">
        <v>47</v>
      </c>
      <c r="E3412" s="25">
        <v>170</v>
      </c>
      <c r="F3412" s="24">
        <v>126</v>
      </c>
      <c r="G3412" s="24">
        <v>24</v>
      </c>
      <c r="H3412" s="24">
        <v>96</v>
      </c>
      <c r="I3412" s="23" t="s">
        <v>147</v>
      </c>
      <c r="J3412" s="24">
        <v>156</v>
      </c>
      <c r="K3412" s="23" t="s">
        <v>454</v>
      </c>
      <c r="L3412" s="32">
        <v>29</v>
      </c>
      <c r="M3412" s="31">
        <v>3</v>
      </c>
      <c r="N3412" s="31">
        <v>39</v>
      </c>
      <c r="O3412" s="30" t="s">
        <v>213</v>
      </c>
      <c r="P3412" s="25">
        <v>89</v>
      </c>
      <c r="Q3412" s="25">
        <v>99</v>
      </c>
      <c r="R3412" s="23" t="s">
        <v>51</v>
      </c>
      <c r="S3412" s="25">
        <v>65</v>
      </c>
      <c r="T3412" s="23" t="s">
        <v>352</v>
      </c>
    </row>
    <row r="3413" spans="1:20" x14ac:dyDescent="0.3">
      <c r="A3413" s="26">
        <v>45060</v>
      </c>
      <c r="B3413" s="23" t="s">
        <v>45</v>
      </c>
      <c r="C3413" s="23" t="s">
        <v>46</v>
      </c>
      <c r="D3413" s="23" t="s">
        <v>47</v>
      </c>
      <c r="E3413" s="25">
        <v>170</v>
      </c>
      <c r="F3413" s="24">
        <v>154</v>
      </c>
      <c r="G3413" s="24">
        <v>2</v>
      </c>
      <c r="H3413" s="24">
        <v>117</v>
      </c>
      <c r="I3413" s="23" t="s">
        <v>798</v>
      </c>
      <c r="J3413" s="24">
        <v>191</v>
      </c>
      <c r="K3413" s="23" t="s">
        <v>723</v>
      </c>
      <c r="L3413" s="30" t="s">
        <v>84</v>
      </c>
      <c r="M3413" s="31">
        <v>11</v>
      </c>
      <c r="N3413" s="31">
        <v>72</v>
      </c>
      <c r="O3413" s="30" t="s">
        <v>158</v>
      </c>
      <c r="P3413" s="25">
        <v>79</v>
      </c>
      <c r="Q3413" s="25">
        <v>100</v>
      </c>
      <c r="R3413" s="23" t="s">
        <v>51</v>
      </c>
      <c r="S3413" s="25">
        <v>63</v>
      </c>
      <c r="T3413" s="23" t="s">
        <v>146</v>
      </c>
    </row>
    <row r="3414" spans="1:20" x14ac:dyDescent="0.3">
      <c r="A3414" s="26">
        <v>45061</v>
      </c>
      <c r="B3414" s="23" t="s">
        <v>45</v>
      </c>
      <c r="C3414" s="23" t="s">
        <v>46</v>
      </c>
      <c r="D3414" s="23" t="s">
        <v>47</v>
      </c>
      <c r="E3414" s="25">
        <v>170</v>
      </c>
      <c r="F3414" s="24">
        <v>126</v>
      </c>
      <c r="G3414" s="24">
        <v>36</v>
      </c>
      <c r="H3414" s="24">
        <v>103</v>
      </c>
      <c r="I3414" s="23" t="s">
        <v>399</v>
      </c>
      <c r="J3414" s="24">
        <v>148</v>
      </c>
      <c r="K3414" s="23" t="s">
        <v>1175</v>
      </c>
      <c r="L3414" s="32">
        <v>30</v>
      </c>
      <c r="M3414" s="31">
        <v>3</v>
      </c>
      <c r="N3414" s="31">
        <v>42</v>
      </c>
      <c r="O3414" s="30" t="s">
        <v>342</v>
      </c>
      <c r="P3414" s="25">
        <v>93</v>
      </c>
      <c r="Q3414" s="25">
        <v>98</v>
      </c>
      <c r="R3414" s="23" t="s">
        <v>51</v>
      </c>
      <c r="S3414" s="25">
        <v>80</v>
      </c>
      <c r="T3414" s="23" t="s">
        <v>50</v>
      </c>
    </row>
    <row r="3415" spans="1:20" x14ac:dyDescent="0.3">
      <c r="A3415" s="26">
        <v>45062</v>
      </c>
      <c r="B3415" s="23" t="s">
        <v>45</v>
      </c>
      <c r="C3415" s="23" t="s">
        <v>46</v>
      </c>
      <c r="D3415" s="23" t="s">
        <v>47</v>
      </c>
      <c r="E3415" s="25">
        <v>170</v>
      </c>
      <c r="F3415" s="24">
        <v>130</v>
      </c>
      <c r="G3415" s="24">
        <v>0</v>
      </c>
      <c r="H3415" s="24">
        <v>85</v>
      </c>
      <c r="I3415" s="23" t="s">
        <v>1114</v>
      </c>
      <c r="J3415" s="24">
        <v>176</v>
      </c>
      <c r="K3415" s="23" t="s">
        <v>408</v>
      </c>
      <c r="L3415" s="32">
        <v>99</v>
      </c>
      <c r="M3415" s="31">
        <v>8</v>
      </c>
      <c r="N3415" s="31">
        <v>64</v>
      </c>
      <c r="O3415" s="30" t="s">
        <v>51</v>
      </c>
      <c r="P3415" s="25">
        <v>74</v>
      </c>
      <c r="Q3415" s="25">
        <v>98</v>
      </c>
      <c r="R3415" s="23" t="s">
        <v>51</v>
      </c>
      <c r="S3415" s="25">
        <v>57</v>
      </c>
      <c r="T3415" s="23" t="s">
        <v>81</v>
      </c>
    </row>
    <row r="3416" spans="1:20" x14ac:dyDescent="0.3">
      <c r="A3416" s="26">
        <v>45063</v>
      </c>
      <c r="B3416" s="23" t="s">
        <v>45</v>
      </c>
      <c r="C3416" s="23" t="s">
        <v>46</v>
      </c>
      <c r="D3416" s="23" t="s">
        <v>47</v>
      </c>
      <c r="E3416" s="25">
        <v>170</v>
      </c>
      <c r="F3416" s="24">
        <v>124</v>
      </c>
      <c r="G3416" s="24">
        <v>0</v>
      </c>
      <c r="H3416" s="24">
        <v>51</v>
      </c>
      <c r="I3416" s="23" t="s">
        <v>325</v>
      </c>
      <c r="J3416" s="24">
        <v>198</v>
      </c>
      <c r="K3416" s="23" t="s">
        <v>73</v>
      </c>
      <c r="L3416" s="30" t="s">
        <v>401</v>
      </c>
      <c r="M3416" s="31">
        <v>17</v>
      </c>
      <c r="N3416" s="31">
        <v>81</v>
      </c>
      <c r="O3416" s="30" t="s">
        <v>139</v>
      </c>
      <c r="P3416" s="25">
        <v>67</v>
      </c>
      <c r="Q3416" s="25">
        <v>100</v>
      </c>
      <c r="R3416" s="23" t="s">
        <v>301</v>
      </c>
      <c r="S3416" s="25">
        <v>43</v>
      </c>
      <c r="T3416" s="23" t="s">
        <v>71</v>
      </c>
    </row>
    <row r="3417" spans="1:20" x14ac:dyDescent="0.3">
      <c r="A3417" s="26">
        <v>45064</v>
      </c>
      <c r="B3417" s="23" t="s">
        <v>45</v>
      </c>
      <c r="C3417" s="23" t="s">
        <v>46</v>
      </c>
      <c r="D3417" s="23" t="s">
        <v>47</v>
      </c>
      <c r="E3417" s="25">
        <v>170</v>
      </c>
      <c r="F3417" s="24">
        <v>124</v>
      </c>
      <c r="G3417" s="24">
        <v>0</v>
      </c>
      <c r="H3417" s="24">
        <v>59</v>
      </c>
      <c r="I3417" s="23" t="s">
        <v>1027</v>
      </c>
      <c r="J3417" s="24">
        <v>188</v>
      </c>
      <c r="K3417" s="23" t="s">
        <v>748</v>
      </c>
      <c r="L3417" s="30" t="s">
        <v>218</v>
      </c>
      <c r="M3417" s="31">
        <v>14</v>
      </c>
      <c r="N3417" s="31">
        <v>75</v>
      </c>
      <c r="O3417" s="30" t="s">
        <v>433</v>
      </c>
      <c r="P3417" s="25">
        <v>65</v>
      </c>
      <c r="Q3417" s="25">
        <v>97</v>
      </c>
      <c r="R3417" s="23" t="s">
        <v>51</v>
      </c>
      <c r="S3417" s="25">
        <v>45</v>
      </c>
      <c r="T3417" s="23" t="s">
        <v>50</v>
      </c>
    </row>
    <row r="3418" spans="1:20" x14ac:dyDescent="0.3">
      <c r="A3418" s="26">
        <v>45065</v>
      </c>
      <c r="B3418" s="23" t="s">
        <v>45</v>
      </c>
      <c r="C3418" s="23" t="s">
        <v>46</v>
      </c>
      <c r="D3418" s="23" t="s">
        <v>47</v>
      </c>
      <c r="E3418" s="25">
        <v>170</v>
      </c>
      <c r="F3418" s="24">
        <v>126</v>
      </c>
      <c r="G3418" s="24">
        <v>2</v>
      </c>
      <c r="H3418" s="24">
        <v>86</v>
      </c>
      <c r="I3418" s="23" t="s">
        <v>51</v>
      </c>
      <c r="J3418" s="24">
        <v>165</v>
      </c>
      <c r="K3418" s="23" t="s">
        <v>955</v>
      </c>
      <c r="L3418" s="30" t="s">
        <v>218</v>
      </c>
      <c r="M3418" s="31">
        <v>6</v>
      </c>
      <c r="N3418" s="31">
        <v>47</v>
      </c>
      <c r="O3418" s="30" t="s">
        <v>98</v>
      </c>
      <c r="P3418" s="25">
        <v>83</v>
      </c>
      <c r="Q3418" s="25">
        <v>97</v>
      </c>
      <c r="R3418" s="23" t="s">
        <v>51</v>
      </c>
      <c r="S3418" s="25">
        <v>68</v>
      </c>
      <c r="T3418" s="23" t="s">
        <v>369</v>
      </c>
    </row>
    <row r="3419" spans="1:20" x14ac:dyDescent="0.3">
      <c r="A3419" s="26">
        <v>45066</v>
      </c>
      <c r="B3419" s="23" t="s">
        <v>45</v>
      </c>
      <c r="C3419" s="23" t="s">
        <v>46</v>
      </c>
      <c r="D3419" s="23" t="s">
        <v>47</v>
      </c>
      <c r="E3419" s="25">
        <v>170</v>
      </c>
      <c r="F3419" s="24">
        <v>133</v>
      </c>
      <c r="G3419" s="24">
        <v>110</v>
      </c>
      <c r="H3419" s="24">
        <v>95</v>
      </c>
      <c r="I3419" s="23" t="s">
        <v>100</v>
      </c>
      <c r="J3419" s="24">
        <v>171</v>
      </c>
      <c r="K3419" s="23" t="s">
        <v>773</v>
      </c>
      <c r="L3419" s="30" t="s">
        <v>401</v>
      </c>
      <c r="M3419" s="31">
        <v>3</v>
      </c>
      <c r="N3419" s="31">
        <v>47</v>
      </c>
      <c r="O3419" s="30" t="s">
        <v>264</v>
      </c>
      <c r="P3419" s="25">
        <v>87</v>
      </c>
      <c r="Q3419" s="25">
        <v>98</v>
      </c>
      <c r="R3419" s="23" t="s">
        <v>51</v>
      </c>
      <c r="S3419" s="25">
        <v>61</v>
      </c>
      <c r="T3419" s="23" t="s">
        <v>95</v>
      </c>
    </row>
    <row r="3420" spans="1:20" x14ac:dyDescent="0.3">
      <c r="A3420" s="26">
        <v>45067</v>
      </c>
      <c r="B3420" s="23" t="s">
        <v>45</v>
      </c>
      <c r="C3420" s="23" t="s">
        <v>46</v>
      </c>
      <c r="D3420" s="23" t="s">
        <v>47</v>
      </c>
      <c r="E3420" s="25">
        <v>170</v>
      </c>
      <c r="F3420" s="24">
        <v>128</v>
      </c>
      <c r="G3420" s="24">
        <v>0</v>
      </c>
      <c r="H3420" s="24">
        <v>78</v>
      </c>
      <c r="I3420" s="23" t="s">
        <v>1176</v>
      </c>
      <c r="J3420" s="24">
        <v>177</v>
      </c>
      <c r="K3420" s="23" t="s">
        <v>382</v>
      </c>
      <c r="L3420" s="32">
        <v>30</v>
      </c>
      <c r="M3420" s="31">
        <v>8</v>
      </c>
      <c r="N3420" s="31">
        <v>50</v>
      </c>
      <c r="O3420" s="30" t="s">
        <v>64</v>
      </c>
      <c r="P3420" s="25">
        <v>83</v>
      </c>
      <c r="Q3420" s="25">
        <v>99</v>
      </c>
      <c r="R3420" s="23" t="s">
        <v>51</v>
      </c>
      <c r="S3420" s="25">
        <v>66</v>
      </c>
      <c r="T3420" s="23" t="s">
        <v>158</v>
      </c>
    </row>
    <row r="3421" spans="1:20" x14ac:dyDescent="0.3">
      <c r="A3421" s="26">
        <v>45068</v>
      </c>
      <c r="B3421" s="23" t="s">
        <v>45</v>
      </c>
      <c r="C3421" s="23" t="s">
        <v>46</v>
      </c>
      <c r="D3421" s="23" t="s">
        <v>47</v>
      </c>
      <c r="E3421" s="25">
        <v>170</v>
      </c>
      <c r="F3421" s="24">
        <v>145</v>
      </c>
      <c r="G3421" s="24">
        <v>2</v>
      </c>
      <c r="H3421" s="24">
        <v>95</v>
      </c>
      <c r="I3421" s="23" t="s">
        <v>51</v>
      </c>
      <c r="J3421" s="24">
        <v>195</v>
      </c>
      <c r="K3421" s="23" t="s">
        <v>330</v>
      </c>
      <c r="L3421" s="30" t="s">
        <v>84</v>
      </c>
      <c r="M3421" s="31">
        <v>8</v>
      </c>
      <c r="N3421" s="31">
        <v>64</v>
      </c>
      <c r="O3421" s="30" t="s">
        <v>81</v>
      </c>
      <c r="P3421" s="25">
        <v>86</v>
      </c>
      <c r="Q3421" s="25">
        <v>99</v>
      </c>
      <c r="R3421" s="23" t="s">
        <v>111</v>
      </c>
      <c r="S3421" s="25">
        <v>61</v>
      </c>
      <c r="T3421" s="23" t="s">
        <v>182</v>
      </c>
    </row>
    <row r="3422" spans="1:20" x14ac:dyDescent="0.3">
      <c r="A3422" s="26">
        <v>45069</v>
      </c>
      <c r="B3422" s="23" t="s">
        <v>45</v>
      </c>
      <c r="C3422" s="23" t="s">
        <v>46</v>
      </c>
      <c r="D3422" s="23" t="s">
        <v>47</v>
      </c>
      <c r="E3422" s="25">
        <v>170</v>
      </c>
      <c r="F3422" s="24">
        <v>172</v>
      </c>
      <c r="G3422" s="24">
        <v>0</v>
      </c>
      <c r="H3422" s="24">
        <v>142</v>
      </c>
      <c r="I3422" s="23" t="s">
        <v>51</v>
      </c>
      <c r="J3422" s="24">
        <v>203</v>
      </c>
      <c r="K3422" s="23" t="s">
        <v>856</v>
      </c>
      <c r="L3422" s="30" t="s">
        <v>84</v>
      </c>
      <c r="M3422" s="31">
        <v>8</v>
      </c>
      <c r="N3422" s="31">
        <v>72</v>
      </c>
      <c r="O3422" s="30" t="s">
        <v>128</v>
      </c>
      <c r="P3422" s="25">
        <v>88</v>
      </c>
      <c r="Q3422" s="25">
        <v>98</v>
      </c>
      <c r="R3422" s="23" t="s">
        <v>159</v>
      </c>
      <c r="S3422" s="25">
        <v>72</v>
      </c>
      <c r="T3422" s="23" t="s">
        <v>188</v>
      </c>
    </row>
    <row r="3423" spans="1:20" x14ac:dyDescent="0.3">
      <c r="A3423" s="26">
        <v>45070</v>
      </c>
      <c r="B3423" s="23" t="s">
        <v>45</v>
      </c>
      <c r="C3423" s="23" t="s">
        <v>46</v>
      </c>
      <c r="D3423" s="23" t="s">
        <v>47</v>
      </c>
      <c r="E3423" s="25">
        <v>170</v>
      </c>
      <c r="F3423" s="24">
        <v>169</v>
      </c>
      <c r="G3423" s="24">
        <v>0</v>
      </c>
      <c r="H3423" s="24">
        <v>141</v>
      </c>
      <c r="I3423" s="23" t="s">
        <v>51</v>
      </c>
      <c r="J3423" s="24">
        <v>197</v>
      </c>
      <c r="K3423" s="23" t="s">
        <v>1145</v>
      </c>
      <c r="L3423" s="30" t="s">
        <v>116</v>
      </c>
      <c r="M3423" s="31">
        <v>11</v>
      </c>
      <c r="N3423" s="31">
        <v>78</v>
      </c>
      <c r="O3423" s="30" t="s">
        <v>113</v>
      </c>
      <c r="P3423" s="25">
        <v>81</v>
      </c>
      <c r="Q3423" s="25">
        <v>94</v>
      </c>
      <c r="R3423" s="23" t="s">
        <v>51</v>
      </c>
      <c r="S3423" s="25">
        <v>68</v>
      </c>
      <c r="T3423" s="23" t="s">
        <v>148</v>
      </c>
    </row>
    <row r="3424" spans="1:20" x14ac:dyDescent="0.3">
      <c r="A3424" s="26">
        <v>45071</v>
      </c>
      <c r="B3424" s="23" t="s">
        <v>45</v>
      </c>
      <c r="C3424" s="23" t="s">
        <v>46</v>
      </c>
      <c r="D3424" s="23" t="s">
        <v>47</v>
      </c>
      <c r="E3424" s="25">
        <v>170</v>
      </c>
      <c r="F3424" s="24">
        <v>151</v>
      </c>
      <c r="G3424" s="24">
        <v>10</v>
      </c>
      <c r="H3424" s="24">
        <v>91</v>
      </c>
      <c r="I3424" s="23" t="s">
        <v>108</v>
      </c>
      <c r="J3424" s="24">
        <v>211</v>
      </c>
      <c r="K3424" s="23" t="s">
        <v>684</v>
      </c>
      <c r="L3424" s="30" t="s">
        <v>116</v>
      </c>
      <c r="M3424" s="31">
        <v>19</v>
      </c>
      <c r="N3424" s="31">
        <v>92</v>
      </c>
      <c r="O3424" s="30" t="s">
        <v>594</v>
      </c>
      <c r="P3424" s="25">
        <v>73</v>
      </c>
      <c r="Q3424" s="25">
        <v>98</v>
      </c>
      <c r="R3424" s="23" t="s">
        <v>123</v>
      </c>
      <c r="S3424" s="25">
        <v>52</v>
      </c>
      <c r="T3424" s="23" t="s">
        <v>164</v>
      </c>
    </row>
    <row r="3425" spans="1:20" x14ac:dyDescent="0.3">
      <c r="A3425" s="26">
        <v>45072</v>
      </c>
      <c r="B3425" s="23" t="s">
        <v>45</v>
      </c>
      <c r="C3425" s="23" t="s">
        <v>46</v>
      </c>
      <c r="D3425" s="23" t="s">
        <v>47</v>
      </c>
      <c r="E3425" s="25">
        <v>170</v>
      </c>
      <c r="F3425" s="24">
        <v>170</v>
      </c>
      <c r="G3425" s="24">
        <v>0</v>
      </c>
      <c r="H3425" s="24">
        <v>90</v>
      </c>
      <c r="I3425" s="23" t="s">
        <v>1144</v>
      </c>
      <c r="J3425" s="24">
        <v>250</v>
      </c>
      <c r="K3425" s="23" t="s">
        <v>971</v>
      </c>
      <c r="L3425" s="30" t="s">
        <v>263</v>
      </c>
      <c r="M3425" s="31">
        <v>14</v>
      </c>
      <c r="N3425" s="31">
        <v>56</v>
      </c>
      <c r="O3425" s="30" t="s">
        <v>50</v>
      </c>
      <c r="P3425" s="25">
        <v>68</v>
      </c>
      <c r="Q3425" s="25">
        <v>97</v>
      </c>
      <c r="R3425" s="23" t="s">
        <v>86</v>
      </c>
      <c r="S3425" s="25">
        <v>54</v>
      </c>
      <c r="T3425" s="23" t="s">
        <v>113</v>
      </c>
    </row>
    <row r="3426" spans="1:20" x14ac:dyDescent="0.3">
      <c r="A3426" s="26">
        <v>45073</v>
      </c>
      <c r="B3426" s="23" t="s">
        <v>45</v>
      </c>
      <c r="C3426" s="23" t="s">
        <v>46</v>
      </c>
      <c r="D3426" s="23" t="s">
        <v>47</v>
      </c>
      <c r="E3426" s="25">
        <v>170</v>
      </c>
      <c r="F3426" s="24">
        <v>208</v>
      </c>
      <c r="G3426" s="24">
        <v>2</v>
      </c>
      <c r="H3426" s="24">
        <v>142</v>
      </c>
      <c r="I3426" s="23" t="s">
        <v>690</v>
      </c>
      <c r="J3426" s="24">
        <v>273</v>
      </c>
      <c r="K3426" s="23" t="s">
        <v>651</v>
      </c>
      <c r="L3426" s="30" t="s">
        <v>116</v>
      </c>
      <c r="M3426" s="31">
        <v>14</v>
      </c>
      <c r="N3426" s="31">
        <v>69</v>
      </c>
      <c r="O3426" s="30" t="s">
        <v>117</v>
      </c>
      <c r="P3426" s="25">
        <v>74</v>
      </c>
      <c r="Q3426" s="25">
        <v>96</v>
      </c>
      <c r="R3426" s="23" t="s">
        <v>88</v>
      </c>
      <c r="S3426" s="25">
        <v>45</v>
      </c>
      <c r="T3426" s="23" t="s">
        <v>179</v>
      </c>
    </row>
    <row r="3427" spans="1:20" x14ac:dyDescent="0.3">
      <c r="A3427" s="26">
        <v>45074</v>
      </c>
      <c r="B3427" s="23" t="s">
        <v>45</v>
      </c>
      <c r="C3427" s="23" t="s">
        <v>46</v>
      </c>
      <c r="D3427" s="23" t="s">
        <v>47</v>
      </c>
      <c r="E3427" s="25">
        <v>170</v>
      </c>
      <c r="F3427" s="24">
        <v>207</v>
      </c>
      <c r="G3427" s="24">
        <v>0</v>
      </c>
      <c r="H3427" s="24">
        <v>157</v>
      </c>
      <c r="I3427" s="23" t="s">
        <v>100</v>
      </c>
      <c r="J3427" s="24">
        <v>257</v>
      </c>
      <c r="K3427" s="23" t="s">
        <v>756</v>
      </c>
      <c r="L3427" s="32">
        <v>31</v>
      </c>
      <c r="M3427" s="31">
        <v>17</v>
      </c>
      <c r="N3427" s="31">
        <v>72</v>
      </c>
      <c r="O3427" s="30" t="s">
        <v>52</v>
      </c>
      <c r="P3427" s="25">
        <v>73</v>
      </c>
      <c r="Q3427" s="25">
        <v>96</v>
      </c>
      <c r="R3427" s="23" t="s">
        <v>51</v>
      </c>
      <c r="S3427" s="25">
        <v>56</v>
      </c>
      <c r="T3427" s="23" t="s">
        <v>260</v>
      </c>
    </row>
    <row r="3428" spans="1:20" x14ac:dyDescent="0.3">
      <c r="A3428" s="26">
        <v>45075</v>
      </c>
      <c r="B3428" s="23" t="s">
        <v>45</v>
      </c>
      <c r="C3428" s="23" t="s">
        <v>46</v>
      </c>
      <c r="D3428" s="23" t="s">
        <v>47</v>
      </c>
      <c r="E3428" s="25">
        <v>170</v>
      </c>
      <c r="F3428" s="24">
        <v>195</v>
      </c>
      <c r="G3428" s="24">
        <v>0</v>
      </c>
      <c r="H3428" s="24">
        <v>131</v>
      </c>
      <c r="I3428" s="23" t="s">
        <v>653</v>
      </c>
      <c r="J3428" s="24">
        <v>259</v>
      </c>
      <c r="K3428" s="23" t="s">
        <v>462</v>
      </c>
      <c r="L3428" s="32">
        <v>99</v>
      </c>
      <c r="M3428" s="31">
        <v>11</v>
      </c>
      <c r="N3428" s="31">
        <v>78</v>
      </c>
      <c r="O3428" s="30" t="s">
        <v>51</v>
      </c>
      <c r="P3428" s="25">
        <v>71</v>
      </c>
      <c r="Q3428" s="25">
        <v>97</v>
      </c>
      <c r="R3428" s="23" t="s">
        <v>123</v>
      </c>
      <c r="S3428" s="25">
        <v>50</v>
      </c>
      <c r="T3428" s="23" t="s">
        <v>264</v>
      </c>
    </row>
    <row r="3429" spans="1:20" x14ac:dyDescent="0.3">
      <c r="A3429" s="26">
        <v>45076</v>
      </c>
      <c r="B3429" s="23" t="s">
        <v>45</v>
      </c>
      <c r="C3429" s="23" t="s">
        <v>46</v>
      </c>
      <c r="D3429" s="23" t="s">
        <v>47</v>
      </c>
      <c r="E3429" s="25">
        <v>170</v>
      </c>
      <c r="F3429" s="24">
        <v>194</v>
      </c>
      <c r="G3429" s="24">
        <v>0</v>
      </c>
      <c r="H3429" s="24">
        <v>133</v>
      </c>
      <c r="I3429" s="23" t="s">
        <v>319</v>
      </c>
      <c r="J3429" s="24">
        <v>254</v>
      </c>
      <c r="K3429" s="23" t="s">
        <v>783</v>
      </c>
      <c r="L3429" s="32">
        <v>99</v>
      </c>
      <c r="M3429" s="31">
        <v>19</v>
      </c>
      <c r="N3429" s="31">
        <v>67</v>
      </c>
      <c r="O3429" s="30" t="s">
        <v>129</v>
      </c>
      <c r="P3429" s="25">
        <v>76</v>
      </c>
      <c r="Q3429" s="25">
        <v>97</v>
      </c>
      <c r="R3429" s="23" t="s">
        <v>174</v>
      </c>
      <c r="S3429" s="25">
        <v>54</v>
      </c>
      <c r="T3429" s="23" t="s">
        <v>188</v>
      </c>
    </row>
    <row r="3430" spans="1:20" x14ac:dyDescent="0.3">
      <c r="A3430" s="26">
        <v>45077</v>
      </c>
      <c r="B3430" s="23" t="s">
        <v>45</v>
      </c>
      <c r="C3430" s="23" t="s">
        <v>46</v>
      </c>
      <c r="D3430" s="23" t="s">
        <v>47</v>
      </c>
      <c r="E3430" s="25">
        <v>170</v>
      </c>
      <c r="F3430" s="24">
        <v>200</v>
      </c>
      <c r="G3430" s="24">
        <v>0</v>
      </c>
      <c r="H3430" s="24">
        <v>166</v>
      </c>
      <c r="I3430" s="23" t="s">
        <v>522</v>
      </c>
      <c r="J3430" s="24">
        <v>235</v>
      </c>
      <c r="K3430" s="23" t="s">
        <v>569</v>
      </c>
      <c r="L3430" s="32">
        <v>36</v>
      </c>
      <c r="M3430" s="31">
        <v>17</v>
      </c>
      <c r="N3430" s="31">
        <v>58</v>
      </c>
      <c r="O3430" s="30" t="s">
        <v>71</v>
      </c>
      <c r="P3430" s="25">
        <v>74</v>
      </c>
      <c r="Q3430" s="25">
        <v>92</v>
      </c>
      <c r="R3430" s="23" t="s">
        <v>229</v>
      </c>
      <c r="S3430" s="25">
        <v>65</v>
      </c>
      <c r="T3430" s="23" t="s">
        <v>206</v>
      </c>
    </row>
    <row r="3431" spans="1:20" x14ac:dyDescent="0.3">
      <c r="A3431" s="26">
        <v>45078</v>
      </c>
      <c r="B3431" s="23" t="s">
        <v>45</v>
      </c>
      <c r="C3431" s="23" t="s">
        <v>46</v>
      </c>
      <c r="D3431" s="23" t="s">
        <v>47</v>
      </c>
      <c r="E3431" s="25">
        <v>170</v>
      </c>
      <c r="F3431" s="24">
        <v>202</v>
      </c>
      <c r="G3431" s="24">
        <v>0</v>
      </c>
      <c r="H3431" s="24">
        <v>155</v>
      </c>
      <c r="I3431" s="23" t="s">
        <v>172</v>
      </c>
      <c r="J3431" s="24">
        <v>250</v>
      </c>
      <c r="K3431" s="23" t="s">
        <v>512</v>
      </c>
      <c r="L3431" s="30" t="s">
        <v>116</v>
      </c>
      <c r="M3431" s="31">
        <v>14</v>
      </c>
      <c r="N3431" s="31">
        <v>78</v>
      </c>
      <c r="O3431" s="30" t="s">
        <v>71</v>
      </c>
      <c r="P3431" s="25">
        <v>66</v>
      </c>
      <c r="Q3431" s="25">
        <v>93</v>
      </c>
      <c r="R3431" s="23" t="s">
        <v>434</v>
      </c>
      <c r="S3431" s="25">
        <v>52</v>
      </c>
      <c r="T3431" s="23" t="s">
        <v>129</v>
      </c>
    </row>
    <row r="3432" spans="1:20" x14ac:dyDescent="0.3">
      <c r="A3432" s="26">
        <v>45079</v>
      </c>
      <c r="B3432" s="23" t="s">
        <v>45</v>
      </c>
      <c r="C3432" s="23" t="s">
        <v>46</v>
      </c>
      <c r="D3432" s="23" t="s">
        <v>47</v>
      </c>
      <c r="E3432" s="25">
        <v>170</v>
      </c>
      <c r="F3432" s="24">
        <v>193</v>
      </c>
      <c r="G3432" s="24">
        <v>0</v>
      </c>
      <c r="H3432" s="24">
        <v>122</v>
      </c>
      <c r="I3432" s="23" t="s">
        <v>798</v>
      </c>
      <c r="J3432" s="24">
        <v>264</v>
      </c>
      <c r="K3432" s="23" t="s">
        <v>417</v>
      </c>
      <c r="L3432" s="30" t="s">
        <v>218</v>
      </c>
      <c r="M3432" s="31">
        <v>17</v>
      </c>
      <c r="N3432" s="31">
        <v>69</v>
      </c>
      <c r="O3432" s="30" t="s">
        <v>215</v>
      </c>
      <c r="P3432" s="25">
        <v>71</v>
      </c>
      <c r="Q3432" s="25">
        <v>98</v>
      </c>
      <c r="R3432" s="23" t="s">
        <v>159</v>
      </c>
      <c r="S3432" s="25">
        <v>48</v>
      </c>
      <c r="T3432" s="23" t="s">
        <v>209</v>
      </c>
    </row>
    <row r="3433" spans="1:20" x14ac:dyDescent="0.3">
      <c r="A3433" s="26">
        <v>45080</v>
      </c>
      <c r="B3433" s="23" t="s">
        <v>45</v>
      </c>
      <c r="C3433" s="23" t="s">
        <v>46</v>
      </c>
      <c r="D3433" s="23" t="s">
        <v>47</v>
      </c>
      <c r="E3433" s="25">
        <v>170</v>
      </c>
      <c r="F3433" s="24">
        <v>200</v>
      </c>
      <c r="G3433" s="24">
        <v>0</v>
      </c>
      <c r="H3433" s="24">
        <v>138</v>
      </c>
      <c r="I3433" s="23" t="s">
        <v>323</v>
      </c>
      <c r="J3433" s="24">
        <v>261</v>
      </c>
      <c r="K3433" s="23" t="s">
        <v>95</v>
      </c>
      <c r="L3433" s="30" t="s">
        <v>102</v>
      </c>
      <c r="M3433" s="31">
        <v>11</v>
      </c>
      <c r="N3433" s="31">
        <v>50</v>
      </c>
      <c r="O3433" s="30" t="s">
        <v>209</v>
      </c>
      <c r="P3433" s="25">
        <v>77</v>
      </c>
      <c r="Q3433" s="25">
        <v>99</v>
      </c>
      <c r="R3433" s="23" t="s">
        <v>123</v>
      </c>
      <c r="S3433" s="25">
        <v>57</v>
      </c>
      <c r="T3433" s="23" t="s">
        <v>148</v>
      </c>
    </row>
    <row r="3434" spans="1:20" x14ac:dyDescent="0.3">
      <c r="A3434" s="26">
        <v>45081</v>
      </c>
      <c r="B3434" s="23" t="s">
        <v>45</v>
      </c>
      <c r="C3434" s="23" t="s">
        <v>46</v>
      </c>
      <c r="D3434" s="23" t="s">
        <v>47</v>
      </c>
      <c r="E3434" s="25">
        <v>170</v>
      </c>
      <c r="F3434" s="24">
        <v>207</v>
      </c>
      <c r="G3434" s="24">
        <v>0</v>
      </c>
      <c r="H3434" s="24">
        <v>158</v>
      </c>
      <c r="I3434" s="23" t="s">
        <v>1124</v>
      </c>
      <c r="J3434" s="24">
        <v>256</v>
      </c>
      <c r="K3434" s="23" t="s">
        <v>113</v>
      </c>
      <c r="L3434" s="32">
        <v>35</v>
      </c>
      <c r="M3434" s="31">
        <v>11</v>
      </c>
      <c r="N3434" s="31">
        <v>67</v>
      </c>
      <c r="O3434" s="30" t="s">
        <v>129</v>
      </c>
      <c r="P3434" s="25">
        <v>79</v>
      </c>
      <c r="Q3434" s="25">
        <v>95</v>
      </c>
      <c r="R3434" s="23" t="s">
        <v>80</v>
      </c>
      <c r="S3434" s="25">
        <v>63</v>
      </c>
      <c r="T3434" s="23" t="s">
        <v>117</v>
      </c>
    </row>
    <row r="3435" spans="1:20" x14ac:dyDescent="0.3">
      <c r="A3435" s="26">
        <v>45082</v>
      </c>
      <c r="B3435" s="23" t="s">
        <v>45</v>
      </c>
      <c r="C3435" s="23" t="s">
        <v>46</v>
      </c>
      <c r="D3435" s="23" t="s">
        <v>47</v>
      </c>
      <c r="E3435" s="25">
        <v>170</v>
      </c>
      <c r="F3435" s="24">
        <v>214</v>
      </c>
      <c r="G3435" s="24">
        <v>0</v>
      </c>
      <c r="H3435" s="24">
        <v>157</v>
      </c>
      <c r="I3435" s="23" t="s">
        <v>232</v>
      </c>
      <c r="J3435" s="24">
        <v>270</v>
      </c>
      <c r="K3435" s="23" t="s">
        <v>71</v>
      </c>
      <c r="L3435" s="30" t="s">
        <v>84</v>
      </c>
      <c r="M3435" s="31">
        <v>14</v>
      </c>
      <c r="N3435" s="31">
        <v>61</v>
      </c>
      <c r="O3435" s="30" t="s">
        <v>50</v>
      </c>
      <c r="P3435" s="25">
        <v>73</v>
      </c>
      <c r="Q3435" s="25">
        <v>94</v>
      </c>
      <c r="R3435" s="23" t="s">
        <v>51</v>
      </c>
      <c r="S3435" s="25">
        <v>55</v>
      </c>
      <c r="T3435" s="23" t="s">
        <v>89</v>
      </c>
    </row>
    <row r="3436" spans="1:20" x14ac:dyDescent="0.3">
      <c r="A3436" s="26">
        <v>45083</v>
      </c>
      <c r="B3436" s="23" t="s">
        <v>45</v>
      </c>
      <c r="C3436" s="23" t="s">
        <v>46</v>
      </c>
      <c r="D3436" s="23" t="s">
        <v>47</v>
      </c>
      <c r="E3436" s="25">
        <v>170</v>
      </c>
      <c r="F3436" s="24">
        <v>218</v>
      </c>
      <c r="G3436" s="24">
        <v>0</v>
      </c>
      <c r="H3436" s="24">
        <v>146</v>
      </c>
      <c r="I3436" s="23" t="s">
        <v>51</v>
      </c>
      <c r="J3436" s="24">
        <v>291</v>
      </c>
      <c r="K3436" s="23" t="s">
        <v>929</v>
      </c>
      <c r="L3436" s="30" t="s">
        <v>116</v>
      </c>
      <c r="M3436" s="31">
        <v>8</v>
      </c>
      <c r="N3436" s="31">
        <v>56</v>
      </c>
      <c r="O3436" s="30" t="s">
        <v>61</v>
      </c>
      <c r="P3436" s="25">
        <v>69</v>
      </c>
      <c r="Q3436" s="25">
        <v>95</v>
      </c>
      <c r="R3436" s="23" t="s">
        <v>51</v>
      </c>
      <c r="S3436" s="25">
        <v>46</v>
      </c>
      <c r="T3436" s="23" t="s">
        <v>250</v>
      </c>
    </row>
    <row r="3437" spans="1:20" x14ac:dyDescent="0.3">
      <c r="A3437" s="26">
        <v>45084</v>
      </c>
      <c r="B3437" s="23" t="s">
        <v>45</v>
      </c>
      <c r="C3437" s="23" t="s">
        <v>46</v>
      </c>
      <c r="D3437" s="23" t="s">
        <v>47</v>
      </c>
      <c r="E3437" s="25">
        <v>170</v>
      </c>
      <c r="F3437" s="24">
        <v>206</v>
      </c>
      <c r="G3437" s="24">
        <v>14</v>
      </c>
      <c r="H3437" s="24">
        <v>181</v>
      </c>
      <c r="I3437" s="23" t="s">
        <v>695</v>
      </c>
      <c r="J3437" s="24">
        <v>230</v>
      </c>
      <c r="K3437" s="23" t="s">
        <v>1028</v>
      </c>
      <c r="L3437" s="30" t="s">
        <v>116</v>
      </c>
      <c r="M3437" s="31">
        <v>8</v>
      </c>
      <c r="N3437" s="31">
        <v>53</v>
      </c>
      <c r="O3437" s="30" t="s">
        <v>300</v>
      </c>
      <c r="P3437" s="25">
        <v>83</v>
      </c>
      <c r="Q3437" s="25">
        <v>96</v>
      </c>
      <c r="R3437" s="23" t="s">
        <v>108</v>
      </c>
      <c r="S3437" s="25">
        <v>75</v>
      </c>
      <c r="T3437" s="23" t="s">
        <v>206</v>
      </c>
    </row>
    <row r="3438" spans="1:20" x14ac:dyDescent="0.3">
      <c r="A3438" s="26">
        <v>45085</v>
      </c>
      <c r="B3438" s="23" t="s">
        <v>45</v>
      </c>
      <c r="C3438" s="23" t="s">
        <v>46</v>
      </c>
      <c r="D3438" s="23" t="s">
        <v>47</v>
      </c>
      <c r="E3438" s="25">
        <v>170</v>
      </c>
      <c r="F3438" s="24">
        <v>238</v>
      </c>
      <c r="G3438" s="24">
        <v>14</v>
      </c>
      <c r="H3438" s="24">
        <v>176</v>
      </c>
      <c r="I3438" s="23" t="s">
        <v>825</v>
      </c>
      <c r="J3438" s="24">
        <v>301</v>
      </c>
      <c r="K3438" s="23" t="s">
        <v>306</v>
      </c>
      <c r="L3438" s="32">
        <v>23</v>
      </c>
      <c r="M3438" s="31">
        <v>17</v>
      </c>
      <c r="N3438" s="31">
        <v>94</v>
      </c>
      <c r="O3438" s="30" t="s">
        <v>129</v>
      </c>
      <c r="P3438" s="25">
        <v>70</v>
      </c>
      <c r="Q3438" s="25">
        <v>99</v>
      </c>
      <c r="R3438" s="23" t="s">
        <v>51</v>
      </c>
      <c r="S3438" s="25">
        <v>35</v>
      </c>
      <c r="T3438" s="23" t="s">
        <v>89</v>
      </c>
    </row>
    <row r="3439" spans="1:20" x14ac:dyDescent="0.3">
      <c r="A3439" s="26">
        <v>45086</v>
      </c>
      <c r="B3439" s="23" t="s">
        <v>45</v>
      </c>
      <c r="C3439" s="23" t="s">
        <v>46</v>
      </c>
      <c r="D3439" s="23" t="s">
        <v>47</v>
      </c>
      <c r="E3439" s="25">
        <v>170</v>
      </c>
      <c r="F3439" s="24">
        <v>217</v>
      </c>
      <c r="G3439" s="24">
        <v>152</v>
      </c>
      <c r="H3439" s="24">
        <v>167</v>
      </c>
      <c r="I3439" s="23" t="s">
        <v>358</v>
      </c>
      <c r="J3439" s="24">
        <v>267</v>
      </c>
      <c r="K3439" s="23" t="s">
        <v>896</v>
      </c>
      <c r="L3439" s="32">
        <v>20</v>
      </c>
      <c r="M3439" s="31">
        <v>11</v>
      </c>
      <c r="N3439" s="31">
        <v>89</v>
      </c>
      <c r="O3439" s="30" t="s">
        <v>133</v>
      </c>
      <c r="P3439" s="25">
        <v>83</v>
      </c>
      <c r="Q3439" s="25">
        <v>98</v>
      </c>
      <c r="R3439" s="23" t="s">
        <v>51</v>
      </c>
      <c r="S3439" s="25">
        <v>46</v>
      </c>
      <c r="T3439" s="23" t="s">
        <v>209</v>
      </c>
    </row>
    <row r="3440" spans="1:20" x14ac:dyDescent="0.3">
      <c r="A3440" s="26">
        <v>45087</v>
      </c>
      <c r="B3440" s="23" t="s">
        <v>45</v>
      </c>
      <c r="C3440" s="23" t="s">
        <v>46</v>
      </c>
      <c r="D3440" s="23" t="s">
        <v>47</v>
      </c>
      <c r="E3440" s="25">
        <v>170</v>
      </c>
      <c r="F3440" s="24">
        <v>194</v>
      </c>
      <c r="G3440" s="24">
        <v>64</v>
      </c>
      <c r="H3440" s="24">
        <v>160</v>
      </c>
      <c r="I3440" s="23" t="s">
        <v>579</v>
      </c>
      <c r="J3440" s="24">
        <v>227</v>
      </c>
      <c r="K3440" s="23" t="s">
        <v>51</v>
      </c>
      <c r="L3440" s="30" t="s">
        <v>533</v>
      </c>
      <c r="M3440" s="31">
        <v>11</v>
      </c>
      <c r="N3440" s="31">
        <v>56</v>
      </c>
      <c r="O3440" s="30" t="s">
        <v>158</v>
      </c>
      <c r="P3440" s="25">
        <v>84</v>
      </c>
      <c r="Q3440" s="25">
        <v>99</v>
      </c>
      <c r="R3440" s="23" t="s">
        <v>51</v>
      </c>
      <c r="S3440" s="25">
        <v>68</v>
      </c>
      <c r="T3440" s="23" t="s">
        <v>121</v>
      </c>
    </row>
    <row r="3441" spans="1:20" x14ac:dyDescent="0.3">
      <c r="A3441" s="26">
        <v>45088</v>
      </c>
      <c r="B3441" s="23" t="s">
        <v>45</v>
      </c>
      <c r="C3441" s="23" t="s">
        <v>46</v>
      </c>
      <c r="D3441" s="23" t="s">
        <v>47</v>
      </c>
      <c r="E3441" s="25">
        <v>170</v>
      </c>
      <c r="F3441" s="24">
        <v>211</v>
      </c>
      <c r="G3441" s="24">
        <v>40</v>
      </c>
      <c r="H3441" s="24">
        <v>164</v>
      </c>
      <c r="I3441" s="23" t="s">
        <v>1124</v>
      </c>
      <c r="J3441" s="24">
        <v>258</v>
      </c>
      <c r="K3441" s="23" t="s">
        <v>1018</v>
      </c>
      <c r="L3441" s="30" t="s">
        <v>84</v>
      </c>
      <c r="M3441" s="31">
        <v>8</v>
      </c>
      <c r="N3441" s="31">
        <v>69</v>
      </c>
      <c r="O3441" s="30" t="s">
        <v>52</v>
      </c>
      <c r="P3441" s="25">
        <v>84</v>
      </c>
      <c r="Q3441" s="25">
        <v>99</v>
      </c>
      <c r="R3441" s="23" t="s">
        <v>51</v>
      </c>
      <c r="S3441" s="25">
        <v>64</v>
      </c>
      <c r="T3441" s="23" t="s">
        <v>264</v>
      </c>
    </row>
    <row r="3442" spans="1:20" x14ac:dyDescent="0.3">
      <c r="A3442" s="26">
        <v>45089</v>
      </c>
      <c r="B3442" s="23" t="s">
        <v>45</v>
      </c>
      <c r="C3442" s="23" t="s">
        <v>46</v>
      </c>
      <c r="D3442" s="23" t="s">
        <v>47</v>
      </c>
      <c r="E3442" s="25">
        <v>170</v>
      </c>
      <c r="F3442" s="24">
        <v>200</v>
      </c>
      <c r="G3442" s="24">
        <v>10</v>
      </c>
      <c r="H3442" s="24">
        <v>159</v>
      </c>
      <c r="I3442" s="23" t="s">
        <v>51</v>
      </c>
      <c r="J3442" s="24">
        <v>241</v>
      </c>
      <c r="K3442" s="23" t="s">
        <v>110</v>
      </c>
      <c r="L3442" s="30" t="s">
        <v>218</v>
      </c>
      <c r="M3442" s="31">
        <v>8</v>
      </c>
      <c r="N3442" s="31">
        <v>53</v>
      </c>
      <c r="O3442" s="30" t="s">
        <v>169</v>
      </c>
      <c r="P3442" s="25">
        <v>80</v>
      </c>
      <c r="Q3442" s="25">
        <v>98</v>
      </c>
      <c r="R3442" s="23" t="s">
        <v>80</v>
      </c>
      <c r="S3442" s="25">
        <v>68</v>
      </c>
      <c r="T3442" s="23" t="s">
        <v>133</v>
      </c>
    </row>
    <row r="3443" spans="1:20" x14ac:dyDescent="0.3">
      <c r="A3443" s="26">
        <v>45090</v>
      </c>
      <c r="B3443" s="23" t="s">
        <v>45</v>
      </c>
      <c r="C3443" s="23" t="s">
        <v>46</v>
      </c>
      <c r="D3443" s="23" t="s">
        <v>47</v>
      </c>
      <c r="E3443" s="25">
        <v>170</v>
      </c>
      <c r="F3443" s="24">
        <v>192</v>
      </c>
      <c r="G3443" s="24">
        <v>334</v>
      </c>
      <c r="H3443" s="24">
        <v>147</v>
      </c>
      <c r="I3443" s="23" t="s">
        <v>199</v>
      </c>
      <c r="J3443" s="24">
        <v>237</v>
      </c>
      <c r="K3443" s="23" t="s">
        <v>89</v>
      </c>
      <c r="L3443" s="30" t="s">
        <v>84</v>
      </c>
      <c r="M3443" s="31">
        <v>8</v>
      </c>
      <c r="N3443" s="31">
        <v>47</v>
      </c>
      <c r="O3443" s="30" t="s">
        <v>71</v>
      </c>
      <c r="P3443" s="25">
        <v>80</v>
      </c>
      <c r="Q3443" s="25">
        <v>99</v>
      </c>
      <c r="R3443" s="23" t="s">
        <v>188</v>
      </c>
      <c r="S3443" s="25">
        <v>62</v>
      </c>
      <c r="T3443" s="23" t="s">
        <v>206</v>
      </c>
    </row>
    <row r="3444" spans="1:20" x14ac:dyDescent="0.3">
      <c r="A3444" s="26">
        <v>45091</v>
      </c>
      <c r="B3444" s="23" t="s">
        <v>45</v>
      </c>
      <c r="C3444" s="23" t="s">
        <v>46</v>
      </c>
      <c r="D3444" s="23" t="s">
        <v>47</v>
      </c>
      <c r="E3444" s="25">
        <v>170</v>
      </c>
      <c r="F3444" s="24">
        <v>196</v>
      </c>
      <c r="G3444" s="24">
        <v>0</v>
      </c>
      <c r="H3444" s="24">
        <v>146</v>
      </c>
      <c r="I3444" s="23" t="s">
        <v>1005</v>
      </c>
      <c r="J3444" s="24">
        <v>247</v>
      </c>
      <c r="K3444" s="23" t="s">
        <v>412</v>
      </c>
      <c r="L3444" s="30" t="s">
        <v>218</v>
      </c>
      <c r="M3444" s="31">
        <v>11</v>
      </c>
      <c r="N3444" s="31">
        <v>61</v>
      </c>
      <c r="O3444" s="30" t="s">
        <v>64</v>
      </c>
      <c r="P3444" s="25">
        <v>72</v>
      </c>
      <c r="Q3444" s="25">
        <v>99</v>
      </c>
      <c r="R3444" s="23" t="s">
        <v>51</v>
      </c>
      <c r="S3444" s="25">
        <v>58</v>
      </c>
      <c r="T3444" s="23" t="s">
        <v>113</v>
      </c>
    </row>
    <row r="3445" spans="1:20" x14ac:dyDescent="0.3">
      <c r="A3445" s="26">
        <v>45092</v>
      </c>
      <c r="B3445" s="23" t="s">
        <v>45</v>
      </c>
      <c r="C3445" s="23" t="s">
        <v>46</v>
      </c>
      <c r="D3445" s="23" t="s">
        <v>47</v>
      </c>
      <c r="E3445" s="25">
        <v>170</v>
      </c>
      <c r="F3445" s="24">
        <v>208</v>
      </c>
      <c r="G3445" s="24">
        <v>0</v>
      </c>
      <c r="H3445" s="24">
        <v>143</v>
      </c>
      <c r="I3445" s="23" t="s">
        <v>984</v>
      </c>
      <c r="J3445" s="24">
        <v>272</v>
      </c>
      <c r="K3445" s="23" t="s">
        <v>431</v>
      </c>
      <c r="L3445" s="32">
        <v>34</v>
      </c>
      <c r="M3445" s="31">
        <v>17</v>
      </c>
      <c r="N3445" s="31">
        <v>61</v>
      </c>
      <c r="O3445" s="30" t="s">
        <v>158</v>
      </c>
      <c r="P3445" s="25">
        <v>71</v>
      </c>
      <c r="Q3445" s="25">
        <v>98</v>
      </c>
      <c r="R3445" s="23" t="s">
        <v>51</v>
      </c>
      <c r="S3445" s="25">
        <v>54</v>
      </c>
      <c r="T3445" s="23" t="s">
        <v>89</v>
      </c>
    </row>
    <row r="3446" spans="1:20" x14ac:dyDescent="0.3">
      <c r="A3446" s="26">
        <v>45093</v>
      </c>
      <c r="B3446" s="23" t="s">
        <v>45</v>
      </c>
      <c r="C3446" s="23" t="s">
        <v>46</v>
      </c>
      <c r="D3446" s="23" t="s">
        <v>47</v>
      </c>
      <c r="E3446" s="25">
        <v>170</v>
      </c>
      <c r="F3446" s="24">
        <v>228</v>
      </c>
      <c r="G3446" s="24">
        <v>64</v>
      </c>
      <c r="H3446" s="24">
        <v>160</v>
      </c>
      <c r="I3446" s="23" t="s">
        <v>1119</v>
      </c>
      <c r="J3446" s="24">
        <v>296</v>
      </c>
      <c r="K3446" s="23" t="s">
        <v>297</v>
      </c>
      <c r="L3446" s="30" t="s">
        <v>116</v>
      </c>
      <c r="M3446" s="31">
        <v>6</v>
      </c>
      <c r="N3446" s="31">
        <v>53</v>
      </c>
      <c r="O3446" s="30" t="s">
        <v>61</v>
      </c>
      <c r="P3446" s="25">
        <v>77</v>
      </c>
      <c r="Q3446" s="25">
        <v>99</v>
      </c>
      <c r="R3446" s="23" t="s">
        <v>120</v>
      </c>
      <c r="S3446" s="25">
        <v>52</v>
      </c>
      <c r="T3446" s="23" t="s">
        <v>167</v>
      </c>
    </row>
    <row r="3447" spans="1:20" x14ac:dyDescent="0.3">
      <c r="A3447" s="26">
        <v>45094</v>
      </c>
      <c r="B3447" s="23" t="s">
        <v>45</v>
      </c>
      <c r="C3447" s="23" t="s">
        <v>46</v>
      </c>
      <c r="D3447" s="23" t="s">
        <v>47</v>
      </c>
      <c r="E3447" s="25">
        <v>170</v>
      </c>
      <c r="F3447" s="24">
        <v>207</v>
      </c>
      <c r="G3447" s="24">
        <v>206</v>
      </c>
      <c r="H3447" s="24">
        <v>177</v>
      </c>
      <c r="I3447" s="23" t="s">
        <v>327</v>
      </c>
      <c r="J3447" s="24">
        <v>237</v>
      </c>
      <c r="K3447" s="23" t="s">
        <v>524</v>
      </c>
      <c r="L3447" s="30" t="s">
        <v>263</v>
      </c>
      <c r="M3447" s="31">
        <v>11</v>
      </c>
      <c r="N3447" s="31">
        <v>56</v>
      </c>
      <c r="O3447" s="30" t="s">
        <v>164</v>
      </c>
      <c r="P3447" s="25">
        <v>85</v>
      </c>
      <c r="Q3447" s="25">
        <v>99</v>
      </c>
      <c r="R3447" s="23" t="s">
        <v>51</v>
      </c>
      <c r="S3447" s="25">
        <v>71</v>
      </c>
      <c r="T3447" s="23" t="s">
        <v>71</v>
      </c>
    </row>
    <row r="3448" spans="1:20" x14ac:dyDescent="0.3">
      <c r="A3448" s="26">
        <v>45095</v>
      </c>
      <c r="B3448" s="23" t="s">
        <v>45</v>
      </c>
      <c r="C3448" s="23" t="s">
        <v>46</v>
      </c>
      <c r="D3448" s="23" t="s">
        <v>47</v>
      </c>
      <c r="E3448" s="25">
        <v>170</v>
      </c>
      <c r="F3448" s="24">
        <v>209</v>
      </c>
      <c r="G3448" s="24">
        <v>0</v>
      </c>
      <c r="H3448" s="24">
        <v>163</v>
      </c>
      <c r="I3448" s="23" t="s">
        <v>356</v>
      </c>
      <c r="J3448" s="24">
        <v>255</v>
      </c>
      <c r="K3448" s="23" t="s">
        <v>493</v>
      </c>
      <c r="L3448" s="30" t="s">
        <v>218</v>
      </c>
      <c r="M3448" s="31">
        <v>8</v>
      </c>
      <c r="N3448" s="31">
        <v>53</v>
      </c>
      <c r="O3448" s="30" t="s">
        <v>158</v>
      </c>
      <c r="P3448" s="25">
        <v>75</v>
      </c>
      <c r="Q3448" s="25">
        <v>99</v>
      </c>
      <c r="R3448" s="23" t="s">
        <v>280</v>
      </c>
      <c r="S3448" s="25">
        <v>58</v>
      </c>
      <c r="T3448" s="23" t="s">
        <v>215</v>
      </c>
    </row>
    <row r="3449" spans="1:20" x14ac:dyDescent="0.3">
      <c r="A3449" s="26">
        <v>45096</v>
      </c>
      <c r="B3449" s="23" t="s">
        <v>45</v>
      </c>
      <c r="C3449" s="23" t="s">
        <v>46</v>
      </c>
      <c r="D3449" s="23" t="s">
        <v>47</v>
      </c>
      <c r="E3449" s="25">
        <v>170</v>
      </c>
      <c r="F3449" s="24">
        <v>190</v>
      </c>
      <c r="G3449" s="24">
        <v>128</v>
      </c>
      <c r="H3449" s="24">
        <v>144</v>
      </c>
      <c r="I3449" s="23" t="s">
        <v>671</v>
      </c>
      <c r="J3449" s="24">
        <v>235</v>
      </c>
      <c r="K3449" s="23" t="s">
        <v>493</v>
      </c>
      <c r="L3449" s="32">
        <v>30</v>
      </c>
      <c r="M3449" s="31">
        <v>3</v>
      </c>
      <c r="N3449" s="31">
        <v>108</v>
      </c>
      <c r="O3449" s="30" t="s">
        <v>158</v>
      </c>
      <c r="P3449" s="25">
        <v>88</v>
      </c>
      <c r="Q3449" s="25">
        <v>99</v>
      </c>
      <c r="R3449" s="23" t="s">
        <v>51</v>
      </c>
      <c r="S3449" s="25">
        <v>68</v>
      </c>
      <c r="T3449" s="23" t="s">
        <v>91</v>
      </c>
    </row>
    <row r="3450" spans="1:20" x14ac:dyDescent="0.3">
      <c r="A3450" s="26">
        <v>45097</v>
      </c>
      <c r="B3450" s="23" t="s">
        <v>45</v>
      </c>
      <c r="C3450" s="23" t="s">
        <v>46</v>
      </c>
      <c r="D3450" s="23" t="s">
        <v>47</v>
      </c>
      <c r="E3450" s="25">
        <v>170</v>
      </c>
      <c r="F3450" s="24">
        <v>166</v>
      </c>
      <c r="G3450" s="24">
        <v>52</v>
      </c>
      <c r="H3450" s="24">
        <v>151</v>
      </c>
      <c r="I3450" s="23" t="s">
        <v>310</v>
      </c>
      <c r="J3450" s="24">
        <v>180</v>
      </c>
      <c r="K3450" s="23" t="s">
        <v>835</v>
      </c>
      <c r="L3450" s="32">
        <v>33</v>
      </c>
      <c r="M3450" s="31">
        <v>0</v>
      </c>
      <c r="N3450" s="31">
        <v>47</v>
      </c>
      <c r="O3450" s="30" t="s">
        <v>65</v>
      </c>
      <c r="P3450" s="25">
        <v>96</v>
      </c>
      <c r="Q3450" s="25">
        <v>99</v>
      </c>
      <c r="R3450" s="23" t="s">
        <v>51</v>
      </c>
      <c r="S3450" s="25">
        <v>89</v>
      </c>
      <c r="T3450" s="23" t="s">
        <v>52</v>
      </c>
    </row>
    <row r="3451" spans="1:20" x14ac:dyDescent="0.3">
      <c r="A3451" s="26">
        <v>45098</v>
      </c>
      <c r="B3451" s="23" t="s">
        <v>45</v>
      </c>
      <c r="C3451" s="23" t="s">
        <v>46</v>
      </c>
      <c r="D3451" s="23" t="s">
        <v>47</v>
      </c>
      <c r="E3451" s="25">
        <v>170</v>
      </c>
      <c r="F3451" s="24">
        <v>183</v>
      </c>
      <c r="G3451" s="24">
        <v>90</v>
      </c>
      <c r="H3451" s="24">
        <v>140</v>
      </c>
      <c r="I3451" s="23" t="s">
        <v>537</v>
      </c>
      <c r="J3451" s="24">
        <v>226</v>
      </c>
      <c r="K3451" s="23" t="s">
        <v>696</v>
      </c>
      <c r="L3451" s="30" t="s">
        <v>116</v>
      </c>
      <c r="M3451" s="31">
        <v>6</v>
      </c>
      <c r="N3451" s="31">
        <v>47</v>
      </c>
      <c r="O3451" s="30" t="s">
        <v>201</v>
      </c>
      <c r="P3451" s="25">
        <v>87</v>
      </c>
      <c r="Q3451" s="25">
        <v>98</v>
      </c>
      <c r="R3451" s="23" t="s">
        <v>51</v>
      </c>
      <c r="S3451" s="25">
        <v>69</v>
      </c>
      <c r="T3451" s="23" t="s">
        <v>307</v>
      </c>
    </row>
    <row r="3452" spans="1:20" x14ac:dyDescent="0.3">
      <c r="A3452" s="26">
        <v>45099</v>
      </c>
      <c r="B3452" s="23" t="s">
        <v>45</v>
      </c>
      <c r="C3452" s="23" t="s">
        <v>46</v>
      </c>
      <c r="D3452" s="23" t="s">
        <v>47</v>
      </c>
      <c r="E3452" s="25">
        <v>170</v>
      </c>
      <c r="F3452" s="24">
        <v>204</v>
      </c>
      <c r="G3452" s="24">
        <v>4</v>
      </c>
      <c r="H3452" s="24">
        <v>166</v>
      </c>
      <c r="I3452" s="23" t="s">
        <v>321</v>
      </c>
      <c r="J3452" s="24">
        <v>243</v>
      </c>
      <c r="K3452" s="23" t="s">
        <v>169</v>
      </c>
      <c r="L3452" s="30" t="s">
        <v>84</v>
      </c>
      <c r="M3452" s="31">
        <v>11</v>
      </c>
      <c r="N3452" s="31">
        <v>47</v>
      </c>
      <c r="O3452" s="30" t="s">
        <v>64</v>
      </c>
      <c r="P3452" s="25">
        <v>81</v>
      </c>
      <c r="Q3452" s="25">
        <v>99</v>
      </c>
      <c r="R3452" s="23" t="s">
        <v>51</v>
      </c>
      <c r="S3452" s="25">
        <v>68</v>
      </c>
      <c r="T3452" s="23" t="s">
        <v>264</v>
      </c>
    </row>
    <row r="3453" spans="1:20" x14ac:dyDescent="0.3">
      <c r="A3453" s="26">
        <v>45100</v>
      </c>
      <c r="B3453" s="23" t="s">
        <v>45</v>
      </c>
      <c r="C3453" s="23" t="s">
        <v>46</v>
      </c>
      <c r="D3453" s="23" t="s">
        <v>47</v>
      </c>
      <c r="E3453" s="25">
        <v>170</v>
      </c>
      <c r="F3453" s="24">
        <v>222</v>
      </c>
      <c r="G3453" s="24">
        <v>0</v>
      </c>
      <c r="H3453" s="24">
        <v>167</v>
      </c>
      <c r="I3453" s="23" t="s">
        <v>51</v>
      </c>
      <c r="J3453" s="24">
        <v>278</v>
      </c>
      <c r="K3453" s="23" t="s">
        <v>357</v>
      </c>
      <c r="L3453" s="30" t="s">
        <v>116</v>
      </c>
      <c r="M3453" s="31">
        <v>14</v>
      </c>
      <c r="N3453" s="31">
        <v>61</v>
      </c>
      <c r="O3453" s="30" t="s">
        <v>91</v>
      </c>
      <c r="P3453" s="25">
        <v>76</v>
      </c>
      <c r="Q3453" s="25">
        <v>98</v>
      </c>
      <c r="R3453" s="23" t="s">
        <v>51</v>
      </c>
      <c r="S3453" s="25">
        <v>66</v>
      </c>
      <c r="T3453" s="23" t="s">
        <v>113</v>
      </c>
    </row>
    <row r="3454" spans="1:20" x14ac:dyDescent="0.3">
      <c r="A3454" s="26">
        <v>45101</v>
      </c>
      <c r="B3454" s="23" t="s">
        <v>45</v>
      </c>
      <c r="C3454" s="23" t="s">
        <v>46</v>
      </c>
      <c r="D3454" s="23" t="s">
        <v>47</v>
      </c>
      <c r="E3454" s="25">
        <v>170</v>
      </c>
      <c r="F3454" s="24">
        <v>270</v>
      </c>
      <c r="G3454" s="24">
        <v>0</v>
      </c>
      <c r="H3454" s="24">
        <v>190</v>
      </c>
      <c r="I3454" s="23" t="s">
        <v>410</v>
      </c>
      <c r="J3454" s="24">
        <v>350</v>
      </c>
      <c r="K3454" s="23" t="s">
        <v>246</v>
      </c>
      <c r="L3454" s="32">
        <v>30</v>
      </c>
      <c r="M3454" s="31">
        <v>14</v>
      </c>
      <c r="N3454" s="31">
        <v>42</v>
      </c>
      <c r="O3454" s="30" t="s">
        <v>215</v>
      </c>
      <c r="P3454" s="25">
        <v>64</v>
      </c>
      <c r="Q3454" s="25">
        <v>98</v>
      </c>
      <c r="R3454" s="23" t="s">
        <v>51</v>
      </c>
      <c r="S3454" s="25">
        <v>38</v>
      </c>
      <c r="T3454" s="23" t="s">
        <v>186</v>
      </c>
    </row>
    <row r="3455" spans="1:20" x14ac:dyDescent="0.3">
      <c r="A3455" s="26">
        <v>45102</v>
      </c>
      <c r="B3455" s="23" t="s">
        <v>45</v>
      </c>
      <c r="C3455" s="23" t="s">
        <v>46</v>
      </c>
      <c r="D3455" s="23" t="s">
        <v>47</v>
      </c>
      <c r="E3455" s="25">
        <v>170</v>
      </c>
      <c r="F3455" s="24">
        <v>214</v>
      </c>
      <c r="G3455" s="24">
        <v>0</v>
      </c>
      <c r="H3455" s="24">
        <v>188</v>
      </c>
      <c r="I3455" s="23" t="s">
        <v>440</v>
      </c>
      <c r="J3455" s="24">
        <v>241</v>
      </c>
      <c r="K3455" s="23" t="s">
        <v>118</v>
      </c>
      <c r="L3455" s="30" t="s">
        <v>116</v>
      </c>
      <c r="M3455" s="31">
        <v>11</v>
      </c>
      <c r="N3455" s="31">
        <v>50</v>
      </c>
      <c r="O3455" s="30" t="s">
        <v>182</v>
      </c>
      <c r="P3455" s="25">
        <v>80</v>
      </c>
      <c r="Q3455" s="25">
        <v>95</v>
      </c>
      <c r="R3455" s="23" t="s">
        <v>51</v>
      </c>
      <c r="S3455" s="25">
        <v>68</v>
      </c>
      <c r="T3455" s="23" t="s">
        <v>118</v>
      </c>
    </row>
    <row r="3456" spans="1:20" x14ac:dyDescent="0.3">
      <c r="A3456" s="26">
        <v>45103</v>
      </c>
      <c r="B3456" s="23" t="s">
        <v>45</v>
      </c>
      <c r="C3456" s="23" t="s">
        <v>46</v>
      </c>
      <c r="D3456" s="23" t="s">
        <v>47</v>
      </c>
      <c r="E3456" s="25">
        <v>170</v>
      </c>
      <c r="F3456" s="24">
        <v>213</v>
      </c>
      <c r="G3456" s="24">
        <v>0</v>
      </c>
      <c r="H3456" s="24">
        <v>188</v>
      </c>
      <c r="I3456" s="23" t="s">
        <v>51</v>
      </c>
      <c r="J3456" s="24">
        <v>238</v>
      </c>
      <c r="K3456" s="23" t="s">
        <v>191</v>
      </c>
      <c r="L3456" s="30" t="s">
        <v>116</v>
      </c>
      <c r="M3456" s="31">
        <v>8</v>
      </c>
      <c r="N3456" s="31">
        <v>36</v>
      </c>
      <c r="O3456" s="30" t="s">
        <v>133</v>
      </c>
      <c r="P3456" s="25">
        <v>81</v>
      </c>
      <c r="Q3456" s="25">
        <v>93</v>
      </c>
      <c r="R3456" s="23" t="s">
        <v>51</v>
      </c>
      <c r="S3456" s="25">
        <v>65</v>
      </c>
      <c r="T3456" s="23" t="s">
        <v>209</v>
      </c>
    </row>
    <row r="3457" spans="1:20" x14ac:dyDescent="0.3">
      <c r="A3457" s="26">
        <v>45104</v>
      </c>
      <c r="B3457" s="23" t="s">
        <v>45</v>
      </c>
      <c r="C3457" s="23" t="s">
        <v>46</v>
      </c>
      <c r="D3457" s="23" t="s">
        <v>47</v>
      </c>
      <c r="E3457" s="25">
        <v>170</v>
      </c>
      <c r="F3457" s="24">
        <v>210</v>
      </c>
      <c r="G3457" s="24">
        <v>0</v>
      </c>
      <c r="H3457" s="24">
        <v>159</v>
      </c>
      <c r="I3457" s="23" t="s">
        <v>172</v>
      </c>
      <c r="J3457" s="24">
        <v>261</v>
      </c>
      <c r="K3457" s="23" t="s">
        <v>119</v>
      </c>
      <c r="L3457" s="32">
        <v>34</v>
      </c>
      <c r="M3457" s="31">
        <v>14</v>
      </c>
      <c r="N3457" s="31">
        <v>67</v>
      </c>
      <c r="O3457" s="30" t="s">
        <v>50</v>
      </c>
      <c r="P3457" s="25">
        <v>75</v>
      </c>
      <c r="Q3457" s="25">
        <v>94</v>
      </c>
      <c r="R3457" s="23" t="s">
        <v>100</v>
      </c>
      <c r="S3457" s="25">
        <v>60</v>
      </c>
      <c r="T3457" s="23" t="s">
        <v>169</v>
      </c>
    </row>
    <row r="3458" spans="1:20" x14ac:dyDescent="0.3">
      <c r="A3458" s="26">
        <v>45105</v>
      </c>
      <c r="B3458" s="23" t="s">
        <v>45</v>
      </c>
      <c r="C3458" s="23" t="s">
        <v>46</v>
      </c>
      <c r="D3458" s="23" t="s">
        <v>47</v>
      </c>
      <c r="E3458" s="25">
        <v>170</v>
      </c>
      <c r="F3458" s="24">
        <v>208</v>
      </c>
      <c r="G3458" s="24">
        <v>0</v>
      </c>
      <c r="H3458" s="24">
        <v>158</v>
      </c>
      <c r="I3458" s="23" t="s">
        <v>694</v>
      </c>
      <c r="J3458" s="24">
        <v>257</v>
      </c>
      <c r="K3458" s="23" t="s">
        <v>384</v>
      </c>
      <c r="L3458" s="30" t="s">
        <v>116</v>
      </c>
      <c r="M3458" s="31">
        <v>11</v>
      </c>
      <c r="N3458" s="31">
        <v>61</v>
      </c>
      <c r="O3458" s="30" t="s">
        <v>71</v>
      </c>
      <c r="P3458" s="25">
        <v>72</v>
      </c>
      <c r="Q3458" s="25">
        <v>95</v>
      </c>
      <c r="R3458" s="23" t="s">
        <v>70</v>
      </c>
      <c r="S3458" s="25">
        <v>57</v>
      </c>
      <c r="T3458" s="23" t="s">
        <v>113</v>
      </c>
    </row>
    <row r="3459" spans="1:20" x14ac:dyDescent="0.3">
      <c r="A3459" s="26">
        <v>45106</v>
      </c>
      <c r="B3459" s="23" t="s">
        <v>45</v>
      </c>
      <c r="C3459" s="23" t="s">
        <v>46</v>
      </c>
      <c r="D3459" s="23" t="s">
        <v>47</v>
      </c>
      <c r="E3459" s="25">
        <v>170</v>
      </c>
      <c r="F3459" s="24">
        <v>179</v>
      </c>
      <c r="G3459" s="24">
        <v>100</v>
      </c>
      <c r="H3459" s="24">
        <v>144</v>
      </c>
      <c r="I3459" s="23" t="s">
        <v>51</v>
      </c>
      <c r="J3459" s="24">
        <v>214</v>
      </c>
      <c r="K3459" s="23" t="s">
        <v>307</v>
      </c>
      <c r="L3459" s="32">
        <v>25</v>
      </c>
      <c r="M3459" s="31">
        <v>19</v>
      </c>
      <c r="N3459" s="31">
        <v>97</v>
      </c>
      <c r="O3459" s="30" t="s">
        <v>89</v>
      </c>
      <c r="P3459" s="25">
        <v>88</v>
      </c>
      <c r="Q3459" s="25">
        <v>98</v>
      </c>
      <c r="R3459" s="23" t="s">
        <v>51</v>
      </c>
      <c r="S3459" s="25">
        <v>68</v>
      </c>
      <c r="T3459" s="23" t="s">
        <v>307</v>
      </c>
    </row>
    <row r="3460" spans="1:20" x14ac:dyDescent="0.3">
      <c r="A3460" s="26">
        <v>45107</v>
      </c>
      <c r="B3460" s="23" t="s">
        <v>45</v>
      </c>
      <c r="C3460" s="23" t="s">
        <v>46</v>
      </c>
      <c r="D3460" s="23" t="s">
        <v>47</v>
      </c>
      <c r="E3460" s="25">
        <v>170</v>
      </c>
      <c r="F3460" s="24">
        <v>186</v>
      </c>
      <c r="G3460" s="24">
        <v>0</v>
      </c>
      <c r="H3460" s="24">
        <v>131</v>
      </c>
      <c r="I3460" s="23" t="s">
        <v>166</v>
      </c>
      <c r="J3460" s="24">
        <v>240</v>
      </c>
      <c r="K3460" s="23" t="s">
        <v>525</v>
      </c>
      <c r="L3460" s="32">
        <v>99</v>
      </c>
      <c r="M3460" s="31">
        <v>11</v>
      </c>
      <c r="N3460" s="31">
        <v>58</v>
      </c>
      <c r="O3460" s="30" t="s">
        <v>51</v>
      </c>
      <c r="P3460" s="25">
        <v>69</v>
      </c>
      <c r="Q3460" s="25">
        <v>99</v>
      </c>
      <c r="R3460" s="23" t="s">
        <v>232</v>
      </c>
      <c r="S3460" s="25">
        <v>50</v>
      </c>
      <c r="T3460" s="23" t="s">
        <v>89</v>
      </c>
    </row>
    <row r="3461" spans="1:20" x14ac:dyDescent="0.3">
      <c r="A3461" s="26">
        <v>45108</v>
      </c>
      <c r="B3461" s="23" t="s">
        <v>45</v>
      </c>
      <c r="C3461" s="23" t="s">
        <v>46</v>
      </c>
      <c r="D3461" s="23" t="s">
        <v>47</v>
      </c>
      <c r="E3461" s="25">
        <v>170</v>
      </c>
      <c r="F3461" s="24">
        <v>214</v>
      </c>
      <c r="G3461" s="24">
        <v>0</v>
      </c>
      <c r="H3461" s="24">
        <v>164</v>
      </c>
      <c r="I3461" s="23" t="s">
        <v>338</v>
      </c>
      <c r="J3461" s="24">
        <v>265</v>
      </c>
      <c r="K3461" s="23" t="s">
        <v>217</v>
      </c>
      <c r="L3461" s="30" t="s">
        <v>263</v>
      </c>
      <c r="M3461" s="31">
        <v>17</v>
      </c>
      <c r="N3461" s="31">
        <v>64</v>
      </c>
      <c r="O3461" s="30" t="s">
        <v>61</v>
      </c>
      <c r="P3461" s="25">
        <v>69</v>
      </c>
      <c r="Q3461" s="25">
        <v>92</v>
      </c>
      <c r="R3461" s="23" t="s">
        <v>232</v>
      </c>
      <c r="S3461" s="25">
        <v>58</v>
      </c>
      <c r="T3461" s="23" t="s">
        <v>186</v>
      </c>
    </row>
    <row r="3462" spans="1:20" x14ac:dyDescent="0.3">
      <c r="A3462" s="26">
        <v>45109</v>
      </c>
      <c r="B3462" s="23" t="s">
        <v>45</v>
      </c>
      <c r="C3462" s="23" t="s">
        <v>46</v>
      </c>
      <c r="D3462" s="23" t="s">
        <v>47</v>
      </c>
      <c r="E3462" s="25">
        <v>170</v>
      </c>
      <c r="F3462" s="24">
        <v>218</v>
      </c>
      <c r="G3462" s="24">
        <v>0</v>
      </c>
      <c r="H3462" s="24">
        <v>185</v>
      </c>
      <c r="I3462" s="23" t="s">
        <v>51</v>
      </c>
      <c r="J3462" s="24">
        <v>251</v>
      </c>
      <c r="K3462" s="23" t="s">
        <v>459</v>
      </c>
      <c r="L3462" s="30" t="s">
        <v>263</v>
      </c>
      <c r="M3462" s="31">
        <v>11</v>
      </c>
      <c r="N3462" s="31">
        <v>64</v>
      </c>
      <c r="O3462" s="30" t="s">
        <v>61</v>
      </c>
      <c r="P3462" s="25">
        <v>79</v>
      </c>
      <c r="Q3462" s="25">
        <v>92</v>
      </c>
      <c r="R3462" s="23" t="s">
        <v>434</v>
      </c>
      <c r="S3462" s="25">
        <v>68</v>
      </c>
      <c r="T3462" s="23" t="s">
        <v>117</v>
      </c>
    </row>
    <row r="3463" spans="1:20" x14ac:dyDescent="0.3">
      <c r="A3463" s="26">
        <v>45110</v>
      </c>
      <c r="B3463" s="23" t="s">
        <v>45</v>
      </c>
      <c r="C3463" s="23" t="s">
        <v>46</v>
      </c>
      <c r="D3463" s="23" t="s">
        <v>47</v>
      </c>
      <c r="E3463" s="25">
        <v>170</v>
      </c>
      <c r="F3463" s="24">
        <v>216</v>
      </c>
      <c r="G3463" s="24">
        <v>0</v>
      </c>
      <c r="H3463" s="24">
        <v>189</v>
      </c>
      <c r="I3463" s="23" t="s">
        <v>434</v>
      </c>
      <c r="J3463" s="24">
        <v>244</v>
      </c>
      <c r="K3463" s="23" t="s">
        <v>864</v>
      </c>
      <c r="L3463" s="32">
        <v>36</v>
      </c>
      <c r="M3463" s="31">
        <v>14</v>
      </c>
      <c r="N3463" s="31">
        <v>58</v>
      </c>
      <c r="O3463" s="30" t="s">
        <v>201</v>
      </c>
      <c r="P3463" s="25">
        <v>76</v>
      </c>
      <c r="Q3463" s="25">
        <v>92</v>
      </c>
      <c r="R3463" s="23" t="s">
        <v>51</v>
      </c>
      <c r="S3463" s="25">
        <v>67</v>
      </c>
      <c r="T3463" s="23" t="s">
        <v>113</v>
      </c>
    </row>
    <row r="3464" spans="1:20" x14ac:dyDescent="0.3">
      <c r="A3464" s="26">
        <v>45111</v>
      </c>
      <c r="B3464" s="23" t="s">
        <v>45</v>
      </c>
      <c r="C3464" s="23" t="s">
        <v>46</v>
      </c>
      <c r="D3464" s="23" t="s">
        <v>47</v>
      </c>
      <c r="E3464" s="25">
        <v>170</v>
      </c>
      <c r="F3464" s="24">
        <v>220</v>
      </c>
      <c r="G3464" s="24">
        <v>0</v>
      </c>
      <c r="H3464" s="24">
        <v>175</v>
      </c>
      <c r="I3464" s="23" t="s">
        <v>799</v>
      </c>
      <c r="J3464" s="24">
        <v>266</v>
      </c>
      <c r="K3464" s="23" t="s">
        <v>712</v>
      </c>
      <c r="L3464" s="30" t="s">
        <v>263</v>
      </c>
      <c r="M3464" s="31">
        <v>14</v>
      </c>
      <c r="N3464" s="31">
        <v>75</v>
      </c>
      <c r="O3464" s="30" t="s">
        <v>50</v>
      </c>
      <c r="P3464" s="25">
        <v>71</v>
      </c>
      <c r="Q3464" s="25">
        <v>94</v>
      </c>
      <c r="R3464" s="23" t="s">
        <v>159</v>
      </c>
      <c r="S3464" s="25">
        <v>54</v>
      </c>
      <c r="T3464" s="23" t="s">
        <v>264</v>
      </c>
    </row>
    <row r="3465" spans="1:20" x14ac:dyDescent="0.3">
      <c r="A3465" s="26">
        <v>45112</v>
      </c>
      <c r="B3465" s="23" t="s">
        <v>45</v>
      </c>
      <c r="C3465" s="23" t="s">
        <v>46</v>
      </c>
      <c r="D3465" s="23" t="s">
        <v>47</v>
      </c>
      <c r="E3465" s="25">
        <v>170</v>
      </c>
      <c r="F3465" s="24">
        <v>202</v>
      </c>
      <c r="G3465" s="24">
        <v>0</v>
      </c>
      <c r="H3465" s="24">
        <v>167</v>
      </c>
      <c r="I3465" s="23" t="s">
        <v>147</v>
      </c>
      <c r="J3465" s="24">
        <v>237</v>
      </c>
      <c r="K3465" s="23" t="s">
        <v>250</v>
      </c>
      <c r="L3465" s="30" t="s">
        <v>116</v>
      </c>
      <c r="M3465" s="31">
        <v>8</v>
      </c>
      <c r="N3465" s="31">
        <v>67</v>
      </c>
      <c r="O3465" s="30" t="s">
        <v>91</v>
      </c>
      <c r="P3465" s="25">
        <v>78</v>
      </c>
      <c r="Q3465" s="25">
        <v>94</v>
      </c>
      <c r="R3465" s="23" t="s">
        <v>232</v>
      </c>
      <c r="S3465" s="25">
        <v>65</v>
      </c>
      <c r="T3465" s="23" t="s">
        <v>95</v>
      </c>
    </row>
    <row r="3466" spans="1:20" x14ac:dyDescent="0.3">
      <c r="A3466" s="26">
        <v>45113</v>
      </c>
      <c r="B3466" s="23" t="s">
        <v>45</v>
      </c>
      <c r="C3466" s="23" t="s">
        <v>46</v>
      </c>
      <c r="D3466" s="23" t="s">
        <v>47</v>
      </c>
      <c r="E3466" s="25">
        <v>170</v>
      </c>
      <c r="F3466" s="24">
        <v>203</v>
      </c>
      <c r="G3466" s="24">
        <v>0</v>
      </c>
      <c r="H3466" s="24">
        <v>165</v>
      </c>
      <c r="I3466" s="23" t="s">
        <v>819</v>
      </c>
      <c r="J3466" s="24">
        <v>241</v>
      </c>
      <c r="K3466" s="23" t="s">
        <v>783</v>
      </c>
      <c r="L3466" s="32">
        <v>34</v>
      </c>
      <c r="M3466" s="31">
        <v>8</v>
      </c>
      <c r="N3466" s="31">
        <v>47</v>
      </c>
      <c r="O3466" s="30" t="s">
        <v>129</v>
      </c>
      <c r="P3466" s="25">
        <v>78</v>
      </c>
      <c r="Q3466" s="25">
        <v>96</v>
      </c>
      <c r="R3466" s="23" t="s">
        <v>51</v>
      </c>
      <c r="S3466" s="25">
        <v>64</v>
      </c>
      <c r="T3466" s="23" t="s">
        <v>81</v>
      </c>
    </row>
    <row r="3467" spans="1:20" x14ac:dyDescent="0.3">
      <c r="A3467" s="26">
        <v>45114</v>
      </c>
      <c r="B3467" s="23" t="s">
        <v>45</v>
      </c>
      <c r="C3467" s="23" t="s">
        <v>46</v>
      </c>
      <c r="D3467" s="23" t="s">
        <v>47</v>
      </c>
      <c r="E3467" s="25">
        <v>170</v>
      </c>
      <c r="F3467" s="24">
        <v>218</v>
      </c>
      <c r="G3467" s="24">
        <v>2</v>
      </c>
      <c r="H3467" s="24">
        <v>147</v>
      </c>
      <c r="I3467" s="23" t="s">
        <v>147</v>
      </c>
      <c r="J3467" s="24">
        <v>288</v>
      </c>
      <c r="K3467" s="23" t="s">
        <v>934</v>
      </c>
      <c r="L3467" s="30" t="s">
        <v>116</v>
      </c>
      <c r="M3467" s="31">
        <v>11</v>
      </c>
      <c r="N3467" s="31">
        <v>58</v>
      </c>
      <c r="O3467" s="30" t="s">
        <v>213</v>
      </c>
      <c r="P3467" s="25">
        <v>74</v>
      </c>
      <c r="Q3467" s="25">
        <v>99</v>
      </c>
      <c r="R3467" s="23" t="s">
        <v>51</v>
      </c>
      <c r="S3467" s="25">
        <v>56</v>
      </c>
      <c r="T3467" s="23" t="s">
        <v>129</v>
      </c>
    </row>
    <row r="3468" spans="1:20" x14ac:dyDescent="0.3">
      <c r="A3468" s="26">
        <v>45115</v>
      </c>
      <c r="B3468" s="23" t="s">
        <v>45</v>
      </c>
      <c r="C3468" s="23" t="s">
        <v>46</v>
      </c>
      <c r="D3468" s="23" t="s">
        <v>47</v>
      </c>
      <c r="E3468" s="25">
        <v>170</v>
      </c>
      <c r="F3468" s="24">
        <v>203</v>
      </c>
      <c r="G3468" s="24">
        <v>12</v>
      </c>
      <c r="H3468" s="24">
        <v>169</v>
      </c>
      <c r="I3468" s="23" t="s">
        <v>51</v>
      </c>
      <c r="J3468" s="24">
        <v>237</v>
      </c>
      <c r="K3468" s="23" t="s">
        <v>1177</v>
      </c>
      <c r="L3468" s="32">
        <v>30</v>
      </c>
      <c r="M3468" s="31">
        <v>11</v>
      </c>
      <c r="N3468" s="31">
        <v>53</v>
      </c>
      <c r="O3468" s="30" t="s">
        <v>300</v>
      </c>
      <c r="P3468" s="25">
        <v>83</v>
      </c>
      <c r="Q3468" s="25">
        <v>97</v>
      </c>
      <c r="R3468" s="23" t="s">
        <v>249</v>
      </c>
      <c r="S3468" s="25">
        <v>74</v>
      </c>
      <c r="T3468" s="23" t="s">
        <v>51</v>
      </c>
    </row>
    <row r="3469" spans="1:20" x14ac:dyDescent="0.3">
      <c r="A3469" s="26">
        <v>45116</v>
      </c>
      <c r="B3469" s="23" t="s">
        <v>45</v>
      </c>
      <c r="C3469" s="23" t="s">
        <v>46</v>
      </c>
      <c r="D3469" s="23" t="s">
        <v>47</v>
      </c>
      <c r="E3469" s="25">
        <v>170</v>
      </c>
      <c r="F3469" s="24">
        <v>192</v>
      </c>
      <c r="G3469" s="24">
        <v>0</v>
      </c>
      <c r="H3469" s="24">
        <v>147</v>
      </c>
      <c r="I3469" s="23" t="s">
        <v>272</v>
      </c>
      <c r="J3469" s="24">
        <v>237</v>
      </c>
      <c r="K3469" s="23" t="s">
        <v>512</v>
      </c>
      <c r="L3469" s="30" t="s">
        <v>218</v>
      </c>
      <c r="M3469" s="31">
        <v>3</v>
      </c>
      <c r="N3469" s="31">
        <v>58</v>
      </c>
      <c r="O3469" s="30" t="s">
        <v>50</v>
      </c>
      <c r="P3469" s="25">
        <v>76</v>
      </c>
      <c r="Q3469" s="25">
        <v>98</v>
      </c>
      <c r="R3469" s="23" t="s">
        <v>51</v>
      </c>
      <c r="S3469" s="25">
        <v>59</v>
      </c>
      <c r="T3469" s="23" t="s">
        <v>133</v>
      </c>
    </row>
    <row r="3470" spans="1:20" x14ac:dyDescent="0.3">
      <c r="A3470" s="26">
        <v>45117</v>
      </c>
      <c r="B3470" s="23" t="s">
        <v>45</v>
      </c>
      <c r="C3470" s="23" t="s">
        <v>46</v>
      </c>
      <c r="D3470" s="23" t="s">
        <v>47</v>
      </c>
      <c r="E3470" s="25">
        <v>170</v>
      </c>
      <c r="F3470" s="24">
        <v>212</v>
      </c>
      <c r="G3470" s="24">
        <v>0</v>
      </c>
      <c r="H3470" s="24">
        <v>129</v>
      </c>
      <c r="I3470" s="23" t="s">
        <v>904</v>
      </c>
      <c r="J3470" s="24">
        <v>295</v>
      </c>
      <c r="K3470" s="23" t="s">
        <v>916</v>
      </c>
      <c r="L3470" s="30" t="s">
        <v>102</v>
      </c>
      <c r="M3470" s="31">
        <v>14</v>
      </c>
      <c r="N3470" s="31">
        <v>58</v>
      </c>
      <c r="O3470" s="30" t="s">
        <v>167</v>
      </c>
      <c r="P3470" s="25">
        <v>69</v>
      </c>
      <c r="Q3470" s="25">
        <v>99</v>
      </c>
      <c r="R3470" s="23" t="s">
        <v>51</v>
      </c>
      <c r="S3470" s="25">
        <v>46</v>
      </c>
      <c r="T3470" s="23" t="s">
        <v>146</v>
      </c>
    </row>
    <row r="3471" spans="1:20" x14ac:dyDescent="0.3">
      <c r="A3471" s="26">
        <v>45118</v>
      </c>
      <c r="B3471" s="23" t="s">
        <v>45</v>
      </c>
      <c r="C3471" s="23" t="s">
        <v>46</v>
      </c>
      <c r="D3471" s="23" t="s">
        <v>47</v>
      </c>
      <c r="E3471" s="25">
        <v>170</v>
      </c>
      <c r="F3471" s="24">
        <v>217</v>
      </c>
      <c r="G3471" s="24">
        <v>0</v>
      </c>
      <c r="H3471" s="24">
        <v>185</v>
      </c>
      <c r="I3471" s="23" t="s">
        <v>51</v>
      </c>
      <c r="J3471" s="24">
        <v>249</v>
      </c>
      <c r="K3471" s="23" t="s">
        <v>89</v>
      </c>
      <c r="L3471" s="32">
        <v>36</v>
      </c>
      <c r="M3471" s="31">
        <v>11</v>
      </c>
      <c r="N3471" s="31">
        <v>56</v>
      </c>
      <c r="O3471" s="30" t="s">
        <v>201</v>
      </c>
      <c r="P3471" s="25">
        <v>77</v>
      </c>
      <c r="Q3471" s="25">
        <v>90</v>
      </c>
      <c r="R3471" s="23" t="s">
        <v>147</v>
      </c>
      <c r="S3471" s="25">
        <v>65</v>
      </c>
      <c r="T3471" s="23" t="s">
        <v>51</v>
      </c>
    </row>
    <row r="3472" spans="1:20" x14ac:dyDescent="0.3">
      <c r="A3472" s="26">
        <v>45119</v>
      </c>
      <c r="B3472" s="23" t="s">
        <v>45</v>
      </c>
      <c r="C3472" s="23" t="s">
        <v>46</v>
      </c>
      <c r="D3472" s="23" t="s">
        <v>47</v>
      </c>
      <c r="E3472" s="25">
        <v>170</v>
      </c>
      <c r="F3472" s="24">
        <v>205</v>
      </c>
      <c r="G3472" s="24">
        <v>40</v>
      </c>
      <c r="H3472" s="24">
        <v>164</v>
      </c>
      <c r="I3472" s="23" t="s">
        <v>399</v>
      </c>
      <c r="J3472" s="24">
        <v>246</v>
      </c>
      <c r="K3472" s="23" t="s">
        <v>898</v>
      </c>
      <c r="L3472" s="30" t="s">
        <v>116</v>
      </c>
      <c r="M3472" s="31">
        <v>8</v>
      </c>
      <c r="N3472" s="31">
        <v>64</v>
      </c>
      <c r="O3472" s="30" t="s">
        <v>179</v>
      </c>
      <c r="P3472" s="25">
        <v>89</v>
      </c>
      <c r="Q3472" s="25">
        <v>98</v>
      </c>
      <c r="R3472" s="23" t="s">
        <v>51</v>
      </c>
      <c r="S3472" s="25">
        <v>68</v>
      </c>
      <c r="T3472" s="23" t="s">
        <v>169</v>
      </c>
    </row>
    <row r="3473" spans="1:20" x14ac:dyDescent="0.3">
      <c r="A3473" s="26">
        <v>45120</v>
      </c>
      <c r="B3473" s="23" t="s">
        <v>45</v>
      </c>
      <c r="C3473" s="23" t="s">
        <v>46</v>
      </c>
      <c r="D3473" s="23" t="s">
        <v>47</v>
      </c>
      <c r="E3473" s="25">
        <v>170</v>
      </c>
      <c r="F3473" s="24">
        <v>216</v>
      </c>
      <c r="G3473" s="24">
        <v>0</v>
      </c>
      <c r="H3473" s="24">
        <v>162</v>
      </c>
      <c r="I3473" s="23" t="s">
        <v>390</v>
      </c>
      <c r="J3473" s="24">
        <v>269</v>
      </c>
      <c r="K3473" s="23" t="s">
        <v>836</v>
      </c>
      <c r="L3473" s="30" t="s">
        <v>263</v>
      </c>
      <c r="M3473" s="31">
        <v>8</v>
      </c>
      <c r="N3473" s="31">
        <v>44</v>
      </c>
      <c r="O3473" s="30" t="s">
        <v>388</v>
      </c>
      <c r="P3473" s="25">
        <v>75</v>
      </c>
      <c r="Q3473" s="25">
        <v>99</v>
      </c>
      <c r="R3473" s="23" t="s">
        <v>51</v>
      </c>
      <c r="S3473" s="25">
        <v>57</v>
      </c>
      <c r="T3473" s="23" t="s">
        <v>64</v>
      </c>
    </row>
    <row r="3474" spans="1:20" x14ac:dyDescent="0.3">
      <c r="A3474" s="26">
        <v>45121</v>
      </c>
      <c r="B3474" s="23" t="s">
        <v>45</v>
      </c>
      <c r="C3474" s="23" t="s">
        <v>46</v>
      </c>
      <c r="D3474" s="23" t="s">
        <v>47</v>
      </c>
      <c r="E3474" s="25">
        <v>170</v>
      </c>
      <c r="F3474" s="24">
        <v>242</v>
      </c>
      <c r="G3474" s="24">
        <v>0</v>
      </c>
      <c r="H3474" s="24">
        <v>164</v>
      </c>
      <c r="I3474" s="23" t="s">
        <v>760</v>
      </c>
      <c r="J3474" s="24">
        <v>319</v>
      </c>
      <c r="K3474" s="23" t="s">
        <v>606</v>
      </c>
      <c r="L3474" s="30" t="s">
        <v>116</v>
      </c>
      <c r="M3474" s="31">
        <v>17</v>
      </c>
      <c r="N3474" s="31">
        <v>86</v>
      </c>
      <c r="O3474" s="30" t="s">
        <v>164</v>
      </c>
      <c r="P3474" s="25">
        <v>67</v>
      </c>
      <c r="Q3474" s="25">
        <v>98</v>
      </c>
      <c r="R3474" s="23" t="s">
        <v>174</v>
      </c>
      <c r="S3474" s="25">
        <v>40</v>
      </c>
      <c r="T3474" s="23" t="s">
        <v>139</v>
      </c>
    </row>
    <row r="3475" spans="1:20" x14ac:dyDescent="0.3">
      <c r="A3475" s="26">
        <v>45122</v>
      </c>
      <c r="B3475" s="23" t="s">
        <v>45</v>
      </c>
      <c r="C3475" s="23" t="s">
        <v>46</v>
      </c>
      <c r="D3475" s="23" t="s">
        <v>47</v>
      </c>
      <c r="E3475" s="25">
        <v>170</v>
      </c>
      <c r="F3475" s="24">
        <v>202</v>
      </c>
      <c r="G3475" s="24">
        <v>2</v>
      </c>
      <c r="H3475" s="24">
        <v>168</v>
      </c>
      <c r="I3475" s="23" t="s">
        <v>51</v>
      </c>
      <c r="J3475" s="24">
        <v>237</v>
      </c>
      <c r="K3475" s="23" t="s">
        <v>783</v>
      </c>
      <c r="L3475" s="30" t="s">
        <v>84</v>
      </c>
      <c r="M3475" s="31">
        <v>17</v>
      </c>
      <c r="N3475" s="31">
        <v>92</v>
      </c>
      <c r="O3475" s="30" t="s">
        <v>117</v>
      </c>
      <c r="P3475" s="25">
        <v>72</v>
      </c>
      <c r="Q3475" s="25">
        <v>97</v>
      </c>
      <c r="R3475" s="23" t="s">
        <v>229</v>
      </c>
      <c r="S3475" s="25">
        <v>53</v>
      </c>
      <c r="T3475" s="23" t="s">
        <v>158</v>
      </c>
    </row>
    <row r="3476" spans="1:20" x14ac:dyDescent="0.3">
      <c r="A3476" s="26">
        <v>45123</v>
      </c>
      <c r="B3476" s="23" t="s">
        <v>45</v>
      </c>
      <c r="C3476" s="23" t="s">
        <v>46</v>
      </c>
      <c r="D3476" s="23" t="s">
        <v>47</v>
      </c>
      <c r="E3476" s="25">
        <v>170</v>
      </c>
      <c r="F3476" s="24">
        <v>186</v>
      </c>
      <c r="G3476" s="24">
        <v>0</v>
      </c>
      <c r="H3476" s="24">
        <v>146</v>
      </c>
      <c r="I3476" s="23" t="s">
        <v>653</v>
      </c>
      <c r="J3476" s="24">
        <v>225</v>
      </c>
      <c r="K3476" s="23" t="s">
        <v>512</v>
      </c>
      <c r="L3476" s="32">
        <v>36</v>
      </c>
      <c r="M3476" s="31">
        <v>11</v>
      </c>
      <c r="N3476" s="31">
        <v>72</v>
      </c>
      <c r="O3476" s="30" t="s">
        <v>135</v>
      </c>
      <c r="P3476" s="25">
        <v>70</v>
      </c>
      <c r="Q3476" s="25">
        <v>94</v>
      </c>
      <c r="R3476" s="23" t="s">
        <v>103</v>
      </c>
      <c r="S3476" s="25">
        <v>51</v>
      </c>
      <c r="T3476" s="23" t="s">
        <v>182</v>
      </c>
    </row>
    <row r="3477" spans="1:20" x14ac:dyDescent="0.3">
      <c r="A3477" s="26">
        <v>45124</v>
      </c>
      <c r="B3477" s="23" t="s">
        <v>45</v>
      </c>
      <c r="C3477" s="23" t="s">
        <v>46</v>
      </c>
      <c r="D3477" s="23" t="s">
        <v>47</v>
      </c>
      <c r="E3477" s="25">
        <v>170</v>
      </c>
      <c r="F3477" s="24">
        <v>181</v>
      </c>
      <c r="G3477" s="24">
        <v>0</v>
      </c>
      <c r="H3477" s="24">
        <v>120</v>
      </c>
      <c r="I3477" s="23" t="s">
        <v>1073</v>
      </c>
      <c r="J3477" s="24">
        <v>242</v>
      </c>
      <c r="K3477" s="23" t="s">
        <v>681</v>
      </c>
      <c r="L3477" s="30" t="s">
        <v>84</v>
      </c>
      <c r="M3477" s="31">
        <v>8</v>
      </c>
      <c r="N3477" s="31">
        <v>56</v>
      </c>
      <c r="O3477" s="30" t="s">
        <v>129</v>
      </c>
      <c r="P3477" s="25">
        <v>79</v>
      </c>
      <c r="Q3477" s="25">
        <v>97</v>
      </c>
      <c r="R3477" s="23" t="s">
        <v>51</v>
      </c>
      <c r="S3477" s="25">
        <v>62</v>
      </c>
      <c r="T3477" s="23" t="s">
        <v>209</v>
      </c>
    </row>
    <row r="3478" spans="1:20" x14ac:dyDescent="0.3">
      <c r="A3478" s="26">
        <v>45125</v>
      </c>
      <c r="B3478" s="23" t="s">
        <v>45</v>
      </c>
      <c r="C3478" s="23" t="s">
        <v>46</v>
      </c>
      <c r="D3478" s="23" t="s">
        <v>47</v>
      </c>
      <c r="E3478" s="25">
        <v>170</v>
      </c>
      <c r="F3478" s="24">
        <v>210</v>
      </c>
      <c r="G3478" s="24">
        <v>2</v>
      </c>
      <c r="H3478" s="24">
        <v>184</v>
      </c>
      <c r="I3478" s="23" t="s">
        <v>565</v>
      </c>
      <c r="J3478" s="24">
        <v>236</v>
      </c>
      <c r="K3478" s="23" t="s">
        <v>730</v>
      </c>
      <c r="L3478" s="30" t="s">
        <v>116</v>
      </c>
      <c r="M3478" s="31">
        <v>8</v>
      </c>
      <c r="N3478" s="31">
        <v>44</v>
      </c>
      <c r="O3478" s="30" t="s">
        <v>121</v>
      </c>
      <c r="P3478" s="25">
        <v>81</v>
      </c>
      <c r="Q3478" s="25">
        <v>94</v>
      </c>
      <c r="R3478" s="23" t="s">
        <v>51</v>
      </c>
      <c r="S3478" s="25">
        <v>70</v>
      </c>
      <c r="T3478" s="23" t="s">
        <v>169</v>
      </c>
    </row>
    <row r="3479" spans="1:20" x14ac:dyDescent="0.3">
      <c r="A3479" s="26">
        <v>45126</v>
      </c>
      <c r="B3479" s="23" t="s">
        <v>45</v>
      </c>
      <c r="C3479" s="23" t="s">
        <v>46</v>
      </c>
      <c r="D3479" s="23" t="s">
        <v>47</v>
      </c>
      <c r="E3479" s="25">
        <v>170</v>
      </c>
      <c r="F3479" s="24">
        <v>207</v>
      </c>
      <c r="G3479" s="24">
        <v>0</v>
      </c>
      <c r="H3479" s="24">
        <v>179</v>
      </c>
      <c r="I3479" s="23" t="s">
        <v>298</v>
      </c>
      <c r="J3479" s="24">
        <v>235</v>
      </c>
      <c r="K3479" s="23" t="s">
        <v>496</v>
      </c>
      <c r="L3479" s="32">
        <v>99</v>
      </c>
      <c r="M3479" s="31">
        <v>8</v>
      </c>
      <c r="N3479" s="31">
        <v>39</v>
      </c>
      <c r="O3479" s="30" t="s">
        <v>260</v>
      </c>
      <c r="P3479" s="25">
        <v>82</v>
      </c>
      <c r="Q3479" s="25">
        <v>98</v>
      </c>
      <c r="R3479" s="23" t="s">
        <v>51</v>
      </c>
      <c r="S3479" s="25">
        <v>70</v>
      </c>
      <c r="T3479" s="23" t="s">
        <v>64</v>
      </c>
    </row>
    <row r="3480" spans="1:20" x14ac:dyDescent="0.3">
      <c r="A3480" s="26">
        <v>45127</v>
      </c>
      <c r="B3480" s="23" t="s">
        <v>45</v>
      </c>
      <c r="C3480" s="23" t="s">
        <v>46</v>
      </c>
      <c r="D3480" s="23" t="s">
        <v>47</v>
      </c>
      <c r="E3480" s="25">
        <v>170</v>
      </c>
      <c r="F3480" s="24">
        <v>210</v>
      </c>
      <c r="G3480" s="24">
        <v>0</v>
      </c>
      <c r="H3480" s="24">
        <v>174</v>
      </c>
      <c r="I3480" s="23" t="s">
        <v>165</v>
      </c>
      <c r="J3480" s="24">
        <v>247</v>
      </c>
      <c r="K3480" s="23" t="s">
        <v>326</v>
      </c>
      <c r="L3480" s="30" t="s">
        <v>84</v>
      </c>
      <c r="M3480" s="31">
        <v>8</v>
      </c>
      <c r="N3480" s="31">
        <v>53</v>
      </c>
      <c r="O3480" s="30" t="s">
        <v>89</v>
      </c>
      <c r="P3480" s="25">
        <v>78</v>
      </c>
      <c r="Q3480" s="25">
        <v>93</v>
      </c>
      <c r="R3480" s="23" t="s">
        <v>51</v>
      </c>
      <c r="S3480" s="25">
        <v>58</v>
      </c>
      <c r="T3480" s="23" t="s">
        <v>264</v>
      </c>
    </row>
    <row r="3481" spans="1:20" x14ac:dyDescent="0.3">
      <c r="A3481" s="26">
        <v>45128</v>
      </c>
      <c r="B3481" s="23" t="s">
        <v>45</v>
      </c>
      <c r="C3481" s="23" t="s">
        <v>46</v>
      </c>
      <c r="D3481" s="23" t="s">
        <v>47</v>
      </c>
      <c r="E3481" s="25">
        <v>170</v>
      </c>
      <c r="F3481" s="24">
        <v>200</v>
      </c>
      <c r="G3481" s="24">
        <v>0</v>
      </c>
      <c r="H3481" s="24">
        <v>151</v>
      </c>
      <c r="I3481" s="23" t="s">
        <v>329</v>
      </c>
      <c r="J3481" s="24">
        <v>250</v>
      </c>
      <c r="K3481" s="23" t="s">
        <v>907</v>
      </c>
      <c r="L3481" s="30" t="s">
        <v>102</v>
      </c>
      <c r="M3481" s="31">
        <v>11</v>
      </c>
      <c r="N3481" s="31">
        <v>69</v>
      </c>
      <c r="O3481" s="30" t="s">
        <v>179</v>
      </c>
      <c r="P3481" s="25">
        <v>72</v>
      </c>
      <c r="Q3481" s="25">
        <v>97</v>
      </c>
      <c r="R3481" s="23" t="s">
        <v>51</v>
      </c>
      <c r="S3481" s="25">
        <v>55</v>
      </c>
      <c r="T3481" s="23" t="s">
        <v>95</v>
      </c>
    </row>
    <row r="3482" spans="1:20" x14ac:dyDescent="0.3">
      <c r="A3482" s="26">
        <v>45129</v>
      </c>
      <c r="B3482" s="23" t="s">
        <v>45</v>
      </c>
      <c r="C3482" s="23" t="s">
        <v>46</v>
      </c>
      <c r="D3482" s="23" t="s">
        <v>47</v>
      </c>
      <c r="E3482" s="25">
        <v>170</v>
      </c>
      <c r="F3482" s="24">
        <v>188</v>
      </c>
      <c r="G3482" s="24">
        <v>0</v>
      </c>
      <c r="H3482" s="24">
        <v>138</v>
      </c>
      <c r="I3482" s="23" t="s">
        <v>287</v>
      </c>
      <c r="J3482" s="24">
        <v>239</v>
      </c>
      <c r="K3482" s="23" t="s">
        <v>191</v>
      </c>
      <c r="L3482" s="32">
        <v>99</v>
      </c>
      <c r="M3482" s="31">
        <v>11</v>
      </c>
      <c r="N3482" s="31">
        <v>50</v>
      </c>
      <c r="O3482" s="30" t="s">
        <v>128</v>
      </c>
      <c r="P3482" s="25">
        <v>81</v>
      </c>
      <c r="Q3482" s="25">
        <v>98</v>
      </c>
      <c r="R3482" s="23" t="s">
        <v>159</v>
      </c>
      <c r="S3482" s="25">
        <v>60</v>
      </c>
      <c r="T3482" s="23" t="s">
        <v>133</v>
      </c>
    </row>
    <row r="3483" spans="1:20" x14ac:dyDescent="0.3">
      <c r="A3483" s="26">
        <v>45130</v>
      </c>
      <c r="B3483" s="23" t="s">
        <v>45</v>
      </c>
      <c r="C3483" s="23" t="s">
        <v>46</v>
      </c>
      <c r="D3483" s="23" t="s">
        <v>47</v>
      </c>
      <c r="E3483" s="25">
        <v>170</v>
      </c>
      <c r="F3483" s="24">
        <v>216</v>
      </c>
      <c r="G3483" s="24">
        <v>4</v>
      </c>
      <c r="H3483" s="24">
        <v>171</v>
      </c>
      <c r="I3483" s="23" t="s">
        <v>1037</v>
      </c>
      <c r="J3483" s="24">
        <v>262</v>
      </c>
      <c r="K3483" s="23" t="s">
        <v>645</v>
      </c>
      <c r="L3483" s="30" t="s">
        <v>84</v>
      </c>
      <c r="M3483" s="31">
        <v>8</v>
      </c>
      <c r="N3483" s="31">
        <v>61</v>
      </c>
      <c r="O3483" s="30" t="s">
        <v>128</v>
      </c>
      <c r="P3483" s="25">
        <v>74</v>
      </c>
      <c r="Q3483" s="25">
        <v>97</v>
      </c>
      <c r="R3483" s="23" t="s">
        <v>51</v>
      </c>
      <c r="S3483" s="25">
        <v>58</v>
      </c>
      <c r="T3483" s="23" t="s">
        <v>167</v>
      </c>
    </row>
    <row r="3484" spans="1:20" x14ac:dyDescent="0.3">
      <c r="A3484" s="26">
        <v>45131</v>
      </c>
      <c r="B3484" s="23" t="s">
        <v>45</v>
      </c>
      <c r="C3484" s="23" t="s">
        <v>46</v>
      </c>
      <c r="D3484" s="23" t="s">
        <v>47</v>
      </c>
      <c r="E3484" s="25">
        <v>170</v>
      </c>
      <c r="F3484" s="24">
        <v>208</v>
      </c>
      <c r="G3484" s="24">
        <v>0</v>
      </c>
      <c r="H3484" s="24">
        <v>165</v>
      </c>
      <c r="I3484" s="23" t="s">
        <v>394</v>
      </c>
      <c r="J3484" s="24">
        <v>252</v>
      </c>
      <c r="K3484" s="23" t="s">
        <v>665</v>
      </c>
      <c r="L3484" s="32">
        <v>28</v>
      </c>
      <c r="M3484" s="31">
        <v>11</v>
      </c>
      <c r="N3484" s="31">
        <v>69</v>
      </c>
      <c r="O3484" s="30" t="s">
        <v>89</v>
      </c>
      <c r="P3484" s="25">
        <v>71</v>
      </c>
      <c r="Q3484" s="25">
        <v>97</v>
      </c>
      <c r="R3484" s="23" t="s">
        <v>51</v>
      </c>
      <c r="S3484" s="25">
        <v>47</v>
      </c>
      <c r="T3484" s="23" t="s">
        <v>81</v>
      </c>
    </row>
    <row r="3485" spans="1:20" x14ac:dyDescent="0.3">
      <c r="A3485" s="26">
        <v>45132</v>
      </c>
      <c r="B3485" s="23" t="s">
        <v>45</v>
      </c>
      <c r="C3485" s="23" t="s">
        <v>46</v>
      </c>
      <c r="D3485" s="23" t="s">
        <v>47</v>
      </c>
      <c r="E3485" s="25">
        <v>170</v>
      </c>
      <c r="F3485" s="24">
        <v>190</v>
      </c>
      <c r="G3485" s="24">
        <v>0</v>
      </c>
      <c r="H3485" s="24">
        <v>149</v>
      </c>
      <c r="I3485" s="23" t="s">
        <v>1097</v>
      </c>
      <c r="J3485" s="24">
        <v>230</v>
      </c>
      <c r="K3485" s="23" t="s">
        <v>343</v>
      </c>
      <c r="L3485" s="32">
        <v>36</v>
      </c>
      <c r="M3485" s="31">
        <v>11</v>
      </c>
      <c r="N3485" s="31">
        <v>53</v>
      </c>
      <c r="O3485" s="30" t="s">
        <v>201</v>
      </c>
      <c r="P3485" s="25">
        <v>69</v>
      </c>
      <c r="Q3485" s="25">
        <v>92</v>
      </c>
      <c r="R3485" s="23" t="s">
        <v>232</v>
      </c>
      <c r="S3485" s="25">
        <v>49</v>
      </c>
      <c r="T3485" s="23" t="s">
        <v>118</v>
      </c>
    </row>
    <row r="3486" spans="1:20" x14ac:dyDescent="0.3">
      <c r="A3486" s="26">
        <v>45133</v>
      </c>
      <c r="B3486" s="23" t="s">
        <v>45</v>
      </c>
      <c r="C3486" s="23" t="s">
        <v>46</v>
      </c>
      <c r="D3486" s="23" t="s">
        <v>47</v>
      </c>
      <c r="E3486" s="25">
        <v>170</v>
      </c>
      <c r="F3486" s="24">
        <v>217</v>
      </c>
      <c r="G3486" s="24">
        <v>0</v>
      </c>
      <c r="H3486" s="24">
        <v>156</v>
      </c>
      <c r="I3486" s="23" t="s">
        <v>732</v>
      </c>
      <c r="J3486" s="24">
        <v>278</v>
      </c>
      <c r="K3486" s="23" t="s">
        <v>408</v>
      </c>
      <c r="L3486" s="30" t="s">
        <v>401</v>
      </c>
      <c r="M3486" s="31">
        <v>14</v>
      </c>
      <c r="N3486" s="31">
        <v>69</v>
      </c>
      <c r="O3486" s="30" t="s">
        <v>146</v>
      </c>
      <c r="P3486" s="25">
        <v>70</v>
      </c>
      <c r="Q3486" s="25">
        <v>91</v>
      </c>
      <c r="R3486" s="23" t="s">
        <v>51</v>
      </c>
      <c r="S3486" s="25">
        <v>48</v>
      </c>
      <c r="T3486" s="23" t="s">
        <v>264</v>
      </c>
    </row>
    <row r="3487" spans="1:20" x14ac:dyDescent="0.3">
      <c r="A3487" s="26">
        <v>45134</v>
      </c>
      <c r="B3487" s="23" t="s">
        <v>45</v>
      </c>
      <c r="C3487" s="23" t="s">
        <v>46</v>
      </c>
      <c r="D3487" s="23" t="s">
        <v>47</v>
      </c>
      <c r="E3487" s="25">
        <v>170</v>
      </c>
      <c r="F3487" s="24">
        <v>230</v>
      </c>
      <c r="G3487" s="24">
        <v>0</v>
      </c>
      <c r="H3487" s="24">
        <v>192</v>
      </c>
      <c r="I3487" s="23" t="s">
        <v>470</v>
      </c>
      <c r="J3487" s="24">
        <v>269</v>
      </c>
      <c r="K3487" s="23" t="s">
        <v>483</v>
      </c>
      <c r="L3487" s="30" t="s">
        <v>263</v>
      </c>
      <c r="M3487" s="31">
        <v>11</v>
      </c>
      <c r="N3487" s="31">
        <v>75</v>
      </c>
      <c r="O3487" s="30" t="s">
        <v>52</v>
      </c>
      <c r="P3487" s="25">
        <v>72</v>
      </c>
      <c r="Q3487" s="25">
        <v>91</v>
      </c>
      <c r="R3487" s="23" t="s">
        <v>123</v>
      </c>
      <c r="S3487" s="25">
        <v>59</v>
      </c>
      <c r="T3487" s="23" t="s">
        <v>260</v>
      </c>
    </row>
    <row r="3488" spans="1:20" x14ac:dyDescent="0.3">
      <c r="A3488" s="26">
        <v>45135</v>
      </c>
      <c r="B3488" s="23" t="s">
        <v>45</v>
      </c>
      <c r="C3488" s="23" t="s">
        <v>46</v>
      </c>
      <c r="D3488" s="23" t="s">
        <v>47</v>
      </c>
      <c r="E3488" s="25">
        <v>170</v>
      </c>
      <c r="F3488" s="24">
        <v>231</v>
      </c>
      <c r="G3488" s="24">
        <v>2</v>
      </c>
      <c r="H3488" s="24">
        <v>168</v>
      </c>
      <c r="I3488" s="23" t="s">
        <v>325</v>
      </c>
      <c r="J3488" s="24">
        <v>294</v>
      </c>
      <c r="K3488" s="23" t="s">
        <v>386</v>
      </c>
      <c r="L3488" s="32">
        <v>31</v>
      </c>
      <c r="M3488" s="31">
        <v>17</v>
      </c>
      <c r="N3488" s="31">
        <v>61</v>
      </c>
      <c r="O3488" s="30" t="s">
        <v>81</v>
      </c>
      <c r="P3488" s="25">
        <v>66</v>
      </c>
      <c r="Q3488" s="25">
        <v>95</v>
      </c>
      <c r="R3488" s="23" t="s">
        <v>51</v>
      </c>
      <c r="S3488" s="25">
        <v>54</v>
      </c>
      <c r="T3488" s="23" t="s">
        <v>51</v>
      </c>
    </row>
    <row r="3489" spans="1:20" x14ac:dyDescent="0.3">
      <c r="A3489" s="26">
        <v>45136</v>
      </c>
      <c r="B3489" s="23" t="s">
        <v>45</v>
      </c>
      <c r="C3489" s="23" t="s">
        <v>46</v>
      </c>
      <c r="D3489" s="23" t="s">
        <v>47</v>
      </c>
      <c r="E3489" s="25">
        <v>170</v>
      </c>
      <c r="F3489" s="24">
        <v>214</v>
      </c>
      <c r="G3489" s="24">
        <v>30</v>
      </c>
      <c r="H3489" s="24">
        <v>170</v>
      </c>
      <c r="I3489" s="23" t="s">
        <v>62</v>
      </c>
      <c r="J3489" s="24">
        <v>257</v>
      </c>
      <c r="K3489" s="23" t="s">
        <v>93</v>
      </c>
      <c r="L3489" s="30" t="s">
        <v>263</v>
      </c>
      <c r="M3489" s="31">
        <v>14</v>
      </c>
      <c r="N3489" s="31">
        <v>75</v>
      </c>
      <c r="O3489" s="30" t="s">
        <v>133</v>
      </c>
      <c r="P3489" s="25">
        <v>88</v>
      </c>
      <c r="Q3489" s="25">
        <v>97</v>
      </c>
      <c r="R3489" s="23" t="s">
        <v>51</v>
      </c>
      <c r="S3489" s="25">
        <v>70</v>
      </c>
      <c r="T3489" s="23" t="s">
        <v>250</v>
      </c>
    </row>
    <row r="3490" spans="1:20" x14ac:dyDescent="0.3">
      <c r="A3490" s="26">
        <v>45137</v>
      </c>
      <c r="B3490" s="23" t="s">
        <v>45</v>
      </c>
      <c r="C3490" s="23" t="s">
        <v>46</v>
      </c>
      <c r="D3490" s="23" t="s">
        <v>47</v>
      </c>
      <c r="E3490" s="25">
        <v>170</v>
      </c>
      <c r="F3490" s="24">
        <v>206</v>
      </c>
      <c r="G3490" s="24">
        <v>2</v>
      </c>
      <c r="H3490" s="24">
        <v>158</v>
      </c>
      <c r="I3490" s="23" t="s">
        <v>310</v>
      </c>
      <c r="J3490" s="24">
        <v>255</v>
      </c>
      <c r="K3490" s="23" t="s">
        <v>217</v>
      </c>
      <c r="L3490" s="30" t="s">
        <v>218</v>
      </c>
      <c r="M3490" s="31">
        <v>14</v>
      </c>
      <c r="N3490" s="31">
        <v>67</v>
      </c>
      <c r="O3490" s="30" t="s">
        <v>94</v>
      </c>
      <c r="P3490" s="25">
        <v>75</v>
      </c>
      <c r="Q3490" s="25">
        <v>99</v>
      </c>
      <c r="R3490" s="23" t="s">
        <v>120</v>
      </c>
      <c r="S3490" s="25">
        <v>60</v>
      </c>
      <c r="T3490" s="23" t="s">
        <v>50</v>
      </c>
    </row>
    <row r="3491" spans="1:20" x14ac:dyDescent="0.3">
      <c r="A3491" s="26">
        <v>45138</v>
      </c>
      <c r="B3491" s="23" t="s">
        <v>45</v>
      </c>
      <c r="C3491" s="23" t="s">
        <v>46</v>
      </c>
      <c r="D3491" s="23" t="s">
        <v>47</v>
      </c>
      <c r="E3491" s="25">
        <v>170</v>
      </c>
      <c r="F3491" s="24">
        <v>213</v>
      </c>
      <c r="G3491" s="24">
        <v>0</v>
      </c>
      <c r="H3491" s="24">
        <v>154</v>
      </c>
      <c r="I3491" s="23" t="s">
        <v>190</v>
      </c>
      <c r="J3491" s="24">
        <v>272</v>
      </c>
      <c r="K3491" s="23" t="s">
        <v>400</v>
      </c>
      <c r="L3491" s="32">
        <v>33</v>
      </c>
      <c r="M3491" s="31">
        <v>14</v>
      </c>
      <c r="N3491" s="31">
        <v>75</v>
      </c>
      <c r="O3491" s="30" t="s">
        <v>91</v>
      </c>
      <c r="P3491" s="25">
        <v>70</v>
      </c>
      <c r="Q3491" s="25">
        <v>98</v>
      </c>
      <c r="R3491" s="23" t="s">
        <v>51</v>
      </c>
      <c r="S3491" s="25">
        <v>56</v>
      </c>
      <c r="T3491" s="23" t="s">
        <v>61</v>
      </c>
    </row>
    <row r="3492" spans="1:20" x14ac:dyDescent="0.3">
      <c r="A3492" s="26">
        <v>45139</v>
      </c>
      <c r="B3492" s="23" t="s">
        <v>45</v>
      </c>
      <c r="C3492" s="23" t="s">
        <v>46</v>
      </c>
      <c r="D3492" s="23" t="s">
        <v>47</v>
      </c>
      <c r="E3492" s="25">
        <v>170</v>
      </c>
      <c r="F3492" s="24">
        <v>232</v>
      </c>
      <c r="G3492" s="24">
        <v>0</v>
      </c>
      <c r="H3492" s="24">
        <v>167</v>
      </c>
      <c r="I3492" s="23" t="s">
        <v>396</v>
      </c>
      <c r="J3492" s="24">
        <v>298</v>
      </c>
      <c r="K3492" s="23" t="s">
        <v>384</v>
      </c>
      <c r="L3492" s="30" t="s">
        <v>218</v>
      </c>
      <c r="M3492" s="31">
        <v>19</v>
      </c>
      <c r="N3492" s="31">
        <v>78</v>
      </c>
      <c r="O3492" s="30" t="s">
        <v>71</v>
      </c>
      <c r="P3492" s="25">
        <v>72</v>
      </c>
      <c r="Q3492" s="25">
        <v>96</v>
      </c>
      <c r="R3492" s="23" t="s">
        <v>51</v>
      </c>
      <c r="S3492" s="25">
        <v>55</v>
      </c>
      <c r="T3492" s="23" t="s">
        <v>133</v>
      </c>
    </row>
    <row r="3493" spans="1:20" x14ac:dyDescent="0.3">
      <c r="A3493" s="26">
        <v>45140</v>
      </c>
      <c r="B3493" s="23" t="s">
        <v>45</v>
      </c>
      <c r="C3493" s="23" t="s">
        <v>46</v>
      </c>
      <c r="D3493" s="23" t="s">
        <v>47</v>
      </c>
      <c r="E3493" s="25">
        <v>170</v>
      </c>
      <c r="F3493" s="24">
        <v>216</v>
      </c>
      <c r="G3493" s="24">
        <v>0</v>
      </c>
      <c r="H3493" s="24">
        <v>154</v>
      </c>
      <c r="I3493" s="23" t="s">
        <v>282</v>
      </c>
      <c r="J3493" s="24">
        <v>277</v>
      </c>
      <c r="K3493" s="23" t="s">
        <v>990</v>
      </c>
      <c r="L3493" s="30" t="s">
        <v>218</v>
      </c>
      <c r="M3493" s="31">
        <v>11</v>
      </c>
      <c r="N3493" s="31">
        <v>92</v>
      </c>
      <c r="O3493" s="30" t="s">
        <v>307</v>
      </c>
      <c r="P3493" s="25">
        <v>80</v>
      </c>
      <c r="Q3493" s="25">
        <v>99</v>
      </c>
      <c r="R3493" s="23" t="s">
        <v>301</v>
      </c>
      <c r="S3493" s="25">
        <v>60</v>
      </c>
      <c r="T3493" s="23" t="s">
        <v>192</v>
      </c>
    </row>
    <row r="3494" spans="1:20" x14ac:dyDescent="0.3">
      <c r="A3494" s="26">
        <v>45141</v>
      </c>
      <c r="B3494" s="23" t="s">
        <v>45</v>
      </c>
      <c r="C3494" s="23" t="s">
        <v>46</v>
      </c>
      <c r="D3494" s="23" t="s">
        <v>47</v>
      </c>
      <c r="E3494" s="25">
        <v>170</v>
      </c>
      <c r="F3494" s="24">
        <v>180</v>
      </c>
      <c r="G3494" s="24">
        <v>14</v>
      </c>
      <c r="H3494" s="24">
        <v>143</v>
      </c>
      <c r="I3494" s="23" t="s">
        <v>471</v>
      </c>
      <c r="J3494" s="24">
        <v>218</v>
      </c>
      <c r="K3494" s="23" t="s">
        <v>672</v>
      </c>
      <c r="L3494" s="30" t="s">
        <v>84</v>
      </c>
      <c r="M3494" s="31">
        <v>14</v>
      </c>
      <c r="N3494" s="31">
        <v>94</v>
      </c>
      <c r="O3494" s="30" t="s">
        <v>65</v>
      </c>
      <c r="P3494" s="25">
        <v>69</v>
      </c>
      <c r="Q3494" s="25">
        <v>93</v>
      </c>
      <c r="R3494" s="23" t="s">
        <v>51</v>
      </c>
      <c r="S3494" s="25">
        <v>54</v>
      </c>
      <c r="T3494" s="23" t="s">
        <v>182</v>
      </c>
    </row>
    <row r="3495" spans="1:20" x14ac:dyDescent="0.3">
      <c r="A3495" s="26">
        <v>45142</v>
      </c>
      <c r="B3495" s="23" t="s">
        <v>45</v>
      </c>
      <c r="C3495" s="23" t="s">
        <v>46</v>
      </c>
      <c r="D3495" s="23" t="s">
        <v>47</v>
      </c>
      <c r="E3495" s="25">
        <v>170</v>
      </c>
      <c r="F3495" s="24">
        <v>184</v>
      </c>
      <c r="G3495" s="24">
        <v>0</v>
      </c>
      <c r="H3495" s="24">
        <v>138</v>
      </c>
      <c r="I3495" s="23" t="s">
        <v>100</v>
      </c>
      <c r="J3495" s="24">
        <v>229</v>
      </c>
      <c r="K3495" s="23" t="s">
        <v>423</v>
      </c>
      <c r="L3495" s="30" t="s">
        <v>102</v>
      </c>
      <c r="M3495" s="31">
        <v>11</v>
      </c>
      <c r="N3495" s="31">
        <v>64</v>
      </c>
      <c r="O3495" s="30" t="s">
        <v>52</v>
      </c>
      <c r="P3495" s="25">
        <v>74</v>
      </c>
      <c r="Q3495" s="25">
        <v>97</v>
      </c>
      <c r="R3495" s="23" t="s">
        <v>258</v>
      </c>
      <c r="S3495" s="25">
        <v>55</v>
      </c>
      <c r="T3495" s="23" t="s">
        <v>206</v>
      </c>
    </row>
    <row r="3496" spans="1:20" x14ac:dyDescent="0.3">
      <c r="A3496" s="26">
        <v>45143</v>
      </c>
      <c r="B3496" s="23" t="s">
        <v>45</v>
      </c>
      <c r="C3496" s="23" t="s">
        <v>46</v>
      </c>
      <c r="D3496" s="23" t="s">
        <v>47</v>
      </c>
      <c r="E3496" s="25">
        <v>170</v>
      </c>
      <c r="F3496" s="24">
        <v>196</v>
      </c>
      <c r="G3496" s="24">
        <v>20</v>
      </c>
      <c r="H3496" s="24">
        <v>110</v>
      </c>
      <c r="I3496" s="23" t="s">
        <v>435</v>
      </c>
      <c r="J3496" s="24">
        <v>283</v>
      </c>
      <c r="K3496" s="23" t="s">
        <v>525</v>
      </c>
      <c r="L3496" s="30" t="s">
        <v>116</v>
      </c>
      <c r="M3496" s="31">
        <v>22</v>
      </c>
      <c r="N3496" s="31">
        <v>72</v>
      </c>
      <c r="O3496" s="30" t="s">
        <v>215</v>
      </c>
      <c r="P3496" s="25">
        <v>64</v>
      </c>
      <c r="Q3496" s="25">
        <v>97</v>
      </c>
      <c r="R3496" s="23" t="s">
        <v>750</v>
      </c>
      <c r="S3496" s="25">
        <v>35</v>
      </c>
      <c r="T3496" s="23" t="s">
        <v>129</v>
      </c>
    </row>
    <row r="3497" spans="1:20" x14ac:dyDescent="0.3">
      <c r="A3497" s="26">
        <v>45144</v>
      </c>
      <c r="B3497" s="23" t="s">
        <v>45</v>
      </c>
      <c r="C3497" s="23" t="s">
        <v>46</v>
      </c>
      <c r="D3497" s="23" t="s">
        <v>47</v>
      </c>
      <c r="E3497" s="25">
        <v>170</v>
      </c>
      <c r="F3497" s="24">
        <v>190</v>
      </c>
      <c r="G3497" s="24">
        <v>2</v>
      </c>
      <c r="H3497" s="24">
        <v>156</v>
      </c>
      <c r="I3497" s="23" t="s">
        <v>51</v>
      </c>
      <c r="J3497" s="24">
        <v>225</v>
      </c>
      <c r="K3497" s="23" t="s">
        <v>243</v>
      </c>
      <c r="L3497" s="30" t="s">
        <v>102</v>
      </c>
      <c r="M3497" s="31">
        <v>8</v>
      </c>
      <c r="N3497" s="31">
        <v>53</v>
      </c>
      <c r="O3497" s="30" t="s">
        <v>201</v>
      </c>
      <c r="P3497" s="25">
        <v>76</v>
      </c>
      <c r="Q3497" s="25">
        <v>97</v>
      </c>
      <c r="R3497" s="23" t="s">
        <v>205</v>
      </c>
      <c r="S3497" s="25">
        <v>62</v>
      </c>
      <c r="T3497" s="23" t="s">
        <v>135</v>
      </c>
    </row>
    <row r="3498" spans="1:20" x14ac:dyDescent="0.3">
      <c r="A3498" s="26">
        <v>45145</v>
      </c>
      <c r="B3498" s="23" t="s">
        <v>45</v>
      </c>
      <c r="C3498" s="23" t="s">
        <v>46</v>
      </c>
      <c r="D3498" s="23" t="s">
        <v>47</v>
      </c>
      <c r="E3498" s="25">
        <v>170</v>
      </c>
      <c r="F3498" s="24">
        <v>198</v>
      </c>
      <c r="G3498" s="24">
        <v>0</v>
      </c>
      <c r="H3498" s="24">
        <v>128</v>
      </c>
      <c r="I3498" s="23" t="s">
        <v>221</v>
      </c>
      <c r="J3498" s="24">
        <v>268</v>
      </c>
      <c r="K3498" s="23" t="s">
        <v>339</v>
      </c>
      <c r="L3498" s="32">
        <v>36</v>
      </c>
      <c r="M3498" s="31">
        <v>11</v>
      </c>
      <c r="N3498" s="31">
        <v>67</v>
      </c>
      <c r="O3498" s="30" t="s">
        <v>61</v>
      </c>
      <c r="P3498" s="25">
        <v>66</v>
      </c>
      <c r="Q3498" s="25">
        <v>97</v>
      </c>
      <c r="R3498" s="23" t="s">
        <v>51</v>
      </c>
      <c r="S3498" s="25">
        <v>46</v>
      </c>
      <c r="T3498" s="23" t="s">
        <v>215</v>
      </c>
    </row>
    <row r="3499" spans="1:20" x14ac:dyDescent="0.3">
      <c r="A3499" s="26">
        <v>45146</v>
      </c>
      <c r="B3499" s="23" t="s">
        <v>45</v>
      </c>
      <c r="C3499" s="23" t="s">
        <v>46</v>
      </c>
      <c r="D3499" s="23" t="s">
        <v>47</v>
      </c>
      <c r="E3499" s="25">
        <v>170</v>
      </c>
      <c r="F3499" s="24">
        <v>223</v>
      </c>
      <c r="G3499" s="24">
        <v>0</v>
      </c>
      <c r="H3499" s="24">
        <v>145</v>
      </c>
      <c r="I3499" s="23" t="s">
        <v>968</v>
      </c>
      <c r="J3499" s="24">
        <v>301</v>
      </c>
      <c r="K3499" s="23" t="s">
        <v>281</v>
      </c>
      <c r="L3499" s="30" t="s">
        <v>116</v>
      </c>
      <c r="M3499" s="31">
        <v>11</v>
      </c>
      <c r="N3499" s="31">
        <v>67</v>
      </c>
      <c r="O3499" s="30" t="s">
        <v>121</v>
      </c>
      <c r="P3499" s="25">
        <v>67</v>
      </c>
      <c r="Q3499" s="25">
        <v>96</v>
      </c>
      <c r="R3499" s="23" t="s">
        <v>51</v>
      </c>
      <c r="S3499" s="25">
        <v>48</v>
      </c>
      <c r="T3499" s="23" t="s">
        <v>91</v>
      </c>
    </row>
    <row r="3500" spans="1:20" x14ac:dyDescent="0.3">
      <c r="A3500" s="26">
        <v>45147</v>
      </c>
      <c r="B3500" s="23" t="s">
        <v>45</v>
      </c>
      <c r="C3500" s="23" t="s">
        <v>46</v>
      </c>
      <c r="D3500" s="23" t="s">
        <v>47</v>
      </c>
      <c r="E3500" s="25">
        <v>170</v>
      </c>
      <c r="F3500" s="24">
        <v>249</v>
      </c>
      <c r="G3500" s="24">
        <v>0</v>
      </c>
      <c r="H3500" s="24">
        <v>166</v>
      </c>
      <c r="I3500" s="23" t="s">
        <v>122</v>
      </c>
      <c r="J3500" s="24">
        <v>332</v>
      </c>
      <c r="K3500" s="23" t="s">
        <v>756</v>
      </c>
      <c r="L3500" s="32">
        <v>36</v>
      </c>
      <c r="M3500" s="31">
        <v>19</v>
      </c>
      <c r="N3500" s="31">
        <v>75</v>
      </c>
      <c r="O3500" s="30" t="s">
        <v>167</v>
      </c>
      <c r="P3500" s="25">
        <v>75</v>
      </c>
      <c r="Q3500" s="25">
        <v>98</v>
      </c>
      <c r="R3500" s="23" t="s">
        <v>51</v>
      </c>
      <c r="S3500" s="25">
        <v>46</v>
      </c>
      <c r="T3500" s="23" t="s">
        <v>264</v>
      </c>
    </row>
    <row r="3501" spans="1:20" x14ac:dyDescent="0.3">
      <c r="A3501" s="26">
        <v>45148</v>
      </c>
      <c r="B3501" s="23" t="s">
        <v>45</v>
      </c>
      <c r="C3501" s="23" t="s">
        <v>46</v>
      </c>
      <c r="D3501" s="23" t="s">
        <v>47</v>
      </c>
      <c r="E3501" s="25">
        <v>170</v>
      </c>
      <c r="F3501" s="24">
        <v>247</v>
      </c>
      <c r="G3501" s="24">
        <v>0</v>
      </c>
      <c r="H3501" s="24">
        <v>188</v>
      </c>
      <c r="I3501" s="23" t="s">
        <v>478</v>
      </c>
      <c r="J3501" s="24">
        <v>306</v>
      </c>
      <c r="K3501" s="23" t="s">
        <v>73</v>
      </c>
      <c r="L3501" s="30" t="s">
        <v>116</v>
      </c>
      <c r="M3501" s="31">
        <v>17</v>
      </c>
      <c r="N3501" s="31">
        <v>69</v>
      </c>
      <c r="O3501" s="30" t="s">
        <v>91</v>
      </c>
      <c r="P3501" s="25">
        <v>67</v>
      </c>
      <c r="Q3501" s="25">
        <v>95</v>
      </c>
      <c r="R3501" s="23" t="s">
        <v>258</v>
      </c>
      <c r="S3501" s="25">
        <v>49</v>
      </c>
      <c r="T3501" s="23" t="s">
        <v>113</v>
      </c>
    </row>
    <row r="3502" spans="1:20" x14ac:dyDescent="0.3">
      <c r="A3502" s="26">
        <v>45149</v>
      </c>
      <c r="B3502" s="23" t="s">
        <v>45</v>
      </c>
      <c r="C3502" s="23" t="s">
        <v>46</v>
      </c>
      <c r="D3502" s="23" t="s">
        <v>47</v>
      </c>
      <c r="E3502" s="25">
        <v>170</v>
      </c>
      <c r="F3502" s="24">
        <v>248</v>
      </c>
      <c r="G3502" s="24">
        <v>4</v>
      </c>
      <c r="H3502" s="24">
        <v>172</v>
      </c>
      <c r="I3502" s="23" t="s">
        <v>51</v>
      </c>
      <c r="J3502" s="24">
        <v>325</v>
      </c>
      <c r="K3502" s="23" t="s">
        <v>126</v>
      </c>
      <c r="L3502" s="30" t="s">
        <v>218</v>
      </c>
      <c r="M3502" s="31">
        <v>14</v>
      </c>
      <c r="N3502" s="31">
        <v>75</v>
      </c>
      <c r="O3502" s="30" t="s">
        <v>99</v>
      </c>
      <c r="P3502" s="25">
        <v>68</v>
      </c>
      <c r="Q3502" s="25">
        <v>98</v>
      </c>
      <c r="R3502" s="23" t="s">
        <v>301</v>
      </c>
      <c r="S3502" s="25">
        <v>42</v>
      </c>
      <c r="T3502" s="23" t="s">
        <v>89</v>
      </c>
    </row>
    <row r="3503" spans="1:20" x14ac:dyDescent="0.3">
      <c r="A3503" s="26">
        <v>45150</v>
      </c>
      <c r="B3503" s="23" t="s">
        <v>45</v>
      </c>
      <c r="C3503" s="23" t="s">
        <v>46</v>
      </c>
      <c r="D3503" s="23" t="s">
        <v>47</v>
      </c>
      <c r="E3503" s="25">
        <v>170</v>
      </c>
      <c r="F3503" s="24">
        <v>202</v>
      </c>
      <c r="G3503" s="24">
        <v>4</v>
      </c>
      <c r="H3503" s="24">
        <v>178</v>
      </c>
      <c r="I3503" s="23" t="s">
        <v>630</v>
      </c>
      <c r="J3503" s="24">
        <v>225</v>
      </c>
      <c r="K3503" s="23" t="s">
        <v>115</v>
      </c>
      <c r="L3503" s="32">
        <v>35</v>
      </c>
      <c r="M3503" s="31">
        <v>8</v>
      </c>
      <c r="N3503" s="31">
        <v>50</v>
      </c>
      <c r="O3503" s="30" t="s">
        <v>520</v>
      </c>
      <c r="P3503" s="25">
        <v>81</v>
      </c>
      <c r="Q3503" s="25">
        <v>96</v>
      </c>
      <c r="R3503" s="23" t="s">
        <v>505</v>
      </c>
      <c r="S3503" s="25">
        <v>72</v>
      </c>
      <c r="T3503" s="23" t="s">
        <v>135</v>
      </c>
    </row>
    <row r="3504" spans="1:20" x14ac:dyDescent="0.3">
      <c r="A3504" s="26">
        <v>45151</v>
      </c>
      <c r="B3504" s="23" t="s">
        <v>45</v>
      </c>
      <c r="C3504" s="23" t="s">
        <v>46</v>
      </c>
      <c r="D3504" s="23" t="s">
        <v>47</v>
      </c>
      <c r="E3504" s="25">
        <v>170</v>
      </c>
      <c r="F3504" s="24">
        <v>224</v>
      </c>
      <c r="G3504" s="24">
        <v>0</v>
      </c>
      <c r="H3504" s="24">
        <v>176</v>
      </c>
      <c r="I3504" s="23" t="s">
        <v>1178</v>
      </c>
      <c r="J3504" s="24">
        <v>273</v>
      </c>
      <c r="K3504" s="23" t="s">
        <v>406</v>
      </c>
      <c r="L3504" s="32">
        <v>31</v>
      </c>
      <c r="M3504" s="31">
        <v>6</v>
      </c>
      <c r="N3504" s="31">
        <v>64</v>
      </c>
      <c r="O3504" s="30" t="s">
        <v>71</v>
      </c>
      <c r="P3504" s="25">
        <v>75</v>
      </c>
      <c r="Q3504" s="25">
        <v>96</v>
      </c>
      <c r="R3504" s="23" t="s">
        <v>51</v>
      </c>
      <c r="S3504" s="25">
        <v>53</v>
      </c>
      <c r="T3504" s="23" t="s">
        <v>91</v>
      </c>
    </row>
    <row r="3505" spans="1:20" x14ac:dyDescent="0.3">
      <c r="A3505" s="26">
        <v>45152</v>
      </c>
      <c r="B3505" s="23" t="s">
        <v>45</v>
      </c>
      <c r="C3505" s="23" t="s">
        <v>46</v>
      </c>
      <c r="D3505" s="23" t="s">
        <v>47</v>
      </c>
      <c r="E3505" s="25">
        <v>170</v>
      </c>
      <c r="F3505" s="24">
        <v>236</v>
      </c>
      <c r="G3505" s="24">
        <v>0</v>
      </c>
      <c r="H3505" s="24">
        <v>189</v>
      </c>
      <c r="I3505" s="23" t="s">
        <v>51</v>
      </c>
      <c r="J3505" s="24">
        <v>283</v>
      </c>
      <c r="K3505" s="23" t="s">
        <v>584</v>
      </c>
      <c r="L3505" s="30" t="s">
        <v>116</v>
      </c>
      <c r="M3505" s="31">
        <v>14</v>
      </c>
      <c r="N3505" s="31">
        <v>81</v>
      </c>
      <c r="O3505" s="30" t="s">
        <v>89</v>
      </c>
      <c r="P3505" s="25">
        <v>66</v>
      </c>
      <c r="Q3505" s="25">
        <v>91</v>
      </c>
      <c r="R3505" s="23" t="s">
        <v>123</v>
      </c>
      <c r="S3505" s="25">
        <v>46</v>
      </c>
      <c r="T3505" s="23" t="s">
        <v>129</v>
      </c>
    </row>
    <row r="3506" spans="1:20" x14ac:dyDescent="0.3">
      <c r="A3506" s="26">
        <v>45153</v>
      </c>
      <c r="B3506" s="23" t="s">
        <v>45</v>
      </c>
      <c r="C3506" s="23" t="s">
        <v>46</v>
      </c>
      <c r="D3506" s="23" t="s">
        <v>47</v>
      </c>
      <c r="E3506" s="25">
        <v>170</v>
      </c>
      <c r="F3506" s="24">
        <v>212</v>
      </c>
      <c r="G3506" s="24">
        <v>4</v>
      </c>
      <c r="H3506" s="24">
        <v>189</v>
      </c>
      <c r="I3506" s="23" t="s">
        <v>51</v>
      </c>
      <c r="J3506" s="24">
        <v>235</v>
      </c>
      <c r="K3506" s="23" t="s">
        <v>659</v>
      </c>
      <c r="L3506" s="30" t="s">
        <v>116</v>
      </c>
      <c r="M3506" s="31">
        <v>6</v>
      </c>
      <c r="N3506" s="31">
        <v>50</v>
      </c>
      <c r="O3506" s="30" t="s">
        <v>50</v>
      </c>
      <c r="P3506" s="25">
        <v>83</v>
      </c>
      <c r="Q3506" s="25">
        <v>95</v>
      </c>
      <c r="R3506" s="23" t="s">
        <v>88</v>
      </c>
      <c r="S3506" s="25">
        <v>66</v>
      </c>
      <c r="T3506" s="23" t="s">
        <v>182</v>
      </c>
    </row>
    <row r="3507" spans="1:20" x14ac:dyDescent="0.3">
      <c r="A3507" s="26">
        <v>45154</v>
      </c>
      <c r="B3507" s="23" t="s">
        <v>45</v>
      </c>
      <c r="C3507" s="23" t="s">
        <v>46</v>
      </c>
      <c r="D3507" s="23" t="s">
        <v>47</v>
      </c>
      <c r="E3507" s="25">
        <v>170</v>
      </c>
      <c r="F3507" s="24">
        <v>216</v>
      </c>
      <c r="G3507" s="24">
        <v>0</v>
      </c>
      <c r="H3507" s="24">
        <v>188</v>
      </c>
      <c r="I3507" s="23" t="s">
        <v>631</v>
      </c>
      <c r="J3507" s="24">
        <v>243</v>
      </c>
      <c r="K3507" s="23" t="s">
        <v>1065</v>
      </c>
      <c r="L3507" s="30" t="s">
        <v>84</v>
      </c>
      <c r="M3507" s="31">
        <v>8</v>
      </c>
      <c r="N3507" s="31">
        <v>50</v>
      </c>
      <c r="O3507" s="30" t="s">
        <v>277</v>
      </c>
      <c r="P3507" s="25">
        <v>86</v>
      </c>
      <c r="Q3507" s="25">
        <v>95</v>
      </c>
      <c r="R3507" s="23" t="s">
        <v>51</v>
      </c>
      <c r="S3507" s="25">
        <v>70</v>
      </c>
      <c r="T3507" s="23" t="s">
        <v>307</v>
      </c>
    </row>
    <row r="3508" spans="1:20" x14ac:dyDescent="0.3">
      <c r="A3508" s="26">
        <v>45155</v>
      </c>
      <c r="B3508" s="23" t="s">
        <v>45</v>
      </c>
      <c r="C3508" s="23" t="s">
        <v>46</v>
      </c>
      <c r="D3508" s="23" t="s">
        <v>47</v>
      </c>
      <c r="E3508" s="25">
        <v>170</v>
      </c>
      <c r="F3508" s="24">
        <v>238</v>
      </c>
      <c r="G3508" s="24">
        <v>0</v>
      </c>
      <c r="H3508" s="24">
        <v>185</v>
      </c>
      <c r="I3508" s="23" t="s">
        <v>51</v>
      </c>
      <c r="J3508" s="24">
        <v>290</v>
      </c>
      <c r="K3508" s="23" t="s">
        <v>389</v>
      </c>
      <c r="L3508" s="30" t="s">
        <v>116</v>
      </c>
      <c r="M3508" s="31">
        <v>11</v>
      </c>
      <c r="N3508" s="31">
        <v>64</v>
      </c>
      <c r="O3508" s="30" t="s">
        <v>186</v>
      </c>
      <c r="P3508" s="25">
        <v>73</v>
      </c>
      <c r="Q3508" s="25">
        <v>97</v>
      </c>
      <c r="R3508" s="23" t="s">
        <v>51</v>
      </c>
      <c r="S3508" s="25">
        <v>53</v>
      </c>
      <c r="T3508" s="23" t="s">
        <v>146</v>
      </c>
    </row>
    <row r="3509" spans="1:20" x14ac:dyDescent="0.3">
      <c r="A3509" s="26">
        <v>45156</v>
      </c>
      <c r="B3509" s="23" t="s">
        <v>45</v>
      </c>
      <c r="C3509" s="23" t="s">
        <v>46</v>
      </c>
      <c r="D3509" s="23" t="s">
        <v>47</v>
      </c>
      <c r="E3509" s="25">
        <v>170</v>
      </c>
      <c r="F3509" s="24">
        <v>258</v>
      </c>
      <c r="G3509" s="24">
        <v>4</v>
      </c>
      <c r="H3509" s="24">
        <v>187</v>
      </c>
      <c r="I3509" s="23" t="s">
        <v>51</v>
      </c>
      <c r="J3509" s="24">
        <v>330</v>
      </c>
      <c r="K3509" s="23" t="s">
        <v>138</v>
      </c>
      <c r="L3509" s="30" t="s">
        <v>84</v>
      </c>
      <c r="M3509" s="31">
        <v>8</v>
      </c>
      <c r="N3509" s="31">
        <v>53</v>
      </c>
      <c r="O3509" s="30" t="s">
        <v>146</v>
      </c>
      <c r="P3509" s="25">
        <v>65</v>
      </c>
      <c r="Q3509" s="25">
        <v>94</v>
      </c>
      <c r="R3509" s="23" t="s">
        <v>123</v>
      </c>
      <c r="S3509" s="25">
        <v>43</v>
      </c>
      <c r="T3509" s="23" t="s">
        <v>388</v>
      </c>
    </row>
    <row r="3510" spans="1:20" x14ac:dyDescent="0.3">
      <c r="A3510" s="26">
        <v>45157</v>
      </c>
      <c r="B3510" s="23" t="s">
        <v>45</v>
      </c>
      <c r="C3510" s="23" t="s">
        <v>46</v>
      </c>
      <c r="D3510" s="23" t="s">
        <v>47</v>
      </c>
      <c r="E3510" s="25">
        <v>170</v>
      </c>
      <c r="F3510" s="24">
        <v>234</v>
      </c>
      <c r="G3510" s="24">
        <v>14</v>
      </c>
      <c r="H3510" s="24">
        <v>199</v>
      </c>
      <c r="I3510" s="23" t="s">
        <v>348</v>
      </c>
      <c r="J3510" s="24">
        <v>268</v>
      </c>
      <c r="K3510" s="23" t="s">
        <v>330</v>
      </c>
      <c r="L3510" s="32">
        <v>99</v>
      </c>
      <c r="M3510" s="31">
        <v>11</v>
      </c>
      <c r="N3510" s="31">
        <v>50</v>
      </c>
      <c r="O3510" s="30" t="s">
        <v>51</v>
      </c>
      <c r="P3510" s="25">
        <v>85</v>
      </c>
      <c r="Q3510" s="25">
        <v>97</v>
      </c>
      <c r="R3510" s="23" t="s">
        <v>51</v>
      </c>
      <c r="S3510" s="25">
        <v>65</v>
      </c>
      <c r="T3510" s="23" t="s">
        <v>51</v>
      </c>
    </row>
    <row r="3511" spans="1:20" x14ac:dyDescent="0.3">
      <c r="A3511" s="26">
        <v>45158</v>
      </c>
      <c r="B3511" s="23" t="s">
        <v>45</v>
      </c>
      <c r="C3511" s="23" t="s">
        <v>46</v>
      </c>
      <c r="D3511" s="23" t="s">
        <v>47</v>
      </c>
      <c r="E3511" s="25">
        <v>170</v>
      </c>
      <c r="F3511" s="24">
        <v>224</v>
      </c>
      <c r="G3511" s="24">
        <v>4</v>
      </c>
      <c r="H3511" s="24">
        <v>199</v>
      </c>
      <c r="I3511" s="23" t="s">
        <v>51</v>
      </c>
      <c r="J3511" s="24">
        <v>249</v>
      </c>
      <c r="K3511" s="23" t="s">
        <v>730</v>
      </c>
      <c r="L3511" s="30" t="s">
        <v>263</v>
      </c>
      <c r="M3511" s="31">
        <v>8</v>
      </c>
      <c r="N3511" s="31">
        <v>39</v>
      </c>
      <c r="O3511" s="30" t="s">
        <v>50</v>
      </c>
      <c r="P3511" s="25">
        <v>90</v>
      </c>
      <c r="Q3511" s="25">
        <v>99</v>
      </c>
      <c r="R3511" s="23" t="s">
        <v>301</v>
      </c>
      <c r="S3511" s="25">
        <v>79</v>
      </c>
      <c r="T3511" s="23" t="s">
        <v>129</v>
      </c>
    </row>
    <row r="3512" spans="1:20" x14ac:dyDescent="0.3">
      <c r="A3512" s="26">
        <v>45159</v>
      </c>
      <c r="B3512" s="23" t="s">
        <v>45</v>
      </c>
      <c r="C3512" s="23" t="s">
        <v>46</v>
      </c>
      <c r="D3512" s="23" t="s">
        <v>47</v>
      </c>
      <c r="E3512" s="25">
        <v>170</v>
      </c>
      <c r="F3512" s="24">
        <v>250</v>
      </c>
      <c r="G3512" s="24">
        <v>0</v>
      </c>
      <c r="H3512" s="24">
        <v>208</v>
      </c>
      <c r="I3512" s="23" t="s">
        <v>51</v>
      </c>
      <c r="J3512" s="24">
        <v>292</v>
      </c>
      <c r="K3512" s="23" t="s">
        <v>357</v>
      </c>
      <c r="L3512" s="30" t="s">
        <v>116</v>
      </c>
      <c r="M3512" s="31">
        <v>11</v>
      </c>
      <c r="N3512" s="31">
        <v>53</v>
      </c>
      <c r="O3512" s="30" t="s">
        <v>164</v>
      </c>
      <c r="P3512" s="25">
        <v>79</v>
      </c>
      <c r="Q3512" s="25">
        <v>98</v>
      </c>
      <c r="R3512" s="23" t="s">
        <v>51</v>
      </c>
      <c r="S3512" s="25">
        <v>62</v>
      </c>
      <c r="T3512" s="23" t="s">
        <v>121</v>
      </c>
    </row>
    <row r="3513" spans="1:20" x14ac:dyDescent="0.3">
      <c r="A3513" s="26">
        <v>45160</v>
      </c>
      <c r="B3513" s="23" t="s">
        <v>45</v>
      </c>
      <c r="C3513" s="23" t="s">
        <v>46</v>
      </c>
      <c r="D3513" s="23" t="s">
        <v>47</v>
      </c>
      <c r="E3513" s="25">
        <v>170</v>
      </c>
      <c r="F3513" s="24">
        <v>254</v>
      </c>
      <c r="G3513" s="24">
        <v>0</v>
      </c>
      <c r="H3513" s="24">
        <v>202</v>
      </c>
      <c r="I3513" s="23" t="s">
        <v>51</v>
      </c>
      <c r="J3513" s="24">
        <v>305</v>
      </c>
      <c r="K3513" s="23" t="s">
        <v>701</v>
      </c>
      <c r="L3513" s="30" t="s">
        <v>132</v>
      </c>
      <c r="M3513" s="31">
        <v>6</v>
      </c>
      <c r="N3513" s="31">
        <v>58</v>
      </c>
      <c r="O3513" s="30" t="s">
        <v>100</v>
      </c>
      <c r="P3513" s="25">
        <v>82</v>
      </c>
      <c r="Q3513" s="25">
        <v>97</v>
      </c>
      <c r="R3513" s="23" t="s">
        <v>301</v>
      </c>
      <c r="S3513" s="25">
        <v>61</v>
      </c>
      <c r="T3513" s="23" t="s">
        <v>158</v>
      </c>
    </row>
    <row r="3514" spans="1:20" x14ac:dyDescent="0.3">
      <c r="A3514" s="26">
        <v>45161</v>
      </c>
      <c r="B3514" s="23" t="s">
        <v>45</v>
      </c>
      <c r="C3514" s="23" t="s">
        <v>46</v>
      </c>
      <c r="D3514" s="23" t="s">
        <v>47</v>
      </c>
      <c r="E3514" s="25">
        <v>170</v>
      </c>
      <c r="F3514" s="24">
        <v>283</v>
      </c>
      <c r="G3514" s="24">
        <v>0</v>
      </c>
      <c r="H3514" s="24">
        <v>198</v>
      </c>
      <c r="I3514" s="23" t="s">
        <v>373</v>
      </c>
      <c r="J3514" s="24">
        <v>368</v>
      </c>
      <c r="K3514" s="23" t="s">
        <v>371</v>
      </c>
      <c r="L3514" s="30" t="s">
        <v>116</v>
      </c>
      <c r="M3514" s="31">
        <v>11</v>
      </c>
      <c r="N3514" s="31">
        <v>136</v>
      </c>
      <c r="O3514" s="30" t="s">
        <v>86</v>
      </c>
      <c r="P3514" s="25">
        <v>61</v>
      </c>
      <c r="Q3514" s="25">
        <v>96</v>
      </c>
      <c r="R3514" s="23" t="s">
        <v>80</v>
      </c>
      <c r="S3514" s="25">
        <v>35</v>
      </c>
      <c r="T3514" s="23" t="s">
        <v>186</v>
      </c>
    </row>
    <row r="3515" spans="1:20" x14ac:dyDescent="0.3">
      <c r="A3515" s="26">
        <v>45162</v>
      </c>
      <c r="B3515" s="23" t="s">
        <v>45</v>
      </c>
      <c r="C3515" s="23" t="s">
        <v>46</v>
      </c>
      <c r="D3515" s="23" t="s">
        <v>47</v>
      </c>
      <c r="E3515" s="25">
        <v>170</v>
      </c>
      <c r="F3515" s="24">
        <v>248</v>
      </c>
      <c r="G3515" s="24">
        <v>8</v>
      </c>
      <c r="H3515" s="24">
        <v>186</v>
      </c>
      <c r="I3515" s="23" t="s">
        <v>111</v>
      </c>
      <c r="J3515" s="24">
        <v>310</v>
      </c>
      <c r="K3515" s="23" t="s">
        <v>910</v>
      </c>
      <c r="L3515" s="30" t="s">
        <v>116</v>
      </c>
      <c r="M3515" s="31">
        <v>19</v>
      </c>
      <c r="N3515" s="31">
        <v>78</v>
      </c>
      <c r="O3515" s="30" t="s">
        <v>158</v>
      </c>
      <c r="P3515" s="25">
        <v>76</v>
      </c>
      <c r="Q3515" s="25">
        <v>95</v>
      </c>
      <c r="R3515" s="23" t="s">
        <v>51</v>
      </c>
      <c r="S3515" s="25">
        <v>57</v>
      </c>
      <c r="T3515" s="23" t="s">
        <v>51</v>
      </c>
    </row>
    <row r="3516" spans="1:20" x14ac:dyDescent="0.3">
      <c r="A3516" s="26">
        <v>45163</v>
      </c>
      <c r="B3516" s="23" t="s">
        <v>45</v>
      </c>
      <c r="C3516" s="23" t="s">
        <v>46</v>
      </c>
      <c r="D3516" s="23" t="s">
        <v>47</v>
      </c>
      <c r="E3516" s="25">
        <v>170</v>
      </c>
      <c r="F3516" s="24">
        <v>183</v>
      </c>
      <c r="G3516" s="24">
        <v>60</v>
      </c>
      <c r="H3516" s="24">
        <v>155</v>
      </c>
      <c r="I3516" s="23" t="s">
        <v>156</v>
      </c>
      <c r="J3516" s="24">
        <v>211</v>
      </c>
      <c r="K3516" s="23" t="s">
        <v>817</v>
      </c>
      <c r="L3516" s="30" t="s">
        <v>218</v>
      </c>
      <c r="M3516" s="31">
        <v>11</v>
      </c>
      <c r="N3516" s="31">
        <v>50</v>
      </c>
      <c r="O3516" s="30" t="s">
        <v>347</v>
      </c>
      <c r="P3516" s="25">
        <v>93</v>
      </c>
      <c r="Q3516" s="25">
        <v>98</v>
      </c>
      <c r="R3516" s="23" t="s">
        <v>51</v>
      </c>
      <c r="S3516" s="25">
        <v>84</v>
      </c>
      <c r="T3516" s="23" t="s">
        <v>264</v>
      </c>
    </row>
    <row r="3517" spans="1:20" x14ac:dyDescent="0.3">
      <c r="A3517" s="26">
        <v>45164</v>
      </c>
      <c r="B3517" s="23" t="s">
        <v>45</v>
      </c>
      <c r="C3517" s="23" t="s">
        <v>46</v>
      </c>
      <c r="D3517" s="23" t="s">
        <v>47</v>
      </c>
      <c r="E3517" s="25">
        <v>170</v>
      </c>
      <c r="F3517" s="24">
        <v>174</v>
      </c>
      <c r="G3517" s="24">
        <v>110</v>
      </c>
      <c r="H3517" s="24">
        <v>137</v>
      </c>
      <c r="I3517" s="23" t="s">
        <v>172</v>
      </c>
      <c r="J3517" s="24">
        <v>210</v>
      </c>
      <c r="K3517" s="23" t="s">
        <v>273</v>
      </c>
      <c r="L3517" s="30" t="s">
        <v>263</v>
      </c>
      <c r="M3517" s="31">
        <v>6</v>
      </c>
      <c r="N3517" s="31">
        <v>53</v>
      </c>
      <c r="O3517" s="30" t="s">
        <v>264</v>
      </c>
      <c r="P3517" s="25">
        <v>87</v>
      </c>
      <c r="Q3517" s="25">
        <v>99</v>
      </c>
      <c r="R3517" s="23" t="s">
        <v>51</v>
      </c>
      <c r="S3517" s="25">
        <v>65</v>
      </c>
      <c r="T3517" s="23" t="s">
        <v>158</v>
      </c>
    </row>
    <row r="3518" spans="1:20" x14ac:dyDescent="0.3">
      <c r="A3518" s="26">
        <v>45165</v>
      </c>
      <c r="B3518" s="23" t="s">
        <v>45</v>
      </c>
      <c r="C3518" s="23" t="s">
        <v>46</v>
      </c>
      <c r="D3518" s="23" t="s">
        <v>47</v>
      </c>
      <c r="E3518" s="25">
        <v>170</v>
      </c>
      <c r="F3518" s="24">
        <v>172</v>
      </c>
      <c r="G3518" s="24">
        <v>58</v>
      </c>
      <c r="H3518" s="24">
        <v>135</v>
      </c>
      <c r="I3518" s="23" t="s">
        <v>908</v>
      </c>
      <c r="J3518" s="24">
        <v>208</v>
      </c>
      <c r="K3518" s="23" t="s">
        <v>1095</v>
      </c>
      <c r="L3518" s="32">
        <v>24</v>
      </c>
      <c r="M3518" s="31">
        <v>8</v>
      </c>
      <c r="N3518" s="31">
        <v>78</v>
      </c>
      <c r="O3518" s="30" t="s">
        <v>52</v>
      </c>
      <c r="P3518" s="25">
        <v>92</v>
      </c>
      <c r="Q3518" s="25">
        <v>100</v>
      </c>
      <c r="R3518" s="23" t="s">
        <v>51</v>
      </c>
      <c r="S3518" s="25">
        <v>63</v>
      </c>
      <c r="T3518" s="23" t="s">
        <v>164</v>
      </c>
    </row>
    <row r="3519" spans="1:20" x14ac:dyDescent="0.3">
      <c r="A3519" s="26">
        <v>45166</v>
      </c>
      <c r="B3519" s="23" t="s">
        <v>45</v>
      </c>
      <c r="C3519" s="23" t="s">
        <v>46</v>
      </c>
      <c r="D3519" s="23" t="s">
        <v>47</v>
      </c>
      <c r="E3519" s="25">
        <v>170</v>
      </c>
      <c r="F3519" s="24">
        <v>194</v>
      </c>
      <c r="G3519" s="24">
        <v>52</v>
      </c>
      <c r="H3519" s="24">
        <v>150</v>
      </c>
      <c r="I3519" s="23" t="s">
        <v>124</v>
      </c>
      <c r="J3519" s="24">
        <v>238</v>
      </c>
      <c r="K3519" s="23" t="s">
        <v>1148</v>
      </c>
      <c r="L3519" s="32">
        <v>26</v>
      </c>
      <c r="M3519" s="31">
        <v>11</v>
      </c>
      <c r="N3519" s="31">
        <v>72</v>
      </c>
      <c r="O3519" s="30" t="s">
        <v>98</v>
      </c>
      <c r="P3519" s="25">
        <v>87</v>
      </c>
      <c r="Q3519" s="25">
        <v>98</v>
      </c>
      <c r="R3519" s="23" t="s">
        <v>108</v>
      </c>
      <c r="S3519" s="25">
        <v>62</v>
      </c>
      <c r="T3519" s="23" t="s">
        <v>260</v>
      </c>
    </row>
    <row r="3520" spans="1:20" x14ac:dyDescent="0.3">
      <c r="A3520" s="26">
        <v>45167</v>
      </c>
      <c r="B3520" s="23" t="s">
        <v>45</v>
      </c>
      <c r="C3520" s="23" t="s">
        <v>46</v>
      </c>
      <c r="D3520" s="23" t="s">
        <v>47</v>
      </c>
      <c r="E3520" s="25">
        <v>170</v>
      </c>
      <c r="F3520" s="24">
        <v>190</v>
      </c>
      <c r="G3520" s="24">
        <v>70</v>
      </c>
      <c r="H3520" s="24">
        <v>163</v>
      </c>
      <c r="I3520" s="23" t="s">
        <v>795</v>
      </c>
      <c r="J3520" s="24">
        <v>217</v>
      </c>
      <c r="K3520" s="23" t="s">
        <v>785</v>
      </c>
      <c r="L3520" s="30" t="s">
        <v>218</v>
      </c>
      <c r="M3520" s="31">
        <v>6</v>
      </c>
      <c r="N3520" s="31">
        <v>78</v>
      </c>
      <c r="O3520" s="30" t="s">
        <v>129</v>
      </c>
      <c r="P3520" s="25">
        <v>87</v>
      </c>
      <c r="Q3520" s="25">
        <v>99</v>
      </c>
      <c r="R3520" s="23" t="s">
        <v>51</v>
      </c>
      <c r="S3520" s="25">
        <v>73</v>
      </c>
      <c r="T3520" s="23" t="s">
        <v>342</v>
      </c>
    </row>
    <row r="3521" spans="1:20" x14ac:dyDescent="0.3">
      <c r="A3521" s="26">
        <v>45168</v>
      </c>
      <c r="B3521" s="23" t="s">
        <v>45</v>
      </c>
      <c r="C3521" s="23" t="s">
        <v>46</v>
      </c>
      <c r="D3521" s="23" t="s">
        <v>47</v>
      </c>
      <c r="E3521" s="25">
        <v>170</v>
      </c>
      <c r="F3521" s="24">
        <v>196</v>
      </c>
      <c r="G3521" s="24">
        <v>0</v>
      </c>
      <c r="H3521" s="24">
        <v>155</v>
      </c>
      <c r="I3521" s="23" t="s">
        <v>51</v>
      </c>
      <c r="J3521" s="24">
        <v>238</v>
      </c>
      <c r="K3521" s="23" t="s">
        <v>493</v>
      </c>
      <c r="L3521" s="30" t="s">
        <v>84</v>
      </c>
      <c r="M3521" s="31">
        <v>11</v>
      </c>
      <c r="N3521" s="31">
        <v>67</v>
      </c>
      <c r="O3521" s="30" t="s">
        <v>71</v>
      </c>
      <c r="P3521" s="25">
        <v>75</v>
      </c>
      <c r="Q3521" s="25">
        <v>99</v>
      </c>
      <c r="R3521" s="23" t="s">
        <v>51</v>
      </c>
      <c r="S3521" s="25">
        <v>54</v>
      </c>
      <c r="T3521" s="23" t="s">
        <v>206</v>
      </c>
    </row>
    <row r="3522" spans="1:20" x14ac:dyDescent="0.3">
      <c r="A3522" s="26">
        <v>45169</v>
      </c>
      <c r="B3522" s="23" t="s">
        <v>45</v>
      </c>
      <c r="C3522" s="23" t="s">
        <v>46</v>
      </c>
      <c r="D3522" s="23" t="s">
        <v>47</v>
      </c>
      <c r="E3522" s="25">
        <v>170</v>
      </c>
      <c r="F3522" s="24">
        <v>204</v>
      </c>
      <c r="G3522" s="24">
        <v>0</v>
      </c>
      <c r="H3522" s="24">
        <v>139</v>
      </c>
      <c r="I3522" s="23" t="s">
        <v>413</v>
      </c>
      <c r="J3522" s="24">
        <v>270</v>
      </c>
      <c r="K3522" s="23" t="s">
        <v>281</v>
      </c>
      <c r="L3522" s="32">
        <v>36</v>
      </c>
      <c r="M3522" s="31">
        <v>14</v>
      </c>
      <c r="N3522" s="31">
        <v>72</v>
      </c>
      <c r="O3522" s="30" t="s">
        <v>135</v>
      </c>
      <c r="P3522" s="25">
        <v>77</v>
      </c>
      <c r="Q3522" s="25">
        <v>99</v>
      </c>
      <c r="R3522" s="23" t="s">
        <v>166</v>
      </c>
      <c r="S3522" s="25">
        <v>56</v>
      </c>
      <c r="T3522" s="23" t="s">
        <v>113</v>
      </c>
    </row>
    <row r="3523" spans="1:20" x14ac:dyDescent="0.3">
      <c r="A3523" s="26">
        <v>45170</v>
      </c>
      <c r="B3523" s="23" t="s">
        <v>45</v>
      </c>
      <c r="C3523" s="23" t="s">
        <v>46</v>
      </c>
      <c r="D3523" s="23" t="s">
        <v>47</v>
      </c>
      <c r="E3523" s="25">
        <v>170</v>
      </c>
      <c r="F3523" s="24">
        <v>209</v>
      </c>
      <c r="G3523" s="24">
        <v>12</v>
      </c>
      <c r="H3523" s="24">
        <v>159</v>
      </c>
      <c r="I3523" s="23" t="s">
        <v>802</v>
      </c>
      <c r="J3523" s="24">
        <v>259</v>
      </c>
      <c r="K3523" s="23" t="s">
        <v>835</v>
      </c>
      <c r="L3523" s="30" t="s">
        <v>84</v>
      </c>
      <c r="M3523" s="31">
        <v>8</v>
      </c>
      <c r="N3523" s="31">
        <v>78</v>
      </c>
      <c r="O3523" s="30" t="s">
        <v>98</v>
      </c>
      <c r="P3523" s="25">
        <v>83</v>
      </c>
      <c r="Q3523" s="25">
        <v>98</v>
      </c>
      <c r="R3523" s="23" t="s">
        <v>51</v>
      </c>
      <c r="S3523" s="25">
        <v>60</v>
      </c>
      <c r="T3523" s="23" t="s">
        <v>182</v>
      </c>
    </row>
    <row r="3524" spans="1:20" x14ac:dyDescent="0.3">
      <c r="A3524" s="26">
        <v>45171</v>
      </c>
      <c r="B3524" s="23" t="s">
        <v>45</v>
      </c>
      <c r="C3524" s="23" t="s">
        <v>46</v>
      </c>
      <c r="D3524" s="23" t="s">
        <v>47</v>
      </c>
      <c r="E3524" s="25">
        <v>170</v>
      </c>
      <c r="F3524" s="24">
        <v>178</v>
      </c>
      <c r="G3524" s="24">
        <v>14</v>
      </c>
      <c r="H3524" s="24">
        <v>156</v>
      </c>
      <c r="I3524" s="23" t="s">
        <v>968</v>
      </c>
      <c r="J3524" s="24">
        <v>199</v>
      </c>
      <c r="K3524" s="23" t="s">
        <v>589</v>
      </c>
      <c r="L3524" s="30" t="s">
        <v>84</v>
      </c>
      <c r="M3524" s="31">
        <v>6</v>
      </c>
      <c r="N3524" s="31">
        <v>33</v>
      </c>
      <c r="O3524" s="30" t="s">
        <v>86</v>
      </c>
      <c r="P3524" s="25">
        <v>93</v>
      </c>
      <c r="Q3524" s="25">
        <v>98</v>
      </c>
      <c r="R3524" s="23" t="s">
        <v>51</v>
      </c>
      <c r="S3524" s="25">
        <v>83</v>
      </c>
      <c r="T3524" s="23" t="s">
        <v>52</v>
      </c>
    </row>
    <row r="3525" spans="1:20" x14ac:dyDescent="0.3">
      <c r="A3525" s="26">
        <v>45172</v>
      </c>
      <c r="B3525" s="23" t="s">
        <v>45</v>
      </c>
      <c r="C3525" s="23" t="s">
        <v>46</v>
      </c>
      <c r="D3525" s="23" t="s">
        <v>47</v>
      </c>
      <c r="E3525" s="25">
        <v>170</v>
      </c>
      <c r="F3525" s="24">
        <v>216</v>
      </c>
      <c r="G3525" s="24">
        <v>42</v>
      </c>
      <c r="H3525" s="24">
        <v>150</v>
      </c>
      <c r="I3525" s="23" t="s">
        <v>237</v>
      </c>
      <c r="J3525" s="24">
        <v>281</v>
      </c>
      <c r="K3525" s="23" t="s">
        <v>616</v>
      </c>
      <c r="L3525" s="30" t="s">
        <v>218</v>
      </c>
      <c r="M3525" s="31">
        <v>6</v>
      </c>
      <c r="N3525" s="31">
        <v>53</v>
      </c>
      <c r="O3525" s="30" t="s">
        <v>91</v>
      </c>
      <c r="P3525" s="25">
        <v>81</v>
      </c>
      <c r="Q3525" s="25">
        <v>99</v>
      </c>
      <c r="R3525" s="23" t="s">
        <v>51</v>
      </c>
      <c r="S3525" s="25">
        <v>56</v>
      </c>
      <c r="T3525" s="23" t="s">
        <v>139</v>
      </c>
    </row>
    <row r="3526" spans="1:20" x14ac:dyDescent="0.3">
      <c r="A3526" s="26">
        <v>45173</v>
      </c>
      <c r="B3526" s="23" t="s">
        <v>45</v>
      </c>
      <c r="C3526" s="23" t="s">
        <v>46</v>
      </c>
      <c r="D3526" s="23" t="s">
        <v>47</v>
      </c>
      <c r="E3526" s="25">
        <v>170</v>
      </c>
      <c r="F3526" s="24">
        <v>232</v>
      </c>
      <c r="G3526" s="24">
        <v>0</v>
      </c>
      <c r="H3526" s="24">
        <v>164</v>
      </c>
      <c r="I3526" s="23" t="s">
        <v>156</v>
      </c>
      <c r="J3526" s="24">
        <v>300</v>
      </c>
      <c r="K3526" s="23" t="s">
        <v>1179</v>
      </c>
      <c r="L3526" s="32">
        <v>23</v>
      </c>
      <c r="M3526" s="31">
        <v>14</v>
      </c>
      <c r="N3526" s="31">
        <v>97</v>
      </c>
      <c r="O3526" s="30" t="s">
        <v>307</v>
      </c>
      <c r="P3526" s="25">
        <v>66</v>
      </c>
      <c r="Q3526" s="25">
        <v>99</v>
      </c>
      <c r="R3526" s="23" t="s">
        <v>80</v>
      </c>
      <c r="S3526" s="25">
        <v>39</v>
      </c>
      <c r="T3526" s="23" t="s">
        <v>201</v>
      </c>
    </row>
    <row r="3527" spans="1:20" x14ac:dyDescent="0.3">
      <c r="A3527" s="26">
        <v>45174</v>
      </c>
      <c r="B3527" s="23" t="s">
        <v>45</v>
      </c>
      <c r="C3527" s="23" t="s">
        <v>46</v>
      </c>
      <c r="D3527" s="23" t="s">
        <v>47</v>
      </c>
      <c r="E3527" s="25">
        <v>170</v>
      </c>
      <c r="F3527" s="24">
        <v>232</v>
      </c>
      <c r="G3527" s="23"/>
      <c r="H3527" s="24">
        <v>157</v>
      </c>
      <c r="I3527" s="23" t="s">
        <v>1056</v>
      </c>
      <c r="J3527" s="24">
        <v>306</v>
      </c>
      <c r="K3527" s="23" t="s">
        <v>197</v>
      </c>
      <c r="L3527" s="32">
        <v>24</v>
      </c>
      <c r="M3527" s="31">
        <v>17</v>
      </c>
      <c r="N3527" s="31">
        <v>114</v>
      </c>
      <c r="O3527" s="30" t="s">
        <v>520</v>
      </c>
      <c r="P3527" s="25">
        <v>52</v>
      </c>
      <c r="Q3527" s="25">
        <v>96</v>
      </c>
      <c r="R3527" s="23" t="s">
        <v>318</v>
      </c>
      <c r="S3527" s="25">
        <v>36</v>
      </c>
      <c r="T3527" s="23" t="s">
        <v>94</v>
      </c>
    </row>
    <row r="3528" spans="1:20" x14ac:dyDescent="0.3">
      <c r="A3528" s="26">
        <v>45175</v>
      </c>
      <c r="B3528" s="23" t="s">
        <v>45</v>
      </c>
      <c r="C3528" s="23" t="s">
        <v>46</v>
      </c>
      <c r="D3528" s="23" t="s">
        <v>47</v>
      </c>
      <c r="E3528" s="25">
        <v>170</v>
      </c>
      <c r="F3528" s="24">
        <v>244</v>
      </c>
      <c r="G3528" s="24">
        <v>0</v>
      </c>
      <c r="H3528" s="24">
        <v>170</v>
      </c>
      <c r="I3528" s="23" t="s">
        <v>1180</v>
      </c>
      <c r="J3528" s="24">
        <v>317</v>
      </c>
      <c r="K3528" s="23" t="s">
        <v>366</v>
      </c>
      <c r="L3528" s="32">
        <v>33</v>
      </c>
      <c r="M3528" s="31">
        <v>14</v>
      </c>
      <c r="N3528" s="31">
        <v>83</v>
      </c>
      <c r="O3528" s="30" t="s">
        <v>71</v>
      </c>
      <c r="P3528" s="25">
        <v>62</v>
      </c>
      <c r="Q3528" s="25">
        <v>91</v>
      </c>
      <c r="R3528" s="23" t="s">
        <v>51</v>
      </c>
      <c r="S3528" s="25">
        <v>39</v>
      </c>
      <c r="T3528" s="23" t="s">
        <v>89</v>
      </c>
    </row>
    <row r="3529" spans="1:20" x14ac:dyDescent="0.3">
      <c r="A3529" s="26">
        <v>45176</v>
      </c>
      <c r="B3529" s="23" t="s">
        <v>45</v>
      </c>
      <c r="C3529" s="23" t="s">
        <v>46</v>
      </c>
      <c r="D3529" s="23" t="s">
        <v>47</v>
      </c>
      <c r="E3529" s="25">
        <v>170</v>
      </c>
      <c r="F3529" s="24">
        <v>240</v>
      </c>
      <c r="G3529" s="24">
        <v>8</v>
      </c>
      <c r="H3529" s="24">
        <v>174</v>
      </c>
      <c r="I3529" s="23" t="s">
        <v>360</v>
      </c>
      <c r="J3529" s="24">
        <v>306</v>
      </c>
      <c r="K3529" s="23" t="s">
        <v>512</v>
      </c>
      <c r="L3529" s="32">
        <v>99</v>
      </c>
      <c r="M3529" s="31">
        <v>14</v>
      </c>
      <c r="N3529" s="31">
        <v>53</v>
      </c>
      <c r="O3529" s="30" t="s">
        <v>51</v>
      </c>
      <c r="P3529" s="25">
        <v>65</v>
      </c>
      <c r="Q3529" s="25">
        <v>97</v>
      </c>
      <c r="R3529" s="23" t="s">
        <v>51</v>
      </c>
      <c r="S3529" s="25">
        <v>48</v>
      </c>
      <c r="T3529" s="23" t="s">
        <v>215</v>
      </c>
    </row>
    <row r="3530" spans="1:20" x14ac:dyDescent="0.3">
      <c r="A3530" s="26">
        <v>45177</v>
      </c>
      <c r="B3530" s="23" t="s">
        <v>45</v>
      </c>
      <c r="C3530" s="23" t="s">
        <v>46</v>
      </c>
      <c r="D3530" s="23" t="s">
        <v>47</v>
      </c>
      <c r="E3530" s="25">
        <v>170</v>
      </c>
      <c r="F3530" s="24">
        <v>243</v>
      </c>
      <c r="G3530" s="24">
        <v>14</v>
      </c>
      <c r="H3530" s="24">
        <v>180</v>
      </c>
      <c r="I3530" s="23" t="s">
        <v>221</v>
      </c>
      <c r="J3530" s="24">
        <v>306</v>
      </c>
      <c r="K3530" s="23" t="s">
        <v>71</v>
      </c>
      <c r="L3530" s="30" t="s">
        <v>132</v>
      </c>
      <c r="M3530" s="31">
        <v>11</v>
      </c>
      <c r="N3530" s="31">
        <v>67</v>
      </c>
      <c r="O3530" s="30" t="s">
        <v>205</v>
      </c>
      <c r="P3530" s="25">
        <v>72</v>
      </c>
      <c r="Q3530" s="25">
        <v>97</v>
      </c>
      <c r="R3530" s="23" t="s">
        <v>51</v>
      </c>
      <c r="S3530" s="25">
        <v>51</v>
      </c>
      <c r="T3530" s="23" t="s">
        <v>71</v>
      </c>
    </row>
    <row r="3531" spans="1:20" x14ac:dyDescent="0.3">
      <c r="A3531" s="26">
        <v>45178</v>
      </c>
      <c r="B3531" s="23" t="s">
        <v>45</v>
      </c>
      <c r="C3531" s="23" t="s">
        <v>46</v>
      </c>
      <c r="D3531" s="23" t="s">
        <v>47</v>
      </c>
      <c r="E3531" s="25">
        <v>170</v>
      </c>
      <c r="F3531" s="24">
        <v>230</v>
      </c>
      <c r="G3531" s="24">
        <v>4</v>
      </c>
      <c r="H3531" s="24">
        <v>171</v>
      </c>
      <c r="I3531" s="23" t="s">
        <v>51</v>
      </c>
      <c r="J3531" s="24">
        <v>288</v>
      </c>
      <c r="K3531" s="23" t="s">
        <v>1018</v>
      </c>
      <c r="L3531" s="30" t="s">
        <v>218</v>
      </c>
      <c r="M3531" s="31">
        <v>19</v>
      </c>
      <c r="N3531" s="31">
        <v>69</v>
      </c>
      <c r="O3531" s="30" t="s">
        <v>206</v>
      </c>
      <c r="P3531" s="25">
        <v>81</v>
      </c>
      <c r="Q3531" s="25">
        <v>97</v>
      </c>
      <c r="R3531" s="23" t="s">
        <v>51</v>
      </c>
      <c r="S3531" s="25">
        <v>55</v>
      </c>
      <c r="T3531" s="23" t="s">
        <v>64</v>
      </c>
    </row>
    <row r="3532" spans="1:20" x14ac:dyDescent="0.3">
      <c r="A3532" s="26">
        <v>45179</v>
      </c>
      <c r="B3532" s="23" t="s">
        <v>45</v>
      </c>
      <c r="C3532" s="23" t="s">
        <v>46</v>
      </c>
      <c r="D3532" s="23" t="s">
        <v>47</v>
      </c>
      <c r="E3532" s="25">
        <v>170</v>
      </c>
      <c r="F3532" s="24">
        <v>219</v>
      </c>
      <c r="G3532" s="24">
        <v>246</v>
      </c>
      <c r="H3532" s="24">
        <v>160</v>
      </c>
      <c r="I3532" s="23" t="s">
        <v>159</v>
      </c>
      <c r="J3532" s="24">
        <v>278</v>
      </c>
      <c r="K3532" s="23" t="s">
        <v>374</v>
      </c>
      <c r="L3532" s="32">
        <v>23</v>
      </c>
      <c r="M3532" s="31">
        <v>6</v>
      </c>
      <c r="N3532" s="31">
        <v>64</v>
      </c>
      <c r="O3532" s="30" t="s">
        <v>594</v>
      </c>
      <c r="P3532" s="25">
        <v>80</v>
      </c>
      <c r="Q3532" s="25">
        <v>97</v>
      </c>
      <c r="R3532" s="23" t="s">
        <v>51</v>
      </c>
      <c r="S3532" s="25">
        <v>57</v>
      </c>
      <c r="T3532" s="23" t="s">
        <v>264</v>
      </c>
    </row>
    <row r="3533" spans="1:20" x14ac:dyDescent="0.3">
      <c r="A3533" s="26">
        <v>45180</v>
      </c>
      <c r="B3533" s="23" t="s">
        <v>45</v>
      </c>
      <c r="C3533" s="23" t="s">
        <v>46</v>
      </c>
      <c r="D3533" s="23" t="s">
        <v>47</v>
      </c>
      <c r="E3533" s="25">
        <v>170</v>
      </c>
      <c r="F3533" s="24">
        <v>208</v>
      </c>
      <c r="G3533" s="24">
        <v>176</v>
      </c>
      <c r="H3533" s="24">
        <v>175</v>
      </c>
      <c r="I3533" s="23" t="s">
        <v>51</v>
      </c>
      <c r="J3533" s="24">
        <v>241</v>
      </c>
      <c r="K3533" s="23" t="s">
        <v>978</v>
      </c>
      <c r="L3533" s="30" t="s">
        <v>84</v>
      </c>
      <c r="M3533" s="31">
        <v>3</v>
      </c>
      <c r="N3533" s="31">
        <v>50</v>
      </c>
      <c r="O3533" s="30" t="s">
        <v>250</v>
      </c>
      <c r="P3533" s="25">
        <v>91</v>
      </c>
      <c r="Q3533" s="25">
        <v>99</v>
      </c>
      <c r="R3533" s="23" t="s">
        <v>51</v>
      </c>
      <c r="S3533" s="25">
        <v>69</v>
      </c>
      <c r="T3533" s="23" t="s">
        <v>169</v>
      </c>
    </row>
    <row r="3534" spans="1:20" x14ac:dyDescent="0.3">
      <c r="A3534" s="26">
        <v>45181</v>
      </c>
      <c r="B3534" s="23" t="s">
        <v>45</v>
      </c>
      <c r="C3534" s="23" t="s">
        <v>46</v>
      </c>
      <c r="D3534" s="23" t="s">
        <v>47</v>
      </c>
      <c r="E3534" s="25">
        <v>170</v>
      </c>
      <c r="F3534" s="24">
        <v>200</v>
      </c>
      <c r="G3534" s="24">
        <v>0</v>
      </c>
      <c r="H3534" s="24">
        <v>169</v>
      </c>
      <c r="I3534" s="23" t="s">
        <v>51</v>
      </c>
      <c r="J3534" s="24">
        <v>231</v>
      </c>
      <c r="K3534" s="23" t="s">
        <v>569</v>
      </c>
      <c r="L3534" s="30" t="s">
        <v>84</v>
      </c>
      <c r="M3534" s="31">
        <v>8</v>
      </c>
      <c r="N3534" s="31">
        <v>67</v>
      </c>
      <c r="O3534" s="30" t="s">
        <v>179</v>
      </c>
      <c r="P3534" s="25">
        <v>84</v>
      </c>
      <c r="Q3534" s="25">
        <v>99</v>
      </c>
      <c r="R3534" s="23" t="s">
        <v>51</v>
      </c>
      <c r="S3534" s="25">
        <v>70</v>
      </c>
      <c r="T3534" s="23" t="s">
        <v>135</v>
      </c>
    </row>
    <row r="3535" spans="1:20" x14ac:dyDescent="0.3">
      <c r="A3535" s="26">
        <v>45182</v>
      </c>
      <c r="B3535" s="23" t="s">
        <v>45</v>
      </c>
      <c r="C3535" s="23" t="s">
        <v>46</v>
      </c>
      <c r="D3535" s="23" t="s">
        <v>47</v>
      </c>
      <c r="E3535" s="25">
        <v>170</v>
      </c>
      <c r="F3535" s="24">
        <v>195</v>
      </c>
      <c r="G3535" s="24">
        <v>0</v>
      </c>
      <c r="H3535" s="24">
        <v>150</v>
      </c>
      <c r="I3535" s="23" t="s">
        <v>467</v>
      </c>
      <c r="J3535" s="24">
        <v>240</v>
      </c>
      <c r="K3535" s="23" t="s">
        <v>684</v>
      </c>
      <c r="L3535" s="30" t="s">
        <v>116</v>
      </c>
      <c r="M3535" s="31">
        <v>8</v>
      </c>
      <c r="N3535" s="31">
        <v>58</v>
      </c>
      <c r="O3535" s="30" t="s">
        <v>64</v>
      </c>
      <c r="P3535" s="25">
        <v>83</v>
      </c>
      <c r="Q3535" s="25">
        <v>98</v>
      </c>
      <c r="R3535" s="23" t="s">
        <v>51</v>
      </c>
      <c r="S3535" s="25">
        <v>66</v>
      </c>
      <c r="T3535" s="23" t="s">
        <v>179</v>
      </c>
    </row>
    <row r="3536" spans="1:20" x14ac:dyDescent="0.3">
      <c r="A3536" s="26">
        <v>45183</v>
      </c>
      <c r="B3536" s="23" t="s">
        <v>45</v>
      </c>
      <c r="C3536" s="23" t="s">
        <v>46</v>
      </c>
      <c r="D3536" s="23" t="s">
        <v>47</v>
      </c>
      <c r="E3536" s="25">
        <v>170</v>
      </c>
      <c r="F3536" s="24">
        <v>220</v>
      </c>
      <c r="G3536" s="24">
        <v>0</v>
      </c>
      <c r="H3536" s="24">
        <v>178</v>
      </c>
      <c r="I3536" s="23" t="s">
        <v>51</v>
      </c>
      <c r="J3536" s="24">
        <v>261</v>
      </c>
      <c r="K3536" s="23" t="s">
        <v>535</v>
      </c>
      <c r="L3536" s="30" t="s">
        <v>218</v>
      </c>
      <c r="M3536" s="31">
        <v>8</v>
      </c>
      <c r="N3536" s="31">
        <v>47</v>
      </c>
      <c r="O3536" s="30" t="s">
        <v>117</v>
      </c>
      <c r="P3536" s="25">
        <v>79</v>
      </c>
      <c r="Q3536" s="25">
        <v>97</v>
      </c>
      <c r="R3536" s="23" t="s">
        <v>100</v>
      </c>
      <c r="S3536" s="25">
        <v>61</v>
      </c>
      <c r="T3536" s="23" t="s">
        <v>64</v>
      </c>
    </row>
    <row r="3537" spans="1:20" x14ac:dyDescent="0.3">
      <c r="A3537" s="26">
        <v>45184</v>
      </c>
      <c r="B3537" s="23" t="s">
        <v>45</v>
      </c>
      <c r="C3537" s="23" t="s">
        <v>46</v>
      </c>
      <c r="D3537" s="23" t="s">
        <v>47</v>
      </c>
      <c r="E3537" s="25">
        <v>170</v>
      </c>
      <c r="F3537" s="24">
        <v>228</v>
      </c>
      <c r="G3537" s="24">
        <v>86</v>
      </c>
      <c r="H3537" s="24">
        <v>167</v>
      </c>
      <c r="I3537" s="23" t="s">
        <v>51</v>
      </c>
      <c r="J3537" s="24">
        <v>288</v>
      </c>
      <c r="K3537" s="23" t="s">
        <v>701</v>
      </c>
      <c r="L3537" s="30" t="s">
        <v>116</v>
      </c>
      <c r="M3537" s="31">
        <v>14</v>
      </c>
      <c r="N3537" s="31">
        <v>53</v>
      </c>
      <c r="O3537" s="30" t="s">
        <v>52</v>
      </c>
      <c r="P3537" s="25">
        <v>81</v>
      </c>
      <c r="Q3537" s="25">
        <v>98</v>
      </c>
      <c r="R3537" s="23" t="s">
        <v>51</v>
      </c>
      <c r="S3537" s="25">
        <v>47</v>
      </c>
      <c r="T3537" s="23" t="s">
        <v>50</v>
      </c>
    </row>
    <row r="3538" spans="1:20" x14ac:dyDescent="0.3">
      <c r="A3538" s="26">
        <v>45185</v>
      </c>
      <c r="B3538" s="23" t="s">
        <v>45</v>
      </c>
      <c r="C3538" s="23" t="s">
        <v>46</v>
      </c>
      <c r="D3538" s="23" t="s">
        <v>47</v>
      </c>
      <c r="E3538" s="25">
        <v>170</v>
      </c>
      <c r="F3538" s="24">
        <v>213</v>
      </c>
      <c r="G3538" s="24">
        <v>8</v>
      </c>
      <c r="H3538" s="24">
        <v>156</v>
      </c>
      <c r="I3538" s="23" t="s">
        <v>446</v>
      </c>
      <c r="J3538" s="24">
        <v>270</v>
      </c>
      <c r="K3538" s="23" t="s">
        <v>641</v>
      </c>
      <c r="L3538" s="32">
        <v>21</v>
      </c>
      <c r="M3538" s="31">
        <v>6</v>
      </c>
      <c r="N3538" s="31">
        <v>131</v>
      </c>
      <c r="O3538" s="30" t="s">
        <v>370</v>
      </c>
      <c r="P3538" s="25">
        <v>78</v>
      </c>
      <c r="Q3538" s="25">
        <v>99</v>
      </c>
      <c r="R3538" s="23" t="s">
        <v>51</v>
      </c>
      <c r="S3538" s="25">
        <v>45</v>
      </c>
      <c r="T3538" s="23" t="s">
        <v>129</v>
      </c>
    </row>
    <row r="3539" spans="1:20" x14ac:dyDescent="0.3">
      <c r="A3539" s="26">
        <v>45186</v>
      </c>
      <c r="B3539" s="23" t="s">
        <v>45</v>
      </c>
      <c r="C3539" s="23" t="s">
        <v>46</v>
      </c>
      <c r="D3539" s="23" t="s">
        <v>47</v>
      </c>
      <c r="E3539" s="25">
        <v>170</v>
      </c>
      <c r="F3539" s="24">
        <v>196</v>
      </c>
      <c r="G3539" s="24">
        <v>0</v>
      </c>
      <c r="H3539" s="24">
        <v>136</v>
      </c>
      <c r="I3539" s="23" t="s">
        <v>111</v>
      </c>
      <c r="J3539" s="24">
        <v>256</v>
      </c>
      <c r="K3539" s="23" t="s">
        <v>78</v>
      </c>
      <c r="L3539" s="32">
        <v>27</v>
      </c>
      <c r="M3539" s="31">
        <v>8</v>
      </c>
      <c r="N3539" s="31">
        <v>106</v>
      </c>
      <c r="O3539" s="30" t="s">
        <v>182</v>
      </c>
      <c r="P3539" s="25">
        <v>64</v>
      </c>
      <c r="Q3539" s="25">
        <v>96</v>
      </c>
      <c r="R3539" s="23" t="s">
        <v>258</v>
      </c>
      <c r="S3539" s="25">
        <v>38</v>
      </c>
      <c r="T3539" s="23" t="s">
        <v>51</v>
      </c>
    </row>
    <row r="3540" spans="1:20" x14ac:dyDescent="0.3">
      <c r="A3540" s="26">
        <v>45187</v>
      </c>
      <c r="B3540" s="23" t="s">
        <v>45</v>
      </c>
      <c r="C3540" s="23" t="s">
        <v>46</v>
      </c>
      <c r="D3540" s="23" t="s">
        <v>47</v>
      </c>
      <c r="E3540" s="25">
        <v>170</v>
      </c>
      <c r="F3540" s="24">
        <v>211</v>
      </c>
      <c r="G3540" s="24">
        <v>0</v>
      </c>
      <c r="H3540" s="24">
        <v>166</v>
      </c>
      <c r="I3540" s="23" t="s">
        <v>476</v>
      </c>
      <c r="J3540" s="24">
        <v>256</v>
      </c>
      <c r="K3540" s="23" t="s">
        <v>575</v>
      </c>
      <c r="L3540" s="30" t="s">
        <v>132</v>
      </c>
      <c r="M3540" s="31">
        <v>11</v>
      </c>
      <c r="N3540" s="31">
        <v>86</v>
      </c>
      <c r="O3540" s="30" t="s">
        <v>50</v>
      </c>
      <c r="P3540" s="25">
        <v>70</v>
      </c>
      <c r="Q3540" s="25">
        <v>89</v>
      </c>
      <c r="R3540" s="23" t="s">
        <v>100</v>
      </c>
      <c r="S3540" s="25">
        <v>45</v>
      </c>
      <c r="T3540" s="23" t="s">
        <v>94</v>
      </c>
    </row>
    <row r="3541" spans="1:20" x14ac:dyDescent="0.3">
      <c r="A3541" s="26">
        <v>45188</v>
      </c>
      <c r="B3541" s="23" t="s">
        <v>45</v>
      </c>
      <c r="C3541" s="23" t="s">
        <v>46</v>
      </c>
      <c r="D3541" s="23" t="s">
        <v>47</v>
      </c>
      <c r="E3541" s="25">
        <v>170</v>
      </c>
      <c r="F3541" s="24">
        <v>195</v>
      </c>
      <c r="G3541" s="24">
        <v>0</v>
      </c>
      <c r="H3541" s="24">
        <v>143</v>
      </c>
      <c r="I3541" s="23" t="s">
        <v>477</v>
      </c>
      <c r="J3541" s="24">
        <v>247</v>
      </c>
      <c r="K3541" s="23" t="s">
        <v>512</v>
      </c>
      <c r="L3541" s="30" t="s">
        <v>116</v>
      </c>
      <c r="M3541" s="31">
        <v>14</v>
      </c>
      <c r="N3541" s="31">
        <v>69</v>
      </c>
      <c r="O3541" s="30" t="s">
        <v>94</v>
      </c>
      <c r="P3541" s="25">
        <v>76</v>
      </c>
      <c r="Q3541" s="25">
        <v>97</v>
      </c>
      <c r="R3541" s="23" t="s">
        <v>51</v>
      </c>
      <c r="S3541" s="25">
        <v>60</v>
      </c>
      <c r="T3541" s="23" t="s">
        <v>51</v>
      </c>
    </row>
    <row r="3542" spans="1:20" x14ac:dyDescent="0.3">
      <c r="A3542" s="26">
        <v>45189</v>
      </c>
      <c r="B3542" s="23" t="s">
        <v>45</v>
      </c>
      <c r="C3542" s="23" t="s">
        <v>46</v>
      </c>
      <c r="D3542" s="23" t="s">
        <v>47</v>
      </c>
      <c r="E3542" s="25">
        <v>170</v>
      </c>
      <c r="F3542" s="24">
        <v>202</v>
      </c>
      <c r="G3542" s="24">
        <v>80</v>
      </c>
      <c r="H3542" s="24">
        <v>138</v>
      </c>
      <c r="I3542" s="23" t="s">
        <v>292</v>
      </c>
      <c r="J3542" s="24">
        <v>266</v>
      </c>
      <c r="K3542" s="23" t="s">
        <v>361</v>
      </c>
      <c r="L3542" s="30" t="s">
        <v>218</v>
      </c>
      <c r="M3542" s="31">
        <v>8</v>
      </c>
      <c r="N3542" s="31">
        <v>53</v>
      </c>
      <c r="O3542" s="30" t="s">
        <v>113</v>
      </c>
      <c r="P3542" s="25">
        <v>76</v>
      </c>
      <c r="Q3542" s="25">
        <v>98</v>
      </c>
      <c r="R3542" s="23" t="s">
        <v>51</v>
      </c>
      <c r="S3542" s="25">
        <v>48</v>
      </c>
      <c r="T3542" s="23" t="s">
        <v>146</v>
      </c>
    </row>
    <row r="3543" spans="1:20" x14ac:dyDescent="0.3">
      <c r="A3543" s="26">
        <v>45190</v>
      </c>
      <c r="B3543" s="23" t="s">
        <v>45</v>
      </c>
      <c r="C3543" s="23" t="s">
        <v>46</v>
      </c>
      <c r="D3543" s="23" t="s">
        <v>47</v>
      </c>
      <c r="E3543" s="25">
        <v>170</v>
      </c>
      <c r="F3543" s="24">
        <v>172</v>
      </c>
      <c r="G3543" s="24">
        <v>8</v>
      </c>
      <c r="H3543" s="24">
        <v>122</v>
      </c>
      <c r="I3543" s="23" t="s">
        <v>1181</v>
      </c>
      <c r="J3543" s="24">
        <v>223</v>
      </c>
      <c r="K3543" s="23" t="s">
        <v>214</v>
      </c>
      <c r="L3543" s="32">
        <v>30</v>
      </c>
      <c r="M3543" s="31">
        <v>11</v>
      </c>
      <c r="N3543" s="31">
        <v>103</v>
      </c>
      <c r="O3543" s="30" t="s">
        <v>55</v>
      </c>
      <c r="P3543" s="25">
        <v>74</v>
      </c>
      <c r="Q3543" s="25">
        <v>98</v>
      </c>
      <c r="R3543" s="23" t="s">
        <v>232</v>
      </c>
      <c r="S3543" s="25">
        <v>41</v>
      </c>
      <c r="T3543" s="23" t="s">
        <v>113</v>
      </c>
    </row>
    <row r="3544" spans="1:20" x14ac:dyDescent="0.3">
      <c r="A3544" s="26">
        <v>45191</v>
      </c>
      <c r="B3544" s="23" t="s">
        <v>45</v>
      </c>
      <c r="C3544" s="23" t="s">
        <v>46</v>
      </c>
      <c r="D3544" s="23" t="s">
        <v>47</v>
      </c>
      <c r="E3544" s="25">
        <v>170</v>
      </c>
      <c r="F3544" s="24">
        <v>164</v>
      </c>
      <c r="G3544" s="24">
        <v>0</v>
      </c>
      <c r="H3544" s="24">
        <v>119</v>
      </c>
      <c r="I3544" s="23" t="s">
        <v>1182</v>
      </c>
      <c r="J3544" s="24">
        <v>209</v>
      </c>
      <c r="K3544" s="23" t="s">
        <v>91</v>
      </c>
      <c r="L3544" s="32">
        <v>28</v>
      </c>
      <c r="M3544" s="31">
        <v>22</v>
      </c>
      <c r="N3544" s="31">
        <v>86</v>
      </c>
      <c r="O3544" s="30" t="s">
        <v>52</v>
      </c>
      <c r="P3544" s="25">
        <v>68</v>
      </c>
      <c r="Q3544" s="25">
        <v>94</v>
      </c>
      <c r="R3544" s="23" t="s">
        <v>51</v>
      </c>
      <c r="S3544" s="25">
        <v>52</v>
      </c>
      <c r="T3544" s="23" t="s">
        <v>89</v>
      </c>
    </row>
    <row r="3545" spans="1:20" x14ac:dyDescent="0.3">
      <c r="A3545" s="26">
        <v>45192</v>
      </c>
      <c r="B3545" s="23" t="s">
        <v>45</v>
      </c>
      <c r="C3545" s="23" t="s">
        <v>46</v>
      </c>
      <c r="D3545" s="23" t="s">
        <v>47</v>
      </c>
      <c r="E3545" s="25">
        <v>170</v>
      </c>
      <c r="F3545" s="24">
        <v>171</v>
      </c>
      <c r="G3545" s="24">
        <v>0</v>
      </c>
      <c r="H3545" s="24">
        <v>108</v>
      </c>
      <c r="I3545" s="23" t="s">
        <v>221</v>
      </c>
      <c r="J3545" s="24">
        <v>234</v>
      </c>
      <c r="K3545" s="23" t="s">
        <v>711</v>
      </c>
      <c r="L3545" s="30" t="s">
        <v>116</v>
      </c>
      <c r="M3545" s="31">
        <v>11</v>
      </c>
      <c r="N3545" s="31">
        <v>58</v>
      </c>
      <c r="O3545" s="30" t="s">
        <v>64</v>
      </c>
      <c r="P3545" s="25">
        <v>70</v>
      </c>
      <c r="Q3545" s="25">
        <v>97</v>
      </c>
      <c r="R3545" s="23" t="s">
        <v>249</v>
      </c>
      <c r="S3545" s="25">
        <v>47</v>
      </c>
      <c r="T3545" s="23" t="s">
        <v>91</v>
      </c>
    </row>
    <row r="3546" spans="1:20" x14ac:dyDescent="0.3">
      <c r="A3546" s="26">
        <v>45193</v>
      </c>
      <c r="B3546" s="23" t="s">
        <v>45</v>
      </c>
      <c r="C3546" s="23" t="s">
        <v>46</v>
      </c>
      <c r="D3546" s="23" t="s">
        <v>47</v>
      </c>
      <c r="E3546" s="25">
        <v>170</v>
      </c>
      <c r="F3546" s="24">
        <v>193</v>
      </c>
      <c r="G3546" s="24">
        <v>0</v>
      </c>
      <c r="H3546" s="24">
        <v>98</v>
      </c>
      <c r="I3546" s="23" t="s">
        <v>463</v>
      </c>
      <c r="J3546" s="24">
        <v>288</v>
      </c>
      <c r="K3546" s="23" t="s">
        <v>555</v>
      </c>
      <c r="L3546" s="30" t="s">
        <v>116</v>
      </c>
      <c r="M3546" s="31">
        <v>11</v>
      </c>
      <c r="N3546" s="31">
        <v>64</v>
      </c>
      <c r="O3546" s="30" t="s">
        <v>117</v>
      </c>
      <c r="P3546" s="25">
        <v>68</v>
      </c>
      <c r="Q3546" s="25">
        <v>99</v>
      </c>
      <c r="R3546" s="23" t="s">
        <v>163</v>
      </c>
      <c r="S3546" s="25">
        <v>39</v>
      </c>
      <c r="T3546" s="23" t="s">
        <v>146</v>
      </c>
    </row>
    <row r="3547" spans="1:20" x14ac:dyDescent="0.3">
      <c r="A3547" s="26">
        <v>45194</v>
      </c>
      <c r="B3547" s="23" t="s">
        <v>45</v>
      </c>
      <c r="C3547" s="23" t="s">
        <v>46</v>
      </c>
      <c r="D3547" s="23" t="s">
        <v>47</v>
      </c>
      <c r="E3547" s="25">
        <v>170</v>
      </c>
      <c r="F3547" s="24">
        <v>185</v>
      </c>
      <c r="G3547" s="24">
        <v>0</v>
      </c>
      <c r="H3547" s="24">
        <v>108</v>
      </c>
      <c r="I3547" s="23" t="s">
        <v>965</v>
      </c>
      <c r="J3547" s="24">
        <v>262</v>
      </c>
      <c r="K3547" s="23" t="s">
        <v>126</v>
      </c>
      <c r="L3547" s="30" t="s">
        <v>116</v>
      </c>
      <c r="M3547" s="31">
        <v>8</v>
      </c>
      <c r="N3547" s="31">
        <v>50</v>
      </c>
      <c r="O3547" s="30" t="s">
        <v>129</v>
      </c>
      <c r="P3547" s="25">
        <v>77</v>
      </c>
      <c r="Q3547" s="25">
        <v>100</v>
      </c>
      <c r="R3547" s="23" t="s">
        <v>347</v>
      </c>
      <c r="S3547" s="25">
        <v>53</v>
      </c>
      <c r="T3547" s="23" t="s">
        <v>117</v>
      </c>
    </row>
    <row r="3548" spans="1:20" x14ac:dyDescent="0.3">
      <c r="A3548" s="26">
        <v>45195</v>
      </c>
      <c r="B3548" s="23" t="s">
        <v>45</v>
      </c>
      <c r="C3548" s="23" t="s">
        <v>46</v>
      </c>
      <c r="D3548" s="23" t="s">
        <v>47</v>
      </c>
      <c r="E3548" s="25">
        <v>170</v>
      </c>
      <c r="F3548" s="24">
        <v>196</v>
      </c>
      <c r="G3548" s="24">
        <v>0</v>
      </c>
      <c r="H3548" s="24">
        <v>138</v>
      </c>
      <c r="I3548" s="23" t="s">
        <v>476</v>
      </c>
      <c r="J3548" s="24">
        <v>255</v>
      </c>
      <c r="K3548" s="23" t="s">
        <v>126</v>
      </c>
      <c r="L3548" s="30" t="s">
        <v>218</v>
      </c>
      <c r="M3548" s="31">
        <v>8</v>
      </c>
      <c r="N3548" s="31">
        <v>58</v>
      </c>
      <c r="O3548" s="30" t="s">
        <v>169</v>
      </c>
      <c r="P3548" s="25">
        <v>80</v>
      </c>
      <c r="Q3548" s="25">
        <v>98</v>
      </c>
      <c r="R3548" s="23" t="s">
        <v>51</v>
      </c>
      <c r="S3548" s="25">
        <v>61</v>
      </c>
      <c r="T3548" s="23" t="s">
        <v>121</v>
      </c>
    </row>
    <row r="3549" spans="1:20" x14ac:dyDescent="0.3">
      <c r="A3549" s="26">
        <v>45196</v>
      </c>
      <c r="B3549" s="23" t="s">
        <v>45</v>
      </c>
      <c r="C3549" s="23" t="s">
        <v>46</v>
      </c>
      <c r="D3549" s="23" t="s">
        <v>47</v>
      </c>
      <c r="E3549" s="25">
        <v>170</v>
      </c>
      <c r="F3549" s="24">
        <v>218</v>
      </c>
      <c r="G3549" s="24">
        <v>0</v>
      </c>
      <c r="H3549" s="24">
        <v>156</v>
      </c>
      <c r="I3549" s="23" t="s">
        <v>199</v>
      </c>
      <c r="J3549" s="24">
        <v>281</v>
      </c>
      <c r="K3549" s="23" t="s">
        <v>134</v>
      </c>
      <c r="L3549" s="30" t="s">
        <v>132</v>
      </c>
      <c r="M3549" s="31">
        <v>3</v>
      </c>
      <c r="N3549" s="31">
        <v>47</v>
      </c>
      <c r="O3549" s="30" t="s">
        <v>201</v>
      </c>
      <c r="P3549" s="25">
        <v>74</v>
      </c>
      <c r="Q3549" s="25">
        <v>97</v>
      </c>
      <c r="R3549" s="23" t="s">
        <v>51</v>
      </c>
      <c r="S3549" s="25">
        <v>52</v>
      </c>
      <c r="T3549" s="23" t="s">
        <v>94</v>
      </c>
    </row>
    <row r="3550" spans="1:20" x14ac:dyDescent="0.3">
      <c r="A3550" s="26">
        <v>45197</v>
      </c>
      <c r="B3550" s="23" t="s">
        <v>45</v>
      </c>
      <c r="C3550" s="23" t="s">
        <v>46</v>
      </c>
      <c r="D3550" s="23" t="s">
        <v>47</v>
      </c>
      <c r="E3550" s="25">
        <v>170</v>
      </c>
      <c r="F3550" s="24">
        <v>228</v>
      </c>
      <c r="G3550" s="24">
        <v>0</v>
      </c>
      <c r="H3550" s="24">
        <v>144</v>
      </c>
      <c r="I3550" s="23" t="s">
        <v>275</v>
      </c>
      <c r="J3550" s="24">
        <v>311</v>
      </c>
      <c r="K3550" s="23" t="s">
        <v>197</v>
      </c>
      <c r="L3550" s="30" t="s">
        <v>84</v>
      </c>
      <c r="M3550" s="31">
        <v>8</v>
      </c>
      <c r="N3550" s="31">
        <v>64</v>
      </c>
      <c r="O3550" s="30" t="s">
        <v>51</v>
      </c>
      <c r="P3550" s="25">
        <v>74</v>
      </c>
      <c r="Q3550" s="25">
        <v>98</v>
      </c>
      <c r="R3550" s="23" t="s">
        <v>51</v>
      </c>
      <c r="S3550" s="25">
        <v>43</v>
      </c>
      <c r="T3550" s="23" t="s">
        <v>146</v>
      </c>
    </row>
    <row r="3551" spans="1:20" x14ac:dyDescent="0.3">
      <c r="A3551" s="26">
        <v>45198</v>
      </c>
      <c r="B3551" s="23" t="s">
        <v>45</v>
      </c>
      <c r="C3551" s="23" t="s">
        <v>46</v>
      </c>
      <c r="D3551" s="23" t="s">
        <v>47</v>
      </c>
      <c r="E3551" s="25">
        <v>170</v>
      </c>
      <c r="F3551" s="24">
        <v>204</v>
      </c>
      <c r="G3551" s="24">
        <v>0</v>
      </c>
      <c r="H3551" s="24">
        <v>144</v>
      </c>
      <c r="I3551" s="23" t="s">
        <v>523</v>
      </c>
      <c r="J3551" s="24">
        <v>264</v>
      </c>
      <c r="K3551" s="23" t="s">
        <v>621</v>
      </c>
      <c r="L3551" s="32">
        <v>99</v>
      </c>
      <c r="M3551" s="31">
        <v>14</v>
      </c>
      <c r="N3551" s="31">
        <v>53</v>
      </c>
      <c r="O3551" s="30" t="s">
        <v>51</v>
      </c>
      <c r="P3551" s="25">
        <v>83</v>
      </c>
      <c r="Q3551" s="25">
        <v>100</v>
      </c>
      <c r="R3551" s="23" t="s">
        <v>347</v>
      </c>
      <c r="S3551" s="25">
        <v>65</v>
      </c>
      <c r="T3551" s="23" t="s">
        <v>81</v>
      </c>
    </row>
    <row r="3552" spans="1:20" x14ac:dyDescent="0.3">
      <c r="A3552" s="26">
        <v>45199</v>
      </c>
      <c r="B3552" s="23" t="s">
        <v>45</v>
      </c>
      <c r="C3552" s="23" t="s">
        <v>46</v>
      </c>
      <c r="D3552" s="23" t="s">
        <v>47</v>
      </c>
      <c r="E3552" s="25">
        <v>170</v>
      </c>
      <c r="F3552" s="24">
        <v>248</v>
      </c>
      <c r="G3552" s="24">
        <v>0</v>
      </c>
      <c r="H3552" s="24">
        <v>158</v>
      </c>
      <c r="I3552" s="23" t="s">
        <v>876</v>
      </c>
      <c r="J3552" s="24">
        <v>338</v>
      </c>
      <c r="K3552" s="23" t="s">
        <v>555</v>
      </c>
      <c r="L3552" s="32">
        <v>32</v>
      </c>
      <c r="M3552" s="31">
        <v>6</v>
      </c>
      <c r="N3552" s="31">
        <v>36</v>
      </c>
      <c r="O3552" s="30" t="s">
        <v>64</v>
      </c>
      <c r="P3552" s="25">
        <v>71</v>
      </c>
      <c r="Q3552" s="25">
        <v>98</v>
      </c>
      <c r="R3552" s="23" t="s">
        <v>51</v>
      </c>
      <c r="S3552" s="25">
        <v>38</v>
      </c>
      <c r="T3552" s="23" t="s">
        <v>61</v>
      </c>
    </row>
    <row r="3553" spans="1:20" x14ac:dyDescent="0.3">
      <c r="A3553" s="26">
        <v>45200</v>
      </c>
      <c r="B3553" s="23" t="s">
        <v>45</v>
      </c>
      <c r="C3553" s="23" t="s">
        <v>46</v>
      </c>
      <c r="D3553" s="23" t="s">
        <v>47</v>
      </c>
      <c r="E3553" s="25">
        <v>170</v>
      </c>
      <c r="F3553" s="24">
        <v>236</v>
      </c>
      <c r="G3553" s="24">
        <v>0</v>
      </c>
      <c r="H3553" s="24">
        <v>142</v>
      </c>
      <c r="I3553" s="23" t="s">
        <v>485</v>
      </c>
      <c r="J3553" s="24">
        <v>329</v>
      </c>
      <c r="K3553" s="23" t="s">
        <v>366</v>
      </c>
      <c r="L3553" s="30" t="s">
        <v>102</v>
      </c>
      <c r="M3553" s="31">
        <v>3</v>
      </c>
      <c r="N3553" s="31">
        <v>42</v>
      </c>
      <c r="O3553" s="30" t="s">
        <v>94</v>
      </c>
      <c r="P3553" s="25">
        <v>73</v>
      </c>
      <c r="Q3553" s="25">
        <v>97</v>
      </c>
      <c r="R3553" s="23" t="s">
        <v>205</v>
      </c>
      <c r="S3553" s="25">
        <v>45</v>
      </c>
      <c r="T3553" s="23" t="s">
        <v>129</v>
      </c>
    </row>
    <row r="3554" spans="1:20" x14ac:dyDescent="0.3">
      <c r="A3554" s="26">
        <v>45201</v>
      </c>
      <c r="B3554" s="23" t="s">
        <v>45</v>
      </c>
      <c r="C3554" s="23" t="s">
        <v>46</v>
      </c>
      <c r="D3554" s="23" t="s">
        <v>47</v>
      </c>
      <c r="E3554" s="25">
        <v>170</v>
      </c>
      <c r="F3554" s="24">
        <v>227</v>
      </c>
      <c r="G3554" s="24">
        <v>12</v>
      </c>
      <c r="H3554" s="24">
        <v>147</v>
      </c>
      <c r="I3554" s="23" t="s">
        <v>1096</v>
      </c>
      <c r="J3554" s="24">
        <v>307</v>
      </c>
      <c r="K3554" s="23" t="s">
        <v>110</v>
      </c>
      <c r="L3554" s="30" t="s">
        <v>263</v>
      </c>
      <c r="M3554" s="31">
        <v>14</v>
      </c>
      <c r="N3554" s="31">
        <v>94</v>
      </c>
      <c r="O3554" s="30" t="s">
        <v>129</v>
      </c>
      <c r="P3554" s="25">
        <v>83</v>
      </c>
      <c r="Q3554" s="25">
        <v>99</v>
      </c>
      <c r="R3554" s="23" t="s">
        <v>347</v>
      </c>
      <c r="S3554" s="25">
        <v>45</v>
      </c>
      <c r="T3554" s="23" t="s">
        <v>209</v>
      </c>
    </row>
    <row r="3555" spans="1:20" x14ac:dyDescent="0.3">
      <c r="A3555" s="26">
        <v>45202</v>
      </c>
      <c r="B3555" s="23" t="s">
        <v>45</v>
      </c>
      <c r="C3555" s="23" t="s">
        <v>46</v>
      </c>
      <c r="D3555" s="23" t="s">
        <v>47</v>
      </c>
      <c r="E3555" s="25">
        <v>170</v>
      </c>
      <c r="F3555" s="24">
        <v>181</v>
      </c>
      <c r="G3555" s="24">
        <v>124</v>
      </c>
      <c r="H3555" s="24">
        <v>167</v>
      </c>
      <c r="I3555" s="23" t="s">
        <v>310</v>
      </c>
      <c r="J3555" s="24">
        <v>195</v>
      </c>
      <c r="K3555" s="23" t="s">
        <v>702</v>
      </c>
      <c r="L3555" s="30" t="s">
        <v>116</v>
      </c>
      <c r="M3555" s="31">
        <v>6</v>
      </c>
      <c r="N3555" s="31">
        <v>39</v>
      </c>
      <c r="O3555" s="30" t="s">
        <v>520</v>
      </c>
      <c r="P3555" s="25">
        <v>93</v>
      </c>
      <c r="Q3555" s="25">
        <v>98</v>
      </c>
      <c r="R3555" s="23" t="s">
        <v>51</v>
      </c>
      <c r="S3555" s="25">
        <v>87</v>
      </c>
      <c r="T3555" s="23" t="s">
        <v>50</v>
      </c>
    </row>
    <row r="3556" spans="1:20" x14ac:dyDescent="0.3">
      <c r="A3556" s="26">
        <v>45203</v>
      </c>
      <c r="B3556" s="23" t="s">
        <v>45</v>
      </c>
      <c r="C3556" s="23" t="s">
        <v>46</v>
      </c>
      <c r="D3556" s="23" t="s">
        <v>47</v>
      </c>
      <c r="E3556" s="25">
        <v>170</v>
      </c>
      <c r="F3556" s="24">
        <v>204</v>
      </c>
      <c r="G3556" s="24">
        <v>0</v>
      </c>
      <c r="H3556" s="24">
        <v>161</v>
      </c>
      <c r="I3556" s="23" t="s">
        <v>51</v>
      </c>
      <c r="J3556" s="24">
        <v>246</v>
      </c>
      <c r="K3556" s="23" t="s">
        <v>992</v>
      </c>
      <c r="L3556" s="32">
        <v>26</v>
      </c>
      <c r="M3556" s="31">
        <v>8</v>
      </c>
      <c r="N3556" s="31">
        <v>44</v>
      </c>
      <c r="O3556" s="30" t="s">
        <v>89</v>
      </c>
      <c r="P3556" s="25">
        <v>85</v>
      </c>
      <c r="Q3556" s="25">
        <v>99</v>
      </c>
      <c r="R3556" s="23" t="s">
        <v>51</v>
      </c>
      <c r="S3556" s="25">
        <v>66</v>
      </c>
      <c r="T3556" s="23" t="s">
        <v>64</v>
      </c>
    </row>
    <row r="3557" spans="1:20" x14ac:dyDescent="0.3">
      <c r="A3557" s="26">
        <v>45204</v>
      </c>
      <c r="B3557" s="23" t="s">
        <v>45</v>
      </c>
      <c r="C3557" s="23" t="s">
        <v>46</v>
      </c>
      <c r="D3557" s="23" t="s">
        <v>47</v>
      </c>
      <c r="E3557" s="25">
        <v>170</v>
      </c>
      <c r="F3557" s="24">
        <v>207</v>
      </c>
      <c r="G3557" s="24">
        <v>0</v>
      </c>
      <c r="H3557" s="24">
        <v>138</v>
      </c>
      <c r="I3557" s="23" t="s">
        <v>593</v>
      </c>
      <c r="J3557" s="24">
        <v>276</v>
      </c>
      <c r="K3557" s="23" t="s">
        <v>749</v>
      </c>
      <c r="L3557" s="30" t="s">
        <v>116</v>
      </c>
      <c r="M3557" s="31">
        <v>11</v>
      </c>
      <c r="N3557" s="31">
        <v>53</v>
      </c>
      <c r="O3557" s="30" t="s">
        <v>89</v>
      </c>
      <c r="P3557" s="25">
        <v>81</v>
      </c>
      <c r="Q3557" s="25">
        <v>98</v>
      </c>
      <c r="R3557" s="23" t="s">
        <v>51</v>
      </c>
      <c r="S3557" s="25">
        <v>59</v>
      </c>
      <c r="T3557" s="23" t="s">
        <v>206</v>
      </c>
    </row>
    <row r="3558" spans="1:20" x14ac:dyDescent="0.3">
      <c r="A3558" s="26">
        <v>45205</v>
      </c>
      <c r="B3558" s="23" t="s">
        <v>45</v>
      </c>
      <c r="C3558" s="23" t="s">
        <v>46</v>
      </c>
      <c r="D3558" s="23" t="s">
        <v>47</v>
      </c>
      <c r="E3558" s="25">
        <v>170</v>
      </c>
      <c r="F3558" s="24">
        <v>217</v>
      </c>
      <c r="G3558" s="24">
        <v>0</v>
      </c>
      <c r="H3558" s="24">
        <v>142</v>
      </c>
      <c r="I3558" s="23" t="s">
        <v>1019</v>
      </c>
      <c r="J3558" s="24">
        <v>292</v>
      </c>
      <c r="K3558" s="23" t="s">
        <v>912</v>
      </c>
      <c r="L3558" s="30" t="s">
        <v>116</v>
      </c>
      <c r="M3558" s="31">
        <v>8</v>
      </c>
      <c r="N3558" s="31">
        <v>44</v>
      </c>
      <c r="O3558" s="30" t="s">
        <v>89</v>
      </c>
      <c r="P3558" s="25">
        <v>80</v>
      </c>
      <c r="Q3558" s="25">
        <v>96</v>
      </c>
      <c r="R3558" s="23" t="s">
        <v>51</v>
      </c>
      <c r="S3558" s="25">
        <v>54</v>
      </c>
      <c r="T3558" s="23" t="s">
        <v>61</v>
      </c>
    </row>
    <row r="3559" spans="1:20" x14ac:dyDescent="0.3">
      <c r="A3559" s="26">
        <v>45206</v>
      </c>
      <c r="B3559" s="23" t="s">
        <v>45</v>
      </c>
      <c r="C3559" s="23" t="s">
        <v>46</v>
      </c>
      <c r="D3559" s="23" t="s">
        <v>47</v>
      </c>
      <c r="E3559" s="25">
        <v>170</v>
      </c>
      <c r="F3559" s="24">
        <v>230</v>
      </c>
      <c r="G3559" s="24">
        <v>0</v>
      </c>
      <c r="H3559" s="24">
        <v>129</v>
      </c>
      <c r="I3559" s="23" t="s">
        <v>279</v>
      </c>
      <c r="J3559" s="24">
        <v>330</v>
      </c>
      <c r="K3559" s="23" t="s">
        <v>420</v>
      </c>
      <c r="L3559" s="32">
        <v>23</v>
      </c>
      <c r="M3559" s="31">
        <v>6</v>
      </c>
      <c r="N3559" s="31">
        <v>33</v>
      </c>
      <c r="O3559" s="30" t="s">
        <v>61</v>
      </c>
      <c r="P3559" s="25">
        <v>74</v>
      </c>
      <c r="Q3559" s="25">
        <v>99</v>
      </c>
      <c r="R3559" s="23" t="s">
        <v>202</v>
      </c>
      <c r="S3559" s="25">
        <v>44</v>
      </c>
      <c r="T3559" s="23" t="s">
        <v>71</v>
      </c>
    </row>
    <row r="3560" spans="1:20" x14ac:dyDescent="0.3">
      <c r="A3560" s="26">
        <v>45207</v>
      </c>
      <c r="B3560" s="23" t="s">
        <v>45</v>
      </c>
      <c r="C3560" s="23" t="s">
        <v>46</v>
      </c>
      <c r="D3560" s="23" t="s">
        <v>47</v>
      </c>
      <c r="E3560" s="25">
        <v>170</v>
      </c>
      <c r="F3560" s="24">
        <v>236</v>
      </c>
      <c r="G3560" s="24">
        <v>0</v>
      </c>
      <c r="H3560" s="24">
        <v>132</v>
      </c>
      <c r="I3560" s="23" t="s">
        <v>965</v>
      </c>
      <c r="J3560" s="24">
        <v>341</v>
      </c>
      <c r="K3560" s="23" t="s">
        <v>136</v>
      </c>
      <c r="L3560" s="30" t="s">
        <v>84</v>
      </c>
      <c r="M3560" s="31">
        <v>3</v>
      </c>
      <c r="N3560" s="31">
        <v>33</v>
      </c>
      <c r="O3560" s="30" t="s">
        <v>61</v>
      </c>
      <c r="P3560" s="25">
        <v>70</v>
      </c>
      <c r="Q3560" s="25">
        <v>95</v>
      </c>
      <c r="R3560" s="23" t="s">
        <v>163</v>
      </c>
      <c r="S3560" s="25">
        <v>28</v>
      </c>
      <c r="T3560" s="23" t="s">
        <v>158</v>
      </c>
    </row>
    <row r="3561" spans="1:20" x14ac:dyDescent="0.3">
      <c r="A3561" s="26">
        <v>45208</v>
      </c>
      <c r="B3561" s="23" t="s">
        <v>45</v>
      </c>
      <c r="C3561" s="23" t="s">
        <v>46</v>
      </c>
      <c r="D3561" s="23" t="s">
        <v>47</v>
      </c>
      <c r="E3561" s="25">
        <v>170</v>
      </c>
      <c r="F3561" s="24">
        <v>224</v>
      </c>
      <c r="G3561" s="24">
        <v>0</v>
      </c>
      <c r="H3561" s="24">
        <v>117</v>
      </c>
      <c r="I3561" s="23" t="s">
        <v>205</v>
      </c>
      <c r="J3561" s="24">
        <v>331</v>
      </c>
      <c r="K3561" s="23" t="s">
        <v>702</v>
      </c>
      <c r="L3561" s="32">
        <v>34</v>
      </c>
      <c r="M3561" s="31">
        <v>3</v>
      </c>
      <c r="N3561" s="31">
        <v>44</v>
      </c>
      <c r="O3561" s="30" t="s">
        <v>167</v>
      </c>
      <c r="P3561" s="25">
        <v>70</v>
      </c>
      <c r="Q3561" s="25">
        <v>94</v>
      </c>
      <c r="R3561" s="23" t="s">
        <v>51</v>
      </c>
      <c r="S3561" s="25">
        <v>30</v>
      </c>
      <c r="T3561" s="23" t="s">
        <v>135</v>
      </c>
    </row>
    <row r="3562" spans="1:20" x14ac:dyDescent="0.3">
      <c r="A3562" s="26">
        <v>45209</v>
      </c>
      <c r="B3562" s="23" t="s">
        <v>45</v>
      </c>
      <c r="C3562" s="23" t="s">
        <v>46</v>
      </c>
      <c r="D3562" s="23" t="s">
        <v>47</v>
      </c>
      <c r="E3562" s="25">
        <v>170</v>
      </c>
      <c r="F3562" s="24">
        <v>212</v>
      </c>
      <c r="G3562" s="24">
        <v>0</v>
      </c>
      <c r="H3562" s="24">
        <v>109</v>
      </c>
      <c r="I3562" s="23" t="s">
        <v>482</v>
      </c>
      <c r="J3562" s="24">
        <v>316</v>
      </c>
      <c r="K3562" s="23" t="s">
        <v>158</v>
      </c>
      <c r="L3562" s="30" t="s">
        <v>263</v>
      </c>
      <c r="M3562" s="31">
        <v>3</v>
      </c>
      <c r="N3562" s="31">
        <v>39</v>
      </c>
      <c r="O3562" s="30" t="s">
        <v>135</v>
      </c>
      <c r="P3562" s="25">
        <v>71</v>
      </c>
      <c r="Q3562" s="25">
        <v>96</v>
      </c>
      <c r="R3562" s="23" t="s">
        <v>159</v>
      </c>
      <c r="S3562" s="25">
        <v>36</v>
      </c>
      <c r="T3562" s="23" t="s">
        <v>139</v>
      </c>
    </row>
    <row r="3563" spans="1:20" x14ac:dyDescent="0.3">
      <c r="A3563" s="26">
        <v>45210</v>
      </c>
      <c r="B3563" s="23" t="s">
        <v>45</v>
      </c>
      <c r="C3563" s="23" t="s">
        <v>46</v>
      </c>
      <c r="D3563" s="23" t="s">
        <v>47</v>
      </c>
      <c r="E3563" s="25">
        <v>170</v>
      </c>
      <c r="F3563" s="24">
        <v>216</v>
      </c>
      <c r="G3563" s="24">
        <v>0</v>
      </c>
      <c r="H3563" s="24">
        <v>104</v>
      </c>
      <c r="I3563" s="23" t="s">
        <v>926</v>
      </c>
      <c r="J3563" s="24">
        <v>328</v>
      </c>
      <c r="K3563" s="23" t="s">
        <v>135</v>
      </c>
      <c r="L3563" s="32">
        <v>34</v>
      </c>
      <c r="M3563" s="31">
        <v>0</v>
      </c>
      <c r="N3563" s="31">
        <v>58</v>
      </c>
      <c r="O3563" s="30" t="s">
        <v>128</v>
      </c>
      <c r="P3563" s="25">
        <v>67</v>
      </c>
      <c r="Q3563" s="25">
        <v>95</v>
      </c>
      <c r="R3563" s="23" t="s">
        <v>74</v>
      </c>
      <c r="S3563" s="25">
        <v>24</v>
      </c>
      <c r="T3563" s="23" t="s">
        <v>61</v>
      </c>
    </row>
    <row r="3564" spans="1:20" x14ac:dyDescent="0.3">
      <c r="A3564" s="26">
        <v>45211</v>
      </c>
      <c r="B3564" s="23" t="s">
        <v>45</v>
      </c>
      <c r="C3564" s="23" t="s">
        <v>46</v>
      </c>
      <c r="D3564" s="23" t="s">
        <v>47</v>
      </c>
      <c r="E3564" s="25">
        <v>170</v>
      </c>
      <c r="F3564" s="24">
        <v>224</v>
      </c>
      <c r="G3564" s="24">
        <v>0</v>
      </c>
      <c r="H3564" s="24">
        <v>129</v>
      </c>
      <c r="I3564" s="23" t="s">
        <v>251</v>
      </c>
      <c r="J3564" s="24">
        <v>320</v>
      </c>
      <c r="K3564" s="23" t="s">
        <v>412</v>
      </c>
      <c r="L3564" s="32">
        <v>24</v>
      </c>
      <c r="M3564" s="31">
        <v>3</v>
      </c>
      <c r="N3564" s="31">
        <v>33</v>
      </c>
      <c r="O3564" s="30" t="s">
        <v>81</v>
      </c>
      <c r="P3564" s="25">
        <v>70</v>
      </c>
      <c r="Q3564" s="25">
        <v>95</v>
      </c>
      <c r="R3564" s="23" t="s">
        <v>51</v>
      </c>
      <c r="S3564" s="25">
        <v>38</v>
      </c>
      <c r="T3564" s="23" t="s">
        <v>135</v>
      </c>
    </row>
    <row r="3565" spans="1:20" x14ac:dyDescent="0.3">
      <c r="A3565" s="26">
        <v>45212</v>
      </c>
      <c r="B3565" s="23" t="s">
        <v>45</v>
      </c>
      <c r="C3565" s="23" t="s">
        <v>46</v>
      </c>
      <c r="D3565" s="23" t="s">
        <v>47</v>
      </c>
      <c r="E3565" s="25">
        <v>170</v>
      </c>
      <c r="F3565" s="24">
        <v>204</v>
      </c>
      <c r="G3565" s="24">
        <v>4</v>
      </c>
      <c r="H3565" s="24">
        <v>152</v>
      </c>
      <c r="I3565" s="23" t="s">
        <v>772</v>
      </c>
      <c r="J3565" s="24">
        <v>255</v>
      </c>
      <c r="K3565" s="23" t="s">
        <v>621</v>
      </c>
      <c r="L3565" s="32">
        <v>20</v>
      </c>
      <c r="M3565" s="31">
        <v>14</v>
      </c>
      <c r="N3565" s="31">
        <v>78</v>
      </c>
      <c r="O3565" s="30" t="s">
        <v>182</v>
      </c>
      <c r="P3565" s="25">
        <v>65</v>
      </c>
      <c r="Q3565" s="25">
        <v>97</v>
      </c>
      <c r="R3565" s="23" t="s">
        <v>51</v>
      </c>
      <c r="S3565" s="25">
        <v>44</v>
      </c>
      <c r="T3565" s="23" t="s">
        <v>95</v>
      </c>
    </row>
    <row r="3566" spans="1:20" x14ac:dyDescent="0.3">
      <c r="A3566" s="26">
        <v>45213</v>
      </c>
      <c r="B3566" s="23" t="s">
        <v>45</v>
      </c>
      <c r="C3566" s="23" t="s">
        <v>46</v>
      </c>
      <c r="D3566" s="23" t="s">
        <v>47</v>
      </c>
      <c r="E3566" s="25">
        <v>170</v>
      </c>
      <c r="F3566" s="24">
        <v>158</v>
      </c>
      <c r="G3566" s="24">
        <v>58</v>
      </c>
      <c r="H3566" s="24">
        <v>146</v>
      </c>
      <c r="I3566" s="23" t="s">
        <v>51</v>
      </c>
      <c r="J3566" s="24">
        <v>171</v>
      </c>
      <c r="K3566" s="23" t="s">
        <v>730</v>
      </c>
      <c r="L3566" s="30" t="s">
        <v>102</v>
      </c>
      <c r="M3566" s="31">
        <v>8</v>
      </c>
      <c r="N3566" s="31">
        <v>36</v>
      </c>
      <c r="O3566" s="30" t="s">
        <v>205</v>
      </c>
      <c r="P3566" s="25">
        <v>94</v>
      </c>
      <c r="Q3566" s="25">
        <v>98</v>
      </c>
      <c r="R3566" s="23" t="s">
        <v>51</v>
      </c>
      <c r="S3566" s="25">
        <v>91</v>
      </c>
      <c r="T3566" s="23" t="s">
        <v>51</v>
      </c>
    </row>
    <row r="3567" spans="1:20" x14ac:dyDescent="0.3">
      <c r="A3567" s="26">
        <v>45214</v>
      </c>
      <c r="B3567" s="23" t="s">
        <v>45</v>
      </c>
      <c r="C3567" s="23" t="s">
        <v>46</v>
      </c>
      <c r="D3567" s="23" t="s">
        <v>47</v>
      </c>
      <c r="E3567" s="25">
        <v>170</v>
      </c>
      <c r="F3567" s="24">
        <v>154</v>
      </c>
      <c r="G3567" s="24">
        <v>8</v>
      </c>
      <c r="H3567" s="24">
        <v>136</v>
      </c>
      <c r="I3567" s="23" t="s">
        <v>203</v>
      </c>
      <c r="J3567" s="24">
        <v>173</v>
      </c>
      <c r="K3567" s="23" t="s">
        <v>382</v>
      </c>
      <c r="L3567" s="30" t="s">
        <v>84</v>
      </c>
      <c r="M3567" s="31">
        <v>0</v>
      </c>
      <c r="N3567" s="31">
        <v>22</v>
      </c>
      <c r="O3567" s="30" t="s">
        <v>117</v>
      </c>
      <c r="P3567" s="25">
        <v>94</v>
      </c>
      <c r="Q3567" s="25">
        <v>99</v>
      </c>
      <c r="R3567" s="23" t="s">
        <v>51</v>
      </c>
      <c r="S3567" s="25">
        <v>85</v>
      </c>
      <c r="T3567" s="23" t="s">
        <v>158</v>
      </c>
    </row>
    <row r="3568" spans="1:20" x14ac:dyDescent="0.3">
      <c r="A3568" s="26">
        <v>45215</v>
      </c>
      <c r="B3568" s="23" t="s">
        <v>45</v>
      </c>
      <c r="C3568" s="23" t="s">
        <v>46</v>
      </c>
      <c r="D3568" s="23" t="s">
        <v>47</v>
      </c>
      <c r="E3568" s="25">
        <v>170</v>
      </c>
      <c r="F3568" s="24">
        <v>182</v>
      </c>
      <c r="G3568" s="24">
        <v>2</v>
      </c>
      <c r="H3568" s="24">
        <v>133</v>
      </c>
      <c r="I3568" s="23" t="s">
        <v>477</v>
      </c>
      <c r="J3568" s="24">
        <v>231</v>
      </c>
      <c r="K3568" s="23" t="s">
        <v>310</v>
      </c>
      <c r="L3568" s="32">
        <v>26</v>
      </c>
      <c r="M3568" s="31">
        <v>6</v>
      </c>
      <c r="N3568" s="31">
        <v>86</v>
      </c>
      <c r="O3568" s="30" t="s">
        <v>100</v>
      </c>
      <c r="P3568" s="25">
        <v>88</v>
      </c>
      <c r="Q3568" s="25">
        <v>99</v>
      </c>
      <c r="R3568" s="23" t="s">
        <v>51</v>
      </c>
      <c r="S3568" s="25">
        <v>59</v>
      </c>
      <c r="T3568" s="23" t="s">
        <v>108</v>
      </c>
    </row>
    <row r="3569" spans="1:20" x14ac:dyDescent="0.3">
      <c r="A3569" s="26">
        <v>45216</v>
      </c>
      <c r="B3569" s="23" t="s">
        <v>45</v>
      </c>
      <c r="C3569" s="23" t="s">
        <v>46</v>
      </c>
      <c r="D3569" s="23" t="s">
        <v>47</v>
      </c>
      <c r="E3569" s="25">
        <v>170</v>
      </c>
      <c r="F3569" s="24">
        <v>238</v>
      </c>
      <c r="G3569" s="24">
        <v>0</v>
      </c>
      <c r="H3569" s="24">
        <v>219</v>
      </c>
      <c r="I3569" s="23" t="s">
        <v>989</v>
      </c>
      <c r="J3569" s="24">
        <v>258</v>
      </c>
      <c r="K3569" s="23" t="s">
        <v>756</v>
      </c>
      <c r="L3569" s="30" t="s">
        <v>102</v>
      </c>
      <c r="M3569" s="31">
        <v>19</v>
      </c>
      <c r="N3569" s="31">
        <v>147</v>
      </c>
      <c r="O3569" s="30" t="s">
        <v>271</v>
      </c>
      <c r="P3569" s="25">
        <v>55</v>
      </c>
      <c r="Q3569" s="25">
        <v>64</v>
      </c>
      <c r="R3569" s="23" t="s">
        <v>486</v>
      </c>
      <c r="S3569" s="25">
        <v>47</v>
      </c>
      <c r="T3569" s="23" t="s">
        <v>65</v>
      </c>
    </row>
    <row r="3570" spans="1:20" x14ac:dyDescent="0.3">
      <c r="A3570" s="26">
        <v>45217</v>
      </c>
      <c r="B3570" s="23" t="s">
        <v>45</v>
      </c>
      <c r="C3570" s="23" t="s">
        <v>46</v>
      </c>
      <c r="D3570" s="23" t="s">
        <v>47</v>
      </c>
      <c r="E3570" s="25">
        <v>170</v>
      </c>
      <c r="F3570" s="24">
        <v>207</v>
      </c>
      <c r="G3570" s="24">
        <v>12</v>
      </c>
      <c r="H3570" s="24">
        <v>163</v>
      </c>
      <c r="I3570" s="23" t="s">
        <v>239</v>
      </c>
      <c r="J3570" s="24">
        <v>251</v>
      </c>
      <c r="K3570" s="23" t="s">
        <v>466</v>
      </c>
      <c r="L3570" s="32">
        <v>23</v>
      </c>
      <c r="M3570" s="31">
        <v>19</v>
      </c>
      <c r="N3570" s="31">
        <v>167</v>
      </c>
      <c r="O3570" s="30" t="s">
        <v>225</v>
      </c>
      <c r="P3570" s="25">
        <v>62</v>
      </c>
      <c r="Q3570" s="25">
        <v>93</v>
      </c>
      <c r="R3570" s="23" t="s">
        <v>183</v>
      </c>
      <c r="S3570" s="25">
        <v>42</v>
      </c>
      <c r="T3570" s="23" t="s">
        <v>52</v>
      </c>
    </row>
    <row r="3571" spans="1:20" x14ac:dyDescent="0.3">
      <c r="A3571" s="26">
        <v>45218</v>
      </c>
      <c r="B3571" s="23" t="s">
        <v>45</v>
      </c>
      <c r="C3571" s="23" t="s">
        <v>46</v>
      </c>
      <c r="D3571" s="23" t="s">
        <v>47</v>
      </c>
      <c r="E3571" s="25">
        <v>170</v>
      </c>
      <c r="F3571" s="24">
        <v>163</v>
      </c>
      <c r="G3571" s="24">
        <v>48</v>
      </c>
      <c r="H3571" s="24">
        <v>125</v>
      </c>
      <c r="I3571" s="23" t="s">
        <v>51</v>
      </c>
      <c r="J3571" s="24">
        <v>201</v>
      </c>
      <c r="K3571" s="23" t="s">
        <v>115</v>
      </c>
      <c r="L3571" s="32">
        <v>25</v>
      </c>
      <c r="M3571" s="31">
        <v>6</v>
      </c>
      <c r="N3571" s="31">
        <v>61</v>
      </c>
      <c r="O3571" s="30" t="s">
        <v>578</v>
      </c>
      <c r="P3571" s="25">
        <v>81</v>
      </c>
      <c r="Q3571" s="25">
        <v>94</v>
      </c>
      <c r="R3571" s="23" t="s">
        <v>182</v>
      </c>
      <c r="S3571" s="25">
        <v>52</v>
      </c>
      <c r="T3571" s="23" t="s">
        <v>286</v>
      </c>
    </row>
    <row r="3572" spans="1:20" x14ac:dyDescent="0.3">
      <c r="A3572" s="26">
        <v>45219</v>
      </c>
      <c r="B3572" s="23" t="s">
        <v>45</v>
      </c>
      <c r="C3572" s="23" t="s">
        <v>46</v>
      </c>
      <c r="D3572" s="23" t="s">
        <v>47</v>
      </c>
      <c r="E3572" s="25">
        <v>170</v>
      </c>
      <c r="F3572" s="24">
        <v>144</v>
      </c>
      <c r="G3572" s="24">
        <v>10</v>
      </c>
      <c r="H3572" s="24">
        <v>115</v>
      </c>
      <c r="I3572" s="23" t="s">
        <v>309</v>
      </c>
      <c r="J3572" s="24">
        <v>172</v>
      </c>
      <c r="K3572" s="23" t="s">
        <v>136</v>
      </c>
      <c r="L3572" s="32">
        <v>29</v>
      </c>
      <c r="M3572" s="31">
        <v>31</v>
      </c>
      <c r="N3572" s="31">
        <v>128</v>
      </c>
      <c r="O3572" s="30" t="s">
        <v>123</v>
      </c>
      <c r="P3572" s="25">
        <v>72</v>
      </c>
      <c r="Q3572" s="25">
        <v>88</v>
      </c>
      <c r="R3572" s="23" t="s">
        <v>66</v>
      </c>
      <c r="S3572" s="25">
        <v>53</v>
      </c>
      <c r="T3572" s="23" t="s">
        <v>933</v>
      </c>
    </row>
    <row r="3573" spans="1:20" x14ac:dyDescent="0.3">
      <c r="A3573" s="26">
        <v>45220</v>
      </c>
      <c r="B3573" s="23" t="s">
        <v>45</v>
      </c>
      <c r="C3573" s="23" t="s">
        <v>46</v>
      </c>
      <c r="D3573" s="23" t="s">
        <v>47</v>
      </c>
      <c r="E3573" s="25">
        <v>170</v>
      </c>
      <c r="F3573" s="24">
        <v>146</v>
      </c>
      <c r="G3573" s="24">
        <v>0</v>
      </c>
      <c r="H3573" s="24">
        <v>87</v>
      </c>
      <c r="I3573" s="23" t="s">
        <v>244</v>
      </c>
      <c r="J3573" s="24">
        <v>205</v>
      </c>
      <c r="K3573" s="23" t="s">
        <v>493</v>
      </c>
      <c r="L3573" s="32">
        <v>28</v>
      </c>
      <c r="M3573" s="31">
        <v>11</v>
      </c>
      <c r="N3573" s="31">
        <v>92</v>
      </c>
      <c r="O3573" s="30" t="s">
        <v>81</v>
      </c>
      <c r="P3573" s="25">
        <v>66</v>
      </c>
      <c r="Q3573" s="25">
        <v>92</v>
      </c>
      <c r="R3573" s="23" t="s">
        <v>51</v>
      </c>
      <c r="S3573" s="25">
        <v>34</v>
      </c>
      <c r="T3573" s="23" t="s">
        <v>158</v>
      </c>
    </row>
    <row r="3574" spans="1:20" x14ac:dyDescent="0.3">
      <c r="A3574" s="26">
        <v>45221</v>
      </c>
      <c r="B3574" s="23" t="s">
        <v>45</v>
      </c>
      <c r="C3574" s="23" t="s">
        <v>46</v>
      </c>
      <c r="D3574" s="23" t="s">
        <v>47</v>
      </c>
      <c r="E3574" s="25">
        <v>170</v>
      </c>
      <c r="F3574" s="24">
        <v>147</v>
      </c>
      <c r="G3574" s="24">
        <v>0</v>
      </c>
      <c r="H3574" s="24">
        <v>78</v>
      </c>
      <c r="I3574" s="23" t="s">
        <v>582</v>
      </c>
      <c r="J3574" s="24">
        <v>216</v>
      </c>
      <c r="K3574" s="23" t="s">
        <v>712</v>
      </c>
      <c r="L3574" s="32">
        <v>24</v>
      </c>
      <c r="M3574" s="31">
        <v>8</v>
      </c>
      <c r="N3574" s="31">
        <v>69</v>
      </c>
      <c r="O3574" s="30" t="s">
        <v>117</v>
      </c>
      <c r="P3574" s="25">
        <v>77</v>
      </c>
      <c r="Q3574" s="25">
        <v>97</v>
      </c>
      <c r="R3574" s="23" t="s">
        <v>51</v>
      </c>
      <c r="S3574" s="25">
        <v>43</v>
      </c>
      <c r="T3574" s="23" t="s">
        <v>71</v>
      </c>
    </row>
    <row r="3575" spans="1:20" x14ac:dyDescent="0.3">
      <c r="A3575" s="26">
        <v>45222</v>
      </c>
      <c r="B3575" s="23" t="s">
        <v>45</v>
      </c>
      <c r="C3575" s="23" t="s">
        <v>46</v>
      </c>
      <c r="D3575" s="23" t="s">
        <v>47</v>
      </c>
      <c r="E3575" s="25">
        <v>170</v>
      </c>
      <c r="F3575" s="24">
        <v>115</v>
      </c>
      <c r="G3575" s="24">
        <v>108</v>
      </c>
      <c r="H3575" s="24">
        <v>88</v>
      </c>
      <c r="I3575" s="23" t="s">
        <v>321</v>
      </c>
      <c r="J3575" s="24">
        <v>142</v>
      </c>
      <c r="K3575" s="23" t="s">
        <v>456</v>
      </c>
      <c r="L3575" s="32">
        <v>99</v>
      </c>
      <c r="M3575" s="31">
        <v>0</v>
      </c>
      <c r="N3575" s="31">
        <v>36</v>
      </c>
      <c r="O3575" s="30" t="s">
        <v>51</v>
      </c>
      <c r="P3575" s="25">
        <v>95</v>
      </c>
      <c r="Q3575" s="25">
        <v>98</v>
      </c>
      <c r="R3575" s="23" t="s">
        <v>51</v>
      </c>
      <c r="S3575" s="25">
        <v>88</v>
      </c>
      <c r="T3575" s="23" t="s">
        <v>201</v>
      </c>
    </row>
    <row r="3576" spans="1:20" x14ac:dyDescent="0.3">
      <c r="A3576" s="26">
        <v>45223</v>
      </c>
      <c r="B3576" s="23" t="s">
        <v>45</v>
      </c>
      <c r="C3576" s="23" t="s">
        <v>46</v>
      </c>
      <c r="D3576" s="23" t="s">
        <v>47</v>
      </c>
      <c r="E3576" s="25">
        <v>170</v>
      </c>
      <c r="F3576" s="24">
        <v>144</v>
      </c>
      <c r="G3576" s="24">
        <v>4</v>
      </c>
      <c r="H3576" s="24">
        <v>69</v>
      </c>
      <c r="I3576" s="23" t="s">
        <v>754</v>
      </c>
      <c r="J3576" s="24">
        <v>218</v>
      </c>
      <c r="K3576" s="23" t="s">
        <v>702</v>
      </c>
      <c r="L3576" s="32">
        <v>23</v>
      </c>
      <c r="M3576" s="31">
        <v>17</v>
      </c>
      <c r="N3576" s="31">
        <v>122</v>
      </c>
      <c r="O3576" s="30" t="s">
        <v>264</v>
      </c>
      <c r="P3576" s="25">
        <v>68</v>
      </c>
      <c r="Q3576" s="25">
        <v>98</v>
      </c>
      <c r="R3576" s="23" t="s">
        <v>163</v>
      </c>
      <c r="S3576" s="25">
        <v>47</v>
      </c>
      <c r="T3576" s="23" t="s">
        <v>121</v>
      </c>
    </row>
    <row r="3577" spans="1:20" x14ac:dyDescent="0.3">
      <c r="A3577" s="26">
        <v>45224</v>
      </c>
      <c r="B3577" s="23" t="s">
        <v>45</v>
      </c>
      <c r="C3577" s="23" t="s">
        <v>46</v>
      </c>
      <c r="D3577" s="23" t="s">
        <v>47</v>
      </c>
      <c r="E3577" s="25">
        <v>170</v>
      </c>
      <c r="F3577" s="24">
        <v>148</v>
      </c>
      <c r="G3577" s="24">
        <v>116</v>
      </c>
      <c r="H3577" s="24">
        <v>96</v>
      </c>
      <c r="I3577" s="23" t="s">
        <v>631</v>
      </c>
      <c r="J3577" s="24">
        <v>201</v>
      </c>
      <c r="K3577" s="23" t="s">
        <v>1183</v>
      </c>
      <c r="L3577" s="30" t="s">
        <v>289</v>
      </c>
      <c r="M3577" s="31">
        <v>11</v>
      </c>
      <c r="N3577" s="31">
        <v>67</v>
      </c>
      <c r="O3577" s="30" t="s">
        <v>388</v>
      </c>
      <c r="P3577" s="25">
        <v>83</v>
      </c>
      <c r="Q3577" s="25">
        <v>99</v>
      </c>
      <c r="R3577" s="23" t="s">
        <v>301</v>
      </c>
      <c r="S3577" s="25">
        <v>73</v>
      </c>
      <c r="T3577" s="23" t="s">
        <v>342</v>
      </c>
    </row>
    <row r="3578" spans="1:20" x14ac:dyDescent="0.3">
      <c r="A3578" s="26">
        <v>45225</v>
      </c>
      <c r="B3578" s="23" t="s">
        <v>45</v>
      </c>
      <c r="C3578" s="23" t="s">
        <v>46</v>
      </c>
      <c r="D3578" s="23" t="s">
        <v>47</v>
      </c>
      <c r="E3578" s="25">
        <v>170</v>
      </c>
      <c r="F3578" s="24">
        <v>134</v>
      </c>
      <c r="G3578" s="24">
        <v>294</v>
      </c>
      <c r="H3578" s="24">
        <v>102</v>
      </c>
      <c r="I3578" s="23" t="s">
        <v>155</v>
      </c>
      <c r="J3578" s="24">
        <v>165</v>
      </c>
      <c r="K3578" s="23" t="s">
        <v>534</v>
      </c>
      <c r="L3578" s="32">
        <v>24</v>
      </c>
      <c r="M3578" s="31">
        <v>6</v>
      </c>
      <c r="N3578" s="31">
        <v>100</v>
      </c>
      <c r="O3578" s="30" t="s">
        <v>250</v>
      </c>
      <c r="P3578" s="25">
        <v>93</v>
      </c>
      <c r="Q3578" s="25">
        <v>99</v>
      </c>
      <c r="R3578" s="23" t="s">
        <v>51</v>
      </c>
      <c r="S3578" s="25">
        <v>72</v>
      </c>
      <c r="T3578" s="23" t="s">
        <v>186</v>
      </c>
    </row>
    <row r="3579" spans="1:20" x14ac:dyDescent="0.3">
      <c r="A3579" s="26">
        <v>45226</v>
      </c>
      <c r="B3579" s="23" t="s">
        <v>45</v>
      </c>
      <c r="C3579" s="23" t="s">
        <v>46</v>
      </c>
      <c r="D3579" s="23" t="s">
        <v>47</v>
      </c>
      <c r="E3579" s="25">
        <v>170</v>
      </c>
      <c r="F3579" s="24">
        <v>145</v>
      </c>
      <c r="G3579" s="24">
        <v>6</v>
      </c>
      <c r="H3579" s="24">
        <v>85</v>
      </c>
      <c r="I3579" s="23" t="s">
        <v>377</v>
      </c>
      <c r="J3579" s="24">
        <v>205</v>
      </c>
      <c r="K3579" s="23" t="s">
        <v>535</v>
      </c>
      <c r="L3579" s="32">
        <v>28</v>
      </c>
      <c r="M3579" s="31">
        <v>22</v>
      </c>
      <c r="N3579" s="31">
        <v>117</v>
      </c>
      <c r="O3579" s="30" t="s">
        <v>117</v>
      </c>
      <c r="P3579" s="25">
        <v>68</v>
      </c>
      <c r="Q3579" s="25">
        <v>100</v>
      </c>
      <c r="R3579" s="23" t="s">
        <v>51</v>
      </c>
      <c r="S3579" s="25">
        <v>32</v>
      </c>
      <c r="T3579" s="23" t="s">
        <v>139</v>
      </c>
    </row>
    <row r="3580" spans="1:20" x14ac:dyDescent="0.3">
      <c r="A3580" s="26">
        <v>45227</v>
      </c>
      <c r="B3580" s="23" t="s">
        <v>45</v>
      </c>
      <c r="C3580" s="23" t="s">
        <v>46</v>
      </c>
      <c r="D3580" s="23" t="s">
        <v>47</v>
      </c>
      <c r="E3580" s="25">
        <v>170</v>
      </c>
      <c r="F3580" s="24">
        <v>168</v>
      </c>
      <c r="G3580" s="24">
        <v>84</v>
      </c>
      <c r="H3580" s="24">
        <v>102</v>
      </c>
      <c r="I3580" s="23" t="s">
        <v>995</v>
      </c>
      <c r="J3580" s="24">
        <v>235</v>
      </c>
      <c r="K3580" s="23" t="s">
        <v>781</v>
      </c>
      <c r="L3580" s="32">
        <v>20</v>
      </c>
      <c r="M3580" s="31">
        <v>19</v>
      </c>
      <c r="N3580" s="31">
        <v>111</v>
      </c>
      <c r="O3580" s="30" t="s">
        <v>369</v>
      </c>
      <c r="P3580" s="25">
        <v>70</v>
      </c>
      <c r="Q3580" s="25">
        <v>98</v>
      </c>
      <c r="R3580" s="23" t="s">
        <v>51</v>
      </c>
      <c r="S3580" s="25">
        <v>38</v>
      </c>
      <c r="T3580" s="23" t="s">
        <v>128</v>
      </c>
    </row>
    <row r="3581" spans="1:20" x14ac:dyDescent="0.3">
      <c r="A3581" s="26">
        <v>45228</v>
      </c>
      <c r="B3581" s="23" t="s">
        <v>45</v>
      </c>
      <c r="C3581" s="23" t="s">
        <v>46</v>
      </c>
      <c r="D3581" s="23" t="s">
        <v>47</v>
      </c>
      <c r="E3581" s="25">
        <v>170</v>
      </c>
      <c r="F3581" s="24">
        <v>157</v>
      </c>
      <c r="G3581" s="24">
        <v>24</v>
      </c>
      <c r="H3581" s="24">
        <v>111</v>
      </c>
      <c r="I3581" s="23" t="s">
        <v>722</v>
      </c>
      <c r="J3581" s="24">
        <v>203</v>
      </c>
      <c r="K3581" s="23" t="s">
        <v>472</v>
      </c>
      <c r="L3581" s="32">
        <v>36</v>
      </c>
      <c r="M3581" s="31">
        <v>11</v>
      </c>
      <c r="N3581" s="31">
        <v>56</v>
      </c>
      <c r="O3581" s="30" t="s">
        <v>264</v>
      </c>
      <c r="P3581" s="25">
        <v>77</v>
      </c>
      <c r="Q3581" s="25">
        <v>100</v>
      </c>
      <c r="R3581" s="23" t="s">
        <v>51</v>
      </c>
      <c r="S3581" s="25">
        <v>50</v>
      </c>
      <c r="T3581" s="23" t="s">
        <v>215</v>
      </c>
    </row>
    <row r="3582" spans="1:20" x14ac:dyDescent="0.3">
      <c r="A3582" s="26">
        <v>45229</v>
      </c>
      <c r="B3582" s="23" t="s">
        <v>45</v>
      </c>
      <c r="C3582" s="23" t="s">
        <v>46</v>
      </c>
      <c r="D3582" s="23" t="s">
        <v>47</v>
      </c>
      <c r="E3582" s="25">
        <v>170</v>
      </c>
      <c r="F3582" s="24">
        <v>151</v>
      </c>
      <c r="G3582" s="24">
        <v>0</v>
      </c>
      <c r="H3582" s="24">
        <v>97</v>
      </c>
      <c r="I3582" s="23" t="s">
        <v>347</v>
      </c>
      <c r="J3582" s="24">
        <v>205</v>
      </c>
      <c r="K3582" s="23" t="s">
        <v>483</v>
      </c>
      <c r="L3582" s="32">
        <v>26</v>
      </c>
      <c r="M3582" s="31">
        <v>14</v>
      </c>
      <c r="N3582" s="31">
        <v>100</v>
      </c>
      <c r="O3582" s="30" t="s">
        <v>94</v>
      </c>
      <c r="P3582" s="25">
        <v>66</v>
      </c>
      <c r="Q3582" s="25">
        <v>100</v>
      </c>
      <c r="R3582" s="23" t="s">
        <v>159</v>
      </c>
      <c r="S3582" s="25">
        <v>38</v>
      </c>
      <c r="T3582" s="23" t="s">
        <v>50</v>
      </c>
    </row>
    <row r="3583" spans="1:20" x14ac:dyDescent="0.3">
      <c r="A3583" s="26">
        <v>45230</v>
      </c>
      <c r="B3583" s="23" t="s">
        <v>45</v>
      </c>
      <c r="C3583" s="23" t="s">
        <v>46</v>
      </c>
      <c r="D3583" s="23" t="s">
        <v>47</v>
      </c>
      <c r="E3583" s="25">
        <v>170</v>
      </c>
      <c r="F3583" s="24">
        <v>133</v>
      </c>
      <c r="G3583" s="24">
        <v>62</v>
      </c>
      <c r="H3583" s="24">
        <v>55</v>
      </c>
      <c r="I3583" s="23" t="s">
        <v>881</v>
      </c>
      <c r="J3583" s="24">
        <v>211</v>
      </c>
      <c r="K3583" s="23" t="s">
        <v>783</v>
      </c>
      <c r="L3583" s="32">
        <v>21</v>
      </c>
      <c r="M3583" s="31">
        <v>8</v>
      </c>
      <c r="N3583" s="31">
        <v>119</v>
      </c>
      <c r="O3583" s="30" t="s">
        <v>505</v>
      </c>
      <c r="P3583" s="25">
        <v>71</v>
      </c>
      <c r="Q3583" s="25">
        <v>99</v>
      </c>
      <c r="R3583" s="23" t="s">
        <v>51</v>
      </c>
      <c r="S3583" s="25">
        <v>42</v>
      </c>
      <c r="T3583" s="23" t="s">
        <v>264</v>
      </c>
    </row>
    <row r="3584" spans="1:20" x14ac:dyDescent="0.3">
      <c r="A3584" s="26">
        <v>45231</v>
      </c>
      <c r="B3584" s="23" t="s">
        <v>45</v>
      </c>
      <c r="C3584" s="23" t="s">
        <v>46</v>
      </c>
      <c r="D3584" s="23" t="s">
        <v>47</v>
      </c>
      <c r="E3584" s="25">
        <v>170</v>
      </c>
      <c r="F3584" s="24">
        <v>168</v>
      </c>
      <c r="G3584" s="24">
        <v>184</v>
      </c>
      <c r="H3584" s="24">
        <v>104</v>
      </c>
      <c r="I3584" s="23" t="s">
        <v>841</v>
      </c>
      <c r="J3584" s="24">
        <v>233</v>
      </c>
      <c r="K3584" s="23" t="s">
        <v>1184</v>
      </c>
      <c r="L3584" s="32">
        <v>25</v>
      </c>
      <c r="M3584" s="31">
        <v>11</v>
      </c>
      <c r="N3584" s="31">
        <v>178</v>
      </c>
      <c r="O3584" s="30" t="s">
        <v>300</v>
      </c>
      <c r="P3584" s="25">
        <v>82</v>
      </c>
      <c r="Q3584" s="25">
        <v>96</v>
      </c>
      <c r="R3584" s="23" t="s">
        <v>205</v>
      </c>
      <c r="S3584" s="25">
        <v>43</v>
      </c>
      <c r="T3584" s="23" t="s">
        <v>112</v>
      </c>
    </row>
    <row r="3585" spans="1:20" x14ac:dyDescent="0.3">
      <c r="A3585" s="26">
        <v>45232</v>
      </c>
      <c r="B3585" s="23" t="s">
        <v>45</v>
      </c>
      <c r="C3585" s="23" t="s">
        <v>46</v>
      </c>
      <c r="D3585" s="23" t="s">
        <v>47</v>
      </c>
      <c r="E3585" s="25">
        <v>170</v>
      </c>
      <c r="F3585" s="24">
        <v>144</v>
      </c>
      <c r="G3585" s="24">
        <v>110</v>
      </c>
      <c r="H3585" s="24">
        <v>87</v>
      </c>
      <c r="I3585" s="23" t="s">
        <v>1185</v>
      </c>
      <c r="J3585" s="24">
        <v>200</v>
      </c>
      <c r="K3585" s="23" t="s">
        <v>115</v>
      </c>
      <c r="L3585" s="32">
        <v>35</v>
      </c>
      <c r="M3585" s="31">
        <v>25</v>
      </c>
      <c r="N3585" s="31">
        <v>161</v>
      </c>
      <c r="O3585" s="30" t="s">
        <v>460</v>
      </c>
      <c r="P3585" s="25">
        <v>60</v>
      </c>
      <c r="Q3585" s="25">
        <v>90</v>
      </c>
      <c r="R3585" s="23" t="s">
        <v>118</v>
      </c>
      <c r="S3585" s="25">
        <v>38</v>
      </c>
      <c r="T3585" s="23" t="s">
        <v>301</v>
      </c>
    </row>
    <row r="3586" spans="1:20" x14ac:dyDescent="0.3">
      <c r="A3586" s="26">
        <v>45233</v>
      </c>
      <c r="B3586" s="23" t="s">
        <v>45</v>
      </c>
      <c r="C3586" s="23" t="s">
        <v>46</v>
      </c>
      <c r="D3586" s="23" t="s">
        <v>47</v>
      </c>
      <c r="E3586" s="25">
        <v>170</v>
      </c>
      <c r="F3586" s="24">
        <v>137</v>
      </c>
      <c r="G3586" s="24">
        <v>40</v>
      </c>
      <c r="H3586" s="24">
        <v>108</v>
      </c>
      <c r="I3586" s="23" t="s">
        <v>553</v>
      </c>
      <c r="J3586" s="24">
        <v>166</v>
      </c>
      <c r="K3586" s="23" t="s">
        <v>524</v>
      </c>
      <c r="L3586" s="32">
        <v>24</v>
      </c>
      <c r="M3586" s="31">
        <v>22</v>
      </c>
      <c r="N3586" s="31">
        <v>153</v>
      </c>
      <c r="O3586" s="30" t="s">
        <v>70</v>
      </c>
      <c r="P3586" s="25">
        <v>69</v>
      </c>
      <c r="Q3586" s="25">
        <v>86</v>
      </c>
      <c r="R3586" s="23" t="s">
        <v>51</v>
      </c>
      <c r="S3586" s="25">
        <v>47</v>
      </c>
      <c r="T3586" s="23" t="s">
        <v>51</v>
      </c>
    </row>
    <row r="3587" spans="1:20" x14ac:dyDescent="0.3">
      <c r="A3587" s="26">
        <v>45234</v>
      </c>
      <c r="B3587" s="23" t="s">
        <v>45</v>
      </c>
      <c r="C3587" s="23" t="s">
        <v>46</v>
      </c>
      <c r="D3587" s="23" t="s">
        <v>47</v>
      </c>
      <c r="E3587" s="25">
        <v>170</v>
      </c>
      <c r="F3587" s="24">
        <v>166</v>
      </c>
      <c r="G3587" s="24">
        <v>62</v>
      </c>
      <c r="H3587" s="24">
        <v>120</v>
      </c>
      <c r="I3587" s="23" t="s">
        <v>1186</v>
      </c>
      <c r="J3587" s="24">
        <v>213</v>
      </c>
      <c r="K3587" s="23" t="s">
        <v>760</v>
      </c>
      <c r="L3587" s="32">
        <v>30</v>
      </c>
      <c r="M3587" s="31">
        <v>31</v>
      </c>
      <c r="N3587" s="31">
        <v>192</v>
      </c>
      <c r="O3587" s="30" t="s">
        <v>170</v>
      </c>
      <c r="P3587" s="25">
        <v>58</v>
      </c>
      <c r="Q3587" s="25">
        <v>96</v>
      </c>
      <c r="R3587" s="23" t="s">
        <v>143</v>
      </c>
      <c r="S3587" s="25">
        <v>30</v>
      </c>
      <c r="T3587" s="23" t="s">
        <v>215</v>
      </c>
    </row>
    <row r="3588" spans="1:20" x14ac:dyDescent="0.3">
      <c r="A3588" s="26">
        <v>45235</v>
      </c>
      <c r="B3588" s="23" t="s">
        <v>45</v>
      </c>
      <c r="C3588" s="23" t="s">
        <v>46</v>
      </c>
      <c r="D3588" s="23" t="s">
        <v>47</v>
      </c>
      <c r="E3588" s="25">
        <v>170</v>
      </c>
      <c r="F3588" s="24">
        <v>137</v>
      </c>
      <c r="G3588" s="24">
        <v>2</v>
      </c>
      <c r="H3588" s="24">
        <v>100</v>
      </c>
      <c r="I3588" s="23" t="s">
        <v>1114</v>
      </c>
      <c r="J3588" s="24">
        <v>174</v>
      </c>
      <c r="K3588" s="23" t="s">
        <v>113</v>
      </c>
      <c r="L3588" s="32">
        <v>28</v>
      </c>
      <c r="M3588" s="31">
        <v>22</v>
      </c>
      <c r="N3588" s="31">
        <v>122</v>
      </c>
      <c r="O3588" s="30" t="s">
        <v>460</v>
      </c>
      <c r="P3588" s="25">
        <v>60</v>
      </c>
      <c r="Q3588" s="25">
        <v>91</v>
      </c>
      <c r="R3588" s="23" t="s">
        <v>51</v>
      </c>
      <c r="S3588" s="25">
        <v>45</v>
      </c>
      <c r="T3588" s="23" t="s">
        <v>201</v>
      </c>
    </row>
    <row r="3589" spans="1:20" x14ac:dyDescent="0.3">
      <c r="A3589" s="26">
        <v>45236</v>
      </c>
      <c r="B3589" s="23" t="s">
        <v>45</v>
      </c>
      <c r="C3589" s="23" t="s">
        <v>46</v>
      </c>
      <c r="D3589" s="23" t="s">
        <v>47</v>
      </c>
      <c r="E3589" s="25">
        <v>170</v>
      </c>
      <c r="F3589" s="24">
        <v>93</v>
      </c>
      <c r="G3589" s="24">
        <v>26</v>
      </c>
      <c r="H3589" s="24">
        <v>41</v>
      </c>
      <c r="I3589" s="23" t="s">
        <v>484</v>
      </c>
      <c r="J3589" s="24">
        <v>145</v>
      </c>
      <c r="K3589" s="23" t="s">
        <v>91</v>
      </c>
      <c r="L3589" s="32">
        <v>26</v>
      </c>
      <c r="M3589" s="31">
        <v>8</v>
      </c>
      <c r="N3589" s="31">
        <v>92</v>
      </c>
      <c r="O3589" s="30" t="s">
        <v>167</v>
      </c>
      <c r="P3589" s="25">
        <v>78</v>
      </c>
      <c r="Q3589" s="25">
        <v>99</v>
      </c>
      <c r="R3589" s="23" t="s">
        <v>376</v>
      </c>
      <c r="S3589" s="25">
        <v>48</v>
      </c>
      <c r="T3589" s="23" t="s">
        <v>113</v>
      </c>
    </row>
    <row r="3590" spans="1:20" x14ac:dyDescent="0.3">
      <c r="A3590" s="26">
        <v>45237</v>
      </c>
      <c r="B3590" s="23" t="s">
        <v>45</v>
      </c>
      <c r="C3590" s="23" t="s">
        <v>46</v>
      </c>
      <c r="D3590" s="23" t="s">
        <v>47</v>
      </c>
      <c r="E3590" s="25">
        <v>170</v>
      </c>
      <c r="F3590" s="24">
        <v>96</v>
      </c>
      <c r="G3590" s="24">
        <v>0</v>
      </c>
      <c r="H3590" s="24">
        <v>43</v>
      </c>
      <c r="I3590" s="23" t="s">
        <v>419</v>
      </c>
      <c r="J3590" s="24">
        <v>148</v>
      </c>
      <c r="K3590" s="23" t="s">
        <v>584</v>
      </c>
      <c r="L3590" s="32">
        <v>25</v>
      </c>
      <c r="M3590" s="31">
        <v>11</v>
      </c>
      <c r="N3590" s="31">
        <v>72</v>
      </c>
      <c r="O3590" s="30" t="s">
        <v>182</v>
      </c>
      <c r="P3590" s="25">
        <v>80</v>
      </c>
      <c r="Q3590" s="25">
        <v>98</v>
      </c>
      <c r="R3590" s="23" t="s">
        <v>80</v>
      </c>
      <c r="S3590" s="25">
        <v>52</v>
      </c>
      <c r="T3590" s="23" t="s">
        <v>250</v>
      </c>
    </row>
    <row r="3591" spans="1:20" x14ac:dyDescent="0.3">
      <c r="A3591" s="26">
        <v>45238</v>
      </c>
      <c r="B3591" s="23" t="s">
        <v>45</v>
      </c>
      <c r="C3591" s="23" t="s">
        <v>46</v>
      </c>
      <c r="D3591" s="23" t="s">
        <v>47</v>
      </c>
      <c r="E3591" s="25">
        <v>170</v>
      </c>
      <c r="F3591" s="24">
        <v>146</v>
      </c>
      <c r="G3591" s="24">
        <v>160</v>
      </c>
      <c r="H3591" s="24">
        <v>82</v>
      </c>
      <c r="I3591" s="23" t="s">
        <v>51</v>
      </c>
      <c r="J3591" s="24">
        <v>211</v>
      </c>
      <c r="K3591" s="23" t="s">
        <v>339</v>
      </c>
      <c r="L3591" s="32">
        <v>21</v>
      </c>
      <c r="M3591" s="31">
        <v>17</v>
      </c>
      <c r="N3591" s="31">
        <v>103</v>
      </c>
      <c r="O3591" s="30" t="s">
        <v>52</v>
      </c>
      <c r="P3591" s="25">
        <v>56</v>
      </c>
      <c r="Q3591" s="25">
        <v>96</v>
      </c>
      <c r="R3591" s="23" t="s">
        <v>51</v>
      </c>
      <c r="S3591" s="25">
        <v>47</v>
      </c>
      <c r="T3591" s="23" t="s">
        <v>52</v>
      </c>
    </row>
    <row r="3592" spans="1:20" x14ac:dyDescent="0.3">
      <c r="A3592" s="26">
        <v>45239</v>
      </c>
      <c r="B3592" s="23" t="s">
        <v>45</v>
      </c>
      <c r="C3592" s="23" t="s">
        <v>46</v>
      </c>
      <c r="D3592" s="23" t="s">
        <v>47</v>
      </c>
      <c r="E3592" s="25">
        <v>170</v>
      </c>
      <c r="F3592" s="24">
        <v>138</v>
      </c>
      <c r="G3592" s="24">
        <v>2</v>
      </c>
      <c r="H3592" s="24">
        <v>85</v>
      </c>
      <c r="I3592" s="23" t="s">
        <v>511</v>
      </c>
      <c r="J3592" s="24">
        <v>191</v>
      </c>
      <c r="K3592" s="23" t="s">
        <v>328</v>
      </c>
      <c r="L3592" s="32">
        <v>32</v>
      </c>
      <c r="M3592" s="31">
        <v>3</v>
      </c>
      <c r="N3592" s="31">
        <v>56</v>
      </c>
      <c r="O3592" s="30" t="s">
        <v>167</v>
      </c>
      <c r="P3592" s="25">
        <v>75</v>
      </c>
      <c r="Q3592" s="25">
        <v>99</v>
      </c>
      <c r="R3592" s="23" t="s">
        <v>163</v>
      </c>
      <c r="S3592" s="25">
        <v>45</v>
      </c>
      <c r="T3592" s="23" t="s">
        <v>158</v>
      </c>
    </row>
    <row r="3593" spans="1:20" x14ac:dyDescent="0.3">
      <c r="A3593" s="26">
        <v>45240</v>
      </c>
      <c r="B3593" s="23" t="s">
        <v>45</v>
      </c>
      <c r="C3593" s="23" t="s">
        <v>46</v>
      </c>
      <c r="D3593" s="23" t="s">
        <v>47</v>
      </c>
      <c r="E3593" s="25">
        <v>170</v>
      </c>
      <c r="F3593" s="24">
        <v>126</v>
      </c>
      <c r="G3593" s="24">
        <v>140</v>
      </c>
      <c r="H3593" s="24">
        <v>101</v>
      </c>
      <c r="I3593" s="23" t="s">
        <v>1077</v>
      </c>
      <c r="J3593" s="24">
        <v>150</v>
      </c>
      <c r="K3593" s="23" t="s">
        <v>51</v>
      </c>
      <c r="L3593" s="30" t="s">
        <v>116</v>
      </c>
      <c r="M3593" s="31">
        <v>6</v>
      </c>
      <c r="N3593" s="31">
        <v>53</v>
      </c>
      <c r="O3593" s="30" t="s">
        <v>174</v>
      </c>
      <c r="P3593" s="25">
        <v>83</v>
      </c>
      <c r="Q3593" s="25">
        <v>99</v>
      </c>
      <c r="R3593" s="23" t="s">
        <v>108</v>
      </c>
      <c r="S3593" s="25">
        <v>72</v>
      </c>
      <c r="T3593" s="23" t="s">
        <v>133</v>
      </c>
    </row>
    <row r="3594" spans="1:20" x14ac:dyDescent="0.3">
      <c r="A3594" s="26">
        <v>45241</v>
      </c>
      <c r="B3594" s="23" t="s">
        <v>45</v>
      </c>
      <c r="C3594" s="23" t="s">
        <v>46</v>
      </c>
      <c r="D3594" s="23" t="s">
        <v>47</v>
      </c>
      <c r="E3594" s="25">
        <v>170</v>
      </c>
      <c r="F3594" s="24">
        <v>182</v>
      </c>
      <c r="G3594" s="24">
        <v>12</v>
      </c>
      <c r="H3594" s="24">
        <v>122</v>
      </c>
      <c r="I3594" s="23" t="s">
        <v>115</v>
      </c>
      <c r="J3594" s="24">
        <v>241</v>
      </c>
      <c r="K3594" s="23" t="s">
        <v>839</v>
      </c>
      <c r="L3594" s="32">
        <v>32</v>
      </c>
      <c r="M3594" s="31">
        <v>14</v>
      </c>
      <c r="N3594" s="31">
        <v>86</v>
      </c>
      <c r="O3594" s="30" t="s">
        <v>933</v>
      </c>
      <c r="P3594" s="25">
        <v>80</v>
      </c>
      <c r="Q3594" s="25">
        <v>100</v>
      </c>
      <c r="R3594" s="23" t="s">
        <v>51</v>
      </c>
      <c r="S3594" s="25">
        <v>53</v>
      </c>
      <c r="T3594" s="23" t="s">
        <v>235</v>
      </c>
    </row>
    <row r="3595" spans="1:20" x14ac:dyDescent="0.3">
      <c r="A3595" s="26">
        <v>45242</v>
      </c>
      <c r="B3595" s="23" t="s">
        <v>45</v>
      </c>
      <c r="C3595" s="23" t="s">
        <v>46</v>
      </c>
      <c r="D3595" s="23" t="s">
        <v>47</v>
      </c>
      <c r="E3595" s="25">
        <v>170</v>
      </c>
      <c r="F3595" s="24">
        <v>146</v>
      </c>
      <c r="G3595" s="24">
        <v>0</v>
      </c>
      <c r="H3595" s="24">
        <v>103</v>
      </c>
      <c r="I3595" s="23" t="s">
        <v>705</v>
      </c>
      <c r="J3595" s="24">
        <v>188</v>
      </c>
      <c r="K3595" s="23" t="s">
        <v>428</v>
      </c>
      <c r="L3595" s="30" t="s">
        <v>84</v>
      </c>
      <c r="M3595" s="31">
        <v>3</v>
      </c>
      <c r="N3595" s="31">
        <v>47</v>
      </c>
      <c r="O3595" s="30" t="s">
        <v>107</v>
      </c>
      <c r="P3595" s="25">
        <v>87</v>
      </c>
      <c r="Q3595" s="25">
        <v>98</v>
      </c>
      <c r="R3595" s="23" t="s">
        <v>155</v>
      </c>
      <c r="S3595" s="25">
        <v>64</v>
      </c>
      <c r="T3595" s="23" t="s">
        <v>264</v>
      </c>
    </row>
    <row r="3596" spans="1:20" x14ac:dyDescent="0.3">
      <c r="A3596" s="26">
        <v>45243</v>
      </c>
      <c r="B3596" s="23" t="s">
        <v>45</v>
      </c>
      <c r="C3596" s="23" t="s">
        <v>46</v>
      </c>
      <c r="D3596" s="23" t="s">
        <v>47</v>
      </c>
      <c r="E3596" s="25">
        <v>170</v>
      </c>
      <c r="F3596" s="24">
        <v>180</v>
      </c>
      <c r="G3596" s="24">
        <v>0</v>
      </c>
      <c r="H3596" s="24">
        <v>122</v>
      </c>
      <c r="I3596" s="23" t="s">
        <v>115</v>
      </c>
      <c r="J3596" s="24">
        <v>239</v>
      </c>
      <c r="K3596" s="23" t="s">
        <v>422</v>
      </c>
      <c r="L3596" s="32">
        <v>24</v>
      </c>
      <c r="M3596" s="31">
        <v>8</v>
      </c>
      <c r="N3596" s="31">
        <v>78</v>
      </c>
      <c r="O3596" s="30" t="s">
        <v>59</v>
      </c>
      <c r="P3596" s="25">
        <v>78</v>
      </c>
      <c r="Q3596" s="25">
        <v>96</v>
      </c>
      <c r="R3596" s="23" t="s">
        <v>51</v>
      </c>
      <c r="S3596" s="25">
        <v>52</v>
      </c>
      <c r="T3596" s="23" t="s">
        <v>51</v>
      </c>
    </row>
    <row r="3597" spans="1:20" x14ac:dyDescent="0.3">
      <c r="A3597" s="26">
        <v>45244</v>
      </c>
      <c r="B3597" s="23" t="s">
        <v>45</v>
      </c>
      <c r="C3597" s="23" t="s">
        <v>46</v>
      </c>
      <c r="D3597" s="23" t="s">
        <v>47</v>
      </c>
      <c r="E3597" s="25">
        <v>170</v>
      </c>
      <c r="F3597" s="24">
        <v>156</v>
      </c>
      <c r="G3597" s="24">
        <v>88</v>
      </c>
      <c r="H3597" s="24">
        <v>116</v>
      </c>
      <c r="I3597" s="23" t="s">
        <v>758</v>
      </c>
      <c r="J3597" s="24">
        <v>197</v>
      </c>
      <c r="K3597" s="23" t="s">
        <v>674</v>
      </c>
      <c r="L3597" s="30" t="s">
        <v>263</v>
      </c>
      <c r="M3597" s="31">
        <v>6</v>
      </c>
      <c r="N3597" s="31">
        <v>89</v>
      </c>
      <c r="O3597" s="30" t="s">
        <v>209</v>
      </c>
      <c r="P3597" s="25">
        <v>95</v>
      </c>
      <c r="Q3597" s="25">
        <v>100</v>
      </c>
      <c r="R3597" s="23" t="s">
        <v>51</v>
      </c>
      <c r="S3597" s="25">
        <v>77</v>
      </c>
      <c r="T3597" s="23" t="s">
        <v>95</v>
      </c>
    </row>
    <row r="3598" spans="1:20" x14ac:dyDescent="0.3">
      <c r="A3598" s="26">
        <v>45245</v>
      </c>
      <c r="B3598" s="23" t="s">
        <v>45</v>
      </c>
      <c r="C3598" s="23" t="s">
        <v>46</v>
      </c>
      <c r="D3598" s="23" t="s">
        <v>47</v>
      </c>
      <c r="E3598" s="25">
        <v>170</v>
      </c>
      <c r="F3598" s="24">
        <v>167</v>
      </c>
      <c r="G3598" s="24">
        <v>0</v>
      </c>
      <c r="H3598" s="24">
        <v>130</v>
      </c>
      <c r="I3598" s="23" t="s">
        <v>541</v>
      </c>
      <c r="J3598" s="24">
        <v>204</v>
      </c>
      <c r="K3598" s="23" t="s">
        <v>146</v>
      </c>
      <c r="L3598" s="30" t="s">
        <v>84</v>
      </c>
      <c r="M3598" s="31">
        <v>6</v>
      </c>
      <c r="N3598" s="31">
        <v>39</v>
      </c>
      <c r="O3598" s="30" t="s">
        <v>94</v>
      </c>
      <c r="P3598" s="25">
        <v>89</v>
      </c>
      <c r="Q3598" s="25">
        <v>100</v>
      </c>
      <c r="R3598" s="23" t="s">
        <v>51</v>
      </c>
      <c r="S3598" s="25">
        <v>72</v>
      </c>
      <c r="T3598" s="23" t="s">
        <v>206</v>
      </c>
    </row>
    <row r="3599" spans="1:20" x14ac:dyDescent="0.3">
      <c r="A3599" s="26">
        <v>45246</v>
      </c>
      <c r="B3599" s="23" t="s">
        <v>45</v>
      </c>
      <c r="C3599" s="23" t="s">
        <v>46</v>
      </c>
      <c r="D3599" s="23" t="s">
        <v>47</v>
      </c>
      <c r="E3599" s="25">
        <v>170</v>
      </c>
      <c r="F3599" s="24">
        <v>144</v>
      </c>
      <c r="G3599" s="24">
        <v>8</v>
      </c>
      <c r="H3599" s="24">
        <v>127</v>
      </c>
      <c r="I3599" s="23" t="s">
        <v>310</v>
      </c>
      <c r="J3599" s="24">
        <v>162</v>
      </c>
      <c r="K3599" s="23" t="s">
        <v>697</v>
      </c>
      <c r="L3599" s="30" t="s">
        <v>84</v>
      </c>
      <c r="M3599" s="31">
        <v>6</v>
      </c>
      <c r="N3599" s="31">
        <v>53</v>
      </c>
      <c r="O3599" s="30" t="s">
        <v>226</v>
      </c>
      <c r="P3599" s="25">
        <v>94</v>
      </c>
      <c r="Q3599" s="25">
        <v>100</v>
      </c>
      <c r="R3599" s="23" t="s">
        <v>51</v>
      </c>
      <c r="S3599" s="25">
        <v>87</v>
      </c>
      <c r="T3599" s="23" t="s">
        <v>169</v>
      </c>
    </row>
    <row r="3600" spans="1:20" x14ac:dyDescent="0.3">
      <c r="A3600" s="26">
        <v>45247</v>
      </c>
      <c r="B3600" s="23" t="s">
        <v>45</v>
      </c>
      <c r="C3600" s="23" t="s">
        <v>46</v>
      </c>
      <c r="D3600" s="23" t="s">
        <v>47</v>
      </c>
      <c r="E3600" s="25">
        <v>170</v>
      </c>
      <c r="F3600" s="24">
        <v>142</v>
      </c>
      <c r="G3600" s="24">
        <v>0</v>
      </c>
      <c r="H3600" s="24">
        <v>87</v>
      </c>
      <c r="I3600" s="23" t="s">
        <v>733</v>
      </c>
      <c r="J3600" s="24">
        <v>197</v>
      </c>
      <c r="K3600" s="23" t="s">
        <v>126</v>
      </c>
      <c r="L3600" s="30" t="s">
        <v>132</v>
      </c>
      <c r="M3600" s="31">
        <v>3</v>
      </c>
      <c r="N3600" s="31">
        <v>39</v>
      </c>
      <c r="O3600" s="30" t="s">
        <v>193</v>
      </c>
      <c r="P3600" s="25">
        <v>81</v>
      </c>
      <c r="Q3600" s="25">
        <v>99</v>
      </c>
      <c r="R3600" s="23" t="s">
        <v>51</v>
      </c>
      <c r="S3600" s="25">
        <v>55</v>
      </c>
      <c r="T3600" s="23" t="s">
        <v>89</v>
      </c>
    </row>
    <row r="3601" spans="1:20" x14ac:dyDescent="0.3">
      <c r="A3601" s="26">
        <v>45248</v>
      </c>
      <c r="B3601" s="23" t="s">
        <v>45</v>
      </c>
      <c r="C3601" s="23" t="s">
        <v>46</v>
      </c>
      <c r="D3601" s="23" t="s">
        <v>47</v>
      </c>
      <c r="E3601" s="25">
        <v>170</v>
      </c>
      <c r="F3601" s="24">
        <v>136</v>
      </c>
      <c r="G3601" s="24">
        <v>0</v>
      </c>
      <c r="H3601" s="24">
        <v>69</v>
      </c>
      <c r="I3601" s="23" t="s">
        <v>51</v>
      </c>
      <c r="J3601" s="24">
        <v>204</v>
      </c>
      <c r="K3601" s="23" t="s">
        <v>412</v>
      </c>
      <c r="L3601" s="32">
        <v>24</v>
      </c>
      <c r="M3601" s="31">
        <v>3</v>
      </c>
      <c r="N3601" s="31">
        <v>28</v>
      </c>
      <c r="O3601" s="30" t="s">
        <v>206</v>
      </c>
      <c r="P3601" s="25">
        <v>88</v>
      </c>
      <c r="Q3601" s="25">
        <v>100</v>
      </c>
      <c r="R3601" s="23" t="s">
        <v>51</v>
      </c>
      <c r="S3601" s="25">
        <v>69</v>
      </c>
      <c r="T3601" s="23" t="s">
        <v>89</v>
      </c>
    </row>
    <row r="3602" spans="1:20" x14ac:dyDescent="0.3">
      <c r="A3602" s="26">
        <v>45249</v>
      </c>
      <c r="B3602" s="23" t="s">
        <v>45</v>
      </c>
      <c r="C3602" s="23" t="s">
        <v>46</v>
      </c>
      <c r="D3602" s="23" t="s">
        <v>47</v>
      </c>
      <c r="E3602" s="25">
        <v>170</v>
      </c>
      <c r="F3602" s="24">
        <v>142</v>
      </c>
      <c r="G3602" s="24">
        <v>0</v>
      </c>
      <c r="H3602" s="24">
        <v>79</v>
      </c>
      <c r="I3602" s="23" t="s">
        <v>1055</v>
      </c>
      <c r="J3602" s="24">
        <v>205</v>
      </c>
      <c r="K3602" s="23" t="s">
        <v>748</v>
      </c>
      <c r="L3602" s="30" t="s">
        <v>263</v>
      </c>
      <c r="M3602" s="31">
        <v>6</v>
      </c>
      <c r="N3602" s="31">
        <v>50</v>
      </c>
      <c r="O3602" s="30" t="s">
        <v>64</v>
      </c>
      <c r="P3602" s="25">
        <v>86</v>
      </c>
      <c r="Q3602" s="25">
        <v>100</v>
      </c>
      <c r="R3602" s="23" t="s">
        <v>51</v>
      </c>
      <c r="S3602" s="25">
        <v>66</v>
      </c>
      <c r="T3602" s="23" t="s">
        <v>121</v>
      </c>
    </row>
    <row r="3603" spans="1:20" x14ac:dyDescent="0.3">
      <c r="A3603" s="26">
        <v>45250</v>
      </c>
      <c r="B3603" s="23" t="s">
        <v>45</v>
      </c>
      <c r="C3603" s="23" t="s">
        <v>46</v>
      </c>
      <c r="D3603" s="23" t="s">
        <v>47</v>
      </c>
      <c r="E3603" s="25">
        <v>170</v>
      </c>
      <c r="F3603" s="24">
        <v>113</v>
      </c>
      <c r="G3603" s="24">
        <v>126</v>
      </c>
      <c r="H3603" s="24">
        <v>90</v>
      </c>
      <c r="I3603" s="23" t="s">
        <v>370</v>
      </c>
      <c r="J3603" s="24">
        <v>136</v>
      </c>
      <c r="K3603" s="23" t="s">
        <v>702</v>
      </c>
      <c r="L3603" s="32">
        <v>36</v>
      </c>
      <c r="M3603" s="31">
        <v>0</v>
      </c>
      <c r="N3603" s="31">
        <v>53</v>
      </c>
      <c r="O3603" s="30" t="s">
        <v>104</v>
      </c>
      <c r="P3603" s="25">
        <v>96</v>
      </c>
      <c r="Q3603" s="25">
        <v>100</v>
      </c>
      <c r="R3603" s="23" t="s">
        <v>51</v>
      </c>
      <c r="S3603" s="25">
        <v>86</v>
      </c>
      <c r="T3603" s="23" t="s">
        <v>121</v>
      </c>
    </row>
    <row r="3604" spans="1:20" x14ac:dyDescent="0.3">
      <c r="A3604" s="26">
        <v>45251</v>
      </c>
      <c r="B3604" s="23" t="s">
        <v>45</v>
      </c>
      <c r="C3604" s="23" t="s">
        <v>46</v>
      </c>
      <c r="D3604" s="23" t="s">
        <v>47</v>
      </c>
      <c r="E3604" s="25">
        <v>170</v>
      </c>
      <c r="F3604" s="24">
        <v>102</v>
      </c>
      <c r="G3604" s="24">
        <v>176</v>
      </c>
      <c r="H3604" s="24">
        <v>86</v>
      </c>
      <c r="I3604" s="23" t="s">
        <v>51</v>
      </c>
      <c r="J3604" s="24">
        <v>117</v>
      </c>
      <c r="K3604" s="23" t="s">
        <v>372</v>
      </c>
      <c r="L3604" s="32">
        <v>26</v>
      </c>
      <c r="M3604" s="31">
        <v>8</v>
      </c>
      <c r="N3604" s="31">
        <v>50</v>
      </c>
      <c r="O3604" s="30" t="s">
        <v>61</v>
      </c>
      <c r="P3604" s="25">
        <v>93</v>
      </c>
      <c r="Q3604" s="25">
        <v>100</v>
      </c>
      <c r="R3604" s="23" t="s">
        <v>51</v>
      </c>
      <c r="S3604" s="25">
        <v>84</v>
      </c>
      <c r="T3604" s="23" t="s">
        <v>215</v>
      </c>
    </row>
    <row r="3605" spans="1:20" x14ac:dyDescent="0.3">
      <c r="A3605" s="26">
        <v>45252</v>
      </c>
      <c r="B3605" s="23" t="s">
        <v>45</v>
      </c>
      <c r="C3605" s="23" t="s">
        <v>46</v>
      </c>
      <c r="D3605" s="23" t="s">
        <v>47</v>
      </c>
      <c r="E3605" s="25">
        <v>170</v>
      </c>
      <c r="F3605" s="24">
        <v>108</v>
      </c>
      <c r="G3605" s="24">
        <v>44</v>
      </c>
      <c r="H3605" s="24">
        <v>87</v>
      </c>
      <c r="I3605" s="23" t="s">
        <v>272</v>
      </c>
      <c r="J3605" s="24">
        <v>130</v>
      </c>
      <c r="K3605" s="23" t="s">
        <v>391</v>
      </c>
      <c r="L3605" s="30" t="s">
        <v>401</v>
      </c>
      <c r="M3605" s="31">
        <v>3</v>
      </c>
      <c r="N3605" s="31">
        <v>42</v>
      </c>
      <c r="O3605" s="30" t="s">
        <v>307</v>
      </c>
      <c r="P3605" s="25">
        <v>95</v>
      </c>
      <c r="Q3605" s="25">
        <v>100</v>
      </c>
      <c r="R3605" s="23" t="s">
        <v>51</v>
      </c>
      <c r="S3605" s="25">
        <v>81</v>
      </c>
      <c r="T3605" s="23" t="s">
        <v>81</v>
      </c>
    </row>
    <row r="3606" spans="1:20" x14ac:dyDescent="0.3">
      <c r="A3606" s="26">
        <v>45253</v>
      </c>
      <c r="B3606" s="23" t="s">
        <v>45</v>
      </c>
      <c r="C3606" s="23" t="s">
        <v>46</v>
      </c>
      <c r="D3606" s="23" t="s">
        <v>47</v>
      </c>
      <c r="E3606" s="25">
        <v>170</v>
      </c>
      <c r="F3606" s="24">
        <v>108</v>
      </c>
      <c r="G3606" s="24">
        <v>0</v>
      </c>
      <c r="H3606" s="24">
        <v>62</v>
      </c>
      <c r="I3606" s="23" t="s">
        <v>100</v>
      </c>
      <c r="J3606" s="24">
        <v>155</v>
      </c>
      <c r="K3606" s="23" t="s">
        <v>87</v>
      </c>
      <c r="L3606" s="30" t="s">
        <v>116</v>
      </c>
      <c r="M3606" s="31">
        <v>0</v>
      </c>
      <c r="N3606" s="31">
        <v>47</v>
      </c>
      <c r="O3606" s="30" t="s">
        <v>71</v>
      </c>
      <c r="P3606" s="25">
        <v>83</v>
      </c>
      <c r="Q3606" s="25">
        <v>100</v>
      </c>
      <c r="R3606" s="23" t="s">
        <v>51</v>
      </c>
      <c r="S3606" s="25">
        <v>61</v>
      </c>
      <c r="T3606" s="23" t="s">
        <v>215</v>
      </c>
    </row>
    <row r="3607" spans="1:20" x14ac:dyDescent="0.3">
      <c r="A3607" s="26">
        <v>45254</v>
      </c>
      <c r="B3607" s="23" t="s">
        <v>45</v>
      </c>
      <c r="C3607" s="23" t="s">
        <v>46</v>
      </c>
      <c r="D3607" s="23" t="s">
        <v>47</v>
      </c>
      <c r="E3607" s="25">
        <v>170</v>
      </c>
      <c r="F3607" s="24">
        <v>97</v>
      </c>
      <c r="G3607" s="24">
        <v>0</v>
      </c>
      <c r="H3607" s="24">
        <v>38</v>
      </c>
      <c r="I3607" s="23" t="s">
        <v>251</v>
      </c>
      <c r="J3607" s="24">
        <v>156</v>
      </c>
      <c r="K3607" s="23" t="s">
        <v>707</v>
      </c>
      <c r="L3607" s="30" t="s">
        <v>84</v>
      </c>
      <c r="M3607" s="31">
        <v>3</v>
      </c>
      <c r="N3607" s="31">
        <v>33</v>
      </c>
      <c r="O3607" s="30" t="s">
        <v>52</v>
      </c>
      <c r="P3607" s="25">
        <v>86</v>
      </c>
      <c r="Q3607" s="25">
        <v>100</v>
      </c>
      <c r="R3607" s="23" t="s">
        <v>51</v>
      </c>
      <c r="S3607" s="25">
        <v>65</v>
      </c>
      <c r="T3607" s="23" t="s">
        <v>52</v>
      </c>
    </row>
    <row r="3608" spans="1:20" x14ac:dyDescent="0.3">
      <c r="A3608" s="26">
        <v>45255</v>
      </c>
      <c r="B3608" s="23" t="s">
        <v>45</v>
      </c>
      <c r="C3608" s="23" t="s">
        <v>46</v>
      </c>
      <c r="D3608" s="23" t="s">
        <v>47</v>
      </c>
      <c r="E3608" s="25">
        <v>170</v>
      </c>
      <c r="F3608" s="24">
        <v>109</v>
      </c>
      <c r="G3608" s="24">
        <v>0</v>
      </c>
      <c r="H3608" s="24">
        <v>53</v>
      </c>
      <c r="I3608" s="23" t="s">
        <v>378</v>
      </c>
      <c r="J3608" s="24">
        <v>165</v>
      </c>
      <c r="K3608" s="23" t="s">
        <v>339</v>
      </c>
      <c r="L3608" s="32">
        <v>28</v>
      </c>
      <c r="M3608" s="31">
        <v>6</v>
      </c>
      <c r="N3608" s="31">
        <v>33</v>
      </c>
      <c r="O3608" s="30" t="s">
        <v>183</v>
      </c>
      <c r="P3608" s="25">
        <v>86</v>
      </c>
      <c r="Q3608" s="25">
        <v>100</v>
      </c>
      <c r="R3608" s="23" t="s">
        <v>177</v>
      </c>
      <c r="S3608" s="25">
        <v>65</v>
      </c>
      <c r="T3608" s="23" t="s">
        <v>71</v>
      </c>
    </row>
    <row r="3609" spans="1:20" x14ac:dyDescent="0.3">
      <c r="A3609" s="26">
        <v>45256</v>
      </c>
      <c r="B3609" s="23" t="s">
        <v>45</v>
      </c>
      <c r="C3609" s="23" t="s">
        <v>46</v>
      </c>
      <c r="D3609" s="23" t="s">
        <v>47</v>
      </c>
      <c r="E3609" s="25">
        <v>170</v>
      </c>
      <c r="F3609" s="24">
        <v>96</v>
      </c>
      <c r="G3609" s="24">
        <v>18</v>
      </c>
      <c r="H3609" s="24">
        <v>40</v>
      </c>
      <c r="I3609" s="23" t="s">
        <v>1187</v>
      </c>
      <c r="J3609" s="24">
        <v>153</v>
      </c>
      <c r="K3609" s="23" t="s">
        <v>702</v>
      </c>
      <c r="L3609" s="30" t="s">
        <v>401</v>
      </c>
      <c r="M3609" s="31">
        <v>3</v>
      </c>
      <c r="N3609" s="31">
        <v>33</v>
      </c>
      <c r="O3609" s="30" t="s">
        <v>235</v>
      </c>
      <c r="P3609" s="25">
        <v>87</v>
      </c>
      <c r="Q3609" s="25">
        <v>99</v>
      </c>
      <c r="R3609" s="23" t="s">
        <v>51</v>
      </c>
      <c r="S3609" s="25">
        <v>67</v>
      </c>
      <c r="T3609" s="23" t="s">
        <v>50</v>
      </c>
    </row>
    <row r="3610" spans="1:20" x14ac:dyDescent="0.3">
      <c r="A3610" s="26">
        <v>45257</v>
      </c>
      <c r="B3610" s="23" t="s">
        <v>45</v>
      </c>
      <c r="C3610" s="23" t="s">
        <v>46</v>
      </c>
      <c r="D3610" s="23" t="s">
        <v>47</v>
      </c>
      <c r="E3610" s="25">
        <v>170</v>
      </c>
      <c r="F3610" s="24">
        <v>105</v>
      </c>
      <c r="G3610" s="24">
        <v>110</v>
      </c>
      <c r="H3610" s="24">
        <v>85</v>
      </c>
      <c r="I3610" s="23" t="s">
        <v>1188</v>
      </c>
      <c r="J3610" s="24">
        <v>125</v>
      </c>
      <c r="K3610" s="23" t="s">
        <v>1189</v>
      </c>
      <c r="L3610" s="30" t="s">
        <v>102</v>
      </c>
      <c r="M3610" s="31">
        <v>0</v>
      </c>
      <c r="N3610" s="31">
        <v>22</v>
      </c>
      <c r="O3610" s="30" t="s">
        <v>286</v>
      </c>
      <c r="P3610" s="25">
        <v>99</v>
      </c>
      <c r="Q3610" s="25">
        <v>100</v>
      </c>
      <c r="R3610" s="23" t="s">
        <v>51</v>
      </c>
      <c r="S3610" s="25">
        <v>90</v>
      </c>
      <c r="T3610" s="23" t="s">
        <v>184</v>
      </c>
    </row>
    <row r="3611" spans="1:20" x14ac:dyDescent="0.3">
      <c r="A3611" s="26">
        <v>45258</v>
      </c>
      <c r="B3611" s="23" t="s">
        <v>45</v>
      </c>
      <c r="C3611" s="23" t="s">
        <v>46</v>
      </c>
      <c r="D3611" s="23" t="s">
        <v>47</v>
      </c>
      <c r="E3611" s="25">
        <v>170</v>
      </c>
      <c r="F3611" s="24">
        <v>126</v>
      </c>
      <c r="G3611" s="24">
        <v>60</v>
      </c>
      <c r="H3611" s="24">
        <v>109</v>
      </c>
      <c r="I3611" s="23" t="s">
        <v>875</v>
      </c>
      <c r="J3611" s="24">
        <v>142</v>
      </c>
      <c r="K3611" s="23" t="s">
        <v>443</v>
      </c>
      <c r="L3611" s="30" t="s">
        <v>116</v>
      </c>
      <c r="M3611" s="31">
        <v>0</v>
      </c>
      <c r="N3611" s="31">
        <v>22</v>
      </c>
      <c r="O3611" s="30" t="s">
        <v>177</v>
      </c>
      <c r="P3611" s="25">
        <v>98</v>
      </c>
      <c r="Q3611" s="25">
        <v>100</v>
      </c>
      <c r="R3611" s="23" t="s">
        <v>51</v>
      </c>
      <c r="S3611" s="25">
        <v>94</v>
      </c>
      <c r="T3611" s="23" t="s">
        <v>135</v>
      </c>
    </row>
    <row r="3612" spans="1:20" x14ac:dyDescent="0.3">
      <c r="A3612" s="26">
        <v>45259</v>
      </c>
      <c r="B3612" s="23" t="s">
        <v>45</v>
      </c>
      <c r="C3612" s="23" t="s">
        <v>46</v>
      </c>
      <c r="D3612" s="23" t="s">
        <v>47</v>
      </c>
      <c r="E3612" s="25">
        <v>170</v>
      </c>
      <c r="F3612" s="24">
        <v>144</v>
      </c>
      <c r="G3612" s="24">
        <v>94</v>
      </c>
      <c r="H3612" s="24">
        <v>115</v>
      </c>
      <c r="I3612" s="23" t="s">
        <v>51</v>
      </c>
      <c r="J3612" s="24">
        <v>173</v>
      </c>
      <c r="K3612" s="23" t="s">
        <v>297</v>
      </c>
      <c r="L3612" s="32">
        <v>99</v>
      </c>
      <c r="M3612" s="31">
        <v>3</v>
      </c>
      <c r="N3612" s="31">
        <v>36</v>
      </c>
      <c r="O3612" s="30" t="s">
        <v>51</v>
      </c>
      <c r="P3612" s="25">
        <v>96</v>
      </c>
      <c r="Q3612" s="25">
        <v>100</v>
      </c>
      <c r="R3612" s="23" t="s">
        <v>51</v>
      </c>
      <c r="S3612" s="25">
        <v>84</v>
      </c>
      <c r="T3612" s="23" t="s">
        <v>121</v>
      </c>
    </row>
    <row r="3613" spans="1:20" x14ac:dyDescent="0.3">
      <c r="A3613" s="26">
        <v>45260</v>
      </c>
      <c r="B3613" s="23" t="s">
        <v>45</v>
      </c>
      <c r="C3613" s="23" t="s">
        <v>46</v>
      </c>
      <c r="D3613" s="23" t="s">
        <v>47</v>
      </c>
      <c r="E3613" s="25">
        <v>170</v>
      </c>
      <c r="F3613" s="24">
        <v>104</v>
      </c>
      <c r="G3613" s="24">
        <v>54</v>
      </c>
      <c r="H3613" s="24">
        <v>67</v>
      </c>
      <c r="I3613" s="23" t="s">
        <v>88</v>
      </c>
      <c r="J3613" s="24">
        <v>142</v>
      </c>
      <c r="K3613" s="23" t="s">
        <v>67</v>
      </c>
      <c r="L3613" s="30" t="s">
        <v>263</v>
      </c>
      <c r="M3613" s="31">
        <v>3</v>
      </c>
      <c r="N3613" s="31">
        <v>44</v>
      </c>
      <c r="O3613" s="30" t="s">
        <v>70</v>
      </c>
      <c r="P3613" s="25">
        <v>95</v>
      </c>
      <c r="Q3613" s="25">
        <v>99</v>
      </c>
      <c r="R3613" s="23" t="s">
        <v>51</v>
      </c>
      <c r="S3613" s="25">
        <v>91</v>
      </c>
      <c r="T3613" s="23" t="s">
        <v>277</v>
      </c>
    </row>
    <row r="3614" spans="1:20" x14ac:dyDescent="0.3">
      <c r="A3614" s="26">
        <v>45261</v>
      </c>
      <c r="B3614" s="23" t="s">
        <v>45</v>
      </c>
      <c r="C3614" s="23" t="s">
        <v>46</v>
      </c>
      <c r="D3614" s="23" t="s">
        <v>47</v>
      </c>
      <c r="E3614" s="25">
        <v>170</v>
      </c>
      <c r="F3614" s="24">
        <v>90</v>
      </c>
      <c r="G3614" s="24">
        <v>92</v>
      </c>
      <c r="H3614" s="24">
        <v>52</v>
      </c>
      <c r="I3614" s="23" t="s">
        <v>710</v>
      </c>
      <c r="J3614" s="24">
        <v>128</v>
      </c>
      <c r="K3614" s="23" t="s">
        <v>508</v>
      </c>
      <c r="L3614" s="32">
        <v>24</v>
      </c>
      <c r="M3614" s="31">
        <v>14</v>
      </c>
      <c r="N3614" s="31">
        <v>89</v>
      </c>
      <c r="O3614" s="30" t="s">
        <v>94</v>
      </c>
      <c r="P3614" s="25">
        <v>82</v>
      </c>
      <c r="Q3614" s="25">
        <v>100</v>
      </c>
      <c r="R3614" s="23" t="s">
        <v>51</v>
      </c>
      <c r="S3614" s="25">
        <v>63</v>
      </c>
      <c r="T3614" s="23" t="s">
        <v>52</v>
      </c>
    </row>
    <row r="3615" spans="1:20" x14ac:dyDescent="0.3">
      <c r="A3615" s="26">
        <v>45262</v>
      </c>
      <c r="B3615" s="23" t="s">
        <v>45</v>
      </c>
      <c r="C3615" s="23" t="s">
        <v>46</v>
      </c>
      <c r="D3615" s="23" t="s">
        <v>47</v>
      </c>
      <c r="E3615" s="25">
        <v>170</v>
      </c>
      <c r="F3615" s="24">
        <v>76</v>
      </c>
      <c r="G3615" s="24">
        <v>18</v>
      </c>
      <c r="H3615" s="24">
        <v>38</v>
      </c>
      <c r="I3615" s="23" t="s">
        <v>399</v>
      </c>
      <c r="J3615" s="24">
        <v>114</v>
      </c>
      <c r="K3615" s="23" t="s">
        <v>873</v>
      </c>
      <c r="L3615" s="32">
        <v>15</v>
      </c>
      <c r="M3615" s="31">
        <v>3</v>
      </c>
      <c r="N3615" s="31">
        <v>33</v>
      </c>
      <c r="O3615" s="30" t="s">
        <v>249</v>
      </c>
      <c r="P3615" s="25">
        <v>94</v>
      </c>
      <c r="Q3615" s="25">
        <v>99</v>
      </c>
      <c r="R3615" s="23" t="s">
        <v>51</v>
      </c>
      <c r="S3615" s="25">
        <v>80</v>
      </c>
      <c r="T3615" s="23" t="s">
        <v>146</v>
      </c>
    </row>
    <row r="3616" spans="1:20" x14ac:dyDescent="0.3">
      <c r="A3616" s="26">
        <v>45263</v>
      </c>
      <c r="B3616" s="23" t="s">
        <v>45</v>
      </c>
      <c r="C3616" s="23" t="s">
        <v>46</v>
      </c>
      <c r="D3616" s="23" t="s">
        <v>47</v>
      </c>
      <c r="E3616" s="25">
        <v>170</v>
      </c>
      <c r="F3616" s="24">
        <v>79</v>
      </c>
      <c r="G3616" s="24">
        <v>2</v>
      </c>
      <c r="H3616" s="24">
        <v>17</v>
      </c>
      <c r="I3616" s="23" t="s">
        <v>363</v>
      </c>
      <c r="J3616" s="24">
        <v>141</v>
      </c>
      <c r="K3616" s="23" t="s">
        <v>874</v>
      </c>
      <c r="L3616" s="32">
        <v>25</v>
      </c>
      <c r="M3616" s="31">
        <v>22</v>
      </c>
      <c r="N3616" s="31">
        <v>114</v>
      </c>
      <c r="O3616" s="30" t="s">
        <v>933</v>
      </c>
      <c r="P3616" s="25">
        <v>66</v>
      </c>
      <c r="Q3616" s="25">
        <v>99</v>
      </c>
      <c r="R3616" s="23" t="s">
        <v>644</v>
      </c>
      <c r="S3616" s="25">
        <v>49</v>
      </c>
      <c r="T3616" s="23" t="s">
        <v>51</v>
      </c>
    </row>
    <row r="3617" spans="1:20" x14ac:dyDescent="0.3">
      <c r="A3617" s="26">
        <v>45264</v>
      </c>
      <c r="B3617" s="23" t="s">
        <v>45</v>
      </c>
      <c r="C3617" s="23" t="s">
        <v>46</v>
      </c>
      <c r="D3617" s="23" t="s">
        <v>47</v>
      </c>
      <c r="E3617" s="25">
        <v>170</v>
      </c>
      <c r="F3617" s="24">
        <v>100</v>
      </c>
      <c r="G3617" s="24">
        <v>26</v>
      </c>
      <c r="H3617" s="24">
        <v>56</v>
      </c>
      <c r="I3617" s="23" t="s">
        <v>62</v>
      </c>
      <c r="J3617" s="24">
        <v>144</v>
      </c>
      <c r="K3617" s="23" t="s">
        <v>876</v>
      </c>
      <c r="L3617" s="32">
        <v>21</v>
      </c>
      <c r="M3617" s="31">
        <v>11</v>
      </c>
      <c r="N3617" s="31">
        <v>122</v>
      </c>
      <c r="O3617" s="30" t="s">
        <v>135</v>
      </c>
      <c r="P3617" s="25">
        <v>72</v>
      </c>
      <c r="Q3617" s="25">
        <v>98</v>
      </c>
      <c r="R3617" s="23" t="s">
        <v>142</v>
      </c>
      <c r="S3617" s="25">
        <v>52</v>
      </c>
      <c r="T3617" s="23" t="s">
        <v>66</v>
      </c>
    </row>
    <row r="3618" spans="1:20" x14ac:dyDescent="0.3">
      <c r="A3618" s="26">
        <v>45265</v>
      </c>
      <c r="B3618" s="23" t="s">
        <v>45</v>
      </c>
      <c r="C3618" s="23" t="s">
        <v>46</v>
      </c>
      <c r="D3618" s="23" t="s">
        <v>47</v>
      </c>
      <c r="E3618" s="25">
        <v>170</v>
      </c>
      <c r="F3618" s="24">
        <v>70</v>
      </c>
      <c r="G3618" s="24">
        <v>0</v>
      </c>
      <c r="H3618" s="24">
        <v>28</v>
      </c>
      <c r="I3618" s="23" t="s">
        <v>272</v>
      </c>
      <c r="J3618" s="24">
        <v>112</v>
      </c>
      <c r="K3618" s="23" t="s">
        <v>101</v>
      </c>
      <c r="L3618" s="30" t="s">
        <v>533</v>
      </c>
      <c r="M3618" s="31">
        <v>0</v>
      </c>
      <c r="N3618" s="31">
        <v>17</v>
      </c>
      <c r="O3618" s="30" t="s">
        <v>60</v>
      </c>
      <c r="P3618" s="25">
        <v>89</v>
      </c>
      <c r="Q3618" s="25">
        <v>100</v>
      </c>
      <c r="R3618" s="23" t="s">
        <v>51</v>
      </c>
      <c r="S3618" s="25">
        <v>70</v>
      </c>
      <c r="T3618" s="23" t="s">
        <v>146</v>
      </c>
    </row>
    <row r="3619" spans="1:20" x14ac:dyDescent="0.3">
      <c r="A3619" s="26">
        <v>45266</v>
      </c>
      <c r="B3619" s="23" t="s">
        <v>45</v>
      </c>
      <c r="C3619" s="23" t="s">
        <v>46</v>
      </c>
      <c r="D3619" s="23" t="s">
        <v>47</v>
      </c>
      <c r="E3619" s="25">
        <v>170</v>
      </c>
      <c r="F3619" s="24">
        <v>54</v>
      </c>
      <c r="G3619" s="24">
        <v>38</v>
      </c>
      <c r="H3619" s="24">
        <v>8</v>
      </c>
      <c r="I3619" s="23" t="s">
        <v>280</v>
      </c>
      <c r="J3619" s="24">
        <v>101</v>
      </c>
      <c r="K3619" s="23" t="s">
        <v>200</v>
      </c>
      <c r="L3619" s="30" t="s">
        <v>84</v>
      </c>
      <c r="M3619" s="31">
        <v>3</v>
      </c>
      <c r="N3619" s="31">
        <v>39</v>
      </c>
      <c r="O3619" s="30" t="s">
        <v>88</v>
      </c>
      <c r="P3619" s="25">
        <v>89</v>
      </c>
      <c r="Q3619" s="25">
        <v>100</v>
      </c>
      <c r="R3619" s="23" t="s">
        <v>51</v>
      </c>
      <c r="S3619" s="25">
        <v>66</v>
      </c>
      <c r="T3619" s="23" t="s">
        <v>135</v>
      </c>
    </row>
    <row r="3620" spans="1:20" x14ac:dyDescent="0.3">
      <c r="A3620" s="26">
        <v>45267</v>
      </c>
      <c r="B3620" s="23" t="s">
        <v>45</v>
      </c>
      <c r="C3620" s="23" t="s">
        <v>46</v>
      </c>
      <c r="D3620" s="23" t="s">
        <v>47</v>
      </c>
      <c r="E3620" s="25">
        <v>170</v>
      </c>
      <c r="F3620" s="24">
        <v>110</v>
      </c>
      <c r="G3620" s="24">
        <v>54</v>
      </c>
      <c r="H3620" s="24">
        <v>45</v>
      </c>
      <c r="I3620" s="23" t="s">
        <v>600</v>
      </c>
      <c r="J3620" s="24">
        <v>175</v>
      </c>
      <c r="K3620" s="23" t="s">
        <v>574</v>
      </c>
      <c r="L3620" s="32">
        <v>13</v>
      </c>
      <c r="M3620" s="31">
        <v>19</v>
      </c>
      <c r="N3620" s="31">
        <v>117</v>
      </c>
      <c r="O3620" s="30" t="s">
        <v>434</v>
      </c>
      <c r="P3620" s="25">
        <v>73</v>
      </c>
      <c r="Q3620" s="25">
        <v>99</v>
      </c>
      <c r="R3620" s="23" t="s">
        <v>51</v>
      </c>
      <c r="S3620" s="25">
        <v>56</v>
      </c>
      <c r="T3620" s="23" t="s">
        <v>475</v>
      </c>
    </row>
    <row r="3621" spans="1:20" x14ac:dyDescent="0.3">
      <c r="A3621" s="26">
        <v>45268</v>
      </c>
      <c r="B3621" s="23" t="s">
        <v>45</v>
      </c>
      <c r="C3621" s="23" t="s">
        <v>46</v>
      </c>
      <c r="D3621" s="23" t="s">
        <v>47</v>
      </c>
      <c r="E3621" s="25">
        <v>170</v>
      </c>
      <c r="F3621" s="24">
        <v>101</v>
      </c>
      <c r="G3621" s="24">
        <v>0</v>
      </c>
      <c r="H3621" s="24">
        <v>75</v>
      </c>
      <c r="I3621" s="23" t="s">
        <v>51</v>
      </c>
      <c r="J3621" s="24">
        <v>127</v>
      </c>
      <c r="K3621" s="23" t="s">
        <v>839</v>
      </c>
      <c r="L3621" s="32">
        <v>25</v>
      </c>
      <c r="M3621" s="31">
        <v>17</v>
      </c>
      <c r="N3621" s="31">
        <v>122</v>
      </c>
      <c r="O3621" s="30" t="s">
        <v>70</v>
      </c>
      <c r="P3621" s="25">
        <v>85</v>
      </c>
      <c r="Q3621" s="25">
        <v>99</v>
      </c>
      <c r="R3621" s="23" t="s">
        <v>80</v>
      </c>
      <c r="S3621" s="25">
        <v>71</v>
      </c>
      <c r="T3621" s="23" t="s">
        <v>120</v>
      </c>
    </row>
    <row r="3622" spans="1:20" x14ac:dyDescent="0.3">
      <c r="A3622" s="26">
        <v>45269</v>
      </c>
      <c r="B3622" s="23" t="s">
        <v>45</v>
      </c>
      <c r="C3622" s="23" t="s">
        <v>46</v>
      </c>
      <c r="D3622" s="23" t="s">
        <v>47</v>
      </c>
      <c r="E3622" s="25">
        <v>170</v>
      </c>
      <c r="F3622" s="24">
        <v>146</v>
      </c>
      <c r="G3622" s="24">
        <v>2</v>
      </c>
      <c r="H3622" s="24">
        <v>63</v>
      </c>
      <c r="I3622" s="23" t="s">
        <v>506</v>
      </c>
      <c r="J3622" s="24">
        <v>229</v>
      </c>
      <c r="K3622" s="23" t="s">
        <v>49</v>
      </c>
      <c r="L3622" s="32">
        <v>30</v>
      </c>
      <c r="M3622" s="31">
        <v>8</v>
      </c>
      <c r="N3622" s="31">
        <v>147</v>
      </c>
      <c r="O3622" s="30" t="s">
        <v>61</v>
      </c>
      <c r="P3622" s="25">
        <v>87</v>
      </c>
      <c r="Q3622" s="25">
        <v>100</v>
      </c>
      <c r="R3622" s="23" t="s">
        <v>51</v>
      </c>
      <c r="S3622" s="25">
        <v>55</v>
      </c>
      <c r="T3622" s="23" t="s">
        <v>135</v>
      </c>
    </row>
    <row r="3623" spans="1:20" x14ac:dyDescent="0.3">
      <c r="A3623" s="26">
        <v>45270</v>
      </c>
      <c r="B3623" s="23" t="s">
        <v>45</v>
      </c>
      <c r="C3623" s="23" t="s">
        <v>46</v>
      </c>
      <c r="D3623" s="23" t="s">
        <v>47</v>
      </c>
      <c r="E3623" s="25">
        <v>170</v>
      </c>
      <c r="F3623" s="24">
        <v>133</v>
      </c>
      <c r="G3623" s="24">
        <v>0</v>
      </c>
      <c r="H3623" s="24">
        <v>103</v>
      </c>
      <c r="I3623" s="23" t="s">
        <v>531</v>
      </c>
      <c r="J3623" s="24">
        <v>163</v>
      </c>
      <c r="K3623" s="23" t="s">
        <v>702</v>
      </c>
      <c r="L3623" s="32">
        <v>11</v>
      </c>
      <c r="M3623" s="31">
        <v>0</v>
      </c>
      <c r="N3623" s="31">
        <v>42</v>
      </c>
      <c r="O3623" s="30" t="s">
        <v>434</v>
      </c>
      <c r="P3623" s="25">
        <v>93</v>
      </c>
      <c r="Q3623" s="25">
        <v>100</v>
      </c>
      <c r="R3623" s="23" t="s">
        <v>51</v>
      </c>
      <c r="S3623" s="25">
        <v>86</v>
      </c>
      <c r="T3623" s="23" t="s">
        <v>91</v>
      </c>
    </row>
    <row r="3624" spans="1:20" x14ac:dyDescent="0.3">
      <c r="A3624" s="26">
        <v>45271</v>
      </c>
      <c r="B3624" s="23" t="s">
        <v>45</v>
      </c>
      <c r="C3624" s="23" t="s">
        <v>46</v>
      </c>
      <c r="D3624" s="23" t="s">
        <v>47</v>
      </c>
      <c r="E3624" s="25">
        <v>170</v>
      </c>
      <c r="F3624" s="24">
        <v>120</v>
      </c>
      <c r="G3624" s="24">
        <v>48</v>
      </c>
      <c r="H3624" s="24">
        <v>80</v>
      </c>
      <c r="I3624" s="23" t="s">
        <v>51</v>
      </c>
      <c r="J3624" s="24">
        <v>159</v>
      </c>
      <c r="K3624" s="23" t="s">
        <v>696</v>
      </c>
      <c r="L3624" s="30" t="s">
        <v>401</v>
      </c>
      <c r="M3624" s="31">
        <v>3</v>
      </c>
      <c r="N3624" s="31">
        <v>42</v>
      </c>
      <c r="O3624" s="30" t="s">
        <v>155</v>
      </c>
      <c r="P3624" s="25">
        <v>97</v>
      </c>
      <c r="Q3624" s="25">
        <v>100</v>
      </c>
      <c r="R3624" s="23" t="s">
        <v>51</v>
      </c>
      <c r="S3624" s="25">
        <v>80</v>
      </c>
      <c r="T3624" s="23" t="s">
        <v>64</v>
      </c>
    </row>
    <row r="3625" spans="1:20" x14ac:dyDescent="0.3">
      <c r="A3625" s="26">
        <v>45272</v>
      </c>
      <c r="B3625" s="23" t="s">
        <v>45</v>
      </c>
      <c r="C3625" s="23" t="s">
        <v>46</v>
      </c>
      <c r="D3625" s="23" t="s">
        <v>47</v>
      </c>
      <c r="E3625" s="25">
        <v>170</v>
      </c>
      <c r="F3625" s="24">
        <v>130</v>
      </c>
      <c r="G3625" s="24">
        <v>10</v>
      </c>
      <c r="H3625" s="24">
        <v>110</v>
      </c>
      <c r="I3625" s="23" t="s">
        <v>1190</v>
      </c>
      <c r="J3625" s="24">
        <v>151</v>
      </c>
      <c r="K3625" s="23" t="s">
        <v>1191</v>
      </c>
      <c r="L3625" s="32">
        <v>27</v>
      </c>
      <c r="M3625" s="31">
        <v>6</v>
      </c>
      <c r="N3625" s="31">
        <v>111</v>
      </c>
      <c r="O3625" s="30" t="s">
        <v>88</v>
      </c>
      <c r="P3625" s="25">
        <v>97</v>
      </c>
      <c r="Q3625" s="25">
        <v>100</v>
      </c>
      <c r="R3625" s="23" t="s">
        <v>171</v>
      </c>
      <c r="S3625" s="25">
        <v>53</v>
      </c>
      <c r="T3625" s="23" t="s">
        <v>112</v>
      </c>
    </row>
    <row r="3626" spans="1:20" x14ac:dyDescent="0.3">
      <c r="A3626" s="26">
        <v>45273</v>
      </c>
      <c r="B3626" s="23" t="s">
        <v>45</v>
      </c>
      <c r="C3626" s="23" t="s">
        <v>46</v>
      </c>
      <c r="D3626" s="23" t="s">
        <v>47</v>
      </c>
      <c r="E3626" s="25">
        <v>170</v>
      </c>
      <c r="F3626" s="24">
        <v>108</v>
      </c>
      <c r="G3626" s="24">
        <v>110</v>
      </c>
      <c r="H3626" s="24">
        <v>81</v>
      </c>
      <c r="I3626" s="23" t="s">
        <v>51</v>
      </c>
      <c r="J3626" s="24">
        <v>135</v>
      </c>
      <c r="K3626" s="23" t="s">
        <v>115</v>
      </c>
      <c r="L3626" s="32">
        <v>28</v>
      </c>
      <c r="M3626" s="31">
        <v>17</v>
      </c>
      <c r="N3626" s="31">
        <v>147</v>
      </c>
      <c r="O3626" s="30" t="s">
        <v>86</v>
      </c>
      <c r="P3626" s="25">
        <v>74</v>
      </c>
      <c r="Q3626" s="25">
        <v>99</v>
      </c>
      <c r="R3626" s="23" t="s">
        <v>51</v>
      </c>
      <c r="S3626" s="25">
        <v>45</v>
      </c>
      <c r="T3626" s="23" t="s">
        <v>521</v>
      </c>
    </row>
    <row r="3627" spans="1:20" x14ac:dyDescent="0.3">
      <c r="A3627" s="26">
        <v>45274</v>
      </c>
      <c r="B3627" s="23" t="s">
        <v>45</v>
      </c>
      <c r="C3627" s="23" t="s">
        <v>46</v>
      </c>
      <c r="D3627" s="23" t="s">
        <v>47</v>
      </c>
      <c r="E3627" s="25">
        <v>170</v>
      </c>
      <c r="F3627" s="24">
        <v>94</v>
      </c>
      <c r="G3627" s="24">
        <v>2</v>
      </c>
      <c r="H3627" s="24">
        <v>64</v>
      </c>
      <c r="I3627" s="23" t="s">
        <v>715</v>
      </c>
      <c r="J3627" s="24">
        <v>124</v>
      </c>
      <c r="K3627" s="23" t="s">
        <v>1040</v>
      </c>
      <c r="L3627" s="30" t="s">
        <v>218</v>
      </c>
      <c r="M3627" s="31">
        <v>6</v>
      </c>
      <c r="N3627" s="31">
        <v>36</v>
      </c>
      <c r="O3627" s="30" t="s">
        <v>113</v>
      </c>
      <c r="P3627" s="25">
        <v>97</v>
      </c>
      <c r="Q3627" s="25">
        <v>100</v>
      </c>
      <c r="R3627" s="23" t="s">
        <v>51</v>
      </c>
      <c r="S3627" s="25">
        <v>83</v>
      </c>
      <c r="T3627" s="23" t="s">
        <v>64</v>
      </c>
    </row>
    <row r="3628" spans="1:20" x14ac:dyDescent="0.3">
      <c r="A3628" s="26">
        <v>45275</v>
      </c>
      <c r="B3628" s="23" t="s">
        <v>45</v>
      </c>
      <c r="C3628" s="23" t="s">
        <v>46</v>
      </c>
      <c r="D3628" s="23" t="s">
        <v>47</v>
      </c>
      <c r="E3628" s="25">
        <v>170</v>
      </c>
      <c r="F3628" s="24">
        <v>104</v>
      </c>
      <c r="G3628" s="24">
        <v>0</v>
      </c>
      <c r="H3628" s="24">
        <v>57</v>
      </c>
      <c r="I3628" s="23" t="s">
        <v>310</v>
      </c>
      <c r="J3628" s="24">
        <v>152</v>
      </c>
      <c r="K3628" s="23" t="s">
        <v>281</v>
      </c>
      <c r="L3628" s="30" t="s">
        <v>263</v>
      </c>
      <c r="M3628" s="31">
        <v>6</v>
      </c>
      <c r="N3628" s="31">
        <v>44</v>
      </c>
      <c r="O3628" s="30" t="s">
        <v>94</v>
      </c>
      <c r="P3628" s="25">
        <v>88</v>
      </c>
      <c r="Q3628" s="25">
        <v>100</v>
      </c>
      <c r="R3628" s="23" t="s">
        <v>51</v>
      </c>
      <c r="S3628" s="25">
        <v>72</v>
      </c>
      <c r="T3628" s="23" t="s">
        <v>51</v>
      </c>
    </row>
    <row r="3629" spans="1:20" x14ac:dyDescent="0.3">
      <c r="A3629" s="26">
        <v>45276</v>
      </c>
      <c r="B3629" s="23" t="s">
        <v>45</v>
      </c>
      <c r="C3629" s="23" t="s">
        <v>46</v>
      </c>
      <c r="D3629" s="23" t="s">
        <v>47</v>
      </c>
      <c r="E3629" s="25">
        <v>170</v>
      </c>
      <c r="F3629" s="24">
        <v>74</v>
      </c>
      <c r="G3629" s="24">
        <v>0</v>
      </c>
      <c r="H3629" s="24">
        <v>17</v>
      </c>
      <c r="I3629" s="23" t="s">
        <v>356</v>
      </c>
      <c r="J3629" s="24">
        <v>132</v>
      </c>
      <c r="K3629" s="23" t="s">
        <v>357</v>
      </c>
      <c r="L3629" s="32">
        <v>22</v>
      </c>
      <c r="M3629" s="31">
        <v>3</v>
      </c>
      <c r="N3629" s="31">
        <v>28</v>
      </c>
      <c r="O3629" s="30" t="s">
        <v>50</v>
      </c>
      <c r="P3629" s="25">
        <v>89</v>
      </c>
      <c r="Q3629" s="25">
        <v>100</v>
      </c>
      <c r="R3629" s="23" t="s">
        <v>51</v>
      </c>
      <c r="S3629" s="25">
        <v>67</v>
      </c>
      <c r="T3629" s="23" t="s">
        <v>94</v>
      </c>
    </row>
    <row r="3630" spans="1:20" x14ac:dyDescent="0.3">
      <c r="A3630" s="26">
        <v>45277</v>
      </c>
      <c r="B3630" s="23" t="s">
        <v>45</v>
      </c>
      <c r="C3630" s="23" t="s">
        <v>46</v>
      </c>
      <c r="D3630" s="23" t="s">
        <v>47</v>
      </c>
      <c r="E3630" s="25">
        <v>170</v>
      </c>
      <c r="F3630" s="24">
        <v>60</v>
      </c>
      <c r="G3630" s="24">
        <v>0</v>
      </c>
      <c r="H3630" s="24">
        <v>-10</v>
      </c>
      <c r="I3630" s="23" t="s">
        <v>757</v>
      </c>
      <c r="J3630" s="24">
        <v>129</v>
      </c>
      <c r="K3630" s="23" t="s">
        <v>738</v>
      </c>
      <c r="L3630" s="30" t="s">
        <v>116</v>
      </c>
      <c r="M3630" s="31">
        <v>0</v>
      </c>
      <c r="N3630" s="31">
        <v>22</v>
      </c>
      <c r="O3630" s="30" t="s">
        <v>832</v>
      </c>
      <c r="P3630" s="25">
        <v>84</v>
      </c>
      <c r="Q3630" s="25">
        <v>100</v>
      </c>
      <c r="R3630" s="23" t="s">
        <v>51</v>
      </c>
      <c r="S3630" s="25">
        <v>53</v>
      </c>
      <c r="T3630" s="23" t="s">
        <v>91</v>
      </c>
    </row>
    <row r="3631" spans="1:20" x14ac:dyDescent="0.3">
      <c r="A3631" s="26">
        <v>45278</v>
      </c>
      <c r="B3631" s="23" t="s">
        <v>45</v>
      </c>
      <c r="C3631" s="23" t="s">
        <v>46</v>
      </c>
      <c r="D3631" s="23" t="s">
        <v>47</v>
      </c>
      <c r="E3631" s="25">
        <v>170</v>
      </c>
      <c r="F3631" s="24">
        <v>44</v>
      </c>
      <c r="G3631" s="24">
        <v>0</v>
      </c>
      <c r="H3631" s="24">
        <v>-20</v>
      </c>
      <c r="I3631" s="23" t="s">
        <v>51</v>
      </c>
      <c r="J3631" s="24">
        <v>109</v>
      </c>
      <c r="K3631" s="23" t="s">
        <v>524</v>
      </c>
      <c r="L3631" s="30" t="s">
        <v>401</v>
      </c>
      <c r="M3631" s="31">
        <v>3</v>
      </c>
      <c r="N3631" s="31">
        <v>36</v>
      </c>
      <c r="O3631" s="30" t="s">
        <v>240</v>
      </c>
      <c r="P3631" s="25">
        <v>88</v>
      </c>
      <c r="Q3631" s="25">
        <v>100</v>
      </c>
      <c r="R3631" s="23" t="s">
        <v>51</v>
      </c>
      <c r="S3631" s="25">
        <v>62</v>
      </c>
      <c r="T3631" s="23" t="s">
        <v>158</v>
      </c>
    </row>
    <row r="3632" spans="1:20" x14ac:dyDescent="0.3">
      <c r="A3632" s="26">
        <v>45279</v>
      </c>
      <c r="B3632" s="23" t="s">
        <v>45</v>
      </c>
      <c r="C3632" s="23" t="s">
        <v>46</v>
      </c>
      <c r="D3632" s="23" t="s">
        <v>47</v>
      </c>
      <c r="E3632" s="25">
        <v>170</v>
      </c>
      <c r="F3632" s="24">
        <v>70</v>
      </c>
      <c r="G3632" s="24">
        <v>158</v>
      </c>
      <c r="H3632" s="24">
        <v>7</v>
      </c>
      <c r="I3632" s="23" t="s">
        <v>347</v>
      </c>
      <c r="J3632" s="24">
        <v>134</v>
      </c>
      <c r="K3632" s="23" t="s">
        <v>643</v>
      </c>
      <c r="L3632" s="30" t="s">
        <v>116</v>
      </c>
      <c r="M3632" s="31">
        <v>11</v>
      </c>
      <c r="N3632" s="31">
        <v>44</v>
      </c>
      <c r="O3632" s="30" t="s">
        <v>750</v>
      </c>
      <c r="P3632" s="25">
        <v>75</v>
      </c>
      <c r="Q3632" s="25">
        <v>98</v>
      </c>
      <c r="R3632" s="23" t="s">
        <v>108</v>
      </c>
      <c r="S3632" s="25">
        <v>56</v>
      </c>
      <c r="T3632" s="23" t="s">
        <v>50</v>
      </c>
    </row>
    <row r="3633" spans="1:20" x14ac:dyDescent="0.3">
      <c r="A3633" s="26">
        <v>45280</v>
      </c>
      <c r="B3633" s="23" t="s">
        <v>45</v>
      </c>
      <c r="C3633" s="23" t="s">
        <v>46</v>
      </c>
      <c r="D3633" s="23" t="s">
        <v>47</v>
      </c>
      <c r="E3633" s="25">
        <v>170</v>
      </c>
      <c r="F3633" s="24">
        <v>92</v>
      </c>
      <c r="G3633" s="24">
        <v>10</v>
      </c>
      <c r="H3633" s="24">
        <v>74</v>
      </c>
      <c r="I3633" s="23" t="s">
        <v>100</v>
      </c>
      <c r="J3633" s="24">
        <v>110</v>
      </c>
      <c r="K3633" s="23" t="s">
        <v>315</v>
      </c>
      <c r="L3633" s="32">
        <v>20</v>
      </c>
      <c r="M3633" s="31">
        <v>6</v>
      </c>
      <c r="N3633" s="31">
        <v>72</v>
      </c>
      <c r="O3633" s="30" t="s">
        <v>147</v>
      </c>
      <c r="P3633" s="25">
        <v>91</v>
      </c>
      <c r="Q3633" s="25">
        <v>100</v>
      </c>
      <c r="R3633" s="23" t="s">
        <v>51</v>
      </c>
      <c r="S3633" s="25">
        <v>82</v>
      </c>
      <c r="T3633" s="23" t="s">
        <v>215</v>
      </c>
    </row>
    <row r="3634" spans="1:20" x14ac:dyDescent="0.3">
      <c r="A3634" s="26">
        <v>45281</v>
      </c>
      <c r="B3634" s="23" t="s">
        <v>45</v>
      </c>
      <c r="C3634" s="23" t="s">
        <v>46</v>
      </c>
      <c r="D3634" s="23" t="s">
        <v>47</v>
      </c>
      <c r="E3634" s="25">
        <v>170</v>
      </c>
      <c r="F3634" s="24">
        <v>96</v>
      </c>
      <c r="G3634" s="24">
        <v>0</v>
      </c>
      <c r="H3634" s="24">
        <v>52</v>
      </c>
      <c r="I3634" s="23" t="s">
        <v>425</v>
      </c>
      <c r="J3634" s="24">
        <v>141</v>
      </c>
      <c r="K3634" s="23" t="s">
        <v>134</v>
      </c>
      <c r="L3634" s="30" t="s">
        <v>401</v>
      </c>
      <c r="M3634" s="31">
        <v>6</v>
      </c>
      <c r="N3634" s="31">
        <v>47</v>
      </c>
      <c r="O3634" s="30" t="s">
        <v>147</v>
      </c>
      <c r="P3634" s="25">
        <v>86</v>
      </c>
      <c r="Q3634" s="25">
        <v>99</v>
      </c>
      <c r="R3634" s="23" t="s">
        <v>80</v>
      </c>
      <c r="S3634" s="25">
        <v>72</v>
      </c>
      <c r="T3634" s="23" t="s">
        <v>51</v>
      </c>
    </row>
    <row r="3635" spans="1:20" x14ac:dyDescent="0.3">
      <c r="A3635" s="26">
        <v>45282</v>
      </c>
      <c r="B3635" s="23" t="s">
        <v>45</v>
      </c>
      <c r="C3635" s="23" t="s">
        <v>46</v>
      </c>
      <c r="D3635" s="23" t="s">
        <v>47</v>
      </c>
      <c r="E3635" s="25">
        <v>170</v>
      </c>
      <c r="F3635" s="24">
        <v>113</v>
      </c>
      <c r="G3635" s="24">
        <v>0</v>
      </c>
      <c r="H3635" s="24">
        <v>78</v>
      </c>
      <c r="I3635" s="23" t="s">
        <v>516</v>
      </c>
      <c r="J3635" s="24">
        <v>148</v>
      </c>
      <c r="K3635" s="23" t="s">
        <v>374</v>
      </c>
      <c r="L3635" s="32">
        <v>23</v>
      </c>
      <c r="M3635" s="31">
        <v>3</v>
      </c>
      <c r="N3635" s="31">
        <v>39</v>
      </c>
      <c r="O3635" s="30" t="s">
        <v>117</v>
      </c>
      <c r="P3635" s="25">
        <v>83</v>
      </c>
      <c r="Q3635" s="25">
        <v>97</v>
      </c>
      <c r="R3635" s="23" t="s">
        <v>271</v>
      </c>
      <c r="S3635" s="25">
        <v>63</v>
      </c>
      <c r="T3635" s="23" t="s">
        <v>117</v>
      </c>
    </row>
    <row r="3636" spans="1:20" x14ac:dyDescent="0.3">
      <c r="A3636" s="26">
        <v>45283</v>
      </c>
      <c r="B3636" s="23" t="s">
        <v>45</v>
      </c>
      <c r="C3636" s="23" t="s">
        <v>46</v>
      </c>
      <c r="D3636" s="23" t="s">
        <v>47</v>
      </c>
      <c r="E3636" s="25">
        <v>170</v>
      </c>
      <c r="F3636" s="24">
        <v>83</v>
      </c>
      <c r="G3636" s="24">
        <v>0</v>
      </c>
      <c r="H3636" s="24">
        <v>26</v>
      </c>
      <c r="I3636" s="23" t="s">
        <v>470</v>
      </c>
      <c r="J3636" s="24">
        <v>140</v>
      </c>
      <c r="K3636" s="23" t="s">
        <v>696</v>
      </c>
      <c r="L3636" s="32">
        <v>25</v>
      </c>
      <c r="M3636" s="31">
        <v>3</v>
      </c>
      <c r="N3636" s="31">
        <v>33</v>
      </c>
      <c r="O3636" s="30" t="s">
        <v>121</v>
      </c>
      <c r="P3636" s="25">
        <v>84</v>
      </c>
      <c r="Q3636" s="25">
        <v>99</v>
      </c>
      <c r="R3636" s="23" t="s">
        <v>51</v>
      </c>
      <c r="S3636" s="25">
        <v>63</v>
      </c>
      <c r="T3636" s="23" t="s">
        <v>89</v>
      </c>
    </row>
    <row r="3637" spans="1:20" x14ac:dyDescent="0.3">
      <c r="A3637" s="26">
        <v>45284</v>
      </c>
      <c r="B3637" s="23" t="s">
        <v>45</v>
      </c>
      <c r="C3637" s="23" t="s">
        <v>46</v>
      </c>
      <c r="D3637" s="23" t="s">
        <v>47</v>
      </c>
      <c r="E3637" s="25">
        <v>170</v>
      </c>
      <c r="F3637" s="24">
        <v>70</v>
      </c>
      <c r="G3637" s="24">
        <v>0</v>
      </c>
      <c r="H3637" s="24">
        <v>0</v>
      </c>
      <c r="I3637" s="23" t="s">
        <v>861</v>
      </c>
      <c r="J3637" s="24">
        <v>140</v>
      </c>
      <c r="K3637" s="23" t="s">
        <v>297</v>
      </c>
      <c r="L3637" s="32">
        <v>16</v>
      </c>
      <c r="M3637" s="31">
        <v>6</v>
      </c>
      <c r="N3637" s="31">
        <v>42</v>
      </c>
      <c r="O3637" s="30" t="s">
        <v>543</v>
      </c>
      <c r="P3637" s="25">
        <v>84</v>
      </c>
      <c r="Q3637" s="25">
        <v>100</v>
      </c>
      <c r="R3637" s="23" t="s">
        <v>51</v>
      </c>
      <c r="S3637" s="25">
        <v>57</v>
      </c>
      <c r="T3637" s="23" t="s">
        <v>71</v>
      </c>
    </row>
    <row r="3638" spans="1:20" x14ac:dyDescent="0.3">
      <c r="A3638" s="26">
        <v>45285</v>
      </c>
      <c r="B3638" s="23" t="s">
        <v>45</v>
      </c>
      <c r="C3638" s="23" t="s">
        <v>46</v>
      </c>
      <c r="D3638" s="23" t="s">
        <v>47</v>
      </c>
      <c r="E3638" s="25">
        <v>170</v>
      </c>
      <c r="F3638" s="24">
        <v>63</v>
      </c>
      <c r="G3638" s="24">
        <v>0</v>
      </c>
      <c r="H3638" s="24">
        <v>-9</v>
      </c>
      <c r="I3638" s="23" t="s">
        <v>527</v>
      </c>
      <c r="J3638" s="24">
        <v>135</v>
      </c>
      <c r="K3638" s="23" t="s">
        <v>497</v>
      </c>
      <c r="L3638" s="32">
        <v>99</v>
      </c>
      <c r="M3638" s="31">
        <v>6</v>
      </c>
      <c r="N3638" s="31">
        <v>25</v>
      </c>
      <c r="O3638" s="30" t="s">
        <v>51</v>
      </c>
      <c r="P3638" s="25">
        <v>80</v>
      </c>
      <c r="Q3638" s="25">
        <v>100</v>
      </c>
      <c r="R3638" s="23" t="s">
        <v>51</v>
      </c>
      <c r="S3638" s="25">
        <v>47</v>
      </c>
      <c r="T3638" s="23" t="s">
        <v>146</v>
      </c>
    </row>
    <row r="3639" spans="1:20" x14ac:dyDescent="0.3">
      <c r="A3639" s="26">
        <v>45286</v>
      </c>
      <c r="B3639" s="23" t="s">
        <v>45</v>
      </c>
      <c r="C3639" s="23" t="s">
        <v>46</v>
      </c>
      <c r="D3639" s="23" t="s">
        <v>47</v>
      </c>
      <c r="E3639" s="25">
        <v>170</v>
      </c>
      <c r="F3639" s="24">
        <v>62</v>
      </c>
      <c r="G3639" s="24">
        <v>0</v>
      </c>
      <c r="H3639" s="24">
        <v>-10</v>
      </c>
      <c r="I3639" s="23" t="s">
        <v>1142</v>
      </c>
      <c r="J3639" s="24">
        <v>135</v>
      </c>
      <c r="K3639" s="23" t="s">
        <v>702</v>
      </c>
      <c r="L3639" s="32">
        <v>23</v>
      </c>
      <c r="M3639" s="31">
        <v>3</v>
      </c>
      <c r="N3639" s="31">
        <v>28</v>
      </c>
      <c r="O3639" s="30" t="s">
        <v>71</v>
      </c>
      <c r="P3639" s="25">
        <v>82</v>
      </c>
      <c r="Q3639" s="25">
        <v>100</v>
      </c>
      <c r="R3639" s="23" t="s">
        <v>51</v>
      </c>
      <c r="S3639" s="25">
        <v>52</v>
      </c>
      <c r="T3639" s="23" t="s">
        <v>91</v>
      </c>
    </row>
    <row r="3640" spans="1:20" x14ac:dyDescent="0.3">
      <c r="A3640" s="26">
        <v>45287</v>
      </c>
      <c r="B3640" s="23" t="s">
        <v>45</v>
      </c>
      <c r="C3640" s="23" t="s">
        <v>46</v>
      </c>
      <c r="D3640" s="23" t="s">
        <v>47</v>
      </c>
      <c r="E3640" s="25">
        <v>170</v>
      </c>
      <c r="F3640" s="24">
        <v>47</v>
      </c>
      <c r="G3640" s="24">
        <v>2</v>
      </c>
      <c r="H3640" s="24">
        <v>-10</v>
      </c>
      <c r="I3640" s="23" t="s">
        <v>876</v>
      </c>
      <c r="J3640" s="24">
        <v>104</v>
      </c>
      <c r="K3640" s="23" t="s">
        <v>1192</v>
      </c>
      <c r="L3640" s="30" t="s">
        <v>116</v>
      </c>
      <c r="M3640" s="31">
        <v>3</v>
      </c>
      <c r="N3640" s="31">
        <v>64</v>
      </c>
      <c r="O3640" s="30" t="s">
        <v>55</v>
      </c>
      <c r="P3640" s="25">
        <v>88</v>
      </c>
      <c r="Q3640" s="25">
        <v>100</v>
      </c>
      <c r="R3640" s="23" t="s">
        <v>51</v>
      </c>
      <c r="S3640" s="25">
        <v>74</v>
      </c>
      <c r="T3640" s="23" t="s">
        <v>94</v>
      </c>
    </row>
    <row r="3641" spans="1:20" x14ac:dyDescent="0.3">
      <c r="A3641" s="26">
        <v>45288</v>
      </c>
      <c r="B3641" s="23" t="s">
        <v>45</v>
      </c>
      <c r="C3641" s="23" t="s">
        <v>46</v>
      </c>
      <c r="D3641" s="23" t="s">
        <v>47</v>
      </c>
      <c r="E3641" s="25">
        <v>170</v>
      </c>
      <c r="F3641" s="24">
        <v>113</v>
      </c>
      <c r="G3641" s="24">
        <v>2</v>
      </c>
      <c r="H3641" s="24">
        <v>78</v>
      </c>
      <c r="I3641" s="23" t="s">
        <v>635</v>
      </c>
      <c r="J3641" s="24">
        <v>148</v>
      </c>
      <c r="K3641" s="23" t="s">
        <v>339</v>
      </c>
      <c r="L3641" s="32">
        <v>34</v>
      </c>
      <c r="M3641" s="31">
        <v>6</v>
      </c>
      <c r="N3641" s="31">
        <v>53</v>
      </c>
      <c r="O3641" s="30" t="s">
        <v>50</v>
      </c>
      <c r="P3641" s="25">
        <v>98</v>
      </c>
      <c r="Q3641" s="25">
        <v>100</v>
      </c>
      <c r="R3641" s="23" t="s">
        <v>51</v>
      </c>
      <c r="S3641" s="25">
        <v>79</v>
      </c>
      <c r="T3641" s="23" t="s">
        <v>50</v>
      </c>
    </row>
    <row r="3642" spans="1:20" x14ac:dyDescent="0.3">
      <c r="A3642" s="26">
        <v>45289</v>
      </c>
      <c r="B3642" s="23" t="s">
        <v>45</v>
      </c>
      <c r="C3642" s="23" t="s">
        <v>46</v>
      </c>
      <c r="D3642" s="23" t="s">
        <v>47</v>
      </c>
      <c r="E3642" s="25">
        <v>170</v>
      </c>
      <c r="F3642" s="24">
        <v>110</v>
      </c>
      <c r="G3642" s="24">
        <v>2</v>
      </c>
      <c r="H3642" s="24">
        <v>69</v>
      </c>
      <c r="I3642" s="23" t="s">
        <v>321</v>
      </c>
      <c r="J3642" s="24">
        <v>151</v>
      </c>
      <c r="K3642" s="23" t="s">
        <v>469</v>
      </c>
      <c r="L3642" s="32">
        <v>24</v>
      </c>
      <c r="M3642" s="31">
        <v>3</v>
      </c>
      <c r="N3642" s="31">
        <v>28</v>
      </c>
      <c r="O3642" s="30" t="s">
        <v>61</v>
      </c>
      <c r="P3642" s="25">
        <v>93</v>
      </c>
      <c r="Q3642" s="25">
        <v>100</v>
      </c>
      <c r="R3642" s="23" t="s">
        <v>51</v>
      </c>
      <c r="S3642" s="25">
        <v>76</v>
      </c>
      <c r="T3642" s="23" t="s">
        <v>146</v>
      </c>
    </row>
    <row r="3643" spans="1:20" x14ac:dyDescent="0.3">
      <c r="A3643" s="26">
        <v>45290</v>
      </c>
      <c r="B3643" s="23" t="s">
        <v>45</v>
      </c>
      <c r="C3643" s="23" t="s">
        <v>46</v>
      </c>
      <c r="D3643" s="23" t="s">
        <v>47</v>
      </c>
      <c r="E3643" s="25">
        <v>170</v>
      </c>
      <c r="F3643" s="24">
        <v>92</v>
      </c>
      <c r="G3643" s="24">
        <v>8</v>
      </c>
      <c r="H3643" s="24">
        <v>29</v>
      </c>
      <c r="I3643" s="23" t="s">
        <v>51</v>
      </c>
      <c r="J3643" s="24">
        <v>154</v>
      </c>
      <c r="K3643" s="23" t="s">
        <v>135</v>
      </c>
      <c r="L3643" s="32">
        <v>12</v>
      </c>
      <c r="M3643" s="31">
        <v>6</v>
      </c>
      <c r="N3643" s="31">
        <v>64</v>
      </c>
      <c r="O3643" s="30" t="s">
        <v>225</v>
      </c>
      <c r="P3643" s="25">
        <v>86</v>
      </c>
      <c r="Q3643" s="25">
        <v>100</v>
      </c>
      <c r="R3643" s="23" t="s">
        <v>51</v>
      </c>
      <c r="S3643" s="25">
        <v>49</v>
      </c>
      <c r="T3643" s="23" t="s">
        <v>170</v>
      </c>
    </row>
    <row r="3644" spans="1:20" x14ac:dyDescent="0.3">
      <c r="A3644" s="26">
        <v>45291</v>
      </c>
      <c r="B3644" s="23" t="s">
        <v>45</v>
      </c>
      <c r="C3644" s="23" t="s">
        <v>46</v>
      </c>
      <c r="D3644" s="23" t="s">
        <v>47</v>
      </c>
      <c r="E3644" s="25">
        <v>170</v>
      </c>
      <c r="F3644" s="24">
        <v>94</v>
      </c>
      <c r="G3644" s="24">
        <v>0</v>
      </c>
      <c r="H3644" s="24">
        <v>48</v>
      </c>
      <c r="I3644" s="23" t="s">
        <v>1193</v>
      </c>
      <c r="J3644" s="24">
        <v>140</v>
      </c>
      <c r="K3644" s="23" t="s">
        <v>91</v>
      </c>
      <c r="L3644" s="32">
        <v>29</v>
      </c>
      <c r="M3644" s="31">
        <v>14</v>
      </c>
      <c r="N3644" s="31">
        <v>97</v>
      </c>
      <c r="O3644" s="30" t="s">
        <v>50</v>
      </c>
      <c r="P3644" s="25">
        <v>74</v>
      </c>
      <c r="Q3644" s="25">
        <v>96</v>
      </c>
      <c r="R3644" s="23" t="s">
        <v>111</v>
      </c>
      <c r="S3644" s="25">
        <v>46</v>
      </c>
      <c r="T3644" s="23" t="s">
        <v>50</v>
      </c>
    </row>
  </sheetData>
  <mergeCells count="1">
    <mergeCell ref="A1:T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442B7-2CE8-4971-9FCA-6ABC9442A411}">
  <dimension ref="A1:G20"/>
  <sheetViews>
    <sheetView tabSelected="1" workbookViewId="0">
      <selection activeCell="B19" sqref="B19"/>
    </sheetView>
  </sheetViews>
  <sheetFormatPr baseColWidth="10" defaultRowHeight="14.4" x14ac:dyDescent="0.3"/>
  <cols>
    <col min="2" max="2" width="22.77734375" customWidth="1"/>
  </cols>
  <sheetData>
    <row r="1" spans="1:7" x14ac:dyDescent="0.3">
      <c r="A1" s="37" t="s">
        <v>1210</v>
      </c>
      <c r="B1" s="37" t="s">
        <v>1211</v>
      </c>
      <c r="C1" s="37" t="s">
        <v>2148</v>
      </c>
      <c r="D1" s="37" t="s">
        <v>2149</v>
      </c>
      <c r="E1" s="37" t="s">
        <v>1209</v>
      </c>
      <c r="F1" s="37" t="s">
        <v>2148</v>
      </c>
      <c r="G1" s="37" t="s">
        <v>2149</v>
      </c>
    </row>
    <row r="2" spans="1:7" x14ac:dyDescent="0.3">
      <c r="A2" s="37"/>
      <c r="B2" s="37" t="s">
        <v>2150</v>
      </c>
      <c r="C2" s="37">
        <v>83289243.819999993</v>
      </c>
      <c r="D2" s="37">
        <v>86828803.010000005</v>
      </c>
      <c r="F2">
        <v>84707407</v>
      </c>
      <c r="G2" s="37">
        <v>90904328.75</v>
      </c>
    </row>
    <row r="3" spans="1:7" x14ac:dyDescent="0.3">
      <c r="A3" s="37"/>
      <c r="B3" s="37" t="s">
        <v>2151</v>
      </c>
      <c r="C3" s="37">
        <v>678163.1</v>
      </c>
      <c r="D3" s="37">
        <v>4478987</v>
      </c>
      <c r="F3">
        <v>721002.61</v>
      </c>
      <c r="G3" s="37">
        <v>4644737.75</v>
      </c>
    </row>
    <row r="4" spans="1:7" x14ac:dyDescent="0.3">
      <c r="A4" s="37"/>
      <c r="B4" s="37" t="s">
        <v>1212</v>
      </c>
      <c r="C4" s="37"/>
      <c r="D4" s="37">
        <v>8987524.0899999999</v>
      </c>
      <c r="G4">
        <v>9129697.1600000001</v>
      </c>
    </row>
    <row r="5" spans="1:7" x14ac:dyDescent="0.3">
      <c r="A5" s="37"/>
      <c r="B5" s="37" t="s">
        <v>1213</v>
      </c>
      <c r="C5" s="37">
        <v>2550000</v>
      </c>
      <c r="D5" s="37">
        <v>8250000</v>
      </c>
      <c r="F5">
        <v>2450000</v>
      </c>
      <c r="G5" s="37">
        <v>8250000</v>
      </c>
    </row>
    <row r="6" spans="1:7" x14ac:dyDescent="0.3">
      <c r="A6" s="37"/>
      <c r="B6" s="37" t="s">
        <v>1214</v>
      </c>
      <c r="C6" s="37">
        <v>1743139.31</v>
      </c>
      <c r="D6" s="37">
        <v>17432074.739999998</v>
      </c>
      <c r="F6">
        <v>2725490.35</v>
      </c>
      <c r="G6" s="37">
        <v>19319928.899999999</v>
      </c>
    </row>
    <row r="7" spans="1:7" x14ac:dyDescent="0.3">
      <c r="A7" s="37"/>
      <c r="B7" s="37" t="s">
        <v>1215</v>
      </c>
      <c r="C7" s="37">
        <v>1083569.93</v>
      </c>
      <c r="D7" s="37">
        <v>592561.19999999995</v>
      </c>
      <c r="F7">
        <v>634049.23</v>
      </c>
      <c r="G7" s="37">
        <v>592561.19999999995</v>
      </c>
    </row>
    <row r="8" spans="1:7" x14ac:dyDescent="0.3">
      <c r="A8" s="37"/>
      <c r="B8" s="37" t="s">
        <v>1216</v>
      </c>
      <c r="C8" s="37">
        <v>41750123.18</v>
      </c>
      <c r="D8" s="37">
        <v>40986279.770000003</v>
      </c>
      <c r="F8">
        <v>47536314.68</v>
      </c>
      <c r="G8" s="37">
        <v>37793393.640000001</v>
      </c>
    </row>
    <row r="9" spans="1:7" x14ac:dyDescent="0.3">
      <c r="A9" s="37"/>
      <c r="B9" s="37" t="s">
        <v>2152</v>
      </c>
      <c r="C9" s="37">
        <v>5882574.2400000002</v>
      </c>
      <c r="D9" s="37">
        <v>28406808.07</v>
      </c>
      <c r="F9">
        <v>6209232.8799999999</v>
      </c>
      <c r="G9" s="37">
        <v>29548586.41</v>
      </c>
    </row>
    <row r="10" spans="1:7" x14ac:dyDescent="0.3">
      <c r="A10" s="37"/>
      <c r="B10" s="37" t="s">
        <v>2154</v>
      </c>
      <c r="C10" s="37">
        <v>3998790.29</v>
      </c>
      <c r="D10" s="37">
        <v>17119664.079999998</v>
      </c>
      <c r="F10">
        <v>3116792.23</v>
      </c>
      <c r="G10" s="37">
        <v>15906229.99</v>
      </c>
    </row>
    <row r="11" spans="1:7" x14ac:dyDescent="0.3">
      <c r="A11" s="37"/>
      <c r="B11" s="37" t="s">
        <v>1217</v>
      </c>
      <c r="C11" s="37"/>
      <c r="D11" s="37"/>
    </row>
    <row r="12" spans="1:7" x14ac:dyDescent="0.3">
      <c r="A12" s="37"/>
      <c r="B12" s="37" t="s">
        <v>1218</v>
      </c>
      <c r="C12" s="37">
        <v>19193298.920000002</v>
      </c>
      <c r="D12" s="37">
        <v>20413901.219999999</v>
      </c>
      <c r="F12">
        <v>20480440.969999999</v>
      </c>
      <c r="G12" s="37">
        <v>20075771.309999999</v>
      </c>
    </row>
    <row r="13" spans="1:7" x14ac:dyDescent="0.3">
      <c r="A13" s="37"/>
      <c r="B13" s="37" t="s">
        <v>1219</v>
      </c>
      <c r="C13" s="37">
        <v>10256827.5</v>
      </c>
      <c r="D13" s="37">
        <v>14403813.880000001</v>
      </c>
      <c r="F13">
        <v>13200591.890000001</v>
      </c>
      <c r="G13" s="37">
        <v>15889811.42</v>
      </c>
    </row>
    <row r="14" spans="1:7" x14ac:dyDescent="0.3">
      <c r="A14" s="37"/>
      <c r="B14" s="37" t="s">
        <v>1220</v>
      </c>
      <c r="C14" s="37">
        <v>14424026</v>
      </c>
      <c r="D14" s="37">
        <v>14424026</v>
      </c>
      <c r="F14">
        <v>14531061.5</v>
      </c>
      <c r="G14" s="37">
        <v>14531061.5</v>
      </c>
    </row>
    <row r="15" spans="1:7" x14ac:dyDescent="0.3">
      <c r="A15" s="37"/>
      <c r="B15" s="37" t="s">
        <v>1221</v>
      </c>
      <c r="C15" s="37"/>
      <c r="D15" s="37"/>
    </row>
    <row r="16" spans="1:7" x14ac:dyDescent="0.3">
      <c r="A16" s="37"/>
      <c r="B16" s="37" t="s">
        <v>2155</v>
      </c>
      <c r="C16" s="37">
        <v>2961645.81</v>
      </c>
      <c r="D16" s="37">
        <v>9765721.9000000004</v>
      </c>
      <c r="F16">
        <v>3138943.62</v>
      </c>
      <c r="G16" s="37">
        <v>10509612.77</v>
      </c>
    </row>
    <row r="17" spans="1:7" x14ac:dyDescent="0.3">
      <c r="A17" s="37"/>
      <c r="B17" s="37" t="s">
        <v>1222</v>
      </c>
      <c r="C17" s="37">
        <v>94539.86</v>
      </c>
      <c r="D17" s="37">
        <v>6097060.7999999998</v>
      </c>
      <c r="F17">
        <v>120477.9</v>
      </c>
      <c r="G17" s="37">
        <v>6600349.3499999996</v>
      </c>
    </row>
    <row r="18" spans="1:7" x14ac:dyDescent="0.3">
      <c r="A18" s="37"/>
      <c r="B18" s="37" t="s">
        <v>2153</v>
      </c>
      <c r="C18" s="37">
        <v>501500</v>
      </c>
      <c r="D18" s="37">
        <v>2196997.17</v>
      </c>
      <c r="F18">
        <v>373750</v>
      </c>
      <c r="G18" s="37">
        <v>1703506.81</v>
      </c>
    </row>
    <row r="19" spans="1:7" x14ac:dyDescent="0.3">
      <c r="A19" s="37"/>
      <c r="B19" s="37" t="s">
        <v>1223</v>
      </c>
      <c r="C19" s="37">
        <v>2869760</v>
      </c>
      <c r="D19" s="37">
        <v>2717776</v>
      </c>
      <c r="F19">
        <v>3076930</v>
      </c>
      <c r="G19" s="37">
        <v>2449964</v>
      </c>
    </row>
    <row r="20" spans="1:7" x14ac:dyDescent="0.3">
      <c r="A20" s="37"/>
      <c r="B20" s="37" t="s">
        <v>1224</v>
      </c>
      <c r="C20" s="37">
        <v>1453714.49</v>
      </c>
      <c r="D20" s="37">
        <v>27258249.300000001</v>
      </c>
      <c r="F20">
        <v>1826508.63</v>
      </c>
      <c r="G20" s="37">
        <v>16655261.98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62325-D92A-4E68-A2F7-0AA264B69C9B}">
  <dimension ref="A1:C8"/>
  <sheetViews>
    <sheetView workbookViewId="0">
      <selection activeCell="F29" sqref="F29"/>
    </sheetView>
  </sheetViews>
  <sheetFormatPr baseColWidth="10" defaultRowHeight="14.4" x14ac:dyDescent="0.3"/>
  <sheetData>
    <row r="1" spans="1:3" x14ac:dyDescent="0.3">
      <c r="A1" t="s">
        <v>1225</v>
      </c>
      <c r="B1" t="s">
        <v>1226</v>
      </c>
      <c r="C1" t="s">
        <v>1227</v>
      </c>
    </row>
    <row r="2" spans="1:3" x14ac:dyDescent="0.3">
      <c r="A2" t="s">
        <v>1228</v>
      </c>
      <c r="B2">
        <v>43.200800000000001</v>
      </c>
      <c r="C2">
        <v>-6.2241</v>
      </c>
    </row>
    <row r="3" spans="1:3" x14ac:dyDescent="0.3">
      <c r="A3" t="s">
        <v>1229</v>
      </c>
      <c r="B3">
        <v>43.142800000000001</v>
      </c>
      <c r="C3">
        <v>-4.1506999999999996</v>
      </c>
    </row>
    <row r="4" spans="1:3" x14ac:dyDescent="0.3">
      <c r="A4" t="s">
        <v>1230</v>
      </c>
      <c r="B4">
        <v>43.0137</v>
      </c>
      <c r="C4">
        <v>-6.5304000000000002</v>
      </c>
    </row>
    <row r="5" spans="1:3" x14ac:dyDescent="0.3">
      <c r="A5" t="s">
        <v>1231</v>
      </c>
      <c r="B5">
        <v>43.337600000000002</v>
      </c>
      <c r="C5">
        <v>-6.4145000000000003</v>
      </c>
    </row>
    <row r="6" spans="1:3" x14ac:dyDescent="0.3">
      <c r="A6" t="s">
        <v>1232</v>
      </c>
      <c r="B6">
        <v>43.366599999999998</v>
      </c>
      <c r="C6">
        <v>-5.8611000000000004</v>
      </c>
    </row>
    <row r="7" spans="1:3" x14ac:dyDescent="0.3">
      <c r="A7" t="s">
        <v>1233</v>
      </c>
      <c r="B7">
        <v>43.12</v>
      </c>
      <c r="C7">
        <v>-3.54</v>
      </c>
    </row>
    <row r="8" spans="1:3" x14ac:dyDescent="0.3">
      <c r="A8" t="s">
        <v>1234</v>
      </c>
      <c r="B8">
        <v>43.351799999999997</v>
      </c>
      <c r="C8">
        <v>-5.1149399999999998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5DEC-1C07-411E-A3B6-16CE55D929F3}">
  <dimension ref="A1:AP3600"/>
  <sheetViews>
    <sheetView zoomScale="106" zoomScaleNormal="77" workbookViewId="0">
      <selection activeCell="AL63" sqref="AL63"/>
    </sheetView>
  </sheetViews>
  <sheetFormatPr baseColWidth="10" defaultRowHeight="14.4" x14ac:dyDescent="0.3"/>
  <cols>
    <col min="6" max="6" width="11.5546875" style="7"/>
    <col min="7" max="7" width="11.5546875" style="67"/>
    <col min="8" max="8" width="11.5546875" style="40"/>
    <col min="10" max="10" width="11.5546875" style="63"/>
    <col min="12" max="12" width="11.5546875" style="74"/>
    <col min="13" max="13" width="11.5546875" style="71"/>
    <col min="14" max="14" width="11.5546875" style="7"/>
    <col min="25" max="27" width="11.5546875" style="41"/>
    <col min="28" max="28" width="11.5546875" style="74"/>
    <col min="31" max="31" width="23.109375" customWidth="1"/>
  </cols>
  <sheetData>
    <row r="1" spans="1:42" x14ac:dyDescent="0.3">
      <c r="A1" s="46" t="s">
        <v>25</v>
      </c>
      <c r="B1" s="46" t="s">
        <v>26</v>
      </c>
      <c r="C1" s="46" t="s">
        <v>27</v>
      </c>
      <c r="D1" s="46" t="s">
        <v>28</v>
      </c>
      <c r="E1" s="46" t="s">
        <v>29</v>
      </c>
      <c r="F1" s="46" t="s">
        <v>30</v>
      </c>
      <c r="G1" s="64" t="s">
        <v>31</v>
      </c>
      <c r="H1" s="46" t="s">
        <v>32</v>
      </c>
      <c r="I1" s="46" t="s">
        <v>33</v>
      </c>
      <c r="J1" s="60" t="s">
        <v>34</v>
      </c>
      <c r="K1" s="46" t="s">
        <v>35</v>
      </c>
      <c r="L1" s="68" t="s">
        <v>36</v>
      </c>
      <c r="M1" s="68" t="s">
        <v>37</v>
      </c>
      <c r="N1" s="46" t="s">
        <v>38</v>
      </c>
      <c r="O1" s="46" t="s">
        <v>39</v>
      </c>
      <c r="P1" s="46" t="s">
        <v>1251</v>
      </c>
      <c r="Q1" s="46" t="s">
        <v>1252</v>
      </c>
      <c r="R1" s="46" t="s">
        <v>1253</v>
      </c>
      <c r="S1" s="46" t="s">
        <v>1254</v>
      </c>
      <c r="T1" s="46" t="s">
        <v>40</v>
      </c>
      <c r="U1" s="46" t="s">
        <v>41</v>
      </c>
      <c r="V1" s="46" t="s">
        <v>42</v>
      </c>
      <c r="W1" s="46" t="s">
        <v>43</v>
      </c>
      <c r="X1" s="46" t="s">
        <v>44</v>
      </c>
      <c r="Y1" s="78" t="s">
        <v>1258</v>
      </c>
      <c r="Z1" s="78" t="s">
        <v>1236</v>
      </c>
      <c r="AA1" s="78" t="s">
        <v>1235</v>
      </c>
      <c r="AB1" s="77" t="s">
        <v>36</v>
      </c>
      <c r="AC1" s="38"/>
      <c r="AD1" s="80"/>
      <c r="AE1" s="81" t="s">
        <v>3</v>
      </c>
      <c r="AF1" s="82">
        <v>2014</v>
      </c>
      <c r="AG1" s="83">
        <v>2015</v>
      </c>
      <c r="AH1" s="83">
        <v>2016</v>
      </c>
      <c r="AI1" s="83">
        <v>2017</v>
      </c>
      <c r="AJ1" s="83">
        <v>2018</v>
      </c>
      <c r="AK1" s="83">
        <v>2019</v>
      </c>
      <c r="AL1" s="83">
        <v>2020</v>
      </c>
      <c r="AM1" s="83">
        <v>2021</v>
      </c>
      <c r="AN1" s="83">
        <v>2022</v>
      </c>
      <c r="AO1" s="83">
        <v>2023</v>
      </c>
      <c r="AP1" s="83" t="s">
        <v>16</v>
      </c>
    </row>
    <row r="2" spans="1:42" x14ac:dyDescent="0.3">
      <c r="A2" s="49">
        <v>41640</v>
      </c>
      <c r="B2" s="45" t="s">
        <v>1255</v>
      </c>
      <c r="C2" s="45" t="s">
        <v>1256</v>
      </c>
      <c r="D2" s="45" t="s">
        <v>47</v>
      </c>
      <c r="E2" s="48">
        <v>10</v>
      </c>
      <c r="F2" s="47">
        <v>131</v>
      </c>
      <c r="G2" s="65">
        <v>0.4</v>
      </c>
      <c r="H2" s="47">
        <v>74</v>
      </c>
      <c r="I2" s="45" t="s">
        <v>301</v>
      </c>
      <c r="J2" s="61">
        <v>18.8</v>
      </c>
      <c r="K2" s="45" t="s">
        <v>594</v>
      </c>
      <c r="L2" s="73">
        <v>27</v>
      </c>
      <c r="M2" s="69">
        <v>1.4</v>
      </c>
      <c r="N2" s="47">
        <v>150</v>
      </c>
      <c r="O2" s="45" t="s">
        <v>594</v>
      </c>
      <c r="P2" s="47">
        <v>10136</v>
      </c>
      <c r="Q2" s="45" t="s">
        <v>1012</v>
      </c>
      <c r="R2" s="47">
        <v>9998</v>
      </c>
      <c r="S2" s="48">
        <v>18</v>
      </c>
      <c r="T2" s="48">
        <v>70</v>
      </c>
      <c r="U2" s="48">
        <v>83</v>
      </c>
      <c r="V2" s="45" t="s">
        <v>51</v>
      </c>
      <c r="W2" s="48">
        <v>38</v>
      </c>
      <c r="X2" s="45" t="s">
        <v>235</v>
      </c>
      <c r="Y2" s="78">
        <f>M2/$AE$17</f>
        <v>0.13999999999999999</v>
      </c>
      <c r="Z2" s="78">
        <f>G2/$AE$17</f>
        <v>0.04</v>
      </c>
      <c r="AA2" s="78">
        <f>J2/$AE$17</f>
        <v>1.8800000000000001</v>
      </c>
      <c r="AB2" s="77">
        <f>L2*$AE$17</f>
        <v>270</v>
      </c>
      <c r="AC2" s="38"/>
      <c r="AD2" s="103" t="s">
        <v>1239</v>
      </c>
      <c r="AE2" s="84" t="s">
        <v>4</v>
      </c>
      <c r="AF2" s="85">
        <f>AVERAGEIFS(J2:J3601,A2:A3601,"&lt;=31/01/2014")</f>
        <v>13.925806451612905</v>
      </c>
      <c r="AG2" s="86">
        <f>AVERAGEIFS(J2:J3601,A2:A3601,"&gt;=1/01/2015",A2:A3601,"&lt;1/02/2015")</f>
        <v>13.187096774193551</v>
      </c>
      <c r="AH2" s="86">
        <f>AVERAGEIFS(J2:J3601,A2:A3601,"&gt;=1/01/2016",A2:A3601,"&lt;1/02/2016")</f>
        <v>14.725806451612902</v>
      </c>
      <c r="AI2" s="86">
        <f>AVERAGEIFS(J2:J3601,A2:A3601,"&gt;=1/01/2017",A2:A3601,"&lt;1/02/2017")</f>
        <v>12.277419354838711</v>
      </c>
      <c r="AJ2" s="86">
        <f>AVERAGEIFS(J2:J3601,A2:A3601,"&gt;=1/01/2018",A2:A3601,"&lt;1/02/2018")</f>
        <v>14.393548387096773</v>
      </c>
      <c r="AK2" s="86">
        <f>AVERAGEIFS(J2:J3601,A2:A3601,"&gt;=1/01/2019",A2:A3601,"&lt;1/02/2019")</f>
        <v>12.10645161290323</v>
      </c>
      <c r="AL2" s="86">
        <f>AVERAGEIFS(J2:J3601,A2:A3601,"&gt;=1/01/2020",A2:A3601,"&lt;1/02/2020")</f>
        <v>13.977419354838707</v>
      </c>
      <c r="AM2" s="86">
        <f>AVERAGEIFS(J2:J3601,A2:A3601,"&gt;=1/01/2021",A2:A3601,"&lt;1/02/2021")</f>
        <v>13.574193548387097</v>
      </c>
      <c r="AN2" s="86">
        <f>AVERAGEIFS(J2:J3601,A2:A3601,"&gt;=1/01/2022",A2:A3601,"&lt;1/02/2022")</f>
        <v>14.161290322580648</v>
      </c>
      <c r="AO2" s="86">
        <f>AVERAGEIFS(J2:J3601,A2:A3601,"&gt;=1/01/2023",A2:A3601,"&lt;1/02/2023")</f>
        <v>14.270967741935483</v>
      </c>
      <c r="AP2" s="87">
        <f>AVERAGE(AF2:AO2)</f>
        <v>13.660000000000002</v>
      </c>
    </row>
    <row r="3" spans="1:42" x14ac:dyDescent="0.3">
      <c r="A3" s="49">
        <v>41641</v>
      </c>
      <c r="B3" s="45" t="s">
        <v>1255</v>
      </c>
      <c r="C3" s="45" t="s">
        <v>1256</v>
      </c>
      <c r="D3" s="45" t="s">
        <v>47</v>
      </c>
      <c r="E3" s="48">
        <v>10</v>
      </c>
      <c r="F3" s="47">
        <v>128</v>
      </c>
      <c r="G3" s="65">
        <v>1</v>
      </c>
      <c r="H3" s="47">
        <v>106</v>
      </c>
      <c r="I3" s="45" t="s">
        <v>367</v>
      </c>
      <c r="J3" s="61">
        <v>15</v>
      </c>
      <c r="K3" s="45" t="s">
        <v>89</v>
      </c>
      <c r="L3" s="73">
        <v>12</v>
      </c>
      <c r="M3" s="69">
        <v>2.5</v>
      </c>
      <c r="N3" s="47">
        <v>108</v>
      </c>
      <c r="O3" s="45" t="s">
        <v>95</v>
      </c>
      <c r="P3" s="47">
        <v>10080</v>
      </c>
      <c r="Q3" s="45" t="s">
        <v>289</v>
      </c>
      <c r="R3" s="47">
        <v>10031</v>
      </c>
      <c r="S3" s="48">
        <v>16</v>
      </c>
      <c r="T3" s="48">
        <v>75</v>
      </c>
      <c r="U3" s="48">
        <v>83</v>
      </c>
      <c r="V3" s="45" t="s">
        <v>80</v>
      </c>
      <c r="W3" s="48">
        <v>61</v>
      </c>
      <c r="X3" s="45" t="s">
        <v>95</v>
      </c>
      <c r="Y3" s="78">
        <f t="shared" ref="Y3:Y66" si="0">M3/$AE$17</f>
        <v>0.25</v>
      </c>
      <c r="Z3" s="78">
        <f t="shared" ref="Z3:Z66" si="1">G3/$AE$17</f>
        <v>0.1</v>
      </c>
      <c r="AA3" s="78">
        <f t="shared" ref="AA3:AA66" si="2">J3/$AE$17</f>
        <v>1.5</v>
      </c>
      <c r="AB3" s="77">
        <f t="shared" ref="AB3:AB66" si="3">L3*$AE$17</f>
        <v>120</v>
      </c>
      <c r="AC3" s="38"/>
      <c r="AD3" s="42" t="s">
        <v>1240</v>
      </c>
      <c r="AE3" s="84" t="s">
        <v>5</v>
      </c>
      <c r="AF3" s="85">
        <f>AVERAGEIFS(J2:J3601,A2:A3601,"&gt;=1/02/2014",A2:A3601,"&lt;1/03/2014")</f>
        <v>15.017857142857141</v>
      </c>
      <c r="AG3" s="98">
        <f>AVERAGEIFS(J2:J3601,A2:A3601,"&gt;=1/02/2015",A2:A3601,"&lt;1/03/2015")</f>
        <v>11.732142857142858</v>
      </c>
      <c r="AH3" s="86">
        <f>AVERAGEIFS(J2:J3601,A2:A3601,"&gt;=1/02/2016",A2:A3601,"&lt;1/03/2016")</f>
        <v>13.217241379310348</v>
      </c>
      <c r="AI3" s="86">
        <f>AVERAGEIFS(J2:J3601,A2:A3601,"&gt;=1/02/2017",A2:A3601,"&lt;1/03/2017")</f>
        <v>14.571428571428573</v>
      </c>
      <c r="AJ3" s="86">
        <f>AVERAGEIFS(J2:J3601,A2:A3601,"&gt;=1/02/2018",A2:A3601,"&lt;1/03/2018")</f>
        <v>11.092857142857145</v>
      </c>
      <c r="AK3" s="86">
        <f>AVERAGEIFS(J2:J3601,A2:A3601,"&gt;=1/02/2019",A2:A3601,"&lt;1/03/2019")</f>
        <v>14.703571428571427</v>
      </c>
      <c r="AL3" s="86">
        <f>AVERAGEIFS(J2:J3601,A2:A3601,"&gt;=1/02/2020",A2:A3601,"&lt;1/03/2020")</f>
        <v>15.724137931034484</v>
      </c>
      <c r="AM3" s="86">
        <f>AVERAGEIFS(J2:J3601,A2:A3601,"&gt;=1/02/2021",A2:A3601,"&lt;1/03/2021")</f>
        <v>15.796428571428574</v>
      </c>
      <c r="AN3" s="86">
        <f>AVERAGEIFS(J2:J3601,A2:A3601,"&gt;=1/02/2022",A2:A3601,"&lt;1/03/2022")</f>
        <v>14.75357142857143</v>
      </c>
      <c r="AO3" s="86">
        <f>AVERAGEIFS(J2:J3601,A2:A3601,"&gt;=1/02/2023",A2:A3601,"&lt;1/03/2023")</f>
        <v>13.407142857142857</v>
      </c>
      <c r="AP3" s="87">
        <f t="shared" ref="AP3:AP13" si="4">AVERAGE(AF3:AO3)</f>
        <v>14.001637931034484</v>
      </c>
    </row>
    <row r="4" spans="1:42" x14ac:dyDescent="0.3">
      <c r="A4" s="49">
        <v>41642</v>
      </c>
      <c r="B4" s="45" t="s">
        <v>1255</v>
      </c>
      <c r="C4" s="45" t="s">
        <v>1256</v>
      </c>
      <c r="D4" s="45" t="s">
        <v>47</v>
      </c>
      <c r="E4" s="48">
        <v>10</v>
      </c>
      <c r="F4" s="47">
        <v>132</v>
      </c>
      <c r="G4" s="65">
        <v>0</v>
      </c>
      <c r="H4" s="47">
        <v>106</v>
      </c>
      <c r="I4" s="45" t="s">
        <v>100</v>
      </c>
      <c r="J4" s="61">
        <v>15.7</v>
      </c>
      <c r="K4" s="45" t="s">
        <v>121</v>
      </c>
      <c r="L4" s="72" t="s">
        <v>263</v>
      </c>
      <c r="M4" s="69">
        <v>1.9</v>
      </c>
      <c r="N4" s="47">
        <v>81</v>
      </c>
      <c r="O4" s="45" t="s">
        <v>318</v>
      </c>
      <c r="P4" s="47">
        <v>10142</v>
      </c>
      <c r="Q4" s="48">
        <v>11</v>
      </c>
      <c r="R4" s="47">
        <v>10065</v>
      </c>
      <c r="S4" s="45" t="s">
        <v>218</v>
      </c>
      <c r="T4" s="48">
        <v>73</v>
      </c>
      <c r="U4" s="48">
        <v>82</v>
      </c>
      <c r="V4" s="45" t="s">
        <v>460</v>
      </c>
      <c r="W4" s="48">
        <v>68</v>
      </c>
      <c r="X4" s="45" t="s">
        <v>433</v>
      </c>
      <c r="Y4" s="78">
        <f t="shared" si="0"/>
        <v>0.19</v>
      </c>
      <c r="Z4" s="78">
        <f t="shared" si="1"/>
        <v>0</v>
      </c>
      <c r="AA4" s="78">
        <f t="shared" si="2"/>
        <v>1.5699999999999998</v>
      </c>
      <c r="AB4" s="77">
        <f t="shared" si="3"/>
        <v>10</v>
      </c>
      <c r="AC4" s="38"/>
      <c r="AD4" s="43" t="s">
        <v>1241</v>
      </c>
      <c r="AE4" s="84" t="s">
        <v>6</v>
      </c>
      <c r="AF4" s="85">
        <f>AVERAGEIFS(J2:J3601,A2:A3601,"&gt;=1/03/2014",A2:A3601,"&lt;1/04/2014")</f>
        <v>13.716129032258063</v>
      </c>
      <c r="AG4" s="86">
        <f>AVERAGEIFS(J2:J3601,A2:A3601,"&gt;=1/03/2015",A2:A3601,"&lt;1/04/2015")</f>
        <v>13.587096774193544</v>
      </c>
      <c r="AH4" s="86">
        <f>AVERAGEIFS(J2:J3601,A2:A3601,"&gt;=1/03/2016",A2:A3601,"&lt;1/04/2016")</f>
        <v>14.016129032258064</v>
      </c>
      <c r="AI4" s="86">
        <f>AVERAGEIFS(J2:J3601,A2:A3601,"&gt;=1/03/2017",A2:A3601,"&lt;1/04/2017")</f>
        <v>15.190322580645159</v>
      </c>
      <c r="AJ4" s="86">
        <f>AVERAGEIFS(J2:J3601,A2:A3601,"&gt;=1/03/2018",A2:A3601,"&lt;1/04/2018")</f>
        <v>14.403225806451614</v>
      </c>
      <c r="AK4" s="86">
        <f>AVERAGEIFS(J2:J3601,A2:A3601,"&gt;=1/03/2019",A2:A3601,"&lt;1/04/2019")</f>
        <v>15.693548387096774</v>
      </c>
      <c r="AL4" s="86">
        <f>AVERAGEIFS(J2:J3601,A2:A3601,"&gt;=1/03/2020",A2:A3601,"&lt;1/04/2020")</f>
        <v>14.687096774193551</v>
      </c>
      <c r="AM4" s="86">
        <f>AVERAGEIFS(J2:J3601,A2:A3601,"&gt;=1/03/2021",A2:A3601,"&lt;1/04/2021")</f>
        <v>15.441935483870969</v>
      </c>
      <c r="AN4" s="86">
        <f>AVERAGEIFS(J2:J3601,A2:A3601,"&gt;=1/03/2022",A2:A3601,"&lt;1/04/2022")</f>
        <v>15.641935483870967</v>
      </c>
      <c r="AO4" s="86">
        <f>AVERAGEIFS(J2:J3601,A2:A3601,"&gt;=1/03/2023",A2:A3601,"&lt;1/04/2023")</f>
        <v>17.122580645161293</v>
      </c>
      <c r="AP4" s="87">
        <f t="shared" si="4"/>
        <v>14.95</v>
      </c>
    </row>
    <row r="5" spans="1:42" x14ac:dyDescent="0.3">
      <c r="A5" s="49">
        <v>41643</v>
      </c>
      <c r="B5" s="45" t="s">
        <v>1255</v>
      </c>
      <c r="C5" s="45" t="s">
        <v>1256</v>
      </c>
      <c r="D5" s="45" t="s">
        <v>47</v>
      </c>
      <c r="E5" s="48">
        <v>10</v>
      </c>
      <c r="F5" s="47">
        <v>102</v>
      </c>
      <c r="G5" s="65">
        <v>4.2</v>
      </c>
      <c r="H5" s="47">
        <v>69</v>
      </c>
      <c r="I5" s="45" t="s">
        <v>388</v>
      </c>
      <c r="J5" s="61">
        <v>13.5</v>
      </c>
      <c r="K5" s="45" t="s">
        <v>537</v>
      </c>
      <c r="L5" s="73">
        <v>29</v>
      </c>
      <c r="M5" s="69">
        <v>4.7</v>
      </c>
      <c r="N5" s="47">
        <v>222</v>
      </c>
      <c r="O5" s="45" t="s">
        <v>135</v>
      </c>
      <c r="P5" s="47">
        <v>10134</v>
      </c>
      <c r="Q5" s="48">
        <v>22</v>
      </c>
      <c r="R5" s="47">
        <v>9989</v>
      </c>
      <c r="S5" s="45" t="s">
        <v>132</v>
      </c>
      <c r="T5" s="48">
        <v>58</v>
      </c>
      <c r="U5" s="48">
        <v>82</v>
      </c>
      <c r="V5" s="45" t="s">
        <v>85</v>
      </c>
      <c r="W5" s="48">
        <v>37</v>
      </c>
      <c r="X5" s="45" t="s">
        <v>142</v>
      </c>
      <c r="Y5" s="78">
        <f t="shared" si="0"/>
        <v>0.47000000000000003</v>
      </c>
      <c r="Z5" s="78">
        <f t="shared" si="1"/>
        <v>0.42000000000000004</v>
      </c>
      <c r="AA5" s="78">
        <f t="shared" si="2"/>
        <v>1.35</v>
      </c>
      <c r="AB5" s="77">
        <f t="shared" si="3"/>
        <v>290</v>
      </c>
      <c r="AC5" s="38"/>
      <c r="AD5" s="42" t="s">
        <v>1244</v>
      </c>
      <c r="AE5" s="84" t="s">
        <v>7</v>
      </c>
      <c r="AF5" s="85">
        <f>AVERAGEIFS(J2:J3601,A2:A3601,"&gt;=1/04/2014",A2:A3601,"&lt;1/05/2014")</f>
        <v>16.523333333333333</v>
      </c>
      <c r="AG5" s="86">
        <f>AVERAGEIFS(J2:J3601,A2:A3601,"&gt;=1/04/2015",A2:A3601,"&lt;1/05/2015")</f>
        <v>16.746666666666666</v>
      </c>
      <c r="AH5" s="86">
        <f>AVERAGEIFS(J2:J3601,A2:A3601,"&gt;=1/04/2016",A2:A3601,"&lt;1/05/2016")</f>
        <v>15.220000000000004</v>
      </c>
      <c r="AI5" s="86">
        <f>AVERAGEIFS(J2:J3601,A2:A3601,"&gt;=1/04/2017",A2:A3601,"&lt;1/05/2017")</f>
        <v>15.533333333333333</v>
      </c>
      <c r="AJ5" s="86">
        <f>AVERAGEIFS(J2:J3601,A2:A3601,"&gt;=1/04/2018",A2:A3601,"&lt;1/05/2018")</f>
        <v>15.693333333333332</v>
      </c>
      <c r="AK5" s="86">
        <f>AVERAGEIFS(J2:J3601,A2:A3601,"&gt;=1/04/2019",A2:A3601,"&lt;1/05/2019")</f>
        <v>16.003333333333337</v>
      </c>
      <c r="AL5" s="86">
        <f>AVERAGEIFS(J2:J3601,A2:A3601,"&gt;=1/04/2020",A2:A3601,"&lt;1/05/2020")</f>
        <v>16.583333333333336</v>
      </c>
      <c r="AM5" s="86">
        <f>AVERAGEIFS(J2:J3601,A2:A3601,"&gt;=1/04/2021",A2:A3601,"&lt;1/05/2021")</f>
        <v>16.350000000000001</v>
      </c>
      <c r="AN5" s="86">
        <f>AVERAGEIFS(J2:J3601,A2:A3601,"&gt;=1/04/2022",A2:A3601,"&lt;1/05/2022")</f>
        <v>16.456666666666663</v>
      </c>
      <c r="AO5" s="86">
        <f>AVERAGEIFS(J2:J3601,A2:A3601,"&gt;=1/04/2023",A2:A3601,"&lt;1/05/2023")</f>
        <v>17.346666666666668</v>
      </c>
      <c r="AP5" s="87">
        <f t="shared" si="4"/>
        <v>16.245666666666668</v>
      </c>
    </row>
    <row r="6" spans="1:42" x14ac:dyDescent="0.3">
      <c r="A6" s="49">
        <v>41644</v>
      </c>
      <c r="B6" s="45" t="s">
        <v>1255</v>
      </c>
      <c r="C6" s="45" t="s">
        <v>1256</v>
      </c>
      <c r="D6" s="45" t="s">
        <v>47</v>
      </c>
      <c r="E6" s="48">
        <v>10</v>
      </c>
      <c r="F6" s="47">
        <v>122</v>
      </c>
      <c r="G6" s="65">
        <v>0.8</v>
      </c>
      <c r="H6" s="47">
        <v>88</v>
      </c>
      <c r="I6" s="45" t="s">
        <v>750</v>
      </c>
      <c r="J6" s="61">
        <v>15.7</v>
      </c>
      <c r="K6" s="45" t="s">
        <v>71</v>
      </c>
      <c r="L6" s="73">
        <v>11</v>
      </c>
      <c r="M6" s="69">
        <v>1.7</v>
      </c>
      <c r="N6" s="47">
        <v>86</v>
      </c>
      <c r="O6" s="45" t="s">
        <v>107</v>
      </c>
      <c r="P6" s="47">
        <v>10131</v>
      </c>
      <c r="Q6" s="45" t="s">
        <v>1012</v>
      </c>
      <c r="R6" s="47">
        <v>10070</v>
      </c>
      <c r="S6" s="48">
        <v>24</v>
      </c>
      <c r="T6" s="48">
        <v>73</v>
      </c>
      <c r="U6" s="48">
        <v>78</v>
      </c>
      <c r="V6" s="45" t="s">
        <v>177</v>
      </c>
      <c r="W6" s="48">
        <v>43</v>
      </c>
      <c r="X6" s="45" t="s">
        <v>80</v>
      </c>
      <c r="Y6" s="78">
        <f t="shared" si="0"/>
        <v>0.16999999999999998</v>
      </c>
      <c r="Z6" s="78">
        <f t="shared" si="1"/>
        <v>0.08</v>
      </c>
      <c r="AA6" s="78">
        <f t="shared" si="2"/>
        <v>1.5699999999999998</v>
      </c>
      <c r="AB6" s="77">
        <f t="shared" si="3"/>
        <v>110</v>
      </c>
      <c r="AC6" s="38"/>
      <c r="AD6" s="42" t="s">
        <v>1240</v>
      </c>
      <c r="AE6" s="84" t="s">
        <v>8</v>
      </c>
      <c r="AF6" s="85">
        <f>AVERAGEIFS(J2:J3601,A2:A3601,"&gt;=1/05/2014",A2:A3601,"&lt;1/06/2014")</f>
        <v>17.170967741935481</v>
      </c>
      <c r="AG6" s="86">
        <f>AVERAGEIFS(J2:J3601,A2:A3601,"&gt;=1/05/2015",A2:A3601,"&lt;1/06/2015")</f>
        <v>18.254838709677419</v>
      </c>
      <c r="AH6" s="86">
        <f>AVERAGEIFS(J2:J3601,A2:A3601,"&gt;=1/05/2016",A2:A3601,"&lt;1/06/2016")</f>
        <v>18.06774193548387</v>
      </c>
      <c r="AI6" s="86">
        <f>AVERAGEIFS(J2:J3601,A2:A3601,"&gt;=1/05/2017",A2:A3601,"&lt;1/06/2017")</f>
        <v>18.316129032258068</v>
      </c>
      <c r="AJ6" s="86">
        <f>AVERAGEIFS(J2:J3601,A2:A3601,"&gt;=1/05/2018",A2:A3601,"&lt;1/06/2018")</f>
        <v>17.512903225806447</v>
      </c>
      <c r="AK6" s="86">
        <f>AVERAGEIFS(J2:J3601,A2:A3601,"&gt;=1/05/2019",A2:A3601,"&lt;1/06/2019")</f>
        <v>17</v>
      </c>
      <c r="AL6" s="86">
        <f>AVERAGEIFS(J2:J3601,A2:A3601,"&gt;=1/05/2020",A2:A3601,"&lt;1/06/2020")</f>
        <v>19.812903225806455</v>
      </c>
      <c r="AM6" s="86">
        <f>AVERAGEIFS(J2:J3601,A2:A3601,"&gt;=1/05/2021",A2:A3601,"&lt;1/06/2021")</f>
        <v>18.270967741935486</v>
      </c>
      <c r="AN6" s="86">
        <f>AVERAGEIFS(J2:J3601,A2:A3601,"&gt;=1/05/2022",A2:A3601,"&lt;1/06/2022")</f>
        <v>19.919354838709676</v>
      </c>
      <c r="AO6" s="86">
        <f>AVERAGEIFS(J2:J3601,A2:A3601,"&gt;=1/05/2023",A2:A3601,"&lt;1/06/2023")</f>
        <v>19.164516129032254</v>
      </c>
      <c r="AP6" s="87">
        <f t="shared" si="4"/>
        <v>18.349032258064515</v>
      </c>
    </row>
    <row r="7" spans="1:42" x14ac:dyDescent="0.3">
      <c r="A7" s="49">
        <v>41645</v>
      </c>
      <c r="B7" s="45" t="s">
        <v>1255</v>
      </c>
      <c r="C7" s="45" t="s">
        <v>1256</v>
      </c>
      <c r="D7" s="45" t="s">
        <v>47</v>
      </c>
      <c r="E7" s="48">
        <v>10</v>
      </c>
      <c r="F7" s="47">
        <v>148</v>
      </c>
      <c r="G7" s="65">
        <v>0</v>
      </c>
      <c r="H7" s="47">
        <v>130</v>
      </c>
      <c r="I7" s="45" t="s">
        <v>100</v>
      </c>
      <c r="J7" s="61">
        <v>16.7</v>
      </c>
      <c r="K7" s="45" t="s">
        <v>182</v>
      </c>
      <c r="L7" s="73">
        <v>12</v>
      </c>
      <c r="M7" s="69">
        <v>2.8</v>
      </c>
      <c r="N7" s="47">
        <v>83</v>
      </c>
      <c r="O7" s="45" t="s">
        <v>55</v>
      </c>
      <c r="P7" s="47">
        <v>10112</v>
      </c>
      <c r="Q7" s="48">
        <v>24</v>
      </c>
      <c r="R7" s="47">
        <v>10043</v>
      </c>
      <c r="S7" s="45" t="s">
        <v>401</v>
      </c>
      <c r="T7" s="48">
        <v>77</v>
      </c>
      <c r="U7" s="48">
        <v>86</v>
      </c>
      <c r="V7" s="45" t="s">
        <v>51</v>
      </c>
      <c r="W7" s="48">
        <v>57</v>
      </c>
      <c r="X7" s="45" t="s">
        <v>188</v>
      </c>
      <c r="Y7" s="78">
        <f t="shared" si="0"/>
        <v>0.27999999999999997</v>
      </c>
      <c r="Z7" s="78">
        <f t="shared" si="1"/>
        <v>0</v>
      </c>
      <c r="AA7" s="78">
        <f t="shared" si="2"/>
        <v>1.67</v>
      </c>
      <c r="AB7" s="77">
        <f t="shared" si="3"/>
        <v>120</v>
      </c>
      <c r="AC7" s="38"/>
      <c r="AD7" s="42" t="s">
        <v>1245</v>
      </c>
      <c r="AE7" s="84" t="s">
        <v>9</v>
      </c>
      <c r="AF7" s="85">
        <f>AVERAGEIFS(J2:J3601,A2:A3601,"&gt;=1/06/2014",A2:A3601,"&lt;1/07/2014")</f>
        <v>20.979999999999997</v>
      </c>
      <c r="AG7" s="86">
        <f>AVERAGEIFS(J2:J3601,A2:A3601,"&gt;=1/06/2015",A2:A3601,"&lt;1/07/2015")</f>
        <v>20.493333333333329</v>
      </c>
      <c r="AH7" s="86">
        <f>AVERAGEIFS(J2:J3601,A2:A3601,"&gt;=1/06/2016",A2:A3601,"&lt;1/07/2016")</f>
        <v>20.386666666666663</v>
      </c>
      <c r="AI7" s="86">
        <f>AVERAGEIFS(J2:J3601,A2:A3601,"&gt;=1/06/2017",A2:A3601,"&lt;1/07/2017")</f>
        <v>20.249999999999993</v>
      </c>
      <c r="AJ7" s="86">
        <f>AVERAGEIFS(J2:J3601,A2:A3601,"&gt;=1/06/2018",A2:A3601,"&lt;1/07/2018")</f>
        <v>20.036666666666672</v>
      </c>
      <c r="AK7" s="86">
        <f>AVERAGEIFS(J2:J3601,A2:A3601,"&gt;=1/06/2019",A2:A3601,"&lt;1/07/2019")</f>
        <v>19.860000000000003</v>
      </c>
      <c r="AL7" s="86">
        <f>AVERAGEIFS(J2:J3601,A2:A3601,"&gt;=1/06/2020",A2:A3601,"&lt;1/07/2020")</f>
        <v>20.56</v>
      </c>
      <c r="AM7" s="86">
        <f>AVERAGEIFS(J2:J3601,A2:A3601,"&gt;=1/06/2021",A2:A3601,"&lt;1/07/2021")</f>
        <v>20.169999999999998</v>
      </c>
      <c r="AN7" s="86">
        <f>AVERAGEIFS(J2:J3601,A2:A3601,"&gt;=1/06/2022",A2:A3601,"&lt;1/07/2022")</f>
        <v>21.999999999999996</v>
      </c>
      <c r="AO7" s="86">
        <f>AVERAGEIFS(J2:J3601,A2:A3601,"&gt;=1/06/2023",A2:A3601,"&lt;1/07/2023")</f>
        <v>23.08</v>
      </c>
      <c r="AP7" s="87">
        <f t="shared" si="4"/>
        <v>20.781666666666666</v>
      </c>
    </row>
    <row r="8" spans="1:42" x14ac:dyDescent="0.3">
      <c r="A8" s="49">
        <v>41646</v>
      </c>
      <c r="B8" s="45" t="s">
        <v>1255</v>
      </c>
      <c r="C8" s="45" t="s">
        <v>1256</v>
      </c>
      <c r="D8" s="45" t="s">
        <v>47</v>
      </c>
      <c r="E8" s="48">
        <v>10</v>
      </c>
      <c r="F8" s="47">
        <v>122</v>
      </c>
      <c r="G8" s="65">
        <v>0</v>
      </c>
      <c r="H8" s="47">
        <v>100</v>
      </c>
      <c r="I8" s="45" t="s">
        <v>460</v>
      </c>
      <c r="J8" s="61">
        <v>14.5</v>
      </c>
      <c r="K8" s="45" t="s">
        <v>182</v>
      </c>
      <c r="L8" s="73">
        <v>11</v>
      </c>
      <c r="M8" s="69">
        <v>3.3</v>
      </c>
      <c r="N8" s="47">
        <v>94</v>
      </c>
      <c r="O8" s="45" t="s">
        <v>129</v>
      </c>
      <c r="P8" s="47">
        <v>10154</v>
      </c>
      <c r="Q8" s="45" t="s">
        <v>51</v>
      </c>
      <c r="R8" s="47">
        <v>10100</v>
      </c>
      <c r="S8" s="45" t="s">
        <v>263</v>
      </c>
      <c r="T8" s="48">
        <v>84</v>
      </c>
      <c r="U8" s="48">
        <v>89</v>
      </c>
      <c r="V8" s="45" t="s">
        <v>51</v>
      </c>
      <c r="W8" s="48">
        <v>77</v>
      </c>
      <c r="X8" s="45" t="s">
        <v>129</v>
      </c>
      <c r="Y8" s="78">
        <f t="shared" si="0"/>
        <v>0.32999999999999996</v>
      </c>
      <c r="Z8" s="78">
        <f t="shared" si="1"/>
        <v>0</v>
      </c>
      <c r="AA8" s="78">
        <f t="shared" si="2"/>
        <v>1.45</v>
      </c>
      <c r="AB8" s="77">
        <f t="shared" si="3"/>
        <v>110</v>
      </c>
      <c r="AC8" s="38"/>
      <c r="AD8" s="42" t="s">
        <v>1242</v>
      </c>
      <c r="AE8" s="84" t="s">
        <v>10</v>
      </c>
      <c r="AF8" s="85">
        <f>AVERAGEIFS(J2:J3601,A2:A3601,"&gt;=1/07/2014",A2:A3601,"&lt;1/08/2014")</f>
        <v>22.709677419354836</v>
      </c>
      <c r="AG8" s="88">
        <f>AVERAGEIFS(J2:J3601,A2:A3601,"&gt;=1/07/2015",A2:A3601,"&lt;1/08/2015")</f>
        <v>23.574193548387097</v>
      </c>
      <c r="AH8" s="86">
        <f>AVERAGEIFS(J2:J3601,A2:A3601,"&gt;=1/07/2016",A2:A3601,"&lt;1/08/2016")</f>
        <v>22.28387096774194</v>
      </c>
      <c r="AI8" s="98">
        <f>AVERAGEIFS(J2:J3601,A2:A3601,"&gt;=1/07/2017",A2:A3601,"&lt;1/08/2017")</f>
        <v>21.799999999999997</v>
      </c>
      <c r="AJ8" s="86">
        <f>AVERAGEIFS(J2:J3601,A2:A3601,"&gt;=1/07/2018",A2:A3601,"&lt;1/08/2018")</f>
        <v>23.338709677419359</v>
      </c>
      <c r="AK8" s="98">
        <f>AVERAGEIFS(J2:J3601,A2:A3601,"&gt;=1/07/2019",A2:A3601,"&lt;1/08/2019")</f>
        <v>20.242857142857144</v>
      </c>
      <c r="AL8" s="86">
        <f>AVERAGEIFS(J2:J3601,A2:A3601,"&gt;=1/07/2020",A2:A3601,"&lt;1/08/2020")</f>
        <v>22.164516129032258</v>
      </c>
      <c r="AM8" s="86">
        <f>AVERAGEIFS(J2:J3601,A2:A3601,"&gt;=1/07/2021",A2:A3601,"&lt;1/08/2021")</f>
        <v>22.126666666666665</v>
      </c>
      <c r="AN8" s="88">
        <f>AVERAGEIFS(J2:J3601,A2:A3601,"&gt;=1/07/2022",A2:A3601,"&lt;1/08/2022")</f>
        <v>24.590322580645161</v>
      </c>
      <c r="AO8" s="86">
        <f>AVERAGEIFS(J2:J3601,A2:A3601,"&gt;=1/07/2023",A2:A3601,"&lt;1/08/2023")</f>
        <v>23.78387096774194</v>
      </c>
      <c r="AP8" s="87">
        <f t="shared" si="4"/>
        <v>22.661468509984637</v>
      </c>
    </row>
    <row r="9" spans="1:42" x14ac:dyDescent="0.3">
      <c r="A9" s="49">
        <v>41647</v>
      </c>
      <c r="B9" s="45" t="s">
        <v>1255</v>
      </c>
      <c r="C9" s="45" t="s">
        <v>1256</v>
      </c>
      <c r="D9" s="45" t="s">
        <v>47</v>
      </c>
      <c r="E9" s="48">
        <v>10</v>
      </c>
      <c r="F9" s="47">
        <v>152</v>
      </c>
      <c r="G9" s="65">
        <v>0</v>
      </c>
      <c r="H9" s="47">
        <v>102</v>
      </c>
      <c r="I9" s="45" t="s">
        <v>184</v>
      </c>
      <c r="J9" s="61">
        <v>20.3</v>
      </c>
      <c r="K9" s="45" t="s">
        <v>94</v>
      </c>
      <c r="L9" s="73">
        <v>25</v>
      </c>
      <c r="M9" s="69">
        <v>1.1000000000000001</v>
      </c>
      <c r="N9" s="47">
        <v>58</v>
      </c>
      <c r="O9" s="45" t="s">
        <v>578</v>
      </c>
      <c r="P9" s="47">
        <v>10150</v>
      </c>
      <c r="Q9" s="45" t="s">
        <v>1012</v>
      </c>
      <c r="R9" s="47">
        <v>10112</v>
      </c>
      <c r="S9" s="48">
        <v>14</v>
      </c>
      <c r="T9" s="48">
        <v>61</v>
      </c>
      <c r="U9" s="48">
        <v>83</v>
      </c>
      <c r="V9" s="45" t="s">
        <v>404</v>
      </c>
      <c r="W9" s="48">
        <v>41</v>
      </c>
      <c r="X9" s="45" t="s">
        <v>486</v>
      </c>
      <c r="Y9" s="78">
        <f t="shared" si="0"/>
        <v>0.11000000000000001</v>
      </c>
      <c r="Z9" s="78">
        <f t="shared" si="1"/>
        <v>0</v>
      </c>
      <c r="AA9" s="78">
        <f t="shared" si="2"/>
        <v>2.0300000000000002</v>
      </c>
      <c r="AB9" s="77">
        <f t="shared" si="3"/>
        <v>250</v>
      </c>
      <c r="AC9" s="38"/>
      <c r="AD9" s="42" t="s">
        <v>1239</v>
      </c>
      <c r="AE9" s="84" t="s">
        <v>11</v>
      </c>
      <c r="AF9" s="85">
        <f>AVERAGEIFS(J2:J3601,A2:A3601,"&gt;=1/08/2014",A2:A3601,"&lt;1/09/2014")</f>
        <v>23.29677419354838</v>
      </c>
      <c r="AG9" s="86">
        <f>AVERAGEIFS(J2:J3601,A2:A3601,"&gt;=1/08/2015",A2:A3601,"&lt;1/09/2015")</f>
        <v>23.406451612903219</v>
      </c>
      <c r="AH9" s="88">
        <f>AVERAGEIFS(J2:J3601,A2:A3601,"&gt;=1/08/2016",A2:A3601,"&lt;1/09/2016")</f>
        <v>23.41612903225807</v>
      </c>
      <c r="AI9" s="88">
        <f>AVERAGEIFS(J2:J3601,A2:A3601,"&gt;=1/08/2017",A2:A3601,"&lt;1/09/2017")</f>
        <v>22.403225806451612</v>
      </c>
      <c r="AJ9" s="88">
        <f>AVERAGEIFS(J2:J3601,A2:A3601,"&gt;=1/08/2018",A2:A3601,"&lt;1/09/2018")</f>
        <v>23.983870967741936</v>
      </c>
      <c r="AK9" s="88">
        <f>AVERAGEIFS(J2:J3601,A2:A3601,"&gt;=1/08/2019",A2:A3601,"&lt;1/09/2019")</f>
        <v>24.45</v>
      </c>
      <c r="AL9" s="88">
        <f>AVERAGEIFS(J2:J3601,A2:A3601,"&gt;=1/08/2020",A2:A3601,"&lt;1/09/2020")</f>
        <v>24.7741935483871</v>
      </c>
      <c r="AM9" s="88">
        <f>AVERAGEIFS(J2:J3601,A2:A3601,"&gt;=1/08/2021",A2:A3601,"&lt;1/09/2021")</f>
        <v>23.251612903225801</v>
      </c>
      <c r="AN9" s="86">
        <f>AVERAGEIFS(J2:J3601,A2:A3601,"&gt;=1/08/2022",A2:A3601,"&lt;1/09/2022")</f>
        <v>23.880645161290325</v>
      </c>
      <c r="AO9" s="86">
        <f>AVERAGEIFS(J2:J3601,A2:A3601,"&gt;=1/08/2023",A2:A3601,"&lt;1/09/2023")</f>
        <v>23.019999999999996</v>
      </c>
      <c r="AP9" s="87">
        <f t="shared" si="4"/>
        <v>23.588290322580644</v>
      </c>
    </row>
    <row r="10" spans="1:42" x14ac:dyDescent="0.3">
      <c r="A10" s="49">
        <v>41648</v>
      </c>
      <c r="B10" s="45" t="s">
        <v>1255</v>
      </c>
      <c r="C10" s="45" t="s">
        <v>1256</v>
      </c>
      <c r="D10" s="45" t="s">
        <v>47</v>
      </c>
      <c r="E10" s="48">
        <v>10</v>
      </c>
      <c r="F10" s="47">
        <v>128</v>
      </c>
      <c r="G10" s="65">
        <v>0</v>
      </c>
      <c r="H10" s="47">
        <v>105</v>
      </c>
      <c r="I10" s="45" t="s">
        <v>100</v>
      </c>
      <c r="J10" s="61">
        <v>15</v>
      </c>
      <c r="K10" s="45" t="s">
        <v>70</v>
      </c>
      <c r="L10" s="73">
        <v>30</v>
      </c>
      <c r="M10" s="69">
        <v>1.4</v>
      </c>
      <c r="N10" s="47">
        <v>139</v>
      </c>
      <c r="O10" s="45" t="s">
        <v>59</v>
      </c>
      <c r="P10" s="47">
        <v>10181</v>
      </c>
      <c r="Q10" s="48">
        <v>11</v>
      </c>
      <c r="R10" s="47">
        <v>10133</v>
      </c>
      <c r="S10" s="45" t="s">
        <v>1012</v>
      </c>
      <c r="T10" s="48">
        <v>84</v>
      </c>
      <c r="U10" s="48">
        <v>88</v>
      </c>
      <c r="V10" s="45" t="s">
        <v>88</v>
      </c>
      <c r="W10" s="48">
        <v>48</v>
      </c>
      <c r="X10" s="45" t="s">
        <v>85</v>
      </c>
      <c r="Y10" s="78">
        <f t="shared" si="0"/>
        <v>0.13999999999999999</v>
      </c>
      <c r="Z10" s="78">
        <f t="shared" si="1"/>
        <v>0</v>
      </c>
      <c r="AA10" s="78">
        <f t="shared" si="2"/>
        <v>1.5</v>
      </c>
      <c r="AB10" s="77">
        <f t="shared" si="3"/>
        <v>300</v>
      </c>
      <c r="AC10" s="39"/>
      <c r="AD10" s="42" t="s">
        <v>1246</v>
      </c>
      <c r="AE10" s="84" t="s">
        <v>12</v>
      </c>
      <c r="AF10" s="89">
        <f>AVERAGEIFS(J2:J3601,A2:A3601,"&gt;=1/09/2014",A2:A3601,"&lt;1/10/2014")</f>
        <v>23.463333333333335</v>
      </c>
      <c r="AG10" s="86">
        <f>AVERAGEIFS(J2:J3601,A2:A3601,"&gt;=1/09/2015",A2:A3601,"&lt;1/10/2015")</f>
        <v>20.34333333333333</v>
      </c>
      <c r="AH10" s="86">
        <f>AVERAGEIFS(J2:J3601,A2:A3601,"&gt;=1/09/2016",A2:A3601,"&lt;1/10/2016")</f>
        <v>22.476666666666663</v>
      </c>
      <c r="AI10" s="86">
        <f>AVERAGEIFS(J2:J3601,A2:A3601,"&gt;=1/09/2017",A2:A3601,"&lt;1/10/2017")</f>
        <v>21.043333333333333</v>
      </c>
      <c r="AJ10" s="86">
        <f>AVERAGEIFS(J2:J3601,A2:A3601,"&gt;=1/09/2018",A2:A3601,"&lt;1/10/2018")</f>
        <v>22.019999999999996</v>
      </c>
      <c r="AK10" s="86">
        <f>AVERAGEIFS(J2:J3601,A2:A3601,"&gt;=1/09/2019",A2:A3601,"&lt;1/10/2019")</f>
        <v>22.15</v>
      </c>
      <c r="AL10" s="86">
        <f>AVERAGEIFS(J2:J3601,A2:A3601,"&gt;=1/09/2020",A2:A3601,"&lt;1/10/2020")</f>
        <v>23.536666666666665</v>
      </c>
      <c r="AM10" s="98">
        <f>AVERAGEIFS(J2:J3601,A2:A3601,"&gt;=1/09/2021",A2:A3601,"&lt;1/10/2021")</f>
        <v>22.6</v>
      </c>
      <c r="AN10" s="86">
        <f>AVERAGEIFS(J2:J3601,A2:A3601,"&gt;=1/09/2022",A2:A3601,"&lt;1/10/2022")</f>
        <v>23.110000000000003</v>
      </c>
      <c r="AO10" s="88">
        <f>AVERAGEIFS(J2:J3601,A2:A3601,"&gt;=1/09/2023",A2:A3601,"&lt;1/10/2023")</f>
        <v>24.899999999999995</v>
      </c>
      <c r="AP10" s="87">
        <f t="shared" si="4"/>
        <v>22.564333333333334</v>
      </c>
    </row>
    <row r="11" spans="1:42" x14ac:dyDescent="0.3">
      <c r="A11" s="49">
        <v>41649</v>
      </c>
      <c r="B11" s="45" t="s">
        <v>1255</v>
      </c>
      <c r="C11" s="45" t="s">
        <v>1256</v>
      </c>
      <c r="D11" s="45" t="s">
        <v>47</v>
      </c>
      <c r="E11" s="48">
        <v>10</v>
      </c>
      <c r="F11" s="47">
        <v>123</v>
      </c>
      <c r="G11" s="65">
        <v>2.6</v>
      </c>
      <c r="H11" s="47">
        <v>96</v>
      </c>
      <c r="I11" s="45" t="s">
        <v>66</v>
      </c>
      <c r="J11" s="61">
        <v>15</v>
      </c>
      <c r="K11" s="45" t="s">
        <v>91</v>
      </c>
      <c r="L11" s="73">
        <v>29</v>
      </c>
      <c r="M11" s="69">
        <v>2.2000000000000002</v>
      </c>
      <c r="N11" s="47">
        <v>83</v>
      </c>
      <c r="O11" s="45" t="s">
        <v>55</v>
      </c>
      <c r="P11" s="47">
        <v>10162</v>
      </c>
      <c r="Q11" s="48">
        <v>24</v>
      </c>
      <c r="R11" s="47">
        <v>10120</v>
      </c>
      <c r="S11" s="48">
        <v>14</v>
      </c>
      <c r="T11" s="48">
        <v>81</v>
      </c>
      <c r="U11" s="48">
        <v>89</v>
      </c>
      <c r="V11" s="45" t="s">
        <v>51</v>
      </c>
      <c r="W11" s="48">
        <v>73</v>
      </c>
      <c r="X11" s="45" t="s">
        <v>51</v>
      </c>
      <c r="Y11" s="78">
        <f t="shared" si="0"/>
        <v>0.22000000000000003</v>
      </c>
      <c r="Z11" s="78">
        <f t="shared" si="1"/>
        <v>0.26</v>
      </c>
      <c r="AA11" s="78">
        <f t="shared" si="2"/>
        <v>1.5</v>
      </c>
      <c r="AB11" s="77">
        <f t="shared" si="3"/>
        <v>290</v>
      </c>
      <c r="AD11" s="42" t="s">
        <v>1245</v>
      </c>
      <c r="AE11" s="84" t="s">
        <v>13</v>
      </c>
      <c r="AF11" s="85">
        <f>AVERAGEIFS(J2:J3601,A2:A3601,"&gt;=1/10/2014",A2:A3601,"&lt;1/11/2014")</f>
        <v>21.780645161290323</v>
      </c>
      <c r="AG11" s="86">
        <f>AVERAGEIFS(J2:J3601,A2:A3601,"&gt;=1/10/2015",A2:A3601,"&lt;1/11/2015")</f>
        <v>18.887096774193548</v>
      </c>
      <c r="AH11" s="86">
        <f>AVERAGEIFS(J2:J3601,A2:A3601,"&gt;=1/10/2016",A2:A3601,"&lt;1/11/2016")</f>
        <v>18.483870967741936</v>
      </c>
      <c r="AI11" s="86">
        <f>AVERAGEIFS(J2:J3601,A2:A3601,"&gt;=1/10/2017",A2:A3601,"&lt;1/11/2017")</f>
        <v>20.319354838709682</v>
      </c>
      <c r="AJ11" s="86">
        <f>AVERAGEIFS(J2:J3601,A2:A3601,"&gt;=1/10/2018",A2:A3601,"&lt;1/11/2018")</f>
        <v>18.177419354838708</v>
      </c>
      <c r="AK11" s="86">
        <f>AVERAGEIFS(J2:J3601,A2:A3601,"&gt;=1/10/2019",A2:A3601,"&lt;1/11/2019")</f>
        <v>19.899999999999999</v>
      </c>
      <c r="AL11" s="86">
        <f>AVERAGEIFS(J2:J3601,A2:A3601,"&gt;=1/10/2020",A2:A3601,"&lt;1/11/2020")</f>
        <v>19.709677419354836</v>
      </c>
      <c r="AM11" s="86">
        <f>AVERAGEIFS(J2:J3601,A2:A3601,"&gt;=1/10/2021",A2:A3601,"&lt;1/11/2021")</f>
        <v>20.535483870967742</v>
      </c>
      <c r="AN11" s="86">
        <f>AVERAGEIFS(J2:J3601,A2:A3601,"&gt;=1/10/2022",A2:A3601,"&lt;1/11/2022")</f>
        <v>22.706451612903226</v>
      </c>
      <c r="AO11" s="86">
        <f>AVERAGEIFS(J2:J3601,A2:A3601,"&gt;=1/10/2023",A2:A3601,"&lt;1/11/2023")</f>
        <v>22.255172413793101</v>
      </c>
      <c r="AP11" s="87">
        <f t="shared" si="4"/>
        <v>20.275517241379312</v>
      </c>
    </row>
    <row r="12" spans="1:42" x14ac:dyDescent="0.3">
      <c r="A12" s="49">
        <v>41650</v>
      </c>
      <c r="B12" s="45" t="s">
        <v>1255</v>
      </c>
      <c r="C12" s="45" t="s">
        <v>1256</v>
      </c>
      <c r="D12" s="45" t="s">
        <v>47</v>
      </c>
      <c r="E12" s="48">
        <v>10</v>
      </c>
      <c r="F12" s="47">
        <v>105</v>
      </c>
      <c r="G12" s="65">
        <v>0.2</v>
      </c>
      <c r="H12" s="47">
        <v>79</v>
      </c>
      <c r="I12" s="45" t="s">
        <v>108</v>
      </c>
      <c r="J12" s="61">
        <v>13.1</v>
      </c>
      <c r="K12" s="45" t="s">
        <v>215</v>
      </c>
      <c r="L12" s="73">
        <v>11</v>
      </c>
      <c r="M12" s="69">
        <v>3.1</v>
      </c>
      <c r="N12" s="47">
        <v>111</v>
      </c>
      <c r="O12" s="45" t="s">
        <v>260</v>
      </c>
      <c r="P12" s="47">
        <v>10192</v>
      </c>
      <c r="Q12" s="48">
        <v>11</v>
      </c>
      <c r="R12" s="47">
        <v>10159</v>
      </c>
      <c r="S12" s="45" t="s">
        <v>51</v>
      </c>
      <c r="T12" s="48">
        <v>88</v>
      </c>
      <c r="U12" s="48">
        <v>90</v>
      </c>
      <c r="V12" s="45" t="s">
        <v>51</v>
      </c>
      <c r="W12" s="48">
        <v>86</v>
      </c>
      <c r="X12" s="45" t="s">
        <v>51</v>
      </c>
      <c r="Y12" s="78">
        <f t="shared" si="0"/>
        <v>0.31</v>
      </c>
      <c r="Z12" s="78">
        <f t="shared" si="1"/>
        <v>0.02</v>
      </c>
      <c r="AA12" s="78">
        <f t="shared" si="2"/>
        <v>1.31</v>
      </c>
      <c r="AB12" s="77">
        <f t="shared" si="3"/>
        <v>110</v>
      </c>
      <c r="AD12" s="42" t="s">
        <v>1242</v>
      </c>
      <c r="AE12" s="84" t="s">
        <v>14</v>
      </c>
      <c r="AF12" s="85">
        <f>AVERAGEIFS(J2:J3601,A2:A3601,"&gt;=1/11/2014",A2:A3601,"&lt;1/12/2014")</f>
        <v>16.849999999999994</v>
      </c>
      <c r="AG12" s="86">
        <f>AVERAGEIFS(J2:J3601,A2:A3601,"&gt;=1/11/2015",A2:A3601,"&lt;1/12/2015")</f>
        <v>17.833333333333332</v>
      </c>
      <c r="AH12" s="86">
        <f>AVERAGEIFS(J2:J3601,A2:A3601,"&gt;=1/11/2016",A2:A3601,"&lt;1/12/2016")</f>
        <v>14.893333333333334</v>
      </c>
      <c r="AI12" s="86">
        <f>AVERAGEIFS(J2:J3601,A2:A3601,"&gt;=1/11/2017",A2:A3601,"&lt;1/12/2017")</f>
        <v>16</v>
      </c>
      <c r="AJ12" s="86">
        <f>AVERAGEIFS(J2:J3601,A2:A3601,"&gt;=1/11/2018",A2:A3601,"&lt;1/12/2018")</f>
        <v>16.09</v>
      </c>
      <c r="AK12" s="86">
        <f>AVERAGEIFS(J2:J3601,A2:A3601,"&gt;=1/11/2019",A2:A3601,"&lt;1/12/2019")</f>
        <v>15.52</v>
      </c>
      <c r="AL12" s="86">
        <f>AVERAGEIFS(J2:J3601,A2:A3601,"&gt;=1/11/2020",A2:A3601,"&lt;1/12/2020")</f>
        <v>18.813333333333336</v>
      </c>
      <c r="AM12" s="86">
        <f>AVERAGEIFS(J2:J3601,A2:A3601,"&gt;=1/11/2021",A2:A3601,"&lt;1/12/2021")</f>
        <v>15.166666666666666</v>
      </c>
      <c r="AN12" s="86">
        <f>AVERAGEIFS(J2:J3601,A2:A3601,"&gt;=1/11/2022",A2:A3601,"&lt;1/12/2022")</f>
        <v>18.109999999999996</v>
      </c>
      <c r="AO12" s="86">
        <f>AVERAGEIFS(J2:J3601,A2:A3601,"&gt;=1/11/2023",A2:A3601,"&lt;1/12/2023")</f>
        <v>17.836666666666666</v>
      </c>
      <c r="AP12" s="87">
        <f t="shared" si="4"/>
        <v>16.711333333333332</v>
      </c>
    </row>
    <row r="13" spans="1:42" x14ac:dyDescent="0.3">
      <c r="A13" s="49">
        <v>41651</v>
      </c>
      <c r="B13" s="45" t="s">
        <v>1255</v>
      </c>
      <c r="C13" s="45" t="s">
        <v>1256</v>
      </c>
      <c r="D13" s="45" t="s">
        <v>47</v>
      </c>
      <c r="E13" s="48">
        <v>10</v>
      </c>
      <c r="F13" s="47">
        <v>124</v>
      </c>
      <c r="G13" s="65">
        <v>0.8</v>
      </c>
      <c r="H13" s="47">
        <v>76</v>
      </c>
      <c r="I13" s="45" t="s">
        <v>51</v>
      </c>
      <c r="J13" s="61">
        <v>17.100000000000001</v>
      </c>
      <c r="K13" s="45" t="s">
        <v>99</v>
      </c>
      <c r="L13" s="73">
        <v>30</v>
      </c>
      <c r="M13" s="69">
        <v>1.7</v>
      </c>
      <c r="N13" s="47">
        <v>150</v>
      </c>
      <c r="O13" s="45" t="s">
        <v>99</v>
      </c>
      <c r="P13" s="47">
        <v>10195</v>
      </c>
      <c r="Q13" s="48">
        <v>24</v>
      </c>
      <c r="R13" s="47">
        <v>10134</v>
      </c>
      <c r="S13" s="48">
        <v>14</v>
      </c>
      <c r="T13" s="48">
        <v>81</v>
      </c>
      <c r="U13" s="48">
        <v>89</v>
      </c>
      <c r="V13" s="45" t="s">
        <v>80</v>
      </c>
      <c r="W13" s="48">
        <v>47</v>
      </c>
      <c r="X13" s="45" t="s">
        <v>260</v>
      </c>
      <c r="Y13" s="78">
        <f t="shared" si="0"/>
        <v>0.16999999999999998</v>
      </c>
      <c r="Z13" s="78">
        <f t="shared" si="1"/>
        <v>0.08</v>
      </c>
      <c r="AA13" s="78">
        <f t="shared" si="2"/>
        <v>1.7100000000000002</v>
      </c>
      <c r="AB13" s="77">
        <f t="shared" si="3"/>
        <v>300</v>
      </c>
      <c r="AD13" s="85"/>
      <c r="AE13" s="84" t="s">
        <v>15</v>
      </c>
      <c r="AF13" s="90">
        <f>AVERAGEIFS(J2:J3601,A2:A3601,"&gt;=1/12/2014",A2:A3601,"&lt;1/01/2015")</f>
        <v>13.325806451612904</v>
      </c>
      <c r="AG13" s="91">
        <f>AVERAGEIFS(J2:J3601,A2:A3601,"&gt;=1/12/2015",A2:A3601,"&lt;1/01/2016")</f>
        <v>17.36774193548387</v>
      </c>
      <c r="AH13" s="91">
        <f>AVERAGEIFS(J2:J3601,A2:A3601,"&gt;=1/12/2016",A2:A3601,"&lt;1/01/2017")</f>
        <v>15.11290322580645</v>
      </c>
      <c r="AI13" s="91">
        <f>AVERAGEIFS(J2:J3601,A2:A3601,"&gt;=1/12/2017",A2:A3601,"&lt;1/01/2018")</f>
        <v>14.296774193548387</v>
      </c>
      <c r="AJ13" s="91">
        <f>AVERAGEIFS(J2:J3601,A2:A3601,"&gt;=1/12/2018",A2:A3601,"&lt;1/01/2019")</f>
        <v>15.064516129032258</v>
      </c>
      <c r="AK13" s="91">
        <f>AVERAGEIFS(J2:J3601,A2:A3601,"&gt;=1/12/2019",A2:A3601,"&lt;1/01/2020")</f>
        <v>14.961290322580643</v>
      </c>
      <c r="AL13" s="91">
        <f>AVERAGEIFS(J2:J3601,A2:A3601,"&gt;=1/12/2020",A2:A3601,"&lt;1/01/2021")</f>
        <v>14.545161290322584</v>
      </c>
      <c r="AM13" s="91">
        <f>AVERAGEIFS(J2:J3601,A2:A3601,"&gt;=1/12/2021",A2:A3601,"&lt;1/01/2022")</f>
        <v>15.42258064516129</v>
      </c>
      <c r="AN13" s="91">
        <f>AVERAGEIFS(J2:J3601,A2:A3601,"&gt;=1/12/2022",A2:A3601,"&lt;1/01/2023")</f>
        <v>16.2</v>
      </c>
      <c r="AO13" s="91">
        <f>AVERAGEIFS(J2:J3601,A2:A3601,"&gt;=1/12/2023",A2:A3601,"&lt;1/01/2024")</f>
        <v>15.441935483870965</v>
      </c>
      <c r="AP13" s="92">
        <f t="shared" si="4"/>
        <v>15.173870967741934</v>
      </c>
    </row>
    <row r="14" spans="1:42" x14ac:dyDescent="0.3">
      <c r="A14" s="49">
        <v>41652</v>
      </c>
      <c r="B14" s="45" t="s">
        <v>1255</v>
      </c>
      <c r="C14" s="45" t="s">
        <v>1256</v>
      </c>
      <c r="D14" s="45" t="s">
        <v>47</v>
      </c>
      <c r="E14" s="48">
        <v>10</v>
      </c>
      <c r="F14" s="47">
        <v>106</v>
      </c>
      <c r="G14" s="65">
        <v>1.4</v>
      </c>
      <c r="H14" s="47">
        <v>70</v>
      </c>
      <c r="I14" s="45" t="s">
        <v>202</v>
      </c>
      <c r="J14" s="61">
        <v>14.1</v>
      </c>
      <c r="K14" s="45" t="s">
        <v>89</v>
      </c>
      <c r="L14" s="73">
        <v>29</v>
      </c>
      <c r="M14" s="69">
        <v>1.9</v>
      </c>
      <c r="N14" s="47">
        <v>86</v>
      </c>
      <c r="O14" s="45" t="s">
        <v>225</v>
      </c>
      <c r="P14" s="47">
        <v>10194</v>
      </c>
      <c r="Q14" s="45" t="s">
        <v>218</v>
      </c>
      <c r="R14" s="47">
        <v>10100</v>
      </c>
      <c r="S14" s="48">
        <v>24</v>
      </c>
      <c r="T14" s="48">
        <v>69</v>
      </c>
      <c r="U14" s="48">
        <v>84</v>
      </c>
      <c r="V14" s="45" t="s">
        <v>80</v>
      </c>
      <c r="W14" s="48">
        <v>51</v>
      </c>
      <c r="X14" s="45" t="s">
        <v>235</v>
      </c>
      <c r="Y14" s="78">
        <f t="shared" si="0"/>
        <v>0.19</v>
      </c>
      <c r="Z14" s="78">
        <f t="shared" si="1"/>
        <v>0.13999999999999999</v>
      </c>
      <c r="AA14" s="78">
        <f t="shared" si="2"/>
        <v>1.41</v>
      </c>
      <c r="AB14" s="77">
        <f t="shared" si="3"/>
        <v>290</v>
      </c>
      <c r="AD14" s="85"/>
      <c r="AE14" s="84" t="s">
        <v>1237</v>
      </c>
      <c r="AF14" s="104">
        <f>MAX(AF$2:AF$13)</f>
        <v>23.463333333333335</v>
      </c>
      <c r="AG14" s="104">
        <f t="shared" ref="AG14:AO14" si="5">MAX(AG$2:AG$13)</f>
        <v>23.574193548387097</v>
      </c>
      <c r="AH14" s="104">
        <f t="shared" si="5"/>
        <v>23.41612903225807</v>
      </c>
      <c r="AI14" s="104">
        <f t="shared" si="5"/>
        <v>22.403225806451612</v>
      </c>
      <c r="AJ14" s="104">
        <f t="shared" si="5"/>
        <v>23.983870967741936</v>
      </c>
      <c r="AK14" s="104">
        <f t="shared" si="5"/>
        <v>24.45</v>
      </c>
      <c r="AL14" s="104">
        <f t="shared" si="5"/>
        <v>24.7741935483871</v>
      </c>
      <c r="AM14" s="104">
        <f t="shared" si="5"/>
        <v>23.251612903225801</v>
      </c>
      <c r="AN14" s="104">
        <f t="shared" si="5"/>
        <v>24.590322580645161</v>
      </c>
      <c r="AO14" s="104">
        <f t="shared" si="5"/>
        <v>24.899999999999995</v>
      </c>
      <c r="AP14" s="41"/>
    </row>
    <row r="15" spans="1:42" x14ac:dyDescent="0.3">
      <c r="A15" s="49">
        <v>41653</v>
      </c>
      <c r="B15" s="45" t="s">
        <v>1255</v>
      </c>
      <c r="C15" s="45" t="s">
        <v>1256</v>
      </c>
      <c r="D15" s="45" t="s">
        <v>47</v>
      </c>
      <c r="E15" s="48">
        <v>10</v>
      </c>
      <c r="F15" s="47">
        <v>118</v>
      </c>
      <c r="G15" s="65">
        <v>21.8</v>
      </c>
      <c r="H15" s="47">
        <v>97</v>
      </c>
      <c r="I15" s="45" t="s">
        <v>85</v>
      </c>
      <c r="J15" s="61">
        <v>14</v>
      </c>
      <c r="K15" s="45" t="s">
        <v>69</v>
      </c>
      <c r="L15" s="73">
        <v>23</v>
      </c>
      <c r="M15" s="69">
        <v>5</v>
      </c>
      <c r="N15" s="47">
        <v>142</v>
      </c>
      <c r="O15" s="45" t="s">
        <v>280</v>
      </c>
      <c r="P15" s="47">
        <v>10158</v>
      </c>
      <c r="Q15" s="48">
        <v>19</v>
      </c>
      <c r="R15" s="47">
        <v>10065</v>
      </c>
      <c r="S15" s="45" t="s">
        <v>401</v>
      </c>
      <c r="T15" s="48">
        <v>80</v>
      </c>
      <c r="U15" s="48">
        <v>91</v>
      </c>
      <c r="V15" s="45" t="s">
        <v>51</v>
      </c>
      <c r="W15" s="48">
        <v>52</v>
      </c>
      <c r="X15" s="45" t="s">
        <v>193</v>
      </c>
      <c r="Y15" s="78">
        <f t="shared" si="0"/>
        <v>0.5</v>
      </c>
      <c r="Z15" s="78">
        <f t="shared" si="1"/>
        <v>2.1800000000000002</v>
      </c>
      <c r="AA15" s="78">
        <f t="shared" si="2"/>
        <v>1.4</v>
      </c>
      <c r="AB15" s="77">
        <f t="shared" si="3"/>
        <v>230</v>
      </c>
      <c r="AD15" s="90"/>
      <c r="AE15" s="92" t="s">
        <v>1238</v>
      </c>
      <c r="AF15" s="105" t="s">
        <v>12</v>
      </c>
      <c r="AG15" s="91" t="s">
        <v>10</v>
      </c>
      <c r="AH15" s="91" t="s">
        <v>11</v>
      </c>
      <c r="AI15" s="91" t="s">
        <v>11</v>
      </c>
      <c r="AJ15" s="91" t="s">
        <v>11</v>
      </c>
      <c r="AK15" s="91" t="s">
        <v>11</v>
      </c>
      <c r="AL15" s="91" t="s">
        <v>11</v>
      </c>
      <c r="AM15" s="91" t="s">
        <v>11</v>
      </c>
      <c r="AN15" s="91" t="s">
        <v>10</v>
      </c>
      <c r="AO15" s="92" t="s">
        <v>12</v>
      </c>
      <c r="AP15" s="41"/>
    </row>
    <row r="16" spans="1:42" x14ac:dyDescent="0.3">
      <c r="A16" s="49">
        <v>41654</v>
      </c>
      <c r="B16" s="45" t="s">
        <v>1255</v>
      </c>
      <c r="C16" s="45" t="s">
        <v>1256</v>
      </c>
      <c r="D16" s="45" t="s">
        <v>47</v>
      </c>
      <c r="E16" s="48">
        <v>10</v>
      </c>
      <c r="F16" s="47">
        <v>124</v>
      </c>
      <c r="G16" s="65">
        <v>3.2</v>
      </c>
      <c r="H16" s="47">
        <v>105</v>
      </c>
      <c r="I16" s="45" t="s">
        <v>100</v>
      </c>
      <c r="J16" s="61">
        <v>14.3</v>
      </c>
      <c r="K16" s="45" t="s">
        <v>264</v>
      </c>
      <c r="L16" s="73">
        <v>27</v>
      </c>
      <c r="M16" s="69">
        <v>1.7</v>
      </c>
      <c r="N16" s="47">
        <v>150</v>
      </c>
      <c r="O16" s="45" t="s">
        <v>312</v>
      </c>
      <c r="P16" s="47">
        <v>10146</v>
      </c>
      <c r="Q16" s="45" t="s">
        <v>1012</v>
      </c>
      <c r="R16" s="47">
        <v>10016</v>
      </c>
      <c r="S16" s="48">
        <v>20</v>
      </c>
      <c r="T16" s="48">
        <v>80</v>
      </c>
      <c r="U16" s="48">
        <v>84</v>
      </c>
      <c r="V16" s="45" t="s">
        <v>318</v>
      </c>
      <c r="W16" s="48">
        <v>59</v>
      </c>
      <c r="X16" s="45" t="s">
        <v>486</v>
      </c>
      <c r="Y16" s="78">
        <f t="shared" si="0"/>
        <v>0.16999999999999998</v>
      </c>
      <c r="Z16" s="78">
        <f t="shared" si="1"/>
        <v>0.32</v>
      </c>
      <c r="AA16" s="78">
        <f t="shared" si="2"/>
        <v>1.4300000000000002</v>
      </c>
      <c r="AB16" s="77">
        <f t="shared" si="3"/>
        <v>270</v>
      </c>
      <c r="AC16" s="34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</row>
    <row r="17" spans="1:42" x14ac:dyDescent="0.3">
      <c r="A17" s="49">
        <v>41655</v>
      </c>
      <c r="B17" s="45" t="s">
        <v>1255</v>
      </c>
      <c r="C17" s="45" t="s">
        <v>1256</v>
      </c>
      <c r="D17" s="45" t="s">
        <v>47</v>
      </c>
      <c r="E17" s="48">
        <v>10</v>
      </c>
      <c r="F17" s="47">
        <v>106</v>
      </c>
      <c r="G17" s="65">
        <v>0</v>
      </c>
      <c r="H17" s="47">
        <v>68</v>
      </c>
      <c r="I17" s="45" t="s">
        <v>108</v>
      </c>
      <c r="J17" s="61">
        <v>14.4</v>
      </c>
      <c r="K17" s="45" t="s">
        <v>121</v>
      </c>
      <c r="L17" s="73">
        <v>23</v>
      </c>
      <c r="M17" s="69">
        <v>2.8</v>
      </c>
      <c r="N17" s="47">
        <v>117</v>
      </c>
      <c r="O17" s="45" t="s">
        <v>286</v>
      </c>
      <c r="P17" s="47">
        <v>10035</v>
      </c>
      <c r="Q17" s="48">
        <v>10</v>
      </c>
      <c r="R17" s="47">
        <v>9989</v>
      </c>
      <c r="S17" s="48">
        <v>24</v>
      </c>
      <c r="T17" s="48">
        <v>71</v>
      </c>
      <c r="U17" s="48">
        <v>84</v>
      </c>
      <c r="V17" s="45" t="s">
        <v>232</v>
      </c>
      <c r="W17" s="48">
        <v>60</v>
      </c>
      <c r="X17" s="45" t="s">
        <v>121</v>
      </c>
      <c r="Y17" s="78">
        <f t="shared" si="0"/>
        <v>0.27999999999999997</v>
      </c>
      <c r="Z17" s="78">
        <f t="shared" si="1"/>
        <v>0</v>
      </c>
      <c r="AA17" s="78">
        <f t="shared" si="2"/>
        <v>1.44</v>
      </c>
      <c r="AB17" s="77">
        <f t="shared" si="3"/>
        <v>230</v>
      </c>
      <c r="AD17" s="94"/>
      <c r="AE17" s="41">
        <v>10</v>
      </c>
      <c r="AF17" s="94"/>
      <c r="AG17" s="95" t="s">
        <v>18</v>
      </c>
      <c r="AH17" s="83">
        <f>AVERAGE(AF14:AO14)</f>
        <v>23.880688172043016</v>
      </c>
      <c r="AI17" s="41"/>
      <c r="AJ17" s="41"/>
      <c r="AK17" s="41"/>
      <c r="AL17" s="41"/>
      <c r="AM17" s="41"/>
      <c r="AN17" s="41"/>
      <c r="AO17" s="41"/>
      <c r="AP17" s="41"/>
    </row>
    <row r="18" spans="1:42" x14ac:dyDescent="0.3">
      <c r="A18" s="49">
        <v>41656</v>
      </c>
      <c r="B18" s="45" t="s">
        <v>1255</v>
      </c>
      <c r="C18" s="45" t="s">
        <v>1256</v>
      </c>
      <c r="D18" s="45" t="s">
        <v>47</v>
      </c>
      <c r="E18" s="48">
        <v>10</v>
      </c>
      <c r="F18" s="47">
        <v>108</v>
      </c>
      <c r="G18" s="65">
        <v>0</v>
      </c>
      <c r="H18" s="47">
        <v>63</v>
      </c>
      <c r="I18" s="45" t="s">
        <v>51</v>
      </c>
      <c r="J18" s="61">
        <v>15.4</v>
      </c>
      <c r="K18" s="45" t="s">
        <v>215</v>
      </c>
      <c r="L18" s="73">
        <v>22</v>
      </c>
      <c r="M18" s="69">
        <v>0.8</v>
      </c>
      <c r="N18" s="47">
        <v>61</v>
      </c>
      <c r="O18" s="45" t="s">
        <v>108</v>
      </c>
      <c r="P18" s="47">
        <v>9989</v>
      </c>
      <c r="Q18" s="45" t="s">
        <v>1012</v>
      </c>
      <c r="R18" s="47">
        <v>9923</v>
      </c>
      <c r="S18" s="48">
        <v>24</v>
      </c>
      <c r="T18" s="48">
        <v>49</v>
      </c>
      <c r="U18" s="48">
        <v>70</v>
      </c>
      <c r="V18" s="45" t="s">
        <v>70</v>
      </c>
      <c r="W18" s="48">
        <v>33</v>
      </c>
      <c r="X18" s="45" t="s">
        <v>215</v>
      </c>
      <c r="Y18" s="78">
        <f t="shared" si="0"/>
        <v>0.08</v>
      </c>
      <c r="Z18" s="78">
        <f t="shared" si="1"/>
        <v>0</v>
      </c>
      <c r="AA18" s="78">
        <f t="shared" si="2"/>
        <v>1.54</v>
      </c>
      <c r="AB18" s="77">
        <f t="shared" si="3"/>
        <v>220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</row>
    <row r="19" spans="1:42" x14ac:dyDescent="0.3">
      <c r="A19" s="49">
        <v>41657</v>
      </c>
      <c r="B19" s="45" t="s">
        <v>1255</v>
      </c>
      <c r="C19" s="45" t="s">
        <v>1256</v>
      </c>
      <c r="D19" s="45" t="s">
        <v>47</v>
      </c>
      <c r="E19" s="48">
        <v>10</v>
      </c>
      <c r="F19" s="47">
        <v>90</v>
      </c>
      <c r="G19" s="65">
        <v>0.6</v>
      </c>
      <c r="H19" s="47">
        <v>62</v>
      </c>
      <c r="I19" s="45" t="s">
        <v>100</v>
      </c>
      <c r="J19" s="61">
        <v>11.8</v>
      </c>
      <c r="K19" s="45" t="s">
        <v>94</v>
      </c>
      <c r="L19" s="73">
        <v>28</v>
      </c>
      <c r="M19" s="69">
        <v>2.8</v>
      </c>
      <c r="N19" s="47">
        <v>114</v>
      </c>
      <c r="O19" s="45" t="s">
        <v>250</v>
      </c>
      <c r="P19" s="47">
        <v>9930</v>
      </c>
      <c r="Q19" s="48">
        <v>11</v>
      </c>
      <c r="R19" s="47">
        <v>9908</v>
      </c>
      <c r="S19" s="45" t="s">
        <v>102</v>
      </c>
      <c r="T19" s="48">
        <v>61</v>
      </c>
      <c r="U19" s="48">
        <v>73</v>
      </c>
      <c r="V19" s="45" t="s">
        <v>104</v>
      </c>
      <c r="W19" s="48">
        <v>50</v>
      </c>
      <c r="X19" s="45" t="s">
        <v>85</v>
      </c>
      <c r="Y19" s="78">
        <f t="shared" si="0"/>
        <v>0.27999999999999997</v>
      </c>
      <c r="Z19" s="78">
        <f t="shared" si="1"/>
        <v>0.06</v>
      </c>
      <c r="AA19" s="78">
        <f t="shared" si="2"/>
        <v>1.1800000000000002</v>
      </c>
      <c r="AB19" s="77">
        <f t="shared" si="3"/>
        <v>280</v>
      </c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</row>
    <row r="20" spans="1:42" x14ac:dyDescent="0.3">
      <c r="A20" s="49">
        <v>41658</v>
      </c>
      <c r="B20" s="45" t="s">
        <v>1255</v>
      </c>
      <c r="C20" s="45" t="s">
        <v>1256</v>
      </c>
      <c r="D20" s="45" t="s">
        <v>47</v>
      </c>
      <c r="E20" s="48">
        <v>10</v>
      </c>
      <c r="F20" s="47">
        <v>78</v>
      </c>
      <c r="G20" s="65">
        <v>20</v>
      </c>
      <c r="H20" s="47">
        <v>54</v>
      </c>
      <c r="I20" s="45" t="s">
        <v>543</v>
      </c>
      <c r="J20" s="61">
        <v>10.3</v>
      </c>
      <c r="K20" s="45" t="s">
        <v>89</v>
      </c>
      <c r="L20" s="73">
        <v>27</v>
      </c>
      <c r="M20" s="69">
        <v>3.6</v>
      </c>
      <c r="N20" s="47">
        <v>150</v>
      </c>
      <c r="O20" s="45" t="s">
        <v>91</v>
      </c>
      <c r="P20" s="47">
        <v>10084</v>
      </c>
      <c r="Q20" s="45" t="s">
        <v>51</v>
      </c>
      <c r="R20" s="47">
        <v>9916</v>
      </c>
      <c r="S20" s="45" t="s">
        <v>1012</v>
      </c>
      <c r="T20" s="48">
        <v>72</v>
      </c>
      <c r="U20" s="48">
        <v>81</v>
      </c>
      <c r="V20" s="45" t="s">
        <v>159</v>
      </c>
      <c r="W20" s="48">
        <v>62</v>
      </c>
      <c r="X20" s="45" t="s">
        <v>215</v>
      </c>
      <c r="Y20" s="78">
        <f t="shared" si="0"/>
        <v>0.36</v>
      </c>
      <c r="Z20" s="78">
        <f t="shared" si="1"/>
        <v>2</v>
      </c>
      <c r="AA20" s="78">
        <f t="shared" si="2"/>
        <v>1.03</v>
      </c>
      <c r="AB20" s="77">
        <f t="shared" si="3"/>
        <v>270</v>
      </c>
      <c r="AD20" s="80"/>
      <c r="AE20" s="81" t="s">
        <v>3</v>
      </c>
      <c r="AF20" s="82">
        <v>2014</v>
      </c>
      <c r="AG20" s="83">
        <v>2015</v>
      </c>
      <c r="AH20" s="83">
        <v>2016</v>
      </c>
      <c r="AI20" s="83">
        <v>2017</v>
      </c>
      <c r="AJ20" s="83">
        <v>2018</v>
      </c>
      <c r="AK20" s="83">
        <v>2019</v>
      </c>
      <c r="AL20" s="83">
        <v>2020</v>
      </c>
      <c r="AM20" s="83">
        <v>2021</v>
      </c>
      <c r="AN20" s="83">
        <v>2022</v>
      </c>
      <c r="AO20" s="83">
        <v>2023</v>
      </c>
      <c r="AP20" s="83" t="s">
        <v>16</v>
      </c>
    </row>
    <row r="21" spans="1:42" x14ac:dyDescent="0.3">
      <c r="A21" s="49">
        <v>41659</v>
      </c>
      <c r="B21" s="45" t="s">
        <v>1255</v>
      </c>
      <c r="C21" s="45" t="s">
        <v>1256</v>
      </c>
      <c r="D21" s="45" t="s">
        <v>47</v>
      </c>
      <c r="E21" s="48">
        <v>10</v>
      </c>
      <c r="F21" s="47">
        <v>86</v>
      </c>
      <c r="G21" s="65">
        <v>4</v>
      </c>
      <c r="H21" s="47">
        <v>69</v>
      </c>
      <c r="I21" s="45" t="s">
        <v>70</v>
      </c>
      <c r="J21" s="61">
        <v>10.4</v>
      </c>
      <c r="K21" s="45" t="s">
        <v>89</v>
      </c>
      <c r="L21" s="73">
        <v>29</v>
      </c>
      <c r="M21" s="69">
        <v>4.7</v>
      </c>
      <c r="N21" s="47">
        <v>167</v>
      </c>
      <c r="O21" s="45" t="s">
        <v>124</v>
      </c>
      <c r="P21" s="47">
        <v>10175</v>
      </c>
      <c r="Q21" s="48">
        <v>19</v>
      </c>
      <c r="R21" s="47">
        <v>10080</v>
      </c>
      <c r="S21" s="45" t="s">
        <v>1012</v>
      </c>
      <c r="T21" s="48">
        <v>74</v>
      </c>
      <c r="U21" s="48">
        <v>84</v>
      </c>
      <c r="V21" s="45" t="s">
        <v>300</v>
      </c>
      <c r="W21" s="48">
        <v>66</v>
      </c>
      <c r="X21" s="45" t="s">
        <v>206</v>
      </c>
      <c r="Y21" s="78">
        <f t="shared" si="0"/>
        <v>0.47000000000000003</v>
      </c>
      <c r="Z21" s="78">
        <f t="shared" si="1"/>
        <v>0.4</v>
      </c>
      <c r="AA21" s="78">
        <f t="shared" si="2"/>
        <v>1.04</v>
      </c>
      <c r="AB21" s="77">
        <f t="shared" si="3"/>
        <v>290</v>
      </c>
      <c r="AD21" s="42" t="s">
        <v>1244</v>
      </c>
      <c r="AE21" s="84" t="s">
        <v>4</v>
      </c>
      <c r="AF21" s="85">
        <f>AVERAGEIFS(G2:G3601,A2:A3601,"&lt;01/02/2014")</f>
        <v>4.580645161290323</v>
      </c>
      <c r="AG21" s="86">
        <f>AVERAGEIFS(G2:G3601,A2:A3601,"&gt;=01/01/2015",A2:A3601,"&lt;01/02/2015")</f>
        <v>6.4516129032258061</v>
      </c>
      <c r="AH21" s="86">
        <f>AVERAGEIFS(G2:G3601,A2:A3601,"&gt;=01/01/2016",A2:A3601,"&lt;01/02/2016")</f>
        <v>2.7548387096774198</v>
      </c>
      <c r="AI21" s="86">
        <f>AVERAGEIFS(G2:G3601,A2:A3601,"&gt;=01/01/2017",A2:A3601,"&lt;01/02/2017")</f>
        <v>2.4645161290322584</v>
      </c>
      <c r="AJ21" s="86">
        <f>AVERAGEIFS(G2:G3601,A2:A3601,"&gt;=01/01/2018",A2:A3601,"&lt;01/02/2018")</f>
        <v>3.4709677419354836</v>
      </c>
      <c r="AK21" s="86">
        <f>AVERAGEIFS(G2:G3601,A2:A3601,"&gt;=01/01/2019",A2:A3601,"&lt;01/02/2019")</f>
        <v>7.9290322580645158</v>
      </c>
      <c r="AL21" s="86">
        <f>AVERAGEIFS(G2:G3601,A2:A3601,"&gt;=01/01/2020",A2:A3601,"&lt;01/02/2020")</f>
        <v>1.4838709677419355</v>
      </c>
      <c r="AM21" s="86">
        <f>AVERAGEIFS(G2:G3601,A2:A3601,"&gt;=01/01/2021",A2:A3601,"&lt;01/02/2021")</f>
        <v>4.4064516129032265</v>
      </c>
      <c r="AN21" s="86">
        <f>AVERAGEIFS(G2:G3601,A2:A3601,"&gt;=01/01/2022",A2:A3601,"&lt;01/02/2022")</f>
        <v>2.1096774193548389</v>
      </c>
      <c r="AO21" s="88">
        <f>AVERAGEIFS(G2:G3601,A2:A3601,"&gt;=01/01/2023",A2:A3601,"&lt;01/02/2023")</f>
        <v>9.1741935483870982</v>
      </c>
      <c r="AP21" s="87">
        <f>AVERAGE(AF21:AO21)</f>
        <v>4.4825806451612902</v>
      </c>
    </row>
    <row r="22" spans="1:42" x14ac:dyDescent="0.3">
      <c r="A22" s="49">
        <v>41660</v>
      </c>
      <c r="B22" s="45" t="s">
        <v>1255</v>
      </c>
      <c r="C22" s="45" t="s">
        <v>1256</v>
      </c>
      <c r="D22" s="45" t="s">
        <v>47</v>
      </c>
      <c r="E22" s="48">
        <v>10</v>
      </c>
      <c r="F22" s="47">
        <v>98</v>
      </c>
      <c r="G22" s="65">
        <v>4.8</v>
      </c>
      <c r="H22" s="47">
        <v>72</v>
      </c>
      <c r="I22" s="45" t="s">
        <v>51</v>
      </c>
      <c r="J22" s="61">
        <v>12.4</v>
      </c>
      <c r="K22" s="45" t="s">
        <v>95</v>
      </c>
      <c r="L22" s="73">
        <v>28</v>
      </c>
      <c r="M22" s="69">
        <v>1.4</v>
      </c>
      <c r="N22" s="47">
        <v>78</v>
      </c>
      <c r="O22" s="45" t="s">
        <v>370</v>
      </c>
      <c r="P22" s="47">
        <v>10164</v>
      </c>
      <c r="Q22" s="45" t="s">
        <v>1012</v>
      </c>
      <c r="R22" s="47">
        <v>10077</v>
      </c>
      <c r="S22" s="48">
        <v>18</v>
      </c>
      <c r="T22" s="48">
        <v>74</v>
      </c>
      <c r="U22" s="48">
        <v>89</v>
      </c>
      <c r="V22" s="45" t="s">
        <v>505</v>
      </c>
      <c r="W22" s="48">
        <v>59</v>
      </c>
      <c r="X22" s="45" t="s">
        <v>95</v>
      </c>
      <c r="Y22" s="78">
        <f t="shared" si="0"/>
        <v>0.13999999999999999</v>
      </c>
      <c r="Z22" s="78">
        <f t="shared" si="1"/>
        <v>0.48</v>
      </c>
      <c r="AA22" s="78">
        <f t="shared" si="2"/>
        <v>1.24</v>
      </c>
      <c r="AB22" s="77">
        <f t="shared" si="3"/>
        <v>280</v>
      </c>
      <c r="AD22" s="42" t="s">
        <v>1245</v>
      </c>
      <c r="AE22" s="84" t="s">
        <v>5</v>
      </c>
      <c r="AF22" s="85">
        <f>AVERAGEIFS(G2:G3601,A2:A3601,"&gt;=01/02/2014",A2:A3601,"&lt;01/03/2014")</f>
        <v>2.7642857142857147</v>
      </c>
      <c r="AG22" s="88">
        <f>AVERAGEIFS(G2:G3601,A2:A3601,"&gt;=01/02/2015",A2:A3601,"&lt;01/03/2015")</f>
        <v>9.2928571428571427</v>
      </c>
      <c r="AH22" s="88">
        <f>AVERAGEIFS(G2:G3601,A2:A3601,"&gt;=01/02/2016",A2:A3601,"&lt;01/03/2016")</f>
        <v>6.4827586206896548</v>
      </c>
      <c r="AI22" s="86">
        <f>AVERAGEIFS(G2:G3601,A2:A3601,"&gt;=01/02/2017",A2:A3601,"&lt;01/03/2017")</f>
        <v>2.721428571428572</v>
      </c>
      <c r="AJ22" s="88">
        <f>AVERAGEIFS(G2:G3601,A2:A3601,"&gt;=01/02/2018",A2:A3601,"&lt;01/03/2018")</f>
        <v>8.6999999999999975</v>
      </c>
      <c r="AK22" s="86">
        <f>AVERAGEIFS(G2:G3601,A2:A3601,"&gt;=01/02/2019",A2:A3601,"&lt;01/03/2019")</f>
        <v>1.8214285714285714</v>
      </c>
      <c r="AL22" s="86">
        <f>AVERAGEIFS(G2:G3601,A2:A3601,"&gt;=01/02/2020",A2:A3601,"&lt;01/03/2020")</f>
        <v>0.68965517241379315</v>
      </c>
      <c r="AM22" s="86">
        <f>AVERAGEIFS(G2:G3601,A2:A3601,"&gt;=01/02/2021",A2:A3601,"&lt;01/03/2021")</f>
        <v>4.3357142857142872</v>
      </c>
      <c r="AN22" s="86">
        <f>AVERAGEIFS(G2:G3601,A2:A3601,"&gt;=01/02/2022",A2:A3601,"&lt;01/03/2022")</f>
        <v>2.0357142857142856</v>
      </c>
      <c r="AO22" s="86">
        <f>AVERAGEIFS(G2:G3601,A2:A3601,"&gt;=01/02/2023",A2:A3601,"&lt;01/03/2023")</f>
        <v>2.5500000000000003</v>
      </c>
      <c r="AP22" s="87">
        <f t="shared" ref="AP22:AP32" si="6">AVERAGE(AF22:AO22)</f>
        <v>4.1393842364532016</v>
      </c>
    </row>
    <row r="23" spans="1:42" x14ac:dyDescent="0.3">
      <c r="A23" s="49">
        <v>41661</v>
      </c>
      <c r="B23" s="45" t="s">
        <v>1255</v>
      </c>
      <c r="C23" s="45" t="s">
        <v>1256</v>
      </c>
      <c r="D23" s="45" t="s">
        <v>47</v>
      </c>
      <c r="E23" s="48">
        <v>10</v>
      </c>
      <c r="F23" s="47">
        <v>101</v>
      </c>
      <c r="G23" s="65">
        <v>18.8</v>
      </c>
      <c r="H23" s="47">
        <v>81</v>
      </c>
      <c r="I23" s="45" t="s">
        <v>51</v>
      </c>
      <c r="J23" s="61">
        <v>12.1</v>
      </c>
      <c r="K23" s="45" t="s">
        <v>81</v>
      </c>
      <c r="L23" s="73">
        <v>32</v>
      </c>
      <c r="M23" s="69">
        <v>4.2</v>
      </c>
      <c r="N23" s="47">
        <v>167</v>
      </c>
      <c r="O23" s="45" t="s">
        <v>117</v>
      </c>
      <c r="P23" s="47">
        <v>10226</v>
      </c>
      <c r="Q23" s="48">
        <v>24</v>
      </c>
      <c r="R23" s="47">
        <v>10091</v>
      </c>
      <c r="S23" s="45" t="s">
        <v>263</v>
      </c>
      <c r="T23" s="48">
        <v>79</v>
      </c>
      <c r="U23" s="48">
        <v>85</v>
      </c>
      <c r="V23" s="45" t="s">
        <v>166</v>
      </c>
      <c r="W23" s="48">
        <v>63</v>
      </c>
      <c r="X23" s="45" t="s">
        <v>264</v>
      </c>
      <c r="Y23" s="78">
        <f t="shared" si="0"/>
        <v>0.42000000000000004</v>
      </c>
      <c r="Z23" s="78">
        <f t="shared" si="1"/>
        <v>1.8800000000000001</v>
      </c>
      <c r="AA23" s="78">
        <f t="shared" si="2"/>
        <v>1.21</v>
      </c>
      <c r="AB23" s="77">
        <f t="shared" si="3"/>
        <v>320</v>
      </c>
      <c r="AD23" s="42" t="s">
        <v>1240</v>
      </c>
      <c r="AE23" s="84" t="s">
        <v>6</v>
      </c>
      <c r="AF23" s="85">
        <f>AVERAGEIFS(G2:G3601,A2:A3601,"&gt;=01/03/2014",A2:A3601,"&lt;01/04/2014")</f>
        <v>3.8774193548387093</v>
      </c>
      <c r="AG23" s="98">
        <f>AVERAGEIFS(G2:G3601,A2:A3601,"&gt;=01/03/2015",A2:A3601,"&lt;01/04/2015")</f>
        <v>6.0516129032258066</v>
      </c>
      <c r="AH23" s="98">
        <f>AVERAGEIFS(G2:G3601,A2:A3601,"&gt;=01/03/2016",A2:A3601,"&lt;01/04/2016")</f>
        <v>5.7354838709677436</v>
      </c>
      <c r="AI23" s="86">
        <f>AVERAGEIFS(G2:G3601,A2:A3601,"&gt;=01/03/2017",A2:A3601,"&lt;01/04/2017")</f>
        <v>1.7612903225806451</v>
      </c>
      <c r="AJ23" s="86">
        <f>AVERAGEIFS(G2:G3601,A2:A3601,"&gt;=01/03/2018",A2:A3601,"&lt;01/04/2018")</f>
        <v>5.1419354838709683</v>
      </c>
      <c r="AK23" s="86">
        <f>AVERAGEIFS(G2:G3601,A2:A3601,"&gt;=01/03/2019",A2:A3601,"&lt;01/04/2019")</f>
        <v>1.1935483870967745</v>
      </c>
      <c r="AL23" s="86">
        <f>AVERAGEIFS(G2:G3601,A2:A3601,"&gt;=01/03/2020",A2:A3601,"&lt;01/04/2020")</f>
        <v>3.5419354838709682</v>
      </c>
      <c r="AM23" s="86">
        <f>AVERAGEIFS(G2:G3601,A2:A3601,"&gt;=01/03/2021",A2:A3601,"&lt;01/04/2021")</f>
        <v>0.97419354838709682</v>
      </c>
      <c r="AN23" s="88">
        <f>AVERAGEIFS(G2:G3601,A2:A3601,"&gt;=01/03/2022",A2:A3601,"&lt;01/04/2022")</f>
        <v>3.7935483870967741</v>
      </c>
      <c r="AO23" s="86">
        <f>AVERAGEIFS(G2:G3601,A2:A3601,"&gt;=01/03/2023",A2:A3601,"&lt;01/04/2023")</f>
        <v>0.60000000000000009</v>
      </c>
      <c r="AP23" s="87">
        <f t="shared" si="6"/>
        <v>3.2670967741935493</v>
      </c>
    </row>
    <row r="24" spans="1:42" x14ac:dyDescent="0.3">
      <c r="A24" s="49">
        <v>41662</v>
      </c>
      <c r="B24" s="45" t="s">
        <v>1255</v>
      </c>
      <c r="C24" s="45" t="s">
        <v>1256</v>
      </c>
      <c r="D24" s="45" t="s">
        <v>47</v>
      </c>
      <c r="E24" s="48">
        <v>10</v>
      </c>
      <c r="F24" s="47">
        <v>110</v>
      </c>
      <c r="G24" s="65">
        <v>0.2</v>
      </c>
      <c r="H24" s="47">
        <v>85</v>
      </c>
      <c r="I24" s="45" t="s">
        <v>193</v>
      </c>
      <c r="J24" s="61">
        <v>13.4</v>
      </c>
      <c r="K24" s="45" t="s">
        <v>117</v>
      </c>
      <c r="L24" s="73">
        <v>28</v>
      </c>
      <c r="M24" s="69">
        <v>3.3</v>
      </c>
      <c r="N24" s="47">
        <v>114</v>
      </c>
      <c r="O24" s="45" t="s">
        <v>249</v>
      </c>
      <c r="P24" s="47">
        <v>10292</v>
      </c>
      <c r="Q24" s="48">
        <v>24</v>
      </c>
      <c r="R24" s="47">
        <v>10224</v>
      </c>
      <c r="S24" s="45" t="s">
        <v>1012</v>
      </c>
      <c r="T24" s="48">
        <v>69</v>
      </c>
      <c r="U24" s="48">
        <v>79</v>
      </c>
      <c r="V24" s="45" t="s">
        <v>318</v>
      </c>
      <c r="W24" s="48">
        <v>60</v>
      </c>
      <c r="X24" s="45" t="s">
        <v>249</v>
      </c>
      <c r="Y24" s="78">
        <f t="shared" si="0"/>
        <v>0.32999999999999996</v>
      </c>
      <c r="Z24" s="78">
        <f t="shared" si="1"/>
        <v>0.02</v>
      </c>
      <c r="AA24" s="78">
        <f t="shared" si="2"/>
        <v>1.34</v>
      </c>
      <c r="AB24" s="77">
        <f t="shared" si="3"/>
        <v>280</v>
      </c>
      <c r="AD24" s="42" t="s">
        <v>1247</v>
      </c>
      <c r="AE24" s="84" t="s">
        <v>7</v>
      </c>
      <c r="AF24" s="85">
        <f>AVERAGEIFS(G2:G3601,A2:A3601,"&gt;=01/04/2014",A2:A3601,"&lt;01/05/2014")</f>
        <v>1.7333333333333334</v>
      </c>
      <c r="AG24" s="86">
        <f>AVERAGEIFS(G2:G3601,A2:A3601,"&gt;=01/04/2015",A2:A3601,"&lt;01/05/2015")</f>
        <v>1.5533333333333332</v>
      </c>
      <c r="AH24" s="86">
        <f>AVERAGEIFS(G2:G3601,A2:A3601,"&gt;=01/04/2016",A2:A3601,"&lt;01/05/2016")</f>
        <v>2.7966666666666664</v>
      </c>
      <c r="AI24" s="86">
        <f>AVERAGEIFS(G2:G3601,A2:A3601,"&gt;=01/04/2017",A2:A3601,"&lt;01/05/2017")</f>
        <v>1.46</v>
      </c>
      <c r="AJ24" s="86">
        <f>AVERAGEIFS(G2:G3601,A2:A3601,"&gt;=01/04/2018",A2:A3601,"&lt;01/05/2018")</f>
        <v>3.4600000000000004</v>
      </c>
      <c r="AK24" s="86">
        <f>AVERAGEIFS(G2:G3601,A2:A3601,"&gt;=01/04/2019",A2:A3601,"&lt;01/05/2019")</f>
        <v>2.3400000000000003</v>
      </c>
      <c r="AL24" s="86">
        <f>AVERAGEIFS(G2:G3601,A2:A3601,"&gt;=01/04/2020",A2:A3601,"&lt;01/05/2020")</f>
        <v>2.5066666666666668</v>
      </c>
      <c r="AM24" s="86">
        <f>AVERAGEIFS(G2:G3601,A2:A3601,"&gt;=01/04/2021",A2:A3601,"&lt;01/05/2021")</f>
        <v>1.5666666666666664</v>
      </c>
      <c r="AN24" s="86">
        <f>AVERAGEIFS(G2:G3601,A2:A3601,"&gt;=01/04/2022",A2:A3601,"&lt;01/05/2022")</f>
        <v>3.4600000000000004</v>
      </c>
      <c r="AO24" s="86">
        <f>AVERAGEIFS(G2:G3601,A2:A3601,"&gt;=01/04/2023",A2:A3601,"&lt;01/05/2023")</f>
        <v>1.6266666666666671</v>
      </c>
      <c r="AP24" s="87">
        <f t="shared" si="6"/>
        <v>2.2503333333333337</v>
      </c>
    </row>
    <row r="25" spans="1:42" x14ac:dyDescent="0.3">
      <c r="A25" s="49">
        <v>41663</v>
      </c>
      <c r="B25" s="45" t="s">
        <v>1255</v>
      </c>
      <c r="C25" s="45" t="s">
        <v>1256</v>
      </c>
      <c r="D25" s="45" t="s">
        <v>47</v>
      </c>
      <c r="E25" s="48">
        <v>10</v>
      </c>
      <c r="F25" s="47">
        <v>136</v>
      </c>
      <c r="G25" s="65">
        <v>0.6</v>
      </c>
      <c r="H25" s="47">
        <v>112</v>
      </c>
      <c r="I25" s="45" t="s">
        <v>301</v>
      </c>
      <c r="J25" s="61">
        <v>16</v>
      </c>
      <c r="K25" s="45" t="s">
        <v>81</v>
      </c>
      <c r="L25" s="73">
        <v>29</v>
      </c>
      <c r="M25" s="69">
        <v>6.1</v>
      </c>
      <c r="N25" s="47">
        <v>167</v>
      </c>
      <c r="O25" s="45" t="s">
        <v>250</v>
      </c>
      <c r="P25" s="47">
        <v>10292</v>
      </c>
      <c r="Q25" s="45" t="s">
        <v>1012</v>
      </c>
      <c r="R25" s="47">
        <v>10225</v>
      </c>
      <c r="S25" s="48">
        <v>14</v>
      </c>
      <c r="T25" s="48">
        <v>62</v>
      </c>
      <c r="U25" s="48">
        <v>82</v>
      </c>
      <c r="V25" s="45" t="s">
        <v>112</v>
      </c>
      <c r="W25" s="48">
        <v>48</v>
      </c>
      <c r="X25" s="45" t="s">
        <v>257</v>
      </c>
      <c r="Y25" s="78">
        <f t="shared" si="0"/>
        <v>0.61</v>
      </c>
      <c r="Z25" s="78">
        <f t="shared" si="1"/>
        <v>0.06</v>
      </c>
      <c r="AA25" s="78">
        <f t="shared" si="2"/>
        <v>1.6</v>
      </c>
      <c r="AB25" s="77">
        <f t="shared" si="3"/>
        <v>290</v>
      </c>
      <c r="AD25" s="42" t="s">
        <v>1248</v>
      </c>
      <c r="AE25" s="84" t="s">
        <v>8</v>
      </c>
      <c r="AF25" s="85">
        <f>AVERAGEIFS(G2:G3601,A2:A3601,"&gt;=01/05/2014",A2:A3601,"&lt;01/06/2014")</f>
        <v>3.0129032258064519</v>
      </c>
      <c r="AG25" s="86">
        <f>AVERAGEIFS(G2:G3601,A2:A3601,"&gt;=01/05/2015",A2:A3601,"&lt;01/06/2015")</f>
        <v>1.1096774193548389</v>
      </c>
      <c r="AH25" s="86">
        <f>AVERAGEIFS(G2:G3601,A2:A3601,"&gt;=01/05/2016",A2:A3601,"&lt;01/06/2016")</f>
        <v>1.6967741935483871</v>
      </c>
      <c r="AI25" s="86">
        <f>AVERAGEIFS(G2:G3601,A2:A3601,"&gt;=01/05/2017",A2:A3601,"&lt;01/06/2017")</f>
        <v>2.5483870967741935</v>
      </c>
      <c r="AJ25" s="86">
        <f>AVERAGEIFS(G2:G3601,A2:A3601,"&gt;=01/05/2018",A2:A3601,"&lt;01/06/2018")</f>
        <v>1.9935483870967743</v>
      </c>
      <c r="AK25" s="86">
        <f>AVERAGEIFS(G2:G3601,A2:A3601,"&gt;=01/05/2019",A2:A3601,"&lt;01/06/2019")</f>
        <v>1.7290322580645163</v>
      </c>
      <c r="AL25" s="86">
        <f>AVERAGEIFS(G2:G3601,A2:A3601,"&gt;=01/05/2020",A2:A3601,"&lt;01/06/2020")</f>
        <v>2.5032258064516131</v>
      </c>
      <c r="AM25" s="86">
        <f>AVERAGEIFS(G2:G3601,A2:A3601,"&gt;=01/05/2021",A2:A3601,"&lt;01/06/2021")</f>
        <v>1.9548387096774196</v>
      </c>
      <c r="AN25" s="86">
        <f>AVERAGEIFS(G2:G3601,A2:A3601,"&gt;=01/05/2022",A2:A3601,"&lt;01/06/2022")</f>
        <v>0.46451612903225803</v>
      </c>
      <c r="AO25" s="86">
        <f>AVERAGEIFS(G2:G3601,A2:A3601,"&gt;=01/05/2023",A2:A3601,"&lt;01/06/2023")</f>
        <v>2.5032258064516131</v>
      </c>
      <c r="AP25" s="87">
        <f t="shared" si="6"/>
        <v>1.9516129032258067</v>
      </c>
    </row>
    <row r="26" spans="1:42" x14ac:dyDescent="0.3">
      <c r="A26" s="49">
        <v>41664</v>
      </c>
      <c r="B26" s="45" t="s">
        <v>1255</v>
      </c>
      <c r="C26" s="45" t="s">
        <v>1256</v>
      </c>
      <c r="D26" s="45" t="s">
        <v>47</v>
      </c>
      <c r="E26" s="48">
        <v>10</v>
      </c>
      <c r="F26" s="47">
        <v>136</v>
      </c>
      <c r="G26" s="65">
        <v>4.2</v>
      </c>
      <c r="H26" s="47">
        <v>124</v>
      </c>
      <c r="I26" s="45" t="s">
        <v>108</v>
      </c>
      <c r="J26" s="61">
        <v>14.8</v>
      </c>
      <c r="K26" s="45" t="s">
        <v>178</v>
      </c>
      <c r="L26" s="73">
        <v>27</v>
      </c>
      <c r="M26" s="69">
        <v>5.8</v>
      </c>
      <c r="N26" s="47">
        <v>153</v>
      </c>
      <c r="O26" s="45" t="s">
        <v>59</v>
      </c>
      <c r="P26" s="47">
        <v>10290</v>
      </c>
      <c r="Q26" s="48">
        <v>21</v>
      </c>
      <c r="R26" s="47">
        <v>10241</v>
      </c>
      <c r="S26" s="45" t="s">
        <v>84</v>
      </c>
      <c r="T26" s="48">
        <v>87</v>
      </c>
      <c r="U26" s="48">
        <v>92</v>
      </c>
      <c r="V26" s="45" t="s">
        <v>585</v>
      </c>
      <c r="W26" s="48">
        <v>69</v>
      </c>
      <c r="X26" s="45" t="s">
        <v>578</v>
      </c>
      <c r="Y26" s="78">
        <f t="shared" si="0"/>
        <v>0.57999999999999996</v>
      </c>
      <c r="Z26" s="78">
        <f t="shared" si="1"/>
        <v>0.42000000000000004</v>
      </c>
      <c r="AA26" s="78">
        <f t="shared" si="2"/>
        <v>1.48</v>
      </c>
      <c r="AB26" s="77">
        <f t="shared" si="3"/>
        <v>270</v>
      </c>
      <c r="AD26" s="42" t="s">
        <v>1244</v>
      </c>
      <c r="AE26" s="84" t="s">
        <v>9</v>
      </c>
      <c r="AF26" s="85">
        <f>AVERAGEIFS(G2:G3601,A2:A3601,"&gt;=01/06/2014",A2:A3601,"&lt;01/07/2014")</f>
        <v>1.4200000000000002</v>
      </c>
      <c r="AG26" s="86">
        <f>AVERAGEIFS(G2:G3601,A2:A3601,"&gt;=01/06/2015",A2:A3601,"&lt;01/07/2015")</f>
        <v>2.4666666666666668</v>
      </c>
      <c r="AH26" s="86">
        <f>AVERAGEIFS(G2:G3601,A2:A3601,"&gt;=01/06/2016",A2:A3601,"&lt;01/07/2016")</f>
        <v>2.5666666666666669</v>
      </c>
      <c r="AI26" s="86">
        <f>AVERAGEIFS(G2:G3601,A2:A3601,"&gt;=01/06/2017",A2:A3601,"&lt;01/07/2017")</f>
        <v>4.2333333333333334</v>
      </c>
      <c r="AJ26" s="86">
        <f>AVERAGEIFS(G2:G3601,A2:A3601,"&gt;=01/06/2018",A2:A3601,"&lt;01/07/2018")</f>
        <v>2.8666666666666671</v>
      </c>
      <c r="AK26" s="86">
        <f>AVERAGEIFS(G2:G3601,A2:A3601,"&gt;=01/06/2019",A2:A3601,"&lt;01/07/2019")</f>
        <v>1.4400000000000002</v>
      </c>
      <c r="AL26" s="86">
        <f>AVERAGEIFS(G2:G3601,A2:A3601,"&gt;=01/06/2020",A2:A3601,"&lt;01/07/2020")</f>
        <v>1.9533333333333334</v>
      </c>
      <c r="AM26" s="86">
        <f>AVERAGEIFS(G2:G3601,A2:A3601,"&gt;=01/06/2021",A2:A3601,"&lt;01/07/2021")</f>
        <v>6.7199999999999989</v>
      </c>
      <c r="AN26" s="86">
        <f>AVERAGEIFS(G2:G3601,A2:A3601,"&gt;=01/06/2022",A2:A3601,"&lt;01/07/2022")</f>
        <v>1.6266666666666665</v>
      </c>
      <c r="AO26" s="86">
        <f>AVERAGEIFS(G2:G3601,A2:A3601,"&gt;=01/06/2023",A2:A3601,"&lt;01/07/2023")</f>
        <v>2.0133333333333332</v>
      </c>
      <c r="AP26" s="87">
        <f t="shared" si="6"/>
        <v>2.7306666666666666</v>
      </c>
    </row>
    <row r="27" spans="1:42" x14ac:dyDescent="0.3">
      <c r="A27" s="49">
        <v>41665</v>
      </c>
      <c r="B27" s="45" t="s">
        <v>1255</v>
      </c>
      <c r="C27" s="45" t="s">
        <v>1256</v>
      </c>
      <c r="D27" s="45" t="s">
        <v>47</v>
      </c>
      <c r="E27" s="48">
        <v>10</v>
      </c>
      <c r="F27" s="47">
        <v>140</v>
      </c>
      <c r="G27" s="65">
        <v>6.8</v>
      </c>
      <c r="H27" s="47">
        <v>92</v>
      </c>
      <c r="I27" s="45" t="s">
        <v>347</v>
      </c>
      <c r="J27" s="61">
        <v>18.7</v>
      </c>
      <c r="K27" s="45" t="s">
        <v>50</v>
      </c>
      <c r="L27" s="73">
        <v>32</v>
      </c>
      <c r="M27" s="69">
        <v>2.8</v>
      </c>
      <c r="N27" s="47">
        <v>214</v>
      </c>
      <c r="O27" s="45" t="s">
        <v>638</v>
      </c>
      <c r="P27" s="47">
        <v>10273</v>
      </c>
      <c r="Q27" s="45" t="s">
        <v>1012</v>
      </c>
      <c r="R27" s="47">
        <v>10134</v>
      </c>
      <c r="S27" s="48">
        <v>17</v>
      </c>
      <c r="T27" s="48">
        <v>80</v>
      </c>
      <c r="U27" s="48">
        <v>90</v>
      </c>
      <c r="V27" s="45" t="s">
        <v>51</v>
      </c>
      <c r="W27" s="48">
        <v>56</v>
      </c>
      <c r="X27" s="45" t="s">
        <v>50</v>
      </c>
      <c r="Y27" s="78">
        <f t="shared" si="0"/>
        <v>0.27999999999999997</v>
      </c>
      <c r="Z27" s="78">
        <f t="shared" si="1"/>
        <v>0.67999999999999994</v>
      </c>
      <c r="AA27" s="78">
        <f t="shared" si="2"/>
        <v>1.8699999999999999</v>
      </c>
      <c r="AB27" s="77">
        <f t="shared" si="3"/>
        <v>320</v>
      </c>
      <c r="AD27" s="42" t="s">
        <v>1248</v>
      </c>
      <c r="AE27" s="84" t="s">
        <v>10</v>
      </c>
      <c r="AF27" s="85">
        <f>AVERAGEIFS(G2:G3601,A2:A3601,"&gt;=01/07/2014",A2:A3601,"&lt;01/08/2014")</f>
        <v>1.0129032258064516</v>
      </c>
      <c r="AG27" s="86">
        <f>AVERAGEIFS(G2:G3601,A2:A3601,"&gt;=01/07/2015",A2:A3601,"&lt;01/08/2015")</f>
        <v>1.6</v>
      </c>
      <c r="AH27" s="86">
        <f>AVERAGEIFS(G2:G3601,A2:A3601,"&gt;=01/07/2016",A2:A3601,"&lt;01/08/2016")</f>
        <v>1.4387096774193546</v>
      </c>
      <c r="AI27" s="86">
        <f>AVERAGEIFS(G2:G3601,A2:A3601,"&gt;=01/07/2017",A2:A3601,"&lt;01/08/2017")</f>
        <v>1.6387096774193548</v>
      </c>
      <c r="AJ27" s="86">
        <f>AVERAGEIFS(G2:G3601,A2:A3601,"&gt;=01/07/2018",A2:A3601,"&lt;01/08/2018")</f>
        <v>3.6451612903225801</v>
      </c>
      <c r="AK27" s="86">
        <f>AVERAGEIFS(G2:G3601,A2:A3601,"&gt;=01/07/2019",A2:A3601,"&lt;01/08/2019")</f>
        <v>0.6</v>
      </c>
      <c r="AL27" s="86">
        <f>AVERAGEIFS(G2:G3601,A2:A3601,"&gt;=01/07/2020",A2:A3601,"&lt;01/08/2020")</f>
        <v>1.5483870967741935</v>
      </c>
      <c r="AM27" s="86">
        <f>AVERAGEIFS(G2:G3601,A2:A3601,"&gt;=01/07/2021",A2:A3601,"&lt;01/08/2021")</f>
        <v>1</v>
      </c>
      <c r="AN27" s="86">
        <f>AVERAGEIFS(G2:G3601,A2:A3601,"&gt;=01/07/2022",A2:A3601,"&lt;01/08/2022")</f>
        <v>0.38064516129032261</v>
      </c>
      <c r="AO27" s="86">
        <f>AVERAGEIFS(G2:G3601,A2:A3601,"&gt;=01/07/2023",A2:A3601,"&lt;01/08/2023")</f>
        <v>0.75483870967741917</v>
      </c>
      <c r="AP27" s="87">
        <f t="shared" si="6"/>
        <v>1.3619354838709676</v>
      </c>
    </row>
    <row r="28" spans="1:42" x14ac:dyDescent="0.3">
      <c r="A28" s="49">
        <v>41666</v>
      </c>
      <c r="B28" s="45" t="s">
        <v>1255</v>
      </c>
      <c r="C28" s="45" t="s">
        <v>1256</v>
      </c>
      <c r="D28" s="45" t="s">
        <v>47</v>
      </c>
      <c r="E28" s="48">
        <v>10</v>
      </c>
      <c r="F28" s="47">
        <v>90</v>
      </c>
      <c r="G28" s="65">
        <v>10.8</v>
      </c>
      <c r="H28" s="47">
        <v>64</v>
      </c>
      <c r="I28" s="45" t="s">
        <v>142</v>
      </c>
      <c r="J28" s="61">
        <v>11.5</v>
      </c>
      <c r="K28" s="45" t="s">
        <v>81</v>
      </c>
      <c r="L28" s="73">
        <v>29</v>
      </c>
      <c r="M28" s="69">
        <v>6.4</v>
      </c>
      <c r="N28" s="47">
        <v>225</v>
      </c>
      <c r="O28" s="45" t="s">
        <v>139</v>
      </c>
      <c r="P28" s="47">
        <v>10161</v>
      </c>
      <c r="Q28" s="45" t="s">
        <v>1012</v>
      </c>
      <c r="R28" s="47">
        <v>10088</v>
      </c>
      <c r="S28" s="48">
        <v>15</v>
      </c>
      <c r="T28" s="48">
        <v>66</v>
      </c>
      <c r="U28" s="48">
        <v>87</v>
      </c>
      <c r="V28" s="45" t="s">
        <v>521</v>
      </c>
      <c r="W28" s="48">
        <v>50</v>
      </c>
      <c r="X28" s="45" t="s">
        <v>148</v>
      </c>
      <c r="Y28" s="78">
        <f t="shared" si="0"/>
        <v>0.64</v>
      </c>
      <c r="Z28" s="78">
        <f t="shared" si="1"/>
        <v>1.08</v>
      </c>
      <c r="AA28" s="78">
        <f t="shared" si="2"/>
        <v>1.1499999999999999</v>
      </c>
      <c r="AB28" s="77">
        <f t="shared" si="3"/>
        <v>290</v>
      </c>
      <c r="AD28" s="42" t="s">
        <v>1239</v>
      </c>
      <c r="AE28" s="84" t="s">
        <v>11</v>
      </c>
      <c r="AF28" s="85">
        <f>AVERAGEIFS(G2:G3601,A2:A3601,"&gt;=01/08/2014",A2:A3601,"&lt;01/09/2014")</f>
        <v>1.9483870967741934</v>
      </c>
      <c r="AG28" s="86">
        <f>AVERAGEIFS(G2:G3601,A2:A3601,"&gt;=01/08/2015",A2:A3601,"&lt;01/09/2015")</f>
        <v>1.8064516129032253</v>
      </c>
      <c r="AH28" s="86">
        <f>AVERAGEIFS(G2:G3601,A2:A3601,"&gt;=01/08/2016",A2:A3601,"&lt;01/09/2016")</f>
        <v>0.89677419354838706</v>
      </c>
      <c r="AI28" s="86">
        <f>AVERAGEIFS(G2:G3601,A2:A3601,"&gt;=01/08/2017",A2:A3601,"&lt;01/09/2017")</f>
        <v>4.419354838709677</v>
      </c>
      <c r="AJ28" s="86">
        <f>AVERAGEIFS(G2:G3601,A2:A3601,"&gt;=01/08/2018",A2:A3601,"&lt;01/09/2018")</f>
        <v>2.4193548387096779</v>
      </c>
      <c r="AK28" s="86">
        <f>AVERAGEIFS(G2:G3601,A2:A3601,"&gt;=01/08/2019",A2:A3601,"&lt;01/09/2019")</f>
        <v>0</v>
      </c>
      <c r="AL28" s="86">
        <f>AVERAGEIFS(G2:G3601,A2:A3601,"&gt;=01/08/2020",A2:A3601,"&lt;01/09/2020")</f>
        <v>2.225806451612903</v>
      </c>
      <c r="AM28" s="86">
        <f>AVERAGEIFS(G2:G3601,A2:A3601,"&gt;=01/08/2021",A2:A3601,"&lt;01/09/2021")</f>
        <v>0.38064516129032255</v>
      </c>
      <c r="AN28" s="86">
        <f>AVERAGEIFS(G2:G3601,A2:A3601,"&gt;=01/08/2022",A2:A3601,"&lt;01/09/2022")</f>
        <v>2.3290322580645157</v>
      </c>
      <c r="AO28" s="86">
        <f>AVERAGEIFS(G2:G3601,A2:A3601,"&gt;=01/08/2023",A2:A3601,"&lt;01/09/2023")</f>
        <v>5.0999999999999996</v>
      </c>
      <c r="AP28" s="87">
        <f t="shared" si="6"/>
        <v>2.1525806451612901</v>
      </c>
    </row>
    <row r="29" spans="1:42" x14ac:dyDescent="0.3">
      <c r="A29" s="49">
        <v>41667</v>
      </c>
      <c r="B29" s="45" t="s">
        <v>1255</v>
      </c>
      <c r="C29" s="45" t="s">
        <v>1256</v>
      </c>
      <c r="D29" s="45" t="s">
        <v>47</v>
      </c>
      <c r="E29" s="48">
        <v>10</v>
      </c>
      <c r="F29" s="47">
        <v>98</v>
      </c>
      <c r="G29" s="65">
        <v>1.8</v>
      </c>
      <c r="H29" s="47">
        <v>65</v>
      </c>
      <c r="I29" s="45" t="s">
        <v>70</v>
      </c>
      <c r="J29" s="61">
        <v>13</v>
      </c>
      <c r="K29" s="45" t="s">
        <v>164</v>
      </c>
      <c r="L29" s="73">
        <v>30</v>
      </c>
      <c r="M29" s="69">
        <v>3.1</v>
      </c>
      <c r="N29" s="47">
        <v>231</v>
      </c>
      <c r="O29" s="45" t="s">
        <v>164</v>
      </c>
      <c r="P29" s="47">
        <v>10105</v>
      </c>
      <c r="Q29" s="45" t="s">
        <v>1012</v>
      </c>
      <c r="R29" s="47">
        <v>9913</v>
      </c>
      <c r="S29" s="48">
        <v>16</v>
      </c>
      <c r="T29" s="48">
        <v>68</v>
      </c>
      <c r="U29" s="48">
        <v>78</v>
      </c>
      <c r="V29" s="45" t="s">
        <v>71</v>
      </c>
      <c r="W29" s="48">
        <v>44</v>
      </c>
      <c r="X29" s="45" t="s">
        <v>186</v>
      </c>
      <c r="Y29" s="78">
        <f t="shared" si="0"/>
        <v>0.31</v>
      </c>
      <c r="Z29" s="78">
        <f t="shared" si="1"/>
        <v>0.18</v>
      </c>
      <c r="AA29" s="78">
        <f t="shared" si="2"/>
        <v>1.3</v>
      </c>
      <c r="AB29" s="77">
        <f t="shared" si="3"/>
        <v>300</v>
      </c>
      <c r="AD29" s="42" t="s">
        <v>1242</v>
      </c>
      <c r="AE29" s="84" t="s">
        <v>12</v>
      </c>
      <c r="AF29" s="85">
        <f>AVERAGEIFS(G2:G3601,A2:A3601,"&gt;=01/09/2014",A2:A3601,"&lt;01/10/2014")</f>
        <v>4.9666666666666659</v>
      </c>
      <c r="AG29" s="86">
        <f>AVERAGEIFS(G2:G3601,A2:A3601,"&gt;=01/09/2015",A2:A3601,"&lt;01/10/2015")</f>
        <v>2.4066666666666663</v>
      </c>
      <c r="AH29" s="86">
        <f>AVERAGEIFS(G2:G3601,A2:A3601,"&gt;=01/09/2016",A2:A3601,"&lt;01/10/2016")</f>
        <v>0.53999999999999992</v>
      </c>
      <c r="AI29" s="86">
        <f>AVERAGEIFS(G2:G3601,A2:A3601,"&gt;=01/09/2017",A2:A3601,"&lt;01/10/2017")</f>
        <v>4.4400000000000004</v>
      </c>
      <c r="AJ29" s="86">
        <f>AVERAGEIFS(G2:G3601,A2:A3601,"&gt;=01/09/2018",A2:A3601,"&lt;01/10/2018")</f>
        <v>2.1666666666666665</v>
      </c>
      <c r="AK29" s="86">
        <f>AVERAGEIFS(G2:G3601,A2:A3601,"&gt;=01/09/2019",A2:A3601,"&lt;01/10/2019")</f>
        <v>0</v>
      </c>
      <c r="AL29" s="86">
        <f>AVERAGEIFS(G2:G3601,A2:A3601,"&gt;=01/09/2020",A2:A3601,"&lt;01/10/2020")</f>
        <v>3.7200000000000006</v>
      </c>
      <c r="AM29" s="86">
        <f>AVERAGEIFS(G2:G3601,A2:A3601,"&gt;=01/09/2021",A2:A3601,"&lt;01/10/2021")</f>
        <v>3.3800000000000003</v>
      </c>
      <c r="AN29" s="86">
        <f>AVERAGEIFS(G2:G3601,A2:A3601,"&gt;=01/09/2022",A2:A3601,"&lt;01/10/2022")</f>
        <v>3.1600000000000006</v>
      </c>
      <c r="AO29" s="86">
        <f>AVERAGEIFS(G2:G3601,A2:A3601,"&gt;=01/09/2023",A2:A3601,"&lt;01/10/2023")</f>
        <v>2.2888888888888892</v>
      </c>
      <c r="AP29" s="87">
        <f t="shared" si="6"/>
        <v>2.7068888888888885</v>
      </c>
    </row>
    <row r="30" spans="1:42" x14ac:dyDescent="0.3">
      <c r="A30" s="49">
        <v>41668</v>
      </c>
      <c r="B30" s="45" t="s">
        <v>1255</v>
      </c>
      <c r="C30" s="45" t="s">
        <v>1256</v>
      </c>
      <c r="D30" s="45" t="s">
        <v>47</v>
      </c>
      <c r="E30" s="48">
        <v>10</v>
      </c>
      <c r="F30" s="45"/>
      <c r="G30" s="65">
        <v>16.600000000000001</v>
      </c>
      <c r="H30" s="45"/>
      <c r="I30" s="45"/>
      <c r="J30" s="61">
        <v>0</v>
      </c>
      <c r="K30" s="45"/>
      <c r="L30" s="73">
        <v>33</v>
      </c>
      <c r="M30" s="69">
        <v>3.9</v>
      </c>
      <c r="N30" s="47">
        <v>189</v>
      </c>
      <c r="O30" s="45" t="s">
        <v>369</v>
      </c>
      <c r="P30" s="47">
        <v>10050</v>
      </c>
      <c r="Q30" s="45" t="s">
        <v>51</v>
      </c>
      <c r="R30" s="47">
        <v>9924</v>
      </c>
      <c r="S30" s="45" t="s">
        <v>51</v>
      </c>
      <c r="T30" s="45"/>
      <c r="U30" s="48">
        <v>82</v>
      </c>
      <c r="V30" s="45" t="s">
        <v>585</v>
      </c>
      <c r="W30" s="48">
        <v>51</v>
      </c>
      <c r="X30" s="45" t="s">
        <v>205</v>
      </c>
      <c r="Y30" s="78">
        <f t="shared" si="0"/>
        <v>0.39</v>
      </c>
      <c r="Z30" s="78">
        <f t="shared" si="1"/>
        <v>1.6600000000000001</v>
      </c>
      <c r="AA30" s="78">
        <f t="shared" si="2"/>
        <v>0</v>
      </c>
      <c r="AB30" s="77">
        <f t="shared" si="3"/>
        <v>330</v>
      </c>
      <c r="AD30" s="42" t="s">
        <v>1247</v>
      </c>
      <c r="AE30" s="84" t="s">
        <v>13</v>
      </c>
      <c r="AF30" s="85">
        <f>AVERAGEIFS(G2:G3601,A2:A3601,"&gt;=01/10/2014",A2:A3601,"&lt;01/11/2014")</f>
        <v>1.4193548387096775</v>
      </c>
      <c r="AG30" s="86">
        <f>AVERAGEIFS(G2:G3601,A2:A3601,"&gt;=01/10/2015",A2:A3601,"&lt;01/11/2015")</f>
        <v>3.870967741935484</v>
      </c>
      <c r="AH30" s="86">
        <f>AVERAGEIFS(G2:G3601,A2:A3601,"&gt;=01/10/2016",A2:A3601,"&lt;01/11/2016")</f>
        <v>1.9354838709677424E-2</v>
      </c>
      <c r="AI30" s="86">
        <f>AVERAGEIFS(G2:G3601,A2:A3601,"&gt;=01/10/2017",A2:A3601,"&lt;01/11/2017")</f>
        <v>0.67096774193548392</v>
      </c>
      <c r="AJ30" s="86">
        <f>AVERAGEIFS(G2:G3601,A2:A3601,"&gt;=01/10/2018",A2:A3601,"&lt;01/11/2018")</f>
        <v>4.2</v>
      </c>
      <c r="AK30" s="86">
        <f>AVERAGEIFS(G2:G3601,A2:A3601,"&gt;=01/10/2019",A2:A3601,"&lt;01/11/2019")</f>
        <v>0</v>
      </c>
      <c r="AL30" s="86">
        <f>AVERAGEIFS(G2:G3601,A2:A3601,"&gt;=01/10/2020",A2:A3601,"&lt;01/11/2020")</f>
        <v>8.1419354838709683</v>
      </c>
      <c r="AM30" s="86">
        <f>AVERAGEIFS(G2:G3601,A2:A3601,"&gt;=01/10/2021",A2:A3601,"&lt;01/11/2021")</f>
        <v>1.3741935483870966</v>
      </c>
      <c r="AN30" s="86">
        <f>AVERAGEIFS(G2:G3601,A2:A3601,"&gt;=01/10/2022",A2:A3601,"&lt;01/11/2022")</f>
        <v>0.31612903225806449</v>
      </c>
      <c r="AO30" s="86">
        <f>AVERAGEIFS(G2:G3601,A2:A3601,"&gt;=01/10/2023",A2:A3601,"&lt;01/11/2023")</f>
        <v>2.0896551724137931</v>
      </c>
      <c r="AP30" s="87">
        <f t="shared" si="6"/>
        <v>2.2102558398220244</v>
      </c>
    </row>
    <row r="31" spans="1:42" x14ac:dyDescent="0.3">
      <c r="A31" s="49">
        <v>41669</v>
      </c>
      <c r="B31" s="45" t="s">
        <v>1255</v>
      </c>
      <c r="C31" s="45" t="s">
        <v>1256</v>
      </c>
      <c r="D31" s="45" t="s">
        <v>47</v>
      </c>
      <c r="E31" s="48">
        <v>10</v>
      </c>
      <c r="F31" s="47">
        <v>90</v>
      </c>
      <c r="G31" s="65">
        <v>11</v>
      </c>
      <c r="H31" s="47">
        <v>68</v>
      </c>
      <c r="I31" s="45" t="s">
        <v>193</v>
      </c>
      <c r="J31" s="61">
        <v>11.1</v>
      </c>
      <c r="K31" s="45" t="s">
        <v>312</v>
      </c>
      <c r="L31" s="73">
        <v>28</v>
      </c>
      <c r="M31" s="69">
        <v>5</v>
      </c>
      <c r="N31" s="47">
        <v>164</v>
      </c>
      <c r="O31" s="45" t="s">
        <v>430</v>
      </c>
      <c r="P31" s="47">
        <v>10090</v>
      </c>
      <c r="Q31" s="48">
        <v>10</v>
      </c>
      <c r="R31" s="47">
        <v>10047</v>
      </c>
      <c r="S31" s="45" t="s">
        <v>263</v>
      </c>
      <c r="T31" s="48">
        <v>73</v>
      </c>
      <c r="U31" s="48">
        <v>83</v>
      </c>
      <c r="V31" s="45" t="s">
        <v>107</v>
      </c>
      <c r="W31" s="48">
        <v>66</v>
      </c>
      <c r="X31" s="45" t="s">
        <v>169</v>
      </c>
      <c r="Y31" s="78">
        <f t="shared" si="0"/>
        <v>0.5</v>
      </c>
      <c r="Z31" s="78">
        <f t="shared" si="1"/>
        <v>1.1000000000000001</v>
      </c>
      <c r="AA31" s="78">
        <f t="shared" si="2"/>
        <v>1.1099999999999999</v>
      </c>
      <c r="AB31" s="77">
        <f t="shared" si="3"/>
        <v>280</v>
      </c>
      <c r="AD31" s="42" t="s">
        <v>1248</v>
      </c>
      <c r="AE31" s="84" t="s">
        <v>14</v>
      </c>
      <c r="AF31" s="85">
        <f>AVERAGEIFS(G2:G3601,A2:A3601,"&gt;=01/11/2014",A2:A3601,"&lt;01/12/2014")</f>
        <v>4.4666666666666677</v>
      </c>
      <c r="AG31" s="86">
        <f>AVERAGEIFS(G2:G3601,A2:A3601,"&gt;=01/11/2015",A2:A3601,"&lt;01/12/2015")</f>
        <v>3.32</v>
      </c>
      <c r="AH31" s="86">
        <f>AVERAGEIFS(G2:G3601,A2:A3601,"&gt;=01/11/2016",A2:A3601,"&lt;01/12/2016")</f>
        <v>5.206666666666667</v>
      </c>
      <c r="AI31" s="88">
        <f>AVERAGEIFS(G2:G3601,A2:A3601,"&gt;=01/11/2017",A2:A3601,"&lt;01/12/2017")</f>
        <v>7.9533333333333323</v>
      </c>
      <c r="AJ31" s="86">
        <f>AVERAGEIFS(G2:G3601,A2:A3601,"&gt;=01/11/2018",A2:A3601,"&lt;01/12/2018")</f>
        <v>3.6900000000000004</v>
      </c>
      <c r="AK31" s="88">
        <f>AVERAGEIFS(G2:G3601,A2:A3601,"&gt;=01/11/2019",A2:A3601,"&lt;01/12/2019")</f>
        <v>9.8199999999999985</v>
      </c>
      <c r="AL31" s="86">
        <f>AVERAGEIFS(G2:G3601,A2:A3601,"&gt;=01/11/2020",A2:A3601,"&lt;01/12/2020")</f>
        <v>1.3133333333333332</v>
      </c>
      <c r="AM31" s="88">
        <f>AVERAGEIFS(G2:G3601,A2:A3601,"&gt;=01/11/2021",A2:A3601,"&lt;01/12/2021")</f>
        <v>10.94</v>
      </c>
      <c r="AN31" s="86">
        <f>AVERAGEIFS(G2:G3601,A2:A3601,"&gt;=01/11/2022",A2:A3601,"&lt;01/12/2022")</f>
        <v>3.6733333333333338</v>
      </c>
      <c r="AO31" s="86">
        <f>AVERAGEIFS(G2:G3601,A2:A3601,"&gt;=01/11/2023",A2:A3601,"&lt;01/12/2023")</f>
        <v>5.9399999999999995</v>
      </c>
      <c r="AP31" s="87">
        <f t="shared" si="6"/>
        <v>5.6323333333333325</v>
      </c>
    </row>
    <row r="32" spans="1:42" x14ac:dyDescent="0.3">
      <c r="A32" s="49">
        <v>41670</v>
      </c>
      <c r="B32" s="45" t="s">
        <v>1255</v>
      </c>
      <c r="C32" s="45" t="s">
        <v>1256</v>
      </c>
      <c r="D32" s="45" t="s">
        <v>47</v>
      </c>
      <c r="E32" s="48">
        <v>10</v>
      </c>
      <c r="F32" s="47">
        <v>116</v>
      </c>
      <c r="G32" s="65">
        <v>5.4</v>
      </c>
      <c r="H32" s="47">
        <v>97</v>
      </c>
      <c r="I32" s="45" t="s">
        <v>51</v>
      </c>
      <c r="J32" s="61">
        <v>13.6</v>
      </c>
      <c r="K32" s="45" t="s">
        <v>215</v>
      </c>
      <c r="L32" s="73">
        <v>32</v>
      </c>
      <c r="M32" s="69">
        <v>2.8</v>
      </c>
      <c r="N32" s="47">
        <v>186</v>
      </c>
      <c r="O32" s="45" t="s">
        <v>195</v>
      </c>
      <c r="P32" s="47">
        <v>10097</v>
      </c>
      <c r="Q32" s="45" t="s">
        <v>289</v>
      </c>
      <c r="R32" s="47">
        <v>10007</v>
      </c>
      <c r="S32" s="48">
        <v>22</v>
      </c>
      <c r="T32" s="48">
        <v>72</v>
      </c>
      <c r="U32" s="48">
        <v>82</v>
      </c>
      <c r="V32" s="45" t="s">
        <v>750</v>
      </c>
      <c r="W32" s="48">
        <v>67</v>
      </c>
      <c r="X32" s="45" t="s">
        <v>249</v>
      </c>
      <c r="Y32" s="78">
        <f t="shared" si="0"/>
        <v>0.27999999999999997</v>
      </c>
      <c r="Z32" s="78">
        <f t="shared" si="1"/>
        <v>0.54</v>
      </c>
      <c r="AA32" s="78">
        <f t="shared" si="2"/>
        <v>1.3599999999999999</v>
      </c>
      <c r="AB32" s="77">
        <f t="shared" si="3"/>
        <v>320</v>
      </c>
      <c r="AD32" s="42" t="s">
        <v>1249</v>
      </c>
      <c r="AE32" s="84" t="s">
        <v>15</v>
      </c>
      <c r="AF32" s="96">
        <f>AVERAGEIFS(G2:G3601,A2:A3601,"&gt;=01/12/2014",A2:A3601,"&lt;01/01/2015")</f>
        <v>4.967741935483871</v>
      </c>
      <c r="AG32" s="91">
        <f>AVERAGEIFS(G2:G3601,A2:A3601,"&gt;=01/12/2015",A2:A3601,"&lt;01/01/2016")</f>
        <v>0</v>
      </c>
      <c r="AH32" s="91">
        <f>AVERAGEIFS(G2:G3601,A2:A3601,"&gt;=01/12/2016",A2:A3601,"&lt;01/01/2017")</f>
        <v>0.6064516129032258</v>
      </c>
      <c r="AI32" s="91">
        <f>AVERAGEIFS(G2:G3601,A2:A3601,"&gt;=01/12/2017",A2:A3601,"&lt;01/01/2018")</f>
        <v>6.7548387096774212</v>
      </c>
      <c r="AJ32" s="91">
        <f>AVERAGEIFS(G2:G3601,A2:A3601,"&gt;=01/12/2018",A2:A3601,"&lt;01/01/2019")</f>
        <v>1.0516129032258064</v>
      </c>
      <c r="AK32" s="91">
        <f>AVERAGEIFS(G2:G3601,A2:A3601,"&gt;=01/12/2019",A2:A3601,"&lt;01/01/2020")</f>
        <v>5.1806451612903226</v>
      </c>
      <c r="AL32" s="97">
        <f>AVERAGEIFS(G2:G3601,A2:A3601,"&gt;=01/12/2020",A2:A3601,"&lt;01/01/2021")</f>
        <v>8.935483870967742</v>
      </c>
      <c r="AM32" s="91">
        <f>AVERAGEIFS(G2:G3601,A2:A3601,"&gt;=01/12/2021",A2:A3601,"&lt;01/01/2022")</f>
        <v>5.2322580645161283</v>
      </c>
      <c r="AN32" s="91">
        <f>AVERAGEIFS(G2:G3601,A2:A3601,"&gt;=01/12/2022",A2:A3601,"&lt;01/01/2023")</f>
        <v>3.4129032258064518</v>
      </c>
      <c r="AO32" s="91">
        <f>AVERAGEIFS(G2:G3601,A2:A3601,"&gt;=01/12/2023",A2:A3601,"&lt;01/01/2024")</f>
        <v>3.0645161290322585</v>
      </c>
      <c r="AP32" s="92">
        <f t="shared" si="6"/>
        <v>3.9206451612903228</v>
      </c>
    </row>
    <row r="33" spans="1:42" x14ac:dyDescent="0.3">
      <c r="A33" s="49">
        <v>41671</v>
      </c>
      <c r="B33" s="45" t="s">
        <v>1255</v>
      </c>
      <c r="C33" s="45" t="s">
        <v>1256</v>
      </c>
      <c r="D33" s="45" t="s">
        <v>47</v>
      </c>
      <c r="E33" s="48">
        <v>10</v>
      </c>
      <c r="F33" s="47">
        <v>100</v>
      </c>
      <c r="G33" s="65">
        <v>0.4</v>
      </c>
      <c r="H33" s="47">
        <v>66</v>
      </c>
      <c r="I33" s="45" t="s">
        <v>95</v>
      </c>
      <c r="J33" s="61">
        <v>13.5</v>
      </c>
      <c r="K33" s="45" t="s">
        <v>521</v>
      </c>
      <c r="L33" s="73">
        <v>28</v>
      </c>
      <c r="M33" s="69">
        <v>5.3</v>
      </c>
      <c r="N33" s="47">
        <v>225</v>
      </c>
      <c r="O33" s="45" t="s">
        <v>277</v>
      </c>
      <c r="P33" s="47">
        <v>10152</v>
      </c>
      <c r="Q33" s="48">
        <v>23</v>
      </c>
      <c r="R33" s="47">
        <v>10011</v>
      </c>
      <c r="S33" s="45" t="s">
        <v>263</v>
      </c>
      <c r="T33" s="48">
        <v>58</v>
      </c>
      <c r="U33" s="48">
        <v>85</v>
      </c>
      <c r="V33" s="45" t="s">
        <v>832</v>
      </c>
      <c r="W33" s="48">
        <v>41</v>
      </c>
      <c r="X33" s="45" t="s">
        <v>71</v>
      </c>
      <c r="Y33" s="78">
        <f t="shared" si="0"/>
        <v>0.53</v>
      </c>
      <c r="Z33" s="78">
        <f t="shared" si="1"/>
        <v>0.04</v>
      </c>
      <c r="AA33" s="78">
        <f t="shared" si="2"/>
        <v>1.35</v>
      </c>
      <c r="AB33" s="77">
        <f t="shared" si="3"/>
        <v>280</v>
      </c>
      <c r="AD33" s="42" t="s">
        <v>1243</v>
      </c>
      <c r="AE33" s="84" t="s">
        <v>21</v>
      </c>
      <c r="AF33" s="85">
        <f>MAX(AF$21:AF$32)</f>
        <v>4.967741935483871</v>
      </c>
      <c r="AG33" s="85">
        <f t="shared" ref="AG33:AO33" si="7">MAX(AG$21:AG$32)</f>
        <v>9.2928571428571427</v>
      </c>
      <c r="AH33" s="85">
        <f t="shared" si="7"/>
        <v>6.4827586206896548</v>
      </c>
      <c r="AI33" s="85">
        <f t="shared" si="7"/>
        <v>7.9533333333333323</v>
      </c>
      <c r="AJ33" s="85">
        <f t="shared" si="7"/>
        <v>8.6999999999999975</v>
      </c>
      <c r="AK33" s="85">
        <f t="shared" si="7"/>
        <v>9.8199999999999985</v>
      </c>
      <c r="AL33" s="85">
        <f t="shared" si="7"/>
        <v>8.935483870967742</v>
      </c>
      <c r="AM33" s="85">
        <f t="shared" si="7"/>
        <v>10.94</v>
      </c>
      <c r="AN33" s="85">
        <f t="shared" si="7"/>
        <v>3.7935483870967741</v>
      </c>
      <c r="AO33" s="85">
        <f t="shared" si="7"/>
        <v>9.1741935483870982</v>
      </c>
      <c r="AP33" s="41"/>
    </row>
    <row r="34" spans="1:42" x14ac:dyDescent="0.3">
      <c r="A34" s="49">
        <v>41672</v>
      </c>
      <c r="B34" s="45" t="s">
        <v>1255</v>
      </c>
      <c r="C34" s="45" t="s">
        <v>1256</v>
      </c>
      <c r="D34" s="45" t="s">
        <v>47</v>
      </c>
      <c r="E34" s="48">
        <v>10</v>
      </c>
      <c r="F34" s="47">
        <v>90</v>
      </c>
      <c r="G34" s="65">
        <v>0.2</v>
      </c>
      <c r="H34" s="47">
        <v>49</v>
      </c>
      <c r="I34" s="45" t="s">
        <v>108</v>
      </c>
      <c r="J34" s="61">
        <v>13.2</v>
      </c>
      <c r="K34" s="45" t="s">
        <v>121</v>
      </c>
      <c r="L34" s="73">
        <v>30</v>
      </c>
      <c r="M34" s="69">
        <v>3.9</v>
      </c>
      <c r="N34" s="47">
        <v>111</v>
      </c>
      <c r="O34" s="45" t="s">
        <v>179</v>
      </c>
      <c r="P34" s="47">
        <v>10174</v>
      </c>
      <c r="Q34" s="45" t="s">
        <v>51</v>
      </c>
      <c r="R34" s="47">
        <v>10045</v>
      </c>
      <c r="S34" s="48">
        <v>24</v>
      </c>
      <c r="T34" s="48">
        <v>57</v>
      </c>
      <c r="U34" s="48">
        <v>73</v>
      </c>
      <c r="V34" s="45" t="s">
        <v>106</v>
      </c>
      <c r="W34" s="48">
        <v>40</v>
      </c>
      <c r="X34" s="45" t="s">
        <v>250</v>
      </c>
      <c r="Y34" s="78">
        <f t="shared" si="0"/>
        <v>0.39</v>
      </c>
      <c r="Z34" s="78">
        <f t="shared" si="1"/>
        <v>0.02</v>
      </c>
      <c r="AA34" s="78">
        <f t="shared" si="2"/>
        <v>1.3199999999999998</v>
      </c>
      <c r="AB34" s="77">
        <f t="shared" si="3"/>
        <v>300</v>
      </c>
      <c r="AD34" s="85"/>
      <c r="AE34" s="84" t="s">
        <v>20</v>
      </c>
      <c r="AF34" s="85">
        <f>SUMIFS($G$1:$G$3600,$A$1:$A$3600,"&gt;=1/1/2014",$A$1:$A$3600,"&lt;1/1/2015")</f>
        <v>1100.4000000000003</v>
      </c>
      <c r="AG34" s="86">
        <f>SUMIFS($G$1:$G$3600,$A$1:$A$3600,"&gt;=1/1/2015",$A$1:$A$3600,"&lt;1/1/2016")</f>
        <v>1200.2000000000003</v>
      </c>
      <c r="AH34" s="86">
        <f>SUMIFS($G$1:$G$3600,$A$1:$A$3600,"&gt;=1/1/2016",$A$1:$A$3600,"&lt;1/1/2017")</f>
        <v>928.90000000000009</v>
      </c>
      <c r="AI34" s="86">
        <f>SUMIFS($G$1:$G$3600,$A$1:$A$3600,"&gt;=1/1/2017",$A$1:$A$3600,"&lt;1/1/2018")</f>
        <v>1246.8000000000006</v>
      </c>
      <c r="AJ34" s="86">
        <f>SUMIFS($G$1:$G$3600,$A$1:$A$3600,"&gt;=1/1/2018",$A$1:$A$3600,"&lt;1/1/2019")</f>
        <v>1288.7000000000016</v>
      </c>
      <c r="AK34" s="86">
        <f>SUMIFS($G$1:$G$3600,$A$1:$A$3600,"&gt;=1/1/2019",$A$1:$A$3600,"&lt;1/1/2020")</f>
        <v>960.19999999999982</v>
      </c>
      <c r="AL34" s="86">
        <f>SUMIFS($G$1:$G$3600,$A$1:$A$3600,"&gt;=1/1/2020",$A$1:$A$3600,"&lt;1/1/2021")</f>
        <v>1184.6000000000001</v>
      </c>
      <c r="AM34" s="86">
        <f>SUMIFS($G$1:$G$3600,$A$1:$A$3600,"&gt;=1/1/2021",$A$1:$A$3600,"&lt;1/1/2022")</f>
        <v>1273.600000000001</v>
      </c>
      <c r="AN34" s="86">
        <f>SUMIFS($G$1:$G$3600,$A$1:$A$3600,"&gt;=1/1/2022",$A$1:$A$3600,"&lt;1/1/2023")</f>
        <v>811.59999999999957</v>
      </c>
      <c r="AO34" s="87">
        <f>SUMIFS($G$1:$G$3600,$A$1:$A$3600,"&gt;=1/1/2023",$A$1:$A$3600,"&lt;1/1/2024")</f>
        <v>1082.2000000000005</v>
      </c>
      <c r="AP34" s="41"/>
    </row>
    <row r="35" spans="1:42" x14ac:dyDescent="0.3">
      <c r="A35" s="49">
        <v>41673</v>
      </c>
      <c r="B35" s="45" t="s">
        <v>1255</v>
      </c>
      <c r="C35" s="45" t="s">
        <v>1256</v>
      </c>
      <c r="D35" s="45" t="s">
        <v>47</v>
      </c>
      <c r="E35" s="48">
        <v>10</v>
      </c>
      <c r="F35" s="47">
        <v>96</v>
      </c>
      <c r="G35" s="65">
        <v>0</v>
      </c>
      <c r="H35" s="47">
        <v>51</v>
      </c>
      <c r="I35" s="45" t="s">
        <v>85</v>
      </c>
      <c r="J35" s="61">
        <v>14.2</v>
      </c>
      <c r="K35" s="45" t="s">
        <v>192</v>
      </c>
      <c r="L35" s="73">
        <v>31</v>
      </c>
      <c r="M35" s="69">
        <v>2.8</v>
      </c>
      <c r="N35" s="47">
        <v>186</v>
      </c>
      <c r="O35" s="45" t="s">
        <v>52</v>
      </c>
      <c r="P35" s="47">
        <v>10078</v>
      </c>
      <c r="Q35" s="48">
        <v>22</v>
      </c>
      <c r="R35" s="47">
        <v>9969</v>
      </c>
      <c r="S35" s="45" t="s">
        <v>289</v>
      </c>
      <c r="T35" s="48">
        <v>53</v>
      </c>
      <c r="U35" s="48">
        <v>71</v>
      </c>
      <c r="V35" s="45" t="s">
        <v>70</v>
      </c>
      <c r="W35" s="48">
        <v>31</v>
      </c>
      <c r="X35" s="45" t="s">
        <v>121</v>
      </c>
      <c r="Y35" s="78">
        <f t="shared" si="0"/>
        <v>0.27999999999999997</v>
      </c>
      <c r="Z35" s="78">
        <f t="shared" si="1"/>
        <v>0</v>
      </c>
      <c r="AA35" s="78">
        <f t="shared" si="2"/>
        <v>1.42</v>
      </c>
      <c r="AB35" s="77">
        <f t="shared" si="3"/>
        <v>310</v>
      </c>
      <c r="AD35" s="90"/>
      <c r="AE35" s="93" t="s">
        <v>1195</v>
      </c>
      <c r="AF35" s="90">
        <f>_xlfn.MAXIFS($G$1:$G$3600,$A$1:$A$3600,"&gt;=01/01/2014",$A$1:$A$3600,"&lt;01/01/2015")</f>
        <v>120</v>
      </c>
      <c r="AG35" s="91">
        <f>_xlfn.MAXIFS($G$1:$G$3600,$A$1:$A$3600,"&gt;=01/01/2015",$A$1:$A$3600,"&lt;01/01/2016")</f>
        <v>56.4</v>
      </c>
      <c r="AH35" s="91">
        <f>_xlfn.MAXIFS($G$1:$G$3600,$A$1:$A$3600,"&gt;=01/01/2016",$A$1:$A$3600,"&lt;01/01/2017")</f>
        <v>53.8</v>
      </c>
      <c r="AI35" s="91">
        <f>_xlfn.MAXIFS($G$1:$G$3600,$A$1:$A$3600,"&gt;=01/01/2017",$A$1:$A$3600,"&lt;01/01/2018")</f>
        <v>56.6</v>
      </c>
      <c r="AJ35" s="91">
        <f>_xlfn.MAXIFS($G$1:$G$3600,$A$1:$A$3600,"&gt;=01/01/2018",$A$1:$A$3600,"&lt;01/01/2019")</f>
        <v>45.4</v>
      </c>
      <c r="AK35" s="91">
        <f>_xlfn.MAXIFS($G$1:$G$3600,$A$1:$A$3600,"&gt;=01/01/2019",$A$1:$A$3600,"&lt;01/01/2020")</f>
        <v>60.4</v>
      </c>
      <c r="AL35" s="91">
        <f>_xlfn.MAXIFS($G$1:$G$3600,$A$1:$A$3600,"&gt;=01/01/2020",$A$1:$A$3600,"&lt;01/01/2021")</f>
        <v>65.400000000000006</v>
      </c>
      <c r="AM35" s="91">
        <f>_xlfn.MAXIFS($G$1:$G$3600,$A$1:$A$3600,"&gt;=01/01/2021",$A$1:$A$3600,"&lt;01/01/2022")</f>
        <v>102.8</v>
      </c>
      <c r="AN35" s="91">
        <f>_xlfn.MAXIFS($G$1:$G$3600,$A$1:$A$3600,"&gt;=01/01/2022",$A$1:$A$3600,"&lt;01/01/2023")</f>
        <v>51.6</v>
      </c>
      <c r="AO35" s="92">
        <f>_xlfn.MAXIFS($G$1:$G$3600,$A$1:$A$3600,"&gt;=01/01/2023",$A$1:$A$3600,"&lt;01/01/2024")</f>
        <v>68.400000000000006</v>
      </c>
      <c r="AP35" s="41"/>
    </row>
    <row r="36" spans="1:42" x14ac:dyDescent="0.3">
      <c r="A36" s="49">
        <v>41674</v>
      </c>
      <c r="B36" s="45" t="s">
        <v>1255</v>
      </c>
      <c r="C36" s="45" t="s">
        <v>1256</v>
      </c>
      <c r="D36" s="45" t="s">
        <v>47</v>
      </c>
      <c r="E36" s="48">
        <v>10</v>
      </c>
      <c r="F36" s="47">
        <v>116</v>
      </c>
      <c r="G36" s="65">
        <v>0</v>
      </c>
      <c r="H36" s="47">
        <v>50</v>
      </c>
      <c r="I36" s="45" t="s">
        <v>239</v>
      </c>
      <c r="J36" s="61">
        <v>18.3</v>
      </c>
      <c r="K36" s="45" t="s">
        <v>345</v>
      </c>
      <c r="L36" s="73">
        <v>21</v>
      </c>
      <c r="M36" s="69">
        <v>3.1</v>
      </c>
      <c r="N36" s="47">
        <v>222</v>
      </c>
      <c r="O36" s="45" t="s">
        <v>585</v>
      </c>
      <c r="P36" s="47">
        <v>10077</v>
      </c>
      <c r="Q36" s="45" t="s">
        <v>1012</v>
      </c>
      <c r="R36" s="47">
        <v>9872</v>
      </c>
      <c r="S36" s="48">
        <v>18</v>
      </c>
      <c r="T36" s="48">
        <v>44</v>
      </c>
      <c r="U36" s="48">
        <v>80</v>
      </c>
      <c r="V36" s="45" t="s">
        <v>486</v>
      </c>
      <c r="W36" s="48">
        <v>27</v>
      </c>
      <c r="X36" s="45" t="s">
        <v>439</v>
      </c>
      <c r="Y36" s="78">
        <f t="shared" si="0"/>
        <v>0.31</v>
      </c>
      <c r="Z36" s="78">
        <f t="shared" si="1"/>
        <v>0</v>
      </c>
      <c r="AA36" s="78">
        <f t="shared" si="2"/>
        <v>1.83</v>
      </c>
      <c r="AB36" s="77">
        <f t="shared" si="3"/>
        <v>210</v>
      </c>
      <c r="AF36" s="99" t="s">
        <v>1260</v>
      </c>
    </row>
    <row r="37" spans="1:42" x14ac:dyDescent="0.3">
      <c r="A37" s="49">
        <v>41675</v>
      </c>
      <c r="B37" s="45" t="s">
        <v>1255</v>
      </c>
      <c r="C37" s="45" t="s">
        <v>1256</v>
      </c>
      <c r="D37" s="45" t="s">
        <v>47</v>
      </c>
      <c r="E37" s="48">
        <v>10</v>
      </c>
      <c r="F37" s="47">
        <v>116</v>
      </c>
      <c r="G37" s="65">
        <v>0.2</v>
      </c>
      <c r="H37" s="47">
        <v>85</v>
      </c>
      <c r="I37" s="45" t="s">
        <v>108</v>
      </c>
      <c r="J37" s="61">
        <v>14.7</v>
      </c>
      <c r="K37" s="45" t="s">
        <v>71</v>
      </c>
      <c r="L37" s="73">
        <v>31</v>
      </c>
      <c r="M37" s="69">
        <v>2.5</v>
      </c>
      <c r="N37" s="47">
        <v>158</v>
      </c>
      <c r="O37" s="45" t="s">
        <v>229</v>
      </c>
      <c r="P37" s="47">
        <v>10079</v>
      </c>
      <c r="Q37" s="48">
        <v>19</v>
      </c>
      <c r="R37" s="47">
        <v>9935</v>
      </c>
      <c r="S37" s="45" t="s">
        <v>263</v>
      </c>
      <c r="T37" s="48">
        <v>58</v>
      </c>
      <c r="U37" s="48">
        <v>79</v>
      </c>
      <c r="V37" s="45" t="s">
        <v>51</v>
      </c>
      <c r="W37" s="48">
        <v>35</v>
      </c>
      <c r="X37" s="45" t="s">
        <v>91</v>
      </c>
      <c r="Y37" s="78">
        <f t="shared" si="0"/>
        <v>0.25</v>
      </c>
      <c r="Z37" s="78">
        <f t="shared" si="1"/>
        <v>0.02</v>
      </c>
      <c r="AA37" s="78">
        <f t="shared" si="2"/>
        <v>1.47</v>
      </c>
      <c r="AB37" s="77">
        <f t="shared" si="3"/>
        <v>310</v>
      </c>
      <c r="AG37" s="44" t="s">
        <v>1259</v>
      </c>
      <c r="AH37" s="44">
        <f>AVERAGE(AF34:AO34)</f>
        <v>1107.7200000000005</v>
      </c>
    </row>
    <row r="38" spans="1:42" x14ac:dyDescent="0.3">
      <c r="A38" s="49">
        <v>41676</v>
      </c>
      <c r="B38" s="45" t="s">
        <v>1255</v>
      </c>
      <c r="C38" s="45" t="s">
        <v>1256</v>
      </c>
      <c r="D38" s="45" t="s">
        <v>47</v>
      </c>
      <c r="E38" s="48">
        <v>10</v>
      </c>
      <c r="F38" s="47">
        <v>154</v>
      </c>
      <c r="G38" s="65">
        <v>0</v>
      </c>
      <c r="H38" s="47">
        <v>79</v>
      </c>
      <c r="I38" s="45" t="s">
        <v>66</v>
      </c>
      <c r="J38" s="61">
        <v>22.9</v>
      </c>
      <c r="K38" s="45" t="s">
        <v>135</v>
      </c>
      <c r="L38" s="73">
        <v>29</v>
      </c>
      <c r="M38" s="69">
        <v>3.6</v>
      </c>
      <c r="N38" s="47">
        <v>228</v>
      </c>
      <c r="O38" s="45" t="s">
        <v>88</v>
      </c>
      <c r="P38" s="47">
        <v>10052</v>
      </c>
      <c r="Q38" s="45" t="s">
        <v>1012</v>
      </c>
      <c r="R38" s="47">
        <v>9880</v>
      </c>
      <c r="S38" s="48">
        <v>14</v>
      </c>
      <c r="T38" s="48">
        <v>41</v>
      </c>
      <c r="U38" s="48">
        <v>73</v>
      </c>
      <c r="V38" s="45" t="s">
        <v>85</v>
      </c>
      <c r="W38" s="48">
        <v>25</v>
      </c>
      <c r="X38" s="45" t="s">
        <v>51</v>
      </c>
      <c r="Y38" s="78">
        <f t="shared" si="0"/>
        <v>0.36</v>
      </c>
      <c r="Z38" s="78">
        <f t="shared" si="1"/>
        <v>0</v>
      </c>
      <c r="AA38" s="78">
        <f t="shared" si="2"/>
        <v>2.29</v>
      </c>
      <c r="AB38" s="77">
        <f t="shared" si="3"/>
        <v>290</v>
      </c>
      <c r="AG38" s="44" t="s">
        <v>1250</v>
      </c>
      <c r="AH38" s="44">
        <f>AVERAGE(AF33:AO33)</f>
        <v>8.005991683881561</v>
      </c>
    </row>
    <row r="39" spans="1:42" x14ac:dyDescent="0.3">
      <c r="A39" s="49">
        <v>41677</v>
      </c>
      <c r="B39" s="45" t="s">
        <v>1255</v>
      </c>
      <c r="C39" s="45" t="s">
        <v>1256</v>
      </c>
      <c r="D39" s="45" t="s">
        <v>47</v>
      </c>
      <c r="E39" s="48">
        <v>10</v>
      </c>
      <c r="F39" s="47">
        <v>109</v>
      </c>
      <c r="G39" s="65">
        <v>3.4</v>
      </c>
      <c r="H39" s="47">
        <v>75</v>
      </c>
      <c r="I39" s="45" t="s">
        <v>347</v>
      </c>
      <c r="J39" s="61">
        <v>14.3</v>
      </c>
      <c r="K39" s="45" t="s">
        <v>177</v>
      </c>
      <c r="L39" s="73">
        <v>30</v>
      </c>
      <c r="M39" s="69">
        <v>2.2000000000000002</v>
      </c>
      <c r="N39" s="47">
        <v>189</v>
      </c>
      <c r="O39" s="45" t="s">
        <v>70</v>
      </c>
      <c r="P39" s="47">
        <v>10111</v>
      </c>
      <c r="Q39" s="48">
        <v>11</v>
      </c>
      <c r="R39" s="47">
        <v>9970</v>
      </c>
      <c r="S39" s="48">
        <v>24</v>
      </c>
      <c r="T39" s="48">
        <v>53</v>
      </c>
      <c r="U39" s="48">
        <v>66</v>
      </c>
      <c r="V39" s="45" t="s">
        <v>112</v>
      </c>
      <c r="W39" s="48">
        <v>41</v>
      </c>
      <c r="X39" s="45" t="s">
        <v>277</v>
      </c>
      <c r="Y39" s="78">
        <f t="shared" si="0"/>
        <v>0.22000000000000003</v>
      </c>
      <c r="Z39" s="78">
        <f t="shared" si="1"/>
        <v>0.33999999999999997</v>
      </c>
      <c r="AA39" s="78">
        <f t="shared" si="2"/>
        <v>1.4300000000000002</v>
      </c>
      <c r="AB39" s="77">
        <f t="shared" si="3"/>
        <v>300</v>
      </c>
      <c r="AG39" s="44" t="s">
        <v>1206</v>
      </c>
      <c r="AH39" s="44">
        <f>COUNTIF(G2:G3601,0)</f>
        <v>1899</v>
      </c>
      <c r="AK39" s="99"/>
    </row>
    <row r="40" spans="1:42" x14ac:dyDescent="0.3">
      <c r="A40" s="49">
        <v>41678</v>
      </c>
      <c r="B40" s="45" t="s">
        <v>1255</v>
      </c>
      <c r="C40" s="45" t="s">
        <v>1256</v>
      </c>
      <c r="D40" s="45" t="s">
        <v>47</v>
      </c>
      <c r="E40" s="48">
        <v>10</v>
      </c>
      <c r="F40" s="47">
        <v>120</v>
      </c>
      <c r="G40" s="65">
        <v>2</v>
      </c>
      <c r="H40" s="47">
        <v>92</v>
      </c>
      <c r="I40" s="45" t="s">
        <v>100</v>
      </c>
      <c r="J40" s="61">
        <v>14.8</v>
      </c>
      <c r="K40" s="45" t="s">
        <v>184</v>
      </c>
      <c r="L40" s="73">
        <v>31</v>
      </c>
      <c r="M40" s="69">
        <v>4.7</v>
      </c>
      <c r="N40" s="47">
        <v>247</v>
      </c>
      <c r="O40" s="45" t="s">
        <v>113</v>
      </c>
      <c r="P40" s="47">
        <v>10074</v>
      </c>
      <c r="Q40" s="48">
        <v>24</v>
      </c>
      <c r="R40" s="47">
        <v>9937</v>
      </c>
      <c r="S40" s="45" t="s">
        <v>218</v>
      </c>
      <c r="T40" s="48">
        <v>63</v>
      </c>
      <c r="U40" s="48">
        <v>87</v>
      </c>
      <c r="V40" s="45" t="s">
        <v>232</v>
      </c>
      <c r="W40" s="48">
        <v>30</v>
      </c>
      <c r="X40" s="45" t="s">
        <v>61</v>
      </c>
      <c r="Y40" s="78">
        <f t="shared" si="0"/>
        <v>0.47000000000000003</v>
      </c>
      <c r="Z40" s="78">
        <f t="shared" si="1"/>
        <v>0.2</v>
      </c>
      <c r="AA40" s="78">
        <f t="shared" si="2"/>
        <v>1.48</v>
      </c>
      <c r="AB40" s="77">
        <f t="shared" si="3"/>
        <v>310</v>
      </c>
      <c r="AG40" s="44" t="s">
        <v>1207</v>
      </c>
      <c r="AH40" s="44">
        <f>3604-AH39</f>
        <v>1705</v>
      </c>
    </row>
    <row r="41" spans="1:42" x14ac:dyDescent="0.3">
      <c r="A41" s="49">
        <v>41679</v>
      </c>
      <c r="B41" s="45" t="s">
        <v>1255</v>
      </c>
      <c r="C41" s="45" t="s">
        <v>1256</v>
      </c>
      <c r="D41" s="45" t="s">
        <v>47</v>
      </c>
      <c r="E41" s="48">
        <v>10</v>
      </c>
      <c r="F41" s="47">
        <v>100</v>
      </c>
      <c r="G41" s="65">
        <v>23</v>
      </c>
      <c r="H41" s="47">
        <v>57</v>
      </c>
      <c r="I41" s="45" t="s">
        <v>123</v>
      </c>
      <c r="J41" s="61">
        <v>14.3</v>
      </c>
      <c r="K41" s="45" t="s">
        <v>209</v>
      </c>
      <c r="L41" s="73">
        <v>28</v>
      </c>
      <c r="M41" s="69">
        <v>0.8</v>
      </c>
      <c r="N41" s="47">
        <v>206</v>
      </c>
      <c r="O41" s="45" t="s">
        <v>108</v>
      </c>
      <c r="P41" s="47">
        <v>10075</v>
      </c>
      <c r="Q41" s="45" t="s">
        <v>1012</v>
      </c>
      <c r="R41" s="47">
        <v>9796</v>
      </c>
      <c r="S41" s="48">
        <v>21</v>
      </c>
      <c r="T41" s="48">
        <v>59</v>
      </c>
      <c r="U41" s="48">
        <v>70</v>
      </c>
      <c r="V41" s="45" t="s">
        <v>475</v>
      </c>
      <c r="W41" s="48">
        <v>42</v>
      </c>
      <c r="X41" s="45" t="s">
        <v>80</v>
      </c>
      <c r="Y41" s="78">
        <f t="shared" si="0"/>
        <v>0.08</v>
      </c>
      <c r="Z41" s="78">
        <f t="shared" si="1"/>
        <v>2.2999999999999998</v>
      </c>
      <c r="AA41" s="78">
        <f t="shared" si="2"/>
        <v>1.4300000000000002</v>
      </c>
      <c r="AB41" s="77">
        <f t="shared" si="3"/>
        <v>280</v>
      </c>
      <c r="AG41" s="44" t="s">
        <v>1208</v>
      </c>
      <c r="AH41" s="44">
        <f>SUM(AH39:AH40)</f>
        <v>3604</v>
      </c>
    </row>
    <row r="42" spans="1:42" x14ac:dyDescent="0.3">
      <c r="A42" s="49">
        <v>41680</v>
      </c>
      <c r="B42" s="45" t="s">
        <v>1255</v>
      </c>
      <c r="C42" s="45" t="s">
        <v>1256</v>
      </c>
      <c r="D42" s="45" t="s">
        <v>47</v>
      </c>
      <c r="E42" s="48">
        <v>10</v>
      </c>
      <c r="F42" s="47">
        <v>80</v>
      </c>
      <c r="G42" s="65">
        <v>13</v>
      </c>
      <c r="H42" s="47">
        <v>50</v>
      </c>
      <c r="I42" s="45" t="s">
        <v>163</v>
      </c>
      <c r="J42" s="61">
        <v>11</v>
      </c>
      <c r="K42" s="45" t="s">
        <v>286</v>
      </c>
      <c r="L42" s="73">
        <v>29</v>
      </c>
      <c r="M42" s="69">
        <v>5</v>
      </c>
      <c r="N42" s="47">
        <v>272</v>
      </c>
      <c r="O42" s="45" t="s">
        <v>750</v>
      </c>
      <c r="P42" s="47">
        <v>10163</v>
      </c>
      <c r="Q42" s="48">
        <v>18</v>
      </c>
      <c r="R42" s="47">
        <v>9841</v>
      </c>
      <c r="S42" s="45" t="s">
        <v>1012</v>
      </c>
      <c r="T42" s="48">
        <v>77</v>
      </c>
      <c r="U42" s="48">
        <v>85</v>
      </c>
      <c r="V42" s="45" t="s">
        <v>124</v>
      </c>
      <c r="W42" s="48">
        <v>50</v>
      </c>
      <c r="X42" s="45" t="s">
        <v>376</v>
      </c>
      <c r="Y42" s="78">
        <f t="shared" si="0"/>
        <v>0.5</v>
      </c>
      <c r="Z42" s="78">
        <f t="shared" si="1"/>
        <v>1.3</v>
      </c>
      <c r="AA42" s="78">
        <f t="shared" si="2"/>
        <v>1.1000000000000001</v>
      </c>
      <c r="AB42" s="77">
        <f t="shared" si="3"/>
        <v>290</v>
      </c>
    </row>
    <row r="43" spans="1:42" x14ac:dyDescent="0.3">
      <c r="A43" s="49">
        <v>41681</v>
      </c>
      <c r="B43" s="45" t="s">
        <v>1255</v>
      </c>
      <c r="C43" s="45" t="s">
        <v>1256</v>
      </c>
      <c r="D43" s="45" t="s">
        <v>47</v>
      </c>
      <c r="E43" s="48">
        <v>10</v>
      </c>
      <c r="F43" s="47">
        <v>103</v>
      </c>
      <c r="G43" s="65">
        <v>0.2</v>
      </c>
      <c r="H43" s="47">
        <v>49</v>
      </c>
      <c r="I43" s="45" t="s">
        <v>578</v>
      </c>
      <c r="J43" s="61">
        <v>15.7</v>
      </c>
      <c r="K43" s="45" t="s">
        <v>179</v>
      </c>
      <c r="L43" s="73">
        <v>29</v>
      </c>
      <c r="M43" s="69">
        <v>5.8</v>
      </c>
      <c r="N43" s="47">
        <v>225</v>
      </c>
      <c r="O43" s="45" t="s">
        <v>206</v>
      </c>
      <c r="P43" s="47">
        <v>10151</v>
      </c>
      <c r="Q43" s="48">
        <v>22</v>
      </c>
      <c r="R43" s="47">
        <v>10005</v>
      </c>
      <c r="S43" s="48">
        <v>10</v>
      </c>
      <c r="T43" s="48">
        <v>73</v>
      </c>
      <c r="U43" s="48">
        <v>82</v>
      </c>
      <c r="V43" s="45" t="s">
        <v>475</v>
      </c>
      <c r="W43" s="48">
        <v>47</v>
      </c>
      <c r="X43" s="45" t="s">
        <v>95</v>
      </c>
      <c r="Y43" s="78">
        <f t="shared" si="0"/>
        <v>0.57999999999999996</v>
      </c>
      <c r="Z43" s="78">
        <f t="shared" si="1"/>
        <v>0.02</v>
      </c>
      <c r="AA43" s="78">
        <f t="shared" si="2"/>
        <v>1.5699999999999998</v>
      </c>
      <c r="AB43" s="77">
        <f t="shared" si="3"/>
        <v>290</v>
      </c>
    </row>
    <row r="44" spans="1:42" x14ac:dyDescent="0.3">
      <c r="A44" s="49">
        <v>41682</v>
      </c>
      <c r="B44" s="45" t="s">
        <v>1255</v>
      </c>
      <c r="C44" s="45" t="s">
        <v>1256</v>
      </c>
      <c r="D44" s="45" t="s">
        <v>47</v>
      </c>
      <c r="E44" s="48">
        <v>10</v>
      </c>
      <c r="F44" s="47">
        <v>94</v>
      </c>
      <c r="G44" s="65">
        <v>0.4</v>
      </c>
      <c r="H44" s="47">
        <v>52</v>
      </c>
      <c r="I44" s="45" t="s">
        <v>434</v>
      </c>
      <c r="J44" s="61">
        <v>13.5</v>
      </c>
      <c r="K44" s="45" t="s">
        <v>167</v>
      </c>
      <c r="L44" s="73">
        <v>28</v>
      </c>
      <c r="M44" s="69">
        <v>2.8</v>
      </c>
      <c r="N44" s="47">
        <v>83</v>
      </c>
      <c r="O44" s="45" t="s">
        <v>205</v>
      </c>
      <c r="P44" s="47">
        <v>10152</v>
      </c>
      <c r="Q44" s="45" t="s">
        <v>263</v>
      </c>
      <c r="R44" s="47">
        <v>10056</v>
      </c>
      <c r="S44" s="48">
        <v>24</v>
      </c>
      <c r="T44" s="48">
        <v>72</v>
      </c>
      <c r="U44" s="48">
        <v>78</v>
      </c>
      <c r="V44" s="45" t="s">
        <v>51</v>
      </c>
      <c r="W44" s="48">
        <v>60</v>
      </c>
      <c r="X44" s="45" t="s">
        <v>118</v>
      </c>
      <c r="Y44" s="78">
        <f t="shared" si="0"/>
        <v>0.27999999999999997</v>
      </c>
      <c r="Z44" s="78">
        <f t="shared" si="1"/>
        <v>0.04</v>
      </c>
      <c r="AA44" s="78">
        <f t="shared" si="2"/>
        <v>1.35</v>
      </c>
      <c r="AB44" s="77">
        <f t="shared" si="3"/>
        <v>280</v>
      </c>
      <c r="AF44" t="s">
        <v>1276</v>
      </c>
      <c r="AG44" s="100" t="s">
        <v>1277</v>
      </c>
      <c r="AH44" s="100" t="s">
        <v>1278</v>
      </c>
      <c r="AI44" t="s">
        <v>1279</v>
      </c>
      <c r="AJ44" t="s">
        <v>1280</v>
      </c>
      <c r="AK44" t="s">
        <v>1281</v>
      </c>
      <c r="AL44" t="s">
        <v>2147</v>
      </c>
      <c r="AM44" s="101" t="s">
        <v>1275</v>
      </c>
      <c r="AN44" s="101">
        <f>SUM(AM45:AM60)</f>
        <v>3525</v>
      </c>
    </row>
    <row r="45" spans="1:42" x14ac:dyDescent="0.3">
      <c r="A45" s="49">
        <v>41683</v>
      </c>
      <c r="B45" s="45" t="s">
        <v>1255</v>
      </c>
      <c r="C45" s="45" t="s">
        <v>1256</v>
      </c>
      <c r="D45" s="45" t="s">
        <v>47</v>
      </c>
      <c r="E45" s="48">
        <v>10</v>
      </c>
      <c r="F45" s="47">
        <v>112</v>
      </c>
      <c r="G45" s="65">
        <v>0.2</v>
      </c>
      <c r="H45" s="47">
        <v>84</v>
      </c>
      <c r="I45" s="45" t="s">
        <v>86</v>
      </c>
      <c r="J45" s="61">
        <v>14</v>
      </c>
      <c r="K45" s="45" t="s">
        <v>277</v>
      </c>
      <c r="L45" s="73">
        <v>31</v>
      </c>
      <c r="M45" s="69">
        <v>3.3</v>
      </c>
      <c r="N45" s="47">
        <v>161</v>
      </c>
      <c r="O45" s="45" t="s">
        <v>104</v>
      </c>
      <c r="P45" s="47">
        <v>10131</v>
      </c>
      <c r="Q45" s="48">
        <v>16</v>
      </c>
      <c r="R45" s="47">
        <v>10028</v>
      </c>
      <c r="S45" s="45" t="s">
        <v>116</v>
      </c>
      <c r="T45" s="48">
        <v>71</v>
      </c>
      <c r="U45" s="48">
        <v>80</v>
      </c>
      <c r="V45" s="45" t="s">
        <v>56</v>
      </c>
      <c r="W45" s="48">
        <v>65</v>
      </c>
      <c r="X45" s="45" t="s">
        <v>74</v>
      </c>
      <c r="Y45" s="78">
        <f t="shared" si="0"/>
        <v>0.32999999999999996</v>
      </c>
      <c r="Z45" s="78">
        <f t="shared" si="1"/>
        <v>0.02</v>
      </c>
      <c r="AA45" s="78">
        <f t="shared" si="2"/>
        <v>1.4</v>
      </c>
      <c r="AB45" s="77">
        <f t="shared" si="3"/>
        <v>310</v>
      </c>
      <c r="AD45">
        <v>348.75</v>
      </c>
      <c r="AE45" t="s">
        <v>1243</v>
      </c>
      <c r="AF45" s="101">
        <f>COUNTIFS($AB$2:$AB$3556,"&gt;=348.75",$M$2:$M$3556,"&lt;2")+COUNTIFS($AB$2:$AB$3556,"&lt;11.25",$M$2:$M$3556,"&lt;2")</f>
        <v>126</v>
      </c>
      <c r="AG45" s="101">
        <f>COUNTIFS($AB$2:$AB$3556,"&gt;=348.75",$M$2:$M$3556,"&gt;=2",$M$2:$M$3556,"&lt;4")+COUNTIFS($AB$2:$AB$3556,"&lt;11.25",$M$2:$M$3556,"&gt;=2",$M$2:$M$3556,"&lt;4")</f>
        <v>110</v>
      </c>
      <c r="AH45" s="101">
        <f>COUNTIFS($AB$2:$AB$3556,"&gt;=348.75",$M$2:$M$3556,"&gt;=4",$M$2:$M$3556,"&lt;6")+COUNTIFS($AB$2:$AB$3556,"&lt;11.25",$M$2:$M$3556,"&gt;=4",$M$2:$M$3556,"&lt;6")</f>
        <v>21</v>
      </c>
      <c r="AI45" s="101">
        <f>COUNTIFS($AB$2:$AB$3556,"&gt;=348.75",$M$2:$M$3556,"&gt;=6",$M$2:$M$3556,"&lt;8")+COUNTIFS($AB$2:$AB$3556,"&lt;11.25",$M$2:$M$3556,"&gt;=6",$M$2:$M$3556,"&lt;8")</f>
        <v>4</v>
      </c>
      <c r="AJ45" s="101">
        <f>COUNTIFS($AB$2:$AB$3556,"&gt;=348.75",$M$2:$M$3556,"&gt;=8",$M$2:$M$3556,"&lt;10")+COUNTIFS($AB$2:$AB$3556,"&lt;11.25",$M$2:$M$3556,"&gt;=8",$M$2:$M$3556,"&lt;10")</f>
        <v>0</v>
      </c>
      <c r="AK45" s="101">
        <f>COUNTIFS($AB$2:$AB$3556,"&gt;=348.75",$M$2:$M$3556,"&gt;=10",$M$2:$M$3556,"&lt;12")+COUNTIFS($AB$2:$AB$3556,"&lt;11.25",$M$2:$M$3556,"&gt;=10",$M$2:$M$3556,"&lt;12")</f>
        <v>0</v>
      </c>
      <c r="AL45" s="101">
        <f>COUNTIFS($AB$2:$AB$3556,"&gt;=348.75",$M$2:$M$3556,"&gt;=12")+COUNTIFS($AB$2:$AB$3556,"&lt;11.25",$M$2:$M$3556,"&gt;=12")</f>
        <v>0</v>
      </c>
      <c r="AM45" s="101">
        <f>SUM(AF45:AL45)</f>
        <v>261</v>
      </c>
    </row>
    <row r="46" spans="1:42" x14ac:dyDescent="0.3">
      <c r="A46" s="49">
        <v>41684</v>
      </c>
      <c r="B46" s="45" t="s">
        <v>1255</v>
      </c>
      <c r="C46" s="45" t="s">
        <v>1256</v>
      </c>
      <c r="D46" s="45" t="s">
        <v>47</v>
      </c>
      <c r="E46" s="48">
        <v>10</v>
      </c>
      <c r="F46" s="47">
        <v>164</v>
      </c>
      <c r="G46" s="65">
        <v>1.4</v>
      </c>
      <c r="H46" s="47">
        <v>84</v>
      </c>
      <c r="I46" s="45" t="s">
        <v>494</v>
      </c>
      <c r="J46" s="61">
        <v>24.4</v>
      </c>
      <c r="K46" s="45" t="s">
        <v>91</v>
      </c>
      <c r="L46" s="73">
        <v>21</v>
      </c>
      <c r="M46" s="69">
        <v>3.3</v>
      </c>
      <c r="N46" s="47">
        <v>197</v>
      </c>
      <c r="O46" s="45" t="s">
        <v>169</v>
      </c>
      <c r="P46" s="47">
        <v>10035</v>
      </c>
      <c r="Q46" s="45" t="s">
        <v>1012</v>
      </c>
      <c r="R46" s="47">
        <v>9939</v>
      </c>
      <c r="S46" s="48">
        <v>13</v>
      </c>
      <c r="T46" s="48">
        <v>55</v>
      </c>
      <c r="U46" s="48">
        <v>82</v>
      </c>
      <c r="V46" s="45" t="s">
        <v>66</v>
      </c>
      <c r="W46" s="48">
        <v>22</v>
      </c>
      <c r="X46" s="45" t="s">
        <v>206</v>
      </c>
      <c r="Y46" s="78">
        <f t="shared" si="0"/>
        <v>0.32999999999999996</v>
      </c>
      <c r="Z46" s="78">
        <f t="shared" si="1"/>
        <v>0.13999999999999999</v>
      </c>
      <c r="AA46" s="78">
        <f t="shared" si="2"/>
        <v>2.44</v>
      </c>
      <c r="AB46" s="77">
        <f t="shared" si="3"/>
        <v>210</v>
      </c>
      <c r="AD46">
        <v>11.25</v>
      </c>
      <c r="AE46" t="s">
        <v>1261</v>
      </c>
      <c r="AF46" s="101">
        <f>COUNTIFS($AB$2:$AB$3556,"&gt;=11.25",$AB$2:$AB$3556,"&lt;33.75",$M$2:$M$3556,"&gt;=0",$M$2:$M$3556,"&lt;2")</f>
        <v>18</v>
      </c>
      <c r="AG46" s="101">
        <f>COUNTIFS($AB$2:$AB$3556,"&gt;=11.25",$AB$2:$AB$3556,"&lt;33.75",$M$2:$M$3556,"&gt;=2",$M$2:$M$3556,"&lt;4")</f>
        <v>29</v>
      </c>
      <c r="AH46" s="101">
        <f>COUNTIFS($AB$2:$AB$3556,"&gt;=11.25",$AB$2:$AB$3556,"&lt;33.75",$M$2:$M$3556,"&gt;=4",$M$2:$M$3556,"&lt;6")</f>
        <v>5</v>
      </c>
      <c r="AI46" s="101">
        <f>COUNTIFS($AB$2:$AB$3556,"&gt;=11.25",$AB$2:$AB$3556,"&lt;33.75",$M$2:$M$3556,"&gt;=6",$M$2:$M$3556,"&lt;8")</f>
        <v>1</v>
      </c>
      <c r="AJ46" s="101">
        <f>COUNTIFS($AB$2:$AB$3556,"&gt;=11.25",$AB$2:$AB$3556,"&lt;33.75",$M$2:$M$3556,"&gt;=8",$M$2:$M$3556,"&lt;10")</f>
        <v>0</v>
      </c>
      <c r="AK46" s="101">
        <f>COUNTIFS($AB$2:$AB$3556,"&gt;=11.25",$AB$2:$AB$3556,"&lt;33.75",$M$2:$M$3556,"&gt;=10",$M$2:$M$3556,"&lt;12")</f>
        <v>0</v>
      </c>
      <c r="AL46" s="101">
        <f>COUNTIFS($AB$2:$AB$3556,"&gt;=11.25",$AB$2:$AB$3556,"&lt;33.75",$M$2:$M$3556,"&gt;=12")</f>
        <v>0</v>
      </c>
      <c r="AM46" s="101">
        <f t="shared" ref="AM46:AM60" si="8">SUM(AF46:AL46)</f>
        <v>53</v>
      </c>
    </row>
    <row r="47" spans="1:42" x14ac:dyDescent="0.3">
      <c r="A47" s="49">
        <v>41685</v>
      </c>
      <c r="B47" s="45" t="s">
        <v>1255</v>
      </c>
      <c r="C47" s="45" t="s">
        <v>1256</v>
      </c>
      <c r="D47" s="45" t="s">
        <v>47</v>
      </c>
      <c r="E47" s="48">
        <v>10</v>
      </c>
      <c r="F47" s="47">
        <v>108</v>
      </c>
      <c r="G47" s="65">
        <v>2.2000000000000002</v>
      </c>
      <c r="H47" s="47">
        <v>89</v>
      </c>
      <c r="I47" s="45" t="s">
        <v>155</v>
      </c>
      <c r="J47" s="61">
        <v>12.6</v>
      </c>
      <c r="K47" s="45" t="s">
        <v>139</v>
      </c>
      <c r="L47" s="73">
        <v>27</v>
      </c>
      <c r="M47" s="69">
        <v>2.5</v>
      </c>
      <c r="N47" s="47">
        <v>150</v>
      </c>
      <c r="O47" s="45" t="s">
        <v>271</v>
      </c>
      <c r="P47" s="47">
        <v>10145</v>
      </c>
      <c r="Q47" s="48">
        <v>24</v>
      </c>
      <c r="R47" s="47">
        <v>10022</v>
      </c>
      <c r="S47" s="45" t="s">
        <v>263</v>
      </c>
      <c r="T47" s="48">
        <v>69</v>
      </c>
      <c r="U47" s="48">
        <v>83</v>
      </c>
      <c r="V47" s="45" t="s">
        <v>103</v>
      </c>
      <c r="W47" s="48">
        <v>55</v>
      </c>
      <c r="X47" s="45" t="s">
        <v>113</v>
      </c>
      <c r="Y47" s="78">
        <f t="shared" si="0"/>
        <v>0.25</v>
      </c>
      <c r="Z47" s="78">
        <f t="shared" si="1"/>
        <v>0.22000000000000003</v>
      </c>
      <c r="AA47" s="78">
        <f t="shared" si="2"/>
        <v>1.26</v>
      </c>
      <c r="AB47" s="77">
        <f t="shared" si="3"/>
        <v>270</v>
      </c>
      <c r="AD47">
        <v>33.75</v>
      </c>
      <c r="AE47" t="s">
        <v>1262</v>
      </c>
      <c r="AF47" s="101">
        <f>COUNTIFS($AB$2:$AB$3556,"&gt;=33.75",$AB$2:$AB$3556,"&lt;56.25",$M$2:$M$3556,"&gt;=0",$M$2:$M$3556,"&lt;2")</f>
        <v>24</v>
      </c>
      <c r="AG47">
        <f>COUNTIFS($AB$2:$AB$3556,"&gt;=33.75",$AB$2:$AB$3556,"&lt;56.25",$M$2:$M$3556,"&gt;=2",$M$2:$M$3556,"&lt;4")</f>
        <v>18</v>
      </c>
      <c r="AH47">
        <f>COUNTIFS($AB$2:$AB$3556,"&gt;=33.75",$AB$2:$AB$3556,"&lt;56.25",$M$2:$M$3556,"&gt;=4",$M$2:$M$3556,"&lt;6")</f>
        <v>2</v>
      </c>
      <c r="AI47">
        <f>COUNTIFS($AB$2:$AB$3556,"&gt;=33.75",$AB$2:$AB$3556,"&lt;56.25",$M$2:$M$3556,"&gt;=6",$M$2:$M$3556,"&lt;8")</f>
        <v>1</v>
      </c>
      <c r="AJ47">
        <f>COUNTIFS($AB$2:$AB$3556,"&gt;=33.75",$AB$2:$AB$3556,"&lt;56.25",$M$2:$M$3556,"&gt;=8",$M$2:$M$3556,"&lt;10")</f>
        <v>1</v>
      </c>
      <c r="AK47">
        <f>COUNTIFS($AB$2:$AB$3556,"&gt;=33.75",$AB$2:$AB$3556,"&lt;56.25",$M$2:$M$3556,"&gt;=10",$M$2:$M$3556,"&lt;12")</f>
        <v>0</v>
      </c>
      <c r="AL47">
        <f>COUNTIFS($AB$2:$AB$3556,"&gt;=33.75",$AB$2:$AB$3556,"&lt;56.25",$M$2:$M$3556,"&gt;=12")</f>
        <v>0</v>
      </c>
      <c r="AM47" s="101">
        <f t="shared" si="8"/>
        <v>46</v>
      </c>
    </row>
    <row r="48" spans="1:42" x14ac:dyDescent="0.3">
      <c r="A48" s="49">
        <v>41686</v>
      </c>
      <c r="B48" s="45" t="s">
        <v>1255</v>
      </c>
      <c r="C48" s="45" t="s">
        <v>1256</v>
      </c>
      <c r="D48" s="45" t="s">
        <v>47</v>
      </c>
      <c r="E48" s="48">
        <v>10</v>
      </c>
      <c r="F48" s="47">
        <v>96</v>
      </c>
      <c r="G48" s="65">
        <v>0</v>
      </c>
      <c r="H48" s="47">
        <v>61</v>
      </c>
      <c r="I48" s="45" t="s">
        <v>124</v>
      </c>
      <c r="J48" s="61">
        <v>13</v>
      </c>
      <c r="K48" s="45" t="s">
        <v>135</v>
      </c>
      <c r="L48" s="73">
        <v>35</v>
      </c>
      <c r="M48" s="69">
        <v>1.9</v>
      </c>
      <c r="N48" s="47">
        <v>53</v>
      </c>
      <c r="O48" s="45" t="s">
        <v>113</v>
      </c>
      <c r="P48" s="47">
        <v>10166</v>
      </c>
      <c r="Q48" s="45" t="s">
        <v>289</v>
      </c>
      <c r="R48" s="47">
        <v>10081</v>
      </c>
      <c r="S48" s="48">
        <v>24</v>
      </c>
      <c r="T48" s="48">
        <v>57</v>
      </c>
      <c r="U48" s="48">
        <v>72</v>
      </c>
      <c r="V48" s="45" t="s">
        <v>88</v>
      </c>
      <c r="W48" s="48">
        <v>43</v>
      </c>
      <c r="X48" s="45" t="s">
        <v>209</v>
      </c>
      <c r="Y48" s="78">
        <f t="shared" si="0"/>
        <v>0.19</v>
      </c>
      <c r="Z48" s="78">
        <f t="shared" si="1"/>
        <v>0</v>
      </c>
      <c r="AA48" s="78">
        <f t="shared" si="2"/>
        <v>1.3</v>
      </c>
      <c r="AB48" s="77">
        <f t="shared" si="3"/>
        <v>350</v>
      </c>
      <c r="AD48">
        <v>56.25</v>
      </c>
      <c r="AE48" t="s">
        <v>1263</v>
      </c>
      <c r="AF48" s="101">
        <f>COUNTIFS($AB$2:$AB$3556,"&gt;=56.25",$AB$2:$AB$3556,"&lt;78.75",$M$2:$M$3556,"&gt;=0",$M$2:$M$3556,"&lt;2")</f>
        <v>39</v>
      </c>
      <c r="AG48">
        <f>COUNTIFS($AB$2:$AB$3556,"&gt;=56.25",$AB$2:$AB$3556,"&lt;78.75",$M$2:$M$3556,"&gt;=2",$M$2:$M$3556,"&lt;4")</f>
        <v>59</v>
      </c>
      <c r="AH48">
        <f>COUNTIFS($AB$2:$AB$3556,"&gt;=56.25",$AB$2:$AB$3556,"&lt;78.75",$M$2:$M$3556,"&gt;=4",$M$2:$M$3556,"&lt;6")</f>
        <v>10</v>
      </c>
      <c r="AI48">
        <f>COUNTIFS($AB$2:$AB$3556,"&gt;=56.25",$AB$2:$AB$3556,"&lt;78.75",$M$2:$M$3556,"&gt;=6",$M$2:$M$3556,"&lt;8")</f>
        <v>4</v>
      </c>
      <c r="AJ48">
        <f>COUNTIFS($AB$2:$AB$3556,"&gt;=56.25",$AB$2:$AB$3556,"&lt;78.75",$M$2:$M$3556,"&gt;=8",$M$2:$M$3556,"&lt;10")</f>
        <v>1</v>
      </c>
      <c r="AK48">
        <f>COUNTIFS($AB$2:$AB$3556,"&gt;=56.25",$AB$2:$AB$3556,"&lt;78.75",$M$2:$M$3556,"&gt;=10",$M$2:$M$3556,"&lt;12")</f>
        <v>0</v>
      </c>
      <c r="AL48">
        <f>COUNTIFS($AB$2:$AB$3556,"&gt;=56.25",$AB$2:$AB$3556,"&lt;78.75",$M$2:$M$3556,"&gt;=12")</f>
        <v>0</v>
      </c>
      <c r="AM48" s="101">
        <f t="shared" si="8"/>
        <v>113</v>
      </c>
    </row>
    <row r="49" spans="1:39" x14ac:dyDescent="0.3">
      <c r="A49" s="49">
        <v>41687</v>
      </c>
      <c r="B49" s="45" t="s">
        <v>1255</v>
      </c>
      <c r="C49" s="45" t="s">
        <v>1256</v>
      </c>
      <c r="D49" s="45" t="s">
        <v>47</v>
      </c>
      <c r="E49" s="48">
        <v>10</v>
      </c>
      <c r="F49" s="47">
        <v>103</v>
      </c>
      <c r="G49" s="65">
        <v>0</v>
      </c>
      <c r="H49" s="47">
        <v>50</v>
      </c>
      <c r="I49" s="45" t="s">
        <v>178</v>
      </c>
      <c r="J49" s="61">
        <v>15.6</v>
      </c>
      <c r="K49" s="45" t="s">
        <v>50</v>
      </c>
      <c r="L49" s="73">
        <v>10</v>
      </c>
      <c r="M49" s="69">
        <v>0.8</v>
      </c>
      <c r="N49" s="47">
        <v>64</v>
      </c>
      <c r="O49" s="45" t="s">
        <v>146</v>
      </c>
      <c r="P49" s="47">
        <v>10110</v>
      </c>
      <c r="Q49" s="48">
        <v>24</v>
      </c>
      <c r="R49" s="47">
        <v>10044</v>
      </c>
      <c r="S49" s="45" t="s">
        <v>401</v>
      </c>
      <c r="T49" s="48">
        <v>56</v>
      </c>
      <c r="U49" s="48">
        <v>72</v>
      </c>
      <c r="V49" s="45" t="s">
        <v>543</v>
      </c>
      <c r="W49" s="48">
        <v>37</v>
      </c>
      <c r="X49" s="45" t="s">
        <v>135</v>
      </c>
      <c r="Y49" s="78">
        <f t="shared" si="0"/>
        <v>0.08</v>
      </c>
      <c r="Z49" s="78">
        <f t="shared" si="1"/>
        <v>0</v>
      </c>
      <c r="AA49" s="78">
        <f t="shared" si="2"/>
        <v>1.56</v>
      </c>
      <c r="AB49" s="77">
        <f t="shared" si="3"/>
        <v>100</v>
      </c>
      <c r="AD49">
        <v>78.75</v>
      </c>
      <c r="AE49" t="s">
        <v>1240</v>
      </c>
      <c r="AF49" s="101">
        <f>COUNTIFS($AB$2:$AB$3556,"&gt;=78.75",$AB$2:$AB$3556,"&lt;101.25",$M$2:$M$3556,"&gt;=0",$M$2:$M$3556,"&lt;2")</f>
        <v>187</v>
      </c>
      <c r="AG49">
        <f>COUNTIFS($AB$2:$AB$3556,"&gt;=78.75",$AB$2:$AB$3556,"&lt;101.25",$M$2:$M$3556,"&gt;=2",$M$2:$M$3556,"&lt;4")</f>
        <v>327</v>
      </c>
      <c r="AH49">
        <f>COUNTIFS($AB$2:$AB$3556,"&gt;=78.75",$AB$2:$AB$3556,"&lt;101.25",$M$2:$M$3556,"&gt;=4",$M$2:$M$3556,"&lt;6")</f>
        <v>113</v>
      </c>
      <c r="AI49">
        <f>COUNTIFS($AB$2:$AB$3556,"&gt;=78.75",$AB$2:$AB$3556,"&lt;101.25",$M$2:$M$3556,"&gt;=6",$M$2:$M$3556,"&lt;8")</f>
        <v>26</v>
      </c>
      <c r="AJ49">
        <f>COUNTIFS($AB$2:$AB$3556,"&gt;=78.75",$AB$2:$AB$3556,"&lt;101.25",$M$2:$M$3556,"&gt;=8",$M$2:$M$3556,"&lt;10")</f>
        <v>7</v>
      </c>
      <c r="AK49">
        <f>COUNTIFS($AB$2:$AB$3556,"&gt;=78.75",$AB$2:$AB$3556,"&lt;101.25",$M$2:$M$3556,"&gt;=10",$M$2:$M$3556,"&lt;12")</f>
        <v>1</v>
      </c>
      <c r="AL49">
        <f>COUNTIFS($AB$2:$AB$3556,"&gt;=78.75",$AB$2:$AB$3556,"&lt;101.25",$M$2:$M$3556,"&gt;=12")</f>
        <v>0</v>
      </c>
      <c r="AM49" s="101">
        <f t="shared" si="8"/>
        <v>661</v>
      </c>
    </row>
    <row r="50" spans="1:39" x14ac:dyDescent="0.3">
      <c r="A50" s="49">
        <v>41688</v>
      </c>
      <c r="B50" s="45" t="s">
        <v>1255</v>
      </c>
      <c r="C50" s="45" t="s">
        <v>1256</v>
      </c>
      <c r="D50" s="45" t="s">
        <v>47</v>
      </c>
      <c r="E50" s="48">
        <v>10</v>
      </c>
      <c r="F50" s="47">
        <v>108</v>
      </c>
      <c r="G50" s="65">
        <v>0.8</v>
      </c>
      <c r="H50" s="47">
        <v>84</v>
      </c>
      <c r="I50" s="45" t="s">
        <v>933</v>
      </c>
      <c r="J50" s="61">
        <v>13.2</v>
      </c>
      <c r="K50" s="45" t="s">
        <v>277</v>
      </c>
      <c r="L50" s="73">
        <v>29</v>
      </c>
      <c r="M50" s="69">
        <v>2.2000000000000002</v>
      </c>
      <c r="N50" s="47">
        <v>72</v>
      </c>
      <c r="O50" s="45" t="s">
        <v>74</v>
      </c>
      <c r="P50" s="47">
        <v>10190</v>
      </c>
      <c r="Q50" s="48">
        <v>21</v>
      </c>
      <c r="R50" s="47">
        <v>10110</v>
      </c>
      <c r="S50" s="45" t="s">
        <v>1012</v>
      </c>
      <c r="T50" s="48">
        <v>68</v>
      </c>
      <c r="U50" s="48">
        <v>79</v>
      </c>
      <c r="V50" s="45" t="s">
        <v>347</v>
      </c>
      <c r="W50" s="48">
        <v>58</v>
      </c>
      <c r="X50" s="45" t="s">
        <v>80</v>
      </c>
      <c r="Y50" s="78">
        <f t="shared" si="0"/>
        <v>0.22000000000000003</v>
      </c>
      <c r="Z50" s="78">
        <f t="shared" si="1"/>
        <v>0.08</v>
      </c>
      <c r="AA50" s="78">
        <f t="shared" si="2"/>
        <v>1.3199999999999998</v>
      </c>
      <c r="AB50" s="77">
        <f t="shared" si="3"/>
        <v>290</v>
      </c>
      <c r="AD50">
        <v>101.25</v>
      </c>
      <c r="AE50" t="s">
        <v>1264</v>
      </c>
      <c r="AF50" s="101">
        <f>COUNTIFS($AB$2:$AB$3556,"&gt;=101.25",$AB$2:$AB$3556,"&lt;123.75",$M$2:$M$3556,"&gt;=0",$M$2:$M$3556,"&lt;2")</f>
        <v>83</v>
      </c>
      <c r="AG50">
        <f>COUNTIFS($AB$2:$AB$3556,"&gt;=101.25",$AB$2:$AB$3556,"&lt;123.75",$M$2:$M$3556,"&gt;=2",$M$2:$M$3556,"&lt;4")</f>
        <v>117</v>
      </c>
      <c r="AH50">
        <f>COUNTIFS($AB$2:$AB$3556,"&gt;=101.25",$AB$2:$AB$3556,"&lt;123.75",$M$2:$M$3556,"&gt;=4",$M$2:$M$3556,"&lt;6")</f>
        <v>28</v>
      </c>
      <c r="AI50">
        <f>COUNTIFS($AB$2:$AB$3556,"&gt;=101.25",$AB$2:$AB$3556,"&lt;123.75",$M$2:$M$3556,"&gt;=6",$M$2:$M$3556,"&lt;8")</f>
        <v>6</v>
      </c>
      <c r="AJ50">
        <f>COUNTIFS($AB$2:$AB$3556,"&gt;=101.25",$AB$2:$AB$3556,"&lt;123.75",$M$2:$M$3556,"&gt;=8",$M$2:$M$3556,"&lt;10")</f>
        <v>2</v>
      </c>
      <c r="AK50">
        <f>COUNTIFS($AB$2:$AB$3556,"&gt;=101.25",$AB$2:$AB$3556,"&lt;123.75",$M$2:$M$3556,"&gt;=10",$M$2:$M$3556,"&lt;12")</f>
        <v>0</v>
      </c>
      <c r="AL50">
        <f>COUNTIFS($AB$2:$AB$3556,"&gt;=101.25",$AB$2:$AB$3556,"&lt;123.75",$M$2:$M$3556,"&gt;=12")</f>
        <v>0</v>
      </c>
      <c r="AM50" s="101">
        <f t="shared" si="8"/>
        <v>236</v>
      </c>
    </row>
    <row r="51" spans="1:39" x14ac:dyDescent="0.3">
      <c r="A51" s="49">
        <v>41689</v>
      </c>
      <c r="B51" s="45" t="s">
        <v>1255</v>
      </c>
      <c r="C51" s="45" t="s">
        <v>1256</v>
      </c>
      <c r="D51" s="45" t="s">
        <v>47</v>
      </c>
      <c r="E51" s="48">
        <v>10</v>
      </c>
      <c r="F51" s="47">
        <v>128</v>
      </c>
      <c r="G51" s="65">
        <v>0</v>
      </c>
      <c r="H51" s="47">
        <v>97</v>
      </c>
      <c r="I51" s="45" t="s">
        <v>286</v>
      </c>
      <c r="J51" s="61">
        <v>15.9</v>
      </c>
      <c r="K51" s="45" t="s">
        <v>89</v>
      </c>
      <c r="L51" s="73">
        <v>34</v>
      </c>
      <c r="M51" s="69">
        <v>2.5</v>
      </c>
      <c r="N51" s="47">
        <v>81</v>
      </c>
      <c r="O51" s="45" t="s">
        <v>367</v>
      </c>
      <c r="P51" s="47">
        <v>10211</v>
      </c>
      <c r="Q51" s="45" t="s">
        <v>51</v>
      </c>
      <c r="R51" s="47">
        <v>10177</v>
      </c>
      <c r="S51" s="48">
        <v>24</v>
      </c>
      <c r="T51" s="48">
        <v>62</v>
      </c>
      <c r="U51" s="48">
        <v>75</v>
      </c>
      <c r="V51" s="45" t="s">
        <v>51</v>
      </c>
      <c r="W51" s="48">
        <v>48</v>
      </c>
      <c r="X51" s="45" t="s">
        <v>352</v>
      </c>
      <c r="Y51" s="78">
        <f t="shared" si="0"/>
        <v>0.25</v>
      </c>
      <c r="Z51" s="78">
        <f t="shared" si="1"/>
        <v>0</v>
      </c>
      <c r="AA51" s="78">
        <f t="shared" si="2"/>
        <v>1.59</v>
      </c>
      <c r="AB51" s="77">
        <f t="shared" si="3"/>
        <v>340</v>
      </c>
      <c r="AD51">
        <v>123.75</v>
      </c>
      <c r="AE51" t="s">
        <v>1265</v>
      </c>
      <c r="AF51" s="101">
        <f>COUNTIFS($AB$2:$AB$3556,"&gt;=123.75",$AB$2:$AB$3556,"&lt;146.25",$M$2:$M$3556,"&gt;=0",$M$2:$M$3556,"&lt;2")</f>
        <v>18</v>
      </c>
      <c r="AG51">
        <f>COUNTIFS($AB$2:$AB$3556,"&gt;=123.75",$AB$2:$AB$3556,"&lt;146.25",$M$2:$M$3556,"&gt;=2",$M$2:$M$3556,"&lt;4")</f>
        <v>10</v>
      </c>
      <c r="AH51">
        <f>COUNTIFS($AB$2:$AB$3556,"&gt;=123.75",$AB$2:$AB$3556,"&lt;146.25",$M$2:$M$3556,"&gt;=4",$M$2:$M$3556,"&lt;6")</f>
        <v>2</v>
      </c>
      <c r="AI51">
        <f>COUNTIFS($AB$2:$AB$3556,"&gt;=123.75",$AB$2:$AB$3556,"&lt;146.25",$M$2:$M$3556,"&gt;=6",$M$2:$M$3556,"&lt;8")</f>
        <v>1</v>
      </c>
      <c r="AJ51">
        <f>COUNTIFS($AB$2:$AB$3556,"&gt;=123.75",$AB$2:$AB$3556,"&lt;146.25",$M$2:$M$3556,"&gt;=8",$M$2:$M$3556,"&lt;10")</f>
        <v>0</v>
      </c>
      <c r="AK51">
        <f>COUNTIFS($AB$2:$AB$3556,"&gt;=123.75",$AB$2:$AB$3556,"&lt;146.25",$M$2:$M$3556,"&gt;=10",$M$2:$M$3556,"&lt;12")</f>
        <v>0</v>
      </c>
      <c r="AL51">
        <f>COUNTIFS($AB$2:$AB$3556,"&gt;=123.75",$AB$2:$AB$3556,"&lt;146.25",$M$2:$M$3556,"&gt;=12")</f>
        <v>0</v>
      </c>
      <c r="AM51" s="101">
        <f t="shared" si="8"/>
        <v>31</v>
      </c>
    </row>
    <row r="52" spans="1:39" x14ac:dyDescent="0.3">
      <c r="A52" s="49">
        <v>41690</v>
      </c>
      <c r="B52" s="45" t="s">
        <v>1255</v>
      </c>
      <c r="C52" s="45" t="s">
        <v>1256</v>
      </c>
      <c r="D52" s="45" t="s">
        <v>47</v>
      </c>
      <c r="E52" s="48">
        <v>10</v>
      </c>
      <c r="F52" s="47">
        <v>125</v>
      </c>
      <c r="G52" s="65">
        <v>4.8</v>
      </c>
      <c r="H52" s="47">
        <v>88</v>
      </c>
      <c r="I52" s="45" t="s">
        <v>174</v>
      </c>
      <c r="J52" s="61">
        <v>16.2</v>
      </c>
      <c r="K52" s="45" t="s">
        <v>169</v>
      </c>
      <c r="L52" s="73">
        <v>30</v>
      </c>
      <c r="M52" s="69">
        <v>2.2000000000000002</v>
      </c>
      <c r="N52" s="47">
        <v>175</v>
      </c>
      <c r="O52" s="45" t="s">
        <v>88</v>
      </c>
      <c r="P52" s="47">
        <v>10177</v>
      </c>
      <c r="Q52" s="45" t="s">
        <v>1012</v>
      </c>
      <c r="R52" s="47">
        <v>10126</v>
      </c>
      <c r="S52" s="48">
        <v>11</v>
      </c>
      <c r="T52" s="48">
        <v>80</v>
      </c>
      <c r="U52" s="48">
        <v>86</v>
      </c>
      <c r="V52" s="45" t="s">
        <v>51</v>
      </c>
      <c r="W52" s="48">
        <v>65</v>
      </c>
      <c r="X52" s="45" t="s">
        <v>169</v>
      </c>
      <c r="Y52" s="78">
        <f t="shared" si="0"/>
        <v>0.22000000000000003</v>
      </c>
      <c r="Z52" s="78">
        <f t="shared" si="1"/>
        <v>0.48</v>
      </c>
      <c r="AA52" s="78">
        <f t="shared" si="2"/>
        <v>1.6199999999999999</v>
      </c>
      <c r="AB52" s="77">
        <f t="shared" si="3"/>
        <v>300</v>
      </c>
      <c r="AD52">
        <v>146.25</v>
      </c>
      <c r="AE52" t="s">
        <v>1266</v>
      </c>
      <c r="AF52" s="101">
        <f>COUNTIFS($AB$2:$AB$3556,"&gt;=146.25",$AB$2:$AB$3556,"&lt;168.75",$M$2:$M$3556,"&gt;=0",$M$2:$M$3556,"&lt;2")</f>
        <v>10</v>
      </c>
      <c r="AG52">
        <f>COUNTIFS($AB$2:$AB$3556,"&gt;=146.25",$AB$2:$AB$3556,"&lt;168.75",$M$2:$M$3556,"&gt;=2",$M$2:$M$3556,"&lt;4")</f>
        <v>6</v>
      </c>
      <c r="AH52">
        <f>COUNTIFS($AB$2:$AB$3556,"&gt;=146.25",$AB$2:$AB$3556,"&lt;168.75",$M$2:$M$3556,"&gt;=4",$M$2:$M$3556,"&lt;6")</f>
        <v>1</v>
      </c>
      <c r="AI52">
        <f>COUNTIFS($AB$2:$AB$3556,"&gt;=146.25",$AB$2:$AB$3556,"&lt;168.75",$M$2:$M$3556,"&gt;=6",$M$2:$M$3556,"&lt;8")</f>
        <v>0</v>
      </c>
      <c r="AJ52">
        <f>COUNTIFS($AB$2:$AB$3556,"&gt;=146.25",$AB$2:$AB$3556,"&lt;168.75",$M$2:$M$3556,"&gt;=8",$M$2:$M$3556,"&lt;10")</f>
        <v>0</v>
      </c>
      <c r="AK52">
        <f>COUNTIFS($AB$2:$AB$3556,"&gt;=146.25",$AB$2:$AB$3556,"&lt;168.75",$M$2:$M$3556,"&gt;=10",$M$2:$M$3556,"&lt;12")</f>
        <v>0</v>
      </c>
      <c r="AL52">
        <f>COUNTIFS($AB$2:$AB$3556,"&gt;=146.25",$AB$2:$AB$3556,"&lt;168.75",$M$2:$M$3556,"&gt;=12")</f>
        <v>0</v>
      </c>
      <c r="AM52" s="101">
        <f t="shared" si="8"/>
        <v>17</v>
      </c>
    </row>
    <row r="53" spans="1:39" x14ac:dyDescent="0.3">
      <c r="A53" s="49">
        <v>41691</v>
      </c>
      <c r="B53" s="45" t="s">
        <v>1255</v>
      </c>
      <c r="C53" s="45" t="s">
        <v>1256</v>
      </c>
      <c r="D53" s="45" t="s">
        <v>47</v>
      </c>
      <c r="E53" s="48">
        <v>10</v>
      </c>
      <c r="F53" s="47">
        <v>100</v>
      </c>
      <c r="G53" s="65">
        <v>0</v>
      </c>
      <c r="H53" s="47">
        <v>69</v>
      </c>
      <c r="I53" s="45" t="s">
        <v>106</v>
      </c>
      <c r="J53" s="61">
        <v>13.2</v>
      </c>
      <c r="K53" s="45" t="s">
        <v>113</v>
      </c>
      <c r="L53" s="73">
        <v>30</v>
      </c>
      <c r="M53" s="69">
        <v>4.4000000000000004</v>
      </c>
      <c r="N53" s="47">
        <v>128</v>
      </c>
      <c r="O53" s="45" t="s">
        <v>70</v>
      </c>
      <c r="P53" s="47">
        <v>10199</v>
      </c>
      <c r="Q53" s="48">
        <v>11</v>
      </c>
      <c r="R53" s="47">
        <v>10171</v>
      </c>
      <c r="S53" s="45" t="s">
        <v>1012</v>
      </c>
      <c r="T53" s="48">
        <v>53</v>
      </c>
      <c r="U53" s="48">
        <v>70</v>
      </c>
      <c r="V53" s="45" t="s">
        <v>85</v>
      </c>
      <c r="W53" s="48">
        <v>35</v>
      </c>
      <c r="X53" s="45" t="s">
        <v>250</v>
      </c>
      <c r="Y53" s="78">
        <f t="shared" si="0"/>
        <v>0.44000000000000006</v>
      </c>
      <c r="Z53" s="78">
        <f t="shared" si="1"/>
        <v>0</v>
      </c>
      <c r="AA53" s="78">
        <f t="shared" si="2"/>
        <v>1.3199999999999998</v>
      </c>
      <c r="AB53" s="77">
        <f t="shared" si="3"/>
        <v>300</v>
      </c>
      <c r="AD53">
        <v>168.75</v>
      </c>
      <c r="AE53" t="s">
        <v>1267</v>
      </c>
      <c r="AF53" s="101">
        <f>COUNTIFS($AB$2:$AB$3556,"&gt;=168.75",$AB$2:$AB$3556,"&lt;191.25",$M$2:$M$3556,"&gt;=0",$M$2:$M$3556,"&lt;2")</f>
        <v>13</v>
      </c>
      <c r="AG53">
        <f>COUNTIFS($AB$2:$AB$3556,"&gt;=168.75",$AB$2:$AB$3556,"&lt;191.25",$M$2:$M$3556,"&gt;=2",$M$2:$M$3556,"&lt;4")</f>
        <v>7</v>
      </c>
      <c r="AH53">
        <f>COUNTIFS($AB$2:$AB$3556,"&gt;=168.75",$AB$2:$AB$3556,"&lt;191.25",$M$2:$M$3556,"&gt;=4",$M$2:$M$3556,"&lt;6")</f>
        <v>0</v>
      </c>
      <c r="AI53">
        <f>COUNTIFS($AB$2:$AB$3556,"&gt;=168.75",$AB$2:$AB$3556,"&lt;191.25",$M$2:$M$3556,"&gt;=6",$M$2:$M$3556,"&lt;8")</f>
        <v>0</v>
      </c>
      <c r="AJ53">
        <f>COUNTIFS($AB$2:$AB$3556,"&gt;=168.75",$AB$2:$AB$3556,"&lt;191.25",$M$2:$M$3556,"&gt;=8",$M$2:$M$3556,"&lt;10")</f>
        <v>0</v>
      </c>
      <c r="AK53">
        <f>COUNTIFS($AB$2:$AB$3556,"&gt;=168.75",$AB$2:$AB$3556,"&lt;191.25",$M$2:$M$3556,"&gt;=10",$M$2:$M$3556,"&lt;12")</f>
        <v>0</v>
      </c>
      <c r="AL53">
        <f>COUNTIFS($AB$2:$AB$3556,"&gt;=168.75",$AB$2:$AB$3556,"&lt;191.25",$M$2:$M$3556,"&gt;=12")</f>
        <v>0</v>
      </c>
      <c r="AM53" s="101">
        <f t="shared" si="8"/>
        <v>20</v>
      </c>
    </row>
    <row r="54" spans="1:39" x14ac:dyDescent="0.3">
      <c r="A54" s="49">
        <v>41692</v>
      </c>
      <c r="B54" s="45" t="s">
        <v>1255</v>
      </c>
      <c r="C54" s="45" t="s">
        <v>1256</v>
      </c>
      <c r="D54" s="45" t="s">
        <v>47</v>
      </c>
      <c r="E54" s="48">
        <v>10</v>
      </c>
      <c r="F54" s="47">
        <v>101</v>
      </c>
      <c r="G54" s="65">
        <v>0</v>
      </c>
      <c r="H54" s="47">
        <v>59</v>
      </c>
      <c r="I54" s="45" t="s">
        <v>750</v>
      </c>
      <c r="J54" s="61">
        <v>14.3</v>
      </c>
      <c r="K54" s="45" t="s">
        <v>250</v>
      </c>
      <c r="L54" s="73">
        <v>31</v>
      </c>
      <c r="M54" s="69">
        <v>3.1</v>
      </c>
      <c r="N54" s="47">
        <v>97</v>
      </c>
      <c r="O54" s="45" t="s">
        <v>179</v>
      </c>
      <c r="P54" s="47">
        <v>10209</v>
      </c>
      <c r="Q54" s="48">
        <v>16</v>
      </c>
      <c r="R54" s="47">
        <v>10156</v>
      </c>
      <c r="S54" s="45" t="s">
        <v>116</v>
      </c>
      <c r="T54" s="48">
        <v>68</v>
      </c>
      <c r="U54" s="48">
        <v>79</v>
      </c>
      <c r="V54" s="45" t="s">
        <v>88</v>
      </c>
      <c r="W54" s="48">
        <v>51</v>
      </c>
      <c r="X54" s="45" t="s">
        <v>95</v>
      </c>
      <c r="Y54" s="78">
        <f t="shared" si="0"/>
        <v>0.31</v>
      </c>
      <c r="Z54" s="78">
        <f t="shared" si="1"/>
        <v>0</v>
      </c>
      <c r="AA54" s="78">
        <f t="shared" si="2"/>
        <v>1.4300000000000002</v>
      </c>
      <c r="AB54" s="77">
        <f t="shared" si="3"/>
        <v>310</v>
      </c>
      <c r="AD54">
        <v>191.25</v>
      </c>
      <c r="AE54" t="s">
        <v>1268</v>
      </c>
      <c r="AF54" s="101">
        <f>COUNTIFS($AB$2:$AB$3556,"&gt;=191.25",$AB$2:$AB$3556,"&lt;213.75",$M$2:$M$3556,"&gt;=0",$M$2:$M$3556,"&lt;2")</f>
        <v>56</v>
      </c>
      <c r="AG54">
        <f>COUNTIFS($AB$2:$AB$3556,"&gt;=191.25",$AB$2:$AB$3556,"&lt;213.75",$M$2:$M$3556,"&gt;=2",$M$2:$M$3556,"&lt;4")</f>
        <v>14</v>
      </c>
      <c r="AH54">
        <f>COUNTIFS($AB$2:$AB$3556,"&gt;=191.25",$AB$2:$AB$3556,"&lt;213.75",$M$2:$M$3556,"&gt;=4",$M$2:$M$3556,"&lt;6")</f>
        <v>0</v>
      </c>
      <c r="AI54">
        <f>COUNTIFS($AB$2:$AB$3556,"&gt;=191.25",$AB$2:$AB$3556,"&lt;213.75",$M$2:$M$3556,"&gt;=6",$M$2:$M$3556,"&lt;8")</f>
        <v>0</v>
      </c>
      <c r="AJ54">
        <f>COUNTIFS($AB$2:$AB$3556,"&gt;=191.25",$AB$2:$AB$3556,"&lt;213.75",$M$2:$M$3556,"&gt;=8",$M$2:$M$3556,"&lt;10")</f>
        <v>0</v>
      </c>
      <c r="AK54">
        <f>COUNTIFS($AB$2:$AB$3556,"&gt;=191.25",$AB$2:$AB$3556,"&lt;213.75",$M$2:$M$3556,"&gt;=10",$M$2:$M$3556,"&lt;12")</f>
        <v>0</v>
      </c>
      <c r="AL54">
        <f>COUNTIFS($AB$2:$AB$3556,"&gt;=191.25",$AB$2:$AB$3556,"&lt;213.75",$M$2:$M$3556,"&gt;=12")</f>
        <v>0</v>
      </c>
      <c r="AM54" s="101">
        <f t="shared" si="8"/>
        <v>70</v>
      </c>
    </row>
    <row r="55" spans="1:39" x14ac:dyDescent="0.3">
      <c r="A55" s="49">
        <v>41693</v>
      </c>
      <c r="B55" s="45" t="s">
        <v>1255</v>
      </c>
      <c r="C55" s="45" t="s">
        <v>1256</v>
      </c>
      <c r="D55" s="45" t="s">
        <v>47</v>
      </c>
      <c r="E55" s="48">
        <v>10</v>
      </c>
      <c r="F55" s="47">
        <v>100</v>
      </c>
      <c r="G55" s="65">
        <v>0</v>
      </c>
      <c r="H55" s="47">
        <v>59</v>
      </c>
      <c r="I55" s="45" t="s">
        <v>183</v>
      </c>
      <c r="J55" s="61">
        <v>14</v>
      </c>
      <c r="K55" s="45" t="s">
        <v>179</v>
      </c>
      <c r="L55" s="73">
        <v>31</v>
      </c>
      <c r="M55" s="69">
        <v>1.4</v>
      </c>
      <c r="N55" s="47">
        <v>58</v>
      </c>
      <c r="O55" s="45" t="s">
        <v>89</v>
      </c>
      <c r="P55" s="47">
        <v>10179</v>
      </c>
      <c r="Q55" s="45" t="s">
        <v>1012</v>
      </c>
      <c r="R55" s="47">
        <v>10059</v>
      </c>
      <c r="S55" s="48">
        <v>22</v>
      </c>
      <c r="T55" s="48">
        <v>72</v>
      </c>
      <c r="U55" s="48">
        <v>82</v>
      </c>
      <c r="V55" s="45" t="s">
        <v>51</v>
      </c>
      <c r="W55" s="48">
        <v>66</v>
      </c>
      <c r="X55" s="45" t="s">
        <v>51</v>
      </c>
      <c r="Y55" s="78">
        <f t="shared" si="0"/>
        <v>0.13999999999999999</v>
      </c>
      <c r="Z55" s="78">
        <f t="shared" si="1"/>
        <v>0</v>
      </c>
      <c r="AA55" s="78">
        <f t="shared" si="2"/>
        <v>1.4</v>
      </c>
      <c r="AB55" s="77">
        <f t="shared" si="3"/>
        <v>310</v>
      </c>
      <c r="AD55">
        <v>213.75</v>
      </c>
      <c r="AE55" t="s">
        <v>1269</v>
      </c>
      <c r="AF55" s="101">
        <f>COUNTIFS($AB$2:$AB$3556,"&gt;=213.75",$AB$2:$AB$3556,"&lt;236.25",$M$2:$M$3556,"&gt;=0",$M$2:$M$3556,"&lt;2")</f>
        <v>100</v>
      </c>
      <c r="AG55">
        <f>COUNTIFS($AB$2:$AB$3556,"&gt;=213.75",$AB$2:$AB$3556,"&lt;236.25",$M$2:$M$3556,"&gt;=2",$M$2:$M$3556,"&lt;4")</f>
        <v>31</v>
      </c>
      <c r="AH55">
        <f>COUNTIFS($AB$2:$AB$3556,"&gt;=213.75",$AB$2:$AB$3556,"&lt;236.25",$M$2:$M$3556,"&gt;=4",$M$2:$M$3556,"&lt;6")</f>
        <v>7</v>
      </c>
      <c r="AI55">
        <f>COUNTIFS($AB$2:$AB$3556,"&gt;=213.75",$AB$2:$AB$3556,"&lt;236.25",$M$2:$M$3556,"&gt;=6",$M$2:$M$3556,"&lt;8")</f>
        <v>2</v>
      </c>
      <c r="AJ55">
        <f>COUNTIFS($AB$2:$AB$3556,"&gt;=213.75",$AB$2:$AB$3556,"&lt;236.25",$M$2:$M$3556,"&gt;=8",$M$2:$M$3556,"&lt;10")</f>
        <v>0</v>
      </c>
      <c r="AK55">
        <f>COUNTIFS($AB$2:$AB$3556,"&gt;=213.75",$AB$2:$AB$3556,"&lt;236.25",$M$2:$M$3556,"&gt;=10",$M$2:$M$3556,"&lt;12")</f>
        <v>0</v>
      </c>
      <c r="AL55">
        <f>COUNTIFS($AB$2:$AB$3556,"&gt;=213.75",$AB$2:$AB$3556,"&lt;236.25",$M$2:$M$3556,"&gt;=12")</f>
        <v>0</v>
      </c>
      <c r="AM55" s="101">
        <f t="shared" si="8"/>
        <v>140</v>
      </c>
    </row>
    <row r="56" spans="1:39" x14ac:dyDescent="0.3">
      <c r="A56" s="49">
        <v>41694</v>
      </c>
      <c r="B56" s="45" t="s">
        <v>1255</v>
      </c>
      <c r="C56" s="45" t="s">
        <v>1256</v>
      </c>
      <c r="D56" s="45" t="s">
        <v>47</v>
      </c>
      <c r="E56" s="48">
        <v>10</v>
      </c>
      <c r="F56" s="47">
        <v>110</v>
      </c>
      <c r="G56" s="65">
        <v>0</v>
      </c>
      <c r="H56" s="47">
        <v>77</v>
      </c>
      <c r="I56" s="45" t="s">
        <v>195</v>
      </c>
      <c r="J56" s="61">
        <v>14.4</v>
      </c>
      <c r="K56" s="45" t="s">
        <v>188</v>
      </c>
      <c r="L56" s="73">
        <v>29</v>
      </c>
      <c r="M56" s="69">
        <v>3.1</v>
      </c>
      <c r="N56" s="47">
        <v>125</v>
      </c>
      <c r="O56" s="45" t="s">
        <v>352</v>
      </c>
      <c r="P56" s="47">
        <v>10125</v>
      </c>
      <c r="Q56" s="48">
        <v>17</v>
      </c>
      <c r="R56" s="47">
        <v>10052</v>
      </c>
      <c r="S56" s="45" t="s">
        <v>401</v>
      </c>
      <c r="T56" s="48">
        <v>69</v>
      </c>
      <c r="U56" s="48">
        <v>79</v>
      </c>
      <c r="V56" s="45" t="s">
        <v>505</v>
      </c>
      <c r="W56" s="48">
        <v>53</v>
      </c>
      <c r="X56" s="45" t="s">
        <v>257</v>
      </c>
      <c r="Y56" s="78">
        <f t="shared" si="0"/>
        <v>0.31</v>
      </c>
      <c r="Z56" s="78">
        <f t="shared" si="1"/>
        <v>0</v>
      </c>
      <c r="AA56" s="78">
        <f t="shared" si="2"/>
        <v>1.44</v>
      </c>
      <c r="AB56" s="77">
        <f t="shared" si="3"/>
        <v>290</v>
      </c>
      <c r="AD56">
        <v>236.25</v>
      </c>
      <c r="AE56" t="s">
        <v>1270</v>
      </c>
      <c r="AF56" s="101">
        <f>COUNTIFS($AB$2:$AB$3556,"&gt;=236.25",$AB$2:$AB$3556,"&lt;258.75",$M$2:$M$3556,"&gt;=0",$M$2:$M$3556,"&lt;2")</f>
        <v>94</v>
      </c>
      <c r="AG56">
        <f>COUNTIFS($AB$2:$AB$3556,"&gt;=236.25",$AB$2:$AB$3556,"&lt;258.75",$M$2:$M$3556,"&gt;=2",$M$2:$M$3556,"&lt;4")</f>
        <v>41</v>
      </c>
      <c r="AH56">
        <f>COUNTIFS($AB$2:$AB$3556,"&gt;=236.25",$AB$2:$AB$3556,"&lt;258.75",$M$2:$M$3556,"&gt;=4",$M$2:$M$3556,"&lt;6")</f>
        <v>6</v>
      </c>
      <c r="AI56">
        <f>COUNTIFS($AB$2:$AB$3556,"&gt;=236.25",$AB$2:$AB$3556,"&lt;258.75",$M$2:$M$3556,"&gt;=6",$M$2:$M$3556,"&lt;8")</f>
        <v>2</v>
      </c>
      <c r="AJ56">
        <f>COUNTIFS($AB$2:$AB$3556,"&gt;=236.25",$AB$2:$AB$3556,"&lt;258.75",$M$2:$M$3556,"&gt;=8",$M$2:$M$3556,"&lt;10")</f>
        <v>1</v>
      </c>
      <c r="AK56">
        <f>COUNTIFS($AB$2:$AB$3556,"&gt;=236.25",$AB$2:$AB$3556,"&lt;258.75",$M$2:$M$3556,"&gt;=10",$M$2:$M$3556,"&lt;12")</f>
        <v>0</v>
      </c>
      <c r="AL56">
        <f>COUNTIFS($AB$2:$AB$3556,"&gt;=236.25",$AB$2:$AB$3556,"&lt;258.75",$M$2:$M$3556,"&gt;=12")</f>
        <v>0</v>
      </c>
      <c r="AM56" s="101">
        <f t="shared" si="8"/>
        <v>144</v>
      </c>
    </row>
    <row r="57" spans="1:39" x14ac:dyDescent="0.3">
      <c r="A57" s="49">
        <v>41695</v>
      </c>
      <c r="B57" s="45" t="s">
        <v>1255</v>
      </c>
      <c r="C57" s="45" t="s">
        <v>1256</v>
      </c>
      <c r="D57" s="45" t="s">
        <v>47</v>
      </c>
      <c r="E57" s="48">
        <v>10</v>
      </c>
      <c r="F57" s="47">
        <v>116</v>
      </c>
      <c r="G57" s="65">
        <v>6</v>
      </c>
      <c r="H57" s="47">
        <v>75</v>
      </c>
      <c r="I57" s="45" t="s">
        <v>56</v>
      </c>
      <c r="J57" s="61">
        <v>15.8</v>
      </c>
      <c r="K57" s="45" t="s">
        <v>352</v>
      </c>
      <c r="L57" s="73">
        <v>28</v>
      </c>
      <c r="M57" s="69">
        <v>3.1</v>
      </c>
      <c r="N57" s="47">
        <v>194</v>
      </c>
      <c r="O57" s="45" t="s">
        <v>345</v>
      </c>
      <c r="P57" s="47">
        <v>10171</v>
      </c>
      <c r="Q57" s="48">
        <v>24</v>
      </c>
      <c r="R57" s="47">
        <v>10091</v>
      </c>
      <c r="S57" s="45" t="s">
        <v>84</v>
      </c>
      <c r="T57" s="48">
        <v>72</v>
      </c>
      <c r="U57" s="48">
        <v>85</v>
      </c>
      <c r="V57" s="45" t="s">
        <v>129</v>
      </c>
      <c r="W57" s="48">
        <v>42</v>
      </c>
      <c r="X57" s="45" t="s">
        <v>763</v>
      </c>
      <c r="Y57" s="78">
        <f t="shared" si="0"/>
        <v>0.31</v>
      </c>
      <c r="Z57" s="78">
        <f t="shared" si="1"/>
        <v>0.6</v>
      </c>
      <c r="AA57" s="78">
        <f t="shared" si="2"/>
        <v>1.58</v>
      </c>
      <c r="AB57" s="77">
        <f t="shared" si="3"/>
        <v>280</v>
      </c>
      <c r="AD57">
        <v>258.75</v>
      </c>
      <c r="AE57" t="s">
        <v>1271</v>
      </c>
      <c r="AF57" s="101">
        <f>COUNTIFS($AB$2:$AB$3556,"&gt;=258.75",$AB$2:$AB$3556,"&lt;281.25",$M$2:$M$3556,"&gt;=0",$M$2:$M$3556,"&lt;2")</f>
        <v>247</v>
      </c>
      <c r="AG57">
        <f>COUNTIFS($AB$2:$AB$3556,"&gt;=258.75",$AB$2:$AB$3556,"&lt;281.25",$M$2:$M$3556,"&gt;=2",$M$2:$M$3556,"&lt;4")</f>
        <v>258</v>
      </c>
      <c r="AH57">
        <f>COUNTIFS($AB$2:$AB$3556,"&gt;=258.75",$AB$2:$AB$3556,"&lt;281.25",$M$2:$M$3556,"&gt;=4",$M$2:$M$3556,"&lt;6")</f>
        <v>87</v>
      </c>
      <c r="AI57">
        <f>COUNTIFS($AB$2:$AB$3556,"&gt;=258.75",$AB$2:$AB$3556,"&lt;281.25",$M$2:$M$3556,"&gt;=6",$M$2:$M$3556,"&lt;8")</f>
        <v>16</v>
      </c>
      <c r="AJ57">
        <f>COUNTIFS($AB$2:$AB$3556,"&gt;=258.75",$AB$2:$AB$3556,"&lt;281.25",$M$2:$M$3556,"&gt;=8",$M$2:$M$3556,"&lt;10")</f>
        <v>3</v>
      </c>
      <c r="AK57">
        <f>COUNTIFS($AB$2:$AB$3556,"&gt;=258.75",$AB$2:$AB$3556,"&lt;281.25",$M$2:$M$3556,"&gt;=10",$M$2:$M$3556,"&lt;12")</f>
        <v>0</v>
      </c>
      <c r="AL57">
        <f>COUNTIFS($AB$2:$AB$3556,"&gt;=258.75",$AB$2:$AB$3556,"&lt;281.25",$M$2:$M$3556,"&gt;=12")</f>
        <v>0</v>
      </c>
      <c r="AM57" s="101">
        <f t="shared" si="8"/>
        <v>611</v>
      </c>
    </row>
    <row r="58" spans="1:39" x14ac:dyDescent="0.3">
      <c r="A58" s="49">
        <v>41696</v>
      </c>
      <c r="B58" s="45" t="s">
        <v>1255</v>
      </c>
      <c r="C58" s="45" t="s">
        <v>1256</v>
      </c>
      <c r="D58" s="45" t="s">
        <v>47</v>
      </c>
      <c r="E58" s="48">
        <v>10</v>
      </c>
      <c r="F58" s="47">
        <v>94</v>
      </c>
      <c r="G58" s="65">
        <v>2.8</v>
      </c>
      <c r="H58" s="47">
        <v>67</v>
      </c>
      <c r="I58" s="45" t="s">
        <v>280</v>
      </c>
      <c r="J58" s="61">
        <v>12.2</v>
      </c>
      <c r="K58" s="45" t="s">
        <v>121</v>
      </c>
      <c r="L58" s="73">
        <v>28</v>
      </c>
      <c r="M58" s="69">
        <v>4.4000000000000004</v>
      </c>
      <c r="N58" s="47">
        <v>150</v>
      </c>
      <c r="O58" s="45" t="s">
        <v>147</v>
      </c>
      <c r="P58" s="47">
        <v>10261</v>
      </c>
      <c r="Q58" s="48">
        <v>19</v>
      </c>
      <c r="R58" s="47">
        <v>10169</v>
      </c>
      <c r="S58" s="45" t="s">
        <v>1012</v>
      </c>
      <c r="T58" s="48">
        <v>64</v>
      </c>
      <c r="U58" s="48">
        <v>74</v>
      </c>
      <c r="V58" s="45" t="s">
        <v>111</v>
      </c>
      <c r="W58" s="48">
        <v>44</v>
      </c>
      <c r="X58" s="45" t="s">
        <v>86</v>
      </c>
      <c r="Y58" s="78">
        <f t="shared" si="0"/>
        <v>0.44000000000000006</v>
      </c>
      <c r="Z58" s="78">
        <f t="shared" si="1"/>
        <v>0.27999999999999997</v>
      </c>
      <c r="AA58" s="78">
        <f t="shared" si="2"/>
        <v>1.22</v>
      </c>
      <c r="AB58" s="77">
        <f t="shared" si="3"/>
        <v>280</v>
      </c>
      <c r="AD58">
        <v>281.25</v>
      </c>
      <c r="AE58" t="s">
        <v>1272</v>
      </c>
      <c r="AF58" s="101">
        <f>COUNTIFS($AB$2:$AB$3556,"&gt;=281.25",$AB$2:$AB$3556,"&lt;303.75",$M$2:$M$3556,"&gt;=0",$M$2:$M$3556,"&lt;2")</f>
        <v>222</v>
      </c>
      <c r="AG58">
        <f>COUNTIFS($AB$2:$AB$3556,"&gt;=281.25",$AB$2:$AB$3556,"&lt;303.75",$M$2:$M$3556,"&gt;=2",$M$2:$M$3556,"&lt;4")</f>
        <v>301</v>
      </c>
      <c r="AH58">
        <f>COUNTIFS($AB$2:$AB$3556,"&gt;=281.25",$AB$2:$AB$3556,"&lt;303.75",$M$2:$M$3556,"&gt;=4",$M$2:$M$3556,"&lt;6")</f>
        <v>94</v>
      </c>
      <c r="AI58">
        <f>COUNTIFS($AB$2:$AB$3556,"&gt;=281.25",$AB$2:$AB$3556,"&lt;303.75",$M$2:$M$3556,"&gt;=6",$M$2:$M$3556,"&lt;8")</f>
        <v>19</v>
      </c>
      <c r="AJ58">
        <f>COUNTIFS($AB$2:$AB$3556,"&gt;=281.25",$AB$2:$AB$3556,"&lt;303.75",$M$2:$M$3556,"&gt;=8",$M$2:$M$3556,"&lt;10")</f>
        <v>0</v>
      </c>
      <c r="AK58">
        <f>COUNTIFS($AB$2:$AB$3556,"&gt;=281.25",$AB$2:$AB$3556,"&lt;303.75",$M$2:$M$3556,"&gt;=10",$M$2:$M$3556,"&lt;12")</f>
        <v>0</v>
      </c>
      <c r="AL58">
        <f>COUNTIFS($AB$2:$AB$3556,"&gt;=281.25",$AB$2:$AB$3556,"&lt;303.75",$M$2:$M$3556,"&gt;=12")</f>
        <v>0</v>
      </c>
      <c r="AM58" s="101">
        <f t="shared" si="8"/>
        <v>636</v>
      </c>
    </row>
    <row r="59" spans="1:39" x14ac:dyDescent="0.3">
      <c r="A59" s="49">
        <v>41697</v>
      </c>
      <c r="B59" s="45" t="s">
        <v>1255</v>
      </c>
      <c r="C59" s="45" t="s">
        <v>1256</v>
      </c>
      <c r="D59" s="45" t="s">
        <v>47</v>
      </c>
      <c r="E59" s="48">
        <v>10</v>
      </c>
      <c r="F59" s="47">
        <v>118</v>
      </c>
      <c r="G59" s="65">
        <v>1.2</v>
      </c>
      <c r="H59" s="47">
        <v>84</v>
      </c>
      <c r="I59" s="45" t="s">
        <v>193</v>
      </c>
      <c r="J59" s="61">
        <v>15.3</v>
      </c>
      <c r="K59" s="45" t="s">
        <v>202</v>
      </c>
      <c r="L59" s="73">
        <v>30</v>
      </c>
      <c r="M59" s="69">
        <v>5.6</v>
      </c>
      <c r="N59" s="47">
        <v>192</v>
      </c>
      <c r="O59" s="45" t="s">
        <v>257</v>
      </c>
      <c r="P59" s="47">
        <v>10253</v>
      </c>
      <c r="Q59" s="48">
        <v>11</v>
      </c>
      <c r="R59" s="47">
        <v>10199</v>
      </c>
      <c r="S59" s="45" t="s">
        <v>102</v>
      </c>
      <c r="T59" s="48">
        <v>65</v>
      </c>
      <c r="U59" s="48">
        <v>85</v>
      </c>
      <c r="V59" s="45" t="s">
        <v>210</v>
      </c>
      <c r="W59" s="48">
        <v>49</v>
      </c>
      <c r="X59" s="45" t="s">
        <v>133</v>
      </c>
      <c r="Y59" s="78">
        <f t="shared" si="0"/>
        <v>0.55999999999999994</v>
      </c>
      <c r="Z59" s="78">
        <f t="shared" si="1"/>
        <v>0.12</v>
      </c>
      <c r="AA59" s="78">
        <f t="shared" si="2"/>
        <v>1.53</v>
      </c>
      <c r="AB59" s="77">
        <f t="shared" si="3"/>
        <v>300</v>
      </c>
      <c r="AD59">
        <v>303.75</v>
      </c>
      <c r="AE59" t="s">
        <v>1273</v>
      </c>
      <c r="AF59" s="101">
        <f>COUNTIFS($AB$2:$AB$3556,"&gt;=303.75",$AB$2:$AB$3556,"&lt;326.25",$M$2:$M$3556,"&gt;=0",$M$2:$M$3556,"&lt;2")</f>
        <v>162</v>
      </c>
      <c r="AG59">
        <f>COUNTIFS($AB$2:$AB$3556,"&gt;=303.75",$AB$2:$AB$3556,"&lt;326.25",$M$2:$M$3556,"&gt;=2",$M$2:$M$3556,"&lt;4")</f>
        <v>161</v>
      </c>
      <c r="AH59">
        <f>COUNTIFS($AB$2:$AB$3556,"&gt;=303.75",$AB$2:$AB$3556,"&lt;326.25",$M$2:$M$3556,"&gt;=4",$M$2:$M$3556,"&lt;6")</f>
        <v>43</v>
      </c>
      <c r="AI59">
        <f>COUNTIFS($AB$2:$AB$3556,"&gt;=303.75",$AB$2:$AB$3556,"&lt;326.25",$M$2:$M$3556,"&gt;=6",$M$2:$M$3556,"&lt;8")</f>
        <v>11</v>
      </c>
      <c r="AJ59">
        <f>COUNTIFS($AB$2:$AB$3556,"&gt;=303.75",$AB$2:$AB$3556,"&lt;326.25",$M$2:$M$3556,"&gt;=8",$M$2:$M$3556,"&lt;10")</f>
        <v>1</v>
      </c>
      <c r="AK59">
        <f>COUNTIFS($AB$2:$AB$3556,"&gt;=303.75",$AB$2:$AB$3556,"&lt;326.25",$M$2:$M$3556,"&gt;=10",$M$2:$M$3556,"&lt;12")</f>
        <v>0</v>
      </c>
      <c r="AL59">
        <f>COUNTIFS($AB$2:$AB$3556,"&gt;=303.75",$AB$2:$AB$3556,"&lt;326.25",$M$2:$M$3556,"&gt;=12")</f>
        <v>0</v>
      </c>
      <c r="AM59" s="101">
        <f t="shared" si="8"/>
        <v>378</v>
      </c>
    </row>
    <row r="60" spans="1:39" x14ac:dyDescent="0.3">
      <c r="A60" s="49">
        <v>41698</v>
      </c>
      <c r="B60" s="45" t="s">
        <v>1255</v>
      </c>
      <c r="C60" s="45" t="s">
        <v>1256</v>
      </c>
      <c r="D60" s="45" t="s">
        <v>47</v>
      </c>
      <c r="E60" s="48">
        <v>10</v>
      </c>
      <c r="F60" s="47">
        <v>120</v>
      </c>
      <c r="G60" s="65">
        <v>15.2</v>
      </c>
      <c r="H60" s="47">
        <v>79</v>
      </c>
      <c r="I60" s="45" t="s">
        <v>167</v>
      </c>
      <c r="J60" s="61">
        <v>16</v>
      </c>
      <c r="K60" s="45" t="s">
        <v>232</v>
      </c>
      <c r="L60" s="73">
        <v>28</v>
      </c>
      <c r="M60" s="69">
        <v>9.1999999999999993</v>
      </c>
      <c r="N60" s="47">
        <v>286</v>
      </c>
      <c r="O60" s="45" t="s">
        <v>258</v>
      </c>
      <c r="P60" s="47">
        <v>10201</v>
      </c>
      <c r="Q60" s="45" t="s">
        <v>1012</v>
      </c>
      <c r="R60" s="47">
        <v>10111</v>
      </c>
      <c r="S60" s="45" t="s">
        <v>102</v>
      </c>
      <c r="T60" s="48">
        <v>80</v>
      </c>
      <c r="U60" s="48">
        <v>84</v>
      </c>
      <c r="V60" s="45" t="s">
        <v>205</v>
      </c>
      <c r="W60" s="48">
        <v>40</v>
      </c>
      <c r="X60" s="45" t="s">
        <v>229</v>
      </c>
      <c r="Y60" s="78">
        <f t="shared" si="0"/>
        <v>0.91999999999999993</v>
      </c>
      <c r="Z60" s="78">
        <f t="shared" si="1"/>
        <v>1.52</v>
      </c>
      <c r="AA60" s="78">
        <f t="shared" si="2"/>
        <v>1.6</v>
      </c>
      <c r="AB60" s="77">
        <f t="shared" si="3"/>
        <v>280</v>
      </c>
      <c r="AD60">
        <v>326.25</v>
      </c>
      <c r="AE60" t="s">
        <v>1274</v>
      </c>
      <c r="AF60" s="101">
        <f>COUNTIFS($AB$2:$AB$3556,"&gt;=326.25",$AB$2:$AB$3556,"&lt;348.75",$M$2:$M$3556,"&gt;=0",$M$2:$M$3556,"&lt;2")</f>
        <v>43</v>
      </c>
      <c r="AG60">
        <f>COUNTIFS($AB$2:$AB$3556,"&gt;=326.25",$AB$2:$AB$3556,"&lt;348.75",$M$2:$M$3556,"&gt;=2",$M$2:$M$3556,"&lt;4")</f>
        <v>55</v>
      </c>
      <c r="AH60">
        <f>COUNTIFS($AB$2:$AB$3556,"&gt;=326.25",$AB$2:$AB$3556,"&lt;348.75",$M$2:$M$3556,"&gt;=4",$M$2:$M$3556,"&lt;6")</f>
        <v>10</v>
      </c>
      <c r="AI60">
        <f>COUNTIFS($AB$2:$AB$3556,"&gt;=326.25",$AB$2:$AB$3556,"&lt;348.75",$M$2:$M$3556,"&gt;=6",$M$2:$M$3556,"&lt;8")</f>
        <v>0</v>
      </c>
      <c r="AJ60">
        <f>COUNTIFS($AB$2:$AB$3556,"&gt;=326.25",$AB$2:$AB$3556,"&lt;348.75",$M$2:$M$3556,"&gt;=8",$M$2:$M$3556,"&lt;10")</f>
        <v>0</v>
      </c>
      <c r="AK60">
        <f>COUNTIFS($AB$2:$AB$3556,"&gt;=326.25",$AB$2:$AB$3556,"&lt;348.75",$M$2:$M$3556,"&gt;=10",$M$2:$M$3556,"&lt;12")</f>
        <v>0</v>
      </c>
      <c r="AL60">
        <f>COUNTIFS($AB$2:$AB$3556,"&gt;=326.25",$AB$2:$AB$3556,"&lt;348.75",$M$2:$M$3556,"&gt;=12")</f>
        <v>0</v>
      </c>
      <c r="AM60" s="101">
        <f t="shared" si="8"/>
        <v>108</v>
      </c>
    </row>
    <row r="61" spans="1:39" x14ac:dyDescent="0.3">
      <c r="A61" s="49">
        <v>41699</v>
      </c>
      <c r="B61" s="45" t="s">
        <v>1255</v>
      </c>
      <c r="C61" s="45" t="s">
        <v>1256</v>
      </c>
      <c r="D61" s="45" t="s">
        <v>47</v>
      </c>
      <c r="E61" s="48">
        <v>10</v>
      </c>
      <c r="F61" s="47">
        <v>114</v>
      </c>
      <c r="G61" s="65">
        <v>43.8</v>
      </c>
      <c r="H61" s="47">
        <v>89</v>
      </c>
      <c r="I61" s="45" t="s">
        <v>258</v>
      </c>
      <c r="J61" s="61">
        <v>14</v>
      </c>
      <c r="K61" s="45" t="s">
        <v>135</v>
      </c>
      <c r="L61" s="73">
        <v>28</v>
      </c>
      <c r="M61" s="69">
        <v>3.3</v>
      </c>
      <c r="N61" s="47">
        <v>128</v>
      </c>
      <c r="O61" s="45" t="s">
        <v>50</v>
      </c>
      <c r="P61" s="47">
        <v>10149</v>
      </c>
      <c r="Q61" s="45" t="s">
        <v>1012</v>
      </c>
      <c r="R61" s="47">
        <v>9998</v>
      </c>
      <c r="S61" s="48">
        <v>16</v>
      </c>
      <c r="T61" s="48">
        <v>87</v>
      </c>
      <c r="U61" s="48">
        <v>93</v>
      </c>
      <c r="V61" s="45" t="s">
        <v>88</v>
      </c>
      <c r="W61" s="48">
        <v>75</v>
      </c>
      <c r="X61" s="45" t="s">
        <v>51</v>
      </c>
      <c r="Y61" s="78">
        <f t="shared" si="0"/>
        <v>0.32999999999999996</v>
      </c>
      <c r="Z61" s="78">
        <f t="shared" si="1"/>
        <v>4.38</v>
      </c>
      <c r="AA61" s="78">
        <f t="shared" si="2"/>
        <v>1.4</v>
      </c>
      <c r="AB61" s="77">
        <f t="shared" si="3"/>
        <v>280</v>
      </c>
      <c r="AE61" t="s">
        <v>1275</v>
      </c>
      <c r="AF61" s="101">
        <f>SUM(AF45:AF60)</f>
        <v>1442</v>
      </c>
      <c r="AG61" s="101">
        <f>SUM(AG45:AG60)</f>
        <v>1544</v>
      </c>
      <c r="AH61" s="101">
        <f t="shared" ref="AH61:AL61" si="9">SUM(AH45:AH60)</f>
        <v>429</v>
      </c>
      <c r="AI61" s="101">
        <f t="shared" si="9"/>
        <v>93</v>
      </c>
      <c r="AJ61" s="101">
        <f t="shared" si="9"/>
        <v>16</v>
      </c>
      <c r="AK61" s="101">
        <f t="shared" si="9"/>
        <v>1</v>
      </c>
      <c r="AL61" s="101">
        <f t="shared" si="9"/>
        <v>0</v>
      </c>
    </row>
    <row r="62" spans="1:39" x14ac:dyDescent="0.3">
      <c r="A62" s="49">
        <v>41700</v>
      </c>
      <c r="B62" s="45" t="s">
        <v>1255</v>
      </c>
      <c r="C62" s="45" t="s">
        <v>1256</v>
      </c>
      <c r="D62" s="45" t="s">
        <v>47</v>
      </c>
      <c r="E62" s="48">
        <v>10</v>
      </c>
      <c r="F62" s="47">
        <v>100</v>
      </c>
      <c r="G62" s="65">
        <v>10.8</v>
      </c>
      <c r="H62" s="47">
        <v>72</v>
      </c>
      <c r="I62" s="45" t="s">
        <v>100</v>
      </c>
      <c r="J62" s="61">
        <v>12.8</v>
      </c>
      <c r="K62" s="45" t="s">
        <v>215</v>
      </c>
      <c r="L62" s="73">
        <v>30</v>
      </c>
      <c r="M62" s="69">
        <v>2.5</v>
      </c>
      <c r="N62" s="47">
        <v>231</v>
      </c>
      <c r="O62" s="45" t="s">
        <v>300</v>
      </c>
      <c r="P62" s="47">
        <v>10059</v>
      </c>
      <c r="Q62" s="45" t="s">
        <v>289</v>
      </c>
      <c r="R62" s="47">
        <v>9996</v>
      </c>
      <c r="S62" s="48">
        <v>17</v>
      </c>
      <c r="T62" s="48">
        <v>92</v>
      </c>
      <c r="U62" s="48">
        <v>93</v>
      </c>
      <c r="V62" s="45" t="s">
        <v>51</v>
      </c>
      <c r="W62" s="48">
        <v>78</v>
      </c>
      <c r="X62" s="45" t="s">
        <v>225</v>
      </c>
      <c r="Y62" s="78">
        <f t="shared" si="0"/>
        <v>0.25</v>
      </c>
      <c r="Z62" s="78">
        <f t="shared" si="1"/>
        <v>1.08</v>
      </c>
      <c r="AA62" s="78">
        <f t="shared" si="2"/>
        <v>1.28</v>
      </c>
      <c r="AB62" s="77">
        <f t="shared" si="3"/>
        <v>300</v>
      </c>
      <c r="AE62" s="101">
        <f>SUM(AF61:AK61)</f>
        <v>3525</v>
      </c>
    </row>
    <row r="63" spans="1:39" x14ac:dyDescent="0.3">
      <c r="A63" s="49">
        <v>41701</v>
      </c>
      <c r="B63" s="45" t="s">
        <v>1255</v>
      </c>
      <c r="C63" s="45" t="s">
        <v>1256</v>
      </c>
      <c r="D63" s="45" t="s">
        <v>47</v>
      </c>
      <c r="E63" s="48">
        <v>10</v>
      </c>
      <c r="F63" s="47">
        <v>100</v>
      </c>
      <c r="G63" s="65">
        <v>7.8</v>
      </c>
      <c r="H63" s="47">
        <v>73</v>
      </c>
      <c r="I63" s="45"/>
      <c r="J63" s="61">
        <v>12.7</v>
      </c>
      <c r="K63" s="45" t="s">
        <v>81</v>
      </c>
      <c r="L63" s="73">
        <v>29</v>
      </c>
      <c r="M63" s="69">
        <v>7.2</v>
      </c>
      <c r="N63" s="47">
        <v>250</v>
      </c>
      <c r="O63" s="45" t="s">
        <v>89</v>
      </c>
      <c r="P63" s="47">
        <v>10120</v>
      </c>
      <c r="Q63" s="48">
        <v>22</v>
      </c>
      <c r="R63" s="47">
        <v>10024</v>
      </c>
      <c r="S63" s="45" t="s">
        <v>116</v>
      </c>
      <c r="T63" s="48">
        <v>61</v>
      </c>
      <c r="U63" s="48">
        <v>84</v>
      </c>
      <c r="V63" s="45" t="s">
        <v>80</v>
      </c>
      <c r="W63" s="48">
        <v>45</v>
      </c>
      <c r="X63" s="45" t="s">
        <v>250</v>
      </c>
      <c r="Y63" s="78">
        <f t="shared" si="0"/>
        <v>0.72</v>
      </c>
      <c r="Z63" s="78">
        <f t="shared" si="1"/>
        <v>0.78</v>
      </c>
      <c r="AA63" s="78">
        <f t="shared" si="2"/>
        <v>1.27</v>
      </c>
      <c r="AB63" s="77">
        <f t="shared" si="3"/>
        <v>290</v>
      </c>
    </row>
    <row r="64" spans="1:39" x14ac:dyDescent="0.3">
      <c r="A64" s="49">
        <v>41702</v>
      </c>
      <c r="B64" s="45" t="s">
        <v>1255</v>
      </c>
      <c r="C64" s="45" t="s">
        <v>1256</v>
      </c>
      <c r="D64" s="45" t="s">
        <v>47</v>
      </c>
      <c r="E64" s="48">
        <v>10</v>
      </c>
      <c r="F64" s="47">
        <v>126</v>
      </c>
      <c r="G64" s="65">
        <v>0.4</v>
      </c>
      <c r="H64" s="47">
        <v>85</v>
      </c>
      <c r="I64" s="45" t="s">
        <v>434</v>
      </c>
      <c r="J64" s="61">
        <v>16.8</v>
      </c>
      <c r="K64" s="45" t="s">
        <v>222</v>
      </c>
      <c r="L64" s="73">
        <v>29</v>
      </c>
      <c r="M64" s="69">
        <v>5</v>
      </c>
      <c r="N64" s="47">
        <v>208</v>
      </c>
      <c r="O64" s="45" t="s">
        <v>222</v>
      </c>
      <c r="P64" s="47">
        <v>10149</v>
      </c>
      <c r="Q64" s="45" t="s">
        <v>132</v>
      </c>
      <c r="R64" s="47">
        <v>10073</v>
      </c>
      <c r="S64" s="48">
        <v>17</v>
      </c>
      <c r="T64" s="48">
        <v>60</v>
      </c>
      <c r="U64" s="48">
        <v>80</v>
      </c>
      <c r="V64" s="45" t="s">
        <v>100</v>
      </c>
      <c r="W64" s="48">
        <v>48</v>
      </c>
      <c r="X64" s="45" t="s">
        <v>486</v>
      </c>
      <c r="Y64" s="78">
        <f t="shared" si="0"/>
        <v>0.5</v>
      </c>
      <c r="Z64" s="78">
        <f t="shared" si="1"/>
        <v>0.04</v>
      </c>
      <c r="AA64" s="78">
        <f t="shared" si="2"/>
        <v>1.6800000000000002</v>
      </c>
      <c r="AB64" s="77">
        <f t="shared" si="3"/>
        <v>290</v>
      </c>
    </row>
    <row r="65" spans="1:39" x14ac:dyDescent="0.3">
      <c r="A65" s="49">
        <v>41703</v>
      </c>
      <c r="B65" s="45" t="s">
        <v>1255</v>
      </c>
      <c r="C65" s="45" t="s">
        <v>1256</v>
      </c>
      <c r="D65" s="45" t="s">
        <v>47</v>
      </c>
      <c r="E65" s="48">
        <v>10</v>
      </c>
      <c r="F65" s="47">
        <v>124</v>
      </c>
      <c r="G65" s="65">
        <v>0</v>
      </c>
      <c r="H65" s="47">
        <v>112</v>
      </c>
      <c r="I65" s="45" t="s">
        <v>100</v>
      </c>
      <c r="J65" s="61">
        <v>13.5</v>
      </c>
      <c r="K65" s="45" t="s">
        <v>121</v>
      </c>
      <c r="L65" s="73">
        <v>29</v>
      </c>
      <c r="M65" s="69">
        <v>4.7</v>
      </c>
      <c r="N65" s="47">
        <v>200</v>
      </c>
      <c r="O65" s="45" t="s">
        <v>59</v>
      </c>
      <c r="P65" s="47">
        <v>10253</v>
      </c>
      <c r="Q65" s="48">
        <v>22</v>
      </c>
      <c r="R65" s="47">
        <v>10118</v>
      </c>
      <c r="S65" s="45" t="s">
        <v>1012</v>
      </c>
      <c r="T65" s="48">
        <v>77</v>
      </c>
      <c r="U65" s="48">
        <v>84</v>
      </c>
      <c r="V65" s="45" t="s">
        <v>232</v>
      </c>
      <c r="W65" s="48">
        <v>68</v>
      </c>
      <c r="X65" s="45" t="s">
        <v>143</v>
      </c>
      <c r="Y65" s="78">
        <f t="shared" si="0"/>
        <v>0.47000000000000003</v>
      </c>
      <c r="Z65" s="78">
        <f t="shared" si="1"/>
        <v>0</v>
      </c>
      <c r="AA65" s="78">
        <f t="shared" si="2"/>
        <v>1.35</v>
      </c>
      <c r="AB65" s="77">
        <f t="shared" si="3"/>
        <v>290</v>
      </c>
      <c r="AF65" t="s">
        <v>1276</v>
      </c>
      <c r="AG65" s="100" t="s">
        <v>1277</v>
      </c>
      <c r="AH65" s="100" t="s">
        <v>1278</v>
      </c>
      <c r="AI65" t="s">
        <v>1279</v>
      </c>
      <c r="AJ65" t="s">
        <v>1280</v>
      </c>
      <c r="AK65" t="s">
        <v>1281</v>
      </c>
      <c r="AL65" t="s">
        <v>2147</v>
      </c>
      <c r="AM65" t="s">
        <v>1275</v>
      </c>
    </row>
    <row r="66" spans="1:39" x14ac:dyDescent="0.3">
      <c r="A66" s="49">
        <v>41704</v>
      </c>
      <c r="B66" s="45" t="s">
        <v>1255</v>
      </c>
      <c r="C66" s="45" t="s">
        <v>1256</v>
      </c>
      <c r="D66" s="45" t="s">
        <v>47</v>
      </c>
      <c r="E66" s="48">
        <v>10</v>
      </c>
      <c r="F66" s="47">
        <v>116</v>
      </c>
      <c r="G66" s="65">
        <v>0</v>
      </c>
      <c r="H66" s="47">
        <v>100</v>
      </c>
      <c r="I66" s="45" t="s">
        <v>100</v>
      </c>
      <c r="J66" s="61">
        <v>13.3</v>
      </c>
      <c r="K66" s="45" t="s">
        <v>146</v>
      </c>
      <c r="L66" s="72" t="s">
        <v>289</v>
      </c>
      <c r="M66" s="69">
        <v>2.8</v>
      </c>
      <c r="N66" s="47">
        <v>86</v>
      </c>
      <c r="O66" s="45" t="s">
        <v>50</v>
      </c>
      <c r="P66" s="47">
        <v>10247</v>
      </c>
      <c r="Q66" s="45" t="s">
        <v>132</v>
      </c>
      <c r="R66" s="47">
        <v>10208</v>
      </c>
      <c r="S66" s="48">
        <v>16</v>
      </c>
      <c r="T66" s="48">
        <v>79</v>
      </c>
      <c r="U66" s="48">
        <v>85</v>
      </c>
      <c r="V66" s="45" t="s">
        <v>100</v>
      </c>
      <c r="W66" s="48">
        <v>73</v>
      </c>
      <c r="X66" s="45" t="s">
        <v>50</v>
      </c>
      <c r="Y66" s="78">
        <f t="shared" si="0"/>
        <v>0.27999999999999997</v>
      </c>
      <c r="Z66" s="78">
        <f t="shared" si="1"/>
        <v>0</v>
      </c>
      <c r="AA66" s="78">
        <f t="shared" si="2"/>
        <v>1.33</v>
      </c>
      <c r="AB66" s="77">
        <f t="shared" si="3"/>
        <v>90</v>
      </c>
      <c r="AE66" t="s">
        <v>1243</v>
      </c>
      <c r="AF66">
        <f>AF45/$AE$62*100</f>
        <v>3.5744680851063833</v>
      </c>
      <c r="AG66">
        <f t="shared" ref="AG66:AL66" si="10">AG45/$AE$62*100</f>
        <v>3.1205673758865249</v>
      </c>
      <c r="AH66">
        <f t="shared" si="10"/>
        <v>0.5957446808510638</v>
      </c>
      <c r="AI66">
        <f t="shared" si="10"/>
        <v>0.11347517730496454</v>
      </c>
      <c r="AJ66">
        <f t="shared" si="10"/>
        <v>0</v>
      </c>
      <c r="AK66">
        <f t="shared" si="10"/>
        <v>0</v>
      </c>
      <c r="AL66">
        <f t="shared" si="10"/>
        <v>0</v>
      </c>
      <c r="AM66">
        <f>SUM(AF66:AL66)</f>
        <v>7.4042553191489375</v>
      </c>
    </row>
    <row r="67" spans="1:39" x14ac:dyDescent="0.3">
      <c r="A67" s="49">
        <v>41705</v>
      </c>
      <c r="B67" s="45" t="s">
        <v>1255</v>
      </c>
      <c r="C67" s="45" t="s">
        <v>1256</v>
      </c>
      <c r="D67" s="45" t="s">
        <v>47</v>
      </c>
      <c r="E67" s="48">
        <v>10</v>
      </c>
      <c r="F67" s="47">
        <v>106</v>
      </c>
      <c r="G67" s="65">
        <v>0</v>
      </c>
      <c r="H67" s="47">
        <v>82</v>
      </c>
      <c r="I67" s="45" t="s">
        <v>75</v>
      </c>
      <c r="J67" s="61">
        <v>13.1</v>
      </c>
      <c r="K67" s="45" t="s">
        <v>89</v>
      </c>
      <c r="L67" s="73">
        <v>0</v>
      </c>
      <c r="M67" s="69">
        <v>1.9</v>
      </c>
      <c r="N67" s="47">
        <v>58</v>
      </c>
      <c r="O67" s="45" t="s">
        <v>51</v>
      </c>
      <c r="P67" s="47">
        <v>10246</v>
      </c>
      <c r="Q67" s="48">
        <v>10</v>
      </c>
      <c r="R67" s="47">
        <v>10206</v>
      </c>
      <c r="S67" s="48">
        <v>24</v>
      </c>
      <c r="T67" s="48">
        <v>81</v>
      </c>
      <c r="U67" s="48">
        <v>89</v>
      </c>
      <c r="V67" s="45" t="s">
        <v>434</v>
      </c>
      <c r="W67" s="48">
        <v>76</v>
      </c>
      <c r="X67" s="45" t="s">
        <v>433</v>
      </c>
      <c r="Y67" s="78">
        <f t="shared" ref="Y67:Y130" si="11">M67/$AE$17</f>
        <v>0.19</v>
      </c>
      <c r="Z67" s="78">
        <f t="shared" ref="Z67:Z130" si="12">G67/$AE$17</f>
        <v>0</v>
      </c>
      <c r="AA67" s="78">
        <f t="shared" ref="AA67:AA130" si="13">J67/$AE$17</f>
        <v>1.31</v>
      </c>
      <c r="AB67" s="77">
        <f t="shared" ref="AB67:AB130" si="14">L67*$AE$17</f>
        <v>0</v>
      </c>
      <c r="AE67" t="s">
        <v>1261</v>
      </c>
      <c r="AF67">
        <f t="shared" ref="AF67:AL81" si="15">AF46/$AE$62*100</f>
        <v>0.51063829787234039</v>
      </c>
      <c r="AG67">
        <f t="shared" si="15"/>
        <v>0.82269503546099287</v>
      </c>
      <c r="AH67">
        <f t="shared" si="15"/>
        <v>0.14184397163120568</v>
      </c>
      <c r="AI67">
        <f t="shared" si="15"/>
        <v>2.8368794326241134E-2</v>
      </c>
      <c r="AJ67">
        <f t="shared" si="15"/>
        <v>0</v>
      </c>
      <c r="AK67">
        <f t="shared" si="15"/>
        <v>0</v>
      </c>
      <c r="AL67">
        <f t="shared" si="15"/>
        <v>0</v>
      </c>
      <c r="AM67">
        <f t="shared" ref="AM67:AM81" si="16">SUM(AF67:AL67)</f>
        <v>1.5035460992907801</v>
      </c>
    </row>
    <row r="68" spans="1:39" x14ac:dyDescent="0.3">
      <c r="A68" s="49">
        <v>41706</v>
      </c>
      <c r="B68" s="45" t="s">
        <v>1255</v>
      </c>
      <c r="C68" s="45" t="s">
        <v>1256</v>
      </c>
      <c r="D68" s="45" t="s">
        <v>47</v>
      </c>
      <c r="E68" s="48">
        <v>10</v>
      </c>
      <c r="F68" s="47">
        <v>120</v>
      </c>
      <c r="G68" s="65">
        <v>0</v>
      </c>
      <c r="H68" s="47">
        <v>73</v>
      </c>
      <c r="I68" s="45" t="s">
        <v>74</v>
      </c>
      <c r="J68" s="61">
        <v>16.8</v>
      </c>
      <c r="K68" s="45" t="s">
        <v>139</v>
      </c>
      <c r="L68" s="73">
        <v>12</v>
      </c>
      <c r="M68" s="69">
        <v>1.4</v>
      </c>
      <c r="N68" s="47">
        <v>47</v>
      </c>
      <c r="O68" s="45" t="s">
        <v>345</v>
      </c>
      <c r="P68" s="47">
        <v>10206</v>
      </c>
      <c r="Q68" s="45" t="s">
        <v>1012</v>
      </c>
      <c r="R68" s="47">
        <v>10138</v>
      </c>
      <c r="S68" s="48">
        <v>24</v>
      </c>
      <c r="T68" s="48">
        <v>81</v>
      </c>
      <c r="U68" s="48">
        <v>90</v>
      </c>
      <c r="V68" s="45" t="s">
        <v>51</v>
      </c>
      <c r="W68" s="48">
        <v>67</v>
      </c>
      <c r="X68" s="45" t="s">
        <v>128</v>
      </c>
      <c r="Y68" s="78">
        <f t="shared" si="11"/>
        <v>0.13999999999999999</v>
      </c>
      <c r="Z68" s="78">
        <f t="shared" si="12"/>
        <v>0</v>
      </c>
      <c r="AA68" s="78">
        <f t="shared" si="13"/>
        <v>1.6800000000000002</v>
      </c>
      <c r="AB68" s="77">
        <f t="shared" si="14"/>
        <v>120</v>
      </c>
      <c r="AE68" t="s">
        <v>1262</v>
      </c>
      <c r="AF68">
        <f t="shared" si="15"/>
        <v>0.68085106382978722</v>
      </c>
      <c r="AG68">
        <f t="shared" si="15"/>
        <v>0.51063829787234039</v>
      </c>
      <c r="AH68">
        <f t="shared" si="15"/>
        <v>5.6737588652482268E-2</v>
      </c>
      <c r="AI68">
        <f t="shared" si="15"/>
        <v>2.8368794326241134E-2</v>
      </c>
      <c r="AJ68">
        <f t="shared" si="15"/>
        <v>2.8368794326241134E-2</v>
      </c>
      <c r="AK68">
        <f t="shared" si="15"/>
        <v>0</v>
      </c>
      <c r="AL68">
        <f t="shared" si="15"/>
        <v>0</v>
      </c>
      <c r="AM68">
        <f t="shared" si="16"/>
        <v>1.3049645390070923</v>
      </c>
    </row>
    <row r="69" spans="1:39" x14ac:dyDescent="0.3">
      <c r="A69" s="49">
        <v>41707</v>
      </c>
      <c r="B69" s="45" t="s">
        <v>1255</v>
      </c>
      <c r="C69" s="45" t="s">
        <v>1256</v>
      </c>
      <c r="D69" s="45" t="s">
        <v>47</v>
      </c>
      <c r="E69" s="48">
        <v>10</v>
      </c>
      <c r="F69" s="47">
        <v>162</v>
      </c>
      <c r="G69" s="65">
        <v>0</v>
      </c>
      <c r="H69" s="47">
        <v>92</v>
      </c>
      <c r="I69" s="45" t="s">
        <v>205</v>
      </c>
      <c r="J69" s="61">
        <v>23.1</v>
      </c>
      <c r="K69" s="45" t="s">
        <v>94</v>
      </c>
      <c r="L69" s="73">
        <v>24</v>
      </c>
      <c r="M69" s="69">
        <v>1.1000000000000001</v>
      </c>
      <c r="N69" s="47">
        <v>56</v>
      </c>
      <c r="O69" s="45" t="s">
        <v>193</v>
      </c>
      <c r="P69" s="47">
        <v>10209</v>
      </c>
      <c r="Q69" s="45" t="s">
        <v>51</v>
      </c>
      <c r="R69" s="47">
        <v>10135</v>
      </c>
      <c r="S69" s="45" t="s">
        <v>263</v>
      </c>
      <c r="T69" s="48">
        <v>53</v>
      </c>
      <c r="U69" s="48">
        <v>79</v>
      </c>
      <c r="V69" s="45" t="s">
        <v>80</v>
      </c>
      <c r="W69" s="48">
        <v>23</v>
      </c>
      <c r="X69" s="45" t="s">
        <v>146</v>
      </c>
      <c r="Y69" s="78">
        <f t="shared" si="11"/>
        <v>0.11000000000000001</v>
      </c>
      <c r="Z69" s="78">
        <f t="shared" si="12"/>
        <v>0</v>
      </c>
      <c r="AA69" s="78">
        <f t="shared" si="13"/>
        <v>2.31</v>
      </c>
      <c r="AB69" s="77">
        <f t="shared" si="14"/>
        <v>240</v>
      </c>
      <c r="AE69" t="s">
        <v>1263</v>
      </c>
      <c r="AF69">
        <f t="shared" si="15"/>
        <v>1.1063829787234043</v>
      </c>
      <c r="AG69">
        <f t="shared" si="15"/>
        <v>1.6737588652482271</v>
      </c>
      <c r="AH69">
        <f t="shared" si="15"/>
        <v>0.28368794326241137</v>
      </c>
      <c r="AI69">
        <f t="shared" si="15"/>
        <v>0.11347517730496454</v>
      </c>
      <c r="AJ69">
        <f t="shared" si="15"/>
        <v>2.8368794326241134E-2</v>
      </c>
      <c r="AK69">
        <f t="shared" si="15"/>
        <v>0</v>
      </c>
      <c r="AL69">
        <f t="shared" si="15"/>
        <v>0</v>
      </c>
      <c r="AM69">
        <f t="shared" si="16"/>
        <v>3.2056737588652489</v>
      </c>
    </row>
    <row r="70" spans="1:39" x14ac:dyDescent="0.3">
      <c r="A70" s="49">
        <v>41708</v>
      </c>
      <c r="B70" s="45" t="s">
        <v>1255</v>
      </c>
      <c r="C70" s="45" t="s">
        <v>1256</v>
      </c>
      <c r="D70" s="45" t="s">
        <v>47</v>
      </c>
      <c r="E70" s="48">
        <v>10</v>
      </c>
      <c r="F70" s="47">
        <v>130</v>
      </c>
      <c r="G70" s="65">
        <v>0</v>
      </c>
      <c r="H70" s="47">
        <v>98</v>
      </c>
      <c r="I70" s="45" t="s">
        <v>240</v>
      </c>
      <c r="J70" s="61">
        <v>16.100000000000001</v>
      </c>
      <c r="K70" s="45" t="s">
        <v>182</v>
      </c>
      <c r="L70" s="73">
        <v>32</v>
      </c>
      <c r="M70" s="69">
        <v>1.4</v>
      </c>
      <c r="N70" s="47">
        <v>61</v>
      </c>
      <c r="O70" s="45" t="s">
        <v>169</v>
      </c>
      <c r="P70" s="47">
        <v>10235</v>
      </c>
      <c r="Q70" s="48">
        <v>21</v>
      </c>
      <c r="R70" s="47">
        <v>10209</v>
      </c>
      <c r="S70" s="45" t="s">
        <v>1012</v>
      </c>
      <c r="T70" s="48">
        <v>65</v>
      </c>
      <c r="U70" s="48">
        <v>82</v>
      </c>
      <c r="V70" s="45" t="s">
        <v>51</v>
      </c>
      <c r="W70" s="48">
        <v>47</v>
      </c>
      <c r="X70" s="45" t="s">
        <v>51</v>
      </c>
      <c r="Y70" s="78">
        <f t="shared" si="11"/>
        <v>0.13999999999999999</v>
      </c>
      <c r="Z70" s="78">
        <f t="shared" si="12"/>
        <v>0</v>
      </c>
      <c r="AA70" s="78">
        <f t="shared" si="13"/>
        <v>1.61</v>
      </c>
      <c r="AB70" s="77">
        <f t="shared" si="14"/>
        <v>320</v>
      </c>
      <c r="AE70" t="s">
        <v>1240</v>
      </c>
      <c r="AF70">
        <f t="shared" si="15"/>
        <v>5.3049645390070923</v>
      </c>
      <c r="AG70">
        <f t="shared" si="15"/>
        <v>9.2765957446808525</v>
      </c>
      <c r="AH70">
        <f t="shared" si="15"/>
        <v>3.2056737588652484</v>
      </c>
      <c r="AI70">
        <f t="shared" si="15"/>
        <v>0.73758865248226946</v>
      </c>
      <c r="AJ70">
        <f t="shared" si="15"/>
        <v>0.19858156028368795</v>
      </c>
      <c r="AK70">
        <f t="shared" si="15"/>
        <v>2.8368794326241134E-2</v>
      </c>
      <c r="AL70">
        <f t="shared" si="15"/>
        <v>0</v>
      </c>
      <c r="AM70">
        <f t="shared" si="16"/>
        <v>18.751773049645394</v>
      </c>
    </row>
    <row r="71" spans="1:39" x14ac:dyDescent="0.3">
      <c r="A71" s="49">
        <v>41709</v>
      </c>
      <c r="B71" s="45" t="s">
        <v>1255</v>
      </c>
      <c r="C71" s="45" t="s">
        <v>1256</v>
      </c>
      <c r="D71" s="45" t="s">
        <v>47</v>
      </c>
      <c r="E71" s="48">
        <v>10</v>
      </c>
      <c r="F71" s="47">
        <v>116</v>
      </c>
      <c r="G71" s="65">
        <v>0</v>
      </c>
      <c r="H71" s="47">
        <v>101</v>
      </c>
      <c r="I71" s="45" t="s">
        <v>123</v>
      </c>
      <c r="J71" s="61">
        <v>13.2</v>
      </c>
      <c r="K71" s="45" t="s">
        <v>215</v>
      </c>
      <c r="L71" s="73">
        <v>31</v>
      </c>
      <c r="M71" s="69">
        <v>1.4</v>
      </c>
      <c r="N71" s="47">
        <v>44</v>
      </c>
      <c r="O71" s="45" t="s">
        <v>169</v>
      </c>
      <c r="P71" s="47">
        <v>10240</v>
      </c>
      <c r="Q71" s="48">
        <v>22</v>
      </c>
      <c r="R71" s="47">
        <v>10213</v>
      </c>
      <c r="S71" s="48">
        <v>16</v>
      </c>
      <c r="T71" s="48">
        <v>79</v>
      </c>
      <c r="U71" s="48">
        <v>86</v>
      </c>
      <c r="V71" s="45" t="s">
        <v>510</v>
      </c>
      <c r="W71" s="48">
        <v>73</v>
      </c>
      <c r="X71" s="45" t="s">
        <v>51</v>
      </c>
      <c r="Y71" s="78">
        <f t="shared" si="11"/>
        <v>0.13999999999999999</v>
      </c>
      <c r="Z71" s="78">
        <f t="shared" si="12"/>
        <v>0</v>
      </c>
      <c r="AA71" s="78">
        <f t="shared" si="13"/>
        <v>1.3199999999999998</v>
      </c>
      <c r="AB71" s="77">
        <f t="shared" si="14"/>
        <v>310</v>
      </c>
      <c r="AE71" t="s">
        <v>1264</v>
      </c>
      <c r="AF71">
        <f t="shared" si="15"/>
        <v>2.354609929078014</v>
      </c>
      <c r="AG71">
        <f t="shared" si="15"/>
        <v>3.3191489361702122</v>
      </c>
      <c r="AH71">
        <f t="shared" si="15"/>
        <v>0.79432624113475181</v>
      </c>
      <c r="AI71">
        <f t="shared" si="15"/>
        <v>0.1702127659574468</v>
      </c>
      <c r="AJ71">
        <f t="shared" si="15"/>
        <v>5.6737588652482268E-2</v>
      </c>
      <c r="AK71">
        <f t="shared" si="15"/>
        <v>0</v>
      </c>
      <c r="AL71">
        <f t="shared" si="15"/>
        <v>0</v>
      </c>
      <c r="AM71">
        <f t="shared" si="16"/>
        <v>6.6950354609929077</v>
      </c>
    </row>
    <row r="72" spans="1:39" x14ac:dyDescent="0.3">
      <c r="A72" s="49">
        <v>41710</v>
      </c>
      <c r="B72" s="45" t="s">
        <v>1255</v>
      </c>
      <c r="C72" s="45" t="s">
        <v>1256</v>
      </c>
      <c r="D72" s="45" t="s">
        <v>47</v>
      </c>
      <c r="E72" s="48">
        <v>10</v>
      </c>
      <c r="F72" s="47">
        <v>114</v>
      </c>
      <c r="G72" s="65">
        <v>0</v>
      </c>
      <c r="H72" s="47">
        <v>83</v>
      </c>
      <c r="I72" s="45" t="s">
        <v>258</v>
      </c>
      <c r="J72" s="61">
        <v>14.5</v>
      </c>
      <c r="K72" s="45" t="s">
        <v>158</v>
      </c>
      <c r="L72" s="73">
        <v>16</v>
      </c>
      <c r="M72" s="69">
        <v>1.1000000000000001</v>
      </c>
      <c r="N72" s="47">
        <v>47</v>
      </c>
      <c r="O72" s="45" t="s">
        <v>174</v>
      </c>
      <c r="P72" s="47">
        <v>10245</v>
      </c>
      <c r="Q72" s="48">
        <v>11</v>
      </c>
      <c r="R72" s="47">
        <v>10221</v>
      </c>
      <c r="S72" s="48">
        <v>17</v>
      </c>
      <c r="T72" s="48">
        <v>78</v>
      </c>
      <c r="U72" s="48">
        <v>87</v>
      </c>
      <c r="V72" s="45" t="s">
        <v>108</v>
      </c>
      <c r="W72" s="48">
        <v>71</v>
      </c>
      <c r="X72" s="45" t="s">
        <v>209</v>
      </c>
      <c r="Y72" s="78">
        <f t="shared" si="11"/>
        <v>0.11000000000000001</v>
      </c>
      <c r="Z72" s="78">
        <f t="shared" si="12"/>
        <v>0</v>
      </c>
      <c r="AA72" s="78">
        <f t="shared" si="13"/>
        <v>1.45</v>
      </c>
      <c r="AB72" s="77">
        <f t="shared" si="14"/>
        <v>160</v>
      </c>
      <c r="AE72" t="s">
        <v>1265</v>
      </c>
      <c r="AF72">
        <f t="shared" si="15"/>
        <v>0.51063829787234039</v>
      </c>
      <c r="AG72">
        <f t="shared" si="15"/>
        <v>0.28368794326241137</v>
      </c>
      <c r="AH72">
        <f t="shared" si="15"/>
        <v>5.6737588652482268E-2</v>
      </c>
      <c r="AI72">
        <f t="shared" si="15"/>
        <v>2.8368794326241134E-2</v>
      </c>
      <c r="AJ72">
        <f t="shared" si="15"/>
        <v>0</v>
      </c>
      <c r="AK72">
        <f t="shared" si="15"/>
        <v>0</v>
      </c>
      <c r="AL72">
        <f t="shared" si="15"/>
        <v>0</v>
      </c>
      <c r="AM72">
        <f t="shared" si="16"/>
        <v>0.87943262411347523</v>
      </c>
    </row>
    <row r="73" spans="1:39" x14ac:dyDescent="0.3">
      <c r="A73" s="49">
        <v>41711</v>
      </c>
      <c r="B73" s="45" t="s">
        <v>1255</v>
      </c>
      <c r="C73" s="45" t="s">
        <v>1256</v>
      </c>
      <c r="D73" s="45" t="s">
        <v>47</v>
      </c>
      <c r="E73" s="48">
        <v>10</v>
      </c>
      <c r="F73" s="47">
        <v>106</v>
      </c>
      <c r="G73" s="65">
        <v>0</v>
      </c>
      <c r="H73" s="47">
        <v>82</v>
      </c>
      <c r="I73" s="45" t="s">
        <v>163</v>
      </c>
      <c r="J73" s="61">
        <v>12.9</v>
      </c>
      <c r="K73" s="45" t="s">
        <v>98</v>
      </c>
      <c r="L73" s="73">
        <v>10</v>
      </c>
      <c r="M73" s="69">
        <v>2.2000000000000002</v>
      </c>
      <c r="N73" s="47">
        <v>67</v>
      </c>
      <c r="O73" s="45" t="s">
        <v>98</v>
      </c>
      <c r="P73" s="47">
        <v>10250</v>
      </c>
      <c r="Q73" s="48">
        <v>10</v>
      </c>
      <c r="R73" s="47">
        <v>10224</v>
      </c>
      <c r="S73" s="45" t="s">
        <v>116</v>
      </c>
      <c r="T73" s="48">
        <v>88</v>
      </c>
      <c r="U73" s="48">
        <v>92</v>
      </c>
      <c r="V73" s="45" t="s">
        <v>475</v>
      </c>
      <c r="W73" s="48">
        <v>82</v>
      </c>
      <c r="X73" s="45" t="s">
        <v>164</v>
      </c>
      <c r="Y73" s="78">
        <f t="shared" si="11"/>
        <v>0.22000000000000003</v>
      </c>
      <c r="Z73" s="78">
        <f t="shared" si="12"/>
        <v>0</v>
      </c>
      <c r="AA73" s="78">
        <f t="shared" si="13"/>
        <v>1.29</v>
      </c>
      <c r="AB73" s="77">
        <f t="shared" si="14"/>
        <v>100</v>
      </c>
      <c r="AE73" t="s">
        <v>1266</v>
      </c>
      <c r="AF73">
        <f t="shared" si="15"/>
        <v>0.28368794326241137</v>
      </c>
      <c r="AG73">
        <f t="shared" si="15"/>
        <v>0.1702127659574468</v>
      </c>
      <c r="AH73">
        <f t="shared" si="15"/>
        <v>2.8368794326241134E-2</v>
      </c>
      <c r="AI73">
        <f t="shared" si="15"/>
        <v>0</v>
      </c>
      <c r="AJ73">
        <f t="shared" si="15"/>
        <v>0</v>
      </c>
      <c r="AK73">
        <f t="shared" si="15"/>
        <v>0</v>
      </c>
      <c r="AL73">
        <f t="shared" si="15"/>
        <v>0</v>
      </c>
      <c r="AM73">
        <f t="shared" si="16"/>
        <v>0.48226950354609927</v>
      </c>
    </row>
    <row r="74" spans="1:39" x14ac:dyDescent="0.3">
      <c r="A74" s="49">
        <v>41712</v>
      </c>
      <c r="B74" s="45" t="s">
        <v>1255</v>
      </c>
      <c r="C74" s="45" t="s">
        <v>1256</v>
      </c>
      <c r="D74" s="45" t="s">
        <v>47</v>
      </c>
      <c r="E74" s="48">
        <v>10</v>
      </c>
      <c r="F74" s="47">
        <v>112</v>
      </c>
      <c r="G74" s="65">
        <v>0</v>
      </c>
      <c r="H74" s="47">
        <v>76</v>
      </c>
      <c r="I74" s="45" t="s">
        <v>537</v>
      </c>
      <c r="J74" s="61">
        <v>14.7</v>
      </c>
      <c r="K74" s="45" t="s">
        <v>388</v>
      </c>
      <c r="L74" s="73">
        <v>32</v>
      </c>
      <c r="M74" s="69">
        <v>1.4</v>
      </c>
      <c r="N74" s="47">
        <v>53</v>
      </c>
      <c r="O74" s="45" t="s">
        <v>182</v>
      </c>
      <c r="P74" s="47">
        <v>10296</v>
      </c>
      <c r="Q74" s="45" t="s">
        <v>51</v>
      </c>
      <c r="R74" s="47">
        <v>10234</v>
      </c>
      <c r="S74" s="45" t="s">
        <v>218</v>
      </c>
      <c r="T74" s="48">
        <v>83</v>
      </c>
      <c r="U74" s="48">
        <v>88</v>
      </c>
      <c r="V74" s="45" t="s">
        <v>51</v>
      </c>
      <c r="W74" s="48">
        <v>78</v>
      </c>
      <c r="X74" s="45" t="s">
        <v>143</v>
      </c>
      <c r="Y74" s="78">
        <f t="shared" si="11"/>
        <v>0.13999999999999999</v>
      </c>
      <c r="Z74" s="78">
        <f t="shared" si="12"/>
        <v>0</v>
      </c>
      <c r="AA74" s="78">
        <f t="shared" si="13"/>
        <v>1.47</v>
      </c>
      <c r="AB74" s="77">
        <f t="shared" si="14"/>
        <v>320</v>
      </c>
      <c r="AE74" t="s">
        <v>1267</v>
      </c>
      <c r="AF74">
        <f t="shared" si="15"/>
        <v>0.36879432624113473</v>
      </c>
      <c r="AG74">
        <f t="shared" si="15"/>
        <v>0.19858156028368795</v>
      </c>
      <c r="AH74">
        <f t="shared" si="15"/>
        <v>0</v>
      </c>
      <c r="AI74">
        <f t="shared" si="15"/>
        <v>0</v>
      </c>
      <c r="AJ74">
        <f t="shared" si="15"/>
        <v>0</v>
      </c>
      <c r="AK74">
        <f t="shared" si="15"/>
        <v>0</v>
      </c>
      <c r="AL74">
        <f t="shared" si="15"/>
        <v>0</v>
      </c>
      <c r="AM74">
        <f t="shared" si="16"/>
        <v>0.56737588652482263</v>
      </c>
    </row>
    <row r="75" spans="1:39" x14ac:dyDescent="0.3">
      <c r="A75" s="49">
        <v>41713</v>
      </c>
      <c r="B75" s="45" t="s">
        <v>1255</v>
      </c>
      <c r="C75" s="45" t="s">
        <v>1256</v>
      </c>
      <c r="D75" s="45" t="s">
        <v>47</v>
      </c>
      <c r="E75" s="48">
        <v>10</v>
      </c>
      <c r="F75" s="47">
        <v>104</v>
      </c>
      <c r="G75" s="65">
        <v>0</v>
      </c>
      <c r="H75" s="47">
        <v>81</v>
      </c>
      <c r="I75" s="45" t="s">
        <v>75</v>
      </c>
      <c r="J75" s="61">
        <v>12.6</v>
      </c>
      <c r="K75" s="45" t="s">
        <v>52</v>
      </c>
      <c r="L75" s="73">
        <v>29</v>
      </c>
      <c r="M75" s="69">
        <v>1.7</v>
      </c>
      <c r="N75" s="47">
        <v>58</v>
      </c>
      <c r="O75" s="45" t="s">
        <v>182</v>
      </c>
      <c r="P75" s="47">
        <v>10340</v>
      </c>
      <c r="Q75" s="48">
        <v>12</v>
      </c>
      <c r="R75" s="47">
        <v>10295</v>
      </c>
      <c r="S75" s="45" t="s">
        <v>1012</v>
      </c>
      <c r="T75" s="48">
        <v>77</v>
      </c>
      <c r="U75" s="48">
        <v>83</v>
      </c>
      <c r="V75" s="45" t="s">
        <v>51</v>
      </c>
      <c r="W75" s="48">
        <v>71</v>
      </c>
      <c r="X75" s="45" t="s">
        <v>433</v>
      </c>
      <c r="Y75" s="78">
        <f t="shared" si="11"/>
        <v>0.16999999999999998</v>
      </c>
      <c r="Z75" s="78">
        <f t="shared" si="12"/>
        <v>0</v>
      </c>
      <c r="AA75" s="78">
        <f t="shared" si="13"/>
        <v>1.26</v>
      </c>
      <c r="AB75" s="77">
        <f t="shared" si="14"/>
        <v>290</v>
      </c>
      <c r="AE75" t="s">
        <v>1268</v>
      </c>
      <c r="AF75">
        <f t="shared" si="15"/>
        <v>1.5886524822695036</v>
      </c>
      <c r="AG75">
        <f t="shared" si="15"/>
        <v>0.3971631205673759</v>
      </c>
      <c r="AH75">
        <f t="shared" si="15"/>
        <v>0</v>
      </c>
      <c r="AI75">
        <f t="shared" si="15"/>
        <v>0</v>
      </c>
      <c r="AJ75">
        <f t="shared" si="15"/>
        <v>0</v>
      </c>
      <c r="AK75">
        <f t="shared" si="15"/>
        <v>0</v>
      </c>
      <c r="AL75">
        <f t="shared" si="15"/>
        <v>0</v>
      </c>
      <c r="AM75">
        <f t="shared" si="16"/>
        <v>1.9858156028368796</v>
      </c>
    </row>
    <row r="76" spans="1:39" x14ac:dyDescent="0.3">
      <c r="A76" s="49">
        <v>41714</v>
      </c>
      <c r="B76" s="45" t="s">
        <v>1255</v>
      </c>
      <c r="C76" s="45" t="s">
        <v>1256</v>
      </c>
      <c r="D76" s="45" t="s">
        <v>47</v>
      </c>
      <c r="E76" s="48">
        <v>10</v>
      </c>
      <c r="F76" s="47">
        <v>104</v>
      </c>
      <c r="G76" s="65">
        <v>0</v>
      </c>
      <c r="H76" s="47">
        <v>70</v>
      </c>
      <c r="I76" s="45" t="s">
        <v>74</v>
      </c>
      <c r="J76" s="61">
        <v>13.9</v>
      </c>
      <c r="K76" s="45" t="s">
        <v>121</v>
      </c>
      <c r="L76" s="73">
        <v>12</v>
      </c>
      <c r="M76" s="69">
        <v>3.9</v>
      </c>
      <c r="N76" s="47">
        <v>108</v>
      </c>
      <c r="O76" s="45" t="s">
        <v>370</v>
      </c>
      <c r="P76" s="47">
        <v>10325</v>
      </c>
      <c r="Q76" s="45" t="s">
        <v>1012</v>
      </c>
      <c r="R76" s="47">
        <v>10234</v>
      </c>
      <c r="S76" s="48">
        <v>24</v>
      </c>
      <c r="T76" s="48">
        <v>78</v>
      </c>
      <c r="U76" s="48">
        <v>85</v>
      </c>
      <c r="V76" s="45" t="s">
        <v>51</v>
      </c>
      <c r="W76" s="48">
        <v>68</v>
      </c>
      <c r="X76" s="45" t="s">
        <v>51</v>
      </c>
      <c r="Y76" s="78">
        <f t="shared" si="11"/>
        <v>0.39</v>
      </c>
      <c r="Z76" s="78">
        <f t="shared" si="12"/>
        <v>0</v>
      </c>
      <c r="AA76" s="78">
        <f t="shared" si="13"/>
        <v>1.3900000000000001</v>
      </c>
      <c r="AB76" s="77">
        <f t="shared" si="14"/>
        <v>120</v>
      </c>
      <c r="AE76" t="s">
        <v>1269</v>
      </c>
      <c r="AF76">
        <f t="shared" si="15"/>
        <v>2.8368794326241136</v>
      </c>
      <c r="AG76">
        <f t="shared" si="15"/>
        <v>0.87943262411347511</v>
      </c>
      <c r="AH76">
        <f t="shared" si="15"/>
        <v>0.19858156028368795</v>
      </c>
      <c r="AI76">
        <f t="shared" si="15"/>
        <v>5.6737588652482268E-2</v>
      </c>
      <c r="AJ76">
        <f t="shared" si="15"/>
        <v>0</v>
      </c>
      <c r="AK76">
        <f t="shared" si="15"/>
        <v>0</v>
      </c>
      <c r="AL76">
        <f t="shared" si="15"/>
        <v>0</v>
      </c>
      <c r="AM76">
        <f t="shared" si="16"/>
        <v>3.9716312056737588</v>
      </c>
    </row>
    <row r="77" spans="1:39" x14ac:dyDescent="0.3">
      <c r="A77" s="49">
        <v>41715</v>
      </c>
      <c r="B77" s="45" t="s">
        <v>1255</v>
      </c>
      <c r="C77" s="45" t="s">
        <v>1256</v>
      </c>
      <c r="D77" s="45" t="s">
        <v>47</v>
      </c>
      <c r="E77" s="48">
        <v>10</v>
      </c>
      <c r="F77" s="47">
        <v>112</v>
      </c>
      <c r="G77" s="65">
        <v>0</v>
      </c>
      <c r="H77" s="47">
        <v>75</v>
      </c>
      <c r="I77" s="45" t="s">
        <v>318</v>
      </c>
      <c r="J77" s="61">
        <v>14.8</v>
      </c>
      <c r="K77" s="45" t="s">
        <v>164</v>
      </c>
      <c r="L77" s="73">
        <v>11</v>
      </c>
      <c r="M77" s="69">
        <v>2.5</v>
      </c>
      <c r="N77" s="47">
        <v>58</v>
      </c>
      <c r="O77" s="45" t="s">
        <v>520</v>
      </c>
      <c r="P77" s="47">
        <v>10234</v>
      </c>
      <c r="Q77" s="45" t="s">
        <v>1012</v>
      </c>
      <c r="R77" s="47">
        <v>10194</v>
      </c>
      <c r="S77" s="48">
        <v>16</v>
      </c>
      <c r="T77" s="48">
        <v>79</v>
      </c>
      <c r="U77" s="48">
        <v>87</v>
      </c>
      <c r="V77" s="45" t="s">
        <v>644</v>
      </c>
      <c r="W77" s="48">
        <v>69</v>
      </c>
      <c r="X77" s="45" t="s">
        <v>133</v>
      </c>
      <c r="Y77" s="78">
        <f t="shared" si="11"/>
        <v>0.25</v>
      </c>
      <c r="Z77" s="78">
        <f t="shared" si="12"/>
        <v>0</v>
      </c>
      <c r="AA77" s="78">
        <f t="shared" si="13"/>
        <v>1.48</v>
      </c>
      <c r="AB77" s="77">
        <f t="shared" si="14"/>
        <v>110</v>
      </c>
      <c r="AE77" t="s">
        <v>1270</v>
      </c>
      <c r="AF77">
        <f t="shared" si="15"/>
        <v>2.666666666666667</v>
      </c>
      <c r="AG77">
        <f t="shared" si="15"/>
        <v>1.1631205673758864</v>
      </c>
      <c r="AH77">
        <f t="shared" si="15"/>
        <v>0.1702127659574468</v>
      </c>
      <c r="AI77">
        <f t="shared" si="15"/>
        <v>5.6737588652482268E-2</v>
      </c>
      <c r="AJ77">
        <f t="shared" si="15"/>
        <v>2.8368794326241134E-2</v>
      </c>
      <c r="AK77">
        <f t="shared" si="15"/>
        <v>0</v>
      </c>
      <c r="AL77">
        <f t="shared" si="15"/>
        <v>0</v>
      </c>
      <c r="AM77">
        <f t="shared" si="16"/>
        <v>4.0851063829787231</v>
      </c>
    </row>
    <row r="78" spans="1:39" x14ac:dyDescent="0.3">
      <c r="A78" s="49">
        <v>41716</v>
      </c>
      <c r="B78" s="45" t="s">
        <v>1255</v>
      </c>
      <c r="C78" s="45" t="s">
        <v>1256</v>
      </c>
      <c r="D78" s="45" t="s">
        <v>47</v>
      </c>
      <c r="E78" s="48">
        <v>10</v>
      </c>
      <c r="F78" s="47">
        <v>113</v>
      </c>
      <c r="G78" s="65">
        <v>0.8</v>
      </c>
      <c r="H78" s="47">
        <v>102</v>
      </c>
      <c r="I78" s="45" t="s">
        <v>51</v>
      </c>
      <c r="J78" s="61">
        <v>12.4</v>
      </c>
      <c r="K78" s="45" t="s">
        <v>51</v>
      </c>
      <c r="L78" s="73">
        <v>26</v>
      </c>
      <c r="M78" s="69">
        <v>2.5</v>
      </c>
      <c r="N78" s="47">
        <v>75</v>
      </c>
      <c r="O78" s="45" t="s">
        <v>232</v>
      </c>
      <c r="P78" s="47">
        <v>10294</v>
      </c>
      <c r="Q78" s="48">
        <v>21</v>
      </c>
      <c r="R78" s="47">
        <v>10224</v>
      </c>
      <c r="S78" s="45" t="s">
        <v>116</v>
      </c>
      <c r="T78" s="48">
        <v>82</v>
      </c>
      <c r="U78" s="48">
        <v>89</v>
      </c>
      <c r="V78" s="45" t="s">
        <v>94</v>
      </c>
      <c r="W78" s="48">
        <v>75</v>
      </c>
      <c r="X78" s="45" t="s">
        <v>258</v>
      </c>
      <c r="Y78" s="78">
        <f t="shared" si="11"/>
        <v>0.25</v>
      </c>
      <c r="Z78" s="78">
        <f t="shared" si="12"/>
        <v>0.08</v>
      </c>
      <c r="AA78" s="78">
        <f t="shared" si="13"/>
        <v>1.24</v>
      </c>
      <c r="AB78" s="77">
        <f t="shared" si="14"/>
        <v>260</v>
      </c>
      <c r="AE78" t="s">
        <v>1271</v>
      </c>
      <c r="AF78">
        <f t="shared" si="15"/>
        <v>7.0070921985815602</v>
      </c>
      <c r="AG78">
        <f t="shared" si="15"/>
        <v>7.3191489361702127</v>
      </c>
      <c r="AH78">
        <f t="shared" si="15"/>
        <v>2.4680851063829787</v>
      </c>
      <c r="AI78">
        <f t="shared" si="15"/>
        <v>0.45390070921985815</v>
      </c>
      <c r="AJ78">
        <f t="shared" si="15"/>
        <v>8.5106382978723402E-2</v>
      </c>
      <c r="AK78">
        <f t="shared" si="15"/>
        <v>0</v>
      </c>
      <c r="AL78">
        <f t="shared" si="15"/>
        <v>0</v>
      </c>
      <c r="AM78">
        <f t="shared" si="16"/>
        <v>17.333333333333332</v>
      </c>
    </row>
    <row r="79" spans="1:39" x14ac:dyDescent="0.3">
      <c r="A79" s="49">
        <v>41717</v>
      </c>
      <c r="B79" s="45" t="s">
        <v>1255</v>
      </c>
      <c r="C79" s="45" t="s">
        <v>1256</v>
      </c>
      <c r="D79" s="45" t="s">
        <v>47</v>
      </c>
      <c r="E79" s="48">
        <v>10</v>
      </c>
      <c r="F79" s="47">
        <v>106</v>
      </c>
      <c r="G79" s="65">
        <v>0</v>
      </c>
      <c r="H79" s="47">
        <v>78</v>
      </c>
      <c r="I79" s="45" t="s">
        <v>88</v>
      </c>
      <c r="J79" s="61">
        <v>13.3</v>
      </c>
      <c r="K79" s="45" t="s">
        <v>169</v>
      </c>
      <c r="L79" s="73">
        <v>11</v>
      </c>
      <c r="M79" s="69">
        <v>6.4</v>
      </c>
      <c r="N79" s="47">
        <v>136</v>
      </c>
      <c r="O79" s="45" t="s">
        <v>146</v>
      </c>
      <c r="P79" s="47">
        <v>10289</v>
      </c>
      <c r="Q79" s="45" t="s">
        <v>1012</v>
      </c>
      <c r="R79" s="47">
        <v>10174</v>
      </c>
      <c r="S79" s="48">
        <v>24</v>
      </c>
      <c r="T79" s="48">
        <v>77</v>
      </c>
      <c r="U79" s="48">
        <v>86</v>
      </c>
      <c r="V79" s="45" t="s">
        <v>51</v>
      </c>
      <c r="W79" s="48">
        <v>70</v>
      </c>
      <c r="X79" s="45" t="s">
        <v>307</v>
      </c>
      <c r="Y79" s="78">
        <f t="shared" si="11"/>
        <v>0.64</v>
      </c>
      <c r="Z79" s="78">
        <f t="shared" si="12"/>
        <v>0</v>
      </c>
      <c r="AA79" s="78">
        <f t="shared" si="13"/>
        <v>1.33</v>
      </c>
      <c r="AB79" s="77">
        <f t="shared" si="14"/>
        <v>110</v>
      </c>
      <c r="AE79" t="s">
        <v>1272</v>
      </c>
      <c r="AF79">
        <f t="shared" si="15"/>
        <v>6.2978723404255321</v>
      </c>
      <c r="AG79">
        <f t="shared" si="15"/>
        <v>8.5390070921985828</v>
      </c>
      <c r="AH79">
        <f t="shared" si="15"/>
        <v>2.666666666666667</v>
      </c>
      <c r="AI79">
        <f t="shared" si="15"/>
        <v>0.53900709219858156</v>
      </c>
      <c r="AJ79">
        <f t="shared" si="15"/>
        <v>0</v>
      </c>
      <c r="AK79">
        <f t="shared" si="15"/>
        <v>0</v>
      </c>
      <c r="AL79">
        <f t="shared" si="15"/>
        <v>0</v>
      </c>
      <c r="AM79">
        <f t="shared" si="16"/>
        <v>18.042553191489365</v>
      </c>
    </row>
    <row r="80" spans="1:39" x14ac:dyDescent="0.3">
      <c r="A80" s="49">
        <v>41718</v>
      </c>
      <c r="B80" s="45" t="s">
        <v>1255</v>
      </c>
      <c r="C80" s="45" t="s">
        <v>1256</v>
      </c>
      <c r="D80" s="45" t="s">
        <v>47</v>
      </c>
      <c r="E80" s="48">
        <v>10</v>
      </c>
      <c r="F80" s="45"/>
      <c r="G80" s="65">
        <v>0</v>
      </c>
      <c r="H80" s="45"/>
      <c r="I80" s="45"/>
      <c r="J80" s="61">
        <v>0</v>
      </c>
      <c r="K80" s="45"/>
      <c r="L80" s="72"/>
      <c r="M80" s="69">
        <v>0</v>
      </c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78">
        <f t="shared" si="11"/>
        <v>0</v>
      </c>
      <c r="Z80" s="78">
        <f t="shared" si="12"/>
        <v>0</v>
      </c>
      <c r="AA80" s="78">
        <f t="shared" si="13"/>
        <v>0</v>
      </c>
      <c r="AB80" s="77">
        <f t="shared" si="14"/>
        <v>0</v>
      </c>
      <c r="AE80" t="s">
        <v>1273</v>
      </c>
      <c r="AF80">
        <f t="shared" si="15"/>
        <v>4.5957446808510642</v>
      </c>
      <c r="AG80">
        <f t="shared" si="15"/>
        <v>4.5673758865248226</v>
      </c>
      <c r="AH80">
        <f t="shared" si="15"/>
        <v>1.2198581560283688</v>
      </c>
      <c r="AI80">
        <f t="shared" si="15"/>
        <v>0.31205673758865249</v>
      </c>
      <c r="AJ80">
        <f t="shared" si="15"/>
        <v>2.8368794326241134E-2</v>
      </c>
      <c r="AK80">
        <f t="shared" si="15"/>
        <v>0</v>
      </c>
      <c r="AL80">
        <f t="shared" si="15"/>
        <v>0</v>
      </c>
      <c r="AM80">
        <f t="shared" si="16"/>
        <v>10.723404255319149</v>
      </c>
    </row>
    <row r="81" spans="1:39" x14ac:dyDescent="0.3">
      <c r="A81" s="49">
        <v>41719</v>
      </c>
      <c r="B81" s="45" t="s">
        <v>1255</v>
      </c>
      <c r="C81" s="45" t="s">
        <v>1256</v>
      </c>
      <c r="D81" s="45" t="s">
        <v>47</v>
      </c>
      <c r="E81" s="48">
        <v>10</v>
      </c>
      <c r="F81" s="47">
        <v>114</v>
      </c>
      <c r="G81" s="65">
        <v>2.2000000000000002</v>
      </c>
      <c r="H81" s="47">
        <v>100</v>
      </c>
      <c r="I81" s="45" t="s">
        <v>585</v>
      </c>
      <c r="J81" s="61">
        <v>12.9</v>
      </c>
      <c r="K81" s="45" t="s">
        <v>171</v>
      </c>
      <c r="L81" s="73">
        <v>30</v>
      </c>
      <c r="M81" s="69">
        <v>1.4</v>
      </c>
      <c r="N81" s="47">
        <v>94</v>
      </c>
      <c r="O81" s="45" t="s">
        <v>164</v>
      </c>
      <c r="P81" s="47">
        <v>10174</v>
      </c>
      <c r="Q81" s="48">
        <v>10</v>
      </c>
      <c r="R81" s="47">
        <v>10142</v>
      </c>
      <c r="S81" s="48">
        <v>24</v>
      </c>
      <c r="T81" s="48">
        <v>87</v>
      </c>
      <c r="U81" s="48">
        <v>90</v>
      </c>
      <c r="V81" s="45" t="s">
        <v>182</v>
      </c>
      <c r="W81" s="48">
        <v>78</v>
      </c>
      <c r="X81" s="45" t="s">
        <v>146</v>
      </c>
      <c r="Y81" s="78">
        <f t="shared" si="11"/>
        <v>0.13999999999999999</v>
      </c>
      <c r="Z81" s="78">
        <f t="shared" si="12"/>
        <v>0.22000000000000003</v>
      </c>
      <c r="AA81" s="78">
        <f t="shared" si="13"/>
        <v>1.29</v>
      </c>
      <c r="AB81" s="77">
        <f t="shared" si="14"/>
        <v>300</v>
      </c>
      <c r="AE81" t="s">
        <v>1274</v>
      </c>
      <c r="AF81">
        <f t="shared" si="15"/>
        <v>1.2198581560283688</v>
      </c>
      <c r="AG81">
        <f t="shared" si="15"/>
        <v>1.5602836879432624</v>
      </c>
      <c r="AH81">
        <f t="shared" si="15"/>
        <v>0.28368794326241137</v>
      </c>
      <c r="AI81">
        <f t="shared" si="15"/>
        <v>0</v>
      </c>
      <c r="AJ81">
        <f t="shared" si="15"/>
        <v>0</v>
      </c>
      <c r="AK81">
        <f t="shared" si="15"/>
        <v>0</v>
      </c>
      <c r="AL81">
        <f t="shared" si="15"/>
        <v>0</v>
      </c>
      <c r="AM81">
        <f t="shared" si="16"/>
        <v>3.0638297872340425</v>
      </c>
    </row>
    <row r="82" spans="1:39" x14ac:dyDescent="0.3">
      <c r="A82" s="49">
        <v>41720</v>
      </c>
      <c r="B82" s="45" t="s">
        <v>1255</v>
      </c>
      <c r="C82" s="45" t="s">
        <v>1256</v>
      </c>
      <c r="D82" s="45" t="s">
        <v>47</v>
      </c>
      <c r="E82" s="48">
        <v>10</v>
      </c>
      <c r="F82" s="47">
        <v>90</v>
      </c>
      <c r="G82" s="65">
        <v>10</v>
      </c>
      <c r="H82" s="47">
        <v>60</v>
      </c>
      <c r="I82" s="45" t="s">
        <v>100</v>
      </c>
      <c r="J82" s="61">
        <v>12.1</v>
      </c>
      <c r="K82" s="45" t="s">
        <v>95</v>
      </c>
      <c r="L82" s="73">
        <v>30</v>
      </c>
      <c r="M82" s="69">
        <v>6.1</v>
      </c>
      <c r="N82" s="47">
        <v>192</v>
      </c>
      <c r="O82" s="45" t="s">
        <v>301</v>
      </c>
      <c r="P82" s="47">
        <v>10180</v>
      </c>
      <c r="Q82" s="48">
        <v>20</v>
      </c>
      <c r="R82" s="47">
        <v>10118</v>
      </c>
      <c r="S82" s="45" t="s">
        <v>102</v>
      </c>
      <c r="T82" s="48">
        <v>71</v>
      </c>
      <c r="U82" s="48">
        <v>84</v>
      </c>
      <c r="V82" s="45" t="s">
        <v>100</v>
      </c>
      <c r="W82" s="48">
        <v>55</v>
      </c>
      <c r="X82" s="45" t="s">
        <v>146</v>
      </c>
      <c r="Y82" s="78">
        <f t="shared" si="11"/>
        <v>0.61</v>
      </c>
      <c r="Z82" s="78">
        <f t="shared" si="12"/>
        <v>1</v>
      </c>
      <c r="AA82" s="78">
        <f t="shared" si="13"/>
        <v>1.21</v>
      </c>
      <c r="AB82" s="77">
        <f t="shared" si="14"/>
        <v>300</v>
      </c>
      <c r="AE82" t="s">
        <v>1275</v>
      </c>
      <c r="AF82">
        <f>SUM(AF66:AF81)</f>
        <v>40.907801418439711</v>
      </c>
      <c r="AG82">
        <f>SUM(AG66:AG81)</f>
        <v>43.801418439716315</v>
      </c>
      <c r="AH82">
        <f t="shared" ref="AH82:AK82" si="17">SUM(AH66:AH81)</f>
        <v>12.170212765957448</v>
      </c>
      <c r="AI82">
        <f t="shared" si="17"/>
        <v>2.6382978723404258</v>
      </c>
      <c r="AJ82">
        <f t="shared" si="17"/>
        <v>0.45390070921985815</v>
      </c>
      <c r="AK82">
        <f t="shared" si="17"/>
        <v>2.8368794326241134E-2</v>
      </c>
      <c r="AL82">
        <v>0</v>
      </c>
    </row>
    <row r="83" spans="1:39" x14ac:dyDescent="0.3">
      <c r="A83" s="49">
        <v>41721</v>
      </c>
      <c r="B83" s="45" t="s">
        <v>1255</v>
      </c>
      <c r="C83" s="45" t="s">
        <v>1256</v>
      </c>
      <c r="D83" s="45" t="s">
        <v>47</v>
      </c>
      <c r="E83" s="48">
        <v>10</v>
      </c>
      <c r="F83" s="47">
        <v>84</v>
      </c>
      <c r="G83" s="65">
        <v>1</v>
      </c>
      <c r="H83" s="47">
        <v>50</v>
      </c>
      <c r="I83" s="45" t="s">
        <v>100</v>
      </c>
      <c r="J83" s="61">
        <v>11.8</v>
      </c>
      <c r="K83" s="45" t="s">
        <v>260</v>
      </c>
      <c r="L83" s="73">
        <v>24</v>
      </c>
      <c r="M83" s="69">
        <v>3.6</v>
      </c>
      <c r="N83" s="47">
        <v>169</v>
      </c>
      <c r="O83" s="45" t="s">
        <v>510</v>
      </c>
      <c r="P83" s="47">
        <v>10216</v>
      </c>
      <c r="Q83" s="48">
        <v>12</v>
      </c>
      <c r="R83" s="47">
        <v>10165</v>
      </c>
      <c r="S83" s="45" t="s">
        <v>84</v>
      </c>
      <c r="T83" s="48">
        <v>60</v>
      </c>
      <c r="U83" s="48">
        <v>85</v>
      </c>
      <c r="V83" s="45" t="s">
        <v>80</v>
      </c>
      <c r="W83" s="48">
        <v>51</v>
      </c>
      <c r="X83" s="45" t="s">
        <v>206</v>
      </c>
      <c r="Y83" s="78">
        <f t="shared" si="11"/>
        <v>0.36</v>
      </c>
      <c r="Z83" s="78">
        <f t="shared" si="12"/>
        <v>0.1</v>
      </c>
      <c r="AA83" s="78">
        <f t="shared" si="13"/>
        <v>1.1800000000000002</v>
      </c>
      <c r="AB83" s="77">
        <f t="shared" si="14"/>
        <v>240</v>
      </c>
    </row>
    <row r="84" spans="1:39" x14ac:dyDescent="0.3">
      <c r="A84" s="49">
        <v>41722</v>
      </c>
      <c r="B84" s="45" t="s">
        <v>1255</v>
      </c>
      <c r="C84" s="45" t="s">
        <v>1256</v>
      </c>
      <c r="D84" s="45" t="s">
        <v>47</v>
      </c>
      <c r="E84" s="48">
        <v>10</v>
      </c>
      <c r="F84" s="47">
        <v>98</v>
      </c>
      <c r="G84" s="65">
        <v>4.5999999999999996</v>
      </c>
      <c r="H84" s="47">
        <v>49</v>
      </c>
      <c r="I84" s="45" t="s">
        <v>70</v>
      </c>
      <c r="J84" s="61">
        <v>14.7</v>
      </c>
      <c r="K84" s="45" t="s">
        <v>64</v>
      </c>
      <c r="L84" s="73">
        <v>30</v>
      </c>
      <c r="M84" s="69">
        <v>5</v>
      </c>
      <c r="N84" s="47">
        <v>175</v>
      </c>
      <c r="O84" s="45" t="s">
        <v>50</v>
      </c>
      <c r="P84" s="47">
        <v>10209</v>
      </c>
      <c r="Q84" s="48">
        <v>22</v>
      </c>
      <c r="R84" s="47">
        <v>10113</v>
      </c>
      <c r="S84" s="45" t="s">
        <v>289</v>
      </c>
      <c r="T84" s="48">
        <v>76</v>
      </c>
      <c r="U84" s="48">
        <v>87</v>
      </c>
      <c r="V84" s="45" t="s">
        <v>117</v>
      </c>
      <c r="W84" s="48">
        <v>52</v>
      </c>
      <c r="X84" s="45" t="s">
        <v>61</v>
      </c>
      <c r="Y84" s="78">
        <f t="shared" si="11"/>
        <v>0.5</v>
      </c>
      <c r="Z84" s="78">
        <f t="shared" si="12"/>
        <v>0.45999999999999996</v>
      </c>
      <c r="AA84" s="78">
        <f t="shared" si="13"/>
        <v>1.47</v>
      </c>
      <c r="AB84" s="77">
        <f t="shared" si="14"/>
        <v>300</v>
      </c>
    </row>
    <row r="85" spans="1:39" x14ac:dyDescent="0.3">
      <c r="A85" s="49">
        <v>41723</v>
      </c>
      <c r="B85" s="45" t="s">
        <v>1255</v>
      </c>
      <c r="C85" s="45" t="s">
        <v>1256</v>
      </c>
      <c r="D85" s="45" t="s">
        <v>47</v>
      </c>
      <c r="E85" s="48">
        <v>10</v>
      </c>
      <c r="F85" s="47">
        <v>106</v>
      </c>
      <c r="G85" s="65">
        <v>25.2</v>
      </c>
      <c r="H85" s="47">
        <v>62</v>
      </c>
      <c r="I85" s="45" t="s">
        <v>162</v>
      </c>
      <c r="J85" s="61">
        <v>15</v>
      </c>
      <c r="K85" s="45" t="s">
        <v>65</v>
      </c>
      <c r="L85" s="73">
        <v>31</v>
      </c>
      <c r="M85" s="69">
        <v>7.2</v>
      </c>
      <c r="N85" s="47">
        <v>292</v>
      </c>
      <c r="O85" s="45" t="s">
        <v>226</v>
      </c>
      <c r="P85" s="47">
        <v>10208</v>
      </c>
      <c r="Q85" s="45" t="s">
        <v>1012</v>
      </c>
      <c r="R85" s="47">
        <v>10118</v>
      </c>
      <c r="S85" s="45" t="s">
        <v>289</v>
      </c>
      <c r="T85" s="48">
        <v>64</v>
      </c>
      <c r="U85" s="48">
        <v>87</v>
      </c>
      <c r="V85" s="45" t="s">
        <v>162</v>
      </c>
      <c r="W85" s="48">
        <v>34</v>
      </c>
      <c r="X85" s="45" t="s">
        <v>475</v>
      </c>
      <c r="Y85" s="78">
        <f t="shared" si="11"/>
        <v>0.72</v>
      </c>
      <c r="Z85" s="78">
        <f t="shared" si="12"/>
        <v>2.52</v>
      </c>
      <c r="AA85" s="78">
        <f t="shared" si="13"/>
        <v>1.5</v>
      </c>
      <c r="AB85" s="77">
        <f t="shared" si="14"/>
        <v>310</v>
      </c>
    </row>
    <row r="86" spans="1:39" x14ac:dyDescent="0.3">
      <c r="A86" s="49">
        <v>41724</v>
      </c>
      <c r="B86" s="45" t="s">
        <v>1255</v>
      </c>
      <c r="C86" s="45" t="s">
        <v>1256</v>
      </c>
      <c r="D86" s="45" t="s">
        <v>47</v>
      </c>
      <c r="E86" s="48">
        <v>10</v>
      </c>
      <c r="F86" s="47">
        <v>94</v>
      </c>
      <c r="G86" s="65">
        <v>13.4</v>
      </c>
      <c r="H86" s="47">
        <v>77</v>
      </c>
      <c r="I86" s="45" t="s">
        <v>146</v>
      </c>
      <c r="J86" s="61">
        <v>11.2</v>
      </c>
      <c r="K86" s="45" t="s">
        <v>113</v>
      </c>
      <c r="L86" s="73">
        <v>0</v>
      </c>
      <c r="M86" s="69">
        <v>4.7</v>
      </c>
      <c r="N86" s="47">
        <v>169</v>
      </c>
      <c r="O86" s="45" t="s">
        <v>51</v>
      </c>
      <c r="P86" s="47">
        <v>10191</v>
      </c>
      <c r="Q86" s="48">
        <v>11</v>
      </c>
      <c r="R86" s="47">
        <v>10143</v>
      </c>
      <c r="S86" s="45" t="s">
        <v>1012</v>
      </c>
      <c r="T86" s="48">
        <v>73</v>
      </c>
      <c r="U86" s="48">
        <v>88</v>
      </c>
      <c r="V86" s="45" t="s">
        <v>195</v>
      </c>
      <c r="W86" s="48">
        <v>65</v>
      </c>
      <c r="X86" s="45" t="s">
        <v>111</v>
      </c>
      <c r="Y86" s="78">
        <f t="shared" si="11"/>
        <v>0.47000000000000003</v>
      </c>
      <c r="Z86" s="78">
        <f t="shared" si="12"/>
        <v>1.34</v>
      </c>
      <c r="AA86" s="78">
        <f t="shared" si="13"/>
        <v>1.1199999999999999</v>
      </c>
      <c r="AB86" s="77">
        <f t="shared" si="14"/>
        <v>0</v>
      </c>
    </row>
    <row r="87" spans="1:39" x14ac:dyDescent="0.3">
      <c r="A87" s="49">
        <v>41725</v>
      </c>
      <c r="B87" s="45" t="s">
        <v>1255</v>
      </c>
      <c r="C87" s="45" t="s">
        <v>1256</v>
      </c>
      <c r="D87" s="45" t="s">
        <v>47</v>
      </c>
      <c r="E87" s="48">
        <v>10</v>
      </c>
      <c r="F87" s="47">
        <v>102</v>
      </c>
      <c r="G87" s="65">
        <v>0.2</v>
      </c>
      <c r="H87" s="47">
        <v>76</v>
      </c>
      <c r="I87" s="45" t="s">
        <v>74</v>
      </c>
      <c r="J87" s="61">
        <v>12.7</v>
      </c>
      <c r="K87" s="45" t="s">
        <v>121</v>
      </c>
      <c r="L87" s="73">
        <v>12</v>
      </c>
      <c r="M87" s="69">
        <v>2.2000000000000002</v>
      </c>
      <c r="N87" s="47">
        <v>83</v>
      </c>
      <c r="O87" s="45" t="s">
        <v>763</v>
      </c>
      <c r="P87" s="47">
        <v>10162</v>
      </c>
      <c r="Q87" s="45" t="s">
        <v>1012</v>
      </c>
      <c r="R87" s="47">
        <v>10070</v>
      </c>
      <c r="S87" s="48">
        <v>17</v>
      </c>
      <c r="T87" s="48">
        <v>62</v>
      </c>
      <c r="U87" s="48">
        <v>79</v>
      </c>
      <c r="V87" s="45" t="s">
        <v>80</v>
      </c>
      <c r="W87" s="48">
        <v>49</v>
      </c>
      <c r="X87" s="45" t="s">
        <v>91</v>
      </c>
      <c r="Y87" s="78">
        <f t="shared" si="11"/>
        <v>0.22000000000000003</v>
      </c>
      <c r="Z87" s="78">
        <f t="shared" si="12"/>
        <v>0.02</v>
      </c>
      <c r="AA87" s="78">
        <f t="shared" si="13"/>
        <v>1.27</v>
      </c>
      <c r="AB87" s="77">
        <f t="shared" si="14"/>
        <v>120</v>
      </c>
    </row>
    <row r="88" spans="1:39" x14ac:dyDescent="0.3">
      <c r="A88" s="49">
        <v>41726</v>
      </c>
      <c r="B88" s="45" t="s">
        <v>1255</v>
      </c>
      <c r="C88" s="45" t="s">
        <v>1256</v>
      </c>
      <c r="D88" s="45" t="s">
        <v>47</v>
      </c>
      <c r="E88" s="48">
        <v>10</v>
      </c>
      <c r="F88" s="47">
        <v>104</v>
      </c>
      <c r="G88" s="65">
        <v>0</v>
      </c>
      <c r="H88" s="47">
        <v>65</v>
      </c>
      <c r="I88" s="45" t="s">
        <v>434</v>
      </c>
      <c r="J88" s="61">
        <v>14.2</v>
      </c>
      <c r="K88" s="45" t="s">
        <v>158</v>
      </c>
      <c r="L88" s="73">
        <v>31</v>
      </c>
      <c r="M88" s="69">
        <v>1.9</v>
      </c>
      <c r="N88" s="47">
        <v>44</v>
      </c>
      <c r="O88" s="45" t="s">
        <v>277</v>
      </c>
      <c r="P88" s="47">
        <v>10071</v>
      </c>
      <c r="Q88" s="45" t="s">
        <v>1012</v>
      </c>
      <c r="R88" s="47">
        <v>10046</v>
      </c>
      <c r="S88" s="48">
        <v>24</v>
      </c>
      <c r="T88" s="48">
        <v>74</v>
      </c>
      <c r="U88" s="48">
        <v>80</v>
      </c>
      <c r="V88" s="45" t="s">
        <v>108</v>
      </c>
      <c r="W88" s="48">
        <v>66</v>
      </c>
      <c r="X88" s="45" t="s">
        <v>143</v>
      </c>
      <c r="Y88" s="78">
        <f t="shared" si="11"/>
        <v>0.19</v>
      </c>
      <c r="Z88" s="78">
        <f t="shared" si="12"/>
        <v>0</v>
      </c>
      <c r="AA88" s="78">
        <f t="shared" si="13"/>
        <v>1.42</v>
      </c>
      <c r="AB88" s="77">
        <f t="shared" si="14"/>
        <v>310</v>
      </c>
    </row>
    <row r="89" spans="1:39" x14ac:dyDescent="0.3">
      <c r="A89" s="49">
        <v>41727</v>
      </c>
      <c r="B89" s="45" t="s">
        <v>1255</v>
      </c>
      <c r="C89" s="45" t="s">
        <v>1256</v>
      </c>
      <c r="D89" s="45" t="s">
        <v>47</v>
      </c>
      <c r="E89" s="48">
        <v>10</v>
      </c>
      <c r="F89" s="47">
        <v>108</v>
      </c>
      <c r="G89" s="65">
        <v>0</v>
      </c>
      <c r="H89" s="47">
        <v>82</v>
      </c>
      <c r="I89" s="45" t="s">
        <v>124</v>
      </c>
      <c r="J89" s="61">
        <v>13.5</v>
      </c>
      <c r="K89" s="45" t="s">
        <v>182</v>
      </c>
      <c r="L89" s="73">
        <v>30</v>
      </c>
      <c r="M89" s="69">
        <v>2.5</v>
      </c>
      <c r="N89" s="47">
        <v>64</v>
      </c>
      <c r="O89" s="45" t="s">
        <v>209</v>
      </c>
      <c r="P89" s="47">
        <v>10054</v>
      </c>
      <c r="Q89" s="45" t="s">
        <v>51</v>
      </c>
      <c r="R89" s="47">
        <v>10015</v>
      </c>
      <c r="S89" s="45" t="s">
        <v>102</v>
      </c>
      <c r="T89" s="48">
        <v>78</v>
      </c>
      <c r="U89" s="48">
        <v>81</v>
      </c>
      <c r="V89" s="45" t="s">
        <v>51</v>
      </c>
      <c r="W89" s="48">
        <v>73</v>
      </c>
      <c r="X89" s="45" t="s">
        <v>51</v>
      </c>
      <c r="Y89" s="78">
        <f t="shared" si="11"/>
        <v>0.25</v>
      </c>
      <c r="Z89" s="78">
        <f t="shared" si="12"/>
        <v>0</v>
      </c>
      <c r="AA89" s="78">
        <f t="shared" si="13"/>
        <v>1.35</v>
      </c>
      <c r="AB89" s="77">
        <f t="shared" si="14"/>
        <v>300</v>
      </c>
    </row>
    <row r="90" spans="1:39" x14ac:dyDescent="0.3">
      <c r="A90" s="49">
        <v>41728</v>
      </c>
      <c r="B90" s="45" t="s">
        <v>1255</v>
      </c>
      <c r="C90" s="45" t="s">
        <v>1256</v>
      </c>
      <c r="D90" s="45" t="s">
        <v>47</v>
      </c>
      <c r="E90" s="48">
        <v>10</v>
      </c>
      <c r="F90" s="47">
        <v>124</v>
      </c>
      <c r="G90" s="65">
        <v>0</v>
      </c>
      <c r="H90" s="47">
        <v>87</v>
      </c>
      <c r="I90" s="45" t="s">
        <v>510</v>
      </c>
      <c r="J90" s="61">
        <v>16</v>
      </c>
      <c r="K90" s="45" t="s">
        <v>201</v>
      </c>
      <c r="L90" s="73">
        <v>10</v>
      </c>
      <c r="M90" s="69">
        <v>2.5</v>
      </c>
      <c r="N90" s="47">
        <v>61</v>
      </c>
      <c r="O90" s="45" t="s">
        <v>158</v>
      </c>
      <c r="P90" s="47">
        <v>10069</v>
      </c>
      <c r="Q90" s="45" t="s">
        <v>51</v>
      </c>
      <c r="R90" s="47">
        <v>10039</v>
      </c>
      <c r="S90" s="45" t="s">
        <v>51</v>
      </c>
      <c r="T90" s="48">
        <v>75</v>
      </c>
      <c r="U90" s="48">
        <v>82</v>
      </c>
      <c r="V90" s="45" t="s">
        <v>70</v>
      </c>
      <c r="W90" s="48">
        <v>67</v>
      </c>
      <c r="X90" s="45" t="s">
        <v>104</v>
      </c>
      <c r="Y90" s="78">
        <f t="shared" si="11"/>
        <v>0.25</v>
      </c>
      <c r="Z90" s="78">
        <f t="shared" si="12"/>
        <v>0</v>
      </c>
      <c r="AA90" s="78">
        <f t="shared" si="13"/>
        <v>1.6</v>
      </c>
      <c r="AB90" s="77">
        <f t="shared" si="14"/>
        <v>100</v>
      </c>
    </row>
    <row r="91" spans="1:39" x14ac:dyDescent="0.3">
      <c r="A91" s="49">
        <v>41729</v>
      </c>
      <c r="B91" s="45" t="s">
        <v>1255</v>
      </c>
      <c r="C91" s="45" t="s">
        <v>1256</v>
      </c>
      <c r="D91" s="45" t="s">
        <v>47</v>
      </c>
      <c r="E91" s="48">
        <v>10</v>
      </c>
      <c r="F91" s="47">
        <v>140</v>
      </c>
      <c r="G91" s="65">
        <v>0</v>
      </c>
      <c r="H91" s="47">
        <v>114</v>
      </c>
      <c r="I91" s="45" t="s">
        <v>111</v>
      </c>
      <c r="J91" s="61">
        <v>16.600000000000001</v>
      </c>
      <c r="K91" s="45" t="s">
        <v>167</v>
      </c>
      <c r="L91" s="73">
        <v>22</v>
      </c>
      <c r="M91" s="69">
        <v>1.4</v>
      </c>
      <c r="N91" s="47">
        <v>83</v>
      </c>
      <c r="O91" s="45" t="s">
        <v>124</v>
      </c>
      <c r="P91" s="47">
        <v>10099</v>
      </c>
      <c r="Q91" s="48">
        <v>11</v>
      </c>
      <c r="R91" s="47">
        <v>10030</v>
      </c>
      <c r="S91" s="48">
        <v>24</v>
      </c>
      <c r="T91" s="48">
        <v>70</v>
      </c>
      <c r="U91" s="48">
        <v>78</v>
      </c>
      <c r="V91" s="45" t="s">
        <v>51</v>
      </c>
      <c r="W91" s="48">
        <v>61</v>
      </c>
      <c r="X91" s="45" t="s">
        <v>644</v>
      </c>
      <c r="Y91" s="78">
        <f t="shared" si="11"/>
        <v>0.13999999999999999</v>
      </c>
      <c r="Z91" s="78">
        <f t="shared" si="12"/>
        <v>0</v>
      </c>
      <c r="AA91" s="78">
        <f t="shared" si="13"/>
        <v>1.6600000000000001</v>
      </c>
      <c r="AB91" s="77">
        <f t="shared" si="14"/>
        <v>220</v>
      </c>
    </row>
    <row r="92" spans="1:39" x14ac:dyDescent="0.3">
      <c r="A92" s="49">
        <v>41730</v>
      </c>
      <c r="B92" s="45" t="s">
        <v>1255</v>
      </c>
      <c r="C92" s="45" t="s">
        <v>1256</v>
      </c>
      <c r="D92" s="45" t="s">
        <v>47</v>
      </c>
      <c r="E92" s="48">
        <v>10</v>
      </c>
      <c r="F92" s="47">
        <v>167</v>
      </c>
      <c r="G92" s="65">
        <v>0</v>
      </c>
      <c r="H92" s="47">
        <v>130</v>
      </c>
      <c r="I92" s="45" t="s">
        <v>286</v>
      </c>
      <c r="J92" s="61">
        <v>20.399999999999999</v>
      </c>
      <c r="K92" s="45" t="s">
        <v>94</v>
      </c>
      <c r="L92" s="73">
        <v>29</v>
      </c>
      <c r="M92" s="69">
        <v>1.7</v>
      </c>
      <c r="N92" s="47">
        <v>100</v>
      </c>
      <c r="O92" s="45" t="s">
        <v>370</v>
      </c>
      <c r="P92" s="47">
        <v>10030</v>
      </c>
      <c r="Q92" s="45" t="s">
        <v>1012</v>
      </c>
      <c r="R92" s="47">
        <v>9958</v>
      </c>
      <c r="S92" s="48">
        <v>20</v>
      </c>
      <c r="T92" s="48">
        <v>52</v>
      </c>
      <c r="U92" s="48">
        <v>73</v>
      </c>
      <c r="V92" s="45" t="s">
        <v>80</v>
      </c>
      <c r="W92" s="48">
        <v>40</v>
      </c>
      <c r="X92" s="45" t="s">
        <v>433</v>
      </c>
      <c r="Y92" s="78">
        <f t="shared" si="11"/>
        <v>0.16999999999999998</v>
      </c>
      <c r="Z92" s="78">
        <f t="shared" si="12"/>
        <v>0</v>
      </c>
      <c r="AA92" s="78">
        <f t="shared" si="13"/>
        <v>2.04</v>
      </c>
      <c r="AB92" s="77">
        <f t="shared" si="14"/>
        <v>290</v>
      </c>
    </row>
    <row r="93" spans="1:39" x14ac:dyDescent="0.3">
      <c r="A93" s="49">
        <v>41731</v>
      </c>
      <c r="B93" s="45" t="s">
        <v>1255</v>
      </c>
      <c r="C93" s="45" t="s">
        <v>1256</v>
      </c>
      <c r="D93" s="45" t="s">
        <v>47</v>
      </c>
      <c r="E93" s="48">
        <v>10</v>
      </c>
      <c r="F93" s="47">
        <v>150</v>
      </c>
      <c r="G93" s="65">
        <v>1.8</v>
      </c>
      <c r="H93" s="47">
        <v>117</v>
      </c>
      <c r="I93" s="45" t="s">
        <v>108</v>
      </c>
      <c r="J93" s="61">
        <v>18.2</v>
      </c>
      <c r="K93" s="45" t="s">
        <v>264</v>
      </c>
      <c r="L93" s="73">
        <v>29</v>
      </c>
      <c r="M93" s="69">
        <v>1.1000000000000001</v>
      </c>
      <c r="N93" s="47">
        <v>100</v>
      </c>
      <c r="O93" s="45" t="s">
        <v>193</v>
      </c>
      <c r="P93" s="47">
        <v>9989</v>
      </c>
      <c r="Q93" s="48">
        <v>21</v>
      </c>
      <c r="R93" s="47">
        <v>9953</v>
      </c>
      <c r="S93" s="45" t="s">
        <v>218</v>
      </c>
      <c r="T93" s="48">
        <v>63</v>
      </c>
      <c r="U93" s="48">
        <v>83</v>
      </c>
      <c r="V93" s="45" t="s">
        <v>107</v>
      </c>
      <c r="W93" s="48">
        <v>45</v>
      </c>
      <c r="X93" s="45" t="s">
        <v>264</v>
      </c>
      <c r="Y93" s="78">
        <f t="shared" si="11"/>
        <v>0.11000000000000001</v>
      </c>
      <c r="Z93" s="78">
        <f t="shared" si="12"/>
        <v>0.18</v>
      </c>
      <c r="AA93" s="78">
        <f t="shared" si="13"/>
        <v>1.8199999999999998</v>
      </c>
      <c r="AB93" s="77">
        <f t="shared" si="14"/>
        <v>290</v>
      </c>
    </row>
    <row r="94" spans="1:39" x14ac:dyDescent="0.3">
      <c r="A94" s="49">
        <v>41732</v>
      </c>
      <c r="B94" s="45" t="s">
        <v>1255</v>
      </c>
      <c r="C94" s="45" t="s">
        <v>1256</v>
      </c>
      <c r="D94" s="45" t="s">
        <v>47</v>
      </c>
      <c r="E94" s="48">
        <v>10</v>
      </c>
      <c r="F94" s="47">
        <v>118</v>
      </c>
      <c r="G94" s="65">
        <v>0.8</v>
      </c>
      <c r="H94" s="47">
        <v>104</v>
      </c>
      <c r="I94" s="45" t="s">
        <v>143</v>
      </c>
      <c r="J94" s="61">
        <v>13.1</v>
      </c>
      <c r="K94" s="45" t="s">
        <v>51</v>
      </c>
      <c r="L94" s="73">
        <v>30</v>
      </c>
      <c r="M94" s="69">
        <v>3.9</v>
      </c>
      <c r="N94" s="47">
        <v>97</v>
      </c>
      <c r="O94" s="45" t="s">
        <v>307</v>
      </c>
      <c r="P94" s="47">
        <v>10114</v>
      </c>
      <c r="Q94" s="48">
        <v>24</v>
      </c>
      <c r="R94" s="47">
        <v>9978</v>
      </c>
      <c r="S94" s="45" t="s">
        <v>84</v>
      </c>
      <c r="T94" s="48">
        <v>74</v>
      </c>
      <c r="U94" s="48">
        <v>85</v>
      </c>
      <c r="V94" s="45" t="s">
        <v>171</v>
      </c>
      <c r="W94" s="48">
        <v>68</v>
      </c>
      <c r="X94" s="45" t="s">
        <v>91</v>
      </c>
      <c r="Y94" s="78">
        <f t="shared" si="11"/>
        <v>0.39</v>
      </c>
      <c r="Z94" s="78">
        <f t="shared" si="12"/>
        <v>0.08</v>
      </c>
      <c r="AA94" s="78">
        <f t="shared" si="13"/>
        <v>1.31</v>
      </c>
      <c r="AB94" s="77">
        <f t="shared" si="14"/>
        <v>300</v>
      </c>
    </row>
    <row r="95" spans="1:39" x14ac:dyDescent="0.3">
      <c r="A95" s="49">
        <v>41733</v>
      </c>
      <c r="B95" s="45" t="s">
        <v>1255</v>
      </c>
      <c r="C95" s="45" t="s">
        <v>1256</v>
      </c>
      <c r="D95" s="45" t="s">
        <v>47</v>
      </c>
      <c r="E95" s="48">
        <v>10</v>
      </c>
      <c r="F95" s="47">
        <v>119</v>
      </c>
      <c r="G95" s="65">
        <v>0.2</v>
      </c>
      <c r="H95" s="47">
        <v>91</v>
      </c>
      <c r="I95" s="45" t="s">
        <v>258</v>
      </c>
      <c r="J95" s="61">
        <v>14.7</v>
      </c>
      <c r="K95" s="45" t="s">
        <v>171</v>
      </c>
      <c r="L95" s="73">
        <v>12</v>
      </c>
      <c r="M95" s="69">
        <v>2.5</v>
      </c>
      <c r="N95" s="47">
        <v>81</v>
      </c>
      <c r="O95" s="45" t="s">
        <v>146</v>
      </c>
      <c r="P95" s="47">
        <v>10149</v>
      </c>
      <c r="Q95" s="45" t="s">
        <v>51</v>
      </c>
      <c r="R95" s="47">
        <v>10114</v>
      </c>
      <c r="S95" s="45" t="s">
        <v>1012</v>
      </c>
      <c r="T95" s="48">
        <v>75</v>
      </c>
      <c r="U95" s="48">
        <v>85</v>
      </c>
      <c r="V95" s="45" t="s">
        <v>106</v>
      </c>
      <c r="W95" s="48">
        <v>64</v>
      </c>
      <c r="X95" s="45" t="s">
        <v>113</v>
      </c>
      <c r="Y95" s="78">
        <f t="shared" si="11"/>
        <v>0.25</v>
      </c>
      <c r="Z95" s="78">
        <f t="shared" si="12"/>
        <v>0.02</v>
      </c>
      <c r="AA95" s="78">
        <f t="shared" si="13"/>
        <v>1.47</v>
      </c>
      <c r="AB95" s="77">
        <f t="shared" si="14"/>
        <v>120</v>
      </c>
    </row>
    <row r="96" spans="1:39" x14ac:dyDescent="0.3">
      <c r="A96" s="49">
        <v>41734</v>
      </c>
      <c r="B96" s="45" t="s">
        <v>1255</v>
      </c>
      <c r="C96" s="45" t="s">
        <v>1256</v>
      </c>
      <c r="D96" s="45" t="s">
        <v>47</v>
      </c>
      <c r="E96" s="48">
        <v>10</v>
      </c>
      <c r="F96" s="47">
        <v>152</v>
      </c>
      <c r="G96" s="65">
        <v>0</v>
      </c>
      <c r="H96" s="47">
        <v>122</v>
      </c>
      <c r="I96" s="45" t="s">
        <v>86</v>
      </c>
      <c r="J96" s="61">
        <v>18.2</v>
      </c>
      <c r="K96" s="45" t="s">
        <v>201</v>
      </c>
      <c r="L96" s="73">
        <v>10</v>
      </c>
      <c r="M96" s="69">
        <v>2.8</v>
      </c>
      <c r="N96" s="47">
        <v>75</v>
      </c>
      <c r="O96" s="45" t="s">
        <v>206</v>
      </c>
      <c r="P96" s="47">
        <v>10190</v>
      </c>
      <c r="Q96" s="48">
        <v>24</v>
      </c>
      <c r="R96" s="47">
        <v>10144</v>
      </c>
      <c r="S96" s="45" t="s">
        <v>84</v>
      </c>
      <c r="T96" s="48">
        <v>79</v>
      </c>
      <c r="U96" s="48">
        <v>87</v>
      </c>
      <c r="V96" s="45" t="s">
        <v>100</v>
      </c>
      <c r="W96" s="48">
        <v>70</v>
      </c>
      <c r="X96" s="45" t="s">
        <v>113</v>
      </c>
      <c r="Y96" s="78">
        <f t="shared" si="11"/>
        <v>0.27999999999999997</v>
      </c>
      <c r="Z96" s="78">
        <f t="shared" si="12"/>
        <v>0</v>
      </c>
      <c r="AA96" s="78">
        <f t="shared" si="13"/>
        <v>1.8199999999999998</v>
      </c>
      <c r="AB96" s="77">
        <f t="shared" si="14"/>
        <v>100</v>
      </c>
    </row>
    <row r="97" spans="1:28" x14ac:dyDescent="0.3">
      <c r="A97" s="49">
        <v>41735</v>
      </c>
      <c r="B97" s="45" t="s">
        <v>1255</v>
      </c>
      <c r="C97" s="45" t="s">
        <v>1256</v>
      </c>
      <c r="D97" s="45" t="s">
        <v>47</v>
      </c>
      <c r="E97" s="48">
        <v>10</v>
      </c>
      <c r="F97" s="47">
        <v>149</v>
      </c>
      <c r="G97" s="65">
        <v>0</v>
      </c>
      <c r="H97" s="47">
        <v>118</v>
      </c>
      <c r="I97" s="45" t="s">
        <v>123</v>
      </c>
      <c r="J97" s="61">
        <v>18</v>
      </c>
      <c r="K97" s="45" t="s">
        <v>135</v>
      </c>
      <c r="L97" s="73">
        <v>28</v>
      </c>
      <c r="M97" s="69">
        <v>1.7</v>
      </c>
      <c r="N97" s="47">
        <v>92</v>
      </c>
      <c r="O97" s="45" t="s">
        <v>139</v>
      </c>
      <c r="P97" s="47">
        <v>10190</v>
      </c>
      <c r="Q97" s="45" t="s">
        <v>1012</v>
      </c>
      <c r="R97" s="47">
        <v>10140</v>
      </c>
      <c r="S97" s="48">
        <v>24</v>
      </c>
      <c r="T97" s="48">
        <v>83</v>
      </c>
      <c r="U97" s="48">
        <v>89</v>
      </c>
      <c r="V97" s="45" t="s">
        <v>229</v>
      </c>
      <c r="W97" s="48">
        <v>71</v>
      </c>
      <c r="X97" s="45" t="s">
        <v>64</v>
      </c>
      <c r="Y97" s="78">
        <f t="shared" si="11"/>
        <v>0.16999999999999998</v>
      </c>
      <c r="Z97" s="78">
        <f t="shared" si="12"/>
        <v>0</v>
      </c>
      <c r="AA97" s="78">
        <f t="shared" si="13"/>
        <v>1.8</v>
      </c>
      <c r="AB97" s="77">
        <f t="shared" si="14"/>
        <v>280</v>
      </c>
    </row>
    <row r="98" spans="1:28" x14ac:dyDescent="0.3">
      <c r="A98" s="49">
        <v>41736</v>
      </c>
      <c r="B98" s="45" t="s">
        <v>1255</v>
      </c>
      <c r="C98" s="45" t="s">
        <v>1256</v>
      </c>
      <c r="D98" s="45" t="s">
        <v>47</v>
      </c>
      <c r="E98" s="48">
        <v>10</v>
      </c>
      <c r="F98" s="47">
        <v>153</v>
      </c>
      <c r="G98" s="65">
        <v>1</v>
      </c>
      <c r="H98" s="47">
        <v>113</v>
      </c>
      <c r="I98" s="45" t="s">
        <v>123</v>
      </c>
      <c r="J98" s="61">
        <v>19.3</v>
      </c>
      <c r="K98" s="45" t="s">
        <v>64</v>
      </c>
      <c r="L98" s="73">
        <v>28</v>
      </c>
      <c r="M98" s="69">
        <v>2.2000000000000002</v>
      </c>
      <c r="N98" s="47">
        <v>111</v>
      </c>
      <c r="O98" s="45" t="s">
        <v>99</v>
      </c>
      <c r="P98" s="47">
        <v>10239</v>
      </c>
      <c r="Q98" s="48">
        <v>24</v>
      </c>
      <c r="R98" s="47">
        <v>10135</v>
      </c>
      <c r="S98" s="45" t="s">
        <v>84</v>
      </c>
      <c r="T98" s="48">
        <v>81</v>
      </c>
      <c r="U98" s="48">
        <v>88</v>
      </c>
      <c r="V98" s="45" t="s">
        <v>51</v>
      </c>
      <c r="W98" s="48">
        <v>64</v>
      </c>
      <c r="X98" s="45" t="s">
        <v>64</v>
      </c>
      <c r="Y98" s="78">
        <f t="shared" si="11"/>
        <v>0.22000000000000003</v>
      </c>
      <c r="Z98" s="78">
        <f t="shared" si="12"/>
        <v>0.1</v>
      </c>
      <c r="AA98" s="78">
        <f t="shared" si="13"/>
        <v>1.9300000000000002</v>
      </c>
      <c r="AB98" s="77">
        <f t="shared" si="14"/>
        <v>280</v>
      </c>
    </row>
    <row r="99" spans="1:28" x14ac:dyDescent="0.3">
      <c r="A99" s="49">
        <v>41737</v>
      </c>
      <c r="B99" s="45" t="s">
        <v>1255</v>
      </c>
      <c r="C99" s="45" t="s">
        <v>1256</v>
      </c>
      <c r="D99" s="45" t="s">
        <v>47</v>
      </c>
      <c r="E99" s="48">
        <v>10</v>
      </c>
      <c r="F99" s="47">
        <v>126</v>
      </c>
      <c r="G99" s="65">
        <v>0</v>
      </c>
      <c r="H99" s="47">
        <v>111</v>
      </c>
      <c r="I99" s="45" t="s">
        <v>85</v>
      </c>
      <c r="J99" s="61">
        <v>14.2</v>
      </c>
      <c r="K99" s="45" t="s">
        <v>113</v>
      </c>
      <c r="L99" s="73">
        <v>11</v>
      </c>
      <c r="M99" s="69">
        <v>4.2</v>
      </c>
      <c r="N99" s="47">
        <v>125</v>
      </c>
      <c r="O99" s="45" t="s">
        <v>235</v>
      </c>
      <c r="P99" s="47">
        <v>10267</v>
      </c>
      <c r="Q99" s="48">
        <v>11</v>
      </c>
      <c r="R99" s="47">
        <v>10235</v>
      </c>
      <c r="S99" s="45" t="s">
        <v>218</v>
      </c>
      <c r="T99" s="48">
        <v>79</v>
      </c>
      <c r="U99" s="48">
        <v>86</v>
      </c>
      <c r="V99" s="45" t="s">
        <v>51</v>
      </c>
      <c r="W99" s="48">
        <v>73</v>
      </c>
      <c r="X99" s="45" t="s">
        <v>113</v>
      </c>
      <c r="Y99" s="78">
        <f t="shared" si="11"/>
        <v>0.42000000000000004</v>
      </c>
      <c r="Z99" s="78">
        <f t="shared" si="12"/>
        <v>0</v>
      </c>
      <c r="AA99" s="78">
        <f t="shared" si="13"/>
        <v>1.42</v>
      </c>
      <c r="AB99" s="77">
        <f t="shared" si="14"/>
        <v>110</v>
      </c>
    </row>
    <row r="100" spans="1:28" x14ac:dyDescent="0.3">
      <c r="A100" s="49">
        <v>41738</v>
      </c>
      <c r="B100" s="45" t="s">
        <v>1255</v>
      </c>
      <c r="C100" s="45" t="s">
        <v>1256</v>
      </c>
      <c r="D100" s="45" t="s">
        <v>47</v>
      </c>
      <c r="E100" s="48">
        <v>10</v>
      </c>
      <c r="F100" s="47">
        <v>123</v>
      </c>
      <c r="G100" s="65">
        <v>0</v>
      </c>
      <c r="H100" s="47">
        <v>96</v>
      </c>
      <c r="I100" s="45" t="s">
        <v>147</v>
      </c>
      <c r="J100" s="61">
        <v>15</v>
      </c>
      <c r="K100" s="45" t="s">
        <v>182</v>
      </c>
      <c r="L100" s="72" t="s">
        <v>289</v>
      </c>
      <c r="M100" s="69">
        <v>5.8</v>
      </c>
      <c r="N100" s="47">
        <v>108</v>
      </c>
      <c r="O100" s="45" t="s">
        <v>139</v>
      </c>
      <c r="P100" s="47">
        <v>10247</v>
      </c>
      <c r="Q100" s="45" t="s">
        <v>1012</v>
      </c>
      <c r="R100" s="47">
        <v>10189</v>
      </c>
      <c r="S100" s="48">
        <v>19</v>
      </c>
      <c r="T100" s="48">
        <v>76</v>
      </c>
      <c r="U100" s="48">
        <v>86</v>
      </c>
      <c r="V100" s="45" t="s">
        <v>108</v>
      </c>
      <c r="W100" s="48">
        <v>66</v>
      </c>
      <c r="X100" s="45" t="s">
        <v>60</v>
      </c>
      <c r="Y100" s="78">
        <f t="shared" si="11"/>
        <v>0.57999999999999996</v>
      </c>
      <c r="Z100" s="78">
        <f t="shared" si="12"/>
        <v>0</v>
      </c>
      <c r="AA100" s="78">
        <f t="shared" si="13"/>
        <v>1.5</v>
      </c>
      <c r="AB100" s="77">
        <f t="shared" si="14"/>
        <v>90</v>
      </c>
    </row>
    <row r="101" spans="1:28" x14ac:dyDescent="0.3">
      <c r="A101" s="49">
        <v>41739</v>
      </c>
      <c r="B101" s="45" t="s">
        <v>1255</v>
      </c>
      <c r="C101" s="45" t="s">
        <v>1256</v>
      </c>
      <c r="D101" s="45" t="s">
        <v>47</v>
      </c>
      <c r="E101" s="48">
        <v>10</v>
      </c>
      <c r="F101" s="47">
        <v>136</v>
      </c>
      <c r="G101" s="65">
        <v>10.199999999999999</v>
      </c>
      <c r="H101" s="47">
        <v>105</v>
      </c>
      <c r="I101" s="45" t="s">
        <v>318</v>
      </c>
      <c r="J101" s="61">
        <v>16.8</v>
      </c>
      <c r="K101" s="45" t="s">
        <v>264</v>
      </c>
      <c r="L101" s="73">
        <v>12</v>
      </c>
      <c r="M101" s="69">
        <v>1.4</v>
      </c>
      <c r="N101" s="47">
        <v>117</v>
      </c>
      <c r="O101" s="45" t="s">
        <v>520</v>
      </c>
      <c r="P101" s="47">
        <v>10191</v>
      </c>
      <c r="Q101" s="45" t="s">
        <v>1012</v>
      </c>
      <c r="R101" s="47">
        <v>10137</v>
      </c>
      <c r="S101" s="48">
        <v>17</v>
      </c>
      <c r="T101" s="48">
        <v>84</v>
      </c>
      <c r="U101" s="48">
        <v>90</v>
      </c>
      <c r="V101" s="45" t="s">
        <v>638</v>
      </c>
      <c r="W101" s="48">
        <v>77</v>
      </c>
      <c r="X101" s="45" t="s">
        <v>264</v>
      </c>
      <c r="Y101" s="78">
        <f t="shared" si="11"/>
        <v>0.13999999999999999</v>
      </c>
      <c r="Z101" s="78">
        <f t="shared" si="12"/>
        <v>1.02</v>
      </c>
      <c r="AA101" s="78">
        <f t="shared" si="13"/>
        <v>1.6800000000000002</v>
      </c>
      <c r="AB101" s="77">
        <f t="shared" si="14"/>
        <v>120</v>
      </c>
    </row>
    <row r="102" spans="1:28" x14ac:dyDescent="0.3">
      <c r="A102" s="49">
        <v>41740</v>
      </c>
      <c r="B102" s="45" t="s">
        <v>1255</v>
      </c>
      <c r="C102" s="45" t="s">
        <v>1256</v>
      </c>
      <c r="D102" s="45" t="s">
        <v>47</v>
      </c>
      <c r="E102" s="48">
        <v>10</v>
      </c>
      <c r="F102" s="47">
        <v>136</v>
      </c>
      <c r="G102" s="65">
        <v>0.8</v>
      </c>
      <c r="H102" s="47">
        <v>122</v>
      </c>
      <c r="I102" s="45" t="s">
        <v>51</v>
      </c>
      <c r="J102" s="61">
        <v>14.9</v>
      </c>
      <c r="K102" s="45" t="s">
        <v>61</v>
      </c>
      <c r="L102" s="73">
        <v>0</v>
      </c>
      <c r="M102" s="69">
        <v>1.9</v>
      </c>
      <c r="N102" s="47">
        <v>58</v>
      </c>
      <c r="O102" s="45" t="s">
        <v>51</v>
      </c>
      <c r="P102" s="47">
        <v>10199</v>
      </c>
      <c r="Q102" s="48">
        <v>21</v>
      </c>
      <c r="R102" s="47">
        <v>10153</v>
      </c>
      <c r="S102" s="45" t="s">
        <v>263</v>
      </c>
      <c r="T102" s="48">
        <v>84</v>
      </c>
      <c r="U102" s="48">
        <v>91</v>
      </c>
      <c r="V102" s="45" t="s">
        <v>257</v>
      </c>
      <c r="W102" s="48">
        <v>76</v>
      </c>
      <c r="X102" s="45" t="s">
        <v>89</v>
      </c>
      <c r="Y102" s="78">
        <f t="shared" si="11"/>
        <v>0.19</v>
      </c>
      <c r="Z102" s="78">
        <f t="shared" si="12"/>
        <v>0.08</v>
      </c>
      <c r="AA102" s="78">
        <f t="shared" si="13"/>
        <v>1.49</v>
      </c>
      <c r="AB102" s="77">
        <f t="shared" si="14"/>
        <v>0</v>
      </c>
    </row>
    <row r="103" spans="1:28" x14ac:dyDescent="0.3">
      <c r="A103" s="49">
        <v>41741</v>
      </c>
      <c r="B103" s="45" t="s">
        <v>1255</v>
      </c>
      <c r="C103" s="45" t="s">
        <v>1256</v>
      </c>
      <c r="D103" s="45" t="s">
        <v>47</v>
      </c>
      <c r="E103" s="48">
        <v>10</v>
      </c>
      <c r="F103" s="47">
        <v>133</v>
      </c>
      <c r="G103" s="65">
        <v>0</v>
      </c>
      <c r="H103" s="47">
        <v>112</v>
      </c>
      <c r="I103" s="45" t="s">
        <v>258</v>
      </c>
      <c r="J103" s="61">
        <v>15.4</v>
      </c>
      <c r="K103" s="45" t="s">
        <v>121</v>
      </c>
      <c r="L103" s="73">
        <v>32</v>
      </c>
      <c r="M103" s="69">
        <v>1.4</v>
      </c>
      <c r="N103" s="47">
        <v>67</v>
      </c>
      <c r="O103" s="45" t="s">
        <v>146</v>
      </c>
      <c r="P103" s="47">
        <v>10225</v>
      </c>
      <c r="Q103" s="48">
        <v>21</v>
      </c>
      <c r="R103" s="47">
        <v>10177</v>
      </c>
      <c r="S103" s="45" t="s">
        <v>218</v>
      </c>
      <c r="T103" s="48">
        <v>79</v>
      </c>
      <c r="U103" s="48">
        <v>87</v>
      </c>
      <c r="V103" s="45" t="s">
        <v>51</v>
      </c>
      <c r="W103" s="48">
        <v>69</v>
      </c>
      <c r="X103" s="45" t="s">
        <v>71</v>
      </c>
      <c r="Y103" s="78">
        <f t="shared" si="11"/>
        <v>0.13999999999999999</v>
      </c>
      <c r="Z103" s="78">
        <f t="shared" si="12"/>
        <v>0</v>
      </c>
      <c r="AA103" s="78">
        <f t="shared" si="13"/>
        <v>1.54</v>
      </c>
      <c r="AB103" s="77">
        <f t="shared" si="14"/>
        <v>320</v>
      </c>
    </row>
    <row r="104" spans="1:28" x14ac:dyDescent="0.3">
      <c r="A104" s="49">
        <v>41742</v>
      </c>
      <c r="B104" s="45" t="s">
        <v>1255</v>
      </c>
      <c r="C104" s="45" t="s">
        <v>1256</v>
      </c>
      <c r="D104" s="45" t="s">
        <v>47</v>
      </c>
      <c r="E104" s="48">
        <v>10</v>
      </c>
      <c r="F104" s="47">
        <v>142</v>
      </c>
      <c r="G104" s="65">
        <v>0</v>
      </c>
      <c r="H104" s="47">
        <v>123</v>
      </c>
      <c r="I104" s="45" t="s">
        <v>123</v>
      </c>
      <c r="J104" s="61">
        <v>16</v>
      </c>
      <c r="K104" s="45" t="s">
        <v>61</v>
      </c>
      <c r="L104" s="73">
        <v>10</v>
      </c>
      <c r="M104" s="69">
        <v>3.6</v>
      </c>
      <c r="N104" s="47">
        <v>81</v>
      </c>
      <c r="O104" s="45" t="s">
        <v>155</v>
      </c>
      <c r="P104" s="47">
        <v>10230</v>
      </c>
      <c r="Q104" s="45" t="s">
        <v>289</v>
      </c>
      <c r="R104" s="47">
        <v>10206</v>
      </c>
      <c r="S104" s="45" t="s">
        <v>51</v>
      </c>
      <c r="T104" s="48">
        <v>80</v>
      </c>
      <c r="U104" s="48">
        <v>88</v>
      </c>
      <c r="V104" s="45" t="s">
        <v>240</v>
      </c>
      <c r="W104" s="48">
        <v>74</v>
      </c>
      <c r="X104" s="45" t="s">
        <v>51</v>
      </c>
      <c r="Y104" s="78">
        <f t="shared" si="11"/>
        <v>0.36</v>
      </c>
      <c r="Z104" s="78">
        <f t="shared" si="12"/>
        <v>0</v>
      </c>
      <c r="AA104" s="78">
        <f t="shared" si="13"/>
        <v>1.6</v>
      </c>
      <c r="AB104" s="77">
        <f t="shared" si="14"/>
        <v>100</v>
      </c>
    </row>
    <row r="105" spans="1:28" x14ac:dyDescent="0.3">
      <c r="A105" s="49">
        <v>41743</v>
      </c>
      <c r="B105" s="45" t="s">
        <v>1255</v>
      </c>
      <c r="C105" s="45" t="s">
        <v>1256</v>
      </c>
      <c r="D105" s="45" t="s">
        <v>47</v>
      </c>
      <c r="E105" s="48">
        <v>10</v>
      </c>
      <c r="F105" s="47">
        <v>140</v>
      </c>
      <c r="G105" s="65">
        <v>0</v>
      </c>
      <c r="H105" s="47">
        <v>121</v>
      </c>
      <c r="I105" s="45" t="s">
        <v>111</v>
      </c>
      <c r="J105" s="61">
        <v>16</v>
      </c>
      <c r="K105" s="45" t="s">
        <v>52</v>
      </c>
      <c r="L105" s="73">
        <v>10</v>
      </c>
      <c r="M105" s="69">
        <v>5.3</v>
      </c>
      <c r="N105" s="47">
        <v>108</v>
      </c>
      <c r="O105" s="45" t="s">
        <v>186</v>
      </c>
      <c r="P105" s="47">
        <v>10207</v>
      </c>
      <c r="Q105" s="45" t="s">
        <v>1012</v>
      </c>
      <c r="R105" s="47">
        <v>10151</v>
      </c>
      <c r="S105" s="48">
        <v>24</v>
      </c>
      <c r="T105" s="48">
        <v>81</v>
      </c>
      <c r="U105" s="48">
        <v>87</v>
      </c>
      <c r="V105" s="45" t="s">
        <v>51</v>
      </c>
      <c r="W105" s="48">
        <v>76</v>
      </c>
      <c r="X105" s="45" t="s">
        <v>135</v>
      </c>
      <c r="Y105" s="78">
        <f t="shared" si="11"/>
        <v>0.53</v>
      </c>
      <c r="Z105" s="78">
        <f t="shared" si="12"/>
        <v>0</v>
      </c>
      <c r="AA105" s="78">
        <f t="shared" si="13"/>
        <v>1.6</v>
      </c>
      <c r="AB105" s="77">
        <f t="shared" si="14"/>
        <v>100</v>
      </c>
    </row>
    <row r="106" spans="1:28" x14ac:dyDescent="0.3">
      <c r="A106" s="49">
        <v>41744</v>
      </c>
      <c r="B106" s="45" t="s">
        <v>1255</v>
      </c>
      <c r="C106" s="45" t="s">
        <v>1256</v>
      </c>
      <c r="D106" s="45" t="s">
        <v>47</v>
      </c>
      <c r="E106" s="48">
        <v>10</v>
      </c>
      <c r="F106" s="47">
        <v>142</v>
      </c>
      <c r="G106" s="65">
        <v>0</v>
      </c>
      <c r="H106" s="47">
        <v>110</v>
      </c>
      <c r="I106" s="45" t="s">
        <v>103</v>
      </c>
      <c r="J106" s="61">
        <v>17.3</v>
      </c>
      <c r="K106" s="45" t="s">
        <v>129</v>
      </c>
      <c r="L106" s="73">
        <v>10</v>
      </c>
      <c r="M106" s="69">
        <v>2.8</v>
      </c>
      <c r="N106" s="47">
        <v>64</v>
      </c>
      <c r="O106" s="45" t="s">
        <v>89</v>
      </c>
      <c r="P106" s="47">
        <v>10164</v>
      </c>
      <c r="Q106" s="48">
        <v>21</v>
      </c>
      <c r="R106" s="47">
        <v>10137</v>
      </c>
      <c r="S106" s="45" t="s">
        <v>218</v>
      </c>
      <c r="T106" s="48">
        <v>82</v>
      </c>
      <c r="U106" s="48">
        <v>89</v>
      </c>
      <c r="V106" s="45" t="s">
        <v>123</v>
      </c>
      <c r="W106" s="48">
        <v>74</v>
      </c>
      <c r="X106" s="45" t="s">
        <v>139</v>
      </c>
      <c r="Y106" s="78">
        <f t="shared" si="11"/>
        <v>0.27999999999999997</v>
      </c>
      <c r="Z106" s="78">
        <f t="shared" si="12"/>
        <v>0</v>
      </c>
      <c r="AA106" s="78">
        <f t="shared" si="13"/>
        <v>1.73</v>
      </c>
      <c r="AB106" s="77">
        <f t="shared" si="14"/>
        <v>100</v>
      </c>
    </row>
    <row r="107" spans="1:28" x14ac:dyDescent="0.3">
      <c r="A107" s="49">
        <v>41745</v>
      </c>
      <c r="B107" s="45" t="s">
        <v>1255</v>
      </c>
      <c r="C107" s="45" t="s">
        <v>1256</v>
      </c>
      <c r="D107" s="45" t="s">
        <v>47</v>
      </c>
      <c r="E107" s="48">
        <v>10</v>
      </c>
      <c r="F107" s="47">
        <v>146</v>
      </c>
      <c r="G107" s="65">
        <v>0.2</v>
      </c>
      <c r="H107" s="47">
        <v>110</v>
      </c>
      <c r="I107" s="45" t="s">
        <v>103</v>
      </c>
      <c r="J107" s="61">
        <v>18.100000000000001</v>
      </c>
      <c r="K107" s="45" t="s">
        <v>215</v>
      </c>
      <c r="L107" s="73">
        <v>10</v>
      </c>
      <c r="M107" s="69">
        <v>1.4</v>
      </c>
      <c r="N107" s="47">
        <v>50</v>
      </c>
      <c r="O107" s="45" t="s">
        <v>52</v>
      </c>
      <c r="P107" s="47">
        <v>10201</v>
      </c>
      <c r="Q107" s="48">
        <v>24</v>
      </c>
      <c r="R107" s="47">
        <v>10153</v>
      </c>
      <c r="S107" s="45" t="s">
        <v>51</v>
      </c>
      <c r="T107" s="48">
        <v>82</v>
      </c>
      <c r="U107" s="48">
        <v>89</v>
      </c>
      <c r="V107" s="45" t="s">
        <v>120</v>
      </c>
      <c r="W107" s="48">
        <v>74</v>
      </c>
      <c r="X107" s="45" t="s">
        <v>52</v>
      </c>
      <c r="Y107" s="78">
        <f t="shared" si="11"/>
        <v>0.13999999999999999</v>
      </c>
      <c r="Z107" s="78">
        <f t="shared" si="12"/>
        <v>0.02</v>
      </c>
      <c r="AA107" s="78">
        <f t="shared" si="13"/>
        <v>1.81</v>
      </c>
      <c r="AB107" s="77">
        <f t="shared" si="14"/>
        <v>100</v>
      </c>
    </row>
    <row r="108" spans="1:28" x14ac:dyDescent="0.3">
      <c r="A108" s="49">
        <v>41746</v>
      </c>
      <c r="B108" s="45" t="s">
        <v>1255</v>
      </c>
      <c r="C108" s="45" t="s">
        <v>1256</v>
      </c>
      <c r="D108" s="45" t="s">
        <v>47</v>
      </c>
      <c r="E108" s="48">
        <v>10</v>
      </c>
      <c r="F108" s="47">
        <v>134</v>
      </c>
      <c r="G108" s="65">
        <v>0</v>
      </c>
      <c r="H108" s="47">
        <v>118</v>
      </c>
      <c r="I108" s="45" t="s">
        <v>100</v>
      </c>
      <c r="J108" s="61">
        <v>15.1</v>
      </c>
      <c r="K108" s="45" t="s">
        <v>61</v>
      </c>
      <c r="L108" s="73">
        <v>28</v>
      </c>
      <c r="M108" s="69">
        <v>1.1000000000000001</v>
      </c>
      <c r="N108" s="47">
        <v>64</v>
      </c>
      <c r="O108" s="45" t="s">
        <v>210</v>
      </c>
      <c r="P108" s="47">
        <v>10214</v>
      </c>
      <c r="Q108" s="45" t="s">
        <v>289</v>
      </c>
      <c r="R108" s="47">
        <v>10180</v>
      </c>
      <c r="S108" s="48">
        <v>24</v>
      </c>
      <c r="T108" s="48">
        <v>88</v>
      </c>
      <c r="U108" s="48">
        <v>92</v>
      </c>
      <c r="V108" s="45" t="s">
        <v>74</v>
      </c>
      <c r="W108" s="48">
        <v>81</v>
      </c>
      <c r="X108" s="45" t="s">
        <v>61</v>
      </c>
      <c r="Y108" s="78">
        <f t="shared" si="11"/>
        <v>0.11000000000000001</v>
      </c>
      <c r="Z108" s="78">
        <f t="shared" si="12"/>
        <v>0</v>
      </c>
      <c r="AA108" s="78">
        <f t="shared" si="13"/>
        <v>1.51</v>
      </c>
      <c r="AB108" s="77">
        <f t="shared" si="14"/>
        <v>280</v>
      </c>
    </row>
    <row r="109" spans="1:28" x14ac:dyDescent="0.3">
      <c r="A109" s="49">
        <v>41747</v>
      </c>
      <c r="B109" s="45" t="s">
        <v>1255</v>
      </c>
      <c r="C109" s="45" t="s">
        <v>1256</v>
      </c>
      <c r="D109" s="45" t="s">
        <v>47</v>
      </c>
      <c r="E109" s="48">
        <v>10</v>
      </c>
      <c r="F109" s="47">
        <v>134</v>
      </c>
      <c r="G109" s="65">
        <v>0</v>
      </c>
      <c r="H109" s="47">
        <v>102</v>
      </c>
      <c r="I109" s="45" t="s">
        <v>100</v>
      </c>
      <c r="J109" s="61">
        <v>16.600000000000001</v>
      </c>
      <c r="K109" s="45" t="s">
        <v>61</v>
      </c>
      <c r="L109" s="73">
        <v>11</v>
      </c>
      <c r="M109" s="69">
        <v>2.5</v>
      </c>
      <c r="N109" s="47">
        <v>61</v>
      </c>
      <c r="O109" s="45" t="s">
        <v>342</v>
      </c>
      <c r="P109" s="47">
        <v>10180</v>
      </c>
      <c r="Q109" s="45" t="s">
        <v>1012</v>
      </c>
      <c r="R109" s="47">
        <v>10130</v>
      </c>
      <c r="S109" s="48">
        <v>19</v>
      </c>
      <c r="T109" s="48">
        <v>80</v>
      </c>
      <c r="U109" s="48">
        <v>90</v>
      </c>
      <c r="V109" s="45" t="s">
        <v>51</v>
      </c>
      <c r="W109" s="48">
        <v>70</v>
      </c>
      <c r="X109" s="45" t="s">
        <v>186</v>
      </c>
      <c r="Y109" s="78">
        <f t="shared" si="11"/>
        <v>0.25</v>
      </c>
      <c r="Z109" s="78">
        <f t="shared" si="12"/>
        <v>0</v>
      </c>
      <c r="AA109" s="78">
        <f t="shared" si="13"/>
        <v>1.6600000000000001</v>
      </c>
      <c r="AB109" s="77">
        <f t="shared" si="14"/>
        <v>110</v>
      </c>
    </row>
    <row r="110" spans="1:28" x14ac:dyDescent="0.3">
      <c r="A110" s="49">
        <v>41748</v>
      </c>
      <c r="B110" s="45" t="s">
        <v>1255</v>
      </c>
      <c r="C110" s="45" t="s">
        <v>1256</v>
      </c>
      <c r="D110" s="45" t="s">
        <v>47</v>
      </c>
      <c r="E110" s="48">
        <v>10</v>
      </c>
      <c r="F110" s="47">
        <v>123</v>
      </c>
      <c r="G110" s="65">
        <v>13.2</v>
      </c>
      <c r="H110" s="47">
        <v>95</v>
      </c>
      <c r="I110" s="45" t="s">
        <v>644</v>
      </c>
      <c r="J110" s="61">
        <v>15.1</v>
      </c>
      <c r="K110" s="45" t="s">
        <v>60</v>
      </c>
      <c r="L110" s="73">
        <v>28</v>
      </c>
      <c r="M110" s="69">
        <v>1.1000000000000001</v>
      </c>
      <c r="N110" s="47">
        <v>50</v>
      </c>
      <c r="O110" s="45" t="s">
        <v>222</v>
      </c>
      <c r="P110" s="47">
        <v>10131</v>
      </c>
      <c r="Q110" s="45" t="s">
        <v>1012</v>
      </c>
      <c r="R110" s="47">
        <v>10047</v>
      </c>
      <c r="S110" s="48">
        <v>24</v>
      </c>
      <c r="T110" s="48">
        <v>77</v>
      </c>
      <c r="U110" s="48">
        <v>87</v>
      </c>
      <c r="V110" s="45" t="s">
        <v>51</v>
      </c>
      <c r="W110" s="48">
        <v>70</v>
      </c>
      <c r="X110" s="45" t="s">
        <v>60</v>
      </c>
      <c r="Y110" s="78">
        <f t="shared" si="11"/>
        <v>0.11000000000000001</v>
      </c>
      <c r="Z110" s="78">
        <f t="shared" si="12"/>
        <v>1.3199999999999998</v>
      </c>
      <c r="AA110" s="78">
        <f t="shared" si="13"/>
        <v>1.51</v>
      </c>
      <c r="AB110" s="77">
        <f t="shared" si="14"/>
        <v>280</v>
      </c>
    </row>
    <row r="111" spans="1:28" x14ac:dyDescent="0.3">
      <c r="A111" s="49">
        <v>41749</v>
      </c>
      <c r="B111" s="45" t="s">
        <v>1255</v>
      </c>
      <c r="C111" s="45" t="s">
        <v>1256</v>
      </c>
      <c r="D111" s="45" t="s">
        <v>47</v>
      </c>
      <c r="E111" s="48">
        <v>10</v>
      </c>
      <c r="F111" s="47">
        <v>134</v>
      </c>
      <c r="G111" s="65">
        <v>0.4</v>
      </c>
      <c r="H111" s="47">
        <v>108</v>
      </c>
      <c r="I111" s="45" t="s">
        <v>51</v>
      </c>
      <c r="J111" s="61">
        <v>16.100000000000001</v>
      </c>
      <c r="K111" s="45" t="s">
        <v>215</v>
      </c>
      <c r="L111" s="73">
        <v>29</v>
      </c>
      <c r="M111" s="69">
        <v>1.4</v>
      </c>
      <c r="N111" s="47">
        <v>61</v>
      </c>
      <c r="O111" s="45" t="s">
        <v>120</v>
      </c>
      <c r="P111" s="47">
        <v>10047</v>
      </c>
      <c r="Q111" s="45" t="s">
        <v>1012</v>
      </c>
      <c r="R111" s="47">
        <v>10019</v>
      </c>
      <c r="S111" s="48">
        <v>18</v>
      </c>
      <c r="T111" s="48">
        <v>75</v>
      </c>
      <c r="U111" s="48">
        <v>91</v>
      </c>
      <c r="V111" s="45" t="s">
        <v>103</v>
      </c>
      <c r="W111" s="48">
        <v>65</v>
      </c>
      <c r="X111" s="45" t="s">
        <v>71</v>
      </c>
      <c r="Y111" s="78">
        <f t="shared" si="11"/>
        <v>0.13999999999999999</v>
      </c>
      <c r="Z111" s="78">
        <f t="shared" si="12"/>
        <v>0.04</v>
      </c>
      <c r="AA111" s="78">
        <f t="shared" si="13"/>
        <v>1.61</v>
      </c>
      <c r="AB111" s="77">
        <f t="shared" si="14"/>
        <v>290</v>
      </c>
    </row>
    <row r="112" spans="1:28" x14ac:dyDescent="0.3">
      <c r="A112" s="49">
        <v>41750</v>
      </c>
      <c r="B112" s="45" t="s">
        <v>1255</v>
      </c>
      <c r="C112" s="45" t="s">
        <v>1256</v>
      </c>
      <c r="D112" s="45" t="s">
        <v>47</v>
      </c>
      <c r="E112" s="48">
        <v>10</v>
      </c>
      <c r="F112" s="47">
        <v>138</v>
      </c>
      <c r="G112" s="65">
        <v>2</v>
      </c>
      <c r="H112" s="47">
        <v>116</v>
      </c>
      <c r="I112" s="45" t="s">
        <v>120</v>
      </c>
      <c r="J112" s="61">
        <v>16.100000000000001</v>
      </c>
      <c r="K112" s="45" t="s">
        <v>133</v>
      </c>
      <c r="L112" s="73">
        <v>29</v>
      </c>
      <c r="M112" s="69">
        <v>1.4</v>
      </c>
      <c r="N112" s="47">
        <v>75</v>
      </c>
      <c r="O112" s="45" t="s">
        <v>164</v>
      </c>
      <c r="P112" s="47">
        <v>10086</v>
      </c>
      <c r="Q112" s="48">
        <v>24</v>
      </c>
      <c r="R112" s="47">
        <v>10009</v>
      </c>
      <c r="S112" s="45" t="s">
        <v>116</v>
      </c>
      <c r="T112" s="48">
        <v>76</v>
      </c>
      <c r="U112" s="48">
        <v>87</v>
      </c>
      <c r="V112" s="45" t="s">
        <v>51</v>
      </c>
      <c r="W112" s="48">
        <v>66</v>
      </c>
      <c r="X112" s="45" t="s">
        <v>133</v>
      </c>
      <c r="Y112" s="78">
        <f t="shared" si="11"/>
        <v>0.13999999999999999</v>
      </c>
      <c r="Z112" s="78">
        <f t="shared" si="12"/>
        <v>0.2</v>
      </c>
      <c r="AA112" s="78">
        <f t="shared" si="13"/>
        <v>1.61</v>
      </c>
      <c r="AB112" s="77">
        <f t="shared" si="14"/>
        <v>290</v>
      </c>
    </row>
    <row r="113" spans="1:28" x14ac:dyDescent="0.3">
      <c r="A113" s="49">
        <v>41751</v>
      </c>
      <c r="B113" s="45" t="s">
        <v>1255</v>
      </c>
      <c r="C113" s="45" t="s">
        <v>1256</v>
      </c>
      <c r="D113" s="45" t="s">
        <v>47</v>
      </c>
      <c r="E113" s="48">
        <v>10</v>
      </c>
      <c r="F113" s="47">
        <v>142</v>
      </c>
      <c r="G113" s="65">
        <v>0.4</v>
      </c>
      <c r="H113" s="47">
        <v>116</v>
      </c>
      <c r="I113" s="45" t="s">
        <v>193</v>
      </c>
      <c r="J113" s="61">
        <v>16.7</v>
      </c>
      <c r="K113" s="45" t="s">
        <v>201</v>
      </c>
      <c r="L113" s="73">
        <v>10</v>
      </c>
      <c r="M113" s="69">
        <v>2.8</v>
      </c>
      <c r="N113" s="47">
        <v>81</v>
      </c>
      <c r="O113" s="45" t="s">
        <v>146</v>
      </c>
      <c r="P113" s="47">
        <v>10137</v>
      </c>
      <c r="Q113" s="48">
        <v>23</v>
      </c>
      <c r="R113" s="47">
        <v>10086</v>
      </c>
      <c r="S113" s="45" t="s">
        <v>51</v>
      </c>
      <c r="T113" s="48">
        <v>77</v>
      </c>
      <c r="U113" s="48">
        <v>87</v>
      </c>
      <c r="V113" s="45" t="s">
        <v>51</v>
      </c>
      <c r="W113" s="48">
        <v>62</v>
      </c>
      <c r="X113" s="45" t="s">
        <v>430</v>
      </c>
      <c r="Y113" s="78">
        <f t="shared" si="11"/>
        <v>0.27999999999999997</v>
      </c>
      <c r="Z113" s="78">
        <f t="shared" si="12"/>
        <v>0.04</v>
      </c>
      <c r="AA113" s="78">
        <f t="shared" si="13"/>
        <v>1.67</v>
      </c>
      <c r="AB113" s="77">
        <f t="shared" si="14"/>
        <v>100</v>
      </c>
    </row>
    <row r="114" spans="1:28" x14ac:dyDescent="0.3">
      <c r="A114" s="49">
        <v>41752</v>
      </c>
      <c r="B114" s="45" t="s">
        <v>1255</v>
      </c>
      <c r="C114" s="45" t="s">
        <v>1256</v>
      </c>
      <c r="D114" s="45" t="s">
        <v>47</v>
      </c>
      <c r="E114" s="48">
        <v>10</v>
      </c>
      <c r="F114" s="47">
        <v>140</v>
      </c>
      <c r="G114" s="65">
        <v>0</v>
      </c>
      <c r="H114" s="47">
        <v>122</v>
      </c>
      <c r="I114" s="45" t="s">
        <v>460</v>
      </c>
      <c r="J114" s="61">
        <v>15.9</v>
      </c>
      <c r="K114" s="45" t="s">
        <v>98</v>
      </c>
      <c r="L114" s="73">
        <v>30</v>
      </c>
      <c r="M114" s="69">
        <v>2.5</v>
      </c>
      <c r="N114" s="47">
        <v>139</v>
      </c>
      <c r="O114" s="45" t="s">
        <v>60</v>
      </c>
      <c r="P114" s="47">
        <v>10209</v>
      </c>
      <c r="Q114" s="48">
        <v>20</v>
      </c>
      <c r="R114" s="47">
        <v>10121</v>
      </c>
      <c r="S114" s="45" t="s">
        <v>218</v>
      </c>
      <c r="T114" s="48">
        <v>65</v>
      </c>
      <c r="U114" s="48">
        <v>80</v>
      </c>
      <c r="V114" s="45" t="s">
        <v>475</v>
      </c>
      <c r="W114" s="48">
        <v>58</v>
      </c>
      <c r="X114" s="45" t="s">
        <v>376</v>
      </c>
      <c r="Y114" s="78">
        <f t="shared" si="11"/>
        <v>0.25</v>
      </c>
      <c r="Z114" s="78">
        <f t="shared" si="12"/>
        <v>0</v>
      </c>
      <c r="AA114" s="78">
        <f t="shared" si="13"/>
        <v>1.59</v>
      </c>
      <c r="AB114" s="77">
        <f t="shared" si="14"/>
        <v>300</v>
      </c>
    </row>
    <row r="115" spans="1:28" x14ac:dyDescent="0.3">
      <c r="A115" s="49">
        <v>41753</v>
      </c>
      <c r="B115" s="45" t="s">
        <v>1255</v>
      </c>
      <c r="C115" s="45" t="s">
        <v>1256</v>
      </c>
      <c r="D115" s="45" t="s">
        <v>47</v>
      </c>
      <c r="E115" s="48">
        <v>10</v>
      </c>
      <c r="F115" s="47">
        <v>130</v>
      </c>
      <c r="G115" s="65">
        <v>11.6</v>
      </c>
      <c r="H115" s="47">
        <v>103</v>
      </c>
      <c r="I115" s="45" t="s">
        <v>644</v>
      </c>
      <c r="J115" s="61">
        <v>15.7</v>
      </c>
      <c r="K115" s="45" t="s">
        <v>215</v>
      </c>
      <c r="L115" s="73">
        <v>30</v>
      </c>
      <c r="M115" s="69">
        <v>3.1</v>
      </c>
      <c r="N115" s="47">
        <v>142</v>
      </c>
      <c r="O115" s="45" t="s">
        <v>52</v>
      </c>
      <c r="P115" s="47">
        <v>10191</v>
      </c>
      <c r="Q115" s="45" t="s">
        <v>1012</v>
      </c>
      <c r="R115" s="47">
        <v>10128</v>
      </c>
      <c r="S115" s="48">
        <v>12</v>
      </c>
      <c r="T115" s="48">
        <v>74</v>
      </c>
      <c r="U115" s="48">
        <v>83</v>
      </c>
      <c r="V115" s="45" t="s">
        <v>201</v>
      </c>
      <c r="W115" s="48">
        <v>61</v>
      </c>
      <c r="X115" s="45" t="s">
        <v>271</v>
      </c>
      <c r="Y115" s="78">
        <f t="shared" si="11"/>
        <v>0.31</v>
      </c>
      <c r="Z115" s="78">
        <f t="shared" si="12"/>
        <v>1.1599999999999999</v>
      </c>
      <c r="AA115" s="78">
        <f t="shared" si="13"/>
        <v>1.5699999999999998</v>
      </c>
      <c r="AB115" s="77">
        <f t="shared" si="14"/>
        <v>300</v>
      </c>
    </row>
    <row r="116" spans="1:28" x14ac:dyDescent="0.3">
      <c r="A116" s="49">
        <v>41754</v>
      </c>
      <c r="B116" s="45" t="s">
        <v>1255</v>
      </c>
      <c r="C116" s="45" t="s">
        <v>1256</v>
      </c>
      <c r="D116" s="45" t="s">
        <v>47</v>
      </c>
      <c r="E116" s="48">
        <v>10</v>
      </c>
      <c r="F116" s="47">
        <v>138</v>
      </c>
      <c r="G116" s="65">
        <v>2.2000000000000002</v>
      </c>
      <c r="H116" s="47">
        <v>107</v>
      </c>
      <c r="I116" s="45" t="s">
        <v>193</v>
      </c>
      <c r="J116" s="61">
        <v>16.8</v>
      </c>
      <c r="K116" s="45" t="s">
        <v>89</v>
      </c>
      <c r="L116" s="73">
        <v>28</v>
      </c>
      <c r="M116" s="69">
        <v>3.9</v>
      </c>
      <c r="N116" s="47">
        <v>108</v>
      </c>
      <c r="O116" s="45" t="s">
        <v>434</v>
      </c>
      <c r="P116" s="47">
        <v>10200</v>
      </c>
      <c r="Q116" s="45" t="s">
        <v>51</v>
      </c>
      <c r="R116" s="47">
        <v>10126</v>
      </c>
      <c r="S116" s="48">
        <v>24</v>
      </c>
      <c r="T116" s="48">
        <v>53</v>
      </c>
      <c r="U116" s="48">
        <v>73</v>
      </c>
      <c r="V116" s="45" t="s">
        <v>51</v>
      </c>
      <c r="W116" s="48">
        <v>38</v>
      </c>
      <c r="X116" s="45" t="s">
        <v>60</v>
      </c>
      <c r="Y116" s="78">
        <f t="shared" si="11"/>
        <v>0.39</v>
      </c>
      <c r="Z116" s="78">
        <f t="shared" si="12"/>
        <v>0.22000000000000003</v>
      </c>
      <c r="AA116" s="78">
        <f t="shared" si="13"/>
        <v>1.6800000000000002</v>
      </c>
      <c r="AB116" s="77">
        <f t="shared" si="14"/>
        <v>280</v>
      </c>
    </row>
    <row r="117" spans="1:28" x14ac:dyDescent="0.3">
      <c r="A117" s="49">
        <v>41755</v>
      </c>
      <c r="B117" s="45" t="s">
        <v>1255</v>
      </c>
      <c r="C117" s="45" t="s">
        <v>1256</v>
      </c>
      <c r="D117" s="45" t="s">
        <v>47</v>
      </c>
      <c r="E117" s="48">
        <v>10</v>
      </c>
      <c r="F117" s="47">
        <v>140</v>
      </c>
      <c r="G117" s="65">
        <v>3.6</v>
      </c>
      <c r="H117" s="47">
        <v>122</v>
      </c>
      <c r="I117" s="45" t="s">
        <v>376</v>
      </c>
      <c r="J117" s="61">
        <v>15.7</v>
      </c>
      <c r="K117" s="45" t="s">
        <v>578</v>
      </c>
      <c r="L117" s="73">
        <v>29</v>
      </c>
      <c r="M117" s="69">
        <v>3.6</v>
      </c>
      <c r="N117" s="47">
        <v>147</v>
      </c>
      <c r="O117" s="45" t="s">
        <v>355</v>
      </c>
      <c r="P117" s="47">
        <v>10172</v>
      </c>
      <c r="Q117" s="48">
        <v>21</v>
      </c>
      <c r="R117" s="47">
        <v>10117</v>
      </c>
      <c r="S117" s="45" t="s">
        <v>84</v>
      </c>
      <c r="T117" s="48">
        <v>76</v>
      </c>
      <c r="U117" s="48">
        <v>88</v>
      </c>
      <c r="V117" s="45" t="s">
        <v>51</v>
      </c>
      <c r="W117" s="48">
        <v>55</v>
      </c>
      <c r="X117" s="45" t="s">
        <v>370</v>
      </c>
      <c r="Y117" s="78">
        <f t="shared" si="11"/>
        <v>0.36</v>
      </c>
      <c r="Z117" s="78">
        <f t="shared" si="12"/>
        <v>0.36</v>
      </c>
      <c r="AA117" s="78">
        <f t="shared" si="13"/>
        <v>1.5699999999999998</v>
      </c>
      <c r="AB117" s="77">
        <f t="shared" si="14"/>
        <v>290</v>
      </c>
    </row>
    <row r="118" spans="1:28" x14ac:dyDescent="0.3">
      <c r="A118" s="49">
        <v>41756</v>
      </c>
      <c r="B118" s="45" t="s">
        <v>1255</v>
      </c>
      <c r="C118" s="45" t="s">
        <v>1256</v>
      </c>
      <c r="D118" s="45" t="s">
        <v>47</v>
      </c>
      <c r="E118" s="48">
        <v>10</v>
      </c>
      <c r="F118" s="47">
        <v>144</v>
      </c>
      <c r="G118" s="65">
        <v>1.8</v>
      </c>
      <c r="H118" s="47">
        <v>117</v>
      </c>
      <c r="I118" s="45" t="s">
        <v>127</v>
      </c>
      <c r="J118" s="61">
        <v>17.2</v>
      </c>
      <c r="K118" s="45" t="s">
        <v>182</v>
      </c>
      <c r="L118" s="73">
        <v>30</v>
      </c>
      <c r="M118" s="69">
        <v>5.8</v>
      </c>
      <c r="N118" s="47">
        <v>156</v>
      </c>
      <c r="O118" s="45" t="s">
        <v>133</v>
      </c>
      <c r="P118" s="47">
        <v>10191</v>
      </c>
      <c r="Q118" s="48">
        <v>21</v>
      </c>
      <c r="R118" s="47">
        <v>10166</v>
      </c>
      <c r="S118" s="45" t="s">
        <v>84</v>
      </c>
      <c r="T118" s="48">
        <v>60</v>
      </c>
      <c r="U118" s="48">
        <v>84</v>
      </c>
      <c r="V118" s="45" t="s">
        <v>51</v>
      </c>
      <c r="W118" s="48">
        <v>41</v>
      </c>
      <c r="X118" s="45" t="s">
        <v>277</v>
      </c>
      <c r="Y118" s="78">
        <f t="shared" si="11"/>
        <v>0.57999999999999996</v>
      </c>
      <c r="Z118" s="78">
        <f t="shared" si="12"/>
        <v>0.18</v>
      </c>
      <c r="AA118" s="78">
        <f t="shared" si="13"/>
        <v>1.72</v>
      </c>
      <c r="AB118" s="77">
        <f t="shared" si="14"/>
        <v>300</v>
      </c>
    </row>
    <row r="119" spans="1:28" x14ac:dyDescent="0.3">
      <c r="A119" s="49">
        <v>41757</v>
      </c>
      <c r="B119" s="45" t="s">
        <v>1255</v>
      </c>
      <c r="C119" s="45" t="s">
        <v>1256</v>
      </c>
      <c r="D119" s="45" t="s">
        <v>47</v>
      </c>
      <c r="E119" s="48">
        <v>10</v>
      </c>
      <c r="F119" s="47">
        <v>136</v>
      </c>
      <c r="G119" s="65">
        <v>0</v>
      </c>
      <c r="H119" s="47">
        <v>117</v>
      </c>
      <c r="I119" s="45" t="s">
        <v>85</v>
      </c>
      <c r="J119" s="61">
        <v>15.4</v>
      </c>
      <c r="K119" s="45" t="s">
        <v>182</v>
      </c>
      <c r="L119" s="73">
        <v>32</v>
      </c>
      <c r="M119" s="69">
        <v>4.4000000000000004</v>
      </c>
      <c r="N119" s="47">
        <v>125</v>
      </c>
      <c r="O119" s="45" t="s">
        <v>148</v>
      </c>
      <c r="P119" s="47">
        <v>10179</v>
      </c>
      <c r="Q119" s="45" t="s">
        <v>1012</v>
      </c>
      <c r="R119" s="47">
        <v>10149</v>
      </c>
      <c r="S119" s="45" t="s">
        <v>116</v>
      </c>
      <c r="T119" s="48">
        <v>81</v>
      </c>
      <c r="U119" s="48">
        <v>90</v>
      </c>
      <c r="V119" s="45" t="s">
        <v>51</v>
      </c>
      <c r="W119" s="48">
        <v>72</v>
      </c>
      <c r="X119" s="45" t="s">
        <v>51</v>
      </c>
      <c r="Y119" s="78">
        <f t="shared" si="11"/>
        <v>0.44000000000000006</v>
      </c>
      <c r="Z119" s="78">
        <f t="shared" si="12"/>
        <v>0</v>
      </c>
      <c r="AA119" s="78">
        <f t="shared" si="13"/>
        <v>1.54</v>
      </c>
      <c r="AB119" s="77">
        <f t="shared" si="14"/>
        <v>320</v>
      </c>
    </row>
    <row r="120" spans="1:28" x14ac:dyDescent="0.3">
      <c r="A120" s="49">
        <v>41758</v>
      </c>
      <c r="B120" s="45" t="s">
        <v>1255</v>
      </c>
      <c r="C120" s="45" t="s">
        <v>1256</v>
      </c>
      <c r="D120" s="45" t="s">
        <v>47</v>
      </c>
      <c r="E120" s="48">
        <v>10</v>
      </c>
      <c r="F120" s="47">
        <v>156</v>
      </c>
      <c r="G120" s="65">
        <v>0.2</v>
      </c>
      <c r="H120" s="47">
        <v>125</v>
      </c>
      <c r="I120" s="45" t="s">
        <v>75</v>
      </c>
      <c r="J120" s="61">
        <v>18.8</v>
      </c>
      <c r="K120" s="45" t="s">
        <v>52</v>
      </c>
      <c r="L120" s="73">
        <v>32</v>
      </c>
      <c r="M120" s="69">
        <v>2.5</v>
      </c>
      <c r="N120" s="47">
        <v>103</v>
      </c>
      <c r="O120" s="45" t="s">
        <v>763</v>
      </c>
      <c r="P120" s="47">
        <v>10171</v>
      </c>
      <c r="Q120" s="45" t="s">
        <v>1012</v>
      </c>
      <c r="R120" s="47">
        <v>10148</v>
      </c>
      <c r="S120" s="45" t="s">
        <v>102</v>
      </c>
      <c r="T120" s="48">
        <v>76</v>
      </c>
      <c r="U120" s="48">
        <v>90</v>
      </c>
      <c r="V120" s="45" t="s">
        <v>51</v>
      </c>
      <c r="W120" s="48">
        <v>62</v>
      </c>
      <c r="X120" s="45" t="s">
        <v>277</v>
      </c>
      <c r="Y120" s="78">
        <f t="shared" si="11"/>
        <v>0.25</v>
      </c>
      <c r="Z120" s="78">
        <f t="shared" si="12"/>
        <v>0.02</v>
      </c>
      <c r="AA120" s="78">
        <f t="shared" si="13"/>
        <v>1.8800000000000001</v>
      </c>
      <c r="AB120" s="77">
        <f t="shared" si="14"/>
        <v>320</v>
      </c>
    </row>
    <row r="121" spans="1:28" x14ac:dyDescent="0.3">
      <c r="A121" s="49">
        <v>41759</v>
      </c>
      <c r="B121" s="45" t="s">
        <v>1255</v>
      </c>
      <c r="C121" s="45" t="s">
        <v>1256</v>
      </c>
      <c r="D121" s="45" t="s">
        <v>47</v>
      </c>
      <c r="E121" s="48">
        <v>10</v>
      </c>
      <c r="F121" s="47">
        <v>161</v>
      </c>
      <c r="G121" s="65">
        <v>1.6</v>
      </c>
      <c r="H121" s="47">
        <v>133</v>
      </c>
      <c r="I121" s="45" t="s">
        <v>85</v>
      </c>
      <c r="J121" s="61">
        <v>18.899999999999999</v>
      </c>
      <c r="K121" s="45" t="s">
        <v>135</v>
      </c>
      <c r="L121" s="73">
        <v>0</v>
      </c>
      <c r="M121" s="69">
        <v>1.7</v>
      </c>
      <c r="N121" s="47">
        <v>97</v>
      </c>
      <c r="O121" s="45" t="s">
        <v>286</v>
      </c>
      <c r="P121" s="47">
        <v>10179</v>
      </c>
      <c r="Q121" s="48">
        <v>21</v>
      </c>
      <c r="R121" s="47">
        <v>10156</v>
      </c>
      <c r="S121" s="48">
        <v>13</v>
      </c>
      <c r="T121" s="48">
        <v>79</v>
      </c>
      <c r="U121" s="48">
        <v>90</v>
      </c>
      <c r="V121" s="45" t="s">
        <v>80</v>
      </c>
      <c r="W121" s="48">
        <v>70</v>
      </c>
      <c r="X121" s="45" t="s">
        <v>215</v>
      </c>
      <c r="Y121" s="78">
        <f t="shared" si="11"/>
        <v>0.16999999999999998</v>
      </c>
      <c r="Z121" s="78">
        <f t="shared" si="12"/>
        <v>0.16</v>
      </c>
      <c r="AA121" s="78">
        <f t="shared" si="13"/>
        <v>1.89</v>
      </c>
      <c r="AB121" s="77">
        <f t="shared" si="14"/>
        <v>0</v>
      </c>
    </row>
    <row r="122" spans="1:28" x14ac:dyDescent="0.3">
      <c r="A122" s="49">
        <v>41760</v>
      </c>
      <c r="B122" s="45" t="s">
        <v>1255</v>
      </c>
      <c r="C122" s="45" t="s">
        <v>1256</v>
      </c>
      <c r="D122" s="45" t="s">
        <v>47</v>
      </c>
      <c r="E122" s="48">
        <v>10</v>
      </c>
      <c r="F122" s="47">
        <v>142</v>
      </c>
      <c r="G122" s="65">
        <v>0.4</v>
      </c>
      <c r="H122" s="47">
        <v>132</v>
      </c>
      <c r="I122" s="45" t="s">
        <v>166</v>
      </c>
      <c r="J122" s="61">
        <v>15.2</v>
      </c>
      <c r="K122" s="45" t="s">
        <v>192</v>
      </c>
      <c r="L122" s="73">
        <v>30</v>
      </c>
      <c r="M122" s="69">
        <v>4.2</v>
      </c>
      <c r="N122" s="47">
        <v>103</v>
      </c>
      <c r="O122" s="45" t="s">
        <v>66</v>
      </c>
      <c r="P122" s="47">
        <v>10221</v>
      </c>
      <c r="Q122" s="48">
        <v>22</v>
      </c>
      <c r="R122" s="47">
        <v>10169</v>
      </c>
      <c r="S122" s="45" t="s">
        <v>218</v>
      </c>
      <c r="T122" s="48">
        <v>77</v>
      </c>
      <c r="U122" s="48">
        <v>82</v>
      </c>
      <c r="V122" s="45" t="s">
        <v>75</v>
      </c>
      <c r="W122" s="48">
        <v>70</v>
      </c>
      <c r="X122" s="45" t="s">
        <v>51</v>
      </c>
      <c r="Y122" s="78">
        <f t="shared" si="11"/>
        <v>0.42000000000000004</v>
      </c>
      <c r="Z122" s="78">
        <f t="shared" si="12"/>
        <v>0.04</v>
      </c>
      <c r="AA122" s="78">
        <f t="shared" si="13"/>
        <v>1.52</v>
      </c>
      <c r="AB122" s="77">
        <f t="shared" si="14"/>
        <v>300</v>
      </c>
    </row>
    <row r="123" spans="1:28" x14ac:dyDescent="0.3">
      <c r="A123" s="49">
        <v>41761</v>
      </c>
      <c r="B123" s="45" t="s">
        <v>1255</v>
      </c>
      <c r="C123" s="45" t="s">
        <v>1256</v>
      </c>
      <c r="D123" s="45" t="s">
        <v>47</v>
      </c>
      <c r="E123" s="48">
        <v>10</v>
      </c>
      <c r="F123" s="47">
        <v>130</v>
      </c>
      <c r="G123" s="65">
        <v>0</v>
      </c>
      <c r="H123" s="47">
        <v>103</v>
      </c>
      <c r="I123" s="45" t="s">
        <v>100</v>
      </c>
      <c r="J123" s="61">
        <v>15.7</v>
      </c>
      <c r="K123" s="45" t="s">
        <v>179</v>
      </c>
      <c r="L123" s="73">
        <v>30</v>
      </c>
      <c r="M123" s="69">
        <v>3.3</v>
      </c>
      <c r="N123" s="47">
        <v>103</v>
      </c>
      <c r="O123" s="45" t="s">
        <v>494</v>
      </c>
      <c r="P123" s="47">
        <v>10253</v>
      </c>
      <c r="Q123" s="48">
        <v>21</v>
      </c>
      <c r="R123" s="47">
        <v>10213</v>
      </c>
      <c r="S123" s="45" t="s">
        <v>263</v>
      </c>
      <c r="T123" s="48">
        <v>74</v>
      </c>
      <c r="U123" s="48">
        <v>84</v>
      </c>
      <c r="V123" s="45" t="s">
        <v>108</v>
      </c>
      <c r="W123" s="48">
        <v>65</v>
      </c>
      <c r="X123" s="45" t="s">
        <v>133</v>
      </c>
      <c r="Y123" s="78">
        <f t="shared" si="11"/>
        <v>0.32999999999999996</v>
      </c>
      <c r="Z123" s="78">
        <f t="shared" si="12"/>
        <v>0</v>
      </c>
      <c r="AA123" s="78">
        <f t="shared" si="13"/>
        <v>1.5699999999999998</v>
      </c>
      <c r="AB123" s="77">
        <f t="shared" si="14"/>
        <v>300</v>
      </c>
    </row>
    <row r="124" spans="1:28" x14ac:dyDescent="0.3">
      <c r="A124" s="49">
        <v>41762</v>
      </c>
      <c r="B124" s="45" t="s">
        <v>1255</v>
      </c>
      <c r="C124" s="45" t="s">
        <v>1256</v>
      </c>
      <c r="D124" s="45" t="s">
        <v>47</v>
      </c>
      <c r="E124" s="48">
        <v>10</v>
      </c>
      <c r="F124" s="47">
        <v>134</v>
      </c>
      <c r="G124" s="65">
        <v>0.8</v>
      </c>
      <c r="H124" s="47">
        <v>100</v>
      </c>
      <c r="I124" s="45" t="s">
        <v>85</v>
      </c>
      <c r="J124" s="61">
        <v>16.7</v>
      </c>
      <c r="K124" s="45" t="s">
        <v>164</v>
      </c>
      <c r="L124" s="72" t="s">
        <v>289</v>
      </c>
      <c r="M124" s="69">
        <v>4.2</v>
      </c>
      <c r="N124" s="47">
        <v>108</v>
      </c>
      <c r="O124" s="45" t="s">
        <v>594</v>
      </c>
      <c r="P124" s="47">
        <v>10246</v>
      </c>
      <c r="Q124" s="45" t="s">
        <v>1012</v>
      </c>
      <c r="R124" s="47">
        <v>10209</v>
      </c>
      <c r="S124" s="48">
        <v>24</v>
      </c>
      <c r="T124" s="48">
        <v>73</v>
      </c>
      <c r="U124" s="48">
        <v>85</v>
      </c>
      <c r="V124" s="45" t="s">
        <v>543</v>
      </c>
      <c r="W124" s="48">
        <v>66</v>
      </c>
      <c r="X124" s="45" t="s">
        <v>51</v>
      </c>
      <c r="Y124" s="78">
        <f t="shared" si="11"/>
        <v>0.42000000000000004</v>
      </c>
      <c r="Z124" s="78">
        <f t="shared" si="12"/>
        <v>0.08</v>
      </c>
      <c r="AA124" s="78">
        <f t="shared" si="13"/>
        <v>1.67</v>
      </c>
      <c r="AB124" s="77">
        <f t="shared" si="14"/>
        <v>90</v>
      </c>
    </row>
    <row r="125" spans="1:28" x14ac:dyDescent="0.3">
      <c r="A125" s="49">
        <v>41763</v>
      </c>
      <c r="B125" s="45" t="s">
        <v>1255</v>
      </c>
      <c r="C125" s="45" t="s">
        <v>1256</v>
      </c>
      <c r="D125" s="45" t="s">
        <v>47</v>
      </c>
      <c r="E125" s="48">
        <v>10</v>
      </c>
      <c r="F125" s="47">
        <v>119</v>
      </c>
      <c r="G125" s="65">
        <v>0</v>
      </c>
      <c r="H125" s="47">
        <v>86</v>
      </c>
      <c r="I125" s="45" t="s">
        <v>159</v>
      </c>
      <c r="J125" s="61">
        <v>15.2</v>
      </c>
      <c r="K125" s="45" t="s">
        <v>215</v>
      </c>
      <c r="L125" s="73">
        <v>10</v>
      </c>
      <c r="M125" s="69">
        <v>6.7</v>
      </c>
      <c r="N125" s="47">
        <v>144</v>
      </c>
      <c r="O125" s="45" t="s">
        <v>133</v>
      </c>
      <c r="P125" s="47">
        <v>10209</v>
      </c>
      <c r="Q125" s="45" t="s">
        <v>1012</v>
      </c>
      <c r="R125" s="47">
        <v>10114</v>
      </c>
      <c r="S125" s="48">
        <v>24</v>
      </c>
      <c r="T125" s="48">
        <v>69</v>
      </c>
      <c r="U125" s="48">
        <v>83</v>
      </c>
      <c r="V125" s="45" t="s">
        <v>123</v>
      </c>
      <c r="W125" s="48">
        <v>61</v>
      </c>
      <c r="X125" s="45" t="s">
        <v>81</v>
      </c>
      <c r="Y125" s="78">
        <f t="shared" si="11"/>
        <v>0.67</v>
      </c>
      <c r="Z125" s="78">
        <f t="shared" si="12"/>
        <v>0</v>
      </c>
      <c r="AA125" s="78">
        <f t="shared" si="13"/>
        <v>1.52</v>
      </c>
      <c r="AB125" s="77">
        <f t="shared" si="14"/>
        <v>100</v>
      </c>
    </row>
    <row r="126" spans="1:28" x14ac:dyDescent="0.3">
      <c r="A126" s="49">
        <v>41764</v>
      </c>
      <c r="B126" s="45" t="s">
        <v>1255</v>
      </c>
      <c r="C126" s="45" t="s">
        <v>1256</v>
      </c>
      <c r="D126" s="45" t="s">
        <v>47</v>
      </c>
      <c r="E126" s="48">
        <v>10</v>
      </c>
      <c r="F126" s="47">
        <v>146</v>
      </c>
      <c r="G126" s="65">
        <v>0</v>
      </c>
      <c r="H126" s="47">
        <v>96</v>
      </c>
      <c r="I126" s="45" t="s">
        <v>460</v>
      </c>
      <c r="J126" s="61">
        <v>19.7</v>
      </c>
      <c r="K126" s="45" t="s">
        <v>250</v>
      </c>
      <c r="L126" s="73">
        <v>31</v>
      </c>
      <c r="M126" s="69">
        <v>2.2000000000000002</v>
      </c>
      <c r="N126" s="47">
        <v>100</v>
      </c>
      <c r="O126" s="45" t="s">
        <v>135</v>
      </c>
      <c r="P126" s="47">
        <v>10145</v>
      </c>
      <c r="Q126" s="48">
        <v>22</v>
      </c>
      <c r="R126" s="47">
        <v>10092</v>
      </c>
      <c r="S126" s="45" t="s">
        <v>102</v>
      </c>
      <c r="T126" s="48">
        <v>75</v>
      </c>
      <c r="U126" s="48">
        <v>84</v>
      </c>
      <c r="V126" s="45" t="s">
        <v>51</v>
      </c>
      <c r="W126" s="48">
        <v>58</v>
      </c>
      <c r="X126" s="45" t="s">
        <v>250</v>
      </c>
      <c r="Y126" s="78">
        <f t="shared" si="11"/>
        <v>0.22000000000000003</v>
      </c>
      <c r="Z126" s="78">
        <f t="shared" si="12"/>
        <v>0</v>
      </c>
      <c r="AA126" s="78">
        <f t="shared" si="13"/>
        <v>1.97</v>
      </c>
      <c r="AB126" s="77">
        <f t="shared" si="14"/>
        <v>310</v>
      </c>
    </row>
    <row r="127" spans="1:28" x14ac:dyDescent="0.3">
      <c r="A127" s="49">
        <v>41765</v>
      </c>
      <c r="B127" s="45" t="s">
        <v>1255</v>
      </c>
      <c r="C127" s="45" t="s">
        <v>1256</v>
      </c>
      <c r="D127" s="45" t="s">
        <v>47</v>
      </c>
      <c r="E127" s="48">
        <v>10</v>
      </c>
      <c r="F127" s="47">
        <v>154</v>
      </c>
      <c r="G127" s="65">
        <v>0.2</v>
      </c>
      <c r="H127" s="47">
        <v>132</v>
      </c>
      <c r="I127" s="45" t="s">
        <v>404</v>
      </c>
      <c r="J127" s="61">
        <v>17.7</v>
      </c>
      <c r="K127" s="45" t="s">
        <v>179</v>
      </c>
      <c r="L127" s="73">
        <v>31</v>
      </c>
      <c r="M127" s="69">
        <v>1.4</v>
      </c>
      <c r="N127" s="47">
        <v>78</v>
      </c>
      <c r="O127" s="45" t="s">
        <v>213</v>
      </c>
      <c r="P127" s="47">
        <v>10180</v>
      </c>
      <c r="Q127" s="48">
        <v>21</v>
      </c>
      <c r="R127" s="47">
        <v>10105</v>
      </c>
      <c r="S127" s="45" t="s">
        <v>84</v>
      </c>
      <c r="T127" s="48">
        <v>80</v>
      </c>
      <c r="U127" s="48">
        <v>86</v>
      </c>
      <c r="V127" s="45" t="s">
        <v>74</v>
      </c>
      <c r="W127" s="48">
        <v>66</v>
      </c>
      <c r="X127" s="45" t="s">
        <v>186</v>
      </c>
      <c r="Y127" s="78">
        <f t="shared" si="11"/>
        <v>0.13999999999999999</v>
      </c>
      <c r="Z127" s="78">
        <f t="shared" si="12"/>
        <v>0.02</v>
      </c>
      <c r="AA127" s="78">
        <f t="shared" si="13"/>
        <v>1.77</v>
      </c>
      <c r="AB127" s="77">
        <f t="shared" si="14"/>
        <v>310</v>
      </c>
    </row>
    <row r="128" spans="1:28" x14ac:dyDescent="0.3">
      <c r="A128" s="49">
        <v>41766</v>
      </c>
      <c r="B128" s="45" t="s">
        <v>1255</v>
      </c>
      <c r="C128" s="45" t="s">
        <v>1256</v>
      </c>
      <c r="D128" s="45" t="s">
        <v>47</v>
      </c>
      <c r="E128" s="48">
        <v>10</v>
      </c>
      <c r="F128" s="47">
        <v>171</v>
      </c>
      <c r="G128" s="65">
        <v>0.2</v>
      </c>
      <c r="H128" s="47">
        <v>142</v>
      </c>
      <c r="I128" s="45" t="s">
        <v>537</v>
      </c>
      <c r="J128" s="61">
        <v>20</v>
      </c>
      <c r="K128" s="45" t="s">
        <v>139</v>
      </c>
      <c r="L128" s="73">
        <v>0</v>
      </c>
      <c r="M128" s="69">
        <v>1.1000000000000001</v>
      </c>
      <c r="N128" s="47">
        <v>44</v>
      </c>
      <c r="O128" s="45" t="s">
        <v>376</v>
      </c>
      <c r="P128" s="47">
        <v>10219</v>
      </c>
      <c r="Q128" s="48">
        <v>23</v>
      </c>
      <c r="R128" s="47">
        <v>10174</v>
      </c>
      <c r="S128" s="45" t="s">
        <v>1012</v>
      </c>
      <c r="T128" s="48">
        <v>71</v>
      </c>
      <c r="U128" s="48">
        <v>85</v>
      </c>
      <c r="V128" s="45" t="s">
        <v>51</v>
      </c>
      <c r="W128" s="48">
        <v>62</v>
      </c>
      <c r="X128" s="45" t="s">
        <v>167</v>
      </c>
      <c r="Y128" s="78">
        <f t="shared" si="11"/>
        <v>0.11000000000000001</v>
      </c>
      <c r="Z128" s="78">
        <f t="shared" si="12"/>
        <v>0.02</v>
      </c>
      <c r="AA128" s="78">
        <f t="shared" si="13"/>
        <v>2</v>
      </c>
      <c r="AB128" s="77">
        <f t="shared" si="14"/>
        <v>0</v>
      </c>
    </row>
    <row r="129" spans="1:28" x14ac:dyDescent="0.3">
      <c r="A129" s="49">
        <v>41767</v>
      </c>
      <c r="B129" s="45" t="s">
        <v>1255</v>
      </c>
      <c r="C129" s="45" t="s">
        <v>1256</v>
      </c>
      <c r="D129" s="45" t="s">
        <v>47</v>
      </c>
      <c r="E129" s="48">
        <v>10</v>
      </c>
      <c r="F129" s="47">
        <v>162</v>
      </c>
      <c r="G129" s="65">
        <v>0</v>
      </c>
      <c r="H129" s="47">
        <v>142</v>
      </c>
      <c r="I129" s="45" t="s">
        <v>100</v>
      </c>
      <c r="J129" s="61">
        <v>18.2</v>
      </c>
      <c r="K129" s="45" t="s">
        <v>64</v>
      </c>
      <c r="L129" s="73">
        <v>31</v>
      </c>
      <c r="M129" s="69">
        <v>2.2000000000000002</v>
      </c>
      <c r="N129" s="47">
        <v>83</v>
      </c>
      <c r="O129" s="45" t="s">
        <v>178</v>
      </c>
      <c r="P129" s="47">
        <v>10227</v>
      </c>
      <c r="Q129" s="48">
        <v>22</v>
      </c>
      <c r="R129" s="47">
        <v>10187</v>
      </c>
      <c r="S129" s="45" t="s">
        <v>116</v>
      </c>
      <c r="T129" s="48">
        <v>79</v>
      </c>
      <c r="U129" s="48">
        <v>87</v>
      </c>
      <c r="V129" s="45" t="s">
        <v>51</v>
      </c>
      <c r="W129" s="48">
        <v>68</v>
      </c>
      <c r="X129" s="45" t="s">
        <v>79</v>
      </c>
      <c r="Y129" s="78">
        <f t="shared" si="11"/>
        <v>0.22000000000000003</v>
      </c>
      <c r="Z129" s="78">
        <f t="shared" si="12"/>
        <v>0</v>
      </c>
      <c r="AA129" s="78">
        <f t="shared" si="13"/>
        <v>1.8199999999999998</v>
      </c>
      <c r="AB129" s="77">
        <f t="shared" si="14"/>
        <v>310</v>
      </c>
    </row>
    <row r="130" spans="1:28" x14ac:dyDescent="0.3">
      <c r="A130" s="49">
        <v>41768</v>
      </c>
      <c r="B130" s="45" t="s">
        <v>1255</v>
      </c>
      <c r="C130" s="45" t="s">
        <v>1256</v>
      </c>
      <c r="D130" s="45" t="s">
        <v>47</v>
      </c>
      <c r="E130" s="48">
        <v>10</v>
      </c>
      <c r="F130" s="47">
        <v>152</v>
      </c>
      <c r="G130" s="65">
        <v>0</v>
      </c>
      <c r="H130" s="47">
        <v>125</v>
      </c>
      <c r="I130" s="45" t="s">
        <v>460</v>
      </c>
      <c r="J130" s="61">
        <v>18</v>
      </c>
      <c r="K130" s="45" t="s">
        <v>260</v>
      </c>
      <c r="L130" s="72" t="s">
        <v>289</v>
      </c>
      <c r="M130" s="69">
        <v>1.4</v>
      </c>
      <c r="N130" s="47">
        <v>61</v>
      </c>
      <c r="O130" s="45" t="s">
        <v>300</v>
      </c>
      <c r="P130" s="47">
        <v>10233</v>
      </c>
      <c r="Q130" s="45" t="s">
        <v>51</v>
      </c>
      <c r="R130" s="47">
        <v>10207</v>
      </c>
      <c r="S130" s="48">
        <v>24</v>
      </c>
      <c r="T130" s="48">
        <v>84</v>
      </c>
      <c r="U130" s="48">
        <v>88</v>
      </c>
      <c r="V130" s="45" t="s">
        <v>51</v>
      </c>
      <c r="W130" s="48">
        <v>81</v>
      </c>
      <c r="X130" s="45" t="s">
        <v>260</v>
      </c>
      <c r="Y130" s="78">
        <f t="shared" si="11"/>
        <v>0.13999999999999999</v>
      </c>
      <c r="Z130" s="78">
        <f t="shared" si="12"/>
        <v>0</v>
      </c>
      <c r="AA130" s="78">
        <f t="shared" si="13"/>
        <v>1.8</v>
      </c>
      <c r="AB130" s="77">
        <f t="shared" si="14"/>
        <v>90</v>
      </c>
    </row>
    <row r="131" spans="1:28" x14ac:dyDescent="0.3">
      <c r="A131" s="49">
        <v>41769</v>
      </c>
      <c r="B131" s="45" t="s">
        <v>1255</v>
      </c>
      <c r="C131" s="45" t="s">
        <v>1256</v>
      </c>
      <c r="D131" s="45" t="s">
        <v>47</v>
      </c>
      <c r="E131" s="48">
        <v>10</v>
      </c>
      <c r="F131" s="47">
        <v>160</v>
      </c>
      <c r="G131" s="65">
        <v>4.8</v>
      </c>
      <c r="H131" s="47">
        <v>135</v>
      </c>
      <c r="I131" s="45" t="s">
        <v>100</v>
      </c>
      <c r="J131" s="61">
        <v>18.399999999999999</v>
      </c>
      <c r="K131" s="45" t="s">
        <v>188</v>
      </c>
      <c r="L131" s="73">
        <v>31</v>
      </c>
      <c r="M131" s="69">
        <v>2.5</v>
      </c>
      <c r="N131" s="47">
        <v>106</v>
      </c>
      <c r="O131" s="45" t="s">
        <v>249</v>
      </c>
      <c r="P131" s="47">
        <v>10209</v>
      </c>
      <c r="Q131" s="48">
        <v>13</v>
      </c>
      <c r="R131" s="47">
        <v>10185</v>
      </c>
      <c r="S131" s="45" t="s">
        <v>116</v>
      </c>
      <c r="T131" s="48">
        <v>84</v>
      </c>
      <c r="U131" s="48">
        <v>92</v>
      </c>
      <c r="V131" s="45" t="s">
        <v>51</v>
      </c>
      <c r="W131" s="48">
        <v>74</v>
      </c>
      <c r="X131" s="45" t="s">
        <v>64</v>
      </c>
      <c r="Y131" s="78">
        <f t="shared" ref="Y131:Y194" si="18">M131/$AE$17</f>
        <v>0.25</v>
      </c>
      <c r="Z131" s="78">
        <f t="shared" ref="Z131:Z194" si="19">G131/$AE$17</f>
        <v>0.48</v>
      </c>
      <c r="AA131" s="78">
        <f t="shared" ref="AA131:AA194" si="20">J131/$AE$17</f>
        <v>1.8399999999999999</v>
      </c>
      <c r="AB131" s="77">
        <f t="shared" ref="AB131:AB194" si="21">L131*$AE$17</f>
        <v>310</v>
      </c>
    </row>
    <row r="132" spans="1:28" x14ac:dyDescent="0.3">
      <c r="A132" s="49">
        <v>41770</v>
      </c>
      <c r="B132" s="45" t="s">
        <v>1255</v>
      </c>
      <c r="C132" s="45" t="s">
        <v>1256</v>
      </c>
      <c r="D132" s="45" t="s">
        <v>47</v>
      </c>
      <c r="E132" s="48">
        <v>10</v>
      </c>
      <c r="F132" s="47">
        <v>143</v>
      </c>
      <c r="G132" s="65">
        <v>0.2</v>
      </c>
      <c r="H132" s="47">
        <v>125</v>
      </c>
      <c r="I132" s="45" t="s">
        <v>193</v>
      </c>
      <c r="J132" s="61">
        <v>16.100000000000001</v>
      </c>
      <c r="K132" s="45" t="s">
        <v>179</v>
      </c>
      <c r="L132" s="73">
        <v>30</v>
      </c>
      <c r="M132" s="69">
        <v>3.3</v>
      </c>
      <c r="N132" s="47">
        <v>86</v>
      </c>
      <c r="O132" s="45" t="s">
        <v>51</v>
      </c>
      <c r="P132" s="47">
        <v>10223</v>
      </c>
      <c r="Q132" s="48">
        <v>13</v>
      </c>
      <c r="R132" s="47">
        <v>10203</v>
      </c>
      <c r="S132" s="45" t="s">
        <v>84</v>
      </c>
      <c r="T132" s="48">
        <v>71</v>
      </c>
      <c r="U132" s="48">
        <v>91</v>
      </c>
      <c r="V132" s="45" t="s">
        <v>80</v>
      </c>
      <c r="W132" s="48">
        <v>64</v>
      </c>
      <c r="X132" s="45" t="s">
        <v>215</v>
      </c>
      <c r="Y132" s="78">
        <f t="shared" si="18"/>
        <v>0.32999999999999996</v>
      </c>
      <c r="Z132" s="78">
        <f t="shared" si="19"/>
        <v>0.02</v>
      </c>
      <c r="AA132" s="78">
        <f t="shared" si="20"/>
        <v>1.61</v>
      </c>
      <c r="AB132" s="77">
        <f t="shared" si="21"/>
        <v>300</v>
      </c>
    </row>
    <row r="133" spans="1:28" x14ac:dyDescent="0.3">
      <c r="A133" s="49">
        <v>41771</v>
      </c>
      <c r="B133" s="45" t="s">
        <v>1255</v>
      </c>
      <c r="C133" s="45" t="s">
        <v>1256</v>
      </c>
      <c r="D133" s="45" t="s">
        <v>47</v>
      </c>
      <c r="E133" s="48">
        <v>10</v>
      </c>
      <c r="F133" s="47">
        <v>138</v>
      </c>
      <c r="G133" s="65">
        <v>7.6</v>
      </c>
      <c r="H133" s="47">
        <v>112</v>
      </c>
      <c r="I133" s="45" t="s">
        <v>537</v>
      </c>
      <c r="J133" s="61">
        <v>16.5</v>
      </c>
      <c r="K133" s="45" t="s">
        <v>91</v>
      </c>
      <c r="L133" s="73">
        <v>35</v>
      </c>
      <c r="M133" s="69">
        <v>1.7</v>
      </c>
      <c r="N133" s="47">
        <v>67</v>
      </c>
      <c r="O133" s="45" t="s">
        <v>128</v>
      </c>
      <c r="P133" s="47">
        <v>10230</v>
      </c>
      <c r="Q133" s="48">
        <v>23</v>
      </c>
      <c r="R133" s="47">
        <v>10183</v>
      </c>
      <c r="S133" s="45" t="s">
        <v>116</v>
      </c>
      <c r="T133" s="48">
        <v>72</v>
      </c>
      <c r="U133" s="48">
        <v>82</v>
      </c>
      <c r="V133" s="45" t="s">
        <v>51</v>
      </c>
      <c r="W133" s="48">
        <v>65</v>
      </c>
      <c r="X133" s="45" t="s">
        <v>51</v>
      </c>
      <c r="Y133" s="78">
        <f t="shared" si="18"/>
        <v>0.16999999999999998</v>
      </c>
      <c r="Z133" s="78">
        <f t="shared" si="19"/>
        <v>0.76</v>
      </c>
      <c r="AA133" s="78">
        <f t="shared" si="20"/>
        <v>1.65</v>
      </c>
      <c r="AB133" s="77">
        <f t="shared" si="21"/>
        <v>350</v>
      </c>
    </row>
    <row r="134" spans="1:28" x14ac:dyDescent="0.3">
      <c r="A134" s="49">
        <v>41772</v>
      </c>
      <c r="B134" s="45" t="s">
        <v>1255</v>
      </c>
      <c r="C134" s="45" t="s">
        <v>1256</v>
      </c>
      <c r="D134" s="45" t="s">
        <v>47</v>
      </c>
      <c r="E134" s="48">
        <v>10</v>
      </c>
      <c r="F134" s="47">
        <v>134</v>
      </c>
      <c r="G134" s="65">
        <v>1</v>
      </c>
      <c r="H134" s="47">
        <v>104</v>
      </c>
      <c r="I134" s="45" t="s">
        <v>537</v>
      </c>
      <c r="J134" s="61">
        <v>16.399999999999999</v>
      </c>
      <c r="K134" s="45" t="s">
        <v>61</v>
      </c>
      <c r="L134" s="73">
        <v>24</v>
      </c>
      <c r="M134" s="69">
        <v>2.8</v>
      </c>
      <c r="N134" s="47">
        <v>78</v>
      </c>
      <c r="O134" s="45" t="s">
        <v>239</v>
      </c>
      <c r="P134" s="47">
        <v>10306</v>
      </c>
      <c r="Q134" s="48">
        <v>23</v>
      </c>
      <c r="R134" s="47">
        <v>10227</v>
      </c>
      <c r="S134" s="45" t="s">
        <v>263</v>
      </c>
      <c r="T134" s="48">
        <v>66</v>
      </c>
      <c r="U134" s="48">
        <v>84</v>
      </c>
      <c r="V134" s="45" t="s">
        <v>195</v>
      </c>
      <c r="W134" s="48">
        <v>53</v>
      </c>
      <c r="X134" s="45" t="s">
        <v>64</v>
      </c>
      <c r="Y134" s="78">
        <f t="shared" si="18"/>
        <v>0.27999999999999997</v>
      </c>
      <c r="Z134" s="78">
        <f t="shared" si="19"/>
        <v>0.1</v>
      </c>
      <c r="AA134" s="78">
        <f t="shared" si="20"/>
        <v>1.64</v>
      </c>
      <c r="AB134" s="77">
        <f t="shared" si="21"/>
        <v>240</v>
      </c>
    </row>
    <row r="135" spans="1:28" x14ac:dyDescent="0.3">
      <c r="A135" s="49">
        <v>41773</v>
      </c>
      <c r="B135" s="45" t="s">
        <v>1255</v>
      </c>
      <c r="C135" s="45" t="s">
        <v>1256</v>
      </c>
      <c r="D135" s="45" t="s">
        <v>47</v>
      </c>
      <c r="E135" s="48">
        <v>10</v>
      </c>
      <c r="F135" s="47">
        <v>137</v>
      </c>
      <c r="G135" s="65">
        <v>0</v>
      </c>
      <c r="H135" s="47">
        <v>107</v>
      </c>
      <c r="I135" s="45" t="s">
        <v>510</v>
      </c>
      <c r="J135" s="61">
        <v>16.7</v>
      </c>
      <c r="K135" s="45" t="s">
        <v>91</v>
      </c>
      <c r="L135" s="73">
        <v>12</v>
      </c>
      <c r="M135" s="69">
        <v>8.6</v>
      </c>
      <c r="N135" s="47">
        <v>167</v>
      </c>
      <c r="O135" s="45" t="s">
        <v>189</v>
      </c>
      <c r="P135" s="47">
        <v>10302</v>
      </c>
      <c r="Q135" s="45" t="s">
        <v>1012</v>
      </c>
      <c r="R135" s="47">
        <v>10271</v>
      </c>
      <c r="S135" s="48">
        <v>24</v>
      </c>
      <c r="T135" s="48">
        <v>64</v>
      </c>
      <c r="U135" s="48">
        <v>78</v>
      </c>
      <c r="V135" s="45" t="s">
        <v>108</v>
      </c>
      <c r="W135" s="48">
        <v>55</v>
      </c>
      <c r="X135" s="45" t="s">
        <v>163</v>
      </c>
      <c r="Y135" s="78">
        <f t="shared" si="18"/>
        <v>0.86</v>
      </c>
      <c r="Z135" s="78">
        <f t="shared" si="19"/>
        <v>0</v>
      </c>
      <c r="AA135" s="78">
        <f t="shared" si="20"/>
        <v>1.67</v>
      </c>
      <c r="AB135" s="77">
        <f t="shared" si="21"/>
        <v>120</v>
      </c>
    </row>
    <row r="136" spans="1:28" x14ac:dyDescent="0.3">
      <c r="A136" s="49">
        <v>41774</v>
      </c>
      <c r="B136" s="45" t="s">
        <v>1255</v>
      </c>
      <c r="C136" s="45" t="s">
        <v>1256</v>
      </c>
      <c r="D136" s="45" t="s">
        <v>47</v>
      </c>
      <c r="E136" s="48">
        <v>10</v>
      </c>
      <c r="F136" s="47">
        <v>152</v>
      </c>
      <c r="G136" s="65">
        <v>0</v>
      </c>
      <c r="H136" s="47">
        <v>128</v>
      </c>
      <c r="I136" s="45" t="s">
        <v>66</v>
      </c>
      <c r="J136" s="61">
        <v>17.7</v>
      </c>
      <c r="K136" s="45" t="s">
        <v>89</v>
      </c>
      <c r="L136" s="73">
        <v>11</v>
      </c>
      <c r="M136" s="69">
        <v>7.8</v>
      </c>
      <c r="N136" s="47">
        <v>153</v>
      </c>
      <c r="O136" s="45" t="s">
        <v>60</v>
      </c>
      <c r="P136" s="47">
        <v>10271</v>
      </c>
      <c r="Q136" s="45" t="s">
        <v>1012</v>
      </c>
      <c r="R136" s="47">
        <v>10228</v>
      </c>
      <c r="S136" s="48">
        <v>24</v>
      </c>
      <c r="T136" s="48">
        <v>65</v>
      </c>
      <c r="U136" s="48">
        <v>78</v>
      </c>
      <c r="V136" s="45" t="s">
        <v>80</v>
      </c>
      <c r="W136" s="48">
        <v>59</v>
      </c>
      <c r="X136" s="45" t="s">
        <v>51</v>
      </c>
      <c r="Y136" s="78">
        <f t="shared" si="18"/>
        <v>0.78</v>
      </c>
      <c r="Z136" s="78">
        <f t="shared" si="19"/>
        <v>0</v>
      </c>
      <c r="AA136" s="78">
        <f t="shared" si="20"/>
        <v>1.77</v>
      </c>
      <c r="AB136" s="77">
        <f t="shared" si="21"/>
        <v>110</v>
      </c>
    </row>
    <row r="137" spans="1:28" x14ac:dyDescent="0.3">
      <c r="A137" s="49">
        <v>41775</v>
      </c>
      <c r="B137" s="45" t="s">
        <v>1255</v>
      </c>
      <c r="C137" s="45" t="s">
        <v>1256</v>
      </c>
      <c r="D137" s="45" t="s">
        <v>47</v>
      </c>
      <c r="E137" s="48">
        <v>10</v>
      </c>
      <c r="F137" s="47">
        <v>132</v>
      </c>
      <c r="G137" s="65">
        <v>0</v>
      </c>
      <c r="H137" s="47">
        <v>102</v>
      </c>
      <c r="I137" s="45" t="s">
        <v>100</v>
      </c>
      <c r="J137" s="61">
        <v>16.2</v>
      </c>
      <c r="K137" s="45" t="s">
        <v>117</v>
      </c>
      <c r="L137" s="73">
        <v>10</v>
      </c>
      <c r="M137" s="69">
        <v>5.8</v>
      </c>
      <c r="N137" s="47">
        <v>136</v>
      </c>
      <c r="O137" s="45" t="s">
        <v>65</v>
      </c>
      <c r="P137" s="47">
        <v>10228</v>
      </c>
      <c r="Q137" s="45" t="s">
        <v>1012</v>
      </c>
      <c r="R137" s="47">
        <v>10208</v>
      </c>
      <c r="S137" s="48">
        <v>24</v>
      </c>
      <c r="T137" s="48">
        <v>66</v>
      </c>
      <c r="U137" s="48">
        <v>79</v>
      </c>
      <c r="V137" s="45" t="s">
        <v>376</v>
      </c>
      <c r="W137" s="48">
        <v>58</v>
      </c>
      <c r="X137" s="45" t="s">
        <v>543</v>
      </c>
      <c r="Y137" s="78">
        <f t="shared" si="18"/>
        <v>0.57999999999999996</v>
      </c>
      <c r="Z137" s="78">
        <f t="shared" si="19"/>
        <v>0</v>
      </c>
      <c r="AA137" s="78">
        <f t="shared" si="20"/>
        <v>1.6199999999999999</v>
      </c>
      <c r="AB137" s="77">
        <f t="shared" si="21"/>
        <v>100</v>
      </c>
    </row>
    <row r="138" spans="1:28" x14ac:dyDescent="0.3">
      <c r="A138" s="49">
        <v>41776</v>
      </c>
      <c r="B138" s="45" t="s">
        <v>1255</v>
      </c>
      <c r="C138" s="45" t="s">
        <v>1256</v>
      </c>
      <c r="D138" s="45" t="s">
        <v>47</v>
      </c>
      <c r="E138" s="48">
        <v>10</v>
      </c>
      <c r="F138" s="47">
        <v>135</v>
      </c>
      <c r="G138" s="65">
        <v>0</v>
      </c>
      <c r="H138" s="47">
        <v>86</v>
      </c>
      <c r="I138" s="45" t="s">
        <v>174</v>
      </c>
      <c r="J138" s="61">
        <v>18.399999999999999</v>
      </c>
      <c r="K138" s="45" t="s">
        <v>206</v>
      </c>
      <c r="L138" s="73">
        <v>11</v>
      </c>
      <c r="M138" s="69">
        <v>2.5</v>
      </c>
      <c r="N138" s="47">
        <v>86</v>
      </c>
      <c r="O138" s="45" t="s">
        <v>260</v>
      </c>
      <c r="P138" s="47">
        <v>10208</v>
      </c>
      <c r="Q138" s="45" t="s">
        <v>1012</v>
      </c>
      <c r="R138" s="47">
        <v>10148</v>
      </c>
      <c r="S138" s="48">
        <v>24</v>
      </c>
      <c r="T138" s="48">
        <v>68</v>
      </c>
      <c r="U138" s="48">
        <v>83</v>
      </c>
      <c r="V138" s="45" t="s">
        <v>155</v>
      </c>
      <c r="W138" s="48">
        <v>61</v>
      </c>
      <c r="X138" s="45" t="s">
        <v>169</v>
      </c>
      <c r="Y138" s="78">
        <f t="shared" si="18"/>
        <v>0.25</v>
      </c>
      <c r="Z138" s="78">
        <f t="shared" si="19"/>
        <v>0</v>
      </c>
      <c r="AA138" s="78">
        <f t="shared" si="20"/>
        <v>1.8399999999999999</v>
      </c>
      <c r="AB138" s="77">
        <f t="shared" si="21"/>
        <v>110</v>
      </c>
    </row>
    <row r="139" spans="1:28" x14ac:dyDescent="0.3">
      <c r="A139" s="49">
        <v>41777</v>
      </c>
      <c r="B139" s="45" t="s">
        <v>1255</v>
      </c>
      <c r="C139" s="45" t="s">
        <v>1256</v>
      </c>
      <c r="D139" s="45" t="s">
        <v>47</v>
      </c>
      <c r="E139" s="48">
        <v>10</v>
      </c>
      <c r="F139" s="47">
        <v>144</v>
      </c>
      <c r="G139" s="65">
        <v>0</v>
      </c>
      <c r="H139" s="47">
        <v>93</v>
      </c>
      <c r="I139" s="45" t="s">
        <v>124</v>
      </c>
      <c r="J139" s="61">
        <v>19.5</v>
      </c>
      <c r="K139" s="45" t="s">
        <v>139</v>
      </c>
      <c r="L139" s="72" t="s">
        <v>289</v>
      </c>
      <c r="M139" s="69">
        <v>1.9</v>
      </c>
      <c r="N139" s="47">
        <v>47</v>
      </c>
      <c r="O139" s="45" t="s">
        <v>260</v>
      </c>
      <c r="P139" s="47">
        <v>10148</v>
      </c>
      <c r="Q139" s="45" t="s">
        <v>1012</v>
      </c>
      <c r="R139" s="47">
        <v>10014</v>
      </c>
      <c r="S139" s="48">
        <v>24</v>
      </c>
      <c r="T139" s="48">
        <v>65</v>
      </c>
      <c r="U139" s="48">
        <v>83</v>
      </c>
      <c r="V139" s="45" t="s">
        <v>51</v>
      </c>
      <c r="W139" s="48">
        <v>58</v>
      </c>
      <c r="X139" s="45" t="s">
        <v>129</v>
      </c>
      <c r="Y139" s="78">
        <f t="shared" si="18"/>
        <v>0.19</v>
      </c>
      <c r="Z139" s="78">
        <f t="shared" si="19"/>
        <v>0</v>
      </c>
      <c r="AA139" s="78">
        <f t="shared" si="20"/>
        <v>1.95</v>
      </c>
      <c r="AB139" s="77">
        <f t="shared" si="21"/>
        <v>90</v>
      </c>
    </row>
    <row r="140" spans="1:28" x14ac:dyDescent="0.3">
      <c r="A140" s="49">
        <v>41778</v>
      </c>
      <c r="B140" s="45" t="s">
        <v>1255</v>
      </c>
      <c r="C140" s="45" t="s">
        <v>1256</v>
      </c>
      <c r="D140" s="45" t="s">
        <v>47</v>
      </c>
      <c r="E140" s="48">
        <v>10</v>
      </c>
      <c r="F140" s="47">
        <v>141</v>
      </c>
      <c r="G140" s="65">
        <v>9.6</v>
      </c>
      <c r="H140" s="47">
        <v>109</v>
      </c>
      <c r="I140" s="45" t="s">
        <v>69</v>
      </c>
      <c r="J140" s="61">
        <v>17.3</v>
      </c>
      <c r="K140" s="45" t="s">
        <v>89</v>
      </c>
      <c r="L140" s="73">
        <v>29</v>
      </c>
      <c r="M140" s="69">
        <v>3.1</v>
      </c>
      <c r="N140" s="47">
        <v>114</v>
      </c>
      <c r="O140" s="45" t="s">
        <v>345</v>
      </c>
      <c r="P140" s="47">
        <v>10045</v>
      </c>
      <c r="Q140" s="48">
        <v>24</v>
      </c>
      <c r="R140" s="47">
        <v>10001</v>
      </c>
      <c r="S140" s="48">
        <v>10</v>
      </c>
      <c r="T140" s="48">
        <v>74</v>
      </c>
      <c r="U140" s="48">
        <v>86</v>
      </c>
      <c r="V140" s="45" t="s">
        <v>51</v>
      </c>
      <c r="W140" s="48">
        <v>57</v>
      </c>
      <c r="X140" s="45" t="s">
        <v>192</v>
      </c>
      <c r="Y140" s="78">
        <f t="shared" si="18"/>
        <v>0.31</v>
      </c>
      <c r="Z140" s="78">
        <f t="shared" si="19"/>
        <v>0.96</v>
      </c>
      <c r="AA140" s="78">
        <f t="shared" si="20"/>
        <v>1.73</v>
      </c>
      <c r="AB140" s="77">
        <f t="shared" si="21"/>
        <v>290</v>
      </c>
    </row>
    <row r="141" spans="1:28" x14ac:dyDescent="0.3">
      <c r="A141" s="49">
        <v>41779</v>
      </c>
      <c r="B141" s="45" t="s">
        <v>1255</v>
      </c>
      <c r="C141" s="45" t="s">
        <v>1256</v>
      </c>
      <c r="D141" s="45" t="s">
        <v>47</v>
      </c>
      <c r="E141" s="48">
        <v>10</v>
      </c>
      <c r="F141" s="47">
        <v>132</v>
      </c>
      <c r="G141" s="65">
        <v>0.2</v>
      </c>
      <c r="H141" s="47">
        <v>86</v>
      </c>
      <c r="I141" s="45" t="s">
        <v>120</v>
      </c>
      <c r="J141" s="61">
        <v>17.8</v>
      </c>
      <c r="K141" s="45" t="s">
        <v>146</v>
      </c>
      <c r="L141" s="73">
        <v>12</v>
      </c>
      <c r="M141" s="69">
        <v>3.1</v>
      </c>
      <c r="N141" s="47">
        <v>119</v>
      </c>
      <c r="O141" s="45" t="s">
        <v>769</v>
      </c>
      <c r="P141" s="47">
        <v>10065</v>
      </c>
      <c r="Q141" s="48">
        <v>11</v>
      </c>
      <c r="R141" s="47">
        <v>10008</v>
      </c>
      <c r="S141" s="48">
        <v>24</v>
      </c>
      <c r="T141" s="48">
        <v>74</v>
      </c>
      <c r="U141" s="48">
        <v>87</v>
      </c>
      <c r="V141" s="45" t="s">
        <v>85</v>
      </c>
      <c r="W141" s="48">
        <v>63</v>
      </c>
      <c r="X141" s="45" t="s">
        <v>51</v>
      </c>
      <c r="Y141" s="78">
        <f t="shared" si="18"/>
        <v>0.31</v>
      </c>
      <c r="Z141" s="78">
        <f t="shared" si="19"/>
        <v>0.02</v>
      </c>
      <c r="AA141" s="78">
        <f t="shared" si="20"/>
        <v>1.78</v>
      </c>
      <c r="AB141" s="77">
        <f t="shared" si="21"/>
        <v>120</v>
      </c>
    </row>
    <row r="142" spans="1:28" x14ac:dyDescent="0.3">
      <c r="A142" s="49">
        <v>41780</v>
      </c>
      <c r="B142" s="45" t="s">
        <v>1255</v>
      </c>
      <c r="C142" s="45" t="s">
        <v>1256</v>
      </c>
      <c r="D142" s="45" t="s">
        <v>47</v>
      </c>
      <c r="E142" s="48">
        <v>10</v>
      </c>
      <c r="F142" s="47">
        <v>157</v>
      </c>
      <c r="G142" s="65">
        <v>3.4</v>
      </c>
      <c r="H142" s="47">
        <v>114</v>
      </c>
      <c r="I142" s="45" t="s">
        <v>650</v>
      </c>
      <c r="J142" s="61">
        <v>20</v>
      </c>
      <c r="K142" s="45" t="s">
        <v>158</v>
      </c>
      <c r="L142" s="73">
        <v>13</v>
      </c>
      <c r="M142" s="69">
        <v>1.9</v>
      </c>
      <c r="N142" s="47">
        <v>131</v>
      </c>
      <c r="O142" s="45" t="s">
        <v>158</v>
      </c>
      <c r="P142" s="47">
        <v>10008</v>
      </c>
      <c r="Q142" s="45" t="s">
        <v>1012</v>
      </c>
      <c r="R142" s="47">
        <v>9960</v>
      </c>
      <c r="S142" s="45" t="s">
        <v>289</v>
      </c>
      <c r="T142" s="48">
        <v>64</v>
      </c>
      <c r="U142" s="48">
        <v>85</v>
      </c>
      <c r="V142" s="45" t="s">
        <v>318</v>
      </c>
      <c r="W142" s="48">
        <v>38</v>
      </c>
      <c r="X142" s="45" t="s">
        <v>215</v>
      </c>
      <c r="Y142" s="78">
        <f t="shared" si="18"/>
        <v>0.19</v>
      </c>
      <c r="Z142" s="78">
        <f t="shared" si="19"/>
        <v>0.33999999999999997</v>
      </c>
      <c r="AA142" s="78">
        <f t="shared" si="20"/>
        <v>2</v>
      </c>
      <c r="AB142" s="77">
        <f t="shared" si="21"/>
        <v>130</v>
      </c>
    </row>
    <row r="143" spans="1:28" x14ac:dyDescent="0.3">
      <c r="A143" s="49">
        <v>41781</v>
      </c>
      <c r="B143" s="45" t="s">
        <v>1255</v>
      </c>
      <c r="C143" s="45" t="s">
        <v>1256</v>
      </c>
      <c r="D143" s="45" t="s">
        <v>47</v>
      </c>
      <c r="E143" s="48">
        <v>10</v>
      </c>
      <c r="F143" s="47">
        <v>152</v>
      </c>
      <c r="G143" s="65">
        <v>18</v>
      </c>
      <c r="H143" s="47">
        <v>118</v>
      </c>
      <c r="I143" s="45" t="s">
        <v>106</v>
      </c>
      <c r="J143" s="61">
        <v>18.600000000000001</v>
      </c>
      <c r="K143" s="45" t="s">
        <v>51</v>
      </c>
      <c r="L143" s="73">
        <v>31</v>
      </c>
      <c r="M143" s="69">
        <v>2.8</v>
      </c>
      <c r="N143" s="47">
        <v>147</v>
      </c>
      <c r="O143" s="45" t="s">
        <v>209</v>
      </c>
      <c r="P143" s="47">
        <v>10097</v>
      </c>
      <c r="Q143" s="48">
        <v>21</v>
      </c>
      <c r="R143" s="47">
        <v>9987</v>
      </c>
      <c r="S143" s="45" t="s">
        <v>116</v>
      </c>
      <c r="T143" s="48">
        <v>70</v>
      </c>
      <c r="U143" s="48">
        <v>88</v>
      </c>
      <c r="V143" s="45" t="s">
        <v>51</v>
      </c>
      <c r="W143" s="48">
        <v>48</v>
      </c>
      <c r="X143" s="45" t="s">
        <v>148</v>
      </c>
      <c r="Y143" s="78">
        <f t="shared" si="18"/>
        <v>0.27999999999999997</v>
      </c>
      <c r="Z143" s="78">
        <f t="shared" si="19"/>
        <v>1.8</v>
      </c>
      <c r="AA143" s="78">
        <f t="shared" si="20"/>
        <v>1.86</v>
      </c>
      <c r="AB143" s="77">
        <f t="shared" si="21"/>
        <v>310</v>
      </c>
    </row>
    <row r="144" spans="1:28" x14ac:dyDescent="0.3">
      <c r="A144" s="49">
        <v>41782</v>
      </c>
      <c r="B144" s="45" t="s">
        <v>1255</v>
      </c>
      <c r="C144" s="45" t="s">
        <v>1256</v>
      </c>
      <c r="D144" s="45" t="s">
        <v>47</v>
      </c>
      <c r="E144" s="48">
        <v>10</v>
      </c>
      <c r="F144" s="47">
        <v>128</v>
      </c>
      <c r="G144" s="65">
        <v>1.2</v>
      </c>
      <c r="H144" s="47">
        <v>91</v>
      </c>
      <c r="I144" s="45" t="s">
        <v>750</v>
      </c>
      <c r="J144" s="61">
        <v>16.399999999999999</v>
      </c>
      <c r="K144" s="45" t="s">
        <v>215</v>
      </c>
      <c r="L144" s="73">
        <v>27</v>
      </c>
      <c r="M144" s="69">
        <v>5.6</v>
      </c>
      <c r="N144" s="47">
        <v>175</v>
      </c>
      <c r="O144" s="45" t="s">
        <v>257</v>
      </c>
      <c r="P144" s="47">
        <v>10160</v>
      </c>
      <c r="Q144" s="48">
        <v>22</v>
      </c>
      <c r="R144" s="47">
        <v>10070</v>
      </c>
      <c r="S144" s="45" t="s">
        <v>263</v>
      </c>
      <c r="T144" s="48">
        <v>57</v>
      </c>
      <c r="U144" s="48">
        <v>88</v>
      </c>
      <c r="V144" s="45" t="s">
        <v>51</v>
      </c>
      <c r="W144" s="48">
        <v>50</v>
      </c>
      <c r="X144" s="45" t="s">
        <v>347</v>
      </c>
      <c r="Y144" s="78">
        <f t="shared" si="18"/>
        <v>0.55999999999999994</v>
      </c>
      <c r="Z144" s="78">
        <f t="shared" si="19"/>
        <v>0.12</v>
      </c>
      <c r="AA144" s="78">
        <f t="shared" si="20"/>
        <v>1.64</v>
      </c>
      <c r="AB144" s="77">
        <f t="shared" si="21"/>
        <v>270</v>
      </c>
    </row>
    <row r="145" spans="1:28" x14ac:dyDescent="0.3">
      <c r="A145" s="49">
        <v>41783</v>
      </c>
      <c r="B145" s="45" t="s">
        <v>1255</v>
      </c>
      <c r="C145" s="45" t="s">
        <v>1256</v>
      </c>
      <c r="D145" s="45" t="s">
        <v>47</v>
      </c>
      <c r="E145" s="48">
        <v>10</v>
      </c>
      <c r="F145" s="47">
        <v>130</v>
      </c>
      <c r="G145" s="65">
        <v>0.6</v>
      </c>
      <c r="H145" s="47">
        <v>104</v>
      </c>
      <c r="I145" s="45" t="s">
        <v>537</v>
      </c>
      <c r="J145" s="61">
        <v>15.7</v>
      </c>
      <c r="K145" s="45" t="s">
        <v>209</v>
      </c>
      <c r="L145" s="73">
        <v>31</v>
      </c>
      <c r="M145" s="69">
        <v>3.1</v>
      </c>
      <c r="N145" s="47">
        <v>100</v>
      </c>
      <c r="O145" s="45" t="s">
        <v>65</v>
      </c>
      <c r="P145" s="47">
        <v>10173</v>
      </c>
      <c r="Q145" s="48">
        <v>21</v>
      </c>
      <c r="R145" s="47">
        <v>10149</v>
      </c>
      <c r="S145" s="45" t="s">
        <v>51</v>
      </c>
      <c r="T145" s="48">
        <v>61</v>
      </c>
      <c r="U145" s="48">
        <v>79</v>
      </c>
      <c r="V145" s="45" t="s">
        <v>88</v>
      </c>
      <c r="W145" s="48">
        <v>52</v>
      </c>
      <c r="X145" s="45" t="s">
        <v>347</v>
      </c>
      <c r="Y145" s="78">
        <f t="shared" si="18"/>
        <v>0.31</v>
      </c>
      <c r="Z145" s="78">
        <f t="shared" si="19"/>
        <v>0.06</v>
      </c>
      <c r="AA145" s="78">
        <f t="shared" si="20"/>
        <v>1.5699999999999998</v>
      </c>
      <c r="AB145" s="77">
        <f t="shared" si="21"/>
        <v>310</v>
      </c>
    </row>
    <row r="146" spans="1:28" x14ac:dyDescent="0.3">
      <c r="A146" s="49">
        <v>41784</v>
      </c>
      <c r="B146" s="45" t="s">
        <v>1255</v>
      </c>
      <c r="C146" s="45" t="s">
        <v>1256</v>
      </c>
      <c r="D146" s="45" t="s">
        <v>47</v>
      </c>
      <c r="E146" s="48">
        <v>10</v>
      </c>
      <c r="F146" s="47">
        <v>118</v>
      </c>
      <c r="G146" s="65">
        <v>1.6</v>
      </c>
      <c r="H146" s="47">
        <v>94</v>
      </c>
      <c r="I146" s="45" t="s">
        <v>100</v>
      </c>
      <c r="J146" s="61">
        <v>14.3</v>
      </c>
      <c r="K146" s="45" t="s">
        <v>369</v>
      </c>
      <c r="L146" s="73">
        <v>27</v>
      </c>
      <c r="M146" s="69">
        <v>1.9</v>
      </c>
      <c r="N146" s="47">
        <v>58</v>
      </c>
      <c r="O146" s="45" t="s">
        <v>85</v>
      </c>
      <c r="P146" s="47">
        <v>10205</v>
      </c>
      <c r="Q146" s="48">
        <v>22</v>
      </c>
      <c r="R146" s="47">
        <v>10157</v>
      </c>
      <c r="S146" s="45" t="s">
        <v>116</v>
      </c>
      <c r="T146" s="48">
        <v>70</v>
      </c>
      <c r="U146" s="48">
        <v>80</v>
      </c>
      <c r="V146" s="45" t="s">
        <v>286</v>
      </c>
      <c r="W146" s="48">
        <v>64</v>
      </c>
      <c r="X146" s="45" t="s">
        <v>51</v>
      </c>
      <c r="Y146" s="78">
        <f t="shared" si="18"/>
        <v>0.19</v>
      </c>
      <c r="Z146" s="78">
        <f t="shared" si="19"/>
        <v>0.16</v>
      </c>
      <c r="AA146" s="78">
        <f t="shared" si="20"/>
        <v>1.4300000000000002</v>
      </c>
      <c r="AB146" s="77">
        <f t="shared" si="21"/>
        <v>270</v>
      </c>
    </row>
    <row r="147" spans="1:28" x14ac:dyDescent="0.3">
      <c r="A147" s="49">
        <v>41785</v>
      </c>
      <c r="B147" s="45" t="s">
        <v>1255</v>
      </c>
      <c r="C147" s="45" t="s">
        <v>1256</v>
      </c>
      <c r="D147" s="45" t="s">
        <v>47</v>
      </c>
      <c r="E147" s="48">
        <v>10</v>
      </c>
      <c r="F147" s="47">
        <v>118</v>
      </c>
      <c r="G147" s="65">
        <v>3.2</v>
      </c>
      <c r="H147" s="47">
        <v>81</v>
      </c>
      <c r="I147" s="45" t="s">
        <v>66</v>
      </c>
      <c r="J147" s="61">
        <v>15.5</v>
      </c>
      <c r="K147" s="45" t="s">
        <v>158</v>
      </c>
      <c r="L147" s="73">
        <v>29</v>
      </c>
      <c r="M147" s="69">
        <v>3.3</v>
      </c>
      <c r="N147" s="47">
        <v>117</v>
      </c>
      <c r="O147" s="45" t="s">
        <v>226</v>
      </c>
      <c r="P147" s="47">
        <v>10222</v>
      </c>
      <c r="Q147" s="48">
        <v>21</v>
      </c>
      <c r="R147" s="47">
        <v>10190</v>
      </c>
      <c r="S147" s="45" t="s">
        <v>116</v>
      </c>
      <c r="T147" s="48">
        <v>70</v>
      </c>
      <c r="U147" s="48">
        <v>79</v>
      </c>
      <c r="V147" s="45" t="s">
        <v>832</v>
      </c>
      <c r="W147" s="48">
        <v>64</v>
      </c>
      <c r="X147" s="45" t="s">
        <v>182</v>
      </c>
      <c r="Y147" s="78">
        <f t="shared" si="18"/>
        <v>0.32999999999999996</v>
      </c>
      <c r="Z147" s="78">
        <f t="shared" si="19"/>
        <v>0.32</v>
      </c>
      <c r="AA147" s="78">
        <f t="shared" si="20"/>
        <v>1.55</v>
      </c>
      <c r="AB147" s="77">
        <f t="shared" si="21"/>
        <v>290</v>
      </c>
    </row>
    <row r="148" spans="1:28" x14ac:dyDescent="0.3">
      <c r="A148" s="49">
        <v>41786</v>
      </c>
      <c r="B148" s="45" t="s">
        <v>1255</v>
      </c>
      <c r="C148" s="45" t="s">
        <v>1256</v>
      </c>
      <c r="D148" s="45" t="s">
        <v>47</v>
      </c>
      <c r="E148" s="48">
        <v>10</v>
      </c>
      <c r="F148" s="47">
        <v>146</v>
      </c>
      <c r="G148" s="65">
        <v>3.2</v>
      </c>
      <c r="H148" s="47">
        <v>117</v>
      </c>
      <c r="I148" s="45" t="s">
        <v>537</v>
      </c>
      <c r="J148" s="61">
        <v>17.5</v>
      </c>
      <c r="K148" s="45" t="s">
        <v>71</v>
      </c>
      <c r="L148" s="73">
        <v>10</v>
      </c>
      <c r="M148" s="69">
        <v>3.1</v>
      </c>
      <c r="N148" s="47">
        <v>83</v>
      </c>
      <c r="O148" s="45" t="s">
        <v>213</v>
      </c>
      <c r="P148" s="47">
        <v>10214</v>
      </c>
      <c r="Q148" s="45" t="s">
        <v>1012</v>
      </c>
      <c r="R148" s="47">
        <v>10150</v>
      </c>
      <c r="S148" s="48">
        <v>24</v>
      </c>
      <c r="T148" s="48">
        <v>70</v>
      </c>
      <c r="U148" s="48">
        <v>85</v>
      </c>
      <c r="V148" s="45" t="s">
        <v>88</v>
      </c>
      <c r="W148" s="48">
        <v>63</v>
      </c>
      <c r="X148" s="45" t="s">
        <v>89</v>
      </c>
      <c r="Y148" s="78">
        <f t="shared" si="18"/>
        <v>0.31</v>
      </c>
      <c r="Z148" s="78">
        <f t="shared" si="19"/>
        <v>0.32</v>
      </c>
      <c r="AA148" s="78">
        <f t="shared" si="20"/>
        <v>1.75</v>
      </c>
      <c r="AB148" s="77">
        <f t="shared" si="21"/>
        <v>100</v>
      </c>
    </row>
    <row r="149" spans="1:28" x14ac:dyDescent="0.3">
      <c r="A149" s="49">
        <v>41787</v>
      </c>
      <c r="B149" s="45" t="s">
        <v>1255</v>
      </c>
      <c r="C149" s="45" t="s">
        <v>1256</v>
      </c>
      <c r="D149" s="45" t="s">
        <v>47</v>
      </c>
      <c r="E149" s="48">
        <v>10</v>
      </c>
      <c r="F149" s="47">
        <v>140</v>
      </c>
      <c r="G149" s="65">
        <v>2.8</v>
      </c>
      <c r="H149" s="47">
        <v>117</v>
      </c>
      <c r="I149" s="45" t="s">
        <v>100</v>
      </c>
      <c r="J149" s="61">
        <v>16.3</v>
      </c>
      <c r="K149" s="45" t="s">
        <v>98</v>
      </c>
      <c r="L149" s="73">
        <v>33</v>
      </c>
      <c r="M149" s="69">
        <v>2.8</v>
      </c>
      <c r="N149" s="47">
        <v>89</v>
      </c>
      <c r="O149" s="45" t="s">
        <v>201</v>
      </c>
      <c r="P149" s="47">
        <v>10188</v>
      </c>
      <c r="Q149" s="45" t="s">
        <v>51</v>
      </c>
      <c r="R149" s="47">
        <v>10135</v>
      </c>
      <c r="S149" s="45" t="s">
        <v>218</v>
      </c>
      <c r="T149" s="48">
        <v>85</v>
      </c>
      <c r="U149" s="48">
        <v>90</v>
      </c>
      <c r="V149" s="45" t="s">
        <v>74</v>
      </c>
      <c r="W149" s="48">
        <v>70</v>
      </c>
      <c r="X149" s="45" t="s">
        <v>164</v>
      </c>
      <c r="Y149" s="78">
        <f t="shared" si="18"/>
        <v>0.27999999999999997</v>
      </c>
      <c r="Z149" s="78">
        <f t="shared" si="19"/>
        <v>0.27999999999999997</v>
      </c>
      <c r="AA149" s="78">
        <f t="shared" si="20"/>
        <v>1.6300000000000001</v>
      </c>
      <c r="AB149" s="77">
        <f t="shared" si="21"/>
        <v>330</v>
      </c>
    </row>
    <row r="150" spans="1:28" x14ac:dyDescent="0.3">
      <c r="A150" s="49">
        <v>41788</v>
      </c>
      <c r="B150" s="45" t="s">
        <v>1255</v>
      </c>
      <c r="C150" s="45" t="s">
        <v>1256</v>
      </c>
      <c r="D150" s="45" t="s">
        <v>47</v>
      </c>
      <c r="E150" s="48">
        <v>10</v>
      </c>
      <c r="F150" s="47">
        <v>136</v>
      </c>
      <c r="G150" s="65">
        <v>8</v>
      </c>
      <c r="H150" s="47">
        <v>106</v>
      </c>
      <c r="I150" s="45" t="s">
        <v>124</v>
      </c>
      <c r="J150" s="61">
        <v>16.5</v>
      </c>
      <c r="K150" s="45" t="s">
        <v>133</v>
      </c>
      <c r="L150" s="73">
        <v>30</v>
      </c>
      <c r="M150" s="69">
        <v>2.2000000000000002</v>
      </c>
      <c r="N150" s="47">
        <v>53</v>
      </c>
      <c r="O150" s="45" t="s">
        <v>129</v>
      </c>
      <c r="P150" s="47">
        <v>10213</v>
      </c>
      <c r="Q150" s="48">
        <v>23</v>
      </c>
      <c r="R150" s="47">
        <v>10170</v>
      </c>
      <c r="S150" s="45" t="s">
        <v>401</v>
      </c>
      <c r="T150" s="48">
        <v>83</v>
      </c>
      <c r="U150" s="48">
        <v>89</v>
      </c>
      <c r="V150" s="45" t="s">
        <v>51</v>
      </c>
      <c r="W150" s="48">
        <v>72</v>
      </c>
      <c r="X150" s="45" t="s">
        <v>264</v>
      </c>
      <c r="Y150" s="78">
        <f t="shared" si="18"/>
        <v>0.22000000000000003</v>
      </c>
      <c r="Z150" s="78">
        <f t="shared" si="19"/>
        <v>0.8</v>
      </c>
      <c r="AA150" s="78">
        <f t="shared" si="20"/>
        <v>1.65</v>
      </c>
      <c r="AB150" s="77">
        <f t="shared" si="21"/>
        <v>300</v>
      </c>
    </row>
    <row r="151" spans="1:28" x14ac:dyDescent="0.3">
      <c r="A151" s="49">
        <v>41789</v>
      </c>
      <c r="B151" s="45" t="s">
        <v>1255</v>
      </c>
      <c r="C151" s="45" t="s">
        <v>1256</v>
      </c>
      <c r="D151" s="45" t="s">
        <v>47</v>
      </c>
      <c r="E151" s="48">
        <v>10</v>
      </c>
      <c r="F151" s="47">
        <v>149</v>
      </c>
      <c r="G151" s="65">
        <v>6.2</v>
      </c>
      <c r="H151" s="47">
        <v>126</v>
      </c>
      <c r="I151" s="45" t="s">
        <v>70</v>
      </c>
      <c r="J151" s="61">
        <v>17.2</v>
      </c>
      <c r="K151" s="45" t="s">
        <v>98</v>
      </c>
      <c r="L151" s="73">
        <v>32</v>
      </c>
      <c r="M151" s="69">
        <v>3.1</v>
      </c>
      <c r="N151" s="47">
        <v>61</v>
      </c>
      <c r="O151" s="45" t="s">
        <v>51</v>
      </c>
      <c r="P151" s="47">
        <v>10246</v>
      </c>
      <c r="Q151" s="48">
        <v>21</v>
      </c>
      <c r="R151" s="47">
        <v>10209</v>
      </c>
      <c r="S151" s="45" t="s">
        <v>1012</v>
      </c>
      <c r="T151" s="48">
        <v>76</v>
      </c>
      <c r="U151" s="48">
        <v>87</v>
      </c>
      <c r="V151" s="45" t="s">
        <v>226</v>
      </c>
      <c r="W151" s="48">
        <v>67</v>
      </c>
      <c r="X151" s="45" t="s">
        <v>99</v>
      </c>
      <c r="Y151" s="78">
        <f t="shared" si="18"/>
        <v>0.31</v>
      </c>
      <c r="Z151" s="78">
        <f t="shared" si="19"/>
        <v>0.62</v>
      </c>
      <c r="AA151" s="78">
        <f t="shared" si="20"/>
        <v>1.72</v>
      </c>
      <c r="AB151" s="77">
        <f t="shared" si="21"/>
        <v>320</v>
      </c>
    </row>
    <row r="152" spans="1:28" x14ac:dyDescent="0.3">
      <c r="A152" s="49">
        <v>41790</v>
      </c>
      <c r="B152" s="45" t="s">
        <v>1255</v>
      </c>
      <c r="C152" s="45" t="s">
        <v>1256</v>
      </c>
      <c r="D152" s="45" t="s">
        <v>47</v>
      </c>
      <c r="E152" s="48">
        <v>10</v>
      </c>
      <c r="F152" s="47">
        <v>142</v>
      </c>
      <c r="G152" s="65">
        <v>20.2</v>
      </c>
      <c r="H152" s="47">
        <v>114</v>
      </c>
      <c r="I152" s="45" t="s">
        <v>106</v>
      </c>
      <c r="J152" s="61">
        <v>16.899999999999999</v>
      </c>
      <c r="K152" s="45" t="s">
        <v>164</v>
      </c>
      <c r="L152" s="73">
        <v>30</v>
      </c>
      <c r="M152" s="69">
        <v>1.9</v>
      </c>
      <c r="N152" s="47">
        <v>75</v>
      </c>
      <c r="O152" s="45" t="s">
        <v>750</v>
      </c>
      <c r="P152" s="47">
        <v>10257</v>
      </c>
      <c r="Q152" s="48">
        <v>22</v>
      </c>
      <c r="R152" s="47">
        <v>10228</v>
      </c>
      <c r="S152" s="45" t="s">
        <v>116</v>
      </c>
      <c r="T152" s="48">
        <v>81</v>
      </c>
      <c r="U152" s="48">
        <v>86</v>
      </c>
      <c r="V152" s="45" t="s">
        <v>51</v>
      </c>
      <c r="W152" s="48">
        <v>68</v>
      </c>
      <c r="X152" s="45" t="s">
        <v>260</v>
      </c>
      <c r="Y152" s="78">
        <f t="shared" si="18"/>
        <v>0.19</v>
      </c>
      <c r="Z152" s="78">
        <f t="shared" si="19"/>
        <v>2.02</v>
      </c>
      <c r="AA152" s="78">
        <f t="shared" si="20"/>
        <v>1.69</v>
      </c>
      <c r="AB152" s="77">
        <f t="shared" si="21"/>
        <v>300</v>
      </c>
    </row>
    <row r="153" spans="1:28" x14ac:dyDescent="0.3">
      <c r="A153" s="49">
        <v>41791</v>
      </c>
      <c r="B153" s="45" t="s">
        <v>1255</v>
      </c>
      <c r="C153" s="45" t="s">
        <v>1256</v>
      </c>
      <c r="D153" s="45" t="s">
        <v>47</v>
      </c>
      <c r="E153" s="48">
        <v>10</v>
      </c>
      <c r="F153" s="47">
        <v>143</v>
      </c>
      <c r="G153" s="65">
        <v>0</v>
      </c>
      <c r="H153" s="47">
        <v>99</v>
      </c>
      <c r="I153" s="45" t="s">
        <v>537</v>
      </c>
      <c r="J153" s="61">
        <v>18.7</v>
      </c>
      <c r="K153" s="45" t="s">
        <v>213</v>
      </c>
      <c r="L153" s="72" t="s">
        <v>401</v>
      </c>
      <c r="M153" s="69">
        <v>1.9</v>
      </c>
      <c r="N153" s="47">
        <v>53</v>
      </c>
      <c r="O153" s="45" t="s">
        <v>91</v>
      </c>
      <c r="P153" s="47">
        <v>10248</v>
      </c>
      <c r="Q153" s="45" t="s">
        <v>1012</v>
      </c>
      <c r="R153" s="47">
        <v>10227</v>
      </c>
      <c r="S153" s="48">
        <v>20</v>
      </c>
      <c r="T153" s="48">
        <v>77</v>
      </c>
      <c r="U153" s="48">
        <v>88</v>
      </c>
      <c r="V153" s="45" t="s">
        <v>578</v>
      </c>
      <c r="W153" s="48">
        <v>70</v>
      </c>
      <c r="X153" s="45" t="s">
        <v>52</v>
      </c>
      <c r="Y153" s="78">
        <f t="shared" si="18"/>
        <v>0.19</v>
      </c>
      <c r="Z153" s="78">
        <f t="shared" si="19"/>
        <v>0</v>
      </c>
      <c r="AA153" s="78">
        <f t="shared" si="20"/>
        <v>1.8699999999999999</v>
      </c>
      <c r="AB153" s="77">
        <f t="shared" si="21"/>
        <v>60</v>
      </c>
    </row>
    <row r="154" spans="1:28" x14ac:dyDescent="0.3">
      <c r="A154" s="49">
        <v>41792</v>
      </c>
      <c r="B154" s="45" t="s">
        <v>1255</v>
      </c>
      <c r="C154" s="45" t="s">
        <v>1256</v>
      </c>
      <c r="D154" s="45" t="s">
        <v>47</v>
      </c>
      <c r="E154" s="48">
        <v>10</v>
      </c>
      <c r="F154" s="47">
        <v>169</v>
      </c>
      <c r="G154" s="65">
        <v>0</v>
      </c>
      <c r="H154" s="47">
        <v>148</v>
      </c>
      <c r="I154" s="45" t="s">
        <v>537</v>
      </c>
      <c r="J154" s="61">
        <v>19</v>
      </c>
      <c r="K154" s="45" t="s">
        <v>209</v>
      </c>
      <c r="L154" s="73">
        <v>10</v>
      </c>
      <c r="M154" s="69">
        <v>2.2000000000000002</v>
      </c>
      <c r="N154" s="47">
        <v>53</v>
      </c>
      <c r="O154" s="45" t="s">
        <v>213</v>
      </c>
      <c r="P154" s="47">
        <v>10230</v>
      </c>
      <c r="Q154" s="45" t="s">
        <v>1012</v>
      </c>
      <c r="R154" s="47">
        <v>10196</v>
      </c>
      <c r="S154" s="48">
        <v>24</v>
      </c>
      <c r="T154" s="48">
        <v>74</v>
      </c>
      <c r="U154" s="48">
        <v>82</v>
      </c>
      <c r="V154" s="45" t="s">
        <v>51</v>
      </c>
      <c r="W154" s="48">
        <v>67</v>
      </c>
      <c r="X154" s="45" t="s">
        <v>139</v>
      </c>
      <c r="Y154" s="78">
        <f t="shared" si="18"/>
        <v>0.22000000000000003</v>
      </c>
      <c r="Z154" s="78">
        <f t="shared" si="19"/>
        <v>0</v>
      </c>
      <c r="AA154" s="78">
        <f t="shared" si="20"/>
        <v>1.9</v>
      </c>
      <c r="AB154" s="77">
        <f t="shared" si="21"/>
        <v>100</v>
      </c>
    </row>
    <row r="155" spans="1:28" x14ac:dyDescent="0.3">
      <c r="A155" s="49">
        <v>41793</v>
      </c>
      <c r="B155" s="45" t="s">
        <v>1255</v>
      </c>
      <c r="C155" s="45" t="s">
        <v>1256</v>
      </c>
      <c r="D155" s="45" t="s">
        <v>47</v>
      </c>
      <c r="E155" s="48">
        <v>10</v>
      </c>
      <c r="F155" s="47">
        <v>168</v>
      </c>
      <c r="G155" s="65">
        <v>0.4</v>
      </c>
      <c r="H155" s="47">
        <v>151</v>
      </c>
      <c r="I155" s="45" t="s">
        <v>193</v>
      </c>
      <c r="J155" s="61">
        <v>18.600000000000001</v>
      </c>
      <c r="K155" s="45" t="s">
        <v>146</v>
      </c>
      <c r="L155" s="73">
        <v>31</v>
      </c>
      <c r="M155" s="69">
        <v>1.7</v>
      </c>
      <c r="N155" s="47">
        <v>47</v>
      </c>
      <c r="O155" s="45" t="s">
        <v>133</v>
      </c>
      <c r="P155" s="47">
        <v>10197</v>
      </c>
      <c r="Q155" s="45" t="s">
        <v>1012</v>
      </c>
      <c r="R155" s="47">
        <v>10136</v>
      </c>
      <c r="S155" s="48">
        <v>23</v>
      </c>
      <c r="T155" s="48">
        <v>75</v>
      </c>
      <c r="U155" s="48">
        <v>83</v>
      </c>
      <c r="V155" s="45" t="s">
        <v>183</v>
      </c>
      <c r="W155" s="48">
        <v>69</v>
      </c>
      <c r="X155" s="45" t="s">
        <v>215</v>
      </c>
      <c r="Y155" s="78">
        <f t="shared" si="18"/>
        <v>0.16999999999999998</v>
      </c>
      <c r="Z155" s="78">
        <f t="shared" si="19"/>
        <v>0.04</v>
      </c>
      <c r="AA155" s="78">
        <f t="shared" si="20"/>
        <v>1.86</v>
      </c>
      <c r="AB155" s="77">
        <f t="shared" si="21"/>
        <v>310</v>
      </c>
    </row>
    <row r="156" spans="1:28" x14ac:dyDescent="0.3">
      <c r="A156" s="49">
        <v>41794</v>
      </c>
      <c r="B156" s="45" t="s">
        <v>1255</v>
      </c>
      <c r="C156" s="45" t="s">
        <v>1256</v>
      </c>
      <c r="D156" s="45" t="s">
        <v>47</v>
      </c>
      <c r="E156" s="48">
        <v>10</v>
      </c>
      <c r="F156" s="47">
        <v>146</v>
      </c>
      <c r="G156" s="65">
        <v>0.2</v>
      </c>
      <c r="H156" s="47">
        <v>120</v>
      </c>
      <c r="I156" s="45" t="s">
        <v>100</v>
      </c>
      <c r="J156" s="61">
        <v>17.2</v>
      </c>
      <c r="K156" s="45" t="s">
        <v>81</v>
      </c>
      <c r="L156" s="73">
        <v>30</v>
      </c>
      <c r="M156" s="69">
        <v>3.3</v>
      </c>
      <c r="N156" s="47">
        <v>158</v>
      </c>
      <c r="O156" s="45" t="s">
        <v>832</v>
      </c>
      <c r="P156" s="47">
        <v>10178</v>
      </c>
      <c r="Q156" s="45" t="s">
        <v>51</v>
      </c>
      <c r="R156" s="47">
        <v>10129</v>
      </c>
      <c r="S156" s="45" t="s">
        <v>263</v>
      </c>
      <c r="T156" s="48">
        <v>72</v>
      </c>
      <c r="U156" s="48">
        <v>86</v>
      </c>
      <c r="V156" s="45" t="s">
        <v>111</v>
      </c>
      <c r="W156" s="48">
        <v>57</v>
      </c>
      <c r="X156" s="45" t="s">
        <v>81</v>
      </c>
      <c r="Y156" s="78">
        <f t="shared" si="18"/>
        <v>0.32999999999999996</v>
      </c>
      <c r="Z156" s="78">
        <f t="shared" si="19"/>
        <v>0.02</v>
      </c>
      <c r="AA156" s="78">
        <f t="shared" si="20"/>
        <v>1.72</v>
      </c>
      <c r="AB156" s="77">
        <f t="shared" si="21"/>
        <v>300</v>
      </c>
    </row>
    <row r="157" spans="1:28" x14ac:dyDescent="0.3">
      <c r="A157" s="49">
        <v>41795</v>
      </c>
      <c r="B157" s="45" t="s">
        <v>1255</v>
      </c>
      <c r="C157" s="45" t="s">
        <v>1256</v>
      </c>
      <c r="D157" s="45" t="s">
        <v>47</v>
      </c>
      <c r="E157" s="48">
        <v>10</v>
      </c>
      <c r="F157" s="47">
        <v>148</v>
      </c>
      <c r="G157" s="65">
        <v>0</v>
      </c>
      <c r="H157" s="47">
        <v>104</v>
      </c>
      <c r="I157" s="45" t="s">
        <v>434</v>
      </c>
      <c r="J157" s="61">
        <v>19.3</v>
      </c>
      <c r="K157" s="45" t="s">
        <v>215</v>
      </c>
      <c r="L157" s="73">
        <v>10</v>
      </c>
      <c r="M157" s="69">
        <v>2.5</v>
      </c>
      <c r="N157" s="47">
        <v>94</v>
      </c>
      <c r="O157" s="45" t="s">
        <v>388</v>
      </c>
      <c r="P157" s="47">
        <v>10137</v>
      </c>
      <c r="Q157" s="45" t="s">
        <v>1012</v>
      </c>
      <c r="R157" s="47">
        <v>10037</v>
      </c>
      <c r="S157" s="48">
        <v>24</v>
      </c>
      <c r="T157" s="48">
        <v>69</v>
      </c>
      <c r="U157" s="48">
        <v>84</v>
      </c>
      <c r="V157" s="45" t="s">
        <v>108</v>
      </c>
      <c r="W157" s="48">
        <v>63</v>
      </c>
      <c r="X157" s="45" t="s">
        <v>50</v>
      </c>
      <c r="Y157" s="78">
        <f t="shared" si="18"/>
        <v>0.25</v>
      </c>
      <c r="Z157" s="78">
        <f t="shared" si="19"/>
        <v>0</v>
      </c>
      <c r="AA157" s="78">
        <f t="shared" si="20"/>
        <v>1.9300000000000002</v>
      </c>
      <c r="AB157" s="77">
        <f t="shared" si="21"/>
        <v>100</v>
      </c>
    </row>
    <row r="158" spans="1:28" x14ac:dyDescent="0.3">
      <c r="A158" s="49">
        <v>41796</v>
      </c>
      <c r="B158" s="45" t="s">
        <v>1255</v>
      </c>
      <c r="C158" s="45" t="s">
        <v>1256</v>
      </c>
      <c r="D158" s="45" t="s">
        <v>47</v>
      </c>
      <c r="E158" s="48">
        <v>10</v>
      </c>
      <c r="F158" s="47">
        <v>196</v>
      </c>
      <c r="G158" s="65">
        <v>0</v>
      </c>
      <c r="H158" s="47">
        <v>140</v>
      </c>
      <c r="I158" s="45" t="s">
        <v>85</v>
      </c>
      <c r="J158" s="61">
        <v>25.3</v>
      </c>
      <c r="K158" s="45" t="s">
        <v>94</v>
      </c>
      <c r="L158" s="73">
        <v>30</v>
      </c>
      <c r="M158" s="69">
        <v>1.9</v>
      </c>
      <c r="N158" s="47">
        <v>200</v>
      </c>
      <c r="O158" s="45" t="s">
        <v>139</v>
      </c>
      <c r="P158" s="47">
        <v>10099</v>
      </c>
      <c r="Q158" s="48">
        <v>23</v>
      </c>
      <c r="R158" s="47">
        <v>10011</v>
      </c>
      <c r="S158" s="48">
        <v>13</v>
      </c>
      <c r="T158" s="48">
        <v>65</v>
      </c>
      <c r="U158" s="48">
        <v>84</v>
      </c>
      <c r="V158" s="45" t="s">
        <v>80</v>
      </c>
      <c r="W158" s="48">
        <v>42</v>
      </c>
      <c r="X158" s="45" t="s">
        <v>146</v>
      </c>
      <c r="Y158" s="78">
        <f t="shared" si="18"/>
        <v>0.19</v>
      </c>
      <c r="Z158" s="78">
        <f t="shared" si="19"/>
        <v>0</v>
      </c>
      <c r="AA158" s="78">
        <f t="shared" si="20"/>
        <v>2.5300000000000002</v>
      </c>
      <c r="AB158" s="77">
        <f t="shared" si="21"/>
        <v>300</v>
      </c>
    </row>
    <row r="159" spans="1:28" x14ac:dyDescent="0.3">
      <c r="A159" s="49">
        <v>41797</v>
      </c>
      <c r="B159" s="45" t="s">
        <v>1255</v>
      </c>
      <c r="C159" s="45" t="s">
        <v>1256</v>
      </c>
      <c r="D159" s="45" t="s">
        <v>47</v>
      </c>
      <c r="E159" s="48">
        <v>10</v>
      </c>
      <c r="F159" s="47">
        <v>186</v>
      </c>
      <c r="G159" s="65">
        <v>0</v>
      </c>
      <c r="H159" s="47">
        <v>152</v>
      </c>
      <c r="I159" s="45" t="s">
        <v>100</v>
      </c>
      <c r="J159" s="61">
        <v>22.1</v>
      </c>
      <c r="K159" s="45" t="s">
        <v>135</v>
      </c>
      <c r="L159" s="73">
        <v>32</v>
      </c>
      <c r="M159" s="69">
        <v>2.8</v>
      </c>
      <c r="N159" s="47">
        <v>106</v>
      </c>
      <c r="O159" s="45" t="s">
        <v>75</v>
      </c>
      <c r="P159" s="47">
        <v>10150</v>
      </c>
      <c r="Q159" s="48">
        <v>22</v>
      </c>
      <c r="R159" s="47">
        <v>10070</v>
      </c>
      <c r="S159" s="45" t="s">
        <v>84</v>
      </c>
      <c r="T159" s="48">
        <v>62</v>
      </c>
      <c r="U159" s="48">
        <v>81</v>
      </c>
      <c r="V159" s="45" t="s">
        <v>51</v>
      </c>
      <c r="W159" s="48">
        <v>51</v>
      </c>
      <c r="X159" s="45" t="s">
        <v>342</v>
      </c>
      <c r="Y159" s="78">
        <f t="shared" si="18"/>
        <v>0.27999999999999997</v>
      </c>
      <c r="Z159" s="78">
        <f t="shared" si="19"/>
        <v>0</v>
      </c>
      <c r="AA159" s="78">
        <f t="shared" si="20"/>
        <v>2.21</v>
      </c>
      <c r="AB159" s="77">
        <f t="shared" si="21"/>
        <v>320</v>
      </c>
    </row>
    <row r="160" spans="1:28" x14ac:dyDescent="0.3">
      <c r="A160" s="49">
        <v>41798</v>
      </c>
      <c r="B160" s="45" t="s">
        <v>1255</v>
      </c>
      <c r="C160" s="45" t="s">
        <v>1256</v>
      </c>
      <c r="D160" s="45" t="s">
        <v>47</v>
      </c>
      <c r="E160" s="48">
        <v>10</v>
      </c>
      <c r="F160" s="47">
        <v>172</v>
      </c>
      <c r="G160" s="65">
        <v>0</v>
      </c>
      <c r="H160" s="47">
        <v>132</v>
      </c>
      <c r="I160" s="45" t="s">
        <v>166</v>
      </c>
      <c r="J160" s="61">
        <v>21.1</v>
      </c>
      <c r="K160" s="45" t="s">
        <v>99</v>
      </c>
      <c r="L160" s="73">
        <v>34</v>
      </c>
      <c r="M160" s="69">
        <v>3.1</v>
      </c>
      <c r="N160" s="47">
        <v>81</v>
      </c>
      <c r="O160" s="45" t="s">
        <v>117</v>
      </c>
      <c r="P160" s="47">
        <v>10182</v>
      </c>
      <c r="Q160" s="48">
        <v>22</v>
      </c>
      <c r="R160" s="47">
        <v>10140</v>
      </c>
      <c r="S160" s="45" t="s">
        <v>218</v>
      </c>
      <c r="T160" s="48">
        <v>75</v>
      </c>
      <c r="U160" s="48">
        <v>85</v>
      </c>
      <c r="V160" s="45" t="s">
        <v>250</v>
      </c>
      <c r="W160" s="48">
        <v>63</v>
      </c>
      <c r="X160" s="45" t="s">
        <v>433</v>
      </c>
      <c r="Y160" s="78">
        <f t="shared" si="18"/>
        <v>0.31</v>
      </c>
      <c r="Z160" s="78">
        <f t="shared" si="19"/>
        <v>0</v>
      </c>
      <c r="AA160" s="78">
        <f t="shared" si="20"/>
        <v>2.1100000000000003</v>
      </c>
      <c r="AB160" s="77">
        <f t="shared" si="21"/>
        <v>340</v>
      </c>
    </row>
    <row r="161" spans="1:28" x14ac:dyDescent="0.3">
      <c r="A161" s="49">
        <v>41799</v>
      </c>
      <c r="B161" s="45" t="s">
        <v>1255</v>
      </c>
      <c r="C161" s="45" t="s">
        <v>1256</v>
      </c>
      <c r="D161" s="45" t="s">
        <v>47</v>
      </c>
      <c r="E161" s="48">
        <v>10</v>
      </c>
      <c r="F161" s="47">
        <v>180</v>
      </c>
      <c r="G161" s="65">
        <v>0</v>
      </c>
      <c r="H161" s="47">
        <v>152</v>
      </c>
      <c r="I161" s="45" t="s">
        <v>232</v>
      </c>
      <c r="J161" s="61">
        <v>20.7</v>
      </c>
      <c r="K161" s="45" t="s">
        <v>192</v>
      </c>
      <c r="L161" s="73">
        <v>32</v>
      </c>
      <c r="M161" s="69">
        <v>1.9</v>
      </c>
      <c r="N161" s="47">
        <v>89</v>
      </c>
      <c r="O161" s="45" t="s">
        <v>94</v>
      </c>
      <c r="P161" s="47">
        <v>10184</v>
      </c>
      <c r="Q161" s="48">
        <v>21</v>
      </c>
      <c r="R161" s="47">
        <v>10144</v>
      </c>
      <c r="S161" s="48">
        <v>13</v>
      </c>
      <c r="T161" s="48">
        <v>71</v>
      </c>
      <c r="U161" s="48">
        <v>80</v>
      </c>
      <c r="V161" s="45" t="s">
        <v>106</v>
      </c>
      <c r="W161" s="48">
        <v>59</v>
      </c>
      <c r="X161" s="45" t="s">
        <v>650</v>
      </c>
      <c r="Y161" s="78">
        <f t="shared" si="18"/>
        <v>0.19</v>
      </c>
      <c r="Z161" s="78">
        <f t="shared" si="19"/>
        <v>0</v>
      </c>
      <c r="AA161" s="78">
        <f t="shared" si="20"/>
        <v>2.0699999999999998</v>
      </c>
      <c r="AB161" s="77">
        <f t="shared" si="21"/>
        <v>320</v>
      </c>
    </row>
    <row r="162" spans="1:28" x14ac:dyDescent="0.3">
      <c r="A162" s="49">
        <v>41800</v>
      </c>
      <c r="B162" s="45" t="s">
        <v>1255</v>
      </c>
      <c r="C162" s="45" t="s">
        <v>1256</v>
      </c>
      <c r="D162" s="45" t="s">
        <v>47</v>
      </c>
      <c r="E162" s="48">
        <v>10</v>
      </c>
      <c r="F162" s="47">
        <v>171</v>
      </c>
      <c r="G162" s="65">
        <v>0</v>
      </c>
      <c r="H162" s="47">
        <v>140</v>
      </c>
      <c r="I162" s="45" t="s">
        <v>51</v>
      </c>
      <c r="J162" s="61">
        <v>20.2</v>
      </c>
      <c r="K162" s="45" t="s">
        <v>307</v>
      </c>
      <c r="L162" s="73">
        <v>10</v>
      </c>
      <c r="M162" s="69">
        <v>3.1</v>
      </c>
      <c r="N162" s="47">
        <v>75</v>
      </c>
      <c r="O162" s="45" t="s">
        <v>117</v>
      </c>
      <c r="P162" s="47">
        <v>10218</v>
      </c>
      <c r="Q162" s="48">
        <v>21</v>
      </c>
      <c r="R162" s="47">
        <v>10179</v>
      </c>
      <c r="S162" s="45" t="s">
        <v>263</v>
      </c>
      <c r="T162" s="48">
        <v>76</v>
      </c>
      <c r="U162" s="48">
        <v>80</v>
      </c>
      <c r="V162" s="45" t="s">
        <v>229</v>
      </c>
      <c r="W162" s="48">
        <v>71</v>
      </c>
      <c r="X162" s="45" t="s">
        <v>264</v>
      </c>
      <c r="Y162" s="78">
        <f t="shared" si="18"/>
        <v>0.31</v>
      </c>
      <c r="Z162" s="78">
        <f t="shared" si="19"/>
        <v>0</v>
      </c>
      <c r="AA162" s="78">
        <f t="shared" si="20"/>
        <v>2.02</v>
      </c>
      <c r="AB162" s="77">
        <f t="shared" si="21"/>
        <v>100</v>
      </c>
    </row>
    <row r="163" spans="1:28" x14ac:dyDescent="0.3">
      <c r="A163" s="49">
        <v>41801</v>
      </c>
      <c r="B163" s="45" t="s">
        <v>1255</v>
      </c>
      <c r="C163" s="45" t="s">
        <v>1256</v>
      </c>
      <c r="D163" s="45" t="s">
        <v>47</v>
      </c>
      <c r="E163" s="48">
        <v>10</v>
      </c>
      <c r="F163" s="47">
        <v>183</v>
      </c>
      <c r="G163" s="65">
        <v>0</v>
      </c>
      <c r="H163" s="47">
        <v>161</v>
      </c>
      <c r="I163" s="45" t="s">
        <v>578</v>
      </c>
      <c r="J163" s="61">
        <v>20.5</v>
      </c>
      <c r="K163" s="45" t="s">
        <v>182</v>
      </c>
      <c r="L163" s="73">
        <v>12</v>
      </c>
      <c r="M163" s="69">
        <v>3.1</v>
      </c>
      <c r="N163" s="47">
        <v>72</v>
      </c>
      <c r="O163" s="45" t="s">
        <v>286</v>
      </c>
      <c r="P163" s="47">
        <v>10235</v>
      </c>
      <c r="Q163" s="48">
        <v>22</v>
      </c>
      <c r="R163" s="47">
        <v>10204</v>
      </c>
      <c r="S163" s="45" t="s">
        <v>218</v>
      </c>
      <c r="T163" s="48">
        <v>80</v>
      </c>
      <c r="U163" s="48">
        <v>87</v>
      </c>
      <c r="V163" s="45" t="s">
        <v>51</v>
      </c>
      <c r="W163" s="48">
        <v>74</v>
      </c>
      <c r="X163" s="45" t="s">
        <v>95</v>
      </c>
      <c r="Y163" s="78">
        <f t="shared" si="18"/>
        <v>0.31</v>
      </c>
      <c r="Z163" s="78">
        <f t="shared" si="19"/>
        <v>0</v>
      </c>
      <c r="AA163" s="78">
        <f t="shared" si="20"/>
        <v>2.0499999999999998</v>
      </c>
      <c r="AB163" s="77">
        <f t="shared" si="21"/>
        <v>120</v>
      </c>
    </row>
    <row r="164" spans="1:28" x14ac:dyDescent="0.3">
      <c r="A164" s="49">
        <v>41802</v>
      </c>
      <c r="B164" s="45" t="s">
        <v>1255</v>
      </c>
      <c r="C164" s="45" t="s">
        <v>1256</v>
      </c>
      <c r="D164" s="45" t="s">
        <v>47</v>
      </c>
      <c r="E164" s="48">
        <v>10</v>
      </c>
      <c r="F164" s="47">
        <v>197</v>
      </c>
      <c r="G164" s="65">
        <v>0</v>
      </c>
      <c r="H164" s="47">
        <v>166</v>
      </c>
      <c r="I164" s="45" t="s">
        <v>51</v>
      </c>
      <c r="J164" s="61">
        <v>22.8</v>
      </c>
      <c r="K164" s="45" t="s">
        <v>201</v>
      </c>
      <c r="L164" s="72" t="s">
        <v>102</v>
      </c>
      <c r="M164" s="69">
        <v>1.7</v>
      </c>
      <c r="N164" s="47">
        <v>33</v>
      </c>
      <c r="O164" s="45" t="s">
        <v>169</v>
      </c>
      <c r="P164" s="47">
        <v>10228</v>
      </c>
      <c r="Q164" s="45" t="s">
        <v>1012</v>
      </c>
      <c r="R164" s="47">
        <v>10207</v>
      </c>
      <c r="S164" s="48">
        <v>17</v>
      </c>
      <c r="T164" s="48">
        <v>79</v>
      </c>
      <c r="U164" s="48">
        <v>88</v>
      </c>
      <c r="V164" s="45" t="s">
        <v>51</v>
      </c>
      <c r="W164" s="48">
        <v>71</v>
      </c>
      <c r="X164" s="45" t="s">
        <v>388</v>
      </c>
      <c r="Y164" s="78">
        <f t="shared" si="18"/>
        <v>0.16999999999999998</v>
      </c>
      <c r="Z164" s="78">
        <f t="shared" si="19"/>
        <v>0</v>
      </c>
      <c r="AA164" s="78">
        <f t="shared" si="20"/>
        <v>2.2800000000000002</v>
      </c>
      <c r="AB164" s="77">
        <f t="shared" si="21"/>
        <v>50</v>
      </c>
    </row>
    <row r="165" spans="1:28" x14ac:dyDescent="0.3">
      <c r="A165" s="49">
        <v>41803</v>
      </c>
      <c r="B165" s="45" t="s">
        <v>1255</v>
      </c>
      <c r="C165" s="45" t="s">
        <v>1256</v>
      </c>
      <c r="D165" s="45" t="s">
        <v>47</v>
      </c>
      <c r="E165" s="48">
        <v>10</v>
      </c>
      <c r="F165" s="47">
        <v>190</v>
      </c>
      <c r="G165" s="65">
        <v>0</v>
      </c>
      <c r="H165" s="47">
        <v>175</v>
      </c>
      <c r="I165" s="45" t="s">
        <v>100</v>
      </c>
      <c r="J165" s="61">
        <v>20.399999999999999</v>
      </c>
      <c r="K165" s="45" t="s">
        <v>201</v>
      </c>
      <c r="L165" s="73">
        <v>32</v>
      </c>
      <c r="M165" s="69">
        <v>2.2000000000000002</v>
      </c>
      <c r="N165" s="47">
        <v>61</v>
      </c>
      <c r="O165" s="45" t="s">
        <v>71</v>
      </c>
      <c r="P165" s="47">
        <v>10222</v>
      </c>
      <c r="Q165" s="48">
        <v>22</v>
      </c>
      <c r="R165" s="47">
        <v>10201</v>
      </c>
      <c r="S165" s="45" t="s">
        <v>218</v>
      </c>
      <c r="T165" s="48">
        <v>86</v>
      </c>
      <c r="U165" s="48">
        <v>90</v>
      </c>
      <c r="V165" s="45" t="s">
        <v>51</v>
      </c>
      <c r="W165" s="48">
        <v>80</v>
      </c>
      <c r="X165" s="45" t="s">
        <v>201</v>
      </c>
      <c r="Y165" s="78">
        <f t="shared" si="18"/>
        <v>0.22000000000000003</v>
      </c>
      <c r="Z165" s="78">
        <f t="shared" si="19"/>
        <v>0</v>
      </c>
      <c r="AA165" s="78">
        <f t="shared" si="20"/>
        <v>2.04</v>
      </c>
      <c r="AB165" s="77">
        <f t="shared" si="21"/>
        <v>320</v>
      </c>
    </row>
    <row r="166" spans="1:28" x14ac:dyDescent="0.3">
      <c r="A166" s="49">
        <v>41804</v>
      </c>
      <c r="B166" s="45" t="s">
        <v>1255</v>
      </c>
      <c r="C166" s="45" t="s">
        <v>1256</v>
      </c>
      <c r="D166" s="45" t="s">
        <v>47</v>
      </c>
      <c r="E166" s="48">
        <v>10</v>
      </c>
      <c r="F166" s="47">
        <v>187</v>
      </c>
      <c r="G166" s="65">
        <v>0</v>
      </c>
      <c r="H166" s="47">
        <v>160</v>
      </c>
      <c r="I166" s="45" t="s">
        <v>100</v>
      </c>
      <c r="J166" s="61">
        <v>21.4</v>
      </c>
      <c r="K166" s="45" t="s">
        <v>121</v>
      </c>
      <c r="L166" s="73">
        <v>34</v>
      </c>
      <c r="M166" s="69">
        <v>1.7</v>
      </c>
      <c r="N166" s="47">
        <v>64</v>
      </c>
      <c r="O166" s="45" t="s">
        <v>352</v>
      </c>
      <c r="P166" s="47">
        <v>10221</v>
      </c>
      <c r="Q166" s="48">
        <v>11</v>
      </c>
      <c r="R166" s="47">
        <v>10207</v>
      </c>
      <c r="S166" s="45" t="s">
        <v>218</v>
      </c>
      <c r="T166" s="48">
        <v>77</v>
      </c>
      <c r="U166" s="48">
        <v>89</v>
      </c>
      <c r="V166" s="45" t="s">
        <v>51</v>
      </c>
      <c r="W166" s="48">
        <v>71</v>
      </c>
      <c r="X166" s="45" t="s">
        <v>769</v>
      </c>
      <c r="Y166" s="78">
        <f t="shared" si="18"/>
        <v>0.16999999999999998</v>
      </c>
      <c r="Z166" s="78">
        <f t="shared" si="19"/>
        <v>0</v>
      </c>
      <c r="AA166" s="78">
        <f t="shared" si="20"/>
        <v>2.1399999999999997</v>
      </c>
      <c r="AB166" s="77">
        <f t="shared" si="21"/>
        <v>340</v>
      </c>
    </row>
    <row r="167" spans="1:28" x14ac:dyDescent="0.3">
      <c r="A167" s="49">
        <v>41805</v>
      </c>
      <c r="B167" s="45" t="s">
        <v>1255</v>
      </c>
      <c r="C167" s="45" t="s">
        <v>1256</v>
      </c>
      <c r="D167" s="45" t="s">
        <v>47</v>
      </c>
      <c r="E167" s="48">
        <v>10</v>
      </c>
      <c r="F167" s="47">
        <v>180</v>
      </c>
      <c r="G167" s="65">
        <v>0</v>
      </c>
      <c r="H167" s="47">
        <v>140</v>
      </c>
      <c r="I167" s="45" t="s">
        <v>537</v>
      </c>
      <c r="J167" s="61">
        <v>22</v>
      </c>
      <c r="K167" s="45" t="s">
        <v>158</v>
      </c>
      <c r="L167" s="72" t="s">
        <v>116</v>
      </c>
      <c r="M167" s="69">
        <v>2.2000000000000002</v>
      </c>
      <c r="N167" s="47">
        <v>72</v>
      </c>
      <c r="O167" s="45" t="s">
        <v>167</v>
      </c>
      <c r="P167" s="47">
        <v>10215</v>
      </c>
      <c r="Q167" s="45" t="s">
        <v>1012</v>
      </c>
      <c r="R167" s="47">
        <v>10200</v>
      </c>
      <c r="S167" s="45" t="s">
        <v>116</v>
      </c>
      <c r="T167" s="48">
        <v>75</v>
      </c>
      <c r="U167" s="48">
        <v>85</v>
      </c>
      <c r="V167" s="45" t="s">
        <v>51</v>
      </c>
      <c r="W167" s="48">
        <v>68</v>
      </c>
      <c r="X167" s="45" t="s">
        <v>50</v>
      </c>
      <c r="Y167" s="78">
        <f t="shared" si="18"/>
        <v>0.22000000000000003</v>
      </c>
      <c r="Z167" s="78">
        <f t="shared" si="19"/>
        <v>0</v>
      </c>
      <c r="AA167" s="78">
        <f t="shared" si="20"/>
        <v>2.2000000000000002</v>
      </c>
      <c r="AB167" s="77">
        <f t="shared" si="21"/>
        <v>40</v>
      </c>
    </row>
    <row r="168" spans="1:28" x14ac:dyDescent="0.3">
      <c r="A168" s="49">
        <v>41806</v>
      </c>
      <c r="B168" s="45" t="s">
        <v>1255</v>
      </c>
      <c r="C168" s="45" t="s">
        <v>1256</v>
      </c>
      <c r="D168" s="45" t="s">
        <v>47</v>
      </c>
      <c r="E168" s="48">
        <v>10</v>
      </c>
      <c r="F168" s="47">
        <v>170</v>
      </c>
      <c r="G168" s="65">
        <v>0</v>
      </c>
      <c r="H168" s="47">
        <v>126</v>
      </c>
      <c r="I168" s="45" t="s">
        <v>193</v>
      </c>
      <c r="J168" s="61">
        <v>21.4</v>
      </c>
      <c r="K168" s="45" t="s">
        <v>215</v>
      </c>
      <c r="L168" s="73">
        <v>10</v>
      </c>
      <c r="M168" s="69">
        <v>3.1</v>
      </c>
      <c r="N168" s="47">
        <v>86</v>
      </c>
      <c r="O168" s="45" t="s">
        <v>167</v>
      </c>
      <c r="P168" s="47">
        <v>10209</v>
      </c>
      <c r="Q168" s="45" t="s">
        <v>1012</v>
      </c>
      <c r="R168" s="47">
        <v>10187</v>
      </c>
      <c r="S168" s="45" t="s">
        <v>51</v>
      </c>
      <c r="T168" s="48">
        <v>70</v>
      </c>
      <c r="U168" s="48">
        <v>81</v>
      </c>
      <c r="V168" s="45" t="s">
        <v>100</v>
      </c>
      <c r="W168" s="48">
        <v>65</v>
      </c>
      <c r="X168" s="45" t="s">
        <v>65</v>
      </c>
      <c r="Y168" s="78">
        <f t="shared" si="18"/>
        <v>0.31</v>
      </c>
      <c r="Z168" s="78">
        <f t="shared" si="19"/>
        <v>0</v>
      </c>
      <c r="AA168" s="78">
        <f t="shared" si="20"/>
        <v>2.1399999999999997</v>
      </c>
      <c r="AB168" s="77">
        <f t="shared" si="21"/>
        <v>100</v>
      </c>
    </row>
    <row r="169" spans="1:28" x14ac:dyDescent="0.3">
      <c r="A169" s="49">
        <v>41807</v>
      </c>
      <c r="B169" s="45" t="s">
        <v>1255</v>
      </c>
      <c r="C169" s="45" t="s">
        <v>1256</v>
      </c>
      <c r="D169" s="45" t="s">
        <v>47</v>
      </c>
      <c r="E169" s="48">
        <v>10</v>
      </c>
      <c r="F169" s="47">
        <v>177</v>
      </c>
      <c r="G169" s="65">
        <v>0</v>
      </c>
      <c r="H169" s="47">
        <v>134</v>
      </c>
      <c r="I169" s="45" t="s">
        <v>178</v>
      </c>
      <c r="J169" s="61">
        <v>22</v>
      </c>
      <c r="K169" s="45" t="s">
        <v>179</v>
      </c>
      <c r="L169" s="72" t="s">
        <v>289</v>
      </c>
      <c r="M169" s="69">
        <v>3.3</v>
      </c>
      <c r="N169" s="47">
        <v>100</v>
      </c>
      <c r="O169" s="45" t="s">
        <v>167</v>
      </c>
      <c r="P169" s="47">
        <v>10187</v>
      </c>
      <c r="Q169" s="45" t="s">
        <v>1012</v>
      </c>
      <c r="R169" s="47">
        <v>10173</v>
      </c>
      <c r="S169" s="48">
        <v>17</v>
      </c>
      <c r="T169" s="48">
        <v>73</v>
      </c>
      <c r="U169" s="48">
        <v>82</v>
      </c>
      <c r="V169" s="45" t="s">
        <v>85</v>
      </c>
      <c r="W169" s="48">
        <v>68</v>
      </c>
      <c r="X169" s="45" t="s">
        <v>475</v>
      </c>
      <c r="Y169" s="78">
        <f t="shared" si="18"/>
        <v>0.32999999999999996</v>
      </c>
      <c r="Z169" s="78">
        <f t="shared" si="19"/>
        <v>0</v>
      </c>
      <c r="AA169" s="78">
        <f t="shared" si="20"/>
        <v>2.2000000000000002</v>
      </c>
      <c r="AB169" s="77">
        <f t="shared" si="21"/>
        <v>90</v>
      </c>
    </row>
    <row r="170" spans="1:28" x14ac:dyDescent="0.3">
      <c r="A170" s="49">
        <v>41808</v>
      </c>
      <c r="B170" s="45" t="s">
        <v>1255</v>
      </c>
      <c r="C170" s="45" t="s">
        <v>1256</v>
      </c>
      <c r="D170" s="45" t="s">
        <v>47</v>
      </c>
      <c r="E170" s="48">
        <v>10</v>
      </c>
      <c r="F170" s="47">
        <v>168</v>
      </c>
      <c r="G170" s="65">
        <v>0</v>
      </c>
      <c r="H170" s="47">
        <v>127</v>
      </c>
      <c r="I170" s="45" t="s">
        <v>537</v>
      </c>
      <c r="J170" s="61">
        <v>20.9</v>
      </c>
      <c r="K170" s="45" t="s">
        <v>158</v>
      </c>
      <c r="L170" s="73">
        <v>12</v>
      </c>
      <c r="M170" s="69">
        <v>4.7</v>
      </c>
      <c r="N170" s="47">
        <v>106</v>
      </c>
      <c r="O170" s="45" t="s">
        <v>505</v>
      </c>
      <c r="P170" s="47">
        <v>10180</v>
      </c>
      <c r="Q170" s="48">
        <v>21</v>
      </c>
      <c r="R170" s="47">
        <v>10170</v>
      </c>
      <c r="S170" s="45" t="s">
        <v>116</v>
      </c>
      <c r="T170" s="48">
        <v>73</v>
      </c>
      <c r="U170" s="48">
        <v>84</v>
      </c>
      <c r="V170" s="45" t="s">
        <v>108</v>
      </c>
      <c r="W170" s="48">
        <v>66</v>
      </c>
      <c r="X170" s="45" t="s">
        <v>202</v>
      </c>
      <c r="Y170" s="78">
        <f t="shared" si="18"/>
        <v>0.47000000000000003</v>
      </c>
      <c r="Z170" s="78">
        <f t="shared" si="19"/>
        <v>0</v>
      </c>
      <c r="AA170" s="78">
        <f t="shared" si="20"/>
        <v>2.09</v>
      </c>
      <c r="AB170" s="77">
        <f t="shared" si="21"/>
        <v>120</v>
      </c>
    </row>
    <row r="171" spans="1:28" x14ac:dyDescent="0.3">
      <c r="A171" s="49">
        <v>41809</v>
      </c>
      <c r="B171" s="45" t="s">
        <v>1255</v>
      </c>
      <c r="C171" s="45" t="s">
        <v>1256</v>
      </c>
      <c r="D171" s="45" t="s">
        <v>47</v>
      </c>
      <c r="E171" s="48">
        <v>10</v>
      </c>
      <c r="F171" s="47">
        <v>170</v>
      </c>
      <c r="G171" s="65">
        <v>0.2</v>
      </c>
      <c r="H171" s="47">
        <v>132</v>
      </c>
      <c r="I171" s="45" t="s">
        <v>537</v>
      </c>
      <c r="J171" s="61">
        <v>20.9</v>
      </c>
      <c r="K171" s="45" t="s">
        <v>81</v>
      </c>
      <c r="L171" s="73">
        <v>11</v>
      </c>
      <c r="M171" s="69">
        <v>4.7</v>
      </c>
      <c r="N171" s="47">
        <v>108</v>
      </c>
      <c r="O171" s="45" t="s">
        <v>55</v>
      </c>
      <c r="P171" s="47">
        <v>10175</v>
      </c>
      <c r="Q171" s="45" t="s">
        <v>51</v>
      </c>
      <c r="R171" s="47">
        <v>10134</v>
      </c>
      <c r="S171" s="48">
        <v>24</v>
      </c>
      <c r="T171" s="48">
        <v>74</v>
      </c>
      <c r="U171" s="48">
        <v>85</v>
      </c>
      <c r="V171" s="45" t="s">
        <v>100</v>
      </c>
      <c r="W171" s="48">
        <v>66</v>
      </c>
      <c r="X171" s="45" t="s">
        <v>271</v>
      </c>
      <c r="Y171" s="78">
        <f t="shared" si="18"/>
        <v>0.47000000000000003</v>
      </c>
      <c r="Z171" s="78">
        <f t="shared" si="19"/>
        <v>0.02</v>
      </c>
      <c r="AA171" s="78">
        <f t="shared" si="20"/>
        <v>2.09</v>
      </c>
      <c r="AB171" s="77">
        <f t="shared" si="21"/>
        <v>110</v>
      </c>
    </row>
    <row r="172" spans="1:28" x14ac:dyDescent="0.3">
      <c r="A172" s="49">
        <v>41810</v>
      </c>
      <c r="B172" s="45" t="s">
        <v>1255</v>
      </c>
      <c r="C172" s="45" t="s">
        <v>1256</v>
      </c>
      <c r="D172" s="45" t="s">
        <v>47</v>
      </c>
      <c r="E172" s="48">
        <v>10</v>
      </c>
      <c r="F172" s="47">
        <v>188</v>
      </c>
      <c r="G172" s="65">
        <v>31.2</v>
      </c>
      <c r="H172" s="47">
        <v>164</v>
      </c>
      <c r="I172" s="45" t="s">
        <v>70</v>
      </c>
      <c r="J172" s="61">
        <v>21.2</v>
      </c>
      <c r="K172" s="45" t="s">
        <v>164</v>
      </c>
      <c r="L172" s="73">
        <v>11</v>
      </c>
      <c r="M172" s="69">
        <v>1.9</v>
      </c>
      <c r="N172" s="47">
        <v>156</v>
      </c>
      <c r="O172" s="45" t="s">
        <v>747</v>
      </c>
      <c r="P172" s="47">
        <v>10134</v>
      </c>
      <c r="Q172" s="45" t="s">
        <v>1012</v>
      </c>
      <c r="R172" s="47">
        <v>10098</v>
      </c>
      <c r="S172" s="45" t="s">
        <v>51</v>
      </c>
      <c r="T172" s="48">
        <v>83</v>
      </c>
      <c r="U172" s="48">
        <v>91</v>
      </c>
      <c r="V172" s="45" t="s">
        <v>249</v>
      </c>
      <c r="W172" s="48">
        <v>74</v>
      </c>
      <c r="X172" s="45" t="s">
        <v>182</v>
      </c>
      <c r="Y172" s="78">
        <f t="shared" si="18"/>
        <v>0.19</v>
      </c>
      <c r="Z172" s="78">
        <f t="shared" si="19"/>
        <v>3.12</v>
      </c>
      <c r="AA172" s="78">
        <f t="shared" si="20"/>
        <v>2.12</v>
      </c>
      <c r="AB172" s="77">
        <f t="shared" si="21"/>
        <v>110</v>
      </c>
    </row>
    <row r="173" spans="1:28" x14ac:dyDescent="0.3">
      <c r="A173" s="49">
        <v>41811</v>
      </c>
      <c r="B173" s="45" t="s">
        <v>1255</v>
      </c>
      <c r="C173" s="45" t="s">
        <v>1256</v>
      </c>
      <c r="D173" s="45" t="s">
        <v>47</v>
      </c>
      <c r="E173" s="48">
        <v>10</v>
      </c>
      <c r="F173" s="47">
        <v>205</v>
      </c>
      <c r="G173" s="65">
        <v>0.2</v>
      </c>
      <c r="H173" s="47">
        <v>178</v>
      </c>
      <c r="I173" s="45" t="s">
        <v>51</v>
      </c>
      <c r="J173" s="61">
        <v>23.2</v>
      </c>
      <c r="K173" s="45" t="s">
        <v>71</v>
      </c>
      <c r="L173" s="73">
        <v>27</v>
      </c>
      <c r="M173" s="69">
        <v>1.7</v>
      </c>
      <c r="N173" s="47">
        <v>86</v>
      </c>
      <c r="O173" s="45" t="s">
        <v>286</v>
      </c>
      <c r="P173" s="47">
        <v>10159</v>
      </c>
      <c r="Q173" s="48">
        <v>23</v>
      </c>
      <c r="R173" s="47">
        <v>10108</v>
      </c>
      <c r="S173" s="45" t="s">
        <v>102</v>
      </c>
      <c r="T173" s="48">
        <v>81</v>
      </c>
      <c r="U173" s="48">
        <v>91</v>
      </c>
      <c r="V173" s="45" t="s">
        <v>51</v>
      </c>
      <c r="W173" s="48">
        <v>73</v>
      </c>
      <c r="X173" s="45" t="s">
        <v>121</v>
      </c>
      <c r="Y173" s="78">
        <f t="shared" si="18"/>
        <v>0.16999999999999998</v>
      </c>
      <c r="Z173" s="78">
        <f t="shared" si="19"/>
        <v>0.02</v>
      </c>
      <c r="AA173" s="78">
        <f t="shared" si="20"/>
        <v>2.3199999999999998</v>
      </c>
      <c r="AB173" s="77">
        <f t="shared" si="21"/>
        <v>270</v>
      </c>
    </row>
    <row r="174" spans="1:28" x14ac:dyDescent="0.3">
      <c r="A174" s="49">
        <v>41812</v>
      </c>
      <c r="B174" s="45" t="s">
        <v>1255</v>
      </c>
      <c r="C174" s="45" t="s">
        <v>1256</v>
      </c>
      <c r="D174" s="45" t="s">
        <v>47</v>
      </c>
      <c r="E174" s="48">
        <v>10</v>
      </c>
      <c r="F174" s="47">
        <v>190</v>
      </c>
      <c r="G174" s="65">
        <v>3.2</v>
      </c>
      <c r="H174" s="47">
        <v>160</v>
      </c>
      <c r="I174" s="45" t="s">
        <v>434</v>
      </c>
      <c r="J174" s="61">
        <v>22.1</v>
      </c>
      <c r="K174" s="45" t="s">
        <v>250</v>
      </c>
      <c r="L174" s="73">
        <v>31</v>
      </c>
      <c r="M174" s="69">
        <v>1.9</v>
      </c>
      <c r="N174" s="47">
        <v>67</v>
      </c>
      <c r="O174" s="45" t="s">
        <v>345</v>
      </c>
      <c r="P174" s="47">
        <v>10189</v>
      </c>
      <c r="Q174" s="45" t="s">
        <v>51</v>
      </c>
      <c r="R174" s="47">
        <v>10146</v>
      </c>
      <c r="S174" s="45" t="s">
        <v>116</v>
      </c>
      <c r="T174" s="48">
        <v>76</v>
      </c>
      <c r="U174" s="48">
        <v>87</v>
      </c>
      <c r="V174" s="45" t="s">
        <v>51</v>
      </c>
      <c r="W174" s="48">
        <v>64</v>
      </c>
      <c r="X174" s="45" t="s">
        <v>277</v>
      </c>
      <c r="Y174" s="78">
        <f t="shared" si="18"/>
        <v>0.19</v>
      </c>
      <c r="Z174" s="78">
        <f t="shared" si="19"/>
        <v>0.32</v>
      </c>
      <c r="AA174" s="78">
        <f t="shared" si="20"/>
        <v>2.21</v>
      </c>
      <c r="AB174" s="77">
        <f t="shared" si="21"/>
        <v>310</v>
      </c>
    </row>
    <row r="175" spans="1:28" x14ac:dyDescent="0.3">
      <c r="A175" s="49">
        <v>41813</v>
      </c>
      <c r="B175" s="45" t="s">
        <v>1255</v>
      </c>
      <c r="C175" s="45" t="s">
        <v>1256</v>
      </c>
      <c r="D175" s="45" t="s">
        <v>47</v>
      </c>
      <c r="E175" s="48">
        <v>10</v>
      </c>
      <c r="F175" s="47">
        <v>190</v>
      </c>
      <c r="G175" s="65">
        <v>0.8</v>
      </c>
      <c r="H175" s="47">
        <v>167</v>
      </c>
      <c r="I175" s="45" t="s">
        <v>193</v>
      </c>
      <c r="J175" s="61">
        <v>21.3</v>
      </c>
      <c r="K175" s="45" t="s">
        <v>167</v>
      </c>
      <c r="L175" s="73">
        <v>32</v>
      </c>
      <c r="M175" s="69">
        <v>1.4</v>
      </c>
      <c r="N175" s="47">
        <v>58</v>
      </c>
      <c r="O175" s="45" t="s">
        <v>213</v>
      </c>
      <c r="P175" s="47">
        <v>10182</v>
      </c>
      <c r="Q175" s="45" t="s">
        <v>1012</v>
      </c>
      <c r="R175" s="47">
        <v>10149</v>
      </c>
      <c r="S175" s="45" t="s">
        <v>218</v>
      </c>
      <c r="T175" s="48">
        <v>79</v>
      </c>
      <c r="U175" s="48">
        <v>89</v>
      </c>
      <c r="V175" s="45" t="s">
        <v>51</v>
      </c>
      <c r="W175" s="48">
        <v>75</v>
      </c>
      <c r="X175" s="45" t="s">
        <v>118</v>
      </c>
      <c r="Y175" s="78">
        <f t="shared" si="18"/>
        <v>0.13999999999999999</v>
      </c>
      <c r="Z175" s="78">
        <f t="shared" si="19"/>
        <v>0.08</v>
      </c>
      <c r="AA175" s="78">
        <f t="shared" si="20"/>
        <v>2.13</v>
      </c>
      <c r="AB175" s="77">
        <f t="shared" si="21"/>
        <v>320</v>
      </c>
    </row>
    <row r="176" spans="1:28" x14ac:dyDescent="0.3">
      <c r="A176" s="49">
        <v>41814</v>
      </c>
      <c r="B176" s="45" t="s">
        <v>1255</v>
      </c>
      <c r="C176" s="45" t="s">
        <v>1256</v>
      </c>
      <c r="D176" s="45" t="s">
        <v>47</v>
      </c>
      <c r="E176" s="48">
        <v>10</v>
      </c>
      <c r="F176" s="47">
        <v>196</v>
      </c>
      <c r="G176" s="65">
        <v>0</v>
      </c>
      <c r="H176" s="47">
        <v>171</v>
      </c>
      <c r="I176" s="45" t="s">
        <v>59</v>
      </c>
      <c r="J176" s="61">
        <v>22</v>
      </c>
      <c r="K176" s="45" t="s">
        <v>146</v>
      </c>
      <c r="L176" s="73">
        <v>0</v>
      </c>
      <c r="M176" s="69">
        <v>1.4</v>
      </c>
      <c r="N176" s="47">
        <v>58</v>
      </c>
      <c r="O176" s="45" t="s">
        <v>769</v>
      </c>
      <c r="P176" s="47">
        <v>10167</v>
      </c>
      <c r="Q176" s="48">
        <v>11</v>
      </c>
      <c r="R176" s="47">
        <v>10151</v>
      </c>
      <c r="S176" s="48">
        <v>15</v>
      </c>
      <c r="T176" s="48">
        <v>79</v>
      </c>
      <c r="U176" s="48">
        <v>88</v>
      </c>
      <c r="V176" s="45" t="s">
        <v>51</v>
      </c>
      <c r="W176" s="48">
        <v>70</v>
      </c>
      <c r="X176" s="45" t="s">
        <v>352</v>
      </c>
      <c r="Y176" s="78">
        <f t="shared" si="18"/>
        <v>0.13999999999999999</v>
      </c>
      <c r="Z176" s="78">
        <f t="shared" si="19"/>
        <v>0</v>
      </c>
      <c r="AA176" s="78">
        <f t="shared" si="20"/>
        <v>2.2000000000000002</v>
      </c>
      <c r="AB176" s="77">
        <f t="shared" si="21"/>
        <v>0</v>
      </c>
    </row>
    <row r="177" spans="1:28" x14ac:dyDescent="0.3">
      <c r="A177" s="49">
        <v>41815</v>
      </c>
      <c r="B177" s="45" t="s">
        <v>1255</v>
      </c>
      <c r="C177" s="45" t="s">
        <v>1256</v>
      </c>
      <c r="D177" s="45" t="s">
        <v>47</v>
      </c>
      <c r="E177" s="48">
        <v>10</v>
      </c>
      <c r="F177" s="47">
        <v>190</v>
      </c>
      <c r="G177" s="65">
        <v>3</v>
      </c>
      <c r="H177" s="47">
        <v>163</v>
      </c>
      <c r="I177" s="45" t="s">
        <v>100</v>
      </c>
      <c r="J177" s="61">
        <v>21.6</v>
      </c>
      <c r="K177" s="45" t="s">
        <v>250</v>
      </c>
      <c r="L177" s="73">
        <v>28</v>
      </c>
      <c r="M177" s="69">
        <v>2.2000000000000002</v>
      </c>
      <c r="N177" s="47">
        <v>75</v>
      </c>
      <c r="O177" s="45" t="s">
        <v>186</v>
      </c>
      <c r="P177" s="47">
        <v>10171</v>
      </c>
      <c r="Q177" s="48">
        <v>21</v>
      </c>
      <c r="R177" s="47">
        <v>10150</v>
      </c>
      <c r="S177" s="45" t="s">
        <v>51</v>
      </c>
      <c r="T177" s="48">
        <v>82</v>
      </c>
      <c r="U177" s="48">
        <v>87</v>
      </c>
      <c r="V177" s="45" t="s">
        <v>232</v>
      </c>
      <c r="W177" s="48">
        <v>76</v>
      </c>
      <c r="X177" s="45" t="s">
        <v>169</v>
      </c>
      <c r="Y177" s="78">
        <f t="shared" si="18"/>
        <v>0.22000000000000003</v>
      </c>
      <c r="Z177" s="78">
        <f t="shared" si="19"/>
        <v>0.3</v>
      </c>
      <c r="AA177" s="78">
        <f t="shared" si="20"/>
        <v>2.16</v>
      </c>
      <c r="AB177" s="77">
        <f t="shared" si="21"/>
        <v>280</v>
      </c>
    </row>
    <row r="178" spans="1:28" x14ac:dyDescent="0.3">
      <c r="A178" s="49">
        <v>41816</v>
      </c>
      <c r="B178" s="45" t="s">
        <v>1255</v>
      </c>
      <c r="C178" s="45" t="s">
        <v>1256</v>
      </c>
      <c r="D178" s="45" t="s">
        <v>47</v>
      </c>
      <c r="E178" s="48">
        <v>10</v>
      </c>
      <c r="F178" s="47">
        <v>186</v>
      </c>
      <c r="G178" s="65">
        <v>0</v>
      </c>
      <c r="H178" s="47">
        <v>157</v>
      </c>
      <c r="I178" s="45" t="s">
        <v>537</v>
      </c>
      <c r="J178" s="61">
        <v>21.6</v>
      </c>
      <c r="K178" s="45" t="s">
        <v>55</v>
      </c>
      <c r="L178" s="73">
        <v>32</v>
      </c>
      <c r="M178" s="69">
        <v>1.7</v>
      </c>
      <c r="N178" s="47">
        <v>50</v>
      </c>
      <c r="O178" s="45" t="s">
        <v>118</v>
      </c>
      <c r="P178" s="47">
        <v>10180</v>
      </c>
      <c r="Q178" s="48">
        <v>22</v>
      </c>
      <c r="R178" s="47">
        <v>10156</v>
      </c>
      <c r="S178" s="45" t="s">
        <v>116</v>
      </c>
      <c r="T178" s="48">
        <v>71</v>
      </c>
      <c r="U178" s="48">
        <v>87</v>
      </c>
      <c r="V178" s="45" t="s">
        <v>51</v>
      </c>
      <c r="W178" s="48">
        <v>63</v>
      </c>
      <c r="X178" s="45" t="s">
        <v>369</v>
      </c>
      <c r="Y178" s="78">
        <f t="shared" si="18"/>
        <v>0.16999999999999998</v>
      </c>
      <c r="Z178" s="78">
        <f t="shared" si="19"/>
        <v>0</v>
      </c>
      <c r="AA178" s="78">
        <f t="shared" si="20"/>
        <v>2.16</v>
      </c>
      <c r="AB178" s="77">
        <f t="shared" si="21"/>
        <v>320</v>
      </c>
    </row>
    <row r="179" spans="1:28" x14ac:dyDescent="0.3">
      <c r="A179" s="49">
        <v>41817</v>
      </c>
      <c r="B179" s="45" t="s">
        <v>1255</v>
      </c>
      <c r="C179" s="45" t="s">
        <v>1256</v>
      </c>
      <c r="D179" s="45" t="s">
        <v>47</v>
      </c>
      <c r="E179" s="48">
        <v>10</v>
      </c>
      <c r="F179" s="47">
        <v>177</v>
      </c>
      <c r="G179" s="65">
        <v>0.8</v>
      </c>
      <c r="H179" s="47">
        <v>156</v>
      </c>
      <c r="I179" s="45" t="s">
        <v>537</v>
      </c>
      <c r="J179" s="61">
        <v>19.8</v>
      </c>
      <c r="K179" s="45" t="s">
        <v>257</v>
      </c>
      <c r="L179" s="73">
        <v>31</v>
      </c>
      <c r="M179" s="69">
        <v>1.9</v>
      </c>
      <c r="N179" s="47">
        <v>64</v>
      </c>
      <c r="O179" s="45" t="s">
        <v>250</v>
      </c>
      <c r="P179" s="47">
        <v>10174</v>
      </c>
      <c r="Q179" s="45" t="s">
        <v>1012</v>
      </c>
      <c r="R179" s="47">
        <v>10140</v>
      </c>
      <c r="S179" s="48">
        <v>24</v>
      </c>
      <c r="T179" s="48">
        <v>81</v>
      </c>
      <c r="U179" s="48">
        <v>88</v>
      </c>
      <c r="V179" s="45" t="s">
        <v>51</v>
      </c>
      <c r="W179" s="48">
        <v>75</v>
      </c>
      <c r="X179" s="45" t="s">
        <v>51</v>
      </c>
      <c r="Y179" s="78">
        <f t="shared" si="18"/>
        <v>0.19</v>
      </c>
      <c r="Z179" s="78">
        <f t="shared" si="19"/>
        <v>0.08</v>
      </c>
      <c r="AA179" s="78">
        <f t="shared" si="20"/>
        <v>1.98</v>
      </c>
      <c r="AB179" s="77">
        <f t="shared" si="21"/>
        <v>310</v>
      </c>
    </row>
    <row r="180" spans="1:28" x14ac:dyDescent="0.3">
      <c r="A180" s="49">
        <v>41818</v>
      </c>
      <c r="B180" s="45" t="s">
        <v>1255</v>
      </c>
      <c r="C180" s="45" t="s">
        <v>1256</v>
      </c>
      <c r="D180" s="45" t="s">
        <v>47</v>
      </c>
      <c r="E180" s="48">
        <v>10</v>
      </c>
      <c r="F180" s="47">
        <v>176</v>
      </c>
      <c r="G180" s="65">
        <v>2.6</v>
      </c>
      <c r="H180" s="47">
        <v>153</v>
      </c>
      <c r="I180" s="45" t="s">
        <v>174</v>
      </c>
      <c r="J180" s="61">
        <v>20</v>
      </c>
      <c r="K180" s="45" t="s">
        <v>347</v>
      </c>
      <c r="L180" s="73">
        <v>29</v>
      </c>
      <c r="M180" s="69">
        <v>3.6</v>
      </c>
      <c r="N180" s="47">
        <v>178</v>
      </c>
      <c r="O180" s="45" t="s">
        <v>81</v>
      </c>
      <c r="P180" s="47">
        <v>10177</v>
      </c>
      <c r="Q180" s="48">
        <v>22</v>
      </c>
      <c r="R180" s="47">
        <v>10072</v>
      </c>
      <c r="S180" s="45" t="s">
        <v>132</v>
      </c>
      <c r="T180" s="48">
        <v>81</v>
      </c>
      <c r="U180" s="48">
        <v>87</v>
      </c>
      <c r="V180" s="45" t="s">
        <v>51</v>
      </c>
      <c r="W180" s="48">
        <v>68</v>
      </c>
      <c r="X180" s="45" t="s">
        <v>249</v>
      </c>
      <c r="Y180" s="78">
        <f t="shared" si="18"/>
        <v>0.36</v>
      </c>
      <c r="Z180" s="78">
        <f t="shared" si="19"/>
        <v>0.26</v>
      </c>
      <c r="AA180" s="78">
        <f t="shared" si="20"/>
        <v>2</v>
      </c>
      <c r="AB180" s="77">
        <f t="shared" si="21"/>
        <v>290</v>
      </c>
    </row>
    <row r="181" spans="1:28" x14ac:dyDescent="0.3">
      <c r="A181" s="49">
        <v>41819</v>
      </c>
      <c r="B181" s="45" t="s">
        <v>1255</v>
      </c>
      <c r="C181" s="45" t="s">
        <v>1256</v>
      </c>
      <c r="D181" s="45" t="s">
        <v>47</v>
      </c>
      <c r="E181" s="48">
        <v>10</v>
      </c>
      <c r="F181" s="47">
        <v>178</v>
      </c>
      <c r="G181" s="65">
        <v>0</v>
      </c>
      <c r="H181" s="47">
        <v>151</v>
      </c>
      <c r="I181" s="45" t="s">
        <v>193</v>
      </c>
      <c r="J181" s="61">
        <v>20.6</v>
      </c>
      <c r="K181" s="45" t="s">
        <v>91</v>
      </c>
      <c r="L181" s="73">
        <v>30</v>
      </c>
      <c r="M181" s="69">
        <v>5</v>
      </c>
      <c r="N181" s="47">
        <v>128</v>
      </c>
      <c r="O181" s="45" t="s">
        <v>169</v>
      </c>
      <c r="P181" s="47">
        <v>10212</v>
      </c>
      <c r="Q181" s="48">
        <v>21</v>
      </c>
      <c r="R181" s="47">
        <v>10170</v>
      </c>
      <c r="S181" s="45" t="s">
        <v>218</v>
      </c>
      <c r="T181" s="48">
        <v>62</v>
      </c>
      <c r="U181" s="48">
        <v>77</v>
      </c>
      <c r="V181" s="45" t="s">
        <v>51</v>
      </c>
      <c r="W181" s="48">
        <v>49</v>
      </c>
      <c r="X181" s="45" t="s">
        <v>475</v>
      </c>
      <c r="Y181" s="78">
        <f t="shared" si="18"/>
        <v>0.5</v>
      </c>
      <c r="Z181" s="78">
        <f t="shared" si="19"/>
        <v>0</v>
      </c>
      <c r="AA181" s="78">
        <f t="shared" si="20"/>
        <v>2.06</v>
      </c>
      <c r="AB181" s="77">
        <f t="shared" si="21"/>
        <v>300</v>
      </c>
    </row>
    <row r="182" spans="1:28" x14ac:dyDescent="0.3">
      <c r="A182" s="49">
        <v>41820</v>
      </c>
      <c r="B182" s="45" t="s">
        <v>1255</v>
      </c>
      <c r="C182" s="45" t="s">
        <v>1256</v>
      </c>
      <c r="D182" s="45" t="s">
        <v>47</v>
      </c>
      <c r="E182" s="48">
        <v>10</v>
      </c>
      <c r="F182" s="47">
        <v>178</v>
      </c>
      <c r="G182" s="65">
        <v>0</v>
      </c>
      <c r="H182" s="47">
        <v>141</v>
      </c>
      <c r="I182" s="45" t="s">
        <v>644</v>
      </c>
      <c r="J182" s="61">
        <v>21.5</v>
      </c>
      <c r="K182" s="45" t="s">
        <v>117</v>
      </c>
      <c r="L182" s="73">
        <v>13</v>
      </c>
      <c r="M182" s="69">
        <v>1.9</v>
      </c>
      <c r="N182" s="47">
        <v>61</v>
      </c>
      <c r="O182" s="45" t="s">
        <v>155</v>
      </c>
      <c r="P182" s="47">
        <v>10203</v>
      </c>
      <c r="Q182" s="45" t="s">
        <v>1012</v>
      </c>
      <c r="R182" s="47">
        <v>10117</v>
      </c>
      <c r="S182" s="48">
        <v>24</v>
      </c>
      <c r="T182" s="48">
        <v>71</v>
      </c>
      <c r="U182" s="48">
        <v>81</v>
      </c>
      <c r="V182" s="45" t="s">
        <v>166</v>
      </c>
      <c r="W182" s="48">
        <v>65</v>
      </c>
      <c r="X182" s="45" t="s">
        <v>51</v>
      </c>
      <c r="Y182" s="78">
        <f t="shared" si="18"/>
        <v>0.19</v>
      </c>
      <c r="Z182" s="78">
        <f t="shared" si="19"/>
        <v>0</v>
      </c>
      <c r="AA182" s="78">
        <f t="shared" si="20"/>
        <v>2.15</v>
      </c>
      <c r="AB182" s="77">
        <f t="shared" si="21"/>
        <v>130</v>
      </c>
    </row>
    <row r="183" spans="1:28" x14ac:dyDescent="0.3">
      <c r="A183" s="49">
        <v>41821</v>
      </c>
      <c r="B183" s="45" t="s">
        <v>1255</v>
      </c>
      <c r="C183" s="45" t="s">
        <v>1256</v>
      </c>
      <c r="D183" s="45" t="s">
        <v>47</v>
      </c>
      <c r="E183" s="48">
        <v>10</v>
      </c>
      <c r="F183" s="47">
        <v>170</v>
      </c>
      <c r="G183" s="65">
        <v>8.1999999999999993</v>
      </c>
      <c r="H183" s="47">
        <v>154</v>
      </c>
      <c r="I183" s="45" t="s">
        <v>104</v>
      </c>
      <c r="J183" s="61">
        <v>18.600000000000001</v>
      </c>
      <c r="K183" s="45" t="s">
        <v>91</v>
      </c>
      <c r="L183" s="73">
        <v>28</v>
      </c>
      <c r="M183" s="69">
        <v>2.5</v>
      </c>
      <c r="N183" s="47">
        <v>111</v>
      </c>
      <c r="O183" s="45" t="s">
        <v>257</v>
      </c>
      <c r="P183" s="47">
        <v>10152</v>
      </c>
      <c r="Q183" s="48">
        <v>23</v>
      </c>
      <c r="R183" s="47">
        <v>10104</v>
      </c>
      <c r="S183" s="45" t="s">
        <v>84</v>
      </c>
      <c r="T183" s="48">
        <v>77</v>
      </c>
      <c r="U183" s="48">
        <v>89</v>
      </c>
      <c r="V183" s="45" t="s">
        <v>51</v>
      </c>
      <c r="W183" s="48">
        <v>68</v>
      </c>
      <c r="X183" s="45" t="s">
        <v>91</v>
      </c>
      <c r="Y183" s="78">
        <f t="shared" si="18"/>
        <v>0.25</v>
      </c>
      <c r="Z183" s="78">
        <f t="shared" si="19"/>
        <v>0.82</v>
      </c>
      <c r="AA183" s="78">
        <f t="shared" si="20"/>
        <v>1.86</v>
      </c>
      <c r="AB183" s="77">
        <f t="shared" si="21"/>
        <v>280</v>
      </c>
    </row>
    <row r="184" spans="1:28" x14ac:dyDescent="0.3">
      <c r="A184" s="49">
        <v>41822</v>
      </c>
      <c r="B184" s="45" t="s">
        <v>1255</v>
      </c>
      <c r="C184" s="45" t="s">
        <v>1256</v>
      </c>
      <c r="D184" s="45" t="s">
        <v>47</v>
      </c>
      <c r="E184" s="48">
        <v>10</v>
      </c>
      <c r="F184" s="47">
        <v>180</v>
      </c>
      <c r="G184" s="65">
        <v>0.4</v>
      </c>
      <c r="H184" s="47">
        <v>151</v>
      </c>
      <c r="I184" s="45" t="s">
        <v>75</v>
      </c>
      <c r="J184" s="61">
        <v>21</v>
      </c>
      <c r="K184" s="45" t="s">
        <v>164</v>
      </c>
      <c r="L184" s="73">
        <v>32</v>
      </c>
      <c r="M184" s="69">
        <v>1.9</v>
      </c>
      <c r="N184" s="47">
        <v>56</v>
      </c>
      <c r="O184" s="45" t="s">
        <v>52</v>
      </c>
      <c r="P184" s="47">
        <v>10216</v>
      </c>
      <c r="Q184" s="48">
        <v>21</v>
      </c>
      <c r="R184" s="47">
        <v>10142</v>
      </c>
      <c r="S184" s="45" t="s">
        <v>218</v>
      </c>
      <c r="T184" s="48">
        <v>77</v>
      </c>
      <c r="U184" s="48">
        <v>87</v>
      </c>
      <c r="V184" s="45" t="s">
        <v>51</v>
      </c>
      <c r="W184" s="48">
        <v>68</v>
      </c>
      <c r="X184" s="45" t="s">
        <v>71</v>
      </c>
      <c r="Y184" s="78">
        <f t="shared" si="18"/>
        <v>0.19</v>
      </c>
      <c r="Z184" s="78">
        <f t="shared" si="19"/>
        <v>0.04</v>
      </c>
      <c r="AA184" s="78">
        <f t="shared" si="20"/>
        <v>2.1</v>
      </c>
      <c r="AB184" s="77">
        <f t="shared" si="21"/>
        <v>320</v>
      </c>
    </row>
    <row r="185" spans="1:28" x14ac:dyDescent="0.3">
      <c r="A185" s="49">
        <v>41823</v>
      </c>
      <c r="B185" s="45" t="s">
        <v>1255</v>
      </c>
      <c r="C185" s="45" t="s">
        <v>1256</v>
      </c>
      <c r="D185" s="45" t="s">
        <v>47</v>
      </c>
      <c r="E185" s="48">
        <v>10</v>
      </c>
      <c r="F185" s="47">
        <v>194</v>
      </c>
      <c r="G185" s="65">
        <v>0.4</v>
      </c>
      <c r="H185" s="47">
        <v>160</v>
      </c>
      <c r="I185" s="45" t="s">
        <v>51</v>
      </c>
      <c r="J185" s="61">
        <v>22.8</v>
      </c>
      <c r="K185" s="45" t="s">
        <v>369</v>
      </c>
      <c r="L185" s="72" t="s">
        <v>533</v>
      </c>
      <c r="M185" s="69">
        <v>1.7</v>
      </c>
      <c r="N185" s="47">
        <v>58</v>
      </c>
      <c r="O185" s="45" t="s">
        <v>186</v>
      </c>
      <c r="P185" s="47">
        <v>10212</v>
      </c>
      <c r="Q185" s="45" t="s">
        <v>1012</v>
      </c>
      <c r="R185" s="47">
        <v>10163</v>
      </c>
      <c r="S185" s="48">
        <v>24</v>
      </c>
      <c r="T185" s="48">
        <v>75</v>
      </c>
      <c r="U185" s="48">
        <v>84</v>
      </c>
      <c r="V185" s="45" t="s">
        <v>51</v>
      </c>
      <c r="W185" s="48">
        <v>66</v>
      </c>
      <c r="X185" s="45" t="s">
        <v>52</v>
      </c>
      <c r="Y185" s="78">
        <f t="shared" si="18"/>
        <v>0.16999999999999998</v>
      </c>
      <c r="Z185" s="78">
        <f t="shared" si="19"/>
        <v>0.04</v>
      </c>
      <c r="AA185" s="78">
        <f t="shared" si="20"/>
        <v>2.2800000000000002</v>
      </c>
      <c r="AB185" s="77">
        <f t="shared" si="21"/>
        <v>70</v>
      </c>
    </row>
    <row r="186" spans="1:28" x14ac:dyDescent="0.3">
      <c r="A186" s="49">
        <v>41824</v>
      </c>
      <c r="B186" s="45" t="s">
        <v>1255</v>
      </c>
      <c r="C186" s="45" t="s">
        <v>1256</v>
      </c>
      <c r="D186" s="45" t="s">
        <v>47</v>
      </c>
      <c r="E186" s="48">
        <v>10</v>
      </c>
      <c r="F186" s="47">
        <v>195</v>
      </c>
      <c r="G186" s="65">
        <v>0</v>
      </c>
      <c r="H186" s="47">
        <v>178</v>
      </c>
      <c r="I186" s="45" t="s">
        <v>88</v>
      </c>
      <c r="J186" s="61">
        <v>21.2</v>
      </c>
      <c r="K186" s="45" t="s">
        <v>135</v>
      </c>
      <c r="L186" s="73">
        <v>28</v>
      </c>
      <c r="M186" s="69">
        <v>3.9</v>
      </c>
      <c r="N186" s="47">
        <v>108</v>
      </c>
      <c r="O186" s="45" t="s">
        <v>202</v>
      </c>
      <c r="P186" s="47">
        <v>10163</v>
      </c>
      <c r="Q186" s="45" t="s">
        <v>1012</v>
      </c>
      <c r="R186" s="47">
        <v>10147</v>
      </c>
      <c r="S186" s="45" t="s">
        <v>51</v>
      </c>
      <c r="T186" s="48">
        <v>77</v>
      </c>
      <c r="U186" s="48">
        <v>85</v>
      </c>
      <c r="V186" s="45" t="s">
        <v>195</v>
      </c>
      <c r="W186" s="48">
        <v>73</v>
      </c>
      <c r="X186" s="45" t="s">
        <v>171</v>
      </c>
      <c r="Y186" s="78">
        <f t="shared" si="18"/>
        <v>0.39</v>
      </c>
      <c r="Z186" s="78">
        <f t="shared" si="19"/>
        <v>0</v>
      </c>
      <c r="AA186" s="78">
        <f t="shared" si="20"/>
        <v>2.12</v>
      </c>
      <c r="AB186" s="77">
        <f t="shared" si="21"/>
        <v>280</v>
      </c>
    </row>
    <row r="187" spans="1:28" x14ac:dyDescent="0.3">
      <c r="A187" s="49">
        <v>41825</v>
      </c>
      <c r="B187" s="45" t="s">
        <v>1255</v>
      </c>
      <c r="C187" s="45" t="s">
        <v>1256</v>
      </c>
      <c r="D187" s="45" t="s">
        <v>47</v>
      </c>
      <c r="E187" s="48">
        <v>10</v>
      </c>
      <c r="F187" s="47">
        <v>202</v>
      </c>
      <c r="G187" s="65">
        <v>1.6</v>
      </c>
      <c r="H187" s="47">
        <v>168</v>
      </c>
      <c r="I187" s="45" t="s">
        <v>147</v>
      </c>
      <c r="J187" s="61">
        <v>23.6</v>
      </c>
      <c r="K187" s="45" t="s">
        <v>209</v>
      </c>
      <c r="L187" s="73">
        <v>10</v>
      </c>
      <c r="M187" s="69">
        <v>2.2000000000000002</v>
      </c>
      <c r="N187" s="47">
        <v>81</v>
      </c>
      <c r="O187" s="45" t="s">
        <v>52</v>
      </c>
      <c r="P187" s="47">
        <v>10147</v>
      </c>
      <c r="Q187" s="45" t="s">
        <v>1012</v>
      </c>
      <c r="R187" s="47">
        <v>10086</v>
      </c>
      <c r="S187" s="48">
        <v>24</v>
      </c>
      <c r="T187" s="48">
        <v>74</v>
      </c>
      <c r="U187" s="48">
        <v>86</v>
      </c>
      <c r="V187" s="45" t="s">
        <v>120</v>
      </c>
      <c r="W187" s="48">
        <v>67</v>
      </c>
      <c r="X187" s="45" t="s">
        <v>52</v>
      </c>
      <c r="Y187" s="78">
        <f t="shared" si="18"/>
        <v>0.22000000000000003</v>
      </c>
      <c r="Z187" s="78">
        <f t="shared" si="19"/>
        <v>0.16</v>
      </c>
      <c r="AA187" s="78">
        <f t="shared" si="20"/>
        <v>2.3600000000000003</v>
      </c>
      <c r="AB187" s="77">
        <f t="shared" si="21"/>
        <v>100</v>
      </c>
    </row>
    <row r="188" spans="1:28" x14ac:dyDescent="0.3">
      <c r="A188" s="49">
        <v>41826</v>
      </c>
      <c r="B188" s="45" t="s">
        <v>1255</v>
      </c>
      <c r="C188" s="45" t="s">
        <v>1256</v>
      </c>
      <c r="D188" s="45" t="s">
        <v>47</v>
      </c>
      <c r="E188" s="48">
        <v>10</v>
      </c>
      <c r="F188" s="47">
        <v>176</v>
      </c>
      <c r="G188" s="65">
        <v>3.4</v>
      </c>
      <c r="H188" s="47">
        <v>160</v>
      </c>
      <c r="I188" s="45" t="s">
        <v>475</v>
      </c>
      <c r="J188" s="61">
        <v>19.3</v>
      </c>
      <c r="K188" s="45" t="s">
        <v>537</v>
      </c>
      <c r="L188" s="73">
        <v>30</v>
      </c>
      <c r="M188" s="69">
        <v>3.6</v>
      </c>
      <c r="N188" s="47">
        <v>150</v>
      </c>
      <c r="O188" s="45" t="s">
        <v>347</v>
      </c>
      <c r="P188" s="47">
        <v>10177</v>
      </c>
      <c r="Q188" s="45" t="s">
        <v>51</v>
      </c>
      <c r="R188" s="47">
        <v>10072</v>
      </c>
      <c r="S188" s="45" t="s">
        <v>218</v>
      </c>
      <c r="T188" s="48">
        <v>74</v>
      </c>
      <c r="U188" s="48">
        <v>89</v>
      </c>
      <c r="V188" s="45" t="s">
        <v>202</v>
      </c>
      <c r="W188" s="48">
        <v>65</v>
      </c>
      <c r="X188" s="45" t="s">
        <v>56</v>
      </c>
      <c r="Y188" s="78">
        <f t="shared" si="18"/>
        <v>0.36</v>
      </c>
      <c r="Z188" s="78">
        <f t="shared" si="19"/>
        <v>0.33999999999999997</v>
      </c>
      <c r="AA188" s="78">
        <f t="shared" si="20"/>
        <v>1.9300000000000002</v>
      </c>
      <c r="AB188" s="77">
        <f t="shared" si="21"/>
        <v>300</v>
      </c>
    </row>
    <row r="189" spans="1:28" x14ac:dyDescent="0.3">
      <c r="A189" s="49">
        <v>41827</v>
      </c>
      <c r="B189" s="45" t="s">
        <v>1255</v>
      </c>
      <c r="C189" s="45" t="s">
        <v>1256</v>
      </c>
      <c r="D189" s="45" t="s">
        <v>47</v>
      </c>
      <c r="E189" s="48">
        <v>10</v>
      </c>
      <c r="F189" s="47">
        <v>180</v>
      </c>
      <c r="G189" s="65">
        <v>0.6</v>
      </c>
      <c r="H189" s="47">
        <v>159</v>
      </c>
      <c r="I189" s="45" t="s">
        <v>537</v>
      </c>
      <c r="J189" s="61">
        <v>20</v>
      </c>
      <c r="K189" s="45" t="s">
        <v>64</v>
      </c>
      <c r="L189" s="73">
        <v>31</v>
      </c>
      <c r="M189" s="69">
        <v>3.9</v>
      </c>
      <c r="N189" s="47">
        <v>108</v>
      </c>
      <c r="O189" s="45" t="s">
        <v>95</v>
      </c>
      <c r="P189" s="47">
        <v>10200</v>
      </c>
      <c r="Q189" s="48">
        <v>19</v>
      </c>
      <c r="R189" s="47">
        <v>10170</v>
      </c>
      <c r="S189" s="45" t="s">
        <v>84</v>
      </c>
      <c r="T189" s="48">
        <v>62</v>
      </c>
      <c r="U189" s="48">
        <v>74</v>
      </c>
      <c r="V189" s="45" t="s">
        <v>108</v>
      </c>
      <c r="W189" s="48">
        <v>59</v>
      </c>
      <c r="X189" s="45" t="s">
        <v>169</v>
      </c>
      <c r="Y189" s="78">
        <f t="shared" si="18"/>
        <v>0.39</v>
      </c>
      <c r="Z189" s="78">
        <f t="shared" si="19"/>
        <v>0.06</v>
      </c>
      <c r="AA189" s="78">
        <f t="shared" si="20"/>
        <v>2</v>
      </c>
      <c r="AB189" s="77">
        <f t="shared" si="21"/>
        <v>310</v>
      </c>
    </row>
    <row r="190" spans="1:28" x14ac:dyDescent="0.3">
      <c r="A190" s="49">
        <v>41828</v>
      </c>
      <c r="B190" s="45" t="s">
        <v>1255</v>
      </c>
      <c r="C190" s="45" t="s">
        <v>1256</v>
      </c>
      <c r="D190" s="45" t="s">
        <v>47</v>
      </c>
      <c r="E190" s="48">
        <v>10</v>
      </c>
      <c r="F190" s="47">
        <v>184</v>
      </c>
      <c r="G190" s="65">
        <v>4.4000000000000004</v>
      </c>
      <c r="H190" s="47">
        <v>156</v>
      </c>
      <c r="I190" s="45" t="s">
        <v>280</v>
      </c>
      <c r="J190" s="61">
        <v>21.3</v>
      </c>
      <c r="K190" s="45" t="s">
        <v>61</v>
      </c>
      <c r="L190" s="73">
        <v>30</v>
      </c>
      <c r="M190" s="69">
        <v>5.3</v>
      </c>
      <c r="N190" s="47">
        <v>153</v>
      </c>
      <c r="O190" s="45" t="s">
        <v>133</v>
      </c>
      <c r="P190" s="47">
        <v>10240</v>
      </c>
      <c r="Q190" s="48">
        <v>21</v>
      </c>
      <c r="R190" s="47">
        <v>10183</v>
      </c>
      <c r="S190" s="45" t="s">
        <v>84</v>
      </c>
      <c r="T190" s="48">
        <v>77</v>
      </c>
      <c r="U190" s="48">
        <v>85</v>
      </c>
      <c r="V190" s="45" t="s">
        <v>280</v>
      </c>
      <c r="W190" s="48">
        <v>58</v>
      </c>
      <c r="X190" s="45" t="s">
        <v>250</v>
      </c>
      <c r="Y190" s="78">
        <f t="shared" si="18"/>
        <v>0.53</v>
      </c>
      <c r="Z190" s="78">
        <f t="shared" si="19"/>
        <v>0.44000000000000006</v>
      </c>
      <c r="AA190" s="78">
        <f t="shared" si="20"/>
        <v>2.13</v>
      </c>
      <c r="AB190" s="77">
        <f t="shared" si="21"/>
        <v>300</v>
      </c>
    </row>
    <row r="191" spans="1:28" x14ac:dyDescent="0.3">
      <c r="A191" s="49">
        <v>41829</v>
      </c>
      <c r="B191" s="45" t="s">
        <v>1255</v>
      </c>
      <c r="C191" s="45" t="s">
        <v>1256</v>
      </c>
      <c r="D191" s="45" t="s">
        <v>47</v>
      </c>
      <c r="E191" s="48">
        <v>10</v>
      </c>
      <c r="F191" s="47">
        <v>181</v>
      </c>
      <c r="G191" s="65">
        <v>0</v>
      </c>
      <c r="H191" s="47">
        <v>156</v>
      </c>
      <c r="I191" s="45" t="s">
        <v>123</v>
      </c>
      <c r="J191" s="61">
        <v>20.6</v>
      </c>
      <c r="K191" s="45" t="s">
        <v>179</v>
      </c>
      <c r="L191" s="73">
        <v>0</v>
      </c>
      <c r="M191" s="69">
        <v>2.2000000000000002</v>
      </c>
      <c r="N191" s="47">
        <v>58</v>
      </c>
      <c r="O191" s="45" t="s">
        <v>51</v>
      </c>
      <c r="P191" s="47">
        <v>10246</v>
      </c>
      <c r="Q191" s="48">
        <v>23</v>
      </c>
      <c r="R191" s="47">
        <v>10228</v>
      </c>
      <c r="S191" s="45" t="s">
        <v>116</v>
      </c>
      <c r="T191" s="48">
        <v>67</v>
      </c>
      <c r="U191" s="48">
        <v>83</v>
      </c>
      <c r="V191" s="45" t="s">
        <v>51</v>
      </c>
      <c r="W191" s="48">
        <v>58</v>
      </c>
      <c r="X191" s="45" t="s">
        <v>167</v>
      </c>
      <c r="Y191" s="78">
        <f t="shared" si="18"/>
        <v>0.22000000000000003</v>
      </c>
      <c r="Z191" s="78">
        <f t="shared" si="19"/>
        <v>0</v>
      </c>
      <c r="AA191" s="78">
        <f t="shared" si="20"/>
        <v>2.06</v>
      </c>
      <c r="AB191" s="77">
        <f t="shared" si="21"/>
        <v>0</v>
      </c>
    </row>
    <row r="192" spans="1:28" x14ac:dyDescent="0.3">
      <c r="A192" s="49">
        <v>41830</v>
      </c>
      <c r="B192" s="45" t="s">
        <v>1255</v>
      </c>
      <c r="C192" s="45" t="s">
        <v>1256</v>
      </c>
      <c r="D192" s="45" t="s">
        <v>47</v>
      </c>
      <c r="E192" s="48">
        <v>10</v>
      </c>
      <c r="F192" s="47">
        <v>171</v>
      </c>
      <c r="G192" s="65">
        <v>0</v>
      </c>
      <c r="H192" s="47">
        <v>136</v>
      </c>
      <c r="I192" s="45" t="s">
        <v>537</v>
      </c>
      <c r="J192" s="61">
        <v>20.6</v>
      </c>
      <c r="K192" s="45" t="s">
        <v>128</v>
      </c>
      <c r="L192" s="73">
        <v>33</v>
      </c>
      <c r="M192" s="69">
        <v>2.8</v>
      </c>
      <c r="N192" s="47">
        <v>72</v>
      </c>
      <c r="O192" s="45" t="s">
        <v>226</v>
      </c>
      <c r="P192" s="47">
        <v>10244</v>
      </c>
      <c r="Q192" s="45" t="s">
        <v>1012</v>
      </c>
      <c r="R192" s="47">
        <v>10227</v>
      </c>
      <c r="S192" s="45" t="s">
        <v>102</v>
      </c>
      <c r="T192" s="48">
        <v>62</v>
      </c>
      <c r="U192" s="48">
        <v>78</v>
      </c>
      <c r="V192" s="45" t="s">
        <v>51</v>
      </c>
      <c r="W192" s="48">
        <v>53</v>
      </c>
      <c r="X192" s="45" t="s">
        <v>98</v>
      </c>
      <c r="Y192" s="78">
        <f t="shared" si="18"/>
        <v>0.27999999999999997</v>
      </c>
      <c r="Z192" s="78">
        <f t="shared" si="19"/>
        <v>0</v>
      </c>
      <c r="AA192" s="78">
        <f t="shared" si="20"/>
        <v>2.06</v>
      </c>
      <c r="AB192" s="77">
        <f t="shared" si="21"/>
        <v>330</v>
      </c>
    </row>
    <row r="193" spans="1:28" x14ac:dyDescent="0.3">
      <c r="A193" s="49">
        <v>41831</v>
      </c>
      <c r="B193" s="45" t="s">
        <v>1255</v>
      </c>
      <c r="C193" s="45" t="s">
        <v>1256</v>
      </c>
      <c r="D193" s="45" t="s">
        <v>47</v>
      </c>
      <c r="E193" s="48">
        <v>10</v>
      </c>
      <c r="F193" s="47">
        <v>179</v>
      </c>
      <c r="G193" s="65">
        <v>0</v>
      </c>
      <c r="H193" s="47">
        <v>146</v>
      </c>
      <c r="I193" s="45" t="s">
        <v>286</v>
      </c>
      <c r="J193" s="61">
        <v>21.2</v>
      </c>
      <c r="K193" s="45" t="s">
        <v>61</v>
      </c>
      <c r="L193" s="73">
        <v>31</v>
      </c>
      <c r="M193" s="69">
        <v>1.7</v>
      </c>
      <c r="N193" s="47">
        <v>69</v>
      </c>
      <c r="O193" s="45" t="s">
        <v>148</v>
      </c>
      <c r="P193" s="47">
        <v>10236</v>
      </c>
      <c r="Q193" s="45" t="s">
        <v>132</v>
      </c>
      <c r="R193" s="47">
        <v>10212</v>
      </c>
      <c r="S193" s="45" t="s">
        <v>51</v>
      </c>
      <c r="T193" s="48">
        <v>68</v>
      </c>
      <c r="U193" s="48">
        <v>77</v>
      </c>
      <c r="V193" s="45" t="s">
        <v>202</v>
      </c>
      <c r="W193" s="48">
        <v>65</v>
      </c>
      <c r="X193" s="45" t="s">
        <v>51</v>
      </c>
      <c r="Y193" s="78">
        <f t="shared" si="18"/>
        <v>0.16999999999999998</v>
      </c>
      <c r="Z193" s="78">
        <f t="shared" si="19"/>
        <v>0</v>
      </c>
      <c r="AA193" s="78">
        <f t="shared" si="20"/>
        <v>2.12</v>
      </c>
      <c r="AB193" s="77">
        <f t="shared" si="21"/>
        <v>310</v>
      </c>
    </row>
    <row r="194" spans="1:28" x14ac:dyDescent="0.3">
      <c r="A194" s="49">
        <v>41832</v>
      </c>
      <c r="B194" s="45" t="s">
        <v>1255</v>
      </c>
      <c r="C194" s="45" t="s">
        <v>1256</v>
      </c>
      <c r="D194" s="45" t="s">
        <v>47</v>
      </c>
      <c r="E194" s="48">
        <v>10</v>
      </c>
      <c r="F194" s="47">
        <v>194</v>
      </c>
      <c r="G194" s="65">
        <v>0</v>
      </c>
      <c r="H194" s="47">
        <v>168</v>
      </c>
      <c r="I194" s="45" t="s">
        <v>367</v>
      </c>
      <c r="J194" s="61">
        <v>22</v>
      </c>
      <c r="K194" s="45" t="s">
        <v>55</v>
      </c>
      <c r="L194" s="73">
        <v>33</v>
      </c>
      <c r="M194" s="69">
        <v>1.4</v>
      </c>
      <c r="N194" s="47">
        <v>61</v>
      </c>
      <c r="O194" s="45" t="s">
        <v>60</v>
      </c>
      <c r="P194" s="47">
        <v>10212</v>
      </c>
      <c r="Q194" s="45" t="s">
        <v>1012</v>
      </c>
      <c r="R194" s="47">
        <v>10190</v>
      </c>
      <c r="S194" s="48">
        <v>24</v>
      </c>
      <c r="T194" s="48">
        <v>69</v>
      </c>
      <c r="U194" s="48">
        <v>78</v>
      </c>
      <c r="V194" s="45" t="s">
        <v>51</v>
      </c>
      <c r="W194" s="48">
        <v>59</v>
      </c>
      <c r="X194" s="45" t="s">
        <v>143</v>
      </c>
      <c r="Y194" s="78">
        <f t="shared" si="18"/>
        <v>0.13999999999999999</v>
      </c>
      <c r="Z194" s="78">
        <f t="shared" si="19"/>
        <v>0</v>
      </c>
      <c r="AA194" s="78">
        <f t="shared" si="20"/>
        <v>2.2000000000000002</v>
      </c>
      <c r="AB194" s="77">
        <f t="shared" si="21"/>
        <v>330</v>
      </c>
    </row>
    <row r="195" spans="1:28" x14ac:dyDescent="0.3">
      <c r="A195" s="49">
        <v>41833</v>
      </c>
      <c r="B195" s="45" t="s">
        <v>1255</v>
      </c>
      <c r="C195" s="45" t="s">
        <v>1256</v>
      </c>
      <c r="D195" s="45" t="s">
        <v>47</v>
      </c>
      <c r="E195" s="48">
        <v>10</v>
      </c>
      <c r="F195" s="47">
        <v>200</v>
      </c>
      <c r="G195" s="65">
        <v>0.4</v>
      </c>
      <c r="H195" s="47">
        <v>176</v>
      </c>
      <c r="I195" s="45" t="s">
        <v>85</v>
      </c>
      <c r="J195" s="61">
        <v>22.4</v>
      </c>
      <c r="K195" s="45" t="s">
        <v>179</v>
      </c>
      <c r="L195" s="73">
        <v>27</v>
      </c>
      <c r="M195" s="69">
        <v>3.6</v>
      </c>
      <c r="N195" s="47">
        <v>103</v>
      </c>
      <c r="O195" s="45" t="s">
        <v>79</v>
      </c>
      <c r="P195" s="47">
        <v>10190</v>
      </c>
      <c r="Q195" s="45" t="s">
        <v>1012</v>
      </c>
      <c r="R195" s="47">
        <v>10170</v>
      </c>
      <c r="S195" s="48">
        <v>16</v>
      </c>
      <c r="T195" s="48">
        <v>74</v>
      </c>
      <c r="U195" s="48">
        <v>86</v>
      </c>
      <c r="V195" s="45" t="s">
        <v>51</v>
      </c>
      <c r="W195" s="48">
        <v>61</v>
      </c>
      <c r="X195" s="45" t="s">
        <v>179</v>
      </c>
      <c r="Y195" s="78">
        <f t="shared" ref="Y195:Y258" si="22">M195/$AE$17</f>
        <v>0.36</v>
      </c>
      <c r="Z195" s="78">
        <f t="shared" ref="Z195:Z258" si="23">G195/$AE$17</f>
        <v>0.04</v>
      </c>
      <c r="AA195" s="78">
        <f t="shared" ref="AA195:AA258" si="24">J195/$AE$17</f>
        <v>2.2399999999999998</v>
      </c>
      <c r="AB195" s="77">
        <f t="shared" ref="AB195:AB258" si="25">L195*$AE$17</f>
        <v>270</v>
      </c>
    </row>
    <row r="196" spans="1:28" x14ac:dyDescent="0.3">
      <c r="A196" s="49">
        <v>41834</v>
      </c>
      <c r="B196" s="45" t="s">
        <v>1255</v>
      </c>
      <c r="C196" s="45" t="s">
        <v>1256</v>
      </c>
      <c r="D196" s="45" t="s">
        <v>47</v>
      </c>
      <c r="E196" s="48">
        <v>10</v>
      </c>
      <c r="F196" s="47">
        <v>204</v>
      </c>
      <c r="G196" s="65">
        <v>0</v>
      </c>
      <c r="H196" s="47">
        <v>183</v>
      </c>
      <c r="I196" s="45" t="s">
        <v>258</v>
      </c>
      <c r="J196" s="61">
        <v>22.4</v>
      </c>
      <c r="K196" s="45" t="s">
        <v>52</v>
      </c>
      <c r="L196" s="73">
        <v>11</v>
      </c>
      <c r="M196" s="69">
        <v>1.9</v>
      </c>
      <c r="N196" s="47">
        <v>67</v>
      </c>
      <c r="O196" s="45" t="s">
        <v>933</v>
      </c>
      <c r="P196" s="47">
        <v>10200</v>
      </c>
      <c r="Q196" s="48">
        <v>13</v>
      </c>
      <c r="R196" s="47">
        <v>10182</v>
      </c>
      <c r="S196" s="45" t="s">
        <v>51</v>
      </c>
      <c r="T196" s="48">
        <v>79</v>
      </c>
      <c r="U196" s="48">
        <v>87</v>
      </c>
      <c r="V196" s="45" t="s">
        <v>51</v>
      </c>
      <c r="W196" s="48">
        <v>72</v>
      </c>
      <c r="X196" s="45" t="s">
        <v>51</v>
      </c>
      <c r="Y196" s="78">
        <f t="shared" si="22"/>
        <v>0.19</v>
      </c>
      <c r="Z196" s="78">
        <f t="shared" si="23"/>
        <v>0</v>
      </c>
      <c r="AA196" s="78">
        <f t="shared" si="24"/>
        <v>2.2399999999999998</v>
      </c>
      <c r="AB196" s="77">
        <f t="shared" si="25"/>
        <v>110</v>
      </c>
    </row>
    <row r="197" spans="1:28" x14ac:dyDescent="0.3">
      <c r="A197" s="49">
        <v>41835</v>
      </c>
      <c r="B197" s="45" t="s">
        <v>1255</v>
      </c>
      <c r="C197" s="45" t="s">
        <v>1256</v>
      </c>
      <c r="D197" s="45" t="s">
        <v>47</v>
      </c>
      <c r="E197" s="48">
        <v>10</v>
      </c>
      <c r="F197" s="47">
        <v>200</v>
      </c>
      <c r="G197" s="65">
        <v>0.6</v>
      </c>
      <c r="H197" s="47">
        <v>166</v>
      </c>
      <c r="I197" s="45" t="s">
        <v>537</v>
      </c>
      <c r="J197" s="61">
        <v>23.5</v>
      </c>
      <c r="K197" s="45" t="s">
        <v>148</v>
      </c>
      <c r="L197" s="73">
        <v>10</v>
      </c>
      <c r="M197" s="69">
        <v>3.9</v>
      </c>
      <c r="N197" s="47">
        <v>94</v>
      </c>
      <c r="O197" s="45" t="s">
        <v>158</v>
      </c>
      <c r="P197" s="47">
        <v>10195</v>
      </c>
      <c r="Q197" s="48">
        <v>22</v>
      </c>
      <c r="R197" s="47">
        <v>10183</v>
      </c>
      <c r="S197" s="45" t="s">
        <v>51</v>
      </c>
      <c r="T197" s="48">
        <v>78</v>
      </c>
      <c r="U197" s="48">
        <v>87</v>
      </c>
      <c r="V197" s="45" t="s">
        <v>51</v>
      </c>
      <c r="W197" s="48">
        <v>67</v>
      </c>
      <c r="X197" s="45" t="s">
        <v>51</v>
      </c>
      <c r="Y197" s="78">
        <f t="shared" si="22"/>
        <v>0.39</v>
      </c>
      <c r="Z197" s="78">
        <f t="shared" si="23"/>
        <v>0.06</v>
      </c>
      <c r="AA197" s="78">
        <f t="shared" si="24"/>
        <v>2.35</v>
      </c>
      <c r="AB197" s="77">
        <f t="shared" si="25"/>
        <v>100</v>
      </c>
    </row>
    <row r="198" spans="1:28" x14ac:dyDescent="0.3">
      <c r="A198" s="49">
        <v>41836</v>
      </c>
      <c r="B198" s="45" t="s">
        <v>1255</v>
      </c>
      <c r="C198" s="45" t="s">
        <v>1256</v>
      </c>
      <c r="D198" s="45" t="s">
        <v>47</v>
      </c>
      <c r="E198" s="48">
        <v>10</v>
      </c>
      <c r="F198" s="47">
        <v>208</v>
      </c>
      <c r="G198" s="65">
        <v>0</v>
      </c>
      <c r="H198" s="47">
        <v>193</v>
      </c>
      <c r="I198" s="45" t="s">
        <v>51</v>
      </c>
      <c r="J198" s="61">
        <v>22.4</v>
      </c>
      <c r="K198" s="45" t="s">
        <v>121</v>
      </c>
      <c r="L198" s="73">
        <v>11</v>
      </c>
      <c r="M198" s="69">
        <v>0.6</v>
      </c>
      <c r="N198" s="47">
        <v>44</v>
      </c>
      <c r="O198" s="45" t="s">
        <v>209</v>
      </c>
      <c r="P198" s="47">
        <v>10192</v>
      </c>
      <c r="Q198" s="45" t="s">
        <v>1012</v>
      </c>
      <c r="R198" s="47">
        <v>10149</v>
      </c>
      <c r="S198" s="48">
        <v>24</v>
      </c>
      <c r="T198" s="48">
        <v>82</v>
      </c>
      <c r="U198" s="48">
        <v>88</v>
      </c>
      <c r="V198" s="45" t="s">
        <v>51</v>
      </c>
      <c r="W198" s="48">
        <v>77</v>
      </c>
      <c r="X198" s="45" t="s">
        <v>51</v>
      </c>
      <c r="Y198" s="78">
        <f t="shared" si="22"/>
        <v>0.06</v>
      </c>
      <c r="Z198" s="78">
        <f t="shared" si="23"/>
        <v>0</v>
      </c>
      <c r="AA198" s="78">
        <f t="shared" si="24"/>
        <v>2.2399999999999998</v>
      </c>
      <c r="AB198" s="77">
        <f t="shared" si="25"/>
        <v>110</v>
      </c>
    </row>
    <row r="199" spans="1:28" x14ac:dyDescent="0.3">
      <c r="A199" s="49">
        <v>41837</v>
      </c>
      <c r="B199" s="45" t="s">
        <v>1255</v>
      </c>
      <c r="C199" s="45" t="s">
        <v>1256</v>
      </c>
      <c r="D199" s="45" t="s">
        <v>47</v>
      </c>
      <c r="E199" s="48">
        <v>10</v>
      </c>
      <c r="F199" s="47">
        <v>230</v>
      </c>
      <c r="G199" s="65">
        <v>0</v>
      </c>
      <c r="H199" s="47">
        <v>199</v>
      </c>
      <c r="I199" s="45" t="s">
        <v>367</v>
      </c>
      <c r="J199" s="61">
        <v>26.2</v>
      </c>
      <c r="K199" s="45" t="s">
        <v>52</v>
      </c>
      <c r="L199" s="73">
        <v>32</v>
      </c>
      <c r="M199" s="69">
        <v>1.1000000000000001</v>
      </c>
      <c r="N199" s="47">
        <v>100</v>
      </c>
      <c r="O199" s="45" t="s">
        <v>213</v>
      </c>
      <c r="P199" s="47">
        <v>10162</v>
      </c>
      <c r="Q199" s="48">
        <v>21</v>
      </c>
      <c r="R199" s="47">
        <v>10109</v>
      </c>
      <c r="S199" s="45" t="s">
        <v>533</v>
      </c>
      <c r="T199" s="48">
        <v>76</v>
      </c>
      <c r="U199" s="48">
        <v>87</v>
      </c>
      <c r="V199" s="45" t="s">
        <v>51</v>
      </c>
      <c r="W199" s="48">
        <v>62</v>
      </c>
      <c r="X199" s="45" t="s">
        <v>94</v>
      </c>
      <c r="Y199" s="78">
        <f t="shared" si="22"/>
        <v>0.11000000000000001</v>
      </c>
      <c r="Z199" s="78">
        <f t="shared" si="23"/>
        <v>0</v>
      </c>
      <c r="AA199" s="78">
        <f t="shared" si="24"/>
        <v>2.62</v>
      </c>
      <c r="AB199" s="77">
        <f t="shared" si="25"/>
        <v>320</v>
      </c>
    </row>
    <row r="200" spans="1:28" x14ac:dyDescent="0.3">
      <c r="A200" s="49">
        <v>41838</v>
      </c>
      <c r="B200" s="45" t="s">
        <v>1255</v>
      </c>
      <c r="C200" s="45" t="s">
        <v>1256</v>
      </c>
      <c r="D200" s="45" t="s">
        <v>47</v>
      </c>
      <c r="E200" s="48">
        <v>10</v>
      </c>
      <c r="F200" s="47">
        <v>204</v>
      </c>
      <c r="G200" s="65">
        <v>0.6</v>
      </c>
      <c r="H200" s="47">
        <v>186</v>
      </c>
      <c r="I200" s="45" t="s">
        <v>100</v>
      </c>
      <c r="J200" s="61">
        <v>22.2</v>
      </c>
      <c r="K200" s="45" t="s">
        <v>60</v>
      </c>
      <c r="L200" s="73">
        <v>0</v>
      </c>
      <c r="M200" s="69">
        <v>2.5</v>
      </c>
      <c r="N200" s="47">
        <v>81</v>
      </c>
      <c r="O200" s="45" t="s">
        <v>51</v>
      </c>
      <c r="P200" s="47">
        <v>10151</v>
      </c>
      <c r="Q200" s="45" t="s">
        <v>1012</v>
      </c>
      <c r="R200" s="47">
        <v>10094</v>
      </c>
      <c r="S200" s="48">
        <v>20</v>
      </c>
      <c r="T200" s="48">
        <v>79</v>
      </c>
      <c r="U200" s="48">
        <v>88</v>
      </c>
      <c r="V200" s="45" t="s">
        <v>51</v>
      </c>
      <c r="W200" s="48">
        <v>71</v>
      </c>
      <c r="X200" s="45" t="s">
        <v>347</v>
      </c>
      <c r="Y200" s="78">
        <f t="shared" si="22"/>
        <v>0.25</v>
      </c>
      <c r="Z200" s="78">
        <f t="shared" si="23"/>
        <v>0.06</v>
      </c>
      <c r="AA200" s="78">
        <f t="shared" si="24"/>
        <v>2.2199999999999998</v>
      </c>
      <c r="AB200" s="77">
        <f t="shared" si="25"/>
        <v>0</v>
      </c>
    </row>
    <row r="201" spans="1:28" x14ac:dyDescent="0.3">
      <c r="A201" s="49">
        <v>41839</v>
      </c>
      <c r="B201" s="45" t="s">
        <v>1255</v>
      </c>
      <c r="C201" s="45" t="s">
        <v>1256</v>
      </c>
      <c r="D201" s="45" t="s">
        <v>47</v>
      </c>
      <c r="E201" s="48">
        <v>10</v>
      </c>
      <c r="F201" s="47">
        <v>199</v>
      </c>
      <c r="G201" s="65">
        <v>4.4000000000000004</v>
      </c>
      <c r="H201" s="47">
        <v>162</v>
      </c>
      <c r="I201" s="45" t="s">
        <v>537</v>
      </c>
      <c r="J201" s="61">
        <v>23.6</v>
      </c>
      <c r="K201" s="45" t="s">
        <v>201</v>
      </c>
      <c r="L201" s="73">
        <v>31</v>
      </c>
      <c r="M201" s="69">
        <v>2.2000000000000002</v>
      </c>
      <c r="N201" s="47">
        <v>89</v>
      </c>
      <c r="O201" s="45" t="s">
        <v>300</v>
      </c>
      <c r="P201" s="47">
        <v>10122</v>
      </c>
      <c r="Q201" s="48">
        <v>24</v>
      </c>
      <c r="R201" s="47">
        <v>10067</v>
      </c>
      <c r="S201" s="48">
        <v>10</v>
      </c>
      <c r="T201" s="48">
        <v>80</v>
      </c>
      <c r="U201" s="48">
        <v>88</v>
      </c>
      <c r="V201" s="45" t="s">
        <v>51</v>
      </c>
      <c r="W201" s="48">
        <v>72</v>
      </c>
      <c r="X201" s="45" t="s">
        <v>128</v>
      </c>
      <c r="Y201" s="78">
        <f t="shared" si="22"/>
        <v>0.22000000000000003</v>
      </c>
      <c r="Z201" s="78">
        <f t="shared" si="23"/>
        <v>0.44000000000000006</v>
      </c>
      <c r="AA201" s="78">
        <f t="shared" si="24"/>
        <v>2.3600000000000003</v>
      </c>
      <c r="AB201" s="77">
        <f t="shared" si="25"/>
        <v>310</v>
      </c>
    </row>
    <row r="202" spans="1:28" x14ac:dyDescent="0.3">
      <c r="A202" s="49">
        <v>41840</v>
      </c>
      <c r="B202" s="45" t="s">
        <v>1255</v>
      </c>
      <c r="C202" s="45" t="s">
        <v>1256</v>
      </c>
      <c r="D202" s="45" t="s">
        <v>47</v>
      </c>
      <c r="E202" s="48">
        <v>10</v>
      </c>
      <c r="F202" s="47">
        <v>199</v>
      </c>
      <c r="G202" s="65">
        <v>0</v>
      </c>
      <c r="H202" s="47">
        <v>169</v>
      </c>
      <c r="I202" s="45" t="s">
        <v>232</v>
      </c>
      <c r="J202" s="61">
        <v>22.9</v>
      </c>
      <c r="K202" s="45" t="s">
        <v>192</v>
      </c>
      <c r="L202" s="73">
        <v>28</v>
      </c>
      <c r="M202" s="69">
        <v>4.2</v>
      </c>
      <c r="N202" s="47">
        <v>131</v>
      </c>
      <c r="O202" s="45" t="s">
        <v>167</v>
      </c>
      <c r="P202" s="47">
        <v>10218</v>
      </c>
      <c r="Q202" s="48">
        <v>22</v>
      </c>
      <c r="R202" s="47">
        <v>10121</v>
      </c>
      <c r="S202" s="45" t="s">
        <v>1012</v>
      </c>
      <c r="T202" s="48">
        <v>66</v>
      </c>
      <c r="U202" s="48">
        <v>83</v>
      </c>
      <c r="V202" s="45" t="s">
        <v>80</v>
      </c>
      <c r="W202" s="48">
        <v>53</v>
      </c>
      <c r="X202" s="45" t="s">
        <v>192</v>
      </c>
      <c r="Y202" s="78">
        <f t="shared" si="22"/>
        <v>0.42000000000000004</v>
      </c>
      <c r="Z202" s="78">
        <f t="shared" si="23"/>
        <v>0</v>
      </c>
      <c r="AA202" s="78">
        <f t="shared" si="24"/>
        <v>2.29</v>
      </c>
      <c r="AB202" s="77">
        <f t="shared" si="25"/>
        <v>280</v>
      </c>
    </row>
    <row r="203" spans="1:28" x14ac:dyDescent="0.3">
      <c r="A203" s="49">
        <v>41841</v>
      </c>
      <c r="B203" s="45" t="s">
        <v>1255</v>
      </c>
      <c r="C203" s="45" t="s">
        <v>1256</v>
      </c>
      <c r="D203" s="45" t="s">
        <v>47</v>
      </c>
      <c r="E203" s="48">
        <v>10</v>
      </c>
      <c r="F203" s="47">
        <v>202</v>
      </c>
      <c r="G203" s="65">
        <v>0</v>
      </c>
      <c r="H203" s="47">
        <v>175</v>
      </c>
      <c r="I203" s="45" t="s">
        <v>100</v>
      </c>
      <c r="J203" s="61">
        <v>22.8</v>
      </c>
      <c r="K203" s="45" t="s">
        <v>179</v>
      </c>
      <c r="L203" s="73">
        <v>32</v>
      </c>
      <c r="M203" s="69">
        <v>1.9</v>
      </c>
      <c r="N203" s="47">
        <v>69</v>
      </c>
      <c r="O203" s="45" t="s">
        <v>520</v>
      </c>
      <c r="P203" s="47">
        <v>10235</v>
      </c>
      <c r="Q203" s="45" t="s">
        <v>289</v>
      </c>
      <c r="R203" s="47">
        <v>10212</v>
      </c>
      <c r="S203" s="45" t="s">
        <v>218</v>
      </c>
      <c r="T203" s="48">
        <v>69</v>
      </c>
      <c r="U203" s="48">
        <v>80</v>
      </c>
      <c r="V203" s="45" t="s">
        <v>51</v>
      </c>
      <c r="W203" s="48">
        <v>60</v>
      </c>
      <c r="X203" s="45" t="s">
        <v>51</v>
      </c>
      <c r="Y203" s="78">
        <f t="shared" si="22"/>
        <v>0.19</v>
      </c>
      <c r="Z203" s="78">
        <f t="shared" si="23"/>
        <v>0</v>
      </c>
      <c r="AA203" s="78">
        <f t="shared" si="24"/>
        <v>2.2800000000000002</v>
      </c>
      <c r="AB203" s="77">
        <f t="shared" si="25"/>
        <v>320</v>
      </c>
    </row>
    <row r="204" spans="1:28" x14ac:dyDescent="0.3">
      <c r="A204" s="49">
        <v>41842</v>
      </c>
      <c r="B204" s="45" t="s">
        <v>1255</v>
      </c>
      <c r="C204" s="45" t="s">
        <v>1256</v>
      </c>
      <c r="D204" s="45" t="s">
        <v>47</v>
      </c>
      <c r="E204" s="48">
        <v>10</v>
      </c>
      <c r="F204" s="47">
        <v>192</v>
      </c>
      <c r="G204" s="65">
        <v>0</v>
      </c>
      <c r="H204" s="47">
        <v>156</v>
      </c>
      <c r="I204" s="45" t="s">
        <v>232</v>
      </c>
      <c r="J204" s="61">
        <v>22.7</v>
      </c>
      <c r="K204" s="45" t="s">
        <v>179</v>
      </c>
      <c r="L204" s="73">
        <v>10</v>
      </c>
      <c r="M204" s="69">
        <v>5.8</v>
      </c>
      <c r="N204" s="47">
        <v>117</v>
      </c>
      <c r="O204" s="45" t="s">
        <v>64</v>
      </c>
      <c r="P204" s="47">
        <v>10213</v>
      </c>
      <c r="Q204" s="45" t="s">
        <v>1012</v>
      </c>
      <c r="R204" s="47">
        <v>10154</v>
      </c>
      <c r="S204" s="48">
        <v>24</v>
      </c>
      <c r="T204" s="48">
        <v>74</v>
      </c>
      <c r="U204" s="48">
        <v>84</v>
      </c>
      <c r="V204" s="45" t="s">
        <v>51</v>
      </c>
      <c r="W204" s="48">
        <v>67</v>
      </c>
      <c r="X204" s="45" t="s">
        <v>169</v>
      </c>
      <c r="Y204" s="78">
        <f t="shared" si="22"/>
        <v>0.57999999999999996</v>
      </c>
      <c r="Z204" s="78">
        <f t="shared" si="23"/>
        <v>0</v>
      </c>
      <c r="AA204" s="78">
        <f t="shared" si="24"/>
        <v>2.27</v>
      </c>
      <c r="AB204" s="77">
        <f t="shared" si="25"/>
        <v>100</v>
      </c>
    </row>
    <row r="205" spans="1:28" x14ac:dyDescent="0.3">
      <c r="A205" s="49">
        <v>41843</v>
      </c>
      <c r="B205" s="45" t="s">
        <v>1255</v>
      </c>
      <c r="C205" s="45" t="s">
        <v>1256</v>
      </c>
      <c r="D205" s="45" t="s">
        <v>47</v>
      </c>
      <c r="E205" s="48">
        <v>10</v>
      </c>
      <c r="F205" s="47">
        <v>206</v>
      </c>
      <c r="G205" s="65">
        <v>0</v>
      </c>
      <c r="H205" s="47">
        <v>163</v>
      </c>
      <c r="I205" s="45" t="s">
        <v>537</v>
      </c>
      <c r="J205" s="61">
        <v>25</v>
      </c>
      <c r="K205" s="45" t="s">
        <v>121</v>
      </c>
      <c r="L205" s="73">
        <v>10</v>
      </c>
      <c r="M205" s="69">
        <v>3.3</v>
      </c>
      <c r="N205" s="47">
        <v>67</v>
      </c>
      <c r="O205" s="45" t="s">
        <v>60</v>
      </c>
      <c r="P205" s="47">
        <v>10154</v>
      </c>
      <c r="Q205" s="45" t="s">
        <v>1012</v>
      </c>
      <c r="R205" s="47">
        <v>10119</v>
      </c>
      <c r="S205" s="45" t="s">
        <v>51</v>
      </c>
      <c r="T205" s="48">
        <v>78</v>
      </c>
      <c r="U205" s="48">
        <v>88</v>
      </c>
      <c r="V205" s="45" t="s">
        <v>537</v>
      </c>
      <c r="W205" s="48">
        <v>69</v>
      </c>
      <c r="X205" s="45" t="s">
        <v>143</v>
      </c>
      <c r="Y205" s="78">
        <f t="shared" si="22"/>
        <v>0.32999999999999996</v>
      </c>
      <c r="Z205" s="78">
        <f t="shared" si="23"/>
        <v>0</v>
      </c>
      <c r="AA205" s="78">
        <f t="shared" si="24"/>
        <v>2.5</v>
      </c>
      <c r="AB205" s="77">
        <f t="shared" si="25"/>
        <v>100</v>
      </c>
    </row>
    <row r="206" spans="1:28" x14ac:dyDescent="0.3">
      <c r="A206" s="49">
        <v>41844</v>
      </c>
      <c r="B206" s="45" t="s">
        <v>1255</v>
      </c>
      <c r="C206" s="45" t="s">
        <v>1256</v>
      </c>
      <c r="D206" s="45" t="s">
        <v>47</v>
      </c>
      <c r="E206" s="48">
        <v>10</v>
      </c>
      <c r="F206" s="47">
        <v>210</v>
      </c>
      <c r="G206" s="65">
        <v>0</v>
      </c>
      <c r="H206" s="47">
        <v>189</v>
      </c>
      <c r="I206" s="45" t="s">
        <v>120</v>
      </c>
      <c r="J206" s="61">
        <v>23.2</v>
      </c>
      <c r="K206" s="45" t="s">
        <v>117</v>
      </c>
      <c r="L206" s="73">
        <v>33</v>
      </c>
      <c r="M206" s="69">
        <v>1.9</v>
      </c>
      <c r="N206" s="47">
        <v>56</v>
      </c>
      <c r="O206" s="45" t="s">
        <v>55</v>
      </c>
      <c r="P206" s="47">
        <v>10140</v>
      </c>
      <c r="Q206" s="45" t="s">
        <v>51</v>
      </c>
      <c r="R206" s="47">
        <v>10122</v>
      </c>
      <c r="S206" s="45" t="s">
        <v>84</v>
      </c>
      <c r="T206" s="48">
        <v>78</v>
      </c>
      <c r="U206" s="48">
        <v>88</v>
      </c>
      <c r="V206" s="45" t="s">
        <v>232</v>
      </c>
      <c r="W206" s="48">
        <v>72</v>
      </c>
      <c r="X206" s="45" t="s">
        <v>99</v>
      </c>
      <c r="Y206" s="78">
        <f t="shared" si="22"/>
        <v>0.19</v>
      </c>
      <c r="Z206" s="78">
        <f t="shared" si="23"/>
        <v>0</v>
      </c>
      <c r="AA206" s="78">
        <f t="shared" si="24"/>
        <v>2.3199999999999998</v>
      </c>
      <c r="AB206" s="77">
        <f t="shared" si="25"/>
        <v>330</v>
      </c>
    </row>
    <row r="207" spans="1:28" x14ac:dyDescent="0.3">
      <c r="A207" s="49">
        <v>41845</v>
      </c>
      <c r="B207" s="45" t="s">
        <v>1255</v>
      </c>
      <c r="C207" s="45" t="s">
        <v>1256</v>
      </c>
      <c r="D207" s="45" t="s">
        <v>47</v>
      </c>
      <c r="E207" s="48">
        <v>10</v>
      </c>
      <c r="F207" s="47">
        <v>219</v>
      </c>
      <c r="G207" s="65">
        <v>0</v>
      </c>
      <c r="H207" s="47">
        <v>192</v>
      </c>
      <c r="I207" s="45" t="s">
        <v>51</v>
      </c>
      <c r="J207" s="61">
        <v>24.6</v>
      </c>
      <c r="K207" s="45" t="s">
        <v>215</v>
      </c>
      <c r="L207" s="73">
        <v>33</v>
      </c>
      <c r="M207" s="69">
        <v>1.4</v>
      </c>
      <c r="N207" s="47">
        <v>53</v>
      </c>
      <c r="O207" s="45" t="s">
        <v>352</v>
      </c>
      <c r="P207" s="47">
        <v>10153</v>
      </c>
      <c r="Q207" s="45" t="s">
        <v>51</v>
      </c>
      <c r="R207" s="47">
        <v>10127</v>
      </c>
      <c r="S207" s="45" t="s">
        <v>401</v>
      </c>
      <c r="T207" s="48">
        <v>73</v>
      </c>
      <c r="U207" s="48">
        <v>84</v>
      </c>
      <c r="V207" s="45" t="s">
        <v>108</v>
      </c>
      <c r="W207" s="48">
        <v>66</v>
      </c>
      <c r="X207" s="45" t="s">
        <v>51</v>
      </c>
      <c r="Y207" s="78">
        <f t="shared" si="22"/>
        <v>0.13999999999999999</v>
      </c>
      <c r="Z207" s="78">
        <f t="shared" si="23"/>
        <v>0</v>
      </c>
      <c r="AA207" s="78">
        <f t="shared" si="24"/>
        <v>2.46</v>
      </c>
      <c r="AB207" s="77">
        <f t="shared" si="25"/>
        <v>330</v>
      </c>
    </row>
    <row r="208" spans="1:28" x14ac:dyDescent="0.3">
      <c r="A208" s="49">
        <v>41846</v>
      </c>
      <c r="B208" s="45" t="s">
        <v>1255</v>
      </c>
      <c r="C208" s="45" t="s">
        <v>1256</v>
      </c>
      <c r="D208" s="45" t="s">
        <v>47</v>
      </c>
      <c r="E208" s="48">
        <v>10</v>
      </c>
      <c r="F208" s="47">
        <v>226</v>
      </c>
      <c r="G208" s="65">
        <v>0</v>
      </c>
      <c r="H208" s="47">
        <v>200</v>
      </c>
      <c r="I208" s="45" t="s">
        <v>521</v>
      </c>
      <c r="J208" s="61">
        <v>25.3</v>
      </c>
      <c r="K208" s="45" t="s">
        <v>182</v>
      </c>
      <c r="L208" s="72" t="s">
        <v>102</v>
      </c>
      <c r="M208" s="69">
        <v>1.9</v>
      </c>
      <c r="N208" s="47">
        <v>50</v>
      </c>
      <c r="O208" s="45" t="s">
        <v>81</v>
      </c>
      <c r="P208" s="47">
        <v>10183</v>
      </c>
      <c r="Q208" s="48">
        <v>24</v>
      </c>
      <c r="R208" s="47">
        <v>10147</v>
      </c>
      <c r="S208" s="45" t="s">
        <v>51</v>
      </c>
      <c r="T208" s="48">
        <v>75</v>
      </c>
      <c r="U208" s="48">
        <v>84</v>
      </c>
      <c r="V208" s="45" t="s">
        <v>51</v>
      </c>
      <c r="W208" s="48">
        <v>67</v>
      </c>
      <c r="X208" s="45" t="s">
        <v>51</v>
      </c>
      <c r="Y208" s="78">
        <f t="shared" si="22"/>
        <v>0.19</v>
      </c>
      <c r="Z208" s="78">
        <f t="shared" si="23"/>
        <v>0</v>
      </c>
      <c r="AA208" s="78">
        <f t="shared" si="24"/>
        <v>2.5300000000000002</v>
      </c>
      <c r="AB208" s="77">
        <f t="shared" si="25"/>
        <v>50</v>
      </c>
    </row>
    <row r="209" spans="1:28" x14ac:dyDescent="0.3">
      <c r="A209" s="49">
        <v>41847</v>
      </c>
      <c r="B209" s="45" t="s">
        <v>1255</v>
      </c>
      <c r="C209" s="45" t="s">
        <v>1256</v>
      </c>
      <c r="D209" s="45" t="s">
        <v>47</v>
      </c>
      <c r="E209" s="48">
        <v>10</v>
      </c>
      <c r="F209" s="47">
        <v>227</v>
      </c>
      <c r="G209" s="65">
        <v>0</v>
      </c>
      <c r="H209" s="47">
        <v>190</v>
      </c>
      <c r="I209" s="45" t="s">
        <v>100</v>
      </c>
      <c r="J209" s="61">
        <v>26.4</v>
      </c>
      <c r="K209" s="45" t="s">
        <v>71</v>
      </c>
      <c r="L209" s="72" t="s">
        <v>533</v>
      </c>
      <c r="M209" s="69">
        <v>2.5</v>
      </c>
      <c r="N209" s="47">
        <v>53</v>
      </c>
      <c r="O209" s="45" t="s">
        <v>64</v>
      </c>
      <c r="P209" s="47">
        <v>10186</v>
      </c>
      <c r="Q209" s="45" t="s">
        <v>51</v>
      </c>
      <c r="R209" s="47">
        <v>10177</v>
      </c>
      <c r="S209" s="45" t="s">
        <v>51</v>
      </c>
      <c r="T209" s="48">
        <v>74</v>
      </c>
      <c r="U209" s="48">
        <v>85</v>
      </c>
      <c r="V209" s="45" t="s">
        <v>51</v>
      </c>
      <c r="W209" s="48">
        <v>64</v>
      </c>
      <c r="X209" s="45" t="s">
        <v>164</v>
      </c>
      <c r="Y209" s="78">
        <f t="shared" si="22"/>
        <v>0.25</v>
      </c>
      <c r="Z209" s="78">
        <f t="shared" si="23"/>
        <v>0</v>
      </c>
      <c r="AA209" s="78">
        <f t="shared" si="24"/>
        <v>2.6399999999999997</v>
      </c>
      <c r="AB209" s="77">
        <f t="shared" si="25"/>
        <v>70</v>
      </c>
    </row>
    <row r="210" spans="1:28" x14ac:dyDescent="0.3">
      <c r="A210" s="49">
        <v>41848</v>
      </c>
      <c r="B210" s="45" t="s">
        <v>1255</v>
      </c>
      <c r="C210" s="45" t="s">
        <v>1256</v>
      </c>
      <c r="D210" s="45" t="s">
        <v>47</v>
      </c>
      <c r="E210" s="48">
        <v>10</v>
      </c>
      <c r="F210" s="47">
        <v>206</v>
      </c>
      <c r="G210" s="65">
        <v>5.8</v>
      </c>
      <c r="H210" s="47">
        <v>180</v>
      </c>
      <c r="I210" s="45" t="s">
        <v>100</v>
      </c>
      <c r="J210" s="61">
        <v>23.1</v>
      </c>
      <c r="K210" s="45" t="s">
        <v>121</v>
      </c>
      <c r="L210" s="73">
        <v>30</v>
      </c>
      <c r="M210" s="69">
        <v>3.9</v>
      </c>
      <c r="N210" s="47">
        <v>111</v>
      </c>
      <c r="O210" s="45" t="s">
        <v>369</v>
      </c>
      <c r="P210" s="47">
        <v>10193</v>
      </c>
      <c r="Q210" s="48">
        <v>21</v>
      </c>
      <c r="R210" s="47">
        <v>10169</v>
      </c>
      <c r="S210" s="45" t="s">
        <v>102</v>
      </c>
      <c r="T210" s="48">
        <v>79</v>
      </c>
      <c r="U210" s="48">
        <v>88</v>
      </c>
      <c r="V210" s="45" t="s">
        <v>769</v>
      </c>
      <c r="W210" s="48">
        <v>68</v>
      </c>
      <c r="X210" s="45" t="s">
        <v>128</v>
      </c>
      <c r="Y210" s="78">
        <f t="shared" si="22"/>
        <v>0.39</v>
      </c>
      <c r="Z210" s="78">
        <f t="shared" si="23"/>
        <v>0.57999999999999996</v>
      </c>
      <c r="AA210" s="78">
        <f t="shared" si="24"/>
        <v>2.31</v>
      </c>
      <c r="AB210" s="77">
        <f t="shared" si="25"/>
        <v>300</v>
      </c>
    </row>
    <row r="211" spans="1:28" x14ac:dyDescent="0.3">
      <c r="A211" s="49">
        <v>41849</v>
      </c>
      <c r="B211" s="45" t="s">
        <v>1255</v>
      </c>
      <c r="C211" s="45" t="s">
        <v>1256</v>
      </c>
      <c r="D211" s="45" t="s">
        <v>47</v>
      </c>
      <c r="E211" s="48">
        <v>10</v>
      </c>
      <c r="F211" s="47">
        <v>203</v>
      </c>
      <c r="G211" s="65">
        <v>0</v>
      </c>
      <c r="H211" s="47">
        <v>165</v>
      </c>
      <c r="I211" s="45" t="s">
        <v>100</v>
      </c>
      <c r="J211" s="61">
        <v>24.1</v>
      </c>
      <c r="K211" s="45" t="s">
        <v>121</v>
      </c>
      <c r="L211" s="73">
        <v>28</v>
      </c>
      <c r="M211" s="69">
        <v>1.9</v>
      </c>
      <c r="N211" s="47">
        <v>78</v>
      </c>
      <c r="O211" s="45" t="s">
        <v>537</v>
      </c>
      <c r="P211" s="47">
        <v>10196</v>
      </c>
      <c r="Q211" s="45" t="s">
        <v>51</v>
      </c>
      <c r="R211" s="47">
        <v>10182</v>
      </c>
      <c r="S211" s="45" t="s">
        <v>116</v>
      </c>
      <c r="T211" s="48">
        <v>64</v>
      </c>
      <c r="U211" s="48">
        <v>84</v>
      </c>
      <c r="V211" s="45" t="s">
        <v>86</v>
      </c>
      <c r="W211" s="48">
        <v>56</v>
      </c>
      <c r="X211" s="45" t="s">
        <v>369</v>
      </c>
      <c r="Y211" s="78">
        <f t="shared" si="22"/>
        <v>0.19</v>
      </c>
      <c r="Z211" s="78">
        <f t="shared" si="23"/>
        <v>0</v>
      </c>
      <c r="AA211" s="78">
        <f t="shared" si="24"/>
        <v>2.41</v>
      </c>
      <c r="AB211" s="77">
        <f t="shared" si="25"/>
        <v>280</v>
      </c>
    </row>
    <row r="212" spans="1:28" x14ac:dyDescent="0.3">
      <c r="A212" s="49">
        <v>41850</v>
      </c>
      <c r="B212" s="45" t="s">
        <v>1255</v>
      </c>
      <c r="C212" s="45" t="s">
        <v>1256</v>
      </c>
      <c r="D212" s="45" t="s">
        <v>47</v>
      </c>
      <c r="E212" s="48">
        <v>10</v>
      </c>
      <c r="F212" s="47">
        <v>198</v>
      </c>
      <c r="G212" s="65">
        <v>0</v>
      </c>
      <c r="H212" s="47">
        <v>152</v>
      </c>
      <c r="I212" s="45" t="s">
        <v>103</v>
      </c>
      <c r="J212" s="61">
        <v>24.3</v>
      </c>
      <c r="K212" s="45" t="s">
        <v>164</v>
      </c>
      <c r="L212" s="72" t="s">
        <v>289</v>
      </c>
      <c r="M212" s="69">
        <v>3.1</v>
      </c>
      <c r="N212" s="47">
        <v>78</v>
      </c>
      <c r="O212" s="45" t="s">
        <v>64</v>
      </c>
      <c r="P212" s="47">
        <v>10186</v>
      </c>
      <c r="Q212" s="45" t="s">
        <v>1012</v>
      </c>
      <c r="R212" s="47">
        <v>10155</v>
      </c>
      <c r="S212" s="48">
        <v>24</v>
      </c>
      <c r="T212" s="48">
        <v>69</v>
      </c>
      <c r="U212" s="48">
        <v>83</v>
      </c>
      <c r="V212" s="45" t="s">
        <v>318</v>
      </c>
      <c r="W212" s="48">
        <v>58</v>
      </c>
      <c r="X212" s="45" t="s">
        <v>94</v>
      </c>
      <c r="Y212" s="78">
        <f t="shared" si="22"/>
        <v>0.31</v>
      </c>
      <c r="Z212" s="78">
        <f t="shared" si="23"/>
        <v>0</v>
      </c>
      <c r="AA212" s="78">
        <f t="shared" si="24"/>
        <v>2.4300000000000002</v>
      </c>
      <c r="AB212" s="77">
        <f t="shared" si="25"/>
        <v>90</v>
      </c>
    </row>
    <row r="213" spans="1:28" x14ac:dyDescent="0.3">
      <c r="A213" s="49">
        <v>41851</v>
      </c>
      <c r="B213" s="45" t="s">
        <v>1255</v>
      </c>
      <c r="C213" s="45" t="s">
        <v>1256</v>
      </c>
      <c r="D213" s="45" t="s">
        <v>47</v>
      </c>
      <c r="E213" s="48">
        <v>10</v>
      </c>
      <c r="F213" s="47">
        <v>217</v>
      </c>
      <c r="G213" s="65">
        <v>0.6</v>
      </c>
      <c r="H213" s="47">
        <v>187</v>
      </c>
      <c r="I213" s="45" t="s">
        <v>124</v>
      </c>
      <c r="J213" s="61">
        <v>24.7</v>
      </c>
      <c r="K213" s="45" t="s">
        <v>182</v>
      </c>
      <c r="L213" s="72" t="s">
        <v>533</v>
      </c>
      <c r="M213" s="69">
        <v>1.1000000000000001</v>
      </c>
      <c r="N213" s="47">
        <v>69</v>
      </c>
      <c r="O213" s="45" t="s">
        <v>104</v>
      </c>
      <c r="P213" s="47">
        <v>10155</v>
      </c>
      <c r="Q213" s="45" t="s">
        <v>1012</v>
      </c>
      <c r="R213" s="47">
        <v>10130</v>
      </c>
      <c r="S213" s="48">
        <v>24</v>
      </c>
      <c r="T213" s="48">
        <v>74</v>
      </c>
      <c r="U213" s="48">
        <v>79</v>
      </c>
      <c r="V213" s="45" t="s">
        <v>124</v>
      </c>
      <c r="W213" s="48">
        <v>63</v>
      </c>
      <c r="X213" s="45" t="s">
        <v>307</v>
      </c>
      <c r="Y213" s="78">
        <f t="shared" si="22"/>
        <v>0.11000000000000001</v>
      </c>
      <c r="Z213" s="78">
        <f t="shared" si="23"/>
        <v>0.06</v>
      </c>
      <c r="AA213" s="78">
        <f t="shared" si="24"/>
        <v>2.4699999999999998</v>
      </c>
      <c r="AB213" s="77">
        <f t="shared" si="25"/>
        <v>70</v>
      </c>
    </row>
    <row r="214" spans="1:28" x14ac:dyDescent="0.3">
      <c r="A214" s="49">
        <v>41852</v>
      </c>
      <c r="B214" s="45" t="s">
        <v>1255</v>
      </c>
      <c r="C214" s="45" t="s">
        <v>1256</v>
      </c>
      <c r="D214" s="45" t="s">
        <v>47</v>
      </c>
      <c r="E214" s="48">
        <v>10</v>
      </c>
      <c r="F214" s="47">
        <v>196</v>
      </c>
      <c r="G214" s="65">
        <v>3.8</v>
      </c>
      <c r="H214" s="47">
        <v>181</v>
      </c>
      <c r="I214" s="45" t="s">
        <v>113</v>
      </c>
      <c r="J214" s="61">
        <v>21</v>
      </c>
      <c r="K214" s="45" t="s">
        <v>51</v>
      </c>
      <c r="L214" s="73">
        <v>33</v>
      </c>
      <c r="M214" s="69">
        <v>1.4</v>
      </c>
      <c r="N214" s="47">
        <v>64</v>
      </c>
      <c r="O214" s="45" t="s">
        <v>61</v>
      </c>
      <c r="P214" s="47">
        <v>10130</v>
      </c>
      <c r="Q214" s="45" t="s">
        <v>1012</v>
      </c>
      <c r="R214" s="47">
        <v>10095</v>
      </c>
      <c r="S214" s="48">
        <v>24</v>
      </c>
      <c r="T214" s="48">
        <v>81</v>
      </c>
      <c r="U214" s="48">
        <v>89</v>
      </c>
      <c r="V214" s="45" t="s">
        <v>51</v>
      </c>
      <c r="W214" s="48">
        <v>71</v>
      </c>
      <c r="X214" s="45" t="s">
        <v>52</v>
      </c>
      <c r="Y214" s="78">
        <f t="shared" si="22"/>
        <v>0.13999999999999999</v>
      </c>
      <c r="Z214" s="78">
        <f t="shared" si="23"/>
        <v>0.38</v>
      </c>
      <c r="AA214" s="78">
        <f t="shared" si="24"/>
        <v>2.1</v>
      </c>
      <c r="AB214" s="77">
        <f t="shared" si="25"/>
        <v>330</v>
      </c>
    </row>
    <row r="215" spans="1:28" x14ac:dyDescent="0.3">
      <c r="A215" s="49">
        <v>41853</v>
      </c>
      <c r="B215" s="45" t="s">
        <v>1255</v>
      </c>
      <c r="C215" s="45" t="s">
        <v>1256</v>
      </c>
      <c r="D215" s="45" t="s">
        <v>47</v>
      </c>
      <c r="E215" s="48">
        <v>10</v>
      </c>
      <c r="F215" s="47">
        <v>210</v>
      </c>
      <c r="G215" s="65">
        <v>3</v>
      </c>
      <c r="H215" s="47">
        <v>168</v>
      </c>
      <c r="I215" s="45" t="s">
        <v>88</v>
      </c>
      <c r="J215" s="61">
        <v>25.2</v>
      </c>
      <c r="K215" s="45" t="s">
        <v>95</v>
      </c>
      <c r="L215" s="72" t="s">
        <v>132</v>
      </c>
      <c r="M215" s="69">
        <v>1.1000000000000001</v>
      </c>
      <c r="N215" s="47">
        <v>75</v>
      </c>
      <c r="O215" s="45" t="s">
        <v>186</v>
      </c>
      <c r="P215" s="47">
        <v>10103</v>
      </c>
      <c r="Q215" s="48">
        <v>23</v>
      </c>
      <c r="R215" s="47">
        <v>10070</v>
      </c>
      <c r="S215" s="48">
        <v>16</v>
      </c>
      <c r="T215" s="48">
        <v>71</v>
      </c>
      <c r="U215" s="48">
        <v>85</v>
      </c>
      <c r="V215" s="45" t="s">
        <v>51</v>
      </c>
      <c r="W215" s="48">
        <v>57</v>
      </c>
      <c r="X215" s="45" t="s">
        <v>129</v>
      </c>
      <c r="Y215" s="78">
        <f t="shared" si="22"/>
        <v>0.11000000000000001</v>
      </c>
      <c r="Z215" s="78">
        <f t="shared" si="23"/>
        <v>0.3</v>
      </c>
      <c r="AA215" s="78">
        <f t="shared" si="24"/>
        <v>2.52</v>
      </c>
      <c r="AB215" s="77">
        <f t="shared" si="25"/>
        <v>80</v>
      </c>
    </row>
    <row r="216" spans="1:28" x14ac:dyDescent="0.3">
      <c r="A216" s="49">
        <v>41854</v>
      </c>
      <c r="B216" s="45" t="s">
        <v>1255</v>
      </c>
      <c r="C216" s="45" t="s">
        <v>1256</v>
      </c>
      <c r="D216" s="45" t="s">
        <v>47</v>
      </c>
      <c r="E216" s="48">
        <v>10</v>
      </c>
      <c r="F216" s="47">
        <v>194</v>
      </c>
      <c r="G216" s="65">
        <v>7.6</v>
      </c>
      <c r="H216" s="47">
        <v>168</v>
      </c>
      <c r="I216" s="45" t="s">
        <v>543</v>
      </c>
      <c r="J216" s="61">
        <v>22.1</v>
      </c>
      <c r="K216" s="45" t="s">
        <v>192</v>
      </c>
      <c r="L216" s="72" t="s">
        <v>218</v>
      </c>
      <c r="M216" s="69">
        <v>1.7</v>
      </c>
      <c r="N216" s="47">
        <v>92</v>
      </c>
      <c r="O216" s="45" t="s">
        <v>55</v>
      </c>
      <c r="P216" s="47">
        <v>10164</v>
      </c>
      <c r="Q216" s="48">
        <v>22</v>
      </c>
      <c r="R216" s="47">
        <v>10098</v>
      </c>
      <c r="S216" s="45" t="s">
        <v>84</v>
      </c>
      <c r="T216" s="48">
        <v>79</v>
      </c>
      <c r="U216" s="48">
        <v>89</v>
      </c>
      <c r="V216" s="45" t="s">
        <v>51</v>
      </c>
      <c r="W216" s="48">
        <v>69</v>
      </c>
      <c r="X216" s="45" t="s">
        <v>81</v>
      </c>
      <c r="Y216" s="78">
        <f t="shared" si="22"/>
        <v>0.16999999999999998</v>
      </c>
      <c r="Z216" s="78">
        <f t="shared" si="23"/>
        <v>0.76</v>
      </c>
      <c r="AA216" s="78">
        <f t="shared" si="24"/>
        <v>2.21</v>
      </c>
      <c r="AB216" s="77">
        <f t="shared" si="25"/>
        <v>30</v>
      </c>
    </row>
    <row r="217" spans="1:28" x14ac:dyDescent="0.3">
      <c r="A217" s="49">
        <v>41855</v>
      </c>
      <c r="B217" s="45" t="s">
        <v>1255</v>
      </c>
      <c r="C217" s="45" t="s">
        <v>1256</v>
      </c>
      <c r="D217" s="45" t="s">
        <v>47</v>
      </c>
      <c r="E217" s="48">
        <v>10</v>
      </c>
      <c r="F217" s="47">
        <v>197</v>
      </c>
      <c r="G217" s="65">
        <v>1.6</v>
      </c>
      <c r="H217" s="47">
        <v>173</v>
      </c>
      <c r="I217" s="45" t="s">
        <v>578</v>
      </c>
      <c r="J217" s="61">
        <v>22.1</v>
      </c>
      <c r="K217" s="45" t="s">
        <v>213</v>
      </c>
      <c r="L217" s="73">
        <v>0</v>
      </c>
      <c r="M217" s="69">
        <v>1.4</v>
      </c>
      <c r="N217" s="47">
        <v>42</v>
      </c>
      <c r="O217" s="45" t="s">
        <v>88</v>
      </c>
      <c r="P217" s="47">
        <v>10195</v>
      </c>
      <c r="Q217" s="48">
        <v>22</v>
      </c>
      <c r="R217" s="47">
        <v>10158</v>
      </c>
      <c r="S217" s="45" t="s">
        <v>116</v>
      </c>
      <c r="T217" s="48">
        <v>77</v>
      </c>
      <c r="U217" s="48">
        <v>88</v>
      </c>
      <c r="V217" s="45" t="s">
        <v>51</v>
      </c>
      <c r="W217" s="48">
        <v>70</v>
      </c>
      <c r="X217" s="45" t="s">
        <v>747</v>
      </c>
      <c r="Y217" s="78">
        <f t="shared" si="22"/>
        <v>0.13999999999999999</v>
      </c>
      <c r="Z217" s="78">
        <f t="shared" si="23"/>
        <v>0.16</v>
      </c>
      <c r="AA217" s="78">
        <f t="shared" si="24"/>
        <v>2.21</v>
      </c>
      <c r="AB217" s="77">
        <f t="shared" si="25"/>
        <v>0</v>
      </c>
    </row>
    <row r="218" spans="1:28" x14ac:dyDescent="0.3">
      <c r="A218" s="49">
        <v>41856</v>
      </c>
      <c r="B218" s="45" t="s">
        <v>1255</v>
      </c>
      <c r="C218" s="45" t="s">
        <v>1256</v>
      </c>
      <c r="D218" s="45" t="s">
        <v>47</v>
      </c>
      <c r="E218" s="48">
        <v>10</v>
      </c>
      <c r="F218" s="47">
        <v>202</v>
      </c>
      <c r="G218" s="65">
        <v>0</v>
      </c>
      <c r="H218" s="47">
        <v>161</v>
      </c>
      <c r="I218" s="45" t="s">
        <v>147</v>
      </c>
      <c r="J218" s="61">
        <v>24.3</v>
      </c>
      <c r="K218" s="45" t="s">
        <v>213</v>
      </c>
      <c r="L218" s="73">
        <v>32</v>
      </c>
      <c r="M218" s="69">
        <v>1.7</v>
      </c>
      <c r="N218" s="47">
        <v>44</v>
      </c>
      <c r="O218" s="45" t="s">
        <v>60</v>
      </c>
      <c r="P218" s="47">
        <v>10199</v>
      </c>
      <c r="Q218" s="45" t="s">
        <v>51</v>
      </c>
      <c r="R218" s="47">
        <v>10184</v>
      </c>
      <c r="S218" s="45" t="s">
        <v>51</v>
      </c>
      <c r="T218" s="48">
        <v>74</v>
      </c>
      <c r="U218" s="48">
        <v>88</v>
      </c>
      <c r="V218" s="45" t="s">
        <v>537</v>
      </c>
      <c r="W218" s="48">
        <v>65</v>
      </c>
      <c r="X218" s="45" t="s">
        <v>213</v>
      </c>
      <c r="Y218" s="78">
        <f t="shared" si="22"/>
        <v>0.16999999999999998</v>
      </c>
      <c r="Z218" s="78">
        <f t="shared" si="23"/>
        <v>0</v>
      </c>
      <c r="AA218" s="78">
        <f t="shared" si="24"/>
        <v>2.4300000000000002</v>
      </c>
      <c r="AB218" s="77">
        <f t="shared" si="25"/>
        <v>320</v>
      </c>
    </row>
    <row r="219" spans="1:28" x14ac:dyDescent="0.3">
      <c r="A219" s="49">
        <v>41857</v>
      </c>
      <c r="B219" s="45" t="s">
        <v>1255</v>
      </c>
      <c r="C219" s="45" t="s">
        <v>1256</v>
      </c>
      <c r="D219" s="45" t="s">
        <v>47</v>
      </c>
      <c r="E219" s="48">
        <v>10</v>
      </c>
      <c r="F219" s="47">
        <v>217</v>
      </c>
      <c r="G219" s="65">
        <v>0</v>
      </c>
      <c r="H219" s="47">
        <v>177</v>
      </c>
      <c r="I219" s="45" t="s">
        <v>460</v>
      </c>
      <c r="J219" s="61">
        <v>25.7</v>
      </c>
      <c r="K219" s="45" t="s">
        <v>64</v>
      </c>
      <c r="L219" s="73">
        <v>32</v>
      </c>
      <c r="M219" s="69">
        <v>1.7</v>
      </c>
      <c r="N219" s="47">
        <v>53</v>
      </c>
      <c r="O219" s="45" t="s">
        <v>118</v>
      </c>
      <c r="P219" s="47">
        <v>10186</v>
      </c>
      <c r="Q219" s="45" t="s">
        <v>289</v>
      </c>
      <c r="R219" s="47">
        <v>10168</v>
      </c>
      <c r="S219" s="48">
        <v>17</v>
      </c>
      <c r="T219" s="48">
        <v>70</v>
      </c>
      <c r="U219" s="48">
        <v>84</v>
      </c>
      <c r="V219" s="45" t="s">
        <v>543</v>
      </c>
      <c r="W219" s="48">
        <v>60</v>
      </c>
      <c r="X219" s="45" t="s">
        <v>71</v>
      </c>
      <c r="Y219" s="78">
        <f t="shared" si="22"/>
        <v>0.16999999999999998</v>
      </c>
      <c r="Z219" s="78">
        <f t="shared" si="23"/>
        <v>0</v>
      </c>
      <c r="AA219" s="78">
        <f t="shared" si="24"/>
        <v>2.57</v>
      </c>
      <c r="AB219" s="77">
        <f t="shared" si="25"/>
        <v>320</v>
      </c>
    </row>
    <row r="220" spans="1:28" x14ac:dyDescent="0.3">
      <c r="A220" s="49">
        <v>41858</v>
      </c>
      <c r="B220" s="45" t="s">
        <v>1255</v>
      </c>
      <c r="C220" s="45" t="s">
        <v>1256</v>
      </c>
      <c r="D220" s="45" t="s">
        <v>47</v>
      </c>
      <c r="E220" s="48">
        <v>10</v>
      </c>
      <c r="F220" s="47">
        <v>228</v>
      </c>
      <c r="G220" s="65">
        <v>0</v>
      </c>
      <c r="H220" s="47">
        <v>192</v>
      </c>
      <c r="I220" s="45" t="s">
        <v>537</v>
      </c>
      <c r="J220" s="61">
        <v>26.3</v>
      </c>
      <c r="K220" s="45" t="s">
        <v>113</v>
      </c>
      <c r="L220" s="73">
        <v>31</v>
      </c>
      <c r="M220" s="69">
        <v>1.7</v>
      </c>
      <c r="N220" s="47">
        <v>56</v>
      </c>
      <c r="O220" s="45" t="s">
        <v>143</v>
      </c>
      <c r="P220" s="47">
        <v>10171</v>
      </c>
      <c r="Q220" s="45" t="s">
        <v>1012</v>
      </c>
      <c r="R220" s="47">
        <v>10135</v>
      </c>
      <c r="S220" s="45" t="s">
        <v>51</v>
      </c>
      <c r="T220" s="48">
        <v>75</v>
      </c>
      <c r="U220" s="48">
        <v>80</v>
      </c>
      <c r="V220" s="45" t="s">
        <v>51</v>
      </c>
      <c r="W220" s="48">
        <v>69</v>
      </c>
      <c r="X220" s="45" t="s">
        <v>250</v>
      </c>
      <c r="Y220" s="78">
        <f t="shared" si="22"/>
        <v>0.16999999999999998</v>
      </c>
      <c r="Z220" s="78">
        <f t="shared" si="23"/>
        <v>0</v>
      </c>
      <c r="AA220" s="78">
        <f t="shared" si="24"/>
        <v>2.63</v>
      </c>
      <c r="AB220" s="77">
        <f t="shared" si="25"/>
        <v>310</v>
      </c>
    </row>
    <row r="221" spans="1:28" x14ac:dyDescent="0.3">
      <c r="A221" s="49">
        <v>41859</v>
      </c>
      <c r="B221" s="45" t="s">
        <v>1255</v>
      </c>
      <c r="C221" s="45" t="s">
        <v>1256</v>
      </c>
      <c r="D221" s="45" t="s">
        <v>47</v>
      </c>
      <c r="E221" s="48">
        <v>10</v>
      </c>
      <c r="F221" s="47">
        <v>234</v>
      </c>
      <c r="G221" s="65">
        <v>19</v>
      </c>
      <c r="H221" s="47">
        <v>207</v>
      </c>
      <c r="I221" s="45" t="s">
        <v>100</v>
      </c>
      <c r="J221" s="61">
        <v>26.1</v>
      </c>
      <c r="K221" s="45" t="s">
        <v>117</v>
      </c>
      <c r="L221" s="73">
        <v>32</v>
      </c>
      <c r="M221" s="69">
        <v>1.4</v>
      </c>
      <c r="N221" s="47">
        <v>89</v>
      </c>
      <c r="O221" s="45" t="s">
        <v>52</v>
      </c>
      <c r="P221" s="47">
        <v>10135</v>
      </c>
      <c r="Q221" s="45" t="s">
        <v>1012</v>
      </c>
      <c r="R221" s="47">
        <v>10103</v>
      </c>
      <c r="S221" s="45" t="s">
        <v>132</v>
      </c>
      <c r="T221" s="48">
        <v>79</v>
      </c>
      <c r="U221" s="48">
        <v>86</v>
      </c>
      <c r="V221" s="45" t="s">
        <v>249</v>
      </c>
      <c r="W221" s="48">
        <v>64</v>
      </c>
      <c r="X221" s="45" t="s">
        <v>121</v>
      </c>
      <c r="Y221" s="78">
        <f t="shared" si="22"/>
        <v>0.13999999999999999</v>
      </c>
      <c r="Z221" s="78">
        <f t="shared" si="23"/>
        <v>1.9</v>
      </c>
      <c r="AA221" s="78">
        <f t="shared" si="24"/>
        <v>2.6100000000000003</v>
      </c>
      <c r="AB221" s="77">
        <f t="shared" si="25"/>
        <v>320</v>
      </c>
    </row>
    <row r="222" spans="1:28" x14ac:dyDescent="0.3">
      <c r="A222" s="49">
        <v>41860</v>
      </c>
      <c r="B222" s="45" t="s">
        <v>1255</v>
      </c>
      <c r="C222" s="45" t="s">
        <v>1256</v>
      </c>
      <c r="D222" s="45" t="s">
        <v>47</v>
      </c>
      <c r="E222" s="48">
        <v>10</v>
      </c>
      <c r="F222" s="47">
        <v>215</v>
      </c>
      <c r="G222" s="65">
        <v>0.2</v>
      </c>
      <c r="H222" s="47">
        <v>193</v>
      </c>
      <c r="I222" s="45" t="s">
        <v>100</v>
      </c>
      <c r="J222" s="61">
        <v>23.7</v>
      </c>
      <c r="K222" s="45" t="s">
        <v>388</v>
      </c>
      <c r="L222" s="73">
        <v>10</v>
      </c>
      <c r="M222" s="69">
        <v>1.7</v>
      </c>
      <c r="N222" s="47">
        <v>50</v>
      </c>
      <c r="O222" s="45" t="s">
        <v>388</v>
      </c>
      <c r="P222" s="47">
        <v>10122</v>
      </c>
      <c r="Q222" s="45" t="s">
        <v>1012</v>
      </c>
      <c r="R222" s="47">
        <v>10074</v>
      </c>
      <c r="S222" s="48">
        <v>24</v>
      </c>
      <c r="T222" s="48">
        <v>83</v>
      </c>
      <c r="U222" s="48">
        <v>89</v>
      </c>
      <c r="V222" s="45" t="s">
        <v>51</v>
      </c>
      <c r="W222" s="48">
        <v>77</v>
      </c>
      <c r="X222" s="45" t="s">
        <v>433</v>
      </c>
      <c r="Y222" s="78">
        <f t="shared" si="22"/>
        <v>0.16999999999999998</v>
      </c>
      <c r="Z222" s="78">
        <f t="shared" si="23"/>
        <v>0.02</v>
      </c>
      <c r="AA222" s="78">
        <f t="shared" si="24"/>
        <v>2.37</v>
      </c>
      <c r="AB222" s="77">
        <f t="shared" si="25"/>
        <v>100</v>
      </c>
    </row>
    <row r="223" spans="1:28" x14ac:dyDescent="0.3">
      <c r="A223" s="49">
        <v>41861</v>
      </c>
      <c r="B223" s="45" t="s">
        <v>1255</v>
      </c>
      <c r="C223" s="45" t="s">
        <v>1256</v>
      </c>
      <c r="D223" s="45" t="s">
        <v>47</v>
      </c>
      <c r="E223" s="48">
        <v>10</v>
      </c>
      <c r="F223" s="47">
        <v>216</v>
      </c>
      <c r="G223" s="65">
        <v>1.4</v>
      </c>
      <c r="H223" s="47">
        <v>172</v>
      </c>
      <c r="I223" s="45" t="s">
        <v>142</v>
      </c>
      <c r="J223" s="61">
        <v>25.9</v>
      </c>
      <c r="K223" s="45" t="s">
        <v>352</v>
      </c>
      <c r="L223" s="73">
        <v>30</v>
      </c>
      <c r="M223" s="69">
        <v>2.5</v>
      </c>
      <c r="N223" s="47">
        <v>122</v>
      </c>
      <c r="O223" s="45" t="s">
        <v>81</v>
      </c>
      <c r="P223" s="47">
        <v>10180</v>
      </c>
      <c r="Q223" s="45" t="s">
        <v>51</v>
      </c>
      <c r="R223" s="47">
        <v>10073</v>
      </c>
      <c r="S223" s="45" t="s">
        <v>263</v>
      </c>
      <c r="T223" s="48">
        <v>82</v>
      </c>
      <c r="U223" s="48">
        <v>88</v>
      </c>
      <c r="V223" s="45" t="s">
        <v>433</v>
      </c>
      <c r="W223" s="48">
        <v>64</v>
      </c>
      <c r="X223" s="45" t="s">
        <v>250</v>
      </c>
      <c r="Y223" s="78">
        <f t="shared" si="22"/>
        <v>0.25</v>
      </c>
      <c r="Z223" s="78">
        <f t="shared" si="23"/>
        <v>0.13999999999999999</v>
      </c>
      <c r="AA223" s="78">
        <f t="shared" si="24"/>
        <v>2.59</v>
      </c>
      <c r="AB223" s="77">
        <f t="shared" si="25"/>
        <v>300</v>
      </c>
    </row>
    <row r="224" spans="1:28" x14ac:dyDescent="0.3">
      <c r="A224" s="49">
        <v>41862</v>
      </c>
      <c r="B224" s="45" t="s">
        <v>1255</v>
      </c>
      <c r="C224" s="45" t="s">
        <v>1256</v>
      </c>
      <c r="D224" s="45" t="s">
        <v>47</v>
      </c>
      <c r="E224" s="48">
        <v>10</v>
      </c>
      <c r="F224" s="47">
        <v>192</v>
      </c>
      <c r="G224" s="65">
        <v>0.2</v>
      </c>
      <c r="H224" s="47">
        <v>168</v>
      </c>
      <c r="I224" s="45" t="s">
        <v>51</v>
      </c>
      <c r="J224" s="61">
        <v>21.5</v>
      </c>
      <c r="K224" s="45" t="s">
        <v>135</v>
      </c>
      <c r="L224" s="73">
        <v>34</v>
      </c>
      <c r="M224" s="69">
        <v>2.2000000000000002</v>
      </c>
      <c r="N224" s="47">
        <v>83</v>
      </c>
      <c r="O224" s="45" t="s">
        <v>64</v>
      </c>
      <c r="P224" s="47">
        <v>10198</v>
      </c>
      <c r="Q224" s="48">
        <v>10</v>
      </c>
      <c r="R224" s="47">
        <v>10174</v>
      </c>
      <c r="S224" s="45" t="s">
        <v>51</v>
      </c>
      <c r="T224" s="48">
        <v>74</v>
      </c>
      <c r="U224" s="48">
        <v>87</v>
      </c>
      <c r="V224" s="45" t="s">
        <v>51</v>
      </c>
      <c r="W224" s="48">
        <v>62</v>
      </c>
      <c r="X224" s="45" t="s">
        <v>51</v>
      </c>
      <c r="Y224" s="78">
        <f t="shared" si="22"/>
        <v>0.22000000000000003</v>
      </c>
      <c r="Z224" s="78">
        <f t="shared" si="23"/>
        <v>0.02</v>
      </c>
      <c r="AA224" s="78">
        <f t="shared" si="24"/>
        <v>2.15</v>
      </c>
      <c r="AB224" s="77">
        <f t="shared" si="25"/>
        <v>340</v>
      </c>
    </row>
    <row r="225" spans="1:28" x14ac:dyDescent="0.3">
      <c r="A225" s="49">
        <v>41863</v>
      </c>
      <c r="B225" s="45" t="s">
        <v>1255</v>
      </c>
      <c r="C225" s="45" t="s">
        <v>1256</v>
      </c>
      <c r="D225" s="45" t="s">
        <v>47</v>
      </c>
      <c r="E225" s="48">
        <v>10</v>
      </c>
      <c r="F225" s="47">
        <v>199</v>
      </c>
      <c r="G225" s="65">
        <v>11.2</v>
      </c>
      <c r="H225" s="47">
        <v>159</v>
      </c>
      <c r="I225" s="45" t="s">
        <v>537</v>
      </c>
      <c r="J225" s="61">
        <v>23.9</v>
      </c>
      <c r="K225" s="45" t="s">
        <v>146</v>
      </c>
      <c r="L225" s="73">
        <v>30</v>
      </c>
      <c r="M225" s="69">
        <v>2.2000000000000002</v>
      </c>
      <c r="N225" s="47">
        <v>200</v>
      </c>
      <c r="O225" s="45" t="s">
        <v>69</v>
      </c>
      <c r="P225" s="47">
        <v>10178</v>
      </c>
      <c r="Q225" s="45" t="s">
        <v>1012</v>
      </c>
      <c r="R225" s="47">
        <v>10096</v>
      </c>
      <c r="S225" s="48">
        <v>19</v>
      </c>
      <c r="T225" s="48">
        <v>72</v>
      </c>
      <c r="U225" s="48">
        <v>86</v>
      </c>
      <c r="V225" s="45" t="s">
        <v>155</v>
      </c>
      <c r="W225" s="48">
        <v>62</v>
      </c>
      <c r="X225" s="45" t="s">
        <v>51</v>
      </c>
      <c r="Y225" s="78">
        <f t="shared" si="22"/>
        <v>0.22000000000000003</v>
      </c>
      <c r="Z225" s="78">
        <f t="shared" si="23"/>
        <v>1.1199999999999999</v>
      </c>
      <c r="AA225" s="78">
        <f t="shared" si="24"/>
        <v>2.3899999999999997</v>
      </c>
      <c r="AB225" s="77">
        <f t="shared" si="25"/>
        <v>300</v>
      </c>
    </row>
    <row r="226" spans="1:28" x14ac:dyDescent="0.3">
      <c r="A226" s="49">
        <v>41864</v>
      </c>
      <c r="B226" s="45" t="s">
        <v>1255</v>
      </c>
      <c r="C226" s="45" t="s">
        <v>1256</v>
      </c>
      <c r="D226" s="45" t="s">
        <v>47</v>
      </c>
      <c r="E226" s="48">
        <v>10</v>
      </c>
      <c r="F226" s="47">
        <v>187</v>
      </c>
      <c r="G226" s="65">
        <v>0</v>
      </c>
      <c r="H226" s="47">
        <v>155</v>
      </c>
      <c r="I226" s="45" t="s">
        <v>367</v>
      </c>
      <c r="J226" s="61">
        <v>21.9</v>
      </c>
      <c r="K226" s="45" t="s">
        <v>164</v>
      </c>
      <c r="L226" s="73">
        <v>32</v>
      </c>
      <c r="M226" s="69">
        <v>4.2</v>
      </c>
      <c r="N226" s="47">
        <v>153</v>
      </c>
      <c r="O226" s="45" t="s">
        <v>121</v>
      </c>
      <c r="P226" s="47">
        <v>10197</v>
      </c>
      <c r="Q226" s="48">
        <v>22</v>
      </c>
      <c r="R226" s="47">
        <v>10144</v>
      </c>
      <c r="S226" s="45" t="s">
        <v>263</v>
      </c>
      <c r="T226" s="48">
        <v>60</v>
      </c>
      <c r="U226" s="48">
        <v>78</v>
      </c>
      <c r="V226" s="45" t="s">
        <v>367</v>
      </c>
      <c r="W226" s="48">
        <v>52</v>
      </c>
      <c r="X226" s="45" t="s">
        <v>352</v>
      </c>
      <c r="Y226" s="78">
        <f t="shared" si="22"/>
        <v>0.42000000000000004</v>
      </c>
      <c r="Z226" s="78">
        <f t="shared" si="23"/>
        <v>0</v>
      </c>
      <c r="AA226" s="78">
        <f t="shared" si="24"/>
        <v>2.19</v>
      </c>
      <c r="AB226" s="77">
        <f t="shared" si="25"/>
        <v>320</v>
      </c>
    </row>
    <row r="227" spans="1:28" x14ac:dyDescent="0.3">
      <c r="A227" s="49">
        <v>41865</v>
      </c>
      <c r="B227" s="45" t="s">
        <v>1255</v>
      </c>
      <c r="C227" s="45" t="s">
        <v>1256</v>
      </c>
      <c r="D227" s="45" t="s">
        <v>47</v>
      </c>
      <c r="E227" s="48">
        <v>10</v>
      </c>
      <c r="F227" s="47">
        <v>196</v>
      </c>
      <c r="G227" s="65">
        <v>0</v>
      </c>
      <c r="H227" s="47">
        <v>172</v>
      </c>
      <c r="I227" s="45" t="s">
        <v>202</v>
      </c>
      <c r="J227" s="61">
        <v>21.9</v>
      </c>
      <c r="K227" s="45" t="s">
        <v>146</v>
      </c>
      <c r="L227" s="73">
        <v>33</v>
      </c>
      <c r="M227" s="69">
        <v>3.3</v>
      </c>
      <c r="N227" s="47">
        <v>111</v>
      </c>
      <c r="O227" s="45" t="s">
        <v>81</v>
      </c>
      <c r="P227" s="47">
        <v>10208</v>
      </c>
      <c r="Q227" s="45" t="s">
        <v>51</v>
      </c>
      <c r="R227" s="47">
        <v>10183</v>
      </c>
      <c r="S227" s="45" t="s">
        <v>84</v>
      </c>
      <c r="T227" s="48">
        <v>61</v>
      </c>
      <c r="U227" s="48">
        <v>71</v>
      </c>
      <c r="V227" s="45" t="s">
        <v>163</v>
      </c>
      <c r="W227" s="48">
        <v>54</v>
      </c>
      <c r="X227" s="45" t="s">
        <v>188</v>
      </c>
      <c r="Y227" s="78">
        <f t="shared" si="22"/>
        <v>0.32999999999999996</v>
      </c>
      <c r="Z227" s="78">
        <f t="shared" si="23"/>
        <v>0</v>
      </c>
      <c r="AA227" s="78">
        <f t="shared" si="24"/>
        <v>2.19</v>
      </c>
      <c r="AB227" s="77">
        <f t="shared" si="25"/>
        <v>330</v>
      </c>
    </row>
    <row r="228" spans="1:28" x14ac:dyDescent="0.3">
      <c r="A228" s="49">
        <v>41866</v>
      </c>
      <c r="B228" s="45" t="s">
        <v>1255</v>
      </c>
      <c r="C228" s="45" t="s">
        <v>1256</v>
      </c>
      <c r="D228" s="45" t="s">
        <v>47</v>
      </c>
      <c r="E228" s="48">
        <v>10</v>
      </c>
      <c r="F228" s="47">
        <v>193</v>
      </c>
      <c r="G228" s="65">
        <v>0.4</v>
      </c>
      <c r="H228" s="47">
        <v>168</v>
      </c>
      <c r="I228" s="45" t="s">
        <v>123</v>
      </c>
      <c r="J228" s="61">
        <v>21.8</v>
      </c>
      <c r="K228" s="45" t="s">
        <v>209</v>
      </c>
      <c r="L228" s="73">
        <v>30</v>
      </c>
      <c r="M228" s="69">
        <v>2.5</v>
      </c>
      <c r="N228" s="47">
        <v>94</v>
      </c>
      <c r="O228" s="45" t="s">
        <v>250</v>
      </c>
      <c r="P228" s="47">
        <v>10240</v>
      </c>
      <c r="Q228" s="48">
        <v>23</v>
      </c>
      <c r="R228" s="47">
        <v>10200</v>
      </c>
      <c r="S228" s="45" t="s">
        <v>51</v>
      </c>
      <c r="T228" s="48">
        <v>64</v>
      </c>
      <c r="U228" s="48">
        <v>71</v>
      </c>
      <c r="V228" s="45" t="s">
        <v>88</v>
      </c>
      <c r="W228" s="48">
        <v>55</v>
      </c>
      <c r="X228" s="45" t="s">
        <v>271</v>
      </c>
      <c r="Y228" s="78">
        <f t="shared" si="22"/>
        <v>0.25</v>
      </c>
      <c r="Z228" s="78">
        <f t="shared" si="23"/>
        <v>0.04</v>
      </c>
      <c r="AA228" s="78">
        <f t="shared" si="24"/>
        <v>2.1800000000000002</v>
      </c>
      <c r="AB228" s="77">
        <f t="shared" si="25"/>
        <v>300</v>
      </c>
    </row>
    <row r="229" spans="1:28" x14ac:dyDescent="0.3">
      <c r="A229" s="49">
        <v>41867</v>
      </c>
      <c r="B229" s="45" t="s">
        <v>1255</v>
      </c>
      <c r="C229" s="45" t="s">
        <v>1256</v>
      </c>
      <c r="D229" s="45" t="s">
        <v>47</v>
      </c>
      <c r="E229" s="48">
        <v>10</v>
      </c>
      <c r="F229" s="47">
        <v>192</v>
      </c>
      <c r="G229" s="65">
        <v>0</v>
      </c>
      <c r="H229" s="47">
        <v>158</v>
      </c>
      <c r="I229" s="45" t="s">
        <v>193</v>
      </c>
      <c r="J229" s="61">
        <v>22.7</v>
      </c>
      <c r="K229" s="45" t="s">
        <v>250</v>
      </c>
      <c r="L229" s="73">
        <v>10</v>
      </c>
      <c r="M229" s="69">
        <v>3.6</v>
      </c>
      <c r="N229" s="47">
        <v>83</v>
      </c>
      <c r="O229" s="45" t="s">
        <v>355</v>
      </c>
      <c r="P229" s="47">
        <v>10255</v>
      </c>
      <c r="Q229" s="48">
        <v>10</v>
      </c>
      <c r="R229" s="47">
        <v>10212</v>
      </c>
      <c r="S229" s="48">
        <v>24</v>
      </c>
      <c r="T229" s="48">
        <v>61</v>
      </c>
      <c r="U229" s="48">
        <v>77</v>
      </c>
      <c r="V229" s="45" t="s">
        <v>229</v>
      </c>
      <c r="W229" s="48">
        <v>52</v>
      </c>
      <c r="X229" s="45" t="s">
        <v>169</v>
      </c>
      <c r="Y229" s="78">
        <f t="shared" si="22"/>
        <v>0.36</v>
      </c>
      <c r="Z229" s="78">
        <f t="shared" si="23"/>
        <v>0</v>
      </c>
      <c r="AA229" s="78">
        <f t="shared" si="24"/>
        <v>2.27</v>
      </c>
      <c r="AB229" s="77">
        <f t="shared" si="25"/>
        <v>100</v>
      </c>
    </row>
    <row r="230" spans="1:28" x14ac:dyDescent="0.3">
      <c r="A230" s="49">
        <v>41868</v>
      </c>
      <c r="B230" s="45" t="s">
        <v>1255</v>
      </c>
      <c r="C230" s="45" t="s">
        <v>1256</v>
      </c>
      <c r="D230" s="45" t="s">
        <v>47</v>
      </c>
      <c r="E230" s="48">
        <v>10</v>
      </c>
      <c r="F230" s="47">
        <v>174</v>
      </c>
      <c r="G230" s="65">
        <v>0</v>
      </c>
      <c r="H230" s="47">
        <v>125</v>
      </c>
      <c r="I230" s="45" t="s">
        <v>120</v>
      </c>
      <c r="J230" s="61">
        <v>22.3</v>
      </c>
      <c r="K230" s="45" t="s">
        <v>158</v>
      </c>
      <c r="L230" s="73">
        <v>10</v>
      </c>
      <c r="M230" s="69">
        <v>3.9</v>
      </c>
      <c r="N230" s="47">
        <v>81</v>
      </c>
      <c r="O230" s="45" t="s">
        <v>342</v>
      </c>
      <c r="P230" s="47">
        <v>10212</v>
      </c>
      <c r="Q230" s="45" t="s">
        <v>1012</v>
      </c>
      <c r="R230" s="47">
        <v>10145</v>
      </c>
      <c r="S230" s="48">
        <v>24</v>
      </c>
      <c r="T230" s="48">
        <v>66</v>
      </c>
      <c r="U230" s="48">
        <v>78</v>
      </c>
      <c r="V230" s="45" t="s">
        <v>232</v>
      </c>
      <c r="W230" s="48">
        <v>55</v>
      </c>
      <c r="X230" s="45" t="s">
        <v>352</v>
      </c>
      <c r="Y230" s="78">
        <f t="shared" si="22"/>
        <v>0.39</v>
      </c>
      <c r="Z230" s="78">
        <f t="shared" si="23"/>
        <v>0</v>
      </c>
      <c r="AA230" s="78">
        <f t="shared" si="24"/>
        <v>2.23</v>
      </c>
      <c r="AB230" s="77">
        <f t="shared" si="25"/>
        <v>100</v>
      </c>
    </row>
    <row r="231" spans="1:28" x14ac:dyDescent="0.3">
      <c r="A231" s="49">
        <v>41869</v>
      </c>
      <c r="B231" s="45" t="s">
        <v>1255</v>
      </c>
      <c r="C231" s="45" t="s">
        <v>1256</v>
      </c>
      <c r="D231" s="45" t="s">
        <v>47</v>
      </c>
      <c r="E231" s="48">
        <v>10</v>
      </c>
      <c r="F231" s="47">
        <v>200</v>
      </c>
      <c r="G231" s="65">
        <v>0</v>
      </c>
      <c r="H231" s="47">
        <v>172</v>
      </c>
      <c r="I231" s="45" t="s">
        <v>147</v>
      </c>
      <c r="J231" s="61">
        <v>22.9</v>
      </c>
      <c r="K231" s="45" t="s">
        <v>113</v>
      </c>
      <c r="L231" s="73">
        <v>12</v>
      </c>
      <c r="M231" s="69">
        <v>2.5</v>
      </c>
      <c r="N231" s="47">
        <v>64</v>
      </c>
      <c r="O231" s="45" t="s">
        <v>60</v>
      </c>
      <c r="P231" s="47">
        <v>10149</v>
      </c>
      <c r="Q231" s="48">
        <v>21</v>
      </c>
      <c r="R231" s="47">
        <v>10124</v>
      </c>
      <c r="S231" s="45" t="s">
        <v>116</v>
      </c>
      <c r="T231" s="48">
        <v>72</v>
      </c>
      <c r="U231" s="48">
        <v>77</v>
      </c>
      <c r="V231" s="45" t="s">
        <v>51</v>
      </c>
      <c r="W231" s="48">
        <v>64</v>
      </c>
      <c r="X231" s="45" t="s">
        <v>118</v>
      </c>
      <c r="Y231" s="78">
        <f t="shared" si="22"/>
        <v>0.25</v>
      </c>
      <c r="Z231" s="78">
        <f t="shared" si="23"/>
        <v>0</v>
      </c>
      <c r="AA231" s="78">
        <f t="shared" si="24"/>
        <v>2.29</v>
      </c>
      <c r="AB231" s="77">
        <f t="shared" si="25"/>
        <v>120</v>
      </c>
    </row>
    <row r="232" spans="1:28" x14ac:dyDescent="0.3">
      <c r="A232" s="49">
        <v>41870</v>
      </c>
      <c r="B232" s="45" t="s">
        <v>1255</v>
      </c>
      <c r="C232" s="45" t="s">
        <v>1256</v>
      </c>
      <c r="D232" s="45" t="s">
        <v>47</v>
      </c>
      <c r="E232" s="48">
        <v>10</v>
      </c>
      <c r="F232" s="47">
        <v>197</v>
      </c>
      <c r="G232" s="65">
        <v>0</v>
      </c>
      <c r="H232" s="47">
        <v>157</v>
      </c>
      <c r="I232" s="45" t="s">
        <v>75</v>
      </c>
      <c r="J232" s="61">
        <v>23.7</v>
      </c>
      <c r="K232" s="45" t="s">
        <v>307</v>
      </c>
      <c r="L232" s="72" t="s">
        <v>218</v>
      </c>
      <c r="M232" s="69">
        <v>3.1</v>
      </c>
      <c r="N232" s="47">
        <v>103</v>
      </c>
      <c r="O232" s="45" t="s">
        <v>133</v>
      </c>
      <c r="P232" s="47">
        <v>10177</v>
      </c>
      <c r="Q232" s="48">
        <v>22</v>
      </c>
      <c r="R232" s="47">
        <v>10138</v>
      </c>
      <c r="S232" s="45" t="s">
        <v>116</v>
      </c>
      <c r="T232" s="48">
        <v>76</v>
      </c>
      <c r="U232" s="48">
        <v>83</v>
      </c>
      <c r="V232" s="45" t="s">
        <v>51</v>
      </c>
      <c r="W232" s="48">
        <v>60</v>
      </c>
      <c r="X232" s="45" t="s">
        <v>307</v>
      </c>
      <c r="Y232" s="78">
        <f t="shared" si="22"/>
        <v>0.31</v>
      </c>
      <c r="Z232" s="78">
        <f t="shared" si="23"/>
        <v>0</v>
      </c>
      <c r="AA232" s="78">
        <f t="shared" si="24"/>
        <v>2.37</v>
      </c>
      <c r="AB232" s="77">
        <f t="shared" si="25"/>
        <v>30</v>
      </c>
    </row>
    <row r="233" spans="1:28" x14ac:dyDescent="0.3">
      <c r="A233" s="49">
        <v>41871</v>
      </c>
      <c r="B233" s="45" t="s">
        <v>1255</v>
      </c>
      <c r="C233" s="45" t="s">
        <v>1256</v>
      </c>
      <c r="D233" s="45" t="s">
        <v>47</v>
      </c>
      <c r="E233" s="48">
        <v>10</v>
      </c>
      <c r="F233" s="47">
        <v>181</v>
      </c>
      <c r="G233" s="65">
        <v>1</v>
      </c>
      <c r="H233" s="47">
        <v>167</v>
      </c>
      <c r="I233" s="45" t="s">
        <v>193</v>
      </c>
      <c r="J233" s="61">
        <v>19.5</v>
      </c>
      <c r="K233" s="45" t="s">
        <v>388</v>
      </c>
      <c r="L233" s="73">
        <v>12</v>
      </c>
      <c r="M233" s="69">
        <v>1.4</v>
      </c>
      <c r="N233" s="47">
        <v>78</v>
      </c>
      <c r="O233" s="45" t="s">
        <v>222</v>
      </c>
      <c r="P233" s="47">
        <v>10195</v>
      </c>
      <c r="Q233" s="48">
        <v>12</v>
      </c>
      <c r="R233" s="47">
        <v>10165</v>
      </c>
      <c r="S233" s="45" t="s">
        <v>102</v>
      </c>
      <c r="T233" s="48">
        <v>73</v>
      </c>
      <c r="U233" s="48">
        <v>82</v>
      </c>
      <c r="V233" s="45" t="s">
        <v>51</v>
      </c>
      <c r="W233" s="48">
        <v>64</v>
      </c>
      <c r="X233" s="45" t="s">
        <v>51</v>
      </c>
      <c r="Y233" s="78">
        <f t="shared" si="22"/>
        <v>0.13999999999999999</v>
      </c>
      <c r="Z233" s="78">
        <f t="shared" si="23"/>
        <v>0.1</v>
      </c>
      <c r="AA233" s="78">
        <f t="shared" si="24"/>
        <v>1.95</v>
      </c>
      <c r="AB233" s="77">
        <f t="shared" si="25"/>
        <v>120</v>
      </c>
    </row>
    <row r="234" spans="1:28" x14ac:dyDescent="0.3">
      <c r="A234" s="49">
        <v>41872</v>
      </c>
      <c r="B234" s="45" t="s">
        <v>1255</v>
      </c>
      <c r="C234" s="45" t="s">
        <v>1256</v>
      </c>
      <c r="D234" s="45" t="s">
        <v>47</v>
      </c>
      <c r="E234" s="48">
        <v>10</v>
      </c>
      <c r="F234" s="47">
        <v>194</v>
      </c>
      <c r="G234" s="65">
        <v>0</v>
      </c>
      <c r="H234" s="47">
        <v>170</v>
      </c>
      <c r="I234" s="45" t="s">
        <v>159</v>
      </c>
      <c r="J234" s="61">
        <v>21.7</v>
      </c>
      <c r="K234" s="45" t="s">
        <v>148</v>
      </c>
      <c r="L234" s="72" t="s">
        <v>289</v>
      </c>
      <c r="M234" s="69">
        <v>4.2</v>
      </c>
      <c r="N234" s="47">
        <v>89</v>
      </c>
      <c r="O234" s="45" t="s">
        <v>277</v>
      </c>
      <c r="P234" s="47">
        <v>10185</v>
      </c>
      <c r="Q234" s="45" t="s">
        <v>1012</v>
      </c>
      <c r="R234" s="47">
        <v>10162</v>
      </c>
      <c r="S234" s="45" t="s">
        <v>51</v>
      </c>
      <c r="T234" s="48">
        <v>64</v>
      </c>
      <c r="U234" s="48">
        <v>72</v>
      </c>
      <c r="V234" s="45" t="s">
        <v>51</v>
      </c>
      <c r="W234" s="48">
        <v>58</v>
      </c>
      <c r="X234" s="45" t="s">
        <v>439</v>
      </c>
      <c r="Y234" s="78">
        <f t="shared" si="22"/>
        <v>0.42000000000000004</v>
      </c>
      <c r="Z234" s="78">
        <f t="shared" si="23"/>
        <v>0</v>
      </c>
      <c r="AA234" s="78">
        <f t="shared" si="24"/>
        <v>2.17</v>
      </c>
      <c r="AB234" s="77">
        <f t="shared" si="25"/>
        <v>90</v>
      </c>
    </row>
    <row r="235" spans="1:28" x14ac:dyDescent="0.3">
      <c r="A235" s="49">
        <v>41873</v>
      </c>
      <c r="B235" s="45" t="s">
        <v>1255</v>
      </c>
      <c r="C235" s="45" t="s">
        <v>1256</v>
      </c>
      <c r="D235" s="45" t="s">
        <v>47</v>
      </c>
      <c r="E235" s="48">
        <v>10</v>
      </c>
      <c r="F235" s="47">
        <v>191</v>
      </c>
      <c r="G235" s="65">
        <v>0</v>
      </c>
      <c r="H235" s="47">
        <v>156</v>
      </c>
      <c r="I235" s="45" t="s">
        <v>537</v>
      </c>
      <c r="J235" s="61">
        <v>22.6</v>
      </c>
      <c r="K235" s="45" t="s">
        <v>61</v>
      </c>
      <c r="L235" s="73">
        <v>15</v>
      </c>
      <c r="M235" s="69">
        <v>1.4</v>
      </c>
      <c r="N235" s="47">
        <v>47</v>
      </c>
      <c r="O235" s="45" t="s">
        <v>195</v>
      </c>
      <c r="P235" s="47">
        <v>10196</v>
      </c>
      <c r="Q235" s="48">
        <v>23</v>
      </c>
      <c r="R235" s="47">
        <v>10153</v>
      </c>
      <c r="S235" s="45" t="s">
        <v>116</v>
      </c>
      <c r="T235" s="48">
        <v>65</v>
      </c>
      <c r="U235" s="48">
        <v>76</v>
      </c>
      <c r="V235" s="45" t="s">
        <v>376</v>
      </c>
      <c r="W235" s="48">
        <v>58</v>
      </c>
      <c r="X235" s="45" t="s">
        <v>61</v>
      </c>
      <c r="Y235" s="78">
        <f t="shared" si="22"/>
        <v>0.13999999999999999</v>
      </c>
      <c r="Z235" s="78">
        <f t="shared" si="23"/>
        <v>0</v>
      </c>
      <c r="AA235" s="78">
        <f t="shared" si="24"/>
        <v>2.2600000000000002</v>
      </c>
      <c r="AB235" s="77">
        <f t="shared" si="25"/>
        <v>150</v>
      </c>
    </row>
    <row r="236" spans="1:28" x14ac:dyDescent="0.3">
      <c r="A236" s="49">
        <v>41874</v>
      </c>
      <c r="B236" s="45" t="s">
        <v>1255</v>
      </c>
      <c r="C236" s="45" t="s">
        <v>1256</v>
      </c>
      <c r="D236" s="45" t="s">
        <v>47</v>
      </c>
      <c r="E236" s="48">
        <v>10</v>
      </c>
      <c r="F236" s="47">
        <v>190</v>
      </c>
      <c r="G236" s="65">
        <v>0</v>
      </c>
      <c r="H236" s="47">
        <v>154</v>
      </c>
      <c r="I236" s="45" t="s">
        <v>210</v>
      </c>
      <c r="J236" s="61">
        <v>22.6</v>
      </c>
      <c r="K236" s="45" t="s">
        <v>89</v>
      </c>
      <c r="L236" s="73">
        <v>12</v>
      </c>
      <c r="M236" s="69">
        <v>1.9</v>
      </c>
      <c r="N236" s="47">
        <v>81</v>
      </c>
      <c r="O236" s="45" t="s">
        <v>177</v>
      </c>
      <c r="P236" s="47">
        <v>10211</v>
      </c>
      <c r="Q236" s="48">
        <v>20</v>
      </c>
      <c r="R236" s="47">
        <v>10183</v>
      </c>
      <c r="S236" s="45" t="s">
        <v>116</v>
      </c>
      <c r="T236" s="48">
        <v>67</v>
      </c>
      <c r="U236" s="48">
        <v>79</v>
      </c>
      <c r="V236" s="45" t="s">
        <v>537</v>
      </c>
      <c r="W236" s="48">
        <v>57</v>
      </c>
      <c r="X236" s="45" t="s">
        <v>146</v>
      </c>
      <c r="Y236" s="78">
        <f t="shared" si="22"/>
        <v>0.19</v>
      </c>
      <c r="Z236" s="78">
        <f t="shared" si="23"/>
        <v>0</v>
      </c>
      <c r="AA236" s="78">
        <f t="shared" si="24"/>
        <v>2.2600000000000002</v>
      </c>
      <c r="AB236" s="77">
        <f t="shared" si="25"/>
        <v>120</v>
      </c>
    </row>
    <row r="237" spans="1:28" x14ac:dyDescent="0.3">
      <c r="A237" s="49">
        <v>41875</v>
      </c>
      <c r="B237" s="45" t="s">
        <v>1255</v>
      </c>
      <c r="C237" s="45" t="s">
        <v>1256</v>
      </c>
      <c r="D237" s="45" t="s">
        <v>47</v>
      </c>
      <c r="E237" s="48">
        <v>10</v>
      </c>
      <c r="F237" s="47">
        <v>194</v>
      </c>
      <c r="G237" s="65">
        <v>0</v>
      </c>
      <c r="H237" s="47">
        <v>142</v>
      </c>
      <c r="I237" s="45" t="s">
        <v>120</v>
      </c>
      <c r="J237" s="61">
        <v>24.7</v>
      </c>
      <c r="K237" s="45" t="s">
        <v>121</v>
      </c>
      <c r="L237" s="72" t="s">
        <v>132</v>
      </c>
      <c r="M237" s="69">
        <v>1.9</v>
      </c>
      <c r="N237" s="47">
        <v>58</v>
      </c>
      <c r="O237" s="45" t="s">
        <v>260</v>
      </c>
      <c r="P237" s="47">
        <v>10197</v>
      </c>
      <c r="Q237" s="45" t="s">
        <v>1012</v>
      </c>
      <c r="R237" s="47">
        <v>10163</v>
      </c>
      <c r="S237" s="48">
        <v>24</v>
      </c>
      <c r="T237" s="48">
        <v>70</v>
      </c>
      <c r="U237" s="48">
        <v>83</v>
      </c>
      <c r="V237" s="45" t="s">
        <v>120</v>
      </c>
      <c r="W237" s="48">
        <v>55</v>
      </c>
      <c r="X237" s="45" t="s">
        <v>61</v>
      </c>
      <c r="Y237" s="78">
        <f t="shared" si="22"/>
        <v>0.19</v>
      </c>
      <c r="Z237" s="78">
        <f t="shared" si="23"/>
        <v>0</v>
      </c>
      <c r="AA237" s="78">
        <f t="shared" si="24"/>
        <v>2.4699999999999998</v>
      </c>
      <c r="AB237" s="77">
        <f t="shared" si="25"/>
        <v>80</v>
      </c>
    </row>
    <row r="238" spans="1:28" x14ac:dyDescent="0.3">
      <c r="A238" s="49">
        <v>41876</v>
      </c>
      <c r="B238" s="45" t="s">
        <v>1255</v>
      </c>
      <c r="C238" s="45" t="s">
        <v>1256</v>
      </c>
      <c r="D238" s="45" t="s">
        <v>47</v>
      </c>
      <c r="E238" s="48">
        <v>10</v>
      </c>
      <c r="F238" s="47">
        <v>212</v>
      </c>
      <c r="G238" s="65">
        <v>0.6</v>
      </c>
      <c r="H238" s="47">
        <v>154</v>
      </c>
      <c r="I238" s="45" t="s">
        <v>103</v>
      </c>
      <c r="J238" s="61">
        <v>27</v>
      </c>
      <c r="K238" s="45" t="s">
        <v>139</v>
      </c>
      <c r="L238" s="73">
        <v>0</v>
      </c>
      <c r="M238" s="69">
        <v>2.2000000000000002</v>
      </c>
      <c r="N238" s="47">
        <v>72</v>
      </c>
      <c r="O238" s="45" t="s">
        <v>169</v>
      </c>
      <c r="P238" s="47">
        <v>10164</v>
      </c>
      <c r="Q238" s="45" t="s">
        <v>1012</v>
      </c>
      <c r="R238" s="47">
        <v>10107</v>
      </c>
      <c r="S238" s="48">
        <v>23</v>
      </c>
      <c r="T238" s="48">
        <v>63</v>
      </c>
      <c r="U238" s="48">
        <v>80</v>
      </c>
      <c r="V238" s="45" t="s">
        <v>232</v>
      </c>
      <c r="W238" s="48">
        <v>46</v>
      </c>
      <c r="X238" s="45" t="s">
        <v>135</v>
      </c>
      <c r="Y238" s="78">
        <f t="shared" si="22"/>
        <v>0.22000000000000003</v>
      </c>
      <c r="Z238" s="78">
        <f t="shared" si="23"/>
        <v>0.06</v>
      </c>
      <c r="AA238" s="78">
        <f t="shared" si="24"/>
        <v>2.7</v>
      </c>
      <c r="AB238" s="77">
        <f t="shared" si="25"/>
        <v>0</v>
      </c>
    </row>
    <row r="239" spans="1:28" x14ac:dyDescent="0.3">
      <c r="A239" s="49">
        <v>41877</v>
      </c>
      <c r="B239" s="45" t="s">
        <v>1255</v>
      </c>
      <c r="C239" s="45" t="s">
        <v>1256</v>
      </c>
      <c r="D239" s="45" t="s">
        <v>47</v>
      </c>
      <c r="E239" s="48">
        <v>10</v>
      </c>
      <c r="F239" s="47">
        <v>218</v>
      </c>
      <c r="G239" s="65">
        <v>2</v>
      </c>
      <c r="H239" s="47">
        <v>187</v>
      </c>
      <c r="I239" s="45" t="s">
        <v>312</v>
      </c>
      <c r="J239" s="61">
        <v>25</v>
      </c>
      <c r="K239" s="45" t="s">
        <v>167</v>
      </c>
      <c r="L239" s="73">
        <v>31</v>
      </c>
      <c r="M239" s="69">
        <v>2.5</v>
      </c>
      <c r="N239" s="47">
        <v>86</v>
      </c>
      <c r="O239" s="45" t="s">
        <v>98</v>
      </c>
      <c r="P239" s="47">
        <v>10155</v>
      </c>
      <c r="Q239" s="45" t="s">
        <v>51</v>
      </c>
      <c r="R239" s="47">
        <v>10105</v>
      </c>
      <c r="S239" s="45" t="s">
        <v>263</v>
      </c>
      <c r="T239" s="48">
        <v>84</v>
      </c>
      <c r="U239" s="48">
        <v>90</v>
      </c>
      <c r="V239" s="45" t="s">
        <v>933</v>
      </c>
      <c r="W239" s="48">
        <v>69</v>
      </c>
      <c r="X239" s="45" t="s">
        <v>286</v>
      </c>
      <c r="Y239" s="78">
        <f t="shared" si="22"/>
        <v>0.25</v>
      </c>
      <c r="Z239" s="78">
        <f t="shared" si="23"/>
        <v>0.2</v>
      </c>
      <c r="AA239" s="78">
        <f t="shared" si="24"/>
        <v>2.5</v>
      </c>
      <c r="AB239" s="77">
        <f t="shared" si="25"/>
        <v>310</v>
      </c>
    </row>
    <row r="240" spans="1:28" x14ac:dyDescent="0.3">
      <c r="A240" s="49">
        <v>41878</v>
      </c>
      <c r="B240" s="45" t="s">
        <v>1255</v>
      </c>
      <c r="C240" s="45" t="s">
        <v>1256</v>
      </c>
      <c r="D240" s="45" t="s">
        <v>47</v>
      </c>
      <c r="E240" s="48">
        <v>10</v>
      </c>
      <c r="F240" s="47">
        <v>218</v>
      </c>
      <c r="G240" s="65">
        <v>0.6</v>
      </c>
      <c r="H240" s="47">
        <v>181</v>
      </c>
      <c r="I240" s="45" t="s">
        <v>111</v>
      </c>
      <c r="J240" s="61">
        <v>25.6</v>
      </c>
      <c r="K240" s="45" t="s">
        <v>89</v>
      </c>
      <c r="L240" s="73">
        <v>11</v>
      </c>
      <c r="M240" s="69">
        <v>2.5</v>
      </c>
      <c r="N240" s="47">
        <v>92</v>
      </c>
      <c r="O240" s="45" t="s">
        <v>201</v>
      </c>
      <c r="P240" s="47">
        <v>10160</v>
      </c>
      <c r="Q240" s="48">
        <v>22</v>
      </c>
      <c r="R240" s="47">
        <v>10130</v>
      </c>
      <c r="S240" s="45" t="s">
        <v>51</v>
      </c>
      <c r="T240" s="48">
        <v>77</v>
      </c>
      <c r="U240" s="48">
        <v>88</v>
      </c>
      <c r="V240" s="45" t="s">
        <v>51</v>
      </c>
      <c r="W240" s="48">
        <v>67</v>
      </c>
      <c r="X240" s="45" t="s">
        <v>206</v>
      </c>
      <c r="Y240" s="78">
        <f t="shared" si="22"/>
        <v>0.25</v>
      </c>
      <c r="Z240" s="78">
        <f t="shared" si="23"/>
        <v>0.06</v>
      </c>
      <c r="AA240" s="78">
        <f t="shared" si="24"/>
        <v>2.56</v>
      </c>
      <c r="AB240" s="77">
        <f t="shared" si="25"/>
        <v>110</v>
      </c>
    </row>
    <row r="241" spans="1:28" x14ac:dyDescent="0.3">
      <c r="A241" s="49">
        <v>41879</v>
      </c>
      <c r="B241" s="45" t="s">
        <v>1255</v>
      </c>
      <c r="C241" s="45" t="s">
        <v>1256</v>
      </c>
      <c r="D241" s="45" t="s">
        <v>47</v>
      </c>
      <c r="E241" s="48">
        <v>10</v>
      </c>
      <c r="F241" s="47">
        <v>198</v>
      </c>
      <c r="G241" s="65">
        <v>7.8</v>
      </c>
      <c r="H241" s="47">
        <v>179</v>
      </c>
      <c r="I241" s="45" t="s">
        <v>376</v>
      </c>
      <c r="J241" s="61">
        <v>21.8</v>
      </c>
      <c r="K241" s="45" t="s">
        <v>91</v>
      </c>
      <c r="L241" s="73">
        <v>32</v>
      </c>
      <c r="M241" s="69">
        <v>2.2000000000000002</v>
      </c>
      <c r="N241" s="47">
        <v>100</v>
      </c>
      <c r="O241" s="45" t="s">
        <v>369</v>
      </c>
      <c r="P241" s="47">
        <v>10195</v>
      </c>
      <c r="Q241" s="48">
        <v>21</v>
      </c>
      <c r="R241" s="47">
        <v>10151</v>
      </c>
      <c r="S241" s="45" t="s">
        <v>102</v>
      </c>
      <c r="T241" s="48">
        <v>83</v>
      </c>
      <c r="U241" s="48">
        <v>91</v>
      </c>
      <c r="V241" s="45" t="s">
        <v>51</v>
      </c>
      <c r="W241" s="48">
        <v>69</v>
      </c>
      <c r="X241" s="45" t="s">
        <v>94</v>
      </c>
      <c r="Y241" s="78">
        <f t="shared" si="22"/>
        <v>0.22000000000000003</v>
      </c>
      <c r="Z241" s="78">
        <f t="shared" si="23"/>
        <v>0.78</v>
      </c>
      <c r="AA241" s="78">
        <f t="shared" si="24"/>
        <v>2.1800000000000002</v>
      </c>
      <c r="AB241" s="77">
        <f t="shared" si="25"/>
        <v>320</v>
      </c>
    </row>
    <row r="242" spans="1:28" x14ac:dyDescent="0.3">
      <c r="A242" s="49">
        <v>41880</v>
      </c>
      <c r="B242" s="45" t="s">
        <v>1255</v>
      </c>
      <c r="C242" s="45" t="s">
        <v>1256</v>
      </c>
      <c r="D242" s="45" t="s">
        <v>47</v>
      </c>
      <c r="E242" s="48">
        <v>10</v>
      </c>
      <c r="F242" s="47">
        <v>190</v>
      </c>
      <c r="G242" s="65">
        <v>0</v>
      </c>
      <c r="H242" s="47">
        <v>163</v>
      </c>
      <c r="I242" s="45" t="s">
        <v>229</v>
      </c>
      <c r="J242" s="61">
        <v>21.8</v>
      </c>
      <c r="K242" s="45" t="s">
        <v>146</v>
      </c>
      <c r="L242" s="73">
        <v>32</v>
      </c>
      <c r="M242" s="69">
        <v>1.4</v>
      </c>
      <c r="N242" s="47">
        <v>72</v>
      </c>
      <c r="O242" s="45" t="s">
        <v>104</v>
      </c>
      <c r="P242" s="47">
        <v>10211</v>
      </c>
      <c r="Q242" s="48">
        <v>12</v>
      </c>
      <c r="R242" s="47">
        <v>10184</v>
      </c>
      <c r="S242" s="45" t="s">
        <v>116</v>
      </c>
      <c r="T242" s="48">
        <v>75</v>
      </c>
      <c r="U242" s="48">
        <v>85</v>
      </c>
      <c r="V242" s="45" t="s">
        <v>286</v>
      </c>
      <c r="W242" s="48">
        <v>66</v>
      </c>
      <c r="X242" s="45" t="s">
        <v>94</v>
      </c>
      <c r="Y242" s="78">
        <f t="shared" si="22"/>
        <v>0.13999999999999999</v>
      </c>
      <c r="Z242" s="78">
        <f t="shared" si="23"/>
        <v>0</v>
      </c>
      <c r="AA242" s="78">
        <f t="shared" si="24"/>
        <v>2.1800000000000002</v>
      </c>
      <c r="AB242" s="77">
        <f t="shared" si="25"/>
        <v>320</v>
      </c>
    </row>
    <row r="243" spans="1:28" x14ac:dyDescent="0.3">
      <c r="A243" s="49">
        <v>41881</v>
      </c>
      <c r="B243" s="45" t="s">
        <v>1255</v>
      </c>
      <c r="C243" s="45" t="s">
        <v>1256</v>
      </c>
      <c r="D243" s="45" t="s">
        <v>47</v>
      </c>
      <c r="E243" s="48">
        <v>10</v>
      </c>
      <c r="F243" s="47">
        <v>200</v>
      </c>
      <c r="G243" s="65">
        <v>0</v>
      </c>
      <c r="H243" s="47">
        <v>177</v>
      </c>
      <c r="I243" s="45" t="s">
        <v>184</v>
      </c>
      <c r="J243" s="61">
        <v>22.4</v>
      </c>
      <c r="K243" s="45" t="s">
        <v>133</v>
      </c>
      <c r="L243" s="72" t="s">
        <v>289</v>
      </c>
      <c r="M243" s="69">
        <v>5.3</v>
      </c>
      <c r="N243" s="47">
        <v>106</v>
      </c>
      <c r="O243" s="45" t="s">
        <v>264</v>
      </c>
      <c r="P243" s="47">
        <v>10200</v>
      </c>
      <c r="Q243" s="45" t="s">
        <v>51</v>
      </c>
      <c r="R243" s="47">
        <v>10184</v>
      </c>
      <c r="S243" s="45" t="s">
        <v>116</v>
      </c>
      <c r="T243" s="48">
        <v>71</v>
      </c>
      <c r="U243" s="48">
        <v>82</v>
      </c>
      <c r="V243" s="45" t="s">
        <v>367</v>
      </c>
      <c r="W243" s="48">
        <v>64</v>
      </c>
      <c r="X243" s="45" t="s">
        <v>94</v>
      </c>
      <c r="Y243" s="78">
        <f t="shared" si="22"/>
        <v>0.53</v>
      </c>
      <c r="Z243" s="78">
        <f t="shared" si="23"/>
        <v>0</v>
      </c>
      <c r="AA243" s="78">
        <f t="shared" si="24"/>
        <v>2.2399999999999998</v>
      </c>
      <c r="AB243" s="77">
        <f t="shared" si="25"/>
        <v>90</v>
      </c>
    </row>
    <row r="244" spans="1:28" x14ac:dyDescent="0.3">
      <c r="A244" s="49">
        <v>41882</v>
      </c>
      <c r="B244" s="45" t="s">
        <v>1255</v>
      </c>
      <c r="C244" s="45" t="s">
        <v>1256</v>
      </c>
      <c r="D244" s="45" t="s">
        <v>47</v>
      </c>
      <c r="E244" s="48">
        <v>10</v>
      </c>
      <c r="F244" s="47">
        <v>188</v>
      </c>
      <c r="G244" s="65">
        <v>0</v>
      </c>
      <c r="H244" s="47">
        <v>152</v>
      </c>
      <c r="I244" s="45" t="s">
        <v>111</v>
      </c>
      <c r="J244" s="61">
        <v>22.5</v>
      </c>
      <c r="K244" s="45" t="s">
        <v>95</v>
      </c>
      <c r="L244" s="73">
        <v>10</v>
      </c>
      <c r="M244" s="69">
        <v>4.2</v>
      </c>
      <c r="N244" s="47">
        <v>106</v>
      </c>
      <c r="O244" s="45" t="s">
        <v>209</v>
      </c>
      <c r="P244" s="47">
        <v>10197</v>
      </c>
      <c r="Q244" s="45" t="s">
        <v>51</v>
      </c>
      <c r="R244" s="47">
        <v>10179</v>
      </c>
      <c r="S244" s="45" t="s">
        <v>51</v>
      </c>
      <c r="T244" s="48">
        <v>79</v>
      </c>
      <c r="U244" s="48">
        <v>82</v>
      </c>
      <c r="V244" s="45" t="s">
        <v>51</v>
      </c>
      <c r="W244" s="48">
        <v>67</v>
      </c>
      <c r="X244" s="45" t="s">
        <v>192</v>
      </c>
      <c r="Y244" s="78">
        <f t="shared" si="22"/>
        <v>0.42000000000000004</v>
      </c>
      <c r="Z244" s="78">
        <f t="shared" si="23"/>
        <v>0</v>
      </c>
      <c r="AA244" s="78">
        <f t="shared" si="24"/>
        <v>2.25</v>
      </c>
      <c r="AB244" s="77">
        <f t="shared" si="25"/>
        <v>100</v>
      </c>
    </row>
    <row r="245" spans="1:28" x14ac:dyDescent="0.3">
      <c r="A245" s="49">
        <v>41883</v>
      </c>
      <c r="B245" s="45" t="s">
        <v>1255</v>
      </c>
      <c r="C245" s="45" t="s">
        <v>1256</v>
      </c>
      <c r="D245" s="45" t="s">
        <v>47</v>
      </c>
      <c r="E245" s="48">
        <v>10</v>
      </c>
      <c r="F245" s="47">
        <v>195</v>
      </c>
      <c r="G245" s="65">
        <v>0</v>
      </c>
      <c r="H245" s="47">
        <v>161</v>
      </c>
      <c r="I245" s="45" t="s">
        <v>232</v>
      </c>
      <c r="J245" s="61">
        <v>22.9</v>
      </c>
      <c r="K245" s="45" t="s">
        <v>169</v>
      </c>
      <c r="L245" s="73">
        <v>12</v>
      </c>
      <c r="M245" s="69">
        <v>2.8</v>
      </c>
      <c r="N245" s="47">
        <v>81</v>
      </c>
      <c r="O245" s="45" t="s">
        <v>158</v>
      </c>
      <c r="P245" s="47">
        <v>10192</v>
      </c>
      <c r="Q245" s="45" t="s">
        <v>1012</v>
      </c>
      <c r="R245" s="47">
        <v>10162</v>
      </c>
      <c r="S245" s="48">
        <v>24</v>
      </c>
      <c r="T245" s="48">
        <v>81</v>
      </c>
      <c r="U245" s="48">
        <v>87</v>
      </c>
      <c r="V245" s="45" t="s">
        <v>51</v>
      </c>
      <c r="W245" s="48">
        <v>70</v>
      </c>
      <c r="X245" s="45" t="s">
        <v>209</v>
      </c>
      <c r="Y245" s="78">
        <f t="shared" si="22"/>
        <v>0.27999999999999997</v>
      </c>
      <c r="Z245" s="78">
        <f t="shared" si="23"/>
        <v>0</v>
      </c>
      <c r="AA245" s="78">
        <f t="shared" si="24"/>
        <v>2.29</v>
      </c>
      <c r="AB245" s="77">
        <f t="shared" si="25"/>
        <v>120</v>
      </c>
    </row>
    <row r="246" spans="1:28" x14ac:dyDescent="0.3">
      <c r="A246" s="49">
        <v>41884</v>
      </c>
      <c r="B246" s="45" t="s">
        <v>1255</v>
      </c>
      <c r="C246" s="45" t="s">
        <v>1256</v>
      </c>
      <c r="D246" s="45" t="s">
        <v>47</v>
      </c>
      <c r="E246" s="48">
        <v>10</v>
      </c>
      <c r="F246" s="47">
        <v>193</v>
      </c>
      <c r="G246" s="65">
        <v>0</v>
      </c>
      <c r="H246" s="47">
        <v>159</v>
      </c>
      <c r="I246" s="45" t="s">
        <v>120</v>
      </c>
      <c r="J246" s="61">
        <v>22.7</v>
      </c>
      <c r="K246" s="45" t="s">
        <v>206</v>
      </c>
      <c r="L246" s="73">
        <v>11</v>
      </c>
      <c r="M246" s="69">
        <v>5</v>
      </c>
      <c r="N246" s="47">
        <v>133</v>
      </c>
      <c r="O246" s="45" t="s">
        <v>345</v>
      </c>
      <c r="P246" s="47">
        <v>10162</v>
      </c>
      <c r="Q246" s="45" t="s">
        <v>1012</v>
      </c>
      <c r="R246" s="47">
        <v>10117</v>
      </c>
      <c r="S246" s="48">
        <v>24</v>
      </c>
      <c r="T246" s="48">
        <v>78</v>
      </c>
      <c r="U246" s="48">
        <v>89</v>
      </c>
      <c r="V246" s="45" t="s">
        <v>51</v>
      </c>
      <c r="W246" s="48">
        <v>67</v>
      </c>
      <c r="X246" s="45" t="s">
        <v>167</v>
      </c>
      <c r="Y246" s="78">
        <f t="shared" si="22"/>
        <v>0.5</v>
      </c>
      <c r="Z246" s="78">
        <f t="shared" si="23"/>
        <v>0</v>
      </c>
      <c r="AA246" s="78">
        <f t="shared" si="24"/>
        <v>2.27</v>
      </c>
      <c r="AB246" s="77">
        <f t="shared" si="25"/>
        <v>110</v>
      </c>
    </row>
    <row r="247" spans="1:28" x14ac:dyDescent="0.3">
      <c r="A247" s="49">
        <v>41885</v>
      </c>
      <c r="B247" s="45" t="s">
        <v>1255</v>
      </c>
      <c r="C247" s="45" t="s">
        <v>1256</v>
      </c>
      <c r="D247" s="45" t="s">
        <v>47</v>
      </c>
      <c r="E247" s="48">
        <v>10</v>
      </c>
      <c r="F247" s="47">
        <v>206</v>
      </c>
      <c r="G247" s="65">
        <v>0</v>
      </c>
      <c r="H247" s="47">
        <v>168</v>
      </c>
      <c r="I247" s="45" t="s">
        <v>66</v>
      </c>
      <c r="J247" s="61">
        <v>24.3</v>
      </c>
      <c r="K247" s="45" t="s">
        <v>135</v>
      </c>
      <c r="L247" s="73">
        <v>32</v>
      </c>
      <c r="M247" s="69">
        <v>0.6</v>
      </c>
      <c r="N247" s="47">
        <v>39</v>
      </c>
      <c r="O247" s="45" t="s">
        <v>475</v>
      </c>
      <c r="P247" s="47">
        <v>10133</v>
      </c>
      <c r="Q247" s="48">
        <v>23</v>
      </c>
      <c r="R247" s="47">
        <v>10098</v>
      </c>
      <c r="S247" s="45" t="s">
        <v>84</v>
      </c>
      <c r="T247" s="48">
        <v>76</v>
      </c>
      <c r="U247" s="48">
        <v>86</v>
      </c>
      <c r="V247" s="45" t="s">
        <v>123</v>
      </c>
      <c r="W247" s="48">
        <v>65</v>
      </c>
      <c r="X247" s="45" t="s">
        <v>250</v>
      </c>
      <c r="Y247" s="78">
        <f t="shared" si="22"/>
        <v>0.06</v>
      </c>
      <c r="Z247" s="78">
        <f t="shared" si="23"/>
        <v>0</v>
      </c>
      <c r="AA247" s="78">
        <f t="shared" si="24"/>
        <v>2.4300000000000002</v>
      </c>
      <c r="AB247" s="77">
        <f t="shared" si="25"/>
        <v>320</v>
      </c>
    </row>
    <row r="248" spans="1:28" x14ac:dyDescent="0.3">
      <c r="A248" s="49">
        <v>41886</v>
      </c>
      <c r="B248" s="45" t="s">
        <v>1255</v>
      </c>
      <c r="C248" s="45" t="s">
        <v>1256</v>
      </c>
      <c r="D248" s="45" t="s">
        <v>47</v>
      </c>
      <c r="E248" s="48">
        <v>10</v>
      </c>
      <c r="F248" s="47">
        <v>202</v>
      </c>
      <c r="G248" s="65">
        <v>0</v>
      </c>
      <c r="H248" s="47">
        <v>182</v>
      </c>
      <c r="I248" s="45" t="s">
        <v>75</v>
      </c>
      <c r="J248" s="61">
        <v>22.2</v>
      </c>
      <c r="K248" s="45" t="s">
        <v>94</v>
      </c>
      <c r="L248" s="73">
        <v>32</v>
      </c>
      <c r="M248" s="69">
        <v>2.2000000000000002</v>
      </c>
      <c r="N248" s="47">
        <v>58</v>
      </c>
      <c r="O248" s="45" t="s">
        <v>264</v>
      </c>
      <c r="P248" s="47">
        <v>10154</v>
      </c>
      <c r="Q248" s="48">
        <v>21</v>
      </c>
      <c r="R248" s="47">
        <v>10119</v>
      </c>
      <c r="S248" s="45" t="s">
        <v>218</v>
      </c>
      <c r="T248" s="48">
        <v>83</v>
      </c>
      <c r="U248" s="48">
        <v>87</v>
      </c>
      <c r="V248" s="45" t="s">
        <v>318</v>
      </c>
      <c r="W248" s="48">
        <v>75</v>
      </c>
      <c r="X248" s="45" t="s">
        <v>146</v>
      </c>
      <c r="Y248" s="78">
        <f t="shared" si="22"/>
        <v>0.22000000000000003</v>
      </c>
      <c r="Z248" s="78">
        <f t="shared" si="23"/>
        <v>0</v>
      </c>
      <c r="AA248" s="78">
        <f t="shared" si="24"/>
        <v>2.2199999999999998</v>
      </c>
      <c r="AB248" s="77">
        <f t="shared" si="25"/>
        <v>320</v>
      </c>
    </row>
    <row r="249" spans="1:28" x14ac:dyDescent="0.3">
      <c r="A249" s="49">
        <v>41887</v>
      </c>
      <c r="B249" s="45" t="s">
        <v>1255</v>
      </c>
      <c r="C249" s="45" t="s">
        <v>1256</v>
      </c>
      <c r="D249" s="45" t="s">
        <v>47</v>
      </c>
      <c r="E249" s="48">
        <v>10</v>
      </c>
      <c r="F249" s="47">
        <v>206</v>
      </c>
      <c r="G249" s="65">
        <v>0</v>
      </c>
      <c r="H249" s="47">
        <v>179</v>
      </c>
      <c r="I249" s="45" t="s">
        <v>100</v>
      </c>
      <c r="J249" s="61">
        <v>23.3</v>
      </c>
      <c r="K249" s="45" t="s">
        <v>179</v>
      </c>
      <c r="L249" s="73">
        <v>11</v>
      </c>
      <c r="M249" s="69">
        <v>1.4</v>
      </c>
      <c r="N249" s="47">
        <v>36</v>
      </c>
      <c r="O249" s="45" t="s">
        <v>98</v>
      </c>
      <c r="P249" s="47">
        <v>10151</v>
      </c>
      <c r="Q249" s="45" t="s">
        <v>51</v>
      </c>
      <c r="R249" s="47">
        <v>10123</v>
      </c>
      <c r="S249" s="48">
        <v>24</v>
      </c>
      <c r="T249" s="48">
        <v>79</v>
      </c>
      <c r="U249" s="48">
        <v>87</v>
      </c>
      <c r="V249" s="45" t="s">
        <v>159</v>
      </c>
      <c r="W249" s="48">
        <v>72</v>
      </c>
      <c r="X249" s="45" t="s">
        <v>94</v>
      </c>
      <c r="Y249" s="78">
        <f t="shared" si="22"/>
        <v>0.13999999999999999</v>
      </c>
      <c r="Z249" s="78">
        <f t="shared" si="23"/>
        <v>0</v>
      </c>
      <c r="AA249" s="78">
        <f t="shared" si="24"/>
        <v>2.33</v>
      </c>
      <c r="AB249" s="77">
        <f t="shared" si="25"/>
        <v>110</v>
      </c>
    </row>
    <row r="250" spans="1:28" x14ac:dyDescent="0.3">
      <c r="A250" s="49">
        <v>41888</v>
      </c>
      <c r="B250" s="45" t="s">
        <v>1255</v>
      </c>
      <c r="C250" s="45" t="s">
        <v>1256</v>
      </c>
      <c r="D250" s="45" t="s">
        <v>47</v>
      </c>
      <c r="E250" s="48">
        <v>10</v>
      </c>
      <c r="F250" s="47">
        <v>210</v>
      </c>
      <c r="G250" s="65">
        <v>0</v>
      </c>
      <c r="H250" s="47">
        <v>170</v>
      </c>
      <c r="I250" s="45" t="s">
        <v>111</v>
      </c>
      <c r="J250" s="61">
        <v>24.9</v>
      </c>
      <c r="K250" s="45" t="s">
        <v>94</v>
      </c>
      <c r="L250" s="73">
        <v>32</v>
      </c>
      <c r="M250" s="69">
        <v>1.7</v>
      </c>
      <c r="N250" s="47">
        <v>50</v>
      </c>
      <c r="O250" s="45" t="s">
        <v>60</v>
      </c>
      <c r="P250" s="47">
        <v>10123</v>
      </c>
      <c r="Q250" s="45" t="s">
        <v>1012</v>
      </c>
      <c r="R250" s="47">
        <v>10096</v>
      </c>
      <c r="S250" s="45" t="s">
        <v>102</v>
      </c>
      <c r="T250" s="48">
        <v>78</v>
      </c>
      <c r="U250" s="48">
        <v>87</v>
      </c>
      <c r="V250" s="45" t="s">
        <v>51</v>
      </c>
      <c r="W250" s="48">
        <v>67</v>
      </c>
      <c r="X250" s="45" t="s">
        <v>135</v>
      </c>
      <c r="Y250" s="78">
        <f t="shared" si="22"/>
        <v>0.16999999999999998</v>
      </c>
      <c r="Z250" s="78">
        <f t="shared" si="23"/>
        <v>0</v>
      </c>
      <c r="AA250" s="78">
        <f t="shared" si="24"/>
        <v>2.4899999999999998</v>
      </c>
      <c r="AB250" s="77">
        <f t="shared" si="25"/>
        <v>320</v>
      </c>
    </row>
    <row r="251" spans="1:28" x14ac:dyDescent="0.3">
      <c r="A251" s="49">
        <v>41889</v>
      </c>
      <c r="B251" s="45" t="s">
        <v>1255</v>
      </c>
      <c r="C251" s="45" t="s">
        <v>1256</v>
      </c>
      <c r="D251" s="45" t="s">
        <v>47</v>
      </c>
      <c r="E251" s="48">
        <v>10</v>
      </c>
      <c r="F251" s="47">
        <v>213</v>
      </c>
      <c r="G251" s="65">
        <v>6.2</v>
      </c>
      <c r="H251" s="47">
        <v>178</v>
      </c>
      <c r="I251" s="45" t="s">
        <v>123</v>
      </c>
      <c r="J251" s="61">
        <v>24.8</v>
      </c>
      <c r="K251" s="45" t="s">
        <v>179</v>
      </c>
      <c r="L251" s="73">
        <v>31</v>
      </c>
      <c r="M251" s="69">
        <v>1.1000000000000001</v>
      </c>
      <c r="N251" s="47">
        <v>50</v>
      </c>
      <c r="O251" s="45" t="s">
        <v>52</v>
      </c>
      <c r="P251" s="47">
        <v>10119</v>
      </c>
      <c r="Q251" s="48">
        <v>23</v>
      </c>
      <c r="R251" s="47">
        <v>10075</v>
      </c>
      <c r="S251" s="48">
        <v>13</v>
      </c>
      <c r="T251" s="48">
        <v>83</v>
      </c>
      <c r="U251" s="48">
        <v>88</v>
      </c>
      <c r="V251" s="45" t="s">
        <v>51</v>
      </c>
      <c r="W251" s="48">
        <v>72</v>
      </c>
      <c r="X251" s="45" t="s">
        <v>188</v>
      </c>
      <c r="Y251" s="78">
        <f t="shared" si="22"/>
        <v>0.11000000000000001</v>
      </c>
      <c r="Z251" s="78">
        <f t="shared" si="23"/>
        <v>0.62</v>
      </c>
      <c r="AA251" s="78">
        <f t="shared" si="24"/>
        <v>2.48</v>
      </c>
      <c r="AB251" s="77">
        <f t="shared" si="25"/>
        <v>310</v>
      </c>
    </row>
    <row r="252" spans="1:28" x14ac:dyDescent="0.3">
      <c r="A252" s="49">
        <v>41890</v>
      </c>
      <c r="B252" s="45" t="s">
        <v>1255</v>
      </c>
      <c r="C252" s="45" t="s">
        <v>1256</v>
      </c>
      <c r="D252" s="45" t="s">
        <v>47</v>
      </c>
      <c r="E252" s="48">
        <v>10</v>
      </c>
      <c r="F252" s="47">
        <v>208</v>
      </c>
      <c r="G252" s="65">
        <v>0</v>
      </c>
      <c r="H252" s="47">
        <v>176</v>
      </c>
      <c r="I252" s="45" t="s">
        <v>123</v>
      </c>
      <c r="J252" s="61">
        <v>24.1</v>
      </c>
      <c r="K252" s="45" t="s">
        <v>89</v>
      </c>
      <c r="L252" s="73">
        <v>11</v>
      </c>
      <c r="M252" s="69">
        <v>2.8</v>
      </c>
      <c r="N252" s="47">
        <v>64</v>
      </c>
      <c r="O252" s="45" t="s">
        <v>342</v>
      </c>
      <c r="P252" s="47">
        <v>10160</v>
      </c>
      <c r="Q252" s="48">
        <v>21</v>
      </c>
      <c r="R252" s="47">
        <v>10114</v>
      </c>
      <c r="S252" s="45" t="s">
        <v>263</v>
      </c>
      <c r="T252" s="48">
        <v>83</v>
      </c>
      <c r="U252" s="48">
        <v>89</v>
      </c>
      <c r="V252" s="45" t="s">
        <v>51</v>
      </c>
      <c r="W252" s="48">
        <v>74</v>
      </c>
      <c r="X252" s="45" t="s">
        <v>146</v>
      </c>
      <c r="Y252" s="78">
        <f t="shared" si="22"/>
        <v>0.27999999999999997</v>
      </c>
      <c r="Z252" s="78">
        <f t="shared" si="23"/>
        <v>0</v>
      </c>
      <c r="AA252" s="78">
        <f t="shared" si="24"/>
        <v>2.41</v>
      </c>
      <c r="AB252" s="77">
        <f t="shared" si="25"/>
        <v>110</v>
      </c>
    </row>
    <row r="253" spans="1:28" x14ac:dyDescent="0.3">
      <c r="A253" s="49">
        <v>41891</v>
      </c>
      <c r="B253" s="45" t="s">
        <v>1255</v>
      </c>
      <c r="C253" s="45" t="s">
        <v>1256</v>
      </c>
      <c r="D253" s="45" t="s">
        <v>47</v>
      </c>
      <c r="E253" s="48">
        <v>10</v>
      </c>
      <c r="F253" s="47">
        <v>210</v>
      </c>
      <c r="G253" s="65">
        <v>0</v>
      </c>
      <c r="H253" s="47">
        <v>170</v>
      </c>
      <c r="I253" s="45" t="s">
        <v>120</v>
      </c>
      <c r="J253" s="61">
        <v>24.9</v>
      </c>
      <c r="K253" s="45" t="s">
        <v>215</v>
      </c>
      <c r="L253" s="73">
        <v>0</v>
      </c>
      <c r="M253" s="69">
        <v>2.5</v>
      </c>
      <c r="N253" s="47">
        <v>64</v>
      </c>
      <c r="O253" s="45" t="s">
        <v>769</v>
      </c>
      <c r="P253" s="47">
        <v>10158</v>
      </c>
      <c r="Q253" s="45" t="s">
        <v>289</v>
      </c>
      <c r="R253" s="47">
        <v>10135</v>
      </c>
      <c r="S253" s="48">
        <v>24</v>
      </c>
      <c r="T253" s="48">
        <v>82</v>
      </c>
      <c r="U253" s="48">
        <v>90</v>
      </c>
      <c r="V253" s="45" t="s">
        <v>159</v>
      </c>
      <c r="W253" s="48">
        <v>70</v>
      </c>
      <c r="X253" s="45" t="s">
        <v>81</v>
      </c>
      <c r="Y253" s="78">
        <f t="shared" si="22"/>
        <v>0.25</v>
      </c>
      <c r="Z253" s="78">
        <f t="shared" si="23"/>
        <v>0</v>
      </c>
      <c r="AA253" s="78">
        <f t="shared" si="24"/>
        <v>2.4899999999999998</v>
      </c>
      <c r="AB253" s="77">
        <f t="shared" si="25"/>
        <v>0</v>
      </c>
    </row>
    <row r="254" spans="1:28" x14ac:dyDescent="0.3">
      <c r="A254" s="49">
        <v>41892</v>
      </c>
      <c r="B254" s="45" t="s">
        <v>1255</v>
      </c>
      <c r="C254" s="45" t="s">
        <v>1256</v>
      </c>
      <c r="D254" s="45" t="s">
        <v>47</v>
      </c>
      <c r="E254" s="48">
        <v>10</v>
      </c>
      <c r="F254" s="47">
        <v>220</v>
      </c>
      <c r="G254" s="65">
        <v>3</v>
      </c>
      <c r="H254" s="47">
        <v>196</v>
      </c>
      <c r="I254" s="45" t="s">
        <v>120</v>
      </c>
      <c r="J254" s="61">
        <v>24.3</v>
      </c>
      <c r="K254" s="45" t="s">
        <v>158</v>
      </c>
      <c r="L254" s="73">
        <v>31</v>
      </c>
      <c r="M254" s="69">
        <v>1.4</v>
      </c>
      <c r="N254" s="47">
        <v>44</v>
      </c>
      <c r="O254" s="45" t="s">
        <v>352</v>
      </c>
      <c r="P254" s="47">
        <v>10135</v>
      </c>
      <c r="Q254" s="45" t="s">
        <v>1012</v>
      </c>
      <c r="R254" s="47">
        <v>10092</v>
      </c>
      <c r="S254" s="48">
        <v>16</v>
      </c>
      <c r="T254" s="48">
        <v>82</v>
      </c>
      <c r="U254" s="48">
        <v>88</v>
      </c>
      <c r="V254" s="45" t="s">
        <v>51</v>
      </c>
      <c r="W254" s="48">
        <v>75</v>
      </c>
      <c r="X254" s="45" t="s">
        <v>113</v>
      </c>
      <c r="Y254" s="78">
        <f t="shared" si="22"/>
        <v>0.13999999999999999</v>
      </c>
      <c r="Z254" s="78">
        <f t="shared" si="23"/>
        <v>0.3</v>
      </c>
      <c r="AA254" s="78">
        <f t="shared" si="24"/>
        <v>2.4300000000000002</v>
      </c>
      <c r="AB254" s="77">
        <f t="shared" si="25"/>
        <v>310</v>
      </c>
    </row>
    <row r="255" spans="1:28" x14ac:dyDescent="0.3">
      <c r="A255" s="49">
        <v>41893</v>
      </c>
      <c r="B255" s="45" t="s">
        <v>1255</v>
      </c>
      <c r="C255" s="45" t="s">
        <v>1256</v>
      </c>
      <c r="D255" s="45" t="s">
        <v>47</v>
      </c>
      <c r="E255" s="48">
        <v>10</v>
      </c>
      <c r="F255" s="47">
        <v>214</v>
      </c>
      <c r="G255" s="65">
        <v>0.2</v>
      </c>
      <c r="H255" s="47">
        <v>189</v>
      </c>
      <c r="I255" s="45" t="s">
        <v>75</v>
      </c>
      <c r="J255" s="61">
        <v>23.9</v>
      </c>
      <c r="K255" s="45" t="s">
        <v>250</v>
      </c>
      <c r="L255" s="73">
        <v>32</v>
      </c>
      <c r="M255" s="69">
        <v>1.1000000000000001</v>
      </c>
      <c r="N255" s="47">
        <v>64</v>
      </c>
      <c r="O255" s="45" t="s">
        <v>277</v>
      </c>
      <c r="P255" s="47">
        <v>10142</v>
      </c>
      <c r="Q255" s="45" t="s">
        <v>51</v>
      </c>
      <c r="R255" s="47">
        <v>10107</v>
      </c>
      <c r="S255" s="45" t="s">
        <v>84</v>
      </c>
      <c r="T255" s="48">
        <v>83</v>
      </c>
      <c r="U255" s="48">
        <v>89</v>
      </c>
      <c r="V255" s="45" t="s">
        <v>51</v>
      </c>
      <c r="W255" s="48">
        <v>74</v>
      </c>
      <c r="X255" s="45" t="s">
        <v>250</v>
      </c>
      <c r="Y255" s="78">
        <f t="shared" si="22"/>
        <v>0.11000000000000001</v>
      </c>
      <c r="Z255" s="78">
        <f t="shared" si="23"/>
        <v>0.02</v>
      </c>
      <c r="AA255" s="78">
        <f t="shared" si="24"/>
        <v>2.3899999999999997</v>
      </c>
      <c r="AB255" s="77">
        <f t="shared" si="25"/>
        <v>320</v>
      </c>
    </row>
    <row r="256" spans="1:28" x14ac:dyDescent="0.3">
      <c r="A256" s="49">
        <v>41894</v>
      </c>
      <c r="B256" s="45" t="s">
        <v>1255</v>
      </c>
      <c r="C256" s="45" t="s">
        <v>1256</v>
      </c>
      <c r="D256" s="45" t="s">
        <v>47</v>
      </c>
      <c r="E256" s="48">
        <v>10</v>
      </c>
      <c r="F256" s="47">
        <v>214</v>
      </c>
      <c r="G256" s="65">
        <v>0</v>
      </c>
      <c r="H256" s="47">
        <v>186</v>
      </c>
      <c r="I256" s="45" t="s">
        <v>537</v>
      </c>
      <c r="J256" s="61">
        <v>24.3</v>
      </c>
      <c r="K256" s="45" t="s">
        <v>215</v>
      </c>
      <c r="L256" s="73">
        <v>12</v>
      </c>
      <c r="M256" s="69">
        <v>3.1</v>
      </c>
      <c r="N256" s="47">
        <v>69</v>
      </c>
      <c r="O256" s="45" t="s">
        <v>355</v>
      </c>
      <c r="P256" s="47">
        <v>10162</v>
      </c>
      <c r="Q256" s="48">
        <v>22</v>
      </c>
      <c r="R256" s="47">
        <v>10131</v>
      </c>
      <c r="S256" s="45" t="s">
        <v>116</v>
      </c>
      <c r="T256" s="48">
        <v>81</v>
      </c>
      <c r="U256" s="48">
        <v>90</v>
      </c>
      <c r="V256" s="45" t="s">
        <v>232</v>
      </c>
      <c r="W256" s="48">
        <v>74</v>
      </c>
      <c r="X256" s="45" t="s">
        <v>51</v>
      </c>
      <c r="Y256" s="78">
        <f t="shared" si="22"/>
        <v>0.31</v>
      </c>
      <c r="Z256" s="78">
        <f t="shared" si="23"/>
        <v>0</v>
      </c>
      <c r="AA256" s="78">
        <f t="shared" si="24"/>
        <v>2.4300000000000002</v>
      </c>
      <c r="AB256" s="77">
        <f t="shared" si="25"/>
        <v>120</v>
      </c>
    </row>
    <row r="257" spans="1:28" x14ac:dyDescent="0.3">
      <c r="A257" s="49">
        <v>41895</v>
      </c>
      <c r="B257" s="45" t="s">
        <v>1255</v>
      </c>
      <c r="C257" s="45" t="s">
        <v>1256</v>
      </c>
      <c r="D257" s="45" t="s">
        <v>47</v>
      </c>
      <c r="E257" s="48">
        <v>10</v>
      </c>
      <c r="F257" s="47">
        <v>203</v>
      </c>
      <c r="G257" s="65">
        <v>0</v>
      </c>
      <c r="H257" s="47">
        <v>174</v>
      </c>
      <c r="I257" s="45" t="s">
        <v>123</v>
      </c>
      <c r="J257" s="61">
        <v>23.2</v>
      </c>
      <c r="K257" s="45" t="s">
        <v>94</v>
      </c>
      <c r="L257" s="73">
        <v>10</v>
      </c>
      <c r="M257" s="69">
        <v>0</v>
      </c>
      <c r="N257" s="47">
        <v>64</v>
      </c>
      <c r="O257" s="45" t="s">
        <v>164</v>
      </c>
      <c r="P257" s="47">
        <v>10164</v>
      </c>
      <c r="Q257" s="48">
        <v>21</v>
      </c>
      <c r="R257" s="47">
        <v>10142</v>
      </c>
      <c r="S257" s="48">
        <v>24</v>
      </c>
      <c r="T257" s="48">
        <v>81</v>
      </c>
      <c r="U257" s="48">
        <v>88</v>
      </c>
      <c r="V257" s="45" t="s">
        <v>120</v>
      </c>
      <c r="W257" s="48">
        <v>70</v>
      </c>
      <c r="X257" s="45" t="s">
        <v>352</v>
      </c>
      <c r="Y257" s="78">
        <f t="shared" si="22"/>
        <v>0</v>
      </c>
      <c r="Z257" s="78">
        <f t="shared" si="23"/>
        <v>0</v>
      </c>
      <c r="AA257" s="78">
        <f t="shared" si="24"/>
        <v>2.3199999999999998</v>
      </c>
      <c r="AB257" s="77">
        <f t="shared" si="25"/>
        <v>100</v>
      </c>
    </row>
    <row r="258" spans="1:28" x14ac:dyDescent="0.3">
      <c r="A258" s="49">
        <v>41896</v>
      </c>
      <c r="B258" s="45" t="s">
        <v>1255</v>
      </c>
      <c r="C258" s="45" t="s">
        <v>1256</v>
      </c>
      <c r="D258" s="45" t="s">
        <v>47</v>
      </c>
      <c r="E258" s="48">
        <v>10</v>
      </c>
      <c r="F258" s="47">
        <v>192</v>
      </c>
      <c r="G258" s="65">
        <v>4.5999999999999996</v>
      </c>
      <c r="H258" s="47">
        <v>155</v>
      </c>
      <c r="I258" s="45" t="s">
        <v>229</v>
      </c>
      <c r="J258" s="61">
        <v>22.9</v>
      </c>
      <c r="K258" s="45" t="s">
        <v>91</v>
      </c>
      <c r="L258" s="73">
        <v>34</v>
      </c>
      <c r="M258" s="69">
        <v>2.2000000000000002</v>
      </c>
      <c r="N258" s="47">
        <v>83</v>
      </c>
      <c r="O258" s="45" t="s">
        <v>139</v>
      </c>
      <c r="P258" s="47">
        <v>10143</v>
      </c>
      <c r="Q258" s="45" t="s">
        <v>1012</v>
      </c>
      <c r="R258" s="47">
        <v>10106</v>
      </c>
      <c r="S258" s="48">
        <v>15</v>
      </c>
      <c r="T258" s="48">
        <v>80</v>
      </c>
      <c r="U258" s="48">
        <v>86</v>
      </c>
      <c r="V258" s="45" t="s">
        <v>159</v>
      </c>
      <c r="W258" s="48">
        <v>71</v>
      </c>
      <c r="X258" s="45" t="s">
        <v>264</v>
      </c>
      <c r="Y258" s="78">
        <f t="shared" si="22"/>
        <v>0.22000000000000003</v>
      </c>
      <c r="Z258" s="78">
        <f t="shared" si="23"/>
        <v>0.45999999999999996</v>
      </c>
      <c r="AA258" s="78">
        <f t="shared" si="24"/>
        <v>2.29</v>
      </c>
      <c r="AB258" s="77">
        <f t="shared" si="25"/>
        <v>340</v>
      </c>
    </row>
    <row r="259" spans="1:28" x14ac:dyDescent="0.3">
      <c r="A259" s="49">
        <v>41897</v>
      </c>
      <c r="B259" s="45" t="s">
        <v>1255</v>
      </c>
      <c r="C259" s="45" t="s">
        <v>1256</v>
      </c>
      <c r="D259" s="45" t="s">
        <v>47</v>
      </c>
      <c r="E259" s="48">
        <v>10</v>
      </c>
      <c r="F259" s="47">
        <v>198</v>
      </c>
      <c r="G259" s="65">
        <v>0</v>
      </c>
      <c r="H259" s="47">
        <v>153</v>
      </c>
      <c r="I259" s="45" t="s">
        <v>66</v>
      </c>
      <c r="J259" s="61">
        <v>24.2</v>
      </c>
      <c r="K259" s="45" t="s">
        <v>158</v>
      </c>
      <c r="L259" s="73">
        <v>26</v>
      </c>
      <c r="M259" s="69">
        <v>1.9</v>
      </c>
      <c r="N259" s="47">
        <v>50</v>
      </c>
      <c r="O259" s="45" t="s">
        <v>162</v>
      </c>
      <c r="P259" s="47">
        <v>10114</v>
      </c>
      <c r="Q259" s="45" t="s">
        <v>51</v>
      </c>
      <c r="R259" s="47">
        <v>10081</v>
      </c>
      <c r="S259" s="48">
        <v>24</v>
      </c>
      <c r="T259" s="48">
        <v>76</v>
      </c>
      <c r="U259" s="48">
        <v>85</v>
      </c>
      <c r="V259" s="45" t="s">
        <v>195</v>
      </c>
      <c r="W259" s="48">
        <v>65</v>
      </c>
      <c r="X259" s="45" t="s">
        <v>206</v>
      </c>
      <c r="Y259" s="78">
        <f t="shared" ref="Y259:Y322" si="26">M259/$AE$17</f>
        <v>0.19</v>
      </c>
      <c r="Z259" s="78">
        <f t="shared" ref="Z259:Z322" si="27">G259/$AE$17</f>
        <v>0</v>
      </c>
      <c r="AA259" s="78">
        <f t="shared" ref="AA259:AA322" si="28">J259/$AE$17</f>
        <v>2.42</v>
      </c>
      <c r="AB259" s="77">
        <f t="shared" ref="AB259:AB322" si="29">L259*$AE$17</f>
        <v>260</v>
      </c>
    </row>
    <row r="260" spans="1:28" x14ac:dyDescent="0.3">
      <c r="A260" s="49">
        <v>41898</v>
      </c>
      <c r="B260" s="45" t="s">
        <v>1255</v>
      </c>
      <c r="C260" s="45" t="s">
        <v>1256</v>
      </c>
      <c r="D260" s="45" t="s">
        <v>47</v>
      </c>
      <c r="E260" s="48">
        <v>10</v>
      </c>
      <c r="F260" s="47">
        <v>218</v>
      </c>
      <c r="G260" s="65">
        <v>0</v>
      </c>
      <c r="H260" s="47">
        <v>176</v>
      </c>
      <c r="I260" s="45" t="s">
        <v>650</v>
      </c>
      <c r="J260" s="61">
        <v>26.1</v>
      </c>
      <c r="K260" s="45" t="s">
        <v>52</v>
      </c>
      <c r="L260" s="73">
        <v>10</v>
      </c>
      <c r="M260" s="69">
        <v>1.9</v>
      </c>
      <c r="N260" s="47">
        <v>75</v>
      </c>
      <c r="O260" s="45" t="s">
        <v>370</v>
      </c>
      <c r="P260" s="47">
        <v>10081</v>
      </c>
      <c r="Q260" s="45" t="s">
        <v>1012</v>
      </c>
      <c r="R260" s="47">
        <v>9990</v>
      </c>
      <c r="S260" s="45" t="s">
        <v>51</v>
      </c>
      <c r="T260" s="48">
        <v>66</v>
      </c>
      <c r="U260" s="48">
        <v>78</v>
      </c>
      <c r="V260" s="45" t="s">
        <v>120</v>
      </c>
      <c r="W260" s="48">
        <v>51</v>
      </c>
      <c r="X260" s="45" t="s">
        <v>146</v>
      </c>
      <c r="Y260" s="78">
        <f t="shared" si="26"/>
        <v>0.19</v>
      </c>
      <c r="Z260" s="78">
        <f t="shared" si="27"/>
        <v>0</v>
      </c>
      <c r="AA260" s="78">
        <f t="shared" si="28"/>
        <v>2.6100000000000003</v>
      </c>
      <c r="AB260" s="77">
        <f t="shared" si="29"/>
        <v>100</v>
      </c>
    </row>
    <row r="261" spans="1:28" x14ac:dyDescent="0.3">
      <c r="A261" s="49">
        <v>41899</v>
      </c>
      <c r="B261" s="45" t="s">
        <v>1255</v>
      </c>
      <c r="C261" s="45" t="s">
        <v>1256</v>
      </c>
      <c r="D261" s="45" t="s">
        <v>47</v>
      </c>
      <c r="E261" s="48">
        <v>10</v>
      </c>
      <c r="F261" s="47">
        <v>234</v>
      </c>
      <c r="G261" s="65">
        <v>0</v>
      </c>
      <c r="H261" s="47">
        <v>196</v>
      </c>
      <c r="I261" s="45" t="s">
        <v>100</v>
      </c>
      <c r="J261" s="61">
        <v>27.3</v>
      </c>
      <c r="K261" s="45" t="s">
        <v>81</v>
      </c>
      <c r="L261" s="73">
        <v>32</v>
      </c>
      <c r="M261" s="69">
        <v>2.5</v>
      </c>
      <c r="N261" s="47">
        <v>117</v>
      </c>
      <c r="O261" s="45" t="s">
        <v>189</v>
      </c>
      <c r="P261" s="47">
        <v>10030</v>
      </c>
      <c r="Q261" s="48">
        <v>22</v>
      </c>
      <c r="R261" s="47">
        <v>9979</v>
      </c>
      <c r="S261" s="45" t="s">
        <v>102</v>
      </c>
      <c r="T261" s="48">
        <v>56</v>
      </c>
      <c r="U261" s="48">
        <v>70</v>
      </c>
      <c r="V261" s="45" t="s">
        <v>100</v>
      </c>
      <c r="W261" s="48">
        <v>39</v>
      </c>
      <c r="X261" s="45" t="s">
        <v>264</v>
      </c>
      <c r="Y261" s="78">
        <f t="shared" si="26"/>
        <v>0.25</v>
      </c>
      <c r="Z261" s="78">
        <f t="shared" si="27"/>
        <v>0</v>
      </c>
      <c r="AA261" s="78">
        <f t="shared" si="28"/>
        <v>2.73</v>
      </c>
      <c r="AB261" s="77">
        <f t="shared" si="29"/>
        <v>320</v>
      </c>
    </row>
    <row r="262" spans="1:28" x14ac:dyDescent="0.3">
      <c r="A262" s="49">
        <v>41900</v>
      </c>
      <c r="B262" s="45" t="s">
        <v>1255</v>
      </c>
      <c r="C262" s="45" t="s">
        <v>1256</v>
      </c>
      <c r="D262" s="45" t="s">
        <v>47</v>
      </c>
      <c r="E262" s="48">
        <v>10</v>
      </c>
      <c r="F262" s="47">
        <v>216</v>
      </c>
      <c r="G262" s="65">
        <v>0</v>
      </c>
      <c r="H262" s="47">
        <v>171</v>
      </c>
      <c r="I262" s="45" t="s">
        <v>123</v>
      </c>
      <c r="J262" s="61">
        <v>26.1</v>
      </c>
      <c r="K262" s="45" t="s">
        <v>121</v>
      </c>
      <c r="L262" s="73">
        <v>0</v>
      </c>
      <c r="M262" s="69">
        <v>1.9</v>
      </c>
      <c r="N262" s="47">
        <v>58</v>
      </c>
      <c r="O262" s="45" t="s">
        <v>51</v>
      </c>
      <c r="P262" s="47">
        <v>10037</v>
      </c>
      <c r="Q262" s="48">
        <v>22</v>
      </c>
      <c r="R262" s="47">
        <v>10016</v>
      </c>
      <c r="S262" s="45" t="s">
        <v>51</v>
      </c>
      <c r="T262" s="48">
        <v>55</v>
      </c>
      <c r="U262" s="48">
        <v>80</v>
      </c>
      <c r="V262" s="45" t="s">
        <v>123</v>
      </c>
      <c r="W262" s="48">
        <v>41</v>
      </c>
      <c r="X262" s="45" t="s">
        <v>129</v>
      </c>
      <c r="Y262" s="78">
        <f t="shared" si="26"/>
        <v>0.19</v>
      </c>
      <c r="Z262" s="78">
        <f t="shared" si="27"/>
        <v>0</v>
      </c>
      <c r="AA262" s="78">
        <f t="shared" si="28"/>
        <v>2.6100000000000003</v>
      </c>
      <c r="AB262" s="77">
        <f t="shared" si="29"/>
        <v>0</v>
      </c>
    </row>
    <row r="263" spans="1:28" x14ac:dyDescent="0.3">
      <c r="A263" s="49">
        <v>41901</v>
      </c>
      <c r="B263" s="45" t="s">
        <v>1255</v>
      </c>
      <c r="C263" s="45" t="s">
        <v>1256</v>
      </c>
      <c r="D263" s="45" t="s">
        <v>47</v>
      </c>
      <c r="E263" s="48">
        <v>10</v>
      </c>
      <c r="F263" s="47">
        <v>218</v>
      </c>
      <c r="G263" s="65">
        <v>0</v>
      </c>
      <c r="H263" s="47">
        <v>177</v>
      </c>
      <c r="I263" s="45" t="s">
        <v>367</v>
      </c>
      <c r="J263" s="61">
        <v>26</v>
      </c>
      <c r="K263" s="45" t="s">
        <v>182</v>
      </c>
      <c r="L263" s="73">
        <v>29</v>
      </c>
      <c r="M263" s="69">
        <v>1.1000000000000001</v>
      </c>
      <c r="N263" s="47">
        <v>78</v>
      </c>
      <c r="O263" s="45" t="s">
        <v>594</v>
      </c>
      <c r="P263" s="47">
        <v>10105</v>
      </c>
      <c r="Q263" s="48">
        <v>24</v>
      </c>
      <c r="R263" s="47">
        <v>10030</v>
      </c>
      <c r="S263" s="45" t="s">
        <v>84</v>
      </c>
      <c r="T263" s="48">
        <v>54</v>
      </c>
      <c r="U263" s="48">
        <v>73</v>
      </c>
      <c r="V263" s="45" t="s">
        <v>100</v>
      </c>
      <c r="W263" s="48">
        <v>44</v>
      </c>
      <c r="X263" s="45" t="s">
        <v>206</v>
      </c>
      <c r="Y263" s="78">
        <f t="shared" si="26"/>
        <v>0.11000000000000001</v>
      </c>
      <c r="Z263" s="78">
        <f t="shared" si="27"/>
        <v>0</v>
      </c>
      <c r="AA263" s="78">
        <f t="shared" si="28"/>
        <v>2.6</v>
      </c>
      <c r="AB263" s="77">
        <f t="shared" si="29"/>
        <v>290</v>
      </c>
    </row>
    <row r="264" spans="1:28" x14ac:dyDescent="0.3">
      <c r="A264" s="49">
        <v>41902</v>
      </c>
      <c r="B264" s="45" t="s">
        <v>1255</v>
      </c>
      <c r="C264" s="45" t="s">
        <v>1256</v>
      </c>
      <c r="D264" s="45" t="s">
        <v>47</v>
      </c>
      <c r="E264" s="48">
        <v>10</v>
      </c>
      <c r="F264" s="47">
        <v>215</v>
      </c>
      <c r="G264" s="65">
        <v>0</v>
      </c>
      <c r="H264" s="47">
        <v>174</v>
      </c>
      <c r="I264" s="45" t="s">
        <v>100</v>
      </c>
      <c r="J264" s="61">
        <v>25.6</v>
      </c>
      <c r="K264" s="45" t="s">
        <v>133</v>
      </c>
      <c r="L264" s="73">
        <v>22</v>
      </c>
      <c r="M264" s="69">
        <v>0.8</v>
      </c>
      <c r="N264" s="47">
        <v>67</v>
      </c>
      <c r="O264" s="45" t="s">
        <v>111</v>
      </c>
      <c r="P264" s="47">
        <v>10184</v>
      </c>
      <c r="Q264" s="48">
        <v>23</v>
      </c>
      <c r="R264" s="47">
        <v>10103</v>
      </c>
      <c r="S264" s="45" t="s">
        <v>263</v>
      </c>
      <c r="T264" s="48">
        <v>67</v>
      </c>
      <c r="U264" s="48">
        <v>75</v>
      </c>
      <c r="V264" s="45" t="s">
        <v>51</v>
      </c>
      <c r="W264" s="48">
        <v>56</v>
      </c>
      <c r="X264" s="45" t="s">
        <v>98</v>
      </c>
      <c r="Y264" s="78">
        <f t="shared" si="26"/>
        <v>0.08</v>
      </c>
      <c r="Z264" s="78">
        <f t="shared" si="27"/>
        <v>0</v>
      </c>
      <c r="AA264" s="78">
        <f t="shared" si="28"/>
        <v>2.56</v>
      </c>
      <c r="AB264" s="77">
        <f t="shared" si="29"/>
        <v>220</v>
      </c>
    </row>
    <row r="265" spans="1:28" x14ac:dyDescent="0.3">
      <c r="A265" s="49">
        <v>41903</v>
      </c>
      <c r="B265" s="45" t="s">
        <v>1255</v>
      </c>
      <c r="C265" s="45" t="s">
        <v>1256</v>
      </c>
      <c r="D265" s="45" t="s">
        <v>47</v>
      </c>
      <c r="E265" s="48">
        <v>10</v>
      </c>
      <c r="F265" s="47">
        <v>208</v>
      </c>
      <c r="G265" s="65">
        <v>7</v>
      </c>
      <c r="H265" s="47">
        <v>162</v>
      </c>
      <c r="I265" s="45" t="s">
        <v>184</v>
      </c>
      <c r="J265" s="61">
        <v>25.4</v>
      </c>
      <c r="K265" s="45" t="s">
        <v>94</v>
      </c>
      <c r="L265" s="73">
        <v>12</v>
      </c>
      <c r="M265" s="69">
        <v>2.2000000000000002</v>
      </c>
      <c r="N265" s="47">
        <v>61</v>
      </c>
      <c r="O265" s="45" t="s">
        <v>369</v>
      </c>
      <c r="P265" s="47">
        <v>10188</v>
      </c>
      <c r="Q265" s="45" t="s">
        <v>289</v>
      </c>
      <c r="R265" s="47">
        <v>10173</v>
      </c>
      <c r="S265" s="45" t="s">
        <v>218</v>
      </c>
      <c r="T265" s="48">
        <v>76</v>
      </c>
      <c r="U265" s="48">
        <v>83</v>
      </c>
      <c r="V265" s="45" t="s">
        <v>103</v>
      </c>
      <c r="W265" s="48">
        <v>63</v>
      </c>
      <c r="X265" s="45" t="s">
        <v>118</v>
      </c>
      <c r="Y265" s="78">
        <f t="shared" si="26"/>
        <v>0.22000000000000003</v>
      </c>
      <c r="Z265" s="78">
        <f t="shared" si="27"/>
        <v>0.7</v>
      </c>
      <c r="AA265" s="78">
        <f t="shared" si="28"/>
        <v>2.54</v>
      </c>
      <c r="AB265" s="77">
        <f t="shared" si="29"/>
        <v>120</v>
      </c>
    </row>
    <row r="266" spans="1:28" x14ac:dyDescent="0.3">
      <c r="A266" s="49">
        <v>41904</v>
      </c>
      <c r="B266" s="45" t="s">
        <v>1255</v>
      </c>
      <c r="C266" s="45" t="s">
        <v>1256</v>
      </c>
      <c r="D266" s="45" t="s">
        <v>47</v>
      </c>
      <c r="E266" s="48">
        <v>10</v>
      </c>
      <c r="F266" s="47">
        <v>183</v>
      </c>
      <c r="G266" s="65">
        <v>120</v>
      </c>
      <c r="H266" s="47">
        <v>169</v>
      </c>
      <c r="I266" s="45" t="s">
        <v>434</v>
      </c>
      <c r="J266" s="61">
        <v>19.7</v>
      </c>
      <c r="K266" s="45" t="s">
        <v>51</v>
      </c>
      <c r="L266" s="73">
        <v>12</v>
      </c>
      <c r="M266" s="69">
        <v>1.4</v>
      </c>
      <c r="N266" s="47">
        <v>81</v>
      </c>
      <c r="O266" s="45" t="s">
        <v>129</v>
      </c>
      <c r="P266" s="47">
        <v>10174</v>
      </c>
      <c r="Q266" s="45" t="s">
        <v>1012</v>
      </c>
      <c r="R266" s="47">
        <v>10147</v>
      </c>
      <c r="S266" s="48">
        <v>15</v>
      </c>
      <c r="T266" s="48">
        <v>87</v>
      </c>
      <c r="U266" s="48">
        <v>91</v>
      </c>
      <c r="V266" s="45" t="s">
        <v>370</v>
      </c>
      <c r="W266" s="48">
        <v>78</v>
      </c>
      <c r="X266" s="45" t="s">
        <v>51</v>
      </c>
      <c r="Y266" s="78">
        <f t="shared" si="26"/>
        <v>0.13999999999999999</v>
      </c>
      <c r="Z266" s="78">
        <f t="shared" si="27"/>
        <v>12</v>
      </c>
      <c r="AA266" s="78">
        <f t="shared" si="28"/>
        <v>1.97</v>
      </c>
      <c r="AB266" s="77">
        <f t="shared" si="29"/>
        <v>120</v>
      </c>
    </row>
    <row r="267" spans="1:28" x14ac:dyDescent="0.3">
      <c r="A267" s="49">
        <v>41905</v>
      </c>
      <c r="B267" s="45" t="s">
        <v>1255</v>
      </c>
      <c r="C267" s="45" t="s">
        <v>1256</v>
      </c>
      <c r="D267" s="45" t="s">
        <v>47</v>
      </c>
      <c r="E267" s="48">
        <v>10</v>
      </c>
      <c r="F267" s="47">
        <v>180</v>
      </c>
      <c r="G267" s="65">
        <v>0.2</v>
      </c>
      <c r="H267" s="47">
        <v>161</v>
      </c>
      <c r="I267" s="45" t="s">
        <v>100</v>
      </c>
      <c r="J267" s="61">
        <v>20</v>
      </c>
      <c r="K267" s="45" t="s">
        <v>61</v>
      </c>
      <c r="L267" s="72" t="s">
        <v>102</v>
      </c>
      <c r="M267" s="69">
        <v>0.8</v>
      </c>
      <c r="N267" s="47">
        <v>44</v>
      </c>
      <c r="O267" s="45" t="s">
        <v>206</v>
      </c>
      <c r="P267" s="47">
        <v>10171</v>
      </c>
      <c r="Q267" s="45" t="s">
        <v>51</v>
      </c>
      <c r="R267" s="47">
        <v>10142</v>
      </c>
      <c r="S267" s="45" t="s">
        <v>218</v>
      </c>
      <c r="T267" s="48">
        <v>79</v>
      </c>
      <c r="U267" s="48">
        <v>90</v>
      </c>
      <c r="V267" s="45" t="s">
        <v>51</v>
      </c>
      <c r="W267" s="48">
        <v>69</v>
      </c>
      <c r="X267" s="45" t="s">
        <v>61</v>
      </c>
      <c r="Y267" s="78">
        <f t="shared" si="26"/>
        <v>0.08</v>
      </c>
      <c r="Z267" s="78">
        <f t="shared" si="27"/>
        <v>0.02</v>
      </c>
      <c r="AA267" s="78">
        <f t="shared" si="28"/>
        <v>2</v>
      </c>
      <c r="AB267" s="77">
        <f t="shared" si="29"/>
        <v>50</v>
      </c>
    </row>
    <row r="268" spans="1:28" x14ac:dyDescent="0.3">
      <c r="A268" s="49">
        <v>41906</v>
      </c>
      <c r="B268" s="45" t="s">
        <v>1255</v>
      </c>
      <c r="C268" s="45" t="s">
        <v>1256</v>
      </c>
      <c r="D268" s="45" t="s">
        <v>47</v>
      </c>
      <c r="E268" s="48">
        <v>10</v>
      </c>
      <c r="F268" s="47">
        <v>178</v>
      </c>
      <c r="G268" s="65">
        <v>0</v>
      </c>
      <c r="H268" s="47">
        <v>151</v>
      </c>
      <c r="I268" s="45" t="s">
        <v>51</v>
      </c>
      <c r="J268" s="61">
        <v>20.399999999999999</v>
      </c>
      <c r="K268" s="45" t="s">
        <v>146</v>
      </c>
      <c r="L268" s="73">
        <v>32</v>
      </c>
      <c r="M268" s="69">
        <v>2.2000000000000002</v>
      </c>
      <c r="N268" s="47">
        <v>67</v>
      </c>
      <c r="O268" s="45" t="s">
        <v>250</v>
      </c>
      <c r="P268" s="47">
        <v>10219</v>
      </c>
      <c r="Q268" s="48">
        <v>22</v>
      </c>
      <c r="R268" s="47">
        <v>10165</v>
      </c>
      <c r="S268" s="45" t="s">
        <v>51</v>
      </c>
      <c r="T268" s="48">
        <v>67</v>
      </c>
      <c r="U268" s="48">
        <v>79</v>
      </c>
      <c r="V268" s="45" t="s">
        <v>51</v>
      </c>
      <c r="W268" s="48">
        <v>53</v>
      </c>
      <c r="X268" s="45" t="s">
        <v>260</v>
      </c>
      <c r="Y268" s="78">
        <f t="shared" si="26"/>
        <v>0.22000000000000003</v>
      </c>
      <c r="Z268" s="78">
        <f t="shared" si="27"/>
        <v>0</v>
      </c>
      <c r="AA268" s="78">
        <f t="shared" si="28"/>
        <v>2.04</v>
      </c>
      <c r="AB268" s="77">
        <f t="shared" si="29"/>
        <v>320</v>
      </c>
    </row>
    <row r="269" spans="1:28" x14ac:dyDescent="0.3">
      <c r="A269" s="49">
        <v>41907</v>
      </c>
      <c r="B269" s="45" t="s">
        <v>1255</v>
      </c>
      <c r="C269" s="45" t="s">
        <v>1256</v>
      </c>
      <c r="D269" s="45" t="s">
        <v>47</v>
      </c>
      <c r="E269" s="48">
        <v>10</v>
      </c>
      <c r="F269" s="47">
        <v>176</v>
      </c>
      <c r="G269" s="65">
        <v>0</v>
      </c>
      <c r="H269" s="47">
        <v>133</v>
      </c>
      <c r="I269" s="45" t="s">
        <v>537</v>
      </c>
      <c r="J269" s="61">
        <v>21.8</v>
      </c>
      <c r="K269" s="45" t="s">
        <v>91</v>
      </c>
      <c r="L269" s="73">
        <v>10</v>
      </c>
      <c r="M269" s="69">
        <v>2.8</v>
      </c>
      <c r="N269" s="47">
        <v>75</v>
      </c>
      <c r="O269" s="45" t="s">
        <v>99</v>
      </c>
      <c r="P269" s="47">
        <v>10224</v>
      </c>
      <c r="Q269" s="45" t="s">
        <v>289</v>
      </c>
      <c r="R269" s="47">
        <v>10209</v>
      </c>
      <c r="S269" s="45" t="s">
        <v>116</v>
      </c>
      <c r="T269" s="48">
        <v>71</v>
      </c>
      <c r="U269" s="48">
        <v>81</v>
      </c>
      <c r="V269" s="45" t="s">
        <v>147</v>
      </c>
      <c r="W269" s="48">
        <v>62</v>
      </c>
      <c r="X269" s="45" t="s">
        <v>50</v>
      </c>
      <c r="Y269" s="78">
        <f t="shared" si="26"/>
        <v>0.27999999999999997</v>
      </c>
      <c r="Z269" s="78">
        <f t="shared" si="27"/>
        <v>0</v>
      </c>
      <c r="AA269" s="78">
        <f t="shared" si="28"/>
        <v>2.1800000000000002</v>
      </c>
      <c r="AB269" s="77">
        <f t="shared" si="29"/>
        <v>100</v>
      </c>
    </row>
    <row r="270" spans="1:28" x14ac:dyDescent="0.3">
      <c r="A270" s="49">
        <v>41908</v>
      </c>
      <c r="B270" s="45" t="s">
        <v>1255</v>
      </c>
      <c r="C270" s="45" t="s">
        <v>1256</v>
      </c>
      <c r="D270" s="45" t="s">
        <v>47</v>
      </c>
      <c r="E270" s="48">
        <v>10</v>
      </c>
      <c r="F270" s="47">
        <v>168</v>
      </c>
      <c r="G270" s="65">
        <v>0</v>
      </c>
      <c r="H270" s="47">
        <v>122</v>
      </c>
      <c r="I270" s="45" t="s">
        <v>229</v>
      </c>
      <c r="J270" s="61">
        <v>21.4</v>
      </c>
      <c r="K270" s="45" t="s">
        <v>215</v>
      </c>
      <c r="L270" s="73">
        <v>11</v>
      </c>
      <c r="M270" s="69">
        <v>2.8</v>
      </c>
      <c r="N270" s="47">
        <v>78</v>
      </c>
      <c r="O270" s="45" t="s">
        <v>201</v>
      </c>
      <c r="P270" s="47">
        <v>10234</v>
      </c>
      <c r="Q270" s="45" t="s">
        <v>51</v>
      </c>
      <c r="R270" s="47">
        <v>10210</v>
      </c>
      <c r="S270" s="45" t="s">
        <v>51</v>
      </c>
      <c r="T270" s="48">
        <v>73</v>
      </c>
      <c r="U270" s="48">
        <v>83</v>
      </c>
      <c r="V270" s="45" t="s">
        <v>51</v>
      </c>
      <c r="W270" s="48">
        <v>61</v>
      </c>
      <c r="X270" s="45" t="s">
        <v>188</v>
      </c>
      <c r="Y270" s="78">
        <f t="shared" si="26"/>
        <v>0.27999999999999997</v>
      </c>
      <c r="Z270" s="78">
        <f t="shared" si="27"/>
        <v>0</v>
      </c>
      <c r="AA270" s="78">
        <f t="shared" si="28"/>
        <v>2.1399999999999997</v>
      </c>
      <c r="AB270" s="77">
        <f t="shared" si="29"/>
        <v>110</v>
      </c>
    </row>
    <row r="271" spans="1:28" x14ac:dyDescent="0.3">
      <c r="A271" s="49">
        <v>41909</v>
      </c>
      <c r="B271" s="45" t="s">
        <v>1255</v>
      </c>
      <c r="C271" s="45" t="s">
        <v>1256</v>
      </c>
      <c r="D271" s="45" t="s">
        <v>47</v>
      </c>
      <c r="E271" s="48">
        <v>10</v>
      </c>
      <c r="F271" s="47">
        <v>177</v>
      </c>
      <c r="G271" s="65">
        <v>1.6</v>
      </c>
      <c r="H271" s="47">
        <v>137</v>
      </c>
      <c r="I271" s="45" t="s">
        <v>537</v>
      </c>
      <c r="J271" s="61">
        <v>21.7</v>
      </c>
      <c r="K271" s="45" t="s">
        <v>213</v>
      </c>
      <c r="L271" s="73">
        <v>23</v>
      </c>
      <c r="M271" s="69">
        <v>1.1000000000000001</v>
      </c>
      <c r="N271" s="47">
        <v>39</v>
      </c>
      <c r="O271" s="45" t="s">
        <v>51</v>
      </c>
      <c r="P271" s="47">
        <v>10210</v>
      </c>
      <c r="Q271" s="45" t="s">
        <v>1012</v>
      </c>
      <c r="R271" s="47">
        <v>10168</v>
      </c>
      <c r="S271" s="48">
        <v>24</v>
      </c>
      <c r="T271" s="48">
        <v>76</v>
      </c>
      <c r="U271" s="48">
        <v>87</v>
      </c>
      <c r="V271" s="45" t="s">
        <v>232</v>
      </c>
      <c r="W271" s="48">
        <v>64</v>
      </c>
      <c r="X271" s="45" t="s">
        <v>52</v>
      </c>
      <c r="Y271" s="78">
        <f t="shared" si="26"/>
        <v>0.11000000000000001</v>
      </c>
      <c r="Z271" s="78">
        <f t="shared" si="27"/>
        <v>0.16</v>
      </c>
      <c r="AA271" s="78">
        <f t="shared" si="28"/>
        <v>2.17</v>
      </c>
      <c r="AB271" s="77">
        <f t="shared" si="29"/>
        <v>230</v>
      </c>
    </row>
    <row r="272" spans="1:28" x14ac:dyDescent="0.3">
      <c r="A272" s="49">
        <v>41910</v>
      </c>
      <c r="B272" s="45" t="s">
        <v>1255</v>
      </c>
      <c r="C272" s="45" t="s">
        <v>1256</v>
      </c>
      <c r="D272" s="45" t="s">
        <v>47</v>
      </c>
      <c r="E272" s="48">
        <v>10</v>
      </c>
      <c r="F272" s="47">
        <v>194</v>
      </c>
      <c r="G272" s="65">
        <v>6.2</v>
      </c>
      <c r="H272" s="47">
        <v>163</v>
      </c>
      <c r="I272" s="45" t="s">
        <v>100</v>
      </c>
      <c r="J272" s="61">
        <v>22.6</v>
      </c>
      <c r="K272" s="45" t="s">
        <v>50</v>
      </c>
      <c r="L272" s="73">
        <v>24</v>
      </c>
      <c r="M272" s="69">
        <v>1.1000000000000001</v>
      </c>
      <c r="N272" s="47">
        <v>53</v>
      </c>
      <c r="O272" s="45" t="s">
        <v>644</v>
      </c>
      <c r="P272" s="47">
        <v>10204</v>
      </c>
      <c r="Q272" s="48">
        <v>21</v>
      </c>
      <c r="R272" s="47">
        <v>10166</v>
      </c>
      <c r="S272" s="45" t="s">
        <v>84</v>
      </c>
      <c r="T272" s="48">
        <v>81</v>
      </c>
      <c r="U272" s="48">
        <v>88</v>
      </c>
      <c r="V272" s="45" t="s">
        <v>51</v>
      </c>
      <c r="W272" s="48">
        <v>69</v>
      </c>
      <c r="X272" s="45" t="s">
        <v>135</v>
      </c>
      <c r="Y272" s="78">
        <f t="shared" si="26"/>
        <v>0.11000000000000001</v>
      </c>
      <c r="Z272" s="78">
        <f t="shared" si="27"/>
        <v>0.62</v>
      </c>
      <c r="AA272" s="78">
        <f t="shared" si="28"/>
        <v>2.2600000000000002</v>
      </c>
      <c r="AB272" s="77">
        <f t="shared" si="29"/>
        <v>240</v>
      </c>
    </row>
    <row r="273" spans="1:28" x14ac:dyDescent="0.3">
      <c r="A273" s="49">
        <v>41911</v>
      </c>
      <c r="B273" s="45" t="s">
        <v>1255</v>
      </c>
      <c r="C273" s="45" t="s">
        <v>1256</v>
      </c>
      <c r="D273" s="45" t="s">
        <v>47</v>
      </c>
      <c r="E273" s="48">
        <v>10</v>
      </c>
      <c r="F273" s="47">
        <v>178</v>
      </c>
      <c r="G273" s="65">
        <v>0</v>
      </c>
      <c r="H273" s="47">
        <v>144</v>
      </c>
      <c r="I273" s="45" t="s">
        <v>210</v>
      </c>
      <c r="J273" s="61">
        <v>21.3</v>
      </c>
      <c r="K273" s="45" t="s">
        <v>121</v>
      </c>
      <c r="L273" s="73">
        <v>31</v>
      </c>
      <c r="M273" s="69">
        <v>1.7</v>
      </c>
      <c r="N273" s="47">
        <v>61</v>
      </c>
      <c r="O273" s="45" t="s">
        <v>352</v>
      </c>
      <c r="P273" s="47">
        <v>10245</v>
      </c>
      <c r="Q273" s="48">
        <v>23</v>
      </c>
      <c r="R273" s="47">
        <v>10199</v>
      </c>
      <c r="S273" s="45" t="s">
        <v>218</v>
      </c>
      <c r="T273" s="48">
        <v>80</v>
      </c>
      <c r="U273" s="48">
        <v>90</v>
      </c>
      <c r="V273" s="45" t="s">
        <v>103</v>
      </c>
      <c r="W273" s="48">
        <v>73</v>
      </c>
      <c r="X273" s="45" t="s">
        <v>51</v>
      </c>
      <c r="Y273" s="78">
        <f t="shared" si="26"/>
        <v>0.16999999999999998</v>
      </c>
      <c r="Z273" s="78">
        <f t="shared" si="27"/>
        <v>0</v>
      </c>
      <c r="AA273" s="78">
        <f t="shared" si="28"/>
        <v>2.13</v>
      </c>
      <c r="AB273" s="77">
        <f t="shared" si="29"/>
        <v>310</v>
      </c>
    </row>
    <row r="274" spans="1:28" x14ac:dyDescent="0.3">
      <c r="A274" s="49">
        <v>41912</v>
      </c>
      <c r="B274" s="45" t="s">
        <v>1255</v>
      </c>
      <c r="C274" s="45" t="s">
        <v>1256</v>
      </c>
      <c r="D274" s="45" t="s">
        <v>47</v>
      </c>
      <c r="E274" s="48">
        <v>10</v>
      </c>
      <c r="F274" s="47">
        <v>186</v>
      </c>
      <c r="G274" s="65">
        <v>0</v>
      </c>
      <c r="H274" s="47">
        <v>155</v>
      </c>
      <c r="I274" s="45" t="s">
        <v>367</v>
      </c>
      <c r="J274" s="61">
        <v>21.6</v>
      </c>
      <c r="K274" s="45" t="s">
        <v>215</v>
      </c>
      <c r="L274" s="73">
        <v>12</v>
      </c>
      <c r="M274" s="69">
        <v>1.1000000000000001</v>
      </c>
      <c r="N274" s="47">
        <v>47</v>
      </c>
      <c r="O274" s="45" t="s">
        <v>225</v>
      </c>
      <c r="P274" s="47">
        <v>10256</v>
      </c>
      <c r="Q274" s="48">
        <v>20</v>
      </c>
      <c r="R274" s="47">
        <v>10237</v>
      </c>
      <c r="S274" s="45" t="s">
        <v>218</v>
      </c>
      <c r="T274" s="48">
        <v>81</v>
      </c>
      <c r="U274" s="48">
        <v>88</v>
      </c>
      <c r="V274" s="45" t="s">
        <v>159</v>
      </c>
      <c r="W274" s="48">
        <v>75</v>
      </c>
      <c r="X274" s="45" t="s">
        <v>121</v>
      </c>
      <c r="Y274" s="78">
        <f t="shared" si="26"/>
        <v>0.11000000000000001</v>
      </c>
      <c r="Z274" s="78">
        <f t="shared" si="27"/>
        <v>0</v>
      </c>
      <c r="AA274" s="78">
        <f t="shared" si="28"/>
        <v>2.16</v>
      </c>
      <c r="AB274" s="77">
        <f t="shared" si="29"/>
        <v>120</v>
      </c>
    </row>
    <row r="275" spans="1:28" x14ac:dyDescent="0.3">
      <c r="A275" s="49">
        <v>41913</v>
      </c>
      <c r="B275" s="45" t="s">
        <v>1255</v>
      </c>
      <c r="C275" s="45" t="s">
        <v>1256</v>
      </c>
      <c r="D275" s="45" t="s">
        <v>47</v>
      </c>
      <c r="E275" s="48">
        <v>10</v>
      </c>
      <c r="F275" s="47">
        <v>188</v>
      </c>
      <c r="G275" s="65">
        <v>0</v>
      </c>
      <c r="H275" s="47">
        <v>152</v>
      </c>
      <c r="I275" s="45" t="s">
        <v>280</v>
      </c>
      <c r="J275" s="61">
        <v>22.3</v>
      </c>
      <c r="K275" s="45" t="s">
        <v>215</v>
      </c>
      <c r="L275" s="73">
        <v>13</v>
      </c>
      <c r="M275" s="69">
        <v>1.9</v>
      </c>
      <c r="N275" s="47">
        <v>72</v>
      </c>
      <c r="O275" s="45" t="s">
        <v>342</v>
      </c>
      <c r="P275" s="47">
        <v>10263</v>
      </c>
      <c r="Q275" s="48">
        <v>21</v>
      </c>
      <c r="R275" s="47">
        <v>10245</v>
      </c>
      <c r="S275" s="45" t="s">
        <v>218</v>
      </c>
      <c r="T275" s="48">
        <v>79</v>
      </c>
      <c r="U275" s="48">
        <v>88</v>
      </c>
      <c r="V275" s="45" t="s">
        <v>51</v>
      </c>
      <c r="W275" s="48">
        <v>69</v>
      </c>
      <c r="X275" s="45" t="s">
        <v>206</v>
      </c>
      <c r="Y275" s="78">
        <f t="shared" si="26"/>
        <v>0.19</v>
      </c>
      <c r="Z275" s="78">
        <f t="shared" si="27"/>
        <v>0</v>
      </c>
      <c r="AA275" s="78">
        <f t="shared" si="28"/>
        <v>2.23</v>
      </c>
      <c r="AB275" s="77">
        <f t="shared" si="29"/>
        <v>130</v>
      </c>
    </row>
    <row r="276" spans="1:28" x14ac:dyDescent="0.3">
      <c r="A276" s="49">
        <v>41914</v>
      </c>
      <c r="B276" s="45" t="s">
        <v>1255</v>
      </c>
      <c r="C276" s="45" t="s">
        <v>1256</v>
      </c>
      <c r="D276" s="45" t="s">
        <v>47</v>
      </c>
      <c r="E276" s="48">
        <v>10</v>
      </c>
      <c r="F276" s="47">
        <v>181</v>
      </c>
      <c r="G276" s="65">
        <v>0</v>
      </c>
      <c r="H276" s="47">
        <v>145</v>
      </c>
      <c r="I276" s="45" t="s">
        <v>159</v>
      </c>
      <c r="J276" s="61">
        <v>21.7</v>
      </c>
      <c r="K276" s="45" t="s">
        <v>215</v>
      </c>
      <c r="L276" s="73">
        <v>10</v>
      </c>
      <c r="M276" s="69">
        <v>2.2000000000000002</v>
      </c>
      <c r="N276" s="47">
        <v>64</v>
      </c>
      <c r="O276" s="45" t="s">
        <v>520</v>
      </c>
      <c r="P276" s="47">
        <v>10254</v>
      </c>
      <c r="Q276" s="45" t="s">
        <v>1012</v>
      </c>
      <c r="R276" s="47">
        <v>10226</v>
      </c>
      <c r="S276" s="48">
        <v>24</v>
      </c>
      <c r="T276" s="48">
        <v>80</v>
      </c>
      <c r="U276" s="48">
        <v>89</v>
      </c>
      <c r="V276" s="45" t="s">
        <v>159</v>
      </c>
      <c r="W276" s="48">
        <v>71</v>
      </c>
      <c r="X276" s="45" t="s">
        <v>113</v>
      </c>
      <c r="Y276" s="78">
        <f t="shared" si="26"/>
        <v>0.22000000000000003</v>
      </c>
      <c r="Z276" s="78">
        <f t="shared" si="27"/>
        <v>0</v>
      </c>
      <c r="AA276" s="78">
        <f t="shared" si="28"/>
        <v>2.17</v>
      </c>
      <c r="AB276" s="77">
        <f t="shared" si="29"/>
        <v>100</v>
      </c>
    </row>
    <row r="277" spans="1:28" x14ac:dyDescent="0.3">
      <c r="A277" s="49">
        <v>41915</v>
      </c>
      <c r="B277" s="45" t="s">
        <v>1255</v>
      </c>
      <c r="C277" s="45" t="s">
        <v>1256</v>
      </c>
      <c r="D277" s="45" t="s">
        <v>47</v>
      </c>
      <c r="E277" s="48">
        <v>10</v>
      </c>
      <c r="F277" s="47">
        <v>185</v>
      </c>
      <c r="G277" s="65">
        <v>0</v>
      </c>
      <c r="H277" s="47">
        <v>149</v>
      </c>
      <c r="I277" s="45" t="s">
        <v>258</v>
      </c>
      <c r="J277" s="61">
        <v>22.1</v>
      </c>
      <c r="K277" s="45" t="s">
        <v>158</v>
      </c>
      <c r="L277" s="73">
        <v>13</v>
      </c>
      <c r="M277" s="69">
        <v>1.4</v>
      </c>
      <c r="N277" s="47">
        <v>42</v>
      </c>
      <c r="O277" s="45" t="s">
        <v>99</v>
      </c>
      <c r="P277" s="47">
        <v>10226</v>
      </c>
      <c r="Q277" s="45" t="s">
        <v>1012</v>
      </c>
      <c r="R277" s="47">
        <v>10167</v>
      </c>
      <c r="S277" s="48">
        <v>24</v>
      </c>
      <c r="T277" s="48">
        <v>83</v>
      </c>
      <c r="U277" s="48">
        <v>90</v>
      </c>
      <c r="V277" s="45" t="s">
        <v>74</v>
      </c>
      <c r="W277" s="48">
        <v>71</v>
      </c>
      <c r="X277" s="45" t="s">
        <v>61</v>
      </c>
      <c r="Y277" s="78">
        <f t="shared" si="26"/>
        <v>0.13999999999999999</v>
      </c>
      <c r="Z277" s="78">
        <f t="shared" si="27"/>
        <v>0</v>
      </c>
      <c r="AA277" s="78">
        <f t="shared" si="28"/>
        <v>2.21</v>
      </c>
      <c r="AB277" s="77">
        <f t="shared" si="29"/>
        <v>130</v>
      </c>
    </row>
    <row r="278" spans="1:28" x14ac:dyDescent="0.3">
      <c r="A278" s="49">
        <v>41916</v>
      </c>
      <c r="B278" s="45" t="s">
        <v>1255</v>
      </c>
      <c r="C278" s="45" t="s">
        <v>1256</v>
      </c>
      <c r="D278" s="45" t="s">
        <v>47</v>
      </c>
      <c r="E278" s="48">
        <v>10</v>
      </c>
      <c r="F278" s="47">
        <v>182</v>
      </c>
      <c r="G278" s="65">
        <v>12.8</v>
      </c>
      <c r="H278" s="47">
        <v>146</v>
      </c>
      <c r="I278" s="45" t="s">
        <v>312</v>
      </c>
      <c r="J278" s="61">
        <v>21.7</v>
      </c>
      <c r="K278" s="45" t="s">
        <v>206</v>
      </c>
      <c r="L278" s="73">
        <v>30</v>
      </c>
      <c r="M278" s="69">
        <v>2.2000000000000002</v>
      </c>
      <c r="N278" s="47">
        <v>136</v>
      </c>
      <c r="O278" s="45" t="s">
        <v>135</v>
      </c>
      <c r="P278" s="47">
        <v>10226</v>
      </c>
      <c r="Q278" s="48">
        <v>21</v>
      </c>
      <c r="R278" s="47">
        <v>10159</v>
      </c>
      <c r="S278" s="45" t="s">
        <v>51</v>
      </c>
      <c r="T278" s="48">
        <v>81</v>
      </c>
      <c r="U278" s="48">
        <v>90</v>
      </c>
      <c r="V278" s="45" t="s">
        <v>747</v>
      </c>
      <c r="W278" s="48">
        <v>66</v>
      </c>
      <c r="X278" s="45" t="s">
        <v>121</v>
      </c>
      <c r="Y278" s="78">
        <f t="shared" si="26"/>
        <v>0.22000000000000003</v>
      </c>
      <c r="Z278" s="78">
        <f t="shared" si="27"/>
        <v>1.28</v>
      </c>
      <c r="AA278" s="78">
        <f t="shared" si="28"/>
        <v>2.17</v>
      </c>
      <c r="AB278" s="77">
        <f t="shared" si="29"/>
        <v>300</v>
      </c>
    </row>
    <row r="279" spans="1:28" x14ac:dyDescent="0.3">
      <c r="A279" s="49">
        <v>41917</v>
      </c>
      <c r="B279" s="45" t="s">
        <v>1255</v>
      </c>
      <c r="C279" s="45" t="s">
        <v>1256</v>
      </c>
      <c r="D279" s="45" t="s">
        <v>47</v>
      </c>
      <c r="E279" s="48">
        <v>10</v>
      </c>
      <c r="F279" s="47">
        <v>162</v>
      </c>
      <c r="G279" s="65">
        <v>0</v>
      </c>
      <c r="H279" s="47">
        <v>129</v>
      </c>
      <c r="I279" s="45" t="s">
        <v>100</v>
      </c>
      <c r="J279" s="61">
        <v>19.399999999999999</v>
      </c>
      <c r="K279" s="45" t="s">
        <v>215</v>
      </c>
      <c r="L279" s="73">
        <v>0</v>
      </c>
      <c r="M279" s="69">
        <v>3.9</v>
      </c>
      <c r="N279" s="47">
        <v>108</v>
      </c>
      <c r="O279" s="45" t="s">
        <v>51</v>
      </c>
      <c r="P279" s="47">
        <v>10223</v>
      </c>
      <c r="Q279" s="45" t="s">
        <v>263</v>
      </c>
      <c r="R279" s="47">
        <v>10113</v>
      </c>
      <c r="S279" s="48">
        <v>24</v>
      </c>
      <c r="T279" s="48">
        <v>69</v>
      </c>
      <c r="U279" s="48">
        <v>89</v>
      </c>
      <c r="V279" s="45" t="s">
        <v>86</v>
      </c>
      <c r="W279" s="48">
        <v>60</v>
      </c>
      <c r="X279" s="45" t="s">
        <v>277</v>
      </c>
      <c r="Y279" s="78">
        <f t="shared" si="26"/>
        <v>0.39</v>
      </c>
      <c r="Z279" s="78">
        <f t="shared" si="27"/>
        <v>0</v>
      </c>
      <c r="AA279" s="78">
        <f t="shared" si="28"/>
        <v>1.94</v>
      </c>
      <c r="AB279" s="77">
        <f t="shared" si="29"/>
        <v>0</v>
      </c>
    </row>
    <row r="280" spans="1:28" x14ac:dyDescent="0.3">
      <c r="A280" s="49">
        <v>41918</v>
      </c>
      <c r="B280" s="45" t="s">
        <v>1255</v>
      </c>
      <c r="C280" s="45" t="s">
        <v>1256</v>
      </c>
      <c r="D280" s="45" t="s">
        <v>47</v>
      </c>
      <c r="E280" s="48">
        <v>10</v>
      </c>
      <c r="F280" s="47">
        <v>170</v>
      </c>
      <c r="G280" s="65">
        <v>2</v>
      </c>
      <c r="H280" s="47">
        <v>127</v>
      </c>
      <c r="I280" s="45" t="s">
        <v>494</v>
      </c>
      <c r="J280" s="61">
        <v>21.3</v>
      </c>
      <c r="K280" s="45" t="s">
        <v>61</v>
      </c>
      <c r="L280" s="73">
        <v>30</v>
      </c>
      <c r="M280" s="69">
        <v>1.9</v>
      </c>
      <c r="N280" s="47">
        <v>103</v>
      </c>
      <c r="O280" s="45" t="s">
        <v>79</v>
      </c>
      <c r="P280" s="47">
        <v>10113</v>
      </c>
      <c r="Q280" s="45" t="s">
        <v>1012</v>
      </c>
      <c r="R280" s="47">
        <v>10054</v>
      </c>
      <c r="S280" s="48">
        <v>14</v>
      </c>
      <c r="T280" s="48">
        <v>81</v>
      </c>
      <c r="U280" s="48">
        <v>90</v>
      </c>
      <c r="V280" s="45" t="s">
        <v>51</v>
      </c>
      <c r="W280" s="48">
        <v>63</v>
      </c>
      <c r="X280" s="45" t="s">
        <v>51</v>
      </c>
      <c r="Y280" s="78">
        <f t="shared" si="26"/>
        <v>0.19</v>
      </c>
      <c r="Z280" s="78">
        <f t="shared" si="27"/>
        <v>0.2</v>
      </c>
      <c r="AA280" s="78">
        <f t="shared" si="28"/>
        <v>2.13</v>
      </c>
      <c r="AB280" s="77">
        <f t="shared" si="29"/>
        <v>300</v>
      </c>
    </row>
    <row r="281" spans="1:28" x14ac:dyDescent="0.3">
      <c r="A281" s="49">
        <v>41919</v>
      </c>
      <c r="B281" s="45" t="s">
        <v>1255</v>
      </c>
      <c r="C281" s="45" t="s">
        <v>1256</v>
      </c>
      <c r="D281" s="45" t="s">
        <v>47</v>
      </c>
      <c r="E281" s="48">
        <v>10</v>
      </c>
      <c r="F281" s="47">
        <v>182</v>
      </c>
      <c r="G281" s="65">
        <v>0.2</v>
      </c>
      <c r="H281" s="47">
        <v>146</v>
      </c>
      <c r="I281" s="45" t="s">
        <v>258</v>
      </c>
      <c r="J281" s="61">
        <v>21.9</v>
      </c>
      <c r="K281" s="45" t="s">
        <v>179</v>
      </c>
      <c r="L281" s="73">
        <v>12</v>
      </c>
      <c r="M281" s="69">
        <v>2.2000000000000002</v>
      </c>
      <c r="N281" s="47">
        <v>89</v>
      </c>
      <c r="O281" s="45" t="s">
        <v>933</v>
      </c>
      <c r="P281" s="47">
        <v>10088</v>
      </c>
      <c r="Q281" s="48">
        <v>10</v>
      </c>
      <c r="R281" s="47">
        <v>10041</v>
      </c>
      <c r="S281" s="48">
        <v>24</v>
      </c>
      <c r="T281" s="48">
        <v>76</v>
      </c>
      <c r="U281" s="48">
        <v>89</v>
      </c>
      <c r="V281" s="45" t="s">
        <v>51</v>
      </c>
      <c r="W281" s="48">
        <v>63</v>
      </c>
      <c r="X281" s="45" t="s">
        <v>169</v>
      </c>
      <c r="Y281" s="78">
        <f t="shared" si="26"/>
        <v>0.22000000000000003</v>
      </c>
      <c r="Z281" s="78">
        <f t="shared" si="27"/>
        <v>0.02</v>
      </c>
      <c r="AA281" s="78">
        <f t="shared" si="28"/>
        <v>2.19</v>
      </c>
      <c r="AB281" s="77">
        <f t="shared" si="29"/>
        <v>120</v>
      </c>
    </row>
    <row r="282" spans="1:28" x14ac:dyDescent="0.3">
      <c r="A282" s="49">
        <v>41920</v>
      </c>
      <c r="B282" s="45" t="s">
        <v>1255</v>
      </c>
      <c r="C282" s="45" t="s">
        <v>1256</v>
      </c>
      <c r="D282" s="45" t="s">
        <v>47</v>
      </c>
      <c r="E282" s="48">
        <v>10</v>
      </c>
      <c r="F282" s="47">
        <v>186</v>
      </c>
      <c r="G282" s="65">
        <v>14.6</v>
      </c>
      <c r="H282" s="47">
        <v>157</v>
      </c>
      <c r="I282" s="45" t="s">
        <v>193</v>
      </c>
      <c r="J282" s="61">
        <v>21.6</v>
      </c>
      <c r="K282" s="45" t="s">
        <v>215</v>
      </c>
      <c r="L282" s="73">
        <v>29</v>
      </c>
      <c r="M282" s="69">
        <v>1.4</v>
      </c>
      <c r="N282" s="47">
        <v>92</v>
      </c>
      <c r="O282" s="45" t="s">
        <v>164</v>
      </c>
      <c r="P282" s="47">
        <v>10064</v>
      </c>
      <c r="Q282" s="48">
        <v>22</v>
      </c>
      <c r="R282" s="47">
        <v>10002</v>
      </c>
      <c r="S282" s="48">
        <v>13</v>
      </c>
      <c r="T282" s="48">
        <v>83</v>
      </c>
      <c r="U282" s="48">
        <v>89</v>
      </c>
      <c r="V282" s="45" t="s">
        <v>51</v>
      </c>
      <c r="W282" s="48">
        <v>73</v>
      </c>
      <c r="X282" s="45" t="s">
        <v>60</v>
      </c>
      <c r="Y282" s="78">
        <f t="shared" si="26"/>
        <v>0.13999999999999999</v>
      </c>
      <c r="Z282" s="78">
        <f t="shared" si="27"/>
        <v>1.46</v>
      </c>
      <c r="AA282" s="78">
        <f t="shared" si="28"/>
        <v>2.16</v>
      </c>
      <c r="AB282" s="77">
        <f t="shared" si="29"/>
        <v>290</v>
      </c>
    </row>
    <row r="283" spans="1:28" x14ac:dyDescent="0.3">
      <c r="A283" s="49">
        <v>41921</v>
      </c>
      <c r="B283" s="45" t="s">
        <v>1255</v>
      </c>
      <c r="C283" s="45" t="s">
        <v>1256</v>
      </c>
      <c r="D283" s="45" t="s">
        <v>47</v>
      </c>
      <c r="E283" s="48">
        <v>10</v>
      </c>
      <c r="F283" s="47">
        <v>180</v>
      </c>
      <c r="G283" s="65">
        <v>0.4</v>
      </c>
      <c r="H283" s="47">
        <v>151</v>
      </c>
      <c r="I283" s="45" t="s">
        <v>74</v>
      </c>
      <c r="J283" s="61">
        <v>21</v>
      </c>
      <c r="K283" s="45" t="s">
        <v>129</v>
      </c>
      <c r="L283" s="73">
        <v>32</v>
      </c>
      <c r="M283" s="69">
        <v>1.7</v>
      </c>
      <c r="N283" s="47">
        <v>83</v>
      </c>
      <c r="O283" s="45" t="s">
        <v>388</v>
      </c>
      <c r="P283" s="47">
        <v>10125</v>
      </c>
      <c r="Q283" s="48">
        <v>21</v>
      </c>
      <c r="R283" s="47">
        <v>10054</v>
      </c>
      <c r="S283" s="45" t="s">
        <v>1012</v>
      </c>
      <c r="T283" s="48">
        <v>71</v>
      </c>
      <c r="U283" s="48">
        <v>89</v>
      </c>
      <c r="V283" s="45" t="s">
        <v>51</v>
      </c>
      <c r="W283" s="48">
        <v>55</v>
      </c>
      <c r="X283" s="45" t="s">
        <v>94</v>
      </c>
      <c r="Y283" s="78">
        <f t="shared" si="26"/>
        <v>0.16999999999999998</v>
      </c>
      <c r="Z283" s="78">
        <f t="shared" si="27"/>
        <v>0.04</v>
      </c>
      <c r="AA283" s="78">
        <f t="shared" si="28"/>
        <v>2.1</v>
      </c>
      <c r="AB283" s="77">
        <f t="shared" si="29"/>
        <v>320</v>
      </c>
    </row>
    <row r="284" spans="1:28" x14ac:dyDescent="0.3">
      <c r="A284" s="49">
        <v>41922</v>
      </c>
      <c r="B284" s="45" t="s">
        <v>1255</v>
      </c>
      <c r="C284" s="45" t="s">
        <v>1256</v>
      </c>
      <c r="D284" s="45" t="s">
        <v>47</v>
      </c>
      <c r="E284" s="48">
        <v>10</v>
      </c>
      <c r="F284" s="47">
        <v>166</v>
      </c>
      <c r="G284" s="65">
        <v>0</v>
      </c>
      <c r="H284" s="47">
        <v>142</v>
      </c>
      <c r="I284" s="45" t="s">
        <v>644</v>
      </c>
      <c r="J284" s="61">
        <v>19.100000000000001</v>
      </c>
      <c r="K284" s="45" t="s">
        <v>352</v>
      </c>
      <c r="L284" s="73">
        <v>24</v>
      </c>
      <c r="M284" s="69">
        <v>1.1000000000000001</v>
      </c>
      <c r="N284" s="47">
        <v>39</v>
      </c>
      <c r="O284" s="45" t="s">
        <v>460</v>
      </c>
      <c r="P284" s="47">
        <v>10131</v>
      </c>
      <c r="Q284" s="48">
        <v>20</v>
      </c>
      <c r="R284" s="47">
        <v>10108</v>
      </c>
      <c r="S284" s="45" t="s">
        <v>116</v>
      </c>
      <c r="T284" s="48">
        <v>79</v>
      </c>
      <c r="U284" s="48">
        <v>85</v>
      </c>
      <c r="V284" s="45" t="s">
        <v>170</v>
      </c>
      <c r="W284" s="48">
        <v>73</v>
      </c>
      <c r="X284" s="45" t="s">
        <v>61</v>
      </c>
      <c r="Y284" s="78">
        <f t="shared" si="26"/>
        <v>0.11000000000000001</v>
      </c>
      <c r="Z284" s="78">
        <f t="shared" si="27"/>
        <v>0</v>
      </c>
      <c r="AA284" s="78">
        <f t="shared" si="28"/>
        <v>1.9100000000000001</v>
      </c>
      <c r="AB284" s="77">
        <f t="shared" si="29"/>
        <v>240</v>
      </c>
    </row>
    <row r="285" spans="1:28" x14ac:dyDescent="0.3">
      <c r="A285" s="49">
        <v>41923</v>
      </c>
      <c r="B285" s="45" t="s">
        <v>1255</v>
      </c>
      <c r="C285" s="45" t="s">
        <v>1256</v>
      </c>
      <c r="D285" s="45" t="s">
        <v>47</v>
      </c>
      <c r="E285" s="48">
        <v>10</v>
      </c>
      <c r="F285" s="47">
        <v>166</v>
      </c>
      <c r="G285" s="65">
        <v>4.2</v>
      </c>
      <c r="H285" s="47">
        <v>126</v>
      </c>
      <c r="I285" s="45" t="s">
        <v>318</v>
      </c>
      <c r="J285" s="61">
        <v>20.7</v>
      </c>
      <c r="K285" s="45" t="s">
        <v>50</v>
      </c>
      <c r="L285" s="73">
        <v>24</v>
      </c>
      <c r="M285" s="69">
        <v>1.7</v>
      </c>
      <c r="N285" s="47">
        <v>44</v>
      </c>
      <c r="O285" s="45" t="s">
        <v>521</v>
      </c>
      <c r="P285" s="47">
        <v>10123</v>
      </c>
      <c r="Q285" s="45" t="s">
        <v>1012</v>
      </c>
      <c r="R285" s="47">
        <v>10025</v>
      </c>
      <c r="S285" s="48">
        <v>23</v>
      </c>
      <c r="T285" s="48">
        <v>75</v>
      </c>
      <c r="U285" s="48">
        <v>85</v>
      </c>
      <c r="V285" s="45" t="s">
        <v>86</v>
      </c>
      <c r="W285" s="48">
        <v>65</v>
      </c>
      <c r="X285" s="45" t="s">
        <v>61</v>
      </c>
      <c r="Y285" s="78">
        <f t="shared" si="26"/>
        <v>0.16999999999999998</v>
      </c>
      <c r="Z285" s="78">
        <f t="shared" si="27"/>
        <v>0.42000000000000004</v>
      </c>
      <c r="AA285" s="78">
        <f t="shared" si="28"/>
        <v>2.0699999999999998</v>
      </c>
      <c r="AB285" s="77">
        <f t="shared" si="29"/>
        <v>240</v>
      </c>
    </row>
    <row r="286" spans="1:28" x14ac:dyDescent="0.3">
      <c r="A286" s="49">
        <v>41924</v>
      </c>
      <c r="B286" s="45" t="s">
        <v>1255</v>
      </c>
      <c r="C286" s="45" t="s">
        <v>1256</v>
      </c>
      <c r="D286" s="45" t="s">
        <v>47</v>
      </c>
      <c r="E286" s="48">
        <v>10</v>
      </c>
      <c r="F286" s="47">
        <v>175</v>
      </c>
      <c r="G286" s="65">
        <v>0.4</v>
      </c>
      <c r="H286" s="47">
        <v>151</v>
      </c>
      <c r="I286" s="45" t="s">
        <v>147</v>
      </c>
      <c r="J286" s="61">
        <v>19.899999999999999</v>
      </c>
      <c r="K286" s="45" t="s">
        <v>128</v>
      </c>
      <c r="L286" s="73">
        <v>30</v>
      </c>
      <c r="M286" s="69">
        <v>2.8</v>
      </c>
      <c r="N286" s="47">
        <v>108</v>
      </c>
      <c r="O286" s="45" t="s">
        <v>369</v>
      </c>
      <c r="P286" s="47">
        <v>10055</v>
      </c>
      <c r="Q286" s="48">
        <v>24</v>
      </c>
      <c r="R286" s="47">
        <v>9984</v>
      </c>
      <c r="S286" s="45" t="s">
        <v>401</v>
      </c>
      <c r="T286" s="48">
        <v>78</v>
      </c>
      <c r="U286" s="48">
        <v>88</v>
      </c>
      <c r="V286" s="45" t="s">
        <v>51</v>
      </c>
      <c r="W286" s="48">
        <v>70</v>
      </c>
      <c r="X286" s="45" t="s">
        <v>209</v>
      </c>
      <c r="Y286" s="78">
        <f t="shared" si="26"/>
        <v>0.27999999999999997</v>
      </c>
      <c r="Z286" s="78">
        <f t="shared" si="27"/>
        <v>0.04</v>
      </c>
      <c r="AA286" s="78">
        <f t="shared" si="28"/>
        <v>1.9899999999999998</v>
      </c>
      <c r="AB286" s="77">
        <f t="shared" si="29"/>
        <v>300</v>
      </c>
    </row>
    <row r="287" spans="1:28" x14ac:dyDescent="0.3">
      <c r="A287" s="49">
        <v>41925</v>
      </c>
      <c r="B287" s="45" t="s">
        <v>1255</v>
      </c>
      <c r="C287" s="45" t="s">
        <v>1256</v>
      </c>
      <c r="D287" s="45" t="s">
        <v>47</v>
      </c>
      <c r="E287" s="48">
        <v>10</v>
      </c>
      <c r="F287" s="47">
        <v>176</v>
      </c>
      <c r="G287" s="65">
        <v>0</v>
      </c>
      <c r="H287" s="47">
        <v>152</v>
      </c>
      <c r="I287" s="45" t="s">
        <v>107</v>
      </c>
      <c r="J287" s="61">
        <v>20.100000000000001</v>
      </c>
      <c r="K287" s="45" t="s">
        <v>206</v>
      </c>
      <c r="L287" s="73">
        <v>12</v>
      </c>
      <c r="M287" s="69">
        <v>1.7</v>
      </c>
      <c r="N287" s="47">
        <v>106</v>
      </c>
      <c r="O287" s="45" t="s">
        <v>139</v>
      </c>
      <c r="P287" s="47">
        <v>10077</v>
      </c>
      <c r="Q287" s="45" t="s">
        <v>289</v>
      </c>
      <c r="R287" s="47">
        <v>10034</v>
      </c>
      <c r="S287" s="48">
        <v>24</v>
      </c>
      <c r="T287" s="48">
        <v>74</v>
      </c>
      <c r="U287" s="48">
        <v>82</v>
      </c>
      <c r="V287" s="45" t="s">
        <v>51</v>
      </c>
      <c r="W287" s="48">
        <v>66</v>
      </c>
      <c r="X287" s="45" t="s">
        <v>89</v>
      </c>
      <c r="Y287" s="78">
        <f t="shared" si="26"/>
        <v>0.16999999999999998</v>
      </c>
      <c r="Z287" s="78">
        <f t="shared" si="27"/>
        <v>0</v>
      </c>
      <c r="AA287" s="78">
        <f t="shared" si="28"/>
        <v>2.0100000000000002</v>
      </c>
      <c r="AB287" s="77">
        <f t="shared" si="29"/>
        <v>120</v>
      </c>
    </row>
    <row r="288" spans="1:28" x14ac:dyDescent="0.3">
      <c r="A288" s="49">
        <v>41926</v>
      </c>
      <c r="B288" s="45" t="s">
        <v>1255</v>
      </c>
      <c r="C288" s="45" t="s">
        <v>1256</v>
      </c>
      <c r="D288" s="45" t="s">
        <v>47</v>
      </c>
      <c r="E288" s="48">
        <v>10</v>
      </c>
      <c r="F288" s="47">
        <v>164</v>
      </c>
      <c r="G288" s="65">
        <v>1.8</v>
      </c>
      <c r="H288" s="47">
        <v>131</v>
      </c>
      <c r="I288" s="45" t="s">
        <v>108</v>
      </c>
      <c r="J288" s="61">
        <v>19.600000000000001</v>
      </c>
      <c r="K288" s="45" t="s">
        <v>192</v>
      </c>
      <c r="L288" s="73">
        <v>10</v>
      </c>
      <c r="M288" s="69">
        <v>1.9</v>
      </c>
      <c r="N288" s="47">
        <v>89</v>
      </c>
      <c r="O288" s="45" t="s">
        <v>213</v>
      </c>
      <c r="P288" s="47">
        <v>10077</v>
      </c>
      <c r="Q288" s="48">
        <v>12</v>
      </c>
      <c r="R288" s="47">
        <v>10032</v>
      </c>
      <c r="S288" s="45" t="s">
        <v>1012</v>
      </c>
      <c r="T288" s="48">
        <v>71</v>
      </c>
      <c r="U288" s="48">
        <v>80</v>
      </c>
      <c r="V288" s="45" t="s">
        <v>51</v>
      </c>
      <c r="W288" s="48">
        <v>58</v>
      </c>
      <c r="X288" s="45" t="s">
        <v>192</v>
      </c>
      <c r="Y288" s="78">
        <f t="shared" si="26"/>
        <v>0.19</v>
      </c>
      <c r="Z288" s="78">
        <f t="shared" si="27"/>
        <v>0.18</v>
      </c>
      <c r="AA288" s="78">
        <f t="shared" si="28"/>
        <v>1.9600000000000002</v>
      </c>
      <c r="AB288" s="77">
        <f t="shared" si="29"/>
        <v>100</v>
      </c>
    </row>
    <row r="289" spans="1:28" x14ac:dyDescent="0.3">
      <c r="A289" s="49">
        <v>41927</v>
      </c>
      <c r="B289" s="45" t="s">
        <v>1255</v>
      </c>
      <c r="C289" s="45" t="s">
        <v>1256</v>
      </c>
      <c r="D289" s="45" t="s">
        <v>47</v>
      </c>
      <c r="E289" s="48">
        <v>10</v>
      </c>
      <c r="F289" s="47">
        <v>176</v>
      </c>
      <c r="G289" s="65">
        <v>2.2000000000000002</v>
      </c>
      <c r="H289" s="47">
        <v>135</v>
      </c>
      <c r="I289" s="45" t="s">
        <v>286</v>
      </c>
      <c r="J289" s="61">
        <v>21.7</v>
      </c>
      <c r="K289" s="45" t="s">
        <v>113</v>
      </c>
      <c r="L289" s="73">
        <v>30</v>
      </c>
      <c r="M289" s="69">
        <v>1.7</v>
      </c>
      <c r="N289" s="47">
        <v>89</v>
      </c>
      <c r="O289" s="45" t="s">
        <v>79</v>
      </c>
      <c r="P289" s="47">
        <v>10072</v>
      </c>
      <c r="Q289" s="48">
        <v>23</v>
      </c>
      <c r="R289" s="47">
        <v>10023</v>
      </c>
      <c r="S289" s="48">
        <v>17</v>
      </c>
      <c r="T289" s="48">
        <v>81</v>
      </c>
      <c r="U289" s="48">
        <v>88</v>
      </c>
      <c r="V289" s="45" t="s">
        <v>51</v>
      </c>
      <c r="W289" s="48">
        <v>70</v>
      </c>
      <c r="X289" s="45" t="s">
        <v>644</v>
      </c>
      <c r="Y289" s="78">
        <f t="shared" si="26"/>
        <v>0.16999999999999998</v>
      </c>
      <c r="Z289" s="78">
        <f t="shared" si="27"/>
        <v>0.22000000000000003</v>
      </c>
      <c r="AA289" s="78">
        <f t="shared" si="28"/>
        <v>2.17</v>
      </c>
      <c r="AB289" s="77">
        <f t="shared" si="29"/>
        <v>300</v>
      </c>
    </row>
    <row r="290" spans="1:28" x14ac:dyDescent="0.3">
      <c r="A290" s="49">
        <v>41928</v>
      </c>
      <c r="B290" s="45" t="s">
        <v>1255</v>
      </c>
      <c r="C290" s="45" t="s">
        <v>1256</v>
      </c>
      <c r="D290" s="45" t="s">
        <v>47</v>
      </c>
      <c r="E290" s="48">
        <v>10</v>
      </c>
      <c r="F290" s="47">
        <v>191</v>
      </c>
      <c r="G290" s="65">
        <v>5.4</v>
      </c>
      <c r="H290" s="47">
        <v>171</v>
      </c>
      <c r="I290" s="45" t="s">
        <v>260</v>
      </c>
      <c r="J290" s="61">
        <v>21.1</v>
      </c>
      <c r="K290" s="45" t="s">
        <v>121</v>
      </c>
      <c r="L290" s="73">
        <v>29</v>
      </c>
      <c r="M290" s="69">
        <v>3.1</v>
      </c>
      <c r="N290" s="47">
        <v>175</v>
      </c>
      <c r="O290" s="45" t="s">
        <v>164</v>
      </c>
      <c r="P290" s="47">
        <v>10101</v>
      </c>
      <c r="Q290" s="48">
        <v>24</v>
      </c>
      <c r="R290" s="47">
        <v>10026</v>
      </c>
      <c r="S290" s="48">
        <v>15</v>
      </c>
      <c r="T290" s="48">
        <v>84</v>
      </c>
      <c r="U290" s="48">
        <v>88</v>
      </c>
      <c r="V290" s="45" t="s">
        <v>51</v>
      </c>
      <c r="W290" s="48">
        <v>77</v>
      </c>
      <c r="X290" s="45" t="s">
        <v>56</v>
      </c>
      <c r="Y290" s="78">
        <f t="shared" si="26"/>
        <v>0.31</v>
      </c>
      <c r="Z290" s="78">
        <f t="shared" si="27"/>
        <v>0.54</v>
      </c>
      <c r="AA290" s="78">
        <f t="shared" si="28"/>
        <v>2.1100000000000003</v>
      </c>
      <c r="AB290" s="77">
        <f t="shared" si="29"/>
        <v>290</v>
      </c>
    </row>
    <row r="291" spans="1:28" x14ac:dyDescent="0.3">
      <c r="A291" s="49">
        <v>41929</v>
      </c>
      <c r="B291" s="45" t="s">
        <v>1255</v>
      </c>
      <c r="C291" s="45" t="s">
        <v>1256</v>
      </c>
      <c r="D291" s="45" t="s">
        <v>47</v>
      </c>
      <c r="E291" s="48">
        <v>10</v>
      </c>
      <c r="F291" s="47">
        <v>206</v>
      </c>
      <c r="G291" s="65">
        <v>0</v>
      </c>
      <c r="H291" s="47">
        <v>169</v>
      </c>
      <c r="I291" s="45" t="s">
        <v>239</v>
      </c>
      <c r="J291" s="61">
        <v>24.4</v>
      </c>
      <c r="K291" s="45" t="s">
        <v>71</v>
      </c>
      <c r="L291" s="73">
        <v>13</v>
      </c>
      <c r="M291" s="69">
        <v>1.4</v>
      </c>
      <c r="N291" s="47">
        <v>89</v>
      </c>
      <c r="O291" s="45" t="s">
        <v>174</v>
      </c>
      <c r="P291" s="47">
        <v>10101</v>
      </c>
      <c r="Q291" s="45" t="s">
        <v>51</v>
      </c>
      <c r="R291" s="47">
        <v>10073</v>
      </c>
      <c r="S291" s="48">
        <v>15</v>
      </c>
      <c r="T291" s="48">
        <v>69</v>
      </c>
      <c r="U291" s="48">
        <v>81</v>
      </c>
      <c r="V291" s="45" t="s">
        <v>86</v>
      </c>
      <c r="W291" s="48">
        <v>49</v>
      </c>
      <c r="X291" s="45" t="s">
        <v>222</v>
      </c>
      <c r="Y291" s="78">
        <f t="shared" si="26"/>
        <v>0.13999999999999999</v>
      </c>
      <c r="Z291" s="78">
        <f t="shared" si="27"/>
        <v>0</v>
      </c>
      <c r="AA291" s="78">
        <f t="shared" si="28"/>
        <v>2.44</v>
      </c>
      <c r="AB291" s="77">
        <f t="shared" si="29"/>
        <v>130</v>
      </c>
    </row>
    <row r="292" spans="1:28" x14ac:dyDescent="0.3">
      <c r="A292" s="49">
        <v>41930</v>
      </c>
      <c r="B292" s="45" t="s">
        <v>1255</v>
      </c>
      <c r="C292" s="45" t="s">
        <v>1256</v>
      </c>
      <c r="D292" s="45" t="s">
        <v>47</v>
      </c>
      <c r="E292" s="48">
        <v>10</v>
      </c>
      <c r="F292" s="47">
        <v>216</v>
      </c>
      <c r="G292" s="65">
        <v>0</v>
      </c>
      <c r="H292" s="47">
        <v>173</v>
      </c>
      <c r="I292" s="45" t="s">
        <v>107</v>
      </c>
      <c r="J292" s="61">
        <v>26</v>
      </c>
      <c r="K292" s="45" t="s">
        <v>135</v>
      </c>
      <c r="L292" s="73">
        <v>22</v>
      </c>
      <c r="M292" s="69">
        <v>1.1000000000000001</v>
      </c>
      <c r="N292" s="47">
        <v>64</v>
      </c>
      <c r="O292" s="45" t="s">
        <v>55</v>
      </c>
      <c r="P292" s="47">
        <v>10158</v>
      </c>
      <c r="Q292" s="48">
        <v>24</v>
      </c>
      <c r="R292" s="47">
        <v>10093</v>
      </c>
      <c r="S292" s="45" t="s">
        <v>1012</v>
      </c>
      <c r="T292" s="48">
        <v>60</v>
      </c>
      <c r="U292" s="48">
        <v>80</v>
      </c>
      <c r="V292" s="45" t="s">
        <v>249</v>
      </c>
      <c r="W292" s="48">
        <v>47</v>
      </c>
      <c r="X292" s="45" t="s">
        <v>64</v>
      </c>
      <c r="Y292" s="78">
        <f t="shared" si="26"/>
        <v>0.11000000000000001</v>
      </c>
      <c r="Z292" s="78">
        <f t="shared" si="27"/>
        <v>0</v>
      </c>
      <c r="AA292" s="78">
        <f t="shared" si="28"/>
        <v>2.6</v>
      </c>
      <c r="AB292" s="77">
        <f t="shared" si="29"/>
        <v>220</v>
      </c>
    </row>
    <row r="293" spans="1:28" x14ac:dyDescent="0.3">
      <c r="A293" s="49">
        <v>41931</v>
      </c>
      <c r="B293" s="45" t="s">
        <v>1255</v>
      </c>
      <c r="C293" s="45" t="s">
        <v>1256</v>
      </c>
      <c r="D293" s="45" t="s">
        <v>47</v>
      </c>
      <c r="E293" s="48">
        <v>10</v>
      </c>
      <c r="F293" s="47">
        <v>200</v>
      </c>
      <c r="G293" s="65">
        <v>0</v>
      </c>
      <c r="H293" s="47">
        <v>170</v>
      </c>
      <c r="I293" s="45" t="s">
        <v>510</v>
      </c>
      <c r="J293" s="61">
        <v>23.1</v>
      </c>
      <c r="K293" s="45" t="s">
        <v>215</v>
      </c>
      <c r="L293" s="73">
        <v>11</v>
      </c>
      <c r="M293" s="69">
        <v>2.5</v>
      </c>
      <c r="N293" s="47">
        <v>67</v>
      </c>
      <c r="O293" s="45" t="s">
        <v>277</v>
      </c>
      <c r="P293" s="47">
        <v>10202</v>
      </c>
      <c r="Q293" s="48">
        <v>22</v>
      </c>
      <c r="R293" s="47">
        <v>10158</v>
      </c>
      <c r="S293" s="45" t="s">
        <v>1012</v>
      </c>
      <c r="T293" s="48">
        <v>76</v>
      </c>
      <c r="U293" s="48">
        <v>88</v>
      </c>
      <c r="V293" s="45" t="s">
        <v>249</v>
      </c>
      <c r="W293" s="48">
        <v>64</v>
      </c>
      <c r="X293" s="45" t="s">
        <v>171</v>
      </c>
      <c r="Y293" s="78">
        <f t="shared" si="26"/>
        <v>0.25</v>
      </c>
      <c r="Z293" s="78">
        <f t="shared" si="27"/>
        <v>0</v>
      </c>
      <c r="AA293" s="78">
        <f t="shared" si="28"/>
        <v>2.31</v>
      </c>
      <c r="AB293" s="77">
        <f t="shared" si="29"/>
        <v>110</v>
      </c>
    </row>
    <row r="294" spans="1:28" x14ac:dyDescent="0.3">
      <c r="A294" s="49">
        <v>41932</v>
      </c>
      <c r="B294" s="45" t="s">
        <v>1255</v>
      </c>
      <c r="C294" s="45" t="s">
        <v>1256</v>
      </c>
      <c r="D294" s="45" t="s">
        <v>47</v>
      </c>
      <c r="E294" s="48">
        <v>10</v>
      </c>
      <c r="F294" s="47">
        <v>194</v>
      </c>
      <c r="G294" s="65">
        <v>0</v>
      </c>
      <c r="H294" s="47">
        <v>169</v>
      </c>
      <c r="I294" s="45" t="s">
        <v>100</v>
      </c>
      <c r="J294" s="61">
        <v>21.9</v>
      </c>
      <c r="K294" s="45" t="s">
        <v>169</v>
      </c>
      <c r="L294" s="73">
        <v>10</v>
      </c>
      <c r="M294" s="69">
        <v>1.4</v>
      </c>
      <c r="N294" s="47">
        <v>56</v>
      </c>
      <c r="O294" s="45" t="s">
        <v>226</v>
      </c>
      <c r="P294" s="47">
        <v>10206</v>
      </c>
      <c r="Q294" s="45" t="s">
        <v>51</v>
      </c>
      <c r="R294" s="47">
        <v>10183</v>
      </c>
      <c r="S294" s="45" t="s">
        <v>116</v>
      </c>
      <c r="T294" s="48">
        <v>83</v>
      </c>
      <c r="U294" s="48">
        <v>88</v>
      </c>
      <c r="V294" s="45" t="s">
        <v>51</v>
      </c>
      <c r="W294" s="48">
        <v>77</v>
      </c>
      <c r="X294" s="45" t="s">
        <v>169</v>
      </c>
      <c r="Y294" s="78">
        <f t="shared" si="26"/>
        <v>0.13999999999999999</v>
      </c>
      <c r="Z294" s="78">
        <f t="shared" si="27"/>
        <v>0</v>
      </c>
      <c r="AA294" s="78">
        <f t="shared" si="28"/>
        <v>2.19</v>
      </c>
      <c r="AB294" s="77">
        <f t="shared" si="29"/>
        <v>100</v>
      </c>
    </row>
    <row r="295" spans="1:28" x14ac:dyDescent="0.3">
      <c r="A295" s="49">
        <v>41933</v>
      </c>
      <c r="B295" s="45" t="s">
        <v>1255</v>
      </c>
      <c r="C295" s="45" t="s">
        <v>1256</v>
      </c>
      <c r="D295" s="45" t="s">
        <v>47</v>
      </c>
      <c r="E295" s="48">
        <v>10</v>
      </c>
      <c r="F295" s="47">
        <v>182</v>
      </c>
      <c r="G295" s="65">
        <v>0</v>
      </c>
      <c r="H295" s="47">
        <v>163</v>
      </c>
      <c r="I295" s="45" t="s">
        <v>75</v>
      </c>
      <c r="J295" s="61">
        <v>20.2</v>
      </c>
      <c r="K295" s="45" t="s">
        <v>192</v>
      </c>
      <c r="L295" s="73">
        <v>30</v>
      </c>
      <c r="M295" s="69">
        <v>3.6</v>
      </c>
      <c r="N295" s="47">
        <v>97</v>
      </c>
      <c r="O295" s="45" t="s">
        <v>91</v>
      </c>
      <c r="P295" s="47">
        <v>10305</v>
      </c>
      <c r="Q295" s="48">
        <v>24</v>
      </c>
      <c r="R295" s="47">
        <v>10198</v>
      </c>
      <c r="S295" s="45" t="s">
        <v>84</v>
      </c>
      <c r="T295" s="48">
        <v>83</v>
      </c>
      <c r="U295" s="48">
        <v>88</v>
      </c>
      <c r="V295" s="45" t="s">
        <v>51</v>
      </c>
      <c r="W295" s="48">
        <v>78</v>
      </c>
      <c r="X295" s="45" t="s">
        <v>51</v>
      </c>
      <c r="Y295" s="78">
        <f t="shared" si="26"/>
        <v>0.36</v>
      </c>
      <c r="Z295" s="78">
        <f t="shared" si="27"/>
        <v>0</v>
      </c>
      <c r="AA295" s="78">
        <f t="shared" si="28"/>
        <v>2.02</v>
      </c>
      <c r="AB295" s="77">
        <f t="shared" si="29"/>
        <v>300</v>
      </c>
    </row>
    <row r="296" spans="1:28" x14ac:dyDescent="0.3">
      <c r="A296" s="49">
        <v>41934</v>
      </c>
      <c r="B296" s="45" t="s">
        <v>1255</v>
      </c>
      <c r="C296" s="45" t="s">
        <v>1256</v>
      </c>
      <c r="D296" s="45" t="s">
        <v>47</v>
      </c>
      <c r="E296" s="48">
        <v>10</v>
      </c>
      <c r="F296" s="47">
        <v>162</v>
      </c>
      <c r="G296" s="65">
        <v>0</v>
      </c>
      <c r="H296" s="47">
        <v>125</v>
      </c>
      <c r="I296" s="45" t="s">
        <v>142</v>
      </c>
      <c r="J296" s="61">
        <v>19.899999999999999</v>
      </c>
      <c r="K296" s="45" t="s">
        <v>215</v>
      </c>
      <c r="L296" s="73">
        <v>12</v>
      </c>
      <c r="M296" s="69">
        <v>3.1</v>
      </c>
      <c r="N296" s="47">
        <v>97</v>
      </c>
      <c r="O296" s="45" t="s">
        <v>186</v>
      </c>
      <c r="P296" s="47">
        <v>10307</v>
      </c>
      <c r="Q296" s="45" t="s">
        <v>84</v>
      </c>
      <c r="R296" s="47">
        <v>10258</v>
      </c>
      <c r="S296" s="48">
        <v>24</v>
      </c>
      <c r="T296" s="48">
        <v>72</v>
      </c>
      <c r="U296" s="48">
        <v>88</v>
      </c>
      <c r="V296" s="45" t="s">
        <v>51</v>
      </c>
      <c r="W296" s="48">
        <v>61</v>
      </c>
      <c r="X296" s="45" t="s">
        <v>89</v>
      </c>
      <c r="Y296" s="78">
        <f t="shared" si="26"/>
        <v>0.31</v>
      </c>
      <c r="Z296" s="78">
        <f t="shared" si="27"/>
        <v>0</v>
      </c>
      <c r="AA296" s="78">
        <f t="shared" si="28"/>
        <v>1.9899999999999998</v>
      </c>
      <c r="AB296" s="77">
        <f t="shared" si="29"/>
        <v>120</v>
      </c>
    </row>
    <row r="297" spans="1:28" x14ac:dyDescent="0.3">
      <c r="A297" s="49">
        <v>41935</v>
      </c>
      <c r="B297" s="45" t="s">
        <v>1255</v>
      </c>
      <c r="C297" s="45" t="s">
        <v>1256</v>
      </c>
      <c r="D297" s="45" t="s">
        <v>47</v>
      </c>
      <c r="E297" s="48">
        <v>10</v>
      </c>
      <c r="F297" s="47">
        <v>163</v>
      </c>
      <c r="G297" s="65">
        <v>0</v>
      </c>
      <c r="H297" s="47">
        <v>115</v>
      </c>
      <c r="I297" s="45" t="s">
        <v>174</v>
      </c>
      <c r="J297" s="61">
        <v>21.1</v>
      </c>
      <c r="K297" s="45" t="s">
        <v>158</v>
      </c>
      <c r="L297" s="73">
        <v>24</v>
      </c>
      <c r="M297" s="69">
        <v>0.3</v>
      </c>
      <c r="N297" s="47">
        <v>42</v>
      </c>
      <c r="O297" s="45" t="s">
        <v>240</v>
      </c>
      <c r="P297" s="47">
        <v>10258</v>
      </c>
      <c r="Q297" s="45" t="s">
        <v>1012</v>
      </c>
      <c r="R297" s="47">
        <v>10193</v>
      </c>
      <c r="S297" s="48">
        <v>24</v>
      </c>
      <c r="T297" s="48">
        <v>69</v>
      </c>
      <c r="U297" s="48">
        <v>84</v>
      </c>
      <c r="V297" s="45" t="s">
        <v>832</v>
      </c>
      <c r="W297" s="48">
        <v>50</v>
      </c>
      <c r="X297" s="45" t="s">
        <v>64</v>
      </c>
      <c r="Y297" s="78">
        <f t="shared" si="26"/>
        <v>0.03</v>
      </c>
      <c r="Z297" s="78">
        <f t="shared" si="27"/>
        <v>0</v>
      </c>
      <c r="AA297" s="78">
        <f t="shared" si="28"/>
        <v>2.1100000000000003</v>
      </c>
      <c r="AB297" s="77">
        <f t="shared" si="29"/>
        <v>240</v>
      </c>
    </row>
    <row r="298" spans="1:28" x14ac:dyDescent="0.3">
      <c r="A298" s="49">
        <v>41936</v>
      </c>
      <c r="B298" s="45" t="s">
        <v>1255</v>
      </c>
      <c r="C298" s="45" t="s">
        <v>1256</v>
      </c>
      <c r="D298" s="45" t="s">
        <v>47</v>
      </c>
      <c r="E298" s="48">
        <v>10</v>
      </c>
      <c r="F298" s="47">
        <v>194</v>
      </c>
      <c r="G298" s="65">
        <v>0</v>
      </c>
      <c r="H298" s="47">
        <v>144</v>
      </c>
      <c r="I298" s="45" t="s">
        <v>578</v>
      </c>
      <c r="J298" s="61">
        <v>24.5</v>
      </c>
      <c r="K298" s="45" t="s">
        <v>133</v>
      </c>
      <c r="L298" s="73">
        <v>32</v>
      </c>
      <c r="M298" s="69">
        <v>1.1000000000000001</v>
      </c>
      <c r="N298" s="47">
        <v>61</v>
      </c>
      <c r="O298" s="45" t="s">
        <v>81</v>
      </c>
      <c r="P298" s="47">
        <v>10193</v>
      </c>
      <c r="Q298" s="45" t="s">
        <v>1012</v>
      </c>
      <c r="R298" s="47">
        <v>10165</v>
      </c>
      <c r="S298" s="45" t="s">
        <v>102</v>
      </c>
      <c r="T298" s="48">
        <v>63</v>
      </c>
      <c r="U298" s="48">
        <v>71</v>
      </c>
      <c r="V298" s="45" t="s">
        <v>56</v>
      </c>
      <c r="W298" s="48">
        <v>47</v>
      </c>
      <c r="X298" s="45" t="s">
        <v>179</v>
      </c>
      <c r="Y298" s="78">
        <f t="shared" si="26"/>
        <v>0.11000000000000001</v>
      </c>
      <c r="Z298" s="78">
        <f t="shared" si="27"/>
        <v>0</v>
      </c>
      <c r="AA298" s="78">
        <f t="shared" si="28"/>
        <v>2.4500000000000002</v>
      </c>
      <c r="AB298" s="77">
        <f t="shared" si="29"/>
        <v>320</v>
      </c>
    </row>
    <row r="299" spans="1:28" x14ac:dyDescent="0.3">
      <c r="A299" s="49">
        <v>41937</v>
      </c>
      <c r="B299" s="45" t="s">
        <v>1255</v>
      </c>
      <c r="C299" s="45" t="s">
        <v>1256</v>
      </c>
      <c r="D299" s="45" t="s">
        <v>47</v>
      </c>
      <c r="E299" s="48">
        <v>10</v>
      </c>
      <c r="F299" s="47">
        <v>176</v>
      </c>
      <c r="G299" s="65">
        <v>0</v>
      </c>
      <c r="H299" s="47">
        <v>136</v>
      </c>
      <c r="I299" s="45" t="s">
        <v>537</v>
      </c>
      <c r="J299" s="61">
        <v>21.5</v>
      </c>
      <c r="K299" s="45" t="s">
        <v>91</v>
      </c>
      <c r="L299" s="73">
        <v>24</v>
      </c>
      <c r="M299" s="69">
        <v>1.1000000000000001</v>
      </c>
      <c r="N299" s="47">
        <v>50</v>
      </c>
      <c r="O299" s="45" t="s">
        <v>347</v>
      </c>
      <c r="P299" s="47">
        <v>10211</v>
      </c>
      <c r="Q299" s="48">
        <v>23</v>
      </c>
      <c r="R299" s="47">
        <v>10178</v>
      </c>
      <c r="S299" s="45" t="s">
        <v>51</v>
      </c>
      <c r="T299" s="48">
        <v>76</v>
      </c>
      <c r="U299" s="48">
        <v>84</v>
      </c>
      <c r="V299" s="45" t="s">
        <v>51</v>
      </c>
      <c r="W299" s="48">
        <v>57</v>
      </c>
      <c r="X299" s="45" t="s">
        <v>85</v>
      </c>
      <c r="Y299" s="78">
        <f t="shared" si="26"/>
        <v>0.11000000000000001</v>
      </c>
      <c r="Z299" s="78">
        <f t="shared" si="27"/>
        <v>0</v>
      </c>
      <c r="AA299" s="78">
        <f t="shared" si="28"/>
        <v>2.15</v>
      </c>
      <c r="AB299" s="77">
        <f t="shared" si="29"/>
        <v>240</v>
      </c>
    </row>
    <row r="300" spans="1:28" x14ac:dyDescent="0.3">
      <c r="A300" s="49">
        <v>41938</v>
      </c>
      <c r="B300" s="45" t="s">
        <v>1255</v>
      </c>
      <c r="C300" s="45" t="s">
        <v>1256</v>
      </c>
      <c r="D300" s="45" t="s">
        <v>47</v>
      </c>
      <c r="E300" s="48">
        <v>10</v>
      </c>
      <c r="F300" s="47">
        <v>174</v>
      </c>
      <c r="G300" s="65">
        <v>0</v>
      </c>
      <c r="H300" s="47">
        <v>137</v>
      </c>
      <c r="I300" s="45" t="s">
        <v>74</v>
      </c>
      <c r="J300" s="61">
        <v>21.2</v>
      </c>
      <c r="K300" s="45" t="s">
        <v>158</v>
      </c>
      <c r="L300" s="73">
        <v>11</v>
      </c>
      <c r="M300" s="69">
        <v>1.9</v>
      </c>
      <c r="N300" s="47">
        <v>53</v>
      </c>
      <c r="O300" s="45" t="s">
        <v>186</v>
      </c>
      <c r="P300" s="47">
        <v>10210</v>
      </c>
      <c r="Q300" s="45" t="s">
        <v>1012</v>
      </c>
      <c r="R300" s="47">
        <v>10175</v>
      </c>
      <c r="S300" s="48">
        <v>24</v>
      </c>
      <c r="T300" s="48">
        <v>80</v>
      </c>
      <c r="U300" s="48">
        <v>88</v>
      </c>
      <c r="V300" s="45" t="s">
        <v>51</v>
      </c>
      <c r="W300" s="48">
        <v>69</v>
      </c>
      <c r="X300" s="45" t="s">
        <v>51</v>
      </c>
      <c r="Y300" s="78">
        <f t="shared" si="26"/>
        <v>0.19</v>
      </c>
      <c r="Z300" s="78">
        <f t="shared" si="27"/>
        <v>0</v>
      </c>
      <c r="AA300" s="78">
        <f t="shared" si="28"/>
        <v>2.12</v>
      </c>
      <c r="AB300" s="77">
        <f t="shared" si="29"/>
        <v>110</v>
      </c>
    </row>
    <row r="301" spans="1:28" x14ac:dyDescent="0.3">
      <c r="A301" s="49">
        <v>41939</v>
      </c>
      <c r="B301" s="45" t="s">
        <v>1255</v>
      </c>
      <c r="C301" s="45" t="s">
        <v>1256</v>
      </c>
      <c r="D301" s="45" t="s">
        <v>47</v>
      </c>
      <c r="E301" s="48">
        <v>10</v>
      </c>
      <c r="F301" s="47">
        <v>183</v>
      </c>
      <c r="G301" s="65">
        <v>0</v>
      </c>
      <c r="H301" s="47">
        <v>141</v>
      </c>
      <c r="I301" s="45" t="s">
        <v>74</v>
      </c>
      <c r="J301" s="61">
        <v>22.5</v>
      </c>
      <c r="K301" s="45" t="s">
        <v>158</v>
      </c>
      <c r="L301" s="73">
        <v>10</v>
      </c>
      <c r="M301" s="69">
        <v>1.4</v>
      </c>
      <c r="N301" s="47">
        <v>50</v>
      </c>
      <c r="O301" s="45" t="s">
        <v>50</v>
      </c>
      <c r="P301" s="47">
        <v>10175</v>
      </c>
      <c r="Q301" s="45" t="s">
        <v>1012</v>
      </c>
      <c r="R301" s="47">
        <v>10135</v>
      </c>
      <c r="S301" s="48">
        <v>24</v>
      </c>
      <c r="T301" s="48">
        <v>76</v>
      </c>
      <c r="U301" s="48">
        <v>87</v>
      </c>
      <c r="V301" s="45" t="s">
        <v>80</v>
      </c>
      <c r="W301" s="48">
        <v>62</v>
      </c>
      <c r="X301" s="45" t="s">
        <v>192</v>
      </c>
      <c r="Y301" s="78">
        <f t="shared" si="26"/>
        <v>0.13999999999999999</v>
      </c>
      <c r="Z301" s="78">
        <f t="shared" si="27"/>
        <v>0</v>
      </c>
      <c r="AA301" s="78">
        <f t="shared" si="28"/>
        <v>2.25</v>
      </c>
      <c r="AB301" s="77">
        <f t="shared" si="29"/>
        <v>100</v>
      </c>
    </row>
    <row r="302" spans="1:28" x14ac:dyDescent="0.3">
      <c r="A302" s="49">
        <v>41940</v>
      </c>
      <c r="B302" s="45" t="s">
        <v>1255</v>
      </c>
      <c r="C302" s="45" t="s">
        <v>1256</v>
      </c>
      <c r="D302" s="45" t="s">
        <v>47</v>
      </c>
      <c r="E302" s="48">
        <v>10</v>
      </c>
      <c r="F302" s="47">
        <v>178</v>
      </c>
      <c r="G302" s="65">
        <v>0</v>
      </c>
      <c r="H302" s="47">
        <v>134</v>
      </c>
      <c r="I302" s="45" t="s">
        <v>123</v>
      </c>
      <c r="J302" s="61">
        <v>22.1</v>
      </c>
      <c r="K302" s="45" t="s">
        <v>146</v>
      </c>
      <c r="L302" s="73">
        <v>12</v>
      </c>
      <c r="M302" s="69">
        <v>0.8</v>
      </c>
      <c r="N302" s="47">
        <v>81</v>
      </c>
      <c r="O302" s="45" t="s">
        <v>342</v>
      </c>
      <c r="P302" s="47">
        <v>10135</v>
      </c>
      <c r="Q302" s="45" t="s">
        <v>1012</v>
      </c>
      <c r="R302" s="47">
        <v>10108</v>
      </c>
      <c r="S302" s="48">
        <v>17</v>
      </c>
      <c r="T302" s="48">
        <v>73</v>
      </c>
      <c r="U302" s="48">
        <v>85</v>
      </c>
      <c r="V302" s="45" t="s">
        <v>184</v>
      </c>
      <c r="W302" s="48">
        <v>63</v>
      </c>
      <c r="X302" s="45" t="s">
        <v>433</v>
      </c>
      <c r="Y302" s="78">
        <f t="shared" si="26"/>
        <v>0.08</v>
      </c>
      <c r="Z302" s="78">
        <f t="shared" si="27"/>
        <v>0</v>
      </c>
      <c r="AA302" s="78">
        <f t="shared" si="28"/>
        <v>2.21</v>
      </c>
      <c r="AB302" s="77">
        <f t="shared" si="29"/>
        <v>120</v>
      </c>
    </row>
    <row r="303" spans="1:28" x14ac:dyDescent="0.3">
      <c r="A303" s="49">
        <v>41941</v>
      </c>
      <c r="B303" s="45" t="s">
        <v>1255</v>
      </c>
      <c r="C303" s="45" t="s">
        <v>1256</v>
      </c>
      <c r="D303" s="45" t="s">
        <v>47</v>
      </c>
      <c r="E303" s="48">
        <v>10</v>
      </c>
      <c r="F303" s="47">
        <v>188</v>
      </c>
      <c r="G303" s="65">
        <v>0</v>
      </c>
      <c r="H303" s="47">
        <v>153</v>
      </c>
      <c r="I303" s="45" t="s">
        <v>124</v>
      </c>
      <c r="J303" s="61">
        <v>22.2</v>
      </c>
      <c r="K303" s="45" t="s">
        <v>209</v>
      </c>
      <c r="L303" s="73">
        <v>24</v>
      </c>
      <c r="M303" s="69">
        <v>1.1000000000000001</v>
      </c>
      <c r="N303" s="47">
        <v>42</v>
      </c>
      <c r="O303" s="45" t="s">
        <v>124</v>
      </c>
      <c r="P303" s="47">
        <v>10151</v>
      </c>
      <c r="Q303" s="45" t="s">
        <v>51</v>
      </c>
      <c r="R303" s="47">
        <v>10114</v>
      </c>
      <c r="S303" s="45" t="s">
        <v>51</v>
      </c>
      <c r="T303" s="48">
        <v>71</v>
      </c>
      <c r="U303" s="48">
        <v>79</v>
      </c>
      <c r="V303" s="45" t="s">
        <v>162</v>
      </c>
      <c r="W303" s="48">
        <v>57</v>
      </c>
      <c r="X303" s="45" t="s">
        <v>182</v>
      </c>
      <c r="Y303" s="78">
        <f t="shared" si="26"/>
        <v>0.11000000000000001</v>
      </c>
      <c r="Z303" s="78">
        <f t="shared" si="27"/>
        <v>0</v>
      </c>
      <c r="AA303" s="78">
        <f t="shared" si="28"/>
        <v>2.2199999999999998</v>
      </c>
      <c r="AB303" s="77">
        <f t="shared" si="29"/>
        <v>240</v>
      </c>
    </row>
    <row r="304" spans="1:28" x14ac:dyDescent="0.3">
      <c r="A304" s="49">
        <v>41942</v>
      </c>
      <c r="B304" s="45" t="s">
        <v>1255</v>
      </c>
      <c r="C304" s="45" t="s">
        <v>1256</v>
      </c>
      <c r="D304" s="45" t="s">
        <v>47</v>
      </c>
      <c r="E304" s="48">
        <v>10</v>
      </c>
      <c r="F304" s="47">
        <v>182</v>
      </c>
      <c r="G304" s="65">
        <v>0</v>
      </c>
      <c r="H304" s="47">
        <v>144</v>
      </c>
      <c r="I304" s="45" t="s">
        <v>123</v>
      </c>
      <c r="J304" s="61">
        <v>22</v>
      </c>
      <c r="K304" s="45" t="s">
        <v>113</v>
      </c>
      <c r="L304" s="73">
        <v>22</v>
      </c>
      <c r="M304" s="69">
        <v>2.5</v>
      </c>
      <c r="N304" s="47">
        <v>61</v>
      </c>
      <c r="O304" s="45" t="s">
        <v>404</v>
      </c>
      <c r="P304" s="47">
        <v>10177</v>
      </c>
      <c r="Q304" s="48">
        <v>10</v>
      </c>
      <c r="R304" s="47">
        <v>10150</v>
      </c>
      <c r="S304" s="45" t="s">
        <v>218</v>
      </c>
      <c r="T304" s="48">
        <v>74</v>
      </c>
      <c r="U304" s="48">
        <v>82</v>
      </c>
      <c r="V304" s="45" t="s">
        <v>486</v>
      </c>
      <c r="W304" s="48">
        <v>64</v>
      </c>
      <c r="X304" s="45" t="s">
        <v>226</v>
      </c>
      <c r="Y304" s="78">
        <f t="shared" si="26"/>
        <v>0.25</v>
      </c>
      <c r="Z304" s="78">
        <f t="shared" si="27"/>
        <v>0</v>
      </c>
      <c r="AA304" s="78">
        <f t="shared" si="28"/>
        <v>2.2000000000000002</v>
      </c>
      <c r="AB304" s="77">
        <f t="shared" si="29"/>
        <v>220</v>
      </c>
    </row>
    <row r="305" spans="1:28" x14ac:dyDescent="0.3">
      <c r="A305" s="49">
        <v>41943</v>
      </c>
      <c r="B305" s="45" t="s">
        <v>1255</v>
      </c>
      <c r="C305" s="45" t="s">
        <v>1256</v>
      </c>
      <c r="D305" s="45" t="s">
        <v>47</v>
      </c>
      <c r="E305" s="48">
        <v>10</v>
      </c>
      <c r="F305" s="47">
        <v>214</v>
      </c>
      <c r="G305" s="65">
        <v>0</v>
      </c>
      <c r="H305" s="47">
        <v>154</v>
      </c>
      <c r="I305" s="45" t="s">
        <v>70</v>
      </c>
      <c r="J305" s="61">
        <v>27.4</v>
      </c>
      <c r="K305" s="45" t="s">
        <v>117</v>
      </c>
      <c r="L305" s="73">
        <v>33</v>
      </c>
      <c r="M305" s="69">
        <v>1.4</v>
      </c>
      <c r="N305" s="47">
        <v>72</v>
      </c>
      <c r="O305" s="45" t="s">
        <v>345</v>
      </c>
      <c r="P305" s="47">
        <v>10184</v>
      </c>
      <c r="Q305" s="48">
        <v>24</v>
      </c>
      <c r="R305" s="47">
        <v>10142</v>
      </c>
      <c r="S305" s="48">
        <v>15</v>
      </c>
      <c r="T305" s="48">
        <v>40</v>
      </c>
      <c r="U305" s="48">
        <v>76</v>
      </c>
      <c r="V305" s="45" t="s">
        <v>80</v>
      </c>
      <c r="W305" s="48">
        <v>27</v>
      </c>
      <c r="X305" s="45" t="s">
        <v>61</v>
      </c>
      <c r="Y305" s="78">
        <f t="shared" si="26"/>
        <v>0.13999999999999999</v>
      </c>
      <c r="Z305" s="78">
        <f t="shared" si="27"/>
        <v>0</v>
      </c>
      <c r="AA305" s="78">
        <f t="shared" si="28"/>
        <v>2.7399999999999998</v>
      </c>
      <c r="AB305" s="77">
        <f t="shared" si="29"/>
        <v>330</v>
      </c>
    </row>
    <row r="306" spans="1:28" x14ac:dyDescent="0.3">
      <c r="A306" s="49">
        <v>41944</v>
      </c>
      <c r="B306" s="45" t="s">
        <v>1255</v>
      </c>
      <c r="C306" s="45" t="s">
        <v>1256</v>
      </c>
      <c r="D306" s="45" t="s">
        <v>47</v>
      </c>
      <c r="E306" s="48">
        <v>10</v>
      </c>
      <c r="F306" s="47">
        <v>176</v>
      </c>
      <c r="G306" s="65">
        <v>0.4</v>
      </c>
      <c r="H306" s="47">
        <v>160</v>
      </c>
      <c r="I306" s="45" t="s">
        <v>100</v>
      </c>
      <c r="J306" s="61">
        <v>19.100000000000001</v>
      </c>
      <c r="K306" s="45" t="s">
        <v>578</v>
      </c>
      <c r="L306" s="73">
        <v>0</v>
      </c>
      <c r="M306" s="69">
        <v>1.4</v>
      </c>
      <c r="N306" s="47">
        <v>86</v>
      </c>
      <c r="O306" s="45" t="s">
        <v>521</v>
      </c>
      <c r="P306" s="47">
        <v>10223</v>
      </c>
      <c r="Q306" s="48">
        <v>10</v>
      </c>
      <c r="R306" s="47">
        <v>10184</v>
      </c>
      <c r="S306" s="45" t="s">
        <v>1012</v>
      </c>
      <c r="T306" s="48">
        <v>85</v>
      </c>
      <c r="U306" s="48">
        <v>87</v>
      </c>
      <c r="V306" s="45" t="s">
        <v>51</v>
      </c>
      <c r="W306" s="48">
        <v>52</v>
      </c>
      <c r="X306" s="45" t="s">
        <v>286</v>
      </c>
      <c r="Y306" s="78">
        <f t="shared" si="26"/>
        <v>0.13999999999999999</v>
      </c>
      <c r="Z306" s="78">
        <f t="shared" si="27"/>
        <v>0.04</v>
      </c>
      <c r="AA306" s="78">
        <f t="shared" si="28"/>
        <v>1.9100000000000001</v>
      </c>
      <c r="AB306" s="77">
        <f t="shared" si="29"/>
        <v>0</v>
      </c>
    </row>
    <row r="307" spans="1:28" x14ac:dyDescent="0.3">
      <c r="A307" s="49">
        <v>41945</v>
      </c>
      <c r="B307" s="45" t="s">
        <v>1255</v>
      </c>
      <c r="C307" s="45" t="s">
        <v>1256</v>
      </c>
      <c r="D307" s="45" t="s">
        <v>47</v>
      </c>
      <c r="E307" s="48">
        <v>10</v>
      </c>
      <c r="F307" s="47">
        <v>155</v>
      </c>
      <c r="G307" s="65">
        <v>0</v>
      </c>
      <c r="H307" s="47">
        <v>120</v>
      </c>
      <c r="I307" s="45" t="s">
        <v>376</v>
      </c>
      <c r="J307" s="61">
        <v>19</v>
      </c>
      <c r="K307" s="45" t="s">
        <v>113</v>
      </c>
      <c r="L307" s="73">
        <v>31</v>
      </c>
      <c r="M307" s="69">
        <v>3.1</v>
      </c>
      <c r="N307" s="47">
        <v>153</v>
      </c>
      <c r="O307" s="45" t="s">
        <v>206</v>
      </c>
      <c r="P307" s="47">
        <v>10198</v>
      </c>
      <c r="Q307" s="45" t="s">
        <v>1012</v>
      </c>
      <c r="R307" s="47">
        <v>10126</v>
      </c>
      <c r="S307" s="48">
        <v>24</v>
      </c>
      <c r="T307" s="48">
        <v>76</v>
      </c>
      <c r="U307" s="48">
        <v>88</v>
      </c>
      <c r="V307" s="45" t="s">
        <v>280</v>
      </c>
      <c r="W307" s="48">
        <v>55</v>
      </c>
      <c r="X307" s="45" t="s">
        <v>99</v>
      </c>
      <c r="Y307" s="78">
        <f t="shared" si="26"/>
        <v>0.31</v>
      </c>
      <c r="Z307" s="78">
        <f t="shared" si="27"/>
        <v>0</v>
      </c>
      <c r="AA307" s="78">
        <f t="shared" si="28"/>
        <v>1.9</v>
      </c>
      <c r="AB307" s="77">
        <f t="shared" si="29"/>
        <v>310</v>
      </c>
    </row>
    <row r="308" spans="1:28" x14ac:dyDescent="0.3">
      <c r="A308" s="49">
        <v>41946</v>
      </c>
      <c r="B308" s="45" t="s">
        <v>1255</v>
      </c>
      <c r="C308" s="45" t="s">
        <v>1256</v>
      </c>
      <c r="D308" s="45" t="s">
        <v>47</v>
      </c>
      <c r="E308" s="48">
        <v>10</v>
      </c>
      <c r="F308" s="47">
        <v>140</v>
      </c>
      <c r="G308" s="65">
        <v>17.8</v>
      </c>
      <c r="H308" s="47">
        <v>120</v>
      </c>
      <c r="I308" s="45" t="s">
        <v>750</v>
      </c>
      <c r="J308" s="61">
        <v>15.9</v>
      </c>
      <c r="K308" s="45" t="s">
        <v>113</v>
      </c>
      <c r="L308" s="73">
        <v>29</v>
      </c>
      <c r="M308" s="69">
        <v>3.3</v>
      </c>
      <c r="N308" s="47">
        <v>161</v>
      </c>
      <c r="O308" s="45" t="s">
        <v>439</v>
      </c>
      <c r="P308" s="47">
        <v>10126</v>
      </c>
      <c r="Q308" s="45" t="s">
        <v>1012</v>
      </c>
      <c r="R308" s="47">
        <v>9953</v>
      </c>
      <c r="S308" s="48">
        <v>16</v>
      </c>
      <c r="T308" s="48">
        <v>79</v>
      </c>
      <c r="U308" s="48">
        <v>88</v>
      </c>
      <c r="V308" s="45" t="s">
        <v>345</v>
      </c>
      <c r="W308" s="48">
        <v>64</v>
      </c>
      <c r="X308" s="45" t="s">
        <v>88</v>
      </c>
      <c r="Y308" s="78">
        <f t="shared" si="26"/>
        <v>0.32999999999999996</v>
      </c>
      <c r="Z308" s="78">
        <f t="shared" si="27"/>
        <v>1.78</v>
      </c>
      <c r="AA308" s="78">
        <f t="shared" si="28"/>
        <v>1.59</v>
      </c>
      <c r="AB308" s="77">
        <f t="shared" si="29"/>
        <v>290</v>
      </c>
    </row>
    <row r="309" spans="1:28" x14ac:dyDescent="0.3">
      <c r="A309" s="49">
        <v>41947</v>
      </c>
      <c r="B309" s="45" t="s">
        <v>1255</v>
      </c>
      <c r="C309" s="45" t="s">
        <v>1256</v>
      </c>
      <c r="D309" s="45" t="s">
        <v>47</v>
      </c>
      <c r="E309" s="48">
        <v>10</v>
      </c>
      <c r="F309" s="47">
        <v>116</v>
      </c>
      <c r="G309" s="65">
        <v>29</v>
      </c>
      <c r="H309" s="47">
        <v>96</v>
      </c>
      <c r="I309" s="45" t="s">
        <v>177</v>
      </c>
      <c r="J309" s="61">
        <v>13.6</v>
      </c>
      <c r="K309" s="45" t="s">
        <v>50</v>
      </c>
      <c r="L309" s="73">
        <v>27</v>
      </c>
      <c r="M309" s="69">
        <v>5.3</v>
      </c>
      <c r="N309" s="47">
        <v>136</v>
      </c>
      <c r="O309" s="45" t="s">
        <v>117</v>
      </c>
      <c r="P309" s="47">
        <v>10072</v>
      </c>
      <c r="Q309" s="48">
        <v>22</v>
      </c>
      <c r="R309" s="47">
        <v>9974</v>
      </c>
      <c r="S309" s="45" t="s">
        <v>51</v>
      </c>
      <c r="T309" s="48">
        <v>61</v>
      </c>
      <c r="U309" s="48">
        <v>81</v>
      </c>
      <c r="V309" s="45" t="s">
        <v>376</v>
      </c>
      <c r="W309" s="48">
        <v>54</v>
      </c>
      <c r="X309" s="45" t="s">
        <v>193</v>
      </c>
      <c r="Y309" s="78">
        <f t="shared" si="26"/>
        <v>0.53</v>
      </c>
      <c r="Z309" s="78">
        <f t="shared" si="27"/>
        <v>2.9</v>
      </c>
      <c r="AA309" s="78">
        <f t="shared" si="28"/>
        <v>1.3599999999999999</v>
      </c>
      <c r="AB309" s="77">
        <f t="shared" si="29"/>
        <v>270</v>
      </c>
    </row>
    <row r="310" spans="1:28" x14ac:dyDescent="0.3">
      <c r="A310" s="49">
        <v>41948</v>
      </c>
      <c r="B310" s="45" t="s">
        <v>1255</v>
      </c>
      <c r="C310" s="45" t="s">
        <v>1256</v>
      </c>
      <c r="D310" s="45" t="s">
        <v>47</v>
      </c>
      <c r="E310" s="48">
        <v>10</v>
      </c>
      <c r="F310" s="47">
        <v>116</v>
      </c>
      <c r="G310" s="65">
        <v>18.2</v>
      </c>
      <c r="H310" s="47">
        <v>102</v>
      </c>
      <c r="I310" s="45" t="s">
        <v>578</v>
      </c>
      <c r="J310" s="61">
        <v>13</v>
      </c>
      <c r="K310" s="45" t="s">
        <v>61</v>
      </c>
      <c r="L310" s="73">
        <v>24</v>
      </c>
      <c r="M310" s="69">
        <v>3.1</v>
      </c>
      <c r="N310" s="47">
        <v>133</v>
      </c>
      <c r="O310" s="45" t="s">
        <v>543</v>
      </c>
      <c r="P310" s="47">
        <v>10143</v>
      </c>
      <c r="Q310" s="48">
        <v>23</v>
      </c>
      <c r="R310" s="47">
        <v>10059</v>
      </c>
      <c r="S310" s="45" t="s">
        <v>1012</v>
      </c>
      <c r="T310" s="48">
        <v>74</v>
      </c>
      <c r="U310" s="48">
        <v>81</v>
      </c>
      <c r="V310" s="45" t="s">
        <v>60</v>
      </c>
      <c r="W310" s="48">
        <v>66</v>
      </c>
      <c r="X310" s="45" t="s">
        <v>543</v>
      </c>
      <c r="Y310" s="78">
        <f t="shared" si="26"/>
        <v>0.31</v>
      </c>
      <c r="Z310" s="78">
        <f t="shared" si="27"/>
        <v>1.8199999999999998</v>
      </c>
      <c r="AA310" s="78">
        <f t="shared" si="28"/>
        <v>1.3</v>
      </c>
      <c r="AB310" s="77">
        <f t="shared" si="29"/>
        <v>240</v>
      </c>
    </row>
    <row r="311" spans="1:28" x14ac:dyDescent="0.3">
      <c r="A311" s="49">
        <v>41949</v>
      </c>
      <c r="B311" s="45" t="s">
        <v>1255</v>
      </c>
      <c r="C311" s="45" t="s">
        <v>1256</v>
      </c>
      <c r="D311" s="45" t="s">
        <v>47</v>
      </c>
      <c r="E311" s="48">
        <v>10</v>
      </c>
      <c r="F311" s="47">
        <v>144</v>
      </c>
      <c r="G311" s="65">
        <v>6.2</v>
      </c>
      <c r="H311" s="47">
        <v>117</v>
      </c>
      <c r="I311" s="45" t="s">
        <v>460</v>
      </c>
      <c r="J311" s="61">
        <v>17.2</v>
      </c>
      <c r="K311" s="45" t="s">
        <v>61</v>
      </c>
      <c r="L311" s="73">
        <v>26</v>
      </c>
      <c r="M311" s="69">
        <v>1.9</v>
      </c>
      <c r="N311" s="47">
        <v>78</v>
      </c>
      <c r="O311" s="45" t="s">
        <v>650</v>
      </c>
      <c r="P311" s="47">
        <v>10140</v>
      </c>
      <c r="Q311" s="45" t="s">
        <v>1012</v>
      </c>
      <c r="R311" s="47">
        <v>10040</v>
      </c>
      <c r="S311" s="45" t="s">
        <v>51</v>
      </c>
      <c r="T311" s="48">
        <v>65</v>
      </c>
      <c r="U311" s="48">
        <v>77</v>
      </c>
      <c r="V311" s="45" t="s">
        <v>51</v>
      </c>
      <c r="W311" s="48">
        <v>51</v>
      </c>
      <c r="X311" s="45" t="s">
        <v>158</v>
      </c>
      <c r="Y311" s="78">
        <f t="shared" si="26"/>
        <v>0.19</v>
      </c>
      <c r="Z311" s="78">
        <f t="shared" si="27"/>
        <v>0.62</v>
      </c>
      <c r="AA311" s="78">
        <f t="shared" si="28"/>
        <v>1.72</v>
      </c>
      <c r="AB311" s="77">
        <f t="shared" si="29"/>
        <v>260</v>
      </c>
    </row>
    <row r="312" spans="1:28" x14ac:dyDescent="0.3">
      <c r="A312" s="49">
        <v>41950</v>
      </c>
      <c r="B312" s="45" t="s">
        <v>1255</v>
      </c>
      <c r="C312" s="45" t="s">
        <v>1256</v>
      </c>
      <c r="D312" s="45" t="s">
        <v>47</v>
      </c>
      <c r="E312" s="48">
        <v>10</v>
      </c>
      <c r="F312" s="47">
        <v>138</v>
      </c>
      <c r="G312" s="65">
        <v>0</v>
      </c>
      <c r="H312" s="47">
        <v>95</v>
      </c>
      <c r="I312" s="45" t="s">
        <v>108</v>
      </c>
      <c r="J312" s="61">
        <v>18</v>
      </c>
      <c r="K312" s="45" t="s">
        <v>129</v>
      </c>
      <c r="L312" s="73">
        <v>30</v>
      </c>
      <c r="M312" s="69">
        <v>3.1</v>
      </c>
      <c r="N312" s="47">
        <v>194</v>
      </c>
      <c r="O312" s="45" t="s">
        <v>59</v>
      </c>
      <c r="P312" s="47">
        <v>10145</v>
      </c>
      <c r="Q312" s="48">
        <v>19</v>
      </c>
      <c r="R312" s="47">
        <v>10038</v>
      </c>
      <c r="S312" s="45" t="s">
        <v>263</v>
      </c>
      <c r="T312" s="48">
        <v>65</v>
      </c>
      <c r="U312" s="48">
        <v>88</v>
      </c>
      <c r="V312" s="45" t="s">
        <v>147</v>
      </c>
      <c r="W312" s="48">
        <v>42</v>
      </c>
      <c r="X312" s="45" t="s">
        <v>264</v>
      </c>
      <c r="Y312" s="78">
        <f t="shared" si="26"/>
        <v>0.31</v>
      </c>
      <c r="Z312" s="78">
        <f t="shared" si="27"/>
        <v>0</v>
      </c>
      <c r="AA312" s="78">
        <f t="shared" si="28"/>
        <v>1.8</v>
      </c>
      <c r="AB312" s="77">
        <f t="shared" si="29"/>
        <v>300</v>
      </c>
    </row>
    <row r="313" spans="1:28" x14ac:dyDescent="0.3">
      <c r="A313" s="49">
        <v>41951</v>
      </c>
      <c r="B313" s="45" t="s">
        <v>1255</v>
      </c>
      <c r="C313" s="45" t="s">
        <v>1256</v>
      </c>
      <c r="D313" s="45" t="s">
        <v>47</v>
      </c>
      <c r="E313" s="48">
        <v>10</v>
      </c>
      <c r="F313" s="47">
        <v>136</v>
      </c>
      <c r="G313" s="65">
        <v>2.8</v>
      </c>
      <c r="H313" s="47">
        <v>94</v>
      </c>
      <c r="I313" s="45" t="s">
        <v>258</v>
      </c>
      <c r="J313" s="61">
        <v>17.8</v>
      </c>
      <c r="K313" s="45" t="s">
        <v>89</v>
      </c>
      <c r="L313" s="73">
        <v>30</v>
      </c>
      <c r="M313" s="69">
        <v>1.9</v>
      </c>
      <c r="N313" s="47">
        <v>111</v>
      </c>
      <c r="O313" s="45" t="s">
        <v>158</v>
      </c>
      <c r="P313" s="47">
        <v>10133</v>
      </c>
      <c r="Q313" s="45" t="s">
        <v>1012</v>
      </c>
      <c r="R313" s="47">
        <v>10029</v>
      </c>
      <c r="S313" s="48">
        <v>16</v>
      </c>
      <c r="T313" s="48">
        <v>69</v>
      </c>
      <c r="U313" s="48">
        <v>81</v>
      </c>
      <c r="V313" s="45" t="s">
        <v>56</v>
      </c>
      <c r="W313" s="48">
        <v>59</v>
      </c>
      <c r="X313" s="45" t="s">
        <v>188</v>
      </c>
      <c r="Y313" s="78">
        <f t="shared" si="26"/>
        <v>0.19</v>
      </c>
      <c r="Z313" s="78">
        <f t="shared" si="27"/>
        <v>0.27999999999999997</v>
      </c>
      <c r="AA313" s="78">
        <f t="shared" si="28"/>
        <v>1.78</v>
      </c>
      <c r="AB313" s="77">
        <f t="shared" si="29"/>
        <v>300</v>
      </c>
    </row>
    <row r="314" spans="1:28" x14ac:dyDescent="0.3">
      <c r="A314" s="49">
        <v>41952</v>
      </c>
      <c r="B314" s="45" t="s">
        <v>1255</v>
      </c>
      <c r="C314" s="45" t="s">
        <v>1256</v>
      </c>
      <c r="D314" s="45" t="s">
        <v>47</v>
      </c>
      <c r="E314" s="48">
        <v>10</v>
      </c>
      <c r="F314" s="47">
        <v>126</v>
      </c>
      <c r="G314" s="65">
        <v>0</v>
      </c>
      <c r="H314" s="47">
        <v>100</v>
      </c>
      <c r="I314" s="45" t="s">
        <v>74</v>
      </c>
      <c r="J314" s="61">
        <v>15.1</v>
      </c>
      <c r="K314" s="45" t="s">
        <v>89</v>
      </c>
      <c r="L314" s="73">
        <v>29</v>
      </c>
      <c r="M314" s="69">
        <v>2.8</v>
      </c>
      <c r="N314" s="47">
        <v>142</v>
      </c>
      <c r="O314" s="45" t="s">
        <v>123</v>
      </c>
      <c r="P314" s="47">
        <v>10123</v>
      </c>
      <c r="Q314" s="48">
        <v>22</v>
      </c>
      <c r="R314" s="47">
        <v>10055</v>
      </c>
      <c r="S314" s="45" t="s">
        <v>1012</v>
      </c>
      <c r="T314" s="48">
        <v>65</v>
      </c>
      <c r="U314" s="48">
        <v>80</v>
      </c>
      <c r="V314" s="45" t="s">
        <v>111</v>
      </c>
      <c r="W314" s="48">
        <v>50</v>
      </c>
      <c r="X314" s="45" t="s">
        <v>146</v>
      </c>
      <c r="Y314" s="78">
        <f t="shared" si="26"/>
        <v>0.27999999999999997</v>
      </c>
      <c r="Z314" s="78">
        <f t="shared" si="27"/>
        <v>0</v>
      </c>
      <c r="AA314" s="78">
        <f t="shared" si="28"/>
        <v>1.51</v>
      </c>
      <c r="AB314" s="77">
        <f t="shared" si="29"/>
        <v>290</v>
      </c>
    </row>
    <row r="315" spans="1:28" x14ac:dyDescent="0.3">
      <c r="A315" s="49">
        <v>41953</v>
      </c>
      <c r="B315" s="45" t="s">
        <v>1255</v>
      </c>
      <c r="C315" s="45" t="s">
        <v>1256</v>
      </c>
      <c r="D315" s="45" t="s">
        <v>47</v>
      </c>
      <c r="E315" s="48">
        <v>10</v>
      </c>
      <c r="F315" s="47">
        <v>118</v>
      </c>
      <c r="G315" s="65">
        <v>5.6</v>
      </c>
      <c r="H315" s="47">
        <v>67</v>
      </c>
      <c r="I315" s="45" t="s">
        <v>301</v>
      </c>
      <c r="J315" s="61">
        <v>16.8</v>
      </c>
      <c r="K315" s="45" t="s">
        <v>215</v>
      </c>
      <c r="L315" s="73">
        <v>0</v>
      </c>
      <c r="M315" s="69">
        <v>2.2000000000000002</v>
      </c>
      <c r="N315" s="47">
        <v>53</v>
      </c>
      <c r="O315" s="45" t="s">
        <v>51</v>
      </c>
      <c r="P315" s="47">
        <v>10119</v>
      </c>
      <c r="Q315" s="45" t="s">
        <v>1012</v>
      </c>
      <c r="R315" s="47">
        <v>9973</v>
      </c>
      <c r="S315" s="48">
        <v>24</v>
      </c>
      <c r="T315" s="48">
        <v>61</v>
      </c>
      <c r="U315" s="48">
        <v>82</v>
      </c>
      <c r="V315" s="45" t="s">
        <v>505</v>
      </c>
      <c r="W315" s="48">
        <v>46</v>
      </c>
      <c r="X315" s="45" t="s">
        <v>51</v>
      </c>
      <c r="Y315" s="78">
        <f t="shared" si="26"/>
        <v>0.22000000000000003</v>
      </c>
      <c r="Z315" s="78">
        <f t="shared" si="27"/>
        <v>0.55999999999999994</v>
      </c>
      <c r="AA315" s="78">
        <f t="shared" si="28"/>
        <v>1.6800000000000002</v>
      </c>
      <c r="AB315" s="77">
        <f t="shared" si="29"/>
        <v>0</v>
      </c>
    </row>
    <row r="316" spans="1:28" x14ac:dyDescent="0.3">
      <c r="A316" s="49">
        <v>41954</v>
      </c>
      <c r="B316" s="45" t="s">
        <v>1255</v>
      </c>
      <c r="C316" s="45" t="s">
        <v>1256</v>
      </c>
      <c r="D316" s="45" t="s">
        <v>47</v>
      </c>
      <c r="E316" s="48">
        <v>10</v>
      </c>
      <c r="F316" s="47">
        <v>144</v>
      </c>
      <c r="G316" s="65">
        <v>0</v>
      </c>
      <c r="H316" s="47">
        <v>105</v>
      </c>
      <c r="I316" s="45" t="s">
        <v>100</v>
      </c>
      <c r="J316" s="61">
        <v>18.399999999999999</v>
      </c>
      <c r="K316" s="45" t="s">
        <v>215</v>
      </c>
      <c r="L316" s="73">
        <v>24</v>
      </c>
      <c r="M316" s="69">
        <v>1.1000000000000001</v>
      </c>
      <c r="N316" s="47">
        <v>72</v>
      </c>
      <c r="O316" s="45" t="s">
        <v>229</v>
      </c>
      <c r="P316" s="47">
        <v>9988</v>
      </c>
      <c r="Q316" s="48">
        <v>24</v>
      </c>
      <c r="R316" s="47">
        <v>9931</v>
      </c>
      <c r="S316" s="48">
        <v>13</v>
      </c>
      <c r="T316" s="48">
        <v>75</v>
      </c>
      <c r="U316" s="48">
        <v>84</v>
      </c>
      <c r="V316" s="45" t="s">
        <v>51</v>
      </c>
      <c r="W316" s="48">
        <v>64</v>
      </c>
      <c r="X316" s="45" t="s">
        <v>215</v>
      </c>
      <c r="Y316" s="78">
        <f t="shared" si="26"/>
        <v>0.11000000000000001</v>
      </c>
      <c r="Z316" s="78">
        <f t="shared" si="27"/>
        <v>0</v>
      </c>
      <c r="AA316" s="78">
        <f t="shared" si="28"/>
        <v>1.8399999999999999</v>
      </c>
      <c r="AB316" s="77">
        <f t="shared" si="29"/>
        <v>240</v>
      </c>
    </row>
    <row r="317" spans="1:28" x14ac:dyDescent="0.3">
      <c r="A317" s="49">
        <v>41955</v>
      </c>
      <c r="B317" s="45" t="s">
        <v>1255</v>
      </c>
      <c r="C317" s="45" t="s">
        <v>1256</v>
      </c>
      <c r="D317" s="45" t="s">
        <v>47</v>
      </c>
      <c r="E317" s="48">
        <v>10</v>
      </c>
      <c r="F317" s="47">
        <v>144</v>
      </c>
      <c r="G317" s="65">
        <v>0.8</v>
      </c>
      <c r="H317" s="47">
        <v>97</v>
      </c>
      <c r="I317" s="45" t="s">
        <v>174</v>
      </c>
      <c r="J317" s="61">
        <v>19.2</v>
      </c>
      <c r="K317" s="45" t="s">
        <v>121</v>
      </c>
      <c r="L317" s="73">
        <v>13</v>
      </c>
      <c r="M317" s="69">
        <v>1.9</v>
      </c>
      <c r="N317" s="47">
        <v>64</v>
      </c>
      <c r="O317" s="45" t="s">
        <v>638</v>
      </c>
      <c r="P317" s="47">
        <v>10076</v>
      </c>
      <c r="Q317" s="48">
        <v>18</v>
      </c>
      <c r="R317" s="47">
        <v>9988</v>
      </c>
      <c r="S317" s="45" t="s">
        <v>1012</v>
      </c>
      <c r="T317" s="48">
        <v>66</v>
      </c>
      <c r="U317" s="48">
        <v>81</v>
      </c>
      <c r="V317" s="45" t="s">
        <v>80</v>
      </c>
      <c r="W317" s="48">
        <v>45</v>
      </c>
      <c r="X317" s="45" t="s">
        <v>121</v>
      </c>
      <c r="Y317" s="78">
        <f t="shared" si="26"/>
        <v>0.19</v>
      </c>
      <c r="Z317" s="78">
        <f t="shared" si="27"/>
        <v>0.08</v>
      </c>
      <c r="AA317" s="78">
        <f t="shared" si="28"/>
        <v>1.92</v>
      </c>
      <c r="AB317" s="77">
        <f t="shared" si="29"/>
        <v>130</v>
      </c>
    </row>
    <row r="318" spans="1:28" x14ac:dyDescent="0.3">
      <c r="A318" s="49">
        <v>41956</v>
      </c>
      <c r="B318" s="45" t="s">
        <v>1255</v>
      </c>
      <c r="C318" s="45" t="s">
        <v>1256</v>
      </c>
      <c r="D318" s="45" t="s">
        <v>47</v>
      </c>
      <c r="E318" s="48">
        <v>10</v>
      </c>
      <c r="F318" s="47">
        <v>162</v>
      </c>
      <c r="G318" s="65">
        <v>0.4</v>
      </c>
      <c r="H318" s="47">
        <v>114</v>
      </c>
      <c r="I318" s="45" t="s">
        <v>124</v>
      </c>
      <c r="J318" s="61">
        <v>20.9</v>
      </c>
      <c r="K318" s="45" t="s">
        <v>933</v>
      </c>
      <c r="L318" s="73">
        <v>30</v>
      </c>
      <c r="M318" s="69">
        <v>3.1</v>
      </c>
      <c r="N318" s="47">
        <v>233</v>
      </c>
      <c r="O318" s="45" t="s">
        <v>240</v>
      </c>
      <c r="P318" s="47">
        <v>10045</v>
      </c>
      <c r="Q318" s="45" t="s">
        <v>1012</v>
      </c>
      <c r="R318" s="47">
        <v>9948</v>
      </c>
      <c r="S318" s="48">
        <v>21</v>
      </c>
      <c r="T318" s="48">
        <v>79</v>
      </c>
      <c r="U318" s="48">
        <v>85</v>
      </c>
      <c r="V318" s="45" t="s">
        <v>342</v>
      </c>
      <c r="W318" s="48">
        <v>44</v>
      </c>
      <c r="X318" s="45" t="s">
        <v>370</v>
      </c>
      <c r="Y318" s="78">
        <f t="shared" si="26"/>
        <v>0.31</v>
      </c>
      <c r="Z318" s="78">
        <f t="shared" si="27"/>
        <v>0.04</v>
      </c>
      <c r="AA318" s="78">
        <f t="shared" si="28"/>
        <v>2.09</v>
      </c>
      <c r="AB318" s="77">
        <f t="shared" si="29"/>
        <v>300</v>
      </c>
    </row>
    <row r="319" spans="1:28" x14ac:dyDescent="0.3">
      <c r="A319" s="49">
        <v>41957</v>
      </c>
      <c r="B319" s="45" t="s">
        <v>1255</v>
      </c>
      <c r="C319" s="45" t="s">
        <v>1256</v>
      </c>
      <c r="D319" s="45" t="s">
        <v>47</v>
      </c>
      <c r="E319" s="48">
        <v>10</v>
      </c>
      <c r="F319" s="47">
        <v>144</v>
      </c>
      <c r="G319" s="65">
        <v>0</v>
      </c>
      <c r="H319" s="47">
        <v>105</v>
      </c>
      <c r="I319" s="45" t="s">
        <v>88</v>
      </c>
      <c r="J319" s="61">
        <v>18.399999999999999</v>
      </c>
      <c r="K319" s="45" t="s">
        <v>89</v>
      </c>
      <c r="L319" s="73">
        <v>16</v>
      </c>
      <c r="M319" s="69">
        <v>2.2000000000000002</v>
      </c>
      <c r="N319" s="47">
        <v>97</v>
      </c>
      <c r="O319" s="45" t="s">
        <v>494</v>
      </c>
      <c r="P319" s="47">
        <v>10022</v>
      </c>
      <c r="Q319" s="48">
        <v>21</v>
      </c>
      <c r="R319" s="47">
        <v>9987</v>
      </c>
      <c r="S319" s="45" t="s">
        <v>84</v>
      </c>
      <c r="T319" s="48">
        <v>72</v>
      </c>
      <c r="U319" s="48">
        <v>81</v>
      </c>
      <c r="V319" s="45" t="s">
        <v>193</v>
      </c>
      <c r="W319" s="48">
        <v>63</v>
      </c>
      <c r="X319" s="45" t="s">
        <v>60</v>
      </c>
      <c r="Y319" s="78">
        <f t="shared" si="26"/>
        <v>0.22000000000000003</v>
      </c>
      <c r="Z319" s="78">
        <f t="shared" si="27"/>
        <v>0</v>
      </c>
      <c r="AA319" s="78">
        <f t="shared" si="28"/>
        <v>1.8399999999999999</v>
      </c>
      <c r="AB319" s="77">
        <f t="shared" si="29"/>
        <v>160</v>
      </c>
    </row>
    <row r="320" spans="1:28" x14ac:dyDescent="0.3">
      <c r="A320" s="49">
        <v>41958</v>
      </c>
      <c r="B320" s="45" t="s">
        <v>1255</v>
      </c>
      <c r="C320" s="45" t="s">
        <v>1256</v>
      </c>
      <c r="D320" s="45" t="s">
        <v>47</v>
      </c>
      <c r="E320" s="48">
        <v>10</v>
      </c>
      <c r="F320" s="47">
        <v>125</v>
      </c>
      <c r="G320" s="65">
        <v>0.6</v>
      </c>
      <c r="H320" s="47">
        <v>85</v>
      </c>
      <c r="I320" s="45" t="s">
        <v>301</v>
      </c>
      <c r="J320" s="61">
        <v>16.5</v>
      </c>
      <c r="K320" s="45" t="s">
        <v>94</v>
      </c>
      <c r="L320" s="73">
        <v>28</v>
      </c>
      <c r="M320" s="69">
        <v>3.9</v>
      </c>
      <c r="N320" s="47">
        <v>189</v>
      </c>
      <c r="O320" s="45" t="s">
        <v>769</v>
      </c>
      <c r="P320" s="47">
        <v>10049</v>
      </c>
      <c r="Q320" s="48">
        <v>22</v>
      </c>
      <c r="R320" s="47">
        <v>10013</v>
      </c>
      <c r="S320" s="48">
        <v>15</v>
      </c>
      <c r="T320" s="48">
        <v>60</v>
      </c>
      <c r="U320" s="48">
        <v>73</v>
      </c>
      <c r="V320" s="45" t="s">
        <v>51</v>
      </c>
      <c r="W320" s="48">
        <v>41</v>
      </c>
      <c r="X320" s="45" t="s">
        <v>146</v>
      </c>
      <c r="Y320" s="78">
        <f t="shared" si="26"/>
        <v>0.39</v>
      </c>
      <c r="Z320" s="78">
        <f t="shared" si="27"/>
        <v>0.06</v>
      </c>
      <c r="AA320" s="78">
        <f t="shared" si="28"/>
        <v>1.65</v>
      </c>
      <c r="AB320" s="77">
        <f t="shared" si="29"/>
        <v>280</v>
      </c>
    </row>
    <row r="321" spans="1:28" x14ac:dyDescent="0.3">
      <c r="A321" s="49">
        <v>41959</v>
      </c>
      <c r="B321" s="45" t="s">
        <v>1255</v>
      </c>
      <c r="C321" s="45" t="s">
        <v>1256</v>
      </c>
      <c r="D321" s="45" t="s">
        <v>47</v>
      </c>
      <c r="E321" s="48">
        <v>10</v>
      </c>
      <c r="F321" s="47">
        <v>132</v>
      </c>
      <c r="G321" s="65">
        <v>17</v>
      </c>
      <c r="H321" s="47">
        <v>107</v>
      </c>
      <c r="I321" s="45" t="s">
        <v>505</v>
      </c>
      <c r="J321" s="61">
        <v>15.6</v>
      </c>
      <c r="K321" s="45" t="s">
        <v>277</v>
      </c>
      <c r="L321" s="73">
        <v>29</v>
      </c>
      <c r="M321" s="69">
        <v>2.8</v>
      </c>
      <c r="N321" s="47">
        <v>147</v>
      </c>
      <c r="O321" s="45" t="s">
        <v>352</v>
      </c>
      <c r="P321" s="47">
        <v>10071</v>
      </c>
      <c r="Q321" s="48">
        <v>24</v>
      </c>
      <c r="R321" s="47">
        <v>10045</v>
      </c>
      <c r="S321" s="45" t="s">
        <v>263</v>
      </c>
      <c r="T321" s="48">
        <v>70</v>
      </c>
      <c r="U321" s="48">
        <v>86</v>
      </c>
      <c r="V321" s="45" t="s">
        <v>51</v>
      </c>
      <c r="W321" s="48">
        <v>45</v>
      </c>
      <c r="X321" s="45" t="s">
        <v>80</v>
      </c>
      <c r="Y321" s="78">
        <f t="shared" si="26"/>
        <v>0.27999999999999997</v>
      </c>
      <c r="Z321" s="78">
        <f t="shared" si="27"/>
        <v>1.7</v>
      </c>
      <c r="AA321" s="78">
        <f t="shared" si="28"/>
        <v>1.56</v>
      </c>
      <c r="AB321" s="77">
        <f t="shared" si="29"/>
        <v>290</v>
      </c>
    </row>
    <row r="322" spans="1:28" x14ac:dyDescent="0.3">
      <c r="A322" s="49">
        <v>41960</v>
      </c>
      <c r="B322" s="45" t="s">
        <v>1255</v>
      </c>
      <c r="C322" s="45" t="s">
        <v>1256</v>
      </c>
      <c r="D322" s="45" t="s">
        <v>47</v>
      </c>
      <c r="E322" s="48">
        <v>10</v>
      </c>
      <c r="F322" s="47">
        <v>130</v>
      </c>
      <c r="G322" s="65">
        <v>0</v>
      </c>
      <c r="H322" s="47">
        <v>109</v>
      </c>
      <c r="I322" s="45" t="s">
        <v>249</v>
      </c>
      <c r="J322" s="61">
        <v>15.2</v>
      </c>
      <c r="K322" s="45" t="s">
        <v>95</v>
      </c>
      <c r="L322" s="73">
        <v>29</v>
      </c>
      <c r="M322" s="69">
        <v>4.4000000000000004</v>
      </c>
      <c r="N322" s="47">
        <v>147</v>
      </c>
      <c r="O322" s="45" t="s">
        <v>258</v>
      </c>
      <c r="P322" s="47">
        <v>10102</v>
      </c>
      <c r="Q322" s="48">
        <v>21</v>
      </c>
      <c r="R322" s="47">
        <v>10061</v>
      </c>
      <c r="S322" s="45" t="s">
        <v>116</v>
      </c>
      <c r="T322" s="48">
        <v>62</v>
      </c>
      <c r="U322" s="48">
        <v>80</v>
      </c>
      <c r="V322" s="45" t="s">
        <v>80</v>
      </c>
      <c r="W322" s="48">
        <v>48</v>
      </c>
      <c r="X322" s="45" t="s">
        <v>51</v>
      </c>
      <c r="Y322" s="78">
        <f t="shared" si="26"/>
        <v>0.44000000000000006</v>
      </c>
      <c r="Z322" s="78">
        <f t="shared" si="27"/>
        <v>0</v>
      </c>
      <c r="AA322" s="78">
        <f t="shared" si="28"/>
        <v>1.52</v>
      </c>
      <c r="AB322" s="77">
        <f t="shared" si="29"/>
        <v>290</v>
      </c>
    </row>
    <row r="323" spans="1:28" x14ac:dyDescent="0.3">
      <c r="A323" s="49">
        <v>41961</v>
      </c>
      <c r="B323" s="45" t="s">
        <v>1255</v>
      </c>
      <c r="C323" s="45" t="s">
        <v>1256</v>
      </c>
      <c r="D323" s="45" t="s">
        <v>47</v>
      </c>
      <c r="E323" s="48">
        <v>10</v>
      </c>
      <c r="F323" s="47">
        <v>120</v>
      </c>
      <c r="G323" s="65">
        <v>0</v>
      </c>
      <c r="H323" s="47">
        <v>83</v>
      </c>
      <c r="I323" s="45" t="s">
        <v>434</v>
      </c>
      <c r="J323" s="61">
        <v>15.8</v>
      </c>
      <c r="K323" s="45" t="s">
        <v>179</v>
      </c>
      <c r="L323" s="73">
        <v>11</v>
      </c>
      <c r="M323" s="69">
        <v>2.5</v>
      </c>
      <c r="N323" s="47">
        <v>58</v>
      </c>
      <c r="O323" s="45" t="s">
        <v>129</v>
      </c>
      <c r="P323" s="47">
        <v>10096</v>
      </c>
      <c r="Q323" s="45" t="s">
        <v>1012</v>
      </c>
      <c r="R323" s="47">
        <v>10059</v>
      </c>
      <c r="S323" s="48">
        <v>20</v>
      </c>
      <c r="T323" s="48">
        <v>71</v>
      </c>
      <c r="U323" s="48">
        <v>80</v>
      </c>
      <c r="V323" s="45" t="s">
        <v>434</v>
      </c>
      <c r="W323" s="48">
        <v>59</v>
      </c>
      <c r="X323" s="45" t="s">
        <v>113</v>
      </c>
      <c r="Y323" s="78">
        <f t="shared" ref="Y323:Y386" si="30">M323/$AE$17</f>
        <v>0.25</v>
      </c>
      <c r="Z323" s="78">
        <f t="shared" ref="Z323:Z386" si="31">G323/$AE$17</f>
        <v>0</v>
      </c>
      <c r="AA323" s="78">
        <f t="shared" ref="AA323:AA386" si="32">J323/$AE$17</f>
        <v>1.58</v>
      </c>
      <c r="AB323" s="77">
        <f t="shared" ref="AB323:AB386" si="33">L323*$AE$17</f>
        <v>110</v>
      </c>
    </row>
    <row r="324" spans="1:28" x14ac:dyDescent="0.3">
      <c r="A324" s="49">
        <v>41962</v>
      </c>
      <c r="B324" s="45" t="s">
        <v>1255</v>
      </c>
      <c r="C324" s="45" t="s">
        <v>1256</v>
      </c>
      <c r="D324" s="45" t="s">
        <v>47</v>
      </c>
      <c r="E324" s="48">
        <v>10</v>
      </c>
      <c r="F324" s="47">
        <v>140</v>
      </c>
      <c r="G324" s="65">
        <v>0.4</v>
      </c>
      <c r="H324" s="47">
        <v>117</v>
      </c>
      <c r="I324" s="45" t="s">
        <v>51</v>
      </c>
      <c r="J324" s="61">
        <v>16.2</v>
      </c>
      <c r="K324" s="45" t="s">
        <v>182</v>
      </c>
      <c r="L324" s="73">
        <v>12</v>
      </c>
      <c r="M324" s="69">
        <v>1.9</v>
      </c>
      <c r="N324" s="47">
        <v>81</v>
      </c>
      <c r="O324" s="45" t="s">
        <v>52</v>
      </c>
      <c r="P324" s="47">
        <v>10141</v>
      </c>
      <c r="Q324" s="48">
        <v>10</v>
      </c>
      <c r="R324" s="47">
        <v>10070</v>
      </c>
      <c r="S324" s="45" t="s">
        <v>1012</v>
      </c>
      <c r="T324" s="48">
        <v>79</v>
      </c>
      <c r="U324" s="48">
        <v>88</v>
      </c>
      <c r="V324" s="45" t="s">
        <v>127</v>
      </c>
      <c r="W324" s="48">
        <v>61</v>
      </c>
      <c r="X324" s="45" t="s">
        <v>184</v>
      </c>
      <c r="Y324" s="78">
        <f t="shared" si="30"/>
        <v>0.19</v>
      </c>
      <c r="Z324" s="78">
        <f t="shared" si="31"/>
        <v>0.04</v>
      </c>
      <c r="AA324" s="78">
        <f t="shared" si="32"/>
        <v>1.6199999999999999</v>
      </c>
      <c r="AB324" s="77">
        <f t="shared" si="33"/>
        <v>120</v>
      </c>
    </row>
    <row r="325" spans="1:28" x14ac:dyDescent="0.3">
      <c r="A325" s="49">
        <v>41963</v>
      </c>
      <c r="B325" s="45" t="s">
        <v>1255</v>
      </c>
      <c r="C325" s="45" t="s">
        <v>1256</v>
      </c>
      <c r="D325" s="45" t="s">
        <v>47</v>
      </c>
      <c r="E325" s="48">
        <v>10</v>
      </c>
      <c r="F325" s="47">
        <v>154</v>
      </c>
      <c r="G325" s="65">
        <v>0</v>
      </c>
      <c r="H325" s="47">
        <v>128</v>
      </c>
      <c r="I325" s="45" t="s">
        <v>510</v>
      </c>
      <c r="J325" s="61">
        <v>17.899999999999999</v>
      </c>
      <c r="K325" s="45" t="s">
        <v>146</v>
      </c>
      <c r="L325" s="73">
        <v>22</v>
      </c>
      <c r="M325" s="69">
        <v>1.1000000000000001</v>
      </c>
      <c r="N325" s="47">
        <v>72</v>
      </c>
      <c r="O325" s="45" t="s">
        <v>205</v>
      </c>
      <c r="P325" s="47">
        <v>10131</v>
      </c>
      <c r="Q325" s="45" t="s">
        <v>51</v>
      </c>
      <c r="R325" s="47">
        <v>10093</v>
      </c>
      <c r="S325" s="45" t="s">
        <v>116</v>
      </c>
      <c r="T325" s="48">
        <v>83</v>
      </c>
      <c r="U325" s="48">
        <v>89</v>
      </c>
      <c r="V325" s="45" t="s">
        <v>112</v>
      </c>
      <c r="W325" s="48">
        <v>78</v>
      </c>
      <c r="X325" s="45" t="s">
        <v>520</v>
      </c>
      <c r="Y325" s="78">
        <f t="shared" si="30"/>
        <v>0.11000000000000001</v>
      </c>
      <c r="Z325" s="78">
        <f t="shared" si="31"/>
        <v>0</v>
      </c>
      <c r="AA325" s="78">
        <f t="shared" si="32"/>
        <v>1.7899999999999998</v>
      </c>
      <c r="AB325" s="77">
        <f t="shared" si="33"/>
        <v>220</v>
      </c>
    </row>
    <row r="326" spans="1:28" x14ac:dyDescent="0.3">
      <c r="A326" s="49">
        <v>41964</v>
      </c>
      <c r="B326" s="45" t="s">
        <v>1255</v>
      </c>
      <c r="C326" s="45" t="s">
        <v>1256</v>
      </c>
      <c r="D326" s="45" t="s">
        <v>47</v>
      </c>
      <c r="E326" s="48">
        <v>10</v>
      </c>
      <c r="F326" s="47">
        <v>166</v>
      </c>
      <c r="G326" s="65">
        <v>0</v>
      </c>
      <c r="H326" s="47">
        <v>124</v>
      </c>
      <c r="I326" s="45" t="s">
        <v>75</v>
      </c>
      <c r="J326" s="61">
        <v>20.7</v>
      </c>
      <c r="K326" s="45" t="s">
        <v>182</v>
      </c>
      <c r="L326" s="73">
        <v>24</v>
      </c>
      <c r="M326" s="69">
        <v>0.8</v>
      </c>
      <c r="N326" s="47">
        <v>58</v>
      </c>
      <c r="O326" s="45" t="s">
        <v>124</v>
      </c>
      <c r="P326" s="47">
        <v>10129</v>
      </c>
      <c r="Q326" s="45" t="s">
        <v>289</v>
      </c>
      <c r="R326" s="47">
        <v>10098</v>
      </c>
      <c r="S326" s="45" t="s">
        <v>116</v>
      </c>
      <c r="T326" s="48">
        <v>68</v>
      </c>
      <c r="U326" s="48">
        <v>85</v>
      </c>
      <c r="V326" s="45" t="s">
        <v>195</v>
      </c>
      <c r="W326" s="48">
        <v>58</v>
      </c>
      <c r="X326" s="45" t="s">
        <v>215</v>
      </c>
      <c r="Y326" s="78">
        <f t="shared" si="30"/>
        <v>0.08</v>
      </c>
      <c r="Z326" s="78">
        <f t="shared" si="31"/>
        <v>0</v>
      </c>
      <c r="AA326" s="78">
        <f t="shared" si="32"/>
        <v>2.0699999999999998</v>
      </c>
      <c r="AB326" s="77">
        <f t="shared" si="33"/>
        <v>240</v>
      </c>
    </row>
    <row r="327" spans="1:28" x14ac:dyDescent="0.3">
      <c r="A327" s="49">
        <v>41965</v>
      </c>
      <c r="B327" s="45" t="s">
        <v>1255</v>
      </c>
      <c r="C327" s="45" t="s">
        <v>1256</v>
      </c>
      <c r="D327" s="45" t="s">
        <v>47</v>
      </c>
      <c r="E327" s="48">
        <v>10</v>
      </c>
      <c r="F327" s="47">
        <v>164</v>
      </c>
      <c r="G327" s="65">
        <v>0</v>
      </c>
      <c r="H327" s="47">
        <v>133</v>
      </c>
      <c r="I327" s="45" t="s">
        <v>347</v>
      </c>
      <c r="J327" s="61">
        <v>19.399999999999999</v>
      </c>
      <c r="K327" s="45" t="s">
        <v>89</v>
      </c>
      <c r="L327" s="73">
        <v>24</v>
      </c>
      <c r="M327" s="69">
        <v>1.1000000000000001</v>
      </c>
      <c r="N327" s="47">
        <v>44</v>
      </c>
      <c r="O327" s="45" t="s">
        <v>111</v>
      </c>
      <c r="P327" s="47">
        <v>10113</v>
      </c>
      <c r="Q327" s="48">
        <v>10</v>
      </c>
      <c r="R327" s="47">
        <v>10089</v>
      </c>
      <c r="S327" s="45" t="s">
        <v>51</v>
      </c>
      <c r="T327" s="48">
        <v>80</v>
      </c>
      <c r="U327" s="48">
        <v>87</v>
      </c>
      <c r="V327" s="45" t="s">
        <v>51</v>
      </c>
      <c r="W327" s="48">
        <v>71</v>
      </c>
      <c r="X327" s="45" t="s">
        <v>91</v>
      </c>
      <c r="Y327" s="78">
        <f t="shared" si="30"/>
        <v>0.11000000000000001</v>
      </c>
      <c r="Z327" s="78">
        <f t="shared" si="31"/>
        <v>0</v>
      </c>
      <c r="AA327" s="78">
        <f t="shared" si="32"/>
        <v>1.94</v>
      </c>
      <c r="AB327" s="77">
        <f t="shared" si="33"/>
        <v>240</v>
      </c>
    </row>
    <row r="328" spans="1:28" x14ac:dyDescent="0.3">
      <c r="A328" s="49">
        <v>41966</v>
      </c>
      <c r="B328" s="45" t="s">
        <v>1255</v>
      </c>
      <c r="C328" s="45" t="s">
        <v>1256</v>
      </c>
      <c r="D328" s="45" t="s">
        <v>47</v>
      </c>
      <c r="E328" s="48">
        <v>10</v>
      </c>
      <c r="F328" s="47">
        <v>152</v>
      </c>
      <c r="G328" s="65">
        <v>15.4</v>
      </c>
      <c r="H328" s="47">
        <v>145</v>
      </c>
      <c r="I328" s="45" t="s">
        <v>100</v>
      </c>
      <c r="J328" s="61">
        <v>15.9</v>
      </c>
      <c r="K328" s="45" t="s">
        <v>61</v>
      </c>
      <c r="L328" s="73">
        <v>26</v>
      </c>
      <c r="M328" s="69">
        <v>1.1000000000000001</v>
      </c>
      <c r="N328" s="47">
        <v>56</v>
      </c>
      <c r="O328" s="45" t="s">
        <v>186</v>
      </c>
      <c r="P328" s="47">
        <v>10165</v>
      </c>
      <c r="Q328" s="48">
        <v>24</v>
      </c>
      <c r="R328" s="47">
        <v>10086</v>
      </c>
      <c r="S328" s="45" t="s">
        <v>401</v>
      </c>
      <c r="T328" s="48">
        <v>89</v>
      </c>
      <c r="U328" s="48">
        <v>92</v>
      </c>
      <c r="V328" s="45" t="s">
        <v>100</v>
      </c>
      <c r="W328" s="48">
        <v>85</v>
      </c>
      <c r="X328" s="45" t="s">
        <v>80</v>
      </c>
      <c r="Y328" s="78">
        <f t="shared" si="30"/>
        <v>0.11000000000000001</v>
      </c>
      <c r="Z328" s="78">
        <f t="shared" si="31"/>
        <v>1.54</v>
      </c>
      <c r="AA328" s="78">
        <f t="shared" si="32"/>
        <v>1.59</v>
      </c>
      <c r="AB328" s="77">
        <f t="shared" si="33"/>
        <v>260</v>
      </c>
    </row>
    <row r="329" spans="1:28" x14ac:dyDescent="0.3">
      <c r="A329" s="49">
        <v>41967</v>
      </c>
      <c r="B329" s="45" t="s">
        <v>1255</v>
      </c>
      <c r="C329" s="45" t="s">
        <v>1256</v>
      </c>
      <c r="D329" s="45" t="s">
        <v>47</v>
      </c>
      <c r="E329" s="48">
        <v>10</v>
      </c>
      <c r="F329" s="47">
        <v>140</v>
      </c>
      <c r="G329" s="65">
        <v>5.4</v>
      </c>
      <c r="H329" s="47">
        <v>132</v>
      </c>
      <c r="I329" s="45" t="s">
        <v>142</v>
      </c>
      <c r="J329" s="61">
        <v>14.9</v>
      </c>
      <c r="K329" s="45" t="s">
        <v>59</v>
      </c>
      <c r="L329" s="73">
        <v>30</v>
      </c>
      <c r="M329" s="69">
        <v>1.1000000000000001</v>
      </c>
      <c r="N329" s="47">
        <v>61</v>
      </c>
      <c r="O329" s="45" t="s">
        <v>404</v>
      </c>
      <c r="P329" s="47">
        <v>10196</v>
      </c>
      <c r="Q329" s="48">
        <v>10</v>
      </c>
      <c r="R329" s="47">
        <v>10165</v>
      </c>
      <c r="S329" s="45" t="s">
        <v>1012</v>
      </c>
      <c r="T329" s="48">
        <v>91</v>
      </c>
      <c r="U329" s="48">
        <v>92</v>
      </c>
      <c r="V329" s="45" t="s">
        <v>51</v>
      </c>
      <c r="W329" s="48">
        <v>90</v>
      </c>
      <c r="X329" s="45" t="s">
        <v>51</v>
      </c>
      <c r="Y329" s="78">
        <f t="shared" si="30"/>
        <v>0.11000000000000001</v>
      </c>
      <c r="Z329" s="78">
        <f t="shared" si="31"/>
        <v>0.54</v>
      </c>
      <c r="AA329" s="78">
        <f t="shared" si="32"/>
        <v>1.49</v>
      </c>
      <c r="AB329" s="77">
        <f t="shared" si="33"/>
        <v>300</v>
      </c>
    </row>
    <row r="330" spans="1:28" x14ac:dyDescent="0.3">
      <c r="A330" s="49">
        <v>41968</v>
      </c>
      <c r="B330" s="45" t="s">
        <v>1255</v>
      </c>
      <c r="C330" s="45" t="s">
        <v>1256</v>
      </c>
      <c r="D330" s="45" t="s">
        <v>47</v>
      </c>
      <c r="E330" s="48">
        <v>10</v>
      </c>
      <c r="F330" s="47">
        <v>132</v>
      </c>
      <c r="G330" s="65">
        <v>3</v>
      </c>
      <c r="H330" s="47">
        <v>117</v>
      </c>
      <c r="I330" s="45" t="s">
        <v>100</v>
      </c>
      <c r="J330" s="61">
        <v>14.8</v>
      </c>
      <c r="K330" s="45" t="s">
        <v>117</v>
      </c>
      <c r="L330" s="73">
        <v>33</v>
      </c>
      <c r="M330" s="69">
        <v>2.2000000000000002</v>
      </c>
      <c r="N330" s="47">
        <v>97</v>
      </c>
      <c r="O330" s="45" t="s">
        <v>135</v>
      </c>
      <c r="P330" s="47">
        <v>10183</v>
      </c>
      <c r="Q330" s="45" t="s">
        <v>1012</v>
      </c>
      <c r="R330" s="47">
        <v>10155</v>
      </c>
      <c r="S330" s="48">
        <v>24</v>
      </c>
      <c r="T330" s="48">
        <v>90</v>
      </c>
      <c r="U330" s="48">
        <v>91</v>
      </c>
      <c r="V330" s="45" t="s">
        <v>51</v>
      </c>
      <c r="W330" s="48">
        <v>89</v>
      </c>
      <c r="X330" s="45" t="s">
        <v>51</v>
      </c>
      <c r="Y330" s="78">
        <f t="shared" si="30"/>
        <v>0.22000000000000003</v>
      </c>
      <c r="Z330" s="78">
        <f t="shared" si="31"/>
        <v>0.3</v>
      </c>
      <c r="AA330" s="78">
        <f t="shared" si="32"/>
        <v>1.48</v>
      </c>
      <c r="AB330" s="77">
        <f t="shared" si="33"/>
        <v>330</v>
      </c>
    </row>
    <row r="331" spans="1:28" x14ac:dyDescent="0.3">
      <c r="A331" s="49">
        <v>41969</v>
      </c>
      <c r="B331" s="45" t="s">
        <v>1255</v>
      </c>
      <c r="C331" s="45" t="s">
        <v>1256</v>
      </c>
      <c r="D331" s="45" t="s">
        <v>47</v>
      </c>
      <c r="E331" s="48">
        <v>10</v>
      </c>
      <c r="F331" s="47">
        <v>113</v>
      </c>
      <c r="G331" s="65">
        <v>0.4</v>
      </c>
      <c r="H331" s="47">
        <v>87</v>
      </c>
      <c r="I331" s="45" t="s">
        <v>100</v>
      </c>
      <c r="J331" s="61">
        <v>13.9</v>
      </c>
      <c r="K331" s="45" t="s">
        <v>250</v>
      </c>
      <c r="L331" s="73">
        <v>24</v>
      </c>
      <c r="M331" s="69">
        <v>1.7</v>
      </c>
      <c r="N331" s="47">
        <v>53</v>
      </c>
      <c r="O331" s="45" t="s">
        <v>100</v>
      </c>
      <c r="P331" s="47">
        <v>10155</v>
      </c>
      <c r="Q331" s="45" t="s">
        <v>1012</v>
      </c>
      <c r="R331" s="47">
        <v>10055</v>
      </c>
      <c r="S331" s="48">
        <v>24</v>
      </c>
      <c r="T331" s="48">
        <v>83</v>
      </c>
      <c r="U331" s="48">
        <v>91</v>
      </c>
      <c r="V331" s="45" t="s">
        <v>51</v>
      </c>
      <c r="W331" s="48">
        <v>78</v>
      </c>
      <c r="X331" s="45" t="s">
        <v>117</v>
      </c>
      <c r="Y331" s="78">
        <f t="shared" si="30"/>
        <v>0.16999999999999998</v>
      </c>
      <c r="Z331" s="78">
        <f t="shared" si="31"/>
        <v>0.04</v>
      </c>
      <c r="AA331" s="78">
        <f t="shared" si="32"/>
        <v>1.3900000000000001</v>
      </c>
      <c r="AB331" s="77">
        <f t="shared" si="33"/>
        <v>240</v>
      </c>
    </row>
    <row r="332" spans="1:28" x14ac:dyDescent="0.3">
      <c r="A332" s="49">
        <v>41970</v>
      </c>
      <c r="B332" s="45" t="s">
        <v>1255</v>
      </c>
      <c r="C332" s="45" t="s">
        <v>1256</v>
      </c>
      <c r="D332" s="45" t="s">
        <v>47</v>
      </c>
      <c r="E332" s="48">
        <v>10</v>
      </c>
      <c r="F332" s="47">
        <v>118</v>
      </c>
      <c r="G332" s="65">
        <v>0</v>
      </c>
      <c r="H332" s="47">
        <v>74</v>
      </c>
      <c r="I332" s="45" t="s">
        <v>537</v>
      </c>
      <c r="J332" s="61">
        <v>16.2</v>
      </c>
      <c r="K332" s="45" t="s">
        <v>106</v>
      </c>
      <c r="L332" s="73">
        <v>13</v>
      </c>
      <c r="M332" s="69">
        <v>0.8</v>
      </c>
      <c r="N332" s="47">
        <v>111</v>
      </c>
      <c r="O332" s="45" t="s">
        <v>376</v>
      </c>
      <c r="P332" s="47">
        <v>10055</v>
      </c>
      <c r="Q332" s="45" t="s">
        <v>1012</v>
      </c>
      <c r="R332" s="47">
        <v>9819</v>
      </c>
      <c r="S332" s="48">
        <v>24</v>
      </c>
      <c r="T332" s="48">
        <v>77</v>
      </c>
      <c r="U332" s="48">
        <v>87</v>
      </c>
      <c r="V332" s="45" t="s">
        <v>51</v>
      </c>
      <c r="W332" s="48">
        <v>52</v>
      </c>
      <c r="X332" s="45" t="s">
        <v>376</v>
      </c>
      <c r="Y332" s="78">
        <f t="shared" si="30"/>
        <v>0.08</v>
      </c>
      <c r="Z332" s="78">
        <f t="shared" si="31"/>
        <v>0</v>
      </c>
      <c r="AA332" s="78">
        <f t="shared" si="32"/>
        <v>1.6199999999999999</v>
      </c>
      <c r="AB332" s="77">
        <f t="shared" si="33"/>
        <v>130</v>
      </c>
    </row>
    <row r="333" spans="1:28" x14ac:dyDescent="0.3">
      <c r="A333" s="49">
        <v>41971</v>
      </c>
      <c r="B333" s="45" t="s">
        <v>1255</v>
      </c>
      <c r="C333" s="45" t="s">
        <v>1256</v>
      </c>
      <c r="D333" s="45" t="s">
        <v>47</v>
      </c>
      <c r="E333" s="48">
        <v>10</v>
      </c>
      <c r="F333" s="47">
        <v>162</v>
      </c>
      <c r="G333" s="65">
        <v>2.6</v>
      </c>
      <c r="H333" s="47">
        <v>134</v>
      </c>
      <c r="I333" s="45" t="s">
        <v>100</v>
      </c>
      <c r="J333" s="61">
        <v>18.899999999999999</v>
      </c>
      <c r="K333" s="45" t="s">
        <v>95</v>
      </c>
      <c r="L333" s="73">
        <v>14</v>
      </c>
      <c r="M333" s="69">
        <v>5.3</v>
      </c>
      <c r="N333" s="47">
        <v>189</v>
      </c>
      <c r="O333" s="45" t="s">
        <v>148</v>
      </c>
      <c r="P333" s="47">
        <v>9938</v>
      </c>
      <c r="Q333" s="48">
        <v>24</v>
      </c>
      <c r="R333" s="47">
        <v>9780</v>
      </c>
      <c r="S333" s="45" t="s">
        <v>533</v>
      </c>
      <c r="T333" s="48">
        <v>49</v>
      </c>
      <c r="U333" s="48">
        <v>77</v>
      </c>
      <c r="V333" s="45" t="s">
        <v>51</v>
      </c>
      <c r="W333" s="48">
        <v>40</v>
      </c>
      <c r="X333" s="45" t="s">
        <v>148</v>
      </c>
      <c r="Y333" s="78">
        <f t="shared" si="30"/>
        <v>0.53</v>
      </c>
      <c r="Z333" s="78">
        <f t="shared" si="31"/>
        <v>0.26</v>
      </c>
      <c r="AA333" s="78">
        <f t="shared" si="32"/>
        <v>1.89</v>
      </c>
      <c r="AB333" s="77">
        <f t="shared" si="33"/>
        <v>140</v>
      </c>
    </row>
    <row r="334" spans="1:28" x14ac:dyDescent="0.3">
      <c r="A334" s="49">
        <v>41972</v>
      </c>
      <c r="B334" s="45" t="s">
        <v>1255</v>
      </c>
      <c r="C334" s="45" t="s">
        <v>1256</v>
      </c>
      <c r="D334" s="45" t="s">
        <v>47</v>
      </c>
      <c r="E334" s="48">
        <v>10</v>
      </c>
      <c r="F334" s="47">
        <v>136</v>
      </c>
      <c r="G334" s="65">
        <v>6.6</v>
      </c>
      <c r="H334" s="47">
        <v>124</v>
      </c>
      <c r="I334" s="45" t="s">
        <v>51</v>
      </c>
      <c r="J334" s="61">
        <v>14.9</v>
      </c>
      <c r="K334" s="45" t="s">
        <v>61</v>
      </c>
      <c r="L334" s="73">
        <v>29</v>
      </c>
      <c r="M334" s="69">
        <v>1.1000000000000001</v>
      </c>
      <c r="N334" s="47">
        <v>64</v>
      </c>
      <c r="O334" s="45" t="s">
        <v>69</v>
      </c>
      <c r="P334" s="47">
        <v>10019</v>
      </c>
      <c r="Q334" s="48">
        <v>24</v>
      </c>
      <c r="R334" s="47">
        <v>9936</v>
      </c>
      <c r="S334" s="45" t="s">
        <v>1012</v>
      </c>
      <c r="T334" s="48">
        <v>84</v>
      </c>
      <c r="U334" s="48">
        <v>88</v>
      </c>
      <c r="V334" s="45" t="s">
        <v>60</v>
      </c>
      <c r="W334" s="48">
        <v>76</v>
      </c>
      <c r="X334" s="45" t="s">
        <v>51</v>
      </c>
      <c r="Y334" s="78">
        <f t="shared" si="30"/>
        <v>0.11000000000000001</v>
      </c>
      <c r="Z334" s="78">
        <f t="shared" si="31"/>
        <v>0.65999999999999992</v>
      </c>
      <c r="AA334" s="78">
        <f t="shared" si="32"/>
        <v>1.49</v>
      </c>
      <c r="AB334" s="77">
        <f t="shared" si="33"/>
        <v>290</v>
      </c>
    </row>
    <row r="335" spans="1:28" x14ac:dyDescent="0.3">
      <c r="A335" s="49">
        <v>41973</v>
      </c>
      <c r="B335" s="45" t="s">
        <v>1255</v>
      </c>
      <c r="C335" s="45" t="s">
        <v>1256</v>
      </c>
      <c r="D335" s="45" t="s">
        <v>47</v>
      </c>
      <c r="E335" s="48">
        <v>10</v>
      </c>
      <c r="F335" s="47">
        <v>150</v>
      </c>
      <c r="G335" s="65">
        <v>1.4</v>
      </c>
      <c r="H335" s="47">
        <v>138</v>
      </c>
      <c r="I335" s="45" t="s">
        <v>106</v>
      </c>
      <c r="J335" s="61">
        <v>16.3</v>
      </c>
      <c r="K335" s="45" t="s">
        <v>192</v>
      </c>
      <c r="L335" s="72" t="s">
        <v>289</v>
      </c>
      <c r="M335" s="69">
        <v>2.5</v>
      </c>
      <c r="N335" s="47">
        <v>122</v>
      </c>
      <c r="O335" s="45" t="s">
        <v>166</v>
      </c>
      <c r="P335" s="47">
        <v>10114</v>
      </c>
      <c r="Q335" s="48">
        <v>21</v>
      </c>
      <c r="R335" s="47">
        <v>10017</v>
      </c>
      <c r="S335" s="45" t="s">
        <v>1012</v>
      </c>
      <c r="T335" s="48">
        <v>86</v>
      </c>
      <c r="U335" s="48">
        <v>90</v>
      </c>
      <c r="V335" s="45" t="s">
        <v>51</v>
      </c>
      <c r="W335" s="48">
        <v>76</v>
      </c>
      <c r="X335" s="45" t="s">
        <v>88</v>
      </c>
      <c r="Y335" s="78">
        <f t="shared" si="30"/>
        <v>0.25</v>
      </c>
      <c r="Z335" s="78">
        <f t="shared" si="31"/>
        <v>0.13999999999999999</v>
      </c>
      <c r="AA335" s="78">
        <f t="shared" si="32"/>
        <v>1.6300000000000001</v>
      </c>
      <c r="AB335" s="77">
        <f t="shared" si="33"/>
        <v>90</v>
      </c>
    </row>
    <row r="336" spans="1:28" x14ac:dyDescent="0.3">
      <c r="A336" s="49">
        <v>41974</v>
      </c>
      <c r="B336" s="45" t="s">
        <v>1255</v>
      </c>
      <c r="C336" s="45" t="s">
        <v>1256</v>
      </c>
      <c r="D336" s="45" t="s">
        <v>47</v>
      </c>
      <c r="E336" s="48">
        <v>10</v>
      </c>
      <c r="F336" s="47">
        <v>138</v>
      </c>
      <c r="G336" s="65">
        <v>1.2</v>
      </c>
      <c r="H336" s="47">
        <v>130</v>
      </c>
      <c r="I336" s="45" t="s">
        <v>345</v>
      </c>
      <c r="J336" s="61">
        <v>14.5</v>
      </c>
      <c r="K336" s="45" t="s">
        <v>307</v>
      </c>
      <c r="L336" s="73">
        <v>32</v>
      </c>
      <c r="M336" s="69">
        <v>4.2</v>
      </c>
      <c r="N336" s="47">
        <v>128</v>
      </c>
      <c r="O336" s="45" t="s">
        <v>226</v>
      </c>
      <c r="P336" s="47">
        <v>10129</v>
      </c>
      <c r="Q336" s="48">
        <v>22</v>
      </c>
      <c r="R336" s="47">
        <v>10099</v>
      </c>
      <c r="S336" s="45" t="s">
        <v>102</v>
      </c>
      <c r="T336" s="48">
        <v>77</v>
      </c>
      <c r="U336" s="48">
        <v>87</v>
      </c>
      <c r="V336" s="45" t="s">
        <v>51</v>
      </c>
      <c r="W336" s="48">
        <v>65</v>
      </c>
      <c r="X336" s="45" t="s">
        <v>61</v>
      </c>
      <c r="Y336" s="78">
        <f t="shared" si="30"/>
        <v>0.42000000000000004</v>
      </c>
      <c r="Z336" s="78">
        <f t="shared" si="31"/>
        <v>0.12</v>
      </c>
      <c r="AA336" s="78">
        <f t="shared" si="32"/>
        <v>1.45</v>
      </c>
      <c r="AB336" s="77">
        <f t="shared" si="33"/>
        <v>320</v>
      </c>
    </row>
    <row r="337" spans="1:28" x14ac:dyDescent="0.3">
      <c r="A337" s="49">
        <v>41975</v>
      </c>
      <c r="B337" s="45" t="s">
        <v>1255</v>
      </c>
      <c r="C337" s="45" t="s">
        <v>1256</v>
      </c>
      <c r="D337" s="45" t="s">
        <v>47</v>
      </c>
      <c r="E337" s="48">
        <v>10</v>
      </c>
      <c r="F337" s="47">
        <v>126</v>
      </c>
      <c r="G337" s="65">
        <v>9.6</v>
      </c>
      <c r="H337" s="47">
        <v>111</v>
      </c>
      <c r="I337" s="45" t="s">
        <v>100</v>
      </c>
      <c r="J337" s="61">
        <v>14.2</v>
      </c>
      <c r="K337" s="45" t="s">
        <v>86</v>
      </c>
      <c r="L337" s="73">
        <v>34</v>
      </c>
      <c r="M337" s="69">
        <v>1.7</v>
      </c>
      <c r="N337" s="47">
        <v>117</v>
      </c>
      <c r="O337" s="45" t="s">
        <v>229</v>
      </c>
      <c r="P337" s="47">
        <v>10166</v>
      </c>
      <c r="Q337" s="48">
        <v>23</v>
      </c>
      <c r="R337" s="47">
        <v>10127</v>
      </c>
      <c r="S337" s="45" t="s">
        <v>1012</v>
      </c>
      <c r="T337" s="48">
        <v>84</v>
      </c>
      <c r="U337" s="48">
        <v>88</v>
      </c>
      <c r="V337" s="45" t="s">
        <v>51</v>
      </c>
      <c r="W337" s="48">
        <v>67</v>
      </c>
      <c r="X337" s="45" t="s">
        <v>70</v>
      </c>
      <c r="Y337" s="78">
        <f t="shared" si="30"/>
        <v>0.16999999999999998</v>
      </c>
      <c r="Z337" s="78">
        <f t="shared" si="31"/>
        <v>0.96</v>
      </c>
      <c r="AA337" s="78">
        <f t="shared" si="32"/>
        <v>1.42</v>
      </c>
      <c r="AB337" s="77">
        <f t="shared" si="33"/>
        <v>340</v>
      </c>
    </row>
    <row r="338" spans="1:28" x14ac:dyDescent="0.3">
      <c r="A338" s="49">
        <v>41976</v>
      </c>
      <c r="B338" s="45" t="s">
        <v>1255</v>
      </c>
      <c r="C338" s="45" t="s">
        <v>1256</v>
      </c>
      <c r="D338" s="45" t="s">
        <v>47</v>
      </c>
      <c r="E338" s="48">
        <v>10</v>
      </c>
      <c r="F338" s="47">
        <v>105</v>
      </c>
      <c r="G338" s="65">
        <v>32.6</v>
      </c>
      <c r="H338" s="47">
        <v>93</v>
      </c>
      <c r="I338" s="45" t="s">
        <v>51</v>
      </c>
      <c r="J338" s="61">
        <v>11.7</v>
      </c>
      <c r="K338" s="45" t="s">
        <v>121</v>
      </c>
      <c r="L338" s="73">
        <v>27</v>
      </c>
      <c r="M338" s="69">
        <v>1.9</v>
      </c>
      <c r="N338" s="47">
        <v>61</v>
      </c>
      <c r="O338" s="45" t="s">
        <v>177</v>
      </c>
      <c r="P338" s="47">
        <v>10164</v>
      </c>
      <c r="Q338" s="45" t="s">
        <v>1012</v>
      </c>
      <c r="R338" s="47">
        <v>10119</v>
      </c>
      <c r="S338" s="48">
        <v>24</v>
      </c>
      <c r="T338" s="48">
        <v>86</v>
      </c>
      <c r="U338" s="48">
        <v>89</v>
      </c>
      <c r="V338" s="45" t="s">
        <v>51</v>
      </c>
      <c r="W338" s="48">
        <v>82</v>
      </c>
      <c r="X338" s="45" t="s">
        <v>71</v>
      </c>
      <c r="Y338" s="78">
        <f t="shared" si="30"/>
        <v>0.19</v>
      </c>
      <c r="Z338" s="78">
        <f t="shared" si="31"/>
        <v>3.2600000000000002</v>
      </c>
      <c r="AA338" s="78">
        <f t="shared" si="32"/>
        <v>1.17</v>
      </c>
      <c r="AB338" s="77">
        <f t="shared" si="33"/>
        <v>270</v>
      </c>
    </row>
    <row r="339" spans="1:28" x14ac:dyDescent="0.3">
      <c r="A339" s="49">
        <v>41977</v>
      </c>
      <c r="B339" s="45" t="s">
        <v>1255</v>
      </c>
      <c r="C339" s="45" t="s">
        <v>1256</v>
      </c>
      <c r="D339" s="45" t="s">
        <v>47</v>
      </c>
      <c r="E339" s="48">
        <v>10</v>
      </c>
      <c r="F339" s="47">
        <v>105</v>
      </c>
      <c r="G339" s="65">
        <v>2.2000000000000002</v>
      </c>
      <c r="H339" s="47">
        <v>88</v>
      </c>
      <c r="I339" s="45" t="s">
        <v>537</v>
      </c>
      <c r="J339" s="61">
        <v>12.2</v>
      </c>
      <c r="K339" s="45" t="s">
        <v>158</v>
      </c>
      <c r="L339" s="73">
        <v>29</v>
      </c>
      <c r="M339" s="69">
        <v>1.9</v>
      </c>
      <c r="N339" s="47">
        <v>100</v>
      </c>
      <c r="O339" s="45" t="s">
        <v>342</v>
      </c>
      <c r="P339" s="47">
        <v>10162</v>
      </c>
      <c r="Q339" s="48">
        <v>24</v>
      </c>
      <c r="R339" s="47">
        <v>10110</v>
      </c>
      <c r="S339" s="45" t="s">
        <v>102</v>
      </c>
      <c r="T339" s="48">
        <v>79</v>
      </c>
      <c r="U339" s="48">
        <v>88</v>
      </c>
      <c r="V339" s="45" t="s">
        <v>51</v>
      </c>
      <c r="W339" s="48">
        <v>67</v>
      </c>
      <c r="X339" s="45" t="s">
        <v>158</v>
      </c>
      <c r="Y339" s="78">
        <f t="shared" si="30"/>
        <v>0.19</v>
      </c>
      <c r="Z339" s="78">
        <f t="shared" si="31"/>
        <v>0.22000000000000003</v>
      </c>
      <c r="AA339" s="78">
        <f t="shared" si="32"/>
        <v>1.22</v>
      </c>
      <c r="AB339" s="77">
        <f t="shared" si="33"/>
        <v>290</v>
      </c>
    </row>
    <row r="340" spans="1:28" x14ac:dyDescent="0.3">
      <c r="A340" s="49">
        <v>41978</v>
      </c>
      <c r="B340" s="45" t="s">
        <v>1255</v>
      </c>
      <c r="C340" s="45" t="s">
        <v>1256</v>
      </c>
      <c r="D340" s="45" t="s">
        <v>47</v>
      </c>
      <c r="E340" s="48">
        <v>10</v>
      </c>
      <c r="F340" s="47">
        <v>100</v>
      </c>
      <c r="G340" s="65">
        <v>13.2</v>
      </c>
      <c r="H340" s="47">
        <v>89</v>
      </c>
      <c r="I340" s="45" t="s">
        <v>388</v>
      </c>
      <c r="J340" s="61">
        <v>11</v>
      </c>
      <c r="K340" s="45" t="s">
        <v>189</v>
      </c>
      <c r="L340" s="73">
        <v>30</v>
      </c>
      <c r="M340" s="69">
        <v>2.2000000000000002</v>
      </c>
      <c r="N340" s="47">
        <v>136</v>
      </c>
      <c r="O340" s="45" t="s">
        <v>189</v>
      </c>
      <c r="P340" s="47">
        <v>10273</v>
      </c>
      <c r="Q340" s="48">
        <v>23</v>
      </c>
      <c r="R340" s="47">
        <v>10162</v>
      </c>
      <c r="S340" s="45" t="s">
        <v>1012</v>
      </c>
      <c r="T340" s="48">
        <v>77</v>
      </c>
      <c r="U340" s="48">
        <v>83</v>
      </c>
      <c r="V340" s="45" t="s">
        <v>260</v>
      </c>
      <c r="W340" s="48">
        <v>64</v>
      </c>
      <c r="X340" s="45" t="s">
        <v>644</v>
      </c>
      <c r="Y340" s="78">
        <f t="shared" si="30"/>
        <v>0.22000000000000003</v>
      </c>
      <c r="Z340" s="78">
        <f t="shared" si="31"/>
        <v>1.3199999999999998</v>
      </c>
      <c r="AA340" s="78">
        <f t="shared" si="32"/>
        <v>1.1000000000000001</v>
      </c>
      <c r="AB340" s="77">
        <f t="shared" si="33"/>
        <v>300</v>
      </c>
    </row>
    <row r="341" spans="1:28" x14ac:dyDescent="0.3">
      <c r="A341" s="49">
        <v>41979</v>
      </c>
      <c r="B341" s="45" t="s">
        <v>1255</v>
      </c>
      <c r="C341" s="45" t="s">
        <v>1256</v>
      </c>
      <c r="D341" s="45" t="s">
        <v>47</v>
      </c>
      <c r="E341" s="48">
        <v>10</v>
      </c>
      <c r="F341" s="47">
        <v>100</v>
      </c>
      <c r="G341" s="65">
        <v>3.2</v>
      </c>
      <c r="H341" s="47">
        <v>86</v>
      </c>
      <c r="I341" s="45" t="s">
        <v>193</v>
      </c>
      <c r="J341" s="61">
        <v>11.4</v>
      </c>
      <c r="K341" s="45" t="s">
        <v>189</v>
      </c>
      <c r="L341" s="73">
        <v>36</v>
      </c>
      <c r="M341" s="69">
        <v>3.9</v>
      </c>
      <c r="N341" s="47">
        <v>139</v>
      </c>
      <c r="O341" s="45" t="s">
        <v>55</v>
      </c>
      <c r="P341" s="47">
        <v>10303</v>
      </c>
      <c r="Q341" s="48">
        <v>20</v>
      </c>
      <c r="R341" s="47">
        <v>10271</v>
      </c>
      <c r="S341" s="45" t="s">
        <v>1012</v>
      </c>
      <c r="T341" s="48">
        <v>76</v>
      </c>
      <c r="U341" s="48">
        <v>84</v>
      </c>
      <c r="V341" s="45" t="s">
        <v>51</v>
      </c>
      <c r="W341" s="48">
        <v>60</v>
      </c>
      <c r="X341" s="45" t="s">
        <v>189</v>
      </c>
      <c r="Y341" s="78">
        <f t="shared" si="30"/>
        <v>0.39</v>
      </c>
      <c r="Z341" s="78">
        <f t="shared" si="31"/>
        <v>0.32</v>
      </c>
      <c r="AA341" s="78">
        <f t="shared" si="32"/>
        <v>1.1400000000000001</v>
      </c>
      <c r="AB341" s="77">
        <f t="shared" si="33"/>
        <v>360</v>
      </c>
    </row>
    <row r="342" spans="1:28" x14ac:dyDescent="0.3">
      <c r="A342" s="49">
        <v>41980</v>
      </c>
      <c r="B342" s="45" t="s">
        <v>1255</v>
      </c>
      <c r="C342" s="45" t="s">
        <v>1256</v>
      </c>
      <c r="D342" s="45" t="s">
        <v>47</v>
      </c>
      <c r="E342" s="48">
        <v>10</v>
      </c>
      <c r="F342" s="47">
        <v>106</v>
      </c>
      <c r="G342" s="65">
        <v>0.2</v>
      </c>
      <c r="H342" s="47">
        <v>90</v>
      </c>
      <c r="I342" s="45" t="s">
        <v>120</v>
      </c>
      <c r="J342" s="61">
        <v>12.2</v>
      </c>
      <c r="K342" s="45" t="s">
        <v>100</v>
      </c>
      <c r="L342" s="73">
        <v>29</v>
      </c>
      <c r="M342" s="69">
        <v>3.3</v>
      </c>
      <c r="N342" s="47">
        <v>94</v>
      </c>
      <c r="O342" s="45" t="s">
        <v>264</v>
      </c>
      <c r="P342" s="47">
        <v>10311</v>
      </c>
      <c r="Q342" s="48">
        <v>12</v>
      </c>
      <c r="R342" s="47">
        <v>10293</v>
      </c>
      <c r="S342" s="45" t="s">
        <v>102</v>
      </c>
      <c r="T342" s="48">
        <v>75</v>
      </c>
      <c r="U342" s="48">
        <v>83</v>
      </c>
      <c r="V342" s="45" t="s">
        <v>51</v>
      </c>
      <c r="W342" s="48">
        <v>62</v>
      </c>
      <c r="X342" s="45" t="s">
        <v>88</v>
      </c>
      <c r="Y342" s="78">
        <f t="shared" si="30"/>
        <v>0.32999999999999996</v>
      </c>
      <c r="Z342" s="78">
        <f t="shared" si="31"/>
        <v>0.02</v>
      </c>
      <c r="AA342" s="78">
        <f t="shared" si="32"/>
        <v>1.22</v>
      </c>
      <c r="AB342" s="77">
        <f t="shared" si="33"/>
        <v>290</v>
      </c>
    </row>
    <row r="343" spans="1:28" x14ac:dyDescent="0.3">
      <c r="A343" s="49">
        <v>41981</v>
      </c>
      <c r="B343" s="45" t="s">
        <v>1255</v>
      </c>
      <c r="C343" s="45" t="s">
        <v>1256</v>
      </c>
      <c r="D343" s="45" t="s">
        <v>47</v>
      </c>
      <c r="E343" s="48">
        <v>10</v>
      </c>
      <c r="F343" s="47">
        <v>123</v>
      </c>
      <c r="G343" s="65">
        <v>15.2</v>
      </c>
      <c r="H343" s="47">
        <v>99</v>
      </c>
      <c r="I343" s="45" t="s">
        <v>100</v>
      </c>
      <c r="J343" s="61">
        <v>14.7</v>
      </c>
      <c r="K343" s="45" t="s">
        <v>192</v>
      </c>
      <c r="L343" s="73">
        <v>28</v>
      </c>
      <c r="M343" s="69">
        <v>3.6</v>
      </c>
      <c r="N343" s="47">
        <v>133</v>
      </c>
      <c r="O343" s="45" t="s">
        <v>95</v>
      </c>
      <c r="P343" s="47">
        <v>10335</v>
      </c>
      <c r="Q343" s="48">
        <v>24</v>
      </c>
      <c r="R343" s="47">
        <v>10276</v>
      </c>
      <c r="S343" s="45" t="s">
        <v>51</v>
      </c>
      <c r="T343" s="48">
        <v>74</v>
      </c>
      <c r="U343" s="48">
        <v>85</v>
      </c>
      <c r="V343" s="45" t="s">
        <v>51</v>
      </c>
      <c r="W343" s="48">
        <v>58</v>
      </c>
      <c r="X343" s="45" t="s">
        <v>277</v>
      </c>
      <c r="Y343" s="78">
        <f t="shared" si="30"/>
        <v>0.36</v>
      </c>
      <c r="Z343" s="78">
        <f t="shared" si="31"/>
        <v>1.52</v>
      </c>
      <c r="AA343" s="78">
        <f t="shared" si="32"/>
        <v>1.47</v>
      </c>
      <c r="AB343" s="77">
        <f t="shared" si="33"/>
        <v>280</v>
      </c>
    </row>
    <row r="344" spans="1:28" x14ac:dyDescent="0.3">
      <c r="A344" s="49">
        <v>41982</v>
      </c>
      <c r="B344" s="45" t="s">
        <v>1255</v>
      </c>
      <c r="C344" s="45" t="s">
        <v>1256</v>
      </c>
      <c r="D344" s="45" t="s">
        <v>47</v>
      </c>
      <c r="E344" s="48">
        <v>10</v>
      </c>
      <c r="F344" s="47">
        <v>104</v>
      </c>
      <c r="G344" s="65">
        <v>0.6</v>
      </c>
      <c r="H344" s="47">
        <v>94</v>
      </c>
      <c r="I344" s="45" t="s">
        <v>183</v>
      </c>
      <c r="J344" s="61">
        <v>11.3</v>
      </c>
      <c r="K344" s="45" t="s">
        <v>215</v>
      </c>
      <c r="L344" s="73">
        <v>25</v>
      </c>
      <c r="M344" s="69">
        <v>1.9</v>
      </c>
      <c r="N344" s="47">
        <v>72</v>
      </c>
      <c r="O344" s="45" t="s">
        <v>206</v>
      </c>
      <c r="P344" s="47">
        <v>10349</v>
      </c>
      <c r="Q344" s="48">
        <v>11</v>
      </c>
      <c r="R344" s="47">
        <v>10326</v>
      </c>
      <c r="S344" s="48">
        <v>24</v>
      </c>
      <c r="T344" s="48">
        <v>79</v>
      </c>
      <c r="U344" s="48">
        <v>86</v>
      </c>
      <c r="V344" s="45" t="s">
        <v>521</v>
      </c>
      <c r="W344" s="48">
        <v>68</v>
      </c>
      <c r="X344" s="45" t="s">
        <v>100</v>
      </c>
      <c r="Y344" s="78">
        <f t="shared" si="30"/>
        <v>0.19</v>
      </c>
      <c r="Z344" s="78">
        <f t="shared" si="31"/>
        <v>0.06</v>
      </c>
      <c r="AA344" s="78">
        <f t="shared" si="32"/>
        <v>1.1300000000000001</v>
      </c>
      <c r="AB344" s="77">
        <f t="shared" si="33"/>
        <v>250</v>
      </c>
    </row>
    <row r="345" spans="1:28" x14ac:dyDescent="0.3">
      <c r="A345" s="49">
        <v>41983</v>
      </c>
      <c r="B345" s="45" t="s">
        <v>1255</v>
      </c>
      <c r="C345" s="45" t="s">
        <v>1256</v>
      </c>
      <c r="D345" s="45" t="s">
        <v>47</v>
      </c>
      <c r="E345" s="48">
        <v>10</v>
      </c>
      <c r="F345" s="47">
        <v>121</v>
      </c>
      <c r="G345" s="65">
        <v>0.2</v>
      </c>
      <c r="H345" s="47">
        <v>89</v>
      </c>
      <c r="I345" s="45" t="s">
        <v>85</v>
      </c>
      <c r="J345" s="61">
        <v>15.3</v>
      </c>
      <c r="K345" s="45" t="s">
        <v>61</v>
      </c>
      <c r="L345" s="73">
        <v>27</v>
      </c>
      <c r="M345" s="69">
        <v>4.2</v>
      </c>
      <c r="N345" s="47">
        <v>122</v>
      </c>
      <c r="O345" s="45" t="s">
        <v>133</v>
      </c>
      <c r="P345" s="47">
        <v>10327</v>
      </c>
      <c r="Q345" s="45" t="s">
        <v>1012</v>
      </c>
      <c r="R345" s="47">
        <v>10298</v>
      </c>
      <c r="S345" s="45" t="s">
        <v>51</v>
      </c>
      <c r="T345" s="48">
        <v>64</v>
      </c>
      <c r="U345" s="48">
        <v>86</v>
      </c>
      <c r="V345" s="45" t="s">
        <v>108</v>
      </c>
      <c r="W345" s="48">
        <v>59</v>
      </c>
      <c r="X345" s="45" t="s">
        <v>51</v>
      </c>
      <c r="Y345" s="78">
        <f t="shared" si="30"/>
        <v>0.42000000000000004</v>
      </c>
      <c r="Z345" s="78">
        <f t="shared" si="31"/>
        <v>0.02</v>
      </c>
      <c r="AA345" s="78">
        <f t="shared" si="32"/>
        <v>1.53</v>
      </c>
      <c r="AB345" s="77">
        <f t="shared" si="33"/>
        <v>270</v>
      </c>
    </row>
    <row r="346" spans="1:28" x14ac:dyDescent="0.3">
      <c r="A346" s="49">
        <v>41984</v>
      </c>
      <c r="B346" s="45" t="s">
        <v>1255</v>
      </c>
      <c r="C346" s="45" t="s">
        <v>1256</v>
      </c>
      <c r="D346" s="45" t="s">
        <v>47</v>
      </c>
      <c r="E346" s="48">
        <v>10</v>
      </c>
      <c r="F346" s="47">
        <v>118</v>
      </c>
      <c r="G346" s="65">
        <v>0</v>
      </c>
      <c r="H346" s="47">
        <v>90</v>
      </c>
      <c r="I346" s="45" t="s">
        <v>88</v>
      </c>
      <c r="J346" s="61">
        <v>14.7</v>
      </c>
      <c r="K346" s="45" t="s">
        <v>117</v>
      </c>
      <c r="L346" s="73">
        <v>29</v>
      </c>
      <c r="M346" s="69">
        <v>2.8</v>
      </c>
      <c r="N346" s="47">
        <v>100</v>
      </c>
      <c r="O346" s="45" t="s">
        <v>86</v>
      </c>
      <c r="P346" s="47">
        <v>10317</v>
      </c>
      <c r="Q346" s="45" t="s">
        <v>289</v>
      </c>
      <c r="R346" s="47">
        <v>10205</v>
      </c>
      <c r="S346" s="48">
        <v>24</v>
      </c>
      <c r="T346" s="48">
        <v>68</v>
      </c>
      <c r="U346" s="48">
        <v>87</v>
      </c>
      <c r="V346" s="45" t="s">
        <v>70</v>
      </c>
      <c r="W346" s="48">
        <v>57</v>
      </c>
      <c r="X346" s="45" t="s">
        <v>81</v>
      </c>
      <c r="Y346" s="78">
        <f t="shared" si="30"/>
        <v>0.27999999999999997</v>
      </c>
      <c r="Z346" s="78">
        <f t="shared" si="31"/>
        <v>0</v>
      </c>
      <c r="AA346" s="78">
        <f t="shared" si="32"/>
        <v>1.47</v>
      </c>
      <c r="AB346" s="77">
        <f t="shared" si="33"/>
        <v>290</v>
      </c>
    </row>
    <row r="347" spans="1:28" x14ac:dyDescent="0.3">
      <c r="A347" s="49">
        <v>41985</v>
      </c>
      <c r="B347" s="45" t="s">
        <v>1255</v>
      </c>
      <c r="C347" s="45" t="s">
        <v>1256</v>
      </c>
      <c r="D347" s="45" t="s">
        <v>47</v>
      </c>
      <c r="E347" s="48">
        <v>10</v>
      </c>
      <c r="F347" s="47">
        <v>112</v>
      </c>
      <c r="G347" s="65">
        <v>1</v>
      </c>
      <c r="H347" s="47">
        <v>79</v>
      </c>
      <c r="I347" s="45" t="s">
        <v>537</v>
      </c>
      <c r="J347" s="61">
        <v>14.5</v>
      </c>
      <c r="K347" s="45" t="s">
        <v>215</v>
      </c>
      <c r="L347" s="73">
        <v>10</v>
      </c>
      <c r="M347" s="69">
        <v>3.3</v>
      </c>
      <c r="N347" s="47">
        <v>75</v>
      </c>
      <c r="O347" s="45" t="s">
        <v>89</v>
      </c>
      <c r="P347" s="47">
        <v>10205</v>
      </c>
      <c r="Q347" s="45" t="s">
        <v>1012</v>
      </c>
      <c r="R347" s="47">
        <v>10047</v>
      </c>
      <c r="S347" s="48">
        <v>24</v>
      </c>
      <c r="T347" s="48">
        <v>73</v>
      </c>
      <c r="U347" s="48">
        <v>83</v>
      </c>
      <c r="V347" s="45" t="s">
        <v>520</v>
      </c>
      <c r="W347" s="48">
        <v>58</v>
      </c>
      <c r="X347" s="45" t="s">
        <v>100</v>
      </c>
      <c r="Y347" s="78">
        <f t="shared" si="30"/>
        <v>0.32999999999999996</v>
      </c>
      <c r="Z347" s="78">
        <f t="shared" si="31"/>
        <v>0.1</v>
      </c>
      <c r="AA347" s="78">
        <f t="shared" si="32"/>
        <v>1.45</v>
      </c>
      <c r="AB347" s="77">
        <f t="shared" si="33"/>
        <v>100</v>
      </c>
    </row>
    <row r="348" spans="1:28" x14ac:dyDescent="0.3">
      <c r="A348" s="49">
        <v>41986</v>
      </c>
      <c r="B348" s="45" t="s">
        <v>1255</v>
      </c>
      <c r="C348" s="45" t="s">
        <v>1256</v>
      </c>
      <c r="D348" s="45" t="s">
        <v>47</v>
      </c>
      <c r="E348" s="48">
        <v>10</v>
      </c>
      <c r="F348" s="47">
        <v>116</v>
      </c>
      <c r="G348" s="65">
        <v>13.8</v>
      </c>
      <c r="H348" s="47">
        <v>102</v>
      </c>
      <c r="I348" s="45" t="s">
        <v>100</v>
      </c>
      <c r="J348" s="61">
        <v>12.9</v>
      </c>
      <c r="K348" s="45" t="s">
        <v>147</v>
      </c>
      <c r="L348" s="73">
        <v>29</v>
      </c>
      <c r="M348" s="69">
        <v>1.4</v>
      </c>
      <c r="N348" s="47">
        <v>108</v>
      </c>
      <c r="O348" s="45" t="s">
        <v>232</v>
      </c>
      <c r="P348" s="47">
        <v>10124</v>
      </c>
      <c r="Q348" s="48">
        <v>22</v>
      </c>
      <c r="R348" s="47">
        <v>10034</v>
      </c>
      <c r="S348" s="45" t="s">
        <v>84</v>
      </c>
      <c r="T348" s="48">
        <v>84</v>
      </c>
      <c r="U348" s="48">
        <v>90</v>
      </c>
      <c r="V348" s="45" t="s">
        <v>106</v>
      </c>
      <c r="W348" s="48">
        <v>47</v>
      </c>
      <c r="X348" s="45" t="s">
        <v>644</v>
      </c>
      <c r="Y348" s="78">
        <f t="shared" si="30"/>
        <v>0.13999999999999999</v>
      </c>
      <c r="Z348" s="78">
        <f t="shared" si="31"/>
        <v>1.3800000000000001</v>
      </c>
      <c r="AA348" s="78">
        <f t="shared" si="32"/>
        <v>1.29</v>
      </c>
      <c r="AB348" s="77">
        <f t="shared" si="33"/>
        <v>290</v>
      </c>
    </row>
    <row r="349" spans="1:28" x14ac:dyDescent="0.3">
      <c r="A349" s="49">
        <v>41987</v>
      </c>
      <c r="B349" s="45" t="s">
        <v>1255</v>
      </c>
      <c r="C349" s="45" t="s">
        <v>1256</v>
      </c>
      <c r="D349" s="45" t="s">
        <v>47</v>
      </c>
      <c r="E349" s="48">
        <v>10</v>
      </c>
      <c r="F349" s="47">
        <v>108</v>
      </c>
      <c r="G349" s="65">
        <v>12.2</v>
      </c>
      <c r="H349" s="47">
        <v>94</v>
      </c>
      <c r="I349" s="45" t="s">
        <v>51</v>
      </c>
      <c r="J349" s="61">
        <v>12.3</v>
      </c>
      <c r="K349" s="45" t="s">
        <v>239</v>
      </c>
      <c r="L349" s="73">
        <v>0</v>
      </c>
      <c r="M349" s="69">
        <v>4.2</v>
      </c>
      <c r="N349" s="47">
        <v>128</v>
      </c>
      <c r="O349" s="45" t="s">
        <v>51</v>
      </c>
      <c r="P349" s="47">
        <v>10209</v>
      </c>
      <c r="Q349" s="48">
        <v>24</v>
      </c>
      <c r="R349" s="47">
        <v>10121</v>
      </c>
      <c r="S349" s="45" t="s">
        <v>51</v>
      </c>
      <c r="T349" s="48">
        <v>88</v>
      </c>
      <c r="U349" s="48">
        <v>90</v>
      </c>
      <c r="V349" s="45" t="s">
        <v>51</v>
      </c>
      <c r="W349" s="48">
        <v>84</v>
      </c>
      <c r="X349" s="45" t="s">
        <v>75</v>
      </c>
      <c r="Y349" s="78">
        <f t="shared" si="30"/>
        <v>0.42000000000000004</v>
      </c>
      <c r="Z349" s="78">
        <f t="shared" si="31"/>
        <v>1.22</v>
      </c>
      <c r="AA349" s="78">
        <f t="shared" si="32"/>
        <v>1.23</v>
      </c>
      <c r="AB349" s="77">
        <f t="shared" si="33"/>
        <v>0</v>
      </c>
    </row>
    <row r="350" spans="1:28" x14ac:dyDescent="0.3">
      <c r="A350" s="49">
        <v>41988</v>
      </c>
      <c r="B350" s="45" t="s">
        <v>1255</v>
      </c>
      <c r="C350" s="45" t="s">
        <v>1256</v>
      </c>
      <c r="D350" s="45" t="s">
        <v>47</v>
      </c>
      <c r="E350" s="48">
        <v>10</v>
      </c>
      <c r="F350" s="47">
        <v>102</v>
      </c>
      <c r="G350" s="65">
        <v>9</v>
      </c>
      <c r="H350" s="47">
        <v>68</v>
      </c>
      <c r="I350" s="45" t="s">
        <v>301</v>
      </c>
      <c r="J350" s="61">
        <v>13.5</v>
      </c>
      <c r="K350" s="45" t="s">
        <v>206</v>
      </c>
      <c r="L350" s="73">
        <v>29</v>
      </c>
      <c r="M350" s="69">
        <v>1.7</v>
      </c>
      <c r="N350" s="47">
        <v>53</v>
      </c>
      <c r="O350" s="45" t="s">
        <v>146</v>
      </c>
      <c r="P350" s="47">
        <v>10217</v>
      </c>
      <c r="Q350" s="45" t="s">
        <v>51</v>
      </c>
      <c r="R350" s="47">
        <v>10167</v>
      </c>
      <c r="S350" s="48">
        <v>24</v>
      </c>
      <c r="T350" s="48">
        <v>72</v>
      </c>
      <c r="U350" s="48">
        <v>87</v>
      </c>
      <c r="V350" s="45" t="s">
        <v>51</v>
      </c>
      <c r="W350" s="48">
        <v>62</v>
      </c>
      <c r="X350" s="45" t="s">
        <v>91</v>
      </c>
      <c r="Y350" s="78">
        <f t="shared" si="30"/>
        <v>0.16999999999999998</v>
      </c>
      <c r="Z350" s="78">
        <f t="shared" si="31"/>
        <v>0.9</v>
      </c>
      <c r="AA350" s="78">
        <f t="shared" si="32"/>
        <v>1.35</v>
      </c>
      <c r="AB350" s="77">
        <f t="shared" si="33"/>
        <v>290</v>
      </c>
    </row>
    <row r="351" spans="1:28" x14ac:dyDescent="0.3">
      <c r="A351" s="49">
        <v>41989</v>
      </c>
      <c r="B351" s="45" t="s">
        <v>1255</v>
      </c>
      <c r="C351" s="45" t="s">
        <v>1256</v>
      </c>
      <c r="D351" s="45" t="s">
        <v>47</v>
      </c>
      <c r="E351" s="48">
        <v>10</v>
      </c>
      <c r="F351" s="47">
        <v>122</v>
      </c>
      <c r="G351" s="65">
        <v>6.2</v>
      </c>
      <c r="H351" s="47">
        <v>113</v>
      </c>
      <c r="I351" s="45" t="s">
        <v>51</v>
      </c>
      <c r="J351" s="61">
        <v>13</v>
      </c>
      <c r="K351" s="45" t="s">
        <v>644</v>
      </c>
      <c r="L351" s="73">
        <v>30</v>
      </c>
      <c r="M351" s="69">
        <v>3.9</v>
      </c>
      <c r="N351" s="47">
        <v>144</v>
      </c>
      <c r="O351" s="45" t="s">
        <v>301</v>
      </c>
      <c r="P351" s="47">
        <v>10244</v>
      </c>
      <c r="Q351" s="48">
        <v>21</v>
      </c>
      <c r="R351" s="47">
        <v>10156</v>
      </c>
      <c r="S351" s="45" t="s">
        <v>84</v>
      </c>
      <c r="T351" s="48">
        <v>87</v>
      </c>
      <c r="U351" s="48">
        <v>91</v>
      </c>
      <c r="V351" s="45" t="s">
        <v>51</v>
      </c>
      <c r="W351" s="48">
        <v>81</v>
      </c>
      <c r="X351" s="45" t="s">
        <v>100</v>
      </c>
      <c r="Y351" s="78">
        <f t="shared" si="30"/>
        <v>0.39</v>
      </c>
      <c r="Z351" s="78">
        <f t="shared" si="31"/>
        <v>0.62</v>
      </c>
      <c r="AA351" s="78">
        <f t="shared" si="32"/>
        <v>1.3</v>
      </c>
      <c r="AB351" s="77">
        <f t="shared" si="33"/>
        <v>300</v>
      </c>
    </row>
    <row r="352" spans="1:28" x14ac:dyDescent="0.3">
      <c r="A352" s="49">
        <v>41990</v>
      </c>
      <c r="B352" s="45" t="s">
        <v>1255</v>
      </c>
      <c r="C352" s="45" t="s">
        <v>1256</v>
      </c>
      <c r="D352" s="45" t="s">
        <v>47</v>
      </c>
      <c r="E352" s="48">
        <v>10</v>
      </c>
      <c r="F352" s="47">
        <v>126</v>
      </c>
      <c r="G352" s="65">
        <v>0.2</v>
      </c>
      <c r="H352" s="47">
        <v>106</v>
      </c>
      <c r="I352" s="45" t="s">
        <v>88</v>
      </c>
      <c r="J352" s="61">
        <v>14.6</v>
      </c>
      <c r="K352" s="45" t="s">
        <v>129</v>
      </c>
      <c r="L352" s="73">
        <v>29</v>
      </c>
      <c r="M352" s="69">
        <v>4.7</v>
      </c>
      <c r="N352" s="47">
        <v>150</v>
      </c>
      <c r="O352" s="45" t="s">
        <v>347</v>
      </c>
      <c r="P352" s="47">
        <v>10286</v>
      </c>
      <c r="Q352" s="48">
        <v>24</v>
      </c>
      <c r="R352" s="47">
        <v>10231</v>
      </c>
      <c r="S352" s="45" t="s">
        <v>263</v>
      </c>
      <c r="T352" s="48">
        <v>77</v>
      </c>
      <c r="U352" s="48">
        <v>89</v>
      </c>
      <c r="V352" s="45" t="s">
        <v>280</v>
      </c>
      <c r="W352" s="48">
        <v>67</v>
      </c>
      <c r="X352" s="45" t="s">
        <v>51</v>
      </c>
      <c r="Y352" s="78">
        <f t="shared" si="30"/>
        <v>0.47000000000000003</v>
      </c>
      <c r="Z352" s="78">
        <f t="shared" si="31"/>
        <v>0.02</v>
      </c>
      <c r="AA352" s="78">
        <f t="shared" si="32"/>
        <v>1.46</v>
      </c>
      <c r="AB352" s="77">
        <f t="shared" si="33"/>
        <v>290</v>
      </c>
    </row>
    <row r="353" spans="1:28" x14ac:dyDescent="0.3">
      <c r="A353" s="49">
        <v>41991</v>
      </c>
      <c r="B353" s="45" t="s">
        <v>1255</v>
      </c>
      <c r="C353" s="45" t="s">
        <v>1256</v>
      </c>
      <c r="D353" s="45" t="s">
        <v>47</v>
      </c>
      <c r="E353" s="48">
        <v>10</v>
      </c>
      <c r="F353" s="47">
        <v>118</v>
      </c>
      <c r="G353" s="65">
        <v>0</v>
      </c>
      <c r="H353" s="47">
        <v>90</v>
      </c>
      <c r="I353" s="45" t="s">
        <v>100</v>
      </c>
      <c r="J353" s="61">
        <v>14.7</v>
      </c>
      <c r="K353" s="45" t="s">
        <v>71</v>
      </c>
      <c r="L353" s="73">
        <v>31</v>
      </c>
      <c r="M353" s="69">
        <v>1.9</v>
      </c>
      <c r="N353" s="47">
        <v>69</v>
      </c>
      <c r="O353" s="45" t="s">
        <v>71</v>
      </c>
      <c r="P353" s="47">
        <v>10304</v>
      </c>
      <c r="Q353" s="48">
        <v>20</v>
      </c>
      <c r="R353" s="47">
        <v>10279</v>
      </c>
      <c r="S353" s="45" t="s">
        <v>51</v>
      </c>
      <c r="T353" s="48">
        <v>65</v>
      </c>
      <c r="U353" s="48">
        <v>75</v>
      </c>
      <c r="V353" s="45" t="s">
        <v>108</v>
      </c>
      <c r="W353" s="48">
        <v>58</v>
      </c>
      <c r="X353" s="45" t="s">
        <v>71</v>
      </c>
      <c r="Y353" s="78">
        <f t="shared" si="30"/>
        <v>0.19</v>
      </c>
      <c r="Z353" s="78">
        <f t="shared" si="31"/>
        <v>0</v>
      </c>
      <c r="AA353" s="78">
        <f t="shared" si="32"/>
        <v>1.47</v>
      </c>
      <c r="AB353" s="77">
        <f t="shared" si="33"/>
        <v>310</v>
      </c>
    </row>
    <row r="354" spans="1:28" x14ac:dyDescent="0.3">
      <c r="A354" s="49">
        <v>41992</v>
      </c>
      <c r="B354" s="45" t="s">
        <v>1255</v>
      </c>
      <c r="C354" s="45" t="s">
        <v>1256</v>
      </c>
      <c r="D354" s="45" t="s">
        <v>47</v>
      </c>
      <c r="E354" s="48">
        <v>10</v>
      </c>
      <c r="F354" s="47">
        <v>118</v>
      </c>
      <c r="G354" s="65">
        <v>0</v>
      </c>
      <c r="H354" s="47">
        <v>87</v>
      </c>
      <c r="I354" s="45" t="s">
        <v>75</v>
      </c>
      <c r="J354" s="61">
        <v>15</v>
      </c>
      <c r="K354" s="45" t="s">
        <v>91</v>
      </c>
      <c r="L354" s="73">
        <v>25</v>
      </c>
      <c r="M354" s="69">
        <v>2.8</v>
      </c>
      <c r="N354" s="47">
        <v>75</v>
      </c>
      <c r="O354" s="45" t="s">
        <v>179</v>
      </c>
      <c r="P354" s="47">
        <v>10328</v>
      </c>
      <c r="Q354" s="48">
        <v>22</v>
      </c>
      <c r="R354" s="47">
        <v>10291</v>
      </c>
      <c r="S354" s="45" t="s">
        <v>116</v>
      </c>
      <c r="T354" s="48">
        <v>68</v>
      </c>
      <c r="U354" s="48">
        <v>78</v>
      </c>
      <c r="V354" s="45" t="s">
        <v>51</v>
      </c>
      <c r="W354" s="48">
        <v>57</v>
      </c>
      <c r="X354" s="45" t="s">
        <v>206</v>
      </c>
      <c r="Y354" s="78">
        <f t="shared" si="30"/>
        <v>0.27999999999999997</v>
      </c>
      <c r="Z354" s="78">
        <f t="shared" si="31"/>
        <v>0</v>
      </c>
      <c r="AA354" s="78">
        <f t="shared" si="32"/>
        <v>1.5</v>
      </c>
      <c r="AB354" s="77">
        <f t="shared" si="33"/>
        <v>250</v>
      </c>
    </row>
    <row r="355" spans="1:28" x14ac:dyDescent="0.3">
      <c r="A355" s="49">
        <v>41993</v>
      </c>
      <c r="B355" s="45" t="s">
        <v>1255</v>
      </c>
      <c r="C355" s="45" t="s">
        <v>1256</v>
      </c>
      <c r="D355" s="45" t="s">
        <v>47</v>
      </c>
      <c r="E355" s="48">
        <v>10</v>
      </c>
      <c r="F355" s="47">
        <v>134</v>
      </c>
      <c r="G355" s="65">
        <v>5.6</v>
      </c>
      <c r="H355" s="47">
        <v>118</v>
      </c>
      <c r="I355" s="45" t="s">
        <v>163</v>
      </c>
      <c r="J355" s="61">
        <v>14.9</v>
      </c>
      <c r="K355" s="45" t="s">
        <v>117</v>
      </c>
      <c r="L355" s="73">
        <v>10</v>
      </c>
      <c r="M355" s="69">
        <v>0.8</v>
      </c>
      <c r="N355" s="47">
        <v>83</v>
      </c>
      <c r="O355" s="45" t="s">
        <v>155</v>
      </c>
      <c r="P355" s="47">
        <v>10351</v>
      </c>
      <c r="Q355" s="45" t="s">
        <v>51</v>
      </c>
      <c r="R355" s="47">
        <v>10319</v>
      </c>
      <c r="S355" s="45" t="s">
        <v>84</v>
      </c>
      <c r="T355" s="48">
        <v>87</v>
      </c>
      <c r="U355" s="48">
        <v>91</v>
      </c>
      <c r="V355" s="45" t="s">
        <v>51</v>
      </c>
      <c r="W355" s="48">
        <v>74</v>
      </c>
      <c r="X355" s="45" t="s">
        <v>80</v>
      </c>
      <c r="Y355" s="78">
        <f t="shared" si="30"/>
        <v>0.08</v>
      </c>
      <c r="Z355" s="78">
        <f t="shared" si="31"/>
        <v>0.55999999999999994</v>
      </c>
      <c r="AA355" s="78">
        <f t="shared" si="32"/>
        <v>1.49</v>
      </c>
      <c r="AB355" s="77">
        <f t="shared" si="33"/>
        <v>100</v>
      </c>
    </row>
    <row r="356" spans="1:28" x14ac:dyDescent="0.3">
      <c r="A356" s="49">
        <v>41994</v>
      </c>
      <c r="B356" s="45" t="s">
        <v>1255</v>
      </c>
      <c r="C356" s="45" t="s">
        <v>1256</v>
      </c>
      <c r="D356" s="45" t="s">
        <v>47</v>
      </c>
      <c r="E356" s="48">
        <v>10</v>
      </c>
      <c r="F356" s="47">
        <v>126</v>
      </c>
      <c r="G356" s="65">
        <v>0</v>
      </c>
      <c r="H356" s="47">
        <v>109</v>
      </c>
      <c r="I356" s="45" t="s">
        <v>100</v>
      </c>
      <c r="J356" s="61">
        <v>14.4</v>
      </c>
      <c r="K356" s="45" t="s">
        <v>182</v>
      </c>
      <c r="L356" s="73">
        <v>11</v>
      </c>
      <c r="M356" s="69">
        <v>2.8</v>
      </c>
      <c r="N356" s="47">
        <v>86</v>
      </c>
      <c r="O356" s="45" t="s">
        <v>195</v>
      </c>
      <c r="P356" s="47">
        <v>10348</v>
      </c>
      <c r="Q356" s="45" t="s">
        <v>1012</v>
      </c>
      <c r="R356" s="47">
        <v>10314</v>
      </c>
      <c r="S356" s="48">
        <v>24</v>
      </c>
      <c r="T356" s="48">
        <v>85</v>
      </c>
      <c r="U356" s="48">
        <v>92</v>
      </c>
      <c r="V356" s="45" t="s">
        <v>51</v>
      </c>
      <c r="W356" s="48">
        <v>75</v>
      </c>
      <c r="X356" s="45" t="s">
        <v>108</v>
      </c>
      <c r="Y356" s="78">
        <f t="shared" si="30"/>
        <v>0.27999999999999997</v>
      </c>
      <c r="Z356" s="78">
        <f t="shared" si="31"/>
        <v>0</v>
      </c>
      <c r="AA356" s="78">
        <f t="shared" si="32"/>
        <v>1.44</v>
      </c>
      <c r="AB356" s="77">
        <f t="shared" si="33"/>
        <v>110</v>
      </c>
    </row>
    <row r="357" spans="1:28" x14ac:dyDescent="0.3">
      <c r="A357" s="49">
        <v>41995</v>
      </c>
      <c r="B357" s="45" t="s">
        <v>1255</v>
      </c>
      <c r="C357" s="45" t="s">
        <v>1256</v>
      </c>
      <c r="D357" s="45" t="s">
        <v>47</v>
      </c>
      <c r="E357" s="48">
        <v>10</v>
      </c>
      <c r="F357" s="47">
        <v>86</v>
      </c>
      <c r="G357" s="65">
        <v>0</v>
      </c>
      <c r="H357" s="47">
        <v>57</v>
      </c>
      <c r="I357" s="45" t="s">
        <v>100</v>
      </c>
      <c r="J357" s="61">
        <v>11.6</v>
      </c>
      <c r="K357" s="45" t="s">
        <v>52</v>
      </c>
      <c r="L357" s="73">
        <v>12</v>
      </c>
      <c r="M357" s="69">
        <v>1.7</v>
      </c>
      <c r="N357" s="47">
        <v>42</v>
      </c>
      <c r="O357" s="45" t="s">
        <v>148</v>
      </c>
      <c r="P357" s="47">
        <v>10314</v>
      </c>
      <c r="Q357" s="45" t="s">
        <v>1012</v>
      </c>
      <c r="R357" s="47">
        <v>10270</v>
      </c>
      <c r="S357" s="48">
        <v>24</v>
      </c>
      <c r="T357" s="48">
        <v>77</v>
      </c>
      <c r="U357" s="48">
        <v>87</v>
      </c>
      <c r="V357" s="45" t="s">
        <v>51</v>
      </c>
      <c r="W357" s="48">
        <v>70</v>
      </c>
      <c r="X357" s="45" t="s">
        <v>50</v>
      </c>
      <c r="Y357" s="78">
        <f t="shared" si="30"/>
        <v>0.16999999999999998</v>
      </c>
      <c r="Z357" s="78">
        <f t="shared" si="31"/>
        <v>0</v>
      </c>
      <c r="AA357" s="78">
        <f t="shared" si="32"/>
        <v>1.1599999999999999</v>
      </c>
      <c r="AB357" s="77">
        <f t="shared" si="33"/>
        <v>120</v>
      </c>
    </row>
    <row r="358" spans="1:28" x14ac:dyDescent="0.3">
      <c r="A358" s="49">
        <v>41996</v>
      </c>
      <c r="B358" s="45" t="s">
        <v>1255</v>
      </c>
      <c r="C358" s="45" t="s">
        <v>1256</v>
      </c>
      <c r="D358" s="45" t="s">
        <v>47</v>
      </c>
      <c r="E358" s="48">
        <v>10</v>
      </c>
      <c r="F358" s="47">
        <v>98</v>
      </c>
      <c r="G358" s="65">
        <v>0</v>
      </c>
      <c r="H358" s="47">
        <v>54</v>
      </c>
      <c r="I358" s="45" t="s">
        <v>644</v>
      </c>
      <c r="J358" s="61">
        <v>14.3</v>
      </c>
      <c r="K358" s="45" t="s">
        <v>91</v>
      </c>
      <c r="L358" s="73">
        <v>25</v>
      </c>
      <c r="M358" s="69">
        <v>1.4</v>
      </c>
      <c r="N358" s="47">
        <v>50</v>
      </c>
      <c r="O358" s="45" t="s">
        <v>258</v>
      </c>
      <c r="P358" s="47">
        <v>10273</v>
      </c>
      <c r="Q358" s="48">
        <v>10</v>
      </c>
      <c r="R358" s="47">
        <v>10256</v>
      </c>
      <c r="S358" s="48">
        <v>16</v>
      </c>
      <c r="T358" s="48">
        <v>76</v>
      </c>
      <c r="U358" s="48">
        <v>88</v>
      </c>
      <c r="V358" s="45" t="s">
        <v>318</v>
      </c>
      <c r="W358" s="48">
        <v>63</v>
      </c>
      <c r="X358" s="45" t="s">
        <v>108</v>
      </c>
      <c r="Y358" s="78">
        <f t="shared" si="30"/>
        <v>0.13999999999999999</v>
      </c>
      <c r="Z358" s="78">
        <f t="shared" si="31"/>
        <v>0</v>
      </c>
      <c r="AA358" s="78">
        <f t="shared" si="32"/>
        <v>1.4300000000000002</v>
      </c>
      <c r="AB358" s="77">
        <f t="shared" si="33"/>
        <v>250</v>
      </c>
    </row>
    <row r="359" spans="1:28" x14ac:dyDescent="0.3">
      <c r="A359" s="49">
        <v>41997</v>
      </c>
      <c r="B359" s="45" t="s">
        <v>1255</v>
      </c>
      <c r="C359" s="45" t="s">
        <v>1256</v>
      </c>
      <c r="D359" s="45" t="s">
        <v>47</v>
      </c>
      <c r="E359" s="48">
        <v>10</v>
      </c>
      <c r="F359" s="47">
        <v>115</v>
      </c>
      <c r="G359" s="65">
        <v>0</v>
      </c>
      <c r="H359" s="47">
        <v>83</v>
      </c>
      <c r="I359" s="45" t="s">
        <v>75</v>
      </c>
      <c r="J359" s="61">
        <v>14.7</v>
      </c>
      <c r="K359" s="45" t="s">
        <v>94</v>
      </c>
      <c r="L359" s="73">
        <v>30</v>
      </c>
      <c r="M359" s="69">
        <v>1.4</v>
      </c>
      <c r="N359" s="47">
        <v>72</v>
      </c>
      <c r="O359" s="45" t="s">
        <v>86</v>
      </c>
      <c r="P359" s="47">
        <v>10306</v>
      </c>
      <c r="Q359" s="48">
        <v>24</v>
      </c>
      <c r="R359" s="47">
        <v>10264</v>
      </c>
      <c r="S359" s="45" t="s">
        <v>51</v>
      </c>
      <c r="T359" s="48">
        <v>67</v>
      </c>
      <c r="U359" s="48">
        <v>73</v>
      </c>
      <c r="V359" s="45" t="s">
        <v>174</v>
      </c>
      <c r="W359" s="48">
        <v>59</v>
      </c>
      <c r="X359" s="45" t="s">
        <v>159</v>
      </c>
      <c r="Y359" s="78">
        <f t="shared" si="30"/>
        <v>0.13999999999999999</v>
      </c>
      <c r="Z359" s="78">
        <f t="shared" si="31"/>
        <v>0</v>
      </c>
      <c r="AA359" s="78">
        <f t="shared" si="32"/>
        <v>1.47</v>
      </c>
      <c r="AB359" s="77">
        <f t="shared" si="33"/>
        <v>300</v>
      </c>
    </row>
    <row r="360" spans="1:28" x14ac:dyDescent="0.3">
      <c r="A360" s="49">
        <v>41998</v>
      </c>
      <c r="B360" s="45" t="s">
        <v>1255</v>
      </c>
      <c r="C360" s="45" t="s">
        <v>1256</v>
      </c>
      <c r="D360" s="45" t="s">
        <v>47</v>
      </c>
      <c r="E360" s="48">
        <v>10</v>
      </c>
      <c r="F360" s="47">
        <v>128</v>
      </c>
      <c r="G360" s="65">
        <v>1.8</v>
      </c>
      <c r="H360" s="47">
        <v>117</v>
      </c>
      <c r="I360" s="45" t="s">
        <v>193</v>
      </c>
      <c r="J360" s="61">
        <v>13.8</v>
      </c>
      <c r="K360" s="45" t="s">
        <v>133</v>
      </c>
      <c r="L360" s="73">
        <v>28</v>
      </c>
      <c r="M360" s="69">
        <v>1.9</v>
      </c>
      <c r="N360" s="47">
        <v>67</v>
      </c>
      <c r="O360" s="45" t="s">
        <v>264</v>
      </c>
      <c r="P360" s="47">
        <v>10350</v>
      </c>
      <c r="Q360" s="48">
        <v>21</v>
      </c>
      <c r="R360" s="47">
        <v>10303</v>
      </c>
      <c r="S360" s="45" t="s">
        <v>84</v>
      </c>
      <c r="T360" s="48">
        <v>78</v>
      </c>
      <c r="U360" s="48">
        <v>84</v>
      </c>
      <c r="V360" s="45" t="s">
        <v>146</v>
      </c>
      <c r="W360" s="48">
        <v>64</v>
      </c>
      <c r="X360" s="45" t="s">
        <v>51</v>
      </c>
      <c r="Y360" s="78">
        <f t="shared" si="30"/>
        <v>0.19</v>
      </c>
      <c r="Z360" s="78">
        <f t="shared" si="31"/>
        <v>0.18</v>
      </c>
      <c r="AA360" s="78">
        <f t="shared" si="32"/>
        <v>1.3800000000000001</v>
      </c>
      <c r="AB360" s="77">
        <f t="shared" si="33"/>
        <v>280</v>
      </c>
    </row>
    <row r="361" spans="1:28" x14ac:dyDescent="0.3">
      <c r="A361" s="49">
        <v>41999</v>
      </c>
      <c r="B361" s="45" t="s">
        <v>1255</v>
      </c>
      <c r="C361" s="45" t="s">
        <v>1256</v>
      </c>
      <c r="D361" s="45" t="s">
        <v>47</v>
      </c>
      <c r="E361" s="48">
        <v>10</v>
      </c>
      <c r="F361" s="47">
        <v>124</v>
      </c>
      <c r="G361" s="65">
        <v>0</v>
      </c>
      <c r="H361" s="47">
        <v>103</v>
      </c>
      <c r="I361" s="45" t="s">
        <v>147</v>
      </c>
      <c r="J361" s="61">
        <v>14.6</v>
      </c>
      <c r="K361" s="45" t="s">
        <v>71</v>
      </c>
      <c r="L361" s="73">
        <v>29</v>
      </c>
      <c r="M361" s="69">
        <v>2.5</v>
      </c>
      <c r="N361" s="47">
        <v>94</v>
      </c>
      <c r="O361" s="45" t="s">
        <v>179</v>
      </c>
      <c r="P361" s="47">
        <v>10347</v>
      </c>
      <c r="Q361" s="45" t="s">
        <v>1012</v>
      </c>
      <c r="R361" s="47">
        <v>10283</v>
      </c>
      <c r="S361" s="45" t="s">
        <v>51</v>
      </c>
      <c r="T361" s="48">
        <v>78</v>
      </c>
      <c r="U361" s="48">
        <v>84</v>
      </c>
      <c r="V361" s="45" t="s">
        <v>51</v>
      </c>
      <c r="W361" s="48">
        <v>71</v>
      </c>
      <c r="X361" s="45" t="s">
        <v>100</v>
      </c>
      <c r="Y361" s="78">
        <f t="shared" si="30"/>
        <v>0.25</v>
      </c>
      <c r="Z361" s="78">
        <f t="shared" si="31"/>
        <v>0</v>
      </c>
      <c r="AA361" s="78">
        <f t="shared" si="32"/>
        <v>1.46</v>
      </c>
      <c r="AB361" s="77">
        <f t="shared" si="33"/>
        <v>290</v>
      </c>
    </row>
    <row r="362" spans="1:28" x14ac:dyDescent="0.3">
      <c r="A362" s="49">
        <v>42000</v>
      </c>
      <c r="B362" s="45" t="s">
        <v>1255</v>
      </c>
      <c r="C362" s="45" t="s">
        <v>1256</v>
      </c>
      <c r="D362" s="45" t="s">
        <v>47</v>
      </c>
      <c r="E362" s="48">
        <v>10</v>
      </c>
      <c r="F362" s="47">
        <v>139</v>
      </c>
      <c r="G362" s="65">
        <v>25</v>
      </c>
      <c r="H362" s="47">
        <v>114</v>
      </c>
      <c r="I362" s="45" t="s">
        <v>100</v>
      </c>
      <c r="J362" s="61">
        <v>16.399999999999999</v>
      </c>
      <c r="K362" s="45" t="s">
        <v>117</v>
      </c>
      <c r="L362" s="73">
        <v>31</v>
      </c>
      <c r="M362" s="69">
        <v>6.4</v>
      </c>
      <c r="N362" s="47">
        <v>208</v>
      </c>
      <c r="O362" s="45" t="s">
        <v>142</v>
      </c>
      <c r="P362" s="47">
        <v>10283</v>
      </c>
      <c r="Q362" s="45" t="s">
        <v>1012</v>
      </c>
      <c r="R362" s="47">
        <v>10158</v>
      </c>
      <c r="S362" s="48">
        <v>22</v>
      </c>
      <c r="T362" s="48">
        <v>59</v>
      </c>
      <c r="U362" s="48">
        <v>89</v>
      </c>
      <c r="V362" s="45" t="s">
        <v>249</v>
      </c>
      <c r="W362" s="48">
        <v>39</v>
      </c>
      <c r="X362" s="45" t="s">
        <v>179</v>
      </c>
      <c r="Y362" s="78">
        <f t="shared" si="30"/>
        <v>0.64</v>
      </c>
      <c r="Z362" s="78">
        <f t="shared" si="31"/>
        <v>2.5</v>
      </c>
      <c r="AA362" s="78">
        <f t="shared" si="32"/>
        <v>1.64</v>
      </c>
      <c r="AB362" s="77">
        <f t="shared" si="33"/>
        <v>310</v>
      </c>
    </row>
    <row r="363" spans="1:28" x14ac:dyDescent="0.3">
      <c r="A363" s="49">
        <v>42001</v>
      </c>
      <c r="B363" s="45" t="s">
        <v>1255</v>
      </c>
      <c r="C363" s="45" t="s">
        <v>1256</v>
      </c>
      <c r="D363" s="45" t="s">
        <v>47</v>
      </c>
      <c r="E363" s="48">
        <v>10</v>
      </c>
      <c r="F363" s="47">
        <v>106</v>
      </c>
      <c r="G363" s="65">
        <v>1</v>
      </c>
      <c r="H363" s="47">
        <v>88</v>
      </c>
      <c r="I363" s="45" t="s">
        <v>164</v>
      </c>
      <c r="J363" s="61">
        <v>12.5</v>
      </c>
      <c r="K363" s="45" t="s">
        <v>85</v>
      </c>
      <c r="L363" s="73">
        <v>32</v>
      </c>
      <c r="M363" s="69">
        <v>6.4</v>
      </c>
      <c r="N363" s="47">
        <v>203</v>
      </c>
      <c r="O363" s="45" t="s">
        <v>510</v>
      </c>
      <c r="P363" s="47">
        <v>10320</v>
      </c>
      <c r="Q363" s="48">
        <v>24</v>
      </c>
      <c r="R363" s="47">
        <v>10162</v>
      </c>
      <c r="S363" s="45" t="s">
        <v>263</v>
      </c>
      <c r="T363" s="48">
        <v>62</v>
      </c>
      <c r="U363" s="48">
        <v>90</v>
      </c>
      <c r="V363" s="45" t="s">
        <v>70</v>
      </c>
      <c r="W363" s="48">
        <v>45</v>
      </c>
      <c r="X363" s="45" t="s">
        <v>345</v>
      </c>
      <c r="Y363" s="78">
        <f t="shared" si="30"/>
        <v>0.64</v>
      </c>
      <c r="Z363" s="78">
        <f t="shared" si="31"/>
        <v>0.1</v>
      </c>
      <c r="AA363" s="78">
        <f t="shared" si="32"/>
        <v>1.25</v>
      </c>
      <c r="AB363" s="77">
        <f t="shared" si="33"/>
        <v>320</v>
      </c>
    </row>
    <row r="364" spans="1:28" x14ac:dyDescent="0.3">
      <c r="A364" s="49">
        <v>42002</v>
      </c>
      <c r="B364" s="45" t="s">
        <v>1255</v>
      </c>
      <c r="C364" s="45" t="s">
        <v>1256</v>
      </c>
      <c r="D364" s="45" t="s">
        <v>47</v>
      </c>
      <c r="E364" s="48">
        <v>10</v>
      </c>
      <c r="F364" s="47">
        <v>72</v>
      </c>
      <c r="G364" s="65">
        <v>0</v>
      </c>
      <c r="H364" s="47">
        <v>52</v>
      </c>
      <c r="I364" s="45" t="s">
        <v>163</v>
      </c>
      <c r="J364" s="61">
        <v>9.3000000000000007</v>
      </c>
      <c r="K364" s="45" t="s">
        <v>86</v>
      </c>
      <c r="L364" s="73">
        <v>10</v>
      </c>
      <c r="M364" s="69">
        <v>4.4000000000000004</v>
      </c>
      <c r="N364" s="47">
        <v>128</v>
      </c>
      <c r="O364" s="45" t="s">
        <v>113</v>
      </c>
      <c r="P364" s="47">
        <v>10402</v>
      </c>
      <c r="Q364" s="48">
        <v>22</v>
      </c>
      <c r="R364" s="47">
        <v>10320</v>
      </c>
      <c r="S364" s="45" t="s">
        <v>1012</v>
      </c>
      <c r="T364" s="48">
        <v>58</v>
      </c>
      <c r="U364" s="48">
        <v>64</v>
      </c>
      <c r="V364" s="45" t="s">
        <v>644</v>
      </c>
      <c r="W364" s="48">
        <v>37</v>
      </c>
      <c r="X364" s="45" t="s">
        <v>51</v>
      </c>
      <c r="Y364" s="78">
        <f t="shared" si="30"/>
        <v>0.44000000000000006</v>
      </c>
      <c r="Z364" s="78">
        <f t="shared" si="31"/>
        <v>0</v>
      </c>
      <c r="AA364" s="78">
        <f t="shared" si="32"/>
        <v>0.93</v>
      </c>
      <c r="AB364" s="77">
        <f t="shared" si="33"/>
        <v>100</v>
      </c>
    </row>
    <row r="365" spans="1:28" x14ac:dyDescent="0.3">
      <c r="A365" s="49">
        <v>42003</v>
      </c>
      <c r="B365" s="45" t="s">
        <v>1255</v>
      </c>
      <c r="C365" s="45" t="s">
        <v>1256</v>
      </c>
      <c r="D365" s="45" t="s">
        <v>47</v>
      </c>
      <c r="E365" s="48">
        <v>10</v>
      </c>
      <c r="F365" s="47">
        <v>66</v>
      </c>
      <c r="G365" s="65">
        <v>0</v>
      </c>
      <c r="H365" s="47">
        <v>31</v>
      </c>
      <c r="I365" s="45" t="s">
        <v>88</v>
      </c>
      <c r="J365" s="61">
        <v>10.1</v>
      </c>
      <c r="K365" s="45" t="s">
        <v>158</v>
      </c>
      <c r="L365" s="73">
        <v>12</v>
      </c>
      <c r="M365" s="69">
        <v>4.2</v>
      </c>
      <c r="N365" s="47">
        <v>142</v>
      </c>
      <c r="O365" s="45" t="s">
        <v>352</v>
      </c>
      <c r="P365" s="47">
        <v>10400</v>
      </c>
      <c r="Q365" s="45" t="s">
        <v>1012</v>
      </c>
      <c r="R365" s="47">
        <v>10327</v>
      </c>
      <c r="S365" s="48">
        <v>24</v>
      </c>
      <c r="T365" s="48">
        <v>54</v>
      </c>
      <c r="U365" s="48">
        <v>76</v>
      </c>
      <c r="V365" s="45" t="s">
        <v>249</v>
      </c>
      <c r="W365" s="48">
        <v>23</v>
      </c>
      <c r="X365" s="45" t="s">
        <v>159</v>
      </c>
      <c r="Y365" s="78">
        <f t="shared" si="30"/>
        <v>0.42000000000000004</v>
      </c>
      <c r="Z365" s="78">
        <f t="shared" si="31"/>
        <v>0</v>
      </c>
      <c r="AA365" s="78">
        <f t="shared" si="32"/>
        <v>1.01</v>
      </c>
      <c r="AB365" s="77">
        <f t="shared" si="33"/>
        <v>120</v>
      </c>
    </row>
    <row r="366" spans="1:28" x14ac:dyDescent="0.3">
      <c r="A366" s="49">
        <v>42004</v>
      </c>
      <c r="B366" s="45" t="s">
        <v>1255</v>
      </c>
      <c r="C366" s="45" t="s">
        <v>1256</v>
      </c>
      <c r="D366" s="45" t="s">
        <v>47</v>
      </c>
      <c r="E366" s="48">
        <v>10</v>
      </c>
      <c r="F366" s="47">
        <v>78</v>
      </c>
      <c r="G366" s="65">
        <v>0</v>
      </c>
      <c r="H366" s="47">
        <v>28</v>
      </c>
      <c r="I366" s="45" t="s">
        <v>537</v>
      </c>
      <c r="J366" s="61">
        <v>12.8</v>
      </c>
      <c r="K366" s="45" t="s">
        <v>146</v>
      </c>
      <c r="L366" s="73">
        <v>0</v>
      </c>
      <c r="M366" s="69">
        <v>2.8</v>
      </c>
      <c r="N366" s="47">
        <v>64</v>
      </c>
      <c r="O366" s="45" t="s">
        <v>129</v>
      </c>
      <c r="P366" s="47">
        <v>10343</v>
      </c>
      <c r="Q366" s="48">
        <v>23</v>
      </c>
      <c r="R366" s="47">
        <v>10308</v>
      </c>
      <c r="S366" s="45" t="s">
        <v>51</v>
      </c>
      <c r="T366" s="48">
        <v>64</v>
      </c>
      <c r="U366" s="48">
        <v>77</v>
      </c>
      <c r="V366" s="45" t="s">
        <v>644</v>
      </c>
      <c r="W366" s="48">
        <v>48</v>
      </c>
      <c r="X366" s="45" t="s">
        <v>182</v>
      </c>
      <c r="Y366" s="78">
        <f t="shared" si="30"/>
        <v>0.27999999999999997</v>
      </c>
      <c r="Z366" s="78">
        <f t="shared" si="31"/>
        <v>0</v>
      </c>
      <c r="AA366" s="78">
        <f t="shared" si="32"/>
        <v>1.28</v>
      </c>
      <c r="AB366" s="77">
        <f t="shared" si="33"/>
        <v>0</v>
      </c>
    </row>
    <row r="367" spans="1:28" x14ac:dyDescent="0.3">
      <c r="A367" s="49">
        <v>42005</v>
      </c>
      <c r="B367" s="45" t="s">
        <v>1255</v>
      </c>
      <c r="C367" s="45" t="s">
        <v>1256</v>
      </c>
      <c r="D367" s="45" t="s">
        <v>47</v>
      </c>
      <c r="E367" s="48">
        <v>10</v>
      </c>
      <c r="F367" s="47">
        <v>96</v>
      </c>
      <c r="G367" s="65">
        <v>0</v>
      </c>
      <c r="H367" s="47">
        <v>51</v>
      </c>
      <c r="I367" s="45" t="s">
        <v>202</v>
      </c>
      <c r="J367" s="61">
        <v>14.2</v>
      </c>
      <c r="K367" s="45" t="s">
        <v>121</v>
      </c>
      <c r="L367" s="73">
        <v>24</v>
      </c>
      <c r="M367" s="69">
        <v>1.1000000000000001</v>
      </c>
      <c r="N367" s="47">
        <v>50</v>
      </c>
      <c r="O367" s="45" t="s">
        <v>51</v>
      </c>
      <c r="P367" s="47">
        <v>10361</v>
      </c>
      <c r="Q367" s="48">
        <v>24</v>
      </c>
      <c r="R367" s="47">
        <v>10335</v>
      </c>
      <c r="S367" s="48">
        <v>14</v>
      </c>
      <c r="T367" s="48">
        <v>67</v>
      </c>
      <c r="U367" s="48">
        <v>75</v>
      </c>
      <c r="V367" s="45" t="s">
        <v>345</v>
      </c>
      <c r="W367" s="48">
        <v>52</v>
      </c>
      <c r="X367" s="45" t="s">
        <v>89</v>
      </c>
      <c r="Y367" s="78">
        <f t="shared" si="30"/>
        <v>0.11000000000000001</v>
      </c>
      <c r="Z367" s="78">
        <f t="shared" si="31"/>
        <v>0</v>
      </c>
      <c r="AA367" s="78">
        <f t="shared" si="32"/>
        <v>1.42</v>
      </c>
      <c r="AB367" s="77">
        <f t="shared" si="33"/>
        <v>240</v>
      </c>
    </row>
    <row r="368" spans="1:28" x14ac:dyDescent="0.3">
      <c r="A368" s="49">
        <v>42006</v>
      </c>
      <c r="B368" s="45" t="s">
        <v>1255</v>
      </c>
      <c r="C368" s="45" t="s">
        <v>1256</v>
      </c>
      <c r="D368" s="45" t="s">
        <v>47</v>
      </c>
      <c r="E368" s="48">
        <v>10</v>
      </c>
      <c r="F368" s="47">
        <v>107</v>
      </c>
      <c r="G368" s="65">
        <v>0</v>
      </c>
      <c r="H368" s="47">
        <v>63</v>
      </c>
      <c r="I368" s="45" t="s">
        <v>75</v>
      </c>
      <c r="J368" s="61">
        <v>15.1</v>
      </c>
      <c r="K368" s="45" t="s">
        <v>52</v>
      </c>
      <c r="L368" s="73">
        <v>23</v>
      </c>
      <c r="M368" s="69">
        <v>1.7</v>
      </c>
      <c r="N368" s="47">
        <v>58</v>
      </c>
      <c r="O368" s="45" t="s">
        <v>240</v>
      </c>
      <c r="P368" s="47">
        <v>10386</v>
      </c>
      <c r="Q368" s="45" t="s">
        <v>51</v>
      </c>
      <c r="R368" s="47">
        <v>10358</v>
      </c>
      <c r="S368" s="45" t="s">
        <v>263</v>
      </c>
      <c r="T368" s="48">
        <v>57</v>
      </c>
      <c r="U368" s="48">
        <v>67</v>
      </c>
      <c r="V368" s="45" t="s">
        <v>51</v>
      </c>
      <c r="W368" s="48">
        <v>48</v>
      </c>
      <c r="X368" s="45" t="s">
        <v>158</v>
      </c>
      <c r="Y368" s="78">
        <f t="shared" si="30"/>
        <v>0.16999999999999998</v>
      </c>
      <c r="Z368" s="78">
        <f t="shared" si="31"/>
        <v>0</v>
      </c>
      <c r="AA368" s="78">
        <f t="shared" si="32"/>
        <v>1.51</v>
      </c>
      <c r="AB368" s="77">
        <f t="shared" si="33"/>
        <v>230</v>
      </c>
    </row>
    <row r="369" spans="1:28" x14ac:dyDescent="0.3">
      <c r="A369" s="49">
        <v>42007</v>
      </c>
      <c r="B369" s="45" t="s">
        <v>1255</v>
      </c>
      <c r="C369" s="45" t="s">
        <v>1256</v>
      </c>
      <c r="D369" s="45" t="s">
        <v>47</v>
      </c>
      <c r="E369" s="48">
        <v>10</v>
      </c>
      <c r="F369" s="47">
        <v>113</v>
      </c>
      <c r="G369" s="65">
        <v>0</v>
      </c>
      <c r="H369" s="47">
        <v>64</v>
      </c>
      <c r="I369" s="45" t="s">
        <v>183</v>
      </c>
      <c r="J369" s="61">
        <v>16.2</v>
      </c>
      <c r="K369" s="45" t="s">
        <v>117</v>
      </c>
      <c r="L369" s="73">
        <v>0</v>
      </c>
      <c r="M369" s="69">
        <v>1.4</v>
      </c>
      <c r="N369" s="47">
        <v>69</v>
      </c>
      <c r="O369" s="45" t="s">
        <v>51</v>
      </c>
      <c r="P369" s="47">
        <v>10370</v>
      </c>
      <c r="Q369" s="48">
        <v>23</v>
      </c>
      <c r="R369" s="47">
        <v>10351</v>
      </c>
      <c r="S369" s="45" t="s">
        <v>102</v>
      </c>
      <c r="T369" s="48">
        <v>64</v>
      </c>
      <c r="U369" s="48">
        <v>76</v>
      </c>
      <c r="V369" s="45" t="s">
        <v>769</v>
      </c>
      <c r="W369" s="48">
        <v>51</v>
      </c>
      <c r="X369" s="45" t="s">
        <v>113</v>
      </c>
      <c r="Y369" s="78">
        <f t="shared" si="30"/>
        <v>0.13999999999999999</v>
      </c>
      <c r="Z369" s="78">
        <f t="shared" si="31"/>
        <v>0</v>
      </c>
      <c r="AA369" s="78">
        <f t="shared" si="32"/>
        <v>1.6199999999999999</v>
      </c>
      <c r="AB369" s="77">
        <f t="shared" si="33"/>
        <v>0</v>
      </c>
    </row>
    <row r="370" spans="1:28" x14ac:dyDescent="0.3">
      <c r="A370" s="49">
        <v>42008</v>
      </c>
      <c r="B370" s="45" t="s">
        <v>1255</v>
      </c>
      <c r="C370" s="45" t="s">
        <v>1256</v>
      </c>
      <c r="D370" s="45" t="s">
        <v>47</v>
      </c>
      <c r="E370" s="48">
        <v>10</v>
      </c>
      <c r="F370" s="47">
        <v>126</v>
      </c>
      <c r="G370" s="65">
        <v>0</v>
      </c>
      <c r="H370" s="47">
        <v>99</v>
      </c>
      <c r="I370" s="45" t="s">
        <v>112</v>
      </c>
      <c r="J370" s="61">
        <v>15.3</v>
      </c>
      <c r="K370" s="45" t="s">
        <v>277</v>
      </c>
      <c r="L370" s="73">
        <v>23</v>
      </c>
      <c r="M370" s="69">
        <v>1.4</v>
      </c>
      <c r="N370" s="47">
        <v>39</v>
      </c>
      <c r="O370" s="45" t="s">
        <v>163</v>
      </c>
      <c r="P370" s="47">
        <v>10369</v>
      </c>
      <c r="Q370" s="45" t="s">
        <v>1012</v>
      </c>
      <c r="R370" s="47">
        <v>10304</v>
      </c>
      <c r="S370" s="48">
        <v>24</v>
      </c>
      <c r="T370" s="48">
        <v>77</v>
      </c>
      <c r="U370" s="48">
        <v>86</v>
      </c>
      <c r="V370" s="45" t="s">
        <v>51</v>
      </c>
      <c r="W370" s="48">
        <v>69</v>
      </c>
      <c r="X370" s="45" t="s">
        <v>80</v>
      </c>
      <c r="Y370" s="78">
        <f t="shared" si="30"/>
        <v>0.13999999999999999</v>
      </c>
      <c r="Z370" s="78">
        <f t="shared" si="31"/>
        <v>0</v>
      </c>
      <c r="AA370" s="78">
        <f t="shared" si="32"/>
        <v>1.53</v>
      </c>
      <c r="AB370" s="77">
        <f t="shared" si="33"/>
        <v>230</v>
      </c>
    </row>
    <row r="371" spans="1:28" x14ac:dyDescent="0.3">
      <c r="A371" s="49">
        <v>42009</v>
      </c>
      <c r="B371" s="45" t="s">
        <v>1255</v>
      </c>
      <c r="C371" s="45" t="s">
        <v>1256</v>
      </c>
      <c r="D371" s="45" t="s">
        <v>47</v>
      </c>
      <c r="E371" s="48">
        <v>10</v>
      </c>
      <c r="F371" s="47">
        <v>96</v>
      </c>
      <c r="G371" s="65">
        <v>0</v>
      </c>
      <c r="H371" s="47">
        <v>66</v>
      </c>
      <c r="I371" s="45" t="s">
        <v>103</v>
      </c>
      <c r="J371" s="61">
        <v>12.5</v>
      </c>
      <c r="K371" s="45" t="s">
        <v>215</v>
      </c>
      <c r="L371" s="73">
        <v>26</v>
      </c>
      <c r="M371" s="69">
        <v>2.2000000000000002</v>
      </c>
      <c r="N371" s="47">
        <v>56</v>
      </c>
      <c r="O371" s="45" t="s">
        <v>112</v>
      </c>
      <c r="P371" s="47">
        <v>10304</v>
      </c>
      <c r="Q371" s="45" t="s">
        <v>1012</v>
      </c>
      <c r="R371" s="47">
        <v>10245</v>
      </c>
      <c r="S371" s="48">
        <v>15</v>
      </c>
      <c r="T371" s="48">
        <v>84</v>
      </c>
      <c r="U371" s="48">
        <v>90</v>
      </c>
      <c r="V371" s="45" t="s">
        <v>171</v>
      </c>
      <c r="W371" s="48">
        <v>74</v>
      </c>
      <c r="X371" s="45" t="s">
        <v>170</v>
      </c>
      <c r="Y371" s="78">
        <f t="shared" si="30"/>
        <v>0.22000000000000003</v>
      </c>
      <c r="Z371" s="78">
        <f t="shared" si="31"/>
        <v>0</v>
      </c>
      <c r="AA371" s="78">
        <f t="shared" si="32"/>
        <v>1.25</v>
      </c>
      <c r="AB371" s="77">
        <f t="shared" si="33"/>
        <v>260</v>
      </c>
    </row>
    <row r="372" spans="1:28" x14ac:dyDescent="0.3">
      <c r="A372" s="49">
        <v>42010</v>
      </c>
      <c r="B372" s="45" t="s">
        <v>1255</v>
      </c>
      <c r="C372" s="45" t="s">
        <v>1256</v>
      </c>
      <c r="D372" s="45" t="s">
        <v>47</v>
      </c>
      <c r="E372" s="48">
        <v>10</v>
      </c>
      <c r="F372" s="47">
        <v>104</v>
      </c>
      <c r="G372" s="65">
        <v>0</v>
      </c>
      <c r="H372" s="47">
        <v>73</v>
      </c>
      <c r="I372" s="45" t="s">
        <v>142</v>
      </c>
      <c r="J372" s="61">
        <v>13.6</v>
      </c>
      <c r="K372" s="45" t="s">
        <v>129</v>
      </c>
      <c r="L372" s="73">
        <v>28</v>
      </c>
      <c r="M372" s="69">
        <v>1.7</v>
      </c>
      <c r="N372" s="47">
        <v>47</v>
      </c>
      <c r="O372" s="45" t="s">
        <v>239</v>
      </c>
      <c r="P372" s="47">
        <v>10285</v>
      </c>
      <c r="Q372" s="48">
        <v>20</v>
      </c>
      <c r="R372" s="47">
        <v>10249</v>
      </c>
      <c r="S372" s="45" t="s">
        <v>102</v>
      </c>
      <c r="T372" s="48">
        <v>73</v>
      </c>
      <c r="U372" s="48">
        <v>83</v>
      </c>
      <c r="V372" s="45" t="s">
        <v>51</v>
      </c>
      <c r="W372" s="48">
        <v>67</v>
      </c>
      <c r="X372" s="45" t="s">
        <v>51</v>
      </c>
      <c r="Y372" s="78">
        <f t="shared" si="30"/>
        <v>0.16999999999999998</v>
      </c>
      <c r="Z372" s="78">
        <f t="shared" si="31"/>
        <v>0</v>
      </c>
      <c r="AA372" s="78">
        <f t="shared" si="32"/>
        <v>1.3599999999999999</v>
      </c>
      <c r="AB372" s="77">
        <f t="shared" si="33"/>
        <v>280</v>
      </c>
    </row>
    <row r="373" spans="1:28" x14ac:dyDescent="0.3">
      <c r="A373" s="49">
        <v>42011</v>
      </c>
      <c r="B373" s="45" t="s">
        <v>1255</v>
      </c>
      <c r="C373" s="45" t="s">
        <v>1256</v>
      </c>
      <c r="D373" s="45" t="s">
        <v>47</v>
      </c>
      <c r="E373" s="48">
        <v>10</v>
      </c>
      <c r="F373" s="47">
        <v>106</v>
      </c>
      <c r="G373" s="65">
        <v>0</v>
      </c>
      <c r="H373" s="47">
        <v>64</v>
      </c>
      <c r="I373" s="45" t="s">
        <v>193</v>
      </c>
      <c r="J373" s="61">
        <v>14.8</v>
      </c>
      <c r="K373" s="45" t="s">
        <v>94</v>
      </c>
      <c r="L373" s="73">
        <v>23</v>
      </c>
      <c r="M373" s="69">
        <v>1.1000000000000001</v>
      </c>
      <c r="N373" s="47">
        <v>53</v>
      </c>
      <c r="O373" s="45" t="s">
        <v>166</v>
      </c>
      <c r="P373" s="47">
        <v>10320</v>
      </c>
      <c r="Q373" s="48">
        <v>24</v>
      </c>
      <c r="R373" s="47">
        <v>10277</v>
      </c>
      <c r="S373" s="45" t="s">
        <v>84</v>
      </c>
      <c r="T373" s="48">
        <v>74</v>
      </c>
      <c r="U373" s="48">
        <v>83</v>
      </c>
      <c r="V373" s="45" t="s">
        <v>832</v>
      </c>
      <c r="W373" s="48">
        <v>64</v>
      </c>
      <c r="X373" s="45" t="s">
        <v>146</v>
      </c>
      <c r="Y373" s="78">
        <f t="shared" si="30"/>
        <v>0.11000000000000001</v>
      </c>
      <c r="Z373" s="78">
        <f t="shared" si="31"/>
        <v>0</v>
      </c>
      <c r="AA373" s="78">
        <f t="shared" si="32"/>
        <v>1.48</v>
      </c>
      <c r="AB373" s="77">
        <f t="shared" si="33"/>
        <v>230</v>
      </c>
    </row>
    <row r="374" spans="1:28" x14ac:dyDescent="0.3">
      <c r="A374" s="49">
        <v>42012</v>
      </c>
      <c r="B374" s="45" t="s">
        <v>1255</v>
      </c>
      <c r="C374" s="45" t="s">
        <v>1256</v>
      </c>
      <c r="D374" s="45" t="s">
        <v>47</v>
      </c>
      <c r="E374" s="48">
        <v>10</v>
      </c>
      <c r="F374" s="47">
        <v>104</v>
      </c>
      <c r="G374" s="65">
        <v>0</v>
      </c>
      <c r="H374" s="47">
        <v>64</v>
      </c>
      <c r="I374" s="45" t="s">
        <v>644</v>
      </c>
      <c r="J374" s="61">
        <v>14.5</v>
      </c>
      <c r="K374" s="45" t="s">
        <v>52</v>
      </c>
      <c r="L374" s="73">
        <v>28</v>
      </c>
      <c r="M374" s="69">
        <v>1.9</v>
      </c>
      <c r="N374" s="47">
        <v>61</v>
      </c>
      <c r="O374" s="45" t="s">
        <v>213</v>
      </c>
      <c r="P374" s="47">
        <v>10412</v>
      </c>
      <c r="Q374" s="48">
        <v>19</v>
      </c>
      <c r="R374" s="47">
        <v>10317</v>
      </c>
      <c r="S374" s="45" t="s">
        <v>263</v>
      </c>
      <c r="T374" s="48">
        <v>71</v>
      </c>
      <c r="U374" s="48">
        <v>81</v>
      </c>
      <c r="V374" s="45" t="s">
        <v>460</v>
      </c>
      <c r="W374" s="48">
        <v>58</v>
      </c>
      <c r="X374" s="45" t="s">
        <v>50</v>
      </c>
      <c r="Y374" s="78">
        <f t="shared" si="30"/>
        <v>0.19</v>
      </c>
      <c r="Z374" s="78">
        <f t="shared" si="31"/>
        <v>0</v>
      </c>
      <c r="AA374" s="78">
        <f t="shared" si="32"/>
        <v>1.45</v>
      </c>
      <c r="AB374" s="77">
        <f t="shared" si="33"/>
        <v>280</v>
      </c>
    </row>
    <row r="375" spans="1:28" x14ac:dyDescent="0.3">
      <c r="A375" s="49">
        <v>42013</v>
      </c>
      <c r="B375" s="45" t="s">
        <v>1255</v>
      </c>
      <c r="C375" s="45" t="s">
        <v>1256</v>
      </c>
      <c r="D375" s="45" t="s">
        <v>47</v>
      </c>
      <c r="E375" s="48">
        <v>10</v>
      </c>
      <c r="F375" s="47">
        <v>112</v>
      </c>
      <c r="G375" s="65">
        <v>0</v>
      </c>
      <c r="H375" s="47">
        <v>72</v>
      </c>
      <c r="I375" s="45" t="s">
        <v>301</v>
      </c>
      <c r="J375" s="61">
        <v>15.3</v>
      </c>
      <c r="K375" s="45" t="s">
        <v>182</v>
      </c>
      <c r="L375" s="73">
        <v>22</v>
      </c>
      <c r="M375" s="69">
        <v>1.9</v>
      </c>
      <c r="N375" s="47">
        <v>53</v>
      </c>
      <c r="O375" s="45" t="s">
        <v>286</v>
      </c>
      <c r="P375" s="47">
        <v>10415</v>
      </c>
      <c r="Q375" s="48">
        <v>10</v>
      </c>
      <c r="R375" s="47">
        <v>10381</v>
      </c>
      <c r="S375" s="48">
        <v>24</v>
      </c>
      <c r="T375" s="48">
        <v>75</v>
      </c>
      <c r="U375" s="48">
        <v>86</v>
      </c>
      <c r="V375" s="45" t="s">
        <v>108</v>
      </c>
      <c r="W375" s="48">
        <v>61</v>
      </c>
      <c r="X375" s="45" t="s">
        <v>148</v>
      </c>
      <c r="Y375" s="78">
        <f t="shared" si="30"/>
        <v>0.19</v>
      </c>
      <c r="Z375" s="78">
        <f t="shared" si="31"/>
        <v>0</v>
      </c>
      <c r="AA375" s="78">
        <f t="shared" si="32"/>
        <v>1.53</v>
      </c>
      <c r="AB375" s="77">
        <f t="shared" si="33"/>
        <v>220</v>
      </c>
    </row>
    <row r="376" spans="1:28" x14ac:dyDescent="0.3">
      <c r="A376" s="49">
        <v>42014</v>
      </c>
      <c r="B376" s="45" t="s">
        <v>1255</v>
      </c>
      <c r="C376" s="45" t="s">
        <v>1256</v>
      </c>
      <c r="D376" s="45" t="s">
        <v>47</v>
      </c>
      <c r="E376" s="48">
        <v>10</v>
      </c>
      <c r="F376" s="47">
        <v>116</v>
      </c>
      <c r="G376" s="65">
        <v>1.8</v>
      </c>
      <c r="H376" s="47">
        <v>104</v>
      </c>
      <c r="I376" s="45" t="s">
        <v>202</v>
      </c>
      <c r="J376" s="61">
        <v>12.8</v>
      </c>
      <c r="K376" s="45" t="s">
        <v>100</v>
      </c>
      <c r="L376" s="73">
        <v>23</v>
      </c>
      <c r="M376" s="69">
        <v>1.4</v>
      </c>
      <c r="N376" s="47">
        <v>50</v>
      </c>
      <c r="O376" s="45" t="s">
        <v>167</v>
      </c>
      <c r="P376" s="47">
        <v>10381</v>
      </c>
      <c r="Q376" s="45" t="s">
        <v>1012</v>
      </c>
      <c r="R376" s="47">
        <v>10306</v>
      </c>
      <c r="S376" s="45" t="s">
        <v>51</v>
      </c>
      <c r="T376" s="48">
        <v>81</v>
      </c>
      <c r="U376" s="48">
        <v>87</v>
      </c>
      <c r="V376" s="45" t="s">
        <v>51</v>
      </c>
      <c r="W376" s="48">
        <v>75</v>
      </c>
      <c r="X376" s="45" t="s">
        <v>747</v>
      </c>
      <c r="Y376" s="78">
        <f t="shared" si="30"/>
        <v>0.13999999999999999</v>
      </c>
      <c r="Z376" s="78">
        <f t="shared" si="31"/>
        <v>0.18</v>
      </c>
      <c r="AA376" s="78">
        <f t="shared" si="32"/>
        <v>1.28</v>
      </c>
      <c r="AB376" s="77">
        <f t="shared" si="33"/>
        <v>230</v>
      </c>
    </row>
    <row r="377" spans="1:28" x14ac:dyDescent="0.3">
      <c r="A377" s="49">
        <v>42015</v>
      </c>
      <c r="B377" s="45" t="s">
        <v>1255</v>
      </c>
      <c r="C377" s="45" t="s">
        <v>1256</v>
      </c>
      <c r="D377" s="45" t="s">
        <v>47</v>
      </c>
      <c r="E377" s="48">
        <v>10</v>
      </c>
      <c r="F377" s="47">
        <v>96</v>
      </c>
      <c r="G377" s="65">
        <v>4.5999999999999996</v>
      </c>
      <c r="H377" s="47">
        <v>58</v>
      </c>
      <c r="I377" s="45" t="s">
        <v>100</v>
      </c>
      <c r="J377" s="61">
        <v>13.4</v>
      </c>
      <c r="K377" s="45" t="s">
        <v>184</v>
      </c>
      <c r="L377" s="73">
        <v>35</v>
      </c>
      <c r="M377" s="69">
        <v>1.7</v>
      </c>
      <c r="N377" s="47">
        <v>89</v>
      </c>
      <c r="O377" s="45" t="s">
        <v>347</v>
      </c>
      <c r="P377" s="47">
        <v>10370</v>
      </c>
      <c r="Q377" s="48">
        <v>11</v>
      </c>
      <c r="R377" s="47">
        <v>10306</v>
      </c>
      <c r="S377" s="48">
        <v>24</v>
      </c>
      <c r="T377" s="48">
        <v>85</v>
      </c>
      <c r="U377" s="48">
        <v>89</v>
      </c>
      <c r="V377" s="45" t="s">
        <v>51</v>
      </c>
      <c r="W377" s="48">
        <v>68</v>
      </c>
      <c r="X377" s="45" t="s">
        <v>318</v>
      </c>
      <c r="Y377" s="78">
        <f t="shared" si="30"/>
        <v>0.16999999999999998</v>
      </c>
      <c r="Z377" s="78">
        <f t="shared" si="31"/>
        <v>0.45999999999999996</v>
      </c>
      <c r="AA377" s="78">
        <f t="shared" si="32"/>
        <v>1.34</v>
      </c>
      <c r="AB377" s="77">
        <f t="shared" si="33"/>
        <v>350</v>
      </c>
    </row>
    <row r="378" spans="1:28" x14ac:dyDescent="0.3">
      <c r="A378" s="49">
        <v>42016</v>
      </c>
      <c r="B378" s="45" t="s">
        <v>1255</v>
      </c>
      <c r="C378" s="45" t="s">
        <v>1256</v>
      </c>
      <c r="D378" s="45" t="s">
        <v>47</v>
      </c>
      <c r="E378" s="48">
        <v>10</v>
      </c>
      <c r="F378" s="47">
        <v>102</v>
      </c>
      <c r="G378" s="65">
        <v>0</v>
      </c>
      <c r="H378" s="47">
        <v>50</v>
      </c>
      <c r="I378" s="45" t="s">
        <v>74</v>
      </c>
      <c r="J378" s="61">
        <v>15.3</v>
      </c>
      <c r="K378" s="45" t="s">
        <v>158</v>
      </c>
      <c r="L378" s="73">
        <v>12</v>
      </c>
      <c r="M378" s="69">
        <v>1.9</v>
      </c>
      <c r="N378" s="47">
        <v>58</v>
      </c>
      <c r="O378" s="45" t="s">
        <v>64</v>
      </c>
      <c r="P378" s="47">
        <v>10310</v>
      </c>
      <c r="Q378" s="45" t="s">
        <v>263</v>
      </c>
      <c r="R378" s="47">
        <v>10198</v>
      </c>
      <c r="S378" s="48">
        <v>24</v>
      </c>
      <c r="T378" s="48">
        <v>72</v>
      </c>
      <c r="U378" s="48">
        <v>87</v>
      </c>
      <c r="V378" s="45" t="s">
        <v>70</v>
      </c>
      <c r="W378" s="48">
        <v>64</v>
      </c>
      <c r="X378" s="45" t="s">
        <v>388</v>
      </c>
      <c r="Y378" s="78">
        <f t="shared" si="30"/>
        <v>0.19</v>
      </c>
      <c r="Z378" s="78">
        <f t="shared" si="31"/>
        <v>0</v>
      </c>
      <c r="AA378" s="78">
        <f t="shared" si="32"/>
        <v>1.53</v>
      </c>
      <c r="AB378" s="77">
        <f t="shared" si="33"/>
        <v>120</v>
      </c>
    </row>
    <row r="379" spans="1:28" x14ac:dyDescent="0.3">
      <c r="A379" s="49">
        <v>42017</v>
      </c>
      <c r="B379" s="45" t="s">
        <v>1255</v>
      </c>
      <c r="C379" s="45" t="s">
        <v>1256</v>
      </c>
      <c r="D379" s="45" t="s">
        <v>47</v>
      </c>
      <c r="E379" s="48">
        <v>10</v>
      </c>
      <c r="F379" s="47">
        <v>118</v>
      </c>
      <c r="G379" s="65">
        <v>1.6</v>
      </c>
      <c r="H379" s="47">
        <v>85</v>
      </c>
      <c r="I379" s="45" t="s">
        <v>494</v>
      </c>
      <c r="J379" s="61">
        <v>15.1</v>
      </c>
      <c r="K379" s="45" t="s">
        <v>113</v>
      </c>
      <c r="L379" s="73">
        <v>31</v>
      </c>
      <c r="M379" s="69">
        <v>2.5</v>
      </c>
      <c r="N379" s="47">
        <v>128</v>
      </c>
      <c r="O379" s="45" t="s">
        <v>98</v>
      </c>
      <c r="P379" s="47">
        <v>10220</v>
      </c>
      <c r="Q379" s="48">
        <v>23</v>
      </c>
      <c r="R379" s="47">
        <v>10162</v>
      </c>
      <c r="S379" s="45" t="s">
        <v>533</v>
      </c>
      <c r="T379" s="48">
        <v>74</v>
      </c>
      <c r="U379" s="48">
        <v>85</v>
      </c>
      <c r="V379" s="45" t="s">
        <v>460</v>
      </c>
      <c r="W379" s="48">
        <v>60</v>
      </c>
      <c r="X379" s="45" t="s">
        <v>182</v>
      </c>
      <c r="Y379" s="78">
        <f t="shared" si="30"/>
        <v>0.25</v>
      </c>
      <c r="Z379" s="78">
        <f t="shared" si="31"/>
        <v>0.16</v>
      </c>
      <c r="AA379" s="78">
        <f t="shared" si="32"/>
        <v>1.51</v>
      </c>
      <c r="AB379" s="77">
        <f t="shared" si="33"/>
        <v>310</v>
      </c>
    </row>
    <row r="380" spans="1:28" x14ac:dyDescent="0.3">
      <c r="A380" s="49">
        <v>42018</v>
      </c>
      <c r="B380" s="45" t="s">
        <v>1255</v>
      </c>
      <c r="C380" s="45" t="s">
        <v>1256</v>
      </c>
      <c r="D380" s="45" t="s">
        <v>47</v>
      </c>
      <c r="E380" s="48">
        <v>10</v>
      </c>
      <c r="F380" s="47">
        <v>104</v>
      </c>
      <c r="G380" s="65">
        <v>0</v>
      </c>
      <c r="H380" s="47">
        <v>67</v>
      </c>
      <c r="I380" s="45" t="s">
        <v>232</v>
      </c>
      <c r="J380" s="61">
        <v>14.2</v>
      </c>
      <c r="K380" s="45" t="s">
        <v>182</v>
      </c>
      <c r="L380" s="73">
        <v>10</v>
      </c>
      <c r="M380" s="69">
        <v>2.8</v>
      </c>
      <c r="N380" s="47">
        <v>69</v>
      </c>
      <c r="O380" s="45" t="s">
        <v>206</v>
      </c>
      <c r="P380" s="47">
        <v>10238</v>
      </c>
      <c r="Q380" s="48">
        <v>10</v>
      </c>
      <c r="R380" s="47">
        <v>10124</v>
      </c>
      <c r="S380" s="48">
        <v>24</v>
      </c>
      <c r="T380" s="48">
        <v>66</v>
      </c>
      <c r="U380" s="48">
        <v>79</v>
      </c>
      <c r="V380" s="45" t="s">
        <v>80</v>
      </c>
      <c r="W380" s="48">
        <v>54</v>
      </c>
      <c r="X380" s="45" t="s">
        <v>215</v>
      </c>
      <c r="Y380" s="78">
        <f t="shared" si="30"/>
        <v>0.27999999999999997</v>
      </c>
      <c r="Z380" s="78">
        <f t="shared" si="31"/>
        <v>0</v>
      </c>
      <c r="AA380" s="78">
        <f t="shared" si="32"/>
        <v>1.42</v>
      </c>
      <c r="AB380" s="77">
        <f t="shared" si="33"/>
        <v>100</v>
      </c>
    </row>
    <row r="381" spans="1:28" x14ac:dyDescent="0.3">
      <c r="A381" s="49">
        <v>42019</v>
      </c>
      <c r="B381" s="45" t="s">
        <v>1255</v>
      </c>
      <c r="C381" s="45" t="s">
        <v>1256</v>
      </c>
      <c r="D381" s="45" t="s">
        <v>47</v>
      </c>
      <c r="E381" s="48">
        <v>10</v>
      </c>
      <c r="F381" s="47">
        <v>106</v>
      </c>
      <c r="G381" s="65">
        <v>16.2</v>
      </c>
      <c r="H381" s="47">
        <v>78</v>
      </c>
      <c r="I381" s="45" t="s">
        <v>286</v>
      </c>
      <c r="J381" s="61">
        <v>13.4</v>
      </c>
      <c r="K381" s="45" t="s">
        <v>188</v>
      </c>
      <c r="L381" s="73">
        <v>35</v>
      </c>
      <c r="M381" s="69">
        <v>3.1</v>
      </c>
      <c r="N381" s="47">
        <v>153</v>
      </c>
      <c r="O381" s="45" t="s">
        <v>117</v>
      </c>
      <c r="P381" s="47">
        <v>10124</v>
      </c>
      <c r="Q381" s="45" t="s">
        <v>1012</v>
      </c>
      <c r="R381" s="47">
        <v>10053</v>
      </c>
      <c r="S381" s="48">
        <v>11</v>
      </c>
      <c r="T381" s="48">
        <v>79</v>
      </c>
      <c r="U381" s="48">
        <v>88</v>
      </c>
      <c r="V381" s="45" t="s">
        <v>747</v>
      </c>
      <c r="W381" s="48">
        <v>49</v>
      </c>
      <c r="X381" s="45" t="s">
        <v>277</v>
      </c>
      <c r="Y381" s="78">
        <f t="shared" si="30"/>
        <v>0.31</v>
      </c>
      <c r="Z381" s="78">
        <f t="shared" si="31"/>
        <v>1.6199999999999999</v>
      </c>
      <c r="AA381" s="78">
        <f t="shared" si="32"/>
        <v>1.34</v>
      </c>
      <c r="AB381" s="77">
        <f t="shared" si="33"/>
        <v>350</v>
      </c>
    </row>
    <row r="382" spans="1:28" x14ac:dyDescent="0.3">
      <c r="A382" s="49">
        <v>42020</v>
      </c>
      <c r="B382" s="45" t="s">
        <v>1255</v>
      </c>
      <c r="C382" s="45" t="s">
        <v>1256</v>
      </c>
      <c r="D382" s="45" t="s">
        <v>47</v>
      </c>
      <c r="E382" s="48">
        <v>10</v>
      </c>
      <c r="F382" s="47">
        <v>78</v>
      </c>
      <c r="G382" s="65">
        <v>12.6</v>
      </c>
      <c r="H382" s="47">
        <v>55</v>
      </c>
      <c r="I382" s="45" t="s">
        <v>55</v>
      </c>
      <c r="J382" s="61">
        <v>10.199999999999999</v>
      </c>
      <c r="K382" s="45" t="s">
        <v>118</v>
      </c>
      <c r="L382" s="73">
        <v>24</v>
      </c>
      <c r="M382" s="69">
        <v>4.4000000000000004</v>
      </c>
      <c r="N382" s="47">
        <v>192</v>
      </c>
      <c r="O382" s="45" t="s">
        <v>201</v>
      </c>
      <c r="P382" s="47">
        <v>10215</v>
      </c>
      <c r="Q382" s="48">
        <v>24</v>
      </c>
      <c r="R382" s="47">
        <v>10064</v>
      </c>
      <c r="S382" s="45" t="s">
        <v>263</v>
      </c>
      <c r="T382" s="48">
        <v>70</v>
      </c>
      <c r="U382" s="48">
        <v>82</v>
      </c>
      <c r="V382" s="45" t="s">
        <v>369</v>
      </c>
      <c r="W382" s="48">
        <v>51</v>
      </c>
      <c r="X382" s="45" t="s">
        <v>118</v>
      </c>
      <c r="Y382" s="78">
        <f t="shared" si="30"/>
        <v>0.44000000000000006</v>
      </c>
      <c r="Z382" s="78">
        <f t="shared" si="31"/>
        <v>1.26</v>
      </c>
      <c r="AA382" s="78">
        <f t="shared" si="32"/>
        <v>1.02</v>
      </c>
      <c r="AB382" s="77">
        <f t="shared" si="33"/>
        <v>240</v>
      </c>
    </row>
    <row r="383" spans="1:28" x14ac:dyDescent="0.3">
      <c r="A383" s="49">
        <v>42021</v>
      </c>
      <c r="B383" s="45" t="s">
        <v>1255</v>
      </c>
      <c r="C383" s="45" t="s">
        <v>1256</v>
      </c>
      <c r="D383" s="45" t="s">
        <v>47</v>
      </c>
      <c r="E383" s="48">
        <v>10</v>
      </c>
      <c r="F383" s="47">
        <v>92</v>
      </c>
      <c r="G383" s="65">
        <v>0</v>
      </c>
      <c r="H383" s="47">
        <v>61</v>
      </c>
      <c r="I383" s="45" t="s">
        <v>240</v>
      </c>
      <c r="J383" s="61">
        <v>12.2</v>
      </c>
      <c r="K383" s="45" t="s">
        <v>50</v>
      </c>
      <c r="L383" s="73">
        <v>25</v>
      </c>
      <c r="M383" s="69">
        <v>3.3</v>
      </c>
      <c r="N383" s="47">
        <v>111</v>
      </c>
      <c r="O383" s="45" t="s">
        <v>286</v>
      </c>
      <c r="P383" s="47">
        <v>10224</v>
      </c>
      <c r="Q383" s="45" t="s">
        <v>263</v>
      </c>
      <c r="R383" s="47">
        <v>10117</v>
      </c>
      <c r="S383" s="48">
        <v>24</v>
      </c>
      <c r="T383" s="48">
        <v>57</v>
      </c>
      <c r="U383" s="48">
        <v>68</v>
      </c>
      <c r="V383" s="45" t="s">
        <v>85</v>
      </c>
      <c r="W383" s="48">
        <v>46</v>
      </c>
      <c r="X383" s="45" t="s">
        <v>148</v>
      </c>
      <c r="Y383" s="78">
        <f t="shared" si="30"/>
        <v>0.32999999999999996</v>
      </c>
      <c r="Z383" s="78">
        <f t="shared" si="31"/>
        <v>0</v>
      </c>
      <c r="AA383" s="78">
        <f t="shared" si="32"/>
        <v>1.22</v>
      </c>
      <c r="AB383" s="77">
        <f t="shared" si="33"/>
        <v>250</v>
      </c>
    </row>
    <row r="384" spans="1:28" x14ac:dyDescent="0.3">
      <c r="A384" s="49">
        <v>42022</v>
      </c>
      <c r="B384" s="45" t="s">
        <v>1255</v>
      </c>
      <c r="C384" s="45" t="s">
        <v>1256</v>
      </c>
      <c r="D384" s="45" t="s">
        <v>47</v>
      </c>
      <c r="E384" s="48">
        <v>10</v>
      </c>
      <c r="F384" s="47">
        <v>88</v>
      </c>
      <c r="G384" s="65">
        <v>18.8</v>
      </c>
      <c r="H384" s="47">
        <v>62</v>
      </c>
      <c r="I384" s="45" t="s">
        <v>51</v>
      </c>
      <c r="J384" s="61">
        <v>11.5</v>
      </c>
      <c r="K384" s="45" t="s">
        <v>250</v>
      </c>
      <c r="L384" s="73">
        <v>34</v>
      </c>
      <c r="M384" s="69">
        <v>1.9</v>
      </c>
      <c r="N384" s="47">
        <v>194</v>
      </c>
      <c r="O384" s="45" t="s">
        <v>155</v>
      </c>
      <c r="P384" s="47">
        <v>10134</v>
      </c>
      <c r="Q384" s="48">
        <v>24</v>
      </c>
      <c r="R384" s="47">
        <v>10060</v>
      </c>
      <c r="S384" s="45" t="s">
        <v>51</v>
      </c>
      <c r="T384" s="48">
        <v>69</v>
      </c>
      <c r="U384" s="48">
        <v>86</v>
      </c>
      <c r="V384" s="45" t="s">
        <v>747</v>
      </c>
      <c r="W384" s="48">
        <v>51</v>
      </c>
      <c r="X384" s="45" t="s">
        <v>280</v>
      </c>
      <c r="Y384" s="78">
        <f t="shared" si="30"/>
        <v>0.19</v>
      </c>
      <c r="Z384" s="78">
        <f t="shared" si="31"/>
        <v>1.8800000000000001</v>
      </c>
      <c r="AA384" s="78">
        <f t="shared" si="32"/>
        <v>1.1499999999999999</v>
      </c>
      <c r="AB384" s="77">
        <f t="shared" si="33"/>
        <v>340</v>
      </c>
    </row>
    <row r="385" spans="1:28" x14ac:dyDescent="0.3">
      <c r="A385" s="49">
        <v>42023</v>
      </c>
      <c r="B385" s="45" t="s">
        <v>1255</v>
      </c>
      <c r="C385" s="45" t="s">
        <v>1256</v>
      </c>
      <c r="D385" s="45" t="s">
        <v>47</v>
      </c>
      <c r="E385" s="48">
        <v>10</v>
      </c>
      <c r="F385" s="47">
        <v>78</v>
      </c>
      <c r="G385" s="65">
        <v>3</v>
      </c>
      <c r="H385" s="47">
        <v>57</v>
      </c>
      <c r="I385" s="45" t="s">
        <v>307</v>
      </c>
      <c r="J385" s="61">
        <v>10</v>
      </c>
      <c r="K385" s="45" t="s">
        <v>510</v>
      </c>
      <c r="L385" s="73">
        <v>33</v>
      </c>
      <c r="M385" s="69">
        <v>2.8</v>
      </c>
      <c r="N385" s="47">
        <v>167</v>
      </c>
      <c r="O385" s="45" t="s">
        <v>195</v>
      </c>
      <c r="P385" s="47">
        <v>10175</v>
      </c>
      <c r="Q385" s="48">
        <v>10</v>
      </c>
      <c r="R385" s="47">
        <v>10125</v>
      </c>
      <c r="S385" s="48">
        <v>24</v>
      </c>
      <c r="T385" s="48">
        <v>63</v>
      </c>
      <c r="U385" s="48">
        <v>80</v>
      </c>
      <c r="V385" s="45" t="s">
        <v>307</v>
      </c>
      <c r="W385" s="48">
        <v>44</v>
      </c>
      <c r="X385" s="45" t="s">
        <v>367</v>
      </c>
      <c r="Y385" s="78">
        <f t="shared" si="30"/>
        <v>0.27999999999999997</v>
      </c>
      <c r="Z385" s="78">
        <f t="shared" si="31"/>
        <v>0.3</v>
      </c>
      <c r="AA385" s="78">
        <f t="shared" si="32"/>
        <v>1</v>
      </c>
      <c r="AB385" s="77">
        <f t="shared" si="33"/>
        <v>330</v>
      </c>
    </row>
    <row r="386" spans="1:28" x14ac:dyDescent="0.3">
      <c r="A386" s="49">
        <v>42024</v>
      </c>
      <c r="B386" s="45" t="s">
        <v>1255</v>
      </c>
      <c r="C386" s="45" t="s">
        <v>1256</v>
      </c>
      <c r="D386" s="45" t="s">
        <v>47</v>
      </c>
      <c r="E386" s="48">
        <v>10</v>
      </c>
      <c r="F386" s="47">
        <v>78</v>
      </c>
      <c r="G386" s="65">
        <v>19.8</v>
      </c>
      <c r="H386" s="47">
        <v>58</v>
      </c>
      <c r="I386" s="45" t="s">
        <v>123</v>
      </c>
      <c r="J386" s="61">
        <v>9.9</v>
      </c>
      <c r="K386" s="45" t="s">
        <v>117</v>
      </c>
      <c r="L386" s="73">
        <v>25</v>
      </c>
      <c r="M386" s="69">
        <v>3.1</v>
      </c>
      <c r="N386" s="47">
        <v>136</v>
      </c>
      <c r="O386" s="45" t="s">
        <v>88</v>
      </c>
      <c r="P386" s="47">
        <v>10125</v>
      </c>
      <c r="Q386" s="45" t="s">
        <v>1012</v>
      </c>
      <c r="R386" s="47">
        <v>10074</v>
      </c>
      <c r="S386" s="48">
        <v>14</v>
      </c>
      <c r="T386" s="48">
        <v>77</v>
      </c>
      <c r="U386" s="48">
        <v>83</v>
      </c>
      <c r="V386" s="45" t="s">
        <v>65</v>
      </c>
      <c r="W386" s="48">
        <v>69</v>
      </c>
      <c r="X386" s="45" t="s">
        <v>521</v>
      </c>
      <c r="Y386" s="78">
        <f t="shared" si="30"/>
        <v>0.31</v>
      </c>
      <c r="Z386" s="78">
        <f t="shared" si="31"/>
        <v>1.98</v>
      </c>
      <c r="AA386" s="78">
        <f t="shared" si="32"/>
        <v>0.99</v>
      </c>
      <c r="AB386" s="77">
        <f t="shared" si="33"/>
        <v>250</v>
      </c>
    </row>
    <row r="387" spans="1:28" x14ac:dyDescent="0.3">
      <c r="A387" s="49">
        <v>42025</v>
      </c>
      <c r="B387" s="45" t="s">
        <v>1255</v>
      </c>
      <c r="C387" s="45" t="s">
        <v>1256</v>
      </c>
      <c r="D387" s="45" t="s">
        <v>47</v>
      </c>
      <c r="E387" s="48">
        <v>10</v>
      </c>
      <c r="F387" s="47">
        <v>82</v>
      </c>
      <c r="G387" s="65">
        <v>28.6</v>
      </c>
      <c r="H387" s="47">
        <v>62</v>
      </c>
      <c r="I387" s="45" t="s">
        <v>65</v>
      </c>
      <c r="J387" s="61">
        <v>10.199999999999999</v>
      </c>
      <c r="K387" s="45" t="s">
        <v>117</v>
      </c>
      <c r="L387" s="73">
        <v>30</v>
      </c>
      <c r="M387" s="69">
        <v>3.6</v>
      </c>
      <c r="N387" s="47">
        <v>203</v>
      </c>
      <c r="O387" s="45" t="s">
        <v>71</v>
      </c>
      <c r="P387" s="47">
        <v>10112</v>
      </c>
      <c r="Q387" s="45" t="s">
        <v>1012</v>
      </c>
      <c r="R387" s="47">
        <v>10065</v>
      </c>
      <c r="S387" s="45" t="s">
        <v>401</v>
      </c>
      <c r="T387" s="48">
        <v>73</v>
      </c>
      <c r="U387" s="48">
        <v>82</v>
      </c>
      <c r="V387" s="45" t="s">
        <v>104</v>
      </c>
      <c r="W387" s="48">
        <v>61</v>
      </c>
      <c r="X387" s="45" t="s">
        <v>71</v>
      </c>
      <c r="Y387" s="78">
        <f t="shared" ref="Y387:Y450" si="34">M387/$AE$17</f>
        <v>0.36</v>
      </c>
      <c r="Z387" s="78">
        <f t="shared" ref="Z387:Z450" si="35">G387/$AE$17</f>
        <v>2.8600000000000003</v>
      </c>
      <c r="AA387" s="78">
        <f t="shared" ref="AA387:AA450" si="36">J387/$AE$17</f>
        <v>1.02</v>
      </c>
      <c r="AB387" s="77">
        <f t="shared" ref="AB387:AB450" si="37">L387*$AE$17</f>
        <v>300</v>
      </c>
    </row>
    <row r="388" spans="1:28" x14ac:dyDescent="0.3">
      <c r="A388" s="49">
        <v>42026</v>
      </c>
      <c r="B388" s="45" t="s">
        <v>1255</v>
      </c>
      <c r="C388" s="45" t="s">
        <v>1256</v>
      </c>
      <c r="D388" s="45" t="s">
        <v>47</v>
      </c>
      <c r="E388" s="48">
        <v>10</v>
      </c>
      <c r="F388" s="47">
        <v>85</v>
      </c>
      <c r="G388" s="65">
        <v>10.6</v>
      </c>
      <c r="H388" s="47">
        <v>65</v>
      </c>
      <c r="I388" s="45" t="s">
        <v>100</v>
      </c>
      <c r="J388" s="61">
        <v>10.5</v>
      </c>
      <c r="K388" s="45" t="s">
        <v>174</v>
      </c>
      <c r="L388" s="73">
        <v>31</v>
      </c>
      <c r="M388" s="69">
        <v>5</v>
      </c>
      <c r="N388" s="47">
        <v>197</v>
      </c>
      <c r="O388" s="45" t="s">
        <v>404</v>
      </c>
      <c r="P388" s="47">
        <v>10234</v>
      </c>
      <c r="Q388" s="48">
        <v>24</v>
      </c>
      <c r="R388" s="47">
        <v>10099</v>
      </c>
      <c r="S388" s="45" t="s">
        <v>1012</v>
      </c>
      <c r="T388" s="48">
        <v>79</v>
      </c>
      <c r="U388" s="48">
        <v>83</v>
      </c>
      <c r="V388" s="45" t="s">
        <v>240</v>
      </c>
      <c r="W388" s="48">
        <v>64</v>
      </c>
      <c r="X388" s="45" t="s">
        <v>66</v>
      </c>
      <c r="Y388" s="78">
        <f t="shared" si="34"/>
        <v>0.5</v>
      </c>
      <c r="Z388" s="78">
        <f t="shared" si="35"/>
        <v>1.06</v>
      </c>
      <c r="AA388" s="78">
        <f t="shared" si="36"/>
        <v>1.05</v>
      </c>
      <c r="AB388" s="77">
        <f t="shared" si="37"/>
        <v>310</v>
      </c>
    </row>
    <row r="389" spans="1:28" x14ac:dyDescent="0.3">
      <c r="A389" s="49">
        <v>42027</v>
      </c>
      <c r="B389" s="45" t="s">
        <v>1255</v>
      </c>
      <c r="C389" s="45" t="s">
        <v>1256</v>
      </c>
      <c r="D389" s="45" t="s">
        <v>47</v>
      </c>
      <c r="E389" s="48">
        <v>10</v>
      </c>
      <c r="F389" s="47">
        <v>84</v>
      </c>
      <c r="G389" s="65">
        <v>0</v>
      </c>
      <c r="H389" s="47">
        <v>47</v>
      </c>
      <c r="I389" s="45" t="s">
        <v>177</v>
      </c>
      <c r="J389" s="61">
        <v>12.1</v>
      </c>
      <c r="K389" s="45" t="s">
        <v>91</v>
      </c>
      <c r="L389" s="73">
        <v>29</v>
      </c>
      <c r="M389" s="69">
        <v>1.9</v>
      </c>
      <c r="N389" s="47">
        <v>75</v>
      </c>
      <c r="O389" s="45" t="s">
        <v>158</v>
      </c>
      <c r="P389" s="47">
        <v>10285</v>
      </c>
      <c r="Q389" s="48">
        <v>23</v>
      </c>
      <c r="R389" s="47">
        <v>10234</v>
      </c>
      <c r="S389" s="45" t="s">
        <v>1012</v>
      </c>
      <c r="T389" s="48">
        <v>69</v>
      </c>
      <c r="U389" s="48">
        <v>82</v>
      </c>
      <c r="V389" s="45" t="s">
        <v>51</v>
      </c>
      <c r="W389" s="48">
        <v>57</v>
      </c>
      <c r="X389" s="45" t="s">
        <v>52</v>
      </c>
      <c r="Y389" s="78">
        <f t="shared" si="34"/>
        <v>0.19</v>
      </c>
      <c r="Z389" s="78">
        <f t="shared" si="35"/>
        <v>0</v>
      </c>
      <c r="AA389" s="78">
        <f t="shared" si="36"/>
        <v>1.21</v>
      </c>
      <c r="AB389" s="77">
        <f t="shared" si="37"/>
        <v>290</v>
      </c>
    </row>
    <row r="390" spans="1:28" x14ac:dyDescent="0.3">
      <c r="A390" s="49">
        <v>42028</v>
      </c>
      <c r="B390" s="45" t="s">
        <v>1255</v>
      </c>
      <c r="C390" s="45" t="s">
        <v>1256</v>
      </c>
      <c r="D390" s="45" t="s">
        <v>47</v>
      </c>
      <c r="E390" s="48">
        <v>10</v>
      </c>
      <c r="F390" s="47">
        <v>82</v>
      </c>
      <c r="G390" s="65">
        <v>1</v>
      </c>
      <c r="H390" s="47">
        <v>36</v>
      </c>
      <c r="I390" s="45" t="s">
        <v>537</v>
      </c>
      <c r="J390" s="61">
        <v>12.8</v>
      </c>
      <c r="K390" s="45" t="s">
        <v>164</v>
      </c>
      <c r="L390" s="73">
        <v>30</v>
      </c>
      <c r="M390" s="69">
        <v>3.3</v>
      </c>
      <c r="N390" s="47">
        <v>83</v>
      </c>
      <c r="O390" s="45" t="s">
        <v>50</v>
      </c>
      <c r="P390" s="47">
        <v>10341</v>
      </c>
      <c r="Q390" s="48">
        <v>22</v>
      </c>
      <c r="R390" s="47">
        <v>10280</v>
      </c>
      <c r="S390" s="45" t="s">
        <v>116</v>
      </c>
      <c r="T390" s="48">
        <v>72</v>
      </c>
      <c r="U390" s="48">
        <v>87</v>
      </c>
      <c r="V390" s="45" t="s">
        <v>51</v>
      </c>
      <c r="W390" s="48">
        <v>59</v>
      </c>
      <c r="X390" s="45" t="s">
        <v>113</v>
      </c>
      <c r="Y390" s="78">
        <f t="shared" si="34"/>
        <v>0.32999999999999996</v>
      </c>
      <c r="Z390" s="78">
        <f t="shared" si="35"/>
        <v>0.1</v>
      </c>
      <c r="AA390" s="78">
        <f t="shared" si="36"/>
        <v>1.28</v>
      </c>
      <c r="AB390" s="77">
        <f t="shared" si="37"/>
        <v>300</v>
      </c>
    </row>
    <row r="391" spans="1:28" x14ac:dyDescent="0.3">
      <c r="A391" s="49">
        <v>42029</v>
      </c>
      <c r="B391" s="45" t="s">
        <v>1255</v>
      </c>
      <c r="C391" s="45" t="s">
        <v>1256</v>
      </c>
      <c r="D391" s="45" t="s">
        <v>47</v>
      </c>
      <c r="E391" s="48">
        <v>10</v>
      </c>
      <c r="F391" s="47">
        <v>90</v>
      </c>
      <c r="G391" s="65">
        <v>0</v>
      </c>
      <c r="H391" s="47">
        <v>53</v>
      </c>
      <c r="I391" s="45" t="s">
        <v>100</v>
      </c>
      <c r="J391" s="61">
        <v>12.6</v>
      </c>
      <c r="K391" s="45" t="s">
        <v>215</v>
      </c>
      <c r="L391" s="73">
        <v>10</v>
      </c>
      <c r="M391" s="69">
        <v>1.7</v>
      </c>
      <c r="N391" s="47">
        <v>47</v>
      </c>
      <c r="O391" s="45" t="s">
        <v>433</v>
      </c>
      <c r="P391" s="47">
        <v>10348</v>
      </c>
      <c r="Q391" s="48">
        <v>11</v>
      </c>
      <c r="R391" s="47">
        <v>10320</v>
      </c>
      <c r="S391" s="48">
        <v>16</v>
      </c>
      <c r="T391" s="48">
        <v>69</v>
      </c>
      <c r="U391" s="48">
        <v>84</v>
      </c>
      <c r="V391" s="45" t="s">
        <v>80</v>
      </c>
      <c r="W391" s="48">
        <v>56</v>
      </c>
      <c r="X391" s="45" t="s">
        <v>51</v>
      </c>
      <c r="Y391" s="78">
        <f t="shared" si="34"/>
        <v>0.16999999999999998</v>
      </c>
      <c r="Z391" s="78">
        <f t="shared" si="35"/>
        <v>0</v>
      </c>
      <c r="AA391" s="78">
        <f t="shared" si="36"/>
        <v>1.26</v>
      </c>
      <c r="AB391" s="77">
        <f t="shared" si="37"/>
        <v>100</v>
      </c>
    </row>
    <row r="392" spans="1:28" x14ac:dyDescent="0.3">
      <c r="A392" s="49">
        <v>42030</v>
      </c>
      <c r="B392" s="45" t="s">
        <v>1255</v>
      </c>
      <c r="C392" s="45" t="s">
        <v>1256</v>
      </c>
      <c r="D392" s="45" t="s">
        <v>47</v>
      </c>
      <c r="E392" s="48">
        <v>10</v>
      </c>
      <c r="F392" s="47">
        <v>79</v>
      </c>
      <c r="G392" s="65">
        <v>0</v>
      </c>
      <c r="H392" s="47">
        <v>39</v>
      </c>
      <c r="I392" s="45" t="s">
        <v>367</v>
      </c>
      <c r="J392" s="61">
        <v>11.9</v>
      </c>
      <c r="K392" s="45" t="s">
        <v>113</v>
      </c>
      <c r="L392" s="73">
        <v>24</v>
      </c>
      <c r="M392" s="69">
        <v>2.5</v>
      </c>
      <c r="N392" s="47">
        <v>53</v>
      </c>
      <c r="O392" s="45" t="s">
        <v>301</v>
      </c>
      <c r="P392" s="47">
        <v>10331</v>
      </c>
      <c r="Q392" s="48">
        <v>24</v>
      </c>
      <c r="R392" s="47">
        <v>10316</v>
      </c>
      <c r="S392" s="48">
        <v>15</v>
      </c>
      <c r="T392" s="48">
        <v>69</v>
      </c>
      <c r="U392" s="48">
        <v>78</v>
      </c>
      <c r="V392" s="45" t="s">
        <v>184</v>
      </c>
      <c r="W392" s="48">
        <v>58</v>
      </c>
      <c r="X392" s="45" t="s">
        <v>133</v>
      </c>
      <c r="Y392" s="78">
        <f t="shared" si="34"/>
        <v>0.25</v>
      </c>
      <c r="Z392" s="78">
        <f t="shared" si="35"/>
        <v>0</v>
      </c>
      <c r="AA392" s="78">
        <f t="shared" si="36"/>
        <v>1.19</v>
      </c>
      <c r="AB392" s="77">
        <f t="shared" si="37"/>
        <v>240</v>
      </c>
    </row>
    <row r="393" spans="1:28" x14ac:dyDescent="0.3">
      <c r="A393" s="49">
        <v>42031</v>
      </c>
      <c r="B393" s="45" t="s">
        <v>1255</v>
      </c>
      <c r="C393" s="45" t="s">
        <v>1256</v>
      </c>
      <c r="D393" s="45" t="s">
        <v>47</v>
      </c>
      <c r="E393" s="48">
        <v>10</v>
      </c>
      <c r="F393" s="47">
        <v>102</v>
      </c>
      <c r="G393" s="65">
        <v>1.2</v>
      </c>
      <c r="H393" s="47">
        <v>92</v>
      </c>
      <c r="I393" s="45" t="s">
        <v>376</v>
      </c>
      <c r="J393" s="61">
        <v>11.3</v>
      </c>
      <c r="K393" s="45" t="s">
        <v>60</v>
      </c>
      <c r="L393" s="73">
        <v>31</v>
      </c>
      <c r="M393" s="69">
        <v>2.5</v>
      </c>
      <c r="N393" s="47">
        <v>83</v>
      </c>
      <c r="O393" s="45" t="s">
        <v>188</v>
      </c>
      <c r="P393" s="47">
        <v>10331</v>
      </c>
      <c r="Q393" s="48">
        <v>11</v>
      </c>
      <c r="R393" s="47">
        <v>10301</v>
      </c>
      <c r="S393" s="48">
        <v>24</v>
      </c>
      <c r="T393" s="48">
        <v>79</v>
      </c>
      <c r="U393" s="48">
        <v>88</v>
      </c>
      <c r="V393" s="45" t="s">
        <v>51</v>
      </c>
      <c r="W393" s="48">
        <v>63</v>
      </c>
      <c r="X393" s="45" t="s">
        <v>750</v>
      </c>
      <c r="Y393" s="78">
        <f t="shared" si="34"/>
        <v>0.25</v>
      </c>
      <c r="Z393" s="78">
        <f t="shared" si="35"/>
        <v>0.12</v>
      </c>
      <c r="AA393" s="78">
        <f t="shared" si="36"/>
        <v>1.1300000000000001</v>
      </c>
      <c r="AB393" s="77">
        <f t="shared" si="37"/>
        <v>310</v>
      </c>
    </row>
    <row r="394" spans="1:28" x14ac:dyDescent="0.3">
      <c r="A394" s="49">
        <v>42032</v>
      </c>
      <c r="B394" s="45" t="s">
        <v>1255</v>
      </c>
      <c r="C394" s="45" t="s">
        <v>1256</v>
      </c>
      <c r="D394" s="45" t="s">
        <v>47</v>
      </c>
      <c r="E394" s="48">
        <v>10</v>
      </c>
      <c r="F394" s="47">
        <v>114</v>
      </c>
      <c r="G394" s="65">
        <v>0</v>
      </c>
      <c r="H394" s="47">
        <v>81</v>
      </c>
      <c r="I394" s="45" t="s">
        <v>202</v>
      </c>
      <c r="J394" s="61">
        <v>14.6</v>
      </c>
      <c r="K394" s="45" t="s">
        <v>94</v>
      </c>
      <c r="L394" s="73">
        <v>30</v>
      </c>
      <c r="M394" s="69">
        <v>3.1</v>
      </c>
      <c r="N394" s="47">
        <v>119</v>
      </c>
      <c r="O394" s="45" t="s">
        <v>249</v>
      </c>
      <c r="P394" s="47">
        <v>10301</v>
      </c>
      <c r="Q394" s="45" t="s">
        <v>1012</v>
      </c>
      <c r="R394" s="47">
        <v>10194</v>
      </c>
      <c r="S394" s="48">
        <v>24</v>
      </c>
      <c r="T394" s="48">
        <v>73</v>
      </c>
      <c r="U394" s="48">
        <v>84</v>
      </c>
      <c r="V394" s="45" t="s">
        <v>51</v>
      </c>
      <c r="W394" s="48">
        <v>62</v>
      </c>
      <c r="X394" s="45" t="s">
        <v>369</v>
      </c>
      <c r="Y394" s="78">
        <f t="shared" si="34"/>
        <v>0.31</v>
      </c>
      <c r="Z394" s="78">
        <f t="shared" si="35"/>
        <v>0</v>
      </c>
      <c r="AA394" s="78">
        <f t="shared" si="36"/>
        <v>1.46</v>
      </c>
      <c r="AB394" s="77">
        <f t="shared" si="37"/>
        <v>300</v>
      </c>
    </row>
    <row r="395" spans="1:28" x14ac:dyDescent="0.3">
      <c r="A395" s="49">
        <v>42033</v>
      </c>
      <c r="B395" s="45" t="s">
        <v>1255</v>
      </c>
      <c r="C395" s="45" t="s">
        <v>1256</v>
      </c>
      <c r="D395" s="45" t="s">
        <v>47</v>
      </c>
      <c r="E395" s="48">
        <v>10</v>
      </c>
      <c r="F395" s="47">
        <v>136</v>
      </c>
      <c r="G395" s="65">
        <v>15</v>
      </c>
      <c r="H395" s="47">
        <v>84</v>
      </c>
      <c r="I395" s="45" t="s">
        <v>239</v>
      </c>
      <c r="J395" s="61">
        <v>18.8</v>
      </c>
      <c r="K395" s="45" t="s">
        <v>158</v>
      </c>
      <c r="L395" s="73">
        <v>27</v>
      </c>
      <c r="M395" s="69">
        <v>5</v>
      </c>
      <c r="N395" s="47">
        <v>253</v>
      </c>
      <c r="O395" s="45" t="s">
        <v>129</v>
      </c>
      <c r="P395" s="47">
        <v>10194</v>
      </c>
      <c r="Q395" s="45" t="s">
        <v>1012</v>
      </c>
      <c r="R395" s="47">
        <v>10002</v>
      </c>
      <c r="S395" s="48">
        <v>16</v>
      </c>
      <c r="T395" s="48">
        <v>61</v>
      </c>
      <c r="U395" s="48">
        <v>86</v>
      </c>
      <c r="V395" s="45" t="s">
        <v>240</v>
      </c>
      <c r="W395" s="48">
        <v>19</v>
      </c>
      <c r="X395" s="45" t="s">
        <v>104</v>
      </c>
      <c r="Y395" s="78">
        <f t="shared" si="34"/>
        <v>0.5</v>
      </c>
      <c r="Z395" s="78">
        <f t="shared" si="35"/>
        <v>1.5</v>
      </c>
      <c r="AA395" s="78">
        <f t="shared" si="36"/>
        <v>1.8800000000000001</v>
      </c>
      <c r="AB395" s="77">
        <f t="shared" si="37"/>
        <v>270</v>
      </c>
    </row>
    <row r="396" spans="1:28" x14ac:dyDescent="0.3">
      <c r="A396" s="49">
        <v>42034</v>
      </c>
      <c r="B396" s="45" t="s">
        <v>1255</v>
      </c>
      <c r="C396" s="45" t="s">
        <v>1256</v>
      </c>
      <c r="D396" s="45" t="s">
        <v>47</v>
      </c>
      <c r="E396" s="48">
        <v>10</v>
      </c>
      <c r="F396" s="47">
        <v>120</v>
      </c>
      <c r="G396" s="65">
        <v>47.2</v>
      </c>
      <c r="H396" s="47">
        <v>99</v>
      </c>
      <c r="I396" s="45" t="s">
        <v>88</v>
      </c>
      <c r="J396" s="61">
        <v>14.2</v>
      </c>
      <c r="K396" s="45" t="s">
        <v>164</v>
      </c>
      <c r="L396" s="73">
        <v>31</v>
      </c>
      <c r="M396" s="69">
        <v>6.7</v>
      </c>
      <c r="N396" s="47">
        <v>253</v>
      </c>
      <c r="O396" s="45" t="s">
        <v>85</v>
      </c>
      <c r="P396" s="47">
        <v>10021</v>
      </c>
      <c r="Q396" s="45" t="s">
        <v>218</v>
      </c>
      <c r="R396" s="47">
        <v>9898</v>
      </c>
      <c r="S396" s="48">
        <v>18</v>
      </c>
      <c r="T396" s="48">
        <v>87</v>
      </c>
      <c r="U396" s="48">
        <v>92</v>
      </c>
      <c r="V396" s="45" t="s">
        <v>169</v>
      </c>
      <c r="W396" s="48">
        <v>74</v>
      </c>
      <c r="X396" s="45" t="s">
        <v>64</v>
      </c>
      <c r="Y396" s="78">
        <f t="shared" si="34"/>
        <v>0.67</v>
      </c>
      <c r="Z396" s="78">
        <f t="shared" si="35"/>
        <v>4.7200000000000006</v>
      </c>
      <c r="AA396" s="78">
        <f t="shared" si="36"/>
        <v>1.42</v>
      </c>
      <c r="AB396" s="77">
        <f t="shared" si="37"/>
        <v>310</v>
      </c>
    </row>
    <row r="397" spans="1:28" x14ac:dyDescent="0.3">
      <c r="A397" s="49">
        <v>42035</v>
      </c>
      <c r="B397" s="45" t="s">
        <v>1255</v>
      </c>
      <c r="C397" s="45" t="s">
        <v>1256</v>
      </c>
      <c r="D397" s="45" t="s">
        <v>47</v>
      </c>
      <c r="E397" s="48">
        <v>10</v>
      </c>
      <c r="F397" s="47">
        <v>80</v>
      </c>
      <c r="G397" s="65">
        <v>18</v>
      </c>
      <c r="H397" s="47">
        <v>58</v>
      </c>
      <c r="I397" s="45" t="s">
        <v>89</v>
      </c>
      <c r="J397" s="61">
        <v>10.3</v>
      </c>
      <c r="K397" s="45" t="s">
        <v>70</v>
      </c>
      <c r="L397" s="73">
        <v>31</v>
      </c>
      <c r="M397" s="69">
        <v>5.8</v>
      </c>
      <c r="N397" s="47">
        <v>239</v>
      </c>
      <c r="O397" s="45" t="s">
        <v>155</v>
      </c>
      <c r="P397" s="47">
        <v>10096</v>
      </c>
      <c r="Q397" s="48">
        <v>23</v>
      </c>
      <c r="R397" s="47">
        <v>9911</v>
      </c>
      <c r="S397" s="45" t="s">
        <v>263</v>
      </c>
      <c r="T397" s="48">
        <v>74</v>
      </c>
      <c r="U397" s="48">
        <v>86</v>
      </c>
      <c r="V397" s="45" t="s">
        <v>59</v>
      </c>
      <c r="W397" s="48">
        <v>64</v>
      </c>
      <c r="X397" s="45" t="s">
        <v>205</v>
      </c>
      <c r="Y397" s="78">
        <f t="shared" si="34"/>
        <v>0.57999999999999996</v>
      </c>
      <c r="Z397" s="78">
        <f t="shared" si="35"/>
        <v>1.8</v>
      </c>
      <c r="AA397" s="78">
        <f t="shared" si="36"/>
        <v>1.03</v>
      </c>
      <c r="AB397" s="77">
        <f t="shared" si="37"/>
        <v>310</v>
      </c>
    </row>
    <row r="398" spans="1:28" x14ac:dyDescent="0.3">
      <c r="A398" s="49">
        <v>42036</v>
      </c>
      <c r="B398" s="45" t="s">
        <v>1255</v>
      </c>
      <c r="C398" s="45" t="s">
        <v>1256</v>
      </c>
      <c r="D398" s="45" t="s">
        <v>47</v>
      </c>
      <c r="E398" s="48">
        <v>10</v>
      </c>
      <c r="F398" s="47">
        <v>74</v>
      </c>
      <c r="G398" s="65">
        <v>10.199999999999999</v>
      </c>
      <c r="H398" s="47">
        <v>54</v>
      </c>
      <c r="I398" s="45" t="s">
        <v>301</v>
      </c>
      <c r="J398" s="61">
        <v>9.5</v>
      </c>
      <c r="K398" s="45" t="s">
        <v>510</v>
      </c>
      <c r="L398" s="73">
        <v>30</v>
      </c>
      <c r="M398" s="69">
        <v>4.2</v>
      </c>
      <c r="N398" s="47">
        <v>200</v>
      </c>
      <c r="O398" s="45" t="s">
        <v>85</v>
      </c>
      <c r="P398" s="47">
        <v>10148</v>
      </c>
      <c r="Q398" s="48">
        <v>17</v>
      </c>
      <c r="R398" s="47">
        <v>10092</v>
      </c>
      <c r="S398" s="45" t="s">
        <v>1012</v>
      </c>
      <c r="T398" s="48">
        <v>74</v>
      </c>
      <c r="U398" s="48">
        <v>80</v>
      </c>
      <c r="V398" s="45" t="s">
        <v>209</v>
      </c>
      <c r="W398" s="48">
        <v>53</v>
      </c>
      <c r="X398" s="45" t="s">
        <v>59</v>
      </c>
      <c r="Y398" s="78">
        <f t="shared" si="34"/>
        <v>0.42000000000000004</v>
      </c>
      <c r="Z398" s="78">
        <f t="shared" si="35"/>
        <v>1.02</v>
      </c>
      <c r="AA398" s="78">
        <f t="shared" si="36"/>
        <v>0.95</v>
      </c>
      <c r="AB398" s="77">
        <f t="shared" si="37"/>
        <v>300</v>
      </c>
    </row>
    <row r="399" spans="1:28" x14ac:dyDescent="0.3">
      <c r="A399" s="49">
        <v>42037</v>
      </c>
      <c r="B399" s="45" t="s">
        <v>1255</v>
      </c>
      <c r="C399" s="45" t="s">
        <v>1256</v>
      </c>
      <c r="D399" s="45" t="s">
        <v>47</v>
      </c>
      <c r="E399" s="48">
        <v>10</v>
      </c>
      <c r="F399" s="47">
        <v>88</v>
      </c>
      <c r="G399" s="65">
        <v>15.2</v>
      </c>
      <c r="H399" s="47">
        <v>69</v>
      </c>
      <c r="I399" s="45" t="s">
        <v>70</v>
      </c>
      <c r="J399" s="61">
        <v>10.7</v>
      </c>
      <c r="K399" s="45" t="s">
        <v>369</v>
      </c>
      <c r="L399" s="73">
        <v>31</v>
      </c>
      <c r="M399" s="69">
        <v>2.2000000000000002</v>
      </c>
      <c r="N399" s="47">
        <v>203</v>
      </c>
      <c r="O399" s="45" t="s">
        <v>142</v>
      </c>
      <c r="P399" s="47">
        <v>10127</v>
      </c>
      <c r="Q399" s="45" t="s">
        <v>1012</v>
      </c>
      <c r="R399" s="47">
        <v>9975</v>
      </c>
      <c r="S399" s="48">
        <v>20</v>
      </c>
      <c r="T399" s="48">
        <v>72</v>
      </c>
      <c r="U399" s="48">
        <v>87</v>
      </c>
      <c r="V399" s="45" t="s">
        <v>142</v>
      </c>
      <c r="W399" s="48">
        <v>68</v>
      </c>
      <c r="X399" s="45" t="s">
        <v>183</v>
      </c>
      <c r="Y399" s="78">
        <f t="shared" si="34"/>
        <v>0.22000000000000003</v>
      </c>
      <c r="Z399" s="78">
        <f t="shared" si="35"/>
        <v>1.52</v>
      </c>
      <c r="AA399" s="78">
        <f t="shared" si="36"/>
        <v>1.0699999999999998</v>
      </c>
      <c r="AB399" s="77">
        <f t="shared" si="37"/>
        <v>310</v>
      </c>
    </row>
    <row r="400" spans="1:28" x14ac:dyDescent="0.3">
      <c r="A400" s="49">
        <v>42038</v>
      </c>
      <c r="B400" s="45" t="s">
        <v>1255</v>
      </c>
      <c r="C400" s="45" t="s">
        <v>1256</v>
      </c>
      <c r="D400" s="45" t="s">
        <v>47</v>
      </c>
      <c r="E400" s="48">
        <v>10</v>
      </c>
      <c r="F400" s="47">
        <v>54</v>
      </c>
      <c r="G400" s="65">
        <v>41.4</v>
      </c>
      <c r="H400" s="47">
        <v>16</v>
      </c>
      <c r="I400" s="45" t="s">
        <v>747</v>
      </c>
      <c r="J400" s="61">
        <v>9.3000000000000007</v>
      </c>
      <c r="K400" s="45" t="s">
        <v>86</v>
      </c>
      <c r="L400" s="73">
        <v>30</v>
      </c>
      <c r="M400" s="69">
        <v>2.5</v>
      </c>
      <c r="N400" s="47">
        <v>192</v>
      </c>
      <c r="O400" s="45" t="s">
        <v>578</v>
      </c>
      <c r="P400" s="47">
        <v>10057</v>
      </c>
      <c r="Q400" s="48">
        <v>24</v>
      </c>
      <c r="R400" s="47">
        <v>9965</v>
      </c>
      <c r="S400" s="48">
        <v>16</v>
      </c>
      <c r="T400" s="48">
        <v>79</v>
      </c>
      <c r="U400" s="48">
        <v>89</v>
      </c>
      <c r="V400" s="45" t="s">
        <v>51</v>
      </c>
      <c r="W400" s="48">
        <v>68</v>
      </c>
      <c r="X400" s="45" t="s">
        <v>307</v>
      </c>
      <c r="Y400" s="78">
        <f t="shared" si="34"/>
        <v>0.25</v>
      </c>
      <c r="Z400" s="78">
        <f t="shared" si="35"/>
        <v>4.1399999999999997</v>
      </c>
      <c r="AA400" s="78">
        <f t="shared" si="36"/>
        <v>0.93</v>
      </c>
      <c r="AB400" s="77">
        <f t="shared" si="37"/>
        <v>300</v>
      </c>
    </row>
    <row r="401" spans="1:28" x14ac:dyDescent="0.3">
      <c r="A401" s="49">
        <v>42039</v>
      </c>
      <c r="B401" s="45" t="s">
        <v>1255</v>
      </c>
      <c r="C401" s="45" t="s">
        <v>1256</v>
      </c>
      <c r="D401" s="45" t="s">
        <v>47</v>
      </c>
      <c r="E401" s="48">
        <v>10</v>
      </c>
      <c r="F401" s="47">
        <v>63</v>
      </c>
      <c r="G401" s="65">
        <v>8</v>
      </c>
      <c r="H401" s="47">
        <v>37</v>
      </c>
      <c r="I401" s="45" t="s">
        <v>75</v>
      </c>
      <c r="J401" s="61">
        <v>8.9</v>
      </c>
      <c r="K401" s="45" t="s">
        <v>177</v>
      </c>
      <c r="L401" s="72" t="s">
        <v>102</v>
      </c>
      <c r="M401" s="69">
        <v>9.1999999999999993</v>
      </c>
      <c r="N401" s="47">
        <v>233</v>
      </c>
      <c r="O401" s="45" t="s">
        <v>594</v>
      </c>
      <c r="P401" s="47">
        <v>10198</v>
      </c>
      <c r="Q401" s="48">
        <v>24</v>
      </c>
      <c r="R401" s="47">
        <v>10054</v>
      </c>
      <c r="S401" s="45" t="s">
        <v>263</v>
      </c>
      <c r="T401" s="48">
        <v>71</v>
      </c>
      <c r="U401" s="48">
        <v>88</v>
      </c>
      <c r="V401" s="45" t="s">
        <v>80</v>
      </c>
      <c r="W401" s="48">
        <v>53</v>
      </c>
      <c r="X401" s="45" t="s">
        <v>143</v>
      </c>
      <c r="Y401" s="78">
        <f t="shared" si="34"/>
        <v>0.91999999999999993</v>
      </c>
      <c r="Z401" s="78">
        <f t="shared" si="35"/>
        <v>0.8</v>
      </c>
      <c r="AA401" s="78">
        <f t="shared" si="36"/>
        <v>0.89</v>
      </c>
      <c r="AB401" s="77">
        <f t="shared" si="37"/>
        <v>50</v>
      </c>
    </row>
    <row r="402" spans="1:28" x14ac:dyDescent="0.3">
      <c r="A402" s="49">
        <v>42040</v>
      </c>
      <c r="B402" s="45" t="s">
        <v>1255</v>
      </c>
      <c r="C402" s="45" t="s">
        <v>1256</v>
      </c>
      <c r="D402" s="45" t="s">
        <v>47</v>
      </c>
      <c r="E402" s="48">
        <v>10</v>
      </c>
      <c r="F402" s="47">
        <v>60</v>
      </c>
      <c r="G402" s="65">
        <v>13.6</v>
      </c>
      <c r="H402" s="47">
        <v>29</v>
      </c>
      <c r="I402" s="45" t="s">
        <v>108</v>
      </c>
      <c r="J402" s="61">
        <v>9.1</v>
      </c>
      <c r="K402" s="45" t="s">
        <v>169</v>
      </c>
      <c r="L402" s="73">
        <v>33</v>
      </c>
      <c r="M402" s="69">
        <v>3.9</v>
      </c>
      <c r="N402" s="47">
        <v>186</v>
      </c>
      <c r="O402" s="45" t="s">
        <v>240</v>
      </c>
      <c r="P402" s="47">
        <v>10219</v>
      </c>
      <c r="Q402" s="48">
        <v>10</v>
      </c>
      <c r="R402" s="47">
        <v>10160</v>
      </c>
      <c r="S402" s="48">
        <v>24</v>
      </c>
      <c r="T402" s="48">
        <v>76</v>
      </c>
      <c r="U402" s="48">
        <v>84</v>
      </c>
      <c r="V402" s="45" t="s">
        <v>100</v>
      </c>
      <c r="W402" s="48">
        <v>52</v>
      </c>
      <c r="X402" s="45" t="s">
        <v>188</v>
      </c>
      <c r="Y402" s="78">
        <f t="shared" si="34"/>
        <v>0.39</v>
      </c>
      <c r="Z402" s="78">
        <f t="shared" si="35"/>
        <v>1.3599999999999999</v>
      </c>
      <c r="AA402" s="78">
        <f t="shared" si="36"/>
        <v>0.90999999999999992</v>
      </c>
      <c r="AB402" s="77">
        <f t="shared" si="37"/>
        <v>330</v>
      </c>
    </row>
    <row r="403" spans="1:28" x14ac:dyDescent="0.3">
      <c r="A403" s="49">
        <v>42041</v>
      </c>
      <c r="B403" s="45" t="s">
        <v>1255</v>
      </c>
      <c r="C403" s="45" t="s">
        <v>1256</v>
      </c>
      <c r="D403" s="45" t="s">
        <v>47</v>
      </c>
      <c r="E403" s="48">
        <v>10</v>
      </c>
      <c r="F403" s="47">
        <v>45</v>
      </c>
      <c r="G403" s="65">
        <v>10.8</v>
      </c>
      <c r="H403" s="47">
        <v>29</v>
      </c>
      <c r="I403" s="45" t="s">
        <v>183</v>
      </c>
      <c r="J403" s="61">
        <v>6.1</v>
      </c>
      <c r="K403" s="45" t="s">
        <v>312</v>
      </c>
      <c r="L403" s="72" t="s">
        <v>116</v>
      </c>
      <c r="M403" s="69">
        <v>1.7</v>
      </c>
      <c r="N403" s="47">
        <v>169</v>
      </c>
      <c r="O403" s="45" t="s">
        <v>286</v>
      </c>
      <c r="P403" s="47">
        <v>10186</v>
      </c>
      <c r="Q403" s="48">
        <v>24</v>
      </c>
      <c r="R403" s="47">
        <v>10146</v>
      </c>
      <c r="S403" s="45" t="s">
        <v>218</v>
      </c>
      <c r="T403" s="48">
        <v>83</v>
      </c>
      <c r="U403" s="48">
        <v>87</v>
      </c>
      <c r="V403" s="45" t="s">
        <v>51</v>
      </c>
      <c r="W403" s="48">
        <v>72</v>
      </c>
      <c r="X403" s="45" t="s">
        <v>209</v>
      </c>
      <c r="Y403" s="78">
        <f t="shared" si="34"/>
        <v>0.16999999999999998</v>
      </c>
      <c r="Z403" s="78">
        <f t="shared" si="35"/>
        <v>1.08</v>
      </c>
      <c r="AA403" s="78">
        <f t="shared" si="36"/>
        <v>0.61</v>
      </c>
      <c r="AB403" s="77">
        <f t="shared" si="37"/>
        <v>40</v>
      </c>
    </row>
    <row r="404" spans="1:28" x14ac:dyDescent="0.3">
      <c r="A404" s="49">
        <v>42042</v>
      </c>
      <c r="B404" s="45" t="s">
        <v>1255</v>
      </c>
      <c r="C404" s="45" t="s">
        <v>1256</v>
      </c>
      <c r="D404" s="45" t="s">
        <v>47</v>
      </c>
      <c r="E404" s="48">
        <v>10</v>
      </c>
      <c r="F404" s="47">
        <v>58</v>
      </c>
      <c r="G404" s="65">
        <v>0.2</v>
      </c>
      <c r="H404" s="47">
        <v>45</v>
      </c>
      <c r="I404" s="45" t="s">
        <v>51</v>
      </c>
      <c r="J404" s="61">
        <v>7</v>
      </c>
      <c r="K404" s="45" t="s">
        <v>65</v>
      </c>
      <c r="L404" s="72" t="s">
        <v>102</v>
      </c>
      <c r="M404" s="69">
        <v>1.9</v>
      </c>
      <c r="N404" s="47">
        <v>108</v>
      </c>
      <c r="O404" s="45" t="s">
        <v>104</v>
      </c>
      <c r="P404" s="47">
        <v>10274</v>
      </c>
      <c r="Q404" s="48">
        <v>24</v>
      </c>
      <c r="R404" s="47">
        <v>10185</v>
      </c>
      <c r="S404" s="45" t="s">
        <v>1012</v>
      </c>
      <c r="T404" s="48">
        <v>77</v>
      </c>
      <c r="U404" s="48">
        <v>87</v>
      </c>
      <c r="V404" s="45" t="s">
        <v>111</v>
      </c>
      <c r="W404" s="48">
        <v>65</v>
      </c>
      <c r="X404" s="45" t="s">
        <v>277</v>
      </c>
      <c r="Y404" s="78">
        <f t="shared" si="34"/>
        <v>0.19</v>
      </c>
      <c r="Z404" s="78">
        <f t="shared" si="35"/>
        <v>0.02</v>
      </c>
      <c r="AA404" s="78">
        <f t="shared" si="36"/>
        <v>0.7</v>
      </c>
      <c r="AB404" s="77">
        <f t="shared" si="37"/>
        <v>50</v>
      </c>
    </row>
    <row r="405" spans="1:28" x14ac:dyDescent="0.3">
      <c r="A405" s="49">
        <v>42043</v>
      </c>
      <c r="B405" s="45" t="s">
        <v>1255</v>
      </c>
      <c r="C405" s="45" t="s">
        <v>1256</v>
      </c>
      <c r="D405" s="45" t="s">
        <v>47</v>
      </c>
      <c r="E405" s="48">
        <v>10</v>
      </c>
      <c r="F405" s="47">
        <v>68</v>
      </c>
      <c r="G405" s="65">
        <v>0</v>
      </c>
      <c r="H405" s="47">
        <v>53</v>
      </c>
      <c r="I405" s="45" t="s">
        <v>123</v>
      </c>
      <c r="J405" s="61">
        <v>8.3000000000000007</v>
      </c>
      <c r="K405" s="45" t="s">
        <v>307</v>
      </c>
      <c r="L405" s="72" t="s">
        <v>289</v>
      </c>
      <c r="M405" s="69">
        <v>2.2000000000000002</v>
      </c>
      <c r="N405" s="47">
        <v>94</v>
      </c>
      <c r="O405" s="45" t="s">
        <v>50</v>
      </c>
      <c r="P405" s="47">
        <v>10320</v>
      </c>
      <c r="Q405" s="48">
        <v>11</v>
      </c>
      <c r="R405" s="47">
        <v>10274</v>
      </c>
      <c r="S405" s="45" t="s">
        <v>1012</v>
      </c>
      <c r="T405" s="48">
        <v>74</v>
      </c>
      <c r="U405" s="48">
        <v>81</v>
      </c>
      <c r="V405" s="45" t="s">
        <v>229</v>
      </c>
      <c r="W405" s="48">
        <v>64</v>
      </c>
      <c r="X405" s="45" t="s">
        <v>209</v>
      </c>
      <c r="Y405" s="78">
        <f t="shared" si="34"/>
        <v>0.22000000000000003</v>
      </c>
      <c r="Z405" s="78">
        <f t="shared" si="35"/>
        <v>0</v>
      </c>
      <c r="AA405" s="78">
        <f t="shared" si="36"/>
        <v>0.83000000000000007</v>
      </c>
      <c r="AB405" s="77">
        <f t="shared" si="37"/>
        <v>90</v>
      </c>
    </row>
    <row r="406" spans="1:28" x14ac:dyDescent="0.3">
      <c r="A406" s="49">
        <v>42044</v>
      </c>
      <c r="B406" s="45" t="s">
        <v>1255</v>
      </c>
      <c r="C406" s="45" t="s">
        <v>1256</v>
      </c>
      <c r="D406" s="45" t="s">
        <v>47</v>
      </c>
      <c r="E406" s="48">
        <v>10</v>
      </c>
      <c r="F406" s="47">
        <v>70</v>
      </c>
      <c r="G406" s="65">
        <v>0</v>
      </c>
      <c r="H406" s="47">
        <v>44</v>
      </c>
      <c r="I406" s="45" t="s">
        <v>108</v>
      </c>
      <c r="J406" s="61">
        <v>9.5</v>
      </c>
      <c r="K406" s="45" t="s">
        <v>158</v>
      </c>
      <c r="L406" s="73">
        <v>10</v>
      </c>
      <c r="M406" s="69">
        <v>6.4</v>
      </c>
      <c r="N406" s="47">
        <v>133</v>
      </c>
      <c r="O406" s="45" t="s">
        <v>55</v>
      </c>
      <c r="P406" s="47">
        <v>10301</v>
      </c>
      <c r="Q406" s="45" t="s">
        <v>1012</v>
      </c>
      <c r="R406" s="47">
        <v>10250</v>
      </c>
      <c r="S406" s="48">
        <v>24</v>
      </c>
      <c r="T406" s="48">
        <v>66</v>
      </c>
      <c r="U406" s="48">
        <v>76</v>
      </c>
      <c r="V406" s="45" t="s">
        <v>51</v>
      </c>
      <c r="W406" s="48">
        <v>54</v>
      </c>
      <c r="X406" s="45" t="s">
        <v>182</v>
      </c>
      <c r="Y406" s="78">
        <f t="shared" si="34"/>
        <v>0.64</v>
      </c>
      <c r="Z406" s="78">
        <f t="shared" si="35"/>
        <v>0</v>
      </c>
      <c r="AA406" s="78">
        <f t="shared" si="36"/>
        <v>0.95</v>
      </c>
      <c r="AB406" s="77">
        <f t="shared" si="37"/>
        <v>100</v>
      </c>
    </row>
    <row r="407" spans="1:28" x14ac:dyDescent="0.3">
      <c r="A407" s="49">
        <v>42045</v>
      </c>
      <c r="B407" s="45" t="s">
        <v>1255</v>
      </c>
      <c r="C407" s="45" t="s">
        <v>1256</v>
      </c>
      <c r="D407" s="45" t="s">
        <v>47</v>
      </c>
      <c r="E407" s="48">
        <v>10</v>
      </c>
      <c r="F407" s="47">
        <v>64</v>
      </c>
      <c r="G407" s="65">
        <v>0</v>
      </c>
      <c r="H407" s="47">
        <v>19</v>
      </c>
      <c r="I407" s="45" t="s">
        <v>347</v>
      </c>
      <c r="J407" s="61">
        <v>10.8</v>
      </c>
      <c r="K407" s="45" t="s">
        <v>94</v>
      </c>
      <c r="L407" s="73">
        <v>30</v>
      </c>
      <c r="M407" s="69">
        <v>2.2000000000000002</v>
      </c>
      <c r="N407" s="47">
        <v>58</v>
      </c>
      <c r="O407" s="45" t="s">
        <v>113</v>
      </c>
      <c r="P407" s="47">
        <v>10250</v>
      </c>
      <c r="Q407" s="45" t="s">
        <v>1012</v>
      </c>
      <c r="R407" s="47">
        <v>10190</v>
      </c>
      <c r="S407" s="48">
        <v>17</v>
      </c>
      <c r="T407" s="48">
        <v>69</v>
      </c>
      <c r="U407" s="48">
        <v>81</v>
      </c>
      <c r="V407" s="45" t="s">
        <v>170</v>
      </c>
      <c r="W407" s="48">
        <v>60</v>
      </c>
      <c r="X407" s="45" t="s">
        <v>307</v>
      </c>
      <c r="Y407" s="78">
        <f t="shared" si="34"/>
        <v>0.22000000000000003</v>
      </c>
      <c r="Z407" s="78">
        <f t="shared" si="35"/>
        <v>0</v>
      </c>
      <c r="AA407" s="78">
        <f t="shared" si="36"/>
        <v>1.08</v>
      </c>
      <c r="AB407" s="77">
        <f t="shared" si="37"/>
        <v>300</v>
      </c>
    </row>
    <row r="408" spans="1:28" x14ac:dyDescent="0.3">
      <c r="A408" s="49">
        <v>42046</v>
      </c>
      <c r="B408" s="45" t="s">
        <v>1255</v>
      </c>
      <c r="C408" s="45" t="s">
        <v>1256</v>
      </c>
      <c r="D408" s="45" t="s">
        <v>47</v>
      </c>
      <c r="E408" s="48">
        <v>10</v>
      </c>
      <c r="F408" s="47">
        <v>90</v>
      </c>
      <c r="G408" s="65">
        <v>0</v>
      </c>
      <c r="H408" s="47">
        <v>35</v>
      </c>
      <c r="I408" s="45" t="s">
        <v>123</v>
      </c>
      <c r="J408" s="61">
        <v>14.5</v>
      </c>
      <c r="K408" s="45" t="s">
        <v>94</v>
      </c>
      <c r="L408" s="73">
        <v>25</v>
      </c>
      <c r="M408" s="69">
        <v>1.1000000000000001</v>
      </c>
      <c r="N408" s="47">
        <v>53</v>
      </c>
      <c r="O408" s="45" t="s">
        <v>367</v>
      </c>
      <c r="P408" s="47">
        <v>10193</v>
      </c>
      <c r="Q408" s="48">
        <v>10</v>
      </c>
      <c r="R408" s="47">
        <v>10173</v>
      </c>
      <c r="S408" s="48">
        <v>15</v>
      </c>
      <c r="T408" s="48">
        <v>64</v>
      </c>
      <c r="U408" s="48">
        <v>76</v>
      </c>
      <c r="V408" s="45" t="s">
        <v>70</v>
      </c>
      <c r="W408" s="48">
        <v>46</v>
      </c>
      <c r="X408" s="45" t="s">
        <v>94</v>
      </c>
      <c r="Y408" s="78">
        <f t="shared" si="34"/>
        <v>0.11000000000000001</v>
      </c>
      <c r="Z408" s="78">
        <f t="shared" si="35"/>
        <v>0</v>
      </c>
      <c r="AA408" s="78">
        <f t="shared" si="36"/>
        <v>1.45</v>
      </c>
      <c r="AB408" s="77">
        <f t="shared" si="37"/>
        <v>250</v>
      </c>
    </row>
    <row r="409" spans="1:28" x14ac:dyDescent="0.3">
      <c r="A409" s="49">
        <v>42047</v>
      </c>
      <c r="B409" s="45" t="s">
        <v>1255</v>
      </c>
      <c r="C409" s="45" t="s">
        <v>1256</v>
      </c>
      <c r="D409" s="45" t="s">
        <v>47</v>
      </c>
      <c r="E409" s="48">
        <v>10</v>
      </c>
      <c r="F409" s="47">
        <v>92</v>
      </c>
      <c r="G409" s="65">
        <v>0</v>
      </c>
      <c r="H409" s="47">
        <v>63</v>
      </c>
      <c r="I409" s="45" t="s">
        <v>184</v>
      </c>
      <c r="J409" s="61">
        <v>12</v>
      </c>
      <c r="K409" s="45" t="s">
        <v>158</v>
      </c>
      <c r="L409" s="73">
        <v>29</v>
      </c>
      <c r="M409" s="69">
        <v>1.4</v>
      </c>
      <c r="N409" s="47">
        <v>64</v>
      </c>
      <c r="O409" s="45" t="s">
        <v>169</v>
      </c>
      <c r="P409" s="47">
        <v>10182</v>
      </c>
      <c r="Q409" s="48">
        <v>22</v>
      </c>
      <c r="R409" s="47">
        <v>10163</v>
      </c>
      <c r="S409" s="45" t="s">
        <v>51</v>
      </c>
      <c r="T409" s="48">
        <v>66</v>
      </c>
      <c r="U409" s="48">
        <v>75</v>
      </c>
      <c r="V409" s="45" t="s">
        <v>235</v>
      </c>
      <c r="W409" s="48">
        <v>57</v>
      </c>
      <c r="X409" s="45" t="s">
        <v>60</v>
      </c>
      <c r="Y409" s="78">
        <f t="shared" si="34"/>
        <v>0.13999999999999999</v>
      </c>
      <c r="Z409" s="78">
        <f t="shared" si="35"/>
        <v>0</v>
      </c>
      <c r="AA409" s="78">
        <f t="shared" si="36"/>
        <v>1.2</v>
      </c>
      <c r="AB409" s="77">
        <f t="shared" si="37"/>
        <v>290</v>
      </c>
    </row>
    <row r="410" spans="1:28" x14ac:dyDescent="0.3">
      <c r="A410" s="49">
        <v>42048</v>
      </c>
      <c r="B410" s="45" t="s">
        <v>1255</v>
      </c>
      <c r="C410" s="45" t="s">
        <v>1256</v>
      </c>
      <c r="D410" s="45" t="s">
        <v>47</v>
      </c>
      <c r="E410" s="48">
        <v>10</v>
      </c>
      <c r="F410" s="47">
        <v>102</v>
      </c>
      <c r="G410" s="65">
        <v>14.2</v>
      </c>
      <c r="H410" s="47">
        <v>56</v>
      </c>
      <c r="I410" s="45" t="s">
        <v>280</v>
      </c>
      <c r="J410" s="61">
        <v>14.7</v>
      </c>
      <c r="K410" s="45" t="s">
        <v>121</v>
      </c>
      <c r="L410" s="73">
        <v>28</v>
      </c>
      <c r="M410" s="69">
        <v>1.9</v>
      </c>
      <c r="N410" s="47">
        <v>142</v>
      </c>
      <c r="O410" s="45" t="s">
        <v>164</v>
      </c>
      <c r="P410" s="47">
        <v>10180</v>
      </c>
      <c r="Q410" s="45" t="s">
        <v>1012</v>
      </c>
      <c r="R410" s="47">
        <v>10124</v>
      </c>
      <c r="S410" s="48">
        <v>12</v>
      </c>
      <c r="T410" s="48">
        <v>74</v>
      </c>
      <c r="U410" s="48">
        <v>86</v>
      </c>
      <c r="V410" s="45" t="s">
        <v>201</v>
      </c>
      <c r="W410" s="48">
        <v>53</v>
      </c>
      <c r="X410" s="45" t="s">
        <v>121</v>
      </c>
      <c r="Y410" s="78">
        <f t="shared" si="34"/>
        <v>0.19</v>
      </c>
      <c r="Z410" s="78">
        <f t="shared" si="35"/>
        <v>1.42</v>
      </c>
      <c r="AA410" s="78">
        <f t="shared" si="36"/>
        <v>1.47</v>
      </c>
      <c r="AB410" s="77">
        <f t="shared" si="37"/>
        <v>280</v>
      </c>
    </row>
    <row r="411" spans="1:28" x14ac:dyDescent="0.3">
      <c r="A411" s="49">
        <v>42049</v>
      </c>
      <c r="B411" s="45" t="s">
        <v>1255</v>
      </c>
      <c r="C411" s="45" t="s">
        <v>1256</v>
      </c>
      <c r="D411" s="45" t="s">
        <v>47</v>
      </c>
      <c r="E411" s="48">
        <v>10</v>
      </c>
      <c r="F411" s="47">
        <v>112</v>
      </c>
      <c r="G411" s="65">
        <v>8.4</v>
      </c>
      <c r="H411" s="47">
        <v>100</v>
      </c>
      <c r="I411" s="45" t="s">
        <v>177</v>
      </c>
      <c r="J411" s="61">
        <v>12.5</v>
      </c>
      <c r="K411" s="45" t="s">
        <v>74</v>
      </c>
      <c r="L411" s="73">
        <v>28</v>
      </c>
      <c r="M411" s="69">
        <v>3.3</v>
      </c>
      <c r="N411" s="47">
        <v>172</v>
      </c>
      <c r="O411" s="45" t="s">
        <v>537</v>
      </c>
      <c r="P411" s="47">
        <v>10152</v>
      </c>
      <c r="Q411" s="45" t="s">
        <v>1012</v>
      </c>
      <c r="R411" s="47">
        <v>10067</v>
      </c>
      <c r="S411" s="48">
        <v>24</v>
      </c>
      <c r="T411" s="48">
        <v>71</v>
      </c>
      <c r="U411" s="48">
        <v>88</v>
      </c>
      <c r="V411" s="45" t="s">
        <v>177</v>
      </c>
      <c r="W411" s="48">
        <v>49</v>
      </c>
      <c r="X411" s="45" t="s">
        <v>51</v>
      </c>
      <c r="Y411" s="78">
        <f t="shared" si="34"/>
        <v>0.32999999999999996</v>
      </c>
      <c r="Z411" s="78">
        <f t="shared" si="35"/>
        <v>0.84000000000000008</v>
      </c>
      <c r="AA411" s="78">
        <f t="shared" si="36"/>
        <v>1.25</v>
      </c>
      <c r="AB411" s="77">
        <f t="shared" si="37"/>
        <v>280</v>
      </c>
    </row>
    <row r="412" spans="1:28" x14ac:dyDescent="0.3">
      <c r="A412" s="49">
        <v>42050</v>
      </c>
      <c r="B412" s="45" t="s">
        <v>1255</v>
      </c>
      <c r="C412" s="45" t="s">
        <v>1256</v>
      </c>
      <c r="D412" s="45" t="s">
        <v>47</v>
      </c>
      <c r="E412" s="48">
        <v>10</v>
      </c>
      <c r="F412" s="47">
        <v>114</v>
      </c>
      <c r="G412" s="65">
        <v>18</v>
      </c>
      <c r="H412" s="47">
        <v>102</v>
      </c>
      <c r="I412" s="45" t="s">
        <v>543</v>
      </c>
      <c r="J412" s="61">
        <v>12.6</v>
      </c>
      <c r="K412" s="45" t="s">
        <v>182</v>
      </c>
      <c r="L412" s="73">
        <v>28</v>
      </c>
      <c r="M412" s="69">
        <v>3.9</v>
      </c>
      <c r="N412" s="47">
        <v>125</v>
      </c>
      <c r="O412" s="45" t="s">
        <v>226</v>
      </c>
      <c r="P412" s="47">
        <v>10186</v>
      </c>
      <c r="Q412" s="45" t="s">
        <v>51</v>
      </c>
      <c r="R412" s="47">
        <v>10061</v>
      </c>
      <c r="S412" s="45" t="s">
        <v>51</v>
      </c>
      <c r="T412" s="48">
        <v>88</v>
      </c>
      <c r="U412" s="48">
        <v>92</v>
      </c>
      <c r="V412" s="45" t="s">
        <v>439</v>
      </c>
      <c r="W412" s="48">
        <v>76</v>
      </c>
      <c r="X412" s="45" t="s">
        <v>148</v>
      </c>
      <c r="Y412" s="78">
        <f t="shared" si="34"/>
        <v>0.39</v>
      </c>
      <c r="Z412" s="78">
        <f t="shared" si="35"/>
        <v>1.8</v>
      </c>
      <c r="AA412" s="78">
        <f t="shared" si="36"/>
        <v>1.26</v>
      </c>
      <c r="AB412" s="77">
        <f t="shared" si="37"/>
        <v>280</v>
      </c>
    </row>
    <row r="413" spans="1:28" x14ac:dyDescent="0.3">
      <c r="A413" s="49">
        <v>42051</v>
      </c>
      <c r="B413" s="45" t="s">
        <v>1255</v>
      </c>
      <c r="C413" s="45" t="s">
        <v>1256</v>
      </c>
      <c r="D413" s="45" t="s">
        <v>47</v>
      </c>
      <c r="E413" s="48">
        <v>10</v>
      </c>
      <c r="F413" s="47">
        <v>110</v>
      </c>
      <c r="G413" s="65">
        <v>17.399999999999999</v>
      </c>
      <c r="H413" s="47">
        <v>81</v>
      </c>
      <c r="I413" s="45" t="s">
        <v>225</v>
      </c>
      <c r="J413" s="61">
        <v>14</v>
      </c>
      <c r="K413" s="45" t="s">
        <v>113</v>
      </c>
      <c r="L413" s="73">
        <v>31</v>
      </c>
      <c r="M413" s="69">
        <v>5.3</v>
      </c>
      <c r="N413" s="47">
        <v>183</v>
      </c>
      <c r="O413" s="45" t="s">
        <v>300</v>
      </c>
      <c r="P413" s="47">
        <v>10271</v>
      </c>
      <c r="Q413" s="48">
        <v>24</v>
      </c>
      <c r="R413" s="47">
        <v>10186</v>
      </c>
      <c r="S413" s="45" t="s">
        <v>1012</v>
      </c>
      <c r="T413" s="48">
        <v>76</v>
      </c>
      <c r="U413" s="48">
        <v>88</v>
      </c>
      <c r="V413" s="45" t="s">
        <v>128</v>
      </c>
      <c r="W413" s="48">
        <v>57</v>
      </c>
      <c r="X413" s="45" t="s">
        <v>113</v>
      </c>
      <c r="Y413" s="78">
        <f t="shared" si="34"/>
        <v>0.53</v>
      </c>
      <c r="Z413" s="78">
        <f t="shared" si="35"/>
        <v>1.7399999999999998</v>
      </c>
      <c r="AA413" s="78">
        <f t="shared" si="36"/>
        <v>1.4</v>
      </c>
      <c r="AB413" s="77">
        <f t="shared" si="37"/>
        <v>310</v>
      </c>
    </row>
    <row r="414" spans="1:28" x14ac:dyDescent="0.3">
      <c r="A414" s="49">
        <v>42052</v>
      </c>
      <c r="B414" s="45" t="s">
        <v>1255</v>
      </c>
      <c r="C414" s="45" t="s">
        <v>1256</v>
      </c>
      <c r="D414" s="45" t="s">
        <v>47</v>
      </c>
      <c r="E414" s="48">
        <v>10</v>
      </c>
      <c r="F414" s="47">
        <v>96</v>
      </c>
      <c r="G414" s="65">
        <v>0</v>
      </c>
      <c r="H414" s="47">
        <v>75</v>
      </c>
      <c r="I414" s="45" t="s">
        <v>578</v>
      </c>
      <c r="J414" s="61">
        <v>11.7</v>
      </c>
      <c r="K414" s="45" t="s">
        <v>133</v>
      </c>
      <c r="L414" s="72" t="s">
        <v>401</v>
      </c>
      <c r="M414" s="69">
        <v>5.3</v>
      </c>
      <c r="N414" s="47">
        <v>158</v>
      </c>
      <c r="O414" s="45" t="s">
        <v>229</v>
      </c>
      <c r="P414" s="47">
        <v>10402</v>
      </c>
      <c r="Q414" s="48">
        <v>22</v>
      </c>
      <c r="R414" s="47">
        <v>10271</v>
      </c>
      <c r="S414" s="45" t="s">
        <v>1012</v>
      </c>
      <c r="T414" s="48">
        <v>64</v>
      </c>
      <c r="U414" s="48">
        <v>79</v>
      </c>
      <c r="V414" s="45" t="s">
        <v>494</v>
      </c>
      <c r="W414" s="48">
        <v>56</v>
      </c>
      <c r="X414" s="45" t="s">
        <v>51</v>
      </c>
      <c r="Y414" s="78">
        <f t="shared" si="34"/>
        <v>0.53</v>
      </c>
      <c r="Z414" s="78">
        <f t="shared" si="35"/>
        <v>0</v>
      </c>
      <c r="AA414" s="78">
        <f t="shared" si="36"/>
        <v>1.17</v>
      </c>
      <c r="AB414" s="77">
        <f t="shared" si="37"/>
        <v>60</v>
      </c>
    </row>
    <row r="415" spans="1:28" x14ac:dyDescent="0.3">
      <c r="A415" s="49">
        <v>42053</v>
      </c>
      <c r="B415" s="45" t="s">
        <v>1255</v>
      </c>
      <c r="C415" s="45" t="s">
        <v>1256</v>
      </c>
      <c r="D415" s="45" t="s">
        <v>47</v>
      </c>
      <c r="E415" s="48">
        <v>10</v>
      </c>
      <c r="F415" s="47">
        <v>79</v>
      </c>
      <c r="G415" s="65">
        <v>0</v>
      </c>
      <c r="H415" s="47">
        <v>40</v>
      </c>
      <c r="I415" s="45" t="s">
        <v>100</v>
      </c>
      <c r="J415" s="61">
        <v>11.8</v>
      </c>
      <c r="K415" s="45" t="s">
        <v>206</v>
      </c>
      <c r="L415" s="72" t="s">
        <v>289</v>
      </c>
      <c r="M415" s="69">
        <v>2.5</v>
      </c>
      <c r="N415" s="47">
        <v>97</v>
      </c>
      <c r="O415" s="45" t="s">
        <v>135</v>
      </c>
      <c r="P415" s="47">
        <v>10394</v>
      </c>
      <c r="Q415" s="45" t="s">
        <v>1012</v>
      </c>
      <c r="R415" s="47">
        <v>10321</v>
      </c>
      <c r="S415" s="48">
        <v>24</v>
      </c>
      <c r="T415" s="48">
        <v>66</v>
      </c>
      <c r="U415" s="48">
        <v>77</v>
      </c>
      <c r="V415" s="45" t="s">
        <v>51</v>
      </c>
      <c r="W415" s="48">
        <v>51</v>
      </c>
      <c r="X415" s="45" t="s">
        <v>71</v>
      </c>
      <c r="Y415" s="78">
        <f t="shared" si="34"/>
        <v>0.25</v>
      </c>
      <c r="Z415" s="78">
        <f t="shared" si="35"/>
        <v>0</v>
      </c>
      <c r="AA415" s="78">
        <f t="shared" si="36"/>
        <v>1.1800000000000002</v>
      </c>
      <c r="AB415" s="77">
        <f t="shared" si="37"/>
        <v>90</v>
      </c>
    </row>
    <row r="416" spans="1:28" x14ac:dyDescent="0.3">
      <c r="A416" s="49">
        <v>42054</v>
      </c>
      <c r="B416" s="45" t="s">
        <v>1255</v>
      </c>
      <c r="C416" s="45" t="s">
        <v>1256</v>
      </c>
      <c r="D416" s="45" t="s">
        <v>47</v>
      </c>
      <c r="E416" s="48">
        <v>10</v>
      </c>
      <c r="F416" s="47">
        <v>84</v>
      </c>
      <c r="G416" s="65">
        <v>0</v>
      </c>
      <c r="H416" s="47">
        <v>29</v>
      </c>
      <c r="I416" s="45" t="s">
        <v>193</v>
      </c>
      <c r="J416" s="61">
        <v>13.9</v>
      </c>
      <c r="K416" s="45" t="s">
        <v>94</v>
      </c>
      <c r="L416" s="73">
        <v>25</v>
      </c>
      <c r="M416" s="69">
        <v>0.8</v>
      </c>
      <c r="N416" s="47">
        <v>50</v>
      </c>
      <c r="O416" s="45" t="s">
        <v>183</v>
      </c>
      <c r="P416" s="47">
        <v>10321</v>
      </c>
      <c r="Q416" s="45" t="s">
        <v>1012</v>
      </c>
      <c r="R416" s="47">
        <v>10236</v>
      </c>
      <c r="S416" s="48">
        <v>24</v>
      </c>
      <c r="T416" s="48">
        <v>63</v>
      </c>
      <c r="U416" s="48">
        <v>79</v>
      </c>
      <c r="V416" s="45" t="s">
        <v>193</v>
      </c>
      <c r="W416" s="48">
        <v>52</v>
      </c>
      <c r="X416" s="45" t="s">
        <v>433</v>
      </c>
      <c r="Y416" s="78">
        <f t="shared" si="34"/>
        <v>0.08</v>
      </c>
      <c r="Z416" s="78">
        <f t="shared" si="35"/>
        <v>0</v>
      </c>
      <c r="AA416" s="78">
        <f t="shared" si="36"/>
        <v>1.3900000000000001</v>
      </c>
      <c r="AB416" s="77">
        <f t="shared" si="37"/>
        <v>250</v>
      </c>
    </row>
    <row r="417" spans="1:28" x14ac:dyDescent="0.3">
      <c r="A417" s="49">
        <v>42055</v>
      </c>
      <c r="B417" s="45" t="s">
        <v>1255</v>
      </c>
      <c r="C417" s="45" t="s">
        <v>1256</v>
      </c>
      <c r="D417" s="45" t="s">
        <v>47</v>
      </c>
      <c r="E417" s="48">
        <v>10</v>
      </c>
      <c r="F417" s="47">
        <v>112</v>
      </c>
      <c r="G417" s="65">
        <v>21.8</v>
      </c>
      <c r="H417" s="47">
        <v>91</v>
      </c>
      <c r="I417" s="45" t="s">
        <v>85</v>
      </c>
      <c r="J417" s="61">
        <v>13.2</v>
      </c>
      <c r="K417" s="45" t="s">
        <v>89</v>
      </c>
      <c r="L417" s="73">
        <v>31</v>
      </c>
      <c r="M417" s="69">
        <v>1.9</v>
      </c>
      <c r="N417" s="47">
        <v>142</v>
      </c>
      <c r="O417" s="45" t="s">
        <v>108</v>
      </c>
      <c r="P417" s="47">
        <v>10236</v>
      </c>
      <c r="Q417" s="45" t="s">
        <v>1012</v>
      </c>
      <c r="R417" s="47">
        <v>10070</v>
      </c>
      <c r="S417" s="48">
        <v>23</v>
      </c>
      <c r="T417" s="48">
        <v>66</v>
      </c>
      <c r="U417" s="48">
        <v>89</v>
      </c>
      <c r="V417" s="45" t="s">
        <v>100</v>
      </c>
      <c r="W417" s="48">
        <v>51</v>
      </c>
      <c r="X417" s="45" t="s">
        <v>74</v>
      </c>
      <c r="Y417" s="78">
        <f t="shared" si="34"/>
        <v>0.19</v>
      </c>
      <c r="Z417" s="78">
        <f t="shared" si="35"/>
        <v>2.1800000000000002</v>
      </c>
      <c r="AA417" s="78">
        <f t="shared" si="36"/>
        <v>1.3199999999999998</v>
      </c>
      <c r="AB417" s="77">
        <f t="shared" si="37"/>
        <v>310</v>
      </c>
    </row>
    <row r="418" spans="1:28" x14ac:dyDescent="0.3">
      <c r="A418" s="49">
        <v>42056</v>
      </c>
      <c r="B418" s="45" t="s">
        <v>1255</v>
      </c>
      <c r="C418" s="45" t="s">
        <v>1256</v>
      </c>
      <c r="D418" s="45" t="s">
        <v>47</v>
      </c>
      <c r="E418" s="48">
        <v>10</v>
      </c>
      <c r="F418" s="47">
        <v>93</v>
      </c>
      <c r="G418" s="65">
        <v>20</v>
      </c>
      <c r="H418" s="47">
        <v>77</v>
      </c>
      <c r="I418" s="45" t="s">
        <v>585</v>
      </c>
      <c r="J418" s="61">
        <v>10.9</v>
      </c>
      <c r="K418" s="45" t="s">
        <v>286</v>
      </c>
      <c r="L418" s="73">
        <v>30</v>
      </c>
      <c r="M418" s="69">
        <v>5.3</v>
      </c>
      <c r="N418" s="47">
        <v>194</v>
      </c>
      <c r="O418" s="45" t="s">
        <v>135</v>
      </c>
      <c r="P418" s="47">
        <v>10157</v>
      </c>
      <c r="Q418" s="48">
        <v>22</v>
      </c>
      <c r="R418" s="47">
        <v>10082</v>
      </c>
      <c r="S418" s="45" t="s">
        <v>1012</v>
      </c>
      <c r="T418" s="48">
        <v>77</v>
      </c>
      <c r="U418" s="48">
        <v>91</v>
      </c>
      <c r="V418" s="45" t="s">
        <v>51</v>
      </c>
      <c r="W418" s="48">
        <v>69</v>
      </c>
      <c r="X418" s="45" t="s">
        <v>50</v>
      </c>
      <c r="Y418" s="78">
        <f t="shared" si="34"/>
        <v>0.53</v>
      </c>
      <c r="Z418" s="78">
        <f t="shared" si="35"/>
        <v>2</v>
      </c>
      <c r="AA418" s="78">
        <f t="shared" si="36"/>
        <v>1.0900000000000001</v>
      </c>
      <c r="AB418" s="77">
        <f t="shared" si="37"/>
        <v>300</v>
      </c>
    </row>
    <row r="419" spans="1:28" x14ac:dyDescent="0.3">
      <c r="A419" s="49">
        <v>42057</v>
      </c>
      <c r="B419" s="45" t="s">
        <v>1255</v>
      </c>
      <c r="C419" s="45" t="s">
        <v>1256</v>
      </c>
      <c r="D419" s="45" t="s">
        <v>47</v>
      </c>
      <c r="E419" s="48">
        <v>10</v>
      </c>
      <c r="F419" s="47">
        <v>116</v>
      </c>
      <c r="G419" s="65">
        <v>1.2</v>
      </c>
      <c r="H419" s="47">
        <v>78</v>
      </c>
      <c r="I419" s="45" t="s">
        <v>75</v>
      </c>
      <c r="J419" s="61">
        <v>15.4</v>
      </c>
      <c r="K419" s="45" t="s">
        <v>162</v>
      </c>
      <c r="L419" s="73">
        <v>30</v>
      </c>
      <c r="M419" s="69">
        <v>3.6</v>
      </c>
      <c r="N419" s="47">
        <v>150</v>
      </c>
      <c r="O419" s="45" t="s">
        <v>286</v>
      </c>
      <c r="P419" s="47">
        <v>10169</v>
      </c>
      <c r="Q419" s="48">
        <v>10</v>
      </c>
      <c r="R419" s="47">
        <v>10121</v>
      </c>
      <c r="S419" s="48">
        <v>24</v>
      </c>
      <c r="T419" s="48">
        <v>71</v>
      </c>
      <c r="U419" s="48">
        <v>87</v>
      </c>
      <c r="V419" s="45" t="s">
        <v>369</v>
      </c>
      <c r="W419" s="48">
        <v>57</v>
      </c>
      <c r="X419" s="45" t="s">
        <v>81</v>
      </c>
      <c r="Y419" s="78">
        <f t="shared" si="34"/>
        <v>0.36</v>
      </c>
      <c r="Z419" s="78">
        <f t="shared" si="35"/>
        <v>0.12</v>
      </c>
      <c r="AA419" s="78">
        <f t="shared" si="36"/>
        <v>1.54</v>
      </c>
      <c r="AB419" s="77">
        <f t="shared" si="37"/>
        <v>300</v>
      </c>
    </row>
    <row r="420" spans="1:28" x14ac:dyDescent="0.3">
      <c r="A420" s="49">
        <v>42058</v>
      </c>
      <c r="B420" s="45" t="s">
        <v>1255</v>
      </c>
      <c r="C420" s="45" t="s">
        <v>1256</v>
      </c>
      <c r="D420" s="45" t="s">
        <v>47</v>
      </c>
      <c r="E420" s="48">
        <v>10</v>
      </c>
      <c r="F420" s="47">
        <v>107</v>
      </c>
      <c r="G420" s="65">
        <v>17.2</v>
      </c>
      <c r="H420" s="47">
        <v>70</v>
      </c>
      <c r="I420" s="45" t="s">
        <v>106</v>
      </c>
      <c r="J420" s="61">
        <v>14.4</v>
      </c>
      <c r="K420" s="45" t="s">
        <v>202</v>
      </c>
      <c r="L420" s="73">
        <v>32</v>
      </c>
      <c r="M420" s="69">
        <v>4.2</v>
      </c>
      <c r="N420" s="47">
        <v>200</v>
      </c>
      <c r="O420" s="45" t="s">
        <v>171</v>
      </c>
      <c r="P420" s="47">
        <v>10186</v>
      </c>
      <c r="Q420" s="48">
        <v>24</v>
      </c>
      <c r="R420" s="47">
        <v>10086</v>
      </c>
      <c r="S420" s="45" t="s">
        <v>116</v>
      </c>
      <c r="T420" s="48">
        <v>75</v>
      </c>
      <c r="U420" s="48">
        <v>86</v>
      </c>
      <c r="V420" s="45" t="s">
        <v>143</v>
      </c>
      <c r="W420" s="48">
        <v>63</v>
      </c>
      <c r="X420" s="45" t="s">
        <v>225</v>
      </c>
      <c r="Y420" s="78">
        <f t="shared" si="34"/>
        <v>0.42000000000000004</v>
      </c>
      <c r="Z420" s="78">
        <f t="shared" si="35"/>
        <v>1.72</v>
      </c>
      <c r="AA420" s="78">
        <f t="shared" si="36"/>
        <v>1.44</v>
      </c>
      <c r="AB420" s="77">
        <f t="shared" si="37"/>
        <v>320</v>
      </c>
    </row>
    <row r="421" spans="1:28" x14ac:dyDescent="0.3">
      <c r="A421" s="49">
        <v>42059</v>
      </c>
      <c r="B421" s="45" t="s">
        <v>1255</v>
      </c>
      <c r="C421" s="45" t="s">
        <v>1256</v>
      </c>
      <c r="D421" s="45" t="s">
        <v>47</v>
      </c>
      <c r="E421" s="48">
        <v>10</v>
      </c>
      <c r="F421" s="47">
        <v>85</v>
      </c>
      <c r="G421" s="65">
        <v>21.8</v>
      </c>
      <c r="H421" s="47">
        <v>66</v>
      </c>
      <c r="I421" s="45" t="s">
        <v>103</v>
      </c>
      <c r="J421" s="61">
        <v>10.4</v>
      </c>
      <c r="K421" s="45" t="s">
        <v>312</v>
      </c>
      <c r="L421" s="73">
        <v>28</v>
      </c>
      <c r="M421" s="69">
        <v>4.7</v>
      </c>
      <c r="N421" s="47">
        <v>208</v>
      </c>
      <c r="O421" s="45" t="s">
        <v>460</v>
      </c>
      <c r="P421" s="47">
        <v>10295</v>
      </c>
      <c r="Q421" s="48">
        <v>22</v>
      </c>
      <c r="R421" s="47">
        <v>10184</v>
      </c>
      <c r="S421" s="45" t="s">
        <v>1012</v>
      </c>
      <c r="T421" s="48">
        <v>75</v>
      </c>
      <c r="U421" s="48">
        <v>84</v>
      </c>
      <c r="V421" s="45" t="s">
        <v>112</v>
      </c>
      <c r="W421" s="48">
        <v>67</v>
      </c>
      <c r="X421" s="45" t="s">
        <v>832</v>
      </c>
      <c r="Y421" s="78">
        <f t="shared" si="34"/>
        <v>0.47000000000000003</v>
      </c>
      <c r="Z421" s="78">
        <f t="shared" si="35"/>
        <v>2.1800000000000002</v>
      </c>
      <c r="AA421" s="78">
        <f t="shared" si="36"/>
        <v>1.04</v>
      </c>
      <c r="AB421" s="77">
        <f t="shared" si="37"/>
        <v>280</v>
      </c>
    </row>
    <row r="422" spans="1:28" x14ac:dyDescent="0.3">
      <c r="A422" s="49">
        <v>42060</v>
      </c>
      <c r="B422" s="45" t="s">
        <v>1255</v>
      </c>
      <c r="C422" s="45" t="s">
        <v>1256</v>
      </c>
      <c r="D422" s="45" t="s">
        <v>47</v>
      </c>
      <c r="E422" s="48">
        <v>10</v>
      </c>
      <c r="F422" s="47">
        <v>120</v>
      </c>
      <c r="G422" s="65">
        <v>6.2</v>
      </c>
      <c r="H422" s="47">
        <v>98</v>
      </c>
      <c r="I422" s="45" t="s">
        <v>51</v>
      </c>
      <c r="J422" s="61">
        <v>14.1</v>
      </c>
      <c r="K422" s="45" t="s">
        <v>117</v>
      </c>
      <c r="L422" s="73">
        <v>29</v>
      </c>
      <c r="M422" s="69">
        <v>6.4</v>
      </c>
      <c r="N422" s="47">
        <v>164</v>
      </c>
      <c r="O422" s="45" t="s">
        <v>226</v>
      </c>
      <c r="P422" s="47">
        <v>10299</v>
      </c>
      <c r="Q422" s="48">
        <v>10</v>
      </c>
      <c r="R422" s="47">
        <v>10282</v>
      </c>
      <c r="S422" s="45" t="s">
        <v>51</v>
      </c>
      <c r="T422" s="48">
        <v>72</v>
      </c>
      <c r="U422" s="48">
        <v>89</v>
      </c>
      <c r="V422" s="45" t="s">
        <v>51</v>
      </c>
      <c r="W422" s="48">
        <v>54</v>
      </c>
      <c r="X422" s="45" t="s">
        <v>113</v>
      </c>
      <c r="Y422" s="78">
        <f t="shared" si="34"/>
        <v>0.64</v>
      </c>
      <c r="Z422" s="78">
        <f t="shared" si="35"/>
        <v>0.62</v>
      </c>
      <c r="AA422" s="78">
        <f t="shared" si="36"/>
        <v>1.41</v>
      </c>
      <c r="AB422" s="77">
        <f t="shared" si="37"/>
        <v>290</v>
      </c>
    </row>
    <row r="423" spans="1:28" x14ac:dyDescent="0.3">
      <c r="A423" s="49">
        <v>42061</v>
      </c>
      <c r="B423" s="45" t="s">
        <v>1255</v>
      </c>
      <c r="C423" s="45" t="s">
        <v>1256</v>
      </c>
      <c r="D423" s="45" t="s">
        <v>47</v>
      </c>
      <c r="E423" s="48">
        <v>10</v>
      </c>
      <c r="F423" s="47">
        <v>125</v>
      </c>
      <c r="G423" s="65">
        <v>13.6</v>
      </c>
      <c r="H423" s="47">
        <v>98</v>
      </c>
      <c r="I423" s="45" t="s">
        <v>100</v>
      </c>
      <c r="J423" s="61">
        <v>15.2</v>
      </c>
      <c r="K423" s="45" t="s">
        <v>158</v>
      </c>
      <c r="L423" s="73">
        <v>30</v>
      </c>
      <c r="M423" s="69">
        <v>5.6</v>
      </c>
      <c r="N423" s="47">
        <v>147</v>
      </c>
      <c r="O423" s="45" t="s">
        <v>215</v>
      </c>
      <c r="P423" s="47">
        <v>10288</v>
      </c>
      <c r="Q423" s="45" t="s">
        <v>263</v>
      </c>
      <c r="R423" s="47">
        <v>10222</v>
      </c>
      <c r="S423" s="48">
        <v>17</v>
      </c>
      <c r="T423" s="48">
        <v>85</v>
      </c>
      <c r="U423" s="48">
        <v>92</v>
      </c>
      <c r="V423" s="45" t="s">
        <v>103</v>
      </c>
      <c r="W423" s="48">
        <v>69</v>
      </c>
      <c r="X423" s="45" t="s">
        <v>158</v>
      </c>
      <c r="Y423" s="78">
        <f t="shared" si="34"/>
        <v>0.55999999999999994</v>
      </c>
      <c r="Z423" s="78">
        <f t="shared" si="35"/>
        <v>1.3599999999999999</v>
      </c>
      <c r="AA423" s="78">
        <f t="shared" si="36"/>
        <v>1.52</v>
      </c>
      <c r="AB423" s="77">
        <f t="shared" si="37"/>
        <v>300</v>
      </c>
    </row>
    <row r="424" spans="1:28" x14ac:dyDescent="0.3">
      <c r="A424" s="49">
        <v>42062</v>
      </c>
      <c r="B424" s="45" t="s">
        <v>1255</v>
      </c>
      <c r="C424" s="45" t="s">
        <v>1256</v>
      </c>
      <c r="D424" s="45" t="s">
        <v>47</v>
      </c>
      <c r="E424" s="48">
        <v>10</v>
      </c>
      <c r="F424" s="47">
        <v>98</v>
      </c>
      <c r="G424" s="65">
        <v>1</v>
      </c>
      <c r="H424" s="47">
        <v>80</v>
      </c>
      <c r="I424" s="45" t="s">
        <v>74</v>
      </c>
      <c r="J424" s="61">
        <v>11.5</v>
      </c>
      <c r="K424" s="45" t="s">
        <v>182</v>
      </c>
      <c r="L424" s="73">
        <v>29</v>
      </c>
      <c r="M424" s="69">
        <v>1.4</v>
      </c>
      <c r="N424" s="47">
        <v>136</v>
      </c>
      <c r="O424" s="45" t="s">
        <v>644</v>
      </c>
      <c r="P424" s="47">
        <v>10285</v>
      </c>
      <c r="Q424" s="48">
        <v>10</v>
      </c>
      <c r="R424" s="47">
        <v>10250</v>
      </c>
      <c r="S424" s="45" t="s">
        <v>51</v>
      </c>
      <c r="T424" s="48">
        <v>74</v>
      </c>
      <c r="U424" s="48">
        <v>89</v>
      </c>
      <c r="V424" s="45" t="s">
        <v>80</v>
      </c>
      <c r="W424" s="48">
        <v>65</v>
      </c>
      <c r="X424" s="45" t="s">
        <v>128</v>
      </c>
      <c r="Y424" s="78">
        <f t="shared" si="34"/>
        <v>0.13999999999999999</v>
      </c>
      <c r="Z424" s="78">
        <f t="shared" si="35"/>
        <v>0.1</v>
      </c>
      <c r="AA424" s="78">
        <f t="shared" si="36"/>
        <v>1.1499999999999999</v>
      </c>
      <c r="AB424" s="77">
        <f t="shared" si="37"/>
        <v>290</v>
      </c>
    </row>
    <row r="425" spans="1:28" x14ac:dyDescent="0.3">
      <c r="A425" s="49">
        <v>42063</v>
      </c>
      <c r="B425" s="45" t="s">
        <v>1255</v>
      </c>
      <c r="C425" s="45" t="s">
        <v>1256</v>
      </c>
      <c r="D425" s="45" t="s">
        <v>47</v>
      </c>
      <c r="E425" s="48">
        <v>10</v>
      </c>
      <c r="F425" s="47">
        <v>126</v>
      </c>
      <c r="G425" s="65">
        <v>0</v>
      </c>
      <c r="H425" s="47">
        <v>86</v>
      </c>
      <c r="I425" s="45" t="s">
        <v>521</v>
      </c>
      <c r="J425" s="61">
        <v>16.5</v>
      </c>
      <c r="K425" s="45" t="s">
        <v>215</v>
      </c>
      <c r="L425" s="73">
        <v>32</v>
      </c>
      <c r="M425" s="69">
        <v>4.2</v>
      </c>
      <c r="N425" s="47">
        <v>133</v>
      </c>
      <c r="O425" s="45" t="s">
        <v>638</v>
      </c>
      <c r="P425" s="47">
        <v>10250</v>
      </c>
      <c r="Q425" s="45" t="s">
        <v>1012</v>
      </c>
      <c r="R425" s="47">
        <v>10181</v>
      </c>
      <c r="S425" s="48">
        <v>24</v>
      </c>
      <c r="T425" s="48">
        <v>73</v>
      </c>
      <c r="U425" s="48">
        <v>87</v>
      </c>
      <c r="V425" s="45" t="s">
        <v>342</v>
      </c>
      <c r="W425" s="48">
        <v>64</v>
      </c>
      <c r="X425" s="45" t="s">
        <v>229</v>
      </c>
      <c r="Y425" s="78">
        <f t="shared" si="34"/>
        <v>0.42000000000000004</v>
      </c>
      <c r="Z425" s="78">
        <f t="shared" si="35"/>
        <v>0</v>
      </c>
      <c r="AA425" s="78">
        <f t="shared" si="36"/>
        <v>1.65</v>
      </c>
      <c r="AB425" s="77">
        <f t="shared" si="37"/>
        <v>320</v>
      </c>
    </row>
    <row r="426" spans="1:28" x14ac:dyDescent="0.3">
      <c r="A426" s="49">
        <v>42064</v>
      </c>
      <c r="B426" s="45" t="s">
        <v>1255</v>
      </c>
      <c r="C426" s="45" t="s">
        <v>1256</v>
      </c>
      <c r="D426" s="45" t="s">
        <v>47</v>
      </c>
      <c r="E426" s="48">
        <v>10</v>
      </c>
      <c r="F426" s="47">
        <v>150</v>
      </c>
      <c r="G426" s="65">
        <v>17.600000000000001</v>
      </c>
      <c r="H426" s="47">
        <v>131</v>
      </c>
      <c r="I426" s="45" t="s">
        <v>51</v>
      </c>
      <c r="J426" s="61">
        <v>16.8</v>
      </c>
      <c r="K426" s="45" t="s">
        <v>169</v>
      </c>
      <c r="L426" s="73">
        <v>0</v>
      </c>
      <c r="M426" s="69">
        <v>1.7</v>
      </c>
      <c r="N426" s="47">
        <v>47</v>
      </c>
      <c r="O426" s="45" t="s">
        <v>51</v>
      </c>
      <c r="P426" s="47">
        <v>10194</v>
      </c>
      <c r="Q426" s="48">
        <v>10</v>
      </c>
      <c r="R426" s="47">
        <v>10163</v>
      </c>
      <c r="S426" s="48">
        <v>15</v>
      </c>
      <c r="T426" s="48">
        <v>79</v>
      </c>
      <c r="U426" s="48">
        <v>89</v>
      </c>
      <c r="V426" s="45" t="s">
        <v>51</v>
      </c>
      <c r="W426" s="48">
        <v>73</v>
      </c>
      <c r="X426" s="45" t="s">
        <v>89</v>
      </c>
      <c r="Y426" s="78">
        <f t="shared" si="34"/>
        <v>0.16999999999999998</v>
      </c>
      <c r="Z426" s="78">
        <f t="shared" si="35"/>
        <v>1.7600000000000002</v>
      </c>
      <c r="AA426" s="78">
        <f t="shared" si="36"/>
        <v>1.6800000000000002</v>
      </c>
      <c r="AB426" s="77">
        <f t="shared" si="37"/>
        <v>0</v>
      </c>
    </row>
    <row r="427" spans="1:28" x14ac:dyDescent="0.3">
      <c r="A427" s="49">
        <v>42065</v>
      </c>
      <c r="B427" s="45" t="s">
        <v>1255</v>
      </c>
      <c r="C427" s="45" t="s">
        <v>1256</v>
      </c>
      <c r="D427" s="45" t="s">
        <v>47</v>
      </c>
      <c r="E427" s="48">
        <v>10</v>
      </c>
      <c r="F427" s="47">
        <v>118</v>
      </c>
      <c r="G427" s="65">
        <v>13.2</v>
      </c>
      <c r="H427" s="47">
        <v>102</v>
      </c>
      <c r="I427" s="45" t="s">
        <v>146</v>
      </c>
      <c r="J427" s="61">
        <v>13.5</v>
      </c>
      <c r="K427" s="45" t="s">
        <v>183</v>
      </c>
      <c r="L427" s="73">
        <v>31</v>
      </c>
      <c r="M427" s="69">
        <v>1.7</v>
      </c>
      <c r="N427" s="47">
        <v>111</v>
      </c>
      <c r="O427" s="45" t="s">
        <v>81</v>
      </c>
      <c r="P427" s="47">
        <v>10253</v>
      </c>
      <c r="Q427" s="48">
        <v>21</v>
      </c>
      <c r="R427" s="47">
        <v>10176</v>
      </c>
      <c r="S427" s="45" t="s">
        <v>116</v>
      </c>
      <c r="T427" s="48">
        <v>91</v>
      </c>
      <c r="U427" s="48">
        <v>92</v>
      </c>
      <c r="V427" s="45" t="s">
        <v>51</v>
      </c>
      <c r="W427" s="48">
        <v>89</v>
      </c>
      <c r="X427" s="45" t="s">
        <v>80</v>
      </c>
      <c r="Y427" s="78">
        <f t="shared" si="34"/>
        <v>0.16999999999999998</v>
      </c>
      <c r="Z427" s="78">
        <f t="shared" si="35"/>
        <v>1.3199999999999998</v>
      </c>
      <c r="AA427" s="78">
        <f t="shared" si="36"/>
        <v>1.35</v>
      </c>
      <c r="AB427" s="77">
        <f t="shared" si="37"/>
        <v>310</v>
      </c>
    </row>
    <row r="428" spans="1:28" x14ac:dyDescent="0.3">
      <c r="A428" s="49">
        <v>42066</v>
      </c>
      <c r="B428" s="45" t="s">
        <v>1255</v>
      </c>
      <c r="C428" s="45" t="s">
        <v>1256</v>
      </c>
      <c r="D428" s="45" t="s">
        <v>47</v>
      </c>
      <c r="E428" s="48">
        <v>10</v>
      </c>
      <c r="F428" s="47">
        <v>110</v>
      </c>
      <c r="G428" s="65">
        <v>27.6</v>
      </c>
      <c r="H428" s="47">
        <v>89</v>
      </c>
      <c r="I428" s="45" t="s">
        <v>106</v>
      </c>
      <c r="J428" s="61">
        <v>13.2</v>
      </c>
      <c r="K428" s="45" t="s">
        <v>226</v>
      </c>
      <c r="L428" s="73">
        <v>33</v>
      </c>
      <c r="M428" s="69">
        <v>2.5</v>
      </c>
      <c r="N428" s="47">
        <v>83</v>
      </c>
      <c r="O428" s="45" t="s">
        <v>225</v>
      </c>
      <c r="P428" s="47">
        <v>10309</v>
      </c>
      <c r="Q428" s="48">
        <v>24</v>
      </c>
      <c r="R428" s="47">
        <v>10223</v>
      </c>
      <c r="S428" s="45" t="s">
        <v>116</v>
      </c>
      <c r="T428" s="48">
        <v>90</v>
      </c>
      <c r="U428" s="48">
        <v>92</v>
      </c>
      <c r="V428" s="45" t="s">
        <v>51</v>
      </c>
      <c r="W428" s="48">
        <v>86</v>
      </c>
      <c r="X428" s="45" t="s">
        <v>188</v>
      </c>
      <c r="Y428" s="78">
        <f t="shared" si="34"/>
        <v>0.25</v>
      </c>
      <c r="Z428" s="78">
        <f t="shared" si="35"/>
        <v>2.7600000000000002</v>
      </c>
      <c r="AA428" s="78">
        <f t="shared" si="36"/>
        <v>1.3199999999999998</v>
      </c>
      <c r="AB428" s="77">
        <f t="shared" si="37"/>
        <v>330</v>
      </c>
    </row>
    <row r="429" spans="1:28" x14ac:dyDescent="0.3">
      <c r="A429" s="49">
        <v>42067</v>
      </c>
      <c r="B429" s="45" t="s">
        <v>1255</v>
      </c>
      <c r="C429" s="45" t="s">
        <v>1256</v>
      </c>
      <c r="D429" s="45" t="s">
        <v>47</v>
      </c>
      <c r="E429" s="48">
        <v>10</v>
      </c>
      <c r="F429" s="47">
        <v>96</v>
      </c>
      <c r="G429" s="65">
        <v>2.6</v>
      </c>
      <c r="H429" s="47">
        <v>68</v>
      </c>
      <c r="I429" s="45" t="s">
        <v>100</v>
      </c>
      <c r="J429" s="61">
        <v>12.3</v>
      </c>
      <c r="K429" s="45" t="s">
        <v>135</v>
      </c>
      <c r="L429" s="73">
        <v>31</v>
      </c>
      <c r="M429" s="69">
        <v>1.9</v>
      </c>
      <c r="N429" s="47">
        <v>92</v>
      </c>
      <c r="O429" s="45" t="s">
        <v>318</v>
      </c>
      <c r="P429" s="47">
        <v>10403</v>
      </c>
      <c r="Q429" s="48">
        <v>22</v>
      </c>
      <c r="R429" s="47">
        <v>10308</v>
      </c>
      <c r="S429" s="45" t="s">
        <v>1012</v>
      </c>
      <c r="T429" s="48">
        <v>71</v>
      </c>
      <c r="U429" s="48">
        <v>92</v>
      </c>
      <c r="V429" s="45" t="s">
        <v>51</v>
      </c>
      <c r="W429" s="48">
        <v>57</v>
      </c>
      <c r="X429" s="45" t="s">
        <v>135</v>
      </c>
      <c r="Y429" s="78">
        <f t="shared" si="34"/>
        <v>0.19</v>
      </c>
      <c r="Z429" s="78">
        <f t="shared" si="35"/>
        <v>0.26</v>
      </c>
      <c r="AA429" s="78">
        <f t="shared" si="36"/>
        <v>1.23</v>
      </c>
      <c r="AB429" s="77">
        <f t="shared" si="37"/>
        <v>310</v>
      </c>
    </row>
    <row r="430" spans="1:28" x14ac:dyDescent="0.3">
      <c r="A430" s="49">
        <v>42068</v>
      </c>
      <c r="B430" s="45" t="s">
        <v>1255</v>
      </c>
      <c r="C430" s="45" t="s">
        <v>1256</v>
      </c>
      <c r="D430" s="45" t="s">
        <v>47</v>
      </c>
      <c r="E430" s="48">
        <v>10</v>
      </c>
      <c r="F430" s="47">
        <v>92</v>
      </c>
      <c r="G430" s="65">
        <v>0</v>
      </c>
      <c r="H430" s="47">
        <v>68</v>
      </c>
      <c r="I430" s="45" t="s">
        <v>86</v>
      </c>
      <c r="J430" s="61">
        <v>11.6</v>
      </c>
      <c r="K430" s="45" t="s">
        <v>148</v>
      </c>
      <c r="L430" s="73">
        <v>10</v>
      </c>
      <c r="M430" s="69">
        <v>7.5</v>
      </c>
      <c r="N430" s="47">
        <v>161</v>
      </c>
      <c r="O430" s="45" t="s">
        <v>747</v>
      </c>
      <c r="P430" s="47">
        <v>10399</v>
      </c>
      <c r="Q430" s="45" t="s">
        <v>51</v>
      </c>
      <c r="R430" s="47">
        <v>10334</v>
      </c>
      <c r="S430" s="48">
        <v>24</v>
      </c>
      <c r="T430" s="48">
        <v>67</v>
      </c>
      <c r="U430" s="48">
        <v>79</v>
      </c>
      <c r="V430" s="45" t="s">
        <v>318</v>
      </c>
      <c r="W430" s="48">
        <v>54</v>
      </c>
      <c r="X430" s="45" t="s">
        <v>352</v>
      </c>
      <c r="Y430" s="78">
        <f t="shared" si="34"/>
        <v>0.75</v>
      </c>
      <c r="Z430" s="78">
        <f t="shared" si="35"/>
        <v>0</v>
      </c>
      <c r="AA430" s="78">
        <f t="shared" si="36"/>
        <v>1.1599999999999999</v>
      </c>
      <c r="AB430" s="77">
        <f t="shared" si="37"/>
        <v>100</v>
      </c>
    </row>
    <row r="431" spans="1:28" x14ac:dyDescent="0.3">
      <c r="A431" s="49">
        <v>42069</v>
      </c>
      <c r="B431" s="45" t="s">
        <v>1255</v>
      </c>
      <c r="C431" s="45" t="s">
        <v>1256</v>
      </c>
      <c r="D431" s="45" t="s">
        <v>47</v>
      </c>
      <c r="E431" s="48">
        <v>10</v>
      </c>
      <c r="F431" s="47">
        <v>100</v>
      </c>
      <c r="G431" s="65">
        <v>0</v>
      </c>
      <c r="H431" s="47">
        <v>63</v>
      </c>
      <c r="I431" s="45" t="s">
        <v>183</v>
      </c>
      <c r="J431" s="61">
        <v>13.6</v>
      </c>
      <c r="K431" s="45" t="s">
        <v>121</v>
      </c>
      <c r="L431" s="73">
        <v>12</v>
      </c>
      <c r="M431" s="69">
        <v>3.6</v>
      </c>
      <c r="N431" s="47">
        <v>147</v>
      </c>
      <c r="O431" s="45" t="s">
        <v>178</v>
      </c>
      <c r="P431" s="47">
        <v>10334</v>
      </c>
      <c r="Q431" s="45" t="s">
        <v>1012</v>
      </c>
      <c r="R431" s="47">
        <v>10269</v>
      </c>
      <c r="S431" s="48">
        <v>21</v>
      </c>
      <c r="T431" s="48">
        <v>64</v>
      </c>
      <c r="U431" s="48">
        <v>81</v>
      </c>
      <c r="V431" s="45" t="s">
        <v>51</v>
      </c>
      <c r="W431" s="48">
        <v>49</v>
      </c>
      <c r="X431" s="45" t="s">
        <v>192</v>
      </c>
      <c r="Y431" s="78">
        <f t="shared" si="34"/>
        <v>0.36</v>
      </c>
      <c r="Z431" s="78">
        <f t="shared" si="35"/>
        <v>0</v>
      </c>
      <c r="AA431" s="78">
        <f t="shared" si="36"/>
        <v>1.3599999999999999</v>
      </c>
      <c r="AB431" s="77">
        <f t="shared" si="37"/>
        <v>120</v>
      </c>
    </row>
    <row r="432" spans="1:28" x14ac:dyDescent="0.3">
      <c r="A432" s="49">
        <v>42070</v>
      </c>
      <c r="B432" s="45" t="s">
        <v>1255</v>
      </c>
      <c r="C432" s="45" t="s">
        <v>1256</v>
      </c>
      <c r="D432" s="45" t="s">
        <v>47</v>
      </c>
      <c r="E432" s="48">
        <v>10</v>
      </c>
      <c r="F432" s="47">
        <v>116</v>
      </c>
      <c r="G432" s="65">
        <v>0</v>
      </c>
      <c r="H432" s="47">
        <v>67</v>
      </c>
      <c r="I432" s="45" t="s">
        <v>74</v>
      </c>
      <c r="J432" s="61">
        <v>16.600000000000001</v>
      </c>
      <c r="K432" s="45" t="s">
        <v>128</v>
      </c>
      <c r="L432" s="73">
        <v>23</v>
      </c>
      <c r="M432" s="69">
        <v>0.8</v>
      </c>
      <c r="N432" s="47">
        <v>47</v>
      </c>
      <c r="O432" s="45" t="s">
        <v>232</v>
      </c>
      <c r="P432" s="47">
        <v>10289</v>
      </c>
      <c r="Q432" s="45" t="s">
        <v>289</v>
      </c>
      <c r="R432" s="47">
        <v>10254</v>
      </c>
      <c r="S432" s="48">
        <v>24</v>
      </c>
      <c r="T432" s="48">
        <v>69</v>
      </c>
      <c r="U432" s="48">
        <v>80</v>
      </c>
      <c r="V432" s="45" t="s">
        <v>239</v>
      </c>
      <c r="W432" s="48">
        <v>50</v>
      </c>
      <c r="X432" s="45" t="s">
        <v>99</v>
      </c>
      <c r="Y432" s="78">
        <f t="shared" si="34"/>
        <v>0.08</v>
      </c>
      <c r="Z432" s="78">
        <f t="shared" si="35"/>
        <v>0</v>
      </c>
      <c r="AA432" s="78">
        <f t="shared" si="36"/>
        <v>1.6600000000000001</v>
      </c>
      <c r="AB432" s="77">
        <f t="shared" si="37"/>
        <v>230</v>
      </c>
    </row>
    <row r="433" spans="1:28" x14ac:dyDescent="0.3">
      <c r="A433" s="49">
        <v>42071</v>
      </c>
      <c r="B433" s="45" t="s">
        <v>1255</v>
      </c>
      <c r="C433" s="45" t="s">
        <v>1256</v>
      </c>
      <c r="D433" s="45" t="s">
        <v>47</v>
      </c>
      <c r="E433" s="48">
        <v>10</v>
      </c>
      <c r="F433" s="47">
        <v>119</v>
      </c>
      <c r="G433" s="65">
        <v>0</v>
      </c>
      <c r="H433" s="47">
        <v>65</v>
      </c>
      <c r="I433" s="45" t="s">
        <v>280</v>
      </c>
      <c r="J433" s="61">
        <v>17.3</v>
      </c>
      <c r="K433" s="45" t="s">
        <v>52</v>
      </c>
      <c r="L433" s="73">
        <v>33</v>
      </c>
      <c r="M433" s="69">
        <v>1.7</v>
      </c>
      <c r="N433" s="47">
        <v>72</v>
      </c>
      <c r="O433" s="45" t="s">
        <v>179</v>
      </c>
      <c r="P433" s="47">
        <v>10276</v>
      </c>
      <c r="Q433" s="48">
        <v>12</v>
      </c>
      <c r="R433" s="47">
        <v>10243</v>
      </c>
      <c r="S433" s="45" t="s">
        <v>102</v>
      </c>
      <c r="T433" s="48">
        <v>69</v>
      </c>
      <c r="U433" s="48">
        <v>89</v>
      </c>
      <c r="V433" s="45" t="s">
        <v>51</v>
      </c>
      <c r="W433" s="48">
        <v>41</v>
      </c>
      <c r="X433" s="45" t="s">
        <v>158</v>
      </c>
      <c r="Y433" s="78">
        <f t="shared" si="34"/>
        <v>0.16999999999999998</v>
      </c>
      <c r="Z433" s="78">
        <f t="shared" si="35"/>
        <v>0</v>
      </c>
      <c r="AA433" s="78">
        <f t="shared" si="36"/>
        <v>1.73</v>
      </c>
      <c r="AB433" s="77">
        <f t="shared" si="37"/>
        <v>330</v>
      </c>
    </row>
    <row r="434" spans="1:28" x14ac:dyDescent="0.3">
      <c r="A434" s="49">
        <v>42072</v>
      </c>
      <c r="B434" s="45" t="s">
        <v>1255</v>
      </c>
      <c r="C434" s="45" t="s">
        <v>1256</v>
      </c>
      <c r="D434" s="45" t="s">
        <v>47</v>
      </c>
      <c r="E434" s="48">
        <v>10</v>
      </c>
      <c r="F434" s="47">
        <v>101</v>
      </c>
      <c r="G434" s="65">
        <v>0</v>
      </c>
      <c r="H434" s="47">
        <v>58</v>
      </c>
      <c r="I434" s="45" t="s">
        <v>74</v>
      </c>
      <c r="J434" s="61">
        <v>14.4</v>
      </c>
      <c r="K434" s="45" t="s">
        <v>167</v>
      </c>
      <c r="L434" s="73">
        <v>10</v>
      </c>
      <c r="M434" s="69">
        <v>2.2000000000000002</v>
      </c>
      <c r="N434" s="47">
        <v>61</v>
      </c>
      <c r="O434" s="45" t="s">
        <v>113</v>
      </c>
      <c r="P434" s="47">
        <v>10273</v>
      </c>
      <c r="Q434" s="48">
        <v>23</v>
      </c>
      <c r="R434" s="47">
        <v>10237</v>
      </c>
      <c r="S434" s="45" t="s">
        <v>132</v>
      </c>
      <c r="T434" s="48">
        <v>79</v>
      </c>
      <c r="U434" s="48">
        <v>89</v>
      </c>
      <c r="V434" s="45" t="s">
        <v>51</v>
      </c>
      <c r="W434" s="48">
        <v>67</v>
      </c>
      <c r="X434" s="45" t="s">
        <v>167</v>
      </c>
      <c r="Y434" s="78">
        <f t="shared" si="34"/>
        <v>0.22000000000000003</v>
      </c>
      <c r="Z434" s="78">
        <f t="shared" si="35"/>
        <v>0</v>
      </c>
      <c r="AA434" s="78">
        <f t="shared" si="36"/>
        <v>1.44</v>
      </c>
      <c r="AB434" s="77">
        <f t="shared" si="37"/>
        <v>100</v>
      </c>
    </row>
    <row r="435" spans="1:28" x14ac:dyDescent="0.3">
      <c r="A435" s="49">
        <v>42073</v>
      </c>
      <c r="B435" s="45" t="s">
        <v>1255</v>
      </c>
      <c r="C435" s="45" t="s">
        <v>1256</v>
      </c>
      <c r="D435" s="45" t="s">
        <v>47</v>
      </c>
      <c r="E435" s="48">
        <v>10</v>
      </c>
      <c r="F435" s="47">
        <v>116</v>
      </c>
      <c r="G435" s="65">
        <v>0</v>
      </c>
      <c r="H435" s="47">
        <v>98</v>
      </c>
      <c r="I435" s="45" t="s">
        <v>123</v>
      </c>
      <c r="J435" s="61">
        <v>13.5</v>
      </c>
      <c r="K435" s="45" t="s">
        <v>51</v>
      </c>
      <c r="L435" s="72" t="s">
        <v>289</v>
      </c>
      <c r="M435" s="69">
        <v>3.1</v>
      </c>
      <c r="N435" s="47">
        <v>72</v>
      </c>
      <c r="O435" s="45" t="s">
        <v>167</v>
      </c>
      <c r="P435" s="47">
        <v>10269</v>
      </c>
      <c r="Q435" s="45" t="s">
        <v>132</v>
      </c>
      <c r="R435" s="47">
        <v>10238</v>
      </c>
      <c r="S435" s="48">
        <v>17</v>
      </c>
      <c r="T435" s="48">
        <v>79</v>
      </c>
      <c r="U435" s="48">
        <v>86</v>
      </c>
      <c r="V435" s="45" t="s">
        <v>80</v>
      </c>
      <c r="W435" s="48">
        <v>72</v>
      </c>
      <c r="X435" s="45" t="s">
        <v>209</v>
      </c>
      <c r="Y435" s="78">
        <f t="shared" si="34"/>
        <v>0.31</v>
      </c>
      <c r="Z435" s="78">
        <f t="shared" si="35"/>
        <v>0</v>
      </c>
      <c r="AA435" s="78">
        <f t="shared" si="36"/>
        <v>1.35</v>
      </c>
      <c r="AB435" s="77">
        <f t="shared" si="37"/>
        <v>90</v>
      </c>
    </row>
    <row r="436" spans="1:28" x14ac:dyDescent="0.3">
      <c r="A436" s="49">
        <v>42074</v>
      </c>
      <c r="B436" s="45" t="s">
        <v>1255</v>
      </c>
      <c r="C436" s="45" t="s">
        <v>1256</v>
      </c>
      <c r="D436" s="45" t="s">
        <v>47</v>
      </c>
      <c r="E436" s="48">
        <v>10</v>
      </c>
      <c r="F436" s="47">
        <v>117</v>
      </c>
      <c r="G436" s="65">
        <v>0</v>
      </c>
      <c r="H436" s="47">
        <v>107</v>
      </c>
      <c r="I436" s="45" t="s">
        <v>578</v>
      </c>
      <c r="J436" s="61">
        <v>12.7</v>
      </c>
      <c r="K436" s="45" t="s">
        <v>182</v>
      </c>
      <c r="L436" s="73">
        <v>30</v>
      </c>
      <c r="M436" s="69">
        <v>1.9</v>
      </c>
      <c r="N436" s="47">
        <v>67</v>
      </c>
      <c r="O436" s="45" t="s">
        <v>89</v>
      </c>
      <c r="P436" s="47">
        <v>10278</v>
      </c>
      <c r="Q436" s="48">
        <v>12</v>
      </c>
      <c r="R436" s="47">
        <v>10237</v>
      </c>
      <c r="S436" s="45" t="s">
        <v>218</v>
      </c>
      <c r="T436" s="48">
        <v>81</v>
      </c>
      <c r="U436" s="48">
        <v>87</v>
      </c>
      <c r="V436" s="45" t="s">
        <v>51</v>
      </c>
      <c r="W436" s="48">
        <v>77</v>
      </c>
      <c r="X436" s="45" t="s">
        <v>209</v>
      </c>
      <c r="Y436" s="78">
        <f t="shared" si="34"/>
        <v>0.19</v>
      </c>
      <c r="Z436" s="78">
        <f t="shared" si="35"/>
        <v>0</v>
      </c>
      <c r="AA436" s="78">
        <f t="shared" si="36"/>
        <v>1.27</v>
      </c>
      <c r="AB436" s="77">
        <f t="shared" si="37"/>
        <v>300</v>
      </c>
    </row>
    <row r="437" spans="1:28" x14ac:dyDescent="0.3">
      <c r="A437" s="49">
        <v>42075</v>
      </c>
      <c r="B437" s="45" t="s">
        <v>1255</v>
      </c>
      <c r="C437" s="45" t="s">
        <v>1256</v>
      </c>
      <c r="D437" s="45" t="s">
        <v>47</v>
      </c>
      <c r="E437" s="48">
        <v>10</v>
      </c>
      <c r="F437" s="47">
        <v>119</v>
      </c>
      <c r="G437" s="65">
        <v>4</v>
      </c>
      <c r="H437" s="47">
        <v>98</v>
      </c>
      <c r="I437" s="45" t="s">
        <v>644</v>
      </c>
      <c r="J437" s="61">
        <v>14</v>
      </c>
      <c r="K437" s="45" t="s">
        <v>179</v>
      </c>
      <c r="L437" s="73">
        <v>29</v>
      </c>
      <c r="M437" s="69">
        <v>2.2000000000000002</v>
      </c>
      <c r="N437" s="47">
        <v>122</v>
      </c>
      <c r="O437" s="45" t="s">
        <v>100</v>
      </c>
      <c r="P437" s="47">
        <v>10253</v>
      </c>
      <c r="Q437" s="48">
        <v>24</v>
      </c>
      <c r="R437" s="47">
        <v>10212</v>
      </c>
      <c r="S437" s="45" t="s">
        <v>132</v>
      </c>
      <c r="T437" s="48">
        <v>75</v>
      </c>
      <c r="U437" s="48">
        <v>85</v>
      </c>
      <c r="V437" s="45" t="s">
        <v>100</v>
      </c>
      <c r="W437" s="48">
        <v>69</v>
      </c>
      <c r="X437" s="45" t="s">
        <v>747</v>
      </c>
      <c r="Y437" s="78">
        <f t="shared" si="34"/>
        <v>0.22000000000000003</v>
      </c>
      <c r="Z437" s="78">
        <f t="shared" si="35"/>
        <v>0.4</v>
      </c>
      <c r="AA437" s="78">
        <f t="shared" si="36"/>
        <v>1.4</v>
      </c>
      <c r="AB437" s="77">
        <f t="shared" si="37"/>
        <v>290</v>
      </c>
    </row>
    <row r="438" spans="1:28" x14ac:dyDescent="0.3">
      <c r="A438" s="49">
        <v>42076</v>
      </c>
      <c r="B438" s="45" t="s">
        <v>1255</v>
      </c>
      <c r="C438" s="45" t="s">
        <v>1256</v>
      </c>
      <c r="D438" s="45" t="s">
        <v>47</v>
      </c>
      <c r="E438" s="48">
        <v>10</v>
      </c>
      <c r="F438" s="47">
        <v>92</v>
      </c>
      <c r="G438" s="65">
        <v>6.6</v>
      </c>
      <c r="H438" s="47">
        <v>69</v>
      </c>
      <c r="I438" s="45" t="s">
        <v>100</v>
      </c>
      <c r="J438" s="61">
        <v>11.6</v>
      </c>
      <c r="K438" s="45"/>
      <c r="L438" s="73">
        <v>30</v>
      </c>
      <c r="M438" s="69">
        <v>5</v>
      </c>
      <c r="N438" s="47">
        <v>164</v>
      </c>
      <c r="O438" s="45" t="s">
        <v>369</v>
      </c>
      <c r="P438" s="47">
        <v>10292</v>
      </c>
      <c r="Q438" s="48">
        <v>11</v>
      </c>
      <c r="R438" s="47">
        <v>10253</v>
      </c>
      <c r="S438" s="45" t="s">
        <v>1012</v>
      </c>
      <c r="T438" s="48">
        <v>69</v>
      </c>
      <c r="U438" s="48">
        <v>88</v>
      </c>
      <c r="V438" s="45" t="s">
        <v>86</v>
      </c>
      <c r="W438" s="48">
        <v>55</v>
      </c>
      <c r="X438" s="45" t="s">
        <v>388</v>
      </c>
      <c r="Y438" s="78">
        <f t="shared" si="34"/>
        <v>0.5</v>
      </c>
      <c r="Z438" s="78">
        <f t="shared" si="35"/>
        <v>0.65999999999999992</v>
      </c>
      <c r="AA438" s="78">
        <f t="shared" si="36"/>
        <v>1.1599999999999999</v>
      </c>
      <c r="AB438" s="77">
        <f t="shared" si="37"/>
        <v>300</v>
      </c>
    </row>
    <row r="439" spans="1:28" x14ac:dyDescent="0.3">
      <c r="A439" s="49">
        <v>42077</v>
      </c>
      <c r="B439" s="45" t="s">
        <v>1255</v>
      </c>
      <c r="C439" s="45" t="s">
        <v>1256</v>
      </c>
      <c r="D439" s="45" t="s">
        <v>47</v>
      </c>
      <c r="E439" s="48">
        <v>10</v>
      </c>
      <c r="F439" s="47">
        <v>78</v>
      </c>
      <c r="G439" s="65">
        <v>4</v>
      </c>
      <c r="H439" s="47">
        <v>61</v>
      </c>
      <c r="I439" s="45" t="s">
        <v>124</v>
      </c>
      <c r="J439" s="61">
        <v>9.5</v>
      </c>
      <c r="K439" s="45" t="s">
        <v>164</v>
      </c>
      <c r="L439" s="73">
        <v>31</v>
      </c>
      <c r="M439" s="69">
        <v>2.5</v>
      </c>
      <c r="N439" s="47">
        <v>169</v>
      </c>
      <c r="O439" s="45" t="s">
        <v>195</v>
      </c>
      <c r="P439" s="47">
        <v>10284</v>
      </c>
      <c r="Q439" s="45" t="s">
        <v>263</v>
      </c>
      <c r="R439" s="47">
        <v>10244</v>
      </c>
      <c r="S439" s="48">
        <v>24</v>
      </c>
      <c r="T439" s="48">
        <v>75</v>
      </c>
      <c r="U439" s="48">
        <v>81</v>
      </c>
      <c r="V439" s="45" t="s">
        <v>158</v>
      </c>
      <c r="W439" s="48">
        <v>62</v>
      </c>
      <c r="X439" s="45" t="s">
        <v>104</v>
      </c>
      <c r="Y439" s="78">
        <f t="shared" si="34"/>
        <v>0.25</v>
      </c>
      <c r="Z439" s="78">
        <f t="shared" si="35"/>
        <v>0.4</v>
      </c>
      <c r="AA439" s="78">
        <f t="shared" si="36"/>
        <v>0.95</v>
      </c>
      <c r="AB439" s="77">
        <f t="shared" si="37"/>
        <v>310</v>
      </c>
    </row>
    <row r="440" spans="1:28" x14ac:dyDescent="0.3">
      <c r="A440" s="49">
        <v>42078</v>
      </c>
      <c r="B440" s="45" t="s">
        <v>1255</v>
      </c>
      <c r="C440" s="45" t="s">
        <v>1256</v>
      </c>
      <c r="D440" s="45" t="s">
        <v>47</v>
      </c>
      <c r="E440" s="48">
        <v>10</v>
      </c>
      <c r="F440" s="47">
        <v>86</v>
      </c>
      <c r="G440" s="65">
        <v>2.2000000000000002</v>
      </c>
      <c r="H440" s="47">
        <v>69</v>
      </c>
      <c r="I440" s="45" t="s">
        <v>148</v>
      </c>
      <c r="J440" s="61">
        <v>10.199999999999999</v>
      </c>
      <c r="K440" s="45" t="s">
        <v>139</v>
      </c>
      <c r="L440" s="73">
        <v>31</v>
      </c>
      <c r="M440" s="69">
        <v>1.7</v>
      </c>
      <c r="N440" s="47">
        <v>69</v>
      </c>
      <c r="O440" s="45" t="s">
        <v>98</v>
      </c>
      <c r="P440" s="47">
        <v>10244</v>
      </c>
      <c r="Q440" s="45" t="s">
        <v>1012</v>
      </c>
      <c r="R440" s="47">
        <v>10193</v>
      </c>
      <c r="S440" s="48">
        <v>24</v>
      </c>
      <c r="T440" s="48">
        <v>72</v>
      </c>
      <c r="U440" s="48">
        <v>79</v>
      </c>
      <c r="V440" s="45" t="s">
        <v>250</v>
      </c>
      <c r="W440" s="48">
        <v>62</v>
      </c>
      <c r="X440" s="45" t="s">
        <v>146</v>
      </c>
      <c r="Y440" s="78">
        <f t="shared" si="34"/>
        <v>0.16999999999999998</v>
      </c>
      <c r="Z440" s="78">
        <f t="shared" si="35"/>
        <v>0.22000000000000003</v>
      </c>
      <c r="AA440" s="78">
        <f t="shared" si="36"/>
        <v>1.02</v>
      </c>
      <c r="AB440" s="77">
        <f t="shared" si="37"/>
        <v>310</v>
      </c>
    </row>
    <row r="441" spans="1:28" x14ac:dyDescent="0.3">
      <c r="A441" s="49">
        <v>42079</v>
      </c>
      <c r="B441" s="45" t="s">
        <v>1255</v>
      </c>
      <c r="C441" s="45" t="s">
        <v>1256</v>
      </c>
      <c r="D441" s="45" t="s">
        <v>47</v>
      </c>
      <c r="E441" s="48">
        <v>10</v>
      </c>
      <c r="F441" s="47">
        <v>94</v>
      </c>
      <c r="G441" s="65">
        <v>0</v>
      </c>
      <c r="H441" s="47">
        <v>44</v>
      </c>
      <c r="I441" s="45" t="s">
        <v>74</v>
      </c>
      <c r="J441" s="61">
        <v>14.4</v>
      </c>
      <c r="K441" s="45" t="s">
        <v>167</v>
      </c>
      <c r="L441" s="73">
        <v>10</v>
      </c>
      <c r="M441" s="69">
        <v>4.2</v>
      </c>
      <c r="N441" s="47">
        <v>117</v>
      </c>
      <c r="O441" s="45" t="s">
        <v>99</v>
      </c>
      <c r="P441" s="47">
        <v>10193</v>
      </c>
      <c r="Q441" s="45" t="s">
        <v>1012</v>
      </c>
      <c r="R441" s="47">
        <v>10134</v>
      </c>
      <c r="S441" s="48">
        <v>24</v>
      </c>
      <c r="T441" s="48">
        <v>66</v>
      </c>
      <c r="U441" s="48">
        <v>79</v>
      </c>
      <c r="V441" s="45" t="s">
        <v>301</v>
      </c>
      <c r="W441" s="48">
        <v>50</v>
      </c>
      <c r="X441" s="45" t="s">
        <v>167</v>
      </c>
      <c r="Y441" s="78">
        <f t="shared" si="34"/>
        <v>0.42000000000000004</v>
      </c>
      <c r="Z441" s="78">
        <f t="shared" si="35"/>
        <v>0</v>
      </c>
      <c r="AA441" s="78">
        <f t="shared" si="36"/>
        <v>1.44</v>
      </c>
      <c r="AB441" s="77">
        <f t="shared" si="37"/>
        <v>100</v>
      </c>
    </row>
    <row r="442" spans="1:28" x14ac:dyDescent="0.3">
      <c r="A442" s="49">
        <v>42080</v>
      </c>
      <c r="B442" s="45" t="s">
        <v>1255</v>
      </c>
      <c r="C442" s="45" t="s">
        <v>1256</v>
      </c>
      <c r="D442" s="45" t="s">
        <v>47</v>
      </c>
      <c r="E442" s="48">
        <v>10</v>
      </c>
      <c r="F442" s="47">
        <v>110</v>
      </c>
      <c r="G442" s="65">
        <v>0</v>
      </c>
      <c r="H442" s="47">
        <v>63</v>
      </c>
      <c r="I442" s="45" t="s">
        <v>124</v>
      </c>
      <c r="J442" s="61">
        <v>15.7</v>
      </c>
      <c r="K442" s="45" t="s">
        <v>89</v>
      </c>
      <c r="L442" s="73">
        <v>10</v>
      </c>
      <c r="M442" s="69">
        <v>1.1000000000000001</v>
      </c>
      <c r="N442" s="47">
        <v>47</v>
      </c>
      <c r="O442" s="45" t="s">
        <v>64</v>
      </c>
      <c r="P442" s="47">
        <v>10184</v>
      </c>
      <c r="Q442" s="48">
        <v>23</v>
      </c>
      <c r="R442" s="47">
        <v>10127</v>
      </c>
      <c r="S442" s="45" t="s">
        <v>51</v>
      </c>
      <c r="T442" s="48">
        <v>68</v>
      </c>
      <c r="U442" s="48">
        <v>81</v>
      </c>
      <c r="V442" s="45" t="s">
        <v>88</v>
      </c>
      <c r="W442" s="48">
        <v>59</v>
      </c>
      <c r="X442" s="45" t="s">
        <v>81</v>
      </c>
      <c r="Y442" s="78">
        <f t="shared" si="34"/>
        <v>0.11000000000000001</v>
      </c>
      <c r="Z442" s="78">
        <f t="shared" si="35"/>
        <v>0</v>
      </c>
      <c r="AA442" s="78">
        <f t="shared" si="36"/>
        <v>1.5699999999999998</v>
      </c>
      <c r="AB442" s="77">
        <f t="shared" si="37"/>
        <v>100</v>
      </c>
    </row>
    <row r="443" spans="1:28" x14ac:dyDescent="0.3">
      <c r="A443" s="49">
        <v>42081</v>
      </c>
      <c r="B443" s="45" t="s">
        <v>1255</v>
      </c>
      <c r="C443" s="45" t="s">
        <v>1256</v>
      </c>
      <c r="D443" s="45" t="s">
        <v>47</v>
      </c>
      <c r="E443" s="48">
        <v>10</v>
      </c>
      <c r="F443" s="47">
        <v>118</v>
      </c>
      <c r="G443" s="65">
        <v>0.2</v>
      </c>
      <c r="H443" s="47">
        <v>89</v>
      </c>
      <c r="I443" s="45" t="s">
        <v>347</v>
      </c>
      <c r="J443" s="61">
        <v>14.7</v>
      </c>
      <c r="K443" s="45" t="s">
        <v>215</v>
      </c>
      <c r="L443" s="72" t="s">
        <v>132</v>
      </c>
      <c r="M443" s="69">
        <v>2.5</v>
      </c>
      <c r="N443" s="47">
        <v>83</v>
      </c>
      <c r="O443" s="45" t="s">
        <v>345</v>
      </c>
      <c r="P443" s="47">
        <v>10205</v>
      </c>
      <c r="Q443" s="48">
        <v>22</v>
      </c>
      <c r="R443" s="47">
        <v>10174</v>
      </c>
      <c r="S443" s="45" t="s">
        <v>102</v>
      </c>
      <c r="T443" s="48">
        <v>76</v>
      </c>
      <c r="U443" s="48">
        <v>86</v>
      </c>
      <c r="V443" s="45" t="s">
        <v>51</v>
      </c>
      <c r="W443" s="48">
        <v>66</v>
      </c>
      <c r="X443" s="45" t="s">
        <v>60</v>
      </c>
      <c r="Y443" s="78">
        <f t="shared" si="34"/>
        <v>0.25</v>
      </c>
      <c r="Z443" s="78">
        <f t="shared" si="35"/>
        <v>0.02</v>
      </c>
      <c r="AA443" s="78">
        <f t="shared" si="36"/>
        <v>1.47</v>
      </c>
      <c r="AB443" s="77">
        <f t="shared" si="37"/>
        <v>80</v>
      </c>
    </row>
    <row r="444" spans="1:28" x14ac:dyDescent="0.3">
      <c r="A444" s="49">
        <v>42082</v>
      </c>
      <c r="B444" s="45" t="s">
        <v>1255</v>
      </c>
      <c r="C444" s="45" t="s">
        <v>1256</v>
      </c>
      <c r="D444" s="45" t="s">
        <v>47</v>
      </c>
      <c r="E444" s="48">
        <v>10</v>
      </c>
      <c r="F444" s="47">
        <v>120</v>
      </c>
      <c r="G444" s="65">
        <v>2.8</v>
      </c>
      <c r="H444" s="47">
        <v>104</v>
      </c>
      <c r="I444" s="45" t="s">
        <v>170</v>
      </c>
      <c r="J444" s="61">
        <v>13.6</v>
      </c>
      <c r="K444" s="45" t="s">
        <v>121</v>
      </c>
      <c r="L444" s="72" t="s">
        <v>116</v>
      </c>
      <c r="M444" s="69">
        <v>2.2000000000000002</v>
      </c>
      <c r="N444" s="47">
        <v>69</v>
      </c>
      <c r="O444" s="45" t="s">
        <v>188</v>
      </c>
      <c r="P444" s="47">
        <v>10208</v>
      </c>
      <c r="Q444" s="48">
        <v>22</v>
      </c>
      <c r="R444" s="47">
        <v>10189</v>
      </c>
      <c r="S444" s="45" t="s">
        <v>51</v>
      </c>
      <c r="T444" s="48">
        <v>84</v>
      </c>
      <c r="U444" s="48">
        <v>88</v>
      </c>
      <c r="V444" s="45" t="s">
        <v>51</v>
      </c>
      <c r="W444" s="48">
        <v>77</v>
      </c>
      <c r="X444" s="45" t="s">
        <v>158</v>
      </c>
      <c r="Y444" s="78">
        <f t="shared" si="34"/>
        <v>0.22000000000000003</v>
      </c>
      <c r="Z444" s="78">
        <f t="shared" si="35"/>
        <v>0.27999999999999997</v>
      </c>
      <c r="AA444" s="78">
        <f t="shared" si="36"/>
        <v>1.3599999999999999</v>
      </c>
      <c r="AB444" s="77">
        <f t="shared" si="37"/>
        <v>40</v>
      </c>
    </row>
    <row r="445" spans="1:28" x14ac:dyDescent="0.3">
      <c r="A445" s="49">
        <v>42083</v>
      </c>
      <c r="B445" s="45" t="s">
        <v>1255</v>
      </c>
      <c r="C445" s="45" t="s">
        <v>1256</v>
      </c>
      <c r="D445" s="45" t="s">
        <v>47</v>
      </c>
      <c r="E445" s="48">
        <v>10</v>
      </c>
      <c r="F445" s="47">
        <v>101</v>
      </c>
      <c r="G445" s="65">
        <v>0.2</v>
      </c>
      <c r="H445" s="47">
        <v>85</v>
      </c>
      <c r="I445" s="45" t="s">
        <v>108</v>
      </c>
      <c r="J445" s="61">
        <v>11.7</v>
      </c>
      <c r="K445" s="45" t="s">
        <v>51</v>
      </c>
      <c r="L445" s="72" t="s">
        <v>401</v>
      </c>
      <c r="M445" s="69">
        <v>3.1</v>
      </c>
      <c r="N445" s="47">
        <v>97</v>
      </c>
      <c r="O445" s="45" t="s">
        <v>271</v>
      </c>
      <c r="P445" s="47">
        <v>10207</v>
      </c>
      <c r="Q445" s="45" t="s">
        <v>1012</v>
      </c>
      <c r="R445" s="47">
        <v>10164</v>
      </c>
      <c r="S445" s="48">
        <v>24</v>
      </c>
      <c r="T445" s="48">
        <v>80</v>
      </c>
      <c r="U445" s="48">
        <v>85</v>
      </c>
      <c r="V445" s="45" t="s">
        <v>51</v>
      </c>
      <c r="W445" s="48">
        <v>73</v>
      </c>
      <c r="X445" s="45" t="s">
        <v>51</v>
      </c>
      <c r="Y445" s="78">
        <f t="shared" si="34"/>
        <v>0.31</v>
      </c>
      <c r="Z445" s="78">
        <f t="shared" si="35"/>
        <v>0.02</v>
      </c>
      <c r="AA445" s="78">
        <f t="shared" si="36"/>
        <v>1.17</v>
      </c>
      <c r="AB445" s="77">
        <f t="shared" si="37"/>
        <v>60</v>
      </c>
    </row>
    <row r="446" spans="1:28" x14ac:dyDescent="0.3">
      <c r="A446" s="49">
        <v>42084</v>
      </c>
      <c r="B446" s="45" t="s">
        <v>1255</v>
      </c>
      <c r="C446" s="45" t="s">
        <v>1256</v>
      </c>
      <c r="D446" s="45" t="s">
        <v>47</v>
      </c>
      <c r="E446" s="48">
        <v>10</v>
      </c>
      <c r="F446" s="47">
        <v>97</v>
      </c>
      <c r="G446" s="65">
        <v>12.6</v>
      </c>
      <c r="H446" s="47">
        <v>80</v>
      </c>
      <c r="I446" s="45" t="s">
        <v>258</v>
      </c>
      <c r="J446" s="61">
        <v>11.4</v>
      </c>
      <c r="K446" s="45" t="s">
        <v>215</v>
      </c>
      <c r="L446" s="73">
        <v>0</v>
      </c>
      <c r="M446" s="69">
        <v>1.1000000000000001</v>
      </c>
      <c r="N446" s="47">
        <v>42</v>
      </c>
      <c r="O446" s="45" t="s">
        <v>51</v>
      </c>
      <c r="P446" s="47">
        <v>10164</v>
      </c>
      <c r="Q446" s="45" t="s">
        <v>1012</v>
      </c>
      <c r="R446" s="47">
        <v>10140</v>
      </c>
      <c r="S446" s="45" t="s">
        <v>102</v>
      </c>
      <c r="T446" s="48">
        <v>83</v>
      </c>
      <c r="U446" s="48">
        <v>90</v>
      </c>
      <c r="V446" s="45" t="s">
        <v>177</v>
      </c>
      <c r="W446" s="48">
        <v>75</v>
      </c>
      <c r="X446" s="45" t="s">
        <v>86</v>
      </c>
      <c r="Y446" s="78">
        <f t="shared" si="34"/>
        <v>0.11000000000000001</v>
      </c>
      <c r="Z446" s="78">
        <f t="shared" si="35"/>
        <v>1.26</v>
      </c>
      <c r="AA446" s="78">
        <f t="shared" si="36"/>
        <v>1.1400000000000001</v>
      </c>
      <c r="AB446" s="77">
        <f t="shared" si="37"/>
        <v>0</v>
      </c>
    </row>
    <row r="447" spans="1:28" x14ac:dyDescent="0.3">
      <c r="A447" s="49">
        <v>42085</v>
      </c>
      <c r="B447" s="45" t="s">
        <v>1255</v>
      </c>
      <c r="C447" s="45" t="s">
        <v>1256</v>
      </c>
      <c r="D447" s="45" t="s">
        <v>47</v>
      </c>
      <c r="E447" s="48">
        <v>10</v>
      </c>
      <c r="F447" s="47">
        <v>96</v>
      </c>
      <c r="G447" s="65">
        <v>6.8</v>
      </c>
      <c r="H447" s="47">
        <v>79</v>
      </c>
      <c r="I447" s="45" t="s">
        <v>100</v>
      </c>
      <c r="J447" s="61">
        <v>11.4</v>
      </c>
      <c r="K447" s="45" t="s">
        <v>146</v>
      </c>
      <c r="L447" s="72" t="s">
        <v>401</v>
      </c>
      <c r="M447" s="69">
        <v>6.7</v>
      </c>
      <c r="N447" s="47">
        <v>150</v>
      </c>
      <c r="O447" s="45" t="s">
        <v>258</v>
      </c>
      <c r="P447" s="47">
        <v>10172</v>
      </c>
      <c r="Q447" s="48">
        <v>10</v>
      </c>
      <c r="R447" s="47">
        <v>10137</v>
      </c>
      <c r="S447" s="48">
        <v>24</v>
      </c>
      <c r="T447" s="48">
        <v>71</v>
      </c>
      <c r="U447" s="48">
        <v>90</v>
      </c>
      <c r="V447" s="45" t="s">
        <v>51</v>
      </c>
      <c r="W447" s="48">
        <v>63</v>
      </c>
      <c r="X447" s="45" t="s">
        <v>121</v>
      </c>
      <c r="Y447" s="78">
        <f t="shared" si="34"/>
        <v>0.67</v>
      </c>
      <c r="Z447" s="78">
        <f t="shared" si="35"/>
        <v>0.67999999999999994</v>
      </c>
      <c r="AA447" s="78">
        <f t="shared" si="36"/>
        <v>1.1400000000000001</v>
      </c>
      <c r="AB447" s="77">
        <f t="shared" si="37"/>
        <v>60</v>
      </c>
    </row>
    <row r="448" spans="1:28" x14ac:dyDescent="0.3">
      <c r="A448" s="49">
        <v>42086</v>
      </c>
      <c r="B448" s="45" t="s">
        <v>1255</v>
      </c>
      <c r="C448" s="45" t="s">
        <v>1256</v>
      </c>
      <c r="D448" s="45" t="s">
        <v>47</v>
      </c>
      <c r="E448" s="48">
        <v>10</v>
      </c>
      <c r="F448" s="47">
        <v>72</v>
      </c>
      <c r="G448" s="65">
        <v>32.4</v>
      </c>
      <c r="H448" s="47">
        <v>49</v>
      </c>
      <c r="I448" s="45" t="s">
        <v>280</v>
      </c>
      <c r="J448" s="61">
        <v>9.5</v>
      </c>
      <c r="K448" s="45" t="s">
        <v>182</v>
      </c>
      <c r="L448" s="73">
        <v>30</v>
      </c>
      <c r="M448" s="69">
        <v>1.9</v>
      </c>
      <c r="N448" s="47">
        <v>56</v>
      </c>
      <c r="O448" s="45" t="s">
        <v>167</v>
      </c>
      <c r="P448" s="47">
        <v>10137</v>
      </c>
      <c r="Q448" s="45" t="s">
        <v>1012</v>
      </c>
      <c r="R448" s="47">
        <v>10084</v>
      </c>
      <c r="S448" s="48">
        <v>16</v>
      </c>
      <c r="T448" s="48">
        <v>82</v>
      </c>
      <c r="U448" s="48">
        <v>89</v>
      </c>
      <c r="V448" s="45" t="s">
        <v>51</v>
      </c>
      <c r="W448" s="48">
        <v>73</v>
      </c>
      <c r="X448" s="45" t="s">
        <v>167</v>
      </c>
      <c r="Y448" s="78">
        <f t="shared" si="34"/>
        <v>0.19</v>
      </c>
      <c r="Z448" s="78">
        <f t="shared" si="35"/>
        <v>3.2399999999999998</v>
      </c>
      <c r="AA448" s="78">
        <f t="shared" si="36"/>
        <v>0.95</v>
      </c>
      <c r="AB448" s="77">
        <f t="shared" si="37"/>
        <v>300</v>
      </c>
    </row>
    <row r="449" spans="1:28" x14ac:dyDescent="0.3">
      <c r="A449" s="49">
        <v>42087</v>
      </c>
      <c r="B449" s="45" t="s">
        <v>1255</v>
      </c>
      <c r="C449" s="45" t="s">
        <v>1256</v>
      </c>
      <c r="D449" s="45" t="s">
        <v>47</v>
      </c>
      <c r="E449" s="48">
        <v>10</v>
      </c>
      <c r="F449" s="47">
        <v>88</v>
      </c>
      <c r="G449" s="65">
        <v>17.8</v>
      </c>
      <c r="H449" s="47">
        <v>69</v>
      </c>
      <c r="I449" s="45" t="s">
        <v>108</v>
      </c>
      <c r="J449" s="61">
        <v>10.6</v>
      </c>
      <c r="K449" s="45" t="s">
        <v>147</v>
      </c>
      <c r="L449" s="73">
        <v>34</v>
      </c>
      <c r="M449" s="69">
        <v>3.1</v>
      </c>
      <c r="N449" s="47">
        <v>183</v>
      </c>
      <c r="O449" s="45" t="s">
        <v>142</v>
      </c>
      <c r="P449" s="47">
        <v>10154</v>
      </c>
      <c r="Q449" s="45" t="s">
        <v>51</v>
      </c>
      <c r="R449" s="47">
        <v>10095</v>
      </c>
      <c r="S449" s="45" t="s">
        <v>51</v>
      </c>
      <c r="T449" s="48">
        <v>84</v>
      </c>
      <c r="U449" s="48">
        <v>91</v>
      </c>
      <c r="V449" s="45" t="s">
        <v>184</v>
      </c>
      <c r="W449" s="48">
        <v>71</v>
      </c>
      <c r="X449" s="45" t="s">
        <v>594</v>
      </c>
      <c r="Y449" s="78">
        <f t="shared" si="34"/>
        <v>0.31</v>
      </c>
      <c r="Z449" s="78">
        <f t="shared" si="35"/>
        <v>1.78</v>
      </c>
      <c r="AA449" s="78">
        <f t="shared" si="36"/>
        <v>1.06</v>
      </c>
      <c r="AB449" s="77">
        <f t="shared" si="37"/>
        <v>340</v>
      </c>
    </row>
    <row r="450" spans="1:28" x14ac:dyDescent="0.3">
      <c r="A450" s="49">
        <v>42088</v>
      </c>
      <c r="B450" s="45" t="s">
        <v>1255</v>
      </c>
      <c r="C450" s="45" t="s">
        <v>1256</v>
      </c>
      <c r="D450" s="45" t="s">
        <v>47</v>
      </c>
      <c r="E450" s="48">
        <v>10</v>
      </c>
      <c r="F450" s="47">
        <v>82</v>
      </c>
      <c r="G450" s="65">
        <v>13.6</v>
      </c>
      <c r="H450" s="47">
        <v>59</v>
      </c>
      <c r="I450" s="45" t="s">
        <v>74</v>
      </c>
      <c r="J450" s="61">
        <v>10.4</v>
      </c>
      <c r="K450" s="45" t="s">
        <v>139</v>
      </c>
      <c r="L450" s="73">
        <v>28</v>
      </c>
      <c r="M450" s="69">
        <v>3.3</v>
      </c>
      <c r="N450" s="47">
        <v>142</v>
      </c>
      <c r="O450" s="45" t="s">
        <v>111</v>
      </c>
      <c r="P450" s="47">
        <v>10182</v>
      </c>
      <c r="Q450" s="48">
        <v>20</v>
      </c>
      <c r="R450" s="47">
        <v>10141</v>
      </c>
      <c r="S450" s="45" t="s">
        <v>401</v>
      </c>
      <c r="T450" s="48">
        <v>75</v>
      </c>
      <c r="U450" s="48">
        <v>82</v>
      </c>
      <c r="V450" s="45" t="s">
        <v>258</v>
      </c>
      <c r="W450" s="48">
        <v>64</v>
      </c>
      <c r="X450" s="45" t="s">
        <v>369</v>
      </c>
      <c r="Y450" s="78">
        <f t="shared" si="34"/>
        <v>0.32999999999999996</v>
      </c>
      <c r="Z450" s="78">
        <f t="shared" si="35"/>
        <v>1.3599999999999999</v>
      </c>
      <c r="AA450" s="78">
        <f t="shared" si="36"/>
        <v>1.04</v>
      </c>
      <c r="AB450" s="77">
        <f t="shared" si="37"/>
        <v>280</v>
      </c>
    </row>
    <row r="451" spans="1:28" x14ac:dyDescent="0.3">
      <c r="A451" s="49">
        <v>42089</v>
      </c>
      <c r="B451" s="45" t="s">
        <v>1255</v>
      </c>
      <c r="C451" s="45" t="s">
        <v>1256</v>
      </c>
      <c r="D451" s="45" t="s">
        <v>47</v>
      </c>
      <c r="E451" s="48">
        <v>10</v>
      </c>
      <c r="F451" s="47">
        <v>112</v>
      </c>
      <c r="G451" s="65">
        <v>20.399999999999999</v>
      </c>
      <c r="H451" s="47">
        <v>90</v>
      </c>
      <c r="I451" s="45" t="s">
        <v>51</v>
      </c>
      <c r="J451" s="61">
        <v>13.5</v>
      </c>
      <c r="K451" s="45" t="s">
        <v>129</v>
      </c>
      <c r="L451" s="73">
        <v>25</v>
      </c>
      <c r="M451" s="69">
        <v>4.7</v>
      </c>
      <c r="N451" s="47">
        <v>142</v>
      </c>
      <c r="O451" s="45" t="s">
        <v>188</v>
      </c>
      <c r="P451" s="47">
        <v>10238</v>
      </c>
      <c r="Q451" s="48">
        <v>24</v>
      </c>
      <c r="R451" s="47">
        <v>10146</v>
      </c>
      <c r="S451" s="45" t="s">
        <v>132</v>
      </c>
      <c r="T451" s="48">
        <v>84</v>
      </c>
      <c r="U451" s="48">
        <v>92</v>
      </c>
      <c r="V451" s="45" t="s">
        <v>51</v>
      </c>
      <c r="W451" s="48">
        <v>62</v>
      </c>
      <c r="X451" s="45" t="s">
        <v>51</v>
      </c>
      <c r="Y451" s="78">
        <f t="shared" ref="Y451:Y514" si="38">M451/$AE$17</f>
        <v>0.47000000000000003</v>
      </c>
      <c r="Z451" s="78">
        <f t="shared" ref="Z451:Z514" si="39">G451/$AE$17</f>
        <v>2.04</v>
      </c>
      <c r="AA451" s="78">
        <f t="shared" ref="AA451:AA514" si="40">J451/$AE$17</f>
        <v>1.35</v>
      </c>
      <c r="AB451" s="77">
        <f t="shared" ref="AB451:AB514" si="41">L451*$AE$17</f>
        <v>250</v>
      </c>
    </row>
    <row r="452" spans="1:28" x14ac:dyDescent="0.3">
      <c r="A452" s="49">
        <v>42090</v>
      </c>
      <c r="B452" s="45" t="s">
        <v>1255</v>
      </c>
      <c r="C452" s="45" t="s">
        <v>1256</v>
      </c>
      <c r="D452" s="45" t="s">
        <v>47</v>
      </c>
      <c r="E452" s="48">
        <v>10</v>
      </c>
      <c r="F452" s="47">
        <v>128</v>
      </c>
      <c r="G452" s="65">
        <v>1</v>
      </c>
      <c r="H452" s="47">
        <v>110</v>
      </c>
      <c r="I452" s="45" t="s">
        <v>75</v>
      </c>
      <c r="J452" s="61">
        <v>14.6</v>
      </c>
      <c r="K452" s="45" t="s">
        <v>213</v>
      </c>
      <c r="L452" s="73">
        <v>29</v>
      </c>
      <c r="M452" s="69">
        <v>4.4000000000000004</v>
      </c>
      <c r="N452" s="47">
        <v>108</v>
      </c>
      <c r="O452" s="45" t="s">
        <v>135</v>
      </c>
      <c r="P452" s="47">
        <v>10304</v>
      </c>
      <c r="Q452" s="48">
        <v>22</v>
      </c>
      <c r="R452" s="47">
        <v>10238</v>
      </c>
      <c r="S452" s="45" t="s">
        <v>1012</v>
      </c>
      <c r="T452" s="48">
        <v>87</v>
      </c>
      <c r="U452" s="48">
        <v>93</v>
      </c>
      <c r="V452" s="45" t="s">
        <v>51</v>
      </c>
      <c r="W452" s="48">
        <v>79</v>
      </c>
      <c r="X452" s="45" t="s">
        <v>128</v>
      </c>
      <c r="Y452" s="78">
        <f t="shared" si="38"/>
        <v>0.44000000000000006</v>
      </c>
      <c r="Z452" s="78">
        <f t="shared" si="39"/>
        <v>0.1</v>
      </c>
      <c r="AA452" s="78">
        <f t="shared" si="40"/>
        <v>1.46</v>
      </c>
      <c r="AB452" s="77">
        <f t="shared" si="41"/>
        <v>290</v>
      </c>
    </row>
    <row r="453" spans="1:28" x14ac:dyDescent="0.3">
      <c r="A453" s="49">
        <v>42091</v>
      </c>
      <c r="B453" s="45" t="s">
        <v>1255</v>
      </c>
      <c r="C453" s="45" t="s">
        <v>1256</v>
      </c>
      <c r="D453" s="45" t="s">
        <v>47</v>
      </c>
      <c r="E453" s="48">
        <v>10</v>
      </c>
      <c r="F453" s="47">
        <v>134</v>
      </c>
      <c r="G453" s="65">
        <v>0</v>
      </c>
      <c r="H453" s="47">
        <v>116</v>
      </c>
      <c r="I453" s="45" t="s">
        <v>51</v>
      </c>
      <c r="J453" s="61">
        <v>15.1</v>
      </c>
      <c r="K453" s="45" t="s">
        <v>439</v>
      </c>
      <c r="L453" s="73">
        <v>32</v>
      </c>
      <c r="M453" s="69">
        <v>1.1000000000000001</v>
      </c>
      <c r="N453" s="47">
        <v>78</v>
      </c>
      <c r="O453" s="45" t="s">
        <v>167</v>
      </c>
      <c r="P453" s="47">
        <v>10305</v>
      </c>
      <c r="Q453" s="45" t="s">
        <v>51</v>
      </c>
      <c r="R453" s="47">
        <v>10270</v>
      </c>
      <c r="S453" s="48">
        <v>22</v>
      </c>
      <c r="T453" s="48">
        <v>81</v>
      </c>
      <c r="U453" s="48">
        <v>89</v>
      </c>
      <c r="V453" s="45" t="s">
        <v>51</v>
      </c>
      <c r="W453" s="48">
        <v>68</v>
      </c>
      <c r="X453" s="45" t="s">
        <v>594</v>
      </c>
      <c r="Y453" s="78">
        <f t="shared" si="38"/>
        <v>0.11000000000000001</v>
      </c>
      <c r="Z453" s="78">
        <f t="shared" si="39"/>
        <v>0</v>
      </c>
      <c r="AA453" s="78">
        <f t="shared" si="40"/>
        <v>1.51</v>
      </c>
      <c r="AB453" s="77">
        <f t="shared" si="41"/>
        <v>320</v>
      </c>
    </row>
    <row r="454" spans="1:28" x14ac:dyDescent="0.3">
      <c r="A454" s="49">
        <v>42092</v>
      </c>
      <c r="B454" s="45" t="s">
        <v>1255</v>
      </c>
      <c r="C454" s="45" t="s">
        <v>1256</v>
      </c>
      <c r="D454" s="45" t="s">
        <v>47</v>
      </c>
      <c r="E454" s="48">
        <v>10</v>
      </c>
      <c r="F454" s="47">
        <v>144</v>
      </c>
      <c r="G454" s="65">
        <v>0</v>
      </c>
      <c r="H454" s="47">
        <v>114</v>
      </c>
      <c r="I454" s="45" t="s">
        <v>75</v>
      </c>
      <c r="J454" s="61">
        <v>17.399999999999999</v>
      </c>
      <c r="K454" s="45" t="s">
        <v>64</v>
      </c>
      <c r="L454" s="73">
        <v>30</v>
      </c>
      <c r="M454" s="69">
        <v>3.6</v>
      </c>
      <c r="N454" s="47">
        <v>108</v>
      </c>
      <c r="O454" s="45" t="s">
        <v>94</v>
      </c>
      <c r="P454" s="47">
        <v>10281</v>
      </c>
      <c r="Q454" s="45" t="s">
        <v>263</v>
      </c>
      <c r="R454" s="47">
        <v>10241</v>
      </c>
      <c r="S454" s="48">
        <v>24</v>
      </c>
      <c r="T454" s="48">
        <v>69</v>
      </c>
      <c r="U454" s="48">
        <v>86</v>
      </c>
      <c r="V454" s="45" t="s">
        <v>51</v>
      </c>
      <c r="W454" s="48">
        <v>58</v>
      </c>
      <c r="X454" s="45" t="s">
        <v>61</v>
      </c>
      <c r="Y454" s="78">
        <f t="shared" si="38"/>
        <v>0.36</v>
      </c>
      <c r="Z454" s="78">
        <f t="shared" si="39"/>
        <v>0</v>
      </c>
      <c r="AA454" s="78">
        <f t="shared" si="40"/>
        <v>1.7399999999999998</v>
      </c>
      <c r="AB454" s="77">
        <f t="shared" si="41"/>
        <v>300</v>
      </c>
    </row>
    <row r="455" spans="1:28" x14ac:dyDescent="0.3">
      <c r="A455" s="49">
        <v>42093</v>
      </c>
      <c r="B455" s="45" t="s">
        <v>1255</v>
      </c>
      <c r="C455" s="45" t="s">
        <v>1256</v>
      </c>
      <c r="D455" s="45" t="s">
        <v>47</v>
      </c>
      <c r="E455" s="48">
        <v>10</v>
      </c>
      <c r="F455" s="47">
        <v>166</v>
      </c>
      <c r="G455" s="65">
        <v>0</v>
      </c>
      <c r="H455" s="47">
        <v>131</v>
      </c>
      <c r="I455" s="45" t="s">
        <v>51</v>
      </c>
      <c r="J455" s="61">
        <v>20.2</v>
      </c>
      <c r="K455" s="45" t="s">
        <v>166</v>
      </c>
      <c r="L455" s="73">
        <v>31</v>
      </c>
      <c r="M455" s="69">
        <v>5</v>
      </c>
      <c r="N455" s="47">
        <v>147</v>
      </c>
      <c r="O455" s="45" t="s">
        <v>258</v>
      </c>
      <c r="P455" s="47">
        <v>10299</v>
      </c>
      <c r="Q455" s="48">
        <v>21</v>
      </c>
      <c r="R455" s="47">
        <v>10229</v>
      </c>
      <c r="S455" s="45" t="s">
        <v>116</v>
      </c>
      <c r="T455" s="48">
        <v>73</v>
      </c>
      <c r="U455" s="48">
        <v>83</v>
      </c>
      <c r="V455" s="45" t="s">
        <v>100</v>
      </c>
      <c r="W455" s="48">
        <v>14</v>
      </c>
      <c r="X455" s="45" t="s">
        <v>193</v>
      </c>
      <c r="Y455" s="78">
        <f t="shared" si="38"/>
        <v>0.5</v>
      </c>
      <c r="Z455" s="78">
        <f t="shared" si="39"/>
        <v>0</v>
      </c>
      <c r="AA455" s="78">
        <f t="shared" si="40"/>
        <v>2.02</v>
      </c>
      <c r="AB455" s="77">
        <f t="shared" si="41"/>
        <v>310</v>
      </c>
    </row>
    <row r="456" spans="1:28" x14ac:dyDescent="0.3">
      <c r="A456" s="49">
        <v>42094</v>
      </c>
      <c r="B456" s="45" t="s">
        <v>1255</v>
      </c>
      <c r="C456" s="45" t="s">
        <v>1256</v>
      </c>
      <c r="D456" s="45" t="s">
        <v>47</v>
      </c>
      <c r="E456" s="48">
        <v>10</v>
      </c>
      <c r="F456" s="47">
        <v>140</v>
      </c>
      <c r="G456" s="65">
        <v>2</v>
      </c>
      <c r="H456" s="47">
        <v>117</v>
      </c>
      <c r="I456" s="45" t="s">
        <v>159</v>
      </c>
      <c r="J456" s="61">
        <v>16.2</v>
      </c>
      <c r="K456" s="45" t="s">
        <v>61</v>
      </c>
      <c r="L456" s="73">
        <v>29</v>
      </c>
      <c r="M456" s="69">
        <v>5.3</v>
      </c>
      <c r="N456" s="47">
        <v>153</v>
      </c>
      <c r="O456" s="45" t="s">
        <v>215</v>
      </c>
      <c r="P456" s="47">
        <v>10332</v>
      </c>
      <c r="Q456" s="48">
        <v>23</v>
      </c>
      <c r="R456" s="47">
        <v>10283</v>
      </c>
      <c r="S456" s="45" t="s">
        <v>84</v>
      </c>
      <c r="T456" s="48">
        <v>75</v>
      </c>
      <c r="U456" s="48">
        <v>87</v>
      </c>
      <c r="V456" s="45" t="s">
        <v>100</v>
      </c>
      <c r="W456" s="48">
        <v>62</v>
      </c>
      <c r="X456" s="45" t="s">
        <v>146</v>
      </c>
      <c r="Y456" s="78">
        <f t="shared" si="38"/>
        <v>0.53</v>
      </c>
      <c r="Z456" s="78">
        <f t="shared" si="39"/>
        <v>0.2</v>
      </c>
      <c r="AA456" s="78">
        <f t="shared" si="40"/>
        <v>1.6199999999999999</v>
      </c>
      <c r="AB456" s="77">
        <f t="shared" si="41"/>
        <v>290</v>
      </c>
    </row>
    <row r="457" spans="1:28" x14ac:dyDescent="0.3">
      <c r="A457" s="49">
        <v>42095</v>
      </c>
      <c r="B457" s="45" t="s">
        <v>1255</v>
      </c>
      <c r="C457" s="45" t="s">
        <v>1256</v>
      </c>
      <c r="D457" s="45" t="s">
        <v>47</v>
      </c>
      <c r="E457" s="48">
        <v>10</v>
      </c>
      <c r="F457" s="47">
        <v>110</v>
      </c>
      <c r="G457" s="65">
        <v>0</v>
      </c>
      <c r="H457" s="47">
        <v>78</v>
      </c>
      <c r="I457" s="45" t="s">
        <v>100</v>
      </c>
      <c r="J457" s="61">
        <v>14.2</v>
      </c>
      <c r="K457" s="45" t="s">
        <v>135</v>
      </c>
      <c r="L457" s="73">
        <v>11</v>
      </c>
      <c r="M457" s="69">
        <v>3.3</v>
      </c>
      <c r="N457" s="47">
        <v>83</v>
      </c>
      <c r="O457" s="45" t="s">
        <v>585</v>
      </c>
      <c r="P457" s="47">
        <v>10348</v>
      </c>
      <c r="Q457" s="45" t="s">
        <v>289</v>
      </c>
      <c r="R457" s="47">
        <v>10304</v>
      </c>
      <c r="S457" s="48">
        <v>24</v>
      </c>
      <c r="T457" s="48">
        <v>73</v>
      </c>
      <c r="U457" s="48">
        <v>89</v>
      </c>
      <c r="V457" s="45" t="s">
        <v>51</v>
      </c>
      <c r="W457" s="48">
        <v>63</v>
      </c>
      <c r="X457" s="45" t="s">
        <v>61</v>
      </c>
      <c r="Y457" s="78">
        <f t="shared" si="38"/>
        <v>0.32999999999999996</v>
      </c>
      <c r="Z457" s="78">
        <f t="shared" si="39"/>
        <v>0</v>
      </c>
      <c r="AA457" s="78">
        <f t="shared" si="40"/>
        <v>1.42</v>
      </c>
      <c r="AB457" s="77">
        <f t="shared" si="41"/>
        <v>110</v>
      </c>
    </row>
    <row r="458" spans="1:28" x14ac:dyDescent="0.3">
      <c r="A458" s="49">
        <v>42096</v>
      </c>
      <c r="B458" s="45" t="s">
        <v>1255</v>
      </c>
      <c r="C458" s="45" t="s">
        <v>1256</v>
      </c>
      <c r="D458" s="45" t="s">
        <v>47</v>
      </c>
      <c r="E458" s="48">
        <v>10</v>
      </c>
      <c r="F458" s="47">
        <v>102</v>
      </c>
      <c r="G458" s="65">
        <v>0</v>
      </c>
      <c r="H458" s="47">
        <v>60</v>
      </c>
      <c r="I458" s="45" t="s">
        <v>229</v>
      </c>
      <c r="J458" s="61">
        <v>14.4</v>
      </c>
      <c r="K458" s="45" t="s">
        <v>50</v>
      </c>
      <c r="L458" s="73">
        <v>0</v>
      </c>
      <c r="M458" s="69">
        <v>3.6</v>
      </c>
      <c r="N458" s="47">
        <v>89</v>
      </c>
      <c r="O458" s="45" t="s">
        <v>51</v>
      </c>
      <c r="P458" s="47">
        <v>10304</v>
      </c>
      <c r="Q458" s="45" t="s">
        <v>1012</v>
      </c>
      <c r="R458" s="47">
        <v>10247</v>
      </c>
      <c r="S458" s="48">
        <v>24</v>
      </c>
      <c r="T458" s="48">
        <v>74</v>
      </c>
      <c r="U458" s="48">
        <v>84</v>
      </c>
      <c r="V458" s="45" t="s">
        <v>51</v>
      </c>
      <c r="W458" s="48">
        <v>63</v>
      </c>
      <c r="X458" s="45" t="s">
        <v>121</v>
      </c>
      <c r="Y458" s="78">
        <f t="shared" si="38"/>
        <v>0.36</v>
      </c>
      <c r="Z458" s="78">
        <f t="shared" si="39"/>
        <v>0</v>
      </c>
      <c r="AA458" s="78">
        <f t="shared" si="40"/>
        <v>1.44</v>
      </c>
      <c r="AB458" s="77">
        <f t="shared" si="41"/>
        <v>0</v>
      </c>
    </row>
    <row r="459" spans="1:28" x14ac:dyDescent="0.3">
      <c r="A459" s="49">
        <v>42097</v>
      </c>
      <c r="B459" s="45" t="s">
        <v>1255</v>
      </c>
      <c r="C459" s="45" t="s">
        <v>1256</v>
      </c>
      <c r="D459" s="45" t="s">
        <v>47</v>
      </c>
      <c r="E459" s="48">
        <v>10</v>
      </c>
      <c r="F459" s="47">
        <v>102</v>
      </c>
      <c r="G459" s="65">
        <v>0</v>
      </c>
      <c r="H459" s="47">
        <v>70</v>
      </c>
      <c r="I459" s="45" t="s">
        <v>111</v>
      </c>
      <c r="J459" s="61">
        <v>13.3</v>
      </c>
      <c r="K459" s="45" t="s">
        <v>215</v>
      </c>
      <c r="L459" s="73">
        <v>0</v>
      </c>
      <c r="M459" s="69">
        <v>2.8</v>
      </c>
      <c r="N459" s="47">
        <v>67</v>
      </c>
      <c r="O459" s="45" t="s">
        <v>51</v>
      </c>
      <c r="P459" s="47">
        <v>10247</v>
      </c>
      <c r="Q459" s="45" t="s">
        <v>1012</v>
      </c>
      <c r="R459" s="47">
        <v>10215</v>
      </c>
      <c r="S459" s="48">
        <v>24</v>
      </c>
      <c r="T459" s="48">
        <v>80</v>
      </c>
      <c r="U459" s="48">
        <v>87</v>
      </c>
      <c r="V459" s="45" t="s">
        <v>51</v>
      </c>
      <c r="W459" s="48">
        <v>76</v>
      </c>
      <c r="X459" s="45" t="s">
        <v>51</v>
      </c>
      <c r="Y459" s="78">
        <f t="shared" si="38"/>
        <v>0.27999999999999997</v>
      </c>
      <c r="Z459" s="78">
        <f t="shared" si="39"/>
        <v>0</v>
      </c>
      <c r="AA459" s="78">
        <f t="shared" si="40"/>
        <v>1.33</v>
      </c>
      <c r="AB459" s="77">
        <f t="shared" si="41"/>
        <v>0</v>
      </c>
    </row>
    <row r="460" spans="1:28" x14ac:dyDescent="0.3">
      <c r="A460" s="49">
        <v>42098</v>
      </c>
      <c r="B460" s="45" t="s">
        <v>1255</v>
      </c>
      <c r="C460" s="45" t="s">
        <v>1256</v>
      </c>
      <c r="D460" s="45" t="s">
        <v>47</v>
      </c>
      <c r="E460" s="48">
        <v>10</v>
      </c>
      <c r="F460" s="47">
        <v>122</v>
      </c>
      <c r="G460" s="65">
        <v>0</v>
      </c>
      <c r="H460" s="47">
        <v>98</v>
      </c>
      <c r="I460" s="45" t="s">
        <v>111</v>
      </c>
      <c r="J460" s="61">
        <v>14.6</v>
      </c>
      <c r="K460" s="45" t="s">
        <v>61</v>
      </c>
      <c r="L460" s="73">
        <v>10</v>
      </c>
      <c r="M460" s="69">
        <v>2.8</v>
      </c>
      <c r="N460" s="47">
        <v>103</v>
      </c>
      <c r="O460" s="45" t="s">
        <v>69</v>
      </c>
      <c r="P460" s="47">
        <v>10215</v>
      </c>
      <c r="Q460" s="45" t="s">
        <v>51</v>
      </c>
      <c r="R460" s="47">
        <v>10173</v>
      </c>
      <c r="S460" s="48">
        <v>24</v>
      </c>
      <c r="T460" s="48">
        <v>72</v>
      </c>
      <c r="U460" s="48">
        <v>80</v>
      </c>
      <c r="V460" s="45" t="s">
        <v>51</v>
      </c>
      <c r="W460" s="48">
        <v>61</v>
      </c>
      <c r="X460" s="45" t="s">
        <v>352</v>
      </c>
      <c r="Y460" s="78">
        <f t="shared" si="38"/>
        <v>0.27999999999999997</v>
      </c>
      <c r="Z460" s="78">
        <f t="shared" si="39"/>
        <v>0</v>
      </c>
      <c r="AA460" s="78">
        <f t="shared" si="40"/>
        <v>1.46</v>
      </c>
      <c r="AB460" s="77">
        <f t="shared" si="41"/>
        <v>100</v>
      </c>
    </row>
    <row r="461" spans="1:28" x14ac:dyDescent="0.3">
      <c r="A461" s="49">
        <v>42099</v>
      </c>
      <c r="B461" s="45" t="s">
        <v>1255</v>
      </c>
      <c r="C461" s="45" t="s">
        <v>1256</v>
      </c>
      <c r="D461" s="45" t="s">
        <v>47</v>
      </c>
      <c r="E461" s="48">
        <v>10</v>
      </c>
      <c r="F461" s="47">
        <v>118</v>
      </c>
      <c r="G461" s="65">
        <v>0</v>
      </c>
      <c r="H461" s="47">
        <v>100</v>
      </c>
      <c r="I461" s="45" t="s">
        <v>107</v>
      </c>
      <c r="J461" s="61">
        <v>13.7</v>
      </c>
      <c r="K461" s="45" t="s">
        <v>182</v>
      </c>
      <c r="L461" s="73">
        <v>10</v>
      </c>
      <c r="M461" s="69">
        <v>9.1999999999999993</v>
      </c>
      <c r="N461" s="47">
        <v>175</v>
      </c>
      <c r="O461" s="45" t="s">
        <v>747</v>
      </c>
      <c r="P461" s="47">
        <v>10173</v>
      </c>
      <c r="Q461" s="45" t="s">
        <v>1012</v>
      </c>
      <c r="R461" s="47">
        <v>10147</v>
      </c>
      <c r="S461" s="48">
        <v>15</v>
      </c>
      <c r="T461" s="48">
        <v>73</v>
      </c>
      <c r="U461" s="48">
        <v>80</v>
      </c>
      <c r="V461" s="45" t="s">
        <v>51</v>
      </c>
      <c r="W461" s="48">
        <v>63</v>
      </c>
      <c r="X461" s="45" t="s">
        <v>205</v>
      </c>
      <c r="Y461" s="78">
        <f t="shared" si="38"/>
        <v>0.91999999999999993</v>
      </c>
      <c r="Z461" s="78">
        <f t="shared" si="39"/>
        <v>0</v>
      </c>
      <c r="AA461" s="78">
        <f t="shared" si="40"/>
        <v>1.3699999999999999</v>
      </c>
      <c r="AB461" s="77">
        <f t="shared" si="41"/>
        <v>100</v>
      </c>
    </row>
    <row r="462" spans="1:28" x14ac:dyDescent="0.3">
      <c r="A462" s="49">
        <v>42100</v>
      </c>
      <c r="B462" s="45" t="s">
        <v>1255</v>
      </c>
      <c r="C462" s="45" t="s">
        <v>1256</v>
      </c>
      <c r="D462" s="45" t="s">
        <v>47</v>
      </c>
      <c r="E462" s="48">
        <v>10</v>
      </c>
      <c r="F462" s="47">
        <v>113</v>
      </c>
      <c r="G462" s="65">
        <v>0</v>
      </c>
      <c r="H462" s="47">
        <v>99</v>
      </c>
      <c r="I462" s="45" t="s">
        <v>123</v>
      </c>
      <c r="J462" s="61">
        <v>12.7</v>
      </c>
      <c r="K462" s="45" t="s">
        <v>51</v>
      </c>
      <c r="L462" s="73">
        <v>12</v>
      </c>
      <c r="M462" s="69">
        <v>7.8</v>
      </c>
      <c r="N462" s="47">
        <v>161</v>
      </c>
      <c r="O462" s="45" t="s">
        <v>91</v>
      </c>
      <c r="P462" s="47">
        <v>10225</v>
      </c>
      <c r="Q462" s="48">
        <v>23</v>
      </c>
      <c r="R462" s="47">
        <v>10155</v>
      </c>
      <c r="S462" s="45" t="s">
        <v>84</v>
      </c>
      <c r="T462" s="48">
        <v>65</v>
      </c>
      <c r="U462" s="48">
        <v>73</v>
      </c>
      <c r="V462" s="45" t="s">
        <v>249</v>
      </c>
      <c r="W462" s="48">
        <v>59</v>
      </c>
      <c r="X462" s="45" t="s">
        <v>146</v>
      </c>
      <c r="Y462" s="78">
        <f t="shared" si="38"/>
        <v>0.78</v>
      </c>
      <c r="Z462" s="78">
        <f t="shared" si="39"/>
        <v>0</v>
      </c>
      <c r="AA462" s="78">
        <f t="shared" si="40"/>
        <v>1.27</v>
      </c>
      <c r="AB462" s="77">
        <f t="shared" si="41"/>
        <v>120</v>
      </c>
    </row>
    <row r="463" spans="1:28" x14ac:dyDescent="0.3">
      <c r="A463" s="49">
        <v>42101</v>
      </c>
      <c r="B463" s="45" t="s">
        <v>1255</v>
      </c>
      <c r="C463" s="45" t="s">
        <v>1256</v>
      </c>
      <c r="D463" s="45" t="s">
        <v>47</v>
      </c>
      <c r="E463" s="48">
        <v>10</v>
      </c>
      <c r="F463" s="47">
        <v>116</v>
      </c>
      <c r="G463" s="65">
        <v>0</v>
      </c>
      <c r="H463" s="47">
        <v>93</v>
      </c>
      <c r="I463" s="45" t="s">
        <v>100</v>
      </c>
      <c r="J463" s="61">
        <v>13.8</v>
      </c>
      <c r="K463" s="45" t="s">
        <v>167</v>
      </c>
      <c r="L463" s="73">
        <v>10</v>
      </c>
      <c r="M463" s="69">
        <v>6.4</v>
      </c>
      <c r="N463" s="47">
        <v>136</v>
      </c>
      <c r="O463" s="45" t="s">
        <v>345</v>
      </c>
      <c r="P463" s="47">
        <v>10238</v>
      </c>
      <c r="Q463" s="48">
        <v>10</v>
      </c>
      <c r="R463" s="47">
        <v>10200</v>
      </c>
      <c r="S463" s="48">
        <v>24</v>
      </c>
      <c r="T463" s="48">
        <v>69</v>
      </c>
      <c r="U463" s="48">
        <v>80</v>
      </c>
      <c r="V463" s="45" t="s">
        <v>249</v>
      </c>
      <c r="W463" s="48">
        <v>61</v>
      </c>
      <c r="X463" s="45" t="s">
        <v>271</v>
      </c>
      <c r="Y463" s="78">
        <f t="shared" si="38"/>
        <v>0.64</v>
      </c>
      <c r="Z463" s="78">
        <f t="shared" si="39"/>
        <v>0</v>
      </c>
      <c r="AA463" s="78">
        <f t="shared" si="40"/>
        <v>1.3800000000000001</v>
      </c>
      <c r="AB463" s="77">
        <f t="shared" si="41"/>
        <v>100</v>
      </c>
    </row>
    <row r="464" spans="1:28" x14ac:dyDescent="0.3">
      <c r="A464" s="49">
        <v>42102</v>
      </c>
      <c r="B464" s="45" t="s">
        <v>1255</v>
      </c>
      <c r="C464" s="45" t="s">
        <v>1256</v>
      </c>
      <c r="D464" s="45" t="s">
        <v>47</v>
      </c>
      <c r="E464" s="48">
        <v>10</v>
      </c>
      <c r="F464" s="47">
        <v>146</v>
      </c>
      <c r="G464" s="65">
        <v>0</v>
      </c>
      <c r="H464" s="47">
        <v>90</v>
      </c>
      <c r="I464" s="45" t="s">
        <v>318</v>
      </c>
      <c r="J464" s="61">
        <v>20.100000000000001</v>
      </c>
      <c r="K464" s="45" t="s">
        <v>158</v>
      </c>
      <c r="L464" s="73">
        <v>31</v>
      </c>
      <c r="M464" s="69">
        <v>1.4</v>
      </c>
      <c r="N464" s="47">
        <v>56</v>
      </c>
      <c r="O464" s="45" t="s">
        <v>430</v>
      </c>
      <c r="P464" s="47">
        <v>10207</v>
      </c>
      <c r="Q464" s="45" t="s">
        <v>289</v>
      </c>
      <c r="R464" s="47">
        <v>10176</v>
      </c>
      <c r="S464" s="48">
        <v>19</v>
      </c>
      <c r="T464" s="48">
        <v>53</v>
      </c>
      <c r="U464" s="48">
        <v>81</v>
      </c>
      <c r="V464" s="45" t="s">
        <v>318</v>
      </c>
      <c r="W464" s="48">
        <v>32</v>
      </c>
      <c r="X464" s="45" t="s">
        <v>129</v>
      </c>
      <c r="Y464" s="78">
        <f t="shared" si="38"/>
        <v>0.13999999999999999</v>
      </c>
      <c r="Z464" s="78">
        <f t="shared" si="39"/>
        <v>0</v>
      </c>
      <c r="AA464" s="78">
        <f t="shared" si="40"/>
        <v>2.0100000000000002</v>
      </c>
      <c r="AB464" s="77">
        <f t="shared" si="41"/>
        <v>310</v>
      </c>
    </row>
    <row r="465" spans="1:28" x14ac:dyDescent="0.3">
      <c r="A465" s="49">
        <v>42103</v>
      </c>
      <c r="B465" s="45" t="s">
        <v>1255</v>
      </c>
      <c r="C465" s="45" t="s">
        <v>1256</v>
      </c>
      <c r="D465" s="45" t="s">
        <v>47</v>
      </c>
      <c r="E465" s="48">
        <v>10</v>
      </c>
      <c r="F465" s="47">
        <v>139</v>
      </c>
      <c r="G465" s="65">
        <v>3.8</v>
      </c>
      <c r="H465" s="47">
        <v>107</v>
      </c>
      <c r="I465" s="45" t="s">
        <v>111</v>
      </c>
      <c r="J465" s="61">
        <v>17.100000000000001</v>
      </c>
      <c r="K465" s="45" t="s">
        <v>264</v>
      </c>
      <c r="L465" s="73">
        <v>21</v>
      </c>
      <c r="M465" s="69">
        <v>1.7</v>
      </c>
      <c r="N465" s="47">
        <v>50</v>
      </c>
      <c r="O465" s="45" t="s">
        <v>521</v>
      </c>
      <c r="P465" s="47">
        <v>10211</v>
      </c>
      <c r="Q465" s="45" t="s">
        <v>51</v>
      </c>
      <c r="R465" s="47">
        <v>10191</v>
      </c>
      <c r="S465" s="45" t="s">
        <v>1012</v>
      </c>
      <c r="T465" s="48">
        <v>76</v>
      </c>
      <c r="U465" s="48">
        <v>89</v>
      </c>
      <c r="V465" s="45" t="s">
        <v>312</v>
      </c>
      <c r="W465" s="48">
        <v>62</v>
      </c>
      <c r="X465" s="45" t="s">
        <v>226</v>
      </c>
      <c r="Y465" s="78">
        <f t="shared" si="38"/>
        <v>0.16999999999999998</v>
      </c>
      <c r="Z465" s="78">
        <f t="shared" si="39"/>
        <v>0.38</v>
      </c>
      <c r="AA465" s="78">
        <f t="shared" si="40"/>
        <v>1.7100000000000002</v>
      </c>
      <c r="AB465" s="77">
        <f t="shared" si="41"/>
        <v>210</v>
      </c>
    </row>
    <row r="466" spans="1:28" x14ac:dyDescent="0.3">
      <c r="A466" s="49">
        <v>42104</v>
      </c>
      <c r="B466" s="45" t="s">
        <v>1255</v>
      </c>
      <c r="C466" s="45" t="s">
        <v>1256</v>
      </c>
      <c r="D466" s="45" t="s">
        <v>47</v>
      </c>
      <c r="E466" s="48">
        <v>10</v>
      </c>
      <c r="F466" s="47">
        <v>140</v>
      </c>
      <c r="G466" s="65">
        <v>4</v>
      </c>
      <c r="H466" s="47">
        <v>117</v>
      </c>
      <c r="I466" s="45" t="s">
        <v>301</v>
      </c>
      <c r="J466" s="61">
        <v>16.399999999999999</v>
      </c>
      <c r="K466" s="45" t="s">
        <v>113</v>
      </c>
      <c r="L466" s="73">
        <v>31</v>
      </c>
      <c r="M466" s="69">
        <v>0.8</v>
      </c>
      <c r="N466" s="47">
        <v>58</v>
      </c>
      <c r="O466" s="45" t="s">
        <v>388</v>
      </c>
      <c r="P466" s="47">
        <v>10232</v>
      </c>
      <c r="Q466" s="48">
        <v>23</v>
      </c>
      <c r="R466" s="47">
        <v>10183</v>
      </c>
      <c r="S466" s="45" t="s">
        <v>51</v>
      </c>
      <c r="T466" s="48">
        <v>81</v>
      </c>
      <c r="U466" s="48">
        <v>89</v>
      </c>
      <c r="V466" s="45" t="s">
        <v>51</v>
      </c>
      <c r="W466" s="48">
        <v>69</v>
      </c>
      <c r="X466" s="45" t="s">
        <v>158</v>
      </c>
      <c r="Y466" s="78">
        <f t="shared" si="38"/>
        <v>0.08</v>
      </c>
      <c r="Z466" s="78">
        <f t="shared" si="39"/>
        <v>0.4</v>
      </c>
      <c r="AA466" s="78">
        <f t="shared" si="40"/>
        <v>1.64</v>
      </c>
      <c r="AB466" s="77">
        <f t="shared" si="41"/>
        <v>310</v>
      </c>
    </row>
    <row r="467" spans="1:28" x14ac:dyDescent="0.3">
      <c r="A467" s="49">
        <v>42105</v>
      </c>
      <c r="B467" s="45" t="s">
        <v>1255</v>
      </c>
      <c r="C467" s="45" t="s">
        <v>1256</v>
      </c>
      <c r="D467" s="45" t="s">
        <v>47</v>
      </c>
      <c r="E467" s="48">
        <v>10</v>
      </c>
      <c r="F467" s="47">
        <v>134</v>
      </c>
      <c r="G467" s="65">
        <v>0</v>
      </c>
      <c r="H467" s="47">
        <v>104</v>
      </c>
      <c r="I467" s="45" t="s">
        <v>123</v>
      </c>
      <c r="J467" s="61">
        <v>16.3</v>
      </c>
      <c r="K467" s="45" t="s">
        <v>264</v>
      </c>
      <c r="L467" s="73">
        <v>10</v>
      </c>
      <c r="M467" s="69">
        <v>2.5</v>
      </c>
      <c r="N467" s="47">
        <v>67</v>
      </c>
      <c r="O467" s="45" t="s">
        <v>189</v>
      </c>
      <c r="P467" s="47">
        <v>10263</v>
      </c>
      <c r="Q467" s="48">
        <v>11</v>
      </c>
      <c r="R467" s="47">
        <v>10225</v>
      </c>
      <c r="S467" s="45" t="s">
        <v>1012</v>
      </c>
      <c r="T467" s="48">
        <v>81</v>
      </c>
      <c r="U467" s="48">
        <v>87</v>
      </c>
      <c r="V467" s="45" t="s">
        <v>51</v>
      </c>
      <c r="W467" s="48">
        <v>74</v>
      </c>
      <c r="X467" s="45" t="s">
        <v>113</v>
      </c>
      <c r="Y467" s="78">
        <f t="shared" si="38"/>
        <v>0.25</v>
      </c>
      <c r="Z467" s="78">
        <f t="shared" si="39"/>
        <v>0</v>
      </c>
      <c r="AA467" s="78">
        <f t="shared" si="40"/>
        <v>1.6300000000000001</v>
      </c>
      <c r="AB467" s="77">
        <f t="shared" si="41"/>
        <v>100</v>
      </c>
    </row>
    <row r="468" spans="1:28" x14ac:dyDescent="0.3">
      <c r="A468" s="49">
        <v>42106</v>
      </c>
      <c r="B468" s="45" t="s">
        <v>1255</v>
      </c>
      <c r="C468" s="45" t="s">
        <v>1256</v>
      </c>
      <c r="D468" s="45" t="s">
        <v>47</v>
      </c>
      <c r="E468" s="48">
        <v>10</v>
      </c>
      <c r="F468" s="47">
        <v>136</v>
      </c>
      <c r="G468" s="65">
        <v>0</v>
      </c>
      <c r="H468" s="47">
        <v>94</v>
      </c>
      <c r="I468" s="45" t="s">
        <v>120</v>
      </c>
      <c r="J468" s="61">
        <v>17.8</v>
      </c>
      <c r="K468" s="45" t="s">
        <v>146</v>
      </c>
      <c r="L468" s="72" t="s">
        <v>533</v>
      </c>
      <c r="M468" s="69">
        <v>1.9</v>
      </c>
      <c r="N468" s="47">
        <v>42</v>
      </c>
      <c r="O468" s="45" t="s">
        <v>94</v>
      </c>
      <c r="P468" s="47">
        <v>10258</v>
      </c>
      <c r="Q468" s="45" t="s">
        <v>1012</v>
      </c>
      <c r="R468" s="47">
        <v>10219</v>
      </c>
      <c r="S468" s="48">
        <v>18</v>
      </c>
      <c r="T468" s="48">
        <v>79</v>
      </c>
      <c r="U468" s="48">
        <v>89</v>
      </c>
      <c r="V468" s="45" t="s">
        <v>51</v>
      </c>
      <c r="W468" s="48">
        <v>68</v>
      </c>
      <c r="X468" s="45" t="s">
        <v>50</v>
      </c>
      <c r="Y468" s="78">
        <f t="shared" si="38"/>
        <v>0.19</v>
      </c>
      <c r="Z468" s="78">
        <f t="shared" si="39"/>
        <v>0</v>
      </c>
      <c r="AA468" s="78">
        <f t="shared" si="40"/>
        <v>1.78</v>
      </c>
      <c r="AB468" s="77">
        <f t="shared" si="41"/>
        <v>70</v>
      </c>
    </row>
    <row r="469" spans="1:28" x14ac:dyDescent="0.3">
      <c r="A469" s="49">
        <v>42107</v>
      </c>
      <c r="B469" s="45" t="s">
        <v>1255</v>
      </c>
      <c r="C469" s="45" t="s">
        <v>1256</v>
      </c>
      <c r="D469" s="45" t="s">
        <v>47</v>
      </c>
      <c r="E469" s="48">
        <v>10</v>
      </c>
      <c r="F469" s="47">
        <v>151</v>
      </c>
      <c r="G469" s="65">
        <v>0</v>
      </c>
      <c r="H469" s="47">
        <v>110</v>
      </c>
      <c r="I469" s="45" t="s">
        <v>123</v>
      </c>
      <c r="J469" s="61">
        <v>19.2</v>
      </c>
      <c r="K469" s="45" t="s">
        <v>213</v>
      </c>
      <c r="L469" s="73">
        <v>10</v>
      </c>
      <c r="M469" s="69">
        <v>2.2000000000000002</v>
      </c>
      <c r="N469" s="47">
        <v>86</v>
      </c>
      <c r="O469" s="45" t="s">
        <v>747</v>
      </c>
      <c r="P469" s="47">
        <v>10253</v>
      </c>
      <c r="Q469" s="48">
        <v>10</v>
      </c>
      <c r="R469" s="47">
        <v>10214</v>
      </c>
      <c r="S469" s="48">
        <v>24</v>
      </c>
      <c r="T469" s="48">
        <v>75</v>
      </c>
      <c r="U469" s="48">
        <v>87</v>
      </c>
      <c r="V469" s="45" t="s">
        <v>51</v>
      </c>
      <c r="W469" s="48">
        <v>61</v>
      </c>
      <c r="X469" s="45" t="s">
        <v>433</v>
      </c>
      <c r="Y469" s="78">
        <f t="shared" si="38"/>
        <v>0.22000000000000003</v>
      </c>
      <c r="Z469" s="78">
        <f t="shared" si="39"/>
        <v>0</v>
      </c>
      <c r="AA469" s="78">
        <f t="shared" si="40"/>
        <v>1.92</v>
      </c>
      <c r="AB469" s="77">
        <f t="shared" si="41"/>
        <v>100</v>
      </c>
    </row>
    <row r="470" spans="1:28" x14ac:dyDescent="0.3">
      <c r="A470" s="49">
        <v>42108</v>
      </c>
      <c r="B470" s="45" t="s">
        <v>1255</v>
      </c>
      <c r="C470" s="45" t="s">
        <v>1256</v>
      </c>
      <c r="D470" s="45" t="s">
        <v>47</v>
      </c>
      <c r="E470" s="48">
        <v>10</v>
      </c>
      <c r="F470" s="47">
        <v>180</v>
      </c>
      <c r="G470" s="65">
        <v>0</v>
      </c>
      <c r="H470" s="47">
        <v>137</v>
      </c>
      <c r="I470" s="45"/>
      <c r="J470" s="61">
        <v>22.2</v>
      </c>
      <c r="K470" s="45" t="s">
        <v>142</v>
      </c>
      <c r="L470" s="73">
        <v>12</v>
      </c>
      <c r="M470" s="69">
        <v>1.9</v>
      </c>
      <c r="N470" s="47">
        <v>103</v>
      </c>
      <c r="O470" s="45" t="s">
        <v>235</v>
      </c>
      <c r="P470" s="47">
        <v>10214</v>
      </c>
      <c r="Q470" s="45" t="s">
        <v>1012</v>
      </c>
      <c r="R470" s="47">
        <v>10118</v>
      </c>
      <c r="S470" s="48">
        <v>24</v>
      </c>
      <c r="T470" s="48">
        <v>57</v>
      </c>
      <c r="U470" s="48">
        <v>77</v>
      </c>
      <c r="V470" s="45" t="s">
        <v>80</v>
      </c>
      <c r="W470" s="48">
        <v>33</v>
      </c>
      <c r="X470" s="45" t="s">
        <v>142</v>
      </c>
      <c r="Y470" s="78">
        <f t="shared" si="38"/>
        <v>0.19</v>
      </c>
      <c r="Z470" s="78">
        <f t="shared" si="39"/>
        <v>0</v>
      </c>
      <c r="AA470" s="78">
        <f t="shared" si="40"/>
        <v>2.2199999999999998</v>
      </c>
      <c r="AB470" s="77">
        <f t="shared" si="41"/>
        <v>120</v>
      </c>
    </row>
    <row r="471" spans="1:28" x14ac:dyDescent="0.3">
      <c r="A471" s="49">
        <v>42109</v>
      </c>
      <c r="B471" s="45" t="s">
        <v>1255</v>
      </c>
      <c r="C471" s="45" t="s">
        <v>1256</v>
      </c>
      <c r="D471" s="45" t="s">
        <v>47</v>
      </c>
      <c r="E471" s="48">
        <v>10</v>
      </c>
      <c r="F471" s="47">
        <v>174</v>
      </c>
      <c r="G471" s="65">
        <v>0</v>
      </c>
      <c r="H471" s="47">
        <v>125</v>
      </c>
      <c r="I471" s="45" t="s">
        <v>100</v>
      </c>
      <c r="J471" s="61">
        <v>22.4</v>
      </c>
      <c r="K471" s="45" t="s">
        <v>81</v>
      </c>
      <c r="L471" s="72" t="s">
        <v>289</v>
      </c>
      <c r="M471" s="69">
        <v>1.9</v>
      </c>
      <c r="N471" s="47">
        <v>78</v>
      </c>
      <c r="O471" s="45" t="s">
        <v>342</v>
      </c>
      <c r="P471" s="47">
        <v>10133</v>
      </c>
      <c r="Q471" s="48">
        <v>21</v>
      </c>
      <c r="R471" s="47">
        <v>10099</v>
      </c>
      <c r="S471" s="45" t="s">
        <v>102</v>
      </c>
      <c r="T471" s="48">
        <v>55</v>
      </c>
      <c r="U471" s="48">
        <v>79</v>
      </c>
      <c r="V471" s="45" t="s">
        <v>108</v>
      </c>
      <c r="W471" s="48">
        <v>36</v>
      </c>
      <c r="X471" s="45" t="s">
        <v>81</v>
      </c>
      <c r="Y471" s="78">
        <f t="shared" si="38"/>
        <v>0.19</v>
      </c>
      <c r="Z471" s="78">
        <f t="shared" si="39"/>
        <v>0</v>
      </c>
      <c r="AA471" s="78">
        <f t="shared" si="40"/>
        <v>2.2399999999999998</v>
      </c>
      <c r="AB471" s="77">
        <f t="shared" si="41"/>
        <v>90</v>
      </c>
    </row>
    <row r="472" spans="1:28" x14ac:dyDescent="0.3">
      <c r="A472" s="49">
        <v>42110</v>
      </c>
      <c r="B472" s="45" t="s">
        <v>1255</v>
      </c>
      <c r="C472" s="45" t="s">
        <v>1256</v>
      </c>
      <c r="D472" s="45" t="s">
        <v>47</v>
      </c>
      <c r="E472" s="48">
        <v>10</v>
      </c>
      <c r="F472" s="47">
        <v>147</v>
      </c>
      <c r="G472" s="65">
        <v>14</v>
      </c>
      <c r="H472" s="47">
        <v>115</v>
      </c>
      <c r="I472" s="45" t="s">
        <v>75</v>
      </c>
      <c r="J472" s="61">
        <v>17.899999999999999</v>
      </c>
      <c r="K472" s="45" t="s">
        <v>179</v>
      </c>
      <c r="L472" s="73">
        <v>33</v>
      </c>
      <c r="M472" s="69">
        <v>1.9</v>
      </c>
      <c r="N472" s="47">
        <v>78</v>
      </c>
      <c r="O472" s="45" t="s">
        <v>933</v>
      </c>
      <c r="P472" s="47">
        <v>10163</v>
      </c>
      <c r="Q472" s="48">
        <v>23</v>
      </c>
      <c r="R472" s="47">
        <v>10110</v>
      </c>
      <c r="S472" s="45" t="s">
        <v>116</v>
      </c>
      <c r="T472" s="48">
        <v>78</v>
      </c>
      <c r="U472" s="48">
        <v>87</v>
      </c>
      <c r="V472" s="45" t="s">
        <v>235</v>
      </c>
      <c r="W472" s="48">
        <v>71</v>
      </c>
      <c r="X472" s="45" t="s">
        <v>179</v>
      </c>
      <c r="Y472" s="78">
        <f t="shared" si="38"/>
        <v>0.19</v>
      </c>
      <c r="Z472" s="78">
        <f t="shared" si="39"/>
        <v>1.4</v>
      </c>
      <c r="AA472" s="78">
        <f t="shared" si="40"/>
        <v>1.7899999999999998</v>
      </c>
      <c r="AB472" s="77">
        <f t="shared" si="41"/>
        <v>330</v>
      </c>
    </row>
    <row r="473" spans="1:28" x14ac:dyDescent="0.3">
      <c r="A473" s="49">
        <v>42111</v>
      </c>
      <c r="B473" s="45" t="s">
        <v>1255</v>
      </c>
      <c r="C473" s="45" t="s">
        <v>1256</v>
      </c>
      <c r="D473" s="45" t="s">
        <v>47</v>
      </c>
      <c r="E473" s="48">
        <v>10</v>
      </c>
      <c r="F473" s="47">
        <v>140</v>
      </c>
      <c r="G473" s="65">
        <v>0.8</v>
      </c>
      <c r="H473" s="47">
        <v>125</v>
      </c>
      <c r="I473" s="45" t="s">
        <v>51</v>
      </c>
      <c r="J473" s="61">
        <v>15.5</v>
      </c>
      <c r="K473" s="45" t="s">
        <v>81</v>
      </c>
      <c r="L473" s="72" t="s">
        <v>289</v>
      </c>
      <c r="M473" s="69">
        <v>2.5</v>
      </c>
      <c r="N473" s="47">
        <v>100</v>
      </c>
      <c r="O473" s="45" t="s">
        <v>225</v>
      </c>
      <c r="P473" s="47">
        <v>10182</v>
      </c>
      <c r="Q473" s="48">
        <v>11</v>
      </c>
      <c r="R473" s="47">
        <v>10144</v>
      </c>
      <c r="S473" s="48">
        <v>22</v>
      </c>
      <c r="T473" s="48">
        <v>86</v>
      </c>
      <c r="U473" s="48">
        <v>91</v>
      </c>
      <c r="V473" s="45" t="s">
        <v>644</v>
      </c>
      <c r="W473" s="48">
        <v>82</v>
      </c>
      <c r="X473" s="45" t="s">
        <v>135</v>
      </c>
      <c r="Y473" s="78">
        <f t="shared" si="38"/>
        <v>0.25</v>
      </c>
      <c r="Z473" s="78">
        <f t="shared" si="39"/>
        <v>0.08</v>
      </c>
      <c r="AA473" s="78">
        <f t="shared" si="40"/>
        <v>1.55</v>
      </c>
      <c r="AB473" s="77">
        <f t="shared" si="41"/>
        <v>90</v>
      </c>
    </row>
    <row r="474" spans="1:28" x14ac:dyDescent="0.3">
      <c r="A474" s="49">
        <v>42112</v>
      </c>
      <c r="B474" s="45" t="s">
        <v>1255</v>
      </c>
      <c r="C474" s="45" t="s">
        <v>1256</v>
      </c>
      <c r="D474" s="45" t="s">
        <v>47</v>
      </c>
      <c r="E474" s="48">
        <v>10</v>
      </c>
      <c r="F474" s="47">
        <v>128</v>
      </c>
      <c r="G474" s="65">
        <v>2</v>
      </c>
      <c r="H474" s="47">
        <v>100</v>
      </c>
      <c r="I474" s="45" t="s">
        <v>142</v>
      </c>
      <c r="J474" s="61">
        <v>15.6</v>
      </c>
      <c r="K474" s="45" t="s">
        <v>215</v>
      </c>
      <c r="L474" s="73">
        <v>32</v>
      </c>
      <c r="M474" s="69">
        <v>2.8</v>
      </c>
      <c r="N474" s="47">
        <v>94</v>
      </c>
      <c r="O474" s="45" t="s">
        <v>277</v>
      </c>
      <c r="P474" s="47">
        <v>10155</v>
      </c>
      <c r="Q474" s="48">
        <v>24</v>
      </c>
      <c r="R474" s="47">
        <v>10113</v>
      </c>
      <c r="S474" s="45" t="s">
        <v>132</v>
      </c>
      <c r="T474" s="48">
        <v>76</v>
      </c>
      <c r="U474" s="48">
        <v>88</v>
      </c>
      <c r="V474" s="45" t="s">
        <v>51</v>
      </c>
      <c r="W474" s="48">
        <v>67</v>
      </c>
      <c r="X474" s="45" t="s">
        <v>264</v>
      </c>
      <c r="Y474" s="78">
        <f t="shared" si="38"/>
        <v>0.27999999999999997</v>
      </c>
      <c r="Z474" s="78">
        <f t="shared" si="39"/>
        <v>0.2</v>
      </c>
      <c r="AA474" s="78">
        <f t="shared" si="40"/>
        <v>1.56</v>
      </c>
      <c r="AB474" s="77">
        <f t="shared" si="41"/>
        <v>320</v>
      </c>
    </row>
    <row r="475" spans="1:28" x14ac:dyDescent="0.3">
      <c r="A475" s="49">
        <v>42113</v>
      </c>
      <c r="B475" s="45" t="s">
        <v>1255</v>
      </c>
      <c r="C475" s="45" t="s">
        <v>1256</v>
      </c>
      <c r="D475" s="45" t="s">
        <v>47</v>
      </c>
      <c r="E475" s="48">
        <v>10</v>
      </c>
      <c r="F475" s="47">
        <v>120</v>
      </c>
      <c r="G475" s="65">
        <v>0.2</v>
      </c>
      <c r="H475" s="47">
        <v>87</v>
      </c>
      <c r="I475" s="45" t="s">
        <v>75</v>
      </c>
      <c r="J475" s="61">
        <v>15.4</v>
      </c>
      <c r="K475" s="45" t="s">
        <v>135</v>
      </c>
      <c r="L475" s="73">
        <v>30</v>
      </c>
      <c r="M475" s="69">
        <v>3.3</v>
      </c>
      <c r="N475" s="47">
        <v>125</v>
      </c>
      <c r="O475" s="45" t="s">
        <v>129</v>
      </c>
      <c r="P475" s="47">
        <v>10192</v>
      </c>
      <c r="Q475" s="48">
        <v>24</v>
      </c>
      <c r="R475" s="47">
        <v>10140</v>
      </c>
      <c r="S475" s="45" t="s">
        <v>218</v>
      </c>
      <c r="T475" s="48">
        <v>72</v>
      </c>
      <c r="U475" s="48">
        <v>84</v>
      </c>
      <c r="V475" s="45" t="s">
        <v>51</v>
      </c>
      <c r="W475" s="48">
        <v>62</v>
      </c>
      <c r="X475" s="45" t="s">
        <v>209</v>
      </c>
      <c r="Y475" s="78">
        <f t="shared" si="38"/>
        <v>0.32999999999999996</v>
      </c>
      <c r="Z475" s="78">
        <f t="shared" si="39"/>
        <v>0.02</v>
      </c>
      <c r="AA475" s="78">
        <f t="shared" si="40"/>
        <v>1.54</v>
      </c>
      <c r="AB475" s="77">
        <f t="shared" si="41"/>
        <v>300</v>
      </c>
    </row>
    <row r="476" spans="1:28" x14ac:dyDescent="0.3">
      <c r="A476" s="49">
        <v>42114</v>
      </c>
      <c r="B476" s="45" t="s">
        <v>1255</v>
      </c>
      <c r="C476" s="45" t="s">
        <v>1256</v>
      </c>
      <c r="D476" s="45" t="s">
        <v>47</v>
      </c>
      <c r="E476" s="48">
        <v>10</v>
      </c>
      <c r="F476" s="47">
        <v>130</v>
      </c>
      <c r="G476" s="65">
        <v>0</v>
      </c>
      <c r="H476" s="47">
        <v>86</v>
      </c>
      <c r="I476" s="45" t="s">
        <v>644</v>
      </c>
      <c r="J476" s="61">
        <v>17.3</v>
      </c>
      <c r="K476" s="45" t="s">
        <v>158</v>
      </c>
      <c r="L476" s="73">
        <v>12</v>
      </c>
      <c r="M476" s="69">
        <v>2.5</v>
      </c>
      <c r="N476" s="47">
        <v>81</v>
      </c>
      <c r="O476" s="45" t="s">
        <v>355</v>
      </c>
      <c r="P476" s="47">
        <v>10219</v>
      </c>
      <c r="Q476" s="48">
        <v>11</v>
      </c>
      <c r="R476" s="47">
        <v>10187</v>
      </c>
      <c r="S476" s="45" t="s">
        <v>116</v>
      </c>
      <c r="T476" s="48">
        <v>76</v>
      </c>
      <c r="U476" s="48">
        <v>85</v>
      </c>
      <c r="V476" s="45" t="s">
        <v>51</v>
      </c>
      <c r="W476" s="48">
        <v>68</v>
      </c>
      <c r="X476" s="45" t="s">
        <v>52</v>
      </c>
      <c r="Y476" s="78">
        <f t="shared" si="38"/>
        <v>0.25</v>
      </c>
      <c r="Z476" s="78">
        <f t="shared" si="39"/>
        <v>0</v>
      </c>
      <c r="AA476" s="78">
        <f t="shared" si="40"/>
        <v>1.73</v>
      </c>
      <c r="AB476" s="77">
        <f t="shared" si="41"/>
        <v>120</v>
      </c>
    </row>
    <row r="477" spans="1:28" x14ac:dyDescent="0.3">
      <c r="A477" s="49">
        <v>42115</v>
      </c>
      <c r="B477" s="45" t="s">
        <v>1255</v>
      </c>
      <c r="C477" s="45" t="s">
        <v>1256</v>
      </c>
      <c r="D477" s="45" t="s">
        <v>47</v>
      </c>
      <c r="E477" s="48">
        <v>10</v>
      </c>
      <c r="F477" s="47">
        <v>140</v>
      </c>
      <c r="G477" s="65">
        <v>0</v>
      </c>
      <c r="H477" s="47">
        <v>93</v>
      </c>
      <c r="I477" s="45" t="s">
        <v>123</v>
      </c>
      <c r="J477" s="61">
        <v>18.7</v>
      </c>
      <c r="K477" s="45" t="s">
        <v>64</v>
      </c>
      <c r="L477" s="73">
        <v>11</v>
      </c>
      <c r="M477" s="69">
        <v>3.1</v>
      </c>
      <c r="N477" s="47">
        <v>111</v>
      </c>
      <c r="O477" s="45" t="s">
        <v>55</v>
      </c>
      <c r="P477" s="47">
        <v>10210</v>
      </c>
      <c r="Q477" s="45" t="s">
        <v>1012</v>
      </c>
      <c r="R477" s="47">
        <v>10147</v>
      </c>
      <c r="S477" s="48">
        <v>24</v>
      </c>
      <c r="T477" s="48">
        <v>79</v>
      </c>
      <c r="U477" s="48">
        <v>89</v>
      </c>
      <c r="V477" s="45" t="s">
        <v>123</v>
      </c>
      <c r="W477" s="48">
        <v>66</v>
      </c>
      <c r="X477" s="45" t="s">
        <v>64</v>
      </c>
      <c r="Y477" s="78">
        <f t="shared" si="38"/>
        <v>0.31</v>
      </c>
      <c r="Z477" s="78">
        <f t="shared" si="39"/>
        <v>0</v>
      </c>
      <c r="AA477" s="78">
        <f t="shared" si="40"/>
        <v>1.8699999999999999</v>
      </c>
      <c r="AB477" s="77">
        <f t="shared" si="41"/>
        <v>110</v>
      </c>
    </row>
    <row r="478" spans="1:28" x14ac:dyDescent="0.3">
      <c r="A478" s="49">
        <v>42116</v>
      </c>
      <c r="B478" s="45" t="s">
        <v>1255</v>
      </c>
      <c r="C478" s="45" t="s">
        <v>1256</v>
      </c>
      <c r="D478" s="45" t="s">
        <v>47</v>
      </c>
      <c r="E478" s="48">
        <v>10</v>
      </c>
      <c r="F478" s="47">
        <v>154</v>
      </c>
      <c r="G478" s="65">
        <v>9</v>
      </c>
      <c r="H478" s="47">
        <v>125</v>
      </c>
      <c r="I478" s="45" t="s">
        <v>123</v>
      </c>
      <c r="J478" s="61">
        <v>18.399999999999999</v>
      </c>
      <c r="K478" s="45" t="s">
        <v>179</v>
      </c>
      <c r="L478" s="73">
        <v>28</v>
      </c>
      <c r="M478" s="69">
        <v>2.8</v>
      </c>
      <c r="N478" s="47">
        <v>89</v>
      </c>
      <c r="O478" s="45" t="s">
        <v>179</v>
      </c>
      <c r="P478" s="47">
        <v>10208</v>
      </c>
      <c r="Q478" s="48">
        <v>23</v>
      </c>
      <c r="R478" s="47">
        <v>10131</v>
      </c>
      <c r="S478" s="45" t="s">
        <v>102</v>
      </c>
      <c r="T478" s="48">
        <v>79</v>
      </c>
      <c r="U478" s="48">
        <v>87</v>
      </c>
      <c r="V478" s="45" t="s">
        <v>51</v>
      </c>
      <c r="W478" s="48">
        <v>65</v>
      </c>
      <c r="X478" s="45" t="s">
        <v>117</v>
      </c>
      <c r="Y478" s="78">
        <f t="shared" si="38"/>
        <v>0.27999999999999997</v>
      </c>
      <c r="Z478" s="78">
        <f t="shared" si="39"/>
        <v>0.9</v>
      </c>
      <c r="AA478" s="78">
        <f t="shared" si="40"/>
        <v>1.8399999999999999</v>
      </c>
      <c r="AB478" s="77">
        <f t="shared" si="41"/>
        <v>280</v>
      </c>
    </row>
    <row r="479" spans="1:28" x14ac:dyDescent="0.3">
      <c r="A479" s="49">
        <v>42117</v>
      </c>
      <c r="B479" s="45" t="s">
        <v>1255</v>
      </c>
      <c r="C479" s="45" t="s">
        <v>1256</v>
      </c>
      <c r="D479" s="45" t="s">
        <v>47</v>
      </c>
      <c r="E479" s="48">
        <v>10</v>
      </c>
      <c r="F479" s="47">
        <v>140</v>
      </c>
      <c r="G479" s="65">
        <v>0</v>
      </c>
      <c r="H479" s="47">
        <v>114</v>
      </c>
      <c r="I479" s="45" t="s">
        <v>100</v>
      </c>
      <c r="J479" s="61">
        <v>16.600000000000001</v>
      </c>
      <c r="K479" s="45" t="s">
        <v>188</v>
      </c>
      <c r="L479" s="73">
        <v>10</v>
      </c>
      <c r="M479" s="69">
        <v>3.6</v>
      </c>
      <c r="N479" s="47">
        <v>94</v>
      </c>
      <c r="O479" s="45" t="s">
        <v>94</v>
      </c>
      <c r="P479" s="47">
        <v>10204</v>
      </c>
      <c r="Q479" s="45" t="s">
        <v>1012</v>
      </c>
      <c r="R479" s="47">
        <v>10152</v>
      </c>
      <c r="S479" s="48">
        <v>24</v>
      </c>
      <c r="T479" s="48">
        <v>79</v>
      </c>
      <c r="U479" s="48">
        <v>88</v>
      </c>
      <c r="V479" s="45" t="s">
        <v>51</v>
      </c>
      <c r="W479" s="48">
        <v>71</v>
      </c>
      <c r="X479" s="45" t="s">
        <v>113</v>
      </c>
      <c r="Y479" s="78">
        <f t="shared" si="38"/>
        <v>0.36</v>
      </c>
      <c r="Z479" s="78">
        <f t="shared" si="39"/>
        <v>0</v>
      </c>
      <c r="AA479" s="78">
        <f t="shared" si="40"/>
        <v>1.6600000000000001</v>
      </c>
      <c r="AB479" s="77">
        <f t="shared" si="41"/>
        <v>100</v>
      </c>
    </row>
    <row r="480" spans="1:28" x14ac:dyDescent="0.3">
      <c r="A480" s="49">
        <v>42118</v>
      </c>
      <c r="B480" s="45" t="s">
        <v>1255</v>
      </c>
      <c r="C480" s="45" t="s">
        <v>1256</v>
      </c>
      <c r="D480" s="45" t="s">
        <v>47</v>
      </c>
      <c r="E480" s="48">
        <v>10</v>
      </c>
      <c r="F480" s="47">
        <v>137</v>
      </c>
      <c r="G480" s="65">
        <v>0.6</v>
      </c>
      <c r="H480" s="47">
        <v>111</v>
      </c>
      <c r="I480" s="45" t="s">
        <v>85</v>
      </c>
      <c r="J480" s="61">
        <v>16.3</v>
      </c>
      <c r="K480" s="45" t="s">
        <v>94</v>
      </c>
      <c r="L480" s="73">
        <v>29</v>
      </c>
      <c r="M480" s="69">
        <v>1.7</v>
      </c>
      <c r="N480" s="47">
        <v>83</v>
      </c>
      <c r="O480" s="45" t="s">
        <v>117</v>
      </c>
      <c r="P480" s="47">
        <v>10152</v>
      </c>
      <c r="Q480" s="45" t="s">
        <v>1012</v>
      </c>
      <c r="R480" s="47">
        <v>10110</v>
      </c>
      <c r="S480" s="48">
        <v>19</v>
      </c>
      <c r="T480" s="48">
        <v>82</v>
      </c>
      <c r="U480" s="48">
        <v>88</v>
      </c>
      <c r="V480" s="45" t="s">
        <v>51</v>
      </c>
      <c r="W480" s="48">
        <v>75</v>
      </c>
      <c r="X480" s="45" t="s">
        <v>51</v>
      </c>
      <c r="Y480" s="78">
        <f t="shared" si="38"/>
        <v>0.16999999999999998</v>
      </c>
      <c r="Z480" s="78">
        <f t="shared" si="39"/>
        <v>0.06</v>
      </c>
      <c r="AA480" s="78">
        <f t="shared" si="40"/>
        <v>1.6300000000000001</v>
      </c>
      <c r="AB480" s="77">
        <f t="shared" si="41"/>
        <v>290</v>
      </c>
    </row>
    <row r="481" spans="1:28" x14ac:dyDescent="0.3">
      <c r="A481" s="49">
        <v>42119</v>
      </c>
      <c r="B481" s="45" t="s">
        <v>1255</v>
      </c>
      <c r="C481" s="45" t="s">
        <v>1256</v>
      </c>
      <c r="D481" s="45" t="s">
        <v>47</v>
      </c>
      <c r="E481" s="48">
        <v>10</v>
      </c>
      <c r="F481" s="47">
        <v>156</v>
      </c>
      <c r="G481" s="65">
        <v>0.8</v>
      </c>
      <c r="H481" s="47">
        <v>122</v>
      </c>
      <c r="I481" s="45" t="s">
        <v>123</v>
      </c>
      <c r="J481" s="61">
        <v>18.899999999999999</v>
      </c>
      <c r="K481" s="45" t="s">
        <v>61</v>
      </c>
      <c r="L481" s="73">
        <v>30</v>
      </c>
      <c r="M481" s="69">
        <v>0.8</v>
      </c>
      <c r="N481" s="47">
        <v>97</v>
      </c>
      <c r="O481" s="45" t="s">
        <v>355</v>
      </c>
      <c r="P481" s="47">
        <v>10113</v>
      </c>
      <c r="Q481" s="45" t="s">
        <v>1012</v>
      </c>
      <c r="R481" s="47">
        <v>10067</v>
      </c>
      <c r="S481" s="48">
        <v>24</v>
      </c>
      <c r="T481" s="48">
        <v>82</v>
      </c>
      <c r="U481" s="48">
        <v>89</v>
      </c>
      <c r="V481" s="45" t="s">
        <v>51</v>
      </c>
      <c r="W481" s="48">
        <v>72</v>
      </c>
      <c r="X481" s="45" t="s">
        <v>64</v>
      </c>
      <c r="Y481" s="78">
        <f t="shared" si="38"/>
        <v>0.08</v>
      </c>
      <c r="Z481" s="78">
        <f t="shared" si="39"/>
        <v>0.08</v>
      </c>
      <c r="AA481" s="78">
        <f t="shared" si="40"/>
        <v>1.89</v>
      </c>
      <c r="AB481" s="77">
        <f t="shared" si="41"/>
        <v>300</v>
      </c>
    </row>
    <row r="482" spans="1:28" x14ac:dyDescent="0.3">
      <c r="A482" s="49">
        <v>42120</v>
      </c>
      <c r="B482" s="45" t="s">
        <v>1255</v>
      </c>
      <c r="C482" s="45" t="s">
        <v>1256</v>
      </c>
      <c r="D482" s="45" t="s">
        <v>47</v>
      </c>
      <c r="E482" s="48">
        <v>10</v>
      </c>
      <c r="F482" s="47">
        <v>150</v>
      </c>
      <c r="G482" s="65">
        <v>5.4</v>
      </c>
      <c r="H482" s="47">
        <v>126</v>
      </c>
      <c r="I482" s="45" t="s">
        <v>312</v>
      </c>
      <c r="J482" s="61">
        <v>17.5</v>
      </c>
      <c r="K482" s="45" t="s">
        <v>226</v>
      </c>
      <c r="L482" s="73">
        <v>29</v>
      </c>
      <c r="M482" s="69">
        <v>1.9</v>
      </c>
      <c r="N482" s="47">
        <v>69</v>
      </c>
      <c r="O482" s="45" t="s">
        <v>100</v>
      </c>
      <c r="P482" s="47">
        <v>10085</v>
      </c>
      <c r="Q482" s="48">
        <v>24</v>
      </c>
      <c r="R482" s="47">
        <v>10034</v>
      </c>
      <c r="S482" s="45" t="s">
        <v>102</v>
      </c>
      <c r="T482" s="48">
        <v>79</v>
      </c>
      <c r="U482" s="48">
        <v>88</v>
      </c>
      <c r="V482" s="45" t="s">
        <v>51</v>
      </c>
      <c r="W482" s="48">
        <v>65</v>
      </c>
      <c r="X482" s="45" t="s">
        <v>215</v>
      </c>
      <c r="Y482" s="78">
        <f t="shared" si="38"/>
        <v>0.19</v>
      </c>
      <c r="Z482" s="78">
        <f t="shared" si="39"/>
        <v>0.54</v>
      </c>
      <c r="AA482" s="78">
        <f t="shared" si="40"/>
        <v>1.75</v>
      </c>
      <c r="AB482" s="77">
        <f t="shared" si="41"/>
        <v>290</v>
      </c>
    </row>
    <row r="483" spans="1:28" x14ac:dyDescent="0.3">
      <c r="A483" s="49">
        <v>42121</v>
      </c>
      <c r="B483" s="45" t="s">
        <v>1255</v>
      </c>
      <c r="C483" s="45" t="s">
        <v>1256</v>
      </c>
      <c r="D483" s="45" t="s">
        <v>47</v>
      </c>
      <c r="E483" s="48">
        <v>10</v>
      </c>
      <c r="F483" s="47">
        <v>142</v>
      </c>
      <c r="G483" s="65">
        <v>4.4000000000000004</v>
      </c>
      <c r="H483" s="47">
        <v>119</v>
      </c>
      <c r="I483" s="45" t="s">
        <v>155</v>
      </c>
      <c r="J483" s="61">
        <v>16.399999999999999</v>
      </c>
      <c r="K483" s="45" t="s">
        <v>277</v>
      </c>
      <c r="L483" s="73">
        <v>30</v>
      </c>
      <c r="M483" s="69">
        <v>3.1</v>
      </c>
      <c r="N483" s="47">
        <v>150</v>
      </c>
      <c r="O483" s="45" t="s">
        <v>209</v>
      </c>
      <c r="P483" s="47">
        <v>10208</v>
      </c>
      <c r="Q483" s="48">
        <v>24</v>
      </c>
      <c r="R483" s="47">
        <v>10083</v>
      </c>
      <c r="S483" s="45" t="s">
        <v>263</v>
      </c>
      <c r="T483" s="48">
        <v>80</v>
      </c>
      <c r="U483" s="48">
        <v>88</v>
      </c>
      <c r="V483" s="45" t="s">
        <v>158</v>
      </c>
      <c r="W483" s="48">
        <v>64</v>
      </c>
      <c r="X483" s="45" t="s">
        <v>171</v>
      </c>
      <c r="Y483" s="78">
        <f t="shared" si="38"/>
        <v>0.31</v>
      </c>
      <c r="Z483" s="78">
        <f t="shared" si="39"/>
        <v>0.44000000000000006</v>
      </c>
      <c r="AA483" s="78">
        <f t="shared" si="40"/>
        <v>1.64</v>
      </c>
      <c r="AB483" s="77">
        <f t="shared" si="41"/>
        <v>300</v>
      </c>
    </row>
    <row r="484" spans="1:28" x14ac:dyDescent="0.3">
      <c r="A484" s="49">
        <v>42122</v>
      </c>
      <c r="B484" s="45" t="s">
        <v>1255</v>
      </c>
      <c r="C484" s="45" t="s">
        <v>1256</v>
      </c>
      <c r="D484" s="45" t="s">
        <v>47</v>
      </c>
      <c r="E484" s="48">
        <v>10</v>
      </c>
      <c r="F484" s="47">
        <v>134</v>
      </c>
      <c r="G484" s="65">
        <v>1.4</v>
      </c>
      <c r="H484" s="47">
        <v>110</v>
      </c>
      <c r="I484" s="45" t="s">
        <v>537</v>
      </c>
      <c r="J484" s="61">
        <v>15.8</v>
      </c>
      <c r="K484" s="45" t="s">
        <v>91</v>
      </c>
      <c r="L484" s="72" t="s">
        <v>289</v>
      </c>
      <c r="M484" s="69">
        <v>4.2</v>
      </c>
      <c r="N484" s="47">
        <v>111</v>
      </c>
      <c r="O484" s="45" t="s">
        <v>747</v>
      </c>
      <c r="P484" s="47">
        <v>10221</v>
      </c>
      <c r="Q484" s="45" t="s">
        <v>51</v>
      </c>
      <c r="R484" s="47">
        <v>10178</v>
      </c>
      <c r="S484" s="48">
        <v>23</v>
      </c>
      <c r="T484" s="48">
        <v>64</v>
      </c>
      <c r="U484" s="48">
        <v>76</v>
      </c>
      <c r="V484" s="45" t="s">
        <v>404</v>
      </c>
      <c r="W484" s="48">
        <v>57</v>
      </c>
      <c r="X484" s="45" t="s">
        <v>51</v>
      </c>
      <c r="Y484" s="78">
        <f t="shared" si="38"/>
        <v>0.42000000000000004</v>
      </c>
      <c r="Z484" s="78">
        <f t="shared" si="39"/>
        <v>0.13999999999999999</v>
      </c>
      <c r="AA484" s="78">
        <f t="shared" si="40"/>
        <v>1.58</v>
      </c>
      <c r="AB484" s="77">
        <f t="shared" si="41"/>
        <v>90</v>
      </c>
    </row>
    <row r="485" spans="1:28" x14ac:dyDescent="0.3">
      <c r="A485" s="49">
        <v>42123</v>
      </c>
      <c r="B485" s="45" t="s">
        <v>1255</v>
      </c>
      <c r="C485" s="45" t="s">
        <v>1256</v>
      </c>
      <c r="D485" s="45" t="s">
        <v>47</v>
      </c>
      <c r="E485" s="48">
        <v>10</v>
      </c>
      <c r="F485" s="47">
        <v>125</v>
      </c>
      <c r="G485" s="65">
        <v>0</v>
      </c>
      <c r="H485" s="47">
        <v>103</v>
      </c>
      <c r="I485" s="45" t="s">
        <v>88</v>
      </c>
      <c r="J485" s="61">
        <v>14.7</v>
      </c>
      <c r="K485" s="45" t="s">
        <v>167</v>
      </c>
      <c r="L485" s="73">
        <v>31</v>
      </c>
      <c r="M485" s="69">
        <v>1.9</v>
      </c>
      <c r="N485" s="47">
        <v>86</v>
      </c>
      <c r="O485" s="45" t="s">
        <v>188</v>
      </c>
      <c r="P485" s="47">
        <v>10201</v>
      </c>
      <c r="Q485" s="45" t="s">
        <v>51</v>
      </c>
      <c r="R485" s="47">
        <v>10171</v>
      </c>
      <c r="S485" s="45" t="s">
        <v>102</v>
      </c>
      <c r="T485" s="48">
        <v>77</v>
      </c>
      <c r="U485" s="48">
        <v>86</v>
      </c>
      <c r="V485" s="45" t="s">
        <v>301</v>
      </c>
      <c r="W485" s="48">
        <v>67</v>
      </c>
      <c r="X485" s="45" t="s">
        <v>179</v>
      </c>
      <c r="Y485" s="78">
        <f t="shared" si="38"/>
        <v>0.19</v>
      </c>
      <c r="Z485" s="78">
        <f t="shared" si="39"/>
        <v>0</v>
      </c>
      <c r="AA485" s="78">
        <f t="shared" si="40"/>
        <v>1.47</v>
      </c>
      <c r="AB485" s="77">
        <f t="shared" si="41"/>
        <v>310</v>
      </c>
    </row>
    <row r="486" spans="1:28" x14ac:dyDescent="0.3">
      <c r="A486" s="49">
        <v>42124</v>
      </c>
      <c r="B486" s="45" t="s">
        <v>1255</v>
      </c>
      <c r="C486" s="45" t="s">
        <v>1256</v>
      </c>
      <c r="D486" s="45" t="s">
        <v>47</v>
      </c>
      <c r="E486" s="48">
        <v>10</v>
      </c>
      <c r="F486" s="47">
        <v>146</v>
      </c>
      <c r="G486" s="65">
        <v>0.2</v>
      </c>
      <c r="H486" s="47">
        <v>101</v>
      </c>
      <c r="I486" s="45" t="s">
        <v>460</v>
      </c>
      <c r="J486" s="61">
        <v>19.2</v>
      </c>
      <c r="K486" s="45" t="s">
        <v>167</v>
      </c>
      <c r="L486" s="72" t="s">
        <v>289</v>
      </c>
      <c r="M486" s="69">
        <v>1.7</v>
      </c>
      <c r="N486" s="47">
        <v>72</v>
      </c>
      <c r="O486" s="45" t="s">
        <v>71</v>
      </c>
      <c r="P486" s="47">
        <v>10191</v>
      </c>
      <c r="Q486" s="45" t="s">
        <v>1012</v>
      </c>
      <c r="R486" s="47">
        <v>10103</v>
      </c>
      <c r="S486" s="48">
        <v>24</v>
      </c>
      <c r="T486" s="48">
        <v>67</v>
      </c>
      <c r="U486" s="48">
        <v>79</v>
      </c>
      <c r="V486" s="45" t="s">
        <v>434</v>
      </c>
      <c r="W486" s="48">
        <v>55</v>
      </c>
      <c r="X486" s="45" t="s">
        <v>206</v>
      </c>
      <c r="Y486" s="78">
        <f t="shared" si="38"/>
        <v>0.16999999999999998</v>
      </c>
      <c r="Z486" s="78">
        <f t="shared" si="39"/>
        <v>0.02</v>
      </c>
      <c r="AA486" s="78">
        <f t="shared" si="40"/>
        <v>1.92</v>
      </c>
      <c r="AB486" s="77">
        <f t="shared" si="41"/>
        <v>90</v>
      </c>
    </row>
    <row r="487" spans="1:28" x14ac:dyDescent="0.3">
      <c r="A487" s="49">
        <v>42125</v>
      </c>
      <c r="B487" s="45" t="s">
        <v>1255</v>
      </c>
      <c r="C487" s="45" t="s">
        <v>1256</v>
      </c>
      <c r="D487" s="45" t="s">
        <v>47</v>
      </c>
      <c r="E487" s="48">
        <v>10</v>
      </c>
      <c r="F487" s="47">
        <v>170</v>
      </c>
      <c r="G487" s="65">
        <v>0.4</v>
      </c>
      <c r="H487" s="47">
        <v>147</v>
      </c>
      <c r="I487" s="45" t="s">
        <v>100</v>
      </c>
      <c r="J487" s="61">
        <v>19.399999999999999</v>
      </c>
      <c r="K487" s="45" t="s">
        <v>215</v>
      </c>
      <c r="L487" s="73">
        <v>31</v>
      </c>
      <c r="M487" s="69">
        <v>2.2000000000000002</v>
      </c>
      <c r="N487" s="47">
        <v>89</v>
      </c>
      <c r="O487" s="45" t="s">
        <v>52</v>
      </c>
      <c r="P487" s="47">
        <v>10146</v>
      </c>
      <c r="Q487" s="48">
        <v>22</v>
      </c>
      <c r="R487" s="47">
        <v>10083</v>
      </c>
      <c r="S487" s="45" t="s">
        <v>401</v>
      </c>
      <c r="T487" s="48">
        <v>79</v>
      </c>
      <c r="U487" s="48">
        <v>89</v>
      </c>
      <c r="V487" s="45" t="s">
        <v>51</v>
      </c>
      <c r="W487" s="48">
        <v>70</v>
      </c>
      <c r="X487" s="45" t="s">
        <v>158</v>
      </c>
      <c r="Y487" s="78">
        <f t="shared" si="38"/>
        <v>0.22000000000000003</v>
      </c>
      <c r="Z487" s="78">
        <f t="shared" si="39"/>
        <v>0.04</v>
      </c>
      <c r="AA487" s="78">
        <f t="shared" si="40"/>
        <v>1.94</v>
      </c>
      <c r="AB487" s="77">
        <f t="shared" si="41"/>
        <v>310</v>
      </c>
    </row>
    <row r="488" spans="1:28" x14ac:dyDescent="0.3">
      <c r="A488" s="49">
        <v>42126</v>
      </c>
      <c r="B488" s="45" t="s">
        <v>1255</v>
      </c>
      <c r="C488" s="45" t="s">
        <v>1256</v>
      </c>
      <c r="D488" s="45" t="s">
        <v>47</v>
      </c>
      <c r="E488" s="48">
        <v>10</v>
      </c>
      <c r="F488" s="47">
        <v>166</v>
      </c>
      <c r="G488" s="65">
        <v>0.6</v>
      </c>
      <c r="H488" s="47">
        <v>145</v>
      </c>
      <c r="I488" s="45" t="s">
        <v>159</v>
      </c>
      <c r="J488" s="61">
        <v>18.8</v>
      </c>
      <c r="K488" s="45" t="s">
        <v>769</v>
      </c>
      <c r="L488" s="73">
        <v>12</v>
      </c>
      <c r="M488" s="69">
        <v>3.1</v>
      </c>
      <c r="N488" s="47">
        <v>89</v>
      </c>
      <c r="O488" s="45" t="s">
        <v>56</v>
      </c>
      <c r="P488" s="47">
        <v>10130</v>
      </c>
      <c r="Q488" s="45" t="s">
        <v>1012</v>
      </c>
      <c r="R488" s="47">
        <v>10040</v>
      </c>
      <c r="S488" s="48">
        <v>22</v>
      </c>
      <c r="T488" s="48">
        <v>82</v>
      </c>
      <c r="U488" s="48">
        <v>90</v>
      </c>
      <c r="V488" s="45" t="s">
        <v>51</v>
      </c>
      <c r="W488" s="48">
        <v>76</v>
      </c>
      <c r="X488" s="45" t="s">
        <v>747</v>
      </c>
      <c r="Y488" s="78">
        <f t="shared" si="38"/>
        <v>0.31</v>
      </c>
      <c r="Z488" s="78">
        <f t="shared" si="39"/>
        <v>0.06</v>
      </c>
      <c r="AA488" s="78">
        <f t="shared" si="40"/>
        <v>1.8800000000000001</v>
      </c>
      <c r="AB488" s="77">
        <f t="shared" si="41"/>
        <v>120</v>
      </c>
    </row>
    <row r="489" spans="1:28" x14ac:dyDescent="0.3">
      <c r="A489" s="49">
        <v>42127</v>
      </c>
      <c r="B489" s="45" t="s">
        <v>1255</v>
      </c>
      <c r="C489" s="45" t="s">
        <v>1256</v>
      </c>
      <c r="D489" s="45" t="s">
        <v>47</v>
      </c>
      <c r="E489" s="48">
        <v>10</v>
      </c>
      <c r="F489" s="47">
        <v>172</v>
      </c>
      <c r="G489" s="65">
        <v>0.8</v>
      </c>
      <c r="H489" s="47">
        <v>143</v>
      </c>
      <c r="I489" s="45" t="s">
        <v>127</v>
      </c>
      <c r="J489" s="61">
        <v>20.100000000000001</v>
      </c>
      <c r="K489" s="45" t="s">
        <v>148</v>
      </c>
      <c r="L489" s="73">
        <v>29</v>
      </c>
      <c r="M489" s="69">
        <v>3.6</v>
      </c>
      <c r="N489" s="47">
        <v>78</v>
      </c>
      <c r="O489" s="45" t="s">
        <v>205</v>
      </c>
      <c r="P489" s="47">
        <v>10096</v>
      </c>
      <c r="Q489" s="48">
        <v>21</v>
      </c>
      <c r="R489" s="47">
        <v>10033</v>
      </c>
      <c r="S489" s="45" t="s">
        <v>116</v>
      </c>
      <c r="T489" s="48">
        <v>86</v>
      </c>
      <c r="U489" s="48">
        <v>90</v>
      </c>
      <c r="V489" s="45" t="s">
        <v>51</v>
      </c>
      <c r="W489" s="48">
        <v>72</v>
      </c>
      <c r="X489" s="45" t="s">
        <v>182</v>
      </c>
      <c r="Y489" s="78">
        <f t="shared" si="38"/>
        <v>0.36</v>
      </c>
      <c r="Z489" s="78">
        <f t="shared" si="39"/>
        <v>0.08</v>
      </c>
      <c r="AA489" s="78">
        <f t="shared" si="40"/>
        <v>2.0100000000000002</v>
      </c>
      <c r="AB489" s="77">
        <f t="shared" si="41"/>
        <v>290</v>
      </c>
    </row>
    <row r="490" spans="1:28" x14ac:dyDescent="0.3">
      <c r="A490" s="49">
        <v>42128</v>
      </c>
      <c r="B490" s="45" t="s">
        <v>1255</v>
      </c>
      <c r="C490" s="45" t="s">
        <v>1256</v>
      </c>
      <c r="D490" s="45" t="s">
        <v>47</v>
      </c>
      <c r="E490" s="48">
        <v>10</v>
      </c>
      <c r="F490" s="47">
        <v>199</v>
      </c>
      <c r="G490" s="65">
        <v>2.4</v>
      </c>
      <c r="H490" s="47">
        <v>149</v>
      </c>
      <c r="I490" s="45" t="s">
        <v>51</v>
      </c>
      <c r="J490" s="61">
        <v>24.9</v>
      </c>
      <c r="K490" s="45" t="s">
        <v>638</v>
      </c>
      <c r="L490" s="73">
        <v>32</v>
      </c>
      <c r="M490" s="69">
        <v>1.1000000000000001</v>
      </c>
      <c r="N490" s="47">
        <v>261</v>
      </c>
      <c r="O490" s="45" t="s">
        <v>100</v>
      </c>
      <c r="P490" s="47">
        <v>10071</v>
      </c>
      <c r="Q490" s="45" t="s">
        <v>1012</v>
      </c>
      <c r="R490" s="47">
        <v>9919</v>
      </c>
      <c r="S490" s="48">
        <v>19</v>
      </c>
      <c r="T490" s="48">
        <v>77</v>
      </c>
      <c r="U490" s="48">
        <v>89</v>
      </c>
      <c r="V490" s="45" t="s">
        <v>51</v>
      </c>
      <c r="W490" s="48">
        <v>26</v>
      </c>
      <c r="X490" s="45" t="s">
        <v>225</v>
      </c>
      <c r="Y490" s="78">
        <f t="shared" si="38"/>
        <v>0.11000000000000001</v>
      </c>
      <c r="Z490" s="78">
        <f t="shared" si="39"/>
        <v>0.24</v>
      </c>
      <c r="AA490" s="78">
        <f t="shared" si="40"/>
        <v>2.4899999999999998</v>
      </c>
      <c r="AB490" s="77">
        <f t="shared" si="41"/>
        <v>320</v>
      </c>
    </row>
    <row r="491" spans="1:28" x14ac:dyDescent="0.3">
      <c r="A491" s="49">
        <v>42129</v>
      </c>
      <c r="B491" s="45" t="s">
        <v>1255</v>
      </c>
      <c r="C491" s="45" t="s">
        <v>1256</v>
      </c>
      <c r="D491" s="45" t="s">
        <v>47</v>
      </c>
      <c r="E491" s="48">
        <v>10</v>
      </c>
      <c r="F491" s="47">
        <v>137</v>
      </c>
      <c r="G491" s="65">
        <v>2.6</v>
      </c>
      <c r="H491" s="47">
        <v>117</v>
      </c>
      <c r="I491" s="45" t="s">
        <v>430</v>
      </c>
      <c r="J491" s="61">
        <v>15.7</v>
      </c>
      <c r="K491" s="45" t="s">
        <v>113</v>
      </c>
      <c r="L491" s="73">
        <v>30</v>
      </c>
      <c r="M491" s="69">
        <v>1.4</v>
      </c>
      <c r="N491" s="47">
        <v>225</v>
      </c>
      <c r="O491" s="45" t="s">
        <v>286</v>
      </c>
      <c r="P491" s="47">
        <v>10165</v>
      </c>
      <c r="Q491" s="48">
        <v>24</v>
      </c>
      <c r="R491" s="47">
        <v>9997</v>
      </c>
      <c r="S491" s="45" t="s">
        <v>1012</v>
      </c>
      <c r="T491" s="48">
        <v>68</v>
      </c>
      <c r="U491" s="48">
        <v>86</v>
      </c>
      <c r="V491" s="45" t="s">
        <v>108</v>
      </c>
      <c r="W491" s="48">
        <v>61</v>
      </c>
      <c r="X491" s="45" t="s">
        <v>347</v>
      </c>
      <c r="Y491" s="78">
        <f t="shared" si="38"/>
        <v>0.13999999999999999</v>
      </c>
      <c r="Z491" s="78">
        <f t="shared" si="39"/>
        <v>0.26</v>
      </c>
      <c r="AA491" s="78">
        <f t="shared" si="40"/>
        <v>1.5699999999999998</v>
      </c>
      <c r="AB491" s="77">
        <f t="shared" si="41"/>
        <v>300</v>
      </c>
    </row>
    <row r="492" spans="1:28" x14ac:dyDescent="0.3">
      <c r="A492" s="49">
        <v>42130</v>
      </c>
      <c r="B492" s="45" t="s">
        <v>1255</v>
      </c>
      <c r="C492" s="45" t="s">
        <v>1256</v>
      </c>
      <c r="D492" s="45" t="s">
        <v>47</v>
      </c>
      <c r="E492" s="48">
        <v>10</v>
      </c>
      <c r="F492" s="47">
        <v>134</v>
      </c>
      <c r="G492" s="65">
        <v>0</v>
      </c>
      <c r="H492" s="47">
        <v>100</v>
      </c>
      <c r="I492" s="45" t="s">
        <v>103</v>
      </c>
      <c r="J492" s="61">
        <v>16.8</v>
      </c>
      <c r="K492" s="45" t="s">
        <v>277</v>
      </c>
      <c r="L492" s="73">
        <v>11</v>
      </c>
      <c r="M492" s="69">
        <v>1.7</v>
      </c>
      <c r="N492" s="47">
        <v>67</v>
      </c>
      <c r="O492" s="45" t="s">
        <v>106</v>
      </c>
      <c r="P492" s="47">
        <v>10205</v>
      </c>
      <c r="Q492" s="48">
        <v>21</v>
      </c>
      <c r="R492" s="47">
        <v>10162</v>
      </c>
      <c r="S492" s="45" t="s">
        <v>263</v>
      </c>
      <c r="T492" s="48">
        <v>64</v>
      </c>
      <c r="U492" s="48">
        <v>86</v>
      </c>
      <c r="V492" s="45" t="s">
        <v>80</v>
      </c>
      <c r="W492" s="48">
        <v>50</v>
      </c>
      <c r="X492" s="45" t="s">
        <v>50</v>
      </c>
      <c r="Y492" s="78">
        <f t="shared" si="38"/>
        <v>0.16999999999999998</v>
      </c>
      <c r="Z492" s="78">
        <f t="shared" si="39"/>
        <v>0</v>
      </c>
      <c r="AA492" s="78">
        <f t="shared" si="40"/>
        <v>1.6800000000000002</v>
      </c>
      <c r="AB492" s="77">
        <f t="shared" si="41"/>
        <v>110</v>
      </c>
    </row>
    <row r="493" spans="1:28" x14ac:dyDescent="0.3">
      <c r="A493" s="49">
        <v>42131</v>
      </c>
      <c r="B493" s="45" t="s">
        <v>1255</v>
      </c>
      <c r="C493" s="45" t="s">
        <v>1256</v>
      </c>
      <c r="D493" s="45" t="s">
        <v>47</v>
      </c>
      <c r="E493" s="48">
        <v>10</v>
      </c>
      <c r="F493" s="47">
        <v>145</v>
      </c>
      <c r="G493" s="65">
        <v>0</v>
      </c>
      <c r="H493" s="47">
        <v>103</v>
      </c>
      <c r="I493" s="45" t="s">
        <v>166</v>
      </c>
      <c r="J493" s="61">
        <v>18.7</v>
      </c>
      <c r="K493" s="45" t="s">
        <v>99</v>
      </c>
      <c r="L493" s="73">
        <v>29</v>
      </c>
      <c r="M493" s="69">
        <v>2.5</v>
      </c>
      <c r="N493" s="47">
        <v>86</v>
      </c>
      <c r="O493" s="45" t="s">
        <v>100</v>
      </c>
      <c r="P493" s="47">
        <v>10184</v>
      </c>
      <c r="Q493" s="45" t="s">
        <v>1012</v>
      </c>
      <c r="R493" s="47">
        <v>10090</v>
      </c>
      <c r="S493" s="48">
        <v>19</v>
      </c>
      <c r="T493" s="48">
        <v>73</v>
      </c>
      <c r="U493" s="48">
        <v>86</v>
      </c>
      <c r="V493" s="45" t="s">
        <v>240</v>
      </c>
      <c r="W493" s="48">
        <v>64</v>
      </c>
      <c r="X493" s="45" t="s">
        <v>80</v>
      </c>
      <c r="Y493" s="78">
        <f t="shared" si="38"/>
        <v>0.25</v>
      </c>
      <c r="Z493" s="78">
        <f t="shared" si="39"/>
        <v>0</v>
      </c>
      <c r="AA493" s="78">
        <f t="shared" si="40"/>
        <v>1.8699999999999999</v>
      </c>
      <c r="AB493" s="77">
        <f t="shared" si="41"/>
        <v>290</v>
      </c>
    </row>
    <row r="494" spans="1:28" x14ac:dyDescent="0.3">
      <c r="A494" s="49">
        <v>42132</v>
      </c>
      <c r="B494" s="45" t="s">
        <v>1255</v>
      </c>
      <c r="C494" s="45" t="s">
        <v>1256</v>
      </c>
      <c r="D494" s="45" t="s">
        <v>47</v>
      </c>
      <c r="E494" s="48">
        <v>10</v>
      </c>
      <c r="F494" s="47">
        <v>179</v>
      </c>
      <c r="G494" s="65">
        <v>0.8</v>
      </c>
      <c r="H494" s="47">
        <v>143</v>
      </c>
      <c r="I494" s="45" t="s">
        <v>232</v>
      </c>
      <c r="J494" s="61">
        <v>21.5</v>
      </c>
      <c r="K494" s="45" t="s">
        <v>146</v>
      </c>
      <c r="L494" s="73">
        <v>30</v>
      </c>
      <c r="M494" s="69">
        <v>1.1000000000000001</v>
      </c>
      <c r="N494" s="47">
        <v>100</v>
      </c>
      <c r="O494" s="45" t="s">
        <v>510</v>
      </c>
      <c r="P494" s="47">
        <v>10236</v>
      </c>
      <c r="Q494" s="48">
        <v>22</v>
      </c>
      <c r="R494" s="47">
        <v>10096</v>
      </c>
      <c r="S494" s="45" t="s">
        <v>84</v>
      </c>
      <c r="T494" s="48">
        <v>69</v>
      </c>
      <c r="U494" s="48">
        <v>82</v>
      </c>
      <c r="V494" s="45" t="s">
        <v>51</v>
      </c>
      <c r="W494" s="48">
        <v>57</v>
      </c>
      <c r="X494" s="45" t="s">
        <v>139</v>
      </c>
      <c r="Y494" s="78">
        <f t="shared" si="38"/>
        <v>0.11000000000000001</v>
      </c>
      <c r="Z494" s="78">
        <f t="shared" si="39"/>
        <v>0.08</v>
      </c>
      <c r="AA494" s="78">
        <f t="shared" si="40"/>
        <v>2.15</v>
      </c>
      <c r="AB494" s="77">
        <f t="shared" si="41"/>
        <v>300</v>
      </c>
    </row>
    <row r="495" spans="1:28" x14ac:dyDescent="0.3">
      <c r="A495" s="49">
        <v>42133</v>
      </c>
      <c r="B495" s="45" t="s">
        <v>1255</v>
      </c>
      <c r="C495" s="45" t="s">
        <v>1256</v>
      </c>
      <c r="D495" s="45" t="s">
        <v>47</v>
      </c>
      <c r="E495" s="48">
        <v>10</v>
      </c>
      <c r="F495" s="47">
        <v>154</v>
      </c>
      <c r="G495" s="65">
        <v>0</v>
      </c>
      <c r="H495" s="47">
        <v>142</v>
      </c>
      <c r="I495" s="45" t="s">
        <v>100</v>
      </c>
      <c r="J495" s="61">
        <v>16.7</v>
      </c>
      <c r="K495" s="45" t="s">
        <v>182</v>
      </c>
      <c r="L495" s="73">
        <v>10</v>
      </c>
      <c r="M495" s="69">
        <v>3.3</v>
      </c>
      <c r="N495" s="47">
        <v>103</v>
      </c>
      <c r="O495" s="45" t="s">
        <v>486</v>
      </c>
      <c r="P495" s="47">
        <v>10266</v>
      </c>
      <c r="Q495" s="48">
        <v>13</v>
      </c>
      <c r="R495" s="47">
        <v>10229</v>
      </c>
      <c r="S495" s="48">
        <v>24</v>
      </c>
      <c r="T495" s="48">
        <v>82</v>
      </c>
      <c r="U495" s="48">
        <v>89</v>
      </c>
      <c r="V495" s="45" t="s">
        <v>578</v>
      </c>
      <c r="W495" s="48">
        <v>77</v>
      </c>
      <c r="X495" s="45" t="s">
        <v>51</v>
      </c>
      <c r="Y495" s="78">
        <f t="shared" si="38"/>
        <v>0.32999999999999996</v>
      </c>
      <c r="Z495" s="78">
        <f t="shared" si="39"/>
        <v>0</v>
      </c>
      <c r="AA495" s="78">
        <f t="shared" si="40"/>
        <v>1.67</v>
      </c>
      <c r="AB495" s="77">
        <f t="shared" si="41"/>
        <v>100</v>
      </c>
    </row>
    <row r="496" spans="1:28" x14ac:dyDescent="0.3">
      <c r="A496" s="49">
        <v>42134</v>
      </c>
      <c r="B496" s="45" t="s">
        <v>1255</v>
      </c>
      <c r="C496" s="45" t="s">
        <v>1256</v>
      </c>
      <c r="D496" s="45" t="s">
        <v>47</v>
      </c>
      <c r="E496" s="48">
        <v>10</v>
      </c>
      <c r="F496" s="47">
        <v>160</v>
      </c>
      <c r="G496" s="65">
        <v>0</v>
      </c>
      <c r="H496" s="47">
        <v>123</v>
      </c>
      <c r="I496" s="45" t="s">
        <v>644</v>
      </c>
      <c r="J496" s="61">
        <v>19.600000000000001</v>
      </c>
      <c r="K496" s="45" t="s">
        <v>89</v>
      </c>
      <c r="L496" s="73">
        <v>0</v>
      </c>
      <c r="M496" s="69">
        <v>3.1</v>
      </c>
      <c r="N496" s="47">
        <v>125</v>
      </c>
      <c r="O496" s="45" t="s">
        <v>51</v>
      </c>
      <c r="P496" s="47">
        <v>10229</v>
      </c>
      <c r="Q496" s="45" t="s">
        <v>1012</v>
      </c>
      <c r="R496" s="47">
        <v>10182</v>
      </c>
      <c r="S496" s="48">
        <v>13</v>
      </c>
      <c r="T496" s="48">
        <v>81</v>
      </c>
      <c r="U496" s="48">
        <v>89</v>
      </c>
      <c r="V496" s="45" t="s">
        <v>51</v>
      </c>
      <c r="W496" s="48">
        <v>69</v>
      </c>
      <c r="X496" s="45" t="s">
        <v>89</v>
      </c>
      <c r="Y496" s="78">
        <f t="shared" si="38"/>
        <v>0.31</v>
      </c>
      <c r="Z496" s="78">
        <f t="shared" si="39"/>
        <v>0</v>
      </c>
      <c r="AA496" s="78">
        <f t="shared" si="40"/>
        <v>1.9600000000000002</v>
      </c>
      <c r="AB496" s="77">
        <f t="shared" si="41"/>
        <v>0</v>
      </c>
    </row>
    <row r="497" spans="1:28" x14ac:dyDescent="0.3">
      <c r="A497" s="49">
        <v>42135</v>
      </c>
      <c r="B497" s="45" t="s">
        <v>1255</v>
      </c>
      <c r="C497" s="45" t="s">
        <v>1256</v>
      </c>
      <c r="D497" s="45" t="s">
        <v>47</v>
      </c>
      <c r="E497" s="48">
        <v>10</v>
      </c>
      <c r="F497" s="47">
        <v>148</v>
      </c>
      <c r="G497" s="65">
        <v>0</v>
      </c>
      <c r="H497" s="47">
        <v>134</v>
      </c>
      <c r="I497" s="45" t="s">
        <v>258</v>
      </c>
      <c r="J497" s="61">
        <v>16.3</v>
      </c>
      <c r="K497" s="45" t="s">
        <v>388</v>
      </c>
      <c r="L497" s="73">
        <v>30</v>
      </c>
      <c r="M497" s="69">
        <v>1.4</v>
      </c>
      <c r="N497" s="47">
        <v>44</v>
      </c>
      <c r="O497" s="45" t="s">
        <v>120</v>
      </c>
      <c r="P497" s="47">
        <v>10211</v>
      </c>
      <c r="Q497" s="45" t="s">
        <v>132</v>
      </c>
      <c r="R497" s="47">
        <v>10187</v>
      </c>
      <c r="S497" s="48">
        <v>24</v>
      </c>
      <c r="T497" s="48">
        <v>80</v>
      </c>
      <c r="U497" s="48">
        <v>89</v>
      </c>
      <c r="V497" s="45" t="s">
        <v>51</v>
      </c>
      <c r="W497" s="48">
        <v>73</v>
      </c>
      <c r="X497" s="45" t="s">
        <v>51</v>
      </c>
      <c r="Y497" s="78">
        <f t="shared" si="38"/>
        <v>0.13999999999999999</v>
      </c>
      <c r="Z497" s="78">
        <f t="shared" si="39"/>
        <v>0</v>
      </c>
      <c r="AA497" s="78">
        <f t="shared" si="40"/>
        <v>1.6300000000000001</v>
      </c>
      <c r="AB497" s="77">
        <f t="shared" si="41"/>
        <v>300</v>
      </c>
    </row>
    <row r="498" spans="1:28" x14ac:dyDescent="0.3">
      <c r="A498" s="49">
        <v>42136</v>
      </c>
      <c r="B498" s="45" t="s">
        <v>1255</v>
      </c>
      <c r="C498" s="45" t="s">
        <v>1256</v>
      </c>
      <c r="D498" s="45" t="s">
        <v>47</v>
      </c>
      <c r="E498" s="48">
        <v>10</v>
      </c>
      <c r="F498" s="47">
        <v>144</v>
      </c>
      <c r="G498" s="65">
        <v>0</v>
      </c>
      <c r="H498" s="47">
        <v>116</v>
      </c>
      <c r="I498" s="45" t="s">
        <v>404</v>
      </c>
      <c r="J498" s="61">
        <v>17.100000000000001</v>
      </c>
      <c r="K498" s="45" t="s">
        <v>158</v>
      </c>
      <c r="L498" s="72" t="s">
        <v>289</v>
      </c>
      <c r="M498" s="69">
        <v>3.1</v>
      </c>
      <c r="N498" s="47">
        <v>72</v>
      </c>
      <c r="O498" s="45" t="s">
        <v>146</v>
      </c>
      <c r="P498" s="47">
        <v>10216</v>
      </c>
      <c r="Q498" s="48">
        <v>10</v>
      </c>
      <c r="R498" s="47">
        <v>10176</v>
      </c>
      <c r="S498" s="45" t="s">
        <v>218</v>
      </c>
      <c r="T498" s="48">
        <v>81</v>
      </c>
      <c r="U498" s="48">
        <v>87</v>
      </c>
      <c r="V498" s="45" t="s">
        <v>51</v>
      </c>
      <c r="W498" s="48">
        <v>75</v>
      </c>
      <c r="X498" s="45" t="s">
        <v>215</v>
      </c>
      <c r="Y498" s="78">
        <f t="shared" si="38"/>
        <v>0.31</v>
      </c>
      <c r="Z498" s="78">
        <f t="shared" si="39"/>
        <v>0</v>
      </c>
      <c r="AA498" s="78">
        <f t="shared" si="40"/>
        <v>1.7100000000000002</v>
      </c>
      <c r="AB498" s="77">
        <f t="shared" si="41"/>
        <v>90</v>
      </c>
    </row>
    <row r="499" spans="1:28" x14ac:dyDescent="0.3">
      <c r="A499" s="49">
        <v>42137</v>
      </c>
      <c r="B499" s="45" t="s">
        <v>1255</v>
      </c>
      <c r="C499" s="45" t="s">
        <v>1256</v>
      </c>
      <c r="D499" s="45" t="s">
        <v>47</v>
      </c>
      <c r="E499" s="48">
        <v>10</v>
      </c>
      <c r="F499" s="47">
        <v>170</v>
      </c>
      <c r="G499" s="65">
        <v>0</v>
      </c>
      <c r="H499" s="47">
        <v>144</v>
      </c>
      <c r="I499" s="45" t="s">
        <v>75</v>
      </c>
      <c r="J499" s="61">
        <v>19.7</v>
      </c>
      <c r="K499" s="45" t="s">
        <v>71</v>
      </c>
      <c r="L499" s="73">
        <v>29</v>
      </c>
      <c r="M499" s="69">
        <v>2.5</v>
      </c>
      <c r="N499" s="47">
        <v>103</v>
      </c>
      <c r="O499" s="45" t="s">
        <v>210</v>
      </c>
      <c r="P499" s="47">
        <v>10209</v>
      </c>
      <c r="Q499" s="48">
        <v>10</v>
      </c>
      <c r="R499" s="47">
        <v>10164</v>
      </c>
      <c r="S499" s="45" t="s">
        <v>84</v>
      </c>
      <c r="T499" s="48">
        <v>78</v>
      </c>
      <c r="U499" s="48">
        <v>90</v>
      </c>
      <c r="V499" s="45" t="s">
        <v>51</v>
      </c>
      <c r="W499" s="48">
        <v>71</v>
      </c>
      <c r="X499" s="45" t="s">
        <v>146</v>
      </c>
      <c r="Y499" s="78">
        <f t="shared" si="38"/>
        <v>0.25</v>
      </c>
      <c r="Z499" s="78">
        <f t="shared" si="39"/>
        <v>0</v>
      </c>
      <c r="AA499" s="78">
        <f t="shared" si="40"/>
        <v>1.97</v>
      </c>
      <c r="AB499" s="77">
        <f t="shared" si="41"/>
        <v>290</v>
      </c>
    </row>
    <row r="500" spans="1:28" x14ac:dyDescent="0.3">
      <c r="A500" s="49">
        <v>42138</v>
      </c>
      <c r="B500" s="45" t="s">
        <v>1255</v>
      </c>
      <c r="C500" s="45" t="s">
        <v>1256</v>
      </c>
      <c r="D500" s="45" t="s">
        <v>47</v>
      </c>
      <c r="E500" s="48">
        <v>10</v>
      </c>
      <c r="F500" s="47">
        <v>138</v>
      </c>
      <c r="G500" s="65">
        <v>0.2</v>
      </c>
      <c r="H500" s="47">
        <v>126</v>
      </c>
      <c r="I500" s="45" t="s">
        <v>184</v>
      </c>
      <c r="J500" s="61">
        <v>15.1</v>
      </c>
      <c r="K500" s="45" t="s">
        <v>239</v>
      </c>
      <c r="L500" s="73">
        <v>31</v>
      </c>
      <c r="M500" s="69">
        <v>4.2</v>
      </c>
      <c r="N500" s="47">
        <v>172</v>
      </c>
      <c r="O500" s="45" t="s">
        <v>486</v>
      </c>
      <c r="P500" s="47">
        <v>10227</v>
      </c>
      <c r="Q500" s="48">
        <v>23</v>
      </c>
      <c r="R500" s="47">
        <v>10166</v>
      </c>
      <c r="S500" s="45" t="s">
        <v>218</v>
      </c>
      <c r="T500" s="48">
        <v>73</v>
      </c>
      <c r="U500" s="48">
        <v>84</v>
      </c>
      <c r="V500" s="45" t="s">
        <v>123</v>
      </c>
      <c r="W500" s="48">
        <v>51</v>
      </c>
      <c r="X500" s="45" t="s">
        <v>100</v>
      </c>
      <c r="Y500" s="78">
        <f t="shared" si="38"/>
        <v>0.42000000000000004</v>
      </c>
      <c r="Z500" s="78">
        <f t="shared" si="39"/>
        <v>0.02</v>
      </c>
      <c r="AA500" s="78">
        <f t="shared" si="40"/>
        <v>1.51</v>
      </c>
      <c r="AB500" s="77">
        <f t="shared" si="41"/>
        <v>310</v>
      </c>
    </row>
    <row r="501" spans="1:28" x14ac:dyDescent="0.3">
      <c r="A501" s="49">
        <v>42139</v>
      </c>
      <c r="B501" s="45" t="s">
        <v>1255</v>
      </c>
      <c r="C501" s="45" t="s">
        <v>1256</v>
      </c>
      <c r="D501" s="45" t="s">
        <v>47</v>
      </c>
      <c r="E501" s="48">
        <v>10</v>
      </c>
      <c r="F501" s="47">
        <v>136</v>
      </c>
      <c r="G501" s="65">
        <v>0</v>
      </c>
      <c r="H501" s="47">
        <v>115</v>
      </c>
      <c r="I501" s="45" t="s">
        <v>537</v>
      </c>
      <c r="J501" s="61">
        <v>15.6</v>
      </c>
      <c r="K501" s="45" t="s">
        <v>71</v>
      </c>
      <c r="L501" s="73">
        <v>29</v>
      </c>
      <c r="M501" s="69">
        <v>5</v>
      </c>
      <c r="N501" s="47">
        <v>150</v>
      </c>
      <c r="O501" s="45" t="s">
        <v>494</v>
      </c>
      <c r="P501" s="47">
        <v>10313</v>
      </c>
      <c r="Q501" s="48">
        <v>22</v>
      </c>
      <c r="R501" s="47">
        <v>10223</v>
      </c>
      <c r="S501" s="45" t="s">
        <v>263</v>
      </c>
      <c r="T501" s="48">
        <v>72</v>
      </c>
      <c r="U501" s="48">
        <v>82</v>
      </c>
      <c r="V501" s="45" t="s">
        <v>182</v>
      </c>
      <c r="W501" s="48">
        <v>51</v>
      </c>
      <c r="X501" s="45" t="s">
        <v>80</v>
      </c>
      <c r="Y501" s="78">
        <f t="shared" si="38"/>
        <v>0.5</v>
      </c>
      <c r="Z501" s="78">
        <f t="shared" si="39"/>
        <v>0</v>
      </c>
      <c r="AA501" s="78">
        <f t="shared" si="40"/>
        <v>1.56</v>
      </c>
      <c r="AB501" s="77">
        <f t="shared" si="41"/>
        <v>290</v>
      </c>
    </row>
    <row r="502" spans="1:28" x14ac:dyDescent="0.3">
      <c r="A502" s="49">
        <v>42140</v>
      </c>
      <c r="B502" s="45" t="s">
        <v>1255</v>
      </c>
      <c r="C502" s="45" t="s">
        <v>1256</v>
      </c>
      <c r="D502" s="45" t="s">
        <v>47</v>
      </c>
      <c r="E502" s="48">
        <v>10</v>
      </c>
      <c r="F502" s="47">
        <v>142</v>
      </c>
      <c r="G502" s="65">
        <v>0</v>
      </c>
      <c r="H502" s="47">
        <v>109</v>
      </c>
      <c r="I502" s="45" t="s">
        <v>578</v>
      </c>
      <c r="J502" s="61">
        <v>17.600000000000001</v>
      </c>
      <c r="K502" s="45" t="s">
        <v>121</v>
      </c>
      <c r="L502" s="73">
        <v>30</v>
      </c>
      <c r="M502" s="69">
        <v>1.7</v>
      </c>
      <c r="N502" s="47">
        <v>61</v>
      </c>
      <c r="O502" s="45" t="s">
        <v>65</v>
      </c>
      <c r="P502" s="47">
        <v>10326</v>
      </c>
      <c r="Q502" s="48">
        <v>10</v>
      </c>
      <c r="R502" s="47">
        <v>10301</v>
      </c>
      <c r="S502" s="45" t="s">
        <v>116</v>
      </c>
      <c r="T502" s="48">
        <v>67</v>
      </c>
      <c r="U502" s="48">
        <v>83</v>
      </c>
      <c r="V502" s="45" t="s">
        <v>51</v>
      </c>
      <c r="W502" s="48">
        <v>60</v>
      </c>
      <c r="X502" s="45" t="s">
        <v>239</v>
      </c>
      <c r="Y502" s="78">
        <f t="shared" si="38"/>
        <v>0.16999999999999998</v>
      </c>
      <c r="Z502" s="78">
        <f t="shared" si="39"/>
        <v>0</v>
      </c>
      <c r="AA502" s="78">
        <f t="shared" si="40"/>
        <v>1.7600000000000002</v>
      </c>
      <c r="AB502" s="77">
        <f t="shared" si="41"/>
        <v>300</v>
      </c>
    </row>
    <row r="503" spans="1:28" x14ac:dyDescent="0.3">
      <c r="A503" s="49">
        <v>42141</v>
      </c>
      <c r="B503" s="45" t="s">
        <v>1255</v>
      </c>
      <c r="C503" s="45" t="s">
        <v>1256</v>
      </c>
      <c r="D503" s="45" t="s">
        <v>47</v>
      </c>
      <c r="E503" s="48">
        <v>10</v>
      </c>
      <c r="F503" s="47">
        <v>150</v>
      </c>
      <c r="G503" s="65">
        <v>0</v>
      </c>
      <c r="H503" s="47">
        <v>121</v>
      </c>
      <c r="I503" s="45" t="s">
        <v>521</v>
      </c>
      <c r="J503" s="61">
        <v>17.8</v>
      </c>
      <c r="K503" s="45" t="s">
        <v>104</v>
      </c>
      <c r="L503" s="72" t="s">
        <v>289</v>
      </c>
      <c r="M503" s="69">
        <v>4.4000000000000004</v>
      </c>
      <c r="N503" s="47">
        <v>94</v>
      </c>
      <c r="O503" s="45" t="s">
        <v>118</v>
      </c>
      <c r="P503" s="47">
        <v>10305</v>
      </c>
      <c r="Q503" s="45" t="s">
        <v>1012</v>
      </c>
      <c r="R503" s="47">
        <v>10205</v>
      </c>
      <c r="S503" s="48">
        <v>24</v>
      </c>
      <c r="T503" s="48">
        <v>80</v>
      </c>
      <c r="U503" s="48">
        <v>85</v>
      </c>
      <c r="V503" s="45" t="s">
        <v>51</v>
      </c>
      <c r="W503" s="48">
        <v>75</v>
      </c>
      <c r="X503" s="45" t="s">
        <v>51</v>
      </c>
      <c r="Y503" s="78">
        <f t="shared" si="38"/>
        <v>0.44000000000000006</v>
      </c>
      <c r="Z503" s="78">
        <f t="shared" si="39"/>
        <v>0</v>
      </c>
      <c r="AA503" s="78">
        <f t="shared" si="40"/>
        <v>1.78</v>
      </c>
      <c r="AB503" s="77">
        <f t="shared" si="41"/>
        <v>90</v>
      </c>
    </row>
    <row r="504" spans="1:28" x14ac:dyDescent="0.3">
      <c r="A504" s="49">
        <v>42142</v>
      </c>
      <c r="B504" s="45" t="s">
        <v>1255</v>
      </c>
      <c r="C504" s="45" t="s">
        <v>1256</v>
      </c>
      <c r="D504" s="45" t="s">
        <v>47</v>
      </c>
      <c r="E504" s="48">
        <v>10</v>
      </c>
      <c r="F504" s="47">
        <v>142</v>
      </c>
      <c r="G504" s="65">
        <v>13.4</v>
      </c>
      <c r="H504" s="47">
        <v>125</v>
      </c>
      <c r="I504" s="45" t="s">
        <v>100</v>
      </c>
      <c r="J504" s="61">
        <v>15.9</v>
      </c>
      <c r="K504" s="45" t="s">
        <v>585</v>
      </c>
      <c r="L504" s="73">
        <v>30</v>
      </c>
      <c r="M504" s="69">
        <v>2.5</v>
      </c>
      <c r="N504" s="47">
        <v>100</v>
      </c>
      <c r="O504" s="45" t="s">
        <v>107</v>
      </c>
      <c r="P504" s="47">
        <v>10205</v>
      </c>
      <c r="Q504" s="45" t="s">
        <v>1012</v>
      </c>
      <c r="R504" s="47">
        <v>10164</v>
      </c>
      <c r="S504" s="48">
        <v>16</v>
      </c>
      <c r="T504" s="48">
        <v>78</v>
      </c>
      <c r="U504" s="48">
        <v>90</v>
      </c>
      <c r="V504" s="45" t="s">
        <v>100</v>
      </c>
      <c r="W504" s="48">
        <v>71</v>
      </c>
      <c r="X504" s="45" t="s">
        <v>56</v>
      </c>
      <c r="Y504" s="78">
        <f t="shared" si="38"/>
        <v>0.25</v>
      </c>
      <c r="Z504" s="78">
        <f t="shared" si="39"/>
        <v>1.34</v>
      </c>
      <c r="AA504" s="78">
        <f t="shared" si="40"/>
        <v>1.59</v>
      </c>
      <c r="AB504" s="77">
        <f t="shared" si="41"/>
        <v>300</v>
      </c>
    </row>
    <row r="505" spans="1:28" x14ac:dyDescent="0.3">
      <c r="A505" s="49">
        <v>42143</v>
      </c>
      <c r="B505" s="45" t="s">
        <v>1255</v>
      </c>
      <c r="C505" s="45" t="s">
        <v>1256</v>
      </c>
      <c r="D505" s="45" t="s">
        <v>47</v>
      </c>
      <c r="E505" s="48">
        <v>10</v>
      </c>
      <c r="F505" s="47">
        <v>128</v>
      </c>
      <c r="G505" s="65">
        <v>3.4</v>
      </c>
      <c r="H505" s="47">
        <v>102</v>
      </c>
      <c r="I505" s="45" t="s">
        <v>280</v>
      </c>
      <c r="J505" s="61">
        <v>15.3</v>
      </c>
      <c r="K505" s="45" t="s">
        <v>50</v>
      </c>
      <c r="L505" s="73">
        <v>33</v>
      </c>
      <c r="M505" s="69">
        <v>3.6</v>
      </c>
      <c r="N505" s="47">
        <v>114</v>
      </c>
      <c r="O505" s="45" t="s">
        <v>94</v>
      </c>
      <c r="P505" s="47">
        <v>10226</v>
      </c>
      <c r="Q505" s="45" t="s">
        <v>51</v>
      </c>
      <c r="R505" s="47">
        <v>10178</v>
      </c>
      <c r="S505" s="45" t="s">
        <v>1012</v>
      </c>
      <c r="T505" s="48">
        <v>68</v>
      </c>
      <c r="U505" s="48">
        <v>91</v>
      </c>
      <c r="V505" s="45" t="s">
        <v>51</v>
      </c>
      <c r="W505" s="48">
        <v>55</v>
      </c>
      <c r="X505" s="45" t="s">
        <v>50</v>
      </c>
      <c r="Y505" s="78">
        <f t="shared" si="38"/>
        <v>0.36</v>
      </c>
      <c r="Z505" s="78">
        <f t="shared" si="39"/>
        <v>0.33999999999999997</v>
      </c>
      <c r="AA505" s="78">
        <f t="shared" si="40"/>
        <v>1.53</v>
      </c>
      <c r="AB505" s="77">
        <f t="shared" si="41"/>
        <v>330</v>
      </c>
    </row>
    <row r="506" spans="1:28" x14ac:dyDescent="0.3">
      <c r="A506" s="49">
        <v>42144</v>
      </c>
      <c r="B506" s="45" t="s">
        <v>1255</v>
      </c>
      <c r="C506" s="45" t="s">
        <v>1256</v>
      </c>
      <c r="D506" s="45" t="s">
        <v>47</v>
      </c>
      <c r="E506" s="48">
        <v>10</v>
      </c>
      <c r="F506" s="47">
        <v>132</v>
      </c>
      <c r="G506" s="65">
        <v>7.4</v>
      </c>
      <c r="H506" s="47">
        <v>108</v>
      </c>
      <c r="I506" s="45" t="s">
        <v>210</v>
      </c>
      <c r="J506" s="61">
        <v>15.7</v>
      </c>
      <c r="K506" s="45" t="s">
        <v>188</v>
      </c>
      <c r="L506" s="73">
        <v>29</v>
      </c>
      <c r="M506" s="69">
        <v>4.2</v>
      </c>
      <c r="N506" s="47">
        <v>133</v>
      </c>
      <c r="O506" s="45" t="s">
        <v>209</v>
      </c>
      <c r="P506" s="47">
        <v>10286</v>
      </c>
      <c r="Q506" s="45" t="s">
        <v>51</v>
      </c>
      <c r="R506" s="47">
        <v>10216</v>
      </c>
      <c r="S506" s="45" t="s">
        <v>116</v>
      </c>
      <c r="T506" s="48">
        <v>72</v>
      </c>
      <c r="U506" s="48">
        <v>85</v>
      </c>
      <c r="V506" s="45" t="s">
        <v>594</v>
      </c>
      <c r="W506" s="48">
        <v>57</v>
      </c>
      <c r="X506" s="45" t="s">
        <v>188</v>
      </c>
      <c r="Y506" s="78">
        <f t="shared" si="38"/>
        <v>0.42000000000000004</v>
      </c>
      <c r="Z506" s="78">
        <f t="shared" si="39"/>
        <v>0.74</v>
      </c>
      <c r="AA506" s="78">
        <f t="shared" si="40"/>
        <v>1.5699999999999998</v>
      </c>
      <c r="AB506" s="77">
        <f t="shared" si="41"/>
        <v>290</v>
      </c>
    </row>
    <row r="507" spans="1:28" x14ac:dyDescent="0.3">
      <c r="A507" s="49">
        <v>42145</v>
      </c>
      <c r="B507" s="45" t="s">
        <v>1255</v>
      </c>
      <c r="C507" s="45" t="s">
        <v>1256</v>
      </c>
      <c r="D507" s="45" t="s">
        <v>47</v>
      </c>
      <c r="E507" s="48">
        <v>10</v>
      </c>
      <c r="F507" s="47">
        <v>130</v>
      </c>
      <c r="G507" s="65">
        <v>0</v>
      </c>
      <c r="H507" s="47">
        <v>92</v>
      </c>
      <c r="I507" s="45" t="s">
        <v>100</v>
      </c>
      <c r="J507" s="61">
        <v>16.8</v>
      </c>
      <c r="K507" s="45" t="s">
        <v>61</v>
      </c>
      <c r="L507" s="73">
        <v>31</v>
      </c>
      <c r="M507" s="69">
        <v>1.4</v>
      </c>
      <c r="N507" s="47">
        <v>83</v>
      </c>
      <c r="O507" s="45" t="s">
        <v>352</v>
      </c>
      <c r="P507" s="47">
        <v>10314</v>
      </c>
      <c r="Q507" s="48">
        <v>21</v>
      </c>
      <c r="R507" s="47">
        <v>10284</v>
      </c>
      <c r="S507" s="45" t="s">
        <v>84</v>
      </c>
      <c r="T507" s="48">
        <v>67</v>
      </c>
      <c r="U507" s="48">
        <v>86</v>
      </c>
      <c r="V507" s="45" t="s">
        <v>51</v>
      </c>
      <c r="W507" s="48">
        <v>55</v>
      </c>
      <c r="X507" s="45" t="s">
        <v>769</v>
      </c>
      <c r="Y507" s="78">
        <f t="shared" si="38"/>
        <v>0.13999999999999999</v>
      </c>
      <c r="Z507" s="78">
        <f t="shared" si="39"/>
        <v>0</v>
      </c>
      <c r="AA507" s="78">
        <f t="shared" si="40"/>
        <v>1.6800000000000002</v>
      </c>
      <c r="AB507" s="77">
        <f t="shared" si="41"/>
        <v>310</v>
      </c>
    </row>
    <row r="508" spans="1:28" x14ac:dyDescent="0.3">
      <c r="A508" s="49">
        <v>42146</v>
      </c>
      <c r="B508" s="45" t="s">
        <v>1255</v>
      </c>
      <c r="C508" s="45" t="s">
        <v>1256</v>
      </c>
      <c r="D508" s="45" t="s">
        <v>47</v>
      </c>
      <c r="E508" s="48">
        <v>10</v>
      </c>
      <c r="F508" s="47">
        <v>133</v>
      </c>
      <c r="G508" s="65">
        <v>0</v>
      </c>
      <c r="H508" s="47">
        <v>94</v>
      </c>
      <c r="I508" s="45" t="s">
        <v>86</v>
      </c>
      <c r="J508" s="61">
        <v>17.2</v>
      </c>
      <c r="K508" s="45" t="s">
        <v>213</v>
      </c>
      <c r="L508" s="73">
        <v>21</v>
      </c>
      <c r="M508" s="69">
        <v>1.4</v>
      </c>
      <c r="N508" s="47">
        <v>53</v>
      </c>
      <c r="O508" s="45" t="s">
        <v>286</v>
      </c>
      <c r="P508" s="47">
        <v>10307</v>
      </c>
      <c r="Q508" s="45" t="s">
        <v>1012</v>
      </c>
      <c r="R508" s="47">
        <v>10263</v>
      </c>
      <c r="S508" s="48">
        <v>24</v>
      </c>
      <c r="T508" s="48">
        <v>66</v>
      </c>
      <c r="U508" s="48">
        <v>80</v>
      </c>
      <c r="V508" s="45" t="s">
        <v>120</v>
      </c>
      <c r="W508" s="48">
        <v>56</v>
      </c>
      <c r="X508" s="45" t="s">
        <v>146</v>
      </c>
      <c r="Y508" s="78">
        <f t="shared" si="38"/>
        <v>0.13999999999999999</v>
      </c>
      <c r="Z508" s="78">
        <f t="shared" si="39"/>
        <v>0</v>
      </c>
      <c r="AA508" s="78">
        <f t="shared" si="40"/>
        <v>1.72</v>
      </c>
      <c r="AB508" s="77">
        <f t="shared" si="41"/>
        <v>210</v>
      </c>
    </row>
    <row r="509" spans="1:28" x14ac:dyDescent="0.3">
      <c r="A509" s="49">
        <v>42147</v>
      </c>
      <c r="B509" s="45" t="s">
        <v>1255</v>
      </c>
      <c r="C509" s="45" t="s">
        <v>1256</v>
      </c>
      <c r="D509" s="45" t="s">
        <v>47</v>
      </c>
      <c r="E509" s="48">
        <v>10</v>
      </c>
      <c r="F509" s="47">
        <v>140</v>
      </c>
      <c r="G509" s="65">
        <v>0</v>
      </c>
      <c r="H509" s="47">
        <v>101</v>
      </c>
      <c r="I509" s="45" t="s">
        <v>537</v>
      </c>
      <c r="J509" s="61">
        <v>17.899999999999999</v>
      </c>
      <c r="K509" s="45" t="s">
        <v>61</v>
      </c>
      <c r="L509" s="72" t="s">
        <v>102</v>
      </c>
      <c r="M509" s="69">
        <v>1.7</v>
      </c>
      <c r="N509" s="47">
        <v>61</v>
      </c>
      <c r="O509" s="45" t="s">
        <v>209</v>
      </c>
      <c r="P509" s="47">
        <v>10263</v>
      </c>
      <c r="Q509" s="45" t="s">
        <v>1012</v>
      </c>
      <c r="R509" s="47">
        <v>10220</v>
      </c>
      <c r="S509" s="45" t="s">
        <v>51</v>
      </c>
      <c r="T509" s="48">
        <v>65</v>
      </c>
      <c r="U509" s="48">
        <v>81</v>
      </c>
      <c r="V509" s="45" t="s">
        <v>166</v>
      </c>
      <c r="W509" s="48">
        <v>58</v>
      </c>
      <c r="X509" s="45" t="s">
        <v>271</v>
      </c>
      <c r="Y509" s="78">
        <f t="shared" si="38"/>
        <v>0.16999999999999998</v>
      </c>
      <c r="Z509" s="78">
        <f t="shared" si="39"/>
        <v>0</v>
      </c>
      <c r="AA509" s="78">
        <f t="shared" si="40"/>
        <v>1.7899999999999998</v>
      </c>
      <c r="AB509" s="77">
        <f t="shared" si="41"/>
        <v>50</v>
      </c>
    </row>
    <row r="510" spans="1:28" x14ac:dyDescent="0.3">
      <c r="A510" s="49">
        <v>42148</v>
      </c>
      <c r="B510" s="45" t="s">
        <v>1255</v>
      </c>
      <c r="C510" s="45" t="s">
        <v>1256</v>
      </c>
      <c r="D510" s="45" t="s">
        <v>47</v>
      </c>
      <c r="E510" s="48">
        <v>10</v>
      </c>
      <c r="F510" s="47">
        <v>156</v>
      </c>
      <c r="G510" s="65">
        <v>0</v>
      </c>
      <c r="H510" s="47">
        <v>127</v>
      </c>
      <c r="I510" s="45" t="s">
        <v>286</v>
      </c>
      <c r="J510" s="61">
        <v>18.5</v>
      </c>
      <c r="K510" s="45" t="s">
        <v>139</v>
      </c>
      <c r="L510" s="73">
        <v>32</v>
      </c>
      <c r="M510" s="69">
        <v>1.7</v>
      </c>
      <c r="N510" s="47">
        <v>50</v>
      </c>
      <c r="O510" s="45" t="s">
        <v>118</v>
      </c>
      <c r="P510" s="47">
        <v>10223</v>
      </c>
      <c r="Q510" s="48">
        <v>24</v>
      </c>
      <c r="R510" s="47">
        <v>10206</v>
      </c>
      <c r="S510" s="45" t="s">
        <v>116</v>
      </c>
      <c r="T510" s="48">
        <v>76</v>
      </c>
      <c r="U510" s="48">
        <v>81</v>
      </c>
      <c r="V510" s="45" t="s">
        <v>51</v>
      </c>
      <c r="W510" s="48">
        <v>70</v>
      </c>
      <c r="X510" s="45" t="s">
        <v>104</v>
      </c>
      <c r="Y510" s="78">
        <f t="shared" si="38"/>
        <v>0.16999999999999998</v>
      </c>
      <c r="Z510" s="78">
        <f t="shared" si="39"/>
        <v>0</v>
      </c>
      <c r="AA510" s="78">
        <f t="shared" si="40"/>
        <v>1.85</v>
      </c>
      <c r="AB510" s="77">
        <f t="shared" si="41"/>
        <v>320</v>
      </c>
    </row>
    <row r="511" spans="1:28" x14ac:dyDescent="0.3">
      <c r="A511" s="49">
        <v>42149</v>
      </c>
      <c r="B511" s="45" t="s">
        <v>1255</v>
      </c>
      <c r="C511" s="45" t="s">
        <v>1256</v>
      </c>
      <c r="D511" s="45" t="s">
        <v>47</v>
      </c>
      <c r="E511" s="48">
        <v>10</v>
      </c>
      <c r="F511" s="47">
        <v>156</v>
      </c>
      <c r="G511" s="65">
        <v>0</v>
      </c>
      <c r="H511" s="47">
        <v>132</v>
      </c>
      <c r="I511" s="45" t="s">
        <v>159</v>
      </c>
      <c r="J511" s="61">
        <v>18</v>
      </c>
      <c r="K511" s="45" t="s">
        <v>135</v>
      </c>
      <c r="L511" s="73">
        <v>0</v>
      </c>
      <c r="M511" s="69">
        <v>2.5</v>
      </c>
      <c r="N511" s="47">
        <v>72</v>
      </c>
      <c r="O511" s="45" t="s">
        <v>51</v>
      </c>
      <c r="P511" s="47">
        <v>10242</v>
      </c>
      <c r="Q511" s="48">
        <v>21</v>
      </c>
      <c r="R511" s="47">
        <v>10218</v>
      </c>
      <c r="S511" s="45" t="s">
        <v>51</v>
      </c>
      <c r="T511" s="48">
        <v>80</v>
      </c>
      <c r="U511" s="48">
        <v>88</v>
      </c>
      <c r="V511" s="45" t="s">
        <v>486</v>
      </c>
      <c r="W511" s="48">
        <v>69</v>
      </c>
      <c r="X511" s="45" t="s">
        <v>64</v>
      </c>
      <c r="Y511" s="78">
        <f t="shared" si="38"/>
        <v>0.25</v>
      </c>
      <c r="Z511" s="78">
        <f t="shared" si="39"/>
        <v>0</v>
      </c>
      <c r="AA511" s="78">
        <f t="shared" si="40"/>
        <v>1.8</v>
      </c>
      <c r="AB511" s="77">
        <f t="shared" si="41"/>
        <v>0</v>
      </c>
    </row>
    <row r="512" spans="1:28" x14ac:dyDescent="0.3">
      <c r="A512" s="49">
        <v>42150</v>
      </c>
      <c r="B512" s="45" t="s">
        <v>1255</v>
      </c>
      <c r="C512" s="45" t="s">
        <v>1256</v>
      </c>
      <c r="D512" s="45" t="s">
        <v>47</v>
      </c>
      <c r="E512" s="48">
        <v>10</v>
      </c>
      <c r="F512" s="47">
        <v>162</v>
      </c>
      <c r="G512" s="65">
        <v>0</v>
      </c>
      <c r="H512" s="47">
        <v>140</v>
      </c>
      <c r="I512" s="45" t="s">
        <v>51</v>
      </c>
      <c r="J512" s="61">
        <v>18.399999999999999</v>
      </c>
      <c r="K512" s="45" t="s">
        <v>158</v>
      </c>
      <c r="L512" s="73">
        <v>31</v>
      </c>
      <c r="M512" s="69">
        <v>2.2000000000000002</v>
      </c>
      <c r="N512" s="47">
        <v>81</v>
      </c>
      <c r="O512" s="45" t="s">
        <v>169</v>
      </c>
      <c r="P512" s="47">
        <v>10254</v>
      </c>
      <c r="Q512" s="45" t="s">
        <v>51</v>
      </c>
      <c r="R512" s="47">
        <v>10231</v>
      </c>
      <c r="S512" s="45" t="s">
        <v>116</v>
      </c>
      <c r="T512" s="48">
        <v>76</v>
      </c>
      <c r="U512" s="48">
        <v>87</v>
      </c>
      <c r="V512" s="45" t="s">
        <v>80</v>
      </c>
      <c r="W512" s="48">
        <v>68</v>
      </c>
      <c r="X512" s="45" t="s">
        <v>89</v>
      </c>
      <c r="Y512" s="78">
        <f t="shared" si="38"/>
        <v>0.22000000000000003</v>
      </c>
      <c r="Z512" s="78">
        <f t="shared" si="39"/>
        <v>0</v>
      </c>
      <c r="AA512" s="78">
        <f t="shared" si="40"/>
        <v>1.8399999999999999</v>
      </c>
      <c r="AB512" s="77">
        <f t="shared" si="41"/>
        <v>310</v>
      </c>
    </row>
    <row r="513" spans="1:28" x14ac:dyDescent="0.3">
      <c r="A513" s="49">
        <v>42151</v>
      </c>
      <c r="B513" s="45" t="s">
        <v>1255</v>
      </c>
      <c r="C513" s="45" t="s">
        <v>1256</v>
      </c>
      <c r="D513" s="45" t="s">
        <v>47</v>
      </c>
      <c r="E513" s="48">
        <v>10</v>
      </c>
      <c r="F513" s="47">
        <v>152</v>
      </c>
      <c r="G513" s="65">
        <v>0</v>
      </c>
      <c r="H513" s="47">
        <v>123</v>
      </c>
      <c r="I513" s="45" t="s">
        <v>103</v>
      </c>
      <c r="J513" s="61">
        <v>18.2</v>
      </c>
      <c r="K513" s="45" t="s">
        <v>250</v>
      </c>
      <c r="L513" s="73">
        <v>10</v>
      </c>
      <c r="M513" s="69">
        <v>5.3</v>
      </c>
      <c r="N513" s="47">
        <v>111</v>
      </c>
      <c r="O513" s="45" t="s">
        <v>271</v>
      </c>
      <c r="P513" s="47">
        <v>10251</v>
      </c>
      <c r="Q513" s="45" t="s">
        <v>1012</v>
      </c>
      <c r="R513" s="47">
        <v>10210</v>
      </c>
      <c r="S513" s="48">
        <v>24</v>
      </c>
      <c r="T513" s="48">
        <v>74</v>
      </c>
      <c r="U513" s="48">
        <v>84</v>
      </c>
      <c r="V513" s="45" t="s">
        <v>51</v>
      </c>
      <c r="W513" s="48">
        <v>64</v>
      </c>
      <c r="X513" s="45" t="s">
        <v>192</v>
      </c>
      <c r="Y513" s="78">
        <f t="shared" si="38"/>
        <v>0.53</v>
      </c>
      <c r="Z513" s="78">
        <f t="shared" si="39"/>
        <v>0</v>
      </c>
      <c r="AA513" s="78">
        <f t="shared" si="40"/>
        <v>1.8199999999999998</v>
      </c>
      <c r="AB513" s="77">
        <f t="shared" si="41"/>
        <v>100</v>
      </c>
    </row>
    <row r="514" spans="1:28" x14ac:dyDescent="0.3">
      <c r="A514" s="49">
        <v>42152</v>
      </c>
      <c r="B514" s="45" t="s">
        <v>1255</v>
      </c>
      <c r="C514" s="45" t="s">
        <v>1256</v>
      </c>
      <c r="D514" s="45" t="s">
        <v>47</v>
      </c>
      <c r="E514" s="48">
        <v>10</v>
      </c>
      <c r="F514" s="47">
        <v>154</v>
      </c>
      <c r="G514" s="65">
        <v>0.6</v>
      </c>
      <c r="H514" s="47">
        <v>107</v>
      </c>
      <c r="I514" s="45" t="s">
        <v>644</v>
      </c>
      <c r="J514" s="61">
        <v>20</v>
      </c>
      <c r="K514" s="45" t="s">
        <v>206</v>
      </c>
      <c r="L514" s="73">
        <v>10</v>
      </c>
      <c r="M514" s="69">
        <v>2.5</v>
      </c>
      <c r="N514" s="47">
        <v>61</v>
      </c>
      <c r="O514" s="45" t="s">
        <v>505</v>
      </c>
      <c r="P514" s="47">
        <v>10210</v>
      </c>
      <c r="Q514" s="45" t="s">
        <v>1012</v>
      </c>
      <c r="R514" s="47">
        <v>10183</v>
      </c>
      <c r="S514" s="48">
        <v>19</v>
      </c>
      <c r="T514" s="48">
        <v>76</v>
      </c>
      <c r="U514" s="48">
        <v>87</v>
      </c>
      <c r="V514" s="45" t="s">
        <v>124</v>
      </c>
      <c r="W514" s="48">
        <v>68</v>
      </c>
      <c r="X514" s="45" t="s">
        <v>520</v>
      </c>
      <c r="Y514" s="78">
        <f t="shared" si="38"/>
        <v>0.25</v>
      </c>
      <c r="Z514" s="78">
        <f t="shared" si="39"/>
        <v>0.06</v>
      </c>
      <c r="AA514" s="78">
        <f t="shared" si="40"/>
        <v>2</v>
      </c>
      <c r="AB514" s="77">
        <f t="shared" si="41"/>
        <v>100</v>
      </c>
    </row>
    <row r="515" spans="1:28" x14ac:dyDescent="0.3">
      <c r="A515" s="49">
        <v>42153</v>
      </c>
      <c r="B515" s="45" t="s">
        <v>1255</v>
      </c>
      <c r="C515" s="45" t="s">
        <v>1256</v>
      </c>
      <c r="D515" s="45" t="s">
        <v>47</v>
      </c>
      <c r="E515" s="48">
        <v>10</v>
      </c>
      <c r="F515" s="47">
        <v>164</v>
      </c>
      <c r="G515" s="65">
        <v>0.2</v>
      </c>
      <c r="H515" s="47">
        <v>141</v>
      </c>
      <c r="I515" s="45" t="s">
        <v>537</v>
      </c>
      <c r="J515" s="61">
        <v>18.7</v>
      </c>
      <c r="K515" s="45" t="s">
        <v>260</v>
      </c>
      <c r="L515" s="72" t="s">
        <v>102</v>
      </c>
      <c r="M515" s="69">
        <v>1.1000000000000001</v>
      </c>
      <c r="N515" s="47">
        <v>42</v>
      </c>
      <c r="O515" s="45" t="s">
        <v>286</v>
      </c>
      <c r="P515" s="47">
        <v>10190</v>
      </c>
      <c r="Q515" s="45" t="s">
        <v>51</v>
      </c>
      <c r="R515" s="47">
        <v>10172</v>
      </c>
      <c r="S515" s="45" t="s">
        <v>51</v>
      </c>
      <c r="T515" s="48">
        <v>73</v>
      </c>
      <c r="U515" s="48">
        <v>88</v>
      </c>
      <c r="V515" s="45" t="s">
        <v>51</v>
      </c>
      <c r="W515" s="48">
        <v>63</v>
      </c>
      <c r="X515" s="45" t="s">
        <v>260</v>
      </c>
      <c r="Y515" s="78">
        <f t="shared" ref="Y515:Y578" si="42">M515/$AE$17</f>
        <v>0.11000000000000001</v>
      </c>
      <c r="Z515" s="78">
        <f t="shared" ref="Z515:Z578" si="43">G515/$AE$17</f>
        <v>0.02</v>
      </c>
      <c r="AA515" s="78">
        <f t="shared" ref="AA515:AA578" si="44">J515/$AE$17</f>
        <v>1.8699999999999999</v>
      </c>
      <c r="AB515" s="77">
        <f t="shared" ref="AB515:AB578" si="45">L515*$AE$17</f>
        <v>50</v>
      </c>
    </row>
    <row r="516" spans="1:28" x14ac:dyDescent="0.3">
      <c r="A516" s="49">
        <v>42154</v>
      </c>
      <c r="B516" s="45" t="s">
        <v>1255</v>
      </c>
      <c r="C516" s="45" t="s">
        <v>1256</v>
      </c>
      <c r="D516" s="45" t="s">
        <v>47</v>
      </c>
      <c r="E516" s="48">
        <v>10</v>
      </c>
      <c r="F516" s="47">
        <v>171</v>
      </c>
      <c r="G516" s="65">
        <v>0</v>
      </c>
      <c r="H516" s="47">
        <v>134</v>
      </c>
      <c r="I516" s="45" t="s">
        <v>184</v>
      </c>
      <c r="J516" s="61">
        <v>20.8</v>
      </c>
      <c r="K516" s="45" t="s">
        <v>369</v>
      </c>
      <c r="L516" s="73">
        <v>34</v>
      </c>
      <c r="M516" s="69">
        <v>1.9</v>
      </c>
      <c r="N516" s="47">
        <v>50</v>
      </c>
      <c r="O516" s="45" t="s">
        <v>352</v>
      </c>
      <c r="P516" s="47">
        <v>10195</v>
      </c>
      <c r="Q516" s="45" t="s">
        <v>132</v>
      </c>
      <c r="R516" s="47">
        <v>10178</v>
      </c>
      <c r="S516" s="45" t="s">
        <v>218</v>
      </c>
      <c r="T516" s="48">
        <v>64</v>
      </c>
      <c r="U516" s="48">
        <v>82</v>
      </c>
      <c r="V516" s="45" t="s">
        <v>174</v>
      </c>
      <c r="W516" s="48">
        <v>55</v>
      </c>
      <c r="X516" s="45" t="s">
        <v>213</v>
      </c>
      <c r="Y516" s="78">
        <f t="shared" si="42"/>
        <v>0.19</v>
      </c>
      <c r="Z516" s="78">
        <f t="shared" si="43"/>
        <v>0</v>
      </c>
      <c r="AA516" s="78">
        <f t="shared" si="44"/>
        <v>2.08</v>
      </c>
      <c r="AB516" s="77">
        <f t="shared" si="45"/>
        <v>340</v>
      </c>
    </row>
    <row r="517" spans="1:28" x14ac:dyDescent="0.3">
      <c r="A517" s="49">
        <v>42155</v>
      </c>
      <c r="B517" s="45" t="s">
        <v>1255</v>
      </c>
      <c r="C517" s="45" t="s">
        <v>1256</v>
      </c>
      <c r="D517" s="45" t="s">
        <v>47</v>
      </c>
      <c r="E517" s="48">
        <v>10</v>
      </c>
      <c r="F517" s="47">
        <v>180</v>
      </c>
      <c r="G517" s="65">
        <v>1.6</v>
      </c>
      <c r="H517" s="47">
        <v>128</v>
      </c>
      <c r="I517" s="45" t="s">
        <v>166</v>
      </c>
      <c r="J517" s="61">
        <v>23.1</v>
      </c>
      <c r="K517" s="45" t="s">
        <v>52</v>
      </c>
      <c r="L517" s="73">
        <v>30</v>
      </c>
      <c r="M517" s="69">
        <v>1.9</v>
      </c>
      <c r="N517" s="47">
        <v>56</v>
      </c>
      <c r="O517" s="45" t="s">
        <v>370</v>
      </c>
      <c r="P517" s="47">
        <v>10198</v>
      </c>
      <c r="Q517" s="48">
        <v>22</v>
      </c>
      <c r="R517" s="47">
        <v>10169</v>
      </c>
      <c r="S517" s="45" t="s">
        <v>116</v>
      </c>
      <c r="T517" s="48">
        <v>68</v>
      </c>
      <c r="U517" s="48">
        <v>87</v>
      </c>
      <c r="V517" s="45" t="s">
        <v>249</v>
      </c>
      <c r="W517" s="48">
        <v>51</v>
      </c>
      <c r="X517" s="45" t="s">
        <v>139</v>
      </c>
      <c r="Y517" s="78">
        <f t="shared" si="42"/>
        <v>0.19</v>
      </c>
      <c r="Z517" s="78">
        <f t="shared" si="43"/>
        <v>0.16</v>
      </c>
      <c r="AA517" s="78">
        <f t="shared" si="44"/>
        <v>2.31</v>
      </c>
      <c r="AB517" s="77">
        <f t="shared" si="45"/>
        <v>300</v>
      </c>
    </row>
    <row r="518" spans="1:28" x14ac:dyDescent="0.3">
      <c r="A518" s="49">
        <v>42156</v>
      </c>
      <c r="B518" s="45" t="s">
        <v>1255</v>
      </c>
      <c r="C518" s="45" t="s">
        <v>1256</v>
      </c>
      <c r="D518" s="45" t="s">
        <v>47</v>
      </c>
      <c r="E518" s="48">
        <v>10</v>
      </c>
      <c r="F518" s="47">
        <v>164</v>
      </c>
      <c r="G518" s="65">
        <v>4.4000000000000004</v>
      </c>
      <c r="H518" s="47">
        <v>153</v>
      </c>
      <c r="I518" s="45" t="s">
        <v>128</v>
      </c>
      <c r="J518" s="61">
        <v>17.399999999999999</v>
      </c>
      <c r="K518" s="45" t="s">
        <v>179</v>
      </c>
      <c r="L518" s="73">
        <v>31</v>
      </c>
      <c r="M518" s="69">
        <v>1.7</v>
      </c>
      <c r="N518" s="47">
        <v>78</v>
      </c>
      <c r="O518" s="45" t="s">
        <v>135</v>
      </c>
      <c r="P518" s="47">
        <v>10196</v>
      </c>
      <c r="Q518" s="48">
        <v>15</v>
      </c>
      <c r="R518" s="47">
        <v>10179</v>
      </c>
      <c r="S518" s="45" t="s">
        <v>116</v>
      </c>
      <c r="T518" s="48">
        <v>89</v>
      </c>
      <c r="U518" s="48">
        <v>91</v>
      </c>
      <c r="V518" s="45" t="s">
        <v>51</v>
      </c>
      <c r="W518" s="48">
        <v>86</v>
      </c>
      <c r="X518" s="45" t="s">
        <v>235</v>
      </c>
      <c r="Y518" s="78">
        <f t="shared" si="42"/>
        <v>0.16999999999999998</v>
      </c>
      <c r="Z518" s="78">
        <f t="shared" si="43"/>
        <v>0.44000000000000006</v>
      </c>
      <c r="AA518" s="78">
        <f t="shared" si="44"/>
        <v>1.7399999999999998</v>
      </c>
      <c r="AB518" s="77">
        <f t="shared" si="45"/>
        <v>310</v>
      </c>
    </row>
    <row r="519" spans="1:28" x14ac:dyDescent="0.3">
      <c r="A519" s="49">
        <v>42157</v>
      </c>
      <c r="B519" s="45" t="s">
        <v>1255</v>
      </c>
      <c r="C519" s="45" t="s">
        <v>1256</v>
      </c>
      <c r="D519" s="45" t="s">
        <v>47</v>
      </c>
      <c r="E519" s="48">
        <v>10</v>
      </c>
      <c r="F519" s="47">
        <v>177</v>
      </c>
      <c r="G519" s="65">
        <v>0</v>
      </c>
      <c r="H519" s="47">
        <v>144</v>
      </c>
      <c r="I519" s="45" t="s">
        <v>232</v>
      </c>
      <c r="J519" s="61">
        <v>21</v>
      </c>
      <c r="K519" s="45" t="s">
        <v>201</v>
      </c>
      <c r="L519" s="72" t="s">
        <v>132</v>
      </c>
      <c r="M519" s="69">
        <v>1.4</v>
      </c>
      <c r="N519" s="47">
        <v>42</v>
      </c>
      <c r="O519" s="45" t="s">
        <v>64</v>
      </c>
      <c r="P519" s="47">
        <v>10218</v>
      </c>
      <c r="Q519" s="48">
        <v>21</v>
      </c>
      <c r="R519" s="47">
        <v>10179</v>
      </c>
      <c r="S519" s="45" t="s">
        <v>116</v>
      </c>
      <c r="T519" s="48">
        <v>75</v>
      </c>
      <c r="U519" s="48">
        <v>88</v>
      </c>
      <c r="V519" s="45" t="s">
        <v>51</v>
      </c>
      <c r="W519" s="48">
        <v>68</v>
      </c>
      <c r="X519" s="45" t="s">
        <v>51</v>
      </c>
      <c r="Y519" s="78">
        <f t="shared" si="42"/>
        <v>0.13999999999999999</v>
      </c>
      <c r="Z519" s="78">
        <f t="shared" si="43"/>
        <v>0</v>
      </c>
      <c r="AA519" s="78">
        <f t="shared" si="44"/>
        <v>2.1</v>
      </c>
      <c r="AB519" s="77">
        <f t="shared" si="45"/>
        <v>80</v>
      </c>
    </row>
    <row r="520" spans="1:28" x14ac:dyDescent="0.3">
      <c r="A520" s="49">
        <v>42158</v>
      </c>
      <c r="B520" s="45" t="s">
        <v>1255</v>
      </c>
      <c r="C520" s="45" t="s">
        <v>1256</v>
      </c>
      <c r="D520" s="45" t="s">
        <v>47</v>
      </c>
      <c r="E520" s="48">
        <v>10</v>
      </c>
      <c r="F520" s="47">
        <v>164</v>
      </c>
      <c r="G520" s="65">
        <v>0</v>
      </c>
      <c r="H520" s="47">
        <v>136</v>
      </c>
      <c r="I520" s="45" t="s">
        <v>124</v>
      </c>
      <c r="J520" s="61">
        <v>19.100000000000001</v>
      </c>
      <c r="K520" s="45" t="s">
        <v>104</v>
      </c>
      <c r="L520" s="73">
        <v>12</v>
      </c>
      <c r="M520" s="69">
        <v>4.4000000000000004</v>
      </c>
      <c r="N520" s="47">
        <v>92</v>
      </c>
      <c r="O520" s="45" t="s">
        <v>81</v>
      </c>
      <c r="P520" s="47">
        <v>10228</v>
      </c>
      <c r="Q520" s="45" t="s">
        <v>289</v>
      </c>
      <c r="R520" s="47">
        <v>10204</v>
      </c>
      <c r="S520" s="48">
        <v>24</v>
      </c>
      <c r="T520" s="48">
        <v>81</v>
      </c>
      <c r="U520" s="48">
        <v>86</v>
      </c>
      <c r="V520" s="45" t="s">
        <v>112</v>
      </c>
      <c r="W520" s="48">
        <v>74</v>
      </c>
      <c r="X520" s="45" t="s">
        <v>202</v>
      </c>
      <c r="Y520" s="78">
        <f t="shared" si="42"/>
        <v>0.44000000000000006</v>
      </c>
      <c r="Z520" s="78">
        <f t="shared" si="43"/>
        <v>0</v>
      </c>
      <c r="AA520" s="78">
        <f t="shared" si="44"/>
        <v>1.9100000000000001</v>
      </c>
      <c r="AB520" s="77">
        <f t="shared" si="45"/>
        <v>120</v>
      </c>
    </row>
    <row r="521" spans="1:28" x14ac:dyDescent="0.3">
      <c r="A521" s="49">
        <v>42159</v>
      </c>
      <c r="B521" s="45" t="s">
        <v>1255</v>
      </c>
      <c r="C521" s="45" t="s">
        <v>1256</v>
      </c>
      <c r="D521" s="45" t="s">
        <v>47</v>
      </c>
      <c r="E521" s="48">
        <v>10</v>
      </c>
      <c r="F521" s="47">
        <v>192</v>
      </c>
      <c r="G521" s="65">
        <v>7.8</v>
      </c>
      <c r="H521" s="47">
        <v>169</v>
      </c>
      <c r="I521" s="45" t="s">
        <v>537</v>
      </c>
      <c r="J521" s="61">
        <v>21.5</v>
      </c>
      <c r="K521" s="45" t="s">
        <v>108</v>
      </c>
      <c r="L521" s="72" t="s">
        <v>533</v>
      </c>
      <c r="M521" s="69">
        <v>2.2000000000000002</v>
      </c>
      <c r="N521" s="47">
        <v>122</v>
      </c>
      <c r="O521" s="45" t="s">
        <v>100</v>
      </c>
      <c r="P521" s="47">
        <v>10204</v>
      </c>
      <c r="Q521" s="45" t="s">
        <v>1012</v>
      </c>
      <c r="R521" s="47">
        <v>10143</v>
      </c>
      <c r="S521" s="48">
        <v>24</v>
      </c>
      <c r="T521" s="48">
        <v>86</v>
      </c>
      <c r="U521" s="48">
        <v>90</v>
      </c>
      <c r="V521" s="45" t="s">
        <v>51</v>
      </c>
      <c r="W521" s="48">
        <v>71</v>
      </c>
      <c r="X521" s="45" t="s">
        <v>88</v>
      </c>
      <c r="Y521" s="78">
        <f t="shared" si="42"/>
        <v>0.22000000000000003</v>
      </c>
      <c r="Z521" s="78">
        <f t="shared" si="43"/>
        <v>0.78</v>
      </c>
      <c r="AA521" s="78">
        <f t="shared" si="44"/>
        <v>2.15</v>
      </c>
      <c r="AB521" s="77">
        <f t="shared" si="45"/>
        <v>70</v>
      </c>
    </row>
    <row r="522" spans="1:28" x14ac:dyDescent="0.3">
      <c r="A522" s="49">
        <v>42160</v>
      </c>
      <c r="B522" s="45" t="s">
        <v>1255</v>
      </c>
      <c r="C522" s="45" t="s">
        <v>1256</v>
      </c>
      <c r="D522" s="45" t="s">
        <v>47</v>
      </c>
      <c r="E522" s="48">
        <v>10</v>
      </c>
      <c r="F522" s="47">
        <v>182</v>
      </c>
      <c r="G522" s="65">
        <v>0.2</v>
      </c>
      <c r="H522" s="47">
        <v>155</v>
      </c>
      <c r="I522" s="45" t="s">
        <v>249</v>
      </c>
      <c r="J522" s="61">
        <v>21</v>
      </c>
      <c r="K522" s="45" t="s">
        <v>70</v>
      </c>
      <c r="L522" s="73">
        <v>30</v>
      </c>
      <c r="M522" s="69">
        <v>1.1000000000000001</v>
      </c>
      <c r="N522" s="47">
        <v>111</v>
      </c>
      <c r="O522" s="45" t="s">
        <v>86</v>
      </c>
      <c r="P522" s="47">
        <v>10238</v>
      </c>
      <c r="Q522" s="48">
        <v>22</v>
      </c>
      <c r="R522" s="47">
        <v>10143</v>
      </c>
      <c r="S522" s="45" t="s">
        <v>1012</v>
      </c>
      <c r="T522" s="48">
        <v>86</v>
      </c>
      <c r="U522" s="48">
        <v>90</v>
      </c>
      <c r="V522" s="45" t="s">
        <v>51</v>
      </c>
      <c r="W522" s="48">
        <v>71</v>
      </c>
      <c r="X522" s="45" t="s">
        <v>80</v>
      </c>
      <c r="Y522" s="78">
        <f t="shared" si="42"/>
        <v>0.11000000000000001</v>
      </c>
      <c r="Z522" s="78">
        <f t="shared" si="43"/>
        <v>0.02</v>
      </c>
      <c r="AA522" s="78">
        <f t="shared" si="44"/>
        <v>2.1</v>
      </c>
      <c r="AB522" s="77">
        <f t="shared" si="45"/>
        <v>300</v>
      </c>
    </row>
    <row r="523" spans="1:28" x14ac:dyDescent="0.3">
      <c r="A523" s="49">
        <v>42161</v>
      </c>
      <c r="B523" s="45" t="s">
        <v>1255</v>
      </c>
      <c r="C523" s="45" t="s">
        <v>1256</v>
      </c>
      <c r="D523" s="45" t="s">
        <v>47</v>
      </c>
      <c r="E523" s="48">
        <v>10</v>
      </c>
      <c r="F523" s="47">
        <v>165</v>
      </c>
      <c r="G523" s="65">
        <v>1.4</v>
      </c>
      <c r="H523" s="47">
        <v>157</v>
      </c>
      <c r="I523" s="45" t="s">
        <v>286</v>
      </c>
      <c r="J523" s="61">
        <v>17.3</v>
      </c>
      <c r="K523" s="45" t="s">
        <v>192</v>
      </c>
      <c r="L523" s="73">
        <v>0</v>
      </c>
      <c r="M523" s="69">
        <v>3.3</v>
      </c>
      <c r="N523" s="47">
        <v>117</v>
      </c>
      <c r="O523" s="45" t="s">
        <v>188</v>
      </c>
      <c r="P523" s="47">
        <v>10253</v>
      </c>
      <c r="Q523" s="48">
        <v>21</v>
      </c>
      <c r="R523" s="47">
        <v>10230</v>
      </c>
      <c r="S523" s="45" t="s">
        <v>84</v>
      </c>
      <c r="T523" s="48">
        <v>87</v>
      </c>
      <c r="U523" s="48">
        <v>89</v>
      </c>
      <c r="V523" s="45" t="s">
        <v>51</v>
      </c>
      <c r="W523" s="48">
        <v>83</v>
      </c>
      <c r="X523" s="45" t="s">
        <v>111</v>
      </c>
      <c r="Y523" s="78">
        <f t="shared" si="42"/>
        <v>0.32999999999999996</v>
      </c>
      <c r="Z523" s="78">
        <f t="shared" si="43"/>
        <v>0.13999999999999999</v>
      </c>
      <c r="AA523" s="78">
        <f t="shared" si="44"/>
        <v>1.73</v>
      </c>
      <c r="AB523" s="77">
        <f t="shared" si="45"/>
        <v>0</v>
      </c>
    </row>
    <row r="524" spans="1:28" x14ac:dyDescent="0.3">
      <c r="A524" s="49">
        <v>42162</v>
      </c>
      <c r="B524" s="45" t="s">
        <v>1255</v>
      </c>
      <c r="C524" s="45" t="s">
        <v>1256</v>
      </c>
      <c r="D524" s="45" t="s">
        <v>47</v>
      </c>
      <c r="E524" s="48">
        <v>10</v>
      </c>
      <c r="F524" s="47">
        <v>174</v>
      </c>
      <c r="G524" s="65">
        <v>0</v>
      </c>
      <c r="H524" s="47">
        <v>159</v>
      </c>
      <c r="I524" s="45" t="s">
        <v>51</v>
      </c>
      <c r="J524" s="61">
        <v>18.8</v>
      </c>
      <c r="K524" s="45" t="s">
        <v>129</v>
      </c>
      <c r="L524" s="73">
        <v>10</v>
      </c>
      <c r="M524" s="69">
        <v>2.5</v>
      </c>
      <c r="N524" s="47">
        <v>103</v>
      </c>
      <c r="O524" s="45" t="s">
        <v>51</v>
      </c>
      <c r="P524" s="47">
        <v>10245</v>
      </c>
      <c r="Q524" s="45" t="s">
        <v>1012</v>
      </c>
      <c r="R524" s="47">
        <v>10215</v>
      </c>
      <c r="S524" s="48">
        <v>17</v>
      </c>
      <c r="T524" s="48">
        <v>81</v>
      </c>
      <c r="U524" s="48">
        <v>88</v>
      </c>
      <c r="V524" s="45" t="s">
        <v>80</v>
      </c>
      <c r="W524" s="48">
        <v>76</v>
      </c>
      <c r="X524" s="45" t="s">
        <v>52</v>
      </c>
      <c r="Y524" s="78">
        <f t="shared" si="42"/>
        <v>0.25</v>
      </c>
      <c r="Z524" s="78">
        <f t="shared" si="43"/>
        <v>0</v>
      </c>
      <c r="AA524" s="78">
        <f t="shared" si="44"/>
        <v>1.8800000000000001</v>
      </c>
      <c r="AB524" s="77">
        <f t="shared" si="45"/>
        <v>100</v>
      </c>
    </row>
    <row r="525" spans="1:28" x14ac:dyDescent="0.3">
      <c r="A525" s="49">
        <v>42163</v>
      </c>
      <c r="B525" s="45" t="s">
        <v>1255</v>
      </c>
      <c r="C525" s="45" t="s">
        <v>1256</v>
      </c>
      <c r="D525" s="45" t="s">
        <v>47</v>
      </c>
      <c r="E525" s="48">
        <v>10</v>
      </c>
      <c r="F525" s="47">
        <v>190</v>
      </c>
      <c r="G525" s="65">
        <v>0</v>
      </c>
      <c r="H525" s="47">
        <v>164</v>
      </c>
      <c r="I525" s="45" t="s">
        <v>100</v>
      </c>
      <c r="J525" s="61">
        <v>21.5</v>
      </c>
      <c r="K525" s="45" t="s">
        <v>121</v>
      </c>
      <c r="L525" s="72" t="s">
        <v>533</v>
      </c>
      <c r="M525" s="69">
        <v>1.9</v>
      </c>
      <c r="N525" s="47">
        <v>64</v>
      </c>
      <c r="O525" s="45" t="s">
        <v>747</v>
      </c>
      <c r="P525" s="47">
        <v>10220</v>
      </c>
      <c r="Q525" s="45" t="s">
        <v>1012</v>
      </c>
      <c r="R525" s="47">
        <v>10201</v>
      </c>
      <c r="S525" s="45" t="s">
        <v>51</v>
      </c>
      <c r="T525" s="48">
        <v>81</v>
      </c>
      <c r="U525" s="48">
        <v>88</v>
      </c>
      <c r="V525" s="45" t="s">
        <v>51</v>
      </c>
      <c r="W525" s="48">
        <v>75</v>
      </c>
      <c r="X525" s="45" t="s">
        <v>117</v>
      </c>
      <c r="Y525" s="78">
        <f t="shared" si="42"/>
        <v>0.19</v>
      </c>
      <c r="Z525" s="78">
        <f t="shared" si="43"/>
        <v>0</v>
      </c>
      <c r="AA525" s="78">
        <f t="shared" si="44"/>
        <v>2.15</v>
      </c>
      <c r="AB525" s="77">
        <f t="shared" si="45"/>
        <v>70</v>
      </c>
    </row>
    <row r="526" spans="1:28" x14ac:dyDescent="0.3">
      <c r="A526" s="49">
        <v>42164</v>
      </c>
      <c r="B526" s="45" t="s">
        <v>1255</v>
      </c>
      <c r="C526" s="45" t="s">
        <v>1256</v>
      </c>
      <c r="D526" s="45" t="s">
        <v>47</v>
      </c>
      <c r="E526" s="48">
        <v>10</v>
      </c>
      <c r="F526" s="47">
        <v>170</v>
      </c>
      <c r="G526" s="65">
        <v>10.6</v>
      </c>
      <c r="H526" s="47">
        <v>144</v>
      </c>
      <c r="I526" s="45" t="s">
        <v>644</v>
      </c>
      <c r="J526" s="61">
        <v>19.5</v>
      </c>
      <c r="K526" s="45" t="s">
        <v>192</v>
      </c>
      <c r="L526" s="73">
        <v>10</v>
      </c>
      <c r="M526" s="69">
        <v>2.8</v>
      </c>
      <c r="N526" s="47">
        <v>81</v>
      </c>
      <c r="O526" s="45" t="s">
        <v>135</v>
      </c>
      <c r="P526" s="47">
        <v>10209</v>
      </c>
      <c r="Q526" s="45" t="s">
        <v>1012</v>
      </c>
      <c r="R526" s="47">
        <v>10164</v>
      </c>
      <c r="S526" s="48">
        <v>24</v>
      </c>
      <c r="T526" s="48">
        <v>81</v>
      </c>
      <c r="U526" s="48">
        <v>88</v>
      </c>
      <c r="V526" s="45" t="s">
        <v>51</v>
      </c>
      <c r="W526" s="48">
        <v>76</v>
      </c>
      <c r="X526" s="45" t="s">
        <v>182</v>
      </c>
      <c r="Y526" s="78">
        <f t="shared" si="42"/>
        <v>0.27999999999999997</v>
      </c>
      <c r="Z526" s="78">
        <f t="shared" si="43"/>
        <v>1.06</v>
      </c>
      <c r="AA526" s="78">
        <f t="shared" si="44"/>
        <v>1.95</v>
      </c>
      <c r="AB526" s="77">
        <f t="shared" si="45"/>
        <v>100</v>
      </c>
    </row>
    <row r="527" spans="1:28" x14ac:dyDescent="0.3">
      <c r="A527" s="49">
        <v>42165</v>
      </c>
      <c r="B527" s="45" t="s">
        <v>1255</v>
      </c>
      <c r="C527" s="45" t="s">
        <v>1256</v>
      </c>
      <c r="D527" s="45" t="s">
        <v>47</v>
      </c>
      <c r="E527" s="48">
        <v>10</v>
      </c>
      <c r="F527" s="47">
        <v>156</v>
      </c>
      <c r="G527" s="65">
        <v>0</v>
      </c>
      <c r="H527" s="47">
        <v>137</v>
      </c>
      <c r="I527" s="45" t="s">
        <v>537</v>
      </c>
      <c r="J527" s="61">
        <v>17.600000000000001</v>
      </c>
      <c r="K527" s="45" t="s">
        <v>158</v>
      </c>
      <c r="L527" s="73">
        <v>29</v>
      </c>
      <c r="M527" s="69">
        <v>2.5</v>
      </c>
      <c r="N527" s="47">
        <v>81</v>
      </c>
      <c r="O527" s="45" t="s">
        <v>129</v>
      </c>
      <c r="P527" s="47">
        <v>10164</v>
      </c>
      <c r="Q527" s="45" t="s">
        <v>1012</v>
      </c>
      <c r="R527" s="47">
        <v>10103</v>
      </c>
      <c r="S527" s="48">
        <v>24</v>
      </c>
      <c r="T527" s="48">
        <v>85</v>
      </c>
      <c r="U527" s="48">
        <v>89</v>
      </c>
      <c r="V527" s="45" t="s">
        <v>51</v>
      </c>
      <c r="W527" s="48">
        <v>73</v>
      </c>
      <c r="X527" s="45" t="s">
        <v>307</v>
      </c>
      <c r="Y527" s="78">
        <f t="shared" si="42"/>
        <v>0.25</v>
      </c>
      <c r="Z527" s="78">
        <f t="shared" si="43"/>
        <v>0</v>
      </c>
      <c r="AA527" s="78">
        <f t="shared" si="44"/>
        <v>1.7600000000000002</v>
      </c>
      <c r="AB527" s="77">
        <f t="shared" si="45"/>
        <v>290</v>
      </c>
    </row>
    <row r="528" spans="1:28" x14ac:dyDescent="0.3">
      <c r="A528" s="49">
        <v>42166</v>
      </c>
      <c r="B528" s="45" t="s">
        <v>1255</v>
      </c>
      <c r="C528" s="45" t="s">
        <v>1256</v>
      </c>
      <c r="D528" s="45" t="s">
        <v>47</v>
      </c>
      <c r="E528" s="48">
        <v>10</v>
      </c>
      <c r="F528" s="47">
        <v>166</v>
      </c>
      <c r="G528" s="65">
        <v>0.2</v>
      </c>
      <c r="H528" s="47">
        <v>151</v>
      </c>
      <c r="I528" s="45" t="s">
        <v>434</v>
      </c>
      <c r="J528" s="61">
        <v>18</v>
      </c>
      <c r="K528" s="45" t="s">
        <v>439</v>
      </c>
      <c r="L528" s="73">
        <v>31</v>
      </c>
      <c r="M528" s="69">
        <v>2.2000000000000002</v>
      </c>
      <c r="N528" s="47">
        <v>69</v>
      </c>
      <c r="O528" s="45" t="s">
        <v>250</v>
      </c>
      <c r="P528" s="47">
        <v>10111</v>
      </c>
      <c r="Q528" s="45" t="s">
        <v>51</v>
      </c>
      <c r="R528" s="47">
        <v>10088</v>
      </c>
      <c r="S528" s="45" t="s">
        <v>116</v>
      </c>
      <c r="T528" s="48">
        <v>82</v>
      </c>
      <c r="U528" s="48">
        <v>89</v>
      </c>
      <c r="V528" s="45" t="s">
        <v>51</v>
      </c>
      <c r="W528" s="48">
        <v>77</v>
      </c>
      <c r="X528" s="45" t="s">
        <v>55</v>
      </c>
      <c r="Y528" s="78">
        <f t="shared" si="42"/>
        <v>0.22000000000000003</v>
      </c>
      <c r="Z528" s="78">
        <f t="shared" si="43"/>
        <v>0.02</v>
      </c>
      <c r="AA528" s="78">
        <f t="shared" si="44"/>
        <v>1.8</v>
      </c>
      <c r="AB528" s="77">
        <f t="shared" si="45"/>
        <v>310</v>
      </c>
    </row>
    <row r="529" spans="1:28" x14ac:dyDescent="0.3">
      <c r="A529" s="49">
        <v>42167</v>
      </c>
      <c r="B529" s="45" t="s">
        <v>1255</v>
      </c>
      <c r="C529" s="45" t="s">
        <v>1256</v>
      </c>
      <c r="D529" s="45" t="s">
        <v>47</v>
      </c>
      <c r="E529" s="48">
        <v>10</v>
      </c>
      <c r="F529" s="47">
        <v>145</v>
      </c>
      <c r="G529" s="65">
        <v>0.8</v>
      </c>
      <c r="H529" s="47">
        <v>131</v>
      </c>
      <c r="I529" s="45" t="s">
        <v>193</v>
      </c>
      <c r="J529" s="61">
        <v>15.9</v>
      </c>
      <c r="K529" s="45" t="s">
        <v>215</v>
      </c>
      <c r="L529" s="73">
        <v>17</v>
      </c>
      <c r="M529" s="69">
        <v>1.1000000000000001</v>
      </c>
      <c r="N529" s="47">
        <v>56</v>
      </c>
      <c r="O529" s="45" t="s">
        <v>225</v>
      </c>
      <c r="P529" s="47">
        <v>10126</v>
      </c>
      <c r="Q529" s="48">
        <v>22</v>
      </c>
      <c r="R529" s="47">
        <v>10097</v>
      </c>
      <c r="S529" s="45" t="s">
        <v>218</v>
      </c>
      <c r="T529" s="48">
        <v>81</v>
      </c>
      <c r="U529" s="48">
        <v>88</v>
      </c>
      <c r="V529" s="45" t="s">
        <v>235</v>
      </c>
      <c r="W529" s="48">
        <v>77</v>
      </c>
      <c r="X529" s="45" t="s">
        <v>215</v>
      </c>
      <c r="Y529" s="78">
        <f t="shared" si="42"/>
        <v>0.11000000000000001</v>
      </c>
      <c r="Z529" s="78">
        <f t="shared" si="43"/>
        <v>0.08</v>
      </c>
      <c r="AA529" s="78">
        <f t="shared" si="44"/>
        <v>1.59</v>
      </c>
      <c r="AB529" s="77">
        <f t="shared" si="45"/>
        <v>170</v>
      </c>
    </row>
    <row r="530" spans="1:28" x14ac:dyDescent="0.3">
      <c r="A530" s="49">
        <v>42168</v>
      </c>
      <c r="B530" s="45" t="s">
        <v>1255</v>
      </c>
      <c r="C530" s="45" t="s">
        <v>1256</v>
      </c>
      <c r="D530" s="45" t="s">
        <v>47</v>
      </c>
      <c r="E530" s="48">
        <v>10</v>
      </c>
      <c r="F530" s="47">
        <v>158</v>
      </c>
      <c r="G530" s="65">
        <v>35.4</v>
      </c>
      <c r="H530" s="47">
        <v>115</v>
      </c>
      <c r="I530" s="45" t="s">
        <v>100</v>
      </c>
      <c r="J530" s="61">
        <v>20.100000000000001</v>
      </c>
      <c r="K530" s="45" t="s">
        <v>146</v>
      </c>
      <c r="L530" s="73">
        <v>30</v>
      </c>
      <c r="M530" s="69">
        <v>2.5</v>
      </c>
      <c r="N530" s="47">
        <v>172</v>
      </c>
      <c r="O530" s="45" t="s">
        <v>56</v>
      </c>
      <c r="P530" s="47">
        <v>10131</v>
      </c>
      <c r="Q530" s="48">
        <v>22</v>
      </c>
      <c r="R530" s="47">
        <v>10088</v>
      </c>
      <c r="S530" s="48">
        <v>17</v>
      </c>
      <c r="T530" s="48">
        <v>81</v>
      </c>
      <c r="U530" s="48">
        <v>92</v>
      </c>
      <c r="V530" s="45" t="s">
        <v>51</v>
      </c>
      <c r="W530" s="48">
        <v>73</v>
      </c>
      <c r="X530" s="45" t="s">
        <v>264</v>
      </c>
      <c r="Y530" s="78">
        <f t="shared" si="42"/>
        <v>0.25</v>
      </c>
      <c r="Z530" s="78">
        <f t="shared" si="43"/>
        <v>3.54</v>
      </c>
      <c r="AA530" s="78">
        <f t="shared" si="44"/>
        <v>2.0100000000000002</v>
      </c>
      <c r="AB530" s="77">
        <f t="shared" si="45"/>
        <v>300</v>
      </c>
    </row>
    <row r="531" spans="1:28" x14ac:dyDescent="0.3">
      <c r="A531" s="49">
        <v>42169</v>
      </c>
      <c r="B531" s="45" t="s">
        <v>1255</v>
      </c>
      <c r="C531" s="45" t="s">
        <v>1256</v>
      </c>
      <c r="D531" s="45" t="s">
        <v>47</v>
      </c>
      <c r="E531" s="48">
        <v>10</v>
      </c>
      <c r="F531" s="47">
        <v>155</v>
      </c>
      <c r="G531" s="65">
        <v>12.4</v>
      </c>
      <c r="H531" s="47">
        <v>105</v>
      </c>
      <c r="I531" s="45" t="s">
        <v>174</v>
      </c>
      <c r="J531" s="61">
        <v>20.5</v>
      </c>
      <c r="K531" s="45" t="s">
        <v>55</v>
      </c>
      <c r="L531" s="72" t="s">
        <v>218</v>
      </c>
      <c r="M531" s="69">
        <v>1.4</v>
      </c>
      <c r="N531" s="47">
        <v>75</v>
      </c>
      <c r="O531" s="45" t="s">
        <v>355</v>
      </c>
      <c r="P531" s="47">
        <v>10160</v>
      </c>
      <c r="Q531" s="45" t="s">
        <v>51</v>
      </c>
      <c r="R531" s="47">
        <v>10109</v>
      </c>
      <c r="S531" s="45" t="s">
        <v>116</v>
      </c>
      <c r="T531" s="48">
        <v>77</v>
      </c>
      <c r="U531" s="48">
        <v>89</v>
      </c>
      <c r="V531" s="45" t="s">
        <v>51</v>
      </c>
      <c r="W531" s="48">
        <v>68</v>
      </c>
      <c r="X531" s="45" t="s">
        <v>55</v>
      </c>
      <c r="Y531" s="78">
        <f t="shared" si="42"/>
        <v>0.13999999999999999</v>
      </c>
      <c r="Z531" s="78">
        <f t="shared" si="43"/>
        <v>1.24</v>
      </c>
      <c r="AA531" s="78">
        <f t="shared" si="44"/>
        <v>2.0499999999999998</v>
      </c>
      <c r="AB531" s="77">
        <f t="shared" si="45"/>
        <v>30</v>
      </c>
    </row>
    <row r="532" spans="1:28" x14ac:dyDescent="0.3">
      <c r="A532" s="49">
        <v>42170</v>
      </c>
      <c r="B532" s="45" t="s">
        <v>1255</v>
      </c>
      <c r="C532" s="45" t="s">
        <v>1256</v>
      </c>
      <c r="D532" s="45" t="s">
        <v>47</v>
      </c>
      <c r="E532" s="48">
        <v>10</v>
      </c>
      <c r="F532" s="47">
        <v>171</v>
      </c>
      <c r="G532" s="65">
        <v>0.8</v>
      </c>
      <c r="H532" s="47">
        <v>149</v>
      </c>
      <c r="I532" s="45" t="s">
        <v>75</v>
      </c>
      <c r="J532" s="61">
        <v>19.3</v>
      </c>
      <c r="K532" s="45" t="s">
        <v>369</v>
      </c>
      <c r="L532" s="72" t="s">
        <v>263</v>
      </c>
      <c r="M532" s="69">
        <v>1.9</v>
      </c>
      <c r="N532" s="47">
        <v>69</v>
      </c>
      <c r="O532" s="45" t="s">
        <v>188</v>
      </c>
      <c r="P532" s="47">
        <v>10237</v>
      </c>
      <c r="Q532" s="45" t="s">
        <v>51</v>
      </c>
      <c r="R532" s="47">
        <v>10157</v>
      </c>
      <c r="S532" s="45" t="s">
        <v>263</v>
      </c>
      <c r="T532" s="48">
        <v>74</v>
      </c>
      <c r="U532" s="48">
        <v>89</v>
      </c>
      <c r="V532" s="45" t="s">
        <v>51</v>
      </c>
      <c r="W532" s="48">
        <v>64</v>
      </c>
      <c r="X532" s="45" t="s">
        <v>94</v>
      </c>
      <c r="Y532" s="78">
        <f t="shared" si="42"/>
        <v>0.19</v>
      </c>
      <c r="Z532" s="78">
        <f t="shared" si="43"/>
        <v>0.08</v>
      </c>
      <c r="AA532" s="78">
        <f t="shared" si="44"/>
        <v>1.9300000000000002</v>
      </c>
      <c r="AB532" s="77">
        <f t="shared" si="45"/>
        <v>10</v>
      </c>
    </row>
    <row r="533" spans="1:28" x14ac:dyDescent="0.3">
      <c r="A533" s="49">
        <v>42171</v>
      </c>
      <c r="B533" s="45" t="s">
        <v>1255</v>
      </c>
      <c r="C533" s="45" t="s">
        <v>1256</v>
      </c>
      <c r="D533" s="45" t="s">
        <v>47</v>
      </c>
      <c r="E533" s="48">
        <v>10</v>
      </c>
      <c r="F533" s="47">
        <v>164</v>
      </c>
      <c r="G533" s="65">
        <v>0</v>
      </c>
      <c r="H533" s="47">
        <v>141</v>
      </c>
      <c r="I533" s="45" t="s">
        <v>537</v>
      </c>
      <c r="J533" s="61">
        <v>18.600000000000001</v>
      </c>
      <c r="K533" s="45" t="s">
        <v>188</v>
      </c>
      <c r="L533" s="73">
        <v>31</v>
      </c>
      <c r="M533" s="69">
        <v>2.2000000000000002</v>
      </c>
      <c r="N533" s="47">
        <v>69</v>
      </c>
      <c r="O533" s="45" t="s">
        <v>60</v>
      </c>
      <c r="P533" s="47">
        <v>10276</v>
      </c>
      <c r="Q533" s="48">
        <v>23</v>
      </c>
      <c r="R533" s="47">
        <v>10234</v>
      </c>
      <c r="S533" s="45" t="s">
        <v>51</v>
      </c>
      <c r="T533" s="48">
        <v>72</v>
      </c>
      <c r="U533" s="48">
        <v>82</v>
      </c>
      <c r="V533" s="45" t="s">
        <v>123</v>
      </c>
      <c r="W533" s="48">
        <v>67</v>
      </c>
      <c r="X533" s="45" t="s">
        <v>51</v>
      </c>
      <c r="Y533" s="78">
        <f t="shared" si="42"/>
        <v>0.22000000000000003</v>
      </c>
      <c r="Z533" s="78">
        <f t="shared" si="43"/>
        <v>0</v>
      </c>
      <c r="AA533" s="78">
        <f t="shared" si="44"/>
        <v>1.86</v>
      </c>
      <c r="AB533" s="77">
        <f t="shared" si="45"/>
        <v>310</v>
      </c>
    </row>
    <row r="534" spans="1:28" x14ac:dyDescent="0.3">
      <c r="A534" s="49">
        <v>42172</v>
      </c>
      <c r="B534" s="45" t="s">
        <v>1255</v>
      </c>
      <c r="C534" s="45" t="s">
        <v>1256</v>
      </c>
      <c r="D534" s="45" t="s">
        <v>47</v>
      </c>
      <c r="E534" s="48">
        <v>10</v>
      </c>
      <c r="F534" s="47">
        <v>168</v>
      </c>
      <c r="G534" s="65">
        <v>0</v>
      </c>
      <c r="H534" s="47">
        <v>129</v>
      </c>
      <c r="I534" s="45" t="s">
        <v>193</v>
      </c>
      <c r="J534" s="61">
        <v>20.8</v>
      </c>
      <c r="K534" s="45" t="s">
        <v>585</v>
      </c>
      <c r="L534" s="73">
        <v>22</v>
      </c>
      <c r="M534" s="69">
        <v>1.7</v>
      </c>
      <c r="N534" s="47">
        <v>42</v>
      </c>
      <c r="O534" s="45" t="s">
        <v>166</v>
      </c>
      <c r="P534" s="47">
        <v>10274</v>
      </c>
      <c r="Q534" s="45" t="s">
        <v>132</v>
      </c>
      <c r="R534" s="47">
        <v>10258</v>
      </c>
      <c r="S534" s="48">
        <v>18</v>
      </c>
      <c r="T534" s="48">
        <v>70</v>
      </c>
      <c r="U534" s="48">
        <v>83</v>
      </c>
      <c r="V534" s="45" t="s">
        <v>193</v>
      </c>
      <c r="W534" s="48">
        <v>66</v>
      </c>
      <c r="X534" s="45" t="s">
        <v>51</v>
      </c>
      <c r="Y534" s="78">
        <f t="shared" si="42"/>
        <v>0.16999999999999998</v>
      </c>
      <c r="Z534" s="78">
        <f t="shared" si="43"/>
        <v>0</v>
      </c>
      <c r="AA534" s="78">
        <f t="shared" si="44"/>
        <v>2.08</v>
      </c>
      <c r="AB534" s="77">
        <f t="shared" si="45"/>
        <v>220</v>
      </c>
    </row>
    <row r="535" spans="1:28" x14ac:dyDescent="0.3">
      <c r="A535" s="49">
        <v>42173</v>
      </c>
      <c r="B535" s="45" t="s">
        <v>1255</v>
      </c>
      <c r="C535" s="45" t="s">
        <v>1256</v>
      </c>
      <c r="D535" s="45" t="s">
        <v>47</v>
      </c>
      <c r="E535" s="48">
        <v>10</v>
      </c>
      <c r="F535" s="47">
        <v>177</v>
      </c>
      <c r="G535" s="65">
        <v>0</v>
      </c>
      <c r="H535" s="47">
        <v>135</v>
      </c>
      <c r="I535" s="45" t="s">
        <v>193</v>
      </c>
      <c r="J535" s="61">
        <v>21.9</v>
      </c>
      <c r="K535" s="45" t="s">
        <v>94</v>
      </c>
      <c r="L535" s="72" t="s">
        <v>401</v>
      </c>
      <c r="M535" s="69">
        <v>1.9</v>
      </c>
      <c r="N535" s="47">
        <v>56</v>
      </c>
      <c r="O535" s="45" t="s">
        <v>167</v>
      </c>
      <c r="P535" s="47">
        <v>10260</v>
      </c>
      <c r="Q535" s="45" t="s">
        <v>1012</v>
      </c>
      <c r="R535" s="47">
        <v>10235</v>
      </c>
      <c r="S535" s="48">
        <v>18</v>
      </c>
      <c r="T535" s="48">
        <v>72</v>
      </c>
      <c r="U535" s="48">
        <v>85</v>
      </c>
      <c r="V535" s="45" t="s">
        <v>51</v>
      </c>
      <c r="W535" s="48">
        <v>62</v>
      </c>
      <c r="X535" s="45" t="s">
        <v>94</v>
      </c>
      <c r="Y535" s="78">
        <f t="shared" si="42"/>
        <v>0.19</v>
      </c>
      <c r="Z535" s="78">
        <f t="shared" si="43"/>
        <v>0</v>
      </c>
      <c r="AA535" s="78">
        <f t="shared" si="44"/>
        <v>2.19</v>
      </c>
      <c r="AB535" s="77">
        <f t="shared" si="45"/>
        <v>60</v>
      </c>
    </row>
    <row r="536" spans="1:28" x14ac:dyDescent="0.3">
      <c r="A536" s="49">
        <v>42174</v>
      </c>
      <c r="B536" s="45" t="s">
        <v>1255</v>
      </c>
      <c r="C536" s="45" t="s">
        <v>1256</v>
      </c>
      <c r="D536" s="45" t="s">
        <v>47</v>
      </c>
      <c r="E536" s="48">
        <v>10</v>
      </c>
      <c r="F536" s="47">
        <v>183</v>
      </c>
      <c r="G536" s="65">
        <v>0</v>
      </c>
      <c r="H536" s="47">
        <v>157</v>
      </c>
      <c r="I536" s="45" t="s">
        <v>537</v>
      </c>
      <c r="J536" s="61">
        <v>20.9</v>
      </c>
      <c r="K536" s="45" t="s">
        <v>307</v>
      </c>
      <c r="L536" s="73">
        <v>0</v>
      </c>
      <c r="M536" s="69">
        <v>2.5</v>
      </c>
      <c r="N536" s="47">
        <v>75</v>
      </c>
      <c r="O536" s="45" t="s">
        <v>117</v>
      </c>
      <c r="P536" s="47">
        <v>10240</v>
      </c>
      <c r="Q536" s="45" t="s">
        <v>1012</v>
      </c>
      <c r="R536" s="47">
        <v>10227</v>
      </c>
      <c r="S536" s="45" t="s">
        <v>51</v>
      </c>
      <c r="T536" s="48">
        <v>80</v>
      </c>
      <c r="U536" s="48">
        <v>83</v>
      </c>
      <c r="V536" s="45" t="s">
        <v>206</v>
      </c>
      <c r="W536" s="48">
        <v>72</v>
      </c>
      <c r="X536" s="45" t="s">
        <v>188</v>
      </c>
      <c r="Y536" s="78">
        <f t="shared" si="42"/>
        <v>0.25</v>
      </c>
      <c r="Z536" s="78">
        <f t="shared" si="43"/>
        <v>0</v>
      </c>
      <c r="AA536" s="78">
        <f t="shared" si="44"/>
        <v>2.09</v>
      </c>
      <c r="AB536" s="77">
        <f t="shared" si="45"/>
        <v>0</v>
      </c>
    </row>
    <row r="537" spans="1:28" x14ac:dyDescent="0.3">
      <c r="A537" s="49">
        <v>42175</v>
      </c>
      <c r="B537" s="45" t="s">
        <v>1255</v>
      </c>
      <c r="C537" s="45" t="s">
        <v>1256</v>
      </c>
      <c r="D537" s="45" t="s">
        <v>47</v>
      </c>
      <c r="E537" s="48">
        <v>10</v>
      </c>
      <c r="F537" s="47">
        <v>183</v>
      </c>
      <c r="G537" s="65">
        <v>0</v>
      </c>
      <c r="H537" s="47">
        <v>155</v>
      </c>
      <c r="I537" s="45" t="s">
        <v>100</v>
      </c>
      <c r="J537" s="61">
        <v>21.1</v>
      </c>
      <c r="K537" s="45" t="s">
        <v>91</v>
      </c>
      <c r="L537" s="72" t="s">
        <v>289</v>
      </c>
      <c r="M537" s="69">
        <v>4.2</v>
      </c>
      <c r="N537" s="47">
        <v>97</v>
      </c>
      <c r="O537" s="45" t="s">
        <v>188</v>
      </c>
      <c r="P537" s="47">
        <v>10231</v>
      </c>
      <c r="Q537" s="45" t="s">
        <v>1012</v>
      </c>
      <c r="R537" s="47">
        <v>10206</v>
      </c>
      <c r="S537" s="48">
        <v>17</v>
      </c>
      <c r="T537" s="48">
        <v>72</v>
      </c>
      <c r="U537" s="48">
        <v>84</v>
      </c>
      <c r="V537" s="45" t="s">
        <v>249</v>
      </c>
      <c r="W537" s="48">
        <v>65</v>
      </c>
      <c r="X537" s="45" t="s">
        <v>71</v>
      </c>
      <c r="Y537" s="78">
        <f t="shared" si="42"/>
        <v>0.42000000000000004</v>
      </c>
      <c r="Z537" s="78">
        <f t="shared" si="43"/>
        <v>0</v>
      </c>
      <c r="AA537" s="78">
        <f t="shared" si="44"/>
        <v>2.1100000000000003</v>
      </c>
      <c r="AB537" s="77">
        <f t="shared" si="45"/>
        <v>90</v>
      </c>
    </row>
    <row r="538" spans="1:28" x14ac:dyDescent="0.3">
      <c r="A538" s="49">
        <v>42176</v>
      </c>
      <c r="B538" s="45" t="s">
        <v>1255</v>
      </c>
      <c r="C538" s="45" t="s">
        <v>1256</v>
      </c>
      <c r="D538" s="45" t="s">
        <v>47</v>
      </c>
      <c r="E538" s="48">
        <v>10</v>
      </c>
      <c r="F538" s="47">
        <v>182</v>
      </c>
      <c r="G538" s="65">
        <v>0</v>
      </c>
      <c r="H538" s="47">
        <v>141</v>
      </c>
      <c r="I538" s="45" t="s">
        <v>537</v>
      </c>
      <c r="J538" s="61">
        <v>22.2</v>
      </c>
      <c r="K538" s="45" t="s">
        <v>91</v>
      </c>
      <c r="L538" s="73">
        <v>11</v>
      </c>
      <c r="M538" s="69">
        <v>2.5</v>
      </c>
      <c r="N538" s="47">
        <v>67</v>
      </c>
      <c r="O538" s="45" t="s">
        <v>135</v>
      </c>
      <c r="P538" s="47">
        <v>10208</v>
      </c>
      <c r="Q538" s="45" t="s">
        <v>1012</v>
      </c>
      <c r="R538" s="47">
        <v>10161</v>
      </c>
      <c r="S538" s="48">
        <v>24</v>
      </c>
      <c r="T538" s="48">
        <v>78</v>
      </c>
      <c r="U538" s="48">
        <v>88</v>
      </c>
      <c r="V538" s="45" t="s">
        <v>367</v>
      </c>
      <c r="W538" s="48">
        <v>72</v>
      </c>
      <c r="X538" s="45" t="s">
        <v>209</v>
      </c>
      <c r="Y538" s="78">
        <f t="shared" si="42"/>
        <v>0.25</v>
      </c>
      <c r="Z538" s="78">
        <f t="shared" si="43"/>
        <v>0</v>
      </c>
      <c r="AA538" s="78">
        <f t="shared" si="44"/>
        <v>2.2199999999999998</v>
      </c>
      <c r="AB538" s="77">
        <f t="shared" si="45"/>
        <v>110</v>
      </c>
    </row>
    <row r="539" spans="1:28" x14ac:dyDescent="0.3">
      <c r="A539" s="49">
        <v>42177</v>
      </c>
      <c r="B539" s="45" t="s">
        <v>1255</v>
      </c>
      <c r="C539" s="45" t="s">
        <v>1256</v>
      </c>
      <c r="D539" s="45" t="s">
        <v>47</v>
      </c>
      <c r="E539" s="48">
        <v>10</v>
      </c>
      <c r="F539" s="47">
        <v>194</v>
      </c>
      <c r="G539" s="65">
        <v>0</v>
      </c>
      <c r="H539" s="47">
        <v>155</v>
      </c>
      <c r="I539" s="45" t="s">
        <v>367</v>
      </c>
      <c r="J539" s="61">
        <v>23.4</v>
      </c>
      <c r="K539" s="45" t="s">
        <v>135</v>
      </c>
      <c r="L539" s="73">
        <v>0</v>
      </c>
      <c r="M539" s="69">
        <v>1.9</v>
      </c>
      <c r="N539" s="47">
        <v>39</v>
      </c>
      <c r="O539" s="45" t="s">
        <v>51</v>
      </c>
      <c r="P539" s="47">
        <v>10161</v>
      </c>
      <c r="Q539" s="45" t="s">
        <v>1012</v>
      </c>
      <c r="R539" s="47">
        <v>10143</v>
      </c>
      <c r="S539" s="45" t="s">
        <v>533</v>
      </c>
      <c r="T539" s="48">
        <v>78</v>
      </c>
      <c r="U539" s="48">
        <v>88</v>
      </c>
      <c r="V539" s="45" t="s">
        <v>51</v>
      </c>
      <c r="W539" s="48">
        <v>70</v>
      </c>
      <c r="X539" s="45" t="s">
        <v>51</v>
      </c>
      <c r="Y539" s="78">
        <f t="shared" si="42"/>
        <v>0.19</v>
      </c>
      <c r="Z539" s="78">
        <f t="shared" si="43"/>
        <v>0</v>
      </c>
      <c r="AA539" s="78">
        <f t="shared" si="44"/>
        <v>2.34</v>
      </c>
      <c r="AB539" s="77">
        <f t="shared" si="45"/>
        <v>0</v>
      </c>
    </row>
    <row r="540" spans="1:28" x14ac:dyDescent="0.3">
      <c r="A540" s="49">
        <v>42178</v>
      </c>
      <c r="B540" s="45" t="s">
        <v>1255</v>
      </c>
      <c r="C540" s="45" t="s">
        <v>1256</v>
      </c>
      <c r="D540" s="45" t="s">
        <v>47</v>
      </c>
      <c r="E540" s="48">
        <v>10</v>
      </c>
      <c r="F540" s="47">
        <v>178</v>
      </c>
      <c r="G540" s="65">
        <v>0</v>
      </c>
      <c r="H540" s="47">
        <v>147</v>
      </c>
      <c r="I540" s="45" t="s">
        <v>100</v>
      </c>
      <c r="J540" s="61">
        <v>20.9</v>
      </c>
      <c r="K540" s="45" t="s">
        <v>128</v>
      </c>
      <c r="L540" s="73">
        <v>12</v>
      </c>
      <c r="M540" s="69">
        <v>2.5</v>
      </c>
      <c r="N540" s="47">
        <v>61</v>
      </c>
      <c r="O540" s="45" t="s">
        <v>113</v>
      </c>
      <c r="P540" s="47">
        <v>10184</v>
      </c>
      <c r="Q540" s="48">
        <v>23</v>
      </c>
      <c r="R540" s="47">
        <v>10149</v>
      </c>
      <c r="S540" s="45" t="s">
        <v>263</v>
      </c>
      <c r="T540" s="48">
        <v>78</v>
      </c>
      <c r="U540" s="48">
        <v>85</v>
      </c>
      <c r="V540" s="45" t="s">
        <v>51</v>
      </c>
      <c r="W540" s="48">
        <v>71</v>
      </c>
      <c r="X540" s="45" t="s">
        <v>61</v>
      </c>
      <c r="Y540" s="78">
        <f t="shared" si="42"/>
        <v>0.25</v>
      </c>
      <c r="Z540" s="78">
        <f t="shared" si="43"/>
        <v>0</v>
      </c>
      <c r="AA540" s="78">
        <f t="shared" si="44"/>
        <v>2.09</v>
      </c>
      <c r="AB540" s="77">
        <f t="shared" si="45"/>
        <v>120</v>
      </c>
    </row>
    <row r="541" spans="1:28" x14ac:dyDescent="0.3">
      <c r="A541" s="49">
        <v>42179</v>
      </c>
      <c r="B541" s="45" t="s">
        <v>1255</v>
      </c>
      <c r="C541" s="45" t="s">
        <v>1256</v>
      </c>
      <c r="D541" s="45" t="s">
        <v>47</v>
      </c>
      <c r="E541" s="48">
        <v>10</v>
      </c>
      <c r="F541" s="47">
        <v>178</v>
      </c>
      <c r="G541" s="65">
        <v>0</v>
      </c>
      <c r="H541" s="47">
        <v>137</v>
      </c>
      <c r="I541" s="45" t="s">
        <v>537</v>
      </c>
      <c r="J541" s="61">
        <v>21.8</v>
      </c>
      <c r="K541" s="45" t="s">
        <v>139</v>
      </c>
      <c r="L541" s="73">
        <v>10</v>
      </c>
      <c r="M541" s="69">
        <v>2.5</v>
      </c>
      <c r="N541" s="47">
        <v>64</v>
      </c>
      <c r="O541" s="45" t="s">
        <v>206</v>
      </c>
      <c r="P541" s="47">
        <v>10203</v>
      </c>
      <c r="Q541" s="48">
        <v>24</v>
      </c>
      <c r="R541" s="47">
        <v>10175</v>
      </c>
      <c r="S541" s="45" t="s">
        <v>51</v>
      </c>
      <c r="T541" s="48">
        <v>75</v>
      </c>
      <c r="U541" s="48">
        <v>86</v>
      </c>
      <c r="V541" s="45" t="s">
        <v>51</v>
      </c>
      <c r="W541" s="48">
        <v>69</v>
      </c>
      <c r="X541" s="45" t="s">
        <v>209</v>
      </c>
      <c r="Y541" s="78">
        <f t="shared" si="42"/>
        <v>0.25</v>
      </c>
      <c r="Z541" s="78">
        <f t="shared" si="43"/>
        <v>0</v>
      </c>
      <c r="AA541" s="78">
        <f t="shared" si="44"/>
        <v>2.1800000000000002</v>
      </c>
      <c r="AB541" s="77">
        <f t="shared" si="45"/>
        <v>100</v>
      </c>
    </row>
    <row r="542" spans="1:28" x14ac:dyDescent="0.3">
      <c r="A542" s="49">
        <v>42180</v>
      </c>
      <c r="B542" s="45" t="s">
        <v>1255</v>
      </c>
      <c r="C542" s="45" t="s">
        <v>1256</v>
      </c>
      <c r="D542" s="45" t="s">
        <v>47</v>
      </c>
      <c r="E542" s="48">
        <v>10</v>
      </c>
      <c r="F542" s="47">
        <v>193</v>
      </c>
      <c r="G542" s="65">
        <v>0</v>
      </c>
      <c r="H542" s="47">
        <v>148</v>
      </c>
      <c r="I542" s="45" t="s">
        <v>147</v>
      </c>
      <c r="J542" s="61">
        <v>23.8</v>
      </c>
      <c r="K542" s="45" t="s">
        <v>213</v>
      </c>
      <c r="L542" s="73">
        <v>30</v>
      </c>
      <c r="M542" s="69">
        <v>0.8</v>
      </c>
      <c r="N542" s="47">
        <v>75</v>
      </c>
      <c r="O542" s="45" t="s">
        <v>127</v>
      </c>
      <c r="P542" s="47">
        <v>10215</v>
      </c>
      <c r="Q542" s="48">
        <v>21</v>
      </c>
      <c r="R542" s="47">
        <v>10187</v>
      </c>
      <c r="S542" s="45" t="s">
        <v>116</v>
      </c>
      <c r="T542" s="48">
        <v>74</v>
      </c>
      <c r="U542" s="48">
        <v>86</v>
      </c>
      <c r="V542" s="45" t="s">
        <v>147</v>
      </c>
      <c r="W542" s="48">
        <v>69</v>
      </c>
      <c r="X542" s="45" t="s">
        <v>121</v>
      </c>
      <c r="Y542" s="78">
        <f t="shared" si="42"/>
        <v>0.08</v>
      </c>
      <c r="Z542" s="78">
        <f t="shared" si="43"/>
        <v>0</v>
      </c>
      <c r="AA542" s="78">
        <f t="shared" si="44"/>
        <v>2.38</v>
      </c>
      <c r="AB542" s="77">
        <f t="shared" si="45"/>
        <v>300</v>
      </c>
    </row>
    <row r="543" spans="1:28" x14ac:dyDescent="0.3">
      <c r="A543" s="49">
        <v>42181</v>
      </c>
      <c r="B543" s="45" t="s">
        <v>1255</v>
      </c>
      <c r="C543" s="45" t="s">
        <v>1256</v>
      </c>
      <c r="D543" s="45" t="s">
        <v>47</v>
      </c>
      <c r="E543" s="48">
        <v>10</v>
      </c>
      <c r="F543" s="47">
        <v>193</v>
      </c>
      <c r="G543" s="65">
        <v>0</v>
      </c>
      <c r="H543" s="47">
        <v>173</v>
      </c>
      <c r="I543" s="45" t="s">
        <v>193</v>
      </c>
      <c r="J543" s="61">
        <v>21.3</v>
      </c>
      <c r="K543" s="45" t="s">
        <v>61</v>
      </c>
      <c r="L543" s="73">
        <v>32</v>
      </c>
      <c r="M543" s="69">
        <v>1.9</v>
      </c>
      <c r="N543" s="47">
        <v>81</v>
      </c>
      <c r="O543" s="45" t="s">
        <v>143</v>
      </c>
      <c r="P543" s="47">
        <v>10234</v>
      </c>
      <c r="Q543" s="48">
        <v>22</v>
      </c>
      <c r="R543" s="47">
        <v>10201</v>
      </c>
      <c r="S543" s="45" t="s">
        <v>84</v>
      </c>
      <c r="T543" s="48">
        <v>80</v>
      </c>
      <c r="U543" s="48">
        <v>88</v>
      </c>
      <c r="V543" s="45" t="s">
        <v>51</v>
      </c>
      <c r="W543" s="48">
        <v>75</v>
      </c>
      <c r="X543" s="45" t="s">
        <v>215</v>
      </c>
      <c r="Y543" s="78">
        <f t="shared" si="42"/>
        <v>0.19</v>
      </c>
      <c r="Z543" s="78">
        <f t="shared" si="43"/>
        <v>0</v>
      </c>
      <c r="AA543" s="78">
        <f t="shared" si="44"/>
        <v>2.13</v>
      </c>
      <c r="AB543" s="77">
        <f t="shared" si="45"/>
        <v>320</v>
      </c>
    </row>
    <row r="544" spans="1:28" x14ac:dyDescent="0.3">
      <c r="A544" s="49">
        <v>42182</v>
      </c>
      <c r="B544" s="45" t="s">
        <v>1255</v>
      </c>
      <c r="C544" s="45" t="s">
        <v>1256</v>
      </c>
      <c r="D544" s="45" t="s">
        <v>47</v>
      </c>
      <c r="E544" s="48">
        <v>10</v>
      </c>
      <c r="F544" s="47">
        <v>193</v>
      </c>
      <c r="G544" s="65">
        <v>0</v>
      </c>
      <c r="H544" s="47">
        <v>155</v>
      </c>
      <c r="I544" s="45" t="s">
        <v>210</v>
      </c>
      <c r="J544" s="61">
        <v>23.1</v>
      </c>
      <c r="K544" s="45" t="s">
        <v>71</v>
      </c>
      <c r="L544" s="73">
        <v>10</v>
      </c>
      <c r="M544" s="69">
        <v>2.8</v>
      </c>
      <c r="N544" s="47">
        <v>75</v>
      </c>
      <c r="O544" s="45" t="s">
        <v>64</v>
      </c>
      <c r="P544" s="47">
        <v>10224</v>
      </c>
      <c r="Q544" s="45" t="s">
        <v>51</v>
      </c>
      <c r="R544" s="47">
        <v>10195</v>
      </c>
      <c r="S544" s="48">
        <v>24</v>
      </c>
      <c r="T544" s="48">
        <v>77</v>
      </c>
      <c r="U544" s="48">
        <v>86</v>
      </c>
      <c r="V544" s="45" t="s">
        <v>367</v>
      </c>
      <c r="W544" s="48">
        <v>71</v>
      </c>
      <c r="X544" s="45" t="s">
        <v>113</v>
      </c>
      <c r="Y544" s="78">
        <f t="shared" si="42"/>
        <v>0.27999999999999997</v>
      </c>
      <c r="Z544" s="78">
        <f t="shared" si="43"/>
        <v>0</v>
      </c>
      <c r="AA544" s="78">
        <f t="shared" si="44"/>
        <v>2.31</v>
      </c>
      <c r="AB544" s="77">
        <f t="shared" si="45"/>
        <v>100</v>
      </c>
    </row>
    <row r="545" spans="1:28" x14ac:dyDescent="0.3">
      <c r="A545" s="49">
        <v>42183</v>
      </c>
      <c r="B545" s="45" t="s">
        <v>1255</v>
      </c>
      <c r="C545" s="45" t="s">
        <v>1256</v>
      </c>
      <c r="D545" s="45" t="s">
        <v>47</v>
      </c>
      <c r="E545" s="48">
        <v>10</v>
      </c>
      <c r="F545" s="47">
        <v>190</v>
      </c>
      <c r="G545" s="65">
        <v>0</v>
      </c>
      <c r="H545" s="47">
        <v>168</v>
      </c>
      <c r="I545" s="45" t="s">
        <v>367</v>
      </c>
      <c r="J545" s="61">
        <v>21.3</v>
      </c>
      <c r="K545" s="45" t="s">
        <v>51</v>
      </c>
      <c r="L545" s="73">
        <v>33</v>
      </c>
      <c r="M545" s="69">
        <v>1.7</v>
      </c>
      <c r="N545" s="47">
        <v>56</v>
      </c>
      <c r="O545" s="45" t="s">
        <v>182</v>
      </c>
      <c r="P545" s="47">
        <v>10224</v>
      </c>
      <c r="Q545" s="48">
        <v>21</v>
      </c>
      <c r="R545" s="47">
        <v>10188</v>
      </c>
      <c r="S545" s="45" t="s">
        <v>51</v>
      </c>
      <c r="T545" s="48">
        <v>82</v>
      </c>
      <c r="U545" s="48">
        <v>88</v>
      </c>
      <c r="V545" s="45" t="s">
        <v>51</v>
      </c>
      <c r="W545" s="48">
        <v>78</v>
      </c>
      <c r="X545" s="45" t="s">
        <v>369</v>
      </c>
      <c r="Y545" s="78">
        <f t="shared" si="42"/>
        <v>0.16999999999999998</v>
      </c>
      <c r="Z545" s="78">
        <f t="shared" si="43"/>
        <v>0</v>
      </c>
      <c r="AA545" s="78">
        <f t="shared" si="44"/>
        <v>2.13</v>
      </c>
      <c r="AB545" s="77">
        <f t="shared" si="45"/>
        <v>330</v>
      </c>
    </row>
    <row r="546" spans="1:28" x14ac:dyDescent="0.3">
      <c r="A546" s="49">
        <v>42184</v>
      </c>
      <c r="B546" s="45" t="s">
        <v>1255</v>
      </c>
      <c r="C546" s="45" t="s">
        <v>1256</v>
      </c>
      <c r="D546" s="45" t="s">
        <v>47</v>
      </c>
      <c r="E546" s="48">
        <v>10</v>
      </c>
      <c r="F546" s="47">
        <v>194</v>
      </c>
      <c r="G546" s="65">
        <v>0</v>
      </c>
      <c r="H546" s="47">
        <v>163</v>
      </c>
      <c r="I546" s="45" t="s">
        <v>147</v>
      </c>
      <c r="J546" s="61">
        <v>22.4</v>
      </c>
      <c r="K546" s="45" t="s">
        <v>192</v>
      </c>
      <c r="L546" s="73">
        <v>11</v>
      </c>
      <c r="M546" s="69">
        <v>3.3</v>
      </c>
      <c r="N546" s="47">
        <v>75</v>
      </c>
      <c r="O546" s="45" t="s">
        <v>89</v>
      </c>
      <c r="P546" s="47">
        <v>10210</v>
      </c>
      <c r="Q546" s="45" t="s">
        <v>1012</v>
      </c>
      <c r="R546" s="47">
        <v>10131</v>
      </c>
      <c r="S546" s="48">
        <v>24</v>
      </c>
      <c r="T546" s="48">
        <v>82</v>
      </c>
      <c r="U546" s="48">
        <v>89</v>
      </c>
      <c r="V546" s="45" t="s">
        <v>147</v>
      </c>
      <c r="W546" s="48">
        <v>75</v>
      </c>
      <c r="X546" s="45" t="s">
        <v>352</v>
      </c>
      <c r="Y546" s="78">
        <f t="shared" si="42"/>
        <v>0.32999999999999996</v>
      </c>
      <c r="Z546" s="78">
        <f t="shared" si="43"/>
        <v>0</v>
      </c>
      <c r="AA546" s="78">
        <f t="shared" si="44"/>
        <v>2.2399999999999998</v>
      </c>
      <c r="AB546" s="77">
        <f t="shared" si="45"/>
        <v>110</v>
      </c>
    </row>
    <row r="547" spans="1:28" x14ac:dyDescent="0.3">
      <c r="A547" s="49">
        <v>42185</v>
      </c>
      <c r="B547" s="45" t="s">
        <v>1255</v>
      </c>
      <c r="C547" s="45" t="s">
        <v>1256</v>
      </c>
      <c r="D547" s="45" t="s">
        <v>47</v>
      </c>
      <c r="E547" s="48">
        <v>10</v>
      </c>
      <c r="F547" s="47">
        <v>198</v>
      </c>
      <c r="G547" s="65">
        <v>0</v>
      </c>
      <c r="H547" s="47">
        <v>169</v>
      </c>
      <c r="I547" s="45" t="s">
        <v>434</v>
      </c>
      <c r="J547" s="61">
        <v>22.8</v>
      </c>
      <c r="K547" s="45" t="s">
        <v>192</v>
      </c>
      <c r="L547" s="73">
        <v>32</v>
      </c>
      <c r="M547" s="69">
        <v>4.2</v>
      </c>
      <c r="N547" s="47">
        <v>111</v>
      </c>
      <c r="O547" s="45" t="s">
        <v>121</v>
      </c>
      <c r="P547" s="47">
        <v>10131</v>
      </c>
      <c r="Q547" s="45" t="s">
        <v>1012</v>
      </c>
      <c r="R547" s="47">
        <v>10096</v>
      </c>
      <c r="S547" s="45" t="s">
        <v>102</v>
      </c>
      <c r="T547" s="48">
        <v>82</v>
      </c>
      <c r="U547" s="48">
        <v>90</v>
      </c>
      <c r="V547" s="45" t="s">
        <v>51</v>
      </c>
      <c r="W547" s="48">
        <v>73</v>
      </c>
      <c r="X547" s="45" t="s">
        <v>98</v>
      </c>
      <c r="Y547" s="78">
        <f t="shared" si="42"/>
        <v>0.42000000000000004</v>
      </c>
      <c r="Z547" s="78">
        <f t="shared" si="43"/>
        <v>0</v>
      </c>
      <c r="AA547" s="78">
        <f t="shared" si="44"/>
        <v>2.2800000000000002</v>
      </c>
      <c r="AB547" s="77">
        <f t="shared" si="45"/>
        <v>320</v>
      </c>
    </row>
    <row r="548" spans="1:28" x14ac:dyDescent="0.3">
      <c r="A548" s="49">
        <v>42186</v>
      </c>
      <c r="B548" s="45" t="s">
        <v>1255</v>
      </c>
      <c r="C548" s="45" t="s">
        <v>1256</v>
      </c>
      <c r="D548" s="45" t="s">
        <v>47</v>
      </c>
      <c r="E548" s="48">
        <v>10</v>
      </c>
      <c r="F548" s="47">
        <v>200</v>
      </c>
      <c r="G548" s="65">
        <v>0</v>
      </c>
      <c r="H548" s="47">
        <v>184</v>
      </c>
      <c r="I548" s="45" t="s">
        <v>537</v>
      </c>
      <c r="J548" s="61">
        <v>21.7</v>
      </c>
      <c r="K548" s="45" t="s">
        <v>164</v>
      </c>
      <c r="L548" s="73">
        <v>11</v>
      </c>
      <c r="M548" s="69">
        <v>2.8</v>
      </c>
      <c r="N548" s="47">
        <v>58</v>
      </c>
      <c r="O548" s="45" t="s">
        <v>79</v>
      </c>
      <c r="P548" s="47">
        <v>10157</v>
      </c>
      <c r="Q548" s="48">
        <v>23</v>
      </c>
      <c r="R548" s="47">
        <v>10116</v>
      </c>
      <c r="S548" s="45" t="s">
        <v>116</v>
      </c>
      <c r="T548" s="48">
        <v>79</v>
      </c>
      <c r="U548" s="48">
        <v>85</v>
      </c>
      <c r="V548" s="45" t="s">
        <v>174</v>
      </c>
      <c r="W548" s="48">
        <v>75</v>
      </c>
      <c r="X548" s="45" t="s">
        <v>585</v>
      </c>
      <c r="Y548" s="78">
        <f t="shared" si="42"/>
        <v>0.27999999999999997</v>
      </c>
      <c r="Z548" s="78">
        <f t="shared" si="43"/>
        <v>0</v>
      </c>
      <c r="AA548" s="78">
        <f t="shared" si="44"/>
        <v>2.17</v>
      </c>
      <c r="AB548" s="77">
        <f t="shared" si="45"/>
        <v>110</v>
      </c>
    </row>
    <row r="549" spans="1:28" x14ac:dyDescent="0.3">
      <c r="A549" s="49">
        <v>42187</v>
      </c>
      <c r="B549" s="45" t="s">
        <v>1255</v>
      </c>
      <c r="C549" s="45" t="s">
        <v>1256</v>
      </c>
      <c r="D549" s="45" t="s">
        <v>47</v>
      </c>
      <c r="E549" s="48">
        <v>10</v>
      </c>
      <c r="F549" s="47">
        <v>190</v>
      </c>
      <c r="G549" s="65">
        <v>0</v>
      </c>
      <c r="H549" s="47">
        <v>169</v>
      </c>
      <c r="I549" s="45" t="s">
        <v>205</v>
      </c>
      <c r="J549" s="61">
        <v>21.2</v>
      </c>
      <c r="K549" s="45" t="s">
        <v>167</v>
      </c>
      <c r="L549" s="73">
        <v>30</v>
      </c>
      <c r="M549" s="69">
        <v>2.5</v>
      </c>
      <c r="N549" s="47">
        <v>142</v>
      </c>
      <c r="O549" s="45" t="s">
        <v>210</v>
      </c>
      <c r="P549" s="47">
        <v>10220</v>
      </c>
      <c r="Q549" s="48">
        <v>15</v>
      </c>
      <c r="R549" s="47">
        <v>10151</v>
      </c>
      <c r="S549" s="45" t="s">
        <v>84</v>
      </c>
      <c r="T549" s="48">
        <v>73</v>
      </c>
      <c r="U549" s="48">
        <v>85</v>
      </c>
      <c r="V549" s="45" t="s">
        <v>147</v>
      </c>
      <c r="W549" s="48">
        <v>64</v>
      </c>
      <c r="X549" s="45" t="s">
        <v>118</v>
      </c>
      <c r="Y549" s="78">
        <f t="shared" si="42"/>
        <v>0.25</v>
      </c>
      <c r="Z549" s="78">
        <f t="shared" si="43"/>
        <v>0</v>
      </c>
      <c r="AA549" s="78">
        <f t="shared" si="44"/>
        <v>2.12</v>
      </c>
      <c r="AB549" s="77">
        <f t="shared" si="45"/>
        <v>300</v>
      </c>
    </row>
    <row r="550" spans="1:28" x14ac:dyDescent="0.3">
      <c r="A550" s="49">
        <v>42188</v>
      </c>
      <c r="B550" s="45" t="s">
        <v>1255</v>
      </c>
      <c r="C550" s="45" t="s">
        <v>1256</v>
      </c>
      <c r="D550" s="45" t="s">
        <v>47</v>
      </c>
      <c r="E550" s="48">
        <v>10</v>
      </c>
      <c r="F550" s="47">
        <v>207</v>
      </c>
      <c r="G550" s="65">
        <v>0</v>
      </c>
      <c r="H550" s="47">
        <v>173</v>
      </c>
      <c r="I550" s="45" t="s">
        <v>123</v>
      </c>
      <c r="J550" s="61">
        <v>24.1</v>
      </c>
      <c r="K550" s="45" t="s">
        <v>158</v>
      </c>
      <c r="L550" s="73">
        <v>31</v>
      </c>
      <c r="M550" s="69">
        <v>2.8</v>
      </c>
      <c r="N550" s="47">
        <v>131</v>
      </c>
      <c r="O550" s="45" t="s">
        <v>51</v>
      </c>
      <c r="P550" s="47">
        <v>10196</v>
      </c>
      <c r="Q550" s="45" t="s">
        <v>1012</v>
      </c>
      <c r="R550" s="47">
        <v>10129</v>
      </c>
      <c r="S550" s="48">
        <v>12</v>
      </c>
      <c r="T550" s="48">
        <v>68</v>
      </c>
      <c r="U550" s="48">
        <v>84</v>
      </c>
      <c r="V550" s="45" t="s">
        <v>51</v>
      </c>
      <c r="W550" s="48">
        <v>51</v>
      </c>
      <c r="X550" s="45" t="s">
        <v>56</v>
      </c>
      <c r="Y550" s="78">
        <f t="shared" si="42"/>
        <v>0.27999999999999997</v>
      </c>
      <c r="Z550" s="78">
        <f t="shared" si="43"/>
        <v>0</v>
      </c>
      <c r="AA550" s="78">
        <f t="shared" si="44"/>
        <v>2.41</v>
      </c>
      <c r="AB550" s="77">
        <f t="shared" si="45"/>
        <v>310</v>
      </c>
    </row>
    <row r="551" spans="1:28" x14ac:dyDescent="0.3">
      <c r="A551" s="49">
        <v>42189</v>
      </c>
      <c r="B551" s="45" t="s">
        <v>1255</v>
      </c>
      <c r="C551" s="45" t="s">
        <v>1256</v>
      </c>
      <c r="D551" s="45" t="s">
        <v>47</v>
      </c>
      <c r="E551" s="48">
        <v>10</v>
      </c>
      <c r="F551" s="47">
        <v>198</v>
      </c>
      <c r="G551" s="65">
        <v>0.6</v>
      </c>
      <c r="H551" s="47">
        <v>158</v>
      </c>
      <c r="I551" s="45" t="s">
        <v>537</v>
      </c>
      <c r="J551" s="61">
        <v>23.9</v>
      </c>
      <c r="K551" s="45" t="s">
        <v>250</v>
      </c>
      <c r="L551" s="73">
        <v>12</v>
      </c>
      <c r="M551" s="69">
        <v>2.5</v>
      </c>
      <c r="N551" s="47">
        <v>72</v>
      </c>
      <c r="O551" s="45" t="s">
        <v>182</v>
      </c>
      <c r="P551" s="47">
        <v>10215</v>
      </c>
      <c r="Q551" s="45" t="s">
        <v>132</v>
      </c>
      <c r="R551" s="47">
        <v>10186</v>
      </c>
      <c r="S551" s="48">
        <v>24</v>
      </c>
      <c r="T551" s="48">
        <v>73</v>
      </c>
      <c r="U551" s="48">
        <v>87</v>
      </c>
      <c r="V551" s="45" t="s">
        <v>100</v>
      </c>
      <c r="W551" s="48">
        <v>61</v>
      </c>
      <c r="X551" s="45" t="s">
        <v>475</v>
      </c>
      <c r="Y551" s="78">
        <f t="shared" si="42"/>
        <v>0.25</v>
      </c>
      <c r="Z551" s="78">
        <f t="shared" si="43"/>
        <v>0.06</v>
      </c>
      <c r="AA551" s="78">
        <f t="shared" si="44"/>
        <v>2.3899999999999997</v>
      </c>
      <c r="AB551" s="77">
        <f t="shared" si="45"/>
        <v>120</v>
      </c>
    </row>
    <row r="552" spans="1:28" x14ac:dyDescent="0.3">
      <c r="A552" s="49">
        <v>42190</v>
      </c>
      <c r="B552" s="45" t="s">
        <v>1255</v>
      </c>
      <c r="C552" s="45" t="s">
        <v>1256</v>
      </c>
      <c r="D552" s="45" t="s">
        <v>47</v>
      </c>
      <c r="E552" s="48">
        <v>10</v>
      </c>
      <c r="F552" s="47">
        <v>188</v>
      </c>
      <c r="G552" s="65">
        <v>0</v>
      </c>
      <c r="H552" s="47">
        <v>174</v>
      </c>
      <c r="I552" s="45" t="s">
        <v>148</v>
      </c>
      <c r="J552" s="61">
        <v>20.2</v>
      </c>
      <c r="K552" s="45"/>
      <c r="L552" s="73">
        <v>30</v>
      </c>
      <c r="M552" s="69">
        <v>2.5</v>
      </c>
      <c r="N552" s="47">
        <v>103</v>
      </c>
      <c r="O552" s="45" t="s">
        <v>171</v>
      </c>
      <c r="P552" s="47">
        <v>10223</v>
      </c>
      <c r="Q552" s="48">
        <v>19</v>
      </c>
      <c r="R552" s="47">
        <v>10175</v>
      </c>
      <c r="S552" s="45" t="s">
        <v>218</v>
      </c>
      <c r="T552" s="48">
        <v>79</v>
      </c>
      <c r="U552" s="48">
        <v>89</v>
      </c>
      <c r="V552" s="45" t="s">
        <v>51</v>
      </c>
      <c r="W552" s="48">
        <v>69</v>
      </c>
      <c r="X552" s="45" t="s">
        <v>51</v>
      </c>
      <c r="Y552" s="78">
        <f t="shared" si="42"/>
        <v>0.25</v>
      </c>
      <c r="Z552" s="78">
        <f t="shared" si="43"/>
        <v>0</v>
      </c>
      <c r="AA552" s="78">
        <f t="shared" si="44"/>
        <v>2.02</v>
      </c>
      <c r="AB552" s="77">
        <f t="shared" si="45"/>
        <v>300</v>
      </c>
    </row>
    <row r="553" spans="1:28" x14ac:dyDescent="0.3">
      <c r="A553" s="49">
        <v>42191</v>
      </c>
      <c r="B553" s="45" t="s">
        <v>1255</v>
      </c>
      <c r="C553" s="45" t="s">
        <v>1256</v>
      </c>
      <c r="D553" s="45" t="s">
        <v>47</v>
      </c>
      <c r="E553" s="48">
        <v>10</v>
      </c>
      <c r="F553" s="47">
        <v>212</v>
      </c>
      <c r="G553" s="65">
        <v>0</v>
      </c>
      <c r="H553" s="47">
        <v>177</v>
      </c>
      <c r="I553" s="45" t="s">
        <v>147</v>
      </c>
      <c r="J553" s="61">
        <v>24.8</v>
      </c>
      <c r="K553" s="45" t="s">
        <v>201</v>
      </c>
      <c r="L553" s="73">
        <v>11</v>
      </c>
      <c r="M553" s="69">
        <v>1.1000000000000001</v>
      </c>
      <c r="N553" s="47">
        <v>56</v>
      </c>
      <c r="O553" s="45" t="s">
        <v>494</v>
      </c>
      <c r="P553" s="47">
        <v>10213</v>
      </c>
      <c r="Q553" s="45" t="s">
        <v>1012</v>
      </c>
      <c r="R553" s="47">
        <v>10157</v>
      </c>
      <c r="S553" s="48">
        <v>18</v>
      </c>
      <c r="T553" s="48">
        <v>72</v>
      </c>
      <c r="U553" s="48">
        <v>84</v>
      </c>
      <c r="V553" s="45" t="s">
        <v>108</v>
      </c>
      <c r="W553" s="48">
        <v>67</v>
      </c>
      <c r="X553" s="45" t="s">
        <v>201</v>
      </c>
      <c r="Y553" s="78">
        <f t="shared" si="42"/>
        <v>0.11000000000000001</v>
      </c>
      <c r="Z553" s="78">
        <f t="shared" si="43"/>
        <v>0</v>
      </c>
      <c r="AA553" s="78">
        <f t="shared" si="44"/>
        <v>2.48</v>
      </c>
      <c r="AB553" s="77">
        <f t="shared" si="45"/>
        <v>110</v>
      </c>
    </row>
    <row r="554" spans="1:28" x14ac:dyDescent="0.3">
      <c r="A554" s="49">
        <v>42192</v>
      </c>
      <c r="B554" s="45" t="s">
        <v>1255</v>
      </c>
      <c r="C554" s="45" t="s">
        <v>1256</v>
      </c>
      <c r="D554" s="45" t="s">
        <v>47</v>
      </c>
      <c r="E554" s="48">
        <v>10</v>
      </c>
      <c r="F554" s="47">
        <v>208</v>
      </c>
      <c r="G554" s="65">
        <v>5</v>
      </c>
      <c r="H554" s="47">
        <v>164</v>
      </c>
      <c r="I554" s="45" t="s">
        <v>537</v>
      </c>
      <c r="J554" s="61">
        <v>25.2</v>
      </c>
      <c r="K554" s="45" t="s">
        <v>52</v>
      </c>
      <c r="L554" s="73">
        <v>32</v>
      </c>
      <c r="M554" s="69">
        <v>1.7</v>
      </c>
      <c r="N554" s="47">
        <v>86</v>
      </c>
      <c r="O554" s="45" t="s">
        <v>79</v>
      </c>
      <c r="P554" s="47">
        <v>10216</v>
      </c>
      <c r="Q554" s="48">
        <v>22</v>
      </c>
      <c r="R554" s="47">
        <v>10160</v>
      </c>
      <c r="S554" s="45" t="s">
        <v>116</v>
      </c>
      <c r="T554" s="48">
        <v>75</v>
      </c>
      <c r="U554" s="48">
        <v>89</v>
      </c>
      <c r="V554" s="45" t="s">
        <v>933</v>
      </c>
      <c r="W554" s="48">
        <v>59</v>
      </c>
      <c r="X554" s="45" t="s">
        <v>158</v>
      </c>
      <c r="Y554" s="78">
        <f t="shared" si="42"/>
        <v>0.16999999999999998</v>
      </c>
      <c r="Z554" s="78">
        <f t="shared" si="43"/>
        <v>0.5</v>
      </c>
      <c r="AA554" s="78">
        <f t="shared" si="44"/>
        <v>2.52</v>
      </c>
      <c r="AB554" s="77">
        <f t="shared" si="45"/>
        <v>320</v>
      </c>
    </row>
    <row r="555" spans="1:28" x14ac:dyDescent="0.3">
      <c r="A555" s="49">
        <v>42193</v>
      </c>
      <c r="B555" s="45" t="s">
        <v>1255</v>
      </c>
      <c r="C555" s="45" t="s">
        <v>1256</v>
      </c>
      <c r="D555" s="45" t="s">
        <v>47</v>
      </c>
      <c r="E555" s="48">
        <v>10</v>
      </c>
      <c r="F555" s="47">
        <v>188</v>
      </c>
      <c r="G555" s="65">
        <v>1</v>
      </c>
      <c r="H555" s="47">
        <v>169</v>
      </c>
      <c r="I555" s="45" t="s">
        <v>232</v>
      </c>
      <c r="J555" s="61">
        <v>20.6</v>
      </c>
      <c r="K555" s="45" t="s">
        <v>135</v>
      </c>
      <c r="L555" s="73">
        <v>20</v>
      </c>
      <c r="M555" s="69">
        <v>1.7</v>
      </c>
      <c r="N555" s="47">
        <v>53</v>
      </c>
      <c r="O555" s="45" t="s">
        <v>188</v>
      </c>
      <c r="P555" s="47">
        <v>10234</v>
      </c>
      <c r="Q555" s="45" t="s">
        <v>51</v>
      </c>
      <c r="R555" s="47">
        <v>10210</v>
      </c>
      <c r="S555" s="45" t="s">
        <v>218</v>
      </c>
      <c r="T555" s="48">
        <v>77</v>
      </c>
      <c r="U555" s="48">
        <v>90</v>
      </c>
      <c r="V555" s="45" t="s">
        <v>51</v>
      </c>
      <c r="W555" s="48">
        <v>68</v>
      </c>
      <c r="X555" s="45" t="s">
        <v>342</v>
      </c>
      <c r="Y555" s="78">
        <f t="shared" si="42"/>
        <v>0.16999999999999998</v>
      </c>
      <c r="Z555" s="78">
        <f t="shared" si="43"/>
        <v>0.1</v>
      </c>
      <c r="AA555" s="78">
        <f t="shared" si="44"/>
        <v>2.06</v>
      </c>
      <c r="AB555" s="77">
        <f t="shared" si="45"/>
        <v>200</v>
      </c>
    </row>
    <row r="556" spans="1:28" x14ac:dyDescent="0.3">
      <c r="A556" s="49">
        <v>42194</v>
      </c>
      <c r="B556" s="45" t="s">
        <v>1255</v>
      </c>
      <c r="C556" s="45" t="s">
        <v>1256</v>
      </c>
      <c r="D556" s="45" t="s">
        <v>47</v>
      </c>
      <c r="E556" s="48">
        <v>10</v>
      </c>
      <c r="F556" s="47">
        <v>193</v>
      </c>
      <c r="G556" s="65">
        <v>0</v>
      </c>
      <c r="H556" s="47">
        <v>167</v>
      </c>
      <c r="I556" s="45" t="s">
        <v>120</v>
      </c>
      <c r="J556" s="61">
        <v>21.9</v>
      </c>
      <c r="K556" s="45" t="s">
        <v>215</v>
      </c>
      <c r="L556" s="73">
        <v>0</v>
      </c>
      <c r="M556" s="69">
        <v>6.4</v>
      </c>
      <c r="N556" s="47">
        <v>133</v>
      </c>
      <c r="O556" s="45" t="s">
        <v>51</v>
      </c>
      <c r="P556" s="47">
        <v>10223</v>
      </c>
      <c r="Q556" s="45" t="s">
        <v>1012</v>
      </c>
      <c r="R556" s="47">
        <v>10152</v>
      </c>
      <c r="S556" s="48">
        <v>24</v>
      </c>
      <c r="T556" s="48">
        <v>66</v>
      </c>
      <c r="U556" s="48">
        <v>78</v>
      </c>
      <c r="V556" s="45" t="s">
        <v>88</v>
      </c>
      <c r="W556" s="48">
        <v>53</v>
      </c>
      <c r="X556" s="45" t="s">
        <v>475</v>
      </c>
      <c r="Y556" s="78">
        <f t="shared" si="42"/>
        <v>0.64</v>
      </c>
      <c r="Z556" s="78">
        <f t="shared" si="43"/>
        <v>0</v>
      </c>
      <c r="AA556" s="78">
        <f t="shared" si="44"/>
        <v>2.19</v>
      </c>
      <c r="AB556" s="77">
        <f t="shared" si="45"/>
        <v>0</v>
      </c>
    </row>
    <row r="557" spans="1:28" x14ac:dyDescent="0.3">
      <c r="A557" s="49">
        <v>42195</v>
      </c>
      <c r="B557" s="45" t="s">
        <v>1255</v>
      </c>
      <c r="C557" s="45" t="s">
        <v>1256</v>
      </c>
      <c r="D557" s="45" t="s">
        <v>47</v>
      </c>
      <c r="E557" s="48">
        <v>10</v>
      </c>
      <c r="F557" s="47">
        <v>197</v>
      </c>
      <c r="G557" s="65">
        <v>0</v>
      </c>
      <c r="H557" s="47">
        <v>151</v>
      </c>
      <c r="I557" s="45" t="s">
        <v>75</v>
      </c>
      <c r="J557" s="61">
        <v>24.3</v>
      </c>
      <c r="K557" s="45" t="s">
        <v>148</v>
      </c>
      <c r="L557" s="73">
        <v>30</v>
      </c>
      <c r="M557" s="69">
        <v>5.6</v>
      </c>
      <c r="N557" s="47">
        <v>183</v>
      </c>
      <c r="O557" s="45" t="s">
        <v>264</v>
      </c>
      <c r="P557" s="47">
        <v>10229</v>
      </c>
      <c r="Q557" s="48">
        <v>24</v>
      </c>
      <c r="R557" s="47">
        <v>10117</v>
      </c>
      <c r="S557" s="45" t="s">
        <v>401</v>
      </c>
      <c r="T557" s="48">
        <v>71</v>
      </c>
      <c r="U557" s="48">
        <v>86</v>
      </c>
      <c r="V557" s="45" t="s">
        <v>51</v>
      </c>
      <c r="W557" s="48">
        <v>52</v>
      </c>
      <c r="X557" s="45" t="s">
        <v>148</v>
      </c>
      <c r="Y557" s="78">
        <f t="shared" si="42"/>
        <v>0.55999999999999994</v>
      </c>
      <c r="Z557" s="78">
        <f t="shared" si="43"/>
        <v>0</v>
      </c>
      <c r="AA557" s="78">
        <f t="shared" si="44"/>
        <v>2.4300000000000002</v>
      </c>
      <c r="AB557" s="77">
        <f t="shared" si="45"/>
        <v>300</v>
      </c>
    </row>
    <row r="558" spans="1:28" x14ac:dyDescent="0.3">
      <c r="A558" s="49">
        <v>42196</v>
      </c>
      <c r="B558" s="45" t="s">
        <v>1255</v>
      </c>
      <c r="C558" s="45" t="s">
        <v>1256</v>
      </c>
      <c r="D558" s="45" t="s">
        <v>47</v>
      </c>
      <c r="E558" s="48">
        <v>10</v>
      </c>
      <c r="F558" s="47">
        <v>201</v>
      </c>
      <c r="G558" s="65">
        <v>0</v>
      </c>
      <c r="H558" s="47">
        <v>170</v>
      </c>
      <c r="I558" s="45" t="s">
        <v>537</v>
      </c>
      <c r="J558" s="61">
        <v>23.2</v>
      </c>
      <c r="K558" s="45" t="s">
        <v>129</v>
      </c>
      <c r="L558" s="73">
        <v>0</v>
      </c>
      <c r="M558" s="69">
        <v>1.9</v>
      </c>
      <c r="N558" s="47">
        <v>53</v>
      </c>
      <c r="O558" s="45" t="s">
        <v>51</v>
      </c>
      <c r="P558" s="47">
        <v>10240</v>
      </c>
      <c r="Q558" s="45" t="s">
        <v>132</v>
      </c>
      <c r="R558" s="47">
        <v>10224</v>
      </c>
      <c r="S558" s="45" t="s">
        <v>51</v>
      </c>
      <c r="T558" s="48">
        <v>72</v>
      </c>
      <c r="U558" s="48">
        <v>81</v>
      </c>
      <c r="V558" s="45" t="s">
        <v>100</v>
      </c>
      <c r="W558" s="48">
        <v>67</v>
      </c>
      <c r="X558" s="45" t="s">
        <v>510</v>
      </c>
      <c r="Y558" s="78">
        <f t="shared" si="42"/>
        <v>0.19</v>
      </c>
      <c r="Z558" s="78">
        <f t="shared" si="43"/>
        <v>0</v>
      </c>
      <c r="AA558" s="78">
        <f t="shared" si="44"/>
        <v>2.3199999999999998</v>
      </c>
      <c r="AB558" s="77">
        <f t="shared" si="45"/>
        <v>0</v>
      </c>
    </row>
    <row r="559" spans="1:28" x14ac:dyDescent="0.3">
      <c r="A559" s="49">
        <v>42197</v>
      </c>
      <c r="B559" s="45" t="s">
        <v>1255</v>
      </c>
      <c r="C559" s="45" t="s">
        <v>1256</v>
      </c>
      <c r="D559" s="45" t="s">
        <v>47</v>
      </c>
      <c r="E559" s="48">
        <v>10</v>
      </c>
      <c r="F559" s="47">
        <v>206</v>
      </c>
      <c r="G559" s="65">
        <v>0</v>
      </c>
      <c r="H559" s="47">
        <v>188</v>
      </c>
      <c r="I559" s="45" t="s">
        <v>644</v>
      </c>
      <c r="J559" s="61">
        <v>22.5</v>
      </c>
      <c r="K559" s="45" t="s">
        <v>71</v>
      </c>
      <c r="L559" s="73">
        <v>11</v>
      </c>
      <c r="M559" s="69">
        <v>2.5</v>
      </c>
      <c r="N559" s="47">
        <v>69</v>
      </c>
      <c r="O559" s="45" t="s">
        <v>95</v>
      </c>
      <c r="P559" s="47">
        <v>10231</v>
      </c>
      <c r="Q559" s="48">
        <v>10</v>
      </c>
      <c r="R559" s="47">
        <v>10211</v>
      </c>
      <c r="S559" s="45" t="s">
        <v>116</v>
      </c>
      <c r="T559" s="48">
        <v>77</v>
      </c>
      <c r="U559" s="48">
        <v>83</v>
      </c>
      <c r="V559" s="45" t="s">
        <v>376</v>
      </c>
      <c r="W559" s="48">
        <v>66</v>
      </c>
      <c r="X559" s="45" t="s">
        <v>209</v>
      </c>
      <c r="Y559" s="78">
        <f t="shared" si="42"/>
        <v>0.25</v>
      </c>
      <c r="Z559" s="78">
        <f t="shared" si="43"/>
        <v>0</v>
      </c>
      <c r="AA559" s="78">
        <f t="shared" si="44"/>
        <v>2.25</v>
      </c>
      <c r="AB559" s="77">
        <f t="shared" si="45"/>
        <v>110</v>
      </c>
    </row>
    <row r="560" spans="1:28" x14ac:dyDescent="0.3">
      <c r="A560" s="49">
        <v>42198</v>
      </c>
      <c r="B560" s="45" t="s">
        <v>1255</v>
      </c>
      <c r="C560" s="45" t="s">
        <v>1256</v>
      </c>
      <c r="D560" s="45" t="s">
        <v>47</v>
      </c>
      <c r="E560" s="48">
        <v>10</v>
      </c>
      <c r="F560" s="47">
        <v>207</v>
      </c>
      <c r="G560" s="65">
        <v>0</v>
      </c>
      <c r="H560" s="47">
        <v>172</v>
      </c>
      <c r="I560" s="45" t="s">
        <v>103</v>
      </c>
      <c r="J560" s="61">
        <v>24.2</v>
      </c>
      <c r="K560" s="45" t="s">
        <v>117</v>
      </c>
      <c r="L560" s="73">
        <v>10</v>
      </c>
      <c r="M560" s="69">
        <v>2.2000000000000002</v>
      </c>
      <c r="N560" s="47">
        <v>75</v>
      </c>
      <c r="O560" s="45" t="s">
        <v>260</v>
      </c>
      <c r="P560" s="47">
        <v>10227</v>
      </c>
      <c r="Q560" s="45" t="s">
        <v>51</v>
      </c>
      <c r="R560" s="47">
        <v>10208</v>
      </c>
      <c r="S560" s="45" t="s">
        <v>116</v>
      </c>
      <c r="T560" s="48">
        <v>73</v>
      </c>
      <c r="U560" s="48">
        <v>85</v>
      </c>
      <c r="V560" s="45" t="s">
        <v>51</v>
      </c>
      <c r="W560" s="48">
        <v>65</v>
      </c>
      <c r="X560" s="45" t="s">
        <v>148</v>
      </c>
      <c r="Y560" s="78">
        <f t="shared" si="42"/>
        <v>0.22000000000000003</v>
      </c>
      <c r="Z560" s="78">
        <f t="shared" si="43"/>
        <v>0</v>
      </c>
      <c r="AA560" s="78">
        <f t="shared" si="44"/>
        <v>2.42</v>
      </c>
      <c r="AB560" s="77">
        <f t="shared" si="45"/>
        <v>100</v>
      </c>
    </row>
    <row r="561" spans="1:28" x14ac:dyDescent="0.3">
      <c r="A561" s="49">
        <v>42199</v>
      </c>
      <c r="B561" s="45" t="s">
        <v>1255</v>
      </c>
      <c r="C561" s="45" t="s">
        <v>1256</v>
      </c>
      <c r="D561" s="45" t="s">
        <v>47</v>
      </c>
      <c r="E561" s="48">
        <v>10</v>
      </c>
      <c r="F561" s="47">
        <v>203</v>
      </c>
      <c r="G561" s="65">
        <v>0</v>
      </c>
      <c r="H561" s="47">
        <v>160</v>
      </c>
      <c r="I561" s="45" t="s">
        <v>147</v>
      </c>
      <c r="J561" s="61">
        <v>24.6</v>
      </c>
      <c r="K561" s="45" t="s">
        <v>81</v>
      </c>
      <c r="L561" s="73">
        <v>0</v>
      </c>
      <c r="M561" s="69">
        <v>2.5</v>
      </c>
      <c r="N561" s="47">
        <v>58</v>
      </c>
      <c r="O561" s="45" t="s">
        <v>51</v>
      </c>
      <c r="P561" s="47">
        <v>10220</v>
      </c>
      <c r="Q561" s="45" t="s">
        <v>1012</v>
      </c>
      <c r="R561" s="47">
        <v>10200</v>
      </c>
      <c r="S561" s="48">
        <v>24</v>
      </c>
      <c r="T561" s="48">
        <v>76</v>
      </c>
      <c r="U561" s="48">
        <v>85</v>
      </c>
      <c r="V561" s="45" t="s">
        <v>51</v>
      </c>
      <c r="W561" s="48">
        <v>64</v>
      </c>
      <c r="X561" s="45" t="s">
        <v>250</v>
      </c>
      <c r="Y561" s="78">
        <f t="shared" si="42"/>
        <v>0.25</v>
      </c>
      <c r="Z561" s="78">
        <f t="shared" si="43"/>
        <v>0</v>
      </c>
      <c r="AA561" s="78">
        <f t="shared" si="44"/>
        <v>2.46</v>
      </c>
      <c r="AB561" s="77">
        <f t="shared" si="45"/>
        <v>0</v>
      </c>
    </row>
    <row r="562" spans="1:28" x14ac:dyDescent="0.3">
      <c r="A562" s="49">
        <v>42200</v>
      </c>
      <c r="B562" s="45" t="s">
        <v>1255</v>
      </c>
      <c r="C562" s="45" t="s">
        <v>1256</v>
      </c>
      <c r="D562" s="45" t="s">
        <v>47</v>
      </c>
      <c r="E562" s="48">
        <v>10</v>
      </c>
      <c r="F562" s="47">
        <v>201</v>
      </c>
      <c r="G562" s="65">
        <v>0</v>
      </c>
      <c r="H562" s="47">
        <v>190</v>
      </c>
      <c r="I562" s="45" t="s">
        <v>100</v>
      </c>
      <c r="J562" s="61">
        <v>21.2</v>
      </c>
      <c r="K562" s="45" t="s">
        <v>182</v>
      </c>
      <c r="L562" s="73">
        <v>12</v>
      </c>
      <c r="M562" s="69">
        <v>1.7</v>
      </c>
      <c r="N562" s="47">
        <v>61</v>
      </c>
      <c r="O562" s="45" t="s">
        <v>61</v>
      </c>
      <c r="P562" s="47">
        <v>10200</v>
      </c>
      <c r="Q562" s="45" t="s">
        <v>1012</v>
      </c>
      <c r="R562" s="47">
        <v>10137</v>
      </c>
      <c r="S562" s="48">
        <v>24</v>
      </c>
      <c r="T562" s="48">
        <v>84</v>
      </c>
      <c r="U562" s="48">
        <v>87</v>
      </c>
      <c r="V562" s="45" t="s">
        <v>370</v>
      </c>
      <c r="W562" s="48">
        <v>79</v>
      </c>
      <c r="X562" s="45" t="s">
        <v>80</v>
      </c>
      <c r="Y562" s="78">
        <f t="shared" si="42"/>
        <v>0.16999999999999998</v>
      </c>
      <c r="Z562" s="78">
        <f t="shared" si="43"/>
        <v>0</v>
      </c>
      <c r="AA562" s="78">
        <f t="shared" si="44"/>
        <v>2.12</v>
      </c>
      <c r="AB562" s="77">
        <f t="shared" si="45"/>
        <v>120</v>
      </c>
    </row>
    <row r="563" spans="1:28" x14ac:dyDescent="0.3">
      <c r="A563" s="49">
        <v>42201</v>
      </c>
      <c r="B563" s="45" t="s">
        <v>1255</v>
      </c>
      <c r="C563" s="45" t="s">
        <v>1256</v>
      </c>
      <c r="D563" s="45" t="s">
        <v>47</v>
      </c>
      <c r="E563" s="48">
        <v>10</v>
      </c>
      <c r="F563" s="47">
        <v>214</v>
      </c>
      <c r="G563" s="65">
        <v>0</v>
      </c>
      <c r="H563" s="47">
        <v>183</v>
      </c>
      <c r="I563" s="45" t="s">
        <v>100</v>
      </c>
      <c r="J563" s="61">
        <v>24.4</v>
      </c>
      <c r="K563" s="45" t="s">
        <v>433</v>
      </c>
      <c r="L563" s="73">
        <v>31</v>
      </c>
      <c r="M563" s="69">
        <v>1.7</v>
      </c>
      <c r="N563" s="47">
        <v>58</v>
      </c>
      <c r="O563" s="45" t="s">
        <v>133</v>
      </c>
      <c r="P563" s="47">
        <v>10162</v>
      </c>
      <c r="Q563" s="48">
        <v>21</v>
      </c>
      <c r="R563" s="47">
        <v>10129</v>
      </c>
      <c r="S563" s="45" t="s">
        <v>51</v>
      </c>
      <c r="T563" s="48">
        <v>78</v>
      </c>
      <c r="U563" s="48">
        <v>88</v>
      </c>
      <c r="V563" s="45" t="s">
        <v>51</v>
      </c>
      <c r="W563" s="48">
        <v>69</v>
      </c>
      <c r="X563" s="45" t="s">
        <v>55</v>
      </c>
      <c r="Y563" s="78">
        <f t="shared" si="42"/>
        <v>0.16999999999999998</v>
      </c>
      <c r="Z563" s="78">
        <f t="shared" si="43"/>
        <v>0</v>
      </c>
      <c r="AA563" s="78">
        <f t="shared" si="44"/>
        <v>2.44</v>
      </c>
      <c r="AB563" s="77">
        <f t="shared" si="45"/>
        <v>310</v>
      </c>
    </row>
    <row r="564" spans="1:28" x14ac:dyDescent="0.3">
      <c r="A564" s="49">
        <v>42202</v>
      </c>
      <c r="B564" s="45" t="s">
        <v>1255</v>
      </c>
      <c r="C564" s="45" t="s">
        <v>1256</v>
      </c>
      <c r="D564" s="45" t="s">
        <v>47</v>
      </c>
      <c r="E564" s="48">
        <v>10</v>
      </c>
      <c r="F564" s="47">
        <v>211</v>
      </c>
      <c r="G564" s="65">
        <v>0</v>
      </c>
      <c r="H564" s="47">
        <v>169</v>
      </c>
      <c r="I564" s="45" t="s">
        <v>644</v>
      </c>
      <c r="J564" s="61">
        <v>25.3</v>
      </c>
      <c r="K564" s="45" t="s">
        <v>52</v>
      </c>
      <c r="L564" s="72" t="s">
        <v>289</v>
      </c>
      <c r="M564" s="69">
        <v>0.8</v>
      </c>
      <c r="N564" s="47">
        <v>47</v>
      </c>
      <c r="O564" s="45" t="s">
        <v>100</v>
      </c>
      <c r="P564" s="47">
        <v>10178</v>
      </c>
      <c r="Q564" s="48">
        <v>22</v>
      </c>
      <c r="R564" s="47">
        <v>10152</v>
      </c>
      <c r="S564" s="45" t="s">
        <v>84</v>
      </c>
      <c r="T564" s="48">
        <v>76</v>
      </c>
      <c r="U564" s="48">
        <v>86</v>
      </c>
      <c r="V564" s="45" t="s">
        <v>51</v>
      </c>
      <c r="W564" s="48">
        <v>67</v>
      </c>
      <c r="X564" s="45" t="s">
        <v>52</v>
      </c>
      <c r="Y564" s="78">
        <f t="shared" si="42"/>
        <v>0.08</v>
      </c>
      <c r="Z564" s="78">
        <f t="shared" si="43"/>
        <v>0</v>
      </c>
      <c r="AA564" s="78">
        <f t="shared" si="44"/>
        <v>2.5300000000000002</v>
      </c>
      <c r="AB564" s="77">
        <f t="shared" si="45"/>
        <v>90</v>
      </c>
    </row>
    <row r="565" spans="1:28" x14ac:dyDescent="0.3">
      <c r="A565" s="49">
        <v>42203</v>
      </c>
      <c r="B565" s="45" t="s">
        <v>1255</v>
      </c>
      <c r="C565" s="45" t="s">
        <v>1256</v>
      </c>
      <c r="D565" s="45" t="s">
        <v>47</v>
      </c>
      <c r="E565" s="48">
        <v>10</v>
      </c>
      <c r="F565" s="47">
        <v>224</v>
      </c>
      <c r="G565" s="65">
        <v>0</v>
      </c>
      <c r="H565" s="47">
        <v>190</v>
      </c>
      <c r="I565" s="45" t="s">
        <v>537</v>
      </c>
      <c r="J565" s="61">
        <v>25.7</v>
      </c>
      <c r="K565" s="45" t="s">
        <v>158</v>
      </c>
      <c r="L565" s="73">
        <v>31</v>
      </c>
      <c r="M565" s="69">
        <v>1.1000000000000001</v>
      </c>
      <c r="N565" s="47">
        <v>83</v>
      </c>
      <c r="O565" s="45" t="s">
        <v>56</v>
      </c>
      <c r="P565" s="47">
        <v>10163</v>
      </c>
      <c r="Q565" s="48">
        <v>21</v>
      </c>
      <c r="R565" s="47">
        <v>10139</v>
      </c>
      <c r="S565" s="48">
        <v>17</v>
      </c>
      <c r="T565" s="48">
        <v>76</v>
      </c>
      <c r="U565" s="48">
        <v>84</v>
      </c>
      <c r="V565" s="45" t="s">
        <v>51</v>
      </c>
      <c r="W565" s="48">
        <v>69</v>
      </c>
      <c r="X565" s="45" t="s">
        <v>51</v>
      </c>
      <c r="Y565" s="78">
        <f t="shared" si="42"/>
        <v>0.11000000000000001</v>
      </c>
      <c r="Z565" s="78">
        <f t="shared" si="43"/>
        <v>0</v>
      </c>
      <c r="AA565" s="78">
        <f t="shared" si="44"/>
        <v>2.57</v>
      </c>
      <c r="AB565" s="77">
        <f t="shared" si="45"/>
        <v>310</v>
      </c>
    </row>
    <row r="566" spans="1:28" x14ac:dyDescent="0.3">
      <c r="A566" s="49">
        <v>42204</v>
      </c>
      <c r="B566" s="45" t="s">
        <v>1255</v>
      </c>
      <c r="C566" s="45" t="s">
        <v>1256</v>
      </c>
      <c r="D566" s="45" t="s">
        <v>47</v>
      </c>
      <c r="E566" s="48">
        <v>10</v>
      </c>
      <c r="F566" s="47">
        <v>224</v>
      </c>
      <c r="G566" s="65">
        <v>0</v>
      </c>
      <c r="H566" s="47">
        <v>187</v>
      </c>
      <c r="I566" s="45" t="s">
        <v>644</v>
      </c>
      <c r="J566" s="61">
        <v>26</v>
      </c>
      <c r="K566" s="45" t="s">
        <v>169</v>
      </c>
      <c r="L566" s="73">
        <v>10</v>
      </c>
      <c r="M566" s="69">
        <v>3.1</v>
      </c>
      <c r="N566" s="47">
        <v>78</v>
      </c>
      <c r="O566" s="45" t="s">
        <v>99</v>
      </c>
      <c r="P566" s="47">
        <v>10163</v>
      </c>
      <c r="Q566" s="48">
        <v>24</v>
      </c>
      <c r="R566" s="47">
        <v>10151</v>
      </c>
      <c r="S566" s="48">
        <v>18</v>
      </c>
      <c r="T566" s="48">
        <v>75</v>
      </c>
      <c r="U566" s="48">
        <v>84</v>
      </c>
      <c r="V566" s="45" t="s">
        <v>51</v>
      </c>
      <c r="W566" s="48">
        <v>64</v>
      </c>
      <c r="X566" s="45" t="s">
        <v>300</v>
      </c>
      <c r="Y566" s="78">
        <f t="shared" si="42"/>
        <v>0.31</v>
      </c>
      <c r="Z566" s="78">
        <f t="shared" si="43"/>
        <v>0</v>
      </c>
      <c r="AA566" s="78">
        <f t="shared" si="44"/>
        <v>2.6</v>
      </c>
      <c r="AB566" s="77">
        <f t="shared" si="45"/>
        <v>100</v>
      </c>
    </row>
    <row r="567" spans="1:28" x14ac:dyDescent="0.3">
      <c r="A567" s="49">
        <v>42205</v>
      </c>
      <c r="B567" s="45" t="s">
        <v>1255</v>
      </c>
      <c r="C567" s="45" t="s">
        <v>1256</v>
      </c>
      <c r="D567" s="45" t="s">
        <v>47</v>
      </c>
      <c r="E567" s="48">
        <v>10</v>
      </c>
      <c r="F567" s="47">
        <v>244</v>
      </c>
      <c r="G567" s="65">
        <v>0</v>
      </c>
      <c r="H567" s="47">
        <v>200</v>
      </c>
      <c r="I567" s="45" t="s">
        <v>537</v>
      </c>
      <c r="J567" s="61">
        <v>28.8</v>
      </c>
      <c r="K567" s="45" t="s">
        <v>61</v>
      </c>
      <c r="L567" s="73">
        <v>34</v>
      </c>
      <c r="M567" s="69">
        <v>1.7</v>
      </c>
      <c r="N567" s="47">
        <v>47</v>
      </c>
      <c r="O567" s="45" t="s">
        <v>81</v>
      </c>
      <c r="P567" s="47">
        <v>10166</v>
      </c>
      <c r="Q567" s="48">
        <v>21</v>
      </c>
      <c r="R567" s="47">
        <v>10151</v>
      </c>
      <c r="S567" s="45" t="s">
        <v>116</v>
      </c>
      <c r="T567" s="48">
        <v>69</v>
      </c>
      <c r="U567" s="48">
        <v>80</v>
      </c>
      <c r="V567" s="45" t="s">
        <v>51</v>
      </c>
      <c r="W567" s="48">
        <v>62</v>
      </c>
      <c r="X567" s="45" t="s">
        <v>135</v>
      </c>
      <c r="Y567" s="78">
        <f t="shared" si="42"/>
        <v>0.16999999999999998</v>
      </c>
      <c r="Z567" s="78">
        <f t="shared" si="43"/>
        <v>0</v>
      </c>
      <c r="AA567" s="78">
        <f t="shared" si="44"/>
        <v>2.88</v>
      </c>
      <c r="AB567" s="77">
        <f t="shared" si="45"/>
        <v>340</v>
      </c>
    </row>
    <row r="568" spans="1:28" x14ac:dyDescent="0.3">
      <c r="A568" s="49">
        <v>42206</v>
      </c>
      <c r="B568" s="45" t="s">
        <v>1255</v>
      </c>
      <c r="C568" s="45" t="s">
        <v>1256</v>
      </c>
      <c r="D568" s="45" t="s">
        <v>47</v>
      </c>
      <c r="E568" s="48">
        <v>10</v>
      </c>
      <c r="F568" s="47">
        <v>228</v>
      </c>
      <c r="G568" s="65">
        <v>1.8</v>
      </c>
      <c r="H568" s="47">
        <v>215</v>
      </c>
      <c r="I568" s="45" t="s">
        <v>147</v>
      </c>
      <c r="J568" s="61">
        <v>24.2</v>
      </c>
      <c r="K568" s="45" t="s">
        <v>179</v>
      </c>
      <c r="L568" s="73">
        <v>31</v>
      </c>
      <c r="M568" s="69">
        <v>0.6</v>
      </c>
      <c r="N568" s="47">
        <v>47</v>
      </c>
      <c r="O568" s="45" t="s">
        <v>167</v>
      </c>
      <c r="P568" s="47">
        <v>10180</v>
      </c>
      <c r="Q568" s="48">
        <v>23</v>
      </c>
      <c r="R568" s="47">
        <v>10142</v>
      </c>
      <c r="S568" s="45" t="s">
        <v>116</v>
      </c>
      <c r="T568" s="48">
        <v>83</v>
      </c>
      <c r="U568" s="48">
        <v>87</v>
      </c>
      <c r="V568" s="45" t="s">
        <v>51</v>
      </c>
      <c r="W568" s="48">
        <v>78</v>
      </c>
      <c r="X568" s="45" t="s">
        <v>81</v>
      </c>
      <c r="Y568" s="78">
        <f t="shared" si="42"/>
        <v>0.06</v>
      </c>
      <c r="Z568" s="78">
        <f t="shared" si="43"/>
        <v>0.18</v>
      </c>
      <c r="AA568" s="78">
        <f t="shared" si="44"/>
        <v>2.42</v>
      </c>
      <c r="AB568" s="77">
        <f t="shared" si="45"/>
        <v>310</v>
      </c>
    </row>
    <row r="569" spans="1:28" x14ac:dyDescent="0.3">
      <c r="A569" s="49">
        <v>42207</v>
      </c>
      <c r="B569" s="45" t="s">
        <v>1255</v>
      </c>
      <c r="C569" s="45" t="s">
        <v>1256</v>
      </c>
      <c r="D569" s="45" t="s">
        <v>47</v>
      </c>
      <c r="E569" s="48">
        <v>10</v>
      </c>
      <c r="F569" s="47">
        <v>203</v>
      </c>
      <c r="G569" s="65">
        <v>0.2</v>
      </c>
      <c r="H569" s="47">
        <v>187</v>
      </c>
      <c r="I569" s="45" t="s">
        <v>74</v>
      </c>
      <c r="J569" s="61">
        <v>21.9</v>
      </c>
      <c r="K569" s="45" t="s">
        <v>86</v>
      </c>
      <c r="L569" s="73">
        <v>29</v>
      </c>
      <c r="M569" s="69">
        <v>3.1</v>
      </c>
      <c r="N569" s="47">
        <v>83</v>
      </c>
      <c r="O569" s="45" t="s">
        <v>494</v>
      </c>
      <c r="P569" s="47">
        <v>10214</v>
      </c>
      <c r="Q569" s="48">
        <v>21</v>
      </c>
      <c r="R569" s="47">
        <v>10168</v>
      </c>
      <c r="S569" s="45" t="s">
        <v>51</v>
      </c>
      <c r="T569" s="48">
        <v>79</v>
      </c>
      <c r="U569" s="48">
        <v>90</v>
      </c>
      <c r="V569" s="45" t="s">
        <v>51</v>
      </c>
      <c r="W569" s="48">
        <v>72</v>
      </c>
      <c r="X569" s="45" t="s">
        <v>164</v>
      </c>
      <c r="Y569" s="78">
        <f t="shared" si="42"/>
        <v>0.31</v>
      </c>
      <c r="Z569" s="78">
        <f t="shared" si="43"/>
        <v>0.02</v>
      </c>
      <c r="AA569" s="78">
        <f t="shared" si="44"/>
        <v>2.19</v>
      </c>
      <c r="AB569" s="77">
        <f t="shared" si="45"/>
        <v>290</v>
      </c>
    </row>
    <row r="570" spans="1:28" x14ac:dyDescent="0.3">
      <c r="A570" s="49">
        <v>42208</v>
      </c>
      <c r="B570" s="45" t="s">
        <v>1255</v>
      </c>
      <c r="C570" s="45" t="s">
        <v>1256</v>
      </c>
      <c r="D570" s="45" t="s">
        <v>47</v>
      </c>
      <c r="E570" s="48">
        <v>10</v>
      </c>
      <c r="F570" s="47">
        <v>208</v>
      </c>
      <c r="G570" s="65">
        <v>0</v>
      </c>
      <c r="H570" s="47">
        <v>171</v>
      </c>
      <c r="I570" s="45" t="s">
        <v>232</v>
      </c>
      <c r="J570" s="61">
        <v>24.6</v>
      </c>
      <c r="K570" s="45" t="s">
        <v>215</v>
      </c>
      <c r="L570" s="73">
        <v>10</v>
      </c>
      <c r="M570" s="69">
        <v>2.8</v>
      </c>
      <c r="N570" s="47">
        <v>81</v>
      </c>
      <c r="O570" s="45" t="s">
        <v>118</v>
      </c>
      <c r="P570" s="47">
        <v>10206</v>
      </c>
      <c r="Q570" s="45" t="s">
        <v>1012</v>
      </c>
      <c r="R570" s="47">
        <v>10124</v>
      </c>
      <c r="S570" s="48">
        <v>24</v>
      </c>
      <c r="T570" s="48">
        <v>74</v>
      </c>
      <c r="U570" s="48">
        <v>83</v>
      </c>
      <c r="V570" s="45" t="s">
        <v>147</v>
      </c>
      <c r="W570" s="48">
        <v>67</v>
      </c>
      <c r="X570" s="45" t="s">
        <v>51</v>
      </c>
      <c r="Y570" s="78">
        <f t="shared" si="42"/>
        <v>0.27999999999999997</v>
      </c>
      <c r="Z570" s="78">
        <f t="shared" si="43"/>
        <v>0</v>
      </c>
      <c r="AA570" s="78">
        <f t="shared" si="44"/>
        <v>2.46</v>
      </c>
      <c r="AB570" s="77">
        <f t="shared" si="45"/>
        <v>100</v>
      </c>
    </row>
    <row r="571" spans="1:28" x14ac:dyDescent="0.3">
      <c r="A571" s="49">
        <v>42209</v>
      </c>
      <c r="B571" s="45" t="s">
        <v>1255</v>
      </c>
      <c r="C571" s="45" t="s">
        <v>1256</v>
      </c>
      <c r="D571" s="45" t="s">
        <v>47</v>
      </c>
      <c r="E571" s="48">
        <v>10</v>
      </c>
      <c r="F571" s="47">
        <v>219</v>
      </c>
      <c r="G571" s="65">
        <v>0</v>
      </c>
      <c r="H571" s="47">
        <v>182</v>
      </c>
      <c r="I571" s="45" t="s">
        <v>521</v>
      </c>
      <c r="J571" s="61">
        <v>25.6</v>
      </c>
      <c r="K571" s="45" t="s">
        <v>169</v>
      </c>
      <c r="L571" s="73">
        <v>29</v>
      </c>
      <c r="M571" s="69">
        <v>3.6</v>
      </c>
      <c r="N571" s="47">
        <v>150</v>
      </c>
      <c r="O571" s="45" t="s">
        <v>64</v>
      </c>
      <c r="P571" s="47">
        <v>10188</v>
      </c>
      <c r="Q571" s="45" t="s">
        <v>51</v>
      </c>
      <c r="R571" s="47">
        <v>10096</v>
      </c>
      <c r="S571" s="45" t="s">
        <v>289</v>
      </c>
      <c r="T571" s="48">
        <v>74</v>
      </c>
      <c r="U571" s="48">
        <v>82</v>
      </c>
      <c r="V571" s="45" t="s">
        <v>80</v>
      </c>
      <c r="W571" s="48">
        <v>60</v>
      </c>
      <c r="X571" s="45" t="s">
        <v>169</v>
      </c>
      <c r="Y571" s="78">
        <f t="shared" si="42"/>
        <v>0.36</v>
      </c>
      <c r="Z571" s="78">
        <f t="shared" si="43"/>
        <v>0</v>
      </c>
      <c r="AA571" s="78">
        <f t="shared" si="44"/>
        <v>2.56</v>
      </c>
      <c r="AB571" s="77">
        <f t="shared" si="45"/>
        <v>290</v>
      </c>
    </row>
    <row r="572" spans="1:28" x14ac:dyDescent="0.3">
      <c r="A572" s="49">
        <v>42210</v>
      </c>
      <c r="B572" s="45" t="s">
        <v>1255</v>
      </c>
      <c r="C572" s="45" t="s">
        <v>1256</v>
      </c>
      <c r="D572" s="45" t="s">
        <v>47</v>
      </c>
      <c r="E572" s="48">
        <v>10</v>
      </c>
      <c r="F572" s="47">
        <v>193</v>
      </c>
      <c r="G572" s="65">
        <v>0</v>
      </c>
      <c r="H572" s="47">
        <v>160</v>
      </c>
      <c r="I572" s="45" t="s">
        <v>100</v>
      </c>
      <c r="J572" s="61">
        <v>22.6</v>
      </c>
      <c r="K572" s="45" t="s">
        <v>164</v>
      </c>
      <c r="L572" s="73">
        <v>24</v>
      </c>
      <c r="M572" s="69">
        <v>3.1</v>
      </c>
      <c r="N572" s="47">
        <v>83</v>
      </c>
      <c r="O572" s="45" t="s">
        <v>147</v>
      </c>
      <c r="P572" s="47">
        <v>10212</v>
      </c>
      <c r="Q572" s="48">
        <v>12</v>
      </c>
      <c r="R572" s="47">
        <v>10159</v>
      </c>
      <c r="S572" s="48">
        <v>24</v>
      </c>
      <c r="T572" s="48">
        <v>57</v>
      </c>
      <c r="U572" s="48">
        <v>74</v>
      </c>
      <c r="V572" s="45" t="s">
        <v>108</v>
      </c>
      <c r="W572" s="48">
        <v>50</v>
      </c>
      <c r="X572" s="45" t="s">
        <v>135</v>
      </c>
      <c r="Y572" s="78">
        <f t="shared" si="42"/>
        <v>0.31</v>
      </c>
      <c r="Z572" s="78">
        <f t="shared" si="43"/>
        <v>0</v>
      </c>
      <c r="AA572" s="78">
        <f t="shared" si="44"/>
        <v>2.2600000000000002</v>
      </c>
      <c r="AB572" s="77">
        <f t="shared" si="45"/>
        <v>240</v>
      </c>
    </row>
    <row r="573" spans="1:28" x14ac:dyDescent="0.3">
      <c r="A573" s="49">
        <v>42211</v>
      </c>
      <c r="B573" s="45" t="s">
        <v>1255</v>
      </c>
      <c r="C573" s="45" t="s">
        <v>1256</v>
      </c>
      <c r="D573" s="45" t="s">
        <v>47</v>
      </c>
      <c r="E573" s="48">
        <v>10</v>
      </c>
      <c r="F573" s="47">
        <v>212</v>
      </c>
      <c r="G573" s="65">
        <v>0</v>
      </c>
      <c r="H573" s="47">
        <v>150</v>
      </c>
      <c r="I573" s="45" t="s">
        <v>178</v>
      </c>
      <c r="J573" s="61">
        <v>27.4</v>
      </c>
      <c r="K573" s="45" t="s">
        <v>158</v>
      </c>
      <c r="L573" s="73">
        <v>29</v>
      </c>
      <c r="M573" s="69">
        <v>1.7</v>
      </c>
      <c r="N573" s="47">
        <v>103</v>
      </c>
      <c r="O573" s="45" t="s">
        <v>55</v>
      </c>
      <c r="P573" s="47">
        <v>10159</v>
      </c>
      <c r="Q573" s="45" t="s">
        <v>1012</v>
      </c>
      <c r="R573" s="47">
        <v>10122</v>
      </c>
      <c r="S573" s="48">
        <v>12</v>
      </c>
      <c r="T573" s="48">
        <v>63</v>
      </c>
      <c r="U573" s="48">
        <v>79</v>
      </c>
      <c r="V573" s="45" t="s">
        <v>747</v>
      </c>
      <c r="W573" s="48">
        <v>38</v>
      </c>
      <c r="X573" s="45" t="s">
        <v>215</v>
      </c>
      <c r="Y573" s="78">
        <f t="shared" si="42"/>
        <v>0.16999999999999998</v>
      </c>
      <c r="Z573" s="78">
        <f t="shared" si="43"/>
        <v>0</v>
      </c>
      <c r="AA573" s="78">
        <f t="shared" si="44"/>
        <v>2.7399999999999998</v>
      </c>
      <c r="AB573" s="77">
        <f t="shared" si="45"/>
        <v>290</v>
      </c>
    </row>
    <row r="574" spans="1:28" x14ac:dyDescent="0.3">
      <c r="A574" s="49">
        <v>42212</v>
      </c>
      <c r="B574" s="45" t="s">
        <v>1255</v>
      </c>
      <c r="C574" s="45" t="s">
        <v>1256</v>
      </c>
      <c r="D574" s="45" t="s">
        <v>47</v>
      </c>
      <c r="E574" s="48">
        <v>10</v>
      </c>
      <c r="F574" s="47">
        <v>205</v>
      </c>
      <c r="G574" s="65">
        <v>0.6</v>
      </c>
      <c r="H574" s="47">
        <v>184</v>
      </c>
      <c r="I574" s="45" t="s">
        <v>100</v>
      </c>
      <c r="J574" s="61">
        <v>22.6</v>
      </c>
      <c r="K574" s="45" t="s">
        <v>118</v>
      </c>
      <c r="L574" s="73">
        <v>0</v>
      </c>
      <c r="M574" s="69">
        <v>2.5</v>
      </c>
      <c r="N574" s="47">
        <v>100</v>
      </c>
      <c r="O574" s="45" t="s">
        <v>51</v>
      </c>
      <c r="P574" s="47">
        <v>10182</v>
      </c>
      <c r="Q574" s="48">
        <v>21</v>
      </c>
      <c r="R574" s="47">
        <v>10145</v>
      </c>
      <c r="S574" s="45" t="s">
        <v>218</v>
      </c>
      <c r="T574" s="48">
        <v>70</v>
      </c>
      <c r="U574" s="48">
        <v>81</v>
      </c>
      <c r="V574" s="45" t="s">
        <v>747</v>
      </c>
      <c r="W574" s="48">
        <v>59</v>
      </c>
      <c r="X574" s="45" t="s">
        <v>51</v>
      </c>
      <c r="Y574" s="78">
        <f t="shared" si="42"/>
        <v>0.25</v>
      </c>
      <c r="Z574" s="78">
        <f t="shared" si="43"/>
        <v>0.06</v>
      </c>
      <c r="AA574" s="78">
        <f t="shared" si="44"/>
        <v>2.2600000000000002</v>
      </c>
      <c r="AB574" s="77">
        <f t="shared" si="45"/>
        <v>0</v>
      </c>
    </row>
    <row r="575" spans="1:28" x14ac:dyDescent="0.3">
      <c r="A575" s="49">
        <v>42213</v>
      </c>
      <c r="B575" s="45" t="s">
        <v>1255</v>
      </c>
      <c r="C575" s="45" t="s">
        <v>1256</v>
      </c>
      <c r="D575" s="45" t="s">
        <v>47</v>
      </c>
      <c r="E575" s="48">
        <v>10</v>
      </c>
      <c r="F575" s="47">
        <v>222</v>
      </c>
      <c r="G575" s="65">
        <v>6.6</v>
      </c>
      <c r="H575" s="47">
        <v>181</v>
      </c>
      <c r="I575" s="45" t="s">
        <v>85</v>
      </c>
      <c r="J575" s="61">
        <v>26.3</v>
      </c>
      <c r="K575" s="45" t="s">
        <v>215</v>
      </c>
      <c r="L575" s="73">
        <v>30</v>
      </c>
      <c r="M575" s="69">
        <v>1.9</v>
      </c>
      <c r="N575" s="47">
        <v>58</v>
      </c>
      <c r="O575" s="45" t="s">
        <v>52</v>
      </c>
      <c r="P575" s="47">
        <v>10175</v>
      </c>
      <c r="Q575" s="45" t="s">
        <v>1012</v>
      </c>
      <c r="R575" s="47">
        <v>10125</v>
      </c>
      <c r="S575" s="48">
        <v>17</v>
      </c>
      <c r="T575" s="48">
        <v>63</v>
      </c>
      <c r="U575" s="48">
        <v>81</v>
      </c>
      <c r="V575" s="45" t="s">
        <v>86</v>
      </c>
      <c r="W575" s="48">
        <v>52</v>
      </c>
      <c r="X575" s="45" t="s">
        <v>51</v>
      </c>
      <c r="Y575" s="78">
        <f t="shared" si="42"/>
        <v>0.19</v>
      </c>
      <c r="Z575" s="78">
        <f t="shared" si="43"/>
        <v>0.65999999999999992</v>
      </c>
      <c r="AA575" s="78">
        <f t="shared" si="44"/>
        <v>2.63</v>
      </c>
      <c r="AB575" s="77">
        <f t="shared" si="45"/>
        <v>300</v>
      </c>
    </row>
    <row r="576" spans="1:28" x14ac:dyDescent="0.3">
      <c r="A576" s="49">
        <v>42214</v>
      </c>
      <c r="B576" s="45" t="s">
        <v>1255</v>
      </c>
      <c r="C576" s="45" t="s">
        <v>1256</v>
      </c>
      <c r="D576" s="45" t="s">
        <v>47</v>
      </c>
      <c r="E576" s="48">
        <v>10</v>
      </c>
      <c r="F576" s="47">
        <v>190</v>
      </c>
      <c r="G576" s="65">
        <v>20.6</v>
      </c>
      <c r="H576" s="47">
        <v>173</v>
      </c>
      <c r="I576" s="45" t="s">
        <v>177</v>
      </c>
      <c r="J576" s="61">
        <v>20.8</v>
      </c>
      <c r="K576" s="45" t="s">
        <v>75</v>
      </c>
      <c r="L576" s="72" t="s">
        <v>102</v>
      </c>
      <c r="M576" s="69">
        <v>3.1</v>
      </c>
      <c r="N576" s="47">
        <v>117</v>
      </c>
      <c r="O576" s="45" t="s">
        <v>202</v>
      </c>
      <c r="P576" s="47">
        <v>10174</v>
      </c>
      <c r="Q576" s="48">
        <v>22</v>
      </c>
      <c r="R576" s="47">
        <v>10120</v>
      </c>
      <c r="S576" s="45" t="s">
        <v>84</v>
      </c>
      <c r="T576" s="48">
        <v>90</v>
      </c>
      <c r="U576" s="48">
        <v>91</v>
      </c>
      <c r="V576" s="45" t="s">
        <v>51</v>
      </c>
      <c r="W576" s="48">
        <v>75</v>
      </c>
      <c r="X576" s="45" t="s">
        <v>80</v>
      </c>
      <c r="Y576" s="78">
        <f t="shared" si="42"/>
        <v>0.31</v>
      </c>
      <c r="Z576" s="78">
        <f t="shared" si="43"/>
        <v>2.06</v>
      </c>
      <c r="AA576" s="78">
        <f t="shared" si="44"/>
        <v>2.08</v>
      </c>
      <c r="AB576" s="77">
        <f t="shared" si="45"/>
        <v>50</v>
      </c>
    </row>
    <row r="577" spans="1:28" x14ac:dyDescent="0.3">
      <c r="A577" s="49">
        <v>42215</v>
      </c>
      <c r="B577" s="45" t="s">
        <v>1255</v>
      </c>
      <c r="C577" s="45" t="s">
        <v>1256</v>
      </c>
      <c r="D577" s="45" t="s">
        <v>47</v>
      </c>
      <c r="E577" s="48">
        <v>10</v>
      </c>
      <c r="F577" s="47">
        <v>182</v>
      </c>
      <c r="G577" s="65">
        <v>12</v>
      </c>
      <c r="H577" s="47">
        <v>164</v>
      </c>
      <c r="I577" s="45" t="s">
        <v>183</v>
      </c>
      <c r="J577" s="61">
        <v>19.899999999999999</v>
      </c>
      <c r="K577" s="45" t="s">
        <v>61</v>
      </c>
      <c r="L577" s="73">
        <v>10</v>
      </c>
      <c r="M577" s="69">
        <v>5.6</v>
      </c>
      <c r="N577" s="47">
        <v>111</v>
      </c>
      <c r="O577" s="45" t="s">
        <v>355</v>
      </c>
      <c r="P577" s="47">
        <v>10172</v>
      </c>
      <c r="Q577" s="45" t="s">
        <v>1012</v>
      </c>
      <c r="R577" s="47">
        <v>10130</v>
      </c>
      <c r="S577" s="48">
        <v>24</v>
      </c>
      <c r="T577" s="48">
        <v>71</v>
      </c>
      <c r="U577" s="48">
        <v>89</v>
      </c>
      <c r="V577" s="45" t="s">
        <v>80</v>
      </c>
      <c r="W577" s="48">
        <v>61</v>
      </c>
      <c r="X577" s="45" t="s">
        <v>52</v>
      </c>
      <c r="Y577" s="78">
        <f t="shared" si="42"/>
        <v>0.55999999999999994</v>
      </c>
      <c r="Z577" s="78">
        <f t="shared" si="43"/>
        <v>1.2</v>
      </c>
      <c r="AA577" s="78">
        <f t="shared" si="44"/>
        <v>1.9899999999999998</v>
      </c>
      <c r="AB577" s="77">
        <f t="shared" si="45"/>
        <v>100</v>
      </c>
    </row>
    <row r="578" spans="1:28" x14ac:dyDescent="0.3">
      <c r="A578" s="49">
        <v>42216</v>
      </c>
      <c r="B578" s="45" t="s">
        <v>1255</v>
      </c>
      <c r="C578" s="45" t="s">
        <v>1256</v>
      </c>
      <c r="D578" s="45" t="s">
        <v>47</v>
      </c>
      <c r="E578" s="48">
        <v>10</v>
      </c>
      <c r="F578" s="47">
        <v>176</v>
      </c>
      <c r="G578" s="65">
        <v>1.2</v>
      </c>
      <c r="H578" s="47">
        <v>142</v>
      </c>
      <c r="I578" s="45" t="s">
        <v>100</v>
      </c>
      <c r="J578" s="61">
        <v>21.1</v>
      </c>
      <c r="K578" s="45" t="s">
        <v>345</v>
      </c>
      <c r="L578" s="72" t="s">
        <v>533</v>
      </c>
      <c r="M578" s="69">
        <v>2.8</v>
      </c>
      <c r="N578" s="47">
        <v>108</v>
      </c>
      <c r="O578" s="45" t="s">
        <v>209</v>
      </c>
      <c r="P578" s="47">
        <v>10157</v>
      </c>
      <c r="Q578" s="48">
        <v>22</v>
      </c>
      <c r="R578" s="47">
        <v>10102</v>
      </c>
      <c r="S578" s="45" t="s">
        <v>132</v>
      </c>
      <c r="T578" s="48">
        <v>77</v>
      </c>
      <c r="U578" s="48">
        <v>88</v>
      </c>
      <c r="V578" s="45" t="s">
        <v>117</v>
      </c>
      <c r="W578" s="48">
        <v>58</v>
      </c>
      <c r="X578" s="45" t="s">
        <v>585</v>
      </c>
      <c r="Y578" s="78">
        <f t="shared" si="42"/>
        <v>0.27999999999999997</v>
      </c>
      <c r="Z578" s="78">
        <f t="shared" si="43"/>
        <v>0.12</v>
      </c>
      <c r="AA578" s="78">
        <f t="shared" si="44"/>
        <v>2.1100000000000003</v>
      </c>
      <c r="AB578" s="77">
        <f t="shared" si="45"/>
        <v>70</v>
      </c>
    </row>
    <row r="579" spans="1:28" x14ac:dyDescent="0.3">
      <c r="A579" s="49">
        <v>42217</v>
      </c>
      <c r="B579" s="45" t="s">
        <v>1255</v>
      </c>
      <c r="C579" s="45" t="s">
        <v>1256</v>
      </c>
      <c r="D579" s="45" t="s">
        <v>47</v>
      </c>
      <c r="E579" s="48">
        <v>10</v>
      </c>
      <c r="F579" s="47">
        <v>182</v>
      </c>
      <c r="G579" s="65">
        <v>0</v>
      </c>
      <c r="H579" s="47">
        <v>136</v>
      </c>
      <c r="I579" s="45" t="s">
        <v>644</v>
      </c>
      <c r="J579" s="61">
        <v>22.7</v>
      </c>
      <c r="K579" s="45" t="s">
        <v>81</v>
      </c>
      <c r="L579" s="73">
        <v>10</v>
      </c>
      <c r="M579" s="69">
        <v>4.2</v>
      </c>
      <c r="N579" s="47">
        <v>100</v>
      </c>
      <c r="O579" s="45" t="s">
        <v>201</v>
      </c>
      <c r="P579" s="47">
        <v>10171</v>
      </c>
      <c r="Q579" s="45" t="s">
        <v>132</v>
      </c>
      <c r="R579" s="47">
        <v>10138</v>
      </c>
      <c r="S579" s="48">
        <v>24</v>
      </c>
      <c r="T579" s="48">
        <v>69</v>
      </c>
      <c r="U579" s="48">
        <v>82</v>
      </c>
      <c r="V579" s="45" t="s">
        <v>644</v>
      </c>
      <c r="W579" s="48">
        <v>58</v>
      </c>
      <c r="X579" s="45" t="s">
        <v>179</v>
      </c>
      <c r="Y579" s="78">
        <f t="shared" ref="Y579:Y642" si="46">M579/$AE$17</f>
        <v>0.42000000000000004</v>
      </c>
      <c r="Z579" s="78">
        <f t="shared" ref="Z579:Z642" si="47">G579/$AE$17</f>
        <v>0</v>
      </c>
      <c r="AA579" s="78">
        <f t="shared" ref="AA579:AA642" si="48">J579/$AE$17</f>
        <v>2.27</v>
      </c>
      <c r="AB579" s="77">
        <f t="shared" ref="AB579:AB642" si="49">L579*$AE$17</f>
        <v>100</v>
      </c>
    </row>
    <row r="580" spans="1:28" x14ac:dyDescent="0.3">
      <c r="A580" s="49">
        <v>42218</v>
      </c>
      <c r="B580" s="45" t="s">
        <v>1255</v>
      </c>
      <c r="C580" s="45" t="s">
        <v>1256</v>
      </c>
      <c r="D580" s="45" t="s">
        <v>47</v>
      </c>
      <c r="E580" s="48">
        <v>10</v>
      </c>
      <c r="F580" s="47">
        <v>201</v>
      </c>
      <c r="G580" s="65">
        <v>0</v>
      </c>
      <c r="H580" s="47">
        <v>150</v>
      </c>
      <c r="I580" s="45" t="s">
        <v>232</v>
      </c>
      <c r="J580" s="61">
        <v>25.2</v>
      </c>
      <c r="K580" s="45" t="s">
        <v>50</v>
      </c>
      <c r="L580" s="73">
        <v>30</v>
      </c>
      <c r="M580" s="69">
        <v>1.9</v>
      </c>
      <c r="N580" s="47">
        <v>119</v>
      </c>
      <c r="O580" s="45" t="s">
        <v>135</v>
      </c>
      <c r="P580" s="47">
        <v>10152</v>
      </c>
      <c r="Q580" s="48">
        <v>22</v>
      </c>
      <c r="R580" s="47">
        <v>10099</v>
      </c>
      <c r="S580" s="48">
        <v>12</v>
      </c>
      <c r="T580" s="48">
        <v>74</v>
      </c>
      <c r="U580" s="48">
        <v>85</v>
      </c>
      <c r="V580" s="45" t="s">
        <v>51</v>
      </c>
      <c r="W580" s="48">
        <v>53</v>
      </c>
      <c r="X580" s="45" t="s">
        <v>52</v>
      </c>
      <c r="Y580" s="78">
        <f t="shared" si="46"/>
        <v>0.19</v>
      </c>
      <c r="Z580" s="78">
        <f t="shared" si="47"/>
        <v>0</v>
      </c>
      <c r="AA580" s="78">
        <f t="shared" si="48"/>
        <v>2.52</v>
      </c>
      <c r="AB580" s="77">
        <f t="shared" si="49"/>
        <v>300</v>
      </c>
    </row>
    <row r="581" spans="1:28" x14ac:dyDescent="0.3">
      <c r="A581" s="49">
        <v>42219</v>
      </c>
      <c r="B581" s="45" t="s">
        <v>1255</v>
      </c>
      <c r="C581" s="45" t="s">
        <v>1256</v>
      </c>
      <c r="D581" s="45" t="s">
        <v>47</v>
      </c>
      <c r="E581" s="48">
        <v>10</v>
      </c>
      <c r="F581" s="47">
        <v>207</v>
      </c>
      <c r="G581" s="65">
        <v>4</v>
      </c>
      <c r="H581" s="47">
        <v>161</v>
      </c>
      <c r="I581" s="45" t="s">
        <v>103</v>
      </c>
      <c r="J581" s="61">
        <v>25.3</v>
      </c>
      <c r="K581" s="45" t="s">
        <v>94</v>
      </c>
      <c r="L581" s="73">
        <v>29</v>
      </c>
      <c r="M581" s="69">
        <v>2.2000000000000002</v>
      </c>
      <c r="N581" s="47">
        <v>100</v>
      </c>
      <c r="O581" s="45" t="s">
        <v>222</v>
      </c>
      <c r="P581" s="47">
        <v>10184</v>
      </c>
      <c r="Q581" s="48">
        <v>24</v>
      </c>
      <c r="R581" s="47">
        <v>10141</v>
      </c>
      <c r="S581" s="48">
        <v>13</v>
      </c>
      <c r="T581" s="48">
        <v>74</v>
      </c>
      <c r="U581" s="48">
        <v>88</v>
      </c>
      <c r="V581" s="45" t="s">
        <v>51</v>
      </c>
      <c r="W581" s="48">
        <v>61</v>
      </c>
      <c r="X581" s="45" t="s">
        <v>118</v>
      </c>
      <c r="Y581" s="78">
        <f t="shared" si="46"/>
        <v>0.22000000000000003</v>
      </c>
      <c r="Z581" s="78">
        <f t="shared" si="47"/>
        <v>0.4</v>
      </c>
      <c r="AA581" s="78">
        <f t="shared" si="48"/>
        <v>2.5300000000000002</v>
      </c>
      <c r="AB581" s="77">
        <f t="shared" si="49"/>
        <v>290</v>
      </c>
    </row>
    <row r="582" spans="1:28" x14ac:dyDescent="0.3">
      <c r="A582" s="49">
        <v>42220</v>
      </c>
      <c r="B582" s="45" t="s">
        <v>1255</v>
      </c>
      <c r="C582" s="45" t="s">
        <v>1256</v>
      </c>
      <c r="D582" s="45" t="s">
        <v>47</v>
      </c>
      <c r="E582" s="48">
        <v>10</v>
      </c>
      <c r="F582" s="47">
        <v>192</v>
      </c>
      <c r="G582" s="65">
        <v>0</v>
      </c>
      <c r="H582" s="47">
        <v>170</v>
      </c>
      <c r="I582" s="45" t="s">
        <v>66</v>
      </c>
      <c r="J582" s="61">
        <v>21.5</v>
      </c>
      <c r="K582" s="45" t="s">
        <v>188</v>
      </c>
      <c r="L582" s="73">
        <v>30</v>
      </c>
      <c r="M582" s="69">
        <v>1.7</v>
      </c>
      <c r="N582" s="47">
        <v>72</v>
      </c>
      <c r="O582" s="45" t="s">
        <v>543</v>
      </c>
      <c r="P582" s="47">
        <v>10193</v>
      </c>
      <c r="Q582" s="48">
        <v>10</v>
      </c>
      <c r="R582" s="47">
        <v>10139</v>
      </c>
      <c r="S582" s="48">
        <v>24</v>
      </c>
      <c r="T582" s="48">
        <v>75</v>
      </c>
      <c r="U582" s="48">
        <v>89</v>
      </c>
      <c r="V582" s="45" t="s">
        <v>51</v>
      </c>
      <c r="W582" s="48">
        <v>65</v>
      </c>
      <c r="X582" s="45" t="s">
        <v>51</v>
      </c>
      <c r="Y582" s="78">
        <f t="shared" si="46"/>
        <v>0.16999999999999998</v>
      </c>
      <c r="Z582" s="78">
        <f t="shared" si="47"/>
        <v>0</v>
      </c>
      <c r="AA582" s="78">
        <f t="shared" si="48"/>
        <v>2.15</v>
      </c>
      <c r="AB582" s="77">
        <f t="shared" si="49"/>
        <v>300</v>
      </c>
    </row>
    <row r="583" spans="1:28" x14ac:dyDescent="0.3">
      <c r="A583" s="49">
        <v>42221</v>
      </c>
      <c r="B583" s="45" t="s">
        <v>1255</v>
      </c>
      <c r="C583" s="45" t="s">
        <v>1256</v>
      </c>
      <c r="D583" s="45" t="s">
        <v>47</v>
      </c>
      <c r="E583" s="48">
        <v>10</v>
      </c>
      <c r="F583" s="47">
        <v>196</v>
      </c>
      <c r="G583" s="65">
        <v>0</v>
      </c>
      <c r="H583" s="47">
        <v>153</v>
      </c>
      <c r="I583" s="45" t="s">
        <v>103</v>
      </c>
      <c r="J583" s="61">
        <v>23.9</v>
      </c>
      <c r="K583" s="45" t="s">
        <v>164</v>
      </c>
      <c r="L583" s="73">
        <v>30</v>
      </c>
      <c r="M583" s="69">
        <v>2.8</v>
      </c>
      <c r="N583" s="47">
        <v>131</v>
      </c>
      <c r="O583" s="45" t="s">
        <v>271</v>
      </c>
      <c r="P583" s="47">
        <v>10158</v>
      </c>
      <c r="Q583" s="48">
        <v>22</v>
      </c>
      <c r="R583" s="47">
        <v>10104</v>
      </c>
      <c r="S583" s="45" t="s">
        <v>102</v>
      </c>
      <c r="T583" s="48">
        <v>75</v>
      </c>
      <c r="U583" s="48">
        <v>88</v>
      </c>
      <c r="V583" s="45" t="s">
        <v>51</v>
      </c>
      <c r="W583" s="48">
        <v>65</v>
      </c>
      <c r="X583" s="45" t="s">
        <v>486</v>
      </c>
      <c r="Y583" s="78">
        <f t="shared" si="46"/>
        <v>0.27999999999999997</v>
      </c>
      <c r="Z583" s="78">
        <f t="shared" si="47"/>
        <v>0</v>
      </c>
      <c r="AA583" s="78">
        <f t="shared" si="48"/>
        <v>2.3899999999999997</v>
      </c>
      <c r="AB583" s="77">
        <f t="shared" si="49"/>
        <v>300</v>
      </c>
    </row>
    <row r="584" spans="1:28" x14ac:dyDescent="0.3">
      <c r="A584" s="49">
        <v>42222</v>
      </c>
      <c r="B584" s="45" t="s">
        <v>1255</v>
      </c>
      <c r="C584" s="45" t="s">
        <v>1256</v>
      </c>
      <c r="D584" s="45" t="s">
        <v>47</v>
      </c>
      <c r="E584" s="48">
        <v>10</v>
      </c>
      <c r="F584" s="47">
        <v>222</v>
      </c>
      <c r="G584" s="65">
        <v>0</v>
      </c>
      <c r="H584" s="47">
        <v>193</v>
      </c>
      <c r="I584" s="45" t="s">
        <v>51</v>
      </c>
      <c r="J584" s="61">
        <v>25</v>
      </c>
      <c r="K584" s="45" t="s">
        <v>179</v>
      </c>
      <c r="L584" s="73">
        <v>11</v>
      </c>
      <c r="M584" s="69">
        <v>1.7</v>
      </c>
      <c r="N584" s="47">
        <v>50</v>
      </c>
      <c r="O584" s="45" t="s">
        <v>146</v>
      </c>
      <c r="P584" s="47">
        <v>10154</v>
      </c>
      <c r="Q584" s="48">
        <v>22</v>
      </c>
      <c r="R584" s="47">
        <v>10135</v>
      </c>
      <c r="S584" s="48">
        <v>16</v>
      </c>
      <c r="T584" s="48">
        <v>73</v>
      </c>
      <c r="U584" s="48">
        <v>82</v>
      </c>
      <c r="V584" s="45" t="s">
        <v>100</v>
      </c>
      <c r="W584" s="48">
        <v>63</v>
      </c>
      <c r="X584" s="45" t="s">
        <v>179</v>
      </c>
      <c r="Y584" s="78">
        <f t="shared" si="46"/>
        <v>0.16999999999999998</v>
      </c>
      <c r="Z584" s="78">
        <f t="shared" si="47"/>
        <v>0</v>
      </c>
      <c r="AA584" s="78">
        <f t="shared" si="48"/>
        <v>2.5</v>
      </c>
      <c r="AB584" s="77">
        <f t="shared" si="49"/>
        <v>110</v>
      </c>
    </row>
    <row r="585" spans="1:28" x14ac:dyDescent="0.3">
      <c r="A585" s="49">
        <v>42223</v>
      </c>
      <c r="B585" s="45" t="s">
        <v>1255</v>
      </c>
      <c r="C585" s="45" t="s">
        <v>1256</v>
      </c>
      <c r="D585" s="45" t="s">
        <v>47</v>
      </c>
      <c r="E585" s="48">
        <v>10</v>
      </c>
      <c r="F585" s="47">
        <v>184</v>
      </c>
      <c r="G585" s="65">
        <v>1.6</v>
      </c>
      <c r="H585" s="47">
        <v>166</v>
      </c>
      <c r="I585" s="45" t="s">
        <v>638</v>
      </c>
      <c r="J585" s="61">
        <v>20.3</v>
      </c>
      <c r="K585" s="45" t="s">
        <v>184</v>
      </c>
      <c r="L585" s="73">
        <v>31</v>
      </c>
      <c r="M585" s="69">
        <v>2.2000000000000002</v>
      </c>
      <c r="N585" s="47">
        <v>108</v>
      </c>
      <c r="O585" s="45" t="s">
        <v>271</v>
      </c>
      <c r="P585" s="47">
        <v>10231</v>
      </c>
      <c r="Q585" s="48">
        <v>22</v>
      </c>
      <c r="R585" s="47">
        <v>10147</v>
      </c>
      <c r="S585" s="45" t="s">
        <v>51</v>
      </c>
      <c r="T585" s="48">
        <v>83</v>
      </c>
      <c r="U585" s="48">
        <v>87</v>
      </c>
      <c r="V585" s="45" t="s">
        <v>226</v>
      </c>
      <c r="W585" s="48">
        <v>67</v>
      </c>
      <c r="X585" s="45" t="s">
        <v>376</v>
      </c>
      <c r="Y585" s="78">
        <f t="shared" si="46"/>
        <v>0.22000000000000003</v>
      </c>
      <c r="Z585" s="78">
        <f t="shared" si="47"/>
        <v>0.16</v>
      </c>
      <c r="AA585" s="78">
        <f t="shared" si="48"/>
        <v>2.0300000000000002</v>
      </c>
      <c r="AB585" s="77">
        <f t="shared" si="49"/>
        <v>310</v>
      </c>
    </row>
    <row r="586" spans="1:28" x14ac:dyDescent="0.3">
      <c r="A586" s="49">
        <v>42224</v>
      </c>
      <c r="B586" s="45" t="s">
        <v>1255</v>
      </c>
      <c r="C586" s="45" t="s">
        <v>1256</v>
      </c>
      <c r="D586" s="45" t="s">
        <v>47</v>
      </c>
      <c r="E586" s="48">
        <v>10</v>
      </c>
      <c r="F586" s="47">
        <v>195</v>
      </c>
      <c r="G586" s="65">
        <v>0</v>
      </c>
      <c r="H586" s="47">
        <v>168</v>
      </c>
      <c r="I586" s="45" t="s">
        <v>86</v>
      </c>
      <c r="J586" s="61">
        <v>22.2</v>
      </c>
      <c r="K586" s="45" t="s">
        <v>89</v>
      </c>
      <c r="L586" s="73">
        <v>32</v>
      </c>
      <c r="M586" s="69">
        <v>4.2</v>
      </c>
      <c r="N586" s="47">
        <v>117</v>
      </c>
      <c r="O586" s="45" t="s">
        <v>129</v>
      </c>
      <c r="P586" s="47">
        <v>10251</v>
      </c>
      <c r="Q586" s="48">
        <v>21</v>
      </c>
      <c r="R586" s="47">
        <v>10220</v>
      </c>
      <c r="S586" s="45" t="s">
        <v>84</v>
      </c>
      <c r="T586" s="48">
        <v>65</v>
      </c>
      <c r="U586" s="48">
        <v>70</v>
      </c>
      <c r="V586" s="45" t="s">
        <v>51</v>
      </c>
      <c r="W586" s="48">
        <v>49</v>
      </c>
      <c r="X586" s="45" t="s">
        <v>171</v>
      </c>
      <c r="Y586" s="78">
        <f t="shared" si="46"/>
        <v>0.42000000000000004</v>
      </c>
      <c r="Z586" s="78">
        <f t="shared" si="47"/>
        <v>0</v>
      </c>
      <c r="AA586" s="78">
        <f t="shared" si="48"/>
        <v>2.2199999999999998</v>
      </c>
      <c r="AB586" s="77">
        <f t="shared" si="49"/>
        <v>320</v>
      </c>
    </row>
    <row r="587" spans="1:28" x14ac:dyDescent="0.3">
      <c r="A587" s="49">
        <v>42225</v>
      </c>
      <c r="B587" s="45" t="s">
        <v>1255</v>
      </c>
      <c r="C587" s="45" t="s">
        <v>1256</v>
      </c>
      <c r="D587" s="45" t="s">
        <v>47</v>
      </c>
      <c r="E587" s="48">
        <v>10</v>
      </c>
      <c r="F587" s="47">
        <v>195</v>
      </c>
      <c r="G587" s="65">
        <v>0</v>
      </c>
      <c r="H587" s="47">
        <v>158</v>
      </c>
      <c r="I587" s="45" t="s">
        <v>123</v>
      </c>
      <c r="J587" s="61">
        <v>23.2</v>
      </c>
      <c r="K587" s="45" t="s">
        <v>61</v>
      </c>
      <c r="L587" s="73">
        <v>10</v>
      </c>
      <c r="M587" s="69">
        <v>3.1</v>
      </c>
      <c r="N587" s="47">
        <v>100</v>
      </c>
      <c r="O587" s="45" t="s">
        <v>300</v>
      </c>
      <c r="P587" s="47">
        <v>10241</v>
      </c>
      <c r="Q587" s="45" t="s">
        <v>1012</v>
      </c>
      <c r="R587" s="47">
        <v>10191</v>
      </c>
      <c r="S587" s="48">
        <v>24</v>
      </c>
      <c r="T587" s="48">
        <v>70</v>
      </c>
      <c r="U587" s="48">
        <v>80</v>
      </c>
      <c r="V587" s="45" t="s">
        <v>249</v>
      </c>
      <c r="W587" s="48">
        <v>63</v>
      </c>
      <c r="X587" s="45" t="s">
        <v>192</v>
      </c>
      <c r="Y587" s="78">
        <f t="shared" si="46"/>
        <v>0.31</v>
      </c>
      <c r="Z587" s="78">
        <f t="shared" si="47"/>
        <v>0</v>
      </c>
      <c r="AA587" s="78">
        <f t="shared" si="48"/>
        <v>2.3199999999999998</v>
      </c>
      <c r="AB587" s="77">
        <f t="shared" si="49"/>
        <v>100</v>
      </c>
    </row>
    <row r="588" spans="1:28" x14ac:dyDescent="0.3">
      <c r="A588" s="49">
        <v>42226</v>
      </c>
      <c r="B588" s="45" t="s">
        <v>1255</v>
      </c>
      <c r="C588" s="45" t="s">
        <v>1256</v>
      </c>
      <c r="D588" s="45" t="s">
        <v>47</v>
      </c>
      <c r="E588" s="48">
        <v>10</v>
      </c>
      <c r="F588" s="47">
        <v>202</v>
      </c>
      <c r="G588" s="65">
        <v>0</v>
      </c>
      <c r="H588" s="47">
        <v>153</v>
      </c>
      <c r="I588" s="45" t="s">
        <v>147</v>
      </c>
      <c r="J588" s="61">
        <v>25</v>
      </c>
      <c r="K588" s="45" t="s">
        <v>61</v>
      </c>
      <c r="L588" s="73">
        <v>10</v>
      </c>
      <c r="M588" s="69">
        <v>1.4</v>
      </c>
      <c r="N588" s="47">
        <v>61</v>
      </c>
      <c r="O588" s="45" t="s">
        <v>201</v>
      </c>
      <c r="P588" s="47">
        <v>10191</v>
      </c>
      <c r="Q588" s="45" t="s">
        <v>1012</v>
      </c>
      <c r="R588" s="47">
        <v>10129</v>
      </c>
      <c r="S588" s="48">
        <v>17</v>
      </c>
      <c r="T588" s="48">
        <v>75</v>
      </c>
      <c r="U588" s="48">
        <v>86</v>
      </c>
      <c r="V588" s="45" t="s">
        <v>51</v>
      </c>
      <c r="W588" s="48">
        <v>64</v>
      </c>
      <c r="X588" s="45" t="s">
        <v>117</v>
      </c>
      <c r="Y588" s="78">
        <f t="shared" si="46"/>
        <v>0.13999999999999999</v>
      </c>
      <c r="Z588" s="78">
        <f t="shared" si="47"/>
        <v>0</v>
      </c>
      <c r="AA588" s="78">
        <f t="shared" si="48"/>
        <v>2.5</v>
      </c>
      <c r="AB588" s="77">
        <f t="shared" si="49"/>
        <v>100</v>
      </c>
    </row>
    <row r="589" spans="1:28" x14ac:dyDescent="0.3">
      <c r="A589" s="49">
        <v>42227</v>
      </c>
      <c r="B589" s="45" t="s">
        <v>1255</v>
      </c>
      <c r="C589" s="45" t="s">
        <v>1256</v>
      </c>
      <c r="D589" s="45" t="s">
        <v>47</v>
      </c>
      <c r="E589" s="48">
        <v>10</v>
      </c>
      <c r="F589" s="47">
        <v>216</v>
      </c>
      <c r="G589" s="65">
        <v>0</v>
      </c>
      <c r="H589" s="47">
        <v>197</v>
      </c>
      <c r="I589" s="45" t="s">
        <v>123</v>
      </c>
      <c r="J589" s="61">
        <v>23.5</v>
      </c>
      <c r="K589" s="45" t="s">
        <v>139</v>
      </c>
      <c r="L589" s="73">
        <v>33</v>
      </c>
      <c r="M589" s="69">
        <v>2.2000000000000002</v>
      </c>
      <c r="N589" s="47">
        <v>83</v>
      </c>
      <c r="O589" s="45" t="s">
        <v>169</v>
      </c>
      <c r="P589" s="47">
        <v>10154</v>
      </c>
      <c r="Q589" s="48">
        <v>21</v>
      </c>
      <c r="R589" s="47">
        <v>10109</v>
      </c>
      <c r="S589" s="45" t="s">
        <v>102</v>
      </c>
      <c r="T589" s="48">
        <v>78</v>
      </c>
      <c r="U589" s="48">
        <v>83</v>
      </c>
      <c r="V589" s="45" t="s">
        <v>51</v>
      </c>
      <c r="W589" s="48">
        <v>74</v>
      </c>
      <c r="X589" s="45" t="s">
        <v>64</v>
      </c>
      <c r="Y589" s="78">
        <f t="shared" si="46"/>
        <v>0.22000000000000003</v>
      </c>
      <c r="Z589" s="78">
        <f t="shared" si="47"/>
        <v>0</v>
      </c>
      <c r="AA589" s="78">
        <f t="shared" si="48"/>
        <v>2.35</v>
      </c>
      <c r="AB589" s="77">
        <f t="shared" si="49"/>
        <v>330</v>
      </c>
    </row>
    <row r="590" spans="1:28" x14ac:dyDescent="0.3">
      <c r="A590" s="49">
        <v>42228</v>
      </c>
      <c r="B590" s="45" t="s">
        <v>1255</v>
      </c>
      <c r="C590" s="45" t="s">
        <v>1256</v>
      </c>
      <c r="D590" s="45" t="s">
        <v>47</v>
      </c>
      <c r="E590" s="48">
        <v>10</v>
      </c>
      <c r="F590" s="47">
        <v>218</v>
      </c>
      <c r="G590" s="65">
        <v>3</v>
      </c>
      <c r="H590" s="47">
        <v>187</v>
      </c>
      <c r="I590" s="45" t="s">
        <v>51</v>
      </c>
      <c r="J590" s="61">
        <v>24.8</v>
      </c>
      <c r="K590" s="45" t="s">
        <v>215</v>
      </c>
      <c r="L590" s="73">
        <v>28</v>
      </c>
      <c r="M590" s="69">
        <v>1.9</v>
      </c>
      <c r="N590" s="47">
        <v>72</v>
      </c>
      <c r="O590" s="45" t="s">
        <v>439</v>
      </c>
      <c r="P590" s="47">
        <v>10151</v>
      </c>
      <c r="Q590" s="48">
        <v>21</v>
      </c>
      <c r="R590" s="47">
        <v>10127</v>
      </c>
      <c r="S590" s="48">
        <v>16</v>
      </c>
      <c r="T590" s="48">
        <v>78</v>
      </c>
      <c r="U590" s="48">
        <v>87</v>
      </c>
      <c r="V590" s="45" t="s">
        <v>193</v>
      </c>
      <c r="W590" s="48">
        <v>71</v>
      </c>
      <c r="X590" s="45" t="s">
        <v>51</v>
      </c>
      <c r="Y590" s="78">
        <f t="shared" si="46"/>
        <v>0.19</v>
      </c>
      <c r="Z590" s="78">
        <f t="shared" si="47"/>
        <v>0.3</v>
      </c>
      <c r="AA590" s="78">
        <f t="shared" si="48"/>
        <v>2.48</v>
      </c>
      <c r="AB590" s="77">
        <f t="shared" si="49"/>
        <v>280</v>
      </c>
    </row>
    <row r="591" spans="1:28" x14ac:dyDescent="0.3">
      <c r="A591" s="49">
        <v>42229</v>
      </c>
      <c r="B591" s="45" t="s">
        <v>1255</v>
      </c>
      <c r="C591" s="45" t="s">
        <v>1256</v>
      </c>
      <c r="D591" s="45" t="s">
        <v>47</v>
      </c>
      <c r="E591" s="48">
        <v>10</v>
      </c>
      <c r="F591" s="47">
        <v>202</v>
      </c>
      <c r="G591" s="65">
        <v>0.8</v>
      </c>
      <c r="H591" s="47">
        <v>181</v>
      </c>
      <c r="I591" s="45" t="s">
        <v>100</v>
      </c>
      <c r="J591" s="61">
        <v>22.2</v>
      </c>
      <c r="K591" s="45" t="s">
        <v>50</v>
      </c>
      <c r="L591" s="73">
        <v>31</v>
      </c>
      <c r="M591" s="69">
        <v>4.7</v>
      </c>
      <c r="N591" s="47">
        <v>153</v>
      </c>
      <c r="O591" s="45" t="s">
        <v>52</v>
      </c>
      <c r="P591" s="47">
        <v>10180</v>
      </c>
      <c r="Q591" s="45" t="s">
        <v>51</v>
      </c>
      <c r="R591" s="47">
        <v>10133</v>
      </c>
      <c r="S591" s="45" t="s">
        <v>116</v>
      </c>
      <c r="T591" s="48">
        <v>76</v>
      </c>
      <c r="U591" s="48">
        <v>87</v>
      </c>
      <c r="V591" s="45" t="s">
        <v>159</v>
      </c>
      <c r="W591" s="48">
        <v>66</v>
      </c>
      <c r="X591" s="45" t="s">
        <v>50</v>
      </c>
      <c r="Y591" s="78">
        <f t="shared" si="46"/>
        <v>0.47000000000000003</v>
      </c>
      <c r="Z591" s="78">
        <f t="shared" si="47"/>
        <v>0.08</v>
      </c>
      <c r="AA591" s="78">
        <f t="shared" si="48"/>
        <v>2.2199999999999998</v>
      </c>
      <c r="AB591" s="77">
        <f t="shared" si="49"/>
        <v>310</v>
      </c>
    </row>
    <row r="592" spans="1:28" x14ac:dyDescent="0.3">
      <c r="A592" s="49">
        <v>42230</v>
      </c>
      <c r="B592" s="45" t="s">
        <v>1255</v>
      </c>
      <c r="C592" s="45" t="s">
        <v>1256</v>
      </c>
      <c r="D592" s="45" t="s">
        <v>47</v>
      </c>
      <c r="E592" s="48">
        <v>10</v>
      </c>
      <c r="F592" s="47">
        <v>192</v>
      </c>
      <c r="G592" s="65">
        <v>4.8</v>
      </c>
      <c r="H592" s="47">
        <v>156</v>
      </c>
      <c r="I592" s="45" t="s">
        <v>750</v>
      </c>
      <c r="J592" s="61">
        <v>22.9</v>
      </c>
      <c r="K592" s="45" t="s">
        <v>179</v>
      </c>
      <c r="L592" s="73">
        <v>29</v>
      </c>
      <c r="M592" s="69">
        <v>5</v>
      </c>
      <c r="N592" s="47">
        <v>164</v>
      </c>
      <c r="O592" s="45" t="s">
        <v>460</v>
      </c>
      <c r="P592" s="47">
        <v>10182</v>
      </c>
      <c r="Q592" s="45" t="s">
        <v>51</v>
      </c>
      <c r="R592" s="47">
        <v>10168</v>
      </c>
      <c r="S592" s="48">
        <v>18</v>
      </c>
      <c r="T592" s="48">
        <v>59</v>
      </c>
      <c r="U592" s="48">
        <v>84</v>
      </c>
      <c r="V592" s="45" t="s">
        <v>51</v>
      </c>
      <c r="W592" s="48">
        <v>42</v>
      </c>
      <c r="X592" s="45" t="s">
        <v>192</v>
      </c>
      <c r="Y592" s="78">
        <f t="shared" si="46"/>
        <v>0.5</v>
      </c>
      <c r="Z592" s="78">
        <f t="shared" si="47"/>
        <v>0.48</v>
      </c>
      <c r="AA592" s="78">
        <f t="shared" si="48"/>
        <v>2.29</v>
      </c>
      <c r="AB592" s="77">
        <f t="shared" si="49"/>
        <v>290</v>
      </c>
    </row>
    <row r="593" spans="1:28" x14ac:dyDescent="0.3">
      <c r="A593" s="49">
        <v>42231</v>
      </c>
      <c r="B593" s="45" t="s">
        <v>1255</v>
      </c>
      <c r="C593" s="45" t="s">
        <v>1256</v>
      </c>
      <c r="D593" s="45" t="s">
        <v>47</v>
      </c>
      <c r="E593" s="48">
        <v>10</v>
      </c>
      <c r="F593" s="47">
        <v>198</v>
      </c>
      <c r="G593" s="65">
        <v>0.2</v>
      </c>
      <c r="H593" s="47">
        <v>170</v>
      </c>
      <c r="I593" s="45" t="s">
        <v>51</v>
      </c>
      <c r="J593" s="61">
        <v>22.7</v>
      </c>
      <c r="K593" s="45" t="s">
        <v>64</v>
      </c>
      <c r="L593" s="73">
        <v>32</v>
      </c>
      <c r="M593" s="69">
        <v>3.1</v>
      </c>
      <c r="N593" s="47">
        <v>94</v>
      </c>
      <c r="O593" s="45" t="s">
        <v>104</v>
      </c>
      <c r="P593" s="47">
        <v>10175</v>
      </c>
      <c r="Q593" s="45" t="s">
        <v>1012</v>
      </c>
      <c r="R593" s="47">
        <v>10149</v>
      </c>
      <c r="S593" s="48">
        <v>24</v>
      </c>
      <c r="T593" s="48">
        <v>72</v>
      </c>
      <c r="U593" s="48">
        <v>84</v>
      </c>
      <c r="V593" s="45" t="s">
        <v>51</v>
      </c>
      <c r="W593" s="48">
        <v>65</v>
      </c>
      <c r="X593" s="45" t="s">
        <v>51</v>
      </c>
      <c r="Y593" s="78">
        <f t="shared" si="46"/>
        <v>0.31</v>
      </c>
      <c r="Z593" s="78">
        <f t="shared" si="47"/>
        <v>0.02</v>
      </c>
      <c r="AA593" s="78">
        <f t="shared" si="48"/>
        <v>2.27</v>
      </c>
      <c r="AB593" s="77">
        <f t="shared" si="49"/>
        <v>320</v>
      </c>
    </row>
    <row r="594" spans="1:28" x14ac:dyDescent="0.3">
      <c r="A594" s="49">
        <v>42232</v>
      </c>
      <c r="B594" s="45" t="s">
        <v>1255</v>
      </c>
      <c r="C594" s="45" t="s">
        <v>1256</v>
      </c>
      <c r="D594" s="45" t="s">
        <v>47</v>
      </c>
      <c r="E594" s="48">
        <v>10</v>
      </c>
      <c r="F594" s="47">
        <v>196</v>
      </c>
      <c r="G594" s="65">
        <v>2.4</v>
      </c>
      <c r="H594" s="47">
        <v>167</v>
      </c>
      <c r="I594" s="45" t="s">
        <v>123</v>
      </c>
      <c r="J594" s="61">
        <v>22.6</v>
      </c>
      <c r="K594" s="45" t="s">
        <v>71</v>
      </c>
      <c r="L594" s="73">
        <v>26</v>
      </c>
      <c r="M594" s="69">
        <v>1.7</v>
      </c>
      <c r="N594" s="47">
        <v>58</v>
      </c>
      <c r="O594" s="45" t="s">
        <v>505</v>
      </c>
      <c r="P594" s="47">
        <v>10150</v>
      </c>
      <c r="Q594" s="48">
        <v>22</v>
      </c>
      <c r="R594" s="47">
        <v>10126</v>
      </c>
      <c r="S594" s="45" t="s">
        <v>102</v>
      </c>
      <c r="T594" s="48">
        <v>75</v>
      </c>
      <c r="U594" s="48">
        <v>83</v>
      </c>
      <c r="V594" s="45" t="s">
        <v>51</v>
      </c>
      <c r="W594" s="48">
        <v>63</v>
      </c>
      <c r="X594" s="45" t="s">
        <v>148</v>
      </c>
      <c r="Y594" s="78">
        <f t="shared" si="46"/>
        <v>0.16999999999999998</v>
      </c>
      <c r="Z594" s="78">
        <f t="shared" si="47"/>
        <v>0.24</v>
      </c>
      <c r="AA594" s="78">
        <f t="shared" si="48"/>
        <v>2.2600000000000002</v>
      </c>
      <c r="AB594" s="77">
        <f t="shared" si="49"/>
        <v>260</v>
      </c>
    </row>
    <row r="595" spans="1:28" x14ac:dyDescent="0.3">
      <c r="A595" s="49">
        <v>42233</v>
      </c>
      <c r="B595" s="45" t="s">
        <v>1255</v>
      </c>
      <c r="C595" s="45" t="s">
        <v>1256</v>
      </c>
      <c r="D595" s="45" t="s">
        <v>47</v>
      </c>
      <c r="E595" s="48">
        <v>10</v>
      </c>
      <c r="F595" s="47">
        <v>196</v>
      </c>
      <c r="G595" s="65">
        <v>0</v>
      </c>
      <c r="H595" s="47">
        <v>159</v>
      </c>
      <c r="I595" s="45" t="s">
        <v>100</v>
      </c>
      <c r="J595" s="61">
        <v>23.4</v>
      </c>
      <c r="K595" s="45" t="s">
        <v>61</v>
      </c>
      <c r="L595" s="72" t="s">
        <v>132</v>
      </c>
      <c r="M595" s="69">
        <v>2.5</v>
      </c>
      <c r="N595" s="47">
        <v>64</v>
      </c>
      <c r="O595" s="45" t="s">
        <v>89</v>
      </c>
      <c r="P595" s="47">
        <v>10160</v>
      </c>
      <c r="Q595" s="48">
        <v>21</v>
      </c>
      <c r="R595" s="47">
        <v>10142</v>
      </c>
      <c r="S595" s="45" t="s">
        <v>102</v>
      </c>
      <c r="T595" s="48">
        <v>69</v>
      </c>
      <c r="U595" s="48">
        <v>83</v>
      </c>
      <c r="V595" s="45" t="s">
        <v>80</v>
      </c>
      <c r="W595" s="48">
        <v>60</v>
      </c>
      <c r="X595" s="45" t="s">
        <v>51</v>
      </c>
      <c r="Y595" s="78">
        <f t="shared" si="46"/>
        <v>0.25</v>
      </c>
      <c r="Z595" s="78">
        <f t="shared" si="47"/>
        <v>0</v>
      </c>
      <c r="AA595" s="78">
        <f t="shared" si="48"/>
        <v>2.34</v>
      </c>
      <c r="AB595" s="77">
        <f t="shared" si="49"/>
        <v>80</v>
      </c>
    </row>
    <row r="596" spans="1:28" x14ac:dyDescent="0.3">
      <c r="A596" s="49">
        <v>42234</v>
      </c>
      <c r="B596" s="45" t="s">
        <v>1255</v>
      </c>
      <c r="C596" s="45" t="s">
        <v>1256</v>
      </c>
      <c r="D596" s="45" t="s">
        <v>47</v>
      </c>
      <c r="E596" s="48">
        <v>10</v>
      </c>
      <c r="F596" s="47">
        <v>198</v>
      </c>
      <c r="G596" s="65">
        <v>0</v>
      </c>
      <c r="H596" s="47">
        <v>158</v>
      </c>
      <c r="I596" s="45" t="s">
        <v>59</v>
      </c>
      <c r="J596" s="61">
        <v>23.7</v>
      </c>
      <c r="K596" s="45" t="s">
        <v>61</v>
      </c>
      <c r="L596" s="73">
        <v>32</v>
      </c>
      <c r="M596" s="69">
        <v>1.7</v>
      </c>
      <c r="N596" s="47">
        <v>58</v>
      </c>
      <c r="O596" s="45" t="s">
        <v>148</v>
      </c>
      <c r="P596" s="47">
        <v>10188</v>
      </c>
      <c r="Q596" s="45" t="s">
        <v>51</v>
      </c>
      <c r="R596" s="47">
        <v>10148</v>
      </c>
      <c r="S596" s="45" t="s">
        <v>116</v>
      </c>
      <c r="T596" s="48">
        <v>70</v>
      </c>
      <c r="U596" s="48">
        <v>84</v>
      </c>
      <c r="V596" s="45" t="s">
        <v>88</v>
      </c>
      <c r="W596" s="48">
        <v>65</v>
      </c>
      <c r="X596" s="45" t="s">
        <v>51</v>
      </c>
      <c r="Y596" s="78">
        <f t="shared" si="46"/>
        <v>0.16999999999999998</v>
      </c>
      <c r="Z596" s="78">
        <f t="shared" si="47"/>
        <v>0</v>
      </c>
      <c r="AA596" s="78">
        <f t="shared" si="48"/>
        <v>2.37</v>
      </c>
      <c r="AB596" s="77">
        <f t="shared" si="49"/>
        <v>320</v>
      </c>
    </row>
    <row r="597" spans="1:28" x14ac:dyDescent="0.3">
      <c r="A597" s="49">
        <v>42235</v>
      </c>
      <c r="B597" s="45" t="s">
        <v>1255</v>
      </c>
      <c r="C597" s="45" t="s">
        <v>1256</v>
      </c>
      <c r="D597" s="45" t="s">
        <v>47</v>
      </c>
      <c r="E597" s="48">
        <v>10</v>
      </c>
      <c r="F597" s="47">
        <v>190</v>
      </c>
      <c r="G597" s="65">
        <v>0</v>
      </c>
      <c r="H597" s="47">
        <v>146</v>
      </c>
      <c r="I597" s="45" t="s">
        <v>103</v>
      </c>
      <c r="J597" s="61">
        <v>23.5</v>
      </c>
      <c r="K597" s="45" t="s">
        <v>121</v>
      </c>
      <c r="L597" s="72" t="s">
        <v>289</v>
      </c>
      <c r="M597" s="69">
        <v>3.1</v>
      </c>
      <c r="N597" s="47">
        <v>78</v>
      </c>
      <c r="O597" s="45" t="s">
        <v>213</v>
      </c>
      <c r="P597" s="47">
        <v>10203</v>
      </c>
      <c r="Q597" s="45" t="s">
        <v>51</v>
      </c>
      <c r="R597" s="47">
        <v>10180</v>
      </c>
      <c r="S597" s="45" t="s">
        <v>116</v>
      </c>
      <c r="T597" s="48">
        <v>71</v>
      </c>
      <c r="U597" s="48">
        <v>86</v>
      </c>
      <c r="V597" s="45" t="s">
        <v>367</v>
      </c>
      <c r="W597" s="48">
        <v>60</v>
      </c>
      <c r="X597" s="45" t="s">
        <v>206</v>
      </c>
      <c r="Y597" s="78">
        <f t="shared" si="46"/>
        <v>0.31</v>
      </c>
      <c r="Z597" s="78">
        <f t="shared" si="47"/>
        <v>0</v>
      </c>
      <c r="AA597" s="78">
        <f t="shared" si="48"/>
        <v>2.35</v>
      </c>
      <c r="AB597" s="77">
        <f t="shared" si="49"/>
        <v>90</v>
      </c>
    </row>
    <row r="598" spans="1:28" x14ac:dyDescent="0.3">
      <c r="A598" s="49">
        <v>42236</v>
      </c>
      <c r="B598" s="45" t="s">
        <v>1255</v>
      </c>
      <c r="C598" s="45" t="s">
        <v>1256</v>
      </c>
      <c r="D598" s="45" t="s">
        <v>47</v>
      </c>
      <c r="E598" s="48">
        <v>10</v>
      </c>
      <c r="F598" s="47">
        <v>200</v>
      </c>
      <c r="G598" s="65">
        <v>0</v>
      </c>
      <c r="H598" s="47">
        <v>153</v>
      </c>
      <c r="I598" s="45" t="s">
        <v>644</v>
      </c>
      <c r="J598" s="61">
        <v>24.7</v>
      </c>
      <c r="K598" s="45" t="s">
        <v>158</v>
      </c>
      <c r="L598" s="72" t="s">
        <v>289</v>
      </c>
      <c r="M598" s="69">
        <v>2.5</v>
      </c>
      <c r="N598" s="47">
        <v>72</v>
      </c>
      <c r="O598" s="45" t="s">
        <v>135</v>
      </c>
      <c r="P598" s="47">
        <v>10204</v>
      </c>
      <c r="Q598" s="45" t="s">
        <v>51</v>
      </c>
      <c r="R598" s="47">
        <v>10191</v>
      </c>
      <c r="S598" s="45" t="s">
        <v>51</v>
      </c>
      <c r="T598" s="48">
        <v>74</v>
      </c>
      <c r="U598" s="48">
        <v>86</v>
      </c>
      <c r="V598" s="45" t="s">
        <v>210</v>
      </c>
      <c r="W598" s="48">
        <v>63</v>
      </c>
      <c r="X598" s="45" t="s">
        <v>113</v>
      </c>
      <c r="Y598" s="78">
        <f t="shared" si="46"/>
        <v>0.25</v>
      </c>
      <c r="Z598" s="78">
        <f t="shared" si="47"/>
        <v>0</v>
      </c>
      <c r="AA598" s="78">
        <f t="shared" si="48"/>
        <v>2.4699999999999998</v>
      </c>
      <c r="AB598" s="77">
        <f t="shared" si="49"/>
        <v>90</v>
      </c>
    </row>
    <row r="599" spans="1:28" x14ac:dyDescent="0.3">
      <c r="A599" s="49">
        <v>42237</v>
      </c>
      <c r="B599" s="45" t="s">
        <v>1255</v>
      </c>
      <c r="C599" s="45" t="s">
        <v>1256</v>
      </c>
      <c r="D599" s="45" t="s">
        <v>47</v>
      </c>
      <c r="E599" s="48">
        <v>10</v>
      </c>
      <c r="F599" s="47">
        <v>198</v>
      </c>
      <c r="G599" s="65">
        <v>0</v>
      </c>
      <c r="H599" s="47">
        <v>171</v>
      </c>
      <c r="I599" s="45" t="s">
        <v>75</v>
      </c>
      <c r="J599" s="61">
        <v>22.5</v>
      </c>
      <c r="K599" s="45" t="s">
        <v>146</v>
      </c>
      <c r="L599" s="73">
        <v>31</v>
      </c>
      <c r="M599" s="69">
        <v>2.5</v>
      </c>
      <c r="N599" s="47">
        <v>72</v>
      </c>
      <c r="O599" s="45" t="s">
        <v>182</v>
      </c>
      <c r="P599" s="47">
        <v>10193</v>
      </c>
      <c r="Q599" s="45" t="s">
        <v>1012</v>
      </c>
      <c r="R599" s="47">
        <v>10159</v>
      </c>
      <c r="S599" s="48">
        <v>24</v>
      </c>
      <c r="T599" s="48">
        <v>80</v>
      </c>
      <c r="U599" s="48">
        <v>90</v>
      </c>
      <c r="V599" s="45" t="s">
        <v>51</v>
      </c>
      <c r="W599" s="48">
        <v>72</v>
      </c>
      <c r="X599" s="45" t="s">
        <v>71</v>
      </c>
      <c r="Y599" s="78">
        <f t="shared" si="46"/>
        <v>0.25</v>
      </c>
      <c r="Z599" s="78">
        <f t="shared" si="47"/>
        <v>0</v>
      </c>
      <c r="AA599" s="78">
        <f t="shared" si="48"/>
        <v>2.25</v>
      </c>
      <c r="AB599" s="77">
        <f t="shared" si="49"/>
        <v>310</v>
      </c>
    </row>
    <row r="600" spans="1:28" x14ac:dyDescent="0.3">
      <c r="A600" s="49">
        <v>42238</v>
      </c>
      <c r="B600" s="45" t="s">
        <v>1255</v>
      </c>
      <c r="C600" s="45" t="s">
        <v>1256</v>
      </c>
      <c r="D600" s="45" t="s">
        <v>47</v>
      </c>
      <c r="E600" s="48">
        <v>10</v>
      </c>
      <c r="F600" s="47">
        <v>194</v>
      </c>
      <c r="G600" s="65">
        <v>13.2</v>
      </c>
      <c r="H600" s="47">
        <v>166</v>
      </c>
      <c r="I600" s="45" t="s">
        <v>100</v>
      </c>
      <c r="J600" s="61">
        <v>22.2</v>
      </c>
      <c r="K600" s="45" t="s">
        <v>135</v>
      </c>
      <c r="L600" s="72" t="s">
        <v>116</v>
      </c>
      <c r="M600" s="69">
        <v>1.4</v>
      </c>
      <c r="N600" s="47">
        <v>117</v>
      </c>
      <c r="O600" s="45" t="s">
        <v>638</v>
      </c>
      <c r="P600" s="47">
        <v>10159</v>
      </c>
      <c r="Q600" s="45" t="s">
        <v>1012</v>
      </c>
      <c r="R600" s="47">
        <v>10086</v>
      </c>
      <c r="S600" s="48">
        <v>21</v>
      </c>
      <c r="T600" s="48">
        <v>81</v>
      </c>
      <c r="U600" s="48">
        <v>89</v>
      </c>
      <c r="V600" s="45" t="s">
        <v>51</v>
      </c>
      <c r="W600" s="48">
        <v>78</v>
      </c>
      <c r="X600" s="45" t="s">
        <v>51</v>
      </c>
      <c r="Y600" s="78">
        <f t="shared" si="46"/>
        <v>0.13999999999999999</v>
      </c>
      <c r="Z600" s="78">
        <f t="shared" si="47"/>
        <v>1.3199999999999998</v>
      </c>
      <c r="AA600" s="78">
        <f t="shared" si="48"/>
        <v>2.2199999999999998</v>
      </c>
      <c r="AB600" s="77">
        <f t="shared" si="49"/>
        <v>40</v>
      </c>
    </row>
    <row r="601" spans="1:28" x14ac:dyDescent="0.3">
      <c r="A601" s="49">
        <v>42239</v>
      </c>
      <c r="B601" s="45" t="s">
        <v>1255</v>
      </c>
      <c r="C601" s="45" t="s">
        <v>1256</v>
      </c>
      <c r="D601" s="45" t="s">
        <v>47</v>
      </c>
      <c r="E601" s="48">
        <v>10</v>
      </c>
      <c r="F601" s="47">
        <v>182</v>
      </c>
      <c r="G601" s="65">
        <v>0.2</v>
      </c>
      <c r="H601" s="47">
        <v>146</v>
      </c>
      <c r="I601" s="45" t="s">
        <v>103</v>
      </c>
      <c r="J601" s="61">
        <v>21.9</v>
      </c>
      <c r="K601" s="45" t="s">
        <v>167</v>
      </c>
      <c r="L601" s="73">
        <v>30</v>
      </c>
      <c r="M601" s="69">
        <v>3.1</v>
      </c>
      <c r="N601" s="47">
        <v>136</v>
      </c>
      <c r="O601" s="45" t="s">
        <v>249</v>
      </c>
      <c r="P601" s="47">
        <v>10101</v>
      </c>
      <c r="Q601" s="45" t="s">
        <v>1012</v>
      </c>
      <c r="R601" s="47">
        <v>9992</v>
      </c>
      <c r="S601" s="48">
        <v>18</v>
      </c>
      <c r="T601" s="48">
        <v>71</v>
      </c>
      <c r="U601" s="48">
        <v>89</v>
      </c>
      <c r="V601" s="45" t="s">
        <v>80</v>
      </c>
      <c r="W601" s="48">
        <v>48</v>
      </c>
      <c r="X601" s="45" t="s">
        <v>108</v>
      </c>
      <c r="Y601" s="78">
        <f t="shared" si="46"/>
        <v>0.31</v>
      </c>
      <c r="Z601" s="78">
        <f t="shared" si="47"/>
        <v>0.02</v>
      </c>
      <c r="AA601" s="78">
        <f t="shared" si="48"/>
        <v>2.19</v>
      </c>
      <c r="AB601" s="77">
        <f t="shared" si="49"/>
        <v>300</v>
      </c>
    </row>
    <row r="602" spans="1:28" x14ac:dyDescent="0.3">
      <c r="A602" s="49">
        <v>42240</v>
      </c>
      <c r="B602" s="45" t="s">
        <v>1255</v>
      </c>
      <c r="C602" s="45" t="s">
        <v>1256</v>
      </c>
      <c r="D602" s="45" t="s">
        <v>47</v>
      </c>
      <c r="E602" s="48">
        <v>10</v>
      </c>
      <c r="F602" s="47">
        <v>189</v>
      </c>
      <c r="G602" s="65">
        <v>0</v>
      </c>
      <c r="H602" s="47">
        <v>159</v>
      </c>
      <c r="I602" s="45" t="s">
        <v>100</v>
      </c>
      <c r="J602" s="61">
        <v>21.9</v>
      </c>
      <c r="K602" s="45" t="s">
        <v>91</v>
      </c>
      <c r="L602" s="73">
        <v>28</v>
      </c>
      <c r="M602" s="69">
        <v>3.3</v>
      </c>
      <c r="N602" s="47">
        <v>131</v>
      </c>
      <c r="O602" s="45" t="s">
        <v>188</v>
      </c>
      <c r="P602" s="47">
        <v>10167</v>
      </c>
      <c r="Q602" s="48">
        <v>21</v>
      </c>
      <c r="R602" s="47">
        <v>10039</v>
      </c>
      <c r="S602" s="45" t="s">
        <v>1012</v>
      </c>
      <c r="T602" s="48">
        <v>56</v>
      </c>
      <c r="U602" s="48">
        <v>77</v>
      </c>
      <c r="V602" s="45" t="s">
        <v>51</v>
      </c>
      <c r="W602" s="48">
        <v>43</v>
      </c>
      <c r="X602" s="45" t="s">
        <v>271</v>
      </c>
      <c r="Y602" s="78">
        <f t="shared" si="46"/>
        <v>0.32999999999999996</v>
      </c>
      <c r="Z602" s="78">
        <f t="shared" si="47"/>
        <v>0</v>
      </c>
      <c r="AA602" s="78">
        <f t="shared" si="48"/>
        <v>2.19</v>
      </c>
      <c r="AB602" s="77">
        <f t="shared" si="49"/>
        <v>280</v>
      </c>
    </row>
    <row r="603" spans="1:28" x14ac:dyDescent="0.3">
      <c r="A603" s="49">
        <v>42241</v>
      </c>
      <c r="B603" s="45" t="s">
        <v>1255</v>
      </c>
      <c r="C603" s="45" t="s">
        <v>1256</v>
      </c>
      <c r="D603" s="45" t="s">
        <v>47</v>
      </c>
      <c r="E603" s="48">
        <v>10</v>
      </c>
      <c r="F603" s="47">
        <v>202</v>
      </c>
      <c r="G603" s="65">
        <v>0</v>
      </c>
      <c r="H603" s="47">
        <v>157</v>
      </c>
      <c r="I603" s="45" t="s">
        <v>66</v>
      </c>
      <c r="J603" s="61">
        <v>24.8</v>
      </c>
      <c r="K603" s="45" t="s">
        <v>158</v>
      </c>
      <c r="L603" s="73">
        <v>0</v>
      </c>
      <c r="M603" s="69">
        <v>3.6</v>
      </c>
      <c r="N603" s="47">
        <v>117</v>
      </c>
      <c r="O603" s="45" t="s">
        <v>51</v>
      </c>
      <c r="P603" s="47">
        <v>10167</v>
      </c>
      <c r="Q603" s="48">
        <v>11</v>
      </c>
      <c r="R603" s="47">
        <v>10126</v>
      </c>
      <c r="S603" s="48">
        <v>24</v>
      </c>
      <c r="T603" s="48">
        <v>69</v>
      </c>
      <c r="U603" s="48">
        <v>79</v>
      </c>
      <c r="V603" s="45" t="s">
        <v>88</v>
      </c>
      <c r="W603" s="48">
        <v>61</v>
      </c>
      <c r="X603" s="45" t="s">
        <v>51</v>
      </c>
      <c r="Y603" s="78">
        <f t="shared" si="46"/>
        <v>0.36</v>
      </c>
      <c r="Z603" s="78">
        <f t="shared" si="47"/>
        <v>0</v>
      </c>
      <c r="AA603" s="78">
        <f t="shared" si="48"/>
        <v>2.48</v>
      </c>
      <c r="AB603" s="77">
        <f t="shared" si="49"/>
        <v>0</v>
      </c>
    </row>
    <row r="604" spans="1:28" x14ac:dyDescent="0.3">
      <c r="A604" s="49">
        <v>42242</v>
      </c>
      <c r="B604" s="45" t="s">
        <v>1255</v>
      </c>
      <c r="C604" s="45" t="s">
        <v>1256</v>
      </c>
      <c r="D604" s="45" t="s">
        <v>47</v>
      </c>
      <c r="E604" s="48">
        <v>10</v>
      </c>
      <c r="F604" s="47">
        <v>214</v>
      </c>
      <c r="G604" s="65">
        <v>0.4</v>
      </c>
      <c r="H604" s="47">
        <v>169</v>
      </c>
      <c r="I604" s="45" t="s">
        <v>578</v>
      </c>
      <c r="J604" s="61">
        <v>25.9</v>
      </c>
      <c r="K604" s="45" t="s">
        <v>91</v>
      </c>
      <c r="L604" s="73">
        <v>12</v>
      </c>
      <c r="M604" s="69">
        <v>1.7</v>
      </c>
      <c r="N604" s="47">
        <v>86</v>
      </c>
      <c r="O604" s="45" t="s">
        <v>64</v>
      </c>
      <c r="P604" s="47">
        <v>10135</v>
      </c>
      <c r="Q604" s="48">
        <v>23</v>
      </c>
      <c r="R604" s="47">
        <v>10099</v>
      </c>
      <c r="S604" s="48">
        <v>16</v>
      </c>
      <c r="T604" s="48">
        <v>71</v>
      </c>
      <c r="U604" s="48">
        <v>85</v>
      </c>
      <c r="V604" s="45" t="s">
        <v>88</v>
      </c>
      <c r="W604" s="48">
        <v>56</v>
      </c>
      <c r="X604" s="45" t="s">
        <v>264</v>
      </c>
      <c r="Y604" s="78">
        <f t="shared" si="46"/>
        <v>0.16999999999999998</v>
      </c>
      <c r="Z604" s="78">
        <f t="shared" si="47"/>
        <v>0.04</v>
      </c>
      <c r="AA604" s="78">
        <f t="shared" si="48"/>
        <v>2.59</v>
      </c>
      <c r="AB604" s="77">
        <f t="shared" si="49"/>
        <v>120</v>
      </c>
    </row>
    <row r="605" spans="1:28" x14ac:dyDescent="0.3">
      <c r="A605" s="49">
        <v>42243</v>
      </c>
      <c r="B605" s="45" t="s">
        <v>1255</v>
      </c>
      <c r="C605" s="45" t="s">
        <v>1256</v>
      </c>
      <c r="D605" s="45" t="s">
        <v>47</v>
      </c>
      <c r="E605" s="48">
        <v>10</v>
      </c>
      <c r="F605" s="47">
        <v>220</v>
      </c>
      <c r="G605" s="65">
        <v>0.4</v>
      </c>
      <c r="H605" s="47">
        <v>186</v>
      </c>
      <c r="I605" s="45" t="s">
        <v>85</v>
      </c>
      <c r="J605" s="61">
        <v>25.5</v>
      </c>
      <c r="K605" s="45" t="s">
        <v>388</v>
      </c>
      <c r="L605" s="73">
        <v>31</v>
      </c>
      <c r="M605" s="69">
        <v>1.1000000000000001</v>
      </c>
      <c r="N605" s="47">
        <v>114</v>
      </c>
      <c r="O605" s="45" t="s">
        <v>127</v>
      </c>
      <c r="P605" s="47">
        <v>10136</v>
      </c>
      <c r="Q605" s="48">
        <v>24</v>
      </c>
      <c r="R605" s="47">
        <v>10066</v>
      </c>
      <c r="S605" s="48">
        <v>12</v>
      </c>
      <c r="T605" s="48">
        <v>78</v>
      </c>
      <c r="U605" s="48">
        <v>88</v>
      </c>
      <c r="V605" s="45" t="s">
        <v>51</v>
      </c>
      <c r="W605" s="48">
        <v>62</v>
      </c>
      <c r="X605" s="45" t="s">
        <v>355</v>
      </c>
      <c r="Y605" s="78">
        <f t="shared" si="46"/>
        <v>0.11000000000000001</v>
      </c>
      <c r="Z605" s="78">
        <f t="shared" si="47"/>
        <v>0.04</v>
      </c>
      <c r="AA605" s="78">
        <f t="shared" si="48"/>
        <v>2.5499999999999998</v>
      </c>
      <c r="AB605" s="77">
        <f t="shared" si="49"/>
        <v>310</v>
      </c>
    </row>
    <row r="606" spans="1:28" x14ac:dyDescent="0.3">
      <c r="A606" s="49">
        <v>42244</v>
      </c>
      <c r="B606" s="45" t="s">
        <v>1255</v>
      </c>
      <c r="C606" s="45" t="s">
        <v>1256</v>
      </c>
      <c r="D606" s="45" t="s">
        <v>47</v>
      </c>
      <c r="E606" s="48">
        <v>10</v>
      </c>
      <c r="F606" s="47">
        <v>210</v>
      </c>
      <c r="G606" s="65">
        <v>0.2</v>
      </c>
      <c r="H606" s="47">
        <v>191</v>
      </c>
      <c r="I606" s="45" t="s">
        <v>123</v>
      </c>
      <c r="J606" s="61">
        <v>22.9</v>
      </c>
      <c r="K606" s="45" t="s">
        <v>158</v>
      </c>
      <c r="L606" s="73">
        <v>11</v>
      </c>
      <c r="M606" s="69">
        <v>2.5</v>
      </c>
      <c r="N606" s="47">
        <v>81</v>
      </c>
      <c r="O606" s="45" t="s">
        <v>79</v>
      </c>
      <c r="P606" s="47">
        <v>10164</v>
      </c>
      <c r="Q606" s="48">
        <v>10</v>
      </c>
      <c r="R606" s="47">
        <v>10136</v>
      </c>
      <c r="S606" s="45" t="s">
        <v>1012</v>
      </c>
      <c r="T606" s="48">
        <v>84</v>
      </c>
      <c r="U606" s="48">
        <v>88</v>
      </c>
      <c r="V606" s="45" t="s">
        <v>51</v>
      </c>
      <c r="W606" s="48">
        <v>79</v>
      </c>
      <c r="X606" s="45" t="s">
        <v>71</v>
      </c>
      <c r="Y606" s="78">
        <f t="shared" si="46"/>
        <v>0.25</v>
      </c>
      <c r="Z606" s="78">
        <f t="shared" si="47"/>
        <v>0.02</v>
      </c>
      <c r="AA606" s="78">
        <f t="shared" si="48"/>
        <v>2.29</v>
      </c>
      <c r="AB606" s="77">
        <f t="shared" si="49"/>
        <v>110</v>
      </c>
    </row>
    <row r="607" spans="1:28" x14ac:dyDescent="0.3">
      <c r="A607" s="49">
        <v>42245</v>
      </c>
      <c r="B607" s="45" t="s">
        <v>1255</v>
      </c>
      <c r="C607" s="45" t="s">
        <v>1256</v>
      </c>
      <c r="D607" s="45" t="s">
        <v>47</v>
      </c>
      <c r="E607" s="48">
        <v>10</v>
      </c>
      <c r="F607" s="47">
        <v>218</v>
      </c>
      <c r="G607" s="65">
        <v>0</v>
      </c>
      <c r="H607" s="47">
        <v>197</v>
      </c>
      <c r="I607" s="45" t="s">
        <v>178</v>
      </c>
      <c r="J607" s="61">
        <v>24</v>
      </c>
      <c r="K607" s="45" t="s">
        <v>94</v>
      </c>
      <c r="L607" s="73">
        <v>32</v>
      </c>
      <c r="M607" s="69">
        <v>1.7</v>
      </c>
      <c r="N607" s="47">
        <v>53</v>
      </c>
      <c r="O607" s="45" t="s">
        <v>148</v>
      </c>
      <c r="P607" s="47">
        <v>10154</v>
      </c>
      <c r="Q607" s="45" t="s">
        <v>1012</v>
      </c>
      <c r="R607" s="47">
        <v>10137</v>
      </c>
      <c r="S607" s="45" t="s">
        <v>533</v>
      </c>
      <c r="T607" s="48">
        <v>82</v>
      </c>
      <c r="U607" s="48">
        <v>89</v>
      </c>
      <c r="V607" s="45" t="s">
        <v>51</v>
      </c>
      <c r="W607" s="48">
        <v>74</v>
      </c>
      <c r="X607" s="45" t="s">
        <v>139</v>
      </c>
      <c r="Y607" s="78">
        <f t="shared" si="46"/>
        <v>0.16999999999999998</v>
      </c>
      <c r="Z607" s="78">
        <f t="shared" si="47"/>
        <v>0</v>
      </c>
      <c r="AA607" s="78">
        <f t="shared" si="48"/>
        <v>2.4</v>
      </c>
      <c r="AB607" s="77">
        <f t="shared" si="49"/>
        <v>320</v>
      </c>
    </row>
    <row r="608" spans="1:28" x14ac:dyDescent="0.3">
      <c r="A608" s="49">
        <v>42246</v>
      </c>
      <c r="B608" s="45" t="s">
        <v>1255</v>
      </c>
      <c r="C608" s="45" t="s">
        <v>1256</v>
      </c>
      <c r="D608" s="45" t="s">
        <v>47</v>
      </c>
      <c r="E608" s="48">
        <v>10</v>
      </c>
      <c r="F608" s="47">
        <v>216</v>
      </c>
      <c r="G608" s="65">
        <v>3</v>
      </c>
      <c r="H608" s="47">
        <v>196</v>
      </c>
      <c r="I608" s="45" t="s">
        <v>258</v>
      </c>
      <c r="J608" s="61">
        <v>23.7</v>
      </c>
      <c r="K608" s="45" t="s">
        <v>135</v>
      </c>
      <c r="L608" s="73">
        <v>29</v>
      </c>
      <c r="M608" s="69">
        <v>3.1</v>
      </c>
      <c r="N608" s="47">
        <v>225</v>
      </c>
      <c r="O608" s="45" t="s">
        <v>112</v>
      </c>
      <c r="P608" s="47">
        <v>10142</v>
      </c>
      <c r="Q608" s="45" t="s">
        <v>1012</v>
      </c>
      <c r="R608" s="47">
        <v>10076</v>
      </c>
      <c r="S608" s="48">
        <v>19</v>
      </c>
      <c r="T608" s="48">
        <v>83</v>
      </c>
      <c r="U608" s="48">
        <v>89</v>
      </c>
      <c r="V608" s="45" t="s">
        <v>352</v>
      </c>
      <c r="W608" s="48">
        <v>79</v>
      </c>
      <c r="X608" s="45" t="s">
        <v>146</v>
      </c>
      <c r="Y608" s="78">
        <f t="shared" si="46"/>
        <v>0.31</v>
      </c>
      <c r="Z608" s="78">
        <f t="shared" si="47"/>
        <v>0.3</v>
      </c>
      <c r="AA608" s="78">
        <f t="shared" si="48"/>
        <v>2.37</v>
      </c>
      <c r="AB608" s="77">
        <f t="shared" si="49"/>
        <v>290</v>
      </c>
    </row>
    <row r="609" spans="1:28" x14ac:dyDescent="0.3">
      <c r="A609" s="49">
        <v>42247</v>
      </c>
      <c r="B609" s="45" t="s">
        <v>1255</v>
      </c>
      <c r="C609" s="45" t="s">
        <v>1256</v>
      </c>
      <c r="D609" s="45" t="s">
        <v>47</v>
      </c>
      <c r="E609" s="48">
        <v>10</v>
      </c>
      <c r="F609" s="47">
        <v>198</v>
      </c>
      <c r="G609" s="65">
        <v>21.8</v>
      </c>
      <c r="H609" s="47">
        <v>176</v>
      </c>
      <c r="I609" s="45" t="s">
        <v>100</v>
      </c>
      <c r="J609" s="61">
        <v>22</v>
      </c>
      <c r="K609" s="45" t="s">
        <v>121</v>
      </c>
      <c r="L609" s="73">
        <v>33</v>
      </c>
      <c r="M609" s="69">
        <v>1.9</v>
      </c>
      <c r="N609" s="47">
        <v>144</v>
      </c>
      <c r="O609" s="45" t="s">
        <v>189</v>
      </c>
      <c r="P609" s="47">
        <v>10189</v>
      </c>
      <c r="Q609" s="48">
        <v>23</v>
      </c>
      <c r="R609" s="47">
        <v>10103</v>
      </c>
      <c r="S609" s="45" t="s">
        <v>102</v>
      </c>
      <c r="T609" s="48">
        <v>87</v>
      </c>
      <c r="U609" s="48">
        <v>91</v>
      </c>
      <c r="V609" s="45" t="s">
        <v>106</v>
      </c>
      <c r="W609" s="48">
        <v>82</v>
      </c>
      <c r="X609" s="45" t="s">
        <v>64</v>
      </c>
      <c r="Y609" s="78">
        <f t="shared" si="46"/>
        <v>0.19</v>
      </c>
      <c r="Z609" s="78">
        <f t="shared" si="47"/>
        <v>2.1800000000000002</v>
      </c>
      <c r="AA609" s="78">
        <f t="shared" si="48"/>
        <v>2.2000000000000002</v>
      </c>
      <c r="AB609" s="77">
        <f t="shared" si="49"/>
        <v>330</v>
      </c>
    </row>
    <row r="610" spans="1:28" x14ac:dyDescent="0.3">
      <c r="A610" s="49">
        <v>42248</v>
      </c>
      <c r="B610" s="45" t="s">
        <v>1255</v>
      </c>
      <c r="C610" s="45" t="s">
        <v>1256</v>
      </c>
      <c r="D610" s="45" t="s">
        <v>47</v>
      </c>
      <c r="E610" s="48">
        <v>10</v>
      </c>
      <c r="F610" s="47">
        <v>176</v>
      </c>
      <c r="G610" s="65">
        <v>0.2</v>
      </c>
      <c r="H610" s="47">
        <v>162</v>
      </c>
      <c r="I610" s="45" t="s">
        <v>123</v>
      </c>
      <c r="J610" s="61">
        <v>19</v>
      </c>
      <c r="K610" s="45" t="s">
        <v>146</v>
      </c>
      <c r="L610" s="73">
        <v>25</v>
      </c>
      <c r="M610" s="69">
        <v>1.1000000000000001</v>
      </c>
      <c r="N610" s="47">
        <v>50</v>
      </c>
      <c r="O610" s="45" t="s">
        <v>286</v>
      </c>
      <c r="P610" s="47">
        <v>10218</v>
      </c>
      <c r="Q610" s="48">
        <v>10</v>
      </c>
      <c r="R610" s="47">
        <v>10187</v>
      </c>
      <c r="S610" s="45" t="s">
        <v>1012</v>
      </c>
      <c r="T610" s="48">
        <v>81</v>
      </c>
      <c r="U610" s="48">
        <v>91</v>
      </c>
      <c r="V610" s="45" t="s">
        <v>51</v>
      </c>
      <c r="W610" s="48">
        <v>72</v>
      </c>
      <c r="X610" s="45" t="s">
        <v>94</v>
      </c>
      <c r="Y610" s="78">
        <f t="shared" si="46"/>
        <v>0.11000000000000001</v>
      </c>
      <c r="Z610" s="78">
        <f t="shared" si="47"/>
        <v>0.02</v>
      </c>
      <c r="AA610" s="78">
        <f t="shared" si="48"/>
        <v>1.9</v>
      </c>
      <c r="AB610" s="77">
        <f t="shared" si="49"/>
        <v>250</v>
      </c>
    </row>
    <row r="611" spans="1:28" x14ac:dyDescent="0.3">
      <c r="A611" s="49">
        <v>42249</v>
      </c>
      <c r="B611" s="45" t="s">
        <v>1255</v>
      </c>
      <c r="C611" s="45" t="s">
        <v>1256</v>
      </c>
      <c r="D611" s="45" t="s">
        <v>47</v>
      </c>
      <c r="E611" s="48">
        <v>10</v>
      </c>
      <c r="F611" s="47">
        <v>183</v>
      </c>
      <c r="G611" s="65">
        <v>27.2</v>
      </c>
      <c r="H611" s="47">
        <v>155</v>
      </c>
      <c r="I611" s="45" t="s">
        <v>142</v>
      </c>
      <c r="J611" s="61">
        <v>21.1</v>
      </c>
      <c r="K611" s="45" t="s">
        <v>352</v>
      </c>
      <c r="L611" s="72" t="s">
        <v>401</v>
      </c>
      <c r="M611" s="69">
        <v>2.5</v>
      </c>
      <c r="N611" s="47">
        <v>108</v>
      </c>
      <c r="O611" s="45" t="s">
        <v>95</v>
      </c>
      <c r="P611" s="47">
        <v>10192</v>
      </c>
      <c r="Q611" s="45" t="s">
        <v>1012</v>
      </c>
      <c r="R611" s="47">
        <v>10160</v>
      </c>
      <c r="S611" s="48">
        <v>19</v>
      </c>
      <c r="T611" s="48">
        <v>83</v>
      </c>
      <c r="U611" s="48">
        <v>88</v>
      </c>
      <c r="V611" s="45" t="s">
        <v>51</v>
      </c>
      <c r="W611" s="48">
        <v>64</v>
      </c>
      <c r="X611" s="45" t="s">
        <v>192</v>
      </c>
      <c r="Y611" s="78">
        <f t="shared" si="46"/>
        <v>0.25</v>
      </c>
      <c r="Z611" s="78">
        <f t="shared" si="47"/>
        <v>2.7199999999999998</v>
      </c>
      <c r="AA611" s="78">
        <f t="shared" si="48"/>
        <v>2.1100000000000003</v>
      </c>
      <c r="AB611" s="77">
        <f t="shared" si="49"/>
        <v>60</v>
      </c>
    </row>
    <row r="612" spans="1:28" x14ac:dyDescent="0.3">
      <c r="A612" s="49">
        <v>42250</v>
      </c>
      <c r="B612" s="45" t="s">
        <v>1255</v>
      </c>
      <c r="C612" s="45" t="s">
        <v>1256</v>
      </c>
      <c r="D612" s="45" t="s">
        <v>47</v>
      </c>
      <c r="E612" s="48">
        <v>10</v>
      </c>
      <c r="F612" s="47">
        <v>160</v>
      </c>
      <c r="G612" s="65">
        <v>7</v>
      </c>
      <c r="H612" s="47">
        <v>147</v>
      </c>
      <c r="I612" s="45" t="s">
        <v>301</v>
      </c>
      <c r="J612" s="61">
        <v>17.3</v>
      </c>
      <c r="K612" s="45" t="s">
        <v>388</v>
      </c>
      <c r="L612" s="73">
        <v>25</v>
      </c>
      <c r="M612" s="69">
        <v>1.4</v>
      </c>
      <c r="N612" s="47">
        <v>72</v>
      </c>
      <c r="O612" s="45" t="s">
        <v>158</v>
      </c>
      <c r="P612" s="47">
        <v>10198</v>
      </c>
      <c r="Q612" s="48">
        <v>21</v>
      </c>
      <c r="R612" s="47">
        <v>10169</v>
      </c>
      <c r="S612" s="45" t="s">
        <v>84</v>
      </c>
      <c r="T612" s="48">
        <v>83</v>
      </c>
      <c r="U612" s="48">
        <v>90</v>
      </c>
      <c r="V612" s="45" t="s">
        <v>51</v>
      </c>
      <c r="W612" s="48">
        <v>76</v>
      </c>
      <c r="X612" s="45" t="s">
        <v>369</v>
      </c>
      <c r="Y612" s="78">
        <f t="shared" si="46"/>
        <v>0.13999999999999999</v>
      </c>
      <c r="Z612" s="78">
        <f t="shared" si="47"/>
        <v>0.7</v>
      </c>
      <c r="AA612" s="78">
        <f t="shared" si="48"/>
        <v>1.73</v>
      </c>
      <c r="AB612" s="77">
        <f t="shared" si="49"/>
        <v>250</v>
      </c>
    </row>
    <row r="613" spans="1:28" x14ac:dyDescent="0.3">
      <c r="A613" s="49">
        <v>42251</v>
      </c>
      <c r="B613" s="45" t="s">
        <v>1255</v>
      </c>
      <c r="C613" s="45" t="s">
        <v>1256</v>
      </c>
      <c r="D613" s="45" t="s">
        <v>47</v>
      </c>
      <c r="E613" s="48">
        <v>10</v>
      </c>
      <c r="F613" s="47">
        <v>158</v>
      </c>
      <c r="G613" s="65">
        <v>7.8</v>
      </c>
      <c r="H613" s="47">
        <v>143</v>
      </c>
      <c r="I613" s="45" t="s">
        <v>74</v>
      </c>
      <c r="J613" s="61">
        <v>17.399999999999999</v>
      </c>
      <c r="K613" s="45" t="s">
        <v>61</v>
      </c>
      <c r="L613" s="72" t="s">
        <v>289</v>
      </c>
      <c r="M613" s="69">
        <v>1.7</v>
      </c>
      <c r="N613" s="47">
        <v>86</v>
      </c>
      <c r="O613" s="45" t="s">
        <v>162</v>
      </c>
      <c r="P613" s="47">
        <v>10212</v>
      </c>
      <c r="Q613" s="48">
        <v>22</v>
      </c>
      <c r="R613" s="47">
        <v>10179</v>
      </c>
      <c r="S613" s="45" t="s">
        <v>51</v>
      </c>
      <c r="T613" s="48">
        <v>80</v>
      </c>
      <c r="U613" s="48">
        <v>88</v>
      </c>
      <c r="V613" s="45" t="s">
        <v>51</v>
      </c>
      <c r="W613" s="48">
        <v>71</v>
      </c>
      <c r="X613" s="45" t="s">
        <v>369</v>
      </c>
      <c r="Y613" s="78">
        <f t="shared" si="46"/>
        <v>0.16999999999999998</v>
      </c>
      <c r="Z613" s="78">
        <f t="shared" si="47"/>
        <v>0.78</v>
      </c>
      <c r="AA613" s="78">
        <f t="shared" si="48"/>
        <v>1.7399999999999998</v>
      </c>
      <c r="AB613" s="77">
        <f t="shared" si="49"/>
        <v>90</v>
      </c>
    </row>
    <row r="614" spans="1:28" x14ac:dyDescent="0.3">
      <c r="A614" s="49">
        <v>42252</v>
      </c>
      <c r="B614" s="45" t="s">
        <v>1255</v>
      </c>
      <c r="C614" s="45" t="s">
        <v>1256</v>
      </c>
      <c r="D614" s="45" t="s">
        <v>47</v>
      </c>
      <c r="E614" s="48">
        <v>10</v>
      </c>
      <c r="F614" s="47">
        <v>170</v>
      </c>
      <c r="G614" s="65">
        <v>0</v>
      </c>
      <c r="H614" s="47">
        <v>136</v>
      </c>
      <c r="I614" s="45" t="s">
        <v>123</v>
      </c>
      <c r="J614" s="61">
        <v>20.3</v>
      </c>
      <c r="K614" s="45" t="s">
        <v>307</v>
      </c>
      <c r="L614" s="73">
        <v>19</v>
      </c>
      <c r="M614" s="69">
        <v>2.8</v>
      </c>
      <c r="N614" s="47">
        <v>86</v>
      </c>
      <c r="O614" s="45" t="s">
        <v>59</v>
      </c>
      <c r="P614" s="47">
        <v>10227</v>
      </c>
      <c r="Q614" s="48">
        <v>10</v>
      </c>
      <c r="R614" s="47">
        <v>10200</v>
      </c>
      <c r="S614" s="45" t="s">
        <v>116</v>
      </c>
      <c r="T614" s="48">
        <v>69</v>
      </c>
      <c r="U614" s="48">
        <v>86</v>
      </c>
      <c r="V614" s="45" t="s">
        <v>195</v>
      </c>
      <c r="W614" s="48">
        <v>59</v>
      </c>
      <c r="X614" s="45" t="s">
        <v>64</v>
      </c>
      <c r="Y614" s="78">
        <f t="shared" si="46"/>
        <v>0.27999999999999997</v>
      </c>
      <c r="Z614" s="78">
        <f t="shared" si="47"/>
        <v>0</v>
      </c>
      <c r="AA614" s="78">
        <f t="shared" si="48"/>
        <v>2.0300000000000002</v>
      </c>
      <c r="AB614" s="77">
        <f t="shared" si="49"/>
        <v>190</v>
      </c>
    </row>
    <row r="615" spans="1:28" x14ac:dyDescent="0.3">
      <c r="A615" s="49">
        <v>42253</v>
      </c>
      <c r="B615" s="45" t="s">
        <v>1255</v>
      </c>
      <c r="C615" s="45" t="s">
        <v>1256</v>
      </c>
      <c r="D615" s="45" t="s">
        <v>47</v>
      </c>
      <c r="E615" s="48">
        <v>10</v>
      </c>
      <c r="F615" s="47">
        <v>160</v>
      </c>
      <c r="G615" s="65">
        <v>0</v>
      </c>
      <c r="H615" s="47">
        <v>115</v>
      </c>
      <c r="I615" s="45" t="s">
        <v>103</v>
      </c>
      <c r="J615" s="61">
        <v>20.6</v>
      </c>
      <c r="K615" s="45" t="s">
        <v>146</v>
      </c>
      <c r="L615" s="72" t="s">
        <v>289</v>
      </c>
      <c r="M615" s="69">
        <v>4.7</v>
      </c>
      <c r="N615" s="47">
        <v>117</v>
      </c>
      <c r="O615" s="45" t="s">
        <v>188</v>
      </c>
      <c r="P615" s="47">
        <v>10233</v>
      </c>
      <c r="Q615" s="45" t="s">
        <v>51</v>
      </c>
      <c r="R615" s="47">
        <v>10215</v>
      </c>
      <c r="S615" s="45" t="s">
        <v>116</v>
      </c>
      <c r="T615" s="48">
        <v>70</v>
      </c>
      <c r="U615" s="48">
        <v>82</v>
      </c>
      <c r="V615" s="45" t="s">
        <v>232</v>
      </c>
      <c r="W615" s="48">
        <v>60</v>
      </c>
      <c r="X615" s="45" t="s">
        <v>226</v>
      </c>
      <c r="Y615" s="78">
        <f t="shared" si="46"/>
        <v>0.47000000000000003</v>
      </c>
      <c r="Z615" s="78">
        <f t="shared" si="47"/>
        <v>0</v>
      </c>
      <c r="AA615" s="78">
        <f t="shared" si="48"/>
        <v>2.06</v>
      </c>
      <c r="AB615" s="77">
        <f t="shared" si="49"/>
        <v>90</v>
      </c>
    </row>
    <row r="616" spans="1:28" x14ac:dyDescent="0.3">
      <c r="A616" s="49">
        <v>42254</v>
      </c>
      <c r="B616" s="45" t="s">
        <v>1255</v>
      </c>
      <c r="C616" s="45" t="s">
        <v>1256</v>
      </c>
      <c r="D616" s="45" t="s">
        <v>47</v>
      </c>
      <c r="E616" s="48">
        <v>10</v>
      </c>
      <c r="F616" s="47">
        <v>168</v>
      </c>
      <c r="G616" s="65">
        <v>0</v>
      </c>
      <c r="H616" s="47">
        <v>126</v>
      </c>
      <c r="I616" s="45" t="s">
        <v>537</v>
      </c>
      <c r="J616" s="61">
        <v>21.1</v>
      </c>
      <c r="K616" s="45" t="s">
        <v>215</v>
      </c>
      <c r="L616" s="73">
        <v>12</v>
      </c>
      <c r="M616" s="69">
        <v>5.6</v>
      </c>
      <c r="N616" s="47">
        <v>106</v>
      </c>
      <c r="O616" s="45" t="s">
        <v>99</v>
      </c>
      <c r="P616" s="47">
        <v>10231</v>
      </c>
      <c r="Q616" s="45" t="s">
        <v>1012</v>
      </c>
      <c r="R616" s="47">
        <v>10205</v>
      </c>
      <c r="S616" s="48">
        <v>24</v>
      </c>
      <c r="T616" s="48">
        <v>69</v>
      </c>
      <c r="U616" s="48">
        <v>83</v>
      </c>
      <c r="V616" s="45" t="s">
        <v>537</v>
      </c>
      <c r="W616" s="48">
        <v>64</v>
      </c>
      <c r="X616" s="45" t="s">
        <v>135</v>
      </c>
      <c r="Y616" s="78">
        <f t="shared" si="46"/>
        <v>0.55999999999999994</v>
      </c>
      <c r="Z616" s="78">
        <f t="shared" si="47"/>
        <v>0</v>
      </c>
      <c r="AA616" s="78">
        <f t="shared" si="48"/>
        <v>2.1100000000000003</v>
      </c>
      <c r="AB616" s="77">
        <f t="shared" si="49"/>
        <v>120</v>
      </c>
    </row>
    <row r="617" spans="1:28" x14ac:dyDescent="0.3">
      <c r="A617" s="49">
        <v>42255</v>
      </c>
      <c r="B617" s="45" t="s">
        <v>1255</v>
      </c>
      <c r="C617" s="45" t="s">
        <v>1256</v>
      </c>
      <c r="D617" s="45" t="s">
        <v>47</v>
      </c>
      <c r="E617" s="48">
        <v>10</v>
      </c>
      <c r="F617" s="47">
        <v>164</v>
      </c>
      <c r="G617" s="65">
        <v>0</v>
      </c>
      <c r="H617" s="47">
        <v>115</v>
      </c>
      <c r="I617" s="45" t="s">
        <v>229</v>
      </c>
      <c r="J617" s="61">
        <v>21.3</v>
      </c>
      <c r="K617" s="45" t="s">
        <v>51</v>
      </c>
      <c r="L617" s="73">
        <v>13</v>
      </c>
      <c r="M617" s="69">
        <v>3.1</v>
      </c>
      <c r="N617" s="47">
        <v>81</v>
      </c>
      <c r="O617" s="45" t="s">
        <v>99</v>
      </c>
      <c r="P617" s="47">
        <v>10205</v>
      </c>
      <c r="Q617" s="45" t="s">
        <v>1012</v>
      </c>
      <c r="R617" s="47">
        <v>10141</v>
      </c>
      <c r="S617" s="48">
        <v>24</v>
      </c>
      <c r="T617" s="48">
        <v>75</v>
      </c>
      <c r="U617" s="48">
        <v>83</v>
      </c>
      <c r="V617" s="45" t="s">
        <v>51</v>
      </c>
      <c r="W617" s="48">
        <v>60</v>
      </c>
      <c r="X617" s="45" t="s">
        <v>277</v>
      </c>
      <c r="Y617" s="78">
        <f t="shared" si="46"/>
        <v>0.31</v>
      </c>
      <c r="Z617" s="78">
        <f t="shared" si="47"/>
        <v>0</v>
      </c>
      <c r="AA617" s="78">
        <f t="shared" si="48"/>
        <v>2.13</v>
      </c>
      <c r="AB617" s="77">
        <f t="shared" si="49"/>
        <v>130</v>
      </c>
    </row>
    <row r="618" spans="1:28" x14ac:dyDescent="0.3">
      <c r="A618" s="49">
        <v>42256</v>
      </c>
      <c r="B618" s="45" t="s">
        <v>1255</v>
      </c>
      <c r="C618" s="45" t="s">
        <v>1256</v>
      </c>
      <c r="D618" s="45" t="s">
        <v>47</v>
      </c>
      <c r="E618" s="48">
        <v>10</v>
      </c>
      <c r="F618" s="47">
        <v>174</v>
      </c>
      <c r="G618" s="65">
        <v>0</v>
      </c>
      <c r="H618" s="47">
        <v>142</v>
      </c>
      <c r="I618" s="45" t="s">
        <v>434</v>
      </c>
      <c r="J618" s="61">
        <v>20.6</v>
      </c>
      <c r="K618" s="45" t="s">
        <v>117</v>
      </c>
      <c r="L618" s="73">
        <v>33</v>
      </c>
      <c r="M618" s="69">
        <v>2.2000000000000002</v>
      </c>
      <c r="N618" s="47">
        <v>81</v>
      </c>
      <c r="O618" s="45" t="s">
        <v>91</v>
      </c>
      <c r="P618" s="47">
        <v>10146</v>
      </c>
      <c r="Q618" s="48">
        <v>21</v>
      </c>
      <c r="R618" s="47">
        <v>10119</v>
      </c>
      <c r="S618" s="45" t="s">
        <v>116</v>
      </c>
      <c r="T618" s="48">
        <v>80</v>
      </c>
      <c r="U618" s="48">
        <v>86</v>
      </c>
      <c r="V618" s="45" t="s">
        <v>166</v>
      </c>
      <c r="W618" s="48">
        <v>75</v>
      </c>
      <c r="X618" s="45" t="s">
        <v>60</v>
      </c>
      <c r="Y618" s="78">
        <f t="shared" si="46"/>
        <v>0.22000000000000003</v>
      </c>
      <c r="Z618" s="78">
        <f t="shared" si="47"/>
        <v>0</v>
      </c>
      <c r="AA618" s="78">
        <f t="shared" si="48"/>
        <v>2.06</v>
      </c>
      <c r="AB618" s="77">
        <f t="shared" si="49"/>
        <v>330</v>
      </c>
    </row>
    <row r="619" spans="1:28" x14ac:dyDescent="0.3">
      <c r="A619" s="49">
        <v>42257</v>
      </c>
      <c r="B619" s="45" t="s">
        <v>1255</v>
      </c>
      <c r="C619" s="45" t="s">
        <v>1256</v>
      </c>
      <c r="D619" s="45" t="s">
        <v>47</v>
      </c>
      <c r="E619" s="48">
        <v>10</v>
      </c>
      <c r="F619" s="47">
        <v>188</v>
      </c>
      <c r="G619" s="65">
        <v>0</v>
      </c>
      <c r="H619" s="47">
        <v>171</v>
      </c>
      <c r="I619" s="45" t="s">
        <v>51</v>
      </c>
      <c r="J619" s="61">
        <v>20.399999999999999</v>
      </c>
      <c r="K619" s="45" t="s">
        <v>65</v>
      </c>
      <c r="L619" s="73">
        <v>32</v>
      </c>
      <c r="M619" s="69">
        <v>1.7</v>
      </c>
      <c r="N619" s="47">
        <v>69</v>
      </c>
      <c r="O619" s="45" t="s">
        <v>277</v>
      </c>
      <c r="P619" s="47">
        <v>10159</v>
      </c>
      <c r="Q619" s="45" t="s">
        <v>289</v>
      </c>
      <c r="R619" s="47">
        <v>10144</v>
      </c>
      <c r="S619" s="45" t="s">
        <v>51</v>
      </c>
      <c r="T619" s="48">
        <v>73</v>
      </c>
      <c r="U619" s="48">
        <v>84</v>
      </c>
      <c r="V619" s="45" t="s">
        <v>80</v>
      </c>
      <c r="W619" s="48">
        <v>66</v>
      </c>
      <c r="X619" s="45" t="s">
        <v>475</v>
      </c>
      <c r="Y619" s="78">
        <f t="shared" si="46"/>
        <v>0.16999999999999998</v>
      </c>
      <c r="Z619" s="78">
        <f t="shared" si="47"/>
        <v>0</v>
      </c>
      <c r="AA619" s="78">
        <f t="shared" si="48"/>
        <v>2.04</v>
      </c>
      <c r="AB619" s="77">
        <f t="shared" si="49"/>
        <v>320</v>
      </c>
    </row>
    <row r="620" spans="1:28" x14ac:dyDescent="0.3">
      <c r="A620" s="49">
        <v>42258</v>
      </c>
      <c r="B620" s="45" t="s">
        <v>1255</v>
      </c>
      <c r="C620" s="45" t="s">
        <v>1256</v>
      </c>
      <c r="D620" s="45" t="s">
        <v>47</v>
      </c>
      <c r="E620" s="48">
        <v>10</v>
      </c>
      <c r="F620" s="47">
        <v>192</v>
      </c>
      <c r="G620" s="65">
        <v>0</v>
      </c>
      <c r="H620" s="47">
        <v>158</v>
      </c>
      <c r="I620" s="45" t="s">
        <v>578</v>
      </c>
      <c r="J620" s="61">
        <v>22.6</v>
      </c>
      <c r="K620" s="45" t="s">
        <v>206</v>
      </c>
      <c r="L620" s="73">
        <v>26</v>
      </c>
      <c r="M620" s="69">
        <v>1.1000000000000001</v>
      </c>
      <c r="N620" s="47">
        <v>67</v>
      </c>
      <c r="O620" s="45" t="s">
        <v>107</v>
      </c>
      <c r="P620" s="47">
        <v>10146</v>
      </c>
      <c r="Q620" s="45" t="s">
        <v>1012</v>
      </c>
      <c r="R620" s="47">
        <v>10106</v>
      </c>
      <c r="S620" s="48">
        <v>15</v>
      </c>
      <c r="T620" s="48">
        <v>76</v>
      </c>
      <c r="U620" s="48">
        <v>85</v>
      </c>
      <c r="V620" s="45" t="s">
        <v>832</v>
      </c>
      <c r="W620" s="48">
        <v>67</v>
      </c>
      <c r="X620" s="45" t="s">
        <v>89</v>
      </c>
      <c r="Y620" s="78">
        <f t="shared" si="46"/>
        <v>0.11000000000000001</v>
      </c>
      <c r="Z620" s="78">
        <f t="shared" si="47"/>
        <v>0</v>
      </c>
      <c r="AA620" s="78">
        <f t="shared" si="48"/>
        <v>2.2600000000000002</v>
      </c>
      <c r="AB620" s="77">
        <f t="shared" si="49"/>
        <v>260</v>
      </c>
    </row>
    <row r="621" spans="1:28" x14ac:dyDescent="0.3">
      <c r="A621" s="49">
        <v>42259</v>
      </c>
      <c r="B621" s="45" t="s">
        <v>1255</v>
      </c>
      <c r="C621" s="45" t="s">
        <v>1256</v>
      </c>
      <c r="D621" s="45" t="s">
        <v>47</v>
      </c>
      <c r="E621" s="48">
        <v>10</v>
      </c>
      <c r="F621" s="47">
        <v>184</v>
      </c>
      <c r="G621" s="65">
        <v>6.8</v>
      </c>
      <c r="H621" s="47">
        <v>164</v>
      </c>
      <c r="I621" s="45" t="s">
        <v>75</v>
      </c>
      <c r="J621" s="61">
        <v>20.3</v>
      </c>
      <c r="K621" s="45" t="s">
        <v>95</v>
      </c>
      <c r="L621" s="73">
        <v>27</v>
      </c>
      <c r="M621" s="69">
        <v>1.7</v>
      </c>
      <c r="N621" s="47">
        <v>67</v>
      </c>
      <c r="O621" s="45" t="s">
        <v>312</v>
      </c>
      <c r="P621" s="47">
        <v>10131</v>
      </c>
      <c r="Q621" s="45" t="s">
        <v>289</v>
      </c>
      <c r="R621" s="47">
        <v>10078</v>
      </c>
      <c r="S621" s="48">
        <v>24</v>
      </c>
      <c r="T621" s="48">
        <v>83</v>
      </c>
      <c r="U621" s="48">
        <v>90</v>
      </c>
      <c r="V621" s="45" t="s">
        <v>763</v>
      </c>
      <c r="W621" s="48">
        <v>70</v>
      </c>
      <c r="X621" s="45" t="s">
        <v>104</v>
      </c>
      <c r="Y621" s="78">
        <f t="shared" si="46"/>
        <v>0.16999999999999998</v>
      </c>
      <c r="Z621" s="78">
        <f t="shared" si="47"/>
        <v>0.67999999999999994</v>
      </c>
      <c r="AA621" s="78">
        <f t="shared" si="48"/>
        <v>2.0300000000000002</v>
      </c>
      <c r="AB621" s="77">
        <f t="shared" si="49"/>
        <v>270</v>
      </c>
    </row>
    <row r="622" spans="1:28" x14ac:dyDescent="0.3">
      <c r="A622" s="49">
        <v>42260</v>
      </c>
      <c r="B622" s="45" t="s">
        <v>1255</v>
      </c>
      <c r="C622" s="45" t="s">
        <v>1256</v>
      </c>
      <c r="D622" s="45" t="s">
        <v>47</v>
      </c>
      <c r="E622" s="48">
        <v>10</v>
      </c>
      <c r="F622" s="47">
        <v>188</v>
      </c>
      <c r="G622" s="65">
        <v>1.4</v>
      </c>
      <c r="H622" s="47">
        <v>164</v>
      </c>
      <c r="I622" s="45" t="s">
        <v>100</v>
      </c>
      <c r="J622" s="61">
        <v>21.2</v>
      </c>
      <c r="K622" s="45" t="s">
        <v>146</v>
      </c>
      <c r="L622" s="73">
        <v>0</v>
      </c>
      <c r="M622" s="69">
        <v>2.2000000000000002</v>
      </c>
      <c r="N622" s="47">
        <v>139</v>
      </c>
      <c r="O622" s="45" t="s">
        <v>106</v>
      </c>
      <c r="P622" s="47">
        <v>10089</v>
      </c>
      <c r="Q622" s="48">
        <v>24</v>
      </c>
      <c r="R622" s="47">
        <v>10036</v>
      </c>
      <c r="S622" s="48">
        <v>15</v>
      </c>
      <c r="T622" s="48">
        <v>82</v>
      </c>
      <c r="U622" s="48">
        <v>89</v>
      </c>
      <c r="V622" s="45" t="s">
        <v>51</v>
      </c>
      <c r="W622" s="48">
        <v>76</v>
      </c>
      <c r="X622" s="45" t="s">
        <v>99</v>
      </c>
      <c r="Y622" s="78">
        <f t="shared" si="46"/>
        <v>0.22000000000000003</v>
      </c>
      <c r="Z622" s="78">
        <f t="shared" si="47"/>
        <v>0.13999999999999999</v>
      </c>
      <c r="AA622" s="78">
        <f t="shared" si="48"/>
        <v>2.12</v>
      </c>
      <c r="AB622" s="77">
        <f t="shared" si="49"/>
        <v>0</v>
      </c>
    </row>
    <row r="623" spans="1:28" x14ac:dyDescent="0.3">
      <c r="A623" s="49">
        <v>42261</v>
      </c>
      <c r="B623" s="45" t="s">
        <v>1255</v>
      </c>
      <c r="C623" s="45" t="s">
        <v>1256</v>
      </c>
      <c r="D623" s="45" t="s">
        <v>47</v>
      </c>
      <c r="E623" s="48">
        <v>10</v>
      </c>
      <c r="F623" s="47">
        <v>172</v>
      </c>
      <c r="G623" s="65">
        <v>5.2</v>
      </c>
      <c r="H623" s="47">
        <v>143</v>
      </c>
      <c r="I623" s="45" t="s">
        <v>142</v>
      </c>
      <c r="J623" s="61">
        <v>20</v>
      </c>
      <c r="K623" s="45" t="s">
        <v>121</v>
      </c>
      <c r="L623" s="73">
        <v>30</v>
      </c>
      <c r="M623" s="69">
        <v>2.8</v>
      </c>
      <c r="N623" s="47">
        <v>156</v>
      </c>
      <c r="O623" s="45" t="s">
        <v>494</v>
      </c>
      <c r="P623" s="47">
        <v>10132</v>
      </c>
      <c r="Q623" s="48">
        <v>10</v>
      </c>
      <c r="R623" s="47">
        <v>10089</v>
      </c>
      <c r="S623" s="45" t="s">
        <v>1012</v>
      </c>
      <c r="T623" s="48">
        <v>58</v>
      </c>
      <c r="U623" s="48">
        <v>82</v>
      </c>
      <c r="V623" s="45" t="s">
        <v>80</v>
      </c>
      <c r="W623" s="48">
        <v>47</v>
      </c>
      <c r="X623" s="45" t="s">
        <v>104</v>
      </c>
      <c r="Y623" s="78">
        <f t="shared" si="46"/>
        <v>0.27999999999999997</v>
      </c>
      <c r="Z623" s="78">
        <f t="shared" si="47"/>
        <v>0.52</v>
      </c>
      <c r="AA623" s="78">
        <f t="shared" si="48"/>
        <v>2</v>
      </c>
      <c r="AB623" s="77">
        <f t="shared" si="49"/>
        <v>300</v>
      </c>
    </row>
    <row r="624" spans="1:28" x14ac:dyDescent="0.3">
      <c r="A624" s="49">
        <v>42262</v>
      </c>
      <c r="B624" s="45" t="s">
        <v>1255</v>
      </c>
      <c r="C624" s="45" t="s">
        <v>1256</v>
      </c>
      <c r="D624" s="45" t="s">
        <v>47</v>
      </c>
      <c r="E624" s="48">
        <v>10</v>
      </c>
      <c r="F624" s="47">
        <v>174</v>
      </c>
      <c r="G624" s="65">
        <v>8.4</v>
      </c>
      <c r="H624" s="47">
        <v>145</v>
      </c>
      <c r="I624" s="45" t="s">
        <v>103</v>
      </c>
      <c r="J624" s="61">
        <v>20.2</v>
      </c>
      <c r="K624" s="45" t="s">
        <v>388</v>
      </c>
      <c r="L624" s="73">
        <v>12</v>
      </c>
      <c r="M624" s="69">
        <v>3.1</v>
      </c>
      <c r="N624" s="47">
        <v>106</v>
      </c>
      <c r="O624" s="45" t="s">
        <v>370</v>
      </c>
      <c r="P624" s="47">
        <v>10099</v>
      </c>
      <c r="Q624" s="45" t="s">
        <v>1012</v>
      </c>
      <c r="R624" s="47">
        <v>9888</v>
      </c>
      <c r="S624" s="48">
        <v>24</v>
      </c>
      <c r="T624" s="48">
        <v>79</v>
      </c>
      <c r="U624" s="48">
        <v>88</v>
      </c>
      <c r="V624" s="45" t="s">
        <v>51</v>
      </c>
      <c r="W624" s="48">
        <v>71</v>
      </c>
      <c r="X624" s="45" t="s">
        <v>66</v>
      </c>
      <c r="Y624" s="78">
        <f t="shared" si="46"/>
        <v>0.31</v>
      </c>
      <c r="Z624" s="78">
        <f t="shared" si="47"/>
        <v>0.84000000000000008</v>
      </c>
      <c r="AA624" s="78">
        <f t="shared" si="48"/>
        <v>2.02</v>
      </c>
      <c r="AB624" s="77">
        <f t="shared" si="49"/>
        <v>120</v>
      </c>
    </row>
    <row r="625" spans="1:28" x14ac:dyDescent="0.3">
      <c r="A625" s="49">
        <v>42263</v>
      </c>
      <c r="B625" s="45" t="s">
        <v>1255</v>
      </c>
      <c r="C625" s="45" t="s">
        <v>1256</v>
      </c>
      <c r="D625" s="45" t="s">
        <v>47</v>
      </c>
      <c r="E625" s="48">
        <v>10</v>
      </c>
      <c r="F625" s="47">
        <v>195</v>
      </c>
      <c r="G625" s="65">
        <v>0.4</v>
      </c>
      <c r="H625" s="47">
        <v>158</v>
      </c>
      <c r="I625" s="45" t="s">
        <v>100</v>
      </c>
      <c r="J625" s="61">
        <v>23.2</v>
      </c>
      <c r="K625" s="45" t="s">
        <v>169</v>
      </c>
      <c r="L625" s="73">
        <v>32</v>
      </c>
      <c r="M625" s="69">
        <v>3.9</v>
      </c>
      <c r="N625" s="47">
        <v>167</v>
      </c>
      <c r="O625" s="45" t="s">
        <v>747</v>
      </c>
      <c r="P625" s="47">
        <v>10014</v>
      </c>
      <c r="Q625" s="48">
        <v>24</v>
      </c>
      <c r="R625" s="47">
        <v>9871</v>
      </c>
      <c r="S625" s="45" t="s">
        <v>263</v>
      </c>
      <c r="T625" s="48">
        <v>69</v>
      </c>
      <c r="U625" s="48">
        <v>88</v>
      </c>
      <c r="V625" s="45" t="s">
        <v>51</v>
      </c>
      <c r="W625" s="48">
        <v>49</v>
      </c>
      <c r="X625" s="45" t="s">
        <v>638</v>
      </c>
      <c r="Y625" s="78">
        <f t="shared" si="46"/>
        <v>0.39</v>
      </c>
      <c r="Z625" s="78">
        <f t="shared" si="47"/>
        <v>0.04</v>
      </c>
      <c r="AA625" s="78">
        <f t="shared" si="48"/>
        <v>2.3199999999999998</v>
      </c>
      <c r="AB625" s="77">
        <f t="shared" si="49"/>
        <v>320</v>
      </c>
    </row>
    <row r="626" spans="1:28" x14ac:dyDescent="0.3">
      <c r="A626" s="49">
        <v>42264</v>
      </c>
      <c r="B626" s="45" t="s">
        <v>1255</v>
      </c>
      <c r="C626" s="45" t="s">
        <v>1256</v>
      </c>
      <c r="D626" s="45" t="s">
        <v>47</v>
      </c>
      <c r="E626" s="48">
        <v>10</v>
      </c>
      <c r="F626" s="47">
        <v>178</v>
      </c>
      <c r="G626" s="65">
        <v>7.8</v>
      </c>
      <c r="H626" s="47">
        <v>153</v>
      </c>
      <c r="I626" s="45" t="s">
        <v>578</v>
      </c>
      <c r="J626" s="61">
        <v>20.3</v>
      </c>
      <c r="K626" s="45" t="s">
        <v>95</v>
      </c>
      <c r="L626" s="73">
        <v>29</v>
      </c>
      <c r="M626" s="69">
        <v>4.2</v>
      </c>
      <c r="N626" s="47">
        <v>144</v>
      </c>
      <c r="O626" s="45" t="s">
        <v>644</v>
      </c>
      <c r="P626" s="47">
        <v>10176</v>
      </c>
      <c r="Q626" s="48">
        <v>23</v>
      </c>
      <c r="R626" s="47">
        <v>10014</v>
      </c>
      <c r="S626" s="45" t="s">
        <v>1012</v>
      </c>
      <c r="T626" s="48">
        <v>61</v>
      </c>
      <c r="U626" s="48">
        <v>79</v>
      </c>
      <c r="V626" s="45" t="s">
        <v>51</v>
      </c>
      <c r="W626" s="48">
        <v>48</v>
      </c>
      <c r="X626" s="45" t="s">
        <v>277</v>
      </c>
      <c r="Y626" s="78">
        <f t="shared" si="46"/>
        <v>0.42000000000000004</v>
      </c>
      <c r="Z626" s="78">
        <f t="shared" si="47"/>
        <v>0.78</v>
      </c>
      <c r="AA626" s="78">
        <f t="shared" si="48"/>
        <v>2.0300000000000002</v>
      </c>
      <c r="AB626" s="77">
        <f t="shared" si="49"/>
        <v>290</v>
      </c>
    </row>
    <row r="627" spans="1:28" x14ac:dyDescent="0.3">
      <c r="A627" s="49">
        <v>42265</v>
      </c>
      <c r="B627" s="45" t="s">
        <v>1255</v>
      </c>
      <c r="C627" s="45" t="s">
        <v>1256</v>
      </c>
      <c r="D627" s="45" t="s">
        <v>47</v>
      </c>
      <c r="E627" s="48">
        <v>10</v>
      </c>
      <c r="F627" s="47">
        <v>170</v>
      </c>
      <c r="G627" s="65">
        <v>0</v>
      </c>
      <c r="H627" s="47">
        <v>145</v>
      </c>
      <c r="I627" s="45" t="s">
        <v>74</v>
      </c>
      <c r="J627" s="61">
        <v>19.399999999999999</v>
      </c>
      <c r="K627" s="45" t="s">
        <v>148</v>
      </c>
      <c r="L627" s="73">
        <v>30</v>
      </c>
      <c r="M627" s="69">
        <v>1.9</v>
      </c>
      <c r="N627" s="47">
        <v>97</v>
      </c>
      <c r="O627" s="45" t="s">
        <v>250</v>
      </c>
      <c r="P627" s="47">
        <v>10239</v>
      </c>
      <c r="Q627" s="45" t="s">
        <v>51</v>
      </c>
      <c r="R627" s="47">
        <v>10174</v>
      </c>
      <c r="S627" s="45" t="s">
        <v>51</v>
      </c>
      <c r="T627" s="48">
        <v>67</v>
      </c>
      <c r="U627" s="48">
        <v>82</v>
      </c>
      <c r="V627" s="45" t="s">
        <v>510</v>
      </c>
      <c r="W627" s="48">
        <v>54</v>
      </c>
      <c r="X627" s="45" t="s">
        <v>352</v>
      </c>
      <c r="Y627" s="78">
        <f t="shared" si="46"/>
        <v>0.19</v>
      </c>
      <c r="Z627" s="78">
        <f t="shared" si="47"/>
        <v>0</v>
      </c>
      <c r="AA627" s="78">
        <f t="shared" si="48"/>
        <v>1.94</v>
      </c>
      <c r="AB627" s="77">
        <f t="shared" si="49"/>
        <v>300</v>
      </c>
    </row>
    <row r="628" spans="1:28" x14ac:dyDescent="0.3">
      <c r="A628" s="49">
        <v>42266</v>
      </c>
      <c r="B628" s="45" t="s">
        <v>1255</v>
      </c>
      <c r="C628" s="45" t="s">
        <v>1256</v>
      </c>
      <c r="D628" s="45" t="s">
        <v>47</v>
      </c>
      <c r="E628" s="48">
        <v>10</v>
      </c>
      <c r="F628" s="47">
        <v>161</v>
      </c>
      <c r="G628" s="65">
        <v>0</v>
      </c>
      <c r="H628" s="47">
        <v>120</v>
      </c>
      <c r="I628" s="45" t="s">
        <v>123</v>
      </c>
      <c r="J628" s="61">
        <v>20.2</v>
      </c>
      <c r="K628" s="45" t="s">
        <v>182</v>
      </c>
      <c r="L628" s="72" t="s">
        <v>289</v>
      </c>
      <c r="M628" s="69">
        <v>1.9</v>
      </c>
      <c r="N628" s="47">
        <v>61</v>
      </c>
      <c r="O628" s="45" t="s">
        <v>260</v>
      </c>
      <c r="P628" s="47">
        <v>10255</v>
      </c>
      <c r="Q628" s="48">
        <v>10</v>
      </c>
      <c r="R628" s="47">
        <v>10231</v>
      </c>
      <c r="S628" s="45" t="s">
        <v>116</v>
      </c>
      <c r="T628" s="48">
        <v>75</v>
      </c>
      <c r="U628" s="48">
        <v>83</v>
      </c>
      <c r="V628" s="45" t="s">
        <v>100</v>
      </c>
      <c r="W628" s="48">
        <v>66</v>
      </c>
      <c r="X628" s="45" t="s">
        <v>60</v>
      </c>
      <c r="Y628" s="78">
        <f t="shared" si="46"/>
        <v>0.19</v>
      </c>
      <c r="Z628" s="78">
        <f t="shared" si="47"/>
        <v>0</v>
      </c>
      <c r="AA628" s="78">
        <f t="shared" si="48"/>
        <v>2.02</v>
      </c>
      <c r="AB628" s="77">
        <f t="shared" si="49"/>
        <v>90</v>
      </c>
    </row>
    <row r="629" spans="1:28" x14ac:dyDescent="0.3">
      <c r="A629" s="49">
        <v>42267</v>
      </c>
      <c r="B629" s="45" t="s">
        <v>1255</v>
      </c>
      <c r="C629" s="45" t="s">
        <v>1256</v>
      </c>
      <c r="D629" s="45" t="s">
        <v>47</v>
      </c>
      <c r="E629" s="48">
        <v>10</v>
      </c>
      <c r="F629" s="47">
        <v>167</v>
      </c>
      <c r="G629" s="65">
        <v>0</v>
      </c>
      <c r="H629" s="47">
        <v>124</v>
      </c>
      <c r="I629" s="45" t="s">
        <v>123</v>
      </c>
      <c r="J629" s="61">
        <v>21</v>
      </c>
      <c r="K629" s="45" t="s">
        <v>89</v>
      </c>
      <c r="L629" s="73">
        <v>10</v>
      </c>
      <c r="M629" s="69">
        <v>2.8</v>
      </c>
      <c r="N629" s="47">
        <v>81</v>
      </c>
      <c r="O629" s="45" t="s">
        <v>186</v>
      </c>
      <c r="P629" s="47">
        <v>10240</v>
      </c>
      <c r="Q629" s="45" t="s">
        <v>1012</v>
      </c>
      <c r="R629" s="47">
        <v>10187</v>
      </c>
      <c r="S629" s="48">
        <v>24</v>
      </c>
      <c r="T629" s="48">
        <v>75</v>
      </c>
      <c r="U629" s="48">
        <v>87</v>
      </c>
      <c r="V629" s="45" t="s">
        <v>51</v>
      </c>
      <c r="W629" s="48">
        <v>65</v>
      </c>
      <c r="X629" s="45" t="s">
        <v>215</v>
      </c>
      <c r="Y629" s="78">
        <f t="shared" si="46"/>
        <v>0.27999999999999997</v>
      </c>
      <c r="Z629" s="78">
        <f t="shared" si="47"/>
        <v>0</v>
      </c>
      <c r="AA629" s="78">
        <f t="shared" si="48"/>
        <v>2.1</v>
      </c>
      <c r="AB629" s="77">
        <f t="shared" si="49"/>
        <v>100</v>
      </c>
    </row>
    <row r="630" spans="1:28" x14ac:dyDescent="0.3">
      <c r="A630" s="49">
        <v>42268</v>
      </c>
      <c r="B630" s="45" t="s">
        <v>1255</v>
      </c>
      <c r="C630" s="45" t="s">
        <v>1256</v>
      </c>
      <c r="D630" s="45" t="s">
        <v>47</v>
      </c>
      <c r="E630" s="48">
        <v>10</v>
      </c>
      <c r="F630" s="47">
        <v>164</v>
      </c>
      <c r="G630" s="65">
        <v>0</v>
      </c>
      <c r="H630" s="47">
        <v>133</v>
      </c>
      <c r="I630" s="45" t="s">
        <v>147</v>
      </c>
      <c r="J630" s="61">
        <v>19.600000000000001</v>
      </c>
      <c r="K630" s="45" t="s">
        <v>91</v>
      </c>
      <c r="L630" s="73">
        <v>31</v>
      </c>
      <c r="M630" s="69">
        <v>2.2000000000000002</v>
      </c>
      <c r="N630" s="47">
        <v>92</v>
      </c>
      <c r="O630" s="45" t="s">
        <v>430</v>
      </c>
      <c r="P630" s="47">
        <v>10189</v>
      </c>
      <c r="Q630" s="48">
        <v>10</v>
      </c>
      <c r="R630" s="47">
        <v>10165</v>
      </c>
      <c r="S630" s="48">
        <v>24</v>
      </c>
      <c r="T630" s="48">
        <v>79</v>
      </c>
      <c r="U630" s="48">
        <v>86</v>
      </c>
      <c r="V630" s="45" t="s">
        <v>51</v>
      </c>
      <c r="W630" s="48">
        <v>72</v>
      </c>
      <c r="X630" s="45" t="s">
        <v>133</v>
      </c>
      <c r="Y630" s="78">
        <f t="shared" si="46"/>
        <v>0.22000000000000003</v>
      </c>
      <c r="Z630" s="78">
        <f t="shared" si="47"/>
        <v>0</v>
      </c>
      <c r="AA630" s="78">
        <f t="shared" si="48"/>
        <v>1.9600000000000002</v>
      </c>
      <c r="AB630" s="77">
        <f t="shared" si="49"/>
        <v>310</v>
      </c>
    </row>
    <row r="631" spans="1:28" x14ac:dyDescent="0.3">
      <c r="A631" s="49">
        <v>42269</v>
      </c>
      <c r="B631" s="45" t="s">
        <v>1255</v>
      </c>
      <c r="C631" s="45" t="s">
        <v>1256</v>
      </c>
      <c r="D631" s="45" t="s">
        <v>47</v>
      </c>
      <c r="E631" s="48">
        <v>10</v>
      </c>
      <c r="F631" s="47">
        <v>178</v>
      </c>
      <c r="G631" s="65">
        <v>0</v>
      </c>
      <c r="H631" s="47">
        <v>153</v>
      </c>
      <c r="I631" s="45" t="s">
        <v>747</v>
      </c>
      <c r="J631" s="61">
        <v>20.2</v>
      </c>
      <c r="K631" s="45" t="s">
        <v>192</v>
      </c>
      <c r="L631" s="73">
        <v>29</v>
      </c>
      <c r="M631" s="69">
        <v>4.2</v>
      </c>
      <c r="N631" s="47">
        <v>181</v>
      </c>
      <c r="O631" s="45" t="s">
        <v>113</v>
      </c>
      <c r="P631" s="47">
        <v>10179</v>
      </c>
      <c r="Q631" s="48">
        <v>20</v>
      </c>
      <c r="R631" s="47">
        <v>10154</v>
      </c>
      <c r="S631" s="45" t="s">
        <v>289</v>
      </c>
      <c r="T631" s="48">
        <v>73</v>
      </c>
      <c r="U631" s="48">
        <v>83</v>
      </c>
      <c r="V631" s="45" t="s">
        <v>56</v>
      </c>
      <c r="W631" s="48">
        <v>51</v>
      </c>
      <c r="X631" s="45" t="s">
        <v>352</v>
      </c>
      <c r="Y631" s="78">
        <f t="shared" si="46"/>
        <v>0.42000000000000004</v>
      </c>
      <c r="Z631" s="78">
        <f t="shared" si="47"/>
        <v>0</v>
      </c>
      <c r="AA631" s="78">
        <f t="shared" si="48"/>
        <v>2.02</v>
      </c>
      <c r="AB631" s="77">
        <f t="shared" si="49"/>
        <v>290</v>
      </c>
    </row>
    <row r="632" spans="1:28" x14ac:dyDescent="0.3">
      <c r="A632" s="49">
        <v>42270</v>
      </c>
      <c r="B632" s="45" t="s">
        <v>1255</v>
      </c>
      <c r="C632" s="45" t="s">
        <v>1256</v>
      </c>
      <c r="D632" s="45" t="s">
        <v>47</v>
      </c>
      <c r="E632" s="48">
        <v>10</v>
      </c>
      <c r="F632" s="47">
        <v>179</v>
      </c>
      <c r="G632" s="65">
        <v>0</v>
      </c>
      <c r="H632" s="47">
        <v>162</v>
      </c>
      <c r="I632" s="45" t="s">
        <v>86</v>
      </c>
      <c r="J632" s="61">
        <v>19.600000000000001</v>
      </c>
      <c r="K632" s="45" t="s">
        <v>158</v>
      </c>
      <c r="L632" s="73">
        <v>28</v>
      </c>
      <c r="M632" s="69">
        <v>3.6</v>
      </c>
      <c r="N632" s="47">
        <v>106</v>
      </c>
      <c r="O632" s="45" t="s">
        <v>74</v>
      </c>
      <c r="P632" s="47">
        <v>10205</v>
      </c>
      <c r="Q632" s="45" t="s">
        <v>51</v>
      </c>
      <c r="R632" s="47">
        <v>10164</v>
      </c>
      <c r="S632" s="45" t="s">
        <v>218</v>
      </c>
      <c r="T632" s="48">
        <v>71</v>
      </c>
      <c r="U632" s="48">
        <v>82</v>
      </c>
      <c r="V632" s="45" t="s">
        <v>100</v>
      </c>
      <c r="W632" s="48">
        <v>63</v>
      </c>
      <c r="X632" s="45" t="s">
        <v>258</v>
      </c>
      <c r="Y632" s="78">
        <f t="shared" si="46"/>
        <v>0.36</v>
      </c>
      <c r="Z632" s="78">
        <f t="shared" si="47"/>
        <v>0</v>
      </c>
      <c r="AA632" s="78">
        <f t="shared" si="48"/>
        <v>1.9600000000000002</v>
      </c>
      <c r="AB632" s="77">
        <f t="shared" si="49"/>
        <v>280</v>
      </c>
    </row>
    <row r="633" spans="1:28" x14ac:dyDescent="0.3">
      <c r="A633" s="49">
        <v>42271</v>
      </c>
      <c r="B633" s="45" t="s">
        <v>1255</v>
      </c>
      <c r="C633" s="45" t="s">
        <v>1256</v>
      </c>
      <c r="D633" s="45" t="s">
        <v>47</v>
      </c>
      <c r="E633" s="48">
        <v>10</v>
      </c>
      <c r="F633" s="47">
        <v>169</v>
      </c>
      <c r="G633" s="65">
        <v>0</v>
      </c>
      <c r="H633" s="47">
        <v>135</v>
      </c>
      <c r="I633" s="45" t="s">
        <v>280</v>
      </c>
      <c r="J633" s="61">
        <v>20.3</v>
      </c>
      <c r="K633" s="45" t="s">
        <v>192</v>
      </c>
      <c r="L633" s="73">
        <v>10</v>
      </c>
      <c r="M633" s="69">
        <v>2.8</v>
      </c>
      <c r="N633" s="47">
        <v>75</v>
      </c>
      <c r="O633" s="45" t="s">
        <v>167</v>
      </c>
      <c r="P633" s="47">
        <v>10208</v>
      </c>
      <c r="Q633" s="48">
        <v>20</v>
      </c>
      <c r="R633" s="47">
        <v>10186</v>
      </c>
      <c r="S633" s="45" t="s">
        <v>102</v>
      </c>
      <c r="T633" s="48">
        <v>78</v>
      </c>
      <c r="U633" s="48">
        <v>84</v>
      </c>
      <c r="V633" s="45" t="s">
        <v>51</v>
      </c>
      <c r="W633" s="48">
        <v>68</v>
      </c>
      <c r="X633" s="45" t="s">
        <v>277</v>
      </c>
      <c r="Y633" s="78">
        <f t="shared" si="46"/>
        <v>0.27999999999999997</v>
      </c>
      <c r="Z633" s="78">
        <f t="shared" si="47"/>
        <v>0</v>
      </c>
      <c r="AA633" s="78">
        <f t="shared" si="48"/>
        <v>2.0300000000000002</v>
      </c>
      <c r="AB633" s="77">
        <f t="shared" si="49"/>
        <v>100</v>
      </c>
    </row>
    <row r="634" spans="1:28" x14ac:dyDescent="0.3">
      <c r="A634" s="49">
        <v>42272</v>
      </c>
      <c r="B634" s="45" t="s">
        <v>1255</v>
      </c>
      <c r="C634" s="45" t="s">
        <v>1256</v>
      </c>
      <c r="D634" s="45" t="s">
        <v>47</v>
      </c>
      <c r="E634" s="48">
        <v>10</v>
      </c>
      <c r="F634" s="47">
        <v>190</v>
      </c>
      <c r="G634" s="65">
        <v>0</v>
      </c>
      <c r="H634" s="47">
        <v>169</v>
      </c>
      <c r="I634" s="45" t="s">
        <v>51</v>
      </c>
      <c r="J634" s="61">
        <v>21</v>
      </c>
      <c r="K634" s="45" t="s">
        <v>113</v>
      </c>
      <c r="L634" s="73">
        <v>10</v>
      </c>
      <c r="M634" s="69">
        <v>3.3</v>
      </c>
      <c r="N634" s="47">
        <v>106</v>
      </c>
      <c r="O634" s="45" t="s">
        <v>186</v>
      </c>
      <c r="P634" s="47">
        <v>10204</v>
      </c>
      <c r="Q634" s="45" t="s">
        <v>289</v>
      </c>
      <c r="R634" s="47">
        <v>10187</v>
      </c>
      <c r="S634" s="48">
        <v>14</v>
      </c>
      <c r="T634" s="48">
        <v>77</v>
      </c>
      <c r="U634" s="48">
        <v>84</v>
      </c>
      <c r="V634" s="45" t="s">
        <v>229</v>
      </c>
      <c r="W634" s="48">
        <v>69</v>
      </c>
      <c r="X634" s="45" t="s">
        <v>113</v>
      </c>
      <c r="Y634" s="78">
        <f t="shared" si="46"/>
        <v>0.32999999999999996</v>
      </c>
      <c r="Z634" s="78">
        <f t="shared" si="47"/>
        <v>0</v>
      </c>
      <c r="AA634" s="78">
        <f t="shared" si="48"/>
        <v>2.1</v>
      </c>
      <c r="AB634" s="77">
        <f t="shared" si="49"/>
        <v>100</v>
      </c>
    </row>
    <row r="635" spans="1:28" x14ac:dyDescent="0.3">
      <c r="A635" s="49">
        <v>42273</v>
      </c>
      <c r="B635" s="45" t="s">
        <v>1255</v>
      </c>
      <c r="C635" s="45" t="s">
        <v>1256</v>
      </c>
      <c r="D635" s="45" t="s">
        <v>47</v>
      </c>
      <c r="E635" s="48">
        <v>10</v>
      </c>
      <c r="F635" s="47">
        <v>189</v>
      </c>
      <c r="G635" s="65">
        <v>0</v>
      </c>
      <c r="H635" s="47">
        <v>168</v>
      </c>
      <c r="I635" s="45" t="s">
        <v>111</v>
      </c>
      <c r="J635" s="61">
        <v>21</v>
      </c>
      <c r="K635" s="45" t="s">
        <v>81</v>
      </c>
      <c r="L635" s="73">
        <v>11</v>
      </c>
      <c r="M635" s="69">
        <v>3.3</v>
      </c>
      <c r="N635" s="47">
        <v>86</v>
      </c>
      <c r="O635" s="45" t="s">
        <v>79</v>
      </c>
      <c r="P635" s="47">
        <v>10198</v>
      </c>
      <c r="Q635" s="48">
        <v>23</v>
      </c>
      <c r="R635" s="47">
        <v>10176</v>
      </c>
      <c r="S635" s="45" t="s">
        <v>116</v>
      </c>
      <c r="T635" s="48">
        <v>79</v>
      </c>
      <c r="U635" s="48">
        <v>83</v>
      </c>
      <c r="V635" s="45" t="s">
        <v>74</v>
      </c>
      <c r="W635" s="48">
        <v>72</v>
      </c>
      <c r="X635" s="45" t="s">
        <v>95</v>
      </c>
      <c r="Y635" s="78">
        <f t="shared" si="46"/>
        <v>0.32999999999999996</v>
      </c>
      <c r="Z635" s="78">
        <f t="shared" si="47"/>
        <v>0</v>
      </c>
      <c r="AA635" s="78">
        <f t="shared" si="48"/>
        <v>2.1</v>
      </c>
      <c r="AB635" s="77">
        <f t="shared" si="49"/>
        <v>110</v>
      </c>
    </row>
    <row r="636" spans="1:28" x14ac:dyDescent="0.3">
      <c r="A636" s="49">
        <v>42274</v>
      </c>
      <c r="B636" s="45" t="s">
        <v>1255</v>
      </c>
      <c r="C636" s="45" t="s">
        <v>1256</v>
      </c>
      <c r="D636" s="45" t="s">
        <v>47</v>
      </c>
      <c r="E636" s="48">
        <v>10</v>
      </c>
      <c r="F636" s="47">
        <v>174</v>
      </c>
      <c r="G636" s="65">
        <v>0</v>
      </c>
      <c r="H636" s="47">
        <v>143</v>
      </c>
      <c r="I636" s="45" t="s">
        <v>123</v>
      </c>
      <c r="J636" s="61">
        <v>20.5</v>
      </c>
      <c r="K636" s="45" t="s">
        <v>209</v>
      </c>
      <c r="L636" s="72" t="s">
        <v>289</v>
      </c>
      <c r="M636" s="69">
        <v>4.2</v>
      </c>
      <c r="N636" s="47">
        <v>94</v>
      </c>
      <c r="O636" s="45" t="s">
        <v>585</v>
      </c>
      <c r="P636" s="47">
        <v>10231</v>
      </c>
      <c r="Q636" s="48">
        <v>21</v>
      </c>
      <c r="R636" s="47">
        <v>10195</v>
      </c>
      <c r="S636" s="45" t="s">
        <v>218</v>
      </c>
      <c r="T636" s="48">
        <v>79</v>
      </c>
      <c r="U636" s="48">
        <v>86</v>
      </c>
      <c r="V636" s="45" t="s">
        <v>123</v>
      </c>
      <c r="W636" s="48">
        <v>71</v>
      </c>
      <c r="X636" s="45" t="s">
        <v>250</v>
      </c>
      <c r="Y636" s="78">
        <f t="shared" si="46"/>
        <v>0.42000000000000004</v>
      </c>
      <c r="Z636" s="78">
        <f t="shared" si="47"/>
        <v>0</v>
      </c>
      <c r="AA636" s="78">
        <f t="shared" si="48"/>
        <v>2.0499999999999998</v>
      </c>
      <c r="AB636" s="77">
        <f t="shared" si="49"/>
        <v>90</v>
      </c>
    </row>
    <row r="637" spans="1:28" x14ac:dyDescent="0.3">
      <c r="A637" s="49">
        <v>42275</v>
      </c>
      <c r="B637" s="45" t="s">
        <v>1255</v>
      </c>
      <c r="C637" s="45" t="s">
        <v>1256</v>
      </c>
      <c r="D637" s="45" t="s">
        <v>47</v>
      </c>
      <c r="E637" s="48">
        <v>10</v>
      </c>
      <c r="F637" s="47">
        <v>160</v>
      </c>
      <c r="G637" s="65">
        <v>0</v>
      </c>
      <c r="H637" s="47">
        <v>122</v>
      </c>
      <c r="I637" s="45" t="s">
        <v>147</v>
      </c>
      <c r="J637" s="61">
        <v>19.899999999999999</v>
      </c>
      <c r="K637" s="45" t="s">
        <v>129</v>
      </c>
      <c r="L637" s="72" t="s">
        <v>289</v>
      </c>
      <c r="M637" s="69">
        <v>3.1</v>
      </c>
      <c r="N637" s="47">
        <v>100</v>
      </c>
      <c r="O637" s="45" t="s">
        <v>50</v>
      </c>
      <c r="P637" s="47">
        <v>10223</v>
      </c>
      <c r="Q637" s="45" t="s">
        <v>51</v>
      </c>
      <c r="R637" s="47">
        <v>10185</v>
      </c>
      <c r="S637" s="48">
        <v>17</v>
      </c>
      <c r="T637" s="48">
        <v>77</v>
      </c>
      <c r="U637" s="48">
        <v>87</v>
      </c>
      <c r="V637" s="45" t="s">
        <v>155</v>
      </c>
      <c r="W637" s="48">
        <v>61</v>
      </c>
      <c r="X637" s="45" t="s">
        <v>51</v>
      </c>
      <c r="Y637" s="78">
        <f t="shared" si="46"/>
        <v>0.31</v>
      </c>
      <c r="Z637" s="78">
        <f t="shared" si="47"/>
        <v>0</v>
      </c>
      <c r="AA637" s="78">
        <f t="shared" si="48"/>
        <v>1.9899999999999998</v>
      </c>
      <c r="AB637" s="77">
        <f t="shared" si="49"/>
        <v>90</v>
      </c>
    </row>
    <row r="638" spans="1:28" x14ac:dyDescent="0.3">
      <c r="A638" s="49">
        <v>42276</v>
      </c>
      <c r="B638" s="45" t="s">
        <v>1255</v>
      </c>
      <c r="C638" s="45" t="s">
        <v>1256</v>
      </c>
      <c r="D638" s="45" t="s">
        <v>47</v>
      </c>
      <c r="E638" s="48">
        <v>10</v>
      </c>
      <c r="F638" s="47">
        <v>171</v>
      </c>
      <c r="G638" s="65">
        <v>0</v>
      </c>
      <c r="H638" s="47">
        <v>134</v>
      </c>
      <c r="I638" s="45" t="s">
        <v>103</v>
      </c>
      <c r="J638" s="61">
        <v>20.8</v>
      </c>
      <c r="K638" s="45" t="s">
        <v>209</v>
      </c>
      <c r="L638" s="72" t="s">
        <v>132</v>
      </c>
      <c r="M638" s="69">
        <v>4.2</v>
      </c>
      <c r="N638" s="47">
        <v>86</v>
      </c>
      <c r="O638" s="45" t="s">
        <v>129</v>
      </c>
      <c r="P638" s="47">
        <v>10190</v>
      </c>
      <c r="Q638" s="45" t="s">
        <v>1012</v>
      </c>
      <c r="R638" s="47">
        <v>10160</v>
      </c>
      <c r="S638" s="48">
        <v>24</v>
      </c>
      <c r="T638" s="48">
        <v>80</v>
      </c>
      <c r="U638" s="48">
        <v>89</v>
      </c>
      <c r="V638" s="45" t="s">
        <v>644</v>
      </c>
      <c r="W638" s="48">
        <v>73</v>
      </c>
      <c r="X638" s="45" t="s">
        <v>264</v>
      </c>
      <c r="Y638" s="78">
        <f t="shared" si="46"/>
        <v>0.42000000000000004</v>
      </c>
      <c r="Z638" s="78">
        <f t="shared" si="47"/>
        <v>0</v>
      </c>
      <c r="AA638" s="78">
        <f t="shared" si="48"/>
        <v>2.08</v>
      </c>
      <c r="AB638" s="77">
        <f t="shared" si="49"/>
        <v>80</v>
      </c>
    </row>
    <row r="639" spans="1:28" x14ac:dyDescent="0.3">
      <c r="A639" s="49">
        <v>42277</v>
      </c>
      <c r="B639" s="45" t="s">
        <v>1255</v>
      </c>
      <c r="C639" s="45" t="s">
        <v>1256</v>
      </c>
      <c r="D639" s="45" t="s">
        <v>47</v>
      </c>
      <c r="E639" s="48">
        <v>10</v>
      </c>
      <c r="F639" s="47">
        <v>156</v>
      </c>
      <c r="G639" s="65">
        <v>0</v>
      </c>
      <c r="H639" s="47">
        <v>112</v>
      </c>
      <c r="I639" s="45" t="s">
        <v>367</v>
      </c>
      <c r="J639" s="61">
        <v>19.899999999999999</v>
      </c>
      <c r="K639" s="45" t="s">
        <v>121</v>
      </c>
      <c r="L639" s="73">
        <v>29</v>
      </c>
      <c r="M639" s="69">
        <v>1.4</v>
      </c>
      <c r="N639" s="47">
        <v>50</v>
      </c>
      <c r="O639" s="45" t="s">
        <v>370</v>
      </c>
      <c r="P639" s="47">
        <v>10177</v>
      </c>
      <c r="Q639" s="45" t="s">
        <v>51</v>
      </c>
      <c r="R639" s="47">
        <v>10146</v>
      </c>
      <c r="S639" s="48">
        <v>15</v>
      </c>
      <c r="T639" s="48">
        <v>76</v>
      </c>
      <c r="U639" s="48">
        <v>85</v>
      </c>
      <c r="V639" s="45" t="s">
        <v>51</v>
      </c>
      <c r="W639" s="48">
        <v>66</v>
      </c>
      <c r="X639" s="45" t="s">
        <v>121</v>
      </c>
      <c r="Y639" s="78">
        <f t="shared" si="46"/>
        <v>0.13999999999999999</v>
      </c>
      <c r="Z639" s="78">
        <f t="shared" si="47"/>
        <v>0</v>
      </c>
      <c r="AA639" s="78">
        <f t="shared" si="48"/>
        <v>1.9899999999999998</v>
      </c>
      <c r="AB639" s="77">
        <f t="shared" si="49"/>
        <v>290</v>
      </c>
    </row>
    <row r="640" spans="1:28" x14ac:dyDescent="0.3">
      <c r="A640" s="49">
        <v>42278</v>
      </c>
      <c r="B640" s="45" t="s">
        <v>1255</v>
      </c>
      <c r="C640" s="45" t="s">
        <v>1256</v>
      </c>
      <c r="D640" s="45" t="s">
        <v>47</v>
      </c>
      <c r="E640" s="48">
        <v>10</v>
      </c>
      <c r="F640" s="47">
        <v>166</v>
      </c>
      <c r="G640" s="65">
        <v>2.2000000000000002</v>
      </c>
      <c r="H640" s="47">
        <v>130</v>
      </c>
      <c r="I640" s="45" t="s">
        <v>75</v>
      </c>
      <c r="J640" s="61">
        <v>20.3</v>
      </c>
      <c r="K640" s="45" t="s">
        <v>179</v>
      </c>
      <c r="L640" s="73">
        <v>30</v>
      </c>
      <c r="M640" s="69">
        <v>4.4000000000000004</v>
      </c>
      <c r="N640" s="47">
        <v>117</v>
      </c>
      <c r="O640" s="45" t="s">
        <v>71</v>
      </c>
      <c r="P640" s="47">
        <v>10219</v>
      </c>
      <c r="Q640" s="48">
        <v>10</v>
      </c>
      <c r="R640" s="47">
        <v>10176</v>
      </c>
      <c r="S640" s="45" t="s">
        <v>263</v>
      </c>
      <c r="T640" s="48">
        <v>77</v>
      </c>
      <c r="U640" s="48">
        <v>87</v>
      </c>
      <c r="V640" s="45" t="s">
        <v>75</v>
      </c>
      <c r="W640" s="48">
        <v>66</v>
      </c>
      <c r="X640" s="45" t="s">
        <v>113</v>
      </c>
      <c r="Y640" s="78">
        <f t="shared" si="46"/>
        <v>0.44000000000000006</v>
      </c>
      <c r="Z640" s="78">
        <f t="shared" si="47"/>
        <v>0.22000000000000003</v>
      </c>
      <c r="AA640" s="78">
        <f t="shared" si="48"/>
        <v>2.0300000000000002</v>
      </c>
      <c r="AB640" s="77">
        <f t="shared" si="49"/>
        <v>300</v>
      </c>
    </row>
    <row r="641" spans="1:28" x14ac:dyDescent="0.3">
      <c r="A641" s="49">
        <v>42279</v>
      </c>
      <c r="B641" s="45" t="s">
        <v>1255</v>
      </c>
      <c r="C641" s="45" t="s">
        <v>1256</v>
      </c>
      <c r="D641" s="45" t="s">
        <v>47</v>
      </c>
      <c r="E641" s="48">
        <v>10</v>
      </c>
      <c r="F641" s="47">
        <v>152</v>
      </c>
      <c r="G641" s="65">
        <v>0.2</v>
      </c>
      <c r="H641" s="47">
        <v>120</v>
      </c>
      <c r="I641" s="45" t="s">
        <v>430</v>
      </c>
      <c r="J641" s="61">
        <v>18.399999999999999</v>
      </c>
      <c r="K641" s="45" t="s">
        <v>307</v>
      </c>
      <c r="L641" s="73">
        <v>26</v>
      </c>
      <c r="M641" s="69">
        <v>1.9</v>
      </c>
      <c r="N641" s="47">
        <v>103</v>
      </c>
      <c r="O641" s="45" t="s">
        <v>832</v>
      </c>
      <c r="P641" s="47">
        <v>10194</v>
      </c>
      <c r="Q641" s="45" t="s">
        <v>1012</v>
      </c>
      <c r="R641" s="47">
        <v>10151</v>
      </c>
      <c r="S641" s="48">
        <v>24</v>
      </c>
      <c r="T641" s="48">
        <v>70</v>
      </c>
      <c r="U641" s="48">
        <v>84</v>
      </c>
      <c r="V641" s="45" t="s">
        <v>51</v>
      </c>
      <c r="W641" s="48">
        <v>55</v>
      </c>
      <c r="X641" s="45" t="s">
        <v>51</v>
      </c>
      <c r="Y641" s="78">
        <f t="shared" si="46"/>
        <v>0.19</v>
      </c>
      <c r="Z641" s="78">
        <f t="shared" si="47"/>
        <v>0.02</v>
      </c>
      <c r="AA641" s="78">
        <f t="shared" si="48"/>
        <v>1.8399999999999999</v>
      </c>
      <c r="AB641" s="77">
        <f t="shared" si="49"/>
        <v>260</v>
      </c>
    </row>
    <row r="642" spans="1:28" x14ac:dyDescent="0.3">
      <c r="A642" s="49">
        <v>42280</v>
      </c>
      <c r="B642" s="45" t="s">
        <v>1255</v>
      </c>
      <c r="C642" s="45" t="s">
        <v>1256</v>
      </c>
      <c r="D642" s="45" t="s">
        <v>47</v>
      </c>
      <c r="E642" s="48">
        <v>10</v>
      </c>
      <c r="F642" s="47">
        <v>148</v>
      </c>
      <c r="G642" s="65">
        <v>0.2</v>
      </c>
      <c r="H642" s="47">
        <v>106</v>
      </c>
      <c r="I642" s="45" t="s">
        <v>74</v>
      </c>
      <c r="J642" s="61">
        <v>18.899999999999999</v>
      </c>
      <c r="K642" s="45" t="s">
        <v>89</v>
      </c>
      <c r="L642" s="72" t="s">
        <v>289</v>
      </c>
      <c r="M642" s="69">
        <v>1.9</v>
      </c>
      <c r="N642" s="47">
        <v>56</v>
      </c>
      <c r="O642" s="45" t="s">
        <v>128</v>
      </c>
      <c r="P642" s="47">
        <v>10153</v>
      </c>
      <c r="Q642" s="45" t="s">
        <v>263</v>
      </c>
      <c r="R642" s="47">
        <v>10135</v>
      </c>
      <c r="S642" s="48">
        <v>24</v>
      </c>
      <c r="T642" s="48">
        <v>67</v>
      </c>
      <c r="U642" s="48">
        <v>77</v>
      </c>
      <c r="V642" s="45" t="s">
        <v>430</v>
      </c>
      <c r="W642" s="48">
        <v>53</v>
      </c>
      <c r="X642" s="45" t="s">
        <v>250</v>
      </c>
      <c r="Y642" s="78">
        <f t="shared" si="46"/>
        <v>0.19</v>
      </c>
      <c r="Z642" s="78">
        <f t="shared" si="47"/>
        <v>0.02</v>
      </c>
      <c r="AA642" s="78">
        <f t="shared" si="48"/>
        <v>1.89</v>
      </c>
      <c r="AB642" s="77">
        <f t="shared" si="49"/>
        <v>90</v>
      </c>
    </row>
    <row r="643" spans="1:28" x14ac:dyDescent="0.3">
      <c r="A643" s="49">
        <v>42281</v>
      </c>
      <c r="B643" s="45" t="s">
        <v>1255</v>
      </c>
      <c r="C643" s="45" t="s">
        <v>1256</v>
      </c>
      <c r="D643" s="45" t="s">
        <v>47</v>
      </c>
      <c r="E643" s="48">
        <v>10</v>
      </c>
      <c r="F643" s="47">
        <v>182</v>
      </c>
      <c r="G643" s="65">
        <v>12</v>
      </c>
      <c r="H643" s="47">
        <v>128</v>
      </c>
      <c r="I643" s="45" t="s">
        <v>178</v>
      </c>
      <c r="J643" s="61">
        <v>23.6</v>
      </c>
      <c r="K643" s="45" t="s">
        <v>89</v>
      </c>
      <c r="L643" s="73">
        <v>31</v>
      </c>
      <c r="M643" s="69">
        <v>1.9</v>
      </c>
      <c r="N643" s="47">
        <v>169</v>
      </c>
      <c r="O643" s="45" t="s">
        <v>91</v>
      </c>
      <c r="P643" s="47">
        <v>10135</v>
      </c>
      <c r="Q643" s="45" t="s">
        <v>1012</v>
      </c>
      <c r="R643" s="47">
        <v>10022</v>
      </c>
      <c r="S643" s="48">
        <v>11</v>
      </c>
      <c r="T643" s="48">
        <v>75</v>
      </c>
      <c r="U643" s="48">
        <v>87</v>
      </c>
      <c r="V643" s="45" t="s">
        <v>376</v>
      </c>
      <c r="W643" s="48">
        <v>63</v>
      </c>
      <c r="X643" s="45" t="s">
        <v>264</v>
      </c>
      <c r="Y643" s="78">
        <f t="shared" ref="Y643:Y706" si="50">M643/$AE$17</f>
        <v>0.19</v>
      </c>
      <c r="Z643" s="78">
        <f t="shared" ref="Z643:Z706" si="51">G643/$AE$17</f>
        <v>1.2</v>
      </c>
      <c r="AA643" s="78">
        <f t="shared" ref="AA643:AA706" si="52">J643/$AE$17</f>
        <v>2.3600000000000003</v>
      </c>
      <c r="AB643" s="77">
        <f t="shared" ref="AB643:AB706" si="53">L643*$AE$17</f>
        <v>310</v>
      </c>
    </row>
    <row r="644" spans="1:28" x14ac:dyDescent="0.3">
      <c r="A644" s="49">
        <v>42282</v>
      </c>
      <c r="B644" s="45" t="s">
        <v>1255</v>
      </c>
      <c r="C644" s="45" t="s">
        <v>1256</v>
      </c>
      <c r="D644" s="45" t="s">
        <v>47</v>
      </c>
      <c r="E644" s="48">
        <v>10</v>
      </c>
      <c r="F644" s="47">
        <v>204</v>
      </c>
      <c r="G644" s="65">
        <v>1.8</v>
      </c>
      <c r="H644" s="47">
        <v>173</v>
      </c>
      <c r="I644" s="45" t="s">
        <v>162</v>
      </c>
      <c r="J644" s="61">
        <v>23.5</v>
      </c>
      <c r="K644" s="45" t="s">
        <v>158</v>
      </c>
      <c r="L644" s="73">
        <v>27</v>
      </c>
      <c r="M644" s="69">
        <v>2.5</v>
      </c>
      <c r="N644" s="47">
        <v>133</v>
      </c>
      <c r="O644" s="45" t="s">
        <v>177</v>
      </c>
      <c r="P644" s="47">
        <v>10062</v>
      </c>
      <c r="Q644" s="45" t="s">
        <v>132</v>
      </c>
      <c r="R644" s="47">
        <v>10005</v>
      </c>
      <c r="S644" s="48">
        <v>22</v>
      </c>
      <c r="T644" s="48">
        <v>83</v>
      </c>
      <c r="U644" s="48">
        <v>88</v>
      </c>
      <c r="V644" s="45" t="s">
        <v>74</v>
      </c>
      <c r="W644" s="48">
        <v>58</v>
      </c>
      <c r="X644" s="45" t="s">
        <v>430</v>
      </c>
      <c r="Y644" s="78">
        <f t="shared" si="50"/>
        <v>0.25</v>
      </c>
      <c r="Z644" s="78">
        <f t="shared" si="51"/>
        <v>0.18</v>
      </c>
      <c r="AA644" s="78">
        <f t="shared" si="52"/>
        <v>2.35</v>
      </c>
      <c r="AB644" s="77">
        <f t="shared" si="53"/>
        <v>270</v>
      </c>
    </row>
    <row r="645" spans="1:28" x14ac:dyDescent="0.3">
      <c r="A645" s="49">
        <v>42283</v>
      </c>
      <c r="B645" s="45" t="s">
        <v>1255</v>
      </c>
      <c r="C645" s="45" t="s">
        <v>1256</v>
      </c>
      <c r="D645" s="45" t="s">
        <v>47</v>
      </c>
      <c r="E645" s="48">
        <v>10</v>
      </c>
      <c r="F645" s="47">
        <v>180</v>
      </c>
      <c r="G645" s="65">
        <v>3.2</v>
      </c>
      <c r="H645" s="47">
        <v>151</v>
      </c>
      <c r="I645" s="45" t="s">
        <v>100</v>
      </c>
      <c r="J645" s="61">
        <v>20.8</v>
      </c>
      <c r="K645" s="45" t="s">
        <v>271</v>
      </c>
      <c r="L645" s="73">
        <v>28</v>
      </c>
      <c r="M645" s="69">
        <v>5</v>
      </c>
      <c r="N645" s="47">
        <v>167</v>
      </c>
      <c r="O645" s="45" t="s">
        <v>94</v>
      </c>
      <c r="P645" s="47">
        <v>10183</v>
      </c>
      <c r="Q645" s="45" t="s">
        <v>51</v>
      </c>
      <c r="R645" s="47">
        <v>10010</v>
      </c>
      <c r="S645" s="45" t="s">
        <v>1012</v>
      </c>
      <c r="T645" s="48">
        <v>75</v>
      </c>
      <c r="U645" s="48">
        <v>87</v>
      </c>
      <c r="V645" s="45" t="s">
        <v>188</v>
      </c>
      <c r="W645" s="48">
        <v>59</v>
      </c>
      <c r="X645" s="45" t="s">
        <v>460</v>
      </c>
      <c r="Y645" s="78">
        <f t="shared" si="50"/>
        <v>0.5</v>
      </c>
      <c r="Z645" s="78">
        <f t="shared" si="51"/>
        <v>0.32</v>
      </c>
      <c r="AA645" s="78">
        <f t="shared" si="52"/>
        <v>2.08</v>
      </c>
      <c r="AB645" s="77">
        <f t="shared" si="53"/>
        <v>280</v>
      </c>
    </row>
    <row r="646" spans="1:28" x14ac:dyDescent="0.3">
      <c r="A646" s="49">
        <v>42284</v>
      </c>
      <c r="B646" s="45" t="s">
        <v>1255</v>
      </c>
      <c r="C646" s="45" t="s">
        <v>1256</v>
      </c>
      <c r="D646" s="45" t="s">
        <v>47</v>
      </c>
      <c r="E646" s="48">
        <v>10</v>
      </c>
      <c r="F646" s="47">
        <v>160</v>
      </c>
      <c r="G646" s="65">
        <v>0</v>
      </c>
      <c r="H646" s="47">
        <v>137</v>
      </c>
      <c r="I646" s="45" t="s">
        <v>120</v>
      </c>
      <c r="J646" s="61">
        <v>18.3</v>
      </c>
      <c r="K646" s="45" t="s">
        <v>95</v>
      </c>
      <c r="L646" s="73">
        <v>32</v>
      </c>
      <c r="M646" s="69">
        <v>2.2000000000000002</v>
      </c>
      <c r="N646" s="47">
        <v>72</v>
      </c>
      <c r="O646" s="45" t="s">
        <v>307</v>
      </c>
      <c r="P646" s="47">
        <v>10206</v>
      </c>
      <c r="Q646" s="48">
        <v>20</v>
      </c>
      <c r="R646" s="47">
        <v>10180</v>
      </c>
      <c r="S646" s="45" t="s">
        <v>218</v>
      </c>
      <c r="T646" s="48">
        <v>70</v>
      </c>
      <c r="U646" s="48">
        <v>81</v>
      </c>
      <c r="V646" s="45" t="s">
        <v>225</v>
      </c>
      <c r="W646" s="48">
        <v>56</v>
      </c>
      <c r="X646" s="45" t="s">
        <v>60</v>
      </c>
      <c r="Y646" s="78">
        <f t="shared" si="50"/>
        <v>0.22000000000000003</v>
      </c>
      <c r="Z646" s="78">
        <f t="shared" si="51"/>
        <v>0</v>
      </c>
      <c r="AA646" s="78">
        <f t="shared" si="52"/>
        <v>1.83</v>
      </c>
      <c r="AB646" s="77">
        <f t="shared" si="53"/>
        <v>320</v>
      </c>
    </row>
    <row r="647" spans="1:28" x14ac:dyDescent="0.3">
      <c r="A647" s="49">
        <v>42285</v>
      </c>
      <c r="B647" s="45" t="s">
        <v>1255</v>
      </c>
      <c r="C647" s="45" t="s">
        <v>1256</v>
      </c>
      <c r="D647" s="45" t="s">
        <v>47</v>
      </c>
      <c r="E647" s="48">
        <v>10</v>
      </c>
      <c r="F647" s="47">
        <v>150</v>
      </c>
      <c r="G647" s="65">
        <v>0</v>
      </c>
      <c r="H647" s="47">
        <v>110</v>
      </c>
      <c r="I647" s="45" t="s">
        <v>537</v>
      </c>
      <c r="J647" s="61">
        <v>18.899999999999999</v>
      </c>
      <c r="K647" s="45" t="s">
        <v>113</v>
      </c>
      <c r="L647" s="73">
        <v>12</v>
      </c>
      <c r="M647" s="69">
        <v>3.6</v>
      </c>
      <c r="N647" s="47">
        <v>100</v>
      </c>
      <c r="O647" s="45" t="s">
        <v>99</v>
      </c>
      <c r="P647" s="47">
        <v>10196</v>
      </c>
      <c r="Q647" s="45" t="s">
        <v>1012</v>
      </c>
      <c r="R647" s="47">
        <v>10168</v>
      </c>
      <c r="S647" s="48">
        <v>24</v>
      </c>
      <c r="T647" s="48">
        <v>74</v>
      </c>
      <c r="U647" s="48">
        <v>82</v>
      </c>
      <c r="V647" s="45" t="s">
        <v>494</v>
      </c>
      <c r="W647" s="48">
        <v>64</v>
      </c>
      <c r="X647" s="45" t="s">
        <v>182</v>
      </c>
      <c r="Y647" s="78">
        <f t="shared" si="50"/>
        <v>0.36</v>
      </c>
      <c r="Z647" s="78">
        <f t="shared" si="51"/>
        <v>0</v>
      </c>
      <c r="AA647" s="78">
        <f t="shared" si="52"/>
        <v>1.89</v>
      </c>
      <c r="AB647" s="77">
        <f t="shared" si="53"/>
        <v>120</v>
      </c>
    </row>
    <row r="648" spans="1:28" x14ac:dyDescent="0.3">
      <c r="A648" s="49">
        <v>42286</v>
      </c>
      <c r="B648" s="45" t="s">
        <v>1255</v>
      </c>
      <c r="C648" s="45" t="s">
        <v>1256</v>
      </c>
      <c r="D648" s="45" t="s">
        <v>47</v>
      </c>
      <c r="E648" s="48">
        <v>10</v>
      </c>
      <c r="F648" s="47">
        <v>149</v>
      </c>
      <c r="G648" s="65">
        <v>0</v>
      </c>
      <c r="H648" s="47">
        <v>99</v>
      </c>
      <c r="I648" s="45" t="s">
        <v>232</v>
      </c>
      <c r="J648" s="61">
        <v>19.899999999999999</v>
      </c>
      <c r="K648" s="45" t="s">
        <v>91</v>
      </c>
      <c r="L648" s="73">
        <v>10</v>
      </c>
      <c r="M648" s="69">
        <v>2.8</v>
      </c>
      <c r="N648" s="47">
        <v>108</v>
      </c>
      <c r="O648" s="45" t="s">
        <v>64</v>
      </c>
      <c r="P648" s="47">
        <v>10168</v>
      </c>
      <c r="Q648" s="45" t="s">
        <v>1012</v>
      </c>
      <c r="R648" s="47">
        <v>10093</v>
      </c>
      <c r="S648" s="48">
        <v>24</v>
      </c>
      <c r="T648" s="48">
        <v>70</v>
      </c>
      <c r="U648" s="48">
        <v>85</v>
      </c>
      <c r="V648" s="45" t="s">
        <v>430</v>
      </c>
      <c r="W648" s="48">
        <v>58</v>
      </c>
      <c r="X648" s="45" t="s">
        <v>51</v>
      </c>
      <c r="Y648" s="78">
        <f t="shared" si="50"/>
        <v>0.27999999999999997</v>
      </c>
      <c r="Z648" s="78">
        <f t="shared" si="51"/>
        <v>0</v>
      </c>
      <c r="AA648" s="78">
        <f t="shared" si="52"/>
        <v>1.9899999999999998</v>
      </c>
      <c r="AB648" s="77">
        <f t="shared" si="53"/>
        <v>100</v>
      </c>
    </row>
    <row r="649" spans="1:28" x14ac:dyDescent="0.3">
      <c r="A649" s="49">
        <v>42287</v>
      </c>
      <c r="B649" s="45" t="s">
        <v>1255</v>
      </c>
      <c r="C649" s="45" t="s">
        <v>1256</v>
      </c>
      <c r="D649" s="45" t="s">
        <v>47</v>
      </c>
      <c r="E649" s="48">
        <v>10</v>
      </c>
      <c r="F649" s="47">
        <v>164</v>
      </c>
      <c r="G649" s="65">
        <v>0.2</v>
      </c>
      <c r="H649" s="47">
        <v>117</v>
      </c>
      <c r="I649" s="45" t="s">
        <v>301</v>
      </c>
      <c r="J649" s="61">
        <v>21</v>
      </c>
      <c r="K649" s="45" t="s">
        <v>121</v>
      </c>
      <c r="L649" s="73">
        <v>11</v>
      </c>
      <c r="M649" s="69">
        <v>1.9</v>
      </c>
      <c r="N649" s="47">
        <v>61</v>
      </c>
      <c r="O649" s="45" t="s">
        <v>95</v>
      </c>
      <c r="P649" s="47">
        <v>10093</v>
      </c>
      <c r="Q649" s="45" t="s">
        <v>1012</v>
      </c>
      <c r="R649" s="47">
        <v>10033</v>
      </c>
      <c r="S649" s="48">
        <v>15</v>
      </c>
      <c r="T649" s="48">
        <v>74</v>
      </c>
      <c r="U649" s="48">
        <v>87</v>
      </c>
      <c r="V649" s="45" t="s">
        <v>120</v>
      </c>
      <c r="W649" s="48">
        <v>62</v>
      </c>
      <c r="X649" s="45" t="s">
        <v>167</v>
      </c>
      <c r="Y649" s="78">
        <f t="shared" si="50"/>
        <v>0.19</v>
      </c>
      <c r="Z649" s="78">
        <f t="shared" si="51"/>
        <v>0.02</v>
      </c>
      <c r="AA649" s="78">
        <f t="shared" si="52"/>
        <v>2.1</v>
      </c>
      <c r="AB649" s="77">
        <f t="shared" si="53"/>
        <v>110</v>
      </c>
    </row>
    <row r="650" spans="1:28" x14ac:dyDescent="0.3">
      <c r="A650" s="49">
        <v>42288</v>
      </c>
      <c r="B650" s="45" t="s">
        <v>1255</v>
      </c>
      <c r="C650" s="45" t="s">
        <v>1256</v>
      </c>
      <c r="D650" s="45" t="s">
        <v>47</v>
      </c>
      <c r="E650" s="48">
        <v>10</v>
      </c>
      <c r="F650" s="47">
        <v>187</v>
      </c>
      <c r="G650" s="65">
        <v>5</v>
      </c>
      <c r="H650" s="47">
        <v>160</v>
      </c>
      <c r="I650" s="45" t="s">
        <v>280</v>
      </c>
      <c r="J650" s="61">
        <v>21.4</v>
      </c>
      <c r="K650" s="45" t="s">
        <v>352</v>
      </c>
      <c r="L650" s="73">
        <v>34</v>
      </c>
      <c r="M650" s="69">
        <v>1.1000000000000001</v>
      </c>
      <c r="N650" s="47">
        <v>39</v>
      </c>
      <c r="O650" s="45" t="s">
        <v>307</v>
      </c>
      <c r="P650" s="47">
        <v>10069</v>
      </c>
      <c r="Q650" s="48">
        <v>24</v>
      </c>
      <c r="R650" s="47">
        <v>10036</v>
      </c>
      <c r="S650" s="45" t="s">
        <v>218</v>
      </c>
      <c r="T650" s="48">
        <v>80</v>
      </c>
      <c r="U650" s="48">
        <v>86</v>
      </c>
      <c r="V650" s="45" t="s">
        <v>51</v>
      </c>
      <c r="W650" s="48">
        <v>71</v>
      </c>
      <c r="X650" s="45" t="s">
        <v>352</v>
      </c>
      <c r="Y650" s="78">
        <f t="shared" si="50"/>
        <v>0.11000000000000001</v>
      </c>
      <c r="Z650" s="78">
        <f t="shared" si="51"/>
        <v>0.5</v>
      </c>
      <c r="AA650" s="78">
        <f t="shared" si="52"/>
        <v>2.1399999999999997</v>
      </c>
      <c r="AB650" s="77">
        <f t="shared" si="53"/>
        <v>340</v>
      </c>
    </row>
    <row r="651" spans="1:28" x14ac:dyDescent="0.3">
      <c r="A651" s="49">
        <v>42289</v>
      </c>
      <c r="B651" s="45" t="s">
        <v>1255</v>
      </c>
      <c r="C651" s="45" t="s">
        <v>1256</v>
      </c>
      <c r="D651" s="45" t="s">
        <v>47</v>
      </c>
      <c r="E651" s="48">
        <v>10</v>
      </c>
      <c r="F651" s="47">
        <v>156</v>
      </c>
      <c r="G651" s="65">
        <v>22.8</v>
      </c>
      <c r="H651" s="47">
        <v>135</v>
      </c>
      <c r="I651" s="45" t="s">
        <v>177</v>
      </c>
      <c r="J651" s="61">
        <v>17.600000000000001</v>
      </c>
      <c r="K651" s="45" t="s">
        <v>650</v>
      </c>
      <c r="L651" s="72" t="s">
        <v>401</v>
      </c>
      <c r="M651" s="69">
        <v>1.9</v>
      </c>
      <c r="N651" s="47">
        <v>144</v>
      </c>
      <c r="O651" s="45" t="s">
        <v>60</v>
      </c>
      <c r="P651" s="47">
        <v>10176</v>
      </c>
      <c r="Q651" s="48">
        <v>23</v>
      </c>
      <c r="R651" s="47">
        <v>10069</v>
      </c>
      <c r="S651" s="45" t="s">
        <v>1012</v>
      </c>
      <c r="T651" s="48">
        <v>87</v>
      </c>
      <c r="U651" s="48">
        <v>90</v>
      </c>
      <c r="V651" s="45" t="s">
        <v>104</v>
      </c>
      <c r="W651" s="48">
        <v>83</v>
      </c>
      <c r="X651" s="45" t="s">
        <v>50</v>
      </c>
      <c r="Y651" s="78">
        <f t="shared" si="50"/>
        <v>0.19</v>
      </c>
      <c r="Z651" s="78">
        <f t="shared" si="51"/>
        <v>2.2800000000000002</v>
      </c>
      <c r="AA651" s="78">
        <f t="shared" si="52"/>
        <v>1.7600000000000002</v>
      </c>
      <c r="AB651" s="77">
        <f t="shared" si="53"/>
        <v>60</v>
      </c>
    </row>
    <row r="652" spans="1:28" x14ac:dyDescent="0.3">
      <c r="A652" s="49">
        <v>42290</v>
      </c>
      <c r="B652" s="45" t="s">
        <v>1255</v>
      </c>
      <c r="C652" s="45" t="s">
        <v>1256</v>
      </c>
      <c r="D652" s="45" t="s">
        <v>47</v>
      </c>
      <c r="E652" s="48">
        <v>10</v>
      </c>
      <c r="F652" s="47">
        <v>155</v>
      </c>
      <c r="G652" s="65">
        <v>0</v>
      </c>
      <c r="H652" s="47">
        <v>134</v>
      </c>
      <c r="I652" s="45" t="s">
        <v>578</v>
      </c>
      <c r="J652" s="61">
        <v>17.600000000000001</v>
      </c>
      <c r="K652" s="45" t="s">
        <v>117</v>
      </c>
      <c r="L652" s="73">
        <v>0</v>
      </c>
      <c r="M652" s="69">
        <v>3.3</v>
      </c>
      <c r="N652" s="47">
        <v>97</v>
      </c>
      <c r="O652" s="45" t="s">
        <v>170</v>
      </c>
      <c r="P652" s="47">
        <v>10191</v>
      </c>
      <c r="Q652" s="48">
        <v>22</v>
      </c>
      <c r="R652" s="47">
        <v>10167</v>
      </c>
      <c r="S652" s="45" t="s">
        <v>401</v>
      </c>
      <c r="T652" s="48">
        <v>75</v>
      </c>
      <c r="U652" s="48">
        <v>87</v>
      </c>
      <c r="V652" s="45" t="s">
        <v>210</v>
      </c>
      <c r="W652" s="48">
        <v>67</v>
      </c>
      <c r="X652" s="45" t="s">
        <v>106</v>
      </c>
      <c r="Y652" s="78">
        <f t="shared" si="50"/>
        <v>0.32999999999999996</v>
      </c>
      <c r="Z652" s="78">
        <f t="shared" si="51"/>
        <v>0</v>
      </c>
      <c r="AA652" s="78">
        <f t="shared" si="52"/>
        <v>1.7600000000000002</v>
      </c>
      <c r="AB652" s="77">
        <f t="shared" si="53"/>
        <v>0</v>
      </c>
    </row>
    <row r="653" spans="1:28" x14ac:dyDescent="0.3">
      <c r="A653" s="49">
        <v>42291</v>
      </c>
      <c r="B653" s="45" t="s">
        <v>1255</v>
      </c>
      <c r="C653" s="45" t="s">
        <v>1256</v>
      </c>
      <c r="D653" s="45" t="s">
        <v>47</v>
      </c>
      <c r="E653" s="48">
        <v>10</v>
      </c>
      <c r="F653" s="47">
        <v>144</v>
      </c>
      <c r="G653" s="65">
        <v>0</v>
      </c>
      <c r="H653" s="47">
        <v>119</v>
      </c>
      <c r="I653" s="45" t="s">
        <v>155</v>
      </c>
      <c r="J653" s="61">
        <v>16.8</v>
      </c>
      <c r="K653" s="45" t="s">
        <v>188</v>
      </c>
      <c r="L653" s="73">
        <v>10</v>
      </c>
      <c r="M653" s="69">
        <v>5</v>
      </c>
      <c r="N653" s="47">
        <v>128</v>
      </c>
      <c r="O653" s="45" t="s">
        <v>89</v>
      </c>
      <c r="P653" s="47">
        <v>10189</v>
      </c>
      <c r="Q653" s="45" t="s">
        <v>1012</v>
      </c>
      <c r="R653" s="47">
        <v>10176</v>
      </c>
      <c r="S653" s="48">
        <v>24</v>
      </c>
      <c r="T653" s="48">
        <v>64</v>
      </c>
      <c r="U653" s="48">
        <v>72</v>
      </c>
      <c r="V653" s="45" t="s">
        <v>80</v>
      </c>
      <c r="W653" s="48">
        <v>56</v>
      </c>
      <c r="X653" s="45" t="s">
        <v>51</v>
      </c>
      <c r="Y653" s="78">
        <f t="shared" si="50"/>
        <v>0.5</v>
      </c>
      <c r="Z653" s="78">
        <f t="shared" si="51"/>
        <v>0</v>
      </c>
      <c r="AA653" s="78">
        <f t="shared" si="52"/>
        <v>1.6800000000000002</v>
      </c>
      <c r="AB653" s="77">
        <f t="shared" si="53"/>
        <v>100</v>
      </c>
    </row>
    <row r="654" spans="1:28" x14ac:dyDescent="0.3">
      <c r="A654" s="49">
        <v>42292</v>
      </c>
      <c r="B654" s="45" t="s">
        <v>1255</v>
      </c>
      <c r="C654" s="45" t="s">
        <v>1256</v>
      </c>
      <c r="D654" s="45" t="s">
        <v>47</v>
      </c>
      <c r="E654" s="48">
        <v>10</v>
      </c>
      <c r="F654" s="47">
        <v>132</v>
      </c>
      <c r="G654" s="65">
        <v>0</v>
      </c>
      <c r="H654" s="47">
        <v>92</v>
      </c>
      <c r="I654" s="45" t="s">
        <v>100</v>
      </c>
      <c r="J654" s="61">
        <v>17.3</v>
      </c>
      <c r="K654" s="45" t="s">
        <v>158</v>
      </c>
      <c r="L654" s="73">
        <v>11</v>
      </c>
      <c r="M654" s="69">
        <v>3.3</v>
      </c>
      <c r="N654" s="47">
        <v>111</v>
      </c>
      <c r="O654" s="45" t="s">
        <v>128</v>
      </c>
      <c r="P654" s="47">
        <v>10176</v>
      </c>
      <c r="Q654" s="45" t="s">
        <v>1012</v>
      </c>
      <c r="R654" s="47">
        <v>10156</v>
      </c>
      <c r="S654" s="48">
        <v>17</v>
      </c>
      <c r="T654" s="48">
        <v>61</v>
      </c>
      <c r="U654" s="48">
        <v>76</v>
      </c>
      <c r="V654" s="45" t="s">
        <v>100</v>
      </c>
      <c r="W654" s="48">
        <v>40</v>
      </c>
      <c r="X654" s="45" t="s">
        <v>143</v>
      </c>
      <c r="Y654" s="78">
        <f t="shared" si="50"/>
        <v>0.32999999999999996</v>
      </c>
      <c r="Z654" s="78">
        <f t="shared" si="51"/>
        <v>0</v>
      </c>
      <c r="AA654" s="78">
        <f t="shared" si="52"/>
        <v>1.73</v>
      </c>
      <c r="AB654" s="77">
        <f t="shared" si="53"/>
        <v>110</v>
      </c>
    </row>
    <row r="655" spans="1:28" x14ac:dyDescent="0.3">
      <c r="A655" s="49">
        <v>42293</v>
      </c>
      <c r="B655" s="45" t="s">
        <v>1255</v>
      </c>
      <c r="C655" s="45" t="s">
        <v>1256</v>
      </c>
      <c r="D655" s="45" t="s">
        <v>47</v>
      </c>
      <c r="E655" s="48">
        <v>10</v>
      </c>
      <c r="F655" s="47">
        <v>122</v>
      </c>
      <c r="G655" s="65">
        <v>0</v>
      </c>
      <c r="H655" s="47">
        <v>76</v>
      </c>
      <c r="I655" s="45" t="s">
        <v>537</v>
      </c>
      <c r="J655" s="61">
        <v>16.8</v>
      </c>
      <c r="K655" s="45" t="s">
        <v>206</v>
      </c>
      <c r="L655" s="73">
        <v>10</v>
      </c>
      <c r="M655" s="69">
        <v>2.5</v>
      </c>
      <c r="N655" s="47">
        <v>111</v>
      </c>
      <c r="O655" s="45" t="s">
        <v>260</v>
      </c>
      <c r="P655" s="47">
        <v>10164</v>
      </c>
      <c r="Q655" s="48">
        <v>10</v>
      </c>
      <c r="R655" s="47">
        <v>10130</v>
      </c>
      <c r="S655" s="48">
        <v>24</v>
      </c>
      <c r="T655" s="48">
        <v>71</v>
      </c>
      <c r="U655" s="48">
        <v>85</v>
      </c>
      <c r="V655" s="45" t="s">
        <v>107</v>
      </c>
      <c r="W655" s="48">
        <v>56</v>
      </c>
      <c r="X655" s="45" t="s">
        <v>215</v>
      </c>
      <c r="Y655" s="78">
        <f t="shared" si="50"/>
        <v>0.25</v>
      </c>
      <c r="Z655" s="78">
        <f t="shared" si="51"/>
        <v>0</v>
      </c>
      <c r="AA655" s="78">
        <f t="shared" si="52"/>
        <v>1.6800000000000002</v>
      </c>
      <c r="AB655" s="77">
        <f t="shared" si="53"/>
        <v>100</v>
      </c>
    </row>
    <row r="656" spans="1:28" x14ac:dyDescent="0.3">
      <c r="A656" s="49">
        <v>42294</v>
      </c>
      <c r="B656" s="45" t="s">
        <v>1255</v>
      </c>
      <c r="C656" s="45" t="s">
        <v>1256</v>
      </c>
      <c r="D656" s="45" t="s">
        <v>47</v>
      </c>
      <c r="E656" s="48">
        <v>10</v>
      </c>
      <c r="F656" s="47">
        <v>136</v>
      </c>
      <c r="G656" s="65">
        <v>0</v>
      </c>
      <c r="H656" s="47">
        <v>99</v>
      </c>
      <c r="I656" s="45" t="s">
        <v>750</v>
      </c>
      <c r="J656" s="61">
        <v>17.3</v>
      </c>
      <c r="K656" s="45" t="s">
        <v>113</v>
      </c>
      <c r="L656" s="73">
        <v>11</v>
      </c>
      <c r="M656" s="69">
        <v>1.7</v>
      </c>
      <c r="N656" s="47">
        <v>64</v>
      </c>
      <c r="O656" s="45" t="s">
        <v>135</v>
      </c>
      <c r="P656" s="47">
        <v>10130</v>
      </c>
      <c r="Q656" s="45" t="s">
        <v>1012</v>
      </c>
      <c r="R656" s="47">
        <v>10059</v>
      </c>
      <c r="S656" s="48">
        <v>21</v>
      </c>
      <c r="T656" s="48">
        <v>79</v>
      </c>
      <c r="U656" s="48">
        <v>86</v>
      </c>
      <c r="V656" s="45" t="s">
        <v>193</v>
      </c>
      <c r="W656" s="48">
        <v>67</v>
      </c>
      <c r="X656" s="45" t="s">
        <v>158</v>
      </c>
      <c r="Y656" s="78">
        <f t="shared" si="50"/>
        <v>0.16999999999999998</v>
      </c>
      <c r="Z656" s="78">
        <f t="shared" si="51"/>
        <v>0</v>
      </c>
      <c r="AA656" s="78">
        <f t="shared" si="52"/>
        <v>1.73</v>
      </c>
      <c r="AB656" s="77">
        <f t="shared" si="53"/>
        <v>110</v>
      </c>
    </row>
    <row r="657" spans="1:28" x14ac:dyDescent="0.3">
      <c r="A657" s="49">
        <v>42295</v>
      </c>
      <c r="B657" s="45" t="s">
        <v>1255</v>
      </c>
      <c r="C657" s="45" t="s">
        <v>1256</v>
      </c>
      <c r="D657" s="45" t="s">
        <v>47</v>
      </c>
      <c r="E657" s="48">
        <v>10</v>
      </c>
      <c r="F657" s="47">
        <v>172</v>
      </c>
      <c r="G657" s="65">
        <v>3.6</v>
      </c>
      <c r="H657" s="47">
        <v>148</v>
      </c>
      <c r="I657" s="45" t="s">
        <v>543</v>
      </c>
      <c r="J657" s="61">
        <v>19.5</v>
      </c>
      <c r="K657" s="45" t="s">
        <v>133</v>
      </c>
      <c r="L657" s="73">
        <v>29</v>
      </c>
      <c r="M657" s="69">
        <v>1.9</v>
      </c>
      <c r="N657" s="47">
        <v>81</v>
      </c>
      <c r="O657" s="45" t="s">
        <v>174</v>
      </c>
      <c r="P657" s="47">
        <v>10106</v>
      </c>
      <c r="Q657" s="45" t="s">
        <v>51</v>
      </c>
      <c r="R657" s="47">
        <v>10066</v>
      </c>
      <c r="S657" s="45" t="s">
        <v>1012</v>
      </c>
      <c r="T657" s="48">
        <v>80</v>
      </c>
      <c r="U657" s="48">
        <v>86</v>
      </c>
      <c r="V657" s="45" t="s">
        <v>51</v>
      </c>
      <c r="W657" s="48">
        <v>72</v>
      </c>
      <c r="X657" s="45" t="s">
        <v>117</v>
      </c>
      <c r="Y657" s="78">
        <f t="shared" si="50"/>
        <v>0.19</v>
      </c>
      <c r="Z657" s="78">
        <f t="shared" si="51"/>
        <v>0.36</v>
      </c>
      <c r="AA657" s="78">
        <f t="shared" si="52"/>
        <v>1.95</v>
      </c>
      <c r="AB657" s="77">
        <f t="shared" si="53"/>
        <v>290</v>
      </c>
    </row>
    <row r="658" spans="1:28" x14ac:dyDescent="0.3">
      <c r="A658" s="49">
        <v>42296</v>
      </c>
      <c r="B658" s="45" t="s">
        <v>1255</v>
      </c>
      <c r="C658" s="45" t="s">
        <v>1256</v>
      </c>
      <c r="D658" s="45" t="s">
        <v>47</v>
      </c>
      <c r="E658" s="48">
        <v>10</v>
      </c>
      <c r="F658" s="47">
        <v>159</v>
      </c>
      <c r="G658" s="65">
        <v>56.4</v>
      </c>
      <c r="H658" s="47">
        <v>151</v>
      </c>
      <c r="I658" s="45" t="s">
        <v>100</v>
      </c>
      <c r="J658" s="61">
        <v>16.7</v>
      </c>
      <c r="K658" s="45" t="s">
        <v>51</v>
      </c>
      <c r="L658" s="72" t="s">
        <v>533</v>
      </c>
      <c r="M658" s="69">
        <v>3.9</v>
      </c>
      <c r="N658" s="47">
        <v>86</v>
      </c>
      <c r="O658" s="45" t="s">
        <v>312</v>
      </c>
      <c r="P658" s="47">
        <v>10180</v>
      </c>
      <c r="Q658" s="48">
        <v>24</v>
      </c>
      <c r="R658" s="47">
        <v>10089</v>
      </c>
      <c r="S658" s="45" t="s">
        <v>116</v>
      </c>
      <c r="T658" s="48">
        <v>92</v>
      </c>
      <c r="U658" s="48">
        <v>92</v>
      </c>
      <c r="V658" s="45" t="s">
        <v>51</v>
      </c>
      <c r="W658" s="48">
        <v>86</v>
      </c>
      <c r="X658" s="45" t="s">
        <v>51</v>
      </c>
      <c r="Y658" s="78">
        <f t="shared" si="50"/>
        <v>0.39</v>
      </c>
      <c r="Z658" s="78">
        <f t="shared" si="51"/>
        <v>5.64</v>
      </c>
      <c r="AA658" s="78">
        <f t="shared" si="52"/>
        <v>1.67</v>
      </c>
      <c r="AB658" s="77">
        <f t="shared" si="53"/>
        <v>70</v>
      </c>
    </row>
    <row r="659" spans="1:28" x14ac:dyDescent="0.3">
      <c r="A659" s="49">
        <v>42297</v>
      </c>
      <c r="B659" s="45" t="s">
        <v>1255</v>
      </c>
      <c r="C659" s="45" t="s">
        <v>1256</v>
      </c>
      <c r="D659" s="45" t="s">
        <v>47</v>
      </c>
      <c r="E659" s="48">
        <v>10</v>
      </c>
      <c r="F659" s="47">
        <v>148</v>
      </c>
      <c r="G659" s="65">
        <v>0.2</v>
      </c>
      <c r="H659" s="47">
        <v>129</v>
      </c>
      <c r="I659" s="45" t="s">
        <v>100</v>
      </c>
      <c r="J659" s="61">
        <v>16.7</v>
      </c>
      <c r="K659" s="45" t="s">
        <v>60</v>
      </c>
      <c r="L659" s="72" t="s">
        <v>289</v>
      </c>
      <c r="M659" s="69">
        <v>2.2000000000000002</v>
      </c>
      <c r="N659" s="47">
        <v>78</v>
      </c>
      <c r="O659" s="45" t="s">
        <v>85</v>
      </c>
      <c r="P659" s="47">
        <v>10259</v>
      </c>
      <c r="Q659" s="48">
        <v>18</v>
      </c>
      <c r="R659" s="47">
        <v>10180</v>
      </c>
      <c r="S659" s="45" t="s">
        <v>1012</v>
      </c>
      <c r="T659" s="48">
        <v>80</v>
      </c>
      <c r="U659" s="48">
        <v>92</v>
      </c>
      <c r="V659" s="45" t="s">
        <v>51</v>
      </c>
      <c r="W659" s="48">
        <v>73</v>
      </c>
      <c r="X659" s="45" t="s">
        <v>763</v>
      </c>
      <c r="Y659" s="78">
        <f t="shared" si="50"/>
        <v>0.22000000000000003</v>
      </c>
      <c r="Z659" s="78">
        <f t="shared" si="51"/>
        <v>0.02</v>
      </c>
      <c r="AA659" s="78">
        <f t="shared" si="52"/>
        <v>1.67</v>
      </c>
      <c r="AB659" s="77">
        <f t="shared" si="53"/>
        <v>90</v>
      </c>
    </row>
    <row r="660" spans="1:28" x14ac:dyDescent="0.3">
      <c r="A660" s="49">
        <v>42298</v>
      </c>
      <c r="B660" s="45" t="s">
        <v>1255</v>
      </c>
      <c r="C660" s="45" t="s">
        <v>1256</v>
      </c>
      <c r="D660" s="45" t="s">
        <v>47</v>
      </c>
      <c r="E660" s="48">
        <v>10</v>
      </c>
      <c r="F660" s="47">
        <v>146</v>
      </c>
      <c r="G660" s="65">
        <v>0</v>
      </c>
      <c r="H660" s="47">
        <v>125</v>
      </c>
      <c r="I660" s="45" t="s">
        <v>51</v>
      </c>
      <c r="J660" s="61">
        <v>16.8</v>
      </c>
      <c r="K660" s="45" t="s">
        <v>215</v>
      </c>
      <c r="L660" s="73">
        <v>24</v>
      </c>
      <c r="M660" s="69">
        <v>1.4</v>
      </c>
      <c r="N660" s="47">
        <v>42</v>
      </c>
      <c r="O660" s="45" t="s">
        <v>124</v>
      </c>
      <c r="P660" s="47">
        <v>10243</v>
      </c>
      <c r="Q660" s="45" t="s">
        <v>289</v>
      </c>
      <c r="R660" s="47">
        <v>10227</v>
      </c>
      <c r="S660" s="45" t="s">
        <v>51</v>
      </c>
      <c r="T660" s="48">
        <v>75</v>
      </c>
      <c r="U660" s="48">
        <v>84</v>
      </c>
      <c r="V660" s="45" t="s">
        <v>51</v>
      </c>
      <c r="W660" s="48">
        <v>66</v>
      </c>
      <c r="X660" s="45" t="s">
        <v>215</v>
      </c>
      <c r="Y660" s="78">
        <f t="shared" si="50"/>
        <v>0.13999999999999999</v>
      </c>
      <c r="Z660" s="78">
        <f t="shared" si="51"/>
        <v>0</v>
      </c>
      <c r="AA660" s="78">
        <f t="shared" si="52"/>
        <v>1.6800000000000002</v>
      </c>
      <c r="AB660" s="77">
        <f t="shared" si="53"/>
        <v>240</v>
      </c>
    </row>
    <row r="661" spans="1:28" x14ac:dyDescent="0.3">
      <c r="A661" s="49">
        <v>42299</v>
      </c>
      <c r="B661" s="45" t="s">
        <v>1255</v>
      </c>
      <c r="C661" s="45" t="s">
        <v>1256</v>
      </c>
      <c r="D661" s="45" t="s">
        <v>47</v>
      </c>
      <c r="E661" s="48">
        <v>10</v>
      </c>
      <c r="F661" s="47">
        <v>148</v>
      </c>
      <c r="G661" s="65">
        <v>0</v>
      </c>
      <c r="H661" s="47">
        <v>114</v>
      </c>
      <c r="I661" s="45" t="s">
        <v>177</v>
      </c>
      <c r="J661" s="61">
        <v>18.100000000000001</v>
      </c>
      <c r="K661" s="45" t="s">
        <v>129</v>
      </c>
      <c r="L661" s="73">
        <v>17</v>
      </c>
      <c r="M661" s="69">
        <v>1.7</v>
      </c>
      <c r="N661" s="47">
        <v>44</v>
      </c>
      <c r="O661" s="45" t="s">
        <v>404</v>
      </c>
      <c r="P661" s="47">
        <v>10248</v>
      </c>
      <c r="Q661" s="48">
        <v>10</v>
      </c>
      <c r="R661" s="47">
        <v>10223</v>
      </c>
      <c r="S661" s="48">
        <v>24</v>
      </c>
      <c r="T661" s="48">
        <v>75</v>
      </c>
      <c r="U661" s="48">
        <v>84</v>
      </c>
      <c r="V661" s="45" t="s">
        <v>430</v>
      </c>
      <c r="W661" s="48">
        <v>66</v>
      </c>
      <c r="X661" s="45" t="s">
        <v>94</v>
      </c>
      <c r="Y661" s="78">
        <f t="shared" si="50"/>
        <v>0.16999999999999998</v>
      </c>
      <c r="Z661" s="78">
        <f t="shared" si="51"/>
        <v>0</v>
      </c>
      <c r="AA661" s="78">
        <f t="shared" si="52"/>
        <v>1.81</v>
      </c>
      <c r="AB661" s="77">
        <f t="shared" si="53"/>
        <v>170</v>
      </c>
    </row>
    <row r="662" spans="1:28" x14ac:dyDescent="0.3">
      <c r="A662" s="49">
        <v>42300</v>
      </c>
      <c r="B662" s="45" t="s">
        <v>1255</v>
      </c>
      <c r="C662" s="45" t="s">
        <v>1256</v>
      </c>
      <c r="D662" s="45" t="s">
        <v>47</v>
      </c>
      <c r="E662" s="48">
        <v>10</v>
      </c>
      <c r="F662" s="47">
        <v>134</v>
      </c>
      <c r="G662" s="65">
        <v>0</v>
      </c>
      <c r="H662" s="47">
        <v>96</v>
      </c>
      <c r="I662" s="45" t="s">
        <v>74</v>
      </c>
      <c r="J662" s="61">
        <v>17.100000000000001</v>
      </c>
      <c r="K662" s="45" t="s">
        <v>91</v>
      </c>
      <c r="L662" s="73">
        <v>22</v>
      </c>
      <c r="M662" s="69">
        <v>1.1000000000000001</v>
      </c>
      <c r="N662" s="47">
        <v>44</v>
      </c>
      <c r="O662" s="45" t="s">
        <v>66</v>
      </c>
      <c r="P662" s="47">
        <v>10223</v>
      </c>
      <c r="Q662" s="45" t="s">
        <v>1012</v>
      </c>
      <c r="R662" s="47">
        <v>10135</v>
      </c>
      <c r="S662" s="45" t="s">
        <v>51</v>
      </c>
      <c r="T662" s="48">
        <v>78</v>
      </c>
      <c r="U662" s="48">
        <v>88</v>
      </c>
      <c r="V662" s="45" t="s">
        <v>51</v>
      </c>
      <c r="W662" s="48">
        <v>68</v>
      </c>
      <c r="X662" s="45" t="s">
        <v>169</v>
      </c>
      <c r="Y662" s="78">
        <f t="shared" si="50"/>
        <v>0.11000000000000001</v>
      </c>
      <c r="Z662" s="78">
        <f t="shared" si="51"/>
        <v>0</v>
      </c>
      <c r="AA662" s="78">
        <f t="shared" si="52"/>
        <v>1.7100000000000002</v>
      </c>
      <c r="AB662" s="77">
        <f t="shared" si="53"/>
        <v>220</v>
      </c>
    </row>
    <row r="663" spans="1:28" x14ac:dyDescent="0.3">
      <c r="A663" s="49">
        <v>42301</v>
      </c>
      <c r="B663" s="45" t="s">
        <v>1255</v>
      </c>
      <c r="C663" s="45" t="s">
        <v>1256</v>
      </c>
      <c r="D663" s="45" t="s">
        <v>47</v>
      </c>
      <c r="E663" s="48">
        <v>10</v>
      </c>
      <c r="F663" s="47">
        <v>166</v>
      </c>
      <c r="G663" s="65">
        <v>0.2</v>
      </c>
      <c r="H663" s="47">
        <v>141</v>
      </c>
      <c r="I663" s="45" t="s">
        <v>521</v>
      </c>
      <c r="J663" s="61">
        <v>19</v>
      </c>
      <c r="K663" s="45" t="s">
        <v>169</v>
      </c>
      <c r="L663" s="73">
        <v>29</v>
      </c>
      <c r="M663" s="69">
        <v>1.1000000000000001</v>
      </c>
      <c r="N663" s="47">
        <v>78</v>
      </c>
      <c r="O663" s="45" t="s">
        <v>146</v>
      </c>
      <c r="P663" s="47">
        <v>10234</v>
      </c>
      <c r="Q663" s="48">
        <v>22</v>
      </c>
      <c r="R663" s="47">
        <v>10132</v>
      </c>
      <c r="S663" s="45" t="s">
        <v>84</v>
      </c>
      <c r="T663" s="48">
        <v>77</v>
      </c>
      <c r="U663" s="48">
        <v>87</v>
      </c>
      <c r="V663" s="45" t="s">
        <v>177</v>
      </c>
      <c r="W663" s="48">
        <v>67</v>
      </c>
      <c r="X663" s="45" t="s">
        <v>352</v>
      </c>
      <c r="Y663" s="78">
        <f t="shared" si="50"/>
        <v>0.11000000000000001</v>
      </c>
      <c r="Z663" s="78">
        <f t="shared" si="51"/>
        <v>0.02</v>
      </c>
      <c r="AA663" s="78">
        <f t="shared" si="52"/>
        <v>1.9</v>
      </c>
      <c r="AB663" s="77">
        <f t="shared" si="53"/>
        <v>290</v>
      </c>
    </row>
    <row r="664" spans="1:28" x14ac:dyDescent="0.3">
      <c r="A664" s="49">
        <v>42302</v>
      </c>
      <c r="B664" s="45" t="s">
        <v>1255</v>
      </c>
      <c r="C664" s="45" t="s">
        <v>1256</v>
      </c>
      <c r="D664" s="45" t="s">
        <v>47</v>
      </c>
      <c r="E664" s="48">
        <v>10</v>
      </c>
      <c r="F664" s="47">
        <v>154</v>
      </c>
      <c r="G664" s="65">
        <v>0</v>
      </c>
      <c r="H664" s="47">
        <v>144</v>
      </c>
      <c r="I664" s="45" t="s">
        <v>155</v>
      </c>
      <c r="J664" s="61">
        <v>16.5</v>
      </c>
      <c r="K664" s="45" t="s">
        <v>264</v>
      </c>
      <c r="L664" s="73">
        <v>12</v>
      </c>
      <c r="M664" s="69">
        <v>1.9</v>
      </c>
      <c r="N664" s="47">
        <v>97</v>
      </c>
      <c r="O664" s="45" t="s">
        <v>139</v>
      </c>
      <c r="P664" s="47">
        <v>10231</v>
      </c>
      <c r="Q664" s="45" t="s">
        <v>51</v>
      </c>
      <c r="R664" s="47">
        <v>10104</v>
      </c>
      <c r="S664" s="48">
        <v>24</v>
      </c>
      <c r="T664" s="48">
        <v>88</v>
      </c>
      <c r="U664" s="48">
        <v>90</v>
      </c>
      <c r="V664" s="45" t="s">
        <v>51</v>
      </c>
      <c r="W664" s="48">
        <v>85</v>
      </c>
      <c r="X664" s="45" t="s">
        <v>178</v>
      </c>
      <c r="Y664" s="78">
        <f t="shared" si="50"/>
        <v>0.19</v>
      </c>
      <c r="Z664" s="78">
        <f t="shared" si="51"/>
        <v>0</v>
      </c>
      <c r="AA664" s="78">
        <f t="shared" si="52"/>
        <v>1.65</v>
      </c>
      <c r="AB664" s="77">
        <f t="shared" si="53"/>
        <v>120</v>
      </c>
    </row>
    <row r="665" spans="1:28" x14ac:dyDescent="0.3">
      <c r="A665" s="49">
        <v>42303</v>
      </c>
      <c r="B665" s="45" t="s">
        <v>1255</v>
      </c>
      <c r="C665" s="45" t="s">
        <v>1256</v>
      </c>
      <c r="D665" s="45" t="s">
        <v>47</v>
      </c>
      <c r="E665" s="48">
        <v>10</v>
      </c>
      <c r="F665" s="47">
        <v>160</v>
      </c>
      <c r="G665" s="65">
        <v>11.4</v>
      </c>
      <c r="H665" s="47">
        <v>136</v>
      </c>
      <c r="I665" s="45" t="s">
        <v>166</v>
      </c>
      <c r="J665" s="61">
        <v>18.5</v>
      </c>
      <c r="K665" s="45" t="s">
        <v>128</v>
      </c>
      <c r="L665" s="73">
        <v>32</v>
      </c>
      <c r="M665" s="69">
        <v>0.8</v>
      </c>
      <c r="N665" s="47">
        <v>92</v>
      </c>
      <c r="O665" s="45" t="s">
        <v>201</v>
      </c>
      <c r="P665" s="47">
        <v>10104</v>
      </c>
      <c r="Q665" s="45" t="s">
        <v>1012</v>
      </c>
      <c r="R665" s="47">
        <v>10038</v>
      </c>
      <c r="S665" s="48">
        <v>15</v>
      </c>
      <c r="T665" s="48">
        <v>82</v>
      </c>
      <c r="U665" s="48">
        <v>90</v>
      </c>
      <c r="V665" s="45" t="s">
        <v>286</v>
      </c>
      <c r="W665" s="48">
        <v>78</v>
      </c>
      <c r="X665" s="45" t="s">
        <v>51</v>
      </c>
      <c r="Y665" s="78">
        <f t="shared" si="50"/>
        <v>0.08</v>
      </c>
      <c r="Z665" s="78">
        <f t="shared" si="51"/>
        <v>1.1400000000000001</v>
      </c>
      <c r="AA665" s="78">
        <f t="shared" si="52"/>
        <v>1.85</v>
      </c>
      <c r="AB665" s="77">
        <f t="shared" si="53"/>
        <v>320</v>
      </c>
    </row>
    <row r="666" spans="1:28" x14ac:dyDescent="0.3">
      <c r="A666" s="49">
        <v>42304</v>
      </c>
      <c r="B666" s="45" t="s">
        <v>1255</v>
      </c>
      <c r="C666" s="45" t="s">
        <v>1256</v>
      </c>
      <c r="D666" s="45" t="s">
        <v>47</v>
      </c>
      <c r="E666" s="48">
        <v>10</v>
      </c>
      <c r="F666" s="47">
        <v>145</v>
      </c>
      <c r="G666" s="65">
        <v>0.6</v>
      </c>
      <c r="H666" s="47">
        <v>116</v>
      </c>
      <c r="I666" s="45" t="s">
        <v>123</v>
      </c>
      <c r="J666" s="61">
        <v>17.399999999999999</v>
      </c>
      <c r="K666" s="45" t="s">
        <v>215</v>
      </c>
      <c r="L666" s="73">
        <v>30</v>
      </c>
      <c r="M666" s="69">
        <v>2.5</v>
      </c>
      <c r="N666" s="47">
        <v>103</v>
      </c>
      <c r="O666" s="45" t="s">
        <v>184</v>
      </c>
      <c r="P666" s="47">
        <v>10088</v>
      </c>
      <c r="Q666" s="45" t="s">
        <v>289</v>
      </c>
      <c r="R666" s="47">
        <v>10054</v>
      </c>
      <c r="S666" s="45" t="s">
        <v>218</v>
      </c>
      <c r="T666" s="48">
        <v>74</v>
      </c>
      <c r="U666" s="48">
        <v>90</v>
      </c>
      <c r="V666" s="45" t="s">
        <v>404</v>
      </c>
      <c r="W666" s="48">
        <v>61</v>
      </c>
      <c r="X666" s="45" t="s">
        <v>52</v>
      </c>
      <c r="Y666" s="78">
        <f t="shared" si="50"/>
        <v>0.25</v>
      </c>
      <c r="Z666" s="78">
        <f t="shared" si="51"/>
        <v>0.06</v>
      </c>
      <c r="AA666" s="78">
        <f t="shared" si="52"/>
        <v>1.7399999999999998</v>
      </c>
      <c r="AB666" s="77">
        <f t="shared" si="53"/>
        <v>300</v>
      </c>
    </row>
    <row r="667" spans="1:28" x14ac:dyDescent="0.3">
      <c r="A667" s="49">
        <v>42305</v>
      </c>
      <c r="B667" s="45" t="s">
        <v>1255</v>
      </c>
      <c r="C667" s="45" t="s">
        <v>1256</v>
      </c>
      <c r="D667" s="45" t="s">
        <v>47</v>
      </c>
      <c r="E667" s="48">
        <v>10</v>
      </c>
      <c r="F667" s="47">
        <v>150</v>
      </c>
      <c r="G667" s="65">
        <v>0</v>
      </c>
      <c r="H667" s="47">
        <v>113</v>
      </c>
      <c r="I667" s="45" t="s">
        <v>51</v>
      </c>
      <c r="J667" s="61">
        <v>18.8</v>
      </c>
      <c r="K667" s="45" t="s">
        <v>215</v>
      </c>
      <c r="L667" s="73">
        <v>14</v>
      </c>
      <c r="M667" s="69">
        <v>2.5</v>
      </c>
      <c r="N667" s="47">
        <v>61</v>
      </c>
      <c r="O667" s="45" t="s">
        <v>55</v>
      </c>
      <c r="P667" s="47">
        <v>10124</v>
      </c>
      <c r="Q667" s="48">
        <v>20</v>
      </c>
      <c r="R667" s="47">
        <v>10066</v>
      </c>
      <c r="S667" s="45" t="s">
        <v>263</v>
      </c>
      <c r="T667" s="48">
        <v>68</v>
      </c>
      <c r="U667" s="48">
        <v>84</v>
      </c>
      <c r="V667" s="45" t="s">
        <v>51</v>
      </c>
      <c r="W667" s="48">
        <v>53</v>
      </c>
      <c r="X667" s="45" t="s">
        <v>355</v>
      </c>
      <c r="Y667" s="78">
        <f t="shared" si="50"/>
        <v>0.25</v>
      </c>
      <c r="Z667" s="78">
        <f t="shared" si="51"/>
        <v>0</v>
      </c>
      <c r="AA667" s="78">
        <f t="shared" si="52"/>
        <v>1.8800000000000001</v>
      </c>
      <c r="AB667" s="77">
        <f t="shared" si="53"/>
        <v>140</v>
      </c>
    </row>
    <row r="668" spans="1:28" x14ac:dyDescent="0.3">
      <c r="A668" s="49">
        <v>42306</v>
      </c>
      <c r="B668" s="45" t="s">
        <v>1255</v>
      </c>
      <c r="C668" s="45" t="s">
        <v>1256</v>
      </c>
      <c r="D668" s="45" t="s">
        <v>47</v>
      </c>
      <c r="E668" s="48">
        <v>10</v>
      </c>
      <c r="F668" s="47">
        <v>172</v>
      </c>
      <c r="G668" s="65">
        <v>0</v>
      </c>
      <c r="H668" s="47">
        <v>140</v>
      </c>
      <c r="I668" s="45" t="s">
        <v>51</v>
      </c>
      <c r="J668" s="61">
        <v>20.399999999999999</v>
      </c>
      <c r="K668" s="45" t="s">
        <v>182</v>
      </c>
      <c r="L668" s="73">
        <v>11</v>
      </c>
      <c r="M668" s="69">
        <v>2.5</v>
      </c>
      <c r="N668" s="47">
        <v>72</v>
      </c>
      <c r="O668" s="45" t="s">
        <v>264</v>
      </c>
      <c r="P668" s="47">
        <v>10141</v>
      </c>
      <c r="Q668" s="48">
        <v>11</v>
      </c>
      <c r="R668" s="47">
        <v>10101</v>
      </c>
      <c r="S668" s="45" t="s">
        <v>218</v>
      </c>
      <c r="T668" s="48">
        <v>76</v>
      </c>
      <c r="U668" s="48">
        <v>85</v>
      </c>
      <c r="V668" s="45" t="s">
        <v>486</v>
      </c>
      <c r="W668" s="48">
        <v>62</v>
      </c>
      <c r="X668" s="45" t="s">
        <v>277</v>
      </c>
      <c r="Y668" s="78">
        <f t="shared" si="50"/>
        <v>0.25</v>
      </c>
      <c r="Z668" s="78">
        <f t="shared" si="51"/>
        <v>0</v>
      </c>
      <c r="AA668" s="78">
        <f t="shared" si="52"/>
        <v>2.04</v>
      </c>
      <c r="AB668" s="77">
        <f t="shared" si="53"/>
        <v>110</v>
      </c>
    </row>
    <row r="669" spans="1:28" x14ac:dyDescent="0.3">
      <c r="A669" s="49">
        <v>42307</v>
      </c>
      <c r="B669" s="45" t="s">
        <v>1255</v>
      </c>
      <c r="C669" s="45" t="s">
        <v>1256</v>
      </c>
      <c r="D669" s="45" t="s">
        <v>47</v>
      </c>
      <c r="E669" s="48">
        <v>10</v>
      </c>
      <c r="F669" s="47">
        <v>184</v>
      </c>
      <c r="G669" s="65">
        <v>0</v>
      </c>
      <c r="H669" s="47">
        <v>154</v>
      </c>
      <c r="I669" s="45" t="s">
        <v>240</v>
      </c>
      <c r="J669" s="61">
        <v>21.3</v>
      </c>
      <c r="K669" s="45" t="s">
        <v>117</v>
      </c>
      <c r="L669" s="73">
        <v>24</v>
      </c>
      <c r="M669" s="69">
        <v>1.1000000000000001</v>
      </c>
      <c r="N669" s="47">
        <v>61</v>
      </c>
      <c r="O669" s="45" t="s">
        <v>301</v>
      </c>
      <c r="P669" s="47">
        <v>10136</v>
      </c>
      <c r="Q669" s="48">
        <v>10</v>
      </c>
      <c r="R669" s="47">
        <v>10093</v>
      </c>
      <c r="S669" s="48">
        <v>24</v>
      </c>
      <c r="T669" s="48">
        <v>76</v>
      </c>
      <c r="U669" s="48">
        <v>84</v>
      </c>
      <c r="V669" s="45" t="s">
        <v>51</v>
      </c>
      <c r="W669" s="48">
        <v>69</v>
      </c>
      <c r="X669" s="45" t="s">
        <v>117</v>
      </c>
      <c r="Y669" s="78">
        <f t="shared" si="50"/>
        <v>0.11000000000000001</v>
      </c>
      <c r="Z669" s="78">
        <f t="shared" si="51"/>
        <v>0</v>
      </c>
      <c r="AA669" s="78">
        <f t="shared" si="52"/>
        <v>2.13</v>
      </c>
      <c r="AB669" s="77">
        <f t="shared" si="53"/>
        <v>240</v>
      </c>
    </row>
    <row r="670" spans="1:28" x14ac:dyDescent="0.3">
      <c r="A670" s="49">
        <v>42308</v>
      </c>
      <c r="B670" s="45" t="s">
        <v>1255</v>
      </c>
      <c r="C670" s="45" t="s">
        <v>1256</v>
      </c>
      <c r="D670" s="45" t="s">
        <v>47</v>
      </c>
      <c r="E670" s="48">
        <v>10</v>
      </c>
      <c r="F670" s="47">
        <v>170</v>
      </c>
      <c r="G670" s="65">
        <v>0</v>
      </c>
      <c r="H670" s="47">
        <v>138</v>
      </c>
      <c r="I670" s="45" t="s">
        <v>100</v>
      </c>
      <c r="J670" s="61">
        <v>20.3</v>
      </c>
      <c r="K670" s="45" t="s">
        <v>91</v>
      </c>
      <c r="L670" s="73">
        <v>27</v>
      </c>
      <c r="M670" s="69">
        <v>0.6</v>
      </c>
      <c r="N670" s="47">
        <v>53</v>
      </c>
      <c r="O670" s="45" t="s">
        <v>300</v>
      </c>
      <c r="P670" s="47">
        <v>10202</v>
      </c>
      <c r="Q670" s="48">
        <v>24</v>
      </c>
      <c r="R670" s="47">
        <v>10089</v>
      </c>
      <c r="S670" s="45" t="s">
        <v>218</v>
      </c>
      <c r="T670" s="48">
        <v>73</v>
      </c>
      <c r="U670" s="48">
        <v>83</v>
      </c>
      <c r="V670" s="45" t="s">
        <v>80</v>
      </c>
      <c r="W670" s="48">
        <v>67</v>
      </c>
      <c r="X670" s="45" t="s">
        <v>51</v>
      </c>
      <c r="Y670" s="78">
        <f t="shared" si="50"/>
        <v>0.06</v>
      </c>
      <c r="Z670" s="78">
        <f t="shared" si="51"/>
        <v>0</v>
      </c>
      <c r="AA670" s="78">
        <f t="shared" si="52"/>
        <v>2.0300000000000002</v>
      </c>
      <c r="AB670" s="77">
        <f t="shared" si="53"/>
        <v>270</v>
      </c>
    </row>
    <row r="671" spans="1:28" x14ac:dyDescent="0.3">
      <c r="A671" s="49">
        <v>42309</v>
      </c>
      <c r="B671" s="45" t="s">
        <v>1255</v>
      </c>
      <c r="C671" s="45" t="s">
        <v>1256</v>
      </c>
      <c r="D671" s="45" t="s">
        <v>47</v>
      </c>
      <c r="E671" s="48">
        <v>10</v>
      </c>
      <c r="F671" s="47">
        <v>160</v>
      </c>
      <c r="G671" s="65">
        <v>0</v>
      </c>
      <c r="H671" s="47">
        <v>121</v>
      </c>
      <c r="I671" s="45" t="s">
        <v>100</v>
      </c>
      <c r="J671" s="61">
        <v>19.8</v>
      </c>
      <c r="K671" s="45" t="s">
        <v>95</v>
      </c>
      <c r="L671" s="73">
        <v>12</v>
      </c>
      <c r="M671" s="69">
        <v>2.2000000000000002</v>
      </c>
      <c r="N671" s="47">
        <v>64</v>
      </c>
      <c r="O671" s="45" t="s">
        <v>89</v>
      </c>
      <c r="P671" s="47">
        <v>10214</v>
      </c>
      <c r="Q671" s="45" t="s">
        <v>289</v>
      </c>
      <c r="R671" s="47">
        <v>10134</v>
      </c>
      <c r="S671" s="48">
        <v>24</v>
      </c>
      <c r="T671" s="48">
        <v>78</v>
      </c>
      <c r="U671" s="48">
        <v>86</v>
      </c>
      <c r="V671" s="45" t="s">
        <v>51</v>
      </c>
      <c r="W671" s="48">
        <v>66</v>
      </c>
      <c r="X671" s="45" t="s">
        <v>352</v>
      </c>
      <c r="Y671" s="78">
        <f t="shared" si="50"/>
        <v>0.22000000000000003</v>
      </c>
      <c r="Z671" s="78">
        <f t="shared" si="51"/>
        <v>0</v>
      </c>
      <c r="AA671" s="78">
        <f t="shared" si="52"/>
        <v>1.98</v>
      </c>
      <c r="AB671" s="77">
        <f t="shared" si="53"/>
        <v>120</v>
      </c>
    </row>
    <row r="672" spans="1:28" x14ac:dyDescent="0.3">
      <c r="A672" s="49">
        <v>42310</v>
      </c>
      <c r="B672" s="45" t="s">
        <v>1255</v>
      </c>
      <c r="C672" s="45" t="s">
        <v>1256</v>
      </c>
      <c r="D672" s="45" t="s">
        <v>47</v>
      </c>
      <c r="E672" s="48">
        <v>10</v>
      </c>
      <c r="F672" s="47">
        <v>152</v>
      </c>
      <c r="G672" s="65">
        <v>0.2</v>
      </c>
      <c r="H672" s="47">
        <v>116</v>
      </c>
      <c r="I672" s="45" t="s">
        <v>174</v>
      </c>
      <c r="J672" s="61">
        <v>18.899999999999999</v>
      </c>
      <c r="K672" s="45" t="s">
        <v>133</v>
      </c>
      <c r="L672" s="73">
        <v>12</v>
      </c>
      <c r="M672" s="69">
        <v>3.9</v>
      </c>
      <c r="N672" s="47">
        <v>161</v>
      </c>
      <c r="O672" s="45" t="s">
        <v>146</v>
      </c>
      <c r="P672" s="47">
        <v>10134</v>
      </c>
      <c r="Q672" s="45" t="s">
        <v>1012</v>
      </c>
      <c r="R672" s="47">
        <v>10051</v>
      </c>
      <c r="S672" s="48">
        <v>17</v>
      </c>
      <c r="T672" s="48">
        <v>76</v>
      </c>
      <c r="U672" s="48">
        <v>87</v>
      </c>
      <c r="V672" s="45" t="s">
        <v>174</v>
      </c>
      <c r="W672" s="48">
        <v>62</v>
      </c>
      <c r="X672" s="45" t="s">
        <v>169</v>
      </c>
      <c r="Y672" s="78">
        <f t="shared" si="50"/>
        <v>0.39</v>
      </c>
      <c r="Z672" s="78">
        <f t="shared" si="51"/>
        <v>0.02</v>
      </c>
      <c r="AA672" s="78">
        <f t="shared" si="52"/>
        <v>1.89</v>
      </c>
      <c r="AB672" s="77">
        <f t="shared" si="53"/>
        <v>120</v>
      </c>
    </row>
    <row r="673" spans="1:28" x14ac:dyDescent="0.3">
      <c r="A673" s="49">
        <v>42311</v>
      </c>
      <c r="B673" s="45" t="s">
        <v>1255</v>
      </c>
      <c r="C673" s="45" t="s">
        <v>1256</v>
      </c>
      <c r="D673" s="45" t="s">
        <v>47</v>
      </c>
      <c r="E673" s="48">
        <v>10</v>
      </c>
      <c r="F673" s="47">
        <v>142</v>
      </c>
      <c r="G673" s="65">
        <v>2.2000000000000002</v>
      </c>
      <c r="H673" s="47">
        <v>120</v>
      </c>
      <c r="I673" s="45" t="s">
        <v>100</v>
      </c>
      <c r="J673" s="61">
        <v>16.3</v>
      </c>
      <c r="K673" s="45" t="s">
        <v>201</v>
      </c>
      <c r="L673" s="73">
        <v>24</v>
      </c>
      <c r="M673" s="69">
        <v>1.1000000000000001</v>
      </c>
      <c r="N673" s="47">
        <v>44</v>
      </c>
      <c r="O673" s="45" t="s">
        <v>494</v>
      </c>
      <c r="P673" s="47">
        <v>10168</v>
      </c>
      <c r="Q673" s="45" t="s">
        <v>51</v>
      </c>
      <c r="R673" s="47">
        <v>10048</v>
      </c>
      <c r="S673" s="45" t="s">
        <v>218</v>
      </c>
      <c r="T673" s="48">
        <v>79</v>
      </c>
      <c r="U673" s="48">
        <v>85</v>
      </c>
      <c r="V673" s="45" t="s">
        <v>188</v>
      </c>
      <c r="W673" s="48">
        <v>68</v>
      </c>
      <c r="X673" s="45" t="s">
        <v>123</v>
      </c>
      <c r="Y673" s="78">
        <f t="shared" si="50"/>
        <v>0.11000000000000001</v>
      </c>
      <c r="Z673" s="78">
        <f t="shared" si="51"/>
        <v>0.22000000000000003</v>
      </c>
      <c r="AA673" s="78">
        <f t="shared" si="52"/>
        <v>1.6300000000000001</v>
      </c>
      <c r="AB673" s="77">
        <f t="shared" si="53"/>
        <v>240</v>
      </c>
    </row>
    <row r="674" spans="1:28" x14ac:dyDescent="0.3">
      <c r="A674" s="49">
        <v>42312</v>
      </c>
      <c r="B674" s="45" t="s">
        <v>1255</v>
      </c>
      <c r="C674" s="45" t="s">
        <v>1256</v>
      </c>
      <c r="D674" s="45" t="s">
        <v>47</v>
      </c>
      <c r="E674" s="48">
        <v>10</v>
      </c>
      <c r="F674" s="47">
        <v>154</v>
      </c>
      <c r="G674" s="65">
        <v>0</v>
      </c>
      <c r="H674" s="47">
        <v>120</v>
      </c>
      <c r="I674" s="45" t="s">
        <v>286</v>
      </c>
      <c r="J674" s="61">
        <v>18.899999999999999</v>
      </c>
      <c r="K674" s="45" t="s">
        <v>146</v>
      </c>
      <c r="L674" s="73">
        <v>28</v>
      </c>
      <c r="M674" s="69">
        <v>0.8</v>
      </c>
      <c r="N674" s="47">
        <v>89</v>
      </c>
      <c r="O674" s="45" t="s">
        <v>107</v>
      </c>
      <c r="P674" s="47">
        <v>10170</v>
      </c>
      <c r="Q674" s="45" t="s">
        <v>263</v>
      </c>
      <c r="R674" s="47">
        <v>10128</v>
      </c>
      <c r="S674" s="48">
        <v>14</v>
      </c>
      <c r="T674" s="48">
        <v>79</v>
      </c>
      <c r="U674" s="48">
        <v>85</v>
      </c>
      <c r="V674" s="45" t="s">
        <v>578</v>
      </c>
      <c r="W674" s="48">
        <v>69</v>
      </c>
      <c r="X674" s="45" t="s">
        <v>370</v>
      </c>
      <c r="Y674" s="78">
        <f t="shared" si="50"/>
        <v>0.08</v>
      </c>
      <c r="Z674" s="78">
        <f t="shared" si="51"/>
        <v>0</v>
      </c>
      <c r="AA674" s="78">
        <f t="shared" si="52"/>
        <v>1.89</v>
      </c>
      <c r="AB674" s="77">
        <f t="shared" si="53"/>
        <v>280</v>
      </c>
    </row>
    <row r="675" spans="1:28" x14ac:dyDescent="0.3">
      <c r="A675" s="49">
        <v>42313</v>
      </c>
      <c r="B675" s="45" t="s">
        <v>1255</v>
      </c>
      <c r="C675" s="45" t="s">
        <v>1256</v>
      </c>
      <c r="D675" s="45" t="s">
        <v>47</v>
      </c>
      <c r="E675" s="48">
        <v>10</v>
      </c>
      <c r="F675" s="47">
        <v>161</v>
      </c>
      <c r="G675" s="65">
        <v>0.2</v>
      </c>
      <c r="H675" s="47">
        <v>139</v>
      </c>
      <c r="I675" s="45" t="s">
        <v>174</v>
      </c>
      <c r="J675" s="61">
        <v>18.3</v>
      </c>
      <c r="K675" s="45" t="s">
        <v>747</v>
      </c>
      <c r="L675" s="73">
        <v>24</v>
      </c>
      <c r="M675" s="69">
        <v>0.6</v>
      </c>
      <c r="N675" s="47">
        <v>56</v>
      </c>
      <c r="O675" s="45" t="s">
        <v>249</v>
      </c>
      <c r="P675" s="47">
        <v>10194</v>
      </c>
      <c r="Q675" s="48">
        <v>24</v>
      </c>
      <c r="R675" s="47">
        <v>10159</v>
      </c>
      <c r="S675" s="45" t="s">
        <v>116</v>
      </c>
      <c r="T675" s="48">
        <v>83</v>
      </c>
      <c r="U675" s="48">
        <v>86</v>
      </c>
      <c r="V675" s="45" t="s">
        <v>520</v>
      </c>
      <c r="W675" s="48">
        <v>74</v>
      </c>
      <c r="X675" s="45" t="s">
        <v>543</v>
      </c>
      <c r="Y675" s="78">
        <f t="shared" si="50"/>
        <v>0.06</v>
      </c>
      <c r="Z675" s="78">
        <f t="shared" si="51"/>
        <v>0.02</v>
      </c>
      <c r="AA675" s="78">
        <f t="shared" si="52"/>
        <v>1.83</v>
      </c>
      <c r="AB675" s="77">
        <f t="shared" si="53"/>
        <v>240</v>
      </c>
    </row>
    <row r="676" spans="1:28" x14ac:dyDescent="0.3">
      <c r="A676" s="49">
        <v>42314</v>
      </c>
      <c r="B676" s="45" t="s">
        <v>1255</v>
      </c>
      <c r="C676" s="45" t="s">
        <v>1256</v>
      </c>
      <c r="D676" s="45" t="s">
        <v>47</v>
      </c>
      <c r="E676" s="48">
        <v>10</v>
      </c>
      <c r="F676" s="47">
        <v>187</v>
      </c>
      <c r="G676" s="65">
        <v>0</v>
      </c>
      <c r="H676" s="47">
        <v>143</v>
      </c>
      <c r="I676" s="45" t="s">
        <v>100</v>
      </c>
      <c r="J676" s="61">
        <v>23.1</v>
      </c>
      <c r="K676" s="45" t="s">
        <v>148</v>
      </c>
      <c r="L676" s="73">
        <v>10</v>
      </c>
      <c r="M676" s="69">
        <v>2.5</v>
      </c>
      <c r="N676" s="47">
        <v>89</v>
      </c>
      <c r="O676" s="45" t="s">
        <v>345</v>
      </c>
      <c r="P676" s="47">
        <v>10228</v>
      </c>
      <c r="Q676" s="48">
        <v>21</v>
      </c>
      <c r="R676" s="47">
        <v>10186</v>
      </c>
      <c r="S676" s="45" t="s">
        <v>51</v>
      </c>
      <c r="T676" s="48">
        <v>72</v>
      </c>
      <c r="U676" s="48">
        <v>85</v>
      </c>
      <c r="V676" s="45" t="s">
        <v>108</v>
      </c>
      <c r="W676" s="48">
        <v>58</v>
      </c>
      <c r="X676" s="45" t="s">
        <v>117</v>
      </c>
      <c r="Y676" s="78">
        <f t="shared" si="50"/>
        <v>0.25</v>
      </c>
      <c r="Z676" s="78">
        <f t="shared" si="51"/>
        <v>0</v>
      </c>
      <c r="AA676" s="78">
        <f t="shared" si="52"/>
        <v>2.31</v>
      </c>
      <c r="AB676" s="77">
        <f t="shared" si="53"/>
        <v>100</v>
      </c>
    </row>
    <row r="677" spans="1:28" x14ac:dyDescent="0.3">
      <c r="A677" s="49">
        <v>42315</v>
      </c>
      <c r="B677" s="45" t="s">
        <v>1255</v>
      </c>
      <c r="C677" s="45" t="s">
        <v>1256</v>
      </c>
      <c r="D677" s="45" t="s">
        <v>47</v>
      </c>
      <c r="E677" s="48">
        <v>10</v>
      </c>
      <c r="F677" s="47">
        <v>176</v>
      </c>
      <c r="G677" s="65">
        <v>0</v>
      </c>
      <c r="H677" s="47">
        <v>134</v>
      </c>
      <c r="I677" s="45" t="s">
        <v>258</v>
      </c>
      <c r="J677" s="61">
        <v>21.7</v>
      </c>
      <c r="K677" s="45" t="s">
        <v>215</v>
      </c>
      <c r="L677" s="73">
        <v>10</v>
      </c>
      <c r="M677" s="69">
        <v>2.2000000000000002</v>
      </c>
      <c r="N677" s="47">
        <v>72</v>
      </c>
      <c r="O677" s="45" t="s">
        <v>300</v>
      </c>
      <c r="P677" s="47">
        <v>10250</v>
      </c>
      <c r="Q677" s="48">
        <v>11</v>
      </c>
      <c r="R677" s="47">
        <v>10206</v>
      </c>
      <c r="S677" s="45" t="s">
        <v>218</v>
      </c>
      <c r="T677" s="48">
        <v>72</v>
      </c>
      <c r="U677" s="48">
        <v>87</v>
      </c>
      <c r="V677" s="45" t="s">
        <v>543</v>
      </c>
      <c r="W677" s="48">
        <v>62</v>
      </c>
      <c r="X677" s="45" t="s">
        <v>129</v>
      </c>
      <c r="Y677" s="78">
        <f t="shared" si="50"/>
        <v>0.22000000000000003</v>
      </c>
      <c r="Z677" s="78">
        <f t="shared" si="51"/>
        <v>0</v>
      </c>
      <c r="AA677" s="78">
        <f t="shared" si="52"/>
        <v>2.17</v>
      </c>
      <c r="AB677" s="77">
        <f t="shared" si="53"/>
        <v>100</v>
      </c>
    </row>
    <row r="678" spans="1:28" x14ac:dyDescent="0.3">
      <c r="A678" s="49">
        <v>42316</v>
      </c>
      <c r="B678" s="45" t="s">
        <v>1255</v>
      </c>
      <c r="C678" s="45" t="s">
        <v>1256</v>
      </c>
      <c r="D678" s="45" t="s">
        <v>47</v>
      </c>
      <c r="E678" s="48">
        <v>10</v>
      </c>
      <c r="F678" s="47">
        <v>169</v>
      </c>
      <c r="G678" s="65">
        <v>0</v>
      </c>
      <c r="H678" s="47">
        <v>125</v>
      </c>
      <c r="I678" s="45" t="s">
        <v>166</v>
      </c>
      <c r="J678" s="61">
        <v>21.3</v>
      </c>
      <c r="K678" s="45" t="s">
        <v>121</v>
      </c>
      <c r="L678" s="72" t="s">
        <v>218</v>
      </c>
      <c r="M678" s="69">
        <v>1.4</v>
      </c>
      <c r="N678" s="47">
        <v>58</v>
      </c>
      <c r="O678" s="45" t="s">
        <v>167</v>
      </c>
      <c r="P678" s="47">
        <v>10294</v>
      </c>
      <c r="Q678" s="48">
        <v>24</v>
      </c>
      <c r="R678" s="47">
        <v>10198</v>
      </c>
      <c r="S678" s="45" t="s">
        <v>102</v>
      </c>
      <c r="T678" s="48">
        <v>79</v>
      </c>
      <c r="U678" s="48">
        <v>87</v>
      </c>
      <c r="V678" s="45" t="s">
        <v>166</v>
      </c>
      <c r="W678" s="48">
        <v>66</v>
      </c>
      <c r="X678" s="45" t="s">
        <v>121</v>
      </c>
      <c r="Y678" s="78">
        <f t="shared" si="50"/>
        <v>0.13999999999999999</v>
      </c>
      <c r="Z678" s="78">
        <f t="shared" si="51"/>
        <v>0</v>
      </c>
      <c r="AA678" s="78">
        <f t="shared" si="52"/>
        <v>2.13</v>
      </c>
      <c r="AB678" s="77">
        <f t="shared" si="53"/>
        <v>30</v>
      </c>
    </row>
    <row r="679" spans="1:28" x14ac:dyDescent="0.3">
      <c r="A679" s="49">
        <v>42317</v>
      </c>
      <c r="B679" s="45" t="s">
        <v>1255</v>
      </c>
      <c r="C679" s="45" t="s">
        <v>1256</v>
      </c>
      <c r="D679" s="45" t="s">
        <v>47</v>
      </c>
      <c r="E679" s="48">
        <v>10</v>
      </c>
      <c r="F679" s="47">
        <v>172</v>
      </c>
      <c r="G679" s="65">
        <v>0</v>
      </c>
      <c r="H679" s="47">
        <v>143</v>
      </c>
      <c r="I679" s="45" t="s">
        <v>69</v>
      </c>
      <c r="J679" s="61">
        <v>20</v>
      </c>
      <c r="K679" s="45" t="s">
        <v>91</v>
      </c>
      <c r="L679" s="72" t="s">
        <v>533</v>
      </c>
      <c r="M679" s="69">
        <v>1.4</v>
      </c>
      <c r="N679" s="47">
        <v>50</v>
      </c>
      <c r="O679" s="45" t="s">
        <v>179</v>
      </c>
      <c r="P679" s="47">
        <v>10324</v>
      </c>
      <c r="Q679" s="48">
        <v>11</v>
      </c>
      <c r="R679" s="47">
        <v>10294</v>
      </c>
      <c r="S679" s="45" t="s">
        <v>1012</v>
      </c>
      <c r="T679" s="48">
        <v>82</v>
      </c>
      <c r="U679" s="48">
        <v>90</v>
      </c>
      <c r="V679" s="45" t="s">
        <v>108</v>
      </c>
      <c r="W679" s="48">
        <v>74</v>
      </c>
      <c r="X679" s="45" t="s">
        <v>51</v>
      </c>
      <c r="Y679" s="78">
        <f t="shared" si="50"/>
        <v>0.13999999999999999</v>
      </c>
      <c r="Z679" s="78">
        <f t="shared" si="51"/>
        <v>0</v>
      </c>
      <c r="AA679" s="78">
        <f t="shared" si="52"/>
        <v>2</v>
      </c>
      <c r="AB679" s="77">
        <f t="shared" si="53"/>
        <v>70</v>
      </c>
    </row>
    <row r="680" spans="1:28" x14ac:dyDescent="0.3">
      <c r="A680" s="49">
        <v>42318</v>
      </c>
      <c r="B680" s="45" t="s">
        <v>1255</v>
      </c>
      <c r="C680" s="45" t="s">
        <v>1256</v>
      </c>
      <c r="D680" s="45" t="s">
        <v>47</v>
      </c>
      <c r="E680" s="48">
        <v>10</v>
      </c>
      <c r="F680" s="47">
        <v>148</v>
      </c>
      <c r="G680" s="65">
        <v>0</v>
      </c>
      <c r="H680" s="47">
        <v>137</v>
      </c>
      <c r="I680" s="45" t="s">
        <v>51</v>
      </c>
      <c r="J680" s="61">
        <v>15.8</v>
      </c>
      <c r="K680" s="45" t="s">
        <v>158</v>
      </c>
      <c r="L680" s="73">
        <v>31</v>
      </c>
      <c r="M680" s="69">
        <v>1.4</v>
      </c>
      <c r="N680" s="47">
        <v>47</v>
      </c>
      <c r="O680" s="45" t="s">
        <v>201</v>
      </c>
      <c r="P680" s="47">
        <v>10301</v>
      </c>
      <c r="Q680" s="45" t="s">
        <v>1012</v>
      </c>
      <c r="R680" s="47">
        <v>10265</v>
      </c>
      <c r="S680" s="48">
        <v>14</v>
      </c>
      <c r="T680" s="48">
        <v>91</v>
      </c>
      <c r="U680" s="48">
        <v>92</v>
      </c>
      <c r="V680" s="45" t="s">
        <v>51</v>
      </c>
      <c r="W680" s="48">
        <v>89</v>
      </c>
      <c r="X680" s="45" t="s">
        <v>51</v>
      </c>
      <c r="Y680" s="78">
        <f t="shared" si="50"/>
        <v>0.13999999999999999</v>
      </c>
      <c r="Z680" s="78">
        <f t="shared" si="51"/>
        <v>0</v>
      </c>
      <c r="AA680" s="78">
        <f t="shared" si="52"/>
        <v>1.58</v>
      </c>
      <c r="AB680" s="77">
        <f t="shared" si="53"/>
        <v>310</v>
      </c>
    </row>
    <row r="681" spans="1:28" x14ac:dyDescent="0.3">
      <c r="A681" s="49">
        <v>42319</v>
      </c>
      <c r="B681" s="45" t="s">
        <v>1255</v>
      </c>
      <c r="C681" s="45" t="s">
        <v>1256</v>
      </c>
      <c r="D681" s="45" t="s">
        <v>47</v>
      </c>
      <c r="E681" s="48">
        <v>10</v>
      </c>
      <c r="F681" s="47">
        <v>150</v>
      </c>
      <c r="G681" s="65">
        <v>0</v>
      </c>
      <c r="H681" s="47">
        <v>125</v>
      </c>
      <c r="I681" s="45" t="s">
        <v>486</v>
      </c>
      <c r="J681" s="61">
        <v>17.5</v>
      </c>
      <c r="K681" s="45" t="s">
        <v>117</v>
      </c>
      <c r="L681" s="73">
        <v>10</v>
      </c>
      <c r="M681" s="69">
        <v>1.4</v>
      </c>
      <c r="N681" s="47">
        <v>50</v>
      </c>
      <c r="O681" s="45" t="s">
        <v>71</v>
      </c>
      <c r="P681" s="47">
        <v>10269</v>
      </c>
      <c r="Q681" s="45" t="s">
        <v>1012</v>
      </c>
      <c r="R681" s="47">
        <v>10247</v>
      </c>
      <c r="S681" s="48">
        <v>14</v>
      </c>
      <c r="T681" s="48">
        <v>82</v>
      </c>
      <c r="U681" s="48">
        <v>91</v>
      </c>
      <c r="V681" s="45" t="s">
        <v>80</v>
      </c>
      <c r="W681" s="48">
        <v>74</v>
      </c>
      <c r="X681" s="45" t="s">
        <v>91</v>
      </c>
      <c r="Y681" s="78">
        <f t="shared" si="50"/>
        <v>0.13999999999999999</v>
      </c>
      <c r="Z681" s="78">
        <f t="shared" si="51"/>
        <v>0</v>
      </c>
      <c r="AA681" s="78">
        <f t="shared" si="52"/>
        <v>1.75</v>
      </c>
      <c r="AB681" s="77">
        <f t="shared" si="53"/>
        <v>100</v>
      </c>
    </row>
    <row r="682" spans="1:28" x14ac:dyDescent="0.3">
      <c r="A682" s="49">
        <v>42320</v>
      </c>
      <c r="B682" s="45" t="s">
        <v>1255</v>
      </c>
      <c r="C682" s="45" t="s">
        <v>1256</v>
      </c>
      <c r="D682" s="45" t="s">
        <v>47</v>
      </c>
      <c r="E682" s="48">
        <v>10</v>
      </c>
      <c r="F682" s="47">
        <v>152</v>
      </c>
      <c r="G682" s="65">
        <v>0</v>
      </c>
      <c r="H682" s="47">
        <v>124</v>
      </c>
      <c r="I682" s="45" t="s">
        <v>107</v>
      </c>
      <c r="J682" s="61">
        <v>18</v>
      </c>
      <c r="K682" s="45" t="s">
        <v>158</v>
      </c>
      <c r="L682" s="73">
        <v>0</v>
      </c>
      <c r="M682" s="69">
        <v>2.2000000000000002</v>
      </c>
      <c r="N682" s="47">
        <v>53</v>
      </c>
      <c r="O682" s="45" t="s">
        <v>51</v>
      </c>
      <c r="P682" s="47">
        <v>10267</v>
      </c>
      <c r="Q682" s="45" t="s">
        <v>51</v>
      </c>
      <c r="R682" s="47">
        <v>10231</v>
      </c>
      <c r="S682" s="45" t="s">
        <v>51</v>
      </c>
      <c r="T682" s="48">
        <v>76</v>
      </c>
      <c r="U682" s="48">
        <v>84</v>
      </c>
      <c r="V682" s="45" t="s">
        <v>80</v>
      </c>
      <c r="W682" s="48">
        <v>68</v>
      </c>
      <c r="X682" s="45" t="s">
        <v>121</v>
      </c>
      <c r="Y682" s="78">
        <f t="shared" si="50"/>
        <v>0.22000000000000003</v>
      </c>
      <c r="Z682" s="78">
        <f t="shared" si="51"/>
        <v>0</v>
      </c>
      <c r="AA682" s="78">
        <f t="shared" si="52"/>
        <v>1.8</v>
      </c>
      <c r="AB682" s="77">
        <f t="shared" si="53"/>
        <v>0</v>
      </c>
    </row>
    <row r="683" spans="1:28" x14ac:dyDescent="0.3">
      <c r="A683" s="49">
        <v>42321</v>
      </c>
      <c r="B683" s="45" t="s">
        <v>1255</v>
      </c>
      <c r="C683" s="45" t="s">
        <v>1256</v>
      </c>
      <c r="D683" s="45" t="s">
        <v>47</v>
      </c>
      <c r="E683" s="48">
        <v>10</v>
      </c>
      <c r="F683" s="47">
        <v>144</v>
      </c>
      <c r="G683" s="65">
        <v>1.4</v>
      </c>
      <c r="H683" s="47">
        <v>120</v>
      </c>
      <c r="I683" s="45" t="s">
        <v>75</v>
      </c>
      <c r="J683" s="61">
        <v>16.7</v>
      </c>
      <c r="K683" s="45" t="s">
        <v>182</v>
      </c>
      <c r="L683" s="73">
        <v>30</v>
      </c>
      <c r="M683" s="69">
        <v>0.8</v>
      </c>
      <c r="N683" s="47">
        <v>64</v>
      </c>
      <c r="O683" s="45" t="s">
        <v>209</v>
      </c>
      <c r="P683" s="47">
        <v>10340</v>
      </c>
      <c r="Q683" s="48">
        <v>22</v>
      </c>
      <c r="R683" s="47">
        <v>10265</v>
      </c>
      <c r="S683" s="45" t="s">
        <v>263</v>
      </c>
      <c r="T683" s="48">
        <v>85</v>
      </c>
      <c r="U683" s="48">
        <v>89</v>
      </c>
      <c r="V683" s="45" t="s">
        <v>50</v>
      </c>
      <c r="W683" s="48">
        <v>77</v>
      </c>
      <c r="X683" s="45" t="s">
        <v>95</v>
      </c>
      <c r="Y683" s="78">
        <f t="shared" si="50"/>
        <v>0.08</v>
      </c>
      <c r="Z683" s="78">
        <f t="shared" si="51"/>
        <v>0.13999999999999999</v>
      </c>
      <c r="AA683" s="78">
        <f t="shared" si="52"/>
        <v>1.67</v>
      </c>
      <c r="AB683" s="77">
        <f t="shared" si="53"/>
        <v>300</v>
      </c>
    </row>
    <row r="684" spans="1:28" x14ac:dyDescent="0.3">
      <c r="A684" s="49">
        <v>42322</v>
      </c>
      <c r="B684" s="45" t="s">
        <v>1255</v>
      </c>
      <c r="C684" s="45" t="s">
        <v>1256</v>
      </c>
      <c r="D684" s="45" t="s">
        <v>47</v>
      </c>
      <c r="E684" s="48">
        <v>10</v>
      </c>
      <c r="F684" s="47">
        <v>142</v>
      </c>
      <c r="G684" s="65">
        <v>0</v>
      </c>
      <c r="H684" s="47">
        <v>114</v>
      </c>
      <c r="I684" s="45" t="s">
        <v>163</v>
      </c>
      <c r="J684" s="61">
        <v>16.899999999999999</v>
      </c>
      <c r="K684" s="45" t="s">
        <v>89</v>
      </c>
      <c r="L684" s="73">
        <v>17</v>
      </c>
      <c r="M684" s="69">
        <v>1.4</v>
      </c>
      <c r="N684" s="47">
        <v>44</v>
      </c>
      <c r="O684" s="45" t="s">
        <v>543</v>
      </c>
      <c r="P684" s="47">
        <v>10338</v>
      </c>
      <c r="Q684" s="45" t="s">
        <v>1012</v>
      </c>
      <c r="R684" s="47">
        <v>10264</v>
      </c>
      <c r="S684" s="48">
        <v>24</v>
      </c>
      <c r="T684" s="48">
        <v>85</v>
      </c>
      <c r="U684" s="48">
        <v>89</v>
      </c>
      <c r="V684" s="45" t="s">
        <v>51</v>
      </c>
      <c r="W684" s="48">
        <v>79</v>
      </c>
      <c r="X684" s="45" t="s">
        <v>71</v>
      </c>
      <c r="Y684" s="78">
        <f t="shared" si="50"/>
        <v>0.13999999999999999</v>
      </c>
      <c r="Z684" s="78">
        <f t="shared" si="51"/>
        <v>0</v>
      </c>
      <c r="AA684" s="78">
        <f t="shared" si="52"/>
        <v>1.69</v>
      </c>
      <c r="AB684" s="77">
        <f t="shared" si="53"/>
        <v>170</v>
      </c>
    </row>
    <row r="685" spans="1:28" x14ac:dyDescent="0.3">
      <c r="A685" s="49">
        <v>42323</v>
      </c>
      <c r="B685" s="45" t="s">
        <v>1255</v>
      </c>
      <c r="C685" s="45" t="s">
        <v>1256</v>
      </c>
      <c r="D685" s="45" t="s">
        <v>47</v>
      </c>
      <c r="E685" s="48">
        <v>10</v>
      </c>
      <c r="F685" s="47">
        <v>140</v>
      </c>
      <c r="G685" s="65">
        <v>0</v>
      </c>
      <c r="H685" s="47">
        <v>98</v>
      </c>
      <c r="I685" s="45" t="s">
        <v>74</v>
      </c>
      <c r="J685" s="61">
        <v>18.100000000000001</v>
      </c>
      <c r="K685" s="45" t="s">
        <v>91</v>
      </c>
      <c r="L685" s="73">
        <v>24</v>
      </c>
      <c r="M685" s="69">
        <v>1.7</v>
      </c>
      <c r="N685" s="47">
        <v>42</v>
      </c>
      <c r="O685" s="45" t="s">
        <v>222</v>
      </c>
      <c r="P685" s="47">
        <v>10264</v>
      </c>
      <c r="Q685" s="45" t="s">
        <v>1012</v>
      </c>
      <c r="R685" s="47">
        <v>10222</v>
      </c>
      <c r="S685" s="45" t="s">
        <v>51</v>
      </c>
      <c r="T685" s="48">
        <v>81</v>
      </c>
      <c r="U685" s="48">
        <v>88</v>
      </c>
      <c r="V685" s="45" t="s">
        <v>80</v>
      </c>
      <c r="W685" s="48">
        <v>66</v>
      </c>
      <c r="X685" s="45" t="s">
        <v>50</v>
      </c>
      <c r="Y685" s="78">
        <f t="shared" si="50"/>
        <v>0.16999999999999998</v>
      </c>
      <c r="Z685" s="78">
        <f t="shared" si="51"/>
        <v>0</v>
      </c>
      <c r="AA685" s="78">
        <f t="shared" si="52"/>
        <v>1.81</v>
      </c>
      <c r="AB685" s="77">
        <f t="shared" si="53"/>
        <v>240</v>
      </c>
    </row>
    <row r="686" spans="1:28" x14ac:dyDescent="0.3">
      <c r="A686" s="49">
        <v>42324</v>
      </c>
      <c r="B686" s="45" t="s">
        <v>1255</v>
      </c>
      <c r="C686" s="45" t="s">
        <v>1256</v>
      </c>
      <c r="D686" s="45" t="s">
        <v>47</v>
      </c>
      <c r="E686" s="48">
        <v>10</v>
      </c>
      <c r="F686" s="47">
        <v>146</v>
      </c>
      <c r="G686" s="65">
        <v>0</v>
      </c>
      <c r="H686" s="47">
        <v>113</v>
      </c>
      <c r="I686" s="45" t="s">
        <v>163</v>
      </c>
      <c r="J686" s="61">
        <v>18</v>
      </c>
      <c r="K686" s="45" t="s">
        <v>71</v>
      </c>
      <c r="L686" s="73">
        <v>24</v>
      </c>
      <c r="M686" s="69">
        <v>1.1000000000000001</v>
      </c>
      <c r="N686" s="47">
        <v>47</v>
      </c>
      <c r="O686" s="45" t="s">
        <v>355</v>
      </c>
      <c r="P686" s="47">
        <v>10234</v>
      </c>
      <c r="Q686" s="48">
        <v>11</v>
      </c>
      <c r="R686" s="47">
        <v>10215</v>
      </c>
      <c r="S686" s="48">
        <v>15</v>
      </c>
      <c r="T686" s="48">
        <v>80</v>
      </c>
      <c r="U686" s="48">
        <v>87</v>
      </c>
      <c r="V686" s="45" t="s">
        <v>51</v>
      </c>
      <c r="W686" s="48">
        <v>70</v>
      </c>
      <c r="X686" s="45" t="s">
        <v>51</v>
      </c>
      <c r="Y686" s="78">
        <f t="shared" si="50"/>
        <v>0.11000000000000001</v>
      </c>
      <c r="Z686" s="78">
        <f t="shared" si="51"/>
        <v>0</v>
      </c>
      <c r="AA686" s="78">
        <f t="shared" si="52"/>
        <v>1.8</v>
      </c>
      <c r="AB686" s="77">
        <f t="shared" si="53"/>
        <v>240</v>
      </c>
    </row>
    <row r="687" spans="1:28" x14ac:dyDescent="0.3">
      <c r="A687" s="49">
        <v>42325</v>
      </c>
      <c r="B687" s="45" t="s">
        <v>1255</v>
      </c>
      <c r="C687" s="45" t="s">
        <v>1256</v>
      </c>
      <c r="D687" s="45" t="s">
        <v>47</v>
      </c>
      <c r="E687" s="48">
        <v>10</v>
      </c>
      <c r="F687" s="47">
        <v>154</v>
      </c>
      <c r="G687" s="65">
        <v>0</v>
      </c>
      <c r="H687" s="47">
        <v>116</v>
      </c>
      <c r="I687" s="45" t="s">
        <v>86</v>
      </c>
      <c r="J687" s="61">
        <v>19.2</v>
      </c>
      <c r="K687" s="45" t="s">
        <v>113</v>
      </c>
      <c r="L687" s="73">
        <v>31</v>
      </c>
      <c r="M687" s="69">
        <v>0.8</v>
      </c>
      <c r="N687" s="47">
        <v>47</v>
      </c>
      <c r="O687" s="45" t="s">
        <v>167</v>
      </c>
      <c r="P687" s="47">
        <v>10256</v>
      </c>
      <c r="Q687" s="48">
        <v>23</v>
      </c>
      <c r="R687" s="47">
        <v>10209</v>
      </c>
      <c r="S687" s="45" t="s">
        <v>102</v>
      </c>
      <c r="T687" s="48">
        <v>75</v>
      </c>
      <c r="U687" s="48">
        <v>81</v>
      </c>
      <c r="V687" s="45" t="s">
        <v>202</v>
      </c>
      <c r="W687" s="48">
        <v>66</v>
      </c>
      <c r="X687" s="45" t="s">
        <v>188</v>
      </c>
      <c r="Y687" s="78">
        <f t="shared" si="50"/>
        <v>0.08</v>
      </c>
      <c r="Z687" s="78">
        <f t="shared" si="51"/>
        <v>0</v>
      </c>
      <c r="AA687" s="78">
        <f t="shared" si="52"/>
        <v>1.92</v>
      </c>
      <c r="AB687" s="77">
        <f t="shared" si="53"/>
        <v>310</v>
      </c>
    </row>
    <row r="688" spans="1:28" x14ac:dyDescent="0.3">
      <c r="A688" s="49">
        <v>42326</v>
      </c>
      <c r="B688" s="45" t="s">
        <v>1255</v>
      </c>
      <c r="C688" s="45" t="s">
        <v>1256</v>
      </c>
      <c r="D688" s="45" t="s">
        <v>47</v>
      </c>
      <c r="E688" s="48">
        <v>10</v>
      </c>
      <c r="F688" s="47">
        <v>156</v>
      </c>
      <c r="G688" s="65">
        <v>0</v>
      </c>
      <c r="H688" s="47">
        <v>125</v>
      </c>
      <c r="I688" s="45" t="s">
        <v>239</v>
      </c>
      <c r="J688" s="61">
        <v>18.8</v>
      </c>
      <c r="K688" s="45" t="s">
        <v>179</v>
      </c>
      <c r="L688" s="73">
        <v>32</v>
      </c>
      <c r="M688" s="69">
        <v>1.7</v>
      </c>
      <c r="N688" s="47">
        <v>53</v>
      </c>
      <c r="O688" s="45" t="s">
        <v>89</v>
      </c>
      <c r="P688" s="47">
        <v>10272</v>
      </c>
      <c r="Q688" s="48">
        <v>22</v>
      </c>
      <c r="R688" s="47">
        <v>10246</v>
      </c>
      <c r="S688" s="45" t="s">
        <v>401</v>
      </c>
      <c r="T688" s="48">
        <v>78</v>
      </c>
      <c r="U688" s="48">
        <v>83</v>
      </c>
      <c r="V688" s="45" t="s">
        <v>51</v>
      </c>
      <c r="W688" s="48">
        <v>71</v>
      </c>
      <c r="X688" s="45" t="s">
        <v>158</v>
      </c>
      <c r="Y688" s="78">
        <f t="shared" si="50"/>
        <v>0.16999999999999998</v>
      </c>
      <c r="Z688" s="78">
        <f t="shared" si="51"/>
        <v>0</v>
      </c>
      <c r="AA688" s="78">
        <f t="shared" si="52"/>
        <v>1.8800000000000001</v>
      </c>
      <c r="AB688" s="77">
        <f t="shared" si="53"/>
        <v>320</v>
      </c>
    </row>
    <row r="689" spans="1:28" x14ac:dyDescent="0.3">
      <c r="A689" s="49">
        <v>42327</v>
      </c>
      <c r="B689" s="45" t="s">
        <v>1255</v>
      </c>
      <c r="C689" s="45" t="s">
        <v>1256</v>
      </c>
      <c r="D689" s="45" t="s">
        <v>47</v>
      </c>
      <c r="E689" s="48">
        <v>10</v>
      </c>
      <c r="F689" s="47">
        <v>172</v>
      </c>
      <c r="G689" s="65">
        <v>0</v>
      </c>
      <c r="H689" s="47">
        <v>127</v>
      </c>
      <c r="I689" s="45" t="s">
        <v>301</v>
      </c>
      <c r="J689" s="61">
        <v>21.6</v>
      </c>
      <c r="K689" s="45" t="s">
        <v>215</v>
      </c>
      <c r="L689" s="73">
        <v>30</v>
      </c>
      <c r="M689" s="69">
        <v>1.7</v>
      </c>
      <c r="N689" s="47">
        <v>72</v>
      </c>
      <c r="O689" s="45" t="s">
        <v>94</v>
      </c>
      <c r="P689" s="47">
        <v>10295</v>
      </c>
      <c r="Q689" s="48">
        <v>14</v>
      </c>
      <c r="R689" s="47">
        <v>10263</v>
      </c>
      <c r="S689" s="45" t="s">
        <v>116</v>
      </c>
      <c r="T689" s="48">
        <v>76</v>
      </c>
      <c r="U689" s="48">
        <v>85</v>
      </c>
      <c r="V689" s="45" t="s">
        <v>51</v>
      </c>
      <c r="W689" s="48">
        <v>64</v>
      </c>
      <c r="X689" s="45" t="s">
        <v>117</v>
      </c>
      <c r="Y689" s="78">
        <f t="shared" si="50"/>
        <v>0.16999999999999998</v>
      </c>
      <c r="Z689" s="78">
        <f t="shared" si="51"/>
        <v>0</v>
      </c>
      <c r="AA689" s="78">
        <f t="shared" si="52"/>
        <v>2.16</v>
      </c>
      <c r="AB689" s="77">
        <f t="shared" si="53"/>
        <v>300</v>
      </c>
    </row>
    <row r="690" spans="1:28" x14ac:dyDescent="0.3">
      <c r="A690" s="49">
        <v>42328</v>
      </c>
      <c r="B690" s="45" t="s">
        <v>1255</v>
      </c>
      <c r="C690" s="45" t="s">
        <v>1256</v>
      </c>
      <c r="D690" s="45" t="s">
        <v>47</v>
      </c>
      <c r="E690" s="48">
        <v>10</v>
      </c>
      <c r="F690" s="47">
        <v>180</v>
      </c>
      <c r="G690" s="65">
        <v>32.6</v>
      </c>
      <c r="H690" s="47">
        <v>125</v>
      </c>
      <c r="I690" s="45" t="s">
        <v>650</v>
      </c>
      <c r="J690" s="61">
        <v>23.5</v>
      </c>
      <c r="K690" s="45" t="s">
        <v>769</v>
      </c>
      <c r="L690" s="73">
        <v>28</v>
      </c>
      <c r="M690" s="69">
        <v>2.8</v>
      </c>
      <c r="N690" s="47">
        <v>239</v>
      </c>
      <c r="O690" s="45" t="s">
        <v>88</v>
      </c>
      <c r="P690" s="47">
        <v>10283</v>
      </c>
      <c r="Q690" s="45" t="s">
        <v>1012</v>
      </c>
      <c r="R690" s="47">
        <v>10111</v>
      </c>
      <c r="S690" s="48">
        <v>24</v>
      </c>
      <c r="T690" s="48">
        <v>50</v>
      </c>
      <c r="U690" s="48">
        <v>86</v>
      </c>
      <c r="V690" s="45" t="s">
        <v>578</v>
      </c>
      <c r="W690" s="48">
        <v>29</v>
      </c>
      <c r="X690" s="45" t="s">
        <v>51</v>
      </c>
      <c r="Y690" s="78">
        <f t="shared" si="50"/>
        <v>0.27999999999999997</v>
      </c>
      <c r="Z690" s="78">
        <f t="shared" si="51"/>
        <v>3.2600000000000002</v>
      </c>
      <c r="AA690" s="78">
        <f t="shared" si="52"/>
        <v>2.35</v>
      </c>
      <c r="AB690" s="77">
        <f t="shared" si="53"/>
        <v>280</v>
      </c>
    </row>
    <row r="691" spans="1:28" x14ac:dyDescent="0.3">
      <c r="A691" s="49">
        <v>42329</v>
      </c>
      <c r="B691" s="45" t="s">
        <v>1255</v>
      </c>
      <c r="C691" s="45" t="s">
        <v>1256</v>
      </c>
      <c r="D691" s="45" t="s">
        <v>47</v>
      </c>
      <c r="E691" s="48">
        <v>10</v>
      </c>
      <c r="F691" s="47">
        <v>155</v>
      </c>
      <c r="G691" s="65">
        <v>15.6</v>
      </c>
      <c r="H691" s="47">
        <v>78</v>
      </c>
      <c r="I691" s="45" t="s">
        <v>100</v>
      </c>
      <c r="J691" s="61">
        <v>23.2</v>
      </c>
      <c r="K691" s="45" t="s">
        <v>286</v>
      </c>
      <c r="L691" s="73">
        <v>31</v>
      </c>
      <c r="M691" s="69">
        <v>6.9</v>
      </c>
      <c r="N691" s="47">
        <v>233</v>
      </c>
      <c r="O691" s="45" t="s">
        <v>113</v>
      </c>
      <c r="P691" s="47">
        <v>10220</v>
      </c>
      <c r="Q691" s="48">
        <v>18</v>
      </c>
      <c r="R691" s="47">
        <v>10111</v>
      </c>
      <c r="S691" s="45" t="s">
        <v>1012</v>
      </c>
      <c r="T691" s="48">
        <v>75</v>
      </c>
      <c r="U691" s="48">
        <v>91</v>
      </c>
      <c r="V691" s="45" t="s">
        <v>51</v>
      </c>
      <c r="W691" s="48">
        <v>38</v>
      </c>
      <c r="X691" s="45" t="s">
        <v>80</v>
      </c>
      <c r="Y691" s="78">
        <f t="shared" si="50"/>
        <v>0.69000000000000006</v>
      </c>
      <c r="Z691" s="78">
        <f t="shared" si="51"/>
        <v>1.56</v>
      </c>
      <c r="AA691" s="78">
        <f t="shared" si="52"/>
        <v>2.3199999999999998</v>
      </c>
      <c r="AB691" s="77">
        <f t="shared" si="53"/>
        <v>310</v>
      </c>
    </row>
    <row r="692" spans="1:28" x14ac:dyDescent="0.3">
      <c r="A692" s="49">
        <v>42330</v>
      </c>
      <c r="B692" s="45" t="s">
        <v>1255</v>
      </c>
      <c r="C692" s="45" t="s">
        <v>1256</v>
      </c>
      <c r="D692" s="45" t="s">
        <v>47</v>
      </c>
      <c r="E692" s="48">
        <v>10</v>
      </c>
      <c r="F692" s="47">
        <v>91</v>
      </c>
      <c r="G692" s="65">
        <v>11.4</v>
      </c>
      <c r="H692" s="47">
        <v>74</v>
      </c>
      <c r="I692" s="45" t="s">
        <v>578</v>
      </c>
      <c r="J692" s="61">
        <v>10.8</v>
      </c>
      <c r="K692" s="45" t="s">
        <v>182</v>
      </c>
      <c r="L692" s="73">
        <v>24</v>
      </c>
      <c r="M692" s="69">
        <v>2.2000000000000002</v>
      </c>
      <c r="N692" s="47">
        <v>122</v>
      </c>
      <c r="O692" s="45" t="s">
        <v>59</v>
      </c>
      <c r="P692" s="47">
        <v>10205</v>
      </c>
      <c r="Q692" s="48">
        <v>24</v>
      </c>
      <c r="R692" s="47">
        <v>10119</v>
      </c>
      <c r="S692" s="48">
        <v>14</v>
      </c>
      <c r="T692" s="48">
        <v>77</v>
      </c>
      <c r="U692" s="48">
        <v>86</v>
      </c>
      <c r="V692" s="45" t="s">
        <v>51</v>
      </c>
      <c r="W692" s="48">
        <v>66</v>
      </c>
      <c r="X692" s="45" t="s">
        <v>100</v>
      </c>
      <c r="Y692" s="78">
        <f t="shared" si="50"/>
        <v>0.22000000000000003</v>
      </c>
      <c r="Z692" s="78">
        <f t="shared" si="51"/>
        <v>1.1400000000000001</v>
      </c>
      <c r="AA692" s="78">
        <f t="shared" si="52"/>
        <v>1.08</v>
      </c>
      <c r="AB692" s="77">
        <f t="shared" si="53"/>
        <v>240</v>
      </c>
    </row>
    <row r="693" spans="1:28" x14ac:dyDescent="0.3">
      <c r="A693" s="49">
        <v>42331</v>
      </c>
      <c r="B693" s="45" t="s">
        <v>1255</v>
      </c>
      <c r="C693" s="45" t="s">
        <v>1256</v>
      </c>
      <c r="D693" s="45" t="s">
        <v>47</v>
      </c>
      <c r="E693" s="48">
        <v>10</v>
      </c>
      <c r="F693" s="47">
        <v>96</v>
      </c>
      <c r="G693" s="65">
        <v>5</v>
      </c>
      <c r="H693" s="47">
        <v>58</v>
      </c>
      <c r="I693" s="45" t="s">
        <v>111</v>
      </c>
      <c r="J693" s="61">
        <v>13.5</v>
      </c>
      <c r="K693" s="45" t="s">
        <v>215</v>
      </c>
      <c r="L693" s="73">
        <v>30</v>
      </c>
      <c r="M693" s="69">
        <v>3.1</v>
      </c>
      <c r="N693" s="47">
        <v>103</v>
      </c>
      <c r="O693" s="45" t="s">
        <v>186</v>
      </c>
      <c r="P693" s="47">
        <v>10269</v>
      </c>
      <c r="Q693" s="48">
        <v>24</v>
      </c>
      <c r="R693" s="47">
        <v>10205</v>
      </c>
      <c r="S693" s="45" t="s">
        <v>1012</v>
      </c>
      <c r="T693" s="48">
        <v>66</v>
      </c>
      <c r="U693" s="48">
        <v>81</v>
      </c>
      <c r="V693" s="45" t="s">
        <v>51</v>
      </c>
      <c r="W693" s="48">
        <v>49</v>
      </c>
      <c r="X693" s="45" t="s">
        <v>71</v>
      </c>
      <c r="Y693" s="78">
        <f t="shared" si="50"/>
        <v>0.31</v>
      </c>
      <c r="Z693" s="78">
        <f t="shared" si="51"/>
        <v>0.5</v>
      </c>
      <c r="AA693" s="78">
        <f t="shared" si="52"/>
        <v>1.35</v>
      </c>
      <c r="AB693" s="77">
        <f t="shared" si="53"/>
        <v>300</v>
      </c>
    </row>
    <row r="694" spans="1:28" x14ac:dyDescent="0.3">
      <c r="A694" s="49">
        <v>42332</v>
      </c>
      <c r="B694" s="45" t="s">
        <v>1255</v>
      </c>
      <c r="C694" s="45" t="s">
        <v>1256</v>
      </c>
      <c r="D694" s="45" t="s">
        <v>47</v>
      </c>
      <c r="E694" s="48">
        <v>10</v>
      </c>
      <c r="F694" s="47">
        <v>122</v>
      </c>
      <c r="G694" s="65">
        <v>4.2</v>
      </c>
      <c r="H694" s="47">
        <v>96</v>
      </c>
      <c r="I694" s="45" t="s">
        <v>286</v>
      </c>
      <c r="J694" s="61">
        <v>14.9</v>
      </c>
      <c r="K694" s="45" t="s">
        <v>201</v>
      </c>
      <c r="L694" s="73">
        <v>25</v>
      </c>
      <c r="M694" s="69">
        <v>3.3</v>
      </c>
      <c r="N694" s="47">
        <v>147</v>
      </c>
      <c r="O694" s="45" t="s">
        <v>100</v>
      </c>
      <c r="P694" s="47">
        <v>10273</v>
      </c>
      <c r="Q694" s="48">
        <v>10</v>
      </c>
      <c r="R694" s="47">
        <v>10240</v>
      </c>
      <c r="S694" s="48">
        <v>17</v>
      </c>
      <c r="T694" s="48">
        <v>68</v>
      </c>
      <c r="U694" s="48">
        <v>84</v>
      </c>
      <c r="V694" s="45" t="s">
        <v>763</v>
      </c>
      <c r="W694" s="48">
        <v>60</v>
      </c>
      <c r="X694" s="45" t="s">
        <v>215</v>
      </c>
      <c r="Y694" s="78">
        <f t="shared" si="50"/>
        <v>0.32999999999999996</v>
      </c>
      <c r="Z694" s="78">
        <f t="shared" si="51"/>
        <v>0.42000000000000004</v>
      </c>
      <c r="AA694" s="78">
        <f t="shared" si="52"/>
        <v>1.49</v>
      </c>
      <c r="AB694" s="77">
        <f t="shared" si="53"/>
        <v>250</v>
      </c>
    </row>
    <row r="695" spans="1:28" x14ac:dyDescent="0.3">
      <c r="A695" s="49">
        <v>42333</v>
      </c>
      <c r="B695" s="45" t="s">
        <v>1255</v>
      </c>
      <c r="C695" s="45" t="s">
        <v>1256</v>
      </c>
      <c r="D695" s="45" t="s">
        <v>47</v>
      </c>
      <c r="E695" s="48">
        <v>10</v>
      </c>
      <c r="F695" s="47">
        <v>144</v>
      </c>
      <c r="G695" s="65">
        <v>0.6</v>
      </c>
      <c r="H695" s="47">
        <v>124</v>
      </c>
      <c r="I695" s="45" t="s">
        <v>183</v>
      </c>
      <c r="J695" s="61">
        <v>16.399999999999999</v>
      </c>
      <c r="K695" s="45" t="s">
        <v>146</v>
      </c>
      <c r="L695" s="73">
        <v>25</v>
      </c>
      <c r="M695" s="69">
        <v>6.1</v>
      </c>
      <c r="N695" s="47">
        <v>161</v>
      </c>
      <c r="O695" s="45" t="s">
        <v>147</v>
      </c>
      <c r="P695" s="47">
        <v>10267</v>
      </c>
      <c r="Q695" s="48">
        <v>20</v>
      </c>
      <c r="R695" s="47">
        <v>10237</v>
      </c>
      <c r="S695" s="45" t="s">
        <v>84</v>
      </c>
      <c r="T695" s="48">
        <v>73</v>
      </c>
      <c r="U695" s="48">
        <v>82</v>
      </c>
      <c r="V695" s="45" t="s">
        <v>209</v>
      </c>
      <c r="W695" s="48">
        <v>52</v>
      </c>
      <c r="X695" s="45" t="s">
        <v>75</v>
      </c>
      <c r="Y695" s="78">
        <f t="shared" si="50"/>
        <v>0.61</v>
      </c>
      <c r="Z695" s="78">
        <f t="shared" si="51"/>
        <v>0.06</v>
      </c>
      <c r="AA695" s="78">
        <f t="shared" si="52"/>
        <v>1.64</v>
      </c>
      <c r="AB695" s="77">
        <f t="shared" si="53"/>
        <v>250</v>
      </c>
    </row>
    <row r="696" spans="1:28" x14ac:dyDescent="0.3">
      <c r="A696" s="49">
        <v>42334</v>
      </c>
      <c r="B696" s="45" t="s">
        <v>1255</v>
      </c>
      <c r="C696" s="45" t="s">
        <v>1256</v>
      </c>
      <c r="D696" s="45" t="s">
        <v>47</v>
      </c>
      <c r="E696" s="48">
        <v>10</v>
      </c>
      <c r="F696" s="47">
        <v>142</v>
      </c>
      <c r="G696" s="65">
        <v>11.6</v>
      </c>
      <c r="H696" s="47">
        <v>134</v>
      </c>
      <c r="I696" s="45" t="s">
        <v>51</v>
      </c>
      <c r="J696" s="61">
        <v>14.9</v>
      </c>
      <c r="K696" s="45" t="s">
        <v>192</v>
      </c>
      <c r="L696" s="73">
        <v>27</v>
      </c>
      <c r="M696" s="69">
        <v>4.4000000000000004</v>
      </c>
      <c r="N696" s="47">
        <v>136</v>
      </c>
      <c r="O696" s="45" t="s">
        <v>286</v>
      </c>
      <c r="P696" s="47">
        <v>10263</v>
      </c>
      <c r="Q696" s="45" t="s">
        <v>84</v>
      </c>
      <c r="R696" s="47">
        <v>10225</v>
      </c>
      <c r="S696" s="45" t="s">
        <v>51</v>
      </c>
      <c r="T696" s="48">
        <v>80</v>
      </c>
      <c r="U696" s="48">
        <v>90</v>
      </c>
      <c r="V696" s="45" t="s">
        <v>51</v>
      </c>
      <c r="W696" s="48">
        <v>53</v>
      </c>
      <c r="X696" s="45" t="s">
        <v>543</v>
      </c>
      <c r="Y696" s="78">
        <f t="shared" si="50"/>
        <v>0.44000000000000006</v>
      </c>
      <c r="Z696" s="78">
        <f t="shared" si="51"/>
        <v>1.1599999999999999</v>
      </c>
      <c r="AA696" s="78">
        <f t="shared" si="52"/>
        <v>1.49</v>
      </c>
      <c r="AB696" s="77">
        <f t="shared" si="53"/>
        <v>270</v>
      </c>
    </row>
    <row r="697" spans="1:28" x14ac:dyDescent="0.3">
      <c r="A697" s="49">
        <v>42335</v>
      </c>
      <c r="B697" s="45" t="s">
        <v>1255</v>
      </c>
      <c r="C697" s="45" t="s">
        <v>1256</v>
      </c>
      <c r="D697" s="45" t="s">
        <v>47</v>
      </c>
      <c r="E697" s="48">
        <v>10</v>
      </c>
      <c r="F697" s="47">
        <v>140</v>
      </c>
      <c r="G697" s="65">
        <v>13.4</v>
      </c>
      <c r="H697" s="47">
        <v>130</v>
      </c>
      <c r="I697" s="45" t="s">
        <v>51</v>
      </c>
      <c r="J697" s="61">
        <v>15</v>
      </c>
      <c r="K697" s="45" t="s">
        <v>129</v>
      </c>
      <c r="L697" s="73">
        <v>30</v>
      </c>
      <c r="M697" s="69">
        <v>3.3</v>
      </c>
      <c r="N697" s="47">
        <v>136</v>
      </c>
      <c r="O697" s="45" t="s">
        <v>486</v>
      </c>
      <c r="P697" s="47">
        <v>10225</v>
      </c>
      <c r="Q697" s="45" t="s">
        <v>1012</v>
      </c>
      <c r="R697" s="47">
        <v>10189</v>
      </c>
      <c r="S697" s="48">
        <v>15</v>
      </c>
      <c r="T697" s="48">
        <v>89</v>
      </c>
      <c r="U697" s="48">
        <v>91</v>
      </c>
      <c r="V697" s="45" t="s">
        <v>51</v>
      </c>
      <c r="W697" s="48">
        <v>76</v>
      </c>
      <c r="X697" s="45" t="s">
        <v>177</v>
      </c>
      <c r="Y697" s="78">
        <f t="shared" si="50"/>
        <v>0.32999999999999996</v>
      </c>
      <c r="Z697" s="78">
        <f t="shared" si="51"/>
        <v>1.34</v>
      </c>
      <c r="AA697" s="78">
        <f t="shared" si="52"/>
        <v>1.5</v>
      </c>
      <c r="AB697" s="77">
        <f t="shared" si="53"/>
        <v>300</v>
      </c>
    </row>
    <row r="698" spans="1:28" x14ac:dyDescent="0.3">
      <c r="A698" s="49">
        <v>42336</v>
      </c>
      <c r="B698" s="45" t="s">
        <v>1255</v>
      </c>
      <c r="C698" s="45" t="s">
        <v>1256</v>
      </c>
      <c r="D698" s="45" t="s">
        <v>47</v>
      </c>
      <c r="E698" s="48">
        <v>10</v>
      </c>
      <c r="F698" s="47">
        <v>107</v>
      </c>
      <c r="G698" s="65">
        <v>1.2</v>
      </c>
      <c r="H698" s="47">
        <v>79</v>
      </c>
      <c r="I698" s="45" t="s">
        <v>106</v>
      </c>
      <c r="J698" s="61">
        <v>13.5</v>
      </c>
      <c r="K698" s="45"/>
      <c r="L698" s="73">
        <v>34</v>
      </c>
      <c r="M698" s="69">
        <v>1.4</v>
      </c>
      <c r="N698" s="47">
        <v>142</v>
      </c>
      <c r="O698" s="45" t="s">
        <v>543</v>
      </c>
      <c r="P698" s="47">
        <v>10303</v>
      </c>
      <c r="Q698" s="48">
        <v>24</v>
      </c>
      <c r="R698" s="47">
        <v>10214</v>
      </c>
      <c r="S698" s="45" t="s">
        <v>1012</v>
      </c>
      <c r="T698" s="48">
        <v>81</v>
      </c>
      <c r="U698" s="48">
        <v>90</v>
      </c>
      <c r="V698" s="45" t="s">
        <v>51</v>
      </c>
      <c r="W698" s="48">
        <v>70</v>
      </c>
      <c r="X698" s="45" t="s">
        <v>158</v>
      </c>
      <c r="Y698" s="78">
        <f t="shared" si="50"/>
        <v>0.13999999999999999</v>
      </c>
      <c r="Z698" s="78">
        <f t="shared" si="51"/>
        <v>0.12</v>
      </c>
      <c r="AA698" s="78">
        <f t="shared" si="52"/>
        <v>1.35</v>
      </c>
      <c r="AB698" s="77">
        <f t="shared" si="53"/>
        <v>340</v>
      </c>
    </row>
    <row r="699" spans="1:28" x14ac:dyDescent="0.3">
      <c r="A699" s="49">
        <v>42337</v>
      </c>
      <c r="B699" s="45" t="s">
        <v>1255</v>
      </c>
      <c r="C699" s="45" t="s">
        <v>1256</v>
      </c>
      <c r="D699" s="45" t="s">
        <v>47</v>
      </c>
      <c r="E699" s="48">
        <v>10</v>
      </c>
      <c r="F699" s="47">
        <v>116</v>
      </c>
      <c r="G699" s="65">
        <v>0</v>
      </c>
      <c r="H699" s="47">
        <v>75</v>
      </c>
      <c r="I699" s="45" t="s">
        <v>177</v>
      </c>
      <c r="J699" s="61">
        <v>15.7</v>
      </c>
      <c r="K699" s="45" t="s">
        <v>158</v>
      </c>
      <c r="L699" s="73">
        <v>25</v>
      </c>
      <c r="M699" s="69">
        <v>1.9</v>
      </c>
      <c r="N699" s="47">
        <v>47</v>
      </c>
      <c r="O699" s="45" t="s">
        <v>69</v>
      </c>
      <c r="P699" s="47">
        <v>10334</v>
      </c>
      <c r="Q699" s="48">
        <v>18</v>
      </c>
      <c r="R699" s="47">
        <v>10302</v>
      </c>
      <c r="S699" s="45" t="s">
        <v>1012</v>
      </c>
      <c r="T699" s="48">
        <v>69</v>
      </c>
      <c r="U699" s="48">
        <v>81</v>
      </c>
      <c r="V699" s="45" t="s">
        <v>51</v>
      </c>
      <c r="W699" s="48">
        <v>60</v>
      </c>
      <c r="X699" s="45" t="s">
        <v>51</v>
      </c>
      <c r="Y699" s="78">
        <f t="shared" si="50"/>
        <v>0.19</v>
      </c>
      <c r="Z699" s="78">
        <f t="shared" si="51"/>
        <v>0</v>
      </c>
      <c r="AA699" s="78">
        <f t="shared" si="52"/>
        <v>1.5699999999999998</v>
      </c>
      <c r="AB699" s="77">
        <f t="shared" si="53"/>
        <v>250</v>
      </c>
    </row>
    <row r="700" spans="1:28" x14ac:dyDescent="0.3">
      <c r="A700" s="49">
        <v>42338</v>
      </c>
      <c r="B700" s="45" t="s">
        <v>1255</v>
      </c>
      <c r="C700" s="45" t="s">
        <v>1256</v>
      </c>
      <c r="D700" s="45" t="s">
        <v>47</v>
      </c>
      <c r="E700" s="48">
        <v>10</v>
      </c>
      <c r="F700" s="47">
        <v>104</v>
      </c>
      <c r="G700" s="65">
        <v>0</v>
      </c>
      <c r="H700" s="47">
        <v>61</v>
      </c>
      <c r="I700" s="45" t="s">
        <v>644</v>
      </c>
      <c r="J700" s="61">
        <v>14.7</v>
      </c>
      <c r="K700" s="45" t="s">
        <v>89</v>
      </c>
      <c r="L700" s="73">
        <v>17</v>
      </c>
      <c r="M700" s="69">
        <v>1.7</v>
      </c>
      <c r="N700" s="47">
        <v>44</v>
      </c>
      <c r="O700" s="45" t="s">
        <v>257</v>
      </c>
      <c r="P700" s="47">
        <v>10342</v>
      </c>
      <c r="Q700" s="45" t="s">
        <v>289</v>
      </c>
      <c r="R700" s="47">
        <v>10322</v>
      </c>
      <c r="S700" s="48">
        <v>15</v>
      </c>
      <c r="T700" s="48">
        <v>79</v>
      </c>
      <c r="U700" s="48">
        <v>85</v>
      </c>
      <c r="V700" s="45" t="s">
        <v>51</v>
      </c>
      <c r="W700" s="48">
        <v>68</v>
      </c>
      <c r="X700" s="45" t="s">
        <v>52</v>
      </c>
      <c r="Y700" s="78">
        <f t="shared" si="50"/>
        <v>0.16999999999999998</v>
      </c>
      <c r="Z700" s="78">
        <f t="shared" si="51"/>
        <v>0</v>
      </c>
      <c r="AA700" s="78">
        <f t="shared" si="52"/>
        <v>1.47</v>
      </c>
      <c r="AB700" s="77">
        <f t="shared" si="53"/>
        <v>170</v>
      </c>
    </row>
    <row r="701" spans="1:28" x14ac:dyDescent="0.3">
      <c r="A701" s="49">
        <v>42339</v>
      </c>
      <c r="B701" s="45" t="s">
        <v>1255</v>
      </c>
      <c r="C701" s="45" t="s">
        <v>1256</v>
      </c>
      <c r="D701" s="45" t="s">
        <v>47</v>
      </c>
      <c r="E701" s="48">
        <v>10</v>
      </c>
      <c r="F701" s="47">
        <v>97</v>
      </c>
      <c r="G701" s="65">
        <v>0</v>
      </c>
      <c r="H701" s="47">
        <v>52</v>
      </c>
      <c r="I701" s="45" t="s">
        <v>280</v>
      </c>
      <c r="J701" s="61">
        <v>14.2</v>
      </c>
      <c r="K701" s="45" t="s">
        <v>121</v>
      </c>
      <c r="L701" s="73">
        <v>27</v>
      </c>
      <c r="M701" s="69">
        <v>1.7</v>
      </c>
      <c r="N701" s="47">
        <v>50</v>
      </c>
      <c r="O701" s="45" t="s">
        <v>60</v>
      </c>
      <c r="P701" s="47">
        <v>10328</v>
      </c>
      <c r="Q701" s="45" t="s">
        <v>1012</v>
      </c>
      <c r="R701" s="47">
        <v>10271</v>
      </c>
      <c r="S701" s="48">
        <v>23</v>
      </c>
      <c r="T701" s="48">
        <v>76</v>
      </c>
      <c r="U701" s="48">
        <v>85</v>
      </c>
      <c r="V701" s="45" t="s">
        <v>51</v>
      </c>
      <c r="W701" s="48">
        <v>63</v>
      </c>
      <c r="X701" s="45" t="s">
        <v>121</v>
      </c>
      <c r="Y701" s="78">
        <f t="shared" si="50"/>
        <v>0.16999999999999998</v>
      </c>
      <c r="Z701" s="78">
        <f t="shared" si="51"/>
        <v>0</v>
      </c>
      <c r="AA701" s="78">
        <f t="shared" si="52"/>
        <v>1.42</v>
      </c>
      <c r="AB701" s="77">
        <f t="shared" si="53"/>
        <v>270</v>
      </c>
    </row>
    <row r="702" spans="1:28" x14ac:dyDescent="0.3">
      <c r="A702" s="49">
        <v>42340</v>
      </c>
      <c r="B702" s="45" t="s">
        <v>1255</v>
      </c>
      <c r="C702" s="45" t="s">
        <v>1256</v>
      </c>
      <c r="D702" s="45" t="s">
        <v>47</v>
      </c>
      <c r="E702" s="48">
        <v>10</v>
      </c>
      <c r="F702" s="47">
        <v>115</v>
      </c>
      <c r="G702" s="65">
        <v>0</v>
      </c>
      <c r="H702" s="47">
        <v>65</v>
      </c>
      <c r="I702" s="45" t="s">
        <v>202</v>
      </c>
      <c r="J702" s="61">
        <v>16.5</v>
      </c>
      <c r="K702" s="45" t="s">
        <v>206</v>
      </c>
      <c r="L702" s="73">
        <v>10</v>
      </c>
      <c r="M702" s="69">
        <v>0.8</v>
      </c>
      <c r="N702" s="47">
        <v>56</v>
      </c>
      <c r="O702" s="45" t="s">
        <v>89</v>
      </c>
      <c r="P702" s="47">
        <v>10281</v>
      </c>
      <c r="Q702" s="48">
        <v>10</v>
      </c>
      <c r="R702" s="47">
        <v>10258</v>
      </c>
      <c r="S702" s="48">
        <v>23</v>
      </c>
      <c r="T702" s="48">
        <v>70</v>
      </c>
      <c r="U702" s="48">
        <v>83</v>
      </c>
      <c r="V702" s="45" t="s">
        <v>750</v>
      </c>
      <c r="W702" s="48">
        <v>58</v>
      </c>
      <c r="X702" s="45" t="s">
        <v>148</v>
      </c>
      <c r="Y702" s="78">
        <f t="shared" si="50"/>
        <v>0.08</v>
      </c>
      <c r="Z702" s="78">
        <f t="shared" si="51"/>
        <v>0</v>
      </c>
      <c r="AA702" s="78">
        <f t="shared" si="52"/>
        <v>1.65</v>
      </c>
      <c r="AB702" s="77">
        <f t="shared" si="53"/>
        <v>100</v>
      </c>
    </row>
    <row r="703" spans="1:28" x14ac:dyDescent="0.3">
      <c r="A703" s="49">
        <v>42341</v>
      </c>
      <c r="B703" s="45" t="s">
        <v>1255</v>
      </c>
      <c r="C703" s="45" t="s">
        <v>1256</v>
      </c>
      <c r="D703" s="45" t="s">
        <v>47</v>
      </c>
      <c r="E703" s="48">
        <v>10</v>
      </c>
      <c r="F703" s="47">
        <v>146</v>
      </c>
      <c r="G703" s="65">
        <v>0</v>
      </c>
      <c r="H703" s="47">
        <v>85</v>
      </c>
      <c r="I703" s="45" t="s">
        <v>750</v>
      </c>
      <c r="J703" s="61">
        <v>20.7</v>
      </c>
      <c r="K703" s="45" t="s">
        <v>177</v>
      </c>
      <c r="L703" s="73">
        <v>30</v>
      </c>
      <c r="M703" s="69">
        <v>2.5</v>
      </c>
      <c r="N703" s="47">
        <v>128</v>
      </c>
      <c r="O703" s="45" t="s">
        <v>88</v>
      </c>
      <c r="P703" s="47">
        <v>10280</v>
      </c>
      <c r="Q703" s="48">
        <v>24</v>
      </c>
      <c r="R703" s="47">
        <v>10212</v>
      </c>
      <c r="S703" s="48">
        <v>15</v>
      </c>
      <c r="T703" s="48">
        <v>59</v>
      </c>
      <c r="U703" s="48">
        <v>75</v>
      </c>
      <c r="V703" s="45" t="s">
        <v>650</v>
      </c>
      <c r="W703" s="48">
        <v>29</v>
      </c>
      <c r="X703" s="45" t="s">
        <v>142</v>
      </c>
      <c r="Y703" s="78">
        <f t="shared" si="50"/>
        <v>0.25</v>
      </c>
      <c r="Z703" s="78">
        <f t="shared" si="51"/>
        <v>0</v>
      </c>
      <c r="AA703" s="78">
        <f t="shared" si="52"/>
        <v>2.0699999999999998</v>
      </c>
      <c r="AB703" s="77">
        <f t="shared" si="53"/>
        <v>300</v>
      </c>
    </row>
    <row r="704" spans="1:28" x14ac:dyDescent="0.3">
      <c r="A704" s="49">
        <v>42342</v>
      </c>
      <c r="B704" s="45" t="s">
        <v>1255</v>
      </c>
      <c r="C704" s="45" t="s">
        <v>1256</v>
      </c>
      <c r="D704" s="45" t="s">
        <v>47</v>
      </c>
      <c r="E704" s="48">
        <v>10</v>
      </c>
      <c r="F704" s="47">
        <v>148</v>
      </c>
      <c r="G704" s="65">
        <v>0</v>
      </c>
      <c r="H704" s="47">
        <v>123</v>
      </c>
      <c r="I704" s="45" t="s">
        <v>69</v>
      </c>
      <c r="J704" s="61">
        <v>17.399999999999999</v>
      </c>
      <c r="K704" s="45" t="s">
        <v>70</v>
      </c>
      <c r="L704" s="73">
        <v>10</v>
      </c>
      <c r="M704" s="69">
        <v>2.8</v>
      </c>
      <c r="N704" s="47">
        <v>89</v>
      </c>
      <c r="O704" s="45" t="s">
        <v>250</v>
      </c>
      <c r="P704" s="47">
        <v>10351</v>
      </c>
      <c r="Q704" s="48">
        <v>11</v>
      </c>
      <c r="R704" s="47">
        <v>10280</v>
      </c>
      <c r="S704" s="45" t="s">
        <v>1012</v>
      </c>
      <c r="T704" s="48">
        <v>84</v>
      </c>
      <c r="U704" s="48">
        <v>88</v>
      </c>
      <c r="V704" s="45" t="s">
        <v>51</v>
      </c>
      <c r="W704" s="48">
        <v>59</v>
      </c>
      <c r="X704" s="45" t="s">
        <v>80</v>
      </c>
      <c r="Y704" s="78">
        <f t="shared" si="50"/>
        <v>0.27999999999999997</v>
      </c>
      <c r="Z704" s="78">
        <f t="shared" si="51"/>
        <v>0</v>
      </c>
      <c r="AA704" s="78">
        <f t="shared" si="52"/>
        <v>1.7399999999999998</v>
      </c>
      <c r="AB704" s="77">
        <f t="shared" si="53"/>
        <v>100</v>
      </c>
    </row>
    <row r="705" spans="1:28" x14ac:dyDescent="0.3">
      <c r="A705" s="49">
        <v>42343</v>
      </c>
      <c r="B705" s="45" t="s">
        <v>1255</v>
      </c>
      <c r="C705" s="45" t="s">
        <v>1256</v>
      </c>
      <c r="D705" s="45" t="s">
        <v>47</v>
      </c>
      <c r="E705" s="48">
        <v>10</v>
      </c>
      <c r="F705" s="47">
        <v>124</v>
      </c>
      <c r="G705" s="65">
        <v>0</v>
      </c>
      <c r="H705" s="47">
        <v>91</v>
      </c>
      <c r="I705" s="45" t="s">
        <v>123</v>
      </c>
      <c r="J705" s="61">
        <v>15.7</v>
      </c>
      <c r="K705" s="45" t="s">
        <v>71</v>
      </c>
      <c r="L705" s="73">
        <v>18</v>
      </c>
      <c r="M705" s="69">
        <v>2.2000000000000002</v>
      </c>
      <c r="N705" s="47">
        <v>47</v>
      </c>
      <c r="O705" s="45" t="s">
        <v>75</v>
      </c>
      <c r="P705" s="47">
        <v>10321</v>
      </c>
      <c r="Q705" s="45" t="s">
        <v>1012</v>
      </c>
      <c r="R705" s="47">
        <v>10242</v>
      </c>
      <c r="S705" s="48">
        <v>24</v>
      </c>
      <c r="T705" s="48">
        <v>83</v>
      </c>
      <c r="U705" s="48">
        <v>91</v>
      </c>
      <c r="V705" s="45" t="s">
        <v>51</v>
      </c>
      <c r="W705" s="48">
        <v>75</v>
      </c>
      <c r="X705" s="45" t="s">
        <v>51</v>
      </c>
      <c r="Y705" s="78">
        <f t="shared" si="50"/>
        <v>0.22000000000000003</v>
      </c>
      <c r="Z705" s="78">
        <f t="shared" si="51"/>
        <v>0</v>
      </c>
      <c r="AA705" s="78">
        <f t="shared" si="52"/>
        <v>1.5699999999999998</v>
      </c>
      <c r="AB705" s="77">
        <f t="shared" si="53"/>
        <v>180</v>
      </c>
    </row>
    <row r="706" spans="1:28" x14ac:dyDescent="0.3">
      <c r="A706" s="49">
        <v>42344</v>
      </c>
      <c r="B706" s="45" t="s">
        <v>1255</v>
      </c>
      <c r="C706" s="45" t="s">
        <v>1256</v>
      </c>
      <c r="D706" s="45" t="s">
        <v>47</v>
      </c>
      <c r="E706" s="48">
        <v>10</v>
      </c>
      <c r="F706" s="47">
        <v>134</v>
      </c>
      <c r="G706" s="65">
        <v>0</v>
      </c>
      <c r="H706" s="47">
        <v>91</v>
      </c>
      <c r="I706" s="45" t="s">
        <v>183</v>
      </c>
      <c r="J706" s="61">
        <v>17.600000000000001</v>
      </c>
      <c r="K706" s="45" t="s">
        <v>91</v>
      </c>
      <c r="L706" s="73">
        <v>10</v>
      </c>
      <c r="M706" s="69">
        <v>1.7</v>
      </c>
      <c r="N706" s="47">
        <v>78</v>
      </c>
      <c r="O706" s="45" t="s">
        <v>257</v>
      </c>
      <c r="P706" s="47">
        <v>10255</v>
      </c>
      <c r="Q706" s="48">
        <v>10</v>
      </c>
      <c r="R706" s="47">
        <v>10224</v>
      </c>
      <c r="S706" s="45" t="s">
        <v>51</v>
      </c>
      <c r="T706" s="48">
        <v>80</v>
      </c>
      <c r="U706" s="48">
        <v>87</v>
      </c>
      <c r="V706" s="45" t="s">
        <v>178</v>
      </c>
      <c r="W706" s="48">
        <v>69</v>
      </c>
      <c r="X706" s="45" t="s">
        <v>91</v>
      </c>
      <c r="Y706" s="78">
        <f t="shared" si="50"/>
        <v>0.16999999999999998</v>
      </c>
      <c r="Z706" s="78">
        <f t="shared" si="51"/>
        <v>0</v>
      </c>
      <c r="AA706" s="78">
        <f t="shared" si="52"/>
        <v>1.7600000000000002</v>
      </c>
      <c r="AB706" s="77">
        <f t="shared" si="53"/>
        <v>100</v>
      </c>
    </row>
    <row r="707" spans="1:28" x14ac:dyDescent="0.3">
      <c r="A707" s="49">
        <v>42345</v>
      </c>
      <c r="B707" s="45" t="s">
        <v>1255</v>
      </c>
      <c r="C707" s="45" t="s">
        <v>1256</v>
      </c>
      <c r="D707" s="45" t="s">
        <v>47</v>
      </c>
      <c r="E707" s="48">
        <v>10</v>
      </c>
      <c r="F707" s="47">
        <v>128</v>
      </c>
      <c r="G707" s="65">
        <v>0</v>
      </c>
      <c r="H707" s="47">
        <v>90</v>
      </c>
      <c r="I707" s="45" t="s">
        <v>537</v>
      </c>
      <c r="J707" s="61">
        <v>16.7</v>
      </c>
      <c r="K707" s="45" t="s">
        <v>133</v>
      </c>
      <c r="L707" s="73">
        <v>25</v>
      </c>
      <c r="M707" s="69">
        <v>1.4</v>
      </c>
      <c r="N707" s="47">
        <v>53</v>
      </c>
      <c r="O707" s="45" t="s">
        <v>434</v>
      </c>
      <c r="P707" s="47">
        <v>10235</v>
      </c>
      <c r="Q707" s="48">
        <v>23</v>
      </c>
      <c r="R707" s="47">
        <v>10205</v>
      </c>
      <c r="S707" s="45" t="s">
        <v>533</v>
      </c>
      <c r="T707" s="48">
        <v>71</v>
      </c>
      <c r="U707" s="48">
        <v>81</v>
      </c>
      <c r="V707" s="45" t="s">
        <v>80</v>
      </c>
      <c r="W707" s="48">
        <v>62</v>
      </c>
      <c r="X707" s="45" t="s">
        <v>189</v>
      </c>
      <c r="Y707" s="78">
        <f t="shared" ref="Y707:Y770" si="54">M707/$AE$17</f>
        <v>0.13999999999999999</v>
      </c>
      <c r="Z707" s="78">
        <f t="shared" ref="Z707:Z770" si="55">G707/$AE$17</f>
        <v>0</v>
      </c>
      <c r="AA707" s="78">
        <f t="shared" ref="AA707:AA770" si="56">J707/$AE$17</f>
        <v>1.67</v>
      </c>
      <c r="AB707" s="77">
        <f t="shared" ref="AB707:AB770" si="57">L707*$AE$17</f>
        <v>250</v>
      </c>
    </row>
    <row r="708" spans="1:28" x14ac:dyDescent="0.3">
      <c r="A708" s="49">
        <v>42346</v>
      </c>
      <c r="B708" s="45" t="s">
        <v>1255</v>
      </c>
      <c r="C708" s="45" t="s">
        <v>1256</v>
      </c>
      <c r="D708" s="45" t="s">
        <v>47</v>
      </c>
      <c r="E708" s="48">
        <v>10</v>
      </c>
      <c r="F708" s="47">
        <v>132</v>
      </c>
      <c r="G708" s="65">
        <v>0</v>
      </c>
      <c r="H708" s="47">
        <v>118</v>
      </c>
      <c r="I708" s="45" t="s">
        <v>69</v>
      </c>
      <c r="J708" s="61">
        <v>14.6</v>
      </c>
      <c r="K708" s="45" t="s">
        <v>182</v>
      </c>
      <c r="L708" s="73">
        <v>32</v>
      </c>
      <c r="M708" s="69">
        <v>2.5</v>
      </c>
      <c r="N708" s="47">
        <v>75</v>
      </c>
      <c r="O708" s="45" t="s">
        <v>638</v>
      </c>
      <c r="P708" s="47">
        <v>10371</v>
      </c>
      <c r="Q708" s="48">
        <v>24</v>
      </c>
      <c r="R708" s="47">
        <v>10232</v>
      </c>
      <c r="S708" s="45" t="s">
        <v>1012</v>
      </c>
      <c r="T708" s="48">
        <v>80</v>
      </c>
      <c r="U708" s="48">
        <v>87</v>
      </c>
      <c r="V708" s="45" t="s">
        <v>51</v>
      </c>
      <c r="W708" s="48">
        <v>63</v>
      </c>
      <c r="X708" s="45" t="s">
        <v>195</v>
      </c>
      <c r="Y708" s="78">
        <f t="shared" si="54"/>
        <v>0.25</v>
      </c>
      <c r="Z708" s="78">
        <f t="shared" si="55"/>
        <v>0</v>
      </c>
      <c r="AA708" s="78">
        <f t="shared" si="56"/>
        <v>1.46</v>
      </c>
      <c r="AB708" s="77">
        <f t="shared" si="57"/>
        <v>320</v>
      </c>
    </row>
    <row r="709" spans="1:28" x14ac:dyDescent="0.3">
      <c r="A709" s="49">
        <v>42347</v>
      </c>
      <c r="B709" s="45" t="s">
        <v>1255</v>
      </c>
      <c r="C709" s="45" t="s">
        <v>1256</v>
      </c>
      <c r="D709" s="45" t="s">
        <v>47</v>
      </c>
      <c r="E709" s="48">
        <v>10</v>
      </c>
      <c r="F709" s="47">
        <v>118</v>
      </c>
      <c r="G709" s="65">
        <v>0</v>
      </c>
      <c r="H709" s="47">
        <v>74</v>
      </c>
      <c r="I709" s="45" t="s">
        <v>100</v>
      </c>
      <c r="J709" s="61">
        <v>16.3</v>
      </c>
      <c r="K709" s="45" t="s">
        <v>215</v>
      </c>
      <c r="L709" s="73">
        <v>12</v>
      </c>
      <c r="M709" s="69">
        <v>2.2000000000000002</v>
      </c>
      <c r="N709" s="47">
        <v>72</v>
      </c>
      <c r="O709" s="45" t="s">
        <v>257</v>
      </c>
      <c r="P709" s="47">
        <v>10371</v>
      </c>
      <c r="Q709" s="45" t="s">
        <v>1012</v>
      </c>
      <c r="R709" s="47">
        <v>10316</v>
      </c>
      <c r="S709" s="48">
        <v>24</v>
      </c>
      <c r="T709" s="48">
        <v>75</v>
      </c>
      <c r="U709" s="48">
        <v>84</v>
      </c>
      <c r="V709" s="45" t="s">
        <v>103</v>
      </c>
      <c r="W709" s="48">
        <v>63</v>
      </c>
      <c r="X709" s="45" t="s">
        <v>206</v>
      </c>
      <c r="Y709" s="78">
        <f t="shared" si="54"/>
        <v>0.22000000000000003</v>
      </c>
      <c r="Z709" s="78">
        <f t="shared" si="55"/>
        <v>0</v>
      </c>
      <c r="AA709" s="78">
        <f t="shared" si="56"/>
        <v>1.6300000000000001</v>
      </c>
      <c r="AB709" s="77">
        <f t="shared" si="57"/>
        <v>120</v>
      </c>
    </row>
    <row r="710" spans="1:28" x14ac:dyDescent="0.3">
      <c r="A710" s="49">
        <v>42348</v>
      </c>
      <c r="B710" s="45" t="s">
        <v>1255</v>
      </c>
      <c r="C710" s="45" t="s">
        <v>1256</v>
      </c>
      <c r="D710" s="45" t="s">
        <v>47</v>
      </c>
      <c r="E710" s="48">
        <v>10</v>
      </c>
      <c r="F710" s="47">
        <v>110</v>
      </c>
      <c r="G710" s="65">
        <v>0</v>
      </c>
      <c r="H710" s="47">
        <v>74</v>
      </c>
      <c r="I710" s="45" t="s">
        <v>286</v>
      </c>
      <c r="J710" s="61">
        <v>14.5</v>
      </c>
      <c r="K710" s="45" t="s">
        <v>158</v>
      </c>
      <c r="L710" s="73">
        <v>19</v>
      </c>
      <c r="M710" s="69">
        <v>1.7</v>
      </c>
      <c r="N710" s="47">
        <v>50</v>
      </c>
      <c r="O710" s="45" t="s">
        <v>286</v>
      </c>
      <c r="P710" s="47">
        <v>10321</v>
      </c>
      <c r="Q710" s="45" t="s">
        <v>51</v>
      </c>
      <c r="R710" s="47">
        <v>10302</v>
      </c>
      <c r="S710" s="45" t="s">
        <v>51</v>
      </c>
      <c r="T710" s="48">
        <v>75</v>
      </c>
      <c r="U710" s="48">
        <v>85</v>
      </c>
      <c r="V710" s="45" t="s">
        <v>51</v>
      </c>
      <c r="W710" s="48">
        <v>64</v>
      </c>
      <c r="X710" s="45" t="s">
        <v>169</v>
      </c>
      <c r="Y710" s="78">
        <f t="shared" si="54"/>
        <v>0.16999999999999998</v>
      </c>
      <c r="Z710" s="78">
        <f t="shared" si="55"/>
        <v>0</v>
      </c>
      <c r="AA710" s="78">
        <f t="shared" si="56"/>
        <v>1.45</v>
      </c>
      <c r="AB710" s="77">
        <f t="shared" si="57"/>
        <v>190</v>
      </c>
    </row>
    <row r="711" spans="1:28" x14ac:dyDescent="0.3">
      <c r="A711" s="49">
        <v>42349</v>
      </c>
      <c r="B711" s="45" t="s">
        <v>1255</v>
      </c>
      <c r="C711" s="45" t="s">
        <v>1256</v>
      </c>
      <c r="D711" s="45" t="s">
        <v>47</v>
      </c>
      <c r="E711" s="48">
        <v>10</v>
      </c>
      <c r="F711" s="47">
        <v>120</v>
      </c>
      <c r="G711" s="65">
        <v>0</v>
      </c>
      <c r="H711" s="47">
        <v>78</v>
      </c>
      <c r="I711" s="45" t="s">
        <v>177</v>
      </c>
      <c r="J711" s="61">
        <v>16.100000000000001</v>
      </c>
      <c r="K711" s="45" t="s">
        <v>71</v>
      </c>
      <c r="L711" s="73">
        <v>25</v>
      </c>
      <c r="M711" s="69">
        <v>1.7</v>
      </c>
      <c r="N711" s="47">
        <v>47</v>
      </c>
      <c r="O711" s="45" t="s">
        <v>430</v>
      </c>
      <c r="P711" s="47">
        <v>10324</v>
      </c>
      <c r="Q711" s="48">
        <v>10</v>
      </c>
      <c r="R711" s="47">
        <v>10274</v>
      </c>
      <c r="S711" s="48">
        <v>24</v>
      </c>
      <c r="T711" s="48">
        <v>79</v>
      </c>
      <c r="U711" s="48">
        <v>87</v>
      </c>
      <c r="V711" s="45" t="s">
        <v>430</v>
      </c>
      <c r="W711" s="48">
        <v>65</v>
      </c>
      <c r="X711" s="45" t="s">
        <v>158</v>
      </c>
      <c r="Y711" s="78">
        <f t="shared" si="54"/>
        <v>0.16999999999999998</v>
      </c>
      <c r="Z711" s="78">
        <f t="shared" si="55"/>
        <v>0</v>
      </c>
      <c r="AA711" s="78">
        <f t="shared" si="56"/>
        <v>1.61</v>
      </c>
      <c r="AB711" s="77">
        <f t="shared" si="57"/>
        <v>250</v>
      </c>
    </row>
    <row r="712" spans="1:28" x14ac:dyDescent="0.3">
      <c r="A712" s="49">
        <v>42350</v>
      </c>
      <c r="B712" s="45" t="s">
        <v>1255</v>
      </c>
      <c r="C712" s="45" t="s">
        <v>1256</v>
      </c>
      <c r="D712" s="45" t="s">
        <v>47</v>
      </c>
      <c r="E712" s="48">
        <v>10</v>
      </c>
      <c r="F712" s="47">
        <v>107</v>
      </c>
      <c r="G712" s="65">
        <v>0</v>
      </c>
      <c r="H712" s="47">
        <v>69</v>
      </c>
      <c r="I712" s="45" t="s">
        <v>205</v>
      </c>
      <c r="J712" s="61">
        <v>14.5</v>
      </c>
      <c r="K712" s="45" t="s">
        <v>158</v>
      </c>
      <c r="L712" s="73">
        <v>0</v>
      </c>
      <c r="M712" s="69">
        <v>1.9</v>
      </c>
      <c r="N712" s="47">
        <v>47</v>
      </c>
      <c r="O712" s="45" t="s">
        <v>51</v>
      </c>
      <c r="P712" s="47">
        <v>10274</v>
      </c>
      <c r="Q712" s="45" t="s">
        <v>1012</v>
      </c>
      <c r="R712" s="47">
        <v>10202</v>
      </c>
      <c r="S712" s="48">
        <v>24</v>
      </c>
      <c r="T712" s="48">
        <v>81</v>
      </c>
      <c r="U712" s="48">
        <v>88</v>
      </c>
      <c r="V712" s="45" t="s">
        <v>434</v>
      </c>
      <c r="W712" s="48">
        <v>69</v>
      </c>
      <c r="X712" s="45" t="s">
        <v>430</v>
      </c>
      <c r="Y712" s="78">
        <f t="shared" si="54"/>
        <v>0.19</v>
      </c>
      <c r="Z712" s="78">
        <f t="shared" si="55"/>
        <v>0</v>
      </c>
      <c r="AA712" s="78">
        <f t="shared" si="56"/>
        <v>1.45</v>
      </c>
      <c r="AB712" s="77">
        <f t="shared" si="57"/>
        <v>0</v>
      </c>
    </row>
    <row r="713" spans="1:28" x14ac:dyDescent="0.3">
      <c r="A713" s="49">
        <v>42351</v>
      </c>
      <c r="B713" s="45" t="s">
        <v>1255</v>
      </c>
      <c r="C713" s="45" t="s">
        <v>1256</v>
      </c>
      <c r="D713" s="45" t="s">
        <v>47</v>
      </c>
      <c r="E713" s="48">
        <v>10</v>
      </c>
      <c r="F713" s="47">
        <v>119</v>
      </c>
      <c r="G713" s="65">
        <v>0</v>
      </c>
      <c r="H713" s="47">
        <v>71</v>
      </c>
      <c r="I713" s="45" t="s">
        <v>258</v>
      </c>
      <c r="J713" s="61">
        <v>16.7</v>
      </c>
      <c r="K713" s="45" t="s">
        <v>91</v>
      </c>
      <c r="L713" s="73">
        <v>23</v>
      </c>
      <c r="M713" s="69">
        <v>0.8</v>
      </c>
      <c r="N713" s="47">
        <v>67</v>
      </c>
      <c r="O713" s="45" t="s">
        <v>106</v>
      </c>
      <c r="P713" s="47">
        <v>10202</v>
      </c>
      <c r="Q713" s="45" t="s">
        <v>1012</v>
      </c>
      <c r="R713" s="47">
        <v>10115</v>
      </c>
      <c r="S713" s="48">
        <v>24</v>
      </c>
      <c r="T713" s="48">
        <v>71</v>
      </c>
      <c r="U713" s="48">
        <v>76</v>
      </c>
      <c r="V713" s="45" t="s">
        <v>301</v>
      </c>
      <c r="W713" s="48">
        <v>56</v>
      </c>
      <c r="X713" s="45" t="s">
        <v>179</v>
      </c>
      <c r="Y713" s="78">
        <f t="shared" si="54"/>
        <v>0.08</v>
      </c>
      <c r="Z713" s="78">
        <f t="shared" si="55"/>
        <v>0</v>
      </c>
      <c r="AA713" s="78">
        <f t="shared" si="56"/>
        <v>1.67</v>
      </c>
      <c r="AB713" s="77">
        <f t="shared" si="57"/>
        <v>230</v>
      </c>
    </row>
    <row r="714" spans="1:28" x14ac:dyDescent="0.3">
      <c r="A714" s="49">
        <v>42352</v>
      </c>
      <c r="B714" s="45" t="s">
        <v>1255</v>
      </c>
      <c r="C714" s="45" t="s">
        <v>1256</v>
      </c>
      <c r="D714" s="45" t="s">
        <v>47</v>
      </c>
      <c r="E714" s="48">
        <v>10</v>
      </c>
      <c r="F714" s="47">
        <v>156</v>
      </c>
      <c r="G714" s="65">
        <v>0</v>
      </c>
      <c r="H714" s="47">
        <v>115</v>
      </c>
      <c r="I714" s="45" t="s">
        <v>543</v>
      </c>
      <c r="J714" s="61">
        <v>19.7</v>
      </c>
      <c r="K714" s="45" t="s">
        <v>179</v>
      </c>
      <c r="L714" s="73">
        <v>24</v>
      </c>
      <c r="M714" s="69">
        <v>1.7</v>
      </c>
      <c r="N714" s="47">
        <v>64</v>
      </c>
      <c r="O714" s="45" t="s">
        <v>388</v>
      </c>
      <c r="P714" s="47">
        <v>10153</v>
      </c>
      <c r="Q714" s="48">
        <v>24</v>
      </c>
      <c r="R714" s="47">
        <v>10099</v>
      </c>
      <c r="S714" s="45" t="s">
        <v>102</v>
      </c>
      <c r="T714" s="48">
        <v>63</v>
      </c>
      <c r="U714" s="48">
        <v>71</v>
      </c>
      <c r="V714" s="45" t="s">
        <v>123</v>
      </c>
      <c r="W714" s="48">
        <v>47</v>
      </c>
      <c r="X714" s="45" t="s">
        <v>135</v>
      </c>
      <c r="Y714" s="78">
        <f t="shared" si="54"/>
        <v>0.16999999999999998</v>
      </c>
      <c r="Z714" s="78">
        <f t="shared" si="55"/>
        <v>0</v>
      </c>
      <c r="AA714" s="78">
        <f t="shared" si="56"/>
        <v>1.97</v>
      </c>
      <c r="AB714" s="77">
        <f t="shared" si="57"/>
        <v>240</v>
      </c>
    </row>
    <row r="715" spans="1:28" x14ac:dyDescent="0.3">
      <c r="A715" s="49">
        <v>42353</v>
      </c>
      <c r="B715" s="45" t="s">
        <v>1255</v>
      </c>
      <c r="C715" s="45" t="s">
        <v>1256</v>
      </c>
      <c r="D715" s="45" t="s">
        <v>47</v>
      </c>
      <c r="E715" s="48">
        <v>10</v>
      </c>
      <c r="F715" s="47">
        <v>160</v>
      </c>
      <c r="G715" s="65">
        <v>0</v>
      </c>
      <c r="H715" s="47">
        <v>133</v>
      </c>
      <c r="I715" s="45" t="s">
        <v>108</v>
      </c>
      <c r="J715" s="61">
        <v>18.600000000000001</v>
      </c>
      <c r="K715" s="45" t="s">
        <v>167</v>
      </c>
      <c r="L715" s="73">
        <v>25</v>
      </c>
      <c r="M715" s="69">
        <v>2.2000000000000002</v>
      </c>
      <c r="N715" s="47">
        <v>61</v>
      </c>
      <c r="O715" s="45" t="s">
        <v>388</v>
      </c>
      <c r="P715" s="47">
        <v>10241</v>
      </c>
      <c r="Q715" s="48">
        <v>24</v>
      </c>
      <c r="R715" s="47">
        <v>10145</v>
      </c>
      <c r="S715" s="45" t="s">
        <v>116</v>
      </c>
      <c r="T715" s="48">
        <v>72</v>
      </c>
      <c r="U715" s="48">
        <v>80</v>
      </c>
      <c r="V715" s="45" t="s">
        <v>148</v>
      </c>
      <c r="W715" s="48">
        <v>50</v>
      </c>
      <c r="X715" s="45" t="s">
        <v>235</v>
      </c>
      <c r="Y715" s="78">
        <f t="shared" si="54"/>
        <v>0.22000000000000003</v>
      </c>
      <c r="Z715" s="78">
        <f t="shared" si="55"/>
        <v>0</v>
      </c>
      <c r="AA715" s="78">
        <f t="shared" si="56"/>
        <v>1.86</v>
      </c>
      <c r="AB715" s="77">
        <f t="shared" si="57"/>
        <v>250</v>
      </c>
    </row>
    <row r="716" spans="1:28" x14ac:dyDescent="0.3">
      <c r="A716" s="49">
        <v>42354</v>
      </c>
      <c r="B716" s="45" t="s">
        <v>1255</v>
      </c>
      <c r="C716" s="45" t="s">
        <v>1256</v>
      </c>
      <c r="D716" s="45" t="s">
        <v>47</v>
      </c>
      <c r="E716" s="48">
        <v>10</v>
      </c>
      <c r="F716" s="47">
        <v>156</v>
      </c>
      <c r="G716" s="65">
        <v>0</v>
      </c>
      <c r="H716" s="47">
        <v>126</v>
      </c>
      <c r="I716" s="45" t="s">
        <v>127</v>
      </c>
      <c r="J716" s="61">
        <v>18.600000000000001</v>
      </c>
      <c r="K716" s="45" t="s">
        <v>215</v>
      </c>
      <c r="L716" s="73">
        <v>10</v>
      </c>
      <c r="M716" s="69">
        <v>2.8</v>
      </c>
      <c r="N716" s="47">
        <v>72</v>
      </c>
      <c r="O716" s="45" t="s">
        <v>148</v>
      </c>
      <c r="P716" s="47">
        <v>10266</v>
      </c>
      <c r="Q716" s="48">
        <v>10</v>
      </c>
      <c r="R716" s="47">
        <v>10224</v>
      </c>
      <c r="S716" s="48">
        <v>24</v>
      </c>
      <c r="T716" s="48">
        <v>65</v>
      </c>
      <c r="U716" s="48">
        <v>73</v>
      </c>
      <c r="V716" s="45" t="s">
        <v>99</v>
      </c>
      <c r="W716" s="48">
        <v>58</v>
      </c>
      <c r="X716" s="45" t="s">
        <v>51</v>
      </c>
      <c r="Y716" s="78">
        <f t="shared" si="54"/>
        <v>0.27999999999999997</v>
      </c>
      <c r="Z716" s="78">
        <f t="shared" si="55"/>
        <v>0</v>
      </c>
      <c r="AA716" s="78">
        <f t="shared" si="56"/>
        <v>1.86</v>
      </c>
      <c r="AB716" s="77">
        <f t="shared" si="57"/>
        <v>100</v>
      </c>
    </row>
    <row r="717" spans="1:28" x14ac:dyDescent="0.3">
      <c r="A717" s="49">
        <v>42355</v>
      </c>
      <c r="B717" s="45" t="s">
        <v>1255</v>
      </c>
      <c r="C717" s="45" t="s">
        <v>1256</v>
      </c>
      <c r="D717" s="45" t="s">
        <v>47</v>
      </c>
      <c r="E717" s="48">
        <v>10</v>
      </c>
      <c r="F717" s="47">
        <v>156</v>
      </c>
      <c r="G717" s="65">
        <v>0</v>
      </c>
      <c r="H717" s="47">
        <v>117</v>
      </c>
      <c r="I717" s="45" t="s">
        <v>404</v>
      </c>
      <c r="J717" s="61">
        <v>19.5</v>
      </c>
      <c r="K717" s="45" t="s">
        <v>91</v>
      </c>
      <c r="L717" s="73">
        <v>31</v>
      </c>
      <c r="M717" s="69">
        <v>1.7</v>
      </c>
      <c r="N717" s="47">
        <v>67</v>
      </c>
      <c r="O717" s="45" t="s">
        <v>164</v>
      </c>
      <c r="P717" s="47">
        <v>10225</v>
      </c>
      <c r="Q717" s="48">
        <v>23</v>
      </c>
      <c r="R717" s="47">
        <v>10193</v>
      </c>
      <c r="S717" s="48">
        <v>15</v>
      </c>
      <c r="T717" s="48">
        <v>50</v>
      </c>
      <c r="U717" s="48">
        <v>63</v>
      </c>
      <c r="V717" s="45" t="s">
        <v>189</v>
      </c>
      <c r="W717" s="48">
        <v>27</v>
      </c>
      <c r="X717" s="45" t="s">
        <v>148</v>
      </c>
      <c r="Y717" s="78">
        <f t="shared" si="54"/>
        <v>0.16999999999999998</v>
      </c>
      <c r="Z717" s="78">
        <f t="shared" si="55"/>
        <v>0</v>
      </c>
      <c r="AA717" s="78">
        <f t="shared" si="56"/>
        <v>1.95</v>
      </c>
      <c r="AB717" s="77">
        <f t="shared" si="57"/>
        <v>310</v>
      </c>
    </row>
    <row r="718" spans="1:28" x14ac:dyDescent="0.3">
      <c r="A718" s="49">
        <v>42356</v>
      </c>
      <c r="B718" s="45" t="s">
        <v>1255</v>
      </c>
      <c r="C718" s="45" t="s">
        <v>1256</v>
      </c>
      <c r="D718" s="45" t="s">
        <v>47</v>
      </c>
      <c r="E718" s="48">
        <v>10</v>
      </c>
      <c r="F718" s="47">
        <v>158</v>
      </c>
      <c r="G718" s="65">
        <v>0</v>
      </c>
      <c r="H718" s="47">
        <v>137</v>
      </c>
      <c r="I718" s="45" t="s">
        <v>51</v>
      </c>
      <c r="J718" s="61">
        <v>18</v>
      </c>
      <c r="K718" s="45" t="s">
        <v>117</v>
      </c>
      <c r="L718" s="73">
        <v>24</v>
      </c>
      <c r="M718" s="69">
        <v>1.4</v>
      </c>
      <c r="N718" s="47">
        <v>58</v>
      </c>
      <c r="O718" s="45" t="s">
        <v>376</v>
      </c>
      <c r="P718" s="47">
        <v>10235</v>
      </c>
      <c r="Q718" s="48">
        <v>10</v>
      </c>
      <c r="R718" s="47">
        <v>10184</v>
      </c>
      <c r="S718" s="48">
        <v>24</v>
      </c>
      <c r="T718" s="48">
        <v>68</v>
      </c>
      <c r="U718" s="48">
        <v>76</v>
      </c>
      <c r="V718" s="45" t="s">
        <v>369</v>
      </c>
      <c r="W718" s="48">
        <v>53</v>
      </c>
      <c r="X718" s="45" t="s">
        <v>510</v>
      </c>
      <c r="Y718" s="78">
        <f t="shared" si="54"/>
        <v>0.13999999999999999</v>
      </c>
      <c r="Z718" s="78">
        <f t="shared" si="55"/>
        <v>0</v>
      </c>
      <c r="AA718" s="78">
        <f t="shared" si="56"/>
        <v>1.8</v>
      </c>
      <c r="AB718" s="77">
        <f t="shared" si="57"/>
        <v>240</v>
      </c>
    </row>
    <row r="719" spans="1:28" x14ac:dyDescent="0.3">
      <c r="A719" s="49">
        <v>42357</v>
      </c>
      <c r="B719" s="45" t="s">
        <v>1255</v>
      </c>
      <c r="C719" s="45" t="s">
        <v>1256</v>
      </c>
      <c r="D719" s="45" t="s">
        <v>47</v>
      </c>
      <c r="E719" s="48">
        <v>10</v>
      </c>
      <c r="F719" s="47">
        <v>176</v>
      </c>
      <c r="G719" s="65">
        <v>0</v>
      </c>
      <c r="H719" s="47">
        <v>139</v>
      </c>
      <c r="I719" s="45" t="s">
        <v>103</v>
      </c>
      <c r="J719" s="61">
        <v>21.3</v>
      </c>
      <c r="K719" s="45" t="s">
        <v>345</v>
      </c>
      <c r="L719" s="73">
        <v>15</v>
      </c>
      <c r="M719" s="69">
        <v>3.1</v>
      </c>
      <c r="N719" s="47">
        <v>89</v>
      </c>
      <c r="O719" s="45" t="s">
        <v>79</v>
      </c>
      <c r="P719" s="47">
        <v>10186</v>
      </c>
      <c r="Q719" s="45" t="s">
        <v>1012</v>
      </c>
      <c r="R719" s="47">
        <v>10101</v>
      </c>
      <c r="S719" s="48">
        <v>20</v>
      </c>
      <c r="T719" s="48">
        <v>39</v>
      </c>
      <c r="U719" s="48">
        <v>69</v>
      </c>
      <c r="V719" s="45" t="s">
        <v>80</v>
      </c>
      <c r="W719" s="48">
        <v>24</v>
      </c>
      <c r="X719" s="45" t="s">
        <v>79</v>
      </c>
      <c r="Y719" s="78">
        <f t="shared" si="54"/>
        <v>0.31</v>
      </c>
      <c r="Z719" s="78">
        <f t="shared" si="55"/>
        <v>0</v>
      </c>
      <c r="AA719" s="78">
        <f t="shared" si="56"/>
        <v>2.13</v>
      </c>
      <c r="AB719" s="77">
        <f t="shared" si="57"/>
        <v>150</v>
      </c>
    </row>
    <row r="720" spans="1:28" x14ac:dyDescent="0.3">
      <c r="A720" s="49">
        <v>42358</v>
      </c>
      <c r="B720" s="45" t="s">
        <v>1255</v>
      </c>
      <c r="C720" s="45" t="s">
        <v>1256</v>
      </c>
      <c r="D720" s="45" t="s">
        <v>47</v>
      </c>
      <c r="E720" s="48">
        <v>10</v>
      </c>
      <c r="F720" s="47">
        <v>162</v>
      </c>
      <c r="G720" s="65">
        <v>0</v>
      </c>
      <c r="H720" s="47">
        <v>98</v>
      </c>
      <c r="I720" s="45" t="s">
        <v>100</v>
      </c>
      <c r="J720" s="61">
        <v>22.5</v>
      </c>
      <c r="K720" s="45" t="s">
        <v>494</v>
      </c>
      <c r="L720" s="73">
        <v>0</v>
      </c>
      <c r="M720" s="69">
        <v>0.8</v>
      </c>
      <c r="N720" s="47">
        <v>158</v>
      </c>
      <c r="O720" s="45" t="s">
        <v>59</v>
      </c>
      <c r="P720" s="47">
        <v>10261</v>
      </c>
      <c r="Q720" s="48">
        <v>24</v>
      </c>
      <c r="R720" s="47">
        <v>10128</v>
      </c>
      <c r="S720" s="45" t="s">
        <v>1012</v>
      </c>
      <c r="T720" s="48">
        <v>78</v>
      </c>
      <c r="U720" s="48">
        <v>83</v>
      </c>
      <c r="V720" s="45" t="s">
        <v>51</v>
      </c>
      <c r="W720" s="48">
        <v>28</v>
      </c>
      <c r="X720" s="45" t="s">
        <v>59</v>
      </c>
      <c r="Y720" s="78">
        <f t="shared" si="54"/>
        <v>0.08</v>
      </c>
      <c r="Z720" s="78">
        <f t="shared" si="55"/>
        <v>0</v>
      </c>
      <c r="AA720" s="78">
        <f t="shared" si="56"/>
        <v>2.25</v>
      </c>
      <c r="AB720" s="77">
        <f t="shared" si="57"/>
        <v>0</v>
      </c>
    </row>
    <row r="721" spans="1:28" x14ac:dyDescent="0.3">
      <c r="A721" s="49">
        <v>42359</v>
      </c>
      <c r="B721" s="45" t="s">
        <v>1255</v>
      </c>
      <c r="C721" s="45" t="s">
        <v>1256</v>
      </c>
      <c r="D721" s="45" t="s">
        <v>47</v>
      </c>
      <c r="E721" s="48">
        <v>10</v>
      </c>
      <c r="F721" s="47">
        <v>119</v>
      </c>
      <c r="G721" s="65">
        <v>0</v>
      </c>
      <c r="H721" s="47">
        <v>74</v>
      </c>
      <c r="I721" s="45" t="s">
        <v>520</v>
      </c>
      <c r="J721" s="61">
        <v>16.399999999999999</v>
      </c>
      <c r="K721" s="45" t="s">
        <v>52</v>
      </c>
      <c r="L721" s="73">
        <v>12</v>
      </c>
      <c r="M721" s="69">
        <v>1.7</v>
      </c>
      <c r="N721" s="47">
        <v>75</v>
      </c>
      <c r="O721" s="45" t="s">
        <v>433</v>
      </c>
      <c r="P721" s="47">
        <v>10294</v>
      </c>
      <c r="Q721" s="48">
        <v>11</v>
      </c>
      <c r="R721" s="47">
        <v>10261</v>
      </c>
      <c r="S721" s="45" t="s">
        <v>1012</v>
      </c>
      <c r="T721" s="48">
        <v>65</v>
      </c>
      <c r="U721" s="48">
        <v>85</v>
      </c>
      <c r="V721" s="45" t="s">
        <v>210</v>
      </c>
      <c r="W721" s="48">
        <v>43</v>
      </c>
      <c r="X721" s="45" t="s">
        <v>55</v>
      </c>
      <c r="Y721" s="78">
        <f t="shared" si="54"/>
        <v>0.16999999999999998</v>
      </c>
      <c r="Z721" s="78">
        <f t="shared" si="55"/>
        <v>0</v>
      </c>
      <c r="AA721" s="78">
        <f t="shared" si="56"/>
        <v>1.64</v>
      </c>
      <c r="AB721" s="77">
        <f t="shared" si="57"/>
        <v>120</v>
      </c>
    </row>
    <row r="722" spans="1:28" x14ac:dyDescent="0.3">
      <c r="A722" s="49">
        <v>42360</v>
      </c>
      <c r="B722" s="45" t="s">
        <v>1255</v>
      </c>
      <c r="C722" s="45" t="s">
        <v>1256</v>
      </c>
      <c r="D722" s="45" t="s">
        <v>47</v>
      </c>
      <c r="E722" s="48">
        <v>10</v>
      </c>
      <c r="F722" s="47">
        <v>130</v>
      </c>
      <c r="G722" s="65">
        <v>0</v>
      </c>
      <c r="H722" s="47">
        <v>73</v>
      </c>
      <c r="I722" s="45" t="s">
        <v>257</v>
      </c>
      <c r="J722" s="61">
        <v>18.600000000000001</v>
      </c>
      <c r="K722" s="45" t="s">
        <v>121</v>
      </c>
      <c r="L722" s="73">
        <v>24</v>
      </c>
      <c r="M722" s="69">
        <v>1.1000000000000001</v>
      </c>
      <c r="N722" s="47">
        <v>53</v>
      </c>
      <c r="O722" s="45" t="s">
        <v>318</v>
      </c>
      <c r="P722" s="47">
        <v>10286</v>
      </c>
      <c r="Q722" s="45" t="s">
        <v>1012</v>
      </c>
      <c r="R722" s="47">
        <v>10245</v>
      </c>
      <c r="S722" s="48">
        <v>18</v>
      </c>
      <c r="T722" s="48">
        <v>41</v>
      </c>
      <c r="U722" s="48">
        <v>68</v>
      </c>
      <c r="V722" s="45" t="s">
        <v>80</v>
      </c>
      <c r="W722" s="48">
        <v>24</v>
      </c>
      <c r="X722" s="45" t="s">
        <v>215</v>
      </c>
      <c r="Y722" s="78">
        <f t="shared" si="54"/>
        <v>0.11000000000000001</v>
      </c>
      <c r="Z722" s="78">
        <f t="shared" si="55"/>
        <v>0</v>
      </c>
      <c r="AA722" s="78">
        <f t="shared" si="56"/>
        <v>1.86</v>
      </c>
      <c r="AB722" s="77">
        <f t="shared" si="57"/>
        <v>240</v>
      </c>
    </row>
    <row r="723" spans="1:28" x14ac:dyDescent="0.3">
      <c r="A723" s="49">
        <v>42361</v>
      </c>
      <c r="B723" s="45" t="s">
        <v>1255</v>
      </c>
      <c r="C723" s="45" t="s">
        <v>1256</v>
      </c>
      <c r="D723" s="45" t="s">
        <v>47</v>
      </c>
      <c r="E723" s="48">
        <v>10</v>
      </c>
      <c r="F723" s="47">
        <v>125</v>
      </c>
      <c r="G723" s="65">
        <v>0</v>
      </c>
      <c r="H723" s="47">
        <v>101</v>
      </c>
      <c r="I723" s="45" t="s">
        <v>100</v>
      </c>
      <c r="J723" s="61">
        <v>14.9</v>
      </c>
      <c r="K723" s="45" t="s">
        <v>169</v>
      </c>
      <c r="L723" s="73">
        <v>11</v>
      </c>
      <c r="M723" s="69">
        <v>1.9</v>
      </c>
      <c r="N723" s="47">
        <v>50</v>
      </c>
      <c r="O723" s="45" t="s">
        <v>201</v>
      </c>
      <c r="P723" s="47">
        <v>10287</v>
      </c>
      <c r="Q723" s="48">
        <v>10</v>
      </c>
      <c r="R723" s="47">
        <v>10214</v>
      </c>
      <c r="S723" s="48">
        <v>24</v>
      </c>
      <c r="T723" s="48">
        <v>81</v>
      </c>
      <c r="U723" s="48">
        <v>87</v>
      </c>
      <c r="V723" s="45" t="s">
        <v>51</v>
      </c>
      <c r="W723" s="48">
        <v>46</v>
      </c>
      <c r="X723" s="45" t="s">
        <v>70</v>
      </c>
      <c r="Y723" s="78">
        <f t="shared" si="54"/>
        <v>0.19</v>
      </c>
      <c r="Z723" s="78">
        <f t="shared" si="55"/>
        <v>0</v>
      </c>
      <c r="AA723" s="78">
        <f t="shared" si="56"/>
        <v>1.49</v>
      </c>
      <c r="AB723" s="77">
        <f t="shared" si="57"/>
        <v>110</v>
      </c>
    </row>
    <row r="724" spans="1:28" x14ac:dyDescent="0.3">
      <c r="A724" s="49">
        <v>42362</v>
      </c>
      <c r="B724" s="45" t="s">
        <v>1255</v>
      </c>
      <c r="C724" s="45" t="s">
        <v>1256</v>
      </c>
      <c r="D724" s="45" t="s">
        <v>47</v>
      </c>
      <c r="E724" s="48">
        <v>10</v>
      </c>
      <c r="F724" s="47">
        <v>133</v>
      </c>
      <c r="G724" s="65">
        <v>0</v>
      </c>
      <c r="H724" s="47">
        <v>98</v>
      </c>
      <c r="I724" s="45" t="s">
        <v>124</v>
      </c>
      <c r="J724" s="61">
        <v>16.8</v>
      </c>
      <c r="K724" s="45" t="s">
        <v>215</v>
      </c>
      <c r="L724" s="72" t="s">
        <v>289</v>
      </c>
      <c r="M724" s="69">
        <v>3.3</v>
      </c>
      <c r="N724" s="47">
        <v>72</v>
      </c>
      <c r="O724" s="45" t="s">
        <v>117</v>
      </c>
      <c r="P724" s="47">
        <v>10242</v>
      </c>
      <c r="Q724" s="48">
        <v>23</v>
      </c>
      <c r="R724" s="47">
        <v>10194</v>
      </c>
      <c r="S724" s="45" t="s">
        <v>401</v>
      </c>
      <c r="T724" s="48">
        <v>77</v>
      </c>
      <c r="U724" s="48">
        <v>87</v>
      </c>
      <c r="V724" s="45" t="s">
        <v>51</v>
      </c>
      <c r="W724" s="48">
        <v>61</v>
      </c>
      <c r="X724" s="45" t="s">
        <v>505</v>
      </c>
      <c r="Y724" s="78">
        <f t="shared" si="54"/>
        <v>0.32999999999999996</v>
      </c>
      <c r="Z724" s="78">
        <f t="shared" si="55"/>
        <v>0</v>
      </c>
      <c r="AA724" s="78">
        <f t="shared" si="56"/>
        <v>1.6800000000000002</v>
      </c>
      <c r="AB724" s="77">
        <f t="shared" si="57"/>
        <v>90</v>
      </c>
    </row>
    <row r="725" spans="1:28" x14ac:dyDescent="0.3">
      <c r="A725" s="49">
        <v>42363</v>
      </c>
      <c r="B725" s="45" t="s">
        <v>1255</v>
      </c>
      <c r="C725" s="45" t="s">
        <v>1256</v>
      </c>
      <c r="D725" s="45" t="s">
        <v>47</v>
      </c>
      <c r="E725" s="48">
        <v>10</v>
      </c>
      <c r="F725" s="47">
        <v>142</v>
      </c>
      <c r="G725" s="65">
        <v>0</v>
      </c>
      <c r="H725" s="47">
        <v>103</v>
      </c>
      <c r="I725" s="45" t="s">
        <v>376</v>
      </c>
      <c r="J725" s="61">
        <v>18</v>
      </c>
      <c r="K725" s="45" t="s">
        <v>121</v>
      </c>
      <c r="L725" s="73">
        <v>24</v>
      </c>
      <c r="M725" s="69">
        <v>0.8</v>
      </c>
      <c r="N725" s="47">
        <v>56</v>
      </c>
      <c r="O725" s="45" t="s">
        <v>644</v>
      </c>
      <c r="P725" s="47">
        <v>10270</v>
      </c>
      <c r="Q725" s="48">
        <v>20</v>
      </c>
      <c r="R725" s="47">
        <v>10238</v>
      </c>
      <c r="S725" s="45" t="s">
        <v>263</v>
      </c>
      <c r="T725" s="48">
        <v>66</v>
      </c>
      <c r="U725" s="48">
        <v>71</v>
      </c>
      <c r="V725" s="45" t="s">
        <v>169</v>
      </c>
      <c r="W725" s="48">
        <v>56</v>
      </c>
      <c r="X725" s="45" t="s">
        <v>103</v>
      </c>
      <c r="Y725" s="78">
        <f t="shared" si="54"/>
        <v>0.08</v>
      </c>
      <c r="Z725" s="78">
        <f t="shared" si="55"/>
        <v>0</v>
      </c>
      <c r="AA725" s="78">
        <f t="shared" si="56"/>
        <v>1.8</v>
      </c>
      <c r="AB725" s="77">
        <f t="shared" si="57"/>
        <v>240</v>
      </c>
    </row>
    <row r="726" spans="1:28" x14ac:dyDescent="0.3">
      <c r="A726" s="49">
        <v>42364</v>
      </c>
      <c r="B726" s="45" t="s">
        <v>1255</v>
      </c>
      <c r="C726" s="45" t="s">
        <v>1256</v>
      </c>
      <c r="D726" s="45" t="s">
        <v>47</v>
      </c>
      <c r="E726" s="48">
        <v>10</v>
      </c>
      <c r="F726" s="47">
        <v>134</v>
      </c>
      <c r="G726" s="65">
        <v>0</v>
      </c>
      <c r="H726" s="47">
        <v>90</v>
      </c>
      <c r="I726" s="45" t="s">
        <v>301</v>
      </c>
      <c r="J726" s="61">
        <v>17.899999999999999</v>
      </c>
      <c r="K726" s="45" t="s">
        <v>50</v>
      </c>
      <c r="L726" s="73">
        <v>24</v>
      </c>
      <c r="M726" s="69">
        <v>0.8</v>
      </c>
      <c r="N726" s="47">
        <v>58</v>
      </c>
      <c r="O726" s="45" t="s">
        <v>127</v>
      </c>
      <c r="P726" s="47">
        <v>10262</v>
      </c>
      <c r="Q726" s="45" t="s">
        <v>1012</v>
      </c>
      <c r="R726" s="47">
        <v>10235</v>
      </c>
      <c r="S726" s="45" t="s">
        <v>51</v>
      </c>
      <c r="T726" s="48">
        <v>62</v>
      </c>
      <c r="U726" s="48">
        <v>71</v>
      </c>
      <c r="V726" s="45" t="s">
        <v>111</v>
      </c>
      <c r="W726" s="48">
        <v>36</v>
      </c>
      <c r="X726" s="45" t="s">
        <v>370</v>
      </c>
      <c r="Y726" s="78">
        <f t="shared" si="54"/>
        <v>0.08</v>
      </c>
      <c r="Z726" s="78">
        <f t="shared" si="55"/>
        <v>0</v>
      </c>
      <c r="AA726" s="78">
        <f t="shared" si="56"/>
        <v>1.7899999999999998</v>
      </c>
      <c r="AB726" s="77">
        <f t="shared" si="57"/>
        <v>240</v>
      </c>
    </row>
    <row r="727" spans="1:28" x14ac:dyDescent="0.3">
      <c r="A727" s="49">
        <v>42365</v>
      </c>
      <c r="B727" s="45" t="s">
        <v>1255</v>
      </c>
      <c r="C727" s="45" t="s">
        <v>1256</v>
      </c>
      <c r="D727" s="45" t="s">
        <v>47</v>
      </c>
      <c r="E727" s="48">
        <v>10</v>
      </c>
      <c r="F727" s="47">
        <v>122</v>
      </c>
      <c r="G727" s="65">
        <v>0</v>
      </c>
      <c r="H727" s="47">
        <v>89</v>
      </c>
      <c r="I727" s="45" t="s">
        <v>159</v>
      </c>
      <c r="J727" s="61">
        <v>15.4</v>
      </c>
      <c r="K727" s="45" t="s">
        <v>188</v>
      </c>
      <c r="L727" s="73">
        <v>22</v>
      </c>
      <c r="M727" s="69">
        <v>1.1000000000000001</v>
      </c>
      <c r="N727" s="47">
        <v>53</v>
      </c>
      <c r="O727" s="45" t="s">
        <v>347</v>
      </c>
      <c r="P727" s="47">
        <v>10247</v>
      </c>
      <c r="Q727" s="45" t="s">
        <v>218</v>
      </c>
      <c r="R727" s="47">
        <v>10147</v>
      </c>
      <c r="S727" s="48">
        <v>24</v>
      </c>
      <c r="T727" s="48">
        <v>55</v>
      </c>
      <c r="U727" s="48">
        <v>68</v>
      </c>
      <c r="V727" s="45" t="s">
        <v>135</v>
      </c>
      <c r="W727" s="48">
        <v>33</v>
      </c>
      <c r="X727" s="45" t="s">
        <v>51</v>
      </c>
      <c r="Y727" s="78">
        <f t="shared" si="54"/>
        <v>0.11000000000000001</v>
      </c>
      <c r="Z727" s="78">
        <f t="shared" si="55"/>
        <v>0</v>
      </c>
      <c r="AA727" s="78">
        <f t="shared" si="56"/>
        <v>1.54</v>
      </c>
      <c r="AB727" s="77">
        <f t="shared" si="57"/>
        <v>220</v>
      </c>
    </row>
    <row r="728" spans="1:28" x14ac:dyDescent="0.3">
      <c r="A728" s="49">
        <v>42366</v>
      </c>
      <c r="B728" s="45" t="s">
        <v>1255</v>
      </c>
      <c r="C728" s="45" t="s">
        <v>1256</v>
      </c>
      <c r="D728" s="45" t="s">
        <v>47</v>
      </c>
      <c r="E728" s="48">
        <v>10</v>
      </c>
      <c r="F728" s="47">
        <v>160</v>
      </c>
      <c r="G728" s="65">
        <v>0</v>
      </c>
      <c r="H728" s="47">
        <v>103</v>
      </c>
      <c r="I728" s="45" t="s">
        <v>100</v>
      </c>
      <c r="J728" s="61">
        <v>21.8</v>
      </c>
      <c r="K728" s="45" t="s">
        <v>91</v>
      </c>
      <c r="L728" s="73">
        <v>32</v>
      </c>
      <c r="M728" s="69">
        <v>5</v>
      </c>
      <c r="N728" s="47">
        <v>203</v>
      </c>
      <c r="O728" s="45" t="s">
        <v>98</v>
      </c>
      <c r="P728" s="47">
        <v>10197</v>
      </c>
      <c r="Q728" s="48">
        <v>24</v>
      </c>
      <c r="R728" s="47">
        <v>10076</v>
      </c>
      <c r="S728" s="48">
        <v>15</v>
      </c>
      <c r="T728" s="48">
        <v>48</v>
      </c>
      <c r="U728" s="48">
        <v>84</v>
      </c>
      <c r="V728" s="45" t="s">
        <v>638</v>
      </c>
      <c r="W728" s="48">
        <v>29</v>
      </c>
      <c r="X728" s="45" t="s">
        <v>510</v>
      </c>
      <c r="Y728" s="78">
        <f t="shared" si="54"/>
        <v>0.5</v>
      </c>
      <c r="Z728" s="78">
        <f t="shared" si="55"/>
        <v>0</v>
      </c>
      <c r="AA728" s="78">
        <f t="shared" si="56"/>
        <v>2.1800000000000002</v>
      </c>
      <c r="AB728" s="77">
        <f t="shared" si="57"/>
        <v>320</v>
      </c>
    </row>
    <row r="729" spans="1:28" x14ac:dyDescent="0.3">
      <c r="A729" s="49">
        <v>42367</v>
      </c>
      <c r="B729" s="45" t="s">
        <v>1255</v>
      </c>
      <c r="C729" s="45" t="s">
        <v>1256</v>
      </c>
      <c r="D729" s="45" t="s">
        <v>47</v>
      </c>
      <c r="E729" s="48">
        <v>10</v>
      </c>
      <c r="F729" s="47">
        <v>118</v>
      </c>
      <c r="G729" s="65">
        <v>0</v>
      </c>
      <c r="H729" s="47">
        <v>80</v>
      </c>
      <c r="I729" s="45" t="s">
        <v>520</v>
      </c>
      <c r="J729" s="61">
        <v>15.6</v>
      </c>
      <c r="K729" s="45" t="s">
        <v>94</v>
      </c>
      <c r="L729" s="73">
        <v>0</v>
      </c>
      <c r="M729" s="69">
        <v>2.5</v>
      </c>
      <c r="N729" s="47">
        <v>50</v>
      </c>
      <c r="O729" s="45" t="s">
        <v>51</v>
      </c>
      <c r="P729" s="47">
        <v>10270</v>
      </c>
      <c r="Q729" s="48">
        <v>10</v>
      </c>
      <c r="R729" s="47">
        <v>10197</v>
      </c>
      <c r="S729" s="45" t="s">
        <v>1012</v>
      </c>
      <c r="T729" s="48">
        <v>73</v>
      </c>
      <c r="U729" s="48">
        <v>83</v>
      </c>
      <c r="V729" s="45" t="s">
        <v>51</v>
      </c>
      <c r="W729" s="48">
        <v>57</v>
      </c>
      <c r="X729" s="45" t="s">
        <v>108</v>
      </c>
      <c r="Y729" s="78">
        <f t="shared" si="54"/>
        <v>0.25</v>
      </c>
      <c r="Z729" s="78">
        <f t="shared" si="55"/>
        <v>0</v>
      </c>
      <c r="AA729" s="78">
        <f t="shared" si="56"/>
        <v>1.56</v>
      </c>
      <c r="AB729" s="77">
        <f t="shared" si="57"/>
        <v>0</v>
      </c>
    </row>
    <row r="730" spans="1:28" x14ac:dyDescent="0.3">
      <c r="A730" s="49">
        <v>42368</v>
      </c>
      <c r="B730" s="45" t="s">
        <v>1255</v>
      </c>
      <c r="C730" s="45" t="s">
        <v>1256</v>
      </c>
      <c r="D730" s="45" t="s">
        <v>47</v>
      </c>
      <c r="E730" s="48">
        <v>10</v>
      </c>
      <c r="F730" s="47">
        <v>142</v>
      </c>
      <c r="G730" s="65">
        <v>0</v>
      </c>
      <c r="H730" s="47">
        <v>98</v>
      </c>
      <c r="I730" s="45" t="s">
        <v>193</v>
      </c>
      <c r="J730" s="61">
        <v>18.7</v>
      </c>
      <c r="K730" s="45" t="s">
        <v>113</v>
      </c>
      <c r="L730" s="73">
        <v>30</v>
      </c>
      <c r="M730" s="69">
        <v>1.9</v>
      </c>
      <c r="N730" s="47">
        <v>214</v>
      </c>
      <c r="O730" s="45" t="s">
        <v>388</v>
      </c>
      <c r="P730" s="47">
        <v>10219</v>
      </c>
      <c r="Q730" s="45" t="s">
        <v>1012</v>
      </c>
      <c r="R730" s="47">
        <v>10103</v>
      </c>
      <c r="S730" s="48">
        <v>16</v>
      </c>
      <c r="T730" s="48">
        <v>66</v>
      </c>
      <c r="U730" s="48">
        <v>87</v>
      </c>
      <c r="V730" s="45" t="s">
        <v>51</v>
      </c>
      <c r="W730" s="48">
        <v>42</v>
      </c>
      <c r="X730" s="45" t="s">
        <v>264</v>
      </c>
      <c r="Y730" s="78">
        <f t="shared" si="54"/>
        <v>0.19</v>
      </c>
      <c r="Z730" s="78">
        <f t="shared" si="55"/>
        <v>0</v>
      </c>
      <c r="AA730" s="78">
        <f t="shared" si="56"/>
        <v>1.8699999999999999</v>
      </c>
      <c r="AB730" s="77">
        <f t="shared" si="57"/>
        <v>300</v>
      </c>
    </row>
    <row r="731" spans="1:28" x14ac:dyDescent="0.3">
      <c r="A731" s="49">
        <v>42369</v>
      </c>
      <c r="B731" s="45" t="s">
        <v>1255</v>
      </c>
      <c r="C731" s="45" t="s">
        <v>1256</v>
      </c>
      <c r="D731" s="45" t="s">
        <v>47</v>
      </c>
      <c r="E731" s="48">
        <v>10</v>
      </c>
      <c r="F731" s="47">
        <v>108</v>
      </c>
      <c r="G731" s="65">
        <v>0</v>
      </c>
      <c r="H731" s="47">
        <v>69</v>
      </c>
      <c r="I731" s="45" t="s">
        <v>107</v>
      </c>
      <c r="J731" s="61">
        <v>14.6</v>
      </c>
      <c r="K731" s="45" t="s">
        <v>209</v>
      </c>
      <c r="L731" s="73">
        <v>10</v>
      </c>
      <c r="M731" s="69">
        <v>1.9</v>
      </c>
      <c r="N731" s="47">
        <v>64</v>
      </c>
      <c r="O731" s="45" t="s">
        <v>113</v>
      </c>
      <c r="P731" s="47">
        <v>10241</v>
      </c>
      <c r="Q731" s="48">
        <v>11</v>
      </c>
      <c r="R731" s="47">
        <v>10205</v>
      </c>
      <c r="S731" s="48">
        <v>24</v>
      </c>
      <c r="T731" s="48">
        <v>67</v>
      </c>
      <c r="U731" s="48">
        <v>79</v>
      </c>
      <c r="V731" s="45" t="s">
        <v>195</v>
      </c>
      <c r="W731" s="48">
        <v>54</v>
      </c>
      <c r="X731" s="45" t="s">
        <v>169</v>
      </c>
      <c r="Y731" s="78">
        <f t="shared" si="54"/>
        <v>0.19</v>
      </c>
      <c r="Z731" s="78">
        <f t="shared" si="55"/>
        <v>0</v>
      </c>
      <c r="AA731" s="78">
        <f t="shared" si="56"/>
        <v>1.46</v>
      </c>
      <c r="AB731" s="77">
        <f t="shared" si="57"/>
        <v>100</v>
      </c>
    </row>
    <row r="732" spans="1:28" x14ac:dyDescent="0.3">
      <c r="A732" s="49">
        <v>42370</v>
      </c>
      <c r="B732" s="45" t="s">
        <v>1255</v>
      </c>
      <c r="C732" s="45" t="s">
        <v>1256</v>
      </c>
      <c r="D732" s="45" t="s">
        <v>47</v>
      </c>
      <c r="E732" s="48">
        <v>10</v>
      </c>
      <c r="F732" s="47">
        <v>133</v>
      </c>
      <c r="G732" s="65">
        <v>0</v>
      </c>
      <c r="H732" s="47">
        <v>74</v>
      </c>
      <c r="I732" s="45" t="s">
        <v>178</v>
      </c>
      <c r="J732" s="61">
        <v>19.2</v>
      </c>
      <c r="K732" s="45" t="s">
        <v>164</v>
      </c>
      <c r="L732" s="73">
        <v>15</v>
      </c>
      <c r="M732" s="69">
        <v>1.1000000000000001</v>
      </c>
      <c r="N732" s="47">
        <v>178</v>
      </c>
      <c r="O732" s="45" t="s">
        <v>201</v>
      </c>
      <c r="P732" s="47">
        <v>10205</v>
      </c>
      <c r="Q732" s="45" t="s">
        <v>1012</v>
      </c>
      <c r="R732" s="47">
        <v>10052</v>
      </c>
      <c r="S732" s="48">
        <v>16</v>
      </c>
      <c r="T732" s="48">
        <v>64</v>
      </c>
      <c r="U732" s="48">
        <v>74</v>
      </c>
      <c r="V732" s="45" t="s">
        <v>460</v>
      </c>
      <c r="W732" s="48">
        <v>35</v>
      </c>
      <c r="X732" s="45" t="s">
        <v>201</v>
      </c>
      <c r="Y732" s="78">
        <f t="shared" si="54"/>
        <v>0.11000000000000001</v>
      </c>
      <c r="Z732" s="78">
        <f t="shared" si="55"/>
        <v>0</v>
      </c>
      <c r="AA732" s="78">
        <f t="shared" si="56"/>
        <v>1.92</v>
      </c>
      <c r="AB732" s="77">
        <f t="shared" si="57"/>
        <v>150</v>
      </c>
    </row>
    <row r="733" spans="1:28" x14ac:dyDescent="0.3">
      <c r="A733" s="49">
        <v>42371</v>
      </c>
      <c r="B733" s="45" t="s">
        <v>1255</v>
      </c>
      <c r="C733" s="45" t="s">
        <v>1256</v>
      </c>
      <c r="D733" s="45" t="s">
        <v>47</v>
      </c>
      <c r="E733" s="48">
        <v>10</v>
      </c>
      <c r="F733" s="47">
        <v>114</v>
      </c>
      <c r="G733" s="65">
        <v>0</v>
      </c>
      <c r="H733" s="47">
        <v>86</v>
      </c>
      <c r="I733" s="45" t="s">
        <v>578</v>
      </c>
      <c r="J733" s="61">
        <v>14.3</v>
      </c>
      <c r="K733" s="45" t="s">
        <v>117</v>
      </c>
      <c r="L733" s="73">
        <v>0</v>
      </c>
      <c r="M733" s="69">
        <v>3.9</v>
      </c>
      <c r="N733" s="47">
        <v>117</v>
      </c>
      <c r="O733" s="45" t="s">
        <v>51</v>
      </c>
      <c r="P733" s="47">
        <v>10193</v>
      </c>
      <c r="Q733" s="48">
        <v>16</v>
      </c>
      <c r="R733" s="47">
        <v>10121</v>
      </c>
      <c r="S733" s="45" t="s">
        <v>1012</v>
      </c>
      <c r="T733" s="48">
        <v>53</v>
      </c>
      <c r="U733" s="48">
        <v>72</v>
      </c>
      <c r="V733" s="45" t="s">
        <v>80</v>
      </c>
      <c r="W733" s="48">
        <v>41</v>
      </c>
      <c r="X733" s="45" t="s">
        <v>182</v>
      </c>
      <c r="Y733" s="78">
        <f t="shared" si="54"/>
        <v>0.39</v>
      </c>
      <c r="Z733" s="78">
        <f t="shared" si="55"/>
        <v>0</v>
      </c>
      <c r="AA733" s="78">
        <f t="shared" si="56"/>
        <v>1.4300000000000002</v>
      </c>
      <c r="AB733" s="77">
        <f t="shared" si="57"/>
        <v>0</v>
      </c>
    </row>
    <row r="734" spans="1:28" x14ac:dyDescent="0.3">
      <c r="A734" s="49">
        <v>42372</v>
      </c>
      <c r="B734" s="45" t="s">
        <v>1255</v>
      </c>
      <c r="C734" s="45" t="s">
        <v>1256</v>
      </c>
      <c r="D734" s="45" t="s">
        <v>47</v>
      </c>
      <c r="E734" s="48">
        <v>10</v>
      </c>
      <c r="F734" s="47">
        <v>120</v>
      </c>
      <c r="G734" s="65">
        <v>0</v>
      </c>
      <c r="H734" s="47">
        <v>90</v>
      </c>
      <c r="I734" s="45" t="s">
        <v>460</v>
      </c>
      <c r="J734" s="61">
        <v>15</v>
      </c>
      <c r="K734" s="45" t="s">
        <v>94</v>
      </c>
      <c r="L734" s="73">
        <v>29</v>
      </c>
      <c r="M734" s="69">
        <v>1.7</v>
      </c>
      <c r="N734" s="47">
        <v>164</v>
      </c>
      <c r="O734" s="45" t="s">
        <v>79</v>
      </c>
      <c r="P734" s="47">
        <v>10143</v>
      </c>
      <c r="Q734" s="45" t="s">
        <v>1012</v>
      </c>
      <c r="R734" s="47">
        <v>9978</v>
      </c>
      <c r="S734" s="48">
        <v>14</v>
      </c>
      <c r="T734" s="48">
        <v>74</v>
      </c>
      <c r="U734" s="48">
        <v>87</v>
      </c>
      <c r="V734" s="45" t="s">
        <v>345</v>
      </c>
      <c r="W734" s="48">
        <v>51</v>
      </c>
      <c r="X734" s="45" t="s">
        <v>404</v>
      </c>
      <c r="Y734" s="78">
        <f t="shared" si="54"/>
        <v>0.16999999999999998</v>
      </c>
      <c r="Z734" s="78">
        <f t="shared" si="55"/>
        <v>0</v>
      </c>
      <c r="AA734" s="78">
        <f t="shared" si="56"/>
        <v>1.5</v>
      </c>
      <c r="AB734" s="77">
        <f t="shared" si="57"/>
        <v>290</v>
      </c>
    </row>
    <row r="735" spans="1:28" x14ac:dyDescent="0.3">
      <c r="A735" s="49">
        <v>42373</v>
      </c>
      <c r="B735" s="45" t="s">
        <v>1255</v>
      </c>
      <c r="C735" s="45" t="s">
        <v>1256</v>
      </c>
      <c r="D735" s="45" t="s">
        <v>47</v>
      </c>
      <c r="E735" s="48">
        <v>10</v>
      </c>
      <c r="F735" s="47">
        <v>129</v>
      </c>
      <c r="G735" s="65">
        <v>0</v>
      </c>
      <c r="H735" s="47">
        <v>102</v>
      </c>
      <c r="I735" s="45" t="s">
        <v>142</v>
      </c>
      <c r="J735" s="61">
        <v>15.6</v>
      </c>
      <c r="K735" s="45" t="s">
        <v>75</v>
      </c>
      <c r="L735" s="73">
        <v>30</v>
      </c>
      <c r="M735" s="69">
        <v>3.3</v>
      </c>
      <c r="N735" s="47">
        <v>150</v>
      </c>
      <c r="O735" s="45" t="s">
        <v>106</v>
      </c>
      <c r="P735" s="47">
        <v>10027</v>
      </c>
      <c r="Q735" s="48">
        <v>22</v>
      </c>
      <c r="R735" s="47">
        <v>9975</v>
      </c>
      <c r="S735" s="48">
        <v>15</v>
      </c>
      <c r="T735" s="48">
        <v>65</v>
      </c>
      <c r="U735" s="48">
        <v>80</v>
      </c>
      <c r="V735" s="45" t="s">
        <v>112</v>
      </c>
      <c r="W735" s="48">
        <v>43</v>
      </c>
      <c r="X735" s="45" t="s">
        <v>75</v>
      </c>
      <c r="Y735" s="78">
        <f t="shared" si="54"/>
        <v>0.32999999999999996</v>
      </c>
      <c r="Z735" s="78">
        <f t="shared" si="55"/>
        <v>0</v>
      </c>
      <c r="AA735" s="78">
        <f t="shared" si="56"/>
        <v>1.56</v>
      </c>
      <c r="AB735" s="77">
        <f t="shared" si="57"/>
        <v>300</v>
      </c>
    </row>
    <row r="736" spans="1:28" x14ac:dyDescent="0.3">
      <c r="A736" s="49">
        <v>42374</v>
      </c>
      <c r="B736" s="45" t="s">
        <v>1255</v>
      </c>
      <c r="C736" s="45" t="s">
        <v>1256</v>
      </c>
      <c r="D736" s="45" t="s">
        <v>47</v>
      </c>
      <c r="E736" s="48">
        <v>10</v>
      </c>
      <c r="F736" s="47">
        <v>110</v>
      </c>
      <c r="G736" s="65">
        <v>0.2</v>
      </c>
      <c r="H736" s="47">
        <v>94</v>
      </c>
      <c r="I736" s="45" t="s">
        <v>51</v>
      </c>
      <c r="J736" s="61">
        <v>12.6</v>
      </c>
      <c r="K736" s="45" t="s">
        <v>129</v>
      </c>
      <c r="L736" s="73">
        <v>30</v>
      </c>
      <c r="M736" s="69">
        <v>6.1</v>
      </c>
      <c r="N736" s="47">
        <v>208</v>
      </c>
      <c r="O736" s="45" t="s">
        <v>55</v>
      </c>
      <c r="P736" s="47">
        <v>10072</v>
      </c>
      <c r="Q736" s="48">
        <v>24</v>
      </c>
      <c r="R736" s="47">
        <v>10018</v>
      </c>
      <c r="S736" s="45" t="s">
        <v>102</v>
      </c>
      <c r="T736" s="48">
        <v>46</v>
      </c>
      <c r="U736" s="48">
        <v>62</v>
      </c>
      <c r="V736" s="45" t="s">
        <v>155</v>
      </c>
      <c r="W736" s="48">
        <v>39</v>
      </c>
      <c r="X736" s="45" t="s">
        <v>129</v>
      </c>
      <c r="Y736" s="78">
        <f t="shared" si="54"/>
        <v>0.61</v>
      </c>
      <c r="Z736" s="78">
        <f t="shared" si="55"/>
        <v>0.02</v>
      </c>
      <c r="AA736" s="78">
        <f t="shared" si="56"/>
        <v>1.26</v>
      </c>
      <c r="AB736" s="77">
        <f t="shared" si="57"/>
        <v>300</v>
      </c>
    </row>
    <row r="737" spans="1:28" x14ac:dyDescent="0.3">
      <c r="A737" s="49">
        <v>42375</v>
      </c>
      <c r="B737" s="45" t="s">
        <v>1255</v>
      </c>
      <c r="C737" s="45" t="s">
        <v>1256</v>
      </c>
      <c r="D737" s="45" t="s">
        <v>47</v>
      </c>
      <c r="E737" s="48">
        <v>10</v>
      </c>
      <c r="F737" s="47">
        <v>118</v>
      </c>
      <c r="G737" s="65">
        <v>1.4</v>
      </c>
      <c r="H737" s="47">
        <v>98</v>
      </c>
      <c r="I737" s="45" t="s">
        <v>88</v>
      </c>
      <c r="J737" s="61">
        <v>13.7</v>
      </c>
      <c r="K737" s="45" t="s">
        <v>179</v>
      </c>
      <c r="L737" s="73">
        <v>28</v>
      </c>
      <c r="M737" s="69">
        <v>3.3</v>
      </c>
      <c r="N737" s="47">
        <v>189</v>
      </c>
      <c r="O737" s="45" t="s">
        <v>510</v>
      </c>
      <c r="P737" s="47">
        <v>10104</v>
      </c>
      <c r="Q737" s="45" t="s">
        <v>289</v>
      </c>
      <c r="R737" s="47">
        <v>9995</v>
      </c>
      <c r="S737" s="48">
        <v>23</v>
      </c>
      <c r="T737" s="48">
        <v>61</v>
      </c>
      <c r="U737" s="48">
        <v>80</v>
      </c>
      <c r="V737" s="45" t="s">
        <v>98</v>
      </c>
      <c r="W737" s="48">
        <v>43</v>
      </c>
      <c r="X737" s="45" t="s">
        <v>51</v>
      </c>
      <c r="Y737" s="78">
        <f t="shared" si="54"/>
        <v>0.32999999999999996</v>
      </c>
      <c r="Z737" s="78">
        <f t="shared" si="55"/>
        <v>0.13999999999999999</v>
      </c>
      <c r="AA737" s="78">
        <f t="shared" si="56"/>
        <v>1.3699999999999999</v>
      </c>
      <c r="AB737" s="77">
        <f t="shared" si="57"/>
        <v>280</v>
      </c>
    </row>
    <row r="738" spans="1:28" x14ac:dyDescent="0.3">
      <c r="A738" s="49">
        <v>42376</v>
      </c>
      <c r="B738" s="45" t="s">
        <v>1255</v>
      </c>
      <c r="C738" s="45" t="s">
        <v>1256</v>
      </c>
      <c r="D738" s="45" t="s">
        <v>47</v>
      </c>
      <c r="E738" s="48">
        <v>10</v>
      </c>
      <c r="F738" s="47">
        <v>123</v>
      </c>
      <c r="G738" s="65">
        <v>19.8</v>
      </c>
      <c r="H738" s="47">
        <v>98</v>
      </c>
      <c r="I738" s="45" t="s">
        <v>521</v>
      </c>
      <c r="J738" s="61">
        <v>14.8</v>
      </c>
      <c r="K738" s="45" t="s">
        <v>65</v>
      </c>
      <c r="L738" s="73">
        <v>32</v>
      </c>
      <c r="M738" s="69">
        <v>2.2000000000000002</v>
      </c>
      <c r="N738" s="47">
        <v>153</v>
      </c>
      <c r="O738" s="45" t="s">
        <v>143</v>
      </c>
      <c r="P738" s="47">
        <v>10070</v>
      </c>
      <c r="Q738" s="45" t="s">
        <v>51</v>
      </c>
      <c r="R738" s="47">
        <v>9993</v>
      </c>
      <c r="S738" s="45" t="s">
        <v>102</v>
      </c>
      <c r="T738" s="48">
        <v>81</v>
      </c>
      <c r="U738" s="48">
        <v>91</v>
      </c>
      <c r="V738" s="45" t="s">
        <v>51</v>
      </c>
      <c r="W738" s="48">
        <v>60</v>
      </c>
      <c r="X738" s="45" t="s">
        <v>123</v>
      </c>
      <c r="Y738" s="78">
        <f t="shared" si="54"/>
        <v>0.22000000000000003</v>
      </c>
      <c r="Z738" s="78">
        <f t="shared" si="55"/>
        <v>1.98</v>
      </c>
      <c r="AA738" s="78">
        <f t="shared" si="56"/>
        <v>1.48</v>
      </c>
      <c r="AB738" s="77">
        <f t="shared" si="57"/>
        <v>320</v>
      </c>
    </row>
    <row r="739" spans="1:28" x14ac:dyDescent="0.3">
      <c r="A739" s="49">
        <v>42377</v>
      </c>
      <c r="B739" s="45" t="s">
        <v>1255</v>
      </c>
      <c r="C739" s="45" t="s">
        <v>1256</v>
      </c>
      <c r="D739" s="45" t="s">
        <v>47</v>
      </c>
      <c r="E739" s="48">
        <v>10</v>
      </c>
      <c r="F739" s="47">
        <v>120</v>
      </c>
      <c r="G739" s="65">
        <v>6.2</v>
      </c>
      <c r="H739" s="47">
        <v>108</v>
      </c>
      <c r="I739" s="45" t="s">
        <v>103</v>
      </c>
      <c r="J739" s="61">
        <v>13.1</v>
      </c>
      <c r="K739" s="45" t="s">
        <v>280</v>
      </c>
      <c r="L739" s="73">
        <v>32</v>
      </c>
      <c r="M739" s="69">
        <v>3.1</v>
      </c>
      <c r="N739" s="47">
        <v>142</v>
      </c>
      <c r="O739" s="45" t="s">
        <v>183</v>
      </c>
      <c r="P739" s="47">
        <v>10054</v>
      </c>
      <c r="Q739" s="48">
        <v>10</v>
      </c>
      <c r="R739" s="47">
        <v>9984</v>
      </c>
      <c r="S739" s="45" t="s">
        <v>116</v>
      </c>
      <c r="T739" s="48">
        <v>85</v>
      </c>
      <c r="U739" s="48">
        <v>90</v>
      </c>
      <c r="V739" s="45" t="s">
        <v>120</v>
      </c>
      <c r="W739" s="48">
        <v>83</v>
      </c>
      <c r="X739" s="45" t="s">
        <v>179</v>
      </c>
      <c r="Y739" s="78">
        <f t="shared" si="54"/>
        <v>0.31</v>
      </c>
      <c r="Z739" s="78">
        <f t="shared" si="55"/>
        <v>0.62</v>
      </c>
      <c r="AA739" s="78">
        <f t="shared" si="56"/>
        <v>1.31</v>
      </c>
      <c r="AB739" s="77">
        <f t="shared" si="57"/>
        <v>320</v>
      </c>
    </row>
    <row r="740" spans="1:28" x14ac:dyDescent="0.3">
      <c r="A740" s="49">
        <v>42378</v>
      </c>
      <c r="B740" s="45" t="s">
        <v>1255</v>
      </c>
      <c r="C740" s="45" t="s">
        <v>1256</v>
      </c>
      <c r="D740" s="45" t="s">
        <v>47</v>
      </c>
      <c r="E740" s="48">
        <v>10</v>
      </c>
      <c r="F740" s="47">
        <v>124</v>
      </c>
      <c r="G740" s="65">
        <v>4.5999999999999996</v>
      </c>
      <c r="H740" s="47">
        <v>89</v>
      </c>
      <c r="I740" s="45" t="s">
        <v>280</v>
      </c>
      <c r="J740" s="61">
        <v>16</v>
      </c>
      <c r="K740" s="45" t="s">
        <v>158</v>
      </c>
      <c r="L740" s="73">
        <v>30</v>
      </c>
      <c r="M740" s="69">
        <v>1.7</v>
      </c>
      <c r="N740" s="47">
        <v>139</v>
      </c>
      <c r="O740" s="45" t="s">
        <v>342</v>
      </c>
      <c r="P740" s="47">
        <v>10046</v>
      </c>
      <c r="Q740" s="45" t="s">
        <v>1012</v>
      </c>
      <c r="R740" s="47">
        <v>9967</v>
      </c>
      <c r="S740" s="48">
        <v>15</v>
      </c>
      <c r="T740" s="48">
        <v>79</v>
      </c>
      <c r="U740" s="48">
        <v>88</v>
      </c>
      <c r="V740" s="45" t="s">
        <v>51</v>
      </c>
      <c r="W740" s="48">
        <v>53</v>
      </c>
      <c r="X740" s="45" t="s">
        <v>260</v>
      </c>
      <c r="Y740" s="78">
        <f t="shared" si="54"/>
        <v>0.16999999999999998</v>
      </c>
      <c r="Z740" s="78">
        <f t="shared" si="55"/>
        <v>0.45999999999999996</v>
      </c>
      <c r="AA740" s="78">
        <f t="shared" si="56"/>
        <v>1.6</v>
      </c>
      <c r="AB740" s="77">
        <f t="shared" si="57"/>
        <v>300</v>
      </c>
    </row>
    <row r="741" spans="1:28" x14ac:dyDescent="0.3">
      <c r="A741" s="49">
        <v>42379</v>
      </c>
      <c r="B741" s="45" t="s">
        <v>1255</v>
      </c>
      <c r="C741" s="45" t="s">
        <v>1256</v>
      </c>
      <c r="D741" s="45" t="s">
        <v>47</v>
      </c>
      <c r="E741" s="48">
        <v>10</v>
      </c>
      <c r="F741" s="47">
        <v>112</v>
      </c>
      <c r="G741" s="65">
        <v>8.6</v>
      </c>
      <c r="H741" s="47">
        <v>94</v>
      </c>
      <c r="I741" s="45" t="s">
        <v>170</v>
      </c>
      <c r="J741" s="61">
        <v>13</v>
      </c>
      <c r="K741" s="45" t="s">
        <v>118</v>
      </c>
      <c r="L741" s="73">
        <v>12</v>
      </c>
      <c r="M741" s="69">
        <v>1.1000000000000001</v>
      </c>
      <c r="N741" s="47">
        <v>119</v>
      </c>
      <c r="O741" s="45" t="s">
        <v>286</v>
      </c>
      <c r="P741" s="47">
        <v>10000</v>
      </c>
      <c r="Q741" s="45" t="s">
        <v>263</v>
      </c>
      <c r="R741" s="47">
        <v>9945</v>
      </c>
      <c r="S741" s="48">
        <v>23</v>
      </c>
      <c r="T741" s="48">
        <v>80</v>
      </c>
      <c r="U741" s="48">
        <v>87</v>
      </c>
      <c r="V741" s="45" t="s">
        <v>51</v>
      </c>
      <c r="W741" s="48">
        <v>69</v>
      </c>
      <c r="X741" s="45" t="s">
        <v>201</v>
      </c>
      <c r="Y741" s="78">
        <f t="shared" si="54"/>
        <v>0.11000000000000001</v>
      </c>
      <c r="Z741" s="78">
        <f t="shared" si="55"/>
        <v>0.86</v>
      </c>
      <c r="AA741" s="78">
        <f t="shared" si="56"/>
        <v>1.3</v>
      </c>
      <c r="AB741" s="77">
        <f t="shared" si="57"/>
        <v>120</v>
      </c>
    </row>
    <row r="742" spans="1:28" x14ac:dyDescent="0.3">
      <c r="A742" s="49">
        <v>42380</v>
      </c>
      <c r="B742" s="45" t="s">
        <v>1255</v>
      </c>
      <c r="C742" s="45" t="s">
        <v>1256</v>
      </c>
      <c r="D742" s="45" t="s">
        <v>47</v>
      </c>
      <c r="E742" s="48">
        <v>10</v>
      </c>
      <c r="F742" s="47">
        <v>119</v>
      </c>
      <c r="G742" s="65">
        <v>0.6</v>
      </c>
      <c r="H742" s="47">
        <v>85</v>
      </c>
      <c r="I742" s="45" t="s">
        <v>229</v>
      </c>
      <c r="J742" s="61">
        <v>15.3</v>
      </c>
      <c r="K742" s="45" t="s">
        <v>158</v>
      </c>
      <c r="L742" s="73">
        <v>32</v>
      </c>
      <c r="M742" s="69">
        <v>4.7</v>
      </c>
      <c r="N742" s="47">
        <v>222</v>
      </c>
      <c r="O742" s="45" t="s">
        <v>376</v>
      </c>
      <c r="P742" s="47">
        <v>10141</v>
      </c>
      <c r="Q742" s="48">
        <v>23</v>
      </c>
      <c r="R742" s="47">
        <v>9949</v>
      </c>
      <c r="S742" s="45" t="s">
        <v>263</v>
      </c>
      <c r="T742" s="48">
        <v>42</v>
      </c>
      <c r="U742" s="48">
        <v>86</v>
      </c>
      <c r="V742" s="45" t="s">
        <v>80</v>
      </c>
      <c r="W742" s="48">
        <v>25</v>
      </c>
      <c r="X742" s="45" t="s">
        <v>91</v>
      </c>
      <c r="Y742" s="78">
        <f t="shared" si="54"/>
        <v>0.47000000000000003</v>
      </c>
      <c r="Z742" s="78">
        <f t="shared" si="55"/>
        <v>0.06</v>
      </c>
      <c r="AA742" s="78">
        <f t="shared" si="56"/>
        <v>1.53</v>
      </c>
      <c r="AB742" s="77">
        <f t="shared" si="57"/>
        <v>320</v>
      </c>
    </row>
    <row r="743" spans="1:28" x14ac:dyDescent="0.3">
      <c r="A743" s="49">
        <v>42381</v>
      </c>
      <c r="B743" s="45" t="s">
        <v>1255</v>
      </c>
      <c r="C743" s="45" t="s">
        <v>1256</v>
      </c>
      <c r="D743" s="45" t="s">
        <v>47</v>
      </c>
      <c r="E743" s="48">
        <v>10</v>
      </c>
      <c r="F743" s="47">
        <v>100</v>
      </c>
      <c r="G743" s="65">
        <v>1.4</v>
      </c>
      <c r="H743" s="47">
        <v>75</v>
      </c>
      <c r="I743" s="45" t="s">
        <v>100</v>
      </c>
      <c r="J743" s="61">
        <v>12.4</v>
      </c>
      <c r="K743" s="45" t="s">
        <v>51</v>
      </c>
      <c r="L743" s="73">
        <v>31</v>
      </c>
      <c r="M743" s="69">
        <v>3.9</v>
      </c>
      <c r="N743" s="47">
        <v>183</v>
      </c>
      <c r="O743" s="45" t="s">
        <v>52</v>
      </c>
      <c r="P743" s="47">
        <v>10247</v>
      </c>
      <c r="Q743" s="45" t="s">
        <v>51</v>
      </c>
      <c r="R743" s="47">
        <v>10138</v>
      </c>
      <c r="S743" s="45" t="s">
        <v>51</v>
      </c>
      <c r="T743" s="48">
        <v>57</v>
      </c>
      <c r="U743" s="48">
        <v>72</v>
      </c>
      <c r="V743" s="45" t="s">
        <v>146</v>
      </c>
      <c r="W743" s="48">
        <v>42</v>
      </c>
      <c r="X743" s="45" t="s">
        <v>239</v>
      </c>
      <c r="Y743" s="78">
        <f t="shared" si="54"/>
        <v>0.39</v>
      </c>
      <c r="Z743" s="78">
        <f t="shared" si="55"/>
        <v>0.13999999999999999</v>
      </c>
      <c r="AA743" s="78">
        <f t="shared" si="56"/>
        <v>1.24</v>
      </c>
      <c r="AB743" s="77">
        <f t="shared" si="57"/>
        <v>310</v>
      </c>
    </row>
    <row r="744" spans="1:28" x14ac:dyDescent="0.3">
      <c r="A744" s="49">
        <v>42382</v>
      </c>
      <c r="B744" s="45" t="s">
        <v>1255</v>
      </c>
      <c r="C744" s="45" t="s">
        <v>1256</v>
      </c>
      <c r="D744" s="45" t="s">
        <v>47</v>
      </c>
      <c r="E744" s="48">
        <v>10</v>
      </c>
      <c r="F744" s="47">
        <v>85</v>
      </c>
      <c r="G744" s="65">
        <v>6.2</v>
      </c>
      <c r="H744" s="47">
        <v>54</v>
      </c>
      <c r="I744" s="45" t="s">
        <v>184</v>
      </c>
      <c r="J744" s="61">
        <v>11.6</v>
      </c>
      <c r="K744" s="45" t="s">
        <v>215</v>
      </c>
      <c r="L744" s="73">
        <v>11</v>
      </c>
      <c r="M744" s="69">
        <v>1.7</v>
      </c>
      <c r="N744" s="47">
        <v>61</v>
      </c>
      <c r="O744" s="45" t="s">
        <v>264</v>
      </c>
      <c r="P744" s="47">
        <v>10247</v>
      </c>
      <c r="Q744" s="45" t="s">
        <v>1012</v>
      </c>
      <c r="R744" s="47">
        <v>10103</v>
      </c>
      <c r="S744" s="48">
        <v>24</v>
      </c>
      <c r="T744" s="48">
        <v>64</v>
      </c>
      <c r="U744" s="48">
        <v>78</v>
      </c>
      <c r="V744" s="45" t="s">
        <v>213</v>
      </c>
      <c r="W744" s="48">
        <v>50</v>
      </c>
      <c r="X744" s="45" t="s">
        <v>133</v>
      </c>
      <c r="Y744" s="78">
        <f t="shared" si="54"/>
        <v>0.16999999999999998</v>
      </c>
      <c r="Z744" s="78">
        <f t="shared" si="55"/>
        <v>0.62</v>
      </c>
      <c r="AA744" s="78">
        <f t="shared" si="56"/>
        <v>1.1599999999999999</v>
      </c>
      <c r="AB744" s="77">
        <f t="shared" si="57"/>
        <v>110</v>
      </c>
    </row>
    <row r="745" spans="1:28" x14ac:dyDescent="0.3">
      <c r="A745" s="49">
        <v>42383</v>
      </c>
      <c r="B745" s="45" t="s">
        <v>1255</v>
      </c>
      <c r="C745" s="45" t="s">
        <v>1256</v>
      </c>
      <c r="D745" s="45" t="s">
        <v>47</v>
      </c>
      <c r="E745" s="48">
        <v>10</v>
      </c>
      <c r="F745" s="47">
        <v>114</v>
      </c>
      <c r="G745" s="65">
        <v>19.600000000000001</v>
      </c>
      <c r="H745" s="47">
        <v>79</v>
      </c>
      <c r="I745" s="45" t="s">
        <v>100</v>
      </c>
      <c r="J745" s="61">
        <v>14.8</v>
      </c>
      <c r="K745" s="45" t="s">
        <v>644</v>
      </c>
      <c r="L745" s="73">
        <v>29</v>
      </c>
      <c r="M745" s="69">
        <v>2.8</v>
      </c>
      <c r="N745" s="47">
        <v>153</v>
      </c>
      <c r="O745" s="45" t="s">
        <v>232</v>
      </c>
      <c r="P745" s="47">
        <v>10238</v>
      </c>
      <c r="Q745" s="48">
        <v>24</v>
      </c>
      <c r="R745" s="47">
        <v>10088</v>
      </c>
      <c r="S745" s="45" t="s">
        <v>116</v>
      </c>
      <c r="T745" s="48">
        <v>87</v>
      </c>
      <c r="U745" s="48">
        <v>90</v>
      </c>
      <c r="V745" s="45" t="s">
        <v>51</v>
      </c>
      <c r="W745" s="48">
        <v>62</v>
      </c>
      <c r="X745" s="45" t="s">
        <v>434</v>
      </c>
      <c r="Y745" s="78">
        <f t="shared" si="54"/>
        <v>0.27999999999999997</v>
      </c>
      <c r="Z745" s="78">
        <f t="shared" si="55"/>
        <v>1.9600000000000002</v>
      </c>
      <c r="AA745" s="78">
        <f t="shared" si="56"/>
        <v>1.48</v>
      </c>
      <c r="AB745" s="77">
        <f t="shared" si="57"/>
        <v>290</v>
      </c>
    </row>
    <row r="746" spans="1:28" x14ac:dyDescent="0.3">
      <c r="A746" s="49">
        <v>42384</v>
      </c>
      <c r="B746" s="45" t="s">
        <v>1255</v>
      </c>
      <c r="C746" s="45" t="s">
        <v>1256</v>
      </c>
      <c r="D746" s="45" t="s">
        <v>47</v>
      </c>
      <c r="E746" s="48">
        <v>10</v>
      </c>
      <c r="F746" s="47">
        <v>86</v>
      </c>
      <c r="G746" s="65">
        <v>5</v>
      </c>
      <c r="H746" s="47">
        <v>68</v>
      </c>
      <c r="I746" s="45" t="s">
        <v>376</v>
      </c>
      <c r="J746" s="61">
        <v>10.5</v>
      </c>
      <c r="K746" s="45" t="s">
        <v>179</v>
      </c>
      <c r="L746" s="73">
        <v>32</v>
      </c>
      <c r="M746" s="69">
        <v>2.8</v>
      </c>
      <c r="N746" s="47">
        <v>122</v>
      </c>
      <c r="O746" s="45" t="s">
        <v>439</v>
      </c>
      <c r="P746" s="47">
        <v>10334</v>
      </c>
      <c r="Q746" s="48">
        <v>24</v>
      </c>
      <c r="R746" s="47">
        <v>10233</v>
      </c>
      <c r="S746" s="45" t="s">
        <v>84</v>
      </c>
      <c r="T746" s="48">
        <v>72</v>
      </c>
      <c r="U746" s="48">
        <v>83</v>
      </c>
      <c r="V746" s="45" t="s">
        <v>543</v>
      </c>
      <c r="W746" s="48">
        <v>62</v>
      </c>
      <c r="X746" s="45" t="s">
        <v>99</v>
      </c>
      <c r="Y746" s="78">
        <f t="shared" si="54"/>
        <v>0.27999999999999997</v>
      </c>
      <c r="Z746" s="78">
        <f t="shared" si="55"/>
        <v>0.5</v>
      </c>
      <c r="AA746" s="78">
        <f t="shared" si="56"/>
        <v>1.05</v>
      </c>
      <c r="AB746" s="77">
        <f t="shared" si="57"/>
        <v>320</v>
      </c>
    </row>
    <row r="747" spans="1:28" x14ac:dyDescent="0.3">
      <c r="A747" s="49">
        <v>42385</v>
      </c>
      <c r="B747" s="45" t="s">
        <v>1255</v>
      </c>
      <c r="C747" s="45" t="s">
        <v>1256</v>
      </c>
      <c r="D747" s="45" t="s">
        <v>47</v>
      </c>
      <c r="E747" s="48">
        <v>10</v>
      </c>
      <c r="F747" s="47">
        <v>84</v>
      </c>
      <c r="G747" s="65">
        <v>0</v>
      </c>
      <c r="H747" s="47">
        <v>43</v>
      </c>
      <c r="I747" s="45" t="s">
        <v>100</v>
      </c>
      <c r="J747" s="61">
        <v>12.6</v>
      </c>
      <c r="K747" s="45" t="s">
        <v>146</v>
      </c>
      <c r="L747" s="73">
        <v>27</v>
      </c>
      <c r="M747" s="69">
        <v>1.4</v>
      </c>
      <c r="N747" s="47">
        <v>81</v>
      </c>
      <c r="O747" s="45" t="s">
        <v>521</v>
      </c>
      <c r="P747" s="47">
        <v>10336</v>
      </c>
      <c r="Q747" s="45" t="s">
        <v>132</v>
      </c>
      <c r="R747" s="47">
        <v>10286</v>
      </c>
      <c r="S747" s="48">
        <v>24</v>
      </c>
      <c r="T747" s="48">
        <v>68</v>
      </c>
      <c r="U747" s="48">
        <v>83</v>
      </c>
      <c r="V747" s="45" t="s">
        <v>257</v>
      </c>
      <c r="W747" s="48">
        <v>53</v>
      </c>
      <c r="X747" s="45" t="s">
        <v>51</v>
      </c>
      <c r="Y747" s="78">
        <f t="shared" si="54"/>
        <v>0.13999999999999999</v>
      </c>
      <c r="Z747" s="78">
        <f t="shared" si="55"/>
        <v>0</v>
      </c>
      <c r="AA747" s="78">
        <f t="shared" si="56"/>
        <v>1.26</v>
      </c>
      <c r="AB747" s="77">
        <f t="shared" si="57"/>
        <v>270</v>
      </c>
    </row>
    <row r="748" spans="1:28" x14ac:dyDescent="0.3">
      <c r="A748" s="49">
        <v>42386</v>
      </c>
      <c r="B748" s="45" t="s">
        <v>1255</v>
      </c>
      <c r="C748" s="45" t="s">
        <v>1256</v>
      </c>
      <c r="D748" s="45" t="s">
        <v>47</v>
      </c>
      <c r="E748" s="48">
        <v>10</v>
      </c>
      <c r="F748" s="47">
        <v>78</v>
      </c>
      <c r="G748" s="65">
        <v>4</v>
      </c>
      <c r="H748" s="47">
        <v>43</v>
      </c>
      <c r="I748" s="45" t="s">
        <v>51</v>
      </c>
      <c r="J748" s="61">
        <v>11.4</v>
      </c>
      <c r="K748" s="45" t="s">
        <v>206</v>
      </c>
      <c r="L748" s="73">
        <v>0</v>
      </c>
      <c r="M748" s="69">
        <v>1.1000000000000001</v>
      </c>
      <c r="N748" s="47">
        <v>50</v>
      </c>
      <c r="O748" s="45" t="s">
        <v>51</v>
      </c>
      <c r="P748" s="47">
        <v>10287</v>
      </c>
      <c r="Q748" s="45" t="s">
        <v>1012</v>
      </c>
      <c r="R748" s="47">
        <v>10144</v>
      </c>
      <c r="S748" s="48">
        <v>24</v>
      </c>
      <c r="T748" s="48">
        <v>65</v>
      </c>
      <c r="U748" s="48">
        <v>83</v>
      </c>
      <c r="V748" s="45" t="s">
        <v>100</v>
      </c>
      <c r="W748" s="48">
        <v>60</v>
      </c>
      <c r="X748" s="45" t="s">
        <v>201</v>
      </c>
      <c r="Y748" s="78">
        <f t="shared" si="54"/>
        <v>0.11000000000000001</v>
      </c>
      <c r="Z748" s="78">
        <f t="shared" si="55"/>
        <v>0.4</v>
      </c>
      <c r="AA748" s="78">
        <f t="shared" si="56"/>
        <v>1.1400000000000001</v>
      </c>
      <c r="AB748" s="77">
        <f t="shared" si="57"/>
        <v>0</v>
      </c>
    </row>
    <row r="749" spans="1:28" x14ac:dyDescent="0.3">
      <c r="A749" s="49">
        <v>42387</v>
      </c>
      <c r="B749" s="45" t="s">
        <v>1255</v>
      </c>
      <c r="C749" s="45" t="s">
        <v>1256</v>
      </c>
      <c r="D749" s="45" t="s">
        <v>47</v>
      </c>
      <c r="E749" s="48">
        <v>10</v>
      </c>
      <c r="F749" s="47">
        <v>96</v>
      </c>
      <c r="G749" s="65">
        <v>4.2</v>
      </c>
      <c r="H749" s="47">
        <v>71</v>
      </c>
      <c r="I749" s="45" t="s">
        <v>510</v>
      </c>
      <c r="J749" s="61">
        <v>12.2</v>
      </c>
      <c r="K749" s="45" t="s">
        <v>121</v>
      </c>
      <c r="L749" s="73">
        <v>29</v>
      </c>
      <c r="M749" s="69">
        <v>4.2</v>
      </c>
      <c r="N749" s="47">
        <v>183</v>
      </c>
      <c r="O749" s="45" t="s">
        <v>133</v>
      </c>
      <c r="P749" s="47">
        <v>10156</v>
      </c>
      <c r="Q749" s="48">
        <v>24</v>
      </c>
      <c r="R749" s="47">
        <v>10119</v>
      </c>
      <c r="S749" s="45" t="s">
        <v>533</v>
      </c>
      <c r="T749" s="48">
        <v>65</v>
      </c>
      <c r="U749" s="48">
        <v>86</v>
      </c>
      <c r="V749" s="45" t="s">
        <v>404</v>
      </c>
      <c r="W749" s="48">
        <v>47</v>
      </c>
      <c r="X749" s="45" t="s">
        <v>107</v>
      </c>
      <c r="Y749" s="78">
        <f t="shared" si="54"/>
        <v>0.42000000000000004</v>
      </c>
      <c r="Z749" s="78">
        <f t="shared" si="55"/>
        <v>0.42000000000000004</v>
      </c>
      <c r="AA749" s="78">
        <f t="shared" si="56"/>
        <v>1.22</v>
      </c>
      <c r="AB749" s="77">
        <f t="shared" si="57"/>
        <v>290</v>
      </c>
    </row>
    <row r="750" spans="1:28" x14ac:dyDescent="0.3">
      <c r="A750" s="49">
        <v>42388</v>
      </c>
      <c r="B750" s="45" t="s">
        <v>1255</v>
      </c>
      <c r="C750" s="45" t="s">
        <v>1256</v>
      </c>
      <c r="D750" s="45" t="s">
        <v>47</v>
      </c>
      <c r="E750" s="48">
        <v>10</v>
      </c>
      <c r="F750" s="47">
        <v>99</v>
      </c>
      <c r="G750" s="65">
        <v>0</v>
      </c>
      <c r="H750" s="47">
        <v>67</v>
      </c>
      <c r="I750" s="45" t="s">
        <v>100</v>
      </c>
      <c r="J750" s="61">
        <v>13.1</v>
      </c>
      <c r="K750" s="45" t="s">
        <v>117</v>
      </c>
      <c r="L750" s="73">
        <v>28</v>
      </c>
      <c r="M750" s="69">
        <v>2.2000000000000002</v>
      </c>
      <c r="N750" s="47">
        <v>117</v>
      </c>
      <c r="O750" s="45" t="s">
        <v>85</v>
      </c>
      <c r="P750" s="47">
        <v>10166</v>
      </c>
      <c r="Q750" s="48">
        <v>10</v>
      </c>
      <c r="R750" s="47">
        <v>10137</v>
      </c>
      <c r="S750" s="48">
        <v>24</v>
      </c>
      <c r="T750" s="48">
        <v>57</v>
      </c>
      <c r="U750" s="48">
        <v>74</v>
      </c>
      <c r="V750" s="45" t="s">
        <v>51</v>
      </c>
      <c r="W750" s="48">
        <v>46</v>
      </c>
      <c r="X750" s="45" t="s">
        <v>148</v>
      </c>
      <c r="Y750" s="78">
        <f t="shared" si="54"/>
        <v>0.22000000000000003</v>
      </c>
      <c r="Z750" s="78">
        <f t="shared" si="55"/>
        <v>0</v>
      </c>
      <c r="AA750" s="78">
        <f t="shared" si="56"/>
        <v>1.31</v>
      </c>
      <c r="AB750" s="77">
        <f t="shared" si="57"/>
        <v>280</v>
      </c>
    </row>
    <row r="751" spans="1:28" x14ac:dyDescent="0.3">
      <c r="A751" s="49">
        <v>42389</v>
      </c>
      <c r="B751" s="45" t="s">
        <v>1255</v>
      </c>
      <c r="C751" s="45" t="s">
        <v>1256</v>
      </c>
      <c r="D751" s="45" t="s">
        <v>47</v>
      </c>
      <c r="E751" s="48">
        <v>10</v>
      </c>
      <c r="F751" s="47">
        <v>104</v>
      </c>
      <c r="G751" s="65">
        <v>0</v>
      </c>
      <c r="H751" s="47">
        <v>60</v>
      </c>
      <c r="I751" s="45" t="s">
        <v>521</v>
      </c>
      <c r="J751" s="61">
        <v>14.7</v>
      </c>
      <c r="K751" s="45" t="s">
        <v>158</v>
      </c>
      <c r="L751" s="73">
        <v>24</v>
      </c>
      <c r="M751" s="69">
        <v>1.9</v>
      </c>
      <c r="N751" s="47">
        <v>53</v>
      </c>
      <c r="O751" s="45" t="s">
        <v>171</v>
      </c>
      <c r="P751" s="47">
        <v>10162</v>
      </c>
      <c r="Q751" s="48">
        <v>21</v>
      </c>
      <c r="R751" s="47">
        <v>10127</v>
      </c>
      <c r="S751" s="45" t="s">
        <v>116</v>
      </c>
      <c r="T751" s="48">
        <v>66</v>
      </c>
      <c r="U751" s="48">
        <v>76</v>
      </c>
      <c r="V751" s="45" t="s">
        <v>521</v>
      </c>
      <c r="W751" s="48">
        <v>54</v>
      </c>
      <c r="X751" s="45" t="s">
        <v>71</v>
      </c>
      <c r="Y751" s="78">
        <f t="shared" si="54"/>
        <v>0.19</v>
      </c>
      <c r="Z751" s="78">
        <f t="shared" si="55"/>
        <v>0</v>
      </c>
      <c r="AA751" s="78">
        <f t="shared" si="56"/>
        <v>1.47</v>
      </c>
      <c r="AB751" s="77">
        <f t="shared" si="57"/>
        <v>240</v>
      </c>
    </row>
    <row r="752" spans="1:28" x14ac:dyDescent="0.3">
      <c r="A752" s="49">
        <v>42390</v>
      </c>
      <c r="B752" s="45" t="s">
        <v>1255</v>
      </c>
      <c r="C752" s="45" t="s">
        <v>1256</v>
      </c>
      <c r="D752" s="45" t="s">
        <v>47</v>
      </c>
      <c r="E752" s="48">
        <v>10</v>
      </c>
      <c r="F752" s="47">
        <v>115</v>
      </c>
      <c r="G752" s="65">
        <v>1</v>
      </c>
      <c r="H752" s="47">
        <v>70</v>
      </c>
      <c r="I752" s="45" t="s">
        <v>650</v>
      </c>
      <c r="J752" s="61">
        <v>16</v>
      </c>
      <c r="K752" s="45" t="s">
        <v>158</v>
      </c>
      <c r="L752" s="73">
        <v>10</v>
      </c>
      <c r="M752" s="69">
        <v>1.1000000000000001</v>
      </c>
      <c r="N752" s="47">
        <v>72</v>
      </c>
      <c r="O752" s="45" t="s">
        <v>164</v>
      </c>
      <c r="P752" s="47">
        <v>10191</v>
      </c>
      <c r="Q752" s="48">
        <v>21</v>
      </c>
      <c r="R752" s="47">
        <v>10152</v>
      </c>
      <c r="S752" s="45" t="s">
        <v>116</v>
      </c>
      <c r="T752" s="48">
        <v>71</v>
      </c>
      <c r="U752" s="48">
        <v>82</v>
      </c>
      <c r="V752" s="45" t="s">
        <v>933</v>
      </c>
      <c r="W752" s="48">
        <v>61</v>
      </c>
      <c r="X752" s="45" t="s">
        <v>277</v>
      </c>
      <c r="Y752" s="78">
        <f t="shared" si="54"/>
        <v>0.11000000000000001</v>
      </c>
      <c r="Z752" s="78">
        <f t="shared" si="55"/>
        <v>0.1</v>
      </c>
      <c r="AA752" s="78">
        <f t="shared" si="56"/>
        <v>1.6</v>
      </c>
      <c r="AB752" s="77">
        <f t="shared" si="57"/>
        <v>100</v>
      </c>
    </row>
    <row r="753" spans="1:28" x14ac:dyDescent="0.3">
      <c r="A753" s="49">
        <v>42391</v>
      </c>
      <c r="B753" s="45" t="s">
        <v>1255</v>
      </c>
      <c r="C753" s="45" t="s">
        <v>1256</v>
      </c>
      <c r="D753" s="45" t="s">
        <v>47</v>
      </c>
      <c r="E753" s="48">
        <v>10</v>
      </c>
      <c r="F753" s="47">
        <v>141</v>
      </c>
      <c r="G753" s="65">
        <v>0.2</v>
      </c>
      <c r="H753" s="47">
        <v>113</v>
      </c>
      <c r="I753" s="45" t="s">
        <v>543</v>
      </c>
      <c r="J753" s="61">
        <v>16.899999999999999</v>
      </c>
      <c r="K753" s="45" t="s">
        <v>169</v>
      </c>
      <c r="L753" s="73">
        <v>31</v>
      </c>
      <c r="M753" s="69">
        <v>0.8</v>
      </c>
      <c r="N753" s="47">
        <v>53</v>
      </c>
      <c r="O753" s="45" t="s">
        <v>521</v>
      </c>
      <c r="P753" s="47">
        <v>10294</v>
      </c>
      <c r="Q753" s="48">
        <v>24</v>
      </c>
      <c r="R753" s="47">
        <v>10187</v>
      </c>
      <c r="S753" s="45" t="s">
        <v>1012</v>
      </c>
      <c r="T753" s="48">
        <v>82</v>
      </c>
      <c r="U753" s="48">
        <v>87</v>
      </c>
      <c r="V753" s="45" t="s">
        <v>51</v>
      </c>
      <c r="W753" s="48">
        <v>71</v>
      </c>
      <c r="X753" s="45" t="s">
        <v>494</v>
      </c>
      <c r="Y753" s="78">
        <f t="shared" si="54"/>
        <v>0.08</v>
      </c>
      <c r="Z753" s="78">
        <f t="shared" si="55"/>
        <v>0.02</v>
      </c>
      <c r="AA753" s="78">
        <f t="shared" si="56"/>
        <v>1.69</v>
      </c>
      <c r="AB753" s="77">
        <f t="shared" si="57"/>
        <v>310</v>
      </c>
    </row>
    <row r="754" spans="1:28" x14ac:dyDescent="0.3">
      <c r="A754" s="49">
        <v>42392</v>
      </c>
      <c r="B754" s="45" t="s">
        <v>1255</v>
      </c>
      <c r="C754" s="45" t="s">
        <v>1256</v>
      </c>
      <c r="D754" s="45" t="s">
        <v>47</v>
      </c>
      <c r="E754" s="48">
        <v>10</v>
      </c>
      <c r="F754" s="47">
        <v>144</v>
      </c>
      <c r="G754" s="65">
        <v>0</v>
      </c>
      <c r="H754" s="47">
        <v>118</v>
      </c>
      <c r="I754" s="45" t="s">
        <v>100</v>
      </c>
      <c r="J754" s="61">
        <v>17.100000000000001</v>
      </c>
      <c r="K754" s="45" t="s">
        <v>91</v>
      </c>
      <c r="L754" s="73">
        <v>10</v>
      </c>
      <c r="M754" s="69">
        <v>1.7</v>
      </c>
      <c r="N754" s="47">
        <v>67</v>
      </c>
      <c r="O754" s="45" t="s">
        <v>260</v>
      </c>
      <c r="P754" s="47">
        <v>10304</v>
      </c>
      <c r="Q754" s="45" t="s">
        <v>51</v>
      </c>
      <c r="R754" s="47">
        <v>10283</v>
      </c>
      <c r="S754" s="48">
        <v>15</v>
      </c>
      <c r="T754" s="48">
        <v>85</v>
      </c>
      <c r="U754" s="48">
        <v>90</v>
      </c>
      <c r="V754" s="45" t="s">
        <v>51</v>
      </c>
      <c r="W754" s="48">
        <v>79</v>
      </c>
      <c r="X754" s="45" t="s">
        <v>52</v>
      </c>
      <c r="Y754" s="78">
        <f t="shared" si="54"/>
        <v>0.16999999999999998</v>
      </c>
      <c r="Z754" s="78">
        <f t="shared" si="55"/>
        <v>0</v>
      </c>
      <c r="AA754" s="78">
        <f t="shared" si="56"/>
        <v>1.7100000000000002</v>
      </c>
      <c r="AB754" s="77">
        <f t="shared" si="57"/>
        <v>100</v>
      </c>
    </row>
    <row r="755" spans="1:28" x14ac:dyDescent="0.3">
      <c r="A755" s="49">
        <v>42393</v>
      </c>
      <c r="B755" s="45" t="s">
        <v>1255</v>
      </c>
      <c r="C755" s="45" t="s">
        <v>1256</v>
      </c>
      <c r="D755" s="45" t="s">
        <v>47</v>
      </c>
      <c r="E755" s="48">
        <v>10</v>
      </c>
      <c r="F755" s="47">
        <v>138</v>
      </c>
      <c r="G755" s="65">
        <v>0</v>
      </c>
      <c r="H755" s="47">
        <v>102</v>
      </c>
      <c r="I755" s="45" t="s">
        <v>74</v>
      </c>
      <c r="J755" s="61">
        <v>17.3</v>
      </c>
      <c r="K755" s="45" t="s">
        <v>158</v>
      </c>
      <c r="L755" s="73">
        <v>25</v>
      </c>
      <c r="M755" s="69">
        <v>1.4</v>
      </c>
      <c r="N755" s="47">
        <v>67</v>
      </c>
      <c r="O755" s="45" t="s">
        <v>376</v>
      </c>
      <c r="P755" s="47">
        <v>10287</v>
      </c>
      <c r="Q755" s="45" t="s">
        <v>1012</v>
      </c>
      <c r="R755" s="47">
        <v>10207</v>
      </c>
      <c r="S755" s="48">
        <v>22</v>
      </c>
      <c r="T755" s="48">
        <v>80</v>
      </c>
      <c r="U755" s="48">
        <v>88</v>
      </c>
      <c r="V755" s="45" t="s">
        <v>51</v>
      </c>
      <c r="W755" s="48">
        <v>55</v>
      </c>
      <c r="X755" s="45" t="s">
        <v>108</v>
      </c>
      <c r="Y755" s="78">
        <f t="shared" si="54"/>
        <v>0.13999999999999999</v>
      </c>
      <c r="Z755" s="78">
        <f t="shared" si="55"/>
        <v>0</v>
      </c>
      <c r="AA755" s="78">
        <f t="shared" si="56"/>
        <v>1.73</v>
      </c>
      <c r="AB755" s="77">
        <f t="shared" si="57"/>
        <v>250</v>
      </c>
    </row>
    <row r="756" spans="1:28" x14ac:dyDescent="0.3">
      <c r="A756" s="49">
        <v>42394</v>
      </c>
      <c r="B756" s="45" t="s">
        <v>1255</v>
      </c>
      <c r="C756" s="45" t="s">
        <v>1256</v>
      </c>
      <c r="D756" s="45" t="s">
        <v>47</v>
      </c>
      <c r="E756" s="48">
        <v>10</v>
      </c>
      <c r="F756" s="47">
        <v>172</v>
      </c>
      <c r="G756" s="65">
        <v>0.4</v>
      </c>
      <c r="H756" s="47">
        <v>125</v>
      </c>
      <c r="I756" s="45" t="s">
        <v>100</v>
      </c>
      <c r="J756" s="61">
        <v>21.9</v>
      </c>
      <c r="K756" s="45" t="s">
        <v>271</v>
      </c>
      <c r="L756" s="73">
        <v>32</v>
      </c>
      <c r="M756" s="69">
        <v>1.4</v>
      </c>
      <c r="N756" s="47">
        <v>147</v>
      </c>
      <c r="O756" s="45" t="s">
        <v>71</v>
      </c>
      <c r="P756" s="47">
        <v>10306</v>
      </c>
      <c r="Q756" s="48">
        <v>23</v>
      </c>
      <c r="R756" s="47">
        <v>10209</v>
      </c>
      <c r="S756" s="45" t="s">
        <v>51</v>
      </c>
      <c r="T756" s="48">
        <v>52</v>
      </c>
      <c r="U756" s="48">
        <v>86</v>
      </c>
      <c r="V756" s="45" t="s">
        <v>51</v>
      </c>
      <c r="W756" s="48">
        <v>28</v>
      </c>
      <c r="X756" s="45" t="s">
        <v>520</v>
      </c>
      <c r="Y756" s="78">
        <f t="shared" si="54"/>
        <v>0.13999999999999999</v>
      </c>
      <c r="Z756" s="78">
        <f t="shared" si="55"/>
        <v>0.04</v>
      </c>
      <c r="AA756" s="78">
        <f t="shared" si="56"/>
        <v>2.19</v>
      </c>
      <c r="AB756" s="77">
        <f t="shared" si="57"/>
        <v>320</v>
      </c>
    </row>
    <row r="757" spans="1:28" x14ac:dyDescent="0.3">
      <c r="A757" s="49">
        <v>42395</v>
      </c>
      <c r="B757" s="45" t="s">
        <v>1255</v>
      </c>
      <c r="C757" s="45" t="s">
        <v>1256</v>
      </c>
      <c r="D757" s="45" t="s">
        <v>47</v>
      </c>
      <c r="E757" s="48">
        <v>10</v>
      </c>
      <c r="F757" s="47">
        <v>120</v>
      </c>
      <c r="G757" s="65">
        <v>0</v>
      </c>
      <c r="H757" s="47">
        <v>92</v>
      </c>
      <c r="I757" s="45" t="s">
        <v>249</v>
      </c>
      <c r="J757" s="61">
        <v>14.9</v>
      </c>
      <c r="K757" s="45" t="s">
        <v>95</v>
      </c>
      <c r="L757" s="73">
        <v>32</v>
      </c>
      <c r="M757" s="69">
        <v>1.9</v>
      </c>
      <c r="N757" s="47">
        <v>61</v>
      </c>
      <c r="O757" s="45" t="s">
        <v>91</v>
      </c>
      <c r="P757" s="47">
        <v>10305</v>
      </c>
      <c r="Q757" s="45" t="s">
        <v>84</v>
      </c>
      <c r="R757" s="47">
        <v>10261</v>
      </c>
      <c r="S757" s="48">
        <v>23</v>
      </c>
      <c r="T757" s="48">
        <v>80</v>
      </c>
      <c r="U757" s="48">
        <v>86</v>
      </c>
      <c r="V757" s="45" t="s">
        <v>51</v>
      </c>
      <c r="W757" s="48">
        <v>75</v>
      </c>
      <c r="X757" s="45" t="s">
        <v>113</v>
      </c>
      <c r="Y757" s="78">
        <f t="shared" si="54"/>
        <v>0.19</v>
      </c>
      <c r="Z757" s="78">
        <f t="shared" si="55"/>
        <v>0</v>
      </c>
      <c r="AA757" s="78">
        <f t="shared" si="56"/>
        <v>1.49</v>
      </c>
      <c r="AB757" s="77">
        <f t="shared" si="57"/>
        <v>320</v>
      </c>
    </row>
    <row r="758" spans="1:28" x14ac:dyDescent="0.3">
      <c r="A758" s="49">
        <v>42396</v>
      </c>
      <c r="B758" s="45" t="s">
        <v>1255</v>
      </c>
      <c r="C758" s="45" t="s">
        <v>1256</v>
      </c>
      <c r="D758" s="45" t="s">
        <v>47</v>
      </c>
      <c r="E758" s="48">
        <v>10</v>
      </c>
      <c r="F758" s="47">
        <v>120</v>
      </c>
      <c r="G758" s="65">
        <v>0</v>
      </c>
      <c r="H758" s="47">
        <v>91</v>
      </c>
      <c r="I758" s="45" t="s">
        <v>367</v>
      </c>
      <c r="J758" s="61">
        <v>14.8</v>
      </c>
      <c r="K758" s="45" t="s">
        <v>206</v>
      </c>
      <c r="L758" s="73">
        <v>13</v>
      </c>
      <c r="M758" s="69">
        <v>1.4</v>
      </c>
      <c r="N758" s="47">
        <v>50</v>
      </c>
      <c r="O758" s="45" t="s">
        <v>342</v>
      </c>
      <c r="P758" s="47">
        <v>10267</v>
      </c>
      <c r="Q758" s="45" t="s">
        <v>1012</v>
      </c>
      <c r="R758" s="47">
        <v>10204</v>
      </c>
      <c r="S758" s="48">
        <v>17</v>
      </c>
      <c r="T758" s="48">
        <v>81</v>
      </c>
      <c r="U758" s="48">
        <v>88</v>
      </c>
      <c r="V758" s="45" t="s">
        <v>240</v>
      </c>
      <c r="W758" s="48">
        <v>74</v>
      </c>
      <c r="X758" s="45" t="s">
        <v>81</v>
      </c>
      <c r="Y758" s="78">
        <f t="shared" si="54"/>
        <v>0.13999999999999999</v>
      </c>
      <c r="Z758" s="78">
        <f t="shared" si="55"/>
        <v>0</v>
      </c>
      <c r="AA758" s="78">
        <f t="shared" si="56"/>
        <v>1.48</v>
      </c>
      <c r="AB758" s="77">
        <f t="shared" si="57"/>
        <v>130</v>
      </c>
    </row>
    <row r="759" spans="1:28" x14ac:dyDescent="0.3">
      <c r="A759" s="49">
        <v>42397</v>
      </c>
      <c r="B759" s="45" t="s">
        <v>1255</v>
      </c>
      <c r="C759" s="45" t="s">
        <v>1256</v>
      </c>
      <c r="D759" s="45" t="s">
        <v>47</v>
      </c>
      <c r="E759" s="48">
        <v>10</v>
      </c>
      <c r="F759" s="47">
        <v>119</v>
      </c>
      <c r="G759" s="65">
        <v>2</v>
      </c>
      <c r="H759" s="47">
        <v>95</v>
      </c>
      <c r="I759" s="45" t="s">
        <v>159</v>
      </c>
      <c r="J759" s="61">
        <v>14.3</v>
      </c>
      <c r="K759" s="45" t="s">
        <v>89</v>
      </c>
      <c r="L759" s="73">
        <v>32</v>
      </c>
      <c r="M759" s="69">
        <v>3.3</v>
      </c>
      <c r="N759" s="47">
        <v>172</v>
      </c>
      <c r="O759" s="45" t="s">
        <v>201</v>
      </c>
      <c r="P759" s="47">
        <v>10348</v>
      </c>
      <c r="Q759" s="48">
        <v>24</v>
      </c>
      <c r="R759" s="47">
        <v>10206</v>
      </c>
      <c r="S759" s="45" t="s">
        <v>84</v>
      </c>
      <c r="T759" s="48">
        <v>76</v>
      </c>
      <c r="U759" s="48">
        <v>88</v>
      </c>
      <c r="V759" s="45" t="s">
        <v>286</v>
      </c>
      <c r="W759" s="48">
        <v>66</v>
      </c>
      <c r="X759" s="45" t="s">
        <v>89</v>
      </c>
      <c r="Y759" s="78">
        <f t="shared" si="54"/>
        <v>0.32999999999999996</v>
      </c>
      <c r="Z759" s="78">
        <f t="shared" si="55"/>
        <v>0.2</v>
      </c>
      <c r="AA759" s="78">
        <f t="shared" si="56"/>
        <v>1.4300000000000002</v>
      </c>
      <c r="AB759" s="77">
        <f t="shared" si="57"/>
        <v>320</v>
      </c>
    </row>
    <row r="760" spans="1:28" x14ac:dyDescent="0.3">
      <c r="A760" s="49">
        <v>42398</v>
      </c>
      <c r="B760" s="45" t="s">
        <v>1255</v>
      </c>
      <c r="C760" s="45" t="s">
        <v>1256</v>
      </c>
      <c r="D760" s="45" t="s">
        <v>47</v>
      </c>
      <c r="E760" s="48">
        <v>10</v>
      </c>
      <c r="F760" s="47">
        <v>100</v>
      </c>
      <c r="G760" s="65">
        <v>0</v>
      </c>
      <c r="H760" s="47">
        <v>65</v>
      </c>
      <c r="I760" s="45" t="s">
        <v>100</v>
      </c>
      <c r="J760" s="61">
        <v>13.4</v>
      </c>
      <c r="K760" s="45" t="s">
        <v>89</v>
      </c>
      <c r="L760" s="73">
        <v>35</v>
      </c>
      <c r="M760" s="69">
        <v>1.1000000000000001</v>
      </c>
      <c r="N760" s="47">
        <v>67</v>
      </c>
      <c r="O760" s="45" t="s">
        <v>286</v>
      </c>
      <c r="P760" s="47">
        <v>10357</v>
      </c>
      <c r="Q760" s="48">
        <v>11</v>
      </c>
      <c r="R760" s="47">
        <v>10318</v>
      </c>
      <c r="S760" s="48">
        <v>24</v>
      </c>
      <c r="T760" s="48">
        <v>72</v>
      </c>
      <c r="U760" s="48">
        <v>82</v>
      </c>
      <c r="V760" s="45" t="s">
        <v>51</v>
      </c>
      <c r="W760" s="48">
        <v>61</v>
      </c>
      <c r="X760" s="45" t="s">
        <v>182</v>
      </c>
      <c r="Y760" s="78">
        <f t="shared" si="54"/>
        <v>0.11000000000000001</v>
      </c>
      <c r="Z760" s="78">
        <f t="shared" si="55"/>
        <v>0</v>
      </c>
      <c r="AA760" s="78">
        <f t="shared" si="56"/>
        <v>1.34</v>
      </c>
      <c r="AB760" s="77">
        <f t="shared" si="57"/>
        <v>350</v>
      </c>
    </row>
    <row r="761" spans="1:28" x14ac:dyDescent="0.3">
      <c r="A761" s="49">
        <v>42399</v>
      </c>
      <c r="B761" s="45" t="s">
        <v>1255</v>
      </c>
      <c r="C761" s="45" t="s">
        <v>1256</v>
      </c>
      <c r="D761" s="45" t="s">
        <v>47</v>
      </c>
      <c r="E761" s="48">
        <v>10</v>
      </c>
      <c r="F761" s="47">
        <v>104</v>
      </c>
      <c r="G761" s="65">
        <v>0</v>
      </c>
      <c r="H761" s="47">
        <v>63</v>
      </c>
      <c r="I761" s="45" t="s">
        <v>70</v>
      </c>
      <c r="J761" s="61">
        <v>14.4</v>
      </c>
      <c r="K761" s="45" t="s">
        <v>158</v>
      </c>
      <c r="L761" s="73">
        <v>22</v>
      </c>
      <c r="M761" s="69">
        <v>1.7</v>
      </c>
      <c r="N761" s="47">
        <v>53</v>
      </c>
      <c r="O761" s="45" t="s">
        <v>301</v>
      </c>
      <c r="P761" s="47">
        <v>10319</v>
      </c>
      <c r="Q761" s="45" t="s">
        <v>1012</v>
      </c>
      <c r="R761" s="47">
        <v>10267</v>
      </c>
      <c r="S761" s="48">
        <v>24</v>
      </c>
      <c r="T761" s="48">
        <v>67</v>
      </c>
      <c r="U761" s="48">
        <v>83</v>
      </c>
      <c r="V761" s="45" t="s">
        <v>70</v>
      </c>
      <c r="W761" s="48">
        <v>54</v>
      </c>
      <c r="X761" s="45" t="s">
        <v>107</v>
      </c>
      <c r="Y761" s="78">
        <f t="shared" si="54"/>
        <v>0.16999999999999998</v>
      </c>
      <c r="Z761" s="78">
        <f t="shared" si="55"/>
        <v>0</v>
      </c>
      <c r="AA761" s="78">
        <f t="shared" si="56"/>
        <v>1.44</v>
      </c>
      <c r="AB761" s="77">
        <f t="shared" si="57"/>
        <v>220</v>
      </c>
    </row>
    <row r="762" spans="1:28" x14ac:dyDescent="0.3">
      <c r="A762" s="49">
        <v>42400</v>
      </c>
      <c r="B762" s="45" t="s">
        <v>1255</v>
      </c>
      <c r="C762" s="45" t="s">
        <v>1256</v>
      </c>
      <c r="D762" s="45" t="s">
        <v>47</v>
      </c>
      <c r="E762" s="48">
        <v>10</v>
      </c>
      <c r="F762" s="47">
        <v>160</v>
      </c>
      <c r="G762" s="65">
        <v>0</v>
      </c>
      <c r="H762" s="47">
        <v>125</v>
      </c>
      <c r="I762" s="45" t="s">
        <v>85</v>
      </c>
      <c r="J762" s="61">
        <v>19.600000000000001</v>
      </c>
      <c r="K762" s="45" t="s">
        <v>74</v>
      </c>
      <c r="L762" s="73">
        <v>0</v>
      </c>
      <c r="M762" s="69">
        <v>5</v>
      </c>
      <c r="N762" s="47">
        <v>139</v>
      </c>
      <c r="O762" s="45" t="s">
        <v>51</v>
      </c>
      <c r="P762" s="47">
        <v>10339</v>
      </c>
      <c r="Q762" s="48">
        <v>24</v>
      </c>
      <c r="R762" s="47">
        <v>10254</v>
      </c>
      <c r="S762" s="45" t="s">
        <v>51</v>
      </c>
      <c r="T762" s="48">
        <v>68</v>
      </c>
      <c r="U762" s="48">
        <v>79</v>
      </c>
      <c r="V762" s="45" t="s">
        <v>139</v>
      </c>
      <c r="W762" s="48">
        <v>53</v>
      </c>
      <c r="X762" s="45" t="s">
        <v>86</v>
      </c>
      <c r="Y762" s="78">
        <f t="shared" si="54"/>
        <v>0.5</v>
      </c>
      <c r="Z762" s="78">
        <f t="shared" si="55"/>
        <v>0</v>
      </c>
      <c r="AA762" s="78">
        <f t="shared" si="56"/>
        <v>1.9600000000000002</v>
      </c>
      <c r="AB762" s="77">
        <f t="shared" si="57"/>
        <v>0</v>
      </c>
    </row>
    <row r="763" spans="1:28" x14ac:dyDescent="0.3">
      <c r="A763" s="49">
        <v>42401</v>
      </c>
      <c r="B763" s="45" t="s">
        <v>1255</v>
      </c>
      <c r="C763" s="45" t="s">
        <v>1256</v>
      </c>
      <c r="D763" s="45" t="s">
        <v>47</v>
      </c>
      <c r="E763" s="48">
        <v>10</v>
      </c>
      <c r="F763" s="47">
        <v>142</v>
      </c>
      <c r="G763" s="65">
        <v>0</v>
      </c>
      <c r="H763" s="47">
        <v>125</v>
      </c>
      <c r="I763" s="45" t="s">
        <v>100</v>
      </c>
      <c r="J763" s="61">
        <v>15.8</v>
      </c>
      <c r="K763" s="45" t="s">
        <v>169</v>
      </c>
      <c r="L763" s="73">
        <v>28</v>
      </c>
      <c r="M763" s="69">
        <v>1.4</v>
      </c>
      <c r="N763" s="47">
        <v>58</v>
      </c>
      <c r="O763" s="45" t="s">
        <v>578</v>
      </c>
      <c r="P763" s="47">
        <v>10348</v>
      </c>
      <c r="Q763" s="48">
        <v>11</v>
      </c>
      <c r="R763" s="47">
        <v>10307</v>
      </c>
      <c r="S763" s="48">
        <v>23</v>
      </c>
      <c r="T763" s="48">
        <v>69</v>
      </c>
      <c r="U763" s="48">
        <v>77</v>
      </c>
      <c r="V763" s="45" t="s">
        <v>106</v>
      </c>
      <c r="W763" s="48">
        <v>63</v>
      </c>
      <c r="X763" s="45" t="s">
        <v>188</v>
      </c>
      <c r="Y763" s="78">
        <f t="shared" si="54"/>
        <v>0.13999999999999999</v>
      </c>
      <c r="Z763" s="78">
        <f t="shared" si="55"/>
        <v>0</v>
      </c>
      <c r="AA763" s="78">
        <f t="shared" si="56"/>
        <v>1.58</v>
      </c>
      <c r="AB763" s="77">
        <f t="shared" si="57"/>
        <v>280</v>
      </c>
    </row>
    <row r="764" spans="1:28" x14ac:dyDescent="0.3">
      <c r="A764" s="49">
        <v>42402</v>
      </c>
      <c r="B764" s="45" t="s">
        <v>1255</v>
      </c>
      <c r="C764" s="45" t="s">
        <v>1256</v>
      </c>
      <c r="D764" s="45" t="s">
        <v>47</v>
      </c>
      <c r="E764" s="48">
        <v>10</v>
      </c>
      <c r="F764" s="47">
        <v>132</v>
      </c>
      <c r="G764" s="65">
        <v>2.8</v>
      </c>
      <c r="H764" s="47">
        <v>115</v>
      </c>
      <c r="I764" s="45" t="s">
        <v>100</v>
      </c>
      <c r="J764" s="61">
        <v>14.8</v>
      </c>
      <c r="K764" s="45" t="s">
        <v>135</v>
      </c>
      <c r="L764" s="73">
        <v>31</v>
      </c>
      <c r="M764" s="69">
        <v>2.2000000000000002</v>
      </c>
      <c r="N764" s="47">
        <v>147</v>
      </c>
      <c r="O764" s="45" t="s">
        <v>100</v>
      </c>
      <c r="P764" s="47">
        <v>10309</v>
      </c>
      <c r="Q764" s="45" t="s">
        <v>1012</v>
      </c>
      <c r="R764" s="47">
        <v>10277</v>
      </c>
      <c r="S764" s="48">
        <v>15</v>
      </c>
      <c r="T764" s="48">
        <v>71</v>
      </c>
      <c r="U764" s="48">
        <v>87</v>
      </c>
      <c r="V764" s="45" t="s">
        <v>100</v>
      </c>
      <c r="W764" s="48">
        <v>64</v>
      </c>
      <c r="X764" s="45" t="s">
        <v>117</v>
      </c>
      <c r="Y764" s="78">
        <f t="shared" si="54"/>
        <v>0.22000000000000003</v>
      </c>
      <c r="Z764" s="78">
        <f t="shared" si="55"/>
        <v>0.27999999999999997</v>
      </c>
      <c r="AA764" s="78">
        <f t="shared" si="56"/>
        <v>1.48</v>
      </c>
      <c r="AB764" s="77">
        <f t="shared" si="57"/>
        <v>310</v>
      </c>
    </row>
    <row r="765" spans="1:28" x14ac:dyDescent="0.3">
      <c r="A765" s="49">
        <v>42403</v>
      </c>
      <c r="B765" s="45" t="s">
        <v>1255</v>
      </c>
      <c r="C765" s="45" t="s">
        <v>1256</v>
      </c>
      <c r="D765" s="45" t="s">
        <v>47</v>
      </c>
      <c r="E765" s="48">
        <v>10</v>
      </c>
      <c r="F765" s="47">
        <v>100</v>
      </c>
      <c r="G765" s="65">
        <v>3</v>
      </c>
      <c r="H765" s="47">
        <v>78</v>
      </c>
      <c r="I765" s="45" t="s">
        <v>88</v>
      </c>
      <c r="J765" s="61">
        <v>12.2</v>
      </c>
      <c r="K765" s="45" t="s">
        <v>94</v>
      </c>
      <c r="L765" s="73">
        <v>31</v>
      </c>
      <c r="M765" s="69">
        <v>3.6</v>
      </c>
      <c r="N765" s="47">
        <v>122</v>
      </c>
      <c r="O765" s="45" t="s">
        <v>286</v>
      </c>
      <c r="P765" s="47">
        <v>10390</v>
      </c>
      <c r="Q765" s="48">
        <v>24</v>
      </c>
      <c r="R765" s="47">
        <v>10302</v>
      </c>
      <c r="S765" s="45" t="s">
        <v>1012</v>
      </c>
      <c r="T765" s="48">
        <v>73</v>
      </c>
      <c r="U765" s="48">
        <v>88</v>
      </c>
      <c r="V765" s="45" t="s">
        <v>51</v>
      </c>
      <c r="W765" s="48">
        <v>60</v>
      </c>
      <c r="X765" s="45" t="s">
        <v>146</v>
      </c>
      <c r="Y765" s="78">
        <f t="shared" si="54"/>
        <v>0.36</v>
      </c>
      <c r="Z765" s="78">
        <f t="shared" si="55"/>
        <v>0.3</v>
      </c>
      <c r="AA765" s="78">
        <f t="shared" si="56"/>
        <v>1.22</v>
      </c>
      <c r="AB765" s="77">
        <f t="shared" si="57"/>
        <v>310</v>
      </c>
    </row>
    <row r="766" spans="1:28" x14ac:dyDescent="0.3">
      <c r="A766" s="49">
        <v>42404</v>
      </c>
      <c r="B766" s="45" t="s">
        <v>1255</v>
      </c>
      <c r="C766" s="45" t="s">
        <v>1256</v>
      </c>
      <c r="D766" s="45" t="s">
        <v>47</v>
      </c>
      <c r="E766" s="48">
        <v>10</v>
      </c>
      <c r="F766" s="47">
        <v>94</v>
      </c>
      <c r="G766" s="65">
        <v>0</v>
      </c>
      <c r="H766" s="47">
        <v>56</v>
      </c>
      <c r="I766" s="45" t="s">
        <v>74</v>
      </c>
      <c r="J766" s="61">
        <v>13.1</v>
      </c>
      <c r="K766" s="45" t="s">
        <v>158</v>
      </c>
      <c r="L766" s="72" t="s">
        <v>289</v>
      </c>
      <c r="M766" s="69">
        <v>3.6</v>
      </c>
      <c r="N766" s="47">
        <v>106</v>
      </c>
      <c r="O766" s="45" t="s">
        <v>99</v>
      </c>
      <c r="P766" s="47">
        <v>10390</v>
      </c>
      <c r="Q766" s="45" t="s">
        <v>1012</v>
      </c>
      <c r="R766" s="47">
        <v>10292</v>
      </c>
      <c r="S766" s="48">
        <v>24</v>
      </c>
      <c r="T766" s="48">
        <v>71</v>
      </c>
      <c r="U766" s="48">
        <v>81</v>
      </c>
      <c r="V766" s="45" t="s">
        <v>51</v>
      </c>
      <c r="W766" s="48">
        <v>59</v>
      </c>
      <c r="X766" s="45" t="s">
        <v>250</v>
      </c>
      <c r="Y766" s="78">
        <f t="shared" si="54"/>
        <v>0.36</v>
      </c>
      <c r="Z766" s="78">
        <f t="shared" si="55"/>
        <v>0</v>
      </c>
      <c r="AA766" s="78">
        <f t="shared" si="56"/>
        <v>1.31</v>
      </c>
      <c r="AB766" s="77">
        <f t="shared" si="57"/>
        <v>90</v>
      </c>
    </row>
    <row r="767" spans="1:28" x14ac:dyDescent="0.3">
      <c r="A767" s="49">
        <v>42405</v>
      </c>
      <c r="B767" s="45" t="s">
        <v>1255</v>
      </c>
      <c r="C767" s="45" t="s">
        <v>1256</v>
      </c>
      <c r="D767" s="45" t="s">
        <v>47</v>
      </c>
      <c r="E767" s="48">
        <v>10</v>
      </c>
      <c r="F767" s="47">
        <v>106</v>
      </c>
      <c r="G767" s="65">
        <v>0</v>
      </c>
      <c r="H767" s="47">
        <v>58</v>
      </c>
      <c r="I767" s="45" t="s">
        <v>174</v>
      </c>
      <c r="J767" s="61">
        <v>15.3</v>
      </c>
      <c r="K767" s="45" t="s">
        <v>135</v>
      </c>
      <c r="L767" s="73">
        <v>29</v>
      </c>
      <c r="M767" s="69">
        <v>2.2000000000000002</v>
      </c>
      <c r="N767" s="47">
        <v>75</v>
      </c>
      <c r="O767" s="45" t="s">
        <v>146</v>
      </c>
      <c r="P767" s="47">
        <v>10292</v>
      </c>
      <c r="Q767" s="45" t="s">
        <v>1012</v>
      </c>
      <c r="R767" s="47">
        <v>10182</v>
      </c>
      <c r="S767" s="48">
        <v>24</v>
      </c>
      <c r="T767" s="48">
        <v>67</v>
      </c>
      <c r="U767" s="48">
        <v>84</v>
      </c>
      <c r="V767" s="45" t="s">
        <v>51</v>
      </c>
      <c r="W767" s="48">
        <v>42</v>
      </c>
      <c r="X767" s="45" t="s">
        <v>64</v>
      </c>
      <c r="Y767" s="78">
        <f t="shared" si="54"/>
        <v>0.22000000000000003</v>
      </c>
      <c r="Z767" s="78">
        <f t="shared" si="55"/>
        <v>0</v>
      </c>
      <c r="AA767" s="78">
        <f t="shared" si="56"/>
        <v>1.53</v>
      </c>
      <c r="AB767" s="77">
        <f t="shared" si="57"/>
        <v>290</v>
      </c>
    </row>
    <row r="768" spans="1:28" x14ac:dyDescent="0.3">
      <c r="A768" s="49">
        <v>42406</v>
      </c>
      <c r="B768" s="45" t="s">
        <v>1255</v>
      </c>
      <c r="C768" s="45" t="s">
        <v>1256</v>
      </c>
      <c r="D768" s="45" t="s">
        <v>47</v>
      </c>
      <c r="E768" s="48">
        <v>10</v>
      </c>
      <c r="F768" s="47">
        <v>114</v>
      </c>
      <c r="G768" s="65">
        <v>3.2</v>
      </c>
      <c r="H768" s="47">
        <v>64</v>
      </c>
      <c r="I768" s="45" t="s">
        <v>229</v>
      </c>
      <c r="J768" s="61">
        <v>16.3</v>
      </c>
      <c r="K768" s="45" t="s">
        <v>369</v>
      </c>
      <c r="L768" s="73">
        <v>30</v>
      </c>
      <c r="M768" s="69">
        <v>5</v>
      </c>
      <c r="N768" s="47">
        <v>253</v>
      </c>
      <c r="O768" s="45" t="s">
        <v>369</v>
      </c>
      <c r="P768" s="47">
        <v>10182</v>
      </c>
      <c r="Q768" s="45" t="s">
        <v>1012</v>
      </c>
      <c r="R768" s="47">
        <v>9988</v>
      </c>
      <c r="S768" s="48">
        <v>17</v>
      </c>
      <c r="T768" s="48">
        <v>65</v>
      </c>
      <c r="U768" s="48">
        <v>82</v>
      </c>
      <c r="V768" s="45" t="s">
        <v>769</v>
      </c>
      <c r="W768" s="48">
        <v>38</v>
      </c>
      <c r="X768" s="45" t="s">
        <v>158</v>
      </c>
      <c r="Y768" s="78">
        <f t="shared" si="54"/>
        <v>0.5</v>
      </c>
      <c r="Z768" s="78">
        <f t="shared" si="55"/>
        <v>0.32</v>
      </c>
      <c r="AA768" s="78">
        <f t="shared" si="56"/>
        <v>1.6300000000000001</v>
      </c>
      <c r="AB768" s="77">
        <f t="shared" si="57"/>
        <v>300</v>
      </c>
    </row>
    <row r="769" spans="1:28" x14ac:dyDescent="0.3">
      <c r="A769" s="49">
        <v>42407</v>
      </c>
      <c r="B769" s="45" t="s">
        <v>1255</v>
      </c>
      <c r="C769" s="45" t="s">
        <v>1256</v>
      </c>
      <c r="D769" s="45" t="s">
        <v>47</v>
      </c>
      <c r="E769" s="48">
        <v>10</v>
      </c>
      <c r="F769" s="47">
        <v>124</v>
      </c>
      <c r="G769" s="65">
        <v>0</v>
      </c>
      <c r="H769" s="47">
        <v>94</v>
      </c>
      <c r="I769" s="45" t="s">
        <v>107</v>
      </c>
      <c r="J769" s="61">
        <v>15.5</v>
      </c>
      <c r="K769" s="45" t="s">
        <v>158</v>
      </c>
      <c r="L769" s="73">
        <v>28</v>
      </c>
      <c r="M769" s="69">
        <v>3.9</v>
      </c>
      <c r="N769" s="47">
        <v>181</v>
      </c>
      <c r="O769" s="45" t="s">
        <v>832</v>
      </c>
      <c r="P769" s="47">
        <v>10166</v>
      </c>
      <c r="Q769" s="48">
        <v>12</v>
      </c>
      <c r="R769" s="47">
        <v>10076</v>
      </c>
      <c r="S769" s="45" t="s">
        <v>1012</v>
      </c>
      <c r="T769" s="48">
        <v>47</v>
      </c>
      <c r="U769" s="48">
        <v>68</v>
      </c>
      <c r="V769" s="45" t="s">
        <v>100</v>
      </c>
      <c r="W769" s="48">
        <v>34</v>
      </c>
      <c r="X769" s="45" t="s">
        <v>179</v>
      </c>
      <c r="Y769" s="78">
        <f t="shared" si="54"/>
        <v>0.39</v>
      </c>
      <c r="Z769" s="78">
        <f t="shared" si="55"/>
        <v>0</v>
      </c>
      <c r="AA769" s="78">
        <f t="shared" si="56"/>
        <v>1.55</v>
      </c>
      <c r="AB769" s="77">
        <f t="shared" si="57"/>
        <v>280</v>
      </c>
    </row>
    <row r="770" spans="1:28" x14ac:dyDescent="0.3">
      <c r="A770" s="49">
        <v>42408</v>
      </c>
      <c r="B770" s="45" t="s">
        <v>1255</v>
      </c>
      <c r="C770" s="45" t="s">
        <v>1256</v>
      </c>
      <c r="D770" s="45" t="s">
        <v>47</v>
      </c>
      <c r="E770" s="48">
        <v>10</v>
      </c>
      <c r="F770" s="47">
        <v>124</v>
      </c>
      <c r="G770" s="65">
        <v>0.8</v>
      </c>
      <c r="H770" s="47">
        <v>78</v>
      </c>
      <c r="I770" s="45" t="s">
        <v>193</v>
      </c>
      <c r="J770" s="61">
        <v>17</v>
      </c>
      <c r="K770" s="45" t="s">
        <v>121</v>
      </c>
      <c r="L770" s="72" t="s">
        <v>533</v>
      </c>
      <c r="M770" s="69">
        <v>2.2000000000000002</v>
      </c>
      <c r="N770" s="47">
        <v>89</v>
      </c>
      <c r="O770" s="45" t="s">
        <v>158</v>
      </c>
      <c r="P770" s="47">
        <v>10174</v>
      </c>
      <c r="Q770" s="48">
        <v>11</v>
      </c>
      <c r="R770" s="47">
        <v>10129</v>
      </c>
      <c r="S770" s="48">
        <v>24</v>
      </c>
      <c r="T770" s="48">
        <v>72</v>
      </c>
      <c r="U770" s="48">
        <v>83</v>
      </c>
      <c r="V770" s="45" t="s">
        <v>100</v>
      </c>
      <c r="W770" s="48">
        <v>56</v>
      </c>
      <c r="X770" s="45" t="s">
        <v>167</v>
      </c>
      <c r="Y770" s="78">
        <f t="shared" si="54"/>
        <v>0.22000000000000003</v>
      </c>
      <c r="Z770" s="78">
        <f t="shared" si="55"/>
        <v>0.08</v>
      </c>
      <c r="AA770" s="78">
        <f t="shared" si="56"/>
        <v>1.7</v>
      </c>
      <c r="AB770" s="77">
        <f t="shared" si="57"/>
        <v>70</v>
      </c>
    </row>
    <row r="771" spans="1:28" x14ac:dyDescent="0.3">
      <c r="A771" s="49">
        <v>42409</v>
      </c>
      <c r="B771" s="45" t="s">
        <v>1255</v>
      </c>
      <c r="C771" s="45" t="s">
        <v>1256</v>
      </c>
      <c r="D771" s="45" t="s">
        <v>47</v>
      </c>
      <c r="E771" s="48">
        <v>10</v>
      </c>
      <c r="F771" s="47">
        <v>142</v>
      </c>
      <c r="G771" s="65">
        <v>9</v>
      </c>
      <c r="H771" s="47">
        <v>98</v>
      </c>
      <c r="I771" s="45" t="s">
        <v>312</v>
      </c>
      <c r="J771" s="61">
        <v>18.7</v>
      </c>
      <c r="K771" s="45" t="s">
        <v>148</v>
      </c>
      <c r="L771" s="73">
        <v>31</v>
      </c>
      <c r="M771" s="69">
        <v>3.9</v>
      </c>
      <c r="N771" s="47">
        <v>247</v>
      </c>
      <c r="O771" s="45" t="s">
        <v>148</v>
      </c>
      <c r="P771" s="47">
        <v>10132</v>
      </c>
      <c r="Q771" s="48">
        <v>23</v>
      </c>
      <c r="R771" s="47">
        <v>10032</v>
      </c>
      <c r="S771" s="48">
        <v>10</v>
      </c>
      <c r="T771" s="48">
        <v>80</v>
      </c>
      <c r="U771" s="48">
        <v>86</v>
      </c>
      <c r="V771" s="45" t="s">
        <v>162</v>
      </c>
      <c r="W771" s="48">
        <v>47</v>
      </c>
      <c r="X771" s="45" t="s">
        <v>188</v>
      </c>
      <c r="Y771" s="78">
        <f t="shared" ref="Y771:Y834" si="58">M771/$AE$17</f>
        <v>0.39</v>
      </c>
      <c r="Z771" s="78">
        <f t="shared" ref="Z771:Z834" si="59">G771/$AE$17</f>
        <v>0.9</v>
      </c>
      <c r="AA771" s="78">
        <f t="shared" ref="AA771:AA834" si="60">J771/$AE$17</f>
        <v>1.8699999999999999</v>
      </c>
      <c r="AB771" s="77">
        <f t="shared" ref="AB771:AB834" si="61">L771*$AE$17</f>
        <v>310</v>
      </c>
    </row>
    <row r="772" spans="1:28" x14ac:dyDescent="0.3">
      <c r="A772" s="49">
        <v>42410</v>
      </c>
      <c r="B772" s="45" t="s">
        <v>1255</v>
      </c>
      <c r="C772" s="45" t="s">
        <v>1256</v>
      </c>
      <c r="D772" s="45" t="s">
        <v>47</v>
      </c>
      <c r="E772" s="48">
        <v>10</v>
      </c>
      <c r="F772" s="47">
        <v>100</v>
      </c>
      <c r="G772" s="65">
        <v>22.4</v>
      </c>
      <c r="H772" s="47">
        <v>84</v>
      </c>
      <c r="I772" s="45" t="s">
        <v>638</v>
      </c>
      <c r="J772" s="61">
        <v>11.7</v>
      </c>
      <c r="K772" s="45" t="s">
        <v>100</v>
      </c>
      <c r="L772" s="73">
        <v>28</v>
      </c>
      <c r="M772" s="69">
        <v>2.2000000000000002</v>
      </c>
      <c r="N772" s="47">
        <v>136</v>
      </c>
      <c r="O772" s="45" t="s">
        <v>75</v>
      </c>
      <c r="P772" s="47">
        <v>10133</v>
      </c>
      <c r="Q772" s="45" t="s">
        <v>1012</v>
      </c>
      <c r="R772" s="47">
        <v>10079</v>
      </c>
      <c r="S772" s="48">
        <v>20</v>
      </c>
      <c r="T772" s="48">
        <v>86</v>
      </c>
      <c r="U772" s="48">
        <v>90</v>
      </c>
      <c r="V772" s="45" t="s">
        <v>170</v>
      </c>
      <c r="W772" s="48">
        <v>75</v>
      </c>
      <c r="X772" s="45" t="s">
        <v>193</v>
      </c>
      <c r="Y772" s="78">
        <f t="shared" si="58"/>
        <v>0.22000000000000003</v>
      </c>
      <c r="Z772" s="78">
        <f t="shared" si="59"/>
        <v>2.2399999999999998</v>
      </c>
      <c r="AA772" s="78">
        <f t="shared" si="60"/>
        <v>1.17</v>
      </c>
      <c r="AB772" s="77">
        <f t="shared" si="61"/>
        <v>280</v>
      </c>
    </row>
    <row r="773" spans="1:28" x14ac:dyDescent="0.3">
      <c r="A773" s="49">
        <v>42411</v>
      </c>
      <c r="B773" s="45" t="s">
        <v>1255</v>
      </c>
      <c r="C773" s="45" t="s">
        <v>1256</v>
      </c>
      <c r="D773" s="45" t="s">
        <v>47</v>
      </c>
      <c r="E773" s="48">
        <v>10</v>
      </c>
      <c r="F773" s="47">
        <v>104</v>
      </c>
      <c r="G773" s="65">
        <v>6.2</v>
      </c>
      <c r="H773" s="47">
        <v>89</v>
      </c>
      <c r="I773" s="45" t="s">
        <v>202</v>
      </c>
      <c r="J773" s="61">
        <v>12</v>
      </c>
      <c r="K773" s="45" t="s">
        <v>85</v>
      </c>
      <c r="L773" s="73">
        <v>29</v>
      </c>
      <c r="M773" s="69">
        <v>1.9</v>
      </c>
      <c r="N773" s="47">
        <v>172</v>
      </c>
      <c r="O773" s="45" t="s">
        <v>650</v>
      </c>
      <c r="P773" s="47">
        <v>10118</v>
      </c>
      <c r="Q773" s="45" t="s">
        <v>289</v>
      </c>
      <c r="R773" s="47">
        <v>10049</v>
      </c>
      <c r="S773" s="48">
        <v>24</v>
      </c>
      <c r="T773" s="48">
        <v>84</v>
      </c>
      <c r="U773" s="48">
        <v>90</v>
      </c>
      <c r="V773" s="45" t="s">
        <v>51</v>
      </c>
      <c r="W773" s="48">
        <v>76</v>
      </c>
      <c r="X773" s="45" t="s">
        <v>85</v>
      </c>
      <c r="Y773" s="78">
        <f t="shared" si="58"/>
        <v>0.19</v>
      </c>
      <c r="Z773" s="78">
        <f t="shared" si="59"/>
        <v>0.62</v>
      </c>
      <c r="AA773" s="78">
        <f t="shared" si="60"/>
        <v>1.2</v>
      </c>
      <c r="AB773" s="77">
        <f t="shared" si="61"/>
        <v>290</v>
      </c>
    </row>
    <row r="774" spans="1:28" x14ac:dyDescent="0.3">
      <c r="A774" s="49">
        <v>42412</v>
      </c>
      <c r="B774" s="45" t="s">
        <v>1255</v>
      </c>
      <c r="C774" s="45" t="s">
        <v>1256</v>
      </c>
      <c r="D774" s="45" t="s">
        <v>47</v>
      </c>
      <c r="E774" s="48">
        <v>10</v>
      </c>
      <c r="F774" s="47">
        <v>146</v>
      </c>
      <c r="G774" s="65">
        <v>17.8</v>
      </c>
      <c r="H774" s="47">
        <v>111</v>
      </c>
      <c r="I774" s="45" t="s">
        <v>51</v>
      </c>
      <c r="J774" s="61">
        <v>18</v>
      </c>
      <c r="K774" s="45" t="s">
        <v>123</v>
      </c>
      <c r="L774" s="73">
        <v>29</v>
      </c>
      <c r="M774" s="69">
        <v>4.7</v>
      </c>
      <c r="N774" s="47">
        <v>189</v>
      </c>
      <c r="O774" s="45" t="s">
        <v>123</v>
      </c>
      <c r="P774" s="47">
        <v>10049</v>
      </c>
      <c r="Q774" s="45" t="s">
        <v>1012</v>
      </c>
      <c r="R774" s="47">
        <v>9990</v>
      </c>
      <c r="S774" s="48">
        <v>24</v>
      </c>
      <c r="T774" s="48">
        <v>81</v>
      </c>
      <c r="U774" s="48">
        <v>92</v>
      </c>
      <c r="V774" s="45" t="s">
        <v>51</v>
      </c>
      <c r="W774" s="48">
        <v>58</v>
      </c>
      <c r="X774" s="45" t="s">
        <v>159</v>
      </c>
      <c r="Y774" s="78">
        <f t="shared" si="58"/>
        <v>0.47000000000000003</v>
      </c>
      <c r="Z774" s="78">
        <f t="shared" si="59"/>
        <v>1.78</v>
      </c>
      <c r="AA774" s="78">
        <f t="shared" si="60"/>
        <v>1.8</v>
      </c>
      <c r="AB774" s="77">
        <f t="shared" si="61"/>
        <v>290</v>
      </c>
    </row>
    <row r="775" spans="1:28" x14ac:dyDescent="0.3">
      <c r="A775" s="49">
        <v>42413</v>
      </c>
      <c r="B775" s="45" t="s">
        <v>1255</v>
      </c>
      <c r="C775" s="45" t="s">
        <v>1256</v>
      </c>
      <c r="D775" s="45" t="s">
        <v>47</v>
      </c>
      <c r="E775" s="48">
        <v>10</v>
      </c>
      <c r="F775" s="47">
        <v>160</v>
      </c>
      <c r="G775" s="65">
        <v>9.6</v>
      </c>
      <c r="H775" s="47">
        <v>114</v>
      </c>
      <c r="I775" s="45" t="s">
        <v>177</v>
      </c>
      <c r="J775" s="61">
        <v>20.7</v>
      </c>
      <c r="K775" s="45" t="s">
        <v>182</v>
      </c>
      <c r="L775" s="73">
        <v>29</v>
      </c>
      <c r="M775" s="69">
        <v>3.3</v>
      </c>
      <c r="N775" s="47">
        <v>275</v>
      </c>
      <c r="O775" s="45" t="s">
        <v>505</v>
      </c>
      <c r="P775" s="47">
        <v>10009</v>
      </c>
      <c r="Q775" s="48">
        <v>13</v>
      </c>
      <c r="R775" s="47">
        <v>9948</v>
      </c>
      <c r="S775" s="48">
        <v>21</v>
      </c>
      <c r="T775" s="48">
        <v>77</v>
      </c>
      <c r="U775" s="48">
        <v>91</v>
      </c>
      <c r="V775" s="45" t="s">
        <v>51</v>
      </c>
      <c r="W775" s="48">
        <v>23</v>
      </c>
      <c r="X775" s="45" t="s">
        <v>65</v>
      </c>
      <c r="Y775" s="78">
        <f t="shared" si="58"/>
        <v>0.32999999999999996</v>
      </c>
      <c r="Z775" s="78">
        <f t="shared" si="59"/>
        <v>0.96</v>
      </c>
      <c r="AA775" s="78">
        <f t="shared" si="60"/>
        <v>2.0699999999999998</v>
      </c>
      <c r="AB775" s="77">
        <f t="shared" si="61"/>
        <v>290</v>
      </c>
    </row>
    <row r="776" spans="1:28" x14ac:dyDescent="0.3">
      <c r="A776" s="49">
        <v>42414</v>
      </c>
      <c r="B776" s="45" t="s">
        <v>1255</v>
      </c>
      <c r="C776" s="45" t="s">
        <v>1256</v>
      </c>
      <c r="D776" s="45" t="s">
        <v>47</v>
      </c>
      <c r="E776" s="48">
        <v>10</v>
      </c>
      <c r="F776" s="45"/>
      <c r="G776" s="65">
        <v>30.2</v>
      </c>
      <c r="H776" s="45"/>
      <c r="I776" s="45"/>
      <c r="J776" s="61">
        <v>0</v>
      </c>
      <c r="K776" s="45"/>
      <c r="L776" s="73">
        <v>33</v>
      </c>
      <c r="M776" s="69">
        <v>5</v>
      </c>
      <c r="N776" s="47">
        <v>214</v>
      </c>
      <c r="O776" s="45" t="s">
        <v>107</v>
      </c>
      <c r="P776" s="47">
        <v>10078</v>
      </c>
      <c r="Q776" s="48">
        <v>24</v>
      </c>
      <c r="R776" s="47">
        <v>9954</v>
      </c>
      <c r="S776" s="45" t="s">
        <v>533</v>
      </c>
      <c r="T776" s="48">
        <v>73</v>
      </c>
      <c r="U776" s="48">
        <v>83</v>
      </c>
      <c r="V776" s="45" t="s">
        <v>475</v>
      </c>
      <c r="W776" s="48">
        <v>59</v>
      </c>
      <c r="X776" s="45" t="s">
        <v>75</v>
      </c>
      <c r="Y776" s="78">
        <f t="shared" si="58"/>
        <v>0.5</v>
      </c>
      <c r="Z776" s="78">
        <f t="shared" si="59"/>
        <v>3.02</v>
      </c>
      <c r="AA776" s="78">
        <f t="shared" si="60"/>
        <v>0</v>
      </c>
      <c r="AB776" s="77">
        <f t="shared" si="61"/>
        <v>330</v>
      </c>
    </row>
    <row r="777" spans="1:28" x14ac:dyDescent="0.3">
      <c r="A777" s="49">
        <v>42415</v>
      </c>
      <c r="B777" s="45" t="s">
        <v>1255</v>
      </c>
      <c r="C777" s="45" t="s">
        <v>1256</v>
      </c>
      <c r="D777" s="45" t="s">
        <v>47</v>
      </c>
      <c r="E777" s="48">
        <v>10</v>
      </c>
      <c r="F777" s="47">
        <v>94</v>
      </c>
      <c r="G777" s="65">
        <v>1.6</v>
      </c>
      <c r="H777" s="47">
        <v>74</v>
      </c>
      <c r="I777" s="45" t="s">
        <v>69</v>
      </c>
      <c r="J777" s="61">
        <v>11.3</v>
      </c>
      <c r="K777" s="45" t="s">
        <v>86</v>
      </c>
      <c r="L777" s="73">
        <v>33</v>
      </c>
      <c r="M777" s="69">
        <v>5</v>
      </c>
      <c r="N777" s="47">
        <v>242</v>
      </c>
      <c r="O777" s="45" t="s">
        <v>750</v>
      </c>
      <c r="P777" s="47">
        <v>10329</v>
      </c>
      <c r="Q777" s="48">
        <v>23</v>
      </c>
      <c r="R777" s="47">
        <v>10078</v>
      </c>
      <c r="S777" s="45" t="s">
        <v>1012</v>
      </c>
      <c r="T777" s="48">
        <v>65</v>
      </c>
      <c r="U777" s="48">
        <v>83</v>
      </c>
      <c r="V777" s="45" t="s">
        <v>123</v>
      </c>
      <c r="W777" s="48">
        <v>49</v>
      </c>
      <c r="X777" s="45" t="s">
        <v>213</v>
      </c>
      <c r="Y777" s="78">
        <f t="shared" si="58"/>
        <v>0.5</v>
      </c>
      <c r="Z777" s="78">
        <f t="shared" si="59"/>
        <v>0.16</v>
      </c>
      <c r="AA777" s="78">
        <f t="shared" si="60"/>
        <v>1.1300000000000001</v>
      </c>
      <c r="AB777" s="77">
        <f t="shared" si="61"/>
        <v>330</v>
      </c>
    </row>
    <row r="778" spans="1:28" x14ac:dyDescent="0.3">
      <c r="A778" s="49">
        <v>42416</v>
      </c>
      <c r="B778" s="45" t="s">
        <v>1255</v>
      </c>
      <c r="C778" s="45" t="s">
        <v>1256</v>
      </c>
      <c r="D778" s="45" t="s">
        <v>47</v>
      </c>
      <c r="E778" s="48">
        <v>10</v>
      </c>
      <c r="F778" s="47">
        <v>77</v>
      </c>
      <c r="G778" s="65">
        <v>0</v>
      </c>
      <c r="H778" s="47">
        <v>40</v>
      </c>
      <c r="I778" s="45" t="s">
        <v>100</v>
      </c>
      <c r="J778" s="61">
        <v>11.4</v>
      </c>
      <c r="K778" s="45" t="s">
        <v>158</v>
      </c>
      <c r="L778" s="72" t="s">
        <v>533</v>
      </c>
      <c r="M778" s="69">
        <v>2.5</v>
      </c>
      <c r="N778" s="47">
        <v>128</v>
      </c>
      <c r="O778" s="45" t="s">
        <v>163</v>
      </c>
      <c r="P778" s="47">
        <v>10338</v>
      </c>
      <c r="Q778" s="48">
        <v>10</v>
      </c>
      <c r="R778" s="47">
        <v>10273</v>
      </c>
      <c r="S778" s="48">
        <v>24</v>
      </c>
      <c r="T778" s="48">
        <v>54</v>
      </c>
      <c r="U778" s="48">
        <v>72</v>
      </c>
      <c r="V778" s="45" t="s">
        <v>638</v>
      </c>
      <c r="W778" s="48">
        <v>45</v>
      </c>
      <c r="X778" s="45" t="s">
        <v>51</v>
      </c>
      <c r="Y778" s="78">
        <f t="shared" si="58"/>
        <v>0.25</v>
      </c>
      <c r="Z778" s="78">
        <f t="shared" si="59"/>
        <v>0</v>
      </c>
      <c r="AA778" s="78">
        <f t="shared" si="60"/>
        <v>1.1400000000000001</v>
      </c>
      <c r="AB778" s="77">
        <f t="shared" si="61"/>
        <v>70</v>
      </c>
    </row>
    <row r="779" spans="1:28" x14ac:dyDescent="0.3">
      <c r="A779" s="49">
        <v>42417</v>
      </c>
      <c r="B779" s="45" t="s">
        <v>1255</v>
      </c>
      <c r="C779" s="45" t="s">
        <v>1256</v>
      </c>
      <c r="D779" s="45" t="s">
        <v>47</v>
      </c>
      <c r="E779" s="48">
        <v>10</v>
      </c>
      <c r="F779" s="47">
        <v>64</v>
      </c>
      <c r="G779" s="65">
        <v>8.6</v>
      </c>
      <c r="H779" s="47">
        <v>15</v>
      </c>
      <c r="I779" s="45" t="s">
        <v>111</v>
      </c>
      <c r="J779" s="61">
        <v>11.3</v>
      </c>
      <c r="K779" s="45" t="s">
        <v>215</v>
      </c>
      <c r="L779" s="73">
        <v>27</v>
      </c>
      <c r="M779" s="69">
        <v>1.4</v>
      </c>
      <c r="N779" s="47">
        <v>125</v>
      </c>
      <c r="O779" s="45" t="s">
        <v>225</v>
      </c>
      <c r="P779" s="47">
        <v>10273</v>
      </c>
      <c r="Q779" s="45" t="s">
        <v>1012</v>
      </c>
      <c r="R779" s="47">
        <v>10135</v>
      </c>
      <c r="S779" s="48">
        <v>20</v>
      </c>
      <c r="T779" s="48">
        <v>61</v>
      </c>
      <c r="U779" s="48">
        <v>76</v>
      </c>
      <c r="V779" s="45" t="s">
        <v>376</v>
      </c>
      <c r="W779" s="48">
        <v>46</v>
      </c>
      <c r="X779" s="45" t="s">
        <v>51</v>
      </c>
      <c r="Y779" s="78">
        <f t="shared" si="58"/>
        <v>0.13999999999999999</v>
      </c>
      <c r="Z779" s="78">
        <f t="shared" si="59"/>
        <v>0.86</v>
      </c>
      <c r="AA779" s="78">
        <f t="shared" si="60"/>
        <v>1.1300000000000001</v>
      </c>
      <c r="AB779" s="77">
        <f t="shared" si="61"/>
        <v>270</v>
      </c>
    </row>
    <row r="780" spans="1:28" x14ac:dyDescent="0.3">
      <c r="A780" s="49">
        <v>42418</v>
      </c>
      <c r="B780" s="45" t="s">
        <v>1255</v>
      </c>
      <c r="C780" s="45" t="s">
        <v>1256</v>
      </c>
      <c r="D780" s="45" t="s">
        <v>47</v>
      </c>
      <c r="E780" s="48">
        <v>10</v>
      </c>
      <c r="F780" s="47">
        <v>85</v>
      </c>
      <c r="G780" s="65">
        <v>3.2</v>
      </c>
      <c r="H780" s="47">
        <v>55</v>
      </c>
      <c r="I780" s="45" t="s">
        <v>240</v>
      </c>
      <c r="J780" s="61">
        <v>11.5</v>
      </c>
      <c r="K780" s="45" t="s">
        <v>81</v>
      </c>
      <c r="L780" s="73">
        <v>24</v>
      </c>
      <c r="M780" s="69">
        <v>3.3</v>
      </c>
      <c r="N780" s="47">
        <v>128</v>
      </c>
      <c r="O780" s="45" t="s">
        <v>286</v>
      </c>
      <c r="P780" s="47">
        <v>10252</v>
      </c>
      <c r="Q780" s="48">
        <v>23</v>
      </c>
      <c r="R780" s="47">
        <v>10154</v>
      </c>
      <c r="S780" s="45" t="s">
        <v>1012</v>
      </c>
      <c r="T780" s="48">
        <v>68</v>
      </c>
      <c r="U780" s="48">
        <v>82</v>
      </c>
      <c r="V780" s="45" t="s">
        <v>239</v>
      </c>
      <c r="W780" s="48">
        <v>49</v>
      </c>
      <c r="X780" s="45" t="s">
        <v>146</v>
      </c>
      <c r="Y780" s="78">
        <f t="shared" si="58"/>
        <v>0.32999999999999996</v>
      </c>
      <c r="Z780" s="78">
        <f t="shared" si="59"/>
        <v>0.32</v>
      </c>
      <c r="AA780" s="78">
        <f t="shared" si="60"/>
        <v>1.1499999999999999</v>
      </c>
      <c r="AB780" s="77">
        <f t="shared" si="61"/>
        <v>240</v>
      </c>
    </row>
    <row r="781" spans="1:28" x14ac:dyDescent="0.3">
      <c r="A781" s="49">
        <v>42419</v>
      </c>
      <c r="B781" s="45" t="s">
        <v>1255</v>
      </c>
      <c r="C781" s="45" t="s">
        <v>1256</v>
      </c>
      <c r="D781" s="45" t="s">
        <v>47</v>
      </c>
      <c r="E781" s="48">
        <v>10</v>
      </c>
      <c r="F781" s="47">
        <v>88</v>
      </c>
      <c r="G781" s="65">
        <v>0</v>
      </c>
      <c r="H781" s="47">
        <v>54</v>
      </c>
      <c r="I781" s="45" t="s">
        <v>75</v>
      </c>
      <c r="J781" s="61">
        <v>12.2</v>
      </c>
      <c r="K781" s="45" t="s">
        <v>71</v>
      </c>
      <c r="L781" s="73">
        <v>31</v>
      </c>
      <c r="M781" s="69">
        <v>2.2000000000000002</v>
      </c>
      <c r="N781" s="47">
        <v>78</v>
      </c>
      <c r="O781" s="45" t="s">
        <v>264</v>
      </c>
      <c r="P781" s="47">
        <v>10277</v>
      </c>
      <c r="Q781" s="48">
        <v>10</v>
      </c>
      <c r="R781" s="47">
        <v>10247</v>
      </c>
      <c r="S781" s="45" t="s">
        <v>218</v>
      </c>
      <c r="T781" s="48">
        <v>62</v>
      </c>
      <c r="U781" s="48">
        <v>75</v>
      </c>
      <c r="V781" s="45" t="s">
        <v>100</v>
      </c>
      <c r="W781" s="48">
        <v>51</v>
      </c>
      <c r="X781" s="45" t="s">
        <v>352</v>
      </c>
      <c r="Y781" s="78">
        <f t="shared" si="58"/>
        <v>0.22000000000000003</v>
      </c>
      <c r="Z781" s="78">
        <f t="shared" si="59"/>
        <v>0</v>
      </c>
      <c r="AA781" s="78">
        <f t="shared" si="60"/>
        <v>1.22</v>
      </c>
      <c r="AB781" s="77">
        <f t="shared" si="61"/>
        <v>310</v>
      </c>
    </row>
    <row r="782" spans="1:28" x14ac:dyDescent="0.3">
      <c r="A782" s="49">
        <v>42420</v>
      </c>
      <c r="B782" s="45" t="s">
        <v>1255</v>
      </c>
      <c r="C782" s="45" t="s">
        <v>1256</v>
      </c>
      <c r="D782" s="45" t="s">
        <v>47</v>
      </c>
      <c r="E782" s="48">
        <v>10</v>
      </c>
      <c r="F782" s="47">
        <v>109</v>
      </c>
      <c r="G782" s="65">
        <v>0</v>
      </c>
      <c r="H782" s="47">
        <v>57</v>
      </c>
      <c r="I782" s="45" t="s">
        <v>494</v>
      </c>
      <c r="J782" s="61">
        <v>16.100000000000001</v>
      </c>
      <c r="K782" s="45" t="s">
        <v>89</v>
      </c>
      <c r="L782" s="73">
        <v>24</v>
      </c>
      <c r="M782" s="69">
        <v>1.4</v>
      </c>
      <c r="N782" s="47">
        <v>50</v>
      </c>
      <c r="O782" s="45" t="s">
        <v>521</v>
      </c>
      <c r="P782" s="47">
        <v>10301</v>
      </c>
      <c r="Q782" s="48">
        <v>11</v>
      </c>
      <c r="R782" s="47">
        <v>10263</v>
      </c>
      <c r="S782" s="45" t="s">
        <v>263</v>
      </c>
      <c r="T782" s="48">
        <v>67</v>
      </c>
      <c r="U782" s="48">
        <v>79</v>
      </c>
      <c r="V782" s="45" t="s">
        <v>51</v>
      </c>
      <c r="W782" s="48">
        <v>55</v>
      </c>
      <c r="X782" s="45" t="s">
        <v>192</v>
      </c>
      <c r="Y782" s="78">
        <f t="shared" si="58"/>
        <v>0.13999999999999999</v>
      </c>
      <c r="Z782" s="78">
        <f t="shared" si="59"/>
        <v>0</v>
      </c>
      <c r="AA782" s="78">
        <f t="shared" si="60"/>
        <v>1.61</v>
      </c>
      <c r="AB782" s="77">
        <f t="shared" si="61"/>
        <v>240</v>
      </c>
    </row>
    <row r="783" spans="1:28" x14ac:dyDescent="0.3">
      <c r="A783" s="49">
        <v>42421</v>
      </c>
      <c r="B783" s="45" t="s">
        <v>1255</v>
      </c>
      <c r="C783" s="45" t="s">
        <v>1256</v>
      </c>
      <c r="D783" s="45" t="s">
        <v>47</v>
      </c>
      <c r="E783" s="48">
        <v>10</v>
      </c>
      <c r="F783" s="47">
        <v>111</v>
      </c>
      <c r="G783" s="65">
        <v>0</v>
      </c>
      <c r="H783" s="47">
        <v>82</v>
      </c>
      <c r="I783" s="45" t="s">
        <v>249</v>
      </c>
      <c r="J783" s="61">
        <v>14</v>
      </c>
      <c r="K783" s="45" t="s">
        <v>64</v>
      </c>
      <c r="L783" s="73">
        <v>0</v>
      </c>
      <c r="M783" s="69">
        <v>1.4</v>
      </c>
      <c r="N783" s="47">
        <v>56</v>
      </c>
      <c r="O783" s="45" t="s">
        <v>226</v>
      </c>
      <c r="P783" s="47">
        <v>10287</v>
      </c>
      <c r="Q783" s="45" t="s">
        <v>1012</v>
      </c>
      <c r="R783" s="47">
        <v>10202</v>
      </c>
      <c r="S783" s="45" t="s">
        <v>51</v>
      </c>
      <c r="T783" s="48">
        <v>77</v>
      </c>
      <c r="U783" s="48">
        <v>84</v>
      </c>
      <c r="V783" s="45" t="s">
        <v>312</v>
      </c>
      <c r="W783" s="48">
        <v>67</v>
      </c>
      <c r="X783" s="45" t="s">
        <v>94</v>
      </c>
      <c r="Y783" s="78">
        <f t="shared" si="58"/>
        <v>0.13999999999999999</v>
      </c>
      <c r="Z783" s="78">
        <f t="shared" si="59"/>
        <v>0</v>
      </c>
      <c r="AA783" s="78">
        <f t="shared" si="60"/>
        <v>1.4</v>
      </c>
      <c r="AB783" s="77">
        <f t="shared" si="61"/>
        <v>0</v>
      </c>
    </row>
    <row r="784" spans="1:28" x14ac:dyDescent="0.3">
      <c r="A784" s="49">
        <v>42422</v>
      </c>
      <c r="B784" s="45" t="s">
        <v>1255</v>
      </c>
      <c r="C784" s="45" t="s">
        <v>1256</v>
      </c>
      <c r="D784" s="45" t="s">
        <v>47</v>
      </c>
      <c r="E784" s="48">
        <v>10</v>
      </c>
      <c r="F784" s="47">
        <v>114</v>
      </c>
      <c r="G784" s="65">
        <v>0</v>
      </c>
      <c r="H784" s="47">
        <v>79</v>
      </c>
      <c r="I784" s="45" t="s">
        <v>578</v>
      </c>
      <c r="J784" s="61">
        <v>14.8</v>
      </c>
      <c r="K784" s="45" t="s">
        <v>179</v>
      </c>
      <c r="L784" s="73">
        <v>29</v>
      </c>
      <c r="M784" s="69">
        <v>3.3</v>
      </c>
      <c r="N784" s="47">
        <v>111</v>
      </c>
      <c r="O784" s="45" t="s">
        <v>61</v>
      </c>
      <c r="P784" s="47">
        <v>10232</v>
      </c>
      <c r="Q784" s="45" t="s">
        <v>51</v>
      </c>
      <c r="R784" s="47">
        <v>10185</v>
      </c>
      <c r="S784" s="45" t="s">
        <v>533</v>
      </c>
      <c r="T784" s="48">
        <v>76</v>
      </c>
      <c r="U784" s="48">
        <v>85</v>
      </c>
      <c r="V784" s="45" t="s">
        <v>51</v>
      </c>
      <c r="W784" s="48">
        <v>63</v>
      </c>
      <c r="X784" s="45" t="s">
        <v>129</v>
      </c>
      <c r="Y784" s="78">
        <f t="shared" si="58"/>
        <v>0.32999999999999996</v>
      </c>
      <c r="Z784" s="78">
        <f t="shared" si="59"/>
        <v>0</v>
      </c>
      <c r="AA784" s="78">
        <f t="shared" si="60"/>
        <v>1.48</v>
      </c>
      <c r="AB784" s="77">
        <f t="shared" si="61"/>
        <v>290</v>
      </c>
    </row>
    <row r="785" spans="1:28" x14ac:dyDescent="0.3">
      <c r="A785" s="49">
        <v>42423</v>
      </c>
      <c r="B785" s="45" t="s">
        <v>1255</v>
      </c>
      <c r="C785" s="45" t="s">
        <v>1256</v>
      </c>
      <c r="D785" s="45" t="s">
        <v>47</v>
      </c>
      <c r="E785" s="48">
        <v>10</v>
      </c>
      <c r="F785" s="47">
        <v>137</v>
      </c>
      <c r="G785" s="65">
        <v>0</v>
      </c>
      <c r="H785" s="47">
        <v>118</v>
      </c>
      <c r="I785" s="45" t="s">
        <v>184</v>
      </c>
      <c r="J785" s="61">
        <v>15.6</v>
      </c>
      <c r="K785" s="45" t="s">
        <v>146</v>
      </c>
      <c r="L785" s="73">
        <v>29</v>
      </c>
      <c r="M785" s="69">
        <v>3.1</v>
      </c>
      <c r="N785" s="47">
        <v>117</v>
      </c>
      <c r="O785" s="45" t="s">
        <v>307</v>
      </c>
      <c r="P785" s="47">
        <v>10248</v>
      </c>
      <c r="Q785" s="48">
        <v>11</v>
      </c>
      <c r="R785" s="47">
        <v>10202</v>
      </c>
      <c r="S785" s="48">
        <v>24</v>
      </c>
      <c r="T785" s="48">
        <v>67</v>
      </c>
      <c r="U785" s="48">
        <v>75</v>
      </c>
      <c r="V785" s="45" t="s">
        <v>235</v>
      </c>
      <c r="W785" s="48">
        <v>50</v>
      </c>
      <c r="X785" s="45" t="s">
        <v>182</v>
      </c>
      <c r="Y785" s="78">
        <f t="shared" si="58"/>
        <v>0.31</v>
      </c>
      <c r="Z785" s="78">
        <f t="shared" si="59"/>
        <v>0</v>
      </c>
      <c r="AA785" s="78">
        <f t="shared" si="60"/>
        <v>1.56</v>
      </c>
      <c r="AB785" s="77">
        <f t="shared" si="61"/>
        <v>290</v>
      </c>
    </row>
    <row r="786" spans="1:28" x14ac:dyDescent="0.3">
      <c r="A786" s="49">
        <v>42424</v>
      </c>
      <c r="B786" s="45" t="s">
        <v>1255</v>
      </c>
      <c r="C786" s="45" t="s">
        <v>1256</v>
      </c>
      <c r="D786" s="45" t="s">
        <v>47</v>
      </c>
      <c r="E786" s="48">
        <v>10</v>
      </c>
      <c r="F786" s="47">
        <v>128</v>
      </c>
      <c r="G786" s="65">
        <v>2.6</v>
      </c>
      <c r="H786" s="47">
        <v>100</v>
      </c>
      <c r="I786" s="45" t="s">
        <v>240</v>
      </c>
      <c r="J786" s="61">
        <v>15.6</v>
      </c>
      <c r="K786" s="45" t="s">
        <v>179</v>
      </c>
      <c r="L786" s="73">
        <v>29</v>
      </c>
      <c r="M786" s="69">
        <v>1.7</v>
      </c>
      <c r="N786" s="47">
        <v>83</v>
      </c>
      <c r="O786" s="45" t="s">
        <v>300</v>
      </c>
      <c r="P786" s="47">
        <v>10202</v>
      </c>
      <c r="Q786" s="45" t="s">
        <v>1012</v>
      </c>
      <c r="R786" s="47">
        <v>10108</v>
      </c>
      <c r="S786" s="48">
        <v>16</v>
      </c>
      <c r="T786" s="48">
        <v>72</v>
      </c>
      <c r="U786" s="48">
        <v>83</v>
      </c>
      <c r="V786" s="45" t="s">
        <v>235</v>
      </c>
      <c r="W786" s="48">
        <v>58</v>
      </c>
      <c r="X786" s="45" t="s">
        <v>94</v>
      </c>
      <c r="Y786" s="78">
        <f t="shared" si="58"/>
        <v>0.16999999999999998</v>
      </c>
      <c r="Z786" s="78">
        <f t="shared" si="59"/>
        <v>0.26</v>
      </c>
      <c r="AA786" s="78">
        <f t="shared" si="60"/>
        <v>1.56</v>
      </c>
      <c r="AB786" s="77">
        <f t="shared" si="61"/>
        <v>290</v>
      </c>
    </row>
    <row r="787" spans="1:28" x14ac:dyDescent="0.3">
      <c r="A787" s="49">
        <v>42425</v>
      </c>
      <c r="B787" s="45" t="s">
        <v>1255</v>
      </c>
      <c r="C787" s="45" t="s">
        <v>1256</v>
      </c>
      <c r="D787" s="45" t="s">
        <v>47</v>
      </c>
      <c r="E787" s="48">
        <v>10</v>
      </c>
      <c r="F787" s="47">
        <v>112</v>
      </c>
      <c r="G787" s="65">
        <v>3.2</v>
      </c>
      <c r="H787" s="47">
        <v>90</v>
      </c>
      <c r="I787" s="45" t="s">
        <v>100</v>
      </c>
      <c r="J787" s="61">
        <v>13.5</v>
      </c>
      <c r="K787" s="45" t="s">
        <v>179</v>
      </c>
      <c r="L787" s="73">
        <v>30</v>
      </c>
      <c r="M787" s="69">
        <v>3.3</v>
      </c>
      <c r="N787" s="47">
        <v>150</v>
      </c>
      <c r="O787" s="45" t="s">
        <v>91</v>
      </c>
      <c r="P787" s="47">
        <v>10185</v>
      </c>
      <c r="Q787" s="48">
        <v>19</v>
      </c>
      <c r="R787" s="47">
        <v>10138</v>
      </c>
      <c r="S787" s="45" t="s">
        <v>1012</v>
      </c>
      <c r="T787" s="48">
        <v>76</v>
      </c>
      <c r="U787" s="48">
        <v>84</v>
      </c>
      <c r="V787" s="45" t="s">
        <v>135</v>
      </c>
      <c r="W787" s="48">
        <v>61</v>
      </c>
      <c r="X787" s="45" t="s">
        <v>264</v>
      </c>
      <c r="Y787" s="78">
        <f t="shared" si="58"/>
        <v>0.32999999999999996</v>
      </c>
      <c r="Z787" s="78">
        <f t="shared" si="59"/>
        <v>0.32</v>
      </c>
      <c r="AA787" s="78">
        <f t="shared" si="60"/>
        <v>1.35</v>
      </c>
      <c r="AB787" s="77">
        <f t="shared" si="61"/>
        <v>300</v>
      </c>
    </row>
    <row r="788" spans="1:28" x14ac:dyDescent="0.3">
      <c r="A788" s="49">
        <v>42426</v>
      </c>
      <c r="B788" s="45" t="s">
        <v>1255</v>
      </c>
      <c r="C788" s="45" t="s">
        <v>1256</v>
      </c>
      <c r="D788" s="45" t="s">
        <v>47</v>
      </c>
      <c r="E788" s="48">
        <v>10</v>
      </c>
      <c r="F788" s="47">
        <v>92</v>
      </c>
      <c r="G788" s="65">
        <v>27</v>
      </c>
      <c r="H788" s="47">
        <v>58</v>
      </c>
      <c r="I788" s="45" t="s">
        <v>100</v>
      </c>
      <c r="J788" s="61">
        <v>12.7</v>
      </c>
      <c r="K788" s="45" t="s">
        <v>148</v>
      </c>
      <c r="L788" s="73">
        <v>29</v>
      </c>
      <c r="M788" s="69">
        <v>3.3</v>
      </c>
      <c r="N788" s="47">
        <v>175</v>
      </c>
      <c r="O788" s="45" t="s">
        <v>430</v>
      </c>
      <c r="P788" s="47">
        <v>10151</v>
      </c>
      <c r="Q788" s="45" t="s">
        <v>1012</v>
      </c>
      <c r="R788" s="47">
        <v>9965</v>
      </c>
      <c r="S788" s="48">
        <v>21</v>
      </c>
      <c r="T788" s="48">
        <v>78</v>
      </c>
      <c r="U788" s="48">
        <v>86</v>
      </c>
      <c r="V788" s="45" t="s">
        <v>376</v>
      </c>
      <c r="W788" s="48">
        <v>67</v>
      </c>
      <c r="X788" s="45" t="s">
        <v>51</v>
      </c>
      <c r="Y788" s="78">
        <f t="shared" si="58"/>
        <v>0.32999999999999996</v>
      </c>
      <c r="Z788" s="78">
        <f t="shared" si="59"/>
        <v>2.7</v>
      </c>
      <c r="AA788" s="78">
        <f t="shared" si="60"/>
        <v>1.27</v>
      </c>
      <c r="AB788" s="77">
        <f t="shared" si="61"/>
        <v>290</v>
      </c>
    </row>
    <row r="789" spans="1:28" x14ac:dyDescent="0.3">
      <c r="A789" s="49">
        <v>42427</v>
      </c>
      <c r="B789" s="45" t="s">
        <v>1255</v>
      </c>
      <c r="C789" s="45" t="s">
        <v>1256</v>
      </c>
      <c r="D789" s="45" t="s">
        <v>47</v>
      </c>
      <c r="E789" s="48">
        <v>10</v>
      </c>
      <c r="F789" s="45"/>
      <c r="G789" s="65">
        <v>19.8</v>
      </c>
      <c r="H789" s="45"/>
      <c r="I789" s="45"/>
      <c r="J789" s="61">
        <v>0</v>
      </c>
      <c r="K789" s="45"/>
      <c r="L789" s="73">
        <v>30</v>
      </c>
      <c r="M789" s="69">
        <v>7.5</v>
      </c>
      <c r="N789" s="47">
        <v>214</v>
      </c>
      <c r="O789" s="45" t="s">
        <v>193</v>
      </c>
      <c r="P789" s="47">
        <v>10044</v>
      </c>
      <c r="Q789" s="48">
        <v>24</v>
      </c>
      <c r="R789" s="47">
        <v>9969</v>
      </c>
      <c r="S789" s="45" t="s">
        <v>116</v>
      </c>
      <c r="T789" s="48">
        <v>71</v>
      </c>
      <c r="U789" s="48">
        <v>87</v>
      </c>
      <c r="V789" s="45" t="s">
        <v>249</v>
      </c>
      <c r="W789" s="48">
        <v>58</v>
      </c>
      <c r="X789" s="45" t="s">
        <v>117</v>
      </c>
      <c r="Y789" s="78">
        <f t="shared" si="58"/>
        <v>0.75</v>
      </c>
      <c r="Z789" s="78">
        <f t="shared" si="59"/>
        <v>1.98</v>
      </c>
      <c r="AA789" s="78">
        <f t="shared" si="60"/>
        <v>0</v>
      </c>
      <c r="AB789" s="77">
        <f t="shared" si="61"/>
        <v>300</v>
      </c>
    </row>
    <row r="790" spans="1:28" x14ac:dyDescent="0.3">
      <c r="A790" s="49">
        <v>42428</v>
      </c>
      <c r="B790" s="45" t="s">
        <v>1255</v>
      </c>
      <c r="C790" s="45" t="s">
        <v>1256</v>
      </c>
      <c r="D790" s="45" t="s">
        <v>47</v>
      </c>
      <c r="E790" s="48">
        <v>10</v>
      </c>
      <c r="F790" s="47">
        <v>94</v>
      </c>
      <c r="G790" s="65">
        <v>17</v>
      </c>
      <c r="H790" s="47">
        <v>81</v>
      </c>
      <c r="I790" s="45" t="s">
        <v>61</v>
      </c>
      <c r="J790" s="61">
        <v>10.7</v>
      </c>
      <c r="K790" s="45" t="s">
        <v>193</v>
      </c>
      <c r="L790" s="73">
        <v>30</v>
      </c>
      <c r="M790" s="69">
        <v>5.6</v>
      </c>
      <c r="N790" s="47">
        <v>153</v>
      </c>
      <c r="O790" s="45" t="s">
        <v>70</v>
      </c>
      <c r="P790" s="47">
        <v>10190</v>
      </c>
      <c r="Q790" s="48">
        <v>23</v>
      </c>
      <c r="R790" s="47">
        <v>10044</v>
      </c>
      <c r="S790" s="45" t="s">
        <v>1012</v>
      </c>
      <c r="T790" s="48">
        <v>80</v>
      </c>
      <c r="U790" s="48">
        <v>87</v>
      </c>
      <c r="V790" s="45" t="s">
        <v>51</v>
      </c>
      <c r="W790" s="48">
        <v>61</v>
      </c>
      <c r="X790" s="45" t="s">
        <v>155</v>
      </c>
      <c r="Y790" s="78">
        <f t="shared" si="58"/>
        <v>0.55999999999999994</v>
      </c>
      <c r="Z790" s="78">
        <f t="shared" si="59"/>
        <v>1.7</v>
      </c>
      <c r="AA790" s="78">
        <f t="shared" si="60"/>
        <v>1.0699999999999998</v>
      </c>
      <c r="AB790" s="77">
        <f t="shared" si="61"/>
        <v>300</v>
      </c>
    </row>
    <row r="791" spans="1:28" x14ac:dyDescent="0.3">
      <c r="A791" s="49">
        <v>42429</v>
      </c>
      <c r="B791" s="45" t="s">
        <v>1255</v>
      </c>
      <c r="C791" s="45" t="s">
        <v>1256</v>
      </c>
      <c r="D791" s="45" t="s">
        <v>47</v>
      </c>
      <c r="E791" s="48">
        <v>10</v>
      </c>
      <c r="F791" s="47">
        <v>94</v>
      </c>
      <c r="G791" s="65">
        <v>0</v>
      </c>
      <c r="H791" s="47">
        <v>72</v>
      </c>
      <c r="I791" s="45" t="s">
        <v>376</v>
      </c>
      <c r="J791" s="61">
        <v>11.5</v>
      </c>
      <c r="K791" s="45" t="s">
        <v>215</v>
      </c>
      <c r="L791" s="73">
        <v>31</v>
      </c>
      <c r="M791" s="69">
        <v>2.8</v>
      </c>
      <c r="N791" s="47">
        <v>117</v>
      </c>
      <c r="O791" s="45" t="s">
        <v>113</v>
      </c>
      <c r="P791" s="47">
        <v>10310</v>
      </c>
      <c r="Q791" s="48">
        <v>23</v>
      </c>
      <c r="R791" s="47">
        <v>10189</v>
      </c>
      <c r="S791" s="45" t="s">
        <v>1012</v>
      </c>
      <c r="T791" s="48">
        <v>61</v>
      </c>
      <c r="U791" s="48">
        <v>70</v>
      </c>
      <c r="V791" s="45" t="s">
        <v>51</v>
      </c>
      <c r="W791" s="48">
        <v>55</v>
      </c>
      <c r="X791" s="45" t="s">
        <v>215</v>
      </c>
      <c r="Y791" s="78">
        <f t="shared" si="58"/>
        <v>0.27999999999999997</v>
      </c>
      <c r="Z791" s="78">
        <f t="shared" si="59"/>
        <v>0</v>
      </c>
      <c r="AA791" s="78">
        <f t="shared" si="60"/>
        <v>1.1499999999999999</v>
      </c>
      <c r="AB791" s="77">
        <f t="shared" si="61"/>
        <v>310</v>
      </c>
    </row>
    <row r="792" spans="1:28" x14ac:dyDescent="0.3">
      <c r="A792" s="49">
        <v>42430</v>
      </c>
      <c r="B792" s="45" t="s">
        <v>1255</v>
      </c>
      <c r="C792" s="45" t="s">
        <v>1256</v>
      </c>
      <c r="D792" s="45" t="s">
        <v>47</v>
      </c>
      <c r="E792" s="48">
        <v>10</v>
      </c>
      <c r="F792" s="47">
        <v>87</v>
      </c>
      <c r="G792" s="65">
        <v>0</v>
      </c>
      <c r="H792" s="47">
        <v>48</v>
      </c>
      <c r="I792" s="45" t="s">
        <v>74</v>
      </c>
      <c r="J792" s="61">
        <v>12.6</v>
      </c>
      <c r="K792" s="45" t="s">
        <v>146</v>
      </c>
      <c r="L792" s="73">
        <v>31</v>
      </c>
      <c r="M792" s="69">
        <v>2.5</v>
      </c>
      <c r="N792" s="47">
        <v>61</v>
      </c>
      <c r="O792" s="45" t="s">
        <v>64</v>
      </c>
      <c r="P792" s="47">
        <v>10307</v>
      </c>
      <c r="Q792" s="45" t="s">
        <v>1012</v>
      </c>
      <c r="R792" s="47">
        <v>10241</v>
      </c>
      <c r="S792" s="48">
        <v>24</v>
      </c>
      <c r="T792" s="48">
        <v>68</v>
      </c>
      <c r="U792" s="48">
        <v>76</v>
      </c>
      <c r="V792" s="45" t="s">
        <v>74</v>
      </c>
      <c r="W792" s="48">
        <v>57</v>
      </c>
      <c r="X792" s="45" t="s">
        <v>113</v>
      </c>
      <c r="Y792" s="78">
        <f t="shared" si="58"/>
        <v>0.25</v>
      </c>
      <c r="Z792" s="78">
        <f t="shared" si="59"/>
        <v>0</v>
      </c>
      <c r="AA792" s="78">
        <f t="shared" si="60"/>
        <v>1.26</v>
      </c>
      <c r="AB792" s="77">
        <f t="shared" si="61"/>
        <v>310</v>
      </c>
    </row>
    <row r="793" spans="1:28" x14ac:dyDescent="0.3">
      <c r="A793" s="49">
        <v>42431</v>
      </c>
      <c r="B793" s="45" t="s">
        <v>1255</v>
      </c>
      <c r="C793" s="45" t="s">
        <v>1256</v>
      </c>
      <c r="D793" s="45" t="s">
        <v>47</v>
      </c>
      <c r="E793" s="48">
        <v>10</v>
      </c>
      <c r="F793" s="47">
        <v>120</v>
      </c>
      <c r="G793" s="65">
        <v>6.2</v>
      </c>
      <c r="H793" s="47">
        <v>91</v>
      </c>
      <c r="I793" s="45" t="s">
        <v>100</v>
      </c>
      <c r="J793" s="61">
        <v>14.8</v>
      </c>
      <c r="K793" s="45" t="s">
        <v>202</v>
      </c>
      <c r="L793" s="73">
        <v>29</v>
      </c>
      <c r="M793" s="69">
        <v>6.4</v>
      </c>
      <c r="N793" s="47">
        <v>192</v>
      </c>
      <c r="O793" s="45" t="s">
        <v>277</v>
      </c>
      <c r="P793" s="47">
        <v>10245</v>
      </c>
      <c r="Q793" s="48">
        <v>20</v>
      </c>
      <c r="R793" s="47">
        <v>10215</v>
      </c>
      <c r="S793" s="45" t="s">
        <v>116</v>
      </c>
      <c r="T793" s="48">
        <v>70</v>
      </c>
      <c r="U793" s="48">
        <v>87</v>
      </c>
      <c r="V793" s="45" t="s">
        <v>226</v>
      </c>
      <c r="W793" s="48">
        <v>57</v>
      </c>
      <c r="X793" s="45" t="s">
        <v>832</v>
      </c>
      <c r="Y793" s="78">
        <f t="shared" si="58"/>
        <v>0.64</v>
      </c>
      <c r="Z793" s="78">
        <f t="shared" si="59"/>
        <v>0.62</v>
      </c>
      <c r="AA793" s="78">
        <f t="shared" si="60"/>
        <v>1.48</v>
      </c>
      <c r="AB793" s="77">
        <f t="shared" si="61"/>
        <v>290</v>
      </c>
    </row>
    <row r="794" spans="1:28" x14ac:dyDescent="0.3">
      <c r="A794" s="49">
        <v>42432</v>
      </c>
      <c r="B794" s="45" t="s">
        <v>1255</v>
      </c>
      <c r="C794" s="45" t="s">
        <v>1256</v>
      </c>
      <c r="D794" s="45" t="s">
        <v>47</v>
      </c>
      <c r="E794" s="48">
        <v>10</v>
      </c>
      <c r="F794" s="47">
        <v>110</v>
      </c>
      <c r="G794" s="65">
        <v>0</v>
      </c>
      <c r="H794" s="47">
        <v>86</v>
      </c>
      <c r="I794" s="45" t="s">
        <v>59</v>
      </c>
      <c r="J794" s="61">
        <v>13.3</v>
      </c>
      <c r="K794" s="45" t="s">
        <v>61</v>
      </c>
      <c r="L794" s="73">
        <v>27</v>
      </c>
      <c r="M794" s="69">
        <v>5</v>
      </c>
      <c r="N794" s="47">
        <v>150</v>
      </c>
      <c r="O794" s="45" t="s">
        <v>264</v>
      </c>
      <c r="P794" s="47">
        <v>10237</v>
      </c>
      <c r="Q794" s="45" t="s">
        <v>1012</v>
      </c>
      <c r="R794" s="47">
        <v>10121</v>
      </c>
      <c r="S794" s="48">
        <v>24</v>
      </c>
      <c r="T794" s="48">
        <v>65</v>
      </c>
      <c r="U794" s="48">
        <v>80</v>
      </c>
      <c r="V794" s="45" t="s">
        <v>85</v>
      </c>
      <c r="W794" s="48">
        <v>55</v>
      </c>
      <c r="X794" s="45" t="s">
        <v>51</v>
      </c>
      <c r="Y794" s="78">
        <f t="shared" si="58"/>
        <v>0.5</v>
      </c>
      <c r="Z794" s="78">
        <f t="shared" si="59"/>
        <v>0</v>
      </c>
      <c r="AA794" s="78">
        <f t="shared" si="60"/>
        <v>1.33</v>
      </c>
      <c r="AB794" s="77">
        <f t="shared" si="61"/>
        <v>270</v>
      </c>
    </row>
    <row r="795" spans="1:28" x14ac:dyDescent="0.3">
      <c r="A795" s="49">
        <v>42433</v>
      </c>
      <c r="B795" s="45" t="s">
        <v>1255</v>
      </c>
      <c r="C795" s="45" t="s">
        <v>1256</v>
      </c>
      <c r="D795" s="45" t="s">
        <v>47</v>
      </c>
      <c r="E795" s="48">
        <v>10</v>
      </c>
      <c r="F795" s="47">
        <v>108</v>
      </c>
      <c r="G795" s="65">
        <v>16.399999999999999</v>
      </c>
      <c r="H795" s="47">
        <v>67</v>
      </c>
      <c r="I795" s="45" t="s">
        <v>127</v>
      </c>
      <c r="J795" s="61">
        <v>14.9</v>
      </c>
      <c r="K795" s="45" t="s">
        <v>537</v>
      </c>
      <c r="L795" s="73">
        <v>29</v>
      </c>
      <c r="M795" s="69">
        <v>5</v>
      </c>
      <c r="N795" s="47">
        <v>236</v>
      </c>
      <c r="O795" s="45" t="s">
        <v>146</v>
      </c>
      <c r="P795" s="47">
        <v>10121</v>
      </c>
      <c r="Q795" s="45" t="s">
        <v>1012</v>
      </c>
      <c r="R795" s="47">
        <v>9995</v>
      </c>
      <c r="S795" s="48">
        <v>14</v>
      </c>
      <c r="T795" s="48">
        <v>70</v>
      </c>
      <c r="U795" s="48">
        <v>86</v>
      </c>
      <c r="V795" s="45" t="s">
        <v>91</v>
      </c>
      <c r="W795" s="48">
        <v>50</v>
      </c>
      <c r="X795" s="45" t="s">
        <v>59</v>
      </c>
      <c r="Y795" s="78">
        <f t="shared" si="58"/>
        <v>0.5</v>
      </c>
      <c r="Z795" s="78">
        <f t="shared" si="59"/>
        <v>1.64</v>
      </c>
      <c r="AA795" s="78">
        <f t="shared" si="60"/>
        <v>1.49</v>
      </c>
      <c r="AB795" s="77">
        <f t="shared" si="61"/>
        <v>290</v>
      </c>
    </row>
    <row r="796" spans="1:28" x14ac:dyDescent="0.3">
      <c r="A796" s="49">
        <v>42434</v>
      </c>
      <c r="B796" s="45" t="s">
        <v>1255</v>
      </c>
      <c r="C796" s="45" t="s">
        <v>1256</v>
      </c>
      <c r="D796" s="45" t="s">
        <v>47</v>
      </c>
      <c r="E796" s="48">
        <v>10</v>
      </c>
      <c r="F796" s="47">
        <v>82</v>
      </c>
      <c r="G796" s="65">
        <v>25.6</v>
      </c>
      <c r="H796" s="47">
        <v>60</v>
      </c>
      <c r="I796" s="45" t="s">
        <v>240</v>
      </c>
      <c r="J796" s="61">
        <v>10.4</v>
      </c>
      <c r="K796" s="45" t="s">
        <v>264</v>
      </c>
      <c r="L796" s="73">
        <v>29</v>
      </c>
      <c r="M796" s="69">
        <v>5.6</v>
      </c>
      <c r="N796" s="47">
        <v>164</v>
      </c>
      <c r="O796" s="45" t="s">
        <v>594</v>
      </c>
      <c r="P796" s="47">
        <v>10138</v>
      </c>
      <c r="Q796" s="48">
        <v>23</v>
      </c>
      <c r="R796" s="47">
        <v>10032</v>
      </c>
      <c r="S796" s="45" t="s">
        <v>218</v>
      </c>
      <c r="T796" s="48">
        <v>76</v>
      </c>
      <c r="U796" s="48">
        <v>82</v>
      </c>
      <c r="V796" s="45" t="s">
        <v>64</v>
      </c>
      <c r="W796" s="48">
        <v>63</v>
      </c>
      <c r="X796" s="45" t="s">
        <v>59</v>
      </c>
      <c r="Y796" s="78">
        <f t="shared" si="58"/>
        <v>0.55999999999999994</v>
      </c>
      <c r="Z796" s="78">
        <f t="shared" si="59"/>
        <v>2.56</v>
      </c>
      <c r="AA796" s="78">
        <f t="shared" si="60"/>
        <v>1.04</v>
      </c>
      <c r="AB796" s="77">
        <f t="shared" si="61"/>
        <v>290</v>
      </c>
    </row>
    <row r="797" spans="1:28" x14ac:dyDescent="0.3">
      <c r="A797" s="49">
        <v>42435</v>
      </c>
      <c r="B797" s="45" t="s">
        <v>1255</v>
      </c>
      <c r="C797" s="45" t="s">
        <v>1256</v>
      </c>
      <c r="D797" s="45" t="s">
        <v>47</v>
      </c>
      <c r="E797" s="48">
        <v>10</v>
      </c>
      <c r="F797" s="47">
        <v>88</v>
      </c>
      <c r="G797" s="65">
        <v>21.2</v>
      </c>
      <c r="H797" s="47">
        <v>62</v>
      </c>
      <c r="I797" s="45" t="s">
        <v>124</v>
      </c>
      <c r="J797" s="61">
        <v>11.4</v>
      </c>
      <c r="K797" s="45" t="s">
        <v>100</v>
      </c>
      <c r="L797" s="73">
        <v>31</v>
      </c>
      <c r="M797" s="69">
        <v>3.6</v>
      </c>
      <c r="N797" s="47">
        <v>153</v>
      </c>
      <c r="O797" s="45" t="s">
        <v>179</v>
      </c>
      <c r="P797" s="47">
        <v>10158</v>
      </c>
      <c r="Q797" s="48">
        <v>10</v>
      </c>
      <c r="R797" s="47">
        <v>10040</v>
      </c>
      <c r="S797" s="48">
        <v>24</v>
      </c>
      <c r="T797" s="48">
        <v>75</v>
      </c>
      <c r="U797" s="48">
        <v>81</v>
      </c>
      <c r="V797" s="45" t="s">
        <v>80</v>
      </c>
      <c r="W797" s="48">
        <v>57</v>
      </c>
      <c r="X797" s="45" t="s">
        <v>108</v>
      </c>
      <c r="Y797" s="78">
        <f t="shared" si="58"/>
        <v>0.36</v>
      </c>
      <c r="Z797" s="78">
        <f t="shared" si="59"/>
        <v>2.12</v>
      </c>
      <c r="AA797" s="78">
        <f t="shared" si="60"/>
        <v>1.1400000000000001</v>
      </c>
      <c r="AB797" s="77">
        <f t="shared" si="61"/>
        <v>310</v>
      </c>
    </row>
    <row r="798" spans="1:28" x14ac:dyDescent="0.3">
      <c r="A798" s="49">
        <v>42436</v>
      </c>
      <c r="B798" s="45" t="s">
        <v>1255</v>
      </c>
      <c r="C798" s="45" t="s">
        <v>1256</v>
      </c>
      <c r="D798" s="45" t="s">
        <v>47</v>
      </c>
      <c r="E798" s="48">
        <v>10</v>
      </c>
      <c r="F798" s="47">
        <v>90</v>
      </c>
      <c r="G798" s="65">
        <v>6.6</v>
      </c>
      <c r="H798" s="47">
        <v>64</v>
      </c>
      <c r="I798" s="45" t="s">
        <v>537</v>
      </c>
      <c r="J798" s="61">
        <v>11.5</v>
      </c>
      <c r="K798" s="45" t="s">
        <v>286</v>
      </c>
      <c r="L798" s="73">
        <v>30</v>
      </c>
      <c r="M798" s="69">
        <v>3.6</v>
      </c>
      <c r="N798" s="47">
        <v>222</v>
      </c>
      <c r="O798" s="45" t="s">
        <v>521</v>
      </c>
      <c r="P798" s="47">
        <v>10192</v>
      </c>
      <c r="Q798" s="48">
        <v>24</v>
      </c>
      <c r="R798" s="47">
        <v>10041</v>
      </c>
      <c r="S798" s="45" t="s">
        <v>1012</v>
      </c>
      <c r="T798" s="48">
        <v>74</v>
      </c>
      <c r="U798" s="48">
        <v>81</v>
      </c>
      <c r="V798" s="45" t="s">
        <v>51</v>
      </c>
      <c r="W798" s="48">
        <v>57</v>
      </c>
      <c r="X798" s="45" t="s">
        <v>80</v>
      </c>
      <c r="Y798" s="78">
        <f t="shared" si="58"/>
        <v>0.36</v>
      </c>
      <c r="Z798" s="78">
        <f t="shared" si="59"/>
        <v>0.65999999999999992</v>
      </c>
      <c r="AA798" s="78">
        <f t="shared" si="60"/>
        <v>1.1499999999999999</v>
      </c>
      <c r="AB798" s="77">
        <f t="shared" si="61"/>
        <v>300</v>
      </c>
    </row>
    <row r="799" spans="1:28" x14ac:dyDescent="0.3">
      <c r="A799" s="49">
        <v>42437</v>
      </c>
      <c r="B799" s="45" t="s">
        <v>1255</v>
      </c>
      <c r="C799" s="45" t="s">
        <v>1256</v>
      </c>
      <c r="D799" s="45" t="s">
        <v>47</v>
      </c>
      <c r="E799" s="48">
        <v>10</v>
      </c>
      <c r="F799" s="47">
        <v>96</v>
      </c>
      <c r="G799" s="65">
        <v>3</v>
      </c>
      <c r="H799" s="47">
        <v>71</v>
      </c>
      <c r="I799" s="45" t="s">
        <v>103</v>
      </c>
      <c r="J799" s="61">
        <v>12</v>
      </c>
      <c r="K799" s="45" t="s">
        <v>50</v>
      </c>
      <c r="L799" s="73">
        <v>28</v>
      </c>
      <c r="M799" s="69">
        <v>3.1</v>
      </c>
      <c r="N799" s="47">
        <v>108</v>
      </c>
      <c r="O799" s="45" t="s">
        <v>61</v>
      </c>
      <c r="P799" s="47">
        <v>10229</v>
      </c>
      <c r="Q799" s="48">
        <v>12</v>
      </c>
      <c r="R799" s="47">
        <v>10187</v>
      </c>
      <c r="S799" s="48">
        <v>24</v>
      </c>
      <c r="T799" s="48">
        <v>72</v>
      </c>
      <c r="U799" s="48">
        <v>80</v>
      </c>
      <c r="V799" s="45" t="s">
        <v>184</v>
      </c>
      <c r="W799" s="48">
        <v>63</v>
      </c>
      <c r="X799" s="45" t="s">
        <v>61</v>
      </c>
      <c r="Y799" s="78">
        <f t="shared" si="58"/>
        <v>0.31</v>
      </c>
      <c r="Z799" s="78">
        <f t="shared" si="59"/>
        <v>0.3</v>
      </c>
      <c r="AA799" s="78">
        <f t="shared" si="60"/>
        <v>1.2</v>
      </c>
      <c r="AB799" s="77">
        <f t="shared" si="61"/>
        <v>280</v>
      </c>
    </row>
    <row r="800" spans="1:28" x14ac:dyDescent="0.3">
      <c r="A800" s="49">
        <v>42438</v>
      </c>
      <c r="B800" s="45" t="s">
        <v>1255</v>
      </c>
      <c r="C800" s="45" t="s">
        <v>1256</v>
      </c>
      <c r="D800" s="45" t="s">
        <v>47</v>
      </c>
      <c r="E800" s="48">
        <v>10</v>
      </c>
      <c r="F800" s="47">
        <v>110</v>
      </c>
      <c r="G800" s="65">
        <v>11</v>
      </c>
      <c r="H800" s="47">
        <v>84</v>
      </c>
      <c r="I800" s="45" t="s">
        <v>747</v>
      </c>
      <c r="J800" s="61">
        <v>13.7</v>
      </c>
      <c r="K800" s="45" t="s">
        <v>163</v>
      </c>
      <c r="L800" s="73">
        <v>31</v>
      </c>
      <c r="M800" s="69">
        <v>6.9</v>
      </c>
      <c r="N800" s="47">
        <v>267</v>
      </c>
      <c r="O800" s="45" t="s">
        <v>108</v>
      </c>
      <c r="P800" s="47">
        <v>10187</v>
      </c>
      <c r="Q800" s="45" t="s">
        <v>1012</v>
      </c>
      <c r="R800" s="47">
        <v>10097</v>
      </c>
      <c r="S800" s="45" t="s">
        <v>533</v>
      </c>
      <c r="T800" s="48">
        <v>70</v>
      </c>
      <c r="U800" s="48">
        <v>86</v>
      </c>
      <c r="V800" s="45" t="s">
        <v>65</v>
      </c>
      <c r="W800" s="48">
        <v>57</v>
      </c>
      <c r="X800" s="45" t="s">
        <v>650</v>
      </c>
      <c r="Y800" s="78">
        <f t="shared" si="58"/>
        <v>0.69000000000000006</v>
      </c>
      <c r="Z800" s="78">
        <f t="shared" si="59"/>
        <v>1.1000000000000001</v>
      </c>
      <c r="AA800" s="78">
        <f t="shared" si="60"/>
        <v>1.3699999999999999</v>
      </c>
      <c r="AB800" s="77">
        <f t="shared" si="61"/>
        <v>310</v>
      </c>
    </row>
    <row r="801" spans="1:28" x14ac:dyDescent="0.3">
      <c r="A801" s="49">
        <v>42439</v>
      </c>
      <c r="B801" s="45" t="s">
        <v>1255</v>
      </c>
      <c r="C801" s="45" t="s">
        <v>1256</v>
      </c>
      <c r="D801" s="45" t="s">
        <v>47</v>
      </c>
      <c r="E801" s="48">
        <v>10</v>
      </c>
      <c r="F801" s="47">
        <v>96</v>
      </c>
      <c r="G801" s="65">
        <v>12.4</v>
      </c>
      <c r="H801" s="47">
        <v>81</v>
      </c>
      <c r="I801" s="45" t="s">
        <v>193</v>
      </c>
      <c r="J801" s="61">
        <v>11</v>
      </c>
      <c r="K801" s="45" t="s">
        <v>148</v>
      </c>
      <c r="L801" s="73">
        <v>31</v>
      </c>
      <c r="M801" s="69">
        <v>5.8</v>
      </c>
      <c r="N801" s="47">
        <v>242</v>
      </c>
      <c r="O801" s="45" t="s">
        <v>510</v>
      </c>
      <c r="P801" s="47">
        <v>10245</v>
      </c>
      <c r="Q801" s="48">
        <v>24</v>
      </c>
      <c r="R801" s="47">
        <v>10159</v>
      </c>
      <c r="S801" s="45" t="s">
        <v>84</v>
      </c>
      <c r="T801" s="48">
        <v>78</v>
      </c>
      <c r="U801" s="48">
        <v>82</v>
      </c>
      <c r="V801" s="45" t="s">
        <v>135</v>
      </c>
      <c r="W801" s="48">
        <v>67</v>
      </c>
      <c r="X801" s="45" t="s">
        <v>195</v>
      </c>
      <c r="Y801" s="78">
        <f t="shared" si="58"/>
        <v>0.57999999999999996</v>
      </c>
      <c r="Z801" s="78">
        <f t="shared" si="59"/>
        <v>1.24</v>
      </c>
      <c r="AA801" s="78">
        <f t="shared" si="60"/>
        <v>1.1000000000000001</v>
      </c>
      <c r="AB801" s="77">
        <f t="shared" si="61"/>
        <v>310</v>
      </c>
    </row>
    <row r="802" spans="1:28" x14ac:dyDescent="0.3">
      <c r="A802" s="49">
        <v>42440</v>
      </c>
      <c r="B802" s="45" t="s">
        <v>1255</v>
      </c>
      <c r="C802" s="45" t="s">
        <v>1256</v>
      </c>
      <c r="D802" s="45" t="s">
        <v>47</v>
      </c>
      <c r="E802" s="48">
        <v>10</v>
      </c>
      <c r="F802" s="47">
        <v>100</v>
      </c>
      <c r="G802" s="65">
        <v>0.8</v>
      </c>
      <c r="H802" s="47">
        <v>76</v>
      </c>
      <c r="I802" s="45" t="s">
        <v>74</v>
      </c>
      <c r="J802" s="61">
        <v>12.5</v>
      </c>
      <c r="K802" s="45" t="s">
        <v>61</v>
      </c>
      <c r="L802" s="73">
        <v>29</v>
      </c>
      <c r="M802" s="69">
        <v>1.7</v>
      </c>
      <c r="N802" s="47">
        <v>72</v>
      </c>
      <c r="O802" s="45" t="s">
        <v>123</v>
      </c>
      <c r="P802" s="47">
        <v>10267</v>
      </c>
      <c r="Q802" s="48">
        <v>22</v>
      </c>
      <c r="R802" s="47">
        <v>10236</v>
      </c>
      <c r="S802" s="45" t="s">
        <v>51</v>
      </c>
      <c r="T802" s="48">
        <v>71</v>
      </c>
      <c r="U802" s="48">
        <v>84</v>
      </c>
      <c r="V802" s="45" t="s">
        <v>258</v>
      </c>
      <c r="W802" s="48">
        <v>57</v>
      </c>
      <c r="X802" s="45" t="s">
        <v>64</v>
      </c>
      <c r="Y802" s="78">
        <f t="shared" si="58"/>
        <v>0.16999999999999998</v>
      </c>
      <c r="Z802" s="78">
        <f t="shared" si="59"/>
        <v>0.08</v>
      </c>
      <c r="AA802" s="78">
        <f t="shared" si="60"/>
        <v>1.25</v>
      </c>
      <c r="AB802" s="77">
        <f t="shared" si="61"/>
        <v>290</v>
      </c>
    </row>
    <row r="803" spans="1:28" x14ac:dyDescent="0.3">
      <c r="A803" s="49">
        <v>42441</v>
      </c>
      <c r="B803" s="45" t="s">
        <v>1255</v>
      </c>
      <c r="C803" s="45" t="s">
        <v>1256</v>
      </c>
      <c r="D803" s="45" t="s">
        <v>47</v>
      </c>
      <c r="E803" s="48">
        <v>10</v>
      </c>
      <c r="F803" s="47">
        <v>100</v>
      </c>
      <c r="G803" s="65">
        <v>0</v>
      </c>
      <c r="H803" s="47">
        <v>78</v>
      </c>
      <c r="I803" s="45" t="s">
        <v>111</v>
      </c>
      <c r="J803" s="61">
        <v>12.3</v>
      </c>
      <c r="K803" s="45" t="s">
        <v>164</v>
      </c>
      <c r="L803" s="73">
        <v>0</v>
      </c>
      <c r="M803" s="69">
        <v>2.2000000000000002</v>
      </c>
      <c r="N803" s="47">
        <v>58</v>
      </c>
      <c r="O803" s="45" t="s">
        <v>108</v>
      </c>
      <c r="P803" s="47">
        <v>10265</v>
      </c>
      <c r="Q803" s="48">
        <v>21</v>
      </c>
      <c r="R803" s="47">
        <v>10250</v>
      </c>
      <c r="S803" s="45" t="s">
        <v>116</v>
      </c>
      <c r="T803" s="48">
        <v>64</v>
      </c>
      <c r="U803" s="48">
        <v>82</v>
      </c>
      <c r="V803" s="45" t="s">
        <v>286</v>
      </c>
      <c r="W803" s="48">
        <v>53</v>
      </c>
      <c r="X803" s="45" t="s">
        <v>182</v>
      </c>
      <c r="Y803" s="78">
        <f t="shared" si="58"/>
        <v>0.22000000000000003</v>
      </c>
      <c r="Z803" s="78">
        <f t="shared" si="59"/>
        <v>0</v>
      </c>
      <c r="AA803" s="78">
        <f t="shared" si="60"/>
        <v>1.23</v>
      </c>
      <c r="AB803" s="77">
        <f t="shared" si="61"/>
        <v>0</v>
      </c>
    </row>
    <row r="804" spans="1:28" x14ac:dyDescent="0.3">
      <c r="A804" s="49">
        <v>42442</v>
      </c>
      <c r="B804" s="45" t="s">
        <v>1255</v>
      </c>
      <c r="C804" s="45" t="s">
        <v>1256</v>
      </c>
      <c r="D804" s="45" t="s">
        <v>47</v>
      </c>
      <c r="E804" s="48">
        <v>10</v>
      </c>
      <c r="F804" s="47">
        <v>104</v>
      </c>
      <c r="G804" s="65">
        <v>0</v>
      </c>
      <c r="H804" s="47">
        <v>76</v>
      </c>
      <c r="I804" s="45" t="s">
        <v>650</v>
      </c>
      <c r="J804" s="61">
        <v>13.2</v>
      </c>
      <c r="K804" s="45" t="s">
        <v>94</v>
      </c>
      <c r="L804" s="73">
        <v>16</v>
      </c>
      <c r="M804" s="69">
        <v>4.2</v>
      </c>
      <c r="N804" s="47">
        <v>89</v>
      </c>
      <c r="O804" s="45" t="s">
        <v>184</v>
      </c>
      <c r="P804" s="47">
        <v>10257</v>
      </c>
      <c r="Q804" s="45" t="s">
        <v>1012</v>
      </c>
      <c r="R804" s="47">
        <v>10213</v>
      </c>
      <c r="S804" s="48">
        <v>24</v>
      </c>
      <c r="T804" s="48">
        <v>60</v>
      </c>
      <c r="U804" s="48">
        <v>68</v>
      </c>
      <c r="V804" s="45" t="s">
        <v>100</v>
      </c>
      <c r="W804" s="48">
        <v>49</v>
      </c>
      <c r="X804" s="45" t="s">
        <v>148</v>
      </c>
      <c r="Y804" s="78">
        <f t="shared" si="58"/>
        <v>0.42000000000000004</v>
      </c>
      <c r="Z804" s="78">
        <f t="shared" si="59"/>
        <v>0</v>
      </c>
      <c r="AA804" s="78">
        <f t="shared" si="60"/>
        <v>1.3199999999999998</v>
      </c>
      <c r="AB804" s="77">
        <f t="shared" si="61"/>
        <v>160</v>
      </c>
    </row>
    <row r="805" spans="1:28" x14ac:dyDescent="0.3">
      <c r="A805" s="49">
        <v>42443</v>
      </c>
      <c r="B805" s="45" t="s">
        <v>1255</v>
      </c>
      <c r="C805" s="45" t="s">
        <v>1256</v>
      </c>
      <c r="D805" s="45" t="s">
        <v>47</v>
      </c>
      <c r="E805" s="48">
        <v>10</v>
      </c>
      <c r="F805" s="47">
        <v>96</v>
      </c>
      <c r="G805" s="65">
        <v>0</v>
      </c>
      <c r="H805" s="47">
        <v>68</v>
      </c>
      <c r="I805" s="45" t="s">
        <v>120</v>
      </c>
      <c r="J805" s="61">
        <v>12.4</v>
      </c>
      <c r="K805" s="45" t="s">
        <v>179</v>
      </c>
      <c r="L805" s="73">
        <v>10</v>
      </c>
      <c r="M805" s="69">
        <v>5.8</v>
      </c>
      <c r="N805" s="47">
        <v>133</v>
      </c>
      <c r="O805" s="45" t="s">
        <v>388</v>
      </c>
      <c r="P805" s="47">
        <v>10213</v>
      </c>
      <c r="Q805" s="45" t="s">
        <v>1012</v>
      </c>
      <c r="R805" s="47">
        <v>10165</v>
      </c>
      <c r="S805" s="45" t="s">
        <v>51</v>
      </c>
      <c r="T805" s="48">
        <v>66</v>
      </c>
      <c r="U805" s="48">
        <v>72</v>
      </c>
      <c r="V805" s="45" t="s">
        <v>112</v>
      </c>
      <c r="W805" s="48">
        <v>55</v>
      </c>
      <c r="X805" s="45" t="s">
        <v>182</v>
      </c>
      <c r="Y805" s="78">
        <f t="shared" si="58"/>
        <v>0.57999999999999996</v>
      </c>
      <c r="Z805" s="78">
        <f t="shared" si="59"/>
        <v>0</v>
      </c>
      <c r="AA805" s="78">
        <f t="shared" si="60"/>
        <v>1.24</v>
      </c>
      <c r="AB805" s="77">
        <f t="shared" si="61"/>
        <v>100</v>
      </c>
    </row>
    <row r="806" spans="1:28" x14ac:dyDescent="0.3">
      <c r="A806" s="49">
        <v>42444</v>
      </c>
      <c r="B806" s="45" t="s">
        <v>1255</v>
      </c>
      <c r="C806" s="45" t="s">
        <v>1256</v>
      </c>
      <c r="D806" s="45" t="s">
        <v>47</v>
      </c>
      <c r="E806" s="48">
        <v>10</v>
      </c>
      <c r="F806" s="47">
        <v>94</v>
      </c>
      <c r="G806" s="65">
        <v>0</v>
      </c>
      <c r="H806" s="47">
        <v>42</v>
      </c>
      <c r="I806" s="45" t="s">
        <v>280</v>
      </c>
      <c r="J806" s="61">
        <v>14.7</v>
      </c>
      <c r="K806" s="45" t="s">
        <v>52</v>
      </c>
      <c r="L806" s="73">
        <v>23</v>
      </c>
      <c r="M806" s="69">
        <v>1.9</v>
      </c>
      <c r="N806" s="47">
        <v>50</v>
      </c>
      <c r="O806" s="45" t="s">
        <v>107</v>
      </c>
      <c r="P806" s="47">
        <v>10204</v>
      </c>
      <c r="Q806" s="48">
        <v>21</v>
      </c>
      <c r="R806" s="47">
        <v>10165</v>
      </c>
      <c r="S806" s="45" t="s">
        <v>218</v>
      </c>
      <c r="T806" s="48">
        <v>61</v>
      </c>
      <c r="U806" s="48">
        <v>77</v>
      </c>
      <c r="V806" s="45" t="s">
        <v>249</v>
      </c>
      <c r="W806" s="48">
        <v>51</v>
      </c>
      <c r="X806" s="45" t="s">
        <v>81</v>
      </c>
      <c r="Y806" s="78">
        <f t="shared" si="58"/>
        <v>0.19</v>
      </c>
      <c r="Z806" s="78">
        <f t="shared" si="59"/>
        <v>0</v>
      </c>
      <c r="AA806" s="78">
        <f t="shared" si="60"/>
        <v>1.47</v>
      </c>
      <c r="AB806" s="77">
        <f t="shared" si="61"/>
        <v>230</v>
      </c>
    </row>
    <row r="807" spans="1:28" x14ac:dyDescent="0.3">
      <c r="A807" s="49">
        <v>42445</v>
      </c>
      <c r="B807" s="45" t="s">
        <v>1255</v>
      </c>
      <c r="C807" s="45" t="s">
        <v>1256</v>
      </c>
      <c r="D807" s="45" t="s">
        <v>47</v>
      </c>
      <c r="E807" s="48">
        <v>10</v>
      </c>
      <c r="F807" s="47">
        <v>100</v>
      </c>
      <c r="G807" s="65">
        <v>1</v>
      </c>
      <c r="H807" s="47">
        <v>63</v>
      </c>
      <c r="I807" s="45" t="s">
        <v>66</v>
      </c>
      <c r="J807" s="61">
        <v>13.6</v>
      </c>
      <c r="K807" s="45" t="s">
        <v>188</v>
      </c>
      <c r="L807" s="73">
        <v>30</v>
      </c>
      <c r="M807" s="69">
        <v>4.7</v>
      </c>
      <c r="N807" s="47">
        <v>111</v>
      </c>
      <c r="O807" s="45" t="s">
        <v>169</v>
      </c>
      <c r="P807" s="47">
        <v>10209</v>
      </c>
      <c r="Q807" s="48">
        <v>22</v>
      </c>
      <c r="R807" s="47">
        <v>10192</v>
      </c>
      <c r="S807" s="48">
        <v>14</v>
      </c>
      <c r="T807" s="48">
        <v>73</v>
      </c>
      <c r="U807" s="48">
        <v>82</v>
      </c>
      <c r="V807" s="45" t="s">
        <v>249</v>
      </c>
      <c r="W807" s="48">
        <v>58</v>
      </c>
      <c r="X807" s="45" t="s">
        <v>352</v>
      </c>
      <c r="Y807" s="78">
        <f t="shared" si="58"/>
        <v>0.47000000000000003</v>
      </c>
      <c r="Z807" s="78">
        <f t="shared" si="59"/>
        <v>0.1</v>
      </c>
      <c r="AA807" s="78">
        <f t="shared" si="60"/>
        <v>1.3599999999999999</v>
      </c>
      <c r="AB807" s="77">
        <f t="shared" si="61"/>
        <v>300</v>
      </c>
    </row>
    <row r="808" spans="1:28" x14ac:dyDescent="0.3">
      <c r="A808" s="49">
        <v>42446</v>
      </c>
      <c r="B808" s="45" t="s">
        <v>1255</v>
      </c>
      <c r="C808" s="45" t="s">
        <v>1256</v>
      </c>
      <c r="D808" s="45" t="s">
        <v>47</v>
      </c>
      <c r="E808" s="48">
        <v>10</v>
      </c>
      <c r="F808" s="47">
        <v>98</v>
      </c>
      <c r="G808" s="65">
        <v>0</v>
      </c>
      <c r="H808" s="47">
        <v>73</v>
      </c>
      <c r="I808" s="45" t="s">
        <v>258</v>
      </c>
      <c r="J808" s="61">
        <v>12.2</v>
      </c>
      <c r="K808" s="45" t="s">
        <v>264</v>
      </c>
      <c r="L808" s="73">
        <v>10</v>
      </c>
      <c r="M808" s="69">
        <v>3.9</v>
      </c>
      <c r="N808" s="47">
        <v>86</v>
      </c>
      <c r="O808" s="45" t="s">
        <v>79</v>
      </c>
      <c r="P808" s="47">
        <v>10202</v>
      </c>
      <c r="Q808" s="45" t="s">
        <v>1012</v>
      </c>
      <c r="R808" s="47">
        <v>10185</v>
      </c>
      <c r="S808" s="45" t="s">
        <v>51</v>
      </c>
      <c r="T808" s="48">
        <v>72</v>
      </c>
      <c r="U808" s="48">
        <v>82</v>
      </c>
      <c r="V808" s="45" t="s">
        <v>51</v>
      </c>
      <c r="W808" s="48">
        <v>57</v>
      </c>
      <c r="X808" s="45" t="s">
        <v>213</v>
      </c>
      <c r="Y808" s="78">
        <f t="shared" si="58"/>
        <v>0.39</v>
      </c>
      <c r="Z808" s="78">
        <f t="shared" si="59"/>
        <v>0</v>
      </c>
      <c r="AA808" s="78">
        <f t="shared" si="60"/>
        <v>1.22</v>
      </c>
      <c r="AB808" s="77">
        <f t="shared" si="61"/>
        <v>100</v>
      </c>
    </row>
    <row r="809" spans="1:28" x14ac:dyDescent="0.3">
      <c r="A809" s="49">
        <v>42447</v>
      </c>
      <c r="B809" s="45" t="s">
        <v>1255</v>
      </c>
      <c r="C809" s="45" t="s">
        <v>1256</v>
      </c>
      <c r="D809" s="45" t="s">
        <v>47</v>
      </c>
      <c r="E809" s="48">
        <v>10</v>
      </c>
      <c r="F809" s="47">
        <v>102</v>
      </c>
      <c r="G809" s="65">
        <v>0</v>
      </c>
      <c r="H809" s="47">
        <v>80</v>
      </c>
      <c r="I809" s="45" t="s">
        <v>123</v>
      </c>
      <c r="J809" s="61">
        <v>12.3</v>
      </c>
      <c r="K809" s="45" t="s">
        <v>179</v>
      </c>
      <c r="L809" s="73">
        <v>10</v>
      </c>
      <c r="M809" s="69">
        <v>6.7</v>
      </c>
      <c r="N809" s="47">
        <v>153</v>
      </c>
      <c r="O809" s="45" t="s">
        <v>167</v>
      </c>
      <c r="P809" s="47">
        <v>10186</v>
      </c>
      <c r="Q809" s="45" t="s">
        <v>1012</v>
      </c>
      <c r="R809" s="47">
        <v>10119</v>
      </c>
      <c r="S809" s="48">
        <v>24</v>
      </c>
      <c r="T809" s="48">
        <v>71</v>
      </c>
      <c r="U809" s="48">
        <v>77</v>
      </c>
      <c r="V809" s="45" t="s">
        <v>51</v>
      </c>
      <c r="W809" s="48">
        <v>60</v>
      </c>
      <c r="X809" s="45" t="s">
        <v>352</v>
      </c>
      <c r="Y809" s="78">
        <f t="shared" si="58"/>
        <v>0.67</v>
      </c>
      <c r="Z809" s="78">
        <f t="shared" si="59"/>
        <v>0</v>
      </c>
      <c r="AA809" s="78">
        <f t="shared" si="60"/>
        <v>1.23</v>
      </c>
      <c r="AB809" s="77">
        <f t="shared" si="61"/>
        <v>100</v>
      </c>
    </row>
    <row r="810" spans="1:28" x14ac:dyDescent="0.3">
      <c r="A810" s="49">
        <v>42448</v>
      </c>
      <c r="B810" s="45" t="s">
        <v>1255</v>
      </c>
      <c r="C810" s="45" t="s">
        <v>1256</v>
      </c>
      <c r="D810" s="45" t="s">
        <v>47</v>
      </c>
      <c r="E810" s="48">
        <v>10</v>
      </c>
      <c r="F810" s="47">
        <v>116</v>
      </c>
      <c r="G810" s="65">
        <v>18.399999999999999</v>
      </c>
      <c r="H810" s="47">
        <v>76</v>
      </c>
      <c r="I810" s="45" t="s">
        <v>301</v>
      </c>
      <c r="J810" s="61">
        <v>15.6</v>
      </c>
      <c r="K810" s="45" t="s">
        <v>146</v>
      </c>
      <c r="L810" s="73">
        <v>13</v>
      </c>
      <c r="M810" s="69">
        <v>3.3</v>
      </c>
      <c r="N810" s="47">
        <v>128</v>
      </c>
      <c r="O810" s="45" t="s">
        <v>69</v>
      </c>
      <c r="P810" s="47">
        <v>10122</v>
      </c>
      <c r="Q810" s="48">
        <v>21</v>
      </c>
      <c r="R810" s="47">
        <v>10099</v>
      </c>
      <c r="S810" s="45" t="s">
        <v>102</v>
      </c>
      <c r="T810" s="48">
        <v>75</v>
      </c>
      <c r="U810" s="48">
        <v>87</v>
      </c>
      <c r="V810" s="45" t="s">
        <v>51</v>
      </c>
      <c r="W810" s="48">
        <v>63</v>
      </c>
      <c r="X810" s="45" t="s">
        <v>146</v>
      </c>
      <c r="Y810" s="78">
        <f t="shared" si="58"/>
        <v>0.32999999999999996</v>
      </c>
      <c r="Z810" s="78">
        <f t="shared" si="59"/>
        <v>1.8399999999999999</v>
      </c>
      <c r="AA810" s="78">
        <f t="shared" si="60"/>
        <v>1.56</v>
      </c>
      <c r="AB810" s="77">
        <f t="shared" si="61"/>
        <v>130</v>
      </c>
    </row>
    <row r="811" spans="1:28" x14ac:dyDescent="0.3">
      <c r="A811" s="49">
        <v>42449</v>
      </c>
      <c r="B811" s="45" t="s">
        <v>1255</v>
      </c>
      <c r="C811" s="45" t="s">
        <v>1256</v>
      </c>
      <c r="D811" s="45" t="s">
        <v>47</v>
      </c>
      <c r="E811" s="48">
        <v>10</v>
      </c>
      <c r="F811" s="47">
        <v>110</v>
      </c>
      <c r="G811" s="65">
        <v>0.2</v>
      </c>
      <c r="H811" s="47">
        <v>96</v>
      </c>
      <c r="I811" s="45" t="s">
        <v>74</v>
      </c>
      <c r="J811" s="61">
        <v>12.3</v>
      </c>
      <c r="K811" s="45" t="s">
        <v>158</v>
      </c>
      <c r="L811" s="73">
        <v>31</v>
      </c>
      <c r="M811" s="69">
        <v>3.1</v>
      </c>
      <c r="N811" s="47">
        <v>86</v>
      </c>
      <c r="O811" s="45" t="s">
        <v>129</v>
      </c>
      <c r="P811" s="47">
        <v>10149</v>
      </c>
      <c r="Q811" s="48">
        <v>23</v>
      </c>
      <c r="R811" s="47">
        <v>10108</v>
      </c>
      <c r="S811" s="45" t="s">
        <v>116</v>
      </c>
      <c r="T811" s="48">
        <v>83</v>
      </c>
      <c r="U811" s="48">
        <v>88</v>
      </c>
      <c r="V811" s="45" t="s">
        <v>51</v>
      </c>
      <c r="W811" s="48">
        <v>78</v>
      </c>
      <c r="X811" s="45" t="s">
        <v>51</v>
      </c>
      <c r="Y811" s="78">
        <f t="shared" si="58"/>
        <v>0.31</v>
      </c>
      <c r="Z811" s="78">
        <f t="shared" si="59"/>
        <v>0.02</v>
      </c>
      <c r="AA811" s="78">
        <f t="shared" si="60"/>
        <v>1.23</v>
      </c>
      <c r="AB811" s="77">
        <f t="shared" si="61"/>
        <v>310</v>
      </c>
    </row>
    <row r="812" spans="1:28" x14ac:dyDescent="0.3">
      <c r="A812" s="49">
        <v>42450</v>
      </c>
      <c r="B812" s="45" t="s">
        <v>1255</v>
      </c>
      <c r="C812" s="45" t="s">
        <v>1256</v>
      </c>
      <c r="D812" s="45" t="s">
        <v>47</v>
      </c>
      <c r="E812" s="48">
        <v>10</v>
      </c>
      <c r="F812" s="47">
        <v>123</v>
      </c>
      <c r="G812" s="65">
        <v>2.2000000000000002</v>
      </c>
      <c r="H812" s="47">
        <v>98</v>
      </c>
      <c r="I812" s="45" t="s">
        <v>111</v>
      </c>
      <c r="J812" s="61">
        <v>14.8</v>
      </c>
      <c r="K812" s="45" t="s">
        <v>50</v>
      </c>
      <c r="L812" s="72" t="s">
        <v>401</v>
      </c>
      <c r="M812" s="69">
        <v>3.1</v>
      </c>
      <c r="N812" s="47">
        <v>117</v>
      </c>
      <c r="O812" s="45" t="s">
        <v>388</v>
      </c>
      <c r="P812" s="47">
        <v>10160</v>
      </c>
      <c r="Q812" s="48">
        <v>10</v>
      </c>
      <c r="R812" s="47">
        <v>10140</v>
      </c>
      <c r="S812" s="48">
        <v>16</v>
      </c>
      <c r="T812" s="48">
        <v>80</v>
      </c>
      <c r="U812" s="48">
        <v>86</v>
      </c>
      <c r="V812" s="45" t="s">
        <v>51</v>
      </c>
      <c r="W812" s="48">
        <v>69</v>
      </c>
      <c r="X812" s="45" t="s">
        <v>50</v>
      </c>
      <c r="Y812" s="78">
        <f t="shared" si="58"/>
        <v>0.31</v>
      </c>
      <c r="Z812" s="78">
        <f t="shared" si="59"/>
        <v>0.22000000000000003</v>
      </c>
      <c r="AA812" s="78">
        <f t="shared" si="60"/>
        <v>1.48</v>
      </c>
      <c r="AB812" s="77">
        <f t="shared" si="61"/>
        <v>60</v>
      </c>
    </row>
    <row r="813" spans="1:28" x14ac:dyDescent="0.3">
      <c r="A813" s="49">
        <v>42451</v>
      </c>
      <c r="B813" s="45" t="s">
        <v>1255</v>
      </c>
      <c r="C813" s="45" t="s">
        <v>1256</v>
      </c>
      <c r="D813" s="45" t="s">
        <v>47</v>
      </c>
      <c r="E813" s="48">
        <v>10</v>
      </c>
      <c r="F813" s="47">
        <v>102</v>
      </c>
      <c r="G813" s="65">
        <v>4.2</v>
      </c>
      <c r="H813" s="47">
        <v>90</v>
      </c>
      <c r="I813" s="45" t="s">
        <v>100</v>
      </c>
      <c r="J813" s="61">
        <v>11.3</v>
      </c>
      <c r="K813" s="45" t="s">
        <v>164</v>
      </c>
      <c r="L813" s="72" t="s">
        <v>102</v>
      </c>
      <c r="M813" s="69">
        <v>1.1000000000000001</v>
      </c>
      <c r="N813" s="47">
        <v>53</v>
      </c>
      <c r="O813" s="45" t="s">
        <v>286</v>
      </c>
      <c r="P813" s="47">
        <v>10143</v>
      </c>
      <c r="Q813" s="45" t="s">
        <v>1012</v>
      </c>
      <c r="R813" s="47">
        <v>10117</v>
      </c>
      <c r="S813" s="48">
        <v>16</v>
      </c>
      <c r="T813" s="48">
        <v>74</v>
      </c>
      <c r="U813" s="48">
        <v>86</v>
      </c>
      <c r="V813" s="45" t="s">
        <v>51</v>
      </c>
      <c r="W813" s="48">
        <v>64</v>
      </c>
      <c r="X813" s="45" t="s">
        <v>388</v>
      </c>
      <c r="Y813" s="78">
        <f t="shared" si="58"/>
        <v>0.11000000000000001</v>
      </c>
      <c r="Z813" s="78">
        <f t="shared" si="59"/>
        <v>0.42000000000000004</v>
      </c>
      <c r="AA813" s="78">
        <f t="shared" si="60"/>
        <v>1.1300000000000001</v>
      </c>
      <c r="AB813" s="77">
        <f t="shared" si="61"/>
        <v>50</v>
      </c>
    </row>
    <row r="814" spans="1:28" x14ac:dyDescent="0.3">
      <c r="A814" s="49">
        <v>42452</v>
      </c>
      <c r="B814" s="45" t="s">
        <v>1255</v>
      </c>
      <c r="C814" s="45" t="s">
        <v>1256</v>
      </c>
      <c r="D814" s="45" t="s">
        <v>47</v>
      </c>
      <c r="E814" s="48">
        <v>10</v>
      </c>
      <c r="F814" s="47">
        <v>107</v>
      </c>
      <c r="G814" s="65">
        <v>0.8</v>
      </c>
      <c r="H814" s="47">
        <v>82</v>
      </c>
      <c r="I814" s="45" t="s">
        <v>100</v>
      </c>
      <c r="J814" s="61">
        <v>13.2</v>
      </c>
      <c r="K814" s="45" t="s">
        <v>98</v>
      </c>
      <c r="L814" s="73">
        <v>32</v>
      </c>
      <c r="M814" s="69">
        <v>2.5</v>
      </c>
      <c r="N814" s="47">
        <v>53</v>
      </c>
      <c r="O814" s="45" t="s">
        <v>133</v>
      </c>
      <c r="P814" s="47">
        <v>10190</v>
      </c>
      <c r="Q814" s="48">
        <v>24</v>
      </c>
      <c r="R814" s="47">
        <v>10114</v>
      </c>
      <c r="S814" s="45" t="s">
        <v>116</v>
      </c>
      <c r="T814" s="48">
        <v>67</v>
      </c>
      <c r="U814" s="48">
        <v>79</v>
      </c>
      <c r="V814" s="45" t="s">
        <v>520</v>
      </c>
      <c r="W814" s="48">
        <v>60</v>
      </c>
      <c r="X814" s="45" t="s">
        <v>99</v>
      </c>
      <c r="Y814" s="78">
        <f t="shared" si="58"/>
        <v>0.25</v>
      </c>
      <c r="Z814" s="78">
        <f t="shared" si="59"/>
        <v>0.08</v>
      </c>
      <c r="AA814" s="78">
        <f t="shared" si="60"/>
        <v>1.3199999999999998</v>
      </c>
      <c r="AB814" s="77">
        <f t="shared" si="61"/>
        <v>320</v>
      </c>
    </row>
    <row r="815" spans="1:28" x14ac:dyDescent="0.3">
      <c r="A815" s="49">
        <v>42453</v>
      </c>
      <c r="B815" s="45" t="s">
        <v>1255</v>
      </c>
      <c r="C815" s="45" t="s">
        <v>1256</v>
      </c>
      <c r="D815" s="45" t="s">
        <v>47</v>
      </c>
      <c r="E815" s="48">
        <v>10</v>
      </c>
      <c r="F815" s="47">
        <v>102</v>
      </c>
      <c r="G815" s="65">
        <v>0.8</v>
      </c>
      <c r="H815" s="47">
        <v>61</v>
      </c>
      <c r="I815" s="45" t="s">
        <v>367</v>
      </c>
      <c r="J815" s="61">
        <v>14.3</v>
      </c>
      <c r="K815" s="45" t="s">
        <v>64</v>
      </c>
      <c r="L815" s="73">
        <v>24</v>
      </c>
      <c r="M815" s="69">
        <v>1.9</v>
      </c>
      <c r="N815" s="47">
        <v>47</v>
      </c>
      <c r="O815" s="45" t="s">
        <v>51</v>
      </c>
      <c r="P815" s="47">
        <v>10210</v>
      </c>
      <c r="Q815" s="48">
        <v>22</v>
      </c>
      <c r="R815" s="47">
        <v>10178</v>
      </c>
      <c r="S815" s="45" t="s">
        <v>218</v>
      </c>
      <c r="T815" s="48">
        <v>70</v>
      </c>
      <c r="U815" s="48">
        <v>80</v>
      </c>
      <c r="V815" s="45" t="s">
        <v>51</v>
      </c>
      <c r="W815" s="48">
        <v>60</v>
      </c>
      <c r="X815" s="45" t="s">
        <v>64</v>
      </c>
      <c r="Y815" s="78">
        <f t="shared" si="58"/>
        <v>0.19</v>
      </c>
      <c r="Z815" s="78">
        <f t="shared" si="59"/>
        <v>0.08</v>
      </c>
      <c r="AA815" s="78">
        <f t="shared" si="60"/>
        <v>1.4300000000000002</v>
      </c>
      <c r="AB815" s="77">
        <f t="shared" si="61"/>
        <v>240</v>
      </c>
    </row>
    <row r="816" spans="1:28" x14ac:dyDescent="0.3">
      <c r="A816" s="49">
        <v>42454</v>
      </c>
      <c r="B816" s="45" t="s">
        <v>1255</v>
      </c>
      <c r="C816" s="45" t="s">
        <v>1256</v>
      </c>
      <c r="D816" s="45" t="s">
        <v>47</v>
      </c>
      <c r="E816" s="48">
        <v>10</v>
      </c>
      <c r="F816" s="47">
        <v>132</v>
      </c>
      <c r="G816" s="65">
        <v>0.4</v>
      </c>
      <c r="H816" s="47">
        <v>98</v>
      </c>
      <c r="I816" s="45" t="s">
        <v>578</v>
      </c>
      <c r="J816" s="61">
        <v>16.5</v>
      </c>
      <c r="K816" s="45" t="s">
        <v>94</v>
      </c>
      <c r="L816" s="73">
        <v>12</v>
      </c>
      <c r="M816" s="69">
        <v>1.9</v>
      </c>
      <c r="N816" s="47">
        <v>53</v>
      </c>
      <c r="O816" s="45" t="s">
        <v>585</v>
      </c>
      <c r="P816" s="47">
        <v>10221</v>
      </c>
      <c r="Q816" s="48">
        <v>12</v>
      </c>
      <c r="R816" s="47">
        <v>10182</v>
      </c>
      <c r="S816" s="48">
        <v>24</v>
      </c>
      <c r="T816" s="48">
        <v>77</v>
      </c>
      <c r="U816" s="48">
        <v>85</v>
      </c>
      <c r="V816" s="45" t="s">
        <v>108</v>
      </c>
      <c r="W816" s="48">
        <v>70</v>
      </c>
      <c r="X816" s="45" t="s">
        <v>51</v>
      </c>
      <c r="Y816" s="78">
        <f t="shared" si="58"/>
        <v>0.19</v>
      </c>
      <c r="Z816" s="78">
        <f t="shared" si="59"/>
        <v>0.04</v>
      </c>
      <c r="AA816" s="78">
        <f t="shared" si="60"/>
        <v>1.65</v>
      </c>
      <c r="AB816" s="77">
        <f t="shared" si="61"/>
        <v>120</v>
      </c>
    </row>
    <row r="817" spans="1:28" x14ac:dyDescent="0.3">
      <c r="A817" s="49">
        <v>42455</v>
      </c>
      <c r="B817" s="45" t="s">
        <v>1255</v>
      </c>
      <c r="C817" s="45" t="s">
        <v>1256</v>
      </c>
      <c r="D817" s="45" t="s">
        <v>47</v>
      </c>
      <c r="E817" s="48">
        <v>10</v>
      </c>
      <c r="F817" s="47">
        <v>169</v>
      </c>
      <c r="G817" s="65">
        <v>7.8</v>
      </c>
      <c r="H817" s="47">
        <v>93</v>
      </c>
      <c r="I817" s="45" t="s">
        <v>100</v>
      </c>
      <c r="J817" s="61">
        <v>24.5</v>
      </c>
      <c r="K817" s="45" t="s">
        <v>128</v>
      </c>
      <c r="L817" s="73">
        <v>28</v>
      </c>
      <c r="M817" s="69">
        <v>3.6</v>
      </c>
      <c r="N817" s="47">
        <v>231</v>
      </c>
      <c r="O817" s="45" t="s">
        <v>260</v>
      </c>
      <c r="P817" s="47">
        <v>10182</v>
      </c>
      <c r="Q817" s="45" t="s">
        <v>1012</v>
      </c>
      <c r="R817" s="47">
        <v>10063</v>
      </c>
      <c r="S817" s="48">
        <v>16</v>
      </c>
      <c r="T817" s="48">
        <v>77</v>
      </c>
      <c r="U817" s="48">
        <v>88</v>
      </c>
      <c r="V817" s="45" t="s">
        <v>258</v>
      </c>
      <c r="W817" s="48">
        <v>28</v>
      </c>
      <c r="X817" s="45" t="s">
        <v>139</v>
      </c>
      <c r="Y817" s="78">
        <f t="shared" si="58"/>
        <v>0.36</v>
      </c>
      <c r="Z817" s="78">
        <f t="shared" si="59"/>
        <v>0.78</v>
      </c>
      <c r="AA817" s="78">
        <f t="shared" si="60"/>
        <v>2.4500000000000002</v>
      </c>
      <c r="AB817" s="77">
        <f t="shared" si="61"/>
        <v>280</v>
      </c>
    </row>
    <row r="818" spans="1:28" x14ac:dyDescent="0.3">
      <c r="A818" s="49">
        <v>42456</v>
      </c>
      <c r="B818" s="45" t="s">
        <v>1255</v>
      </c>
      <c r="C818" s="45" t="s">
        <v>1256</v>
      </c>
      <c r="D818" s="45" t="s">
        <v>47</v>
      </c>
      <c r="E818" s="48">
        <v>10</v>
      </c>
      <c r="F818" s="47">
        <v>110</v>
      </c>
      <c r="G818" s="65">
        <v>0</v>
      </c>
      <c r="H818" s="47">
        <v>66</v>
      </c>
      <c r="I818" s="45" t="s">
        <v>537</v>
      </c>
      <c r="J818" s="61">
        <v>15.3</v>
      </c>
      <c r="K818" s="45" t="s">
        <v>121</v>
      </c>
      <c r="L818" s="73">
        <v>10</v>
      </c>
      <c r="M818" s="69">
        <v>1.9</v>
      </c>
      <c r="N818" s="47">
        <v>92</v>
      </c>
      <c r="O818" s="45" t="s">
        <v>250</v>
      </c>
      <c r="P818" s="47">
        <v>10168</v>
      </c>
      <c r="Q818" s="45" t="s">
        <v>289</v>
      </c>
      <c r="R818" s="47">
        <v>10055</v>
      </c>
      <c r="S818" s="48">
        <v>23</v>
      </c>
      <c r="T818" s="48">
        <v>68</v>
      </c>
      <c r="U818" s="48">
        <v>79</v>
      </c>
      <c r="V818" s="45" t="s">
        <v>51</v>
      </c>
      <c r="W818" s="48">
        <v>53</v>
      </c>
      <c r="X818" s="45" t="s">
        <v>249</v>
      </c>
      <c r="Y818" s="78">
        <f t="shared" si="58"/>
        <v>0.19</v>
      </c>
      <c r="Z818" s="78">
        <f t="shared" si="59"/>
        <v>0</v>
      </c>
      <c r="AA818" s="78">
        <f t="shared" si="60"/>
        <v>1.53</v>
      </c>
      <c r="AB818" s="77">
        <f t="shared" si="61"/>
        <v>100</v>
      </c>
    </row>
    <row r="819" spans="1:28" x14ac:dyDescent="0.3">
      <c r="A819" s="49">
        <v>42457</v>
      </c>
      <c r="B819" s="45" t="s">
        <v>1255</v>
      </c>
      <c r="C819" s="45" t="s">
        <v>1256</v>
      </c>
      <c r="D819" s="45" t="s">
        <v>47</v>
      </c>
      <c r="E819" s="48">
        <v>10</v>
      </c>
      <c r="F819" s="47">
        <v>154</v>
      </c>
      <c r="G819" s="65">
        <v>0.8</v>
      </c>
      <c r="H819" s="47">
        <v>121</v>
      </c>
      <c r="I819" s="45" t="s">
        <v>100</v>
      </c>
      <c r="J819" s="61">
        <v>18.7</v>
      </c>
      <c r="K819" s="45" t="s">
        <v>193</v>
      </c>
      <c r="L819" s="73">
        <v>26</v>
      </c>
      <c r="M819" s="69">
        <v>1.4</v>
      </c>
      <c r="N819" s="47">
        <v>131</v>
      </c>
      <c r="O819" s="45" t="s">
        <v>318</v>
      </c>
      <c r="P819" s="47">
        <v>10143</v>
      </c>
      <c r="Q819" s="48">
        <v>21</v>
      </c>
      <c r="R819" s="47">
        <v>10040</v>
      </c>
      <c r="S819" s="45" t="s">
        <v>218</v>
      </c>
      <c r="T819" s="48">
        <v>56</v>
      </c>
      <c r="U819" s="48">
        <v>71</v>
      </c>
      <c r="V819" s="45" t="s">
        <v>100</v>
      </c>
      <c r="W819" s="48">
        <v>32</v>
      </c>
      <c r="X819" s="45" t="s">
        <v>404</v>
      </c>
      <c r="Y819" s="78">
        <f t="shared" si="58"/>
        <v>0.13999999999999999</v>
      </c>
      <c r="Z819" s="78">
        <f t="shared" si="59"/>
        <v>0.08</v>
      </c>
      <c r="AA819" s="78">
        <f t="shared" si="60"/>
        <v>1.8699999999999999</v>
      </c>
      <c r="AB819" s="77">
        <f t="shared" si="61"/>
        <v>260</v>
      </c>
    </row>
    <row r="820" spans="1:28" x14ac:dyDescent="0.3">
      <c r="A820" s="49">
        <v>42458</v>
      </c>
      <c r="B820" s="45" t="s">
        <v>1255</v>
      </c>
      <c r="C820" s="45" t="s">
        <v>1256</v>
      </c>
      <c r="D820" s="45" t="s">
        <v>47</v>
      </c>
      <c r="E820" s="48">
        <v>10</v>
      </c>
      <c r="F820" s="47">
        <v>143</v>
      </c>
      <c r="G820" s="65">
        <v>0.4</v>
      </c>
      <c r="H820" s="47">
        <v>108</v>
      </c>
      <c r="I820" s="45" t="s">
        <v>51</v>
      </c>
      <c r="J820" s="61">
        <v>17.8</v>
      </c>
      <c r="K820" s="45" t="s">
        <v>113</v>
      </c>
      <c r="L820" s="73">
        <v>31</v>
      </c>
      <c r="M820" s="69">
        <v>3.1</v>
      </c>
      <c r="N820" s="47">
        <v>89</v>
      </c>
      <c r="O820" s="45" t="s">
        <v>52</v>
      </c>
      <c r="P820" s="47">
        <v>10129</v>
      </c>
      <c r="Q820" s="45" t="s">
        <v>51</v>
      </c>
      <c r="R820" s="47">
        <v>10092</v>
      </c>
      <c r="S820" s="45" t="s">
        <v>401</v>
      </c>
      <c r="T820" s="48">
        <v>80</v>
      </c>
      <c r="U820" s="48">
        <v>89</v>
      </c>
      <c r="V820" s="45" t="s">
        <v>51</v>
      </c>
      <c r="W820" s="48">
        <v>65</v>
      </c>
      <c r="X820" s="45" t="s">
        <v>117</v>
      </c>
      <c r="Y820" s="78">
        <f t="shared" si="58"/>
        <v>0.31</v>
      </c>
      <c r="Z820" s="78">
        <f t="shared" si="59"/>
        <v>0.04</v>
      </c>
      <c r="AA820" s="78">
        <f t="shared" si="60"/>
        <v>1.78</v>
      </c>
      <c r="AB820" s="77">
        <f t="shared" si="61"/>
        <v>310</v>
      </c>
    </row>
    <row r="821" spans="1:28" x14ac:dyDescent="0.3">
      <c r="A821" s="49">
        <v>42459</v>
      </c>
      <c r="B821" s="45" t="s">
        <v>1255</v>
      </c>
      <c r="C821" s="45" t="s">
        <v>1256</v>
      </c>
      <c r="D821" s="45" t="s">
        <v>47</v>
      </c>
      <c r="E821" s="48">
        <v>10</v>
      </c>
      <c r="F821" s="47">
        <v>140</v>
      </c>
      <c r="G821" s="65">
        <v>34.200000000000003</v>
      </c>
      <c r="H821" s="47">
        <v>96</v>
      </c>
      <c r="I821" s="45" t="s">
        <v>100</v>
      </c>
      <c r="J821" s="61">
        <v>18.5</v>
      </c>
      <c r="K821" s="45" t="s">
        <v>113</v>
      </c>
      <c r="L821" s="73">
        <v>29</v>
      </c>
      <c r="M821" s="69">
        <v>2.5</v>
      </c>
      <c r="N821" s="47">
        <v>119</v>
      </c>
      <c r="O821" s="45" t="s">
        <v>158</v>
      </c>
      <c r="P821" s="47">
        <v>10107</v>
      </c>
      <c r="Q821" s="45" t="s">
        <v>1012</v>
      </c>
      <c r="R821" s="47">
        <v>10055</v>
      </c>
      <c r="S821" s="48">
        <v>14</v>
      </c>
      <c r="T821" s="48">
        <v>75</v>
      </c>
      <c r="U821" s="48">
        <v>90</v>
      </c>
      <c r="V821" s="45" t="s">
        <v>51</v>
      </c>
      <c r="W821" s="48">
        <v>48</v>
      </c>
      <c r="X821" s="45" t="s">
        <v>113</v>
      </c>
      <c r="Y821" s="78">
        <f t="shared" si="58"/>
        <v>0.25</v>
      </c>
      <c r="Z821" s="78">
        <f t="shared" si="59"/>
        <v>3.4200000000000004</v>
      </c>
      <c r="AA821" s="78">
        <f t="shared" si="60"/>
        <v>1.85</v>
      </c>
      <c r="AB821" s="77">
        <f t="shared" si="61"/>
        <v>290</v>
      </c>
    </row>
    <row r="822" spans="1:28" x14ac:dyDescent="0.3">
      <c r="A822" s="49">
        <v>42460</v>
      </c>
      <c r="B822" s="45" t="s">
        <v>1255</v>
      </c>
      <c r="C822" s="45" t="s">
        <v>1256</v>
      </c>
      <c r="D822" s="45" t="s">
        <v>47</v>
      </c>
      <c r="E822" s="48">
        <v>10</v>
      </c>
      <c r="F822" s="47">
        <v>104</v>
      </c>
      <c r="G822" s="65">
        <v>3.4</v>
      </c>
      <c r="H822" s="47">
        <v>78</v>
      </c>
      <c r="I822" s="45" t="s">
        <v>170</v>
      </c>
      <c r="J822" s="61">
        <v>12.9</v>
      </c>
      <c r="K822" s="45" t="s">
        <v>164</v>
      </c>
      <c r="L822" s="73">
        <v>32</v>
      </c>
      <c r="M822" s="69">
        <v>5</v>
      </c>
      <c r="N822" s="47">
        <v>189</v>
      </c>
      <c r="O822" s="45" t="s">
        <v>232</v>
      </c>
      <c r="P822" s="47">
        <v>10228</v>
      </c>
      <c r="Q822" s="48">
        <v>24</v>
      </c>
      <c r="R822" s="47">
        <v>10099</v>
      </c>
      <c r="S822" s="45" t="s">
        <v>1012</v>
      </c>
      <c r="T822" s="48">
        <v>65</v>
      </c>
      <c r="U822" s="48">
        <v>90</v>
      </c>
      <c r="V822" s="45" t="s">
        <v>80</v>
      </c>
      <c r="W822" s="48">
        <v>51</v>
      </c>
      <c r="X822" s="45" t="s">
        <v>128</v>
      </c>
      <c r="Y822" s="78">
        <f t="shared" si="58"/>
        <v>0.5</v>
      </c>
      <c r="Z822" s="78">
        <f t="shared" si="59"/>
        <v>0.33999999999999997</v>
      </c>
      <c r="AA822" s="78">
        <f t="shared" si="60"/>
        <v>1.29</v>
      </c>
      <c r="AB822" s="77">
        <f t="shared" si="61"/>
        <v>320</v>
      </c>
    </row>
    <row r="823" spans="1:28" x14ac:dyDescent="0.3">
      <c r="A823" s="49">
        <v>42461</v>
      </c>
      <c r="B823" s="45" t="s">
        <v>1255</v>
      </c>
      <c r="C823" s="45" t="s">
        <v>1256</v>
      </c>
      <c r="D823" s="45" t="s">
        <v>47</v>
      </c>
      <c r="E823" s="48">
        <v>10</v>
      </c>
      <c r="F823" s="47">
        <v>102</v>
      </c>
      <c r="G823" s="65">
        <v>0</v>
      </c>
      <c r="H823" s="47">
        <v>67</v>
      </c>
      <c r="I823" s="45" t="s">
        <v>100</v>
      </c>
      <c r="J823" s="61">
        <v>13.7</v>
      </c>
      <c r="K823" s="45" t="s">
        <v>91</v>
      </c>
      <c r="L823" s="73">
        <v>0</v>
      </c>
      <c r="M823" s="69">
        <v>4.2</v>
      </c>
      <c r="N823" s="47">
        <v>103</v>
      </c>
      <c r="O823" s="45" t="s">
        <v>51</v>
      </c>
      <c r="P823" s="47">
        <v>10228</v>
      </c>
      <c r="Q823" s="45" t="s">
        <v>1012</v>
      </c>
      <c r="R823" s="47">
        <v>10124</v>
      </c>
      <c r="S823" s="48">
        <v>24</v>
      </c>
      <c r="T823" s="48">
        <v>65</v>
      </c>
      <c r="U823" s="48">
        <v>77</v>
      </c>
      <c r="V823" s="45" t="s">
        <v>100</v>
      </c>
      <c r="W823" s="48">
        <v>54</v>
      </c>
      <c r="X823" s="45" t="s">
        <v>139</v>
      </c>
      <c r="Y823" s="78">
        <f t="shared" si="58"/>
        <v>0.42000000000000004</v>
      </c>
      <c r="Z823" s="78">
        <f t="shared" si="59"/>
        <v>0</v>
      </c>
      <c r="AA823" s="78">
        <f t="shared" si="60"/>
        <v>1.3699999999999999</v>
      </c>
      <c r="AB823" s="77">
        <f t="shared" si="61"/>
        <v>0</v>
      </c>
    </row>
    <row r="824" spans="1:28" x14ac:dyDescent="0.3">
      <c r="A824" s="49">
        <v>42462</v>
      </c>
      <c r="B824" s="45" t="s">
        <v>1255</v>
      </c>
      <c r="C824" s="45" t="s">
        <v>1256</v>
      </c>
      <c r="D824" s="45" t="s">
        <v>47</v>
      </c>
      <c r="E824" s="48">
        <v>10</v>
      </c>
      <c r="F824" s="47">
        <v>104</v>
      </c>
      <c r="G824" s="65">
        <v>0</v>
      </c>
      <c r="H824" s="47">
        <v>53</v>
      </c>
      <c r="I824" s="45" t="s">
        <v>111</v>
      </c>
      <c r="J824" s="61">
        <v>15.5</v>
      </c>
      <c r="K824" s="45" t="s">
        <v>139</v>
      </c>
      <c r="L824" s="73">
        <v>24</v>
      </c>
      <c r="M824" s="69">
        <v>2.8</v>
      </c>
      <c r="N824" s="47">
        <v>64</v>
      </c>
      <c r="O824" s="45" t="s">
        <v>106</v>
      </c>
      <c r="P824" s="47">
        <v>10124</v>
      </c>
      <c r="Q824" s="45" t="s">
        <v>1012</v>
      </c>
      <c r="R824" s="47">
        <v>10027</v>
      </c>
      <c r="S824" s="48">
        <v>24</v>
      </c>
      <c r="T824" s="48">
        <v>69</v>
      </c>
      <c r="U824" s="48">
        <v>81</v>
      </c>
      <c r="V824" s="45" t="s">
        <v>111</v>
      </c>
      <c r="W824" s="48">
        <v>58</v>
      </c>
      <c r="X824" s="45" t="s">
        <v>433</v>
      </c>
      <c r="Y824" s="78">
        <f t="shared" si="58"/>
        <v>0.27999999999999997</v>
      </c>
      <c r="Z824" s="78">
        <f t="shared" si="59"/>
        <v>0</v>
      </c>
      <c r="AA824" s="78">
        <f t="shared" si="60"/>
        <v>1.55</v>
      </c>
      <c r="AB824" s="77">
        <f t="shared" si="61"/>
        <v>240</v>
      </c>
    </row>
    <row r="825" spans="1:28" x14ac:dyDescent="0.3">
      <c r="A825" s="49">
        <v>42463</v>
      </c>
      <c r="B825" s="45" t="s">
        <v>1255</v>
      </c>
      <c r="C825" s="45" t="s">
        <v>1256</v>
      </c>
      <c r="D825" s="45" t="s">
        <v>47</v>
      </c>
      <c r="E825" s="48">
        <v>10</v>
      </c>
      <c r="F825" s="47">
        <v>130</v>
      </c>
      <c r="G825" s="65">
        <v>1.2</v>
      </c>
      <c r="H825" s="47">
        <v>88</v>
      </c>
      <c r="I825" s="45" t="s">
        <v>177</v>
      </c>
      <c r="J825" s="61">
        <v>17.3</v>
      </c>
      <c r="K825" s="45" t="s">
        <v>64</v>
      </c>
      <c r="L825" s="73">
        <v>32</v>
      </c>
      <c r="M825" s="69">
        <v>3.1</v>
      </c>
      <c r="N825" s="47">
        <v>125</v>
      </c>
      <c r="O825" s="45" t="s">
        <v>75</v>
      </c>
      <c r="P825" s="47">
        <v>10061</v>
      </c>
      <c r="Q825" s="48">
        <v>23</v>
      </c>
      <c r="R825" s="47">
        <v>10016</v>
      </c>
      <c r="S825" s="45" t="s">
        <v>84</v>
      </c>
      <c r="T825" s="48">
        <v>74</v>
      </c>
      <c r="U825" s="48">
        <v>81</v>
      </c>
      <c r="V825" s="45" t="s">
        <v>240</v>
      </c>
      <c r="W825" s="48">
        <v>44</v>
      </c>
      <c r="X825" s="45" t="s">
        <v>61</v>
      </c>
      <c r="Y825" s="78">
        <f t="shared" si="58"/>
        <v>0.31</v>
      </c>
      <c r="Z825" s="78">
        <f t="shared" si="59"/>
        <v>0.12</v>
      </c>
      <c r="AA825" s="78">
        <f t="shared" si="60"/>
        <v>1.73</v>
      </c>
      <c r="AB825" s="77">
        <f t="shared" si="61"/>
        <v>320</v>
      </c>
    </row>
    <row r="826" spans="1:28" x14ac:dyDescent="0.3">
      <c r="A826" s="49">
        <v>42464</v>
      </c>
      <c r="B826" s="45" t="s">
        <v>1255</v>
      </c>
      <c r="C826" s="45" t="s">
        <v>1256</v>
      </c>
      <c r="D826" s="45" t="s">
        <v>47</v>
      </c>
      <c r="E826" s="48">
        <v>10</v>
      </c>
      <c r="F826" s="47">
        <v>111</v>
      </c>
      <c r="G826" s="65">
        <v>0.4</v>
      </c>
      <c r="H826" s="47">
        <v>83</v>
      </c>
      <c r="I826" s="45" t="s">
        <v>494</v>
      </c>
      <c r="J826" s="61">
        <v>13.9</v>
      </c>
      <c r="K826" s="45" t="s">
        <v>271</v>
      </c>
      <c r="L826" s="73">
        <v>29</v>
      </c>
      <c r="M826" s="69">
        <v>2.5</v>
      </c>
      <c r="N826" s="47">
        <v>131</v>
      </c>
      <c r="O826" s="45" t="s">
        <v>277</v>
      </c>
      <c r="P826" s="47">
        <v>10082</v>
      </c>
      <c r="Q826" s="48">
        <v>24</v>
      </c>
      <c r="R826" s="47">
        <v>10006</v>
      </c>
      <c r="S826" s="45" t="s">
        <v>132</v>
      </c>
      <c r="T826" s="48">
        <v>73</v>
      </c>
      <c r="U826" s="48">
        <v>84</v>
      </c>
      <c r="V826" s="45" t="s">
        <v>95</v>
      </c>
      <c r="W826" s="48">
        <v>65</v>
      </c>
      <c r="X826" s="45" t="s">
        <v>213</v>
      </c>
      <c r="Y826" s="78">
        <f t="shared" si="58"/>
        <v>0.25</v>
      </c>
      <c r="Z826" s="78">
        <f t="shared" si="59"/>
        <v>0.04</v>
      </c>
      <c r="AA826" s="78">
        <f t="shared" si="60"/>
        <v>1.3900000000000001</v>
      </c>
      <c r="AB826" s="77">
        <f t="shared" si="61"/>
        <v>290</v>
      </c>
    </row>
    <row r="827" spans="1:28" x14ac:dyDescent="0.3">
      <c r="A827" s="49">
        <v>42465</v>
      </c>
      <c r="B827" s="45" t="s">
        <v>1255</v>
      </c>
      <c r="C827" s="45" t="s">
        <v>1256</v>
      </c>
      <c r="D827" s="45" t="s">
        <v>47</v>
      </c>
      <c r="E827" s="48">
        <v>10</v>
      </c>
      <c r="F827" s="47">
        <v>114</v>
      </c>
      <c r="G827" s="65">
        <v>0.2</v>
      </c>
      <c r="H827" s="47">
        <v>85</v>
      </c>
      <c r="I827" s="45" t="s">
        <v>100</v>
      </c>
      <c r="J827" s="61">
        <v>14.4</v>
      </c>
      <c r="K827" s="45" t="s">
        <v>139</v>
      </c>
      <c r="L827" s="73">
        <v>28</v>
      </c>
      <c r="M827" s="69">
        <v>3.1</v>
      </c>
      <c r="N827" s="47">
        <v>86</v>
      </c>
      <c r="O827" s="45" t="s">
        <v>271</v>
      </c>
      <c r="P827" s="47">
        <v>10195</v>
      </c>
      <c r="Q827" s="48">
        <v>23</v>
      </c>
      <c r="R827" s="47">
        <v>10082</v>
      </c>
      <c r="S827" s="45" t="s">
        <v>1012</v>
      </c>
      <c r="T827" s="48">
        <v>65</v>
      </c>
      <c r="U827" s="48">
        <v>78</v>
      </c>
      <c r="V827" s="45" t="s">
        <v>51</v>
      </c>
      <c r="W827" s="48">
        <v>57</v>
      </c>
      <c r="X827" s="45" t="s">
        <v>64</v>
      </c>
      <c r="Y827" s="78">
        <f t="shared" si="58"/>
        <v>0.31</v>
      </c>
      <c r="Z827" s="78">
        <f t="shared" si="59"/>
        <v>0.02</v>
      </c>
      <c r="AA827" s="78">
        <f t="shared" si="60"/>
        <v>1.44</v>
      </c>
      <c r="AB827" s="77">
        <f t="shared" si="61"/>
        <v>280</v>
      </c>
    </row>
    <row r="828" spans="1:28" x14ac:dyDescent="0.3">
      <c r="A828" s="49">
        <v>42466</v>
      </c>
      <c r="B828" s="45" t="s">
        <v>1255</v>
      </c>
      <c r="C828" s="45" t="s">
        <v>1256</v>
      </c>
      <c r="D828" s="45" t="s">
        <v>47</v>
      </c>
      <c r="E828" s="48">
        <v>10</v>
      </c>
      <c r="F828" s="47">
        <v>110</v>
      </c>
      <c r="G828" s="65">
        <v>2</v>
      </c>
      <c r="H828" s="47">
        <v>68</v>
      </c>
      <c r="I828" s="45" t="s">
        <v>301</v>
      </c>
      <c r="J828" s="61">
        <v>15.1</v>
      </c>
      <c r="K828" s="45" t="s">
        <v>51</v>
      </c>
      <c r="L828" s="73">
        <v>0</v>
      </c>
      <c r="M828" s="69">
        <v>2.2000000000000002</v>
      </c>
      <c r="N828" s="47">
        <v>86</v>
      </c>
      <c r="O828" s="45" t="s">
        <v>376</v>
      </c>
      <c r="P828" s="47">
        <v>10215</v>
      </c>
      <c r="Q828" s="48">
        <v>24</v>
      </c>
      <c r="R828" s="47">
        <v>10185</v>
      </c>
      <c r="S828" s="45" t="s">
        <v>218</v>
      </c>
      <c r="T828" s="48">
        <v>71</v>
      </c>
      <c r="U828" s="48">
        <v>87</v>
      </c>
      <c r="V828" s="45" t="s">
        <v>100</v>
      </c>
      <c r="W828" s="48">
        <v>62</v>
      </c>
      <c r="X828" s="45" t="s">
        <v>51</v>
      </c>
      <c r="Y828" s="78">
        <f t="shared" si="58"/>
        <v>0.22000000000000003</v>
      </c>
      <c r="Z828" s="78">
        <f t="shared" si="59"/>
        <v>0.2</v>
      </c>
      <c r="AA828" s="78">
        <f t="shared" si="60"/>
        <v>1.51</v>
      </c>
      <c r="AB828" s="77">
        <f t="shared" si="61"/>
        <v>0</v>
      </c>
    </row>
    <row r="829" spans="1:28" x14ac:dyDescent="0.3">
      <c r="A829" s="49">
        <v>42467</v>
      </c>
      <c r="B829" s="45" t="s">
        <v>1255</v>
      </c>
      <c r="C829" s="45" t="s">
        <v>1256</v>
      </c>
      <c r="D829" s="45" t="s">
        <v>47</v>
      </c>
      <c r="E829" s="48">
        <v>10</v>
      </c>
      <c r="F829" s="47">
        <v>104</v>
      </c>
      <c r="G829" s="65">
        <v>15.6</v>
      </c>
      <c r="H829" s="47">
        <v>82</v>
      </c>
      <c r="I829" s="45" t="s">
        <v>162</v>
      </c>
      <c r="J829" s="61">
        <v>12.6</v>
      </c>
      <c r="K829" s="45" t="s">
        <v>192</v>
      </c>
      <c r="L829" s="73">
        <v>30</v>
      </c>
      <c r="M829" s="69">
        <v>3.1</v>
      </c>
      <c r="N829" s="47">
        <v>161</v>
      </c>
      <c r="O829" s="45" t="s">
        <v>201</v>
      </c>
      <c r="P829" s="47">
        <v>10223</v>
      </c>
      <c r="Q829" s="45" t="s">
        <v>289</v>
      </c>
      <c r="R829" s="47">
        <v>10197</v>
      </c>
      <c r="S829" s="48">
        <v>19</v>
      </c>
      <c r="T829" s="48">
        <v>80</v>
      </c>
      <c r="U829" s="48">
        <v>88</v>
      </c>
      <c r="V829" s="45" t="s">
        <v>51</v>
      </c>
      <c r="W829" s="48">
        <v>64</v>
      </c>
      <c r="X829" s="45" t="s">
        <v>52</v>
      </c>
      <c r="Y829" s="78">
        <f t="shared" si="58"/>
        <v>0.31</v>
      </c>
      <c r="Z829" s="78">
        <f t="shared" si="59"/>
        <v>1.56</v>
      </c>
      <c r="AA829" s="78">
        <f t="shared" si="60"/>
        <v>1.26</v>
      </c>
      <c r="AB829" s="77">
        <f t="shared" si="61"/>
        <v>300</v>
      </c>
    </row>
    <row r="830" spans="1:28" x14ac:dyDescent="0.3">
      <c r="A830" s="49">
        <v>42468</v>
      </c>
      <c r="B830" s="45" t="s">
        <v>1255</v>
      </c>
      <c r="C830" s="45" t="s">
        <v>1256</v>
      </c>
      <c r="D830" s="45" t="s">
        <v>47</v>
      </c>
      <c r="E830" s="48">
        <v>10</v>
      </c>
      <c r="F830" s="47">
        <v>100</v>
      </c>
      <c r="G830" s="65">
        <v>1.4</v>
      </c>
      <c r="H830" s="47">
        <v>73</v>
      </c>
      <c r="I830" s="45" t="s">
        <v>367</v>
      </c>
      <c r="J830" s="61">
        <v>12.7</v>
      </c>
      <c r="K830" s="45" t="s">
        <v>51</v>
      </c>
      <c r="L830" s="73">
        <v>30</v>
      </c>
      <c r="M830" s="69">
        <v>2.5</v>
      </c>
      <c r="N830" s="47">
        <v>125</v>
      </c>
      <c r="O830" s="45" t="s">
        <v>201</v>
      </c>
      <c r="P830" s="47">
        <v>10213</v>
      </c>
      <c r="Q830" s="45" t="s">
        <v>1012</v>
      </c>
      <c r="R830" s="47">
        <v>10153</v>
      </c>
      <c r="S830" s="48">
        <v>24</v>
      </c>
      <c r="T830" s="48">
        <v>73</v>
      </c>
      <c r="U830" s="48">
        <v>79</v>
      </c>
      <c r="V830" s="45" t="s">
        <v>51</v>
      </c>
      <c r="W830" s="48">
        <v>56</v>
      </c>
      <c r="X830" s="45" t="s">
        <v>342</v>
      </c>
      <c r="Y830" s="78">
        <f t="shared" si="58"/>
        <v>0.25</v>
      </c>
      <c r="Z830" s="78">
        <f t="shared" si="59"/>
        <v>0.13999999999999999</v>
      </c>
      <c r="AA830" s="78">
        <f t="shared" si="60"/>
        <v>1.27</v>
      </c>
      <c r="AB830" s="77">
        <f t="shared" si="61"/>
        <v>300</v>
      </c>
    </row>
    <row r="831" spans="1:28" x14ac:dyDescent="0.3">
      <c r="A831" s="49">
        <v>42469</v>
      </c>
      <c r="B831" s="45" t="s">
        <v>1255</v>
      </c>
      <c r="C831" s="45" t="s">
        <v>1256</v>
      </c>
      <c r="D831" s="45" t="s">
        <v>47</v>
      </c>
      <c r="E831" s="48">
        <v>10</v>
      </c>
      <c r="F831" s="47">
        <v>100</v>
      </c>
      <c r="G831" s="65">
        <v>0.2</v>
      </c>
      <c r="H831" s="47">
        <v>71</v>
      </c>
      <c r="I831" s="45" t="s">
        <v>100</v>
      </c>
      <c r="J831" s="61">
        <v>12.9</v>
      </c>
      <c r="K831" s="45" t="s">
        <v>123</v>
      </c>
      <c r="L831" s="73">
        <v>30</v>
      </c>
      <c r="M831" s="69">
        <v>3.9</v>
      </c>
      <c r="N831" s="47">
        <v>150</v>
      </c>
      <c r="O831" s="45" t="s">
        <v>280</v>
      </c>
      <c r="P831" s="47">
        <v>10153</v>
      </c>
      <c r="Q831" s="45" t="s">
        <v>1012</v>
      </c>
      <c r="R831" s="47">
        <v>10036</v>
      </c>
      <c r="S831" s="48">
        <v>24</v>
      </c>
      <c r="T831" s="48">
        <v>74</v>
      </c>
      <c r="U831" s="48">
        <v>85</v>
      </c>
      <c r="V831" s="45" t="s">
        <v>51</v>
      </c>
      <c r="W831" s="48">
        <v>62</v>
      </c>
      <c r="X831" s="45" t="s">
        <v>195</v>
      </c>
      <c r="Y831" s="78">
        <f t="shared" si="58"/>
        <v>0.39</v>
      </c>
      <c r="Z831" s="78">
        <f t="shared" si="59"/>
        <v>0.02</v>
      </c>
      <c r="AA831" s="78">
        <f t="shared" si="60"/>
        <v>1.29</v>
      </c>
      <c r="AB831" s="77">
        <f t="shared" si="61"/>
        <v>300</v>
      </c>
    </row>
    <row r="832" spans="1:28" x14ac:dyDescent="0.3">
      <c r="A832" s="49">
        <v>42470</v>
      </c>
      <c r="B832" s="45" t="s">
        <v>1255</v>
      </c>
      <c r="C832" s="45" t="s">
        <v>1256</v>
      </c>
      <c r="D832" s="45" t="s">
        <v>47</v>
      </c>
      <c r="E832" s="48">
        <v>10</v>
      </c>
      <c r="F832" s="47">
        <v>126</v>
      </c>
      <c r="G832" s="65">
        <v>0</v>
      </c>
      <c r="H832" s="47">
        <v>61</v>
      </c>
      <c r="I832" s="45" t="s">
        <v>193</v>
      </c>
      <c r="J832" s="61">
        <v>19</v>
      </c>
      <c r="K832" s="45" t="s">
        <v>81</v>
      </c>
      <c r="L832" s="73">
        <v>22</v>
      </c>
      <c r="M832" s="69">
        <v>5.3</v>
      </c>
      <c r="N832" s="47">
        <v>175</v>
      </c>
      <c r="O832" s="45" t="s">
        <v>250</v>
      </c>
      <c r="P832" s="47">
        <v>10036</v>
      </c>
      <c r="Q832" s="45" t="s">
        <v>1012</v>
      </c>
      <c r="R832" s="47">
        <v>9938</v>
      </c>
      <c r="S832" s="48">
        <v>11</v>
      </c>
      <c r="T832" s="48">
        <v>76</v>
      </c>
      <c r="U832" s="48">
        <v>86</v>
      </c>
      <c r="V832" s="45" t="s">
        <v>286</v>
      </c>
      <c r="W832" s="48">
        <v>29</v>
      </c>
      <c r="X832" s="45" t="s">
        <v>264</v>
      </c>
      <c r="Y832" s="78">
        <f t="shared" si="58"/>
        <v>0.53</v>
      </c>
      <c r="Z832" s="78">
        <f t="shared" si="59"/>
        <v>0</v>
      </c>
      <c r="AA832" s="78">
        <f t="shared" si="60"/>
        <v>1.9</v>
      </c>
      <c r="AB832" s="77">
        <f t="shared" si="61"/>
        <v>220</v>
      </c>
    </row>
    <row r="833" spans="1:28" x14ac:dyDescent="0.3">
      <c r="A833" s="49">
        <v>42471</v>
      </c>
      <c r="B833" s="45" t="s">
        <v>1255</v>
      </c>
      <c r="C833" s="45" t="s">
        <v>1256</v>
      </c>
      <c r="D833" s="45" t="s">
        <v>47</v>
      </c>
      <c r="E833" s="48">
        <v>10</v>
      </c>
      <c r="F833" s="47">
        <v>116</v>
      </c>
      <c r="G833" s="65">
        <v>0</v>
      </c>
      <c r="H833" s="47">
        <v>79</v>
      </c>
      <c r="I833" s="45" t="s">
        <v>460</v>
      </c>
      <c r="J833" s="61">
        <v>15.3</v>
      </c>
      <c r="K833" s="45" t="s">
        <v>215</v>
      </c>
      <c r="L833" s="73">
        <v>29</v>
      </c>
      <c r="M833" s="69">
        <v>2.8</v>
      </c>
      <c r="N833" s="47">
        <v>103</v>
      </c>
      <c r="O833" s="45" t="s">
        <v>108</v>
      </c>
      <c r="P833" s="47">
        <v>10047</v>
      </c>
      <c r="Q833" s="48">
        <v>23</v>
      </c>
      <c r="R833" s="47">
        <v>9992</v>
      </c>
      <c r="S833" s="45" t="s">
        <v>84</v>
      </c>
      <c r="T833" s="48">
        <v>66</v>
      </c>
      <c r="U833" s="48">
        <v>83</v>
      </c>
      <c r="V833" s="45" t="s">
        <v>650</v>
      </c>
      <c r="W833" s="48">
        <v>34</v>
      </c>
      <c r="X833" s="45" t="s">
        <v>170</v>
      </c>
      <c r="Y833" s="78">
        <f t="shared" si="58"/>
        <v>0.27999999999999997</v>
      </c>
      <c r="Z833" s="78">
        <f t="shared" si="59"/>
        <v>0</v>
      </c>
      <c r="AA833" s="78">
        <f t="shared" si="60"/>
        <v>1.53</v>
      </c>
      <c r="AB833" s="77">
        <f t="shared" si="61"/>
        <v>290</v>
      </c>
    </row>
    <row r="834" spans="1:28" x14ac:dyDescent="0.3">
      <c r="A834" s="49">
        <v>42472</v>
      </c>
      <c r="B834" s="45" t="s">
        <v>1255</v>
      </c>
      <c r="C834" s="45" t="s">
        <v>1256</v>
      </c>
      <c r="D834" s="45" t="s">
        <v>47</v>
      </c>
      <c r="E834" s="48">
        <v>10</v>
      </c>
      <c r="F834" s="47">
        <v>135</v>
      </c>
      <c r="G834" s="65">
        <v>3.1</v>
      </c>
      <c r="H834" s="47">
        <v>92</v>
      </c>
      <c r="I834" s="45" t="s">
        <v>537</v>
      </c>
      <c r="J834" s="61">
        <v>17.8</v>
      </c>
      <c r="K834" s="45" t="s">
        <v>94</v>
      </c>
      <c r="L834" s="73">
        <v>11</v>
      </c>
      <c r="M834" s="69">
        <v>1.4</v>
      </c>
      <c r="N834" s="47">
        <v>114</v>
      </c>
      <c r="O834" s="45" t="s">
        <v>201</v>
      </c>
      <c r="P834" s="47">
        <v>10051</v>
      </c>
      <c r="Q834" s="45" t="s">
        <v>263</v>
      </c>
      <c r="R834" s="47">
        <v>10026</v>
      </c>
      <c r="S834" s="48">
        <v>16</v>
      </c>
      <c r="T834" s="48">
        <v>60</v>
      </c>
      <c r="U834" s="48">
        <v>81</v>
      </c>
      <c r="V834" s="45" t="s">
        <v>74</v>
      </c>
      <c r="W834" s="48">
        <v>45</v>
      </c>
      <c r="X834" s="45" t="s">
        <v>439</v>
      </c>
      <c r="Y834" s="78">
        <f t="shared" si="58"/>
        <v>0.13999999999999999</v>
      </c>
      <c r="Z834" s="78">
        <f t="shared" si="59"/>
        <v>0.31</v>
      </c>
      <c r="AA834" s="78">
        <f t="shared" si="60"/>
        <v>1.78</v>
      </c>
      <c r="AB834" s="77">
        <f t="shared" si="61"/>
        <v>110</v>
      </c>
    </row>
    <row r="835" spans="1:28" x14ac:dyDescent="0.3">
      <c r="A835" s="49">
        <v>42473</v>
      </c>
      <c r="B835" s="45" t="s">
        <v>1255</v>
      </c>
      <c r="C835" s="45" t="s">
        <v>1256</v>
      </c>
      <c r="D835" s="45" t="s">
        <v>47</v>
      </c>
      <c r="E835" s="48">
        <v>10</v>
      </c>
      <c r="F835" s="47">
        <v>134</v>
      </c>
      <c r="G835" s="65">
        <v>0</v>
      </c>
      <c r="H835" s="47">
        <v>100</v>
      </c>
      <c r="I835" s="45" t="s">
        <v>123</v>
      </c>
      <c r="J835" s="61">
        <v>16.899999999999999</v>
      </c>
      <c r="K835" s="45" t="s">
        <v>342</v>
      </c>
      <c r="L835" s="73">
        <v>29</v>
      </c>
      <c r="M835" s="69">
        <v>4.4000000000000004</v>
      </c>
      <c r="N835" s="47">
        <v>144</v>
      </c>
      <c r="O835" s="45" t="s">
        <v>79</v>
      </c>
      <c r="P835" s="47">
        <v>10103</v>
      </c>
      <c r="Q835" s="48">
        <v>19</v>
      </c>
      <c r="R835" s="47">
        <v>10043</v>
      </c>
      <c r="S835" s="45" t="s">
        <v>263</v>
      </c>
      <c r="T835" s="48">
        <v>67</v>
      </c>
      <c r="U835" s="48">
        <v>81</v>
      </c>
      <c r="V835" s="45" t="s">
        <v>123</v>
      </c>
      <c r="W835" s="48">
        <v>45</v>
      </c>
      <c r="X835" s="45" t="s">
        <v>286</v>
      </c>
      <c r="Y835" s="78">
        <f t="shared" ref="Y835:Y898" si="62">M835/$AE$17</f>
        <v>0.44000000000000006</v>
      </c>
      <c r="Z835" s="78">
        <f t="shared" ref="Z835:Z898" si="63">G835/$AE$17</f>
        <v>0</v>
      </c>
      <c r="AA835" s="78">
        <f t="shared" ref="AA835:AA898" si="64">J835/$AE$17</f>
        <v>1.69</v>
      </c>
      <c r="AB835" s="77">
        <f t="shared" ref="AB835:AB898" si="65">L835*$AE$17</f>
        <v>290</v>
      </c>
    </row>
    <row r="836" spans="1:28" x14ac:dyDescent="0.3">
      <c r="A836" s="49">
        <v>42474</v>
      </c>
      <c r="B836" s="45" t="s">
        <v>1255</v>
      </c>
      <c r="C836" s="45" t="s">
        <v>1256</v>
      </c>
      <c r="D836" s="45" t="s">
        <v>47</v>
      </c>
      <c r="E836" s="48">
        <v>10</v>
      </c>
      <c r="F836" s="47">
        <v>158</v>
      </c>
      <c r="G836" s="65">
        <v>3</v>
      </c>
      <c r="H836" s="47">
        <v>112</v>
      </c>
      <c r="I836" s="45" t="s">
        <v>193</v>
      </c>
      <c r="J836" s="61">
        <v>20.3</v>
      </c>
      <c r="K836" s="45" t="s">
        <v>277</v>
      </c>
      <c r="L836" s="73">
        <v>28</v>
      </c>
      <c r="M836" s="69">
        <v>1.7</v>
      </c>
      <c r="N836" s="47">
        <v>131</v>
      </c>
      <c r="O836" s="45" t="s">
        <v>277</v>
      </c>
      <c r="P836" s="47">
        <v>10099</v>
      </c>
      <c r="Q836" s="48">
        <v>21</v>
      </c>
      <c r="R836" s="47">
        <v>10018</v>
      </c>
      <c r="S836" s="45" t="s">
        <v>401</v>
      </c>
      <c r="T836" s="48">
        <v>69</v>
      </c>
      <c r="U836" s="48">
        <v>83</v>
      </c>
      <c r="V836" s="45" t="s">
        <v>51</v>
      </c>
      <c r="W836" s="48">
        <v>40</v>
      </c>
      <c r="X836" s="45" t="s">
        <v>192</v>
      </c>
      <c r="Y836" s="78">
        <f t="shared" si="62"/>
        <v>0.16999999999999998</v>
      </c>
      <c r="Z836" s="78">
        <f t="shared" si="63"/>
        <v>0.3</v>
      </c>
      <c r="AA836" s="78">
        <f t="shared" si="64"/>
        <v>2.0300000000000002</v>
      </c>
      <c r="AB836" s="77">
        <f t="shared" si="65"/>
        <v>280</v>
      </c>
    </row>
    <row r="837" spans="1:28" x14ac:dyDescent="0.3">
      <c r="A837" s="49">
        <v>42475</v>
      </c>
      <c r="B837" s="45" t="s">
        <v>1255</v>
      </c>
      <c r="C837" s="45" t="s">
        <v>1256</v>
      </c>
      <c r="D837" s="45" t="s">
        <v>47</v>
      </c>
      <c r="E837" s="48">
        <v>10</v>
      </c>
      <c r="F837" s="47">
        <v>131</v>
      </c>
      <c r="G837" s="65">
        <v>2.8</v>
      </c>
      <c r="H837" s="47">
        <v>113</v>
      </c>
      <c r="I837" s="45" t="s">
        <v>184</v>
      </c>
      <c r="J837" s="61">
        <v>14.9</v>
      </c>
      <c r="K837" s="45" t="s">
        <v>133</v>
      </c>
      <c r="L837" s="73">
        <v>14</v>
      </c>
      <c r="M837" s="69">
        <v>1.4</v>
      </c>
      <c r="N837" s="47">
        <v>58</v>
      </c>
      <c r="O837" s="45" t="s">
        <v>376</v>
      </c>
      <c r="P837" s="47">
        <v>10094</v>
      </c>
      <c r="Q837" s="45" t="s">
        <v>1012</v>
      </c>
      <c r="R837" s="47">
        <v>10044</v>
      </c>
      <c r="S837" s="48">
        <v>17</v>
      </c>
      <c r="T837" s="48">
        <v>82</v>
      </c>
      <c r="U837" s="48">
        <v>87</v>
      </c>
      <c r="V837" s="45" t="s">
        <v>51</v>
      </c>
      <c r="W837" s="48">
        <v>76</v>
      </c>
      <c r="X837" s="45" t="s">
        <v>51</v>
      </c>
      <c r="Y837" s="78">
        <f t="shared" si="62"/>
        <v>0.13999999999999999</v>
      </c>
      <c r="Z837" s="78">
        <f t="shared" si="63"/>
        <v>0.27999999999999997</v>
      </c>
      <c r="AA837" s="78">
        <f t="shared" si="64"/>
        <v>1.49</v>
      </c>
      <c r="AB837" s="77">
        <f t="shared" si="65"/>
        <v>140</v>
      </c>
    </row>
    <row r="838" spans="1:28" x14ac:dyDescent="0.3">
      <c r="A838" s="49">
        <v>42476</v>
      </c>
      <c r="B838" s="45" t="s">
        <v>1255</v>
      </c>
      <c r="C838" s="45" t="s">
        <v>1256</v>
      </c>
      <c r="D838" s="45" t="s">
        <v>47</v>
      </c>
      <c r="E838" s="48">
        <v>10</v>
      </c>
      <c r="F838" s="47">
        <v>130</v>
      </c>
      <c r="G838" s="65">
        <v>30.6</v>
      </c>
      <c r="H838" s="47">
        <v>107</v>
      </c>
      <c r="I838" s="45" t="s">
        <v>750</v>
      </c>
      <c r="J838" s="61">
        <v>15.3</v>
      </c>
      <c r="K838" s="45" t="s">
        <v>81</v>
      </c>
      <c r="L838" s="73">
        <v>28</v>
      </c>
      <c r="M838" s="69">
        <v>2.8</v>
      </c>
      <c r="N838" s="47">
        <v>100</v>
      </c>
      <c r="O838" s="45" t="s">
        <v>99</v>
      </c>
      <c r="P838" s="47">
        <v>10099</v>
      </c>
      <c r="Q838" s="48">
        <v>23</v>
      </c>
      <c r="R838" s="47">
        <v>10029</v>
      </c>
      <c r="S838" s="48">
        <v>13</v>
      </c>
      <c r="T838" s="48">
        <v>86</v>
      </c>
      <c r="U838" s="48">
        <v>89</v>
      </c>
      <c r="V838" s="45" t="s">
        <v>51</v>
      </c>
      <c r="W838" s="48">
        <v>80</v>
      </c>
      <c r="X838" s="45" t="s">
        <v>81</v>
      </c>
      <c r="Y838" s="78">
        <f t="shared" si="62"/>
        <v>0.27999999999999997</v>
      </c>
      <c r="Z838" s="78">
        <f t="shared" si="63"/>
        <v>3.06</v>
      </c>
      <c r="AA838" s="78">
        <f t="shared" si="64"/>
        <v>1.53</v>
      </c>
      <c r="AB838" s="77">
        <f t="shared" si="65"/>
        <v>280</v>
      </c>
    </row>
    <row r="839" spans="1:28" x14ac:dyDescent="0.3">
      <c r="A839" s="49">
        <v>42477</v>
      </c>
      <c r="B839" s="45" t="s">
        <v>1255</v>
      </c>
      <c r="C839" s="45" t="s">
        <v>1256</v>
      </c>
      <c r="D839" s="45" t="s">
        <v>47</v>
      </c>
      <c r="E839" s="48">
        <v>10</v>
      </c>
      <c r="F839" s="47">
        <v>118</v>
      </c>
      <c r="G839" s="65">
        <v>1.8</v>
      </c>
      <c r="H839" s="47">
        <v>94</v>
      </c>
      <c r="I839" s="45" t="s">
        <v>301</v>
      </c>
      <c r="J839" s="61">
        <v>14.3</v>
      </c>
      <c r="K839" s="45" t="s">
        <v>52</v>
      </c>
      <c r="L839" s="72" t="s">
        <v>102</v>
      </c>
      <c r="M839" s="69">
        <v>1.4</v>
      </c>
      <c r="N839" s="47">
        <v>100</v>
      </c>
      <c r="O839" s="45" t="s">
        <v>124</v>
      </c>
      <c r="P839" s="47">
        <v>10199</v>
      </c>
      <c r="Q839" s="48">
        <v>23</v>
      </c>
      <c r="R839" s="47">
        <v>10096</v>
      </c>
      <c r="S839" s="45" t="s">
        <v>263</v>
      </c>
      <c r="T839" s="48">
        <v>75</v>
      </c>
      <c r="U839" s="48">
        <v>89</v>
      </c>
      <c r="V839" s="45" t="s">
        <v>51</v>
      </c>
      <c r="W839" s="48">
        <v>64</v>
      </c>
      <c r="X839" s="45" t="s">
        <v>52</v>
      </c>
      <c r="Y839" s="78">
        <f t="shared" si="62"/>
        <v>0.13999999999999999</v>
      </c>
      <c r="Z839" s="78">
        <f t="shared" si="63"/>
        <v>0.18</v>
      </c>
      <c r="AA839" s="78">
        <f t="shared" si="64"/>
        <v>1.4300000000000002</v>
      </c>
      <c r="AB839" s="77">
        <f t="shared" si="65"/>
        <v>50</v>
      </c>
    </row>
    <row r="840" spans="1:28" x14ac:dyDescent="0.3">
      <c r="A840" s="49">
        <v>42478</v>
      </c>
      <c r="B840" s="45" t="s">
        <v>1255</v>
      </c>
      <c r="C840" s="45" t="s">
        <v>1256</v>
      </c>
      <c r="D840" s="45" t="s">
        <v>47</v>
      </c>
      <c r="E840" s="48">
        <v>10</v>
      </c>
      <c r="F840" s="47">
        <v>114</v>
      </c>
      <c r="G840" s="65">
        <v>0</v>
      </c>
      <c r="H840" s="47">
        <v>92</v>
      </c>
      <c r="I840" s="45" t="s">
        <v>249</v>
      </c>
      <c r="J840" s="61">
        <v>13.7</v>
      </c>
      <c r="K840" s="45" t="s">
        <v>250</v>
      </c>
      <c r="L840" s="72" t="s">
        <v>289</v>
      </c>
      <c r="M840" s="69">
        <v>6.9</v>
      </c>
      <c r="N840" s="47">
        <v>150</v>
      </c>
      <c r="O840" s="45" t="s">
        <v>167</v>
      </c>
      <c r="P840" s="47">
        <v>10207</v>
      </c>
      <c r="Q840" s="45" t="s">
        <v>289</v>
      </c>
      <c r="R840" s="47">
        <v>10158</v>
      </c>
      <c r="S840" s="48">
        <v>24</v>
      </c>
      <c r="T840" s="48">
        <v>72</v>
      </c>
      <c r="U840" s="48">
        <v>81</v>
      </c>
      <c r="V840" s="45" t="s">
        <v>120</v>
      </c>
      <c r="W840" s="48">
        <v>67</v>
      </c>
      <c r="X840" s="45" t="s">
        <v>182</v>
      </c>
      <c r="Y840" s="78">
        <f t="shared" si="62"/>
        <v>0.69000000000000006</v>
      </c>
      <c r="Z840" s="78">
        <f t="shared" si="63"/>
        <v>0</v>
      </c>
      <c r="AA840" s="78">
        <f t="shared" si="64"/>
        <v>1.3699999999999999</v>
      </c>
      <c r="AB840" s="77">
        <f t="shared" si="65"/>
        <v>90</v>
      </c>
    </row>
    <row r="841" spans="1:28" x14ac:dyDescent="0.3">
      <c r="A841" s="49">
        <v>42479</v>
      </c>
      <c r="B841" s="45" t="s">
        <v>1255</v>
      </c>
      <c r="C841" s="45" t="s">
        <v>1256</v>
      </c>
      <c r="D841" s="45" t="s">
        <v>47</v>
      </c>
      <c r="E841" s="48">
        <v>10</v>
      </c>
      <c r="F841" s="47">
        <v>126</v>
      </c>
      <c r="G841" s="65">
        <v>0</v>
      </c>
      <c r="H841" s="47">
        <v>91</v>
      </c>
      <c r="I841" s="45" t="s">
        <v>510</v>
      </c>
      <c r="J841" s="61">
        <v>16.100000000000001</v>
      </c>
      <c r="K841" s="45" t="s">
        <v>433</v>
      </c>
      <c r="L841" s="73">
        <v>11</v>
      </c>
      <c r="M841" s="69">
        <v>2.5</v>
      </c>
      <c r="N841" s="47">
        <v>131</v>
      </c>
      <c r="O841" s="45" t="s">
        <v>169</v>
      </c>
      <c r="P841" s="47">
        <v>10158</v>
      </c>
      <c r="Q841" s="45" t="s">
        <v>1012</v>
      </c>
      <c r="R841" s="47">
        <v>10080</v>
      </c>
      <c r="S841" s="48">
        <v>16</v>
      </c>
      <c r="T841" s="48">
        <v>79</v>
      </c>
      <c r="U841" s="48">
        <v>85</v>
      </c>
      <c r="V841" s="45" t="s">
        <v>594</v>
      </c>
      <c r="W841" s="48">
        <v>76</v>
      </c>
      <c r="X841" s="45" t="s">
        <v>104</v>
      </c>
      <c r="Y841" s="78">
        <f t="shared" si="62"/>
        <v>0.25</v>
      </c>
      <c r="Z841" s="78">
        <f t="shared" si="63"/>
        <v>0</v>
      </c>
      <c r="AA841" s="78">
        <f t="shared" si="64"/>
        <v>1.61</v>
      </c>
      <c r="AB841" s="77">
        <f t="shared" si="65"/>
        <v>110</v>
      </c>
    </row>
    <row r="842" spans="1:28" x14ac:dyDescent="0.3">
      <c r="A842" s="49">
        <v>42480</v>
      </c>
      <c r="B842" s="45" t="s">
        <v>1255</v>
      </c>
      <c r="C842" s="45" t="s">
        <v>1256</v>
      </c>
      <c r="D842" s="45" t="s">
        <v>47</v>
      </c>
      <c r="E842" s="48">
        <v>10</v>
      </c>
      <c r="F842" s="47">
        <v>146</v>
      </c>
      <c r="G842" s="65">
        <v>3.6</v>
      </c>
      <c r="H842" s="47">
        <v>133</v>
      </c>
      <c r="I842" s="45" t="s">
        <v>100</v>
      </c>
      <c r="J842" s="61">
        <v>16</v>
      </c>
      <c r="K842" s="45" t="s">
        <v>113</v>
      </c>
      <c r="L842" s="73">
        <v>30</v>
      </c>
      <c r="M842" s="69">
        <v>1.9</v>
      </c>
      <c r="N842" s="47">
        <v>72</v>
      </c>
      <c r="O842" s="45" t="s">
        <v>188</v>
      </c>
      <c r="P842" s="47">
        <v>10143</v>
      </c>
      <c r="Q842" s="48">
        <v>23</v>
      </c>
      <c r="R842" s="47">
        <v>10094</v>
      </c>
      <c r="S842" s="45" t="s">
        <v>116</v>
      </c>
      <c r="T842" s="48">
        <v>82</v>
      </c>
      <c r="U842" s="48">
        <v>88</v>
      </c>
      <c r="V842" s="45" t="s">
        <v>104</v>
      </c>
      <c r="W842" s="48">
        <v>76</v>
      </c>
      <c r="X842" s="45" t="s">
        <v>439</v>
      </c>
      <c r="Y842" s="78">
        <f t="shared" si="62"/>
        <v>0.19</v>
      </c>
      <c r="Z842" s="78">
        <f t="shared" si="63"/>
        <v>0.36</v>
      </c>
      <c r="AA842" s="78">
        <f t="shared" si="64"/>
        <v>1.6</v>
      </c>
      <c r="AB842" s="77">
        <f t="shared" si="65"/>
        <v>300</v>
      </c>
    </row>
    <row r="843" spans="1:28" x14ac:dyDescent="0.3">
      <c r="A843" s="49">
        <v>42481</v>
      </c>
      <c r="B843" s="45" t="s">
        <v>1255</v>
      </c>
      <c r="C843" s="45" t="s">
        <v>1256</v>
      </c>
      <c r="D843" s="45" t="s">
        <v>47</v>
      </c>
      <c r="E843" s="48">
        <v>10</v>
      </c>
      <c r="F843" s="47">
        <v>142</v>
      </c>
      <c r="G843" s="65">
        <v>0.2</v>
      </c>
      <c r="H843" s="47">
        <v>112</v>
      </c>
      <c r="I843" s="45" t="s">
        <v>100</v>
      </c>
      <c r="J843" s="61">
        <v>17.100000000000001</v>
      </c>
      <c r="K843" s="45" t="s">
        <v>61</v>
      </c>
      <c r="L843" s="73">
        <v>32</v>
      </c>
      <c r="M843" s="69">
        <v>1.4</v>
      </c>
      <c r="N843" s="47">
        <v>86</v>
      </c>
      <c r="O843" s="45" t="s">
        <v>352</v>
      </c>
      <c r="P843" s="47">
        <v>10196</v>
      </c>
      <c r="Q843" s="45" t="s">
        <v>51</v>
      </c>
      <c r="R843" s="47">
        <v>10138</v>
      </c>
      <c r="S843" s="45" t="s">
        <v>263</v>
      </c>
      <c r="T843" s="48">
        <v>77</v>
      </c>
      <c r="U843" s="48">
        <v>89</v>
      </c>
      <c r="V843" s="45" t="s">
        <v>51</v>
      </c>
      <c r="W843" s="48">
        <v>67</v>
      </c>
      <c r="X843" s="45" t="s">
        <v>129</v>
      </c>
      <c r="Y843" s="78">
        <f t="shared" si="62"/>
        <v>0.13999999999999999</v>
      </c>
      <c r="Z843" s="78">
        <f t="shared" si="63"/>
        <v>0.02</v>
      </c>
      <c r="AA843" s="78">
        <f t="shared" si="64"/>
        <v>1.7100000000000002</v>
      </c>
      <c r="AB843" s="77">
        <f t="shared" si="65"/>
        <v>320</v>
      </c>
    </row>
    <row r="844" spans="1:28" x14ac:dyDescent="0.3">
      <c r="A844" s="49">
        <v>42482</v>
      </c>
      <c r="B844" s="45" t="s">
        <v>1255</v>
      </c>
      <c r="C844" s="45" t="s">
        <v>1256</v>
      </c>
      <c r="D844" s="45" t="s">
        <v>47</v>
      </c>
      <c r="E844" s="48">
        <v>10</v>
      </c>
      <c r="F844" s="47">
        <v>134</v>
      </c>
      <c r="G844" s="65">
        <v>3.6</v>
      </c>
      <c r="H844" s="47">
        <v>111</v>
      </c>
      <c r="I844" s="45" t="s">
        <v>70</v>
      </c>
      <c r="J844" s="61">
        <v>15.7</v>
      </c>
      <c r="K844" s="45" t="s">
        <v>209</v>
      </c>
      <c r="L844" s="73">
        <v>32</v>
      </c>
      <c r="M844" s="69">
        <v>1.7</v>
      </c>
      <c r="N844" s="47">
        <v>64</v>
      </c>
      <c r="O844" s="45" t="s">
        <v>135</v>
      </c>
      <c r="P844" s="47">
        <v>10198</v>
      </c>
      <c r="Q844" s="48">
        <v>10</v>
      </c>
      <c r="R844" s="47">
        <v>10180</v>
      </c>
      <c r="S844" s="45" t="s">
        <v>51</v>
      </c>
      <c r="T844" s="48">
        <v>82</v>
      </c>
      <c r="U844" s="48">
        <v>87</v>
      </c>
      <c r="V844" s="45" t="s">
        <v>249</v>
      </c>
      <c r="W844" s="48">
        <v>78</v>
      </c>
      <c r="X844" s="45" t="s">
        <v>520</v>
      </c>
      <c r="Y844" s="78">
        <f t="shared" si="62"/>
        <v>0.16999999999999998</v>
      </c>
      <c r="Z844" s="78">
        <f t="shared" si="63"/>
        <v>0.36</v>
      </c>
      <c r="AA844" s="78">
        <f t="shared" si="64"/>
        <v>1.5699999999999998</v>
      </c>
      <c r="AB844" s="77">
        <f t="shared" si="65"/>
        <v>320</v>
      </c>
    </row>
    <row r="845" spans="1:28" x14ac:dyDescent="0.3">
      <c r="A845" s="49">
        <v>42483</v>
      </c>
      <c r="B845" s="45" t="s">
        <v>1255</v>
      </c>
      <c r="C845" s="45" t="s">
        <v>1256</v>
      </c>
      <c r="D845" s="45" t="s">
        <v>47</v>
      </c>
      <c r="E845" s="48">
        <v>10</v>
      </c>
      <c r="F845" s="47">
        <v>135</v>
      </c>
      <c r="G845" s="65">
        <v>10.4</v>
      </c>
      <c r="H845" s="47">
        <v>113</v>
      </c>
      <c r="I845" s="45" t="s">
        <v>650</v>
      </c>
      <c r="J845" s="61">
        <v>15.7</v>
      </c>
      <c r="K845" s="45" t="s">
        <v>264</v>
      </c>
      <c r="L845" s="73">
        <v>33</v>
      </c>
      <c r="M845" s="69">
        <v>2.2000000000000002</v>
      </c>
      <c r="N845" s="47">
        <v>58</v>
      </c>
      <c r="O845" s="45" t="s">
        <v>91</v>
      </c>
      <c r="P845" s="47">
        <v>10204</v>
      </c>
      <c r="Q845" s="48">
        <v>23</v>
      </c>
      <c r="R845" s="47">
        <v>10167</v>
      </c>
      <c r="S845" s="45" t="s">
        <v>51</v>
      </c>
      <c r="T845" s="48">
        <v>81</v>
      </c>
      <c r="U845" s="48">
        <v>89</v>
      </c>
      <c r="V845" s="45" t="s">
        <v>51</v>
      </c>
      <c r="W845" s="48">
        <v>71</v>
      </c>
      <c r="X845" s="45" t="s">
        <v>117</v>
      </c>
      <c r="Y845" s="78">
        <f t="shared" si="62"/>
        <v>0.22000000000000003</v>
      </c>
      <c r="Z845" s="78">
        <f t="shared" si="63"/>
        <v>1.04</v>
      </c>
      <c r="AA845" s="78">
        <f t="shared" si="64"/>
        <v>1.5699999999999998</v>
      </c>
      <c r="AB845" s="77">
        <f t="shared" si="65"/>
        <v>330</v>
      </c>
    </row>
    <row r="846" spans="1:28" x14ac:dyDescent="0.3">
      <c r="A846" s="49">
        <v>42484</v>
      </c>
      <c r="B846" s="45" t="s">
        <v>1255</v>
      </c>
      <c r="C846" s="45" t="s">
        <v>1256</v>
      </c>
      <c r="D846" s="45" t="s">
        <v>47</v>
      </c>
      <c r="E846" s="48">
        <v>10</v>
      </c>
      <c r="F846" s="47">
        <v>123</v>
      </c>
      <c r="G846" s="65">
        <v>2</v>
      </c>
      <c r="H846" s="47">
        <v>93</v>
      </c>
      <c r="I846" s="45" t="s">
        <v>100</v>
      </c>
      <c r="J846" s="61">
        <v>15.3</v>
      </c>
      <c r="K846" s="45" t="s">
        <v>215</v>
      </c>
      <c r="L846" s="72" t="s">
        <v>289</v>
      </c>
      <c r="M846" s="69">
        <v>2.2000000000000002</v>
      </c>
      <c r="N846" s="47">
        <v>86</v>
      </c>
      <c r="O846" s="45" t="s">
        <v>52</v>
      </c>
      <c r="P846" s="47">
        <v>10231</v>
      </c>
      <c r="Q846" s="48">
        <v>21</v>
      </c>
      <c r="R846" s="47">
        <v>10198</v>
      </c>
      <c r="S846" s="45" t="s">
        <v>218</v>
      </c>
      <c r="T846" s="48">
        <v>77</v>
      </c>
      <c r="U846" s="48">
        <v>89</v>
      </c>
      <c r="V846" s="45" t="s">
        <v>74</v>
      </c>
      <c r="W846" s="48">
        <v>68</v>
      </c>
      <c r="X846" s="45" t="s">
        <v>56</v>
      </c>
      <c r="Y846" s="78">
        <f t="shared" si="62"/>
        <v>0.22000000000000003</v>
      </c>
      <c r="Z846" s="78">
        <f t="shared" si="63"/>
        <v>0.2</v>
      </c>
      <c r="AA846" s="78">
        <f t="shared" si="64"/>
        <v>1.53</v>
      </c>
      <c r="AB846" s="77">
        <f t="shared" si="65"/>
        <v>90</v>
      </c>
    </row>
    <row r="847" spans="1:28" x14ac:dyDescent="0.3">
      <c r="A847" s="49">
        <v>42485</v>
      </c>
      <c r="B847" s="45" t="s">
        <v>1255</v>
      </c>
      <c r="C847" s="45" t="s">
        <v>1256</v>
      </c>
      <c r="D847" s="45" t="s">
        <v>47</v>
      </c>
      <c r="E847" s="48">
        <v>10</v>
      </c>
      <c r="F847" s="47">
        <v>115</v>
      </c>
      <c r="G847" s="65">
        <v>0</v>
      </c>
      <c r="H847" s="47">
        <v>82</v>
      </c>
      <c r="I847" s="45" t="s">
        <v>229</v>
      </c>
      <c r="J847" s="61">
        <v>14.8</v>
      </c>
      <c r="K847" s="45" t="s">
        <v>158</v>
      </c>
      <c r="L847" s="72" t="s">
        <v>401</v>
      </c>
      <c r="M847" s="69">
        <v>2.5</v>
      </c>
      <c r="N847" s="47">
        <v>69</v>
      </c>
      <c r="O847" s="45" t="s">
        <v>169</v>
      </c>
      <c r="P847" s="47">
        <v>10223</v>
      </c>
      <c r="Q847" s="45" t="s">
        <v>1012</v>
      </c>
      <c r="R847" s="47">
        <v>10167</v>
      </c>
      <c r="S847" s="48">
        <v>24</v>
      </c>
      <c r="T847" s="48">
        <v>62</v>
      </c>
      <c r="U847" s="48">
        <v>76</v>
      </c>
      <c r="V847" s="45" t="s">
        <v>650</v>
      </c>
      <c r="W847" s="48">
        <v>53</v>
      </c>
      <c r="X847" s="45" t="s">
        <v>113</v>
      </c>
      <c r="Y847" s="78">
        <f t="shared" si="62"/>
        <v>0.25</v>
      </c>
      <c r="Z847" s="78">
        <f t="shared" si="63"/>
        <v>0</v>
      </c>
      <c r="AA847" s="78">
        <f t="shared" si="64"/>
        <v>1.48</v>
      </c>
      <c r="AB847" s="77">
        <f t="shared" si="65"/>
        <v>60</v>
      </c>
    </row>
    <row r="848" spans="1:28" x14ac:dyDescent="0.3">
      <c r="A848" s="49">
        <v>42486</v>
      </c>
      <c r="B848" s="45" t="s">
        <v>1255</v>
      </c>
      <c r="C848" s="45" t="s">
        <v>1256</v>
      </c>
      <c r="D848" s="45" t="s">
        <v>47</v>
      </c>
      <c r="E848" s="48">
        <v>10</v>
      </c>
      <c r="F848" s="47">
        <v>126</v>
      </c>
      <c r="G848" s="65">
        <v>0</v>
      </c>
      <c r="H848" s="47">
        <v>106</v>
      </c>
      <c r="I848" s="45" t="s">
        <v>521</v>
      </c>
      <c r="J848" s="61">
        <v>14.5</v>
      </c>
      <c r="K848" s="45" t="s">
        <v>50</v>
      </c>
      <c r="L848" s="73">
        <v>30</v>
      </c>
      <c r="M848" s="69">
        <v>1.9</v>
      </c>
      <c r="N848" s="47">
        <v>64</v>
      </c>
      <c r="O848" s="45" t="s">
        <v>167</v>
      </c>
      <c r="P848" s="47">
        <v>10167</v>
      </c>
      <c r="Q848" s="45" t="s">
        <v>1012</v>
      </c>
      <c r="R848" s="47">
        <v>10145</v>
      </c>
      <c r="S848" s="45" t="s">
        <v>51</v>
      </c>
      <c r="T848" s="48">
        <v>68</v>
      </c>
      <c r="U848" s="48">
        <v>76</v>
      </c>
      <c r="V848" s="45" t="s">
        <v>367</v>
      </c>
      <c r="W848" s="48">
        <v>56</v>
      </c>
      <c r="X848" s="45" t="s">
        <v>121</v>
      </c>
      <c r="Y848" s="78">
        <f t="shared" si="62"/>
        <v>0.19</v>
      </c>
      <c r="Z848" s="78">
        <f t="shared" si="63"/>
        <v>0</v>
      </c>
      <c r="AA848" s="78">
        <f t="shared" si="64"/>
        <v>1.45</v>
      </c>
      <c r="AB848" s="77">
        <f t="shared" si="65"/>
        <v>300</v>
      </c>
    </row>
    <row r="849" spans="1:28" x14ac:dyDescent="0.3">
      <c r="A849" s="49">
        <v>42487</v>
      </c>
      <c r="B849" s="45" t="s">
        <v>1255</v>
      </c>
      <c r="C849" s="45" t="s">
        <v>1256</v>
      </c>
      <c r="D849" s="45" t="s">
        <v>47</v>
      </c>
      <c r="E849" s="48">
        <v>10</v>
      </c>
      <c r="F849" s="47">
        <v>114</v>
      </c>
      <c r="G849" s="65">
        <v>0</v>
      </c>
      <c r="H849" s="47">
        <v>103</v>
      </c>
      <c r="I849" s="45" t="s">
        <v>100</v>
      </c>
      <c r="J849" s="61">
        <v>12.6</v>
      </c>
      <c r="K849" s="45" t="s">
        <v>215</v>
      </c>
      <c r="L849" s="72" t="s">
        <v>289</v>
      </c>
      <c r="M849" s="69">
        <v>5.3</v>
      </c>
      <c r="N849" s="47">
        <v>122</v>
      </c>
      <c r="O849" s="45" t="s">
        <v>271</v>
      </c>
      <c r="P849" s="47">
        <v>10159</v>
      </c>
      <c r="Q849" s="48">
        <v>24</v>
      </c>
      <c r="R849" s="47">
        <v>10133</v>
      </c>
      <c r="S849" s="45" t="s">
        <v>51</v>
      </c>
      <c r="T849" s="48">
        <v>69</v>
      </c>
      <c r="U849" s="48">
        <v>81</v>
      </c>
      <c r="V849" s="45" t="s">
        <v>51</v>
      </c>
      <c r="W849" s="48">
        <v>62</v>
      </c>
      <c r="X849" s="45" t="s">
        <v>213</v>
      </c>
      <c r="Y849" s="78">
        <f t="shared" si="62"/>
        <v>0.53</v>
      </c>
      <c r="Z849" s="78">
        <f t="shared" si="63"/>
        <v>0</v>
      </c>
      <c r="AA849" s="78">
        <f t="shared" si="64"/>
        <v>1.26</v>
      </c>
      <c r="AB849" s="77">
        <f t="shared" si="65"/>
        <v>90</v>
      </c>
    </row>
    <row r="850" spans="1:28" x14ac:dyDescent="0.3">
      <c r="A850" s="49">
        <v>42488</v>
      </c>
      <c r="B850" s="45" t="s">
        <v>1255</v>
      </c>
      <c r="C850" s="45" t="s">
        <v>1256</v>
      </c>
      <c r="D850" s="45" t="s">
        <v>47</v>
      </c>
      <c r="E850" s="48">
        <v>10</v>
      </c>
      <c r="F850" s="47">
        <v>120</v>
      </c>
      <c r="G850" s="65">
        <v>0</v>
      </c>
      <c r="H850" s="47">
        <v>98</v>
      </c>
      <c r="I850" s="45" t="s">
        <v>75</v>
      </c>
      <c r="J850" s="61">
        <v>14.3</v>
      </c>
      <c r="K850" s="45" t="s">
        <v>169</v>
      </c>
      <c r="L850" s="73">
        <v>16</v>
      </c>
      <c r="M850" s="69">
        <v>2.8</v>
      </c>
      <c r="N850" s="47">
        <v>67</v>
      </c>
      <c r="O850" s="45" t="s">
        <v>85</v>
      </c>
      <c r="P850" s="47">
        <v>10200</v>
      </c>
      <c r="Q850" s="48">
        <v>21</v>
      </c>
      <c r="R850" s="47">
        <v>10154</v>
      </c>
      <c r="S850" s="45" t="s">
        <v>218</v>
      </c>
      <c r="T850" s="48">
        <v>59</v>
      </c>
      <c r="U850" s="48">
        <v>70</v>
      </c>
      <c r="V850" s="45" t="s">
        <v>51</v>
      </c>
      <c r="W850" s="48">
        <v>47</v>
      </c>
      <c r="X850" s="45" t="s">
        <v>188</v>
      </c>
      <c r="Y850" s="78">
        <f t="shared" si="62"/>
        <v>0.27999999999999997</v>
      </c>
      <c r="Z850" s="78">
        <f t="shared" si="63"/>
        <v>0</v>
      </c>
      <c r="AA850" s="78">
        <f t="shared" si="64"/>
        <v>1.4300000000000002</v>
      </c>
      <c r="AB850" s="77">
        <f t="shared" si="65"/>
        <v>160</v>
      </c>
    </row>
    <row r="851" spans="1:28" x14ac:dyDescent="0.3">
      <c r="A851" s="49">
        <v>42489</v>
      </c>
      <c r="B851" s="45" t="s">
        <v>1255</v>
      </c>
      <c r="C851" s="45" t="s">
        <v>1256</v>
      </c>
      <c r="D851" s="45" t="s">
        <v>47</v>
      </c>
      <c r="E851" s="48">
        <v>10</v>
      </c>
      <c r="F851" s="47">
        <v>108</v>
      </c>
      <c r="G851" s="65">
        <v>1</v>
      </c>
      <c r="H851" s="47">
        <v>70</v>
      </c>
      <c r="I851" s="45" t="s">
        <v>123</v>
      </c>
      <c r="J851" s="61">
        <v>14.6</v>
      </c>
      <c r="K851" s="45" t="s">
        <v>169</v>
      </c>
      <c r="L851" s="73">
        <v>28</v>
      </c>
      <c r="M851" s="69">
        <v>1.4</v>
      </c>
      <c r="N851" s="47">
        <v>89</v>
      </c>
      <c r="O851" s="45" t="s">
        <v>106</v>
      </c>
      <c r="P851" s="47">
        <v>10201</v>
      </c>
      <c r="Q851" s="48">
        <v>24</v>
      </c>
      <c r="R851" s="47">
        <v>10175</v>
      </c>
      <c r="S851" s="48">
        <v>15</v>
      </c>
      <c r="T851" s="48">
        <v>66</v>
      </c>
      <c r="U851" s="48">
        <v>77</v>
      </c>
      <c r="V851" s="45" t="s">
        <v>486</v>
      </c>
      <c r="W851" s="48">
        <v>60</v>
      </c>
      <c r="X851" s="45" t="s">
        <v>51</v>
      </c>
      <c r="Y851" s="78">
        <f t="shared" si="62"/>
        <v>0.13999999999999999</v>
      </c>
      <c r="Z851" s="78">
        <f t="shared" si="63"/>
        <v>0.1</v>
      </c>
      <c r="AA851" s="78">
        <f t="shared" si="64"/>
        <v>1.46</v>
      </c>
      <c r="AB851" s="77">
        <f t="shared" si="65"/>
        <v>280</v>
      </c>
    </row>
    <row r="852" spans="1:28" x14ac:dyDescent="0.3">
      <c r="A852" s="49">
        <v>42490</v>
      </c>
      <c r="B852" s="45" t="s">
        <v>1255</v>
      </c>
      <c r="C852" s="45" t="s">
        <v>1256</v>
      </c>
      <c r="D852" s="45" t="s">
        <v>47</v>
      </c>
      <c r="E852" s="48">
        <v>10</v>
      </c>
      <c r="F852" s="47">
        <v>115</v>
      </c>
      <c r="G852" s="65">
        <v>0.8</v>
      </c>
      <c r="H852" s="47">
        <v>87</v>
      </c>
      <c r="I852" s="45" t="s">
        <v>100</v>
      </c>
      <c r="J852" s="61">
        <v>14.3</v>
      </c>
      <c r="K852" s="45" t="s">
        <v>201</v>
      </c>
      <c r="L852" s="73">
        <v>30</v>
      </c>
      <c r="M852" s="69">
        <v>3.6</v>
      </c>
      <c r="N852" s="47">
        <v>164</v>
      </c>
      <c r="O852" s="45" t="s">
        <v>124</v>
      </c>
      <c r="P852" s="47">
        <v>10306</v>
      </c>
      <c r="Q852" s="48">
        <v>22</v>
      </c>
      <c r="R852" s="47">
        <v>10195</v>
      </c>
      <c r="S852" s="45" t="s">
        <v>84</v>
      </c>
      <c r="T852" s="48">
        <v>59</v>
      </c>
      <c r="U852" s="48">
        <v>82</v>
      </c>
      <c r="V852" s="45" t="s">
        <v>367</v>
      </c>
      <c r="W852" s="48">
        <v>46</v>
      </c>
      <c r="X852" s="45" t="s">
        <v>342</v>
      </c>
      <c r="Y852" s="78">
        <f t="shared" si="62"/>
        <v>0.36</v>
      </c>
      <c r="Z852" s="78">
        <f t="shared" si="63"/>
        <v>0.08</v>
      </c>
      <c r="AA852" s="78">
        <f t="shared" si="64"/>
        <v>1.4300000000000002</v>
      </c>
      <c r="AB852" s="77">
        <f t="shared" si="65"/>
        <v>300</v>
      </c>
    </row>
    <row r="853" spans="1:28" x14ac:dyDescent="0.3">
      <c r="A853" s="49">
        <v>42491</v>
      </c>
      <c r="B853" s="45" t="s">
        <v>1255</v>
      </c>
      <c r="C853" s="45" t="s">
        <v>1256</v>
      </c>
      <c r="D853" s="45" t="s">
        <v>47</v>
      </c>
      <c r="E853" s="48">
        <v>10</v>
      </c>
      <c r="F853" s="47">
        <v>106</v>
      </c>
      <c r="G853" s="65">
        <v>0</v>
      </c>
      <c r="H853" s="47">
        <v>63</v>
      </c>
      <c r="I853" s="45" t="s">
        <v>537</v>
      </c>
      <c r="J853" s="61">
        <v>15</v>
      </c>
      <c r="K853" s="45" t="s">
        <v>167</v>
      </c>
      <c r="L853" s="73">
        <v>11</v>
      </c>
      <c r="M853" s="69">
        <v>2.5</v>
      </c>
      <c r="N853" s="47">
        <v>61</v>
      </c>
      <c r="O853" s="45" t="s">
        <v>79</v>
      </c>
      <c r="P853" s="47">
        <v>10312</v>
      </c>
      <c r="Q853" s="45" t="s">
        <v>289</v>
      </c>
      <c r="R853" s="47">
        <v>10286</v>
      </c>
      <c r="S853" s="48">
        <v>24</v>
      </c>
      <c r="T853" s="48">
        <v>58</v>
      </c>
      <c r="U853" s="48">
        <v>78</v>
      </c>
      <c r="V853" s="45" t="s">
        <v>537</v>
      </c>
      <c r="W853" s="48">
        <v>50</v>
      </c>
      <c r="X853" s="45" t="s">
        <v>51</v>
      </c>
      <c r="Y853" s="78">
        <f t="shared" si="62"/>
        <v>0.25</v>
      </c>
      <c r="Z853" s="78">
        <f t="shared" si="63"/>
        <v>0</v>
      </c>
      <c r="AA853" s="78">
        <f t="shared" si="64"/>
        <v>1.5</v>
      </c>
      <c r="AB853" s="77">
        <f t="shared" si="65"/>
        <v>110</v>
      </c>
    </row>
    <row r="854" spans="1:28" x14ac:dyDescent="0.3">
      <c r="A854" s="49">
        <v>42492</v>
      </c>
      <c r="B854" s="45" t="s">
        <v>1255</v>
      </c>
      <c r="C854" s="45" t="s">
        <v>1256</v>
      </c>
      <c r="D854" s="45" t="s">
        <v>47</v>
      </c>
      <c r="E854" s="48">
        <v>10</v>
      </c>
      <c r="F854" s="47">
        <v>110</v>
      </c>
      <c r="G854" s="65">
        <v>0</v>
      </c>
      <c r="H854" s="47">
        <v>67</v>
      </c>
      <c r="I854" s="45" t="s">
        <v>537</v>
      </c>
      <c r="J854" s="61">
        <v>15.2</v>
      </c>
      <c r="K854" s="45" t="s">
        <v>158</v>
      </c>
      <c r="L854" s="73">
        <v>10</v>
      </c>
      <c r="M854" s="69">
        <v>5.6</v>
      </c>
      <c r="N854" s="47">
        <v>108</v>
      </c>
      <c r="O854" s="45" t="s">
        <v>171</v>
      </c>
      <c r="P854" s="47">
        <v>10286</v>
      </c>
      <c r="Q854" s="45" t="s">
        <v>1012</v>
      </c>
      <c r="R854" s="47">
        <v>10246</v>
      </c>
      <c r="S854" s="48">
        <v>16</v>
      </c>
      <c r="T854" s="48">
        <v>59</v>
      </c>
      <c r="U854" s="48">
        <v>73</v>
      </c>
      <c r="V854" s="45" t="s">
        <v>240</v>
      </c>
      <c r="W854" s="48">
        <v>52</v>
      </c>
      <c r="X854" s="45" t="s">
        <v>183</v>
      </c>
      <c r="Y854" s="78">
        <f t="shared" si="62"/>
        <v>0.55999999999999994</v>
      </c>
      <c r="Z854" s="78">
        <f t="shared" si="63"/>
        <v>0</v>
      </c>
      <c r="AA854" s="78">
        <f t="shared" si="64"/>
        <v>1.52</v>
      </c>
      <c r="AB854" s="77">
        <f t="shared" si="65"/>
        <v>100</v>
      </c>
    </row>
    <row r="855" spans="1:28" x14ac:dyDescent="0.3">
      <c r="A855" s="49">
        <v>42493</v>
      </c>
      <c r="B855" s="45" t="s">
        <v>1255</v>
      </c>
      <c r="C855" s="45" t="s">
        <v>1256</v>
      </c>
      <c r="D855" s="45" t="s">
        <v>47</v>
      </c>
      <c r="E855" s="48">
        <v>10</v>
      </c>
      <c r="F855" s="47">
        <v>116</v>
      </c>
      <c r="G855" s="65">
        <v>0</v>
      </c>
      <c r="H855" s="47">
        <v>78</v>
      </c>
      <c r="I855" s="45" t="s">
        <v>537</v>
      </c>
      <c r="J855" s="61">
        <v>15.5</v>
      </c>
      <c r="K855" s="45" t="s">
        <v>121</v>
      </c>
      <c r="L855" s="73">
        <v>12</v>
      </c>
      <c r="M855" s="69">
        <v>5.6</v>
      </c>
      <c r="N855" s="47">
        <v>125</v>
      </c>
      <c r="O855" s="45" t="s">
        <v>112</v>
      </c>
      <c r="P855" s="47">
        <v>10267</v>
      </c>
      <c r="Q855" s="45" t="s">
        <v>1012</v>
      </c>
      <c r="R855" s="47">
        <v>10215</v>
      </c>
      <c r="S855" s="48">
        <v>24</v>
      </c>
      <c r="T855" s="48">
        <v>72</v>
      </c>
      <c r="U855" s="48">
        <v>82</v>
      </c>
      <c r="V855" s="45" t="s">
        <v>51</v>
      </c>
      <c r="W855" s="48">
        <v>63</v>
      </c>
      <c r="X855" s="45" t="s">
        <v>226</v>
      </c>
      <c r="Y855" s="78">
        <f t="shared" si="62"/>
        <v>0.55999999999999994</v>
      </c>
      <c r="Z855" s="78">
        <f t="shared" si="63"/>
        <v>0</v>
      </c>
      <c r="AA855" s="78">
        <f t="shared" si="64"/>
        <v>1.55</v>
      </c>
      <c r="AB855" s="77">
        <f t="shared" si="65"/>
        <v>120</v>
      </c>
    </row>
    <row r="856" spans="1:28" x14ac:dyDescent="0.3">
      <c r="A856" s="49">
        <v>42494</v>
      </c>
      <c r="B856" s="45" t="s">
        <v>1255</v>
      </c>
      <c r="C856" s="45" t="s">
        <v>1256</v>
      </c>
      <c r="D856" s="45" t="s">
        <v>47</v>
      </c>
      <c r="E856" s="48">
        <v>10</v>
      </c>
      <c r="F856" s="47">
        <v>130</v>
      </c>
      <c r="G856" s="65">
        <v>0</v>
      </c>
      <c r="H856" s="47">
        <v>84</v>
      </c>
      <c r="I856" s="45" t="s">
        <v>120</v>
      </c>
      <c r="J856" s="61">
        <v>17.7</v>
      </c>
      <c r="K856" s="45" t="s">
        <v>215</v>
      </c>
      <c r="L856" s="73">
        <v>10</v>
      </c>
      <c r="M856" s="69">
        <v>2.5</v>
      </c>
      <c r="N856" s="47">
        <v>86</v>
      </c>
      <c r="O856" s="45" t="s">
        <v>61</v>
      </c>
      <c r="P856" s="47">
        <v>10215</v>
      </c>
      <c r="Q856" s="45" t="s">
        <v>1012</v>
      </c>
      <c r="R856" s="47">
        <v>10120</v>
      </c>
      <c r="S856" s="48">
        <v>24</v>
      </c>
      <c r="T856" s="48">
        <v>76</v>
      </c>
      <c r="U856" s="48">
        <v>86</v>
      </c>
      <c r="V856" s="45" t="s">
        <v>644</v>
      </c>
      <c r="W856" s="48">
        <v>69</v>
      </c>
      <c r="X856" s="45" t="s">
        <v>51</v>
      </c>
      <c r="Y856" s="78">
        <f t="shared" si="62"/>
        <v>0.25</v>
      </c>
      <c r="Z856" s="78">
        <f t="shared" si="63"/>
        <v>0</v>
      </c>
      <c r="AA856" s="78">
        <f t="shared" si="64"/>
        <v>1.77</v>
      </c>
      <c r="AB856" s="77">
        <f t="shared" si="65"/>
        <v>100</v>
      </c>
    </row>
    <row r="857" spans="1:28" x14ac:dyDescent="0.3">
      <c r="A857" s="49">
        <v>42495</v>
      </c>
      <c r="B857" s="45" t="s">
        <v>1255</v>
      </c>
      <c r="C857" s="45" t="s">
        <v>1256</v>
      </c>
      <c r="D857" s="45" t="s">
        <v>47</v>
      </c>
      <c r="E857" s="48">
        <v>10</v>
      </c>
      <c r="F857" s="47">
        <v>142</v>
      </c>
      <c r="G857" s="65">
        <v>0.6</v>
      </c>
      <c r="H857" s="47">
        <v>107</v>
      </c>
      <c r="I857" s="45" t="s">
        <v>210</v>
      </c>
      <c r="J857" s="61">
        <v>17.8</v>
      </c>
      <c r="K857" s="45" t="s">
        <v>277</v>
      </c>
      <c r="L857" s="73">
        <v>29</v>
      </c>
      <c r="M857" s="69">
        <v>2.8</v>
      </c>
      <c r="N857" s="47">
        <v>89</v>
      </c>
      <c r="O857" s="45" t="s">
        <v>747</v>
      </c>
      <c r="P857" s="47">
        <v>10120</v>
      </c>
      <c r="Q857" s="45" t="s">
        <v>1012</v>
      </c>
      <c r="R857" s="47">
        <v>10079</v>
      </c>
      <c r="S857" s="48">
        <v>14</v>
      </c>
      <c r="T857" s="48">
        <v>77</v>
      </c>
      <c r="U857" s="48">
        <v>87</v>
      </c>
      <c r="V857" s="45" t="s">
        <v>367</v>
      </c>
      <c r="W857" s="48">
        <v>66</v>
      </c>
      <c r="X857" s="45" t="s">
        <v>52</v>
      </c>
      <c r="Y857" s="78">
        <f t="shared" si="62"/>
        <v>0.27999999999999997</v>
      </c>
      <c r="Z857" s="78">
        <f t="shared" si="63"/>
        <v>0.06</v>
      </c>
      <c r="AA857" s="78">
        <f t="shared" si="64"/>
        <v>1.78</v>
      </c>
      <c r="AB857" s="77">
        <f t="shared" si="65"/>
        <v>290</v>
      </c>
    </row>
    <row r="858" spans="1:28" x14ac:dyDescent="0.3">
      <c r="A858" s="49">
        <v>42496</v>
      </c>
      <c r="B858" s="45" t="s">
        <v>1255</v>
      </c>
      <c r="C858" s="45" t="s">
        <v>1256</v>
      </c>
      <c r="D858" s="45" t="s">
        <v>47</v>
      </c>
      <c r="E858" s="48">
        <v>10</v>
      </c>
      <c r="F858" s="47">
        <v>150</v>
      </c>
      <c r="G858" s="65">
        <v>0.8</v>
      </c>
      <c r="H858" s="47">
        <v>137</v>
      </c>
      <c r="I858" s="45" t="s">
        <v>51</v>
      </c>
      <c r="J858" s="61">
        <v>16.2</v>
      </c>
      <c r="K858" s="45" t="s">
        <v>215</v>
      </c>
      <c r="L858" s="73">
        <v>30</v>
      </c>
      <c r="M858" s="69">
        <v>1.1000000000000001</v>
      </c>
      <c r="N858" s="47">
        <v>50</v>
      </c>
      <c r="O858" s="45" t="s">
        <v>91</v>
      </c>
      <c r="P858" s="47">
        <v>10089</v>
      </c>
      <c r="Q858" s="45" t="s">
        <v>1012</v>
      </c>
      <c r="R858" s="47">
        <v>10029</v>
      </c>
      <c r="S858" s="48">
        <v>23</v>
      </c>
      <c r="T858" s="48">
        <v>81</v>
      </c>
      <c r="U858" s="48">
        <v>88</v>
      </c>
      <c r="V858" s="45" t="s">
        <v>51</v>
      </c>
      <c r="W858" s="48">
        <v>73</v>
      </c>
      <c r="X858" s="45" t="s">
        <v>91</v>
      </c>
      <c r="Y858" s="78">
        <f t="shared" si="62"/>
        <v>0.11000000000000001</v>
      </c>
      <c r="Z858" s="78">
        <f t="shared" si="63"/>
        <v>0.08</v>
      </c>
      <c r="AA858" s="78">
        <f t="shared" si="64"/>
        <v>1.6199999999999999</v>
      </c>
      <c r="AB858" s="77">
        <f t="shared" si="65"/>
        <v>300</v>
      </c>
    </row>
    <row r="859" spans="1:28" x14ac:dyDescent="0.3">
      <c r="A859" s="49">
        <v>42497</v>
      </c>
      <c r="B859" s="45" t="s">
        <v>1255</v>
      </c>
      <c r="C859" s="45" t="s">
        <v>1256</v>
      </c>
      <c r="D859" s="45" t="s">
        <v>47</v>
      </c>
      <c r="E859" s="48">
        <v>10</v>
      </c>
      <c r="F859" s="47">
        <v>160</v>
      </c>
      <c r="G859" s="65">
        <v>0</v>
      </c>
      <c r="H859" s="47">
        <v>130</v>
      </c>
      <c r="I859" s="45" t="s">
        <v>103</v>
      </c>
      <c r="J859" s="61">
        <v>19.100000000000001</v>
      </c>
      <c r="K859" s="45" t="s">
        <v>88</v>
      </c>
      <c r="L859" s="73">
        <v>12</v>
      </c>
      <c r="M859" s="69">
        <v>2.2000000000000002</v>
      </c>
      <c r="N859" s="47">
        <v>108</v>
      </c>
      <c r="O859" s="45" t="s">
        <v>430</v>
      </c>
      <c r="P859" s="47">
        <v>10031</v>
      </c>
      <c r="Q859" s="45" t="s">
        <v>1012</v>
      </c>
      <c r="R859" s="47">
        <v>9936</v>
      </c>
      <c r="S859" s="48">
        <v>24</v>
      </c>
      <c r="T859" s="48">
        <v>84</v>
      </c>
      <c r="U859" s="48">
        <v>88</v>
      </c>
      <c r="V859" s="45" t="s">
        <v>51</v>
      </c>
      <c r="W859" s="48">
        <v>48</v>
      </c>
      <c r="X859" s="45" t="s">
        <v>249</v>
      </c>
      <c r="Y859" s="78">
        <f t="shared" si="62"/>
        <v>0.22000000000000003</v>
      </c>
      <c r="Z859" s="78">
        <f t="shared" si="63"/>
        <v>0</v>
      </c>
      <c r="AA859" s="78">
        <f t="shared" si="64"/>
        <v>1.9100000000000001</v>
      </c>
      <c r="AB859" s="77">
        <f t="shared" si="65"/>
        <v>120</v>
      </c>
    </row>
    <row r="860" spans="1:28" x14ac:dyDescent="0.3">
      <c r="A860" s="49">
        <v>42498</v>
      </c>
      <c r="B860" s="45" t="s">
        <v>1255</v>
      </c>
      <c r="C860" s="45" t="s">
        <v>1256</v>
      </c>
      <c r="D860" s="45" t="s">
        <v>47</v>
      </c>
      <c r="E860" s="48">
        <v>10</v>
      </c>
      <c r="F860" s="47">
        <v>180</v>
      </c>
      <c r="G860" s="65">
        <v>0</v>
      </c>
      <c r="H860" s="47">
        <v>154</v>
      </c>
      <c r="I860" s="45" t="s">
        <v>108</v>
      </c>
      <c r="J860" s="61">
        <v>20.6</v>
      </c>
      <c r="K860" s="45" t="s">
        <v>369</v>
      </c>
      <c r="L860" s="73">
        <v>15</v>
      </c>
      <c r="M860" s="69">
        <v>1.4</v>
      </c>
      <c r="N860" s="47">
        <v>147</v>
      </c>
      <c r="O860" s="45" t="s">
        <v>494</v>
      </c>
      <c r="P860" s="47">
        <v>9936</v>
      </c>
      <c r="Q860" s="45" t="s">
        <v>1012</v>
      </c>
      <c r="R860" s="47">
        <v>9909</v>
      </c>
      <c r="S860" s="45" t="s">
        <v>102</v>
      </c>
      <c r="T860" s="48">
        <v>55</v>
      </c>
      <c r="U860" s="48">
        <v>70</v>
      </c>
      <c r="V860" s="45" t="s">
        <v>475</v>
      </c>
      <c r="W860" s="48">
        <v>41</v>
      </c>
      <c r="X860" s="45" t="s">
        <v>367</v>
      </c>
      <c r="Y860" s="78">
        <f t="shared" si="62"/>
        <v>0.13999999999999999</v>
      </c>
      <c r="Z860" s="78">
        <f t="shared" si="63"/>
        <v>0</v>
      </c>
      <c r="AA860" s="78">
        <f t="shared" si="64"/>
        <v>2.06</v>
      </c>
      <c r="AB860" s="77">
        <f t="shared" si="65"/>
        <v>150</v>
      </c>
    </row>
    <row r="861" spans="1:28" x14ac:dyDescent="0.3">
      <c r="A861" s="49">
        <v>42499</v>
      </c>
      <c r="B861" s="45" t="s">
        <v>1255</v>
      </c>
      <c r="C861" s="45" t="s">
        <v>1256</v>
      </c>
      <c r="D861" s="45" t="s">
        <v>47</v>
      </c>
      <c r="E861" s="48">
        <v>10</v>
      </c>
      <c r="F861" s="47">
        <v>179</v>
      </c>
      <c r="G861" s="65">
        <v>0.8</v>
      </c>
      <c r="H861" s="47">
        <v>134</v>
      </c>
      <c r="I861" s="45" t="s">
        <v>108</v>
      </c>
      <c r="J861" s="61">
        <v>22.4</v>
      </c>
      <c r="K861" s="45" t="s">
        <v>215</v>
      </c>
      <c r="L861" s="73">
        <v>15</v>
      </c>
      <c r="M861" s="69">
        <v>1.1000000000000001</v>
      </c>
      <c r="N861" s="47">
        <v>78</v>
      </c>
      <c r="O861" s="45" t="s">
        <v>139</v>
      </c>
      <c r="P861" s="47">
        <v>10022</v>
      </c>
      <c r="Q861" s="48">
        <v>23</v>
      </c>
      <c r="R861" s="47">
        <v>9933</v>
      </c>
      <c r="S861" s="45" t="s">
        <v>1012</v>
      </c>
      <c r="T861" s="48">
        <v>57</v>
      </c>
      <c r="U861" s="48">
        <v>77</v>
      </c>
      <c r="V861" s="45" t="s">
        <v>638</v>
      </c>
      <c r="W861" s="48">
        <v>34</v>
      </c>
      <c r="X861" s="45" t="s">
        <v>129</v>
      </c>
      <c r="Y861" s="78">
        <f t="shared" si="62"/>
        <v>0.11000000000000001</v>
      </c>
      <c r="Z861" s="78">
        <f t="shared" si="63"/>
        <v>0.08</v>
      </c>
      <c r="AA861" s="78">
        <f t="shared" si="64"/>
        <v>2.2399999999999998</v>
      </c>
      <c r="AB861" s="77">
        <f t="shared" si="65"/>
        <v>150</v>
      </c>
    </row>
    <row r="862" spans="1:28" x14ac:dyDescent="0.3">
      <c r="A862" s="49">
        <v>42500</v>
      </c>
      <c r="B862" s="45" t="s">
        <v>1255</v>
      </c>
      <c r="C862" s="45" t="s">
        <v>1256</v>
      </c>
      <c r="D862" s="45" t="s">
        <v>47</v>
      </c>
      <c r="E862" s="48">
        <v>10</v>
      </c>
      <c r="F862" s="47">
        <v>150</v>
      </c>
      <c r="G862" s="65">
        <v>0.2</v>
      </c>
      <c r="H862" s="47">
        <v>113</v>
      </c>
      <c r="I862" s="45" t="s">
        <v>644</v>
      </c>
      <c r="J862" s="61">
        <v>18.7</v>
      </c>
      <c r="K862" s="45" t="s">
        <v>64</v>
      </c>
      <c r="L862" s="73">
        <v>30</v>
      </c>
      <c r="M862" s="69">
        <v>1.9</v>
      </c>
      <c r="N862" s="47">
        <v>111</v>
      </c>
      <c r="O862" s="45" t="s">
        <v>88</v>
      </c>
      <c r="P862" s="47">
        <v>10041</v>
      </c>
      <c r="Q862" s="45" t="s">
        <v>401</v>
      </c>
      <c r="R862" s="47">
        <v>9987</v>
      </c>
      <c r="S862" s="45" t="s">
        <v>51</v>
      </c>
      <c r="T862" s="48">
        <v>76</v>
      </c>
      <c r="U862" s="48">
        <v>82</v>
      </c>
      <c r="V862" s="45" t="s">
        <v>51</v>
      </c>
      <c r="W862" s="48">
        <v>66</v>
      </c>
      <c r="X862" s="45" t="s">
        <v>250</v>
      </c>
      <c r="Y862" s="78">
        <f t="shared" si="62"/>
        <v>0.19</v>
      </c>
      <c r="Z862" s="78">
        <f t="shared" si="63"/>
        <v>0.02</v>
      </c>
      <c r="AA862" s="78">
        <f t="shared" si="64"/>
        <v>1.8699999999999999</v>
      </c>
      <c r="AB862" s="77">
        <f t="shared" si="65"/>
        <v>300</v>
      </c>
    </row>
    <row r="863" spans="1:28" x14ac:dyDescent="0.3">
      <c r="A863" s="49">
        <v>42501</v>
      </c>
      <c r="B863" s="45" t="s">
        <v>1255</v>
      </c>
      <c r="C863" s="45" t="s">
        <v>1256</v>
      </c>
      <c r="D863" s="45" t="s">
        <v>47</v>
      </c>
      <c r="E863" s="48">
        <v>10</v>
      </c>
      <c r="F863" s="47">
        <v>146</v>
      </c>
      <c r="G863" s="65">
        <v>0</v>
      </c>
      <c r="H863" s="47">
        <v>109</v>
      </c>
      <c r="I863" s="45" t="s">
        <v>249</v>
      </c>
      <c r="J863" s="61">
        <v>18.399999999999999</v>
      </c>
      <c r="K863" s="45" t="s">
        <v>201</v>
      </c>
      <c r="L863" s="73">
        <v>0</v>
      </c>
      <c r="M863" s="69">
        <v>1.4</v>
      </c>
      <c r="N863" s="47">
        <v>89</v>
      </c>
      <c r="O863" s="45" t="s">
        <v>51</v>
      </c>
      <c r="P863" s="47">
        <v>10039</v>
      </c>
      <c r="Q863" s="48">
        <v>21</v>
      </c>
      <c r="R863" s="47">
        <v>10003</v>
      </c>
      <c r="S863" s="45" t="s">
        <v>1012</v>
      </c>
      <c r="T863" s="48">
        <v>69</v>
      </c>
      <c r="U863" s="48">
        <v>82</v>
      </c>
      <c r="V863" s="45" t="s">
        <v>80</v>
      </c>
      <c r="W863" s="48">
        <v>58</v>
      </c>
      <c r="X863" s="45" t="s">
        <v>128</v>
      </c>
      <c r="Y863" s="78">
        <f t="shared" si="62"/>
        <v>0.13999999999999999</v>
      </c>
      <c r="Z863" s="78">
        <f t="shared" si="63"/>
        <v>0</v>
      </c>
      <c r="AA863" s="78">
        <f t="shared" si="64"/>
        <v>1.8399999999999999</v>
      </c>
      <c r="AB863" s="77">
        <f t="shared" si="65"/>
        <v>0</v>
      </c>
    </row>
    <row r="864" spans="1:28" x14ac:dyDescent="0.3">
      <c r="A864" s="49">
        <v>42502</v>
      </c>
      <c r="B864" s="45" t="s">
        <v>1255</v>
      </c>
      <c r="C864" s="45" t="s">
        <v>1256</v>
      </c>
      <c r="D864" s="45" t="s">
        <v>47</v>
      </c>
      <c r="E864" s="48">
        <v>10</v>
      </c>
      <c r="F864" s="47">
        <v>128</v>
      </c>
      <c r="G864" s="65">
        <v>25</v>
      </c>
      <c r="H864" s="47">
        <v>103</v>
      </c>
      <c r="I864" s="45" t="s">
        <v>75</v>
      </c>
      <c r="J864" s="61">
        <v>15.3</v>
      </c>
      <c r="K864" s="45" t="s">
        <v>369</v>
      </c>
      <c r="L864" s="73">
        <v>29</v>
      </c>
      <c r="M864" s="69">
        <v>2.5</v>
      </c>
      <c r="N864" s="47">
        <v>75</v>
      </c>
      <c r="O864" s="45" t="s">
        <v>355</v>
      </c>
      <c r="P864" s="47">
        <v>10084</v>
      </c>
      <c r="Q864" s="45" t="s">
        <v>51</v>
      </c>
      <c r="R864" s="47">
        <v>10030</v>
      </c>
      <c r="S864" s="45" t="s">
        <v>51</v>
      </c>
      <c r="T864" s="48">
        <v>74</v>
      </c>
      <c r="U864" s="48">
        <v>87</v>
      </c>
      <c r="V864" s="45" t="s">
        <v>51</v>
      </c>
      <c r="W864" s="48">
        <v>66</v>
      </c>
      <c r="X864" s="45" t="s">
        <v>439</v>
      </c>
      <c r="Y864" s="78">
        <f t="shared" si="62"/>
        <v>0.25</v>
      </c>
      <c r="Z864" s="78">
        <f t="shared" si="63"/>
        <v>2.5</v>
      </c>
      <c r="AA864" s="78">
        <f t="shared" si="64"/>
        <v>1.53</v>
      </c>
      <c r="AB864" s="77">
        <f t="shared" si="65"/>
        <v>290</v>
      </c>
    </row>
    <row r="865" spans="1:28" x14ac:dyDescent="0.3">
      <c r="A865" s="49">
        <v>42503</v>
      </c>
      <c r="B865" s="45" t="s">
        <v>1255</v>
      </c>
      <c r="C865" s="45" t="s">
        <v>1256</v>
      </c>
      <c r="D865" s="45" t="s">
        <v>47</v>
      </c>
      <c r="E865" s="48">
        <v>10</v>
      </c>
      <c r="F865" s="47">
        <v>150</v>
      </c>
      <c r="G865" s="65">
        <v>0.4</v>
      </c>
      <c r="H865" s="47">
        <v>124</v>
      </c>
      <c r="I865" s="45" t="s">
        <v>644</v>
      </c>
      <c r="J865" s="61">
        <v>17.600000000000001</v>
      </c>
      <c r="K865" s="45" t="s">
        <v>186</v>
      </c>
      <c r="L865" s="73">
        <v>31</v>
      </c>
      <c r="M865" s="69">
        <v>4.4000000000000004</v>
      </c>
      <c r="N865" s="47">
        <v>108</v>
      </c>
      <c r="O865" s="45" t="s">
        <v>235</v>
      </c>
      <c r="P865" s="47">
        <v>10153</v>
      </c>
      <c r="Q865" s="48">
        <v>24</v>
      </c>
      <c r="R865" s="47">
        <v>10081</v>
      </c>
      <c r="S865" s="45" t="s">
        <v>84</v>
      </c>
      <c r="T865" s="48">
        <v>77</v>
      </c>
      <c r="U865" s="48">
        <v>89</v>
      </c>
      <c r="V865" s="45" t="s">
        <v>434</v>
      </c>
      <c r="W865" s="48">
        <v>65</v>
      </c>
      <c r="X865" s="45" t="s">
        <v>186</v>
      </c>
      <c r="Y865" s="78">
        <f t="shared" si="62"/>
        <v>0.44000000000000006</v>
      </c>
      <c r="Z865" s="78">
        <f t="shared" si="63"/>
        <v>0.04</v>
      </c>
      <c r="AA865" s="78">
        <f t="shared" si="64"/>
        <v>1.7600000000000002</v>
      </c>
      <c r="AB865" s="77">
        <f t="shared" si="65"/>
        <v>310</v>
      </c>
    </row>
    <row r="866" spans="1:28" x14ac:dyDescent="0.3">
      <c r="A866" s="49">
        <v>42504</v>
      </c>
      <c r="B866" s="45" t="s">
        <v>1255</v>
      </c>
      <c r="C866" s="45" t="s">
        <v>1256</v>
      </c>
      <c r="D866" s="45" t="s">
        <v>47</v>
      </c>
      <c r="E866" s="48">
        <v>10</v>
      </c>
      <c r="F866" s="47">
        <v>151</v>
      </c>
      <c r="G866" s="65">
        <v>1.2</v>
      </c>
      <c r="H866" s="47">
        <v>135</v>
      </c>
      <c r="I866" s="45" t="s">
        <v>537</v>
      </c>
      <c r="J866" s="61">
        <v>16.7</v>
      </c>
      <c r="K866" s="45" t="s">
        <v>91</v>
      </c>
      <c r="L866" s="73">
        <v>34</v>
      </c>
      <c r="M866" s="69">
        <v>4.2</v>
      </c>
      <c r="N866" s="47">
        <v>108</v>
      </c>
      <c r="O866" s="45" t="s">
        <v>91</v>
      </c>
      <c r="P866" s="47">
        <v>10224</v>
      </c>
      <c r="Q866" s="48">
        <v>24</v>
      </c>
      <c r="R866" s="47">
        <v>10151</v>
      </c>
      <c r="S866" s="45" t="s">
        <v>263</v>
      </c>
      <c r="T866" s="48">
        <v>83</v>
      </c>
      <c r="U866" s="48">
        <v>90</v>
      </c>
      <c r="V866" s="45" t="s">
        <v>120</v>
      </c>
      <c r="W866" s="48">
        <v>73</v>
      </c>
      <c r="X866" s="45" t="s">
        <v>286</v>
      </c>
      <c r="Y866" s="78">
        <f t="shared" si="62"/>
        <v>0.42000000000000004</v>
      </c>
      <c r="Z866" s="78">
        <f t="shared" si="63"/>
        <v>0.12</v>
      </c>
      <c r="AA866" s="78">
        <f t="shared" si="64"/>
        <v>1.67</v>
      </c>
      <c r="AB866" s="77">
        <f t="shared" si="65"/>
        <v>340</v>
      </c>
    </row>
    <row r="867" spans="1:28" x14ac:dyDescent="0.3">
      <c r="A867" s="49">
        <v>42505</v>
      </c>
      <c r="B867" s="45" t="s">
        <v>1255</v>
      </c>
      <c r="C867" s="45" t="s">
        <v>1256</v>
      </c>
      <c r="D867" s="45" t="s">
        <v>47</v>
      </c>
      <c r="E867" s="48">
        <v>10</v>
      </c>
      <c r="F867" s="47">
        <v>153</v>
      </c>
      <c r="G867" s="65">
        <v>1.8</v>
      </c>
      <c r="H867" s="47">
        <v>134</v>
      </c>
      <c r="I867" s="45" t="s">
        <v>123</v>
      </c>
      <c r="J867" s="61">
        <v>17.2</v>
      </c>
      <c r="K867" s="45" t="s">
        <v>71</v>
      </c>
      <c r="L867" s="73">
        <v>30</v>
      </c>
      <c r="M867" s="69">
        <v>1.7</v>
      </c>
      <c r="N867" s="47">
        <v>75</v>
      </c>
      <c r="O867" s="45" t="s">
        <v>59</v>
      </c>
      <c r="P867" s="47">
        <v>10251</v>
      </c>
      <c r="Q867" s="48">
        <v>12</v>
      </c>
      <c r="R867" s="47">
        <v>10222</v>
      </c>
      <c r="S867" s="45" t="s">
        <v>51</v>
      </c>
      <c r="T867" s="48">
        <v>81</v>
      </c>
      <c r="U867" s="48">
        <v>90</v>
      </c>
      <c r="V867" s="45" t="s">
        <v>51</v>
      </c>
      <c r="W867" s="48">
        <v>72</v>
      </c>
      <c r="X867" s="45" t="s">
        <v>260</v>
      </c>
      <c r="Y867" s="78">
        <f t="shared" si="62"/>
        <v>0.16999999999999998</v>
      </c>
      <c r="Z867" s="78">
        <f t="shared" si="63"/>
        <v>0.18</v>
      </c>
      <c r="AA867" s="78">
        <f t="shared" si="64"/>
        <v>1.72</v>
      </c>
      <c r="AB867" s="77">
        <f t="shared" si="65"/>
        <v>300</v>
      </c>
    </row>
    <row r="868" spans="1:28" x14ac:dyDescent="0.3">
      <c r="A868" s="49">
        <v>42506</v>
      </c>
      <c r="B868" s="45" t="s">
        <v>1255</v>
      </c>
      <c r="C868" s="45" t="s">
        <v>1256</v>
      </c>
      <c r="D868" s="45" t="s">
        <v>47</v>
      </c>
      <c r="E868" s="48">
        <v>10</v>
      </c>
      <c r="F868" s="47">
        <v>156</v>
      </c>
      <c r="G868" s="65">
        <v>0</v>
      </c>
      <c r="H868" s="47">
        <v>137</v>
      </c>
      <c r="I868" s="45" t="s">
        <v>120</v>
      </c>
      <c r="J868" s="61">
        <v>17.399999999999999</v>
      </c>
      <c r="K868" s="45" t="s">
        <v>61</v>
      </c>
      <c r="L868" s="72" t="s">
        <v>401</v>
      </c>
      <c r="M868" s="69">
        <v>1.9</v>
      </c>
      <c r="N868" s="47">
        <v>56</v>
      </c>
      <c r="O868" s="45" t="s">
        <v>143</v>
      </c>
      <c r="P868" s="47">
        <v>10252</v>
      </c>
      <c r="Q868" s="48">
        <v>10</v>
      </c>
      <c r="R868" s="47">
        <v>10221</v>
      </c>
      <c r="S868" s="48">
        <v>24</v>
      </c>
      <c r="T868" s="48">
        <v>72</v>
      </c>
      <c r="U868" s="48">
        <v>81</v>
      </c>
      <c r="V868" s="45" t="s">
        <v>51</v>
      </c>
      <c r="W868" s="48">
        <v>64</v>
      </c>
      <c r="X868" s="45" t="s">
        <v>135</v>
      </c>
      <c r="Y868" s="78">
        <f t="shared" si="62"/>
        <v>0.19</v>
      </c>
      <c r="Z868" s="78">
        <f t="shared" si="63"/>
        <v>0</v>
      </c>
      <c r="AA868" s="78">
        <f t="shared" si="64"/>
        <v>1.7399999999999998</v>
      </c>
      <c r="AB868" s="77">
        <f t="shared" si="65"/>
        <v>60</v>
      </c>
    </row>
    <row r="869" spans="1:28" x14ac:dyDescent="0.3">
      <c r="A869" s="49">
        <v>42507</v>
      </c>
      <c r="B869" s="45" t="s">
        <v>1255</v>
      </c>
      <c r="C869" s="45" t="s">
        <v>1256</v>
      </c>
      <c r="D869" s="45" t="s">
        <v>47</v>
      </c>
      <c r="E869" s="48">
        <v>10</v>
      </c>
      <c r="F869" s="47">
        <v>148</v>
      </c>
      <c r="G869" s="65">
        <v>0</v>
      </c>
      <c r="H869" s="47">
        <v>125</v>
      </c>
      <c r="I869" s="45" t="s">
        <v>124</v>
      </c>
      <c r="J869" s="61">
        <v>17.2</v>
      </c>
      <c r="K869" s="45" t="s">
        <v>179</v>
      </c>
      <c r="L869" s="73">
        <v>10</v>
      </c>
      <c r="M869" s="69">
        <v>3.1</v>
      </c>
      <c r="N869" s="47">
        <v>69</v>
      </c>
      <c r="O869" s="45" t="s">
        <v>300</v>
      </c>
      <c r="P869" s="47">
        <v>10221</v>
      </c>
      <c r="Q869" s="45" t="s">
        <v>1012</v>
      </c>
      <c r="R869" s="47">
        <v>10164</v>
      </c>
      <c r="S869" s="48">
        <v>23</v>
      </c>
      <c r="T869" s="48">
        <v>71</v>
      </c>
      <c r="U869" s="48">
        <v>82</v>
      </c>
      <c r="V869" s="45" t="s">
        <v>51</v>
      </c>
      <c r="W869" s="48">
        <v>64</v>
      </c>
      <c r="X869" s="45" t="s">
        <v>81</v>
      </c>
      <c r="Y869" s="78">
        <f t="shared" si="62"/>
        <v>0.31</v>
      </c>
      <c r="Z869" s="78">
        <f t="shared" si="63"/>
        <v>0</v>
      </c>
      <c r="AA869" s="78">
        <f t="shared" si="64"/>
        <v>1.72</v>
      </c>
      <c r="AB869" s="77">
        <f t="shared" si="65"/>
        <v>100</v>
      </c>
    </row>
    <row r="870" spans="1:28" x14ac:dyDescent="0.3">
      <c r="A870" s="49">
        <v>42508</v>
      </c>
      <c r="B870" s="45" t="s">
        <v>1255</v>
      </c>
      <c r="C870" s="45" t="s">
        <v>1256</v>
      </c>
      <c r="D870" s="45" t="s">
        <v>47</v>
      </c>
      <c r="E870" s="48">
        <v>10</v>
      </c>
      <c r="F870" s="47">
        <v>142</v>
      </c>
      <c r="G870" s="65">
        <v>0</v>
      </c>
      <c r="H870" s="47">
        <v>108</v>
      </c>
      <c r="I870" s="45" t="s">
        <v>537</v>
      </c>
      <c r="J870" s="61">
        <v>17.5</v>
      </c>
      <c r="K870" s="45" t="s">
        <v>179</v>
      </c>
      <c r="L870" s="73">
        <v>30</v>
      </c>
      <c r="M870" s="69">
        <v>3.1</v>
      </c>
      <c r="N870" s="47">
        <v>125</v>
      </c>
      <c r="O870" s="45" t="s">
        <v>99</v>
      </c>
      <c r="P870" s="47">
        <v>10194</v>
      </c>
      <c r="Q870" s="48">
        <v>23</v>
      </c>
      <c r="R870" s="47">
        <v>10141</v>
      </c>
      <c r="S870" s="45" t="s">
        <v>116</v>
      </c>
      <c r="T870" s="48">
        <v>72</v>
      </c>
      <c r="U870" s="48">
        <v>87</v>
      </c>
      <c r="V870" s="45" t="s">
        <v>232</v>
      </c>
      <c r="W870" s="48">
        <v>57</v>
      </c>
      <c r="X870" s="45" t="s">
        <v>430</v>
      </c>
      <c r="Y870" s="78">
        <f t="shared" si="62"/>
        <v>0.31</v>
      </c>
      <c r="Z870" s="78">
        <f t="shared" si="63"/>
        <v>0</v>
      </c>
      <c r="AA870" s="78">
        <f t="shared" si="64"/>
        <v>1.75</v>
      </c>
      <c r="AB870" s="77">
        <f t="shared" si="65"/>
        <v>300</v>
      </c>
    </row>
    <row r="871" spans="1:28" x14ac:dyDescent="0.3">
      <c r="A871" s="49">
        <v>42509</v>
      </c>
      <c r="B871" s="45" t="s">
        <v>1255</v>
      </c>
      <c r="C871" s="45" t="s">
        <v>1256</v>
      </c>
      <c r="D871" s="45" t="s">
        <v>47</v>
      </c>
      <c r="E871" s="48">
        <v>10</v>
      </c>
      <c r="F871" s="47">
        <v>162</v>
      </c>
      <c r="G871" s="65">
        <v>0</v>
      </c>
      <c r="H871" s="47">
        <v>143</v>
      </c>
      <c r="I871" s="45" t="s">
        <v>100</v>
      </c>
      <c r="J871" s="61">
        <v>18</v>
      </c>
      <c r="K871" s="45" t="s">
        <v>71</v>
      </c>
      <c r="L871" s="73">
        <v>34</v>
      </c>
      <c r="M871" s="69">
        <v>4.2</v>
      </c>
      <c r="N871" s="47">
        <v>128</v>
      </c>
      <c r="O871" s="45" t="s">
        <v>352</v>
      </c>
      <c r="P871" s="47">
        <v>10236</v>
      </c>
      <c r="Q871" s="48">
        <v>21</v>
      </c>
      <c r="R871" s="47">
        <v>10179</v>
      </c>
      <c r="S871" s="45" t="s">
        <v>84</v>
      </c>
      <c r="T871" s="48">
        <v>74</v>
      </c>
      <c r="U871" s="48">
        <v>83</v>
      </c>
      <c r="V871" s="45" t="s">
        <v>51</v>
      </c>
      <c r="W871" s="48">
        <v>60</v>
      </c>
      <c r="X871" s="45" t="s">
        <v>80</v>
      </c>
      <c r="Y871" s="78">
        <f t="shared" si="62"/>
        <v>0.42000000000000004</v>
      </c>
      <c r="Z871" s="78">
        <f t="shared" si="63"/>
        <v>0</v>
      </c>
      <c r="AA871" s="78">
        <f t="shared" si="64"/>
        <v>1.8</v>
      </c>
      <c r="AB871" s="77">
        <f t="shared" si="65"/>
        <v>340</v>
      </c>
    </row>
    <row r="872" spans="1:28" x14ac:dyDescent="0.3">
      <c r="A872" s="49">
        <v>42510</v>
      </c>
      <c r="B872" s="45" t="s">
        <v>1255</v>
      </c>
      <c r="C872" s="45" t="s">
        <v>1256</v>
      </c>
      <c r="D872" s="45" t="s">
        <v>47</v>
      </c>
      <c r="E872" s="48">
        <v>10</v>
      </c>
      <c r="F872" s="47">
        <v>166</v>
      </c>
      <c r="G872" s="65">
        <v>0</v>
      </c>
      <c r="H872" s="47">
        <v>133</v>
      </c>
      <c r="I872" s="45" t="s">
        <v>120</v>
      </c>
      <c r="J872" s="61">
        <v>20</v>
      </c>
      <c r="K872" s="45" t="s">
        <v>215</v>
      </c>
      <c r="L872" s="73">
        <v>10</v>
      </c>
      <c r="M872" s="69">
        <v>1.9</v>
      </c>
      <c r="N872" s="47">
        <v>86</v>
      </c>
      <c r="O872" s="45" t="s">
        <v>61</v>
      </c>
      <c r="P872" s="47">
        <v>10224</v>
      </c>
      <c r="Q872" s="45" t="s">
        <v>1012</v>
      </c>
      <c r="R872" s="47">
        <v>10137</v>
      </c>
      <c r="S872" s="48">
        <v>24</v>
      </c>
      <c r="T872" s="48">
        <v>76</v>
      </c>
      <c r="U872" s="48">
        <v>85</v>
      </c>
      <c r="V872" s="45" t="s">
        <v>434</v>
      </c>
      <c r="W872" s="48">
        <v>70</v>
      </c>
      <c r="X872" s="45" t="s">
        <v>117</v>
      </c>
      <c r="Y872" s="78">
        <f t="shared" si="62"/>
        <v>0.19</v>
      </c>
      <c r="Z872" s="78">
        <f t="shared" si="63"/>
        <v>0</v>
      </c>
      <c r="AA872" s="78">
        <f t="shared" si="64"/>
        <v>2</v>
      </c>
      <c r="AB872" s="77">
        <f t="shared" si="65"/>
        <v>100</v>
      </c>
    </row>
    <row r="873" spans="1:28" x14ac:dyDescent="0.3">
      <c r="A873" s="49">
        <v>42511</v>
      </c>
      <c r="B873" s="45" t="s">
        <v>1255</v>
      </c>
      <c r="C873" s="45" t="s">
        <v>1256</v>
      </c>
      <c r="D873" s="45" t="s">
        <v>47</v>
      </c>
      <c r="E873" s="48">
        <v>10</v>
      </c>
      <c r="F873" s="47">
        <v>162</v>
      </c>
      <c r="G873" s="65">
        <v>9.8000000000000007</v>
      </c>
      <c r="H873" s="47">
        <v>151</v>
      </c>
      <c r="I873" s="45" t="s">
        <v>147</v>
      </c>
      <c r="J873" s="61">
        <v>17.399999999999999</v>
      </c>
      <c r="K873" s="45" t="s">
        <v>158</v>
      </c>
      <c r="L873" s="73">
        <v>29</v>
      </c>
      <c r="M873" s="69">
        <v>3.3</v>
      </c>
      <c r="N873" s="47">
        <v>106</v>
      </c>
      <c r="O873" s="45" t="s">
        <v>404</v>
      </c>
      <c r="P873" s="47">
        <v>10137</v>
      </c>
      <c r="Q873" s="45" t="s">
        <v>1012</v>
      </c>
      <c r="R873" s="47">
        <v>10086</v>
      </c>
      <c r="S873" s="48">
        <v>18</v>
      </c>
      <c r="T873" s="48">
        <v>82</v>
      </c>
      <c r="U873" s="48">
        <v>87</v>
      </c>
      <c r="V873" s="45" t="s">
        <v>51</v>
      </c>
      <c r="W873" s="48">
        <v>76</v>
      </c>
      <c r="X873" s="45" t="s">
        <v>99</v>
      </c>
      <c r="Y873" s="78">
        <f t="shared" si="62"/>
        <v>0.32999999999999996</v>
      </c>
      <c r="Z873" s="78">
        <f t="shared" si="63"/>
        <v>0.98000000000000009</v>
      </c>
      <c r="AA873" s="78">
        <f t="shared" si="64"/>
        <v>1.7399999999999998</v>
      </c>
      <c r="AB873" s="77">
        <f t="shared" si="65"/>
        <v>290</v>
      </c>
    </row>
    <row r="874" spans="1:28" x14ac:dyDescent="0.3">
      <c r="A874" s="49">
        <v>42512</v>
      </c>
      <c r="B874" s="45" t="s">
        <v>1255</v>
      </c>
      <c r="C874" s="45" t="s">
        <v>1256</v>
      </c>
      <c r="D874" s="45" t="s">
        <v>47</v>
      </c>
      <c r="E874" s="48">
        <v>10</v>
      </c>
      <c r="F874" s="47">
        <v>142</v>
      </c>
      <c r="G874" s="65">
        <v>0.4</v>
      </c>
      <c r="H874" s="47">
        <v>117</v>
      </c>
      <c r="I874" s="45" t="s">
        <v>177</v>
      </c>
      <c r="J874" s="61">
        <v>16.8</v>
      </c>
      <c r="K874" s="45" t="s">
        <v>226</v>
      </c>
      <c r="L874" s="73">
        <v>29</v>
      </c>
      <c r="M874" s="69">
        <v>5.8</v>
      </c>
      <c r="N874" s="47">
        <v>192</v>
      </c>
      <c r="O874" s="45" t="s">
        <v>117</v>
      </c>
      <c r="P874" s="47">
        <v>10244</v>
      </c>
      <c r="Q874" s="48">
        <v>24</v>
      </c>
      <c r="R874" s="47">
        <v>10087</v>
      </c>
      <c r="S874" s="45" t="s">
        <v>84</v>
      </c>
      <c r="T874" s="48">
        <v>67</v>
      </c>
      <c r="U874" s="48">
        <v>89</v>
      </c>
      <c r="V874" s="45" t="s">
        <v>434</v>
      </c>
      <c r="W874" s="48">
        <v>51</v>
      </c>
      <c r="X874" s="45" t="s">
        <v>250</v>
      </c>
      <c r="Y874" s="78">
        <f t="shared" si="62"/>
        <v>0.57999999999999996</v>
      </c>
      <c r="Z874" s="78">
        <f t="shared" si="63"/>
        <v>0.04</v>
      </c>
      <c r="AA874" s="78">
        <f t="shared" si="64"/>
        <v>1.6800000000000002</v>
      </c>
      <c r="AB874" s="77">
        <f t="shared" si="65"/>
        <v>290</v>
      </c>
    </row>
    <row r="875" spans="1:28" x14ac:dyDescent="0.3">
      <c r="A875" s="49">
        <v>42513</v>
      </c>
      <c r="B875" s="45" t="s">
        <v>1255</v>
      </c>
      <c r="C875" s="45" t="s">
        <v>1256</v>
      </c>
      <c r="D875" s="45" t="s">
        <v>47</v>
      </c>
      <c r="E875" s="48">
        <v>10</v>
      </c>
      <c r="F875" s="47">
        <v>140</v>
      </c>
      <c r="G875" s="65">
        <v>0</v>
      </c>
      <c r="H875" s="47">
        <v>109</v>
      </c>
      <c r="I875" s="45" t="s">
        <v>210</v>
      </c>
      <c r="J875" s="61">
        <v>17.2</v>
      </c>
      <c r="K875" s="45" t="s">
        <v>148</v>
      </c>
      <c r="L875" s="73">
        <v>10</v>
      </c>
      <c r="M875" s="69">
        <v>5</v>
      </c>
      <c r="N875" s="47">
        <v>133</v>
      </c>
      <c r="O875" s="45" t="s">
        <v>369</v>
      </c>
      <c r="P875" s="47">
        <v>10246</v>
      </c>
      <c r="Q875" s="45" t="s">
        <v>289</v>
      </c>
      <c r="R875" s="47">
        <v>10157</v>
      </c>
      <c r="S875" s="48">
        <v>24</v>
      </c>
      <c r="T875" s="48">
        <v>65</v>
      </c>
      <c r="U875" s="48">
        <v>71</v>
      </c>
      <c r="V875" s="45" t="s">
        <v>159</v>
      </c>
      <c r="W875" s="48">
        <v>60</v>
      </c>
      <c r="X875" s="45" t="s">
        <v>347</v>
      </c>
      <c r="Y875" s="78">
        <f t="shared" si="62"/>
        <v>0.5</v>
      </c>
      <c r="Z875" s="78">
        <f t="shared" si="63"/>
        <v>0</v>
      </c>
      <c r="AA875" s="78">
        <f t="shared" si="64"/>
        <v>1.72</v>
      </c>
      <c r="AB875" s="77">
        <f t="shared" si="65"/>
        <v>100</v>
      </c>
    </row>
    <row r="876" spans="1:28" x14ac:dyDescent="0.3">
      <c r="A876" s="49">
        <v>42514</v>
      </c>
      <c r="B876" s="45" t="s">
        <v>1255</v>
      </c>
      <c r="C876" s="45" t="s">
        <v>1256</v>
      </c>
      <c r="D876" s="45" t="s">
        <v>47</v>
      </c>
      <c r="E876" s="48">
        <v>10</v>
      </c>
      <c r="F876" s="47">
        <v>156</v>
      </c>
      <c r="G876" s="65">
        <v>0.2</v>
      </c>
      <c r="H876" s="47">
        <v>110</v>
      </c>
      <c r="I876" s="45" t="s">
        <v>103</v>
      </c>
      <c r="J876" s="61">
        <v>20.2</v>
      </c>
      <c r="K876" s="45" t="s">
        <v>206</v>
      </c>
      <c r="L876" s="73">
        <v>30</v>
      </c>
      <c r="M876" s="69">
        <v>2.2000000000000002</v>
      </c>
      <c r="N876" s="47">
        <v>108</v>
      </c>
      <c r="O876" s="45" t="s">
        <v>99</v>
      </c>
      <c r="P876" s="47">
        <v>10157</v>
      </c>
      <c r="Q876" s="45" t="s">
        <v>1012</v>
      </c>
      <c r="R876" s="47">
        <v>10060</v>
      </c>
      <c r="S876" s="45" t="s">
        <v>51</v>
      </c>
      <c r="T876" s="48">
        <v>71</v>
      </c>
      <c r="U876" s="48">
        <v>79</v>
      </c>
      <c r="V876" s="45" t="s">
        <v>51</v>
      </c>
      <c r="W876" s="48">
        <v>64</v>
      </c>
      <c r="X876" s="45" t="s">
        <v>209</v>
      </c>
      <c r="Y876" s="78">
        <f t="shared" si="62"/>
        <v>0.22000000000000003</v>
      </c>
      <c r="Z876" s="78">
        <f t="shared" si="63"/>
        <v>0.02</v>
      </c>
      <c r="AA876" s="78">
        <f t="shared" si="64"/>
        <v>2.02</v>
      </c>
      <c r="AB876" s="77">
        <f t="shared" si="65"/>
        <v>300</v>
      </c>
    </row>
    <row r="877" spans="1:28" x14ac:dyDescent="0.3">
      <c r="A877" s="49">
        <v>42515</v>
      </c>
      <c r="B877" s="45" t="s">
        <v>1255</v>
      </c>
      <c r="C877" s="45" t="s">
        <v>1256</v>
      </c>
      <c r="D877" s="45" t="s">
        <v>47</v>
      </c>
      <c r="E877" s="48">
        <v>10</v>
      </c>
      <c r="F877" s="47">
        <v>158</v>
      </c>
      <c r="G877" s="65">
        <v>0</v>
      </c>
      <c r="H877" s="47">
        <v>124</v>
      </c>
      <c r="I877" s="45" t="s">
        <v>537</v>
      </c>
      <c r="J877" s="61">
        <v>19.2</v>
      </c>
      <c r="K877" s="45" t="s">
        <v>226</v>
      </c>
      <c r="L877" s="73">
        <v>32</v>
      </c>
      <c r="M877" s="69">
        <v>1.4</v>
      </c>
      <c r="N877" s="47">
        <v>53</v>
      </c>
      <c r="O877" s="45" t="s">
        <v>206</v>
      </c>
      <c r="P877" s="47">
        <v>10126</v>
      </c>
      <c r="Q877" s="48">
        <v>22</v>
      </c>
      <c r="R877" s="47">
        <v>10067</v>
      </c>
      <c r="S877" s="45" t="s">
        <v>116</v>
      </c>
      <c r="T877" s="48">
        <v>68</v>
      </c>
      <c r="U877" s="48">
        <v>82</v>
      </c>
      <c r="V877" s="45" t="s">
        <v>249</v>
      </c>
      <c r="W877" s="48">
        <v>60</v>
      </c>
      <c r="X877" s="45" t="s">
        <v>71</v>
      </c>
      <c r="Y877" s="78">
        <f t="shared" si="62"/>
        <v>0.13999999999999999</v>
      </c>
      <c r="Z877" s="78">
        <f t="shared" si="63"/>
        <v>0</v>
      </c>
      <c r="AA877" s="78">
        <f t="shared" si="64"/>
        <v>1.92</v>
      </c>
      <c r="AB877" s="77">
        <f t="shared" si="65"/>
        <v>320</v>
      </c>
    </row>
    <row r="878" spans="1:28" x14ac:dyDescent="0.3">
      <c r="A878" s="49">
        <v>42516</v>
      </c>
      <c r="B878" s="45" t="s">
        <v>1255</v>
      </c>
      <c r="C878" s="45" t="s">
        <v>1256</v>
      </c>
      <c r="D878" s="45" t="s">
        <v>47</v>
      </c>
      <c r="E878" s="48">
        <v>10</v>
      </c>
      <c r="F878" s="47">
        <v>171</v>
      </c>
      <c r="G878" s="65">
        <v>0.2</v>
      </c>
      <c r="H878" s="47">
        <v>145</v>
      </c>
      <c r="I878" s="45" t="s">
        <v>75</v>
      </c>
      <c r="J878" s="61">
        <v>19.7</v>
      </c>
      <c r="K878" s="45" t="s">
        <v>169</v>
      </c>
      <c r="L878" s="73">
        <v>10</v>
      </c>
      <c r="M878" s="69">
        <v>1.9</v>
      </c>
      <c r="N878" s="47">
        <v>58</v>
      </c>
      <c r="O878" s="45" t="s">
        <v>213</v>
      </c>
      <c r="P878" s="47">
        <v>10130</v>
      </c>
      <c r="Q878" s="48">
        <v>22</v>
      </c>
      <c r="R878" s="47">
        <v>10104</v>
      </c>
      <c r="S878" s="45" t="s">
        <v>51</v>
      </c>
      <c r="T878" s="48">
        <v>78</v>
      </c>
      <c r="U878" s="48">
        <v>85</v>
      </c>
      <c r="V878" s="45" t="s">
        <v>271</v>
      </c>
      <c r="W878" s="48">
        <v>73</v>
      </c>
      <c r="X878" s="45" t="s">
        <v>51</v>
      </c>
      <c r="Y878" s="78">
        <f t="shared" si="62"/>
        <v>0.19</v>
      </c>
      <c r="Z878" s="78">
        <f t="shared" si="63"/>
        <v>0.02</v>
      </c>
      <c r="AA878" s="78">
        <f t="shared" si="64"/>
        <v>1.97</v>
      </c>
      <c r="AB878" s="77">
        <f t="shared" si="65"/>
        <v>100</v>
      </c>
    </row>
    <row r="879" spans="1:28" x14ac:dyDescent="0.3">
      <c r="A879" s="49">
        <v>42517</v>
      </c>
      <c r="B879" s="45" t="s">
        <v>1255</v>
      </c>
      <c r="C879" s="45" t="s">
        <v>1256</v>
      </c>
      <c r="D879" s="45" t="s">
        <v>47</v>
      </c>
      <c r="E879" s="48">
        <v>10</v>
      </c>
      <c r="F879" s="47">
        <v>174</v>
      </c>
      <c r="G879" s="65">
        <v>0</v>
      </c>
      <c r="H879" s="47">
        <v>151</v>
      </c>
      <c r="I879" s="45" t="s">
        <v>147</v>
      </c>
      <c r="J879" s="61">
        <v>19.7</v>
      </c>
      <c r="K879" s="45" t="s">
        <v>117</v>
      </c>
      <c r="L879" s="72" t="s">
        <v>289</v>
      </c>
      <c r="M879" s="69">
        <v>3.3</v>
      </c>
      <c r="N879" s="47">
        <v>78</v>
      </c>
      <c r="O879" s="45" t="s">
        <v>65</v>
      </c>
      <c r="P879" s="47">
        <v>10139</v>
      </c>
      <c r="Q879" s="48">
        <v>23</v>
      </c>
      <c r="R879" s="47">
        <v>10114</v>
      </c>
      <c r="S879" s="45" t="s">
        <v>289</v>
      </c>
      <c r="T879" s="48">
        <v>79</v>
      </c>
      <c r="U879" s="48">
        <v>85</v>
      </c>
      <c r="V879" s="45" t="s">
        <v>51</v>
      </c>
      <c r="W879" s="48">
        <v>76</v>
      </c>
      <c r="X879" s="45" t="s">
        <v>51</v>
      </c>
      <c r="Y879" s="78">
        <f t="shared" si="62"/>
        <v>0.32999999999999996</v>
      </c>
      <c r="Z879" s="78">
        <f t="shared" si="63"/>
        <v>0</v>
      </c>
      <c r="AA879" s="78">
        <f t="shared" si="64"/>
        <v>1.97</v>
      </c>
      <c r="AB879" s="77">
        <f t="shared" si="65"/>
        <v>90</v>
      </c>
    </row>
    <row r="880" spans="1:28" x14ac:dyDescent="0.3">
      <c r="A880" s="49">
        <v>42518</v>
      </c>
      <c r="B880" s="45" t="s">
        <v>1255</v>
      </c>
      <c r="C880" s="45" t="s">
        <v>1256</v>
      </c>
      <c r="D880" s="45" t="s">
        <v>47</v>
      </c>
      <c r="E880" s="48">
        <v>10</v>
      </c>
      <c r="F880" s="47">
        <v>165</v>
      </c>
      <c r="G880" s="65">
        <v>8.8000000000000007</v>
      </c>
      <c r="H880" s="47">
        <v>138</v>
      </c>
      <c r="I880" s="45" t="s">
        <v>100</v>
      </c>
      <c r="J880" s="61">
        <v>19.2</v>
      </c>
      <c r="K880" s="45" t="s">
        <v>209</v>
      </c>
      <c r="L880" s="73">
        <v>33</v>
      </c>
      <c r="M880" s="69">
        <v>2.2000000000000002</v>
      </c>
      <c r="N880" s="47">
        <v>147</v>
      </c>
      <c r="O880" s="45" t="s">
        <v>91</v>
      </c>
      <c r="P880" s="47">
        <v>10134</v>
      </c>
      <c r="Q880" s="45" t="s">
        <v>1012</v>
      </c>
      <c r="R880" s="47">
        <v>10092</v>
      </c>
      <c r="S880" s="48">
        <v>11</v>
      </c>
      <c r="T880" s="48">
        <v>82</v>
      </c>
      <c r="U880" s="48">
        <v>87</v>
      </c>
      <c r="V880" s="45" t="s">
        <v>51</v>
      </c>
      <c r="W880" s="48">
        <v>74</v>
      </c>
      <c r="X880" s="45" t="s">
        <v>209</v>
      </c>
      <c r="Y880" s="78">
        <f t="shared" si="62"/>
        <v>0.22000000000000003</v>
      </c>
      <c r="Z880" s="78">
        <f t="shared" si="63"/>
        <v>0.88000000000000012</v>
      </c>
      <c r="AA880" s="78">
        <f t="shared" si="64"/>
        <v>1.92</v>
      </c>
      <c r="AB880" s="77">
        <f t="shared" si="65"/>
        <v>330</v>
      </c>
    </row>
    <row r="881" spans="1:28" x14ac:dyDescent="0.3">
      <c r="A881" s="49">
        <v>42519</v>
      </c>
      <c r="B881" s="45" t="s">
        <v>1255</v>
      </c>
      <c r="C881" s="45" t="s">
        <v>1256</v>
      </c>
      <c r="D881" s="45" t="s">
        <v>47</v>
      </c>
      <c r="E881" s="48">
        <v>10</v>
      </c>
      <c r="F881" s="47">
        <v>164</v>
      </c>
      <c r="G881" s="65">
        <v>2.4</v>
      </c>
      <c r="H881" s="47">
        <v>132</v>
      </c>
      <c r="I881" s="45" t="s">
        <v>75</v>
      </c>
      <c r="J881" s="61">
        <v>19.7</v>
      </c>
      <c r="K881" s="45" t="s">
        <v>133</v>
      </c>
      <c r="L881" s="73">
        <v>30</v>
      </c>
      <c r="M881" s="69">
        <v>1.9</v>
      </c>
      <c r="N881" s="47">
        <v>58</v>
      </c>
      <c r="O881" s="45" t="s">
        <v>388</v>
      </c>
      <c r="P881" s="47">
        <v>10171</v>
      </c>
      <c r="Q881" s="48">
        <v>22</v>
      </c>
      <c r="R881" s="47">
        <v>10117</v>
      </c>
      <c r="S881" s="45" t="s">
        <v>1012</v>
      </c>
      <c r="T881" s="48">
        <v>71</v>
      </c>
      <c r="U881" s="48">
        <v>87</v>
      </c>
      <c r="V881" s="45" t="s">
        <v>51</v>
      </c>
      <c r="W881" s="48">
        <v>58</v>
      </c>
      <c r="X881" s="45" t="s">
        <v>179</v>
      </c>
      <c r="Y881" s="78">
        <f t="shared" si="62"/>
        <v>0.19</v>
      </c>
      <c r="Z881" s="78">
        <f t="shared" si="63"/>
        <v>0.24</v>
      </c>
      <c r="AA881" s="78">
        <f t="shared" si="64"/>
        <v>1.97</v>
      </c>
      <c r="AB881" s="77">
        <f t="shared" si="65"/>
        <v>300</v>
      </c>
    </row>
    <row r="882" spans="1:28" x14ac:dyDescent="0.3">
      <c r="A882" s="49">
        <v>42520</v>
      </c>
      <c r="B882" s="45" t="s">
        <v>1255</v>
      </c>
      <c r="C882" s="45" t="s">
        <v>1256</v>
      </c>
      <c r="D882" s="45" t="s">
        <v>47</v>
      </c>
      <c r="E882" s="48">
        <v>10</v>
      </c>
      <c r="F882" s="47">
        <v>163</v>
      </c>
      <c r="G882" s="65">
        <v>0</v>
      </c>
      <c r="H882" s="47">
        <v>136</v>
      </c>
      <c r="I882" s="45" t="s">
        <v>66</v>
      </c>
      <c r="J882" s="61">
        <v>19</v>
      </c>
      <c r="K882" s="45" t="s">
        <v>71</v>
      </c>
      <c r="L882" s="73">
        <v>28</v>
      </c>
      <c r="M882" s="69">
        <v>5</v>
      </c>
      <c r="N882" s="47">
        <v>117</v>
      </c>
      <c r="O882" s="45" t="s">
        <v>520</v>
      </c>
      <c r="P882" s="47">
        <v>10210</v>
      </c>
      <c r="Q882" s="48">
        <v>24</v>
      </c>
      <c r="R882" s="47">
        <v>10161</v>
      </c>
      <c r="S882" s="45" t="s">
        <v>84</v>
      </c>
      <c r="T882" s="48">
        <v>71</v>
      </c>
      <c r="U882" s="48">
        <v>82</v>
      </c>
      <c r="V882" s="45" t="s">
        <v>318</v>
      </c>
      <c r="W882" s="48">
        <v>59</v>
      </c>
      <c r="X882" s="45" t="s">
        <v>143</v>
      </c>
      <c r="Y882" s="78">
        <f t="shared" si="62"/>
        <v>0.5</v>
      </c>
      <c r="Z882" s="78">
        <f t="shared" si="63"/>
        <v>0</v>
      </c>
      <c r="AA882" s="78">
        <f t="shared" si="64"/>
        <v>1.9</v>
      </c>
      <c r="AB882" s="77">
        <f t="shared" si="65"/>
        <v>280</v>
      </c>
    </row>
    <row r="883" spans="1:28" x14ac:dyDescent="0.3">
      <c r="A883" s="49">
        <v>42521</v>
      </c>
      <c r="B883" s="45" t="s">
        <v>1255</v>
      </c>
      <c r="C883" s="45" t="s">
        <v>1256</v>
      </c>
      <c r="D883" s="45" t="s">
        <v>47</v>
      </c>
      <c r="E883" s="48">
        <v>10</v>
      </c>
      <c r="F883" s="47">
        <v>161</v>
      </c>
      <c r="G883" s="65">
        <v>0</v>
      </c>
      <c r="H883" s="47">
        <v>137</v>
      </c>
      <c r="I883" s="45" t="s">
        <v>100</v>
      </c>
      <c r="J883" s="61">
        <v>18.5</v>
      </c>
      <c r="K883" s="45" t="s">
        <v>139</v>
      </c>
      <c r="L883" s="73">
        <v>31</v>
      </c>
      <c r="M883" s="69">
        <v>4.7</v>
      </c>
      <c r="N883" s="47">
        <v>108</v>
      </c>
      <c r="O883" s="45" t="s">
        <v>192</v>
      </c>
      <c r="P883" s="47">
        <v>10247</v>
      </c>
      <c r="Q883" s="48">
        <v>21</v>
      </c>
      <c r="R883" s="47">
        <v>10209</v>
      </c>
      <c r="S883" s="45" t="s">
        <v>1012</v>
      </c>
      <c r="T883" s="48">
        <v>71</v>
      </c>
      <c r="U883" s="48">
        <v>81</v>
      </c>
      <c r="V883" s="45" t="s">
        <v>184</v>
      </c>
      <c r="W883" s="48">
        <v>66</v>
      </c>
      <c r="X883" s="45" t="s">
        <v>169</v>
      </c>
      <c r="Y883" s="78">
        <f t="shared" si="62"/>
        <v>0.47000000000000003</v>
      </c>
      <c r="Z883" s="78">
        <f t="shared" si="63"/>
        <v>0</v>
      </c>
      <c r="AA883" s="78">
        <f t="shared" si="64"/>
        <v>1.85</v>
      </c>
      <c r="AB883" s="77">
        <f t="shared" si="65"/>
        <v>310</v>
      </c>
    </row>
    <row r="884" spans="1:28" x14ac:dyDescent="0.3">
      <c r="A884" s="49">
        <v>42522</v>
      </c>
      <c r="B884" s="45" t="s">
        <v>1255</v>
      </c>
      <c r="C884" s="45" t="s">
        <v>1256</v>
      </c>
      <c r="D884" s="45" t="s">
        <v>47</v>
      </c>
      <c r="E884" s="48">
        <v>10</v>
      </c>
      <c r="F884" s="47">
        <v>152</v>
      </c>
      <c r="G884" s="65">
        <v>0</v>
      </c>
      <c r="H884" s="47">
        <v>120</v>
      </c>
      <c r="I884" s="45" t="s">
        <v>537</v>
      </c>
      <c r="J884" s="61">
        <v>18.399999999999999</v>
      </c>
      <c r="K884" s="45" t="s">
        <v>164</v>
      </c>
      <c r="L884" s="73">
        <v>29</v>
      </c>
      <c r="M884" s="69">
        <v>5.3</v>
      </c>
      <c r="N884" s="47">
        <v>103</v>
      </c>
      <c r="O884" s="45" t="s">
        <v>118</v>
      </c>
      <c r="P884" s="47">
        <v>10240</v>
      </c>
      <c r="Q884" s="45" t="s">
        <v>1012</v>
      </c>
      <c r="R884" s="47">
        <v>10188</v>
      </c>
      <c r="S884" s="48">
        <v>24</v>
      </c>
      <c r="T884" s="48">
        <v>69</v>
      </c>
      <c r="U884" s="48">
        <v>80</v>
      </c>
      <c r="V884" s="45" t="s">
        <v>543</v>
      </c>
      <c r="W884" s="48">
        <v>63</v>
      </c>
      <c r="X884" s="45" t="s">
        <v>111</v>
      </c>
      <c r="Y884" s="78">
        <f t="shared" si="62"/>
        <v>0.53</v>
      </c>
      <c r="Z884" s="78">
        <f t="shared" si="63"/>
        <v>0</v>
      </c>
      <c r="AA884" s="78">
        <f t="shared" si="64"/>
        <v>1.8399999999999999</v>
      </c>
      <c r="AB884" s="77">
        <f t="shared" si="65"/>
        <v>290</v>
      </c>
    </row>
    <row r="885" spans="1:28" x14ac:dyDescent="0.3">
      <c r="A885" s="49">
        <v>42523</v>
      </c>
      <c r="B885" s="45" t="s">
        <v>1255</v>
      </c>
      <c r="C885" s="45" t="s">
        <v>1256</v>
      </c>
      <c r="D885" s="45" t="s">
        <v>47</v>
      </c>
      <c r="E885" s="48">
        <v>10</v>
      </c>
      <c r="F885" s="47">
        <v>167</v>
      </c>
      <c r="G885" s="65">
        <v>0</v>
      </c>
      <c r="H885" s="47">
        <v>147</v>
      </c>
      <c r="I885" s="45" t="s">
        <v>120</v>
      </c>
      <c r="J885" s="61">
        <v>18.7</v>
      </c>
      <c r="K885" s="45" t="s">
        <v>133</v>
      </c>
      <c r="L885" s="73">
        <v>10</v>
      </c>
      <c r="M885" s="69">
        <v>3.6</v>
      </c>
      <c r="N885" s="47">
        <v>92</v>
      </c>
      <c r="O885" s="45" t="s">
        <v>142</v>
      </c>
      <c r="P885" s="47">
        <v>10188</v>
      </c>
      <c r="Q885" s="45" t="s">
        <v>1012</v>
      </c>
      <c r="R885" s="47">
        <v>10129</v>
      </c>
      <c r="S885" s="48">
        <v>24</v>
      </c>
      <c r="T885" s="48">
        <v>75</v>
      </c>
      <c r="U885" s="48">
        <v>84</v>
      </c>
      <c r="V885" s="45" t="s">
        <v>370</v>
      </c>
      <c r="W885" s="48">
        <v>67</v>
      </c>
      <c r="X885" s="45" t="s">
        <v>271</v>
      </c>
      <c r="Y885" s="78">
        <f t="shared" si="62"/>
        <v>0.36</v>
      </c>
      <c r="Z885" s="78">
        <f t="shared" si="63"/>
        <v>0</v>
      </c>
      <c r="AA885" s="78">
        <f t="shared" si="64"/>
        <v>1.8699999999999999</v>
      </c>
      <c r="AB885" s="77">
        <f t="shared" si="65"/>
        <v>100</v>
      </c>
    </row>
    <row r="886" spans="1:28" x14ac:dyDescent="0.3">
      <c r="A886" s="49">
        <v>42524</v>
      </c>
      <c r="B886" s="45" t="s">
        <v>1255</v>
      </c>
      <c r="C886" s="45" t="s">
        <v>1256</v>
      </c>
      <c r="D886" s="45" t="s">
        <v>47</v>
      </c>
      <c r="E886" s="48">
        <v>10</v>
      </c>
      <c r="F886" s="47">
        <v>170</v>
      </c>
      <c r="G886" s="65">
        <v>0.2</v>
      </c>
      <c r="H886" s="47">
        <v>149</v>
      </c>
      <c r="I886" s="45" t="s">
        <v>537</v>
      </c>
      <c r="J886" s="61">
        <v>19</v>
      </c>
      <c r="K886" s="45" t="s">
        <v>188</v>
      </c>
      <c r="L886" s="72" t="s">
        <v>289</v>
      </c>
      <c r="M886" s="69">
        <v>3.1</v>
      </c>
      <c r="N886" s="47">
        <v>83</v>
      </c>
      <c r="O886" s="45" t="s">
        <v>91</v>
      </c>
      <c r="P886" s="47">
        <v>10132</v>
      </c>
      <c r="Q886" s="48">
        <v>24</v>
      </c>
      <c r="R886" s="47">
        <v>10098</v>
      </c>
      <c r="S886" s="45" t="s">
        <v>51</v>
      </c>
      <c r="T886" s="48">
        <v>81</v>
      </c>
      <c r="U886" s="48">
        <v>85</v>
      </c>
      <c r="V886" s="45" t="s">
        <v>51</v>
      </c>
      <c r="W886" s="48">
        <v>74</v>
      </c>
      <c r="X886" s="45" t="s">
        <v>307</v>
      </c>
      <c r="Y886" s="78">
        <f t="shared" si="62"/>
        <v>0.31</v>
      </c>
      <c r="Z886" s="78">
        <f t="shared" si="63"/>
        <v>0.02</v>
      </c>
      <c r="AA886" s="78">
        <f t="shared" si="64"/>
        <v>1.9</v>
      </c>
      <c r="AB886" s="77">
        <f t="shared" si="65"/>
        <v>90</v>
      </c>
    </row>
    <row r="887" spans="1:28" x14ac:dyDescent="0.3">
      <c r="A887" s="49">
        <v>42525</v>
      </c>
      <c r="B887" s="45" t="s">
        <v>1255</v>
      </c>
      <c r="C887" s="45" t="s">
        <v>1256</v>
      </c>
      <c r="D887" s="45" t="s">
        <v>47</v>
      </c>
      <c r="E887" s="48">
        <v>10</v>
      </c>
      <c r="F887" s="47">
        <v>172</v>
      </c>
      <c r="G887" s="65">
        <v>0</v>
      </c>
      <c r="H887" s="47">
        <v>156</v>
      </c>
      <c r="I887" s="45" t="s">
        <v>404</v>
      </c>
      <c r="J887" s="61">
        <v>18.8</v>
      </c>
      <c r="K887" s="45" t="s">
        <v>158</v>
      </c>
      <c r="L887" s="73">
        <v>17</v>
      </c>
      <c r="M887" s="69">
        <v>1.9</v>
      </c>
      <c r="N887" s="47">
        <v>53</v>
      </c>
      <c r="O887" s="45" t="s">
        <v>147</v>
      </c>
      <c r="P887" s="47">
        <v>10173</v>
      </c>
      <c r="Q887" s="48">
        <v>22</v>
      </c>
      <c r="R887" s="47">
        <v>10128</v>
      </c>
      <c r="S887" s="45" t="s">
        <v>116</v>
      </c>
      <c r="T887" s="48">
        <v>83</v>
      </c>
      <c r="U887" s="48">
        <v>89</v>
      </c>
      <c r="V887" s="45" t="s">
        <v>51</v>
      </c>
      <c r="W887" s="48">
        <v>79</v>
      </c>
      <c r="X887" s="45" t="s">
        <v>51</v>
      </c>
      <c r="Y887" s="78">
        <f t="shared" si="62"/>
        <v>0.19</v>
      </c>
      <c r="Z887" s="78">
        <f t="shared" si="63"/>
        <v>0</v>
      </c>
      <c r="AA887" s="78">
        <f t="shared" si="64"/>
        <v>1.8800000000000001</v>
      </c>
      <c r="AB887" s="77">
        <f t="shared" si="65"/>
        <v>170</v>
      </c>
    </row>
    <row r="888" spans="1:28" x14ac:dyDescent="0.3">
      <c r="A888" s="49">
        <v>42526</v>
      </c>
      <c r="B888" s="45" t="s">
        <v>1255</v>
      </c>
      <c r="C888" s="45" t="s">
        <v>1256</v>
      </c>
      <c r="D888" s="45" t="s">
        <v>47</v>
      </c>
      <c r="E888" s="48">
        <v>10</v>
      </c>
      <c r="F888" s="47">
        <v>180</v>
      </c>
      <c r="G888" s="65">
        <v>0</v>
      </c>
      <c r="H888" s="47">
        <v>167</v>
      </c>
      <c r="I888" s="45" t="s">
        <v>51</v>
      </c>
      <c r="J888" s="61">
        <v>19.3</v>
      </c>
      <c r="K888" s="45" t="s">
        <v>104</v>
      </c>
      <c r="L888" s="73">
        <v>10</v>
      </c>
      <c r="M888" s="69">
        <v>2.2000000000000002</v>
      </c>
      <c r="N888" s="47">
        <v>81</v>
      </c>
      <c r="O888" s="45" t="s">
        <v>209</v>
      </c>
      <c r="P888" s="47">
        <v>10168</v>
      </c>
      <c r="Q888" s="45" t="s">
        <v>1012</v>
      </c>
      <c r="R888" s="47">
        <v>10154</v>
      </c>
      <c r="S888" s="45" t="s">
        <v>218</v>
      </c>
      <c r="T888" s="48">
        <v>83</v>
      </c>
      <c r="U888" s="48">
        <v>86</v>
      </c>
      <c r="V888" s="45" t="s">
        <v>51</v>
      </c>
      <c r="W888" s="48">
        <v>77</v>
      </c>
      <c r="X888" s="45" t="s">
        <v>475</v>
      </c>
      <c r="Y888" s="78">
        <f t="shared" si="62"/>
        <v>0.22000000000000003</v>
      </c>
      <c r="Z888" s="78">
        <f t="shared" si="63"/>
        <v>0</v>
      </c>
      <c r="AA888" s="78">
        <f t="shared" si="64"/>
        <v>1.9300000000000002</v>
      </c>
      <c r="AB888" s="77">
        <f t="shared" si="65"/>
        <v>100</v>
      </c>
    </row>
    <row r="889" spans="1:28" x14ac:dyDescent="0.3">
      <c r="A889" s="49">
        <v>42527</v>
      </c>
      <c r="B889" s="45" t="s">
        <v>1255</v>
      </c>
      <c r="C889" s="45" t="s">
        <v>1256</v>
      </c>
      <c r="D889" s="45" t="s">
        <v>47</v>
      </c>
      <c r="E889" s="48">
        <v>10</v>
      </c>
      <c r="F889" s="47">
        <v>188</v>
      </c>
      <c r="G889" s="65">
        <v>0</v>
      </c>
      <c r="H889" s="47">
        <v>155</v>
      </c>
      <c r="I889" s="45" t="s">
        <v>537</v>
      </c>
      <c r="J889" s="61">
        <v>22</v>
      </c>
      <c r="K889" s="45" t="s">
        <v>167</v>
      </c>
      <c r="L889" s="73">
        <v>0</v>
      </c>
      <c r="M889" s="69">
        <v>2.5</v>
      </c>
      <c r="N889" s="47">
        <v>67</v>
      </c>
      <c r="O889" s="45" t="s">
        <v>118</v>
      </c>
      <c r="P889" s="47">
        <v>10215</v>
      </c>
      <c r="Q889" s="45" t="s">
        <v>51</v>
      </c>
      <c r="R889" s="47">
        <v>10144</v>
      </c>
      <c r="S889" s="45" t="s">
        <v>51</v>
      </c>
      <c r="T889" s="48">
        <v>76</v>
      </c>
      <c r="U889" s="48">
        <v>88</v>
      </c>
      <c r="V889" s="45" t="s">
        <v>51</v>
      </c>
      <c r="W889" s="48">
        <v>62</v>
      </c>
      <c r="X889" s="45" t="s">
        <v>91</v>
      </c>
      <c r="Y889" s="78">
        <f t="shared" si="62"/>
        <v>0.25</v>
      </c>
      <c r="Z889" s="78">
        <f t="shared" si="63"/>
        <v>0</v>
      </c>
      <c r="AA889" s="78">
        <f t="shared" si="64"/>
        <v>2.2000000000000002</v>
      </c>
      <c r="AB889" s="77">
        <f t="shared" si="65"/>
        <v>0</v>
      </c>
    </row>
    <row r="890" spans="1:28" x14ac:dyDescent="0.3">
      <c r="A890" s="49">
        <v>42528</v>
      </c>
      <c r="B890" s="45" t="s">
        <v>1255</v>
      </c>
      <c r="C890" s="45" t="s">
        <v>1256</v>
      </c>
      <c r="D890" s="45" t="s">
        <v>47</v>
      </c>
      <c r="E890" s="48">
        <v>10</v>
      </c>
      <c r="F890" s="47">
        <v>180</v>
      </c>
      <c r="G890" s="65">
        <v>0</v>
      </c>
      <c r="H890" s="47">
        <v>145</v>
      </c>
      <c r="I890" s="45" t="s">
        <v>178</v>
      </c>
      <c r="J890" s="61">
        <v>21.4</v>
      </c>
      <c r="K890" s="45" t="s">
        <v>135</v>
      </c>
      <c r="L890" s="72" t="s">
        <v>289</v>
      </c>
      <c r="M890" s="69">
        <v>3.1</v>
      </c>
      <c r="N890" s="47">
        <v>72</v>
      </c>
      <c r="O890" s="45" t="s">
        <v>439</v>
      </c>
      <c r="P890" s="47">
        <v>10224</v>
      </c>
      <c r="Q890" s="45" t="s">
        <v>51</v>
      </c>
      <c r="R890" s="47">
        <v>10210</v>
      </c>
      <c r="S890" s="48">
        <v>18</v>
      </c>
      <c r="T890" s="48">
        <v>80</v>
      </c>
      <c r="U890" s="48">
        <v>88</v>
      </c>
      <c r="V890" s="45" t="s">
        <v>51</v>
      </c>
      <c r="W890" s="48">
        <v>72</v>
      </c>
      <c r="X890" s="45" t="s">
        <v>146</v>
      </c>
      <c r="Y890" s="78">
        <f t="shared" si="62"/>
        <v>0.31</v>
      </c>
      <c r="Z890" s="78">
        <f t="shared" si="63"/>
        <v>0</v>
      </c>
      <c r="AA890" s="78">
        <f t="shared" si="64"/>
        <v>2.1399999999999997</v>
      </c>
      <c r="AB890" s="77">
        <f t="shared" si="65"/>
        <v>90</v>
      </c>
    </row>
    <row r="891" spans="1:28" x14ac:dyDescent="0.3">
      <c r="A891" s="49">
        <v>42529</v>
      </c>
      <c r="B891" s="45" t="s">
        <v>1255</v>
      </c>
      <c r="C891" s="45" t="s">
        <v>1256</v>
      </c>
      <c r="D891" s="45" t="s">
        <v>47</v>
      </c>
      <c r="E891" s="48">
        <v>10</v>
      </c>
      <c r="F891" s="47">
        <v>202</v>
      </c>
      <c r="G891" s="65">
        <v>0</v>
      </c>
      <c r="H891" s="47">
        <v>174</v>
      </c>
      <c r="I891" s="45" t="s">
        <v>537</v>
      </c>
      <c r="J891" s="61">
        <v>23</v>
      </c>
      <c r="K891" s="45" t="s">
        <v>94</v>
      </c>
      <c r="L891" s="73">
        <v>10</v>
      </c>
      <c r="M891" s="69">
        <v>1.7</v>
      </c>
      <c r="N891" s="47">
        <v>47</v>
      </c>
      <c r="O891" s="45" t="s">
        <v>81</v>
      </c>
      <c r="P891" s="47">
        <v>10213</v>
      </c>
      <c r="Q891" s="45" t="s">
        <v>1012</v>
      </c>
      <c r="R891" s="47">
        <v>10180</v>
      </c>
      <c r="S891" s="48">
        <v>19</v>
      </c>
      <c r="T891" s="48">
        <v>79</v>
      </c>
      <c r="U891" s="48">
        <v>87</v>
      </c>
      <c r="V891" s="45" t="s">
        <v>51</v>
      </c>
      <c r="W891" s="48">
        <v>74</v>
      </c>
      <c r="X891" s="45" t="s">
        <v>51</v>
      </c>
      <c r="Y891" s="78">
        <f t="shared" si="62"/>
        <v>0.16999999999999998</v>
      </c>
      <c r="Z891" s="78">
        <f t="shared" si="63"/>
        <v>0</v>
      </c>
      <c r="AA891" s="78">
        <f t="shared" si="64"/>
        <v>2.2999999999999998</v>
      </c>
      <c r="AB891" s="77">
        <f t="shared" si="65"/>
        <v>100</v>
      </c>
    </row>
    <row r="892" spans="1:28" x14ac:dyDescent="0.3">
      <c r="A892" s="49">
        <v>42530</v>
      </c>
      <c r="B892" s="45" t="s">
        <v>1255</v>
      </c>
      <c r="C892" s="45" t="s">
        <v>1256</v>
      </c>
      <c r="D892" s="45" t="s">
        <v>47</v>
      </c>
      <c r="E892" s="48">
        <v>10</v>
      </c>
      <c r="F892" s="47">
        <v>181</v>
      </c>
      <c r="G892" s="65">
        <v>0</v>
      </c>
      <c r="H892" s="47">
        <v>174</v>
      </c>
      <c r="I892" s="45" t="s">
        <v>100</v>
      </c>
      <c r="J892" s="61">
        <v>18.8</v>
      </c>
      <c r="K892" s="45" t="s">
        <v>192</v>
      </c>
      <c r="L892" s="73">
        <v>0</v>
      </c>
      <c r="M892" s="69">
        <v>3.1</v>
      </c>
      <c r="N892" s="47">
        <v>78</v>
      </c>
      <c r="O892" s="45" t="s">
        <v>51</v>
      </c>
      <c r="P892" s="47">
        <v>10183</v>
      </c>
      <c r="Q892" s="45" t="s">
        <v>1012</v>
      </c>
      <c r="R892" s="47">
        <v>10133</v>
      </c>
      <c r="S892" s="48">
        <v>24</v>
      </c>
      <c r="T892" s="48">
        <v>85</v>
      </c>
      <c r="U892" s="48">
        <v>90</v>
      </c>
      <c r="V892" s="45" t="s">
        <v>51</v>
      </c>
      <c r="W892" s="48">
        <v>83</v>
      </c>
      <c r="X892" s="45" t="s">
        <v>51</v>
      </c>
      <c r="Y892" s="78">
        <f t="shared" si="62"/>
        <v>0.31</v>
      </c>
      <c r="Z892" s="78">
        <f t="shared" si="63"/>
        <v>0</v>
      </c>
      <c r="AA892" s="78">
        <f t="shared" si="64"/>
        <v>1.8800000000000001</v>
      </c>
      <c r="AB892" s="77">
        <f t="shared" si="65"/>
        <v>0</v>
      </c>
    </row>
    <row r="893" spans="1:28" x14ac:dyDescent="0.3">
      <c r="A893" s="49">
        <v>42531</v>
      </c>
      <c r="B893" s="45" t="s">
        <v>1255</v>
      </c>
      <c r="C893" s="45" t="s">
        <v>1256</v>
      </c>
      <c r="D893" s="45" t="s">
        <v>47</v>
      </c>
      <c r="E893" s="48">
        <v>10</v>
      </c>
      <c r="F893" s="47">
        <v>176</v>
      </c>
      <c r="G893" s="65">
        <v>0</v>
      </c>
      <c r="H893" s="47">
        <v>157</v>
      </c>
      <c r="I893" s="45" t="s">
        <v>100</v>
      </c>
      <c r="J893" s="61">
        <v>19.399999999999999</v>
      </c>
      <c r="K893" s="45" t="s">
        <v>271</v>
      </c>
      <c r="L893" s="73">
        <v>29</v>
      </c>
      <c r="M893" s="69">
        <v>4.2</v>
      </c>
      <c r="N893" s="47">
        <v>144</v>
      </c>
      <c r="O893" s="45" t="s">
        <v>148</v>
      </c>
      <c r="P893" s="47">
        <v>10163</v>
      </c>
      <c r="Q893" s="48">
        <v>22</v>
      </c>
      <c r="R893" s="47">
        <v>10128</v>
      </c>
      <c r="S893" s="45" t="s">
        <v>102</v>
      </c>
      <c r="T893" s="48">
        <v>72</v>
      </c>
      <c r="U893" s="48">
        <v>85</v>
      </c>
      <c r="V893" s="45" t="s">
        <v>51</v>
      </c>
      <c r="W893" s="48">
        <v>62</v>
      </c>
      <c r="X893" s="45" t="s">
        <v>201</v>
      </c>
      <c r="Y893" s="78">
        <f t="shared" si="62"/>
        <v>0.42000000000000004</v>
      </c>
      <c r="Z893" s="78">
        <f t="shared" si="63"/>
        <v>0</v>
      </c>
      <c r="AA893" s="78">
        <f t="shared" si="64"/>
        <v>1.94</v>
      </c>
      <c r="AB893" s="77">
        <f t="shared" si="65"/>
        <v>290</v>
      </c>
    </row>
    <row r="894" spans="1:28" x14ac:dyDescent="0.3">
      <c r="A894" s="49">
        <v>42532</v>
      </c>
      <c r="B894" s="45" t="s">
        <v>1255</v>
      </c>
      <c r="C894" s="45" t="s">
        <v>1256</v>
      </c>
      <c r="D894" s="45" t="s">
        <v>47</v>
      </c>
      <c r="E894" s="48">
        <v>10</v>
      </c>
      <c r="F894" s="47">
        <v>180</v>
      </c>
      <c r="G894" s="65">
        <v>0</v>
      </c>
      <c r="H894" s="47">
        <v>148</v>
      </c>
      <c r="I894" s="45" t="s">
        <v>159</v>
      </c>
      <c r="J894" s="61">
        <v>21.3</v>
      </c>
      <c r="K894" s="45" t="s">
        <v>164</v>
      </c>
      <c r="L894" s="73">
        <v>32</v>
      </c>
      <c r="M894" s="69">
        <v>1.9</v>
      </c>
      <c r="N894" s="47">
        <v>64</v>
      </c>
      <c r="O894" s="45" t="s">
        <v>475</v>
      </c>
      <c r="P894" s="47">
        <v>10170</v>
      </c>
      <c r="Q894" s="45" t="s">
        <v>51</v>
      </c>
      <c r="R894" s="47">
        <v>10153</v>
      </c>
      <c r="S894" s="48">
        <v>20</v>
      </c>
      <c r="T894" s="48">
        <v>65</v>
      </c>
      <c r="U894" s="48">
        <v>79</v>
      </c>
      <c r="V894" s="45" t="s">
        <v>159</v>
      </c>
      <c r="W894" s="48">
        <v>56</v>
      </c>
      <c r="X894" s="45" t="s">
        <v>51</v>
      </c>
      <c r="Y894" s="78">
        <f t="shared" si="62"/>
        <v>0.19</v>
      </c>
      <c r="Z894" s="78">
        <f t="shared" si="63"/>
        <v>0</v>
      </c>
      <c r="AA894" s="78">
        <f t="shared" si="64"/>
        <v>2.13</v>
      </c>
      <c r="AB894" s="77">
        <f t="shared" si="65"/>
        <v>320</v>
      </c>
    </row>
    <row r="895" spans="1:28" x14ac:dyDescent="0.3">
      <c r="A895" s="49">
        <v>42533</v>
      </c>
      <c r="B895" s="45" t="s">
        <v>1255</v>
      </c>
      <c r="C895" s="45" t="s">
        <v>1256</v>
      </c>
      <c r="D895" s="45" t="s">
        <v>47</v>
      </c>
      <c r="E895" s="48">
        <v>10</v>
      </c>
      <c r="F895" s="47">
        <v>184</v>
      </c>
      <c r="G895" s="65">
        <v>0</v>
      </c>
      <c r="H895" s="47">
        <v>149</v>
      </c>
      <c r="I895" s="45" t="s">
        <v>174</v>
      </c>
      <c r="J895" s="61">
        <v>21.8</v>
      </c>
      <c r="K895" s="45" t="s">
        <v>65</v>
      </c>
      <c r="L895" s="73">
        <v>32</v>
      </c>
      <c r="M895" s="69">
        <v>2.8</v>
      </c>
      <c r="N895" s="47">
        <v>69</v>
      </c>
      <c r="O895" s="45" t="s">
        <v>133</v>
      </c>
      <c r="P895" s="47">
        <v>10174</v>
      </c>
      <c r="Q895" s="48">
        <v>12</v>
      </c>
      <c r="R895" s="47">
        <v>10150</v>
      </c>
      <c r="S895" s="48">
        <v>17</v>
      </c>
      <c r="T895" s="48">
        <v>70</v>
      </c>
      <c r="U895" s="48">
        <v>83</v>
      </c>
      <c r="V895" s="45" t="s">
        <v>88</v>
      </c>
      <c r="W895" s="48">
        <v>57</v>
      </c>
      <c r="X895" s="45" t="s">
        <v>65</v>
      </c>
      <c r="Y895" s="78">
        <f t="shared" si="62"/>
        <v>0.27999999999999997</v>
      </c>
      <c r="Z895" s="78">
        <f t="shared" si="63"/>
        <v>0</v>
      </c>
      <c r="AA895" s="78">
        <f t="shared" si="64"/>
        <v>2.1800000000000002</v>
      </c>
      <c r="AB895" s="77">
        <f t="shared" si="65"/>
        <v>320</v>
      </c>
    </row>
    <row r="896" spans="1:28" x14ac:dyDescent="0.3">
      <c r="A896" s="49">
        <v>42534</v>
      </c>
      <c r="B896" s="45" t="s">
        <v>1255</v>
      </c>
      <c r="C896" s="45" t="s">
        <v>1256</v>
      </c>
      <c r="D896" s="45" t="s">
        <v>47</v>
      </c>
      <c r="E896" s="48">
        <v>10</v>
      </c>
      <c r="F896" s="47">
        <v>190</v>
      </c>
      <c r="G896" s="65">
        <v>0</v>
      </c>
      <c r="H896" s="47">
        <v>171</v>
      </c>
      <c r="I896" s="45" t="s">
        <v>100</v>
      </c>
      <c r="J896" s="61">
        <v>20.8</v>
      </c>
      <c r="K896" s="45" t="s">
        <v>475</v>
      </c>
      <c r="L896" s="73">
        <v>28</v>
      </c>
      <c r="M896" s="69">
        <v>5.8</v>
      </c>
      <c r="N896" s="47">
        <v>164</v>
      </c>
      <c r="O896" s="45" t="s">
        <v>264</v>
      </c>
      <c r="P896" s="47">
        <v>10161</v>
      </c>
      <c r="Q896" s="48">
        <v>21</v>
      </c>
      <c r="R896" s="47">
        <v>10130</v>
      </c>
      <c r="S896" s="45" t="s">
        <v>116</v>
      </c>
      <c r="T896" s="48">
        <v>74</v>
      </c>
      <c r="U896" s="48">
        <v>86</v>
      </c>
      <c r="V896" s="45" t="s">
        <v>51</v>
      </c>
      <c r="W896" s="48">
        <v>65</v>
      </c>
      <c r="X896" s="45" t="s">
        <v>121</v>
      </c>
      <c r="Y896" s="78">
        <f t="shared" si="62"/>
        <v>0.57999999999999996</v>
      </c>
      <c r="Z896" s="78">
        <f t="shared" si="63"/>
        <v>0</v>
      </c>
      <c r="AA896" s="78">
        <f t="shared" si="64"/>
        <v>2.08</v>
      </c>
      <c r="AB896" s="77">
        <f t="shared" si="65"/>
        <v>280</v>
      </c>
    </row>
    <row r="897" spans="1:28" x14ac:dyDescent="0.3">
      <c r="A897" s="49">
        <v>42535</v>
      </c>
      <c r="B897" s="45" t="s">
        <v>1255</v>
      </c>
      <c r="C897" s="45" t="s">
        <v>1256</v>
      </c>
      <c r="D897" s="45" t="s">
        <v>47</v>
      </c>
      <c r="E897" s="48">
        <v>10</v>
      </c>
      <c r="F897" s="47">
        <v>186</v>
      </c>
      <c r="G897" s="65">
        <v>7.8</v>
      </c>
      <c r="H897" s="47">
        <v>154</v>
      </c>
      <c r="I897" s="45" t="s">
        <v>376</v>
      </c>
      <c r="J897" s="61">
        <v>21.9</v>
      </c>
      <c r="K897" s="45" t="s">
        <v>158</v>
      </c>
      <c r="L897" s="73">
        <v>30</v>
      </c>
      <c r="M897" s="69">
        <v>3.3</v>
      </c>
      <c r="N897" s="47">
        <v>125</v>
      </c>
      <c r="O897" s="45" t="s">
        <v>521</v>
      </c>
      <c r="P897" s="47">
        <v>10143</v>
      </c>
      <c r="Q897" s="45" t="s">
        <v>263</v>
      </c>
      <c r="R897" s="47">
        <v>10050</v>
      </c>
      <c r="S897" s="48">
        <v>24</v>
      </c>
      <c r="T897" s="48">
        <v>72</v>
      </c>
      <c r="U897" s="48">
        <v>84</v>
      </c>
      <c r="V897" s="45" t="s">
        <v>433</v>
      </c>
      <c r="W897" s="48">
        <v>56</v>
      </c>
      <c r="X897" s="45" t="s">
        <v>65</v>
      </c>
      <c r="Y897" s="78">
        <f t="shared" si="62"/>
        <v>0.32999999999999996</v>
      </c>
      <c r="Z897" s="78">
        <f t="shared" si="63"/>
        <v>0.78</v>
      </c>
      <c r="AA897" s="78">
        <f t="shared" si="64"/>
        <v>2.19</v>
      </c>
      <c r="AB897" s="77">
        <f t="shared" si="65"/>
        <v>300</v>
      </c>
    </row>
    <row r="898" spans="1:28" x14ac:dyDescent="0.3">
      <c r="A898" s="49">
        <v>42536</v>
      </c>
      <c r="B898" s="45" t="s">
        <v>1255</v>
      </c>
      <c r="C898" s="45" t="s">
        <v>1256</v>
      </c>
      <c r="D898" s="45" t="s">
        <v>47</v>
      </c>
      <c r="E898" s="48">
        <v>10</v>
      </c>
      <c r="F898" s="47">
        <v>158</v>
      </c>
      <c r="G898" s="65">
        <v>19</v>
      </c>
      <c r="H898" s="47">
        <v>127</v>
      </c>
      <c r="I898" s="45" t="s">
        <v>51</v>
      </c>
      <c r="J898" s="61">
        <v>18.899999999999999</v>
      </c>
      <c r="K898" s="45" t="s">
        <v>215</v>
      </c>
      <c r="L898" s="73">
        <v>32</v>
      </c>
      <c r="M898" s="69">
        <v>2.2000000000000002</v>
      </c>
      <c r="N898" s="47">
        <v>139</v>
      </c>
      <c r="O898" s="45" t="s">
        <v>342</v>
      </c>
      <c r="P898" s="47">
        <v>10050</v>
      </c>
      <c r="Q898" s="45" t="s">
        <v>1012</v>
      </c>
      <c r="R898" s="47">
        <v>10005</v>
      </c>
      <c r="S898" s="48">
        <v>13</v>
      </c>
      <c r="T898" s="48">
        <v>77</v>
      </c>
      <c r="U898" s="48">
        <v>85</v>
      </c>
      <c r="V898" s="45" t="s">
        <v>225</v>
      </c>
      <c r="W898" s="48">
        <v>62</v>
      </c>
      <c r="X898" s="45" t="s">
        <v>192</v>
      </c>
      <c r="Y898" s="78">
        <f t="shared" si="62"/>
        <v>0.22000000000000003</v>
      </c>
      <c r="Z898" s="78">
        <f t="shared" si="63"/>
        <v>1.9</v>
      </c>
      <c r="AA898" s="78">
        <f t="shared" si="64"/>
        <v>1.89</v>
      </c>
      <c r="AB898" s="77">
        <f t="shared" si="65"/>
        <v>320</v>
      </c>
    </row>
    <row r="899" spans="1:28" x14ac:dyDescent="0.3">
      <c r="A899" s="49">
        <v>42537</v>
      </c>
      <c r="B899" s="45" t="s">
        <v>1255</v>
      </c>
      <c r="C899" s="45" t="s">
        <v>1256</v>
      </c>
      <c r="D899" s="45" t="s">
        <v>47</v>
      </c>
      <c r="E899" s="48">
        <v>10</v>
      </c>
      <c r="F899" s="47">
        <v>162</v>
      </c>
      <c r="G899" s="65">
        <v>9.1999999999999993</v>
      </c>
      <c r="H899" s="47">
        <v>135</v>
      </c>
      <c r="I899" s="45" t="s">
        <v>460</v>
      </c>
      <c r="J899" s="61">
        <v>18.899999999999999</v>
      </c>
      <c r="K899" s="45" t="s">
        <v>104</v>
      </c>
      <c r="L899" s="73">
        <v>25</v>
      </c>
      <c r="M899" s="69">
        <v>3.9</v>
      </c>
      <c r="N899" s="47">
        <v>144</v>
      </c>
      <c r="O899" s="45" t="s">
        <v>192</v>
      </c>
      <c r="P899" s="47">
        <v>10120</v>
      </c>
      <c r="Q899" s="48">
        <v>24</v>
      </c>
      <c r="R899" s="47">
        <v>10034</v>
      </c>
      <c r="S899" s="45" t="s">
        <v>116</v>
      </c>
      <c r="T899" s="48">
        <v>64</v>
      </c>
      <c r="U899" s="48">
        <v>78</v>
      </c>
      <c r="V899" s="45" t="s">
        <v>186</v>
      </c>
      <c r="W899" s="48">
        <v>52</v>
      </c>
      <c r="X899" s="45" t="s">
        <v>104</v>
      </c>
      <c r="Y899" s="78">
        <f t="shared" ref="Y899:Y962" si="66">M899/$AE$17</f>
        <v>0.39</v>
      </c>
      <c r="Z899" s="78">
        <f t="shared" ref="Z899:Z962" si="67">G899/$AE$17</f>
        <v>0.91999999999999993</v>
      </c>
      <c r="AA899" s="78">
        <f t="shared" ref="AA899:AA962" si="68">J899/$AE$17</f>
        <v>1.89</v>
      </c>
      <c r="AB899" s="77">
        <f t="shared" ref="AB899:AB962" si="69">L899*$AE$17</f>
        <v>250</v>
      </c>
    </row>
    <row r="900" spans="1:28" x14ac:dyDescent="0.3">
      <c r="A900" s="49">
        <v>42538</v>
      </c>
      <c r="B900" s="45" t="s">
        <v>1255</v>
      </c>
      <c r="C900" s="45" t="s">
        <v>1256</v>
      </c>
      <c r="D900" s="45" t="s">
        <v>47</v>
      </c>
      <c r="E900" s="48">
        <v>10</v>
      </c>
      <c r="F900" s="47">
        <v>148</v>
      </c>
      <c r="G900" s="65">
        <v>16.600000000000001</v>
      </c>
      <c r="H900" s="47">
        <v>132</v>
      </c>
      <c r="I900" s="45" t="s">
        <v>100</v>
      </c>
      <c r="J900" s="61">
        <v>16.399999999999999</v>
      </c>
      <c r="K900" s="45" t="s">
        <v>280</v>
      </c>
      <c r="L900" s="73">
        <v>28</v>
      </c>
      <c r="M900" s="69">
        <v>4.7</v>
      </c>
      <c r="N900" s="47">
        <v>122</v>
      </c>
      <c r="O900" s="45" t="s">
        <v>74</v>
      </c>
      <c r="P900" s="47">
        <v>10224</v>
      </c>
      <c r="Q900" s="48">
        <v>24</v>
      </c>
      <c r="R900" s="47">
        <v>10115</v>
      </c>
      <c r="S900" s="45" t="s">
        <v>263</v>
      </c>
      <c r="T900" s="48">
        <v>73</v>
      </c>
      <c r="U900" s="48">
        <v>85</v>
      </c>
      <c r="V900" s="45" t="s">
        <v>51</v>
      </c>
      <c r="W900" s="48">
        <v>61</v>
      </c>
      <c r="X900" s="45" t="s">
        <v>578</v>
      </c>
      <c r="Y900" s="78">
        <f t="shared" si="66"/>
        <v>0.47000000000000003</v>
      </c>
      <c r="Z900" s="78">
        <f t="shared" si="67"/>
        <v>1.6600000000000001</v>
      </c>
      <c r="AA900" s="78">
        <f t="shared" si="68"/>
        <v>1.64</v>
      </c>
      <c r="AB900" s="77">
        <f t="shared" si="69"/>
        <v>280</v>
      </c>
    </row>
    <row r="901" spans="1:28" x14ac:dyDescent="0.3">
      <c r="A901" s="49">
        <v>42539</v>
      </c>
      <c r="B901" s="45" t="s">
        <v>1255</v>
      </c>
      <c r="C901" s="45" t="s">
        <v>1256</v>
      </c>
      <c r="D901" s="45" t="s">
        <v>47</v>
      </c>
      <c r="E901" s="48">
        <v>10</v>
      </c>
      <c r="F901" s="47">
        <v>160</v>
      </c>
      <c r="G901" s="65">
        <v>0</v>
      </c>
      <c r="H901" s="47">
        <v>130</v>
      </c>
      <c r="I901" s="45" t="s">
        <v>124</v>
      </c>
      <c r="J901" s="61">
        <v>19</v>
      </c>
      <c r="K901" s="45" t="s">
        <v>188</v>
      </c>
      <c r="L901" s="73">
        <v>31</v>
      </c>
      <c r="M901" s="69">
        <v>3.6</v>
      </c>
      <c r="N901" s="47">
        <v>117</v>
      </c>
      <c r="O901" s="45" t="s">
        <v>195</v>
      </c>
      <c r="P901" s="47">
        <v>10297</v>
      </c>
      <c r="Q901" s="48">
        <v>24</v>
      </c>
      <c r="R901" s="47">
        <v>10222</v>
      </c>
      <c r="S901" s="45" t="s">
        <v>84</v>
      </c>
      <c r="T901" s="48">
        <v>69</v>
      </c>
      <c r="U901" s="48">
        <v>85</v>
      </c>
      <c r="V901" s="45" t="s">
        <v>51</v>
      </c>
      <c r="W901" s="48">
        <v>60</v>
      </c>
      <c r="X901" s="45" t="s">
        <v>188</v>
      </c>
      <c r="Y901" s="78">
        <f t="shared" si="66"/>
        <v>0.36</v>
      </c>
      <c r="Z901" s="78">
        <f t="shared" si="67"/>
        <v>0</v>
      </c>
      <c r="AA901" s="78">
        <f t="shared" si="68"/>
        <v>1.9</v>
      </c>
      <c r="AB901" s="77">
        <f t="shared" si="69"/>
        <v>310</v>
      </c>
    </row>
    <row r="902" spans="1:28" x14ac:dyDescent="0.3">
      <c r="A902" s="49">
        <v>42540</v>
      </c>
      <c r="B902" s="45" t="s">
        <v>1255</v>
      </c>
      <c r="C902" s="45" t="s">
        <v>1256</v>
      </c>
      <c r="D902" s="45" t="s">
        <v>47</v>
      </c>
      <c r="E902" s="48">
        <v>10</v>
      </c>
      <c r="F902" s="47">
        <v>172</v>
      </c>
      <c r="G902" s="65">
        <v>0</v>
      </c>
      <c r="H902" s="47">
        <v>136</v>
      </c>
      <c r="I902" s="45" t="s">
        <v>521</v>
      </c>
      <c r="J902" s="61">
        <v>20.7</v>
      </c>
      <c r="K902" s="45" t="s">
        <v>128</v>
      </c>
      <c r="L902" s="72" t="s">
        <v>289</v>
      </c>
      <c r="M902" s="69">
        <v>2.2000000000000002</v>
      </c>
      <c r="N902" s="47">
        <v>56</v>
      </c>
      <c r="O902" s="45" t="s">
        <v>112</v>
      </c>
      <c r="P902" s="47">
        <v>10300</v>
      </c>
      <c r="Q902" s="45" t="s">
        <v>132</v>
      </c>
      <c r="R902" s="47">
        <v>10264</v>
      </c>
      <c r="S902" s="48">
        <v>24</v>
      </c>
      <c r="T902" s="48">
        <v>69</v>
      </c>
      <c r="U902" s="48">
        <v>82</v>
      </c>
      <c r="V902" s="45" t="s">
        <v>51</v>
      </c>
      <c r="W902" s="48">
        <v>64</v>
      </c>
      <c r="X902" s="45" t="s">
        <v>433</v>
      </c>
      <c r="Y902" s="78">
        <f t="shared" si="66"/>
        <v>0.22000000000000003</v>
      </c>
      <c r="Z902" s="78">
        <f t="shared" si="67"/>
        <v>0</v>
      </c>
      <c r="AA902" s="78">
        <f t="shared" si="68"/>
        <v>2.0699999999999998</v>
      </c>
      <c r="AB902" s="77">
        <f t="shared" si="69"/>
        <v>90</v>
      </c>
    </row>
    <row r="903" spans="1:28" x14ac:dyDescent="0.3">
      <c r="A903" s="49">
        <v>42541</v>
      </c>
      <c r="B903" s="45" t="s">
        <v>1255</v>
      </c>
      <c r="C903" s="45" t="s">
        <v>1256</v>
      </c>
      <c r="D903" s="45" t="s">
        <v>47</v>
      </c>
      <c r="E903" s="48">
        <v>10</v>
      </c>
      <c r="F903" s="47">
        <v>180</v>
      </c>
      <c r="G903" s="65">
        <v>0.4</v>
      </c>
      <c r="H903" s="47">
        <v>137</v>
      </c>
      <c r="I903" s="45" t="s">
        <v>537</v>
      </c>
      <c r="J903" s="61">
        <v>22.4</v>
      </c>
      <c r="K903" s="45" t="s">
        <v>585</v>
      </c>
      <c r="L903" s="73">
        <v>24</v>
      </c>
      <c r="M903" s="69">
        <v>1.1000000000000001</v>
      </c>
      <c r="N903" s="47">
        <v>47</v>
      </c>
      <c r="O903" s="45" t="s">
        <v>66</v>
      </c>
      <c r="P903" s="47">
        <v>10264</v>
      </c>
      <c r="Q903" s="45" t="s">
        <v>1012</v>
      </c>
      <c r="R903" s="47">
        <v>10213</v>
      </c>
      <c r="S903" s="48">
        <v>24</v>
      </c>
      <c r="T903" s="48">
        <v>69</v>
      </c>
      <c r="U903" s="48">
        <v>85</v>
      </c>
      <c r="V903" s="45" t="s">
        <v>210</v>
      </c>
      <c r="W903" s="48">
        <v>62</v>
      </c>
      <c r="X903" s="45" t="s">
        <v>79</v>
      </c>
      <c r="Y903" s="78">
        <f t="shared" si="66"/>
        <v>0.11000000000000001</v>
      </c>
      <c r="Z903" s="78">
        <f t="shared" si="67"/>
        <v>0.04</v>
      </c>
      <c r="AA903" s="78">
        <f t="shared" si="68"/>
        <v>2.2399999999999998</v>
      </c>
      <c r="AB903" s="77">
        <f t="shared" si="69"/>
        <v>240</v>
      </c>
    </row>
    <row r="904" spans="1:28" x14ac:dyDescent="0.3">
      <c r="A904" s="49">
        <v>42542</v>
      </c>
      <c r="B904" s="45" t="s">
        <v>1255</v>
      </c>
      <c r="C904" s="45" t="s">
        <v>1256</v>
      </c>
      <c r="D904" s="45" t="s">
        <v>47</v>
      </c>
      <c r="E904" s="48">
        <v>10</v>
      </c>
      <c r="F904" s="47">
        <v>191</v>
      </c>
      <c r="G904" s="65">
        <v>0</v>
      </c>
      <c r="H904" s="47">
        <v>153</v>
      </c>
      <c r="I904" s="45" t="s">
        <v>434</v>
      </c>
      <c r="J904" s="61">
        <v>22.9</v>
      </c>
      <c r="K904" s="45" t="s">
        <v>135</v>
      </c>
      <c r="L904" s="73">
        <v>12</v>
      </c>
      <c r="M904" s="69">
        <v>2.5</v>
      </c>
      <c r="N904" s="47">
        <v>53</v>
      </c>
      <c r="O904" s="45" t="s">
        <v>215</v>
      </c>
      <c r="P904" s="47">
        <v>10213</v>
      </c>
      <c r="Q904" s="45" t="s">
        <v>1012</v>
      </c>
      <c r="R904" s="47">
        <v>10167</v>
      </c>
      <c r="S904" s="48">
        <v>24</v>
      </c>
      <c r="T904" s="48">
        <v>70</v>
      </c>
      <c r="U904" s="48">
        <v>84</v>
      </c>
      <c r="V904" s="45" t="s">
        <v>51</v>
      </c>
      <c r="W904" s="48">
        <v>64</v>
      </c>
      <c r="X904" s="45" t="s">
        <v>128</v>
      </c>
      <c r="Y904" s="78">
        <f t="shared" si="66"/>
        <v>0.25</v>
      </c>
      <c r="Z904" s="78">
        <f t="shared" si="67"/>
        <v>0</v>
      </c>
      <c r="AA904" s="78">
        <f t="shared" si="68"/>
        <v>2.29</v>
      </c>
      <c r="AB904" s="77">
        <f t="shared" si="69"/>
        <v>120</v>
      </c>
    </row>
    <row r="905" spans="1:28" x14ac:dyDescent="0.3">
      <c r="A905" s="49">
        <v>42543</v>
      </c>
      <c r="B905" s="45" t="s">
        <v>1255</v>
      </c>
      <c r="C905" s="45" t="s">
        <v>1256</v>
      </c>
      <c r="D905" s="45" t="s">
        <v>47</v>
      </c>
      <c r="E905" s="48">
        <v>10</v>
      </c>
      <c r="F905" s="47">
        <v>192</v>
      </c>
      <c r="G905" s="65">
        <v>0</v>
      </c>
      <c r="H905" s="47">
        <v>166</v>
      </c>
      <c r="I905" s="45" t="s">
        <v>537</v>
      </c>
      <c r="J905" s="61">
        <v>21.9</v>
      </c>
      <c r="K905" s="45" t="s">
        <v>133</v>
      </c>
      <c r="L905" s="73">
        <v>29</v>
      </c>
      <c r="M905" s="69">
        <v>3.9</v>
      </c>
      <c r="N905" s="47">
        <v>108</v>
      </c>
      <c r="O905" s="45" t="s">
        <v>747</v>
      </c>
      <c r="P905" s="47">
        <v>10167</v>
      </c>
      <c r="Q905" s="45" t="s">
        <v>1012</v>
      </c>
      <c r="R905" s="47">
        <v>10137</v>
      </c>
      <c r="S905" s="48">
        <v>17</v>
      </c>
      <c r="T905" s="48">
        <v>80</v>
      </c>
      <c r="U905" s="48">
        <v>87</v>
      </c>
      <c r="V905" s="45" t="s">
        <v>51</v>
      </c>
      <c r="W905" s="48">
        <v>75</v>
      </c>
      <c r="X905" s="45" t="s">
        <v>51</v>
      </c>
      <c r="Y905" s="78">
        <f t="shared" si="66"/>
        <v>0.39</v>
      </c>
      <c r="Z905" s="78">
        <f t="shared" si="67"/>
        <v>0</v>
      </c>
      <c r="AA905" s="78">
        <f t="shared" si="68"/>
        <v>2.19</v>
      </c>
      <c r="AB905" s="77">
        <f t="shared" si="69"/>
        <v>290</v>
      </c>
    </row>
    <row r="906" spans="1:28" x14ac:dyDescent="0.3">
      <c r="A906" s="49">
        <v>42544</v>
      </c>
      <c r="B906" s="45" t="s">
        <v>1255</v>
      </c>
      <c r="C906" s="45" t="s">
        <v>1256</v>
      </c>
      <c r="D906" s="45" t="s">
        <v>47</v>
      </c>
      <c r="E906" s="48">
        <v>10</v>
      </c>
      <c r="F906" s="47">
        <v>196</v>
      </c>
      <c r="G906" s="65">
        <v>5.4</v>
      </c>
      <c r="H906" s="47">
        <v>184</v>
      </c>
      <c r="I906" s="45" t="s">
        <v>51</v>
      </c>
      <c r="J906" s="61">
        <v>20.8</v>
      </c>
      <c r="K906" s="45" t="s">
        <v>89</v>
      </c>
      <c r="L906" s="73">
        <v>30</v>
      </c>
      <c r="M906" s="69">
        <v>2.8</v>
      </c>
      <c r="N906" s="47">
        <v>83</v>
      </c>
      <c r="O906" s="45" t="s">
        <v>64</v>
      </c>
      <c r="P906" s="47">
        <v>10215</v>
      </c>
      <c r="Q906" s="48">
        <v>22</v>
      </c>
      <c r="R906" s="47">
        <v>10137</v>
      </c>
      <c r="S906" s="45" t="s">
        <v>218</v>
      </c>
      <c r="T906" s="48">
        <v>88</v>
      </c>
      <c r="U906" s="48">
        <v>90</v>
      </c>
      <c r="V906" s="45" t="s">
        <v>51</v>
      </c>
      <c r="W906" s="48">
        <v>82</v>
      </c>
      <c r="X906" s="45" t="s">
        <v>51</v>
      </c>
      <c r="Y906" s="78">
        <f t="shared" si="66"/>
        <v>0.27999999999999997</v>
      </c>
      <c r="Z906" s="78">
        <f t="shared" si="67"/>
        <v>0.54</v>
      </c>
      <c r="AA906" s="78">
        <f t="shared" si="68"/>
        <v>2.08</v>
      </c>
      <c r="AB906" s="77">
        <f t="shared" si="69"/>
        <v>300</v>
      </c>
    </row>
    <row r="907" spans="1:28" x14ac:dyDescent="0.3">
      <c r="A907" s="49">
        <v>42545</v>
      </c>
      <c r="B907" s="45" t="s">
        <v>1255</v>
      </c>
      <c r="C907" s="45" t="s">
        <v>1256</v>
      </c>
      <c r="D907" s="45" t="s">
        <v>47</v>
      </c>
      <c r="E907" s="48">
        <v>10</v>
      </c>
      <c r="F907" s="47">
        <v>171</v>
      </c>
      <c r="G907" s="65">
        <v>17.8</v>
      </c>
      <c r="H907" s="47">
        <v>154</v>
      </c>
      <c r="I907" s="45" t="s">
        <v>312</v>
      </c>
      <c r="J907" s="61">
        <v>18.8</v>
      </c>
      <c r="K907" s="45" t="s">
        <v>70</v>
      </c>
      <c r="L907" s="72" t="s">
        <v>218</v>
      </c>
      <c r="M907" s="69">
        <v>2.8</v>
      </c>
      <c r="N907" s="47">
        <v>78</v>
      </c>
      <c r="O907" s="45" t="s">
        <v>215</v>
      </c>
      <c r="P907" s="47">
        <v>10228</v>
      </c>
      <c r="Q907" s="48">
        <v>21</v>
      </c>
      <c r="R907" s="47">
        <v>10202</v>
      </c>
      <c r="S907" s="45" t="s">
        <v>116</v>
      </c>
      <c r="T907" s="48">
        <v>92</v>
      </c>
      <c r="U907" s="48">
        <v>92</v>
      </c>
      <c r="V907" s="45" t="s">
        <v>51</v>
      </c>
      <c r="W907" s="48">
        <v>90</v>
      </c>
      <c r="X907" s="45" t="s">
        <v>51</v>
      </c>
      <c r="Y907" s="78">
        <f t="shared" si="66"/>
        <v>0.27999999999999997</v>
      </c>
      <c r="Z907" s="78">
        <f t="shared" si="67"/>
        <v>1.78</v>
      </c>
      <c r="AA907" s="78">
        <f t="shared" si="68"/>
        <v>1.8800000000000001</v>
      </c>
      <c r="AB907" s="77">
        <f t="shared" si="69"/>
        <v>30</v>
      </c>
    </row>
    <row r="908" spans="1:28" x14ac:dyDescent="0.3">
      <c r="A908" s="49">
        <v>42546</v>
      </c>
      <c r="B908" s="45" t="s">
        <v>1255</v>
      </c>
      <c r="C908" s="45" t="s">
        <v>1256</v>
      </c>
      <c r="D908" s="45" t="s">
        <v>47</v>
      </c>
      <c r="E908" s="48">
        <v>10</v>
      </c>
      <c r="F908" s="47">
        <v>175</v>
      </c>
      <c r="G908" s="65">
        <v>0.6</v>
      </c>
      <c r="H908" s="47">
        <v>150</v>
      </c>
      <c r="I908" s="45" t="s">
        <v>347</v>
      </c>
      <c r="J908" s="61">
        <v>20</v>
      </c>
      <c r="K908" s="45" t="s">
        <v>94</v>
      </c>
      <c r="L908" s="72" t="s">
        <v>533</v>
      </c>
      <c r="M908" s="69">
        <v>1.7</v>
      </c>
      <c r="N908" s="47">
        <v>64</v>
      </c>
      <c r="O908" s="45" t="s">
        <v>388</v>
      </c>
      <c r="P908" s="47">
        <v>10226</v>
      </c>
      <c r="Q908" s="45" t="s">
        <v>51</v>
      </c>
      <c r="R908" s="47">
        <v>10213</v>
      </c>
      <c r="S908" s="45" t="s">
        <v>51</v>
      </c>
      <c r="T908" s="48">
        <v>80</v>
      </c>
      <c r="U908" s="48">
        <v>92</v>
      </c>
      <c r="V908" s="45" t="s">
        <v>51</v>
      </c>
      <c r="W908" s="48">
        <v>68</v>
      </c>
      <c r="X908" s="45" t="s">
        <v>164</v>
      </c>
      <c r="Y908" s="78">
        <f t="shared" si="66"/>
        <v>0.16999999999999998</v>
      </c>
      <c r="Z908" s="78">
        <f t="shared" si="67"/>
        <v>0.06</v>
      </c>
      <c r="AA908" s="78">
        <f t="shared" si="68"/>
        <v>2</v>
      </c>
      <c r="AB908" s="77">
        <f t="shared" si="69"/>
        <v>70</v>
      </c>
    </row>
    <row r="909" spans="1:28" x14ac:dyDescent="0.3">
      <c r="A909" s="49">
        <v>42547</v>
      </c>
      <c r="B909" s="45" t="s">
        <v>1255</v>
      </c>
      <c r="C909" s="45" t="s">
        <v>1256</v>
      </c>
      <c r="D909" s="45" t="s">
        <v>47</v>
      </c>
      <c r="E909" s="48">
        <v>10</v>
      </c>
      <c r="F909" s="47">
        <v>181</v>
      </c>
      <c r="G909" s="65">
        <v>0</v>
      </c>
      <c r="H909" s="47">
        <v>153</v>
      </c>
      <c r="I909" s="45" t="s">
        <v>100</v>
      </c>
      <c r="J909" s="61">
        <v>20.9</v>
      </c>
      <c r="K909" s="45" t="s">
        <v>94</v>
      </c>
      <c r="L909" s="72" t="s">
        <v>533</v>
      </c>
      <c r="M909" s="69">
        <v>2.5</v>
      </c>
      <c r="N909" s="47">
        <v>72</v>
      </c>
      <c r="O909" s="45" t="s">
        <v>85</v>
      </c>
      <c r="P909" s="47">
        <v>10255</v>
      </c>
      <c r="Q909" s="48">
        <v>22</v>
      </c>
      <c r="R909" s="47">
        <v>10217</v>
      </c>
      <c r="S909" s="45" t="s">
        <v>218</v>
      </c>
      <c r="T909" s="48">
        <v>65</v>
      </c>
      <c r="U909" s="48">
        <v>79</v>
      </c>
      <c r="V909" s="45" t="s">
        <v>80</v>
      </c>
      <c r="W909" s="48">
        <v>59</v>
      </c>
      <c r="X909" s="45" t="s">
        <v>117</v>
      </c>
      <c r="Y909" s="78">
        <f t="shared" si="66"/>
        <v>0.25</v>
      </c>
      <c r="Z909" s="78">
        <f t="shared" si="67"/>
        <v>0</v>
      </c>
      <c r="AA909" s="78">
        <f t="shared" si="68"/>
        <v>2.09</v>
      </c>
      <c r="AB909" s="77">
        <f t="shared" si="69"/>
        <v>70</v>
      </c>
    </row>
    <row r="910" spans="1:28" x14ac:dyDescent="0.3">
      <c r="A910" s="49">
        <v>42548</v>
      </c>
      <c r="B910" s="45" t="s">
        <v>1255</v>
      </c>
      <c r="C910" s="45" t="s">
        <v>1256</v>
      </c>
      <c r="D910" s="45" t="s">
        <v>47</v>
      </c>
      <c r="E910" s="48">
        <v>10</v>
      </c>
      <c r="F910" s="47">
        <v>170</v>
      </c>
      <c r="G910" s="65">
        <v>0</v>
      </c>
      <c r="H910" s="47">
        <v>130</v>
      </c>
      <c r="I910" s="45" t="s">
        <v>147</v>
      </c>
      <c r="J910" s="61">
        <v>21.1</v>
      </c>
      <c r="K910" s="45" t="s">
        <v>209</v>
      </c>
      <c r="L910" s="73">
        <v>10</v>
      </c>
      <c r="M910" s="69">
        <v>2.8</v>
      </c>
      <c r="N910" s="47">
        <v>67</v>
      </c>
      <c r="O910" s="45" t="s">
        <v>260</v>
      </c>
      <c r="P910" s="47">
        <v>10249</v>
      </c>
      <c r="Q910" s="45" t="s">
        <v>132</v>
      </c>
      <c r="R910" s="47">
        <v>10218</v>
      </c>
      <c r="S910" s="48">
        <v>24</v>
      </c>
      <c r="T910" s="48">
        <v>71</v>
      </c>
      <c r="U910" s="48">
        <v>83</v>
      </c>
      <c r="V910" s="45" t="s">
        <v>51</v>
      </c>
      <c r="W910" s="48">
        <v>65</v>
      </c>
      <c r="X910" s="45" t="s">
        <v>51</v>
      </c>
      <c r="Y910" s="78">
        <f t="shared" si="66"/>
        <v>0.27999999999999997</v>
      </c>
      <c r="Z910" s="78">
        <f t="shared" si="67"/>
        <v>0</v>
      </c>
      <c r="AA910" s="78">
        <f t="shared" si="68"/>
        <v>2.1100000000000003</v>
      </c>
      <c r="AB910" s="77">
        <f t="shared" si="69"/>
        <v>100</v>
      </c>
    </row>
    <row r="911" spans="1:28" x14ac:dyDescent="0.3">
      <c r="A911" s="49">
        <v>42549</v>
      </c>
      <c r="B911" s="45" t="s">
        <v>1255</v>
      </c>
      <c r="C911" s="45" t="s">
        <v>1256</v>
      </c>
      <c r="D911" s="45" t="s">
        <v>47</v>
      </c>
      <c r="E911" s="48">
        <v>10</v>
      </c>
      <c r="F911" s="47">
        <v>189</v>
      </c>
      <c r="G911" s="65">
        <v>0</v>
      </c>
      <c r="H911" s="47">
        <v>175</v>
      </c>
      <c r="I911" s="45" t="s">
        <v>184</v>
      </c>
      <c r="J911" s="61">
        <v>20.3</v>
      </c>
      <c r="K911" s="45" t="s">
        <v>129</v>
      </c>
      <c r="L911" s="73">
        <v>11</v>
      </c>
      <c r="M911" s="69">
        <v>0.8</v>
      </c>
      <c r="N911" s="47">
        <v>39</v>
      </c>
      <c r="O911" s="45" t="s">
        <v>86</v>
      </c>
      <c r="P911" s="47">
        <v>10218</v>
      </c>
      <c r="Q911" s="45" t="s">
        <v>1012</v>
      </c>
      <c r="R911" s="47">
        <v>10189</v>
      </c>
      <c r="S911" s="48">
        <v>24</v>
      </c>
      <c r="T911" s="48">
        <v>74</v>
      </c>
      <c r="U911" s="48">
        <v>80</v>
      </c>
      <c r="V911" s="45" t="s">
        <v>147</v>
      </c>
      <c r="W911" s="48">
        <v>69</v>
      </c>
      <c r="X911" s="45" t="s">
        <v>51</v>
      </c>
      <c r="Y911" s="78">
        <f t="shared" si="66"/>
        <v>0.08</v>
      </c>
      <c r="Z911" s="78">
        <f t="shared" si="67"/>
        <v>0</v>
      </c>
      <c r="AA911" s="78">
        <f t="shared" si="68"/>
        <v>2.0300000000000002</v>
      </c>
      <c r="AB911" s="77">
        <f t="shared" si="69"/>
        <v>110</v>
      </c>
    </row>
    <row r="912" spans="1:28" x14ac:dyDescent="0.3">
      <c r="A912" s="49">
        <v>42550</v>
      </c>
      <c r="B912" s="45" t="s">
        <v>1255</v>
      </c>
      <c r="C912" s="45" t="s">
        <v>1256</v>
      </c>
      <c r="D912" s="45" t="s">
        <v>47</v>
      </c>
      <c r="E912" s="48">
        <v>10</v>
      </c>
      <c r="F912" s="47">
        <v>188</v>
      </c>
      <c r="G912" s="65">
        <v>0</v>
      </c>
      <c r="H912" s="47">
        <v>162</v>
      </c>
      <c r="I912" s="45" t="s">
        <v>100</v>
      </c>
      <c r="J912" s="61">
        <v>21.4</v>
      </c>
      <c r="K912" s="45" t="s">
        <v>61</v>
      </c>
      <c r="L912" s="73">
        <v>31</v>
      </c>
      <c r="M912" s="69">
        <v>1.7</v>
      </c>
      <c r="N912" s="47">
        <v>64</v>
      </c>
      <c r="O912" s="45" t="s">
        <v>71</v>
      </c>
      <c r="P912" s="47">
        <v>10189</v>
      </c>
      <c r="Q912" s="45" t="s">
        <v>1012</v>
      </c>
      <c r="R912" s="47">
        <v>10168</v>
      </c>
      <c r="S912" s="45" t="s">
        <v>401</v>
      </c>
      <c r="T912" s="48">
        <v>76</v>
      </c>
      <c r="U912" s="48">
        <v>85</v>
      </c>
      <c r="V912" s="45" t="s">
        <v>88</v>
      </c>
      <c r="W912" s="48">
        <v>68</v>
      </c>
      <c r="X912" s="45" t="s">
        <v>61</v>
      </c>
      <c r="Y912" s="78">
        <f t="shared" si="66"/>
        <v>0.16999999999999998</v>
      </c>
      <c r="Z912" s="78">
        <f t="shared" si="67"/>
        <v>0</v>
      </c>
      <c r="AA912" s="78">
        <f t="shared" si="68"/>
        <v>2.1399999999999997</v>
      </c>
      <c r="AB912" s="77">
        <f t="shared" si="69"/>
        <v>310</v>
      </c>
    </row>
    <row r="913" spans="1:28" x14ac:dyDescent="0.3">
      <c r="A913" s="49">
        <v>42551</v>
      </c>
      <c r="B913" s="45" t="s">
        <v>1255</v>
      </c>
      <c r="C913" s="45" t="s">
        <v>1256</v>
      </c>
      <c r="D913" s="45" t="s">
        <v>47</v>
      </c>
      <c r="E913" s="48">
        <v>10</v>
      </c>
      <c r="F913" s="47">
        <v>189</v>
      </c>
      <c r="G913" s="65">
        <v>0</v>
      </c>
      <c r="H913" s="47">
        <v>152</v>
      </c>
      <c r="I913" s="45" t="s">
        <v>124</v>
      </c>
      <c r="J913" s="61">
        <v>22.6</v>
      </c>
      <c r="K913" s="45" t="s">
        <v>135</v>
      </c>
      <c r="L913" s="73">
        <v>0</v>
      </c>
      <c r="M913" s="69">
        <v>1.7</v>
      </c>
      <c r="N913" s="47">
        <v>39</v>
      </c>
      <c r="O913" s="45" t="s">
        <v>51</v>
      </c>
      <c r="P913" s="47">
        <v>10191</v>
      </c>
      <c r="Q913" s="48">
        <v>21</v>
      </c>
      <c r="R913" s="47">
        <v>10163</v>
      </c>
      <c r="S913" s="45" t="s">
        <v>51</v>
      </c>
      <c r="T913" s="48">
        <v>76</v>
      </c>
      <c r="U913" s="48">
        <v>87</v>
      </c>
      <c r="V913" s="45" t="s">
        <v>51</v>
      </c>
      <c r="W913" s="48">
        <v>66</v>
      </c>
      <c r="X913" s="45" t="s">
        <v>94</v>
      </c>
      <c r="Y913" s="78">
        <f t="shared" si="66"/>
        <v>0.16999999999999998</v>
      </c>
      <c r="Z913" s="78">
        <f t="shared" si="67"/>
        <v>0</v>
      </c>
      <c r="AA913" s="78">
        <f t="shared" si="68"/>
        <v>2.2600000000000002</v>
      </c>
      <c r="AB913" s="77">
        <f t="shared" si="69"/>
        <v>0</v>
      </c>
    </row>
    <row r="914" spans="1:28" x14ac:dyDescent="0.3">
      <c r="A914" s="49">
        <v>42552</v>
      </c>
      <c r="B914" s="45" t="s">
        <v>1255</v>
      </c>
      <c r="C914" s="45" t="s">
        <v>1256</v>
      </c>
      <c r="D914" s="45" t="s">
        <v>47</v>
      </c>
      <c r="E914" s="48">
        <v>10</v>
      </c>
      <c r="F914" s="47">
        <v>181</v>
      </c>
      <c r="G914" s="65">
        <v>0.6</v>
      </c>
      <c r="H914" s="47">
        <v>165</v>
      </c>
      <c r="I914" s="45" t="s">
        <v>166</v>
      </c>
      <c r="J914" s="61">
        <v>19.7</v>
      </c>
      <c r="K914" s="45" t="s">
        <v>352</v>
      </c>
      <c r="L914" s="73">
        <v>29</v>
      </c>
      <c r="M914" s="69">
        <v>1.9</v>
      </c>
      <c r="N914" s="47">
        <v>75</v>
      </c>
      <c r="O914" s="45" t="s">
        <v>100</v>
      </c>
      <c r="P914" s="47">
        <v>10215</v>
      </c>
      <c r="Q914" s="48">
        <v>22</v>
      </c>
      <c r="R914" s="47">
        <v>10175</v>
      </c>
      <c r="S914" s="45" t="s">
        <v>51</v>
      </c>
      <c r="T914" s="48">
        <v>78</v>
      </c>
      <c r="U914" s="48">
        <v>84</v>
      </c>
      <c r="V914" s="45" t="s">
        <v>51</v>
      </c>
      <c r="W914" s="48">
        <v>75</v>
      </c>
      <c r="X914" s="45" t="s">
        <v>146</v>
      </c>
      <c r="Y914" s="78">
        <f t="shared" si="66"/>
        <v>0.19</v>
      </c>
      <c r="Z914" s="78">
        <f t="shared" si="67"/>
        <v>0.06</v>
      </c>
      <c r="AA914" s="78">
        <f t="shared" si="68"/>
        <v>1.97</v>
      </c>
      <c r="AB914" s="77">
        <f t="shared" si="69"/>
        <v>290</v>
      </c>
    </row>
    <row r="915" spans="1:28" x14ac:dyDescent="0.3">
      <c r="A915" s="49">
        <v>42553</v>
      </c>
      <c r="B915" s="45" t="s">
        <v>1255</v>
      </c>
      <c r="C915" s="45" t="s">
        <v>1256</v>
      </c>
      <c r="D915" s="45" t="s">
        <v>47</v>
      </c>
      <c r="E915" s="48">
        <v>10</v>
      </c>
      <c r="F915" s="47">
        <v>167</v>
      </c>
      <c r="G915" s="65">
        <v>0.4</v>
      </c>
      <c r="H915" s="47">
        <v>150</v>
      </c>
      <c r="I915" s="45" t="s">
        <v>100</v>
      </c>
      <c r="J915" s="61">
        <v>18.399999999999999</v>
      </c>
      <c r="K915" s="45" t="s">
        <v>369</v>
      </c>
      <c r="L915" s="73">
        <v>30</v>
      </c>
      <c r="M915" s="69">
        <v>1.7</v>
      </c>
      <c r="N915" s="47">
        <v>83</v>
      </c>
      <c r="O915" s="45" t="s">
        <v>171</v>
      </c>
      <c r="P915" s="47">
        <v>10250</v>
      </c>
      <c r="Q915" s="48">
        <v>22</v>
      </c>
      <c r="R915" s="47">
        <v>10209</v>
      </c>
      <c r="S915" s="45" t="s">
        <v>263</v>
      </c>
      <c r="T915" s="48">
        <v>81</v>
      </c>
      <c r="U915" s="48">
        <v>88</v>
      </c>
      <c r="V915" s="45" t="s">
        <v>226</v>
      </c>
      <c r="W915" s="48">
        <v>76</v>
      </c>
      <c r="X915" s="45" t="s">
        <v>51</v>
      </c>
      <c r="Y915" s="78">
        <f t="shared" si="66"/>
        <v>0.16999999999999998</v>
      </c>
      <c r="Z915" s="78">
        <f t="shared" si="67"/>
        <v>0.04</v>
      </c>
      <c r="AA915" s="78">
        <f t="shared" si="68"/>
        <v>1.8399999999999999</v>
      </c>
      <c r="AB915" s="77">
        <f t="shared" si="69"/>
        <v>300</v>
      </c>
    </row>
    <row r="916" spans="1:28" x14ac:dyDescent="0.3">
      <c r="A916" s="49">
        <v>42554</v>
      </c>
      <c r="B916" s="45" t="s">
        <v>1255</v>
      </c>
      <c r="C916" s="45" t="s">
        <v>1256</v>
      </c>
      <c r="D916" s="45" t="s">
        <v>47</v>
      </c>
      <c r="E916" s="48">
        <v>10</v>
      </c>
      <c r="F916" s="47">
        <v>176</v>
      </c>
      <c r="G916" s="65">
        <v>0</v>
      </c>
      <c r="H916" s="47">
        <v>136</v>
      </c>
      <c r="I916" s="45" t="s">
        <v>193</v>
      </c>
      <c r="J916" s="61">
        <v>21.7</v>
      </c>
      <c r="K916" s="45" t="s">
        <v>129</v>
      </c>
      <c r="L916" s="73">
        <v>10</v>
      </c>
      <c r="M916" s="69">
        <v>3.3</v>
      </c>
      <c r="N916" s="47">
        <v>92</v>
      </c>
      <c r="O916" s="45" t="s">
        <v>201</v>
      </c>
      <c r="P916" s="47">
        <v>10241</v>
      </c>
      <c r="Q916" s="45" t="s">
        <v>1012</v>
      </c>
      <c r="R916" s="47">
        <v>10209</v>
      </c>
      <c r="S916" s="48">
        <v>24</v>
      </c>
      <c r="T916" s="48">
        <v>72</v>
      </c>
      <c r="U916" s="48">
        <v>86</v>
      </c>
      <c r="V916" s="45" t="s">
        <v>51</v>
      </c>
      <c r="W916" s="48">
        <v>66</v>
      </c>
      <c r="X916" s="45" t="s">
        <v>95</v>
      </c>
      <c r="Y916" s="78">
        <f t="shared" si="66"/>
        <v>0.32999999999999996</v>
      </c>
      <c r="Z916" s="78">
        <f t="shared" si="67"/>
        <v>0</v>
      </c>
      <c r="AA916" s="78">
        <f t="shared" si="68"/>
        <v>2.17</v>
      </c>
      <c r="AB916" s="77">
        <f t="shared" si="69"/>
        <v>100</v>
      </c>
    </row>
    <row r="917" spans="1:28" x14ac:dyDescent="0.3">
      <c r="A917" s="49">
        <v>42555</v>
      </c>
      <c r="B917" s="45" t="s">
        <v>1255</v>
      </c>
      <c r="C917" s="45" t="s">
        <v>1256</v>
      </c>
      <c r="D917" s="45" t="s">
        <v>47</v>
      </c>
      <c r="E917" s="48">
        <v>10</v>
      </c>
      <c r="F917" s="47">
        <v>192</v>
      </c>
      <c r="G917" s="65">
        <v>20.6</v>
      </c>
      <c r="H917" s="47">
        <v>171</v>
      </c>
      <c r="I917" s="45" t="s">
        <v>51</v>
      </c>
      <c r="J917" s="61">
        <v>21.2</v>
      </c>
      <c r="K917" s="45" t="s">
        <v>179</v>
      </c>
      <c r="L917" s="73">
        <v>12</v>
      </c>
      <c r="M917" s="69">
        <v>1.9</v>
      </c>
      <c r="N917" s="47">
        <v>78</v>
      </c>
      <c r="O917" s="45" t="s">
        <v>163</v>
      </c>
      <c r="P917" s="47">
        <v>10209</v>
      </c>
      <c r="Q917" s="45" t="s">
        <v>1012</v>
      </c>
      <c r="R917" s="47">
        <v>10181</v>
      </c>
      <c r="S917" s="48">
        <v>14</v>
      </c>
      <c r="T917" s="48">
        <v>81</v>
      </c>
      <c r="U917" s="48">
        <v>89</v>
      </c>
      <c r="V917" s="45" t="s">
        <v>51</v>
      </c>
      <c r="W917" s="48">
        <v>74</v>
      </c>
      <c r="X917" s="45" t="s">
        <v>226</v>
      </c>
      <c r="Y917" s="78">
        <f t="shared" si="66"/>
        <v>0.19</v>
      </c>
      <c r="Z917" s="78">
        <f t="shared" si="67"/>
        <v>2.06</v>
      </c>
      <c r="AA917" s="78">
        <f t="shared" si="68"/>
        <v>2.12</v>
      </c>
      <c r="AB917" s="77">
        <f t="shared" si="69"/>
        <v>120</v>
      </c>
    </row>
    <row r="918" spans="1:28" x14ac:dyDescent="0.3">
      <c r="A918" s="49">
        <v>42556</v>
      </c>
      <c r="B918" s="45" t="s">
        <v>1255</v>
      </c>
      <c r="C918" s="45" t="s">
        <v>1256</v>
      </c>
      <c r="D918" s="45" t="s">
        <v>47</v>
      </c>
      <c r="E918" s="48">
        <v>10</v>
      </c>
      <c r="F918" s="47">
        <v>188</v>
      </c>
      <c r="G918" s="65">
        <v>3.8</v>
      </c>
      <c r="H918" s="47">
        <v>178</v>
      </c>
      <c r="I918" s="45" t="s">
        <v>258</v>
      </c>
      <c r="J918" s="61">
        <v>19.7</v>
      </c>
      <c r="K918" s="45" t="s">
        <v>158</v>
      </c>
      <c r="L918" s="72" t="s">
        <v>218</v>
      </c>
      <c r="M918" s="69">
        <v>3.9</v>
      </c>
      <c r="N918" s="47">
        <v>92</v>
      </c>
      <c r="O918" s="45" t="s">
        <v>66</v>
      </c>
      <c r="P918" s="47">
        <v>10223</v>
      </c>
      <c r="Q918" s="45" t="s">
        <v>51</v>
      </c>
      <c r="R918" s="47">
        <v>10196</v>
      </c>
      <c r="S918" s="45" t="s">
        <v>218</v>
      </c>
      <c r="T918" s="48">
        <v>88</v>
      </c>
      <c r="U918" s="48">
        <v>91</v>
      </c>
      <c r="V918" s="45" t="s">
        <v>51</v>
      </c>
      <c r="W918" s="48">
        <v>84</v>
      </c>
      <c r="X918" s="45" t="s">
        <v>135</v>
      </c>
      <c r="Y918" s="78">
        <f t="shared" si="66"/>
        <v>0.39</v>
      </c>
      <c r="Z918" s="78">
        <f t="shared" si="67"/>
        <v>0.38</v>
      </c>
      <c r="AA918" s="78">
        <f t="shared" si="68"/>
        <v>1.97</v>
      </c>
      <c r="AB918" s="77">
        <f t="shared" si="69"/>
        <v>30</v>
      </c>
    </row>
    <row r="919" spans="1:28" x14ac:dyDescent="0.3">
      <c r="A919" s="49">
        <v>42557</v>
      </c>
      <c r="B919" s="45" t="s">
        <v>1255</v>
      </c>
      <c r="C919" s="45" t="s">
        <v>1256</v>
      </c>
      <c r="D919" s="45" t="s">
        <v>47</v>
      </c>
      <c r="E919" s="48">
        <v>10</v>
      </c>
      <c r="F919" s="47">
        <v>192</v>
      </c>
      <c r="G919" s="65">
        <v>0</v>
      </c>
      <c r="H919" s="47">
        <v>183</v>
      </c>
      <c r="I919" s="45" t="s">
        <v>51</v>
      </c>
      <c r="J919" s="61">
        <v>20</v>
      </c>
      <c r="K919" s="45" t="s">
        <v>71</v>
      </c>
      <c r="L919" s="73">
        <v>0</v>
      </c>
      <c r="M919" s="69">
        <v>4.4000000000000004</v>
      </c>
      <c r="N919" s="47">
        <v>97</v>
      </c>
      <c r="O919" s="45" t="s">
        <v>159</v>
      </c>
      <c r="P919" s="47">
        <v>10214</v>
      </c>
      <c r="Q919" s="45" t="s">
        <v>1012</v>
      </c>
      <c r="R919" s="47">
        <v>10188</v>
      </c>
      <c r="S919" s="48">
        <v>15</v>
      </c>
      <c r="T919" s="48">
        <v>85</v>
      </c>
      <c r="U919" s="48">
        <v>89</v>
      </c>
      <c r="V919" s="45" t="s">
        <v>51</v>
      </c>
      <c r="W919" s="48">
        <v>82</v>
      </c>
      <c r="X919" s="45" t="s">
        <v>300</v>
      </c>
      <c r="Y919" s="78">
        <f t="shared" si="66"/>
        <v>0.44000000000000006</v>
      </c>
      <c r="Z919" s="78">
        <f t="shared" si="67"/>
        <v>0</v>
      </c>
      <c r="AA919" s="78">
        <f t="shared" si="68"/>
        <v>2</v>
      </c>
      <c r="AB919" s="77">
        <f t="shared" si="69"/>
        <v>0</v>
      </c>
    </row>
    <row r="920" spans="1:28" x14ac:dyDescent="0.3">
      <c r="A920" s="49">
        <v>42558</v>
      </c>
      <c r="B920" s="45" t="s">
        <v>1255</v>
      </c>
      <c r="C920" s="45" t="s">
        <v>1256</v>
      </c>
      <c r="D920" s="45" t="s">
        <v>47</v>
      </c>
      <c r="E920" s="48">
        <v>10</v>
      </c>
      <c r="F920" s="47">
        <v>200</v>
      </c>
      <c r="G920" s="65">
        <v>1.4</v>
      </c>
      <c r="H920" s="47">
        <v>183</v>
      </c>
      <c r="I920" s="45" t="s">
        <v>286</v>
      </c>
      <c r="J920" s="61">
        <v>21.7</v>
      </c>
      <c r="K920" s="45" t="s">
        <v>71</v>
      </c>
      <c r="L920" s="73">
        <v>33</v>
      </c>
      <c r="M920" s="69">
        <v>0.8</v>
      </c>
      <c r="N920" s="47">
        <v>36</v>
      </c>
      <c r="O920" s="45" t="s">
        <v>155</v>
      </c>
      <c r="P920" s="47">
        <v>10195</v>
      </c>
      <c r="Q920" s="48">
        <v>23</v>
      </c>
      <c r="R920" s="47">
        <v>10169</v>
      </c>
      <c r="S920" s="45" t="s">
        <v>116</v>
      </c>
      <c r="T920" s="48">
        <v>86</v>
      </c>
      <c r="U920" s="48">
        <v>89</v>
      </c>
      <c r="V920" s="45" t="s">
        <v>249</v>
      </c>
      <c r="W920" s="48">
        <v>81</v>
      </c>
      <c r="X920" s="45" t="s">
        <v>61</v>
      </c>
      <c r="Y920" s="78">
        <f t="shared" si="66"/>
        <v>0.08</v>
      </c>
      <c r="Z920" s="78">
        <f t="shared" si="67"/>
        <v>0.13999999999999999</v>
      </c>
      <c r="AA920" s="78">
        <f t="shared" si="68"/>
        <v>2.17</v>
      </c>
      <c r="AB920" s="77">
        <f t="shared" si="69"/>
        <v>330</v>
      </c>
    </row>
    <row r="921" spans="1:28" x14ac:dyDescent="0.3">
      <c r="A921" s="49">
        <v>42559</v>
      </c>
      <c r="B921" s="45" t="s">
        <v>1255</v>
      </c>
      <c r="C921" s="45" t="s">
        <v>1256</v>
      </c>
      <c r="D921" s="45" t="s">
        <v>47</v>
      </c>
      <c r="E921" s="48">
        <v>10</v>
      </c>
      <c r="F921" s="47">
        <v>182</v>
      </c>
      <c r="G921" s="65">
        <v>0.4</v>
      </c>
      <c r="H921" s="47">
        <v>169</v>
      </c>
      <c r="I921" s="45" t="s">
        <v>100</v>
      </c>
      <c r="J921" s="61">
        <v>19.600000000000001</v>
      </c>
      <c r="K921" s="45" t="s">
        <v>51</v>
      </c>
      <c r="L921" s="73">
        <v>0</v>
      </c>
      <c r="M921" s="69">
        <v>1.1000000000000001</v>
      </c>
      <c r="N921" s="47">
        <v>42</v>
      </c>
      <c r="O921" s="45" t="s">
        <v>133</v>
      </c>
      <c r="P921" s="47">
        <v>10248</v>
      </c>
      <c r="Q921" s="48">
        <v>21</v>
      </c>
      <c r="R921" s="47">
        <v>10191</v>
      </c>
      <c r="S921" s="45" t="s">
        <v>263</v>
      </c>
      <c r="T921" s="48">
        <v>87</v>
      </c>
      <c r="U921" s="48">
        <v>91</v>
      </c>
      <c r="V921" s="45" t="s">
        <v>51</v>
      </c>
      <c r="W921" s="48">
        <v>81</v>
      </c>
      <c r="X921" s="45" t="s">
        <v>433</v>
      </c>
      <c r="Y921" s="78">
        <f t="shared" si="66"/>
        <v>0.11000000000000001</v>
      </c>
      <c r="Z921" s="78">
        <f t="shared" si="67"/>
        <v>0.04</v>
      </c>
      <c r="AA921" s="78">
        <f t="shared" si="68"/>
        <v>1.9600000000000002</v>
      </c>
      <c r="AB921" s="77">
        <f t="shared" si="69"/>
        <v>0</v>
      </c>
    </row>
    <row r="922" spans="1:28" x14ac:dyDescent="0.3">
      <c r="A922" s="49">
        <v>42560</v>
      </c>
      <c r="B922" s="45" t="s">
        <v>1255</v>
      </c>
      <c r="C922" s="45" t="s">
        <v>1256</v>
      </c>
      <c r="D922" s="45" t="s">
        <v>47</v>
      </c>
      <c r="E922" s="48">
        <v>10</v>
      </c>
      <c r="F922" s="47">
        <v>192</v>
      </c>
      <c r="G922" s="65">
        <v>0</v>
      </c>
      <c r="H922" s="47">
        <v>150</v>
      </c>
      <c r="I922" s="45" t="s">
        <v>193</v>
      </c>
      <c r="J922" s="61">
        <v>23.4</v>
      </c>
      <c r="K922" s="45" t="s">
        <v>158</v>
      </c>
      <c r="L922" s="73">
        <v>0</v>
      </c>
      <c r="M922" s="69">
        <v>0.6</v>
      </c>
      <c r="N922" s="47">
        <v>50</v>
      </c>
      <c r="O922" s="45" t="s">
        <v>51</v>
      </c>
      <c r="P922" s="47">
        <v>10234</v>
      </c>
      <c r="Q922" s="45" t="s">
        <v>1012</v>
      </c>
      <c r="R922" s="47">
        <v>10168</v>
      </c>
      <c r="S922" s="48">
        <v>24</v>
      </c>
      <c r="T922" s="48">
        <v>80</v>
      </c>
      <c r="U922" s="48">
        <v>90</v>
      </c>
      <c r="V922" s="45" t="s">
        <v>434</v>
      </c>
      <c r="W922" s="48">
        <v>74</v>
      </c>
      <c r="X922" s="45" t="s">
        <v>51</v>
      </c>
      <c r="Y922" s="78">
        <f t="shared" si="66"/>
        <v>0.06</v>
      </c>
      <c r="Z922" s="78">
        <f t="shared" si="67"/>
        <v>0</v>
      </c>
      <c r="AA922" s="78">
        <f t="shared" si="68"/>
        <v>2.34</v>
      </c>
      <c r="AB922" s="77">
        <f t="shared" si="69"/>
        <v>0</v>
      </c>
    </row>
    <row r="923" spans="1:28" x14ac:dyDescent="0.3">
      <c r="A923" s="49">
        <v>42561</v>
      </c>
      <c r="B923" s="45" t="s">
        <v>1255</v>
      </c>
      <c r="C923" s="45" t="s">
        <v>1256</v>
      </c>
      <c r="D923" s="45" t="s">
        <v>47</v>
      </c>
      <c r="E923" s="48">
        <v>10</v>
      </c>
      <c r="F923" s="47">
        <v>192</v>
      </c>
      <c r="G923" s="65">
        <v>0</v>
      </c>
      <c r="H923" s="47">
        <v>164</v>
      </c>
      <c r="I923" s="45" t="s">
        <v>232</v>
      </c>
      <c r="J923" s="61">
        <v>22.1</v>
      </c>
      <c r="K923" s="45" t="s">
        <v>94</v>
      </c>
      <c r="L923" s="73">
        <v>33</v>
      </c>
      <c r="M923" s="69">
        <v>3.1</v>
      </c>
      <c r="N923" s="47">
        <v>86</v>
      </c>
      <c r="O923" s="45" t="s">
        <v>594</v>
      </c>
      <c r="P923" s="47">
        <v>10178</v>
      </c>
      <c r="Q923" s="48">
        <v>21</v>
      </c>
      <c r="R923" s="47">
        <v>10151</v>
      </c>
      <c r="S923" s="45" t="s">
        <v>116</v>
      </c>
      <c r="T923" s="48">
        <v>79</v>
      </c>
      <c r="U923" s="48">
        <v>89</v>
      </c>
      <c r="V923" s="45" t="s">
        <v>51</v>
      </c>
      <c r="W923" s="48">
        <v>72</v>
      </c>
      <c r="X923" s="45" t="s">
        <v>121</v>
      </c>
      <c r="Y923" s="78">
        <f t="shared" si="66"/>
        <v>0.31</v>
      </c>
      <c r="Z923" s="78">
        <f t="shared" si="67"/>
        <v>0</v>
      </c>
      <c r="AA923" s="78">
        <f t="shared" si="68"/>
        <v>2.21</v>
      </c>
      <c r="AB923" s="77">
        <f t="shared" si="69"/>
        <v>330</v>
      </c>
    </row>
    <row r="924" spans="1:28" x14ac:dyDescent="0.3">
      <c r="A924" s="49">
        <v>42562</v>
      </c>
      <c r="B924" s="45" t="s">
        <v>1255</v>
      </c>
      <c r="C924" s="45" t="s">
        <v>1256</v>
      </c>
      <c r="D924" s="45" t="s">
        <v>47</v>
      </c>
      <c r="E924" s="48">
        <v>10</v>
      </c>
      <c r="F924" s="47">
        <v>188</v>
      </c>
      <c r="G924" s="65">
        <v>0.6</v>
      </c>
      <c r="H924" s="47">
        <v>171</v>
      </c>
      <c r="I924" s="45" t="s">
        <v>594</v>
      </c>
      <c r="J924" s="61">
        <v>20.6</v>
      </c>
      <c r="K924" s="45" t="s">
        <v>307</v>
      </c>
      <c r="L924" s="73">
        <v>27</v>
      </c>
      <c r="M924" s="69">
        <v>1.9</v>
      </c>
      <c r="N924" s="47">
        <v>81</v>
      </c>
      <c r="O924" s="45" t="s">
        <v>71</v>
      </c>
      <c r="P924" s="47">
        <v>10195</v>
      </c>
      <c r="Q924" s="48">
        <v>21</v>
      </c>
      <c r="R924" s="47">
        <v>10160</v>
      </c>
      <c r="S924" s="45" t="s">
        <v>84</v>
      </c>
      <c r="T924" s="48">
        <v>77</v>
      </c>
      <c r="U924" s="48">
        <v>86</v>
      </c>
      <c r="V924" s="45" t="s">
        <v>51</v>
      </c>
      <c r="W924" s="48">
        <v>69</v>
      </c>
      <c r="X924" s="45" t="s">
        <v>107</v>
      </c>
      <c r="Y924" s="78">
        <f t="shared" si="66"/>
        <v>0.19</v>
      </c>
      <c r="Z924" s="78">
        <f t="shared" si="67"/>
        <v>0.06</v>
      </c>
      <c r="AA924" s="78">
        <f t="shared" si="68"/>
        <v>2.06</v>
      </c>
      <c r="AB924" s="77">
        <f t="shared" si="69"/>
        <v>270</v>
      </c>
    </row>
    <row r="925" spans="1:28" x14ac:dyDescent="0.3">
      <c r="A925" s="49">
        <v>42563</v>
      </c>
      <c r="B925" s="45" t="s">
        <v>1255</v>
      </c>
      <c r="C925" s="45" t="s">
        <v>1256</v>
      </c>
      <c r="D925" s="45" t="s">
        <v>47</v>
      </c>
      <c r="E925" s="48">
        <v>10</v>
      </c>
      <c r="F925" s="47">
        <v>190</v>
      </c>
      <c r="G925" s="65">
        <v>1</v>
      </c>
      <c r="H925" s="47">
        <v>165</v>
      </c>
      <c r="I925" s="45" t="s">
        <v>100</v>
      </c>
      <c r="J925" s="61">
        <v>21.4</v>
      </c>
      <c r="K925" s="45" t="s">
        <v>61</v>
      </c>
      <c r="L925" s="73">
        <v>33</v>
      </c>
      <c r="M925" s="69">
        <v>3.1</v>
      </c>
      <c r="N925" s="47">
        <v>128</v>
      </c>
      <c r="O925" s="45" t="s">
        <v>250</v>
      </c>
      <c r="P925" s="47">
        <v>10230</v>
      </c>
      <c r="Q925" s="48">
        <v>21</v>
      </c>
      <c r="R925" s="47">
        <v>10182</v>
      </c>
      <c r="S925" s="45" t="s">
        <v>51</v>
      </c>
      <c r="T925" s="48">
        <v>65</v>
      </c>
      <c r="U925" s="48">
        <v>77</v>
      </c>
      <c r="V925" s="45" t="s">
        <v>312</v>
      </c>
      <c r="W925" s="48">
        <v>57</v>
      </c>
      <c r="X925" s="45" t="s">
        <v>192</v>
      </c>
      <c r="Y925" s="78">
        <f t="shared" si="66"/>
        <v>0.31</v>
      </c>
      <c r="Z925" s="78">
        <f t="shared" si="67"/>
        <v>0.1</v>
      </c>
      <c r="AA925" s="78">
        <f t="shared" si="68"/>
        <v>2.1399999999999997</v>
      </c>
      <c r="AB925" s="77">
        <f t="shared" si="69"/>
        <v>330</v>
      </c>
    </row>
    <row r="926" spans="1:28" x14ac:dyDescent="0.3">
      <c r="A926" s="49">
        <v>42564</v>
      </c>
      <c r="B926" s="45" t="s">
        <v>1255</v>
      </c>
      <c r="C926" s="45" t="s">
        <v>1256</v>
      </c>
      <c r="D926" s="45" t="s">
        <v>47</v>
      </c>
      <c r="E926" s="48">
        <v>10</v>
      </c>
      <c r="F926" s="47">
        <v>170</v>
      </c>
      <c r="G926" s="65">
        <v>0</v>
      </c>
      <c r="H926" s="47">
        <v>137</v>
      </c>
      <c r="I926" s="45" t="s">
        <v>100</v>
      </c>
      <c r="J926" s="61">
        <v>20.399999999999999</v>
      </c>
      <c r="K926" s="45" t="s">
        <v>61</v>
      </c>
      <c r="L926" s="73">
        <v>35</v>
      </c>
      <c r="M926" s="69">
        <v>1.7</v>
      </c>
      <c r="N926" s="47">
        <v>108</v>
      </c>
      <c r="O926" s="45" t="s">
        <v>95</v>
      </c>
      <c r="P926" s="47">
        <v>10272</v>
      </c>
      <c r="Q926" s="48">
        <v>21</v>
      </c>
      <c r="R926" s="47">
        <v>10226</v>
      </c>
      <c r="S926" s="45" t="s">
        <v>1012</v>
      </c>
      <c r="T926" s="48">
        <v>62</v>
      </c>
      <c r="U926" s="48">
        <v>77</v>
      </c>
      <c r="V926" s="45" t="s">
        <v>51</v>
      </c>
      <c r="W926" s="48">
        <v>55</v>
      </c>
      <c r="X926" s="45" t="s">
        <v>307</v>
      </c>
      <c r="Y926" s="78">
        <f t="shared" si="66"/>
        <v>0.16999999999999998</v>
      </c>
      <c r="Z926" s="78">
        <f t="shared" si="67"/>
        <v>0</v>
      </c>
      <c r="AA926" s="78">
        <f t="shared" si="68"/>
        <v>2.04</v>
      </c>
      <c r="AB926" s="77">
        <f t="shared" si="69"/>
        <v>350</v>
      </c>
    </row>
    <row r="927" spans="1:28" x14ac:dyDescent="0.3">
      <c r="A927" s="49">
        <v>42565</v>
      </c>
      <c r="B927" s="45" t="s">
        <v>1255</v>
      </c>
      <c r="C927" s="45" t="s">
        <v>1256</v>
      </c>
      <c r="D927" s="45" t="s">
        <v>47</v>
      </c>
      <c r="E927" s="48">
        <v>10</v>
      </c>
      <c r="F927" s="47">
        <v>172</v>
      </c>
      <c r="G927" s="65">
        <v>0</v>
      </c>
      <c r="H927" s="47">
        <v>124</v>
      </c>
      <c r="I927" s="45" t="s">
        <v>232</v>
      </c>
      <c r="J927" s="61">
        <v>21.9</v>
      </c>
      <c r="K927" s="45" t="s">
        <v>158</v>
      </c>
      <c r="L927" s="73">
        <v>10</v>
      </c>
      <c r="M927" s="69">
        <v>3.6</v>
      </c>
      <c r="N927" s="47">
        <v>86</v>
      </c>
      <c r="O927" s="45" t="s">
        <v>345</v>
      </c>
      <c r="P927" s="47">
        <v>10268</v>
      </c>
      <c r="Q927" s="48">
        <v>21</v>
      </c>
      <c r="R927" s="47">
        <v>10252</v>
      </c>
      <c r="S927" s="45" t="s">
        <v>218</v>
      </c>
      <c r="T927" s="48">
        <v>65</v>
      </c>
      <c r="U927" s="48">
        <v>81</v>
      </c>
      <c r="V927" s="45" t="s">
        <v>51</v>
      </c>
      <c r="W927" s="48">
        <v>54</v>
      </c>
      <c r="X927" s="45" t="s">
        <v>158</v>
      </c>
      <c r="Y927" s="78">
        <f t="shared" si="66"/>
        <v>0.36</v>
      </c>
      <c r="Z927" s="78">
        <f t="shared" si="67"/>
        <v>0</v>
      </c>
      <c r="AA927" s="78">
        <f t="shared" si="68"/>
        <v>2.19</v>
      </c>
      <c r="AB927" s="77">
        <f t="shared" si="69"/>
        <v>100</v>
      </c>
    </row>
    <row r="928" spans="1:28" x14ac:dyDescent="0.3">
      <c r="A928" s="49">
        <v>42566</v>
      </c>
      <c r="B928" s="45" t="s">
        <v>1255</v>
      </c>
      <c r="C928" s="45" t="s">
        <v>1256</v>
      </c>
      <c r="D928" s="45" t="s">
        <v>47</v>
      </c>
      <c r="E928" s="48">
        <v>10</v>
      </c>
      <c r="F928" s="47">
        <v>185</v>
      </c>
      <c r="G928" s="65">
        <v>0</v>
      </c>
      <c r="H928" s="47">
        <v>159</v>
      </c>
      <c r="I928" s="45" t="s">
        <v>750</v>
      </c>
      <c r="J928" s="61">
        <v>21.1</v>
      </c>
      <c r="K928" s="45" t="s">
        <v>135</v>
      </c>
      <c r="L928" s="72" t="s">
        <v>289</v>
      </c>
      <c r="M928" s="69">
        <v>7.5</v>
      </c>
      <c r="N928" s="47">
        <v>156</v>
      </c>
      <c r="O928" s="45" t="s">
        <v>81</v>
      </c>
      <c r="P928" s="47">
        <v>10263</v>
      </c>
      <c r="Q928" s="45" t="s">
        <v>1012</v>
      </c>
      <c r="R928" s="47">
        <v>10223</v>
      </c>
      <c r="S928" s="48">
        <v>24</v>
      </c>
      <c r="T928" s="48">
        <v>60</v>
      </c>
      <c r="U928" s="48">
        <v>72</v>
      </c>
      <c r="V928" s="45" t="s">
        <v>69</v>
      </c>
      <c r="W928" s="48">
        <v>52</v>
      </c>
      <c r="X928" s="45" t="s">
        <v>120</v>
      </c>
      <c r="Y928" s="78">
        <f t="shared" si="66"/>
        <v>0.75</v>
      </c>
      <c r="Z928" s="78">
        <f t="shared" si="67"/>
        <v>0</v>
      </c>
      <c r="AA928" s="78">
        <f t="shared" si="68"/>
        <v>2.1100000000000003</v>
      </c>
      <c r="AB928" s="77">
        <f t="shared" si="69"/>
        <v>90</v>
      </c>
    </row>
    <row r="929" spans="1:28" x14ac:dyDescent="0.3">
      <c r="A929" s="49">
        <v>42567</v>
      </c>
      <c r="B929" s="45" t="s">
        <v>1255</v>
      </c>
      <c r="C929" s="45" t="s">
        <v>1256</v>
      </c>
      <c r="D929" s="45" t="s">
        <v>47</v>
      </c>
      <c r="E929" s="48">
        <v>10</v>
      </c>
      <c r="F929" s="47">
        <v>190</v>
      </c>
      <c r="G929" s="65">
        <v>0</v>
      </c>
      <c r="H929" s="47">
        <v>164</v>
      </c>
      <c r="I929" s="45" t="s">
        <v>108</v>
      </c>
      <c r="J929" s="61">
        <v>21.6</v>
      </c>
      <c r="K929" s="45" t="s">
        <v>215</v>
      </c>
      <c r="L929" s="73">
        <v>11</v>
      </c>
      <c r="M929" s="69">
        <v>6.7</v>
      </c>
      <c r="N929" s="47">
        <v>131</v>
      </c>
      <c r="O929" s="45" t="s">
        <v>71</v>
      </c>
      <c r="P929" s="47">
        <v>10223</v>
      </c>
      <c r="Q929" s="45" t="s">
        <v>1012</v>
      </c>
      <c r="R929" s="47">
        <v>10182</v>
      </c>
      <c r="S929" s="48">
        <v>24</v>
      </c>
      <c r="T929" s="48">
        <v>62</v>
      </c>
      <c r="U929" s="48">
        <v>79</v>
      </c>
      <c r="V929" s="45" t="s">
        <v>88</v>
      </c>
      <c r="W929" s="48">
        <v>58</v>
      </c>
      <c r="X929" s="45" t="s">
        <v>183</v>
      </c>
      <c r="Y929" s="78">
        <f t="shared" si="66"/>
        <v>0.67</v>
      </c>
      <c r="Z929" s="78">
        <f t="shared" si="67"/>
        <v>0</v>
      </c>
      <c r="AA929" s="78">
        <f t="shared" si="68"/>
        <v>2.16</v>
      </c>
      <c r="AB929" s="77">
        <f t="shared" si="69"/>
        <v>110</v>
      </c>
    </row>
    <row r="930" spans="1:28" x14ac:dyDescent="0.3">
      <c r="A930" s="49">
        <v>42568</v>
      </c>
      <c r="B930" s="45" t="s">
        <v>1255</v>
      </c>
      <c r="C930" s="45" t="s">
        <v>1256</v>
      </c>
      <c r="D930" s="45" t="s">
        <v>47</v>
      </c>
      <c r="E930" s="48">
        <v>10</v>
      </c>
      <c r="F930" s="47">
        <v>194</v>
      </c>
      <c r="G930" s="65">
        <v>0</v>
      </c>
      <c r="H930" s="47">
        <v>145</v>
      </c>
      <c r="I930" s="45" t="s">
        <v>147</v>
      </c>
      <c r="J930" s="61">
        <v>24.4</v>
      </c>
      <c r="K930" s="45" t="s">
        <v>94</v>
      </c>
      <c r="L930" s="73">
        <v>0</v>
      </c>
      <c r="M930" s="69">
        <v>1.4</v>
      </c>
      <c r="N930" s="47">
        <v>36</v>
      </c>
      <c r="O930" s="45" t="s">
        <v>51</v>
      </c>
      <c r="P930" s="47">
        <v>10182</v>
      </c>
      <c r="Q930" s="45" t="s">
        <v>1012</v>
      </c>
      <c r="R930" s="47">
        <v>10150</v>
      </c>
      <c r="S930" s="45" t="s">
        <v>51</v>
      </c>
      <c r="T930" s="48">
        <v>73</v>
      </c>
      <c r="U930" s="48">
        <v>85</v>
      </c>
      <c r="V930" s="45" t="s">
        <v>249</v>
      </c>
      <c r="W930" s="48">
        <v>66</v>
      </c>
      <c r="X930" s="45" t="s">
        <v>81</v>
      </c>
      <c r="Y930" s="78">
        <f t="shared" si="66"/>
        <v>0.13999999999999999</v>
      </c>
      <c r="Z930" s="78">
        <f t="shared" si="67"/>
        <v>0</v>
      </c>
      <c r="AA930" s="78">
        <f t="shared" si="68"/>
        <v>2.44</v>
      </c>
      <c r="AB930" s="77">
        <f t="shared" si="69"/>
        <v>0</v>
      </c>
    </row>
    <row r="931" spans="1:28" x14ac:dyDescent="0.3">
      <c r="A931" s="49">
        <v>42569</v>
      </c>
      <c r="B931" s="45" t="s">
        <v>1255</v>
      </c>
      <c r="C931" s="45" t="s">
        <v>1256</v>
      </c>
      <c r="D931" s="45" t="s">
        <v>47</v>
      </c>
      <c r="E931" s="48">
        <v>10</v>
      </c>
      <c r="F931" s="47">
        <v>223</v>
      </c>
      <c r="G931" s="65">
        <v>0</v>
      </c>
      <c r="H931" s="47">
        <v>178</v>
      </c>
      <c r="I931" s="45" t="s">
        <v>51</v>
      </c>
      <c r="J931" s="61">
        <v>26.8</v>
      </c>
      <c r="K931" s="45" t="s">
        <v>128</v>
      </c>
      <c r="L931" s="73">
        <v>0</v>
      </c>
      <c r="M931" s="69">
        <v>0.6</v>
      </c>
      <c r="N931" s="47">
        <v>42</v>
      </c>
      <c r="O931" s="45" t="s">
        <v>51</v>
      </c>
      <c r="P931" s="47">
        <v>10150</v>
      </c>
      <c r="Q931" s="45" t="s">
        <v>1012</v>
      </c>
      <c r="R931" s="47">
        <v>10104</v>
      </c>
      <c r="S931" s="45" t="s">
        <v>51</v>
      </c>
      <c r="T931" s="48">
        <v>78</v>
      </c>
      <c r="U931" s="48">
        <v>87</v>
      </c>
      <c r="V931" s="45" t="s">
        <v>644</v>
      </c>
      <c r="W931" s="48">
        <v>70</v>
      </c>
      <c r="X931" s="45" t="s">
        <v>51</v>
      </c>
      <c r="Y931" s="78">
        <f t="shared" si="66"/>
        <v>0.06</v>
      </c>
      <c r="Z931" s="78">
        <f t="shared" si="67"/>
        <v>0</v>
      </c>
      <c r="AA931" s="78">
        <f t="shared" si="68"/>
        <v>2.68</v>
      </c>
      <c r="AB931" s="77">
        <f t="shared" si="69"/>
        <v>0</v>
      </c>
    </row>
    <row r="932" spans="1:28" x14ac:dyDescent="0.3">
      <c r="A932" s="49">
        <v>42570</v>
      </c>
      <c r="B932" s="45" t="s">
        <v>1255</v>
      </c>
      <c r="C932" s="45" t="s">
        <v>1256</v>
      </c>
      <c r="D932" s="45" t="s">
        <v>47</v>
      </c>
      <c r="E932" s="48">
        <v>10</v>
      </c>
      <c r="F932" s="47">
        <v>220</v>
      </c>
      <c r="G932" s="65">
        <v>0</v>
      </c>
      <c r="H932" s="47">
        <v>186</v>
      </c>
      <c r="I932" s="45" t="s">
        <v>100</v>
      </c>
      <c r="J932" s="61">
        <v>25.5</v>
      </c>
      <c r="K932" s="45" t="s">
        <v>179</v>
      </c>
      <c r="L932" s="73">
        <v>32</v>
      </c>
      <c r="M932" s="69">
        <v>3.6</v>
      </c>
      <c r="N932" s="47">
        <v>81</v>
      </c>
      <c r="O932" s="45" t="s">
        <v>117</v>
      </c>
      <c r="P932" s="47">
        <v>10151</v>
      </c>
      <c r="Q932" s="45" t="s">
        <v>51</v>
      </c>
      <c r="R932" s="47">
        <v>10098</v>
      </c>
      <c r="S932" s="45" t="s">
        <v>218</v>
      </c>
      <c r="T932" s="48">
        <v>70</v>
      </c>
      <c r="U932" s="48">
        <v>87</v>
      </c>
      <c r="V932" s="45" t="s">
        <v>404</v>
      </c>
      <c r="W932" s="48">
        <v>54</v>
      </c>
      <c r="X932" s="45" t="s">
        <v>81</v>
      </c>
      <c r="Y932" s="78">
        <f t="shared" si="66"/>
        <v>0.36</v>
      </c>
      <c r="Z932" s="78">
        <f t="shared" si="67"/>
        <v>0</v>
      </c>
      <c r="AA932" s="78">
        <f t="shared" si="68"/>
        <v>2.5499999999999998</v>
      </c>
      <c r="AB932" s="77">
        <f t="shared" si="69"/>
        <v>320</v>
      </c>
    </row>
    <row r="933" spans="1:28" x14ac:dyDescent="0.3">
      <c r="A933" s="49">
        <v>42571</v>
      </c>
      <c r="B933" s="45" t="s">
        <v>1255</v>
      </c>
      <c r="C933" s="45" t="s">
        <v>1256</v>
      </c>
      <c r="D933" s="45" t="s">
        <v>47</v>
      </c>
      <c r="E933" s="48">
        <v>10</v>
      </c>
      <c r="F933" s="47">
        <v>199</v>
      </c>
      <c r="G933" s="65">
        <v>0</v>
      </c>
      <c r="H933" s="47">
        <v>182</v>
      </c>
      <c r="I933" s="45" t="s">
        <v>510</v>
      </c>
      <c r="J933" s="61">
        <v>21.6</v>
      </c>
      <c r="K933" s="45" t="s">
        <v>260</v>
      </c>
      <c r="L933" s="73">
        <v>31</v>
      </c>
      <c r="M933" s="69">
        <v>2.2000000000000002</v>
      </c>
      <c r="N933" s="47">
        <v>75</v>
      </c>
      <c r="O933" s="45" t="s">
        <v>182</v>
      </c>
      <c r="P933" s="47">
        <v>10194</v>
      </c>
      <c r="Q933" s="48">
        <v>21</v>
      </c>
      <c r="R933" s="47">
        <v>10144</v>
      </c>
      <c r="S933" s="45" t="s">
        <v>218</v>
      </c>
      <c r="T933" s="48">
        <v>77</v>
      </c>
      <c r="U933" s="48">
        <v>83</v>
      </c>
      <c r="V933" s="45" t="s">
        <v>250</v>
      </c>
      <c r="W933" s="48">
        <v>63</v>
      </c>
      <c r="X933" s="45" t="s">
        <v>98</v>
      </c>
      <c r="Y933" s="78">
        <f t="shared" si="66"/>
        <v>0.22000000000000003</v>
      </c>
      <c r="Z933" s="78">
        <f t="shared" si="67"/>
        <v>0</v>
      </c>
      <c r="AA933" s="78">
        <f t="shared" si="68"/>
        <v>2.16</v>
      </c>
      <c r="AB933" s="77">
        <f t="shared" si="69"/>
        <v>310</v>
      </c>
    </row>
    <row r="934" spans="1:28" x14ac:dyDescent="0.3">
      <c r="A934" s="49">
        <v>42572</v>
      </c>
      <c r="B934" s="45" t="s">
        <v>1255</v>
      </c>
      <c r="C934" s="45" t="s">
        <v>1256</v>
      </c>
      <c r="D934" s="45" t="s">
        <v>47</v>
      </c>
      <c r="E934" s="48">
        <v>10</v>
      </c>
      <c r="F934" s="47">
        <v>211</v>
      </c>
      <c r="G934" s="65">
        <v>0</v>
      </c>
      <c r="H934" s="47">
        <v>189</v>
      </c>
      <c r="I934" s="45" t="s">
        <v>537</v>
      </c>
      <c r="J934" s="61">
        <v>23.3</v>
      </c>
      <c r="K934" s="45" t="s">
        <v>98</v>
      </c>
      <c r="L934" s="73">
        <v>31</v>
      </c>
      <c r="M934" s="69">
        <v>1.4</v>
      </c>
      <c r="N934" s="47">
        <v>44</v>
      </c>
      <c r="O934" s="45" t="s">
        <v>121</v>
      </c>
      <c r="P934" s="47">
        <v>10185</v>
      </c>
      <c r="Q934" s="45" t="s">
        <v>1012</v>
      </c>
      <c r="R934" s="47">
        <v>10167</v>
      </c>
      <c r="S934" s="48">
        <v>18</v>
      </c>
      <c r="T934" s="48">
        <v>77</v>
      </c>
      <c r="U934" s="48">
        <v>82</v>
      </c>
      <c r="V934" s="45" t="s">
        <v>51</v>
      </c>
      <c r="W934" s="48">
        <v>70</v>
      </c>
      <c r="X934" s="45" t="s">
        <v>98</v>
      </c>
      <c r="Y934" s="78">
        <f t="shared" si="66"/>
        <v>0.13999999999999999</v>
      </c>
      <c r="Z934" s="78">
        <f t="shared" si="67"/>
        <v>0</v>
      </c>
      <c r="AA934" s="78">
        <f t="shared" si="68"/>
        <v>2.33</v>
      </c>
      <c r="AB934" s="77">
        <f t="shared" si="69"/>
        <v>310</v>
      </c>
    </row>
    <row r="935" spans="1:28" x14ac:dyDescent="0.3">
      <c r="A935" s="49">
        <v>42573</v>
      </c>
      <c r="B935" s="45" t="s">
        <v>1255</v>
      </c>
      <c r="C935" s="45" t="s">
        <v>1256</v>
      </c>
      <c r="D935" s="45" t="s">
        <v>47</v>
      </c>
      <c r="E935" s="48">
        <v>10</v>
      </c>
      <c r="F935" s="47">
        <v>199</v>
      </c>
      <c r="G935" s="65">
        <v>0.2</v>
      </c>
      <c r="H935" s="47">
        <v>168</v>
      </c>
      <c r="I935" s="45" t="s">
        <v>193</v>
      </c>
      <c r="J935" s="61">
        <v>23</v>
      </c>
      <c r="K935" s="45" t="s">
        <v>167</v>
      </c>
      <c r="L935" s="73">
        <v>32</v>
      </c>
      <c r="M935" s="69">
        <v>3.3</v>
      </c>
      <c r="N935" s="47">
        <v>100</v>
      </c>
      <c r="O935" s="45" t="s">
        <v>71</v>
      </c>
      <c r="P935" s="47">
        <v>10231</v>
      </c>
      <c r="Q935" s="48">
        <v>24</v>
      </c>
      <c r="R935" s="47">
        <v>10167</v>
      </c>
      <c r="S935" s="45" t="s">
        <v>218</v>
      </c>
      <c r="T935" s="48">
        <v>76</v>
      </c>
      <c r="U935" s="48">
        <v>86</v>
      </c>
      <c r="V935" s="45" t="s">
        <v>51</v>
      </c>
      <c r="W935" s="48">
        <v>67</v>
      </c>
      <c r="X935" s="45" t="s">
        <v>206</v>
      </c>
      <c r="Y935" s="78">
        <f t="shared" si="66"/>
        <v>0.32999999999999996</v>
      </c>
      <c r="Z935" s="78">
        <f t="shared" si="67"/>
        <v>0.02</v>
      </c>
      <c r="AA935" s="78">
        <f t="shared" si="68"/>
        <v>2.2999999999999998</v>
      </c>
      <c r="AB935" s="77">
        <f t="shared" si="69"/>
        <v>320</v>
      </c>
    </row>
    <row r="936" spans="1:28" x14ac:dyDescent="0.3">
      <c r="A936" s="49">
        <v>42574</v>
      </c>
      <c r="B936" s="45" t="s">
        <v>1255</v>
      </c>
      <c r="C936" s="45" t="s">
        <v>1256</v>
      </c>
      <c r="D936" s="45" t="s">
        <v>47</v>
      </c>
      <c r="E936" s="48">
        <v>10</v>
      </c>
      <c r="F936" s="47">
        <v>200</v>
      </c>
      <c r="G936" s="65">
        <v>0</v>
      </c>
      <c r="H936" s="47">
        <v>181</v>
      </c>
      <c r="I936" s="45" t="s">
        <v>650</v>
      </c>
      <c r="J936" s="61">
        <v>22</v>
      </c>
      <c r="K936" s="45" t="s">
        <v>250</v>
      </c>
      <c r="L936" s="73">
        <v>31</v>
      </c>
      <c r="M936" s="69">
        <v>1.9</v>
      </c>
      <c r="N936" s="47">
        <v>69</v>
      </c>
      <c r="O936" s="45" t="s">
        <v>277</v>
      </c>
      <c r="P936" s="47">
        <v>10241</v>
      </c>
      <c r="Q936" s="48">
        <v>11</v>
      </c>
      <c r="R936" s="47">
        <v>10221</v>
      </c>
      <c r="S936" s="45" t="s">
        <v>116</v>
      </c>
      <c r="T936" s="48">
        <v>74</v>
      </c>
      <c r="U936" s="48">
        <v>85</v>
      </c>
      <c r="V936" s="45" t="s">
        <v>195</v>
      </c>
      <c r="W936" s="48">
        <v>70</v>
      </c>
      <c r="X936" s="45" t="s">
        <v>352</v>
      </c>
      <c r="Y936" s="78">
        <f t="shared" si="66"/>
        <v>0.19</v>
      </c>
      <c r="Z936" s="78">
        <f t="shared" si="67"/>
        <v>0</v>
      </c>
      <c r="AA936" s="78">
        <f t="shared" si="68"/>
        <v>2.2000000000000002</v>
      </c>
      <c r="AB936" s="77">
        <f t="shared" si="69"/>
        <v>310</v>
      </c>
    </row>
    <row r="937" spans="1:28" x14ac:dyDescent="0.3">
      <c r="A937" s="49">
        <v>42575</v>
      </c>
      <c r="B937" s="45" t="s">
        <v>1255</v>
      </c>
      <c r="C937" s="45" t="s">
        <v>1256</v>
      </c>
      <c r="D937" s="45" t="s">
        <v>47</v>
      </c>
      <c r="E937" s="48">
        <v>10</v>
      </c>
      <c r="F937" s="47">
        <v>204</v>
      </c>
      <c r="G937" s="65">
        <v>0</v>
      </c>
      <c r="H937" s="47">
        <v>167</v>
      </c>
      <c r="I937" s="45" t="s">
        <v>537</v>
      </c>
      <c r="J937" s="61">
        <v>24.1</v>
      </c>
      <c r="K937" s="45" t="s">
        <v>135</v>
      </c>
      <c r="L937" s="72" t="s">
        <v>289</v>
      </c>
      <c r="M937" s="69">
        <v>3.1</v>
      </c>
      <c r="N937" s="47">
        <v>72</v>
      </c>
      <c r="O937" s="45" t="s">
        <v>79</v>
      </c>
      <c r="P937" s="47">
        <v>10229</v>
      </c>
      <c r="Q937" s="45" t="s">
        <v>1012</v>
      </c>
      <c r="R937" s="47">
        <v>10208</v>
      </c>
      <c r="S937" s="48">
        <v>18</v>
      </c>
      <c r="T937" s="48">
        <v>72</v>
      </c>
      <c r="U937" s="48">
        <v>84</v>
      </c>
      <c r="V937" s="45" t="s">
        <v>147</v>
      </c>
      <c r="W937" s="48">
        <v>63</v>
      </c>
      <c r="X937" s="45" t="s">
        <v>51</v>
      </c>
      <c r="Y937" s="78">
        <f t="shared" si="66"/>
        <v>0.31</v>
      </c>
      <c r="Z937" s="78">
        <f t="shared" si="67"/>
        <v>0</v>
      </c>
      <c r="AA937" s="78">
        <f t="shared" si="68"/>
        <v>2.41</v>
      </c>
      <c r="AB937" s="77">
        <f t="shared" si="69"/>
        <v>90</v>
      </c>
    </row>
    <row r="938" spans="1:28" x14ac:dyDescent="0.3">
      <c r="A938" s="49">
        <v>42576</v>
      </c>
      <c r="B938" s="45" t="s">
        <v>1255</v>
      </c>
      <c r="C938" s="45" t="s">
        <v>1256</v>
      </c>
      <c r="D938" s="45" t="s">
        <v>47</v>
      </c>
      <c r="E938" s="48">
        <v>10</v>
      </c>
      <c r="F938" s="47">
        <v>210</v>
      </c>
      <c r="G938" s="65">
        <v>0</v>
      </c>
      <c r="H938" s="47">
        <v>169</v>
      </c>
      <c r="I938" s="45" t="s">
        <v>644</v>
      </c>
      <c r="J938" s="61">
        <v>25</v>
      </c>
      <c r="K938" s="45" t="s">
        <v>179</v>
      </c>
      <c r="L938" s="73">
        <v>10</v>
      </c>
      <c r="M938" s="69">
        <v>1.7</v>
      </c>
      <c r="N938" s="47">
        <v>50</v>
      </c>
      <c r="O938" s="45" t="s">
        <v>95</v>
      </c>
      <c r="P938" s="47">
        <v>10224</v>
      </c>
      <c r="Q938" s="48">
        <v>21</v>
      </c>
      <c r="R938" s="47">
        <v>10203</v>
      </c>
      <c r="S938" s="45" t="s">
        <v>116</v>
      </c>
      <c r="T938" s="48">
        <v>72</v>
      </c>
      <c r="U938" s="48">
        <v>83</v>
      </c>
      <c r="V938" s="45" t="s">
        <v>644</v>
      </c>
      <c r="W938" s="48">
        <v>62</v>
      </c>
      <c r="X938" s="45" t="s">
        <v>179</v>
      </c>
      <c r="Y938" s="78">
        <f t="shared" si="66"/>
        <v>0.16999999999999998</v>
      </c>
      <c r="Z938" s="78">
        <f t="shared" si="67"/>
        <v>0</v>
      </c>
      <c r="AA938" s="78">
        <f t="shared" si="68"/>
        <v>2.5</v>
      </c>
      <c r="AB938" s="77">
        <f t="shared" si="69"/>
        <v>100</v>
      </c>
    </row>
    <row r="939" spans="1:28" x14ac:dyDescent="0.3">
      <c r="A939" s="49">
        <v>42577</v>
      </c>
      <c r="B939" s="45" t="s">
        <v>1255</v>
      </c>
      <c r="C939" s="45" t="s">
        <v>1256</v>
      </c>
      <c r="D939" s="45" t="s">
        <v>47</v>
      </c>
      <c r="E939" s="48">
        <v>10</v>
      </c>
      <c r="F939" s="47">
        <v>220</v>
      </c>
      <c r="G939" s="65">
        <v>0.4</v>
      </c>
      <c r="H939" s="47">
        <v>198</v>
      </c>
      <c r="I939" s="45" t="s">
        <v>644</v>
      </c>
      <c r="J939" s="61">
        <v>24.2</v>
      </c>
      <c r="K939" s="45" t="s">
        <v>182</v>
      </c>
      <c r="L939" s="73">
        <v>12</v>
      </c>
      <c r="M939" s="69">
        <v>3.1</v>
      </c>
      <c r="N939" s="47">
        <v>97</v>
      </c>
      <c r="O939" s="45" t="s">
        <v>129</v>
      </c>
      <c r="P939" s="47">
        <v>10230</v>
      </c>
      <c r="Q939" s="45" t="s">
        <v>51</v>
      </c>
      <c r="R939" s="47">
        <v>10211</v>
      </c>
      <c r="S939" s="45" t="s">
        <v>401</v>
      </c>
      <c r="T939" s="48">
        <v>81</v>
      </c>
      <c r="U939" s="48">
        <v>85</v>
      </c>
      <c r="V939" s="45" t="s">
        <v>51</v>
      </c>
      <c r="W939" s="48">
        <v>70</v>
      </c>
      <c r="X939" s="45" t="s">
        <v>188</v>
      </c>
      <c r="Y939" s="78">
        <f t="shared" si="66"/>
        <v>0.31</v>
      </c>
      <c r="Z939" s="78">
        <f t="shared" si="67"/>
        <v>0.04</v>
      </c>
      <c r="AA939" s="78">
        <f t="shared" si="68"/>
        <v>2.42</v>
      </c>
      <c r="AB939" s="77">
        <f t="shared" si="69"/>
        <v>120</v>
      </c>
    </row>
    <row r="940" spans="1:28" x14ac:dyDescent="0.3">
      <c r="A940" s="49">
        <v>42578</v>
      </c>
      <c r="B940" s="45" t="s">
        <v>1255</v>
      </c>
      <c r="C940" s="45" t="s">
        <v>1256</v>
      </c>
      <c r="D940" s="45" t="s">
        <v>47</v>
      </c>
      <c r="E940" s="48">
        <v>10</v>
      </c>
      <c r="F940" s="47">
        <v>210</v>
      </c>
      <c r="G940" s="65">
        <v>0.2</v>
      </c>
      <c r="H940" s="47">
        <v>184</v>
      </c>
      <c r="I940" s="45" t="s">
        <v>123</v>
      </c>
      <c r="J940" s="61">
        <v>23.7</v>
      </c>
      <c r="K940" s="45" t="s">
        <v>133</v>
      </c>
      <c r="L940" s="73">
        <v>16</v>
      </c>
      <c r="M940" s="69">
        <v>1.7</v>
      </c>
      <c r="N940" s="47">
        <v>50</v>
      </c>
      <c r="O940" s="45" t="s">
        <v>763</v>
      </c>
      <c r="P940" s="47">
        <v>10234</v>
      </c>
      <c r="Q940" s="48">
        <v>11</v>
      </c>
      <c r="R940" s="47">
        <v>10218</v>
      </c>
      <c r="S940" s="45" t="s">
        <v>51</v>
      </c>
      <c r="T940" s="48">
        <v>75</v>
      </c>
      <c r="U940" s="48">
        <v>85</v>
      </c>
      <c r="V940" s="45" t="s">
        <v>51</v>
      </c>
      <c r="W940" s="48">
        <v>65</v>
      </c>
      <c r="X940" s="45" t="s">
        <v>133</v>
      </c>
      <c r="Y940" s="78">
        <f t="shared" si="66"/>
        <v>0.16999999999999998</v>
      </c>
      <c r="Z940" s="78">
        <f t="shared" si="67"/>
        <v>0.02</v>
      </c>
      <c r="AA940" s="78">
        <f t="shared" si="68"/>
        <v>2.37</v>
      </c>
      <c r="AB940" s="77">
        <f t="shared" si="69"/>
        <v>160</v>
      </c>
    </row>
    <row r="941" spans="1:28" x14ac:dyDescent="0.3">
      <c r="A941" s="49">
        <v>42579</v>
      </c>
      <c r="B941" s="45" t="s">
        <v>1255</v>
      </c>
      <c r="C941" s="45" t="s">
        <v>1256</v>
      </c>
      <c r="D941" s="45" t="s">
        <v>47</v>
      </c>
      <c r="E941" s="48">
        <v>10</v>
      </c>
      <c r="F941" s="47">
        <v>216</v>
      </c>
      <c r="G941" s="65">
        <v>0</v>
      </c>
      <c r="H941" s="47">
        <v>181</v>
      </c>
      <c r="I941" s="45" t="s">
        <v>100</v>
      </c>
      <c r="J941" s="61">
        <v>25.1</v>
      </c>
      <c r="K941" s="45" t="s">
        <v>206</v>
      </c>
      <c r="L941" s="72" t="s">
        <v>132</v>
      </c>
      <c r="M941" s="69">
        <v>2.2000000000000002</v>
      </c>
      <c r="N941" s="47">
        <v>61</v>
      </c>
      <c r="O941" s="45" t="s">
        <v>143</v>
      </c>
      <c r="P941" s="47">
        <v>10219</v>
      </c>
      <c r="Q941" s="45" t="s">
        <v>1012</v>
      </c>
      <c r="R941" s="47">
        <v>10179</v>
      </c>
      <c r="S941" s="48">
        <v>24</v>
      </c>
      <c r="T941" s="48">
        <v>69</v>
      </c>
      <c r="U941" s="48">
        <v>80</v>
      </c>
      <c r="V941" s="45" t="s">
        <v>51</v>
      </c>
      <c r="W941" s="48">
        <v>58</v>
      </c>
      <c r="X941" s="45" t="s">
        <v>51</v>
      </c>
      <c r="Y941" s="78">
        <f t="shared" si="66"/>
        <v>0.22000000000000003</v>
      </c>
      <c r="Z941" s="78">
        <f t="shared" si="67"/>
        <v>0</v>
      </c>
      <c r="AA941" s="78">
        <f t="shared" si="68"/>
        <v>2.5100000000000002</v>
      </c>
      <c r="AB941" s="77">
        <f t="shared" si="69"/>
        <v>80</v>
      </c>
    </row>
    <row r="942" spans="1:28" x14ac:dyDescent="0.3">
      <c r="A942" s="49">
        <v>42580</v>
      </c>
      <c r="B942" s="45" t="s">
        <v>1255</v>
      </c>
      <c r="C942" s="45" t="s">
        <v>1256</v>
      </c>
      <c r="D942" s="45" t="s">
        <v>47</v>
      </c>
      <c r="E942" s="48">
        <v>10</v>
      </c>
      <c r="F942" s="47">
        <v>212</v>
      </c>
      <c r="G942" s="65">
        <v>0</v>
      </c>
      <c r="H942" s="47">
        <v>177</v>
      </c>
      <c r="I942" s="45" t="s">
        <v>543</v>
      </c>
      <c r="J942" s="61">
        <v>24.8</v>
      </c>
      <c r="K942" s="45" t="s">
        <v>129</v>
      </c>
      <c r="L942" s="73">
        <v>24</v>
      </c>
      <c r="M942" s="69">
        <v>0.8</v>
      </c>
      <c r="N942" s="47">
        <v>33</v>
      </c>
      <c r="O942" s="45" t="s">
        <v>70</v>
      </c>
      <c r="P942" s="47">
        <v>10179</v>
      </c>
      <c r="Q942" s="45" t="s">
        <v>1012</v>
      </c>
      <c r="R942" s="47">
        <v>10148</v>
      </c>
      <c r="S942" s="48">
        <v>18</v>
      </c>
      <c r="T942" s="48">
        <v>71</v>
      </c>
      <c r="U942" s="48">
        <v>80</v>
      </c>
      <c r="V942" s="45" t="s">
        <v>543</v>
      </c>
      <c r="W942" s="48">
        <v>64</v>
      </c>
      <c r="X942" s="45" t="s">
        <v>129</v>
      </c>
      <c r="Y942" s="78">
        <f t="shared" si="66"/>
        <v>0.08</v>
      </c>
      <c r="Z942" s="78">
        <f t="shared" si="67"/>
        <v>0</v>
      </c>
      <c r="AA942" s="78">
        <f t="shared" si="68"/>
        <v>2.48</v>
      </c>
      <c r="AB942" s="77">
        <f t="shared" si="69"/>
        <v>240</v>
      </c>
    </row>
    <row r="943" spans="1:28" x14ac:dyDescent="0.3">
      <c r="A943" s="49">
        <v>42581</v>
      </c>
      <c r="B943" s="45" t="s">
        <v>1255</v>
      </c>
      <c r="C943" s="45" t="s">
        <v>1256</v>
      </c>
      <c r="D943" s="45" t="s">
        <v>47</v>
      </c>
      <c r="E943" s="48">
        <v>10</v>
      </c>
      <c r="F943" s="47">
        <v>210</v>
      </c>
      <c r="G943" s="65">
        <v>11.6</v>
      </c>
      <c r="H943" s="47">
        <v>188</v>
      </c>
      <c r="I943" s="45" t="s">
        <v>100</v>
      </c>
      <c r="J943" s="61">
        <v>23.1</v>
      </c>
      <c r="K943" s="45" t="s">
        <v>250</v>
      </c>
      <c r="L943" s="73">
        <v>11</v>
      </c>
      <c r="M943" s="69">
        <v>2.5</v>
      </c>
      <c r="N943" s="47">
        <v>64</v>
      </c>
      <c r="O943" s="45" t="s">
        <v>74</v>
      </c>
      <c r="P943" s="47">
        <v>10177</v>
      </c>
      <c r="Q943" s="48">
        <v>24</v>
      </c>
      <c r="R943" s="47">
        <v>10139</v>
      </c>
      <c r="S943" s="45" t="s">
        <v>116</v>
      </c>
      <c r="T943" s="48">
        <v>84</v>
      </c>
      <c r="U943" s="48">
        <v>90</v>
      </c>
      <c r="V943" s="45" t="s">
        <v>51</v>
      </c>
      <c r="W943" s="48">
        <v>75</v>
      </c>
      <c r="X943" s="45" t="s">
        <v>179</v>
      </c>
      <c r="Y943" s="78">
        <f t="shared" si="66"/>
        <v>0.25</v>
      </c>
      <c r="Z943" s="78">
        <f t="shared" si="67"/>
        <v>1.1599999999999999</v>
      </c>
      <c r="AA943" s="78">
        <f t="shared" si="68"/>
        <v>2.31</v>
      </c>
      <c r="AB943" s="77">
        <f t="shared" si="69"/>
        <v>110</v>
      </c>
    </row>
    <row r="944" spans="1:28" x14ac:dyDescent="0.3">
      <c r="A944" s="49">
        <v>42582</v>
      </c>
      <c r="B944" s="45" t="s">
        <v>1255</v>
      </c>
      <c r="C944" s="45" t="s">
        <v>1256</v>
      </c>
      <c r="D944" s="45" t="s">
        <v>47</v>
      </c>
      <c r="E944" s="48">
        <v>10</v>
      </c>
      <c r="F944" s="47">
        <v>182</v>
      </c>
      <c r="G944" s="65">
        <v>3.4</v>
      </c>
      <c r="H944" s="47">
        <v>166</v>
      </c>
      <c r="I944" s="45" t="s">
        <v>106</v>
      </c>
      <c r="J944" s="61">
        <v>19.7</v>
      </c>
      <c r="K944" s="45" t="s">
        <v>169</v>
      </c>
      <c r="L944" s="73">
        <v>22</v>
      </c>
      <c r="M944" s="69">
        <v>2.2000000000000002</v>
      </c>
      <c r="N944" s="47">
        <v>72</v>
      </c>
      <c r="O944" s="45" t="s">
        <v>155</v>
      </c>
      <c r="P944" s="47">
        <v>10230</v>
      </c>
      <c r="Q944" s="48">
        <v>21</v>
      </c>
      <c r="R944" s="47">
        <v>10174</v>
      </c>
      <c r="S944" s="45" t="s">
        <v>218</v>
      </c>
      <c r="T944" s="48">
        <v>84</v>
      </c>
      <c r="U944" s="48">
        <v>91</v>
      </c>
      <c r="V944" s="45" t="s">
        <v>51</v>
      </c>
      <c r="W944" s="48">
        <v>75</v>
      </c>
      <c r="X944" s="45" t="s">
        <v>769</v>
      </c>
      <c r="Y944" s="78">
        <f t="shared" si="66"/>
        <v>0.22000000000000003</v>
      </c>
      <c r="Z944" s="78">
        <f t="shared" si="67"/>
        <v>0.33999999999999997</v>
      </c>
      <c r="AA944" s="78">
        <f t="shared" si="68"/>
        <v>1.97</v>
      </c>
      <c r="AB944" s="77">
        <f t="shared" si="69"/>
        <v>220</v>
      </c>
    </row>
    <row r="945" spans="1:28" x14ac:dyDescent="0.3">
      <c r="A945" s="49">
        <v>42583</v>
      </c>
      <c r="B945" s="45" t="s">
        <v>1255</v>
      </c>
      <c r="C945" s="45" t="s">
        <v>1256</v>
      </c>
      <c r="D945" s="45" t="s">
        <v>47</v>
      </c>
      <c r="E945" s="48">
        <v>10</v>
      </c>
      <c r="F945" s="47">
        <v>194</v>
      </c>
      <c r="G945" s="65">
        <v>0</v>
      </c>
      <c r="H945" s="47">
        <v>166</v>
      </c>
      <c r="I945" s="45" t="s">
        <v>88</v>
      </c>
      <c r="J945" s="61">
        <v>22.1</v>
      </c>
      <c r="K945" s="45" t="s">
        <v>51</v>
      </c>
      <c r="L945" s="73">
        <v>24</v>
      </c>
      <c r="M945" s="69">
        <v>1.1000000000000001</v>
      </c>
      <c r="N945" s="47">
        <v>39</v>
      </c>
      <c r="O945" s="45" t="s">
        <v>108</v>
      </c>
      <c r="P945" s="47">
        <v>10226</v>
      </c>
      <c r="Q945" s="45" t="s">
        <v>1012</v>
      </c>
      <c r="R945" s="47">
        <v>10214</v>
      </c>
      <c r="S945" s="48">
        <v>24</v>
      </c>
      <c r="T945" s="48">
        <v>74</v>
      </c>
      <c r="U945" s="48">
        <v>86</v>
      </c>
      <c r="V945" s="45" t="s">
        <v>120</v>
      </c>
      <c r="W945" s="48">
        <v>64</v>
      </c>
      <c r="X945" s="45" t="s">
        <v>201</v>
      </c>
      <c r="Y945" s="78">
        <f t="shared" si="66"/>
        <v>0.11000000000000001</v>
      </c>
      <c r="Z945" s="78">
        <f t="shared" si="67"/>
        <v>0</v>
      </c>
      <c r="AA945" s="78">
        <f t="shared" si="68"/>
        <v>2.21</v>
      </c>
      <c r="AB945" s="77">
        <f t="shared" si="69"/>
        <v>240</v>
      </c>
    </row>
    <row r="946" spans="1:28" x14ac:dyDescent="0.3">
      <c r="A946" s="49">
        <v>42584</v>
      </c>
      <c r="B946" s="45" t="s">
        <v>1255</v>
      </c>
      <c r="C946" s="45" t="s">
        <v>1256</v>
      </c>
      <c r="D946" s="45" t="s">
        <v>47</v>
      </c>
      <c r="E946" s="48">
        <v>10</v>
      </c>
      <c r="F946" s="47">
        <v>197</v>
      </c>
      <c r="G946" s="65">
        <v>0</v>
      </c>
      <c r="H946" s="47">
        <v>150</v>
      </c>
      <c r="I946" s="45" t="s">
        <v>232</v>
      </c>
      <c r="J946" s="61">
        <v>24.4</v>
      </c>
      <c r="K946" s="45" t="s">
        <v>167</v>
      </c>
      <c r="L946" s="73">
        <v>11</v>
      </c>
      <c r="M946" s="69">
        <v>1.4</v>
      </c>
      <c r="N946" s="47">
        <v>56</v>
      </c>
      <c r="O946" s="45" t="s">
        <v>56</v>
      </c>
      <c r="P946" s="47">
        <v>10215</v>
      </c>
      <c r="Q946" s="45" t="s">
        <v>533</v>
      </c>
      <c r="R946" s="47">
        <v>10193</v>
      </c>
      <c r="S946" s="45" t="s">
        <v>51</v>
      </c>
      <c r="T946" s="48">
        <v>73</v>
      </c>
      <c r="U946" s="48">
        <v>85</v>
      </c>
      <c r="V946" s="45" t="s">
        <v>51</v>
      </c>
      <c r="W946" s="48">
        <v>63</v>
      </c>
      <c r="X946" s="45" t="s">
        <v>186</v>
      </c>
      <c r="Y946" s="78">
        <f t="shared" si="66"/>
        <v>0.13999999999999999</v>
      </c>
      <c r="Z946" s="78">
        <f t="shared" si="67"/>
        <v>0</v>
      </c>
      <c r="AA946" s="78">
        <f t="shared" si="68"/>
        <v>2.44</v>
      </c>
      <c r="AB946" s="77">
        <f t="shared" si="69"/>
        <v>110</v>
      </c>
    </row>
    <row r="947" spans="1:28" x14ac:dyDescent="0.3">
      <c r="A947" s="49">
        <v>42585</v>
      </c>
      <c r="B947" s="45" t="s">
        <v>1255</v>
      </c>
      <c r="C947" s="45" t="s">
        <v>1256</v>
      </c>
      <c r="D947" s="45" t="s">
        <v>47</v>
      </c>
      <c r="E947" s="48">
        <v>10</v>
      </c>
      <c r="F947" s="47">
        <v>196</v>
      </c>
      <c r="G947" s="65">
        <v>0</v>
      </c>
      <c r="H947" s="47">
        <v>165</v>
      </c>
      <c r="I947" s="45" t="s">
        <v>434</v>
      </c>
      <c r="J947" s="61">
        <v>22.7</v>
      </c>
      <c r="K947" s="45" t="s">
        <v>226</v>
      </c>
      <c r="L947" s="73">
        <v>32</v>
      </c>
      <c r="M947" s="69">
        <v>2.2000000000000002</v>
      </c>
      <c r="N947" s="47">
        <v>61</v>
      </c>
      <c r="O947" s="45" t="s">
        <v>209</v>
      </c>
      <c r="P947" s="47">
        <v>10193</v>
      </c>
      <c r="Q947" s="45" t="s">
        <v>1012</v>
      </c>
      <c r="R947" s="47">
        <v>10158</v>
      </c>
      <c r="S947" s="48">
        <v>24</v>
      </c>
      <c r="T947" s="48">
        <v>79</v>
      </c>
      <c r="U947" s="48">
        <v>85</v>
      </c>
      <c r="V947" s="45" t="s">
        <v>51</v>
      </c>
      <c r="W947" s="48">
        <v>72</v>
      </c>
      <c r="X947" s="45" t="s">
        <v>226</v>
      </c>
      <c r="Y947" s="78">
        <f t="shared" si="66"/>
        <v>0.22000000000000003</v>
      </c>
      <c r="Z947" s="78">
        <f t="shared" si="67"/>
        <v>0</v>
      </c>
      <c r="AA947" s="78">
        <f t="shared" si="68"/>
        <v>2.27</v>
      </c>
      <c r="AB947" s="77">
        <f t="shared" si="69"/>
        <v>320</v>
      </c>
    </row>
    <row r="948" spans="1:28" x14ac:dyDescent="0.3">
      <c r="A948" s="49">
        <v>42586</v>
      </c>
      <c r="B948" s="45" t="s">
        <v>1255</v>
      </c>
      <c r="C948" s="45" t="s">
        <v>1256</v>
      </c>
      <c r="D948" s="45" t="s">
        <v>47</v>
      </c>
      <c r="E948" s="48">
        <v>10</v>
      </c>
      <c r="F948" s="47">
        <v>200</v>
      </c>
      <c r="G948" s="65">
        <v>2.4</v>
      </c>
      <c r="H948" s="47">
        <v>173</v>
      </c>
      <c r="I948" s="45" t="s">
        <v>100</v>
      </c>
      <c r="J948" s="61">
        <v>22.8</v>
      </c>
      <c r="K948" s="45" t="s">
        <v>169</v>
      </c>
      <c r="L948" s="73">
        <v>29</v>
      </c>
      <c r="M948" s="69">
        <v>2.5</v>
      </c>
      <c r="N948" s="47">
        <v>108</v>
      </c>
      <c r="O948" s="45" t="s">
        <v>99</v>
      </c>
      <c r="P948" s="47">
        <v>10218</v>
      </c>
      <c r="Q948" s="48">
        <v>23</v>
      </c>
      <c r="R948" s="47">
        <v>10132</v>
      </c>
      <c r="S948" s="45" t="s">
        <v>102</v>
      </c>
      <c r="T948" s="48">
        <v>84</v>
      </c>
      <c r="U948" s="48">
        <v>89</v>
      </c>
      <c r="V948" s="45" t="s">
        <v>52</v>
      </c>
      <c r="W948" s="48">
        <v>71</v>
      </c>
      <c r="X948" s="45" t="s">
        <v>209</v>
      </c>
      <c r="Y948" s="78">
        <f t="shared" si="66"/>
        <v>0.25</v>
      </c>
      <c r="Z948" s="78">
        <f t="shared" si="67"/>
        <v>0.24</v>
      </c>
      <c r="AA948" s="78">
        <f t="shared" si="68"/>
        <v>2.2800000000000002</v>
      </c>
      <c r="AB948" s="77">
        <f t="shared" si="69"/>
        <v>290</v>
      </c>
    </row>
    <row r="949" spans="1:28" x14ac:dyDescent="0.3">
      <c r="A949" s="49">
        <v>42587</v>
      </c>
      <c r="B949" s="45" t="s">
        <v>1255</v>
      </c>
      <c r="C949" s="45" t="s">
        <v>1256</v>
      </c>
      <c r="D949" s="45" t="s">
        <v>47</v>
      </c>
      <c r="E949" s="48">
        <v>10</v>
      </c>
      <c r="F949" s="47">
        <v>206</v>
      </c>
      <c r="G949" s="65">
        <v>0</v>
      </c>
      <c r="H949" s="47">
        <v>164</v>
      </c>
      <c r="I949" s="45" t="s">
        <v>123</v>
      </c>
      <c r="J949" s="61">
        <v>24.7</v>
      </c>
      <c r="K949" s="45" t="s">
        <v>164</v>
      </c>
      <c r="L949" s="73">
        <v>10</v>
      </c>
      <c r="M949" s="69">
        <v>1.9</v>
      </c>
      <c r="N949" s="47">
        <v>47</v>
      </c>
      <c r="O949" s="45" t="s">
        <v>585</v>
      </c>
      <c r="P949" s="47">
        <v>10261</v>
      </c>
      <c r="Q949" s="45" t="s">
        <v>51</v>
      </c>
      <c r="R949" s="47">
        <v>10216</v>
      </c>
      <c r="S949" s="45" t="s">
        <v>84</v>
      </c>
      <c r="T949" s="48">
        <v>71</v>
      </c>
      <c r="U949" s="48">
        <v>84</v>
      </c>
      <c r="V949" s="45" t="s">
        <v>51</v>
      </c>
      <c r="W949" s="48">
        <v>60</v>
      </c>
      <c r="X949" s="45" t="s">
        <v>99</v>
      </c>
      <c r="Y949" s="78">
        <f t="shared" si="66"/>
        <v>0.19</v>
      </c>
      <c r="Z949" s="78">
        <f t="shared" si="67"/>
        <v>0</v>
      </c>
      <c r="AA949" s="78">
        <f t="shared" si="68"/>
        <v>2.4699999999999998</v>
      </c>
      <c r="AB949" s="77">
        <f t="shared" si="69"/>
        <v>100</v>
      </c>
    </row>
    <row r="950" spans="1:28" x14ac:dyDescent="0.3">
      <c r="A950" s="49">
        <v>42588</v>
      </c>
      <c r="B950" s="45" t="s">
        <v>1255</v>
      </c>
      <c r="C950" s="45" t="s">
        <v>1256</v>
      </c>
      <c r="D950" s="45" t="s">
        <v>47</v>
      </c>
      <c r="E950" s="48">
        <v>10</v>
      </c>
      <c r="F950" s="47">
        <v>197</v>
      </c>
      <c r="G950" s="65">
        <v>0</v>
      </c>
      <c r="H950" s="47">
        <v>158</v>
      </c>
      <c r="I950" s="45" t="s">
        <v>103</v>
      </c>
      <c r="J950" s="61">
        <v>23.6</v>
      </c>
      <c r="K950" s="45" t="s">
        <v>179</v>
      </c>
      <c r="L950" s="73">
        <v>11</v>
      </c>
      <c r="M950" s="69">
        <v>5.6</v>
      </c>
      <c r="N950" s="47">
        <v>117</v>
      </c>
      <c r="O950" s="45" t="s">
        <v>202</v>
      </c>
      <c r="P950" s="47">
        <v>10279</v>
      </c>
      <c r="Q950" s="45" t="s">
        <v>51</v>
      </c>
      <c r="R950" s="47">
        <v>10255</v>
      </c>
      <c r="S950" s="45" t="s">
        <v>218</v>
      </c>
      <c r="T950" s="48">
        <v>70</v>
      </c>
      <c r="U950" s="48">
        <v>81</v>
      </c>
      <c r="V950" s="45" t="s">
        <v>103</v>
      </c>
      <c r="W950" s="48">
        <v>64</v>
      </c>
      <c r="X950" s="45" t="s">
        <v>183</v>
      </c>
      <c r="Y950" s="78">
        <f t="shared" si="66"/>
        <v>0.55999999999999994</v>
      </c>
      <c r="Z950" s="78">
        <f t="shared" si="67"/>
        <v>0</v>
      </c>
      <c r="AA950" s="78">
        <f t="shared" si="68"/>
        <v>2.3600000000000003</v>
      </c>
      <c r="AB950" s="77">
        <f t="shared" si="69"/>
        <v>110</v>
      </c>
    </row>
    <row r="951" spans="1:28" x14ac:dyDescent="0.3">
      <c r="A951" s="49">
        <v>42589</v>
      </c>
      <c r="B951" s="45" t="s">
        <v>1255</v>
      </c>
      <c r="C951" s="45" t="s">
        <v>1256</v>
      </c>
      <c r="D951" s="45" t="s">
        <v>47</v>
      </c>
      <c r="E951" s="48">
        <v>10</v>
      </c>
      <c r="F951" s="47">
        <v>196</v>
      </c>
      <c r="G951" s="65">
        <v>0</v>
      </c>
      <c r="H951" s="47">
        <v>158</v>
      </c>
      <c r="I951" s="45" t="s">
        <v>120</v>
      </c>
      <c r="J951" s="61">
        <v>23.5</v>
      </c>
      <c r="K951" s="45" t="s">
        <v>91</v>
      </c>
      <c r="L951" s="73">
        <v>10</v>
      </c>
      <c r="M951" s="69">
        <v>4.7</v>
      </c>
      <c r="N951" s="47">
        <v>97</v>
      </c>
      <c r="O951" s="45" t="s">
        <v>50</v>
      </c>
      <c r="P951" s="47">
        <v>10276</v>
      </c>
      <c r="Q951" s="45" t="s">
        <v>1012</v>
      </c>
      <c r="R951" s="47">
        <v>10252</v>
      </c>
      <c r="S951" s="48">
        <v>18</v>
      </c>
      <c r="T951" s="48">
        <v>74</v>
      </c>
      <c r="U951" s="48">
        <v>81</v>
      </c>
      <c r="V951" s="45" t="s">
        <v>51</v>
      </c>
      <c r="W951" s="48">
        <v>68</v>
      </c>
      <c r="X951" s="45" t="s">
        <v>51</v>
      </c>
      <c r="Y951" s="78">
        <f t="shared" si="66"/>
        <v>0.47000000000000003</v>
      </c>
      <c r="Z951" s="78">
        <f t="shared" si="67"/>
        <v>0</v>
      </c>
      <c r="AA951" s="78">
        <f t="shared" si="68"/>
        <v>2.35</v>
      </c>
      <c r="AB951" s="77">
        <f t="shared" si="69"/>
        <v>100</v>
      </c>
    </row>
    <row r="952" spans="1:28" x14ac:dyDescent="0.3">
      <c r="A952" s="49">
        <v>42590</v>
      </c>
      <c r="B952" s="45" t="s">
        <v>1255</v>
      </c>
      <c r="C952" s="45" t="s">
        <v>1256</v>
      </c>
      <c r="D952" s="45" t="s">
        <v>47</v>
      </c>
      <c r="E952" s="48">
        <v>10</v>
      </c>
      <c r="F952" s="47">
        <v>202</v>
      </c>
      <c r="G952" s="65">
        <v>14</v>
      </c>
      <c r="H952" s="47">
        <v>163</v>
      </c>
      <c r="I952" s="45" t="s">
        <v>404</v>
      </c>
      <c r="J952" s="61">
        <v>24</v>
      </c>
      <c r="K952" s="45" t="s">
        <v>61</v>
      </c>
      <c r="L952" s="73">
        <v>25</v>
      </c>
      <c r="M952" s="69">
        <v>1.1000000000000001</v>
      </c>
      <c r="N952" s="47">
        <v>33</v>
      </c>
      <c r="O952" s="45" t="s">
        <v>286</v>
      </c>
      <c r="P952" s="47">
        <v>10263</v>
      </c>
      <c r="Q952" s="45" t="s">
        <v>1012</v>
      </c>
      <c r="R952" s="47">
        <v>10241</v>
      </c>
      <c r="S952" s="48">
        <v>22</v>
      </c>
      <c r="T952" s="48">
        <v>76</v>
      </c>
      <c r="U952" s="48">
        <v>83</v>
      </c>
      <c r="V952" s="45" t="s">
        <v>51</v>
      </c>
      <c r="W952" s="48">
        <v>70</v>
      </c>
      <c r="X952" s="45" t="s">
        <v>51</v>
      </c>
      <c r="Y952" s="78">
        <f t="shared" si="66"/>
        <v>0.11000000000000001</v>
      </c>
      <c r="Z952" s="78">
        <f t="shared" si="67"/>
        <v>1.4</v>
      </c>
      <c r="AA952" s="78">
        <f t="shared" si="68"/>
        <v>2.4</v>
      </c>
      <c r="AB952" s="77">
        <f t="shared" si="69"/>
        <v>250</v>
      </c>
    </row>
    <row r="953" spans="1:28" x14ac:dyDescent="0.3">
      <c r="A953" s="49">
        <v>42591</v>
      </c>
      <c r="B953" s="45" t="s">
        <v>1255</v>
      </c>
      <c r="C953" s="45" t="s">
        <v>1256</v>
      </c>
      <c r="D953" s="45" t="s">
        <v>47</v>
      </c>
      <c r="E953" s="48">
        <v>10</v>
      </c>
      <c r="F953" s="47">
        <v>188</v>
      </c>
      <c r="G953" s="65">
        <v>10</v>
      </c>
      <c r="H953" s="47">
        <v>172</v>
      </c>
      <c r="I953" s="45" t="s">
        <v>100</v>
      </c>
      <c r="J953" s="61">
        <v>20.399999999999999</v>
      </c>
      <c r="K953" s="45" t="s">
        <v>85</v>
      </c>
      <c r="L953" s="72" t="s">
        <v>102</v>
      </c>
      <c r="M953" s="69">
        <v>3.1</v>
      </c>
      <c r="N953" s="47">
        <v>86</v>
      </c>
      <c r="O953" s="45" t="s">
        <v>99</v>
      </c>
      <c r="P953" s="47">
        <v>10259</v>
      </c>
      <c r="Q953" s="45" t="s">
        <v>51</v>
      </c>
      <c r="R953" s="47">
        <v>10233</v>
      </c>
      <c r="S953" s="45" t="s">
        <v>51</v>
      </c>
      <c r="T953" s="48">
        <v>81</v>
      </c>
      <c r="U953" s="48">
        <v>88</v>
      </c>
      <c r="V953" s="45" t="s">
        <v>51</v>
      </c>
      <c r="W953" s="48">
        <v>69</v>
      </c>
      <c r="X953" s="45" t="s">
        <v>51</v>
      </c>
      <c r="Y953" s="78">
        <f t="shared" si="66"/>
        <v>0.31</v>
      </c>
      <c r="Z953" s="78">
        <f t="shared" si="67"/>
        <v>1</v>
      </c>
      <c r="AA953" s="78">
        <f t="shared" si="68"/>
        <v>2.04</v>
      </c>
      <c r="AB953" s="77">
        <f t="shared" si="69"/>
        <v>50</v>
      </c>
    </row>
    <row r="954" spans="1:28" x14ac:dyDescent="0.3">
      <c r="A954" s="49">
        <v>42592</v>
      </c>
      <c r="B954" s="45" t="s">
        <v>1255</v>
      </c>
      <c r="C954" s="45" t="s">
        <v>1256</v>
      </c>
      <c r="D954" s="45" t="s">
        <v>47</v>
      </c>
      <c r="E954" s="48">
        <v>10</v>
      </c>
      <c r="F954" s="47">
        <v>182</v>
      </c>
      <c r="G954" s="65">
        <v>0</v>
      </c>
      <c r="H954" s="47">
        <v>133</v>
      </c>
      <c r="I954" s="45" t="s">
        <v>232</v>
      </c>
      <c r="J954" s="61">
        <v>23.1</v>
      </c>
      <c r="K954" s="45" t="s">
        <v>158</v>
      </c>
      <c r="L954" s="72" t="s">
        <v>132</v>
      </c>
      <c r="M954" s="69">
        <v>2.2000000000000002</v>
      </c>
      <c r="N954" s="47">
        <v>69</v>
      </c>
      <c r="O954" s="45" t="s">
        <v>135</v>
      </c>
      <c r="P954" s="47">
        <v>10270</v>
      </c>
      <c r="Q954" s="48">
        <v>22</v>
      </c>
      <c r="R954" s="47">
        <v>10247</v>
      </c>
      <c r="S954" s="45" t="s">
        <v>51</v>
      </c>
      <c r="T954" s="48">
        <v>68</v>
      </c>
      <c r="U954" s="48">
        <v>77</v>
      </c>
      <c r="V954" s="45" t="s">
        <v>460</v>
      </c>
      <c r="W954" s="48">
        <v>63</v>
      </c>
      <c r="X954" s="45" t="s">
        <v>345</v>
      </c>
      <c r="Y954" s="78">
        <f t="shared" si="66"/>
        <v>0.22000000000000003</v>
      </c>
      <c r="Z954" s="78">
        <f t="shared" si="67"/>
        <v>0</v>
      </c>
      <c r="AA954" s="78">
        <f t="shared" si="68"/>
        <v>2.31</v>
      </c>
      <c r="AB954" s="77">
        <f t="shared" si="69"/>
        <v>80</v>
      </c>
    </row>
    <row r="955" spans="1:28" x14ac:dyDescent="0.3">
      <c r="A955" s="49">
        <v>42593</v>
      </c>
      <c r="B955" s="45" t="s">
        <v>1255</v>
      </c>
      <c r="C955" s="45" t="s">
        <v>1256</v>
      </c>
      <c r="D955" s="45" t="s">
        <v>47</v>
      </c>
      <c r="E955" s="48">
        <v>10</v>
      </c>
      <c r="F955" s="47">
        <v>186</v>
      </c>
      <c r="G955" s="65">
        <v>0</v>
      </c>
      <c r="H955" s="47">
        <v>152</v>
      </c>
      <c r="I955" s="45" t="s">
        <v>123</v>
      </c>
      <c r="J955" s="61">
        <v>21.9</v>
      </c>
      <c r="K955" s="45" t="s">
        <v>113</v>
      </c>
      <c r="L955" s="73">
        <v>12</v>
      </c>
      <c r="M955" s="69">
        <v>3.9</v>
      </c>
      <c r="N955" s="47">
        <v>122</v>
      </c>
      <c r="O955" s="45" t="s">
        <v>56</v>
      </c>
      <c r="P955" s="47">
        <v>10270</v>
      </c>
      <c r="Q955" s="45" t="s">
        <v>289</v>
      </c>
      <c r="R955" s="47">
        <v>10249</v>
      </c>
      <c r="S955" s="48">
        <v>24</v>
      </c>
      <c r="T955" s="48">
        <v>66</v>
      </c>
      <c r="U955" s="48">
        <v>73</v>
      </c>
      <c r="V955" s="45" t="s">
        <v>301</v>
      </c>
      <c r="W955" s="48">
        <v>59</v>
      </c>
      <c r="X955" s="45" t="s">
        <v>277</v>
      </c>
      <c r="Y955" s="78">
        <f t="shared" si="66"/>
        <v>0.39</v>
      </c>
      <c r="Z955" s="78">
        <f t="shared" si="67"/>
        <v>0</v>
      </c>
      <c r="AA955" s="78">
        <f t="shared" si="68"/>
        <v>2.19</v>
      </c>
      <c r="AB955" s="77">
        <f t="shared" si="69"/>
        <v>120</v>
      </c>
    </row>
    <row r="956" spans="1:28" x14ac:dyDescent="0.3">
      <c r="A956" s="49">
        <v>42594</v>
      </c>
      <c r="B956" s="45" t="s">
        <v>1255</v>
      </c>
      <c r="C956" s="45" t="s">
        <v>1256</v>
      </c>
      <c r="D956" s="45" t="s">
        <v>47</v>
      </c>
      <c r="E956" s="48">
        <v>10</v>
      </c>
      <c r="F956" s="47">
        <v>188</v>
      </c>
      <c r="G956" s="65">
        <v>0</v>
      </c>
      <c r="H956" s="47">
        <v>144</v>
      </c>
      <c r="I956" s="45" t="s">
        <v>147</v>
      </c>
      <c r="J956" s="61">
        <v>23.3</v>
      </c>
      <c r="K956" s="45" t="s">
        <v>60</v>
      </c>
      <c r="L956" s="73">
        <v>0</v>
      </c>
      <c r="M956" s="69">
        <v>2.8</v>
      </c>
      <c r="N956" s="47">
        <v>103</v>
      </c>
      <c r="O956" s="45" t="s">
        <v>70</v>
      </c>
      <c r="P956" s="47">
        <v>10249</v>
      </c>
      <c r="Q956" s="45" t="s">
        <v>1012</v>
      </c>
      <c r="R956" s="47">
        <v>10201</v>
      </c>
      <c r="S956" s="48">
        <v>24</v>
      </c>
      <c r="T956" s="48">
        <v>69</v>
      </c>
      <c r="U956" s="48">
        <v>83</v>
      </c>
      <c r="V956" s="45" t="s">
        <v>249</v>
      </c>
      <c r="W956" s="48">
        <v>58</v>
      </c>
      <c r="X956" s="45" t="s">
        <v>60</v>
      </c>
      <c r="Y956" s="78">
        <f t="shared" si="66"/>
        <v>0.27999999999999997</v>
      </c>
      <c r="Z956" s="78">
        <f t="shared" si="67"/>
        <v>0</v>
      </c>
      <c r="AA956" s="78">
        <f t="shared" si="68"/>
        <v>2.33</v>
      </c>
      <c r="AB956" s="77">
        <f t="shared" si="69"/>
        <v>0</v>
      </c>
    </row>
    <row r="957" spans="1:28" x14ac:dyDescent="0.3">
      <c r="A957" s="49">
        <v>42595</v>
      </c>
      <c r="B957" s="45" t="s">
        <v>1255</v>
      </c>
      <c r="C957" s="45" t="s">
        <v>1256</v>
      </c>
      <c r="D957" s="45" t="s">
        <v>47</v>
      </c>
      <c r="E957" s="48">
        <v>10</v>
      </c>
      <c r="F957" s="47">
        <v>198</v>
      </c>
      <c r="G957" s="65">
        <v>0</v>
      </c>
      <c r="H957" s="47">
        <v>166</v>
      </c>
      <c r="I957" s="45" t="s">
        <v>51</v>
      </c>
      <c r="J957" s="61">
        <v>23.1</v>
      </c>
      <c r="K957" s="45" t="s">
        <v>121</v>
      </c>
      <c r="L957" s="73">
        <v>31</v>
      </c>
      <c r="M957" s="69">
        <v>0.8</v>
      </c>
      <c r="N957" s="47">
        <v>58</v>
      </c>
      <c r="O957" s="45" t="s">
        <v>277</v>
      </c>
      <c r="P957" s="47">
        <v>10201</v>
      </c>
      <c r="Q957" s="45" t="s">
        <v>1012</v>
      </c>
      <c r="R957" s="47">
        <v>10183</v>
      </c>
      <c r="S957" s="48">
        <v>17</v>
      </c>
      <c r="T957" s="48">
        <v>80</v>
      </c>
      <c r="U957" s="48">
        <v>88</v>
      </c>
      <c r="V957" s="45" t="s">
        <v>51</v>
      </c>
      <c r="W957" s="48">
        <v>74</v>
      </c>
      <c r="X957" s="45" t="s">
        <v>51</v>
      </c>
      <c r="Y957" s="78">
        <f t="shared" si="66"/>
        <v>0.08</v>
      </c>
      <c r="Z957" s="78">
        <f t="shared" si="67"/>
        <v>0</v>
      </c>
      <c r="AA957" s="78">
        <f t="shared" si="68"/>
        <v>2.31</v>
      </c>
      <c r="AB957" s="77">
        <f t="shared" si="69"/>
        <v>310</v>
      </c>
    </row>
    <row r="958" spans="1:28" x14ac:dyDescent="0.3">
      <c r="A958" s="49">
        <v>42596</v>
      </c>
      <c r="B958" s="45" t="s">
        <v>1255</v>
      </c>
      <c r="C958" s="45" t="s">
        <v>1256</v>
      </c>
      <c r="D958" s="45" t="s">
        <v>47</v>
      </c>
      <c r="E958" s="48">
        <v>10</v>
      </c>
      <c r="F958" s="47">
        <v>192</v>
      </c>
      <c r="G958" s="65">
        <v>0</v>
      </c>
      <c r="H958" s="47">
        <v>166</v>
      </c>
      <c r="I958" s="45" t="s">
        <v>159</v>
      </c>
      <c r="J958" s="61">
        <v>21.9</v>
      </c>
      <c r="K958" s="45" t="s">
        <v>139</v>
      </c>
      <c r="L958" s="73">
        <v>33</v>
      </c>
      <c r="M958" s="69">
        <v>1.4</v>
      </c>
      <c r="N958" s="47">
        <v>50</v>
      </c>
      <c r="O958" s="45" t="s">
        <v>91</v>
      </c>
      <c r="P958" s="47">
        <v>10193</v>
      </c>
      <c r="Q958" s="45" t="s">
        <v>1012</v>
      </c>
      <c r="R958" s="47">
        <v>10161</v>
      </c>
      <c r="S958" s="48">
        <v>17</v>
      </c>
      <c r="T958" s="48">
        <v>85</v>
      </c>
      <c r="U958" s="48">
        <v>89</v>
      </c>
      <c r="V958" s="45" t="s">
        <v>51</v>
      </c>
      <c r="W958" s="48">
        <v>79</v>
      </c>
      <c r="X958" s="45" t="s">
        <v>51</v>
      </c>
      <c r="Y958" s="78">
        <f t="shared" si="66"/>
        <v>0.13999999999999999</v>
      </c>
      <c r="Z958" s="78">
        <f t="shared" si="67"/>
        <v>0</v>
      </c>
      <c r="AA958" s="78">
        <f t="shared" si="68"/>
        <v>2.19</v>
      </c>
      <c r="AB958" s="77">
        <f t="shared" si="69"/>
        <v>330</v>
      </c>
    </row>
    <row r="959" spans="1:28" x14ac:dyDescent="0.3">
      <c r="A959" s="49">
        <v>42597</v>
      </c>
      <c r="B959" s="45" t="s">
        <v>1255</v>
      </c>
      <c r="C959" s="45" t="s">
        <v>1256</v>
      </c>
      <c r="D959" s="45" t="s">
        <v>47</v>
      </c>
      <c r="E959" s="48">
        <v>10</v>
      </c>
      <c r="F959" s="47">
        <v>218</v>
      </c>
      <c r="G959" s="65">
        <v>0</v>
      </c>
      <c r="H959" s="47">
        <v>183</v>
      </c>
      <c r="I959" s="45" t="s">
        <v>537</v>
      </c>
      <c r="J959" s="61">
        <v>25.2</v>
      </c>
      <c r="K959" s="45" t="s">
        <v>139</v>
      </c>
      <c r="L959" s="73">
        <v>0</v>
      </c>
      <c r="M959" s="69">
        <v>2.5</v>
      </c>
      <c r="N959" s="47">
        <v>94</v>
      </c>
      <c r="O959" s="45" t="s">
        <v>280</v>
      </c>
      <c r="P959" s="47">
        <v>10175</v>
      </c>
      <c r="Q959" s="45" t="s">
        <v>1012</v>
      </c>
      <c r="R959" s="47">
        <v>10127</v>
      </c>
      <c r="S959" s="48">
        <v>17</v>
      </c>
      <c r="T959" s="48">
        <v>78</v>
      </c>
      <c r="U959" s="48">
        <v>90</v>
      </c>
      <c r="V959" s="45" t="s">
        <v>51</v>
      </c>
      <c r="W959" s="48">
        <v>72</v>
      </c>
      <c r="X959" s="45" t="s">
        <v>64</v>
      </c>
      <c r="Y959" s="78">
        <f t="shared" si="66"/>
        <v>0.25</v>
      </c>
      <c r="Z959" s="78">
        <f t="shared" si="67"/>
        <v>0</v>
      </c>
      <c r="AA959" s="78">
        <f t="shared" si="68"/>
        <v>2.52</v>
      </c>
      <c r="AB959" s="77">
        <f t="shared" si="69"/>
        <v>0</v>
      </c>
    </row>
    <row r="960" spans="1:28" x14ac:dyDescent="0.3">
      <c r="A960" s="49">
        <v>42598</v>
      </c>
      <c r="B960" s="45" t="s">
        <v>1255</v>
      </c>
      <c r="C960" s="45" t="s">
        <v>1256</v>
      </c>
      <c r="D960" s="45" t="s">
        <v>47</v>
      </c>
      <c r="E960" s="48">
        <v>10</v>
      </c>
      <c r="F960" s="47">
        <v>197</v>
      </c>
      <c r="G960" s="65">
        <v>0</v>
      </c>
      <c r="H960" s="47">
        <v>177</v>
      </c>
      <c r="I960" s="45" t="s">
        <v>750</v>
      </c>
      <c r="J960" s="61">
        <v>21.7</v>
      </c>
      <c r="K960" s="45" t="s">
        <v>61</v>
      </c>
      <c r="L960" s="73">
        <v>29</v>
      </c>
      <c r="M960" s="69">
        <v>2.8</v>
      </c>
      <c r="N960" s="47">
        <v>78</v>
      </c>
      <c r="O960" s="45" t="s">
        <v>510</v>
      </c>
      <c r="P960" s="47">
        <v>10156</v>
      </c>
      <c r="Q960" s="48">
        <v>21</v>
      </c>
      <c r="R960" s="47">
        <v>10137</v>
      </c>
      <c r="S960" s="48">
        <v>15</v>
      </c>
      <c r="T960" s="48">
        <v>83</v>
      </c>
      <c r="U960" s="48">
        <v>91</v>
      </c>
      <c r="V960" s="45" t="s">
        <v>51</v>
      </c>
      <c r="W960" s="48">
        <v>75</v>
      </c>
      <c r="X960" s="45" t="s">
        <v>61</v>
      </c>
      <c r="Y960" s="78">
        <f t="shared" si="66"/>
        <v>0.27999999999999997</v>
      </c>
      <c r="Z960" s="78">
        <f t="shared" si="67"/>
        <v>0</v>
      </c>
      <c r="AA960" s="78">
        <f t="shared" si="68"/>
        <v>2.17</v>
      </c>
      <c r="AB960" s="77">
        <f t="shared" si="69"/>
        <v>290</v>
      </c>
    </row>
    <row r="961" spans="1:28" x14ac:dyDescent="0.3">
      <c r="A961" s="49">
        <v>42599</v>
      </c>
      <c r="B961" s="45" t="s">
        <v>1255</v>
      </c>
      <c r="C961" s="45" t="s">
        <v>1256</v>
      </c>
      <c r="D961" s="45" t="s">
        <v>47</v>
      </c>
      <c r="E961" s="48">
        <v>10</v>
      </c>
      <c r="F961" s="47">
        <v>212</v>
      </c>
      <c r="G961" s="65">
        <v>0.6</v>
      </c>
      <c r="H961" s="47">
        <v>182</v>
      </c>
      <c r="I961" s="45" t="s">
        <v>376</v>
      </c>
      <c r="J961" s="61">
        <v>24.1</v>
      </c>
      <c r="K961" s="45" t="s">
        <v>51</v>
      </c>
      <c r="L961" s="73">
        <v>29</v>
      </c>
      <c r="M961" s="69">
        <v>2.2000000000000002</v>
      </c>
      <c r="N961" s="47">
        <v>97</v>
      </c>
      <c r="O961" s="45" t="s">
        <v>94</v>
      </c>
      <c r="P961" s="47">
        <v>10169</v>
      </c>
      <c r="Q961" s="48">
        <v>22</v>
      </c>
      <c r="R961" s="47">
        <v>10126</v>
      </c>
      <c r="S961" s="45" t="s">
        <v>116</v>
      </c>
      <c r="T961" s="48">
        <v>78</v>
      </c>
      <c r="U961" s="48">
        <v>85</v>
      </c>
      <c r="V961" s="45" t="s">
        <v>51</v>
      </c>
      <c r="W961" s="48">
        <v>60</v>
      </c>
      <c r="X961" s="45" t="s">
        <v>50</v>
      </c>
      <c r="Y961" s="78">
        <f t="shared" si="66"/>
        <v>0.22000000000000003</v>
      </c>
      <c r="Z961" s="78">
        <f t="shared" si="67"/>
        <v>0.06</v>
      </c>
      <c r="AA961" s="78">
        <f t="shared" si="68"/>
        <v>2.41</v>
      </c>
      <c r="AB961" s="77">
        <f t="shared" si="69"/>
        <v>290</v>
      </c>
    </row>
    <row r="962" spans="1:28" x14ac:dyDescent="0.3">
      <c r="A962" s="49">
        <v>42600</v>
      </c>
      <c r="B962" s="45" t="s">
        <v>1255</v>
      </c>
      <c r="C962" s="45" t="s">
        <v>1256</v>
      </c>
      <c r="D962" s="45" t="s">
        <v>47</v>
      </c>
      <c r="E962" s="48">
        <v>10</v>
      </c>
      <c r="F962" s="47">
        <v>201</v>
      </c>
      <c r="G962" s="65">
        <v>0</v>
      </c>
      <c r="H962" s="47">
        <v>169</v>
      </c>
      <c r="I962" s="45" t="s">
        <v>100</v>
      </c>
      <c r="J962" s="61">
        <v>23.3</v>
      </c>
      <c r="K962" s="45" t="s">
        <v>121</v>
      </c>
      <c r="L962" s="73">
        <v>28</v>
      </c>
      <c r="M962" s="69">
        <v>1.9</v>
      </c>
      <c r="N962" s="47">
        <v>72</v>
      </c>
      <c r="O962" s="45" t="s">
        <v>434</v>
      </c>
      <c r="P962" s="47">
        <v>10165</v>
      </c>
      <c r="Q962" s="45" t="s">
        <v>1012</v>
      </c>
      <c r="R962" s="47">
        <v>10094</v>
      </c>
      <c r="S962" s="45" t="s">
        <v>51</v>
      </c>
      <c r="T962" s="48">
        <v>70</v>
      </c>
      <c r="U962" s="48">
        <v>82</v>
      </c>
      <c r="V962" s="45" t="s">
        <v>51</v>
      </c>
      <c r="W962" s="48">
        <v>66</v>
      </c>
      <c r="X962" s="45" t="s">
        <v>91</v>
      </c>
      <c r="Y962" s="78">
        <f t="shared" si="66"/>
        <v>0.19</v>
      </c>
      <c r="Z962" s="78">
        <f t="shared" si="67"/>
        <v>0</v>
      </c>
      <c r="AA962" s="78">
        <f t="shared" si="68"/>
        <v>2.33</v>
      </c>
      <c r="AB962" s="77">
        <f t="shared" si="69"/>
        <v>280</v>
      </c>
    </row>
    <row r="963" spans="1:28" x14ac:dyDescent="0.3">
      <c r="A963" s="49">
        <v>42601</v>
      </c>
      <c r="B963" s="45" t="s">
        <v>1255</v>
      </c>
      <c r="C963" s="45" t="s">
        <v>1256</v>
      </c>
      <c r="D963" s="45" t="s">
        <v>47</v>
      </c>
      <c r="E963" s="48">
        <v>10</v>
      </c>
      <c r="F963" s="47">
        <v>202</v>
      </c>
      <c r="G963" s="65">
        <v>0.2</v>
      </c>
      <c r="H963" s="47">
        <v>163</v>
      </c>
      <c r="I963" s="45" t="s">
        <v>578</v>
      </c>
      <c r="J963" s="61">
        <v>24.1</v>
      </c>
      <c r="K963" s="45" t="s">
        <v>226</v>
      </c>
      <c r="L963" s="73">
        <v>33</v>
      </c>
      <c r="M963" s="69">
        <v>2.8</v>
      </c>
      <c r="N963" s="47">
        <v>97</v>
      </c>
      <c r="O963" s="45" t="s">
        <v>352</v>
      </c>
      <c r="P963" s="47">
        <v>10158</v>
      </c>
      <c r="Q963" s="48">
        <v>24</v>
      </c>
      <c r="R963" s="47">
        <v>10070</v>
      </c>
      <c r="S963" s="45" t="s">
        <v>102</v>
      </c>
      <c r="T963" s="48">
        <v>73</v>
      </c>
      <c r="U963" s="48">
        <v>82</v>
      </c>
      <c r="V963" s="45" t="s">
        <v>80</v>
      </c>
      <c r="W963" s="48">
        <v>64</v>
      </c>
      <c r="X963" s="45" t="s">
        <v>51</v>
      </c>
      <c r="Y963" s="78">
        <f t="shared" ref="Y963:Y1026" si="70">M963/$AE$17</f>
        <v>0.27999999999999997</v>
      </c>
      <c r="Z963" s="78">
        <f t="shared" ref="Z963:Z1026" si="71">G963/$AE$17</f>
        <v>0.02</v>
      </c>
      <c r="AA963" s="78">
        <f t="shared" ref="AA963:AA1026" si="72">J963/$AE$17</f>
        <v>2.41</v>
      </c>
      <c r="AB963" s="77">
        <f t="shared" ref="AB963:AB1026" si="73">L963*$AE$17</f>
        <v>330</v>
      </c>
    </row>
    <row r="964" spans="1:28" x14ac:dyDescent="0.3">
      <c r="A964" s="49">
        <v>42602</v>
      </c>
      <c r="B964" s="45" t="s">
        <v>1255</v>
      </c>
      <c r="C964" s="45" t="s">
        <v>1256</v>
      </c>
      <c r="D964" s="45" t="s">
        <v>47</v>
      </c>
      <c r="E964" s="48">
        <v>10</v>
      </c>
      <c r="F964" s="47">
        <v>197</v>
      </c>
      <c r="G964" s="65">
        <v>0</v>
      </c>
      <c r="H964" s="47">
        <v>168</v>
      </c>
      <c r="I964" s="45" t="s">
        <v>100</v>
      </c>
      <c r="J964" s="61">
        <v>22.6</v>
      </c>
      <c r="K964" s="45" t="s">
        <v>64</v>
      </c>
      <c r="L964" s="73">
        <v>31</v>
      </c>
      <c r="M964" s="69">
        <v>3.1</v>
      </c>
      <c r="N964" s="47">
        <v>100</v>
      </c>
      <c r="O964" s="45" t="s">
        <v>277</v>
      </c>
      <c r="P964" s="47">
        <v>10240</v>
      </c>
      <c r="Q964" s="48">
        <v>23</v>
      </c>
      <c r="R964" s="47">
        <v>10158</v>
      </c>
      <c r="S964" s="45" t="s">
        <v>51</v>
      </c>
      <c r="T964" s="48">
        <v>65</v>
      </c>
      <c r="U964" s="48">
        <v>74</v>
      </c>
      <c r="V964" s="45" t="s">
        <v>249</v>
      </c>
      <c r="W964" s="48">
        <v>52</v>
      </c>
      <c r="X964" s="45" t="s">
        <v>171</v>
      </c>
      <c r="Y964" s="78">
        <f t="shared" si="70"/>
        <v>0.31</v>
      </c>
      <c r="Z964" s="78">
        <f t="shared" si="71"/>
        <v>0</v>
      </c>
      <c r="AA964" s="78">
        <f t="shared" si="72"/>
        <v>2.2600000000000002</v>
      </c>
      <c r="AB964" s="77">
        <f t="shared" si="73"/>
        <v>310</v>
      </c>
    </row>
    <row r="965" spans="1:28" x14ac:dyDescent="0.3">
      <c r="A965" s="49">
        <v>42603</v>
      </c>
      <c r="B965" s="45" t="s">
        <v>1255</v>
      </c>
      <c r="C965" s="45" t="s">
        <v>1256</v>
      </c>
      <c r="D965" s="45" t="s">
        <v>47</v>
      </c>
      <c r="E965" s="48">
        <v>10</v>
      </c>
      <c r="F965" s="47">
        <v>192</v>
      </c>
      <c r="G965" s="65">
        <v>0</v>
      </c>
      <c r="H965" s="47">
        <v>146</v>
      </c>
      <c r="I965" s="45" t="s">
        <v>537</v>
      </c>
      <c r="J965" s="61">
        <v>23.7</v>
      </c>
      <c r="K965" s="45" t="s">
        <v>206</v>
      </c>
      <c r="L965" s="73">
        <v>0</v>
      </c>
      <c r="M965" s="69">
        <v>3.6</v>
      </c>
      <c r="N965" s="47">
        <v>103</v>
      </c>
      <c r="O965" s="45" t="s">
        <v>51</v>
      </c>
      <c r="P965" s="47">
        <v>10255</v>
      </c>
      <c r="Q965" s="48">
        <v>10</v>
      </c>
      <c r="R965" s="47">
        <v>10226</v>
      </c>
      <c r="S965" s="48">
        <v>24</v>
      </c>
      <c r="T965" s="48">
        <v>69</v>
      </c>
      <c r="U965" s="48">
        <v>81</v>
      </c>
      <c r="V965" s="45" t="s">
        <v>537</v>
      </c>
      <c r="W965" s="48">
        <v>62</v>
      </c>
      <c r="X965" s="45" t="s">
        <v>206</v>
      </c>
      <c r="Y965" s="78">
        <f t="shared" si="70"/>
        <v>0.36</v>
      </c>
      <c r="Z965" s="78">
        <f t="shared" si="71"/>
        <v>0</v>
      </c>
      <c r="AA965" s="78">
        <f t="shared" si="72"/>
        <v>2.37</v>
      </c>
      <c r="AB965" s="77">
        <f t="shared" si="73"/>
        <v>0</v>
      </c>
    </row>
    <row r="966" spans="1:28" x14ac:dyDescent="0.3">
      <c r="A966" s="49">
        <v>42604</v>
      </c>
      <c r="B966" s="45" t="s">
        <v>1255</v>
      </c>
      <c r="C966" s="45" t="s">
        <v>1256</v>
      </c>
      <c r="D966" s="45" t="s">
        <v>47</v>
      </c>
      <c r="E966" s="48">
        <v>10</v>
      </c>
      <c r="F966" s="47">
        <v>194</v>
      </c>
      <c r="G966" s="65">
        <v>0</v>
      </c>
      <c r="H966" s="47">
        <v>153</v>
      </c>
      <c r="I966" s="45" t="s">
        <v>123</v>
      </c>
      <c r="J966" s="61">
        <v>23.6</v>
      </c>
      <c r="K966" s="45" t="s">
        <v>91</v>
      </c>
      <c r="L966" s="73">
        <v>10</v>
      </c>
      <c r="M966" s="69">
        <v>2.8</v>
      </c>
      <c r="N966" s="47">
        <v>81</v>
      </c>
      <c r="O966" s="45" t="s">
        <v>128</v>
      </c>
      <c r="P966" s="47">
        <v>10226</v>
      </c>
      <c r="Q966" s="45" t="s">
        <v>1012</v>
      </c>
      <c r="R966" s="47">
        <v>10167</v>
      </c>
      <c r="S966" s="48">
        <v>24</v>
      </c>
      <c r="T966" s="48">
        <v>74</v>
      </c>
      <c r="U966" s="48">
        <v>84</v>
      </c>
      <c r="V966" s="45" t="s">
        <v>51</v>
      </c>
      <c r="W966" s="48">
        <v>61</v>
      </c>
      <c r="X966" s="45" t="s">
        <v>133</v>
      </c>
      <c r="Y966" s="78">
        <f t="shared" si="70"/>
        <v>0.27999999999999997</v>
      </c>
      <c r="Z966" s="78">
        <f t="shared" si="71"/>
        <v>0</v>
      </c>
      <c r="AA966" s="78">
        <f t="shared" si="72"/>
        <v>2.3600000000000003</v>
      </c>
      <c r="AB966" s="77">
        <f t="shared" si="73"/>
        <v>100</v>
      </c>
    </row>
    <row r="967" spans="1:28" x14ac:dyDescent="0.3">
      <c r="A967" s="49">
        <v>42605</v>
      </c>
      <c r="B967" s="45" t="s">
        <v>1255</v>
      </c>
      <c r="C967" s="45" t="s">
        <v>1256</v>
      </c>
      <c r="D967" s="45" t="s">
        <v>47</v>
      </c>
      <c r="E967" s="48">
        <v>10</v>
      </c>
      <c r="F967" s="47">
        <v>210</v>
      </c>
      <c r="G967" s="65">
        <v>0</v>
      </c>
      <c r="H967" s="47">
        <v>177</v>
      </c>
      <c r="I967" s="45" t="s">
        <v>537</v>
      </c>
      <c r="J967" s="61">
        <v>24.2</v>
      </c>
      <c r="K967" s="45" t="s">
        <v>104</v>
      </c>
      <c r="L967" s="73">
        <v>30</v>
      </c>
      <c r="M967" s="69">
        <v>3.6</v>
      </c>
      <c r="N967" s="47">
        <v>111</v>
      </c>
      <c r="O967" s="45" t="s">
        <v>167</v>
      </c>
      <c r="P967" s="47">
        <v>10198</v>
      </c>
      <c r="Q967" s="45" t="s">
        <v>51</v>
      </c>
      <c r="R967" s="47">
        <v>10160</v>
      </c>
      <c r="S967" s="45" t="s">
        <v>116</v>
      </c>
      <c r="T967" s="48">
        <v>77</v>
      </c>
      <c r="U967" s="48">
        <v>83</v>
      </c>
      <c r="V967" s="45" t="s">
        <v>51</v>
      </c>
      <c r="W967" s="48">
        <v>58</v>
      </c>
      <c r="X967" s="45" t="s">
        <v>475</v>
      </c>
      <c r="Y967" s="78">
        <f t="shared" si="70"/>
        <v>0.36</v>
      </c>
      <c r="Z967" s="78">
        <f t="shared" si="71"/>
        <v>0</v>
      </c>
      <c r="AA967" s="78">
        <f t="shared" si="72"/>
        <v>2.42</v>
      </c>
      <c r="AB967" s="77">
        <f t="shared" si="73"/>
        <v>300</v>
      </c>
    </row>
    <row r="968" spans="1:28" x14ac:dyDescent="0.3">
      <c r="A968" s="49">
        <v>42606</v>
      </c>
      <c r="B968" s="45" t="s">
        <v>1255</v>
      </c>
      <c r="C968" s="45" t="s">
        <v>1256</v>
      </c>
      <c r="D968" s="45" t="s">
        <v>47</v>
      </c>
      <c r="E968" s="48">
        <v>10</v>
      </c>
      <c r="F968" s="47">
        <v>220</v>
      </c>
      <c r="G968" s="65">
        <v>0.2</v>
      </c>
      <c r="H968" s="47">
        <v>195</v>
      </c>
      <c r="I968" s="45" t="s">
        <v>51</v>
      </c>
      <c r="J968" s="61">
        <v>24.6</v>
      </c>
      <c r="K968" s="45" t="s">
        <v>61</v>
      </c>
      <c r="L968" s="73">
        <v>10</v>
      </c>
      <c r="M968" s="69">
        <v>2.5</v>
      </c>
      <c r="N968" s="47">
        <v>111</v>
      </c>
      <c r="O968" s="45" t="s">
        <v>249</v>
      </c>
      <c r="P968" s="47">
        <v>10188</v>
      </c>
      <c r="Q968" s="45" t="s">
        <v>1012</v>
      </c>
      <c r="R968" s="47">
        <v>10128</v>
      </c>
      <c r="S968" s="48">
        <v>24</v>
      </c>
      <c r="T968" s="48">
        <v>77</v>
      </c>
      <c r="U968" s="48">
        <v>85</v>
      </c>
      <c r="V968" s="45" t="s">
        <v>106</v>
      </c>
      <c r="W968" s="48">
        <v>66</v>
      </c>
      <c r="X968" s="45" t="s">
        <v>91</v>
      </c>
      <c r="Y968" s="78">
        <f t="shared" si="70"/>
        <v>0.25</v>
      </c>
      <c r="Z968" s="78">
        <f t="shared" si="71"/>
        <v>0.02</v>
      </c>
      <c r="AA968" s="78">
        <f t="shared" si="72"/>
        <v>2.46</v>
      </c>
      <c r="AB968" s="77">
        <f t="shared" si="73"/>
        <v>100</v>
      </c>
    </row>
    <row r="969" spans="1:28" x14ac:dyDescent="0.3">
      <c r="A969" s="49">
        <v>42607</v>
      </c>
      <c r="B969" s="45" t="s">
        <v>1255</v>
      </c>
      <c r="C969" s="45" t="s">
        <v>1256</v>
      </c>
      <c r="D969" s="45" t="s">
        <v>47</v>
      </c>
      <c r="E969" s="48">
        <v>10</v>
      </c>
      <c r="F969" s="47">
        <v>222</v>
      </c>
      <c r="G969" s="65">
        <v>0.4</v>
      </c>
      <c r="H969" s="47">
        <v>191</v>
      </c>
      <c r="I969" s="45" t="s">
        <v>123</v>
      </c>
      <c r="J969" s="61">
        <v>25.3</v>
      </c>
      <c r="K969" s="45" t="s">
        <v>215</v>
      </c>
      <c r="L969" s="73">
        <v>29</v>
      </c>
      <c r="M969" s="69">
        <v>2.8</v>
      </c>
      <c r="N969" s="47">
        <v>122</v>
      </c>
      <c r="O969" s="45" t="s">
        <v>135</v>
      </c>
      <c r="P969" s="47">
        <v>10169</v>
      </c>
      <c r="Q969" s="48">
        <v>24</v>
      </c>
      <c r="R969" s="47">
        <v>10107</v>
      </c>
      <c r="S969" s="48">
        <v>12</v>
      </c>
      <c r="T969" s="48">
        <v>79</v>
      </c>
      <c r="U969" s="48">
        <v>86</v>
      </c>
      <c r="V969" s="45" t="s">
        <v>51</v>
      </c>
      <c r="W969" s="48">
        <v>70</v>
      </c>
      <c r="X969" s="45" t="s">
        <v>182</v>
      </c>
      <c r="Y969" s="78">
        <f t="shared" si="70"/>
        <v>0.27999999999999997</v>
      </c>
      <c r="Z969" s="78">
        <f t="shared" si="71"/>
        <v>0.04</v>
      </c>
      <c r="AA969" s="78">
        <f t="shared" si="72"/>
        <v>2.5300000000000002</v>
      </c>
      <c r="AB969" s="77">
        <f t="shared" si="73"/>
        <v>290</v>
      </c>
    </row>
    <row r="970" spans="1:28" x14ac:dyDescent="0.3">
      <c r="A970" s="49">
        <v>42608</v>
      </c>
      <c r="B970" s="45" t="s">
        <v>1255</v>
      </c>
      <c r="C970" s="45" t="s">
        <v>1256</v>
      </c>
      <c r="D970" s="45" t="s">
        <v>47</v>
      </c>
      <c r="E970" s="48">
        <v>10</v>
      </c>
      <c r="F970" s="47">
        <v>220</v>
      </c>
      <c r="G970" s="65">
        <v>0</v>
      </c>
      <c r="H970" s="47">
        <v>194</v>
      </c>
      <c r="I970" s="45" t="s">
        <v>108</v>
      </c>
      <c r="J970" s="61">
        <v>24.6</v>
      </c>
      <c r="K970" s="45" t="s">
        <v>113</v>
      </c>
      <c r="L970" s="73">
        <v>0</v>
      </c>
      <c r="M970" s="69">
        <v>2.5</v>
      </c>
      <c r="N970" s="47">
        <v>89</v>
      </c>
      <c r="O970" s="45" t="s">
        <v>51</v>
      </c>
      <c r="P970" s="47">
        <v>10173</v>
      </c>
      <c r="Q970" s="45" t="s">
        <v>533</v>
      </c>
      <c r="R970" s="47">
        <v>10141</v>
      </c>
      <c r="S970" s="48">
        <v>24</v>
      </c>
      <c r="T970" s="48">
        <v>82</v>
      </c>
      <c r="U970" s="48">
        <v>87</v>
      </c>
      <c r="V970" s="45" t="s">
        <v>51</v>
      </c>
      <c r="W970" s="48">
        <v>75</v>
      </c>
      <c r="X970" s="45" t="s">
        <v>113</v>
      </c>
      <c r="Y970" s="78">
        <f t="shared" si="70"/>
        <v>0.25</v>
      </c>
      <c r="Z970" s="78">
        <f t="shared" si="71"/>
        <v>0</v>
      </c>
      <c r="AA970" s="78">
        <f t="shared" si="72"/>
        <v>2.46</v>
      </c>
      <c r="AB970" s="77">
        <f t="shared" si="73"/>
        <v>0</v>
      </c>
    </row>
    <row r="971" spans="1:28" x14ac:dyDescent="0.3">
      <c r="A971" s="49">
        <v>42609</v>
      </c>
      <c r="B971" s="45" t="s">
        <v>1255</v>
      </c>
      <c r="C971" s="45" t="s">
        <v>1256</v>
      </c>
      <c r="D971" s="45" t="s">
        <v>47</v>
      </c>
      <c r="E971" s="48">
        <v>10</v>
      </c>
      <c r="F971" s="47">
        <v>210</v>
      </c>
      <c r="G971" s="65">
        <v>0</v>
      </c>
      <c r="H971" s="47">
        <v>189</v>
      </c>
      <c r="I971" s="45" t="s">
        <v>75</v>
      </c>
      <c r="J971" s="61">
        <v>23.2</v>
      </c>
      <c r="K971" s="45" t="s">
        <v>50</v>
      </c>
      <c r="L971" s="73">
        <v>30</v>
      </c>
      <c r="M971" s="69">
        <v>2.8</v>
      </c>
      <c r="N971" s="47">
        <v>119</v>
      </c>
      <c r="O971" s="45" t="s">
        <v>188</v>
      </c>
      <c r="P971" s="47">
        <v>10196</v>
      </c>
      <c r="Q971" s="45" t="s">
        <v>51</v>
      </c>
      <c r="R971" s="47">
        <v>10128</v>
      </c>
      <c r="S971" s="45" t="s">
        <v>51</v>
      </c>
      <c r="T971" s="48">
        <v>83</v>
      </c>
      <c r="U971" s="48">
        <v>90</v>
      </c>
      <c r="V971" s="45" t="s">
        <v>51</v>
      </c>
      <c r="W971" s="48">
        <v>76</v>
      </c>
      <c r="X971" s="45" t="s">
        <v>158</v>
      </c>
      <c r="Y971" s="78">
        <f t="shared" si="70"/>
        <v>0.27999999999999997</v>
      </c>
      <c r="Z971" s="78">
        <f t="shared" si="71"/>
        <v>0</v>
      </c>
      <c r="AA971" s="78">
        <f t="shared" si="72"/>
        <v>2.3199999999999998</v>
      </c>
      <c r="AB971" s="77">
        <f t="shared" si="73"/>
        <v>300</v>
      </c>
    </row>
    <row r="972" spans="1:28" x14ac:dyDescent="0.3">
      <c r="A972" s="49">
        <v>42610</v>
      </c>
      <c r="B972" s="45" t="s">
        <v>1255</v>
      </c>
      <c r="C972" s="45" t="s">
        <v>1256</v>
      </c>
      <c r="D972" s="45" t="s">
        <v>47</v>
      </c>
      <c r="E972" s="48">
        <v>10</v>
      </c>
      <c r="F972" s="47">
        <v>202</v>
      </c>
      <c r="G972" s="65">
        <v>0</v>
      </c>
      <c r="H972" s="47">
        <v>190</v>
      </c>
      <c r="I972" s="45" t="s">
        <v>123</v>
      </c>
      <c r="J972" s="61">
        <v>21.5</v>
      </c>
      <c r="K972" s="45" t="s">
        <v>179</v>
      </c>
      <c r="L972" s="73">
        <v>32</v>
      </c>
      <c r="M972" s="69">
        <v>2.2000000000000002</v>
      </c>
      <c r="N972" s="47">
        <v>83</v>
      </c>
      <c r="O972" s="45" t="s">
        <v>113</v>
      </c>
      <c r="P972" s="47">
        <v>10247</v>
      </c>
      <c r="Q972" s="48">
        <v>22</v>
      </c>
      <c r="R972" s="47">
        <v>10187</v>
      </c>
      <c r="S972" s="45" t="s">
        <v>84</v>
      </c>
      <c r="T972" s="48">
        <v>76</v>
      </c>
      <c r="U972" s="48">
        <v>85</v>
      </c>
      <c r="V972" s="45" t="s">
        <v>52</v>
      </c>
      <c r="W972" s="48">
        <v>66</v>
      </c>
      <c r="X972" s="45" t="s">
        <v>271</v>
      </c>
      <c r="Y972" s="78">
        <f t="shared" si="70"/>
        <v>0.22000000000000003</v>
      </c>
      <c r="Z972" s="78">
        <f t="shared" si="71"/>
        <v>0</v>
      </c>
      <c r="AA972" s="78">
        <f t="shared" si="72"/>
        <v>2.15</v>
      </c>
      <c r="AB972" s="77">
        <f t="shared" si="73"/>
        <v>320</v>
      </c>
    </row>
    <row r="973" spans="1:28" x14ac:dyDescent="0.3">
      <c r="A973" s="49">
        <v>42611</v>
      </c>
      <c r="B973" s="45" t="s">
        <v>1255</v>
      </c>
      <c r="C973" s="45" t="s">
        <v>1256</v>
      </c>
      <c r="D973" s="45" t="s">
        <v>47</v>
      </c>
      <c r="E973" s="48">
        <v>10</v>
      </c>
      <c r="F973" s="47">
        <v>204</v>
      </c>
      <c r="G973" s="65">
        <v>0</v>
      </c>
      <c r="H973" s="47">
        <v>175</v>
      </c>
      <c r="I973" s="45" t="s">
        <v>537</v>
      </c>
      <c r="J973" s="61">
        <v>23.3</v>
      </c>
      <c r="K973" s="45" t="s">
        <v>71</v>
      </c>
      <c r="L973" s="73">
        <v>31</v>
      </c>
      <c r="M973" s="69">
        <v>1.4</v>
      </c>
      <c r="N973" s="47">
        <v>100</v>
      </c>
      <c r="O973" s="45" t="s">
        <v>95</v>
      </c>
      <c r="P973" s="47">
        <v>10253</v>
      </c>
      <c r="Q973" s="45" t="s">
        <v>51</v>
      </c>
      <c r="R973" s="47">
        <v>10231</v>
      </c>
      <c r="S973" s="48">
        <v>24</v>
      </c>
      <c r="T973" s="48">
        <v>67</v>
      </c>
      <c r="U973" s="48">
        <v>76</v>
      </c>
      <c r="V973" s="45" t="s">
        <v>51</v>
      </c>
      <c r="W973" s="48">
        <v>59</v>
      </c>
      <c r="X973" s="45" t="s">
        <v>51</v>
      </c>
      <c r="Y973" s="78">
        <f t="shared" si="70"/>
        <v>0.13999999999999999</v>
      </c>
      <c r="Z973" s="78">
        <f t="shared" si="71"/>
        <v>0</v>
      </c>
      <c r="AA973" s="78">
        <f t="shared" si="72"/>
        <v>2.33</v>
      </c>
      <c r="AB973" s="77">
        <f t="shared" si="73"/>
        <v>310</v>
      </c>
    </row>
    <row r="974" spans="1:28" x14ac:dyDescent="0.3">
      <c r="A974" s="49">
        <v>42612</v>
      </c>
      <c r="B974" s="45" t="s">
        <v>1255</v>
      </c>
      <c r="C974" s="45" t="s">
        <v>1256</v>
      </c>
      <c r="D974" s="45" t="s">
        <v>47</v>
      </c>
      <c r="E974" s="48">
        <v>10</v>
      </c>
      <c r="F974" s="47">
        <v>204</v>
      </c>
      <c r="G974" s="65">
        <v>0</v>
      </c>
      <c r="H974" s="47">
        <v>162</v>
      </c>
      <c r="I974" s="45" t="s">
        <v>537</v>
      </c>
      <c r="J974" s="61">
        <v>24.7</v>
      </c>
      <c r="K974" s="45" t="s">
        <v>215</v>
      </c>
      <c r="L974" s="73">
        <v>10</v>
      </c>
      <c r="M974" s="69">
        <v>3.3</v>
      </c>
      <c r="N974" s="47">
        <v>89</v>
      </c>
      <c r="O974" s="45" t="s">
        <v>192</v>
      </c>
      <c r="P974" s="47">
        <v>10231</v>
      </c>
      <c r="Q974" s="45" t="s">
        <v>1012</v>
      </c>
      <c r="R974" s="47">
        <v>10183</v>
      </c>
      <c r="S974" s="48">
        <v>17</v>
      </c>
      <c r="T974" s="48">
        <v>70</v>
      </c>
      <c r="U974" s="48">
        <v>80</v>
      </c>
      <c r="V974" s="45" t="s">
        <v>51</v>
      </c>
      <c r="W974" s="48">
        <v>61</v>
      </c>
      <c r="X974" s="45" t="s">
        <v>215</v>
      </c>
      <c r="Y974" s="78">
        <f t="shared" si="70"/>
        <v>0.32999999999999996</v>
      </c>
      <c r="Z974" s="78">
        <f t="shared" si="71"/>
        <v>0</v>
      </c>
      <c r="AA974" s="78">
        <f t="shared" si="72"/>
        <v>2.4699999999999998</v>
      </c>
      <c r="AB974" s="77">
        <f t="shared" si="73"/>
        <v>100</v>
      </c>
    </row>
    <row r="975" spans="1:28" x14ac:dyDescent="0.3">
      <c r="A975" s="49">
        <v>42613</v>
      </c>
      <c r="B975" s="45" t="s">
        <v>1255</v>
      </c>
      <c r="C975" s="45" t="s">
        <v>1256</v>
      </c>
      <c r="D975" s="45" t="s">
        <v>47</v>
      </c>
      <c r="E975" s="48">
        <v>10</v>
      </c>
      <c r="F975" s="47">
        <v>210</v>
      </c>
      <c r="G975" s="65">
        <v>0</v>
      </c>
      <c r="H975" s="47">
        <v>172</v>
      </c>
      <c r="I975" s="45" t="s">
        <v>537</v>
      </c>
      <c r="J975" s="61">
        <v>24.7</v>
      </c>
      <c r="K975" s="45" t="s">
        <v>139</v>
      </c>
      <c r="L975" s="72" t="s">
        <v>289</v>
      </c>
      <c r="M975" s="69">
        <v>0.8</v>
      </c>
      <c r="N975" s="47">
        <v>42</v>
      </c>
      <c r="O975" s="45" t="s">
        <v>388</v>
      </c>
      <c r="P975" s="47">
        <v>10230</v>
      </c>
      <c r="Q975" s="48">
        <v>20</v>
      </c>
      <c r="R975" s="47">
        <v>10191</v>
      </c>
      <c r="S975" s="45" t="s">
        <v>1012</v>
      </c>
      <c r="T975" s="48">
        <v>74</v>
      </c>
      <c r="U975" s="48">
        <v>85</v>
      </c>
      <c r="V975" s="45" t="s">
        <v>51</v>
      </c>
      <c r="W975" s="48">
        <v>64</v>
      </c>
      <c r="X975" s="45" t="s">
        <v>50</v>
      </c>
      <c r="Y975" s="78">
        <f t="shared" si="70"/>
        <v>0.08</v>
      </c>
      <c r="Z975" s="78">
        <f t="shared" si="71"/>
        <v>0</v>
      </c>
      <c r="AA975" s="78">
        <f t="shared" si="72"/>
        <v>2.4699999999999998</v>
      </c>
      <c r="AB975" s="77">
        <f t="shared" si="73"/>
        <v>90</v>
      </c>
    </row>
    <row r="976" spans="1:28" x14ac:dyDescent="0.3">
      <c r="A976" s="49">
        <v>42614</v>
      </c>
      <c r="B976" s="45" t="s">
        <v>1255</v>
      </c>
      <c r="C976" s="45" t="s">
        <v>1256</v>
      </c>
      <c r="D976" s="45" t="s">
        <v>47</v>
      </c>
      <c r="E976" s="48">
        <v>10</v>
      </c>
      <c r="F976" s="47">
        <v>200</v>
      </c>
      <c r="G976" s="65">
        <v>0</v>
      </c>
      <c r="H976" s="47">
        <v>162</v>
      </c>
      <c r="I976" s="45" t="s">
        <v>193</v>
      </c>
      <c r="J976" s="61">
        <v>23.9</v>
      </c>
      <c r="K976" s="45" t="s">
        <v>179</v>
      </c>
      <c r="L976" s="72" t="s">
        <v>84</v>
      </c>
      <c r="M976" s="69">
        <v>1.9</v>
      </c>
      <c r="N976" s="47">
        <v>50</v>
      </c>
      <c r="O976" s="45" t="s">
        <v>143</v>
      </c>
      <c r="P976" s="47">
        <v>10230</v>
      </c>
      <c r="Q976" s="45" t="s">
        <v>289</v>
      </c>
      <c r="R976" s="47">
        <v>10213</v>
      </c>
      <c r="S976" s="45" t="s">
        <v>51</v>
      </c>
      <c r="T976" s="48">
        <v>78</v>
      </c>
      <c r="U976" s="48">
        <v>85</v>
      </c>
      <c r="V976" s="45" t="s">
        <v>159</v>
      </c>
      <c r="W976" s="48">
        <v>69</v>
      </c>
      <c r="X976" s="45" t="s">
        <v>179</v>
      </c>
      <c r="Y976" s="78">
        <f t="shared" si="70"/>
        <v>0.19</v>
      </c>
      <c r="Z976" s="78">
        <f t="shared" si="71"/>
        <v>0</v>
      </c>
      <c r="AA976" s="78">
        <f t="shared" si="72"/>
        <v>2.3899999999999997</v>
      </c>
      <c r="AB976" s="77">
        <f t="shared" si="73"/>
        <v>20</v>
      </c>
    </row>
    <row r="977" spans="1:28" x14ac:dyDescent="0.3">
      <c r="A977" s="49">
        <v>42615</v>
      </c>
      <c r="B977" s="45" t="s">
        <v>1255</v>
      </c>
      <c r="C977" s="45" t="s">
        <v>1256</v>
      </c>
      <c r="D977" s="45" t="s">
        <v>47</v>
      </c>
      <c r="E977" s="48">
        <v>10</v>
      </c>
      <c r="F977" s="47">
        <v>208</v>
      </c>
      <c r="G977" s="65">
        <v>0</v>
      </c>
      <c r="H977" s="47">
        <v>179</v>
      </c>
      <c r="I977" s="45" t="s">
        <v>123</v>
      </c>
      <c r="J977" s="61">
        <v>23.8</v>
      </c>
      <c r="K977" s="45" t="s">
        <v>250</v>
      </c>
      <c r="L977" s="73">
        <v>24</v>
      </c>
      <c r="M977" s="69">
        <v>0.8</v>
      </c>
      <c r="N977" s="47">
        <v>39</v>
      </c>
      <c r="O977" s="45" t="s">
        <v>229</v>
      </c>
      <c r="P977" s="47">
        <v>10216</v>
      </c>
      <c r="Q977" s="45" t="s">
        <v>51</v>
      </c>
      <c r="R977" s="47">
        <v>10199</v>
      </c>
      <c r="S977" s="45" t="s">
        <v>401</v>
      </c>
      <c r="T977" s="48">
        <v>80</v>
      </c>
      <c r="U977" s="48">
        <v>88</v>
      </c>
      <c r="V977" s="45" t="s">
        <v>229</v>
      </c>
      <c r="W977" s="48">
        <v>73</v>
      </c>
      <c r="X977" s="45" t="s">
        <v>250</v>
      </c>
      <c r="Y977" s="78">
        <f t="shared" si="70"/>
        <v>0.08</v>
      </c>
      <c r="Z977" s="78">
        <f t="shared" si="71"/>
        <v>0</v>
      </c>
      <c r="AA977" s="78">
        <f t="shared" si="72"/>
        <v>2.38</v>
      </c>
      <c r="AB977" s="77">
        <f t="shared" si="73"/>
        <v>240</v>
      </c>
    </row>
    <row r="978" spans="1:28" x14ac:dyDescent="0.3">
      <c r="A978" s="49">
        <v>42616</v>
      </c>
      <c r="B978" s="45" t="s">
        <v>1255</v>
      </c>
      <c r="C978" s="45" t="s">
        <v>1256</v>
      </c>
      <c r="D978" s="45" t="s">
        <v>47</v>
      </c>
      <c r="E978" s="48">
        <v>10</v>
      </c>
      <c r="F978" s="47">
        <v>218</v>
      </c>
      <c r="G978" s="65">
        <v>0</v>
      </c>
      <c r="H978" s="47">
        <v>191</v>
      </c>
      <c r="I978" s="45" t="s">
        <v>280</v>
      </c>
      <c r="J978" s="61">
        <v>24.6</v>
      </c>
      <c r="K978" s="45" t="s">
        <v>94</v>
      </c>
      <c r="L978" s="73">
        <v>10</v>
      </c>
      <c r="M978" s="69">
        <v>1.1000000000000001</v>
      </c>
      <c r="N978" s="47">
        <v>44</v>
      </c>
      <c r="O978" s="45" t="s">
        <v>59</v>
      </c>
      <c r="P978" s="47">
        <v>10201</v>
      </c>
      <c r="Q978" s="45" t="s">
        <v>1012</v>
      </c>
      <c r="R978" s="47">
        <v>10165</v>
      </c>
      <c r="S978" s="48">
        <v>15</v>
      </c>
      <c r="T978" s="48">
        <v>77</v>
      </c>
      <c r="U978" s="48">
        <v>87</v>
      </c>
      <c r="V978" s="45" t="s">
        <v>205</v>
      </c>
      <c r="W978" s="48">
        <v>67</v>
      </c>
      <c r="X978" s="45" t="s">
        <v>94</v>
      </c>
      <c r="Y978" s="78">
        <f t="shared" si="70"/>
        <v>0.11000000000000001</v>
      </c>
      <c r="Z978" s="78">
        <f t="shared" si="71"/>
        <v>0</v>
      </c>
      <c r="AA978" s="78">
        <f t="shared" si="72"/>
        <v>2.46</v>
      </c>
      <c r="AB978" s="77">
        <f t="shared" si="73"/>
        <v>100</v>
      </c>
    </row>
    <row r="979" spans="1:28" x14ac:dyDescent="0.3">
      <c r="A979" s="49">
        <v>42617</v>
      </c>
      <c r="B979" s="45" t="s">
        <v>1255</v>
      </c>
      <c r="C979" s="45" t="s">
        <v>1256</v>
      </c>
      <c r="D979" s="45" t="s">
        <v>47</v>
      </c>
      <c r="E979" s="48">
        <v>10</v>
      </c>
      <c r="F979" s="47">
        <v>222</v>
      </c>
      <c r="G979" s="65">
        <v>0</v>
      </c>
      <c r="H979" s="47">
        <v>186</v>
      </c>
      <c r="I979" s="45" t="s">
        <v>537</v>
      </c>
      <c r="J979" s="61">
        <v>25.8</v>
      </c>
      <c r="K979" s="45" t="s">
        <v>50</v>
      </c>
      <c r="L979" s="72" t="s">
        <v>132</v>
      </c>
      <c r="M979" s="69">
        <v>1.9</v>
      </c>
      <c r="N979" s="47">
        <v>67</v>
      </c>
      <c r="O979" s="45" t="s">
        <v>135</v>
      </c>
      <c r="P979" s="47">
        <v>10215</v>
      </c>
      <c r="Q979" s="48">
        <v>24</v>
      </c>
      <c r="R979" s="47">
        <v>10171</v>
      </c>
      <c r="S979" s="45" t="s">
        <v>218</v>
      </c>
      <c r="T979" s="48">
        <v>79</v>
      </c>
      <c r="U979" s="48">
        <v>88</v>
      </c>
      <c r="V979" s="45" t="s">
        <v>51</v>
      </c>
      <c r="W979" s="48">
        <v>69</v>
      </c>
      <c r="X979" s="45" t="s">
        <v>50</v>
      </c>
      <c r="Y979" s="78">
        <f t="shared" si="70"/>
        <v>0.19</v>
      </c>
      <c r="Z979" s="78">
        <f t="shared" si="71"/>
        <v>0</v>
      </c>
      <c r="AA979" s="78">
        <f t="shared" si="72"/>
        <v>2.58</v>
      </c>
      <c r="AB979" s="77">
        <f t="shared" si="73"/>
        <v>80</v>
      </c>
    </row>
    <row r="980" spans="1:28" x14ac:dyDescent="0.3">
      <c r="A980" s="49">
        <v>42618</v>
      </c>
      <c r="B980" s="45" t="s">
        <v>1255</v>
      </c>
      <c r="C980" s="45" t="s">
        <v>1256</v>
      </c>
      <c r="D980" s="45" t="s">
        <v>47</v>
      </c>
      <c r="E980" s="48">
        <v>10</v>
      </c>
      <c r="F980" s="47">
        <v>216</v>
      </c>
      <c r="G980" s="65">
        <v>0</v>
      </c>
      <c r="H980" s="47">
        <v>181</v>
      </c>
      <c r="I980" s="45" t="s">
        <v>178</v>
      </c>
      <c r="J980" s="61">
        <v>25</v>
      </c>
      <c r="K980" s="45" t="s">
        <v>158</v>
      </c>
      <c r="L980" s="73">
        <v>10</v>
      </c>
      <c r="M980" s="69">
        <v>2.2000000000000002</v>
      </c>
      <c r="N980" s="47">
        <v>61</v>
      </c>
      <c r="O980" s="45" t="s">
        <v>433</v>
      </c>
      <c r="P980" s="47">
        <v>10239</v>
      </c>
      <c r="Q980" s="48">
        <v>11</v>
      </c>
      <c r="R980" s="47">
        <v>10211</v>
      </c>
      <c r="S980" s="48">
        <v>24</v>
      </c>
      <c r="T980" s="48">
        <v>80</v>
      </c>
      <c r="U980" s="48">
        <v>87</v>
      </c>
      <c r="V980" s="45" t="s">
        <v>74</v>
      </c>
      <c r="W980" s="48">
        <v>69</v>
      </c>
      <c r="X980" s="45" t="s">
        <v>94</v>
      </c>
      <c r="Y980" s="78">
        <f t="shared" si="70"/>
        <v>0.22000000000000003</v>
      </c>
      <c r="Z980" s="78">
        <f t="shared" si="71"/>
        <v>0</v>
      </c>
      <c r="AA980" s="78">
        <f t="shared" si="72"/>
        <v>2.5</v>
      </c>
      <c r="AB980" s="77">
        <f t="shared" si="73"/>
        <v>100</v>
      </c>
    </row>
    <row r="981" spans="1:28" x14ac:dyDescent="0.3">
      <c r="A981" s="49">
        <v>42619</v>
      </c>
      <c r="B981" s="45" t="s">
        <v>1255</v>
      </c>
      <c r="C981" s="45" t="s">
        <v>1256</v>
      </c>
      <c r="D981" s="45" t="s">
        <v>47</v>
      </c>
      <c r="E981" s="48">
        <v>10</v>
      </c>
      <c r="F981" s="47">
        <v>210</v>
      </c>
      <c r="G981" s="65">
        <v>0</v>
      </c>
      <c r="H981" s="47">
        <v>168</v>
      </c>
      <c r="I981" s="45" t="s">
        <v>103</v>
      </c>
      <c r="J981" s="61">
        <v>25.2</v>
      </c>
      <c r="K981" s="45" t="s">
        <v>206</v>
      </c>
      <c r="L981" s="73">
        <v>10</v>
      </c>
      <c r="M981" s="69">
        <v>3.1</v>
      </c>
      <c r="N981" s="47">
        <v>94</v>
      </c>
      <c r="O981" s="45" t="s">
        <v>99</v>
      </c>
      <c r="P981" s="47">
        <v>10211</v>
      </c>
      <c r="Q981" s="45" t="s">
        <v>1012</v>
      </c>
      <c r="R981" s="47">
        <v>10124</v>
      </c>
      <c r="S981" s="48">
        <v>24</v>
      </c>
      <c r="T981" s="48">
        <v>79</v>
      </c>
      <c r="U981" s="48">
        <v>89</v>
      </c>
      <c r="V981" s="45" t="s">
        <v>51</v>
      </c>
      <c r="W981" s="48">
        <v>67</v>
      </c>
      <c r="X981" s="45" t="s">
        <v>95</v>
      </c>
      <c r="Y981" s="78">
        <f t="shared" si="70"/>
        <v>0.31</v>
      </c>
      <c r="Z981" s="78">
        <f t="shared" si="71"/>
        <v>0</v>
      </c>
      <c r="AA981" s="78">
        <f t="shared" si="72"/>
        <v>2.52</v>
      </c>
      <c r="AB981" s="77">
        <f t="shared" si="73"/>
        <v>100</v>
      </c>
    </row>
    <row r="982" spans="1:28" x14ac:dyDescent="0.3">
      <c r="A982" s="49">
        <v>42620</v>
      </c>
      <c r="B982" s="45" t="s">
        <v>1255</v>
      </c>
      <c r="C982" s="45" t="s">
        <v>1256</v>
      </c>
      <c r="D982" s="45" t="s">
        <v>47</v>
      </c>
      <c r="E982" s="48">
        <v>10</v>
      </c>
      <c r="F982" s="47">
        <v>220</v>
      </c>
      <c r="G982" s="65">
        <v>1.8</v>
      </c>
      <c r="H982" s="47">
        <v>182</v>
      </c>
      <c r="I982" s="45" t="s">
        <v>537</v>
      </c>
      <c r="J982" s="61">
        <v>25.8</v>
      </c>
      <c r="K982" s="45" t="s">
        <v>188</v>
      </c>
      <c r="L982" s="73">
        <v>30</v>
      </c>
      <c r="M982" s="69">
        <v>4.7</v>
      </c>
      <c r="N982" s="47">
        <v>158</v>
      </c>
      <c r="O982" s="45" t="s">
        <v>113</v>
      </c>
      <c r="P982" s="47">
        <v>10168</v>
      </c>
      <c r="Q982" s="48">
        <v>24</v>
      </c>
      <c r="R982" s="47">
        <v>10095</v>
      </c>
      <c r="S982" s="45" t="s">
        <v>401</v>
      </c>
      <c r="T982" s="48">
        <v>75</v>
      </c>
      <c r="U982" s="48">
        <v>88</v>
      </c>
      <c r="V982" s="45" t="s">
        <v>51</v>
      </c>
      <c r="W982" s="48">
        <v>62</v>
      </c>
      <c r="X982" s="45" t="s">
        <v>169</v>
      </c>
      <c r="Y982" s="78">
        <f t="shared" si="70"/>
        <v>0.47000000000000003</v>
      </c>
      <c r="Z982" s="78">
        <f t="shared" si="71"/>
        <v>0.18</v>
      </c>
      <c r="AA982" s="78">
        <f t="shared" si="72"/>
        <v>2.58</v>
      </c>
      <c r="AB982" s="77">
        <f t="shared" si="73"/>
        <v>300</v>
      </c>
    </row>
    <row r="983" spans="1:28" x14ac:dyDescent="0.3">
      <c r="A983" s="49">
        <v>42621</v>
      </c>
      <c r="B983" s="45" t="s">
        <v>1255</v>
      </c>
      <c r="C983" s="45" t="s">
        <v>1256</v>
      </c>
      <c r="D983" s="45" t="s">
        <v>47</v>
      </c>
      <c r="E983" s="48">
        <v>10</v>
      </c>
      <c r="F983" s="47">
        <v>196</v>
      </c>
      <c r="G983" s="65">
        <v>0.2</v>
      </c>
      <c r="H983" s="47">
        <v>176</v>
      </c>
      <c r="I983" s="45" t="s">
        <v>202</v>
      </c>
      <c r="J983" s="61">
        <v>21.6</v>
      </c>
      <c r="K983" s="45" t="s">
        <v>121</v>
      </c>
      <c r="L983" s="73">
        <v>30</v>
      </c>
      <c r="M983" s="69">
        <v>1.7</v>
      </c>
      <c r="N983" s="47">
        <v>136</v>
      </c>
      <c r="O983" s="45" t="s">
        <v>543</v>
      </c>
      <c r="P983" s="47">
        <v>10204</v>
      </c>
      <c r="Q983" s="48">
        <v>11</v>
      </c>
      <c r="R983" s="47">
        <v>10166</v>
      </c>
      <c r="S983" s="45" t="s">
        <v>1012</v>
      </c>
      <c r="T983" s="48">
        <v>74</v>
      </c>
      <c r="U983" s="48">
        <v>87</v>
      </c>
      <c r="V983" s="45" t="s">
        <v>51</v>
      </c>
      <c r="W983" s="48">
        <v>64</v>
      </c>
      <c r="X983" s="45" t="s">
        <v>91</v>
      </c>
      <c r="Y983" s="78">
        <f t="shared" si="70"/>
        <v>0.16999999999999998</v>
      </c>
      <c r="Z983" s="78">
        <f t="shared" si="71"/>
        <v>0.02</v>
      </c>
      <c r="AA983" s="78">
        <f t="shared" si="72"/>
        <v>2.16</v>
      </c>
      <c r="AB983" s="77">
        <f t="shared" si="73"/>
        <v>300</v>
      </c>
    </row>
    <row r="984" spans="1:28" x14ac:dyDescent="0.3">
      <c r="A984" s="49">
        <v>42622</v>
      </c>
      <c r="B984" s="45" t="s">
        <v>1255</v>
      </c>
      <c r="C984" s="45" t="s">
        <v>1256</v>
      </c>
      <c r="D984" s="45" t="s">
        <v>47</v>
      </c>
      <c r="E984" s="48">
        <v>10</v>
      </c>
      <c r="F984" s="47">
        <v>197</v>
      </c>
      <c r="G984" s="65">
        <v>0</v>
      </c>
      <c r="H984" s="47">
        <v>166</v>
      </c>
      <c r="I984" s="45" t="s">
        <v>100</v>
      </c>
      <c r="J984" s="61">
        <v>22.8</v>
      </c>
      <c r="K984" s="45" t="s">
        <v>64</v>
      </c>
      <c r="L984" s="73">
        <v>10</v>
      </c>
      <c r="M984" s="69">
        <v>0.8</v>
      </c>
      <c r="N984" s="47">
        <v>61</v>
      </c>
      <c r="O984" s="45" t="s">
        <v>103</v>
      </c>
      <c r="P984" s="47">
        <v>10185</v>
      </c>
      <c r="Q984" s="45" t="s">
        <v>1012</v>
      </c>
      <c r="R984" s="47">
        <v>10162</v>
      </c>
      <c r="S984" s="45" t="s">
        <v>102</v>
      </c>
      <c r="T984" s="48">
        <v>75</v>
      </c>
      <c r="U984" s="48">
        <v>84</v>
      </c>
      <c r="V984" s="45" t="s">
        <v>249</v>
      </c>
      <c r="W984" s="48">
        <v>68</v>
      </c>
      <c r="X984" s="45" t="s">
        <v>64</v>
      </c>
      <c r="Y984" s="78">
        <f t="shared" si="70"/>
        <v>0.08</v>
      </c>
      <c r="Z984" s="78">
        <f t="shared" si="71"/>
        <v>0</v>
      </c>
      <c r="AA984" s="78">
        <f t="shared" si="72"/>
        <v>2.2800000000000002</v>
      </c>
      <c r="AB984" s="77">
        <f t="shared" si="73"/>
        <v>100</v>
      </c>
    </row>
    <row r="985" spans="1:28" x14ac:dyDescent="0.3">
      <c r="A985" s="49">
        <v>42623</v>
      </c>
      <c r="B985" s="45" t="s">
        <v>1255</v>
      </c>
      <c r="C985" s="45" t="s">
        <v>1256</v>
      </c>
      <c r="D985" s="45" t="s">
        <v>47</v>
      </c>
      <c r="E985" s="48">
        <v>10</v>
      </c>
      <c r="F985" s="47">
        <v>200</v>
      </c>
      <c r="G985" s="65">
        <v>0</v>
      </c>
      <c r="H985" s="47">
        <v>152</v>
      </c>
      <c r="I985" s="45" t="s">
        <v>232</v>
      </c>
      <c r="J985" s="61">
        <v>24.7</v>
      </c>
      <c r="K985" s="45" t="s">
        <v>81</v>
      </c>
      <c r="L985" s="73">
        <v>24</v>
      </c>
      <c r="M985" s="69">
        <v>1.7</v>
      </c>
      <c r="N985" s="47">
        <v>47</v>
      </c>
      <c r="O985" s="45" t="s">
        <v>521</v>
      </c>
      <c r="P985" s="47">
        <v>10184</v>
      </c>
      <c r="Q985" s="48">
        <v>21</v>
      </c>
      <c r="R985" s="47">
        <v>10162</v>
      </c>
      <c r="S985" s="48">
        <v>15</v>
      </c>
      <c r="T985" s="48">
        <v>70</v>
      </c>
      <c r="U985" s="48">
        <v>85</v>
      </c>
      <c r="V985" s="45" t="s">
        <v>521</v>
      </c>
      <c r="W985" s="48">
        <v>61</v>
      </c>
      <c r="X985" s="45" t="s">
        <v>158</v>
      </c>
      <c r="Y985" s="78">
        <f t="shared" si="70"/>
        <v>0.16999999999999998</v>
      </c>
      <c r="Z985" s="78">
        <f t="shared" si="71"/>
        <v>0</v>
      </c>
      <c r="AA985" s="78">
        <f t="shared" si="72"/>
        <v>2.4699999999999998</v>
      </c>
      <c r="AB985" s="77">
        <f t="shared" si="73"/>
        <v>240</v>
      </c>
    </row>
    <row r="986" spans="1:28" x14ac:dyDescent="0.3">
      <c r="A986" s="49">
        <v>42624</v>
      </c>
      <c r="B986" s="45" t="s">
        <v>1255</v>
      </c>
      <c r="C986" s="45" t="s">
        <v>1256</v>
      </c>
      <c r="D986" s="45" t="s">
        <v>47</v>
      </c>
      <c r="E986" s="48">
        <v>10</v>
      </c>
      <c r="F986" s="47">
        <v>207</v>
      </c>
      <c r="G986" s="65">
        <v>0</v>
      </c>
      <c r="H986" s="47">
        <v>166</v>
      </c>
      <c r="I986" s="45" t="s">
        <v>120</v>
      </c>
      <c r="J986" s="61">
        <v>24.8</v>
      </c>
      <c r="K986" s="45" t="s">
        <v>61</v>
      </c>
      <c r="L986" s="73">
        <v>10</v>
      </c>
      <c r="M986" s="69">
        <v>0.8</v>
      </c>
      <c r="N986" s="47">
        <v>47</v>
      </c>
      <c r="O986" s="45" t="s">
        <v>104</v>
      </c>
      <c r="P986" s="47">
        <v>10179</v>
      </c>
      <c r="Q986" s="45" t="s">
        <v>1012</v>
      </c>
      <c r="R986" s="47">
        <v>10123</v>
      </c>
      <c r="S986" s="48">
        <v>24</v>
      </c>
      <c r="T986" s="48">
        <v>74</v>
      </c>
      <c r="U986" s="48">
        <v>84</v>
      </c>
      <c r="V986" s="45" t="s">
        <v>51</v>
      </c>
      <c r="W986" s="48">
        <v>63</v>
      </c>
      <c r="X986" s="45" t="s">
        <v>51</v>
      </c>
      <c r="Y986" s="78">
        <f t="shared" si="70"/>
        <v>0.08</v>
      </c>
      <c r="Z986" s="78">
        <f t="shared" si="71"/>
        <v>0</v>
      </c>
      <c r="AA986" s="78">
        <f t="shared" si="72"/>
        <v>2.48</v>
      </c>
      <c r="AB986" s="77">
        <f t="shared" si="73"/>
        <v>100</v>
      </c>
    </row>
    <row r="987" spans="1:28" x14ac:dyDescent="0.3">
      <c r="A987" s="49">
        <v>42625</v>
      </c>
      <c r="B987" s="45" t="s">
        <v>1255</v>
      </c>
      <c r="C987" s="45" t="s">
        <v>1256</v>
      </c>
      <c r="D987" s="45" t="s">
        <v>47</v>
      </c>
      <c r="E987" s="48">
        <v>10</v>
      </c>
      <c r="F987" s="47">
        <v>210</v>
      </c>
      <c r="G987" s="65">
        <v>0</v>
      </c>
      <c r="H987" s="47">
        <v>168</v>
      </c>
      <c r="I987" s="45" t="s">
        <v>434</v>
      </c>
      <c r="J987" s="61">
        <v>25.1</v>
      </c>
      <c r="K987" s="45" t="s">
        <v>61</v>
      </c>
      <c r="L987" s="73">
        <v>29</v>
      </c>
      <c r="M987" s="69">
        <v>1.9</v>
      </c>
      <c r="N987" s="47">
        <v>78</v>
      </c>
      <c r="O987" s="45" t="s">
        <v>98</v>
      </c>
      <c r="P987" s="47">
        <v>10123</v>
      </c>
      <c r="Q987" s="45" t="s">
        <v>1012</v>
      </c>
      <c r="R987" s="47">
        <v>10077</v>
      </c>
      <c r="S987" s="48">
        <v>24</v>
      </c>
      <c r="T987" s="48">
        <v>76</v>
      </c>
      <c r="U987" s="48">
        <v>85</v>
      </c>
      <c r="V987" s="45" t="s">
        <v>51</v>
      </c>
      <c r="W987" s="48">
        <v>68</v>
      </c>
      <c r="X987" s="45" t="s">
        <v>94</v>
      </c>
      <c r="Y987" s="78">
        <f t="shared" si="70"/>
        <v>0.19</v>
      </c>
      <c r="Z987" s="78">
        <f t="shared" si="71"/>
        <v>0</v>
      </c>
      <c r="AA987" s="78">
        <f t="shared" si="72"/>
        <v>2.5100000000000002</v>
      </c>
      <c r="AB987" s="77">
        <f t="shared" si="73"/>
        <v>290</v>
      </c>
    </row>
    <row r="988" spans="1:28" x14ac:dyDescent="0.3">
      <c r="A988" s="49">
        <v>42626</v>
      </c>
      <c r="B988" s="45" t="s">
        <v>1255</v>
      </c>
      <c r="C988" s="45" t="s">
        <v>1256</v>
      </c>
      <c r="D988" s="45" t="s">
        <v>47</v>
      </c>
      <c r="E988" s="48">
        <v>10</v>
      </c>
      <c r="F988" s="47">
        <v>177</v>
      </c>
      <c r="G988" s="65">
        <v>10.4</v>
      </c>
      <c r="H988" s="47">
        <v>150</v>
      </c>
      <c r="I988" s="45" t="s">
        <v>177</v>
      </c>
      <c r="J988" s="61">
        <v>20.399999999999999</v>
      </c>
      <c r="K988" s="45" t="s">
        <v>193</v>
      </c>
      <c r="L988" s="73">
        <v>29</v>
      </c>
      <c r="M988" s="69">
        <v>2.5</v>
      </c>
      <c r="N988" s="47">
        <v>133</v>
      </c>
      <c r="O988" s="45" t="s">
        <v>250</v>
      </c>
      <c r="P988" s="47">
        <v>10124</v>
      </c>
      <c r="Q988" s="48">
        <v>23</v>
      </c>
      <c r="R988" s="47">
        <v>10056</v>
      </c>
      <c r="S988" s="45" t="s">
        <v>132</v>
      </c>
      <c r="T988" s="48">
        <v>79</v>
      </c>
      <c r="U988" s="48">
        <v>86</v>
      </c>
      <c r="V988" s="45" t="s">
        <v>179</v>
      </c>
      <c r="W988" s="48">
        <v>64</v>
      </c>
      <c r="X988" s="45" t="s">
        <v>933</v>
      </c>
      <c r="Y988" s="78">
        <f t="shared" si="70"/>
        <v>0.25</v>
      </c>
      <c r="Z988" s="78">
        <f t="shared" si="71"/>
        <v>1.04</v>
      </c>
      <c r="AA988" s="78">
        <f t="shared" si="72"/>
        <v>2.04</v>
      </c>
      <c r="AB988" s="77">
        <f t="shared" si="73"/>
        <v>290</v>
      </c>
    </row>
    <row r="989" spans="1:28" x14ac:dyDescent="0.3">
      <c r="A989" s="49">
        <v>42627</v>
      </c>
      <c r="B989" s="45" t="s">
        <v>1255</v>
      </c>
      <c r="C989" s="45" t="s">
        <v>1256</v>
      </c>
      <c r="D989" s="45" t="s">
        <v>47</v>
      </c>
      <c r="E989" s="48">
        <v>10</v>
      </c>
      <c r="F989" s="47">
        <v>178</v>
      </c>
      <c r="G989" s="65">
        <v>3.8</v>
      </c>
      <c r="H989" s="47">
        <v>141</v>
      </c>
      <c r="I989" s="45" t="s">
        <v>142</v>
      </c>
      <c r="J989" s="61">
        <v>21.4</v>
      </c>
      <c r="K989" s="45" t="s">
        <v>215</v>
      </c>
      <c r="L989" s="73">
        <v>30</v>
      </c>
      <c r="M989" s="69">
        <v>3.3</v>
      </c>
      <c r="N989" s="47">
        <v>147</v>
      </c>
      <c r="O989" s="45" t="s">
        <v>95</v>
      </c>
      <c r="P989" s="47">
        <v>10121</v>
      </c>
      <c r="Q989" s="48">
        <v>19</v>
      </c>
      <c r="R989" s="47">
        <v>10086</v>
      </c>
      <c r="S989" s="48">
        <v>24</v>
      </c>
      <c r="T989" s="48">
        <v>53</v>
      </c>
      <c r="U989" s="48">
        <v>80</v>
      </c>
      <c r="V989" s="45" t="s">
        <v>505</v>
      </c>
      <c r="W989" s="48">
        <v>36</v>
      </c>
      <c r="X989" s="45" t="s">
        <v>215</v>
      </c>
      <c r="Y989" s="78">
        <f t="shared" si="70"/>
        <v>0.32999999999999996</v>
      </c>
      <c r="Z989" s="78">
        <f t="shared" si="71"/>
        <v>0.38</v>
      </c>
      <c r="AA989" s="78">
        <f t="shared" si="72"/>
        <v>2.1399999999999997</v>
      </c>
      <c r="AB989" s="77">
        <f t="shared" si="73"/>
        <v>300</v>
      </c>
    </row>
    <row r="990" spans="1:28" x14ac:dyDescent="0.3">
      <c r="A990" s="49">
        <v>42628</v>
      </c>
      <c r="B990" s="45" t="s">
        <v>1255</v>
      </c>
      <c r="C990" s="45" t="s">
        <v>1256</v>
      </c>
      <c r="D990" s="45" t="s">
        <v>47</v>
      </c>
      <c r="E990" s="48">
        <v>10</v>
      </c>
      <c r="F990" s="47">
        <v>171</v>
      </c>
      <c r="G990" s="65">
        <v>0</v>
      </c>
      <c r="H990" s="47">
        <v>145</v>
      </c>
      <c r="I990" s="45" t="s">
        <v>543</v>
      </c>
      <c r="J990" s="61">
        <v>19.7</v>
      </c>
      <c r="K990" s="45" t="s">
        <v>64</v>
      </c>
      <c r="L990" s="73">
        <v>23</v>
      </c>
      <c r="M990" s="69">
        <v>5</v>
      </c>
      <c r="N990" s="47">
        <v>258</v>
      </c>
      <c r="O990" s="45" t="s">
        <v>182</v>
      </c>
      <c r="P990" s="47">
        <v>10167</v>
      </c>
      <c r="Q990" s="48">
        <v>24</v>
      </c>
      <c r="R990" s="47">
        <v>10046</v>
      </c>
      <c r="S990" s="45" t="s">
        <v>132</v>
      </c>
      <c r="T990" s="48">
        <v>66</v>
      </c>
      <c r="U990" s="48">
        <v>83</v>
      </c>
      <c r="V990" s="45" t="s">
        <v>51</v>
      </c>
      <c r="W990" s="48">
        <v>47</v>
      </c>
      <c r="X990" s="45" t="s">
        <v>258</v>
      </c>
      <c r="Y990" s="78">
        <f t="shared" si="70"/>
        <v>0.5</v>
      </c>
      <c r="Z990" s="78">
        <f t="shared" si="71"/>
        <v>0</v>
      </c>
      <c r="AA990" s="78">
        <f t="shared" si="72"/>
        <v>1.97</v>
      </c>
      <c r="AB990" s="77">
        <f t="shared" si="73"/>
        <v>230</v>
      </c>
    </row>
    <row r="991" spans="1:28" x14ac:dyDescent="0.3">
      <c r="A991" s="49">
        <v>42629</v>
      </c>
      <c r="B991" s="45" t="s">
        <v>1255</v>
      </c>
      <c r="C991" s="45" t="s">
        <v>1256</v>
      </c>
      <c r="D991" s="45" t="s">
        <v>47</v>
      </c>
      <c r="E991" s="48">
        <v>10</v>
      </c>
      <c r="F991" s="47">
        <v>182</v>
      </c>
      <c r="G991" s="65">
        <v>0</v>
      </c>
      <c r="H991" s="47">
        <v>158</v>
      </c>
      <c r="I991" s="45" t="s">
        <v>193</v>
      </c>
      <c r="J991" s="61">
        <v>20.6</v>
      </c>
      <c r="K991" s="45" t="s">
        <v>209</v>
      </c>
      <c r="L991" s="73">
        <v>31</v>
      </c>
      <c r="M991" s="69">
        <v>3.6</v>
      </c>
      <c r="N991" s="47">
        <v>133</v>
      </c>
      <c r="O991" s="45" t="s">
        <v>206</v>
      </c>
      <c r="P991" s="47">
        <v>10261</v>
      </c>
      <c r="Q991" s="48">
        <v>21</v>
      </c>
      <c r="R991" s="47">
        <v>10167</v>
      </c>
      <c r="S991" s="45" t="s">
        <v>1012</v>
      </c>
      <c r="T991" s="48">
        <v>81</v>
      </c>
      <c r="U991" s="48">
        <v>89</v>
      </c>
      <c r="V991" s="45" t="s">
        <v>404</v>
      </c>
      <c r="W991" s="48">
        <v>62</v>
      </c>
      <c r="X991" s="45" t="s">
        <v>95</v>
      </c>
      <c r="Y991" s="78">
        <f t="shared" si="70"/>
        <v>0.36</v>
      </c>
      <c r="Z991" s="78">
        <f t="shared" si="71"/>
        <v>0</v>
      </c>
      <c r="AA991" s="78">
        <f t="shared" si="72"/>
        <v>2.06</v>
      </c>
      <c r="AB991" s="77">
        <f t="shared" si="73"/>
        <v>310</v>
      </c>
    </row>
    <row r="992" spans="1:28" x14ac:dyDescent="0.3">
      <c r="A992" s="49">
        <v>42630</v>
      </c>
      <c r="B992" s="45" t="s">
        <v>1255</v>
      </c>
      <c r="C992" s="45" t="s">
        <v>1256</v>
      </c>
      <c r="D992" s="45" t="s">
        <v>47</v>
      </c>
      <c r="E992" s="48">
        <v>10</v>
      </c>
      <c r="F992" s="47">
        <v>170</v>
      </c>
      <c r="G992" s="65">
        <v>0</v>
      </c>
      <c r="H992" s="47">
        <v>148</v>
      </c>
      <c r="I992" s="45" t="s">
        <v>177</v>
      </c>
      <c r="J992" s="61">
        <v>19.100000000000001</v>
      </c>
      <c r="K992" s="45" t="s">
        <v>158</v>
      </c>
      <c r="L992" s="73">
        <v>27</v>
      </c>
      <c r="M992" s="69">
        <v>1.9</v>
      </c>
      <c r="N992" s="47">
        <v>69</v>
      </c>
      <c r="O992" s="45" t="s">
        <v>148</v>
      </c>
      <c r="P992" s="47">
        <v>10259</v>
      </c>
      <c r="Q992" s="45" t="s">
        <v>1012</v>
      </c>
      <c r="R992" s="47">
        <v>10231</v>
      </c>
      <c r="S992" s="48">
        <v>24</v>
      </c>
      <c r="T992" s="48">
        <v>71</v>
      </c>
      <c r="U992" s="48">
        <v>79</v>
      </c>
      <c r="V992" s="45" t="s">
        <v>51</v>
      </c>
      <c r="W992" s="48">
        <v>63</v>
      </c>
      <c r="X992" s="45" t="s">
        <v>148</v>
      </c>
      <c r="Y992" s="78">
        <f t="shared" si="70"/>
        <v>0.19</v>
      </c>
      <c r="Z992" s="78">
        <f t="shared" si="71"/>
        <v>0</v>
      </c>
      <c r="AA992" s="78">
        <f t="shared" si="72"/>
        <v>1.9100000000000001</v>
      </c>
      <c r="AB992" s="77">
        <f t="shared" si="73"/>
        <v>270</v>
      </c>
    </row>
    <row r="993" spans="1:28" x14ac:dyDescent="0.3">
      <c r="A993" s="49">
        <v>42631</v>
      </c>
      <c r="B993" s="45" t="s">
        <v>1255</v>
      </c>
      <c r="C993" s="45" t="s">
        <v>1256</v>
      </c>
      <c r="D993" s="45" t="s">
        <v>47</v>
      </c>
      <c r="E993" s="48">
        <v>10</v>
      </c>
      <c r="F993" s="47">
        <v>178</v>
      </c>
      <c r="G993" s="65">
        <v>0</v>
      </c>
      <c r="H993" s="47">
        <v>148</v>
      </c>
      <c r="I993" s="45" t="s">
        <v>100</v>
      </c>
      <c r="J993" s="61">
        <v>20.8</v>
      </c>
      <c r="K993" s="45" t="s">
        <v>117</v>
      </c>
      <c r="L993" s="73">
        <v>31</v>
      </c>
      <c r="M993" s="69">
        <v>1.7</v>
      </c>
      <c r="N993" s="47">
        <v>81</v>
      </c>
      <c r="O993" s="45" t="s">
        <v>118</v>
      </c>
      <c r="P993" s="47">
        <v>10235</v>
      </c>
      <c r="Q993" s="48">
        <v>20</v>
      </c>
      <c r="R993" s="47">
        <v>10222</v>
      </c>
      <c r="S993" s="45" t="s">
        <v>51</v>
      </c>
      <c r="T993" s="48">
        <v>69</v>
      </c>
      <c r="U993" s="48">
        <v>82</v>
      </c>
      <c r="V993" s="45" t="s">
        <v>88</v>
      </c>
      <c r="W993" s="48">
        <v>60</v>
      </c>
      <c r="X993" s="45" t="s">
        <v>143</v>
      </c>
      <c r="Y993" s="78">
        <f t="shared" si="70"/>
        <v>0.16999999999999998</v>
      </c>
      <c r="Z993" s="78">
        <f t="shared" si="71"/>
        <v>0</v>
      </c>
      <c r="AA993" s="78">
        <f t="shared" si="72"/>
        <v>2.08</v>
      </c>
      <c r="AB993" s="77">
        <f t="shared" si="73"/>
        <v>310</v>
      </c>
    </row>
    <row r="994" spans="1:28" x14ac:dyDescent="0.3">
      <c r="A994" s="49">
        <v>42632</v>
      </c>
      <c r="B994" s="45" t="s">
        <v>1255</v>
      </c>
      <c r="C994" s="45" t="s">
        <v>1256</v>
      </c>
      <c r="D994" s="45" t="s">
        <v>47</v>
      </c>
      <c r="E994" s="48">
        <v>10</v>
      </c>
      <c r="F994" s="47">
        <v>168</v>
      </c>
      <c r="G994" s="65">
        <v>0</v>
      </c>
      <c r="H994" s="47">
        <v>123</v>
      </c>
      <c r="I994" s="45" t="s">
        <v>159</v>
      </c>
      <c r="J994" s="61">
        <v>21.2</v>
      </c>
      <c r="K994" s="45" t="s">
        <v>91</v>
      </c>
      <c r="L994" s="72" t="s">
        <v>132</v>
      </c>
      <c r="M994" s="69">
        <v>3.3</v>
      </c>
      <c r="N994" s="47">
        <v>64</v>
      </c>
      <c r="O994" s="45" t="s">
        <v>51</v>
      </c>
      <c r="P994" s="47">
        <v>10227</v>
      </c>
      <c r="Q994" s="45" t="s">
        <v>1012</v>
      </c>
      <c r="R994" s="47">
        <v>10191</v>
      </c>
      <c r="S994" s="48">
        <v>24</v>
      </c>
      <c r="T994" s="48">
        <v>72</v>
      </c>
      <c r="U994" s="48">
        <v>84</v>
      </c>
      <c r="V994" s="45" t="s">
        <v>51</v>
      </c>
      <c r="W994" s="48">
        <v>61</v>
      </c>
      <c r="X994" s="45" t="s">
        <v>352</v>
      </c>
      <c r="Y994" s="78">
        <f t="shared" si="70"/>
        <v>0.32999999999999996</v>
      </c>
      <c r="Z994" s="78">
        <f t="shared" si="71"/>
        <v>0</v>
      </c>
      <c r="AA994" s="78">
        <f t="shared" si="72"/>
        <v>2.12</v>
      </c>
      <c r="AB994" s="77">
        <f t="shared" si="73"/>
        <v>80</v>
      </c>
    </row>
    <row r="995" spans="1:28" x14ac:dyDescent="0.3">
      <c r="A995" s="49">
        <v>42633</v>
      </c>
      <c r="B995" s="45" t="s">
        <v>1255</v>
      </c>
      <c r="C995" s="45" t="s">
        <v>1256</v>
      </c>
      <c r="D995" s="45" t="s">
        <v>47</v>
      </c>
      <c r="E995" s="48">
        <v>10</v>
      </c>
      <c r="F995" s="47">
        <v>180</v>
      </c>
      <c r="G995" s="65">
        <v>0</v>
      </c>
      <c r="H995" s="47">
        <v>155</v>
      </c>
      <c r="I995" s="45" t="s">
        <v>193</v>
      </c>
      <c r="J995" s="61">
        <v>20.6</v>
      </c>
      <c r="K995" s="45" t="s">
        <v>158</v>
      </c>
      <c r="L995" s="73">
        <v>10</v>
      </c>
      <c r="M995" s="69">
        <v>2.5</v>
      </c>
      <c r="N995" s="47">
        <v>72</v>
      </c>
      <c r="O995" s="45" t="s">
        <v>249</v>
      </c>
      <c r="P995" s="47">
        <v>10191</v>
      </c>
      <c r="Q995" s="45" t="s">
        <v>1012</v>
      </c>
      <c r="R995" s="47">
        <v>10159</v>
      </c>
      <c r="S995" s="48">
        <v>24</v>
      </c>
      <c r="T995" s="48">
        <v>73</v>
      </c>
      <c r="U995" s="48">
        <v>82</v>
      </c>
      <c r="V995" s="45" t="s">
        <v>51</v>
      </c>
      <c r="W995" s="48">
        <v>64</v>
      </c>
      <c r="X995" s="45" t="s">
        <v>146</v>
      </c>
      <c r="Y995" s="78">
        <f t="shared" si="70"/>
        <v>0.25</v>
      </c>
      <c r="Z995" s="78">
        <f t="shared" si="71"/>
        <v>0</v>
      </c>
      <c r="AA995" s="78">
        <f t="shared" si="72"/>
        <v>2.06</v>
      </c>
      <c r="AB995" s="77">
        <f t="shared" si="73"/>
        <v>100</v>
      </c>
    </row>
    <row r="996" spans="1:28" x14ac:dyDescent="0.3">
      <c r="A996" s="49">
        <v>42634</v>
      </c>
      <c r="B996" s="45" t="s">
        <v>1255</v>
      </c>
      <c r="C996" s="45" t="s">
        <v>1256</v>
      </c>
      <c r="D996" s="45" t="s">
        <v>47</v>
      </c>
      <c r="E996" s="48">
        <v>10</v>
      </c>
      <c r="F996" s="47">
        <v>180</v>
      </c>
      <c r="G996" s="65">
        <v>0</v>
      </c>
      <c r="H996" s="47">
        <v>135</v>
      </c>
      <c r="I996" s="45" t="s">
        <v>123</v>
      </c>
      <c r="J996" s="61">
        <v>22.4</v>
      </c>
      <c r="K996" s="45" t="s">
        <v>89</v>
      </c>
      <c r="L996" s="73">
        <v>10</v>
      </c>
      <c r="M996" s="69">
        <v>2.8</v>
      </c>
      <c r="N996" s="47">
        <v>64</v>
      </c>
      <c r="O996" s="45" t="s">
        <v>167</v>
      </c>
      <c r="P996" s="47">
        <v>10180</v>
      </c>
      <c r="Q996" s="45" t="s">
        <v>51</v>
      </c>
      <c r="R996" s="47">
        <v>10149</v>
      </c>
      <c r="S996" s="45" t="s">
        <v>102</v>
      </c>
      <c r="T996" s="48">
        <v>75</v>
      </c>
      <c r="U996" s="48">
        <v>85</v>
      </c>
      <c r="V996" s="45" t="s">
        <v>123</v>
      </c>
      <c r="W996" s="48">
        <v>64</v>
      </c>
      <c r="X996" s="45" t="s">
        <v>129</v>
      </c>
      <c r="Y996" s="78">
        <f t="shared" si="70"/>
        <v>0.27999999999999997</v>
      </c>
      <c r="Z996" s="78">
        <f t="shared" si="71"/>
        <v>0</v>
      </c>
      <c r="AA996" s="78">
        <f t="shared" si="72"/>
        <v>2.2399999999999998</v>
      </c>
      <c r="AB996" s="77">
        <f t="shared" si="73"/>
        <v>100</v>
      </c>
    </row>
    <row r="997" spans="1:28" x14ac:dyDescent="0.3">
      <c r="A997" s="49">
        <v>42635</v>
      </c>
      <c r="B997" s="45" t="s">
        <v>1255</v>
      </c>
      <c r="C997" s="45" t="s">
        <v>1256</v>
      </c>
      <c r="D997" s="45" t="s">
        <v>47</v>
      </c>
      <c r="E997" s="48">
        <v>10</v>
      </c>
      <c r="F997" s="47">
        <v>183</v>
      </c>
      <c r="G997" s="65">
        <v>0</v>
      </c>
      <c r="H997" s="47">
        <v>147</v>
      </c>
      <c r="I997" s="45" t="s">
        <v>123</v>
      </c>
      <c r="J997" s="61">
        <v>21.9</v>
      </c>
      <c r="K997" s="45" t="s">
        <v>121</v>
      </c>
      <c r="L997" s="73">
        <v>10</v>
      </c>
      <c r="M997" s="69">
        <v>1.9</v>
      </c>
      <c r="N997" s="47">
        <v>83</v>
      </c>
      <c r="O997" s="45" t="s">
        <v>139</v>
      </c>
      <c r="P997" s="47">
        <v>10223</v>
      </c>
      <c r="Q997" s="48">
        <v>24</v>
      </c>
      <c r="R997" s="47">
        <v>10174</v>
      </c>
      <c r="S997" s="45" t="s">
        <v>51</v>
      </c>
      <c r="T997" s="48">
        <v>79</v>
      </c>
      <c r="U997" s="48">
        <v>85</v>
      </c>
      <c r="V997" s="45" t="s">
        <v>51</v>
      </c>
      <c r="W997" s="48">
        <v>70</v>
      </c>
      <c r="X997" s="45" t="s">
        <v>250</v>
      </c>
      <c r="Y997" s="78">
        <f t="shared" si="70"/>
        <v>0.19</v>
      </c>
      <c r="Z997" s="78">
        <f t="shared" si="71"/>
        <v>0</v>
      </c>
      <c r="AA997" s="78">
        <f t="shared" si="72"/>
        <v>2.19</v>
      </c>
      <c r="AB997" s="77">
        <f t="shared" si="73"/>
        <v>100</v>
      </c>
    </row>
    <row r="998" spans="1:28" x14ac:dyDescent="0.3">
      <c r="A998" s="49">
        <v>42636</v>
      </c>
      <c r="B998" s="45" t="s">
        <v>1255</v>
      </c>
      <c r="C998" s="45" t="s">
        <v>1256</v>
      </c>
      <c r="D998" s="45" t="s">
        <v>47</v>
      </c>
      <c r="E998" s="48">
        <v>10</v>
      </c>
      <c r="F998" s="47">
        <v>186</v>
      </c>
      <c r="G998" s="65">
        <v>0</v>
      </c>
      <c r="H998" s="47">
        <v>158</v>
      </c>
      <c r="I998" s="45" t="s">
        <v>100</v>
      </c>
      <c r="J998" s="61">
        <v>21.3</v>
      </c>
      <c r="K998" s="45" t="s">
        <v>215</v>
      </c>
      <c r="L998" s="73">
        <v>0</v>
      </c>
      <c r="M998" s="69">
        <v>5</v>
      </c>
      <c r="N998" s="47">
        <v>103</v>
      </c>
      <c r="O998" s="45" t="s">
        <v>51</v>
      </c>
      <c r="P998" s="47">
        <v>10233</v>
      </c>
      <c r="Q998" s="45" t="s">
        <v>51</v>
      </c>
      <c r="R998" s="47">
        <v>10192</v>
      </c>
      <c r="S998" s="48">
        <v>24</v>
      </c>
      <c r="T998" s="48">
        <v>77</v>
      </c>
      <c r="U998" s="48">
        <v>86</v>
      </c>
      <c r="V998" s="45" t="s">
        <v>51</v>
      </c>
      <c r="W998" s="48">
        <v>70</v>
      </c>
      <c r="X998" s="45" t="s">
        <v>51</v>
      </c>
      <c r="Y998" s="78">
        <f t="shared" si="70"/>
        <v>0.5</v>
      </c>
      <c r="Z998" s="78">
        <f t="shared" si="71"/>
        <v>0</v>
      </c>
      <c r="AA998" s="78">
        <f t="shared" si="72"/>
        <v>2.13</v>
      </c>
      <c r="AB998" s="77">
        <f t="shared" si="73"/>
        <v>0</v>
      </c>
    </row>
    <row r="999" spans="1:28" x14ac:dyDescent="0.3">
      <c r="A999" s="49">
        <v>42637</v>
      </c>
      <c r="B999" s="45" t="s">
        <v>1255</v>
      </c>
      <c r="C999" s="45" t="s">
        <v>1256</v>
      </c>
      <c r="D999" s="45" t="s">
        <v>47</v>
      </c>
      <c r="E999" s="48">
        <v>10</v>
      </c>
      <c r="F999" s="47">
        <v>184</v>
      </c>
      <c r="G999" s="65">
        <v>0</v>
      </c>
      <c r="H999" s="47">
        <v>146</v>
      </c>
      <c r="I999" s="45" t="s">
        <v>232</v>
      </c>
      <c r="J999" s="61">
        <v>22.3</v>
      </c>
      <c r="K999" s="45" t="s">
        <v>117</v>
      </c>
      <c r="L999" s="73">
        <v>29</v>
      </c>
      <c r="M999" s="69">
        <v>1.4</v>
      </c>
      <c r="N999" s="47">
        <v>75</v>
      </c>
      <c r="O999" s="45" t="s">
        <v>240</v>
      </c>
      <c r="P999" s="47">
        <v>10192</v>
      </c>
      <c r="Q999" s="45" t="s">
        <v>1012</v>
      </c>
      <c r="R999" s="47">
        <v>10138</v>
      </c>
      <c r="S999" s="48">
        <v>20</v>
      </c>
      <c r="T999" s="48">
        <v>80</v>
      </c>
      <c r="U999" s="48">
        <v>87</v>
      </c>
      <c r="V999" s="45" t="s">
        <v>51</v>
      </c>
      <c r="W999" s="48">
        <v>68</v>
      </c>
      <c r="X999" s="45" t="s">
        <v>60</v>
      </c>
      <c r="Y999" s="78">
        <f t="shared" si="70"/>
        <v>0.13999999999999999</v>
      </c>
      <c r="Z999" s="78">
        <f t="shared" si="71"/>
        <v>0</v>
      </c>
      <c r="AA999" s="78">
        <f t="shared" si="72"/>
        <v>2.23</v>
      </c>
      <c r="AB999" s="77">
        <f t="shared" si="73"/>
        <v>290</v>
      </c>
    </row>
    <row r="1000" spans="1:28" x14ac:dyDescent="0.3">
      <c r="A1000" s="49">
        <v>42638</v>
      </c>
      <c r="B1000" s="45" t="s">
        <v>1255</v>
      </c>
      <c r="C1000" s="45" t="s">
        <v>1256</v>
      </c>
      <c r="D1000" s="45" t="s">
        <v>47</v>
      </c>
      <c r="E1000" s="48">
        <v>10</v>
      </c>
      <c r="F1000" s="47">
        <v>184</v>
      </c>
      <c r="G1000" s="65">
        <v>0</v>
      </c>
      <c r="H1000" s="47">
        <v>164</v>
      </c>
      <c r="I1000" s="45" t="s">
        <v>249</v>
      </c>
      <c r="J1000" s="61">
        <v>20.3</v>
      </c>
      <c r="K1000" s="45" t="s">
        <v>50</v>
      </c>
      <c r="L1000" s="73">
        <v>31</v>
      </c>
      <c r="M1000" s="69">
        <v>3.1</v>
      </c>
      <c r="N1000" s="47">
        <v>158</v>
      </c>
      <c r="O1000" s="45" t="s">
        <v>195</v>
      </c>
      <c r="P1000" s="47">
        <v>10236</v>
      </c>
      <c r="Q1000" s="45" t="s">
        <v>51</v>
      </c>
      <c r="R1000" s="47">
        <v>10143</v>
      </c>
      <c r="S1000" s="45" t="s">
        <v>263</v>
      </c>
      <c r="T1000" s="48">
        <v>71</v>
      </c>
      <c r="U1000" s="48">
        <v>85</v>
      </c>
      <c r="V1000" s="45" t="s">
        <v>80</v>
      </c>
      <c r="W1000" s="48">
        <v>61</v>
      </c>
      <c r="X1000" s="45" t="s">
        <v>51</v>
      </c>
      <c r="Y1000" s="78">
        <f t="shared" si="70"/>
        <v>0.31</v>
      </c>
      <c r="Z1000" s="78">
        <f t="shared" si="71"/>
        <v>0</v>
      </c>
      <c r="AA1000" s="78">
        <f t="shared" si="72"/>
        <v>2.0300000000000002</v>
      </c>
      <c r="AB1000" s="77">
        <f t="shared" si="73"/>
        <v>310</v>
      </c>
    </row>
    <row r="1001" spans="1:28" x14ac:dyDescent="0.3">
      <c r="A1001" s="49">
        <v>42639</v>
      </c>
      <c r="B1001" s="45" t="s">
        <v>1255</v>
      </c>
      <c r="C1001" s="45" t="s">
        <v>1256</v>
      </c>
      <c r="D1001" s="45" t="s">
        <v>47</v>
      </c>
      <c r="E1001" s="48">
        <v>10</v>
      </c>
      <c r="F1001" s="47">
        <v>177</v>
      </c>
      <c r="G1001" s="65">
        <v>0</v>
      </c>
      <c r="H1001" s="47">
        <v>149</v>
      </c>
      <c r="I1001" s="45" t="s">
        <v>537</v>
      </c>
      <c r="J1001" s="61">
        <v>20.5</v>
      </c>
      <c r="K1001" s="45" t="s">
        <v>169</v>
      </c>
      <c r="L1001" s="73">
        <v>32</v>
      </c>
      <c r="M1001" s="69">
        <v>2.2000000000000002</v>
      </c>
      <c r="N1001" s="47">
        <v>67</v>
      </c>
      <c r="O1001" s="45" t="s">
        <v>250</v>
      </c>
      <c r="P1001" s="47">
        <v>10236</v>
      </c>
      <c r="Q1001" s="48">
        <v>22</v>
      </c>
      <c r="R1001" s="47">
        <v>10193</v>
      </c>
      <c r="S1001" s="45" t="s">
        <v>218</v>
      </c>
      <c r="T1001" s="48">
        <v>73</v>
      </c>
      <c r="U1001" s="48">
        <v>78</v>
      </c>
      <c r="V1001" s="45" t="s">
        <v>51</v>
      </c>
      <c r="W1001" s="48">
        <v>65</v>
      </c>
      <c r="X1001" s="45" t="s">
        <v>277</v>
      </c>
      <c r="Y1001" s="78">
        <f t="shared" si="70"/>
        <v>0.22000000000000003</v>
      </c>
      <c r="Z1001" s="78">
        <f t="shared" si="71"/>
        <v>0</v>
      </c>
      <c r="AA1001" s="78">
        <f t="shared" si="72"/>
        <v>2.0499999999999998</v>
      </c>
      <c r="AB1001" s="77">
        <f t="shared" si="73"/>
        <v>320</v>
      </c>
    </row>
    <row r="1002" spans="1:28" x14ac:dyDescent="0.3">
      <c r="A1002" s="49">
        <v>42640</v>
      </c>
      <c r="B1002" s="45" t="s">
        <v>1255</v>
      </c>
      <c r="C1002" s="45" t="s">
        <v>1256</v>
      </c>
      <c r="D1002" s="45" t="s">
        <v>47</v>
      </c>
      <c r="E1002" s="48">
        <v>10</v>
      </c>
      <c r="F1002" s="47">
        <v>202</v>
      </c>
      <c r="G1002" s="65">
        <v>0</v>
      </c>
      <c r="H1002" s="47">
        <v>172</v>
      </c>
      <c r="I1002" s="45" t="s">
        <v>286</v>
      </c>
      <c r="J1002" s="61">
        <v>23.3</v>
      </c>
      <c r="K1002" s="45" t="s">
        <v>192</v>
      </c>
      <c r="L1002" s="73">
        <v>28</v>
      </c>
      <c r="M1002" s="69">
        <v>3.6</v>
      </c>
      <c r="N1002" s="47">
        <v>117</v>
      </c>
      <c r="O1002" s="45" t="s">
        <v>239</v>
      </c>
      <c r="P1002" s="47">
        <v>10285</v>
      </c>
      <c r="Q1002" s="45" t="s">
        <v>51</v>
      </c>
      <c r="R1002" s="47">
        <v>10231</v>
      </c>
      <c r="S1002" s="45" t="s">
        <v>1012</v>
      </c>
      <c r="T1002" s="48">
        <v>76</v>
      </c>
      <c r="U1002" s="48">
        <v>84</v>
      </c>
      <c r="V1002" s="45" t="s">
        <v>108</v>
      </c>
      <c r="W1002" s="48">
        <v>60</v>
      </c>
      <c r="X1002" s="45" t="s">
        <v>226</v>
      </c>
      <c r="Y1002" s="78">
        <f t="shared" si="70"/>
        <v>0.36</v>
      </c>
      <c r="Z1002" s="78">
        <f t="shared" si="71"/>
        <v>0</v>
      </c>
      <c r="AA1002" s="78">
        <f t="shared" si="72"/>
        <v>2.33</v>
      </c>
      <c r="AB1002" s="77">
        <f t="shared" si="73"/>
        <v>280</v>
      </c>
    </row>
    <row r="1003" spans="1:28" x14ac:dyDescent="0.3">
      <c r="A1003" s="49">
        <v>42641</v>
      </c>
      <c r="B1003" s="45" t="s">
        <v>1255</v>
      </c>
      <c r="C1003" s="45" t="s">
        <v>1256</v>
      </c>
      <c r="D1003" s="45" t="s">
        <v>47</v>
      </c>
      <c r="E1003" s="48">
        <v>10</v>
      </c>
      <c r="F1003" s="47">
        <v>200</v>
      </c>
      <c r="G1003" s="65">
        <v>0</v>
      </c>
      <c r="H1003" s="47">
        <v>183</v>
      </c>
      <c r="I1003" s="45" t="s">
        <v>376</v>
      </c>
      <c r="J1003" s="61">
        <v>21.8</v>
      </c>
      <c r="K1003" s="45" t="s">
        <v>179</v>
      </c>
      <c r="L1003" s="73">
        <v>10</v>
      </c>
      <c r="M1003" s="69">
        <v>2.5</v>
      </c>
      <c r="N1003" s="47">
        <v>92</v>
      </c>
      <c r="O1003" s="45" t="s">
        <v>146</v>
      </c>
      <c r="P1003" s="47">
        <v>10282</v>
      </c>
      <c r="Q1003" s="45" t="s">
        <v>289</v>
      </c>
      <c r="R1003" s="47">
        <v>10234</v>
      </c>
      <c r="S1003" s="48">
        <v>24</v>
      </c>
      <c r="T1003" s="48">
        <v>83</v>
      </c>
      <c r="U1003" s="48">
        <v>88</v>
      </c>
      <c r="V1003" s="45" t="s">
        <v>51</v>
      </c>
      <c r="W1003" s="48">
        <v>77</v>
      </c>
      <c r="X1003" s="45" t="s">
        <v>89</v>
      </c>
      <c r="Y1003" s="78">
        <f t="shared" si="70"/>
        <v>0.25</v>
      </c>
      <c r="Z1003" s="78">
        <f t="shared" si="71"/>
        <v>0</v>
      </c>
      <c r="AA1003" s="78">
        <f t="shared" si="72"/>
        <v>2.1800000000000002</v>
      </c>
      <c r="AB1003" s="77">
        <f t="shared" si="73"/>
        <v>100</v>
      </c>
    </row>
    <row r="1004" spans="1:28" x14ac:dyDescent="0.3">
      <c r="A1004" s="49">
        <v>42642</v>
      </c>
      <c r="B1004" s="45" t="s">
        <v>1255</v>
      </c>
      <c r="C1004" s="45" t="s">
        <v>1256</v>
      </c>
      <c r="D1004" s="45" t="s">
        <v>47</v>
      </c>
      <c r="E1004" s="48">
        <v>10</v>
      </c>
      <c r="F1004" s="47">
        <v>201</v>
      </c>
      <c r="G1004" s="65">
        <v>0</v>
      </c>
      <c r="H1004" s="47">
        <v>183</v>
      </c>
      <c r="I1004" s="45" t="s">
        <v>166</v>
      </c>
      <c r="J1004" s="61">
        <v>21.9</v>
      </c>
      <c r="K1004" s="45" t="s">
        <v>94</v>
      </c>
      <c r="L1004" s="73">
        <v>17</v>
      </c>
      <c r="M1004" s="69">
        <v>1.7</v>
      </c>
      <c r="N1004" s="47">
        <v>56</v>
      </c>
      <c r="O1004" s="45" t="s">
        <v>257</v>
      </c>
      <c r="P1004" s="47">
        <v>10234</v>
      </c>
      <c r="Q1004" s="45" t="s">
        <v>1012</v>
      </c>
      <c r="R1004" s="47">
        <v>10178</v>
      </c>
      <c r="S1004" s="48">
        <v>24</v>
      </c>
      <c r="T1004" s="48">
        <v>80</v>
      </c>
      <c r="U1004" s="48">
        <v>88</v>
      </c>
      <c r="V1004" s="45" t="s">
        <v>51</v>
      </c>
      <c r="W1004" s="48">
        <v>73</v>
      </c>
      <c r="X1004" s="45" t="s">
        <v>206</v>
      </c>
      <c r="Y1004" s="78">
        <f t="shared" si="70"/>
        <v>0.16999999999999998</v>
      </c>
      <c r="Z1004" s="78">
        <f t="shared" si="71"/>
        <v>0</v>
      </c>
      <c r="AA1004" s="78">
        <f t="shared" si="72"/>
        <v>2.19</v>
      </c>
      <c r="AB1004" s="77">
        <f t="shared" si="73"/>
        <v>170</v>
      </c>
    </row>
    <row r="1005" spans="1:28" x14ac:dyDescent="0.3">
      <c r="A1005" s="49">
        <v>42643</v>
      </c>
      <c r="B1005" s="45" t="s">
        <v>1255</v>
      </c>
      <c r="C1005" s="45" t="s">
        <v>1256</v>
      </c>
      <c r="D1005" s="45" t="s">
        <v>47</v>
      </c>
      <c r="E1005" s="48">
        <v>10</v>
      </c>
      <c r="F1005" s="47">
        <v>188</v>
      </c>
      <c r="G1005" s="65">
        <v>0</v>
      </c>
      <c r="H1005" s="47">
        <v>159</v>
      </c>
      <c r="I1005" s="45" t="s">
        <v>88</v>
      </c>
      <c r="J1005" s="61">
        <v>21.7</v>
      </c>
      <c r="K1005" s="45" t="s">
        <v>215</v>
      </c>
      <c r="L1005" s="73">
        <v>0</v>
      </c>
      <c r="M1005" s="69">
        <v>1.7</v>
      </c>
      <c r="N1005" s="47">
        <v>67</v>
      </c>
      <c r="O1005" s="45" t="s">
        <v>51</v>
      </c>
      <c r="P1005" s="47">
        <v>10179</v>
      </c>
      <c r="Q1005" s="45" t="s">
        <v>1012</v>
      </c>
      <c r="R1005" s="47">
        <v>10133</v>
      </c>
      <c r="S1005" s="45" t="s">
        <v>51</v>
      </c>
      <c r="T1005" s="48">
        <v>79</v>
      </c>
      <c r="U1005" s="48">
        <v>89</v>
      </c>
      <c r="V1005" s="45" t="s">
        <v>127</v>
      </c>
      <c r="W1005" s="48">
        <v>71</v>
      </c>
      <c r="X1005" s="45" t="s">
        <v>118</v>
      </c>
      <c r="Y1005" s="78">
        <f t="shared" si="70"/>
        <v>0.16999999999999998</v>
      </c>
      <c r="Z1005" s="78">
        <f t="shared" si="71"/>
        <v>0</v>
      </c>
      <c r="AA1005" s="78">
        <f t="shared" si="72"/>
        <v>2.17</v>
      </c>
      <c r="AB1005" s="77">
        <f t="shared" si="73"/>
        <v>0</v>
      </c>
    </row>
    <row r="1006" spans="1:28" x14ac:dyDescent="0.3">
      <c r="A1006" s="49">
        <v>42644</v>
      </c>
      <c r="B1006" s="45" t="s">
        <v>1255</v>
      </c>
      <c r="C1006" s="45" t="s">
        <v>1256</v>
      </c>
      <c r="D1006" s="45" t="s">
        <v>47</v>
      </c>
      <c r="E1006" s="48">
        <v>10</v>
      </c>
      <c r="F1006" s="47">
        <v>170</v>
      </c>
      <c r="G1006" s="65">
        <v>0</v>
      </c>
      <c r="H1006" s="47">
        <v>149</v>
      </c>
      <c r="I1006" s="45" t="s">
        <v>142</v>
      </c>
      <c r="J1006" s="61">
        <v>19</v>
      </c>
      <c r="K1006" s="45" t="s">
        <v>135</v>
      </c>
      <c r="L1006" s="73">
        <v>29</v>
      </c>
      <c r="M1006" s="69">
        <v>1.7</v>
      </c>
      <c r="N1006" s="47">
        <v>61</v>
      </c>
      <c r="O1006" s="45" t="s">
        <v>277</v>
      </c>
      <c r="P1006" s="47">
        <v>10168</v>
      </c>
      <c r="Q1006" s="48">
        <v>21</v>
      </c>
      <c r="R1006" s="47">
        <v>10128</v>
      </c>
      <c r="S1006" s="45" t="s">
        <v>218</v>
      </c>
      <c r="T1006" s="48">
        <v>65</v>
      </c>
      <c r="U1006" s="48">
        <v>85</v>
      </c>
      <c r="V1006" s="45" t="s">
        <v>80</v>
      </c>
      <c r="W1006" s="48">
        <v>50</v>
      </c>
      <c r="X1006" s="45" t="s">
        <v>167</v>
      </c>
      <c r="Y1006" s="78">
        <f t="shared" si="70"/>
        <v>0.16999999999999998</v>
      </c>
      <c r="Z1006" s="78">
        <f t="shared" si="71"/>
        <v>0</v>
      </c>
      <c r="AA1006" s="78">
        <f t="shared" si="72"/>
        <v>1.9</v>
      </c>
      <c r="AB1006" s="77">
        <f t="shared" si="73"/>
        <v>290</v>
      </c>
    </row>
    <row r="1007" spans="1:28" x14ac:dyDescent="0.3">
      <c r="A1007" s="49">
        <v>42645</v>
      </c>
      <c r="B1007" s="45" t="s">
        <v>1255</v>
      </c>
      <c r="C1007" s="45" t="s">
        <v>1256</v>
      </c>
      <c r="D1007" s="45" t="s">
        <v>47</v>
      </c>
      <c r="E1007" s="48">
        <v>10</v>
      </c>
      <c r="F1007" s="47">
        <v>172</v>
      </c>
      <c r="G1007" s="65">
        <v>0</v>
      </c>
      <c r="H1007" s="47">
        <v>138</v>
      </c>
      <c r="I1007" s="45" t="s">
        <v>123</v>
      </c>
      <c r="J1007" s="61">
        <v>20.6</v>
      </c>
      <c r="K1007" s="45" t="s">
        <v>95</v>
      </c>
      <c r="L1007" s="72" t="s">
        <v>132</v>
      </c>
      <c r="M1007" s="69">
        <v>1.7</v>
      </c>
      <c r="N1007" s="47">
        <v>53</v>
      </c>
      <c r="O1007" s="45" t="s">
        <v>250</v>
      </c>
      <c r="P1007" s="47">
        <v>10187</v>
      </c>
      <c r="Q1007" s="45" t="s">
        <v>51</v>
      </c>
      <c r="R1007" s="47">
        <v>10153</v>
      </c>
      <c r="S1007" s="45" t="s">
        <v>218</v>
      </c>
      <c r="T1007" s="48">
        <v>74</v>
      </c>
      <c r="U1007" s="48">
        <v>85</v>
      </c>
      <c r="V1007" s="45" t="s">
        <v>51</v>
      </c>
      <c r="W1007" s="48">
        <v>64</v>
      </c>
      <c r="X1007" s="45" t="s">
        <v>209</v>
      </c>
      <c r="Y1007" s="78">
        <f t="shared" si="70"/>
        <v>0.16999999999999998</v>
      </c>
      <c r="Z1007" s="78">
        <f t="shared" si="71"/>
        <v>0</v>
      </c>
      <c r="AA1007" s="78">
        <f t="shared" si="72"/>
        <v>2.06</v>
      </c>
      <c r="AB1007" s="77">
        <f t="shared" si="73"/>
        <v>80</v>
      </c>
    </row>
    <row r="1008" spans="1:28" x14ac:dyDescent="0.3">
      <c r="A1008" s="49">
        <v>42646</v>
      </c>
      <c r="B1008" s="45" t="s">
        <v>1255</v>
      </c>
      <c r="C1008" s="45" t="s">
        <v>1256</v>
      </c>
      <c r="D1008" s="45" t="s">
        <v>47</v>
      </c>
      <c r="E1008" s="48">
        <v>10</v>
      </c>
      <c r="F1008" s="47">
        <v>174</v>
      </c>
      <c r="G1008" s="65">
        <v>0</v>
      </c>
      <c r="H1008" s="47">
        <v>130</v>
      </c>
      <c r="I1008" s="45" t="s">
        <v>123</v>
      </c>
      <c r="J1008" s="61">
        <v>21.7</v>
      </c>
      <c r="K1008" s="45" t="s">
        <v>158</v>
      </c>
      <c r="L1008" s="73">
        <v>0</v>
      </c>
      <c r="M1008" s="69">
        <v>0.8</v>
      </c>
      <c r="N1008" s="47">
        <v>44</v>
      </c>
      <c r="O1008" s="45" t="s">
        <v>51</v>
      </c>
      <c r="P1008" s="47">
        <v>10188</v>
      </c>
      <c r="Q1008" s="45" t="s">
        <v>263</v>
      </c>
      <c r="R1008" s="47">
        <v>10164</v>
      </c>
      <c r="S1008" s="48">
        <v>16</v>
      </c>
      <c r="T1008" s="48">
        <v>76</v>
      </c>
      <c r="U1008" s="48">
        <v>86</v>
      </c>
      <c r="V1008" s="45" t="s">
        <v>51</v>
      </c>
      <c r="W1008" s="48">
        <v>66</v>
      </c>
      <c r="X1008" s="45" t="s">
        <v>188</v>
      </c>
      <c r="Y1008" s="78">
        <f t="shared" si="70"/>
        <v>0.08</v>
      </c>
      <c r="Z1008" s="78">
        <f t="shared" si="71"/>
        <v>0</v>
      </c>
      <c r="AA1008" s="78">
        <f t="shared" si="72"/>
        <v>2.17</v>
      </c>
      <c r="AB1008" s="77">
        <f t="shared" si="73"/>
        <v>0</v>
      </c>
    </row>
    <row r="1009" spans="1:28" x14ac:dyDescent="0.3">
      <c r="A1009" s="49">
        <v>42647</v>
      </c>
      <c r="B1009" s="45" t="s">
        <v>1255</v>
      </c>
      <c r="C1009" s="45" t="s">
        <v>1256</v>
      </c>
      <c r="D1009" s="45" t="s">
        <v>47</v>
      </c>
      <c r="E1009" s="48">
        <v>10</v>
      </c>
      <c r="F1009" s="47">
        <v>176</v>
      </c>
      <c r="G1009" s="65">
        <v>0</v>
      </c>
      <c r="H1009" s="47">
        <v>140</v>
      </c>
      <c r="I1009" s="45" t="s">
        <v>75</v>
      </c>
      <c r="J1009" s="61">
        <v>21.2</v>
      </c>
      <c r="K1009" s="45" t="s">
        <v>179</v>
      </c>
      <c r="L1009" s="73">
        <v>29</v>
      </c>
      <c r="M1009" s="69">
        <v>4.2</v>
      </c>
      <c r="N1009" s="47">
        <v>114</v>
      </c>
      <c r="O1009" s="45" t="s">
        <v>585</v>
      </c>
      <c r="P1009" s="47">
        <v>10231</v>
      </c>
      <c r="Q1009" s="48">
        <v>20</v>
      </c>
      <c r="R1009" s="47">
        <v>10170</v>
      </c>
      <c r="S1009" s="45" t="s">
        <v>51</v>
      </c>
      <c r="T1009" s="48">
        <v>75</v>
      </c>
      <c r="U1009" s="48">
        <v>83</v>
      </c>
      <c r="V1009" s="45" t="s">
        <v>933</v>
      </c>
      <c r="W1009" s="48">
        <v>56</v>
      </c>
      <c r="X1009" s="45" t="s">
        <v>52</v>
      </c>
      <c r="Y1009" s="78">
        <f t="shared" si="70"/>
        <v>0.42000000000000004</v>
      </c>
      <c r="Z1009" s="78">
        <f t="shared" si="71"/>
        <v>0</v>
      </c>
      <c r="AA1009" s="78">
        <f t="shared" si="72"/>
        <v>2.12</v>
      </c>
      <c r="AB1009" s="77">
        <f t="shared" si="73"/>
        <v>290</v>
      </c>
    </row>
    <row r="1010" spans="1:28" x14ac:dyDescent="0.3">
      <c r="A1010" s="49">
        <v>42648</v>
      </c>
      <c r="B1010" s="45" t="s">
        <v>1255</v>
      </c>
      <c r="C1010" s="45" t="s">
        <v>1256</v>
      </c>
      <c r="D1010" s="45" t="s">
        <v>47</v>
      </c>
      <c r="E1010" s="48">
        <v>10</v>
      </c>
      <c r="F1010" s="47">
        <v>172</v>
      </c>
      <c r="G1010" s="65">
        <v>0</v>
      </c>
      <c r="H1010" s="47">
        <v>160</v>
      </c>
      <c r="I1010" s="45" t="s">
        <v>202</v>
      </c>
      <c r="J1010" s="61">
        <v>18.5</v>
      </c>
      <c r="K1010" s="45" t="s">
        <v>61</v>
      </c>
      <c r="L1010" s="73">
        <v>13</v>
      </c>
      <c r="M1010" s="69">
        <v>1.7</v>
      </c>
      <c r="N1010" s="47">
        <v>75</v>
      </c>
      <c r="O1010" s="45" t="s">
        <v>106</v>
      </c>
      <c r="P1010" s="47">
        <v>10225</v>
      </c>
      <c r="Q1010" s="45" t="s">
        <v>1012</v>
      </c>
      <c r="R1010" s="47">
        <v>10152</v>
      </c>
      <c r="S1010" s="48">
        <v>24</v>
      </c>
      <c r="T1010" s="48">
        <v>81</v>
      </c>
      <c r="U1010" s="48">
        <v>87</v>
      </c>
      <c r="V1010" s="45" t="s">
        <v>51</v>
      </c>
      <c r="W1010" s="48">
        <v>74</v>
      </c>
      <c r="X1010" s="45" t="s">
        <v>177</v>
      </c>
      <c r="Y1010" s="78">
        <f t="shared" si="70"/>
        <v>0.16999999999999998</v>
      </c>
      <c r="Z1010" s="78">
        <f t="shared" si="71"/>
        <v>0</v>
      </c>
      <c r="AA1010" s="78">
        <f t="shared" si="72"/>
        <v>1.85</v>
      </c>
      <c r="AB1010" s="77">
        <f t="shared" si="73"/>
        <v>130</v>
      </c>
    </row>
    <row r="1011" spans="1:28" x14ac:dyDescent="0.3">
      <c r="A1011" s="49">
        <v>42649</v>
      </c>
      <c r="B1011" s="45" t="s">
        <v>1255</v>
      </c>
      <c r="C1011" s="45" t="s">
        <v>1256</v>
      </c>
      <c r="D1011" s="45" t="s">
        <v>47</v>
      </c>
      <c r="E1011" s="48">
        <v>10</v>
      </c>
      <c r="F1011" s="47">
        <v>169</v>
      </c>
      <c r="G1011" s="65">
        <v>0</v>
      </c>
      <c r="H1011" s="47">
        <v>136</v>
      </c>
      <c r="I1011" s="45" t="s">
        <v>100</v>
      </c>
      <c r="J1011" s="61">
        <v>20.2</v>
      </c>
      <c r="K1011" s="45" t="s">
        <v>60</v>
      </c>
      <c r="L1011" s="72" t="s">
        <v>132</v>
      </c>
      <c r="M1011" s="69">
        <v>2.5</v>
      </c>
      <c r="N1011" s="47">
        <v>81</v>
      </c>
      <c r="O1011" s="45" t="s">
        <v>264</v>
      </c>
      <c r="P1011" s="47">
        <v>10153</v>
      </c>
      <c r="Q1011" s="45" t="s">
        <v>263</v>
      </c>
      <c r="R1011" s="47">
        <v>10122</v>
      </c>
      <c r="S1011" s="45" t="s">
        <v>51</v>
      </c>
      <c r="T1011" s="48">
        <v>73</v>
      </c>
      <c r="U1011" s="48">
        <v>82</v>
      </c>
      <c r="V1011" s="45" t="s">
        <v>205</v>
      </c>
      <c r="W1011" s="48">
        <v>63</v>
      </c>
      <c r="X1011" s="45" t="s">
        <v>139</v>
      </c>
      <c r="Y1011" s="78">
        <f t="shared" si="70"/>
        <v>0.25</v>
      </c>
      <c r="Z1011" s="78">
        <f t="shared" si="71"/>
        <v>0</v>
      </c>
      <c r="AA1011" s="78">
        <f t="shared" si="72"/>
        <v>2.02</v>
      </c>
      <c r="AB1011" s="77">
        <f t="shared" si="73"/>
        <v>80</v>
      </c>
    </row>
    <row r="1012" spans="1:28" x14ac:dyDescent="0.3">
      <c r="A1012" s="49">
        <v>42650</v>
      </c>
      <c r="B1012" s="45" t="s">
        <v>1255</v>
      </c>
      <c r="C1012" s="45" t="s">
        <v>1256</v>
      </c>
      <c r="D1012" s="45" t="s">
        <v>47</v>
      </c>
      <c r="E1012" s="48">
        <v>10</v>
      </c>
      <c r="F1012" s="47">
        <v>168</v>
      </c>
      <c r="G1012" s="65">
        <v>0</v>
      </c>
      <c r="H1012" s="47">
        <v>126</v>
      </c>
      <c r="I1012" s="45" t="s">
        <v>537</v>
      </c>
      <c r="J1012" s="61">
        <v>20.9</v>
      </c>
      <c r="K1012" s="45" t="s">
        <v>215</v>
      </c>
      <c r="L1012" s="73">
        <v>0</v>
      </c>
      <c r="M1012" s="69">
        <v>1.9</v>
      </c>
      <c r="N1012" s="47">
        <v>44</v>
      </c>
      <c r="O1012" s="45" t="s">
        <v>51</v>
      </c>
      <c r="P1012" s="47">
        <v>10184</v>
      </c>
      <c r="Q1012" s="45" t="s">
        <v>51</v>
      </c>
      <c r="R1012" s="47">
        <v>10115</v>
      </c>
      <c r="S1012" s="45" t="s">
        <v>116</v>
      </c>
      <c r="T1012" s="48">
        <v>70</v>
      </c>
      <c r="U1012" s="48">
        <v>83</v>
      </c>
      <c r="V1012" s="45" t="s">
        <v>108</v>
      </c>
      <c r="W1012" s="48">
        <v>56</v>
      </c>
      <c r="X1012" s="45" t="s">
        <v>264</v>
      </c>
      <c r="Y1012" s="78">
        <f t="shared" si="70"/>
        <v>0.19</v>
      </c>
      <c r="Z1012" s="78">
        <f t="shared" si="71"/>
        <v>0</v>
      </c>
      <c r="AA1012" s="78">
        <f t="shared" si="72"/>
        <v>2.09</v>
      </c>
      <c r="AB1012" s="77">
        <f t="shared" si="73"/>
        <v>0</v>
      </c>
    </row>
    <row r="1013" spans="1:28" x14ac:dyDescent="0.3">
      <c r="A1013" s="49">
        <v>42651</v>
      </c>
      <c r="B1013" s="45" t="s">
        <v>1255</v>
      </c>
      <c r="C1013" s="45" t="s">
        <v>1256</v>
      </c>
      <c r="D1013" s="45" t="s">
        <v>47</v>
      </c>
      <c r="E1013" s="48">
        <v>10</v>
      </c>
      <c r="F1013" s="47">
        <v>171</v>
      </c>
      <c r="G1013" s="65">
        <v>0</v>
      </c>
      <c r="H1013" s="47">
        <v>134</v>
      </c>
      <c r="I1013" s="45" t="s">
        <v>258</v>
      </c>
      <c r="J1013" s="61">
        <v>20.8</v>
      </c>
      <c r="K1013" s="45" t="s">
        <v>148</v>
      </c>
      <c r="L1013" s="73">
        <v>10</v>
      </c>
      <c r="M1013" s="69">
        <v>1.9</v>
      </c>
      <c r="N1013" s="47">
        <v>72</v>
      </c>
      <c r="O1013" s="45" t="s">
        <v>128</v>
      </c>
      <c r="P1013" s="47">
        <v>10219</v>
      </c>
      <c r="Q1013" s="48">
        <v>21</v>
      </c>
      <c r="R1013" s="47">
        <v>10183</v>
      </c>
      <c r="S1013" s="45" t="s">
        <v>263</v>
      </c>
      <c r="T1013" s="48">
        <v>77</v>
      </c>
      <c r="U1013" s="48">
        <v>85</v>
      </c>
      <c r="V1013" s="45" t="s">
        <v>258</v>
      </c>
      <c r="W1013" s="48">
        <v>64</v>
      </c>
      <c r="X1013" s="45" t="s">
        <v>188</v>
      </c>
      <c r="Y1013" s="78">
        <f t="shared" si="70"/>
        <v>0.19</v>
      </c>
      <c r="Z1013" s="78">
        <f t="shared" si="71"/>
        <v>0</v>
      </c>
      <c r="AA1013" s="78">
        <f t="shared" si="72"/>
        <v>2.08</v>
      </c>
      <c r="AB1013" s="77">
        <f t="shared" si="73"/>
        <v>100</v>
      </c>
    </row>
    <row r="1014" spans="1:28" x14ac:dyDescent="0.3">
      <c r="A1014" s="49">
        <v>42652</v>
      </c>
      <c r="B1014" s="45" t="s">
        <v>1255</v>
      </c>
      <c r="C1014" s="45" t="s">
        <v>1256</v>
      </c>
      <c r="D1014" s="45" t="s">
        <v>47</v>
      </c>
      <c r="E1014" s="48">
        <v>10</v>
      </c>
      <c r="F1014" s="47">
        <v>166</v>
      </c>
      <c r="G1014" s="65">
        <v>0</v>
      </c>
      <c r="H1014" s="47">
        <v>138</v>
      </c>
      <c r="I1014" s="45" t="s">
        <v>537</v>
      </c>
      <c r="J1014" s="61">
        <v>19.399999999999999</v>
      </c>
      <c r="K1014" s="45" t="s">
        <v>51</v>
      </c>
      <c r="L1014" s="72" t="s">
        <v>289</v>
      </c>
      <c r="M1014" s="69">
        <v>5</v>
      </c>
      <c r="N1014" s="47">
        <v>119</v>
      </c>
      <c r="O1014" s="45" t="s">
        <v>439</v>
      </c>
      <c r="P1014" s="47">
        <v>10223</v>
      </c>
      <c r="Q1014" s="48">
        <v>21</v>
      </c>
      <c r="R1014" s="47">
        <v>10206</v>
      </c>
      <c r="S1014" s="45" t="s">
        <v>116</v>
      </c>
      <c r="T1014" s="48">
        <v>67</v>
      </c>
      <c r="U1014" s="48">
        <v>79</v>
      </c>
      <c r="V1014" s="45" t="s">
        <v>51</v>
      </c>
      <c r="W1014" s="48">
        <v>53</v>
      </c>
      <c r="X1014" s="45" t="s">
        <v>225</v>
      </c>
      <c r="Y1014" s="78">
        <f t="shared" si="70"/>
        <v>0.5</v>
      </c>
      <c r="Z1014" s="78">
        <f t="shared" si="71"/>
        <v>0</v>
      </c>
      <c r="AA1014" s="78">
        <f t="shared" si="72"/>
        <v>1.94</v>
      </c>
      <c r="AB1014" s="77">
        <f t="shared" si="73"/>
        <v>90</v>
      </c>
    </row>
    <row r="1015" spans="1:28" x14ac:dyDescent="0.3">
      <c r="A1015" s="49">
        <v>42653</v>
      </c>
      <c r="B1015" s="45" t="s">
        <v>1255</v>
      </c>
      <c r="C1015" s="45" t="s">
        <v>1256</v>
      </c>
      <c r="D1015" s="45" t="s">
        <v>47</v>
      </c>
      <c r="E1015" s="48">
        <v>10</v>
      </c>
      <c r="F1015" s="47">
        <v>154</v>
      </c>
      <c r="G1015" s="65">
        <v>0</v>
      </c>
      <c r="H1015" s="47">
        <v>118</v>
      </c>
      <c r="I1015" s="45" t="s">
        <v>51</v>
      </c>
      <c r="J1015" s="61">
        <v>18.899999999999999</v>
      </c>
      <c r="K1015" s="45" t="s">
        <v>158</v>
      </c>
      <c r="L1015" s="72" t="s">
        <v>289</v>
      </c>
      <c r="M1015" s="69">
        <v>5</v>
      </c>
      <c r="N1015" s="47">
        <v>128</v>
      </c>
      <c r="O1015" s="45" t="s">
        <v>209</v>
      </c>
      <c r="P1015" s="47">
        <v>10216</v>
      </c>
      <c r="Q1015" s="45" t="s">
        <v>1012</v>
      </c>
      <c r="R1015" s="47">
        <v>10161</v>
      </c>
      <c r="S1015" s="48">
        <v>24</v>
      </c>
      <c r="T1015" s="48">
        <v>63</v>
      </c>
      <c r="U1015" s="48">
        <v>76</v>
      </c>
      <c r="V1015" s="45" t="s">
        <v>108</v>
      </c>
      <c r="W1015" s="48">
        <v>49</v>
      </c>
      <c r="X1015" s="45" t="s">
        <v>578</v>
      </c>
      <c r="Y1015" s="78">
        <f t="shared" si="70"/>
        <v>0.5</v>
      </c>
      <c r="Z1015" s="78">
        <f t="shared" si="71"/>
        <v>0</v>
      </c>
      <c r="AA1015" s="78">
        <f t="shared" si="72"/>
        <v>1.89</v>
      </c>
      <c r="AB1015" s="77">
        <f t="shared" si="73"/>
        <v>90</v>
      </c>
    </row>
    <row r="1016" spans="1:28" x14ac:dyDescent="0.3">
      <c r="A1016" s="49">
        <v>42654</v>
      </c>
      <c r="B1016" s="45" t="s">
        <v>1255</v>
      </c>
      <c r="C1016" s="45" t="s">
        <v>1256</v>
      </c>
      <c r="D1016" s="45" t="s">
        <v>47</v>
      </c>
      <c r="E1016" s="48">
        <v>10</v>
      </c>
      <c r="F1016" s="47">
        <v>148</v>
      </c>
      <c r="G1016" s="65">
        <v>0</v>
      </c>
      <c r="H1016" s="47">
        <v>109</v>
      </c>
      <c r="I1016" s="45" t="s">
        <v>258</v>
      </c>
      <c r="J1016" s="61">
        <v>18.8</v>
      </c>
      <c r="K1016" s="45" t="s">
        <v>121</v>
      </c>
      <c r="L1016" s="73">
        <v>10</v>
      </c>
      <c r="M1016" s="69">
        <v>1.4</v>
      </c>
      <c r="N1016" s="47">
        <v>94</v>
      </c>
      <c r="O1016" s="45" t="s">
        <v>94</v>
      </c>
      <c r="P1016" s="47">
        <v>10161</v>
      </c>
      <c r="Q1016" s="45" t="s">
        <v>1012</v>
      </c>
      <c r="R1016" s="47">
        <v>10037</v>
      </c>
      <c r="S1016" s="48">
        <v>24</v>
      </c>
      <c r="T1016" s="48">
        <v>68</v>
      </c>
      <c r="U1016" s="48">
        <v>79</v>
      </c>
      <c r="V1016" s="45" t="s">
        <v>537</v>
      </c>
      <c r="W1016" s="48">
        <v>54</v>
      </c>
      <c r="X1016" s="45" t="s">
        <v>71</v>
      </c>
      <c r="Y1016" s="78">
        <f t="shared" si="70"/>
        <v>0.13999999999999999</v>
      </c>
      <c r="Z1016" s="78">
        <f t="shared" si="71"/>
        <v>0</v>
      </c>
      <c r="AA1016" s="78">
        <f t="shared" si="72"/>
        <v>1.8800000000000001</v>
      </c>
      <c r="AB1016" s="77">
        <f t="shared" si="73"/>
        <v>100</v>
      </c>
    </row>
    <row r="1017" spans="1:28" x14ac:dyDescent="0.3">
      <c r="A1017" s="49">
        <v>42655</v>
      </c>
      <c r="B1017" s="45" t="s">
        <v>1255</v>
      </c>
      <c r="C1017" s="45" t="s">
        <v>1256</v>
      </c>
      <c r="D1017" s="45" t="s">
        <v>47</v>
      </c>
      <c r="E1017" s="48">
        <v>10</v>
      </c>
      <c r="F1017" s="47">
        <v>165</v>
      </c>
      <c r="G1017" s="65">
        <v>0</v>
      </c>
      <c r="H1017" s="47">
        <v>139</v>
      </c>
      <c r="I1017" s="45" t="s">
        <v>75</v>
      </c>
      <c r="J1017" s="61">
        <v>19.100000000000001</v>
      </c>
      <c r="K1017" s="45" t="s">
        <v>192</v>
      </c>
      <c r="L1017" s="73">
        <v>0</v>
      </c>
      <c r="M1017" s="69">
        <v>1.7</v>
      </c>
      <c r="N1017" s="47">
        <v>67</v>
      </c>
      <c r="O1017" s="45" t="s">
        <v>51</v>
      </c>
      <c r="P1017" s="47">
        <v>10037</v>
      </c>
      <c r="Q1017" s="45" t="s">
        <v>1012</v>
      </c>
      <c r="R1017" s="47">
        <v>9998</v>
      </c>
      <c r="S1017" s="48">
        <v>24</v>
      </c>
      <c r="T1017" s="48">
        <v>78</v>
      </c>
      <c r="U1017" s="48">
        <v>84</v>
      </c>
      <c r="V1017" s="45" t="s">
        <v>51</v>
      </c>
      <c r="W1017" s="48">
        <v>68</v>
      </c>
      <c r="X1017" s="45" t="s">
        <v>192</v>
      </c>
      <c r="Y1017" s="78">
        <f t="shared" si="70"/>
        <v>0.16999999999999998</v>
      </c>
      <c r="Z1017" s="78">
        <f t="shared" si="71"/>
        <v>0</v>
      </c>
      <c r="AA1017" s="78">
        <f t="shared" si="72"/>
        <v>1.9100000000000001</v>
      </c>
      <c r="AB1017" s="77">
        <f t="shared" si="73"/>
        <v>0</v>
      </c>
    </row>
    <row r="1018" spans="1:28" x14ac:dyDescent="0.3">
      <c r="A1018" s="49">
        <v>42656</v>
      </c>
      <c r="B1018" s="45" t="s">
        <v>1255</v>
      </c>
      <c r="C1018" s="45" t="s">
        <v>1256</v>
      </c>
      <c r="D1018" s="45" t="s">
        <v>47</v>
      </c>
      <c r="E1018" s="48">
        <v>10</v>
      </c>
      <c r="F1018" s="47">
        <v>161</v>
      </c>
      <c r="G1018" s="65">
        <v>0</v>
      </c>
      <c r="H1018" s="47">
        <v>141</v>
      </c>
      <c r="I1018" s="45" t="s">
        <v>177</v>
      </c>
      <c r="J1018" s="61">
        <v>18.100000000000001</v>
      </c>
      <c r="K1018" s="45" t="s">
        <v>307</v>
      </c>
      <c r="L1018" s="73">
        <v>31</v>
      </c>
      <c r="M1018" s="69">
        <v>3.3</v>
      </c>
      <c r="N1018" s="47">
        <v>122</v>
      </c>
      <c r="O1018" s="45" t="s">
        <v>505</v>
      </c>
      <c r="P1018" s="47">
        <v>10050</v>
      </c>
      <c r="Q1018" s="48">
        <v>24</v>
      </c>
      <c r="R1018" s="47">
        <v>9987</v>
      </c>
      <c r="S1018" s="45" t="s">
        <v>116</v>
      </c>
      <c r="T1018" s="48">
        <v>83</v>
      </c>
      <c r="U1018" s="48">
        <v>88</v>
      </c>
      <c r="V1018" s="45" t="s">
        <v>486</v>
      </c>
      <c r="W1018" s="48">
        <v>76</v>
      </c>
      <c r="X1018" s="45" t="s">
        <v>100</v>
      </c>
      <c r="Y1018" s="78">
        <f t="shared" si="70"/>
        <v>0.32999999999999996</v>
      </c>
      <c r="Z1018" s="78">
        <f t="shared" si="71"/>
        <v>0</v>
      </c>
      <c r="AA1018" s="78">
        <f t="shared" si="72"/>
        <v>1.81</v>
      </c>
      <c r="AB1018" s="77">
        <f t="shared" si="73"/>
        <v>310</v>
      </c>
    </row>
    <row r="1019" spans="1:28" x14ac:dyDescent="0.3">
      <c r="A1019" s="49">
        <v>42657</v>
      </c>
      <c r="B1019" s="45" t="s">
        <v>1255</v>
      </c>
      <c r="C1019" s="45" t="s">
        <v>1256</v>
      </c>
      <c r="D1019" s="45" t="s">
        <v>47</v>
      </c>
      <c r="E1019" s="48">
        <v>10</v>
      </c>
      <c r="F1019" s="47">
        <v>146</v>
      </c>
      <c r="G1019" s="65">
        <v>0</v>
      </c>
      <c r="H1019" s="47">
        <v>113</v>
      </c>
      <c r="I1019" s="45" t="s">
        <v>763</v>
      </c>
      <c r="J1019" s="61">
        <v>17.899999999999999</v>
      </c>
      <c r="K1019" s="45" t="s">
        <v>50</v>
      </c>
      <c r="L1019" s="73">
        <v>30</v>
      </c>
      <c r="M1019" s="69">
        <v>2.8</v>
      </c>
      <c r="N1019" s="47">
        <v>100</v>
      </c>
      <c r="O1019" s="45" t="s">
        <v>188</v>
      </c>
      <c r="P1019" s="47">
        <v>10065</v>
      </c>
      <c r="Q1019" s="48">
        <v>24</v>
      </c>
      <c r="R1019" s="47">
        <v>10048</v>
      </c>
      <c r="S1019" s="45" t="s">
        <v>51</v>
      </c>
      <c r="T1019" s="48">
        <v>61</v>
      </c>
      <c r="U1019" s="48">
        <v>77</v>
      </c>
      <c r="V1019" s="45" t="s">
        <v>51</v>
      </c>
      <c r="W1019" s="48">
        <v>45</v>
      </c>
      <c r="X1019" s="45" t="s">
        <v>182</v>
      </c>
      <c r="Y1019" s="78">
        <f t="shared" si="70"/>
        <v>0.27999999999999997</v>
      </c>
      <c r="Z1019" s="78">
        <f t="shared" si="71"/>
        <v>0</v>
      </c>
      <c r="AA1019" s="78">
        <f t="shared" si="72"/>
        <v>1.7899999999999998</v>
      </c>
      <c r="AB1019" s="77">
        <f t="shared" si="73"/>
        <v>300</v>
      </c>
    </row>
    <row r="1020" spans="1:28" x14ac:dyDescent="0.3">
      <c r="A1020" s="49">
        <v>42658</v>
      </c>
      <c r="B1020" s="45" t="s">
        <v>1255</v>
      </c>
      <c r="C1020" s="45" t="s">
        <v>1256</v>
      </c>
      <c r="D1020" s="45" t="s">
        <v>47</v>
      </c>
      <c r="E1020" s="48">
        <v>10</v>
      </c>
      <c r="F1020" s="47">
        <v>155</v>
      </c>
      <c r="G1020" s="65">
        <v>0</v>
      </c>
      <c r="H1020" s="47">
        <v>120</v>
      </c>
      <c r="I1020" s="45" t="s">
        <v>510</v>
      </c>
      <c r="J1020" s="61">
        <v>19</v>
      </c>
      <c r="K1020" s="45" t="s">
        <v>61</v>
      </c>
      <c r="L1020" s="73">
        <v>10</v>
      </c>
      <c r="M1020" s="69">
        <v>3.1</v>
      </c>
      <c r="N1020" s="47">
        <v>83</v>
      </c>
      <c r="O1020" s="45" t="s">
        <v>121</v>
      </c>
      <c r="P1020" s="47">
        <v>10100</v>
      </c>
      <c r="Q1020" s="48">
        <v>21</v>
      </c>
      <c r="R1020" s="47">
        <v>10062</v>
      </c>
      <c r="S1020" s="45" t="s">
        <v>1012</v>
      </c>
      <c r="T1020" s="48">
        <v>77</v>
      </c>
      <c r="U1020" s="48">
        <v>86</v>
      </c>
      <c r="V1020" s="45" t="s">
        <v>51</v>
      </c>
      <c r="W1020" s="48">
        <v>67</v>
      </c>
      <c r="X1020" s="45" t="s">
        <v>60</v>
      </c>
      <c r="Y1020" s="78">
        <f t="shared" si="70"/>
        <v>0.31</v>
      </c>
      <c r="Z1020" s="78">
        <f t="shared" si="71"/>
        <v>0</v>
      </c>
      <c r="AA1020" s="78">
        <f t="shared" si="72"/>
        <v>1.9</v>
      </c>
      <c r="AB1020" s="77">
        <f t="shared" si="73"/>
        <v>100</v>
      </c>
    </row>
    <row r="1021" spans="1:28" x14ac:dyDescent="0.3">
      <c r="A1021" s="49">
        <v>42659</v>
      </c>
      <c r="B1021" s="45" t="s">
        <v>1255</v>
      </c>
      <c r="C1021" s="45" t="s">
        <v>1256</v>
      </c>
      <c r="D1021" s="45" t="s">
        <v>47</v>
      </c>
      <c r="E1021" s="48">
        <v>10</v>
      </c>
      <c r="F1021" s="47">
        <v>158</v>
      </c>
      <c r="G1021" s="65">
        <v>0</v>
      </c>
      <c r="H1021" s="47">
        <v>140</v>
      </c>
      <c r="I1021" s="45"/>
      <c r="J1021" s="61">
        <v>17.600000000000001</v>
      </c>
      <c r="K1021" s="45" t="s">
        <v>61</v>
      </c>
      <c r="L1021" s="73">
        <v>21</v>
      </c>
      <c r="M1021" s="69">
        <v>1.4</v>
      </c>
      <c r="N1021" s="47">
        <v>58</v>
      </c>
      <c r="O1021" s="45" t="s">
        <v>59</v>
      </c>
      <c r="P1021" s="47">
        <v>10187</v>
      </c>
      <c r="Q1021" s="48">
        <v>23</v>
      </c>
      <c r="R1021" s="47">
        <v>10099</v>
      </c>
      <c r="S1021" s="45" t="s">
        <v>1012</v>
      </c>
      <c r="T1021" s="48">
        <v>85</v>
      </c>
      <c r="U1021" s="48">
        <v>88</v>
      </c>
      <c r="V1021" s="45" t="s">
        <v>51</v>
      </c>
      <c r="W1021" s="48">
        <v>83</v>
      </c>
      <c r="X1021" s="45" t="s">
        <v>51</v>
      </c>
      <c r="Y1021" s="78">
        <f t="shared" si="70"/>
        <v>0.13999999999999999</v>
      </c>
      <c r="Z1021" s="78">
        <f t="shared" si="71"/>
        <v>0</v>
      </c>
      <c r="AA1021" s="78">
        <f t="shared" si="72"/>
        <v>1.7600000000000002</v>
      </c>
      <c r="AB1021" s="77">
        <f t="shared" si="73"/>
        <v>210</v>
      </c>
    </row>
    <row r="1022" spans="1:28" x14ac:dyDescent="0.3">
      <c r="A1022" s="49">
        <v>42660</v>
      </c>
      <c r="B1022" s="45" t="s">
        <v>1255</v>
      </c>
      <c r="C1022" s="45" t="s">
        <v>1256</v>
      </c>
      <c r="D1022" s="45" t="s">
        <v>47</v>
      </c>
      <c r="E1022" s="48">
        <v>10</v>
      </c>
      <c r="F1022" s="47">
        <v>170</v>
      </c>
      <c r="G1022" s="65">
        <v>0</v>
      </c>
      <c r="H1022" s="47">
        <v>152</v>
      </c>
      <c r="I1022" s="45" t="s">
        <v>367</v>
      </c>
      <c r="J1022" s="61">
        <v>18.899999999999999</v>
      </c>
      <c r="K1022" s="45" t="s">
        <v>192</v>
      </c>
      <c r="L1022" s="72" t="s">
        <v>401</v>
      </c>
      <c r="M1022" s="69">
        <v>1.7</v>
      </c>
      <c r="N1022" s="47">
        <v>58</v>
      </c>
      <c r="O1022" s="45" t="s">
        <v>52</v>
      </c>
      <c r="P1022" s="47">
        <v>10258</v>
      </c>
      <c r="Q1022" s="48">
        <v>23</v>
      </c>
      <c r="R1022" s="47">
        <v>10184</v>
      </c>
      <c r="S1022" s="45" t="s">
        <v>1012</v>
      </c>
      <c r="T1022" s="48">
        <v>87</v>
      </c>
      <c r="U1022" s="48">
        <v>89</v>
      </c>
      <c r="V1022" s="45" t="s">
        <v>51</v>
      </c>
      <c r="W1022" s="48">
        <v>82</v>
      </c>
      <c r="X1022" s="45" t="s">
        <v>352</v>
      </c>
      <c r="Y1022" s="78">
        <f t="shared" si="70"/>
        <v>0.16999999999999998</v>
      </c>
      <c r="Z1022" s="78">
        <f t="shared" si="71"/>
        <v>0</v>
      </c>
      <c r="AA1022" s="78">
        <f t="shared" si="72"/>
        <v>1.89</v>
      </c>
      <c r="AB1022" s="77">
        <f t="shared" si="73"/>
        <v>60</v>
      </c>
    </row>
    <row r="1023" spans="1:28" x14ac:dyDescent="0.3">
      <c r="A1023" s="49">
        <v>42661</v>
      </c>
      <c r="B1023" s="45" t="s">
        <v>1255</v>
      </c>
      <c r="C1023" s="45" t="s">
        <v>1256</v>
      </c>
      <c r="D1023" s="45" t="s">
        <v>47</v>
      </c>
      <c r="E1023" s="48">
        <v>10</v>
      </c>
      <c r="F1023" s="47">
        <v>168</v>
      </c>
      <c r="G1023" s="65">
        <v>0</v>
      </c>
      <c r="H1023" s="47">
        <v>139</v>
      </c>
      <c r="I1023" s="45" t="s">
        <v>280</v>
      </c>
      <c r="J1023" s="61">
        <v>19.600000000000001</v>
      </c>
      <c r="K1023" s="45" t="s">
        <v>52</v>
      </c>
      <c r="L1023" s="73">
        <v>11</v>
      </c>
      <c r="M1023" s="69">
        <v>1.7</v>
      </c>
      <c r="N1023" s="47">
        <v>61</v>
      </c>
      <c r="O1023" s="45" t="s">
        <v>127</v>
      </c>
      <c r="P1023" s="47">
        <v>10269</v>
      </c>
      <c r="Q1023" s="48">
        <v>10</v>
      </c>
      <c r="R1023" s="47">
        <v>10247</v>
      </c>
      <c r="S1023" s="48">
        <v>16</v>
      </c>
      <c r="T1023" s="48">
        <v>85</v>
      </c>
      <c r="U1023" s="48">
        <v>90</v>
      </c>
      <c r="V1023" s="45" t="s">
        <v>258</v>
      </c>
      <c r="W1023" s="48">
        <v>79</v>
      </c>
      <c r="X1023" s="45" t="s">
        <v>51</v>
      </c>
      <c r="Y1023" s="78">
        <f t="shared" si="70"/>
        <v>0.16999999999999998</v>
      </c>
      <c r="Z1023" s="78">
        <f t="shared" si="71"/>
        <v>0</v>
      </c>
      <c r="AA1023" s="78">
        <f t="shared" si="72"/>
        <v>1.9600000000000002</v>
      </c>
      <c r="AB1023" s="77">
        <f t="shared" si="73"/>
        <v>110</v>
      </c>
    </row>
    <row r="1024" spans="1:28" x14ac:dyDescent="0.3">
      <c r="A1024" s="49">
        <v>42662</v>
      </c>
      <c r="B1024" s="45" t="s">
        <v>1255</v>
      </c>
      <c r="C1024" s="45" t="s">
        <v>1256</v>
      </c>
      <c r="D1024" s="45" t="s">
        <v>47</v>
      </c>
      <c r="E1024" s="48">
        <v>10</v>
      </c>
      <c r="F1024" s="47">
        <v>154</v>
      </c>
      <c r="G1024" s="65">
        <v>0</v>
      </c>
      <c r="H1024" s="47">
        <v>125</v>
      </c>
      <c r="I1024" s="45" t="s">
        <v>280</v>
      </c>
      <c r="J1024" s="61">
        <v>18.399999999999999</v>
      </c>
      <c r="K1024" s="45" t="s">
        <v>81</v>
      </c>
      <c r="L1024" s="73">
        <v>10</v>
      </c>
      <c r="M1024" s="69">
        <v>1.7</v>
      </c>
      <c r="N1024" s="47">
        <v>72</v>
      </c>
      <c r="O1024" s="45" t="s">
        <v>226</v>
      </c>
      <c r="P1024" s="47">
        <v>10250</v>
      </c>
      <c r="Q1024" s="45" t="s">
        <v>1012</v>
      </c>
      <c r="R1024" s="47">
        <v>10194</v>
      </c>
      <c r="S1024" s="48">
        <v>24</v>
      </c>
      <c r="T1024" s="48">
        <v>78</v>
      </c>
      <c r="U1024" s="48">
        <v>86</v>
      </c>
      <c r="V1024" s="45" t="s">
        <v>51</v>
      </c>
      <c r="W1024" s="48">
        <v>71</v>
      </c>
      <c r="X1024" s="45" t="s">
        <v>139</v>
      </c>
      <c r="Y1024" s="78">
        <f t="shared" si="70"/>
        <v>0.16999999999999998</v>
      </c>
      <c r="Z1024" s="78">
        <f t="shared" si="71"/>
        <v>0</v>
      </c>
      <c r="AA1024" s="78">
        <f t="shared" si="72"/>
        <v>1.8399999999999999</v>
      </c>
      <c r="AB1024" s="77">
        <f t="shared" si="73"/>
        <v>100</v>
      </c>
    </row>
    <row r="1025" spans="1:28" x14ac:dyDescent="0.3">
      <c r="A1025" s="49">
        <v>42663</v>
      </c>
      <c r="B1025" s="45" t="s">
        <v>1255</v>
      </c>
      <c r="C1025" s="45" t="s">
        <v>1256</v>
      </c>
      <c r="D1025" s="45" t="s">
        <v>47</v>
      </c>
      <c r="E1025" s="48">
        <v>10</v>
      </c>
      <c r="F1025" s="47">
        <v>153</v>
      </c>
      <c r="G1025" s="65">
        <v>0</v>
      </c>
      <c r="H1025" s="47">
        <v>131</v>
      </c>
      <c r="I1025" s="45" t="s">
        <v>100</v>
      </c>
      <c r="J1025" s="61">
        <v>17.5</v>
      </c>
      <c r="K1025" s="45" t="s">
        <v>169</v>
      </c>
      <c r="L1025" s="73">
        <v>10</v>
      </c>
      <c r="M1025" s="69">
        <v>4.2</v>
      </c>
      <c r="N1025" s="47">
        <v>103</v>
      </c>
      <c r="O1025" s="45" t="s">
        <v>215</v>
      </c>
      <c r="P1025" s="47">
        <v>10194</v>
      </c>
      <c r="Q1025" s="45" t="s">
        <v>1012</v>
      </c>
      <c r="R1025" s="47">
        <v>10165</v>
      </c>
      <c r="S1025" s="48">
        <v>16</v>
      </c>
      <c r="T1025" s="48">
        <v>70</v>
      </c>
      <c r="U1025" s="48">
        <v>78</v>
      </c>
      <c r="V1025" s="45" t="s">
        <v>120</v>
      </c>
      <c r="W1025" s="48">
        <v>60</v>
      </c>
      <c r="X1025" s="45" t="s">
        <v>162</v>
      </c>
      <c r="Y1025" s="78">
        <f t="shared" si="70"/>
        <v>0.42000000000000004</v>
      </c>
      <c r="Z1025" s="78">
        <f t="shared" si="71"/>
        <v>0</v>
      </c>
      <c r="AA1025" s="78">
        <f t="shared" si="72"/>
        <v>1.75</v>
      </c>
      <c r="AB1025" s="77">
        <f t="shared" si="73"/>
        <v>100</v>
      </c>
    </row>
    <row r="1026" spans="1:28" x14ac:dyDescent="0.3">
      <c r="A1026" s="49">
        <v>42664</v>
      </c>
      <c r="B1026" s="45" t="s">
        <v>1255</v>
      </c>
      <c r="C1026" s="45" t="s">
        <v>1256</v>
      </c>
      <c r="D1026" s="45" t="s">
        <v>47</v>
      </c>
      <c r="E1026" s="48">
        <v>10</v>
      </c>
      <c r="F1026" s="47">
        <v>126</v>
      </c>
      <c r="G1026" s="65">
        <v>0</v>
      </c>
      <c r="H1026" s="47">
        <v>92</v>
      </c>
      <c r="I1026" s="45" t="s">
        <v>100</v>
      </c>
      <c r="J1026" s="61">
        <v>15.9</v>
      </c>
      <c r="K1026" s="45" t="s">
        <v>129</v>
      </c>
      <c r="L1026" s="72" t="s">
        <v>289</v>
      </c>
      <c r="M1026" s="69">
        <v>6.1</v>
      </c>
      <c r="N1026" s="47">
        <v>156</v>
      </c>
      <c r="O1026" s="45" t="s">
        <v>264</v>
      </c>
      <c r="P1026" s="47">
        <v>10167</v>
      </c>
      <c r="Q1026" s="45" t="s">
        <v>1012</v>
      </c>
      <c r="R1026" s="47">
        <v>10090</v>
      </c>
      <c r="S1026" s="48">
        <v>24</v>
      </c>
      <c r="T1026" s="48">
        <v>61</v>
      </c>
      <c r="U1026" s="48">
        <v>75</v>
      </c>
      <c r="V1026" s="45" t="s">
        <v>100</v>
      </c>
      <c r="W1026" s="48">
        <v>51</v>
      </c>
      <c r="X1026" s="45" t="s">
        <v>188</v>
      </c>
      <c r="Y1026" s="78">
        <f t="shared" si="70"/>
        <v>0.61</v>
      </c>
      <c r="Z1026" s="78">
        <f t="shared" si="71"/>
        <v>0</v>
      </c>
      <c r="AA1026" s="78">
        <f t="shared" si="72"/>
        <v>1.59</v>
      </c>
      <c r="AB1026" s="77">
        <f t="shared" si="73"/>
        <v>90</v>
      </c>
    </row>
    <row r="1027" spans="1:28" x14ac:dyDescent="0.3">
      <c r="A1027" s="49">
        <v>42665</v>
      </c>
      <c r="B1027" s="45" t="s">
        <v>1255</v>
      </c>
      <c r="C1027" s="45" t="s">
        <v>1256</v>
      </c>
      <c r="D1027" s="45" t="s">
        <v>47</v>
      </c>
      <c r="E1027" s="48">
        <v>10</v>
      </c>
      <c r="F1027" s="47">
        <v>126</v>
      </c>
      <c r="G1027" s="65">
        <v>0</v>
      </c>
      <c r="H1027" s="47">
        <v>88</v>
      </c>
      <c r="I1027" s="45" t="s">
        <v>74</v>
      </c>
      <c r="J1027" s="61">
        <v>16.399999999999999</v>
      </c>
      <c r="K1027" s="45" t="s">
        <v>94</v>
      </c>
      <c r="L1027" s="73">
        <v>24</v>
      </c>
      <c r="M1027" s="69">
        <v>1.1000000000000001</v>
      </c>
      <c r="N1027" s="47">
        <v>47</v>
      </c>
      <c r="O1027" s="45" t="s">
        <v>222</v>
      </c>
      <c r="P1027" s="47">
        <v>10090</v>
      </c>
      <c r="Q1027" s="45" t="s">
        <v>1012</v>
      </c>
      <c r="R1027" s="47">
        <v>9953</v>
      </c>
      <c r="S1027" s="48">
        <v>24</v>
      </c>
      <c r="T1027" s="48">
        <v>74</v>
      </c>
      <c r="U1027" s="48">
        <v>82</v>
      </c>
      <c r="V1027" s="45" t="s">
        <v>162</v>
      </c>
      <c r="W1027" s="48">
        <v>65</v>
      </c>
      <c r="X1027" s="45" t="s">
        <v>128</v>
      </c>
      <c r="Y1027" s="78">
        <f t="shared" ref="Y1027:Y1090" si="74">M1027/$AE$17</f>
        <v>0.11000000000000001</v>
      </c>
      <c r="Z1027" s="78">
        <f t="shared" ref="Z1027:Z1090" si="75">G1027/$AE$17</f>
        <v>0</v>
      </c>
      <c r="AA1027" s="78">
        <f t="shared" ref="AA1027:AA1090" si="76">J1027/$AE$17</f>
        <v>1.64</v>
      </c>
      <c r="AB1027" s="77">
        <f t="shared" ref="AB1027:AB1090" si="77">L1027*$AE$17</f>
        <v>240</v>
      </c>
    </row>
    <row r="1028" spans="1:28" x14ac:dyDescent="0.3">
      <c r="A1028" s="49">
        <v>42666</v>
      </c>
      <c r="B1028" s="45" t="s">
        <v>1255</v>
      </c>
      <c r="C1028" s="45" t="s">
        <v>1256</v>
      </c>
      <c r="D1028" s="45" t="s">
        <v>47</v>
      </c>
      <c r="E1028" s="48">
        <v>10</v>
      </c>
      <c r="F1028" s="47">
        <v>168</v>
      </c>
      <c r="G1028" s="65">
        <v>0</v>
      </c>
      <c r="H1028" s="47">
        <v>135</v>
      </c>
      <c r="I1028" s="45" t="s">
        <v>286</v>
      </c>
      <c r="J1028" s="61">
        <v>20</v>
      </c>
      <c r="K1028" s="45" t="s">
        <v>215</v>
      </c>
      <c r="L1028" s="73">
        <v>30</v>
      </c>
      <c r="M1028" s="69">
        <v>3.1</v>
      </c>
      <c r="N1028" s="47">
        <v>169</v>
      </c>
      <c r="O1028" s="45" t="s">
        <v>404</v>
      </c>
      <c r="P1028" s="47">
        <v>10034</v>
      </c>
      <c r="Q1028" s="48">
        <v>24</v>
      </c>
      <c r="R1028" s="47">
        <v>9922</v>
      </c>
      <c r="S1028" s="45" t="s">
        <v>116</v>
      </c>
      <c r="T1028" s="48">
        <v>71</v>
      </c>
      <c r="U1028" s="48">
        <v>86</v>
      </c>
      <c r="V1028" s="45" t="s">
        <v>159</v>
      </c>
      <c r="W1028" s="48">
        <v>50</v>
      </c>
      <c r="X1028" s="45" t="s">
        <v>226</v>
      </c>
      <c r="Y1028" s="78">
        <f t="shared" si="74"/>
        <v>0.31</v>
      </c>
      <c r="Z1028" s="78">
        <f t="shared" si="75"/>
        <v>0</v>
      </c>
      <c r="AA1028" s="78">
        <f t="shared" si="76"/>
        <v>2</v>
      </c>
      <c r="AB1028" s="77">
        <f t="shared" si="77"/>
        <v>300</v>
      </c>
    </row>
    <row r="1029" spans="1:28" x14ac:dyDescent="0.3">
      <c r="A1029" s="49">
        <v>42667</v>
      </c>
      <c r="B1029" s="45" t="s">
        <v>1255</v>
      </c>
      <c r="C1029" s="45" t="s">
        <v>1256</v>
      </c>
      <c r="D1029" s="45" t="s">
        <v>47</v>
      </c>
      <c r="E1029" s="48">
        <v>10</v>
      </c>
      <c r="F1029" s="47">
        <v>158</v>
      </c>
      <c r="G1029" s="65">
        <v>0</v>
      </c>
      <c r="H1029" s="47">
        <v>120</v>
      </c>
      <c r="I1029" s="45" t="s">
        <v>249</v>
      </c>
      <c r="J1029" s="61">
        <v>19.600000000000001</v>
      </c>
      <c r="K1029" s="45" t="s">
        <v>117</v>
      </c>
      <c r="L1029" s="73">
        <v>29</v>
      </c>
      <c r="M1029" s="69">
        <v>1.4</v>
      </c>
      <c r="N1029" s="47">
        <v>53</v>
      </c>
      <c r="O1029" s="45" t="s">
        <v>347</v>
      </c>
      <c r="P1029" s="47">
        <v>10133</v>
      </c>
      <c r="Q1029" s="48">
        <v>24</v>
      </c>
      <c r="R1029" s="47">
        <v>10033</v>
      </c>
      <c r="S1029" s="45" t="s">
        <v>1012</v>
      </c>
      <c r="T1029" s="48">
        <v>71</v>
      </c>
      <c r="U1029" s="48">
        <v>82</v>
      </c>
      <c r="V1029" s="45" t="s">
        <v>88</v>
      </c>
      <c r="W1029" s="48">
        <v>58</v>
      </c>
      <c r="X1029" s="45" t="s">
        <v>521</v>
      </c>
      <c r="Y1029" s="78">
        <f t="shared" si="74"/>
        <v>0.13999999999999999</v>
      </c>
      <c r="Z1029" s="78">
        <f t="shared" si="75"/>
        <v>0</v>
      </c>
      <c r="AA1029" s="78">
        <f t="shared" si="76"/>
        <v>1.9600000000000002</v>
      </c>
      <c r="AB1029" s="77">
        <f t="shared" si="77"/>
        <v>290</v>
      </c>
    </row>
    <row r="1030" spans="1:28" x14ac:dyDescent="0.3">
      <c r="A1030" s="49">
        <v>42668</v>
      </c>
      <c r="B1030" s="45" t="s">
        <v>1255</v>
      </c>
      <c r="C1030" s="45" t="s">
        <v>1256</v>
      </c>
      <c r="D1030" s="45" t="s">
        <v>47</v>
      </c>
      <c r="E1030" s="48">
        <v>10</v>
      </c>
      <c r="F1030" s="47">
        <v>156</v>
      </c>
      <c r="G1030" s="65">
        <v>0</v>
      </c>
      <c r="H1030" s="47">
        <v>115</v>
      </c>
      <c r="I1030" s="45" t="s">
        <v>510</v>
      </c>
      <c r="J1030" s="61">
        <v>19.600000000000001</v>
      </c>
      <c r="K1030" s="45" t="s">
        <v>158</v>
      </c>
      <c r="L1030" s="73">
        <v>23</v>
      </c>
      <c r="M1030" s="69">
        <v>0.3</v>
      </c>
      <c r="N1030" s="47">
        <v>47</v>
      </c>
      <c r="O1030" s="45" t="s">
        <v>376</v>
      </c>
      <c r="P1030" s="47">
        <v>10211</v>
      </c>
      <c r="Q1030" s="48">
        <v>22</v>
      </c>
      <c r="R1030" s="47">
        <v>10128</v>
      </c>
      <c r="S1030" s="45" t="s">
        <v>218</v>
      </c>
      <c r="T1030" s="48">
        <v>75</v>
      </c>
      <c r="U1030" s="48">
        <v>82</v>
      </c>
      <c r="V1030" s="45" t="s">
        <v>51</v>
      </c>
      <c r="W1030" s="48">
        <v>66</v>
      </c>
      <c r="X1030" s="45" t="s">
        <v>146</v>
      </c>
      <c r="Y1030" s="78">
        <f t="shared" si="74"/>
        <v>0.03</v>
      </c>
      <c r="Z1030" s="78">
        <f t="shared" si="75"/>
        <v>0</v>
      </c>
      <c r="AA1030" s="78">
        <f t="shared" si="76"/>
        <v>1.9600000000000002</v>
      </c>
      <c r="AB1030" s="77">
        <f t="shared" si="77"/>
        <v>230</v>
      </c>
    </row>
    <row r="1031" spans="1:28" x14ac:dyDescent="0.3">
      <c r="A1031" s="49">
        <v>42669</v>
      </c>
      <c r="B1031" s="45" t="s">
        <v>1255</v>
      </c>
      <c r="C1031" s="45" t="s">
        <v>1256</v>
      </c>
      <c r="D1031" s="45" t="s">
        <v>47</v>
      </c>
      <c r="E1031" s="48">
        <v>10</v>
      </c>
      <c r="F1031" s="47">
        <v>162</v>
      </c>
      <c r="G1031" s="65">
        <v>0</v>
      </c>
      <c r="H1031" s="47">
        <v>130</v>
      </c>
      <c r="I1031" s="45" t="s">
        <v>543</v>
      </c>
      <c r="J1031" s="61">
        <v>19.399999999999999</v>
      </c>
      <c r="K1031" s="45" t="s">
        <v>250</v>
      </c>
      <c r="L1031" s="73">
        <v>11</v>
      </c>
      <c r="M1031" s="69">
        <v>2.8</v>
      </c>
      <c r="N1031" s="47">
        <v>86</v>
      </c>
      <c r="O1031" s="45" t="s">
        <v>505</v>
      </c>
      <c r="P1031" s="47">
        <v>10283</v>
      </c>
      <c r="Q1031" s="48">
        <v>23</v>
      </c>
      <c r="R1031" s="47">
        <v>10209</v>
      </c>
      <c r="S1031" s="45" t="s">
        <v>1012</v>
      </c>
      <c r="T1031" s="48">
        <v>83</v>
      </c>
      <c r="U1031" s="48">
        <v>88</v>
      </c>
      <c r="V1031" s="45" t="s">
        <v>51</v>
      </c>
      <c r="W1031" s="48">
        <v>76</v>
      </c>
      <c r="X1031" s="45" t="s">
        <v>169</v>
      </c>
      <c r="Y1031" s="78">
        <f t="shared" si="74"/>
        <v>0.27999999999999997</v>
      </c>
      <c r="Z1031" s="78">
        <f t="shared" si="75"/>
        <v>0</v>
      </c>
      <c r="AA1031" s="78">
        <f t="shared" si="76"/>
        <v>1.94</v>
      </c>
      <c r="AB1031" s="77">
        <f t="shared" si="77"/>
        <v>110</v>
      </c>
    </row>
    <row r="1032" spans="1:28" x14ac:dyDescent="0.3">
      <c r="A1032" s="49">
        <v>42670</v>
      </c>
      <c r="B1032" s="45" t="s">
        <v>1255</v>
      </c>
      <c r="C1032" s="45" t="s">
        <v>1256</v>
      </c>
      <c r="D1032" s="45" t="s">
        <v>47</v>
      </c>
      <c r="E1032" s="48">
        <v>10</v>
      </c>
      <c r="F1032" s="47">
        <v>156</v>
      </c>
      <c r="G1032" s="65">
        <v>0</v>
      </c>
      <c r="H1032" s="47">
        <v>143</v>
      </c>
      <c r="I1032" s="45" t="s">
        <v>100</v>
      </c>
      <c r="J1032" s="61">
        <v>16.899999999999999</v>
      </c>
      <c r="K1032" s="45" t="s">
        <v>182</v>
      </c>
      <c r="L1032" s="73">
        <v>12</v>
      </c>
      <c r="M1032" s="69">
        <v>4.2</v>
      </c>
      <c r="N1032" s="47">
        <v>92</v>
      </c>
      <c r="O1032" s="45" t="s">
        <v>367</v>
      </c>
      <c r="P1032" s="47">
        <v>10286</v>
      </c>
      <c r="Q1032" s="48">
        <v>10</v>
      </c>
      <c r="R1032" s="47">
        <v>10271</v>
      </c>
      <c r="S1032" s="45" t="s">
        <v>51</v>
      </c>
      <c r="T1032" s="48">
        <v>85</v>
      </c>
      <c r="U1032" s="48">
        <v>89</v>
      </c>
      <c r="V1032" s="45" t="s">
        <v>51</v>
      </c>
      <c r="W1032" s="48">
        <v>82</v>
      </c>
      <c r="X1032" s="45" t="s">
        <v>95</v>
      </c>
      <c r="Y1032" s="78">
        <f t="shared" si="74"/>
        <v>0.42000000000000004</v>
      </c>
      <c r="Z1032" s="78">
        <f t="shared" si="75"/>
        <v>0</v>
      </c>
      <c r="AA1032" s="78">
        <f t="shared" si="76"/>
        <v>1.69</v>
      </c>
      <c r="AB1032" s="77">
        <f t="shared" si="77"/>
        <v>120</v>
      </c>
    </row>
    <row r="1033" spans="1:28" x14ac:dyDescent="0.3">
      <c r="A1033" s="49">
        <v>42671</v>
      </c>
      <c r="B1033" s="45" t="s">
        <v>1255</v>
      </c>
      <c r="C1033" s="45" t="s">
        <v>1256</v>
      </c>
      <c r="D1033" s="45" t="s">
        <v>47</v>
      </c>
      <c r="E1033" s="48">
        <v>10</v>
      </c>
      <c r="F1033" s="47">
        <v>143</v>
      </c>
      <c r="G1033" s="65">
        <v>0</v>
      </c>
      <c r="H1033" s="47">
        <v>132</v>
      </c>
      <c r="I1033" s="45" t="s">
        <v>159</v>
      </c>
      <c r="J1033" s="61">
        <v>15.4</v>
      </c>
      <c r="K1033" s="45" t="s">
        <v>50</v>
      </c>
      <c r="L1033" s="72" t="s">
        <v>289</v>
      </c>
      <c r="M1033" s="69">
        <v>1.1000000000000001</v>
      </c>
      <c r="N1033" s="47">
        <v>72</v>
      </c>
      <c r="O1033" s="45" t="s">
        <v>210</v>
      </c>
      <c r="P1033" s="47">
        <v>10293</v>
      </c>
      <c r="Q1033" s="45" t="s">
        <v>51</v>
      </c>
      <c r="R1033" s="47">
        <v>10272</v>
      </c>
      <c r="S1033" s="48">
        <v>24</v>
      </c>
      <c r="T1033" s="48">
        <v>88</v>
      </c>
      <c r="U1033" s="48">
        <v>90</v>
      </c>
      <c r="V1033" s="45" t="s">
        <v>51</v>
      </c>
      <c r="W1033" s="48">
        <v>84</v>
      </c>
      <c r="X1033" s="45" t="s">
        <v>51</v>
      </c>
      <c r="Y1033" s="78">
        <f t="shared" si="74"/>
        <v>0.11000000000000001</v>
      </c>
      <c r="Z1033" s="78">
        <f t="shared" si="75"/>
        <v>0</v>
      </c>
      <c r="AA1033" s="78">
        <f t="shared" si="76"/>
        <v>1.54</v>
      </c>
      <c r="AB1033" s="77">
        <f t="shared" si="77"/>
        <v>90</v>
      </c>
    </row>
    <row r="1034" spans="1:28" x14ac:dyDescent="0.3">
      <c r="A1034" s="49">
        <v>42672</v>
      </c>
      <c r="B1034" s="45" t="s">
        <v>1255</v>
      </c>
      <c r="C1034" s="45" t="s">
        <v>1256</v>
      </c>
      <c r="D1034" s="45" t="s">
        <v>47</v>
      </c>
      <c r="E1034" s="48">
        <v>10</v>
      </c>
      <c r="F1034" s="47">
        <v>140</v>
      </c>
      <c r="G1034" s="65">
        <v>0</v>
      </c>
      <c r="H1034" s="47">
        <v>126</v>
      </c>
      <c r="I1034" s="45" t="s">
        <v>51</v>
      </c>
      <c r="J1034" s="61">
        <v>15.5</v>
      </c>
      <c r="K1034" s="45" t="s">
        <v>117</v>
      </c>
      <c r="L1034" s="73">
        <v>18</v>
      </c>
      <c r="M1034" s="69">
        <v>1.1000000000000001</v>
      </c>
      <c r="N1034" s="47">
        <v>53</v>
      </c>
      <c r="O1034" s="45" t="s">
        <v>520</v>
      </c>
      <c r="P1034" s="47">
        <v>10272</v>
      </c>
      <c r="Q1034" s="45" t="s">
        <v>1012</v>
      </c>
      <c r="R1034" s="47">
        <v>10234</v>
      </c>
      <c r="S1034" s="45" t="s">
        <v>51</v>
      </c>
      <c r="T1034" s="48">
        <v>90</v>
      </c>
      <c r="U1034" s="48">
        <v>92</v>
      </c>
      <c r="V1034" s="45" t="s">
        <v>51</v>
      </c>
      <c r="W1034" s="48">
        <v>88</v>
      </c>
      <c r="X1034" s="45" t="s">
        <v>51</v>
      </c>
      <c r="Y1034" s="78">
        <f t="shared" si="74"/>
        <v>0.11000000000000001</v>
      </c>
      <c r="Z1034" s="78">
        <f t="shared" si="75"/>
        <v>0</v>
      </c>
      <c r="AA1034" s="78">
        <f t="shared" si="76"/>
        <v>1.55</v>
      </c>
      <c r="AB1034" s="77">
        <f t="shared" si="77"/>
        <v>180</v>
      </c>
    </row>
    <row r="1035" spans="1:28" x14ac:dyDescent="0.3">
      <c r="A1035" s="49">
        <v>42673</v>
      </c>
      <c r="B1035" s="45" t="s">
        <v>1255</v>
      </c>
      <c r="C1035" s="45" t="s">
        <v>1256</v>
      </c>
      <c r="D1035" s="45" t="s">
        <v>47</v>
      </c>
      <c r="E1035" s="48">
        <v>10</v>
      </c>
      <c r="F1035" s="47">
        <v>130</v>
      </c>
      <c r="G1035" s="65">
        <v>0.2</v>
      </c>
      <c r="H1035" s="47">
        <v>115</v>
      </c>
      <c r="I1035" s="45" t="s">
        <v>100</v>
      </c>
      <c r="J1035" s="61">
        <v>14.5</v>
      </c>
      <c r="K1035" s="45" t="s">
        <v>121</v>
      </c>
      <c r="L1035" s="73">
        <v>20</v>
      </c>
      <c r="M1035" s="69">
        <v>1.7</v>
      </c>
      <c r="N1035" s="47">
        <v>53</v>
      </c>
      <c r="O1035" s="45" t="s">
        <v>271</v>
      </c>
      <c r="P1035" s="47">
        <v>10234</v>
      </c>
      <c r="Q1035" s="45" t="s">
        <v>1012</v>
      </c>
      <c r="R1035" s="47">
        <v>10184</v>
      </c>
      <c r="S1035" s="48">
        <v>24</v>
      </c>
      <c r="T1035" s="48">
        <v>92</v>
      </c>
      <c r="U1035" s="48">
        <v>93</v>
      </c>
      <c r="V1035" s="45" t="s">
        <v>51</v>
      </c>
      <c r="W1035" s="48">
        <v>91</v>
      </c>
      <c r="X1035" s="45" t="s">
        <v>51</v>
      </c>
      <c r="Y1035" s="78">
        <f t="shared" si="74"/>
        <v>0.16999999999999998</v>
      </c>
      <c r="Z1035" s="78">
        <f t="shared" si="75"/>
        <v>0.02</v>
      </c>
      <c r="AA1035" s="78">
        <f t="shared" si="76"/>
        <v>1.45</v>
      </c>
      <c r="AB1035" s="77">
        <f t="shared" si="77"/>
        <v>200</v>
      </c>
    </row>
    <row r="1036" spans="1:28" x14ac:dyDescent="0.3">
      <c r="A1036" s="49">
        <v>42674</v>
      </c>
      <c r="B1036" s="45" t="s">
        <v>1255</v>
      </c>
      <c r="C1036" s="45" t="s">
        <v>1256</v>
      </c>
      <c r="D1036" s="45" t="s">
        <v>47</v>
      </c>
      <c r="E1036" s="48">
        <v>10</v>
      </c>
      <c r="F1036" s="47">
        <v>114</v>
      </c>
      <c r="G1036" s="65">
        <v>0.4</v>
      </c>
      <c r="H1036" s="47">
        <v>92</v>
      </c>
      <c r="I1036" s="45" t="s">
        <v>100</v>
      </c>
      <c r="J1036" s="61">
        <v>13.7</v>
      </c>
      <c r="K1036" s="45" t="s">
        <v>71</v>
      </c>
      <c r="L1036" s="73">
        <v>17</v>
      </c>
      <c r="M1036" s="69">
        <v>1.1000000000000001</v>
      </c>
      <c r="N1036" s="47">
        <v>42</v>
      </c>
      <c r="O1036" s="45" t="s">
        <v>229</v>
      </c>
      <c r="P1036" s="47">
        <v>10193</v>
      </c>
      <c r="Q1036" s="48">
        <v>21</v>
      </c>
      <c r="R1036" s="47">
        <v>10177</v>
      </c>
      <c r="S1036" s="45" t="s">
        <v>102</v>
      </c>
      <c r="T1036" s="48">
        <v>92</v>
      </c>
      <c r="U1036" s="48">
        <v>94</v>
      </c>
      <c r="V1036" s="45" t="s">
        <v>163</v>
      </c>
      <c r="W1036" s="48">
        <v>91</v>
      </c>
      <c r="X1036" s="45" t="s">
        <v>51</v>
      </c>
      <c r="Y1036" s="78">
        <f t="shared" si="74"/>
        <v>0.11000000000000001</v>
      </c>
      <c r="Z1036" s="78">
        <f t="shared" si="75"/>
        <v>0.04</v>
      </c>
      <c r="AA1036" s="78">
        <f t="shared" si="76"/>
        <v>1.3699999999999999</v>
      </c>
      <c r="AB1036" s="77">
        <f t="shared" si="77"/>
        <v>170</v>
      </c>
    </row>
    <row r="1037" spans="1:28" x14ac:dyDescent="0.3">
      <c r="A1037" s="49">
        <v>42675</v>
      </c>
      <c r="B1037" s="45" t="s">
        <v>1255</v>
      </c>
      <c r="C1037" s="45" t="s">
        <v>1256</v>
      </c>
      <c r="D1037" s="45" t="s">
        <v>47</v>
      </c>
      <c r="E1037" s="48">
        <v>10</v>
      </c>
      <c r="F1037" s="47">
        <v>120</v>
      </c>
      <c r="G1037" s="65">
        <v>0</v>
      </c>
      <c r="H1037" s="47">
        <v>77</v>
      </c>
      <c r="I1037" s="45" t="s">
        <v>229</v>
      </c>
      <c r="J1037" s="61">
        <v>16.3</v>
      </c>
      <c r="K1037" s="45" t="s">
        <v>158</v>
      </c>
      <c r="L1037" s="73">
        <v>24</v>
      </c>
      <c r="M1037" s="69">
        <v>0.3</v>
      </c>
      <c r="N1037" s="47">
        <v>36</v>
      </c>
      <c r="O1037" s="45" t="s">
        <v>222</v>
      </c>
      <c r="P1037" s="47">
        <v>10202</v>
      </c>
      <c r="Q1037" s="48">
        <v>22</v>
      </c>
      <c r="R1037" s="47">
        <v>10178</v>
      </c>
      <c r="S1037" s="45" t="s">
        <v>51</v>
      </c>
      <c r="T1037" s="48">
        <v>89</v>
      </c>
      <c r="U1037" s="48">
        <v>94</v>
      </c>
      <c r="V1037" s="45" t="s">
        <v>644</v>
      </c>
      <c r="W1037" s="48">
        <v>83</v>
      </c>
      <c r="X1037" s="45" t="s">
        <v>50</v>
      </c>
      <c r="Y1037" s="78">
        <f t="shared" si="74"/>
        <v>0.03</v>
      </c>
      <c r="Z1037" s="78">
        <f t="shared" si="75"/>
        <v>0</v>
      </c>
      <c r="AA1037" s="78">
        <f t="shared" si="76"/>
        <v>1.6300000000000001</v>
      </c>
      <c r="AB1037" s="77">
        <f t="shared" si="77"/>
        <v>240</v>
      </c>
    </row>
    <row r="1038" spans="1:28" x14ac:dyDescent="0.3">
      <c r="A1038" s="49">
        <v>42676</v>
      </c>
      <c r="B1038" s="45" t="s">
        <v>1255</v>
      </c>
      <c r="C1038" s="45" t="s">
        <v>1256</v>
      </c>
      <c r="D1038" s="45" t="s">
        <v>47</v>
      </c>
      <c r="E1038" s="48">
        <v>10</v>
      </c>
      <c r="F1038" s="47">
        <v>144</v>
      </c>
      <c r="G1038" s="65">
        <v>0</v>
      </c>
      <c r="H1038" s="47">
        <v>106</v>
      </c>
      <c r="I1038" s="45" t="s">
        <v>183</v>
      </c>
      <c r="J1038" s="61">
        <v>18.3</v>
      </c>
      <c r="K1038" s="45" t="s">
        <v>215</v>
      </c>
      <c r="L1038" s="73">
        <v>23</v>
      </c>
      <c r="M1038" s="69">
        <v>1.4</v>
      </c>
      <c r="N1038" s="47">
        <v>50</v>
      </c>
      <c r="O1038" s="45" t="s">
        <v>404</v>
      </c>
      <c r="P1038" s="47">
        <v>10202</v>
      </c>
      <c r="Q1038" s="45" t="s">
        <v>289</v>
      </c>
      <c r="R1038" s="47">
        <v>10179</v>
      </c>
      <c r="S1038" s="45" t="s">
        <v>51</v>
      </c>
      <c r="T1038" s="48">
        <v>80</v>
      </c>
      <c r="U1038" s="48">
        <v>87</v>
      </c>
      <c r="V1038" s="45" t="s">
        <v>51</v>
      </c>
      <c r="W1038" s="48">
        <v>71</v>
      </c>
      <c r="X1038" s="45" t="s">
        <v>148</v>
      </c>
      <c r="Y1038" s="78">
        <f t="shared" si="74"/>
        <v>0.13999999999999999</v>
      </c>
      <c r="Z1038" s="78">
        <f t="shared" si="75"/>
        <v>0</v>
      </c>
      <c r="AA1038" s="78">
        <f t="shared" si="76"/>
        <v>1.83</v>
      </c>
      <c r="AB1038" s="77">
        <f t="shared" si="77"/>
        <v>230</v>
      </c>
    </row>
    <row r="1039" spans="1:28" x14ac:dyDescent="0.3">
      <c r="A1039" s="49">
        <v>42677</v>
      </c>
      <c r="B1039" s="45" t="s">
        <v>1255</v>
      </c>
      <c r="C1039" s="45" t="s">
        <v>1256</v>
      </c>
      <c r="D1039" s="45" t="s">
        <v>47</v>
      </c>
      <c r="E1039" s="48">
        <v>10</v>
      </c>
      <c r="F1039" s="47">
        <v>138</v>
      </c>
      <c r="G1039" s="65">
        <v>0</v>
      </c>
      <c r="H1039" s="47">
        <v>106</v>
      </c>
      <c r="I1039" s="45" t="s">
        <v>147</v>
      </c>
      <c r="J1039" s="61">
        <v>17.100000000000001</v>
      </c>
      <c r="K1039" s="45" t="s">
        <v>89</v>
      </c>
      <c r="L1039" s="73">
        <v>20</v>
      </c>
      <c r="M1039" s="69">
        <v>1.7</v>
      </c>
      <c r="N1039" s="47">
        <v>47</v>
      </c>
      <c r="O1039" s="45" t="s">
        <v>107</v>
      </c>
      <c r="P1039" s="47">
        <v>10180</v>
      </c>
      <c r="Q1039" s="45" t="s">
        <v>1012</v>
      </c>
      <c r="R1039" s="47">
        <v>10140</v>
      </c>
      <c r="S1039" s="48">
        <v>16</v>
      </c>
      <c r="T1039" s="48">
        <v>83</v>
      </c>
      <c r="U1039" s="48">
        <v>90</v>
      </c>
      <c r="V1039" s="45" t="s">
        <v>88</v>
      </c>
      <c r="W1039" s="48">
        <v>76</v>
      </c>
      <c r="X1039" s="45" t="s">
        <v>215</v>
      </c>
      <c r="Y1039" s="78">
        <f t="shared" si="74"/>
        <v>0.16999999999999998</v>
      </c>
      <c r="Z1039" s="78">
        <f t="shared" si="75"/>
        <v>0</v>
      </c>
      <c r="AA1039" s="78">
        <f t="shared" si="76"/>
        <v>1.7100000000000002</v>
      </c>
      <c r="AB1039" s="77">
        <f t="shared" si="77"/>
        <v>200</v>
      </c>
    </row>
    <row r="1040" spans="1:28" x14ac:dyDescent="0.3">
      <c r="A1040" s="49">
        <v>42678</v>
      </c>
      <c r="B1040" s="45" t="s">
        <v>1255</v>
      </c>
      <c r="C1040" s="45" t="s">
        <v>1256</v>
      </c>
      <c r="D1040" s="45" t="s">
        <v>47</v>
      </c>
      <c r="E1040" s="48">
        <v>10</v>
      </c>
      <c r="F1040" s="47">
        <v>133</v>
      </c>
      <c r="G1040" s="65">
        <v>17</v>
      </c>
      <c r="H1040" s="47">
        <v>104</v>
      </c>
      <c r="I1040" s="45" t="s">
        <v>111</v>
      </c>
      <c r="J1040" s="61">
        <v>16.2</v>
      </c>
      <c r="K1040" s="45" t="s">
        <v>121</v>
      </c>
      <c r="L1040" s="73">
        <v>25</v>
      </c>
      <c r="M1040" s="69">
        <v>1.1000000000000001</v>
      </c>
      <c r="N1040" s="47">
        <v>39</v>
      </c>
      <c r="O1040" s="45" t="s">
        <v>239</v>
      </c>
      <c r="P1040" s="47">
        <v>10153</v>
      </c>
      <c r="Q1040" s="45" t="s">
        <v>1012</v>
      </c>
      <c r="R1040" s="47">
        <v>10071</v>
      </c>
      <c r="S1040" s="48">
        <v>24</v>
      </c>
      <c r="T1040" s="48">
        <v>88</v>
      </c>
      <c r="U1040" s="48">
        <v>91</v>
      </c>
      <c r="V1040" s="45" t="s">
        <v>51</v>
      </c>
      <c r="W1040" s="48">
        <v>84</v>
      </c>
      <c r="X1040" s="45" t="s">
        <v>71</v>
      </c>
      <c r="Y1040" s="78">
        <f t="shared" si="74"/>
        <v>0.11000000000000001</v>
      </c>
      <c r="Z1040" s="78">
        <f t="shared" si="75"/>
        <v>1.7</v>
      </c>
      <c r="AA1040" s="78">
        <f t="shared" si="76"/>
        <v>1.6199999999999999</v>
      </c>
      <c r="AB1040" s="77">
        <f t="shared" si="77"/>
        <v>250</v>
      </c>
    </row>
    <row r="1041" spans="1:28" x14ac:dyDescent="0.3">
      <c r="A1041" s="49">
        <v>42679</v>
      </c>
      <c r="B1041" s="45" t="s">
        <v>1255</v>
      </c>
      <c r="C1041" s="45" t="s">
        <v>1256</v>
      </c>
      <c r="D1041" s="45" t="s">
        <v>47</v>
      </c>
      <c r="E1041" s="48">
        <v>10</v>
      </c>
      <c r="F1041" s="47">
        <v>120</v>
      </c>
      <c r="G1041" s="65">
        <v>8.6</v>
      </c>
      <c r="H1041" s="47">
        <v>99</v>
      </c>
      <c r="I1041" s="45" t="s">
        <v>222</v>
      </c>
      <c r="J1041" s="61">
        <v>14.2</v>
      </c>
      <c r="K1041" s="45" t="s">
        <v>578</v>
      </c>
      <c r="L1041" s="73">
        <v>32</v>
      </c>
      <c r="M1041" s="69">
        <v>1.9</v>
      </c>
      <c r="N1041" s="47">
        <v>139</v>
      </c>
      <c r="O1041" s="45" t="s">
        <v>184</v>
      </c>
      <c r="P1041" s="47">
        <v>10106</v>
      </c>
      <c r="Q1041" s="48">
        <v>21</v>
      </c>
      <c r="R1041" s="47">
        <v>10061</v>
      </c>
      <c r="S1041" s="45" t="s">
        <v>84</v>
      </c>
      <c r="T1041" s="48">
        <v>83</v>
      </c>
      <c r="U1041" s="48">
        <v>90</v>
      </c>
      <c r="V1041" s="45" t="s">
        <v>178</v>
      </c>
      <c r="W1041" s="48">
        <v>71</v>
      </c>
      <c r="X1041" s="45" t="s">
        <v>155</v>
      </c>
      <c r="Y1041" s="78">
        <f t="shared" si="74"/>
        <v>0.19</v>
      </c>
      <c r="Z1041" s="78">
        <f t="shared" si="75"/>
        <v>0.86</v>
      </c>
      <c r="AA1041" s="78">
        <f t="shared" si="76"/>
        <v>1.42</v>
      </c>
      <c r="AB1041" s="77">
        <f t="shared" si="77"/>
        <v>320</v>
      </c>
    </row>
    <row r="1042" spans="1:28" x14ac:dyDescent="0.3">
      <c r="A1042" s="49">
        <v>42680</v>
      </c>
      <c r="B1042" s="45" t="s">
        <v>1255</v>
      </c>
      <c r="C1042" s="45" t="s">
        <v>1256</v>
      </c>
      <c r="D1042" s="45" t="s">
        <v>47</v>
      </c>
      <c r="E1042" s="48">
        <v>10</v>
      </c>
      <c r="F1042" s="47">
        <v>90</v>
      </c>
      <c r="G1042" s="65">
        <v>21</v>
      </c>
      <c r="H1042" s="47">
        <v>74</v>
      </c>
      <c r="I1042" s="45" t="s">
        <v>162</v>
      </c>
      <c r="J1042" s="61">
        <v>10.6</v>
      </c>
      <c r="K1042" s="45" t="s">
        <v>85</v>
      </c>
      <c r="L1042" s="73">
        <v>27</v>
      </c>
      <c r="M1042" s="69">
        <v>4.2</v>
      </c>
      <c r="N1042" s="47">
        <v>133</v>
      </c>
      <c r="O1042" s="45" t="s">
        <v>186</v>
      </c>
      <c r="P1042" s="47">
        <v>10134</v>
      </c>
      <c r="Q1042" s="48">
        <v>11</v>
      </c>
      <c r="R1042" s="47">
        <v>10099</v>
      </c>
      <c r="S1042" s="45" t="s">
        <v>102</v>
      </c>
      <c r="T1042" s="48">
        <v>78</v>
      </c>
      <c r="U1042" s="48">
        <v>81</v>
      </c>
      <c r="V1042" s="45" t="s">
        <v>51</v>
      </c>
      <c r="W1042" s="48">
        <v>71</v>
      </c>
      <c r="X1042" s="45" t="s">
        <v>51</v>
      </c>
      <c r="Y1042" s="78">
        <f t="shared" si="74"/>
        <v>0.42000000000000004</v>
      </c>
      <c r="Z1042" s="78">
        <f t="shared" si="75"/>
        <v>2.1</v>
      </c>
      <c r="AA1042" s="78">
        <f t="shared" si="76"/>
        <v>1.06</v>
      </c>
      <c r="AB1042" s="77">
        <f t="shared" si="77"/>
        <v>270</v>
      </c>
    </row>
    <row r="1043" spans="1:28" x14ac:dyDescent="0.3">
      <c r="A1043" s="49">
        <v>42681</v>
      </c>
      <c r="B1043" s="45" t="s">
        <v>1255</v>
      </c>
      <c r="C1043" s="45" t="s">
        <v>1256</v>
      </c>
      <c r="D1043" s="45" t="s">
        <v>47</v>
      </c>
      <c r="E1043" s="48">
        <v>10</v>
      </c>
      <c r="F1043" s="47">
        <v>80</v>
      </c>
      <c r="G1043" s="65">
        <v>11.4</v>
      </c>
      <c r="H1043" s="47">
        <v>63</v>
      </c>
      <c r="I1043" s="45" t="s">
        <v>120</v>
      </c>
      <c r="J1043" s="61">
        <v>9.6999999999999993</v>
      </c>
      <c r="K1043" s="45" t="s">
        <v>215</v>
      </c>
      <c r="L1043" s="73">
        <v>23</v>
      </c>
      <c r="M1043" s="69">
        <v>3.1</v>
      </c>
      <c r="N1043" s="47">
        <v>133</v>
      </c>
      <c r="O1043" s="45" t="s">
        <v>174</v>
      </c>
      <c r="P1043" s="47">
        <v>10184</v>
      </c>
      <c r="Q1043" s="48">
        <v>21</v>
      </c>
      <c r="R1043" s="47">
        <v>10115</v>
      </c>
      <c r="S1043" s="45" t="s">
        <v>84</v>
      </c>
      <c r="T1043" s="48">
        <v>78</v>
      </c>
      <c r="U1043" s="48">
        <v>82</v>
      </c>
      <c r="V1043" s="45" t="s">
        <v>74</v>
      </c>
      <c r="W1043" s="48">
        <v>72</v>
      </c>
      <c r="X1043" s="45" t="s">
        <v>51</v>
      </c>
      <c r="Y1043" s="78">
        <f t="shared" si="74"/>
        <v>0.31</v>
      </c>
      <c r="Z1043" s="78">
        <f t="shared" si="75"/>
        <v>1.1400000000000001</v>
      </c>
      <c r="AA1043" s="78">
        <f t="shared" si="76"/>
        <v>0.97</v>
      </c>
      <c r="AB1043" s="77">
        <f t="shared" si="77"/>
        <v>230</v>
      </c>
    </row>
    <row r="1044" spans="1:28" x14ac:dyDescent="0.3">
      <c r="A1044" s="49">
        <v>42682</v>
      </c>
      <c r="B1044" s="45" t="s">
        <v>1255</v>
      </c>
      <c r="C1044" s="45" t="s">
        <v>1256</v>
      </c>
      <c r="D1044" s="45" t="s">
        <v>47</v>
      </c>
      <c r="E1044" s="48">
        <v>10</v>
      </c>
      <c r="F1044" s="47">
        <v>116</v>
      </c>
      <c r="G1044" s="65">
        <v>7.4</v>
      </c>
      <c r="H1044" s="47">
        <v>86</v>
      </c>
      <c r="I1044" s="45" t="s">
        <v>286</v>
      </c>
      <c r="J1044" s="61">
        <v>14.7</v>
      </c>
      <c r="K1044" s="45" t="s">
        <v>206</v>
      </c>
      <c r="L1044" s="73">
        <v>28</v>
      </c>
      <c r="M1044" s="69">
        <v>3.9</v>
      </c>
      <c r="N1044" s="47">
        <v>147</v>
      </c>
      <c r="O1044" s="45" t="s">
        <v>169</v>
      </c>
      <c r="P1044" s="47">
        <v>10201</v>
      </c>
      <c r="Q1044" s="48">
        <v>11</v>
      </c>
      <c r="R1044" s="47">
        <v>10100</v>
      </c>
      <c r="S1044" s="45" t="s">
        <v>51</v>
      </c>
      <c r="T1044" s="48">
        <v>57</v>
      </c>
      <c r="U1044" s="48">
        <v>86</v>
      </c>
      <c r="V1044" s="45" t="s">
        <v>108</v>
      </c>
      <c r="W1044" s="48">
        <v>43</v>
      </c>
      <c r="X1044" s="45" t="s">
        <v>158</v>
      </c>
      <c r="Y1044" s="78">
        <f t="shared" si="74"/>
        <v>0.39</v>
      </c>
      <c r="Z1044" s="78">
        <f t="shared" si="75"/>
        <v>0.74</v>
      </c>
      <c r="AA1044" s="78">
        <f t="shared" si="76"/>
        <v>1.47</v>
      </c>
      <c r="AB1044" s="77">
        <f t="shared" si="77"/>
        <v>280</v>
      </c>
    </row>
    <row r="1045" spans="1:28" x14ac:dyDescent="0.3">
      <c r="A1045" s="49">
        <v>42683</v>
      </c>
      <c r="B1045" s="45" t="s">
        <v>1255</v>
      </c>
      <c r="C1045" s="45" t="s">
        <v>1256</v>
      </c>
      <c r="D1045" s="45" t="s">
        <v>47</v>
      </c>
      <c r="E1045" s="48">
        <v>10</v>
      </c>
      <c r="F1045" s="47">
        <v>140</v>
      </c>
      <c r="G1045" s="65">
        <v>0</v>
      </c>
      <c r="H1045" s="47">
        <v>121</v>
      </c>
      <c r="I1045" s="45"/>
      <c r="J1045" s="61">
        <v>16</v>
      </c>
      <c r="K1045" s="45" t="s">
        <v>494</v>
      </c>
      <c r="L1045" s="73">
        <v>30</v>
      </c>
      <c r="M1045" s="69">
        <v>5</v>
      </c>
      <c r="N1045" s="47">
        <v>217</v>
      </c>
      <c r="O1045" s="45" t="s">
        <v>494</v>
      </c>
      <c r="P1045" s="47">
        <v>10222</v>
      </c>
      <c r="Q1045" s="48">
        <v>21</v>
      </c>
      <c r="R1045" s="47">
        <v>10093</v>
      </c>
      <c r="S1045" s="45" t="s">
        <v>263</v>
      </c>
      <c r="T1045" s="48">
        <v>63</v>
      </c>
      <c r="U1045" s="48">
        <v>86</v>
      </c>
      <c r="V1045" s="45" t="s">
        <v>80</v>
      </c>
      <c r="W1045" s="48">
        <v>53</v>
      </c>
      <c r="X1045" s="45" t="s">
        <v>100</v>
      </c>
      <c r="Y1045" s="78">
        <f t="shared" si="74"/>
        <v>0.5</v>
      </c>
      <c r="Z1045" s="78">
        <f t="shared" si="75"/>
        <v>0</v>
      </c>
      <c r="AA1045" s="78">
        <f t="shared" si="76"/>
        <v>1.6</v>
      </c>
      <c r="AB1045" s="77">
        <f t="shared" si="77"/>
        <v>300</v>
      </c>
    </row>
    <row r="1046" spans="1:28" x14ac:dyDescent="0.3">
      <c r="A1046" s="49">
        <v>42684</v>
      </c>
      <c r="B1046" s="45" t="s">
        <v>1255</v>
      </c>
      <c r="C1046" s="45" t="s">
        <v>1256</v>
      </c>
      <c r="D1046" s="45" t="s">
        <v>47</v>
      </c>
      <c r="E1046" s="48">
        <v>10</v>
      </c>
      <c r="F1046" s="47">
        <v>151</v>
      </c>
      <c r="G1046" s="65">
        <v>0</v>
      </c>
      <c r="H1046" s="47">
        <v>127</v>
      </c>
      <c r="I1046" s="45" t="s">
        <v>543</v>
      </c>
      <c r="J1046" s="61">
        <v>17.5</v>
      </c>
      <c r="K1046" s="45" t="s">
        <v>121</v>
      </c>
      <c r="L1046" s="73">
        <v>29</v>
      </c>
      <c r="M1046" s="69">
        <v>4.2</v>
      </c>
      <c r="N1046" s="47">
        <v>144</v>
      </c>
      <c r="O1046" s="45" t="s">
        <v>65</v>
      </c>
      <c r="P1046" s="47">
        <v>10243</v>
      </c>
      <c r="Q1046" s="45" t="s">
        <v>51</v>
      </c>
      <c r="R1046" s="47">
        <v>10209</v>
      </c>
      <c r="S1046" s="45" t="s">
        <v>116</v>
      </c>
      <c r="T1046" s="48">
        <v>52</v>
      </c>
      <c r="U1046" s="48">
        <v>72</v>
      </c>
      <c r="V1046" s="45" t="s">
        <v>430</v>
      </c>
      <c r="W1046" s="48">
        <v>44</v>
      </c>
      <c r="X1046" s="45" t="s">
        <v>113</v>
      </c>
      <c r="Y1046" s="78">
        <f t="shared" si="74"/>
        <v>0.42000000000000004</v>
      </c>
      <c r="Z1046" s="78">
        <f t="shared" si="75"/>
        <v>0</v>
      </c>
      <c r="AA1046" s="78">
        <f t="shared" si="76"/>
        <v>1.75</v>
      </c>
      <c r="AB1046" s="77">
        <f t="shared" si="77"/>
        <v>290</v>
      </c>
    </row>
    <row r="1047" spans="1:28" x14ac:dyDescent="0.3">
      <c r="A1047" s="49">
        <v>42685</v>
      </c>
      <c r="B1047" s="45" t="s">
        <v>1255</v>
      </c>
      <c r="C1047" s="45" t="s">
        <v>1256</v>
      </c>
      <c r="D1047" s="45" t="s">
        <v>47</v>
      </c>
      <c r="E1047" s="48">
        <v>10</v>
      </c>
      <c r="F1047" s="47">
        <v>146</v>
      </c>
      <c r="G1047" s="65">
        <v>0.2</v>
      </c>
      <c r="H1047" s="47">
        <v>108</v>
      </c>
      <c r="I1047" s="45" t="s">
        <v>106</v>
      </c>
      <c r="J1047" s="61">
        <v>18.399999999999999</v>
      </c>
      <c r="K1047" s="45" t="s">
        <v>117</v>
      </c>
      <c r="L1047" s="73">
        <v>28</v>
      </c>
      <c r="M1047" s="69">
        <v>2.5</v>
      </c>
      <c r="N1047" s="47">
        <v>100</v>
      </c>
      <c r="O1047" s="45" t="s">
        <v>460</v>
      </c>
      <c r="P1047" s="47">
        <v>10253</v>
      </c>
      <c r="Q1047" s="48">
        <v>11</v>
      </c>
      <c r="R1047" s="47">
        <v>10221</v>
      </c>
      <c r="S1047" s="48">
        <v>24</v>
      </c>
      <c r="T1047" s="48">
        <v>66</v>
      </c>
      <c r="U1047" s="48">
        <v>80</v>
      </c>
      <c r="V1047" s="45" t="s">
        <v>225</v>
      </c>
      <c r="W1047" s="48">
        <v>47</v>
      </c>
      <c r="X1047" s="45" t="s">
        <v>117</v>
      </c>
      <c r="Y1047" s="78">
        <f t="shared" si="74"/>
        <v>0.25</v>
      </c>
      <c r="Z1047" s="78">
        <f t="shared" si="75"/>
        <v>0.02</v>
      </c>
      <c r="AA1047" s="78">
        <f t="shared" si="76"/>
        <v>1.8399999999999999</v>
      </c>
      <c r="AB1047" s="77">
        <f t="shared" si="77"/>
        <v>280</v>
      </c>
    </row>
    <row r="1048" spans="1:28" x14ac:dyDescent="0.3">
      <c r="A1048" s="49">
        <v>42686</v>
      </c>
      <c r="B1048" s="45" t="s">
        <v>1255</v>
      </c>
      <c r="C1048" s="45" t="s">
        <v>1256</v>
      </c>
      <c r="D1048" s="45" t="s">
        <v>47</v>
      </c>
      <c r="E1048" s="48">
        <v>10</v>
      </c>
      <c r="F1048" s="47">
        <v>140</v>
      </c>
      <c r="G1048" s="65">
        <v>13</v>
      </c>
      <c r="H1048" s="47">
        <v>113</v>
      </c>
      <c r="I1048" s="45" t="s">
        <v>543</v>
      </c>
      <c r="J1048" s="61">
        <v>16.600000000000001</v>
      </c>
      <c r="K1048" s="45" t="s">
        <v>135</v>
      </c>
      <c r="L1048" s="73">
        <v>31</v>
      </c>
      <c r="M1048" s="69">
        <v>1.7</v>
      </c>
      <c r="N1048" s="47">
        <v>89</v>
      </c>
      <c r="O1048" s="45" t="s">
        <v>106</v>
      </c>
      <c r="P1048" s="47">
        <v>10234</v>
      </c>
      <c r="Q1048" s="48">
        <v>24</v>
      </c>
      <c r="R1048" s="47">
        <v>10183</v>
      </c>
      <c r="S1048" s="48">
        <v>13</v>
      </c>
      <c r="T1048" s="48">
        <v>83</v>
      </c>
      <c r="U1048" s="48">
        <v>91</v>
      </c>
      <c r="V1048" s="45" t="s">
        <v>51</v>
      </c>
      <c r="W1048" s="48">
        <v>75</v>
      </c>
      <c r="X1048" s="45" t="s">
        <v>80</v>
      </c>
      <c r="Y1048" s="78">
        <f t="shared" si="74"/>
        <v>0.16999999999999998</v>
      </c>
      <c r="Z1048" s="78">
        <f t="shared" si="75"/>
        <v>1.3</v>
      </c>
      <c r="AA1048" s="78">
        <f t="shared" si="76"/>
        <v>1.6600000000000001</v>
      </c>
      <c r="AB1048" s="77">
        <f t="shared" si="77"/>
        <v>310</v>
      </c>
    </row>
    <row r="1049" spans="1:28" x14ac:dyDescent="0.3">
      <c r="A1049" s="49">
        <v>42687</v>
      </c>
      <c r="B1049" s="45" t="s">
        <v>1255</v>
      </c>
      <c r="C1049" s="45" t="s">
        <v>1256</v>
      </c>
      <c r="D1049" s="45" t="s">
        <v>47</v>
      </c>
      <c r="E1049" s="48">
        <v>10</v>
      </c>
      <c r="F1049" s="47">
        <v>132</v>
      </c>
      <c r="G1049" s="65">
        <v>2.4</v>
      </c>
      <c r="H1049" s="47">
        <v>117</v>
      </c>
      <c r="I1049" s="45" t="s">
        <v>170</v>
      </c>
      <c r="J1049" s="61">
        <v>14.8</v>
      </c>
      <c r="K1049" s="45" t="s">
        <v>286</v>
      </c>
      <c r="L1049" s="73">
        <v>33</v>
      </c>
      <c r="M1049" s="69">
        <v>1.9</v>
      </c>
      <c r="N1049" s="47">
        <v>94</v>
      </c>
      <c r="O1049" s="45" t="s">
        <v>71</v>
      </c>
      <c r="P1049" s="47">
        <v>10305</v>
      </c>
      <c r="Q1049" s="48">
        <v>23</v>
      </c>
      <c r="R1049" s="47">
        <v>10233</v>
      </c>
      <c r="S1049" s="45" t="s">
        <v>1012</v>
      </c>
      <c r="T1049" s="48">
        <v>87</v>
      </c>
      <c r="U1049" s="48">
        <v>92</v>
      </c>
      <c r="V1049" s="45" t="s">
        <v>51</v>
      </c>
      <c r="W1049" s="48">
        <v>81</v>
      </c>
      <c r="X1049" s="45" t="s">
        <v>91</v>
      </c>
      <c r="Y1049" s="78">
        <f t="shared" si="74"/>
        <v>0.19</v>
      </c>
      <c r="Z1049" s="78">
        <f t="shared" si="75"/>
        <v>0.24</v>
      </c>
      <c r="AA1049" s="78">
        <f t="shared" si="76"/>
        <v>1.48</v>
      </c>
      <c r="AB1049" s="77">
        <f t="shared" si="77"/>
        <v>330</v>
      </c>
    </row>
    <row r="1050" spans="1:28" x14ac:dyDescent="0.3">
      <c r="A1050" s="49">
        <v>42688</v>
      </c>
      <c r="B1050" s="45" t="s">
        <v>1255</v>
      </c>
      <c r="C1050" s="45" t="s">
        <v>1256</v>
      </c>
      <c r="D1050" s="45" t="s">
        <v>47</v>
      </c>
      <c r="E1050" s="48">
        <v>10</v>
      </c>
      <c r="F1050" s="47">
        <v>114</v>
      </c>
      <c r="G1050" s="65">
        <v>0.2</v>
      </c>
      <c r="H1050" s="47">
        <v>89</v>
      </c>
      <c r="I1050" s="45" t="s">
        <v>108</v>
      </c>
      <c r="J1050" s="61">
        <v>13.8</v>
      </c>
      <c r="K1050" s="45" t="s">
        <v>158</v>
      </c>
      <c r="L1050" s="73">
        <v>20</v>
      </c>
      <c r="M1050" s="69">
        <v>1.7</v>
      </c>
      <c r="N1050" s="47">
        <v>61</v>
      </c>
      <c r="O1050" s="45" t="s">
        <v>644</v>
      </c>
      <c r="P1050" s="47">
        <v>10324</v>
      </c>
      <c r="Q1050" s="48">
        <v>24</v>
      </c>
      <c r="R1050" s="47">
        <v>10296</v>
      </c>
      <c r="S1050" s="45" t="s">
        <v>84</v>
      </c>
      <c r="T1050" s="48">
        <v>82</v>
      </c>
      <c r="U1050" s="48">
        <v>87</v>
      </c>
      <c r="V1050" s="45" t="s">
        <v>51</v>
      </c>
      <c r="W1050" s="48">
        <v>70</v>
      </c>
      <c r="X1050" s="45" t="s">
        <v>139</v>
      </c>
      <c r="Y1050" s="78">
        <f t="shared" si="74"/>
        <v>0.16999999999999998</v>
      </c>
      <c r="Z1050" s="78">
        <f t="shared" si="75"/>
        <v>0.02</v>
      </c>
      <c r="AA1050" s="78">
        <f t="shared" si="76"/>
        <v>1.3800000000000001</v>
      </c>
      <c r="AB1050" s="77">
        <f t="shared" si="77"/>
        <v>200</v>
      </c>
    </row>
    <row r="1051" spans="1:28" x14ac:dyDescent="0.3">
      <c r="A1051" s="49">
        <v>42689</v>
      </c>
      <c r="B1051" s="45" t="s">
        <v>1255</v>
      </c>
      <c r="C1051" s="45" t="s">
        <v>1256</v>
      </c>
      <c r="D1051" s="45" t="s">
        <v>47</v>
      </c>
      <c r="E1051" s="48">
        <v>10</v>
      </c>
      <c r="F1051" s="47">
        <v>112</v>
      </c>
      <c r="G1051" s="65">
        <v>0</v>
      </c>
      <c r="H1051" s="47">
        <v>78</v>
      </c>
      <c r="I1051" s="45" t="s">
        <v>174</v>
      </c>
      <c r="J1051" s="61">
        <v>14.5</v>
      </c>
      <c r="K1051" s="45" t="s">
        <v>264</v>
      </c>
      <c r="L1051" s="73">
        <v>10</v>
      </c>
      <c r="M1051" s="69">
        <v>4.2</v>
      </c>
      <c r="N1051" s="47">
        <v>125</v>
      </c>
      <c r="O1051" s="45" t="s">
        <v>206</v>
      </c>
      <c r="P1051" s="47">
        <v>10328</v>
      </c>
      <c r="Q1051" s="48">
        <v>10</v>
      </c>
      <c r="R1051" s="47">
        <v>10293</v>
      </c>
      <c r="S1051" s="48">
        <v>24</v>
      </c>
      <c r="T1051" s="48">
        <v>69</v>
      </c>
      <c r="U1051" s="48">
        <v>83</v>
      </c>
      <c r="V1051" s="45" t="s">
        <v>88</v>
      </c>
      <c r="W1051" s="48">
        <v>58</v>
      </c>
      <c r="X1051" s="45" t="s">
        <v>188</v>
      </c>
      <c r="Y1051" s="78">
        <f t="shared" si="74"/>
        <v>0.42000000000000004</v>
      </c>
      <c r="Z1051" s="78">
        <f t="shared" si="75"/>
        <v>0</v>
      </c>
      <c r="AA1051" s="78">
        <f t="shared" si="76"/>
        <v>1.45</v>
      </c>
      <c r="AB1051" s="77">
        <f t="shared" si="77"/>
        <v>100</v>
      </c>
    </row>
    <row r="1052" spans="1:28" x14ac:dyDescent="0.3">
      <c r="A1052" s="49">
        <v>42690</v>
      </c>
      <c r="B1052" s="45" t="s">
        <v>1255</v>
      </c>
      <c r="C1052" s="45" t="s">
        <v>1256</v>
      </c>
      <c r="D1052" s="45" t="s">
        <v>47</v>
      </c>
      <c r="E1052" s="48">
        <v>10</v>
      </c>
      <c r="F1052" s="47">
        <v>118</v>
      </c>
      <c r="G1052" s="65">
        <v>0</v>
      </c>
      <c r="H1052" s="47">
        <v>78</v>
      </c>
      <c r="I1052" s="45" t="s">
        <v>537</v>
      </c>
      <c r="J1052" s="61">
        <v>15.7</v>
      </c>
      <c r="K1052" s="45" t="s">
        <v>215</v>
      </c>
      <c r="L1052" s="73">
        <v>0</v>
      </c>
      <c r="M1052" s="69">
        <v>1.9</v>
      </c>
      <c r="N1052" s="47">
        <v>42</v>
      </c>
      <c r="O1052" s="45" t="s">
        <v>51</v>
      </c>
      <c r="P1052" s="47">
        <v>10293</v>
      </c>
      <c r="Q1052" s="45" t="s">
        <v>1012</v>
      </c>
      <c r="R1052" s="47">
        <v>10227</v>
      </c>
      <c r="S1052" s="48">
        <v>24</v>
      </c>
      <c r="T1052" s="48">
        <v>79</v>
      </c>
      <c r="U1052" s="48">
        <v>87</v>
      </c>
      <c r="V1052" s="45" t="s">
        <v>100</v>
      </c>
      <c r="W1052" s="48">
        <v>69</v>
      </c>
      <c r="X1052" s="45" t="s">
        <v>121</v>
      </c>
      <c r="Y1052" s="78">
        <f t="shared" si="74"/>
        <v>0.19</v>
      </c>
      <c r="Z1052" s="78">
        <f t="shared" si="75"/>
        <v>0</v>
      </c>
      <c r="AA1052" s="78">
        <f t="shared" si="76"/>
        <v>1.5699999999999998</v>
      </c>
      <c r="AB1052" s="77">
        <f t="shared" si="77"/>
        <v>0</v>
      </c>
    </row>
    <row r="1053" spans="1:28" x14ac:dyDescent="0.3">
      <c r="A1053" s="49">
        <v>42691</v>
      </c>
      <c r="B1053" s="45" t="s">
        <v>1255</v>
      </c>
      <c r="C1053" s="45" t="s">
        <v>1256</v>
      </c>
      <c r="D1053" s="45" t="s">
        <v>47</v>
      </c>
      <c r="E1053" s="48">
        <v>10</v>
      </c>
      <c r="F1053" s="47">
        <v>124</v>
      </c>
      <c r="G1053" s="65">
        <v>0</v>
      </c>
      <c r="H1053" s="47">
        <v>90</v>
      </c>
      <c r="I1053" s="45" t="s">
        <v>286</v>
      </c>
      <c r="J1053" s="61">
        <v>15.8</v>
      </c>
      <c r="K1053" s="45" t="s">
        <v>129</v>
      </c>
      <c r="L1053" s="73">
        <v>32</v>
      </c>
      <c r="M1053" s="69">
        <v>2.5</v>
      </c>
      <c r="N1053" s="47">
        <v>61</v>
      </c>
      <c r="O1053" s="45" t="s">
        <v>89</v>
      </c>
      <c r="P1053" s="47">
        <v>10229</v>
      </c>
      <c r="Q1053" s="45" t="s">
        <v>263</v>
      </c>
      <c r="R1053" s="47">
        <v>10124</v>
      </c>
      <c r="S1053" s="48">
        <v>24</v>
      </c>
      <c r="T1053" s="48">
        <v>83</v>
      </c>
      <c r="U1053" s="48">
        <v>89</v>
      </c>
      <c r="V1053" s="45" t="s">
        <v>51</v>
      </c>
      <c r="W1053" s="48">
        <v>75</v>
      </c>
      <c r="X1053" s="45" t="s">
        <v>113</v>
      </c>
      <c r="Y1053" s="78">
        <f t="shared" si="74"/>
        <v>0.25</v>
      </c>
      <c r="Z1053" s="78">
        <f t="shared" si="75"/>
        <v>0</v>
      </c>
      <c r="AA1053" s="78">
        <f t="shared" si="76"/>
        <v>1.58</v>
      </c>
      <c r="AB1053" s="77">
        <f t="shared" si="77"/>
        <v>320</v>
      </c>
    </row>
    <row r="1054" spans="1:28" x14ac:dyDescent="0.3">
      <c r="A1054" s="49">
        <v>42692</v>
      </c>
      <c r="B1054" s="45" t="s">
        <v>1255</v>
      </c>
      <c r="C1054" s="45" t="s">
        <v>1256</v>
      </c>
      <c r="D1054" s="45" t="s">
        <v>47</v>
      </c>
      <c r="E1054" s="48">
        <v>10</v>
      </c>
      <c r="F1054" s="47">
        <v>136</v>
      </c>
      <c r="G1054" s="65">
        <v>0</v>
      </c>
      <c r="H1054" s="47">
        <v>116</v>
      </c>
      <c r="I1054" s="45" t="s">
        <v>312</v>
      </c>
      <c r="J1054" s="61">
        <v>15.7</v>
      </c>
      <c r="K1054" s="45" t="s">
        <v>117</v>
      </c>
      <c r="L1054" s="73">
        <v>31</v>
      </c>
      <c r="M1054" s="69">
        <v>2.8</v>
      </c>
      <c r="N1054" s="47">
        <v>139</v>
      </c>
      <c r="O1054" s="45" t="s">
        <v>135</v>
      </c>
      <c r="P1054" s="47">
        <v>10148</v>
      </c>
      <c r="Q1054" s="45" t="s">
        <v>51</v>
      </c>
      <c r="R1054" s="47">
        <v>10112</v>
      </c>
      <c r="S1054" s="45" t="s">
        <v>102</v>
      </c>
      <c r="T1054" s="48">
        <v>75</v>
      </c>
      <c r="U1054" s="48">
        <v>88</v>
      </c>
      <c r="V1054" s="45" t="s">
        <v>147</v>
      </c>
      <c r="W1054" s="48">
        <v>65</v>
      </c>
      <c r="X1054" s="45" t="s">
        <v>250</v>
      </c>
      <c r="Y1054" s="78">
        <f t="shared" si="74"/>
        <v>0.27999999999999997</v>
      </c>
      <c r="Z1054" s="78">
        <f t="shared" si="75"/>
        <v>0</v>
      </c>
      <c r="AA1054" s="78">
        <f t="shared" si="76"/>
        <v>1.5699999999999998</v>
      </c>
      <c r="AB1054" s="77">
        <f t="shared" si="77"/>
        <v>310</v>
      </c>
    </row>
    <row r="1055" spans="1:28" x14ac:dyDescent="0.3">
      <c r="A1055" s="49">
        <v>42693</v>
      </c>
      <c r="B1055" s="45" t="s">
        <v>1255</v>
      </c>
      <c r="C1055" s="45" t="s">
        <v>1256</v>
      </c>
      <c r="D1055" s="45" t="s">
        <v>47</v>
      </c>
      <c r="E1055" s="48">
        <v>10</v>
      </c>
      <c r="F1055" s="47">
        <v>122</v>
      </c>
      <c r="G1055" s="65">
        <v>0.2</v>
      </c>
      <c r="H1055" s="47">
        <v>94</v>
      </c>
      <c r="I1055" s="45" t="s">
        <v>163</v>
      </c>
      <c r="J1055" s="61">
        <v>15.1</v>
      </c>
      <c r="K1055" s="45" t="s">
        <v>182</v>
      </c>
      <c r="L1055" s="73">
        <v>28</v>
      </c>
      <c r="M1055" s="69">
        <v>2.2000000000000002</v>
      </c>
      <c r="N1055" s="47">
        <v>111</v>
      </c>
      <c r="O1055" s="45" t="s">
        <v>195</v>
      </c>
      <c r="P1055" s="47">
        <v>10154</v>
      </c>
      <c r="Q1055" s="45" t="s">
        <v>218</v>
      </c>
      <c r="R1055" s="47">
        <v>9998</v>
      </c>
      <c r="S1055" s="45" t="s">
        <v>51</v>
      </c>
      <c r="T1055" s="48">
        <v>64</v>
      </c>
      <c r="U1055" s="48">
        <v>78</v>
      </c>
      <c r="V1055" s="45" t="s">
        <v>51</v>
      </c>
      <c r="W1055" s="48">
        <v>51</v>
      </c>
      <c r="X1055" s="45" t="s">
        <v>215</v>
      </c>
      <c r="Y1055" s="78">
        <f t="shared" si="74"/>
        <v>0.22000000000000003</v>
      </c>
      <c r="Z1055" s="78">
        <f t="shared" si="75"/>
        <v>0.02</v>
      </c>
      <c r="AA1055" s="78">
        <f t="shared" si="76"/>
        <v>1.51</v>
      </c>
      <c r="AB1055" s="77">
        <f t="shared" si="77"/>
        <v>280</v>
      </c>
    </row>
    <row r="1056" spans="1:28" x14ac:dyDescent="0.3">
      <c r="A1056" s="49">
        <v>42694</v>
      </c>
      <c r="B1056" s="45" t="s">
        <v>1255</v>
      </c>
      <c r="C1056" s="45" t="s">
        <v>1256</v>
      </c>
      <c r="D1056" s="45" t="s">
        <v>47</v>
      </c>
      <c r="E1056" s="48">
        <v>10</v>
      </c>
      <c r="F1056" s="47">
        <v>139</v>
      </c>
      <c r="G1056" s="65">
        <v>4.2</v>
      </c>
      <c r="H1056" s="47">
        <v>110</v>
      </c>
      <c r="I1056" s="45" t="s">
        <v>543</v>
      </c>
      <c r="J1056" s="61">
        <v>16.8</v>
      </c>
      <c r="K1056" s="45" t="s">
        <v>123</v>
      </c>
      <c r="L1056" s="73">
        <v>30</v>
      </c>
      <c r="M1056" s="69">
        <v>1.9</v>
      </c>
      <c r="N1056" s="47">
        <v>78</v>
      </c>
      <c r="O1056" s="45" t="s">
        <v>159</v>
      </c>
      <c r="P1056" s="47">
        <v>9998</v>
      </c>
      <c r="Q1056" s="45" t="s">
        <v>1012</v>
      </c>
      <c r="R1056" s="47">
        <v>9884</v>
      </c>
      <c r="S1056" s="48">
        <v>24</v>
      </c>
      <c r="T1056" s="48">
        <v>74</v>
      </c>
      <c r="U1056" s="48">
        <v>84</v>
      </c>
      <c r="V1056" s="45" t="s">
        <v>206</v>
      </c>
      <c r="W1056" s="48">
        <v>49</v>
      </c>
      <c r="X1056" s="45" t="s">
        <v>174</v>
      </c>
      <c r="Y1056" s="78">
        <f t="shared" si="74"/>
        <v>0.19</v>
      </c>
      <c r="Z1056" s="78">
        <f t="shared" si="75"/>
        <v>0.42000000000000004</v>
      </c>
      <c r="AA1056" s="78">
        <f t="shared" si="76"/>
        <v>1.6800000000000002</v>
      </c>
      <c r="AB1056" s="77">
        <f t="shared" si="77"/>
        <v>300</v>
      </c>
    </row>
    <row r="1057" spans="1:28" x14ac:dyDescent="0.3">
      <c r="A1057" s="49">
        <v>42695</v>
      </c>
      <c r="B1057" s="45" t="s">
        <v>1255</v>
      </c>
      <c r="C1057" s="45" t="s">
        <v>1256</v>
      </c>
      <c r="D1057" s="45" t="s">
        <v>47</v>
      </c>
      <c r="E1057" s="48">
        <v>10</v>
      </c>
      <c r="F1057" s="47">
        <v>128</v>
      </c>
      <c r="G1057" s="65">
        <v>0</v>
      </c>
      <c r="H1057" s="47">
        <v>83</v>
      </c>
      <c r="I1057" s="45" t="s">
        <v>249</v>
      </c>
      <c r="J1057" s="61">
        <v>17.2</v>
      </c>
      <c r="K1057" s="45" t="s">
        <v>182</v>
      </c>
      <c r="L1057" s="73">
        <v>31</v>
      </c>
      <c r="M1057" s="69">
        <v>3.3</v>
      </c>
      <c r="N1057" s="47">
        <v>200</v>
      </c>
      <c r="O1057" s="45" t="s">
        <v>66</v>
      </c>
      <c r="P1057" s="47">
        <v>10037</v>
      </c>
      <c r="Q1057" s="48">
        <v>24</v>
      </c>
      <c r="R1057" s="47">
        <v>9865</v>
      </c>
      <c r="S1057" s="45" t="s">
        <v>263</v>
      </c>
      <c r="T1057" s="48">
        <v>62</v>
      </c>
      <c r="U1057" s="48">
        <v>86</v>
      </c>
      <c r="V1057" s="45" t="s">
        <v>232</v>
      </c>
      <c r="W1057" s="48">
        <v>49</v>
      </c>
      <c r="X1057" s="45" t="s">
        <v>179</v>
      </c>
      <c r="Y1057" s="78">
        <f t="shared" si="74"/>
        <v>0.32999999999999996</v>
      </c>
      <c r="Z1057" s="78">
        <f t="shared" si="75"/>
        <v>0</v>
      </c>
      <c r="AA1057" s="78">
        <f t="shared" si="76"/>
        <v>1.72</v>
      </c>
      <c r="AB1057" s="77">
        <f t="shared" si="77"/>
        <v>310</v>
      </c>
    </row>
    <row r="1058" spans="1:28" x14ac:dyDescent="0.3">
      <c r="A1058" s="49">
        <v>42696</v>
      </c>
      <c r="B1058" s="45" t="s">
        <v>1255</v>
      </c>
      <c r="C1058" s="45" t="s">
        <v>1256</v>
      </c>
      <c r="D1058" s="45" t="s">
        <v>47</v>
      </c>
      <c r="E1058" s="48">
        <v>10</v>
      </c>
      <c r="F1058" s="47">
        <v>96</v>
      </c>
      <c r="G1058" s="65">
        <v>11.6</v>
      </c>
      <c r="H1058" s="47">
        <v>67</v>
      </c>
      <c r="I1058" s="45" t="s">
        <v>74</v>
      </c>
      <c r="J1058" s="61">
        <v>12.4</v>
      </c>
      <c r="K1058" s="45" t="s">
        <v>158</v>
      </c>
      <c r="L1058" s="73">
        <v>30</v>
      </c>
      <c r="M1058" s="69">
        <v>1.9</v>
      </c>
      <c r="N1058" s="47">
        <v>72</v>
      </c>
      <c r="O1058" s="45" t="s">
        <v>55</v>
      </c>
      <c r="P1058" s="47">
        <v>10104</v>
      </c>
      <c r="Q1058" s="48">
        <v>22</v>
      </c>
      <c r="R1058" s="47">
        <v>10037</v>
      </c>
      <c r="S1058" s="45" t="s">
        <v>1012</v>
      </c>
      <c r="T1058" s="48">
        <v>70</v>
      </c>
      <c r="U1058" s="48">
        <v>84</v>
      </c>
      <c r="V1058" s="45" t="s">
        <v>312</v>
      </c>
      <c r="W1058" s="48">
        <v>56</v>
      </c>
      <c r="X1058" s="45" t="s">
        <v>182</v>
      </c>
      <c r="Y1058" s="78">
        <f t="shared" si="74"/>
        <v>0.19</v>
      </c>
      <c r="Z1058" s="78">
        <f t="shared" si="75"/>
        <v>1.1599999999999999</v>
      </c>
      <c r="AA1058" s="78">
        <f t="shared" si="76"/>
        <v>1.24</v>
      </c>
      <c r="AB1058" s="77">
        <f t="shared" si="77"/>
        <v>300</v>
      </c>
    </row>
    <row r="1059" spans="1:28" x14ac:dyDescent="0.3">
      <c r="A1059" s="49">
        <v>42697</v>
      </c>
      <c r="B1059" s="45" t="s">
        <v>1255</v>
      </c>
      <c r="C1059" s="45" t="s">
        <v>1256</v>
      </c>
      <c r="D1059" s="45" t="s">
        <v>47</v>
      </c>
      <c r="E1059" s="48">
        <v>10</v>
      </c>
      <c r="F1059" s="47">
        <v>93</v>
      </c>
      <c r="G1059" s="65">
        <v>53.8</v>
      </c>
      <c r="H1059" s="47">
        <v>79</v>
      </c>
      <c r="I1059" s="45" t="s">
        <v>51</v>
      </c>
      <c r="J1059" s="61">
        <v>10.7</v>
      </c>
      <c r="K1059" s="45" t="s">
        <v>64</v>
      </c>
      <c r="L1059" s="73">
        <v>30</v>
      </c>
      <c r="M1059" s="69">
        <v>2.8</v>
      </c>
      <c r="N1059" s="47">
        <v>103</v>
      </c>
      <c r="O1059" s="45" t="s">
        <v>139</v>
      </c>
      <c r="P1059" s="47">
        <v>10100</v>
      </c>
      <c r="Q1059" s="45" t="s">
        <v>263</v>
      </c>
      <c r="R1059" s="47">
        <v>10046</v>
      </c>
      <c r="S1059" s="48">
        <v>24</v>
      </c>
      <c r="T1059" s="48">
        <v>83</v>
      </c>
      <c r="U1059" s="48">
        <v>87</v>
      </c>
      <c r="V1059" s="45" t="s">
        <v>51</v>
      </c>
      <c r="W1059" s="48">
        <v>79</v>
      </c>
      <c r="X1059" s="45" t="s">
        <v>51</v>
      </c>
      <c r="Y1059" s="78">
        <f t="shared" si="74"/>
        <v>0.27999999999999997</v>
      </c>
      <c r="Z1059" s="78">
        <f t="shared" si="75"/>
        <v>5.38</v>
      </c>
      <c r="AA1059" s="78">
        <f t="shared" si="76"/>
        <v>1.0699999999999998</v>
      </c>
      <c r="AB1059" s="77">
        <f t="shared" si="77"/>
        <v>300</v>
      </c>
    </row>
    <row r="1060" spans="1:28" x14ac:dyDescent="0.3">
      <c r="A1060" s="49">
        <v>42698</v>
      </c>
      <c r="B1060" s="45" t="s">
        <v>1255</v>
      </c>
      <c r="C1060" s="45" t="s">
        <v>1256</v>
      </c>
      <c r="D1060" s="45" t="s">
        <v>47</v>
      </c>
      <c r="E1060" s="48">
        <v>10</v>
      </c>
      <c r="F1060" s="47">
        <v>110</v>
      </c>
      <c r="G1060" s="65">
        <v>1.8</v>
      </c>
      <c r="H1060" s="47">
        <v>76</v>
      </c>
      <c r="I1060" s="45" t="s">
        <v>189</v>
      </c>
      <c r="J1060" s="61">
        <v>14.3</v>
      </c>
      <c r="K1060" s="45" t="s">
        <v>89</v>
      </c>
      <c r="L1060" s="73">
        <v>27</v>
      </c>
      <c r="M1060" s="69">
        <v>2.5</v>
      </c>
      <c r="N1060" s="47">
        <v>142</v>
      </c>
      <c r="O1060" s="45" t="s">
        <v>434</v>
      </c>
      <c r="P1060" s="47">
        <v>10072</v>
      </c>
      <c r="Q1060" s="48">
        <v>24</v>
      </c>
      <c r="R1060" s="47">
        <v>10008</v>
      </c>
      <c r="S1060" s="45" t="s">
        <v>533</v>
      </c>
      <c r="T1060" s="48">
        <v>70</v>
      </c>
      <c r="U1060" s="48">
        <v>83</v>
      </c>
      <c r="V1060" s="45" t="s">
        <v>171</v>
      </c>
      <c r="W1060" s="48">
        <v>60</v>
      </c>
      <c r="X1060" s="45" t="s">
        <v>50</v>
      </c>
      <c r="Y1060" s="78">
        <f t="shared" si="74"/>
        <v>0.25</v>
      </c>
      <c r="Z1060" s="78">
        <f t="shared" si="75"/>
        <v>0.18</v>
      </c>
      <c r="AA1060" s="78">
        <f t="shared" si="76"/>
        <v>1.4300000000000002</v>
      </c>
      <c r="AB1060" s="77">
        <f t="shared" si="77"/>
        <v>270</v>
      </c>
    </row>
    <row r="1061" spans="1:28" x14ac:dyDescent="0.3">
      <c r="A1061" s="49">
        <v>42699</v>
      </c>
      <c r="B1061" s="45" t="s">
        <v>1255</v>
      </c>
      <c r="C1061" s="45" t="s">
        <v>1256</v>
      </c>
      <c r="D1061" s="45" t="s">
        <v>47</v>
      </c>
      <c r="E1061" s="48">
        <v>10</v>
      </c>
      <c r="F1061" s="47">
        <v>101</v>
      </c>
      <c r="G1061" s="65">
        <v>0</v>
      </c>
      <c r="H1061" s="47">
        <v>57</v>
      </c>
      <c r="I1061" s="45" t="s">
        <v>100</v>
      </c>
      <c r="J1061" s="61">
        <v>14.5</v>
      </c>
      <c r="K1061" s="45" t="s">
        <v>158</v>
      </c>
      <c r="L1061" s="73">
        <v>24</v>
      </c>
      <c r="M1061" s="69">
        <v>2.2000000000000002</v>
      </c>
      <c r="N1061" s="47">
        <v>56</v>
      </c>
      <c r="O1061" s="45" t="s">
        <v>163</v>
      </c>
      <c r="P1061" s="47">
        <v>10086</v>
      </c>
      <c r="Q1061" s="45" t="s">
        <v>51</v>
      </c>
      <c r="R1061" s="47">
        <v>10062</v>
      </c>
      <c r="S1061" s="45" t="s">
        <v>51</v>
      </c>
      <c r="T1061" s="48">
        <v>68</v>
      </c>
      <c r="U1061" s="48">
        <v>80</v>
      </c>
      <c r="V1061" s="45" t="s">
        <v>163</v>
      </c>
      <c r="W1061" s="48">
        <v>58</v>
      </c>
      <c r="X1061" s="45" t="s">
        <v>213</v>
      </c>
      <c r="Y1061" s="78">
        <f t="shared" si="74"/>
        <v>0.22000000000000003</v>
      </c>
      <c r="Z1061" s="78">
        <f t="shared" si="75"/>
        <v>0</v>
      </c>
      <c r="AA1061" s="78">
        <f t="shared" si="76"/>
        <v>1.45</v>
      </c>
      <c r="AB1061" s="77">
        <f t="shared" si="77"/>
        <v>240</v>
      </c>
    </row>
    <row r="1062" spans="1:28" x14ac:dyDescent="0.3">
      <c r="A1062" s="49">
        <v>42700</v>
      </c>
      <c r="B1062" s="45" t="s">
        <v>1255</v>
      </c>
      <c r="C1062" s="45" t="s">
        <v>1256</v>
      </c>
      <c r="D1062" s="45" t="s">
        <v>47</v>
      </c>
      <c r="E1062" s="48">
        <v>10</v>
      </c>
      <c r="F1062" s="47">
        <v>100</v>
      </c>
      <c r="G1062" s="65">
        <v>0</v>
      </c>
      <c r="H1062" s="47">
        <v>59</v>
      </c>
      <c r="I1062" s="45" t="s">
        <v>286</v>
      </c>
      <c r="J1062" s="61">
        <v>14.1</v>
      </c>
      <c r="K1062" s="45" t="s">
        <v>129</v>
      </c>
      <c r="L1062" s="73">
        <v>24</v>
      </c>
      <c r="M1062" s="69">
        <v>1.9</v>
      </c>
      <c r="N1062" s="47">
        <v>53</v>
      </c>
      <c r="O1062" s="45" t="s">
        <v>258</v>
      </c>
      <c r="P1062" s="47">
        <v>10067</v>
      </c>
      <c r="Q1062" s="45" t="s">
        <v>51</v>
      </c>
      <c r="R1062" s="47">
        <v>10049</v>
      </c>
      <c r="S1062" s="48">
        <v>16</v>
      </c>
      <c r="T1062" s="48">
        <v>69</v>
      </c>
      <c r="U1062" s="48">
        <v>77</v>
      </c>
      <c r="V1062" s="45" t="s">
        <v>51</v>
      </c>
      <c r="W1062" s="48">
        <v>62</v>
      </c>
      <c r="X1062" s="45" t="s">
        <v>81</v>
      </c>
      <c r="Y1062" s="78">
        <f t="shared" si="74"/>
        <v>0.19</v>
      </c>
      <c r="Z1062" s="78">
        <f t="shared" si="75"/>
        <v>0</v>
      </c>
      <c r="AA1062" s="78">
        <f t="shared" si="76"/>
        <v>1.41</v>
      </c>
      <c r="AB1062" s="77">
        <f t="shared" si="77"/>
        <v>240</v>
      </c>
    </row>
    <row r="1063" spans="1:28" x14ac:dyDescent="0.3">
      <c r="A1063" s="49">
        <v>42701</v>
      </c>
      <c r="B1063" s="45" t="s">
        <v>1255</v>
      </c>
      <c r="C1063" s="45" t="s">
        <v>1256</v>
      </c>
      <c r="D1063" s="45" t="s">
        <v>47</v>
      </c>
      <c r="E1063" s="48">
        <v>10</v>
      </c>
      <c r="F1063" s="47">
        <v>116</v>
      </c>
      <c r="G1063" s="65">
        <v>0</v>
      </c>
      <c r="H1063" s="47">
        <v>78</v>
      </c>
      <c r="I1063" s="45" t="s">
        <v>239</v>
      </c>
      <c r="J1063" s="61">
        <v>15.4</v>
      </c>
      <c r="K1063" s="45" t="s">
        <v>129</v>
      </c>
      <c r="L1063" s="72" t="s">
        <v>289</v>
      </c>
      <c r="M1063" s="69">
        <v>3.3</v>
      </c>
      <c r="N1063" s="47">
        <v>119</v>
      </c>
      <c r="O1063" s="45" t="s">
        <v>585</v>
      </c>
      <c r="P1063" s="47">
        <v>10123</v>
      </c>
      <c r="Q1063" s="48">
        <v>23</v>
      </c>
      <c r="R1063" s="47">
        <v>10064</v>
      </c>
      <c r="S1063" s="45" t="s">
        <v>263</v>
      </c>
      <c r="T1063" s="48">
        <v>78</v>
      </c>
      <c r="U1063" s="48">
        <v>85</v>
      </c>
      <c r="V1063" s="45" t="s">
        <v>51</v>
      </c>
      <c r="W1063" s="48">
        <v>66</v>
      </c>
      <c r="X1063" s="45" t="s">
        <v>129</v>
      </c>
      <c r="Y1063" s="78">
        <f t="shared" si="74"/>
        <v>0.32999999999999996</v>
      </c>
      <c r="Z1063" s="78">
        <f t="shared" si="75"/>
        <v>0</v>
      </c>
      <c r="AA1063" s="78">
        <f t="shared" si="76"/>
        <v>1.54</v>
      </c>
      <c r="AB1063" s="77">
        <f t="shared" si="77"/>
        <v>90</v>
      </c>
    </row>
    <row r="1064" spans="1:28" x14ac:dyDescent="0.3">
      <c r="A1064" s="49">
        <v>42702</v>
      </c>
      <c r="B1064" s="45" t="s">
        <v>1255</v>
      </c>
      <c r="C1064" s="45" t="s">
        <v>1256</v>
      </c>
      <c r="D1064" s="45" t="s">
        <v>47</v>
      </c>
      <c r="E1064" s="48">
        <v>10</v>
      </c>
      <c r="F1064" s="47">
        <v>111</v>
      </c>
      <c r="G1064" s="65">
        <v>3.4</v>
      </c>
      <c r="H1064" s="47">
        <v>97</v>
      </c>
      <c r="I1064" s="45" t="s">
        <v>178</v>
      </c>
      <c r="J1064" s="61">
        <v>12.5</v>
      </c>
      <c r="K1064" s="45" t="s">
        <v>215</v>
      </c>
      <c r="L1064" s="72" t="s">
        <v>401</v>
      </c>
      <c r="M1064" s="69">
        <v>1.4</v>
      </c>
      <c r="N1064" s="47">
        <v>67</v>
      </c>
      <c r="O1064" s="45" t="s">
        <v>763</v>
      </c>
      <c r="P1064" s="47">
        <v>10169</v>
      </c>
      <c r="Q1064" s="48">
        <v>23</v>
      </c>
      <c r="R1064" s="47">
        <v>10120</v>
      </c>
      <c r="S1064" s="45" t="s">
        <v>84</v>
      </c>
      <c r="T1064" s="48">
        <v>86</v>
      </c>
      <c r="U1064" s="48">
        <v>88</v>
      </c>
      <c r="V1064" s="45" t="s">
        <v>51</v>
      </c>
      <c r="W1064" s="48">
        <v>84</v>
      </c>
      <c r="X1064" s="45" t="s">
        <v>258</v>
      </c>
      <c r="Y1064" s="78">
        <f t="shared" si="74"/>
        <v>0.13999999999999999</v>
      </c>
      <c r="Z1064" s="78">
        <f t="shared" si="75"/>
        <v>0.33999999999999997</v>
      </c>
      <c r="AA1064" s="78">
        <f t="shared" si="76"/>
        <v>1.25</v>
      </c>
      <c r="AB1064" s="77">
        <f t="shared" si="77"/>
        <v>60</v>
      </c>
    </row>
    <row r="1065" spans="1:28" x14ac:dyDescent="0.3">
      <c r="A1065" s="49">
        <v>42703</v>
      </c>
      <c r="B1065" s="45" t="s">
        <v>1255</v>
      </c>
      <c r="C1065" s="45" t="s">
        <v>1256</v>
      </c>
      <c r="D1065" s="45" t="s">
        <v>47</v>
      </c>
      <c r="E1065" s="48">
        <v>10</v>
      </c>
      <c r="F1065" s="47">
        <v>104</v>
      </c>
      <c r="G1065" s="65">
        <v>0</v>
      </c>
      <c r="H1065" s="47">
        <v>78</v>
      </c>
      <c r="I1065" s="45" t="s">
        <v>100</v>
      </c>
      <c r="J1065" s="61">
        <v>12.9</v>
      </c>
      <c r="K1065" s="45" t="s">
        <v>51</v>
      </c>
      <c r="L1065" s="73">
        <v>19</v>
      </c>
      <c r="M1065" s="69">
        <v>1.9</v>
      </c>
      <c r="N1065" s="47">
        <v>67</v>
      </c>
      <c r="O1065" s="45" t="s">
        <v>433</v>
      </c>
      <c r="P1065" s="47">
        <v>10230</v>
      </c>
      <c r="Q1065" s="48">
        <v>24</v>
      </c>
      <c r="R1065" s="47">
        <v>10167</v>
      </c>
      <c r="S1065" s="45" t="s">
        <v>263</v>
      </c>
      <c r="T1065" s="48">
        <v>83</v>
      </c>
      <c r="U1065" s="48">
        <v>89</v>
      </c>
      <c r="V1065" s="45" t="s">
        <v>51</v>
      </c>
      <c r="W1065" s="48">
        <v>70</v>
      </c>
      <c r="X1065" s="45" t="s">
        <v>594</v>
      </c>
      <c r="Y1065" s="78">
        <f t="shared" si="74"/>
        <v>0.19</v>
      </c>
      <c r="Z1065" s="78">
        <f t="shared" si="75"/>
        <v>0</v>
      </c>
      <c r="AA1065" s="78">
        <f t="shared" si="76"/>
        <v>1.29</v>
      </c>
      <c r="AB1065" s="77">
        <f t="shared" si="77"/>
        <v>190</v>
      </c>
    </row>
    <row r="1066" spans="1:28" x14ac:dyDescent="0.3">
      <c r="A1066" s="49">
        <v>42704</v>
      </c>
      <c r="B1066" s="45" t="s">
        <v>1255</v>
      </c>
      <c r="C1066" s="45" t="s">
        <v>1256</v>
      </c>
      <c r="D1066" s="45" t="s">
        <v>47</v>
      </c>
      <c r="E1066" s="48">
        <v>10</v>
      </c>
      <c r="F1066" s="47">
        <v>110</v>
      </c>
      <c r="G1066" s="65">
        <v>0</v>
      </c>
      <c r="H1066" s="47">
        <v>70</v>
      </c>
      <c r="I1066" s="45" t="s">
        <v>202</v>
      </c>
      <c r="J1066" s="61">
        <v>15</v>
      </c>
      <c r="K1066" s="45" t="s">
        <v>121</v>
      </c>
      <c r="L1066" s="73">
        <v>25</v>
      </c>
      <c r="M1066" s="69">
        <v>1.1000000000000001</v>
      </c>
      <c r="N1066" s="47">
        <v>53</v>
      </c>
      <c r="O1066" s="45" t="s">
        <v>69</v>
      </c>
      <c r="P1066" s="47">
        <v>10245</v>
      </c>
      <c r="Q1066" s="45" t="s">
        <v>51</v>
      </c>
      <c r="R1066" s="47">
        <v>10223</v>
      </c>
      <c r="S1066" s="48">
        <v>15</v>
      </c>
      <c r="T1066" s="48">
        <v>77</v>
      </c>
      <c r="U1066" s="48">
        <v>87</v>
      </c>
      <c r="V1066" s="45" t="s">
        <v>257</v>
      </c>
      <c r="W1066" s="48">
        <v>69</v>
      </c>
      <c r="X1066" s="45" t="s">
        <v>71</v>
      </c>
      <c r="Y1066" s="78">
        <f t="shared" si="74"/>
        <v>0.11000000000000001</v>
      </c>
      <c r="Z1066" s="78">
        <f t="shared" si="75"/>
        <v>0</v>
      </c>
      <c r="AA1066" s="78">
        <f t="shared" si="76"/>
        <v>1.5</v>
      </c>
      <c r="AB1066" s="77">
        <f t="shared" si="77"/>
        <v>250</v>
      </c>
    </row>
    <row r="1067" spans="1:28" x14ac:dyDescent="0.3">
      <c r="A1067" s="49">
        <v>42705</v>
      </c>
      <c r="B1067" s="45" t="s">
        <v>1255</v>
      </c>
      <c r="C1067" s="45" t="s">
        <v>1256</v>
      </c>
      <c r="D1067" s="45" t="s">
        <v>47</v>
      </c>
      <c r="E1067" s="48">
        <v>10</v>
      </c>
      <c r="F1067" s="47">
        <v>128</v>
      </c>
      <c r="G1067" s="65">
        <v>0</v>
      </c>
      <c r="H1067" s="47">
        <v>83</v>
      </c>
      <c r="I1067" s="45" t="s">
        <v>301</v>
      </c>
      <c r="J1067" s="61">
        <v>17.2</v>
      </c>
      <c r="K1067" s="45" t="s">
        <v>121</v>
      </c>
      <c r="L1067" s="73">
        <v>25</v>
      </c>
      <c r="M1067" s="69">
        <v>1.4</v>
      </c>
      <c r="N1067" s="47">
        <v>47</v>
      </c>
      <c r="O1067" s="45" t="s">
        <v>162</v>
      </c>
      <c r="P1067" s="47">
        <v>10233</v>
      </c>
      <c r="Q1067" s="45" t="s">
        <v>1012</v>
      </c>
      <c r="R1067" s="47">
        <v>10194</v>
      </c>
      <c r="S1067" s="48">
        <v>24</v>
      </c>
      <c r="T1067" s="48">
        <v>74</v>
      </c>
      <c r="U1067" s="48">
        <v>81</v>
      </c>
      <c r="V1067" s="45" t="s">
        <v>486</v>
      </c>
      <c r="W1067" s="48">
        <v>61</v>
      </c>
      <c r="X1067" s="45" t="s">
        <v>307</v>
      </c>
      <c r="Y1067" s="78">
        <f t="shared" si="74"/>
        <v>0.13999999999999999</v>
      </c>
      <c r="Z1067" s="78">
        <f t="shared" si="75"/>
        <v>0</v>
      </c>
      <c r="AA1067" s="78">
        <f t="shared" si="76"/>
        <v>1.72</v>
      </c>
      <c r="AB1067" s="77">
        <f t="shared" si="77"/>
        <v>250</v>
      </c>
    </row>
    <row r="1068" spans="1:28" x14ac:dyDescent="0.3">
      <c r="A1068" s="49">
        <v>42706</v>
      </c>
      <c r="B1068" s="45" t="s">
        <v>1255</v>
      </c>
      <c r="C1068" s="45" t="s">
        <v>1256</v>
      </c>
      <c r="D1068" s="45" t="s">
        <v>47</v>
      </c>
      <c r="E1068" s="48">
        <v>10</v>
      </c>
      <c r="F1068" s="47">
        <v>120</v>
      </c>
      <c r="G1068" s="65">
        <v>0</v>
      </c>
      <c r="H1068" s="47">
        <v>78</v>
      </c>
      <c r="I1068" s="45" t="s">
        <v>51</v>
      </c>
      <c r="J1068" s="61">
        <v>16.100000000000001</v>
      </c>
      <c r="K1068" s="45" t="s">
        <v>215</v>
      </c>
      <c r="L1068" s="73">
        <v>21</v>
      </c>
      <c r="M1068" s="69">
        <v>1.4</v>
      </c>
      <c r="N1068" s="47">
        <v>50</v>
      </c>
      <c r="O1068" s="45" t="s">
        <v>178</v>
      </c>
      <c r="P1068" s="47">
        <v>10194</v>
      </c>
      <c r="Q1068" s="45" t="s">
        <v>1012</v>
      </c>
      <c r="R1068" s="47">
        <v>10130</v>
      </c>
      <c r="S1068" s="48">
        <v>24</v>
      </c>
      <c r="T1068" s="48">
        <v>73</v>
      </c>
      <c r="U1068" s="48">
        <v>80</v>
      </c>
      <c r="V1068" s="45" t="s">
        <v>51</v>
      </c>
      <c r="W1068" s="48">
        <v>59</v>
      </c>
      <c r="X1068" s="45" t="s">
        <v>206</v>
      </c>
      <c r="Y1068" s="78">
        <f t="shared" si="74"/>
        <v>0.13999999999999999</v>
      </c>
      <c r="Z1068" s="78">
        <f t="shared" si="75"/>
        <v>0</v>
      </c>
      <c r="AA1068" s="78">
        <f t="shared" si="76"/>
        <v>1.61</v>
      </c>
      <c r="AB1068" s="77">
        <f t="shared" si="77"/>
        <v>210</v>
      </c>
    </row>
    <row r="1069" spans="1:28" x14ac:dyDescent="0.3">
      <c r="A1069" s="49">
        <v>42707</v>
      </c>
      <c r="B1069" s="45" t="s">
        <v>1255</v>
      </c>
      <c r="C1069" s="45" t="s">
        <v>1256</v>
      </c>
      <c r="D1069" s="45" t="s">
        <v>47</v>
      </c>
      <c r="E1069" s="48">
        <v>10</v>
      </c>
      <c r="F1069" s="47">
        <v>110</v>
      </c>
      <c r="G1069" s="65">
        <v>0</v>
      </c>
      <c r="H1069" s="47">
        <v>70</v>
      </c>
      <c r="I1069" s="45" t="s">
        <v>239</v>
      </c>
      <c r="J1069" s="61">
        <v>15.1</v>
      </c>
      <c r="K1069" s="45" t="s">
        <v>206</v>
      </c>
      <c r="L1069" s="73">
        <v>24</v>
      </c>
      <c r="M1069" s="69">
        <v>1.9</v>
      </c>
      <c r="N1069" s="47">
        <v>47</v>
      </c>
      <c r="O1069" s="45" t="s">
        <v>388</v>
      </c>
      <c r="P1069" s="47">
        <v>10130</v>
      </c>
      <c r="Q1069" s="45" t="s">
        <v>1012</v>
      </c>
      <c r="R1069" s="47">
        <v>10045</v>
      </c>
      <c r="S1069" s="48">
        <v>24</v>
      </c>
      <c r="T1069" s="48">
        <v>77</v>
      </c>
      <c r="U1069" s="48">
        <v>87</v>
      </c>
      <c r="V1069" s="45" t="s">
        <v>51</v>
      </c>
      <c r="W1069" s="48">
        <v>65</v>
      </c>
      <c r="X1069" s="45" t="s">
        <v>71</v>
      </c>
      <c r="Y1069" s="78">
        <f t="shared" si="74"/>
        <v>0.19</v>
      </c>
      <c r="Z1069" s="78">
        <f t="shared" si="75"/>
        <v>0</v>
      </c>
      <c r="AA1069" s="78">
        <f t="shared" si="76"/>
        <v>1.51</v>
      </c>
      <c r="AB1069" s="77">
        <f t="shared" si="77"/>
        <v>240</v>
      </c>
    </row>
    <row r="1070" spans="1:28" x14ac:dyDescent="0.3">
      <c r="A1070" s="49">
        <v>42708</v>
      </c>
      <c r="B1070" s="45" t="s">
        <v>1255</v>
      </c>
      <c r="C1070" s="45" t="s">
        <v>1256</v>
      </c>
      <c r="D1070" s="45" t="s">
        <v>47</v>
      </c>
      <c r="E1070" s="48">
        <v>10</v>
      </c>
      <c r="F1070" s="47">
        <v>133</v>
      </c>
      <c r="G1070" s="65">
        <v>0</v>
      </c>
      <c r="H1070" s="47">
        <v>91</v>
      </c>
      <c r="I1070" s="45" t="s">
        <v>318</v>
      </c>
      <c r="J1070" s="61">
        <v>17.5</v>
      </c>
      <c r="K1070" s="45" t="s">
        <v>129</v>
      </c>
      <c r="L1070" s="73">
        <v>0</v>
      </c>
      <c r="M1070" s="69">
        <v>0.8</v>
      </c>
      <c r="N1070" s="47">
        <v>44</v>
      </c>
      <c r="O1070" s="45" t="s">
        <v>70</v>
      </c>
      <c r="P1070" s="47">
        <v>10117</v>
      </c>
      <c r="Q1070" s="48">
        <v>24</v>
      </c>
      <c r="R1070" s="47">
        <v>10043</v>
      </c>
      <c r="S1070" s="45" t="s">
        <v>263</v>
      </c>
      <c r="T1070" s="48">
        <v>64</v>
      </c>
      <c r="U1070" s="48">
        <v>73</v>
      </c>
      <c r="V1070" s="45" t="s">
        <v>80</v>
      </c>
      <c r="W1070" s="48">
        <v>52</v>
      </c>
      <c r="X1070" s="45" t="s">
        <v>129</v>
      </c>
      <c r="Y1070" s="78">
        <f t="shared" si="74"/>
        <v>0.08</v>
      </c>
      <c r="Z1070" s="78">
        <f t="shared" si="75"/>
        <v>0</v>
      </c>
      <c r="AA1070" s="78">
        <f t="shared" si="76"/>
        <v>1.75</v>
      </c>
      <c r="AB1070" s="77">
        <f t="shared" si="77"/>
        <v>0</v>
      </c>
    </row>
    <row r="1071" spans="1:28" x14ac:dyDescent="0.3">
      <c r="A1071" s="49">
        <v>42709</v>
      </c>
      <c r="B1071" s="45" t="s">
        <v>1255</v>
      </c>
      <c r="C1071" s="45" t="s">
        <v>1256</v>
      </c>
      <c r="D1071" s="45" t="s">
        <v>47</v>
      </c>
      <c r="E1071" s="48">
        <v>10</v>
      </c>
      <c r="F1071" s="47">
        <v>144</v>
      </c>
      <c r="G1071" s="65">
        <v>0</v>
      </c>
      <c r="H1071" s="47">
        <v>106</v>
      </c>
      <c r="I1071" s="45" t="s">
        <v>163</v>
      </c>
      <c r="J1071" s="61">
        <v>18.3</v>
      </c>
      <c r="K1071" s="45" t="s">
        <v>121</v>
      </c>
      <c r="L1071" s="73">
        <v>24</v>
      </c>
      <c r="M1071" s="69">
        <v>1.1000000000000001</v>
      </c>
      <c r="N1071" s="47">
        <v>53</v>
      </c>
      <c r="O1071" s="45" t="s">
        <v>537</v>
      </c>
      <c r="P1071" s="47">
        <v>10219</v>
      </c>
      <c r="Q1071" s="48">
        <v>24</v>
      </c>
      <c r="R1071" s="47">
        <v>10117</v>
      </c>
      <c r="S1071" s="45" t="s">
        <v>1012</v>
      </c>
      <c r="T1071" s="48">
        <v>72</v>
      </c>
      <c r="U1071" s="48">
        <v>76</v>
      </c>
      <c r="V1071" s="45" t="s">
        <v>163</v>
      </c>
      <c r="W1071" s="48">
        <v>62</v>
      </c>
      <c r="X1071" s="45" t="s">
        <v>148</v>
      </c>
      <c r="Y1071" s="78">
        <f t="shared" si="74"/>
        <v>0.11000000000000001</v>
      </c>
      <c r="Z1071" s="78">
        <f t="shared" si="75"/>
        <v>0</v>
      </c>
      <c r="AA1071" s="78">
        <f t="shared" si="76"/>
        <v>1.83</v>
      </c>
      <c r="AB1071" s="77">
        <f t="shared" si="77"/>
        <v>240</v>
      </c>
    </row>
    <row r="1072" spans="1:28" x14ac:dyDescent="0.3">
      <c r="A1072" s="49">
        <v>42710</v>
      </c>
      <c r="B1072" s="45" t="s">
        <v>1255</v>
      </c>
      <c r="C1072" s="45" t="s">
        <v>1256</v>
      </c>
      <c r="D1072" s="45" t="s">
        <v>47</v>
      </c>
      <c r="E1072" s="48">
        <v>10</v>
      </c>
      <c r="F1072" s="47">
        <v>132</v>
      </c>
      <c r="G1072" s="65">
        <v>0</v>
      </c>
      <c r="H1072" s="47">
        <v>97</v>
      </c>
      <c r="I1072" s="45" t="s">
        <v>301</v>
      </c>
      <c r="J1072" s="61">
        <v>16.7</v>
      </c>
      <c r="K1072" s="45" t="s">
        <v>129</v>
      </c>
      <c r="L1072" s="73">
        <v>0</v>
      </c>
      <c r="M1072" s="69">
        <v>1.9</v>
      </c>
      <c r="N1072" s="47">
        <v>44</v>
      </c>
      <c r="O1072" s="45" t="s">
        <v>51</v>
      </c>
      <c r="P1072" s="47">
        <v>10257</v>
      </c>
      <c r="Q1072" s="48">
        <v>18</v>
      </c>
      <c r="R1072" s="47">
        <v>10213</v>
      </c>
      <c r="S1072" s="45" t="s">
        <v>116</v>
      </c>
      <c r="T1072" s="48">
        <v>74</v>
      </c>
      <c r="U1072" s="48">
        <v>82</v>
      </c>
      <c r="V1072" s="45" t="s">
        <v>51</v>
      </c>
      <c r="W1072" s="48">
        <v>61</v>
      </c>
      <c r="X1072" s="45" t="s">
        <v>117</v>
      </c>
      <c r="Y1072" s="78">
        <f t="shared" si="74"/>
        <v>0.19</v>
      </c>
      <c r="Z1072" s="78">
        <f t="shared" si="75"/>
        <v>0</v>
      </c>
      <c r="AA1072" s="78">
        <f t="shared" si="76"/>
        <v>1.67</v>
      </c>
      <c r="AB1072" s="77">
        <f t="shared" si="77"/>
        <v>0</v>
      </c>
    </row>
    <row r="1073" spans="1:28" x14ac:dyDescent="0.3">
      <c r="A1073" s="49">
        <v>42711</v>
      </c>
      <c r="B1073" s="45" t="s">
        <v>1255</v>
      </c>
      <c r="C1073" s="45" t="s">
        <v>1256</v>
      </c>
      <c r="D1073" s="45" t="s">
        <v>47</v>
      </c>
      <c r="E1073" s="48">
        <v>10</v>
      </c>
      <c r="F1073" s="47">
        <v>125</v>
      </c>
      <c r="G1073" s="65">
        <v>0</v>
      </c>
      <c r="H1073" s="47">
        <v>91</v>
      </c>
      <c r="I1073" s="45" t="s">
        <v>111</v>
      </c>
      <c r="J1073" s="61">
        <v>15.9</v>
      </c>
      <c r="K1073" s="45" t="s">
        <v>71</v>
      </c>
      <c r="L1073" s="73">
        <v>28</v>
      </c>
      <c r="M1073" s="69">
        <v>1.4</v>
      </c>
      <c r="N1073" s="47">
        <v>50</v>
      </c>
      <c r="O1073" s="45" t="s">
        <v>229</v>
      </c>
      <c r="P1073" s="47">
        <v>10269</v>
      </c>
      <c r="Q1073" s="48">
        <v>24</v>
      </c>
      <c r="R1073" s="47">
        <v>10243</v>
      </c>
      <c r="S1073" s="45" t="s">
        <v>102</v>
      </c>
      <c r="T1073" s="48">
        <v>79</v>
      </c>
      <c r="U1073" s="48">
        <v>84</v>
      </c>
      <c r="V1073" s="45" t="s">
        <v>51</v>
      </c>
      <c r="W1073" s="48">
        <v>71</v>
      </c>
      <c r="X1073" s="45" t="s">
        <v>65</v>
      </c>
      <c r="Y1073" s="78">
        <f t="shared" si="74"/>
        <v>0.13999999999999999</v>
      </c>
      <c r="Z1073" s="78">
        <f t="shared" si="75"/>
        <v>0</v>
      </c>
      <c r="AA1073" s="78">
        <f t="shared" si="76"/>
        <v>1.59</v>
      </c>
      <c r="AB1073" s="77">
        <f t="shared" si="77"/>
        <v>280</v>
      </c>
    </row>
    <row r="1074" spans="1:28" x14ac:dyDescent="0.3">
      <c r="A1074" s="49">
        <v>42712</v>
      </c>
      <c r="B1074" s="45" t="s">
        <v>1255</v>
      </c>
      <c r="C1074" s="45" t="s">
        <v>1256</v>
      </c>
      <c r="D1074" s="45" t="s">
        <v>47</v>
      </c>
      <c r="E1074" s="48">
        <v>10</v>
      </c>
      <c r="F1074" s="47">
        <v>132</v>
      </c>
      <c r="G1074" s="65">
        <v>0</v>
      </c>
      <c r="H1074" s="47">
        <v>95</v>
      </c>
      <c r="I1074" s="45" t="s">
        <v>460</v>
      </c>
      <c r="J1074" s="61">
        <v>17</v>
      </c>
      <c r="K1074" s="45" t="s">
        <v>129</v>
      </c>
      <c r="L1074" s="73">
        <v>20</v>
      </c>
      <c r="M1074" s="69">
        <v>1.7</v>
      </c>
      <c r="N1074" s="47">
        <v>50</v>
      </c>
      <c r="O1074" s="45" t="s">
        <v>124</v>
      </c>
      <c r="P1074" s="47">
        <v>10282</v>
      </c>
      <c r="Q1074" s="45" t="s">
        <v>132</v>
      </c>
      <c r="R1074" s="47">
        <v>10253</v>
      </c>
      <c r="S1074" s="45" t="s">
        <v>51</v>
      </c>
      <c r="T1074" s="48">
        <v>74</v>
      </c>
      <c r="U1074" s="48">
        <v>82</v>
      </c>
      <c r="V1074" s="45" t="s">
        <v>51</v>
      </c>
      <c r="W1074" s="48">
        <v>64</v>
      </c>
      <c r="X1074" s="45" t="s">
        <v>158</v>
      </c>
      <c r="Y1074" s="78">
        <f t="shared" si="74"/>
        <v>0.16999999999999998</v>
      </c>
      <c r="Z1074" s="78">
        <f t="shared" si="75"/>
        <v>0</v>
      </c>
      <c r="AA1074" s="78">
        <f t="shared" si="76"/>
        <v>1.7</v>
      </c>
      <c r="AB1074" s="77">
        <f t="shared" si="77"/>
        <v>200</v>
      </c>
    </row>
    <row r="1075" spans="1:28" x14ac:dyDescent="0.3">
      <c r="A1075" s="49">
        <v>42713</v>
      </c>
      <c r="B1075" s="45" t="s">
        <v>1255</v>
      </c>
      <c r="C1075" s="45" t="s">
        <v>1256</v>
      </c>
      <c r="D1075" s="45" t="s">
        <v>47</v>
      </c>
      <c r="E1075" s="48">
        <v>10</v>
      </c>
      <c r="F1075" s="47">
        <v>136</v>
      </c>
      <c r="G1075" s="65">
        <v>0</v>
      </c>
      <c r="H1075" s="47">
        <v>86</v>
      </c>
      <c r="I1075" s="45" t="s">
        <v>123</v>
      </c>
      <c r="J1075" s="61">
        <v>18.5</v>
      </c>
      <c r="K1075" s="45" t="s">
        <v>89</v>
      </c>
      <c r="L1075" s="73">
        <v>18</v>
      </c>
      <c r="M1075" s="69">
        <v>2.5</v>
      </c>
      <c r="N1075" s="47">
        <v>64</v>
      </c>
      <c r="O1075" s="45" t="s">
        <v>99</v>
      </c>
      <c r="P1075" s="47">
        <v>10287</v>
      </c>
      <c r="Q1075" s="48">
        <v>10</v>
      </c>
      <c r="R1075" s="47">
        <v>10256</v>
      </c>
      <c r="S1075" s="45" t="s">
        <v>51</v>
      </c>
      <c r="T1075" s="48">
        <v>56</v>
      </c>
      <c r="U1075" s="48">
        <v>75</v>
      </c>
      <c r="V1075" s="45" t="s">
        <v>51</v>
      </c>
      <c r="W1075" s="48">
        <v>48</v>
      </c>
      <c r="X1075" s="45" t="s">
        <v>51</v>
      </c>
      <c r="Y1075" s="78">
        <f t="shared" si="74"/>
        <v>0.25</v>
      </c>
      <c r="Z1075" s="78">
        <f t="shared" si="75"/>
        <v>0</v>
      </c>
      <c r="AA1075" s="78">
        <f t="shared" si="76"/>
        <v>1.85</v>
      </c>
      <c r="AB1075" s="77">
        <f t="shared" si="77"/>
        <v>180</v>
      </c>
    </row>
    <row r="1076" spans="1:28" x14ac:dyDescent="0.3">
      <c r="A1076" s="49">
        <v>42714</v>
      </c>
      <c r="B1076" s="45" t="s">
        <v>1255</v>
      </c>
      <c r="C1076" s="45" t="s">
        <v>1256</v>
      </c>
      <c r="D1076" s="45" t="s">
        <v>47</v>
      </c>
      <c r="E1076" s="48">
        <v>10</v>
      </c>
      <c r="F1076" s="47">
        <v>126</v>
      </c>
      <c r="G1076" s="65">
        <v>0</v>
      </c>
      <c r="H1076" s="47">
        <v>81</v>
      </c>
      <c r="I1076" s="45" t="s">
        <v>74</v>
      </c>
      <c r="J1076" s="61">
        <v>17.100000000000001</v>
      </c>
      <c r="K1076" s="45" t="s">
        <v>121</v>
      </c>
      <c r="L1076" s="73">
        <v>25</v>
      </c>
      <c r="M1076" s="69">
        <v>1.7</v>
      </c>
      <c r="N1076" s="47">
        <v>56</v>
      </c>
      <c r="O1076" s="45" t="s">
        <v>85</v>
      </c>
      <c r="P1076" s="47">
        <v>10259</v>
      </c>
      <c r="Q1076" s="45" t="s">
        <v>1012</v>
      </c>
      <c r="R1076" s="47">
        <v>10235</v>
      </c>
      <c r="S1076" s="48">
        <v>21</v>
      </c>
      <c r="T1076" s="48">
        <v>68</v>
      </c>
      <c r="U1076" s="48">
        <v>76</v>
      </c>
      <c r="V1076" s="45" t="s">
        <v>128</v>
      </c>
      <c r="W1076" s="48">
        <v>57</v>
      </c>
      <c r="X1076" s="45" t="s">
        <v>188</v>
      </c>
      <c r="Y1076" s="78">
        <f t="shared" si="74"/>
        <v>0.16999999999999998</v>
      </c>
      <c r="Z1076" s="78">
        <f t="shared" si="75"/>
        <v>0</v>
      </c>
      <c r="AA1076" s="78">
        <f t="shared" si="76"/>
        <v>1.7100000000000002</v>
      </c>
      <c r="AB1076" s="77">
        <f t="shared" si="77"/>
        <v>250</v>
      </c>
    </row>
    <row r="1077" spans="1:28" x14ac:dyDescent="0.3">
      <c r="A1077" s="49">
        <v>42715</v>
      </c>
      <c r="B1077" s="45" t="s">
        <v>1255</v>
      </c>
      <c r="C1077" s="45" t="s">
        <v>1256</v>
      </c>
      <c r="D1077" s="45" t="s">
        <v>47</v>
      </c>
      <c r="E1077" s="48">
        <v>10</v>
      </c>
      <c r="F1077" s="47">
        <v>132</v>
      </c>
      <c r="G1077" s="65">
        <v>0</v>
      </c>
      <c r="H1077" s="47">
        <v>90</v>
      </c>
      <c r="I1077" s="45" t="s">
        <v>578</v>
      </c>
      <c r="J1077" s="61">
        <v>17.5</v>
      </c>
      <c r="K1077" s="45" t="s">
        <v>71</v>
      </c>
      <c r="L1077" s="73">
        <v>24</v>
      </c>
      <c r="M1077" s="69">
        <v>1.1000000000000001</v>
      </c>
      <c r="N1077" s="47">
        <v>53</v>
      </c>
      <c r="O1077" s="45" t="s">
        <v>147</v>
      </c>
      <c r="P1077" s="47">
        <v>10263</v>
      </c>
      <c r="Q1077" s="48">
        <v>10</v>
      </c>
      <c r="R1077" s="47">
        <v>10235</v>
      </c>
      <c r="S1077" s="45" t="s">
        <v>51</v>
      </c>
      <c r="T1077" s="48">
        <v>71</v>
      </c>
      <c r="U1077" s="48">
        <v>80</v>
      </c>
      <c r="V1077" s="45" t="s">
        <v>112</v>
      </c>
      <c r="W1077" s="48">
        <v>58</v>
      </c>
      <c r="X1077" s="45" t="s">
        <v>148</v>
      </c>
      <c r="Y1077" s="78">
        <f t="shared" si="74"/>
        <v>0.11000000000000001</v>
      </c>
      <c r="Z1077" s="78">
        <f t="shared" si="75"/>
        <v>0</v>
      </c>
      <c r="AA1077" s="78">
        <f t="shared" si="76"/>
        <v>1.75</v>
      </c>
      <c r="AB1077" s="77">
        <f t="shared" si="77"/>
        <v>240</v>
      </c>
    </row>
    <row r="1078" spans="1:28" x14ac:dyDescent="0.3">
      <c r="A1078" s="49">
        <v>42716</v>
      </c>
      <c r="B1078" s="45" t="s">
        <v>1255</v>
      </c>
      <c r="C1078" s="45" t="s">
        <v>1256</v>
      </c>
      <c r="D1078" s="45" t="s">
        <v>47</v>
      </c>
      <c r="E1078" s="48">
        <v>10</v>
      </c>
      <c r="F1078" s="47">
        <v>130</v>
      </c>
      <c r="G1078" s="65">
        <v>0</v>
      </c>
      <c r="H1078" s="47">
        <v>93</v>
      </c>
      <c r="I1078" s="45" t="s">
        <v>174</v>
      </c>
      <c r="J1078" s="61">
        <v>16.7</v>
      </c>
      <c r="K1078" s="45" t="s">
        <v>71</v>
      </c>
      <c r="L1078" s="73">
        <v>21</v>
      </c>
      <c r="M1078" s="69">
        <v>0.8</v>
      </c>
      <c r="N1078" s="47">
        <v>53</v>
      </c>
      <c r="O1078" s="45" t="s">
        <v>195</v>
      </c>
      <c r="P1078" s="47">
        <v>10246</v>
      </c>
      <c r="Q1078" s="48">
        <v>10</v>
      </c>
      <c r="R1078" s="47">
        <v>10215</v>
      </c>
      <c r="S1078" s="48">
        <v>24</v>
      </c>
      <c r="T1078" s="48">
        <v>75</v>
      </c>
      <c r="U1078" s="48">
        <v>82</v>
      </c>
      <c r="V1078" s="45" t="s">
        <v>174</v>
      </c>
      <c r="W1078" s="48">
        <v>69</v>
      </c>
      <c r="X1078" s="45" t="s">
        <v>121</v>
      </c>
      <c r="Y1078" s="78">
        <f t="shared" si="74"/>
        <v>0.08</v>
      </c>
      <c r="Z1078" s="78">
        <f t="shared" si="75"/>
        <v>0</v>
      </c>
      <c r="AA1078" s="78">
        <f t="shared" si="76"/>
        <v>1.67</v>
      </c>
      <c r="AB1078" s="77">
        <f t="shared" si="77"/>
        <v>210</v>
      </c>
    </row>
    <row r="1079" spans="1:28" x14ac:dyDescent="0.3">
      <c r="A1079" s="49">
        <v>42717</v>
      </c>
      <c r="B1079" s="45" t="s">
        <v>1255</v>
      </c>
      <c r="C1079" s="45" t="s">
        <v>1256</v>
      </c>
      <c r="D1079" s="45" t="s">
        <v>47</v>
      </c>
      <c r="E1079" s="48">
        <v>10</v>
      </c>
      <c r="F1079" s="47">
        <v>121</v>
      </c>
      <c r="G1079" s="65">
        <v>0</v>
      </c>
      <c r="H1079" s="47">
        <v>85</v>
      </c>
      <c r="I1079" s="45" t="s">
        <v>159</v>
      </c>
      <c r="J1079" s="61">
        <v>15.7</v>
      </c>
      <c r="K1079" s="45" t="s">
        <v>89</v>
      </c>
      <c r="L1079" s="73">
        <v>24</v>
      </c>
      <c r="M1079" s="69">
        <v>0.3</v>
      </c>
      <c r="N1079" s="47">
        <v>56</v>
      </c>
      <c r="O1079" s="45" t="s">
        <v>106</v>
      </c>
      <c r="P1079" s="47">
        <v>10215</v>
      </c>
      <c r="Q1079" s="45" t="s">
        <v>1012</v>
      </c>
      <c r="R1079" s="47">
        <v>10155</v>
      </c>
      <c r="S1079" s="48">
        <v>24</v>
      </c>
      <c r="T1079" s="48">
        <v>77</v>
      </c>
      <c r="U1079" s="48">
        <v>83</v>
      </c>
      <c r="V1079" s="45" t="s">
        <v>79</v>
      </c>
      <c r="W1079" s="48">
        <v>66</v>
      </c>
      <c r="X1079" s="45" t="s">
        <v>206</v>
      </c>
      <c r="Y1079" s="78">
        <f t="shared" si="74"/>
        <v>0.03</v>
      </c>
      <c r="Z1079" s="78">
        <f t="shared" si="75"/>
        <v>0</v>
      </c>
      <c r="AA1079" s="78">
        <f t="shared" si="76"/>
        <v>1.5699999999999998</v>
      </c>
      <c r="AB1079" s="77">
        <f t="shared" si="77"/>
        <v>240</v>
      </c>
    </row>
    <row r="1080" spans="1:28" x14ac:dyDescent="0.3">
      <c r="A1080" s="49">
        <v>42718</v>
      </c>
      <c r="B1080" s="45" t="s">
        <v>1255</v>
      </c>
      <c r="C1080" s="45" t="s">
        <v>1256</v>
      </c>
      <c r="D1080" s="45" t="s">
        <v>47</v>
      </c>
      <c r="E1080" s="48">
        <v>10</v>
      </c>
      <c r="F1080" s="47">
        <v>118</v>
      </c>
      <c r="G1080" s="65">
        <v>1.6</v>
      </c>
      <c r="H1080" s="47">
        <v>87</v>
      </c>
      <c r="I1080" s="45" t="s">
        <v>543</v>
      </c>
      <c r="J1080" s="61">
        <v>15</v>
      </c>
      <c r="K1080" s="45" t="s">
        <v>182</v>
      </c>
      <c r="L1080" s="73">
        <v>29</v>
      </c>
      <c r="M1080" s="69">
        <v>1.4</v>
      </c>
      <c r="N1080" s="47">
        <v>89</v>
      </c>
      <c r="O1080" s="45" t="s">
        <v>95</v>
      </c>
      <c r="P1080" s="47">
        <v>10202</v>
      </c>
      <c r="Q1080" s="48">
        <v>24</v>
      </c>
      <c r="R1080" s="47">
        <v>10131</v>
      </c>
      <c r="S1080" s="45" t="s">
        <v>51</v>
      </c>
      <c r="T1080" s="48">
        <v>75</v>
      </c>
      <c r="U1080" s="48">
        <v>85</v>
      </c>
      <c r="V1080" s="45" t="s">
        <v>201</v>
      </c>
      <c r="W1080" s="48">
        <v>57</v>
      </c>
      <c r="X1080" s="45" t="s">
        <v>277</v>
      </c>
      <c r="Y1080" s="78">
        <f t="shared" si="74"/>
        <v>0.13999999999999999</v>
      </c>
      <c r="Z1080" s="78">
        <f t="shared" si="75"/>
        <v>0.16</v>
      </c>
      <c r="AA1080" s="78">
        <f t="shared" si="76"/>
        <v>1.5</v>
      </c>
      <c r="AB1080" s="77">
        <f t="shared" si="77"/>
        <v>290</v>
      </c>
    </row>
    <row r="1081" spans="1:28" x14ac:dyDescent="0.3">
      <c r="A1081" s="49">
        <v>42719</v>
      </c>
      <c r="B1081" s="45" t="s">
        <v>1255</v>
      </c>
      <c r="C1081" s="45" t="s">
        <v>1256</v>
      </c>
      <c r="D1081" s="45" t="s">
        <v>47</v>
      </c>
      <c r="E1081" s="48">
        <v>10</v>
      </c>
      <c r="F1081" s="47">
        <v>122</v>
      </c>
      <c r="G1081" s="65">
        <v>0</v>
      </c>
      <c r="H1081" s="47">
        <v>91</v>
      </c>
      <c r="I1081" s="45" t="s">
        <v>104</v>
      </c>
      <c r="J1081" s="61">
        <v>15.2</v>
      </c>
      <c r="K1081" s="45" t="s">
        <v>50</v>
      </c>
      <c r="L1081" s="73">
        <v>11</v>
      </c>
      <c r="M1081" s="69">
        <v>1.7</v>
      </c>
      <c r="N1081" s="47">
        <v>56</v>
      </c>
      <c r="O1081" s="45" t="s">
        <v>188</v>
      </c>
      <c r="P1081" s="47">
        <v>10203</v>
      </c>
      <c r="Q1081" s="45" t="s">
        <v>84</v>
      </c>
      <c r="R1081" s="47">
        <v>10112</v>
      </c>
      <c r="S1081" s="48">
        <v>23</v>
      </c>
      <c r="T1081" s="48">
        <v>73</v>
      </c>
      <c r="U1081" s="48">
        <v>81</v>
      </c>
      <c r="V1081" s="45" t="s">
        <v>155</v>
      </c>
      <c r="W1081" s="48">
        <v>63</v>
      </c>
      <c r="X1081" s="45" t="s">
        <v>158</v>
      </c>
      <c r="Y1081" s="78">
        <f t="shared" si="74"/>
        <v>0.16999999999999998</v>
      </c>
      <c r="Z1081" s="78">
        <f t="shared" si="75"/>
        <v>0</v>
      </c>
      <c r="AA1081" s="78">
        <f t="shared" si="76"/>
        <v>1.52</v>
      </c>
      <c r="AB1081" s="77">
        <f t="shared" si="77"/>
        <v>110</v>
      </c>
    </row>
    <row r="1082" spans="1:28" x14ac:dyDescent="0.3">
      <c r="A1082" s="49">
        <v>42720</v>
      </c>
      <c r="B1082" s="45" t="s">
        <v>1255</v>
      </c>
      <c r="C1082" s="45" t="s">
        <v>1256</v>
      </c>
      <c r="D1082" s="45" t="s">
        <v>47</v>
      </c>
      <c r="E1082" s="48">
        <v>10</v>
      </c>
      <c r="F1082" s="47">
        <v>115</v>
      </c>
      <c r="G1082" s="65">
        <v>0</v>
      </c>
      <c r="H1082" s="47">
        <v>90</v>
      </c>
      <c r="I1082" s="45" t="s">
        <v>106</v>
      </c>
      <c r="J1082" s="61">
        <v>14</v>
      </c>
      <c r="K1082" s="45" t="s">
        <v>71</v>
      </c>
      <c r="L1082" s="73">
        <v>29</v>
      </c>
      <c r="M1082" s="69">
        <v>2.5</v>
      </c>
      <c r="N1082" s="47">
        <v>75</v>
      </c>
      <c r="O1082" s="45" t="s">
        <v>61</v>
      </c>
      <c r="P1082" s="47">
        <v>10288</v>
      </c>
      <c r="Q1082" s="48">
        <v>24</v>
      </c>
      <c r="R1082" s="47">
        <v>10115</v>
      </c>
      <c r="S1082" s="45" t="s">
        <v>51</v>
      </c>
      <c r="T1082" s="48">
        <v>68</v>
      </c>
      <c r="U1082" s="48">
        <v>81</v>
      </c>
      <c r="V1082" s="45" t="s">
        <v>51</v>
      </c>
      <c r="W1082" s="48">
        <v>60</v>
      </c>
      <c r="X1082" s="45" t="s">
        <v>51</v>
      </c>
      <c r="Y1082" s="78">
        <f t="shared" si="74"/>
        <v>0.25</v>
      </c>
      <c r="Z1082" s="78">
        <f t="shared" si="75"/>
        <v>0</v>
      </c>
      <c r="AA1082" s="78">
        <f t="shared" si="76"/>
        <v>1.4</v>
      </c>
      <c r="AB1082" s="77">
        <f t="shared" si="77"/>
        <v>290</v>
      </c>
    </row>
    <row r="1083" spans="1:28" x14ac:dyDescent="0.3">
      <c r="A1083" s="49">
        <v>42721</v>
      </c>
      <c r="B1083" s="45" t="s">
        <v>1255</v>
      </c>
      <c r="C1083" s="45" t="s">
        <v>1256</v>
      </c>
      <c r="D1083" s="45" t="s">
        <v>47</v>
      </c>
      <c r="E1083" s="48">
        <v>10</v>
      </c>
      <c r="F1083" s="47">
        <v>114</v>
      </c>
      <c r="G1083" s="65">
        <v>0</v>
      </c>
      <c r="H1083" s="47">
        <v>76</v>
      </c>
      <c r="I1083" s="45" t="s">
        <v>367</v>
      </c>
      <c r="J1083" s="61">
        <v>15.1</v>
      </c>
      <c r="K1083" s="45" t="s">
        <v>89</v>
      </c>
      <c r="L1083" s="73">
        <v>11</v>
      </c>
      <c r="M1083" s="69">
        <v>1.7</v>
      </c>
      <c r="N1083" s="47">
        <v>75</v>
      </c>
      <c r="O1083" s="45" t="s">
        <v>100</v>
      </c>
      <c r="P1083" s="47">
        <v>10346</v>
      </c>
      <c r="Q1083" s="48">
        <v>10</v>
      </c>
      <c r="R1083" s="47">
        <v>10288</v>
      </c>
      <c r="S1083" s="45" t="s">
        <v>1012</v>
      </c>
      <c r="T1083" s="48">
        <v>80</v>
      </c>
      <c r="U1083" s="48">
        <v>85</v>
      </c>
      <c r="V1083" s="45" t="s">
        <v>51</v>
      </c>
      <c r="W1083" s="48">
        <v>74</v>
      </c>
      <c r="X1083" s="45" t="s">
        <v>51</v>
      </c>
      <c r="Y1083" s="78">
        <f t="shared" si="74"/>
        <v>0.16999999999999998</v>
      </c>
      <c r="Z1083" s="78">
        <f t="shared" si="75"/>
        <v>0</v>
      </c>
      <c r="AA1083" s="78">
        <f t="shared" si="76"/>
        <v>1.51</v>
      </c>
      <c r="AB1083" s="77">
        <f t="shared" si="77"/>
        <v>110</v>
      </c>
    </row>
    <row r="1084" spans="1:28" x14ac:dyDescent="0.3">
      <c r="A1084" s="49">
        <v>42722</v>
      </c>
      <c r="B1084" s="45" t="s">
        <v>1255</v>
      </c>
      <c r="C1084" s="45" t="s">
        <v>1256</v>
      </c>
      <c r="D1084" s="45" t="s">
        <v>47</v>
      </c>
      <c r="E1084" s="48">
        <v>10</v>
      </c>
      <c r="F1084" s="47">
        <v>94</v>
      </c>
      <c r="G1084" s="65">
        <v>0</v>
      </c>
      <c r="H1084" s="47">
        <v>51</v>
      </c>
      <c r="I1084" s="45" t="s">
        <v>107</v>
      </c>
      <c r="J1084" s="61">
        <v>13.7</v>
      </c>
      <c r="K1084" s="45" t="s">
        <v>89</v>
      </c>
      <c r="L1084" s="73">
        <v>0</v>
      </c>
      <c r="M1084" s="69">
        <v>2.5</v>
      </c>
      <c r="N1084" s="47">
        <v>103</v>
      </c>
      <c r="O1084" s="45" t="s">
        <v>51</v>
      </c>
      <c r="P1084" s="47">
        <v>10329</v>
      </c>
      <c r="Q1084" s="45" t="s">
        <v>1012</v>
      </c>
      <c r="R1084" s="47">
        <v>10239</v>
      </c>
      <c r="S1084" s="48">
        <v>24</v>
      </c>
      <c r="T1084" s="48">
        <v>77</v>
      </c>
      <c r="U1084" s="48">
        <v>85</v>
      </c>
      <c r="V1084" s="45" t="s">
        <v>258</v>
      </c>
      <c r="W1084" s="48">
        <v>64</v>
      </c>
      <c r="X1084" s="45" t="s">
        <v>129</v>
      </c>
      <c r="Y1084" s="78">
        <f t="shared" si="74"/>
        <v>0.25</v>
      </c>
      <c r="Z1084" s="78">
        <f t="shared" si="75"/>
        <v>0</v>
      </c>
      <c r="AA1084" s="78">
        <f t="shared" si="76"/>
        <v>1.3699999999999999</v>
      </c>
      <c r="AB1084" s="77">
        <f t="shared" si="77"/>
        <v>0</v>
      </c>
    </row>
    <row r="1085" spans="1:28" x14ac:dyDescent="0.3">
      <c r="A1085" s="49">
        <v>42723</v>
      </c>
      <c r="B1085" s="45" t="s">
        <v>1255</v>
      </c>
      <c r="C1085" s="45" t="s">
        <v>1256</v>
      </c>
      <c r="D1085" s="45" t="s">
        <v>47</v>
      </c>
      <c r="E1085" s="48">
        <v>10</v>
      </c>
      <c r="F1085" s="47">
        <v>77</v>
      </c>
      <c r="G1085" s="65">
        <v>12.6</v>
      </c>
      <c r="H1085" s="47">
        <v>40</v>
      </c>
      <c r="I1085" s="45" t="s">
        <v>123</v>
      </c>
      <c r="J1085" s="61">
        <v>11.4</v>
      </c>
      <c r="K1085" s="45" t="s">
        <v>215</v>
      </c>
      <c r="L1085" s="73">
        <v>26</v>
      </c>
      <c r="M1085" s="69">
        <v>2.2000000000000002</v>
      </c>
      <c r="N1085" s="47">
        <v>69</v>
      </c>
      <c r="O1085" s="45" t="s">
        <v>933</v>
      </c>
      <c r="P1085" s="47">
        <v>10239</v>
      </c>
      <c r="Q1085" s="45" t="s">
        <v>1012</v>
      </c>
      <c r="R1085" s="47">
        <v>10193</v>
      </c>
      <c r="S1085" s="48">
        <v>24</v>
      </c>
      <c r="T1085" s="48">
        <v>71</v>
      </c>
      <c r="U1085" s="48">
        <v>86</v>
      </c>
      <c r="V1085" s="45" t="s">
        <v>106</v>
      </c>
      <c r="W1085" s="48">
        <v>65</v>
      </c>
      <c r="X1085" s="45" t="s">
        <v>74</v>
      </c>
      <c r="Y1085" s="78">
        <f t="shared" si="74"/>
        <v>0.22000000000000003</v>
      </c>
      <c r="Z1085" s="78">
        <f t="shared" si="75"/>
        <v>1.26</v>
      </c>
      <c r="AA1085" s="78">
        <f t="shared" si="76"/>
        <v>1.1400000000000001</v>
      </c>
      <c r="AB1085" s="77">
        <f t="shared" si="77"/>
        <v>260</v>
      </c>
    </row>
    <row r="1086" spans="1:28" x14ac:dyDescent="0.3">
      <c r="A1086" s="49">
        <v>42724</v>
      </c>
      <c r="B1086" s="45" t="s">
        <v>1255</v>
      </c>
      <c r="C1086" s="45" t="s">
        <v>1256</v>
      </c>
      <c r="D1086" s="45" t="s">
        <v>47</v>
      </c>
      <c r="E1086" s="48">
        <v>10</v>
      </c>
      <c r="F1086" s="47">
        <v>106</v>
      </c>
      <c r="G1086" s="65">
        <v>2.6</v>
      </c>
      <c r="H1086" s="47">
        <v>89</v>
      </c>
      <c r="I1086" s="45" t="s">
        <v>301</v>
      </c>
      <c r="J1086" s="61">
        <v>12.3</v>
      </c>
      <c r="K1086" s="45" t="s">
        <v>142</v>
      </c>
      <c r="L1086" s="73">
        <v>0</v>
      </c>
      <c r="M1086" s="69">
        <v>2.5</v>
      </c>
      <c r="N1086" s="47">
        <v>89</v>
      </c>
      <c r="O1086" s="45" t="s">
        <v>51</v>
      </c>
      <c r="P1086" s="47">
        <v>10256</v>
      </c>
      <c r="Q1086" s="48">
        <v>23</v>
      </c>
      <c r="R1086" s="47">
        <v>10188</v>
      </c>
      <c r="S1086" s="45" t="s">
        <v>263</v>
      </c>
      <c r="T1086" s="48">
        <v>79</v>
      </c>
      <c r="U1086" s="48">
        <v>88</v>
      </c>
      <c r="V1086" s="45" t="s">
        <v>163</v>
      </c>
      <c r="W1086" s="48">
        <v>68</v>
      </c>
      <c r="X1086" s="45" t="s">
        <v>594</v>
      </c>
      <c r="Y1086" s="78">
        <f t="shared" si="74"/>
        <v>0.25</v>
      </c>
      <c r="Z1086" s="78">
        <f t="shared" si="75"/>
        <v>0.26</v>
      </c>
      <c r="AA1086" s="78">
        <f t="shared" si="76"/>
        <v>1.23</v>
      </c>
      <c r="AB1086" s="77">
        <f t="shared" si="77"/>
        <v>0</v>
      </c>
    </row>
    <row r="1087" spans="1:28" x14ac:dyDescent="0.3">
      <c r="A1087" s="49">
        <v>42725</v>
      </c>
      <c r="B1087" s="45" t="s">
        <v>1255</v>
      </c>
      <c r="C1087" s="45" t="s">
        <v>1256</v>
      </c>
      <c r="D1087" s="45" t="s">
        <v>47</v>
      </c>
      <c r="E1087" s="48">
        <v>10</v>
      </c>
      <c r="F1087" s="47">
        <v>121</v>
      </c>
      <c r="G1087" s="65">
        <v>1.6</v>
      </c>
      <c r="H1087" s="47">
        <v>105</v>
      </c>
      <c r="I1087" s="45" t="s">
        <v>85</v>
      </c>
      <c r="J1087" s="61">
        <v>13.7</v>
      </c>
      <c r="K1087" s="45" t="s">
        <v>51</v>
      </c>
      <c r="L1087" s="73">
        <v>26</v>
      </c>
      <c r="M1087" s="69">
        <v>1.4</v>
      </c>
      <c r="N1087" s="47">
        <v>64</v>
      </c>
      <c r="O1087" s="45" t="s">
        <v>70</v>
      </c>
      <c r="P1087" s="47">
        <v>10291</v>
      </c>
      <c r="Q1087" s="45" t="s">
        <v>51</v>
      </c>
      <c r="R1087" s="47">
        <v>10255</v>
      </c>
      <c r="S1087" s="45" t="s">
        <v>1012</v>
      </c>
      <c r="T1087" s="48">
        <v>73</v>
      </c>
      <c r="U1087" s="48">
        <v>88</v>
      </c>
      <c r="V1087" s="45" t="s">
        <v>51</v>
      </c>
      <c r="W1087" s="48">
        <v>69</v>
      </c>
      <c r="X1087" s="45" t="s">
        <v>215</v>
      </c>
      <c r="Y1087" s="78">
        <f t="shared" si="74"/>
        <v>0.13999999999999999</v>
      </c>
      <c r="Z1087" s="78">
        <f t="shared" si="75"/>
        <v>0.16</v>
      </c>
      <c r="AA1087" s="78">
        <f t="shared" si="76"/>
        <v>1.3699999999999999</v>
      </c>
      <c r="AB1087" s="77">
        <f t="shared" si="77"/>
        <v>260</v>
      </c>
    </row>
    <row r="1088" spans="1:28" x14ac:dyDescent="0.3">
      <c r="A1088" s="49">
        <v>42726</v>
      </c>
      <c r="B1088" s="45" t="s">
        <v>1255</v>
      </c>
      <c r="C1088" s="45" t="s">
        <v>1256</v>
      </c>
      <c r="D1088" s="45" t="s">
        <v>47</v>
      </c>
      <c r="E1088" s="48">
        <v>10</v>
      </c>
      <c r="F1088" s="47">
        <v>141</v>
      </c>
      <c r="G1088" s="65">
        <v>0.2</v>
      </c>
      <c r="H1088" s="47">
        <v>121</v>
      </c>
      <c r="I1088" s="45" t="s">
        <v>120</v>
      </c>
      <c r="J1088" s="61">
        <v>16.100000000000001</v>
      </c>
      <c r="K1088" s="45" t="s">
        <v>113</v>
      </c>
      <c r="L1088" s="73">
        <v>30</v>
      </c>
      <c r="M1088" s="69">
        <v>1.7</v>
      </c>
      <c r="N1088" s="47">
        <v>50</v>
      </c>
      <c r="O1088" s="45" t="s">
        <v>91</v>
      </c>
      <c r="P1088" s="47">
        <v>10351</v>
      </c>
      <c r="Q1088" s="48">
        <v>24</v>
      </c>
      <c r="R1088" s="47">
        <v>10285</v>
      </c>
      <c r="S1088" s="45" t="s">
        <v>1012</v>
      </c>
      <c r="T1088" s="48">
        <v>82</v>
      </c>
      <c r="U1088" s="48">
        <v>88</v>
      </c>
      <c r="V1088" s="45" t="s">
        <v>51</v>
      </c>
      <c r="W1088" s="48">
        <v>73</v>
      </c>
      <c r="X1088" s="45" t="s">
        <v>146</v>
      </c>
      <c r="Y1088" s="78">
        <f t="shared" si="74"/>
        <v>0.16999999999999998</v>
      </c>
      <c r="Z1088" s="78">
        <f t="shared" si="75"/>
        <v>0.02</v>
      </c>
      <c r="AA1088" s="78">
        <f t="shared" si="76"/>
        <v>1.61</v>
      </c>
      <c r="AB1088" s="77">
        <f t="shared" si="77"/>
        <v>300</v>
      </c>
    </row>
    <row r="1089" spans="1:28" x14ac:dyDescent="0.3">
      <c r="A1089" s="49">
        <v>42727</v>
      </c>
      <c r="B1089" s="45" t="s">
        <v>1255</v>
      </c>
      <c r="C1089" s="45" t="s">
        <v>1256</v>
      </c>
      <c r="D1089" s="45" t="s">
        <v>47</v>
      </c>
      <c r="E1089" s="48">
        <v>10</v>
      </c>
      <c r="F1089" s="47">
        <v>131</v>
      </c>
      <c r="G1089" s="65">
        <v>0</v>
      </c>
      <c r="H1089" s="47">
        <v>108</v>
      </c>
      <c r="I1089" s="45" t="s">
        <v>163</v>
      </c>
      <c r="J1089" s="61">
        <v>15.4</v>
      </c>
      <c r="K1089" s="45" t="s">
        <v>113</v>
      </c>
      <c r="L1089" s="73">
        <v>30</v>
      </c>
      <c r="M1089" s="69">
        <v>1.4</v>
      </c>
      <c r="N1089" s="47">
        <v>58</v>
      </c>
      <c r="O1089" s="45" t="s">
        <v>376</v>
      </c>
      <c r="P1089" s="47">
        <v>10367</v>
      </c>
      <c r="Q1089" s="48">
        <v>23</v>
      </c>
      <c r="R1089" s="47">
        <v>10339</v>
      </c>
      <c r="S1089" s="45" t="s">
        <v>533</v>
      </c>
      <c r="T1089" s="48">
        <v>83</v>
      </c>
      <c r="U1089" s="48">
        <v>89</v>
      </c>
      <c r="V1089" s="45" t="s">
        <v>51</v>
      </c>
      <c r="W1089" s="48">
        <v>78</v>
      </c>
      <c r="X1089" s="45" t="s">
        <v>235</v>
      </c>
      <c r="Y1089" s="78">
        <f t="shared" si="74"/>
        <v>0.13999999999999999</v>
      </c>
      <c r="Z1089" s="78">
        <f t="shared" si="75"/>
        <v>0</v>
      </c>
      <c r="AA1089" s="78">
        <f t="shared" si="76"/>
        <v>1.54</v>
      </c>
      <c r="AB1089" s="77">
        <f t="shared" si="77"/>
        <v>300</v>
      </c>
    </row>
    <row r="1090" spans="1:28" x14ac:dyDescent="0.3">
      <c r="A1090" s="49">
        <v>42728</v>
      </c>
      <c r="B1090" s="45" t="s">
        <v>1255</v>
      </c>
      <c r="C1090" s="45" t="s">
        <v>1256</v>
      </c>
      <c r="D1090" s="45" t="s">
        <v>47</v>
      </c>
      <c r="E1090" s="48">
        <v>10</v>
      </c>
      <c r="F1090" s="47">
        <v>134</v>
      </c>
      <c r="G1090" s="65">
        <v>0</v>
      </c>
      <c r="H1090" s="47">
        <v>91</v>
      </c>
      <c r="I1090" s="45" t="s">
        <v>100</v>
      </c>
      <c r="J1090" s="61">
        <v>17.7</v>
      </c>
      <c r="K1090" s="45" t="s">
        <v>158</v>
      </c>
      <c r="L1090" s="73">
        <v>20</v>
      </c>
      <c r="M1090" s="69">
        <v>1.9</v>
      </c>
      <c r="N1090" s="47">
        <v>58</v>
      </c>
      <c r="O1090" s="45" t="s">
        <v>85</v>
      </c>
      <c r="P1090" s="47">
        <v>10382</v>
      </c>
      <c r="Q1090" s="48">
        <v>11</v>
      </c>
      <c r="R1090" s="47">
        <v>10357</v>
      </c>
      <c r="S1090" s="45" t="s">
        <v>102</v>
      </c>
      <c r="T1090" s="48">
        <v>75</v>
      </c>
      <c r="U1090" s="48">
        <v>84</v>
      </c>
      <c r="V1090" s="45" t="s">
        <v>51</v>
      </c>
      <c r="W1090" s="48">
        <v>61</v>
      </c>
      <c r="X1090" s="45" t="s">
        <v>179</v>
      </c>
      <c r="Y1090" s="78">
        <f t="shared" si="74"/>
        <v>0.19</v>
      </c>
      <c r="Z1090" s="78">
        <f t="shared" si="75"/>
        <v>0</v>
      </c>
      <c r="AA1090" s="78">
        <f t="shared" si="76"/>
        <v>1.77</v>
      </c>
      <c r="AB1090" s="77">
        <f t="shared" si="77"/>
        <v>200</v>
      </c>
    </row>
    <row r="1091" spans="1:28" x14ac:dyDescent="0.3">
      <c r="A1091" s="49">
        <v>42729</v>
      </c>
      <c r="B1091" s="45" t="s">
        <v>1255</v>
      </c>
      <c r="C1091" s="45" t="s">
        <v>1256</v>
      </c>
      <c r="D1091" s="45" t="s">
        <v>47</v>
      </c>
      <c r="E1091" s="48">
        <v>10</v>
      </c>
      <c r="F1091" s="47">
        <v>118</v>
      </c>
      <c r="G1091" s="65">
        <v>0</v>
      </c>
      <c r="H1091" s="47">
        <v>84</v>
      </c>
      <c r="I1091" s="45" t="s">
        <v>159</v>
      </c>
      <c r="J1091" s="61">
        <v>15.1</v>
      </c>
      <c r="K1091" s="45" t="s">
        <v>215</v>
      </c>
      <c r="L1091" s="73">
        <v>10</v>
      </c>
      <c r="M1091" s="69">
        <v>1.4</v>
      </c>
      <c r="N1091" s="47">
        <v>58</v>
      </c>
      <c r="O1091" s="45" t="s">
        <v>61</v>
      </c>
      <c r="P1091" s="47">
        <v>10365</v>
      </c>
      <c r="Q1091" s="45" t="s">
        <v>1012</v>
      </c>
      <c r="R1091" s="47">
        <v>10313</v>
      </c>
      <c r="S1091" s="48">
        <v>15</v>
      </c>
      <c r="T1091" s="48">
        <v>83</v>
      </c>
      <c r="U1091" s="48">
        <v>88</v>
      </c>
      <c r="V1091" s="45" t="s">
        <v>51</v>
      </c>
      <c r="W1091" s="48">
        <v>73</v>
      </c>
      <c r="X1091" s="45" t="s">
        <v>91</v>
      </c>
      <c r="Y1091" s="78">
        <f t="shared" ref="Y1091:Y1154" si="78">M1091/$AE$17</f>
        <v>0.13999999999999999</v>
      </c>
      <c r="Z1091" s="78">
        <f t="shared" ref="Z1091:Z1154" si="79">G1091/$AE$17</f>
        <v>0</v>
      </c>
      <c r="AA1091" s="78">
        <f t="shared" ref="AA1091:AA1154" si="80">J1091/$AE$17</f>
        <v>1.51</v>
      </c>
      <c r="AB1091" s="77">
        <f t="shared" ref="AB1091:AB1154" si="81">L1091*$AE$17</f>
        <v>100</v>
      </c>
    </row>
    <row r="1092" spans="1:28" x14ac:dyDescent="0.3">
      <c r="A1092" s="49">
        <v>42730</v>
      </c>
      <c r="B1092" s="45" t="s">
        <v>1255</v>
      </c>
      <c r="C1092" s="45" t="s">
        <v>1256</v>
      </c>
      <c r="D1092" s="45" t="s">
        <v>47</v>
      </c>
      <c r="E1092" s="48">
        <v>10</v>
      </c>
      <c r="F1092" s="47">
        <v>104</v>
      </c>
      <c r="G1092" s="65">
        <v>0</v>
      </c>
      <c r="H1092" s="47">
        <v>82</v>
      </c>
      <c r="I1092" s="45" t="s">
        <v>650</v>
      </c>
      <c r="J1092" s="61">
        <v>12.7</v>
      </c>
      <c r="K1092" s="45" t="s">
        <v>146</v>
      </c>
      <c r="L1092" s="73">
        <v>11</v>
      </c>
      <c r="M1092" s="69">
        <v>3.6</v>
      </c>
      <c r="N1092" s="47">
        <v>108</v>
      </c>
      <c r="O1092" s="45" t="s">
        <v>213</v>
      </c>
      <c r="P1092" s="47">
        <v>10345</v>
      </c>
      <c r="Q1092" s="45" t="s">
        <v>51</v>
      </c>
      <c r="R1092" s="47">
        <v>10314</v>
      </c>
      <c r="S1092" s="45" t="s">
        <v>263</v>
      </c>
      <c r="T1092" s="48">
        <v>79</v>
      </c>
      <c r="U1092" s="48">
        <v>90</v>
      </c>
      <c r="V1092" s="45" t="s">
        <v>51</v>
      </c>
      <c r="W1092" s="48">
        <v>65</v>
      </c>
      <c r="X1092" s="45" t="s">
        <v>345</v>
      </c>
      <c r="Y1092" s="78">
        <f t="shared" si="78"/>
        <v>0.36</v>
      </c>
      <c r="Z1092" s="78">
        <f t="shared" si="79"/>
        <v>0</v>
      </c>
      <c r="AA1092" s="78">
        <f t="shared" si="80"/>
        <v>1.27</v>
      </c>
      <c r="AB1092" s="77">
        <f t="shared" si="81"/>
        <v>110</v>
      </c>
    </row>
    <row r="1093" spans="1:28" x14ac:dyDescent="0.3">
      <c r="A1093" s="49">
        <v>42731</v>
      </c>
      <c r="B1093" s="45" t="s">
        <v>1255</v>
      </c>
      <c r="C1093" s="45" t="s">
        <v>1256</v>
      </c>
      <c r="D1093" s="45" t="s">
        <v>47</v>
      </c>
      <c r="E1093" s="48">
        <v>10</v>
      </c>
      <c r="F1093" s="47">
        <v>106</v>
      </c>
      <c r="G1093" s="65">
        <v>0</v>
      </c>
      <c r="H1093" s="47">
        <v>77</v>
      </c>
      <c r="I1093" s="45" t="s">
        <v>249</v>
      </c>
      <c r="J1093" s="61">
        <v>13.4</v>
      </c>
      <c r="K1093" s="45" t="s">
        <v>121</v>
      </c>
      <c r="L1093" s="73">
        <v>13</v>
      </c>
      <c r="M1093" s="69">
        <v>3.1</v>
      </c>
      <c r="N1093" s="47">
        <v>86</v>
      </c>
      <c r="O1093" s="45" t="s">
        <v>111</v>
      </c>
      <c r="P1093" s="47">
        <v>10326</v>
      </c>
      <c r="Q1093" s="45" t="s">
        <v>1012</v>
      </c>
      <c r="R1093" s="47">
        <v>10306</v>
      </c>
      <c r="S1093" s="48">
        <v>15</v>
      </c>
      <c r="T1093" s="48">
        <v>71</v>
      </c>
      <c r="U1093" s="48">
        <v>84</v>
      </c>
      <c r="V1093" s="45" t="s">
        <v>88</v>
      </c>
      <c r="W1093" s="48">
        <v>65</v>
      </c>
      <c r="X1093" s="45" t="s">
        <v>51</v>
      </c>
      <c r="Y1093" s="78">
        <f t="shared" si="78"/>
        <v>0.31</v>
      </c>
      <c r="Z1093" s="78">
        <f t="shared" si="79"/>
        <v>0</v>
      </c>
      <c r="AA1093" s="78">
        <f t="shared" si="80"/>
        <v>1.34</v>
      </c>
      <c r="AB1093" s="77">
        <f t="shared" si="81"/>
        <v>130</v>
      </c>
    </row>
    <row r="1094" spans="1:28" x14ac:dyDescent="0.3">
      <c r="A1094" s="49">
        <v>42732</v>
      </c>
      <c r="B1094" s="45" t="s">
        <v>1255</v>
      </c>
      <c r="C1094" s="45" t="s">
        <v>1256</v>
      </c>
      <c r="D1094" s="45" t="s">
        <v>47</v>
      </c>
      <c r="E1094" s="48">
        <v>10</v>
      </c>
      <c r="F1094" s="47">
        <v>104</v>
      </c>
      <c r="G1094" s="65">
        <v>0.2</v>
      </c>
      <c r="H1094" s="47">
        <v>72</v>
      </c>
      <c r="I1094" s="45" t="s">
        <v>124</v>
      </c>
      <c r="J1094" s="61">
        <v>13.7</v>
      </c>
      <c r="K1094" s="45" t="s">
        <v>158</v>
      </c>
      <c r="L1094" s="73">
        <v>28</v>
      </c>
      <c r="M1094" s="69">
        <v>2.5</v>
      </c>
      <c r="N1094" s="47">
        <v>50</v>
      </c>
      <c r="O1094" s="45" t="s">
        <v>201</v>
      </c>
      <c r="P1094" s="47">
        <v>10338</v>
      </c>
      <c r="Q1094" s="48">
        <v>20</v>
      </c>
      <c r="R1094" s="47">
        <v>10312</v>
      </c>
      <c r="S1094" s="45" t="s">
        <v>102</v>
      </c>
      <c r="T1094" s="48">
        <v>83</v>
      </c>
      <c r="U1094" s="48">
        <v>88</v>
      </c>
      <c r="V1094" s="45" t="s">
        <v>60</v>
      </c>
      <c r="W1094" s="48">
        <v>75</v>
      </c>
      <c r="X1094" s="45" t="s">
        <v>50</v>
      </c>
      <c r="Y1094" s="78">
        <f t="shared" si="78"/>
        <v>0.25</v>
      </c>
      <c r="Z1094" s="78">
        <f t="shared" si="79"/>
        <v>0.02</v>
      </c>
      <c r="AA1094" s="78">
        <f t="shared" si="80"/>
        <v>1.3699999999999999</v>
      </c>
      <c r="AB1094" s="77">
        <f t="shared" si="81"/>
        <v>280</v>
      </c>
    </row>
    <row r="1095" spans="1:28" x14ac:dyDescent="0.3">
      <c r="A1095" s="49">
        <v>42733</v>
      </c>
      <c r="B1095" s="45" t="s">
        <v>1255</v>
      </c>
      <c r="C1095" s="45" t="s">
        <v>1256</v>
      </c>
      <c r="D1095" s="45" t="s">
        <v>47</v>
      </c>
      <c r="E1095" s="48">
        <v>10</v>
      </c>
      <c r="F1095" s="47">
        <v>106</v>
      </c>
      <c r="G1095" s="65">
        <v>0</v>
      </c>
      <c r="H1095" s="47">
        <v>94</v>
      </c>
      <c r="I1095" s="45" t="s">
        <v>100</v>
      </c>
      <c r="J1095" s="61">
        <v>11.7</v>
      </c>
      <c r="K1095" s="45" t="s">
        <v>133</v>
      </c>
      <c r="L1095" s="73">
        <v>21</v>
      </c>
      <c r="M1095" s="69">
        <v>1.7</v>
      </c>
      <c r="N1095" s="47">
        <v>47</v>
      </c>
      <c r="O1095" s="45" t="s">
        <v>74</v>
      </c>
      <c r="P1095" s="47">
        <v>10344</v>
      </c>
      <c r="Q1095" s="48">
        <v>24</v>
      </c>
      <c r="R1095" s="47">
        <v>10329</v>
      </c>
      <c r="S1095" s="45" t="s">
        <v>102</v>
      </c>
      <c r="T1095" s="48">
        <v>79</v>
      </c>
      <c r="U1095" s="48">
        <v>86</v>
      </c>
      <c r="V1095" s="45" t="s">
        <v>80</v>
      </c>
      <c r="W1095" s="48">
        <v>75</v>
      </c>
      <c r="X1095" s="45" t="s">
        <v>51</v>
      </c>
      <c r="Y1095" s="78">
        <f t="shared" si="78"/>
        <v>0.16999999999999998</v>
      </c>
      <c r="Z1095" s="78">
        <f t="shared" si="79"/>
        <v>0</v>
      </c>
      <c r="AA1095" s="78">
        <f t="shared" si="80"/>
        <v>1.17</v>
      </c>
      <c r="AB1095" s="77">
        <f t="shared" si="81"/>
        <v>210</v>
      </c>
    </row>
    <row r="1096" spans="1:28" x14ac:dyDescent="0.3">
      <c r="A1096" s="49">
        <v>42734</v>
      </c>
      <c r="B1096" s="45" t="s">
        <v>1255</v>
      </c>
      <c r="C1096" s="45" t="s">
        <v>1256</v>
      </c>
      <c r="D1096" s="45" t="s">
        <v>47</v>
      </c>
      <c r="E1096" s="48">
        <v>10</v>
      </c>
      <c r="F1096" s="47">
        <v>99</v>
      </c>
      <c r="G1096" s="65">
        <v>0</v>
      </c>
      <c r="H1096" s="47">
        <v>85</v>
      </c>
      <c r="I1096" s="45" t="s">
        <v>51</v>
      </c>
      <c r="J1096" s="61">
        <v>11.3</v>
      </c>
      <c r="K1096" s="45" t="s">
        <v>215</v>
      </c>
      <c r="L1096" s="73">
        <v>10</v>
      </c>
      <c r="M1096" s="69">
        <v>2.8</v>
      </c>
      <c r="N1096" s="47">
        <v>78</v>
      </c>
      <c r="O1096" s="45" t="s">
        <v>95</v>
      </c>
      <c r="P1096" s="47">
        <v>10349</v>
      </c>
      <c r="Q1096" s="48">
        <v>10</v>
      </c>
      <c r="R1096" s="47">
        <v>10311</v>
      </c>
      <c r="S1096" s="48">
        <v>24</v>
      </c>
      <c r="T1096" s="48">
        <v>76</v>
      </c>
      <c r="U1096" s="48">
        <v>79</v>
      </c>
      <c r="V1096" s="45" t="s">
        <v>51</v>
      </c>
      <c r="W1096" s="48">
        <v>71</v>
      </c>
      <c r="X1096" s="45" t="s">
        <v>215</v>
      </c>
      <c r="Y1096" s="78">
        <f t="shared" si="78"/>
        <v>0.27999999999999997</v>
      </c>
      <c r="Z1096" s="78">
        <f t="shared" si="79"/>
        <v>0</v>
      </c>
      <c r="AA1096" s="78">
        <f t="shared" si="80"/>
        <v>1.1300000000000001</v>
      </c>
      <c r="AB1096" s="77">
        <f t="shared" si="81"/>
        <v>100</v>
      </c>
    </row>
    <row r="1097" spans="1:28" x14ac:dyDescent="0.3">
      <c r="A1097" s="49">
        <v>42735</v>
      </c>
      <c r="B1097" s="45" t="s">
        <v>1255</v>
      </c>
      <c r="C1097" s="45" t="s">
        <v>1256</v>
      </c>
      <c r="D1097" s="45" t="s">
        <v>47</v>
      </c>
      <c r="E1097" s="48">
        <v>10</v>
      </c>
      <c r="F1097" s="47">
        <v>81</v>
      </c>
      <c r="G1097" s="65">
        <v>0</v>
      </c>
      <c r="H1097" s="47">
        <v>45</v>
      </c>
      <c r="I1097" s="45" t="s">
        <v>108</v>
      </c>
      <c r="J1097" s="61">
        <v>11.7</v>
      </c>
      <c r="K1097" s="45" t="s">
        <v>215</v>
      </c>
      <c r="L1097" s="73">
        <v>24</v>
      </c>
      <c r="M1097" s="69">
        <v>1.1000000000000001</v>
      </c>
      <c r="N1097" s="47">
        <v>44</v>
      </c>
      <c r="O1097" s="45" t="s">
        <v>933</v>
      </c>
      <c r="P1097" s="47">
        <v>10311</v>
      </c>
      <c r="Q1097" s="45" t="s">
        <v>1012</v>
      </c>
      <c r="R1097" s="47">
        <v>10276</v>
      </c>
      <c r="S1097" s="48">
        <v>24</v>
      </c>
      <c r="T1097" s="48">
        <v>79</v>
      </c>
      <c r="U1097" s="48">
        <v>87</v>
      </c>
      <c r="V1097" s="45" t="s">
        <v>51</v>
      </c>
      <c r="W1097" s="48">
        <v>70</v>
      </c>
      <c r="X1097" s="45" t="s">
        <v>51</v>
      </c>
      <c r="Y1097" s="78">
        <f t="shared" si="78"/>
        <v>0.11000000000000001</v>
      </c>
      <c r="Z1097" s="78">
        <f t="shared" si="79"/>
        <v>0</v>
      </c>
      <c r="AA1097" s="78">
        <f t="shared" si="80"/>
        <v>1.17</v>
      </c>
      <c r="AB1097" s="77">
        <f t="shared" si="81"/>
        <v>240</v>
      </c>
    </row>
    <row r="1098" spans="1:28" x14ac:dyDescent="0.3">
      <c r="A1098" s="49">
        <v>42736</v>
      </c>
      <c r="B1098" s="45" t="s">
        <v>1255</v>
      </c>
      <c r="C1098" s="45" t="s">
        <v>1256</v>
      </c>
      <c r="D1098" s="45" t="s">
        <v>47</v>
      </c>
      <c r="E1098" s="48">
        <v>10</v>
      </c>
      <c r="F1098" s="47">
        <v>86</v>
      </c>
      <c r="G1098" s="65">
        <v>0</v>
      </c>
      <c r="H1098" s="47">
        <v>42</v>
      </c>
      <c r="I1098" s="45" t="s">
        <v>178</v>
      </c>
      <c r="J1098" s="61">
        <v>13</v>
      </c>
      <c r="K1098" s="45" t="s">
        <v>71</v>
      </c>
      <c r="L1098" s="73">
        <v>0</v>
      </c>
      <c r="M1098" s="69">
        <v>0.8</v>
      </c>
      <c r="N1098" s="47">
        <v>97</v>
      </c>
      <c r="O1098" s="45" t="s">
        <v>505</v>
      </c>
      <c r="P1098" s="47">
        <v>10276</v>
      </c>
      <c r="Q1098" s="45" t="s">
        <v>1012</v>
      </c>
      <c r="R1098" s="47">
        <v>10153</v>
      </c>
      <c r="S1098" s="48">
        <v>22</v>
      </c>
      <c r="T1098" s="48">
        <v>74</v>
      </c>
      <c r="U1098" s="48">
        <v>89</v>
      </c>
      <c r="V1098" s="45" t="s">
        <v>174</v>
      </c>
      <c r="W1098" s="48">
        <v>59</v>
      </c>
      <c r="X1098" s="45" t="s">
        <v>106</v>
      </c>
      <c r="Y1098" s="78">
        <f t="shared" si="78"/>
        <v>0.08</v>
      </c>
      <c r="Z1098" s="78">
        <f t="shared" si="79"/>
        <v>0</v>
      </c>
      <c r="AA1098" s="78">
        <f t="shared" si="80"/>
        <v>1.3</v>
      </c>
      <c r="AB1098" s="77">
        <f t="shared" si="81"/>
        <v>0</v>
      </c>
    </row>
    <row r="1099" spans="1:28" x14ac:dyDescent="0.3">
      <c r="A1099" s="49">
        <v>42737</v>
      </c>
      <c r="B1099" s="45" t="s">
        <v>1255</v>
      </c>
      <c r="C1099" s="45" t="s">
        <v>1256</v>
      </c>
      <c r="D1099" s="45" t="s">
        <v>47</v>
      </c>
      <c r="E1099" s="48">
        <v>10</v>
      </c>
      <c r="F1099" s="47">
        <v>100</v>
      </c>
      <c r="G1099" s="65">
        <v>0</v>
      </c>
      <c r="H1099" s="47">
        <v>57</v>
      </c>
      <c r="I1099" s="45" t="s">
        <v>183</v>
      </c>
      <c r="J1099" s="61">
        <v>14.3</v>
      </c>
      <c r="K1099" s="45" t="s">
        <v>89</v>
      </c>
      <c r="L1099" s="73">
        <v>11</v>
      </c>
      <c r="M1099" s="69">
        <v>1.4</v>
      </c>
      <c r="N1099" s="47">
        <v>67</v>
      </c>
      <c r="O1099" s="45" t="s">
        <v>99</v>
      </c>
      <c r="P1099" s="47">
        <v>10204</v>
      </c>
      <c r="Q1099" s="48">
        <v>24</v>
      </c>
      <c r="R1099" s="47">
        <v>10149</v>
      </c>
      <c r="S1099" s="45" t="s">
        <v>84</v>
      </c>
      <c r="T1099" s="48">
        <v>66</v>
      </c>
      <c r="U1099" s="48">
        <v>73</v>
      </c>
      <c r="V1099" s="45" t="s">
        <v>763</v>
      </c>
      <c r="W1099" s="48">
        <v>60</v>
      </c>
      <c r="X1099" s="45" t="s">
        <v>80</v>
      </c>
      <c r="Y1099" s="78">
        <f t="shared" si="78"/>
        <v>0.13999999999999999</v>
      </c>
      <c r="Z1099" s="78">
        <f t="shared" si="79"/>
        <v>0</v>
      </c>
      <c r="AA1099" s="78">
        <f t="shared" si="80"/>
        <v>1.4300000000000002</v>
      </c>
      <c r="AB1099" s="77">
        <f t="shared" si="81"/>
        <v>110</v>
      </c>
    </row>
    <row r="1100" spans="1:28" x14ac:dyDescent="0.3">
      <c r="A1100" s="49">
        <v>42738</v>
      </c>
      <c r="B1100" s="45" t="s">
        <v>1255</v>
      </c>
      <c r="C1100" s="45" t="s">
        <v>1256</v>
      </c>
      <c r="D1100" s="45" t="s">
        <v>47</v>
      </c>
      <c r="E1100" s="48">
        <v>10</v>
      </c>
      <c r="F1100" s="47">
        <v>85</v>
      </c>
      <c r="G1100" s="65">
        <v>0</v>
      </c>
      <c r="H1100" s="47">
        <v>54</v>
      </c>
      <c r="I1100" s="45" t="s">
        <v>347</v>
      </c>
      <c r="J1100" s="61">
        <v>11.6</v>
      </c>
      <c r="K1100" s="45" t="s">
        <v>121</v>
      </c>
      <c r="L1100" s="73">
        <v>11</v>
      </c>
      <c r="M1100" s="69">
        <v>2.2000000000000002</v>
      </c>
      <c r="N1100" s="47">
        <v>94</v>
      </c>
      <c r="O1100" s="45" t="s">
        <v>184</v>
      </c>
      <c r="P1100" s="47">
        <v>10265</v>
      </c>
      <c r="Q1100" s="48">
        <v>23</v>
      </c>
      <c r="R1100" s="47">
        <v>10202</v>
      </c>
      <c r="S1100" s="45" t="s">
        <v>263</v>
      </c>
      <c r="T1100" s="48">
        <v>73</v>
      </c>
      <c r="U1100" s="48">
        <v>84</v>
      </c>
      <c r="V1100" s="45" t="s">
        <v>51</v>
      </c>
      <c r="W1100" s="48">
        <v>68</v>
      </c>
      <c r="X1100" s="45" t="s">
        <v>192</v>
      </c>
      <c r="Y1100" s="78">
        <f t="shared" si="78"/>
        <v>0.22000000000000003</v>
      </c>
      <c r="Z1100" s="78">
        <f t="shared" si="79"/>
        <v>0</v>
      </c>
      <c r="AA1100" s="78">
        <f t="shared" si="80"/>
        <v>1.1599999999999999</v>
      </c>
      <c r="AB1100" s="77">
        <f t="shared" si="81"/>
        <v>110</v>
      </c>
    </row>
    <row r="1101" spans="1:28" x14ac:dyDescent="0.3">
      <c r="A1101" s="49">
        <v>42739</v>
      </c>
      <c r="B1101" s="45" t="s">
        <v>1255</v>
      </c>
      <c r="C1101" s="45" t="s">
        <v>1256</v>
      </c>
      <c r="D1101" s="45" t="s">
        <v>47</v>
      </c>
      <c r="E1101" s="48">
        <v>10</v>
      </c>
      <c r="F1101" s="47">
        <v>86</v>
      </c>
      <c r="G1101" s="65">
        <v>0</v>
      </c>
      <c r="H1101" s="47">
        <v>58</v>
      </c>
      <c r="I1101" s="45" t="s">
        <v>86</v>
      </c>
      <c r="J1101" s="61">
        <v>11.3</v>
      </c>
      <c r="K1101" s="45" t="s">
        <v>215</v>
      </c>
      <c r="L1101" s="73">
        <v>12</v>
      </c>
      <c r="M1101" s="69">
        <v>2.5</v>
      </c>
      <c r="N1101" s="47">
        <v>72</v>
      </c>
      <c r="O1101" s="45" t="s">
        <v>74</v>
      </c>
      <c r="P1101" s="47">
        <v>10277</v>
      </c>
      <c r="Q1101" s="48">
        <v>23</v>
      </c>
      <c r="R1101" s="47">
        <v>10260</v>
      </c>
      <c r="S1101" s="45" t="s">
        <v>263</v>
      </c>
      <c r="T1101" s="48">
        <v>77</v>
      </c>
      <c r="U1101" s="48">
        <v>86</v>
      </c>
      <c r="V1101" s="45" t="s">
        <v>51</v>
      </c>
      <c r="W1101" s="48">
        <v>72</v>
      </c>
      <c r="X1101" s="45" t="s">
        <v>264</v>
      </c>
      <c r="Y1101" s="78">
        <f t="shared" si="78"/>
        <v>0.25</v>
      </c>
      <c r="Z1101" s="78">
        <f t="shared" si="79"/>
        <v>0</v>
      </c>
      <c r="AA1101" s="78">
        <f t="shared" si="80"/>
        <v>1.1300000000000001</v>
      </c>
      <c r="AB1101" s="77">
        <f t="shared" si="81"/>
        <v>120</v>
      </c>
    </row>
    <row r="1102" spans="1:28" x14ac:dyDescent="0.3">
      <c r="A1102" s="49">
        <v>42740</v>
      </c>
      <c r="B1102" s="45" t="s">
        <v>1255</v>
      </c>
      <c r="C1102" s="45" t="s">
        <v>1256</v>
      </c>
      <c r="D1102" s="45" t="s">
        <v>47</v>
      </c>
      <c r="E1102" s="48">
        <v>10</v>
      </c>
      <c r="F1102" s="47">
        <v>89</v>
      </c>
      <c r="G1102" s="65">
        <v>0</v>
      </c>
      <c r="H1102" s="47">
        <v>63</v>
      </c>
      <c r="I1102" s="45" t="s">
        <v>249</v>
      </c>
      <c r="J1102" s="61">
        <v>11.5</v>
      </c>
      <c r="K1102" s="45" t="s">
        <v>121</v>
      </c>
      <c r="L1102" s="72" t="s">
        <v>289</v>
      </c>
      <c r="M1102" s="69">
        <v>3.1</v>
      </c>
      <c r="N1102" s="47">
        <v>108</v>
      </c>
      <c r="O1102" s="45" t="s">
        <v>206</v>
      </c>
      <c r="P1102" s="47">
        <v>10299</v>
      </c>
      <c r="Q1102" s="48">
        <v>23</v>
      </c>
      <c r="R1102" s="47">
        <v>10270</v>
      </c>
      <c r="S1102" s="45" t="s">
        <v>84</v>
      </c>
      <c r="T1102" s="48">
        <v>67</v>
      </c>
      <c r="U1102" s="48">
        <v>82</v>
      </c>
      <c r="V1102" s="45" t="s">
        <v>51</v>
      </c>
      <c r="W1102" s="48">
        <v>55</v>
      </c>
      <c r="X1102" s="45" t="s">
        <v>89</v>
      </c>
      <c r="Y1102" s="78">
        <f t="shared" si="78"/>
        <v>0.31</v>
      </c>
      <c r="Z1102" s="78">
        <f t="shared" si="79"/>
        <v>0</v>
      </c>
      <c r="AA1102" s="78">
        <f t="shared" si="80"/>
        <v>1.1499999999999999</v>
      </c>
      <c r="AB1102" s="77">
        <f t="shared" si="81"/>
        <v>90</v>
      </c>
    </row>
    <row r="1103" spans="1:28" x14ac:dyDescent="0.3">
      <c r="A1103" s="49">
        <v>42741</v>
      </c>
      <c r="B1103" s="45" t="s">
        <v>1255</v>
      </c>
      <c r="C1103" s="45" t="s">
        <v>1256</v>
      </c>
      <c r="D1103" s="45" t="s">
        <v>47</v>
      </c>
      <c r="E1103" s="48">
        <v>10</v>
      </c>
      <c r="F1103" s="47">
        <v>68</v>
      </c>
      <c r="G1103" s="65">
        <v>0</v>
      </c>
      <c r="H1103" s="47">
        <v>31</v>
      </c>
      <c r="I1103" s="45" t="s">
        <v>271</v>
      </c>
      <c r="J1103" s="61">
        <v>10.4</v>
      </c>
      <c r="K1103" s="45" t="s">
        <v>121</v>
      </c>
      <c r="L1103" s="72" t="s">
        <v>289</v>
      </c>
      <c r="M1103" s="69">
        <v>3.3</v>
      </c>
      <c r="N1103" s="47">
        <v>103</v>
      </c>
      <c r="O1103" s="45" t="s">
        <v>50</v>
      </c>
      <c r="P1103" s="47">
        <v>10317</v>
      </c>
      <c r="Q1103" s="48">
        <v>23</v>
      </c>
      <c r="R1103" s="47">
        <v>10291</v>
      </c>
      <c r="S1103" s="45" t="s">
        <v>263</v>
      </c>
      <c r="T1103" s="48">
        <v>61</v>
      </c>
      <c r="U1103" s="48">
        <v>75</v>
      </c>
      <c r="V1103" s="45" t="s">
        <v>171</v>
      </c>
      <c r="W1103" s="48">
        <v>48</v>
      </c>
      <c r="X1103" s="45" t="s">
        <v>206</v>
      </c>
      <c r="Y1103" s="78">
        <f t="shared" si="78"/>
        <v>0.32999999999999996</v>
      </c>
      <c r="Z1103" s="78">
        <f t="shared" si="79"/>
        <v>0</v>
      </c>
      <c r="AA1103" s="78">
        <f t="shared" si="80"/>
        <v>1.04</v>
      </c>
      <c r="AB1103" s="77">
        <f t="shared" si="81"/>
        <v>90</v>
      </c>
    </row>
    <row r="1104" spans="1:28" x14ac:dyDescent="0.3">
      <c r="A1104" s="49">
        <v>42742</v>
      </c>
      <c r="B1104" s="45" t="s">
        <v>1255</v>
      </c>
      <c r="C1104" s="45" t="s">
        <v>1256</v>
      </c>
      <c r="D1104" s="45" t="s">
        <v>47</v>
      </c>
      <c r="E1104" s="48">
        <v>10</v>
      </c>
      <c r="F1104" s="47">
        <v>64</v>
      </c>
      <c r="G1104" s="65">
        <v>0</v>
      </c>
      <c r="H1104" s="47">
        <v>21</v>
      </c>
      <c r="I1104" s="45" t="s">
        <v>74</v>
      </c>
      <c r="J1104" s="61">
        <v>10.7</v>
      </c>
      <c r="K1104" s="45" t="s">
        <v>158</v>
      </c>
      <c r="L1104" s="73">
        <v>0</v>
      </c>
      <c r="M1104" s="69">
        <v>3.1</v>
      </c>
      <c r="N1104" s="47">
        <v>100</v>
      </c>
      <c r="O1104" s="45" t="s">
        <v>51</v>
      </c>
      <c r="P1104" s="47">
        <v>10323</v>
      </c>
      <c r="Q1104" s="48">
        <v>10</v>
      </c>
      <c r="R1104" s="47">
        <v>10306</v>
      </c>
      <c r="S1104" s="48">
        <v>14</v>
      </c>
      <c r="T1104" s="48">
        <v>61</v>
      </c>
      <c r="U1104" s="48">
        <v>66</v>
      </c>
      <c r="V1104" s="45" t="s">
        <v>585</v>
      </c>
      <c r="W1104" s="48">
        <v>40</v>
      </c>
      <c r="X1104" s="45" t="s">
        <v>148</v>
      </c>
      <c r="Y1104" s="78">
        <f t="shared" si="78"/>
        <v>0.31</v>
      </c>
      <c r="Z1104" s="78">
        <f t="shared" si="79"/>
        <v>0</v>
      </c>
      <c r="AA1104" s="78">
        <f t="shared" si="80"/>
        <v>1.0699999999999998</v>
      </c>
      <c r="AB1104" s="77">
        <f t="shared" si="81"/>
        <v>0</v>
      </c>
    </row>
    <row r="1105" spans="1:28" x14ac:dyDescent="0.3">
      <c r="A1105" s="49">
        <v>42743</v>
      </c>
      <c r="B1105" s="45" t="s">
        <v>1255</v>
      </c>
      <c r="C1105" s="45" t="s">
        <v>1256</v>
      </c>
      <c r="D1105" s="45" t="s">
        <v>47</v>
      </c>
      <c r="E1105" s="48">
        <v>10</v>
      </c>
      <c r="F1105" s="47">
        <v>78</v>
      </c>
      <c r="G1105" s="65">
        <v>0</v>
      </c>
      <c r="H1105" s="47">
        <v>37</v>
      </c>
      <c r="I1105" s="45" t="s">
        <v>301</v>
      </c>
      <c r="J1105" s="61">
        <v>11.9</v>
      </c>
      <c r="K1105" s="45" t="s">
        <v>121</v>
      </c>
      <c r="L1105" s="73">
        <v>10</v>
      </c>
      <c r="M1105" s="69">
        <v>3.9</v>
      </c>
      <c r="N1105" s="47">
        <v>117</v>
      </c>
      <c r="O1105" s="45" t="s">
        <v>91</v>
      </c>
      <c r="P1105" s="47">
        <v>10323</v>
      </c>
      <c r="Q1105" s="48">
        <v>10</v>
      </c>
      <c r="R1105" s="47">
        <v>10303</v>
      </c>
      <c r="S1105" s="45" t="s">
        <v>401</v>
      </c>
      <c r="T1105" s="48">
        <v>48</v>
      </c>
      <c r="U1105" s="48">
        <v>72</v>
      </c>
      <c r="V1105" s="45" t="s">
        <v>155</v>
      </c>
      <c r="W1105" s="48">
        <v>34</v>
      </c>
      <c r="X1105" s="45" t="s">
        <v>209</v>
      </c>
      <c r="Y1105" s="78">
        <f t="shared" si="78"/>
        <v>0.39</v>
      </c>
      <c r="Z1105" s="78">
        <f t="shared" si="79"/>
        <v>0</v>
      </c>
      <c r="AA1105" s="78">
        <f t="shared" si="80"/>
        <v>1.19</v>
      </c>
      <c r="AB1105" s="77">
        <f t="shared" si="81"/>
        <v>100</v>
      </c>
    </row>
    <row r="1106" spans="1:28" x14ac:dyDescent="0.3">
      <c r="A1106" s="49">
        <v>42744</v>
      </c>
      <c r="B1106" s="45" t="s">
        <v>1255</v>
      </c>
      <c r="C1106" s="45" t="s">
        <v>1256</v>
      </c>
      <c r="D1106" s="45" t="s">
        <v>47</v>
      </c>
      <c r="E1106" s="48">
        <v>10</v>
      </c>
      <c r="F1106" s="47">
        <v>98</v>
      </c>
      <c r="G1106" s="65">
        <v>3.2</v>
      </c>
      <c r="H1106" s="47">
        <v>51</v>
      </c>
      <c r="I1106" s="45" t="s">
        <v>163</v>
      </c>
      <c r="J1106" s="61">
        <v>14.4</v>
      </c>
      <c r="K1106" s="45" t="s">
        <v>158</v>
      </c>
      <c r="L1106" s="73">
        <v>12</v>
      </c>
      <c r="M1106" s="69">
        <v>1.4</v>
      </c>
      <c r="N1106" s="47">
        <v>106</v>
      </c>
      <c r="O1106" s="45" t="s">
        <v>510</v>
      </c>
      <c r="P1106" s="47">
        <v>10307</v>
      </c>
      <c r="Q1106" s="45" t="s">
        <v>1012</v>
      </c>
      <c r="R1106" s="47">
        <v>10234</v>
      </c>
      <c r="S1106" s="48">
        <v>24</v>
      </c>
      <c r="T1106" s="48">
        <v>68</v>
      </c>
      <c r="U1106" s="48">
        <v>76</v>
      </c>
      <c r="V1106" s="45" t="s">
        <v>163</v>
      </c>
      <c r="W1106" s="48">
        <v>60</v>
      </c>
      <c r="X1106" s="45" t="s">
        <v>215</v>
      </c>
      <c r="Y1106" s="78">
        <f t="shared" si="78"/>
        <v>0.13999999999999999</v>
      </c>
      <c r="Z1106" s="78">
        <f t="shared" si="79"/>
        <v>0.32</v>
      </c>
      <c r="AA1106" s="78">
        <f t="shared" si="80"/>
        <v>1.44</v>
      </c>
      <c r="AB1106" s="77">
        <f t="shared" si="81"/>
        <v>120</v>
      </c>
    </row>
    <row r="1107" spans="1:28" x14ac:dyDescent="0.3">
      <c r="A1107" s="49">
        <v>42745</v>
      </c>
      <c r="B1107" s="45" t="s">
        <v>1255</v>
      </c>
      <c r="C1107" s="45" t="s">
        <v>1256</v>
      </c>
      <c r="D1107" s="45" t="s">
        <v>47</v>
      </c>
      <c r="E1107" s="48">
        <v>10</v>
      </c>
      <c r="F1107" s="47">
        <v>117</v>
      </c>
      <c r="G1107" s="65">
        <v>12.8</v>
      </c>
      <c r="H1107" s="47">
        <v>103</v>
      </c>
      <c r="I1107" s="45" t="s">
        <v>60</v>
      </c>
      <c r="J1107" s="61">
        <v>13.1</v>
      </c>
      <c r="K1107" s="45" t="s">
        <v>193</v>
      </c>
      <c r="L1107" s="73">
        <v>29</v>
      </c>
      <c r="M1107" s="69">
        <v>4.7</v>
      </c>
      <c r="N1107" s="47">
        <v>156</v>
      </c>
      <c r="O1107" s="45" t="s">
        <v>367</v>
      </c>
      <c r="P1107" s="47">
        <v>10241</v>
      </c>
      <c r="Q1107" s="48">
        <v>24</v>
      </c>
      <c r="R1107" s="47">
        <v>10201</v>
      </c>
      <c r="S1107" s="45" t="s">
        <v>116</v>
      </c>
      <c r="T1107" s="48">
        <v>87</v>
      </c>
      <c r="U1107" s="48">
        <v>89</v>
      </c>
      <c r="V1107" s="45" t="s">
        <v>51</v>
      </c>
      <c r="W1107" s="48">
        <v>58</v>
      </c>
      <c r="X1107" s="45" t="s">
        <v>832</v>
      </c>
      <c r="Y1107" s="78">
        <f t="shared" si="78"/>
        <v>0.47000000000000003</v>
      </c>
      <c r="Z1107" s="78">
        <f t="shared" si="79"/>
        <v>1.28</v>
      </c>
      <c r="AA1107" s="78">
        <f t="shared" si="80"/>
        <v>1.31</v>
      </c>
      <c r="AB1107" s="77">
        <f t="shared" si="81"/>
        <v>290</v>
      </c>
    </row>
    <row r="1108" spans="1:28" x14ac:dyDescent="0.3">
      <c r="A1108" s="49">
        <v>42746</v>
      </c>
      <c r="B1108" s="45" t="s">
        <v>1255</v>
      </c>
      <c r="C1108" s="45" t="s">
        <v>1256</v>
      </c>
      <c r="D1108" s="45" t="s">
        <v>47</v>
      </c>
      <c r="E1108" s="48">
        <v>10</v>
      </c>
      <c r="F1108" s="47">
        <v>138</v>
      </c>
      <c r="G1108" s="65">
        <v>0</v>
      </c>
      <c r="H1108" s="47">
        <v>111</v>
      </c>
      <c r="I1108" s="45" t="s">
        <v>70</v>
      </c>
      <c r="J1108" s="61">
        <v>16.5</v>
      </c>
      <c r="K1108" s="45" t="s">
        <v>117</v>
      </c>
      <c r="L1108" s="73">
        <v>32</v>
      </c>
      <c r="M1108" s="69">
        <v>5</v>
      </c>
      <c r="N1108" s="47">
        <v>136</v>
      </c>
      <c r="O1108" s="45" t="s">
        <v>61</v>
      </c>
      <c r="P1108" s="47">
        <v>10266</v>
      </c>
      <c r="Q1108" s="48">
        <v>23</v>
      </c>
      <c r="R1108" s="47">
        <v>10227</v>
      </c>
      <c r="S1108" s="45" t="s">
        <v>116</v>
      </c>
      <c r="T1108" s="48">
        <v>79</v>
      </c>
      <c r="U1108" s="48">
        <v>88</v>
      </c>
      <c r="V1108" s="45" t="s">
        <v>64</v>
      </c>
      <c r="W1108" s="48">
        <v>69</v>
      </c>
      <c r="X1108" s="45" t="s">
        <v>113</v>
      </c>
      <c r="Y1108" s="78">
        <f t="shared" si="78"/>
        <v>0.5</v>
      </c>
      <c r="Z1108" s="78">
        <f t="shared" si="79"/>
        <v>0</v>
      </c>
      <c r="AA1108" s="78">
        <f t="shared" si="80"/>
        <v>1.65</v>
      </c>
      <c r="AB1108" s="77">
        <f t="shared" si="81"/>
        <v>320</v>
      </c>
    </row>
    <row r="1109" spans="1:28" x14ac:dyDescent="0.3">
      <c r="A1109" s="49">
        <v>42747</v>
      </c>
      <c r="B1109" s="45" t="s">
        <v>1255</v>
      </c>
      <c r="C1109" s="45" t="s">
        <v>1256</v>
      </c>
      <c r="D1109" s="45" t="s">
        <v>47</v>
      </c>
      <c r="E1109" s="48">
        <v>10</v>
      </c>
      <c r="F1109" s="47">
        <v>120</v>
      </c>
      <c r="G1109" s="65">
        <v>9.8000000000000007</v>
      </c>
      <c r="H1109" s="47">
        <v>91</v>
      </c>
      <c r="I1109" s="45" t="s">
        <v>100</v>
      </c>
      <c r="J1109" s="61">
        <v>15</v>
      </c>
      <c r="K1109" s="45" t="s">
        <v>388</v>
      </c>
      <c r="L1109" s="73">
        <v>29</v>
      </c>
      <c r="M1109" s="69">
        <v>3.6</v>
      </c>
      <c r="N1109" s="47">
        <v>200</v>
      </c>
      <c r="O1109" s="45" t="s">
        <v>345</v>
      </c>
      <c r="P1109" s="47">
        <v>10252</v>
      </c>
      <c r="Q1109" s="45" t="s">
        <v>263</v>
      </c>
      <c r="R1109" s="47">
        <v>10167</v>
      </c>
      <c r="S1109" s="48">
        <v>15</v>
      </c>
      <c r="T1109" s="48">
        <v>73</v>
      </c>
      <c r="U1109" s="48">
        <v>85</v>
      </c>
      <c r="V1109" s="45" t="s">
        <v>769</v>
      </c>
      <c r="W1109" s="48">
        <v>65</v>
      </c>
      <c r="X1109" s="45" t="s">
        <v>99</v>
      </c>
      <c r="Y1109" s="78">
        <f t="shared" si="78"/>
        <v>0.36</v>
      </c>
      <c r="Z1109" s="78">
        <f t="shared" si="79"/>
        <v>0.98000000000000009</v>
      </c>
      <c r="AA1109" s="78">
        <f t="shared" si="80"/>
        <v>1.5</v>
      </c>
      <c r="AB1109" s="77">
        <f t="shared" si="81"/>
        <v>290</v>
      </c>
    </row>
    <row r="1110" spans="1:28" x14ac:dyDescent="0.3">
      <c r="A1110" s="49">
        <v>42748</v>
      </c>
      <c r="B1110" s="45" t="s">
        <v>1255</v>
      </c>
      <c r="C1110" s="45" t="s">
        <v>1256</v>
      </c>
      <c r="D1110" s="45" t="s">
        <v>47</v>
      </c>
      <c r="E1110" s="48">
        <v>10</v>
      </c>
      <c r="F1110" s="47">
        <v>84</v>
      </c>
      <c r="G1110" s="65">
        <v>16.8</v>
      </c>
      <c r="H1110" s="47">
        <v>64</v>
      </c>
      <c r="I1110" s="45" t="s">
        <v>155</v>
      </c>
      <c r="J1110" s="61">
        <v>10.5</v>
      </c>
      <c r="K1110" s="45" t="s">
        <v>129</v>
      </c>
      <c r="L1110" s="73">
        <v>28</v>
      </c>
      <c r="M1110" s="69">
        <v>4.2</v>
      </c>
      <c r="N1110" s="47">
        <v>158</v>
      </c>
      <c r="O1110" s="45" t="s">
        <v>280</v>
      </c>
      <c r="P1110" s="47">
        <v>10274</v>
      </c>
      <c r="Q1110" s="45" t="s">
        <v>51</v>
      </c>
      <c r="R1110" s="47">
        <v>10226</v>
      </c>
      <c r="S1110" s="45" t="s">
        <v>1012</v>
      </c>
      <c r="T1110" s="48">
        <v>76</v>
      </c>
      <c r="U1110" s="48">
        <v>81</v>
      </c>
      <c r="V1110" s="45" t="s">
        <v>51</v>
      </c>
      <c r="W1110" s="48">
        <v>68</v>
      </c>
      <c r="X1110" s="45" t="s">
        <v>129</v>
      </c>
      <c r="Y1110" s="78">
        <f t="shared" si="78"/>
        <v>0.42000000000000004</v>
      </c>
      <c r="Z1110" s="78">
        <f t="shared" si="79"/>
        <v>1.6800000000000002</v>
      </c>
      <c r="AA1110" s="78">
        <f t="shared" si="80"/>
        <v>1.05</v>
      </c>
      <c r="AB1110" s="77">
        <f t="shared" si="81"/>
        <v>280</v>
      </c>
    </row>
    <row r="1111" spans="1:28" x14ac:dyDescent="0.3">
      <c r="A1111" s="49">
        <v>42749</v>
      </c>
      <c r="B1111" s="45" t="s">
        <v>1255</v>
      </c>
      <c r="C1111" s="45" t="s">
        <v>1256</v>
      </c>
      <c r="D1111" s="45" t="s">
        <v>47</v>
      </c>
      <c r="E1111" s="48">
        <v>10</v>
      </c>
      <c r="F1111" s="47">
        <v>85</v>
      </c>
      <c r="G1111" s="65">
        <v>7.8</v>
      </c>
      <c r="H1111" s="47">
        <v>63</v>
      </c>
      <c r="I1111" s="45" t="s">
        <v>750</v>
      </c>
      <c r="J1111" s="61">
        <v>10.7</v>
      </c>
      <c r="K1111" s="45" t="s">
        <v>129</v>
      </c>
      <c r="L1111" s="73">
        <v>29</v>
      </c>
      <c r="M1111" s="69">
        <v>4.2</v>
      </c>
      <c r="N1111" s="47">
        <v>158</v>
      </c>
      <c r="O1111" s="45" t="s">
        <v>178</v>
      </c>
      <c r="P1111" s="47">
        <v>10310</v>
      </c>
      <c r="Q1111" s="48">
        <v>23</v>
      </c>
      <c r="R1111" s="47">
        <v>10274</v>
      </c>
      <c r="S1111" s="45" t="s">
        <v>1012</v>
      </c>
      <c r="T1111" s="48">
        <v>72</v>
      </c>
      <c r="U1111" s="48">
        <v>81</v>
      </c>
      <c r="V1111" s="45" t="s">
        <v>521</v>
      </c>
      <c r="W1111" s="48">
        <v>64</v>
      </c>
      <c r="X1111" s="45" t="s">
        <v>129</v>
      </c>
      <c r="Y1111" s="78">
        <f t="shared" si="78"/>
        <v>0.42000000000000004</v>
      </c>
      <c r="Z1111" s="78">
        <f t="shared" si="79"/>
        <v>0.78</v>
      </c>
      <c r="AA1111" s="78">
        <f t="shared" si="80"/>
        <v>1.0699999999999998</v>
      </c>
      <c r="AB1111" s="77">
        <f t="shared" si="81"/>
        <v>290</v>
      </c>
    </row>
    <row r="1112" spans="1:28" x14ac:dyDescent="0.3">
      <c r="A1112" s="49">
        <v>42750</v>
      </c>
      <c r="B1112" s="45" t="s">
        <v>1255</v>
      </c>
      <c r="C1112" s="45" t="s">
        <v>1256</v>
      </c>
      <c r="D1112" s="45" t="s">
        <v>47</v>
      </c>
      <c r="E1112" s="48">
        <v>10</v>
      </c>
      <c r="F1112" s="47">
        <v>97</v>
      </c>
      <c r="G1112" s="65">
        <v>9.1999999999999993</v>
      </c>
      <c r="H1112" s="47">
        <v>85</v>
      </c>
      <c r="I1112" s="45" t="s">
        <v>543</v>
      </c>
      <c r="J1112" s="61">
        <v>10.9</v>
      </c>
      <c r="K1112" s="45" t="s">
        <v>158</v>
      </c>
      <c r="L1112" s="73">
        <v>29</v>
      </c>
      <c r="M1112" s="69">
        <v>2.8</v>
      </c>
      <c r="N1112" s="47">
        <v>108</v>
      </c>
      <c r="O1112" s="45" t="s">
        <v>215</v>
      </c>
      <c r="P1112" s="47">
        <v>10324</v>
      </c>
      <c r="Q1112" s="48">
        <v>11</v>
      </c>
      <c r="R1112" s="47">
        <v>10303</v>
      </c>
      <c r="S1112" s="45" t="s">
        <v>51</v>
      </c>
      <c r="T1112" s="48">
        <v>81</v>
      </c>
      <c r="U1112" s="48">
        <v>84</v>
      </c>
      <c r="V1112" s="45" t="s">
        <v>56</v>
      </c>
      <c r="W1112" s="48">
        <v>74</v>
      </c>
      <c r="X1112" s="45" t="s">
        <v>80</v>
      </c>
      <c r="Y1112" s="78">
        <f t="shared" si="78"/>
        <v>0.27999999999999997</v>
      </c>
      <c r="Z1112" s="78">
        <f t="shared" si="79"/>
        <v>0.91999999999999993</v>
      </c>
      <c r="AA1112" s="78">
        <f t="shared" si="80"/>
        <v>1.0900000000000001</v>
      </c>
      <c r="AB1112" s="77">
        <f t="shared" si="81"/>
        <v>290</v>
      </c>
    </row>
    <row r="1113" spans="1:28" x14ac:dyDescent="0.3">
      <c r="A1113" s="49">
        <v>42751</v>
      </c>
      <c r="B1113" s="45" t="s">
        <v>1255</v>
      </c>
      <c r="C1113" s="45" t="s">
        <v>1256</v>
      </c>
      <c r="D1113" s="45" t="s">
        <v>47</v>
      </c>
      <c r="E1113" s="48">
        <v>10</v>
      </c>
      <c r="F1113" s="47">
        <v>105</v>
      </c>
      <c r="G1113" s="65">
        <v>15</v>
      </c>
      <c r="H1113" s="47">
        <v>91</v>
      </c>
      <c r="I1113" s="45" t="s">
        <v>74</v>
      </c>
      <c r="J1113" s="61">
        <v>11.9</v>
      </c>
      <c r="K1113" s="45" t="s">
        <v>61</v>
      </c>
      <c r="L1113" s="73">
        <v>28</v>
      </c>
      <c r="M1113" s="69">
        <v>3.1</v>
      </c>
      <c r="N1113" s="47">
        <v>103</v>
      </c>
      <c r="O1113" s="45" t="s">
        <v>70</v>
      </c>
      <c r="P1113" s="47">
        <v>10307</v>
      </c>
      <c r="Q1113" s="45" t="s">
        <v>1012</v>
      </c>
      <c r="R1113" s="47">
        <v>10267</v>
      </c>
      <c r="S1113" s="48">
        <v>24</v>
      </c>
      <c r="T1113" s="48">
        <v>86</v>
      </c>
      <c r="U1113" s="48">
        <v>90</v>
      </c>
      <c r="V1113" s="45" t="s">
        <v>51</v>
      </c>
      <c r="W1113" s="48">
        <v>76</v>
      </c>
      <c r="X1113" s="45" t="s">
        <v>644</v>
      </c>
      <c r="Y1113" s="78">
        <f t="shared" si="78"/>
        <v>0.31</v>
      </c>
      <c r="Z1113" s="78">
        <f t="shared" si="79"/>
        <v>1.5</v>
      </c>
      <c r="AA1113" s="78">
        <f t="shared" si="80"/>
        <v>1.19</v>
      </c>
      <c r="AB1113" s="77">
        <f t="shared" si="81"/>
        <v>280</v>
      </c>
    </row>
    <row r="1114" spans="1:28" x14ac:dyDescent="0.3">
      <c r="A1114" s="49">
        <v>42752</v>
      </c>
      <c r="B1114" s="45" t="s">
        <v>1255</v>
      </c>
      <c r="C1114" s="45" t="s">
        <v>1256</v>
      </c>
      <c r="D1114" s="45" t="s">
        <v>47</v>
      </c>
      <c r="E1114" s="48">
        <v>10</v>
      </c>
      <c r="F1114" s="47">
        <v>78</v>
      </c>
      <c r="G1114" s="65">
        <v>0</v>
      </c>
      <c r="H1114" s="47">
        <v>46</v>
      </c>
      <c r="I1114" s="45" t="s">
        <v>189</v>
      </c>
      <c r="J1114" s="61">
        <v>10.9</v>
      </c>
      <c r="K1114" s="45" t="s">
        <v>75</v>
      </c>
      <c r="L1114" s="72" t="s">
        <v>289</v>
      </c>
      <c r="M1114" s="69">
        <v>3.9</v>
      </c>
      <c r="N1114" s="47">
        <v>119</v>
      </c>
      <c r="O1114" s="45" t="s">
        <v>135</v>
      </c>
      <c r="P1114" s="47">
        <v>10289</v>
      </c>
      <c r="Q1114" s="48">
        <v>21</v>
      </c>
      <c r="R1114" s="47">
        <v>10252</v>
      </c>
      <c r="S1114" s="45" t="s">
        <v>102</v>
      </c>
      <c r="T1114" s="48">
        <v>71</v>
      </c>
      <c r="U1114" s="48">
        <v>90</v>
      </c>
      <c r="V1114" s="45" t="s">
        <v>51</v>
      </c>
      <c r="W1114" s="48">
        <v>45</v>
      </c>
      <c r="X1114" s="45" t="s">
        <v>430</v>
      </c>
      <c r="Y1114" s="78">
        <f t="shared" si="78"/>
        <v>0.39</v>
      </c>
      <c r="Z1114" s="78">
        <f t="shared" si="79"/>
        <v>0</v>
      </c>
      <c r="AA1114" s="78">
        <f t="shared" si="80"/>
        <v>1.0900000000000001</v>
      </c>
      <c r="AB1114" s="77">
        <f t="shared" si="81"/>
        <v>90</v>
      </c>
    </row>
    <row r="1115" spans="1:28" x14ac:dyDescent="0.3">
      <c r="A1115" s="49">
        <v>42753</v>
      </c>
      <c r="B1115" s="45" t="s">
        <v>1255</v>
      </c>
      <c r="C1115" s="45" t="s">
        <v>1256</v>
      </c>
      <c r="D1115" s="45" t="s">
        <v>47</v>
      </c>
      <c r="E1115" s="48">
        <v>10</v>
      </c>
      <c r="F1115" s="47">
        <v>64</v>
      </c>
      <c r="G1115" s="65">
        <v>0</v>
      </c>
      <c r="H1115" s="47">
        <v>52</v>
      </c>
      <c r="I1115" s="45" t="s">
        <v>51</v>
      </c>
      <c r="J1115" s="61">
        <v>7.6</v>
      </c>
      <c r="K1115" s="45" t="s">
        <v>832</v>
      </c>
      <c r="L1115" s="73">
        <v>10</v>
      </c>
      <c r="M1115" s="69">
        <v>1.4</v>
      </c>
      <c r="N1115" s="47">
        <v>106</v>
      </c>
      <c r="O1115" s="45" t="s">
        <v>750</v>
      </c>
      <c r="P1115" s="47">
        <v>10279</v>
      </c>
      <c r="Q1115" s="45" t="s">
        <v>1012</v>
      </c>
      <c r="R1115" s="47">
        <v>10257</v>
      </c>
      <c r="S1115" s="45" t="s">
        <v>51</v>
      </c>
      <c r="T1115" s="48">
        <v>56</v>
      </c>
      <c r="U1115" s="48">
        <v>68</v>
      </c>
      <c r="V1115" s="45" t="s">
        <v>51</v>
      </c>
      <c r="W1115" s="48">
        <v>44</v>
      </c>
      <c r="X1115" s="45" t="s">
        <v>460</v>
      </c>
      <c r="Y1115" s="78">
        <f t="shared" si="78"/>
        <v>0.13999999999999999</v>
      </c>
      <c r="Z1115" s="78">
        <f t="shared" si="79"/>
        <v>0</v>
      </c>
      <c r="AA1115" s="78">
        <f t="shared" si="80"/>
        <v>0.76</v>
      </c>
      <c r="AB1115" s="77">
        <f t="shared" si="81"/>
        <v>100</v>
      </c>
    </row>
    <row r="1116" spans="1:28" x14ac:dyDescent="0.3">
      <c r="A1116" s="49">
        <v>42754</v>
      </c>
      <c r="B1116" s="45" t="s">
        <v>1255</v>
      </c>
      <c r="C1116" s="45" t="s">
        <v>1256</v>
      </c>
      <c r="D1116" s="45" t="s">
        <v>47</v>
      </c>
      <c r="E1116" s="48">
        <v>10</v>
      </c>
      <c r="F1116" s="47">
        <v>52</v>
      </c>
      <c r="G1116" s="65">
        <v>0</v>
      </c>
      <c r="H1116" s="47">
        <v>32</v>
      </c>
      <c r="I1116" s="45" t="s">
        <v>100</v>
      </c>
      <c r="J1116" s="61">
        <v>7.3</v>
      </c>
      <c r="K1116" s="45" t="s">
        <v>71</v>
      </c>
      <c r="L1116" s="73">
        <v>11</v>
      </c>
      <c r="M1116" s="69">
        <v>1.7</v>
      </c>
      <c r="N1116" s="47">
        <v>75</v>
      </c>
      <c r="O1116" s="45" t="s">
        <v>235</v>
      </c>
      <c r="P1116" s="47">
        <v>10257</v>
      </c>
      <c r="Q1116" s="45" t="s">
        <v>1012</v>
      </c>
      <c r="R1116" s="47">
        <v>10225</v>
      </c>
      <c r="S1116" s="48">
        <v>16</v>
      </c>
      <c r="T1116" s="48">
        <v>67</v>
      </c>
      <c r="U1116" s="48">
        <v>72</v>
      </c>
      <c r="V1116" s="45" t="s">
        <v>178</v>
      </c>
      <c r="W1116" s="48">
        <v>60</v>
      </c>
      <c r="X1116" s="45" t="s">
        <v>61</v>
      </c>
      <c r="Y1116" s="78">
        <f t="shared" si="78"/>
        <v>0.16999999999999998</v>
      </c>
      <c r="Z1116" s="78">
        <f t="shared" si="79"/>
        <v>0</v>
      </c>
      <c r="AA1116" s="78">
        <f t="shared" si="80"/>
        <v>0.73</v>
      </c>
      <c r="AB1116" s="77">
        <f t="shared" si="81"/>
        <v>110</v>
      </c>
    </row>
    <row r="1117" spans="1:28" x14ac:dyDescent="0.3">
      <c r="A1117" s="49">
        <v>42755</v>
      </c>
      <c r="B1117" s="45" t="s">
        <v>1255</v>
      </c>
      <c r="C1117" s="45" t="s">
        <v>1256</v>
      </c>
      <c r="D1117" s="45" t="s">
        <v>47</v>
      </c>
      <c r="E1117" s="48">
        <v>10</v>
      </c>
      <c r="F1117" s="47">
        <v>57</v>
      </c>
      <c r="G1117" s="65">
        <v>0</v>
      </c>
      <c r="H1117" s="47">
        <v>15</v>
      </c>
      <c r="I1117" s="45" t="s">
        <v>66</v>
      </c>
      <c r="J1117" s="61">
        <v>9.9</v>
      </c>
      <c r="K1117" s="45" t="s">
        <v>146</v>
      </c>
      <c r="L1117" s="73">
        <v>10</v>
      </c>
      <c r="M1117" s="69">
        <v>1.1000000000000001</v>
      </c>
      <c r="N1117" s="47">
        <v>92</v>
      </c>
      <c r="O1117" s="45" t="s">
        <v>355</v>
      </c>
      <c r="P1117" s="47">
        <v>10230</v>
      </c>
      <c r="Q1117" s="48">
        <v>10</v>
      </c>
      <c r="R1117" s="47">
        <v>10203</v>
      </c>
      <c r="S1117" s="48">
        <v>15</v>
      </c>
      <c r="T1117" s="48">
        <v>67</v>
      </c>
      <c r="U1117" s="48">
        <v>77</v>
      </c>
      <c r="V1117" s="45" t="s">
        <v>88</v>
      </c>
      <c r="W1117" s="48">
        <v>55</v>
      </c>
      <c r="X1117" s="45" t="s">
        <v>89</v>
      </c>
      <c r="Y1117" s="78">
        <f t="shared" si="78"/>
        <v>0.11000000000000001</v>
      </c>
      <c r="Z1117" s="78">
        <f t="shared" si="79"/>
        <v>0</v>
      </c>
      <c r="AA1117" s="78">
        <f t="shared" si="80"/>
        <v>0.99</v>
      </c>
      <c r="AB1117" s="77">
        <f t="shared" si="81"/>
        <v>100</v>
      </c>
    </row>
    <row r="1118" spans="1:28" x14ac:dyDescent="0.3">
      <c r="A1118" s="49">
        <v>42756</v>
      </c>
      <c r="B1118" s="45" t="s">
        <v>1255</v>
      </c>
      <c r="C1118" s="45" t="s">
        <v>1256</v>
      </c>
      <c r="D1118" s="45" t="s">
        <v>47</v>
      </c>
      <c r="E1118" s="48">
        <v>10</v>
      </c>
      <c r="F1118" s="47">
        <v>76</v>
      </c>
      <c r="G1118" s="65">
        <v>0</v>
      </c>
      <c r="H1118" s="47">
        <v>34</v>
      </c>
      <c r="I1118" s="45" t="s">
        <v>347</v>
      </c>
      <c r="J1118" s="61">
        <v>11.9</v>
      </c>
      <c r="K1118" s="45" t="s">
        <v>215</v>
      </c>
      <c r="L1118" s="73">
        <v>25</v>
      </c>
      <c r="M1118" s="69">
        <v>2.2000000000000002</v>
      </c>
      <c r="N1118" s="47">
        <v>64</v>
      </c>
      <c r="O1118" s="45" t="s">
        <v>147</v>
      </c>
      <c r="P1118" s="47">
        <v>10212</v>
      </c>
      <c r="Q1118" s="48">
        <v>11</v>
      </c>
      <c r="R1118" s="47">
        <v>10190</v>
      </c>
      <c r="S1118" s="48">
        <v>14</v>
      </c>
      <c r="T1118" s="48">
        <v>75</v>
      </c>
      <c r="U1118" s="48">
        <v>85</v>
      </c>
      <c r="V1118" s="45" t="s">
        <v>100</v>
      </c>
      <c r="W1118" s="48">
        <v>67</v>
      </c>
      <c r="X1118" s="45" t="s">
        <v>129</v>
      </c>
      <c r="Y1118" s="78">
        <f t="shared" si="78"/>
        <v>0.22000000000000003</v>
      </c>
      <c r="Z1118" s="78">
        <f t="shared" si="79"/>
        <v>0</v>
      </c>
      <c r="AA1118" s="78">
        <f t="shared" si="80"/>
        <v>1.19</v>
      </c>
      <c r="AB1118" s="77">
        <f t="shared" si="81"/>
        <v>250</v>
      </c>
    </row>
    <row r="1119" spans="1:28" x14ac:dyDescent="0.3">
      <c r="A1119" s="49">
        <v>42757</v>
      </c>
      <c r="B1119" s="45" t="s">
        <v>1255</v>
      </c>
      <c r="C1119" s="45" t="s">
        <v>1256</v>
      </c>
      <c r="D1119" s="45" t="s">
        <v>47</v>
      </c>
      <c r="E1119" s="48">
        <v>10</v>
      </c>
      <c r="F1119" s="47">
        <v>76</v>
      </c>
      <c r="G1119" s="65">
        <v>0</v>
      </c>
      <c r="H1119" s="47">
        <v>39</v>
      </c>
      <c r="I1119" s="45" t="s">
        <v>537</v>
      </c>
      <c r="J1119" s="61">
        <v>11.2</v>
      </c>
      <c r="K1119" s="45" t="s">
        <v>94</v>
      </c>
      <c r="L1119" s="73">
        <v>24</v>
      </c>
      <c r="M1119" s="69">
        <v>2.5</v>
      </c>
      <c r="N1119" s="47">
        <v>53</v>
      </c>
      <c r="O1119" s="45" t="s">
        <v>159</v>
      </c>
      <c r="P1119" s="47">
        <v>10229</v>
      </c>
      <c r="Q1119" s="48">
        <v>23</v>
      </c>
      <c r="R1119" s="47">
        <v>10199</v>
      </c>
      <c r="S1119" s="45" t="s">
        <v>51</v>
      </c>
      <c r="T1119" s="48">
        <v>75</v>
      </c>
      <c r="U1119" s="48">
        <v>85</v>
      </c>
      <c r="V1119" s="45" t="s">
        <v>80</v>
      </c>
      <c r="W1119" s="48">
        <v>67</v>
      </c>
      <c r="X1119" s="45" t="s">
        <v>215</v>
      </c>
      <c r="Y1119" s="78">
        <f t="shared" si="78"/>
        <v>0.25</v>
      </c>
      <c r="Z1119" s="78">
        <f t="shared" si="79"/>
        <v>0</v>
      </c>
      <c r="AA1119" s="78">
        <f t="shared" si="80"/>
        <v>1.1199999999999999</v>
      </c>
      <c r="AB1119" s="77">
        <f t="shared" si="81"/>
        <v>240</v>
      </c>
    </row>
    <row r="1120" spans="1:28" x14ac:dyDescent="0.3">
      <c r="A1120" s="49">
        <v>42758</v>
      </c>
      <c r="B1120" s="45" t="s">
        <v>1255</v>
      </c>
      <c r="C1120" s="45" t="s">
        <v>1256</v>
      </c>
      <c r="D1120" s="45" t="s">
        <v>47</v>
      </c>
      <c r="E1120" s="48">
        <v>10</v>
      </c>
      <c r="F1120" s="47">
        <v>92</v>
      </c>
      <c r="G1120" s="65">
        <v>0</v>
      </c>
      <c r="H1120" s="47">
        <v>63</v>
      </c>
      <c r="I1120" s="45" t="s">
        <v>163</v>
      </c>
      <c r="J1120" s="61">
        <v>12.2</v>
      </c>
      <c r="K1120" s="45" t="s">
        <v>91</v>
      </c>
      <c r="L1120" s="73">
        <v>0</v>
      </c>
      <c r="M1120" s="69">
        <v>3.1</v>
      </c>
      <c r="N1120" s="47">
        <v>72</v>
      </c>
      <c r="O1120" s="45" t="s">
        <v>121</v>
      </c>
      <c r="P1120" s="47">
        <v>10254</v>
      </c>
      <c r="Q1120" s="45" t="s">
        <v>51</v>
      </c>
      <c r="R1120" s="47">
        <v>10223</v>
      </c>
      <c r="S1120" s="45" t="s">
        <v>51</v>
      </c>
      <c r="T1120" s="48">
        <v>73</v>
      </c>
      <c r="U1120" s="48">
        <v>84</v>
      </c>
      <c r="V1120" s="45" t="s">
        <v>80</v>
      </c>
      <c r="W1120" s="48">
        <v>64</v>
      </c>
      <c r="X1120" s="45" t="s">
        <v>51</v>
      </c>
      <c r="Y1120" s="78">
        <f t="shared" si="78"/>
        <v>0.31</v>
      </c>
      <c r="Z1120" s="78">
        <f t="shared" si="79"/>
        <v>0</v>
      </c>
      <c r="AA1120" s="78">
        <f t="shared" si="80"/>
        <v>1.22</v>
      </c>
      <c r="AB1120" s="77">
        <f t="shared" si="81"/>
        <v>0</v>
      </c>
    </row>
    <row r="1121" spans="1:28" x14ac:dyDescent="0.3">
      <c r="A1121" s="49">
        <v>42759</v>
      </c>
      <c r="B1121" s="45" t="s">
        <v>1255</v>
      </c>
      <c r="C1121" s="45" t="s">
        <v>1256</v>
      </c>
      <c r="D1121" s="45" t="s">
        <v>47</v>
      </c>
      <c r="E1121" s="48">
        <v>10</v>
      </c>
      <c r="F1121" s="47">
        <v>81</v>
      </c>
      <c r="G1121" s="65">
        <v>0</v>
      </c>
      <c r="H1121" s="47">
        <v>44</v>
      </c>
      <c r="I1121" s="45" t="s">
        <v>537</v>
      </c>
      <c r="J1121" s="61">
        <v>11.8</v>
      </c>
      <c r="K1121" s="45" t="s">
        <v>215</v>
      </c>
      <c r="L1121" s="73">
        <v>10</v>
      </c>
      <c r="M1121" s="69">
        <v>2.2000000000000002</v>
      </c>
      <c r="N1121" s="47">
        <v>75</v>
      </c>
      <c r="O1121" s="45" t="s">
        <v>128</v>
      </c>
      <c r="P1121" s="47">
        <v>10274</v>
      </c>
      <c r="Q1121" s="48">
        <v>11</v>
      </c>
      <c r="R1121" s="47">
        <v>10244</v>
      </c>
      <c r="S1121" s="48">
        <v>24</v>
      </c>
      <c r="T1121" s="48">
        <v>73</v>
      </c>
      <c r="U1121" s="48">
        <v>84</v>
      </c>
      <c r="V1121" s="45" t="s">
        <v>51</v>
      </c>
      <c r="W1121" s="48">
        <v>61</v>
      </c>
      <c r="X1121" s="45" t="s">
        <v>51</v>
      </c>
      <c r="Y1121" s="78">
        <f t="shared" si="78"/>
        <v>0.22000000000000003</v>
      </c>
      <c r="Z1121" s="78">
        <f t="shared" si="79"/>
        <v>0</v>
      </c>
      <c r="AA1121" s="78">
        <f t="shared" si="80"/>
        <v>1.1800000000000002</v>
      </c>
      <c r="AB1121" s="77">
        <f t="shared" si="81"/>
        <v>100</v>
      </c>
    </row>
    <row r="1122" spans="1:28" x14ac:dyDescent="0.3">
      <c r="A1122" s="49">
        <v>42760</v>
      </c>
      <c r="B1122" s="45" t="s">
        <v>1255</v>
      </c>
      <c r="C1122" s="45" t="s">
        <v>1256</v>
      </c>
      <c r="D1122" s="45" t="s">
        <v>47</v>
      </c>
      <c r="E1122" s="48">
        <v>10</v>
      </c>
      <c r="F1122" s="47">
        <v>64</v>
      </c>
      <c r="G1122" s="65">
        <v>0</v>
      </c>
      <c r="H1122" s="47">
        <v>27</v>
      </c>
      <c r="I1122" s="45" t="s">
        <v>100</v>
      </c>
      <c r="J1122" s="61">
        <v>10.1</v>
      </c>
      <c r="K1122" s="45" t="s">
        <v>94</v>
      </c>
      <c r="L1122" s="72" t="s">
        <v>289</v>
      </c>
      <c r="M1122" s="69">
        <v>2.8</v>
      </c>
      <c r="N1122" s="47">
        <v>97</v>
      </c>
      <c r="O1122" s="45" t="s">
        <v>213</v>
      </c>
      <c r="P1122" s="47">
        <v>10244</v>
      </c>
      <c r="Q1122" s="45" t="s">
        <v>1012</v>
      </c>
      <c r="R1122" s="47">
        <v>10149</v>
      </c>
      <c r="S1122" s="48">
        <v>24</v>
      </c>
      <c r="T1122" s="48">
        <v>66</v>
      </c>
      <c r="U1122" s="48">
        <v>84</v>
      </c>
      <c r="V1122" s="45" t="s">
        <v>124</v>
      </c>
      <c r="W1122" s="48">
        <v>55</v>
      </c>
      <c r="X1122" s="45" t="s">
        <v>52</v>
      </c>
      <c r="Y1122" s="78">
        <f t="shared" si="78"/>
        <v>0.27999999999999997</v>
      </c>
      <c r="Z1122" s="78">
        <f t="shared" si="79"/>
        <v>0</v>
      </c>
      <c r="AA1122" s="78">
        <f t="shared" si="80"/>
        <v>1.01</v>
      </c>
      <c r="AB1122" s="77">
        <f t="shared" si="81"/>
        <v>90</v>
      </c>
    </row>
    <row r="1123" spans="1:28" x14ac:dyDescent="0.3">
      <c r="A1123" s="49">
        <v>42761</v>
      </c>
      <c r="B1123" s="45" t="s">
        <v>1255</v>
      </c>
      <c r="C1123" s="45" t="s">
        <v>1256</v>
      </c>
      <c r="D1123" s="45" t="s">
        <v>47</v>
      </c>
      <c r="E1123" s="48">
        <v>10</v>
      </c>
      <c r="F1123" s="47">
        <v>70</v>
      </c>
      <c r="G1123" s="65">
        <v>0.4</v>
      </c>
      <c r="H1123" s="47">
        <v>19</v>
      </c>
      <c r="I1123" s="45" t="s">
        <v>59</v>
      </c>
      <c r="J1123" s="61">
        <v>12.1</v>
      </c>
      <c r="K1123" s="45" t="s">
        <v>162</v>
      </c>
      <c r="L1123" s="73">
        <v>26</v>
      </c>
      <c r="M1123" s="69">
        <v>1.7</v>
      </c>
      <c r="N1123" s="47">
        <v>72</v>
      </c>
      <c r="O1123" s="45" t="s">
        <v>404</v>
      </c>
      <c r="P1123" s="47">
        <v>10149</v>
      </c>
      <c r="Q1123" s="45" t="s">
        <v>1012</v>
      </c>
      <c r="R1123" s="47">
        <v>10025</v>
      </c>
      <c r="S1123" s="48">
        <v>24</v>
      </c>
      <c r="T1123" s="48">
        <v>71</v>
      </c>
      <c r="U1123" s="48">
        <v>80</v>
      </c>
      <c r="V1123" s="45" t="s">
        <v>159</v>
      </c>
      <c r="W1123" s="48">
        <v>59</v>
      </c>
      <c r="X1123" s="45" t="s">
        <v>146</v>
      </c>
      <c r="Y1123" s="78">
        <f t="shared" si="78"/>
        <v>0.16999999999999998</v>
      </c>
      <c r="Z1123" s="78">
        <f t="shared" si="79"/>
        <v>0.04</v>
      </c>
      <c r="AA1123" s="78">
        <f t="shared" si="80"/>
        <v>1.21</v>
      </c>
      <c r="AB1123" s="77">
        <f t="shared" si="81"/>
        <v>260</v>
      </c>
    </row>
    <row r="1124" spans="1:28" x14ac:dyDescent="0.3">
      <c r="A1124" s="49">
        <v>42762</v>
      </c>
      <c r="B1124" s="45" t="s">
        <v>1255</v>
      </c>
      <c r="C1124" s="45" t="s">
        <v>1256</v>
      </c>
      <c r="D1124" s="45" t="s">
        <v>47</v>
      </c>
      <c r="E1124" s="48">
        <v>10</v>
      </c>
      <c r="F1124" s="47">
        <v>114</v>
      </c>
      <c r="G1124" s="65">
        <v>1.2</v>
      </c>
      <c r="H1124" s="47">
        <v>87</v>
      </c>
      <c r="I1124" s="45" t="s">
        <v>163</v>
      </c>
      <c r="J1124" s="61">
        <v>14</v>
      </c>
      <c r="K1124" s="45" t="s">
        <v>264</v>
      </c>
      <c r="L1124" s="73">
        <v>28</v>
      </c>
      <c r="M1124" s="69">
        <v>1.4</v>
      </c>
      <c r="N1124" s="47">
        <v>178</v>
      </c>
      <c r="O1124" s="45" t="s">
        <v>345</v>
      </c>
      <c r="P1124" s="47">
        <v>10138</v>
      </c>
      <c r="Q1124" s="48">
        <v>24</v>
      </c>
      <c r="R1124" s="47">
        <v>10001</v>
      </c>
      <c r="S1124" s="45" t="s">
        <v>116</v>
      </c>
      <c r="T1124" s="48">
        <v>66</v>
      </c>
      <c r="U1124" s="48">
        <v>77</v>
      </c>
      <c r="V1124" s="45" t="s">
        <v>56</v>
      </c>
      <c r="W1124" s="48">
        <v>56</v>
      </c>
      <c r="X1124" s="45" t="s">
        <v>51</v>
      </c>
      <c r="Y1124" s="78">
        <f t="shared" si="78"/>
        <v>0.13999999999999999</v>
      </c>
      <c r="Z1124" s="78">
        <f t="shared" si="79"/>
        <v>0.12</v>
      </c>
      <c r="AA1124" s="78">
        <f t="shared" si="80"/>
        <v>1.4</v>
      </c>
      <c r="AB1124" s="77">
        <f t="shared" si="81"/>
        <v>280</v>
      </c>
    </row>
    <row r="1125" spans="1:28" x14ac:dyDescent="0.3">
      <c r="A1125" s="49">
        <v>42763</v>
      </c>
      <c r="B1125" s="45" t="s">
        <v>1255</v>
      </c>
      <c r="C1125" s="45" t="s">
        <v>1256</v>
      </c>
      <c r="D1125" s="45" t="s">
        <v>47</v>
      </c>
      <c r="E1125" s="48">
        <v>10</v>
      </c>
      <c r="F1125" s="47">
        <v>100</v>
      </c>
      <c r="G1125" s="65">
        <v>0</v>
      </c>
      <c r="H1125" s="47">
        <v>57</v>
      </c>
      <c r="I1125" s="45" t="s">
        <v>258</v>
      </c>
      <c r="J1125" s="61">
        <v>14.4</v>
      </c>
      <c r="K1125" s="45" t="s">
        <v>215</v>
      </c>
      <c r="L1125" s="73">
        <v>30</v>
      </c>
      <c r="M1125" s="69">
        <v>2.8</v>
      </c>
      <c r="N1125" s="47">
        <v>133</v>
      </c>
      <c r="O1125" s="45" t="s">
        <v>113</v>
      </c>
      <c r="P1125" s="47">
        <v>10210</v>
      </c>
      <c r="Q1125" s="48">
        <v>18</v>
      </c>
      <c r="R1125" s="47">
        <v>10138</v>
      </c>
      <c r="S1125" s="45" t="s">
        <v>1012</v>
      </c>
      <c r="T1125" s="48">
        <v>59</v>
      </c>
      <c r="U1125" s="48">
        <v>70</v>
      </c>
      <c r="V1125" s="45" t="s">
        <v>51</v>
      </c>
      <c r="W1125" s="48">
        <v>38</v>
      </c>
      <c r="X1125" s="45" t="s">
        <v>81</v>
      </c>
      <c r="Y1125" s="78">
        <f t="shared" si="78"/>
        <v>0.27999999999999997</v>
      </c>
      <c r="Z1125" s="78">
        <f t="shared" si="79"/>
        <v>0</v>
      </c>
      <c r="AA1125" s="78">
        <f t="shared" si="80"/>
        <v>1.44</v>
      </c>
      <c r="AB1125" s="77">
        <f t="shared" si="81"/>
        <v>300</v>
      </c>
    </row>
    <row r="1126" spans="1:28" x14ac:dyDescent="0.3">
      <c r="A1126" s="49">
        <v>42764</v>
      </c>
      <c r="B1126" s="45" t="s">
        <v>1255</v>
      </c>
      <c r="C1126" s="45" t="s">
        <v>1256</v>
      </c>
      <c r="D1126" s="45" t="s">
        <v>47</v>
      </c>
      <c r="E1126" s="48">
        <v>10</v>
      </c>
      <c r="F1126" s="47">
        <v>122</v>
      </c>
      <c r="G1126" s="65">
        <v>0</v>
      </c>
      <c r="H1126" s="47">
        <v>75</v>
      </c>
      <c r="I1126" s="45" t="s">
        <v>193</v>
      </c>
      <c r="J1126" s="61">
        <v>17</v>
      </c>
      <c r="K1126" s="45" t="s">
        <v>94</v>
      </c>
      <c r="L1126" s="73">
        <v>30</v>
      </c>
      <c r="M1126" s="69">
        <v>1.1000000000000001</v>
      </c>
      <c r="N1126" s="47">
        <v>53</v>
      </c>
      <c r="O1126" s="45" t="s">
        <v>355</v>
      </c>
      <c r="P1126" s="47">
        <v>10195</v>
      </c>
      <c r="Q1126" s="45" t="s">
        <v>1012</v>
      </c>
      <c r="R1126" s="47">
        <v>10142</v>
      </c>
      <c r="S1126" s="48">
        <v>15</v>
      </c>
      <c r="T1126" s="48">
        <v>56</v>
      </c>
      <c r="U1126" s="48">
        <v>78</v>
      </c>
      <c r="V1126" s="45" t="s">
        <v>249</v>
      </c>
      <c r="W1126" s="48">
        <v>42</v>
      </c>
      <c r="X1126" s="45" t="s">
        <v>91</v>
      </c>
      <c r="Y1126" s="78">
        <f t="shared" si="78"/>
        <v>0.11000000000000001</v>
      </c>
      <c r="Z1126" s="78">
        <f t="shared" si="79"/>
        <v>0</v>
      </c>
      <c r="AA1126" s="78">
        <f t="shared" si="80"/>
        <v>1.7</v>
      </c>
      <c r="AB1126" s="77">
        <f t="shared" si="81"/>
        <v>300</v>
      </c>
    </row>
    <row r="1127" spans="1:28" x14ac:dyDescent="0.3">
      <c r="A1127" s="49">
        <v>42765</v>
      </c>
      <c r="B1127" s="45" t="s">
        <v>1255</v>
      </c>
      <c r="C1127" s="45" t="s">
        <v>1256</v>
      </c>
      <c r="D1127" s="45" t="s">
        <v>47</v>
      </c>
      <c r="E1127" s="48">
        <v>10</v>
      </c>
      <c r="F1127" s="47">
        <v>128</v>
      </c>
      <c r="G1127" s="65">
        <v>0</v>
      </c>
      <c r="H1127" s="47">
        <v>101</v>
      </c>
      <c r="I1127" s="45" t="s">
        <v>51</v>
      </c>
      <c r="J1127" s="61">
        <v>15.4</v>
      </c>
      <c r="K1127" s="45" t="s">
        <v>179</v>
      </c>
      <c r="L1127" s="73">
        <v>24</v>
      </c>
      <c r="M1127" s="69">
        <v>1.7</v>
      </c>
      <c r="N1127" s="47">
        <v>47</v>
      </c>
      <c r="O1127" s="45" t="s">
        <v>56</v>
      </c>
      <c r="P1127" s="47">
        <v>10183</v>
      </c>
      <c r="Q1127" s="45" t="s">
        <v>1012</v>
      </c>
      <c r="R1127" s="47">
        <v>10100</v>
      </c>
      <c r="S1127" s="48">
        <v>24</v>
      </c>
      <c r="T1127" s="48">
        <v>74</v>
      </c>
      <c r="U1127" s="48">
        <v>83</v>
      </c>
      <c r="V1127" s="45" t="s">
        <v>51</v>
      </c>
      <c r="W1127" s="48">
        <v>66</v>
      </c>
      <c r="X1127" s="45" t="s">
        <v>51</v>
      </c>
      <c r="Y1127" s="78">
        <f t="shared" si="78"/>
        <v>0.16999999999999998</v>
      </c>
      <c r="Z1127" s="78">
        <f t="shared" si="79"/>
        <v>0</v>
      </c>
      <c r="AA1127" s="78">
        <f t="shared" si="80"/>
        <v>1.54</v>
      </c>
      <c r="AB1127" s="77">
        <f t="shared" si="81"/>
        <v>240</v>
      </c>
    </row>
    <row r="1128" spans="1:28" x14ac:dyDescent="0.3">
      <c r="A1128" s="49">
        <v>42766</v>
      </c>
      <c r="B1128" s="45" t="s">
        <v>1255</v>
      </c>
      <c r="C1128" s="45" t="s">
        <v>1256</v>
      </c>
      <c r="D1128" s="45" t="s">
        <v>47</v>
      </c>
      <c r="E1128" s="48">
        <v>10</v>
      </c>
      <c r="F1128" s="47">
        <v>138</v>
      </c>
      <c r="G1128" s="65">
        <v>0.2</v>
      </c>
      <c r="H1128" s="47">
        <v>104</v>
      </c>
      <c r="I1128" s="45" t="s">
        <v>347</v>
      </c>
      <c r="J1128" s="61">
        <v>17.100000000000001</v>
      </c>
      <c r="K1128" s="45" t="s">
        <v>192</v>
      </c>
      <c r="L1128" s="73">
        <v>16</v>
      </c>
      <c r="M1128" s="69">
        <v>1.4</v>
      </c>
      <c r="N1128" s="47">
        <v>53</v>
      </c>
      <c r="O1128" s="45" t="s">
        <v>239</v>
      </c>
      <c r="P1128" s="47">
        <v>10122</v>
      </c>
      <c r="Q1128" s="48">
        <v>24</v>
      </c>
      <c r="R1128" s="47">
        <v>10096</v>
      </c>
      <c r="S1128" s="45" t="s">
        <v>116</v>
      </c>
      <c r="T1128" s="48">
        <v>71</v>
      </c>
      <c r="U1128" s="48">
        <v>84</v>
      </c>
      <c r="V1128" s="45" t="s">
        <v>108</v>
      </c>
      <c r="W1128" s="48">
        <v>59</v>
      </c>
      <c r="X1128" s="45" t="s">
        <v>179</v>
      </c>
      <c r="Y1128" s="78">
        <f t="shared" si="78"/>
        <v>0.13999999999999999</v>
      </c>
      <c r="Z1128" s="78">
        <f t="shared" si="79"/>
        <v>0.02</v>
      </c>
      <c r="AA1128" s="78">
        <f t="shared" si="80"/>
        <v>1.7100000000000002</v>
      </c>
      <c r="AB1128" s="77">
        <f t="shared" si="81"/>
        <v>160</v>
      </c>
    </row>
    <row r="1129" spans="1:28" x14ac:dyDescent="0.3">
      <c r="A1129" s="49">
        <v>42767</v>
      </c>
      <c r="B1129" s="45" t="s">
        <v>1255</v>
      </c>
      <c r="C1129" s="45" t="s">
        <v>1256</v>
      </c>
      <c r="D1129" s="45" t="s">
        <v>47</v>
      </c>
      <c r="E1129" s="48">
        <v>10</v>
      </c>
      <c r="F1129" s="47">
        <v>124</v>
      </c>
      <c r="G1129" s="65">
        <v>0.2</v>
      </c>
      <c r="H1129" s="47">
        <v>97</v>
      </c>
      <c r="I1129" s="45" t="s">
        <v>202</v>
      </c>
      <c r="J1129" s="61">
        <v>15.1</v>
      </c>
      <c r="K1129" s="45" t="s">
        <v>215</v>
      </c>
      <c r="L1129" s="72" t="s">
        <v>289</v>
      </c>
      <c r="M1129" s="69">
        <v>1.1000000000000001</v>
      </c>
      <c r="N1129" s="47">
        <v>53</v>
      </c>
      <c r="O1129" s="45" t="s">
        <v>94</v>
      </c>
      <c r="P1129" s="47">
        <v>10121</v>
      </c>
      <c r="Q1129" s="45" t="s">
        <v>1012</v>
      </c>
      <c r="R1129" s="47">
        <v>10031</v>
      </c>
      <c r="S1129" s="48">
        <v>24</v>
      </c>
      <c r="T1129" s="48">
        <v>83</v>
      </c>
      <c r="U1129" s="48">
        <v>87</v>
      </c>
      <c r="V1129" s="45" t="s">
        <v>51</v>
      </c>
      <c r="W1129" s="48">
        <v>65</v>
      </c>
      <c r="X1129" s="45" t="s">
        <v>249</v>
      </c>
      <c r="Y1129" s="78">
        <f t="shared" si="78"/>
        <v>0.11000000000000001</v>
      </c>
      <c r="Z1129" s="78">
        <f t="shared" si="79"/>
        <v>0.02</v>
      </c>
      <c r="AA1129" s="78">
        <f t="shared" si="80"/>
        <v>1.51</v>
      </c>
      <c r="AB1129" s="77">
        <f t="shared" si="81"/>
        <v>90</v>
      </c>
    </row>
    <row r="1130" spans="1:28" x14ac:dyDescent="0.3">
      <c r="A1130" s="49">
        <v>42768</v>
      </c>
      <c r="B1130" s="45" t="s">
        <v>1255</v>
      </c>
      <c r="C1130" s="45" t="s">
        <v>1256</v>
      </c>
      <c r="D1130" s="45" t="s">
        <v>47</v>
      </c>
      <c r="E1130" s="48">
        <v>10</v>
      </c>
      <c r="F1130" s="47">
        <v>124</v>
      </c>
      <c r="G1130" s="65">
        <v>2.6</v>
      </c>
      <c r="H1130" s="47">
        <v>90</v>
      </c>
      <c r="I1130" s="45" t="s">
        <v>142</v>
      </c>
      <c r="J1130" s="61">
        <v>15.9</v>
      </c>
      <c r="K1130" s="45" t="s">
        <v>117</v>
      </c>
      <c r="L1130" s="73">
        <v>19</v>
      </c>
      <c r="M1130" s="69">
        <v>3.6</v>
      </c>
      <c r="N1130" s="47">
        <v>128</v>
      </c>
      <c r="O1130" s="45" t="s">
        <v>250</v>
      </c>
      <c r="P1130" s="47">
        <v>10081</v>
      </c>
      <c r="Q1130" s="48">
        <v>19</v>
      </c>
      <c r="R1130" s="47">
        <v>9971</v>
      </c>
      <c r="S1130" s="45" t="s">
        <v>51</v>
      </c>
      <c r="T1130" s="48">
        <v>53</v>
      </c>
      <c r="U1130" s="48">
        <v>78</v>
      </c>
      <c r="V1130" s="45" t="s">
        <v>226</v>
      </c>
      <c r="W1130" s="48">
        <v>38</v>
      </c>
      <c r="X1130" s="45" t="s">
        <v>585</v>
      </c>
      <c r="Y1130" s="78">
        <f t="shared" si="78"/>
        <v>0.36</v>
      </c>
      <c r="Z1130" s="78">
        <f t="shared" si="79"/>
        <v>0.26</v>
      </c>
      <c r="AA1130" s="78">
        <f t="shared" si="80"/>
        <v>1.59</v>
      </c>
      <c r="AB1130" s="77">
        <f t="shared" si="81"/>
        <v>190</v>
      </c>
    </row>
    <row r="1131" spans="1:28" x14ac:dyDescent="0.3">
      <c r="A1131" s="49">
        <v>42769</v>
      </c>
      <c r="B1131" s="45" t="s">
        <v>1255</v>
      </c>
      <c r="C1131" s="45" t="s">
        <v>1256</v>
      </c>
      <c r="D1131" s="45" t="s">
        <v>47</v>
      </c>
      <c r="E1131" s="48">
        <v>10</v>
      </c>
      <c r="F1131" s="47">
        <v>132</v>
      </c>
      <c r="G1131" s="65">
        <v>7.2</v>
      </c>
      <c r="H1131" s="47">
        <v>97</v>
      </c>
      <c r="I1131" s="45" t="s">
        <v>86</v>
      </c>
      <c r="J1131" s="61">
        <v>16.600000000000001</v>
      </c>
      <c r="K1131" s="45" t="s">
        <v>215</v>
      </c>
      <c r="L1131" s="73">
        <v>30</v>
      </c>
      <c r="M1131" s="69">
        <v>5</v>
      </c>
      <c r="N1131" s="47">
        <v>233</v>
      </c>
      <c r="O1131" s="45" t="s">
        <v>159</v>
      </c>
      <c r="P1131" s="47">
        <v>10063</v>
      </c>
      <c r="Q1131" s="48">
        <v>16</v>
      </c>
      <c r="R1131" s="47">
        <v>9962</v>
      </c>
      <c r="S1131" s="48">
        <v>21</v>
      </c>
      <c r="T1131" s="48">
        <v>49</v>
      </c>
      <c r="U1131" s="48">
        <v>83</v>
      </c>
      <c r="V1131" s="45" t="s">
        <v>100</v>
      </c>
      <c r="W1131" s="48">
        <v>28</v>
      </c>
      <c r="X1131" s="45" t="s">
        <v>117</v>
      </c>
      <c r="Y1131" s="78">
        <f t="shared" si="78"/>
        <v>0.5</v>
      </c>
      <c r="Z1131" s="78">
        <f t="shared" si="79"/>
        <v>0.72</v>
      </c>
      <c r="AA1131" s="78">
        <f t="shared" si="80"/>
        <v>1.6600000000000001</v>
      </c>
      <c r="AB1131" s="77">
        <f t="shared" si="81"/>
        <v>300</v>
      </c>
    </row>
    <row r="1132" spans="1:28" x14ac:dyDescent="0.3">
      <c r="A1132" s="49">
        <v>42770</v>
      </c>
      <c r="B1132" s="45" t="s">
        <v>1255</v>
      </c>
      <c r="C1132" s="45" t="s">
        <v>1256</v>
      </c>
      <c r="D1132" s="45" t="s">
        <v>47</v>
      </c>
      <c r="E1132" s="48">
        <v>10</v>
      </c>
      <c r="F1132" s="47">
        <v>125</v>
      </c>
      <c r="G1132" s="65">
        <v>13</v>
      </c>
      <c r="H1132" s="47">
        <v>98</v>
      </c>
      <c r="I1132" s="45" t="s">
        <v>439</v>
      </c>
      <c r="J1132" s="61">
        <v>15.2</v>
      </c>
      <c r="K1132" s="45" t="s">
        <v>650</v>
      </c>
      <c r="L1132" s="73">
        <v>0</v>
      </c>
      <c r="M1132" s="69">
        <v>1.1000000000000001</v>
      </c>
      <c r="N1132" s="47">
        <v>222</v>
      </c>
      <c r="O1132" s="45" t="s">
        <v>178</v>
      </c>
      <c r="P1132" s="47">
        <v>10092</v>
      </c>
      <c r="Q1132" s="48">
        <v>11</v>
      </c>
      <c r="R1132" s="47">
        <v>9983</v>
      </c>
      <c r="S1132" s="45" t="s">
        <v>1012</v>
      </c>
      <c r="T1132" s="48">
        <v>77</v>
      </c>
      <c r="U1132" s="48">
        <v>85</v>
      </c>
      <c r="V1132" s="45" t="s">
        <v>369</v>
      </c>
      <c r="W1132" s="48">
        <v>44</v>
      </c>
      <c r="X1132" s="45" t="s">
        <v>832</v>
      </c>
      <c r="Y1132" s="78">
        <f t="shared" si="78"/>
        <v>0.11000000000000001</v>
      </c>
      <c r="Z1132" s="78">
        <f t="shared" si="79"/>
        <v>1.3</v>
      </c>
      <c r="AA1132" s="78">
        <f t="shared" si="80"/>
        <v>1.52</v>
      </c>
      <c r="AB1132" s="77">
        <f t="shared" si="81"/>
        <v>0</v>
      </c>
    </row>
    <row r="1133" spans="1:28" x14ac:dyDescent="0.3">
      <c r="A1133" s="49">
        <v>42771</v>
      </c>
      <c r="B1133" s="45" t="s">
        <v>1255</v>
      </c>
      <c r="C1133" s="45" t="s">
        <v>1256</v>
      </c>
      <c r="D1133" s="45" t="s">
        <v>47</v>
      </c>
      <c r="E1133" s="48">
        <v>10</v>
      </c>
      <c r="F1133" s="47">
        <v>92</v>
      </c>
      <c r="G1133" s="65">
        <v>10.199999999999999</v>
      </c>
      <c r="H1133" s="47">
        <v>72</v>
      </c>
      <c r="I1133" s="45" t="s">
        <v>213</v>
      </c>
      <c r="J1133" s="61">
        <v>11.3</v>
      </c>
      <c r="K1133" s="45" t="s">
        <v>50</v>
      </c>
      <c r="L1133" s="73">
        <v>31</v>
      </c>
      <c r="M1133" s="69">
        <v>7.5</v>
      </c>
      <c r="N1133" s="47">
        <v>272</v>
      </c>
      <c r="O1133" s="45" t="s">
        <v>52</v>
      </c>
      <c r="P1133" s="47">
        <v>10245</v>
      </c>
      <c r="Q1133" s="48">
        <v>24</v>
      </c>
      <c r="R1133" s="47">
        <v>10001</v>
      </c>
      <c r="S1133" s="45" t="s">
        <v>1012</v>
      </c>
      <c r="T1133" s="48">
        <v>66</v>
      </c>
      <c r="U1133" s="48">
        <v>84</v>
      </c>
      <c r="V1133" s="45" t="s">
        <v>650</v>
      </c>
      <c r="W1133" s="48">
        <v>48</v>
      </c>
      <c r="X1133" s="45" t="s">
        <v>159</v>
      </c>
      <c r="Y1133" s="78">
        <f t="shared" si="78"/>
        <v>0.75</v>
      </c>
      <c r="Z1133" s="78">
        <f t="shared" si="79"/>
        <v>1.02</v>
      </c>
      <c r="AA1133" s="78">
        <f t="shared" si="80"/>
        <v>1.1300000000000001</v>
      </c>
      <c r="AB1133" s="77">
        <f t="shared" si="81"/>
        <v>310</v>
      </c>
    </row>
    <row r="1134" spans="1:28" x14ac:dyDescent="0.3">
      <c r="A1134" s="49">
        <v>42772</v>
      </c>
      <c r="B1134" s="45" t="s">
        <v>1255</v>
      </c>
      <c r="C1134" s="45" t="s">
        <v>1256</v>
      </c>
      <c r="D1134" s="45" t="s">
        <v>47</v>
      </c>
      <c r="E1134" s="48">
        <v>10</v>
      </c>
      <c r="F1134" s="47">
        <v>132</v>
      </c>
      <c r="G1134" s="65">
        <v>4.5999999999999996</v>
      </c>
      <c r="H1134" s="47">
        <v>91</v>
      </c>
      <c r="I1134" s="45" t="s">
        <v>258</v>
      </c>
      <c r="J1134" s="61">
        <v>17.399999999999999</v>
      </c>
      <c r="K1134" s="45" t="s">
        <v>50</v>
      </c>
      <c r="L1134" s="73">
        <v>29</v>
      </c>
      <c r="M1134" s="69">
        <v>1.1000000000000001</v>
      </c>
      <c r="N1134" s="47">
        <v>69</v>
      </c>
      <c r="O1134" s="45" t="s">
        <v>86</v>
      </c>
      <c r="P1134" s="47">
        <v>10245</v>
      </c>
      <c r="Q1134" s="45" t="s">
        <v>1012</v>
      </c>
      <c r="R1134" s="47">
        <v>10187</v>
      </c>
      <c r="S1134" s="48">
        <v>23</v>
      </c>
      <c r="T1134" s="48">
        <v>70</v>
      </c>
      <c r="U1134" s="48">
        <v>81</v>
      </c>
      <c r="V1134" s="45" t="s">
        <v>347</v>
      </c>
      <c r="W1134" s="48">
        <v>52</v>
      </c>
      <c r="X1134" s="45" t="s">
        <v>80</v>
      </c>
      <c r="Y1134" s="78">
        <f t="shared" si="78"/>
        <v>0.11000000000000001</v>
      </c>
      <c r="Z1134" s="78">
        <f t="shared" si="79"/>
        <v>0.45999999999999996</v>
      </c>
      <c r="AA1134" s="78">
        <f t="shared" si="80"/>
        <v>1.7399999999999998</v>
      </c>
      <c r="AB1134" s="77">
        <f t="shared" si="81"/>
        <v>290</v>
      </c>
    </row>
    <row r="1135" spans="1:28" x14ac:dyDescent="0.3">
      <c r="A1135" s="49">
        <v>42773</v>
      </c>
      <c r="B1135" s="45" t="s">
        <v>1255</v>
      </c>
      <c r="C1135" s="45" t="s">
        <v>1256</v>
      </c>
      <c r="D1135" s="45" t="s">
        <v>47</v>
      </c>
      <c r="E1135" s="48">
        <v>10</v>
      </c>
      <c r="F1135" s="47">
        <v>109</v>
      </c>
      <c r="G1135" s="65">
        <v>7.6</v>
      </c>
      <c r="H1135" s="47">
        <v>77</v>
      </c>
      <c r="I1135" s="45" t="s">
        <v>108</v>
      </c>
      <c r="J1135" s="61">
        <v>14.1</v>
      </c>
      <c r="K1135" s="45" t="s">
        <v>521</v>
      </c>
      <c r="L1135" s="73">
        <v>30</v>
      </c>
      <c r="M1135" s="69">
        <v>3.6</v>
      </c>
      <c r="N1135" s="47">
        <v>225</v>
      </c>
      <c r="O1135" s="45" t="s">
        <v>167</v>
      </c>
      <c r="P1135" s="47">
        <v>10274</v>
      </c>
      <c r="Q1135" s="48">
        <v>24</v>
      </c>
      <c r="R1135" s="47">
        <v>10196</v>
      </c>
      <c r="S1135" s="45" t="s">
        <v>1012</v>
      </c>
      <c r="T1135" s="48">
        <v>74</v>
      </c>
      <c r="U1135" s="48">
        <v>86</v>
      </c>
      <c r="V1135" s="45" t="s">
        <v>51</v>
      </c>
      <c r="W1135" s="48">
        <v>58</v>
      </c>
      <c r="X1135" s="45" t="s">
        <v>91</v>
      </c>
      <c r="Y1135" s="78">
        <f t="shared" si="78"/>
        <v>0.36</v>
      </c>
      <c r="Z1135" s="78">
        <f t="shared" si="79"/>
        <v>0.76</v>
      </c>
      <c r="AA1135" s="78">
        <f t="shared" si="80"/>
        <v>1.41</v>
      </c>
      <c r="AB1135" s="77">
        <f t="shared" si="81"/>
        <v>300</v>
      </c>
    </row>
    <row r="1136" spans="1:28" x14ac:dyDescent="0.3">
      <c r="A1136" s="49">
        <v>42774</v>
      </c>
      <c r="B1136" s="45" t="s">
        <v>1255</v>
      </c>
      <c r="C1136" s="45" t="s">
        <v>1256</v>
      </c>
      <c r="D1136" s="45" t="s">
        <v>47</v>
      </c>
      <c r="E1136" s="48">
        <v>10</v>
      </c>
      <c r="F1136" s="47">
        <v>96</v>
      </c>
      <c r="G1136" s="65">
        <v>1.2</v>
      </c>
      <c r="H1136" s="47">
        <v>74</v>
      </c>
      <c r="I1136" s="45" t="s">
        <v>123</v>
      </c>
      <c r="J1136" s="61">
        <v>11.7</v>
      </c>
      <c r="K1136" s="45" t="s">
        <v>117</v>
      </c>
      <c r="L1136" s="73">
        <v>30</v>
      </c>
      <c r="M1136" s="69">
        <v>3.1</v>
      </c>
      <c r="N1136" s="47">
        <v>186</v>
      </c>
      <c r="O1136" s="45" t="s">
        <v>367</v>
      </c>
      <c r="P1136" s="47">
        <v>10310</v>
      </c>
      <c r="Q1136" s="48">
        <v>11</v>
      </c>
      <c r="R1136" s="47">
        <v>10255</v>
      </c>
      <c r="S1136" s="48">
        <v>24</v>
      </c>
      <c r="T1136" s="48">
        <v>69</v>
      </c>
      <c r="U1136" s="48">
        <v>76</v>
      </c>
      <c r="V1136" s="45" t="s">
        <v>202</v>
      </c>
      <c r="W1136" s="48">
        <v>58</v>
      </c>
      <c r="X1136" s="45" t="s">
        <v>158</v>
      </c>
      <c r="Y1136" s="78">
        <f t="shared" si="78"/>
        <v>0.31</v>
      </c>
      <c r="Z1136" s="78">
        <f t="shared" si="79"/>
        <v>0.12</v>
      </c>
      <c r="AA1136" s="78">
        <f t="shared" si="80"/>
        <v>1.17</v>
      </c>
      <c r="AB1136" s="77">
        <f t="shared" si="81"/>
        <v>300</v>
      </c>
    </row>
    <row r="1137" spans="1:28" x14ac:dyDescent="0.3">
      <c r="A1137" s="49">
        <v>42775</v>
      </c>
      <c r="B1137" s="45" t="s">
        <v>1255</v>
      </c>
      <c r="C1137" s="45" t="s">
        <v>1256</v>
      </c>
      <c r="D1137" s="45" t="s">
        <v>47</v>
      </c>
      <c r="E1137" s="48">
        <v>10</v>
      </c>
      <c r="F1137" s="47">
        <v>92</v>
      </c>
      <c r="G1137" s="65">
        <v>0</v>
      </c>
      <c r="H1137" s="47">
        <v>59</v>
      </c>
      <c r="I1137" s="45" t="s">
        <v>271</v>
      </c>
      <c r="J1137" s="61">
        <v>12.6</v>
      </c>
      <c r="K1137" s="45" t="s">
        <v>121</v>
      </c>
      <c r="L1137" s="73">
        <v>13</v>
      </c>
      <c r="M1137" s="69">
        <v>2.2000000000000002</v>
      </c>
      <c r="N1137" s="47">
        <v>92</v>
      </c>
      <c r="O1137" s="45" t="s">
        <v>66</v>
      </c>
      <c r="P1137" s="47">
        <v>10255</v>
      </c>
      <c r="Q1137" s="45" t="s">
        <v>1012</v>
      </c>
      <c r="R1137" s="47">
        <v>10055</v>
      </c>
      <c r="S1137" s="48">
        <v>24</v>
      </c>
      <c r="T1137" s="48">
        <v>69</v>
      </c>
      <c r="U1137" s="48">
        <v>74</v>
      </c>
      <c r="V1137" s="45" t="s">
        <v>51</v>
      </c>
      <c r="W1137" s="48">
        <v>58</v>
      </c>
      <c r="X1137" s="45" t="s">
        <v>121</v>
      </c>
      <c r="Y1137" s="78">
        <f t="shared" si="78"/>
        <v>0.22000000000000003</v>
      </c>
      <c r="Z1137" s="78">
        <f t="shared" si="79"/>
        <v>0</v>
      </c>
      <c r="AA1137" s="78">
        <f t="shared" si="80"/>
        <v>1.26</v>
      </c>
      <c r="AB1137" s="77">
        <f t="shared" si="81"/>
        <v>130</v>
      </c>
    </row>
    <row r="1138" spans="1:28" x14ac:dyDescent="0.3">
      <c r="A1138" s="49">
        <v>42776</v>
      </c>
      <c r="B1138" s="45" t="s">
        <v>1255</v>
      </c>
      <c r="C1138" s="45" t="s">
        <v>1256</v>
      </c>
      <c r="D1138" s="45" t="s">
        <v>47</v>
      </c>
      <c r="E1138" s="48">
        <v>10</v>
      </c>
      <c r="F1138" s="47">
        <v>104</v>
      </c>
      <c r="G1138" s="65">
        <v>0</v>
      </c>
      <c r="H1138" s="47">
        <v>71</v>
      </c>
      <c r="I1138" s="45" t="s">
        <v>108</v>
      </c>
      <c r="J1138" s="61">
        <v>13.6</v>
      </c>
      <c r="K1138" s="45" t="s">
        <v>158</v>
      </c>
      <c r="L1138" s="73">
        <v>32</v>
      </c>
      <c r="M1138" s="69">
        <v>1.9</v>
      </c>
      <c r="N1138" s="47">
        <v>78</v>
      </c>
      <c r="O1138" s="45" t="s">
        <v>89</v>
      </c>
      <c r="P1138" s="47">
        <v>10128</v>
      </c>
      <c r="Q1138" s="48">
        <v>24</v>
      </c>
      <c r="R1138" s="47">
        <v>10046</v>
      </c>
      <c r="S1138" s="45" t="s">
        <v>218</v>
      </c>
      <c r="T1138" s="48">
        <v>62</v>
      </c>
      <c r="U1138" s="48">
        <v>81</v>
      </c>
      <c r="V1138" s="45" t="s">
        <v>51</v>
      </c>
      <c r="W1138" s="48">
        <v>36</v>
      </c>
      <c r="X1138" s="45" t="s">
        <v>124</v>
      </c>
      <c r="Y1138" s="78">
        <f t="shared" si="78"/>
        <v>0.19</v>
      </c>
      <c r="Z1138" s="78">
        <f t="shared" si="79"/>
        <v>0</v>
      </c>
      <c r="AA1138" s="78">
        <f t="shared" si="80"/>
        <v>1.3599999999999999</v>
      </c>
      <c r="AB1138" s="77">
        <f t="shared" si="81"/>
        <v>320</v>
      </c>
    </row>
    <row r="1139" spans="1:28" x14ac:dyDescent="0.3">
      <c r="A1139" s="49">
        <v>42777</v>
      </c>
      <c r="B1139" s="45" t="s">
        <v>1255</v>
      </c>
      <c r="C1139" s="45" t="s">
        <v>1256</v>
      </c>
      <c r="D1139" s="45" t="s">
        <v>47</v>
      </c>
      <c r="E1139" s="48">
        <v>10</v>
      </c>
      <c r="F1139" s="47">
        <v>86</v>
      </c>
      <c r="G1139" s="65">
        <v>10.4</v>
      </c>
      <c r="H1139" s="47">
        <v>68</v>
      </c>
      <c r="I1139" s="45" t="s">
        <v>85</v>
      </c>
      <c r="J1139" s="61">
        <v>10.5</v>
      </c>
      <c r="K1139" s="45" t="s">
        <v>226</v>
      </c>
      <c r="L1139" s="72" t="s">
        <v>289</v>
      </c>
      <c r="M1139" s="69">
        <v>6.9</v>
      </c>
      <c r="N1139" s="47">
        <v>175</v>
      </c>
      <c r="O1139" s="45" t="s">
        <v>179</v>
      </c>
      <c r="P1139" s="47">
        <v>10147</v>
      </c>
      <c r="Q1139" s="48">
        <v>10</v>
      </c>
      <c r="R1139" s="47">
        <v>10084</v>
      </c>
      <c r="S1139" s="48">
        <v>24</v>
      </c>
      <c r="T1139" s="48">
        <v>80</v>
      </c>
      <c r="U1139" s="48">
        <v>86</v>
      </c>
      <c r="V1139" s="45" t="s">
        <v>51</v>
      </c>
      <c r="W1139" s="48">
        <v>69</v>
      </c>
      <c r="X1139" s="45" t="s">
        <v>104</v>
      </c>
      <c r="Y1139" s="78">
        <f t="shared" si="78"/>
        <v>0.69000000000000006</v>
      </c>
      <c r="Z1139" s="78">
        <f t="shared" si="79"/>
        <v>1.04</v>
      </c>
      <c r="AA1139" s="78">
        <f t="shared" si="80"/>
        <v>1.05</v>
      </c>
      <c r="AB1139" s="77">
        <f t="shared" si="81"/>
        <v>90</v>
      </c>
    </row>
    <row r="1140" spans="1:28" x14ac:dyDescent="0.3">
      <c r="A1140" s="49">
        <v>42778</v>
      </c>
      <c r="B1140" s="45" t="s">
        <v>1255</v>
      </c>
      <c r="C1140" s="45" t="s">
        <v>1256</v>
      </c>
      <c r="D1140" s="45" t="s">
        <v>47</v>
      </c>
      <c r="E1140" s="48">
        <v>10</v>
      </c>
      <c r="F1140" s="47">
        <v>122</v>
      </c>
      <c r="G1140" s="65">
        <v>0</v>
      </c>
      <c r="H1140" s="47">
        <v>78</v>
      </c>
      <c r="I1140" s="45" t="s">
        <v>280</v>
      </c>
      <c r="J1140" s="61">
        <v>16.7</v>
      </c>
      <c r="K1140" s="45" t="s">
        <v>61</v>
      </c>
      <c r="L1140" s="73">
        <v>11</v>
      </c>
      <c r="M1140" s="69">
        <v>9.6999999999999993</v>
      </c>
      <c r="N1140" s="47">
        <v>200</v>
      </c>
      <c r="O1140" s="45" t="s">
        <v>388</v>
      </c>
      <c r="P1140" s="47">
        <v>10084</v>
      </c>
      <c r="Q1140" s="45" t="s">
        <v>1012</v>
      </c>
      <c r="R1140" s="47">
        <v>9941</v>
      </c>
      <c r="S1140" s="48">
        <v>24</v>
      </c>
      <c r="T1140" s="48">
        <v>70</v>
      </c>
      <c r="U1140" s="48">
        <v>87</v>
      </c>
      <c r="V1140" s="45" t="s">
        <v>286</v>
      </c>
      <c r="W1140" s="48">
        <v>48</v>
      </c>
      <c r="X1140" s="45" t="s">
        <v>64</v>
      </c>
      <c r="Y1140" s="78">
        <f t="shared" si="78"/>
        <v>0.97</v>
      </c>
      <c r="Z1140" s="78">
        <f t="shared" si="79"/>
        <v>0</v>
      </c>
      <c r="AA1140" s="78">
        <f t="shared" si="80"/>
        <v>1.67</v>
      </c>
      <c r="AB1140" s="77">
        <f t="shared" si="81"/>
        <v>110</v>
      </c>
    </row>
    <row r="1141" spans="1:28" x14ac:dyDescent="0.3">
      <c r="A1141" s="49">
        <v>42779</v>
      </c>
      <c r="B1141" s="45" t="s">
        <v>1255</v>
      </c>
      <c r="C1141" s="45" t="s">
        <v>1256</v>
      </c>
      <c r="D1141" s="45" t="s">
        <v>47</v>
      </c>
      <c r="E1141" s="48">
        <v>10</v>
      </c>
      <c r="F1141" s="47">
        <v>130</v>
      </c>
      <c r="G1141" s="65">
        <v>2.6</v>
      </c>
      <c r="H1141" s="47">
        <v>90</v>
      </c>
      <c r="I1141" s="45" t="s">
        <v>100</v>
      </c>
      <c r="J1141" s="61">
        <v>17</v>
      </c>
      <c r="K1141" s="45" t="s">
        <v>210</v>
      </c>
      <c r="L1141" s="73">
        <v>12</v>
      </c>
      <c r="M1141" s="69">
        <v>1.7</v>
      </c>
      <c r="N1141" s="47">
        <v>158</v>
      </c>
      <c r="O1141" s="45" t="s">
        <v>521</v>
      </c>
      <c r="P1141" s="47">
        <v>10125</v>
      </c>
      <c r="Q1141" s="48">
        <v>24</v>
      </c>
      <c r="R1141" s="47">
        <v>9924</v>
      </c>
      <c r="S1141" s="45" t="s">
        <v>102</v>
      </c>
      <c r="T1141" s="48">
        <v>71</v>
      </c>
      <c r="U1141" s="48">
        <v>85</v>
      </c>
      <c r="V1141" s="45" t="s">
        <v>249</v>
      </c>
      <c r="W1141" s="48">
        <v>44</v>
      </c>
      <c r="X1141" s="45" t="s">
        <v>537</v>
      </c>
      <c r="Y1141" s="78">
        <f t="shared" si="78"/>
        <v>0.16999999999999998</v>
      </c>
      <c r="Z1141" s="78">
        <f t="shared" si="79"/>
        <v>0.26</v>
      </c>
      <c r="AA1141" s="78">
        <f t="shared" si="80"/>
        <v>1.7</v>
      </c>
      <c r="AB1141" s="77">
        <f t="shared" si="81"/>
        <v>120</v>
      </c>
    </row>
    <row r="1142" spans="1:28" x14ac:dyDescent="0.3">
      <c r="A1142" s="49">
        <v>42780</v>
      </c>
      <c r="B1142" s="45" t="s">
        <v>1255</v>
      </c>
      <c r="C1142" s="45" t="s">
        <v>1256</v>
      </c>
      <c r="D1142" s="45" t="s">
        <v>47</v>
      </c>
      <c r="E1142" s="48">
        <v>10</v>
      </c>
      <c r="F1142" s="47">
        <v>116</v>
      </c>
      <c r="G1142" s="65">
        <v>0</v>
      </c>
      <c r="H1142" s="47">
        <v>74</v>
      </c>
      <c r="I1142" s="45" t="s">
        <v>644</v>
      </c>
      <c r="J1142" s="61">
        <v>15.8</v>
      </c>
      <c r="K1142" s="45" t="s">
        <v>121</v>
      </c>
      <c r="L1142" s="73">
        <v>26</v>
      </c>
      <c r="M1142" s="69">
        <v>0.8</v>
      </c>
      <c r="N1142" s="47">
        <v>67</v>
      </c>
      <c r="O1142" s="45" t="s">
        <v>159</v>
      </c>
      <c r="P1142" s="47">
        <v>10216</v>
      </c>
      <c r="Q1142" s="48">
        <v>24</v>
      </c>
      <c r="R1142" s="47">
        <v>10124</v>
      </c>
      <c r="S1142" s="45" t="s">
        <v>1012</v>
      </c>
      <c r="T1142" s="48">
        <v>69</v>
      </c>
      <c r="U1142" s="48">
        <v>85</v>
      </c>
      <c r="V1142" s="45" t="s">
        <v>80</v>
      </c>
      <c r="W1142" s="48">
        <v>50</v>
      </c>
      <c r="X1142" s="45" t="s">
        <v>249</v>
      </c>
      <c r="Y1142" s="78">
        <f t="shared" si="78"/>
        <v>0.08</v>
      </c>
      <c r="Z1142" s="78">
        <f t="shared" si="79"/>
        <v>0</v>
      </c>
      <c r="AA1142" s="78">
        <f t="shared" si="80"/>
        <v>1.58</v>
      </c>
      <c r="AB1142" s="77">
        <f t="shared" si="81"/>
        <v>260</v>
      </c>
    </row>
    <row r="1143" spans="1:28" x14ac:dyDescent="0.3">
      <c r="A1143" s="49">
        <v>42781</v>
      </c>
      <c r="B1143" s="45" t="s">
        <v>1255</v>
      </c>
      <c r="C1143" s="45" t="s">
        <v>1256</v>
      </c>
      <c r="D1143" s="45" t="s">
        <v>47</v>
      </c>
      <c r="E1143" s="48">
        <v>10</v>
      </c>
      <c r="F1143" s="47">
        <v>130</v>
      </c>
      <c r="G1143" s="65">
        <v>0</v>
      </c>
      <c r="H1143" s="47">
        <v>100</v>
      </c>
      <c r="I1143" s="45" t="s">
        <v>106</v>
      </c>
      <c r="J1143" s="61">
        <v>16</v>
      </c>
      <c r="K1143" s="45" t="s">
        <v>61</v>
      </c>
      <c r="L1143" s="73">
        <v>23</v>
      </c>
      <c r="M1143" s="69">
        <v>1.9</v>
      </c>
      <c r="N1143" s="47">
        <v>67</v>
      </c>
      <c r="O1143" s="45" t="s">
        <v>174</v>
      </c>
      <c r="P1143" s="47">
        <v>10290</v>
      </c>
      <c r="Q1143" s="45" t="s">
        <v>51</v>
      </c>
      <c r="R1143" s="47">
        <v>10216</v>
      </c>
      <c r="S1143" s="45" t="s">
        <v>1012</v>
      </c>
      <c r="T1143" s="48">
        <v>76</v>
      </c>
      <c r="U1143" s="48">
        <v>79</v>
      </c>
      <c r="V1143" s="45" t="s">
        <v>51</v>
      </c>
      <c r="W1143" s="48">
        <v>50</v>
      </c>
      <c r="X1143" s="45" t="s">
        <v>85</v>
      </c>
      <c r="Y1143" s="78">
        <f t="shared" si="78"/>
        <v>0.19</v>
      </c>
      <c r="Z1143" s="78">
        <f t="shared" si="79"/>
        <v>0</v>
      </c>
      <c r="AA1143" s="78">
        <f t="shared" si="80"/>
        <v>1.6</v>
      </c>
      <c r="AB1143" s="77">
        <f t="shared" si="81"/>
        <v>230</v>
      </c>
    </row>
    <row r="1144" spans="1:28" x14ac:dyDescent="0.3">
      <c r="A1144" s="49">
        <v>42782</v>
      </c>
      <c r="B1144" s="45" t="s">
        <v>1255</v>
      </c>
      <c r="C1144" s="45" t="s">
        <v>1256</v>
      </c>
      <c r="D1144" s="45" t="s">
        <v>47</v>
      </c>
      <c r="E1144" s="48">
        <v>10</v>
      </c>
      <c r="F1144" s="47">
        <v>122</v>
      </c>
      <c r="G1144" s="65">
        <v>0.2</v>
      </c>
      <c r="H1144" s="47">
        <v>86</v>
      </c>
      <c r="I1144" s="45" t="s">
        <v>159</v>
      </c>
      <c r="J1144" s="61">
        <v>15.9</v>
      </c>
      <c r="K1144" s="45" t="s">
        <v>89</v>
      </c>
      <c r="L1144" s="73">
        <v>21</v>
      </c>
      <c r="M1144" s="69">
        <v>0.6</v>
      </c>
      <c r="N1144" s="47">
        <v>47</v>
      </c>
      <c r="O1144" s="45" t="s">
        <v>300</v>
      </c>
      <c r="P1144" s="47">
        <v>10293</v>
      </c>
      <c r="Q1144" s="45" t="s">
        <v>51</v>
      </c>
      <c r="R1144" s="47">
        <v>10275</v>
      </c>
      <c r="S1144" s="48">
        <v>16</v>
      </c>
      <c r="T1144" s="48">
        <v>79</v>
      </c>
      <c r="U1144" s="48">
        <v>90</v>
      </c>
      <c r="V1144" s="45" t="s">
        <v>51</v>
      </c>
      <c r="W1144" s="48">
        <v>66</v>
      </c>
      <c r="X1144" s="45" t="s">
        <v>250</v>
      </c>
      <c r="Y1144" s="78">
        <f t="shared" si="78"/>
        <v>0.06</v>
      </c>
      <c r="Z1144" s="78">
        <f t="shared" si="79"/>
        <v>0.02</v>
      </c>
      <c r="AA1144" s="78">
        <f t="shared" si="80"/>
        <v>1.59</v>
      </c>
      <c r="AB1144" s="77">
        <f t="shared" si="81"/>
        <v>210</v>
      </c>
    </row>
    <row r="1145" spans="1:28" x14ac:dyDescent="0.3">
      <c r="A1145" s="49">
        <v>42783</v>
      </c>
      <c r="B1145" s="45" t="s">
        <v>1255</v>
      </c>
      <c r="C1145" s="45" t="s">
        <v>1256</v>
      </c>
      <c r="D1145" s="45" t="s">
        <v>47</v>
      </c>
      <c r="E1145" s="48">
        <v>10</v>
      </c>
      <c r="F1145" s="47">
        <v>98</v>
      </c>
      <c r="G1145" s="65">
        <v>0</v>
      </c>
      <c r="H1145" s="47">
        <v>62</v>
      </c>
      <c r="I1145" s="45" t="s">
        <v>347</v>
      </c>
      <c r="J1145" s="61">
        <v>13.3</v>
      </c>
      <c r="K1145" s="45" t="s">
        <v>167</v>
      </c>
      <c r="L1145" s="73">
        <v>25</v>
      </c>
      <c r="M1145" s="69">
        <v>1.9</v>
      </c>
      <c r="N1145" s="47">
        <v>42</v>
      </c>
      <c r="O1145" s="45" t="s">
        <v>202</v>
      </c>
      <c r="P1145" s="47">
        <v>10282</v>
      </c>
      <c r="Q1145" s="45" t="s">
        <v>1012</v>
      </c>
      <c r="R1145" s="47">
        <v>10225</v>
      </c>
      <c r="S1145" s="48">
        <v>24</v>
      </c>
      <c r="T1145" s="48">
        <v>89</v>
      </c>
      <c r="U1145" s="48">
        <v>92</v>
      </c>
      <c r="V1145" s="45" t="s">
        <v>51</v>
      </c>
      <c r="W1145" s="48">
        <v>82</v>
      </c>
      <c r="X1145" s="45" t="s">
        <v>64</v>
      </c>
      <c r="Y1145" s="78">
        <f t="shared" si="78"/>
        <v>0.19</v>
      </c>
      <c r="Z1145" s="78">
        <f t="shared" si="79"/>
        <v>0</v>
      </c>
      <c r="AA1145" s="78">
        <f t="shared" si="80"/>
        <v>1.33</v>
      </c>
      <c r="AB1145" s="77">
        <f t="shared" si="81"/>
        <v>250</v>
      </c>
    </row>
    <row r="1146" spans="1:28" x14ac:dyDescent="0.3">
      <c r="A1146" s="49">
        <v>42784</v>
      </c>
      <c r="B1146" s="45" t="s">
        <v>1255</v>
      </c>
      <c r="C1146" s="45" t="s">
        <v>1256</v>
      </c>
      <c r="D1146" s="45" t="s">
        <v>47</v>
      </c>
      <c r="E1146" s="48">
        <v>10</v>
      </c>
      <c r="F1146" s="47">
        <v>104</v>
      </c>
      <c r="G1146" s="65">
        <v>4.8</v>
      </c>
      <c r="H1146" s="47">
        <v>82</v>
      </c>
      <c r="I1146" s="45" t="s">
        <v>832</v>
      </c>
      <c r="J1146" s="61">
        <v>12.7</v>
      </c>
      <c r="K1146" s="45" t="s">
        <v>250</v>
      </c>
      <c r="L1146" s="73">
        <v>22</v>
      </c>
      <c r="M1146" s="69">
        <v>1.1000000000000001</v>
      </c>
      <c r="N1146" s="47">
        <v>64</v>
      </c>
      <c r="O1146" s="45" t="s">
        <v>50</v>
      </c>
      <c r="P1146" s="47">
        <v>10235</v>
      </c>
      <c r="Q1146" s="48">
        <v>24</v>
      </c>
      <c r="R1146" s="47">
        <v>10204</v>
      </c>
      <c r="S1146" s="48">
        <v>15</v>
      </c>
      <c r="T1146" s="48">
        <v>82</v>
      </c>
      <c r="U1146" s="48">
        <v>86</v>
      </c>
      <c r="V1146" s="45" t="s">
        <v>51</v>
      </c>
      <c r="W1146" s="48">
        <v>79</v>
      </c>
      <c r="X1146" s="45" t="s">
        <v>163</v>
      </c>
      <c r="Y1146" s="78">
        <f t="shared" si="78"/>
        <v>0.11000000000000001</v>
      </c>
      <c r="Z1146" s="78">
        <f t="shared" si="79"/>
        <v>0.48</v>
      </c>
      <c r="AA1146" s="78">
        <f t="shared" si="80"/>
        <v>1.27</v>
      </c>
      <c r="AB1146" s="77">
        <f t="shared" si="81"/>
        <v>220</v>
      </c>
    </row>
    <row r="1147" spans="1:28" x14ac:dyDescent="0.3">
      <c r="A1147" s="49">
        <v>42785</v>
      </c>
      <c r="B1147" s="45" t="s">
        <v>1255</v>
      </c>
      <c r="C1147" s="45" t="s">
        <v>1256</v>
      </c>
      <c r="D1147" s="45" t="s">
        <v>47</v>
      </c>
      <c r="E1147" s="48">
        <v>10</v>
      </c>
      <c r="F1147" s="47">
        <v>114</v>
      </c>
      <c r="G1147" s="65">
        <v>0</v>
      </c>
      <c r="H1147" s="47">
        <v>76</v>
      </c>
      <c r="I1147" s="45" t="s">
        <v>108</v>
      </c>
      <c r="J1147" s="61">
        <v>15.2</v>
      </c>
      <c r="K1147" s="45" t="s">
        <v>158</v>
      </c>
      <c r="L1147" s="73">
        <v>26</v>
      </c>
      <c r="M1147" s="69">
        <v>1.1000000000000001</v>
      </c>
      <c r="N1147" s="47">
        <v>64</v>
      </c>
      <c r="O1147" s="45" t="s">
        <v>578</v>
      </c>
      <c r="P1147" s="47">
        <v>10288</v>
      </c>
      <c r="Q1147" s="48">
        <v>22</v>
      </c>
      <c r="R1147" s="47">
        <v>10235</v>
      </c>
      <c r="S1147" s="45" t="s">
        <v>1012</v>
      </c>
      <c r="T1147" s="48">
        <v>79</v>
      </c>
      <c r="U1147" s="48">
        <v>86</v>
      </c>
      <c r="V1147" s="45" t="s">
        <v>51</v>
      </c>
      <c r="W1147" s="48">
        <v>71</v>
      </c>
      <c r="X1147" s="45" t="s">
        <v>158</v>
      </c>
      <c r="Y1147" s="78">
        <f t="shared" si="78"/>
        <v>0.11000000000000001</v>
      </c>
      <c r="Z1147" s="78">
        <f t="shared" si="79"/>
        <v>0</v>
      </c>
      <c r="AA1147" s="78">
        <f t="shared" si="80"/>
        <v>1.52</v>
      </c>
      <c r="AB1147" s="77">
        <f t="shared" si="81"/>
        <v>260</v>
      </c>
    </row>
    <row r="1148" spans="1:28" x14ac:dyDescent="0.3">
      <c r="A1148" s="49">
        <v>42786</v>
      </c>
      <c r="B1148" s="45" t="s">
        <v>1255</v>
      </c>
      <c r="C1148" s="45" t="s">
        <v>1256</v>
      </c>
      <c r="D1148" s="45" t="s">
        <v>47</v>
      </c>
      <c r="E1148" s="48">
        <v>10</v>
      </c>
      <c r="F1148" s="47">
        <v>107</v>
      </c>
      <c r="G1148" s="65">
        <v>0</v>
      </c>
      <c r="H1148" s="47">
        <v>66</v>
      </c>
      <c r="I1148" s="45" t="s">
        <v>280</v>
      </c>
      <c r="J1148" s="61">
        <v>14.8</v>
      </c>
      <c r="K1148" s="45" t="s">
        <v>158</v>
      </c>
      <c r="L1148" s="73">
        <v>26</v>
      </c>
      <c r="M1148" s="69">
        <v>1.1000000000000001</v>
      </c>
      <c r="N1148" s="47">
        <v>67</v>
      </c>
      <c r="O1148" s="45" t="s">
        <v>147</v>
      </c>
      <c r="P1148" s="47">
        <v>10285</v>
      </c>
      <c r="Q1148" s="45" t="s">
        <v>51</v>
      </c>
      <c r="R1148" s="47">
        <v>10264</v>
      </c>
      <c r="S1148" s="48">
        <v>17</v>
      </c>
      <c r="T1148" s="48">
        <v>80</v>
      </c>
      <c r="U1148" s="48">
        <v>89</v>
      </c>
      <c r="V1148" s="45" t="s">
        <v>51</v>
      </c>
      <c r="W1148" s="48">
        <v>70</v>
      </c>
      <c r="X1148" s="45" t="s">
        <v>51</v>
      </c>
      <c r="Y1148" s="78">
        <f t="shared" si="78"/>
        <v>0.11000000000000001</v>
      </c>
      <c r="Z1148" s="78">
        <f t="shared" si="79"/>
        <v>0</v>
      </c>
      <c r="AA1148" s="78">
        <f t="shared" si="80"/>
        <v>1.48</v>
      </c>
      <c r="AB1148" s="77">
        <f t="shared" si="81"/>
        <v>260</v>
      </c>
    </row>
    <row r="1149" spans="1:28" x14ac:dyDescent="0.3">
      <c r="A1149" s="49">
        <v>42787</v>
      </c>
      <c r="B1149" s="45" t="s">
        <v>1255</v>
      </c>
      <c r="C1149" s="45" t="s">
        <v>1256</v>
      </c>
      <c r="D1149" s="45" t="s">
        <v>47</v>
      </c>
      <c r="E1149" s="48">
        <v>10</v>
      </c>
      <c r="F1149" s="47">
        <v>124</v>
      </c>
      <c r="G1149" s="65">
        <v>0</v>
      </c>
      <c r="H1149" s="47">
        <v>94</v>
      </c>
      <c r="I1149" s="45" t="s">
        <v>86</v>
      </c>
      <c r="J1149" s="61">
        <v>15.4</v>
      </c>
      <c r="K1149" s="45" t="s">
        <v>129</v>
      </c>
      <c r="L1149" s="72" t="s">
        <v>289</v>
      </c>
      <c r="M1149" s="69">
        <v>1.9</v>
      </c>
      <c r="N1149" s="47">
        <v>56</v>
      </c>
      <c r="O1149" s="45" t="s">
        <v>158</v>
      </c>
      <c r="P1149" s="47">
        <v>10277</v>
      </c>
      <c r="Q1149" s="45" t="s">
        <v>1012</v>
      </c>
      <c r="R1149" s="47">
        <v>10234</v>
      </c>
      <c r="S1149" s="48">
        <v>17</v>
      </c>
      <c r="T1149" s="48">
        <v>78</v>
      </c>
      <c r="U1149" s="48">
        <v>86</v>
      </c>
      <c r="V1149" s="45" t="s">
        <v>100</v>
      </c>
      <c r="W1149" s="48">
        <v>71</v>
      </c>
      <c r="X1149" s="45" t="s">
        <v>117</v>
      </c>
      <c r="Y1149" s="78">
        <f t="shared" si="78"/>
        <v>0.19</v>
      </c>
      <c r="Z1149" s="78">
        <f t="shared" si="79"/>
        <v>0</v>
      </c>
      <c r="AA1149" s="78">
        <f t="shared" si="80"/>
        <v>1.54</v>
      </c>
      <c r="AB1149" s="77">
        <f t="shared" si="81"/>
        <v>90</v>
      </c>
    </row>
    <row r="1150" spans="1:28" x14ac:dyDescent="0.3">
      <c r="A1150" s="49">
        <v>42788</v>
      </c>
      <c r="B1150" s="45" t="s">
        <v>1255</v>
      </c>
      <c r="C1150" s="45" t="s">
        <v>1256</v>
      </c>
      <c r="D1150" s="45" t="s">
        <v>47</v>
      </c>
      <c r="E1150" s="48">
        <v>10</v>
      </c>
      <c r="F1150" s="47">
        <v>108</v>
      </c>
      <c r="G1150" s="65">
        <v>0</v>
      </c>
      <c r="H1150" s="47">
        <v>94</v>
      </c>
      <c r="I1150" s="45" t="s">
        <v>51</v>
      </c>
      <c r="J1150" s="61">
        <v>12.1</v>
      </c>
      <c r="K1150" s="45" t="s">
        <v>179</v>
      </c>
      <c r="L1150" s="72" t="s">
        <v>289</v>
      </c>
      <c r="M1150" s="69">
        <v>2.2000000000000002</v>
      </c>
      <c r="N1150" s="47">
        <v>56</v>
      </c>
      <c r="O1150" s="45" t="s">
        <v>644</v>
      </c>
      <c r="P1150" s="47">
        <v>10237</v>
      </c>
      <c r="Q1150" s="45" t="s">
        <v>1012</v>
      </c>
      <c r="R1150" s="47">
        <v>10164</v>
      </c>
      <c r="S1150" s="48">
        <v>24</v>
      </c>
      <c r="T1150" s="48">
        <v>83</v>
      </c>
      <c r="U1150" s="48">
        <v>87</v>
      </c>
      <c r="V1150" s="45" t="s">
        <v>51</v>
      </c>
      <c r="W1150" s="48">
        <v>79</v>
      </c>
      <c r="X1150" s="45" t="s">
        <v>135</v>
      </c>
      <c r="Y1150" s="78">
        <f t="shared" si="78"/>
        <v>0.22000000000000003</v>
      </c>
      <c r="Z1150" s="78">
        <f t="shared" si="79"/>
        <v>0</v>
      </c>
      <c r="AA1150" s="78">
        <f t="shared" si="80"/>
        <v>1.21</v>
      </c>
      <c r="AB1150" s="77">
        <f t="shared" si="81"/>
        <v>90</v>
      </c>
    </row>
    <row r="1151" spans="1:28" x14ac:dyDescent="0.3">
      <c r="A1151" s="49">
        <v>42789</v>
      </c>
      <c r="B1151" s="45" t="s">
        <v>1255</v>
      </c>
      <c r="C1151" s="45" t="s">
        <v>1256</v>
      </c>
      <c r="D1151" s="45" t="s">
        <v>47</v>
      </c>
      <c r="E1151" s="48">
        <v>10</v>
      </c>
      <c r="F1151" s="47">
        <v>114</v>
      </c>
      <c r="G1151" s="65">
        <v>7.4</v>
      </c>
      <c r="H1151" s="47">
        <v>96</v>
      </c>
      <c r="I1151" s="45" t="s">
        <v>75</v>
      </c>
      <c r="J1151" s="61">
        <v>13.1</v>
      </c>
      <c r="K1151" s="45" t="s">
        <v>342</v>
      </c>
      <c r="L1151" s="73">
        <v>32</v>
      </c>
      <c r="M1151" s="69">
        <v>3.1</v>
      </c>
      <c r="N1151" s="47">
        <v>89</v>
      </c>
      <c r="O1151" s="45" t="s">
        <v>215</v>
      </c>
      <c r="P1151" s="47">
        <v>10174</v>
      </c>
      <c r="Q1151" s="48">
        <v>21</v>
      </c>
      <c r="R1151" s="47">
        <v>10153</v>
      </c>
      <c r="S1151" s="48">
        <v>15</v>
      </c>
      <c r="T1151" s="48">
        <v>78</v>
      </c>
      <c r="U1151" s="48">
        <v>87</v>
      </c>
      <c r="V1151" s="45" t="s">
        <v>51</v>
      </c>
      <c r="W1151" s="48">
        <v>71</v>
      </c>
      <c r="X1151" s="45" t="s">
        <v>164</v>
      </c>
      <c r="Y1151" s="78">
        <f t="shared" si="78"/>
        <v>0.31</v>
      </c>
      <c r="Z1151" s="78">
        <f t="shared" si="79"/>
        <v>0.74</v>
      </c>
      <c r="AA1151" s="78">
        <f t="shared" si="80"/>
        <v>1.31</v>
      </c>
      <c r="AB1151" s="77">
        <f t="shared" si="81"/>
        <v>320</v>
      </c>
    </row>
    <row r="1152" spans="1:28" x14ac:dyDescent="0.3">
      <c r="A1152" s="49">
        <v>42790</v>
      </c>
      <c r="B1152" s="45" t="s">
        <v>1255</v>
      </c>
      <c r="C1152" s="45" t="s">
        <v>1256</v>
      </c>
      <c r="D1152" s="45" t="s">
        <v>47</v>
      </c>
      <c r="E1152" s="48">
        <v>10</v>
      </c>
      <c r="F1152" s="47">
        <v>107</v>
      </c>
      <c r="G1152" s="65">
        <v>0.2</v>
      </c>
      <c r="H1152" s="47">
        <v>87</v>
      </c>
      <c r="I1152" s="45" t="s">
        <v>100</v>
      </c>
      <c r="J1152" s="61">
        <v>12.7</v>
      </c>
      <c r="K1152" s="45" t="s">
        <v>179</v>
      </c>
      <c r="L1152" s="73">
        <v>16</v>
      </c>
      <c r="M1152" s="69">
        <v>2.2000000000000002</v>
      </c>
      <c r="N1152" s="47">
        <v>164</v>
      </c>
      <c r="O1152" s="45" t="s">
        <v>163</v>
      </c>
      <c r="P1152" s="47">
        <v>10223</v>
      </c>
      <c r="Q1152" s="48">
        <v>20</v>
      </c>
      <c r="R1152" s="47">
        <v>10172</v>
      </c>
      <c r="S1152" s="45" t="s">
        <v>1012</v>
      </c>
      <c r="T1152" s="48">
        <v>76</v>
      </c>
      <c r="U1152" s="48">
        <v>90</v>
      </c>
      <c r="V1152" s="45" t="s">
        <v>51</v>
      </c>
      <c r="W1152" s="48">
        <v>67</v>
      </c>
      <c r="X1152" s="45" t="s">
        <v>50</v>
      </c>
      <c r="Y1152" s="78">
        <f t="shared" si="78"/>
        <v>0.22000000000000003</v>
      </c>
      <c r="Z1152" s="78">
        <f t="shared" si="79"/>
        <v>0.02</v>
      </c>
      <c r="AA1152" s="78">
        <f t="shared" si="80"/>
        <v>1.27</v>
      </c>
      <c r="AB1152" s="77">
        <f t="shared" si="81"/>
        <v>160</v>
      </c>
    </row>
    <row r="1153" spans="1:28" x14ac:dyDescent="0.3">
      <c r="A1153" s="49">
        <v>42791</v>
      </c>
      <c r="B1153" s="45" t="s">
        <v>1255</v>
      </c>
      <c r="C1153" s="45" t="s">
        <v>1256</v>
      </c>
      <c r="D1153" s="45" t="s">
        <v>47</v>
      </c>
      <c r="E1153" s="48">
        <v>10</v>
      </c>
      <c r="F1153" s="47">
        <v>102</v>
      </c>
      <c r="G1153" s="65">
        <v>0</v>
      </c>
      <c r="H1153" s="47">
        <v>48</v>
      </c>
      <c r="I1153" s="45" t="s">
        <v>74</v>
      </c>
      <c r="J1153" s="61">
        <v>15.7</v>
      </c>
      <c r="K1153" s="45" t="s">
        <v>158</v>
      </c>
      <c r="L1153" s="73">
        <v>31</v>
      </c>
      <c r="M1153" s="69">
        <v>3.6</v>
      </c>
      <c r="N1153" s="47">
        <v>92</v>
      </c>
      <c r="O1153" s="45" t="s">
        <v>79</v>
      </c>
      <c r="P1153" s="47">
        <v>10214</v>
      </c>
      <c r="Q1153" s="45" t="s">
        <v>1012</v>
      </c>
      <c r="R1153" s="47">
        <v>10167</v>
      </c>
      <c r="S1153" s="48">
        <v>15</v>
      </c>
      <c r="T1153" s="48">
        <v>69</v>
      </c>
      <c r="U1153" s="48">
        <v>80</v>
      </c>
      <c r="V1153" s="45" t="s">
        <v>750</v>
      </c>
      <c r="W1153" s="48">
        <v>61</v>
      </c>
      <c r="X1153" s="45" t="s">
        <v>439</v>
      </c>
      <c r="Y1153" s="78">
        <f t="shared" si="78"/>
        <v>0.36</v>
      </c>
      <c r="Z1153" s="78">
        <f t="shared" si="79"/>
        <v>0</v>
      </c>
      <c r="AA1153" s="78">
        <f t="shared" si="80"/>
        <v>1.5699999999999998</v>
      </c>
      <c r="AB1153" s="77">
        <f t="shared" si="81"/>
        <v>310</v>
      </c>
    </row>
    <row r="1154" spans="1:28" x14ac:dyDescent="0.3">
      <c r="A1154" s="49">
        <v>42792</v>
      </c>
      <c r="B1154" s="45" t="s">
        <v>1255</v>
      </c>
      <c r="C1154" s="45" t="s">
        <v>1256</v>
      </c>
      <c r="D1154" s="45" t="s">
        <v>47</v>
      </c>
      <c r="E1154" s="48">
        <v>10</v>
      </c>
      <c r="F1154" s="47">
        <v>132</v>
      </c>
      <c r="G1154" s="65">
        <v>0</v>
      </c>
      <c r="H1154" s="47">
        <v>99</v>
      </c>
      <c r="I1154" s="45" t="s">
        <v>229</v>
      </c>
      <c r="J1154" s="61">
        <v>16.600000000000001</v>
      </c>
      <c r="K1154" s="45" t="s">
        <v>91</v>
      </c>
      <c r="L1154" s="73">
        <v>21</v>
      </c>
      <c r="M1154" s="69">
        <v>1.4</v>
      </c>
      <c r="N1154" s="47">
        <v>50</v>
      </c>
      <c r="O1154" s="45" t="s">
        <v>312</v>
      </c>
      <c r="P1154" s="47">
        <v>10202</v>
      </c>
      <c r="Q1154" s="45" t="s">
        <v>263</v>
      </c>
      <c r="R1154" s="47">
        <v>10136</v>
      </c>
      <c r="S1154" s="48">
        <v>24</v>
      </c>
      <c r="T1154" s="48">
        <v>76</v>
      </c>
      <c r="U1154" s="48">
        <v>83</v>
      </c>
      <c r="V1154" s="45" t="s">
        <v>51</v>
      </c>
      <c r="W1154" s="48">
        <v>68</v>
      </c>
      <c r="X1154" s="45" t="s">
        <v>209</v>
      </c>
      <c r="Y1154" s="78">
        <f t="shared" si="78"/>
        <v>0.13999999999999999</v>
      </c>
      <c r="Z1154" s="78">
        <f t="shared" si="79"/>
        <v>0</v>
      </c>
      <c r="AA1154" s="78">
        <f t="shared" si="80"/>
        <v>1.6600000000000001</v>
      </c>
      <c r="AB1154" s="77">
        <f t="shared" si="81"/>
        <v>210</v>
      </c>
    </row>
    <row r="1155" spans="1:28" x14ac:dyDescent="0.3">
      <c r="A1155" s="49">
        <v>42793</v>
      </c>
      <c r="B1155" s="45" t="s">
        <v>1255</v>
      </c>
      <c r="C1155" s="45" t="s">
        <v>1256</v>
      </c>
      <c r="D1155" s="45" t="s">
        <v>47</v>
      </c>
      <c r="E1155" s="48">
        <v>10</v>
      </c>
      <c r="F1155" s="47">
        <v>129</v>
      </c>
      <c r="G1155" s="65">
        <v>0</v>
      </c>
      <c r="H1155" s="47">
        <v>91</v>
      </c>
      <c r="I1155" s="45" t="s">
        <v>74</v>
      </c>
      <c r="J1155" s="61">
        <v>16.7</v>
      </c>
      <c r="K1155" s="45" t="s">
        <v>117</v>
      </c>
      <c r="L1155" s="73">
        <v>30</v>
      </c>
      <c r="M1155" s="69">
        <v>1.9</v>
      </c>
      <c r="N1155" s="47">
        <v>147</v>
      </c>
      <c r="O1155" s="45" t="s">
        <v>345</v>
      </c>
      <c r="P1155" s="47">
        <v>10136</v>
      </c>
      <c r="Q1155" s="45" t="s">
        <v>1012</v>
      </c>
      <c r="R1155" s="47">
        <v>10065</v>
      </c>
      <c r="S1155" s="48">
        <v>16</v>
      </c>
      <c r="T1155" s="48">
        <v>70</v>
      </c>
      <c r="U1155" s="48">
        <v>82</v>
      </c>
      <c r="V1155" s="45" t="s">
        <v>460</v>
      </c>
      <c r="W1155" s="48">
        <v>55</v>
      </c>
      <c r="X1155" s="45" t="s">
        <v>312</v>
      </c>
      <c r="Y1155" s="78">
        <f t="shared" ref="Y1155:Y1218" si="82">M1155/$AE$17</f>
        <v>0.19</v>
      </c>
      <c r="Z1155" s="78">
        <f t="shared" ref="Z1155:Z1218" si="83">G1155/$AE$17</f>
        <v>0</v>
      </c>
      <c r="AA1155" s="78">
        <f t="shared" ref="AA1155:AA1218" si="84">J1155/$AE$17</f>
        <v>1.67</v>
      </c>
      <c r="AB1155" s="77">
        <f t="shared" ref="AB1155:AB1218" si="85">L1155*$AE$17</f>
        <v>300</v>
      </c>
    </row>
    <row r="1156" spans="1:28" x14ac:dyDescent="0.3">
      <c r="A1156" s="49">
        <v>42794</v>
      </c>
      <c r="B1156" s="45" t="s">
        <v>1255</v>
      </c>
      <c r="C1156" s="45" t="s">
        <v>1256</v>
      </c>
      <c r="D1156" s="45" t="s">
        <v>47</v>
      </c>
      <c r="E1156" s="48">
        <v>10</v>
      </c>
      <c r="F1156" s="47">
        <v>114</v>
      </c>
      <c r="G1156" s="65">
        <v>4</v>
      </c>
      <c r="H1156" s="47">
        <v>85</v>
      </c>
      <c r="I1156" s="45" t="s">
        <v>107</v>
      </c>
      <c r="J1156" s="61">
        <v>14.3</v>
      </c>
      <c r="K1156" s="45" t="s">
        <v>520</v>
      </c>
      <c r="L1156" s="73">
        <v>32</v>
      </c>
      <c r="M1156" s="69">
        <v>5</v>
      </c>
      <c r="N1156" s="47">
        <v>203</v>
      </c>
      <c r="O1156" s="45" t="s">
        <v>188</v>
      </c>
      <c r="P1156" s="47">
        <v>10163</v>
      </c>
      <c r="Q1156" s="48">
        <v>21</v>
      </c>
      <c r="R1156" s="47">
        <v>10047</v>
      </c>
      <c r="S1156" s="45" t="s">
        <v>116</v>
      </c>
      <c r="T1156" s="48">
        <v>65</v>
      </c>
      <c r="U1156" s="48">
        <v>82</v>
      </c>
      <c r="V1156" s="45" t="s">
        <v>182</v>
      </c>
      <c r="W1156" s="48">
        <v>49</v>
      </c>
      <c r="X1156" s="45" t="s">
        <v>239</v>
      </c>
      <c r="Y1156" s="78">
        <f t="shared" si="82"/>
        <v>0.5</v>
      </c>
      <c r="Z1156" s="78">
        <f t="shared" si="83"/>
        <v>0.4</v>
      </c>
      <c r="AA1156" s="78">
        <f t="shared" si="84"/>
        <v>1.4300000000000002</v>
      </c>
      <c r="AB1156" s="77">
        <f t="shared" si="85"/>
        <v>320</v>
      </c>
    </row>
    <row r="1157" spans="1:28" x14ac:dyDescent="0.3">
      <c r="A1157" s="49">
        <v>42795</v>
      </c>
      <c r="B1157" s="45" t="s">
        <v>1255</v>
      </c>
      <c r="C1157" s="45" t="s">
        <v>1256</v>
      </c>
      <c r="D1157" s="45" t="s">
        <v>47</v>
      </c>
      <c r="E1157" s="48">
        <v>10</v>
      </c>
      <c r="F1157" s="47">
        <v>128</v>
      </c>
      <c r="G1157" s="65">
        <v>0</v>
      </c>
      <c r="H1157" s="47">
        <v>84</v>
      </c>
      <c r="I1157" s="45" t="s">
        <v>280</v>
      </c>
      <c r="J1157" s="61">
        <v>17.100000000000001</v>
      </c>
      <c r="K1157" s="45" t="s">
        <v>94</v>
      </c>
      <c r="L1157" s="73">
        <v>25</v>
      </c>
      <c r="M1157" s="69">
        <v>2.5</v>
      </c>
      <c r="N1157" s="47">
        <v>72</v>
      </c>
      <c r="O1157" s="45" t="s">
        <v>74</v>
      </c>
      <c r="P1157" s="47">
        <v>10174</v>
      </c>
      <c r="Q1157" s="45" t="s">
        <v>51</v>
      </c>
      <c r="R1157" s="47">
        <v>10131</v>
      </c>
      <c r="S1157" s="45" t="s">
        <v>51</v>
      </c>
      <c r="T1157" s="48">
        <v>70</v>
      </c>
      <c r="U1157" s="48">
        <v>78</v>
      </c>
      <c r="V1157" s="45" t="s">
        <v>174</v>
      </c>
      <c r="W1157" s="48">
        <v>55</v>
      </c>
      <c r="X1157" s="45" t="s">
        <v>50</v>
      </c>
      <c r="Y1157" s="78">
        <f t="shared" si="82"/>
        <v>0.25</v>
      </c>
      <c r="Z1157" s="78">
        <f t="shared" si="83"/>
        <v>0</v>
      </c>
      <c r="AA1157" s="78">
        <f t="shared" si="84"/>
        <v>1.7100000000000002</v>
      </c>
      <c r="AB1157" s="77">
        <f t="shared" si="85"/>
        <v>250</v>
      </c>
    </row>
    <row r="1158" spans="1:28" x14ac:dyDescent="0.3">
      <c r="A1158" s="49">
        <v>42796</v>
      </c>
      <c r="B1158" s="45" t="s">
        <v>1255</v>
      </c>
      <c r="C1158" s="45" t="s">
        <v>1256</v>
      </c>
      <c r="D1158" s="45" t="s">
        <v>47</v>
      </c>
      <c r="E1158" s="48">
        <v>10</v>
      </c>
      <c r="F1158" s="47">
        <v>133</v>
      </c>
      <c r="G1158" s="65">
        <v>0</v>
      </c>
      <c r="H1158" s="47">
        <v>109</v>
      </c>
      <c r="I1158" s="45" t="s">
        <v>312</v>
      </c>
      <c r="J1158" s="61">
        <v>15.7</v>
      </c>
      <c r="K1158" s="45" t="s">
        <v>71</v>
      </c>
      <c r="L1158" s="72" t="s">
        <v>289</v>
      </c>
      <c r="M1158" s="69">
        <v>1.9</v>
      </c>
      <c r="N1158" s="47">
        <v>69</v>
      </c>
      <c r="O1158" s="45" t="s">
        <v>60</v>
      </c>
      <c r="P1158" s="47">
        <v>10176</v>
      </c>
      <c r="Q1158" s="45" t="s">
        <v>263</v>
      </c>
      <c r="R1158" s="47">
        <v>10067</v>
      </c>
      <c r="S1158" s="48">
        <v>24</v>
      </c>
      <c r="T1158" s="48">
        <v>80</v>
      </c>
      <c r="U1158" s="48">
        <v>83</v>
      </c>
      <c r="V1158" s="45" t="s">
        <v>51</v>
      </c>
      <c r="W1158" s="48">
        <v>73</v>
      </c>
      <c r="X1158" s="45" t="s">
        <v>206</v>
      </c>
      <c r="Y1158" s="78">
        <f t="shared" si="82"/>
        <v>0.19</v>
      </c>
      <c r="Z1158" s="78">
        <f t="shared" si="83"/>
        <v>0</v>
      </c>
      <c r="AA1158" s="78">
        <f t="shared" si="84"/>
        <v>1.5699999999999998</v>
      </c>
      <c r="AB1158" s="77">
        <f t="shared" si="85"/>
        <v>90</v>
      </c>
    </row>
    <row r="1159" spans="1:28" x14ac:dyDescent="0.3">
      <c r="A1159" s="49">
        <v>42797</v>
      </c>
      <c r="B1159" s="45" t="s">
        <v>1255</v>
      </c>
      <c r="C1159" s="45" t="s">
        <v>1256</v>
      </c>
      <c r="D1159" s="45" t="s">
        <v>47</v>
      </c>
      <c r="E1159" s="48">
        <v>10</v>
      </c>
      <c r="F1159" s="47">
        <v>120</v>
      </c>
      <c r="G1159" s="65">
        <v>6.2</v>
      </c>
      <c r="H1159" s="47">
        <v>76</v>
      </c>
      <c r="I1159" s="45" t="s">
        <v>100</v>
      </c>
      <c r="J1159" s="61">
        <v>16.399999999999999</v>
      </c>
      <c r="K1159" s="45" t="s">
        <v>352</v>
      </c>
      <c r="L1159" s="73">
        <v>30</v>
      </c>
      <c r="M1159" s="69">
        <v>3.9</v>
      </c>
      <c r="N1159" s="47">
        <v>186</v>
      </c>
      <c r="O1159" s="45" t="s">
        <v>277</v>
      </c>
      <c r="P1159" s="47">
        <v>10067</v>
      </c>
      <c r="Q1159" s="45" t="s">
        <v>1012</v>
      </c>
      <c r="R1159" s="47">
        <v>9957</v>
      </c>
      <c r="S1159" s="48">
        <v>10</v>
      </c>
      <c r="T1159" s="48">
        <v>72</v>
      </c>
      <c r="U1159" s="48">
        <v>84</v>
      </c>
      <c r="V1159" s="45" t="s">
        <v>51</v>
      </c>
      <c r="W1159" s="48">
        <v>56</v>
      </c>
      <c r="X1159" s="45" t="s">
        <v>430</v>
      </c>
      <c r="Y1159" s="78">
        <f t="shared" si="82"/>
        <v>0.39</v>
      </c>
      <c r="Z1159" s="78">
        <f t="shared" si="83"/>
        <v>0.62</v>
      </c>
      <c r="AA1159" s="78">
        <f t="shared" si="84"/>
        <v>1.64</v>
      </c>
      <c r="AB1159" s="77">
        <f t="shared" si="85"/>
        <v>300</v>
      </c>
    </row>
    <row r="1160" spans="1:28" x14ac:dyDescent="0.3">
      <c r="A1160" s="49">
        <v>42798</v>
      </c>
      <c r="B1160" s="45" t="s">
        <v>1255</v>
      </c>
      <c r="C1160" s="45" t="s">
        <v>1256</v>
      </c>
      <c r="D1160" s="45" t="s">
        <v>47</v>
      </c>
      <c r="E1160" s="48">
        <v>10</v>
      </c>
      <c r="F1160" s="47">
        <v>96</v>
      </c>
      <c r="G1160" s="65">
        <v>0.4</v>
      </c>
      <c r="H1160" s="47">
        <v>63</v>
      </c>
      <c r="I1160" s="45" t="s">
        <v>178</v>
      </c>
      <c r="J1160" s="61">
        <v>12.9</v>
      </c>
      <c r="K1160" s="45" t="s">
        <v>117</v>
      </c>
      <c r="L1160" s="73">
        <v>32</v>
      </c>
      <c r="M1160" s="69">
        <v>5.3</v>
      </c>
      <c r="N1160" s="47">
        <v>214</v>
      </c>
      <c r="O1160" s="45" t="s">
        <v>117</v>
      </c>
      <c r="P1160" s="47">
        <v>10078</v>
      </c>
      <c r="Q1160" s="48">
        <v>22</v>
      </c>
      <c r="R1160" s="47">
        <v>9995</v>
      </c>
      <c r="S1160" s="45" t="s">
        <v>116</v>
      </c>
      <c r="T1160" s="48">
        <v>60</v>
      </c>
      <c r="U1160" s="48">
        <v>70</v>
      </c>
      <c r="V1160" s="45" t="s">
        <v>50</v>
      </c>
      <c r="W1160" s="48">
        <v>45</v>
      </c>
      <c r="X1160" s="45" t="s">
        <v>192</v>
      </c>
      <c r="Y1160" s="78">
        <f t="shared" si="82"/>
        <v>0.53</v>
      </c>
      <c r="Z1160" s="78">
        <f t="shared" si="83"/>
        <v>0.04</v>
      </c>
      <c r="AA1160" s="78">
        <f t="shared" si="84"/>
        <v>1.29</v>
      </c>
      <c r="AB1160" s="77">
        <f t="shared" si="85"/>
        <v>320</v>
      </c>
    </row>
    <row r="1161" spans="1:28" x14ac:dyDescent="0.3">
      <c r="A1161" s="49">
        <v>42799</v>
      </c>
      <c r="B1161" s="45" t="s">
        <v>1255</v>
      </c>
      <c r="C1161" s="45" t="s">
        <v>1256</v>
      </c>
      <c r="D1161" s="45" t="s">
        <v>47</v>
      </c>
      <c r="E1161" s="48">
        <v>10</v>
      </c>
      <c r="F1161" s="47">
        <v>142</v>
      </c>
      <c r="G1161" s="65">
        <v>1.2</v>
      </c>
      <c r="H1161" s="47">
        <v>97</v>
      </c>
      <c r="I1161" s="45" t="s">
        <v>193</v>
      </c>
      <c r="J1161" s="61">
        <v>18.600000000000001</v>
      </c>
      <c r="K1161" s="45" t="s">
        <v>146</v>
      </c>
      <c r="L1161" s="73">
        <v>26</v>
      </c>
      <c r="M1161" s="69">
        <v>3.9</v>
      </c>
      <c r="N1161" s="47">
        <v>161</v>
      </c>
      <c r="O1161" s="45" t="s">
        <v>81</v>
      </c>
      <c r="P1161" s="47">
        <v>10164</v>
      </c>
      <c r="Q1161" s="48">
        <v>19</v>
      </c>
      <c r="R1161" s="47">
        <v>10049</v>
      </c>
      <c r="S1161" s="45" t="s">
        <v>218</v>
      </c>
      <c r="T1161" s="48">
        <v>61</v>
      </c>
      <c r="U1161" s="48">
        <v>86</v>
      </c>
      <c r="V1161" s="45" t="s">
        <v>51</v>
      </c>
      <c r="W1161" s="48">
        <v>34</v>
      </c>
      <c r="X1161" s="45" t="s">
        <v>179</v>
      </c>
      <c r="Y1161" s="78">
        <f t="shared" si="82"/>
        <v>0.39</v>
      </c>
      <c r="Z1161" s="78">
        <f t="shared" si="83"/>
        <v>0.12</v>
      </c>
      <c r="AA1161" s="78">
        <f t="shared" si="84"/>
        <v>1.86</v>
      </c>
      <c r="AB1161" s="77">
        <f t="shared" si="85"/>
        <v>260</v>
      </c>
    </row>
    <row r="1162" spans="1:28" x14ac:dyDescent="0.3">
      <c r="A1162" s="49">
        <v>42800</v>
      </c>
      <c r="B1162" s="45" t="s">
        <v>1255</v>
      </c>
      <c r="C1162" s="45" t="s">
        <v>1256</v>
      </c>
      <c r="D1162" s="45" t="s">
        <v>47</v>
      </c>
      <c r="E1162" s="48">
        <v>10</v>
      </c>
      <c r="F1162" s="47">
        <v>141</v>
      </c>
      <c r="G1162" s="65">
        <v>0</v>
      </c>
      <c r="H1162" s="47">
        <v>114</v>
      </c>
      <c r="I1162" s="45" t="s">
        <v>249</v>
      </c>
      <c r="J1162" s="61">
        <v>16.8</v>
      </c>
      <c r="K1162" s="45" t="s">
        <v>537</v>
      </c>
      <c r="L1162" s="73">
        <v>29</v>
      </c>
      <c r="M1162" s="69">
        <v>6.1</v>
      </c>
      <c r="N1162" s="47">
        <v>192</v>
      </c>
      <c r="O1162" s="45" t="s">
        <v>182</v>
      </c>
      <c r="P1162" s="47">
        <v>10274</v>
      </c>
      <c r="Q1162" s="48">
        <v>24</v>
      </c>
      <c r="R1162" s="47">
        <v>10132</v>
      </c>
      <c r="S1162" s="45" t="s">
        <v>84</v>
      </c>
      <c r="T1162" s="48">
        <v>71</v>
      </c>
      <c r="U1162" s="48">
        <v>86</v>
      </c>
      <c r="V1162" s="45" t="s">
        <v>80</v>
      </c>
      <c r="W1162" s="48">
        <v>61</v>
      </c>
      <c r="X1162" s="45" t="s">
        <v>147</v>
      </c>
      <c r="Y1162" s="78">
        <f t="shared" si="82"/>
        <v>0.61</v>
      </c>
      <c r="Z1162" s="78">
        <f t="shared" si="83"/>
        <v>0</v>
      </c>
      <c r="AA1162" s="78">
        <f t="shared" si="84"/>
        <v>1.6800000000000002</v>
      </c>
      <c r="AB1162" s="77">
        <f t="shared" si="85"/>
        <v>290</v>
      </c>
    </row>
    <row r="1163" spans="1:28" x14ac:dyDescent="0.3">
      <c r="A1163" s="49">
        <v>42801</v>
      </c>
      <c r="B1163" s="45" t="s">
        <v>1255</v>
      </c>
      <c r="C1163" s="45" t="s">
        <v>1256</v>
      </c>
      <c r="D1163" s="45" t="s">
        <v>47</v>
      </c>
      <c r="E1163" s="48">
        <v>10</v>
      </c>
      <c r="F1163" s="47">
        <v>142</v>
      </c>
      <c r="G1163" s="65">
        <v>0</v>
      </c>
      <c r="H1163" s="47">
        <v>111</v>
      </c>
      <c r="I1163" s="45" t="s">
        <v>184</v>
      </c>
      <c r="J1163" s="61">
        <v>17.2</v>
      </c>
      <c r="K1163" s="45" t="s">
        <v>226</v>
      </c>
      <c r="L1163" s="73">
        <v>31</v>
      </c>
      <c r="M1163" s="69">
        <v>4.7</v>
      </c>
      <c r="N1163" s="47">
        <v>161</v>
      </c>
      <c r="O1163" s="45" t="s">
        <v>121</v>
      </c>
      <c r="P1163" s="47">
        <v>10275</v>
      </c>
      <c r="Q1163" s="45" t="s">
        <v>263</v>
      </c>
      <c r="R1163" s="47">
        <v>10241</v>
      </c>
      <c r="S1163" s="45" t="s">
        <v>401</v>
      </c>
      <c r="T1163" s="48">
        <v>76</v>
      </c>
      <c r="U1163" s="48">
        <v>80</v>
      </c>
      <c r="V1163" s="45" t="s">
        <v>51</v>
      </c>
      <c r="W1163" s="48">
        <v>61</v>
      </c>
      <c r="X1163" s="45" t="s">
        <v>475</v>
      </c>
      <c r="Y1163" s="78">
        <f t="shared" si="82"/>
        <v>0.47000000000000003</v>
      </c>
      <c r="Z1163" s="78">
        <f t="shared" si="83"/>
        <v>0</v>
      </c>
      <c r="AA1163" s="78">
        <f t="shared" si="84"/>
        <v>1.72</v>
      </c>
      <c r="AB1163" s="77">
        <f t="shared" si="85"/>
        <v>310</v>
      </c>
    </row>
    <row r="1164" spans="1:28" x14ac:dyDescent="0.3">
      <c r="A1164" s="49">
        <v>42802</v>
      </c>
      <c r="B1164" s="45" t="s">
        <v>1255</v>
      </c>
      <c r="C1164" s="45" t="s">
        <v>1256</v>
      </c>
      <c r="D1164" s="45" t="s">
        <v>47</v>
      </c>
      <c r="E1164" s="48">
        <v>10</v>
      </c>
      <c r="F1164" s="47">
        <v>136</v>
      </c>
      <c r="G1164" s="65">
        <v>0</v>
      </c>
      <c r="H1164" s="47">
        <v>118</v>
      </c>
      <c r="I1164" s="45" t="s">
        <v>86</v>
      </c>
      <c r="J1164" s="61">
        <v>15.4</v>
      </c>
      <c r="K1164" s="45" t="s">
        <v>89</v>
      </c>
      <c r="L1164" s="73">
        <v>10</v>
      </c>
      <c r="M1164" s="69">
        <v>0.8</v>
      </c>
      <c r="N1164" s="47">
        <v>47</v>
      </c>
      <c r="O1164" s="45" t="s">
        <v>376</v>
      </c>
      <c r="P1164" s="47">
        <v>10279</v>
      </c>
      <c r="Q1164" s="48">
        <v>12</v>
      </c>
      <c r="R1164" s="47">
        <v>10257</v>
      </c>
      <c r="S1164" s="45" t="s">
        <v>102</v>
      </c>
      <c r="T1164" s="48">
        <v>79</v>
      </c>
      <c r="U1164" s="48">
        <v>83</v>
      </c>
      <c r="V1164" s="45" t="s">
        <v>51</v>
      </c>
      <c r="W1164" s="48">
        <v>76</v>
      </c>
      <c r="X1164" s="45" t="s">
        <v>51</v>
      </c>
      <c r="Y1164" s="78">
        <f t="shared" si="82"/>
        <v>0.08</v>
      </c>
      <c r="Z1164" s="78">
        <f t="shared" si="83"/>
        <v>0</v>
      </c>
      <c r="AA1164" s="78">
        <f t="shared" si="84"/>
        <v>1.54</v>
      </c>
      <c r="AB1164" s="77">
        <f t="shared" si="85"/>
        <v>100</v>
      </c>
    </row>
    <row r="1165" spans="1:28" x14ac:dyDescent="0.3">
      <c r="A1165" s="49">
        <v>42803</v>
      </c>
      <c r="B1165" s="45" t="s">
        <v>1255</v>
      </c>
      <c r="C1165" s="45" t="s">
        <v>1256</v>
      </c>
      <c r="D1165" s="45" t="s">
        <v>47</v>
      </c>
      <c r="E1165" s="48">
        <v>10</v>
      </c>
      <c r="F1165" s="47">
        <v>126</v>
      </c>
      <c r="G1165" s="65">
        <v>0</v>
      </c>
      <c r="H1165" s="47">
        <v>100</v>
      </c>
      <c r="I1165" s="45" t="s">
        <v>100</v>
      </c>
      <c r="J1165" s="61">
        <v>15.2</v>
      </c>
      <c r="K1165" s="45" t="s">
        <v>51</v>
      </c>
      <c r="L1165" s="72" t="s">
        <v>289</v>
      </c>
      <c r="M1165" s="69">
        <v>3.9</v>
      </c>
      <c r="N1165" s="47">
        <v>94</v>
      </c>
      <c r="O1165" s="45" t="s">
        <v>192</v>
      </c>
      <c r="P1165" s="47">
        <v>10262</v>
      </c>
      <c r="Q1165" s="45" t="s">
        <v>1012</v>
      </c>
      <c r="R1165" s="47">
        <v>10228</v>
      </c>
      <c r="S1165" s="48">
        <v>24</v>
      </c>
      <c r="T1165" s="48">
        <v>79</v>
      </c>
      <c r="U1165" s="48">
        <v>88</v>
      </c>
      <c r="V1165" s="45" t="s">
        <v>51</v>
      </c>
      <c r="W1165" s="48">
        <v>73</v>
      </c>
      <c r="X1165" s="45" t="s">
        <v>51</v>
      </c>
      <c r="Y1165" s="78">
        <f t="shared" si="82"/>
        <v>0.39</v>
      </c>
      <c r="Z1165" s="78">
        <f t="shared" si="83"/>
        <v>0</v>
      </c>
      <c r="AA1165" s="78">
        <f t="shared" si="84"/>
        <v>1.52</v>
      </c>
      <c r="AB1165" s="77">
        <f t="shared" si="85"/>
        <v>90</v>
      </c>
    </row>
    <row r="1166" spans="1:28" x14ac:dyDescent="0.3">
      <c r="A1166" s="49">
        <v>42804</v>
      </c>
      <c r="B1166" s="45" t="s">
        <v>1255</v>
      </c>
      <c r="C1166" s="45" t="s">
        <v>1256</v>
      </c>
      <c r="D1166" s="45" t="s">
        <v>47</v>
      </c>
      <c r="E1166" s="48">
        <v>10</v>
      </c>
      <c r="F1166" s="47">
        <v>124</v>
      </c>
      <c r="G1166" s="65">
        <v>0</v>
      </c>
      <c r="H1166" s="47">
        <v>81</v>
      </c>
      <c r="I1166" s="45" t="s">
        <v>123</v>
      </c>
      <c r="J1166" s="61">
        <v>16.600000000000001</v>
      </c>
      <c r="K1166" s="45" t="s">
        <v>89</v>
      </c>
      <c r="L1166" s="73">
        <v>10</v>
      </c>
      <c r="M1166" s="69">
        <v>1.4</v>
      </c>
      <c r="N1166" s="47">
        <v>75</v>
      </c>
      <c r="O1166" s="45" t="s">
        <v>52</v>
      </c>
      <c r="P1166" s="47">
        <v>10228</v>
      </c>
      <c r="Q1166" s="45" t="s">
        <v>1012</v>
      </c>
      <c r="R1166" s="47">
        <v>10160</v>
      </c>
      <c r="S1166" s="45" t="s">
        <v>51</v>
      </c>
      <c r="T1166" s="48">
        <v>84</v>
      </c>
      <c r="U1166" s="48">
        <v>92</v>
      </c>
      <c r="V1166" s="45" t="s">
        <v>51</v>
      </c>
      <c r="W1166" s="48">
        <v>77</v>
      </c>
      <c r="X1166" s="45" t="s">
        <v>117</v>
      </c>
      <c r="Y1166" s="78">
        <f t="shared" si="82"/>
        <v>0.13999999999999999</v>
      </c>
      <c r="Z1166" s="78">
        <f t="shared" si="83"/>
        <v>0</v>
      </c>
      <c r="AA1166" s="78">
        <f t="shared" si="84"/>
        <v>1.6600000000000001</v>
      </c>
      <c r="AB1166" s="77">
        <f t="shared" si="85"/>
        <v>100</v>
      </c>
    </row>
    <row r="1167" spans="1:28" x14ac:dyDescent="0.3">
      <c r="A1167" s="49">
        <v>42805</v>
      </c>
      <c r="B1167" s="45" t="s">
        <v>1255</v>
      </c>
      <c r="C1167" s="45" t="s">
        <v>1256</v>
      </c>
      <c r="D1167" s="45" t="s">
        <v>47</v>
      </c>
      <c r="E1167" s="48">
        <v>10</v>
      </c>
      <c r="F1167" s="47">
        <v>142</v>
      </c>
      <c r="G1167" s="65">
        <v>0</v>
      </c>
      <c r="H1167" s="47">
        <v>110</v>
      </c>
      <c r="I1167" s="45" t="s">
        <v>166</v>
      </c>
      <c r="J1167" s="61">
        <v>17.3</v>
      </c>
      <c r="K1167" s="45" t="s">
        <v>158</v>
      </c>
      <c r="L1167" s="73">
        <v>28</v>
      </c>
      <c r="M1167" s="69">
        <v>1.7</v>
      </c>
      <c r="N1167" s="47">
        <v>142</v>
      </c>
      <c r="O1167" s="45" t="s">
        <v>65</v>
      </c>
      <c r="P1167" s="47">
        <v>10205</v>
      </c>
      <c r="Q1167" s="48">
        <v>22</v>
      </c>
      <c r="R1167" s="47">
        <v>10134</v>
      </c>
      <c r="S1167" s="45" t="s">
        <v>132</v>
      </c>
      <c r="T1167" s="48">
        <v>77</v>
      </c>
      <c r="U1167" s="48">
        <v>89</v>
      </c>
      <c r="V1167" s="45" t="s">
        <v>521</v>
      </c>
      <c r="W1167" s="48">
        <v>63</v>
      </c>
      <c r="X1167" s="45" t="s">
        <v>182</v>
      </c>
      <c r="Y1167" s="78">
        <f t="shared" si="82"/>
        <v>0.16999999999999998</v>
      </c>
      <c r="Z1167" s="78">
        <f t="shared" si="83"/>
        <v>0</v>
      </c>
      <c r="AA1167" s="78">
        <f t="shared" si="84"/>
        <v>1.73</v>
      </c>
      <c r="AB1167" s="77">
        <f t="shared" si="85"/>
        <v>280</v>
      </c>
    </row>
    <row r="1168" spans="1:28" x14ac:dyDescent="0.3">
      <c r="A1168" s="49">
        <v>42806</v>
      </c>
      <c r="B1168" s="45" t="s">
        <v>1255</v>
      </c>
      <c r="C1168" s="45" t="s">
        <v>1256</v>
      </c>
      <c r="D1168" s="45" t="s">
        <v>47</v>
      </c>
      <c r="E1168" s="48">
        <v>10</v>
      </c>
      <c r="F1168" s="47">
        <v>114</v>
      </c>
      <c r="G1168" s="65">
        <v>15.6</v>
      </c>
      <c r="H1168" s="47">
        <v>87</v>
      </c>
      <c r="I1168" s="45" t="s">
        <v>106</v>
      </c>
      <c r="J1168" s="61">
        <v>14.1</v>
      </c>
      <c r="K1168" s="45" t="s">
        <v>232</v>
      </c>
      <c r="L1168" s="73">
        <v>27</v>
      </c>
      <c r="M1168" s="69">
        <v>7.2</v>
      </c>
      <c r="N1168" s="47">
        <v>203</v>
      </c>
      <c r="O1168" s="45" t="s">
        <v>171</v>
      </c>
      <c r="P1168" s="47">
        <v>10275</v>
      </c>
      <c r="Q1168" s="48">
        <v>24</v>
      </c>
      <c r="R1168" s="47">
        <v>10176</v>
      </c>
      <c r="S1168" s="45" t="s">
        <v>401</v>
      </c>
      <c r="T1168" s="48">
        <v>68</v>
      </c>
      <c r="U1168" s="48">
        <v>83</v>
      </c>
      <c r="V1168" s="45" t="s">
        <v>226</v>
      </c>
      <c r="W1168" s="48">
        <v>58</v>
      </c>
      <c r="X1168" s="45" t="s">
        <v>537</v>
      </c>
      <c r="Y1168" s="78">
        <f t="shared" si="82"/>
        <v>0.72</v>
      </c>
      <c r="Z1168" s="78">
        <f t="shared" si="83"/>
        <v>1.56</v>
      </c>
      <c r="AA1168" s="78">
        <f t="shared" si="84"/>
        <v>1.41</v>
      </c>
      <c r="AB1168" s="77">
        <f t="shared" si="85"/>
        <v>270</v>
      </c>
    </row>
    <row r="1169" spans="1:28" x14ac:dyDescent="0.3">
      <c r="A1169" s="49">
        <v>42807</v>
      </c>
      <c r="B1169" s="45" t="s">
        <v>1255</v>
      </c>
      <c r="C1169" s="45" t="s">
        <v>1256</v>
      </c>
      <c r="D1169" s="45" t="s">
        <v>47</v>
      </c>
      <c r="E1169" s="48">
        <v>10</v>
      </c>
      <c r="F1169" s="47">
        <v>107</v>
      </c>
      <c r="G1169" s="65">
        <v>0.2</v>
      </c>
      <c r="H1169" s="47">
        <v>87</v>
      </c>
      <c r="I1169" s="45" t="s">
        <v>70</v>
      </c>
      <c r="J1169" s="61">
        <v>12.7</v>
      </c>
      <c r="K1169" s="45" t="s">
        <v>117</v>
      </c>
      <c r="L1169" s="73">
        <v>36</v>
      </c>
      <c r="M1169" s="69">
        <v>3.9</v>
      </c>
      <c r="N1169" s="47">
        <v>175</v>
      </c>
      <c r="O1169" s="45" t="s">
        <v>543</v>
      </c>
      <c r="P1169" s="47">
        <v>10340</v>
      </c>
      <c r="Q1169" s="48">
        <v>23</v>
      </c>
      <c r="R1169" s="47">
        <v>10274</v>
      </c>
      <c r="S1169" s="45" t="s">
        <v>1012</v>
      </c>
      <c r="T1169" s="48">
        <v>70</v>
      </c>
      <c r="U1169" s="48">
        <v>86</v>
      </c>
      <c r="V1169" s="45" t="s">
        <v>100</v>
      </c>
      <c r="W1169" s="48">
        <v>61</v>
      </c>
      <c r="X1169" s="45" t="s">
        <v>60</v>
      </c>
      <c r="Y1169" s="78">
        <f t="shared" si="82"/>
        <v>0.39</v>
      </c>
      <c r="Z1169" s="78">
        <f t="shared" si="83"/>
        <v>0.02</v>
      </c>
      <c r="AA1169" s="78">
        <f t="shared" si="84"/>
        <v>1.27</v>
      </c>
      <c r="AB1169" s="77">
        <f t="shared" si="85"/>
        <v>360</v>
      </c>
    </row>
    <row r="1170" spans="1:28" x14ac:dyDescent="0.3">
      <c r="A1170" s="49">
        <v>42808</v>
      </c>
      <c r="B1170" s="45" t="s">
        <v>1255</v>
      </c>
      <c r="C1170" s="45" t="s">
        <v>1256</v>
      </c>
      <c r="D1170" s="45" t="s">
        <v>47</v>
      </c>
      <c r="E1170" s="48">
        <v>10</v>
      </c>
      <c r="F1170" s="47">
        <v>122</v>
      </c>
      <c r="G1170" s="65">
        <v>0</v>
      </c>
      <c r="H1170" s="47">
        <v>97</v>
      </c>
      <c r="I1170" s="45" t="s">
        <v>239</v>
      </c>
      <c r="J1170" s="61">
        <v>14.7</v>
      </c>
      <c r="K1170" s="45" t="s">
        <v>133</v>
      </c>
      <c r="L1170" s="73">
        <v>10</v>
      </c>
      <c r="M1170" s="69">
        <v>3.9</v>
      </c>
      <c r="N1170" s="47">
        <v>89</v>
      </c>
      <c r="O1170" s="45" t="s">
        <v>98</v>
      </c>
      <c r="P1170" s="47">
        <v>10338</v>
      </c>
      <c r="Q1170" s="45" t="s">
        <v>51</v>
      </c>
      <c r="R1170" s="47">
        <v>10312</v>
      </c>
      <c r="S1170" s="48">
        <v>24</v>
      </c>
      <c r="T1170" s="48">
        <v>83</v>
      </c>
      <c r="U1170" s="48">
        <v>88</v>
      </c>
      <c r="V1170" s="45" t="s">
        <v>51</v>
      </c>
      <c r="W1170" s="48">
        <v>78</v>
      </c>
      <c r="X1170" s="45" t="s">
        <v>188</v>
      </c>
      <c r="Y1170" s="78">
        <f t="shared" si="82"/>
        <v>0.39</v>
      </c>
      <c r="Z1170" s="78">
        <f t="shared" si="83"/>
        <v>0</v>
      </c>
      <c r="AA1170" s="78">
        <f t="shared" si="84"/>
        <v>1.47</v>
      </c>
      <c r="AB1170" s="77">
        <f t="shared" si="85"/>
        <v>100</v>
      </c>
    </row>
    <row r="1171" spans="1:28" x14ac:dyDescent="0.3">
      <c r="A1171" s="49">
        <v>42809</v>
      </c>
      <c r="B1171" s="45" t="s">
        <v>1255</v>
      </c>
      <c r="C1171" s="45" t="s">
        <v>1256</v>
      </c>
      <c r="D1171" s="45" t="s">
        <v>47</v>
      </c>
      <c r="E1171" s="48">
        <v>10</v>
      </c>
      <c r="F1171" s="47">
        <v>112</v>
      </c>
      <c r="G1171" s="65">
        <v>0</v>
      </c>
      <c r="H1171" s="47">
        <v>81</v>
      </c>
      <c r="I1171" s="45" t="s">
        <v>159</v>
      </c>
      <c r="J1171" s="61">
        <v>14.4</v>
      </c>
      <c r="K1171" s="45" t="s">
        <v>113</v>
      </c>
      <c r="L1171" s="73">
        <v>10</v>
      </c>
      <c r="M1171" s="69">
        <v>4.7</v>
      </c>
      <c r="N1171" s="47">
        <v>114</v>
      </c>
      <c r="O1171" s="45" t="s">
        <v>143</v>
      </c>
      <c r="P1171" s="47">
        <v>10312</v>
      </c>
      <c r="Q1171" s="45" t="s">
        <v>1012</v>
      </c>
      <c r="R1171" s="47">
        <v>10216</v>
      </c>
      <c r="S1171" s="48">
        <v>24</v>
      </c>
      <c r="T1171" s="48">
        <v>81</v>
      </c>
      <c r="U1171" s="48">
        <v>86</v>
      </c>
      <c r="V1171" s="45" t="s">
        <v>51</v>
      </c>
      <c r="W1171" s="48">
        <v>78</v>
      </c>
      <c r="X1171" s="45" t="s">
        <v>51</v>
      </c>
      <c r="Y1171" s="78">
        <f t="shared" si="82"/>
        <v>0.47000000000000003</v>
      </c>
      <c r="Z1171" s="78">
        <f t="shared" si="83"/>
        <v>0</v>
      </c>
      <c r="AA1171" s="78">
        <f t="shared" si="84"/>
        <v>1.44</v>
      </c>
      <c r="AB1171" s="77">
        <f t="shared" si="85"/>
        <v>100</v>
      </c>
    </row>
    <row r="1172" spans="1:28" x14ac:dyDescent="0.3">
      <c r="A1172" s="49">
        <v>42810</v>
      </c>
      <c r="B1172" s="45" t="s">
        <v>1255</v>
      </c>
      <c r="C1172" s="45" t="s">
        <v>1256</v>
      </c>
      <c r="D1172" s="45" t="s">
        <v>47</v>
      </c>
      <c r="E1172" s="48">
        <v>10</v>
      </c>
      <c r="F1172" s="47">
        <v>136</v>
      </c>
      <c r="G1172" s="65">
        <v>0</v>
      </c>
      <c r="H1172" s="47">
        <v>104</v>
      </c>
      <c r="I1172" s="45" t="s">
        <v>163</v>
      </c>
      <c r="J1172" s="61">
        <v>16.7</v>
      </c>
      <c r="K1172" s="45" t="s">
        <v>52</v>
      </c>
      <c r="L1172" s="73">
        <v>30</v>
      </c>
      <c r="M1172" s="69">
        <v>1.4</v>
      </c>
      <c r="N1172" s="47">
        <v>83</v>
      </c>
      <c r="O1172" s="45" t="s">
        <v>88</v>
      </c>
      <c r="P1172" s="47">
        <v>10216</v>
      </c>
      <c r="Q1172" s="45" t="s">
        <v>1012</v>
      </c>
      <c r="R1172" s="47">
        <v>10171</v>
      </c>
      <c r="S1172" s="48">
        <v>14</v>
      </c>
      <c r="T1172" s="48">
        <v>85</v>
      </c>
      <c r="U1172" s="48">
        <v>90</v>
      </c>
      <c r="V1172" s="45" t="s">
        <v>51</v>
      </c>
      <c r="W1172" s="48">
        <v>75</v>
      </c>
      <c r="X1172" s="45" t="s">
        <v>52</v>
      </c>
      <c r="Y1172" s="78">
        <f t="shared" si="82"/>
        <v>0.13999999999999999</v>
      </c>
      <c r="Z1172" s="78">
        <f t="shared" si="83"/>
        <v>0</v>
      </c>
      <c r="AA1172" s="78">
        <f t="shared" si="84"/>
        <v>1.67</v>
      </c>
      <c r="AB1172" s="77">
        <f t="shared" si="85"/>
        <v>300</v>
      </c>
    </row>
    <row r="1173" spans="1:28" x14ac:dyDescent="0.3">
      <c r="A1173" s="49">
        <v>42811</v>
      </c>
      <c r="B1173" s="45" t="s">
        <v>1255</v>
      </c>
      <c r="C1173" s="45" t="s">
        <v>1256</v>
      </c>
      <c r="D1173" s="45" t="s">
        <v>47</v>
      </c>
      <c r="E1173" s="48">
        <v>10</v>
      </c>
      <c r="F1173" s="47">
        <v>120</v>
      </c>
      <c r="G1173" s="65">
        <v>0</v>
      </c>
      <c r="H1173" s="47">
        <v>112</v>
      </c>
      <c r="I1173" s="45" t="s">
        <v>142</v>
      </c>
      <c r="J1173" s="61">
        <v>12.8</v>
      </c>
      <c r="K1173" s="45" t="s">
        <v>61</v>
      </c>
      <c r="L1173" s="73">
        <v>30</v>
      </c>
      <c r="M1173" s="69">
        <v>1.1000000000000001</v>
      </c>
      <c r="N1173" s="47">
        <v>83</v>
      </c>
      <c r="O1173" s="45" t="s">
        <v>70</v>
      </c>
      <c r="P1173" s="47">
        <v>10259</v>
      </c>
      <c r="Q1173" s="48">
        <v>21</v>
      </c>
      <c r="R1173" s="47">
        <v>10211</v>
      </c>
      <c r="S1173" s="45" t="s">
        <v>1012</v>
      </c>
      <c r="T1173" s="48">
        <v>78</v>
      </c>
      <c r="U1173" s="48">
        <v>87</v>
      </c>
      <c r="V1173" s="45" t="s">
        <v>80</v>
      </c>
      <c r="W1173" s="48">
        <v>76</v>
      </c>
      <c r="X1173" s="45" t="s">
        <v>120</v>
      </c>
      <c r="Y1173" s="78">
        <f t="shared" si="82"/>
        <v>0.11000000000000001</v>
      </c>
      <c r="Z1173" s="78">
        <f t="shared" si="83"/>
        <v>0</v>
      </c>
      <c r="AA1173" s="78">
        <f t="shared" si="84"/>
        <v>1.28</v>
      </c>
      <c r="AB1173" s="77">
        <f t="shared" si="85"/>
        <v>300</v>
      </c>
    </row>
    <row r="1174" spans="1:28" x14ac:dyDescent="0.3">
      <c r="A1174" s="49">
        <v>42812</v>
      </c>
      <c r="B1174" s="45" t="s">
        <v>1255</v>
      </c>
      <c r="C1174" s="45" t="s">
        <v>1256</v>
      </c>
      <c r="D1174" s="45" t="s">
        <v>47</v>
      </c>
      <c r="E1174" s="48">
        <v>10</v>
      </c>
      <c r="F1174" s="47">
        <v>128</v>
      </c>
      <c r="G1174" s="65">
        <v>0</v>
      </c>
      <c r="H1174" s="47">
        <v>112</v>
      </c>
      <c r="I1174" s="45" t="s">
        <v>184</v>
      </c>
      <c r="J1174" s="61">
        <v>14.4</v>
      </c>
      <c r="K1174" s="45" t="s">
        <v>113</v>
      </c>
      <c r="L1174" s="72" t="s">
        <v>289</v>
      </c>
      <c r="M1174" s="69">
        <v>3.1</v>
      </c>
      <c r="N1174" s="47">
        <v>72</v>
      </c>
      <c r="O1174" s="45" t="s">
        <v>139</v>
      </c>
      <c r="P1174" s="47">
        <v>10254</v>
      </c>
      <c r="Q1174" s="48">
        <v>11</v>
      </c>
      <c r="R1174" s="47">
        <v>10226</v>
      </c>
      <c r="S1174" s="48">
        <v>24</v>
      </c>
      <c r="T1174" s="48">
        <v>72</v>
      </c>
      <c r="U1174" s="48">
        <v>80</v>
      </c>
      <c r="V1174" s="45" t="s">
        <v>51</v>
      </c>
      <c r="W1174" s="48">
        <v>64</v>
      </c>
      <c r="X1174" s="45" t="s">
        <v>264</v>
      </c>
      <c r="Y1174" s="78">
        <f t="shared" si="82"/>
        <v>0.31</v>
      </c>
      <c r="Z1174" s="78">
        <f t="shared" si="83"/>
        <v>0</v>
      </c>
      <c r="AA1174" s="78">
        <f t="shared" si="84"/>
        <v>1.44</v>
      </c>
      <c r="AB1174" s="77">
        <f t="shared" si="85"/>
        <v>90</v>
      </c>
    </row>
    <row r="1175" spans="1:28" x14ac:dyDescent="0.3">
      <c r="A1175" s="49">
        <v>42813</v>
      </c>
      <c r="B1175" s="45" t="s">
        <v>1255</v>
      </c>
      <c r="C1175" s="45" t="s">
        <v>1256</v>
      </c>
      <c r="D1175" s="45" t="s">
        <v>47</v>
      </c>
      <c r="E1175" s="48">
        <v>10</v>
      </c>
      <c r="F1175" s="47">
        <v>126</v>
      </c>
      <c r="G1175" s="65">
        <v>0</v>
      </c>
      <c r="H1175" s="47">
        <v>108</v>
      </c>
      <c r="I1175" s="45" t="s">
        <v>123</v>
      </c>
      <c r="J1175" s="61">
        <v>14.3</v>
      </c>
      <c r="K1175" s="45" t="s">
        <v>169</v>
      </c>
      <c r="L1175" s="73">
        <v>32</v>
      </c>
      <c r="M1175" s="69">
        <v>1.4</v>
      </c>
      <c r="N1175" s="47">
        <v>58</v>
      </c>
      <c r="O1175" s="45" t="s">
        <v>89</v>
      </c>
      <c r="P1175" s="47">
        <v>10226</v>
      </c>
      <c r="Q1175" s="45" t="s">
        <v>1012</v>
      </c>
      <c r="R1175" s="47">
        <v>10184</v>
      </c>
      <c r="S1175" s="48">
        <v>24</v>
      </c>
      <c r="T1175" s="48">
        <v>72</v>
      </c>
      <c r="U1175" s="48">
        <v>78</v>
      </c>
      <c r="V1175" s="45" t="s">
        <v>644</v>
      </c>
      <c r="W1175" s="48">
        <v>65</v>
      </c>
      <c r="X1175" s="45" t="s">
        <v>250</v>
      </c>
      <c r="Y1175" s="78">
        <f t="shared" si="82"/>
        <v>0.13999999999999999</v>
      </c>
      <c r="Z1175" s="78">
        <f t="shared" si="83"/>
        <v>0</v>
      </c>
      <c r="AA1175" s="78">
        <f t="shared" si="84"/>
        <v>1.4300000000000002</v>
      </c>
      <c r="AB1175" s="77">
        <f t="shared" si="85"/>
        <v>320</v>
      </c>
    </row>
    <row r="1176" spans="1:28" x14ac:dyDescent="0.3">
      <c r="A1176" s="49">
        <v>42814</v>
      </c>
      <c r="B1176" s="45" t="s">
        <v>1255</v>
      </c>
      <c r="C1176" s="45" t="s">
        <v>1256</v>
      </c>
      <c r="D1176" s="45" t="s">
        <v>47</v>
      </c>
      <c r="E1176" s="48">
        <v>10</v>
      </c>
      <c r="F1176" s="47">
        <v>120</v>
      </c>
      <c r="G1176" s="65">
        <v>7.4</v>
      </c>
      <c r="H1176" s="47">
        <v>107</v>
      </c>
      <c r="I1176" s="45" t="s">
        <v>51</v>
      </c>
      <c r="J1176" s="61">
        <v>13.2</v>
      </c>
      <c r="K1176" s="45" t="s">
        <v>148</v>
      </c>
      <c r="L1176" s="73">
        <v>32</v>
      </c>
      <c r="M1176" s="69">
        <v>2.5</v>
      </c>
      <c r="N1176" s="47">
        <v>83</v>
      </c>
      <c r="O1176" s="45" t="s">
        <v>158</v>
      </c>
      <c r="P1176" s="47">
        <v>10184</v>
      </c>
      <c r="Q1176" s="45" t="s">
        <v>1012</v>
      </c>
      <c r="R1176" s="47">
        <v>10159</v>
      </c>
      <c r="S1176" s="45" t="s">
        <v>401</v>
      </c>
      <c r="T1176" s="48">
        <v>70</v>
      </c>
      <c r="U1176" s="48">
        <v>74</v>
      </c>
      <c r="V1176" s="45" t="s">
        <v>135</v>
      </c>
      <c r="W1176" s="48">
        <v>64</v>
      </c>
      <c r="X1176" s="45" t="s">
        <v>148</v>
      </c>
      <c r="Y1176" s="78">
        <f t="shared" si="82"/>
        <v>0.25</v>
      </c>
      <c r="Z1176" s="78">
        <f t="shared" si="83"/>
        <v>0.74</v>
      </c>
      <c r="AA1176" s="78">
        <f t="shared" si="84"/>
        <v>1.3199999999999998</v>
      </c>
      <c r="AB1176" s="77">
        <f t="shared" si="85"/>
        <v>320</v>
      </c>
    </row>
    <row r="1177" spans="1:28" x14ac:dyDescent="0.3">
      <c r="A1177" s="49">
        <v>42815</v>
      </c>
      <c r="B1177" s="45" t="s">
        <v>1255</v>
      </c>
      <c r="C1177" s="45" t="s">
        <v>1256</v>
      </c>
      <c r="D1177" s="45" t="s">
        <v>47</v>
      </c>
      <c r="E1177" s="48">
        <v>10</v>
      </c>
      <c r="F1177" s="47">
        <v>102</v>
      </c>
      <c r="G1177" s="65">
        <v>5.8</v>
      </c>
      <c r="H1177" s="47">
        <v>77</v>
      </c>
      <c r="I1177" s="45" t="s">
        <v>100</v>
      </c>
      <c r="J1177" s="61">
        <v>12.7</v>
      </c>
      <c r="K1177" s="45" t="s">
        <v>434</v>
      </c>
      <c r="L1177" s="73">
        <v>28</v>
      </c>
      <c r="M1177" s="69">
        <v>3.3</v>
      </c>
      <c r="N1177" s="47">
        <v>150</v>
      </c>
      <c r="O1177" s="45" t="s">
        <v>210</v>
      </c>
      <c r="P1177" s="47">
        <v>10195</v>
      </c>
      <c r="Q1177" s="48">
        <v>11</v>
      </c>
      <c r="R1177" s="47">
        <v>10138</v>
      </c>
      <c r="S1177" s="48">
        <v>24</v>
      </c>
      <c r="T1177" s="48">
        <v>79</v>
      </c>
      <c r="U1177" s="48">
        <v>89</v>
      </c>
      <c r="V1177" s="45" t="s">
        <v>280</v>
      </c>
      <c r="W1177" s="48">
        <v>69</v>
      </c>
      <c r="X1177" s="45" t="s">
        <v>388</v>
      </c>
      <c r="Y1177" s="78">
        <f t="shared" si="82"/>
        <v>0.32999999999999996</v>
      </c>
      <c r="Z1177" s="78">
        <f t="shared" si="83"/>
        <v>0.57999999999999996</v>
      </c>
      <c r="AA1177" s="78">
        <f t="shared" si="84"/>
        <v>1.27</v>
      </c>
      <c r="AB1177" s="77">
        <f t="shared" si="85"/>
        <v>280</v>
      </c>
    </row>
    <row r="1178" spans="1:28" x14ac:dyDescent="0.3">
      <c r="A1178" s="49">
        <v>42816</v>
      </c>
      <c r="B1178" s="45" t="s">
        <v>1255</v>
      </c>
      <c r="C1178" s="45" t="s">
        <v>1256</v>
      </c>
      <c r="D1178" s="45" t="s">
        <v>47</v>
      </c>
      <c r="E1178" s="48">
        <v>10</v>
      </c>
      <c r="F1178" s="47">
        <v>86</v>
      </c>
      <c r="G1178" s="65">
        <v>2.2000000000000002</v>
      </c>
      <c r="H1178" s="47">
        <v>58</v>
      </c>
      <c r="I1178" s="45" t="s">
        <v>177</v>
      </c>
      <c r="J1178" s="61">
        <v>11.3</v>
      </c>
      <c r="K1178" s="45" t="s">
        <v>129</v>
      </c>
      <c r="L1178" s="73">
        <v>30</v>
      </c>
      <c r="M1178" s="69">
        <v>2.5</v>
      </c>
      <c r="N1178" s="47">
        <v>139</v>
      </c>
      <c r="O1178" s="45" t="s">
        <v>183</v>
      </c>
      <c r="P1178" s="47">
        <v>10138</v>
      </c>
      <c r="Q1178" s="45" t="s">
        <v>1012</v>
      </c>
      <c r="R1178" s="47">
        <v>10062</v>
      </c>
      <c r="S1178" s="48">
        <v>15</v>
      </c>
      <c r="T1178" s="48">
        <v>75</v>
      </c>
      <c r="U1178" s="48">
        <v>83</v>
      </c>
      <c r="V1178" s="45" t="s">
        <v>51</v>
      </c>
      <c r="W1178" s="48">
        <v>62</v>
      </c>
      <c r="X1178" s="45" t="s">
        <v>88</v>
      </c>
      <c r="Y1178" s="78">
        <f t="shared" si="82"/>
        <v>0.25</v>
      </c>
      <c r="Z1178" s="78">
        <f t="shared" si="83"/>
        <v>0.22000000000000003</v>
      </c>
      <c r="AA1178" s="78">
        <f t="shared" si="84"/>
        <v>1.1300000000000001</v>
      </c>
      <c r="AB1178" s="77">
        <f t="shared" si="85"/>
        <v>300</v>
      </c>
    </row>
    <row r="1179" spans="1:28" x14ac:dyDescent="0.3">
      <c r="A1179" s="49">
        <v>42817</v>
      </c>
      <c r="B1179" s="45" t="s">
        <v>1255</v>
      </c>
      <c r="C1179" s="45" t="s">
        <v>1256</v>
      </c>
      <c r="D1179" s="45" t="s">
        <v>47</v>
      </c>
      <c r="E1179" s="48">
        <v>10</v>
      </c>
      <c r="F1179" s="47">
        <v>90</v>
      </c>
      <c r="G1179" s="65">
        <v>7.2</v>
      </c>
      <c r="H1179" s="47">
        <v>55</v>
      </c>
      <c r="I1179" s="45" t="s">
        <v>59</v>
      </c>
      <c r="J1179" s="61">
        <v>12.4</v>
      </c>
      <c r="K1179" s="45" t="s">
        <v>209</v>
      </c>
      <c r="L1179" s="73">
        <v>24</v>
      </c>
      <c r="M1179" s="69">
        <v>2.2000000000000002</v>
      </c>
      <c r="N1179" s="47">
        <v>125</v>
      </c>
      <c r="O1179" s="45" t="s">
        <v>174</v>
      </c>
      <c r="P1179" s="47">
        <v>10110</v>
      </c>
      <c r="Q1179" s="48">
        <v>24</v>
      </c>
      <c r="R1179" s="47">
        <v>10060</v>
      </c>
      <c r="S1179" s="48">
        <v>15</v>
      </c>
      <c r="T1179" s="48">
        <v>63</v>
      </c>
      <c r="U1179" s="48">
        <v>83</v>
      </c>
      <c r="V1179" s="45" t="s">
        <v>170</v>
      </c>
      <c r="W1179" s="48">
        <v>45</v>
      </c>
      <c r="X1179" s="45" t="s">
        <v>250</v>
      </c>
      <c r="Y1179" s="78">
        <f t="shared" si="82"/>
        <v>0.22000000000000003</v>
      </c>
      <c r="Z1179" s="78">
        <f t="shared" si="83"/>
        <v>0.72</v>
      </c>
      <c r="AA1179" s="78">
        <f t="shared" si="84"/>
        <v>1.24</v>
      </c>
      <c r="AB1179" s="77">
        <f t="shared" si="85"/>
        <v>240</v>
      </c>
    </row>
    <row r="1180" spans="1:28" x14ac:dyDescent="0.3">
      <c r="A1180" s="49">
        <v>42818</v>
      </c>
      <c r="B1180" s="45" t="s">
        <v>1255</v>
      </c>
      <c r="C1180" s="45" t="s">
        <v>1256</v>
      </c>
      <c r="D1180" s="45" t="s">
        <v>47</v>
      </c>
      <c r="E1180" s="48">
        <v>10</v>
      </c>
      <c r="F1180" s="47">
        <v>86</v>
      </c>
      <c r="G1180" s="65">
        <v>0.6</v>
      </c>
      <c r="H1180" s="47">
        <v>41</v>
      </c>
      <c r="I1180" s="45" t="s">
        <v>301</v>
      </c>
      <c r="J1180" s="61">
        <v>13.1</v>
      </c>
      <c r="K1180" s="45" t="s">
        <v>215</v>
      </c>
      <c r="L1180" s="73">
        <v>11</v>
      </c>
      <c r="M1180" s="69">
        <v>2.8</v>
      </c>
      <c r="N1180" s="47">
        <v>103</v>
      </c>
      <c r="O1180" s="45" t="s">
        <v>345</v>
      </c>
      <c r="P1180" s="47">
        <v>10171</v>
      </c>
      <c r="Q1180" s="48">
        <v>21</v>
      </c>
      <c r="R1180" s="47">
        <v>10109</v>
      </c>
      <c r="S1180" s="45" t="s">
        <v>1012</v>
      </c>
      <c r="T1180" s="48">
        <v>68</v>
      </c>
      <c r="U1180" s="48">
        <v>84</v>
      </c>
      <c r="V1180" s="45" t="s">
        <v>51</v>
      </c>
      <c r="W1180" s="48">
        <v>57</v>
      </c>
      <c r="X1180" s="45" t="s">
        <v>213</v>
      </c>
      <c r="Y1180" s="78">
        <f t="shared" si="82"/>
        <v>0.27999999999999997</v>
      </c>
      <c r="Z1180" s="78">
        <f t="shared" si="83"/>
        <v>0.06</v>
      </c>
      <c r="AA1180" s="78">
        <f t="shared" si="84"/>
        <v>1.31</v>
      </c>
      <c r="AB1180" s="77">
        <f t="shared" si="85"/>
        <v>110</v>
      </c>
    </row>
    <row r="1181" spans="1:28" x14ac:dyDescent="0.3">
      <c r="A1181" s="49">
        <v>42819</v>
      </c>
      <c r="B1181" s="45" t="s">
        <v>1255</v>
      </c>
      <c r="C1181" s="45" t="s">
        <v>1256</v>
      </c>
      <c r="D1181" s="45" t="s">
        <v>47</v>
      </c>
      <c r="E1181" s="48">
        <v>10</v>
      </c>
      <c r="F1181" s="47">
        <v>88</v>
      </c>
      <c r="G1181" s="65">
        <v>3.8</v>
      </c>
      <c r="H1181" s="47">
        <v>75</v>
      </c>
      <c r="I1181" s="45" t="s">
        <v>460</v>
      </c>
      <c r="J1181" s="61">
        <v>10</v>
      </c>
      <c r="K1181" s="45" t="s">
        <v>71</v>
      </c>
      <c r="L1181" s="73">
        <v>27</v>
      </c>
      <c r="M1181" s="69">
        <v>3.9</v>
      </c>
      <c r="N1181" s="47">
        <v>139</v>
      </c>
      <c r="O1181" s="45" t="s">
        <v>133</v>
      </c>
      <c r="P1181" s="47">
        <v>10165</v>
      </c>
      <c r="Q1181" s="45" t="s">
        <v>1012</v>
      </c>
      <c r="R1181" s="47">
        <v>10085</v>
      </c>
      <c r="S1181" s="48">
        <v>20</v>
      </c>
      <c r="T1181" s="48">
        <v>74</v>
      </c>
      <c r="U1181" s="48">
        <v>82</v>
      </c>
      <c r="V1181" s="45" t="s">
        <v>98</v>
      </c>
      <c r="W1181" s="48">
        <v>65</v>
      </c>
      <c r="X1181" s="45" t="s">
        <v>123</v>
      </c>
      <c r="Y1181" s="78">
        <f t="shared" si="82"/>
        <v>0.39</v>
      </c>
      <c r="Z1181" s="78">
        <f t="shared" si="83"/>
        <v>0.38</v>
      </c>
      <c r="AA1181" s="78">
        <f t="shared" si="84"/>
        <v>1</v>
      </c>
      <c r="AB1181" s="77">
        <f t="shared" si="85"/>
        <v>270</v>
      </c>
    </row>
    <row r="1182" spans="1:28" x14ac:dyDescent="0.3">
      <c r="A1182" s="49">
        <v>42820</v>
      </c>
      <c r="B1182" s="45" t="s">
        <v>1255</v>
      </c>
      <c r="C1182" s="45" t="s">
        <v>1256</v>
      </c>
      <c r="D1182" s="45" t="s">
        <v>47</v>
      </c>
      <c r="E1182" s="48">
        <v>10</v>
      </c>
      <c r="F1182" s="47">
        <v>118</v>
      </c>
      <c r="G1182" s="65">
        <v>0</v>
      </c>
      <c r="H1182" s="47">
        <v>68</v>
      </c>
      <c r="I1182" s="45" t="s">
        <v>258</v>
      </c>
      <c r="J1182" s="61">
        <v>16.899999999999999</v>
      </c>
      <c r="K1182" s="45" t="s">
        <v>113</v>
      </c>
      <c r="L1182" s="73">
        <v>12</v>
      </c>
      <c r="M1182" s="69">
        <v>3.3</v>
      </c>
      <c r="N1182" s="47">
        <v>125</v>
      </c>
      <c r="O1182" s="45" t="s">
        <v>585</v>
      </c>
      <c r="P1182" s="47">
        <v>10101</v>
      </c>
      <c r="Q1182" s="48">
        <v>11</v>
      </c>
      <c r="R1182" s="47">
        <v>10069</v>
      </c>
      <c r="S1182" s="48">
        <v>24</v>
      </c>
      <c r="T1182" s="48">
        <v>62</v>
      </c>
      <c r="U1182" s="48">
        <v>85</v>
      </c>
      <c r="V1182" s="45" t="s">
        <v>434</v>
      </c>
      <c r="W1182" s="48">
        <v>39</v>
      </c>
      <c r="X1182" s="45" t="s">
        <v>55</v>
      </c>
      <c r="Y1182" s="78">
        <f t="shared" si="82"/>
        <v>0.32999999999999996</v>
      </c>
      <c r="Z1182" s="78">
        <f t="shared" si="83"/>
        <v>0</v>
      </c>
      <c r="AA1182" s="78">
        <f t="shared" si="84"/>
        <v>1.69</v>
      </c>
      <c r="AB1182" s="77">
        <f t="shared" si="85"/>
        <v>120</v>
      </c>
    </row>
    <row r="1183" spans="1:28" x14ac:dyDescent="0.3">
      <c r="A1183" s="49">
        <v>42821</v>
      </c>
      <c r="B1183" s="45" t="s">
        <v>1255</v>
      </c>
      <c r="C1183" s="45" t="s">
        <v>1256</v>
      </c>
      <c r="D1183" s="45" t="s">
        <v>47</v>
      </c>
      <c r="E1183" s="48">
        <v>10</v>
      </c>
      <c r="F1183" s="47">
        <v>140</v>
      </c>
      <c r="G1183" s="65">
        <v>0</v>
      </c>
      <c r="H1183" s="47">
        <v>102</v>
      </c>
      <c r="I1183" s="45" t="s">
        <v>88</v>
      </c>
      <c r="J1183" s="61">
        <v>17.8</v>
      </c>
      <c r="K1183" s="45" t="s">
        <v>148</v>
      </c>
      <c r="L1183" s="72" t="s">
        <v>132</v>
      </c>
      <c r="M1183" s="69">
        <v>2.2000000000000002</v>
      </c>
      <c r="N1183" s="47">
        <v>72</v>
      </c>
      <c r="O1183" s="45" t="s">
        <v>192</v>
      </c>
      <c r="P1183" s="47">
        <v>10201</v>
      </c>
      <c r="Q1183" s="48">
        <v>24</v>
      </c>
      <c r="R1183" s="47">
        <v>10068</v>
      </c>
      <c r="S1183" s="45" t="s">
        <v>1012</v>
      </c>
      <c r="T1183" s="48">
        <v>58</v>
      </c>
      <c r="U1183" s="48">
        <v>70</v>
      </c>
      <c r="V1183" s="45" t="s">
        <v>88</v>
      </c>
      <c r="W1183" s="48">
        <v>49</v>
      </c>
      <c r="X1183" s="45" t="s">
        <v>475</v>
      </c>
      <c r="Y1183" s="78">
        <f t="shared" si="82"/>
        <v>0.22000000000000003</v>
      </c>
      <c r="Z1183" s="78">
        <f t="shared" si="83"/>
        <v>0</v>
      </c>
      <c r="AA1183" s="78">
        <f t="shared" si="84"/>
        <v>1.78</v>
      </c>
      <c r="AB1183" s="77">
        <f t="shared" si="85"/>
        <v>80</v>
      </c>
    </row>
    <row r="1184" spans="1:28" x14ac:dyDescent="0.3">
      <c r="A1184" s="49">
        <v>42822</v>
      </c>
      <c r="B1184" s="45" t="s">
        <v>1255</v>
      </c>
      <c r="C1184" s="45" t="s">
        <v>1256</v>
      </c>
      <c r="D1184" s="45" t="s">
        <v>47</v>
      </c>
      <c r="E1184" s="48">
        <v>10</v>
      </c>
      <c r="F1184" s="47">
        <v>129</v>
      </c>
      <c r="G1184" s="65">
        <v>0</v>
      </c>
      <c r="H1184" s="47">
        <v>90</v>
      </c>
      <c r="I1184" s="45" t="s">
        <v>120</v>
      </c>
      <c r="J1184" s="61">
        <v>16.8</v>
      </c>
      <c r="K1184" s="45" t="s">
        <v>215</v>
      </c>
      <c r="L1184" s="73">
        <v>11</v>
      </c>
      <c r="M1184" s="69">
        <v>3.6</v>
      </c>
      <c r="N1184" s="47">
        <v>103</v>
      </c>
      <c r="O1184" s="45" t="s">
        <v>52</v>
      </c>
      <c r="P1184" s="47">
        <v>10241</v>
      </c>
      <c r="Q1184" s="48">
        <v>10</v>
      </c>
      <c r="R1184" s="47">
        <v>10201</v>
      </c>
      <c r="S1184" s="45" t="s">
        <v>1012</v>
      </c>
      <c r="T1184" s="48">
        <v>67</v>
      </c>
      <c r="U1184" s="48">
        <v>77</v>
      </c>
      <c r="V1184" s="45" t="s">
        <v>355</v>
      </c>
      <c r="W1184" s="48">
        <v>55</v>
      </c>
      <c r="X1184" s="45" t="s">
        <v>117</v>
      </c>
      <c r="Y1184" s="78">
        <f t="shared" si="82"/>
        <v>0.36</v>
      </c>
      <c r="Z1184" s="78">
        <f t="shared" si="83"/>
        <v>0</v>
      </c>
      <c r="AA1184" s="78">
        <f t="shared" si="84"/>
        <v>1.6800000000000002</v>
      </c>
      <c r="AB1184" s="77">
        <f t="shared" si="85"/>
        <v>110</v>
      </c>
    </row>
    <row r="1185" spans="1:28" x14ac:dyDescent="0.3">
      <c r="A1185" s="49">
        <v>42823</v>
      </c>
      <c r="B1185" s="45" t="s">
        <v>1255</v>
      </c>
      <c r="C1185" s="45" t="s">
        <v>1256</v>
      </c>
      <c r="D1185" s="45" t="s">
        <v>47</v>
      </c>
      <c r="E1185" s="48">
        <v>10</v>
      </c>
      <c r="F1185" s="47">
        <v>148</v>
      </c>
      <c r="G1185" s="65">
        <v>0</v>
      </c>
      <c r="H1185" s="47">
        <v>107</v>
      </c>
      <c r="I1185" s="45" t="s">
        <v>66</v>
      </c>
      <c r="J1185" s="61">
        <v>18.899999999999999</v>
      </c>
      <c r="K1185" s="45" t="s">
        <v>179</v>
      </c>
      <c r="L1185" s="73">
        <v>10</v>
      </c>
      <c r="M1185" s="69">
        <v>2.2000000000000002</v>
      </c>
      <c r="N1185" s="47">
        <v>86</v>
      </c>
      <c r="O1185" s="45" t="s">
        <v>201</v>
      </c>
      <c r="P1185" s="47">
        <v>10234</v>
      </c>
      <c r="Q1185" s="45" t="s">
        <v>1012</v>
      </c>
      <c r="R1185" s="47">
        <v>10197</v>
      </c>
      <c r="S1185" s="48">
        <v>17</v>
      </c>
      <c r="T1185" s="48">
        <v>66</v>
      </c>
      <c r="U1185" s="48">
        <v>77</v>
      </c>
      <c r="V1185" s="45" t="s">
        <v>594</v>
      </c>
      <c r="W1185" s="48">
        <v>55</v>
      </c>
      <c r="X1185" s="45" t="s">
        <v>95</v>
      </c>
      <c r="Y1185" s="78">
        <f t="shared" si="82"/>
        <v>0.22000000000000003</v>
      </c>
      <c r="Z1185" s="78">
        <f t="shared" si="83"/>
        <v>0</v>
      </c>
      <c r="AA1185" s="78">
        <f t="shared" si="84"/>
        <v>1.89</v>
      </c>
      <c r="AB1185" s="77">
        <f t="shared" si="85"/>
        <v>100</v>
      </c>
    </row>
    <row r="1186" spans="1:28" x14ac:dyDescent="0.3">
      <c r="A1186" s="49">
        <v>42824</v>
      </c>
      <c r="B1186" s="45" t="s">
        <v>1255</v>
      </c>
      <c r="C1186" s="45" t="s">
        <v>1256</v>
      </c>
      <c r="D1186" s="45" t="s">
        <v>47</v>
      </c>
      <c r="E1186" s="48">
        <v>10</v>
      </c>
      <c r="F1186" s="47">
        <v>150</v>
      </c>
      <c r="G1186" s="65">
        <v>0</v>
      </c>
      <c r="H1186" s="47">
        <v>118</v>
      </c>
      <c r="I1186" s="45" t="s">
        <v>75</v>
      </c>
      <c r="J1186" s="61">
        <v>18.100000000000001</v>
      </c>
      <c r="K1186" s="45" t="s">
        <v>352</v>
      </c>
      <c r="L1186" s="73">
        <v>29</v>
      </c>
      <c r="M1186" s="69">
        <v>1.4</v>
      </c>
      <c r="N1186" s="47">
        <v>161</v>
      </c>
      <c r="O1186" s="45" t="s">
        <v>594</v>
      </c>
      <c r="P1186" s="47">
        <v>10201</v>
      </c>
      <c r="Q1186" s="45" t="s">
        <v>1012</v>
      </c>
      <c r="R1186" s="47">
        <v>10129</v>
      </c>
      <c r="S1186" s="48">
        <v>19</v>
      </c>
      <c r="T1186" s="48">
        <v>68</v>
      </c>
      <c r="U1186" s="48">
        <v>78</v>
      </c>
      <c r="V1186" s="45" t="s">
        <v>100</v>
      </c>
      <c r="W1186" s="48">
        <v>56</v>
      </c>
      <c r="X1186" s="45" t="s">
        <v>235</v>
      </c>
      <c r="Y1186" s="78">
        <f t="shared" si="82"/>
        <v>0.13999999999999999</v>
      </c>
      <c r="Z1186" s="78">
        <f t="shared" si="83"/>
        <v>0</v>
      </c>
      <c r="AA1186" s="78">
        <f t="shared" si="84"/>
        <v>1.81</v>
      </c>
      <c r="AB1186" s="77">
        <f t="shared" si="85"/>
        <v>290</v>
      </c>
    </row>
    <row r="1187" spans="1:28" x14ac:dyDescent="0.3">
      <c r="A1187" s="49">
        <v>42825</v>
      </c>
      <c r="B1187" s="45" t="s">
        <v>1255</v>
      </c>
      <c r="C1187" s="45" t="s">
        <v>1256</v>
      </c>
      <c r="D1187" s="45" t="s">
        <v>47</v>
      </c>
      <c r="E1187" s="48">
        <v>10</v>
      </c>
      <c r="F1187" s="47">
        <v>136</v>
      </c>
      <c r="G1187" s="65">
        <v>4</v>
      </c>
      <c r="H1187" s="47">
        <v>108</v>
      </c>
      <c r="I1187" s="45" t="s">
        <v>376</v>
      </c>
      <c r="J1187" s="61">
        <v>16.399999999999999</v>
      </c>
      <c r="K1187" s="45" t="s">
        <v>133</v>
      </c>
      <c r="L1187" s="73">
        <v>31</v>
      </c>
      <c r="M1187" s="69">
        <v>2.5</v>
      </c>
      <c r="N1187" s="47">
        <v>119</v>
      </c>
      <c r="O1187" s="45" t="s">
        <v>505</v>
      </c>
      <c r="P1187" s="47">
        <v>10185</v>
      </c>
      <c r="Q1187" s="48">
        <v>22</v>
      </c>
      <c r="R1187" s="47">
        <v>10157</v>
      </c>
      <c r="S1187" s="48">
        <v>15</v>
      </c>
      <c r="T1187" s="48">
        <v>76</v>
      </c>
      <c r="U1187" s="48">
        <v>83</v>
      </c>
      <c r="V1187" s="45" t="s">
        <v>51</v>
      </c>
      <c r="W1187" s="48">
        <v>64</v>
      </c>
      <c r="X1187" s="45" t="s">
        <v>169</v>
      </c>
      <c r="Y1187" s="78">
        <f t="shared" si="82"/>
        <v>0.25</v>
      </c>
      <c r="Z1187" s="78">
        <f t="shared" si="83"/>
        <v>0.4</v>
      </c>
      <c r="AA1187" s="78">
        <f t="shared" si="84"/>
        <v>1.64</v>
      </c>
      <c r="AB1187" s="77">
        <f t="shared" si="85"/>
        <v>310</v>
      </c>
    </row>
    <row r="1188" spans="1:28" x14ac:dyDescent="0.3">
      <c r="A1188" s="49">
        <v>42826</v>
      </c>
      <c r="B1188" s="45" t="s">
        <v>1255</v>
      </c>
      <c r="C1188" s="45" t="s">
        <v>1256</v>
      </c>
      <c r="D1188" s="45" t="s">
        <v>47</v>
      </c>
      <c r="E1188" s="48">
        <v>10</v>
      </c>
      <c r="F1188" s="47">
        <v>127</v>
      </c>
      <c r="G1188" s="65">
        <v>2.6</v>
      </c>
      <c r="H1188" s="47">
        <v>109</v>
      </c>
      <c r="I1188" s="45" t="s">
        <v>107</v>
      </c>
      <c r="J1188" s="61">
        <v>14.5</v>
      </c>
      <c r="K1188" s="45" t="s">
        <v>209</v>
      </c>
      <c r="L1188" s="73">
        <v>29</v>
      </c>
      <c r="M1188" s="69">
        <v>6.9</v>
      </c>
      <c r="N1188" s="47">
        <v>181</v>
      </c>
      <c r="O1188" s="45" t="s">
        <v>186</v>
      </c>
      <c r="P1188" s="47">
        <v>10237</v>
      </c>
      <c r="Q1188" s="48">
        <v>22</v>
      </c>
      <c r="R1188" s="47">
        <v>10165</v>
      </c>
      <c r="S1188" s="45" t="s">
        <v>116</v>
      </c>
      <c r="T1188" s="48">
        <v>63</v>
      </c>
      <c r="U1188" s="48">
        <v>79</v>
      </c>
      <c r="V1188" s="45" t="s">
        <v>106</v>
      </c>
      <c r="W1188" s="48">
        <v>50</v>
      </c>
      <c r="X1188" s="45" t="s">
        <v>367</v>
      </c>
      <c r="Y1188" s="78">
        <f t="shared" si="82"/>
        <v>0.69000000000000006</v>
      </c>
      <c r="Z1188" s="78">
        <f t="shared" si="83"/>
        <v>0.26</v>
      </c>
      <c r="AA1188" s="78">
        <f t="shared" si="84"/>
        <v>1.45</v>
      </c>
      <c r="AB1188" s="77">
        <f t="shared" si="85"/>
        <v>290</v>
      </c>
    </row>
    <row r="1189" spans="1:28" x14ac:dyDescent="0.3">
      <c r="A1189" s="49">
        <v>42827</v>
      </c>
      <c r="B1189" s="45" t="s">
        <v>1255</v>
      </c>
      <c r="C1189" s="45" t="s">
        <v>1256</v>
      </c>
      <c r="D1189" s="45" t="s">
        <v>47</v>
      </c>
      <c r="E1189" s="48">
        <v>10</v>
      </c>
      <c r="F1189" s="47">
        <v>117</v>
      </c>
      <c r="G1189" s="65">
        <v>0.2</v>
      </c>
      <c r="H1189" s="47">
        <v>90</v>
      </c>
      <c r="I1189" s="45" t="s">
        <v>108</v>
      </c>
      <c r="J1189" s="61">
        <v>14.4</v>
      </c>
      <c r="K1189" s="45" t="s">
        <v>277</v>
      </c>
      <c r="L1189" s="73">
        <v>29</v>
      </c>
      <c r="M1189" s="69">
        <v>2.5</v>
      </c>
      <c r="N1189" s="47">
        <v>111</v>
      </c>
      <c r="O1189" s="45" t="s">
        <v>494</v>
      </c>
      <c r="P1189" s="47">
        <v>10251</v>
      </c>
      <c r="Q1189" s="48">
        <v>21</v>
      </c>
      <c r="R1189" s="47">
        <v>10227</v>
      </c>
      <c r="S1189" s="45" t="s">
        <v>51</v>
      </c>
      <c r="T1189" s="48">
        <v>69</v>
      </c>
      <c r="U1189" s="48">
        <v>80</v>
      </c>
      <c r="V1189" s="45" t="s">
        <v>832</v>
      </c>
      <c r="W1189" s="48">
        <v>60</v>
      </c>
      <c r="X1189" s="45" t="s">
        <v>192</v>
      </c>
      <c r="Y1189" s="78">
        <f t="shared" si="82"/>
        <v>0.25</v>
      </c>
      <c r="Z1189" s="78">
        <f t="shared" si="83"/>
        <v>0.02</v>
      </c>
      <c r="AA1189" s="78">
        <f t="shared" si="84"/>
        <v>1.44</v>
      </c>
      <c r="AB1189" s="77">
        <f t="shared" si="85"/>
        <v>290</v>
      </c>
    </row>
    <row r="1190" spans="1:28" x14ac:dyDescent="0.3">
      <c r="A1190" s="49">
        <v>42828</v>
      </c>
      <c r="B1190" s="45" t="s">
        <v>1255</v>
      </c>
      <c r="C1190" s="45" t="s">
        <v>1256</v>
      </c>
      <c r="D1190" s="45" t="s">
        <v>47</v>
      </c>
      <c r="E1190" s="48">
        <v>10</v>
      </c>
      <c r="F1190" s="47">
        <v>109</v>
      </c>
      <c r="G1190" s="65">
        <v>0</v>
      </c>
      <c r="H1190" s="47">
        <v>57</v>
      </c>
      <c r="I1190" s="45" t="s">
        <v>147</v>
      </c>
      <c r="J1190" s="61">
        <v>16.100000000000001</v>
      </c>
      <c r="K1190" s="45" t="s">
        <v>201</v>
      </c>
      <c r="L1190" s="73">
        <v>26</v>
      </c>
      <c r="M1190" s="69">
        <v>1.9</v>
      </c>
      <c r="N1190" s="47">
        <v>64</v>
      </c>
      <c r="O1190" s="45" t="s">
        <v>205</v>
      </c>
      <c r="P1190" s="47">
        <v>10268</v>
      </c>
      <c r="Q1190" s="48">
        <v>24</v>
      </c>
      <c r="R1190" s="47">
        <v>10230</v>
      </c>
      <c r="S1190" s="45" t="s">
        <v>51</v>
      </c>
      <c r="T1190" s="48">
        <v>69</v>
      </c>
      <c r="U1190" s="48">
        <v>83</v>
      </c>
      <c r="V1190" s="45" t="s">
        <v>51</v>
      </c>
      <c r="W1190" s="48">
        <v>54</v>
      </c>
      <c r="X1190" s="45" t="s">
        <v>50</v>
      </c>
      <c r="Y1190" s="78">
        <f t="shared" si="82"/>
        <v>0.19</v>
      </c>
      <c r="Z1190" s="78">
        <f t="shared" si="83"/>
        <v>0</v>
      </c>
      <c r="AA1190" s="78">
        <f t="shared" si="84"/>
        <v>1.61</v>
      </c>
      <c r="AB1190" s="77">
        <f t="shared" si="85"/>
        <v>260</v>
      </c>
    </row>
    <row r="1191" spans="1:28" x14ac:dyDescent="0.3">
      <c r="A1191" s="49">
        <v>42829</v>
      </c>
      <c r="B1191" s="45" t="s">
        <v>1255</v>
      </c>
      <c r="C1191" s="45" t="s">
        <v>1256</v>
      </c>
      <c r="D1191" s="45" t="s">
        <v>47</v>
      </c>
      <c r="E1191" s="48">
        <v>10</v>
      </c>
      <c r="F1191" s="47">
        <v>124</v>
      </c>
      <c r="G1191" s="65">
        <v>2.4</v>
      </c>
      <c r="H1191" s="47">
        <v>90</v>
      </c>
      <c r="I1191" s="45" t="s">
        <v>123</v>
      </c>
      <c r="J1191" s="61">
        <v>15.7</v>
      </c>
      <c r="K1191" s="45" t="s">
        <v>60</v>
      </c>
      <c r="L1191" s="73">
        <v>34</v>
      </c>
      <c r="M1191" s="69">
        <v>1.9</v>
      </c>
      <c r="N1191" s="47">
        <v>75</v>
      </c>
      <c r="O1191" s="45" t="s">
        <v>594</v>
      </c>
      <c r="P1191" s="47">
        <v>10286</v>
      </c>
      <c r="Q1191" s="48">
        <v>11</v>
      </c>
      <c r="R1191" s="47">
        <v>10268</v>
      </c>
      <c r="S1191" s="45" t="s">
        <v>1012</v>
      </c>
      <c r="T1191" s="48">
        <v>73</v>
      </c>
      <c r="U1191" s="48">
        <v>87</v>
      </c>
      <c r="V1191" s="45" t="s">
        <v>51</v>
      </c>
      <c r="W1191" s="48">
        <v>59</v>
      </c>
      <c r="X1191" s="45" t="s">
        <v>60</v>
      </c>
      <c r="Y1191" s="78">
        <f t="shared" si="82"/>
        <v>0.19</v>
      </c>
      <c r="Z1191" s="78">
        <f t="shared" si="83"/>
        <v>0.24</v>
      </c>
      <c r="AA1191" s="78">
        <f t="shared" si="84"/>
        <v>1.5699999999999998</v>
      </c>
      <c r="AB1191" s="77">
        <f t="shared" si="85"/>
        <v>340</v>
      </c>
    </row>
    <row r="1192" spans="1:28" x14ac:dyDescent="0.3">
      <c r="A1192" s="49">
        <v>42830</v>
      </c>
      <c r="B1192" s="45" t="s">
        <v>1255</v>
      </c>
      <c r="C1192" s="45" t="s">
        <v>1256</v>
      </c>
      <c r="D1192" s="45" t="s">
        <v>47</v>
      </c>
      <c r="E1192" s="48">
        <v>10</v>
      </c>
      <c r="F1192" s="47">
        <v>128</v>
      </c>
      <c r="G1192" s="65">
        <v>0</v>
      </c>
      <c r="H1192" s="47">
        <v>100</v>
      </c>
      <c r="I1192" s="45" t="s">
        <v>258</v>
      </c>
      <c r="J1192" s="61">
        <v>15.6</v>
      </c>
      <c r="K1192" s="45" t="s">
        <v>135</v>
      </c>
      <c r="L1192" s="73">
        <v>10</v>
      </c>
      <c r="M1192" s="69">
        <v>2.2000000000000002</v>
      </c>
      <c r="N1192" s="47">
        <v>64</v>
      </c>
      <c r="O1192" s="45" t="s">
        <v>369</v>
      </c>
      <c r="P1192" s="47">
        <v>10284</v>
      </c>
      <c r="Q1192" s="48">
        <v>11</v>
      </c>
      <c r="R1192" s="47">
        <v>10264</v>
      </c>
      <c r="S1192" s="45" t="s">
        <v>218</v>
      </c>
      <c r="T1192" s="48">
        <v>76</v>
      </c>
      <c r="U1192" s="48">
        <v>87</v>
      </c>
      <c r="V1192" s="45" t="s">
        <v>80</v>
      </c>
      <c r="W1192" s="48">
        <v>66</v>
      </c>
      <c r="X1192" s="45" t="s">
        <v>64</v>
      </c>
      <c r="Y1192" s="78">
        <f t="shared" si="82"/>
        <v>0.22000000000000003</v>
      </c>
      <c r="Z1192" s="78">
        <f t="shared" si="83"/>
        <v>0</v>
      </c>
      <c r="AA1192" s="78">
        <f t="shared" si="84"/>
        <v>1.56</v>
      </c>
      <c r="AB1192" s="77">
        <f t="shared" si="85"/>
        <v>100</v>
      </c>
    </row>
    <row r="1193" spans="1:28" x14ac:dyDescent="0.3">
      <c r="A1193" s="49">
        <v>42831</v>
      </c>
      <c r="B1193" s="45" t="s">
        <v>1255</v>
      </c>
      <c r="C1193" s="45" t="s">
        <v>1256</v>
      </c>
      <c r="D1193" s="45" t="s">
        <v>47</v>
      </c>
      <c r="E1193" s="48">
        <v>10</v>
      </c>
      <c r="F1193" s="47">
        <v>128</v>
      </c>
      <c r="G1193" s="65">
        <v>0</v>
      </c>
      <c r="H1193" s="47">
        <v>99</v>
      </c>
      <c r="I1193" s="45" t="s">
        <v>301</v>
      </c>
      <c r="J1193" s="61">
        <v>15.7</v>
      </c>
      <c r="K1193" s="45" t="s">
        <v>51</v>
      </c>
      <c r="L1193" s="73">
        <v>10</v>
      </c>
      <c r="M1193" s="69">
        <v>4.2</v>
      </c>
      <c r="N1193" s="47">
        <v>106</v>
      </c>
      <c r="O1193" s="45" t="s">
        <v>747</v>
      </c>
      <c r="P1193" s="47">
        <v>10269</v>
      </c>
      <c r="Q1193" s="45" t="s">
        <v>1012</v>
      </c>
      <c r="R1193" s="47">
        <v>10227</v>
      </c>
      <c r="S1193" s="48">
        <v>24</v>
      </c>
      <c r="T1193" s="48">
        <v>78</v>
      </c>
      <c r="U1193" s="48">
        <v>84</v>
      </c>
      <c r="V1193" s="45" t="s">
        <v>80</v>
      </c>
      <c r="W1193" s="48">
        <v>72</v>
      </c>
      <c r="X1193" s="45" t="s">
        <v>51</v>
      </c>
      <c r="Y1193" s="78">
        <f t="shared" si="82"/>
        <v>0.42000000000000004</v>
      </c>
      <c r="Z1193" s="78">
        <f t="shared" si="83"/>
        <v>0</v>
      </c>
      <c r="AA1193" s="78">
        <f t="shared" si="84"/>
        <v>1.5699999999999998</v>
      </c>
      <c r="AB1193" s="77">
        <f t="shared" si="85"/>
        <v>100</v>
      </c>
    </row>
    <row r="1194" spans="1:28" x14ac:dyDescent="0.3">
      <c r="A1194" s="49">
        <v>42832</v>
      </c>
      <c r="B1194" s="45" t="s">
        <v>1255</v>
      </c>
      <c r="C1194" s="45" t="s">
        <v>1256</v>
      </c>
      <c r="D1194" s="45" t="s">
        <v>47</v>
      </c>
      <c r="E1194" s="48">
        <v>10</v>
      </c>
      <c r="F1194" s="47">
        <v>112</v>
      </c>
      <c r="G1194" s="65">
        <v>0</v>
      </c>
      <c r="H1194" s="47">
        <v>75</v>
      </c>
      <c r="I1194" s="45" t="s">
        <v>301</v>
      </c>
      <c r="J1194" s="61">
        <v>14.9</v>
      </c>
      <c r="K1194" s="45" t="s">
        <v>135</v>
      </c>
      <c r="L1194" s="73">
        <v>10</v>
      </c>
      <c r="M1194" s="69">
        <v>3.9</v>
      </c>
      <c r="N1194" s="47">
        <v>100</v>
      </c>
      <c r="O1194" s="45" t="s">
        <v>167</v>
      </c>
      <c r="P1194" s="47">
        <v>10227</v>
      </c>
      <c r="Q1194" s="45" t="s">
        <v>1012</v>
      </c>
      <c r="R1194" s="47">
        <v>10175</v>
      </c>
      <c r="S1194" s="48">
        <v>24</v>
      </c>
      <c r="T1194" s="48">
        <v>76</v>
      </c>
      <c r="U1194" s="48">
        <v>84</v>
      </c>
      <c r="V1194" s="45" t="s">
        <v>100</v>
      </c>
      <c r="W1194" s="48">
        <v>68</v>
      </c>
      <c r="X1194" s="45" t="s">
        <v>171</v>
      </c>
      <c r="Y1194" s="78">
        <f t="shared" si="82"/>
        <v>0.39</v>
      </c>
      <c r="Z1194" s="78">
        <f t="shared" si="83"/>
        <v>0</v>
      </c>
      <c r="AA1194" s="78">
        <f t="shared" si="84"/>
        <v>1.49</v>
      </c>
      <c r="AB1194" s="77">
        <f t="shared" si="85"/>
        <v>100</v>
      </c>
    </row>
    <row r="1195" spans="1:28" x14ac:dyDescent="0.3">
      <c r="A1195" s="49">
        <v>42833</v>
      </c>
      <c r="B1195" s="45" t="s">
        <v>1255</v>
      </c>
      <c r="C1195" s="45" t="s">
        <v>1256</v>
      </c>
      <c r="D1195" s="45" t="s">
        <v>47</v>
      </c>
      <c r="E1195" s="48">
        <v>10</v>
      </c>
      <c r="F1195" s="47">
        <v>138</v>
      </c>
      <c r="G1195" s="65">
        <v>0</v>
      </c>
      <c r="H1195" s="47">
        <v>90</v>
      </c>
      <c r="I1195" s="45" t="s">
        <v>318</v>
      </c>
      <c r="J1195" s="61">
        <v>18.7</v>
      </c>
      <c r="K1195" s="45" t="s">
        <v>146</v>
      </c>
      <c r="L1195" s="73">
        <v>26</v>
      </c>
      <c r="M1195" s="69">
        <v>1.4</v>
      </c>
      <c r="N1195" s="47">
        <v>67</v>
      </c>
      <c r="O1195" s="45" t="s">
        <v>75</v>
      </c>
      <c r="P1195" s="47">
        <v>10180</v>
      </c>
      <c r="Q1195" s="48">
        <v>24</v>
      </c>
      <c r="R1195" s="47">
        <v>10153</v>
      </c>
      <c r="S1195" s="45" t="s">
        <v>116</v>
      </c>
      <c r="T1195" s="48">
        <v>76</v>
      </c>
      <c r="U1195" s="48">
        <v>87</v>
      </c>
      <c r="V1195" s="45" t="s">
        <v>750</v>
      </c>
      <c r="W1195" s="48">
        <v>49</v>
      </c>
      <c r="X1195" s="45" t="s">
        <v>240</v>
      </c>
      <c r="Y1195" s="78">
        <f t="shared" si="82"/>
        <v>0.13999999999999999</v>
      </c>
      <c r="Z1195" s="78">
        <f t="shared" si="83"/>
        <v>0</v>
      </c>
      <c r="AA1195" s="78">
        <f t="shared" si="84"/>
        <v>1.8699999999999999</v>
      </c>
      <c r="AB1195" s="77">
        <f t="shared" si="85"/>
        <v>260</v>
      </c>
    </row>
    <row r="1196" spans="1:28" x14ac:dyDescent="0.3">
      <c r="A1196" s="49">
        <v>42834</v>
      </c>
      <c r="B1196" s="45" t="s">
        <v>1255</v>
      </c>
      <c r="C1196" s="45" t="s">
        <v>1256</v>
      </c>
      <c r="D1196" s="45" t="s">
        <v>47</v>
      </c>
      <c r="E1196" s="48">
        <v>10</v>
      </c>
      <c r="F1196" s="47">
        <v>132</v>
      </c>
      <c r="G1196" s="65">
        <v>0</v>
      </c>
      <c r="H1196" s="47">
        <v>101</v>
      </c>
      <c r="I1196" s="45" t="s">
        <v>232</v>
      </c>
      <c r="J1196" s="61">
        <v>16.3</v>
      </c>
      <c r="K1196" s="45" t="s">
        <v>277</v>
      </c>
      <c r="L1196" s="73">
        <v>32</v>
      </c>
      <c r="M1196" s="69">
        <v>1.7</v>
      </c>
      <c r="N1196" s="47">
        <v>50</v>
      </c>
      <c r="O1196" s="45" t="s">
        <v>307</v>
      </c>
      <c r="P1196" s="47">
        <v>10237</v>
      </c>
      <c r="Q1196" s="48">
        <v>24</v>
      </c>
      <c r="R1196" s="47">
        <v>10175</v>
      </c>
      <c r="S1196" s="45" t="s">
        <v>51</v>
      </c>
      <c r="T1196" s="48">
        <v>79</v>
      </c>
      <c r="U1196" s="48">
        <v>86</v>
      </c>
      <c r="V1196" s="45" t="s">
        <v>51</v>
      </c>
      <c r="W1196" s="48">
        <v>58</v>
      </c>
      <c r="X1196" s="45" t="s">
        <v>80</v>
      </c>
      <c r="Y1196" s="78">
        <f t="shared" si="82"/>
        <v>0.16999999999999998</v>
      </c>
      <c r="Z1196" s="78">
        <f t="shared" si="83"/>
        <v>0</v>
      </c>
      <c r="AA1196" s="78">
        <f t="shared" si="84"/>
        <v>1.6300000000000001</v>
      </c>
      <c r="AB1196" s="77">
        <f t="shared" si="85"/>
        <v>320</v>
      </c>
    </row>
    <row r="1197" spans="1:28" x14ac:dyDescent="0.3">
      <c r="A1197" s="49">
        <v>42835</v>
      </c>
      <c r="B1197" s="45" t="s">
        <v>1255</v>
      </c>
      <c r="C1197" s="45" t="s">
        <v>1256</v>
      </c>
      <c r="D1197" s="45" t="s">
        <v>47</v>
      </c>
      <c r="E1197" s="48">
        <v>10</v>
      </c>
      <c r="F1197" s="47">
        <v>135</v>
      </c>
      <c r="G1197" s="65">
        <v>0</v>
      </c>
      <c r="H1197" s="47">
        <v>120</v>
      </c>
      <c r="I1197" s="45" t="s">
        <v>51</v>
      </c>
      <c r="J1197" s="61">
        <v>15</v>
      </c>
      <c r="K1197" s="45" t="s">
        <v>61</v>
      </c>
      <c r="L1197" s="73">
        <v>20</v>
      </c>
      <c r="M1197" s="69">
        <v>1.7</v>
      </c>
      <c r="N1197" s="47">
        <v>47</v>
      </c>
      <c r="O1197" s="45" t="s">
        <v>638</v>
      </c>
      <c r="P1197" s="47">
        <v>10267</v>
      </c>
      <c r="Q1197" s="45" t="s">
        <v>51</v>
      </c>
      <c r="R1197" s="47">
        <v>10231</v>
      </c>
      <c r="S1197" s="45" t="s">
        <v>116</v>
      </c>
      <c r="T1197" s="48">
        <v>79</v>
      </c>
      <c r="U1197" s="48">
        <v>87</v>
      </c>
      <c r="V1197" s="45" t="s">
        <v>51</v>
      </c>
      <c r="W1197" s="48">
        <v>73</v>
      </c>
      <c r="X1197" s="45" t="s">
        <v>158</v>
      </c>
      <c r="Y1197" s="78">
        <f t="shared" si="82"/>
        <v>0.16999999999999998</v>
      </c>
      <c r="Z1197" s="78">
        <f t="shared" si="83"/>
        <v>0</v>
      </c>
      <c r="AA1197" s="78">
        <f t="shared" si="84"/>
        <v>1.5</v>
      </c>
      <c r="AB1197" s="77">
        <f t="shared" si="85"/>
        <v>200</v>
      </c>
    </row>
    <row r="1198" spans="1:28" x14ac:dyDescent="0.3">
      <c r="A1198" s="49">
        <v>42836</v>
      </c>
      <c r="B1198" s="45" t="s">
        <v>1255</v>
      </c>
      <c r="C1198" s="45" t="s">
        <v>1256</v>
      </c>
      <c r="D1198" s="45" t="s">
        <v>47</v>
      </c>
      <c r="E1198" s="48">
        <v>10</v>
      </c>
      <c r="F1198" s="47">
        <v>146</v>
      </c>
      <c r="G1198" s="65">
        <v>0</v>
      </c>
      <c r="H1198" s="47">
        <v>124</v>
      </c>
      <c r="I1198" s="45" t="s">
        <v>51</v>
      </c>
      <c r="J1198" s="61">
        <v>16.7</v>
      </c>
      <c r="K1198" s="45" t="s">
        <v>135</v>
      </c>
      <c r="L1198" s="73">
        <v>10</v>
      </c>
      <c r="M1198" s="69">
        <v>3.1</v>
      </c>
      <c r="N1198" s="47">
        <v>86</v>
      </c>
      <c r="O1198" s="45" t="s">
        <v>98</v>
      </c>
      <c r="P1198" s="47">
        <v>10265</v>
      </c>
      <c r="Q1198" s="48">
        <v>10</v>
      </c>
      <c r="R1198" s="47">
        <v>10226</v>
      </c>
      <c r="S1198" s="48">
        <v>24</v>
      </c>
      <c r="T1198" s="48">
        <v>71</v>
      </c>
      <c r="U1198" s="48">
        <v>83</v>
      </c>
      <c r="V1198" s="45" t="s">
        <v>51</v>
      </c>
      <c r="W1198" s="48">
        <v>63</v>
      </c>
      <c r="X1198" s="45" t="s">
        <v>52</v>
      </c>
      <c r="Y1198" s="78">
        <f t="shared" si="82"/>
        <v>0.31</v>
      </c>
      <c r="Z1198" s="78">
        <f t="shared" si="83"/>
        <v>0</v>
      </c>
      <c r="AA1198" s="78">
        <f t="shared" si="84"/>
        <v>1.67</v>
      </c>
      <c r="AB1198" s="77">
        <f t="shared" si="85"/>
        <v>100</v>
      </c>
    </row>
    <row r="1199" spans="1:28" x14ac:dyDescent="0.3">
      <c r="A1199" s="49">
        <v>42837</v>
      </c>
      <c r="B1199" s="45" t="s">
        <v>1255</v>
      </c>
      <c r="C1199" s="45" t="s">
        <v>1256</v>
      </c>
      <c r="D1199" s="45" t="s">
        <v>47</v>
      </c>
      <c r="E1199" s="48">
        <v>10</v>
      </c>
      <c r="F1199" s="47">
        <v>128</v>
      </c>
      <c r="G1199" s="65">
        <v>0</v>
      </c>
      <c r="H1199" s="47">
        <v>88</v>
      </c>
      <c r="I1199" s="45" t="s">
        <v>123</v>
      </c>
      <c r="J1199" s="61">
        <v>16.7</v>
      </c>
      <c r="K1199" s="45" t="s">
        <v>121</v>
      </c>
      <c r="L1199" s="73">
        <v>10</v>
      </c>
      <c r="M1199" s="69">
        <v>3.1</v>
      </c>
      <c r="N1199" s="47">
        <v>67</v>
      </c>
      <c r="O1199" s="45" t="s">
        <v>342</v>
      </c>
      <c r="P1199" s="47">
        <v>10226</v>
      </c>
      <c r="Q1199" s="45" t="s">
        <v>1012</v>
      </c>
      <c r="R1199" s="47">
        <v>10190</v>
      </c>
      <c r="S1199" s="45" t="s">
        <v>51</v>
      </c>
      <c r="T1199" s="48">
        <v>80</v>
      </c>
      <c r="U1199" s="48">
        <v>88</v>
      </c>
      <c r="V1199" s="45" t="s">
        <v>51</v>
      </c>
      <c r="W1199" s="48">
        <v>72</v>
      </c>
      <c r="X1199" s="45" t="s">
        <v>51</v>
      </c>
      <c r="Y1199" s="78">
        <f t="shared" si="82"/>
        <v>0.31</v>
      </c>
      <c r="Z1199" s="78">
        <f t="shared" si="83"/>
        <v>0</v>
      </c>
      <c r="AA1199" s="78">
        <f t="shared" si="84"/>
        <v>1.67</v>
      </c>
      <c r="AB1199" s="77">
        <f t="shared" si="85"/>
        <v>100</v>
      </c>
    </row>
    <row r="1200" spans="1:28" x14ac:dyDescent="0.3">
      <c r="A1200" s="49">
        <v>42838</v>
      </c>
      <c r="B1200" s="45" t="s">
        <v>1255</v>
      </c>
      <c r="C1200" s="45" t="s">
        <v>1256</v>
      </c>
      <c r="D1200" s="45" t="s">
        <v>47</v>
      </c>
      <c r="E1200" s="48">
        <v>10</v>
      </c>
      <c r="F1200" s="47">
        <v>140</v>
      </c>
      <c r="G1200" s="65">
        <v>0</v>
      </c>
      <c r="H1200" s="47">
        <v>113</v>
      </c>
      <c r="I1200" s="45" t="s">
        <v>166</v>
      </c>
      <c r="J1200" s="61">
        <v>16.8</v>
      </c>
      <c r="K1200" s="45" t="s">
        <v>135</v>
      </c>
      <c r="L1200" s="73">
        <v>10</v>
      </c>
      <c r="M1200" s="69">
        <v>2.5</v>
      </c>
      <c r="N1200" s="47">
        <v>64</v>
      </c>
      <c r="O1200" s="45" t="s">
        <v>113</v>
      </c>
      <c r="P1200" s="47">
        <v>10196</v>
      </c>
      <c r="Q1200" s="45" t="s">
        <v>1012</v>
      </c>
      <c r="R1200" s="47">
        <v>10171</v>
      </c>
      <c r="S1200" s="45" t="s">
        <v>51</v>
      </c>
      <c r="T1200" s="48">
        <v>78</v>
      </c>
      <c r="U1200" s="48">
        <v>85</v>
      </c>
      <c r="V1200" s="45" t="s">
        <v>434</v>
      </c>
      <c r="W1200" s="48">
        <v>71</v>
      </c>
      <c r="X1200" s="45" t="s">
        <v>277</v>
      </c>
      <c r="Y1200" s="78">
        <f t="shared" si="82"/>
        <v>0.25</v>
      </c>
      <c r="Z1200" s="78">
        <f t="shared" si="83"/>
        <v>0</v>
      </c>
      <c r="AA1200" s="78">
        <f t="shared" si="84"/>
        <v>1.6800000000000002</v>
      </c>
      <c r="AB1200" s="77">
        <f t="shared" si="85"/>
        <v>100</v>
      </c>
    </row>
    <row r="1201" spans="1:28" x14ac:dyDescent="0.3">
      <c r="A1201" s="49">
        <v>42839</v>
      </c>
      <c r="B1201" s="45" t="s">
        <v>1255</v>
      </c>
      <c r="C1201" s="45" t="s">
        <v>1256</v>
      </c>
      <c r="D1201" s="45" t="s">
        <v>47</v>
      </c>
      <c r="E1201" s="48">
        <v>10</v>
      </c>
      <c r="F1201" s="47">
        <v>142</v>
      </c>
      <c r="G1201" s="65">
        <v>0</v>
      </c>
      <c r="H1201" s="47">
        <v>130</v>
      </c>
      <c r="I1201" s="45" t="s">
        <v>183</v>
      </c>
      <c r="J1201" s="61">
        <v>15.4</v>
      </c>
      <c r="K1201" s="45" t="s">
        <v>89</v>
      </c>
      <c r="L1201" s="73">
        <v>28</v>
      </c>
      <c r="M1201" s="69">
        <v>1.9</v>
      </c>
      <c r="N1201" s="47">
        <v>61</v>
      </c>
      <c r="O1201" s="45" t="s">
        <v>205</v>
      </c>
      <c r="P1201" s="47">
        <v>10216</v>
      </c>
      <c r="Q1201" s="48">
        <v>23</v>
      </c>
      <c r="R1201" s="47">
        <v>10181</v>
      </c>
      <c r="S1201" s="45" t="s">
        <v>218</v>
      </c>
      <c r="T1201" s="48">
        <v>80</v>
      </c>
      <c r="U1201" s="48">
        <v>86</v>
      </c>
      <c r="V1201" s="45" t="s">
        <v>202</v>
      </c>
      <c r="W1201" s="48">
        <v>76</v>
      </c>
      <c r="X1201" s="45" t="s">
        <v>113</v>
      </c>
      <c r="Y1201" s="78">
        <f t="shared" si="82"/>
        <v>0.19</v>
      </c>
      <c r="Z1201" s="78">
        <f t="shared" si="83"/>
        <v>0</v>
      </c>
      <c r="AA1201" s="78">
        <f t="shared" si="84"/>
        <v>1.54</v>
      </c>
      <c r="AB1201" s="77">
        <f t="shared" si="85"/>
        <v>280</v>
      </c>
    </row>
    <row r="1202" spans="1:28" x14ac:dyDescent="0.3">
      <c r="A1202" s="49">
        <v>42840</v>
      </c>
      <c r="B1202" s="45" t="s">
        <v>1255</v>
      </c>
      <c r="C1202" s="45" t="s">
        <v>1256</v>
      </c>
      <c r="D1202" s="45" t="s">
        <v>47</v>
      </c>
      <c r="E1202" s="48">
        <v>10</v>
      </c>
      <c r="F1202" s="47">
        <v>136</v>
      </c>
      <c r="G1202" s="65">
        <v>1.6</v>
      </c>
      <c r="H1202" s="47">
        <v>122</v>
      </c>
      <c r="I1202" s="45" t="s">
        <v>100</v>
      </c>
      <c r="J1202" s="61">
        <v>15.1</v>
      </c>
      <c r="K1202" s="45" t="s">
        <v>71</v>
      </c>
      <c r="L1202" s="73">
        <v>30</v>
      </c>
      <c r="M1202" s="69">
        <v>1.7</v>
      </c>
      <c r="N1202" s="47">
        <v>72</v>
      </c>
      <c r="O1202" s="45" t="s">
        <v>183</v>
      </c>
      <c r="P1202" s="47">
        <v>10255</v>
      </c>
      <c r="Q1202" s="48">
        <v>24</v>
      </c>
      <c r="R1202" s="47">
        <v>10208</v>
      </c>
      <c r="S1202" s="45" t="s">
        <v>102</v>
      </c>
      <c r="T1202" s="48">
        <v>79</v>
      </c>
      <c r="U1202" s="48">
        <v>86</v>
      </c>
      <c r="V1202" s="45" t="s">
        <v>352</v>
      </c>
      <c r="W1202" s="48">
        <v>73</v>
      </c>
      <c r="X1202" s="45" t="s">
        <v>404</v>
      </c>
      <c r="Y1202" s="78">
        <f t="shared" si="82"/>
        <v>0.16999999999999998</v>
      </c>
      <c r="Z1202" s="78">
        <f t="shared" si="83"/>
        <v>0.16</v>
      </c>
      <c r="AA1202" s="78">
        <f t="shared" si="84"/>
        <v>1.51</v>
      </c>
      <c r="AB1202" s="77">
        <f t="shared" si="85"/>
        <v>300</v>
      </c>
    </row>
    <row r="1203" spans="1:28" x14ac:dyDescent="0.3">
      <c r="A1203" s="49">
        <v>42841</v>
      </c>
      <c r="B1203" s="45" t="s">
        <v>1255</v>
      </c>
      <c r="C1203" s="45" t="s">
        <v>1256</v>
      </c>
      <c r="D1203" s="45" t="s">
        <v>47</v>
      </c>
      <c r="E1203" s="48">
        <v>10</v>
      </c>
      <c r="F1203" s="47">
        <v>124</v>
      </c>
      <c r="G1203" s="65">
        <v>0</v>
      </c>
      <c r="H1203" s="47">
        <v>90</v>
      </c>
      <c r="I1203" s="45" t="s">
        <v>159</v>
      </c>
      <c r="J1203" s="61">
        <v>15.7</v>
      </c>
      <c r="K1203" s="45" t="s">
        <v>250</v>
      </c>
      <c r="L1203" s="73">
        <v>10</v>
      </c>
      <c r="M1203" s="69">
        <v>5.8</v>
      </c>
      <c r="N1203" s="47">
        <v>122</v>
      </c>
      <c r="O1203" s="45" t="s">
        <v>113</v>
      </c>
      <c r="P1203" s="47">
        <v>10255</v>
      </c>
      <c r="Q1203" s="45" t="s">
        <v>1012</v>
      </c>
      <c r="R1203" s="47">
        <v>10211</v>
      </c>
      <c r="S1203" s="45" t="s">
        <v>51</v>
      </c>
      <c r="T1203" s="48">
        <v>75</v>
      </c>
      <c r="U1203" s="48">
        <v>83</v>
      </c>
      <c r="V1203" s="45" t="s">
        <v>51</v>
      </c>
      <c r="W1203" s="48">
        <v>69</v>
      </c>
      <c r="X1203" s="45" t="s">
        <v>192</v>
      </c>
      <c r="Y1203" s="78">
        <f t="shared" si="82"/>
        <v>0.57999999999999996</v>
      </c>
      <c r="Z1203" s="78">
        <f t="shared" si="83"/>
        <v>0</v>
      </c>
      <c r="AA1203" s="78">
        <f t="shared" si="84"/>
        <v>1.5699999999999998</v>
      </c>
      <c r="AB1203" s="77">
        <f t="shared" si="85"/>
        <v>100</v>
      </c>
    </row>
    <row r="1204" spans="1:28" x14ac:dyDescent="0.3">
      <c r="A1204" s="49">
        <v>42842</v>
      </c>
      <c r="B1204" s="45" t="s">
        <v>1255</v>
      </c>
      <c r="C1204" s="45" t="s">
        <v>1256</v>
      </c>
      <c r="D1204" s="45" t="s">
        <v>47</v>
      </c>
      <c r="E1204" s="48">
        <v>10</v>
      </c>
      <c r="F1204" s="47">
        <v>128</v>
      </c>
      <c r="G1204" s="65">
        <v>0</v>
      </c>
      <c r="H1204" s="47">
        <v>86</v>
      </c>
      <c r="I1204" s="45" t="s">
        <v>123</v>
      </c>
      <c r="J1204" s="61">
        <v>17</v>
      </c>
      <c r="K1204" s="45" t="s">
        <v>113</v>
      </c>
      <c r="L1204" s="73">
        <v>10</v>
      </c>
      <c r="M1204" s="69">
        <v>3.3</v>
      </c>
      <c r="N1204" s="47">
        <v>81</v>
      </c>
      <c r="O1204" s="45" t="s">
        <v>129</v>
      </c>
      <c r="P1204" s="47">
        <v>10213</v>
      </c>
      <c r="Q1204" s="45" t="s">
        <v>51</v>
      </c>
      <c r="R1204" s="47">
        <v>10193</v>
      </c>
      <c r="S1204" s="45" t="s">
        <v>102</v>
      </c>
      <c r="T1204" s="48">
        <v>80</v>
      </c>
      <c r="U1204" s="48">
        <v>87</v>
      </c>
      <c r="V1204" s="45" t="s">
        <v>111</v>
      </c>
      <c r="W1204" s="48">
        <v>70</v>
      </c>
      <c r="X1204" s="45" t="s">
        <v>209</v>
      </c>
      <c r="Y1204" s="78">
        <f t="shared" si="82"/>
        <v>0.32999999999999996</v>
      </c>
      <c r="Z1204" s="78">
        <f t="shared" si="83"/>
        <v>0</v>
      </c>
      <c r="AA1204" s="78">
        <f t="shared" si="84"/>
        <v>1.7</v>
      </c>
      <c r="AB1204" s="77">
        <f t="shared" si="85"/>
        <v>100</v>
      </c>
    </row>
    <row r="1205" spans="1:28" x14ac:dyDescent="0.3">
      <c r="A1205" s="49">
        <v>42843</v>
      </c>
      <c r="B1205" s="45" t="s">
        <v>1255</v>
      </c>
      <c r="C1205" s="45" t="s">
        <v>1256</v>
      </c>
      <c r="D1205" s="45" t="s">
        <v>47</v>
      </c>
      <c r="E1205" s="48">
        <v>10</v>
      </c>
      <c r="F1205" s="47">
        <v>144</v>
      </c>
      <c r="G1205" s="65">
        <v>0</v>
      </c>
      <c r="H1205" s="47">
        <v>124</v>
      </c>
      <c r="I1205" s="45" t="s">
        <v>123</v>
      </c>
      <c r="J1205" s="61">
        <v>16.5</v>
      </c>
      <c r="K1205" s="45" t="s">
        <v>91</v>
      </c>
      <c r="L1205" s="73">
        <v>11</v>
      </c>
      <c r="M1205" s="69">
        <v>5.6</v>
      </c>
      <c r="N1205" s="47">
        <v>136</v>
      </c>
      <c r="O1205" s="45" t="s">
        <v>128</v>
      </c>
      <c r="P1205" s="47">
        <v>10231</v>
      </c>
      <c r="Q1205" s="45" t="s">
        <v>51</v>
      </c>
      <c r="R1205" s="47">
        <v>10200</v>
      </c>
      <c r="S1205" s="45" t="s">
        <v>51</v>
      </c>
      <c r="T1205" s="48">
        <v>73</v>
      </c>
      <c r="U1205" s="48">
        <v>80</v>
      </c>
      <c r="V1205" s="45" t="s">
        <v>80</v>
      </c>
      <c r="W1205" s="48">
        <v>64</v>
      </c>
      <c r="X1205" s="45" t="s">
        <v>108</v>
      </c>
      <c r="Y1205" s="78">
        <f t="shared" si="82"/>
        <v>0.55999999999999994</v>
      </c>
      <c r="Z1205" s="78">
        <f t="shared" si="83"/>
        <v>0</v>
      </c>
      <c r="AA1205" s="78">
        <f t="shared" si="84"/>
        <v>1.65</v>
      </c>
      <c r="AB1205" s="77">
        <f t="shared" si="85"/>
        <v>110</v>
      </c>
    </row>
    <row r="1206" spans="1:28" x14ac:dyDescent="0.3">
      <c r="A1206" s="49">
        <v>42844</v>
      </c>
      <c r="B1206" s="45" t="s">
        <v>1255</v>
      </c>
      <c r="C1206" s="45" t="s">
        <v>1256</v>
      </c>
      <c r="D1206" s="45" t="s">
        <v>47</v>
      </c>
      <c r="E1206" s="48">
        <v>10</v>
      </c>
      <c r="F1206" s="47">
        <v>122</v>
      </c>
      <c r="G1206" s="65">
        <v>0</v>
      </c>
      <c r="H1206" s="47">
        <v>109</v>
      </c>
      <c r="I1206" s="45" t="s">
        <v>123</v>
      </c>
      <c r="J1206" s="61">
        <v>13.4</v>
      </c>
      <c r="K1206" s="45" t="s">
        <v>192</v>
      </c>
      <c r="L1206" s="73">
        <v>10</v>
      </c>
      <c r="M1206" s="69">
        <v>9.4</v>
      </c>
      <c r="N1206" s="47">
        <v>181</v>
      </c>
      <c r="O1206" s="45" t="s">
        <v>56</v>
      </c>
      <c r="P1206" s="47">
        <v>10245</v>
      </c>
      <c r="Q1206" s="48">
        <v>10</v>
      </c>
      <c r="R1206" s="47">
        <v>10224</v>
      </c>
      <c r="S1206" s="45" t="s">
        <v>84</v>
      </c>
      <c r="T1206" s="48">
        <v>58</v>
      </c>
      <c r="U1206" s="48">
        <v>65</v>
      </c>
      <c r="V1206" s="45" t="s">
        <v>178</v>
      </c>
      <c r="W1206" s="48">
        <v>54</v>
      </c>
      <c r="X1206" s="45" t="s">
        <v>55</v>
      </c>
      <c r="Y1206" s="78">
        <f t="shared" si="82"/>
        <v>0.94000000000000006</v>
      </c>
      <c r="Z1206" s="78">
        <f t="shared" si="83"/>
        <v>0</v>
      </c>
      <c r="AA1206" s="78">
        <f t="shared" si="84"/>
        <v>1.34</v>
      </c>
      <c r="AB1206" s="77">
        <f t="shared" si="85"/>
        <v>100</v>
      </c>
    </row>
    <row r="1207" spans="1:28" x14ac:dyDescent="0.3">
      <c r="A1207" s="49">
        <v>42845</v>
      </c>
      <c r="B1207" s="45" t="s">
        <v>1255</v>
      </c>
      <c r="C1207" s="45" t="s">
        <v>1256</v>
      </c>
      <c r="D1207" s="45" t="s">
        <v>47</v>
      </c>
      <c r="E1207" s="48">
        <v>10</v>
      </c>
      <c r="F1207" s="47">
        <v>114</v>
      </c>
      <c r="G1207" s="65">
        <v>0</v>
      </c>
      <c r="H1207" s="47">
        <v>98</v>
      </c>
      <c r="I1207" s="45" t="s">
        <v>100</v>
      </c>
      <c r="J1207" s="61">
        <v>13</v>
      </c>
      <c r="K1207" s="45" t="s">
        <v>388</v>
      </c>
      <c r="L1207" s="73">
        <v>10</v>
      </c>
      <c r="M1207" s="69">
        <v>10.3</v>
      </c>
      <c r="N1207" s="47">
        <v>200</v>
      </c>
      <c r="O1207" s="45" t="s">
        <v>158</v>
      </c>
      <c r="P1207" s="47">
        <v>10244</v>
      </c>
      <c r="Q1207" s="45" t="s">
        <v>132</v>
      </c>
      <c r="R1207" s="47">
        <v>10227</v>
      </c>
      <c r="S1207" s="48">
        <v>18</v>
      </c>
      <c r="T1207" s="48">
        <v>60</v>
      </c>
      <c r="U1207" s="48">
        <v>66</v>
      </c>
      <c r="V1207" s="45" t="s">
        <v>51</v>
      </c>
      <c r="W1207" s="48">
        <v>54</v>
      </c>
      <c r="X1207" s="45" t="s">
        <v>280</v>
      </c>
      <c r="Y1207" s="78">
        <f t="shared" si="82"/>
        <v>1.03</v>
      </c>
      <c r="Z1207" s="78">
        <f t="shared" si="83"/>
        <v>0</v>
      </c>
      <c r="AA1207" s="78">
        <f t="shared" si="84"/>
        <v>1.3</v>
      </c>
      <c r="AB1207" s="77">
        <f t="shared" si="85"/>
        <v>100</v>
      </c>
    </row>
    <row r="1208" spans="1:28" x14ac:dyDescent="0.3">
      <c r="A1208" s="49">
        <v>42846</v>
      </c>
      <c r="B1208" s="45" t="s">
        <v>1255</v>
      </c>
      <c r="C1208" s="45" t="s">
        <v>1256</v>
      </c>
      <c r="D1208" s="45" t="s">
        <v>47</v>
      </c>
      <c r="E1208" s="48">
        <v>10</v>
      </c>
      <c r="F1208" s="47">
        <v>118</v>
      </c>
      <c r="G1208" s="65">
        <v>0</v>
      </c>
      <c r="H1208" s="47">
        <v>65</v>
      </c>
      <c r="I1208" s="45" t="s">
        <v>123</v>
      </c>
      <c r="J1208" s="61">
        <v>17.100000000000001</v>
      </c>
      <c r="K1208" s="45" t="s">
        <v>179</v>
      </c>
      <c r="L1208" s="73">
        <v>10</v>
      </c>
      <c r="M1208" s="69">
        <v>4.4000000000000004</v>
      </c>
      <c r="N1208" s="47">
        <v>106</v>
      </c>
      <c r="O1208" s="45" t="s">
        <v>129</v>
      </c>
      <c r="P1208" s="47">
        <v>10230</v>
      </c>
      <c r="Q1208" s="48">
        <v>10</v>
      </c>
      <c r="R1208" s="47">
        <v>10206</v>
      </c>
      <c r="S1208" s="48">
        <v>24</v>
      </c>
      <c r="T1208" s="48">
        <v>66</v>
      </c>
      <c r="U1208" s="48">
        <v>80</v>
      </c>
      <c r="V1208" s="45" t="s">
        <v>51</v>
      </c>
      <c r="W1208" s="48">
        <v>54</v>
      </c>
      <c r="X1208" s="45" t="s">
        <v>148</v>
      </c>
      <c r="Y1208" s="78">
        <f t="shared" si="82"/>
        <v>0.44000000000000006</v>
      </c>
      <c r="Z1208" s="78">
        <f t="shared" si="83"/>
        <v>0</v>
      </c>
      <c r="AA1208" s="78">
        <f t="shared" si="84"/>
        <v>1.7100000000000002</v>
      </c>
      <c r="AB1208" s="77">
        <f t="shared" si="85"/>
        <v>100</v>
      </c>
    </row>
    <row r="1209" spans="1:28" x14ac:dyDescent="0.3">
      <c r="A1209" s="49">
        <v>42847</v>
      </c>
      <c r="B1209" s="45" t="s">
        <v>1255</v>
      </c>
      <c r="C1209" s="45" t="s">
        <v>1256</v>
      </c>
      <c r="D1209" s="45" t="s">
        <v>47</v>
      </c>
      <c r="E1209" s="48">
        <v>10</v>
      </c>
      <c r="F1209" s="47">
        <v>138</v>
      </c>
      <c r="G1209" s="65">
        <v>0</v>
      </c>
      <c r="H1209" s="47">
        <v>95</v>
      </c>
      <c r="I1209" s="45" t="s">
        <v>120</v>
      </c>
      <c r="J1209" s="61">
        <v>18.100000000000001</v>
      </c>
      <c r="K1209" s="45" t="s">
        <v>94</v>
      </c>
      <c r="L1209" s="73">
        <v>30</v>
      </c>
      <c r="M1209" s="69">
        <v>1.4</v>
      </c>
      <c r="N1209" s="47">
        <v>50</v>
      </c>
      <c r="O1209" s="45" t="s">
        <v>60</v>
      </c>
      <c r="P1209" s="47">
        <v>10206</v>
      </c>
      <c r="Q1209" s="45" t="s">
        <v>1012</v>
      </c>
      <c r="R1209" s="47">
        <v>10183</v>
      </c>
      <c r="S1209" s="48">
        <v>18</v>
      </c>
      <c r="T1209" s="48">
        <v>75</v>
      </c>
      <c r="U1209" s="48">
        <v>83</v>
      </c>
      <c r="V1209" s="45" t="s">
        <v>88</v>
      </c>
      <c r="W1209" s="48">
        <v>70</v>
      </c>
      <c r="X1209" s="45" t="s">
        <v>164</v>
      </c>
      <c r="Y1209" s="78">
        <f t="shared" si="82"/>
        <v>0.13999999999999999</v>
      </c>
      <c r="Z1209" s="78">
        <f t="shared" si="83"/>
        <v>0</v>
      </c>
      <c r="AA1209" s="78">
        <f t="shared" si="84"/>
        <v>1.81</v>
      </c>
      <c r="AB1209" s="77">
        <f t="shared" si="85"/>
        <v>300</v>
      </c>
    </row>
    <row r="1210" spans="1:28" x14ac:dyDescent="0.3">
      <c r="A1210" s="49">
        <v>42848</v>
      </c>
      <c r="B1210" s="45" t="s">
        <v>1255</v>
      </c>
      <c r="C1210" s="45" t="s">
        <v>1256</v>
      </c>
      <c r="D1210" s="45" t="s">
        <v>47</v>
      </c>
      <c r="E1210" s="48">
        <v>10</v>
      </c>
      <c r="F1210" s="47">
        <v>130</v>
      </c>
      <c r="G1210" s="65">
        <v>0</v>
      </c>
      <c r="H1210" s="47">
        <v>94</v>
      </c>
      <c r="I1210" s="45" t="s">
        <v>193</v>
      </c>
      <c r="J1210" s="61">
        <v>16.600000000000001</v>
      </c>
      <c r="K1210" s="45" t="s">
        <v>64</v>
      </c>
      <c r="L1210" s="73">
        <v>11</v>
      </c>
      <c r="M1210" s="69">
        <v>2.8</v>
      </c>
      <c r="N1210" s="47">
        <v>89</v>
      </c>
      <c r="O1210" s="45" t="s">
        <v>355</v>
      </c>
      <c r="P1210" s="47">
        <v>10190</v>
      </c>
      <c r="Q1210" s="45" t="s">
        <v>1012</v>
      </c>
      <c r="R1210" s="47">
        <v>10156</v>
      </c>
      <c r="S1210" s="48">
        <v>24</v>
      </c>
      <c r="T1210" s="48">
        <v>82</v>
      </c>
      <c r="U1210" s="48">
        <v>87</v>
      </c>
      <c r="V1210" s="45" t="s">
        <v>147</v>
      </c>
      <c r="W1210" s="48">
        <v>76</v>
      </c>
      <c r="X1210" s="45" t="s">
        <v>51</v>
      </c>
      <c r="Y1210" s="78">
        <f t="shared" si="82"/>
        <v>0.27999999999999997</v>
      </c>
      <c r="Z1210" s="78">
        <f t="shared" si="83"/>
        <v>0</v>
      </c>
      <c r="AA1210" s="78">
        <f t="shared" si="84"/>
        <v>1.6600000000000001</v>
      </c>
      <c r="AB1210" s="77">
        <f t="shared" si="85"/>
        <v>110</v>
      </c>
    </row>
    <row r="1211" spans="1:28" x14ac:dyDescent="0.3">
      <c r="A1211" s="49">
        <v>42849</v>
      </c>
      <c r="B1211" s="45" t="s">
        <v>1255</v>
      </c>
      <c r="C1211" s="45" t="s">
        <v>1256</v>
      </c>
      <c r="D1211" s="45" t="s">
        <v>47</v>
      </c>
      <c r="E1211" s="48">
        <v>10</v>
      </c>
      <c r="F1211" s="47">
        <v>138</v>
      </c>
      <c r="G1211" s="65">
        <v>1.2</v>
      </c>
      <c r="H1211" s="47">
        <v>99</v>
      </c>
      <c r="I1211" s="45" t="s">
        <v>229</v>
      </c>
      <c r="J1211" s="61">
        <v>17.7</v>
      </c>
      <c r="K1211" s="45" t="s">
        <v>113</v>
      </c>
      <c r="L1211" s="73">
        <v>10</v>
      </c>
      <c r="M1211" s="69">
        <v>1.9</v>
      </c>
      <c r="N1211" s="47">
        <v>69</v>
      </c>
      <c r="O1211" s="45" t="s">
        <v>50</v>
      </c>
      <c r="P1211" s="47">
        <v>10156</v>
      </c>
      <c r="Q1211" s="45" t="s">
        <v>1012</v>
      </c>
      <c r="R1211" s="47">
        <v>10107</v>
      </c>
      <c r="S1211" s="48">
        <v>23</v>
      </c>
      <c r="T1211" s="48">
        <v>80</v>
      </c>
      <c r="U1211" s="48">
        <v>88</v>
      </c>
      <c r="V1211" s="45" t="s">
        <v>51</v>
      </c>
      <c r="W1211" s="48">
        <v>71</v>
      </c>
      <c r="X1211" s="45" t="s">
        <v>135</v>
      </c>
      <c r="Y1211" s="78">
        <f t="shared" si="82"/>
        <v>0.19</v>
      </c>
      <c r="Z1211" s="78">
        <f t="shared" si="83"/>
        <v>0.12</v>
      </c>
      <c r="AA1211" s="78">
        <f t="shared" si="84"/>
        <v>1.77</v>
      </c>
      <c r="AB1211" s="77">
        <f t="shared" si="85"/>
        <v>100</v>
      </c>
    </row>
    <row r="1212" spans="1:28" x14ac:dyDescent="0.3">
      <c r="A1212" s="49">
        <v>42850</v>
      </c>
      <c r="B1212" s="45" t="s">
        <v>1255</v>
      </c>
      <c r="C1212" s="45" t="s">
        <v>1256</v>
      </c>
      <c r="D1212" s="45" t="s">
        <v>47</v>
      </c>
      <c r="E1212" s="48">
        <v>10</v>
      </c>
      <c r="F1212" s="47">
        <v>110</v>
      </c>
      <c r="G1212" s="65">
        <v>24.6</v>
      </c>
      <c r="H1212" s="47">
        <v>83</v>
      </c>
      <c r="I1212" s="45" t="s">
        <v>100</v>
      </c>
      <c r="J1212" s="61">
        <v>13.7</v>
      </c>
      <c r="K1212" s="45" t="s">
        <v>188</v>
      </c>
      <c r="L1212" s="72" t="s">
        <v>401</v>
      </c>
      <c r="M1212" s="69">
        <v>1.9</v>
      </c>
      <c r="N1212" s="47">
        <v>164</v>
      </c>
      <c r="O1212" s="45" t="s">
        <v>162</v>
      </c>
      <c r="P1212" s="47">
        <v>10146</v>
      </c>
      <c r="Q1212" s="48">
        <v>24</v>
      </c>
      <c r="R1212" s="47">
        <v>10087</v>
      </c>
      <c r="S1212" s="45" t="s">
        <v>116</v>
      </c>
      <c r="T1212" s="48">
        <v>86</v>
      </c>
      <c r="U1212" s="48">
        <v>90</v>
      </c>
      <c r="V1212" s="45" t="s">
        <v>69</v>
      </c>
      <c r="W1212" s="48">
        <v>82</v>
      </c>
      <c r="X1212" s="45" t="s">
        <v>206</v>
      </c>
      <c r="Y1212" s="78">
        <f t="shared" si="82"/>
        <v>0.19</v>
      </c>
      <c r="Z1212" s="78">
        <f t="shared" si="83"/>
        <v>2.46</v>
      </c>
      <c r="AA1212" s="78">
        <f t="shared" si="84"/>
        <v>1.3699999999999999</v>
      </c>
      <c r="AB1212" s="77">
        <f t="shared" si="85"/>
        <v>60</v>
      </c>
    </row>
    <row r="1213" spans="1:28" x14ac:dyDescent="0.3">
      <c r="A1213" s="49">
        <v>42851</v>
      </c>
      <c r="B1213" s="45" t="s">
        <v>1255</v>
      </c>
      <c r="C1213" s="45" t="s">
        <v>1256</v>
      </c>
      <c r="D1213" s="45" t="s">
        <v>47</v>
      </c>
      <c r="E1213" s="48">
        <v>10</v>
      </c>
      <c r="F1213" s="47">
        <v>86</v>
      </c>
      <c r="G1213" s="65">
        <v>9.1999999999999993</v>
      </c>
      <c r="H1213" s="47">
        <v>50</v>
      </c>
      <c r="I1213" s="45" t="s">
        <v>100</v>
      </c>
      <c r="J1213" s="61">
        <v>12.3</v>
      </c>
      <c r="K1213" s="45" t="s">
        <v>64</v>
      </c>
      <c r="L1213" s="73">
        <v>31</v>
      </c>
      <c r="M1213" s="69">
        <v>1.7</v>
      </c>
      <c r="N1213" s="47">
        <v>111</v>
      </c>
      <c r="O1213" s="45" t="s">
        <v>91</v>
      </c>
      <c r="P1213" s="47">
        <v>10185</v>
      </c>
      <c r="Q1213" s="48">
        <v>22</v>
      </c>
      <c r="R1213" s="47">
        <v>10136</v>
      </c>
      <c r="S1213" s="45" t="s">
        <v>218</v>
      </c>
      <c r="T1213" s="48">
        <v>72</v>
      </c>
      <c r="U1213" s="48">
        <v>89</v>
      </c>
      <c r="V1213" s="45" t="s">
        <v>195</v>
      </c>
      <c r="W1213" s="48">
        <v>57</v>
      </c>
      <c r="X1213" s="45" t="s">
        <v>585</v>
      </c>
      <c r="Y1213" s="78">
        <f t="shared" si="82"/>
        <v>0.16999999999999998</v>
      </c>
      <c r="Z1213" s="78">
        <f t="shared" si="83"/>
        <v>0.91999999999999993</v>
      </c>
      <c r="AA1213" s="78">
        <f t="shared" si="84"/>
        <v>1.23</v>
      </c>
      <c r="AB1213" s="77">
        <f t="shared" si="85"/>
        <v>310</v>
      </c>
    </row>
    <row r="1214" spans="1:28" x14ac:dyDescent="0.3">
      <c r="A1214" s="49">
        <v>42852</v>
      </c>
      <c r="B1214" s="45" t="s">
        <v>1255</v>
      </c>
      <c r="C1214" s="45" t="s">
        <v>1256</v>
      </c>
      <c r="D1214" s="45" t="s">
        <v>47</v>
      </c>
      <c r="E1214" s="48">
        <v>10</v>
      </c>
      <c r="F1214" s="47">
        <v>82</v>
      </c>
      <c r="G1214" s="65">
        <v>0.2</v>
      </c>
      <c r="H1214" s="47">
        <v>43</v>
      </c>
      <c r="I1214" s="45" t="s">
        <v>120</v>
      </c>
      <c r="J1214" s="61">
        <v>12.1</v>
      </c>
      <c r="K1214" s="45" t="s">
        <v>51</v>
      </c>
      <c r="L1214" s="73">
        <v>33</v>
      </c>
      <c r="M1214" s="69">
        <v>2.2000000000000002</v>
      </c>
      <c r="N1214" s="47">
        <v>97</v>
      </c>
      <c r="O1214" s="45" t="s">
        <v>209</v>
      </c>
      <c r="P1214" s="47">
        <v>10217</v>
      </c>
      <c r="Q1214" s="48">
        <v>21</v>
      </c>
      <c r="R1214" s="47">
        <v>10174</v>
      </c>
      <c r="S1214" s="45" t="s">
        <v>116</v>
      </c>
      <c r="T1214" s="48">
        <v>65</v>
      </c>
      <c r="U1214" s="48">
        <v>81</v>
      </c>
      <c r="V1214" s="45" t="s">
        <v>51</v>
      </c>
      <c r="W1214" s="48">
        <v>54</v>
      </c>
      <c r="X1214" s="45" t="s">
        <v>91</v>
      </c>
      <c r="Y1214" s="78">
        <f t="shared" si="82"/>
        <v>0.22000000000000003</v>
      </c>
      <c r="Z1214" s="78">
        <f t="shared" si="83"/>
        <v>0.02</v>
      </c>
      <c r="AA1214" s="78">
        <f t="shared" si="84"/>
        <v>1.21</v>
      </c>
      <c r="AB1214" s="77">
        <f t="shared" si="85"/>
        <v>330</v>
      </c>
    </row>
    <row r="1215" spans="1:28" x14ac:dyDescent="0.3">
      <c r="A1215" s="49">
        <v>42853</v>
      </c>
      <c r="B1215" s="45" t="s">
        <v>1255</v>
      </c>
      <c r="C1215" s="45" t="s">
        <v>1256</v>
      </c>
      <c r="D1215" s="45" t="s">
        <v>47</v>
      </c>
      <c r="E1215" s="48">
        <v>10</v>
      </c>
      <c r="F1215" s="47">
        <v>91</v>
      </c>
      <c r="G1215" s="65">
        <v>0</v>
      </c>
      <c r="H1215" s="47">
        <v>47</v>
      </c>
      <c r="I1215" s="45" t="s">
        <v>174</v>
      </c>
      <c r="J1215" s="61">
        <v>13.5</v>
      </c>
      <c r="K1215" s="45" t="s">
        <v>158</v>
      </c>
      <c r="L1215" s="73">
        <v>10</v>
      </c>
      <c r="M1215" s="69">
        <v>6.9</v>
      </c>
      <c r="N1215" s="47">
        <v>144</v>
      </c>
      <c r="O1215" s="45" t="s">
        <v>355</v>
      </c>
      <c r="P1215" s="47">
        <v>10214</v>
      </c>
      <c r="Q1215" s="45" t="s">
        <v>1012</v>
      </c>
      <c r="R1215" s="47">
        <v>10128</v>
      </c>
      <c r="S1215" s="48">
        <v>24</v>
      </c>
      <c r="T1215" s="48">
        <v>57</v>
      </c>
      <c r="U1215" s="48">
        <v>75</v>
      </c>
      <c r="V1215" s="45" t="s">
        <v>100</v>
      </c>
      <c r="W1215" s="48">
        <v>44</v>
      </c>
      <c r="X1215" s="45" t="s">
        <v>347</v>
      </c>
      <c r="Y1215" s="78">
        <f t="shared" si="82"/>
        <v>0.69000000000000006</v>
      </c>
      <c r="Z1215" s="78">
        <f t="shared" si="83"/>
        <v>0</v>
      </c>
      <c r="AA1215" s="78">
        <f t="shared" si="84"/>
        <v>1.35</v>
      </c>
      <c r="AB1215" s="77">
        <f t="shared" si="85"/>
        <v>100</v>
      </c>
    </row>
    <row r="1216" spans="1:28" x14ac:dyDescent="0.3">
      <c r="A1216" s="49">
        <v>42854</v>
      </c>
      <c r="B1216" s="45" t="s">
        <v>1255</v>
      </c>
      <c r="C1216" s="45" t="s">
        <v>1256</v>
      </c>
      <c r="D1216" s="45" t="s">
        <v>47</v>
      </c>
      <c r="E1216" s="48">
        <v>10</v>
      </c>
      <c r="F1216" s="47">
        <v>119</v>
      </c>
      <c r="G1216" s="65">
        <v>0</v>
      </c>
      <c r="H1216" s="47">
        <v>56</v>
      </c>
      <c r="I1216" s="45" t="s">
        <v>120</v>
      </c>
      <c r="J1216" s="61">
        <v>18.2</v>
      </c>
      <c r="K1216" s="45" t="s">
        <v>128</v>
      </c>
      <c r="L1216" s="73">
        <v>28</v>
      </c>
      <c r="M1216" s="69">
        <v>1.4</v>
      </c>
      <c r="N1216" s="47">
        <v>97</v>
      </c>
      <c r="O1216" s="45" t="s">
        <v>235</v>
      </c>
      <c r="P1216" s="47">
        <v>10128</v>
      </c>
      <c r="Q1216" s="45" t="s">
        <v>1012</v>
      </c>
      <c r="R1216" s="47">
        <v>10026</v>
      </c>
      <c r="S1216" s="48">
        <v>24</v>
      </c>
      <c r="T1216" s="48">
        <v>66</v>
      </c>
      <c r="U1216" s="48">
        <v>81</v>
      </c>
      <c r="V1216" s="45" t="s">
        <v>193</v>
      </c>
      <c r="W1216" s="48">
        <v>50</v>
      </c>
      <c r="X1216" s="45" t="s">
        <v>64</v>
      </c>
      <c r="Y1216" s="78">
        <f t="shared" si="82"/>
        <v>0.13999999999999999</v>
      </c>
      <c r="Z1216" s="78">
        <f t="shared" si="83"/>
        <v>0</v>
      </c>
      <c r="AA1216" s="78">
        <f t="shared" si="84"/>
        <v>1.8199999999999998</v>
      </c>
      <c r="AB1216" s="77">
        <f t="shared" si="85"/>
        <v>280</v>
      </c>
    </row>
    <row r="1217" spans="1:28" x14ac:dyDescent="0.3">
      <c r="A1217" s="49">
        <v>42855</v>
      </c>
      <c r="B1217" s="45" t="s">
        <v>1255</v>
      </c>
      <c r="C1217" s="45" t="s">
        <v>1256</v>
      </c>
      <c r="D1217" s="45" t="s">
        <v>47</v>
      </c>
      <c r="E1217" s="48">
        <v>10</v>
      </c>
      <c r="F1217" s="47">
        <v>114</v>
      </c>
      <c r="G1217" s="65">
        <v>1.8</v>
      </c>
      <c r="H1217" s="47">
        <v>93</v>
      </c>
      <c r="I1217" s="45" t="s">
        <v>104</v>
      </c>
      <c r="J1217" s="61">
        <v>13.5</v>
      </c>
      <c r="K1217" s="45" t="s">
        <v>128</v>
      </c>
      <c r="L1217" s="73">
        <v>31</v>
      </c>
      <c r="M1217" s="69">
        <v>6.9</v>
      </c>
      <c r="N1217" s="47">
        <v>217</v>
      </c>
      <c r="O1217" s="45" t="s">
        <v>113</v>
      </c>
      <c r="P1217" s="47">
        <v>10151</v>
      </c>
      <c r="Q1217" s="48">
        <v>24</v>
      </c>
      <c r="R1217" s="47">
        <v>9983</v>
      </c>
      <c r="S1217" s="45" t="s">
        <v>102</v>
      </c>
      <c r="T1217" s="48">
        <v>70</v>
      </c>
      <c r="U1217" s="48">
        <v>83</v>
      </c>
      <c r="V1217" s="45" t="s">
        <v>183</v>
      </c>
      <c r="W1217" s="48">
        <v>44</v>
      </c>
      <c r="X1217" s="45" t="s">
        <v>51</v>
      </c>
      <c r="Y1217" s="78">
        <f t="shared" si="82"/>
        <v>0.69000000000000006</v>
      </c>
      <c r="Z1217" s="78">
        <f t="shared" si="83"/>
        <v>0.18</v>
      </c>
      <c r="AA1217" s="78">
        <f t="shared" si="84"/>
        <v>1.35</v>
      </c>
      <c r="AB1217" s="77">
        <f t="shared" si="85"/>
        <v>310</v>
      </c>
    </row>
    <row r="1218" spans="1:28" x14ac:dyDescent="0.3">
      <c r="A1218" s="49">
        <v>42856</v>
      </c>
      <c r="B1218" s="45" t="s">
        <v>1255</v>
      </c>
      <c r="C1218" s="45" t="s">
        <v>1256</v>
      </c>
      <c r="D1218" s="45" t="s">
        <v>47</v>
      </c>
      <c r="E1218" s="48">
        <v>10</v>
      </c>
      <c r="F1218" s="47">
        <v>130</v>
      </c>
      <c r="G1218" s="65">
        <v>0</v>
      </c>
      <c r="H1218" s="47">
        <v>100</v>
      </c>
      <c r="I1218" s="45" t="s">
        <v>75</v>
      </c>
      <c r="J1218" s="61">
        <v>16.100000000000001</v>
      </c>
      <c r="K1218" s="45" t="s">
        <v>167</v>
      </c>
      <c r="L1218" s="73">
        <v>29</v>
      </c>
      <c r="M1218" s="69">
        <v>2.8</v>
      </c>
      <c r="N1218" s="47">
        <v>114</v>
      </c>
      <c r="O1218" s="45" t="s">
        <v>86</v>
      </c>
      <c r="P1218" s="47">
        <v>10203</v>
      </c>
      <c r="Q1218" s="48">
        <v>21</v>
      </c>
      <c r="R1218" s="47">
        <v>10151</v>
      </c>
      <c r="S1218" s="45" t="s">
        <v>1012</v>
      </c>
      <c r="T1218" s="48">
        <v>56</v>
      </c>
      <c r="U1218" s="48">
        <v>77</v>
      </c>
      <c r="V1218" s="45" t="s">
        <v>370</v>
      </c>
      <c r="W1218" s="48">
        <v>34</v>
      </c>
      <c r="X1218" s="45" t="s">
        <v>60</v>
      </c>
      <c r="Y1218" s="78">
        <f t="shared" si="82"/>
        <v>0.27999999999999997</v>
      </c>
      <c r="Z1218" s="78">
        <f t="shared" si="83"/>
        <v>0</v>
      </c>
      <c r="AA1218" s="78">
        <f t="shared" si="84"/>
        <v>1.61</v>
      </c>
      <c r="AB1218" s="77">
        <f t="shared" si="85"/>
        <v>290</v>
      </c>
    </row>
    <row r="1219" spans="1:28" x14ac:dyDescent="0.3">
      <c r="A1219" s="49">
        <v>42857</v>
      </c>
      <c r="B1219" s="45" t="s">
        <v>1255</v>
      </c>
      <c r="C1219" s="45" t="s">
        <v>1256</v>
      </c>
      <c r="D1219" s="45" t="s">
        <v>47</v>
      </c>
      <c r="E1219" s="48">
        <v>10</v>
      </c>
      <c r="F1219" s="47">
        <v>150</v>
      </c>
      <c r="G1219" s="65">
        <v>0</v>
      </c>
      <c r="H1219" s="47">
        <v>123</v>
      </c>
      <c r="I1219" s="45" t="s">
        <v>100</v>
      </c>
      <c r="J1219" s="61">
        <v>17.600000000000001</v>
      </c>
      <c r="K1219" s="45" t="s">
        <v>169</v>
      </c>
      <c r="L1219" s="73">
        <v>27</v>
      </c>
      <c r="M1219" s="69">
        <v>1.4</v>
      </c>
      <c r="N1219" s="47">
        <v>72</v>
      </c>
      <c r="O1219" s="45" t="s">
        <v>59</v>
      </c>
      <c r="P1219" s="47">
        <v>10206</v>
      </c>
      <c r="Q1219" s="48">
        <v>11</v>
      </c>
      <c r="R1219" s="47">
        <v>10179</v>
      </c>
      <c r="S1219" s="48">
        <v>24</v>
      </c>
      <c r="T1219" s="48">
        <v>71</v>
      </c>
      <c r="U1219" s="48">
        <v>84</v>
      </c>
      <c r="V1219" s="45" t="s">
        <v>51</v>
      </c>
      <c r="W1219" s="48">
        <v>61</v>
      </c>
      <c r="X1219" s="45" t="s">
        <v>250</v>
      </c>
      <c r="Y1219" s="78">
        <f t="shared" ref="Y1219:Y1282" si="86">M1219/$AE$17</f>
        <v>0.13999999999999999</v>
      </c>
      <c r="Z1219" s="78">
        <f t="shared" ref="Z1219:Z1282" si="87">G1219/$AE$17</f>
        <v>0</v>
      </c>
      <c r="AA1219" s="78">
        <f t="shared" ref="AA1219:AA1282" si="88">J1219/$AE$17</f>
        <v>1.7600000000000002</v>
      </c>
      <c r="AB1219" s="77">
        <f t="shared" ref="AB1219:AB1282" si="89">L1219*$AE$17</f>
        <v>270</v>
      </c>
    </row>
    <row r="1220" spans="1:28" x14ac:dyDescent="0.3">
      <c r="A1220" s="49">
        <v>42858</v>
      </c>
      <c r="B1220" s="45" t="s">
        <v>1255</v>
      </c>
      <c r="C1220" s="45" t="s">
        <v>1256</v>
      </c>
      <c r="D1220" s="45" t="s">
        <v>47</v>
      </c>
      <c r="E1220" s="48">
        <v>10</v>
      </c>
      <c r="F1220" s="47">
        <v>130</v>
      </c>
      <c r="G1220" s="65">
        <v>0</v>
      </c>
      <c r="H1220" s="47">
        <v>98</v>
      </c>
      <c r="I1220" s="45" t="s">
        <v>537</v>
      </c>
      <c r="J1220" s="61">
        <v>16.100000000000001</v>
      </c>
      <c r="K1220" s="45" t="s">
        <v>113</v>
      </c>
      <c r="L1220" s="73">
        <v>10</v>
      </c>
      <c r="M1220" s="69">
        <v>4.2</v>
      </c>
      <c r="N1220" s="47">
        <v>100</v>
      </c>
      <c r="O1220" s="45" t="s">
        <v>112</v>
      </c>
      <c r="P1220" s="47">
        <v>10179</v>
      </c>
      <c r="Q1220" s="45" t="s">
        <v>1012</v>
      </c>
      <c r="R1220" s="47">
        <v>10128</v>
      </c>
      <c r="S1220" s="48">
        <v>24</v>
      </c>
      <c r="T1220" s="48">
        <v>81</v>
      </c>
      <c r="U1220" s="48">
        <v>87</v>
      </c>
      <c r="V1220" s="45" t="s">
        <v>51</v>
      </c>
      <c r="W1220" s="48">
        <v>76</v>
      </c>
      <c r="X1220" s="45" t="s">
        <v>206</v>
      </c>
      <c r="Y1220" s="78">
        <f t="shared" si="86"/>
        <v>0.42000000000000004</v>
      </c>
      <c r="Z1220" s="78">
        <f t="shared" si="87"/>
        <v>0</v>
      </c>
      <c r="AA1220" s="78">
        <f t="shared" si="88"/>
        <v>1.61</v>
      </c>
      <c r="AB1220" s="77">
        <f t="shared" si="89"/>
        <v>100</v>
      </c>
    </row>
    <row r="1221" spans="1:28" x14ac:dyDescent="0.3">
      <c r="A1221" s="49">
        <v>42859</v>
      </c>
      <c r="B1221" s="45" t="s">
        <v>1255</v>
      </c>
      <c r="C1221" s="45" t="s">
        <v>1256</v>
      </c>
      <c r="D1221" s="45" t="s">
        <v>47</v>
      </c>
      <c r="E1221" s="48">
        <v>10</v>
      </c>
      <c r="F1221" s="47">
        <v>138</v>
      </c>
      <c r="G1221" s="65">
        <v>0</v>
      </c>
      <c r="H1221" s="47">
        <v>125</v>
      </c>
      <c r="I1221" s="45" t="s">
        <v>123</v>
      </c>
      <c r="J1221" s="61">
        <v>15.2</v>
      </c>
      <c r="K1221" s="45" t="s">
        <v>192</v>
      </c>
      <c r="L1221" s="73">
        <v>11</v>
      </c>
      <c r="M1221" s="69">
        <v>5.3</v>
      </c>
      <c r="N1221" s="47">
        <v>125</v>
      </c>
      <c r="O1221" s="45" t="s">
        <v>345</v>
      </c>
      <c r="P1221" s="47">
        <v>10128</v>
      </c>
      <c r="Q1221" s="45" t="s">
        <v>1012</v>
      </c>
      <c r="R1221" s="47">
        <v>10026</v>
      </c>
      <c r="S1221" s="48">
        <v>24</v>
      </c>
      <c r="T1221" s="48">
        <v>84</v>
      </c>
      <c r="U1221" s="48">
        <v>87</v>
      </c>
      <c r="V1221" s="45" t="s">
        <v>80</v>
      </c>
      <c r="W1221" s="48">
        <v>79</v>
      </c>
      <c r="X1221" s="45" t="s">
        <v>51</v>
      </c>
      <c r="Y1221" s="78">
        <f t="shared" si="86"/>
        <v>0.53</v>
      </c>
      <c r="Z1221" s="78">
        <f t="shared" si="87"/>
        <v>0</v>
      </c>
      <c r="AA1221" s="78">
        <f t="shared" si="88"/>
        <v>1.52</v>
      </c>
      <c r="AB1221" s="77">
        <f t="shared" si="89"/>
        <v>110</v>
      </c>
    </row>
    <row r="1222" spans="1:28" x14ac:dyDescent="0.3">
      <c r="A1222" s="49">
        <v>42860</v>
      </c>
      <c r="B1222" s="45" t="s">
        <v>1255</v>
      </c>
      <c r="C1222" s="45" t="s">
        <v>1256</v>
      </c>
      <c r="D1222" s="45" t="s">
        <v>47</v>
      </c>
      <c r="E1222" s="48">
        <v>10</v>
      </c>
      <c r="F1222" s="47">
        <v>154</v>
      </c>
      <c r="G1222" s="65">
        <v>0</v>
      </c>
      <c r="H1222" s="47">
        <v>127</v>
      </c>
      <c r="I1222" s="45" t="s">
        <v>543</v>
      </c>
      <c r="J1222" s="61">
        <v>18.100000000000001</v>
      </c>
      <c r="K1222" s="45" t="s">
        <v>215</v>
      </c>
      <c r="L1222" s="73">
        <v>11</v>
      </c>
      <c r="M1222" s="69">
        <v>1.9</v>
      </c>
      <c r="N1222" s="47">
        <v>144</v>
      </c>
      <c r="O1222" s="45" t="s">
        <v>367</v>
      </c>
      <c r="P1222" s="47">
        <v>10090</v>
      </c>
      <c r="Q1222" s="48">
        <v>23</v>
      </c>
      <c r="R1222" s="47">
        <v>9978</v>
      </c>
      <c r="S1222" s="45" t="s">
        <v>116</v>
      </c>
      <c r="T1222" s="48">
        <v>74</v>
      </c>
      <c r="U1222" s="48">
        <v>87</v>
      </c>
      <c r="V1222" s="45" t="s">
        <v>51</v>
      </c>
      <c r="W1222" s="48">
        <v>64</v>
      </c>
      <c r="X1222" s="45" t="s">
        <v>215</v>
      </c>
      <c r="Y1222" s="78">
        <f t="shared" si="86"/>
        <v>0.19</v>
      </c>
      <c r="Z1222" s="78">
        <f t="shared" si="87"/>
        <v>0</v>
      </c>
      <c r="AA1222" s="78">
        <f t="shared" si="88"/>
        <v>1.81</v>
      </c>
      <c r="AB1222" s="77">
        <f t="shared" si="89"/>
        <v>110</v>
      </c>
    </row>
    <row r="1223" spans="1:28" x14ac:dyDescent="0.3">
      <c r="A1223" s="49">
        <v>42861</v>
      </c>
      <c r="B1223" s="45" t="s">
        <v>1255</v>
      </c>
      <c r="C1223" s="45" t="s">
        <v>1256</v>
      </c>
      <c r="D1223" s="45" t="s">
        <v>47</v>
      </c>
      <c r="E1223" s="48">
        <v>10</v>
      </c>
      <c r="F1223" s="47">
        <v>145</v>
      </c>
      <c r="G1223" s="65">
        <v>0.2</v>
      </c>
      <c r="H1223" s="47">
        <v>101</v>
      </c>
      <c r="I1223" s="45" t="s">
        <v>644</v>
      </c>
      <c r="J1223" s="61">
        <v>18.899999999999999</v>
      </c>
      <c r="K1223" s="45" t="s">
        <v>94</v>
      </c>
      <c r="L1223" s="73">
        <v>12</v>
      </c>
      <c r="M1223" s="69">
        <v>1.7</v>
      </c>
      <c r="N1223" s="47">
        <v>56</v>
      </c>
      <c r="O1223" s="45" t="s">
        <v>55</v>
      </c>
      <c r="P1223" s="47">
        <v>10205</v>
      </c>
      <c r="Q1223" s="48">
        <v>22</v>
      </c>
      <c r="R1223" s="47">
        <v>10082</v>
      </c>
      <c r="S1223" s="45" t="s">
        <v>263</v>
      </c>
      <c r="T1223" s="48">
        <v>65</v>
      </c>
      <c r="U1223" s="48">
        <v>86</v>
      </c>
      <c r="V1223" s="45" t="s">
        <v>66</v>
      </c>
      <c r="W1223" s="48">
        <v>55</v>
      </c>
      <c r="X1223" s="45" t="s">
        <v>94</v>
      </c>
      <c r="Y1223" s="78">
        <f t="shared" si="86"/>
        <v>0.16999999999999998</v>
      </c>
      <c r="Z1223" s="78">
        <f t="shared" si="87"/>
        <v>0.02</v>
      </c>
      <c r="AA1223" s="78">
        <f t="shared" si="88"/>
        <v>1.89</v>
      </c>
      <c r="AB1223" s="77">
        <f t="shared" si="89"/>
        <v>120</v>
      </c>
    </row>
    <row r="1224" spans="1:28" x14ac:dyDescent="0.3">
      <c r="A1224" s="49">
        <v>42862</v>
      </c>
      <c r="B1224" s="45" t="s">
        <v>1255</v>
      </c>
      <c r="C1224" s="45" t="s">
        <v>1256</v>
      </c>
      <c r="D1224" s="45" t="s">
        <v>47</v>
      </c>
      <c r="E1224" s="48">
        <v>10</v>
      </c>
      <c r="F1224" s="47">
        <v>147</v>
      </c>
      <c r="G1224" s="65">
        <v>0</v>
      </c>
      <c r="H1224" s="47">
        <v>106</v>
      </c>
      <c r="I1224" s="45" t="s">
        <v>147</v>
      </c>
      <c r="J1224" s="61">
        <v>18.8</v>
      </c>
      <c r="K1224" s="45" t="s">
        <v>209</v>
      </c>
      <c r="L1224" s="73">
        <v>10</v>
      </c>
      <c r="M1224" s="69">
        <v>3.1</v>
      </c>
      <c r="N1224" s="47">
        <v>92</v>
      </c>
      <c r="O1224" s="45" t="s">
        <v>50</v>
      </c>
      <c r="P1224" s="47">
        <v>10223</v>
      </c>
      <c r="Q1224" s="48">
        <v>11</v>
      </c>
      <c r="R1224" s="47">
        <v>10199</v>
      </c>
      <c r="S1224" s="45" t="s">
        <v>116</v>
      </c>
      <c r="T1224" s="48">
        <v>72</v>
      </c>
      <c r="U1224" s="48">
        <v>82</v>
      </c>
      <c r="V1224" s="45" t="s">
        <v>51</v>
      </c>
      <c r="W1224" s="48">
        <v>66</v>
      </c>
      <c r="X1224" s="45" t="s">
        <v>257</v>
      </c>
      <c r="Y1224" s="78">
        <f t="shared" si="86"/>
        <v>0.31</v>
      </c>
      <c r="Z1224" s="78">
        <f t="shared" si="87"/>
        <v>0</v>
      </c>
      <c r="AA1224" s="78">
        <f t="shared" si="88"/>
        <v>1.8800000000000001</v>
      </c>
      <c r="AB1224" s="77">
        <f t="shared" si="89"/>
        <v>100</v>
      </c>
    </row>
    <row r="1225" spans="1:28" x14ac:dyDescent="0.3">
      <c r="A1225" s="49">
        <v>42863</v>
      </c>
      <c r="B1225" s="45" t="s">
        <v>1255</v>
      </c>
      <c r="C1225" s="45" t="s">
        <v>1256</v>
      </c>
      <c r="D1225" s="45" t="s">
        <v>47</v>
      </c>
      <c r="E1225" s="48">
        <v>10</v>
      </c>
      <c r="F1225" s="47">
        <v>138</v>
      </c>
      <c r="G1225" s="65">
        <v>0</v>
      </c>
      <c r="H1225" s="47">
        <v>115</v>
      </c>
      <c r="I1225" s="45" t="s">
        <v>103</v>
      </c>
      <c r="J1225" s="61">
        <v>16.100000000000001</v>
      </c>
      <c r="K1225" s="45" t="s">
        <v>118</v>
      </c>
      <c r="L1225" s="73">
        <v>10</v>
      </c>
      <c r="M1225" s="69">
        <v>5</v>
      </c>
      <c r="N1225" s="47">
        <v>111</v>
      </c>
      <c r="O1225" s="45" t="s">
        <v>486</v>
      </c>
      <c r="P1225" s="47">
        <v>10205</v>
      </c>
      <c r="Q1225" s="45" t="s">
        <v>1012</v>
      </c>
      <c r="R1225" s="47">
        <v>10146</v>
      </c>
      <c r="S1225" s="48">
        <v>24</v>
      </c>
      <c r="T1225" s="48">
        <v>77</v>
      </c>
      <c r="U1225" s="48">
        <v>85</v>
      </c>
      <c r="V1225" s="45" t="s">
        <v>225</v>
      </c>
      <c r="W1225" s="48">
        <v>69</v>
      </c>
      <c r="X1225" s="45" t="s">
        <v>202</v>
      </c>
      <c r="Y1225" s="78">
        <f t="shared" si="86"/>
        <v>0.5</v>
      </c>
      <c r="Z1225" s="78">
        <f t="shared" si="87"/>
        <v>0</v>
      </c>
      <c r="AA1225" s="78">
        <f t="shared" si="88"/>
        <v>1.61</v>
      </c>
      <c r="AB1225" s="77">
        <f t="shared" si="89"/>
        <v>100</v>
      </c>
    </row>
    <row r="1226" spans="1:28" x14ac:dyDescent="0.3">
      <c r="A1226" s="49">
        <v>42864</v>
      </c>
      <c r="B1226" s="45" t="s">
        <v>1255</v>
      </c>
      <c r="C1226" s="45" t="s">
        <v>1256</v>
      </c>
      <c r="D1226" s="45" t="s">
        <v>47</v>
      </c>
      <c r="E1226" s="48">
        <v>10</v>
      </c>
      <c r="F1226" s="47">
        <v>132</v>
      </c>
      <c r="G1226" s="65">
        <v>0.4</v>
      </c>
      <c r="H1226" s="47">
        <v>120</v>
      </c>
      <c r="I1226" s="45" t="s">
        <v>193</v>
      </c>
      <c r="J1226" s="61">
        <v>14.5</v>
      </c>
      <c r="K1226" s="45" t="s">
        <v>192</v>
      </c>
      <c r="L1226" s="72" t="s">
        <v>289</v>
      </c>
      <c r="M1226" s="69">
        <v>5.6</v>
      </c>
      <c r="N1226" s="47">
        <v>125</v>
      </c>
      <c r="O1226" s="45" t="s">
        <v>148</v>
      </c>
      <c r="P1226" s="47">
        <v>10146</v>
      </c>
      <c r="Q1226" s="45" t="s">
        <v>1012</v>
      </c>
      <c r="R1226" s="47">
        <v>10029</v>
      </c>
      <c r="S1226" s="45" t="s">
        <v>51</v>
      </c>
      <c r="T1226" s="48">
        <v>79</v>
      </c>
      <c r="U1226" s="48">
        <v>85</v>
      </c>
      <c r="V1226" s="45" t="s">
        <v>170</v>
      </c>
      <c r="W1226" s="48">
        <v>76</v>
      </c>
      <c r="X1226" s="45" t="s">
        <v>74</v>
      </c>
      <c r="Y1226" s="78">
        <f t="shared" si="86"/>
        <v>0.55999999999999994</v>
      </c>
      <c r="Z1226" s="78">
        <f t="shared" si="87"/>
        <v>0.04</v>
      </c>
      <c r="AA1226" s="78">
        <f t="shared" si="88"/>
        <v>1.45</v>
      </c>
      <c r="AB1226" s="77">
        <f t="shared" si="89"/>
        <v>90</v>
      </c>
    </row>
    <row r="1227" spans="1:28" x14ac:dyDescent="0.3">
      <c r="A1227" s="49">
        <v>42865</v>
      </c>
      <c r="B1227" s="45" t="s">
        <v>1255</v>
      </c>
      <c r="C1227" s="45" t="s">
        <v>1256</v>
      </c>
      <c r="D1227" s="45" t="s">
        <v>47</v>
      </c>
      <c r="E1227" s="48">
        <v>10</v>
      </c>
      <c r="F1227" s="47">
        <v>152</v>
      </c>
      <c r="G1227" s="65">
        <v>0.2</v>
      </c>
      <c r="H1227" s="47">
        <v>118</v>
      </c>
      <c r="I1227" s="45" t="s">
        <v>174</v>
      </c>
      <c r="J1227" s="61">
        <v>18.600000000000001</v>
      </c>
      <c r="K1227" s="45" t="s">
        <v>179</v>
      </c>
      <c r="L1227" s="73">
        <v>10</v>
      </c>
      <c r="M1227" s="69">
        <v>2.2000000000000002</v>
      </c>
      <c r="N1227" s="47">
        <v>94</v>
      </c>
      <c r="O1227" s="45" t="s">
        <v>170</v>
      </c>
      <c r="P1227" s="47">
        <v>10032</v>
      </c>
      <c r="Q1227" s="45" t="s">
        <v>1012</v>
      </c>
      <c r="R1227" s="47">
        <v>9921</v>
      </c>
      <c r="S1227" s="48">
        <v>24</v>
      </c>
      <c r="T1227" s="48">
        <v>77</v>
      </c>
      <c r="U1227" s="48">
        <v>87</v>
      </c>
      <c r="V1227" s="45" t="s">
        <v>51</v>
      </c>
      <c r="W1227" s="48">
        <v>69</v>
      </c>
      <c r="X1227" s="45" t="s">
        <v>71</v>
      </c>
      <c r="Y1227" s="78">
        <f t="shared" si="86"/>
        <v>0.22000000000000003</v>
      </c>
      <c r="Z1227" s="78">
        <f t="shared" si="87"/>
        <v>0.02</v>
      </c>
      <c r="AA1227" s="78">
        <f t="shared" si="88"/>
        <v>1.86</v>
      </c>
      <c r="AB1227" s="77">
        <f t="shared" si="89"/>
        <v>100</v>
      </c>
    </row>
    <row r="1228" spans="1:28" x14ac:dyDescent="0.3">
      <c r="A1228" s="49">
        <v>42866</v>
      </c>
      <c r="B1228" s="45" t="s">
        <v>1255</v>
      </c>
      <c r="C1228" s="45" t="s">
        <v>1256</v>
      </c>
      <c r="D1228" s="45" t="s">
        <v>47</v>
      </c>
      <c r="E1228" s="48">
        <v>10</v>
      </c>
      <c r="F1228" s="47">
        <v>160</v>
      </c>
      <c r="G1228" s="65">
        <v>0</v>
      </c>
      <c r="H1228" s="47">
        <v>121</v>
      </c>
      <c r="I1228" s="45" t="s">
        <v>232</v>
      </c>
      <c r="J1228" s="61">
        <v>20</v>
      </c>
      <c r="K1228" s="45" t="s">
        <v>129</v>
      </c>
      <c r="L1228" s="73">
        <v>11</v>
      </c>
      <c r="M1228" s="69">
        <v>1.9</v>
      </c>
      <c r="N1228" s="47">
        <v>86</v>
      </c>
      <c r="O1228" s="45" t="s">
        <v>164</v>
      </c>
      <c r="P1228" s="47">
        <v>9970</v>
      </c>
      <c r="Q1228" s="48">
        <v>21</v>
      </c>
      <c r="R1228" s="47">
        <v>9905</v>
      </c>
      <c r="S1228" s="45" t="s">
        <v>51</v>
      </c>
      <c r="T1228" s="48">
        <v>71</v>
      </c>
      <c r="U1228" s="48">
        <v>84</v>
      </c>
      <c r="V1228" s="45" t="s">
        <v>51</v>
      </c>
      <c r="W1228" s="48">
        <v>58</v>
      </c>
      <c r="X1228" s="45" t="s">
        <v>129</v>
      </c>
      <c r="Y1228" s="78">
        <f t="shared" si="86"/>
        <v>0.19</v>
      </c>
      <c r="Z1228" s="78">
        <f t="shared" si="87"/>
        <v>0</v>
      </c>
      <c r="AA1228" s="78">
        <f t="shared" si="88"/>
        <v>2</v>
      </c>
      <c r="AB1228" s="77">
        <f t="shared" si="89"/>
        <v>110</v>
      </c>
    </row>
    <row r="1229" spans="1:28" x14ac:dyDescent="0.3">
      <c r="A1229" s="49">
        <v>42867</v>
      </c>
      <c r="B1229" s="45" t="s">
        <v>1255</v>
      </c>
      <c r="C1229" s="45" t="s">
        <v>1256</v>
      </c>
      <c r="D1229" s="45" t="s">
        <v>47</v>
      </c>
      <c r="E1229" s="48">
        <v>10</v>
      </c>
      <c r="F1229" s="47">
        <v>158</v>
      </c>
      <c r="G1229" s="65">
        <v>10.199999999999999</v>
      </c>
      <c r="H1229" s="47">
        <v>127</v>
      </c>
      <c r="I1229" s="45" t="s">
        <v>75</v>
      </c>
      <c r="J1229" s="61">
        <v>18.8</v>
      </c>
      <c r="K1229" s="45" t="s">
        <v>215</v>
      </c>
      <c r="L1229" s="73">
        <v>29</v>
      </c>
      <c r="M1229" s="69">
        <v>1.1000000000000001</v>
      </c>
      <c r="N1229" s="47">
        <v>103</v>
      </c>
      <c r="O1229" s="45" t="s">
        <v>177</v>
      </c>
      <c r="P1229" s="47">
        <v>10103</v>
      </c>
      <c r="Q1229" s="48">
        <v>24</v>
      </c>
      <c r="R1229" s="47">
        <v>9965</v>
      </c>
      <c r="S1229" s="45" t="s">
        <v>84</v>
      </c>
      <c r="T1229" s="48">
        <v>78</v>
      </c>
      <c r="U1229" s="48">
        <v>86</v>
      </c>
      <c r="V1229" s="45" t="s">
        <v>51</v>
      </c>
      <c r="W1229" s="48">
        <v>60</v>
      </c>
      <c r="X1229" s="45" t="s">
        <v>94</v>
      </c>
      <c r="Y1229" s="78">
        <f t="shared" si="86"/>
        <v>0.11000000000000001</v>
      </c>
      <c r="Z1229" s="78">
        <f t="shared" si="87"/>
        <v>1.02</v>
      </c>
      <c r="AA1229" s="78">
        <f t="shared" si="88"/>
        <v>1.8800000000000001</v>
      </c>
      <c r="AB1229" s="77">
        <f t="shared" si="89"/>
        <v>290</v>
      </c>
    </row>
    <row r="1230" spans="1:28" x14ac:dyDescent="0.3">
      <c r="A1230" s="49">
        <v>42868</v>
      </c>
      <c r="B1230" s="45" t="s">
        <v>1255</v>
      </c>
      <c r="C1230" s="45" t="s">
        <v>1256</v>
      </c>
      <c r="D1230" s="45" t="s">
        <v>47</v>
      </c>
      <c r="E1230" s="48">
        <v>10</v>
      </c>
      <c r="F1230" s="47">
        <v>148</v>
      </c>
      <c r="G1230" s="65">
        <v>0.2</v>
      </c>
      <c r="H1230" s="47">
        <v>123</v>
      </c>
      <c r="I1230" s="45" t="s">
        <v>159</v>
      </c>
      <c r="J1230" s="61">
        <v>17.399999999999999</v>
      </c>
      <c r="K1230" s="45" t="s">
        <v>94</v>
      </c>
      <c r="L1230" s="73">
        <v>11</v>
      </c>
      <c r="M1230" s="69">
        <v>4.2</v>
      </c>
      <c r="N1230" s="47">
        <v>106</v>
      </c>
      <c r="O1230" s="45" t="s">
        <v>146</v>
      </c>
      <c r="P1230" s="47">
        <v>10177</v>
      </c>
      <c r="Q1230" s="45" t="s">
        <v>51</v>
      </c>
      <c r="R1230" s="47">
        <v>10100</v>
      </c>
      <c r="S1230" s="45" t="s">
        <v>263</v>
      </c>
      <c r="T1230" s="48">
        <v>72</v>
      </c>
      <c r="U1230" s="48">
        <v>86</v>
      </c>
      <c r="V1230" s="45" t="s">
        <v>650</v>
      </c>
      <c r="W1230" s="48">
        <v>63</v>
      </c>
      <c r="X1230" s="45" t="s">
        <v>50</v>
      </c>
      <c r="Y1230" s="78">
        <f t="shared" si="86"/>
        <v>0.42000000000000004</v>
      </c>
      <c r="Z1230" s="78">
        <f t="shared" si="87"/>
        <v>0.02</v>
      </c>
      <c r="AA1230" s="78">
        <f t="shared" si="88"/>
        <v>1.7399999999999998</v>
      </c>
      <c r="AB1230" s="77">
        <f t="shared" si="89"/>
        <v>110</v>
      </c>
    </row>
    <row r="1231" spans="1:28" x14ac:dyDescent="0.3">
      <c r="A1231" s="49">
        <v>42869</v>
      </c>
      <c r="B1231" s="45" t="s">
        <v>1255</v>
      </c>
      <c r="C1231" s="45" t="s">
        <v>1256</v>
      </c>
      <c r="D1231" s="45" t="s">
        <v>47</v>
      </c>
      <c r="E1231" s="48">
        <v>10</v>
      </c>
      <c r="F1231" s="47">
        <v>151</v>
      </c>
      <c r="G1231" s="65">
        <v>0</v>
      </c>
      <c r="H1231" s="47">
        <v>119</v>
      </c>
      <c r="I1231" s="45" t="s">
        <v>103</v>
      </c>
      <c r="J1231" s="61">
        <v>18.3</v>
      </c>
      <c r="K1231" s="45" t="s">
        <v>148</v>
      </c>
      <c r="L1231" s="73">
        <v>11</v>
      </c>
      <c r="M1231" s="69">
        <v>3.9</v>
      </c>
      <c r="N1231" s="47">
        <v>111</v>
      </c>
      <c r="O1231" s="45" t="s">
        <v>139</v>
      </c>
      <c r="P1231" s="47">
        <v>10231</v>
      </c>
      <c r="Q1231" s="48">
        <v>21</v>
      </c>
      <c r="R1231" s="47">
        <v>10176</v>
      </c>
      <c r="S1231" s="45" t="s">
        <v>1012</v>
      </c>
      <c r="T1231" s="48">
        <v>77</v>
      </c>
      <c r="U1231" s="48">
        <v>84</v>
      </c>
      <c r="V1231" s="45" t="s">
        <v>51</v>
      </c>
      <c r="W1231" s="48">
        <v>72</v>
      </c>
      <c r="X1231" s="45" t="s">
        <v>143</v>
      </c>
      <c r="Y1231" s="78">
        <f t="shared" si="86"/>
        <v>0.39</v>
      </c>
      <c r="Z1231" s="78">
        <f t="shared" si="87"/>
        <v>0</v>
      </c>
      <c r="AA1231" s="78">
        <f t="shared" si="88"/>
        <v>1.83</v>
      </c>
      <c r="AB1231" s="77">
        <f t="shared" si="89"/>
        <v>110</v>
      </c>
    </row>
    <row r="1232" spans="1:28" x14ac:dyDescent="0.3">
      <c r="A1232" s="49">
        <v>42870</v>
      </c>
      <c r="B1232" s="45" t="s">
        <v>1255</v>
      </c>
      <c r="C1232" s="45" t="s">
        <v>1256</v>
      </c>
      <c r="D1232" s="45" t="s">
        <v>47</v>
      </c>
      <c r="E1232" s="48">
        <v>10</v>
      </c>
      <c r="F1232" s="47">
        <v>174</v>
      </c>
      <c r="G1232" s="65">
        <v>0</v>
      </c>
      <c r="H1232" s="47">
        <v>130</v>
      </c>
      <c r="I1232" s="45" t="s">
        <v>537</v>
      </c>
      <c r="J1232" s="61">
        <v>21.9</v>
      </c>
      <c r="K1232" s="45" t="s">
        <v>164</v>
      </c>
      <c r="L1232" s="73">
        <v>11</v>
      </c>
      <c r="M1232" s="69">
        <v>1.9</v>
      </c>
      <c r="N1232" s="47">
        <v>67</v>
      </c>
      <c r="O1232" s="45" t="s">
        <v>260</v>
      </c>
      <c r="P1232" s="47">
        <v>10253</v>
      </c>
      <c r="Q1232" s="48">
        <v>12</v>
      </c>
      <c r="R1232" s="47">
        <v>10228</v>
      </c>
      <c r="S1232" s="45" t="s">
        <v>84</v>
      </c>
      <c r="T1232" s="48">
        <v>68</v>
      </c>
      <c r="U1232" s="48">
        <v>85</v>
      </c>
      <c r="V1232" s="45" t="s">
        <v>286</v>
      </c>
      <c r="W1232" s="48">
        <v>55</v>
      </c>
      <c r="X1232" s="45" t="s">
        <v>51</v>
      </c>
      <c r="Y1232" s="78">
        <f t="shared" si="86"/>
        <v>0.19</v>
      </c>
      <c r="Z1232" s="78">
        <f t="shared" si="87"/>
        <v>0</v>
      </c>
      <c r="AA1232" s="78">
        <f t="shared" si="88"/>
        <v>2.19</v>
      </c>
      <c r="AB1232" s="77">
        <f t="shared" si="89"/>
        <v>110</v>
      </c>
    </row>
    <row r="1233" spans="1:28" x14ac:dyDescent="0.3">
      <c r="A1233" s="49">
        <v>42871</v>
      </c>
      <c r="B1233" s="45" t="s">
        <v>1255</v>
      </c>
      <c r="C1233" s="45" t="s">
        <v>1256</v>
      </c>
      <c r="D1233" s="45" t="s">
        <v>47</v>
      </c>
      <c r="E1233" s="48">
        <v>10</v>
      </c>
      <c r="F1233" s="47">
        <v>180</v>
      </c>
      <c r="G1233" s="65">
        <v>0</v>
      </c>
      <c r="H1233" s="47">
        <v>148</v>
      </c>
      <c r="I1233" s="45" t="s">
        <v>367</v>
      </c>
      <c r="J1233" s="61">
        <v>21.1</v>
      </c>
      <c r="K1233" s="45" t="s">
        <v>179</v>
      </c>
      <c r="L1233" s="73">
        <v>31</v>
      </c>
      <c r="M1233" s="69">
        <v>1.7</v>
      </c>
      <c r="N1233" s="47">
        <v>56</v>
      </c>
      <c r="O1233" s="45" t="s">
        <v>99</v>
      </c>
      <c r="P1233" s="47">
        <v>10246</v>
      </c>
      <c r="Q1233" s="45" t="s">
        <v>1012</v>
      </c>
      <c r="R1233" s="47">
        <v>10211</v>
      </c>
      <c r="S1233" s="48">
        <v>24</v>
      </c>
      <c r="T1233" s="48">
        <v>74</v>
      </c>
      <c r="U1233" s="48">
        <v>81</v>
      </c>
      <c r="V1233" s="45" t="s">
        <v>51</v>
      </c>
      <c r="W1233" s="48">
        <v>69</v>
      </c>
      <c r="X1233" s="45" t="s">
        <v>148</v>
      </c>
      <c r="Y1233" s="78">
        <f t="shared" si="86"/>
        <v>0.16999999999999998</v>
      </c>
      <c r="Z1233" s="78">
        <f t="shared" si="87"/>
        <v>0</v>
      </c>
      <c r="AA1233" s="78">
        <f t="shared" si="88"/>
        <v>2.1100000000000003</v>
      </c>
      <c r="AB1233" s="77">
        <f t="shared" si="89"/>
        <v>310</v>
      </c>
    </row>
    <row r="1234" spans="1:28" x14ac:dyDescent="0.3">
      <c r="A1234" s="49">
        <v>42872</v>
      </c>
      <c r="B1234" s="45" t="s">
        <v>1255</v>
      </c>
      <c r="C1234" s="45" t="s">
        <v>1256</v>
      </c>
      <c r="D1234" s="45" t="s">
        <v>47</v>
      </c>
      <c r="E1234" s="48">
        <v>10</v>
      </c>
      <c r="F1234" s="47">
        <v>151</v>
      </c>
      <c r="G1234" s="65">
        <v>42.2</v>
      </c>
      <c r="H1234" s="47">
        <v>132</v>
      </c>
      <c r="I1234" s="45" t="s">
        <v>100</v>
      </c>
      <c r="J1234" s="61">
        <v>17</v>
      </c>
      <c r="K1234" s="45" t="s">
        <v>475</v>
      </c>
      <c r="L1234" s="73">
        <v>30</v>
      </c>
      <c r="M1234" s="69">
        <v>1.7</v>
      </c>
      <c r="N1234" s="47">
        <v>114</v>
      </c>
      <c r="O1234" s="45" t="s">
        <v>769</v>
      </c>
      <c r="P1234" s="47">
        <v>10211</v>
      </c>
      <c r="Q1234" s="45" t="s">
        <v>1012</v>
      </c>
      <c r="R1234" s="47">
        <v>10167</v>
      </c>
      <c r="S1234" s="48">
        <v>16</v>
      </c>
      <c r="T1234" s="48">
        <v>85</v>
      </c>
      <c r="U1234" s="48">
        <v>90</v>
      </c>
      <c r="V1234" s="45" t="s">
        <v>88</v>
      </c>
      <c r="W1234" s="48">
        <v>80</v>
      </c>
      <c r="X1234" s="45" t="s">
        <v>80</v>
      </c>
      <c r="Y1234" s="78">
        <f t="shared" si="86"/>
        <v>0.16999999999999998</v>
      </c>
      <c r="Z1234" s="78">
        <f t="shared" si="87"/>
        <v>4.2200000000000006</v>
      </c>
      <c r="AA1234" s="78">
        <f t="shared" si="88"/>
        <v>1.7</v>
      </c>
      <c r="AB1234" s="77">
        <f t="shared" si="89"/>
        <v>300</v>
      </c>
    </row>
    <row r="1235" spans="1:28" x14ac:dyDescent="0.3">
      <c r="A1235" s="49">
        <v>42873</v>
      </c>
      <c r="B1235" s="45" t="s">
        <v>1255</v>
      </c>
      <c r="C1235" s="45" t="s">
        <v>1256</v>
      </c>
      <c r="D1235" s="45" t="s">
        <v>47</v>
      </c>
      <c r="E1235" s="48">
        <v>10</v>
      </c>
      <c r="F1235" s="47">
        <v>134</v>
      </c>
      <c r="G1235" s="65">
        <v>2.2000000000000002</v>
      </c>
      <c r="H1235" s="47">
        <v>111</v>
      </c>
      <c r="I1235" s="45" t="s">
        <v>51</v>
      </c>
      <c r="J1235" s="61">
        <v>15.7</v>
      </c>
      <c r="K1235" s="45" t="s">
        <v>215</v>
      </c>
      <c r="L1235" s="73">
        <v>28</v>
      </c>
      <c r="M1235" s="69">
        <v>3.6</v>
      </c>
      <c r="N1235" s="47">
        <v>139</v>
      </c>
      <c r="O1235" s="45" t="s">
        <v>89</v>
      </c>
      <c r="P1235" s="47">
        <v>10208</v>
      </c>
      <c r="Q1235" s="48">
        <v>21</v>
      </c>
      <c r="R1235" s="47">
        <v>10177</v>
      </c>
      <c r="S1235" s="45" t="s">
        <v>102</v>
      </c>
      <c r="T1235" s="48">
        <v>76</v>
      </c>
      <c r="U1235" s="48">
        <v>91</v>
      </c>
      <c r="V1235" s="45" t="s">
        <v>51</v>
      </c>
      <c r="W1235" s="48">
        <v>62</v>
      </c>
      <c r="X1235" s="45" t="s">
        <v>264</v>
      </c>
      <c r="Y1235" s="78">
        <f t="shared" si="86"/>
        <v>0.36</v>
      </c>
      <c r="Z1235" s="78">
        <f t="shared" si="87"/>
        <v>0.22000000000000003</v>
      </c>
      <c r="AA1235" s="78">
        <f t="shared" si="88"/>
        <v>1.5699999999999998</v>
      </c>
      <c r="AB1235" s="77">
        <f t="shared" si="89"/>
        <v>280</v>
      </c>
    </row>
    <row r="1236" spans="1:28" x14ac:dyDescent="0.3">
      <c r="A1236" s="49">
        <v>42874</v>
      </c>
      <c r="B1236" s="45" t="s">
        <v>1255</v>
      </c>
      <c r="C1236" s="45" t="s">
        <v>1256</v>
      </c>
      <c r="D1236" s="45" t="s">
        <v>47</v>
      </c>
      <c r="E1236" s="48">
        <v>10</v>
      </c>
      <c r="F1236" s="47">
        <v>140</v>
      </c>
      <c r="G1236" s="65">
        <v>0</v>
      </c>
      <c r="H1236" s="47">
        <v>114</v>
      </c>
      <c r="I1236" s="45" t="s">
        <v>86</v>
      </c>
      <c r="J1236" s="61">
        <v>16.5</v>
      </c>
      <c r="K1236" s="45" t="s">
        <v>215</v>
      </c>
      <c r="L1236" s="73">
        <v>29</v>
      </c>
      <c r="M1236" s="69">
        <v>5.3</v>
      </c>
      <c r="N1236" s="47">
        <v>147</v>
      </c>
      <c r="O1236" s="45" t="s">
        <v>71</v>
      </c>
      <c r="P1236" s="47">
        <v>10227</v>
      </c>
      <c r="Q1236" s="48">
        <v>21</v>
      </c>
      <c r="R1236" s="47">
        <v>10193</v>
      </c>
      <c r="S1236" s="45" t="s">
        <v>218</v>
      </c>
      <c r="T1236" s="48">
        <v>62</v>
      </c>
      <c r="U1236" s="48">
        <v>74</v>
      </c>
      <c r="V1236" s="45" t="s">
        <v>80</v>
      </c>
      <c r="W1236" s="48">
        <v>50</v>
      </c>
      <c r="X1236" s="45" t="s">
        <v>171</v>
      </c>
      <c r="Y1236" s="78">
        <f t="shared" si="86"/>
        <v>0.53</v>
      </c>
      <c r="Z1236" s="78">
        <f t="shared" si="87"/>
        <v>0</v>
      </c>
      <c r="AA1236" s="78">
        <f t="shared" si="88"/>
        <v>1.65</v>
      </c>
      <c r="AB1236" s="77">
        <f t="shared" si="89"/>
        <v>290</v>
      </c>
    </row>
    <row r="1237" spans="1:28" x14ac:dyDescent="0.3">
      <c r="A1237" s="49">
        <v>42875</v>
      </c>
      <c r="B1237" s="45" t="s">
        <v>1255</v>
      </c>
      <c r="C1237" s="45" t="s">
        <v>1256</v>
      </c>
      <c r="D1237" s="45" t="s">
        <v>47</v>
      </c>
      <c r="E1237" s="48">
        <v>10</v>
      </c>
      <c r="F1237" s="47">
        <v>152</v>
      </c>
      <c r="G1237" s="65">
        <v>0</v>
      </c>
      <c r="H1237" s="47">
        <v>123</v>
      </c>
      <c r="I1237" s="45" t="s">
        <v>100</v>
      </c>
      <c r="J1237" s="61">
        <v>18.100000000000001</v>
      </c>
      <c r="K1237" s="45" t="s">
        <v>133</v>
      </c>
      <c r="L1237" s="73">
        <v>32</v>
      </c>
      <c r="M1237" s="69">
        <v>4.2</v>
      </c>
      <c r="N1237" s="47">
        <v>119</v>
      </c>
      <c r="O1237" s="45" t="s">
        <v>578</v>
      </c>
      <c r="P1237" s="47">
        <v>10242</v>
      </c>
      <c r="Q1237" s="48">
        <v>10</v>
      </c>
      <c r="R1237" s="47">
        <v>10195</v>
      </c>
      <c r="S1237" s="48">
        <v>24</v>
      </c>
      <c r="T1237" s="48">
        <v>72</v>
      </c>
      <c r="U1237" s="48">
        <v>84</v>
      </c>
      <c r="V1237" s="45" t="s">
        <v>51</v>
      </c>
      <c r="W1237" s="48">
        <v>65</v>
      </c>
      <c r="X1237" s="45" t="s">
        <v>128</v>
      </c>
      <c r="Y1237" s="78">
        <f t="shared" si="86"/>
        <v>0.42000000000000004</v>
      </c>
      <c r="Z1237" s="78">
        <f t="shared" si="87"/>
        <v>0</v>
      </c>
      <c r="AA1237" s="78">
        <f t="shared" si="88"/>
        <v>1.81</v>
      </c>
      <c r="AB1237" s="77">
        <f t="shared" si="89"/>
        <v>320</v>
      </c>
    </row>
    <row r="1238" spans="1:28" x14ac:dyDescent="0.3">
      <c r="A1238" s="49">
        <v>42876</v>
      </c>
      <c r="B1238" s="45" t="s">
        <v>1255</v>
      </c>
      <c r="C1238" s="45" t="s">
        <v>1256</v>
      </c>
      <c r="D1238" s="45" t="s">
        <v>47</v>
      </c>
      <c r="E1238" s="48">
        <v>10</v>
      </c>
      <c r="F1238" s="47">
        <v>156</v>
      </c>
      <c r="G1238" s="65">
        <v>2.2000000000000002</v>
      </c>
      <c r="H1238" s="47">
        <v>111</v>
      </c>
      <c r="I1238" s="45" t="s">
        <v>166</v>
      </c>
      <c r="J1238" s="61">
        <v>20.2</v>
      </c>
      <c r="K1238" s="45" t="s">
        <v>139</v>
      </c>
      <c r="L1238" s="73">
        <v>30</v>
      </c>
      <c r="M1238" s="69">
        <v>1.4</v>
      </c>
      <c r="N1238" s="47">
        <v>125</v>
      </c>
      <c r="O1238" s="45" t="s">
        <v>106</v>
      </c>
      <c r="P1238" s="47">
        <v>10195</v>
      </c>
      <c r="Q1238" s="45" t="s">
        <v>1012</v>
      </c>
      <c r="R1238" s="47">
        <v>10083</v>
      </c>
      <c r="S1238" s="48">
        <v>20</v>
      </c>
      <c r="T1238" s="48">
        <v>75</v>
      </c>
      <c r="U1238" s="48">
        <v>83</v>
      </c>
      <c r="V1238" s="45" t="s">
        <v>100</v>
      </c>
      <c r="W1238" s="48">
        <v>69</v>
      </c>
      <c r="X1238" s="45" t="s">
        <v>213</v>
      </c>
      <c r="Y1238" s="78">
        <f t="shared" si="86"/>
        <v>0.13999999999999999</v>
      </c>
      <c r="Z1238" s="78">
        <f t="shared" si="87"/>
        <v>0.22000000000000003</v>
      </c>
      <c r="AA1238" s="78">
        <f t="shared" si="88"/>
        <v>2.02</v>
      </c>
      <c r="AB1238" s="77">
        <f t="shared" si="89"/>
        <v>300</v>
      </c>
    </row>
    <row r="1239" spans="1:28" x14ac:dyDescent="0.3">
      <c r="A1239" s="49">
        <v>42877</v>
      </c>
      <c r="B1239" s="45" t="s">
        <v>1255</v>
      </c>
      <c r="C1239" s="45" t="s">
        <v>1256</v>
      </c>
      <c r="D1239" s="45" t="s">
        <v>47</v>
      </c>
      <c r="E1239" s="48">
        <v>10</v>
      </c>
      <c r="F1239" s="47">
        <v>164</v>
      </c>
      <c r="G1239" s="65">
        <v>0</v>
      </c>
      <c r="H1239" s="47">
        <v>146</v>
      </c>
      <c r="I1239" s="45" t="s">
        <v>100</v>
      </c>
      <c r="J1239" s="61">
        <v>18.2</v>
      </c>
      <c r="K1239" s="45" t="s">
        <v>510</v>
      </c>
      <c r="L1239" s="73">
        <v>30</v>
      </c>
      <c r="M1239" s="69">
        <v>4.4000000000000004</v>
      </c>
      <c r="N1239" s="47">
        <v>108</v>
      </c>
      <c r="O1239" s="45" t="s">
        <v>192</v>
      </c>
      <c r="P1239" s="47">
        <v>10225</v>
      </c>
      <c r="Q1239" s="48">
        <v>24</v>
      </c>
      <c r="R1239" s="47">
        <v>10113</v>
      </c>
      <c r="S1239" s="45" t="s">
        <v>1012</v>
      </c>
      <c r="T1239" s="48">
        <v>79</v>
      </c>
      <c r="U1239" s="48">
        <v>87</v>
      </c>
      <c r="V1239" s="45" t="s">
        <v>123</v>
      </c>
      <c r="W1239" s="48">
        <v>72</v>
      </c>
      <c r="X1239" s="45" t="s">
        <v>51</v>
      </c>
      <c r="Y1239" s="78">
        <f t="shared" si="86"/>
        <v>0.44000000000000006</v>
      </c>
      <c r="Z1239" s="78">
        <f t="shared" si="87"/>
        <v>0</v>
      </c>
      <c r="AA1239" s="78">
        <f t="shared" si="88"/>
        <v>1.8199999999999998</v>
      </c>
      <c r="AB1239" s="77">
        <f t="shared" si="89"/>
        <v>300</v>
      </c>
    </row>
    <row r="1240" spans="1:28" x14ac:dyDescent="0.3">
      <c r="A1240" s="49">
        <v>42878</v>
      </c>
      <c r="B1240" s="45" t="s">
        <v>1255</v>
      </c>
      <c r="C1240" s="45" t="s">
        <v>1256</v>
      </c>
      <c r="D1240" s="45" t="s">
        <v>47</v>
      </c>
      <c r="E1240" s="48">
        <v>10</v>
      </c>
      <c r="F1240" s="47">
        <v>156</v>
      </c>
      <c r="G1240" s="65">
        <v>0</v>
      </c>
      <c r="H1240" s="47">
        <v>139</v>
      </c>
      <c r="I1240" s="45" t="s">
        <v>537</v>
      </c>
      <c r="J1240" s="61">
        <v>17.3</v>
      </c>
      <c r="K1240" s="45" t="s">
        <v>179</v>
      </c>
      <c r="L1240" s="73">
        <v>10</v>
      </c>
      <c r="M1240" s="69">
        <v>4.7</v>
      </c>
      <c r="N1240" s="47">
        <v>94</v>
      </c>
      <c r="O1240" s="45" t="s">
        <v>121</v>
      </c>
      <c r="P1240" s="47">
        <v>10232</v>
      </c>
      <c r="Q1240" s="45" t="s">
        <v>51</v>
      </c>
      <c r="R1240" s="47">
        <v>10212</v>
      </c>
      <c r="S1240" s="48">
        <v>24</v>
      </c>
      <c r="T1240" s="48">
        <v>76</v>
      </c>
      <c r="U1240" s="48">
        <v>86</v>
      </c>
      <c r="V1240" s="45" t="s">
        <v>240</v>
      </c>
      <c r="W1240" s="48">
        <v>70</v>
      </c>
      <c r="X1240" s="45" t="s">
        <v>118</v>
      </c>
      <c r="Y1240" s="78">
        <f t="shared" si="86"/>
        <v>0.47000000000000003</v>
      </c>
      <c r="Z1240" s="78">
        <f t="shared" si="87"/>
        <v>0</v>
      </c>
      <c r="AA1240" s="78">
        <f t="shared" si="88"/>
        <v>1.73</v>
      </c>
      <c r="AB1240" s="77">
        <f t="shared" si="89"/>
        <v>100</v>
      </c>
    </row>
    <row r="1241" spans="1:28" x14ac:dyDescent="0.3">
      <c r="A1241" s="49">
        <v>42879</v>
      </c>
      <c r="B1241" s="45" t="s">
        <v>1255</v>
      </c>
      <c r="C1241" s="45" t="s">
        <v>1256</v>
      </c>
      <c r="D1241" s="45" t="s">
        <v>47</v>
      </c>
      <c r="E1241" s="48">
        <v>10</v>
      </c>
      <c r="F1241" s="47">
        <v>165</v>
      </c>
      <c r="G1241" s="65">
        <v>0</v>
      </c>
      <c r="H1241" s="47">
        <v>144</v>
      </c>
      <c r="I1241" s="45" t="s">
        <v>644</v>
      </c>
      <c r="J1241" s="61">
        <v>18.600000000000001</v>
      </c>
      <c r="K1241" s="45" t="s">
        <v>158</v>
      </c>
      <c r="L1241" s="73">
        <v>10</v>
      </c>
      <c r="M1241" s="69">
        <v>3.1</v>
      </c>
      <c r="N1241" s="47">
        <v>83</v>
      </c>
      <c r="O1241" s="45" t="s">
        <v>179</v>
      </c>
      <c r="P1241" s="47">
        <v>10212</v>
      </c>
      <c r="Q1241" s="45" t="s">
        <v>1012</v>
      </c>
      <c r="R1241" s="47">
        <v>10133</v>
      </c>
      <c r="S1241" s="48">
        <v>24</v>
      </c>
      <c r="T1241" s="48">
        <v>83</v>
      </c>
      <c r="U1241" s="48">
        <v>87</v>
      </c>
      <c r="V1241" s="45" t="s">
        <v>51</v>
      </c>
      <c r="W1241" s="48">
        <v>78</v>
      </c>
      <c r="X1241" s="45" t="s">
        <v>352</v>
      </c>
      <c r="Y1241" s="78">
        <f t="shared" si="86"/>
        <v>0.31</v>
      </c>
      <c r="Z1241" s="78">
        <f t="shared" si="87"/>
        <v>0</v>
      </c>
      <c r="AA1241" s="78">
        <f t="shared" si="88"/>
        <v>1.86</v>
      </c>
      <c r="AB1241" s="77">
        <f t="shared" si="89"/>
        <v>100</v>
      </c>
    </row>
    <row r="1242" spans="1:28" x14ac:dyDescent="0.3">
      <c r="A1242" s="49">
        <v>42880</v>
      </c>
      <c r="B1242" s="45" t="s">
        <v>1255</v>
      </c>
      <c r="C1242" s="45" t="s">
        <v>1256</v>
      </c>
      <c r="D1242" s="45" t="s">
        <v>47</v>
      </c>
      <c r="E1242" s="48">
        <v>10</v>
      </c>
      <c r="F1242" s="47">
        <v>186</v>
      </c>
      <c r="G1242" s="65">
        <v>0</v>
      </c>
      <c r="H1242" s="47">
        <v>148</v>
      </c>
      <c r="I1242" s="45" t="s">
        <v>75</v>
      </c>
      <c r="J1242" s="61">
        <v>22.4</v>
      </c>
      <c r="K1242" s="45" t="s">
        <v>158</v>
      </c>
      <c r="L1242" s="73">
        <v>11</v>
      </c>
      <c r="M1242" s="69">
        <v>1.1000000000000001</v>
      </c>
      <c r="N1242" s="47">
        <v>122</v>
      </c>
      <c r="O1242" s="45" t="s">
        <v>376</v>
      </c>
      <c r="P1242" s="47">
        <v>10133</v>
      </c>
      <c r="Q1242" s="45" t="s">
        <v>1012</v>
      </c>
      <c r="R1242" s="47">
        <v>10100</v>
      </c>
      <c r="S1242" s="48">
        <v>23</v>
      </c>
      <c r="T1242" s="48">
        <v>75</v>
      </c>
      <c r="U1242" s="48">
        <v>88</v>
      </c>
      <c r="V1242" s="45" t="s">
        <v>51</v>
      </c>
      <c r="W1242" s="48">
        <v>60</v>
      </c>
      <c r="X1242" s="45" t="s">
        <v>345</v>
      </c>
      <c r="Y1242" s="78">
        <f t="shared" si="86"/>
        <v>0.11000000000000001</v>
      </c>
      <c r="Z1242" s="78">
        <f t="shared" si="87"/>
        <v>0</v>
      </c>
      <c r="AA1242" s="78">
        <f t="shared" si="88"/>
        <v>2.2399999999999998</v>
      </c>
      <c r="AB1242" s="77">
        <f t="shared" si="89"/>
        <v>110</v>
      </c>
    </row>
    <row r="1243" spans="1:28" x14ac:dyDescent="0.3">
      <c r="A1243" s="49">
        <v>42881</v>
      </c>
      <c r="B1243" s="45" t="s">
        <v>1255</v>
      </c>
      <c r="C1243" s="45" t="s">
        <v>1256</v>
      </c>
      <c r="D1243" s="45" t="s">
        <v>47</v>
      </c>
      <c r="E1243" s="48">
        <v>10</v>
      </c>
      <c r="F1243" s="47">
        <v>184</v>
      </c>
      <c r="G1243" s="65">
        <v>1.8</v>
      </c>
      <c r="H1243" s="47">
        <v>156</v>
      </c>
      <c r="I1243" s="45" t="s">
        <v>100</v>
      </c>
      <c r="J1243" s="61">
        <v>21.2</v>
      </c>
      <c r="K1243" s="45" t="s">
        <v>520</v>
      </c>
      <c r="L1243" s="73">
        <v>29</v>
      </c>
      <c r="M1243" s="69">
        <v>1.7</v>
      </c>
      <c r="N1243" s="47">
        <v>147</v>
      </c>
      <c r="O1243" s="45" t="s">
        <v>139</v>
      </c>
      <c r="P1243" s="47">
        <v>10146</v>
      </c>
      <c r="Q1243" s="48">
        <v>16</v>
      </c>
      <c r="R1243" s="47">
        <v>10092</v>
      </c>
      <c r="S1243" s="45" t="s">
        <v>84</v>
      </c>
      <c r="T1243" s="48">
        <v>81</v>
      </c>
      <c r="U1243" s="48">
        <v>86</v>
      </c>
      <c r="V1243" s="45" t="s">
        <v>51</v>
      </c>
      <c r="W1243" s="48">
        <v>67</v>
      </c>
      <c r="X1243" s="45" t="s">
        <v>271</v>
      </c>
      <c r="Y1243" s="78">
        <f t="shared" si="86"/>
        <v>0.16999999999999998</v>
      </c>
      <c r="Z1243" s="78">
        <f t="shared" si="87"/>
        <v>0.18</v>
      </c>
      <c r="AA1243" s="78">
        <f t="shared" si="88"/>
        <v>2.12</v>
      </c>
      <c r="AB1243" s="77">
        <f t="shared" si="89"/>
        <v>290</v>
      </c>
    </row>
    <row r="1244" spans="1:28" x14ac:dyDescent="0.3">
      <c r="A1244" s="49">
        <v>42882</v>
      </c>
      <c r="B1244" s="45" t="s">
        <v>1255</v>
      </c>
      <c r="C1244" s="45" t="s">
        <v>1256</v>
      </c>
      <c r="D1244" s="45" t="s">
        <v>47</v>
      </c>
      <c r="E1244" s="48">
        <v>10</v>
      </c>
      <c r="F1244" s="47">
        <v>162</v>
      </c>
      <c r="G1244" s="65">
        <v>0</v>
      </c>
      <c r="H1244" s="47">
        <v>139</v>
      </c>
      <c r="I1244" s="45" t="s">
        <v>537</v>
      </c>
      <c r="J1244" s="61">
        <v>18.5</v>
      </c>
      <c r="K1244" s="45" t="s">
        <v>186</v>
      </c>
      <c r="L1244" s="73">
        <v>11</v>
      </c>
      <c r="M1244" s="69">
        <v>2.5</v>
      </c>
      <c r="N1244" s="47">
        <v>67</v>
      </c>
      <c r="O1244" s="45" t="s">
        <v>129</v>
      </c>
      <c r="P1244" s="47">
        <v>10141</v>
      </c>
      <c r="Q1244" s="45" t="s">
        <v>401</v>
      </c>
      <c r="R1244" s="47">
        <v>10112</v>
      </c>
      <c r="S1244" s="48">
        <v>16</v>
      </c>
      <c r="T1244" s="48">
        <v>84</v>
      </c>
      <c r="U1244" s="48">
        <v>89</v>
      </c>
      <c r="V1244" s="45" t="s">
        <v>51</v>
      </c>
      <c r="W1244" s="48">
        <v>82</v>
      </c>
      <c r="X1244" s="45" t="s">
        <v>51</v>
      </c>
      <c r="Y1244" s="78">
        <f t="shared" si="86"/>
        <v>0.25</v>
      </c>
      <c r="Z1244" s="78">
        <f t="shared" si="87"/>
        <v>0</v>
      </c>
      <c r="AA1244" s="78">
        <f t="shared" si="88"/>
        <v>1.85</v>
      </c>
      <c r="AB1244" s="77">
        <f t="shared" si="89"/>
        <v>110</v>
      </c>
    </row>
    <row r="1245" spans="1:28" x14ac:dyDescent="0.3">
      <c r="A1245" s="49">
        <v>42883</v>
      </c>
      <c r="B1245" s="45" t="s">
        <v>1255</v>
      </c>
      <c r="C1245" s="45" t="s">
        <v>1256</v>
      </c>
      <c r="D1245" s="45" t="s">
        <v>47</v>
      </c>
      <c r="E1245" s="48">
        <v>10</v>
      </c>
      <c r="F1245" s="47">
        <v>172</v>
      </c>
      <c r="G1245" s="65">
        <v>9.6</v>
      </c>
      <c r="H1245" s="47">
        <v>161</v>
      </c>
      <c r="I1245" s="45" t="s">
        <v>177</v>
      </c>
      <c r="J1245" s="61">
        <v>18.3</v>
      </c>
      <c r="K1245" s="45" t="s">
        <v>94</v>
      </c>
      <c r="L1245" s="73">
        <v>33</v>
      </c>
      <c r="M1245" s="69">
        <v>2.8</v>
      </c>
      <c r="N1245" s="47">
        <v>67</v>
      </c>
      <c r="O1245" s="45" t="s">
        <v>186</v>
      </c>
      <c r="P1245" s="47">
        <v>10153</v>
      </c>
      <c r="Q1245" s="48">
        <v>22</v>
      </c>
      <c r="R1245" s="47">
        <v>10109</v>
      </c>
      <c r="S1245" s="45" t="s">
        <v>51</v>
      </c>
      <c r="T1245" s="48">
        <v>86</v>
      </c>
      <c r="U1245" s="48">
        <v>90</v>
      </c>
      <c r="V1245" s="45" t="s">
        <v>51</v>
      </c>
      <c r="W1245" s="48">
        <v>83</v>
      </c>
      <c r="X1245" s="45" t="s">
        <v>146</v>
      </c>
      <c r="Y1245" s="78">
        <f t="shared" si="86"/>
        <v>0.27999999999999997</v>
      </c>
      <c r="Z1245" s="78">
        <f t="shared" si="87"/>
        <v>0.96</v>
      </c>
      <c r="AA1245" s="78">
        <f t="shared" si="88"/>
        <v>1.83</v>
      </c>
      <c r="AB1245" s="77">
        <f t="shared" si="89"/>
        <v>330</v>
      </c>
    </row>
    <row r="1246" spans="1:28" x14ac:dyDescent="0.3">
      <c r="A1246" s="49">
        <v>42884</v>
      </c>
      <c r="B1246" s="45" t="s">
        <v>1255</v>
      </c>
      <c r="C1246" s="45" t="s">
        <v>1256</v>
      </c>
      <c r="D1246" s="45" t="s">
        <v>47</v>
      </c>
      <c r="E1246" s="48">
        <v>10</v>
      </c>
      <c r="F1246" s="47">
        <v>172</v>
      </c>
      <c r="G1246" s="65">
        <v>9.6</v>
      </c>
      <c r="H1246" s="47">
        <v>161</v>
      </c>
      <c r="I1246" s="45" t="s">
        <v>537</v>
      </c>
      <c r="J1246" s="61">
        <v>18.3</v>
      </c>
      <c r="K1246" s="45" t="s">
        <v>164</v>
      </c>
      <c r="L1246" s="73">
        <v>28</v>
      </c>
      <c r="M1246" s="69">
        <v>0.6</v>
      </c>
      <c r="N1246" s="47">
        <v>44</v>
      </c>
      <c r="O1246" s="45" t="s">
        <v>85</v>
      </c>
      <c r="P1246" s="47">
        <v>10172</v>
      </c>
      <c r="Q1246" s="48">
        <v>22</v>
      </c>
      <c r="R1246" s="47">
        <v>10128</v>
      </c>
      <c r="S1246" s="45" t="s">
        <v>102</v>
      </c>
      <c r="T1246" s="48">
        <v>88</v>
      </c>
      <c r="U1246" s="48">
        <v>91</v>
      </c>
      <c r="V1246" s="45" t="s">
        <v>74</v>
      </c>
      <c r="W1246" s="48">
        <v>86</v>
      </c>
      <c r="X1246" s="45" t="s">
        <v>51</v>
      </c>
      <c r="Y1246" s="78">
        <f t="shared" si="86"/>
        <v>0.06</v>
      </c>
      <c r="Z1246" s="78">
        <f t="shared" si="87"/>
        <v>0.96</v>
      </c>
      <c r="AA1246" s="78">
        <f t="shared" si="88"/>
        <v>1.83</v>
      </c>
      <c r="AB1246" s="77">
        <f t="shared" si="89"/>
        <v>280</v>
      </c>
    </row>
    <row r="1247" spans="1:28" x14ac:dyDescent="0.3">
      <c r="A1247" s="49">
        <v>42885</v>
      </c>
      <c r="B1247" s="45" t="s">
        <v>1255</v>
      </c>
      <c r="C1247" s="45" t="s">
        <v>1256</v>
      </c>
      <c r="D1247" s="45" t="s">
        <v>47</v>
      </c>
      <c r="E1247" s="48">
        <v>10</v>
      </c>
      <c r="F1247" s="47">
        <v>173</v>
      </c>
      <c r="G1247" s="65">
        <v>0.2</v>
      </c>
      <c r="H1247" s="47">
        <v>147</v>
      </c>
      <c r="I1247" s="45" t="s">
        <v>100</v>
      </c>
      <c r="J1247" s="61">
        <v>19.899999999999999</v>
      </c>
      <c r="K1247" s="45" t="s">
        <v>192</v>
      </c>
      <c r="L1247" s="73">
        <v>12</v>
      </c>
      <c r="M1247" s="69">
        <v>2.8</v>
      </c>
      <c r="N1247" s="47">
        <v>75</v>
      </c>
      <c r="O1247" s="45" t="s">
        <v>164</v>
      </c>
      <c r="P1247" s="47">
        <v>10196</v>
      </c>
      <c r="Q1247" s="48">
        <v>21</v>
      </c>
      <c r="R1247" s="47">
        <v>10168</v>
      </c>
      <c r="S1247" s="45" t="s">
        <v>218</v>
      </c>
      <c r="T1247" s="48">
        <v>81</v>
      </c>
      <c r="U1247" s="48">
        <v>89</v>
      </c>
      <c r="V1247" s="45" t="s">
        <v>51</v>
      </c>
      <c r="W1247" s="48">
        <v>77</v>
      </c>
      <c r="X1247" s="45" t="s">
        <v>133</v>
      </c>
      <c r="Y1247" s="78">
        <f t="shared" si="86"/>
        <v>0.27999999999999997</v>
      </c>
      <c r="Z1247" s="78">
        <f t="shared" si="87"/>
        <v>0.02</v>
      </c>
      <c r="AA1247" s="78">
        <f t="shared" si="88"/>
        <v>1.9899999999999998</v>
      </c>
      <c r="AB1247" s="77">
        <f t="shared" si="89"/>
        <v>120</v>
      </c>
    </row>
    <row r="1248" spans="1:28" x14ac:dyDescent="0.3">
      <c r="A1248" s="49">
        <v>42886</v>
      </c>
      <c r="B1248" s="45" t="s">
        <v>1255</v>
      </c>
      <c r="C1248" s="45" t="s">
        <v>1256</v>
      </c>
      <c r="D1248" s="45" t="s">
        <v>47</v>
      </c>
      <c r="E1248" s="48">
        <v>10</v>
      </c>
      <c r="F1248" s="47">
        <v>167</v>
      </c>
      <c r="G1248" s="65">
        <v>0</v>
      </c>
      <c r="H1248" s="47">
        <v>133</v>
      </c>
      <c r="I1248" s="45" t="s">
        <v>644</v>
      </c>
      <c r="J1248" s="61">
        <v>20.100000000000001</v>
      </c>
      <c r="K1248" s="45" t="s">
        <v>188</v>
      </c>
      <c r="L1248" s="73">
        <v>10</v>
      </c>
      <c r="M1248" s="69">
        <v>1.9</v>
      </c>
      <c r="N1248" s="47">
        <v>64</v>
      </c>
      <c r="O1248" s="45" t="s">
        <v>89</v>
      </c>
      <c r="P1248" s="47">
        <v>10195</v>
      </c>
      <c r="Q1248" s="45" t="s">
        <v>1012</v>
      </c>
      <c r="R1248" s="47">
        <v>10174</v>
      </c>
      <c r="S1248" s="48">
        <v>15</v>
      </c>
      <c r="T1248" s="48">
        <v>84</v>
      </c>
      <c r="U1248" s="48">
        <v>89</v>
      </c>
      <c r="V1248" s="45" t="s">
        <v>644</v>
      </c>
      <c r="W1248" s="48">
        <v>76</v>
      </c>
      <c r="X1248" s="45" t="s">
        <v>188</v>
      </c>
      <c r="Y1248" s="78">
        <f t="shared" si="86"/>
        <v>0.19</v>
      </c>
      <c r="Z1248" s="78">
        <f t="shared" si="87"/>
        <v>0</v>
      </c>
      <c r="AA1248" s="78">
        <f t="shared" si="88"/>
        <v>2.0100000000000002</v>
      </c>
      <c r="AB1248" s="77">
        <f t="shared" si="89"/>
        <v>100</v>
      </c>
    </row>
    <row r="1249" spans="1:28" x14ac:dyDescent="0.3">
      <c r="A1249" s="49">
        <v>42887</v>
      </c>
      <c r="B1249" s="45" t="s">
        <v>1255</v>
      </c>
      <c r="C1249" s="45" t="s">
        <v>1256</v>
      </c>
      <c r="D1249" s="45" t="s">
        <v>47</v>
      </c>
      <c r="E1249" s="48">
        <v>10</v>
      </c>
      <c r="F1249" s="47">
        <v>180</v>
      </c>
      <c r="G1249" s="65">
        <v>0.4</v>
      </c>
      <c r="H1249" s="47">
        <v>161</v>
      </c>
      <c r="I1249" s="45" t="s">
        <v>159</v>
      </c>
      <c r="J1249" s="61">
        <v>19.8</v>
      </c>
      <c r="K1249" s="45" t="s">
        <v>388</v>
      </c>
      <c r="L1249" s="73">
        <v>28</v>
      </c>
      <c r="M1249" s="69">
        <v>1.1000000000000001</v>
      </c>
      <c r="N1249" s="47">
        <v>44</v>
      </c>
      <c r="O1249" s="45" t="s">
        <v>376</v>
      </c>
      <c r="P1249" s="47">
        <v>10183</v>
      </c>
      <c r="Q1249" s="45" t="s">
        <v>1012</v>
      </c>
      <c r="R1249" s="47">
        <v>10167</v>
      </c>
      <c r="S1249" s="48">
        <v>17</v>
      </c>
      <c r="T1249" s="48">
        <v>85</v>
      </c>
      <c r="U1249" s="48">
        <v>90</v>
      </c>
      <c r="V1249" s="45" t="s">
        <v>51</v>
      </c>
      <c r="W1249" s="48">
        <v>78</v>
      </c>
      <c r="X1249" s="45" t="s">
        <v>342</v>
      </c>
      <c r="Y1249" s="78">
        <f t="shared" si="86"/>
        <v>0.11000000000000001</v>
      </c>
      <c r="Z1249" s="78">
        <f t="shared" si="87"/>
        <v>0.04</v>
      </c>
      <c r="AA1249" s="78">
        <f t="shared" si="88"/>
        <v>1.98</v>
      </c>
      <c r="AB1249" s="77">
        <f t="shared" si="89"/>
        <v>280</v>
      </c>
    </row>
    <row r="1250" spans="1:28" x14ac:dyDescent="0.3">
      <c r="A1250" s="49">
        <v>42888</v>
      </c>
      <c r="B1250" s="45" t="s">
        <v>1255</v>
      </c>
      <c r="C1250" s="45" t="s">
        <v>1256</v>
      </c>
      <c r="D1250" s="45" t="s">
        <v>47</v>
      </c>
      <c r="E1250" s="48">
        <v>10</v>
      </c>
      <c r="F1250" s="47">
        <v>162</v>
      </c>
      <c r="G1250" s="65">
        <v>1</v>
      </c>
      <c r="H1250" s="47">
        <v>147</v>
      </c>
      <c r="I1250" s="45" t="s">
        <v>177</v>
      </c>
      <c r="J1250" s="61">
        <v>17.8</v>
      </c>
      <c r="K1250" s="45" t="s">
        <v>51</v>
      </c>
      <c r="L1250" s="73">
        <v>30</v>
      </c>
      <c r="M1250" s="69">
        <v>2.5</v>
      </c>
      <c r="N1250" s="47">
        <v>67</v>
      </c>
      <c r="O1250" s="45" t="s">
        <v>123</v>
      </c>
      <c r="P1250" s="47">
        <v>10191</v>
      </c>
      <c r="Q1250" s="48">
        <v>19</v>
      </c>
      <c r="R1250" s="47">
        <v>10165</v>
      </c>
      <c r="S1250" s="45" t="s">
        <v>51</v>
      </c>
      <c r="T1250" s="48">
        <v>80</v>
      </c>
      <c r="U1250" s="48">
        <v>91</v>
      </c>
      <c r="V1250" s="45" t="s">
        <v>51</v>
      </c>
      <c r="W1250" s="48">
        <v>68</v>
      </c>
      <c r="X1250" s="45" t="s">
        <v>186</v>
      </c>
      <c r="Y1250" s="78">
        <f t="shared" si="86"/>
        <v>0.25</v>
      </c>
      <c r="Z1250" s="78">
        <f t="shared" si="87"/>
        <v>0.1</v>
      </c>
      <c r="AA1250" s="78">
        <f t="shared" si="88"/>
        <v>1.78</v>
      </c>
      <c r="AB1250" s="77">
        <f t="shared" si="89"/>
        <v>300</v>
      </c>
    </row>
    <row r="1251" spans="1:28" x14ac:dyDescent="0.3">
      <c r="A1251" s="49">
        <v>42889</v>
      </c>
      <c r="B1251" s="45" t="s">
        <v>1255</v>
      </c>
      <c r="C1251" s="45" t="s">
        <v>1256</v>
      </c>
      <c r="D1251" s="45" t="s">
        <v>47</v>
      </c>
      <c r="E1251" s="48">
        <v>10</v>
      </c>
      <c r="F1251" s="47">
        <v>152</v>
      </c>
      <c r="G1251" s="65">
        <v>17.8</v>
      </c>
      <c r="H1251" s="47">
        <v>136</v>
      </c>
      <c r="I1251" s="45" t="s">
        <v>100</v>
      </c>
      <c r="J1251" s="61">
        <v>16.8</v>
      </c>
      <c r="K1251" s="45" t="s">
        <v>192</v>
      </c>
      <c r="L1251" s="73">
        <v>32</v>
      </c>
      <c r="M1251" s="69">
        <v>2.5</v>
      </c>
      <c r="N1251" s="47">
        <v>111</v>
      </c>
      <c r="O1251" s="45" t="s">
        <v>307</v>
      </c>
      <c r="P1251" s="47">
        <v>10223</v>
      </c>
      <c r="Q1251" s="48">
        <v>21</v>
      </c>
      <c r="R1251" s="47">
        <v>10175</v>
      </c>
      <c r="S1251" s="45" t="s">
        <v>116</v>
      </c>
      <c r="T1251" s="48">
        <v>81</v>
      </c>
      <c r="U1251" s="48">
        <v>90</v>
      </c>
      <c r="V1251" s="45" t="s">
        <v>51</v>
      </c>
      <c r="W1251" s="48">
        <v>69</v>
      </c>
      <c r="X1251" s="45" t="s">
        <v>747</v>
      </c>
      <c r="Y1251" s="78">
        <f t="shared" si="86"/>
        <v>0.25</v>
      </c>
      <c r="Z1251" s="78">
        <f t="shared" si="87"/>
        <v>1.78</v>
      </c>
      <c r="AA1251" s="78">
        <f t="shared" si="88"/>
        <v>1.6800000000000002</v>
      </c>
      <c r="AB1251" s="77">
        <f t="shared" si="89"/>
        <v>320</v>
      </c>
    </row>
    <row r="1252" spans="1:28" x14ac:dyDescent="0.3">
      <c r="A1252" s="49">
        <v>42890</v>
      </c>
      <c r="B1252" s="45" t="s">
        <v>1255</v>
      </c>
      <c r="C1252" s="45" t="s">
        <v>1256</v>
      </c>
      <c r="D1252" s="45" t="s">
        <v>47</v>
      </c>
      <c r="E1252" s="48">
        <v>10</v>
      </c>
      <c r="F1252" s="47">
        <v>146</v>
      </c>
      <c r="G1252" s="65">
        <v>3.8</v>
      </c>
      <c r="H1252" s="47">
        <v>113</v>
      </c>
      <c r="I1252" s="45" t="s">
        <v>100</v>
      </c>
      <c r="J1252" s="61">
        <v>17.8</v>
      </c>
      <c r="K1252" s="45" t="s">
        <v>201</v>
      </c>
      <c r="L1252" s="73">
        <v>20</v>
      </c>
      <c r="M1252" s="69">
        <v>1.1000000000000001</v>
      </c>
      <c r="N1252" s="47">
        <v>50</v>
      </c>
      <c r="O1252" s="45" t="s">
        <v>120</v>
      </c>
      <c r="P1252" s="47">
        <v>10214</v>
      </c>
      <c r="Q1252" s="45" t="s">
        <v>1012</v>
      </c>
      <c r="R1252" s="47">
        <v>10200</v>
      </c>
      <c r="S1252" s="45" t="s">
        <v>116</v>
      </c>
      <c r="T1252" s="48">
        <v>78</v>
      </c>
      <c r="U1252" s="48">
        <v>88</v>
      </c>
      <c r="V1252" s="45" t="s">
        <v>51</v>
      </c>
      <c r="W1252" s="48">
        <v>62</v>
      </c>
      <c r="X1252" s="45" t="s">
        <v>747</v>
      </c>
      <c r="Y1252" s="78">
        <f t="shared" si="86"/>
        <v>0.11000000000000001</v>
      </c>
      <c r="Z1252" s="78">
        <f t="shared" si="87"/>
        <v>0.38</v>
      </c>
      <c r="AA1252" s="78">
        <f t="shared" si="88"/>
        <v>1.78</v>
      </c>
      <c r="AB1252" s="77">
        <f t="shared" si="89"/>
        <v>200</v>
      </c>
    </row>
    <row r="1253" spans="1:28" x14ac:dyDescent="0.3">
      <c r="A1253" s="49">
        <v>42891</v>
      </c>
      <c r="B1253" s="45" t="s">
        <v>1255</v>
      </c>
      <c r="C1253" s="45" t="s">
        <v>1256</v>
      </c>
      <c r="D1253" s="45" t="s">
        <v>47</v>
      </c>
      <c r="E1253" s="48">
        <v>10</v>
      </c>
      <c r="F1253" s="47">
        <v>151</v>
      </c>
      <c r="G1253" s="65">
        <v>1</v>
      </c>
      <c r="H1253" s="47">
        <v>108</v>
      </c>
      <c r="I1253" s="45" t="s">
        <v>193</v>
      </c>
      <c r="J1253" s="61">
        <v>19.399999999999999</v>
      </c>
      <c r="K1253" s="45" t="s">
        <v>167</v>
      </c>
      <c r="L1253" s="73">
        <v>32</v>
      </c>
      <c r="M1253" s="69">
        <v>2.5</v>
      </c>
      <c r="N1253" s="47">
        <v>186</v>
      </c>
      <c r="O1253" s="45" t="s">
        <v>763</v>
      </c>
      <c r="P1253" s="47">
        <v>10202</v>
      </c>
      <c r="Q1253" s="45" t="s">
        <v>1012</v>
      </c>
      <c r="R1253" s="47">
        <v>10094</v>
      </c>
      <c r="S1253" s="48">
        <v>20</v>
      </c>
      <c r="T1253" s="48">
        <v>65</v>
      </c>
      <c r="U1253" s="48">
        <v>83</v>
      </c>
      <c r="V1253" s="45" t="s">
        <v>51</v>
      </c>
      <c r="W1253" s="48">
        <v>53</v>
      </c>
      <c r="X1253" s="45" t="s">
        <v>79</v>
      </c>
      <c r="Y1253" s="78">
        <f t="shared" si="86"/>
        <v>0.25</v>
      </c>
      <c r="Z1253" s="78">
        <f t="shared" si="87"/>
        <v>0.1</v>
      </c>
      <c r="AA1253" s="78">
        <f t="shared" si="88"/>
        <v>1.94</v>
      </c>
      <c r="AB1253" s="77">
        <f t="shared" si="89"/>
        <v>320</v>
      </c>
    </row>
    <row r="1254" spans="1:28" x14ac:dyDescent="0.3">
      <c r="A1254" s="49">
        <v>42892</v>
      </c>
      <c r="B1254" s="45" t="s">
        <v>1255</v>
      </c>
      <c r="C1254" s="45" t="s">
        <v>1256</v>
      </c>
      <c r="D1254" s="45" t="s">
        <v>47</v>
      </c>
      <c r="E1254" s="48">
        <v>10</v>
      </c>
      <c r="F1254" s="47">
        <v>162</v>
      </c>
      <c r="G1254" s="65">
        <v>0</v>
      </c>
      <c r="H1254" s="47">
        <v>142</v>
      </c>
      <c r="I1254" s="45" t="s">
        <v>147</v>
      </c>
      <c r="J1254" s="61">
        <v>18.100000000000001</v>
      </c>
      <c r="K1254" s="45" t="s">
        <v>70</v>
      </c>
      <c r="L1254" s="73">
        <v>0</v>
      </c>
      <c r="M1254" s="69">
        <v>3.3</v>
      </c>
      <c r="N1254" s="47">
        <v>175</v>
      </c>
      <c r="O1254" s="45" t="s">
        <v>521</v>
      </c>
      <c r="P1254" s="47">
        <v>10222</v>
      </c>
      <c r="Q1254" s="45" t="s">
        <v>51</v>
      </c>
      <c r="R1254" s="47">
        <v>10124</v>
      </c>
      <c r="S1254" s="45" t="s">
        <v>1012</v>
      </c>
      <c r="T1254" s="48">
        <v>68</v>
      </c>
      <c r="U1254" s="48">
        <v>84</v>
      </c>
      <c r="V1254" s="45" t="s">
        <v>195</v>
      </c>
      <c r="W1254" s="48">
        <v>59</v>
      </c>
      <c r="X1254" s="45" t="s">
        <v>52</v>
      </c>
      <c r="Y1254" s="78">
        <f t="shared" si="86"/>
        <v>0.32999999999999996</v>
      </c>
      <c r="Z1254" s="78">
        <f t="shared" si="87"/>
        <v>0</v>
      </c>
      <c r="AA1254" s="78">
        <f t="shared" si="88"/>
        <v>1.81</v>
      </c>
      <c r="AB1254" s="77">
        <f t="shared" si="89"/>
        <v>0</v>
      </c>
    </row>
    <row r="1255" spans="1:28" x14ac:dyDescent="0.3">
      <c r="A1255" s="49">
        <v>42893</v>
      </c>
      <c r="B1255" s="45" t="s">
        <v>1255</v>
      </c>
      <c r="C1255" s="45" t="s">
        <v>1256</v>
      </c>
      <c r="D1255" s="45" t="s">
        <v>47</v>
      </c>
      <c r="E1255" s="48">
        <v>10</v>
      </c>
      <c r="F1255" s="47">
        <v>160</v>
      </c>
      <c r="G1255" s="65">
        <v>0</v>
      </c>
      <c r="H1255" s="47">
        <v>130</v>
      </c>
      <c r="I1255" s="45" t="s">
        <v>103</v>
      </c>
      <c r="J1255" s="61">
        <v>18.899999999999999</v>
      </c>
      <c r="K1255" s="45" t="s">
        <v>182</v>
      </c>
      <c r="L1255" s="73">
        <v>12</v>
      </c>
      <c r="M1255" s="69">
        <v>3.9</v>
      </c>
      <c r="N1255" s="47">
        <v>97</v>
      </c>
      <c r="O1255" s="45" t="s">
        <v>89</v>
      </c>
      <c r="P1255" s="47">
        <v>10223</v>
      </c>
      <c r="Q1255" s="45" t="s">
        <v>218</v>
      </c>
      <c r="R1255" s="47">
        <v>10149</v>
      </c>
      <c r="S1255" s="48">
        <v>24</v>
      </c>
      <c r="T1255" s="48">
        <v>70</v>
      </c>
      <c r="U1255" s="48">
        <v>84</v>
      </c>
      <c r="V1255" s="45" t="s">
        <v>51</v>
      </c>
      <c r="W1255" s="48">
        <v>62</v>
      </c>
      <c r="X1255" s="45" t="s">
        <v>475</v>
      </c>
      <c r="Y1255" s="78">
        <f t="shared" si="86"/>
        <v>0.39</v>
      </c>
      <c r="Z1255" s="78">
        <f t="shared" si="87"/>
        <v>0</v>
      </c>
      <c r="AA1255" s="78">
        <f t="shared" si="88"/>
        <v>1.89</v>
      </c>
      <c r="AB1255" s="77">
        <f t="shared" si="89"/>
        <v>120</v>
      </c>
    </row>
    <row r="1256" spans="1:28" x14ac:dyDescent="0.3">
      <c r="A1256" s="49">
        <v>42894</v>
      </c>
      <c r="B1256" s="45" t="s">
        <v>1255</v>
      </c>
      <c r="C1256" s="45" t="s">
        <v>1256</v>
      </c>
      <c r="D1256" s="45" t="s">
        <v>47</v>
      </c>
      <c r="E1256" s="48">
        <v>10</v>
      </c>
      <c r="F1256" s="47">
        <v>172</v>
      </c>
      <c r="G1256" s="65">
        <v>0.6</v>
      </c>
      <c r="H1256" s="47">
        <v>142</v>
      </c>
      <c r="I1256" s="45" t="s">
        <v>537</v>
      </c>
      <c r="J1256" s="61">
        <v>20.3</v>
      </c>
      <c r="K1256" s="45" t="s">
        <v>94</v>
      </c>
      <c r="L1256" s="73">
        <v>33</v>
      </c>
      <c r="M1256" s="69">
        <v>2.8</v>
      </c>
      <c r="N1256" s="47">
        <v>117</v>
      </c>
      <c r="O1256" s="45" t="s">
        <v>264</v>
      </c>
      <c r="P1256" s="47">
        <v>10152</v>
      </c>
      <c r="Q1256" s="45" t="s">
        <v>51</v>
      </c>
      <c r="R1256" s="47">
        <v>10122</v>
      </c>
      <c r="S1256" s="45" t="s">
        <v>116</v>
      </c>
      <c r="T1256" s="48">
        <v>79</v>
      </c>
      <c r="U1256" s="48">
        <v>86</v>
      </c>
      <c r="V1256" s="45" t="s">
        <v>367</v>
      </c>
      <c r="W1256" s="48">
        <v>56</v>
      </c>
      <c r="X1256" s="45" t="s">
        <v>52</v>
      </c>
      <c r="Y1256" s="78">
        <f t="shared" si="86"/>
        <v>0.27999999999999997</v>
      </c>
      <c r="Z1256" s="78">
        <f t="shared" si="87"/>
        <v>0.06</v>
      </c>
      <c r="AA1256" s="78">
        <f t="shared" si="88"/>
        <v>2.0300000000000002</v>
      </c>
      <c r="AB1256" s="77">
        <f t="shared" si="89"/>
        <v>330</v>
      </c>
    </row>
    <row r="1257" spans="1:28" x14ac:dyDescent="0.3">
      <c r="A1257" s="49">
        <v>42895</v>
      </c>
      <c r="B1257" s="45" t="s">
        <v>1255</v>
      </c>
      <c r="C1257" s="45" t="s">
        <v>1256</v>
      </c>
      <c r="D1257" s="45" t="s">
        <v>47</v>
      </c>
      <c r="E1257" s="48">
        <v>10</v>
      </c>
      <c r="F1257" s="47">
        <v>184</v>
      </c>
      <c r="G1257" s="65">
        <v>0</v>
      </c>
      <c r="H1257" s="47">
        <v>151</v>
      </c>
      <c r="I1257" s="45" t="s">
        <v>537</v>
      </c>
      <c r="J1257" s="61">
        <v>21.6</v>
      </c>
      <c r="K1257" s="45" t="s">
        <v>121</v>
      </c>
      <c r="L1257" s="73">
        <v>11</v>
      </c>
      <c r="M1257" s="69">
        <v>1.9</v>
      </c>
      <c r="N1257" s="47">
        <v>72</v>
      </c>
      <c r="O1257" s="45" t="s">
        <v>300</v>
      </c>
      <c r="P1257" s="47">
        <v>10172</v>
      </c>
      <c r="Q1257" s="48">
        <v>13</v>
      </c>
      <c r="R1257" s="47">
        <v>10140</v>
      </c>
      <c r="S1257" s="45" t="s">
        <v>218</v>
      </c>
      <c r="T1257" s="48">
        <v>75</v>
      </c>
      <c r="U1257" s="48">
        <v>85</v>
      </c>
      <c r="V1257" s="45" t="s">
        <v>51</v>
      </c>
      <c r="W1257" s="48">
        <v>68</v>
      </c>
      <c r="X1257" s="45" t="s">
        <v>91</v>
      </c>
      <c r="Y1257" s="78">
        <f t="shared" si="86"/>
        <v>0.19</v>
      </c>
      <c r="Z1257" s="78">
        <f t="shared" si="87"/>
        <v>0</v>
      </c>
      <c r="AA1257" s="78">
        <f t="shared" si="88"/>
        <v>2.16</v>
      </c>
      <c r="AB1257" s="77">
        <f t="shared" si="89"/>
        <v>110</v>
      </c>
    </row>
    <row r="1258" spans="1:28" x14ac:dyDescent="0.3">
      <c r="A1258" s="49">
        <v>42896</v>
      </c>
      <c r="B1258" s="45" t="s">
        <v>1255</v>
      </c>
      <c r="C1258" s="45" t="s">
        <v>1256</v>
      </c>
      <c r="D1258" s="45" t="s">
        <v>47</v>
      </c>
      <c r="E1258" s="48">
        <v>10</v>
      </c>
      <c r="F1258" s="47">
        <v>178</v>
      </c>
      <c r="G1258" s="65">
        <v>0</v>
      </c>
      <c r="H1258" s="47">
        <v>149</v>
      </c>
      <c r="I1258" s="45" t="s">
        <v>193</v>
      </c>
      <c r="J1258" s="61">
        <v>20.7</v>
      </c>
      <c r="K1258" s="45" t="s">
        <v>164</v>
      </c>
      <c r="L1258" s="73">
        <v>30</v>
      </c>
      <c r="M1258" s="69">
        <v>2.5</v>
      </c>
      <c r="N1258" s="47">
        <v>94</v>
      </c>
      <c r="O1258" s="45" t="s">
        <v>104</v>
      </c>
      <c r="P1258" s="47">
        <v>10184</v>
      </c>
      <c r="Q1258" s="48">
        <v>21</v>
      </c>
      <c r="R1258" s="47">
        <v>10158</v>
      </c>
      <c r="S1258" s="45" t="s">
        <v>218</v>
      </c>
      <c r="T1258" s="48">
        <v>81</v>
      </c>
      <c r="U1258" s="48">
        <v>88</v>
      </c>
      <c r="V1258" s="45" t="s">
        <v>51</v>
      </c>
      <c r="W1258" s="48">
        <v>77</v>
      </c>
      <c r="X1258" s="45" t="s">
        <v>139</v>
      </c>
      <c r="Y1258" s="78">
        <f t="shared" si="86"/>
        <v>0.25</v>
      </c>
      <c r="Z1258" s="78">
        <f t="shared" si="87"/>
        <v>0</v>
      </c>
      <c r="AA1258" s="78">
        <f t="shared" si="88"/>
        <v>2.0699999999999998</v>
      </c>
      <c r="AB1258" s="77">
        <f t="shared" si="89"/>
        <v>300</v>
      </c>
    </row>
    <row r="1259" spans="1:28" x14ac:dyDescent="0.3">
      <c r="A1259" s="49">
        <v>42897</v>
      </c>
      <c r="B1259" s="45" t="s">
        <v>1255</v>
      </c>
      <c r="C1259" s="45" t="s">
        <v>1256</v>
      </c>
      <c r="D1259" s="45" t="s">
        <v>47</v>
      </c>
      <c r="E1259" s="48">
        <v>10</v>
      </c>
      <c r="F1259" s="47">
        <v>180</v>
      </c>
      <c r="G1259" s="65">
        <v>2.2000000000000002</v>
      </c>
      <c r="H1259" s="47">
        <v>170</v>
      </c>
      <c r="I1259" s="45" t="s">
        <v>184</v>
      </c>
      <c r="J1259" s="61">
        <v>19</v>
      </c>
      <c r="K1259" s="45" t="s">
        <v>182</v>
      </c>
      <c r="L1259" s="73">
        <v>31</v>
      </c>
      <c r="M1259" s="69">
        <v>1.7</v>
      </c>
      <c r="N1259" s="47">
        <v>81</v>
      </c>
      <c r="O1259" s="45" t="s">
        <v>209</v>
      </c>
      <c r="P1259" s="47">
        <v>10217</v>
      </c>
      <c r="Q1259" s="45" t="s">
        <v>51</v>
      </c>
      <c r="R1259" s="47">
        <v>10165</v>
      </c>
      <c r="S1259" s="45" t="s">
        <v>102</v>
      </c>
      <c r="T1259" s="48">
        <v>86</v>
      </c>
      <c r="U1259" s="48">
        <v>89</v>
      </c>
      <c r="V1259" s="45" t="s">
        <v>51</v>
      </c>
      <c r="W1259" s="48">
        <v>85</v>
      </c>
      <c r="X1259" s="45" t="s">
        <v>51</v>
      </c>
      <c r="Y1259" s="78">
        <f t="shared" si="86"/>
        <v>0.16999999999999998</v>
      </c>
      <c r="Z1259" s="78">
        <f t="shared" si="87"/>
        <v>0.22000000000000003</v>
      </c>
      <c r="AA1259" s="78">
        <f t="shared" si="88"/>
        <v>1.9</v>
      </c>
      <c r="AB1259" s="77">
        <f t="shared" si="89"/>
        <v>310</v>
      </c>
    </row>
    <row r="1260" spans="1:28" x14ac:dyDescent="0.3">
      <c r="A1260" s="49">
        <v>42898</v>
      </c>
      <c r="B1260" s="45" t="s">
        <v>1255</v>
      </c>
      <c r="C1260" s="45" t="s">
        <v>1256</v>
      </c>
      <c r="D1260" s="45" t="s">
        <v>47</v>
      </c>
      <c r="E1260" s="48">
        <v>10</v>
      </c>
      <c r="F1260" s="47">
        <v>176</v>
      </c>
      <c r="G1260" s="65">
        <v>0.6</v>
      </c>
      <c r="H1260" s="47">
        <v>170</v>
      </c>
      <c r="I1260" s="45" t="s">
        <v>123</v>
      </c>
      <c r="J1260" s="61">
        <v>18.100000000000001</v>
      </c>
      <c r="K1260" s="45" t="s">
        <v>51</v>
      </c>
      <c r="L1260" s="73">
        <v>10</v>
      </c>
      <c r="M1260" s="69">
        <v>5.3</v>
      </c>
      <c r="N1260" s="47">
        <v>111</v>
      </c>
      <c r="O1260" s="45" t="s">
        <v>347</v>
      </c>
      <c r="P1260" s="47">
        <v>10212</v>
      </c>
      <c r="Q1260" s="45" t="s">
        <v>1012</v>
      </c>
      <c r="R1260" s="47">
        <v>10157</v>
      </c>
      <c r="S1260" s="48">
        <v>24</v>
      </c>
      <c r="T1260" s="48">
        <v>88</v>
      </c>
      <c r="U1260" s="48">
        <v>91</v>
      </c>
      <c r="V1260" s="45" t="s">
        <v>51</v>
      </c>
      <c r="W1260" s="48">
        <v>84</v>
      </c>
      <c r="X1260" s="45" t="s">
        <v>51</v>
      </c>
      <c r="Y1260" s="78">
        <f t="shared" si="86"/>
        <v>0.53</v>
      </c>
      <c r="Z1260" s="78">
        <f t="shared" si="87"/>
        <v>0.06</v>
      </c>
      <c r="AA1260" s="78">
        <f t="shared" si="88"/>
        <v>1.81</v>
      </c>
      <c r="AB1260" s="77">
        <f t="shared" si="89"/>
        <v>100</v>
      </c>
    </row>
    <row r="1261" spans="1:28" x14ac:dyDescent="0.3">
      <c r="A1261" s="49">
        <v>42899</v>
      </c>
      <c r="B1261" s="45" t="s">
        <v>1255</v>
      </c>
      <c r="C1261" s="45" t="s">
        <v>1256</v>
      </c>
      <c r="D1261" s="45" t="s">
        <v>47</v>
      </c>
      <c r="E1261" s="48">
        <v>10</v>
      </c>
      <c r="F1261" s="47">
        <v>184</v>
      </c>
      <c r="G1261" s="65">
        <v>1</v>
      </c>
      <c r="H1261" s="47">
        <v>170</v>
      </c>
      <c r="I1261" s="45" t="s">
        <v>51</v>
      </c>
      <c r="J1261" s="61">
        <v>19.7</v>
      </c>
      <c r="K1261" s="45" t="s">
        <v>94</v>
      </c>
      <c r="L1261" s="73">
        <v>12</v>
      </c>
      <c r="M1261" s="69">
        <v>2.5</v>
      </c>
      <c r="N1261" s="47">
        <v>94</v>
      </c>
      <c r="O1261" s="45" t="s">
        <v>225</v>
      </c>
      <c r="P1261" s="47">
        <v>10161</v>
      </c>
      <c r="Q1261" s="48">
        <v>11</v>
      </c>
      <c r="R1261" s="47">
        <v>10116</v>
      </c>
      <c r="S1261" s="48">
        <v>19</v>
      </c>
      <c r="T1261" s="48">
        <v>85</v>
      </c>
      <c r="U1261" s="48">
        <v>89</v>
      </c>
      <c r="V1261" s="45" t="s">
        <v>148</v>
      </c>
      <c r="W1261" s="48">
        <v>79</v>
      </c>
      <c r="X1261" s="45" t="s">
        <v>300</v>
      </c>
      <c r="Y1261" s="78">
        <f t="shared" si="86"/>
        <v>0.25</v>
      </c>
      <c r="Z1261" s="78">
        <f t="shared" si="87"/>
        <v>0.1</v>
      </c>
      <c r="AA1261" s="78">
        <f t="shared" si="88"/>
        <v>1.97</v>
      </c>
      <c r="AB1261" s="77">
        <f t="shared" si="89"/>
        <v>120</v>
      </c>
    </row>
    <row r="1262" spans="1:28" x14ac:dyDescent="0.3">
      <c r="A1262" s="49">
        <v>42900</v>
      </c>
      <c r="B1262" s="45" t="s">
        <v>1255</v>
      </c>
      <c r="C1262" s="45" t="s">
        <v>1256</v>
      </c>
      <c r="D1262" s="45" t="s">
        <v>47</v>
      </c>
      <c r="E1262" s="48">
        <v>10</v>
      </c>
      <c r="F1262" s="47">
        <v>184</v>
      </c>
      <c r="G1262" s="65">
        <v>1</v>
      </c>
      <c r="H1262" s="47">
        <v>167</v>
      </c>
      <c r="I1262" s="45" t="s">
        <v>193</v>
      </c>
      <c r="J1262" s="61">
        <v>20</v>
      </c>
      <c r="K1262" s="45" t="s">
        <v>51</v>
      </c>
      <c r="L1262" s="73">
        <v>30</v>
      </c>
      <c r="M1262" s="69">
        <v>2.5</v>
      </c>
      <c r="N1262" s="47">
        <v>61</v>
      </c>
      <c r="O1262" s="45" t="s">
        <v>769</v>
      </c>
      <c r="P1262" s="47">
        <v>10180</v>
      </c>
      <c r="Q1262" s="45" t="s">
        <v>51</v>
      </c>
      <c r="R1262" s="47">
        <v>10127</v>
      </c>
      <c r="S1262" s="45" t="s">
        <v>51</v>
      </c>
      <c r="T1262" s="48">
        <v>84</v>
      </c>
      <c r="U1262" s="48">
        <v>88</v>
      </c>
      <c r="V1262" s="45" t="s">
        <v>51</v>
      </c>
      <c r="W1262" s="48">
        <v>79</v>
      </c>
      <c r="X1262" s="45" t="s">
        <v>50</v>
      </c>
      <c r="Y1262" s="78">
        <f t="shared" si="86"/>
        <v>0.25</v>
      </c>
      <c r="Z1262" s="78">
        <f t="shared" si="87"/>
        <v>0.1</v>
      </c>
      <c r="AA1262" s="78">
        <f t="shared" si="88"/>
        <v>2</v>
      </c>
      <c r="AB1262" s="77">
        <f t="shared" si="89"/>
        <v>300</v>
      </c>
    </row>
    <row r="1263" spans="1:28" x14ac:dyDescent="0.3">
      <c r="A1263" s="49">
        <v>42901</v>
      </c>
      <c r="B1263" s="45" t="s">
        <v>1255</v>
      </c>
      <c r="C1263" s="45" t="s">
        <v>1256</v>
      </c>
      <c r="D1263" s="45" t="s">
        <v>47</v>
      </c>
      <c r="E1263" s="48">
        <v>10</v>
      </c>
      <c r="F1263" s="47">
        <v>174</v>
      </c>
      <c r="G1263" s="65">
        <v>0.6</v>
      </c>
      <c r="H1263" s="47">
        <v>167</v>
      </c>
      <c r="I1263" s="45" t="s">
        <v>51</v>
      </c>
      <c r="J1263" s="61">
        <v>18.2</v>
      </c>
      <c r="K1263" s="45" t="s">
        <v>55</v>
      </c>
      <c r="L1263" s="73">
        <v>26</v>
      </c>
      <c r="M1263" s="69">
        <v>1.1000000000000001</v>
      </c>
      <c r="N1263" s="47">
        <v>53</v>
      </c>
      <c r="O1263" s="45" t="s">
        <v>521</v>
      </c>
      <c r="P1263" s="47">
        <v>10241</v>
      </c>
      <c r="Q1263" s="48">
        <v>24</v>
      </c>
      <c r="R1263" s="47">
        <v>10178</v>
      </c>
      <c r="S1263" s="45" t="s">
        <v>263</v>
      </c>
      <c r="T1263" s="48">
        <v>85</v>
      </c>
      <c r="U1263" s="48">
        <v>90</v>
      </c>
      <c r="V1263" s="45" t="s">
        <v>51</v>
      </c>
      <c r="W1263" s="48">
        <v>78</v>
      </c>
      <c r="X1263" s="45" t="s">
        <v>369</v>
      </c>
      <c r="Y1263" s="78">
        <f t="shared" si="86"/>
        <v>0.11000000000000001</v>
      </c>
      <c r="Z1263" s="78">
        <f t="shared" si="87"/>
        <v>0.06</v>
      </c>
      <c r="AA1263" s="78">
        <f t="shared" si="88"/>
        <v>1.8199999999999998</v>
      </c>
      <c r="AB1263" s="77">
        <f t="shared" si="89"/>
        <v>260</v>
      </c>
    </row>
    <row r="1264" spans="1:28" x14ac:dyDescent="0.3">
      <c r="A1264" s="49">
        <v>42902</v>
      </c>
      <c r="B1264" s="45" t="s">
        <v>1255</v>
      </c>
      <c r="C1264" s="45" t="s">
        <v>1256</v>
      </c>
      <c r="D1264" s="45" t="s">
        <v>47</v>
      </c>
      <c r="E1264" s="48">
        <v>10</v>
      </c>
      <c r="F1264" s="47">
        <v>183</v>
      </c>
      <c r="G1264" s="65">
        <v>0</v>
      </c>
      <c r="H1264" s="47">
        <v>167</v>
      </c>
      <c r="I1264" s="45" t="s">
        <v>537</v>
      </c>
      <c r="J1264" s="61">
        <v>19.899999999999999</v>
      </c>
      <c r="K1264" s="45" t="s">
        <v>182</v>
      </c>
      <c r="L1264" s="73">
        <v>11</v>
      </c>
      <c r="M1264" s="69">
        <v>5.3</v>
      </c>
      <c r="N1264" s="47">
        <v>103</v>
      </c>
      <c r="O1264" s="45" t="s">
        <v>225</v>
      </c>
      <c r="P1264" s="47">
        <v>10242</v>
      </c>
      <c r="Q1264" s="45" t="s">
        <v>132</v>
      </c>
      <c r="R1264" s="47">
        <v>10224</v>
      </c>
      <c r="S1264" s="48">
        <v>17</v>
      </c>
      <c r="T1264" s="48">
        <v>83</v>
      </c>
      <c r="U1264" s="48">
        <v>86</v>
      </c>
      <c r="V1264" s="45" t="s">
        <v>88</v>
      </c>
      <c r="W1264" s="48">
        <v>81</v>
      </c>
      <c r="X1264" s="45" t="s">
        <v>188</v>
      </c>
      <c r="Y1264" s="78">
        <f t="shared" si="86"/>
        <v>0.53</v>
      </c>
      <c r="Z1264" s="78">
        <f t="shared" si="87"/>
        <v>0</v>
      </c>
      <c r="AA1264" s="78">
        <f t="shared" si="88"/>
        <v>1.9899999999999998</v>
      </c>
      <c r="AB1264" s="77">
        <f t="shared" si="89"/>
        <v>110</v>
      </c>
    </row>
    <row r="1265" spans="1:28" x14ac:dyDescent="0.3">
      <c r="A1265" s="49">
        <v>42903</v>
      </c>
      <c r="B1265" s="45" t="s">
        <v>1255</v>
      </c>
      <c r="C1265" s="45" t="s">
        <v>1256</v>
      </c>
      <c r="D1265" s="45" t="s">
        <v>47</v>
      </c>
      <c r="E1265" s="48">
        <v>10</v>
      </c>
      <c r="F1265" s="47">
        <v>186</v>
      </c>
      <c r="G1265" s="65">
        <v>0</v>
      </c>
      <c r="H1265" s="47">
        <v>164</v>
      </c>
      <c r="I1265" s="45" t="s">
        <v>100</v>
      </c>
      <c r="J1265" s="61">
        <v>20.7</v>
      </c>
      <c r="K1265" s="45" t="s">
        <v>146</v>
      </c>
      <c r="L1265" s="72" t="s">
        <v>289</v>
      </c>
      <c r="M1265" s="69">
        <v>5.6</v>
      </c>
      <c r="N1265" s="47">
        <v>133</v>
      </c>
      <c r="O1265" s="45" t="s">
        <v>158</v>
      </c>
      <c r="P1265" s="47">
        <v>10225</v>
      </c>
      <c r="Q1265" s="45" t="s">
        <v>1012</v>
      </c>
      <c r="R1265" s="47">
        <v>10155</v>
      </c>
      <c r="S1265" s="48">
        <v>24</v>
      </c>
      <c r="T1265" s="48">
        <v>81</v>
      </c>
      <c r="U1265" s="48">
        <v>89</v>
      </c>
      <c r="V1265" s="45" t="s">
        <v>51</v>
      </c>
      <c r="W1265" s="48">
        <v>74</v>
      </c>
      <c r="X1265" s="45" t="s">
        <v>51</v>
      </c>
      <c r="Y1265" s="78">
        <f t="shared" si="86"/>
        <v>0.55999999999999994</v>
      </c>
      <c r="Z1265" s="78">
        <f t="shared" si="87"/>
        <v>0</v>
      </c>
      <c r="AA1265" s="78">
        <f t="shared" si="88"/>
        <v>2.0699999999999998</v>
      </c>
      <c r="AB1265" s="77">
        <f t="shared" si="89"/>
        <v>90</v>
      </c>
    </row>
    <row r="1266" spans="1:28" x14ac:dyDescent="0.3">
      <c r="A1266" s="49">
        <v>42904</v>
      </c>
      <c r="B1266" s="45" t="s">
        <v>1255</v>
      </c>
      <c r="C1266" s="45" t="s">
        <v>1256</v>
      </c>
      <c r="D1266" s="45" t="s">
        <v>47</v>
      </c>
      <c r="E1266" s="48">
        <v>10</v>
      </c>
      <c r="F1266" s="47">
        <v>193</v>
      </c>
      <c r="G1266" s="65">
        <v>0</v>
      </c>
      <c r="H1266" s="47">
        <v>156</v>
      </c>
      <c r="I1266" s="45" t="s">
        <v>147</v>
      </c>
      <c r="J1266" s="61">
        <v>23</v>
      </c>
      <c r="K1266" s="45" t="s">
        <v>158</v>
      </c>
      <c r="L1266" s="72" t="s">
        <v>289</v>
      </c>
      <c r="M1266" s="69">
        <v>2.5</v>
      </c>
      <c r="N1266" s="47">
        <v>72</v>
      </c>
      <c r="O1266" s="45" t="s">
        <v>99</v>
      </c>
      <c r="P1266" s="47">
        <v>10155</v>
      </c>
      <c r="Q1266" s="45" t="s">
        <v>1012</v>
      </c>
      <c r="R1266" s="47">
        <v>10117</v>
      </c>
      <c r="S1266" s="45" t="s">
        <v>51</v>
      </c>
      <c r="T1266" s="48">
        <v>79</v>
      </c>
      <c r="U1266" s="48">
        <v>88</v>
      </c>
      <c r="V1266" s="45" t="s">
        <v>51</v>
      </c>
      <c r="W1266" s="48">
        <v>71</v>
      </c>
      <c r="X1266" s="45" t="s">
        <v>307</v>
      </c>
      <c r="Y1266" s="78">
        <f t="shared" si="86"/>
        <v>0.25</v>
      </c>
      <c r="Z1266" s="78">
        <f t="shared" si="87"/>
        <v>0</v>
      </c>
      <c r="AA1266" s="78">
        <f t="shared" si="88"/>
        <v>2.2999999999999998</v>
      </c>
      <c r="AB1266" s="77">
        <f t="shared" si="89"/>
        <v>90</v>
      </c>
    </row>
    <row r="1267" spans="1:28" x14ac:dyDescent="0.3">
      <c r="A1267" s="49">
        <v>42905</v>
      </c>
      <c r="B1267" s="45" t="s">
        <v>1255</v>
      </c>
      <c r="C1267" s="45" t="s">
        <v>1256</v>
      </c>
      <c r="D1267" s="45" t="s">
        <v>47</v>
      </c>
      <c r="E1267" s="48">
        <v>10</v>
      </c>
      <c r="F1267" s="47">
        <v>200</v>
      </c>
      <c r="G1267" s="65">
        <v>0.8</v>
      </c>
      <c r="H1267" s="47">
        <v>166</v>
      </c>
      <c r="I1267" s="45" t="s">
        <v>193</v>
      </c>
      <c r="J1267" s="61">
        <v>23.4</v>
      </c>
      <c r="K1267" s="45" t="s">
        <v>264</v>
      </c>
      <c r="L1267" s="72" t="s">
        <v>132</v>
      </c>
      <c r="M1267" s="69">
        <v>1.7</v>
      </c>
      <c r="N1267" s="47">
        <v>92</v>
      </c>
      <c r="O1267" s="45" t="s">
        <v>747</v>
      </c>
      <c r="P1267" s="47">
        <v>10150</v>
      </c>
      <c r="Q1267" s="48">
        <v>17</v>
      </c>
      <c r="R1267" s="47">
        <v>10101</v>
      </c>
      <c r="S1267" s="45" t="s">
        <v>102</v>
      </c>
      <c r="T1267" s="48">
        <v>81</v>
      </c>
      <c r="U1267" s="48">
        <v>89</v>
      </c>
      <c r="V1267" s="45" t="s">
        <v>51</v>
      </c>
      <c r="W1267" s="48">
        <v>72</v>
      </c>
      <c r="X1267" s="45" t="s">
        <v>81</v>
      </c>
      <c r="Y1267" s="78">
        <f t="shared" si="86"/>
        <v>0.16999999999999998</v>
      </c>
      <c r="Z1267" s="78">
        <f t="shared" si="87"/>
        <v>0.08</v>
      </c>
      <c r="AA1267" s="78">
        <f t="shared" si="88"/>
        <v>2.34</v>
      </c>
      <c r="AB1267" s="77">
        <f t="shared" si="89"/>
        <v>80</v>
      </c>
    </row>
    <row r="1268" spans="1:28" x14ac:dyDescent="0.3">
      <c r="A1268" s="49">
        <v>42906</v>
      </c>
      <c r="B1268" s="45" t="s">
        <v>1255</v>
      </c>
      <c r="C1268" s="45" t="s">
        <v>1256</v>
      </c>
      <c r="D1268" s="45" t="s">
        <v>47</v>
      </c>
      <c r="E1268" s="48">
        <v>10</v>
      </c>
      <c r="F1268" s="47">
        <v>212</v>
      </c>
      <c r="G1268" s="65">
        <v>0</v>
      </c>
      <c r="H1268" s="47">
        <v>181</v>
      </c>
      <c r="I1268" s="45" t="s">
        <v>147</v>
      </c>
      <c r="J1268" s="61">
        <v>24.2</v>
      </c>
      <c r="K1268" s="45" t="s">
        <v>169</v>
      </c>
      <c r="L1268" s="73">
        <v>10</v>
      </c>
      <c r="M1268" s="69">
        <v>0.8</v>
      </c>
      <c r="N1268" s="47">
        <v>86</v>
      </c>
      <c r="O1268" s="45" t="s">
        <v>750</v>
      </c>
      <c r="P1268" s="47">
        <v>10151</v>
      </c>
      <c r="Q1268" s="45" t="s">
        <v>51</v>
      </c>
      <c r="R1268" s="47">
        <v>10130</v>
      </c>
      <c r="S1268" s="45" t="s">
        <v>218</v>
      </c>
      <c r="T1268" s="48">
        <v>72</v>
      </c>
      <c r="U1268" s="48">
        <v>85</v>
      </c>
      <c r="V1268" s="45" t="s">
        <v>510</v>
      </c>
      <c r="W1268" s="48">
        <v>62</v>
      </c>
      <c r="X1268" s="45" t="s">
        <v>201</v>
      </c>
      <c r="Y1268" s="78">
        <f t="shared" si="86"/>
        <v>0.08</v>
      </c>
      <c r="Z1268" s="78">
        <f t="shared" si="87"/>
        <v>0</v>
      </c>
      <c r="AA1268" s="78">
        <f t="shared" si="88"/>
        <v>2.42</v>
      </c>
      <c r="AB1268" s="77">
        <f t="shared" si="89"/>
        <v>100</v>
      </c>
    </row>
    <row r="1269" spans="1:28" x14ac:dyDescent="0.3">
      <c r="A1269" s="49">
        <v>42907</v>
      </c>
      <c r="B1269" s="45" t="s">
        <v>1255</v>
      </c>
      <c r="C1269" s="45" t="s">
        <v>1256</v>
      </c>
      <c r="D1269" s="45" t="s">
        <v>47</v>
      </c>
      <c r="E1269" s="48">
        <v>10</v>
      </c>
      <c r="F1269" s="47">
        <v>220</v>
      </c>
      <c r="G1269" s="65">
        <v>0</v>
      </c>
      <c r="H1269" s="47">
        <v>183</v>
      </c>
      <c r="I1269" s="45" t="s">
        <v>100</v>
      </c>
      <c r="J1269" s="61">
        <v>25.8</v>
      </c>
      <c r="K1269" s="45" t="s">
        <v>91</v>
      </c>
      <c r="L1269" s="73">
        <v>29</v>
      </c>
      <c r="M1269" s="69">
        <v>2.2000000000000002</v>
      </c>
      <c r="N1269" s="47">
        <v>122</v>
      </c>
      <c r="O1269" s="45" t="s">
        <v>201</v>
      </c>
      <c r="P1269" s="47">
        <v>10162</v>
      </c>
      <c r="Q1269" s="48">
        <v>24</v>
      </c>
      <c r="R1269" s="47">
        <v>10119</v>
      </c>
      <c r="S1269" s="45" t="s">
        <v>218</v>
      </c>
      <c r="T1269" s="48">
        <v>75</v>
      </c>
      <c r="U1269" s="48">
        <v>89</v>
      </c>
      <c r="V1269" s="45" t="s">
        <v>88</v>
      </c>
      <c r="W1269" s="48">
        <v>64</v>
      </c>
      <c r="X1269" s="45" t="s">
        <v>52</v>
      </c>
      <c r="Y1269" s="78">
        <f t="shared" si="86"/>
        <v>0.22000000000000003</v>
      </c>
      <c r="Z1269" s="78">
        <f t="shared" si="87"/>
        <v>0</v>
      </c>
      <c r="AA1269" s="78">
        <f t="shared" si="88"/>
        <v>2.58</v>
      </c>
      <c r="AB1269" s="77">
        <f t="shared" si="89"/>
        <v>290</v>
      </c>
    </row>
    <row r="1270" spans="1:28" x14ac:dyDescent="0.3">
      <c r="A1270" s="49">
        <v>42908</v>
      </c>
      <c r="B1270" s="45" t="s">
        <v>1255</v>
      </c>
      <c r="C1270" s="45" t="s">
        <v>1256</v>
      </c>
      <c r="D1270" s="45" t="s">
        <v>47</v>
      </c>
      <c r="E1270" s="48">
        <v>10</v>
      </c>
      <c r="F1270" s="47">
        <v>195</v>
      </c>
      <c r="G1270" s="65">
        <v>0.8</v>
      </c>
      <c r="H1270" s="47">
        <v>183</v>
      </c>
      <c r="I1270" s="45" t="s">
        <v>86</v>
      </c>
      <c r="J1270" s="61">
        <v>20.7</v>
      </c>
      <c r="K1270" s="45" t="s">
        <v>60</v>
      </c>
      <c r="L1270" s="73">
        <v>28</v>
      </c>
      <c r="M1270" s="69">
        <v>3.9</v>
      </c>
      <c r="N1270" s="47">
        <v>92</v>
      </c>
      <c r="O1270" s="45" t="s">
        <v>215</v>
      </c>
      <c r="P1270" s="47">
        <v>10218</v>
      </c>
      <c r="Q1270" s="48">
        <v>23</v>
      </c>
      <c r="R1270" s="47">
        <v>10160</v>
      </c>
      <c r="S1270" s="45" t="s">
        <v>218</v>
      </c>
      <c r="T1270" s="48">
        <v>80</v>
      </c>
      <c r="U1270" s="48">
        <v>89</v>
      </c>
      <c r="V1270" s="45" t="s">
        <v>80</v>
      </c>
      <c r="W1270" s="48">
        <v>78</v>
      </c>
      <c r="X1270" s="45" t="s">
        <v>51</v>
      </c>
      <c r="Y1270" s="78">
        <f t="shared" si="86"/>
        <v>0.39</v>
      </c>
      <c r="Z1270" s="78">
        <f t="shared" si="87"/>
        <v>0.08</v>
      </c>
      <c r="AA1270" s="78">
        <f t="shared" si="88"/>
        <v>2.0699999999999998</v>
      </c>
      <c r="AB1270" s="77">
        <f t="shared" si="89"/>
        <v>280</v>
      </c>
    </row>
    <row r="1271" spans="1:28" x14ac:dyDescent="0.3">
      <c r="A1271" s="49">
        <v>42909</v>
      </c>
      <c r="B1271" s="45" t="s">
        <v>1255</v>
      </c>
      <c r="C1271" s="45" t="s">
        <v>1256</v>
      </c>
      <c r="D1271" s="45" t="s">
        <v>47</v>
      </c>
      <c r="E1271" s="48">
        <v>10</v>
      </c>
      <c r="F1271" s="47">
        <v>195</v>
      </c>
      <c r="G1271" s="65">
        <v>0.6</v>
      </c>
      <c r="H1271" s="47">
        <v>181</v>
      </c>
      <c r="I1271" s="45" t="s">
        <v>163</v>
      </c>
      <c r="J1271" s="61">
        <v>20.9</v>
      </c>
      <c r="K1271" s="45" t="s">
        <v>182</v>
      </c>
      <c r="L1271" s="73">
        <v>20</v>
      </c>
      <c r="M1271" s="69">
        <v>1.7</v>
      </c>
      <c r="N1271" s="47">
        <v>39</v>
      </c>
      <c r="O1271" s="45" t="s">
        <v>186</v>
      </c>
      <c r="P1271" s="47">
        <v>10243</v>
      </c>
      <c r="Q1271" s="48">
        <v>22</v>
      </c>
      <c r="R1271" s="47">
        <v>10214</v>
      </c>
      <c r="S1271" s="45" t="s">
        <v>263</v>
      </c>
      <c r="T1271" s="48">
        <v>80</v>
      </c>
      <c r="U1271" s="48">
        <v>87</v>
      </c>
      <c r="V1271" s="45" t="s">
        <v>51</v>
      </c>
      <c r="W1271" s="48">
        <v>73</v>
      </c>
      <c r="X1271" s="45" t="s">
        <v>98</v>
      </c>
      <c r="Y1271" s="78">
        <f t="shared" si="86"/>
        <v>0.16999999999999998</v>
      </c>
      <c r="Z1271" s="78">
        <f t="shared" si="87"/>
        <v>0.06</v>
      </c>
      <c r="AA1271" s="78">
        <f t="shared" si="88"/>
        <v>2.09</v>
      </c>
      <c r="AB1271" s="77">
        <f t="shared" si="89"/>
        <v>200</v>
      </c>
    </row>
    <row r="1272" spans="1:28" x14ac:dyDescent="0.3">
      <c r="A1272" s="49">
        <v>42910</v>
      </c>
      <c r="B1272" s="45" t="s">
        <v>1255</v>
      </c>
      <c r="C1272" s="45" t="s">
        <v>1256</v>
      </c>
      <c r="D1272" s="45" t="s">
        <v>47</v>
      </c>
      <c r="E1272" s="48">
        <v>10</v>
      </c>
      <c r="F1272" s="47">
        <v>184</v>
      </c>
      <c r="G1272" s="65">
        <v>0.4</v>
      </c>
      <c r="H1272" s="47">
        <v>175</v>
      </c>
      <c r="I1272" s="45" t="s">
        <v>75</v>
      </c>
      <c r="J1272" s="61">
        <v>19.399999999999999</v>
      </c>
      <c r="K1272" s="45" t="s">
        <v>94</v>
      </c>
      <c r="L1272" s="72" t="s">
        <v>289</v>
      </c>
      <c r="M1272" s="69">
        <v>0.6</v>
      </c>
      <c r="N1272" s="47">
        <v>53</v>
      </c>
      <c r="O1272" s="45" t="s">
        <v>118</v>
      </c>
      <c r="P1272" s="47">
        <v>10231</v>
      </c>
      <c r="Q1272" s="45" t="s">
        <v>1012</v>
      </c>
      <c r="R1272" s="47">
        <v>10202</v>
      </c>
      <c r="S1272" s="48">
        <v>24</v>
      </c>
      <c r="T1272" s="48">
        <v>81</v>
      </c>
      <c r="U1272" s="48">
        <v>86</v>
      </c>
      <c r="V1272" s="45" t="s">
        <v>301</v>
      </c>
      <c r="W1272" s="48">
        <v>76</v>
      </c>
      <c r="X1272" s="45" t="s">
        <v>51</v>
      </c>
      <c r="Y1272" s="78">
        <f t="shared" si="86"/>
        <v>0.06</v>
      </c>
      <c r="Z1272" s="78">
        <f t="shared" si="87"/>
        <v>0.04</v>
      </c>
      <c r="AA1272" s="78">
        <f t="shared" si="88"/>
        <v>1.94</v>
      </c>
      <c r="AB1272" s="77">
        <f t="shared" si="89"/>
        <v>90</v>
      </c>
    </row>
    <row r="1273" spans="1:28" x14ac:dyDescent="0.3">
      <c r="A1273" s="49">
        <v>42911</v>
      </c>
      <c r="B1273" s="45" t="s">
        <v>1255</v>
      </c>
      <c r="C1273" s="45" t="s">
        <v>1256</v>
      </c>
      <c r="D1273" s="45" t="s">
        <v>47</v>
      </c>
      <c r="E1273" s="48">
        <v>10</v>
      </c>
      <c r="F1273" s="47">
        <v>191</v>
      </c>
      <c r="G1273" s="65">
        <v>24.6</v>
      </c>
      <c r="H1273" s="47">
        <v>167</v>
      </c>
      <c r="I1273" s="45" t="s">
        <v>178</v>
      </c>
      <c r="J1273" s="61">
        <v>21.5</v>
      </c>
      <c r="K1273" s="45" t="s">
        <v>277</v>
      </c>
      <c r="L1273" s="73">
        <v>12</v>
      </c>
      <c r="M1273" s="69">
        <v>2.8</v>
      </c>
      <c r="N1273" s="47">
        <v>92</v>
      </c>
      <c r="O1273" s="45" t="s">
        <v>206</v>
      </c>
      <c r="P1273" s="47">
        <v>10202</v>
      </c>
      <c r="Q1273" s="45" t="s">
        <v>1012</v>
      </c>
      <c r="R1273" s="47">
        <v>10109</v>
      </c>
      <c r="S1273" s="45" t="s">
        <v>51</v>
      </c>
      <c r="T1273" s="48">
        <v>81</v>
      </c>
      <c r="U1273" s="48">
        <v>86</v>
      </c>
      <c r="V1273" s="45" t="s">
        <v>249</v>
      </c>
      <c r="W1273" s="48">
        <v>77</v>
      </c>
      <c r="X1273" s="45" t="s">
        <v>51</v>
      </c>
      <c r="Y1273" s="78">
        <f t="shared" si="86"/>
        <v>0.27999999999999997</v>
      </c>
      <c r="Z1273" s="78">
        <f t="shared" si="87"/>
        <v>2.46</v>
      </c>
      <c r="AA1273" s="78">
        <f t="shared" si="88"/>
        <v>2.15</v>
      </c>
      <c r="AB1273" s="77">
        <f t="shared" si="89"/>
        <v>120</v>
      </c>
    </row>
    <row r="1274" spans="1:28" x14ac:dyDescent="0.3">
      <c r="A1274" s="49">
        <v>42912</v>
      </c>
      <c r="B1274" s="45" t="s">
        <v>1255</v>
      </c>
      <c r="C1274" s="45" t="s">
        <v>1256</v>
      </c>
      <c r="D1274" s="45" t="s">
        <v>47</v>
      </c>
      <c r="E1274" s="48">
        <v>10</v>
      </c>
      <c r="F1274" s="47">
        <v>194</v>
      </c>
      <c r="G1274" s="65">
        <v>25</v>
      </c>
      <c r="H1274" s="47">
        <v>179</v>
      </c>
      <c r="I1274" s="45" t="s">
        <v>100</v>
      </c>
      <c r="J1274" s="61">
        <v>21</v>
      </c>
      <c r="K1274" s="45" t="s">
        <v>201</v>
      </c>
      <c r="L1274" s="73">
        <v>29</v>
      </c>
      <c r="M1274" s="69">
        <v>2.8</v>
      </c>
      <c r="N1274" s="47">
        <v>89</v>
      </c>
      <c r="O1274" s="45" t="s">
        <v>475</v>
      </c>
      <c r="P1274" s="47">
        <v>10116</v>
      </c>
      <c r="Q1274" s="48">
        <v>14</v>
      </c>
      <c r="R1274" s="47">
        <v>10087</v>
      </c>
      <c r="S1274" s="45" t="s">
        <v>102</v>
      </c>
      <c r="T1274" s="48">
        <v>86</v>
      </c>
      <c r="U1274" s="48">
        <v>91</v>
      </c>
      <c r="V1274" s="45" t="s">
        <v>51</v>
      </c>
      <c r="W1274" s="48">
        <v>78</v>
      </c>
      <c r="X1274" s="45" t="s">
        <v>585</v>
      </c>
      <c r="Y1274" s="78">
        <f t="shared" si="86"/>
        <v>0.27999999999999997</v>
      </c>
      <c r="Z1274" s="78">
        <f t="shared" si="87"/>
        <v>2.5</v>
      </c>
      <c r="AA1274" s="78">
        <f t="shared" si="88"/>
        <v>2.1</v>
      </c>
      <c r="AB1274" s="77">
        <f t="shared" si="89"/>
        <v>290</v>
      </c>
    </row>
    <row r="1275" spans="1:28" x14ac:dyDescent="0.3">
      <c r="A1275" s="49">
        <v>42913</v>
      </c>
      <c r="B1275" s="45" t="s">
        <v>1255</v>
      </c>
      <c r="C1275" s="45" t="s">
        <v>1256</v>
      </c>
      <c r="D1275" s="45" t="s">
        <v>47</v>
      </c>
      <c r="E1275" s="48">
        <v>10</v>
      </c>
      <c r="F1275" s="47">
        <v>190</v>
      </c>
      <c r="G1275" s="65">
        <v>12.4</v>
      </c>
      <c r="H1275" s="47">
        <v>172</v>
      </c>
      <c r="I1275" s="45" t="s">
        <v>169</v>
      </c>
      <c r="J1275" s="61">
        <v>20.9</v>
      </c>
      <c r="K1275" s="45" t="s">
        <v>186</v>
      </c>
      <c r="L1275" s="73">
        <v>30</v>
      </c>
      <c r="M1275" s="69">
        <v>1.9</v>
      </c>
      <c r="N1275" s="47">
        <v>86</v>
      </c>
      <c r="O1275" s="45" t="s">
        <v>192</v>
      </c>
      <c r="P1275" s="47">
        <v>10106</v>
      </c>
      <c r="Q1275" s="45" t="s">
        <v>1012</v>
      </c>
      <c r="R1275" s="47">
        <v>10071</v>
      </c>
      <c r="S1275" s="48">
        <v>24</v>
      </c>
      <c r="T1275" s="48">
        <v>81</v>
      </c>
      <c r="U1275" s="48">
        <v>89</v>
      </c>
      <c r="V1275" s="45" t="s">
        <v>51</v>
      </c>
      <c r="W1275" s="48">
        <v>70</v>
      </c>
      <c r="X1275" s="45" t="s">
        <v>369</v>
      </c>
      <c r="Y1275" s="78">
        <f t="shared" si="86"/>
        <v>0.19</v>
      </c>
      <c r="Z1275" s="78">
        <f t="shared" si="87"/>
        <v>1.24</v>
      </c>
      <c r="AA1275" s="78">
        <f t="shared" si="88"/>
        <v>2.09</v>
      </c>
      <c r="AB1275" s="77">
        <f t="shared" si="89"/>
        <v>300</v>
      </c>
    </row>
    <row r="1276" spans="1:28" x14ac:dyDescent="0.3">
      <c r="A1276" s="49">
        <v>42914</v>
      </c>
      <c r="B1276" s="45" t="s">
        <v>1255</v>
      </c>
      <c r="C1276" s="45" t="s">
        <v>1256</v>
      </c>
      <c r="D1276" s="45" t="s">
        <v>47</v>
      </c>
      <c r="E1276" s="48">
        <v>10</v>
      </c>
      <c r="F1276" s="47">
        <v>188</v>
      </c>
      <c r="G1276" s="65">
        <v>1</v>
      </c>
      <c r="H1276" s="47">
        <v>155</v>
      </c>
      <c r="I1276" s="45" t="s">
        <v>638</v>
      </c>
      <c r="J1276" s="61">
        <v>22.2</v>
      </c>
      <c r="K1276" s="45" t="s">
        <v>118</v>
      </c>
      <c r="L1276" s="73">
        <v>29</v>
      </c>
      <c r="M1276" s="69">
        <v>7.2</v>
      </c>
      <c r="N1276" s="47">
        <v>239</v>
      </c>
      <c r="O1276" s="45" t="s">
        <v>98</v>
      </c>
      <c r="P1276" s="47">
        <v>10104</v>
      </c>
      <c r="Q1276" s="48">
        <v>22</v>
      </c>
      <c r="R1276" s="47">
        <v>10022</v>
      </c>
      <c r="S1276" s="45" t="s">
        <v>102</v>
      </c>
      <c r="T1276" s="48">
        <v>70</v>
      </c>
      <c r="U1276" s="48">
        <v>87</v>
      </c>
      <c r="V1276" s="45" t="s">
        <v>51</v>
      </c>
      <c r="W1276" s="48">
        <v>56</v>
      </c>
      <c r="X1276" s="45" t="s">
        <v>139</v>
      </c>
      <c r="Y1276" s="78">
        <f t="shared" si="86"/>
        <v>0.72</v>
      </c>
      <c r="Z1276" s="78">
        <f t="shared" si="87"/>
        <v>0.1</v>
      </c>
      <c r="AA1276" s="78">
        <f t="shared" si="88"/>
        <v>2.2199999999999998</v>
      </c>
      <c r="AB1276" s="77">
        <f t="shared" si="89"/>
        <v>290</v>
      </c>
    </row>
    <row r="1277" spans="1:28" x14ac:dyDescent="0.3">
      <c r="A1277" s="49">
        <v>42915</v>
      </c>
      <c r="B1277" s="45" t="s">
        <v>1255</v>
      </c>
      <c r="C1277" s="45" t="s">
        <v>1256</v>
      </c>
      <c r="D1277" s="45" t="s">
        <v>47</v>
      </c>
      <c r="E1277" s="48">
        <v>10</v>
      </c>
      <c r="F1277" s="47">
        <v>176</v>
      </c>
      <c r="G1277" s="65">
        <v>14.2</v>
      </c>
      <c r="H1277" s="47">
        <v>153</v>
      </c>
      <c r="I1277" s="45" t="s">
        <v>594</v>
      </c>
      <c r="J1277" s="61">
        <v>19.8</v>
      </c>
      <c r="K1277" s="45" t="s">
        <v>89</v>
      </c>
      <c r="L1277" s="73">
        <v>29</v>
      </c>
      <c r="M1277" s="69">
        <v>4.4000000000000004</v>
      </c>
      <c r="N1277" s="47">
        <v>161</v>
      </c>
      <c r="O1277" s="45" t="s">
        <v>91</v>
      </c>
      <c r="P1277" s="47">
        <v>10124</v>
      </c>
      <c r="Q1277" s="48">
        <v>22</v>
      </c>
      <c r="R1277" s="47">
        <v>10089</v>
      </c>
      <c r="S1277" s="45" t="s">
        <v>116</v>
      </c>
      <c r="T1277" s="48">
        <v>55</v>
      </c>
      <c r="U1277" s="48">
        <v>71</v>
      </c>
      <c r="V1277" s="45" t="s">
        <v>128</v>
      </c>
      <c r="W1277" s="48">
        <v>43</v>
      </c>
      <c r="X1277" s="45" t="s">
        <v>226</v>
      </c>
      <c r="Y1277" s="78">
        <f t="shared" si="86"/>
        <v>0.44000000000000006</v>
      </c>
      <c r="Z1277" s="78">
        <f t="shared" si="87"/>
        <v>1.42</v>
      </c>
      <c r="AA1277" s="78">
        <f t="shared" si="88"/>
        <v>1.98</v>
      </c>
      <c r="AB1277" s="77">
        <f t="shared" si="89"/>
        <v>290</v>
      </c>
    </row>
    <row r="1278" spans="1:28" x14ac:dyDescent="0.3">
      <c r="A1278" s="49">
        <v>42916</v>
      </c>
      <c r="B1278" s="45" t="s">
        <v>1255</v>
      </c>
      <c r="C1278" s="45" t="s">
        <v>1256</v>
      </c>
      <c r="D1278" s="45" t="s">
        <v>47</v>
      </c>
      <c r="E1278" s="48">
        <v>10</v>
      </c>
      <c r="F1278" s="47">
        <v>156</v>
      </c>
      <c r="G1278" s="65">
        <v>17.2</v>
      </c>
      <c r="H1278" s="47">
        <v>134</v>
      </c>
      <c r="I1278" s="45" t="s">
        <v>100</v>
      </c>
      <c r="J1278" s="61">
        <v>17.899999999999999</v>
      </c>
      <c r="K1278" s="45" t="s">
        <v>146</v>
      </c>
      <c r="L1278" s="73">
        <v>30</v>
      </c>
      <c r="M1278" s="69">
        <v>5.3</v>
      </c>
      <c r="N1278" s="47">
        <v>175</v>
      </c>
      <c r="O1278" s="45" t="s">
        <v>135</v>
      </c>
      <c r="P1278" s="47">
        <v>10238</v>
      </c>
      <c r="Q1278" s="48">
        <v>24</v>
      </c>
      <c r="R1278" s="47">
        <v>10118</v>
      </c>
      <c r="S1278" s="45" t="s">
        <v>1012</v>
      </c>
      <c r="T1278" s="48">
        <v>78</v>
      </c>
      <c r="U1278" s="48">
        <v>84</v>
      </c>
      <c r="V1278" s="45" t="s">
        <v>100</v>
      </c>
      <c r="W1278" s="48">
        <v>51</v>
      </c>
      <c r="X1278" s="45" t="s">
        <v>80</v>
      </c>
      <c r="Y1278" s="78">
        <f t="shared" si="86"/>
        <v>0.53</v>
      </c>
      <c r="Z1278" s="78">
        <f t="shared" si="87"/>
        <v>1.72</v>
      </c>
      <c r="AA1278" s="78">
        <f t="shared" si="88"/>
        <v>1.7899999999999998</v>
      </c>
      <c r="AB1278" s="77">
        <f t="shared" si="89"/>
        <v>300</v>
      </c>
    </row>
    <row r="1279" spans="1:28" x14ac:dyDescent="0.3">
      <c r="A1279" s="49">
        <v>42917</v>
      </c>
      <c r="B1279" s="45" t="s">
        <v>1255</v>
      </c>
      <c r="C1279" s="45" t="s">
        <v>1256</v>
      </c>
      <c r="D1279" s="45" t="s">
        <v>47</v>
      </c>
      <c r="E1279" s="48">
        <v>10</v>
      </c>
      <c r="F1279" s="47">
        <v>164</v>
      </c>
      <c r="G1279" s="65">
        <v>0</v>
      </c>
      <c r="H1279" s="47">
        <v>134</v>
      </c>
      <c r="I1279" s="45" t="s">
        <v>286</v>
      </c>
      <c r="J1279" s="61">
        <v>19.3</v>
      </c>
      <c r="K1279" s="45" t="s">
        <v>167</v>
      </c>
      <c r="L1279" s="73">
        <v>30</v>
      </c>
      <c r="M1279" s="69">
        <v>4.2</v>
      </c>
      <c r="N1279" s="47">
        <v>131</v>
      </c>
      <c r="O1279" s="45" t="s">
        <v>148</v>
      </c>
      <c r="P1279" s="47">
        <v>10280</v>
      </c>
      <c r="Q1279" s="45" t="s">
        <v>51</v>
      </c>
      <c r="R1279" s="47">
        <v>10230</v>
      </c>
      <c r="S1279" s="45" t="s">
        <v>218</v>
      </c>
      <c r="T1279" s="48">
        <v>66</v>
      </c>
      <c r="U1279" s="48">
        <v>84</v>
      </c>
      <c r="V1279" s="45" t="s">
        <v>80</v>
      </c>
      <c r="W1279" s="48">
        <v>58</v>
      </c>
      <c r="X1279" s="45" t="s">
        <v>307</v>
      </c>
      <c r="Y1279" s="78">
        <f t="shared" si="86"/>
        <v>0.42000000000000004</v>
      </c>
      <c r="Z1279" s="78">
        <f t="shared" si="87"/>
        <v>0</v>
      </c>
      <c r="AA1279" s="78">
        <f t="shared" si="88"/>
        <v>1.9300000000000002</v>
      </c>
      <c r="AB1279" s="77">
        <f t="shared" si="89"/>
        <v>300</v>
      </c>
    </row>
    <row r="1280" spans="1:28" x14ac:dyDescent="0.3">
      <c r="A1280" s="49">
        <v>42918</v>
      </c>
      <c r="B1280" s="45" t="s">
        <v>1255</v>
      </c>
      <c r="C1280" s="45" t="s">
        <v>1256</v>
      </c>
      <c r="D1280" s="45" t="s">
        <v>47</v>
      </c>
      <c r="E1280" s="48">
        <v>10</v>
      </c>
      <c r="F1280" s="47">
        <v>174</v>
      </c>
      <c r="G1280" s="65">
        <v>0</v>
      </c>
      <c r="H1280" s="47">
        <v>128</v>
      </c>
      <c r="I1280" s="45" t="s">
        <v>578</v>
      </c>
      <c r="J1280" s="61">
        <v>22</v>
      </c>
      <c r="K1280" s="45" t="s">
        <v>135</v>
      </c>
      <c r="L1280" s="73">
        <v>10</v>
      </c>
      <c r="M1280" s="69">
        <v>2.5</v>
      </c>
      <c r="N1280" s="47">
        <v>61</v>
      </c>
      <c r="O1280" s="45" t="s">
        <v>769</v>
      </c>
      <c r="P1280" s="47">
        <v>10278</v>
      </c>
      <c r="Q1280" s="45" t="s">
        <v>1012</v>
      </c>
      <c r="R1280" s="47">
        <v>10257</v>
      </c>
      <c r="S1280" s="48">
        <v>24</v>
      </c>
      <c r="T1280" s="48">
        <v>70</v>
      </c>
      <c r="U1280" s="48">
        <v>83</v>
      </c>
      <c r="V1280" s="45" t="s">
        <v>51</v>
      </c>
      <c r="W1280" s="48">
        <v>62</v>
      </c>
      <c r="X1280" s="45" t="s">
        <v>202</v>
      </c>
      <c r="Y1280" s="78">
        <f t="shared" si="86"/>
        <v>0.25</v>
      </c>
      <c r="Z1280" s="78">
        <f t="shared" si="87"/>
        <v>0</v>
      </c>
      <c r="AA1280" s="78">
        <f t="shared" si="88"/>
        <v>2.2000000000000002</v>
      </c>
      <c r="AB1280" s="77">
        <f t="shared" si="89"/>
        <v>100</v>
      </c>
    </row>
    <row r="1281" spans="1:28" x14ac:dyDescent="0.3">
      <c r="A1281" s="49">
        <v>42919</v>
      </c>
      <c r="B1281" s="45" t="s">
        <v>1255</v>
      </c>
      <c r="C1281" s="45" t="s">
        <v>1256</v>
      </c>
      <c r="D1281" s="45" t="s">
        <v>47</v>
      </c>
      <c r="E1281" s="48">
        <v>10</v>
      </c>
      <c r="F1281" s="47">
        <v>186</v>
      </c>
      <c r="G1281" s="65">
        <v>0</v>
      </c>
      <c r="H1281" s="47">
        <v>158</v>
      </c>
      <c r="I1281" s="45" t="s">
        <v>286</v>
      </c>
      <c r="J1281" s="61">
        <v>21.5</v>
      </c>
      <c r="K1281" s="45" t="s">
        <v>51</v>
      </c>
      <c r="L1281" s="73">
        <v>10</v>
      </c>
      <c r="M1281" s="69">
        <v>4.2</v>
      </c>
      <c r="N1281" s="47">
        <v>108</v>
      </c>
      <c r="O1281" s="45" t="s">
        <v>213</v>
      </c>
      <c r="P1281" s="47">
        <v>10257</v>
      </c>
      <c r="Q1281" s="45" t="s">
        <v>1012</v>
      </c>
      <c r="R1281" s="47">
        <v>10187</v>
      </c>
      <c r="S1281" s="48">
        <v>24</v>
      </c>
      <c r="T1281" s="48">
        <v>80</v>
      </c>
      <c r="U1281" s="48">
        <v>88</v>
      </c>
      <c r="V1281" s="45" t="s">
        <v>51</v>
      </c>
      <c r="W1281" s="48">
        <v>72</v>
      </c>
      <c r="X1281" s="45" t="s">
        <v>182</v>
      </c>
      <c r="Y1281" s="78">
        <f t="shared" si="86"/>
        <v>0.42000000000000004</v>
      </c>
      <c r="Z1281" s="78">
        <f t="shared" si="87"/>
        <v>0</v>
      </c>
      <c r="AA1281" s="78">
        <f t="shared" si="88"/>
        <v>2.15</v>
      </c>
      <c r="AB1281" s="77">
        <f t="shared" si="89"/>
        <v>100</v>
      </c>
    </row>
    <row r="1282" spans="1:28" x14ac:dyDescent="0.3">
      <c r="A1282" s="49">
        <v>42920</v>
      </c>
      <c r="B1282" s="45" t="s">
        <v>1255</v>
      </c>
      <c r="C1282" s="45" t="s">
        <v>1256</v>
      </c>
      <c r="D1282" s="45" t="s">
        <v>47</v>
      </c>
      <c r="E1282" s="48">
        <v>10</v>
      </c>
      <c r="F1282" s="47">
        <v>196</v>
      </c>
      <c r="G1282" s="65">
        <v>0</v>
      </c>
      <c r="H1282" s="47">
        <v>167</v>
      </c>
      <c r="I1282" s="45" t="s">
        <v>537</v>
      </c>
      <c r="J1282" s="61">
        <v>22.6</v>
      </c>
      <c r="K1282" s="45" t="s">
        <v>167</v>
      </c>
      <c r="L1282" s="73">
        <v>27</v>
      </c>
      <c r="M1282" s="69">
        <v>2.5</v>
      </c>
      <c r="N1282" s="47">
        <v>108</v>
      </c>
      <c r="O1282" s="45" t="s">
        <v>249</v>
      </c>
      <c r="P1282" s="47">
        <v>10187</v>
      </c>
      <c r="Q1282" s="45" t="s">
        <v>1012</v>
      </c>
      <c r="R1282" s="47">
        <v>10084</v>
      </c>
      <c r="S1282" s="45" t="s">
        <v>51</v>
      </c>
      <c r="T1282" s="48">
        <v>83</v>
      </c>
      <c r="U1282" s="48">
        <v>90</v>
      </c>
      <c r="V1282" s="45" t="s">
        <v>51</v>
      </c>
      <c r="W1282" s="48">
        <v>77</v>
      </c>
      <c r="X1282" s="45" t="s">
        <v>51</v>
      </c>
      <c r="Y1282" s="78">
        <f t="shared" si="86"/>
        <v>0.25</v>
      </c>
      <c r="Z1282" s="78">
        <f t="shared" si="87"/>
        <v>0</v>
      </c>
      <c r="AA1282" s="78">
        <f t="shared" si="88"/>
        <v>2.2600000000000002</v>
      </c>
      <c r="AB1282" s="77">
        <f t="shared" si="89"/>
        <v>270</v>
      </c>
    </row>
    <row r="1283" spans="1:28" x14ac:dyDescent="0.3">
      <c r="A1283" s="49">
        <v>42921</v>
      </c>
      <c r="B1283" s="45" t="s">
        <v>1255</v>
      </c>
      <c r="C1283" s="45" t="s">
        <v>1256</v>
      </c>
      <c r="D1283" s="45" t="s">
        <v>47</v>
      </c>
      <c r="E1283" s="48">
        <v>10</v>
      </c>
      <c r="F1283" s="47">
        <v>191</v>
      </c>
      <c r="G1283" s="65">
        <v>0</v>
      </c>
      <c r="H1283" s="47">
        <v>184</v>
      </c>
      <c r="I1283" s="45" t="s">
        <v>118</v>
      </c>
      <c r="J1283" s="61">
        <v>19.8</v>
      </c>
      <c r="K1283" s="45" t="s">
        <v>89</v>
      </c>
      <c r="L1283" s="73">
        <v>28</v>
      </c>
      <c r="M1283" s="69">
        <v>3.3</v>
      </c>
      <c r="N1283" s="47">
        <v>103</v>
      </c>
      <c r="O1283" s="45" t="s">
        <v>520</v>
      </c>
      <c r="P1283" s="47">
        <v>10149</v>
      </c>
      <c r="Q1283" s="48">
        <v>24</v>
      </c>
      <c r="R1283" s="47">
        <v>10090</v>
      </c>
      <c r="S1283" s="45" t="s">
        <v>1012</v>
      </c>
      <c r="T1283" s="48">
        <v>81</v>
      </c>
      <c r="U1283" s="48">
        <v>87</v>
      </c>
      <c r="V1283" s="45" t="s">
        <v>51</v>
      </c>
      <c r="W1283" s="48">
        <v>75</v>
      </c>
      <c r="X1283" s="45" t="s">
        <v>56</v>
      </c>
      <c r="Y1283" s="78">
        <f t="shared" ref="Y1283:Y1346" si="90">M1283/$AE$17</f>
        <v>0.32999999999999996</v>
      </c>
      <c r="Z1283" s="78">
        <f t="shared" ref="Z1283:Z1346" si="91">G1283/$AE$17</f>
        <v>0</v>
      </c>
      <c r="AA1283" s="78">
        <f t="shared" ref="AA1283:AA1346" si="92">J1283/$AE$17</f>
        <v>1.98</v>
      </c>
      <c r="AB1283" s="77">
        <f t="shared" ref="AB1283:AB1346" si="93">L1283*$AE$17</f>
        <v>280</v>
      </c>
    </row>
    <row r="1284" spans="1:28" x14ac:dyDescent="0.3">
      <c r="A1284" s="49">
        <v>42922</v>
      </c>
      <c r="B1284" s="45" t="s">
        <v>1255</v>
      </c>
      <c r="C1284" s="45" t="s">
        <v>1256</v>
      </c>
      <c r="D1284" s="45" t="s">
        <v>47</v>
      </c>
      <c r="E1284" s="48">
        <v>10</v>
      </c>
      <c r="F1284" s="47">
        <v>196</v>
      </c>
      <c r="G1284" s="65">
        <v>0</v>
      </c>
      <c r="H1284" s="47">
        <v>175</v>
      </c>
      <c r="I1284" s="45" t="s">
        <v>100</v>
      </c>
      <c r="J1284" s="61">
        <v>21.8</v>
      </c>
      <c r="K1284" s="45" t="s">
        <v>71</v>
      </c>
      <c r="L1284" s="73">
        <v>11</v>
      </c>
      <c r="M1284" s="69">
        <v>1.4</v>
      </c>
      <c r="N1284" s="47">
        <v>67</v>
      </c>
      <c r="O1284" s="45" t="s">
        <v>127</v>
      </c>
      <c r="P1284" s="47">
        <v>10160</v>
      </c>
      <c r="Q1284" s="45" t="s">
        <v>51</v>
      </c>
      <c r="R1284" s="47">
        <v>10136</v>
      </c>
      <c r="S1284" s="45" t="s">
        <v>51</v>
      </c>
      <c r="T1284" s="48">
        <v>81</v>
      </c>
      <c r="U1284" s="48">
        <v>87</v>
      </c>
      <c r="V1284" s="45" t="s">
        <v>100</v>
      </c>
      <c r="W1284" s="48">
        <v>75</v>
      </c>
      <c r="X1284" s="45" t="s">
        <v>50</v>
      </c>
      <c r="Y1284" s="78">
        <f t="shared" si="90"/>
        <v>0.13999999999999999</v>
      </c>
      <c r="Z1284" s="78">
        <f t="shared" si="91"/>
        <v>0</v>
      </c>
      <c r="AA1284" s="78">
        <f t="shared" si="92"/>
        <v>2.1800000000000002</v>
      </c>
      <c r="AB1284" s="77">
        <f t="shared" si="93"/>
        <v>110</v>
      </c>
    </row>
    <row r="1285" spans="1:28" x14ac:dyDescent="0.3">
      <c r="A1285" s="49">
        <v>42923</v>
      </c>
      <c r="B1285" s="45" t="s">
        <v>1255</v>
      </c>
      <c r="C1285" s="45" t="s">
        <v>1256</v>
      </c>
      <c r="D1285" s="45" t="s">
        <v>47</v>
      </c>
      <c r="E1285" s="48">
        <v>10</v>
      </c>
      <c r="F1285" s="47">
        <v>192</v>
      </c>
      <c r="G1285" s="65">
        <v>7.2</v>
      </c>
      <c r="H1285" s="47">
        <v>172</v>
      </c>
      <c r="I1285" s="45" t="s">
        <v>70</v>
      </c>
      <c r="J1285" s="61">
        <v>21.3</v>
      </c>
      <c r="K1285" s="45" t="s">
        <v>146</v>
      </c>
      <c r="L1285" s="72" t="s">
        <v>132</v>
      </c>
      <c r="M1285" s="69">
        <v>1.7</v>
      </c>
      <c r="N1285" s="47">
        <v>67</v>
      </c>
      <c r="O1285" s="45" t="s">
        <v>89</v>
      </c>
      <c r="P1285" s="47">
        <v>10188</v>
      </c>
      <c r="Q1285" s="45" t="s">
        <v>51</v>
      </c>
      <c r="R1285" s="47">
        <v>10160</v>
      </c>
      <c r="S1285" s="45" t="s">
        <v>1012</v>
      </c>
      <c r="T1285" s="48">
        <v>85</v>
      </c>
      <c r="U1285" s="48">
        <v>88</v>
      </c>
      <c r="V1285" s="45" t="s">
        <v>51</v>
      </c>
      <c r="W1285" s="48">
        <v>79</v>
      </c>
      <c r="X1285" s="45" t="s">
        <v>94</v>
      </c>
      <c r="Y1285" s="78">
        <f t="shared" si="90"/>
        <v>0.16999999999999998</v>
      </c>
      <c r="Z1285" s="78">
        <f t="shared" si="91"/>
        <v>0.72</v>
      </c>
      <c r="AA1285" s="78">
        <f t="shared" si="92"/>
        <v>2.13</v>
      </c>
      <c r="AB1285" s="77">
        <f t="shared" si="93"/>
        <v>80</v>
      </c>
    </row>
    <row r="1286" spans="1:28" x14ac:dyDescent="0.3">
      <c r="A1286" s="49">
        <v>42924</v>
      </c>
      <c r="B1286" s="45" t="s">
        <v>1255</v>
      </c>
      <c r="C1286" s="45" t="s">
        <v>1256</v>
      </c>
      <c r="D1286" s="45" t="s">
        <v>47</v>
      </c>
      <c r="E1286" s="48">
        <v>10</v>
      </c>
      <c r="F1286" s="47">
        <v>197</v>
      </c>
      <c r="G1286" s="65">
        <v>0.2</v>
      </c>
      <c r="H1286" s="47">
        <v>181</v>
      </c>
      <c r="I1286" s="45" t="s">
        <v>537</v>
      </c>
      <c r="J1286" s="61">
        <v>21.3</v>
      </c>
      <c r="K1286" s="45" t="s">
        <v>277</v>
      </c>
      <c r="L1286" s="73">
        <v>28</v>
      </c>
      <c r="M1286" s="69">
        <v>3.1</v>
      </c>
      <c r="N1286" s="47">
        <v>86</v>
      </c>
      <c r="O1286" s="45" t="s">
        <v>763</v>
      </c>
      <c r="P1286" s="47">
        <v>10186</v>
      </c>
      <c r="Q1286" s="45" t="s">
        <v>1012</v>
      </c>
      <c r="R1286" s="47">
        <v>10162</v>
      </c>
      <c r="S1286" s="48">
        <v>24</v>
      </c>
      <c r="T1286" s="48">
        <v>85</v>
      </c>
      <c r="U1286" s="48">
        <v>90</v>
      </c>
      <c r="V1286" s="45" t="s">
        <v>51</v>
      </c>
      <c r="W1286" s="48">
        <v>81</v>
      </c>
      <c r="X1286" s="45" t="s">
        <v>51</v>
      </c>
      <c r="Y1286" s="78">
        <f t="shared" si="90"/>
        <v>0.31</v>
      </c>
      <c r="Z1286" s="78">
        <f t="shared" si="91"/>
        <v>0.02</v>
      </c>
      <c r="AA1286" s="78">
        <f t="shared" si="92"/>
        <v>2.13</v>
      </c>
      <c r="AB1286" s="77">
        <f t="shared" si="93"/>
        <v>280</v>
      </c>
    </row>
    <row r="1287" spans="1:28" x14ac:dyDescent="0.3">
      <c r="A1287" s="49">
        <v>42925</v>
      </c>
      <c r="B1287" s="45" t="s">
        <v>1255</v>
      </c>
      <c r="C1287" s="45" t="s">
        <v>1256</v>
      </c>
      <c r="D1287" s="45" t="s">
        <v>47</v>
      </c>
      <c r="E1287" s="48">
        <v>10</v>
      </c>
      <c r="F1287" s="47">
        <v>192</v>
      </c>
      <c r="G1287" s="65">
        <v>4.2</v>
      </c>
      <c r="H1287" s="47">
        <v>177</v>
      </c>
      <c r="I1287" s="45" t="s">
        <v>75</v>
      </c>
      <c r="J1287" s="61">
        <v>20.7</v>
      </c>
      <c r="K1287" s="45" t="s">
        <v>215</v>
      </c>
      <c r="L1287" s="73">
        <v>29</v>
      </c>
      <c r="M1287" s="69">
        <v>2.8</v>
      </c>
      <c r="N1287" s="47">
        <v>72</v>
      </c>
      <c r="O1287" s="45" t="s">
        <v>433</v>
      </c>
      <c r="P1287" s="47">
        <v>10162</v>
      </c>
      <c r="Q1287" s="45" t="s">
        <v>1012</v>
      </c>
      <c r="R1287" s="47">
        <v>10145</v>
      </c>
      <c r="S1287" s="48">
        <v>18</v>
      </c>
      <c r="T1287" s="48">
        <v>83</v>
      </c>
      <c r="U1287" s="48">
        <v>87</v>
      </c>
      <c r="V1287" s="45" t="s">
        <v>51</v>
      </c>
      <c r="W1287" s="48">
        <v>78</v>
      </c>
      <c r="X1287" s="45" t="s">
        <v>215</v>
      </c>
      <c r="Y1287" s="78">
        <f t="shared" si="90"/>
        <v>0.27999999999999997</v>
      </c>
      <c r="Z1287" s="78">
        <f t="shared" si="91"/>
        <v>0.42000000000000004</v>
      </c>
      <c r="AA1287" s="78">
        <f t="shared" si="92"/>
        <v>2.0699999999999998</v>
      </c>
      <c r="AB1287" s="77">
        <f t="shared" si="93"/>
        <v>290</v>
      </c>
    </row>
    <row r="1288" spans="1:28" x14ac:dyDescent="0.3">
      <c r="A1288" s="49">
        <v>42926</v>
      </c>
      <c r="B1288" s="45" t="s">
        <v>1255</v>
      </c>
      <c r="C1288" s="45" t="s">
        <v>1256</v>
      </c>
      <c r="D1288" s="45" t="s">
        <v>47</v>
      </c>
      <c r="E1288" s="48">
        <v>10</v>
      </c>
      <c r="F1288" s="47">
        <v>190</v>
      </c>
      <c r="G1288" s="65">
        <v>1.4</v>
      </c>
      <c r="H1288" s="47">
        <v>170</v>
      </c>
      <c r="I1288" s="45" t="s">
        <v>376</v>
      </c>
      <c r="J1288" s="61">
        <v>20.9</v>
      </c>
      <c r="K1288" s="45" t="s">
        <v>179</v>
      </c>
      <c r="L1288" s="73">
        <v>30</v>
      </c>
      <c r="M1288" s="69">
        <v>2.5</v>
      </c>
      <c r="N1288" s="47">
        <v>122</v>
      </c>
      <c r="O1288" s="45" t="s">
        <v>192</v>
      </c>
      <c r="P1288" s="47">
        <v>10182</v>
      </c>
      <c r="Q1288" s="48">
        <v>21</v>
      </c>
      <c r="R1288" s="47">
        <v>10148</v>
      </c>
      <c r="S1288" s="45" t="s">
        <v>51</v>
      </c>
      <c r="T1288" s="48">
        <v>80</v>
      </c>
      <c r="U1288" s="48">
        <v>87</v>
      </c>
      <c r="V1288" s="45" t="s">
        <v>51</v>
      </c>
      <c r="W1288" s="48">
        <v>73</v>
      </c>
      <c r="X1288" s="45" t="s">
        <v>264</v>
      </c>
      <c r="Y1288" s="78">
        <f t="shared" si="90"/>
        <v>0.25</v>
      </c>
      <c r="Z1288" s="78">
        <f t="shared" si="91"/>
        <v>0.13999999999999999</v>
      </c>
      <c r="AA1288" s="78">
        <f t="shared" si="92"/>
        <v>2.09</v>
      </c>
      <c r="AB1288" s="77">
        <f t="shared" si="93"/>
        <v>300</v>
      </c>
    </row>
    <row r="1289" spans="1:28" x14ac:dyDescent="0.3">
      <c r="A1289" s="49">
        <v>42927</v>
      </c>
      <c r="B1289" s="45" t="s">
        <v>1255</v>
      </c>
      <c r="C1289" s="45" t="s">
        <v>1256</v>
      </c>
      <c r="D1289" s="45" t="s">
        <v>47</v>
      </c>
      <c r="E1289" s="48">
        <v>10</v>
      </c>
      <c r="F1289" s="47">
        <v>200</v>
      </c>
      <c r="G1289" s="65">
        <v>0</v>
      </c>
      <c r="H1289" s="47">
        <v>168</v>
      </c>
      <c r="I1289" s="45" t="s">
        <v>51</v>
      </c>
      <c r="J1289" s="61">
        <v>23.1</v>
      </c>
      <c r="K1289" s="45" t="s">
        <v>94</v>
      </c>
      <c r="L1289" s="73">
        <v>10</v>
      </c>
      <c r="M1289" s="69">
        <v>1.9</v>
      </c>
      <c r="N1289" s="47">
        <v>50</v>
      </c>
      <c r="O1289" s="45" t="s">
        <v>56</v>
      </c>
      <c r="P1289" s="47">
        <v>10172</v>
      </c>
      <c r="Q1289" s="48">
        <v>23</v>
      </c>
      <c r="R1289" s="47">
        <v>10156</v>
      </c>
      <c r="S1289" s="45" t="s">
        <v>102</v>
      </c>
      <c r="T1289" s="48">
        <v>75</v>
      </c>
      <c r="U1289" s="48">
        <v>88</v>
      </c>
      <c r="V1289" s="45" t="s">
        <v>51</v>
      </c>
      <c r="W1289" s="48">
        <v>66</v>
      </c>
      <c r="X1289" s="45" t="s">
        <v>135</v>
      </c>
      <c r="Y1289" s="78">
        <f t="shared" si="90"/>
        <v>0.19</v>
      </c>
      <c r="Z1289" s="78">
        <f t="shared" si="91"/>
        <v>0</v>
      </c>
      <c r="AA1289" s="78">
        <f t="shared" si="92"/>
        <v>2.31</v>
      </c>
      <c r="AB1289" s="77">
        <f t="shared" si="93"/>
        <v>100</v>
      </c>
    </row>
    <row r="1290" spans="1:28" x14ac:dyDescent="0.3">
      <c r="A1290" s="49">
        <v>42928</v>
      </c>
      <c r="B1290" s="45" t="s">
        <v>1255</v>
      </c>
      <c r="C1290" s="45" t="s">
        <v>1256</v>
      </c>
      <c r="D1290" s="45" t="s">
        <v>47</v>
      </c>
      <c r="E1290" s="48">
        <v>10</v>
      </c>
      <c r="F1290" s="47">
        <v>185</v>
      </c>
      <c r="G1290" s="65">
        <v>0.2</v>
      </c>
      <c r="H1290" s="47">
        <v>163</v>
      </c>
      <c r="I1290" s="45" t="s">
        <v>193</v>
      </c>
      <c r="J1290" s="61">
        <v>20.7</v>
      </c>
      <c r="K1290" s="45" t="s">
        <v>52</v>
      </c>
      <c r="L1290" s="73">
        <v>32</v>
      </c>
      <c r="M1290" s="69">
        <v>1.4</v>
      </c>
      <c r="N1290" s="47">
        <v>56</v>
      </c>
      <c r="O1290" s="45" t="s">
        <v>51</v>
      </c>
      <c r="P1290" s="47">
        <v>10222</v>
      </c>
      <c r="Q1290" s="48">
        <v>21</v>
      </c>
      <c r="R1290" s="47">
        <v>10169</v>
      </c>
      <c r="S1290" s="45" t="s">
        <v>51</v>
      </c>
      <c r="T1290" s="48">
        <v>81</v>
      </c>
      <c r="U1290" s="48">
        <v>86</v>
      </c>
      <c r="V1290" s="45" t="s">
        <v>81</v>
      </c>
      <c r="W1290" s="48">
        <v>79</v>
      </c>
      <c r="X1290" s="45" t="s">
        <v>51</v>
      </c>
      <c r="Y1290" s="78">
        <f t="shared" si="90"/>
        <v>0.13999999999999999</v>
      </c>
      <c r="Z1290" s="78">
        <f t="shared" si="91"/>
        <v>0.02</v>
      </c>
      <c r="AA1290" s="78">
        <f t="shared" si="92"/>
        <v>2.0699999999999998</v>
      </c>
      <c r="AB1290" s="77">
        <f t="shared" si="93"/>
        <v>320</v>
      </c>
    </row>
    <row r="1291" spans="1:28" x14ac:dyDescent="0.3">
      <c r="A1291" s="49">
        <v>42929</v>
      </c>
      <c r="B1291" s="45" t="s">
        <v>1255</v>
      </c>
      <c r="C1291" s="45" t="s">
        <v>1256</v>
      </c>
      <c r="D1291" s="45" t="s">
        <v>47</v>
      </c>
      <c r="E1291" s="48">
        <v>10</v>
      </c>
      <c r="F1291" s="47">
        <v>192</v>
      </c>
      <c r="G1291" s="65">
        <v>1</v>
      </c>
      <c r="H1291" s="47">
        <v>181</v>
      </c>
      <c r="I1291" s="45" t="s">
        <v>51</v>
      </c>
      <c r="J1291" s="61">
        <v>20.399999999999999</v>
      </c>
      <c r="K1291" s="45" t="s">
        <v>215</v>
      </c>
      <c r="L1291" s="73">
        <v>10</v>
      </c>
      <c r="M1291" s="69">
        <v>0.8</v>
      </c>
      <c r="N1291" s="47">
        <v>42</v>
      </c>
      <c r="O1291" s="45" t="s">
        <v>162</v>
      </c>
      <c r="P1291" s="47">
        <v>10231</v>
      </c>
      <c r="Q1291" s="45" t="s">
        <v>51</v>
      </c>
      <c r="R1291" s="47">
        <v>10203</v>
      </c>
      <c r="S1291" s="45" t="s">
        <v>218</v>
      </c>
      <c r="T1291" s="48">
        <v>83</v>
      </c>
      <c r="U1291" s="48">
        <v>88</v>
      </c>
      <c r="V1291" s="45" t="s">
        <v>51</v>
      </c>
      <c r="W1291" s="48">
        <v>80</v>
      </c>
      <c r="X1291" s="45" t="s">
        <v>51</v>
      </c>
      <c r="Y1291" s="78">
        <f t="shared" si="90"/>
        <v>0.08</v>
      </c>
      <c r="Z1291" s="78">
        <f t="shared" si="91"/>
        <v>0.1</v>
      </c>
      <c r="AA1291" s="78">
        <f t="shared" si="92"/>
        <v>2.04</v>
      </c>
      <c r="AB1291" s="77">
        <f t="shared" si="93"/>
        <v>100</v>
      </c>
    </row>
    <row r="1292" spans="1:28" x14ac:dyDescent="0.3">
      <c r="A1292" s="49">
        <v>42930</v>
      </c>
      <c r="B1292" s="45" t="s">
        <v>1255</v>
      </c>
      <c r="C1292" s="45" t="s">
        <v>1256</v>
      </c>
      <c r="D1292" s="45" t="s">
        <v>47</v>
      </c>
      <c r="E1292" s="48">
        <v>10</v>
      </c>
      <c r="F1292" s="47">
        <v>194</v>
      </c>
      <c r="G1292" s="65">
        <v>0</v>
      </c>
      <c r="H1292" s="47">
        <v>173</v>
      </c>
      <c r="I1292" s="45" t="s">
        <v>210</v>
      </c>
      <c r="J1292" s="61">
        <v>21.5</v>
      </c>
      <c r="K1292" s="45" t="s">
        <v>121</v>
      </c>
      <c r="L1292" s="72" t="s">
        <v>289</v>
      </c>
      <c r="M1292" s="69">
        <v>4.2</v>
      </c>
      <c r="N1292" s="47">
        <v>97</v>
      </c>
      <c r="O1292" s="45" t="s">
        <v>64</v>
      </c>
      <c r="P1292" s="47">
        <v>10231</v>
      </c>
      <c r="Q1292" s="48">
        <v>10</v>
      </c>
      <c r="R1292" s="47">
        <v>10222</v>
      </c>
      <c r="S1292" s="45" t="s">
        <v>51</v>
      </c>
      <c r="T1292" s="48">
        <v>78</v>
      </c>
      <c r="U1292" s="48">
        <v>88</v>
      </c>
      <c r="V1292" s="45" t="s">
        <v>51</v>
      </c>
      <c r="W1292" s="48">
        <v>73</v>
      </c>
      <c r="X1292" s="45" t="s">
        <v>51</v>
      </c>
      <c r="Y1292" s="78">
        <f t="shared" si="90"/>
        <v>0.42000000000000004</v>
      </c>
      <c r="Z1292" s="78">
        <f t="shared" si="91"/>
        <v>0</v>
      </c>
      <c r="AA1292" s="78">
        <f t="shared" si="92"/>
        <v>2.15</v>
      </c>
      <c r="AB1292" s="77">
        <f t="shared" si="93"/>
        <v>90</v>
      </c>
    </row>
    <row r="1293" spans="1:28" x14ac:dyDescent="0.3">
      <c r="A1293" s="49">
        <v>42931</v>
      </c>
      <c r="B1293" s="45" t="s">
        <v>1255</v>
      </c>
      <c r="C1293" s="45" t="s">
        <v>1256</v>
      </c>
      <c r="D1293" s="45" t="s">
        <v>47</v>
      </c>
      <c r="E1293" s="48">
        <v>10</v>
      </c>
      <c r="F1293" s="47">
        <v>186</v>
      </c>
      <c r="G1293" s="65">
        <v>0</v>
      </c>
      <c r="H1293" s="47">
        <v>159</v>
      </c>
      <c r="I1293" s="45" t="s">
        <v>578</v>
      </c>
      <c r="J1293" s="61">
        <v>21.2</v>
      </c>
      <c r="K1293" s="45" t="s">
        <v>148</v>
      </c>
      <c r="L1293" s="73">
        <v>11</v>
      </c>
      <c r="M1293" s="69">
        <v>5.6</v>
      </c>
      <c r="N1293" s="47">
        <v>108</v>
      </c>
      <c r="O1293" s="45" t="s">
        <v>213</v>
      </c>
      <c r="P1293" s="47">
        <v>10230</v>
      </c>
      <c r="Q1293" s="48">
        <v>10</v>
      </c>
      <c r="R1293" s="47">
        <v>10211</v>
      </c>
      <c r="S1293" s="48">
        <v>18</v>
      </c>
      <c r="T1293" s="48">
        <v>73</v>
      </c>
      <c r="U1293" s="48">
        <v>81</v>
      </c>
      <c r="V1293" s="45" t="s">
        <v>832</v>
      </c>
      <c r="W1293" s="48">
        <v>68</v>
      </c>
      <c r="X1293" s="45" t="s">
        <v>148</v>
      </c>
      <c r="Y1293" s="78">
        <f t="shared" si="90"/>
        <v>0.55999999999999994</v>
      </c>
      <c r="Z1293" s="78">
        <f t="shared" si="91"/>
        <v>0</v>
      </c>
      <c r="AA1293" s="78">
        <f t="shared" si="92"/>
        <v>2.12</v>
      </c>
      <c r="AB1293" s="77">
        <f t="shared" si="93"/>
        <v>110</v>
      </c>
    </row>
    <row r="1294" spans="1:28" x14ac:dyDescent="0.3">
      <c r="A1294" s="49">
        <v>42932</v>
      </c>
      <c r="B1294" s="45" t="s">
        <v>1255</v>
      </c>
      <c r="C1294" s="45" t="s">
        <v>1256</v>
      </c>
      <c r="D1294" s="45" t="s">
        <v>47</v>
      </c>
      <c r="E1294" s="48">
        <v>10</v>
      </c>
      <c r="F1294" s="47">
        <v>198</v>
      </c>
      <c r="G1294" s="65">
        <v>0</v>
      </c>
      <c r="H1294" s="47">
        <v>160</v>
      </c>
      <c r="I1294" s="45" t="s">
        <v>193</v>
      </c>
      <c r="J1294" s="61">
        <v>23.5</v>
      </c>
      <c r="K1294" s="45" t="s">
        <v>215</v>
      </c>
      <c r="L1294" s="72" t="s">
        <v>289</v>
      </c>
      <c r="M1294" s="69">
        <v>4.4000000000000004</v>
      </c>
      <c r="N1294" s="47">
        <v>78</v>
      </c>
      <c r="O1294" s="45" t="s">
        <v>206</v>
      </c>
      <c r="P1294" s="47">
        <v>10213</v>
      </c>
      <c r="Q1294" s="45" t="s">
        <v>1012</v>
      </c>
      <c r="R1294" s="47">
        <v>10169</v>
      </c>
      <c r="S1294" s="48">
        <v>24</v>
      </c>
      <c r="T1294" s="48">
        <v>77</v>
      </c>
      <c r="U1294" s="48">
        <v>85</v>
      </c>
      <c r="V1294" s="45" t="s">
        <v>51</v>
      </c>
      <c r="W1294" s="48">
        <v>74</v>
      </c>
      <c r="X1294" s="45" t="s">
        <v>51</v>
      </c>
      <c r="Y1294" s="78">
        <f t="shared" si="90"/>
        <v>0.44000000000000006</v>
      </c>
      <c r="Z1294" s="78">
        <f t="shared" si="91"/>
        <v>0</v>
      </c>
      <c r="AA1294" s="78">
        <f t="shared" si="92"/>
        <v>2.35</v>
      </c>
      <c r="AB1294" s="77">
        <f t="shared" si="93"/>
        <v>90</v>
      </c>
    </row>
    <row r="1295" spans="1:28" x14ac:dyDescent="0.3">
      <c r="A1295" s="49">
        <v>42933</v>
      </c>
      <c r="B1295" s="45" t="s">
        <v>1255</v>
      </c>
      <c r="C1295" s="45" t="s">
        <v>1256</v>
      </c>
      <c r="D1295" s="45" t="s">
        <v>47</v>
      </c>
      <c r="E1295" s="48">
        <v>10</v>
      </c>
      <c r="F1295" s="47">
        <v>204</v>
      </c>
      <c r="G1295" s="65">
        <v>0</v>
      </c>
      <c r="H1295" s="47">
        <v>175</v>
      </c>
      <c r="I1295" s="45" t="s">
        <v>232</v>
      </c>
      <c r="J1295" s="61">
        <v>23.2</v>
      </c>
      <c r="K1295" s="45" t="s">
        <v>135</v>
      </c>
      <c r="L1295" s="73">
        <v>28</v>
      </c>
      <c r="M1295" s="69">
        <v>3.3</v>
      </c>
      <c r="N1295" s="47">
        <v>86</v>
      </c>
      <c r="O1295" s="45" t="s">
        <v>79</v>
      </c>
      <c r="P1295" s="47">
        <v>10169</v>
      </c>
      <c r="Q1295" s="45" t="s">
        <v>1012</v>
      </c>
      <c r="R1295" s="47">
        <v>10095</v>
      </c>
      <c r="S1295" s="48">
        <v>24</v>
      </c>
      <c r="T1295" s="48">
        <v>80</v>
      </c>
      <c r="U1295" s="48">
        <v>87</v>
      </c>
      <c r="V1295" s="45" t="s">
        <v>51</v>
      </c>
      <c r="W1295" s="48">
        <v>77</v>
      </c>
      <c r="X1295" s="45" t="s">
        <v>51</v>
      </c>
      <c r="Y1295" s="78">
        <f t="shared" si="90"/>
        <v>0.32999999999999996</v>
      </c>
      <c r="Z1295" s="78">
        <f t="shared" si="91"/>
        <v>0</v>
      </c>
      <c r="AA1295" s="78">
        <f t="shared" si="92"/>
        <v>2.3199999999999998</v>
      </c>
      <c r="AB1295" s="77">
        <f t="shared" si="93"/>
        <v>280</v>
      </c>
    </row>
    <row r="1296" spans="1:28" x14ac:dyDescent="0.3">
      <c r="A1296" s="49">
        <v>42934</v>
      </c>
      <c r="B1296" s="45" t="s">
        <v>1255</v>
      </c>
      <c r="C1296" s="45" t="s">
        <v>1256</v>
      </c>
      <c r="D1296" s="45" t="s">
        <v>47</v>
      </c>
      <c r="E1296" s="48">
        <v>10</v>
      </c>
      <c r="F1296" s="47">
        <v>201</v>
      </c>
      <c r="G1296" s="65">
        <v>0</v>
      </c>
      <c r="H1296" s="47">
        <v>192</v>
      </c>
      <c r="I1296" s="45" t="s">
        <v>51</v>
      </c>
      <c r="J1296" s="61">
        <v>21</v>
      </c>
      <c r="K1296" s="45" t="s">
        <v>86</v>
      </c>
      <c r="L1296" s="73">
        <v>30</v>
      </c>
      <c r="M1296" s="69">
        <v>2.5</v>
      </c>
      <c r="N1296" s="47">
        <v>89</v>
      </c>
      <c r="O1296" s="45" t="s">
        <v>128</v>
      </c>
      <c r="P1296" s="47">
        <v>10108</v>
      </c>
      <c r="Q1296" s="45" t="s">
        <v>51</v>
      </c>
      <c r="R1296" s="47">
        <v>10074</v>
      </c>
      <c r="S1296" s="45" t="s">
        <v>102</v>
      </c>
      <c r="T1296" s="48">
        <v>86</v>
      </c>
      <c r="U1296" s="48">
        <v>90</v>
      </c>
      <c r="V1296" s="45" t="s">
        <v>51</v>
      </c>
      <c r="W1296" s="48">
        <v>78</v>
      </c>
      <c r="X1296" s="45" t="s">
        <v>155</v>
      </c>
      <c r="Y1296" s="78">
        <f t="shared" si="90"/>
        <v>0.25</v>
      </c>
      <c r="Z1296" s="78">
        <f t="shared" si="91"/>
        <v>0</v>
      </c>
      <c r="AA1296" s="78">
        <f t="shared" si="92"/>
        <v>2.1</v>
      </c>
      <c r="AB1296" s="77">
        <f t="shared" si="93"/>
        <v>300</v>
      </c>
    </row>
    <row r="1297" spans="1:28" x14ac:dyDescent="0.3">
      <c r="A1297" s="49">
        <v>42935</v>
      </c>
      <c r="B1297" s="45" t="s">
        <v>1255</v>
      </c>
      <c r="C1297" s="45" t="s">
        <v>1256</v>
      </c>
      <c r="D1297" s="45" t="s">
        <v>47</v>
      </c>
      <c r="E1297" s="48">
        <v>10</v>
      </c>
      <c r="F1297" s="47">
        <v>208</v>
      </c>
      <c r="G1297" s="65">
        <v>4.4000000000000004</v>
      </c>
      <c r="H1297" s="47">
        <v>173</v>
      </c>
      <c r="I1297" s="45" t="s">
        <v>100</v>
      </c>
      <c r="J1297" s="61">
        <v>24.4</v>
      </c>
      <c r="K1297" s="45" t="s">
        <v>182</v>
      </c>
      <c r="L1297" s="73">
        <v>32</v>
      </c>
      <c r="M1297" s="69">
        <v>1.4</v>
      </c>
      <c r="N1297" s="47">
        <v>108</v>
      </c>
      <c r="O1297" s="45" t="s">
        <v>61</v>
      </c>
      <c r="P1297" s="47">
        <v>10165</v>
      </c>
      <c r="Q1297" s="45" t="s">
        <v>51</v>
      </c>
      <c r="R1297" s="47">
        <v>10095</v>
      </c>
      <c r="S1297" s="45" t="s">
        <v>116</v>
      </c>
      <c r="T1297" s="48">
        <v>75</v>
      </c>
      <c r="U1297" s="48">
        <v>85</v>
      </c>
      <c r="V1297" s="45" t="s">
        <v>88</v>
      </c>
      <c r="W1297" s="48">
        <v>68</v>
      </c>
      <c r="X1297" s="45" t="s">
        <v>117</v>
      </c>
      <c r="Y1297" s="78">
        <f t="shared" si="90"/>
        <v>0.13999999999999999</v>
      </c>
      <c r="Z1297" s="78">
        <f t="shared" si="91"/>
        <v>0.44000000000000006</v>
      </c>
      <c r="AA1297" s="78">
        <f t="shared" si="92"/>
        <v>2.44</v>
      </c>
      <c r="AB1297" s="77">
        <f t="shared" si="93"/>
        <v>320</v>
      </c>
    </row>
    <row r="1298" spans="1:28" x14ac:dyDescent="0.3">
      <c r="A1298" s="49">
        <v>42936</v>
      </c>
      <c r="B1298" s="45" t="s">
        <v>1255</v>
      </c>
      <c r="C1298" s="45" t="s">
        <v>1256</v>
      </c>
      <c r="D1298" s="45" t="s">
        <v>47</v>
      </c>
      <c r="E1298" s="48">
        <v>10</v>
      </c>
      <c r="F1298" s="47">
        <v>174</v>
      </c>
      <c r="G1298" s="65">
        <v>0.4</v>
      </c>
      <c r="H1298" s="47">
        <v>157</v>
      </c>
      <c r="I1298" s="45" t="s">
        <v>123</v>
      </c>
      <c r="J1298" s="61">
        <v>19.100000000000001</v>
      </c>
      <c r="K1298" s="45" t="s">
        <v>117</v>
      </c>
      <c r="L1298" s="73">
        <v>29</v>
      </c>
      <c r="M1298" s="69">
        <v>2.8</v>
      </c>
      <c r="N1298" s="47">
        <v>97</v>
      </c>
      <c r="O1298" s="45" t="s">
        <v>367</v>
      </c>
      <c r="P1298" s="47">
        <v>10183</v>
      </c>
      <c r="Q1298" s="48">
        <v>10</v>
      </c>
      <c r="R1298" s="47">
        <v>10155</v>
      </c>
      <c r="S1298" s="48">
        <v>24</v>
      </c>
      <c r="T1298" s="48">
        <v>77</v>
      </c>
      <c r="U1298" s="48">
        <v>89</v>
      </c>
      <c r="V1298" s="45" t="s">
        <v>51</v>
      </c>
      <c r="W1298" s="48">
        <v>67</v>
      </c>
      <c r="X1298" s="45" t="s">
        <v>113</v>
      </c>
      <c r="Y1298" s="78">
        <f t="shared" si="90"/>
        <v>0.27999999999999997</v>
      </c>
      <c r="Z1298" s="78">
        <f t="shared" si="91"/>
        <v>0.04</v>
      </c>
      <c r="AA1298" s="78">
        <f t="shared" si="92"/>
        <v>1.9100000000000001</v>
      </c>
      <c r="AB1298" s="77">
        <f t="shared" si="93"/>
        <v>290</v>
      </c>
    </row>
    <row r="1299" spans="1:28" x14ac:dyDescent="0.3">
      <c r="A1299" s="49">
        <v>42937</v>
      </c>
      <c r="B1299" s="45" t="s">
        <v>1255</v>
      </c>
      <c r="C1299" s="45" t="s">
        <v>1256</v>
      </c>
      <c r="D1299" s="45" t="s">
        <v>47</v>
      </c>
      <c r="E1299" s="48">
        <v>10</v>
      </c>
      <c r="F1299" s="47">
        <v>188</v>
      </c>
      <c r="G1299" s="65">
        <v>0</v>
      </c>
      <c r="H1299" s="47">
        <v>164</v>
      </c>
      <c r="I1299" s="45" t="s">
        <v>51</v>
      </c>
      <c r="J1299" s="61">
        <v>21.3</v>
      </c>
      <c r="K1299" s="45" t="s">
        <v>215</v>
      </c>
      <c r="L1299" s="73">
        <v>31</v>
      </c>
      <c r="M1299" s="69">
        <v>1.4</v>
      </c>
      <c r="N1299" s="47">
        <v>69</v>
      </c>
      <c r="O1299" s="45" t="s">
        <v>148</v>
      </c>
      <c r="P1299" s="47">
        <v>10155</v>
      </c>
      <c r="Q1299" s="45" t="s">
        <v>1012</v>
      </c>
      <c r="R1299" s="47">
        <v>10124</v>
      </c>
      <c r="S1299" s="45" t="s">
        <v>51</v>
      </c>
      <c r="T1299" s="48">
        <v>69</v>
      </c>
      <c r="U1299" s="48">
        <v>81</v>
      </c>
      <c r="V1299" s="45" t="s">
        <v>521</v>
      </c>
      <c r="W1299" s="48">
        <v>59</v>
      </c>
      <c r="X1299" s="45" t="s">
        <v>260</v>
      </c>
      <c r="Y1299" s="78">
        <f t="shared" si="90"/>
        <v>0.13999999999999999</v>
      </c>
      <c r="Z1299" s="78">
        <f t="shared" si="91"/>
        <v>0</v>
      </c>
      <c r="AA1299" s="78">
        <f t="shared" si="92"/>
        <v>2.13</v>
      </c>
      <c r="AB1299" s="77">
        <f t="shared" si="93"/>
        <v>310</v>
      </c>
    </row>
    <row r="1300" spans="1:28" x14ac:dyDescent="0.3">
      <c r="A1300" s="49">
        <v>42938</v>
      </c>
      <c r="B1300" s="45" t="s">
        <v>1255</v>
      </c>
      <c r="C1300" s="45" t="s">
        <v>1256</v>
      </c>
      <c r="D1300" s="45" t="s">
        <v>47</v>
      </c>
      <c r="E1300" s="48">
        <v>10</v>
      </c>
      <c r="F1300" s="47">
        <v>186</v>
      </c>
      <c r="G1300" s="65">
        <v>0.2</v>
      </c>
      <c r="H1300" s="47">
        <v>163</v>
      </c>
      <c r="I1300" s="45" t="s">
        <v>75</v>
      </c>
      <c r="J1300" s="61">
        <v>20.8</v>
      </c>
      <c r="K1300" s="45" t="s">
        <v>202</v>
      </c>
      <c r="L1300" s="73">
        <v>30</v>
      </c>
      <c r="M1300" s="69">
        <v>1.7</v>
      </c>
      <c r="N1300" s="47">
        <v>94</v>
      </c>
      <c r="O1300" s="45" t="s">
        <v>169</v>
      </c>
      <c r="P1300" s="47">
        <v>10204</v>
      </c>
      <c r="Q1300" s="45" t="s">
        <v>51</v>
      </c>
      <c r="R1300" s="47">
        <v>10127</v>
      </c>
      <c r="S1300" s="45" t="s">
        <v>51</v>
      </c>
      <c r="T1300" s="48">
        <v>80</v>
      </c>
      <c r="U1300" s="48">
        <v>85</v>
      </c>
      <c r="V1300" s="45" t="s">
        <v>215</v>
      </c>
      <c r="W1300" s="48">
        <v>70</v>
      </c>
      <c r="X1300" s="45" t="s">
        <v>183</v>
      </c>
      <c r="Y1300" s="78">
        <f t="shared" si="90"/>
        <v>0.16999999999999998</v>
      </c>
      <c r="Z1300" s="78">
        <f t="shared" si="91"/>
        <v>0.02</v>
      </c>
      <c r="AA1300" s="78">
        <f t="shared" si="92"/>
        <v>2.08</v>
      </c>
      <c r="AB1300" s="77">
        <f t="shared" si="93"/>
        <v>300</v>
      </c>
    </row>
    <row r="1301" spans="1:28" x14ac:dyDescent="0.3">
      <c r="A1301" s="49">
        <v>42939</v>
      </c>
      <c r="B1301" s="45" t="s">
        <v>1255</v>
      </c>
      <c r="C1301" s="45" t="s">
        <v>1256</v>
      </c>
      <c r="D1301" s="45" t="s">
        <v>47</v>
      </c>
      <c r="E1301" s="48">
        <v>10</v>
      </c>
      <c r="F1301" s="47">
        <v>198</v>
      </c>
      <c r="G1301" s="65">
        <v>5.8</v>
      </c>
      <c r="H1301" s="47">
        <v>158</v>
      </c>
      <c r="I1301" s="45" t="s">
        <v>159</v>
      </c>
      <c r="J1301" s="61">
        <v>23.8</v>
      </c>
      <c r="K1301" s="45" t="s">
        <v>89</v>
      </c>
      <c r="L1301" s="73">
        <v>29</v>
      </c>
      <c r="M1301" s="69">
        <v>2.5</v>
      </c>
      <c r="N1301" s="47">
        <v>100</v>
      </c>
      <c r="O1301" s="45" t="s">
        <v>225</v>
      </c>
      <c r="P1301" s="47">
        <v>10213</v>
      </c>
      <c r="Q1301" s="48">
        <v>10</v>
      </c>
      <c r="R1301" s="47">
        <v>10197</v>
      </c>
      <c r="S1301" s="48">
        <v>16</v>
      </c>
      <c r="T1301" s="48">
        <v>68</v>
      </c>
      <c r="U1301" s="48">
        <v>88</v>
      </c>
      <c r="V1301" s="45" t="s">
        <v>376</v>
      </c>
      <c r="W1301" s="48">
        <v>59</v>
      </c>
      <c r="X1301" s="45" t="s">
        <v>129</v>
      </c>
      <c r="Y1301" s="78">
        <f t="shared" si="90"/>
        <v>0.25</v>
      </c>
      <c r="Z1301" s="78">
        <f t="shared" si="91"/>
        <v>0.57999999999999996</v>
      </c>
      <c r="AA1301" s="78">
        <f t="shared" si="92"/>
        <v>2.38</v>
      </c>
      <c r="AB1301" s="77">
        <f t="shared" si="93"/>
        <v>290</v>
      </c>
    </row>
    <row r="1302" spans="1:28" x14ac:dyDescent="0.3">
      <c r="A1302" s="49">
        <v>42940</v>
      </c>
      <c r="B1302" s="45" t="s">
        <v>1255</v>
      </c>
      <c r="C1302" s="45" t="s">
        <v>1256</v>
      </c>
      <c r="D1302" s="45" t="s">
        <v>47</v>
      </c>
      <c r="E1302" s="48">
        <v>10</v>
      </c>
      <c r="F1302" s="47">
        <v>190</v>
      </c>
      <c r="G1302" s="65">
        <v>0.8</v>
      </c>
      <c r="H1302" s="47">
        <v>174</v>
      </c>
      <c r="I1302" s="45" t="s">
        <v>280</v>
      </c>
      <c r="J1302" s="61">
        <v>20.6</v>
      </c>
      <c r="K1302" s="45" t="s">
        <v>65</v>
      </c>
      <c r="L1302" s="73">
        <v>31</v>
      </c>
      <c r="M1302" s="69">
        <v>3.9</v>
      </c>
      <c r="N1302" s="47">
        <v>139</v>
      </c>
      <c r="O1302" s="45" t="s">
        <v>543</v>
      </c>
      <c r="P1302" s="47">
        <v>10244</v>
      </c>
      <c r="Q1302" s="48">
        <v>22</v>
      </c>
      <c r="R1302" s="47">
        <v>10202</v>
      </c>
      <c r="S1302" s="45" t="s">
        <v>84</v>
      </c>
      <c r="T1302" s="48">
        <v>82</v>
      </c>
      <c r="U1302" s="48">
        <v>89</v>
      </c>
      <c r="V1302" s="45" t="s">
        <v>51</v>
      </c>
      <c r="W1302" s="48">
        <v>74</v>
      </c>
      <c r="X1302" s="45" t="s">
        <v>104</v>
      </c>
      <c r="Y1302" s="78">
        <f t="shared" si="90"/>
        <v>0.39</v>
      </c>
      <c r="Z1302" s="78">
        <f t="shared" si="91"/>
        <v>0.08</v>
      </c>
      <c r="AA1302" s="78">
        <f t="shared" si="92"/>
        <v>2.06</v>
      </c>
      <c r="AB1302" s="77">
        <f t="shared" si="93"/>
        <v>310</v>
      </c>
    </row>
    <row r="1303" spans="1:28" x14ac:dyDescent="0.3">
      <c r="A1303" s="49">
        <v>42941</v>
      </c>
      <c r="B1303" s="45" t="s">
        <v>1255</v>
      </c>
      <c r="C1303" s="45" t="s">
        <v>1256</v>
      </c>
      <c r="D1303" s="45" t="s">
        <v>47</v>
      </c>
      <c r="E1303" s="48">
        <v>10</v>
      </c>
      <c r="F1303" s="47">
        <v>188</v>
      </c>
      <c r="G1303" s="65">
        <v>0</v>
      </c>
      <c r="H1303" s="47">
        <v>169</v>
      </c>
      <c r="I1303" s="45" t="s">
        <v>183</v>
      </c>
      <c r="J1303" s="61">
        <v>20.7</v>
      </c>
      <c r="K1303" s="45" t="s">
        <v>215</v>
      </c>
      <c r="L1303" s="73">
        <v>34</v>
      </c>
      <c r="M1303" s="69">
        <v>2.2000000000000002</v>
      </c>
      <c r="N1303" s="47">
        <v>69</v>
      </c>
      <c r="O1303" s="45" t="s">
        <v>148</v>
      </c>
      <c r="P1303" s="47">
        <v>10236</v>
      </c>
      <c r="Q1303" s="45" t="s">
        <v>1012</v>
      </c>
      <c r="R1303" s="47">
        <v>10183</v>
      </c>
      <c r="S1303" s="48">
        <v>24</v>
      </c>
      <c r="T1303" s="48">
        <v>74</v>
      </c>
      <c r="U1303" s="48">
        <v>85</v>
      </c>
      <c r="V1303" s="45" t="s">
        <v>301</v>
      </c>
      <c r="W1303" s="48">
        <v>67</v>
      </c>
      <c r="X1303" s="45" t="s">
        <v>117</v>
      </c>
      <c r="Y1303" s="78">
        <f t="shared" si="90"/>
        <v>0.22000000000000003</v>
      </c>
      <c r="Z1303" s="78">
        <f t="shared" si="91"/>
        <v>0</v>
      </c>
      <c r="AA1303" s="78">
        <f t="shared" si="92"/>
        <v>2.0699999999999998</v>
      </c>
      <c r="AB1303" s="77">
        <f t="shared" si="93"/>
        <v>340</v>
      </c>
    </row>
    <row r="1304" spans="1:28" x14ac:dyDescent="0.3">
      <c r="A1304" s="49">
        <v>42942</v>
      </c>
      <c r="B1304" s="45" t="s">
        <v>1255</v>
      </c>
      <c r="C1304" s="45" t="s">
        <v>1256</v>
      </c>
      <c r="D1304" s="45" t="s">
        <v>47</v>
      </c>
      <c r="E1304" s="48">
        <v>10</v>
      </c>
      <c r="F1304" s="47">
        <v>189</v>
      </c>
      <c r="G1304" s="65">
        <v>0</v>
      </c>
      <c r="H1304" s="47">
        <v>155</v>
      </c>
      <c r="I1304" s="45" t="s">
        <v>537</v>
      </c>
      <c r="J1304" s="61">
        <v>22.3</v>
      </c>
      <c r="K1304" s="45" t="s">
        <v>61</v>
      </c>
      <c r="L1304" s="73">
        <v>32</v>
      </c>
      <c r="M1304" s="69">
        <v>1.4</v>
      </c>
      <c r="N1304" s="47">
        <v>53</v>
      </c>
      <c r="O1304" s="45" t="s">
        <v>148</v>
      </c>
      <c r="P1304" s="47">
        <v>10183</v>
      </c>
      <c r="Q1304" s="45" t="s">
        <v>1012</v>
      </c>
      <c r="R1304" s="47">
        <v>10155</v>
      </c>
      <c r="S1304" s="48">
        <v>24</v>
      </c>
      <c r="T1304" s="48">
        <v>74</v>
      </c>
      <c r="U1304" s="48">
        <v>86</v>
      </c>
      <c r="V1304" s="45" t="s">
        <v>210</v>
      </c>
      <c r="W1304" s="48">
        <v>64</v>
      </c>
      <c r="X1304" s="45" t="s">
        <v>61</v>
      </c>
      <c r="Y1304" s="78">
        <f t="shared" si="90"/>
        <v>0.13999999999999999</v>
      </c>
      <c r="Z1304" s="78">
        <f t="shared" si="91"/>
        <v>0</v>
      </c>
      <c r="AA1304" s="78">
        <f t="shared" si="92"/>
        <v>2.23</v>
      </c>
      <c r="AB1304" s="77">
        <f t="shared" si="93"/>
        <v>320</v>
      </c>
    </row>
    <row r="1305" spans="1:28" x14ac:dyDescent="0.3">
      <c r="A1305" s="49">
        <v>42943</v>
      </c>
      <c r="B1305" s="45" t="s">
        <v>1255</v>
      </c>
      <c r="C1305" s="45" t="s">
        <v>1256</v>
      </c>
      <c r="D1305" s="45" t="s">
        <v>47</v>
      </c>
      <c r="E1305" s="48">
        <v>10</v>
      </c>
      <c r="F1305" s="47">
        <v>204</v>
      </c>
      <c r="G1305" s="65">
        <v>3</v>
      </c>
      <c r="H1305" s="47">
        <v>162</v>
      </c>
      <c r="I1305" s="45" t="s">
        <v>159</v>
      </c>
      <c r="J1305" s="61">
        <v>24.7</v>
      </c>
      <c r="K1305" s="45" t="s">
        <v>209</v>
      </c>
      <c r="L1305" s="73">
        <v>30</v>
      </c>
      <c r="M1305" s="69">
        <v>1.9</v>
      </c>
      <c r="N1305" s="47">
        <v>86</v>
      </c>
      <c r="O1305" s="45" t="s">
        <v>71</v>
      </c>
      <c r="P1305" s="47">
        <v>10173</v>
      </c>
      <c r="Q1305" s="48">
        <v>23</v>
      </c>
      <c r="R1305" s="47">
        <v>10141</v>
      </c>
      <c r="S1305" s="45" t="s">
        <v>116</v>
      </c>
      <c r="T1305" s="48">
        <v>76</v>
      </c>
      <c r="U1305" s="48">
        <v>90</v>
      </c>
      <c r="V1305" s="45" t="s">
        <v>100</v>
      </c>
      <c r="W1305" s="48">
        <v>63</v>
      </c>
      <c r="X1305" s="45" t="s">
        <v>81</v>
      </c>
      <c r="Y1305" s="78">
        <f t="shared" si="90"/>
        <v>0.19</v>
      </c>
      <c r="Z1305" s="78">
        <f t="shared" si="91"/>
        <v>0.3</v>
      </c>
      <c r="AA1305" s="78">
        <f t="shared" si="92"/>
        <v>2.4699999999999998</v>
      </c>
      <c r="AB1305" s="77">
        <f t="shared" si="93"/>
        <v>300</v>
      </c>
    </row>
    <row r="1306" spans="1:28" x14ac:dyDescent="0.3">
      <c r="A1306" s="49">
        <v>42944</v>
      </c>
      <c r="B1306" s="45" t="s">
        <v>1255</v>
      </c>
      <c r="C1306" s="45" t="s">
        <v>1256</v>
      </c>
      <c r="D1306" s="45" t="s">
        <v>47</v>
      </c>
      <c r="E1306" s="48">
        <v>10</v>
      </c>
      <c r="F1306" s="47">
        <v>210</v>
      </c>
      <c r="G1306" s="65">
        <v>0</v>
      </c>
      <c r="H1306" s="47">
        <v>180</v>
      </c>
      <c r="I1306" s="45" t="s">
        <v>494</v>
      </c>
      <c r="J1306" s="61">
        <v>23.9</v>
      </c>
      <c r="K1306" s="45" t="s">
        <v>146</v>
      </c>
      <c r="L1306" s="73">
        <v>10</v>
      </c>
      <c r="M1306" s="69">
        <v>1.9</v>
      </c>
      <c r="N1306" s="47">
        <v>64</v>
      </c>
      <c r="O1306" s="45" t="s">
        <v>51</v>
      </c>
      <c r="P1306" s="47">
        <v>10175</v>
      </c>
      <c r="Q1306" s="45" t="s">
        <v>51</v>
      </c>
      <c r="R1306" s="47">
        <v>10159</v>
      </c>
      <c r="S1306" s="48">
        <v>24</v>
      </c>
      <c r="T1306" s="48">
        <v>77</v>
      </c>
      <c r="U1306" s="48">
        <v>90</v>
      </c>
      <c r="V1306" s="45" t="s">
        <v>51</v>
      </c>
      <c r="W1306" s="48">
        <v>68</v>
      </c>
      <c r="X1306" s="45" t="s">
        <v>146</v>
      </c>
      <c r="Y1306" s="78">
        <f t="shared" si="90"/>
        <v>0.19</v>
      </c>
      <c r="Z1306" s="78">
        <f t="shared" si="91"/>
        <v>0</v>
      </c>
      <c r="AA1306" s="78">
        <f t="shared" si="92"/>
        <v>2.3899999999999997</v>
      </c>
      <c r="AB1306" s="77">
        <f t="shared" si="93"/>
        <v>100</v>
      </c>
    </row>
    <row r="1307" spans="1:28" x14ac:dyDescent="0.3">
      <c r="A1307" s="49">
        <v>42945</v>
      </c>
      <c r="B1307" s="45" t="s">
        <v>1255</v>
      </c>
      <c r="C1307" s="45" t="s">
        <v>1256</v>
      </c>
      <c r="D1307" s="45" t="s">
        <v>47</v>
      </c>
      <c r="E1307" s="48">
        <v>10</v>
      </c>
      <c r="F1307" s="47">
        <v>220</v>
      </c>
      <c r="G1307" s="65">
        <v>4.5999999999999996</v>
      </c>
      <c r="H1307" s="47">
        <v>180</v>
      </c>
      <c r="I1307" s="45" t="s">
        <v>51</v>
      </c>
      <c r="J1307" s="61">
        <v>26</v>
      </c>
      <c r="K1307" s="45" t="s">
        <v>215</v>
      </c>
      <c r="L1307" s="73">
        <v>29</v>
      </c>
      <c r="M1307" s="69">
        <v>1.7</v>
      </c>
      <c r="N1307" s="47">
        <v>75</v>
      </c>
      <c r="O1307" s="45" t="s">
        <v>209</v>
      </c>
      <c r="P1307" s="47">
        <v>10159</v>
      </c>
      <c r="Q1307" s="45" t="s">
        <v>1012</v>
      </c>
      <c r="R1307" s="47">
        <v>10117</v>
      </c>
      <c r="S1307" s="48">
        <v>17</v>
      </c>
      <c r="T1307" s="48">
        <v>73</v>
      </c>
      <c r="U1307" s="48">
        <v>84</v>
      </c>
      <c r="V1307" s="45" t="s">
        <v>286</v>
      </c>
      <c r="W1307" s="48">
        <v>66</v>
      </c>
      <c r="X1307" s="45" t="s">
        <v>250</v>
      </c>
      <c r="Y1307" s="78">
        <f t="shared" si="90"/>
        <v>0.16999999999999998</v>
      </c>
      <c r="Z1307" s="78">
        <f t="shared" si="91"/>
        <v>0.45999999999999996</v>
      </c>
      <c r="AA1307" s="78">
        <f t="shared" si="92"/>
        <v>2.6</v>
      </c>
      <c r="AB1307" s="77">
        <f t="shared" si="93"/>
        <v>290</v>
      </c>
    </row>
    <row r="1308" spans="1:28" x14ac:dyDescent="0.3">
      <c r="A1308" s="49">
        <v>42946</v>
      </c>
      <c r="B1308" s="45" t="s">
        <v>1255</v>
      </c>
      <c r="C1308" s="45" t="s">
        <v>1256</v>
      </c>
      <c r="D1308" s="45" t="s">
        <v>47</v>
      </c>
      <c r="E1308" s="48">
        <v>10</v>
      </c>
      <c r="F1308" s="47">
        <v>196</v>
      </c>
      <c r="G1308" s="65">
        <v>6.8</v>
      </c>
      <c r="H1308" s="47">
        <v>172</v>
      </c>
      <c r="I1308" s="45" t="s">
        <v>100</v>
      </c>
      <c r="J1308" s="61">
        <v>21.9</v>
      </c>
      <c r="K1308" s="45" t="s">
        <v>286</v>
      </c>
      <c r="L1308" s="73">
        <v>30</v>
      </c>
      <c r="M1308" s="69">
        <v>1.1000000000000001</v>
      </c>
      <c r="N1308" s="47">
        <v>67</v>
      </c>
      <c r="O1308" s="45" t="s">
        <v>210</v>
      </c>
      <c r="P1308" s="47">
        <v>10155</v>
      </c>
      <c r="Q1308" s="48">
        <v>21</v>
      </c>
      <c r="R1308" s="47">
        <v>10132</v>
      </c>
      <c r="S1308" s="45" t="s">
        <v>116</v>
      </c>
      <c r="T1308" s="48">
        <v>83</v>
      </c>
      <c r="U1308" s="48">
        <v>87</v>
      </c>
      <c r="V1308" s="45" t="s">
        <v>51</v>
      </c>
      <c r="W1308" s="48">
        <v>77</v>
      </c>
      <c r="X1308" s="45" t="s">
        <v>51</v>
      </c>
      <c r="Y1308" s="78">
        <f t="shared" si="90"/>
        <v>0.11000000000000001</v>
      </c>
      <c r="Z1308" s="78">
        <f t="shared" si="91"/>
        <v>0.67999999999999994</v>
      </c>
      <c r="AA1308" s="78">
        <f t="shared" si="92"/>
        <v>2.19</v>
      </c>
      <c r="AB1308" s="77">
        <f t="shared" si="93"/>
        <v>300</v>
      </c>
    </row>
    <row r="1309" spans="1:28" x14ac:dyDescent="0.3">
      <c r="A1309" s="49">
        <v>42947</v>
      </c>
      <c r="B1309" s="45" t="s">
        <v>1255</v>
      </c>
      <c r="C1309" s="45" t="s">
        <v>1256</v>
      </c>
      <c r="D1309" s="45" t="s">
        <v>47</v>
      </c>
      <c r="E1309" s="48">
        <v>10</v>
      </c>
      <c r="F1309" s="47">
        <v>188</v>
      </c>
      <c r="G1309" s="65">
        <v>10.6</v>
      </c>
      <c r="H1309" s="47">
        <v>170</v>
      </c>
      <c r="I1309" s="45" t="s">
        <v>88</v>
      </c>
      <c r="J1309" s="61">
        <v>20.5</v>
      </c>
      <c r="K1309" s="45" t="s">
        <v>158</v>
      </c>
      <c r="L1309" s="72" t="s">
        <v>401</v>
      </c>
      <c r="M1309" s="69">
        <v>1.4</v>
      </c>
      <c r="N1309" s="47">
        <v>44</v>
      </c>
      <c r="O1309" s="45" t="s">
        <v>107</v>
      </c>
      <c r="P1309" s="47">
        <v>10146</v>
      </c>
      <c r="Q1309" s="45" t="s">
        <v>1012</v>
      </c>
      <c r="R1309" s="47">
        <v>10120</v>
      </c>
      <c r="S1309" s="45" t="s">
        <v>132</v>
      </c>
      <c r="T1309" s="48">
        <v>83</v>
      </c>
      <c r="U1309" s="48">
        <v>88</v>
      </c>
      <c r="V1309" s="45" t="s">
        <v>51</v>
      </c>
      <c r="W1309" s="48">
        <v>76</v>
      </c>
      <c r="X1309" s="45" t="s">
        <v>146</v>
      </c>
      <c r="Y1309" s="78">
        <f t="shared" si="90"/>
        <v>0.13999999999999999</v>
      </c>
      <c r="Z1309" s="78">
        <f t="shared" si="91"/>
        <v>1.06</v>
      </c>
      <c r="AA1309" s="78">
        <f t="shared" si="92"/>
        <v>2.0499999999999998</v>
      </c>
      <c r="AB1309" s="77">
        <f t="shared" si="93"/>
        <v>60</v>
      </c>
    </row>
    <row r="1310" spans="1:28" x14ac:dyDescent="0.3">
      <c r="A1310" s="49">
        <v>42948</v>
      </c>
      <c r="B1310" s="45" t="s">
        <v>1255</v>
      </c>
      <c r="C1310" s="45" t="s">
        <v>1256</v>
      </c>
      <c r="D1310" s="45" t="s">
        <v>47</v>
      </c>
      <c r="E1310" s="48">
        <v>10</v>
      </c>
      <c r="F1310" s="47">
        <v>180</v>
      </c>
      <c r="G1310" s="65">
        <v>26.4</v>
      </c>
      <c r="H1310" s="47">
        <v>169</v>
      </c>
      <c r="I1310" s="45" t="s">
        <v>85</v>
      </c>
      <c r="J1310" s="61">
        <v>19.2</v>
      </c>
      <c r="K1310" s="45" t="s">
        <v>439</v>
      </c>
      <c r="L1310" s="73">
        <v>28</v>
      </c>
      <c r="M1310" s="69">
        <v>1.4</v>
      </c>
      <c r="N1310" s="47">
        <v>64</v>
      </c>
      <c r="O1310" s="45" t="s">
        <v>118</v>
      </c>
      <c r="P1310" s="47">
        <v>10191</v>
      </c>
      <c r="Q1310" s="48">
        <v>22</v>
      </c>
      <c r="R1310" s="47">
        <v>10135</v>
      </c>
      <c r="S1310" s="45" t="s">
        <v>116</v>
      </c>
      <c r="T1310" s="48">
        <v>90</v>
      </c>
      <c r="U1310" s="48">
        <v>91</v>
      </c>
      <c r="V1310" s="45" t="s">
        <v>51</v>
      </c>
      <c r="W1310" s="48">
        <v>88</v>
      </c>
      <c r="X1310" s="45" t="s">
        <v>80</v>
      </c>
      <c r="Y1310" s="78">
        <f t="shared" si="90"/>
        <v>0.13999999999999999</v>
      </c>
      <c r="Z1310" s="78">
        <f t="shared" si="91"/>
        <v>2.6399999999999997</v>
      </c>
      <c r="AA1310" s="78">
        <f t="shared" si="92"/>
        <v>1.92</v>
      </c>
      <c r="AB1310" s="77">
        <f t="shared" si="93"/>
        <v>280</v>
      </c>
    </row>
    <row r="1311" spans="1:28" x14ac:dyDescent="0.3">
      <c r="A1311" s="49">
        <v>42949</v>
      </c>
      <c r="B1311" s="45" t="s">
        <v>1255</v>
      </c>
      <c r="C1311" s="45" t="s">
        <v>1256</v>
      </c>
      <c r="D1311" s="45" t="s">
        <v>47</v>
      </c>
      <c r="E1311" s="48">
        <v>10</v>
      </c>
      <c r="F1311" s="47">
        <v>197</v>
      </c>
      <c r="G1311" s="65">
        <v>0</v>
      </c>
      <c r="H1311" s="47">
        <v>161</v>
      </c>
      <c r="I1311" s="45" t="s">
        <v>159</v>
      </c>
      <c r="J1311" s="61">
        <v>23.3</v>
      </c>
      <c r="K1311" s="45" t="s">
        <v>164</v>
      </c>
      <c r="L1311" s="73">
        <v>10</v>
      </c>
      <c r="M1311" s="69">
        <v>1.7</v>
      </c>
      <c r="N1311" s="47">
        <v>69</v>
      </c>
      <c r="O1311" s="45" t="s">
        <v>342</v>
      </c>
      <c r="P1311" s="47">
        <v>10182</v>
      </c>
      <c r="Q1311" s="48">
        <v>11</v>
      </c>
      <c r="R1311" s="47">
        <v>10156</v>
      </c>
      <c r="S1311" s="48">
        <v>19</v>
      </c>
      <c r="T1311" s="48">
        <v>80</v>
      </c>
      <c r="U1311" s="48">
        <v>91</v>
      </c>
      <c r="V1311" s="45" t="s">
        <v>178</v>
      </c>
      <c r="W1311" s="48">
        <v>71</v>
      </c>
      <c r="X1311" s="45" t="s">
        <v>201</v>
      </c>
      <c r="Y1311" s="78">
        <f t="shared" si="90"/>
        <v>0.16999999999999998</v>
      </c>
      <c r="Z1311" s="78">
        <f t="shared" si="91"/>
        <v>0</v>
      </c>
      <c r="AA1311" s="78">
        <f t="shared" si="92"/>
        <v>2.33</v>
      </c>
      <c r="AB1311" s="77">
        <f t="shared" si="93"/>
        <v>100</v>
      </c>
    </row>
    <row r="1312" spans="1:28" x14ac:dyDescent="0.3">
      <c r="A1312" s="49">
        <v>42950</v>
      </c>
      <c r="B1312" s="45" t="s">
        <v>1255</v>
      </c>
      <c r="C1312" s="45" t="s">
        <v>1256</v>
      </c>
      <c r="D1312" s="45" t="s">
        <v>47</v>
      </c>
      <c r="E1312" s="48">
        <v>10</v>
      </c>
      <c r="F1312" s="47">
        <v>204</v>
      </c>
      <c r="G1312" s="65">
        <v>0</v>
      </c>
      <c r="H1312" s="47">
        <v>171</v>
      </c>
      <c r="I1312" s="45" t="s">
        <v>367</v>
      </c>
      <c r="J1312" s="61">
        <v>23.7</v>
      </c>
      <c r="K1312" s="45" t="s">
        <v>60</v>
      </c>
      <c r="L1312" s="73">
        <v>29</v>
      </c>
      <c r="M1312" s="69">
        <v>1.4</v>
      </c>
      <c r="N1312" s="47">
        <v>86</v>
      </c>
      <c r="O1312" s="45" t="s">
        <v>188</v>
      </c>
      <c r="P1312" s="47">
        <v>10187</v>
      </c>
      <c r="Q1312" s="45" t="s">
        <v>51</v>
      </c>
      <c r="R1312" s="47">
        <v>10164</v>
      </c>
      <c r="S1312" s="45" t="s">
        <v>218</v>
      </c>
      <c r="T1312" s="48">
        <v>81</v>
      </c>
      <c r="U1312" s="48">
        <v>86</v>
      </c>
      <c r="V1312" s="45" t="s">
        <v>494</v>
      </c>
      <c r="W1312" s="48">
        <v>70</v>
      </c>
      <c r="X1312" s="45" t="s">
        <v>60</v>
      </c>
      <c r="Y1312" s="78">
        <f t="shared" si="90"/>
        <v>0.13999999999999999</v>
      </c>
      <c r="Z1312" s="78">
        <f t="shared" si="91"/>
        <v>0</v>
      </c>
      <c r="AA1312" s="78">
        <f t="shared" si="92"/>
        <v>2.37</v>
      </c>
      <c r="AB1312" s="77">
        <f t="shared" si="93"/>
        <v>290</v>
      </c>
    </row>
    <row r="1313" spans="1:28" x14ac:dyDescent="0.3">
      <c r="A1313" s="49">
        <v>42951</v>
      </c>
      <c r="B1313" s="45" t="s">
        <v>1255</v>
      </c>
      <c r="C1313" s="45" t="s">
        <v>1256</v>
      </c>
      <c r="D1313" s="45" t="s">
        <v>47</v>
      </c>
      <c r="E1313" s="48">
        <v>10</v>
      </c>
      <c r="F1313" s="47">
        <v>218</v>
      </c>
      <c r="G1313" s="65">
        <v>11.4</v>
      </c>
      <c r="H1313" s="47">
        <v>181</v>
      </c>
      <c r="I1313" s="45" t="s">
        <v>174</v>
      </c>
      <c r="J1313" s="61">
        <v>25.4</v>
      </c>
      <c r="K1313" s="45" t="s">
        <v>71</v>
      </c>
      <c r="L1313" s="73">
        <v>0</v>
      </c>
      <c r="M1313" s="69">
        <v>1.1000000000000001</v>
      </c>
      <c r="N1313" s="47">
        <v>78</v>
      </c>
      <c r="O1313" s="45" t="s">
        <v>307</v>
      </c>
      <c r="P1313" s="47">
        <v>10176</v>
      </c>
      <c r="Q1313" s="45" t="s">
        <v>51</v>
      </c>
      <c r="R1313" s="47">
        <v>10155</v>
      </c>
      <c r="S1313" s="45" t="s">
        <v>218</v>
      </c>
      <c r="T1313" s="48">
        <v>80</v>
      </c>
      <c r="U1313" s="48">
        <v>88</v>
      </c>
      <c r="V1313" s="45" t="s">
        <v>51</v>
      </c>
      <c r="W1313" s="48">
        <v>68</v>
      </c>
      <c r="X1313" s="45" t="s">
        <v>182</v>
      </c>
      <c r="Y1313" s="78">
        <f t="shared" si="90"/>
        <v>0.11000000000000001</v>
      </c>
      <c r="Z1313" s="78">
        <f t="shared" si="91"/>
        <v>1.1400000000000001</v>
      </c>
      <c r="AA1313" s="78">
        <f t="shared" si="92"/>
        <v>2.54</v>
      </c>
      <c r="AB1313" s="77">
        <f t="shared" si="93"/>
        <v>0</v>
      </c>
    </row>
    <row r="1314" spans="1:28" x14ac:dyDescent="0.3">
      <c r="A1314" s="49">
        <v>42952</v>
      </c>
      <c r="B1314" s="45" t="s">
        <v>1255</v>
      </c>
      <c r="C1314" s="45" t="s">
        <v>1256</v>
      </c>
      <c r="D1314" s="45" t="s">
        <v>47</v>
      </c>
      <c r="E1314" s="48">
        <v>10</v>
      </c>
      <c r="F1314" s="47">
        <v>196</v>
      </c>
      <c r="G1314" s="65">
        <v>9.4</v>
      </c>
      <c r="H1314" s="47">
        <v>170</v>
      </c>
      <c r="I1314" s="45" t="s">
        <v>177</v>
      </c>
      <c r="J1314" s="61">
        <v>22.1</v>
      </c>
      <c r="K1314" s="45" t="s">
        <v>286</v>
      </c>
      <c r="L1314" s="73">
        <v>31</v>
      </c>
      <c r="M1314" s="69">
        <v>1.9</v>
      </c>
      <c r="N1314" s="47">
        <v>97</v>
      </c>
      <c r="O1314" s="45" t="s">
        <v>404</v>
      </c>
      <c r="P1314" s="47">
        <v>10238</v>
      </c>
      <c r="Q1314" s="48">
        <v>22</v>
      </c>
      <c r="R1314" s="47">
        <v>10172</v>
      </c>
      <c r="S1314" s="45" t="s">
        <v>1012</v>
      </c>
      <c r="T1314" s="48">
        <v>83</v>
      </c>
      <c r="U1314" s="48">
        <v>91</v>
      </c>
      <c r="V1314" s="45" t="s">
        <v>51</v>
      </c>
      <c r="W1314" s="48">
        <v>73</v>
      </c>
      <c r="X1314" s="45" t="s">
        <v>139</v>
      </c>
      <c r="Y1314" s="78">
        <f t="shared" si="90"/>
        <v>0.19</v>
      </c>
      <c r="Z1314" s="78">
        <f t="shared" si="91"/>
        <v>0.94000000000000006</v>
      </c>
      <c r="AA1314" s="78">
        <f t="shared" si="92"/>
        <v>2.21</v>
      </c>
      <c r="AB1314" s="77">
        <f t="shared" si="93"/>
        <v>310</v>
      </c>
    </row>
    <row r="1315" spans="1:28" x14ac:dyDescent="0.3">
      <c r="A1315" s="49">
        <v>42953</v>
      </c>
      <c r="B1315" s="45" t="s">
        <v>1255</v>
      </c>
      <c r="C1315" s="45" t="s">
        <v>1256</v>
      </c>
      <c r="D1315" s="45" t="s">
        <v>47</v>
      </c>
      <c r="E1315" s="48">
        <v>10</v>
      </c>
      <c r="F1315" s="47">
        <v>190</v>
      </c>
      <c r="G1315" s="65">
        <v>0.2</v>
      </c>
      <c r="H1315" s="47">
        <v>162</v>
      </c>
      <c r="I1315" s="45" t="s">
        <v>123</v>
      </c>
      <c r="J1315" s="61">
        <v>21.9</v>
      </c>
      <c r="K1315" s="45" t="s">
        <v>89</v>
      </c>
      <c r="L1315" s="73">
        <v>10</v>
      </c>
      <c r="M1315" s="69">
        <v>4.2</v>
      </c>
      <c r="N1315" s="47">
        <v>89</v>
      </c>
      <c r="O1315" s="45" t="s">
        <v>369</v>
      </c>
      <c r="P1315" s="47">
        <v>10233</v>
      </c>
      <c r="Q1315" s="45" t="s">
        <v>533</v>
      </c>
      <c r="R1315" s="47">
        <v>10179</v>
      </c>
      <c r="S1315" s="48">
        <v>24</v>
      </c>
      <c r="T1315" s="48">
        <v>71</v>
      </c>
      <c r="U1315" s="48">
        <v>88</v>
      </c>
      <c r="V1315" s="45" t="s">
        <v>51</v>
      </c>
      <c r="W1315" s="48">
        <v>61</v>
      </c>
      <c r="X1315" s="45" t="s">
        <v>113</v>
      </c>
      <c r="Y1315" s="78">
        <f t="shared" si="90"/>
        <v>0.42000000000000004</v>
      </c>
      <c r="Z1315" s="78">
        <f t="shared" si="91"/>
        <v>0.02</v>
      </c>
      <c r="AA1315" s="78">
        <f t="shared" si="92"/>
        <v>2.19</v>
      </c>
      <c r="AB1315" s="77">
        <f t="shared" si="93"/>
        <v>100</v>
      </c>
    </row>
    <row r="1316" spans="1:28" x14ac:dyDescent="0.3">
      <c r="A1316" s="49">
        <v>42954</v>
      </c>
      <c r="B1316" s="45" t="s">
        <v>1255</v>
      </c>
      <c r="C1316" s="45" t="s">
        <v>1256</v>
      </c>
      <c r="D1316" s="45" t="s">
        <v>47</v>
      </c>
      <c r="E1316" s="48">
        <v>10</v>
      </c>
      <c r="F1316" s="47">
        <v>184</v>
      </c>
      <c r="G1316" s="65">
        <v>11</v>
      </c>
      <c r="H1316" s="47">
        <v>158</v>
      </c>
      <c r="I1316" s="45" t="s">
        <v>142</v>
      </c>
      <c r="J1316" s="61">
        <v>21.1</v>
      </c>
      <c r="K1316" s="45" t="s">
        <v>118</v>
      </c>
      <c r="L1316" s="73">
        <v>33</v>
      </c>
      <c r="M1316" s="69">
        <v>2.5</v>
      </c>
      <c r="N1316" s="47">
        <v>106</v>
      </c>
      <c r="O1316" s="45" t="s">
        <v>300</v>
      </c>
      <c r="P1316" s="47">
        <v>10181</v>
      </c>
      <c r="Q1316" s="48">
        <v>23</v>
      </c>
      <c r="R1316" s="47">
        <v>10144</v>
      </c>
      <c r="S1316" s="45" t="s">
        <v>51</v>
      </c>
      <c r="T1316" s="48">
        <v>81</v>
      </c>
      <c r="U1316" s="48">
        <v>88</v>
      </c>
      <c r="V1316" s="45" t="s">
        <v>51</v>
      </c>
      <c r="W1316" s="48">
        <v>68</v>
      </c>
      <c r="X1316" s="45" t="s">
        <v>51</v>
      </c>
      <c r="Y1316" s="78">
        <f t="shared" si="90"/>
        <v>0.25</v>
      </c>
      <c r="Z1316" s="78">
        <f t="shared" si="91"/>
        <v>1.1000000000000001</v>
      </c>
      <c r="AA1316" s="78">
        <f t="shared" si="92"/>
        <v>2.1100000000000003</v>
      </c>
      <c r="AB1316" s="77">
        <f t="shared" si="93"/>
        <v>330</v>
      </c>
    </row>
    <row r="1317" spans="1:28" x14ac:dyDescent="0.3">
      <c r="A1317" s="49">
        <v>42955</v>
      </c>
      <c r="B1317" s="45" t="s">
        <v>1255</v>
      </c>
      <c r="C1317" s="45" t="s">
        <v>1256</v>
      </c>
      <c r="D1317" s="45" t="s">
        <v>47</v>
      </c>
      <c r="E1317" s="48">
        <v>10</v>
      </c>
      <c r="F1317" s="47">
        <v>178</v>
      </c>
      <c r="G1317" s="65">
        <v>4</v>
      </c>
      <c r="H1317" s="47">
        <v>154</v>
      </c>
      <c r="I1317" s="45" t="s">
        <v>120</v>
      </c>
      <c r="J1317" s="61">
        <v>20.3</v>
      </c>
      <c r="K1317" s="45" t="s">
        <v>148</v>
      </c>
      <c r="L1317" s="73">
        <v>30</v>
      </c>
      <c r="M1317" s="69">
        <v>3.9</v>
      </c>
      <c r="N1317" s="47">
        <v>106</v>
      </c>
      <c r="O1317" s="45" t="s">
        <v>104</v>
      </c>
      <c r="P1317" s="47">
        <v>10201</v>
      </c>
      <c r="Q1317" s="48">
        <v>13</v>
      </c>
      <c r="R1317" s="47">
        <v>10170</v>
      </c>
      <c r="S1317" s="45" t="s">
        <v>116</v>
      </c>
      <c r="T1317" s="48">
        <v>66</v>
      </c>
      <c r="U1317" s="48">
        <v>83</v>
      </c>
      <c r="V1317" s="45" t="s">
        <v>80</v>
      </c>
      <c r="W1317" s="48">
        <v>60</v>
      </c>
      <c r="X1317" s="45" t="s">
        <v>51</v>
      </c>
      <c r="Y1317" s="78">
        <f t="shared" si="90"/>
        <v>0.39</v>
      </c>
      <c r="Z1317" s="78">
        <f t="shared" si="91"/>
        <v>0.4</v>
      </c>
      <c r="AA1317" s="78">
        <f t="shared" si="92"/>
        <v>2.0300000000000002</v>
      </c>
      <c r="AB1317" s="77">
        <f t="shared" si="93"/>
        <v>300</v>
      </c>
    </row>
    <row r="1318" spans="1:28" x14ac:dyDescent="0.3">
      <c r="A1318" s="49">
        <v>42956</v>
      </c>
      <c r="B1318" s="45" t="s">
        <v>1255</v>
      </c>
      <c r="C1318" s="45" t="s">
        <v>1256</v>
      </c>
      <c r="D1318" s="45" t="s">
        <v>47</v>
      </c>
      <c r="E1318" s="48">
        <v>10</v>
      </c>
      <c r="F1318" s="47">
        <v>174</v>
      </c>
      <c r="G1318" s="65">
        <v>1.8</v>
      </c>
      <c r="H1318" s="47">
        <v>145</v>
      </c>
      <c r="I1318" s="45" t="s">
        <v>51</v>
      </c>
      <c r="J1318" s="61">
        <v>20.399999999999999</v>
      </c>
      <c r="K1318" s="45" t="s">
        <v>167</v>
      </c>
      <c r="L1318" s="73">
        <v>28</v>
      </c>
      <c r="M1318" s="69">
        <v>3.9</v>
      </c>
      <c r="N1318" s="47">
        <v>150</v>
      </c>
      <c r="O1318" s="45" t="s">
        <v>182</v>
      </c>
      <c r="P1318" s="47">
        <v>10261</v>
      </c>
      <c r="Q1318" s="48">
        <v>24</v>
      </c>
      <c r="R1318" s="47">
        <v>10184</v>
      </c>
      <c r="S1318" s="45" t="s">
        <v>218</v>
      </c>
      <c r="T1318" s="48">
        <v>68</v>
      </c>
      <c r="U1318" s="48">
        <v>82</v>
      </c>
      <c r="V1318" s="45" t="s">
        <v>111</v>
      </c>
      <c r="W1318" s="48">
        <v>53</v>
      </c>
      <c r="X1318" s="45" t="s">
        <v>186</v>
      </c>
      <c r="Y1318" s="78">
        <f t="shared" si="90"/>
        <v>0.39</v>
      </c>
      <c r="Z1318" s="78">
        <f t="shared" si="91"/>
        <v>0.18</v>
      </c>
      <c r="AA1318" s="78">
        <f t="shared" si="92"/>
        <v>2.04</v>
      </c>
      <c r="AB1318" s="77">
        <f t="shared" si="93"/>
        <v>280</v>
      </c>
    </row>
    <row r="1319" spans="1:28" x14ac:dyDescent="0.3">
      <c r="A1319" s="49">
        <v>42957</v>
      </c>
      <c r="B1319" s="45" t="s">
        <v>1255</v>
      </c>
      <c r="C1319" s="45" t="s">
        <v>1256</v>
      </c>
      <c r="D1319" s="45" t="s">
        <v>47</v>
      </c>
      <c r="E1319" s="48">
        <v>10</v>
      </c>
      <c r="F1319" s="47">
        <v>183</v>
      </c>
      <c r="G1319" s="65">
        <v>0</v>
      </c>
      <c r="H1319" s="47">
        <v>158</v>
      </c>
      <c r="I1319" s="45" t="s">
        <v>123</v>
      </c>
      <c r="J1319" s="61">
        <v>20.8</v>
      </c>
      <c r="K1319" s="45" t="s">
        <v>388</v>
      </c>
      <c r="L1319" s="73">
        <v>0</v>
      </c>
      <c r="M1319" s="69">
        <v>3.6</v>
      </c>
      <c r="N1319" s="47">
        <v>111</v>
      </c>
      <c r="O1319" s="45" t="s">
        <v>51</v>
      </c>
      <c r="P1319" s="47">
        <v>10273</v>
      </c>
      <c r="Q1319" s="48">
        <v>13</v>
      </c>
      <c r="R1319" s="47">
        <v>10251</v>
      </c>
      <c r="S1319" s="45" t="s">
        <v>218</v>
      </c>
      <c r="T1319" s="48">
        <v>65</v>
      </c>
      <c r="U1319" s="48">
        <v>76</v>
      </c>
      <c r="V1319" s="45" t="s">
        <v>51</v>
      </c>
      <c r="W1319" s="48">
        <v>56</v>
      </c>
      <c r="X1319" s="45" t="s">
        <v>192</v>
      </c>
      <c r="Y1319" s="78">
        <f t="shared" si="90"/>
        <v>0.36</v>
      </c>
      <c r="Z1319" s="78">
        <f t="shared" si="91"/>
        <v>0</v>
      </c>
      <c r="AA1319" s="78">
        <f t="shared" si="92"/>
        <v>2.08</v>
      </c>
      <c r="AB1319" s="77">
        <f t="shared" si="93"/>
        <v>0</v>
      </c>
    </row>
    <row r="1320" spans="1:28" x14ac:dyDescent="0.3">
      <c r="A1320" s="49">
        <v>42958</v>
      </c>
      <c r="B1320" s="45" t="s">
        <v>1255</v>
      </c>
      <c r="C1320" s="45" t="s">
        <v>1256</v>
      </c>
      <c r="D1320" s="45" t="s">
        <v>47</v>
      </c>
      <c r="E1320" s="48">
        <v>10</v>
      </c>
      <c r="F1320" s="47">
        <v>178</v>
      </c>
      <c r="G1320" s="65">
        <v>0</v>
      </c>
      <c r="H1320" s="47">
        <v>137</v>
      </c>
      <c r="I1320" s="45" t="s">
        <v>120</v>
      </c>
      <c r="J1320" s="61">
        <v>21.8</v>
      </c>
      <c r="K1320" s="45" t="s">
        <v>99</v>
      </c>
      <c r="L1320" s="73">
        <v>10</v>
      </c>
      <c r="M1320" s="69">
        <v>2.8</v>
      </c>
      <c r="N1320" s="47">
        <v>56</v>
      </c>
      <c r="O1320" s="45" t="s">
        <v>55</v>
      </c>
      <c r="P1320" s="47">
        <v>10262</v>
      </c>
      <c r="Q1320" s="45" t="s">
        <v>1012</v>
      </c>
      <c r="R1320" s="47">
        <v>10231</v>
      </c>
      <c r="S1320" s="48">
        <v>24</v>
      </c>
      <c r="T1320" s="48">
        <v>69</v>
      </c>
      <c r="U1320" s="48">
        <v>80</v>
      </c>
      <c r="V1320" s="45" t="s">
        <v>51</v>
      </c>
      <c r="W1320" s="48">
        <v>61</v>
      </c>
      <c r="X1320" s="45" t="s">
        <v>213</v>
      </c>
      <c r="Y1320" s="78">
        <f t="shared" si="90"/>
        <v>0.27999999999999997</v>
      </c>
      <c r="Z1320" s="78">
        <f t="shared" si="91"/>
        <v>0</v>
      </c>
      <c r="AA1320" s="78">
        <f t="shared" si="92"/>
        <v>2.1800000000000002</v>
      </c>
      <c r="AB1320" s="77">
        <f t="shared" si="93"/>
        <v>100</v>
      </c>
    </row>
    <row r="1321" spans="1:28" x14ac:dyDescent="0.3">
      <c r="A1321" s="49">
        <v>42959</v>
      </c>
      <c r="B1321" s="45" t="s">
        <v>1255</v>
      </c>
      <c r="C1321" s="45" t="s">
        <v>1256</v>
      </c>
      <c r="D1321" s="45" t="s">
        <v>47</v>
      </c>
      <c r="E1321" s="48">
        <v>10</v>
      </c>
      <c r="F1321" s="47">
        <v>183</v>
      </c>
      <c r="G1321" s="65">
        <v>0</v>
      </c>
      <c r="H1321" s="47">
        <v>140</v>
      </c>
      <c r="I1321" s="45" t="s">
        <v>404</v>
      </c>
      <c r="J1321" s="61">
        <v>22.6</v>
      </c>
      <c r="K1321" s="45" t="s">
        <v>158</v>
      </c>
      <c r="L1321" s="73">
        <v>10</v>
      </c>
      <c r="M1321" s="69">
        <v>3.1</v>
      </c>
      <c r="N1321" s="47">
        <v>97</v>
      </c>
      <c r="O1321" s="45" t="s">
        <v>439</v>
      </c>
      <c r="P1321" s="47">
        <v>10231</v>
      </c>
      <c r="Q1321" s="45" t="s">
        <v>51</v>
      </c>
      <c r="R1321" s="47">
        <v>10212</v>
      </c>
      <c r="S1321" s="45" t="s">
        <v>51</v>
      </c>
      <c r="T1321" s="48">
        <v>69</v>
      </c>
      <c r="U1321" s="48">
        <v>84</v>
      </c>
      <c r="V1321" s="45" t="s">
        <v>404</v>
      </c>
      <c r="W1321" s="48">
        <v>59</v>
      </c>
      <c r="X1321" s="45" t="s">
        <v>146</v>
      </c>
      <c r="Y1321" s="78">
        <f t="shared" si="90"/>
        <v>0.31</v>
      </c>
      <c r="Z1321" s="78">
        <f t="shared" si="91"/>
        <v>0</v>
      </c>
      <c r="AA1321" s="78">
        <f t="shared" si="92"/>
        <v>2.2600000000000002</v>
      </c>
      <c r="AB1321" s="77">
        <f t="shared" si="93"/>
        <v>100</v>
      </c>
    </row>
    <row r="1322" spans="1:28" x14ac:dyDescent="0.3">
      <c r="A1322" s="49">
        <v>42960</v>
      </c>
      <c r="B1322" s="45" t="s">
        <v>1255</v>
      </c>
      <c r="C1322" s="45" t="s">
        <v>1256</v>
      </c>
      <c r="D1322" s="45" t="s">
        <v>47</v>
      </c>
      <c r="E1322" s="48">
        <v>10</v>
      </c>
      <c r="F1322" s="47">
        <v>186</v>
      </c>
      <c r="G1322" s="65">
        <v>0</v>
      </c>
      <c r="H1322" s="47">
        <v>144</v>
      </c>
      <c r="I1322" s="45" t="s">
        <v>123</v>
      </c>
      <c r="J1322" s="61">
        <v>22.8</v>
      </c>
      <c r="K1322" s="45" t="s">
        <v>91</v>
      </c>
      <c r="L1322" s="73">
        <v>10</v>
      </c>
      <c r="M1322" s="69">
        <v>3.6</v>
      </c>
      <c r="N1322" s="47">
        <v>100</v>
      </c>
      <c r="O1322" s="45" t="s">
        <v>94</v>
      </c>
      <c r="P1322" s="47">
        <v>10212</v>
      </c>
      <c r="Q1322" s="45" t="s">
        <v>1012</v>
      </c>
      <c r="R1322" s="47">
        <v>10151</v>
      </c>
      <c r="S1322" s="48">
        <v>24</v>
      </c>
      <c r="T1322" s="48">
        <v>76</v>
      </c>
      <c r="U1322" s="48">
        <v>83</v>
      </c>
      <c r="V1322" s="45" t="s">
        <v>229</v>
      </c>
      <c r="W1322" s="48">
        <v>68</v>
      </c>
      <c r="X1322" s="45" t="s">
        <v>475</v>
      </c>
      <c r="Y1322" s="78">
        <f t="shared" si="90"/>
        <v>0.36</v>
      </c>
      <c r="Z1322" s="78">
        <f t="shared" si="91"/>
        <v>0</v>
      </c>
      <c r="AA1322" s="78">
        <f t="shared" si="92"/>
        <v>2.2800000000000002</v>
      </c>
      <c r="AB1322" s="77">
        <f t="shared" si="93"/>
        <v>100</v>
      </c>
    </row>
    <row r="1323" spans="1:28" x14ac:dyDescent="0.3">
      <c r="A1323" s="49">
        <v>42961</v>
      </c>
      <c r="B1323" s="45" t="s">
        <v>1255</v>
      </c>
      <c r="C1323" s="45" t="s">
        <v>1256</v>
      </c>
      <c r="D1323" s="45" t="s">
        <v>47</v>
      </c>
      <c r="E1323" s="48">
        <v>10</v>
      </c>
      <c r="F1323" s="47">
        <v>201</v>
      </c>
      <c r="G1323" s="65">
        <v>5.6</v>
      </c>
      <c r="H1323" s="47">
        <v>170</v>
      </c>
      <c r="I1323" s="45" t="s">
        <v>120</v>
      </c>
      <c r="J1323" s="61">
        <v>23.2</v>
      </c>
      <c r="K1323" s="45" t="s">
        <v>71</v>
      </c>
      <c r="L1323" s="73">
        <v>27</v>
      </c>
      <c r="M1323" s="69">
        <v>2.8</v>
      </c>
      <c r="N1323" s="47">
        <v>89</v>
      </c>
      <c r="O1323" s="45" t="s">
        <v>388</v>
      </c>
      <c r="P1323" s="47">
        <v>10162</v>
      </c>
      <c r="Q1323" s="45" t="s">
        <v>51</v>
      </c>
      <c r="R1323" s="47">
        <v>10109</v>
      </c>
      <c r="S1323" s="45" t="s">
        <v>132</v>
      </c>
      <c r="T1323" s="48">
        <v>80</v>
      </c>
      <c r="U1323" s="48">
        <v>86</v>
      </c>
      <c r="V1323" s="45" t="s">
        <v>120</v>
      </c>
      <c r="W1323" s="48">
        <v>75</v>
      </c>
      <c r="X1323" s="45" t="s">
        <v>146</v>
      </c>
      <c r="Y1323" s="78">
        <f t="shared" si="90"/>
        <v>0.27999999999999997</v>
      </c>
      <c r="Z1323" s="78">
        <f t="shared" si="91"/>
        <v>0.55999999999999994</v>
      </c>
      <c r="AA1323" s="78">
        <f t="shared" si="92"/>
        <v>2.3199999999999998</v>
      </c>
      <c r="AB1323" s="77">
        <f t="shared" si="93"/>
        <v>270</v>
      </c>
    </row>
    <row r="1324" spans="1:28" x14ac:dyDescent="0.3">
      <c r="A1324" s="49">
        <v>42962</v>
      </c>
      <c r="B1324" s="45" t="s">
        <v>1255</v>
      </c>
      <c r="C1324" s="45" t="s">
        <v>1256</v>
      </c>
      <c r="D1324" s="45" t="s">
        <v>47</v>
      </c>
      <c r="E1324" s="48">
        <v>10</v>
      </c>
      <c r="F1324" s="47">
        <v>200</v>
      </c>
      <c r="G1324" s="65">
        <v>0.4</v>
      </c>
      <c r="H1324" s="47">
        <v>180</v>
      </c>
      <c r="I1324" s="45" t="s">
        <v>100</v>
      </c>
      <c r="J1324" s="61">
        <v>21.9</v>
      </c>
      <c r="K1324" s="45" t="s">
        <v>201</v>
      </c>
      <c r="L1324" s="73">
        <v>28</v>
      </c>
      <c r="M1324" s="69">
        <v>1.4</v>
      </c>
      <c r="N1324" s="47">
        <v>75</v>
      </c>
      <c r="O1324" s="45" t="s">
        <v>70</v>
      </c>
      <c r="P1324" s="47">
        <v>10208</v>
      </c>
      <c r="Q1324" s="48">
        <v>22</v>
      </c>
      <c r="R1324" s="47">
        <v>10160</v>
      </c>
      <c r="S1324" s="45" t="s">
        <v>218</v>
      </c>
      <c r="T1324" s="48">
        <v>80</v>
      </c>
      <c r="U1324" s="48">
        <v>89</v>
      </c>
      <c r="V1324" s="45" t="s">
        <v>120</v>
      </c>
      <c r="W1324" s="48">
        <v>77</v>
      </c>
      <c r="X1324" s="45" t="s">
        <v>51</v>
      </c>
      <c r="Y1324" s="78">
        <f t="shared" si="90"/>
        <v>0.13999999999999999</v>
      </c>
      <c r="Z1324" s="78">
        <f t="shared" si="91"/>
        <v>0.04</v>
      </c>
      <c r="AA1324" s="78">
        <f t="shared" si="92"/>
        <v>2.19</v>
      </c>
      <c r="AB1324" s="77">
        <f t="shared" si="93"/>
        <v>280</v>
      </c>
    </row>
    <row r="1325" spans="1:28" x14ac:dyDescent="0.3">
      <c r="A1325" s="49">
        <v>42963</v>
      </c>
      <c r="B1325" s="45" t="s">
        <v>1255</v>
      </c>
      <c r="C1325" s="45" t="s">
        <v>1256</v>
      </c>
      <c r="D1325" s="45" t="s">
        <v>47</v>
      </c>
      <c r="E1325" s="48">
        <v>10</v>
      </c>
      <c r="F1325" s="47">
        <v>204</v>
      </c>
      <c r="G1325" s="65">
        <v>0.2</v>
      </c>
      <c r="H1325" s="47">
        <v>169</v>
      </c>
      <c r="I1325" s="45" t="s">
        <v>123</v>
      </c>
      <c r="J1325" s="61">
        <v>24</v>
      </c>
      <c r="K1325" s="45" t="s">
        <v>388</v>
      </c>
      <c r="L1325" s="73">
        <v>26</v>
      </c>
      <c r="M1325" s="69">
        <v>0.8</v>
      </c>
      <c r="N1325" s="47">
        <v>53</v>
      </c>
      <c r="O1325" s="45" t="s">
        <v>178</v>
      </c>
      <c r="P1325" s="47">
        <v>10217</v>
      </c>
      <c r="Q1325" s="48">
        <v>10</v>
      </c>
      <c r="R1325" s="47">
        <v>10195</v>
      </c>
      <c r="S1325" s="45" t="s">
        <v>263</v>
      </c>
      <c r="T1325" s="48">
        <v>76</v>
      </c>
      <c r="U1325" s="48">
        <v>87</v>
      </c>
      <c r="V1325" s="45" t="s">
        <v>51</v>
      </c>
      <c r="W1325" s="48">
        <v>69</v>
      </c>
      <c r="X1325" s="45" t="s">
        <v>51</v>
      </c>
      <c r="Y1325" s="78">
        <f t="shared" si="90"/>
        <v>0.08</v>
      </c>
      <c r="Z1325" s="78">
        <f t="shared" si="91"/>
        <v>0.02</v>
      </c>
      <c r="AA1325" s="78">
        <f t="shared" si="92"/>
        <v>2.4</v>
      </c>
      <c r="AB1325" s="77">
        <f t="shared" si="93"/>
        <v>260</v>
      </c>
    </row>
    <row r="1326" spans="1:28" x14ac:dyDescent="0.3">
      <c r="A1326" s="49">
        <v>42964</v>
      </c>
      <c r="B1326" s="45" t="s">
        <v>1255</v>
      </c>
      <c r="C1326" s="45" t="s">
        <v>1256</v>
      </c>
      <c r="D1326" s="45" t="s">
        <v>47</v>
      </c>
      <c r="E1326" s="48">
        <v>10</v>
      </c>
      <c r="F1326" s="47">
        <v>214</v>
      </c>
      <c r="G1326" s="65">
        <v>0</v>
      </c>
      <c r="H1326" s="47">
        <v>172</v>
      </c>
      <c r="I1326" s="45" t="s">
        <v>123</v>
      </c>
      <c r="J1326" s="61">
        <v>25.5</v>
      </c>
      <c r="K1326" s="45" t="s">
        <v>113</v>
      </c>
      <c r="L1326" s="73">
        <v>28</v>
      </c>
      <c r="M1326" s="69">
        <v>2.5</v>
      </c>
      <c r="N1326" s="47">
        <v>72</v>
      </c>
      <c r="O1326" s="45" t="s">
        <v>177</v>
      </c>
      <c r="P1326" s="47">
        <v>10208</v>
      </c>
      <c r="Q1326" s="45" t="s">
        <v>533</v>
      </c>
      <c r="R1326" s="47">
        <v>10176</v>
      </c>
      <c r="S1326" s="45" t="s">
        <v>51</v>
      </c>
      <c r="T1326" s="48">
        <v>75</v>
      </c>
      <c r="U1326" s="48">
        <v>85</v>
      </c>
      <c r="V1326" s="45" t="s">
        <v>229</v>
      </c>
      <c r="W1326" s="48">
        <v>65</v>
      </c>
      <c r="X1326" s="45" t="s">
        <v>179</v>
      </c>
      <c r="Y1326" s="78">
        <f t="shared" si="90"/>
        <v>0.25</v>
      </c>
      <c r="Z1326" s="78">
        <f t="shared" si="91"/>
        <v>0</v>
      </c>
      <c r="AA1326" s="78">
        <f t="shared" si="92"/>
        <v>2.5499999999999998</v>
      </c>
      <c r="AB1326" s="77">
        <f t="shared" si="93"/>
        <v>280</v>
      </c>
    </row>
    <row r="1327" spans="1:28" x14ac:dyDescent="0.3">
      <c r="A1327" s="49">
        <v>42965</v>
      </c>
      <c r="B1327" s="45" t="s">
        <v>1255</v>
      </c>
      <c r="C1327" s="45" t="s">
        <v>1256</v>
      </c>
      <c r="D1327" s="45" t="s">
        <v>47</v>
      </c>
      <c r="E1327" s="48">
        <v>10</v>
      </c>
      <c r="F1327" s="47">
        <v>212</v>
      </c>
      <c r="G1327" s="65">
        <v>0</v>
      </c>
      <c r="H1327" s="47">
        <v>192</v>
      </c>
      <c r="I1327" s="45" t="s">
        <v>100</v>
      </c>
      <c r="J1327" s="61">
        <v>23.2</v>
      </c>
      <c r="K1327" s="45" t="s">
        <v>117</v>
      </c>
      <c r="L1327" s="73">
        <v>29</v>
      </c>
      <c r="M1327" s="69">
        <v>3.1</v>
      </c>
      <c r="N1327" s="47">
        <v>92</v>
      </c>
      <c r="O1327" s="45" t="s">
        <v>280</v>
      </c>
      <c r="P1327" s="47">
        <v>10222</v>
      </c>
      <c r="Q1327" s="48">
        <v>24</v>
      </c>
      <c r="R1327" s="47">
        <v>10168</v>
      </c>
      <c r="S1327" s="45" t="s">
        <v>116</v>
      </c>
      <c r="T1327" s="48">
        <v>79</v>
      </c>
      <c r="U1327" s="48">
        <v>86</v>
      </c>
      <c r="V1327" s="45" t="s">
        <v>51</v>
      </c>
      <c r="W1327" s="48">
        <v>74</v>
      </c>
      <c r="X1327" s="45" t="s">
        <v>51</v>
      </c>
      <c r="Y1327" s="78">
        <f t="shared" si="90"/>
        <v>0.31</v>
      </c>
      <c r="Z1327" s="78">
        <f t="shared" si="91"/>
        <v>0</v>
      </c>
      <c r="AA1327" s="78">
        <f t="shared" si="92"/>
        <v>2.3199999999999998</v>
      </c>
      <c r="AB1327" s="77">
        <f t="shared" si="93"/>
        <v>290</v>
      </c>
    </row>
    <row r="1328" spans="1:28" x14ac:dyDescent="0.3">
      <c r="A1328" s="49">
        <v>42966</v>
      </c>
      <c r="B1328" s="45" t="s">
        <v>1255</v>
      </c>
      <c r="C1328" s="45" t="s">
        <v>1256</v>
      </c>
      <c r="D1328" s="45" t="s">
        <v>47</v>
      </c>
      <c r="E1328" s="48">
        <v>10</v>
      </c>
      <c r="F1328" s="47">
        <v>192</v>
      </c>
      <c r="G1328" s="65">
        <v>0</v>
      </c>
      <c r="H1328" s="47">
        <v>179</v>
      </c>
      <c r="I1328" s="45" t="s">
        <v>100</v>
      </c>
      <c r="J1328" s="61">
        <v>20.6</v>
      </c>
      <c r="K1328" s="45" t="s">
        <v>158</v>
      </c>
      <c r="L1328" s="72" t="s">
        <v>132</v>
      </c>
      <c r="M1328" s="69">
        <v>3.1</v>
      </c>
      <c r="N1328" s="47">
        <v>86</v>
      </c>
      <c r="O1328" s="45" t="s">
        <v>182</v>
      </c>
      <c r="P1328" s="47">
        <v>10247</v>
      </c>
      <c r="Q1328" s="48">
        <v>21</v>
      </c>
      <c r="R1328" s="47">
        <v>10212</v>
      </c>
      <c r="S1328" s="45" t="s">
        <v>218</v>
      </c>
      <c r="T1328" s="48">
        <v>80</v>
      </c>
      <c r="U1328" s="48">
        <v>89</v>
      </c>
      <c r="V1328" s="45" t="s">
        <v>537</v>
      </c>
      <c r="W1328" s="48">
        <v>73</v>
      </c>
      <c r="X1328" s="45" t="s">
        <v>388</v>
      </c>
      <c r="Y1328" s="78">
        <f t="shared" si="90"/>
        <v>0.31</v>
      </c>
      <c r="Z1328" s="78">
        <f t="shared" si="91"/>
        <v>0</v>
      </c>
      <c r="AA1328" s="78">
        <f t="shared" si="92"/>
        <v>2.06</v>
      </c>
      <c r="AB1328" s="77">
        <f t="shared" si="93"/>
        <v>80</v>
      </c>
    </row>
    <row r="1329" spans="1:28" x14ac:dyDescent="0.3">
      <c r="A1329" s="49">
        <v>42967</v>
      </c>
      <c r="B1329" s="45" t="s">
        <v>1255</v>
      </c>
      <c r="C1329" s="45" t="s">
        <v>1256</v>
      </c>
      <c r="D1329" s="45" t="s">
        <v>47</v>
      </c>
      <c r="E1329" s="48">
        <v>10</v>
      </c>
      <c r="F1329" s="47">
        <v>194</v>
      </c>
      <c r="G1329" s="65">
        <v>0</v>
      </c>
      <c r="H1329" s="47">
        <v>164</v>
      </c>
      <c r="I1329" s="45" t="s">
        <v>174</v>
      </c>
      <c r="J1329" s="61">
        <v>22.3</v>
      </c>
      <c r="K1329" s="45" t="s">
        <v>117</v>
      </c>
      <c r="L1329" s="73">
        <v>12</v>
      </c>
      <c r="M1329" s="69">
        <v>5.8</v>
      </c>
      <c r="N1329" s="47">
        <v>117</v>
      </c>
      <c r="O1329" s="45" t="s">
        <v>56</v>
      </c>
      <c r="P1329" s="47">
        <v>10241</v>
      </c>
      <c r="Q1329" s="45" t="s">
        <v>1012</v>
      </c>
      <c r="R1329" s="47">
        <v>10191</v>
      </c>
      <c r="S1329" s="48">
        <v>24</v>
      </c>
      <c r="T1329" s="48">
        <v>72</v>
      </c>
      <c r="U1329" s="48">
        <v>83</v>
      </c>
      <c r="V1329" s="45" t="s">
        <v>51</v>
      </c>
      <c r="W1329" s="48">
        <v>65</v>
      </c>
      <c r="X1329" s="45" t="s">
        <v>65</v>
      </c>
      <c r="Y1329" s="78">
        <f t="shared" si="90"/>
        <v>0.57999999999999996</v>
      </c>
      <c r="Z1329" s="78">
        <f t="shared" si="91"/>
        <v>0</v>
      </c>
      <c r="AA1329" s="78">
        <f t="shared" si="92"/>
        <v>2.23</v>
      </c>
      <c r="AB1329" s="77">
        <f t="shared" si="93"/>
        <v>120</v>
      </c>
    </row>
    <row r="1330" spans="1:28" x14ac:dyDescent="0.3">
      <c r="A1330" s="49">
        <v>42968</v>
      </c>
      <c r="B1330" s="45" t="s">
        <v>1255</v>
      </c>
      <c r="C1330" s="45" t="s">
        <v>1256</v>
      </c>
      <c r="D1330" s="45" t="s">
        <v>47</v>
      </c>
      <c r="E1330" s="48">
        <v>10</v>
      </c>
      <c r="F1330" s="47">
        <v>196</v>
      </c>
      <c r="G1330" s="65">
        <v>0</v>
      </c>
      <c r="H1330" s="47">
        <v>153</v>
      </c>
      <c r="I1330" s="45" t="s">
        <v>147</v>
      </c>
      <c r="J1330" s="61">
        <v>24</v>
      </c>
      <c r="K1330" s="45" t="s">
        <v>135</v>
      </c>
      <c r="L1330" s="73">
        <v>27</v>
      </c>
      <c r="M1330" s="69">
        <v>1.1000000000000001</v>
      </c>
      <c r="N1330" s="47">
        <v>75</v>
      </c>
      <c r="O1330" s="45" t="s">
        <v>763</v>
      </c>
      <c r="P1330" s="47">
        <v>10191</v>
      </c>
      <c r="Q1330" s="45" t="s">
        <v>1012</v>
      </c>
      <c r="R1330" s="47">
        <v>10109</v>
      </c>
      <c r="S1330" s="48">
        <v>20</v>
      </c>
      <c r="T1330" s="48">
        <v>76</v>
      </c>
      <c r="U1330" s="48">
        <v>88</v>
      </c>
      <c r="V1330" s="45" t="s">
        <v>51</v>
      </c>
      <c r="W1330" s="48">
        <v>68</v>
      </c>
      <c r="X1330" s="45" t="s">
        <v>182</v>
      </c>
      <c r="Y1330" s="78">
        <f t="shared" si="90"/>
        <v>0.11000000000000001</v>
      </c>
      <c r="Z1330" s="78">
        <f t="shared" si="91"/>
        <v>0</v>
      </c>
      <c r="AA1330" s="78">
        <f t="shared" si="92"/>
        <v>2.4</v>
      </c>
      <c r="AB1330" s="77">
        <f t="shared" si="93"/>
        <v>270</v>
      </c>
    </row>
    <row r="1331" spans="1:28" x14ac:dyDescent="0.3">
      <c r="A1331" s="49">
        <v>42969</v>
      </c>
      <c r="B1331" s="45" t="s">
        <v>1255</v>
      </c>
      <c r="C1331" s="45" t="s">
        <v>1256</v>
      </c>
      <c r="D1331" s="45" t="s">
        <v>47</v>
      </c>
      <c r="E1331" s="48">
        <v>10</v>
      </c>
      <c r="F1331" s="47">
        <v>200</v>
      </c>
      <c r="G1331" s="65">
        <v>0</v>
      </c>
      <c r="H1331" s="47">
        <v>177</v>
      </c>
      <c r="I1331" s="45" t="s">
        <v>100</v>
      </c>
      <c r="J1331" s="61">
        <v>22.4</v>
      </c>
      <c r="K1331" s="45" t="s">
        <v>94</v>
      </c>
      <c r="L1331" s="73">
        <v>29</v>
      </c>
      <c r="M1331" s="69">
        <v>3.3</v>
      </c>
      <c r="N1331" s="47">
        <v>117</v>
      </c>
      <c r="O1331" s="45" t="s">
        <v>171</v>
      </c>
      <c r="P1331" s="47">
        <v>10184</v>
      </c>
      <c r="Q1331" s="48">
        <v>21</v>
      </c>
      <c r="R1331" s="47">
        <v>10111</v>
      </c>
      <c r="S1331" s="45" t="s">
        <v>1012</v>
      </c>
      <c r="T1331" s="48">
        <v>75</v>
      </c>
      <c r="U1331" s="48">
        <v>84</v>
      </c>
      <c r="V1331" s="45" t="s">
        <v>51</v>
      </c>
      <c r="W1331" s="48">
        <v>74</v>
      </c>
      <c r="X1331" s="45" t="s">
        <v>51</v>
      </c>
      <c r="Y1331" s="78">
        <f t="shared" si="90"/>
        <v>0.32999999999999996</v>
      </c>
      <c r="Z1331" s="78">
        <f t="shared" si="91"/>
        <v>0</v>
      </c>
      <c r="AA1331" s="78">
        <f t="shared" si="92"/>
        <v>2.2399999999999998</v>
      </c>
      <c r="AB1331" s="77">
        <f t="shared" si="93"/>
        <v>290</v>
      </c>
    </row>
    <row r="1332" spans="1:28" x14ac:dyDescent="0.3">
      <c r="A1332" s="49">
        <v>42970</v>
      </c>
      <c r="B1332" s="45" t="s">
        <v>1255</v>
      </c>
      <c r="C1332" s="45" t="s">
        <v>1256</v>
      </c>
      <c r="D1332" s="45" t="s">
        <v>47</v>
      </c>
      <c r="E1332" s="48">
        <v>10</v>
      </c>
      <c r="F1332" s="47">
        <v>200</v>
      </c>
      <c r="G1332" s="65">
        <v>0</v>
      </c>
      <c r="H1332" s="47">
        <v>176</v>
      </c>
      <c r="I1332" s="45" t="s">
        <v>85</v>
      </c>
      <c r="J1332" s="61">
        <v>22.5</v>
      </c>
      <c r="K1332" s="45" t="s">
        <v>215</v>
      </c>
      <c r="L1332" s="73">
        <v>10</v>
      </c>
      <c r="M1332" s="69">
        <v>1.7</v>
      </c>
      <c r="N1332" s="47">
        <v>53</v>
      </c>
      <c r="O1332" s="45" t="s">
        <v>213</v>
      </c>
      <c r="P1332" s="47">
        <v>10179</v>
      </c>
      <c r="Q1332" s="45" t="s">
        <v>1012</v>
      </c>
      <c r="R1332" s="47">
        <v>10162</v>
      </c>
      <c r="S1332" s="48">
        <v>18</v>
      </c>
      <c r="T1332" s="48">
        <v>80</v>
      </c>
      <c r="U1332" s="48">
        <v>85</v>
      </c>
      <c r="V1332" s="45" t="s">
        <v>51</v>
      </c>
      <c r="W1332" s="48">
        <v>74</v>
      </c>
      <c r="X1332" s="45" t="s">
        <v>264</v>
      </c>
      <c r="Y1332" s="78">
        <f t="shared" si="90"/>
        <v>0.16999999999999998</v>
      </c>
      <c r="Z1332" s="78">
        <f t="shared" si="91"/>
        <v>0</v>
      </c>
      <c r="AA1332" s="78">
        <f t="shared" si="92"/>
        <v>2.25</v>
      </c>
      <c r="AB1332" s="77">
        <f t="shared" si="93"/>
        <v>100</v>
      </c>
    </row>
    <row r="1333" spans="1:28" x14ac:dyDescent="0.3">
      <c r="A1333" s="49">
        <v>42971</v>
      </c>
      <c r="B1333" s="45" t="s">
        <v>1255</v>
      </c>
      <c r="C1333" s="45" t="s">
        <v>1256</v>
      </c>
      <c r="D1333" s="45" t="s">
        <v>47</v>
      </c>
      <c r="E1333" s="48">
        <v>10</v>
      </c>
      <c r="F1333" s="47">
        <v>199</v>
      </c>
      <c r="G1333" s="65">
        <v>5.2</v>
      </c>
      <c r="H1333" s="47">
        <v>183</v>
      </c>
      <c r="I1333" s="45" t="s">
        <v>100</v>
      </c>
      <c r="J1333" s="61">
        <v>21.5</v>
      </c>
      <c r="K1333" s="45" t="s">
        <v>179</v>
      </c>
      <c r="L1333" s="73">
        <v>27</v>
      </c>
      <c r="M1333" s="69">
        <v>1.4</v>
      </c>
      <c r="N1333" s="47">
        <v>86</v>
      </c>
      <c r="O1333" s="45" t="s">
        <v>133</v>
      </c>
      <c r="P1333" s="47">
        <v>10171</v>
      </c>
      <c r="Q1333" s="48">
        <v>21</v>
      </c>
      <c r="R1333" s="47">
        <v>10150</v>
      </c>
      <c r="S1333" s="45" t="s">
        <v>116</v>
      </c>
      <c r="T1333" s="48">
        <v>87</v>
      </c>
      <c r="U1333" s="48">
        <v>89</v>
      </c>
      <c r="V1333" s="45" t="s">
        <v>51</v>
      </c>
      <c r="W1333" s="48">
        <v>80</v>
      </c>
      <c r="X1333" s="45" t="s">
        <v>510</v>
      </c>
      <c r="Y1333" s="78">
        <f t="shared" si="90"/>
        <v>0.13999999999999999</v>
      </c>
      <c r="Z1333" s="78">
        <f t="shared" si="91"/>
        <v>0.52</v>
      </c>
      <c r="AA1333" s="78">
        <f t="shared" si="92"/>
        <v>2.15</v>
      </c>
      <c r="AB1333" s="77">
        <f t="shared" si="93"/>
        <v>270</v>
      </c>
    </row>
    <row r="1334" spans="1:28" x14ac:dyDescent="0.3">
      <c r="A1334" s="49">
        <v>42972</v>
      </c>
      <c r="B1334" s="45" t="s">
        <v>1255</v>
      </c>
      <c r="C1334" s="45" t="s">
        <v>1256</v>
      </c>
      <c r="D1334" s="45" t="s">
        <v>47</v>
      </c>
      <c r="E1334" s="48">
        <v>10</v>
      </c>
      <c r="F1334" s="47">
        <v>192</v>
      </c>
      <c r="G1334" s="65">
        <v>0</v>
      </c>
      <c r="H1334" s="47">
        <v>171</v>
      </c>
      <c r="I1334" s="45" t="s">
        <v>100</v>
      </c>
      <c r="J1334" s="61">
        <v>21.3</v>
      </c>
      <c r="K1334" s="45" t="s">
        <v>129</v>
      </c>
      <c r="L1334" s="73">
        <v>11</v>
      </c>
      <c r="M1334" s="69">
        <v>1.7</v>
      </c>
      <c r="N1334" s="47">
        <v>72</v>
      </c>
      <c r="O1334" s="45" t="s">
        <v>146</v>
      </c>
      <c r="P1334" s="47">
        <v>10160</v>
      </c>
      <c r="Q1334" s="45" t="s">
        <v>1012</v>
      </c>
      <c r="R1334" s="47">
        <v>10140</v>
      </c>
      <c r="S1334" s="48">
        <v>24</v>
      </c>
      <c r="T1334" s="48">
        <v>84</v>
      </c>
      <c r="U1334" s="48">
        <v>89</v>
      </c>
      <c r="V1334" s="45" t="s">
        <v>51</v>
      </c>
      <c r="W1334" s="48">
        <v>81</v>
      </c>
      <c r="X1334" s="45" t="s">
        <v>51</v>
      </c>
      <c r="Y1334" s="78">
        <f t="shared" si="90"/>
        <v>0.16999999999999998</v>
      </c>
      <c r="Z1334" s="78">
        <f t="shared" si="91"/>
        <v>0</v>
      </c>
      <c r="AA1334" s="78">
        <f t="shared" si="92"/>
        <v>2.13</v>
      </c>
      <c r="AB1334" s="77">
        <f t="shared" si="93"/>
        <v>110</v>
      </c>
    </row>
    <row r="1335" spans="1:28" x14ac:dyDescent="0.3">
      <c r="A1335" s="49">
        <v>42973</v>
      </c>
      <c r="B1335" s="45" t="s">
        <v>1255</v>
      </c>
      <c r="C1335" s="45" t="s">
        <v>1256</v>
      </c>
      <c r="D1335" s="45" t="s">
        <v>47</v>
      </c>
      <c r="E1335" s="48">
        <v>10</v>
      </c>
      <c r="F1335" s="47">
        <v>190</v>
      </c>
      <c r="G1335" s="65">
        <v>1.6</v>
      </c>
      <c r="H1335" s="47">
        <v>163</v>
      </c>
      <c r="I1335" s="45" t="s">
        <v>51</v>
      </c>
      <c r="J1335" s="61">
        <v>21.7</v>
      </c>
      <c r="K1335" s="45" t="s">
        <v>99</v>
      </c>
      <c r="L1335" s="73">
        <v>10</v>
      </c>
      <c r="M1335" s="69">
        <v>1.4</v>
      </c>
      <c r="N1335" s="47">
        <v>117</v>
      </c>
      <c r="O1335" s="45" t="s">
        <v>222</v>
      </c>
      <c r="P1335" s="47">
        <v>10148</v>
      </c>
      <c r="Q1335" s="48">
        <v>21</v>
      </c>
      <c r="R1335" s="47">
        <v>10111</v>
      </c>
      <c r="S1335" s="48">
        <v>20</v>
      </c>
      <c r="T1335" s="48">
        <v>84</v>
      </c>
      <c r="U1335" s="48">
        <v>89</v>
      </c>
      <c r="V1335" s="45" t="s">
        <v>51</v>
      </c>
      <c r="W1335" s="48">
        <v>80</v>
      </c>
      <c r="X1335" s="45" t="s">
        <v>188</v>
      </c>
      <c r="Y1335" s="78">
        <f t="shared" si="90"/>
        <v>0.13999999999999999</v>
      </c>
      <c r="Z1335" s="78">
        <f t="shared" si="91"/>
        <v>0.16</v>
      </c>
      <c r="AA1335" s="78">
        <f t="shared" si="92"/>
        <v>2.17</v>
      </c>
      <c r="AB1335" s="77">
        <f t="shared" si="93"/>
        <v>100</v>
      </c>
    </row>
    <row r="1336" spans="1:28" x14ac:dyDescent="0.3">
      <c r="A1336" s="49">
        <v>42974</v>
      </c>
      <c r="B1336" s="45" t="s">
        <v>1255</v>
      </c>
      <c r="C1336" s="45" t="s">
        <v>1256</v>
      </c>
      <c r="D1336" s="45" t="s">
        <v>47</v>
      </c>
      <c r="E1336" s="48">
        <v>10</v>
      </c>
      <c r="F1336" s="47">
        <v>223</v>
      </c>
      <c r="G1336" s="65">
        <v>0.8</v>
      </c>
      <c r="H1336" s="47">
        <v>178</v>
      </c>
      <c r="I1336" s="45" t="s">
        <v>537</v>
      </c>
      <c r="J1336" s="61">
        <v>26.8</v>
      </c>
      <c r="K1336" s="45" t="s">
        <v>99</v>
      </c>
      <c r="L1336" s="73">
        <v>31</v>
      </c>
      <c r="M1336" s="69">
        <v>0.8</v>
      </c>
      <c r="N1336" s="47">
        <v>92</v>
      </c>
      <c r="O1336" s="45" t="s">
        <v>235</v>
      </c>
      <c r="P1336" s="47">
        <v>10133</v>
      </c>
      <c r="Q1336" s="45" t="s">
        <v>289</v>
      </c>
      <c r="R1336" s="47">
        <v>10084</v>
      </c>
      <c r="S1336" s="48">
        <v>18</v>
      </c>
      <c r="T1336" s="48">
        <v>76</v>
      </c>
      <c r="U1336" s="48">
        <v>89</v>
      </c>
      <c r="V1336" s="45" t="s">
        <v>51</v>
      </c>
      <c r="W1336" s="48">
        <v>55</v>
      </c>
      <c r="X1336" s="45" t="s">
        <v>99</v>
      </c>
      <c r="Y1336" s="78">
        <f t="shared" si="90"/>
        <v>0.08</v>
      </c>
      <c r="Z1336" s="78">
        <f t="shared" si="91"/>
        <v>0.08</v>
      </c>
      <c r="AA1336" s="78">
        <f t="shared" si="92"/>
        <v>2.68</v>
      </c>
      <c r="AB1336" s="77">
        <f t="shared" si="93"/>
        <v>310</v>
      </c>
    </row>
    <row r="1337" spans="1:28" x14ac:dyDescent="0.3">
      <c r="A1337" s="49">
        <v>42975</v>
      </c>
      <c r="B1337" s="45" t="s">
        <v>1255</v>
      </c>
      <c r="C1337" s="45" t="s">
        <v>1256</v>
      </c>
      <c r="D1337" s="45" t="s">
        <v>47</v>
      </c>
      <c r="E1337" s="48">
        <v>10</v>
      </c>
      <c r="F1337" s="47">
        <v>206</v>
      </c>
      <c r="G1337" s="65">
        <v>0.6</v>
      </c>
      <c r="H1337" s="47">
        <v>183</v>
      </c>
      <c r="I1337" s="45" t="s">
        <v>123</v>
      </c>
      <c r="J1337" s="61">
        <v>22.8</v>
      </c>
      <c r="K1337" s="45" t="s">
        <v>129</v>
      </c>
      <c r="L1337" s="73">
        <v>29</v>
      </c>
      <c r="M1337" s="69">
        <v>1.1000000000000001</v>
      </c>
      <c r="N1337" s="47">
        <v>81</v>
      </c>
      <c r="O1337" s="45" t="s">
        <v>186</v>
      </c>
      <c r="P1337" s="47">
        <v>10138</v>
      </c>
      <c r="Q1337" s="48">
        <v>21</v>
      </c>
      <c r="R1337" s="47">
        <v>10114</v>
      </c>
      <c r="S1337" s="48">
        <v>24</v>
      </c>
      <c r="T1337" s="48">
        <v>84</v>
      </c>
      <c r="U1337" s="48">
        <v>87</v>
      </c>
      <c r="V1337" s="45" t="s">
        <v>51</v>
      </c>
      <c r="W1337" s="48">
        <v>80</v>
      </c>
      <c r="X1337" s="45" t="s">
        <v>51</v>
      </c>
      <c r="Y1337" s="78">
        <f t="shared" si="90"/>
        <v>0.11000000000000001</v>
      </c>
      <c r="Z1337" s="78">
        <f t="shared" si="91"/>
        <v>0.06</v>
      </c>
      <c r="AA1337" s="78">
        <f t="shared" si="92"/>
        <v>2.2800000000000002</v>
      </c>
      <c r="AB1337" s="77">
        <f t="shared" si="93"/>
        <v>290</v>
      </c>
    </row>
    <row r="1338" spans="1:28" x14ac:dyDescent="0.3">
      <c r="A1338" s="49">
        <v>42976</v>
      </c>
      <c r="B1338" s="45" t="s">
        <v>1255</v>
      </c>
      <c r="C1338" s="45" t="s">
        <v>1256</v>
      </c>
      <c r="D1338" s="45" t="s">
        <v>47</v>
      </c>
      <c r="E1338" s="48">
        <v>10</v>
      </c>
      <c r="F1338" s="47">
        <v>214</v>
      </c>
      <c r="G1338" s="65">
        <v>0</v>
      </c>
      <c r="H1338" s="47">
        <v>195</v>
      </c>
      <c r="I1338" s="45" t="s">
        <v>644</v>
      </c>
      <c r="J1338" s="61">
        <v>23.2</v>
      </c>
      <c r="K1338" s="45" t="s">
        <v>179</v>
      </c>
      <c r="L1338" s="73">
        <v>28</v>
      </c>
      <c r="M1338" s="69">
        <v>1.4</v>
      </c>
      <c r="N1338" s="47">
        <v>72</v>
      </c>
      <c r="O1338" s="45" t="s">
        <v>51</v>
      </c>
      <c r="P1338" s="47">
        <v>10142</v>
      </c>
      <c r="Q1338" s="48">
        <v>20</v>
      </c>
      <c r="R1338" s="47">
        <v>10117</v>
      </c>
      <c r="S1338" s="45" t="s">
        <v>1012</v>
      </c>
      <c r="T1338" s="48">
        <v>83</v>
      </c>
      <c r="U1338" s="48">
        <v>88</v>
      </c>
      <c r="V1338" s="45" t="s">
        <v>51</v>
      </c>
      <c r="W1338" s="48">
        <v>77</v>
      </c>
      <c r="X1338" s="45" t="s">
        <v>51</v>
      </c>
      <c r="Y1338" s="78">
        <f t="shared" si="90"/>
        <v>0.13999999999999999</v>
      </c>
      <c r="Z1338" s="78">
        <f t="shared" si="91"/>
        <v>0</v>
      </c>
      <c r="AA1338" s="78">
        <f t="shared" si="92"/>
        <v>2.3199999999999998</v>
      </c>
      <c r="AB1338" s="77">
        <f t="shared" si="93"/>
        <v>280</v>
      </c>
    </row>
    <row r="1339" spans="1:28" x14ac:dyDescent="0.3">
      <c r="A1339" s="49">
        <v>42977</v>
      </c>
      <c r="B1339" s="45" t="s">
        <v>1255</v>
      </c>
      <c r="C1339" s="45" t="s">
        <v>1256</v>
      </c>
      <c r="D1339" s="45" t="s">
        <v>47</v>
      </c>
      <c r="E1339" s="48">
        <v>10</v>
      </c>
      <c r="F1339" s="47">
        <v>186</v>
      </c>
      <c r="G1339" s="65">
        <v>56.6</v>
      </c>
      <c r="H1339" s="47">
        <v>156</v>
      </c>
      <c r="I1339" s="45" t="s">
        <v>355</v>
      </c>
      <c r="J1339" s="61">
        <v>21.5</v>
      </c>
      <c r="K1339" s="45" t="s">
        <v>182</v>
      </c>
      <c r="L1339" s="72" t="s">
        <v>116</v>
      </c>
      <c r="M1339" s="69">
        <v>2.2000000000000002</v>
      </c>
      <c r="N1339" s="47">
        <v>144</v>
      </c>
      <c r="O1339" s="45" t="s">
        <v>89</v>
      </c>
      <c r="P1339" s="47">
        <v>10195</v>
      </c>
      <c r="Q1339" s="48">
        <v>21</v>
      </c>
      <c r="R1339" s="47">
        <v>10122</v>
      </c>
      <c r="S1339" s="45" t="s">
        <v>116</v>
      </c>
      <c r="T1339" s="48">
        <v>87</v>
      </c>
      <c r="U1339" s="48">
        <v>90</v>
      </c>
      <c r="V1339" s="45" t="s">
        <v>158</v>
      </c>
      <c r="W1339" s="48">
        <v>82</v>
      </c>
      <c r="X1339" s="45" t="s">
        <v>250</v>
      </c>
      <c r="Y1339" s="78">
        <f t="shared" si="90"/>
        <v>0.22000000000000003</v>
      </c>
      <c r="Z1339" s="78">
        <f t="shared" si="91"/>
        <v>5.66</v>
      </c>
      <c r="AA1339" s="78">
        <f t="shared" si="92"/>
        <v>2.15</v>
      </c>
      <c r="AB1339" s="77">
        <f t="shared" si="93"/>
        <v>40</v>
      </c>
    </row>
    <row r="1340" spans="1:28" x14ac:dyDescent="0.3">
      <c r="A1340" s="49">
        <v>42978</v>
      </c>
      <c r="B1340" s="45" t="s">
        <v>1255</v>
      </c>
      <c r="C1340" s="45" t="s">
        <v>1256</v>
      </c>
      <c r="D1340" s="45" t="s">
        <v>47</v>
      </c>
      <c r="E1340" s="48">
        <v>10</v>
      </c>
      <c r="F1340" s="47">
        <v>178</v>
      </c>
      <c r="G1340" s="65">
        <v>1.8</v>
      </c>
      <c r="H1340" s="47">
        <v>148</v>
      </c>
      <c r="I1340" s="45" t="s">
        <v>147</v>
      </c>
      <c r="J1340" s="61">
        <v>20.7</v>
      </c>
      <c r="K1340" s="45" t="s">
        <v>206</v>
      </c>
      <c r="L1340" s="72"/>
      <c r="M1340" s="69">
        <v>0</v>
      </c>
      <c r="N1340" s="45"/>
      <c r="O1340" s="45"/>
      <c r="P1340" s="47">
        <v>10227</v>
      </c>
      <c r="Q1340" s="45" t="s">
        <v>51</v>
      </c>
      <c r="R1340" s="47">
        <v>10194</v>
      </c>
      <c r="S1340" s="45" t="s">
        <v>1012</v>
      </c>
      <c r="T1340" s="48">
        <v>77</v>
      </c>
      <c r="U1340" s="48">
        <v>88</v>
      </c>
      <c r="V1340" s="45" t="s">
        <v>51</v>
      </c>
      <c r="W1340" s="48">
        <v>68</v>
      </c>
      <c r="X1340" s="45" t="s">
        <v>206</v>
      </c>
      <c r="Y1340" s="78">
        <f t="shared" si="90"/>
        <v>0</v>
      </c>
      <c r="Z1340" s="78">
        <f t="shared" si="91"/>
        <v>0.18</v>
      </c>
      <c r="AA1340" s="78">
        <f t="shared" si="92"/>
        <v>2.0699999999999998</v>
      </c>
      <c r="AB1340" s="77">
        <f t="shared" si="93"/>
        <v>0</v>
      </c>
    </row>
    <row r="1341" spans="1:28" x14ac:dyDescent="0.3">
      <c r="A1341" s="49">
        <v>42979</v>
      </c>
      <c r="B1341" s="45" t="s">
        <v>1255</v>
      </c>
      <c r="C1341" s="45" t="s">
        <v>1256</v>
      </c>
      <c r="D1341" s="45" t="s">
        <v>47</v>
      </c>
      <c r="E1341" s="48">
        <v>10</v>
      </c>
      <c r="F1341" s="47">
        <v>180</v>
      </c>
      <c r="G1341" s="65">
        <v>2.8</v>
      </c>
      <c r="H1341" s="47">
        <v>149</v>
      </c>
      <c r="I1341" s="45" t="s">
        <v>301</v>
      </c>
      <c r="J1341" s="61">
        <v>21</v>
      </c>
      <c r="K1341" s="45" t="s">
        <v>81</v>
      </c>
      <c r="L1341" s="72"/>
      <c r="M1341" s="69">
        <v>0</v>
      </c>
      <c r="N1341" s="45"/>
      <c r="O1341" s="45"/>
      <c r="P1341" s="47">
        <v>10255</v>
      </c>
      <c r="Q1341" s="48">
        <v>22</v>
      </c>
      <c r="R1341" s="47">
        <v>10215</v>
      </c>
      <c r="S1341" s="45" t="s">
        <v>116</v>
      </c>
      <c r="T1341" s="48">
        <v>71</v>
      </c>
      <c r="U1341" s="48">
        <v>84</v>
      </c>
      <c r="V1341" s="45" t="s">
        <v>51</v>
      </c>
      <c r="W1341" s="48">
        <v>57</v>
      </c>
      <c r="X1341" s="45" t="s">
        <v>192</v>
      </c>
      <c r="Y1341" s="78">
        <f t="shared" si="90"/>
        <v>0</v>
      </c>
      <c r="Z1341" s="78">
        <f t="shared" si="91"/>
        <v>0.27999999999999997</v>
      </c>
      <c r="AA1341" s="78">
        <f t="shared" si="92"/>
        <v>2.1</v>
      </c>
      <c r="AB1341" s="77">
        <f t="shared" si="93"/>
        <v>0</v>
      </c>
    </row>
    <row r="1342" spans="1:28" x14ac:dyDescent="0.3">
      <c r="A1342" s="49">
        <v>42980</v>
      </c>
      <c r="B1342" s="45" t="s">
        <v>1255</v>
      </c>
      <c r="C1342" s="45" t="s">
        <v>1256</v>
      </c>
      <c r="D1342" s="45" t="s">
        <v>47</v>
      </c>
      <c r="E1342" s="48">
        <v>10</v>
      </c>
      <c r="F1342" s="47">
        <v>174</v>
      </c>
      <c r="G1342" s="65">
        <v>0</v>
      </c>
      <c r="H1342" s="47">
        <v>136</v>
      </c>
      <c r="I1342" s="45" t="s">
        <v>111</v>
      </c>
      <c r="J1342" s="61">
        <v>21.1</v>
      </c>
      <c r="K1342" s="45" t="s">
        <v>71</v>
      </c>
      <c r="L1342" s="72"/>
      <c r="M1342" s="69">
        <v>3.6</v>
      </c>
      <c r="N1342" s="45"/>
      <c r="O1342" s="45"/>
      <c r="P1342" s="47">
        <v>10252</v>
      </c>
      <c r="Q1342" s="45" t="s">
        <v>1012</v>
      </c>
      <c r="R1342" s="47">
        <v>10178</v>
      </c>
      <c r="S1342" s="48">
        <v>24</v>
      </c>
      <c r="T1342" s="48">
        <v>70</v>
      </c>
      <c r="U1342" s="48">
        <v>84</v>
      </c>
      <c r="V1342" s="45" t="s">
        <v>51</v>
      </c>
      <c r="W1342" s="48">
        <v>61</v>
      </c>
      <c r="X1342" s="45" t="s">
        <v>129</v>
      </c>
      <c r="Y1342" s="78">
        <f t="shared" si="90"/>
        <v>0.36</v>
      </c>
      <c r="Z1342" s="78">
        <f t="shared" si="91"/>
        <v>0</v>
      </c>
      <c r="AA1342" s="78">
        <f t="shared" si="92"/>
        <v>2.1100000000000003</v>
      </c>
      <c r="AB1342" s="77">
        <f t="shared" si="93"/>
        <v>0</v>
      </c>
    </row>
    <row r="1343" spans="1:28" x14ac:dyDescent="0.3">
      <c r="A1343" s="49">
        <v>42981</v>
      </c>
      <c r="B1343" s="45" t="s">
        <v>1255</v>
      </c>
      <c r="C1343" s="45" t="s">
        <v>1256</v>
      </c>
      <c r="D1343" s="45" t="s">
        <v>47</v>
      </c>
      <c r="E1343" s="48">
        <v>10</v>
      </c>
      <c r="F1343" s="47">
        <v>197</v>
      </c>
      <c r="G1343" s="65">
        <v>1.6</v>
      </c>
      <c r="H1343" s="47">
        <v>165</v>
      </c>
      <c r="I1343" s="45" t="s">
        <v>184</v>
      </c>
      <c r="J1343" s="61">
        <v>22.9</v>
      </c>
      <c r="K1343" s="45" t="s">
        <v>209</v>
      </c>
      <c r="L1343" s="73">
        <v>28</v>
      </c>
      <c r="M1343" s="69">
        <v>1.1000000000000001</v>
      </c>
      <c r="N1343" s="47">
        <v>61</v>
      </c>
      <c r="O1343" s="45" t="s">
        <v>186</v>
      </c>
      <c r="P1343" s="47">
        <v>10178</v>
      </c>
      <c r="Q1343" s="45" t="s">
        <v>1012</v>
      </c>
      <c r="R1343" s="47">
        <v>10113</v>
      </c>
      <c r="S1343" s="45" t="s">
        <v>51</v>
      </c>
      <c r="T1343" s="48">
        <v>75</v>
      </c>
      <c r="U1343" s="48">
        <v>83</v>
      </c>
      <c r="V1343" s="45" t="s">
        <v>88</v>
      </c>
      <c r="W1343" s="48">
        <v>62</v>
      </c>
      <c r="X1343" s="45" t="s">
        <v>182</v>
      </c>
      <c r="Y1343" s="78">
        <f t="shared" si="90"/>
        <v>0.11000000000000001</v>
      </c>
      <c r="Z1343" s="78">
        <f t="shared" si="91"/>
        <v>0.16</v>
      </c>
      <c r="AA1343" s="78">
        <f t="shared" si="92"/>
        <v>2.29</v>
      </c>
      <c r="AB1343" s="77">
        <f t="shared" si="93"/>
        <v>280</v>
      </c>
    </row>
    <row r="1344" spans="1:28" x14ac:dyDescent="0.3">
      <c r="A1344" s="49">
        <v>42982</v>
      </c>
      <c r="B1344" s="45" t="s">
        <v>1255</v>
      </c>
      <c r="C1344" s="45" t="s">
        <v>1256</v>
      </c>
      <c r="D1344" s="45" t="s">
        <v>47</v>
      </c>
      <c r="E1344" s="48">
        <v>10</v>
      </c>
      <c r="F1344" s="47">
        <v>202</v>
      </c>
      <c r="G1344" s="65">
        <v>0</v>
      </c>
      <c r="H1344" s="47">
        <v>185</v>
      </c>
      <c r="I1344" s="45" t="s">
        <v>86</v>
      </c>
      <c r="J1344" s="61">
        <v>21.9</v>
      </c>
      <c r="K1344" s="45" t="s">
        <v>264</v>
      </c>
      <c r="L1344" s="73">
        <v>31</v>
      </c>
      <c r="M1344" s="69">
        <v>2.8</v>
      </c>
      <c r="N1344" s="47">
        <v>89</v>
      </c>
      <c r="O1344" s="45" t="s">
        <v>65</v>
      </c>
      <c r="P1344" s="47">
        <v>10199</v>
      </c>
      <c r="Q1344" s="48">
        <v>24</v>
      </c>
      <c r="R1344" s="47">
        <v>10124</v>
      </c>
      <c r="S1344" s="45" t="s">
        <v>84</v>
      </c>
      <c r="T1344" s="48">
        <v>81</v>
      </c>
      <c r="U1344" s="48">
        <v>85</v>
      </c>
      <c r="V1344" s="45" t="s">
        <v>51</v>
      </c>
      <c r="W1344" s="48">
        <v>75</v>
      </c>
      <c r="X1344" s="45" t="s">
        <v>264</v>
      </c>
      <c r="Y1344" s="78">
        <f t="shared" si="90"/>
        <v>0.27999999999999997</v>
      </c>
      <c r="Z1344" s="78">
        <f t="shared" si="91"/>
        <v>0</v>
      </c>
      <c r="AA1344" s="78">
        <f t="shared" si="92"/>
        <v>2.19</v>
      </c>
      <c r="AB1344" s="77">
        <f t="shared" si="93"/>
        <v>310</v>
      </c>
    </row>
    <row r="1345" spans="1:28" x14ac:dyDescent="0.3">
      <c r="A1345" s="49">
        <v>42983</v>
      </c>
      <c r="B1345" s="45" t="s">
        <v>1255</v>
      </c>
      <c r="C1345" s="45" t="s">
        <v>1256</v>
      </c>
      <c r="D1345" s="45" t="s">
        <v>47</v>
      </c>
      <c r="E1345" s="48">
        <v>10</v>
      </c>
      <c r="F1345" s="47">
        <v>200</v>
      </c>
      <c r="G1345" s="65">
        <v>5.4</v>
      </c>
      <c r="H1345" s="47">
        <v>174</v>
      </c>
      <c r="I1345" s="45" t="s">
        <v>123</v>
      </c>
      <c r="J1345" s="61">
        <v>22.7</v>
      </c>
      <c r="K1345" s="45" t="s">
        <v>179</v>
      </c>
      <c r="L1345" s="73">
        <v>28</v>
      </c>
      <c r="M1345" s="69">
        <v>2.5</v>
      </c>
      <c r="N1345" s="47">
        <v>83</v>
      </c>
      <c r="O1345" s="45" t="s">
        <v>118</v>
      </c>
      <c r="P1345" s="47">
        <v>10255</v>
      </c>
      <c r="Q1345" s="48">
        <v>24</v>
      </c>
      <c r="R1345" s="47">
        <v>10188</v>
      </c>
      <c r="S1345" s="45" t="s">
        <v>102</v>
      </c>
      <c r="T1345" s="48">
        <v>80</v>
      </c>
      <c r="U1345" s="48">
        <v>85</v>
      </c>
      <c r="V1345" s="45" t="s">
        <v>51</v>
      </c>
      <c r="W1345" s="48">
        <v>74</v>
      </c>
      <c r="X1345" s="45" t="s">
        <v>51</v>
      </c>
      <c r="Y1345" s="78">
        <f t="shared" si="90"/>
        <v>0.25</v>
      </c>
      <c r="Z1345" s="78">
        <f t="shared" si="91"/>
        <v>0.54</v>
      </c>
      <c r="AA1345" s="78">
        <f t="shared" si="92"/>
        <v>2.27</v>
      </c>
      <c r="AB1345" s="77">
        <f t="shared" si="93"/>
        <v>280</v>
      </c>
    </row>
    <row r="1346" spans="1:28" x14ac:dyDescent="0.3">
      <c r="A1346" s="49">
        <v>42984</v>
      </c>
      <c r="B1346" s="45" t="s">
        <v>1255</v>
      </c>
      <c r="C1346" s="45" t="s">
        <v>1256</v>
      </c>
      <c r="D1346" s="45" t="s">
        <v>47</v>
      </c>
      <c r="E1346" s="48">
        <v>10</v>
      </c>
      <c r="F1346" s="47">
        <v>179</v>
      </c>
      <c r="G1346" s="65">
        <v>0</v>
      </c>
      <c r="H1346" s="47">
        <v>153</v>
      </c>
      <c r="I1346" s="45" t="s">
        <v>100</v>
      </c>
      <c r="J1346" s="61">
        <v>20.5</v>
      </c>
      <c r="K1346" s="45" t="s">
        <v>64</v>
      </c>
      <c r="L1346" s="73">
        <v>33</v>
      </c>
      <c r="M1346" s="69">
        <v>1.4</v>
      </c>
      <c r="N1346" s="47">
        <v>83</v>
      </c>
      <c r="O1346" s="45" t="s">
        <v>521</v>
      </c>
      <c r="P1346" s="47">
        <v>10274</v>
      </c>
      <c r="Q1346" s="48">
        <v>10</v>
      </c>
      <c r="R1346" s="47">
        <v>10244</v>
      </c>
      <c r="S1346" s="48">
        <v>24</v>
      </c>
      <c r="T1346" s="48">
        <v>77</v>
      </c>
      <c r="U1346" s="48">
        <v>89</v>
      </c>
      <c r="V1346" s="45" t="s">
        <v>51</v>
      </c>
      <c r="W1346" s="48">
        <v>65</v>
      </c>
      <c r="X1346" s="45" t="s">
        <v>213</v>
      </c>
      <c r="Y1346" s="78">
        <f t="shared" si="90"/>
        <v>0.13999999999999999</v>
      </c>
      <c r="Z1346" s="78">
        <f t="shared" si="91"/>
        <v>0</v>
      </c>
      <c r="AA1346" s="78">
        <f t="shared" si="92"/>
        <v>2.0499999999999998</v>
      </c>
      <c r="AB1346" s="77">
        <f t="shared" si="93"/>
        <v>330</v>
      </c>
    </row>
    <row r="1347" spans="1:28" x14ac:dyDescent="0.3">
      <c r="A1347" s="49">
        <v>42985</v>
      </c>
      <c r="B1347" s="45" t="s">
        <v>1255</v>
      </c>
      <c r="C1347" s="45" t="s">
        <v>1256</v>
      </c>
      <c r="D1347" s="45" t="s">
        <v>47</v>
      </c>
      <c r="E1347" s="48">
        <v>10</v>
      </c>
      <c r="F1347" s="47">
        <v>172</v>
      </c>
      <c r="G1347" s="65">
        <v>0</v>
      </c>
      <c r="H1347" s="47">
        <v>138</v>
      </c>
      <c r="I1347" s="45" t="s">
        <v>434</v>
      </c>
      <c r="J1347" s="61">
        <v>20.5</v>
      </c>
      <c r="K1347" s="45" t="s">
        <v>352</v>
      </c>
      <c r="L1347" s="73">
        <v>26</v>
      </c>
      <c r="M1347" s="69">
        <v>1.4</v>
      </c>
      <c r="N1347" s="47">
        <v>61</v>
      </c>
      <c r="O1347" s="45" t="s">
        <v>193</v>
      </c>
      <c r="P1347" s="47">
        <v>10244</v>
      </c>
      <c r="Q1347" s="45" t="s">
        <v>1012</v>
      </c>
      <c r="R1347" s="47">
        <v>10190</v>
      </c>
      <c r="S1347" s="48">
        <v>24</v>
      </c>
      <c r="T1347" s="48">
        <v>73</v>
      </c>
      <c r="U1347" s="48">
        <v>84</v>
      </c>
      <c r="V1347" s="45" t="s">
        <v>434</v>
      </c>
      <c r="W1347" s="48">
        <v>66</v>
      </c>
      <c r="X1347" s="45" t="s">
        <v>164</v>
      </c>
      <c r="Y1347" s="78">
        <f t="shared" ref="Y1347:Y1410" si="94">M1347/$AE$17</f>
        <v>0.13999999999999999</v>
      </c>
      <c r="Z1347" s="78">
        <f t="shared" ref="Z1347:Z1410" si="95">G1347/$AE$17</f>
        <v>0</v>
      </c>
      <c r="AA1347" s="78">
        <f t="shared" ref="AA1347:AA1410" si="96">J1347/$AE$17</f>
        <v>2.0499999999999998</v>
      </c>
      <c r="AB1347" s="77">
        <f t="shared" ref="AB1347:AB1410" si="97">L1347*$AE$17</f>
        <v>260</v>
      </c>
    </row>
    <row r="1348" spans="1:28" x14ac:dyDescent="0.3">
      <c r="A1348" s="49">
        <v>42986</v>
      </c>
      <c r="B1348" s="45" t="s">
        <v>1255</v>
      </c>
      <c r="C1348" s="45" t="s">
        <v>1256</v>
      </c>
      <c r="D1348" s="45" t="s">
        <v>47</v>
      </c>
      <c r="E1348" s="48">
        <v>10</v>
      </c>
      <c r="F1348" s="47">
        <v>184</v>
      </c>
      <c r="G1348" s="65">
        <v>9.4</v>
      </c>
      <c r="H1348" s="47">
        <v>158</v>
      </c>
      <c r="I1348" s="45" t="s">
        <v>537</v>
      </c>
      <c r="J1348" s="61">
        <v>21.1</v>
      </c>
      <c r="K1348" s="45" t="s">
        <v>169</v>
      </c>
      <c r="L1348" s="73">
        <v>31</v>
      </c>
      <c r="M1348" s="69">
        <v>3.1</v>
      </c>
      <c r="N1348" s="47">
        <v>142</v>
      </c>
      <c r="O1348" s="45" t="s">
        <v>249</v>
      </c>
      <c r="P1348" s="47">
        <v>10190</v>
      </c>
      <c r="Q1348" s="45" t="s">
        <v>1012</v>
      </c>
      <c r="R1348" s="47">
        <v>10094</v>
      </c>
      <c r="S1348" s="48">
        <v>23</v>
      </c>
      <c r="T1348" s="48">
        <v>70</v>
      </c>
      <c r="U1348" s="48">
        <v>83</v>
      </c>
      <c r="V1348" s="45" t="s">
        <v>537</v>
      </c>
      <c r="W1348" s="48">
        <v>58</v>
      </c>
      <c r="X1348" s="45" t="s">
        <v>95</v>
      </c>
      <c r="Y1348" s="78">
        <f t="shared" si="94"/>
        <v>0.31</v>
      </c>
      <c r="Z1348" s="78">
        <f t="shared" si="95"/>
        <v>0.94000000000000006</v>
      </c>
      <c r="AA1348" s="78">
        <f t="shared" si="96"/>
        <v>2.1100000000000003</v>
      </c>
      <c r="AB1348" s="77">
        <f t="shared" si="97"/>
        <v>310</v>
      </c>
    </row>
    <row r="1349" spans="1:28" x14ac:dyDescent="0.3">
      <c r="A1349" s="49">
        <v>42987</v>
      </c>
      <c r="B1349" s="45" t="s">
        <v>1255</v>
      </c>
      <c r="C1349" s="45" t="s">
        <v>1256</v>
      </c>
      <c r="D1349" s="45" t="s">
        <v>47</v>
      </c>
      <c r="E1349" s="48">
        <v>10</v>
      </c>
      <c r="F1349" s="47">
        <v>167</v>
      </c>
      <c r="G1349" s="65">
        <v>25.8</v>
      </c>
      <c r="H1349" s="47">
        <v>145</v>
      </c>
      <c r="I1349" s="45" t="s">
        <v>51</v>
      </c>
      <c r="J1349" s="61">
        <v>18.899999999999999</v>
      </c>
      <c r="K1349" s="45"/>
      <c r="L1349" s="73">
        <v>31</v>
      </c>
      <c r="M1349" s="69">
        <v>3.9</v>
      </c>
      <c r="N1349" s="47">
        <v>175</v>
      </c>
      <c r="O1349" s="45" t="s">
        <v>133</v>
      </c>
      <c r="P1349" s="47">
        <v>10135</v>
      </c>
      <c r="Q1349" s="45" t="s">
        <v>51</v>
      </c>
      <c r="R1349" s="47">
        <v>10093</v>
      </c>
      <c r="S1349" s="45" t="s">
        <v>263</v>
      </c>
      <c r="T1349" s="48">
        <v>77</v>
      </c>
      <c r="U1349" s="48">
        <v>86</v>
      </c>
      <c r="V1349" s="45" t="s">
        <v>124</v>
      </c>
      <c r="W1349" s="48">
        <v>67</v>
      </c>
      <c r="X1349" s="45" t="s">
        <v>201</v>
      </c>
      <c r="Y1349" s="78">
        <f t="shared" si="94"/>
        <v>0.39</v>
      </c>
      <c r="Z1349" s="78">
        <f t="shared" si="95"/>
        <v>2.58</v>
      </c>
      <c r="AA1349" s="78">
        <f t="shared" si="96"/>
        <v>1.89</v>
      </c>
      <c r="AB1349" s="77">
        <f t="shared" si="97"/>
        <v>310</v>
      </c>
    </row>
    <row r="1350" spans="1:28" x14ac:dyDescent="0.3">
      <c r="A1350" s="49">
        <v>42988</v>
      </c>
      <c r="B1350" s="45" t="s">
        <v>1255</v>
      </c>
      <c r="C1350" s="45" t="s">
        <v>1256</v>
      </c>
      <c r="D1350" s="45" t="s">
        <v>47</v>
      </c>
      <c r="E1350" s="48">
        <v>10</v>
      </c>
      <c r="F1350" s="47">
        <v>183</v>
      </c>
      <c r="G1350" s="65">
        <v>5</v>
      </c>
      <c r="H1350" s="47">
        <v>146</v>
      </c>
      <c r="I1350" s="45"/>
      <c r="J1350" s="61">
        <v>22</v>
      </c>
      <c r="K1350" s="45" t="s">
        <v>142</v>
      </c>
      <c r="L1350" s="73">
        <v>28</v>
      </c>
      <c r="M1350" s="69">
        <v>3.3</v>
      </c>
      <c r="N1350" s="47">
        <v>122</v>
      </c>
      <c r="O1350" s="45" t="s">
        <v>505</v>
      </c>
      <c r="P1350" s="47">
        <v>10156</v>
      </c>
      <c r="Q1350" s="48">
        <v>10</v>
      </c>
      <c r="R1350" s="47">
        <v>10113</v>
      </c>
      <c r="S1350" s="45" t="s">
        <v>51</v>
      </c>
      <c r="T1350" s="48">
        <v>66</v>
      </c>
      <c r="U1350" s="48">
        <v>81</v>
      </c>
      <c r="V1350" s="45" t="s">
        <v>80</v>
      </c>
      <c r="W1350" s="48">
        <v>44</v>
      </c>
      <c r="X1350" s="45" t="s">
        <v>133</v>
      </c>
      <c r="Y1350" s="78">
        <f t="shared" si="94"/>
        <v>0.32999999999999996</v>
      </c>
      <c r="Z1350" s="78">
        <f t="shared" si="95"/>
        <v>0.5</v>
      </c>
      <c r="AA1350" s="78">
        <f t="shared" si="96"/>
        <v>2.2000000000000002</v>
      </c>
      <c r="AB1350" s="77">
        <f t="shared" si="97"/>
        <v>280</v>
      </c>
    </row>
    <row r="1351" spans="1:28" x14ac:dyDescent="0.3">
      <c r="A1351" s="49">
        <v>42989</v>
      </c>
      <c r="B1351" s="45" t="s">
        <v>1255</v>
      </c>
      <c r="C1351" s="45" t="s">
        <v>1256</v>
      </c>
      <c r="D1351" s="45" t="s">
        <v>47</v>
      </c>
      <c r="E1351" s="48">
        <v>10</v>
      </c>
      <c r="F1351" s="47">
        <v>189</v>
      </c>
      <c r="G1351" s="65">
        <v>6.4</v>
      </c>
      <c r="H1351" s="47">
        <v>162</v>
      </c>
      <c r="I1351" s="45" t="s">
        <v>225</v>
      </c>
      <c r="J1351" s="61">
        <v>21.6</v>
      </c>
      <c r="K1351" s="45" t="s">
        <v>286</v>
      </c>
      <c r="L1351" s="73">
        <v>31</v>
      </c>
      <c r="M1351" s="69">
        <v>5.6</v>
      </c>
      <c r="N1351" s="47">
        <v>186</v>
      </c>
      <c r="O1351" s="45" t="s">
        <v>178</v>
      </c>
      <c r="P1351" s="47">
        <v>10164</v>
      </c>
      <c r="Q1351" s="48">
        <v>23</v>
      </c>
      <c r="R1351" s="47">
        <v>10110</v>
      </c>
      <c r="S1351" s="45" t="s">
        <v>263</v>
      </c>
      <c r="T1351" s="48">
        <v>73</v>
      </c>
      <c r="U1351" s="48">
        <v>89</v>
      </c>
      <c r="V1351" s="45" t="s">
        <v>51</v>
      </c>
      <c r="W1351" s="48">
        <v>63</v>
      </c>
      <c r="X1351" s="45" t="s">
        <v>215</v>
      </c>
      <c r="Y1351" s="78">
        <f t="shared" si="94"/>
        <v>0.55999999999999994</v>
      </c>
      <c r="Z1351" s="78">
        <f t="shared" si="95"/>
        <v>0.64</v>
      </c>
      <c r="AA1351" s="78">
        <f t="shared" si="96"/>
        <v>2.16</v>
      </c>
      <c r="AB1351" s="77">
        <f t="shared" si="97"/>
        <v>310</v>
      </c>
    </row>
    <row r="1352" spans="1:28" x14ac:dyDescent="0.3">
      <c r="A1352" s="49">
        <v>42990</v>
      </c>
      <c r="B1352" s="45" t="s">
        <v>1255</v>
      </c>
      <c r="C1352" s="45" t="s">
        <v>1256</v>
      </c>
      <c r="D1352" s="45" t="s">
        <v>47</v>
      </c>
      <c r="E1352" s="48">
        <v>10</v>
      </c>
      <c r="F1352" s="47">
        <v>188</v>
      </c>
      <c r="G1352" s="65">
        <v>0.2</v>
      </c>
      <c r="H1352" s="47">
        <v>162</v>
      </c>
      <c r="I1352" s="45" t="s">
        <v>85</v>
      </c>
      <c r="J1352" s="61">
        <v>21.5</v>
      </c>
      <c r="K1352" s="45" t="s">
        <v>117</v>
      </c>
      <c r="L1352" s="73">
        <v>30</v>
      </c>
      <c r="M1352" s="69">
        <v>1.7</v>
      </c>
      <c r="N1352" s="47">
        <v>97</v>
      </c>
      <c r="O1352" s="45" t="s">
        <v>286</v>
      </c>
      <c r="P1352" s="47">
        <v>10200</v>
      </c>
      <c r="Q1352" s="48">
        <v>24</v>
      </c>
      <c r="R1352" s="47">
        <v>10155</v>
      </c>
      <c r="S1352" s="45" t="s">
        <v>218</v>
      </c>
      <c r="T1352" s="48">
        <v>77</v>
      </c>
      <c r="U1352" s="48">
        <v>84</v>
      </c>
      <c r="V1352" s="45" t="s">
        <v>286</v>
      </c>
      <c r="W1352" s="48">
        <v>70</v>
      </c>
      <c r="X1352" s="45" t="s">
        <v>51</v>
      </c>
      <c r="Y1352" s="78">
        <f t="shared" si="94"/>
        <v>0.16999999999999998</v>
      </c>
      <c r="Z1352" s="78">
        <f t="shared" si="95"/>
        <v>0.02</v>
      </c>
      <c r="AA1352" s="78">
        <f t="shared" si="96"/>
        <v>2.15</v>
      </c>
      <c r="AB1352" s="77">
        <f t="shared" si="97"/>
        <v>300</v>
      </c>
    </row>
    <row r="1353" spans="1:28" x14ac:dyDescent="0.3">
      <c r="A1353" s="49">
        <v>42991</v>
      </c>
      <c r="B1353" s="45" t="s">
        <v>1255</v>
      </c>
      <c r="C1353" s="45" t="s">
        <v>1256</v>
      </c>
      <c r="D1353" s="45" t="s">
        <v>47</v>
      </c>
      <c r="E1353" s="48">
        <v>10</v>
      </c>
      <c r="F1353" s="47">
        <v>201</v>
      </c>
      <c r="G1353" s="65">
        <v>8.6</v>
      </c>
      <c r="H1353" s="47">
        <v>164</v>
      </c>
      <c r="I1353" s="45" t="s">
        <v>301</v>
      </c>
      <c r="J1353" s="61">
        <v>23.8</v>
      </c>
      <c r="K1353" s="45" t="s">
        <v>215</v>
      </c>
      <c r="L1353" s="73">
        <v>29</v>
      </c>
      <c r="M1353" s="69">
        <v>1.7</v>
      </c>
      <c r="N1353" s="47">
        <v>92</v>
      </c>
      <c r="O1353" s="45" t="s">
        <v>388</v>
      </c>
      <c r="P1353" s="47">
        <v>10204</v>
      </c>
      <c r="Q1353" s="48">
        <v>10</v>
      </c>
      <c r="R1353" s="47">
        <v>10176</v>
      </c>
      <c r="S1353" s="48">
        <v>24</v>
      </c>
      <c r="T1353" s="48">
        <v>74</v>
      </c>
      <c r="U1353" s="48">
        <v>85</v>
      </c>
      <c r="V1353" s="45" t="s">
        <v>51</v>
      </c>
      <c r="W1353" s="48">
        <v>61</v>
      </c>
      <c r="X1353" s="45" t="s">
        <v>133</v>
      </c>
      <c r="Y1353" s="78">
        <f t="shared" si="94"/>
        <v>0.16999999999999998</v>
      </c>
      <c r="Z1353" s="78">
        <f t="shared" si="95"/>
        <v>0.86</v>
      </c>
      <c r="AA1353" s="78">
        <f t="shared" si="96"/>
        <v>2.38</v>
      </c>
      <c r="AB1353" s="77">
        <f t="shared" si="97"/>
        <v>290</v>
      </c>
    </row>
    <row r="1354" spans="1:28" x14ac:dyDescent="0.3">
      <c r="A1354" s="49">
        <v>42992</v>
      </c>
      <c r="B1354" s="45" t="s">
        <v>1255</v>
      </c>
      <c r="C1354" s="45" t="s">
        <v>1256</v>
      </c>
      <c r="D1354" s="45" t="s">
        <v>47</v>
      </c>
      <c r="E1354" s="48">
        <v>10</v>
      </c>
      <c r="F1354" s="47">
        <v>170</v>
      </c>
      <c r="G1354" s="65">
        <v>0.4</v>
      </c>
      <c r="H1354" s="47">
        <v>141</v>
      </c>
      <c r="I1354" s="45" t="s">
        <v>301</v>
      </c>
      <c r="J1354" s="61">
        <v>19.899999999999999</v>
      </c>
      <c r="K1354" s="45" t="s">
        <v>148</v>
      </c>
      <c r="L1354" s="73">
        <v>30</v>
      </c>
      <c r="M1354" s="69">
        <v>3.1</v>
      </c>
      <c r="N1354" s="47">
        <v>175</v>
      </c>
      <c r="O1354" s="45" t="s">
        <v>750</v>
      </c>
      <c r="P1354" s="47">
        <v>10241</v>
      </c>
      <c r="Q1354" s="48">
        <v>10</v>
      </c>
      <c r="R1354" s="47">
        <v>10171</v>
      </c>
      <c r="S1354" s="45" t="s">
        <v>84</v>
      </c>
      <c r="T1354" s="48">
        <v>70</v>
      </c>
      <c r="U1354" s="48">
        <v>90</v>
      </c>
      <c r="V1354" s="45" t="s">
        <v>120</v>
      </c>
      <c r="W1354" s="48">
        <v>53</v>
      </c>
      <c r="X1354" s="45" t="s">
        <v>139</v>
      </c>
      <c r="Y1354" s="78">
        <f t="shared" si="94"/>
        <v>0.31</v>
      </c>
      <c r="Z1354" s="78">
        <f t="shared" si="95"/>
        <v>0.04</v>
      </c>
      <c r="AA1354" s="78">
        <f t="shared" si="96"/>
        <v>1.9899999999999998</v>
      </c>
      <c r="AB1354" s="77">
        <f t="shared" si="97"/>
        <v>300</v>
      </c>
    </row>
    <row r="1355" spans="1:28" x14ac:dyDescent="0.3">
      <c r="A1355" s="49">
        <v>42993</v>
      </c>
      <c r="B1355" s="45" t="s">
        <v>1255</v>
      </c>
      <c r="C1355" s="45" t="s">
        <v>1256</v>
      </c>
      <c r="D1355" s="45" t="s">
        <v>47</v>
      </c>
      <c r="E1355" s="48">
        <v>10</v>
      </c>
      <c r="F1355" s="47">
        <v>152</v>
      </c>
      <c r="G1355" s="65">
        <v>29</v>
      </c>
      <c r="H1355" s="47">
        <v>125</v>
      </c>
      <c r="I1355" s="45" t="s">
        <v>100</v>
      </c>
      <c r="J1355" s="61">
        <v>17.8</v>
      </c>
      <c r="K1355" s="45" t="s">
        <v>167</v>
      </c>
      <c r="L1355" s="73">
        <v>30</v>
      </c>
      <c r="M1355" s="69">
        <v>2.8</v>
      </c>
      <c r="N1355" s="47">
        <v>97</v>
      </c>
      <c r="O1355" s="45" t="s">
        <v>201</v>
      </c>
      <c r="P1355" s="47">
        <v>10200</v>
      </c>
      <c r="Q1355" s="45" t="s">
        <v>1012</v>
      </c>
      <c r="R1355" s="47">
        <v>10169</v>
      </c>
      <c r="S1355" s="48">
        <v>24</v>
      </c>
      <c r="T1355" s="48">
        <v>75</v>
      </c>
      <c r="U1355" s="48">
        <v>81</v>
      </c>
      <c r="V1355" s="45" t="s">
        <v>51</v>
      </c>
      <c r="W1355" s="48">
        <v>62</v>
      </c>
      <c r="X1355" s="45" t="s">
        <v>307</v>
      </c>
      <c r="Y1355" s="78">
        <f t="shared" si="94"/>
        <v>0.27999999999999997</v>
      </c>
      <c r="Z1355" s="78">
        <f t="shared" si="95"/>
        <v>2.9</v>
      </c>
      <c r="AA1355" s="78">
        <f t="shared" si="96"/>
        <v>1.78</v>
      </c>
      <c r="AB1355" s="77">
        <f t="shared" si="97"/>
        <v>300</v>
      </c>
    </row>
    <row r="1356" spans="1:28" x14ac:dyDescent="0.3">
      <c r="A1356" s="49">
        <v>42994</v>
      </c>
      <c r="B1356" s="45" t="s">
        <v>1255</v>
      </c>
      <c r="C1356" s="45" t="s">
        <v>1256</v>
      </c>
      <c r="D1356" s="45" t="s">
        <v>47</v>
      </c>
      <c r="E1356" s="48">
        <v>10</v>
      </c>
      <c r="F1356" s="47">
        <v>149</v>
      </c>
      <c r="G1356" s="65">
        <v>0.2</v>
      </c>
      <c r="H1356" s="47">
        <v>116</v>
      </c>
      <c r="I1356" s="45" t="s">
        <v>174</v>
      </c>
      <c r="J1356" s="61">
        <v>18.2</v>
      </c>
      <c r="K1356" s="45" t="s">
        <v>117</v>
      </c>
      <c r="L1356" s="73">
        <v>30</v>
      </c>
      <c r="M1356" s="69">
        <v>3.6</v>
      </c>
      <c r="N1356" s="47">
        <v>125</v>
      </c>
      <c r="O1356" s="45" t="s">
        <v>206</v>
      </c>
      <c r="P1356" s="47">
        <v>10174</v>
      </c>
      <c r="Q1356" s="48">
        <v>22</v>
      </c>
      <c r="R1356" s="47">
        <v>10153</v>
      </c>
      <c r="S1356" s="45" t="s">
        <v>102</v>
      </c>
      <c r="T1356" s="48">
        <v>67</v>
      </c>
      <c r="U1356" s="48">
        <v>85</v>
      </c>
      <c r="V1356" s="45" t="s">
        <v>174</v>
      </c>
      <c r="W1356" s="48">
        <v>53</v>
      </c>
      <c r="X1356" s="45" t="s">
        <v>215</v>
      </c>
      <c r="Y1356" s="78">
        <f t="shared" si="94"/>
        <v>0.36</v>
      </c>
      <c r="Z1356" s="78">
        <f t="shared" si="95"/>
        <v>0.02</v>
      </c>
      <c r="AA1356" s="78">
        <f t="shared" si="96"/>
        <v>1.8199999999999998</v>
      </c>
      <c r="AB1356" s="77">
        <f t="shared" si="97"/>
        <v>300</v>
      </c>
    </row>
    <row r="1357" spans="1:28" x14ac:dyDescent="0.3">
      <c r="A1357" s="49">
        <v>42995</v>
      </c>
      <c r="B1357" s="45" t="s">
        <v>1255</v>
      </c>
      <c r="C1357" s="45" t="s">
        <v>1256</v>
      </c>
      <c r="D1357" s="45" t="s">
        <v>47</v>
      </c>
      <c r="E1357" s="48">
        <v>10</v>
      </c>
      <c r="F1357" s="47">
        <v>172</v>
      </c>
      <c r="G1357" s="65">
        <v>7.6</v>
      </c>
      <c r="H1357" s="47">
        <v>145</v>
      </c>
      <c r="I1357" s="45" t="s">
        <v>51</v>
      </c>
      <c r="J1357" s="61">
        <v>19.899999999999999</v>
      </c>
      <c r="K1357" s="45" t="s">
        <v>121</v>
      </c>
      <c r="L1357" s="73">
        <v>29</v>
      </c>
      <c r="M1357" s="69">
        <v>3.9</v>
      </c>
      <c r="N1357" s="47">
        <v>122</v>
      </c>
      <c r="O1357" s="45" t="s">
        <v>215</v>
      </c>
      <c r="P1357" s="47">
        <v>10178</v>
      </c>
      <c r="Q1357" s="48">
        <v>20</v>
      </c>
      <c r="R1357" s="47">
        <v>10154</v>
      </c>
      <c r="S1357" s="45" t="s">
        <v>116</v>
      </c>
      <c r="T1357" s="48">
        <v>59</v>
      </c>
      <c r="U1357" s="48">
        <v>81</v>
      </c>
      <c r="V1357" s="45" t="s">
        <v>51</v>
      </c>
      <c r="W1357" s="48">
        <v>47</v>
      </c>
      <c r="X1357" s="45" t="s">
        <v>51</v>
      </c>
      <c r="Y1357" s="78">
        <f t="shared" si="94"/>
        <v>0.39</v>
      </c>
      <c r="Z1357" s="78">
        <f t="shared" si="95"/>
        <v>0.76</v>
      </c>
      <c r="AA1357" s="78">
        <f t="shared" si="96"/>
        <v>1.9899999999999998</v>
      </c>
      <c r="AB1357" s="77">
        <f t="shared" si="97"/>
        <v>290</v>
      </c>
    </row>
    <row r="1358" spans="1:28" x14ac:dyDescent="0.3">
      <c r="A1358" s="49">
        <v>42996</v>
      </c>
      <c r="B1358" s="45" t="s">
        <v>1255</v>
      </c>
      <c r="C1358" s="45" t="s">
        <v>1256</v>
      </c>
      <c r="D1358" s="45" t="s">
        <v>47</v>
      </c>
      <c r="E1358" s="48">
        <v>10</v>
      </c>
      <c r="F1358" s="47">
        <v>172</v>
      </c>
      <c r="G1358" s="65">
        <v>6.4</v>
      </c>
      <c r="H1358" s="47">
        <v>146</v>
      </c>
      <c r="I1358" s="45" t="s">
        <v>193</v>
      </c>
      <c r="J1358" s="61">
        <v>19.8</v>
      </c>
      <c r="K1358" s="45" t="s">
        <v>133</v>
      </c>
      <c r="L1358" s="73">
        <v>33</v>
      </c>
      <c r="M1358" s="69">
        <v>2.5</v>
      </c>
      <c r="N1358" s="47">
        <v>94</v>
      </c>
      <c r="O1358" s="45" t="s">
        <v>201</v>
      </c>
      <c r="P1358" s="47">
        <v>10235</v>
      </c>
      <c r="Q1358" s="45" t="s">
        <v>51</v>
      </c>
      <c r="R1358" s="47">
        <v>10154</v>
      </c>
      <c r="S1358" s="45" t="s">
        <v>102</v>
      </c>
      <c r="T1358" s="48">
        <v>83</v>
      </c>
      <c r="U1358" s="48">
        <v>87</v>
      </c>
      <c r="V1358" s="45" t="s">
        <v>51</v>
      </c>
      <c r="W1358" s="48">
        <v>74</v>
      </c>
      <c r="X1358" s="45" t="s">
        <v>264</v>
      </c>
      <c r="Y1358" s="78">
        <f t="shared" si="94"/>
        <v>0.25</v>
      </c>
      <c r="Z1358" s="78">
        <f t="shared" si="95"/>
        <v>0.64</v>
      </c>
      <c r="AA1358" s="78">
        <f t="shared" si="96"/>
        <v>1.98</v>
      </c>
      <c r="AB1358" s="77">
        <f t="shared" si="97"/>
        <v>330</v>
      </c>
    </row>
    <row r="1359" spans="1:28" x14ac:dyDescent="0.3">
      <c r="A1359" s="49">
        <v>42997</v>
      </c>
      <c r="B1359" s="45" t="s">
        <v>1255</v>
      </c>
      <c r="C1359" s="45" t="s">
        <v>1256</v>
      </c>
      <c r="D1359" s="45" t="s">
        <v>47</v>
      </c>
      <c r="E1359" s="48">
        <v>10</v>
      </c>
      <c r="F1359" s="47">
        <v>168</v>
      </c>
      <c r="G1359" s="65">
        <v>0</v>
      </c>
      <c r="H1359" s="47">
        <v>134</v>
      </c>
      <c r="I1359" s="45" t="s">
        <v>100</v>
      </c>
      <c r="J1359" s="61">
        <v>20.2</v>
      </c>
      <c r="K1359" s="45" t="s">
        <v>133</v>
      </c>
      <c r="L1359" s="73">
        <v>26</v>
      </c>
      <c r="M1359" s="69">
        <v>2.2000000000000002</v>
      </c>
      <c r="N1359" s="47">
        <v>67</v>
      </c>
      <c r="O1359" s="45" t="s">
        <v>51</v>
      </c>
      <c r="P1359" s="47">
        <v>10246</v>
      </c>
      <c r="Q1359" s="45" t="s">
        <v>51</v>
      </c>
      <c r="R1359" s="47">
        <v>10222</v>
      </c>
      <c r="S1359" s="48">
        <v>24</v>
      </c>
      <c r="T1359" s="48">
        <v>74</v>
      </c>
      <c r="U1359" s="48">
        <v>88</v>
      </c>
      <c r="V1359" s="45" t="s">
        <v>51</v>
      </c>
      <c r="W1359" s="48">
        <v>63</v>
      </c>
      <c r="X1359" s="45" t="s">
        <v>51</v>
      </c>
      <c r="Y1359" s="78">
        <f t="shared" si="94"/>
        <v>0.22000000000000003</v>
      </c>
      <c r="Z1359" s="78">
        <f t="shared" si="95"/>
        <v>0</v>
      </c>
      <c r="AA1359" s="78">
        <f t="shared" si="96"/>
        <v>2.02</v>
      </c>
      <c r="AB1359" s="77">
        <f t="shared" si="97"/>
        <v>260</v>
      </c>
    </row>
    <row r="1360" spans="1:28" x14ac:dyDescent="0.3">
      <c r="A1360" s="49">
        <v>42998</v>
      </c>
      <c r="B1360" s="45" t="s">
        <v>1255</v>
      </c>
      <c r="C1360" s="45" t="s">
        <v>1256</v>
      </c>
      <c r="D1360" s="45" t="s">
        <v>47</v>
      </c>
      <c r="E1360" s="48">
        <v>10</v>
      </c>
      <c r="F1360" s="47">
        <v>164</v>
      </c>
      <c r="G1360" s="65">
        <v>0</v>
      </c>
      <c r="H1360" s="47">
        <v>122</v>
      </c>
      <c r="I1360" s="45" t="s">
        <v>111</v>
      </c>
      <c r="J1360" s="61">
        <v>20.5</v>
      </c>
      <c r="K1360" s="45" t="s">
        <v>128</v>
      </c>
      <c r="L1360" s="73">
        <v>25</v>
      </c>
      <c r="M1360" s="69">
        <v>1.4</v>
      </c>
      <c r="N1360" s="47">
        <v>69</v>
      </c>
      <c r="O1360" s="45" t="s">
        <v>127</v>
      </c>
      <c r="P1360" s="47">
        <v>10222</v>
      </c>
      <c r="Q1360" s="45" t="s">
        <v>1012</v>
      </c>
      <c r="R1360" s="47">
        <v>10158</v>
      </c>
      <c r="S1360" s="48">
        <v>23</v>
      </c>
      <c r="T1360" s="48">
        <v>74</v>
      </c>
      <c r="U1360" s="48">
        <v>87</v>
      </c>
      <c r="V1360" s="45" t="s">
        <v>51</v>
      </c>
      <c r="W1360" s="48">
        <v>61</v>
      </c>
      <c r="X1360" s="45" t="s">
        <v>186</v>
      </c>
      <c r="Y1360" s="78">
        <f t="shared" si="94"/>
        <v>0.13999999999999999</v>
      </c>
      <c r="Z1360" s="78">
        <f t="shared" si="95"/>
        <v>0</v>
      </c>
      <c r="AA1360" s="78">
        <f t="shared" si="96"/>
        <v>2.0499999999999998</v>
      </c>
      <c r="AB1360" s="77">
        <f t="shared" si="97"/>
        <v>250</v>
      </c>
    </row>
    <row r="1361" spans="1:28" x14ac:dyDescent="0.3">
      <c r="A1361" s="49">
        <v>42999</v>
      </c>
      <c r="B1361" s="45" t="s">
        <v>1255</v>
      </c>
      <c r="C1361" s="45" t="s">
        <v>1256</v>
      </c>
      <c r="D1361" s="45" t="s">
        <v>47</v>
      </c>
      <c r="E1361" s="48">
        <v>10</v>
      </c>
      <c r="F1361" s="47">
        <v>178</v>
      </c>
      <c r="G1361" s="65">
        <v>24.4</v>
      </c>
      <c r="H1361" s="47">
        <v>140</v>
      </c>
      <c r="I1361" s="45" t="s">
        <v>232</v>
      </c>
      <c r="J1361" s="61">
        <v>21.6</v>
      </c>
      <c r="K1361" s="45" t="s">
        <v>264</v>
      </c>
      <c r="L1361" s="73">
        <v>34</v>
      </c>
      <c r="M1361" s="69">
        <v>1.9</v>
      </c>
      <c r="N1361" s="47">
        <v>89</v>
      </c>
      <c r="O1361" s="45" t="s">
        <v>769</v>
      </c>
      <c r="P1361" s="47">
        <v>10216</v>
      </c>
      <c r="Q1361" s="48">
        <v>21</v>
      </c>
      <c r="R1361" s="47">
        <v>10150</v>
      </c>
      <c r="S1361" s="45" t="s">
        <v>116</v>
      </c>
      <c r="T1361" s="48">
        <v>80</v>
      </c>
      <c r="U1361" s="48">
        <v>89</v>
      </c>
      <c r="V1361" s="45" t="s">
        <v>51</v>
      </c>
      <c r="W1361" s="48">
        <v>67</v>
      </c>
      <c r="X1361" s="45" t="s">
        <v>264</v>
      </c>
      <c r="Y1361" s="78">
        <f t="shared" si="94"/>
        <v>0.19</v>
      </c>
      <c r="Z1361" s="78">
        <f t="shared" si="95"/>
        <v>2.44</v>
      </c>
      <c r="AA1361" s="78">
        <f t="shared" si="96"/>
        <v>2.16</v>
      </c>
      <c r="AB1361" s="77">
        <f t="shared" si="97"/>
        <v>340</v>
      </c>
    </row>
    <row r="1362" spans="1:28" x14ac:dyDescent="0.3">
      <c r="A1362" s="49">
        <v>43000</v>
      </c>
      <c r="B1362" s="45" t="s">
        <v>1255</v>
      </c>
      <c r="C1362" s="45" t="s">
        <v>1256</v>
      </c>
      <c r="D1362" s="45" t="s">
        <v>47</v>
      </c>
      <c r="E1362" s="48">
        <v>10</v>
      </c>
      <c r="F1362" s="47">
        <v>170</v>
      </c>
      <c r="G1362" s="65">
        <v>0</v>
      </c>
      <c r="H1362" s="47">
        <v>151</v>
      </c>
      <c r="I1362" s="45" t="s">
        <v>301</v>
      </c>
      <c r="J1362" s="61">
        <v>18.8</v>
      </c>
      <c r="K1362" s="45" t="s">
        <v>81</v>
      </c>
      <c r="L1362" s="72" t="s">
        <v>289</v>
      </c>
      <c r="M1362" s="69">
        <v>3.9</v>
      </c>
      <c r="N1362" s="47">
        <v>106</v>
      </c>
      <c r="O1362" s="45" t="s">
        <v>56</v>
      </c>
      <c r="P1362" s="47">
        <v>10221</v>
      </c>
      <c r="Q1362" s="48">
        <v>10</v>
      </c>
      <c r="R1362" s="47">
        <v>10182</v>
      </c>
      <c r="S1362" s="48">
        <v>24</v>
      </c>
      <c r="T1362" s="48">
        <v>80</v>
      </c>
      <c r="U1362" s="48">
        <v>89</v>
      </c>
      <c r="V1362" s="45" t="s">
        <v>51</v>
      </c>
      <c r="W1362" s="48">
        <v>72</v>
      </c>
      <c r="X1362" s="45" t="s">
        <v>99</v>
      </c>
      <c r="Y1362" s="78">
        <f t="shared" si="94"/>
        <v>0.39</v>
      </c>
      <c r="Z1362" s="78">
        <f t="shared" si="95"/>
        <v>0</v>
      </c>
      <c r="AA1362" s="78">
        <f t="shared" si="96"/>
        <v>1.8800000000000001</v>
      </c>
      <c r="AB1362" s="77">
        <f t="shared" si="97"/>
        <v>90</v>
      </c>
    </row>
    <row r="1363" spans="1:28" x14ac:dyDescent="0.3">
      <c r="A1363" s="49">
        <v>43001</v>
      </c>
      <c r="B1363" s="45" t="s">
        <v>1255</v>
      </c>
      <c r="C1363" s="45" t="s">
        <v>1256</v>
      </c>
      <c r="D1363" s="45" t="s">
        <v>47</v>
      </c>
      <c r="E1363" s="48">
        <v>10</v>
      </c>
      <c r="F1363" s="47">
        <v>184</v>
      </c>
      <c r="G1363" s="65">
        <v>0</v>
      </c>
      <c r="H1363" s="47">
        <v>131</v>
      </c>
      <c r="I1363" s="45" t="s">
        <v>111</v>
      </c>
      <c r="J1363" s="61">
        <v>23.8</v>
      </c>
      <c r="K1363" s="45" t="s">
        <v>135</v>
      </c>
      <c r="L1363" s="73">
        <v>30</v>
      </c>
      <c r="M1363" s="69">
        <v>2.8</v>
      </c>
      <c r="N1363" s="47">
        <v>94</v>
      </c>
      <c r="O1363" s="45" t="s">
        <v>50</v>
      </c>
      <c r="P1363" s="47">
        <v>10188</v>
      </c>
      <c r="Q1363" s="48">
        <v>22</v>
      </c>
      <c r="R1363" s="47">
        <v>10149</v>
      </c>
      <c r="S1363" s="45" t="s">
        <v>401</v>
      </c>
      <c r="T1363" s="48">
        <v>76</v>
      </c>
      <c r="U1363" s="48">
        <v>89</v>
      </c>
      <c r="V1363" s="45" t="s">
        <v>258</v>
      </c>
      <c r="W1363" s="48">
        <v>51</v>
      </c>
      <c r="X1363" s="45" t="s">
        <v>135</v>
      </c>
      <c r="Y1363" s="78">
        <f t="shared" si="94"/>
        <v>0.27999999999999997</v>
      </c>
      <c r="Z1363" s="78">
        <f t="shared" si="95"/>
        <v>0</v>
      </c>
      <c r="AA1363" s="78">
        <f t="shared" si="96"/>
        <v>2.38</v>
      </c>
      <c r="AB1363" s="77">
        <f t="shared" si="97"/>
        <v>300</v>
      </c>
    </row>
    <row r="1364" spans="1:28" x14ac:dyDescent="0.3">
      <c r="A1364" s="49">
        <v>43002</v>
      </c>
      <c r="B1364" s="45" t="s">
        <v>1255</v>
      </c>
      <c r="C1364" s="45" t="s">
        <v>1256</v>
      </c>
      <c r="D1364" s="45" t="s">
        <v>47</v>
      </c>
      <c r="E1364" s="48">
        <v>10</v>
      </c>
      <c r="F1364" s="47">
        <v>176</v>
      </c>
      <c r="G1364" s="65">
        <v>0</v>
      </c>
      <c r="H1364" s="47">
        <v>127</v>
      </c>
      <c r="I1364" s="45" t="s">
        <v>159</v>
      </c>
      <c r="J1364" s="61">
        <v>22.5</v>
      </c>
      <c r="K1364" s="45" t="s">
        <v>89</v>
      </c>
      <c r="L1364" s="73">
        <v>32</v>
      </c>
      <c r="M1364" s="69">
        <v>0.8</v>
      </c>
      <c r="N1364" s="47">
        <v>100</v>
      </c>
      <c r="O1364" s="45" t="s">
        <v>376</v>
      </c>
      <c r="P1364" s="47">
        <v>10208</v>
      </c>
      <c r="Q1364" s="48">
        <v>21</v>
      </c>
      <c r="R1364" s="47">
        <v>10166</v>
      </c>
      <c r="S1364" s="45" t="s">
        <v>102</v>
      </c>
      <c r="T1364" s="48">
        <v>75</v>
      </c>
      <c r="U1364" s="48">
        <v>84</v>
      </c>
      <c r="V1364" s="45" t="s">
        <v>222</v>
      </c>
      <c r="W1364" s="48">
        <v>65</v>
      </c>
      <c r="X1364" s="45" t="s">
        <v>104</v>
      </c>
      <c r="Y1364" s="78">
        <f t="shared" si="94"/>
        <v>0.08</v>
      </c>
      <c r="Z1364" s="78">
        <f t="shared" si="95"/>
        <v>0</v>
      </c>
      <c r="AA1364" s="78">
        <f t="shared" si="96"/>
        <v>2.25</v>
      </c>
      <c r="AB1364" s="77">
        <f t="shared" si="97"/>
        <v>320</v>
      </c>
    </row>
    <row r="1365" spans="1:28" x14ac:dyDescent="0.3">
      <c r="A1365" s="49">
        <v>43003</v>
      </c>
      <c r="B1365" s="45" t="s">
        <v>1255</v>
      </c>
      <c r="C1365" s="45" t="s">
        <v>1256</v>
      </c>
      <c r="D1365" s="45" t="s">
        <v>47</v>
      </c>
      <c r="E1365" s="48">
        <v>10</v>
      </c>
      <c r="F1365" s="47">
        <v>183</v>
      </c>
      <c r="G1365" s="65">
        <v>0</v>
      </c>
      <c r="H1365" s="47">
        <v>148</v>
      </c>
      <c r="I1365" s="45" t="s">
        <v>100</v>
      </c>
      <c r="J1365" s="61">
        <v>21.8</v>
      </c>
      <c r="K1365" s="45" t="s">
        <v>118</v>
      </c>
      <c r="L1365" s="73">
        <v>28</v>
      </c>
      <c r="M1365" s="69">
        <v>2.8</v>
      </c>
      <c r="N1365" s="47">
        <v>117</v>
      </c>
      <c r="O1365" s="45" t="s">
        <v>121</v>
      </c>
      <c r="P1365" s="47">
        <v>10228</v>
      </c>
      <c r="Q1365" s="48">
        <v>19</v>
      </c>
      <c r="R1365" s="47">
        <v>10192</v>
      </c>
      <c r="S1365" s="45" t="s">
        <v>1012</v>
      </c>
      <c r="T1365" s="48">
        <v>72</v>
      </c>
      <c r="U1365" s="48">
        <v>83</v>
      </c>
      <c r="V1365" s="45" t="s">
        <v>100</v>
      </c>
      <c r="W1365" s="48">
        <v>59</v>
      </c>
      <c r="X1365" s="45" t="s">
        <v>192</v>
      </c>
      <c r="Y1365" s="78">
        <f t="shared" si="94"/>
        <v>0.27999999999999997</v>
      </c>
      <c r="Z1365" s="78">
        <f t="shared" si="95"/>
        <v>0</v>
      </c>
      <c r="AA1365" s="78">
        <f t="shared" si="96"/>
        <v>2.1800000000000002</v>
      </c>
      <c r="AB1365" s="77">
        <f t="shared" si="97"/>
        <v>280</v>
      </c>
    </row>
    <row r="1366" spans="1:28" x14ac:dyDescent="0.3">
      <c r="A1366" s="49">
        <v>43004</v>
      </c>
      <c r="B1366" s="45" t="s">
        <v>1255</v>
      </c>
      <c r="C1366" s="45" t="s">
        <v>1256</v>
      </c>
      <c r="D1366" s="45" t="s">
        <v>47</v>
      </c>
      <c r="E1366" s="48">
        <v>10</v>
      </c>
      <c r="F1366" s="47">
        <v>173</v>
      </c>
      <c r="G1366" s="65">
        <v>0</v>
      </c>
      <c r="H1366" s="47">
        <v>134</v>
      </c>
      <c r="I1366" s="45" t="s">
        <v>537</v>
      </c>
      <c r="J1366" s="61">
        <v>21.2</v>
      </c>
      <c r="K1366" s="45" t="s">
        <v>129</v>
      </c>
      <c r="L1366" s="73">
        <v>10</v>
      </c>
      <c r="M1366" s="69">
        <v>3.6</v>
      </c>
      <c r="N1366" s="47">
        <v>83</v>
      </c>
      <c r="O1366" s="45" t="s">
        <v>342</v>
      </c>
      <c r="P1366" s="47">
        <v>10220</v>
      </c>
      <c r="Q1366" s="45" t="s">
        <v>263</v>
      </c>
      <c r="R1366" s="47">
        <v>10174</v>
      </c>
      <c r="S1366" s="48">
        <v>24</v>
      </c>
      <c r="T1366" s="48">
        <v>79</v>
      </c>
      <c r="U1366" s="48">
        <v>87</v>
      </c>
      <c r="V1366" s="45" t="s">
        <v>51</v>
      </c>
      <c r="W1366" s="48">
        <v>69</v>
      </c>
      <c r="X1366" s="45" t="s">
        <v>113</v>
      </c>
      <c r="Y1366" s="78">
        <f t="shared" si="94"/>
        <v>0.36</v>
      </c>
      <c r="Z1366" s="78">
        <f t="shared" si="95"/>
        <v>0</v>
      </c>
      <c r="AA1366" s="78">
        <f t="shared" si="96"/>
        <v>2.12</v>
      </c>
      <c r="AB1366" s="77">
        <f t="shared" si="97"/>
        <v>100</v>
      </c>
    </row>
    <row r="1367" spans="1:28" x14ac:dyDescent="0.3">
      <c r="A1367" s="49">
        <v>43005</v>
      </c>
      <c r="B1367" s="45" t="s">
        <v>1255</v>
      </c>
      <c r="C1367" s="45" t="s">
        <v>1256</v>
      </c>
      <c r="D1367" s="45" t="s">
        <v>47</v>
      </c>
      <c r="E1367" s="48">
        <v>10</v>
      </c>
      <c r="F1367" s="47">
        <v>183</v>
      </c>
      <c r="G1367" s="65">
        <v>0</v>
      </c>
      <c r="H1367" s="47">
        <v>133</v>
      </c>
      <c r="I1367" s="45" t="s">
        <v>166</v>
      </c>
      <c r="J1367" s="61">
        <v>23.3</v>
      </c>
      <c r="K1367" s="45" t="s">
        <v>121</v>
      </c>
      <c r="L1367" s="73">
        <v>26</v>
      </c>
      <c r="M1367" s="69">
        <v>1.1000000000000001</v>
      </c>
      <c r="N1367" s="47">
        <v>72</v>
      </c>
      <c r="O1367" s="45" t="s">
        <v>232</v>
      </c>
      <c r="P1367" s="47">
        <v>10191</v>
      </c>
      <c r="Q1367" s="48">
        <v>20</v>
      </c>
      <c r="R1367" s="47">
        <v>10161</v>
      </c>
      <c r="S1367" s="45" t="s">
        <v>116</v>
      </c>
      <c r="T1367" s="48">
        <v>72</v>
      </c>
      <c r="U1367" s="48">
        <v>87</v>
      </c>
      <c r="V1367" s="45" t="s">
        <v>75</v>
      </c>
      <c r="W1367" s="48">
        <v>62</v>
      </c>
      <c r="X1367" s="45" t="s">
        <v>342</v>
      </c>
      <c r="Y1367" s="78">
        <f t="shared" si="94"/>
        <v>0.11000000000000001</v>
      </c>
      <c r="Z1367" s="78">
        <f t="shared" si="95"/>
        <v>0</v>
      </c>
      <c r="AA1367" s="78">
        <f t="shared" si="96"/>
        <v>2.33</v>
      </c>
      <c r="AB1367" s="77">
        <f t="shared" si="97"/>
        <v>260</v>
      </c>
    </row>
    <row r="1368" spans="1:28" x14ac:dyDescent="0.3">
      <c r="A1368" s="49">
        <v>43006</v>
      </c>
      <c r="B1368" s="45" t="s">
        <v>1255</v>
      </c>
      <c r="C1368" s="45" t="s">
        <v>1256</v>
      </c>
      <c r="D1368" s="45" t="s">
        <v>47</v>
      </c>
      <c r="E1368" s="48">
        <v>10</v>
      </c>
      <c r="F1368" s="47">
        <v>188</v>
      </c>
      <c r="G1368" s="65">
        <v>0</v>
      </c>
      <c r="H1368" s="47">
        <v>146</v>
      </c>
      <c r="I1368" s="45" t="s">
        <v>123</v>
      </c>
      <c r="J1368" s="61">
        <v>22.9</v>
      </c>
      <c r="K1368" s="45" t="s">
        <v>179</v>
      </c>
      <c r="L1368" s="73">
        <v>33</v>
      </c>
      <c r="M1368" s="69">
        <v>0.8</v>
      </c>
      <c r="N1368" s="47">
        <v>64</v>
      </c>
      <c r="O1368" s="45" t="s">
        <v>118</v>
      </c>
      <c r="P1368" s="47">
        <v>10200</v>
      </c>
      <c r="Q1368" s="45" t="s">
        <v>51</v>
      </c>
      <c r="R1368" s="47">
        <v>10185</v>
      </c>
      <c r="S1368" s="45" t="s">
        <v>51</v>
      </c>
      <c r="T1368" s="48">
        <v>75</v>
      </c>
      <c r="U1368" s="48">
        <v>81</v>
      </c>
      <c r="V1368" s="45" t="s">
        <v>51</v>
      </c>
      <c r="W1368" s="48">
        <v>70</v>
      </c>
      <c r="X1368" s="45" t="s">
        <v>51</v>
      </c>
      <c r="Y1368" s="78">
        <f t="shared" si="94"/>
        <v>0.08</v>
      </c>
      <c r="Z1368" s="78">
        <f t="shared" si="95"/>
        <v>0</v>
      </c>
      <c r="AA1368" s="78">
        <f t="shared" si="96"/>
        <v>2.29</v>
      </c>
      <c r="AB1368" s="77">
        <f t="shared" si="97"/>
        <v>330</v>
      </c>
    </row>
    <row r="1369" spans="1:28" x14ac:dyDescent="0.3">
      <c r="A1369" s="49">
        <v>43007</v>
      </c>
      <c r="B1369" s="45" t="s">
        <v>1255</v>
      </c>
      <c r="C1369" s="45" t="s">
        <v>1256</v>
      </c>
      <c r="D1369" s="45" t="s">
        <v>47</v>
      </c>
      <c r="E1369" s="48">
        <v>10</v>
      </c>
      <c r="F1369" s="47">
        <v>182</v>
      </c>
      <c r="G1369" s="65">
        <v>0</v>
      </c>
      <c r="H1369" s="47">
        <v>144</v>
      </c>
      <c r="I1369" s="45" t="s">
        <v>159</v>
      </c>
      <c r="J1369" s="61">
        <v>22.1</v>
      </c>
      <c r="K1369" s="45" t="s">
        <v>188</v>
      </c>
      <c r="L1369" s="73">
        <v>29</v>
      </c>
      <c r="M1369" s="69">
        <v>2.2000000000000002</v>
      </c>
      <c r="N1369" s="47">
        <v>97</v>
      </c>
      <c r="O1369" s="45" t="s">
        <v>148</v>
      </c>
      <c r="P1369" s="47">
        <v>10221</v>
      </c>
      <c r="Q1369" s="48">
        <v>22</v>
      </c>
      <c r="R1369" s="47">
        <v>10188</v>
      </c>
      <c r="S1369" s="45" t="s">
        <v>218</v>
      </c>
      <c r="T1369" s="48">
        <v>79</v>
      </c>
      <c r="U1369" s="48">
        <v>90</v>
      </c>
      <c r="V1369" s="45" t="s">
        <v>51</v>
      </c>
      <c r="W1369" s="48">
        <v>66</v>
      </c>
      <c r="X1369" s="45" t="s">
        <v>148</v>
      </c>
      <c r="Y1369" s="78">
        <f t="shared" si="94"/>
        <v>0.22000000000000003</v>
      </c>
      <c r="Z1369" s="78">
        <f t="shared" si="95"/>
        <v>0</v>
      </c>
      <c r="AA1369" s="78">
        <f t="shared" si="96"/>
        <v>2.21</v>
      </c>
      <c r="AB1369" s="77">
        <f t="shared" si="97"/>
        <v>290</v>
      </c>
    </row>
    <row r="1370" spans="1:28" x14ac:dyDescent="0.3">
      <c r="A1370" s="49">
        <v>43008</v>
      </c>
      <c r="B1370" s="45" t="s">
        <v>1255</v>
      </c>
      <c r="C1370" s="45" t="s">
        <v>1256</v>
      </c>
      <c r="D1370" s="45" t="s">
        <v>47</v>
      </c>
      <c r="E1370" s="48">
        <v>10</v>
      </c>
      <c r="F1370" s="47">
        <v>162</v>
      </c>
      <c r="G1370" s="65">
        <v>0</v>
      </c>
      <c r="H1370" s="47">
        <v>149</v>
      </c>
      <c r="I1370" s="45" t="s">
        <v>142</v>
      </c>
      <c r="J1370" s="61">
        <v>17.5</v>
      </c>
      <c r="K1370" s="45" t="s">
        <v>286</v>
      </c>
      <c r="L1370" s="73">
        <v>33</v>
      </c>
      <c r="M1370" s="69">
        <v>1.9</v>
      </c>
      <c r="N1370" s="47">
        <v>92</v>
      </c>
      <c r="O1370" s="45" t="s">
        <v>182</v>
      </c>
      <c r="P1370" s="47">
        <v>10225</v>
      </c>
      <c r="Q1370" s="45" t="s">
        <v>132</v>
      </c>
      <c r="R1370" s="47">
        <v>10205</v>
      </c>
      <c r="S1370" s="48">
        <v>24</v>
      </c>
      <c r="T1370" s="48">
        <v>87</v>
      </c>
      <c r="U1370" s="48">
        <v>91</v>
      </c>
      <c r="V1370" s="45" t="s">
        <v>74</v>
      </c>
      <c r="W1370" s="48">
        <v>85</v>
      </c>
      <c r="X1370" s="45" t="s">
        <v>51</v>
      </c>
      <c r="Y1370" s="78">
        <f t="shared" si="94"/>
        <v>0.19</v>
      </c>
      <c r="Z1370" s="78">
        <f t="shared" si="95"/>
        <v>0</v>
      </c>
      <c r="AA1370" s="78">
        <f t="shared" si="96"/>
        <v>1.75</v>
      </c>
      <c r="AB1370" s="77">
        <f t="shared" si="97"/>
        <v>330</v>
      </c>
    </row>
    <row r="1371" spans="1:28" x14ac:dyDescent="0.3">
      <c r="A1371" s="49">
        <v>43009</v>
      </c>
      <c r="B1371" s="45" t="s">
        <v>1255</v>
      </c>
      <c r="C1371" s="45" t="s">
        <v>1256</v>
      </c>
      <c r="D1371" s="45" t="s">
        <v>47</v>
      </c>
      <c r="E1371" s="48">
        <v>10</v>
      </c>
      <c r="F1371" s="47">
        <v>184</v>
      </c>
      <c r="G1371" s="65">
        <v>0</v>
      </c>
      <c r="H1371" s="47">
        <v>152</v>
      </c>
      <c r="I1371" s="45" t="s">
        <v>543</v>
      </c>
      <c r="J1371" s="61">
        <v>21.7</v>
      </c>
      <c r="K1371" s="45" t="s">
        <v>89</v>
      </c>
      <c r="L1371" s="73">
        <v>32</v>
      </c>
      <c r="M1371" s="69">
        <v>2.8</v>
      </c>
      <c r="N1371" s="47">
        <v>94</v>
      </c>
      <c r="O1371" s="45" t="s">
        <v>277</v>
      </c>
      <c r="P1371" s="47">
        <v>10242</v>
      </c>
      <c r="Q1371" s="48">
        <v>21</v>
      </c>
      <c r="R1371" s="47">
        <v>10206</v>
      </c>
      <c r="S1371" s="45" t="s">
        <v>1012</v>
      </c>
      <c r="T1371" s="48">
        <v>77</v>
      </c>
      <c r="U1371" s="48">
        <v>87</v>
      </c>
      <c r="V1371" s="45" t="s">
        <v>80</v>
      </c>
      <c r="W1371" s="48">
        <v>69</v>
      </c>
      <c r="X1371" s="45" t="s">
        <v>226</v>
      </c>
      <c r="Y1371" s="78">
        <f t="shared" si="94"/>
        <v>0.27999999999999997</v>
      </c>
      <c r="Z1371" s="78">
        <f t="shared" si="95"/>
        <v>0</v>
      </c>
      <c r="AA1371" s="78">
        <f t="shared" si="96"/>
        <v>2.17</v>
      </c>
      <c r="AB1371" s="77">
        <f t="shared" si="97"/>
        <v>320</v>
      </c>
    </row>
    <row r="1372" spans="1:28" x14ac:dyDescent="0.3">
      <c r="A1372" s="49">
        <v>43010</v>
      </c>
      <c r="B1372" s="45" t="s">
        <v>1255</v>
      </c>
      <c r="C1372" s="45" t="s">
        <v>1256</v>
      </c>
      <c r="D1372" s="45" t="s">
        <v>47</v>
      </c>
      <c r="E1372" s="48">
        <v>10</v>
      </c>
      <c r="F1372" s="47">
        <v>202</v>
      </c>
      <c r="G1372" s="65">
        <v>0</v>
      </c>
      <c r="H1372" s="47">
        <v>184</v>
      </c>
      <c r="I1372" s="45" t="s">
        <v>51</v>
      </c>
      <c r="J1372" s="61">
        <v>22</v>
      </c>
      <c r="K1372" s="45" t="s">
        <v>158</v>
      </c>
      <c r="L1372" s="73">
        <v>27</v>
      </c>
      <c r="M1372" s="69">
        <v>1.1000000000000001</v>
      </c>
      <c r="N1372" s="47">
        <v>61</v>
      </c>
      <c r="O1372" s="45" t="s">
        <v>147</v>
      </c>
      <c r="P1372" s="47">
        <v>10251</v>
      </c>
      <c r="Q1372" s="48">
        <v>10</v>
      </c>
      <c r="R1372" s="47">
        <v>10221</v>
      </c>
      <c r="S1372" s="48">
        <v>24</v>
      </c>
      <c r="T1372" s="48">
        <v>86</v>
      </c>
      <c r="U1372" s="48">
        <v>89</v>
      </c>
      <c r="V1372" s="45" t="s">
        <v>51</v>
      </c>
      <c r="W1372" s="48">
        <v>80</v>
      </c>
      <c r="X1372" s="45" t="s">
        <v>50</v>
      </c>
      <c r="Y1372" s="78">
        <f t="shared" si="94"/>
        <v>0.11000000000000001</v>
      </c>
      <c r="Z1372" s="78">
        <f t="shared" si="95"/>
        <v>0</v>
      </c>
      <c r="AA1372" s="78">
        <f t="shared" si="96"/>
        <v>2.2000000000000002</v>
      </c>
      <c r="AB1372" s="77">
        <f t="shared" si="97"/>
        <v>270</v>
      </c>
    </row>
    <row r="1373" spans="1:28" x14ac:dyDescent="0.3">
      <c r="A1373" s="49">
        <v>43011</v>
      </c>
      <c r="B1373" s="45" t="s">
        <v>1255</v>
      </c>
      <c r="C1373" s="45" t="s">
        <v>1256</v>
      </c>
      <c r="D1373" s="45" t="s">
        <v>47</v>
      </c>
      <c r="E1373" s="48">
        <v>10</v>
      </c>
      <c r="F1373" s="47">
        <v>200</v>
      </c>
      <c r="G1373" s="65">
        <v>2.4</v>
      </c>
      <c r="H1373" s="47">
        <v>188</v>
      </c>
      <c r="I1373" s="45" t="s">
        <v>100</v>
      </c>
      <c r="J1373" s="61">
        <v>21.1</v>
      </c>
      <c r="K1373" s="45" t="s">
        <v>118</v>
      </c>
      <c r="L1373" s="73">
        <v>10</v>
      </c>
      <c r="M1373" s="69">
        <v>2.8</v>
      </c>
      <c r="N1373" s="47">
        <v>94</v>
      </c>
      <c r="O1373" s="45" t="s">
        <v>177</v>
      </c>
      <c r="P1373" s="47">
        <v>10233</v>
      </c>
      <c r="Q1373" s="48">
        <v>11</v>
      </c>
      <c r="R1373" s="47">
        <v>10213</v>
      </c>
      <c r="S1373" s="45" t="s">
        <v>116</v>
      </c>
      <c r="T1373" s="48">
        <v>89</v>
      </c>
      <c r="U1373" s="48">
        <v>90</v>
      </c>
      <c r="V1373" s="45" t="s">
        <v>51</v>
      </c>
      <c r="W1373" s="48">
        <v>87</v>
      </c>
      <c r="X1373" s="45" t="s">
        <v>51</v>
      </c>
      <c r="Y1373" s="78">
        <f t="shared" si="94"/>
        <v>0.27999999999999997</v>
      </c>
      <c r="Z1373" s="78">
        <f t="shared" si="95"/>
        <v>0.24</v>
      </c>
      <c r="AA1373" s="78">
        <f t="shared" si="96"/>
        <v>2.1100000000000003</v>
      </c>
      <c r="AB1373" s="77">
        <f t="shared" si="97"/>
        <v>100</v>
      </c>
    </row>
    <row r="1374" spans="1:28" x14ac:dyDescent="0.3">
      <c r="A1374" s="49">
        <v>43012</v>
      </c>
      <c r="B1374" s="45" t="s">
        <v>1255</v>
      </c>
      <c r="C1374" s="45" t="s">
        <v>1256</v>
      </c>
      <c r="D1374" s="45" t="s">
        <v>47</v>
      </c>
      <c r="E1374" s="48">
        <v>10</v>
      </c>
      <c r="F1374" s="47">
        <v>194</v>
      </c>
      <c r="G1374" s="65">
        <v>0.6</v>
      </c>
      <c r="H1374" s="47">
        <v>172</v>
      </c>
      <c r="I1374" s="45" t="s">
        <v>123</v>
      </c>
      <c r="J1374" s="61">
        <v>21.5</v>
      </c>
      <c r="K1374" s="45" t="s">
        <v>264</v>
      </c>
      <c r="L1374" s="73">
        <v>10</v>
      </c>
      <c r="M1374" s="69">
        <v>2.2000000000000002</v>
      </c>
      <c r="N1374" s="47">
        <v>81</v>
      </c>
      <c r="O1374" s="45" t="s">
        <v>201</v>
      </c>
      <c r="P1374" s="47">
        <v>10225</v>
      </c>
      <c r="Q1374" s="45" t="s">
        <v>289</v>
      </c>
      <c r="R1374" s="47">
        <v>10203</v>
      </c>
      <c r="S1374" s="45" t="s">
        <v>116</v>
      </c>
      <c r="T1374" s="48">
        <v>84</v>
      </c>
      <c r="U1374" s="48">
        <v>89</v>
      </c>
      <c r="V1374" s="45" t="s">
        <v>51</v>
      </c>
      <c r="W1374" s="48">
        <v>77</v>
      </c>
      <c r="X1374" s="45" t="s">
        <v>95</v>
      </c>
      <c r="Y1374" s="78">
        <f t="shared" si="94"/>
        <v>0.22000000000000003</v>
      </c>
      <c r="Z1374" s="78">
        <f t="shared" si="95"/>
        <v>0.06</v>
      </c>
      <c r="AA1374" s="78">
        <f t="shared" si="96"/>
        <v>2.15</v>
      </c>
      <c r="AB1374" s="77">
        <f t="shared" si="97"/>
        <v>100</v>
      </c>
    </row>
    <row r="1375" spans="1:28" x14ac:dyDescent="0.3">
      <c r="A1375" s="49">
        <v>43013</v>
      </c>
      <c r="B1375" s="45" t="s">
        <v>1255</v>
      </c>
      <c r="C1375" s="45" t="s">
        <v>1256</v>
      </c>
      <c r="D1375" s="45" t="s">
        <v>47</v>
      </c>
      <c r="E1375" s="48">
        <v>10</v>
      </c>
      <c r="F1375" s="47">
        <v>188</v>
      </c>
      <c r="G1375" s="65">
        <v>2</v>
      </c>
      <c r="H1375" s="47">
        <v>177</v>
      </c>
      <c r="I1375" s="45" t="s">
        <v>100</v>
      </c>
      <c r="J1375" s="61">
        <v>19.8</v>
      </c>
      <c r="K1375" s="45" t="s">
        <v>250</v>
      </c>
      <c r="L1375" s="72" t="s">
        <v>116</v>
      </c>
      <c r="M1375" s="69">
        <v>2.2000000000000002</v>
      </c>
      <c r="N1375" s="47">
        <v>86</v>
      </c>
      <c r="O1375" s="45" t="s">
        <v>139</v>
      </c>
      <c r="P1375" s="47">
        <v>10254</v>
      </c>
      <c r="Q1375" s="48">
        <v>21</v>
      </c>
      <c r="R1375" s="47">
        <v>10215</v>
      </c>
      <c r="S1375" s="45" t="s">
        <v>116</v>
      </c>
      <c r="T1375" s="48">
        <v>88</v>
      </c>
      <c r="U1375" s="48">
        <v>90</v>
      </c>
      <c r="V1375" s="45" t="s">
        <v>51</v>
      </c>
      <c r="W1375" s="48">
        <v>84</v>
      </c>
      <c r="X1375" s="45" t="s">
        <v>100</v>
      </c>
      <c r="Y1375" s="78">
        <f t="shared" si="94"/>
        <v>0.22000000000000003</v>
      </c>
      <c r="Z1375" s="78">
        <f t="shared" si="95"/>
        <v>0.2</v>
      </c>
      <c r="AA1375" s="78">
        <f t="shared" si="96"/>
        <v>1.98</v>
      </c>
      <c r="AB1375" s="77">
        <f t="shared" si="97"/>
        <v>40</v>
      </c>
    </row>
    <row r="1376" spans="1:28" x14ac:dyDescent="0.3">
      <c r="A1376" s="49">
        <v>43014</v>
      </c>
      <c r="B1376" s="45" t="s">
        <v>1255</v>
      </c>
      <c r="C1376" s="45" t="s">
        <v>1256</v>
      </c>
      <c r="D1376" s="45" t="s">
        <v>47</v>
      </c>
      <c r="E1376" s="48">
        <v>10</v>
      </c>
      <c r="F1376" s="47">
        <v>174</v>
      </c>
      <c r="G1376" s="65">
        <v>0</v>
      </c>
      <c r="H1376" s="47">
        <v>147</v>
      </c>
      <c r="I1376" s="45" t="s">
        <v>100</v>
      </c>
      <c r="J1376" s="61">
        <v>20</v>
      </c>
      <c r="K1376" s="45" t="s">
        <v>169</v>
      </c>
      <c r="L1376" s="72" t="s">
        <v>289</v>
      </c>
      <c r="M1376" s="69">
        <v>2.5</v>
      </c>
      <c r="N1376" s="47">
        <v>83</v>
      </c>
      <c r="O1376" s="45" t="s">
        <v>213</v>
      </c>
      <c r="P1376" s="47">
        <v>10260</v>
      </c>
      <c r="Q1376" s="48">
        <v>22</v>
      </c>
      <c r="R1376" s="47">
        <v>10242</v>
      </c>
      <c r="S1376" s="45" t="s">
        <v>51</v>
      </c>
      <c r="T1376" s="48">
        <v>83</v>
      </c>
      <c r="U1376" s="48">
        <v>86</v>
      </c>
      <c r="V1376" s="45" t="s">
        <v>51</v>
      </c>
      <c r="W1376" s="48">
        <v>73</v>
      </c>
      <c r="X1376" s="45" t="s">
        <v>179</v>
      </c>
      <c r="Y1376" s="78">
        <f t="shared" si="94"/>
        <v>0.25</v>
      </c>
      <c r="Z1376" s="78">
        <f t="shared" si="95"/>
        <v>0</v>
      </c>
      <c r="AA1376" s="78">
        <f t="shared" si="96"/>
        <v>2</v>
      </c>
      <c r="AB1376" s="77">
        <f t="shared" si="97"/>
        <v>90</v>
      </c>
    </row>
    <row r="1377" spans="1:28" x14ac:dyDescent="0.3">
      <c r="A1377" s="49">
        <v>43015</v>
      </c>
      <c r="B1377" s="45" t="s">
        <v>1255</v>
      </c>
      <c r="C1377" s="45" t="s">
        <v>1256</v>
      </c>
      <c r="D1377" s="45" t="s">
        <v>47</v>
      </c>
      <c r="E1377" s="48">
        <v>10</v>
      </c>
      <c r="F1377" s="47">
        <v>156</v>
      </c>
      <c r="G1377" s="65">
        <v>0</v>
      </c>
      <c r="H1377" s="47">
        <v>118</v>
      </c>
      <c r="I1377" s="45" t="s">
        <v>74</v>
      </c>
      <c r="J1377" s="61">
        <v>19.3</v>
      </c>
      <c r="K1377" s="45" t="s">
        <v>71</v>
      </c>
      <c r="L1377" s="73">
        <v>10</v>
      </c>
      <c r="M1377" s="69">
        <v>3.1</v>
      </c>
      <c r="N1377" s="47">
        <v>97</v>
      </c>
      <c r="O1377" s="45" t="s">
        <v>182</v>
      </c>
      <c r="P1377" s="47">
        <v>10254</v>
      </c>
      <c r="Q1377" s="45" t="s">
        <v>1012</v>
      </c>
      <c r="R1377" s="47">
        <v>10210</v>
      </c>
      <c r="S1377" s="45" t="s">
        <v>51</v>
      </c>
      <c r="T1377" s="48">
        <v>73</v>
      </c>
      <c r="U1377" s="48">
        <v>84</v>
      </c>
      <c r="V1377" s="45" t="s">
        <v>51</v>
      </c>
      <c r="W1377" s="48">
        <v>62</v>
      </c>
      <c r="X1377" s="45" t="s">
        <v>81</v>
      </c>
      <c r="Y1377" s="78">
        <f t="shared" si="94"/>
        <v>0.31</v>
      </c>
      <c r="Z1377" s="78">
        <f t="shared" si="95"/>
        <v>0</v>
      </c>
      <c r="AA1377" s="78">
        <f t="shared" si="96"/>
        <v>1.9300000000000002</v>
      </c>
      <c r="AB1377" s="77">
        <f t="shared" si="97"/>
        <v>100</v>
      </c>
    </row>
    <row r="1378" spans="1:28" x14ac:dyDescent="0.3">
      <c r="A1378" s="49">
        <v>43016</v>
      </c>
      <c r="B1378" s="45" t="s">
        <v>1255</v>
      </c>
      <c r="C1378" s="45" t="s">
        <v>1256</v>
      </c>
      <c r="D1378" s="45" t="s">
        <v>47</v>
      </c>
      <c r="E1378" s="48">
        <v>10</v>
      </c>
      <c r="F1378" s="47">
        <v>156</v>
      </c>
      <c r="G1378" s="65">
        <v>0</v>
      </c>
      <c r="H1378" s="47">
        <v>111</v>
      </c>
      <c r="I1378" s="45" t="s">
        <v>120</v>
      </c>
      <c r="J1378" s="61">
        <v>20.100000000000001</v>
      </c>
      <c r="K1378" s="45" t="s">
        <v>89</v>
      </c>
      <c r="L1378" s="73">
        <v>25</v>
      </c>
      <c r="M1378" s="69">
        <v>1.9</v>
      </c>
      <c r="N1378" s="47">
        <v>64</v>
      </c>
      <c r="O1378" s="45" t="s">
        <v>111</v>
      </c>
      <c r="P1378" s="47">
        <v>10221</v>
      </c>
      <c r="Q1378" s="45" t="s">
        <v>51</v>
      </c>
      <c r="R1378" s="47">
        <v>10209</v>
      </c>
      <c r="S1378" s="45" t="s">
        <v>51</v>
      </c>
      <c r="T1378" s="48">
        <v>76</v>
      </c>
      <c r="U1378" s="48">
        <v>87</v>
      </c>
      <c r="V1378" s="45" t="s">
        <v>51</v>
      </c>
      <c r="W1378" s="48">
        <v>65</v>
      </c>
      <c r="X1378" s="45" t="s">
        <v>51</v>
      </c>
      <c r="Y1378" s="78">
        <f t="shared" si="94"/>
        <v>0.19</v>
      </c>
      <c r="Z1378" s="78">
        <f t="shared" si="95"/>
        <v>0</v>
      </c>
      <c r="AA1378" s="78">
        <f t="shared" si="96"/>
        <v>2.0100000000000002</v>
      </c>
      <c r="AB1378" s="77">
        <f t="shared" si="97"/>
        <v>250</v>
      </c>
    </row>
    <row r="1379" spans="1:28" x14ac:dyDescent="0.3">
      <c r="A1379" s="49">
        <v>43017</v>
      </c>
      <c r="B1379" s="45" t="s">
        <v>1255</v>
      </c>
      <c r="C1379" s="45" t="s">
        <v>1256</v>
      </c>
      <c r="D1379" s="45" t="s">
        <v>47</v>
      </c>
      <c r="E1379" s="48">
        <v>10</v>
      </c>
      <c r="F1379" s="47">
        <v>158</v>
      </c>
      <c r="G1379" s="65">
        <v>0</v>
      </c>
      <c r="H1379" s="47">
        <v>113</v>
      </c>
      <c r="I1379" s="45" t="s">
        <v>123</v>
      </c>
      <c r="J1379" s="61">
        <v>20.399999999999999</v>
      </c>
      <c r="K1379" s="45" t="s">
        <v>91</v>
      </c>
      <c r="L1379" s="73">
        <v>27</v>
      </c>
      <c r="M1379" s="69">
        <v>2.2000000000000002</v>
      </c>
      <c r="N1379" s="47">
        <v>97</v>
      </c>
      <c r="O1379" s="45" t="s">
        <v>271</v>
      </c>
      <c r="P1379" s="47">
        <v>10218</v>
      </c>
      <c r="Q1379" s="45" t="s">
        <v>289</v>
      </c>
      <c r="R1379" s="47">
        <v>10199</v>
      </c>
      <c r="S1379" s="48">
        <v>24</v>
      </c>
      <c r="T1379" s="48">
        <v>77</v>
      </c>
      <c r="U1379" s="48">
        <v>89</v>
      </c>
      <c r="V1379" s="45" t="s">
        <v>123</v>
      </c>
      <c r="W1379" s="48">
        <v>65</v>
      </c>
      <c r="X1379" s="45" t="s">
        <v>71</v>
      </c>
      <c r="Y1379" s="78">
        <f t="shared" si="94"/>
        <v>0.22000000000000003</v>
      </c>
      <c r="Z1379" s="78">
        <f t="shared" si="95"/>
        <v>0</v>
      </c>
      <c r="AA1379" s="78">
        <f t="shared" si="96"/>
        <v>2.04</v>
      </c>
      <c r="AB1379" s="77">
        <f t="shared" si="97"/>
        <v>270</v>
      </c>
    </row>
    <row r="1380" spans="1:28" x14ac:dyDescent="0.3">
      <c r="A1380" s="49">
        <v>43018</v>
      </c>
      <c r="B1380" s="45" t="s">
        <v>1255</v>
      </c>
      <c r="C1380" s="45" t="s">
        <v>1256</v>
      </c>
      <c r="D1380" s="45" t="s">
        <v>47</v>
      </c>
      <c r="E1380" s="48">
        <v>10</v>
      </c>
      <c r="F1380" s="47">
        <v>160</v>
      </c>
      <c r="G1380" s="65">
        <v>0</v>
      </c>
      <c r="H1380" s="47">
        <v>121</v>
      </c>
      <c r="I1380" s="45" t="s">
        <v>280</v>
      </c>
      <c r="J1380" s="61">
        <v>19.8</v>
      </c>
      <c r="K1380" s="45" t="s">
        <v>158</v>
      </c>
      <c r="L1380" s="73">
        <v>11</v>
      </c>
      <c r="M1380" s="69">
        <v>2.2000000000000002</v>
      </c>
      <c r="N1380" s="47">
        <v>78</v>
      </c>
      <c r="O1380" s="45" t="s">
        <v>260</v>
      </c>
      <c r="P1380" s="47">
        <v>10208</v>
      </c>
      <c r="Q1380" s="45" t="s">
        <v>289</v>
      </c>
      <c r="R1380" s="47">
        <v>10174</v>
      </c>
      <c r="S1380" s="48">
        <v>24</v>
      </c>
      <c r="T1380" s="48">
        <v>80</v>
      </c>
      <c r="U1380" s="48">
        <v>89</v>
      </c>
      <c r="V1380" s="45" t="s">
        <v>111</v>
      </c>
      <c r="W1380" s="48">
        <v>70</v>
      </c>
      <c r="X1380" s="45" t="s">
        <v>81</v>
      </c>
      <c r="Y1380" s="78">
        <f t="shared" si="94"/>
        <v>0.22000000000000003</v>
      </c>
      <c r="Z1380" s="78">
        <f t="shared" si="95"/>
        <v>0</v>
      </c>
      <c r="AA1380" s="78">
        <f t="shared" si="96"/>
        <v>1.98</v>
      </c>
      <c r="AB1380" s="77">
        <f t="shared" si="97"/>
        <v>110</v>
      </c>
    </row>
    <row r="1381" spans="1:28" x14ac:dyDescent="0.3">
      <c r="A1381" s="49">
        <v>43019</v>
      </c>
      <c r="B1381" s="45" t="s">
        <v>1255</v>
      </c>
      <c r="C1381" s="45" t="s">
        <v>1256</v>
      </c>
      <c r="D1381" s="45" t="s">
        <v>47</v>
      </c>
      <c r="E1381" s="48">
        <v>10</v>
      </c>
      <c r="F1381" s="47">
        <v>154</v>
      </c>
      <c r="G1381" s="65">
        <v>0</v>
      </c>
      <c r="H1381" s="47">
        <v>112</v>
      </c>
      <c r="I1381" s="45" t="s">
        <v>280</v>
      </c>
      <c r="J1381" s="61">
        <v>19.7</v>
      </c>
      <c r="K1381" s="45" t="s">
        <v>94</v>
      </c>
      <c r="L1381" s="73">
        <v>29</v>
      </c>
      <c r="M1381" s="69">
        <v>3.1</v>
      </c>
      <c r="N1381" s="47">
        <v>94</v>
      </c>
      <c r="O1381" s="45" t="s">
        <v>95</v>
      </c>
      <c r="P1381" s="47">
        <v>10232</v>
      </c>
      <c r="Q1381" s="48">
        <v>21</v>
      </c>
      <c r="R1381" s="47">
        <v>10157</v>
      </c>
      <c r="S1381" s="45" t="s">
        <v>102</v>
      </c>
      <c r="T1381" s="48">
        <v>78</v>
      </c>
      <c r="U1381" s="48">
        <v>88</v>
      </c>
      <c r="V1381" s="45" t="s">
        <v>51</v>
      </c>
      <c r="W1381" s="48">
        <v>73</v>
      </c>
      <c r="X1381" s="45" t="s">
        <v>163</v>
      </c>
      <c r="Y1381" s="78">
        <f t="shared" si="94"/>
        <v>0.31</v>
      </c>
      <c r="Z1381" s="78">
        <f t="shared" si="95"/>
        <v>0</v>
      </c>
      <c r="AA1381" s="78">
        <f t="shared" si="96"/>
        <v>1.97</v>
      </c>
      <c r="AB1381" s="77">
        <f t="shared" si="97"/>
        <v>290</v>
      </c>
    </row>
    <row r="1382" spans="1:28" x14ac:dyDescent="0.3">
      <c r="A1382" s="49">
        <v>43020</v>
      </c>
      <c r="B1382" s="45" t="s">
        <v>1255</v>
      </c>
      <c r="C1382" s="45" t="s">
        <v>1256</v>
      </c>
      <c r="D1382" s="45" t="s">
        <v>47</v>
      </c>
      <c r="E1382" s="48">
        <v>10</v>
      </c>
      <c r="F1382" s="47">
        <v>166</v>
      </c>
      <c r="G1382" s="65">
        <v>0</v>
      </c>
      <c r="H1382" s="47">
        <v>126</v>
      </c>
      <c r="I1382" s="45" t="s">
        <v>210</v>
      </c>
      <c r="J1382" s="61">
        <v>20.5</v>
      </c>
      <c r="K1382" s="45" t="s">
        <v>71</v>
      </c>
      <c r="L1382" s="73">
        <v>26</v>
      </c>
      <c r="M1382" s="69">
        <v>1.7</v>
      </c>
      <c r="N1382" s="47">
        <v>72</v>
      </c>
      <c r="O1382" s="45" t="s">
        <v>312</v>
      </c>
      <c r="P1382" s="47">
        <v>10237</v>
      </c>
      <c r="Q1382" s="48">
        <v>11</v>
      </c>
      <c r="R1382" s="47">
        <v>10216</v>
      </c>
      <c r="S1382" s="45" t="s">
        <v>51</v>
      </c>
      <c r="T1382" s="48">
        <v>78</v>
      </c>
      <c r="U1382" s="48">
        <v>86</v>
      </c>
      <c r="V1382" s="45" t="s">
        <v>51</v>
      </c>
      <c r="W1382" s="48">
        <v>67</v>
      </c>
      <c r="X1382" s="45" t="s">
        <v>182</v>
      </c>
      <c r="Y1382" s="78">
        <f t="shared" si="94"/>
        <v>0.16999999999999998</v>
      </c>
      <c r="Z1382" s="78">
        <f t="shared" si="95"/>
        <v>0</v>
      </c>
      <c r="AA1382" s="78">
        <f t="shared" si="96"/>
        <v>2.0499999999999998</v>
      </c>
      <c r="AB1382" s="77">
        <f t="shared" si="97"/>
        <v>260</v>
      </c>
    </row>
    <row r="1383" spans="1:28" x14ac:dyDescent="0.3">
      <c r="A1383" s="49">
        <v>43021</v>
      </c>
      <c r="B1383" s="45" t="s">
        <v>1255</v>
      </c>
      <c r="C1383" s="45" t="s">
        <v>1256</v>
      </c>
      <c r="D1383" s="45" t="s">
        <v>47</v>
      </c>
      <c r="E1383" s="48">
        <v>10</v>
      </c>
      <c r="F1383" s="47">
        <v>162</v>
      </c>
      <c r="G1383" s="65">
        <v>0</v>
      </c>
      <c r="H1383" s="47">
        <v>137</v>
      </c>
      <c r="I1383" s="45" t="s">
        <v>75</v>
      </c>
      <c r="J1383" s="61">
        <v>18.8</v>
      </c>
      <c r="K1383" s="45" t="s">
        <v>167</v>
      </c>
      <c r="L1383" s="73">
        <v>30</v>
      </c>
      <c r="M1383" s="69">
        <v>2.8</v>
      </c>
      <c r="N1383" s="47">
        <v>89</v>
      </c>
      <c r="O1383" s="45" t="s">
        <v>182</v>
      </c>
      <c r="P1383" s="47">
        <v>10243</v>
      </c>
      <c r="Q1383" s="48">
        <v>21</v>
      </c>
      <c r="R1383" s="47">
        <v>10211</v>
      </c>
      <c r="S1383" s="45" t="s">
        <v>84</v>
      </c>
      <c r="T1383" s="48">
        <v>83</v>
      </c>
      <c r="U1383" s="48">
        <v>90</v>
      </c>
      <c r="V1383" s="45" t="s">
        <v>280</v>
      </c>
      <c r="W1383" s="48">
        <v>76</v>
      </c>
      <c r="X1383" s="45" t="s">
        <v>139</v>
      </c>
      <c r="Y1383" s="78">
        <f t="shared" si="94"/>
        <v>0.27999999999999997</v>
      </c>
      <c r="Z1383" s="78">
        <f t="shared" si="95"/>
        <v>0</v>
      </c>
      <c r="AA1383" s="78">
        <f t="shared" si="96"/>
        <v>1.8800000000000001</v>
      </c>
      <c r="AB1383" s="77">
        <f t="shared" si="97"/>
        <v>300</v>
      </c>
    </row>
    <row r="1384" spans="1:28" x14ac:dyDescent="0.3">
      <c r="A1384" s="49">
        <v>43022</v>
      </c>
      <c r="B1384" s="45" t="s">
        <v>1255</v>
      </c>
      <c r="C1384" s="45" t="s">
        <v>1256</v>
      </c>
      <c r="D1384" s="45" t="s">
        <v>47</v>
      </c>
      <c r="E1384" s="48">
        <v>10</v>
      </c>
      <c r="F1384" s="47">
        <v>179</v>
      </c>
      <c r="G1384" s="65">
        <v>0</v>
      </c>
      <c r="H1384" s="47">
        <v>157</v>
      </c>
      <c r="I1384" s="45" t="s">
        <v>123</v>
      </c>
      <c r="J1384" s="61">
        <v>20.100000000000001</v>
      </c>
      <c r="K1384" s="45" t="s">
        <v>61</v>
      </c>
      <c r="L1384" s="72" t="s">
        <v>289</v>
      </c>
      <c r="M1384" s="69">
        <v>1.9</v>
      </c>
      <c r="N1384" s="47">
        <v>69</v>
      </c>
      <c r="O1384" s="45" t="s">
        <v>264</v>
      </c>
      <c r="P1384" s="47">
        <v>10236</v>
      </c>
      <c r="Q1384" s="45" t="s">
        <v>1012</v>
      </c>
      <c r="R1384" s="47">
        <v>10182</v>
      </c>
      <c r="S1384" s="48">
        <v>24</v>
      </c>
      <c r="T1384" s="48">
        <v>81</v>
      </c>
      <c r="U1384" s="48">
        <v>89</v>
      </c>
      <c r="V1384" s="45" t="s">
        <v>51</v>
      </c>
      <c r="W1384" s="48">
        <v>72</v>
      </c>
      <c r="X1384" s="45" t="s">
        <v>118</v>
      </c>
      <c r="Y1384" s="78">
        <f t="shared" si="94"/>
        <v>0.19</v>
      </c>
      <c r="Z1384" s="78">
        <f t="shared" si="95"/>
        <v>0</v>
      </c>
      <c r="AA1384" s="78">
        <f t="shared" si="96"/>
        <v>2.0100000000000002</v>
      </c>
      <c r="AB1384" s="77">
        <f t="shared" si="97"/>
        <v>90</v>
      </c>
    </row>
    <row r="1385" spans="1:28" x14ac:dyDescent="0.3">
      <c r="A1385" s="49">
        <v>43023</v>
      </c>
      <c r="B1385" s="45" t="s">
        <v>1255</v>
      </c>
      <c r="C1385" s="45" t="s">
        <v>1256</v>
      </c>
      <c r="D1385" s="45" t="s">
        <v>47</v>
      </c>
      <c r="E1385" s="48">
        <v>10</v>
      </c>
      <c r="F1385" s="47">
        <v>226</v>
      </c>
      <c r="G1385" s="65">
        <v>0</v>
      </c>
      <c r="H1385" s="47">
        <v>160</v>
      </c>
      <c r="I1385" s="45" t="s">
        <v>85</v>
      </c>
      <c r="J1385" s="61">
        <v>29.1</v>
      </c>
      <c r="K1385" s="45" t="s">
        <v>117</v>
      </c>
      <c r="L1385" s="73">
        <v>20</v>
      </c>
      <c r="M1385" s="69">
        <v>0.6</v>
      </c>
      <c r="N1385" s="47">
        <v>108</v>
      </c>
      <c r="O1385" s="45" t="s">
        <v>60</v>
      </c>
      <c r="P1385" s="47">
        <v>10182</v>
      </c>
      <c r="Q1385" s="45" t="s">
        <v>1012</v>
      </c>
      <c r="R1385" s="47">
        <v>10134</v>
      </c>
      <c r="S1385" s="48">
        <v>24</v>
      </c>
      <c r="T1385" s="48">
        <v>52</v>
      </c>
      <c r="U1385" s="48">
        <v>89</v>
      </c>
      <c r="V1385" s="45" t="s">
        <v>80</v>
      </c>
      <c r="W1385" s="48">
        <v>29</v>
      </c>
      <c r="X1385" s="45" t="s">
        <v>60</v>
      </c>
      <c r="Y1385" s="78">
        <f t="shared" si="94"/>
        <v>0.06</v>
      </c>
      <c r="Z1385" s="78">
        <f t="shared" si="95"/>
        <v>0</v>
      </c>
      <c r="AA1385" s="78">
        <f t="shared" si="96"/>
        <v>2.91</v>
      </c>
      <c r="AB1385" s="77">
        <f t="shared" si="97"/>
        <v>200</v>
      </c>
    </row>
    <row r="1386" spans="1:28" x14ac:dyDescent="0.3">
      <c r="A1386" s="49">
        <v>43024</v>
      </c>
      <c r="B1386" s="45" t="s">
        <v>1255</v>
      </c>
      <c r="C1386" s="45" t="s">
        <v>1256</v>
      </c>
      <c r="D1386" s="45" t="s">
        <v>47</v>
      </c>
      <c r="E1386" s="48">
        <v>10</v>
      </c>
      <c r="F1386" s="47">
        <v>212</v>
      </c>
      <c r="G1386" s="65">
        <v>0</v>
      </c>
      <c r="H1386" s="47">
        <v>175</v>
      </c>
      <c r="I1386" s="45" t="s">
        <v>106</v>
      </c>
      <c r="J1386" s="61">
        <v>24.9</v>
      </c>
      <c r="K1386" s="45" t="s">
        <v>59</v>
      </c>
      <c r="L1386" s="73">
        <v>31</v>
      </c>
      <c r="M1386" s="69">
        <v>3.1</v>
      </c>
      <c r="N1386" s="47">
        <v>114</v>
      </c>
      <c r="O1386" s="45" t="s">
        <v>205</v>
      </c>
      <c r="P1386" s="47">
        <v>10220</v>
      </c>
      <c r="Q1386" s="48">
        <v>12</v>
      </c>
      <c r="R1386" s="47">
        <v>10127</v>
      </c>
      <c r="S1386" s="45" t="s">
        <v>84</v>
      </c>
      <c r="T1386" s="48">
        <v>63</v>
      </c>
      <c r="U1386" s="48">
        <v>83</v>
      </c>
      <c r="V1386" s="45" t="s">
        <v>142</v>
      </c>
      <c r="W1386" s="48">
        <v>35</v>
      </c>
      <c r="X1386" s="45" t="s">
        <v>111</v>
      </c>
      <c r="Y1386" s="78">
        <f t="shared" si="94"/>
        <v>0.31</v>
      </c>
      <c r="Z1386" s="78">
        <f t="shared" si="95"/>
        <v>0</v>
      </c>
      <c r="AA1386" s="78">
        <f t="shared" si="96"/>
        <v>2.4899999999999998</v>
      </c>
      <c r="AB1386" s="77">
        <f t="shared" si="97"/>
        <v>310</v>
      </c>
    </row>
    <row r="1387" spans="1:28" x14ac:dyDescent="0.3">
      <c r="A1387" s="49">
        <v>43025</v>
      </c>
      <c r="B1387" s="45" t="s">
        <v>1255</v>
      </c>
      <c r="C1387" s="45" t="s">
        <v>1256</v>
      </c>
      <c r="D1387" s="45" t="s">
        <v>47</v>
      </c>
      <c r="E1387" s="48">
        <v>10</v>
      </c>
      <c r="F1387" s="47">
        <v>162</v>
      </c>
      <c r="G1387" s="65">
        <v>0.2</v>
      </c>
      <c r="H1387" s="47">
        <v>139</v>
      </c>
      <c r="I1387" s="45" t="s">
        <v>107</v>
      </c>
      <c r="J1387" s="61">
        <v>18.5</v>
      </c>
      <c r="K1387" s="45" t="s">
        <v>179</v>
      </c>
      <c r="L1387" s="73">
        <v>27</v>
      </c>
      <c r="M1387" s="69">
        <v>1.9</v>
      </c>
      <c r="N1387" s="47">
        <v>108</v>
      </c>
      <c r="O1387" s="45" t="s">
        <v>404</v>
      </c>
      <c r="P1387" s="47">
        <v>10177</v>
      </c>
      <c r="Q1387" s="45" t="s">
        <v>1012</v>
      </c>
      <c r="R1387" s="47">
        <v>10113</v>
      </c>
      <c r="S1387" s="48">
        <v>24</v>
      </c>
      <c r="T1387" s="48">
        <v>82</v>
      </c>
      <c r="U1387" s="48">
        <v>85</v>
      </c>
      <c r="V1387" s="45" t="s">
        <v>51</v>
      </c>
      <c r="W1387" s="48">
        <v>75</v>
      </c>
      <c r="X1387" s="45" t="s">
        <v>167</v>
      </c>
      <c r="Y1387" s="78">
        <f t="shared" si="94"/>
        <v>0.19</v>
      </c>
      <c r="Z1387" s="78">
        <f t="shared" si="95"/>
        <v>0.02</v>
      </c>
      <c r="AA1387" s="78">
        <f t="shared" si="96"/>
        <v>1.85</v>
      </c>
      <c r="AB1387" s="77">
        <f t="shared" si="97"/>
        <v>270</v>
      </c>
    </row>
    <row r="1388" spans="1:28" x14ac:dyDescent="0.3">
      <c r="A1388" s="49">
        <v>43026</v>
      </c>
      <c r="B1388" s="45" t="s">
        <v>1255</v>
      </c>
      <c r="C1388" s="45" t="s">
        <v>1256</v>
      </c>
      <c r="D1388" s="45" t="s">
        <v>47</v>
      </c>
      <c r="E1388" s="48">
        <v>10</v>
      </c>
      <c r="F1388" s="47">
        <v>148</v>
      </c>
      <c r="G1388" s="65">
        <v>1.6</v>
      </c>
      <c r="H1388" s="47">
        <v>134</v>
      </c>
      <c r="I1388" s="45" t="s">
        <v>100</v>
      </c>
      <c r="J1388" s="61">
        <v>16.3</v>
      </c>
      <c r="K1388" s="45" t="s">
        <v>226</v>
      </c>
      <c r="L1388" s="73">
        <v>23</v>
      </c>
      <c r="M1388" s="69">
        <v>2.2000000000000002</v>
      </c>
      <c r="N1388" s="47">
        <v>89</v>
      </c>
      <c r="O1388" s="45" t="s">
        <v>139</v>
      </c>
      <c r="P1388" s="47">
        <v>10113</v>
      </c>
      <c r="Q1388" s="45" t="s">
        <v>1012</v>
      </c>
      <c r="R1388" s="47">
        <v>10072</v>
      </c>
      <c r="S1388" s="45" t="s">
        <v>533</v>
      </c>
      <c r="T1388" s="48">
        <v>76</v>
      </c>
      <c r="U1388" s="48">
        <v>86</v>
      </c>
      <c r="V1388" s="45" t="s">
        <v>258</v>
      </c>
      <c r="W1388" s="48">
        <v>66</v>
      </c>
      <c r="X1388" s="45" t="s">
        <v>99</v>
      </c>
      <c r="Y1388" s="78">
        <f t="shared" si="94"/>
        <v>0.22000000000000003</v>
      </c>
      <c r="Z1388" s="78">
        <f t="shared" si="95"/>
        <v>0.16</v>
      </c>
      <c r="AA1388" s="78">
        <f t="shared" si="96"/>
        <v>1.6300000000000001</v>
      </c>
      <c r="AB1388" s="77">
        <f t="shared" si="97"/>
        <v>230</v>
      </c>
    </row>
    <row r="1389" spans="1:28" x14ac:dyDescent="0.3">
      <c r="A1389" s="49">
        <v>43027</v>
      </c>
      <c r="B1389" s="45" t="s">
        <v>1255</v>
      </c>
      <c r="C1389" s="45" t="s">
        <v>1256</v>
      </c>
      <c r="D1389" s="45" t="s">
        <v>47</v>
      </c>
      <c r="E1389" s="48">
        <v>10</v>
      </c>
      <c r="F1389" s="47">
        <v>154</v>
      </c>
      <c r="G1389" s="65">
        <v>6</v>
      </c>
      <c r="H1389" s="47">
        <v>110</v>
      </c>
      <c r="I1389" s="45" t="s">
        <v>159</v>
      </c>
      <c r="J1389" s="61">
        <v>19.7</v>
      </c>
      <c r="K1389" s="45" t="s">
        <v>169</v>
      </c>
      <c r="L1389" s="73">
        <v>11</v>
      </c>
      <c r="M1389" s="69">
        <v>2.5</v>
      </c>
      <c r="N1389" s="47">
        <v>75</v>
      </c>
      <c r="O1389" s="45" t="s">
        <v>215</v>
      </c>
      <c r="P1389" s="47">
        <v>10131</v>
      </c>
      <c r="Q1389" s="48">
        <v>24</v>
      </c>
      <c r="R1389" s="47">
        <v>10076</v>
      </c>
      <c r="S1389" s="48">
        <v>14</v>
      </c>
      <c r="T1389" s="48">
        <v>70</v>
      </c>
      <c r="U1389" s="48">
        <v>82</v>
      </c>
      <c r="V1389" s="45" t="s">
        <v>51</v>
      </c>
      <c r="W1389" s="48">
        <v>53</v>
      </c>
      <c r="X1389" s="45" t="s">
        <v>209</v>
      </c>
      <c r="Y1389" s="78">
        <f t="shared" si="94"/>
        <v>0.25</v>
      </c>
      <c r="Z1389" s="78">
        <f t="shared" si="95"/>
        <v>0.6</v>
      </c>
      <c r="AA1389" s="78">
        <f t="shared" si="96"/>
        <v>1.97</v>
      </c>
      <c r="AB1389" s="77">
        <f t="shared" si="97"/>
        <v>110</v>
      </c>
    </row>
    <row r="1390" spans="1:28" x14ac:dyDescent="0.3">
      <c r="A1390" s="49">
        <v>43028</v>
      </c>
      <c r="B1390" s="45" t="s">
        <v>1255</v>
      </c>
      <c r="C1390" s="45" t="s">
        <v>1256</v>
      </c>
      <c r="D1390" s="45" t="s">
        <v>47</v>
      </c>
      <c r="E1390" s="48">
        <v>10</v>
      </c>
      <c r="F1390" s="47">
        <v>180</v>
      </c>
      <c r="G1390" s="65">
        <v>1.6</v>
      </c>
      <c r="H1390" s="47">
        <v>154</v>
      </c>
      <c r="I1390" s="45" t="s">
        <v>376</v>
      </c>
      <c r="J1390" s="61">
        <v>20.6</v>
      </c>
      <c r="K1390" s="45" t="s">
        <v>215</v>
      </c>
      <c r="L1390" s="73">
        <v>29</v>
      </c>
      <c r="M1390" s="69">
        <v>1.4</v>
      </c>
      <c r="N1390" s="47">
        <v>158</v>
      </c>
      <c r="O1390" s="45" t="s">
        <v>249</v>
      </c>
      <c r="P1390" s="47">
        <v>10172</v>
      </c>
      <c r="Q1390" s="48">
        <v>24</v>
      </c>
      <c r="R1390" s="47">
        <v>10122</v>
      </c>
      <c r="S1390" s="45" t="s">
        <v>51</v>
      </c>
      <c r="T1390" s="48">
        <v>79</v>
      </c>
      <c r="U1390" s="48">
        <v>89</v>
      </c>
      <c r="V1390" s="45" t="s">
        <v>51</v>
      </c>
      <c r="W1390" s="48">
        <v>67</v>
      </c>
      <c r="X1390" s="45" t="s">
        <v>206</v>
      </c>
      <c r="Y1390" s="78">
        <f t="shared" si="94"/>
        <v>0.13999999999999999</v>
      </c>
      <c r="Z1390" s="78">
        <f t="shared" si="95"/>
        <v>0.16</v>
      </c>
      <c r="AA1390" s="78">
        <f t="shared" si="96"/>
        <v>2.06</v>
      </c>
      <c r="AB1390" s="77">
        <f t="shared" si="97"/>
        <v>290</v>
      </c>
    </row>
    <row r="1391" spans="1:28" x14ac:dyDescent="0.3">
      <c r="A1391" s="49">
        <v>43029</v>
      </c>
      <c r="B1391" s="45" t="s">
        <v>1255</v>
      </c>
      <c r="C1391" s="45" t="s">
        <v>1256</v>
      </c>
      <c r="D1391" s="45" t="s">
        <v>47</v>
      </c>
      <c r="E1391" s="48">
        <v>10</v>
      </c>
      <c r="F1391" s="47">
        <v>170</v>
      </c>
      <c r="G1391" s="65">
        <v>0</v>
      </c>
      <c r="H1391" s="47">
        <v>144</v>
      </c>
      <c r="I1391" s="45" t="s">
        <v>88</v>
      </c>
      <c r="J1391" s="61">
        <v>19.7</v>
      </c>
      <c r="K1391" s="45" t="s">
        <v>250</v>
      </c>
      <c r="L1391" s="73">
        <v>33</v>
      </c>
      <c r="M1391" s="69">
        <v>4.4000000000000004</v>
      </c>
      <c r="N1391" s="47">
        <v>167</v>
      </c>
      <c r="O1391" s="45" t="s">
        <v>71</v>
      </c>
      <c r="P1391" s="47">
        <v>10277</v>
      </c>
      <c r="Q1391" s="48">
        <v>23</v>
      </c>
      <c r="R1391" s="47">
        <v>10172</v>
      </c>
      <c r="S1391" s="45" t="s">
        <v>1012</v>
      </c>
      <c r="T1391" s="48">
        <v>62</v>
      </c>
      <c r="U1391" s="48">
        <v>85</v>
      </c>
      <c r="V1391" s="45" t="s">
        <v>75</v>
      </c>
      <c r="W1391" s="48">
        <v>38</v>
      </c>
      <c r="X1391" s="45" t="s">
        <v>209</v>
      </c>
      <c r="Y1391" s="78">
        <f t="shared" si="94"/>
        <v>0.44000000000000006</v>
      </c>
      <c r="Z1391" s="78">
        <f t="shared" si="95"/>
        <v>0</v>
      </c>
      <c r="AA1391" s="78">
        <f t="shared" si="96"/>
        <v>1.97</v>
      </c>
      <c r="AB1391" s="77">
        <f t="shared" si="97"/>
        <v>330</v>
      </c>
    </row>
    <row r="1392" spans="1:28" x14ac:dyDescent="0.3">
      <c r="A1392" s="49">
        <v>43030</v>
      </c>
      <c r="B1392" s="45" t="s">
        <v>1255</v>
      </c>
      <c r="C1392" s="45" t="s">
        <v>1256</v>
      </c>
      <c r="D1392" s="45" t="s">
        <v>47</v>
      </c>
      <c r="E1392" s="48">
        <v>10</v>
      </c>
      <c r="F1392" s="47">
        <v>148</v>
      </c>
      <c r="G1392" s="65">
        <v>0</v>
      </c>
      <c r="H1392" s="47">
        <v>116</v>
      </c>
      <c r="I1392" s="45" t="s">
        <v>108</v>
      </c>
      <c r="J1392" s="61">
        <v>17.899999999999999</v>
      </c>
      <c r="K1392" s="45" t="s">
        <v>158</v>
      </c>
      <c r="L1392" s="73">
        <v>26</v>
      </c>
      <c r="M1392" s="69">
        <v>3.1</v>
      </c>
      <c r="N1392" s="47">
        <v>94</v>
      </c>
      <c r="O1392" s="45" t="s">
        <v>183</v>
      </c>
      <c r="P1392" s="47">
        <v>10292</v>
      </c>
      <c r="Q1392" s="48">
        <v>10</v>
      </c>
      <c r="R1392" s="47">
        <v>10265</v>
      </c>
      <c r="S1392" s="48">
        <v>24</v>
      </c>
      <c r="T1392" s="48">
        <v>61</v>
      </c>
      <c r="U1392" s="48">
        <v>78</v>
      </c>
      <c r="V1392" s="45" t="s">
        <v>107</v>
      </c>
      <c r="W1392" s="48">
        <v>52</v>
      </c>
      <c r="X1392" s="45" t="s">
        <v>51</v>
      </c>
      <c r="Y1392" s="78">
        <f t="shared" si="94"/>
        <v>0.31</v>
      </c>
      <c r="Z1392" s="78">
        <f t="shared" si="95"/>
        <v>0</v>
      </c>
      <c r="AA1392" s="78">
        <f t="shared" si="96"/>
        <v>1.7899999999999998</v>
      </c>
      <c r="AB1392" s="77">
        <f t="shared" si="97"/>
        <v>260</v>
      </c>
    </row>
    <row r="1393" spans="1:28" x14ac:dyDescent="0.3">
      <c r="A1393" s="49">
        <v>43031</v>
      </c>
      <c r="B1393" s="45" t="s">
        <v>1255</v>
      </c>
      <c r="C1393" s="45" t="s">
        <v>1256</v>
      </c>
      <c r="D1393" s="45" t="s">
        <v>47</v>
      </c>
      <c r="E1393" s="48">
        <v>10</v>
      </c>
      <c r="F1393" s="47">
        <v>144</v>
      </c>
      <c r="G1393" s="65">
        <v>0</v>
      </c>
      <c r="H1393" s="47">
        <v>99</v>
      </c>
      <c r="I1393" s="45" t="s">
        <v>205</v>
      </c>
      <c r="J1393" s="61">
        <v>19</v>
      </c>
      <c r="K1393" s="45" t="s">
        <v>71</v>
      </c>
      <c r="L1393" s="73">
        <v>26</v>
      </c>
      <c r="M1393" s="69">
        <v>1.9</v>
      </c>
      <c r="N1393" s="47">
        <v>75</v>
      </c>
      <c r="O1393" s="45" t="s">
        <v>578</v>
      </c>
      <c r="P1393" s="47">
        <v>10265</v>
      </c>
      <c r="Q1393" s="45" t="s">
        <v>1012</v>
      </c>
      <c r="R1393" s="47">
        <v>10240</v>
      </c>
      <c r="S1393" s="48">
        <v>24</v>
      </c>
      <c r="T1393" s="48">
        <v>72</v>
      </c>
      <c r="U1393" s="48">
        <v>81</v>
      </c>
      <c r="V1393" s="45" t="s">
        <v>120</v>
      </c>
      <c r="W1393" s="48">
        <v>60</v>
      </c>
      <c r="X1393" s="45" t="s">
        <v>113</v>
      </c>
      <c r="Y1393" s="78">
        <f t="shared" si="94"/>
        <v>0.19</v>
      </c>
      <c r="Z1393" s="78">
        <f t="shared" si="95"/>
        <v>0</v>
      </c>
      <c r="AA1393" s="78">
        <f t="shared" si="96"/>
        <v>1.9</v>
      </c>
      <c r="AB1393" s="77">
        <f t="shared" si="97"/>
        <v>260</v>
      </c>
    </row>
    <row r="1394" spans="1:28" x14ac:dyDescent="0.3">
      <c r="A1394" s="49">
        <v>43032</v>
      </c>
      <c r="B1394" s="45" t="s">
        <v>1255</v>
      </c>
      <c r="C1394" s="45" t="s">
        <v>1256</v>
      </c>
      <c r="D1394" s="45" t="s">
        <v>47</v>
      </c>
      <c r="E1394" s="48">
        <v>10</v>
      </c>
      <c r="F1394" s="47">
        <v>154</v>
      </c>
      <c r="G1394" s="65">
        <v>0</v>
      </c>
      <c r="H1394" s="47">
        <v>108</v>
      </c>
      <c r="I1394" s="45" t="s">
        <v>460</v>
      </c>
      <c r="J1394" s="61">
        <v>20</v>
      </c>
      <c r="K1394" s="45" t="s">
        <v>158</v>
      </c>
      <c r="L1394" s="73">
        <v>29</v>
      </c>
      <c r="M1394" s="69">
        <v>3.3</v>
      </c>
      <c r="N1394" s="47">
        <v>81</v>
      </c>
      <c r="O1394" s="45" t="s">
        <v>169</v>
      </c>
      <c r="P1394" s="47">
        <v>10240</v>
      </c>
      <c r="Q1394" s="45" t="s">
        <v>1012</v>
      </c>
      <c r="R1394" s="47">
        <v>10202</v>
      </c>
      <c r="S1394" s="48">
        <v>17</v>
      </c>
      <c r="T1394" s="48">
        <v>68</v>
      </c>
      <c r="U1394" s="48">
        <v>81</v>
      </c>
      <c r="V1394" s="45" t="s">
        <v>650</v>
      </c>
      <c r="W1394" s="48">
        <v>57</v>
      </c>
      <c r="X1394" s="45" t="s">
        <v>129</v>
      </c>
      <c r="Y1394" s="78">
        <f t="shared" si="94"/>
        <v>0.32999999999999996</v>
      </c>
      <c r="Z1394" s="78">
        <f t="shared" si="95"/>
        <v>0</v>
      </c>
      <c r="AA1394" s="78">
        <f t="shared" si="96"/>
        <v>2</v>
      </c>
      <c r="AB1394" s="77">
        <f t="shared" si="97"/>
        <v>290</v>
      </c>
    </row>
    <row r="1395" spans="1:28" x14ac:dyDescent="0.3">
      <c r="A1395" s="49">
        <v>43033</v>
      </c>
      <c r="B1395" s="45" t="s">
        <v>1255</v>
      </c>
      <c r="C1395" s="45" t="s">
        <v>1256</v>
      </c>
      <c r="D1395" s="45" t="s">
        <v>47</v>
      </c>
      <c r="E1395" s="48">
        <v>10</v>
      </c>
      <c r="F1395" s="47">
        <v>166</v>
      </c>
      <c r="G1395" s="65">
        <v>0</v>
      </c>
      <c r="H1395" s="47">
        <v>119</v>
      </c>
      <c r="I1395" s="45" t="s">
        <v>205</v>
      </c>
      <c r="J1395" s="61">
        <v>21.4</v>
      </c>
      <c r="K1395" s="45" t="s">
        <v>129</v>
      </c>
      <c r="L1395" s="73">
        <v>26</v>
      </c>
      <c r="M1395" s="69">
        <v>1.7</v>
      </c>
      <c r="N1395" s="47">
        <v>67</v>
      </c>
      <c r="O1395" s="45" t="s">
        <v>286</v>
      </c>
      <c r="P1395" s="47">
        <v>10213</v>
      </c>
      <c r="Q1395" s="45" t="s">
        <v>51</v>
      </c>
      <c r="R1395" s="47">
        <v>10194</v>
      </c>
      <c r="S1395" s="48">
        <v>15</v>
      </c>
      <c r="T1395" s="48">
        <v>73</v>
      </c>
      <c r="U1395" s="48">
        <v>84</v>
      </c>
      <c r="V1395" s="45" t="s">
        <v>51</v>
      </c>
      <c r="W1395" s="48">
        <v>52</v>
      </c>
      <c r="X1395" s="45" t="s">
        <v>192</v>
      </c>
      <c r="Y1395" s="78">
        <f t="shared" si="94"/>
        <v>0.16999999999999998</v>
      </c>
      <c r="Z1395" s="78">
        <f t="shared" si="95"/>
        <v>0</v>
      </c>
      <c r="AA1395" s="78">
        <f t="shared" si="96"/>
        <v>2.1399999999999997</v>
      </c>
      <c r="AB1395" s="77">
        <f t="shared" si="97"/>
        <v>260</v>
      </c>
    </row>
    <row r="1396" spans="1:28" x14ac:dyDescent="0.3">
      <c r="A1396" s="49">
        <v>43034</v>
      </c>
      <c r="B1396" s="45" t="s">
        <v>1255</v>
      </c>
      <c r="C1396" s="45" t="s">
        <v>1256</v>
      </c>
      <c r="D1396" s="45" t="s">
        <v>47</v>
      </c>
      <c r="E1396" s="48">
        <v>10</v>
      </c>
      <c r="F1396" s="47">
        <v>176</v>
      </c>
      <c r="G1396" s="65">
        <v>0</v>
      </c>
      <c r="H1396" s="47">
        <v>126</v>
      </c>
      <c r="I1396" s="45" t="s">
        <v>404</v>
      </c>
      <c r="J1396" s="61">
        <v>22.7</v>
      </c>
      <c r="K1396" s="45" t="s">
        <v>158</v>
      </c>
      <c r="L1396" s="73">
        <v>25</v>
      </c>
      <c r="M1396" s="69">
        <v>1.7</v>
      </c>
      <c r="N1396" s="47">
        <v>72</v>
      </c>
      <c r="O1396" s="45" t="s">
        <v>510</v>
      </c>
      <c r="P1396" s="47">
        <v>10291</v>
      </c>
      <c r="Q1396" s="45" t="s">
        <v>51</v>
      </c>
      <c r="R1396" s="47">
        <v>10193</v>
      </c>
      <c r="S1396" s="45" t="s">
        <v>84</v>
      </c>
      <c r="T1396" s="48">
        <v>66</v>
      </c>
      <c r="U1396" s="48">
        <v>83</v>
      </c>
      <c r="V1396" s="45" t="s">
        <v>521</v>
      </c>
      <c r="W1396" s="48">
        <v>57</v>
      </c>
      <c r="X1396" s="45" t="s">
        <v>148</v>
      </c>
      <c r="Y1396" s="78">
        <f t="shared" si="94"/>
        <v>0.16999999999999998</v>
      </c>
      <c r="Z1396" s="78">
        <f t="shared" si="95"/>
        <v>0</v>
      </c>
      <c r="AA1396" s="78">
        <f t="shared" si="96"/>
        <v>2.27</v>
      </c>
      <c r="AB1396" s="77">
        <f t="shared" si="97"/>
        <v>250</v>
      </c>
    </row>
    <row r="1397" spans="1:28" x14ac:dyDescent="0.3">
      <c r="A1397" s="49">
        <v>43035</v>
      </c>
      <c r="B1397" s="45" t="s">
        <v>1255</v>
      </c>
      <c r="C1397" s="45" t="s">
        <v>1256</v>
      </c>
      <c r="D1397" s="45" t="s">
        <v>47</v>
      </c>
      <c r="E1397" s="48">
        <v>10</v>
      </c>
      <c r="F1397" s="47">
        <v>172</v>
      </c>
      <c r="G1397" s="65">
        <v>0</v>
      </c>
      <c r="H1397" s="47">
        <v>134</v>
      </c>
      <c r="I1397" s="45" t="s">
        <v>74</v>
      </c>
      <c r="J1397" s="61">
        <v>20.9</v>
      </c>
      <c r="K1397" s="45" t="s">
        <v>215</v>
      </c>
      <c r="L1397" s="73">
        <v>26</v>
      </c>
      <c r="M1397" s="69">
        <v>2.5</v>
      </c>
      <c r="N1397" s="47">
        <v>72</v>
      </c>
      <c r="O1397" s="45" t="s">
        <v>166</v>
      </c>
      <c r="P1397" s="47">
        <v>10322</v>
      </c>
      <c r="Q1397" s="45" t="s">
        <v>51</v>
      </c>
      <c r="R1397" s="47">
        <v>10285</v>
      </c>
      <c r="S1397" s="45" t="s">
        <v>218</v>
      </c>
      <c r="T1397" s="48">
        <v>78</v>
      </c>
      <c r="U1397" s="48">
        <v>84</v>
      </c>
      <c r="V1397" s="45" t="s">
        <v>183</v>
      </c>
      <c r="W1397" s="48">
        <v>69</v>
      </c>
      <c r="X1397" s="45" t="s">
        <v>182</v>
      </c>
      <c r="Y1397" s="78">
        <f t="shared" si="94"/>
        <v>0.25</v>
      </c>
      <c r="Z1397" s="78">
        <f t="shared" si="95"/>
        <v>0</v>
      </c>
      <c r="AA1397" s="78">
        <f t="shared" si="96"/>
        <v>2.09</v>
      </c>
      <c r="AB1397" s="77">
        <f t="shared" si="97"/>
        <v>260</v>
      </c>
    </row>
    <row r="1398" spans="1:28" x14ac:dyDescent="0.3">
      <c r="A1398" s="49">
        <v>43036</v>
      </c>
      <c r="B1398" s="45" t="s">
        <v>1255</v>
      </c>
      <c r="C1398" s="45" t="s">
        <v>1256</v>
      </c>
      <c r="D1398" s="45" t="s">
        <v>47</v>
      </c>
      <c r="E1398" s="48">
        <v>10</v>
      </c>
      <c r="F1398" s="47">
        <v>162</v>
      </c>
      <c r="G1398" s="65">
        <v>0</v>
      </c>
      <c r="H1398" s="47">
        <v>126</v>
      </c>
      <c r="I1398" s="45" t="s">
        <v>108</v>
      </c>
      <c r="J1398" s="61">
        <v>19.7</v>
      </c>
      <c r="K1398" s="45" t="s">
        <v>188</v>
      </c>
      <c r="L1398" s="73">
        <v>10</v>
      </c>
      <c r="M1398" s="69">
        <v>2.2000000000000002</v>
      </c>
      <c r="N1398" s="47">
        <v>69</v>
      </c>
      <c r="O1398" s="45" t="s">
        <v>129</v>
      </c>
      <c r="P1398" s="47">
        <v>10317</v>
      </c>
      <c r="Q1398" s="45" t="s">
        <v>1012</v>
      </c>
      <c r="R1398" s="47">
        <v>10272</v>
      </c>
      <c r="S1398" s="48">
        <v>24</v>
      </c>
      <c r="T1398" s="48">
        <v>76</v>
      </c>
      <c r="U1398" s="48">
        <v>86</v>
      </c>
      <c r="V1398" s="45" t="s">
        <v>51</v>
      </c>
      <c r="W1398" s="48">
        <v>68</v>
      </c>
      <c r="X1398" s="45" t="s">
        <v>118</v>
      </c>
      <c r="Y1398" s="78">
        <f t="shared" si="94"/>
        <v>0.22000000000000003</v>
      </c>
      <c r="Z1398" s="78">
        <f t="shared" si="95"/>
        <v>0</v>
      </c>
      <c r="AA1398" s="78">
        <f t="shared" si="96"/>
        <v>1.97</v>
      </c>
      <c r="AB1398" s="77">
        <f t="shared" si="97"/>
        <v>100</v>
      </c>
    </row>
    <row r="1399" spans="1:28" x14ac:dyDescent="0.3">
      <c r="A1399" s="49">
        <v>43037</v>
      </c>
      <c r="B1399" s="45" t="s">
        <v>1255</v>
      </c>
      <c r="C1399" s="45" t="s">
        <v>1256</v>
      </c>
      <c r="D1399" s="45" t="s">
        <v>47</v>
      </c>
      <c r="E1399" s="48">
        <v>10</v>
      </c>
      <c r="F1399" s="47">
        <v>162</v>
      </c>
      <c r="G1399" s="65">
        <v>2.4</v>
      </c>
      <c r="H1399" s="47">
        <v>114</v>
      </c>
      <c r="I1399" s="45" t="s">
        <v>174</v>
      </c>
      <c r="J1399" s="61">
        <v>21</v>
      </c>
      <c r="K1399" s="45" t="s">
        <v>117</v>
      </c>
      <c r="L1399" s="72" t="s">
        <v>116</v>
      </c>
      <c r="M1399" s="69">
        <v>1.7</v>
      </c>
      <c r="N1399" s="47">
        <v>72</v>
      </c>
      <c r="O1399" s="45" t="s">
        <v>91</v>
      </c>
      <c r="P1399" s="47">
        <v>10274</v>
      </c>
      <c r="Q1399" s="48">
        <v>11</v>
      </c>
      <c r="R1399" s="47">
        <v>10242</v>
      </c>
      <c r="S1399" s="48">
        <v>24</v>
      </c>
      <c r="T1399" s="48">
        <v>69</v>
      </c>
      <c r="U1399" s="48">
        <v>87</v>
      </c>
      <c r="V1399" s="45" t="s">
        <v>51</v>
      </c>
      <c r="W1399" s="48">
        <v>54</v>
      </c>
      <c r="X1399" s="45" t="s">
        <v>129</v>
      </c>
      <c r="Y1399" s="78">
        <f t="shared" si="94"/>
        <v>0.16999999999999998</v>
      </c>
      <c r="Z1399" s="78">
        <f t="shared" si="95"/>
        <v>0.24</v>
      </c>
      <c r="AA1399" s="78">
        <f t="shared" si="96"/>
        <v>2.1</v>
      </c>
      <c r="AB1399" s="77">
        <f t="shared" si="97"/>
        <v>40</v>
      </c>
    </row>
    <row r="1400" spans="1:28" x14ac:dyDescent="0.3">
      <c r="A1400" s="49">
        <v>43038</v>
      </c>
      <c r="B1400" s="45" t="s">
        <v>1255</v>
      </c>
      <c r="C1400" s="45" t="s">
        <v>1256</v>
      </c>
      <c r="D1400" s="45" t="s">
        <v>47</v>
      </c>
      <c r="E1400" s="48">
        <v>10</v>
      </c>
      <c r="F1400" s="47">
        <v>147</v>
      </c>
      <c r="G1400" s="65">
        <v>4</v>
      </c>
      <c r="H1400" s="47">
        <v>123</v>
      </c>
      <c r="I1400" s="45" t="s">
        <v>100</v>
      </c>
      <c r="J1400" s="61">
        <v>17.100000000000001</v>
      </c>
      <c r="K1400" s="45" t="s">
        <v>169</v>
      </c>
      <c r="L1400" s="72" t="s">
        <v>132</v>
      </c>
      <c r="M1400" s="69">
        <v>2.2000000000000002</v>
      </c>
      <c r="N1400" s="47">
        <v>114</v>
      </c>
      <c r="O1400" s="45" t="s">
        <v>139</v>
      </c>
      <c r="P1400" s="47">
        <v>10243</v>
      </c>
      <c r="Q1400" s="48">
        <v>19</v>
      </c>
      <c r="R1400" s="47">
        <v>10225</v>
      </c>
      <c r="S1400" s="48">
        <v>14</v>
      </c>
      <c r="T1400" s="48">
        <v>84</v>
      </c>
      <c r="U1400" s="48">
        <v>88</v>
      </c>
      <c r="V1400" s="45" t="s">
        <v>280</v>
      </c>
      <c r="W1400" s="48">
        <v>65</v>
      </c>
      <c r="X1400" s="45" t="s">
        <v>108</v>
      </c>
      <c r="Y1400" s="78">
        <f t="shared" si="94"/>
        <v>0.22000000000000003</v>
      </c>
      <c r="Z1400" s="78">
        <f t="shared" si="95"/>
        <v>0.4</v>
      </c>
      <c r="AA1400" s="78">
        <f t="shared" si="96"/>
        <v>1.7100000000000002</v>
      </c>
      <c r="AB1400" s="77">
        <f t="shared" si="97"/>
        <v>80</v>
      </c>
    </row>
    <row r="1401" spans="1:28" x14ac:dyDescent="0.3">
      <c r="A1401" s="49">
        <v>43039</v>
      </c>
      <c r="B1401" s="45" t="s">
        <v>1255</v>
      </c>
      <c r="C1401" s="45" t="s">
        <v>1256</v>
      </c>
      <c r="D1401" s="45" t="s">
        <v>47</v>
      </c>
      <c r="E1401" s="48">
        <v>10</v>
      </c>
      <c r="F1401" s="47">
        <v>137</v>
      </c>
      <c r="G1401" s="65">
        <v>0</v>
      </c>
      <c r="H1401" s="47">
        <v>108</v>
      </c>
      <c r="I1401" s="45" t="s">
        <v>177</v>
      </c>
      <c r="J1401" s="61">
        <v>16.600000000000001</v>
      </c>
      <c r="K1401" s="45" t="s">
        <v>91</v>
      </c>
      <c r="L1401" s="73">
        <v>10</v>
      </c>
      <c r="M1401" s="69">
        <v>3.6</v>
      </c>
      <c r="N1401" s="47">
        <v>117</v>
      </c>
      <c r="O1401" s="45" t="s">
        <v>209</v>
      </c>
      <c r="P1401" s="47">
        <v>10231</v>
      </c>
      <c r="Q1401" s="45" t="s">
        <v>1012</v>
      </c>
      <c r="R1401" s="47">
        <v>10160</v>
      </c>
      <c r="S1401" s="48">
        <v>24</v>
      </c>
      <c r="T1401" s="48">
        <v>65</v>
      </c>
      <c r="U1401" s="48">
        <v>80</v>
      </c>
      <c r="V1401" s="45" t="s">
        <v>51</v>
      </c>
      <c r="W1401" s="48">
        <v>55</v>
      </c>
      <c r="X1401" s="45" t="s">
        <v>277</v>
      </c>
      <c r="Y1401" s="78">
        <f t="shared" si="94"/>
        <v>0.36</v>
      </c>
      <c r="Z1401" s="78">
        <f t="shared" si="95"/>
        <v>0</v>
      </c>
      <c r="AA1401" s="78">
        <f t="shared" si="96"/>
        <v>1.6600000000000001</v>
      </c>
      <c r="AB1401" s="77">
        <f t="shared" si="97"/>
        <v>100</v>
      </c>
    </row>
    <row r="1402" spans="1:28" x14ac:dyDescent="0.3">
      <c r="A1402" s="49">
        <v>43040</v>
      </c>
      <c r="B1402" s="45" t="s">
        <v>1255</v>
      </c>
      <c r="C1402" s="45" t="s">
        <v>1256</v>
      </c>
      <c r="D1402" s="45" t="s">
        <v>47</v>
      </c>
      <c r="E1402" s="48">
        <v>10</v>
      </c>
      <c r="F1402" s="47">
        <v>150</v>
      </c>
      <c r="G1402" s="65">
        <v>0</v>
      </c>
      <c r="H1402" s="47">
        <v>99</v>
      </c>
      <c r="I1402" s="45" t="s">
        <v>232</v>
      </c>
      <c r="J1402" s="61">
        <v>20.100000000000001</v>
      </c>
      <c r="K1402" s="45" t="s">
        <v>121</v>
      </c>
      <c r="L1402" s="73">
        <v>0</v>
      </c>
      <c r="M1402" s="69">
        <v>2.2000000000000002</v>
      </c>
      <c r="N1402" s="47">
        <v>67</v>
      </c>
      <c r="O1402" s="45" t="s">
        <v>51</v>
      </c>
      <c r="P1402" s="47">
        <v>10160</v>
      </c>
      <c r="Q1402" s="45" t="s">
        <v>1012</v>
      </c>
      <c r="R1402" s="47">
        <v>10134</v>
      </c>
      <c r="S1402" s="45" t="s">
        <v>51</v>
      </c>
      <c r="T1402" s="48">
        <v>71</v>
      </c>
      <c r="U1402" s="48">
        <v>82</v>
      </c>
      <c r="V1402" s="45" t="s">
        <v>521</v>
      </c>
      <c r="W1402" s="48">
        <v>56</v>
      </c>
      <c r="X1402" s="45" t="s">
        <v>113</v>
      </c>
      <c r="Y1402" s="78">
        <f t="shared" si="94"/>
        <v>0.22000000000000003</v>
      </c>
      <c r="Z1402" s="78">
        <f t="shared" si="95"/>
        <v>0</v>
      </c>
      <c r="AA1402" s="78">
        <f t="shared" si="96"/>
        <v>2.0100000000000002</v>
      </c>
      <c r="AB1402" s="77">
        <f t="shared" si="97"/>
        <v>0</v>
      </c>
    </row>
    <row r="1403" spans="1:28" x14ac:dyDescent="0.3">
      <c r="A1403" s="49">
        <v>43041</v>
      </c>
      <c r="B1403" s="45" t="s">
        <v>1255</v>
      </c>
      <c r="C1403" s="45" t="s">
        <v>1256</v>
      </c>
      <c r="D1403" s="45" t="s">
        <v>47</v>
      </c>
      <c r="E1403" s="48">
        <v>10</v>
      </c>
      <c r="F1403" s="47">
        <v>172</v>
      </c>
      <c r="G1403" s="65">
        <v>11.4</v>
      </c>
      <c r="H1403" s="47">
        <v>141</v>
      </c>
      <c r="I1403" s="45" t="s">
        <v>183</v>
      </c>
      <c r="J1403" s="61">
        <v>20.399999999999999</v>
      </c>
      <c r="K1403" s="45" t="s">
        <v>148</v>
      </c>
      <c r="L1403" s="73">
        <v>29</v>
      </c>
      <c r="M1403" s="69">
        <v>2.5</v>
      </c>
      <c r="N1403" s="47">
        <v>92</v>
      </c>
      <c r="O1403" s="45" t="s">
        <v>433</v>
      </c>
      <c r="P1403" s="47">
        <v>10134</v>
      </c>
      <c r="Q1403" s="45" t="s">
        <v>1012</v>
      </c>
      <c r="R1403" s="47">
        <v>10107</v>
      </c>
      <c r="S1403" s="48">
        <v>15</v>
      </c>
      <c r="T1403" s="48">
        <v>71</v>
      </c>
      <c r="U1403" s="48">
        <v>84</v>
      </c>
      <c r="V1403" s="45" t="s">
        <v>51</v>
      </c>
      <c r="W1403" s="48">
        <v>51</v>
      </c>
      <c r="X1403" s="45" t="s">
        <v>404</v>
      </c>
      <c r="Y1403" s="78">
        <f t="shared" si="94"/>
        <v>0.25</v>
      </c>
      <c r="Z1403" s="78">
        <f t="shared" si="95"/>
        <v>1.1400000000000001</v>
      </c>
      <c r="AA1403" s="78">
        <f t="shared" si="96"/>
        <v>2.04</v>
      </c>
      <c r="AB1403" s="77">
        <f t="shared" si="97"/>
        <v>290</v>
      </c>
    </row>
    <row r="1404" spans="1:28" x14ac:dyDescent="0.3">
      <c r="A1404" s="49">
        <v>43042</v>
      </c>
      <c r="B1404" s="45" t="s">
        <v>1255</v>
      </c>
      <c r="C1404" s="45" t="s">
        <v>1256</v>
      </c>
      <c r="D1404" s="45" t="s">
        <v>47</v>
      </c>
      <c r="E1404" s="48">
        <v>10</v>
      </c>
      <c r="F1404" s="47">
        <v>162</v>
      </c>
      <c r="G1404" s="65">
        <v>0.2</v>
      </c>
      <c r="H1404" s="47">
        <v>129</v>
      </c>
      <c r="I1404" s="45" t="s">
        <v>107</v>
      </c>
      <c r="J1404" s="61">
        <v>19.600000000000001</v>
      </c>
      <c r="K1404" s="45" t="s">
        <v>71</v>
      </c>
      <c r="L1404" s="73">
        <v>26</v>
      </c>
      <c r="M1404" s="69">
        <v>0.8</v>
      </c>
      <c r="N1404" s="47">
        <v>61</v>
      </c>
      <c r="O1404" s="45" t="s">
        <v>537</v>
      </c>
      <c r="P1404" s="47">
        <v>10112</v>
      </c>
      <c r="Q1404" s="45" t="s">
        <v>1012</v>
      </c>
      <c r="R1404" s="47">
        <v>10085</v>
      </c>
      <c r="S1404" s="48">
        <v>16</v>
      </c>
      <c r="T1404" s="48">
        <v>83</v>
      </c>
      <c r="U1404" s="48">
        <v>89</v>
      </c>
      <c r="V1404" s="45" t="s">
        <v>51</v>
      </c>
      <c r="W1404" s="48">
        <v>76</v>
      </c>
      <c r="X1404" s="45" t="s">
        <v>71</v>
      </c>
      <c r="Y1404" s="78">
        <f t="shared" si="94"/>
        <v>0.08</v>
      </c>
      <c r="Z1404" s="78">
        <f t="shared" si="95"/>
        <v>0.02</v>
      </c>
      <c r="AA1404" s="78">
        <f t="shared" si="96"/>
        <v>1.9600000000000002</v>
      </c>
      <c r="AB1404" s="77">
        <f t="shared" si="97"/>
        <v>260</v>
      </c>
    </row>
    <row r="1405" spans="1:28" x14ac:dyDescent="0.3">
      <c r="A1405" s="49">
        <v>43043</v>
      </c>
      <c r="B1405" s="45" t="s">
        <v>1255</v>
      </c>
      <c r="C1405" s="45" t="s">
        <v>1256</v>
      </c>
      <c r="D1405" s="45" t="s">
        <v>47</v>
      </c>
      <c r="E1405" s="48">
        <v>10</v>
      </c>
      <c r="F1405" s="47">
        <v>146</v>
      </c>
      <c r="G1405" s="65">
        <v>56.2</v>
      </c>
      <c r="H1405" s="47">
        <v>122</v>
      </c>
      <c r="I1405" s="45" t="s">
        <v>644</v>
      </c>
      <c r="J1405" s="61">
        <v>16.899999999999999</v>
      </c>
      <c r="K1405" s="45" t="s">
        <v>179</v>
      </c>
      <c r="L1405" s="73">
        <v>31</v>
      </c>
      <c r="M1405" s="69">
        <v>2.2000000000000002</v>
      </c>
      <c r="N1405" s="47">
        <v>158</v>
      </c>
      <c r="O1405" s="45" t="s">
        <v>763</v>
      </c>
      <c r="P1405" s="47">
        <v>10201</v>
      </c>
      <c r="Q1405" s="48">
        <v>24</v>
      </c>
      <c r="R1405" s="47">
        <v>10085</v>
      </c>
      <c r="S1405" s="45" t="s">
        <v>218</v>
      </c>
      <c r="T1405" s="48">
        <v>85</v>
      </c>
      <c r="U1405" s="48">
        <v>89</v>
      </c>
      <c r="V1405" s="45" t="s">
        <v>355</v>
      </c>
      <c r="W1405" s="48">
        <v>73</v>
      </c>
      <c r="X1405" s="45" t="s">
        <v>100</v>
      </c>
      <c r="Y1405" s="78">
        <f t="shared" si="94"/>
        <v>0.22000000000000003</v>
      </c>
      <c r="Z1405" s="78">
        <f t="shared" si="95"/>
        <v>5.62</v>
      </c>
      <c r="AA1405" s="78">
        <f t="shared" si="96"/>
        <v>1.69</v>
      </c>
      <c r="AB1405" s="77">
        <f t="shared" si="97"/>
        <v>310</v>
      </c>
    </row>
    <row r="1406" spans="1:28" x14ac:dyDescent="0.3">
      <c r="A1406" s="49">
        <v>43044</v>
      </c>
      <c r="B1406" s="45" t="s">
        <v>1255</v>
      </c>
      <c r="C1406" s="45" t="s">
        <v>1256</v>
      </c>
      <c r="D1406" s="45" t="s">
        <v>47</v>
      </c>
      <c r="E1406" s="48">
        <v>10</v>
      </c>
      <c r="F1406" s="47">
        <v>128</v>
      </c>
      <c r="G1406" s="65">
        <v>20.6</v>
      </c>
      <c r="H1406" s="47">
        <v>110</v>
      </c>
      <c r="I1406" s="45" t="s">
        <v>74</v>
      </c>
      <c r="J1406" s="61">
        <v>14.5</v>
      </c>
      <c r="K1406" s="45" t="s">
        <v>86</v>
      </c>
      <c r="L1406" s="73">
        <v>0</v>
      </c>
      <c r="M1406" s="69">
        <v>3.6</v>
      </c>
      <c r="N1406" s="47">
        <v>136</v>
      </c>
      <c r="O1406" s="45" t="s">
        <v>51</v>
      </c>
      <c r="P1406" s="47">
        <v>10275</v>
      </c>
      <c r="Q1406" s="45" t="s">
        <v>51</v>
      </c>
      <c r="R1406" s="47">
        <v>10200</v>
      </c>
      <c r="S1406" s="45" t="s">
        <v>1012</v>
      </c>
      <c r="T1406" s="48">
        <v>80</v>
      </c>
      <c r="U1406" s="48">
        <v>84</v>
      </c>
      <c r="V1406" s="45" t="s">
        <v>51</v>
      </c>
      <c r="W1406" s="48">
        <v>63</v>
      </c>
      <c r="X1406" s="45" t="s">
        <v>85</v>
      </c>
      <c r="Y1406" s="78">
        <f t="shared" si="94"/>
        <v>0.36</v>
      </c>
      <c r="Z1406" s="78">
        <f t="shared" si="95"/>
        <v>2.06</v>
      </c>
      <c r="AA1406" s="78">
        <f t="shared" si="96"/>
        <v>1.45</v>
      </c>
      <c r="AB1406" s="77">
        <f t="shared" si="97"/>
        <v>0</v>
      </c>
    </row>
    <row r="1407" spans="1:28" x14ac:dyDescent="0.3">
      <c r="A1407" s="49">
        <v>43045</v>
      </c>
      <c r="B1407" s="45" t="s">
        <v>1255</v>
      </c>
      <c r="C1407" s="45" t="s">
        <v>1256</v>
      </c>
      <c r="D1407" s="45" t="s">
        <v>47</v>
      </c>
      <c r="E1407" s="48">
        <v>10</v>
      </c>
      <c r="F1407" s="47">
        <v>126</v>
      </c>
      <c r="G1407" s="65">
        <v>0</v>
      </c>
      <c r="H1407" s="47">
        <v>101</v>
      </c>
      <c r="I1407" s="45" t="s">
        <v>162</v>
      </c>
      <c r="J1407" s="61">
        <v>15.1</v>
      </c>
      <c r="K1407" s="45" t="s">
        <v>50</v>
      </c>
      <c r="L1407" s="73">
        <v>21</v>
      </c>
      <c r="M1407" s="69">
        <v>2.5</v>
      </c>
      <c r="N1407" s="47">
        <v>108</v>
      </c>
      <c r="O1407" s="45" t="s">
        <v>750</v>
      </c>
      <c r="P1407" s="47">
        <v>10278</v>
      </c>
      <c r="Q1407" s="45" t="s">
        <v>132</v>
      </c>
      <c r="R1407" s="47">
        <v>10229</v>
      </c>
      <c r="S1407" s="48">
        <v>24</v>
      </c>
      <c r="T1407" s="48">
        <v>75</v>
      </c>
      <c r="U1407" s="48">
        <v>86</v>
      </c>
      <c r="V1407" s="45" t="s">
        <v>51</v>
      </c>
      <c r="W1407" s="48">
        <v>62</v>
      </c>
      <c r="X1407" s="45" t="s">
        <v>50</v>
      </c>
      <c r="Y1407" s="78">
        <f t="shared" si="94"/>
        <v>0.25</v>
      </c>
      <c r="Z1407" s="78">
        <f t="shared" si="95"/>
        <v>0</v>
      </c>
      <c r="AA1407" s="78">
        <f t="shared" si="96"/>
        <v>1.51</v>
      </c>
      <c r="AB1407" s="77">
        <f t="shared" si="97"/>
        <v>210</v>
      </c>
    </row>
    <row r="1408" spans="1:28" x14ac:dyDescent="0.3">
      <c r="A1408" s="49">
        <v>43046</v>
      </c>
      <c r="B1408" s="45" t="s">
        <v>1255</v>
      </c>
      <c r="C1408" s="45" t="s">
        <v>1256</v>
      </c>
      <c r="D1408" s="45" t="s">
        <v>47</v>
      </c>
      <c r="E1408" s="48">
        <v>10</v>
      </c>
      <c r="F1408" s="47">
        <v>112</v>
      </c>
      <c r="G1408" s="65">
        <v>23.4</v>
      </c>
      <c r="H1408" s="47">
        <v>76</v>
      </c>
      <c r="I1408" s="45" t="s">
        <v>347</v>
      </c>
      <c r="J1408" s="61">
        <v>14.7</v>
      </c>
      <c r="K1408" s="45" t="s">
        <v>81</v>
      </c>
      <c r="L1408" s="73">
        <v>31</v>
      </c>
      <c r="M1408" s="69">
        <v>4.2</v>
      </c>
      <c r="N1408" s="47">
        <v>139</v>
      </c>
      <c r="O1408" s="45" t="s">
        <v>505</v>
      </c>
      <c r="P1408" s="47">
        <v>10245</v>
      </c>
      <c r="Q1408" s="48">
        <v>23</v>
      </c>
      <c r="R1408" s="47">
        <v>10198</v>
      </c>
      <c r="S1408" s="48">
        <v>13</v>
      </c>
      <c r="T1408" s="48">
        <v>73</v>
      </c>
      <c r="U1408" s="48">
        <v>85</v>
      </c>
      <c r="V1408" s="45" t="s">
        <v>51</v>
      </c>
      <c r="W1408" s="48">
        <v>59</v>
      </c>
      <c r="X1408" s="45" t="s">
        <v>81</v>
      </c>
      <c r="Y1408" s="78">
        <f t="shared" si="94"/>
        <v>0.42000000000000004</v>
      </c>
      <c r="Z1408" s="78">
        <f t="shared" si="95"/>
        <v>2.34</v>
      </c>
      <c r="AA1408" s="78">
        <f t="shared" si="96"/>
        <v>1.47</v>
      </c>
      <c r="AB1408" s="77">
        <f t="shared" si="97"/>
        <v>310</v>
      </c>
    </row>
    <row r="1409" spans="1:28" x14ac:dyDescent="0.3">
      <c r="A1409" s="49">
        <v>43047</v>
      </c>
      <c r="B1409" s="45" t="s">
        <v>1255</v>
      </c>
      <c r="C1409" s="45" t="s">
        <v>1256</v>
      </c>
      <c r="D1409" s="45" t="s">
        <v>47</v>
      </c>
      <c r="E1409" s="48">
        <v>10</v>
      </c>
      <c r="F1409" s="47">
        <v>106</v>
      </c>
      <c r="G1409" s="65">
        <v>21.2</v>
      </c>
      <c r="H1409" s="47">
        <v>90</v>
      </c>
      <c r="I1409" s="45" t="s">
        <v>88</v>
      </c>
      <c r="J1409" s="61">
        <v>12.2</v>
      </c>
      <c r="K1409" s="45" t="s">
        <v>133</v>
      </c>
      <c r="L1409" s="73">
        <v>29</v>
      </c>
      <c r="M1409" s="69">
        <v>4.4000000000000004</v>
      </c>
      <c r="N1409" s="47">
        <v>189</v>
      </c>
      <c r="O1409" s="45" t="s">
        <v>81</v>
      </c>
      <c r="P1409" s="47">
        <v>10288</v>
      </c>
      <c r="Q1409" s="48">
        <v>23</v>
      </c>
      <c r="R1409" s="47">
        <v>10240</v>
      </c>
      <c r="S1409" s="45" t="s">
        <v>1012</v>
      </c>
      <c r="T1409" s="48">
        <v>79</v>
      </c>
      <c r="U1409" s="48">
        <v>85</v>
      </c>
      <c r="V1409" s="45" t="s">
        <v>80</v>
      </c>
      <c r="W1409" s="48">
        <v>71</v>
      </c>
      <c r="X1409" s="45" t="s">
        <v>169</v>
      </c>
      <c r="Y1409" s="78">
        <f t="shared" si="94"/>
        <v>0.44000000000000006</v>
      </c>
      <c r="Z1409" s="78">
        <f t="shared" si="95"/>
        <v>2.12</v>
      </c>
      <c r="AA1409" s="78">
        <f t="shared" si="96"/>
        <v>1.22</v>
      </c>
      <c r="AB1409" s="77">
        <f t="shared" si="97"/>
        <v>290</v>
      </c>
    </row>
    <row r="1410" spans="1:28" x14ac:dyDescent="0.3">
      <c r="A1410" s="49">
        <v>43048</v>
      </c>
      <c r="B1410" s="45" t="s">
        <v>1255</v>
      </c>
      <c r="C1410" s="45" t="s">
        <v>1256</v>
      </c>
      <c r="D1410" s="45" t="s">
        <v>47</v>
      </c>
      <c r="E1410" s="48">
        <v>10</v>
      </c>
      <c r="F1410" s="47">
        <v>123</v>
      </c>
      <c r="G1410" s="65">
        <v>1.4</v>
      </c>
      <c r="H1410" s="47">
        <v>89</v>
      </c>
      <c r="I1410" s="45" t="s">
        <v>193</v>
      </c>
      <c r="J1410" s="61">
        <v>15.7</v>
      </c>
      <c r="K1410" s="45" t="s">
        <v>264</v>
      </c>
      <c r="L1410" s="73">
        <v>27</v>
      </c>
      <c r="M1410" s="69">
        <v>3.9</v>
      </c>
      <c r="N1410" s="47">
        <v>150</v>
      </c>
      <c r="O1410" s="45" t="s">
        <v>747</v>
      </c>
      <c r="P1410" s="47">
        <v>10306</v>
      </c>
      <c r="Q1410" s="48">
        <v>20</v>
      </c>
      <c r="R1410" s="47">
        <v>10279</v>
      </c>
      <c r="S1410" s="45" t="s">
        <v>263</v>
      </c>
      <c r="T1410" s="48">
        <v>65</v>
      </c>
      <c r="U1410" s="48">
        <v>82</v>
      </c>
      <c r="V1410" s="45" t="s">
        <v>51</v>
      </c>
      <c r="W1410" s="48">
        <v>55</v>
      </c>
      <c r="X1410" s="45" t="s">
        <v>182</v>
      </c>
      <c r="Y1410" s="78">
        <f t="shared" si="94"/>
        <v>0.39</v>
      </c>
      <c r="Z1410" s="78">
        <f t="shared" si="95"/>
        <v>0.13999999999999999</v>
      </c>
      <c r="AA1410" s="78">
        <f t="shared" si="96"/>
        <v>1.5699999999999998</v>
      </c>
      <c r="AB1410" s="77">
        <f t="shared" si="97"/>
        <v>270</v>
      </c>
    </row>
    <row r="1411" spans="1:28" x14ac:dyDescent="0.3">
      <c r="A1411" s="49">
        <v>43049</v>
      </c>
      <c r="B1411" s="45" t="s">
        <v>1255</v>
      </c>
      <c r="C1411" s="45" t="s">
        <v>1256</v>
      </c>
      <c r="D1411" s="45" t="s">
        <v>47</v>
      </c>
      <c r="E1411" s="48">
        <v>10</v>
      </c>
      <c r="F1411" s="47">
        <v>138</v>
      </c>
      <c r="G1411" s="65">
        <v>10.6</v>
      </c>
      <c r="H1411" s="47">
        <v>125</v>
      </c>
      <c r="I1411" s="45" t="s">
        <v>147</v>
      </c>
      <c r="J1411" s="61">
        <v>15.1</v>
      </c>
      <c r="K1411" s="45" t="s">
        <v>117</v>
      </c>
      <c r="L1411" s="73">
        <v>22</v>
      </c>
      <c r="M1411" s="69">
        <v>3.6</v>
      </c>
      <c r="N1411" s="47">
        <v>175</v>
      </c>
      <c r="O1411" s="45" t="s">
        <v>747</v>
      </c>
      <c r="P1411" s="47">
        <v>10324</v>
      </c>
      <c r="Q1411" s="48">
        <v>21</v>
      </c>
      <c r="R1411" s="47">
        <v>10291</v>
      </c>
      <c r="S1411" s="45" t="s">
        <v>116</v>
      </c>
      <c r="T1411" s="48">
        <v>86</v>
      </c>
      <c r="U1411" s="48">
        <v>89</v>
      </c>
      <c r="V1411" s="45" t="s">
        <v>307</v>
      </c>
      <c r="W1411" s="48">
        <v>78</v>
      </c>
      <c r="X1411" s="45" t="s">
        <v>312</v>
      </c>
      <c r="Y1411" s="78">
        <f t="shared" ref="Y1411:Y1474" si="98">M1411/$AE$17</f>
        <v>0.36</v>
      </c>
      <c r="Z1411" s="78">
        <f t="shared" ref="Z1411:Z1474" si="99">G1411/$AE$17</f>
        <v>1.06</v>
      </c>
      <c r="AA1411" s="78">
        <f t="shared" ref="AA1411:AA1474" si="100">J1411/$AE$17</f>
        <v>1.51</v>
      </c>
      <c r="AB1411" s="77">
        <f t="shared" ref="AB1411:AB1474" si="101">L1411*$AE$17</f>
        <v>220</v>
      </c>
    </row>
    <row r="1412" spans="1:28" x14ac:dyDescent="0.3">
      <c r="A1412" s="49">
        <v>43050</v>
      </c>
      <c r="B1412" s="45" t="s">
        <v>1255</v>
      </c>
      <c r="C1412" s="45" t="s">
        <v>1256</v>
      </c>
      <c r="D1412" s="45" t="s">
        <v>47</v>
      </c>
      <c r="E1412" s="48">
        <v>10</v>
      </c>
      <c r="F1412" s="47">
        <v>148</v>
      </c>
      <c r="G1412" s="65">
        <v>0</v>
      </c>
      <c r="H1412" s="47">
        <v>126</v>
      </c>
      <c r="I1412" s="45" t="s">
        <v>142</v>
      </c>
      <c r="J1412" s="61">
        <v>17</v>
      </c>
      <c r="K1412" s="45" t="s">
        <v>135</v>
      </c>
      <c r="L1412" s="73">
        <v>27</v>
      </c>
      <c r="M1412" s="69">
        <v>4.2</v>
      </c>
      <c r="N1412" s="47">
        <v>139</v>
      </c>
      <c r="O1412" s="45" t="s">
        <v>71</v>
      </c>
      <c r="P1412" s="47">
        <v>10314</v>
      </c>
      <c r="Q1412" s="45" t="s">
        <v>1012</v>
      </c>
      <c r="R1412" s="47">
        <v>10250</v>
      </c>
      <c r="S1412" s="48">
        <v>24</v>
      </c>
      <c r="T1412" s="48">
        <v>66</v>
      </c>
      <c r="U1412" s="48">
        <v>85</v>
      </c>
      <c r="V1412" s="45" t="s">
        <v>80</v>
      </c>
      <c r="W1412" s="48">
        <v>56</v>
      </c>
      <c r="X1412" s="45" t="s">
        <v>94</v>
      </c>
      <c r="Y1412" s="78">
        <f t="shared" si="98"/>
        <v>0.42000000000000004</v>
      </c>
      <c r="Z1412" s="78">
        <f t="shared" si="99"/>
        <v>0</v>
      </c>
      <c r="AA1412" s="78">
        <f t="shared" si="100"/>
        <v>1.7</v>
      </c>
      <c r="AB1412" s="77">
        <f t="shared" si="101"/>
        <v>270</v>
      </c>
    </row>
    <row r="1413" spans="1:28" x14ac:dyDescent="0.3">
      <c r="A1413" s="49">
        <v>43051</v>
      </c>
      <c r="B1413" s="45" t="s">
        <v>1255</v>
      </c>
      <c r="C1413" s="45" t="s">
        <v>1256</v>
      </c>
      <c r="D1413" s="45" t="s">
        <v>47</v>
      </c>
      <c r="E1413" s="48">
        <v>10</v>
      </c>
      <c r="F1413" s="47">
        <v>162</v>
      </c>
      <c r="G1413" s="65">
        <v>4.5999999999999996</v>
      </c>
      <c r="H1413" s="47">
        <v>137</v>
      </c>
      <c r="I1413" s="45" t="s">
        <v>100</v>
      </c>
      <c r="J1413" s="61">
        <v>18.8</v>
      </c>
      <c r="K1413" s="45" t="s">
        <v>129</v>
      </c>
      <c r="L1413" s="73">
        <v>28</v>
      </c>
      <c r="M1413" s="69">
        <v>5.6</v>
      </c>
      <c r="N1413" s="47">
        <v>189</v>
      </c>
      <c r="O1413" s="45" t="s">
        <v>250</v>
      </c>
      <c r="P1413" s="47">
        <v>10250</v>
      </c>
      <c r="Q1413" s="45" t="s">
        <v>1012</v>
      </c>
      <c r="R1413" s="47">
        <v>10203</v>
      </c>
      <c r="S1413" s="48">
        <v>14</v>
      </c>
      <c r="T1413" s="48">
        <v>66</v>
      </c>
      <c r="U1413" s="48">
        <v>85</v>
      </c>
      <c r="V1413" s="45" t="s">
        <v>763</v>
      </c>
      <c r="W1413" s="48">
        <v>53</v>
      </c>
      <c r="X1413" s="45" t="s">
        <v>148</v>
      </c>
      <c r="Y1413" s="78">
        <f t="shared" si="98"/>
        <v>0.55999999999999994</v>
      </c>
      <c r="Z1413" s="78">
        <f t="shared" si="99"/>
        <v>0.45999999999999996</v>
      </c>
      <c r="AA1413" s="78">
        <f t="shared" si="100"/>
        <v>1.8800000000000001</v>
      </c>
      <c r="AB1413" s="77">
        <f t="shared" si="101"/>
        <v>280</v>
      </c>
    </row>
    <row r="1414" spans="1:28" x14ac:dyDescent="0.3">
      <c r="A1414" s="49">
        <v>43052</v>
      </c>
      <c r="B1414" s="45" t="s">
        <v>1255</v>
      </c>
      <c r="C1414" s="45" t="s">
        <v>1256</v>
      </c>
      <c r="D1414" s="45" t="s">
        <v>47</v>
      </c>
      <c r="E1414" s="48">
        <v>10</v>
      </c>
      <c r="F1414" s="47">
        <v>116</v>
      </c>
      <c r="G1414" s="65">
        <v>0.2</v>
      </c>
      <c r="H1414" s="47">
        <v>95</v>
      </c>
      <c r="I1414" s="45" t="s">
        <v>177</v>
      </c>
      <c r="J1414" s="61">
        <v>13.7</v>
      </c>
      <c r="K1414" s="45" t="s">
        <v>70</v>
      </c>
      <c r="L1414" s="73">
        <v>34</v>
      </c>
      <c r="M1414" s="69">
        <v>3.6</v>
      </c>
      <c r="N1414" s="47">
        <v>128</v>
      </c>
      <c r="O1414" s="45" t="s">
        <v>537</v>
      </c>
      <c r="P1414" s="47">
        <v>10271</v>
      </c>
      <c r="Q1414" s="48">
        <v>21</v>
      </c>
      <c r="R1414" s="47">
        <v>10242</v>
      </c>
      <c r="S1414" s="45" t="s">
        <v>218</v>
      </c>
      <c r="T1414" s="48">
        <v>63</v>
      </c>
      <c r="U1414" s="48">
        <v>79</v>
      </c>
      <c r="V1414" s="45" t="s">
        <v>155</v>
      </c>
      <c r="W1414" s="48">
        <v>50</v>
      </c>
      <c r="X1414" s="45" t="s">
        <v>264</v>
      </c>
      <c r="Y1414" s="78">
        <f t="shared" si="98"/>
        <v>0.36</v>
      </c>
      <c r="Z1414" s="78">
        <f t="shared" si="99"/>
        <v>0.02</v>
      </c>
      <c r="AA1414" s="78">
        <f t="shared" si="100"/>
        <v>1.3699999999999999</v>
      </c>
      <c r="AB1414" s="77">
        <f t="shared" si="101"/>
        <v>340</v>
      </c>
    </row>
    <row r="1415" spans="1:28" x14ac:dyDescent="0.3">
      <c r="A1415" s="49">
        <v>43053</v>
      </c>
      <c r="B1415" s="45" t="s">
        <v>1255</v>
      </c>
      <c r="C1415" s="45" t="s">
        <v>1256</v>
      </c>
      <c r="D1415" s="45" t="s">
        <v>47</v>
      </c>
      <c r="E1415" s="48">
        <v>10</v>
      </c>
      <c r="F1415" s="47">
        <v>121</v>
      </c>
      <c r="G1415" s="65">
        <v>0</v>
      </c>
      <c r="H1415" s="47">
        <v>96</v>
      </c>
      <c r="I1415" s="45" t="s">
        <v>51</v>
      </c>
      <c r="J1415" s="61">
        <v>14.6</v>
      </c>
      <c r="K1415" s="45" t="s">
        <v>182</v>
      </c>
      <c r="L1415" s="73">
        <v>11</v>
      </c>
      <c r="M1415" s="69">
        <v>5.6</v>
      </c>
      <c r="N1415" s="47">
        <v>150</v>
      </c>
      <c r="O1415" s="45" t="s">
        <v>162</v>
      </c>
      <c r="P1415" s="47">
        <v>10262</v>
      </c>
      <c r="Q1415" s="45" t="s">
        <v>1012</v>
      </c>
      <c r="R1415" s="47">
        <v>10215</v>
      </c>
      <c r="S1415" s="48">
        <v>24</v>
      </c>
      <c r="T1415" s="48">
        <v>60</v>
      </c>
      <c r="U1415" s="48">
        <v>76</v>
      </c>
      <c r="V1415" s="45" t="s">
        <v>80</v>
      </c>
      <c r="W1415" s="48">
        <v>49</v>
      </c>
      <c r="X1415" s="45" t="s">
        <v>277</v>
      </c>
      <c r="Y1415" s="78">
        <f t="shared" si="98"/>
        <v>0.55999999999999994</v>
      </c>
      <c r="Z1415" s="78">
        <f t="shared" si="99"/>
        <v>0</v>
      </c>
      <c r="AA1415" s="78">
        <f t="shared" si="100"/>
        <v>1.46</v>
      </c>
      <c r="AB1415" s="77">
        <f t="shared" si="101"/>
        <v>110</v>
      </c>
    </row>
    <row r="1416" spans="1:28" x14ac:dyDescent="0.3">
      <c r="A1416" s="49">
        <v>43054</v>
      </c>
      <c r="B1416" s="45" t="s">
        <v>1255</v>
      </c>
      <c r="C1416" s="45" t="s">
        <v>1256</v>
      </c>
      <c r="D1416" s="45" t="s">
        <v>47</v>
      </c>
      <c r="E1416" s="48">
        <v>10</v>
      </c>
      <c r="F1416" s="47">
        <v>115</v>
      </c>
      <c r="G1416" s="65">
        <v>0</v>
      </c>
      <c r="H1416" s="47">
        <v>79</v>
      </c>
      <c r="I1416" s="45" t="s">
        <v>100</v>
      </c>
      <c r="J1416" s="61">
        <v>15.1</v>
      </c>
      <c r="K1416" s="45" t="s">
        <v>146</v>
      </c>
      <c r="L1416" s="73">
        <v>12</v>
      </c>
      <c r="M1416" s="69">
        <v>4.4000000000000004</v>
      </c>
      <c r="N1416" s="47">
        <v>136</v>
      </c>
      <c r="O1416" s="45" t="s">
        <v>75</v>
      </c>
      <c r="P1416" s="47">
        <v>10215</v>
      </c>
      <c r="Q1416" s="45" t="s">
        <v>1012</v>
      </c>
      <c r="R1416" s="47">
        <v>10183</v>
      </c>
      <c r="S1416" s="45" t="s">
        <v>51</v>
      </c>
      <c r="T1416" s="48">
        <v>54</v>
      </c>
      <c r="U1416" s="48">
        <v>80</v>
      </c>
      <c r="V1416" s="45" t="s">
        <v>100</v>
      </c>
      <c r="W1416" s="48">
        <v>39</v>
      </c>
      <c r="X1416" s="45" t="s">
        <v>129</v>
      </c>
      <c r="Y1416" s="78">
        <f t="shared" si="98"/>
        <v>0.44000000000000006</v>
      </c>
      <c r="Z1416" s="78">
        <f t="shared" si="99"/>
        <v>0</v>
      </c>
      <c r="AA1416" s="78">
        <f t="shared" si="100"/>
        <v>1.51</v>
      </c>
      <c r="AB1416" s="77">
        <f t="shared" si="101"/>
        <v>120</v>
      </c>
    </row>
    <row r="1417" spans="1:28" x14ac:dyDescent="0.3">
      <c r="A1417" s="49">
        <v>43055</v>
      </c>
      <c r="B1417" s="45" t="s">
        <v>1255</v>
      </c>
      <c r="C1417" s="45" t="s">
        <v>1256</v>
      </c>
      <c r="D1417" s="45" t="s">
        <v>47</v>
      </c>
      <c r="E1417" s="48">
        <v>10</v>
      </c>
      <c r="F1417" s="47">
        <v>121</v>
      </c>
      <c r="G1417" s="65">
        <v>0</v>
      </c>
      <c r="H1417" s="47">
        <v>78</v>
      </c>
      <c r="I1417" s="45" t="s">
        <v>184</v>
      </c>
      <c r="J1417" s="61">
        <v>16.399999999999999</v>
      </c>
      <c r="K1417" s="45" t="s">
        <v>91</v>
      </c>
      <c r="L1417" s="73">
        <v>26</v>
      </c>
      <c r="M1417" s="69">
        <v>3.9</v>
      </c>
      <c r="N1417" s="47">
        <v>78</v>
      </c>
      <c r="O1417" s="45" t="s">
        <v>51</v>
      </c>
      <c r="P1417" s="47">
        <v>10225</v>
      </c>
      <c r="Q1417" s="48">
        <v>23</v>
      </c>
      <c r="R1417" s="47">
        <v>10181</v>
      </c>
      <c r="S1417" s="45" t="s">
        <v>218</v>
      </c>
      <c r="T1417" s="48">
        <v>71</v>
      </c>
      <c r="U1417" s="48">
        <v>85</v>
      </c>
      <c r="V1417" s="45" t="s">
        <v>51</v>
      </c>
      <c r="W1417" s="48">
        <v>57</v>
      </c>
      <c r="X1417" s="45" t="s">
        <v>192</v>
      </c>
      <c r="Y1417" s="78">
        <f t="shared" si="98"/>
        <v>0.39</v>
      </c>
      <c r="Z1417" s="78">
        <f t="shared" si="99"/>
        <v>0</v>
      </c>
      <c r="AA1417" s="78">
        <f t="shared" si="100"/>
        <v>1.64</v>
      </c>
      <c r="AB1417" s="77">
        <f t="shared" si="101"/>
        <v>260</v>
      </c>
    </row>
    <row r="1418" spans="1:28" x14ac:dyDescent="0.3">
      <c r="A1418" s="49">
        <v>43056</v>
      </c>
      <c r="B1418" s="45" t="s">
        <v>1255</v>
      </c>
      <c r="C1418" s="45" t="s">
        <v>1256</v>
      </c>
      <c r="D1418" s="45" t="s">
        <v>47</v>
      </c>
      <c r="E1418" s="48">
        <v>10</v>
      </c>
      <c r="F1418" s="47">
        <v>128</v>
      </c>
      <c r="G1418" s="65">
        <v>0</v>
      </c>
      <c r="H1418" s="47">
        <v>92</v>
      </c>
      <c r="I1418" s="45" t="s">
        <v>100</v>
      </c>
      <c r="J1418" s="61">
        <v>16.399999999999999</v>
      </c>
      <c r="K1418" s="45" t="s">
        <v>215</v>
      </c>
      <c r="L1418" s="73">
        <v>27</v>
      </c>
      <c r="M1418" s="69">
        <v>1.9</v>
      </c>
      <c r="N1418" s="47">
        <v>103</v>
      </c>
      <c r="O1418" s="45" t="s">
        <v>307</v>
      </c>
      <c r="P1418" s="47">
        <v>10233</v>
      </c>
      <c r="Q1418" s="48">
        <v>23</v>
      </c>
      <c r="R1418" s="47">
        <v>10216</v>
      </c>
      <c r="S1418" s="48">
        <v>14</v>
      </c>
      <c r="T1418" s="48">
        <v>74</v>
      </c>
      <c r="U1418" s="48">
        <v>84</v>
      </c>
      <c r="V1418" s="45" t="s">
        <v>51</v>
      </c>
      <c r="W1418" s="48">
        <v>65</v>
      </c>
      <c r="X1418" s="45" t="s">
        <v>206</v>
      </c>
      <c r="Y1418" s="78">
        <f t="shared" si="98"/>
        <v>0.19</v>
      </c>
      <c r="Z1418" s="78">
        <f t="shared" si="99"/>
        <v>0</v>
      </c>
      <c r="AA1418" s="78">
        <f t="shared" si="100"/>
        <v>1.64</v>
      </c>
      <c r="AB1418" s="77">
        <f t="shared" si="101"/>
        <v>270</v>
      </c>
    </row>
    <row r="1419" spans="1:28" x14ac:dyDescent="0.3">
      <c r="A1419" s="49">
        <v>43057</v>
      </c>
      <c r="B1419" s="45" t="s">
        <v>1255</v>
      </c>
      <c r="C1419" s="45" t="s">
        <v>1256</v>
      </c>
      <c r="D1419" s="45" t="s">
        <v>47</v>
      </c>
      <c r="E1419" s="48">
        <v>10</v>
      </c>
      <c r="F1419" s="47">
        <v>122</v>
      </c>
      <c r="G1419" s="65">
        <v>0</v>
      </c>
      <c r="H1419" s="47">
        <v>84</v>
      </c>
      <c r="I1419" s="45" t="s">
        <v>184</v>
      </c>
      <c r="J1419" s="61">
        <v>16.100000000000001</v>
      </c>
      <c r="K1419" s="45" t="s">
        <v>113</v>
      </c>
      <c r="L1419" s="72" t="s">
        <v>132</v>
      </c>
      <c r="M1419" s="69">
        <v>2.8</v>
      </c>
      <c r="N1419" s="47">
        <v>94</v>
      </c>
      <c r="O1419" s="45" t="s">
        <v>94</v>
      </c>
      <c r="P1419" s="47">
        <v>10237</v>
      </c>
      <c r="Q1419" s="48">
        <v>10</v>
      </c>
      <c r="R1419" s="47">
        <v>10222</v>
      </c>
      <c r="S1419" s="45" t="s">
        <v>51</v>
      </c>
      <c r="T1419" s="48">
        <v>77</v>
      </c>
      <c r="U1419" s="48">
        <v>85</v>
      </c>
      <c r="V1419" s="45" t="s">
        <v>210</v>
      </c>
      <c r="W1419" s="48">
        <v>64</v>
      </c>
      <c r="X1419" s="45" t="s">
        <v>307</v>
      </c>
      <c r="Y1419" s="78">
        <f t="shared" si="98"/>
        <v>0.27999999999999997</v>
      </c>
      <c r="Z1419" s="78">
        <f t="shared" si="99"/>
        <v>0</v>
      </c>
      <c r="AA1419" s="78">
        <f t="shared" si="100"/>
        <v>1.61</v>
      </c>
      <c r="AB1419" s="77">
        <f t="shared" si="101"/>
        <v>80</v>
      </c>
    </row>
    <row r="1420" spans="1:28" x14ac:dyDescent="0.3">
      <c r="A1420" s="49">
        <v>43058</v>
      </c>
      <c r="B1420" s="45" t="s">
        <v>1255</v>
      </c>
      <c r="C1420" s="45" t="s">
        <v>1256</v>
      </c>
      <c r="D1420" s="45" t="s">
        <v>47</v>
      </c>
      <c r="E1420" s="48">
        <v>10</v>
      </c>
      <c r="F1420" s="47">
        <v>109</v>
      </c>
      <c r="G1420" s="65">
        <v>0</v>
      </c>
      <c r="H1420" s="47">
        <v>67</v>
      </c>
      <c r="I1420" s="45" t="s">
        <v>347</v>
      </c>
      <c r="J1420" s="61">
        <v>15.1</v>
      </c>
      <c r="K1420" s="45" t="s">
        <v>52</v>
      </c>
      <c r="L1420" s="73">
        <v>0</v>
      </c>
      <c r="M1420" s="69">
        <v>3.1</v>
      </c>
      <c r="N1420" s="47">
        <v>83</v>
      </c>
      <c r="O1420" s="45" t="s">
        <v>129</v>
      </c>
      <c r="P1420" s="47">
        <v>10236</v>
      </c>
      <c r="Q1420" s="48">
        <v>10</v>
      </c>
      <c r="R1420" s="47">
        <v>10215</v>
      </c>
      <c r="S1420" s="48">
        <v>19</v>
      </c>
      <c r="T1420" s="48">
        <v>70</v>
      </c>
      <c r="U1420" s="48">
        <v>84</v>
      </c>
      <c r="V1420" s="45" t="s">
        <v>51</v>
      </c>
      <c r="W1420" s="48">
        <v>51</v>
      </c>
      <c r="X1420" s="45" t="s">
        <v>50</v>
      </c>
      <c r="Y1420" s="78">
        <f t="shared" si="98"/>
        <v>0.31</v>
      </c>
      <c r="Z1420" s="78">
        <f t="shared" si="99"/>
        <v>0</v>
      </c>
      <c r="AA1420" s="78">
        <f t="shared" si="100"/>
        <v>1.51</v>
      </c>
      <c r="AB1420" s="77">
        <f t="shared" si="101"/>
        <v>0</v>
      </c>
    </row>
    <row r="1421" spans="1:28" x14ac:dyDescent="0.3">
      <c r="A1421" s="49">
        <v>43059</v>
      </c>
      <c r="B1421" s="45" t="s">
        <v>1255</v>
      </c>
      <c r="C1421" s="45" t="s">
        <v>1256</v>
      </c>
      <c r="D1421" s="45" t="s">
        <v>47</v>
      </c>
      <c r="E1421" s="48">
        <v>10</v>
      </c>
      <c r="F1421" s="47">
        <v>120</v>
      </c>
      <c r="G1421" s="65">
        <v>0</v>
      </c>
      <c r="H1421" s="47">
        <v>67</v>
      </c>
      <c r="I1421" s="45" t="s">
        <v>163</v>
      </c>
      <c r="J1421" s="61">
        <v>17.3</v>
      </c>
      <c r="K1421" s="45" t="s">
        <v>91</v>
      </c>
      <c r="L1421" s="73">
        <v>27</v>
      </c>
      <c r="M1421" s="69">
        <v>2.5</v>
      </c>
      <c r="N1421" s="47">
        <v>117</v>
      </c>
      <c r="O1421" s="45" t="s">
        <v>257</v>
      </c>
      <c r="P1421" s="47">
        <v>10221</v>
      </c>
      <c r="Q1421" s="45" t="s">
        <v>1012</v>
      </c>
      <c r="R1421" s="47">
        <v>10192</v>
      </c>
      <c r="S1421" s="48">
        <v>15</v>
      </c>
      <c r="T1421" s="48">
        <v>66</v>
      </c>
      <c r="U1421" s="48">
        <v>77</v>
      </c>
      <c r="V1421" s="45" t="s">
        <v>80</v>
      </c>
      <c r="W1421" s="48">
        <v>55</v>
      </c>
      <c r="X1421" s="45" t="s">
        <v>91</v>
      </c>
      <c r="Y1421" s="78">
        <f t="shared" si="98"/>
        <v>0.25</v>
      </c>
      <c r="Z1421" s="78">
        <f t="shared" si="99"/>
        <v>0</v>
      </c>
      <c r="AA1421" s="78">
        <f t="shared" si="100"/>
        <v>1.73</v>
      </c>
      <c r="AB1421" s="77">
        <f t="shared" si="101"/>
        <v>270</v>
      </c>
    </row>
    <row r="1422" spans="1:28" x14ac:dyDescent="0.3">
      <c r="A1422" s="49">
        <v>43060</v>
      </c>
      <c r="B1422" s="45" t="s">
        <v>1255</v>
      </c>
      <c r="C1422" s="45" t="s">
        <v>1256</v>
      </c>
      <c r="D1422" s="45" t="s">
        <v>47</v>
      </c>
      <c r="E1422" s="48">
        <v>10</v>
      </c>
      <c r="F1422" s="47">
        <v>130</v>
      </c>
      <c r="G1422" s="65">
        <v>0</v>
      </c>
      <c r="H1422" s="47">
        <v>77</v>
      </c>
      <c r="I1422" s="45" t="s">
        <v>111</v>
      </c>
      <c r="J1422" s="61">
        <v>18.2</v>
      </c>
      <c r="K1422" s="45" t="s">
        <v>215</v>
      </c>
      <c r="L1422" s="73">
        <v>27</v>
      </c>
      <c r="M1422" s="69">
        <v>1.9</v>
      </c>
      <c r="N1422" s="47">
        <v>92</v>
      </c>
      <c r="O1422" s="45" t="s">
        <v>192</v>
      </c>
      <c r="P1422" s="47">
        <v>10199</v>
      </c>
      <c r="Q1422" s="45" t="s">
        <v>1012</v>
      </c>
      <c r="R1422" s="47">
        <v>10123</v>
      </c>
      <c r="S1422" s="48">
        <v>24</v>
      </c>
      <c r="T1422" s="48">
        <v>62</v>
      </c>
      <c r="U1422" s="48">
        <v>69</v>
      </c>
      <c r="V1422" s="45" t="s">
        <v>585</v>
      </c>
      <c r="W1422" s="48">
        <v>49</v>
      </c>
      <c r="X1422" s="45" t="s">
        <v>307</v>
      </c>
      <c r="Y1422" s="78">
        <f t="shared" si="98"/>
        <v>0.19</v>
      </c>
      <c r="Z1422" s="78">
        <f t="shared" si="99"/>
        <v>0</v>
      </c>
      <c r="AA1422" s="78">
        <f t="shared" si="100"/>
        <v>1.8199999999999998</v>
      </c>
      <c r="AB1422" s="77">
        <f t="shared" si="101"/>
        <v>270</v>
      </c>
    </row>
    <row r="1423" spans="1:28" x14ac:dyDescent="0.3">
      <c r="A1423" s="49">
        <v>43061</v>
      </c>
      <c r="B1423" s="45" t="s">
        <v>1255</v>
      </c>
      <c r="C1423" s="45" t="s">
        <v>1256</v>
      </c>
      <c r="D1423" s="45" t="s">
        <v>47</v>
      </c>
      <c r="E1423" s="48">
        <v>10</v>
      </c>
      <c r="F1423" s="47">
        <v>169</v>
      </c>
      <c r="G1423" s="65">
        <v>0</v>
      </c>
      <c r="H1423" s="47">
        <v>88</v>
      </c>
      <c r="I1423" s="45" t="s">
        <v>70</v>
      </c>
      <c r="J1423" s="61">
        <v>25</v>
      </c>
      <c r="K1423" s="45" t="s">
        <v>71</v>
      </c>
      <c r="L1423" s="73">
        <v>29</v>
      </c>
      <c r="M1423" s="69">
        <v>2.2000000000000002</v>
      </c>
      <c r="N1423" s="47">
        <v>181</v>
      </c>
      <c r="O1423" s="45" t="s">
        <v>162</v>
      </c>
      <c r="P1423" s="47">
        <v>10123</v>
      </c>
      <c r="Q1423" s="45" t="s">
        <v>1012</v>
      </c>
      <c r="R1423" s="47">
        <v>10015</v>
      </c>
      <c r="S1423" s="48">
        <v>20</v>
      </c>
      <c r="T1423" s="48">
        <v>32</v>
      </c>
      <c r="U1423" s="48">
        <v>63</v>
      </c>
      <c r="V1423" s="45" t="s">
        <v>286</v>
      </c>
      <c r="W1423" s="48">
        <v>21</v>
      </c>
      <c r="X1423" s="45" t="s">
        <v>769</v>
      </c>
      <c r="Y1423" s="78">
        <f t="shared" si="98"/>
        <v>0.22000000000000003</v>
      </c>
      <c r="Z1423" s="78">
        <f t="shared" si="99"/>
        <v>0</v>
      </c>
      <c r="AA1423" s="78">
        <f t="shared" si="100"/>
        <v>2.5</v>
      </c>
      <c r="AB1423" s="77">
        <f t="shared" si="101"/>
        <v>290</v>
      </c>
    </row>
    <row r="1424" spans="1:28" x14ac:dyDescent="0.3">
      <c r="A1424" s="49">
        <v>43062</v>
      </c>
      <c r="B1424" s="45" t="s">
        <v>1255</v>
      </c>
      <c r="C1424" s="45" t="s">
        <v>1256</v>
      </c>
      <c r="D1424" s="45" t="s">
        <v>47</v>
      </c>
      <c r="E1424" s="48">
        <v>10</v>
      </c>
      <c r="F1424" s="47">
        <v>167</v>
      </c>
      <c r="G1424" s="65">
        <v>0.8</v>
      </c>
      <c r="H1424" s="47">
        <v>128</v>
      </c>
      <c r="I1424" s="45" t="s">
        <v>370</v>
      </c>
      <c r="J1424" s="61">
        <v>20.6</v>
      </c>
      <c r="K1424" s="45" t="s">
        <v>70</v>
      </c>
      <c r="L1424" s="73">
        <v>28</v>
      </c>
      <c r="M1424" s="69">
        <v>2.8</v>
      </c>
      <c r="N1424" s="47">
        <v>83</v>
      </c>
      <c r="O1424" s="45" t="s">
        <v>70</v>
      </c>
      <c r="P1424" s="47">
        <v>10120</v>
      </c>
      <c r="Q1424" s="48">
        <v>24</v>
      </c>
      <c r="R1424" s="47">
        <v>10031</v>
      </c>
      <c r="S1424" s="45" t="s">
        <v>263</v>
      </c>
      <c r="T1424" s="48">
        <v>73</v>
      </c>
      <c r="U1424" s="48">
        <v>80</v>
      </c>
      <c r="V1424" s="45" t="s">
        <v>769</v>
      </c>
      <c r="W1424" s="48">
        <v>26</v>
      </c>
      <c r="X1424" s="45" t="s">
        <v>80</v>
      </c>
      <c r="Y1424" s="78">
        <f t="shared" si="98"/>
        <v>0.27999999999999997</v>
      </c>
      <c r="Z1424" s="78">
        <f t="shared" si="99"/>
        <v>0.08</v>
      </c>
      <c r="AA1424" s="78">
        <f t="shared" si="100"/>
        <v>2.06</v>
      </c>
      <c r="AB1424" s="77">
        <f t="shared" si="101"/>
        <v>280</v>
      </c>
    </row>
    <row r="1425" spans="1:28" x14ac:dyDescent="0.3">
      <c r="A1425" s="49">
        <v>43063</v>
      </c>
      <c r="B1425" s="45" t="s">
        <v>1255</v>
      </c>
      <c r="C1425" s="45" t="s">
        <v>1256</v>
      </c>
      <c r="D1425" s="45" t="s">
        <v>47</v>
      </c>
      <c r="E1425" s="48">
        <v>10</v>
      </c>
      <c r="F1425" s="47">
        <v>142</v>
      </c>
      <c r="G1425" s="65">
        <v>20.6</v>
      </c>
      <c r="H1425" s="47">
        <v>124</v>
      </c>
      <c r="I1425" s="45" t="s">
        <v>100</v>
      </c>
      <c r="J1425" s="61">
        <v>16.100000000000001</v>
      </c>
      <c r="K1425" s="45" t="s">
        <v>81</v>
      </c>
      <c r="L1425" s="73">
        <v>35</v>
      </c>
      <c r="M1425" s="69">
        <v>1.9</v>
      </c>
      <c r="N1425" s="47">
        <v>89</v>
      </c>
      <c r="O1425" s="45" t="s">
        <v>100</v>
      </c>
      <c r="P1425" s="47">
        <v>10181</v>
      </c>
      <c r="Q1425" s="48">
        <v>24</v>
      </c>
      <c r="R1425" s="47">
        <v>10120</v>
      </c>
      <c r="S1425" s="45" t="s">
        <v>1012</v>
      </c>
      <c r="T1425" s="48">
        <v>83</v>
      </c>
      <c r="U1425" s="48">
        <v>89</v>
      </c>
      <c r="V1425" s="45" t="s">
        <v>249</v>
      </c>
      <c r="W1425" s="48">
        <v>68</v>
      </c>
      <c r="X1425" s="45" t="s">
        <v>286</v>
      </c>
      <c r="Y1425" s="78">
        <f t="shared" si="98"/>
        <v>0.19</v>
      </c>
      <c r="Z1425" s="78">
        <f t="shared" si="99"/>
        <v>2.06</v>
      </c>
      <c r="AA1425" s="78">
        <f t="shared" si="100"/>
        <v>1.61</v>
      </c>
      <c r="AB1425" s="77">
        <f t="shared" si="101"/>
        <v>350</v>
      </c>
    </row>
    <row r="1426" spans="1:28" x14ac:dyDescent="0.3">
      <c r="A1426" s="49">
        <v>43064</v>
      </c>
      <c r="B1426" s="45" t="s">
        <v>1255</v>
      </c>
      <c r="C1426" s="45" t="s">
        <v>1256</v>
      </c>
      <c r="D1426" s="45" t="s">
        <v>47</v>
      </c>
      <c r="E1426" s="48">
        <v>10</v>
      </c>
      <c r="F1426" s="47">
        <v>102</v>
      </c>
      <c r="G1426" s="65">
        <v>7.6</v>
      </c>
      <c r="H1426" s="47">
        <v>81</v>
      </c>
      <c r="I1426" s="45" t="s">
        <v>100</v>
      </c>
      <c r="J1426" s="61">
        <v>12.4</v>
      </c>
      <c r="K1426" s="45" t="s">
        <v>286</v>
      </c>
      <c r="L1426" s="73">
        <v>27</v>
      </c>
      <c r="M1426" s="69">
        <v>2.2000000000000002</v>
      </c>
      <c r="N1426" s="47">
        <v>106</v>
      </c>
      <c r="O1426" s="45" t="s">
        <v>202</v>
      </c>
      <c r="P1426" s="47">
        <v>10300</v>
      </c>
      <c r="Q1426" s="48">
        <v>24</v>
      </c>
      <c r="R1426" s="47">
        <v>10181</v>
      </c>
      <c r="S1426" s="45" t="s">
        <v>1012</v>
      </c>
      <c r="T1426" s="48">
        <v>81</v>
      </c>
      <c r="U1426" s="48">
        <v>89</v>
      </c>
      <c r="V1426" s="45" t="s">
        <v>85</v>
      </c>
      <c r="W1426" s="48">
        <v>72</v>
      </c>
      <c r="X1426" s="45" t="s">
        <v>167</v>
      </c>
      <c r="Y1426" s="78">
        <f t="shared" si="98"/>
        <v>0.22000000000000003</v>
      </c>
      <c r="Z1426" s="78">
        <f t="shared" si="99"/>
        <v>0.76</v>
      </c>
      <c r="AA1426" s="78">
        <f t="shared" si="100"/>
        <v>1.24</v>
      </c>
      <c r="AB1426" s="77">
        <f t="shared" si="101"/>
        <v>270</v>
      </c>
    </row>
    <row r="1427" spans="1:28" x14ac:dyDescent="0.3">
      <c r="A1427" s="49">
        <v>43065</v>
      </c>
      <c r="B1427" s="45" t="s">
        <v>1255</v>
      </c>
      <c r="C1427" s="45" t="s">
        <v>1256</v>
      </c>
      <c r="D1427" s="45" t="s">
        <v>47</v>
      </c>
      <c r="E1427" s="48">
        <v>10</v>
      </c>
      <c r="F1427" s="47">
        <v>101</v>
      </c>
      <c r="G1427" s="65">
        <v>0</v>
      </c>
      <c r="H1427" s="47">
        <v>59</v>
      </c>
      <c r="I1427" s="45" t="s">
        <v>347</v>
      </c>
      <c r="J1427" s="61">
        <v>14.3</v>
      </c>
      <c r="K1427" s="45" t="s">
        <v>206</v>
      </c>
      <c r="L1427" s="73">
        <v>27</v>
      </c>
      <c r="M1427" s="69">
        <v>3.1</v>
      </c>
      <c r="N1427" s="47">
        <v>92</v>
      </c>
      <c r="O1427" s="45" t="s">
        <v>182</v>
      </c>
      <c r="P1427" s="47">
        <v>10324</v>
      </c>
      <c r="Q1427" s="45" t="s">
        <v>51</v>
      </c>
      <c r="R1427" s="47">
        <v>10298</v>
      </c>
      <c r="S1427" s="45" t="s">
        <v>1012</v>
      </c>
      <c r="T1427" s="48">
        <v>67</v>
      </c>
      <c r="U1427" s="48">
        <v>81</v>
      </c>
      <c r="V1427" s="45" t="s">
        <v>195</v>
      </c>
      <c r="W1427" s="48">
        <v>56</v>
      </c>
      <c r="X1427" s="45" t="s">
        <v>129</v>
      </c>
      <c r="Y1427" s="78">
        <f t="shared" si="98"/>
        <v>0.31</v>
      </c>
      <c r="Z1427" s="78">
        <f t="shared" si="99"/>
        <v>0</v>
      </c>
      <c r="AA1427" s="78">
        <f t="shared" si="100"/>
        <v>1.4300000000000002</v>
      </c>
      <c r="AB1427" s="77">
        <f t="shared" si="101"/>
        <v>270</v>
      </c>
    </row>
    <row r="1428" spans="1:28" x14ac:dyDescent="0.3">
      <c r="A1428" s="49">
        <v>43066</v>
      </c>
      <c r="B1428" s="45" t="s">
        <v>1255</v>
      </c>
      <c r="C1428" s="45" t="s">
        <v>1256</v>
      </c>
      <c r="D1428" s="45" t="s">
        <v>47</v>
      </c>
      <c r="E1428" s="48">
        <v>10</v>
      </c>
      <c r="F1428" s="47">
        <v>94</v>
      </c>
      <c r="G1428" s="65">
        <v>0</v>
      </c>
      <c r="H1428" s="47">
        <v>56</v>
      </c>
      <c r="I1428" s="45" t="s">
        <v>537</v>
      </c>
      <c r="J1428" s="61">
        <v>13.3</v>
      </c>
      <c r="K1428" s="45" t="s">
        <v>215</v>
      </c>
      <c r="L1428" s="73">
        <v>26</v>
      </c>
      <c r="M1428" s="69">
        <v>2.8</v>
      </c>
      <c r="N1428" s="47">
        <v>78</v>
      </c>
      <c r="O1428" s="45" t="s">
        <v>222</v>
      </c>
      <c r="P1428" s="47">
        <v>10301</v>
      </c>
      <c r="Q1428" s="45" t="s">
        <v>1012</v>
      </c>
      <c r="R1428" s="47">
        <v>10221</v>
      </c>
      <c r="S1428" s="48">
        <v>24</v>
      </c>
      <c r="T1428" s="48">
        <v>69</v>
      </c>
      <c r="U1428" s="48">
        <v>78</v>
      </c>
      <c r="V1428" s="45" t="s">
        <v>80</v>
      </c>
      <c r="W1428" s="48">
        <v>56</v>
      </c>
      <c r="X1428" s="45" t="s">
        <v>89</v>
      </c>
      <c r="Y1428" s="78">
        <f t="shared" si="98"/>
        <v>0.27999999999999997</v>
      </c>
      <c r="Z1428" s="78">
        <f t="shared" si="99"/>
        <v>0</v>
      </c>
      <c r="AA1428" s="78">
        <f t="shared" si="100"/>
        <v>1.33</v>
      </c>
      <c r="AB1428" s="77">
        <f t="shared" si="101"/>
        <v>260</v>
      </c>
    </row>
    <row r="1429" spans="1:28" x14ac:dyDescent="0.3">
      <c r="A1429" s="49">
        <v>43067</v>
      </c>
      <c r="B1429" s="45" t="s">
        <v>1255</v>
      </c>
      <c r="C1429" s="45" t="s">
        <v>1256</v>
      </c>
      <c r="D1429" s="45" t="s">
        <v>47</v>
      </c>
      <c r="E1429" s="48">
        <v>10</v>
      </c>
      <c r="F1429" s="47">
        <v>100</v>
      </c>
      <c r="G1429" s="65">
        <v>21.6</v>
      </c>
      <c r="H1429" s="47">
        <v>50</v>
      </c>
      <c r="I1429" s="45" t="s">
        <v>537</v>
      </c>
      <c r="J1429" s="61">
        <v>14.9</v>
      </c>
      <c r="K1429" s="45" t="s">
        <v>81</v>
      </c>
      <c r="L1429" s="73">
        <v>33</v>
      </c>
      <c r="M1429" s="69">
        <v>4.4000000000000004</v>
      </c>
      <c r="N1429" s="47">
        <v>161</v>
      </c>
      <c r="O1429" s="45" t="s">
        <v>433</v>
      </c>
      <c r="P1429" s="47">
        <v>10221</v>
      </c>
      <c r="Q1429" s="45" t="s">
        <v>1012</v>
      </c>
      <c r="R1429" s="47">
        <v>10124</v>
      </c>
      <c r="S1429" s="48">
        <v>24</v>
      </c>
      <c r="T1429" s="48">
        <v>67</v>
      </c>
      <c r="U1429" s="48">
        <v>85</v>
      </c>
      <c r="V1429" s="45" t="s">
        <v>170</v>
      </c>
      <c r="W1429" s="48">
        <v>44</v>
      </c>
      <c r="X1429" s="45" t="s">
        <v>264</v>
      </c>
      <c r="Y1429" s="78">
        <f t="shared" si="98"/>
        <v>0.44000000000000006</v>
      </c>
      <c r="Z1429" s="78">
        <f t="shared" si="99"/>
        <v>2.16</v>
      </c>
      <c r="AA1429" s="78">
        <f t="shared" si="100"/>
        <v>1.49</v>
      </c>
      <c r="AB1429" s="77">
        <f t="shared" si="101"/>
        <v>330</v>
      </c>
    </row>
    <row r="1430" spans="1:28" x14ac:dyDescent="0.3">
      <c r="A1430" s="49">
        <v>43068</v>
      </c>
      <c r="B1430" s="45" t="s">
        <v>1255</v>
      </c>
      <c r="C1430" s="45" t="s">
        <v>1256</v>
      </c>
      <c r="D1430" s="45" t="s">
        <v>47</v>
      </c>
      <c r="E1430" s="48">
        <v>10</v>
      </c>
      <c r="F1430" s="47">
        <v>80</v>
      </c>
      <c r="G1430" s="65">
        <v>22.2</v>
      </c>
      <c r="H1430" s="47">
        <v>61</v>
      </c>
      <c r="I1430" s="45" t="s">
        <v>312</v>
      </c>
      <c r="J1430" s="61">
        <v>9.9</v>
      </c>
      <c r="K1430" s="45" t="s">
        <v>286</v>
      </c>
      <c r="L1430" s="73">
        <v>29</v>
      </c>
      <c r="M1430" s="69">
        <v>3.9</v>
      </c>
      <c r="N1430" s="47">
        <v>128</v>
      </c>
      <c r="O1430" s="45" t="s">
        <v>201</v>
      </c>
      <c r="P1430" s="47">
        <v>10167</v>
      </c>
      <c r="Q1430" s="48">
        <v>21</v>
      </c>
      <c r="R1430" s="47">
        <v>10103</v>
      </c>
      <c r="S1430" s="45" t="s">
        <v>102</v>
      </c>
      <c r="T1430" s="48">
        <v>81</v>
      </c>
      <c r="U1430" s="48">
        <v>85</v>
      </c>
      <c r="V1430" s="45" t="s">
        <v>505</v>
      </c>
      <c r="W1430" s="48">
        <v>74</v>
      </c>
      <c r="X1430" s="45" t="s">
        <v>264</v>
      </c>
      <c r="Y1430" s="78">
        <f t="shared" si="98"/>
        <v>0.39</v>
      </c>
      <c r="Z1430" s="78">
        <f t="shared" si="99"/>
        <v>2.2199999999999998</v>
      </c>
      <c r="AA1430" s="78">
        <f t="shared" si="100"/>
        <v>0.99</v>
      </c>
      <c r="AB1430" s="77">
        <f t="shared" si="101"/>
        <v>290</v>
      </c>
    </row>
    <row r="1431" spans="1:28" x14ac:dyDescent="0.3">
      <c r="A1431" s="49">
        <v>43069</v>
      </c>
      <c r="B1431" s="45" t="s">
        <v>1255</v>
      </c>
      <c r="C1431" s="45" t="s">
        <v>1256</v>
      </c>
      <c r="D1431" s="45" t="s">
        <v>47</v>
      </c>
      <c r="E1431" s="48">
        <v>10</v>
      </c>
      <c r="F1431" s="47">
        <v>82</v>
      </c>
      <c r="G1431" s="65">
        <v>16</v>
      </c>
      <c r="H1431" s="47">
        <v>60</v>
      </c>
      <c r="I1431" s="45" t="s">
        <v>86</v>
      </c>
      <c r="J1431" s="61">
        <v>10.5</v>
      </c>
      <c r="K1431" s="45" t="s">
        <v>52</v>
      </c>
      <c r="L1431" s="73">
        <v>27</v>
      </c>
      <c r="M1431" s="69">
        <v>4.2</v>
      </c>
      <c r="N1431" s="47">
        <v>181</v>
      </c>
      <c r="O1431" s="45" t="s">
        <v>69</v>
      </c>
      <c r="P1431" s="47">
        <v>10205</v>
      </c>
      <c r="Q1431" s="48">
        <v>21</v>
      </c>
      <c r="R1431" s="47">
        <v>10163</v>
      </c>
      <c r="S1431" s="45" t="s">
        <v>1012</v>
      </c>
      <c r="T1431" s="48">
        <v>76</v>
      </c>
      <c r="U1431" s="48">
        <v>82</v>
      </c>
      <c r="V1431" s="45" t="s">
        <v>195</v>
      </c>
      <c r="W1431" s="48">
        <v>64</v>
      </c>
      <c r="X1431" s="45" t="s">
        <v>146</v>
      </c>
      <c r="Y1431" s="78">
        <f t="shared" si="98"/>
        <v>0.42000000000000004</v>
      </c>
      <c r="Z1431" s="78">
        <f t="shared" si="99"/>
        <v>1.6</v>
      </c>
      <c r="AA1431" s="78">
        <f t="shared" si="100"/>
        <v>1.05</v>
      </c>
      <c r="AB1431" s="77">
        <f t="shared" si="101"/>
        <v>270</v>
      </c>
    </row>
    <row r="1432" spans="1:28" x14ac:dyDescent="0.3">
      <c r="A1432" s="49">
        <v>43070</v>
      </c>
      <c r="B1432" s="45" t="s">
        <v>1255</v>
      </c>
      <c r="C1432" s="45" t="s">
        <v>1256</v>
      </c>
      <c r="D1432" s="45" t="s">
        <v>47</v>
      </c>
      <c r="E1432" s="48">
        <v>10</v>
      </c>
      <c r="F1432" s="47">
        <v>84</v>
      </c>
      <c r="G1432" s="65">
        <v>8.1999999999999993</v>
      </c>
      <c r="H1432" s="47">
        <v>61</v>
      </c>
      <c r="I1432" s="45" t="s">
        <v>108</v>
      </c>
      <c r="J1432" s="61">
        <v>10.8</v>
      </c>
      <c r="K1432" s="45" t="s">
        <v>148</v>
      </c>
      <c r="L1432" s="73">
        <v>28</v>
      </c>
      <c r="M1432" s="69">
        <v>6.7</v>
      </c>
      <c r="N1432" s="47">
        <v>258</v>
      </c>
      <c r="O1432" s="45" t="s">
        <v>347</v>
      </c>
      <c r="P1432" s="47">
        <v>10257</v>
      </c>
      <c r="Q1432" s="48">
        <v>23</v>
      </c>
      <c r="R1432" s="47">
        <v>10163</v>
      </c>
      <c r="S1432" s="45" t="s">
        <v>401</v>
      </c>
      <c r="T1432" s="48">
        <v>67</v>
      </c>
      <c r="U1432" s="48">
        <v>83</v>
      </c>
      <c r="V1432" s="45" t="s">
        <v>232</v>
      </c>
      <c r="W1432" s="48">
        <v>45</v>
      </c>
      <c r="X1432" s="45" t="s">
        <v>179</v>
      </c>
      <c r="Y1432" s="78">
        <f t="shared" si="98"/>
        <v>0.67</v>
      </c>
      <c r="Z1432" s="78">
        <f t="shared" si="99"/>
        <v>0.82</v>
      </c>
      <c r="AA1432" s="78">
        <f t="shared" si="100"/>
        <v>1.08</v>
      </c>
      <c r="AB1432" s="77">
        <f t="shared" si="101"/>
        <v>280</v>
      </c>
    </row>
    <row r="1433" spans="1:28" x14ac:dyDescent="0.3">
      <c r="A1433" s="49">
        <v>43071</v>
      </c>
      <c r="B1433" s="45" t="s">
        <v>1255</v>
      </c>
      <c r="C1433" s="45" t="s">
        <v>1256</v>
      </c>
      <c r="D1433" s="45" t="s">
        <v>47</v>
      </c>
      <c r="E1433" s="48">
        <v>10</v>
      </c>
      <c r="F1433" s="47">
        <v>77</v>
      </c>
      <c r="G1433" s="65">
        <v>15.2</v>
      </c>
      <c r="H1433" s="47">
        <v>60</v>
      </c>
      <c r="I1433" s="45" t="s">
        <v>460</v>
      </c>
      <c r="J1433" s="61">
        <v>9.4</v>
      </c>
      <c r="K1433" s="45" t="s">
        <v>133</v>
      </c>
      <c r="L1433" s="73">
        <v>27</v>
      </c>
      <c r="M1433" s="69">
        <v>4.2</v>
      </c>
      <c r="N1433" s="47">
        <v>239</v>
      </c>
      <c r="O1433" s="45" t="s">
        <v>352</v>
      </c>
      <c r="P1433" s="47">
        <v>10293</v>
      </c>
      <c r="Q1433" s="48">
        <v>24</v>
      </c>
      <c r="R1433" s="47">
        <v>10251</v>
      </c>
      <c r="S1433" s="45" t="s">
        <v>263</v>
      </c>
      <c r="T1433" s="48">
        <v>79</v>
      </c>
      <c r="U1433" s="48">
        <v>84</v>
      </c>
      <c r="V1433" s="45" t="s">
        <v>51</v>
      </c>
      <c r="W1433" s="48">
        <v>73</v>
      </c>
      <c r="X1433" s="45" t="s">
        <v>133</v>
      </c>
      <c r="Y1433" s="78">
        <f t="shared" si="98"/>
        <v>0.42000000000000004</v>
      </c>
      <c r="Z1433" s="78">
        <f t="shared" si="99"/>
        <v>1.52</v>
      </c>
      <c r="AA1433" s="78">
        <f t="shared" si="100"/>
        <v>0.94000000000000006</v>
      </c>
      <c r="AB1433" s="77">
        <f t="shared" si="101"/>
        <v>270</v>
      </c>
    </row>
    <row r="1434" spans="1:28" x14ac:dyDescent="0.3">
      <c r="A1434" s="49">
        <v>43072</v>
      </c>
      <c r="B1434" s="45" t="s">
        <v>1255</v>
      </c>
      <c r="C1434" s="45" t="s">
        <v>1256</v>
      </c>
      <c r="D1434" s="45" t="s">
        <v>47</v>
      </c>
      <c r="E1434" s="48">
        <v>10</v>
      </c>
      <c r="F1434" s="47">
        <v>84</v>
      </c>
      <c r="G1434" s="65">
        <v>0.4</v>
      </c>
      <c r="H1434" s="47">
        <v>59</v>
      </c>
      <c r="I1434" s="45" t="s">
        <v>124</v>
      </c>
      <c r="J1434" s="61">
        <v>10.9</v>
      </c>
      <c r="K1434" s="45" t="s">
        <v>158</v>
      </c>
      <c r="L1434" s="73">
        <v>27</v>
      </c>
      <c r="M1434" s="69">
        <v>3.1</v>
      </c>
      <c r="N1434" s="47">
        <v>222</v>
      </c>
      <c r="O1434" s="45" t="s">
        <v>543</v>
      </c>
      <c r="P1434" s="47">
        <v>10330</v>
      </c>
      <c r="Q1434" s="48">
        <v>24</v>
      </c>
      <c r="R1434" s="47">
        <v>10292</v>
      </c>
      <c r="S1434" s="45" t="s">
        <v>51</v>
      </c>
      <c r="T1434" s="48">
        <v>70</v>
      </c>
      <c r="U1434" s="48">
        <v>86</v>
      </c>
      <c r="V1434" s="45" t="s">
        <v>51</v>
      </c>
      <c r="W1434" s="48">
        <v>62</v>
      </c>
      <c r="X1434" s="45" t="s">
        <v>585</v>
      </c>
      <c r="Y1434" s="78">
        <f t="shared" si="98"/>
        <v>0.31</v>
      </c>
      <c r="Z1434" s="78">
        <f t="shared" si="99"/>
        <v>0.04</v>
      </c>
      <c r="AA1434" s="78">
        <f t="shared" si="100"/>
        <v>1.0900000000000001</v>
      </c>
      <c r="AB1434" s="77">
        <f t="shared" si="101"/>
        <v>270</v>
      </c>
    </row>
    <row r="1435" spans="1:28" x14ac:dyDescent="0.3">
      <c r="A1435" s="49">
        <v>43073</v>
      </c>
      <c r="B1435" s="45" t="s">
        <v>1255</v>
      </c>
      <c r="C1435" s="45" t="s">
        <v>1256</v>
      </c>
      <c r="D1435" s="45" t="s">
        <v>47</v>
      </c>
      <c r="E1435" s="48">
        <v>10</v>
      </c>
      <c r="F1435" s="47">
        <v>110</v>
      </c>
      <c r="G1435" s="65">
        <v>0</v>
      </c>
      <c r="H1435" s="47">
        <v>84</v>
      </c>
      <c r="I1435" s="45" t="s">
        <v>75</v>
      </c>
      <c r="J1435" s="61">
        <v>13.6</v>
      </c>
      <c r="K1435" s="45" t="s">
        <v>215</v>
      </c>
      <c r="L1435" s="73">
        <v>27</v>
      </c>
      <c r="M1435" s="69">
        <v>1.7</v>
      </c>
      <c r="N1435" s="47">
        <v>100</v>
      </c>
      <c r="O1435" s="45" t="s">
        <v>460</v>
      </c>
      <c r="P1435" s="47">
        <v>10361</v>
      </c>
      <c r="Q1435" s="48">
        <v>10</v>
      </c>
      <c r="R1435" s="47">
        <v>10325</v>
      </c>
      <c r="S1435" s="45" t="s">
        <v>263</v>
      </c>
      <c r="T1435" s="48">
        <v>73</v>
      </c>
      <c r="U1435" s="48">
        <v>79</v>
      </c>
      <c r="V1435" s="45" t="s">
        <v>257</v>
      </c>
      <c r="W1435" s="48">
        <v>67</v>
      </c>
      <c r="X1435" s="45" t="s">
        <v>51</v>
      </c>
      <c r="Y1435" s="78">
        <f t="shared" si="98"/>
        <v>0.16999999999999998</v>
      </c>
      <c r="Z1435" s="78">
        <f t="shared" si="99"/>
        <v>0</v>
      </c>
      <c r="AA1435" s="78">
        <f t="shared" si="100"/>
        <v>1.3599999999999999</v>
      </c>
      <c r="AB1435" s="77">
        <f t="shared" si="101"/>
        <v>270</v>
      </c>
    </row>
    <row r="1436" spans="1:28" x14ac:dyDescent="0.3">
      <c r="A1436" s="49">
        <v>43074</v>
      </c>
      <c r="B1436" s="45" t="s">
        <v>1255</v>
      </c>
      <c r="C1436" s="45" t="s">
        <v>1256</v>
      </c>
      <c r="D1436" s="45" t="s">
        <v>47</v>
      </c>
      <c r="E1436" s="48">
        <v>10</v>
      </c>
      <c r="F1436" s="47">
        <v>91</v>
      </c>
      <c r="G1436" s="65">
        <v>0</v>
      </c>
      <c r="H1436" s="47">
        <v>51</v>
      </c>
      <c r="I1436" s="45" t="s">
        <v>107</v>
      </c>
      <c r="J1436" s="61">
        <v>13.1</v>
      </c>
      <c r="K1436" s="45" t="s">
        <v>52</v>
      </c>
      <c r="L1436" s="73">
        <v>12</v>
      </c>
      <c r="M1436" s="69">
        <v>1.9</v>
      </c>
      <c r="N1436" s="47">
        <v>100</v>
      </c>
      <c r="O1436" s="45" t="s">
        <v>85</v>
      </c>
      <c r="P1436" s="47">
        <v>10352</v>
      </c>
      <c r="Q1436" s="45" t="s">
        <v>1012</v>
      </c>
      <c r="R1436" s="47">
        <v>10327</v>
      </c>
      <c r="S1436" s="48">
        <v>24</v>
      </c>
      <c r="T1436" s="48">
        <v>70</v>
      </c>
      <c r="U1436" s="48">
        <v>80</v>
      </c>
      <c r="V1436" s="45" t="s">
        <v>51</v>
      </c>
      <c r="W1436" s="48">
        <v>55</v>
      </c>
      <c r="X1436" s="45" t="s">
        <v>52</v>
      </c>
      <c r="Y1436" s="78">
        <f t="shared" si="98"/>
        <v>0.19</v>
      </c>
      <c r="Z1436" s="78">
        <f t="shared" si="99"/>
        <v>0</v>
      </c>
      <c r="AA1436" s="78">
        <f t="shared" si="100"/>
        <v>1.31</v>
      </c>
      <c r="AB1436" s="77">
        <f t="shared" si="101"/>
        <v>120</v>
      </c>
    </row>
    <row r="1437" spans="1:28" x14ac:dyDescent="0.3">
      <c r="A1437" s="49">
        <v>43075</v>
      </c>
      <c r="B1437" s="45" t="s">
        <v>1255</v>
      </c>
      <c r="C1437" s="45" t="s">
        <v>1256</v>
      </c>
      <c r="D1437" s="45" t="s">
        <v>47</v>
      </c>
      <c r="E1437" s="48">
        <v>10</v>
      </c>
      <c r="F1437" s="47">
        <v>90</v>
      </c>
      <c r="G1437" s="65">
        <v>0</v>
      </c>
      <c r="H1437" s="47">
        <v>39</v>
      </c>
      <c r="I1437" s="45" t="s">
        <v>404</v>
      </c>
      <c r="J1437" s="61">
        <v>14</v>
      </c>
      <c r="K1437" s="45" t="s">
        <v>158</v>
      </c>
      <c r="L1437" s="73">
        <v>26</v>
      </c>
      <c r="M1437" s="69">
        <v>2.5</v>
      </c>
      <c r="N1437" s="47">
        <v>67</v>
      </c>
      <c r="O1437" s="45" t="s">
        <v>147</v>
      </c>
      <c r="P1437" s="47">
        <v>10327</v>
      </c>
      <c r="Q1437" s="45" t="s">
        <v>1012</v>
      </c>
      <c r="R1437" s="47">
        <v>10274</v>
      </c>
      <c r="S1437" s="48">
        <v>24</v>
      </c>
      <c r="T1437" s="48">
        <v>70</v>
      </c>
      <c r="U1437" s="48">
        <v>82</v>
      </c>
      <c r="V1437" s="45" t="s">
        <v>51</v>
      </c>
      <c r="W1437" s="48">
        <v>56</v>
      </c>
      <c r="X1437" s="45" t="s">
        <v>107</v>
      </c>
      <c r="Y1437" s="78">
        <f t="shared" si="98"/>
        <v>0.25</v>
      </c>
      <c r="Z1437" s="78">
        <f t="shared" si="99"/>
        <v>0</v>
      </c>
      <c r="AA1437" s="78">
        <f t="shared" si="100"/>
        <v>1.4</v>
      </c>
      <c r="AB1437" s="77">
        <f t="shared" si="101"/>
        <v>260</v>
      </c>
    </row>
    <row r="1438" spans="1:28" x14ac:dyDescent="0.3">
      <c r="A1438" s="49">
        <v>43076</v>
      </c>
      <c r="B1438" s="45" t="s">
        <v>1255</v>
      </c>
      <c r="C1438" s="45" t="s">
        <v>1256</v>
      </c>
      <c r="D1438" s="45" t="s">
        <v>47</v>
      </c>
      <c r="E1438" s="48">
        <v>10</v>
      </c>
      <c r="F1438" s="47">
        <v>135</v>
      </c>
      <c r="G1438" s="65">
        <v>9.1999999999999993</v>
      </c>
      <c r="H1438" s="47">
        <v>86</v>
      </c>
      <c r="I1438" s="45" t="s">
        <v>650</v>
      </c>
      <c r="J1438" s="61">
        <v>18.399999999999999</v>
      </c>
      <c r="K1438" s="45" t="s">
        <v>158</v>
      </c>
      <c r="L1438" s="73">
        <v>28</v>
      </c>
      <c r="M1438" s="69">
        <v>1.1000000000000001</v>
      </c>
      <c r="N1438" s="47">
        <v>92</v>
      </c>
      <c r="O1438" s="45" t="s">
        <v>108</v>
      </c>
      <c r="P1438" s="47">
        <v>10274</v>
      </c>
      <c r="Q1438" s="45" t="s">
        <v>1012</v>
      </c>
      <c r="R1438" s="47">
        <v>10223</v>
      </c>
      <c r="S1438" s="48">
        <v>16</v>
      </c>
      <c r="T1438" s="48">
        <v>65</v>
      </c>
      <c r="U1438" s="48">
        <v>79</v>
      </c>
      <c r="V1438" s="45" t="s">
        <v>51</v>
      </c>
      <c r="W1438" s="48">
        <v>49</v>
      </c>
      <c r="X1438" s="45" t="s">
        <v>271</v>
      </c>
      <c r="Y1438" s="78">
        <f t="shared" si="98"/>
        <v>0.11000000000000001</v>
      </c>
      <c r="Z1438" s="78">
        <f t="shared" si="99"/>
        <v>0.91999999999999993</v>
      </c>
      <c r="AA1438" s="78">
        <f t="shared" si="100"/>
        <v>1.8399999999999999</v>
      </c>
      <c r="AB1438" s="77">
        <f t="shared" si="101"/>
        <v>280</v>
      </c>
    </row>
    <row r="1439" spans="1:28" x14ac:dyDescent="0.3">
      <c r="A1439" s="49">
        <v>43077</v>
      </c>
      <c r="B1439" s="45" t="s">
        <v>1255</v>
      </c>
      <c r="C1439" s="45" t="s">
        <v>1256</v>
      </c>
      <c r="D1439" s="45" t="s">
        <v>47</v>
      </c>
      <c r="E1439" s="48">
        <v>10</v>
      </c>
      <c r="F1439" s="47">
        <v>128</v>
      </c>
      <c r="G1439" s="65">
        <v>19.8</v>
      </c>
      <c r="H1439" s="47">
        <v>92</v>
      </c>
      <c r="I1439" s="45" t="s">
        <v>177</v>
      </c>
      <c r="J1439" s="61">
        <v>16.5</v>
      </c>
      <c r="K1439" s="45" t="s">
        <v>286</v>
      </c>
      <c r="L1439" s="73">
        <v>33</v>
      </c>
      <c r="M1439" s="69">
        <v>2.5</v>
      </c>
      <c r="N1439" s="47">
        <v>144</v>
      </c>
      <c r="O1439" s="45" t="s">
        <v>347</v>
      </c>
      <c r="P1439" s="47">
        <v>10282</v>
      </c>
      <c r="Q1439" s="48">
        <v>21</v>
      </c>
      <c r="R1439" s="47">
        <v>10234</v>
      </c>
      <c r="S1439" s="45" t="s">
        <v>1012</v>
      </c>
      <c r="T1439" s="48">
        <v>89</v>
      </c>
      <c r="U1439" s="48">
        <v>90</v>
      </c>
      <c r="V1439" s="45" t="s">
        <v>51</v>
      </c>
      <c r="W1439" s="48">
        <v>65</v>
      </c>
      <c r="X1439" s="45" t="s">
        <v>80</v>
      </c>
      <c r="Y1439" s="78">
        <f t="shared" si="98"/>
        <v>0.25</v>
      </c>
      <c r="Z1439" s="78">
        <f t="shared" si="99"/>
        <v>1.98</v>
      </c>
      <c r="AA1439" s="78">
        <f t="shared" si="100"/>
        <v>1.65</v>
      </c>
      <c r="AB1439" s="77">
        <f t="shared" si="101"/>
        <v>330</v>
      </c>
    </row>
    <row r="1440" spans="1:28" x14ac:dyDescent="0.3">
      <c r="A1440" s="49">
        <v>43078</v>
      </c>
      <c r="B1440" s="45" t="s">
        <v>1255</v>
      </c>
      <c r="C1440" s="45" t="s">
        <v>1256</v>
      </c>
      <c r="D1440" s="45" t="s">
        <v>47</v>
      </c>
      <c r="E1440" s="48">
        <v>10</v>
      </c>
      <c r="F1440" s="47">
        <v>135</v>
      </c>
      <c r="G1440" s="65">
        <v>5.2</v>
      </c>
      <c r="H1440" s="47">
        <v>90</v>
      </c>
      <c r="I1440" s="45" t="s">
        <v>123</v>
      </c>
      <c r="J1440" s="61">
        <v>18</v>
      </c>
      <c r="K1440" s="45" t="s">
        <v>142</v>
      </c>
      <c r="L1440" s="73">
        <v>28</v>
      </c>
      <c r="M1440" s="69">
        <v>3.1</v>
      </c>
      <c r="N1440" s="47">
        <v>169</v>
      </c>
      <c r="O1440" s="45" t="s">
        <v>355</v>
      </c>
      <c r="P1440" s="47">
        <v>10274</v>
      </c>
      <c r="Q1440" s="45" t="s">
        <v>1012</v>
      </c>
      <c r="R1440" s="47">
        <v>10120</v>
      </c>
      <c r="S1440" s="48">
        <v>24</v>
      </c>
      <c r="T1440" s="48">
        <v>80</v>
      </c>
      <c r="U1440" s="48">
        <v>89</v>
      </c>
      <c r="V1440" s="45" t="s">
        <v>99</v>
      </c>
      <c r="W1440" s="48">
        <v>51</v>
      </c>
      <c r="X1440" s="45" t="s">
        <v>100</v>
      </c>
      <c r="Y1440" s="78">
        <f t="shared" si="98"/>
        <v>0.31</v>
      </c>
      <c r="Z1440" s="78">
        <f t="shared" si="99"/>
        <v>0.52</v>
      </c>
      <c r="AA1440" s="78">
        <f t="shared" si="100"/>
        <v>1.8</v>
      </c>
      <c r="AB1440" s="77">
        <f t="shared" si="101"/>
        <v>280</v>
      </c>
    </row>
    <row r="1441" spans="1:28" x14ac:dyDescent="0.3">
      <c r="A1441" s="49">
        <v>43079</v>
      </c>
      <c r="B1441" s="45" t="s">
        <v>1255</v>
      </c>
      <c r="C1441" s="45" t="s">
        <v>1256</v>
      </c>
      <c r="D1441" s="45" t="s">
        <v>47</v>
      </c>
      <c r="E1441" s="48">
        <v>10</v>
      </c>
      <c r="F1441" s="47">
        <v>148</v>
      </c>
      <c r="G1441" s="65">
        <v>33.200000000000003</v>
      </c>
      <c r="H1441" s="47">
        <v>102</v>
      </c>
      <c r="I1441" s="45" t="s">
        <v>177</v>
      </c>
      <c r="J1441" s="61">
        <v>19.3</v>
      </c>
      <c r="K1441" s="45" t="s">
        <v>74</v>
      </c>
      <c r="L1441" s="73">
        <v>32</v>
      </c>
      <c r="M1441" s="69">
        <v>3.9</v>
      </c>
      <c r="N1441" s="47">
        <v>228</v>
      </c>
      <c r="O1441" s="45" t="s">
        <v>312</v>
      </c>
      <c r="P1441" s="47">
        <v>10120</v>
      </c>
      <c r="Q1441" s="45" t="s">
        <v>1012</v>
      </c>
      <c r="R1441" s="47">
        <v>9788</v>
      </c>
      <c r="S1441" s="48">
        <v>21</v>
      </c>
      <c r="T1441" s="48">
        <v>71</v>
      </c>
      <c r="U1441" s="48">
        <v>87</v>
      </c>
      <c r="V1441" s="45" t="s">
        <v>51</v>
      </c>
      <c r="W1441" s="48">
        <v>44</v>
      </c>
      <c r="X1441" s="45" t="s">
        <v>280</v>
      </c>
      <c r="Y1441" s="78">
        <f t="shared" si="98"/>
        <v>0.39</v>
      </c>
      <c r="Z1441" s="78">
        <f t="shared" si="99"/>
        <v>3.3200000000000003</v>
      </c>
      <c r="AA1441" s="78">
        <f t="shared" si="100"/>
        <v>1.9300000000000002</v>
      </c>
      <c r="AB1441" s="77">
        <f t="shared" si="101"/>
        <v>320</v>
      </c>
    </row>
    <row r="1442" spans="1:28" x14ac:dyDescent="0.3">
      <c r="A1442" s="49">
        <v>43080</v>
      </c>
      <c r="B1442" s="45" t="s">
        <v>1255</v>
      </c>
      <c r="C1442" s="45" t="s">
        <v>1256</v>
      </c>
      <c r="D1442" s="45" t="s">
        <v>47</v>
      </c>
      <c r="E1442" s="48">
        <v>10</v>
      </c>
      <c r="F1442" s="47">
        <v>88</v>
      </c>
      <c r="G1442" s="65">
        <v>22.2</v>
      </c>
      <c r="H1442" s="47">
        <v>65</v>
      </c>
      <c r="I1442" s="45" t="s">
        <v>747</v>
      </c>
      <c r="J1442" s="61">
        <v>11</v>
      </c>
      <c r="K1442" s="45" t="s">
        <v>65</v>
      </c>
      <c r="L1442" s="73">
        <v>30</v>
      </c>
      <c r="M1442" s="69">
        <v>5.3</v>
      </c>
      <c r="N1442" s="47">
        <v>192</v>
      </c>
      <c r="O1442" s="45" t="s">
        <v>123</v>
      </c>
      <c r="P1442" s="47">
        <v>10081</v>
      </c>
      <c r="Q1442" s="48">
        <v>24</v>
      </c>
      <c r="R1442" s="47">
        <v>9811</v>
      </c>
      <c r="S1442" s="45" t="s">
        <v>1012</v>
      </c>
      <c r="T1442" s="48">
        <v>74</v>
      </c>
      <c r="U1442" s="48">
        <v>84</v>
      </c>
      <c r="V1442" s="45" t="s">
        <v>80</v>
      </c>
      <c r="W1442" s="48">
        <v>59</v>
      </c>
      <c r="X1442" s="45" t="s">
        <v>65</v>
      </c>
      <c r="Y1442" s="78">
        <f t="shared" si="98"/>
        <v>0.53</v>
      </c>
      <c r="Z1442" s="78">
        <f t="shared" si="99"/>
        <v>2.2199999999999998</v>
      </c>
      <c r="AA1442" s="78">
        <f t="shared" si="100"/>
        <v>1.1000000000000001</v>
      </c>
      <c r="AB1442" s="77">
        <f t="shared" si="101"/>
        <v>300</v>
      </c>
    </row>
    <row r="1443" spans="1:28" x14ac:dyDescent="0.3">
      <c r="A1443" s="49">
        <v>43081</v>
      </c>
      <c r="B1443" s="45" t="s">
        <v>1255</v>
      </c>
      <c r="C1443" s="45" t="s">
        <v>1256</v>
      </c>
      <c r="D1443" s="45" t="s">
        <v>47</v>
      </c>
      <c r="E1443" s="48">
        <v>10</v>
      </c>
      <c r="F1443" s="47">
        <v>96</v>
      </c>
      <c r="G1443" s="65">
        <v>0.2</v>
      </c>
      <c r="H1443" s="47">
        <v>63</v>
      </c>
      <c r="I1443" s="45" t="s">
        <v>159</v>
      </c>
      <c r="J1443" s="61">
        <v>12.9</v>
      </c>
      <c r="K1443" s="45" t="s">
        <v>71</v>
      </c>
      <c r="L1443" s="73">
        <v>27</v>
      </c>
      <c r="M1443" s="69">
        <v>3.3</v>
      </c>
      <c r="N1443" s="47">
        <v>139</v>
      </c>
      <c r="O1443" s="45" t="s">
        <v>475</v>
      </c>
      <c r="P1443" s="47">
        <v>10197</v>
      </c>
      <c r="Q1443" s="48">
        <v>23</v>
      </c>
      <c r="R1443" s="47">
        <v>10081</v>
      </c>
      <c r="S1443" s="45" t="s">
        <v>1012</v>
      </c>
      <c r="T1443" s="48">
        <v>63</v>
      </c>
      <c r="U1443" s="48">
        <v>79</v>
      </c>
      <c r="V1443" s="45" t="s">
        <v>644</v>
      </c>
      <c r="W1443" s="48">
        <v>51</v>
      </c>
      <c r="X1443" s="45" t="s">
        <v>158</v>
      </c>
      <c r="Y1443" s="78">
        <f t="shared" si="98"/>
        <v>0.32999999999999996</v>
      </c>
      <c r="Z1443" s="78">
        <f t="shared" si="99"/>
        <v>0.02</v>
      </c>
      <c r="AA1443" s="78">
        <f t="shared" si="100"/>
        <v>1.29</v>
      </c>
      <c r="AB1443" s="77">
        <f t="shared" si="101"/>
        <v>270</v>
      </c>
    </row>
    <row r="1444" spans="1:28" x14ac:dyDescent="0.3">
      <c r="A1444" s="49">
        <v>43082</v>
      </c>
      <c r="B1444" s="45" t="s">
        <v>1255</v>
      </c>
      <c r="C1444" s="45" t="s">
        <v>1256</v>
      </c>
      <c r="D1444" s="45" t="s">
        <v>47</v>
      </c>
      <c r="E1444" s="48">
        <v>10</v>
      </c>
      <c r="F1444" s="47">
        <v>136</v>
      </c>
      <c r="G1444" s="65">
        <v>10.199999999999999</v>
      </c>
      <c r="H1444" s="47">
        <v>91</v>
      </c>
      <c r="I1444" s="45" t="s">
        <v>51</v>
      </c>
      <c r="J1444" s="61">
        <v>18.100000000000001</v>
      </c>
      <c r="K1444" s="45" t="s">
        <v>355</v>
      </c>
      <c r="L1444" s="73">
        <v>30</v>
      </c>
      <c r="M1444" s="69">
        <v>2.2000000000000002</v>
      </c>
      <c r="N1444" s="47">
        <v>197</v>
      </c>
      <c r="O1444" s="45" t="s">
        <v>107</v>
      </c>
      <c r="P1444" s="47">
        <v>10189</v>
      </c>
      <c r="Q1444" s="45" t="s">
        <v>1012</v>
      </c>
      <c r="R1444" s="47">
        <v>10145</v>
      </c>
      <c r="S1444" s="48">
        <v>15</v>
      </c>
      <c r="T1444" s="48">
        <v>68</v>
      </c>
      <c r="U1444" s="48">
        <v>87</v>
      </c>
      <c r="V1444" s="45" t="s">
        <v>88</v>
      </c>
      <c r="W1444" s="48">
        <v>57</v>
      </c>
      <c r="X1444" s="45" t="s">
        <v>345</v>
      </c>
      <c r="Y1444" s="78">
        <f t="shared" si="98"/>
        <v>0.22000000000000003</v>
      </c>
      <c r="Z1444" s="78">
        <f t="shared" si="99"/>
        <v>1.02</v>
      </c>
      <c r="AA1444" s="78">
        <f t="shared" si="100"/>
        <v>1.81</v>
      </c>
      <c r="AB1444" s="77">
        <f t="shared" si="101"/>
        <v>300</v>
      </c>
    </row>
    <row r="1445" spans="1:28" x14ac:dyDescent="0.3">
      <c r="A1445" s="49">
        <v>43083</v>
      </c>
      <c r="B1445" s="45" t="s">
        <v>1255</v>
      </c>
      <c r="C1445" s="45" t="s">
        <v>1256</v>
      </c>
      <c r="D1445" s="45" t="s">
        <v>47</v>
      </c>
      <c r="E1445" s="48">
        <v>10</v>
      </c>
      <c r="F1445" s="47">
        <v>134</v>
      </c>
      <c r="G1445" s="65">
        <v>13.4</v>
      </c>
      <c r="H1445" s="47">
        <v>120</v>
      </c>
      <c r="I1445" s="45" t="s">
        <v>123</v>
      </c>
      <c r="J1445" s="61">
        <v>14.7</v>
      </c>
      <c r="K1445" s="45" t="s">
        <v>215</v>
      </c>
      <c r="L1445" s="73">
        <v>28</v>
      </c>
      <c r="M1445" s="69">
        <v>5</v>
      </c>
      <c r="N1445" s="47">
        <v>200</v>
      </c>
      <c r="O1445" s="45" t="s">
        <v>439</v>
      </c>
      <c r="P1445" s="47">
        <v>10179</v>
      </c>
      <c r="Q1445" s="45" t="s">
        <v>1012</v>
      </c>
      <c r="R1445" s="47">
        <v>10108</v>
      </c>
      <c r="S1445" s="48">
        <v>24</v>
      </c>
      <c r="T1445" s="48">
        <v>80</v>
      </c>
      <c r="U1445" s="48">
        <v>87</v>
      </c>
      <c r="V1445" s="45" t="s">
        <v>51</v>
      </c>
      <c r="W1445" s="48">
        <v>45</v>
      </c>
      <c r="X1445" s="45" t="s">
        <v>107</v>
      </c>
      <c r="Y1445" s="78">
        <f t="shared" si="98"/>
        <v>0.5</v>
      </c>
      <c r="Z1445" s="78">
        <f t="shared" si="99"/>
        <v>1.34</v>
      </c>
      <c r="AA1445" s="78">
        <f t="shared" si="100"/>
        <v>1.47</v>
      </c>
      <c r="AB1445" s="77">
        <f t="shared" si="101"/>
        <v>280</v>
      </c>
    </row>
    <row r="1446" spans="1:28" x14ac:dyDescent="0.3">
      <c r="A1446" s="49">
        <v>43084</v>
      </c>
      <c r="B1446" s="45" t="s">
        <v>1255</v>
      </c>
      <c r="C1446" s="45" t="s">
        <v>1256</v>
      </c>
      <c r="D1446" s="45" t="s">
        <v>47</v>
      </c>
      <c r="E1446" s="48">
        <v>10</v>
      </c>
      <c r="F1446" s="47">
        <v>106</v>
      </c>
      <c r="G1446" s="65">
        <v>12.8</v>
      </c>
      <c r="H1446" s="47">
        <v>77</v>
      </c>
      <c r="I1446" s="45" t="s">
        <v>520</v>
      </c>
      <c r="J1446" s="61">
        <v>13.5</v>
      </c>
      <c r="K1446" s="45" t="s">
        <v>75</v>
      </c>
      <c r="L1446" s="73">
        <v>33</v>
      </c>
      <c r="M1446" s="69">
        <v>5</v>
      </c>
      <c r="N1446" s="47">
        <v>222</v>
      </c>
      <c r="O1446" s="45" t="s">
        <v>318</v>
      </c>
      <c r="P1446" s="47">
        <v>10180</v>
      </c>
      <c r="Q1446" s="48">
        <v>24</v>
      </c>
      <c r="R1446" s="47">
        <v>10090</v>
      </c>
      <c r="S1446" s="45" t="s">
        <v>84</v>
      </c>
      <c r="T1446" s="48">
        <v>75</v>
      </c>
      <c r="U1446" s="48">
        <v>82</v>
      </c>
      <c r="V1446" s="45" t="s">
        <v>147</v>
      </c>
      <c r="W1446" s="48">
        <v>43</v>
      </c>
      <c r="X1446" s="45" t="s">
        <v>75</v>
      </c>
      <c r="Y1446" s="78">
        <f t="shared" si="98"/>
        <v>0.5</v>
      </c>
      <c r="Z1446" s="78">
        <f t="shared" si="99"/>
        <v>1.28</v>
      </c>
      <c r="AA1446" s="78">
        <f t="shared" si="100"/>
        <v>1.35</v>
      </c>
      <c r="AB1446" s="77">
        <f t="shared" si="101"/>
        <v>330</v>
      </c>
    </row>
    <row r="1447" spans="1:28" x14ac:dyDescent="0.3">
      <c r="A1447" s="49">
        <v>43085</v>
      </c>
      <c r="B1447" s="45" t="s">
        <v>1255</v>
      </c>
      <c r="C1447" s="45" t="s">
        <v>1256</v>
      </c>
      <c r="D1447" s="45" t="s">
        <v>47</v>
      </c>
      <c r="E1447" s="48">
        <v>10</v>
      </c>
      <c r="F1447" s="47">
        <v>94</v>
      </c>
      <c r="G1447" s="65">
        <v>10.4</v>
      </c>
      <c r="H1447" s="47">
        <v>72</v>
      </c>
      <c r="I1447" s="45" t="s">
        <v>170</v>
      </c>
      <c r="J1447" s="61">
        <v>11.6</v>
      </c>
      <c r="K1447" s="45" t="s">
        <v>117</v>
      </c>
      <c r="L1447" s="73">
        <v>27</v>
      </c>
      <c r="M1447" s="69">
        <v>4.2</v>
      </c>
      <c r="N1447" s="47">
        <v>219</v>
      </c>
      <c r="O1447" s="45" t="s">
        <v>85</v>
      </c>
      <c r="P1447" s="47">
        <v>10303</v>
      </c>
      <c r="Q1447" s="48">
        <v>23</v>
      </c>
      <c r="R1447" s="47">
        <v>10176</v>
      </c>
      <c r="S1447" s="45" t="s">
        <v>263</v>
      </c>
      <c r="T1447" s="48">
        <v>76</v>
      </c>
      <c r="U1447" s="48">
        <v>82</v>
      </c>
      <c r="V1447" s="45" t="s">
        <v>112</v>
      </c>
      <c r="W1447" s="48">
        <v>71</v>
      </c>
      <c r="X1447" s="45" t="s">
        <v>117</v>
      </c>
      <c r="Y1447" s="78">
        <f t="shared" si="98"/>
        <v>0.42000000000000004</v>
      </c>
      <c r="Z1447" s="78">
        <f t="shared" si="99"/>
        <v>1.04</v>
      </c>
      <c r="AA1447" s="78">
        <f t="shared" si="100"/>
        <v>1.1599999999999999</v>
      </c>
      <c r="AB1447" s="77">
        <f t="shared" si="101"/>
        <v>270</v>
      </c>
    </row>
    <row r="1448" spans="1:28" x14ac:dyDescent="0.3">
      <c r="A1448" s="49">
        <v>43086</v>
      </c>
      <c r="B1448" s="45" t="s">
        <v>1255</v>
      </c>
      <c r="C1448" s="45" t="s">
        <v>1256</v>
      </c>
      <c r="D1448" s="45" t="s">
        <v>47</v>
      </c>
      <c r="E1448" s="48">
        <v>10</v>
      </c>
      <c r="F1448" s="47">
        <v>104</v>
      </c>
      <c r="G1448" s="65">
        <v>0.2</v>
      </c>
      <c r="H1448" s="47">
        <v>70</v>
      </c>
      <c r="I1448" s="45" t="s">
        <v>124</v>
      </c>
      <c r="J1448" s="61">
        <v>13.9</v>
      </c>
      <c r="K1448" s="45" t="s">
        <v>215</v>
      </c>
      <c r="L1448" s="73">
        <v>29</v>
      </c>
      <c r="M1448" s="69">
        <v>3.1</v>
      </c>
      <c r="N1448" s="47">
        <v>108</v>
      </c>
      <c r="O1448" s="45" t="s">
        <v>174</v>
      </c>
      <c r="P1448" s="47">
        <v>10337</v>
      </c>
      <c r="Q1448" s="48">
        <v>20</v>
      </c>
      <c r="R1448" s="47">
        <v>10298</v>
      </c>
      <c r="S1448" s="45" t="s">
        <v>116</v>
      </c>
      <c r="T1448" s="48">
        <v>69</v>
      </c>
      <c r="U1448" s="48">
        <v>83</v>
      </c>
      <c r="V1448" s="45" t="s">
        <v>66</v>
      </c>
      <c r="W1448" s="48">
        <v>56</v>
      </c>
      <c r="X1448" s="45" t="s">
        <v>71</v>
      </c>
      <c r="Y1448" s="78">
        <f t="shared" si="98"/>
        <v>0.31</v>
      </c>
      <c r="Z1448" s="78">
        <f t="shared" si="99"/>
        <v>0.02</v>
      </c>
      <c r="AA1448" s="78">
        <f t="shared" si="100"/>
        <v>1.3900000000000001</v>
      </c>
      <c r="AB1448" s="77">
        <f t="shared" si="101"/>
        <v>290</v>
      </c>
    </row>
    <row r="1449" spans="1:28" x14ac:dyDescent="0.3">
      <c r="A1449" s="49">
        <v>43087</v>
      </c>
      <c r="B1449" s="45" t="s">
        <v>1255</v>
      </c>
      <c r="C1449" s="45" t="s">
        <v>1256</v>
      </c>
      <c r="D1449" s="45" t="s">
        <v>47</v>
      </c>
      <c r="E1449" s="48">
        <v>10</v>
      </c>
      <c r="F1449" s="47">
        <v>100</v>
      </c>
      <c r="G1449" s="65">
        <v>2.8</v>
      </c>
      <c r="H1449" s="47">
        <v>58</v>
      </c>
      <c r="I1449" s="45" t="s">
        <v>232</v>
      </c>
      <c r="J1449" s="61">
        <v>14.2</v>
      </c>
      <c r="K1449" s="45" t="s">
        <v>89</v>
      </c>
      <c r="L1449" s="73">
        <v>0</v>
      </c>
      <c r="M1449" s="69">
        <v>5.6</v>
      </c>
      <c r="N1449" s="47">
        <v>161</v>
      </c>
      <c r="O1449" s="45" t="s">
        <v>98</v>
      </c>
      <c r="P1449" s="47">
        <v>10334</v>
      </c>
      <c r="Q1449" s="45" t="s">
        <v>1012</v>
      </c>
      <c r="R1449" s="47">
        <v>10287</v>
      </c>
      <c r="S1449" s="48">
        <v>13</v>
      </c>
      <c r="T1449" s="48">
        <v>70</v>
      </c>
      <c r="U1449" s="48">
        <v>89</v>
      </c>
      <c r="V1449" s="45" t="s">
        <v>177</v>
      </c>
      <c r="W1449" s="48">
        <v>59</v>
      </c>
      <c r="X1449" s="45" t="s">
        <v>250</v>
      </c>
      <c r="Y1449" s="78">
        <f t="shared" si="98"/>
        <v>0.55999999999999994</v>
      </c>
      <c r="Z1449" s="78">
        <f t="shared" si="99"/>
        <v>0.27999999999999997</v>
      </c>
      <c r="AA1449" s="78">
        <f t="shared" si="100"/>
        <v>1.42</v>
      </c>
      <c r="AB1449" s="77">
        <f t="shared" si="101"/>
        <v>0</v>
      </c>
    </row>
    <row r="1450" spans="1:28" x14ac:dyDescent="0.3">
      <c r="A1450" s="49">
        <v>43088</v>
      </c>
      <c r="B1450" s="45" t="s">
        <v>1255</v>
      </c>
      <c r="C1450" s="45" t="s">
        <v>1256</v>
      </c>
      <c r="D1450" s="45" t="s">
        <v>47</v>
      </c>
      <c r="E1450" s="48">
        <v>10</v>
      </c>
      <c r="F1450" s="47">
        <v>96</v>
      </c>
      <c r="G1450" s="65">
        <v>0</v>
      </c>
      <c r="H1450" s="47">
        <v>64</v>
      </c>
      <c r="I1450" s="45" t="s">
        <v>505</v>
      </c>
      <c r="J1450" s="61">
        <v>12.8</v>
      </c>
      <c r="K1450" s="45" t="s">
        <v>121</v>
      </c>
      <c r="L1450" s="73">
        <v>11</v>
      </c>
      <c r="M1450" s="69">
        <v>2.8</v>
      </c>
      <c r="N1450" s="47">
        <v>86</v>
      </c>
      <c r="O1450" s="45" t="s">
        <v>52</v>
      </c>
      <c r="P1450" s="47">
        <v>10353</v>
      </c>
      <c r="Q1450" s="48">
        <v>11</v>
      </c>
      <c r="R1450" s="47">
        <v>10312</v>
      </c>
      <c r="S1450" s="45" t="s">
        <v>1012</v>
      </c>
      <c r="T1450" s="48">
        <v>76</v>
      </c>
      <c r="U1450" s="48">
        <v>89</v>
      </c>
      <c r="V1450" s="45" t="s">
        <v>51</v>
      </c>
      <c r="W1450" s="48">
        <v>64</v>
      </c>
      <c r="X1450" s="45" t="s">
        <v>91</v>
      </c>
      <c r="Y1450" s="78">
        <f t="shared" si="98"/>
        <v>0.27999999999999997</v>
      </c>
      <c r="Z1450" s="78">
        <f t="shared" si="99"/>
        <v>0</v>
      </c>
      <c r="AA1450" s="78">
        <f t="shared" si="100"/>
        <v>1.28</v>
      </c>
      <c r="AB1450" s="77">
        <f t="shared" si="101"/>
        <v>110</v>
      </c>
    </row>
    <row r="1451" spans="1:28" x14ac:dyDescent="0.3">
      <c r="A1451" s="49">
        <v>43089</v>
      </c>
      <c r="B1451" s="45" t="s">
        <v>1255</v>
      </c>
      <c r="C1451" s="45" t="s">
        <v>1256</v>
      </c>
      <c r="D1451" s="45" t="s">
        <v>47</v>
      </c>
      <c r="E1451" s="48">
        <v>10</v>
      </c>
      <c r="F1451" s="47">
        <v>88</v>
      </c>
      <c r="G1451" s="65">
        <v>0</v>
      </c>
      <c r="H1451" s="47">
        <v>57</v>
      </c>
      <c r="I1451" s="45" t="s">
        <v>51</v>
      </c>
      <c r="J1451" s="61">
        <v>11.8</v>
      </c>
      <c r="K1451" s="45" t="s">
        <v>215</v>
      </c>
      <c r="L1451" s="72" t="s">
        <v>289</v>
      </c>
      <c r="M1451" s="69">
        <v>3.1</v>
      </c>
      <c r="N1451" s="47">
        <v>103</v>
      </c>
      <c r="O1451" s="45" t="s">
        <v>89</v>
      </c>
      <c r="P1451" s="47">
        <v>10370</v>
      </c>
      <c r="Q1451" s="45" t="s">
        <v>51</v>
      </c>
      <c r="R1451" s="47">
        <v>10344</v>
      </c>
      <c r="S1451" s="45" t="s">
        <v>102</v>
      </c>
      <c r="T1451" s="48">
        <v>72</v>
      </c>
      <c r="U1451" s="48">
        <v>81</v>
      </c>
      <c r="V1451" s="45" t="s">
        <v>59</v>
      </c>
      <c r="W1451" s="48">
        <v>63</v>
      </c>
      <c r="X1451" s="45" t="s">
        <v>188</v>
      </c>
      <c r="Y1451" s="78">
        <f t="shared" si="98"/>
        <v>0.31</v>
      </c>
      <c r="Z1451" s="78">
        <f t="shared" si="99"/>
        <v>0</v>
      </c>
      <c r="AA1451" s="78">
        <f t="shared" si="100"/>
        <v>1.1800000000000002</v>
      </c>
      <c r="AB1451" s="77">
        <f t="shared" si="101"/>
        <v>90</v>
      </c>
    </row>
    <row r="1452" spans="1:28" x14ac:dyDescent="0.3">
      <c r="A1452" s="49">
        <v>43090</v>
      </c>
      <c r="B1452" s="45" t="s">
        <v>1255</v>
      </c>
      <c r="C1452" s="45" t="s">
        <v>1256</v>
      </c>
      <c r="D1452" s="45" t="s">
        <v>47</v>
      </c>
      <c r="E1452" s="48">
        <v>10</v>
      </c>
      <c r="F1452" s="47">
        <v>98</v>
      </c>
      <c r="G1452" s="65">
        <v>0</v>
      </c>
      <c r="H1452" s="47">
        <v>61</v>
      </c>
      <c r="I1452" s="45" t="s">
        <v>74</v>
      </c>
      <c r="J1452" s="61">
        <v>13.6</v>
      </c>
      <c r="K1452" s="45" t="s">
        <v>206</v>
      </c>
      <c r="L1452" s="73">
        <v>11</v>
      </c>
      <c r="M1452" s="69">
        <v>2.5</v>
      </c>
      <c r="N1452" s="47">
        <v>89</v>
      </c>
      <c r="O1452" s="45" t="s">
        <v>91</v>
      </c>
      <c r="P1452" s="47">
        <v>10401</v>
      </c>
      <c r="Q1452" s="48">
        <v>22</v>
      </c>
      <c r="R1452" s="47">
        <v>10365</v>
      </c>
      <c r="S1452" s="45" t="s">
        <v>263</v>
      </c>
      <c r="T1452" s="48">
        <v>73</v>
      </c>
      <c r="U1452" s="48">
        <v>85</v>
      </c>
      <c r="V1452" s="45" t="s">
        <v>51</v>
      </c>
      <c r="W1452" s="48">
        <v>64</v>
      </c>
      <c r="X1452" s="45" t="s">
        <v>51</v>
      </c>
      <c r="Y1452" s="78">
        <f t="shared" si="98"/>
        <v>0.25</v>
      </c>
      <c r="Z1452" s="78">
        <f t="shared" si="99"/>
        <v>0</v>
      </c>
      <c r="AA1452" s="78">
        <f t="shared" si="100"/>
        <v>1.3599999999999999</v>
      </c>
      <c r="AB1452" s="77">
        <f t="shared" si="101"/>
        <v>110</v>
      </c>
    </row>
    <row r="1453" spans="1:28" x14ac:dyDescent="0.3">
      <c r="A1453" s="49">
        <v>43091</v>
      </c>
      <c r="B1453" s="45" t="s">
        <v>1255</v>
      </c>
      <c r="C1453" s="45" t="s">
        <v>1256</v>
      </c>
      <c r="D1453" s="45" t="s">
        <v>47</v>
      </c>
      <c r="E1453" s="48">
        <v>10</v>
      </c>
      <c r="F1453" s="47">
        <v>98</v>
      </c>
      <c r="G1453" s="65">
        <v>0</v>
      </c>
      <c r="H1453" s="47">
        <v>63</v>
      </c>
      <c r="I1453" s="45" t="s">
        <v>367</v>
      </c>
      <c r="J1453" s="61">
        <v>13.4</v>
      </c>
      <c r="K1453" s="45" t="s">
        <v>215</v>
      </c>
      <c r="L1453" s="73">
        <v>26</v>
      </c>
      <c r="M1453" s="69">
        <v>2.2000000000000002</v>
      </c>
      <c r="N1453" s="47">
        <v>67</v>
      </c>
      <c r="O1453" s="45" t="s">
        <v>430</v>
      </c>
      <c r="P1453" s="47">
        <v>10400</v>
      </c>
      <c r="Q1453" s="48">
        <v>10</v>
      </c>
      <c r="R1453" s="47">
        <v>10379</v>
      </c>
      <c r="S1453" s="48">
        <v>24</v>
      </c>
      <c r="T1453" s="48">
        <v>79</v>
      </c>
      <c r="U1453" s="48">
        <v>88</v>
      </c>
      <c r="V1453" s="45" t="s">
        <v>367</v>
      </c>
      <c r="W1453" s="48">
        <v>68</v>
      </c>
      <c r="X1453" s="45" t="s">
        <v>91</v>
      </c>
      <c r="Y1453" s="78">
        <f t="shared" si="98"/>
        <v>0.22000000000000003</v>
      </c>
      <c r="Z1453" s="78">
        <f t="shared" si="99"/>
        <v>0</v>
      </c>
      <c r="AA1453" s="78">
        <f t="shared" si="100"/>
        <v>1.34</v>
      </c>
      <c r="AB1453" s="77">
        <f t="shared" si="101"/>
        <v>260</v>
      </c>
    </row>
    <row r="1454" spans="1:28" x14ac:dyDescent="0.3">
      <c r="A1454" s="49">
        <v>43092</v>
      </c>
      <c r="B1454" s="45" t="s">
        <v>1255</v>
      </c>
      <c r="C1454" s="45" t="s">
        <v>1256</v>
      </c>
      <c r="D1454" s="45" t="s">
        <v>47</v>
      </c>
      <c r="E1454" s="48">
        <v>10</v>
      </c>
      <c r="F1454" s="47">
        <v>98</v>
      </c>
      <c r="G1454" s="65">
        <v>0</v>
      </c>
      <c r="H1454" s="47">
        <v>65</v>
      </c>
      <c r="I1454" s="45" t="s">
        <v>100</v>
      </c>
      <c r="J1454" s="61">
        <v>13.1</v>
      </c>
      <c r="K1454" s="45" t="s">
        <v>215</v>
      </c>
      <c r="L1454" s="73">
        <v>10</v>
      </c>
      <c r="M1454" s="69">
        <v>3.9</v>
      </c>
      <c r="N1454" s="47">
        <v>111</v>
      </c>
      <c r="O1454" s="45" t="s">
        <v>50</v>
      </c>
      <c r="P1454" s="47">
        <v>10379</v>
      </c>
      <c r="Q1454" s="45" t="s">
        <v>1012</v>
      </c>
      <c r="R1454" s="47">
        <v>10324</v>
      </c>
      <c r="S1454" s="48">
        <v>24</v>
      </c>
      <c r="T1454" s="48">
        <v>76</v>
      </c>
      <c r="U1454" s="48">
        <v>85</v>
      </c>
      <c r="V1454" s="45" t="s">
        <v>85</v>
      </c>
      <c r="W1454" s="48">
        <v>66</v>
      </c>
      <c r="X1454" s="45" t="s">
        <v>182</v>
      </c>
      <c r="Y1454" s="78">
        <f t="shared" si="98"/>
        <v>0.39</v>
      </c>
      <c r="Z1454" s="78">
        <f t="shared" si="99"/>
        <v>0</v>
      </c>
      <c r="AA1454" s="78">
        <f t="shared" si="100"/>
        <v>1.31</v>
      </c>
      <c r="AB1454" s="77">
        <f t="shared" si="101"/>
        <v>100</v>
      </c>
    </row>
    <row r="1455" spans="1:28" x14ac:dyDescent="0.3">
      <c r="A1455" s="49">
        <v>43093</v>
      </c>
      <c r="B1455" s="45" t="s">
        <v>1255</v>
      </c>
      <c r="C1455" s="45" t="s">
        <v>1256</v>
      </c>
      <c r="D1455" s="45" t="s">
        <v>47</v>
      </c>
      <c r="E1455" s="48">
        <v>10</v>
      </c>
      <c r="F1455" s="47">
        <v>90</v>
      </c>
      <c r="G1455" s="65">
        <v>0</v>
      </c>
      <c r="H1455" s="47">
        <v>54</v>
      </c>
      <c r="I1455" s="45" t="s">
        <v>193</v>
      </c>
      <c r="J1455" s="61">
        <v>12.7</v>
      </c>
      <c r="K1455" s="45" t="s">
        <v>121</v>
      </c>
      <c r="L1455" s="73">
        <v>26</v>
      </c>
      <c r="M1455" s="69">
        <v>2.5</v>
      </c>
      <c r="N1455" s="47">
        <v>67</v>
      </c>
      <c r="O1455" s="45" t="s">
        <v>195</v>
      </c>
      <c r="P1455" s="47">
        <v>10324</v>
      </c>
      <c r="Q1455" s="45" t="s">
        <v>1012</v>
      </c>
      <c r="R1455" s="47">
        <v>10244</v>
      </c>
      <c r="S1455" s="48">
        <v>24</v>
      </c>
      <c r="T1455" s="48">
        <v>83</v>
      </c>
      <c r="U1455" s="48">
        <v>88</v>
      </c>
      <c r="V1455" s="45" t="s">
        <v>51</v>
      </c>
      <c r="W1455" s="48">
        <v>74</v>
      </c>
      <c r="X1455" s="45" t="s">
        <v>89</v>
      </c>
      <c r="Y1455" s="78">
        <f t="shared" si="98"/>
        <v>0.25</v>
      </c>
      <c r="Z1455" s="78">
        <f t="shared" si="99"/>
        <v>0</v>
      </c>
      <c r="AA1455" s="78">
        <f t="shared" si="100"/>
        <v>1.27</v>
      </c>
      <c r="AB1455" s="77">
        <f t="shared" si="101"/>
        <v>260</v>
      </c>
    </row>
    <row r="1456" spans="1:28" x14ac:dyDescent="0.3">
      <c r="A1456" s="49">
        <v>43094</v>
      </c>
      <c r="B1456" s="45" t="s">
        <v>1255</v>
      </c>
      <c r="C1456" s="45" t="s">
        <v>1256</v>
      </c>
      <c r="D1456" s="45" t="s">
        <v>47</v>
      </c>
      <c r="E1456" s="48">
        <v>10</v>
      </c>
      <c r="F1456" s="47">
        <v>100</v>
      </c>
      <c r="G1456" s="65">
        <v>1</v>
      </c>
      <c r="H1456" s="47">
        <v>54</v>
      </c>
      <c r="I1456" s="45" t="s">
        <v>258</v>
      </c>
      <c r="J1456" s="61">
        <v>14.5</v>
      </c>
      <c r="K1456" s="45" t="s">
        <v>215</v>
      </c>
      <c r="L1456" s="73">
        <v>0</v>
      </c>
      <c r="M1456" s="69">
        <v>2.8</v>
      </c>
      <c r="N1456" s="47">
        <v>172</v>
      </c>
      <c r="O1456" s="45" t="s">
        <v>370</v>
      </c>
      <c r="P1456" s="47">
        <v>10244</v>
      </c>
      <c r="Q1456" s="45" t="s">
        <v>1012</v>
      </c>
      <c r="R1456" s="47">
        <v>10104</v>
      </c>
      <c r="S1456" s="48">
        <v>18</v>
      </c>
      <c r="T1456" s="48">
        <v>69</v>
      </c>
      <c r="U1456" s="48">
        <v>83</v>
      </c>
      <c r="V1456" s="45" t="s">
        <v>51</v>
      </c>
      <c r="W1456" s="48">
        <v>60</v>
      </c>
      <c r="X1456" s="45" t="s">
        <v>439</v>
      </c>
      <c r="Y1456" s="78">
        <f t="shared" si="98"/>
        <v>0.27999999999999997</v>
      </c>
      <c r="Z1456" s="78">
        <f t="shared" si="99"/>
        <v>0.1</v>
      </c>
      <c r="AA1456" s="78">
        <f t="shared" si="100"/>
        <v>1.45</v>
      </c>
      <c r="AB1456" s="77">
        <f t="shared" si="101"/>
        <v>0</v>
      </c>
    </row>
    <row r="1457" spans="1:28" x14ac:dyDescent="0.3">
      <c r="A1457" s="49">
        <v>43095</v>
      </c>
      <c r="B1457" s="45" t="s">
        <v>1255</v>
      </c>
      <c r="C1457" s="45" t="s">
        <v>1256</v>
      </c>
      <c r="D1457" s="45" t="s">
        <v>47</v>
      </c>
      <c r="E1457" s="48">
        <v>10</v>
      </c>
      <c r="F1457" s="47">
        <v>125</v>
      </c>
      <c r="G1457" s="65">
        <v>15.8</v>
      </c>
      <c r="H1457" s="47">
        <v>80</v>
      </c>
      <c r="I1457" s="45" t="s">
        <v>171</v>
      </c>
      <c r="J1457" s="61">
        <v>17</v>
      </c>
      <c r="K1457" s="45" t="s">
        <v>355</v>
      </c>
      <c r="L1457" s="73">
        <v>29</v>
      </c>
      <c r="M1457" s="69">
        <v>2.5</v>
      </c>
      <c r="N1457" s="47">
        <v>269</v>
      </c>
      <c r="O1457" s="45" t="s">
        <v>170</v>
      </c>
      <c r="P1457" s="47">
        <v>10178</v>
      </c>
      <c r="Q1457" s="45" t="s">
        <v>1012</v>
      </c>
      <c r="R1457" s="47">
        <v>9961</v>
      </c>
      <c r="S1457" s="48">
        <v>19</v>
      </c>
      <c r="T1457" s="48">
        <v>51</v>
      </c>
      <c r="U1457" s="48">
        <v>83</v>
      </c>
      <c r="V1457" s="45" t="s">
        <v>763</v>
      </c>
      <c r="W1457" s="48">
        <v>32</v>
      </c>
      <c r="X1457" s="45" t="s">
        <v>189</v>
      </c>
      <c r="Y1457" s="78">
        <f t="shared" si="98"/>
        <v>0.25</v>
      </c>
      <c r="Z1457" s="78">
        <f t="shared" si="99"/>
        <v>1.58</v>
      </c>
      <c r="AA1457" s="78">
        <f t="shared" si="100"/>
        <v>1.7</v>
      </c>
      <c r="AB1457" s="77">
        <f t="shared" si="101"/>
        <v>290</v>
      </c>
    </row>
    <row r="1458" spans="1:28" x14ac:dyDescent="0.3">
      <c r="A1458" s="49">
        <v>43096</v>
      </c>
      <c r="B1458" s="45" t="s">
        <v>1255</v>
      </c>
      <c r="C1458" s="45" t="s">
        <v>1256</v>
      </c>
      <c r="D1458" s="45" t="s">
        <v>47</v>
      </c>
      <c r="E1458" s="48">
        <v>10</v>
      </c>
      <c r="F1458" s="47">
        <v>102</v>
      </c>
      <c r="G1458" s="65">
        <v>16.399999999999999</v>
      </c>
      <c r="H1458" s="47">
        <v>81</v>
      </c>
      <c r="I1458" s="45" t="s">
        <v>369</v>
      </c>
      <c r="J1458" s="61">
        <v>12.2</v>
      </c>
      <c r="K1458" s="45" t="s">
        <v>650</v>
      </c>
      <c r="L1458" s="73">
        <v>28</v>
      </c>
      <c r="M1458" s="69">
        <v>6.1</v>
      </c>
      <c r="N1458" s="47">
        <v>247</v>
      </c>
      <c r="O1458" s="45" t="s">
        <v>494</v>
      </c>
      <c r="P1458" s="47">
        <v>10117</v>
      </c>
      <c r="Q1458" s="48">
        <v>22</v>
      </c>
      <c r="R1458" s="47">
        <v>9970</v>
      </c>
      <c r="S1458" s="45" t="s">
        <v>84</v>
      </c>
      <c r="T1458" s="48">
        <v>71</v>
      </c>
      <c r="U1458" s="48">
        <v>80</v>
      </c>
      <c r="V1458" s="45" t="s">
        <v>769</v>
      </c>
      <c r="W1458" s="48">
        <v>50</v>
      </c>
      <c r="X1458" s="45" t="s">
        <v>195</v>
      </c>
      <c r="Y1458" s="78">
        <f t="shared" si="98"/>
        <v>0.61</v>
      </c>
      <c r="Z1458" s="78">
        <f t="shared" si="99"/>
        <v>1.64</v>
      </c>
      <c r="AA1458" s="78">
        <f t="shared" si="100"/>
        <v>1.22</v>
      </c>
      <c r="AB1458" s="77">
        <f t="shared" si="101"/>
        <v>280</v>
      </c>
    </row>
    <row r="1459" spans="1:28" x14ac:dyDescent="0.3">
      <c r="A1459" s="49">
        <v>43097</v>
      </c>
      <c r="B1459" s="45" t="s">
        <v>1255</v>
      </c>
      <c r="C1459" s="45" t="s">
        <v>1256</v>
      </c>
      <c r="D1459" s="45" t="s">
        <v>47</v>
      </c>
      <c r="E1459" s="48">
        <v>10</v>
      </c>
      <c r="F1459" s="47">
        <v>115</v>
      </c>
      <c r="G1459" s="65">
        <v>7.8</v>
      </c>
      <c r="H1459" s="47">
        <v>86</v>
      </c>
      <c r="I1459" s="45" t="s">
        <v>120</v>
      </c>
      <c r="J1459" s="61">
        <v>14.4</v>
      </c>
      <c r="K1459" s="45" t="s">
        <v>158</v>
      </c>
      <c r="L1459" s="73">
        <v>27</v>
      </c>
      <c r="M1459" s="69">
        <v>5</v>
      </c>
      <c r="N1459" s="47">
        <v>197</v>
      </c>
      <c r="O1459" s="45" t="s">
        <v>260</v>
      </c>
      <c r="P1459" s="47">
        <v>10151</v>
      </c>
      <c r="Q1459" s="48">
        <v>23</v>
      </c>
      <c r="R1459" s="47">
        <v>10056</v>
      </c>
      <c r="S1459" s="45" t="s">
        <v>132</v>
      </c>
      <c r="T1459" s="48">
        <v>73</v>
      </c>
      <c r="U1459" s="48">
        <v>89</v>
      </c>
      <c r="V1459" s="45" t="s">
        <v>163</v>
      </c>
      <c r="W1459" s="48">
        <v>55</v>
      </c>
      <c r="X1459" s="45" t="s">
        <v>127</v>
      </c>
      <c r="Y1459" s="78">
        <f t="shared" si="98"/>
        <v>0.5</v>
      </c>
      <c r="Z1459" s="78">
        <f t="shared" si="99"/>
        <v>0.78</v>
      </c>
      <c r="AA1459" s="78">
        <f t="shared" si="100"/>
        <v>1.44</v>
      </c>
      <c r="AB1459" s="77">
        <f t="shared" si="101"/>
        <v>270</v>
      </c>
    </row>
    <row r="1460" spans="1:28" x14ac:dyDescent="0.3">
      <c r="A1460" s="49">
        <v>43098</v>
      </c>
      <c r="B1460" s="45" t="s">
        <v>1255</v>
      </c>
      <c r="C1460" s="45" t="s">
        <v>1256</v>
      </c>
      <c r="D1460" s="45" t="s">
        <v>47</v>
      </c>
      <c r="E1460" s="48">
        <v>10</v>
      </c>
      <c r="F1460" s="47">
        <v>151</v>
      </c>
      <c r="G1460" s="65">
        <v>0</v>
      </c>
      <c r="H1460" s="47">
        <v>108</v>
      </c>
      <c r="I1460" s="45" t="s">
        <v>123</v>
      </c>
      <c r="J1460" s="61">
        <v>19.399999999999999</v>
      </c>
      <c r="K1460" s="45" t="s">
        <v>91</v>
      </c>
      <c r="L1460" s="73">
        <v>27</v>
      </c>
      <c r="M1460" s="69">
        <v>4.4000000000000004</v>
      </c>
      <c r="N1460" s="47">
        <v>147</v>
      </c>
      <c r="O1460" s="45" t="s">
        <v>352</v>
      </c>
      <c r="P1460" s="47">
        <v>10182</v>
      </c>
      <c r="Q1460" s="48">
        <v>19</v>
      </c>
      <c r="R1460" s="47">
        <v>10109</v>
      </c>
      <c r="S1460" s="45" t="s">
        <v>102</v>
      </c>
      <c r="T1460" s="48">
        <v>67</v>
      </c>
      <c r="U1460" s="48">
        <v>85</v>
      </c>
      <c r="V1460" s="45" t="s">
        <v>301</v>
      </c>
      <c r="W1460" s="48">
        <v>45</v>
      </c>
      <c r="X1460" s="45" t="s">
        <v>89</v>
      </c>
      <c r="Y1460" s="78">
        <f t="shared" si="98"/>
        <v>0.44000000000000006</v>
      </c>
      <c r="Z1460" s="78">
        <f t="shared" si="99"/>
        <v>0</v>
      </c>
      <c r="AA1460" s="78">
        <f t="shared" si="100"/>
        <v>1.94</v>
      </c>
      <c r="AB1460" s="77">
        <f t="shared" si="101"/>
        <v>270</v>
      </c>
    </row>
    <row r="1461" spans="1:28" x14ac:dyDescent="0.3">
      <c r="A1461" s="49">
        <v>43099</v>
      </c>
      <c r="B1461" s="45" t="s">
        <v>1255</v>
      </c>
      <c r="C1461" s="45" t="s">
        <v>1256</v>
      </c>
      <c r="D1461" s="45" t="s">
        <v>47</v>
      </c>
      <c r="E1461" s="48">
        <v>10</v>
      </c>
      <c r="F1461" s="47">
        <v>148</v>
      </c>
      <c r="G1461" s="65">
        <v>0</v>
      </c>
      <c r="H1461" s="47">
        <v>104</v>
      </c>
      <c r="I1461" s="45" t="s">
        <v>258</v>
      </c>
      <c r="J1461" s="61">
        <v>19.3</v>
      </c>
      <c r="K1461" s="45" t="s">
        <v>52</v>
      </c>
      <c r="L1461" s="73">
        <v>24</v>
      </c>
      <c r="M1461" s="69">
        <v>1.7</v>
      </c>
      <c r="N1461" s="47">
        <v>53</v>
      </c>
      <c r="O1461" s="45" t="s">
        <v>225</v>
      </c>
      <c r="P1461" s="47">
        <v>10212</v>
      </c>
      <c r="Q1461" s="48">
        <v>10</v>
      </c>
      <c r="R1461" s="47">
        <v>10166</v>
      </c>
      <c r="S1461" s="45" t="s">
        <v>263</v>
      </c>
      <c r="T1461" s="48">
        <v>71</v>
      </c>
      <c r="U1461" s="48">
        <v>78</v>
      </c>
      <c r="V1461" s="45" t="s">
        <v>301</v>
      </c>
      <c r="W1461" s="48">
        <v>57</v>
      </c>
      <c r="X1461" s="45" t="s">
        <v>52</v>
      </c>
      <c r="Y1461" s="78">
        <f t="shared" si="98"/>
        <v>0.16999999999999998</v>
      </c>
      <c r="Z1461" s="78">
        <f t="shared" si="99"/>
        <v>0</v>
      </c>
      <c r="AA1461" s="78">
        <f t="shared" si="100"/>
        <v>1.9300000000000002</v>
      </c>
      <c r="AB1461" s="77">
        <f t="shared" si="101"/>
        <v>240</v>
      </c>
    </row>
    <row r="1462" spans="1:28" x14ac:dyDescent="0.3">
      <c r="A1462" s="49">
        <v>43100</v>
      </c>
      <c r="B1462" s="45" t="s">
        <v>1255</v>
      </c>
      <c r="C1462" s="45" t="s">
        <v>1256</v>
      </c>
      <c r="D1462" s="45" t="s">
        <v>47</v>
      </c>
      <c r="E1462" s="48">
        <v>10</v>
      </c>
      <c r="F1462" s="47">
        <v>124</v>
      </c>
      <c r="G1462" s="65">
        <v>5</v>
      </c>
      <c r="H1462" s="47">
        <v>96</v>
      </c>
      <c r="I1462" s="45" t="s">
        <v>193</v>
      </c>
      <c r="J1462" s="61">
        <v>15.1</v>
      </c>
      <c r="K1462" s="45" t="s">
        <v>307</v>
      </c>
      <c r="L1462" s="73">
        <v>31</v>
      </c>
      <c r="M1462" s="69">
        <v>5</v>
      </c>
      <c r="N1462" s="47">
        <v>242</v>
      </c>
      <c r="O1462" s="45" t="s">
        <v>128</v>
      </c>
      <c r="P1462" s="47">
        <v>10240</v>
      </c>
      <c r="Q1462" s="48">
        <v>23</v>
      </c>
      <c r="R1462" s="47">
        <v>10116</v>
      </c>
      <c r="S1462" s="48">
        <v>10</v>
      </c>
      <c r="T1462" s="48">
        <v>69</v>
      </c>
      <c r="U1462" s="48">
        <v>83</v>
      </c>
      <c r="V1462" s="45" t="s">
        <v>133</v>
      </c>
      <c r="W1462" s="48">
        <v>39</v>
      </c>
      <c r="X1462" s="45" t="s">
        <v>225</v>
      </c>
      <c r="Y1462" s="78">
        <f t="shared" si="98"/>
        <v>0.5</v>
      </c>
      <c r="Z1462" s="78">
        <f t="shared" si="99"/>
        <v>0.5</v>
      </c>
      <c r="AA1462" s="78">
        <f t="shared" si="100"/>
        <v>1.51</v>
      </c>
      <c r="AB1462" s="77">
        <f t="shared" si="101"/>
        <v>310</v>
      </c>
    </row>
    <row r="1463" spans="1:28" x14ac:dyDescent="0.3">
      <c r="A1463" s="49">
        <v>43101</v>
      </c>
      <c r="B1463" s="45" t="s">
        <v>1255</v>
      </c>
      <c r="C1463" s="45" t="s">
        <v>1256</v>
      </c>
      <c r="D1463" s="45" t="s">
        <v>47</v>
      </c>
      <c r="E1463" s="48">
        <v>10</v>
      </c>
      <c r="F1463" s="47">
        <v>135</v>
      </c>
      <c r="G1463" s="65">
        <v>4.4000000000000004</v>
      </c>
      <c r="H1463" s="47">
        <v>72</v>
      </c>
      <c r="I1463" s="45" t="s">
        <v>258</v>
      </c>
      <c r="J1463" s="61">
        <v>19.8</v>
      </c>
      <c r="K1463" s="45" t="s">
        <v>206</v>
      </c>
      <c r="L1463" s="73">
        <v>29</v>
      </c>
      <c r="M1463" s="69">
        <v>7.5</v>
      </c>
      <c r="N1463" s="47">
        <v>278</v>
      </c>
      <c r="O1463" s="45" t="s">
        <v>215</v>
      </c>
      <c r="P1463" s="47">
        <v>10260</v>
      </c>
      <c r="Q1463" s="48">
        <v>24</v>
      </c>
      <c r="R1463" s="47">
        <v>10173</v>
      </c>
      <c r="S1463" s="48">
        <v>13</v>
      </c>
      <c r="T1463" s="48">
        <v>53</v>
      </c>
      <c r="U1463" s="48">
        <v>87</v>
      </c>
      <c r="V1463" s="45" t="s">
        <v>108</v>
      </c>
      <c r="W1463" s="48">
        <v>34</v>
      </c>
      <c r="X1463" s="45" t="s">
        <v>51</v>
      </c>
      <c r="Y1463" s="78">
        <f t="shared" si="98"/>
        <v>0.75</v>
      </c>
      <c r="Z1463" s="78">
        <f t="shared" si="99"/>
        <v>0.44000000000000006</v>
      </c>
      <c r="AA1463" s="78">
        <f t="shared" si="100"/>
        <v>1.98</v>
      </c>
      <c r="AB1463" s="77">
        <f t="shared" si="101"/>
        <v>290</v>
      </c>
    </row>
    <row r="1464" spans="1:28" x14ac:dyDescent="0.3">
      <c r="A1464" s="49">
        <v>43102</v>
      </c>
      <c r="B1464" s="45" t="s">
        <v>1255</v>
      </c>
      <c r="C1464" s="45" t="s">
        <v>1256</v>
      </c>
      <c r="D1464" s="45" t="s">
        <v>47</v>
      </c>
      <c r="E1464" s="48">
        <v>10</v>
      </c>
      <c r="F1464" s="47">
        <v>168</v>
      </c>
      <c r="G1464" s="65">
        <v>0</v>
      </c>
      <c r="H1464" s="47">
        <v>121</v>
      </c>
      <c r="I1464" s="45" t="s">
        <v>59</v>
      </c>
      <c r="J1464" s="61">
        <v>21.5</v>
      </c>
      <c r="K1464" s="45" t="s">
        <v>50</v>
      </c>
      <c r="L1464" s="73">
        <v>29</v>
      </c>
      <c r="M1464" s="69">
        <v>3.9</v>
      </c>
      <c r="N1464" s="47">
        <v>161</v>
      </c>
      <c r="O1464" s="45" t="s">
        <v>206</v>
      </c>
      <c r="P1464" s="47">
        <v>10261</v>
      </c>
      <c r="Q1464" s="45" t="s">
        <v>1012</v>
      </c>
      <c r="R1464" s="47">
        <v>10212</v>
      </c>
      <c r="S1464" s="48">
        <v>14</v>
      </c>
      <c r="T1464" s="48">
        <v>63</v>
      </c>
      <c r="U1464" s="48">
        <v>88</v>
      </c>
      <c r="V1464" s="45" t="s">
        <v>510</v>
      </c>
      <c r="W1464" s="48">
        <v>51</v>
      </c>
      <c r="X1464" s="45" t="s">
        <v>163</v>
      </c>
      <c r="Y1464" s="78">
        <f t="shared" si="98"/>
        <v>0.39</v>
      </c>
      <c r="Z1464" s="78">
        <f t="shared" si="99"/>
        <v>0</v>
      </c>
      <c r="AA1464" s="78">
        <f t="shared" si="100"/>
        <v>2.15</v>
      </c>
      <c r="AB1464" s="77">
        <f t="shared" si="101"/>
        <v>290</v>
      </c>
    </row>
    <row r="1465" spans="1:28" x14ac:dyDescent="0.3">
      <c r="A1465" s="49">
        <v>43103</v>
      </c>
      <c r="B1465" s="45" t="s">
        <v>1255</v>
      </c>
      <c r="C1465" s="45" t="s">
        <v>1256</v>
      </c>
      <c r="D1465" s="45" t="s">
        <v>47</v>
      </c>
      <c r="E1465" s="48">
        <v>10</v>
      </c>
      <c r="F1465" s="47">
        <v>170</v>
      </c>
      <c r="G1465" s="65">
        <v>0</v>
      </c>
      <c r="H1465" s="47">
        <v>134</v>
      </c>
      <c r="I1465" s="45" t="s">
        <v>108</v>
      </c>
      <c r="J1465" s="61">
        <v>20.5</v>
      </c>
      <c r="K1465" s="45" t="s">
        <v>232</v>
      </c>
      <c r="L1465" s="73">
        <v>31</v>
      </c>
      <c r="M1465" s="69">
        <v>2.8</v>
      </c>
      <c r="N1465" s="47">
        <v>156</v>
      </c>
      <c r="O1465" s="45" t="s">
        <v>123</v>
      </c>
      <c r="P1465" s="47">
        <v>10263</v>
      </c>
      <c r="Q1465" s="48">
        <v>12</v>
      </c>
      <c r="R1465" s="47">
        <v>10216</v>
      </c>
      <c r="S1465" s="45" t="s">
        <v>263</v>
      </c>
      <c r="T1465" s="48">
        <v>78</v>
      </c>
      <c r="U1465" s="48">
        <v>85</v>
      </c>
      <c r="V1465" s="45" t="s">
        <v>51</v>
      </c>
      <c r="W1465" s="48">
        <v>56</v>
      </c>
      <c r="X1465" s="45" t="s">
        <v>537</v>
      </c>
      <c r="Y1465" s="78">
        <f t="shared" si="98"/>
        <v>0.27999999999999997</v>
      </c>
      <c r="Z1465" s="78">
        <f t="shared" si="99"/>
        <v>0</v>
      </c>
      <c r="AA1465" s="78">
        <f t="shared" si="100"/>
        <v>2.0499999999999998</v>
      </c>
      <c r="AB1465" s="77">
        <f t="shared" si="101"/>
        <v>310</v>
      </c>
    </row>
    <row r="1466" spans="1:28" x14ac:dyDescent="0.3">
      <c r="A1466" s="49">
        <v>43104</v>
      </c>
      <c r="B1466" s="45" t="s">
        <v>1255</v>
      </c>
      <c r="C1466" s="45" t="s">
        <v>1256</v>
      </c>
      <c r="D1466" s="45" t="s">
        <v>47</v>
      </c>
      <c r="E1466" s="48">
        <v>10</v>
      </c>
      <c r="F1466" s="47">
        <v>148</v>
      </c>
      <c r="G1466" s="65">
        <v>2</v>
      </c>
      <c r="H1466" s="47">
        <v>117</v>
      </c>
      <c r="I1466" s="45" t="s">
        <v>184</v>
      </c>
      <c r="J1466" s="61">
        <v>17.8</v>
      </c>
      <c r="K1466" s="45" t="s">
        <v>215</v>
      </c>
      <c r="L1466" s="73">
        <v>33</v>
      </c>
      <c r="M1466" s="69">
        <v>1.4</v>
      </c>
      <c r="N1466" s="47">
        <v>78</v>
      </c>
      <c r="O1466" s="45" t="s">
        <v>50</v>
      </c>
      <c r="P1466" s="47">
        <v>10227</v>
      </c>
      <c r="Q1466" s="45" t="s">
        <v>1012</v>
      </c>
      <c r="R1466" s="47">
        <v>10091</v>
      </c>
      <c r="S1466" s="48">
        <v>24</v>
      </c>
      <c r="T1466" s="48">
        <v>74</v>
      </c>
      <c r="U1466" s="48">
        <v>85</v>
      </c>
      <c r="V1466" s="45" t="s">
        <v>51</v>
      </c>
      <c r="W1466" s="48">
        <v>65</v>
      </c>
      <c r="X1466" s="45" t="s">
        <v>235</v>
      </c>
      <c r="Y1466" s="78">
        <f t="shared" si="98"/>
        <v>0.13999999999999999</v>
      </c>
      <c r="Z1466" s="78">
        <f t="shared" si="99"/>
        <v>0.2</v>
      </c>
      <c r="AA1466" s="78">
        <f t="shared" si="100"/>
        <v>1.78</v>
      </c>
      <c r="AB1466" s="77">
        <f t="shared" si="101"/>
        <v>330</v>
      </c>
    </row>
    <row r="1467" spans="1:28" x14ac:dyDescent="0.3">
      <c r="A1467" s="49">
        <v>43105</v>
      </c>
      <c r="B1467" s="45" t="s">
        <v>1255</v>
      </c>
      <c r="C1467" s="45" t="s">
        <v>1256</v>
      </c>
      <c r="D1467" s="45" t="s">
        <v>47</v>
      </c>
      <c r="E1467" s="48">
        <v>10</v>
      </c>
      <c r="F1467" s="47">
        <v>110</v>
      </c>
      <c r="G1467" s="65">
        <v>2</v>
      </c>
      <c r="H1467" s="47">
        <v>82</v>
      </c>
      <c r="I1467" s="45" t="s">
        <v>100</v>
      </c>
      <c r="J1467" s="61">
        <v>13.8</v>
      </c>
      <c r="K1467" s="45" t="s">
        <v>434</v>
      </c>
      <c r="L1467" s="73">
        <v>29</v>
      </c>
      <c r="M1467" s="69">
        <v>4.2</v>
      </c>
      <c r="N1467" s="47">
        <v>158</v>
      </c>
      <c r="O1467" s="45" t="s">
        <v>123</v>
      </c>
      <c r="P1467" s="47">
        <v>10091</v>
      </c>
      <c r="Q1467" s="45" t="s">
        <v>1012</v>
      </c>
      <c r="R1467" s="47">
        <v>10051</v>
      </c>
      <c r="S1467" s="48">
        <v>22</v>
      </c>
      <c r="T1467" s="48">
        <v>76</v>
      </c>
      <c r="U1467" s="48">
        <v>84</v>
      </c>
      <c r="V1467" s="45" t="s">
        <v>301</v>
      </c>
      <c r="W1467" s="48">
        <v>64</v>
      </c>
      <c r="X1467" s="45" t="s">
        <v>81</v>
      </c>
      <c r="Y1467" s="78">
        <f t="shared" si="98"/>
        <v>0.42000000000000004</v>
      </c>
      <c r="Z1467" s="78">
        <f t="shared" si="99"/>
        <v>0.2</v>
      </c>
      <c r="AA1467" s="78">
        <f t="shared" si="100"/>
        <v>1.3800000000000001</v>
      </c>
      <c r="AB1467" s="77">
        <f t="shared" si="101"/>
        <v>290</v>
      </c>
    </row>
    <row r="1468" spans="1:28" x14ac:dyDescent="0.3">
      <c r="A1468" s="49">
        <v>43106</v>
      </c>
      <c r="B1468" s="45" t="s">
        <v>1255</v>
      </c>
      <c r="C1468" s="45" t="s">
        <v>1256</v>
      </c>
      <c r="D1468" s="45" t="s">
        <v>47</v>
      </c>
      <c r="E1468" s="48">
        <v>10</v>
      </c>
      <c r="F1468" s="47">
        <v>75</v>
      </c>
      <c r="G1468" s="65">
        <v>22.2</v>
      </c>
      <c r="H1468" s="47">
        <v>64</v>
      </c>
      <c r="I1468" s="45" t="s">
        <v>355</v>
      </c>
      <c r="J1468" s="61">
        <v>8.6</v>
      </c>
      <c r="K1468" s="45" t="s">
        <v>158</v>
      </c>
      <c r="L1468" s="73">
        <v>28</v>
      </c>
      <c r="M1468" s="69">
        <v>2.2000000000000002</v>
      </c>
      <c r="N1468" s="47">
        <v>100</v>
      </c>
      <c r="O1468" s="45" t="s">
        <v>98</v>
      </c>
      <c r="P1468" s="47">
        <v>10058</v>
      </c>
      <c r="Q1468" s="48">
        <v>18</v>
      </c>
      <c r="R1468" s="47">
        <v>10032</v>
      </c>
      <c r="S1468" s="45" t="s">
        <v>51</v>
      </c>
      <c r="T1468" s="48">
        <v>71</v>
      </c>
      <c r="U1468" s="48">
        <v>84</v>
      </c>
      <c r="V1468" s="45" t="s">
        <v>51</v>
      </c>
      <c r="W1468" s="48">
        <v>61</v>
      </c>
      <c r="X1468" s="45" t="s">
        <v>103</v>
      </c>
      <c r="Y1468" s="78">
        <f t="shared" si="98"/>
        <v>0.22000000000000003</v>
      </c>
      <c r="Z1468" s="78">
        <f t="shared" si="99"/>
        <v>2.2199999999999998</v>
      </c>
      <c r="AA1468" s="78">
        <f t="shared" si="100"/>
        <v>0.86</v>
      </c>
      <c r="AB1468" s="77">
        <f t="shared" si="101"/>
        <v>280</v>
      </c>
    </row>
    <row r="1469" spans="1:28" x14ac:dyDescent="0.3">
      <c r="A1469" s="49">
        <v>43107</v>
      </c>
      <c r="B1469" s="45" t="s">
        <v>1255</v>
      </c>
      <c r="C1469" s="45" t="s">
        <v>1256</v>
      </c>
      <c r="D1469" s="45" t="s">
        <v>47</v>
      </c>
      <c r="E1469" s="48">
        <v>10</v>
      </c>
      <c r="F1469" s="47">
        <v>86</v>
      </c>
      <c r="G1469" s="65">
        <v>8.4</v>
      </c>
      <c r="H1469" s="47">
        <v>68</v>
      </c>
      <c r="I1469" s="45" t="s">
        <v>86</v>
      </c>
      <c r="J1469" s="61">
        <v>10.3</v>
      </c>
      <c r="K1469" s="45" t="s">
        <v>164</v>
      </c>
      <c r="L1469" s="73">
        <v>36</v>
      </c>
      <c r="M1469" s="69">
        <v>3.3</v>
      </c>
      <c r="N1469" s="47">
        <v>167</v>
      </c>
      <c r="O1469" s="45" t="s">
        <v>318</v>
      </c>
      <c r="P1469" s="47">
        <v>10068</v>
      </c>
      <c r="Q1469" s="48">
        <v>23</v>
      </c>
      <c r="R1469" s="47">
        <v>10009</v>
      </c>
      <c r="S1469" s="48">
        <v>14</v>
      </c>
      <c r="T1469" s="48">
        <v>81</v>
      </c>
      <c r="U1469" s="48">
        <v>85</v>
      </c>
      <c r="V1469" s="45" t="s">
        <v>51</v>
      </c>
      <c r="W1469" s="48">
        <v>75</v>
      </c>
      <c r="X1469" s="45" t="s">
        <v>51</v>
      </c>
      <c r="Y1469" s="78">
        <f t="shared" si="98"/>
        <v>0.32999999999999996</v>
      </c>
      <c r="Z1469" s="78">
        <f t="shared" si="99"/>
        <v>0.84000000000000008</v>
      </c>
      <c r="AA1469" s="78">
        <f t="shared" si="100"/>
        <v>1.03</v>
      </c>
      <c r="AB1469" s="77">
        <f t="shared" si="101"/>
        <v>360</v>
      </c>
    </row>
    <row r="1470" spans="1:28" x14ac:dyDescent="0.3">
      <c r="A1470" s="49">
        <v>43108</v>
      </c>
      <c r="B1470" s="45" t="s">
        <v>1255</v>
      </c>
      <c r="C1470" s="45" t="s">
        <v>1256</v>
      </c>
      <c r="D1470" s="45" t="s">
        <v>47</v>
      </c>
      <c r="E1470" s="48">
        <v>10</v>
      </c>
      <c r="F1470" s="47">
        <v>92</v>
      </c>
      <c r="G1470" s="65">
        <v>0</v>
      </c>
      <c r="H1470" s="47">
        <v>64</v>
      </c>
      <c r="I1470" s="45" t="s">
        <v>202</v>
      </c>
      <c r="J1470" s="61">
        <v>12.1</v>
      </c>
      <c r="K1470" s="45" t="s">
        <v>61</v>
      </c>
      <c r="L1470" s="73">
        <v>20</v>
      </c>
      <c r="M1470" s="69">
        <v>2.8</v>
      </c>
      <c r="N1470" s="47">
        <v>158</v>
      </c>
      <c r="O1470" s="45" t="s">
        <v>235</v>
      </c>
      <c r="P1470" s="47">
        <v>10107</v>
      </c>
      <c r="Q1470" s="48">
        <v>11</v>
      </c>
      <c r="R1470" s="47">
        <v>10065</v>
      </c>
      <c r="S1470" s="45" t="s">
        <v>263</v>
      </c>
      <c r="T1470" s="48">
        <v>71</v>
      </c>
      <c r="U1470" s="48">
        <v>85</v>
      </c>
      <c r="V1470" s="45" t="s">
        <v>80</v>
      </c>
      <c r="W1470" s="48">
        <v>59</v>
      </c>
      <c r="X1470" s="45" t="s">
        <v>135</v>
      </c>
      <c r="Y1470" s="78">
        <f t="shared" si="98"/>
        <v>0.27999999999999997</v>
      </c>
      <c r="Z1470" s="78">
        <f t="shared" si="99"/>
        <v>0</v>
      </c>
      <c r="AA1470" s="78">
        <f t="shared" si="100"/>
        <v>1.21</v>
      </c>
      <c r="AB1470" s="77">
        <f t="shared" si="101"/>
        <v>200</v>
      </c>
    </row>
    <row r="1471" spans="1:28" x14ac:dyDescent="0.3">
      <c r="A1471" s="49">
        <v>43109</v>
      </c>
      <c r="B1471" s="45" t="s">
        <v>1255</v>
      </c>
      <c r="C1471" s="45" t="s">
        <v>1256</v>
      </c>
      <c r="D1471" s="45" t="s">
        <v>47</v>
      </c>
      <c r="E1471" s="48">
        <v>10</v>
      </c>
      <c r="F1471" s="47">
        <v>90</v>
      </c>
      <c r="G1471" s="65">
        <v>1.4</v>
      </c>
      <c r="H1471" s="47">
        <v>65</v>
      </c>
      <c r="I1471" s="45" t="s">
        <v>184</v>
      </c>
      <c r="J1471" s="61">
        <v>11.6</v>
      </c>
      <c r="K1471" s="45" t="s">
        <v>81</v>
      </c>
      <c r="L1471" s="73">
        <v>26</v>
      </c>
      <c r="M1471" s="69">
        <v>1.1000000000000001</v>
      </c>
      <c r="N1471" s="47">
        <v>81</v>
      </c>
      <c r="O1471" s="45" t="s">
        <v>486</v>
      </c>
      <c r="P1471" s="47">
        <v>10120</v>
      </c>
      <c r="Q1471" s="48">
        <v>24</v>
      </c>
      <c r="R1471" s="47">
        <v>10056</v>
      </c>
      <c r="S1471" s="48">
        <v>14</v>
      </c>
      <c r="T1471" s="48">
        <v>74</v>
      </c>
      <c r="U1471" s="48">
        <v>79</v>
      </c>
      <c r="V1471" s="45" t="s">
        <v>94</v>
      </c>
      <c r="W1471" s="48">
        <v>67</v>
      </c>
      <c r="X1471" s="45" t="s">
        <v>177</v>
      </c>
      <c r="Y1471" s="78">
        <f t="shared" si="98"/>
        <v>0.11000000000000001</v>
      </c>
      <c r="Z1471" s="78">
        <f t="shared" si="99"/>
        <v>0.13999999999999999</v>
      </c>
      <c r="AA1471" s="78">
        <f t="shared" si="100"/>
        <v>1.1599999999999999</v>
      </c>
      <c r="AB1471" s="77">
        <f t="shared" si="101"/>
        <v>260</v>
      </c>
    </row>
    <row r="1472" spans="1:28" x14ac:dyDescent="0.3">
      <c r="A1472" s="49">
        <v>43110</v>
      </c>
      <c r="B1472" s="45" t="s">
        <v>1255</v>
      </c>
      <c r="C1472" s="45" t="s">
        <v>1256</v>
      </c>
      <c r="D1472" s="45" t="s">
        <v>47</v>
      </c>
      <c r="E1472" s="48">
        <v>10</v>
      </c>
      <c r="F1472" s="47">
        <v>94</v>
      </c>
      <c r="G1472" s="65">
        <v>10</v>
      </c>
      <c r="H1472" s="47">
        <v>64</v>
      </c>
      <c r="I1472" s="45" t="s">
        <v>258</v>
      </c>
      <c r="J1472" s="61">
        <v>12.4</v>
      </c>
      <c r="K1472" s="45" t="s">
        <v>188</v>
      </c>
      <c r="L1472" s="73">
        <v>28</v>
      </c>
      <c r="M1472" s="69">
        <v>2.8</v>
      </c>
      <c r="N1472" s="47">
        <v>261</v>
      </c>
      <c r="O1472" s="45" t="s">
        <v>99</v>
      </c>
      <c r="P1472" s="47">
        <v>10150</v>
      </c>
      <c r="Q1472" s="48">
        <v>23</v>
      </c>
      <c r="R1472" s="47">
        <v>10074</v>
      </c>
      <c r="S1472" s="48">
        <v>13</v>
      </c>
      <c r="T1472" s="48">
        <v>69</v>
      </c>
      <c r="U1472" s="48">
        <v>76</v>
      </c>
      <c r="V1472" s="45" t="s">
        <v>111</v>
      </c>
      <c r="W1472" s="48">
        <v>46</v>
      </c>
      <c r="X1472" s="45" t="s">
        <v>142</v>
      </c>
      <c r="Y1472" s="78">
        <f t="shared" si="98"/>
        <v>0.27999999999999997</v>
      </c>
      <c r="Z1472" s="78">
        <f t="shared" si="99"/>
        <v>1</v>
      </c>
      <c r="AA1472" s="78">
        <f t="shared" si="100"/>
        <v>1.24</v>
      </c>
      <c r="AB1472" s="77">
        <f t="shared" si="101"/>
        <v>280</v>
      </c>
    </row>
    <row r="1473" spans="1:28" x14ac:dyDescent="0.3">
      <c r="A1473" s="49">
        <v>43111</v>
      </c>
      <c r="B1473" s="45" t="s">
        <v>1255</v>
      </c>
      <c r="C1473" s="45" t="s">
        <v>1256</v>
      </c>
      <c r="D1473" s="45" t="s">
        <v>47</v>
      </c>
      <c r="E1473" s="48">
        <v>10</v>
      </c>
      <c r="F1473" s="47">
        <v>92</v>
      </c>
      <c r="G1473" s="65">
        <v>5.4</v>
      </c>
      <c r="H1473" s="47">
        <v>66</v>
      </c>
      <c r="I1473" s="45" t="s">
        <v>120</v>
      </c>
      <c r="J1473" s="61">
        <v>11.9</v>
      </c>
      <c r="K1473" s="45" t="s">
        <v>71</v>
      </c>
      <c r="L1473" s="73">
        <v>27</v>
      </c>
      <c r="M1473" s="69">
        <v>5.8</v>
      </c>
      <c r="N1473" s="47">
        <v>225</v>
      </c>
      <c r="O1473" s="45" t="s">
        <v>50</v>
      </c>
      <c r="P1473" s="47">
        <v>10252</v>
      </c>
      <c r="Q1473" s="48">
        <v>23</v>
      </c>
      <c r="R1473" s="47">
        <v>10145</v>
      </c>
      <c r="S1473" s="45" t="s">
        <v>1012</v>
      </c>
      <c r="T1473" s="48">
        <v>67</v>
      </c>
      <c r="U1473" s="48">
        <v>79</v>
      </c>
      <c r="V1473" s="45" t="s">
        <v>300</v>
      </c>
      <c r="W1473" s="48">
        <v>49</v>
      </c>
      <c r="X1473" s="45" t="s">
        <v>86</v>
      </c>
      <c r="Y1473" s="78">
        <f t="shared" si="98"/>
        <v>0.57999999999999996</v>
      </c>
      <c r="Z1473" s="78">
        <f t="shared" si="99"/>
        <v>0.54</v>
      </c>
      <c r="AA1473" s="78">
        <f t="shared" si="100"/>
        <v>1.19</v>
      </c>
      <c r="AB1473" s="77">
        <f t="shared" si="101"/>
        <v>270</v>
      </c>
    </row>
    <row r="1474" spans="1:28" x14ac:dyDescent="0.3">
      <c r="A1474" s="49">
        <v>43112</v>
      </c>
      <c r="B1474" s="45" t="s">
        <v>1255</v>
      </c>
      <c r="C1474" s="45" t="s">
        <v>1256</v>
      </c>
      <c r="D1474" s="45" t="s">
        <v>47</v>
      </c>
      <c r="E1474" s="48">
        <v>10</v>
      </c>
      <c r="F1474" s="47">
        <v>98</v>
      </c>
      <c r="G1474" s="65">
        <v>0</v>
      </c>
      <c r="H1474" s="47">
        <v>67</v>
      </c>
      <c r="I1474" s="45" t="s">
        <v>271</v>
      </c>
      <c r="J1474" s="61">
        <v>12.8</v>
      </c>
      <c r="K1474" s="45" t="s">
        <v>182</v>
      </c>
      <c r="L1474" s="73">
        <v>27</v>
      </c>
      <c r="M1474" s="69">
        <v>2.8</v>
      </c>
      <c r="N1474" s="47">
        <v>89</v>
      </c>
      <c r="O1474" s="45" t="s">
        <v>286</v>
      </c>
      <c r="P1474" s="47">
        <v>10251</v>
      </c>
      <c r="Q1474" s="45" t="s">
        <v>84</v>
      </c>
      <c r="R1474" s="47">
        <v>10150</v>
      </c>
      <c r="S1474" s="48">
        <v>24</v>
      </c>
      <c r="T1474" s="48">
        <v>71</v>
      </c>
      <c r="U1474" s="48">
        <v>81</v>
      </c>
      <c r="V1474" s="45" t="s">
        <v>638</v>
      </c>
      <c r="W1474" s="48">
        <v>62</v>
      </c>
      <c r="X1474" s="45" t="s">
        <v>117</v>
      </c>
      <c r="Y1474" s="78">
        <f t="shared" si="98"/>
        <v>0.27999999999999997</v>
      </c>
      <c r="Z1474" s="78">
        <f t="shared" si="99"/>
        <v>0</v>
      </c>
      <c r="AA1474" s="78">
        <f t="shared" si="100"/>
        <v>1.28</v>
      </c>
      <c r="AB1474" s="77">
        <f t="shared" si="101"/>
        <v>270</v>
      </c>
    </row>
    <row r="1475" spans="1:28" x14ac:dyDescent="0.3">
      <c r="A1475" s="49">
        <v>43113</v>
      </c>
      <c r="B1475" s="45" t="s">
        <v>1255</v>
      </c>
      <c r="C1475" s="45" t="s">
        <v>1256</v>
      </c>
      <c r="D1475" s="45" t="s">
        <v>47</v>
      </c>
      <c r="E1475" s="48">
        <v>10</v>
      </c>
      <c r="F1475" s="47">
        <v>81</v>
      </c>
      <c r="G1475" s="65">
        <v>5.2</v>
      </c>
      <c r="H1475" s="47">
        <v>64</v>
      </c>
      <c r="I1475" s="45" t="s">
        <v>178</v>
      </c>
      <c r="J1475" s="61">
        <v>9.8000000000000007</v>
      </c>
      <c r="K1475" s="45" t="s">
        <v>55</v>
      </c>
      <c r="L1475" s="73">
        <v>33</v>
      </c>
      <c r="M1475" s="69">
        <v>2.5</v>
      </c>
      <c r="N1475" s="47">
        <v>111</v>
      </c>
      <c r="O1475" s="45" t="s">
        <v>355</v>
      </c>
      <c r="P1475" s="47">
        <v>10155</v>
      </c>
      <c r="Q1475" s="48">
        <v>23</v>
      </c>
      <c r="R1475" s="47">
        <v>10122</v>
      </c>
      <c r="S1475" s="45" t="s">
        <v>218</v>
      </c>
      <c r="T1475" s="48">
        <v>72</v>
      </c>
      <c r="U1475" s="48">
        <v>84</v>
      </c>
      <c r="V1475" s="45" t="s">
        <v>61</v>
      </c>
      <c r="W1475" s="48">
        <v>58</v>
      </c>
      <c r="X1475" s="45" t="s">
        <v>163</v>
      </c>
      <c r="Y1475" s="78">
        <f t="shared" ref="Y1475:Y1538" si="102">M1475/$AE$17</f>
        <v>0.25</v>
      </c>
      <c r="Z1475" s="78">
        <f t="shared" ref="Z1475:Z1538" si="103">G1475/$AE$17</f>
        <v>0.52</v>
      </c>
      <c r="AA1475" s="78">
        <f t="shared" ref="AA1475:AA1538" si="104">J1475/$AE$17</f>
        <v>0.98000000000000009</v>
      </c>
      <c r="AB1475" s="77">
        <f t="shared" ref="AB1475:AB1538" si="105">L1475*$AE$17</f>
        <v>330</v>
      </c>
    </row>
    <row r="1476" spans="1:28" x14ac:dyDescent="0.3">
      <c r="A1476" s="49">
        <v>43114</v>
      </c>
      <c r="B1476" s="45" t="s">
        <v>1255</v>
      </c>
      <c r="C1476" s="45" t="s">
        <v>1256</v>
      </c>
      <c r="D1476" s="45" t="s">
        <v>47</v>
      </c>
      <c r="E1476" s="48">
        <v>10</v>
      </c>
      <c r="F1476" s="47">
        <v>104</v>
      </c>
      <c r="G1476" s="65">
        <v>0.6</v>
      </c>
      <c r="H1476" s="47">
        <v>82</v>
      </c>
      <c r="I1476" s="45" t="s">
        <v>85</v>
      </c>
      <c r="J1476" s="61">
        <v>12.6</v>
      </c>
      <c r="K1476" s="45" t="s">
        <v>91</v>
      </c>
      <c r="L1476" s="73">
        <v>0</v>
      </c>
      <c r="M1476" s="69">
        <v>4.4000000000000004</v>
      </c>
      <c r="N1476" s="47">
        <v>136</v>
      </c>
      <c r="O1476" s="45" t="s">
        <v>51</v>
      </c>
      <c r="P1476" s="47">
        <v>10230</v>
      </c>
      <c r="Q1476" s="48">
        <v>23</v>
      </c>
      <c r="R1476" s="47">
        <v>10150</v>
      </c>
      <c r="S1476" s="45" t="s">
        <v>1012</v>
      </c>
      <c r="T1476" s="48">
        <v>62</v>
      </c>
      <c r="U1476" s="48">
        <v>73</v>
      </c>
      <c r="V1476" s="45" t="s">
        <v>376</v>
      </c>
      <c r="W1476" s="48">
        <v>54</v>
      </c>
      <c r="X1476" s="45" t="s">
        <v>215</v>
      </c>
      <c r="Y1476" s="78">
        <f t="shared" si="102"/>
        <v>0.44000000000000006</v>
      </c>
      <c r="Z1476" s="78">
        <f t="shared" si="103"/>
        <v>0.06</v>
      </c>
      <c r="AA1476" s="78">
        <f t="shared" si="104"/>
        <v>1.26</v>
      </c>
      <c r="AB1476" s="77">
        <f t="shared" si="105"/>
        <v>0</v>
      </c>
    </row>
    <row r="1477" spans="1:28" x14ac:dyDescent="0.3">
      <c r="A1477" s="49">
        <v>43115</v>
      </c>
      <c r="B1477" s="45" t="s">
        <v>1255</v>
      </c>
      <c r="C1477" s="45" t="s">
        <v>1256</v>
      </c>
      <c r="D1477" s="45" t="s">
        <v>47</v>
      </c>
      <c r="E1477" s="48">
        <v>10</v>
      </c>
      <c r="F1477" s="47">
        <v>118</v>
      </c>
      <c r="G1477" s="65">
        <v>0</v>
      </c>
      <c r="H1477" s="47">
        <v>65</v>
      </c>
      <c r="I1477" s="45" t="s">
        <v>104</v>
      </c>
      <c r="J1477" s="61">
        <v>17</v>
      </c>
      <c r="K1477" s="45" t="s">
        <v>142</v>
      </c>
      <c r="L1477" s="73">
        <v>28</v>
      </c>
      <c r="M1477" s="69">
        <v>1.4</v>
      </c>
      <c r="N1477" s="47">
        <v>136</v>
      </c>
      <c r="O1477" s="45" t="s">
        <v>312</v>
      </c>
      <c r="P1477" s="47">
        <v>10231</v>
      </c>
      <c r="Q1477" s="45" t="s">
        <v>132</v>
      </c>
      <c r="R1477" s="47">
        <v>10184</v>
      </c>
      <c r="S1477" s="48">
        <v>17</v>
      </c>
      <c r="T1477" s="48">
        <v>62</v>
      </c>
      <c r="U1477" s="48">
        <v>70</v>
      </c>
      <c r="V1477" s="45" t="s">
        <v>75</v>
      </c>
      <c r="W1477" s="48">
        <v>50</v>
      </c>
      <c r="X1477" s="45" t="s">
        <v>95</v>
      </c>
      <c r="Y1477" s="78">
        <f t="shared" si="102"/>
        <v>0.13999999999999999</v>
      </c>
      <c r="Z1477" s="78">
        <f t="shared" si="103"/>
        <v>0</v>
      </c>
      <c r="AA1477" s="78">
        <f t="shared" si="104"/>
        <v>1.7</v>
      </c>
      <c r="AB1477" s="77">
        <f t="shared" si="105"/>
        <v>280</v>
      </c>
    </row>
    <row r="1478" spans="1:28" x14ac:dyDescent="0.3">
      <c r="A1478" s="49">
        <v>43116</v>
      </c>
      <c r="B1478" s="45" t="s">
        <v>1255</v>
      </c>
      <c r="C1478" s="45" t="s">
        <v>1256</v>
      </c>
      <c r="D1478" s="45" t="s">
        <v>47</v>
      </c>
      <c r="E1478" s="48">
        <v>10</v>
      </c>
      <c r="F1478" s="47">
        <v>147</v>
      </c>
      <c r="G1478" s="65">
        <v>0.2</v>
      </c>
      <c r="H1478" s="47">
        <v>128</v>
      </c>
      <c r="I1478" s="45" t="s">
        <v>171</v>
      </c>
      <c r="J1478" s="61">
        <v>16.600000000000001</v>
      </c>
      <c r="K1478" s="45" t="s">
        <v>578</v>
      </c>
      <c r="L1478" s="73">
        <v>29</v>
      </c>
      <c r="M1478" s="69">
        <v>6.7</v>
      </c>
      <c r="N1478" s="47">
        <v>219</v>
      </c>
      <c r="O1478" s="45" t="s">
        <v>376</v>
      </c>
      <c r="P1478" s="47">
        <v>10231</v>
      </c>
      <c r="Q1478" s="48">
        <v>11</v>
      </c>
      <c r="R1478" s="47">
        <v>10187</v>
      </c>
      <c r="S1478" s="45" t="s">
        <v>84</v>
      </c>
      <c r="T1478" s="48">
        <v>77</v>
      </c>
      <c r="U1478" s="48">
        <v>84</v>
      </c>
      <c r="V1478" s="45" t="s">
        <v>347</v>
      </c>
      <c r="W1478" s="48">
        <v>57</v>
      </c>
      <c r="X1478" s="45" t="s">
        <v>510</v>
      </c>
      <c r="Y1478" s="78">
        <f t="shared" si="102"/>
        <v>0.67</v>
      </c>
      <c r="Z1478" s="78">
        <f t="shared" si="103"/>
        <v>0.02</v>
      </c>
      <c r="AA1478" s="78">
        <f t="shared" si="104"/>
        <v>1.6600000000000001</v>
      </c>
      <c r="AB1478" s="77">
        <f t="shared" si="105"/>
        <v>290</v>
      </c>
    </row>
    <row r="1479" spans="1:28" x14ac:dyDescent="0.3">
      <c r="A1479" s="49">
        <v>43117</v>
      </c>
      <c r="B1479" s="45" t="s">
        <v>1255</v>
      </c>
      <c r="C1479" s="45" t="s">
        <v>1256</v>
      </c>
      <c r="D1479" s="45" t="s">
        <v>47</v>
      </c>
      <c r="E1479" s="48">
        <v>10</v>
      </c>
      <c r="F1479" s="47">
        <v>111</v>
      </c>
      <c r="G1479" s="65">
        <v>0.2</v>
      </c>
      <c r="H1479" s="47">
        <v>77</v>
      </c>
      <c r="I1479" s="45" t="s">
        <v>170</v>
      </c>
      <c r="J1479" s="61">
        <v>14.5</v>
      </c>
      <c r="K1479" s="45" t="s">
        <v>543</v>
      </c>
      <c r="L1479" s="73">
        <v>30</v>
      </c>
      <c r="M1479" s="69">
        <v>3.9</v>
      </c>
      <c r="N1479" s="47">
        <v>233</v>
      </c>
      <c r="O1479" s="45" t="s">
        <v>66</v>
      </c>
      <c r="P1479" s="47">
        <v>10290</v>
      </c>
      <c r="Q1479" s="48">
        <v>11</v>
      </c>
      <c r="R1479" s="47">
        <v>10226</v>
      </c>
      <c r="S1479" s="45" t="s">
        <v>1012</v>
      </c>
      <c r="T1479" s="48">
        <v>62</v>
      </c>
      <c r="U1479" s="48">
        <v>79</v>
      </c>
      <c r="V1479" s="45" t="s">
        <v>750</v>
      </c>
      <c r="W1479" s="48">
        <v>56</v>
      </c>
      <c r="X1479" s="45" t="s">
        <v>250</v>
      </c>
      <c r="Y1479" s="78">
        <f t="shared" si="102"/>
        <v>0.39</v>
      </c>
      <c r="Z1479" s="78">
        <f t="shared" si="103"/>
        <v>0.02</v>
      </c>
      <c r="AA1479" s="78">
        <f t="shared" si="104"/>
        <v>1.45</v>
      </c>
      <c r="AB1479" s="77">
        <f t="shared" si="105"/>
        <v>300</v>
      </c>
    </row>
    <row r="1480" spans="1:28" x14ac:dyDescent="0.3">
      <c r="A1480" s="49">
        <v>43118</v>
      </c>
      <c r="B1480" s="45" t="s">
        <v>1255</v>
      </c>
      <c r="C1480" s="45" t="s">
        <v>1256</v>
      </c>
      <c r="D1480" s="45" t="s">
        <v>47</v>
      </c>
      <c r="E1480" s="48">
        <v>10</v>
      </c>
      <c r="F1480" s="47">
        <v>102</v>
      </c>
      <c r="G1480" s="65">
        <v>0</v>
      </c>
      <c r="H1480" s="47">
        <v>64</v>
      </c>
      <c r="I1480" s="45" t="s">
        <v>301</v>
      </c>
      <c r="J1480" s="61">
        <v>14</v>
      </c>
      <c r="K1480" s="45" t="s">
        <v>100</v>
      </c>
      <c r="L1480" s="73">
        <v>29</v>
      </c>
      <c r="M1480" s="69">
        <v>2.8</v>
      </c>
      <c r="N1480" s="47">
        <v>94</v>
      </c>
      <c r="O1480" s="45" t="s">
        <v>139</v>
      </c>
      <c r="P1480" s="47">
        <v>10264</v>
      </c>
      <c r="Q1480" s="45" t="s">
        <v>1012</v>
      </c>
      <c r="R1480" s="47">
        <v>10213</v>
      </c>
      <c r="S1480" s="48">
        <v>24</v>
      </c>
      <c r="T1480" s="48">
        <v>73</v>
      </c>
      <c r="U1480" s="48">
        <v>79</v>
      </c>
      <c r="V1480" s="45" t="s">
        <v>301</v>
      </c>
      <c r="W1480" s="48">
        <v>63</v>
      </c>
      <c r="X1480" s="45" t="s">
        <v>430</v>
      </c>
      <c r="Y1480" s="78">
        <f t="shared" si="102"/>
        <v>0.27999999999999997</v>
      </c>
      <c r="Z1480" s="78">
        <f t="shared" si="103"/>
        <v>0</v>
      </c>
      <c r="AA1480" s="78">
        <f t="shared" si="104"/>
        <v>1.4</v>
      </c>
      <c r="AB1480" s="77">
        <f t="shared" si="105"/>
        <v>290</v>
      </c>
    </row>
    <row r="1481" spans="1:28" x14ac:dyDescent="0.3">
      <c r="A1481" s="49">
        <v>43119</v>
      </c>
      <c r="B1481" s="45" t="s">
        <v>1255</v>
      </c>
      <c r="C1481" s="45" t="s">
        <v>1256</v>
      </c>
      <c r="D1481" s="45" t="s">
        <v>47</v>
      </c>
      <c r="E1481" s="48">
        <v>10</v>
      </c>
      <c r="F1481" s="47">
        <v>124</v>
      </c>
      <c r="G1481" s="65">
        <v>5.2</v>
      </c>
      <c r="H1481" s="47">
        <v>105</v>
      </c>
      <c r="I1481" s="45" t="s">
        <v>100</v>
      </c>
      <c r="J1481" s="61">
        <v>14.2</v>
      </c>
      <c r="K1481" s="45" t="s">
        <v>85</v>
      </c>
      <c r="L1481" s="72" t="s">
        <v>218</v>
      </c>
      <c r="M1481" s="69">
        <v>3.3</v>
      </c>
      <c r="N1481" s="47">
        <v>156</v>
      </c>
      <c r="O1481" s="45" t="s">
        <v>182</v>
      </c>
      <c r="P1481" s="47">
        <v>10257</v>
      </c>
      <c r="Q1481" s="48">
        <v>22</v>
      </c>
      <c r="R1481" s="47">
        <v>10203</v>
      </c>
      <c r="S1481" s="45" t="s">
        <v>51</v>
      </c>
      <c r="T1481" s="48">
        <v>73</v>
      </c>
      <c r="U1481" s="48">
        <v>88</v>
      </c>
      <c r="V1481" s="45" t="s">
        <v>51</v>
      </c>
      <c r="W1481" s="48">
        <v>60</v>
      </c>
      <c r="X1481" s="45" t="s">
        <v>201</v>
      </c>
      <c r="Y1481" s="78">
        <f t="shared" si="102"/>
        <v>0.32999999999999996</v>
      </c>
      <c r="Z1481" s="78">
        <f t="shared" si="103"/>
        <v>0.52</v>
      </c>
      <c r="AA1481" s="78">
        <f t="shared" si="104"/>
        <v>1.42</v>
      </c>
      <c r="AB1481" s="77">
        <f t="shared" si="105"/>
        <v>30</v>
      </c>
    </row>
    <row r="1482" spans="1:28" x14ac:dyDescent="0.3">
      <c r="A1482" s="49">
        <v>43120</v>
      </c>
      <c r="B1482" s="45" t="s">
        <v>1255</v>
      </c>
      <c r="C1482" s="45" t="s">
        <v>1256</v>
      </c>
      <c r="D1482" s="45" t="s">
        <v>47</v>
      </c>
      <c r="E1482" s="48">
        <v>10</v>
      </c>
      <c r="F1482" s="47">
        <v>147</v>
      </c>
      <c r="G1482" s="65">
        <v>0</v>
      </c>
      <c r="H1482" s="47">
        <v>103</v>
      </c>
      <c r="I1482" s="45" t="s">
        <v>543</v>
      </c>
      <c r="J1482" s="61">
        <v>19.100000000000001</v>
      </c>
      <c r="K1482" s="45" t="s">
        <v>94</v>
      </c>
      <c r="L1482" s="73">
        <v>28</v>
      </c>
      <c r="M1482" s="69">
        <v>5.8</v>
      </c>
      <c r="N1482" s="47">
        <v>192</v>
      </c>
      <c r="O1482" s="45" t="s">
        <v>143</v>
      </c>
      <c r="P1482" s="47">
        <v>10248</v>
      </c>
      <c r="Q1482" s="48">
        <v>24</v>
      </c>
      <c r="R1482" s="47">
        <v>10198</v>
      </c>
      <c r="S1482" s="48">
        <v>14</v>
      </c>
      <c r="T1482" s="48">
        <v>53</v>
      </c>
      <c r="U1482" s="48">
        <v>73</v>
      </c>
      <c r="V1482" s="45" t="s">
        <v>376</v>
      </c>
      <c r="W1482" s="48">
        <v>41</v>
      </c>
      <c r="X1482" s="45" t="s">
        <v>171</v>
      </c>
      <c r="Y1482" s="78">
        <f t="shared" si="102"/>
        <v>0.57999999999999996</v>
      </c>
      <c r="Z1482" s="78">
        <f t="shared" si="103"/>
        <v>0</v>
      </c>
      <c r="AA1482" s="78">
        <f t="shared" si="104"/>
        <v>1.9100000000000001</v>
      </c>
      <c r="AB1482" s="77">
        <f t="shared" si="105"/>
        <v>280</v>
      </c>
    </row>
    <row r="1483" spans="1:28" x14ac:dyDescent="0.3">
      <c r="A1483" s="49">
        <v>43121</v>
      </c>
      <c r="B1483" s="45" t="s">
        <v>1255</v>
      </c>
      <c r="C1483" s="45" t="s">
        <v>1256</v>
      </c>
      <c r="D1483" s="45" t="s">
        <v>47</v>
      </c>
      <c r="E1483" s="48">
        <v>10</v>
      </c>
      <c r="F1483" s="47">
        <v>160</v>
      </c>
      <c r="G1483" s="65">
        <v>0</v>
      </c>
      <c r="H1483" s="47">
        <v>127</v>
      </c>
      <c r="I1483" s="45" t="s">
        <v>127</v>
      </c>
      <c r="J1483" s="61">
        <v>19.399999999999999</v>
      </c>
      <c r="K1483" s="45" t="s">
        <v>133</v>
      </c>
      <c r="L1483" s="73">
        <v>28</v>
      </c>
      <c r="M1483" s="69">
        <v>3.3</v>
      </c>
      <c r="N1483" s="47">
        <v>122</v>
      </c>
      <c r="O1483" s="45" t="s">
        <v>307</v>
      </c>
      <c r="P1483" s="47">
        <v>10278</v>
      </c>
      <c r="Q1483" s="45" t="s">
        <v>51</v>
      </c>
      <c r="R1483" s="47">
        <v>10248</v>
      </c>
      <c r="S1483" s="45" t="s">
        <v>1012</v>
      </c>
      <c r="T1483" s="48">
        <v>69</v>
      </c>
      <c r="U1483" s="48">
        <v>82</v>
      </c>
      <c r="V1483" s="45" t="s">
        <v>51</v>
      </c>
      <c r="W1483" s="48">
        <v>48</v>
      </c>
      <c r="X1483" s="45" t="s">
        <v>133</v>
      </c>
      <c r="Y1483" s="78">
        <f t="shared" si="102"/>
        <v>0.32999999999999996</v>
      </c>
      <c r="Z1483" s="78">
        <f t="shared" si="103"/>
        <v>0</v>
      </c>
      <c r="AA1483" s="78">
        <f t="shared" si="104"/>
        <v>1.94</v>
      </c>
      <c r="AB1483" s="77">
        <f t="shared" si="105"/>
        <v>280</v>
      </c>
    </row>
    <row r="1484" spans="1:28" x14ac:dyDescent="0.3">
      <c r="A1484" s="49">
        <v>43122</v>
      </c>
      <c r="B1484" s="45" t="s">
        <v>1255</v>
      </c>
      <c r="C1484" s="45" t="s">
        <v>1256</v>
      </c>
      <c r="D1484" s="45" t="s">
        <v>47</v>
      </c>
      <c r="E1484" s="48">
        <v>10</v>
      </c>
      <c r="F1484" s="47">
        <v>136</v>
      </c>
      <c r="G1484" s="65">
        <v>0</v>
      </c>
      <c r="H1484" s="47">
        <v>93</v>
      </c>
      <c r="I1484" s="45" t="s">
        <v>301</v>
      </c>
      <c r="J1484" s="61">
        <v>18</v>
      </c>
      <c r="K1484" s="45" t="s">
        <v>89</v>
      </c>
      <c r="L1484" s="73">
        <v>28</v>
      </c>
      <c r="M1484" s="69">
        <v>2.2000000000000002</v>
      </c>
      <c r="N1484" s="47">
        <v>103</v>
      </c>
      <c r="O1484" s="45" t="s">
        <v>81</v>
      </c>
      <c r="P1484" s="47">
        <v>10282</v>
      </c>
      <c r="Q1484" s="48">
        <v>20</v>
      </c>
      <c r="R1484" s="47">
        <v>10258</v>
      </c>
      <c r="S1484" s="48">
        <v>14</v>
      </c>
      <c r="T1484" s="48">
        <v>69</v>
      </c>
      <c r="U1484" s="48">
        <v>86</v>
      </c>
      <c r="V1484" s="45" t="s">
        <v>51</v>
      </c>
      <c r="W1484" s="48">
        <v>52</v>
      </c>
      <c r="X1484" s="45" t="s">
        <v>81</v>
      </c>
      <c r="Y1484" s="78">
        <f t="shared" si="102"/>
        <v>0.22000000000000003</v>
      </c>
      <c r="Z1484" s="78">
        <f t="shared" si="103"/>
        <v>0</v>
      </c>
      <c r="AA1484" s="78">
        <f t="shared" si="104"/>
        <v>1.8</v>
      </c>
      <c r="AB1484" s="77">
        <f t="shared" si="105"/>
        <v>280</v>
      </c>
    </row>
    <row r="1485" spans="1:28" x14ac:dyDescent="0.3">
      <c r="A1485" s="49">
        <v>43123</v>
      </c>
      <c r="B1485" s="45" t="s">
        <v>1255</v>
      </c>
      <c r="C1485" s="45" t="s">
        <v>1256</v>
      </c>
      <c r="D1485" s="45" t="s">
        <v>47</v>
      </c>
      <c r="E1485" s="48">
        <v>10</v>
      </c>
      <c r="F1485" s="47">
        <v>130</v>
      </c>
      <c r="G1485" s="65">
        <v>0</v>
      </c>
      <c r="H1485" s="47">
        <v>102</v>
      </c>
      <c r="I1485" s="45" t="s">
        <v>100</v>
      </c>
      <c r="J1485" s="61">
        <v>15.7</v>
      </c>
      <c r="K1485" s="45" t="s">
        <v>121</v>
      </c>
      <c r="L1485" s="73">
        <v>16</v>
      </c>
      <c r="M1485" s="69">
        <v>0.3</v>
      </c>
      <c r="N1485" s="47">
        <v>42</v>
      </c>
      <c r="O1485" s="45" t="s">
        <v>174</v>
      </c>
      <c r="P1485" s="47">
        <v>10288</v>
      </c>
      <c r="Q1485" s="45" t="s">
        <v>51</v>
      </c>
      <c r="R1485" s="47">
        <v>10250</v>
      </c>
      <c r="S1485" s="48">
        <v>24</v>
      </c>
      <c r="T1485" s="48">
        <v>72</v>
      </c>
      <c r="U1485" s="48">
        <v>80</v>
      </c>
      <c r="V1485" s="45" t="s">
        <v>51</v>
      </c>
      <c r="W1485" s="48">
        <v>61</v>
      </c>
      <c r="X1485" s="45" t="s">
        <v>164</v>
      </c>
      <c r="Y1485" s="78">
        <f t="shared" si="102"/>
        <v>0.03</v>
      </c>
      <c r="Z1485" s="78">
        <f t="shared" si="103"/>
        <v>0</v>
      </c>
      <c r="AA1485" s="78">
        <f t="shared" si="104"/>
        <v>1.5699999999999998</v>
      </c>
      <c r="AB1485" s="77">
        <f t="shared" si="105"/>
        <v>160</v>
      </c>
    </row>
    <row r="1486" spans="1:28" x14ac:dyDescent="0.3">
      <c r="A1486" s="49">
        <v>43124</v>
      </c>
      <c r="B1486" s="45" t="s">
        <v>1255</v>
      </c>
      <c r="C1486" s="45" t="s">
        <v>1256</v>
      </c>
      <c r="D1486" s="45" t="s">
        <v>47</v>
      </c>
      <c r="E1486" s="48">
        <v>10</v>
      </c>
      <c r="F1486" s="47">
        <v>125</v>
      </c>
      <c r="G1486" s="65">
        <v>6.4</v>
      </c>
      <c r="H1486" s="47">
        <v>82</v>
      </c>
      <c r="I1486" s="45" t="s">
        <v>193</v>
      </c>
      <c r="J1486" s="61">
        <v>16.8</v>
      </c>
      <c r="K1486" s="45" t="s">
        <v>89</v>
      </c>
      <c r="L1486" s="73">
        <v>29</v>
      </c>
      <c r="M1486" s="69">
        <v>1.7</v>
      </c>
      <c r="N1486" s="47">
        <v>111</v>
      </c>
      <c r="O1486" s="45" t="s">
        <v>312</v>
      </c>
      <c r="P1486" s="47">
        <v>10250</v>
      </c>
      <c r="Q1486" s="45" t="s">
        <v>1012</v>
      </c>
      <c r="R1486" s="47">
        <v>10175</v>
      </c>
      <c r="S1486" s="45" t="s">
        <v>51</v>
      </c>
      <c r="T1486" s="48">
        <v>67</v>
      </c>
      <c r="U1486" s="48">
        <v>82</v>
      </c>
      <c r="V1486" s="45" t="s">
        <v>51</v>
      </c>
      <c r="W1486" s="48">
        <v>56</v>
      </c>
      <c r="X1486" s="45" t="s">
        <v>51</v>
      </c>
      <c r="Y1486" s="78">
        <f t="shared" si="102"/>
        <v>0.16999999999999998</v>
      </c>
      <c r="Z1486" s="78">
        <f t="shared" si="103"/>
        <v>0.64</v>
      </c>
      <c r="AA1486" s="78">
        <f t="shared" si="104"/>
        <v>1.6800000000000002</v>
      </c>
      <c r="AB1486" s="77">
        <f t="shared" si="105"/>
        <v>290</v>
      </c>
    </row>
    <row r="1487" spans="1:28" x14ac:dyDescent="0.3">
      <c r="A1487" s="49">
        <v>43125</v>
      </c>
      <c r="B1487" s="45" t="s">
        <v>1255</v>
      </c>
      <c r="C1487" s="45" t="s">
        <v>1256</v>
      </c>
      <c r="D1487" s="45" t="s">
        <v>47</v>
      </c>
      <c r="E1487" s="48">
        <v>10</v>
      </c>
      <c r="F1487" s="47">
        <v>108</v>
      </c>
      <c r="G1487" s="65">
        <v>12.6</v>
      </c>
      <c r="H1487" s="47">
        <v>85</v>
      </c>
      <c r="I1487" s="45" t="s">
        <v>355</v>
      </c>
      <c r="J1487" s="61">
        <v>13.1</v>
      </c>
      <c r="K1487" s="45" t="s">
        <v>286</v>
      </c>
      <c r="L1487" s="73">
        <v>30</v>
      </c>
      <c r="M1487" s="69">
        <v>2.2000000000000002</v>
      </c>
      <c r="N1487" s="47">
        <v>125</v>
      </c>
      <c r="O1487" s="45" t="s">
        <v>179</v>
      </c>
      <c r="P1487" s="47">
        <v>10204</v>
      </c>
      <c r="Q1487" s="48">
        <v>24</v>
      </c>
      <c r="R1487" s="47">
        <v>10160</v>
      </c>
      <c r="S1487" s="45" t="s">
        <v>102</v>
      </c>
      <c r="T1487" s="48">
        <v>81</v>
      </c>
      <c r="U1487" s="48">
        <v>89</v>
      </c>
      <c r="V1487" s="45" t="s">
        <v>51</v>
      </c>
      <c r="W1487" s="48">
        <v>64</v>
      </c>
      <c r="X1487" s="45" t="s">
        <v>100</v>
      </c>
      <c r="Y1487" s="78">
        <f t="shared" si="102"/>
        <v>0.22000000000000003</v>
      </c>
      <c r="Z1487" s="78">
        <f t="shared" si="103"/>
        <v>1.26</v>
      </c>
      <c r="AA1487" s="78">
        <f t="shared" si="104"/>
        <v>1.31</v>
      </c>
      <c r="AB1487" s="77">
        <f t="shared" si="105"/>
        <v>300</v>
      </c>
    </row>
    <row r="1488" spans="1:28" x14ac:dyDescent="0.3">
      <c r="A1488" s="49">
        <v>43126</v>
      </c>
      <c r="B1488" s="45" t="s">
        <v>1255</v>
      </c>
      <c r="C1488" s="45" t="s">
        <v>1256</v>
      </c>
      <c r="D1488" s="45" t="s">
        <v>47</v>
      </c>
      <c r="E1488" s="48">
        <v>10</v>
      </c>
      <c r="F1488" s="47">
        <v>96</v>
      </c>
      <c r="G1488" s="65">
        <v>8.6</v>
      </c>
      <c r="H1488" s="47">
        <v>78</v>
      </c>
      <c r="I1488" s="45" t="s">
        <v>178</v>
      </c>
      <c r="J1488" s="61">
        <v>11.4</v>
      </c>
      <c r="K1488" s="45" t="s">
        <v>139</v>
      </c>
      <c r="L1488" s="73">
        <v>30</v>
      </c>
      <c r="M1488" s="69">
        <v>2.8</v>
      </c>
      <c r="N1488" s="47">
        <v>192</v>
      </c>
      <c r="O1488" s="45" t="s">
        <v>250</v>
      </c>
      <c r="P1488" s="47">
        <v>10319</v>
      </c>
      <c r="Q1488" s="48">
        <v>24</v>
      </c>
      <c r="R1488" s="47">
        <v>10204</v>
      </c>
      <c r="S1488" s="45" t="s">
        <v>1012</v>
      </c>
      <c r="T1488" s="48">
        <v>75</v>
      </c>
      <c r="U1488" s="48">
        <v>80</v>
      </c>
      <c r="V1488" s="45" t="s">
        <v>226</v>
      </c>
      <c r="W1488" s="48">
        <v>63</v>
      </c>
      <c r="X1488" s="45" t="s">
        <v>70</v>
      </c>
      <c r="Y1488" s="78">
        <f t="shared" si="102"/>
        <v>0.27999999999999997</v>
      </c>
      <c r="Z1488" s="78">
        <f t="shared" si="103"/>
        <v>0.86</v>
      </c>
      <c r="AA1488" s="78">
        <f t="shared" si="104"/>
        <v>1.1400000000000001</v>
      </c>
      <c r="AB1488" s="77">
        <f t="shared" si="105"/>
        <v>300</v>
      </c>
    </row>
    <row r="1489" spans="1:28" x14ac:dyDescent="0.3">
      <c r="A1489" s="49">
        <v>43127</v>
      </c>
      <c r="B1489" s="45" t="s">
        <v>1255</v>
      </c>
      <c r="C1489" s="45" t="s">
        <v>1256</v>
      </c>
      <c r="D1489" s="45" t="s">
        <v>47</v>
      </c>
      <c r="E1489" s="48">
        <v>10</v>
      </c>
      <c r="F1489" s="47">
        <v>100</v>
      </c>
      <c r="G1489" s="65">
        <v>2.6</v>
      </c>
      <c r="H1489" s="47">
        <v>78</v>
      </c>
      <c r="I1489" s="45" t="s">
        <v>177</v>
      </c>
      <c r="J1489" s="61">
        <v>12.2</v>
      </c>
      <c r="K1489" s="45" t="s">
        <v>158</v>
      </c>
      <c r="L1489" s="73">
        <v>27</v>
      </c>
      <c r="M1489" s="69">
        <v>1.9</v>
      </c>
      <c r="N1489" s="47">
        <v>78</v>
      </c>
      <c r="O1489" s="45" t="s">
        <v>543</v>
      </c>
      <c r="P1489" s="47">
        <v>10362</v>
      </c>
      <c r="Q1489" s="48">
        <v>24</v>
      </c>
      <c r="R1489" s="47">
        <v>10313</v>
      </c>
      <c r="S1489" s="45" t="s">
        <v>116</v>
      </c>
      <c r="T1489" s="48">
        <v>76</v>
      </c>
      <c r="U1489" s="48">
        <v>88</v>
      </c>
      <c r="V1489" s="45" t="s">
        <v>51</v>
      </c>
      <c r="W1489" s="48">
        <v>68</v>
      </c>
      <c r="X1489" s="45" t="s">
        <v>164</v>
      </c>
      <c r="Y1489" s="78">
        <f t="shared" si="102"/>
        <v>0.19</v>
      </c>
      <c r="Z1489" s="78">
        <f t="shared" si="103"/>
        <v>0.26</v>
      </c>
      <c r="AA1489" s="78">
        <f t="shared" si="104"/>
        <v>1.22</v>
      </c>
      <c r="AB1489" s="77">
        <f t="shared" si="105"/>
        <v>270</v>
      </c>
    </row>
    <row r="1490" spans="1:28" x14ac:dyDescent="0.3">
      <c r="A1490" s="49">
        <v>43128</v>
      </c>
      <c r="B1490" s="45" t="s">
        <v>1255</v>
      </c>
      <c r="C1490" s="45" t="s">
        <v>1256</v>
      </c>
      <c r="D1490" s="45" t="s">
        <v>47</v>
      </c>
      <c r="E1490" s="48">
        <v>10</v>
      </c>
      <c r="F1490" s="47">
        <v>84</v>
      </c>
      <c r="G1490" s="65">
        <v>0</v>
      </c>
      <c r="H1490" s="47">
        <v>48</v>
      </c>
      <c r="I1490" s="45" t="s">
        <v>347</v>
      </c>
      <c r="J1490" s="61">
        <v>12</v>
      </c>
      <c r="K1490" s="45" t="s">
        <v>94</v>
      </c>
      <c r="L1490" s="73">
        <v>10</v>
      </c>
      <c r="M1490" s="69">
        <v>2.8</v>
      </c>
      <c r="N1490" s="47">
        <v>81</v>
      </c>
      <c r="O1490" s="45" t="s">
        <v>89</v>
      </c>
      <c r="P1490" s="47">
        <v>10386</v>
      </c>
      <c r="Q1490" s="48">
        <v>11</v>
      </c>
      <c r="R1490" s="47">
        <v>10356</v>
      </c>
      <c r="S1490" s="48">
        <v>23</v>
      </c>
      <c r="T1490" s="48">
        <v>75</v>
      </c>
      <c r="U1490" s="48">
        <v>88</v>
      </c>
      <c r="V1490" s="45" t="s">
        <v>51</v>
      </c>
      <c r="W1490" s="48">
        <v>62</v>
      </c>
      <c r="X1490" s="45" t="s">
        <v>250</v>
      </c>
      <c r="Y1490" s="78">
        <f t="shared" si="102"/>
        <v>0.27999999999999997</v>
      </c>
      <c r="Z1490" s="78">
        <f t="shared" si="103"/>
        <v>0</v>
      </c>
      <c r="AA1490" s="78">
        <f t="shared" si="104"/>
        <v>1.2</v>
      </c>
      <c r="AB1490" s="77">
        <f t="shared" si="105"/>
        <v>100</v>
      </c>
    </row>
    <row r="1491" spans="1:28" x14ac:dyDescent="0.3">
      <c r="A1491" s="49">
        <v>43129</v>
      </c>
      <c r="B1491" s="45" t="s">
        <v>1255</v>
      </c>
      <c r="C1491" s="45" t="s">
        <v>1256</v>
      </c>
      <c r="D1491" s="45" t="s">
        <v>47</v>
      </c>
      <c r="E1491" s="48">
        <v>10</v>
      </c>
      <c r="F1491" s="47">
        <v>100</v>
      </c>
      <c r="G1491" s="65">
        <v>0</v>
      </c>
      <c r="H1491" s="47">
        <v>59</v>
      </c>
      <c r="I1491" s="45" t="s">
        <v>86</v>
      </c>
      <c r="J1491" s="61">
        <v>14.2</v>
      </c>
      <c r="K1491" s="45" t="s">
        <v>52</v>
      </c>
      <c r="L1491" s="73">
        <v>25</v>
      </c>
      <c r="M1491" s="69">
        <v>1.9</v>
      </c>
      <c r="N1491" s="47">
        <v>69</v>
      </c>
      <c r="O1491" s="45" t="s">
        <v>70</v>
      </c>
      <c r="P1491" s="47">
        <v>10357</v>
      </c>
      <c r="Q1491" s="45" t="s">
        <v>1012</v>
      </c>
      <c r="R1491" s="47">
        <v>10325</v>
      </c>
      <c r="S1491" s="48">
        <v>18</v>
      </c>
      <c r="T1491" s="48">
        <v>79</v>
      </c>
      <c r="U1491" s="48">
        <v>86</v>
      </c>
      <c r="V1491" s="45" t="s">
        <v>222</v>
      </c>
      <c r="W1491" s="48">
        <v>72</v>
      </c>
      <c r="X1491" s="45" t="s">
        <v>52</v>
      </c>
      <c r="Y1491" s="78">
        <f t="shared" si="102"/>
        <v>0.19</v>
      </c>
      <c r="Z1491" s="78">
        <f t="shared" si="103"/>
        <v>0</v>
      </c>
      <c r="AA1491" s="78">
        <f t="shared" si="104"/>
        <v>1.42</v>
      </c>
      <c r="AB1491" s="77">
        <f t="shared" si="105"/>
        <v>250</v>
      </c>
    </row>
    <row r="1492" spans="1:28" x14ac:dyDescent="0.3">
      <c r="A1492" s="49">
        <v>43130</v>
      </c>
      <c r="B1492" s="45" t="s">
        <v>1255</v>
      </c>
      <c r="C1492" s="45" t="s">
        <v>1256</v>
      </c>
      <c r="D1492" s="45" t="s">
        <v>47</v>
      </c>
      <c r="E1492" s="48">
        <v>10</v>
      </c>
      <c r="F1492" s="47">
        <v>96</v>
      </c>
      <c r="G1492" s="65">
        <v>0</v>
      </c>
      <c r="H1492" s="47">
        <v>84</v>
      </c>
      <c r="I1492" s="45" t="s">
        <v>202</v>
      </c>
      <c r="J1492" s="61">
        <v>10.7</v>
      </c>
      <c r="K1492" s="45" t="s">
        <v>164</v>
      </c>
      <c r="L1492" s="73">
        <v>11</v>
      </c>
      <c r="M1492" s="69">
        <v>2.5</v>
      </c>
      <c r="N1492" s="47">
        <v>81</v>
      </c>
      <c r="O1492" s="45" t="s">
        <v>179</v>
      </c>
      <c r="P1492" s="47">
        <v>10329</v>
      </c>
      <c r="Q1492" s="45" t="s">
        <v>1012</v>
      </c>
      <c r="R1492" s="47">
        <v>10260</v>
      </c>
      <c r="S1492" s="48">
        <v>24</v>
      </c>
      <c r="T1492" s="48">
        <v>75</v>
      </c>
      <c r="U1492" s="48">
        <v>82</v>
      </c>
      <c r="V1492" s="45" t="s">
        <v>80</v>
      </c>
      <c r="W1492" s="48">
        <v>71</v>
      </c>
      <c r="X1492" s="45" t="s">
        <v>51</v>
      </c>
      <c r="Y1492" s="78">
        <f t="shared" si="102"/>
        <v>0.25</v>
      </c>
      <c r="Z1492" s="78">
        <f t="shared" si="103"/>
        <v>0</v>
      </c>
      <c r="AA1492" s="78">
        <f t="shared" si="104"/>
        <v>1.0699999999999998</v>
      </c>
      <c r="AB1492" s="77">
        <f t="shared" si="105"/>
        <v>110</v>
      </c>
    </row>
    <row r="1493" spans="1:28" x14ac:dyDescent="0.3">
      <c r="A1493" s="49">
        <v>43131</v>
      </c>
      <c r="B1493" s="45" t="s">
        <v>1255</v>
      </c>
      <c r="C1493" s="45" t="s">
        <v>1256</v>
      </c>
      <c r="D1493" s="45" t="s">
        <v>47</v>
      </c>
      <c r="E1493" s="48">
        <v>10</v>
      </c>
      <c r="F1493" s="47">
        <v>92</v>
      </c>
      <c r="G1493" s="65">
        <v>10.199999999999999</v>
      </c>
      <c r="H1493" s="47">
        <v>67</v>
      </c>
      <c r="I1493" s="45" t="s">
        <v>202</v>
      </c>
      <c r="J1493" s="61">
        <v>11.8</v>
      </c>
      <c r="K1493" s="45" t="s">
        <v>50</v>
      </c>
      <c r="L1493" s="73">
        <v>25</v>
      </c>
      <c r="M1493" s="69">
        <v>2.5</v>
      </c>
      <c r="N1493" s="47">
        <v>100</v>
      </c>
      <c r="O1493" s="45" t="s">
        <v>106</v>
      </c>
      <c r="P1493" s="47">
        <v>10260</v>
      </c>
      <c r="Q1493" s="45" t="s">
        <v>1012</v>
      </c>
      <c r="R1493" s="47">
        <v>10169</v>
      </c>
      <c r="S1493" s="48">
        <v>24</v>
      </c>
      <c r="T1493" s="48">
        <v>75</v>
      </c>
      <c r="U1493" s="48">
        <v>85</v>
      </c>
      <c r="V1493" s="45" t="s">
        <v>240</v>
      </c>
      <c r="W1493" s="48">
        <v>67</v>
      </c>
      <c r="X1493" s="45" t="s">
        <v>169</v>
      </c>
      <c r="Y1493" s="78">
        <f t="shared" si="102"/>
        <v>0.25</v>
      </c>
      <c r="Z1493" s="78">
        <f t="shared" si="103"/>
        <v>1.02</v>
      </c>
      <c r="AA1493" s="78">
        <f t="shared" si="104"/>
        <v>1.1800000000000002</v>
      </c>
      <c r="AB1493" s="77">
        <f t="shared" si="105"/>
        <v>250</v>
      </c>
    </row>
    <row r="1494" spans="1:28" x14ac:dyDescent="0.3">
      <c r="A1494" s="49">
        <v>43132</v>
      </c>
      <c r="B1494" s="45" t="s">
        <v>1255</v>
      </c>
      <c r="C1494" s="45" t="s">
        <v>1256</v>
      </c>
      <c r="D1494" s="45" t="s">
        <v>47</v>
      </c>
      <c r="E1494" s="48">
        <v>10</v>
      </c>
      <c r="F1494" s="47">
        <v>86</v>
      </c>
      <c r="G1494" s="65">
        <v>27.4</v>
      </c>
      <c r="H1494" s="47">
        <v>59</v>
      </c>
      <c r="I1494" s="45" t="s">
        <v>486</v>
      </c>
      <c r="J1494" s="61">
        <v>11.3</v>
      </c>
      <c r="K1494" s="45" t="s">
        <v>86</v>
      </c>
      <c r="L1494" s="73">
        <v>32</v>
      </c>
      <c r="M1494" s="69">
        <v>4.4000000000000004</v>
      </c>
      <c r="N1494" s="47">
        <v>183</v>
      </c>
      <c r="O1494" s="45" t="s">
        <v>95</v>
      </c>
      <c r="P1494" s="47">
        <v>10172</v>
      </c>
      <c r="Q1494" s="45" t="s">
        <v>218</v>
      </c>
      <c r="R1494" s="47">
        <v>10119</v>
      </c>
      <c r="S1494" s="48">
        <v>16</v>
      </c>
      <c r="T1494" s="48">
        <v>81</v>
      </c>
      <c r="U1494" s="48">
        <v>87</v>
      </c>
      <c r="V1494" s="45" t="s">
        <v>51</v>
      </c>
      <c r="W1494" s="48">
        <v>67</v>
      </c>
      <c r="X1494" s="45" t="s">
        <v>430</v>
      </c>
      <c r="Y1494" s="78">
        <f t="shared" si="102"/>
        <v>0.44000000000000006</v>
      </c>
      <c r="Z1494" s="78">
        <f t="shared" si="103"/>
        <v>2.7399999999999998</v>
      </c>
      <c r="AA1494" s="78">
        <f t="shared" si="104"/>
        <v>1.1300000000000001</v>
      </c>
      <c r="AB1494" s="77">
        <f t="shared" si="105"/>
        <v>320</v>
      </c>
    </row>
    <row r="1495" spans="1:28" x14ac:dyDescent="0.3">
      <c r="A1495" s="49">
        <v>43133</v>
      </c>
      <c r="B1495" s="45" t="s">
        <v>1255</v>
      </c>
      <c r="C1495" s="45" t="s">
        <v>1256</v>
      </c>
      <c r="D1495" s="45" t="s">
        <v>47</v>
      </c>
      <c r="E1495" s="48">
        <v>10</v>
      </c>
      <c r="F1495" s="47">
        <v>75</v>
      </c>
      <c r="G1495" s="65">
        <v>16.600000000000001</v>
      </c>
      <c r="H1495" s="47">
        <v>54</v>
      </c>
      <c r="I1495" s="45" t="s">
        <v>933</v>
      </c>
      <c r="J1495" s="61">
        <v>9.6</v>
      </c>
      <c r="K1495" s="45" t="s">
        <v>209</v>
      </c>
      <c r="L1495" s="73">
        <v>32</v>
      </c>
      <c r="M1495" s="69">
        <v>3.3</v>
      </c>
      <c r="N1495" s="47">
        <v>172</v>
      </c>
      <c r="O1495" s="45" t="s">
        <v>318</v>
      </c>
      <c r="P1495" s="47">
        <v>10199</v>
      </c>
      <c r="Q1495" s="48">
        <v>21</v>
      </c>
      <c r="R1495" s="47">
        <v>10137</v>
      </c>
      <c r="S1495" s="45" t="s">
        <v>218</v>
      </c>
      <c r="T1495" s="48">
        <v>73</v>
      </c>
      <c r="U1495" s="48">
        <v>79</v>
      </c>
      <c r="V1495" s="45" t="s">
        <v>201</v>
      </c>
      <c r="W1495" s="48">
        <v>59</v>
      </c>
      <c r="X1495" s="45" t="s">
        <v>644</v>
      </c>
      <c r="Y1495" s="78">
        <f t="shared" si="102"/>
        <v>0.32999999999999996</v>
      </c>
      <c r="Z1495" s="78">
        <f t="shared" si="103"/>
        <v>1.6600000000000001</v>
      </c>
      <c r="AA1495" s="78">
        <f t="shared" si="104"/>
        <v>0.96</v>
      </c>
      <c r="AB1495" s="77">
        <f t="shared" si="105"/>
        <v>320</v>
      </c>
    </row>
    <row r="1496" spans="1:28" x14ac:dyDescent="0.3">
      <c r="A1496" s="49">
        <v>43134</v>
      </c>
      <c r="B1496" s="45" t="s">
        <v>1255</v>
      </c>
      <c r="C1496" s="45" t="s">
        <v>1256</v>
      </c>
      <c r="D1496" s="45" t="s">
        <v>47</v>
      </c>
      <c r="E1496" s="48">
        <v>10</v>
      </c>
      <c r="F1496" s="47">
        <v>84</v>
      </c>
      <c r="G1496" s="65">
        <v>42</v>
      </c>
      <c r="H1496" s="47">
        <v>48</v>
      </c>
      <c r="I1496" s="45" t="s">
        <v>106</v>
      </c>
      <c r="J1496" s="61">
        <v>12.1</v>
      </c>
      <c r="K1496" s="45" t="s">
        <v>209</v>
      </c>
      <c r="L1496" s="73">
        <v>27</v>
      </c>
      <c r="M1496" s="69">
        <v>4.7</v>
      </c>
      <c r="N1496" s="47">
        <v>164</v>
      </c>
      <c r="O1496" s="45" t="s">
        <v>226</v>
      </c>
      <c r="P1496" s="47">
        <v>10194</v>
      </c>
      <c r="Q1496" s="45" t="s">
        <v>1012</v>
      </c>
      <c r="R1496" s="47">
        <v>10136</v>
      </c>
      <c r="S1496" s="48">
        <v>24</v>
      </c>
      <c r="T1496" s="48">
        <v>76</v>
      </c>
      <c r="U1496" s="48">
        <v>85</v>
      </c>
      <c r="V1496" s="45" t="s">
        <v>769</v>
      </c>
      <c r="W1496" s="48">
        <v>64</v>
      </c>
      <c r="X1496" s="45" t="s">
        <v>148</v>
      </c>
      <c r="Y1496" s="78">
        <f t="shared" si="102"/>
        <v>0.47000000000000003</v>
      </c>
      <c r="Z1496" s="78">
        <f t="shared" si="103"/>
        <v>4.2</v>
      </c>
      <c r="AA1496" s="78">
        <f t="shared" si="104"/>
        <v>1.21</v>
      </c>
      <c r="AB1496" s="77">
        <f t="shared" si="105"/>
        <v>270</v>
      </c>
    </row>
    <row r="1497" spans="1:28" x14ac:dyDescent="0.3">
      <c r="A1497" s="49">
        <v>43135</v>
      </c>
      <c r="B1497" s="45" t="s">
        <v>1255</v>
      </c>
      <c r="C1497" s="45" t="s">
        <v>1256</v>
      </c>
      <c r="D1497" s="45" t="s">
        <v>47</v>
      </c>
      <c r="E1497" s="48">
        <v>10</v>
      </c>
      <c r="F1497" s="47">
        <v>78</v>
      </c>
      <c r="G1497" s="65">
        <v>35.6</v>
      </c>
      <c r="H1497" s="47">
        <v>48</v>
      </c>
      <c r="I1497" s="45" t="s">
        <v>578</v>
      </c>
      <c r="J1497" s="61">
        <v>10.9</v>
      </c>
      <c r="K1497" s="45" t="s">
        <v>89</v>
      </c>
      <c r="L1497" s="73">
        <v>27</v>
      </c>
      <c r="M1497" s="69">
        <v>3.1</v>
      </c>
      <c r="N1497" s="47">
        <v>133</v>
      </c>
      <c r="O1497" s="45" t="s">
        <v>89</v>
      </c>
      <c r="P1497" s="47">
        <v>10146</v>
      </c>
      <c r="Q1497" s="48">
        <v>10</v>
      </c>
      <c r="R1497" s="47">
        <v>10111</v>
      </c>
      <c r="S1497" s="48">
        <v>24</v>
      </c>
      <c r="T1497" s="48">
        <v>76</v>
      </c>
      <c r="U1497" s="48">
        <v>85</v>
      </c>
      <c r="V1497" s="45" t="s">
        <v>638</v>
      </c>
      <c r="W1497" s="48">
        <v>63</v>
      </c>
      <c r="X1497" s="45" t="s">
        <v>89</v>
      </c>
      <c r="Y1497" s="78">
        <f t="shared" si="102"/>
        <v>0.31</v>
      </c>
      <c r="Z1497" s="78">
        <f t="shared" si="103"/>
        <v>3.56</v>
      </c>
      <c r="AA1497" s="78">
        <f t="shared" si="104"/>
        <v>1.0900000000000001</v>
      </c>
      <c r="AB1497" s="77">
        <f t="shared" si="105"/>
        <v>270</v>
      </c>
    </row>
    <row r="1498" spans="1:28" x14ac:dyDescent="0.3">
      <c r="A1498" s="49">
        <v>43136</v>
      </c>
      <c r="B1498" s="45" t="s">
        <v>1255</v>
      </c>
      <c r="C1498" s="45" t="s">
        <v>1256</v>
      </c>
      <c r="D1498" s="45" t="s">
        <v>47</v>
      </c>
      <c r="E1498" s="48">
        <v>10</v>
      </c>
      <c r="F1498" s="47">
        <v>68</v>
      </c>
      <c r="G1498" s="65">
        <v>6.8</v>
      </c>
      <c r="H1498" s="47">
        <v>53</v>
      </c>
      <c r="I1498" s="45" t="s">
        <v>89</v>
      </c>
      <c r="J1498" s="61">
        <v>8.3000000000000007</v>
      </c>
      <c r="K1498" s="45" t="s">
        <v>239</v>
      </c>
      <c r="L1498" s="72" t="s">
        <v>102</v>
      </c>
      <c r="M1498" s="69">
        <v>7.5</v>
      </c>
      <c r="N1498" s="47">
        <v>161</v>
      </c>
      <c r="O1498" s="45" t="s">
        <v>301</v>
      </c>
      <c r="P1498" s="47">
        <v>10175</v>
      </c>
      <c r="Q1498" s="48">
        <v>24</v>
      </c>
      <c r="R1498" s="47">
        <v>10108</v>
      </c>
      <c r="S1498" s="45" t="s">
        <v>263</v>
      </c>
      <c r="T1498" s="48">
        <v>76</v>
      </c>
      <c r="U1498" s="48">
        <v>86</v>
      </c>
      <c r="V1498" s="45" t="s">
        <v>103</v>
      </c>
      <c r="W1498" s="48">
        <v>53</v>
      </c>
      <c r="X1498" s="45" t="s">
        <v>249</v>
      </c>
      <c r="Y1498" s="78">
        <f t="shared" si="102"/>
        <v>0.75</v>
      </c>
      <c r="Z1498" s="78">
        <f t="shared" si="103"/>
        <v>0.67999999999999994</v>
      </c>
      <c r="AA1498" s="78">
        <f t="shared" si="104"/>
        <v>0.83000000000000007</v>
      </c>
      <c r="AB1498" s="77">
        <f t="shared" si="105"/>
        <v>50</v>
      </c>
    </row>
    <row r="1499" spans="1:28" x14ac:dyDescent="0.3">
      <c r="A1499" s="49">
        <v>43137</v>
      </c>
      <c r="B1499" s="45" t="s">
        <v>1255</v>
      </c>
      <c r="C1499" s="45" t="s">
        <v>1256</v>
      </c>
      <c r="D1499" s="45" t="s">
        <v>47</v>
      </c>
      <c r="E1499" s="48">
        <v>10</v>
      </c>
      <c r="F1499" s="47">
        <v>64</v>
      </c>
      <c r="G1499" s="65">
        <v>13.2</v>
      </c>
      <c r="H1499" s="47">
        <v>38</v>
      </c>
      <c r="I1499" s="45" t="s">
        <v>74</v>
      </c>
      <c r="J1499" s="61">
        <v>9.1</v>
      </c>
      <c r="K1499" s="45" t="s">
        <v>129</v>
      </c>
      <c r="L1499" s="73">
        <v>31</v>
      </c>
      <c r="M1499" s="69">
        <v>3.1</v>
      </c>
      <c r="N1499" s="47">
        <v>114</v>
      </c>
      <c r="O1499" s="45" t="s">
        <v>99</v>
      </c>
      <c r="P1499" s="47">
        <v>10174</v>
      </c>
      <c r="Q1499" s="45" t="s">
        <v>1012</v>
      </c>
      <c r="R1499" s="47">
        <v>10149</v>
      </c>
      <c r="S1499" s="48">
        <v>14</v>
      </c>
      <c r="T1499" s="48">
        <v>74</v>
      </c>
      <c r="U1499" s="48">
        <v>84</v>
      </c>
      <c r="V1499" s="45" t="s">
        <v>51</v>
      </c>
      <c r="W1499" s="48">
        <v>46</v>
      </c>
      <c r="X1499" s="45" t="s">
        <v>510</v>
      </c>
      <c r="Y1499" s="78">
        <f t="shared" si="102"/>
        <v>0.31</v>
      </c>
      <c r="Z1499" s="78">
        <f t="shared" si="103"/>
        <v>1.3199999999999998</v>
      </c>
      <c r="AA1499" s="78">
        <f t="shared" si="104"/>
        <v>0.90999999999999992</v>
      </c>
      <c r="AB1499" s="77">
        <f t="shared" si="105"/>
        <v>310</v>
      </c>
    </row>
    <row r="1500" spans="1:28" x14ac:dyDescent="0.3">
      <c r="A1500" s="49">
        <v>43138</v>
      </c>
      <c r="B1500" s="45" t="s">
        <v>1255</v>
      </c>
      <c r="C1500" s="45" t="s">
        <v>1256</v>
      </c>
      <c r="D1500" s="45" t="s">
        <v>47</v>
      </c>
      <c r="E1500" s="48">
        <v>10</v>
      </c>
      <c r="F1500" s="47">
        <v>64</v>
      </c>
      <c r="G1500" s="65">
        <v>6.8</v>
      </c>
      <c r="H1500" s="47">
        <v>31</v>
      </c>
      <c r="I1500" s="45" t="s">
        <v>370</v>
      </c>
      <c r="J1500" s="61">
        <v>9.6999999999999993</v>
      </c>
      <c r="K1500" s="45" t="s">
        <v>121</v>
      </c>
      <c r="L1500" s="73">
        <v>27</v>
      </c>
      <c r="M1500" s="69">
        <v>3.1</v>
      </c>
      <c r="N1500" s="47">
        <v>147</v>
      </c>
      <c r="O1500" s="45" t="s">
        <v>222</v>
      </c>
      <c r="P1500" s="47">
        <v>10232</v>
      </c>
      <c r="Q1500" s="48">
        <v>20</v>
      </c>
      <c r="R1500" s="47">
        <v>10171</v>
      </c>
      <c r="S1500" s="45" t="s">
        <v>263</v>
      </c>
      <c r="T1500" s="48">
        <v>66</v>
      </c>
      <c r="U1500" s="48">
        <v>84</v>
      </c>
      <c r="V1500" s="45" t="s">
        <v>51</v>
      </c>
      <c r="W1500" s="48">
        <v>50</v>
      </c>
      <c r="X1500" s="45" t="s">
        <v>202</v>
      </c>
      <c r="Y1500" s="78">
        <f t="shared" si="102"/>
        <v>0.31</v>
      </c>
      <c r="Z1500" s="78">
        <f t="shared" si="103"/>
        <v>0.67999999999999994</v>
      </c>
      <c r="AA1500" s="78">
        <f t="shared" si="104"/>
        <v>0.97</v>
      </c>
      <c r="AB1500" s="77">
        <f t="shared" si="105"/>
        <v>270</v>
      </c>
    </row>
    <row r="1501" spans="1:28" x14ac:dyDescent="0.3">
      <c r="A1501" s="49">
        <v>43139</v>
      </c>
      <c r="B1501" s="45" t="s">
        <v>1255</v>
      </c>
      <c r="C1501" s="45" t="s">
        <v>1256</v>
      </c>
      <c r="D1501" s="45" t="s">
        <v>47</v>
      </c>
      <c r="E1501" s="48">
        <v>10</v>
      </c>
      <c r="F1501" s="47">
        <v>68</v>
      </c>
      <c r="G1501" s="65">
        <v>0.2</v>
      </c>
      <c r="H1501" s="47">
        <v>34</v>
      </c>
      <c r="I1501" s="45" t="s">
        <v>100</v>
      </c>
      <c r="J1501" s="61">
        <v>10.3</v>
      </c>
      <c r="K1501" s="45" t="s">
        <v>121</v>
      </c>
      <c r="L1501" s="73">
        <v>25</v>
      </c>
      <c r="M1501" s="69">
        <v>1.9</v>
      </c>
      <c r="N1501" s="47">
        <v>139</v>
      </c>
      <c r="O1501" s="45" t="s">
        <v>184</v>
      </c>
      <c r="P1501" s="47">
        <v>10236</v>
      </c>
      <c r="Q1501" s="48">
        <v>11</v>
      </c>
      <c r="R1501" s="47">
        <v>10181</v>
      </c>
      <c r="S1501" s="48">
        <v>23</v>
      </c>
      <c r="T1501" s="48">
        <v>67</v>
      </c>
      <c r="U1501" s="48">
        <v>80</v>
      </c>
      <c r="V1501" s="45" t="s">
        <v>184</v>
      </c>
      <c r="W1501" s="48">
        <v>54</v>
      </c>
      <c r="X1501" s="45" t="s">
        <v>121</v>
      </c>
      <c r="Y1501" s="78">
        <f t="shared" si="102"/>
        <v>0.19</v>
      </c>
      <c r="Z1501" s="78">
        <f t="shared" si="103"/>
        <v>0.02</v>
      </c>
      <c r="AA1501" s="78">
        <f t="shared" si="104"/>
        <v>1.03</v>
      </c>
      <c r="AB1501" s="77">
        <f t="shared" si="105"/>
        <v>250</v>
      </c>
    </row>
    <row r="1502" spans="1:28" x14ac:dyDescent="0.3">
      <c r="A1502" s="49">
        <v>43140</v>
      </c>
      <c r="B1502" s="45" t="s">
        <v>1255</v>
      </c>
      <c r="C1502" s="45" t="s">
        <v>1256</v>
      </c>
      <c r="D1502" s="45" t="s">
        <v>47</v>
      </c>
      <c r="E1502" s="48">
        <v>10</v>
      </c>
      <c r="F1502" s="47">
        <v>73</v>
      </c>
      <c r="G1502" s="65">
        <v>6.8</v>
      </c>
      <c r="H1502" s="47">
        <v>35</v>
      </c>
      <c r="I1502" s="45" t="s">
        <v>286</v>
      </c>
      <c r="J1502" s="61">
        <v>11.1</v>
      </c>
      <c r="K1502" s="45" t="s">
        <v>179</v>
      </c>
      <c r="L1502" s="73">
        <v>31</v>
      </c>
      <c r="M1502" s="69">
        <v>3.3</v>
      </c>
      <c r="N1502" s="47">
        <v>181</v>
      </c>
      <c r="O1502" s="45" t="s">
        <v>52</v>
      </c>
      <c r="P1502" s="47">
        <v>10266</v>
      </c>
      <c r="Q1502" s="48">
        <v>22</v>
      </c>
      <c r="R1502" s="47">
        <v>10161</v>
      </c>
      <c r="S1502" s="45" t="s">
        <v>116</v>
      </c>
      <c r="T1502" s="48">
        <v>78</v>
      </c>
      <c r="U1502" s="48">
        <v>86</v>
      </c>
      <c r="V1502" s="45" t="s">
        <v>148</v>
      </c>
      <c r="W1502" s="48">
        <v>61</v>
      </c>
      <c r="X1502" s="45" t="s">
        <v>201</v>
      </c>
      <c r="Y1502" s="78">
        <f t="shared" si="102"/>
        <v>0.32999999999999996</v>
      </c>
      <c r="Z1502" s="78">
        <f t="shared" si="103"/>
        <v>0.67999999999999994</v>
      </c>
      <c r="AA1502" s="78">
        <f t="shared" si="104"/>
        <v>1.1099999999999999</v>
      </c>
      <c r="AB1502" s="77">
        <f t="shared" si="105"/>
        <v>310</v>
      </c>
    </row>
    <row r="1503" spans="1:28" x14ac:dyDescent="0.3">
      <c r="A1503" s="49">
        <v>43141</v>
      </c>
      <c r="B1503" s="45" t="s">
        <v>1255</v>
      </c>
      <c r="C1503" s="45" t="s">
        <v>1256</v>
      </c>
      <c r="D1503" s="45" t="s">
        <v>47</v>
      </c>
      <c r="E1503" s="48">
        <v>10</v>
      </c>
      <c r="F1503" s="47">
        <v>95</v>
      </c>
      <c r="G1503" s="65">
        <v>0.2</v>
      </c>
      <c r="H1503" s="47">
        <v>60</v>
      </c>
      <c r="I1503" s="45" t="s">
        <v>537</v>
      </c>
      <c r="J1503" s="61">
        <v>13</v>
      </c>
      <c r="K1503" s="45" t="s">
        <v>100</v>
      </c>
      <c r="L1503" s="73">
        <v>27</v>
      </c>
      <c r="M1503" s="69">
        <v>3.3</v>
      </c>
      <c r="N1503" s="47">
        <v>111</v>
      </c>
      <c r="O1503" s="45" t="s">
        <v>100</v>
      </c>
      <c r="P1503" s="47">
        <v>10262</v>
      </c>
      <c r="Q1503" s="45" t="s">
        <v>1012</v>
      </c>
      <c r="R1503" s="47">
        <v>10185</v>
      </c>
      <c r="S1503" s="48">
        <v>24</v>
      </c>
      <c r="T1503" s="48">
        <v>65</v>
      </c>
      <c r="U1503" s="48">
        <v>81</v>
      </c>
      <c r="V1503" s="45" t="s">
        <v>367</v>
      </c>
      <c r="W1503" s="48">
        <v>56</v>
      </c>
      <c r="X1503" s="45" t="s">
        <v>121</v>
      </c>
      <c r="Y1503" s="78">
        <f t="shared" si="102"/>
        <v>0.32999999999999996</v>
      </c>
      <c r="Z1503" s="78">
        <f t="shared" si="103"/>
        <v>0.02</v>
      </c>
      <c r="AA1503" s="78">
        <f t="shared" si="104"/>
        <v>1.3</v>
      </c>
      <c r="AB1503" s="77">
        <f t="shared" si="105"/>
        <v>270</v>
      </c>
    </row>
    <row r="1504" spans="1:28" x14ac:dyDescent="0.3">
      <c r="A1504" s="49">
        <v>43142</v>
      </c>
      <c r="B1504" s="45" t="s">
        <v>1255</v>
      </c>
      <c r="C1504" s="45" t="s">
        <v>1256</v>
      </c>
      <c r="D1504" s="45" t="s">
        <v>47</v>
      </c>
      <c r="E1504" s="48">
        <v>10</v>
      </c>
      <c r="F1504" s="47">
        <v>115</v>
      </c>
      <c r="G1504" s="65">
        <v>18.2</v>
      </c>
      <c r="H1504" s="47">
        <v>71</v>
      </c>
      <c r="I1504" s="45" t="s">
        <v>100</v>
      </c>
      <c r="J1504" s="61">
        <v>15.9</v>
      </c>
      <c r="K1504" s="45" t="s">
        <v>475</v>
      </c>
      <c r="L1504" s="73">
        <v>31</v>
      </c>
      <c r="M1504" s="69">
        <v>4.4000000000000004</v>
      </c>
      <c r="N1504" s="47">
        <v>161</v>
      </c>
      <c r="O1504" s="45" t="s">
        <v>71</v>
      </c>
      <c r="P1504" s="47">
        <v>10226</v>
      </c>
      <c r="Q1504" s="48">
        <v>23</v>
      </c>
      <c r="R1504" s="47">
        <v>10162</v>
      </c>
      <c r="S1504" s="45" t="s">
        <v>132</v>
      </c>
      <c r="T1504" s="48">
        <v>79</v>
      </c>
      <c r="U1504" s="48">
        <v>87</v>
      </c>
      <c r="V1504" s="45" t="s">
        <v>51</v>
      </c>
      <c r="W1504" s="48">
        <v>59</v>
      </c>
      <c r="X1504" s="45" t="s">
        <v>475</v>
      </c>
      <c r="Y1504" s="78">
        <f t="shared" si="102"/>
        <v>0.44000000000000006</v>
      </c>
      <c r="Z1504" s="78">
        <f t="shared" si="103"/>
        <v>1.8199999999999998</v>
      </c>
      <c r="AA1504" s="78">
        <f t="shared" si="104"/>
        <v>1.59</v>
      </c>
      <c r="AB1504" s="77">
        <f t="shared" si="105"/>
        <v>310</v>
      </c>
    </row>
    <row r="1505" spans="1:28" x14ac:dyDescent="0.3">
      <c r="A1505" s="49">
        <v>43143</v>
      </c>
      <c r="B1505" s="45" t="s">
        <v>1255</v>
      </c>
      <c r="C1505" s="45" t="s">
        <v>1256</v>
      </c>
      <c r="D1505" s="45" t="s">
        <v>47</v>
      </c>
      <c r="E1505" s="48">
        <v>10</v>
      </c>
      <c r="F1505" s="47">
        <v>50</v>
      </c>
      <c r="G1505" s="65">
        <v>11</v>
      </c>
      <c r="H1505" s="47">
        <v>25</v>
      </c>
      <c r="I1505" s="45" t="s">
        <v>88</v>
      </c>
      <c r="J1505" s="61">
        <v>7.6</v>
      </c>
      <c r="K1505" s="45" t="s">
        <v>146</v>
      </c>
      <c r="L1505" s="73">
        <v>29</v>
      </c>
      <c r="M1505" s="69">
        <v>2.5</v>
      </c>
      <c r="N1505" s="47">
        <v>117</v>
      </c>
      <c r="O1505" s="45" t="s">
        <v>59</v>
      </c>
      <c r="P1505" s="47">
        <v>10250</v>
      </c>
      <c r="Q1505" s="48">
        <v>11</v>
      </c>
      <c r="R1505" s="47">
        <v>10182</v>
      </c>
      <c r="S1505" s="48">
        <v>24</v>
      </c>
      <c r="T1505" s="48">
        <v>83</v>
      </c>
      <c r="U1505" s="48">
        <v>86</v>
      </c>
      <c r="V1505" s="45" t="s">
        <v>113</v>
      </c>
      <c r="W1505" s="48">
        <v>76</v>
      </c>
      <c r="X1505" s="45" t="s">
        <v>159</v>
      </c>
      <c r="Y1505" s="78">
        <f t="shared" si="102"/>
        <v>0.25</v>
      </c>
      <c r="Z1505" s="78">
        <f t="shared" si="103"/>
        <v>1.1000000000000001</v>
      </c>
      <c r="AA1505" s="78">
        <f t="shared" si="104"/>
        <v>0.76</v>
      </c>
      <c r="AB1505" s="77">
        <f t="shared" si="105"/>
        <v>290</v>
      </c>
    </row>
    <row r="1506" spans="1:28" x14ac:dyDescent="0.3">
      <c r="A1506" s="49">
        <v>43144</v>
      </c>
      <c r="B1506" s="45" t="s">
        <v>1255</v>
      </c>
      <c r="C1506" s="45" t="s">
        <v>1256</v>
      </c>
      <c r="D1506" s="45" t="s">
        <v>47</v>
      </c>
      <c r="E1506" s="48">
        <v>10</v>
      </c>
      <c r="F1506" s="47">
        <v>66</v>
      </c>
      <c r="G1506" s="65">
        <v>5.6</v>
      </c>
      <c r="H1506" s="47">
        <v>24</v>
      </c>
      <c r="I1506" s="45" t="s">
        <v>75</v>
      </c>
      <c r="J1506" s="61">
        <v>10.8</v>
      </c>
      <c r="K1506" s="45" t="s">
        <v>104</v>
      </c>
      <c r="L1506" s="73">
        <v>27</v>
      </c>
      <c r="M1506" s="69">
        <v>3.6</v>
      </c>
      <c r="N1506" s="47">
        <v>142</v>
      </c>
      <c r="O1506" s="45" t="s">
        <v>182</v>
      </c>
      <c r="P1506" s="47">
        <v>10182</v>
      </c>
      <c r="Q1506" s="45" t="s">
        <v>1012</v>
      </c>
      <c r="R1506" s="47">
        <v>10067</v>
      </c>
      <c r="S1506" s="45" t="s">
        <v>533</v>
      </c>
      <c r="T1506" s="48">
        <v>69</v>
      </c>
      <c r="U1506" s="48">
        <v>84</v>
      </c>
      <c r="V1506" s="45" t="s">
        <v>108</v>
      </c>
      <c r="W1506" s="48">
        <v>56</v>
      </c>
      <c r="X1506" s="45" t="s">
        <v>202</v>
      </c>
      <c r="Y1506" s="78">
        <f t="shared" si="102"/>
        <v>0.36</v>
      </c>
      <c r="Z1506" s="78">
        <f t="shared" si="103"/>
        <v>0.55999999999999994</v>
      </c>
      <c r="AA1506" s="78">
        <f t="shared" si="104"/>
        <v>1.08</v>
      </c>
      <c r="AB1506" s="77">
        <f t="shared" si="105"/>
        <v>270</v>
      </c>
    </row>
    <row r="1507" spans="1:28" x14ac:dyDescent="0.3">
      <c r="A1507" s="49">
        <v>43145</v>
      </c>
      <c r="B1507" s="45" t="s">
        <v>1255</v>
      </c>
      <c r="C1507" s="45" t="s">
        <v>1256</v>
      </c>
      <c r="D1507" s="45" t="s">
        <v>47</v>
      </c>
      <c r="E1507" s="48">
        <v>10</v>
      </c>
      <c r="F1507" s="47">
        <v>118</v>
      </c>
      <c r="G1507" s="65">
        <v>0.6</v>
      </c>
      <c r="H1507" s="47">
        <v>78</v>
      </c>
      <c r="I1507" s="45" t="s">
        <v>750</v>
      </c>
      <c r="J1507" s="61">
        <v>15.7</v>
      </c>
      <c r="K1507" s="45" t="s">
        <v>158</v>
      </c>
      <c r="L1507" s="73">
        <v>24</v>
      </c>
      <c r="M1507" s="69">
        <v>1.7</v>
      </c>
      <c r="N1507" s="47">
        <v>50</v>
      </c>
      <c r="O1507" s="45" t="s">
        <v>537</v>
      </c>
      <c r="P1507" s="47">
        <v>10146</v>
      </c>
      <c r="Q1507" s="48">
        <v>23</v>
      </c>
      <c r="R1507" s="47">
        <v>10089</v>
      </c>
      <c r="S1507" s="45" t="s">
        <v>533</v>
      </c>
      <c r="T1507" s="48">
        <v>78</v>
      </c>
      <c r="U1507" s="48">
        <v>86</v>
      </c>
      <c r="V1507" s="45" t="s">
        <v>51</v>
      </c>
      <c r="W1507" s="48">
        <v>70</v>
      </c>
      <c r="X1507" s="45" t="s">
        <v>201</v>
      </c>
      <c r="Y1507" s="78">
        <f t="shared" si="102"/>
        <v>0.16999999999999998</v>
      </c>
      <c r="Z1507" s="78">
        <f t="shared" si="103"/>
        <v>0.06</v>
      </c>
      <c r="AA1507" s="78">
        <f t="shared" si="104"/>
        <v>1.5699999999999998</v>
      </c>
      <c r="AB1507" s="77">
        <f t="shared" si="105"/>
        <v>240</v>
      </c>
    </row>
    <row r="1508" spans="1:28" x14ac:dyDescent="0.3">
      <c r="A1508" s="49">
        <v>43146</v>
      </c>
      <c r="B1508" s="45" t="s">
        <v>1255</v>
      </c>
      <c r="C1508" s="45" t="s">
        <v>1256</v>
      </c>
      <c r="D1508" s="45" t="s">
        <v>47</v>
      </c>
      <c r="E1508" s="48">
        <v>10</v>
      </c>
      <c r="F1508" s="47">
        <v>132</v>
      </c>
      <c r="G1508" s="65">
        <v>0</v>
      </c>
      <c r="H1508" s="47">
        <v>96</v>
      </c>
      <c r="I1508" s="45" t="s">
        <v>111</v>
      </c>
      <c r="J1508" s="61">
        <v>16.8</v>
      </c>
      <c r="K1508" s="45" t="s">
        <v>133</v>
      </c>
      <c r="L1508" s="73">
        <v>10</v>
      </c>
      <c r="M1508" s="69">
        <v>1.1000000000000001</v>
      </c>
      <c r="N1508" s="47">
        <v>47</v>
      </c>
      <c r="O1508" s="45" t="s">
        <v>206</v>
      </c>
      <c r="P1508" s="47">
        <v>10214</v>
      </c>
      <c r="Q1508" s="48">
        <v>23</v>
      </c>
      <c r="R1508" s="47">
        <v>10144</v>
      </c>
      <c r="S1508" s="45" t="s">
        <v>1012</v>
      </c>
      <c r="T1508" s="48">
        <v>74</v>
      </c>
      <c r="U1508" s="48">
        <v>85</v>
      </c>
      <c r="V1508" s="45" t="s">
        <v>51</v>
      </c>
      <c r="W1508" s="48">
        <v>63</v>
      </c>
      <c r="X1508" s="45" t="s">
        <v>129</v>
      </c>
      <c r="Y1508" s="78">
        <f t="shared" si="102"/>
        <v>0.11000000000000001</v>
      </c>
      <c r="Z1508" s="78">
        <f t="shared" si="103"/>
        <v>0</v>
      </c>
      <c r="AA1508" s="78">
        <f t="shared" si="104"/>
        <v>1.6800000000000002</v>
      </c>
      <c r="AB1508" s="77">
        <f t="shared" si="105"/>
        <v>100</v>
      </c>
    </row>
    <row r="1509" spans="1:28" x14ac:dyDescent="0.3">
      <c r="A1509" s="49">
        <v>43147</v>
      </c>
      <c r="B1509" s="45" t="s">
        <v>1255</v>
      </c>
      <c r="C1509" s="45" t="s">
        <v>1256</v>
      </c>
      <c r="D1509" s="45" t="s">
        <v>47</v>
      </c>
      <c r="E1509" s="48">
        <v>10</v>
      </c>
      <c r="F1509" s="47">
        <v>129</v>
      </c>
      <c r="G1509" s="65">
        <v>17</v>
      </c>
      <c r="H1509" s="47">
        <v>108</v>
      </c>
      <c r="I1509" s="45" t="s">
        <v>100</v>
      </c>
      <c r="J1509" s="61">
        <v>15</v>
      </c>
      <c r="K1509" s="45" t="s">
        <v>209</v>
      </c>
      <c r="L1509" s="73">
        <v>30</v>
      </c>
      <c r="M1509" s="69">
        <v>0.8</v>
      </c>
      <c r="N1509" s="47">
        <v>122</v>
      </c>
      <c r="O1509" s="45" t="s">
        <v>108</v>
      </c>
      <c r="P1509" s="47">
        <v>10232</v>
      </c>
      <c r="Q1509" s="48">
        <v>24</v>
      </c>
      <c r="R1509" s="47">
        <v>10185</v>
      </c>
      <c r="S1509" s="48">
        <v>15</v>
      </c>
      <c r="T1509" s="48">
        <v>86</v>
      </c>
      <c r="U1509" s="48">
        <v>89</v>
      </c>
      <c r="V1509" s="45" t="s">
        <v>51</v>
      </c>
      <c r="W1509" s="48">
        <v>83</v>
      </c>
      <c r="X1509" s="45" t="s">
        <v>209</v>
      </c>
      <c r="Y1509" s="78">
        <f t="shared" si="102"/>
        <v>0.08</v>
      </c>
      <c r="Z1509" s="78">
        <f t="shared" si="103"/>
        <v>1.7</v>
      </c>
      <c r="AA1509" s="78">
        <f t="shared" si="104"/>
        <v>1.5</v>
      </c>
      <c r="AB1509" s="77">
        <f t="shared" si="105"/>
        <v>300</v>
      </c>
    </row>
    <row r="1510" spans="1:28" x14ac:dyDescent="0.3">
      <c r="A1510" s="49">
        <v>43148</v>
      </c>
      <c r="B1510" s="45" t="s">
        <v>1255</v>
      </c>
      <c r="C1510" s="45" t="s">
        <v>1256</v>
      </c>
      <c r="D1510" s="45" t="s">
        <v>47</v>
      </c>
      <c r="E1510" s="48">
        <v>10</v>
      </c>
      <c r="F1510" s="47">
        <v>102</v>
      </c>
      <c r="G1510" s="65">
        <v>0.2</v>
      </c>
      <c r="H1510" s="47">
        <v>74</v>
      </c>
      <c r="I1510" s="45" t="s">
        <v>100</v>
      </c>
      <c r="J1510" s="61">
        <v>13.1</v>
      </c>
      <c r="K1510" s="45" t="s">
        <v>169</v>
      </c>
      <c r="L1510" s="73">
        <v>28</v>
      </c>
      <c r="M1510" s="69">
        <v>1.9</v>
      </c>
      <c r="N1510" s="47">
        <v>94</v>
      </c>
      <c r="O1510" s="45" t="s">
        <v>70</v>
      </c>
      <c r="P1510" s="47">
        <v>10285</v>
      </c>
      <c r="Q1510" s="45" t="s">
        <v>51</v>
      </c>
      <c r="R1510" s="47">
        <v>10232</v>
      </c>
      <c r="S1510" s="45" t="s">
        <v>1012</v>
      </c>
      <c r="T1510" s="48">
        <v>72</v>
      </c>
      <c r="U1510" s="48">
        <v>89</v>
      </c>
      <c r="V1510" s="45" t="s">
        <v>51</v>
      </c>
      <c r="W1510" s="48">
        <v>65</v>
      </c>
      <c r="X1510" s="45" t="s">
        <v>113</v>
      </c>
      <c r="Y1510" s="78">
        <f t="shared" si="102"/>
        <v>0.19</v>
      </c>
      <c r="Z1510" s="78">
        <f t="shared" si="103"/>
        <v>0.02</v>
      </c>
      <c r="AA1510" s="78">
        <f t="shared" si="104"/>
        <v>1.31</v>
      </c>
      <c r="AB1510" s="77">
        <f t="shared" si="105"/>
        <v>280</v>
      </c>
    </row>
    <row r="1511" spans="1:28" x14ac:dyDescent="0.3">
      <c r="A1511" s="49">
        <v>43149</v>
      </c>
      <c r="B1511" s="45" t="s">
        <v>1255</v>
      </c>
      <c r="C1511" s="45" t="s">
        <v>1256</v>
      </c>
      <c r="D1511" s="45" t="s">
        <v>47</v>
      </c>
      <c r="E1511" s="48">
        <v>10</v>
      </c>
      <c r="F1511" s="47">
        <v>99</v>
      </c>
      <c r="G1511" s="65">
        <v>7.2</v>
      </c>
      <c r="H1511" s="47">
        <v>62</v>
      </c>
      <c r="I1511" s="45" t="s">
        <v>147</v>
      </c>
      <c r="J1511" s="61">
        <v>13.6</v>
      </c>
      <c r="K1511" s="45" t="s">
        <v>52</v>
      </c>
      <c r="L1511" s="73">
        <v>30</v>
      </c>
      <c r="M1511" s="69">
        <v>3.3</v>
      </c>
      <c r="N1511" s="47">
        <v>97</v>
      </c>
      <c r="O1511" s="45" t="s">
        <v>121</v>
      </c>
      <c r="P1511" s="47">
        <v>10285</v>
      </c>
      <c r="Q1511" s="45" t="s">
        <v>1012</v>
      </c>
      <c r="R1511" s="47">
        <v>10224</v>
      </c>
      <c r="S1511" s="48">
        <v>24</v>
      </c>
      <c r="T1511" s="48">
        <v>68</v>
      </c>
      <c r="U1511" s="48">
        <v>82</v>
      </c>
      <c r="V1511" s="45" t="s">
        <v>112</v>
      </c>
      <c r="W1511" s="48">
        <v>57</v>
      </c>
      <c r="X1511" s="45" t="s">
        <v>264</v>
      </c>
      <c r="Y1511" s="78">
        <f t="shared" si="102"/>
        <v>0.32999999999999996</v>
      </c>
      <c r="Z1511" s="78">
        <f t="shared" si="103"/>
        <v>0.72</v>
      </c>
      <c r="AA1511" s="78">
        <f t="shared" si="104"/>
        <v>1.3599999999999999</v>
      </c>
      <c r="AB1511" s="77">
        <f t="shared" si="105"/>
        <v>300</v>
      </c>
    </row>
    <row r="1512" spans="1:28" x14ac:dyDescent="0.3">
      <c r="A1512" s="49">
        <v>43150</v>
      </c>
      <c r="B1512" s="45" t="s">
        <v>1255</v>
      </c>
      <c r="C1512" s="45" t="s">
        <v>1256</v>
      </c>
      <c r="D1512" s="45" t="s">
        <v>47</v>
      </c>
      <c r="E1512" s="48">
        <v>10</v>
      </c>
      <c r="F1512" s="47">
        <v>112</v>
      </c>
      <c r="G1512" s="65">
        <v>18</v>
      </c>
      <c r="H1512" s="47">
        <v>104</v>
      </c>
      <c r="I1512" s="45" t="s">
        <v>51</v>
      </c>
      <c r="J1512" s="61">
        <v>11.9</v>
      </c>
      <c r="K1512" s="45" t="s">
        <v>139</v>
      </c>
      <c r="L1512" s="73">
        <v>27</v>
      </c>
      <c r="M1512" s="69">
        <v>3.1</v>
      </c>
      <c r="N1512" s="47">
        <v>92</v>
      </c>
      <c r="O1512" s="45" t="s">
        <v>229</v>
      </c>
      <c r="P1512" s="47">
        <v>10225</v>
      </c>
      <c r="Q1512" s="45" t="s">
        <v>51</v>
      </c>
      <c r="R1512" s="47">
        <v>10211</v>
      </c>
      <c r="S1512" s="45" t="s">
        <v>116</v>
      </c>
      <c r="T1512" s="48">
        <v>88</v>
      </c>
      <c r="U1512" s="48">
        <v>89</v>
      </c>
      <c r="V1512" s="45" t="s">
        <v>51</v>
      </c>
      <c r="W1512" s="48">
        <v>80</v>
      </c>
      <c r="X1512" s="45" t="s">
        <v>80</v>
      </c>
      <c r="Y1512" s="78">
        <f t="shared" si="102"/>
        <v>0.31</v>
      </c>
      <c r="Z1512" s="78">
        <f t="shared" si="103"/>
        <v>1.8</v>
      </c>
      <c r="AA1512" s="78">
        <f t="shared" si="104"/>
        <v>1.19</v>
      </c>
      <c r="AB1512" s="77">
        <f t="shared" si="105"/>
        <v>270</v>
      </c>
    </row>
    <row r="1513" spans="1:28" x14ac:dyDescent="0.3">
      <c r="A1513" s="49">
        <v>43151</v>
      </c>
      <c r="B1513" s="45" t="s">
        <v>1255</v>
      </c>
      <c r="C1513" s="45" t="s">
        <v>1256</v>
      </c>
      <c r="D1513" s="45" t="s">
        <v>47</v>
      </c>
      <c r="E1513" s="48">
        <v>10</v>
      </c>
      <c r="F1513" s="47">
        <v>112</v>
      </c>
      <c r="G1513" s="65">
        <v>5.2</v>
      </c>
      <c r="H1513" s="47">
        <v>98</v>
      </c>
      <c r="I1513" s="45" t="s">
        <v>100</v>
      </c>
      <c r="J1513" s="61">
        <v>12.6</v>
      </c>
      <c r="K1513" s="45" t="s">
        <v>307</v>
      </c>
      <c r="L1513" s="73">
        <v>33</v>
      </c>
      <c r="M1513" s="69">
        <v>2.5</v>
      </c>
      <c r="N1513" s="47">
        <v>128</v>
      </c>
      <c r="O1513" s="45" t="s">
        <v>249</v>
      </c>
      <c r="P1513" s="47">
        <v>10239</v>
      </c>
      <c r="Q1513" s="48">
        <v>10</v>
      </c>
      <c r="R1513" s="47">
        <v>10210</v>
      </c>
      <c r="S1513" s="48">
        <v>23</v>
      </c>
      <c r="T1513" s="48">
        <v>84</v>
      </c>
      <c r="U1513" s="48">
        <v>89</v>
      </c>
      <c r="V1513" s="45" t="s">
        <v>80</v>
      </c>
      <c r="W1513" s="48">
        <v>76</v>
      </c>
      <c r="X1513" s="45" t="s">
        <v>209</v>
      </c>
      <c r="Y1513" s="78">
        <f t="shared" si="102"/>
        <v>0.25</v>
      </c>
      <c r="Z1513" s="78">
        <f t="shared" si="103"/>
        <v>0.52</v>
      </c>
      <c r="AA1513" s="78">
        <f t="shared" si="104"/>
        <v>1.26</v>
      </c>
      <c r="AB1513" s="77">
        <f t="shared" si="105"/>
        <v>330</v>
      </c>
    </row>
    <row r="1514" spans="1:28" x14ac:dyDescent="0.3">
      <c r="A1514" s="49">
        <v>43152</v>
      </c>
      <c r="B1514" s="45" t="s">
        <v>1255</v>
      </c>
      <c r="C1514" s="45" t="s">
        <v>1256</v>
      </c>
      <c r="D1514" s="45" t="s">
        <v>47</v>
      </c>
      <c r="E1514" s="48">
        <v>10</v>
      </c>
      <c r="F1514" s="47">
        <v>82</v>
      </c>
      <c r="G1514" s="65">
        <v>2.6</v>
      </c>
      <c r="H1514" s="47">
        <v>60</v>
      </c>
      <c r="I1514" s="45" t="s">
        <v>177</v>
      </c>
      <c r="J1514" s="61">
        <v>10.3</v>
      </c>
      <c r="K1514" s="45" t="s">
        <v>367</v>
      </c>
      <c r="L1514" s="72" t="s">
        <v>116</v>
      </c>
      <c r="M1514" s="69">
        <v>2.5</v>
      </c>
      <c r="N1514" s="47">
        <v>133</v>
      </c>
      <c r="O1514" s="45" t="s">
        <v>183</v>
      </c>
      <c r="P1514" s="47">
        <v>10213</v>
      </c>
      <c r="Q1514" s="45" t="s">
        <v>1012</v>
      </c>
      <c r="R1514" s="47">
        <v>10162</v>
      </c>
      <c r="S1514" s="48">
        <v>24</v>
      </c>
      <c r="T1514" s="48">
        <v>72</v>
      </c>
      <c r="U1514" s="48">
        <v>85</v>
      </c>
      <c r="V1514" s="45" t="s">
        <v>86</v>
      </c>
      <c r="W1514" s="48">
        <v>59</v>
      </c>
      <c r="X1514" s="45" t="s">
        <v>205</v>
      </c>
      <c r="Y1514" s="78">
        <f t="shared" si="102"/>
        <v>0.25</v>
      </c>
      <c r="Z1514" s="78">
        <f t="shared" si="103"/>
        <v>0.26</v>
      </c>
      <c r="AA1514" s="78">
        <f t="shared" si="104"/>
        <v>1.03</v>
      </c>
      <c r="AB1514" s="77">
        <f t="shared" si="105"/>
        <v>40</v>
      </c>
    </row>
    <row r="1515" spans="1:28" x14ac:dyDescent="0.3">
      <c r="A1515" s="49">
        <v>43153</v>
      </c>
      <c r="B1515" s="45" t="s">
        <v>1255</v>
      </c>
      <c r="C1515" s="45" t="s">
        <v>1256</v>
      </c>
      <c r="D1515" s="45" t="s">
        <v>47</v>
      </c>
      <c r="E1515" s="48">
        <v>10</v>
      </c>
      <c r="F1515" s="47">
        <v>70</v>
      </c>
      <c r="G1515" s="65">
        <v>0</v>
      </c>
      <c r="H1515" s="47">
        <v>40</v>
      </c>
      <c r="I1515" s="45" t="s">
        <v>123</v>
      </c>
      <c r="J1515" s="61">
        <v>10.1</v>
      </c>
      <c r="K1515" s="45" t="s">
        <v>158</v>
      </c>
      <c r="L1515" s="73">
        <v>0</v>
      </c>
      <c r="M1515" s="69">
        <v>2.2000000000000002</v>
      </c>
      <c r="N1515" s="47">
        <v>86</v>
      </c>
      <c r="O1515" s="45" t="s">
        <v>51</v>
      </c>
      <c r="P1515" s="47">
        <v>10162</v>
      </c>
      <c r="Q1515" s="45" t="s">
        <v>1012</v>
      </c>
      <c r="R1515" s="47">
        <v>10119</v>
      </c>
      <c r="S1515" s="48">
        <v>24</v>
      </c>
      <c r="T1515" s="48">
        <v>65</v>
      </c>
      <c r="U1515" s="48">
        <v>78</v>
      </c>
      <c r="V1515" s="45" t="s">
        <v>171</v>
      </c>
      <c r="W1515" s="48">
        <v>57</v>
      </c>
      <c r="X1515" s="45" t="s">
        <v>121</v>
      </c>
      <c r="Y1515" s="78">
        <f t="shared" si="102"/>
        <v>0.22000000000000003</v>
      </c>
      <c r="Z1515" s="78">
        <f t="shared" si="103"/>
        <v>0</v>
      </c>
      <c r="AA1515" s="78">
        <f t="shared" si="104"/>
        <v>1.01</v>
      </c>
      <c r="AB1515" s="77">
        <f t="shared" si="105"/>
        <v>0</v>
      </c>
    </row>
    <row r="1516" spans="1:28" x14ac:dyDescent="0.3">
      <c r="A1516" s="49">
        <v>43154</v>
      </c>
      <c r="B1516" s="45" t="s">
        <v>1255</v>
      </c>
      <c r="C1516" s="45" t="s">
        <v>1256</v>
      </c>
      <c r="D1516" s="45" t="s">
        <v>47</v>
      </c>
      <c r="E1516" s="48">
        <v>10</v>
      </c>
      <c r="F1516" s="47">
        <v>58</v>
      </c>
      <c r="G1516" s="65">
        <v>0</v>
      </c>
      <c r="H1516" s="47">
        <v>20</v>
      </c>
      <c r="I1516" s="45" t="s">
        <v>301</v>
      </c>
      <c r="J1516" s="61">
        <v>9.6</v>
      </c>
      <c r="K1516" s="45" t="s">
        <v>118</v>
      </c>
      <c r="L1516" s="73">
        <v>10</v>
      </c>
      <c r="M1516" s="69">
        <v>3.9</v>
      </c>
      <c r="N1516" s="47">
        <v>108</v>
      </c>
      <c r="O1516" s="45" t="s">
        <v>215</v>
      </c>
      <c r="P1516" s="47">
        <v>10119</v>
      </c>
      <c r="Q1516" s="45" t="s">
        <v>1012</v>
      </c>
      <c r="R1516" s="47">
        <v>10070</v>
      </c>
      <c r="S1516" s="45" t="s">
        <v>51</v>
      </c>
      <c r="T1516" s="48">
        <v>62</v>
      </c>
      <c r="U1516" s="48">
        <v>68</v>
      </c>
      <c r="V1516" s="45" t="s">
        <v>51</v>
      </c>
      <c r="W1516" s="48">
        <v>43</v>
      </c>
      <c r="X1516" s="45" t="s">
        <v>60</v>
      </c>
      <c r="Y1516" s="78">
        <f t="shared" si="102"/>
        <v>0.39</v>
      </c>
      <c r="Z1516" s="78">
        <f t="shared" si="103"/>
        <v>0</v>
      </c>
      <c r="AA1516" s="78">
        <f t="shared" si="104"/>
        <v>0.96</v>
      </c>
      <c r="AB1516" s="77">
        <f t="shared" si="105"/>
        <v>100</v>
      </c>
    </row>
    <row r="1517" spans="1:28" x14ac:dyDescent="0.3">
      <c r="A1517" s="49">
        <v>43155</v>
      </c>
      <c r="B1517" s="45" t="s">
        <v>1255</v>
      </c>
      <c r="C1517" s="45" t="s">
        <v>1256</v>
      </c>
      <c r="D1517" s="45" t="s">
        <v>47</v>
      </c>
      <c r="E1517" s="48">
        <v>10</v>
      </c>
      <c r="F1517" s="47">
        <v>64</v>
      </c>
      <c r="G1517" s="65">
        <v>0</v>
      </c>
      <c r="H1517" s="47">
        <v>35</v>
      </c>
      <c r="I1517" s="45" t="s">
        <v>120</v>
      </c>
      <c r="J1517" s="61">
        <v>9.3000000000000007</v>
      </c>
      <c r="K1517" s="45" t="s">
        <v>50</v>
      </c>
      <c r="L1517" s="72" t="s">
        <v>289</v>
      </c>
      <c r="M1517" s="69">
        <v>3.6</v>
      </c>
      <c r="N1517" s="47">
        <v>103</v>
      </c>
      <c r="O1517" s="45" t="s">
        <v>64</v>
      </c>
      <c r="P1517" s="47">
        <v>10107</v>
      </c>
      <c r="Q1517" s="48">
        <v>24</v>
      </c>
      <c r="R1517" s="47">
        <v>10063</v>
      </c>
      <c r="S1517" s="45" t="s">
        <v>116</v>
      </c>
      <c r="T1517" s="48">
        <v>65</v>
      </c>
      <c r="U1517" s="48">
        <v>78</v>
      </c>
      <c r="V1517" s="45" t="s">
        <v>249</v>
      </c>
      <c r="W1517" s="48">
        <v>57</v>
      </c>
      <c r="X1517" s="45" t="s">
        <v>51</v>
      </c>
      <c r="Y1517" s="78">
        <f t="shared" si="102"/>
        <v>0.36</v>
      </c>
      <c r="Z1517" s="78">
        <f t="shared" si="103"/>
        <v>0</v>
      </c>
      <c r="AA1517" s="78">
        <f t="shared" si="104"/>
        <v>0.93</v>
      </c>
      <c r="AB1517" s="77">
        <f t="shared" si="105"/>
        <v>90</v>
      </c>
    </row>
    <row r="1518" spans="1:28" x14ac:dyDescent="0.3">
      <c r="A1518" s="49">
        <v>43156</v>
      </c>
      <c r="B1518" s="45" t="s">
        <v>1255</v>
      </c>
      <c r="C1518" s="45" t="s">
        <v>1256</v>
      </c>
      <c r="D1518" s="45" t="s">
        <v>47</v>
      </c>
      <c r="E1518" s="48">
        <v>10</v>
      </c>
      <c r="F1518" s="47">
        <v>68</v>
      </c>
      <c r="G1518" s="65">
        <v>0</v>
      </c>
      <c r="H1518" s="47">
        <v>25</v>
      </c>
      <c r="I1518" s="45" t="s">
        <v>147</v>
      </c>
      <c r="J1518" s="61">
        <v>11.1</v>
      </c>
      <c r="K1518" s="45" t="s">
        <v>91</v>
      </c>
      <c r="L1518" s="73">
        <v>11</v>
      </c>
      <c r="M1518" s="69">
        <v>5</v>
      </c>
      <c r="N1518" s="47">
        <v>94</v>
      </c>
      <c r="O1518" s="45" t="s">
        <v>129</v>
      </c>
      <c r="P1518" s="47">
        <v>10140</v>
      </c>
      <c r="Q1518" s="48">
        <v>21</v>
      </c>
      <c r="R1518" s="47">
        <v>10104</v>
      </c>
      <c r="S1518" s="45" t="s">
        <v>1012</v>
      </c>
      <c r="T1518" s="48">
        <v>74</v>
      </c>
      <c r="U1518" s="48">
        <v>82</v>
      </c>
      <c r="V1518" s="45" t="s">
        <v>644</v>
      </c>
      <c r="W1518" s="48">
        <v>59</v>
      </c>
      <c r="X1518" s="45" t="s">
        <v>209</v>
      </c>
      <c r="Y1518" s="78">
        <f t="shared" si="102"/>
        <v>0.5</v>
      </c>
      <c r="Z1518" s="78">
        <f t="shared" si="103"/>
        <v>0</v>
      </c>
      <c r="AA1518" s="78">
        <f t="shared" si="104"/>
        <v>1.1099999999999999</v>
      </c>
      <c r="AB1518" s="77">
        <f t="shared" si="105"/>
        <v>110</v>
      </c>
    </row>
    <row r="1519" spans="1:28" x14ac:dyDescent="0.3">
      <c r="A1519" s="49">
        <v>43157</v>
      </c>
      <c r="B1519" s="45" t="s">
        <v>1255</v>
      </c>
      <c r="C1519" s="45" t="s">
        <v>1256</v>
      </c>
      <c r="D1519" s="45" t="s">
        <v>47</v>
      </c>
      <c r="E1519" s="48">
        <v>10</v>
      </c>
      <c r="F1519" s="47">
        <v>74</v>
      </c>
      <c r="G1519" s="65">
        <v>0</v>
      </c>
      <c r="H1519" s="47">
        <v>51</v>
      </c>
      <c r="I1519" s="45" t="s">
        <v>51</v>
      </c>
      <c r="J1519" s="61">
        <v>9.8000000000000007</v>
      </c>
      <c r="K1519" s="45" t="s">
        <v>264</v>
      </c>
      <c r="L1519" s="72" t="s">
        <v>289</v>
      </c>
      <c r="M1519" s="69">
        <v>7.8</v>
      </c>
      <c r="N1519" s="47">
        <v>147</v>
      </c>
      <c r="O1519" s="45" t="s">
        <v>55</v>
      </c>
      <c r="P1519" s="47">
        <v>10135</v>
      </c>
      <c r="Q1519" s="45" t="s">
        <v>1012</v>
      </c>
      <c r="R1519" s="47">
        <v>10109</v>
      </c>
      <c r="S1519" s="48">
        <v>15</v>
      </c>
      <c r="T1519" s="48">
        <v>69</v>
      </c>
      <c r="U1519" s="48">
        <v>81</v>
      </c>
      <c r="V1519" s="45" t="s">
        <v>51</v>
      </c>
      <c r="W1519" s="48">
        <v>56</v>
      </c>
      <c r="X1519" s="45" t="s">
        <v>100</v>
      </c>
      <c r="Y1519" s="78">
        <f t="shared" si="102"/>
        <v>0.78</v>
      </c>
      <c r="Z1519" s="78">
        <f t="shared" si="103"/>
        <v>0</v>
      </c>
      <c r="AA1519" s="78">
        <f t="shared" si="104"/>
        <v>0.98000000000000009</v>
      </c>
      <c r="AB1519" s="77">
        <f t="shared" si="105"/>
        <v>90</v>
      </c>
    </row>
    <row r="1520" spans="1:28" x14ac:dyDescent="0.3">
      <c r="A1520" s="49">
        <v>43158</v>
      </c>
      <c r="B1520" s="45" t="s">
        <v>1255</v>
      </c>
      <c r="C1520" s="45" t="s">
        <v>1256</v>
      </c>
      <c r="D1520" s="45" t="s">
        <v>47</v>
      </c>
      <c r="E1520" s="48">
        <v>10</v>
      </c>
      <c r="F1520" s="47">
        <v>32</v>
      </c>
      <c r="G1520" s="65">
        <v>0</v>
      </c>
      <c r="H1520" s="47">
        <v>9</v>
      </c>
      <c r="I1520" s="45" t="s">
        <v>142</v>
      </c>
      <c r="J1520" s="61">
        <v>5.5</v>
      </c>
      <c r="K1520" s="45" t="s">
        <v>89</v>
      </c>
      <c r="L1520" s="73">
        <v>12</v>
      </c>
      <c r="M1520" s="69">
        <v>5.8</v>
      </c>
      <c r="N1520" s="47">
        <v>150</v>
      </c>
      <c r="O1520" s="45" t="s">
        <v>108</v>
      </c>
      <c r="P1520" s="47">
        <v>10119</v>
      </c>
      <c r="Q1520" s="45" t="s">
        <v>1012</v>
      </c>
      <c r="R1520" s="47">
        <v>10037</v>
      </c>
      <c r="S1520" s="48">
        <v>24</v>
      </c>
      <c r="T1520" s="48">
        <v>52</v>
      </c>
      <c r="U1520" s="48">
        <v>61</v>
      </c>
      <c r="V1520" s="45" t="s">
        <v>486</v>
      </c>
      <c r="W1520" s="48">
        <v>49</v>
      </c>
      <c r="X1520" s="45" t="s">
        <v>51</v>
      </c>
      <c r="Y1520" s="78">
        <f t="shared" si="102"/>
        <v>0.57999999999999996</v>
      </c>
      <c r="Z1520" s="78">
        <f t="shared" si="103"/>
        <v>0</v>
      </c>
      <c r="AA1520" s="78">
        <f t="shared" si="104"/>
        <v>0.55000000000000004</v>
      </c>
      <c r="AB1520" s="77">
        <f t="shared" si="105"/>
        <v>120</v>
      </c>
    </row>
    <row r="1521" spans="1:28" x14ac:dyDescent="0.3">
      <c r="A1521" s="49">
        <v>43159</v>
      </c>
      <c r="B1521" s="45" t="s">
        <v>1255</v>
      </c>
      <c r="C1521" s="45" t="s">
        <v>1256</v>
      </c>
      <c r="D1521" s="45" t="s">
        <v>47</v>
      </c>
      <c r="E1521" s="48">
        <v>10</v>
      </c>
      <c r="F1521" s="47">
        <v>30</v>
      </c>
      <c r="G1521" s="65">
        <v>2.4</v>
      </c>
      <c r="H1521" s="47">
        <v>-4</v>
      </c>
      <c r="I1521" s="45" t="s">
        <v>120</v>
      </c>
      <c r="J1521" s="61">
        <v>6.5</v>
      </c>
      <c r="K1521" s="45" t="s">
        <v>206</v>
      </c>
      <c r="L1521" s="73">
        <v>12</v>
      </c>
      <c r="M1521" s="69">
        <v>1.7</v>
      </c>
      <c r="N1521" s="47">
        <v>139</v>
      </c>
      <c r="O1521" s="45" t="s">
        <v>286</v>
      </c>
      <c r="P1521" s="47">
        <v>10037</v>
      </c>
      <c r="Q1521" s="45" t="s">
        <v>1012</v>
      </c>
      <c r="R1521" s="47">
        <v>9845</v>
      </c>
      <c r="S1521" s="48">
        <v>24</v>
      </c>
      <c r="T1521" s="48">
        <v>76</v>
      </c>
      <c r="U1521" s="48">
        <v>87</v>
      </c>
      <c r="V1521" s="45" t="s">
        <v>51</v>
      </c>
      <c r="W1521" s="48">
        <v>47</v>
      </c>
      <c r="X1521" s="45" t="s">
        <v>521</v>
      </c>
      <c r="Y1521" s="78">
        <f t="shared" si="102"/>
        <v>0.16999999999999998</v>
      </c>
      <c r="Z1521" s="78">
        <f t="shared" si="103"/>
        <v>0.24</v>
      </c>
      <c r="AA1521" s="78">
        <f t="shared" si="104"/>
        <v>0.65</v>
      </c>
      <c r="AB1521" s="77">
        <f t="shared" si="105"/>
        <v>120</v>
      </c>
    </row>
    <row r="1522" spans="1:28" x14ac:dyDescent="0.3">
      <c r="A1522" s="49">
        <v>43160</v>
      </c>
      <c r="B1522" s="45" t="s">
        <v>1255</v>
      </c>
      <c r="C1522" s="45" t="s">
        <v>1256</v>
      </c>
      <c r="D1522" s="45" t="s">
        <v>47</v>
      </c>
      <c r="E1522" s="48">
        <v>10</v>
      </c>
      <c r="F1522" s="47">
        <v>104</v>
      </c>
      <c r="G1522" s="65">
        <v>9</v>
      </c>
      <c r="H1522" s="47">
        <v>48</v>
      </c>
      <c r="I1522" s="45" t="s">
        <v>543</v>
      </c>
      <c r="J1522" s="61">
        <v>15.9</v>
      </c>
      <c r="K1522" s="45" t="s">
        <v>52</v>
      </c>
      <c r="L1522" s="73">
        <v>31</v>
      </c>
      <c r="M1522" s="69">
        <v>4.4000000000000004</v>
      </c>
      <c r="N1522" s="47">
        <v>239</v>
      </c>
      <c r="O1522" s="45" t="s">
        <v>345</v>
      </c>
      <c r="P1522" s="47">
        <v>9881</v>
      </c>
      <c r="Q1522" s="48">
        <v>24</v>
      </c>
      <c r="R1522" s="47">
        <v>9712</v>
      </c>
      <c r="S1522" s="48">
        <v>16</v>
      </c>
      <c r="T1522" s="48">
        <v>81</v>
      </c>
      <c r="U1522" s="48">
        <v>88</v>
      </c>
      <c r="V1522" s="45" t="s">
        <v>51</v>
      </c>
      <c r="W1522" s="48">
        <v>43</v>
      </c>
      <c r="X1522" s="45" t="s">
        <v>100</v>
      </c>
      <c r="Y1522" s="78">
        <f t="shared" si="102"/>
        <v>0.44000000000000006</v>
      </c>
      <c r="Z1522" s="78">
        <f t="shared" si="103"/>
        <v>0.9</v>
      </c>
      <c r="AA1522" s="78">
        <f t="shared" si="104"/>
        <v>1.59</v>
      </c>
      <c r="AB1522" s="77">
        <f t="shared" si="105"/>
        <v>310</v>
      </c>
    </row>
    <row r="1523" spans="1:28" x14ac:dyDescent="0.3">
      <c r="A1523" s="49">
        <v>43161</v>
      </c>
      <c r="B1523" s="45" t="s">
        <v>1255</v>
      </c>
      <c r="C1523" s="45" t="s">
        <v>1256</v>
      </c>
      <c r="D1523" s="45" t="s">
        <v>47</v>
      </c>
      <c r="E1523" s="48">
        <v>10</v>
      </c>
      <c r="F1523" s="47">
        <v>96</v>
      </c>
      <c r="G1523" s="65">
        <v>0</v>
      </c>
      <c r="H1523" s="47">
        <v>55</v>
      </c>
      <c r="I1523" s="45" t="s">
        <v>258</v>
      </c>
      <c r="J1523" s="61">
        <v>13.8</v>
      </c>
      <c r="K1523" s="45" t="s">
        <v>128</v>
      </c>
      <c r="L1523" s="73">
        <v>29</v>
      </c>
      <c r="M1523" s="69">
        <v>1.4</v>
      </c>
      <c r="N1523" s="47">
        <v>219</v>
      </c>
      <c r="O1523" s="45" t="s">
        <v>494</v>
      </c>
      <c r="P1523" s="47">
        <v>9949</v>
      </c>
      <c r="Q1523" s="45" t="s">
        <v>401</v>
      </c>
      <c r="R1523" s="47">
        <v>9825</v>
      </c>
      <c r="S1523" s="48">
        <v>18</v>
      </c>
      <c r="T1523" s="48">
        <v>61</v>
      </c>
      <c r="U1523" s="48">
        <v>72</v>
      </c>
      <c r="V1523" s="45" t="s">
        <v>650</v>
      </c>
      <c r="W1523" s="48">
        <v>37</v>
      </c>
      <c r="X1523" s="45" t="s">
        <v>195</v>
      </c>
      <c r="Y1523" s="78">
        <f t="shared" si="102"/>
        <v>0.13999999999999999</v>
      </c>
      <c r="Z1523" s="78">
        <f t="shared" si="103"/>
        <v>0</v>
      </c>
      <c r="AA1523" s="78">
        <f t="shared" si="104"/>
        <v>1.3800000000000001</v>
      </c>
      <c r="AB1523" s="77">
        <f t="shared" si="105"/>
        <v>290</v>
      </c>
    </row>
    <row r="1524" spans="1:28" x14ac:dyDescent="0.3">
      <c r="A1524" s="49">
        <v>43162</v>
      </c>
      <c r="B1524" s="45" t="s">
        <v>1255</v>
      </c>
      <c r="C1524" s="45" t="s">
        <v>1256</v>
      </c>
      <c r="D1524" s="45" t="s">
        <v>47</v>
      </c>
      <c r="E1524" s="48">
        <v>10</v>
      </c>
      <c r="F1524" s="47">
        <v>131</v>
      </c>
      <c r="G1524" s="65">
        <v>0.6</v>
      </c>
      <c r="H1524" s="47">
        <v>71</v>
      </c>
      <c r="I1524" s="45" t="s">
        <v>183</v>
      </c>
      <c r="J1524" s="61">
        <v>19.100000000000001</v>
      </c>
      <c r="K1524" s="45" t="s">
        <v>158</v>
      </c>
      <c r="L1524" s="73">
        <v>21</v>
      </c>
      <c r="M1524" s="69">
        <v>2.5</v>
      </c>
      <c r="N1524" s="47">
        <v>153</v>
      </c>
      <c r="O1524" s="45" t="s">
        <v>250</v>
      </c>
      <c r="P1524" s="47">
        <v>9921</v>
      </c>
      <c r="Q1524" s="48">
        <v>11</v>
      </c>
      <c r="R1524" s="47">
        <v>9873</v>
      </c>
      <c r="S1524" s="45" t="s">
        <v>1012</v>
      </c>
      <c r="T1524" s="48">
        <v>56</v>
      </c>
      <c r="U1524" s="48">
        <v>80</v>
      </c>
      <c r="V1524" s="45" t="s">
        <v>376</v>
      </c>
      <c r="W1524" s="48">
        <v>26</v>
      </c>
      <c r="X1524" s="45" t="s">
        <v>91</v>
      </c>
      <c r="Y1524" s="78">
        <f t="shared" si="102"/>
        <v>0.25</v>
      </c>
      <c r="Z1524" s="78">
        <f t="shared" si="103"/>
        <v>0.06</v>
      </c>
      <c r="AA1524" s="78">
        <f t="shared" si="104"/>
        <v>1.9100000000000001</v>
      </c>
      <c r="AB1524" s="77">
        <f t="shared" si="105"/>
        <v>210</v>
      </c>
    </row>
    <row r="1525" spans="1:28" x14ac:dyDescent="0.3">
      <c r="A1525" s="49">
        <v>43163</v>
      </c>
      <c r="B1525" s="45" t="s">
        <v>1255</v>
      </c>
      <c r="C1525" s="45" t="s">
        <v>1256</v>
      </c>
      <c r="D1525" s="45" t="s">
        <v>47</v>
      </c>
      <c r="E1525" s="48">
        <v>10</v>
      </c>
      <c r="F1525" s="47">
        <v>112</v>
      </c>
      <c r="G1525" s="65">
        <v>0</v>
      </c>
      <c r="H1525" s="47">
        <v>80</v>
      </c>
      <c r="I1525" s="45" t="s">
        <v>347</v>
      </c>
      <c r="J1525" s="61">
        <v>14.3</v>
      </c>
      <c r="K1525" s="45" t="s">
        <v>121</v>
      </c>
      <c r="L1525" s="72" t="s">
        <v>289</v>
      </c>
      <c r="M1525" s="69">
        <v>2.8</v>
      </c>
      <c r="N1525" s="47">
        <v>67</v>
      </c>
      <c r="O1525" s="45" t="s">
        <v>117</v>
      </c>
      <c r="P1525" s="47">
        <v>9947</v>
      </c>
      <c r="Q1525" s="48">
        <v>15</v>
      </c>
      <c r="R1525" s="47">
        <v>9879</v>
      </c>
      <c r="S1525" s="48">
        <v>24</v>
      </c>
      <c r="T1525" s="48">
        <v>73</v>
      </c>
      <c r="U1525" s="48">
        <v>82</v>
      </c>
      <c r="V1525" s="45" t="s">
        <v>51</v>
      </c>
      <c r="W1525" s="48">
        <v>59</v>
      </c>
      <c r="X1525" s="45" t="s">
        <v>249</v>
      </c>
      <c r="Y1525" s="78">
        <f t="shared" si="102"/>
        <v>0.27999999999999997</v>
      </c>
      <c r="Z1525" s="78">
        <f t="shared" si="103"/>
        <v>0</v>
      </c>
      <c r="AA1525" s="78">
        <f t="shared" si="104"/>
        <v>1.4300000000000002</v>
      </c>
      <c r="AB1525" s="77">
        <f t="shared" si="105"/>
        <v>90</v>
      </c>
    </row>
    <row r="1526" spans="1:28" x14ac:dyDescent="0.3">
      <c r="A1526" s="49">
        <v>43164</v>
      </c>
      <c r="B1526" s="45" t="s">
        <v>1255</v>
      </c>
      <c r="C1526" s="45" t="s">
        <v>1256</v>
      </c>
      <c r="D1526" s="45" t="s">
        <v>47</v>
      </c>
      <c r="E1526" s="48">
        <v>10</v>
      </c>
      <c r="F1526" s="47">
        <v>106</v>
      </c>
      <c r="G1526" s="65">
        <v>0.2</v>
      </c>
      <c r="H1526" s="47">
        <v>73</v>
      </c>
      <c r="I1526" s="45" t="s">
        <v>147</v>
      </c>
      <c r="J1526" s="61">
        <v>13.9</v>
      </c>
      <c r="K1526" s="45" t="s">
        <v>118</v>
      </c>
      <c r="L1526" s="73">
        <v>29</v>
      </c>
      <c r="M1526" s="69">
        <v>3.1</v>
      </c>
      <c r="N1526" s="47">
        <v>136</v>
      </c>
      <c r="O1526" s="45" t="s">
        <v>201</v>
      </c>
      <c r="P1526" s="47">
        <v>9945</v>
      </c>
      <c r="Q1526" s="45" t="s">
        <v>51</v>
      </c>
      <c r="R1526" s="47">
        <v>9865</v>
      </c>
      <c r="S1526" s="45" t="s">
        <v>51</v>
      </c>
      <c r="T1526" s="48">
        <v>65</v>
      </c>
      <c r="U1526" s="48">
        <v>72</v>
      </c>
      <c r="V1526" s="45" t="s">
        <v>108</v>
      </c>
      <c r="W1526" s="48">
        <v>54</v>
      </c>
      <c r="X1526" s="45" t="s">
        <v>510</v>
      </c>
      <c r="Y1526" s="78">
        <f t="shared" si="102"/>
        <v>0.31</v>
      </c>
      <c r="Z1526" s="78">
        <f t="shared" si="103"/>
        <v>0.02</v>
      </c>
      <c r="AA1526" s="78">
        <f t="shared" si="104"/>
        <v>1.3900000000000001</v>
      </c>
      <c r="AB1526" s="77">
        <f t="shared" si="105"/>
        <v>290</v>
      </c>
    </row>
    <row r="1527" spans="1:28" x14ac:dyDescent="0.3">
      <c r="A1527" s="49">
        <v>43165</v>
      </c>
      <c r="B1527" s="45" t="s">
        <v>1255</v>
      </c>
      <c r="C1527" s="45" t="s">
        <v>1256</v>
      </c>
      <c r="D1527" s="45" t="s">
        <v>47</v>
      </c>
      <c r="E1527" s="48">
        <v>10</v>
      </c>
      <c r="F1527" s="47">
        <v>102</v>
      </c>
      <c r="G1527" s="65">
        <v>0.4</v>
      </c>
      <c r="H1527" s="47">
        <v>60</v>
      </c>
      <c r="I1527" s="45" t="s">
        <v>178</v>
      </c>
      <c r="J1527" s="61">
        <v>14.4</v>
      </c>
      <c r="K1527" s="45" t="s">
        <v>188</v>
      </c>
      <c r="L1527" s="73">
        <v>28</v>
      </c>
      <c r="M1527" s="69">
        <v>5.6</v>
      </c>
      <c r="N1527" s="47">
        <v>186</v>
      </c>
      <c r="O1527" s="45" t="s">
        <v>98</v>
      </c>
      <c r="P1527" s="47">
        <v>10021</v>
      </c>
      <c r="Q1527" s="48">
        <v>24</v>
      </c>
      <c r="R1527" s="47">
        <v>9911</v>
      </c>
      <c r="S1527" s="45" t="s">
        <v>116</v>
      </c>
      <c r="T1527" s="48">
        <v>62</v>
      </c>
      <c r="U1527" s="48">
        <v>74</v>
      </c>
      <c r="V1527" s="45" t="s">
        <v>345</v>
      </c>
      <c r="W1527" s="48">
        <v>36</v>
      </c>
      <c r="X1527" s="45" t="s">
        <v>188</v>
      </c>
      <c r="Y1527" s="78">
        <f t="shared" si="102"/>
        <v>0.55999999999999994</v>
      </c>
      <c r="Z1527" s="78">
        <f t="shared" si="103"/>
        <v>0.04</v>
      </c>
      <c r="AA1527" s="78">
        <f t="shared" si="104"/>
        <v>1.44</v>
      </c>
      <c r="AB1527" s="77">
        <f t="shared" si="105"/>
        <v>280</v>
      </c>
    </row>
    <row r="1528" spans="1:28" x14ac:dyDescent="0.3">
      <c r="A1528" s="49">
        <v>43166</v>
      </c>
      <c r="B1528" s="45" t="s">
        <v>1255</v>
      </c>
      <c r="C1528" s="45" t="s">
        <v>1256</v>
      </c>
      <c r="D1528" s="45" t="s">
        <v>47</v>
      </c>
      <c r="E1528" s="48">
        <v>10</v>
      </c>
      <c r="F1528" s="47">
        <v>118</v>
      </c>
      <c r="G1528" s="65">
        <v>0</v>
      </c>
      <c r="H1528" s="47">
        <v>93</v>
      </c>
      <c r="I1528" s="45" t="s">
        <v>193</v>
      </c>
      <c r="J1528" s="61">
        <v>14.4</v>
      </c>
      <c r="K1528" s="45" t="s">
        <v>51</v>
      </c>
      <c r="L1528" s="73">
        <v>28</v>
      </c>
      <c r="M1528" s="69">
        <v>3.6</v>
      </c>
      <c r="N1528" s="47">
        <v>167</v>
      </c>
      <c r="O1528" s="45" t="s">
        <v>494</v>
      </c>
      <c r="P1528" s="47">
        <v>10074</v>
      </c>
      <c r="Q1528" s="45" t="s">
        <v>51</v>
      </c>
      <c r="R1528" s="47">
        <v>10020</v>
      </c>
      <c r="S1528" s="45" t="s">
        <v>1012</v>
      </c>
      <c r="T1528" s="48">
        <v>52</v>
      </c>
      <c r="U1528" s="48">
        <v>65</v>
      </c>
      <c r="V1528" s="45" t="s">
        <v>108</v>
      </c>
      <c r="W1528" s="48">
        <v>32</v>
      </c>
      <c r="X1528" s="45" t="s">
        <v>307</v>
      </c>
      <c r="Y1528" s="78">
        <f t="shared" si="102"/>
        <v>0.36</v>
      </c>
      <c r="Z1528" s="78">
        <f t="shared" si="103"/>
        <v>0</v>
      </c>
      <c r="AA1528" s="78">
        <f t="shared" si="104"/>
        <v>1.44</v>
      </c>
      <c r="AB1528" s="77">
        <f t="shared" si="105"/>
        <v>280</v>
      </c>
    </row>
    <row r="1529" spans="1:28" x14ac:dyDescent="0.3">
      <c r="A1529" s="49">
        <v>43167</v>
      </c>
      <c r="B1529" s="45" t="s">
        <v>1255</v>
      </c>
      <c r="C1529" s="45" t="s">
        <v>1256</v>
      </c>
      <c r="D1529" s="45" t="s">
        <v>47</v>
      </c>
      <c r="E1529" s="48">
        <v>10</v>
      </c>
      <c r="F1529" s="47">
        <v>128</v>
      </c>
      <c r="G1529" s="65">
        <v>0.2</v>
      </c>
      <c r="H1529" s="47">
        <v>81</v>
      </c>
      <c r="I1529" s="45" t="s">
        <v>66</v>
      </c>
      <c r="J1529" s="61">
        <v>17.399999999999999</v>
      </c>
      <c r="K1529" s="45" t="s">
        <v>50</v>
      </c>
      <c r="L1529" s="73">
        <v>24</v>
      </c>
      <c r="M1529" s="69">
        <v>0.8</v>
      </c>
      <c r="N1529" s="47">
        <v>53</v>
      </c>
      <c r="O1529" s="45" t="s">
        <v>100</v>
      </c>
      <c r="P1529" s="47">
        <v>10031</v>
      </c>
      <c r="Q1529" s="45" t="s">
        <v>51</v>
      </c>
      <c r="R1529" s="47">
        <v>10006</v>
      </c>
      <c r="S1529" s="45" t="s">
        <v>102</v>
      </c>
      <c r="T1529" s="48">
        <v>59</v>
      </c>
      <c r="U1529" s="48">
        <v>70</v>
      </c>
      <c r="V1529" s="45" t="s">
        <v>66</v>
      </c>
      <c r="W1529" s="48">
        <v>44</v>
      </c>
      <c r="X1529" s="45" t="s">
        <v>113</v>
      </c>
      <c r="Y1529" s="78">
        <f t="shared" si="102"/>
        <v>0.08</v>
      </c>
      <c r="Z1529" s="78">
        <f t="shared" si="103"/>
        <v>0.02</v>
      </c>
      <c r="AA1529" s="78">
        <f t="shared" si="104"/>
        <v>1.7399999999999998</v>
      </c>
      <c r="AB1529" s="77">
        <f t="shared" si="105"/>
        <v>240</v>
      </c>
    </row>
    <row r="1530" spans="1:28" x14ac:dyDescent="0.3">
      <c r="A1530" s="49">
        <v>43168</v>
      </c>
      <c r="B1530" s="45" t="s">
        <v>1255</v>
      </c>
      <c r="C1530" s="45" t="s">
        <v>1256</v>
      </c>
      <c r="D1530" s="45" t="s">
        <v>47</v>
      </c>
      <c r="E1530" s="48">
        <v>10</v>
      </c>
      <c r="F1530" s="47">
        <v>144</v>
      </c>
      <c r="G1530" s="65">
        <v>0.2</v>
      </c>
      <c r="H1530" s="47">
        <v>109</v>
      </c>
      <c r="I1530" s="45" t="s">
        <v>318</v>
      </c>
      <c r="J1530" s="61">
        <v>17.899999999999999</v>
      </c>
      <c r="K1530" s="45" t="s">
        <v>61</v>
      </c>
      <c r="L1530" s="73">
        <v>10</v>
      </c>
      <c r="M1530" s="69">
        <v>1.7</v>
      </c>
      <c r="N1530" s="47">
        <v>108</v>
      </c>
      <c r="O1530" s="45" t="s">
        <v>100</v>
      </c>
      <c r="P1530" s="47">
        <v>10029</v>
      </c>
      <c r="Q1530" s="45" t="s">
        <v>263</v>
      </c>
      <c r="R1530" s="47">
        <v>9938</v>
      </c>
      <c r="S1530" s="48">
        <v>24</v>
      </c>
      <c r="T1530" s="48">
        <v>60</v>
      </c>
      <c r="U1530" s="48">
        <v>69</v>
      </c>
      <c r="V1530" s="45" t="s">
        <v>155</v>
      </c>
      <c r="W1530" s="48">
        <v>50</v>
      </c>
      <c r="X1530" s="45" t="s">
        <v>369</v>
      </c>
      <c r="Y1530" s="78">
        <f t="shared" si="102"/>
        <v>0.16999999999999998</v>
      </c>
      <c r="Z1530" s="78">
        <f t="shared" si="103"/>
        <v>0.02</v>
      </c>
      <c r="AA1530" s="78">
        <f t="shared" si="104"/>
        <v>1.7899999999999998</v>
      </c>
      <c r="AB1530" s="77">
        <f t="shared" si="105"/>
        <v>100</v>
      </c>
    </row>
    <row r="1531" spans="1:28" x14ac:dyDescent="0.3">
      <c r="A1531" s="49">
        <v>43169</v>
      </c>
      <c r="B1531" s="45" t="s">
        <v>1255</v>
      </c>
      <c r="C1531" s="45" t="s">
        <v>1256</v>
      </c>
      <c r="D1531" s="45" t="s">
        <v>47</v>
      </c>
      <c r="E1531" s="48">
        <v>10</v>
      </c>
      <c r="F1531" s="47">
        <v>142</v>
      </c>
      <c r="G1531" s="65">
        <v>0</v>
      </c>
      <c r="H1531" s="47">
        <v>112</v>
      </c>
      <c r="I1531" s="45" t="s">
        <v>638</v>
      </c>
      <c r="J1531" s="61">
        <v>17.100000000000001</v>
      </c>
      <c r="K1531" s="45" t="s">
        <v>543</v>
      </c>
      <c r="L1531" s="73">
        <v>31</v>
      </c>
      <c r="M1531" s="69">
        <v>3.1</v>
      </c>
      <c r="N1531" s="47">
        <v>125</v>
      </c>
      <c r="O1531" s="45" t="s">
        <v>123</v>
      </c>
      <c r="P1531" s="47">
        <v>9971</v>
      </c>
      <c r="Q1531" s="48">
        <v>12</v>
      </c>
      <c r="R1531" s="47">
        <v>9879</v>
      </c>
      <c r="S1531" s="48">
        <v>24</v>
      </c>
      <c r="T1531" s="48">
        <v>70</v>
      </c>
      <c r="U1531" s="48">
        <v>77</v>
      </c>
      <c r="V1531" s="45" t="s">
        <v>222</v>
      </c>
      <c r="W1531" s="48">
        <v>49</v>
      </c>
      <c r="X1531" s="45" t="s">
        <v>106</v>
      </c>
      <c r="Y1531" s="78">
        <f t="shared" si="102"/>
        <v>0.31</v>
      </c>
      <c r="Z1531" s="78">
        <f t="shared" si="103"/>
        <v>0</v>
      </c>
      <c r="AA1531" s="78">
        <f t="shared" si="104"/>
        <v>1.7100000000000002</v>
      </c>
      <c r="AB1531" s="77">
        <f t="shared" si="105"/>
        <v>310</v>
      </c>
    </row>
    <row r="1532" spans="1:28" x14ac:dyDescent="0.3">
      <c r="A1532" s="49">
        <v>43170</v>
      </c>
      <c r="B1532" s="45" t="s">
        <v>1255</v>
      </c>
      <c r="C1532" s="45" t="s">
        <v>1256</v>
      </c>
      <c r="D1532" s="45" t="s">
        <v>47</v>
      </c>
      <c r="E1532" s="48">
        <v>10</v>
      </c>
      <c r="F1532" s="47">
        <v>156</v>
      </c>
      <c r="G1532" s="65">
        <v>1.4</v>
      </c>
      <c r="H1532" s="47">
        <v>106</v>
      </c>
      <c r="I1532" s="45" t="s">
        <v>108</v>
      </c>
      <c r="J1532" s="61">
        <v>20.7</v>
      </c>
      <c r="K1532" s="45" t="s">
        <v>121</v>
      </c>
      <c r="L1532" s="73">
        <v>29</v>
      </c>
      <c r="M1532" s="69">
        <v>2.8</v>
      </c>
      <c r="N1532" s="47">
        <v>236</v>
      </c>
      <c r="O1532" s="45" t="s">
        <v>260</v>
      </c>
      <c r="P1532" s="47">
        <v>10009</v>
      </c>
      <c r="Q1532" s="48">
        <v>24</v>
      </c>
      <c r="R1532" s="47">
        <v>9848</v>
      </c>
      <c r="S1532" s="45" t="s">
        <v>116</v>
      </c>
      <c r="T1532" s="48">
        <v>46</v>
      </c>
      <c r="U1532" s="48">
        <v>75</v>
      </c>
      <c r="V1532" s="45" t="s">
        <v>98</v>
      </c>
      <c r="W1532" s="48">
        <v>24</v>
      </c>
      <c r="X1532" s="45" t="s">
        <v>215</v>
      </c>
      <c r="Y1532" s="78">
        <f t="shared" si="102"/>
        <v>0.27999999999999997</v>
      </c>
      <c r="Z1532" s="78">
        <f t="shared" si="103"/>
        <v>0.13999999999999999</v>
      </c>
      <c r="AA1532" s="78">
        <f t="shared" si="104"/>
        <v>2.0699999999999998</v>
      </c>
      <c r="AB1532" s="77">
        <f t="shared" si="105"/>
        <v>290</v>
      </c>
    </row>
    <row r="1533" spans="1:28" x14ac:dyDescent="0.3">
      <c r="A1533" s="49">
        <v>43171</v>
      </c>
      <c r="B1533" s="45" t="s">
        <v>1255</v>
      </c>
      <c r="C1533" s="45" t="s">
        <v>1256</v>
      </c>
      <c r="D1533" s="45" t="s">
        <v>47</v>
      </c>
      <c r="E1533" s="48">
        <v>10</v>
      </c>
      <c r="F1533" s="47">
        <v>130</v>
      </c>
      <c r="G1533" s="65">
        <v>0.8</v>
      </c>
      <c r="H1533" s="47">
        <v>104</v>
      </c>
      <c r="I1533" s="45" t="s">
        <v>100</v>
      </c>
      <c r="J1533" s="61">
        <v>15.5</v>
      </c>
      <c r="K1533" s="45" t="s">
        <v>250</v>
      </c>
      <c r="L1533" s="73">
        <v>28</v>
      </c>
      <c r="M1533" s="69">
        <v>5.3</v>
      </c>
      <c r="N1533" s="47">
        <v>167</v>
      </c>
      <c r="O1533" s="45" t="s">
        <v>103</v>
      </c>
      <c r="P1533" s="47">
        <v>10144</v>
      </c>
      <c r="Q1533" s="48">
        <v>21</v>
      </c>
      <c r="R1533" s="47">
        <v>10009</v>
      </c>
      <c r="S1533" s="45" t="s">
        <v>1012</v>
      </c>
      <c r="T1533" s="48">
        <v>59</v>
      </c>
      <c r="U1533" s="48">
        <v>72</v>
      </c>
      <c r="V1533" s="45" t="s">
        <v>100</v>
      </c>
      <c r="W1533" s="48">
        <v>38</v>
      </c>
      <c r="X1533" s="45" t="s">
        <v>250</v>
      </c>
      <c r="Y1533" s="78">
        <f t="shared" si="102"/>
        <v>0.53</v>
      </c>
      <c r="Z1533" s="78">
        <f t="shared" si="103"/>
        <v>0.08</v>
      </c>
      <c r="AA1533" s="78">
        <f t="shared" si="104"/>
        <v>1.55</v>
      </c>
      <c r="AB1533" s="77">
        <f t="shared" si="105"/>
        <v>280</v>
      </c>
    </row>
    <row r="1534" spans="1:28" x14ac:dyDescent="0.3">
      <c r="A1534" s="49">
        <v>43172</v>
      </c>
      <c r="B1534" s="45" t="s">
        <v>1255</v>
      </c>
      <c r="C1534" s="45" t="s">
        <v>1256</v>
      </c>
      <c r="D1534" s="45" t="s">
        <v>47</v>
      </c>
      <c r="E1534" s="48">
        <v>10</v>
      </c>
      <c r="F1534" s="47">
        <v>120</v>
      </c>
      <c r="G1534" s="65">
        <v>0</v>
      </c>
      <c r="H1534" s="47">
        <v>91</v>
      </c>
      <c r="I1534" s="45" t="s">
        <v>280</v>
      </c>
      <c r="J1534" s="61">
        <v>14.9</v>
      </c>
      <c r="K1534" s="45" t="s">
        <v>52</v>
      </c>
      <c r="L1534" s="73">
        <v>10</v>
      </c>
      <c r="M1534" s="69">
        <v>2.2000000000000002</v>
      </c>
      <c r="N1534" s="47">
        <v>86</v>
      </c>
      <c r="O1534" s="45" t="s">
        <v>164</v>
      </c>
      <c r="P1534" s="47">
        <v>10139</v>
      </c>
      <c r="Q1534" s="45" t="s">
        <v>1012</v>
      </c>
      <c r="R1534" s="47">
        <v>10067</v>
      </c>
      <c r="S1534" s="48">
        <v>24</v>
      </c>
      <c r="T1534" s="48">
        <v>76</v>
      </c>
      <c r="U1534" s="48">
        <v>81</v>
      </c>
      <c r="V1534" s="45" t="s">
        <v>51</v>
      </c>
      <c r="W1534" s="48">
        <v>63</v>
      </c>
      <c r="X1534" s="45" t="s">
        <v>170</v>
      </c>
      <c r="Y1534" s="78">
        <f t="shared" si="102"/>
        <v>0.22000000000000003</v>
      </c>
      <c r="Z1534" s="78">
        <f t="shared" si="103"/>
        <v>0</v>
      </c>
      <c r="AA1534" s="78">
        <f t="shared" si="104"/>
        <v>1.49</v>
      </c>
      <c r="AB1534" s="77">
        <f t="shared" si="105"/>
        <v>100</v>
      </c>
    </row>
    <row r="1535" spans="1:28" x14ac:dyDescent="0.3">
      <c r="A1535" s="49">
        <v>43173</v>
      </c>
      <c r="B1535" s="45" t="s">
        <v>1255</v>
      </c>
      <c r="C1535" s="45" t="s">
        <v>1256</v>
      </c>
      <c r="D1535" s="45" t="s">
        <v>47</v>
      </c>
      <c r="E1535" s="48">
        <v>10</v>
      </c>
      <c r="F1535" s="47">
        <v>143</v>
      </c>
      <c r="G1535" s="65">
        <v>0</v>
      </c>
      <c r="H1535" s="47">
        <v>90</v>
      </c>
      <c r="I1535" s="45" t="s">
        <v>85</v>
      </c>
      <c r="J1535" s="61">
        <v>19.600000000000001</v>
      </c>
      <c r="K1535" s="45" t="s">
        <v>94</v>
      </c>
      <c r="L1535" s="73">
        <v>32</v>
      </c>
      <c r="M1535" s="69">
        <v>1.9</v>
      </c>
      <c r="N1535" s="47">
        <v>139</v>
      </c>
      <c r="O1535" s="45" t="s">
        <v>167</v>
      </c>
      <c r="P1535" s="47">
        <v>10067</v>
      </c>
      <c r="Q1535" s="45" t="s">
        <v>1012</v>
      </c>
      <c r="R1535" s="47">
        <v>9888</v>
      </c>
      <c r="S1535" s="48">
        <v>15</v>
      </c>
      <c r="T1535" s="48">
        <v>61</v>
      </c>
      <c r="U1535" s="48">
        <v>80</v>
      </c>
      <c r="V1535" s="45" t="s">
        <v>51</v>
      </c>
      <c r="W1535" s="48">
        <v>37</v>
      </c>
      <c r="X1535" s="45" t="s">
        <v>146</v>
      </c>
      <c r="Y1535" s="78">
        <f t="shared" si="102"/>
        <v>0.19</v>
      </c>
      <c r="Z1535" s="78">
        <f t="shared" si="103"/>
        <v>0</v>
      </c>
      <c r="AA1535" s="78">
        <f t="shared" si="104"/>
        <v>1.9600000000000002</v>
      </c>
      <c r="AB1535" s="77">
        <f t="shared" si="105"/>
        <v>320</v>
      </c>
    </row>
    <row r="1536" spans="1:28" x14ac:dyDescent="0.3">
      <c r="A1536" s="49">
        <v>43174</v>
      </c>
      <c r="B1536" s="45" t="s">
        <v>1255</v>
      </c>
      <c r="C1536" s="45" t="s">
        <v>1256</v>
      </c>
      <c r="D1536" s="45" t="s">
        <v>47</v>
      </c>
      <c r="E1536" s="48">
        <v>10</v>
      </c>
      <c r="F1536" s="47">
        <v>110</v>
      </c>
      <c r="G1536" s="65">
        <v>1</v>
      </c>
      <c r="H1536" s="47">
        <v>70</v>
      </c>
      <c r="I1536" s="45" t="s">
        <v>100</v>
      </c>
      <c r="J1536" s="61">
        <v>15.1</v>
      </c>
      <c r="K1536" s="45" t="s">
        <v>209</v>
      </c>
      <c r="L1536" s="73">
        <v>30</v>
      </c>
      <c r="M1536" s="69">
        <v>0.8</v>
      </c>
      <c r="N1536" s="47">
        <v>139</v>
      </c>
      <c r="O1536" s="45" t="s">
        <v>139</v>
      </c>
      <c r="P1536" s="47">
        <v>10010</v>
      </c>
      <c r="Q1536" s="48">
        <v>24</v>
      </c>
      <c r="R1536" s="47">
        <v>9903</v>
      </c>
      <c r="S1536" s="45" t="s">
        <v>51</v>
      </c>
      <c r="T1536" s="48">
        <v>69</v>
      </c>
      <c r="U1536" s="48">
        <v>81</v>
      </c>
      <c r="V1536" s="45" t="s">
        <v>51</v>
      </c>
      <c r="W1536" s="48">
        <v>53</v>
      </c>
      <c r="X1536" s="45" t="s">
        <v>209</v>
      </c>
      <c r="Y1536" s="78">
        <f t="shared" si="102"/>
        <v>0.08</v>
      </c>
      <c r="Z1536" s="78">
        <f t="shared" si="103"/>
        <v>0.1</v>
      </c>
      <c r="AA1536" s="78">
        <f t="shared" si="104"/>
        <v>1.51</v>
      </c>
      <c r="AB1536" s="77">
        <f t="shared" si="105"/>
        <v>300</v>
      </c>
    </row>
    <row r="1537" spans="1:28" x14ac:dyDescent="0.3">
      <c r="A1537" s="49">
        <v>43175</v>
      </c>
      <c r="B1537" s="45" t="s">
        <v>1255</v>
      </c>
      <c r="C1537" s="45" t="s">
        <v>1256</v>
      </c>
      <c r="D1537" s="45" t="s">
        <v>47</v>
      </c>
      <c r="E1537" s="48">
        <v>10</v>
      </c>
      <c r="F1537" s="47">
        <v>100</v>
      </c>
      <c r="G1537" s="65">
        <v>0.6</v>
      </c>
      <c r="H1537" s="47">
        <v>56</v>
      </c>
      <c r="I1537" s="45" t="s">
        <v>537</v>
      </c>
      <c r="J1537" s="61">
        <v>14.5</v>
      </c>
      <c r="K1537" s="45" t="s">
        <v>117</v>
      </c>
      <c r="L1537" s="73">
        <v>31</v>
      </c>
      <c r="M1537" s="69">
        <v>1.9</v>
      </c>
      <c r="N1537" s="47">
        <v>92</v>
      </c>
      <c r="O1537" s="45" t="s">
        <v>505</v>
      </c>
      <c r="P1537" s="47">
        <v>10022</v>
      </c>
      <c r="Q1537" s="48">
        <v>10</v>
      </c>
      <c r="R1537" s="47">
        <v>10002</v>
      </c>
      <c r="S1537" s="48">
        <v>17</v>
      </c>
      <c r="T1537" s="48">
        <v>69</v>
      </c>
      <c r="U1537" s="48">
        <v>80</v>
      </c>
      <c r="V1537" s="45" t="s">
        <v>51</v>
      </c>
      <c r="W1537" s="48">
        <v>56</v>
      </c>
      <c r="X1537" s="45" t="s">
        <v>201</v>
      </c>
      <c r="Y1537" s="78">
        <f t="shared" si="102"/>
        <v>0.19</v>
      </c>
      <c r="Z1537" s="78">
        <f t="shared" si="103"/>
        <v>0.06</v>
      </c>
      <c r="AA1537" s="78">
        <f t="shared" si="104"/>
        <v>1.45</v>
      </c>
      <c r="AB1537" s="77">
        <f t="shared" si="105"/>
        <v>310</v>
      </c>
    </row>
    <row r="1538" spans="1:28" x14ac:dyDescent="0.3">
      <c r="A1538" s="49">
        <v>43176</v>
      </c>
      <c r="B1538" s="45" t="s">
        <v>1255</v>
      </c>
      <c r="C1538" s="45" t="s">
        <v>1256</v>
      </c>
      <c r="D1538" s="45" t="s">
        <v>47</v>
      </c>
      <c r="E1538" s="48">
        <v>10</v>
      </c>
      <c r="F1538" s="47">
        <v>88</v>
      </c>
      <c r="G1538" s="65">
        <v>11.8</v>
      </c>
      <c r="H1538" s="47">
        <v>56</v>
      </c>
      <c r="I1538" s="45" t="s">
        <v>404</v>
      </c>
      <c r="J1538" s="61">
        <v>12.1</v>
      </c>
      <c r="K1538" s="45" t="s">
        <v>209</v>
      </c>
      <c r="L1538" s="73">
        <v>31</v>
      </c>
      <c r="M1538" s="69">
        <v>4.2</v>
      </c>
      <c r="N1538" s="47">
        <v>167</v>
      </c>
      <c r="O1538" s="45" t="s">
        <v>71</v>
      </c>
      <c r="P1538" s="47">
        <v>10010</v>
      </c>
      <c r="Q1538" s="45" t="s">
        <v>1012</v>
      </c>
      <c r="R1538" s="47">
        <v>9985</v>
      </c>
      <c r="S1538" s="48">
        <v>14</v>
      </c>
      <c r="T1538" s="48">
        <v>70</v>
      </c>
      <c r="U1538" s="48">
        <v>82</v>
      </c>
      <c r="V1538" s="45" t="s">
        <v>460</v>
      </c>
      <c r="W1538" s="48">
        <v>52</v>
      </c>
      <c r="X1538" s="45" t="s">
        <v>182</v>
      </c>
      <c r="Y1538" s="78">
        <f t="shared" si="102"/>
        <v>0.42000000000000004</v>
      </c>
      <c r="Z1538" s="78">
        <f t="shared" si="103"/>
        <v>1.1800000000000002</v>
      </c>
      <c r="AA1538" s="78">
        <f t="shared" si="104"/>
        <v>1.21</v>
      </c>
      <c r="AB1538" s="77">
        <f t="shared" si="105"/>
        <v>310</v>
      </c>
    </row>
    <row r="1539" spans="1:28" x14ac:dyDescent="0.3">
      <c r="A1539" s="49">
        <v>43177</v>
      </c>
      <c r="B1539" s="45" t="s">
        <v>1255</v>
      </c>
      <c r="C1539" s="45" t="s">
        <v>1256</v>
      </c>
      <c r="D1539" s="45" t="s">
        <v>47</v>
      </c>
      <c r="E1539" s="48">
        <v>10</v>
      </c>
      <c r="F1539" s="47">
        <v>102</v>
      </c>
      <c r="G1539" s="65">
        <v>6.8</v>
      </c>
      <c r="H1539" s="47">
        <v>71</v>
      </c>
      <c r="I1539" s="45" t="s">
        <v>537</v>
      </c>
      <c r="J1539" s="61">
        <v>13.3</v>
      </c>
      <c r="K1539" s="45" t="s">
        <v>81</v>
      </c>
      <c r="L1539" s="73">
        <v>27</v>
      </c>
      <c r="M1539" s="69">
        <v>4.2</v>
      </c>
      <c r="N1539" s="47">
        <v>158</v>
      </c>
      <c r="O1539" s="45" t="s">
        <v>184</v>
      </c>
      <c r="P1539" s="47">
        <v>10089</v>
      </c>
      <c r="Q1539" s="48">
        <v>21</v>
      </c>
      <c r="R1539" s="47">
        <v>9998</v>
      </c>
      <c r="S1539" s="45" t="s">
        <v>263</v>
      </c>
      <c r="T1539" s="48">
        <v>68</v>
      </c>
      <c r="U1539" s="48">
        <v>81</v>
      </c>
      <c r="V1539" s="45" t="s">
        <v>189</v>
      </c>
      <c r="W1539" s="48">
        <v>56</v>
      </c>
      <c r="X1539" s="45" t="s">
        <v>81</v>
      </c>
      <c r="Y1539" s="78">
        <f t="shared" ref="Y1539:Y1602" si="106">M1539/$AE$17</f>
        <v>0.42000000000000004</v>
      </c>
      <c r="Z1539" s="78">
        <f t="shared" ref="Z1539:Z1602" si="107">G1539/$AE$17</f>
        <v>0.67999999999999994</v>
      </c>
      <c r="AA1539" s="78">
        <f t="shared" ref="AA1539:AA1602" si="108">J1539/$AE$17</f>
        <v>1.33</v>
      </c>
      <c r="AB1539" s="77">
        <f t="shared" ref="AB1539:AB1602" si="109">L1539*$AE$17</f>
        <v>270</v>
      </c>
    </row>
    <row r="1540" spans="1:28" x14ac:dyDescent="0.3">
      <c r="A1540" s="49">
        <v>43178</v>
      </c>
      <c r="B1540" s="45" t="s">
        <v>1255</v>
      </c>
      <c r="C1540" s="45" t="s">
        <v>1256</v>
      </c>
      <c r="D1540" s="45" t="s">
        <v>47</v>
      </c>
      <c r="E1540" s="48">
        <v>10</v>
      </c>
      <c r="F1540" s="47">
        <v>70</v>
      </c>
      <c r="G1540" s="65">
        <v>30.4</v>
      </c>
      <c r="H1540" s="47">
        <v>43</v>
      </c>
      <c r="I1540" s="45" t="s">
        <v>307</v>
      </c>
      <c r="J1540" s="61">
        <v>9.6999999999999993</v>
      </c>
      <c r="K1540" s="45" t="s">
        <v>147</v>
      </c>
      <c r="L1540" s="73">
        <v>29</v>
      </c>
      <c r="M1540" s="69">
        <v>5.8</v>
      </c>
      <c r="N1540" s="47">
        <v>222</v>
      </c>
      <c r="O1540" s="45" t="s">
        <v>164</v>
      </c>
      <c r="P1540" s="47">
        <v>10121</v>
      </c>
      <c r="Q1540" s="48">
        <v>24</v>
      </c>
      <c r="R1540" s="47">
        <v>10031</v>
      </c>
      <c r="S1540" s="45" t="s">
        <v>116</v>
      </c>
      <c r="T1540" s="48">
        <v>78</v>
      </c>
      <c r="U1540" s="48">
        <v>85</v>
      </c>
      <c r="V1540" s="45" t="s">
        <v>226</v>
      </c>
      <c r="W1540" s="48">
        <v>61</v>
      </c>
      <c r="X1540" s="45" t="s">
        <v>166</v>
      </c>
      <c r="Y1540" s="78">
        <f t="shared" si="106"/>
        <v>0.57999999999999996</v>
      </c>
      <c r="Z1540" s="78">
        <f t="shared" si="107"/>
        <v>3.04</v>
      </c>
      <c r="AA1540" s="78">
        <f t="shared" si="108"/>
        <v>0.97</v>
      </c>
      <c r="AB1540" s="77">
        <f t="shared" si="109"/>
        <v>290</v>
      </c>
    </row>
    <row r="1541" spans="1:28" x14ac:dyDescent="0.3">
      <c r="A1541" s="49">
        <v>43179</v>
      </c>
      <c r="B1541" s="45" t="s">
        <v>1255</v>
      </c>
      <c r="C1541" s="45" t="s">
        <v>1256</v>
      </c>
      <c r="D1541" s="45" t="s">
        <v>47</v>
      </c>
      <c r="E1541" s="48">
        <v>10</v>
      </c>
      <c r="F1541" s="47">
        <v>67</v>
      </c>
      <c r="G1541" s="65">
        <v>1.6</v>
      </c>
      <c r="H1541" s="47">
        <v>48</v>
      </c>
      <c r="I1541" s="45" t="s">
        <v>51</v>
      </c>
      <c r="J1541" s="61">
        <v>8.6</v>
      </c>
      <c r="K1541" s="45" t="s">
        <v>98</v>
      </c>
      <c r="L1541" s="73">
        <v>0</v>
      </c>
      <c r="M1541" s="69">
        <v>3.9</v>
      </c>
      <c r="N1541" s="47">
        <v>161</v>
      </c>
      <c r="O1541" s="45" t="s">
        <v>51</v>
      </c>
      <c r="P1541" s="47">
        <v>10304</v>
      </c>
      <c r="Q1541" s="48">
        <v>21</v>
      </c>
      <c r="R1541" s="47">
        <v>10121</v>
      </c>
      <c r="S1541" s="45" t="s">
        <v>1012</v>
      </c>
      <c r="T1541" s="48">
        <v>70</v>
      </c>
      <c r="U1541" s="48">
        <v>85</v>
      </c>
      <c r="V1541" s="45" t="s">
        <v>367</v>
      </c>
      <c r="W1541" s="48">
        <v>53</v>
      </c>
      <c r="X1541" s="45" t="s">
        <v>69</v>
      </c>
      <c r="Y1541" s="78">
        <f t="shared" si="106"/>
        <v>0.39</v>
      </c>
      <c r="Z1541" s="78">
        <f t="shared" si="107"/>
        <v>0.16</v>
      </c>
      <c r="AA1541" s="78">
        <f t="shared" si="108"/>
        <v>0.86</v>
      </c>
      <c r="AB1541" s="77">
        <f t="shared" si="109"/>
        <v>0</v>
      </c>
    </row>
    <row r="1542" spans="1:28" x14ac:dyDescent="0.3">
      <c r="A1542" s="49">
        <v>43180</v>
      </c>
      <c r="B1542" s="45" t="s">
        <v>1255</v>
      </c>
      <c r="C1542" s="45" t="s">
        <v>1256</v>
      </c>
      <c r="D1542" s="45" t="s">
        <v>47</v>
      </c>
      <c r="E1542" s="48">
        <v>10</v>
      </c>
      <c r="F1542" s="47">
        <v>84</v>
      </c>
      <c r="G1542" s="65">
        <v>0.2</v>
      </c>
      <c r="H1542" s="47">
        <v>63</v>
      </c>
      <c r="I1542" s="45" t="s">
        <v>280</v>
      </c>
      <c r="J1542" s="61">
        <v>10.4</v>
      </c>
      <c r="K1542" s="45" t="s">
        <v>146</v>
      </c>
      <c r="L1542" s="72" t="s">
        <v>102</v>
      </c>
      <c r="M1542" s="69">
        <v>2.5</v>
      </c>
      <c r="N1542" s="47">
        <v>94</v>
      </c>
      <c r="O1542" s="45" t="s">
        <v>193</v>
      </c>
      <c r="P1542" s="47">
        <v>10320</v>
      </c>
      <c r="Q1542" s="48">
        <v>20</v>
      </c>
      <c r="R1542" s="47">
        <v>10299</v>
      </c>
      <c r="S1542" s="45" t="s">
        <v>263</v>
      </c>
      <c r="T1542" s="48">
        <v>64</v>
      </c>
      <c r="U1542" s="48">
        <v>80</v>
      </c>
      <c r="V1542" s="45" t="s">
        <v>51</v>
      </c>
      <c r="W1542" s="48">
        <v>52</v>
      </c>
      <c r="X1542" s="45" t="s">
        <v>64</v>
      </c>
      <c r="Y1542" s="78">
        <f t="shared" si="106"/>
        <v>0.25</v>
      </c>
      <c r="Z1542" s="78">
        <f t="shared" si="107"/>
        <v>0.02</v>
      </c>
      <c r="AA1542" s="78">
        <f t="shared" si="108"/>
        <v>1.04</v>
      </c>
      <c r="AB1542" s="77">
        <f t="shared" si="109"/>
        <v>50</v>
      </c>
    </row>
    <row r="1543" spans="1:28" x14ac:dyDescent="0.3">
      <c r="A1543" s="49">
        <v>43181</v>
      </c>
      <c r="B1543" s="45" t="s">
        <v>1255</v>
      </c>
      <c r="C1543" s="45" t="s">
        <v>1256</v>
      </c>
      <c r="D1543" s="45" t="s">
        <v>47</v>
      </c>
      <c r="E1543" s="48">
        <v>10</v>
      </c>
      <c r="F1543" s="47">
        <v>89</v>
      </c>
      <c r="G1543" s="65">
        <v>1.2</v>
      </c>
      <c r="H1543" s="47">
        <v>56</v>
      </c>
      <c r="I1543" s="45" t="s">
        <v>51</v>
      </c>
      <c r="J1543" s="61">
        <v>12.2</v>
      </c>
      <c r="K1543" s="45" t="s">
        <v>91</v>
      </c>
      <c r="L1543" s="72" t="s">
        <v>289</v>
      </c>
      <c r="M1543" s="69">
        <v>3.1</v>
      </c>
      <c r="N1543" s="47">
        <v>78</v>
      </c>
      <c r="O1543" s="45" t="s">
        <v>369</v>
      </c>
      <c r="P1543" s="47">
        <v>10307</v>
      </c>
      <c r="Q1543" s="45" t="s">
        <v>1012</v>
      </c>
      <c r="R1543" s="47">
        <v>10178</v>
      </c>
      <c r="S1543" s="48">
        <v>24</v>
      </c>
      <c r="T1543" s="48">
        <v>58</v>
      </c>
      <c r="U1543" s="48">
        <v>72</v>
      </c>
      <c r="V1543" s="45" t="s">
        <v>142</v>
      </c>
      <c r="W1543" s="48">
        <v>45</v>
      </c>
      <c r="X1543" s="45" t="s">
        <v>182</v>
      </c>
      <c r="Y1543" s="78">
        <f t="shared" si="106"/>
        <v>0.31</v>
      </c>
      <c r="Z1543" s="78">
        <f t="shared" si="107"/>
        <v>0.12</v>
      </c>
      <c r="AA1543" s="78">
        <f t="shared" si="108"/>
        <v>1.22</v>
      </c>
      <c r="AB1543" s="77">
        <f t="shared" si="109"/>
        <v>90</v>
      </c>
    </row>
    <row r="1544" spans="1:28" x14ac:dyDescent="0.3">
      <c r="A1544" s="49">
        <v>43182</v>
      </c>
      <c r="B1544" s="45" t="s">
        <v>1255</v>
      </c>
      <c r="C1544" s="45" t="s">
        <v>1256</v>
      </c>
      <c r="D1544" s="45" t="s">
        <v>47</v>
      </c>
      <c r="E1544" s="48">
        <v>10</v>
      </c>
      <c r="F1544" s="47">
        <v>112</v>
      </c>
      <c r="G1544" s="65">
        <v>10.199999999999999</v>
      </c>
      <c r="H1544" s="47">
        <v>78</v>
      </c>
      <c r="I1544" s="45" t="s">
        <v>235</v>
      </c>
      <c r="J1544" s="61">
        <v>14.5</v>
      </c>
      <c r="K1544" s="45" t="s">
        <v>179</v>
      </c>
      <c r="L1544" s="73">
        <v>28</v>
      </c>
      <c r="M1544" s="69">
        <v>2.2000000000000002</v>
      </c>
      <c r="N1544" s="47">
        <v>231</v>
      </c>
      <c r="O1544" s="45" t="s">
        <v>933</v>
      </c>
      <c r="P1544" s="47">
        <v>10178</v>
      </c>
      <c r="Q1544" s="45" t="s">
        <v>1012</v>
      </c>
      <c r="R1544" s="47">
        <v>9966</v>
      </c>
      <c r="S1544" s="48">
        <v>19</v>
      </c>
      <c r="T1544" s="48">
        <v>80</v>
      </c>
      <c r="U1544" s="48">
        <v>85</v>
      </c>
      <c r="V1544" s="45" t="s">
        <v>51</v>
      </c>
      <c r="W1544" s="48">
        <v>54</v>
      </c>
      <c r="X1544" s="45" t="s">
        <v>108</v>
      </c>
      <c r="Y1544" s="78">
        <f t="shared" si="106"/>
        <v>0.22000000000000003</v>
      </c>
      <c r="Z1544" s="78">
        <f t="shared" si="107"/>
        <v>1.02</v>
      </c>
      <c r="AA1544" s="78">
        <f t="shared" si="108"/>
        <v>1.45</v>
      </c>
      <c r="AB1544" s="77">
        <f t="shared" si="109"/>
        <v>280</v>
      </c>
    </row>
    <row r="1545" spans="1:28" x14ac:dyDescent="0.3">
      <c r="A1545" s="49">
        <v>43183</v>
      </c>
      <c r="B1545" s="45" t="s">
        <v>1255</v>
      </c>
      <c r="C1545" s="45" t="s">
        <v>1256</v>
      </c>
      <c r="D1545" s="45" t="s">
        <v>47</v>
      </c>
      <c r="E1545" s="48">
        <v>10</v>
      </c>
      <c r="F1545" s="47">
        <v>96</v>
      </c>
      <c r="G1545" s="65">
        <v>30</v>
      </c>
      <c r="H1545" s="47">
        <v>72</v>
      </c>
      <c r="I1545" s="45" t="s">
        <v>74</v>
      </c>
      <c r="J1545" s="61">
        <v>12.1</v>
      </c>
      <c r="K1545" s="45" t="s">
        <v>129</v>
      </c>
      <c r="L1545" s="73">
        <v>30</v>
      </c>
      <c r="M1545" s="69">
        <v>7.5</v>
      </c>
      <c r="N1545" s="47">
        <v>244</v>
      </c>
      <c r="O1545" s="45" t="s">
        <v>113</v>
      </c>
      <c r="P1545" s="47">
        <v>10051</v>
      </c>
      <c r="Q1545" s="48">
        <v>24</v>
      </c>
      <c r="R1545" s="47">
        <v>9955</v>
      </c>
      <c r="S1545" s="45" t="s">
        <v>533</v>
      </c>
      <c r="T1545" s="48">
        <v>74</v>
      </c>
      <c r="U1545" s="48">
        <v>83</v>
      </c>
      <c r="V1545" s="45" t="s">
        <v>769</v>
      </c>
      <c r="W1545" s="48">
        <v>48</v>
      </c>
      <c r="X1545" s="45" t="s">
        <v>51</v>
      </c>
      <c r="Y1545" s="78">
        <f t="shared" si="106"/>
        <v>0.75</v>
      </c>
      <c r="Z1545" s="78">
        <f t="shared" si="107"/>
        <v>3</v>
      </c>
      <c r="AA1545" s="78">
        <f t="shared" si="108"/>
        <v>1.21</v>
      </c>
      <c r="AB1545" s="77">
        <f t="shared" si="109"/>
        <v>300</v>
      </c>
    </row>
    <row r="1546" spans="1:28" x14ac:dyDescent="0.3">
      <c r="A1546" s="49">
        <v>43184</v>
      </c>
      <c r="B1546" s="45" t="s">
        <v>1255</v>
      </c>
      <c r="C1546" s="45" t="s">
        <v>1256</v>
      </c>
      <c r="D1546" s="45" t="s">
        <v>47</v>
      </c>
      <c r="E1546" s="48">
        <v>10</v>
      </c>
      <c r="F1546" s="47">
        <v>82</v>
      </c>
      <c r="G1546" s="65">
        <v>35.4</v>
      </c>
      <c r="H1546" s="47">
        <v>64</v>
      </c>
      <c r="I1546" s="45" t="s">
        <v>113</v>
      </c>
      <c r="J1546" s="61">
        <v>9.9</v>
      </c>
      <c r="K1546" s="45" t="s">
        <v>249</v>
      </c>
      <c r="L1546" s="73">
        <v>27</v>
      </c>
      <c r="M1546" s="69">
        <v>4.2</v>
      </c>
      <c r="N1546" s="47">
        <v>167</v>
      </c>
      <c r="O1546" s="45" t="s">
        <v>118</v>
      </c>
      <c r="P1546" s="47">
        <v>10205</v>
      </c>
      <c r="Q1546" s="48">
        <v>24</v>
      </c>
      <c r="R1546" s="47">
        <v>10051</v>
      </c>
      <c r="S1546" s="45" t="s">
        <v>1012</v>
      </c>
      <c r="T1546" s="48">
        <v>83</v>
      </c>
      <c r="U1546" s="48">
        <v>88</v>
      </c>
      <c r="V1546" s="45" t="s">
        <v>51</v>
      </c>
      <c r="W1546" s="48">
        <v>65</v>
      </c>
      <c r="X1546" s="45" t="s">
        <v>644</v>
      </c>
      <c r="Y1546" s="78">
        <f t="shared" si="106"/>
        <v>0.42000000000000004</v>
      </c>
      <c r="Z1546" s="78">
        <f t="shared" si="107"/>
        <v>3.54</v>
      </c>
      <c r="AA1546" s="78">
        <f t="shared" si="108"/>
        <v>0.99</v>
      </c>
      <c r="AB1546" s="77">
        <f t="shared" si="109"/>
        <v>270</v>
      </c>
    </row>
    <row r="1547" spans="1:28" x14ac:dyDescent="0.3">
      <c r="A1547" s="49">
        <v>43185</v>
      </c>
      <c r="B1547" s="45" t="s">
        <v>1255</v>
      </c>
      <c r="C1547" s="45" t="s">
        <v>1256</v>
      </c>
      <c r="D1547" s="45" t="s">
        <v>47</v>
      </c>
      <c r="E1547" s="48">
        <v>10</v>
      </c>
      <c r="F1547" s="47">
        <v>106</v>
      </c>
      <c r="G1547" s="65">
        <v>0.4</v>
      </c>
      <c r="H1547" s="47">
        <v>80</v>
      </c>
      <c r="I1547" s="45" t="s">
        <v>120</v>
      </c>
      <c r="J1547" s="61">
        <v>13.3</v>
      </c>
      <c r="K1547" s="45" t="s">
        <v>117</v>
      </c>
      <c r="L1547" s="73">
        <v>27</v>
      </c>
      <c r="M1547" s="69">
        <v>2.8</v>
      </c>
      <c r="N1547" s="47">
        <v>139</v>
      </c>
      <c r="O1547" s="45" t="s">
        <v>286</v>
      </c>
      <c r="P1547" s="47">
        <v>10250</v>
      </c>
      <c r="Q1547" s="48">
        <v>10</v>
      </c>
      <c r="R1547" s="47">
        <v>10205</v>
      </c>
      <c r="S1547" s="45" t="s">
        <v>1012</v>
      </c>
      <c r="T1547" s="48">
        <v>67</v>
      </c>
      <c r="U1547" s="48">
        <v>84</v>
      </c>
      <c r="V1547" s="45" t="s">
        <v>80</v>
      </c>
      <c r="W1547" s="48">
        <v>55</v>
      </c>
      <c r="X1547" s="45" t="s">
        <v>179</v>
      </c>
      <c r="Y1547" s="78">
        <f t="shared" si="106"/>
        <v>0.27999999999999997</v>
      </c>
      <c r="Z1547" s="78">
        <f t="shared" si="107"/>
        <v>0.04</v>
      </c>
      <c r="AA1547" s="78">
        <f t="shared" si="108"/>
        <v>1.33</v>
      </c>
      <c r="AB1547" s="77">
        <f t="shared" si="109"/>
        <v>270</v>
      </c>
    </row>
    <row r="1548" spans="1:28" x14ac:dyDescent="0.3">
      <c r="A1548" s="49">
        <v>43186</v>
      </c>
      <c r="B1548" s="45" t="s">
        <v>1255</v>
      </c>
      <c r="C1548" s="45" t="s">
        <v>1256</v>
      </c>
      <c r="D1548" s="45" t="s">
        <v>47</v>
      </c>
      <c r="E1548" s="48">
        <v>10</v>
      </c>
      <c r="F1548" s="47">
        <v>137</v>
      </c>
      <c r="G1548" s="65">
        <v>0</v>
      </c>
      <c r="H1548" s="47">
        <v>118</v>
      </c>
      <c r="I1548" s="45" t="s">
        <v>51</v>
      </c>
      <c r="J1548" s="61">
        <v>15.6</v>
      </c>
      <c r="K1548" s="45" t="s">
        <v>146</v>
      </c>
      <c r="L1548" s="73">
        <v>29</v>
      </c>
      <c r="M1548" s="69">
        <v>5.3</v>
      </c>
      <c r="N1548" s="47">
        <v>131</v>
      </c>
      <c r="O1548" s="45" t="s">
        <v>286</v>
      </c>
      <c r="P1548" s="47">
        <v>10244</v>
      </c>
      <c r="Q1548" s="45" t="s">
        <v>51</v>
      </c>
      <c r="R1548" s="47">
        <v>10211</v>
      </c>
      <c r="S1548" s="48">
        <v>24</v>
      </c>
      <c r="T1548" s="48">
        <v>71</v>
      </c>
      <c r="U1548" s="48">
        <v>86</v>
      </c>
      <c r="V1548" s="45" t="s">
        <v>51</v>
      </c>
      <c r="W1548" s="48">
        <v>62</v>
      </c>
      <c r="X1548" s="45" t="s">
        <v>60</v>
      </c>
      <c r="Y1548" s="78">
        <f t="shared" si="106"/>
        <v>0.53</v>
      </c>
      <c r="Z1548" s="78">
        <f t="shared" si="107"/>
        <v>0</v>
      </c>
      <c r="AA1548" s="78">
        <f t="shared" si="108"/>
        <v>1.56</v>
      </c>
      <c r="AB1548" s="77">
        <f t="shared" si="109"/>
        <v>290</v>
      </c>
    </row>
    <row r="1549" spans="1:28" x14ac:dyDescent="0.3">
      <c r="A1549" s="49">
        <v>43187</v>
      </c>
      <c r="B1549" s="45" t="s">
        <v>1255</v>
      </c>
      <c r="C1549" s="45" t="s">
        <v>1256</v>
      </c>
      <c r="D1549" s="45" t="s">
        <v>47</v>
      </c>
      <c r="E1549" s="48">
        <v>10</v>
      </c>
      <c r="F1549" s="47">
        <v>119</v>
      </c>
      <c r="G1549" s="65">
        <v>7</v>
      </c>
      <c r="H1549" s="47">
        <v>90</v>
      </c>
      <c r="I1549" s="45" t="s">
        <v>100</v>
      </c>
      <c r="J1549" s="61">
        <v>14.8</v>
      </c>
      <c r="K1549" s="45" t="s">
        <v>192</v>
      </c>
      <c r="L1549" s="73">
        <v>30</v>
      </c>
      <c r="M1549" s="69">
        <v>2.8</v>
      </c>
      <c r="N1549" s="47">
        <v>136</v>
      </c>
      <c r="O1549" s="45" t="s">
        <v>64</v>
      </c>
      <c r="P1549" s="47">
        <v>10211</v>
      </c>
      <c r="Q1549" s="45" t="s">
        <v>1012</v>
      </c>
      <c r="R1549" s="47">
        <v>10129</v>
      </c>
      <c r="S1549" s="48">
        <v>15</v>
      </c>
      <c r="T1549" s="48">
        <v>77</v>
      </c>
      <c r="U1549" s="48">
        <v>88</v>
      </c>
      <c r="V1549" s="45" t="s">
        <v>51</v>
      </c>
      <c r="W1549" s="48">
        <v>66</v>
      </c>
      <c r="X1549" s="45" t="s">
        <v>352</v>
      </c>
      <c r="Y1549" s="78">
        <f t="shared" si="106"/>
        <v>0.27999999999999997</v>
      </c>
      <c r="Z1549" s="78">
        <f t="shared" si="107"/>
        <v>0.7</v>
      </c>
      <c r="AA1549" s="78">
        <f t="shared" si="108"/>
        <v>1.48</v>
      </c>
      <c r="AB1549" s="77">
        <f t="shared" si="109"/>
        <v>300</v>
      </c>
    </row>
    <row r="1550" spans="1:28" x14ac:dyDescent="0.3">
      <c r="A1550" s="49">
        <v>43188</v>
      </c>
      <c r="B1550" s="45" t="s">
        <v>1255</v>
      </c>
      <c r="C1550" s="45" t="s">
        <v>1256</v>
      </c>
      <c r="D1550" s="45" t="s">
        <v>47</v>
      </c>
      <c r="E1550" s="48">
        <v>10</v>
      </c>
      <c r="F1550" s="47">
        <v>98</v>
      </c>
      <c r="G1550" s="65">
        <v>2.4</v>
      </c>
      <c r="H1550" s="47">
        <v>57</v>
      </c>
      <c r="I1550" s="45" t="s">
        <v>111</v>
      </c>
      <c r="J1550" s="61">
        <v>13.9</v>
      </c>
      <c r="K1550" s="45" t="s">
        <v>91</v>
      </c>
      <c r="L1550" s="73">
        <v>11</v>
      </c>
      <c r="M1550" s="69">
        <v>1.9</v>
      </c>
      <c r="N1550" s="47">
        <v>97</v>
      </c>
      <c r="O1550" s="45" t="s">
        <v>370</v>
      </c>
      <c r="P1550" s="47">
        <v>10143</v>
      </c>
      <c r="Q1550" s="45" t="s">
        <v>1012</v>
      </c>
      <c r="R1550" s="47">
        <v>9979</v>
      </c>
      <c r="S1550" s="48">
        <v>23</v>
      </c>
      <c r="T1550" s="48">
        <v>75</v>
      </c>
      <c r="U1550" s="48">
        <v>86</v>
      </c>
      <c r="V1550" s="45" t="s">
        <v>370</v>
      </c>
      <c r="W1550" s="48">
        <v>56</v>
      </c>
      <c r="X1550" s="45" t="s">
        <v>146</v>
      </c>
      <c r="Y1550" s="78">
        <f t="shared" si="106"/>
        <v>0.19</v>
      </c>
      <c r="Z1550" s="78">
        <f t="shared" si="107"/>
        <v>0.24</v>
      </c>
      <c r="AA1550" s="78">
        <f t="shared" si="108"/>
        <v>1.3900000000000001</v>
      </c>
      <c r="AB1550" s="77">
        <f t="shared" si="109"/>
        <v>110</v>
      </c>
    </row>
    <row r="1551" spans="1:28" x14ac:dyDescent="0.3">
      <c r="A1551" s="49">
        <v>43189</v>
      </c>
      <c r="B1551" s="45" t="s">
        <v>1255</v>
      </c>
      <c r="C1551" s="45" t="s">
        <v>1256</v>
      </c>
      <c r="D1551" s="45" t="s">
        <v>47</v>
      </c>
      <c r="E1551" s="48">
        <v>10</v>
      </c>
      <c r="F1551" s="47">
        <v>108</v>
      </c>
      <c r="G1551" s="65">
        <v>7.4</v>
      </c>
      <c r="H1551" s="47">
        <v>72</v>
      </c>
      <c r="I1551" s="45" t="s">
        <v>74</v>
      </c>
      <c r="J1551" s="61">
        <v>14.3</v>
      </c>
      <c r="K1551" s="45" t="s">
        <v>277</v>
      </c>
      <c r="L1551" s="73">
        <v>28</v>
      </c>
      <c r="M1551" s="69">
        <v>2.5</v>
      </c>
      <c r="N1551" s="47">
        <v>169</v>
      </c>
      <c r="O1551" s="45" t="s">
        <v>170</v>
      </c>
      <c r="P1551" s="47">
        <v>10013</v>
      </c>
      <c r="Q1551" s="45" t="s">
        <v>401</v>
      </c>
      <c r="R1551" s="47">
        <v>9939</v>
      </c>
      <c r="S1551" s="48">
        <v>17</v>
      </c>
      <c r="T1551" s="48">
        <v>56</v>
      </c>
      <c r="U1551" s="48">
        <v>83</v>
      </c>
      <c r="V1551" s="45" t="s">
        <v>80</v>
      </c>
      <c r="W1551" s="48">
        <v>36</v>
      </c>
      <c r="X1551" s="45" t="s">
        <v>277</v>
      </c>
      <c r="Y1551" s="78">
        <f t="shared" si="106"/>
        <v>0.25</v>
      </c>
      <c r="Z1551" s="78">
        <f t="shared" si="107"/>
        <v>0.74</v>
      </c>
      <c r="AA1551" s="78">
        <f t="shared" si="108"/>
        <v>1.4300000000000002</v>
      </c>
      <c r="AB1551" s="77">
        <f t="shared" si="109"/>
        <v>280</v>
      </c>
    </row>
    <row r="1552" spans="1:28" x14ac:dyDescent="0.3">
      <c r="A1552" s="49">
        <v>43190</v>
      </c>
      <c r="B1552" s="45" t="s">
        <v>1255</v>
      </c>
      <c r="C1552" s="45" t="s">
        <v>1256</v>
      </c>
      <c r="D1552" s="45" t="s">
        <v>47</v>
      </c>
      <c r="E1552" s="48">
        <v>10</v>
      </c>
      <c r="F1552" s="47">
        <v>101</v>
      </c>
      <c r="G1552" s="65">
        <v>0.2</v>
      </c>
      <c r="H1552" s="47">
        <v>69</v>
      </c>
      <c r="I1552" s="45" t="s">
        <v>258</v>
      </c>
      <c r="J1552" s="61">
        <v>13.3</v>
      </c>
      <c r="K1552" s="45" t="s">
        <v>61</v>
      </c>
      <c r="L1552" s="73">
        <v>33</v>
      </c>
      <c r="M1552" s="69">
        <v>5.3</v>
      </c>
      <c r="N1552" s="47">
        <v>236</v>
      </c>
      <c r="O1552" s="45" t="s">
        <v>178</v>
      </c>
      <c r="P1552" s="47">
        <v>10158</v>
      </c>
      <c r="Q1552" s="48">
        <v>21</v>
      </c>
      <c r="R1552" s="47">
        <v>9984</v>
      </c>
      <c r="S1552" s="45" t="s">
        <v>1012</v>
      </c>
      <c r="T1552" s="48">
        <v>67</v>
      </c>
      <c r="U1552" s="48">
        <v>79</v>
      </c>
      <c r="V1552" s="45" t="s">
        <v>578</v>
      </c>
      <c r="W1552" s="48">
        <v>49</v>
      </c>
      <c r="X1552" s="45" t="s">
        <v>182</v>
      </c>
      <c r="Y1552" s="78">
        <f t="shared" si="106"/>
        <v>0.53</v>
      </c>
      <c r="Z1552" s="78">
        <f t="shared" si="107"/>
        <v>0.02</v>
      </c>
      <c r="AA1552" s="78">
        <f t="shared" si="108"/>
        <v>1.33</v>
      </c>
      <c r="AB1552" s="77">
        <f t="shared" si="109"/>
        <v>330</v>
      </c>
    </row>
    <row r="1553" spans="1:28" x14ac:dyDescent="0.3">
      <c r="A1553" s="49">
        <v>43191</v>
      </c>
      <c r="B1553" s="45" t="s">
        <v>1255</v>
      </c>
      <c r="C1553" s="45" t="s">
        <v>1256</v>
      </c>
      <c r="D1553" s="45" t="s">
        <v>47</v>
      </c>
      <c r="E1553" s="48">
        <v>10</v>
      </c>
      <c r="F1553" s="47">
        <v>118</v>
      </c>
      <c r="G1553" s="65">
        <v>0</v>
      </c>
      <c r="H1553" s="47">
        <v>83</v>
      </c>
      <c r="I1553" s="45" t="s">
        <v>258</v>
      </c>
      <c r="J1553" s="61">
        <v>15.4</v>
      </c>
      <c r="K1553" s="45" t="s">
        <v>64</v>
      </c>
      <c r="L1553" s="73">
        <v>12</v>
      </c>
      <c r="M1553" s="69">
        <v>1.7</v>
      </c>
      <c r="N1553" s="47">
        <v>83</v>
      </c>
      <c r="O1553" s="45" t="s">
        <v>188</v>
      </c>
      <c r="P1553" s="47">
        <v>10152</v>
      </c>
      <c r="Q1553" s="45" t="s">
        <v>1012</v>
      </c>
      <c r="R1553" s="47">
        <v>10021</v>
      </c>
      <c r="S1553" s="48">
        <v>24</v>
      </c>
      <c r="T1553" s="48">
        <v>74</v>
      </c>
      <c r="U1553" s="48">
        <v>80</v>
      </c>
      <c r="V1553" s="45" t="s">
        <v>69</v>
      </c>
      <c r="W1553" s="48">
        <v>63</v>
      </c>
      <c r="X1553" s="45" t="s">
        <v>51</v>
      </c>
      <c r="Y1553" s="78">
        <f t="shared" si="106"/>
        <v>0.16999999999999998</v>
      </c>
      <c r="Z1553" s="78">
        <f t="shared" si="107"/>
        <v>0</v>
      </c>
      <c r="AA1553" s="78">
        <f t="shared" si="108"/>
        <v>1.54</v>
      </c>
      <c r="AB1553" s="77">
        <f t="shared" si="109"/>
        <v>120</v>
      </c>
    </row>
    <row r="1554" spans="1:28" x14ac:dyDescent="0.3">
      <c r="A1554" s="49">
        <v>43192</v>
      </c>
      <c r="B1554" s="45" t="s">
        <v>1255</v>
      </c>
      <c r="C1554" s="45" t="s">
        <v>1256</v>
      </c>
      <c r="D1554" s="45" t="s">
        <v>47</v>
      </c>
      <c r="E1554" s="48">
        <v>10</v>
      </c>
      <c r="F1554" s="47">
        <v>158</v>
      </c>
      <c r="G1554" s="65">
        <v>0</v>
      </c>
      <c r="H1554" s="47">
        <v>132</v>
      </c>
      <c r="I1554" s="45" t="s">
        <v>85</v>
      </c>
      <c r="J1554" s="61">
        <v>18.3</v>
      </c>
      <c r="K1554" s="45" t="s">
        <v>164</v>
      </c>
      <c r="L1554" s="73">
        <v>30</v>
      </c>
      <c r="M1554" s="69">
        <v>1.4</v>
      </c>
      <c r="N1554" s="47">
        <v>114</v>
      </c>
      <c r="O1554" s="45" t="s">
        <v>143</v>
      </c>
      <c r="P1554" s="47">
        <v>10022</v>
      </c>
      <c r="Q1554" s="45" t="s">
        <v>1012</v>
      </c>
      <c r="R1554" s="47">
        <v>9967</v>
      </c>
      <c r="S1554" s="48">
        <v>17</v>
      </c>
      <c r="T1554" s="48">
        <v>57</v>
      </c>
      <c r="U1554" s="48">
        <v>69</v>
      </c>
      <c r="V1554" s="45" t="s">
        <v>206</v>
      </c>
      <c r="W1554" s="48">
        <v>39</v>
      </c>
      <c r="X1554" s="45" t="s">
        <v>177</v>
      </c>
      <c r="Y1554" s="78">
        <f t="shared" si="106"/>
        <v>0.13999999999999999</v>
      </c>
      <c r="Z1554" s="78">
        <f t="shared" si="107"/>
        <v>0</v>
      </c>
      <c r="AA1554" s="78">
        <f t="shared" si="108"/>
        <v>1.83</v>
      </c>
      <c r="AB1554" s="77">
        <f t="shared" si="109"/>
        <v>300</v>
      </c>
    </row>
    <row r="1555" spans="1:28" x14ac:dyDescent="0.3">
      <c r="A1555" s="49">
        <v>43193</v>
      </c>
      <c r="B1555" s="45" t="s">
        <v>1255</v>
      </c>
      <c r="C1555" s="45" t="s">
        <v>1256</v>
      </c>
      <c r="D1555" s="45" t="s">
        <v>47</v>
      </c>
      <c r="E1555" s="48">
        <v>10</v>
      </c>
      <c r="F1555" s="47">
        <v>164</v>
      </c>
      <c r="G1555" s="65">
        <v>1</v>
      </c>
      <c r="H1555" s="47">
        <v>118</v>
      </c>
      <c r="I1555" s="45" t="s">
        <v>163</v>
      </c>
      <c r="J1555" s="61">
        <v>21.1</v>
      </c>
      <c r="K1555" s="45" t="s">
        <v>61</v>
      </c>
      <c r="L1555" s="73">
        <v>31</v>
      </c>
      <c r="M1555" s="69">
        <v>3.9</v>
      </c>
      <c r="N1555" s="47">
        <v>161</v>
      </c>
      <c r="O1555" s="45" t="s">
        <v>300</v>
      </c>
      <c r="P1555" s="47">
        <v>10003</v>
      </c>
      <c r="Q1555" s="48">
        <v>24</v>
      </c>
      <c r="R1555" s="47">
        <v>9943</v>
      </c>
      <c r="S1555" s="48">
        <v>16</v>
      </c>
      <c r="T1555" s="48">
        <v>54</v>
      </c>
      <c r="U1555" s="48">
        <v>83</v>
      </c>
      <c r="V1555" s="45" t="s">
        <v>163</v>
      </c>
      <c r="W1555" s="48">
        <v>27</v>
      </c>
      <c r="X1555" s="45" t="s">
        <v>98</v>
      </c>
      <c r="Y1555" s="78">
        <f t="shared" si="106"/>
        <v>0.39</v>
      </c>
      <c r="Z1555" s="78">
        <f t="shared" si="107"/>
        <v>0.1</v>
      </c>
      <c r="AA1555" s="78">
        <f t="shared" si="108"/>
        <v>2.1100000000000003</v>
      </c>
      <c r="AB1555" s="77">
        <f t="shared" si="109"/>
        <v>310</v>
      </c>
    </row>
    <row r="1556" spans="1:28" x14ac:dyDescent="0.3">
      <c r="A1556" s="49">
        <v>43194</v>
      </c>
      <c r="B1556" s="45" t="s">
        <v>1255</v>
      </c>
      <c r="C1556" s="45" t="s">
        <v>1256</v>
      </c>
      <c r="D1556" s="45" t="s">
        <v>47</v>
      </c>
      <c r="E1556" s="48">
        <v>10</v>
      </c>
      <c r="F1556" s="47">
        <v>136</v>
      </c>
      <c r="G1556" s="65">
        <v>2</v>
      </c>
      <c r="H1556" s="47">
        <v>106</v>
      </c>
      <c r="I1556" s="45" t="s">
        <v>120</v>
      </c>
      <c r="J1556" s="61">
        <v>16.7</v>
      </c>
      <c r="K1556" s="45" t="s">
        <v>226</v>
      </c>
      <c r="L1556" s="73">
        <v>28</v>
      </c>
      <c r="M1556" s="69">
        <v>4.7</v>
      </c>
      <c r="N1556" s="47">
        <v>150</v>
      </c>
      <c r="O1556" s="45" t="s">
        <v>585</v>
      </c>
      <c r="P1556" s="47">
        <v>10181</v>
      </c>
      <c r="Q1556" s="48">
        <v>24</v>
      </c>
      <c r="R1556" s="47">
        <v>9993</v>
      </c>
      <c r="S1556" s="45" t="s">
        <v>218</v>
      </c>
      <c r="T1556" s="48">
        <v>70</v>
      </c>
      <c r="U1556" s="48">
        <v>84</v>
      </c>
      <c r="V1556" s="45" t="s">
        <v>260</v>
      </c>
      <c r="W1556" s="48">
        <v>50</v>
      </c>
      <c r="X1556" s="45" t="s">
        <v>226</v>
      </c>
      <c r="Y1556" s="78">
        <f t="shared" si="106"/>
        <v>0.47000000000000003</v>
      </c>
      <c r="Z1556" s="78">
        <f t="shared" si="107"/>
        <v>0.2</v>
      </c>
      <c r="AA1556" s="78">
        <f t="shared" si="108"/>
        <v>1.67</v>
      </c>
      <c r="AB1556" s="77">
        <f t="shared" si="109"/>
        <v>280</v>
      </c>
    </row>
    <row r="1557" spans="1:28" x14ac:dyDescent="0.3">
      <c r="A1557" s="49">
        <v>43195</v>
      </c>
      <c r="B1557" s="45" t="s">
        <v>1255</v>
      </c>
      <c r="C1557" s="45" t="s">
        <v>1256</v>
      </c>
      <c r="D1557" s="45" t="s">
        <v>47</v>
      </c>
      <c r="E1557" s="48">
        <v>10</v>
      </c>
      <c r="F1557" s="47">
        <v>120</v>
      </c>
      <c r="G1557" s="65">
        <v>0</v>
      </c>
      <c r="H1557" s="47">
        <v>88</v>
      </c>
      <c r="I1557" s="45" t="s">
        <v>258</v>
      </c>
      <c r="J1557" s="61">
        <v>15.1</v>
      </c>
      <c r="K1557" s="45" t="s">
        <v>121</v>
      </c>
      <c r="L1557" s="73">
        <v>12</v>
      </c>
      <c r="M1557" s="69">
        <v>2.2000000000000002</v>
      </c>
      <c r="N1557" s="47">
        <v>92</v>
      </c>
      <c r="O1557" s="45" t="s">
        <v>257</v>
      </c>
      <c r="P1557" s="47">
        <v>10181</v>
      </c>
      <c r="Q1557" s="45" t="s">
        <v>1012</v>
      </c>
      <c r="R1557" s="47">
        <v>10054</v>
      </c>
      <c r="S1557" s="48">
        <v>24</v>
      </c>
      <c r="T1557" s="48">
        <v>77</v>
      </c>
      <c r="U1557" s="48">
        <v>84</v>
      </c>
      <c r="V1557" s="45" t="s">
        <v>51</v>
      </c>
      <c r="W1557" s="48">
        <v>71</v>
      </c>
      <c r="X1557" s="45" t="s">
        <v>271</v>
      </c>
      <c r="Y1557" s="78">
        <f t="shared" si="106"/>
        <v>0.22000000000000003</v>
      </c>
      <c r="Z1557" s="78">
        <f t="shared" si="107"/>
        <v>0</v>
      </c>
      <c r="AA1557" s="78">
        <f t="shared" si="108"/>
        <v>1.51</v>
      </c>
      <c r="AB1557" s="77">
        <f t="shared" si="109"/>
        <v>120</v>
      </c>
    </row>
    <row r="1558" spans="1:28" x14ac:dyDescent="0.3">
      <c r="A1558" s="49">
        <v>43196</v>
      </c>
      <c r="B1558" s="45" t="s">
        <v>1255</v>
      </c>
      <c r="C1558" s="45" t="s">
        <v>1256</v>
      </c>
      <c r="D1558" s="45" t="s">
        <v>47</v>
      </c>
      <c r="E1558" s="48">
        <v>10</v>
      </c>
      <c r="F1558" s="47">
        <v>160</v>
      </c>
      <c r="G1558" s="65">
        <v>0</v>
      </c>
      <c r="H1558" s="47">
        <v>105</v>
      </c>
      <c r="I1558" s="45" t="s">
        <v>59</v>
      </c>
      <c r="J1558" s="61">
        <v>21.5</v>
      </c>
      <c r="K1558" s="45" t="s">
        <v>179</v>
      </c>
      <c r="L1558" s="73">
        <v>30</v>
      </c>
      <c r="M1558" s="69">
        <v>3.3</v>
      </c>
      <c r="N1558" s="47">
        <v>117</v>
      </c>
      <c r="O1558" s="45" t="s">
        <v>94</v>
      </c>
      <c r="P1558" s="47">
        <v>10054</v>
      </c>
      <c r="Q1558" s="45" t="s">
        <v>1012</v>
      </c>
      <c r="R1558" s="47">
        <v>10017</v>
      </c>
      <c r="S1558" s="48">
        <v>14</v>
      </c>
      <c r="T1558" s="48">
        <v>59</v>
      </c>
      <c r="U1558" s="48">
        <v>79</v>
      </c>
      <c r="V1558" s="45" t="s">
        <v>80</v>
      </c>
      <c r="W1558" s="48">
        <v>33</v>
      </c>
      <c r="X1558" s="45" t="s">
        <v>188</v>
      </c>
      <c r="Y1558" s="78">
        <f t="shared" si="106"/>
        <v>0.32999999999999996</v>
      </c>
      <c r="Z1558" s="78">
        <f t="shared" si="107"/>
        <v>0</v>
      </c>
      <c r="AA1558" s="78">
        <f t="shared" si="108"/>
        <v>2.15</v>
      </c>
      <c r="AB1558" s="77">
        <f t="shared" si="109"/>
        <v>300</v>
      </c>
    </row>
    <row r="1559" spans="1:28" x14ac:dyDescent="0.3">
      <c r="A1559" s="49">
        <v>43197</v>
      </c>
      <c r="B1559" s="45" t="s">
        <v>1255</v>
      </c>
      <c r="C1559" s="45" t="s">
        <v>1256</v>
      </c>
      <c r="D1559" s="45" t="s">
        <v>47</v>
      </c>
      <c r="E1559" s="48">
        <v>10</v>
      </c>
      <c r="F1559" s="47">
        <v>126</v>
      </c>
      <c r="G1559" s="65">
        <v>0</v>
      </c>
      <c r="H1559" s="47">
        <v>112</v>
      </c>
      <c r="I1559" s="45" t="s">
        <v>100</v>
      </c>
      <c r="J1559" s="61">
        <v>14.1</v>
      </c>
      <c r="K1559" s="45" t="s">
        <v>186</v>
      </c>
      <c r="L1559" s="73">
        <v>10</v>
      </c>
      <c r="M1559" s="69">
        <v>3.9</v>
      </c>
      <c r="N1559" s="47">
        <v>83</v>
      </c>
      <c r="O1559" s="45" t="s">
        <v>148</v>
      </c>
      <c r="P1559" s="47">
        <v>10065</v>
      </c>
      <c r="Q1559" s="48">
        <v>21</v>
      </c>
      <c r="R1559" s="47">
        <v>10033</v>
      </c>
      <c r="S1559" s="45" t="s">
        <v>1012</v>
      </c>
      <c r="T1559" s="48">
        <v>82</v>
      </c>
      <c r="U1559" s="48">
        <v>87</v>
      </c>
      <c r="V1559" s="45" t="s">
        <v>225</v>
      </c>
      <c r="W1559" s="48">
        <v>74</v>
      </c>
      <c r="X1559" s="45" t="s">
        <v>184</v>
      </c>
      <c r="Y1559" s="78">
        <f t="shared" si="106"/>
        <v>0.39</v>
      </c>
      <c r="Z1559" s="78">
        <f t="shared" si="107"/>
        <v>0</v>
      </c>
      <c r="AA1559" s="78">
        <f t="shared" si="108"/>
        <v>1.41</v>
      </c>
      <c r="AB1559" s="77">
        <f t="shared" si="109"/>
        <v>100</v>
      </c>
    </row>
    <row r="1560" spans="1:28" x14ac:dyDescent="0.3">
      <c r="A1560" s="49">
        <v>43198</v>
      </c>
      <c r="B1560" s="45" t="s">
        <v>1255</v>
      </c>
      <c r="C1560" s="45" t="s">
        <v>1256</v>
      </c>
      <c r="D1560" s="45" t="s">
        <v>47</v>
      </c>
      <c r="E1560" s="48">
        <v>10</v>
      </c>
      <c r="F1560" s="47">
        <v>128</v>
      </c>
      <c r="G1560" s="65">
        <v>2.2000000000000002</v>
      </c>
      <c r="H1560" s="47">
        <v>101</v>
      </c>
      <c r="I1560" s="45" t="s">
        <v>85</v>
      </c>
      <c r="J1560" s="61">
        <v>15.6</v>
      </c>
      <c r="K1560" s="45" t="s">
        <v>215</v>
      </c>
      <c r="L1560" s="73">
        <v>13</v>
      </c>
      <c r="M1560" s="69">
        <v>2.5</v>
      </c>
      <c r="N1560" s="47">
        <v>78</v>
      </c>
      <c r="O1560" s="45" t="s">
        <v>486</v>
      </c>
      <c r="P1560" s="47">
        <v>10063</v>
      </c>
      <c r="Q1560" s="45" t="s">
        <v>51</v>
      </c>
      <c r="R1560" s="47">
        <v>10035</v>
      </c>
      <c r="S1560" s="48">
        <v>15</v>
      </c>
      <c r="T1560" s="48">
        <v>76</v>
      </c>
      <c r="U1560" s="48">
        <v>83</v>
      </c>
      <c r="V1560" s="45" t="s">
        <v>51</v>
      </c>
      <c r="W1560" s="48">
        <v>70</v>
      </c>
      <c r="X1560" s="45" t="s">
        <v>215</v>
      </c>
      <c r="Y1560" s="78">
        <f t="shared" si="106"/>
        <v>0.25</v>
      </c>
      <c r="Z1560" s="78">
        <f t="shared" si="107"/>
        <v>0.22000000000000003</v>
      </c>
      <c r="AA1560" s="78">
        <f t="shared" si="108"/>
        <v>1.56</v>
      </c>
      <c r="AB1560" s="77">
        <f t="shared" si="109"/>
        <v>130</v>
      </c>
    </row>
    <row r="1561" spans="1:28" x14ac:dyDescent="0.3">
      <c r="A1561" s="49">
        <v>43199</v>
      </c>
      <c r="B1561" s="45" t="s">
        <v>1255</v>
      </c>
      <c r="C1561" s="45" t="s">
        <v>1256</v>
      </c>
      <c r="D1561" s="45" t="s">
        <v>47</v>
      </c>
      <c r="E1561" s="48">
        <v>10</v>
      </c>
      <c r="F1561" s="47">
        <v>113</v>
      </c>
      <c r="G1561" s="65">
        <v>16.2</v>
      </c>
      <c r="H1561" s="47">
        <v>97</v>
      </c>
      <c r="I1561" s="45" t="s">
        <v>88</v>
      </c>
      <c r="J1561" s="61">
        <v>12.9</v>
      </c>
      <c r="K1561" s="45" t="s">
        <v>61</v>
      </c>
      <c r="L1561" s="73">
        <v>30</v>
      </c>
      <c r="M1561" s="69">
        <v>2.8</v>
      </c>
      <c r="N1561" s="47">
        <v>103</v>
      </c>
      <c r="O1561" s="45" t="s">
        <v>213</v>
      </c>
      <c r="P1561" s="47">
        <v>10074</v>
      </c>
      <c r="Q1561" s="48">
        <v>10</v>
      </c>
      <c r="R1561" s="47">
        <v>10001</v>
      </c>
      <c r="S1561" s="48">
        <v>24</v>
      </c>
      <c r="T1561" s="48">
        <v>80</v>
      </c>
      <c r="U1561" s="48">
        <v>85</v>
      </c>
      <c r="V1561" s="45" t="s">
        <v>158</v>
      </c>
      <c r="W1561" s="48">
        <v>66</v>
      </c>
      <c r="X1561" s="45" t="s">
        <v>170</v>
      </c>
      <c r="Y1561" s="78">
        <f t="shared" si="106"/>
        <v>0.27999999999999997</v>
      </c>
      <c r="Z1561" s="78">
        <f t="shared" si="107"/>
        <v>1.6199999999999999</v>
      </c>
      <c r="AA1561" s="78">
        <f t="shared" si="108"/>
        <v>1.29</v>
      </c>
      <c r="AB1561" s="77">
        <f t="shared" si="109"/>
        <v>300</v>
      </c>
    </row>
    <row r="1562" spans="1:28" x14ac:dyDescent="0.3">
      <c r="A1562" s="49">
        <v>43200</v>
      </c>
      <c r="B1562" s="45" t="s">
        <v>1255</v>
      </c>
      <c r="C1562" s="45" t="s">
        <v>1256</v>
      </c>
      <c r="D1562" s="45" t="s">
        <v>47</v>
      </c>
      <c r="E1562" s="48">
        <v>10</v>
      </c>
      <c r="F1562" s="47">
        <v>90</v>
      </c>
      <c r="G1562" s="65">
        <v>17.2</v>
      </c>
      <c r="H1562" s="47">
        <v>75</v>
      </c>
      <c r="I1562" s="45" t="s">
        <v>179</v>
      </c>
      <c r="J1562" s="61">
        <v>10.6</v>
      </c>
      <c r="K1562" s="45" t="s">
        <v>95</v>
      </c>
      <c r="L1562" s="73">
        <v>27</v>
      </c>
      <c r="M1562" s="69">
        <v>1.7</v>
      </c>
      <c r="N1562" s="47">
        <v>108</v>
      </c>
      <c r="O1562" s="45" t="s">
        <v>133</v>
      </c>
      <c r="P1562" s="47">
        <v>10006</v>
      </c>
      <c r="Q1562" s="48">
        <v>24</v>
      </c>
      <c r="R1562" s="47">
        <v>9955</v>
      </c>
      <c r="S1562" s="45" t="s">
        <v>102</v>
      </c>
      <c r="T1562" s="48">
        <v>78</v>
      </c>
      <c r="U1562" s="48">
        <v>86</v>
      </c>
      <c r="V1562" s="45" t="s">
        <v>51</v>
      </c>
      <c r="W1562" s="48">
        <v>68</v>
      </c>
      <c r="X1562" s="45" t="s">
        <v>51</v>
      </c>
      <c r="Y1562" s="78">
        <f t="shared" si="106"/>
        <v>0.16999999999999998</v>
      </c>
      <c r="Z1562" s="78">
        <f t="shared" si="107"/>
        <v>1.72</v>
      </c>
      <c r="AA1562" s="78">
        <f t="shared" si="108"/>
        <v>1.06</v>
      </c>
      <c r="AB1562" s="77">
        <f t="shared" si="109"/>
        <v>270</v>
      </c>
    </row>
    <row r="1563" spans="1:28" x14ac:dyDescent="0.3">
      <c r="A1563" s="49">
        <v>43201</v>
      </c>
      <c r="B1563" s="45" t="s">
        <v>1255</v>
      </c>
      <c r="C1563" s="45" t="s">
        <v>1256</v>
      </c>
      <c r="D1563" s="45" t="s">
        <v>47</v>
      </c>
      <c r="E1563" s="48">
        <v>10</v>
      </c>
      <c r="F1563" s="47">
        <v>94</v>
      </c>
      <c r="G1563" s="65">
        <v>3.2</v>
      </c>
      <c r="H1563" s="47">
        <v>72</v>
      </c>
      <c r="I1563" s="45" t="s">
        <v>460</v>
      </c>
      <c r="J1563" s="61">
        <v>11.7</v>
      </c>
      <c r="K1563" s="45" t="s">
        <v>188</v>
      </c>
      <c r="L1563" s="73">
        <v>27</v>
      </c>
      <c r="M1563" s="69">
        <v>4.2</v>
      </c>
      <c r="N1563" s="47">
        <v>142</v>
      </c>
      <c r="O1563" s="45" t="s">
        <v>433</v>
      </c>
      <c r="P1563" s="47">
        <v>10039</v>
      </c>
      <c r="Q1563" s="48">
        <v>21</v>
      </c>
      <c r="R1563" s="47">
        <v>10002</v>
      </c>
      <c r="S1563" s="45" t="s">
        <v>51</v>
      </c>
      <c r="T1563" s="48">
        <v>77</v>
      </c>
      <c r="U1563" s="48">
        <v>84</v>
      </c>
      <c r="V1563" s="45" t="s">
        <v>51</v>
      </c>
      <c r="W1563" s="48">
        <v>62</v>
      </c>
      <c r="X1563" s="45" t="s">
        <v>226</v>
      </c>
      <c r="Y1563" s="78">
        <f t="shared" si="106"/>
        <v>0.42000000000000004</v>
      </c>
      <c r="Z1563" s="78">
        <f t="shared" si="107"/>
        <v>0.32</v>
      </c>
      <c r="AA1563" s="78">
        <f t="shared" si="108"/>
        <v>1.17</v>
      </c>
      <c r="AB1563" s="77">
        <f t="shared" si="109"/>
        <v>270</v>
      </c>
    </row>
    <row r="1564" spans="1:28" x14ac:dyDescent="0.3">
      <c r="A1564" s="49">
        <v>43202</v>
      </c>
      <c r="B1564" s="45" t="s">
        <v>1255</v>
      </c>
      <c r="C1564" s="45" t="s">
        <v>1256</v>
      </c>
      <c r="D1564" s="45" t="s">
        <v>47</v>
      </c>
      <c r="E1564" s="48">
        <v>10</v>
      </c>
      <c r="F1564" s="47">
        <v>114</v>
      </c>
      <c r="G1564" s="65">
        <v>0</v>
      </c>
      <c r="H1564" s="47">
        <v>84</v>
      </c>
      <c r="I1564" s="45" t="s">
        <v>258</v>
      </c>
      <c r="J1564" s="61">
        <v>14.4</v>
      </c>
      <c r="K1564" s="45" t="s">
        <v>201</v>
      </c>
      <c r="L1564" s="73">
        <v>10</v>
      </c>
      <c r="M1564" s="69">
        <v>3.6</v>
      </c>
      <c r="N1564" s="47">
        <v>97</v>
      </c>
      <c r="O1564" s="45" t="s">
        <v>52</v>
      </c>
      <c r="P1564" s="47">
        <v>10028</v>
      </c>
      <c r="Q1564" s="45" t="s">
        <v>1012</v>
      </c>
      <c r="R1564" s="47">
        <v>9974</v>
      </c>
      <c r="S1564" s="48">
        <v>17</v>
      </c>
      <c r="T1564" s="48">
        <v>77</v>
      </c>
      <c r="U1564" s="48">
        <v>83</v>
      </c>
      <c r="V1564" s="45" t="s">
        <v>51</v>
      </c>
      <c r="W1564" s="48">
        <v>67</v>
      </c>
      <c r="X1564" s="45" t="s">
        <v>226</v>
      </c>
      <c r="Y1564" s="78">
        <f t="shared" si="106"/>
        <v>0.36</v>
      </c>
      <c r="Z1564" s="78">
        <f t="shared" si="107"/>
        <v>0</v>
      </c>
      <c r="AA1564" s="78">
        <f t="shared" si="108"/>
        <v>1.44</v>
      </c>
      <c r="AB1564" s="77">
        <f t="shared" si="109"/>
        <v>100</v>
      </c>
    </row>
    <row r="1565" spans="1:28" x14ac:dyDescent="0.3">
      <c r="A1565" s="49">
        <v>43203</v>
      </c>
      <c r="B1565" s="45" t="s">
        <v>1255</v>
      </c>
      <c r="C1565" s="45" t="s">
        <v>1256</v>
      </c>
      <c r="D1565" s="45" t="s">
        <v>47</v>
      </c>
      <c r="E1565" s="48">
        <v>10</v>
      </c>
      <c r="F1565" s="47">
        <v>128</v>
      </c>
      <c r="G1565" s="65">
        <v>14.6</v>
      </c>
      <c r="H1565" s="47">
        <v>115</v>
      </c>
      <c r="I1565" s="45" t="s">
        <v>184</v>
      </c>
      <c r="J1565" s="61">
        <v>14</v>
      </c>
      <c r="K1565" s="45" t="s">
        <v>71</v>
      </c>
      <c r="L1565" s="73">
        <v>28</v>
      </c>
      <c r="M1565" s="69">
        <v>3.3</v>
      </c>
      <c r="N1565" s="47">
        <v>72</v>
      </c>
      <c r="O1565" s="45" t="s">
        <v>210</v>
      </c>
      <c r="P1565" s="47">
        <v>10137</v>
      </c>
      <c r="Q1565" s="48">
        <v>24</v>
      </c>
      <c r="R1565" s="47">
        <v>9990</v>
      </c>
      <c r="S1565" s="45" t="s">
        <v>263</v>
      </c>
      <c r="T1565" s="48">
        <v>81</v>
      </c>
      <c r="U1565" s="48">
        <v>87</v>
      </c>
      <c r="V1565" s="45" t="s">
        <v>51</v>
      </c>
      <c r="W1565" s="48">
        <v>77</v>
      </c>
      <c r="X1565" s="45" t="s">
        <v>280</v>
      </c>
      <c r="Y1565" s="78">
        <f t="shared" si="106"/>
        <v>0.32999999999999996</v>
      </c>
      <c r="Z1565" s="78">
        <f t="shared" si="107"/>
        <v>1.46</v>
      </c>
      <c r="AA1565" s="78">
        <f t="shared" si="108"/>
        <v>1.4</v>
      </c>
      <c r="AB1565" s="77">
        <f t="shared" si="109"/>
        <v>280</v>
      </c>
    </row>
    <row r="1566" spans="1:28" x14ac:dyDescent="0.3">
      <c r="A1566" s="49">
        <v>43204</v>
      </c>
      <c r="B1566" s="45" t="s">
        <v>1255</v>
      </c>
      <c r="C1566" s="45" t="s">
        <v>1256</v>
      </c>
      <c r="D1566" s="45" t="s">
        <v>47</v>
      </c>
      <c r="E1566" s="48">
        <v>10</v>
      </c>
      <c r="F1566" s="47">
        <v>132</v>
      </c>
      <c r="G1566" s="65">
        <v>0</v>
      </c>
      <c r="H1566" s="47">
        <v>109</v>
      </c>
      <c r="I1566" s="45" t="s">
        <v>763</v>
      </c>
      <c r="J1566" s="61">
        <v>15.6</v>
      </c>
      <c r="K1566" s="45" t="s">
        <v>94</v>
      </c>
      <c r="L1566" s="73">
        <v>10</v>
      </c>
      <c r="M1566" s="69">
        <v>3.3</v>
      </c>
      <c r="N1566" s="47">
        <v>108</v>
      </c>
      <c r="O1566" s="45" t="s">
        <v>99</v>
      </c>
      <c r="P1566" s="47">
        <v>10161</v>
      </c>
      <c r="Q1566" s="45" t="s">
        <v>289</v>
      </c>
      <c r="R1566" s="47">
        <v>10117</v>
      </c>
      <c r="S1566" s="48">
        <v>24</v>
      </c>
      <c r="T1566" s="48">
        <v>82</v>
      </c>
      <c r="U1566" s="48">
        <v>89</v>
      </c>
      <c r="V1566" s="45" t="s">
        <v>51</v>
      </c>
      <c r="W1566" s="48">
        <v>74</v>
      </c>
      <c r="X1566" s="45" t="s">
        <v>94</v>
      </c>
      <c r="Y1566" s="78">
        <f t="shared" si="106"/>
        <v>0.32999999999999996</v>
      </c>
      <c r="Z1566" s="78">
        <f t="shared" si="107"/>
        <v>0</v>
      </c>
      <c r="AA1566" s="78">
        <f t="shared" si="108"/>
        <v>1.56</v>
      </c>
      <c r="AB1566" s="77">
        <f t="shared" si="109"/>
        <v>100</v>
      </c>
    </row>
    <row r="1567" spans="1:28" x14ac:dyDescent="0.3">
      <c r="A1567" s="49">
        <v>43205</v>
      </c>
      <c r="B1567" s="45" t="s">
        <v>1255</v>
      </c>
      <c r="C1567" s="45" t="s">
        <v>1256</v>
      </c>
      <c r="D1567" s="45" t="s">
        <v>47</v>
      </c>
      <c r="E1567" s="48">
        <v>10</v>
      </c>
      <c r="F1567" s="47">
        <v>130</v>
      </c>
      <c r="G1567" s="65">
        <v>5.6</v>
      </c>
      <c r="H1567" s="47">
        <v>100</v>
      </c>
      <c r="I1567" s="45" t="s">
        <v>155</v>
      </c>
      <c r="J1567" s="61">
        <v>16.100000000000001</v>
      </c>
      <c r="K1567" s="45" t="s">
        <v>192</v>
      </c>
      <c r="L1567" s="73">
        <v>26</v>
      </c>
      <c r="M1567" s="69">
        <v>1.7</v>
      </c>
      <c r="N1567" s="47">
        <v>64</v>
      </c>
      <c r="O1567" s="45" t="s">
        <v>300</v>
      </c>
      <c r="P1567" s="47">
        <v>10160</v>
      </c>
      <c r="Q1567" s="48">
        <v>24</v>
      </c>
      <c r="R1567" s="47">
        <v>10114</v>
      </c>
      <c r="S1567" s="45" t="s">
        <v>263</v>
      </c>
      <c r="T1567" s="48">
        <v>77</v>
      </c>
      <c r="U1567" s="48">
        <v>87</v>
      </c>
      <c r="V1567" s="45" t="s">
        <v>370</v>
      </c>
      <c r="W1567" s="48">
        <v>71</v>
      </c>
      <c r="X1567" s="45" t="s">
        <v>158</v>
      </c>
      <c r="Y1567" s="78">
        <f t="shared" si="106"/>
        <v>0.16999999999999998</v>
      </c>
      <c r="Z1567" s="78">
        <f t="shared" si="107"/>
        <v>0.55999999999999994</v>
      </c>
      <c r="AA1567" s="78">
        <f t="shared" si="108"/>
        <v>1.61</v>
      </c>
      <c r="AB1567" s="77">
        <f t="shared" si="109"/>
        <v>260</v>
      </c>
    </row>
    <row r="1568" spans="1:28" x14ac:dyDescent="0.3">
      <c r="A1568" s="49">
        <v>43206</v>
      </c>
      <c r="B1568" s="45" t="s">
        <v>1255</v>
      </c>
      <c r="C1568" s="45" t="s">
        <v>1256</v>
      </c>
      <c r="D1568" s="45" t="s">
        <v>47</v>
      </c>
      <c r="E1568" s="48">
        <v>10</v>
      </c>
      <c r="F1568" s="47">
        <v>129</v>
      </c>
      <c r="G1568" s="65">
        <v>0</v>
      </c>
      <c r="H1568" s="47">
        <v>99</v>
      </c>
      <c r="I1568" s="45" t="s">
        <v>174</v>
      </c>
      <c r="J1568" s="61">
        <v>15.9</v>
      </c>
      <c r="K1568" s="45" t="s">
        <v>206</v>
      </c>
      <c r="L1568" s="73">
        <v>11</v>
      </c>
      <c r="M1568" s="69">
        <v>3.6</v>
      </c>
      <c r="N1568" s="47">
        <v>108</v>
      </c>
      <c r="O1568" s="45" t="s">
        <v>186</v>
      </c>
      <c r="P1568" s="47">
        <v>10181</v>
      </c>
      <c r="Q1568" s="48">
        <v>10</v>
      </c>
      <c r="R1568" s="47">
        <v>10152</v>
      </c>
      <c r="S1568" s="48">
        <v>19</v>
      </c>
      <c r="T1568" s="48">
        <v>76</v>
      </c>
      <c r="U1568" s="48">
        <v>86</v>
      </c>
      <c r="V1568" s="45" t="s">
        <v>80</v>
      </c>
      <c r="W1568" s="48">
        <v>66</v>
      </c>
      <c r="X1568" s="45" t="s">
        <v>352</v>
      </c>
      <c r="Y1568" s="78">
        <f t="shared" si="106"/>
        <v>0.36</v>
      </c>
      <c r="Z1568" s="78">
        <f t="shared" si="107"/>
        <v>0</v>
      </c>
      <c r="AA1568" s="78">
        <f t="shared" si="108"/>
        <v>1.59</v>
      </c>
      <c r="AB1568" s="77">
        <f t="shared" si="109"/>
        <v>110</v>
      </c>
    </row>
    <row r="1569" spans="1:28" x14ac:dyDescent="0.3">
      <c r="A1569" s="49">
        <v>43207</v>
      </c>
      <c r="B1569" s="45" t="s">
        <v>1255</v>
      </c>
      <c r="C1569" s="45" t="s">
        <v>1256</v>
      </c>
      <c r="D1569" s="45" t="s">
        <v>47</v>
      </c>
      <c r="E1569" s="48">
        <v>10</v>
      </c>
      <c r="F1569" s="47">
        <v>140</v>
      </c>
      <c r="G1569" s="65">
        <v>0</v>
      </c>
      <c r="H1569" s="47">
        <v>96</v>
      </c>
      <c r="I1569" s="45" t="s">
        <v>159</v>
      </c>
      <c r="J1569" s="61">
        <v>18.399999999999999</v>
      </c>
      <c r="K1569" s="45" t="s">
        <v>81</v>
      </c>
      <c r="L1569" s="73">
        <v>26</v>
      </c>
      <c r="M1569" s="69">
        <v>1.9</v>
      </c>
      <c r="N1569" s="47">
        <v>61</v>
      </c>
      <c r="O1569" s="45" t="s">
        <v>301</v>
      </c>
      <c r="P1569" s="47">
        <v>10221</v>
      </c>
      <c r="Q1569" s="45" t="s">
        <v>51</v>
      </c>
      <c r="R1569" s="47">
        <v>10170</v>
      </c>
      <c r="S1569" s="45" t="s">
        <v>1012</v>
      </c>
      <c r="T1569" s="48">
        <v>74</v>
      </c>
      <c r="U1569" s="48">
        <v>85</v>
      </c>
      <c r="V1569" s="45" t="s">
        <v>51</v>
      </c>
      <c r="W1569" s="48">
        <v>56</v>
      </c>
      <c r="X1569" s="45" t="s">
        <v>188</v>
      </c>
      <c r="Y1569" s="78">
        <f t="shared" si="106"/>
        <v>0.19</v>
      </c>
      <c r="Z1569" s="78">
        <f t="shared" si="107"/>
        <v>0</v>
      </c>
      <c r="AA1569" s="78">
        <f t="shared" si="108"/>
        <v>1.8399999999999999</v>
      </c>
      <c r="AB1569" s="77">
        <f t="shared" si="109"/>
        <v>260</v>
      </c>
    </row>
    <row r="1570" spans="1:28" x14ac:dyDescent="0.3">
      <c r="A1570" s="49">
        <v>43208</v>
      </c>
      <c r="B1570" s="45" t="s">
        <v>1255</v>
      </c>
      <c r="C1570" s="45" t="s">
        <v>1256</v>
      </c>
      <c r="D1570" s="45" t="s">
        <v>47</v>
      </c>
      <c r="E1570" s="48">
        <v>10</v>
      </c>
      <c r="F1570" s="47">
        <v>144</v>
      </c>
      <c r="G1570" s="65">
        <v>0</v>
      </c>
      <c r="H1570" s="47">
        <v>96</v>
      </c>
      <c r="I1570" s="45" t="s">
        <v>232</v>
      </c>
      <c r="J1570" s="61">
        <v>19.3</v>
      </c>
      <c r="K1570" s="45" t="s">
        <v>94</v>
      </c>
      <c r="L1570" s="73">
        <v>28</v>
      </c>
      <c r="M1570" s="69">
        <v>1.7</v>
      </c>
      <c r="N1570" s="47">
        <v>61</v>
      </c>
      <c r="O1570" s="45" t="s">
        <v>370</v>
      </c>
      <c r="P1570" s="47">
        <v>10213</v>
      </c>
      <c r="Q1570" s="45" t="s">
        <v>1012</v>
      </c>
      <c r="R1570" s="47">
        <v>10177</v>
      </c>
      <c r="S1570" s="48">
        <v>19</v>
      </c>
      <c r="T1570" s="48">
        <v>76</v>
      </c>
      <c r="U1570" s="48">
        <v>87</v>
      </c>
      <c r="V1570" s="45" t="s">
        <v>51</v>
      </c>
      <c r="W1570" s="48">
        <v>67</v>
      </c>
      <c r="X1570" s="45" t="s">
        <v>206</v>
      </c>
      <c r="Y1570" s="78">
        <f t="shared" si="106"/>
        <v>0.16999999999999998</v>
      </c>
      <c r="Z1570" s="78">
        <f t="shared" si="107"/>
        <v>0</v>
      </c>
      <c r="AA1570" s="78">
        <f t="shared" si="108"/>
        <v>1.9300000000000002</v>
      </c>
      <c r="AB1570" s="77">
        <f t="shared" si="109"/>
        <v>280</v>
      </c>
    </row>
    <row r="1571" spans="1:28" x14ac:dyDescent="0.3">
      <c r="A1571" s="49">
        <v>43209</v>
      </c>
      <c r="B1571" s="45" t="s">
        <v>1255</v>
      </c>
      <c r="C1571" s="45" t="s">
        <v>1256</v>
      </c>
      <c r="D1571" s="45" t="s">
        <v>47</v>
      </c>
      <c r="E1571" s="48">
        <v>10</v>
      </c>
      <c r="F1571" s="47">
        <v>153</v>
      </c>
      <c r="G1571" s="65">
        <v>0</v>
      </c>
      <c r="H1571" s="47">
        <v>112</v>
      </c>
      <c r="I1571" s="45" t="s">
        <v>232</v>
      </c>
      <c r="J1571" s="61">
        <v>19.399999999999999</v>
      </c>
      <c r="K1571" s="45" t="s">
        <v>213</v>
      </c>
      <c r="L1571" s="73">
        <v>29</v>
      </c>
      <c r="M1571" s="69">
        <v>1.1000000000000001</v>
      </c>
      <c r="N1571" s="47">
        <v>67</v>
      </c>
      <c r="O1571" s="45" t="s">
        <v>505</v>
      </c>
      <c r="P1571" s="47">
        <v>10204</v>
      </c>
      <c r="Q1571" s="45" t="s">
        <v>1012</v>
      </c>
      <c r="R1571" s="47">
        <v>10186</v>
      </c>
      <c r="S1571" s="48">
        <v>16</v>
      </c>
      <c r="T1571" s="48">
        <v>73</v>
      </c>
      <c r="U1571" s="48">
        <v>86</v>
      </c>
      <c r="V1571" s="45" t="s">
        <v>51</v>
      </c>
      <c r="W1571" s="48">
        <v>57</v>
      </c>
      <c r="X1571" s="45" t="s">
        <v>188</v>
      </c>
      <c r="Y1571" s="78">
        <f t="shared" si="106"/>
        <v>0.11000000000000001</v>
      </c>
      <c r="Z1571" s="78">
        <f t="shared" si="107"/>
        <v>0</v>
      </c>
      <c r="AA1571" s="78">
        <f t="shared" si="108"/>
        <v>1.94</v>
      </c>
      <c r="AB1571" s="77">
        <f t="shared" si="109"/>
        <v>290</v>
      </c>
    </row>
    <row r="1572" spans="1:28" x14ac:dyDescent="0.3">
      <c r="A1572" s="49">
        <v>43210</v>
      </c>
      <c r="B1572" s="45" t="s">
        <v>1255</v>
      </c>
      <c r="C1572" s="45" t="s">
        <v>1256</v>
      </c>
      <c r="D1572" s="45" t="s">
        <v>47</v>
      </c>
      <c r="E1572" s="48">
        <v>10</v>
      </c>
      <c r="F1572" s="47">
        <v>145</v>
      </c>
      <c r="G1572" s="65">
        <v>0</v>
      </c>
      <c r="H1572" s="47">
        <v>132</v>
      </c>
      <c r="I1572" s="45" t="s">
        <v>100</v>
      </c>
      <c r="J1572" s="61">
        <v>15.8</v>
      </c>
      <c r="K1572" s="45" t="s">
        <v>81</v>
      </c>
      <c r="L1572" s="73">
        <v>10</v>
      </c>
      <c r="M1572" s="69">
        <v>2.5</v>
      </c>
      <c r="N1572" s="47">
        <v>72</v>
      </c>
      <c r="O1572" s="45" t="s">
        <v>71</v>
      </c>
      <c r="P1572" s="47">
        <v>10200</v>
      </c>
      <c r="Q1572" s="45" t="s">
        <v>263</v>
      </c>
      <c r="R1572" s="47">
        <v>10158</v>
      </c>
      <c r="S1572" s="48">
        <v>24</v>
      </c>
      <c r="T1572" s="48">
        <v>83</v>
      </c>
      <c r="U1572" s="48">
        <v>89</v>
      </c>
      <c r="V1572" s="45" t="s">
        <v>51</v>
      </c>
      <c r="W1572" s="48">
        <v>78</v>
      </c>
      <c r="X1572" s="45" t="s">
        <v>179</v>
      </c>
      <c r="Y1572" s="78">
        <f t="shared" si="106"/>
        <v>0.25</v>
      </c>
      <c r="Z1572" s="78">
        <f t="shared" si="107"/>
        <v>0</v>
      </c>
      <c r="AA1572" s="78">
        <f t="shared" si="108"/>
        <v>1.58</v>
      </c>
      <c r="AB1572" s="77">
        <f t="shared" si="109"/>
        <v>100</v>
      </c>
    </row>
    <row r="1573" spans="1:28" x14ac:dyDescent="0.3">
      <c r="A1573" s="49">
        <v>43211</v>
      </c>
      <c r="B1573" s="45" t="s">
        <v>1255</v>
      </c>
      <c r="C1573" s="45" t="s">
        <v>1256</v>
      </c>
      <c r="D1573" s="45" t="s">
        <v>47</v>
      </c>
      <c r="E1573" s="48">
        <v>10</v>
      </c>
      <c r="F1573" s="47">
        <v>139</v>
      </c>
      <c r="G1573" s="65">
        <v>0</v>
      </c>
      <c r="H1573" s="47">
        <v>119</v>
      </c>
      <c r="I1573" s="45" t="s">
        <v>74</v>
      </c>
      <c r="J1573" s="61">
        <v>15.9</v>
      </c>
      <c r="K1573" s="45" t="s">
        <v>179</v>
      </c>
      <c r="L1573" s="72" t="s">
        <v>289</v>
      </c>
      <c r="M1573" s="69">
        <v>0.6</v>
      </c>
      <c r="N1573" s="47">
        <v>39</v>
      </c>
      <c r="O1573" s="45" t="s">
        <v>226</v>
      </c>
      <c r="P1573" s="47">
        <v>10158</v>
      </c>
      <c r="Q1573" s="45" t="s">
        <v>1012</v>
      </c>
      <c r="R1573" s="47">
        <v>10127</v>
      </c>
      <c r="S1573" s="45" t="s">
        <v>51</v>
      </c>
      <c r="T1573" s="48">
        <v>87</v>
      </c>
      <c r="U1573" s="48">
        <v>90</v>
      </c>
      <c r="V1573" s="45" t="s">
        <v>51</v>
      </c>
      <c r="W1573" s="48">
        <v>84</v>
      </c>
      <c r="X1573" s="45" t="s">
        <v>206</v>
      </c>
      <c r="Y1573" s="78">
        <f t="shared" si="106"/>
        <v>0.06</v>
      </c>
      <c r="Z1573" s="78">
        <f t="shared" si="107"/>
        <v>0</v>
      </c>
      <c r="AA1573" s="78">
        <f t="shared" si="108"/>
        <v>1.59</v>
      </c>
      <c r="AB1573" s="77">
        <f t="shared" si="109"/>
        <v>90</v>
      </c>
    </row>
    <row r="1574" spans="1:28" x14ac:dyDescent="0.3">
      <c r="A1574" s="49">
        <v>43212</v>
      </c>
      <c r="B1574" s="45" t="s">
        <v>1255</v>
      </c>
      <c r="C1574" s="45" t="s">
        <v>1256</v>
      </c>
      <c r="D1574" s="45" t="s">
        <v>47</v>
      </c>
      <c r="E1574" s="48">
        <v>10</v>
      </c>
      <c r="F1574" s="47">
        <v>162</v>
      </c>
      <c r="G1574" s="65">
        <v>2.2000000000000002</v>
      </c>
      <c r="H1574" s="47">
        <v>137</v>
      </c>
      <c r="I1574" s="45" t="s">
        <v>178</v>
      </c>
      <c r="J1574" s="61">
        <v>18.600000000000001</v>
      </c>
      <c r="K1574" s="45" t="s">
        <v>71</v>
      </c>
      <c r="L1574" s="73">
        <v>28</v>
      </c>
      <c r="M1574" s="69">
        <v>2.2000000000000002</v>
      </c>
      <c r="N1574" s="47">
        <v>83</v>
      </c>
      <c r="O1574" s="45" t="s">
        <v>85</v>
      </c>
      <c r="P1574" s="47">
        <v>10191</v>
      </c>
      <c r="Q1574" s="48">
        <v>22</v>
      </c>
      <c r="R1574" s="47">
        <v>10139</v>
      </c>
      <c r="S1574" s="45" t="s">
        <v>1012</v>
      </c>
      <c r="T1574" s="48">
        <v>79</v>
      </c>
      <c r="U1574" s="48">
        <v>90</v>
      </c>
      <c r="V1574" s="45" t="s">
        <v>51</v>
      </c>
      <c r="W1574" s="48">
        <v>69</v>
      </c>
      <c r="X1574" s="45" t="s">
        <v>188</v>
      </c>
      <c r="Y1574" s="78">
        <f t="shared" si="106"/>
        <v>0.22000000000000003</v>
      </c>
      <c r="Z1574" s="78">
        <f t="shared" si="107"/>
        <v>0.22000000000000003</v>
      </c>
      <c r="AA1574" s="78">
        <f t="shared" si="108"/>
        <v>1.86</v>
      </c>
      <c r="AB1574" s="77">
        <f t="shared" si="109"/>
        <v>280</v>
      </c>
    </row>
    <row r="1575" spans="1:28" x14ac:dyDescent="0.3">
      <c r="A1575" s="49">
        <v>43213</v>
      </c>
      <c r="B1575" s="45" t="s">
        <v>1255</v>
      </c>
      <c r="C1575" s="45" t="s">
        <v>1256</v>
      </c>
      <c r="D1575" s="45" t="s">
        <v>47</v>
      </c>
      <c r="E1575" s="48">
        <v>10</v>
      </c>
      <c r="F1575" s="47">
        <v>140</v>
      </c>
      <c r="G1575" s="65">
        <v>2</v>
      </c>
      <c r="H1575" s="47">
        <v>131</v>
      </c>
      <c r="I1575" s="45" t="s">
        <v>74</v>
      </c>
      <c r="J1575" s="61">
        <v>14.9</v>
      </c>
      <c r="K1575" s="45" t="s">
        <v>146</v>
      </c>
      <c r="L1575" s="73">
        <v>10</v>
      </c>
      <c r="M1575" s="69">
        <v>2.2000000000000002</v>
      </c>
      <c r="N1575" s="47">
        <v>69</v>
      </c>
      <c r="O1575" s="45" t="s">
        <v>127</v>
      </c>
      <c r="P1575" s="47">
        <v>10212</v>
      </c>
      <c r="Q1575" s="48">
        <v>11</v>
      </c>
      <c r="R1575" s="47">
        <v>10179</v>
      </c>
      <c r="S1575" s="45" t="s">
        <v>263</v>
      </c>
      <c r="T1575" s="48">
        <v>90</v>
      </c>
      <c r="U1575" s="48">
        <v>91</v>
      </c>
      <c r="V1575" s="45" t="s">
        <v>51</v>
      </c>
      <c r="W1575" s="48">
        <v>89</v>
      </c>
      <c r="X1575" s="45" t="s">
        <v>51</v>
      </c>
      <c r="Y1575" s="78">
        <f t="shared" si="106"/>
        <v>0.22000000000000003</v>
      </c>
      <c r="Z1575" s="78">
        <f t="shared" si="107"/>
        <v>0.2</v>
      </c>
      <c r="AA1575" s="78">
        <f t="shared" si="108"/>
        <v>1.49</v>
      </c>
      <c r="AB1575" s="77">
        <f t="shared" si="109"/>
        <v>100</v>
      </c>
    </row>
    <row r="1576" spans="1:28" x14ac:dyDescent="0.3">
      <c r="A1576" s="49">
        <v>43214</v>
      </c>
      <c r="B1576" s="45" t="s">
        <v>1255</v>
      </c>
      <c r="C1576" s="45" t="s">
        <v>1256</v>
      </c>
      <c r="D1576" s="45" t="s">
        <v>47</v>
      </c>
      <c r="E1576" s="48">
        <v>10</v>
      </c>
      <c r="F1576" s="47">
        <v>154</v>
      </c>
      <c r="G1576" s="65">
        <v>2.8</v>
      </c>
      <c r="H1576" s="47">
        <v>143</v>
      </c>
      <c r="I1576" s="45" t="s">
        <v>51</v>
      </c>
      <c r="J1576" s="61">
        <v>16.399999999999999</v>
      </c>
      <c r="K1576" s="45" t="s">
        <v>71</v>
      </c>
      <c r="L1576" s="73">
        <v>10</v>
      </c>
      <c r="M1576" s="69">
        <v>1.9</v>
      </c>
      <c r="N1576" s="47">
        <v>86</v>
      </c>
      <c r="O1576" s="45" t="s">
        <v>650</v>
      </c>
      <c r="P1576" s="47">
        <v>10198</v>
      </c>
      <c r="Q1576" s="48">
        <v>24</v>
      </c>
      <c r="R1576" s="47">
        <v>10173</v>
      </c>
      <c r="S1576" s="48">
        <v>15</v>
      </c>
      <c r="T1576" s="48">
        <v>89</v>
      </c>
      <c r="U1576" s="48">
        <v>91</v>
      </c>
      <c r="V1576" s="45" t="s">
        <v>51</v>
      </c>
      <c r="W1576" s="48">
        <v>86</v>
      </c>
      <c r="X1576" s="45" t="s">
        <v>51</v>
      </c>
      <c r="Y1576" s="78">
        <f t="shared" si="106"/>
        <v>0.19</v>
      </c>
      <c r="Z1576" s="78">
        <f t="shared" si="107"/>
        <v>0.27999999999999997</v>
      </c>
      <c r="AA1576" s="78">
        <f t="shared" si="108"/>
        <v>1.64</v>
      </c>
      <c r="AB1576" s="77">
        <f t="shared" si="109"/>
        <v>100</v>
      </c>
    </row>
    <row r="1577" spans="1:28" x14ac:dyDescent="0.3">
      <c r="A1577" s="49">
        <v>43215</v>
      </c>
      <c r="B1577" s="45" t="s">
        <v>1255</v>
      </c>
      <c r="C1577" s="45" t="s">
        <v>1256</v>
      </c>
      <c r="D1577" s="45" t="s">
        <v>47</v>
      </c>
      <c r="E1577" s="48">
        <v>10</v>
      </c>
      <c r="F1577" s="47">
        <v>133</v>
      </c>
      <c r="G1577" s="65">
        <v>2.4</v>
      </c>
      <c r="H1577" s="47">
        <v>115</v>
      </c>
      <c r="I1577" s="45" t="s">
        <v>108</v>
      </c>
      <c r="J1577" s="61">
        <v>15.1</v>
      </c>
      <c r="K1577" s="45" t="s">
        <v>179</v>
      </c>
      <c r="L1577" s="73">
        <v>30</v>
      </c>
      <c r="M1577" s="69">
        <v>2.2000000000000002</v>
      </c>
      <c r="N1577" s="47">
        <v>86</v>
      </c>
      <c r="O1577" s="45" t="s">
        <v>121</v>
      </c>
      <c r="P1577" s="47">
        <v>10257</v>
      </c>
      <c r="Q1577" s="48">
        <v>22</v>
      </c>
      <c r="R1577" s="47">
        <v>10191</v>
      </c>
      <c r="S1577" s="45" t="s">
        <v>84</v>
      </c>
      <c r="T1577" s="48">
        <v>86</v>
      </c>
      <c r="U1577" s="48">
        <v>91</v>
      </c>
      <c r="V1577" s="45" t="s">
        <v>51</v>
      </c>
      <c r="W1577" s="48">
        <v>78</v>
      </c>
      <c r="X1577" s="45" t="s">
        <v>215</v>
      </c>
      <c r="Y1577" s="78">
        <f t="shared" si="106"/>
        <v>0.22000000000000003</v>
      </c>
      <c r="Z1577" s="78">
        <f t="shared" si="107"/>
        <v>0.24</v>
      </c>
      <c r="AA1577" s="78">
        <f t="shared" si="108"/>
        <v>1.51</v>
      </c>
      <c r="AB1577" s="77">
        <f t="shared" si="109"/>
        <v>300</v>
      </c>
    </row>
    <row r="1578" spans="1:28" x14ac:dyDescent="0.3">
      <c r="A1578" s="49">
        <v>43216</v>
      </c>
      <c r="B1578" s="45" t="s">
        <v>1255</v>
      </c>
      <c r="C1578" s="45" t="s">
        <v>1256</v>
      </c>
      <c r="D1578" s="45" t="s">
        <v>47</v>
      </c>
      <c r="E1578" s="48">
        <v>10</v>
      </c>
      <c r="F1578" s="47">
        <v>129</v>
      </c>
      <c r="G1578" s="65">
        <v>0</v>
      </c>
      <c r="H1578" s="47">
        <v>112</v>
      </c>
      <c r="I1578" s="45" t="s">
        <v>75</v>
      </c>
      <c r="J1578" s="61">
        <v>14.6</v>
      </c>
      <c r="K1578" s="45" t="s">
        <v>158</v>
      </c>
      <c r="L1578" s="73">
        <v>10</v>
      </c>
      <c r="M1578" s="69">
        <v>3.6</v>
      </c>
      <c r="N1578" s="47">
        <v>94</v>
      </c>
      <c r="O1578" s="45" t="s">
        <v>186</v>
      </c>
      <c r="P1578" s="47">
        <v>10249</v>
      </c>
      <c r="Q1578" s="45" t="s">
        <v>1012</v>
      </c>
      <c r="R1578" s="47">
        <v>10126</v>
      </c>
      <c r="S1578" s="48">
        <v>24</v>
      </c>
      <c r="T1578" s="48">
        <v>77</v>
      </c>
      <c r="U1578" s="48">
        <v>88</v>
      </c>
      <c r="V1578" s="45" t="s">
        <v>51</v>
      </c>
      <c r="W1578" s="48">
        <v>68</v>
      </c>
      <c r="X1578" s="45" t="s">
        <v>121</v>
      </c>
      <c r="Y1578" s="78">
        <f t="shared" si="106"/>
        <v>0.36</v>
      </c>
      <c r="Z1578" s="78">
        <f t="shared" si="107"/>
        <v>0</v>
      </c>
      <c r="AA1578" s="78">
        <f t="shared" si="108"/>
        <v>1.46</v>
      </c>
      <c r="AB1578" s="77">
        <f t="shared" si="109"/>
        <v>100</v>
      </c>
    </row>
    <row r="1579" spans="1:28" x14ac:dyDescent="0.3">
      <c r="A1579" s="49">
        <v>43217</v>
      </c>
      <c r="B1579" s="45" t="s">
        <v>1255</v>
      </c>
      <c r="C1579" s="45" t="s">
        <v>1256</v>
      </c>
      <c r="D1579" s="45" t="s">
        <v>47</v>
      </c>
      <c r="E1579" s="48">
        <v>10</v>
      </c>
      <c r="F1579" s="47">
        <v>124</v>
      </c>
      <c r="G1579" s="65">
        <v>0.8</v>
      </c>
      <c r="H1579" s="47">
        <v>103</v>
      </c>
      <c r="I1579" s="45" t="s">
        <v>108</v>
      </c>
      <c r="J1579" s="61">
        <v>14.5</v>
      </c>
      <c r="K1579" s="45" t="s">
        <v>239</v>
      </c>
      <c r="L1579" s="73">
        <v>28</v>
      </c>
      <c r="M1579" s="69">
        <v>4.4000000000000004</v>
      </c>
      <c r="N1579" s="47">
        <v>172</v>
      </c>
      <c r="O1579" s="45" t="s">
        <v>347</v>
      </c>
      <c r="P1579" s="47">
        <v>10165</v>
      </c>
      <c r="Q1579" s="48">
        <v>21</v>
      </c>
      <c r="R1579" s="47">
        <v>10118</v>
      </c>
      <c r="S1579" s="45" t="s">
        <v>51</v>
      </c>
      <c r="T1579" s="48">
        <v>67</v>
      </c>
      <c r="U1579" s="48">
        <v>84</v>
      </c>
      <c r="V1579" s="45" t="s">
        <v>460</v>
      </c>
      <c r="W1579" s="48">
        <v>62</v>
      </c>
      <c r="X1579" s="45" t="s">
        <v>50</v>
      </c>
      <c r="Y1579" s="78">
        <f t="shared" si="106"/>
        <v>0.44000000000000006</v>
      </c>
      <c r="Z1579" s="78">
        <f t="shared" si="107"/>
        <v>0.08</v>
      </c>
      <c r="AA1579" s="78">
        <f t="shared" si="108"/>
        <v>1.45</v>
      </c>
      <c r="AB1579" s="77">
        <f t="shared" si="109"/>
        <v>280</v>
      </c>
    </row>
    <row r="1580" spans="1:28" x14ac:dyDescent="0.3">
      <c r="A1580" s="49">
        <v>43218</v>
      </c>
      <c r="B1580" s="45" t="s">
        <v>1255</v>
      </c>
      <c r="C1580" s="45" t="s">
        <v>1256</v>
      </c>
      <c r="D1580" s="45" t="s">
        <v>47</v>
      </c>
      <c r="E1580" s="48">
        <v>10</v>
      </c>
      <c r="F1580" s="47">
        <v>101</v>
      </c>
      <c r="G1580" s="65">
        <v>15</v>
      </c>
      <c r="H1580" s="47">
        <v>86</v>
      </c>
      <c r="I1580" s="45" t="s">
        <v>100</v>
      </c>
      <c r="J1580" s="61">
        <v>11.6</v>
      </c>
      <c r="K1580" s="45" t="s">
        <v>60</v>
      </c>
      <c r="L1580" s="73">
        <v>31</v>
      </c>
      <c r="M1580" s="69">
        <v>2.2000000000000002</v>
      </c>
      <c r="N1580" s="47">
        <v>92</v>
      </c>
      <c r="O1580" s="45" t="s">
        <v>388</v>
      </c>
      <c r="P1580" s="47">
        <v>10143</v>
      </c>
      <c r="Q1580" s="45" t="s">
        <v>1012</v>
      </c>
      <c r="R1580" s="47">
        <v>10070</v>
      </c>
      <c r="S1580" s="48">
        <v>24</v>
      </c>
      <c r="T1580" s="48">
        <v>85</v>
      </c>
      <c r="U1580" s="48">
        <v>88</v>
      </c>
      <c r="V1580" s="45" t="s">
        <v>51</v>
      </c>
      <c r="W1580" s="48">
        <v>76</v>
      </c>
      <c r="X1580" s="45" t="s">
        <v>184</v>
      </c>
      <c r="Y1580" s="78">
        <f t="shared" si="106"/>
        <v>0.22000000000000003</v>
      </c>
      <c r="Z1580" s="78">
        <f t="shared" si="107"/>
        <v>1.5</v>
      </c>
      <c r="AA1580" s="78">
        <f t="shared" si="108"/>
        <v>1.1599999999999999</v>
      </c>
      <c r="AB1580" s="77">
        <f t="shared" si="109"/>
        <v>310</v>
      </c>
    </row>
    <row r="1581" spans="1:28" x14ac:dyDescent="0.3">
      <c r="A1581" s="49">
        <v>43219</v>
      </c>
      <c r="B1581" s="45" t="s">
        <v>1255</v>
      </c>
      <c r="C1581" s="45" t="s">
        <v>1256</v>
      </c>
      <c r="D1581" s="45" t="s">
        <v>47</v>
      </c>
      <c r="E1581" s="48">
        <v>10</v>
      </c>
      <c r="F1581" s="47">
        <v>102</v>
      </c>
      <c r="G1581" s="65">
        <v>10.199999999999999</v>
      </c>
      <c r="H1581" s="47">
        <v>66</v>
      </c>
      <c r="I1581" s="45" t="s">
        <v>193</v>
      </c>
      <c r="J1581" s="61">
        <v>13.9</v>
      </c>
      <c r="K1581" s="45" t="s">
        <v>129</v>
      </c>
      <c r="L1581" s="73">
        <v>30</v>
      </c>
      <c r="M1581" s="69">
        <v>2.8</v>
      </c>
      <c r="N1581" s="47">
        <v>92</v>
      </c>
      <c r="O1581" s="45" t="s">
        <v>264</v>
      </c>
      <c r="P1581" s="47">
        <v>10112</v>
      </c>
      <c r="Q1581" s="48">
        <v>24</v>
      </c>
      <c r="R1581" s="47">
        <v>10049</v>
      </c>
      <c r="S1581" s="45" t="s">
        <v>116</v>
      </c>
      <c r="T1581" s="48">
        <v>78</v>
      </c>
      <c r="U1581" s="48">
        <v>87</v>
      </c>
      <c r="V1581" s="45" t="s">
        <v>51</v>
      </c>
      <c r="W1581" s="48">
        <v>67</v>
      </c>
      <c r="X1581" s="45" t="s">
        <v>117</v>
      </c>
      <c r="Y1581" s="78">
        <f t="shared" si="106"/>
        <v>0.27999999999999997</v>
      </c>
      <c r="Z1581" s="78">
        <f t="shared" si="107"/>
        <v>1.02</v>
      </c>
      <c r="AA1581" s="78">
        <f t="shared" si="108"/>
        <v>1.3900000000000001</v>
      </c>
      <c r="AB1581" s="77">
        <f t="shared" si="109"/>
        <v>300</v>
      </c>
    </row>
    <row r="1582" spans="1:28" x14ac:dyDescent="0.3">
      <c r="A1582" s="49">
        <v>43220</v>
      </c>
      <c r="B1582" s="45" t="s">
        <v>1255</v>
      </c>
      <c r="C1582" s="45" t="s">
        <v>1256</v>
      </c>
      <c r="D1582" s="45" t="s">
        <v>47</v>
      </c>
      <c r="E1582" s="48">
        <v>10</v>
      </c>
      <c r="F1582" s="47">
        <v>106</v>
      </c>
      <c r="G1582" s="65">
        <v>6.4</v>
      </c>
      <c r="H1582" s="47">
        <v>78</v>
      </c>
      <c r="I1582" s="45" t="s">
        <v>193</v>
      </c>
      <c r="J1582" s="61">
        <v>13.4</v>
      </c>
      <c r="K1582" s="45" t="s">
        <v>121</v>
      </c>
      <c r="L1582" s="73">
        <v>31</v>
      </c>
      <c r="M1582" s="69">
        <v>2.5</v>
      </c>
      <c r="N1582" s="47">
        <v>164</v>
      </c>
      <c r="O1582" s="45" t="s">
        <v>50</v>
      </c>
      <c r="P1582" s="47">
        <v>10174</v>
      </c>
      <c r="Q1582" s="48">
        <v>22</v>
      </c>
      <c r="R1582" s="47">
        <v>10108</v>
      </c>
      <c r="S1582" s="45" t="s">
        <v>263</v>
      </c>
      <c r="T1582" s="48">
        <v>74</v>
      </c>
      <c r="U1582" s="48">
        <v>85</v>
      </c>
      <c r="V1582" s="45" t="s">
        <v>80</v>
      </c>
      <c r="W1582" s="48">
        <v>61</v>
      </c>
      <c r="X1582" s="45" t="s">
        <v>121</v>
      </c>
      <c r="Y1582" s="78">
        <f t="shared" si="106"/>
        <v>0.25</v>
      </c>
      <c r="Z1582" s="78">
        <f t="shared" si="107"/>
        <v>0.64</v>
      </c>
      <c r="AA1582" s="78">
        <f t="shared" si="108"/>
        <v>1.34</v>
      </c>
      <c r="AB1582" s="77">
        <f t="shared" si="109"/>
        <v>310</v>
      </c>
    </row>
    <row r="1583" spans="1:28" x14ac:dyDescent="0.3">
      <c r="A1583" s="49">
        <v>43221</v>
      </c>
      <c r="B1583" s="45" t="s">
        <v>1255</v>
      </c>
      <c r="C1583" s="45" t="s">
        <v>1256</v>
      </c>
      <c r="D1583" s="45" t="s">
        <v>47</v>
      </c>
      <c r="E1583" s="48">
        <v>10</v>
      </c>
      <c r="F1583" s="47">
        <v>112</v>
      </c>
      <c r="G1583" s="65">
        <v>0</v>
      </c>
      <c r="H1583" s="47">
        <v>76</v>
      </c>
      <c r="I1583" s="45" t="s">
        <v>147</v>
      </c>
      <c r="J1583" s="61">
        <v>14.8</v>
      </c>
      <c r="K1583" s="45" t="s">
        <v>61</v>
      </c>
      <c r="L1583" s="73">
        <v>12</v>
      </c>
      <c r="M1583" s="69">
        <v>3.1</v>
      </c>
      <c r="N1583" s="47">
        <v>75</v>
      </c>
      <c r="O1583" s="45" t="s">
        <v>585</v>
      </c>
      <c r="P1583" s="47">
        <v>10173</v>
      </c>
      <c r="Q1583" s="45" t="s">
        <v>1012</v>
      </c>
      <c r="R1583" s="47">
        <v>10122</v>
      </c>
      <c r="S1583" s="48">
        <v>24</v>
      </c>
      <c r="T1583" s="48">
        <v>62</v>
      </c>
      <c r="U1583" s="48">
        <v>77</v>
      </c>
      <c r="V1583" s="45" t="s">
        <v>80</v>
      </c>
      <c r="W1583" s="48">
        <v>54</v>
      </c>
      <c r="X1583" s="45" t="s">
        <v>51</v>
      </c>
      <c r="Y1583" s="78">
        <f t="shared" si="106"/>
        <v>0.31</v>
      </c>
      <c r="Z1583" s="78">
        <f t="shared" si="107"/>
        <v>0</v>
      </c>
      <c r="AA1583" s="78">
        <f t="shared" si="108"/>
        <v>1.48</v>
      </c>
      <c r="AB1583" s="77">
        <f t="shared" si="109"/>
        <v>120</v>
      </c>
    </row>
    <row r="1584" spans="1:28" x14ac:dyDescent="0.3">
      <c r="A1584" s="49">
        <v>43222</v>
      </c>
      <c r="B1584" s="45" t="s">
        <v>1255</v>
      </c>
      <c r="C1584" s="45" t="s">
        <v>1256</v>
      </c>
      <c r="D1584" s="45" t="s">
        <v>47</v>
      </c>
      <c r="E1584" s="48">
        <v>10</v>
      </c>
      <c r="F1584" s="47">
        <v>133</v>
      </c>
      <c r="G1584" s="65">
        <v>10.6</v>
      </c>
      <c r="H1584" s="47">
        <v>102</v>
      </c>
      <c r="I1584" s="45" t="s">
        <v>537</v>
      </c>
      <c r="J1584" s="61">
        <v>16.399999999999999</v>
      </c>
      <c r="K1584" s="45" t="s">
        <v>139</v>
      </c>
      <c r="L1584" s="73">
        <v>28</v>
      </c>
      <c r="M1584" s="69">
        <v>2.5</v>
      </c>
      <c r="N1584" s="47">
        <v>136</v>
      </c>
      <c r="O1584" s="45" t="s">
        <v>638</v>
      </c>
      <c r="P1584" s="47">
        <v>10192</v>
      </c>
      <c r="Q1584" s="48">
        <v>24</v>
      </c>
      <c r="R1584" s="47">
        <v>10111</v>
      </c>
      <c r="S1584" s="45" t="s">
        <v>116</v>
      </c>
      <c r="T1584" s="48">
        <v>79</v>
      </c>
      <c r="U1584" s="48">
        <v>89</v>
      </c>
      <c r="V1584" s="45" t="s">
        <v>51</v>
      </c>
      <c r="W1584" s="48">
        <v>70</v>
      </c>
      <c r="X1584" s="45" t="s">
        <v>128</v>
      </c>
      <c r="Y1584" s="78">
        <f t="shared" si="106"/>
        <v>0.25</v>
      </c>
      <c r="Z1584" s="78">
        <f t="shared" si="107"/>
        <v>1.06</v>
      </c>
      <c r="AA1584" s="78">
        <f t="shared" si="108"/>
        <v>1.64</v>
      </c>
      <c r="AB1584" s="77">
        <f t="shared" si="109"/>
        <v>280</v>
      </c>
    </row>
    <row r="1585" spans="1:28" x14ac:dyDescent="0.3">
      <c r="A1585" s="49">
        <v>43223</v>
      </c>
      <c r="B1585" s="45" t="s">
        <v>1255</v>
      </c>
      <c r="C1585" s="45" t="s">
        <v>1256</v>
      </c>
      <c r="D1585" s="45" t="s">
        <v>47</v>
      </c>
      <c r="E1585" s="48">
        <v>10</v>
      </c>
      <c r="F1585" s="47">
        <v>124</v>
      </c>
      <c r="G1585" s="65">
        <v>0</v>
      </c>
      <c r="H1585" s="47">
        <v>97</v>
      </c>
      <c r="I1585" s="45" t="s">
        <v>177</v>
      </c>
      <c r="J1585" s="61">
        <v>15.1</v>
      </c>
      <c r="K1585" s="45" t="s">
        <v>139</v>
      </c>
      <c r="L1585" s="73">
        <v>30</v>
      </c>
      <c r="M1585" s="69">
        <v>2.8</v>
      </c>
      <c r="N1585" s="47">
        <v>86</v>
      </c>
      <c r="O1585" s="45" t="s">
        <v>91</v>
      </c>
      <c r="P1585" s="47">
        <v>10233</v>
      </c>
      <c r="Q1585" s="48">
        <v>21</v>
      </c>
      <c r="R1585" s="47">
        <v>10192</v>
      </c>
      <c r="S1585" s="45" t="s">
        <v>1012</v>
      </c>
      <c r="T1585" s="48">
        <v>68</v>
      </c>
      <c r="U1585" s="48">
        <v>89</v>
      </c>
      <c r="V1585" s="45" t="s">
        <v>51</v>
      </c>
      <c r="W1585" s="48">
        <v>57</v>
      </c>
      <c r="X1585" s="45" t="s">
        <v>213</v>
      </c>
      <c r="Y1585" s="78">
        <f t="shared" si="106"/>
        <v>0.27999999999999997</v>
      </c>
      <c r="Z1585" s="78">
        <f t="shared" si="107"/>
        <v>0</v>
      </c>
      <c r="AA1585" s="78">
        <f t="shared" si="108"/>
        <v>1.51</v>
      </c>
      <c r="AB1585" s="77">
        <f t="shared" si="109"/>
        <v>300</v>
      </c>
    </row>
    <row r="1586" spans="1:28" x14ac:dyDescent="0.3">
      <c r="A1586" s="49">
        <v>43224</v>
      </c>
      <c r="B1586" s="45" t="s">
        <v>1255</v>
      </c>
      <c r="C1586" s="45" t="s">
        <v>1256</v>
      </c>
      <c r="D1586" s="45" t="s">
        <v>47</v>
      </c>
      <c r="E1586" s="48">
        <v>10</v>
      </c>
      <c r="F1586" s="47">
        <v>125</v>
      </c>
      <c r="G1586" s="65">
        <v>0</v>
      </c>
      <c r="H1586" s="47">
        <v>91</v>
      </c>
      <c r="I1586" s="45" t="s">
        <v>174</v>
      </c>
      <c r="J1586" s="61">
        <v>15.9</v>
      </c>
      <c r="K1586" s="45" t="s">
        <v>94</v>
      </c>
      <c r="L1586" s="73">
        <v>25</v>
      </c>
      <c r="M1586" s="69">
        <v>1.9</v>
      </c>
      <c r="N1586" s="47">
        <v>61</v>
      </c>
      <c r="O1586" s="45" t="s">
        <v>494</v>
      </c>
      <c r="P1586" s="47">
        <v>10226</v>
      </c>
      <c r="Q1586" s="45" t="s">
        <v>1012</v>
      </c>
      <c r="R1586" s="47">
        <v>10208</v>
      </c>
      <c r="S1586" s="48">
        <v>18</v>
      </c>
      <c r="T1586" s="48">
        <v>69</v>
      </c>
      <c r="U1586" s="48">
        <v>78</v>
      </c>
      <c r="V1586" s="45" t="s">
        <v>51</v>
      </c>
      <c r="W1586" s="48">
        <v>59</v>
      </c>
      <c r="X1586" s="45" t="s">
        <v>81</v>
      </c>
      <c r="Y1586" s="78">
        <f t="shared" si="106"/>
        <v>0.19</v>
      </c>
      <c r="Z1586" s="78">
        <f t="shared" si="107"/>
        <v>0</v>
      </c>
      <c r="AA1586" s="78">
        <f t="shared" si="108"/>
        <v>1.59</v>
      </c>
      <c r="AB1586" s="77">
        <f t="shared" si="109"/>
        <v>250</v>
      </c>
    </row>
    <row r="1587" spans="1:28" x14ac:dyDescent="0.3">
      <c r="A1587" s="49">
        <v>43225</v>
      </c>
      <c r="B1587" s="45" t="s">
        <v>1255</v>
      </c>
      <c r="C1587" s="45" t="s">
        <v>1256</v>
      </c>
      <c r="D1587" s="45" t="s">
        <v>47</v>
      </c>
      <c r="E1587" s="48">
        <v>10</v>
      </c>
      <c r="F1587" s="47">
        <v>129</v>
      </c>
      <c r="G1587" s="65">
        <v>0</v>
      </c>
      <c r="H1587" s="47">
        <v>86</v>
      </c>
      <c r="I1587" s="45" t="s">
        <v>537</v>
      </c>
      <c r="J1587" s="61">
        <v>17.2</v>
      </c>
      <c r="K1587" s="45" t="s">
        <v>158</v>
      </c>
      <c r="L1587" s="72" t="s">
        <v>289</v>
      </c>
      <c r="M1587" s="69">
        <v>3.1</v>
      </c>
      <c r="N1587" s="47">
        <v>64</v>
      </c>
      <c r="O1587" s="45" t="s">
        <v>117</v>
      </c>
      <c r="P1587" s="47">
        <v>10210</v>
      </c>
      <c r="Q1587" s="45" t="s">
        <v>1012</v>
      </c>
      <c r="R1587" s="47">
        <v>10185</v>
      </c>
      <c r="S1587" s="45" t="s">
        <v>51</v>
      </c>
      <c r="T1587" s="48">
        <v>72</v>
      </c>
      <c r="U1587" s="48">
        <v>83</v>
      </c>
      <c r="V1587" s="45" t="s">
        <v>51</v>
      </c>
      <c r="W1587" s="48">
        <v>63</v>
      </c>
      <c r="X1587" s="45" t="s">
        <v>81</v>
      </c>
      <c r="Y1587" s="78">
        <f t="shared" si="106"/>
        <v>0.31</v>
      </c>
      <c r="Z1587" s="78">
        <f t="shared" si="107"/>
        <v>0</v>
      </c>
      <c r="AA1587" s="78">
        <f t="shared" si="108"/>
        <v>1.72</v>
      </c>
      <c r="AB1587" s="77">
        <f t="shared" si="109"/>
        <v>90</v>
      </c>
    </row>
    <row r="1588" spans="1:28" x14ac:dyDescent="0.3">
      <c r="A1588" s="49">
        <v>43226</v>
      </c>
      <c r="B1588" s="45" t="s">
        <v>1255</v>
      </c>
      <c r="C1588" s="45" t="s">
        <v>1256</v>
      </c>
      <c r="D1588" s="45" t="s">
        <v>47</v>
      </c>
      <c r="E1588" s="48">
        <v>10</v>
      </c>
      <c r="F1588" s="47">
        <v>144</v>
      </c>
      <c r="G1588" s="65">
        <v>0</v>
      </c>
      <c r="H1588" s="47">
        <v>101</v>
      </c>
      <c r="I1588" s="45" t="s">
        <v>210</v>
      </c>
      <c r="J1588" s="61">
        <v>18.7</v>
      </c>
      <c r="K1588" s="45" t="s">
        <v>179</v>
      </c>
      <c r="L1588" s="72" t="s">
        <v>289</v>
      </c>
      <c r="M1588" s="69">
        <v>2.5</v>
      </c>
      <c r="N1588" s="47">
        <v>75</v>
      </c>
      <c r="O1588" s="45" t="s">
        <v>342</v>
      </c>
      <c r="P1588" s="47">
        <v>10185</v>
      </c>
      <c r="Q1588" s="45" t="s">
        <v>1012</v>
      </c>
      <c r="R1588" s="47">
        <v>10147</v>
      </c>
      <c r="S1588" s="48">
        <v>17</v>
      </c>
      <c r="T1588" s="48">
        <v>73</v>
      </c>
      <c r="U1588" s="48">
        <v>85</v>
      </c>
      <c r="V1588" s="45" t="s">
        <v>51</v>
      </c>
      <c r="W1588" s="48">
        <v>63</v>
      </c>
      <c r="X1588" s="45" t="s">
        <v>99</v>
      </c>
      <c r="Y1588" s="78">
        <f t="shared" si="106"/>
        <v>0.25</v>
      </c>
      <c r="Z1588" s="78">
        <f t="shared" si="107"/>
        <v>0</v>
      </c>
      <c r="AA1588" s="78">
        <f t="shared" si="108"/>
        <v>1.8699999999999999</v>
      </c>
      <c r="AB1588" s="77">
        <f t="shared" si="109"/>
        <v>90</v>
      </c>
    </row>
    <row r="1589" spans="1:28" x14ac:dyDescent="0.3">
      <c r="A1589" s="49">
        <v>43227</v>
      </c>
      <c r="B1589" s="45" t="s">
        <v>1255</v>
      </c>
      <c r="C1589" s="45" t="s">
        <v>1256</v>
      </c>
      <c r="D1589" s="45" t="s">
        <v>47</v>
      </c>
      <c r="E1589" s="48">
        <v>10</v>
      </c>
      <c r="F1589" s="47">
        <v>150</v>
      </c>
      <c r="G1589" s="65">
        <v>0</v>
      </c>
      <c r="H1589" s="47">
        <v>121</v>
      </c>
      <c r="I1589" s="45" t="s">
        <v>537</v>
      </c>
      <c r="J1589" s="61">
        <v>17.8</v>
      </c>
      <c r="K1589" s="45" t="s">
        <v>164</v>
      </c>
      <c r="L1589" s="73">
        <v>0</v>
      </c>
      <c r="M1589" s="69">
        <v>1.9</v>
      </c>
      <c r="N1589" s="47">
        <v>58</v>
      </c>
      <c r="O1589" s="45" t="s">
        <v>51</v>
      </c>
      <c r="P1589" s="47">
        <v>10164</v>
      </c>
      <c r="Q1589" s="48">
        <v>11</v>
      </c>
      <c r="R1589" s="47">
        <v>10144</v>
      </c>
      <c r="S1589" s="45" t="s">
        <v>51</v>
      </c>
      <c r="T1589" s="48">
        <v>79</v>
      </c>
      <c r="U1589" s="48">
        <v>86</v>
      </c>
      <c r="V1589" s="45" t="s">
        <v>51</v>
      </c>
      <c r="W1589" s="48">
        <v>73</v>
      </c>
      <c r="X1589" s="45" t="s">
        <v>64</v>
      </c>
      <c r="Y1589" s="78">
        <f t="shared" si="106"/>
        <v>0.19</v>
      </c>
      <c r="Z1589" s="78">
        <f t="shared" si="107"/>
        <v>0</v>
      </c>
      <c r="AA1589" s="78">
        <f t="shared" si="108"/>
        <v>1.78</v>
      </c>
      <c r="AB1589" s="77">
        <f t="shared" si="109"/>
        <v>0</v>
      </c>
    </row>
    <row r="1590" spans="1:28" x14ac:dyDescent="0.3">
      <c r="A1590" s="49">
        <v>43228</v>
      </c>
      <c r="B1590" s="45" t="s">
        <v>1255</v>
      </c>
      <c r="C1590" s="45" t="s">
        <v>1256</v>
      </c>
      <c r="D1590" s="45" t="s">
        <v>47</v>
      </c>
      <c r="E1590" s="48">
        <v>10</v>
      </c>
      <c r="F1590" s="47">
        <v>136</v>
      </c>
      <c r="G1590" s="65">
        <v>0</v>
      </c>
      <c r="H1590" s="47">
        <v>123</v>
      </c>
      <c r="I1590" s="45" t="s">
        <v>100</v>
      </c>
      <c r="J1590" s="61">
        <v>15</v>
      </c>
      <c r="K1590" s="45" t="s">
        <v>183</v>
      </c>
      <c r="L1590" s="73">
        <v>0</v>
      </c>
      <c r="M1590" s="69">
        <v>3.3</v>
      </c>
      <c r="N1590" s="47">
        <v>94</v>
      </c>
      <c r="O1590" s="45" t="s">
        <v>129</v>
      </c>
      <c r="P1590" s="47">
        <v>10172</v>
      </c>
      <c r="Q1590" s="48">
        <v>14</v>
      </c>
      <c r="R1590" s="47">
        <v>10146</v>
      </c>
      <c r="S1590" s="45" t="s">
        <v>102</v>
      </c>
      <c r="T1590" s="48">
        <v>85</v>
      </c>
      <c r="U1590" s="48">
        <v>89</v>
      </c>
      <c r="V1590" s="45" t="s">
        <v>51</v>
      </c>
      <c r="W1590" s="48">
        <v>81</v>
      </c>
      <c r="X1590" s="45" t="s">
        <v>222</v>
      </c>
      <c r="Y1590" s="78">
        <f t="shared" si="106"/>
        <v>0.32999999999999996</v>
      </c>
      <c r="Z1590" s="78">
        <f t="shared" si="107"/>
        <v>0</v>
      </c>
      <c r="AA1590" s="78">
        <f t="shared" si="108"/>
        <v>1.5</v>
      </c>
      <c r="AB1590" s="77">
        <f t="shared" si="109"/>
        <v>0</v>
      </c>
    </row>
    <row r="1591" spans="1:28" x14ac:dyDescent="0.3">
      <c r="A1591" s="49">
        <v>43229</v>
      </c>
      <c r="B1591" s="45" t="s">
        <v>1255</v>
      </c>
      <c r="C1591" s="45" t="s">
        <v>1256</v>
      </c>
      <c r="D1591" s="45" t="s">
        <v>47</v>
      </c>
      <c r="E1591" s="48">
        <v>10</v>
      </c>
      <c r="F1591" s="47">
        <v>136</v>
      </c>
      <c r="G1591" s="65">
        <v>2.4</v>
      </c>
      <c r="H1591" s="47">
        <v>114</v>
      </c>
      <c r="I1591" s="45" t="s">
        <v>318</v>
      </c>
      <c r="J1591" s="61">
        <v>15.9</v>
      </c>
      <c r="K1591" s="45" t="s">
        <v>192</v>
      </c>
      <c r="L1591" s="73">
        <v>32</v>
      </c>
      <c r="M1591" s="69">
        <v>1.1000000000000001</v>
      </c>
      <c r="N1591" s="47">
        <v>89</v>
      </c>
      <c r="O1591" s="45" t="s">
        <v>128</v>
      </c>
      <c r="P1591" s="47">
        <v>10172</v>
      </c>
      <c r="Q1591" s="48">
        <v>23</v>
      </c>
      <c r="R1591" s="47">
        <v>10135</v>
      </c>
      <c r="S1591" s="48">
        <v>13</v>
      </c>
      <c r="T1591" s="48">
        <v>86</v>
      </c>
      <c r="U1591" s="48">
        <v>88</v>
      </c>
      <c r="V1591" s="45" t="s">
        <v>51</v>
      </c>
      <c r="W1591" s="48">
        <v>77</v>
      </c>
      <c r="X1591" s="45" t="s">
        <v>51</v>
      </c>
      <c r="Y1591" s="78">
        <f t="shared" si="106"/>
        <v>0.11000000000000001</v>
      </c>
      <c r="Z1591" s="78">
        <f t="shared" si="107"/>
        <v>0.24</v>
      </c>
      <c r="AA1591" s="78">
        <f t="shared" si="108"/>
        <v>1.59</v>
      </c>
      <c r="AB1591" s="77">
        <f t="shared" si="109"/>
        <v>320</v>
      </c>
    </row>
    <row r="1592" spans="1:28" x14ac:dyDescent="0.3">
      <c r="A1592" s="49">
        <v>43230</v>
      </c>
      <c r="B1592" s="45" t="s">
        <v>1255</v>
      </c>
      <c r="C1592" s="45" t="s">
        <v>1256</v>
      </c>
      <c r="D1592" s="45" t="s">
        <v>47</v>
      </c>
      <c r="E1592" s="48">
        <v>10</v>
      </c>
      <c r="F1592" s="47">
        <v>124</v>
      </c>
      <c r="G1592" s="65">
        <v>0.2</v>
      </c>
      <c r="H1592" s="47">
        <v>94</v>
      </c>
      <c r="I1592" s="45" t="s">
        <v>108</v>
      </c>
      <c r="J1592" s="61">
        <v>15.5</v>
      </c>
      <c r="K1592" s="45" t="s">
        <v>50</v>
      </c>
      <c r="L1592" s="73">
        <v>10</v>
      </c>
      <c r="M1592" s="69">
        <v>3.9</v>
      </c>
      <c r="N1592" s="47">
        <v>122</v>
      </c>
      <c r="O1592" s="45" t="s">
        <v>747</v>
      </c>
      <c r="P1592" s="47">
        <v>10220</v>
      </c>
      <c r="Q1592" s="48">
        <v>11</v>
      </c>
      <c r="R1592" s="47">
        <v>10147</v>
      </c>
      <c r="S1592" s="48">
        <v>24</v>
      </c>
      <c r="T1592" s="48">
        <v>72</v>
      </c>
      <c r="U1592" s="48">
        <v>88</v>
      </c>
      <c r="V1592" s="45" t="s">
        <v>74</v>
      </c>
      <c r="W1592" s="48">
        <v>59</v>
      </c>
      <c r="X1592" s="45" t="s">
        <v>128</v>
      </c>
      <c r="Y1592" s="78">
        <f t="shared" si="106"/>
        <v>0.39</v>
      </c>
      <c r="Z1592" s="78">
        <f t="shared" si="107"/>
        <v>0.02</v>
      </c>
      <c r="AA1592" s="78">
        <f t="shared" si="108"/>
        <v>1.55</v>
      </c>
      <c r="AB1592" s="77">
        <f t="shared" si="109"/>
        <v>100</v>
      </c>
    </row>
    <row r="1593" spans="1:28" x14ac:dyDescent="0.3">
      <c r="A1593" s="49">
        <v>43231</v>
      </c>
      <c r="B1593" s="45" t="s">
        <v>1255</v>
      </c>
      <c r="C1593" s="45" t="s">
        <v>1256</v>
      </c>
      <c r="D1593" s="45" t="s">
        <v>47</v>
      </c>
      <c r="E1593" s="48">
        <v>10</v>
      </c>
      <c r="F1593" s="47">
        <v>126</v>
      </c>
      <c r="G1593" s="65">
        <v>5.2</v>
      </c>
      <c r="H1593" s="47">
        <v>80</v>
      </c>
      <c r="I1593" s="45" t="s">
        <v>147</v>
      </c>
      <c r="J1593" s="61">
        <v>17.100000000000001</v>
      </c>
      <c r="K1593" s="45" t="s">
        <v>213</v>
      </c>
      <c r="L1593" s="73">
        <v>29</v>
      </c>
      <c r="M1593" s="69">
        <v>2.2000000000000002</v>
      </c>
      <c r="N1593" s="47">
        <v>114</v>
      </c>
      <c r="O1593" s="45" t="s">
        <v>475</v>
      </c>
      <c r="P1593" s="47">
        <v>10165</v>
      </c>
      <c r="Q1593" s="48">
        <v>23</v>
      </c>
      <c r="R1593" s="47">
        <v>10110</v>
      </c>
      <c r="S1593" s="45" t="s">
        <v>116</v>
      </c>
      <c r="T1593" s="48">
        <v>74</v>
      </c>
      <c r="U1593" s="48">
        <v>86</v>
      </c>
      <c r="V1593" s="45" t="s">
        <v>100</v>
      </c>
      <c r="W1593" s="48">
        <v>59</v>
      </c>
      <c r="X1593" s="45" t="s">
        <v>139</v>
      </c>
      <c r="Y1593" s="78">
        <f t="shared" si="106"/>
        <v>0.22000000000000003</v>
      </c>
      <c r="Z1593" s="78">
        <f t="shared" si="107"/>
        <v>0.52</v>
      </c>
      <c r="AA1593" s="78">
        <f t="shared" si="108"/>
        <v>1.7100000000000002</v>
      </c>
      <c r="AB1593" s="77">
        <f t="shared" si="109"/>
        <v>290</v>
      </c>
    </row>
    <row r="1594" spans="1:28" x14ac:dyDescent="0.3">
      <c r="A1594" s="49">
        <v>43232</v>
      </c>
      <c r="B1594" s="45" t="s">
        <v>1255</v>
      </c>
      <c r="C1594" s="45" t="s">
        <v>1256</v>
      </c>
      <c r="D1594" s="45" t="s">
        <v>47</v>
      </c>
      <c r="E1594" s="48">
        <v>10</v>
      </c>
      <c r="F1594" s="47">
        <v>122</v>
      </c>
      <c r="G1594" s="65">
        <v>0.8</v>
      </c>
      <c r="H1594" s="47">
        <v>100</v>
      </c>
      <c r="I1594" s="45" t="s">
        <v>107</v>
      </c>
      <c r="J1594" s="61">
        <v>14.4</v>
      </c>
      <c r="K1594" s="45" t="s">
        <v>94</v>
      </c>
      <c r="L1594" s="73">
        <v>31</v>
      </c>
      <c r="M1594" s="69">
        <v>5.3</v>
      </c>
      <c r="N1594" s="47">
        <v>192</v>
      </c>
      <c r="O1594" s="45" t="s">
        <v>277</v>
      </c>
      <c r="P1594" s="47">
        <v>10208</v>
      </c>
      <c r="Q1594" s="45" t="s">
        <v>51</v>
      </c>
      <c r="R1594" s="47">
        <v>10156</v>
      </c>
      <c r="S1594" s="45" t="s">
        <v>116</v>
      </c>
      <c r="T1594" s="48">
        <v>65</v>
      </c>
      <c r="U1594" s="48">
        <v>88</v>
      </c>
      <c r="V1594" s="45" t="s">
        <v>51</v>
      </c>
      <c r="W1594" s="48">
        <v>48</v>
      </c>
      <c r="X1594" s="45" t="s">
        <v>50</v>
      </c>
      <c r="Y1594" s="78">
        <f t="shared" si="106"/>
        <v>0.53</v>
      </c>
      <c r="Z1594" s="78">
        <f t="shared" si="107"/>
        <v>0.08</v>
      </c>
      <c r="AA1594" s="78">
        <f t="shared" si="108"/>
        <v>1.44</v>
      </c>
      <c r="AB1594" s="77">
        <f t="shared" si="109"/>
        <v>310</v>
      </c>
    </row>
    <row r="1595" spans="1:28" x14ac:dyDescent="0.3">
      <c r="A1595" s="49">
        <v>43233</v>
      </c>
      <c r="B1595" s="45" t="s">
        <v>1255</v>
      </c>
      <c r="C1595" s="45" t="s">
        <v>1256</v>
      </c>
      <c r="D1595" s="45" t="s">
        <v>47</v>
      </c>
      <c r="E1595" s="48">
        <v>10</v>
      </c>
      <c r="F1595" s="47">
        <v>126</v>
      </c>
      <c r="G1595" s="65">
        <v>11.6</v>
      </c>
      <c r="H1595" s="47">
        <v>96</v>
      </c>
      <c r="I1595" s="45" t="s">
        <v>510</v>
      </c>
      <c r="J1595" s="61">
        <v>15.7</v>
      </c>
      <c r="K1595" s="45" t="s">
        <v>117</v>
      </c>
      <c r="L1595" s="73">
        <v>32</v>
      </c>
      <c r="M1595" s="69">
        <v>4.7</v>
      </c>
      <c r="N1595" s="47">
        <v>131</v>
      </c>
      <c r="O1595" s="45" t="s">
        <v>71</v>
      </c>
      <c r="P1595" s="47">
        <v>10222</v>
      </c>
      <c r="Q1595" s="48">
        <v>17</v>
      </c>
      <c r="R1595" s="47">
        <v>10198</v>
      </c>
      <c r="S1595" s="45" t="s">
        <v>84</v>
      </c>
      <c r="T1595" s="48">
        <v>67</v>
      </c>
      <c r="U1595" s="48">
        <v>84</v>
      </c>
      <c r="V1595" s="45" t="s">
        <v>51</v>
      </c>
      <c r="W1595" s="48">
        <v>50</v>
      </c>
      <c r="X1595" s="45" t="s">
        <v>209</v>
      </c>
      <c r="Y1595" s="78">
        <f t="shared" si="106"/>
        <v>0.47000000000000003</v>
      </c>
      <c r="Z1595" s="78">
        <f t="shared" si="107"/>
        <v>1.1599999999999999</v>
      </c>
      <c r="AA1595" s="78">
        <f t="shared" si="108"/>
        <v>1.5699999999999998</v>
      </c>
      <c r="AB1595" s="77">
        <f t="shared" si="109"/>
        <v>320</v>
      </c>
    </row>
    <row r="1596" spans="1:28" x14ac:dyDescent="0.3">
      <c r="A1596" s="49">
        <v>43234</v>
      </c>
      <c r="B1596" s="45" t="s">
        <v>1255</v>
      </c>
      <c r="C1596" s="45" t="s">
        <v>1256</v>
      </c>
      <c r="D1596" s="45" t="s">
        <v>47</v>
      </c>
      <c r="E1596" s="48">
        <v>10</v>
      </c>
      <c r="F1596" s="47">
        <v>132</v>
      </c>
      <c r="G1596" s="65">
        <v>0</v>
      </c>
      <c r="H1596" s="47">
        <v>99</v>
      </c>
      <c r="I1596" s="45" t="s">
        <v>100</v>
      </c>
      <c r="J1596" s="61">
        <v>16.399999999999999</v>
      </c>
      <c r="K1596" s="45" t="s">
        <v>164</v>
      </c>
      <c r="L1596" s="72" t="s">
        <v>218</v>
      </c>
      <c r="M1596" s="69">
        <v>1.9</v>
      </c>
      <c r="N1596" s="47">
        <v>86</v>
      </c>
      <c r="O1596" s="45" t="s">
        <v>183</v>
      </c>
      <c r="P1596" s="47">
        <v>10249</v>
      </c>
      <c r="Q1596" s="45" t="s">
        <v>51</v>
      </c>
      <c r="R1596" s="47">
        <v>10192</v>
      </c>
      <c r="S1596" s="45" t="s">
        <v>116</v>
      </c>
      <c r="T1596" s="48">
        <v>73</v>
      </c>
      <c r="U1596" s="48">
        <v>88</v>
      </c>
      <c r="V1596" s="45" t="s">
        <v>51</v>
      </c>
      <c r="W1596" s="48">
        <v>61</v>
      </c>
      <c r="X1596" s="45" t="s">
        <v>439</v>
      </c>
      <c r="Y1596" s="78">
        <f t="shared" si="106"/>
        <v>0.19</v>
      </c>
      <c r="Z1596" s="78">
        <f t="shared" si="107"/>
        <v>0</v>
      </c>
      <c r="AA1596" s="78">
        <f t="shared" si="108"/>
        <v>1.64</v>
      </c>
      <c r="AB1596" s="77">
        <f t="shared" si="109"/>
        <v>30</v>
      </c>
    </row>
    <row r="1597" spans="1:28" x14ac:dyDescent="0.3">
      <c r="A1597" s="49">
        <v>43235</v>
      </c>
      <c r="B1597" s="45" t="s">
        <v>1255</v>
      </c>
      <c r="C1597" s="45" t="s">
        <v>1256</v>
      </c>
      <c r="D1597" s="45" t="s">
        <v>47</v>
      </c>
      <c r="E1597" s="48">
        <v>10</v>
      </c>
      <c r="F1597" s="47">
        <v>134</v>
      </c>
      <c r="G1597" s="65">
        <v>0</v>
      </c>
      <c r="H1597" s="47">
        <v>94</v>
      </c>
      <c r="I1597" s="45" t="s">
        <v>51</v>
      </c>
      <c r="J1597" s="61">
        <v>17.399999999999999</v>
      </c>
      <c r="K1597" s="45" t="s">
        <v>135</v>
      </c>
      <c r="L1597" s="73">
        <v>31</v>
      </c>
      <c r="M1597" s="69">
        <v>1.9</v>
      </c>
      <c r="N1597" s="47">
        <v>61</v>
      </c>
      <c r="O1597" s="45" t="s">
        <v>226</v>
      </c>
      <c r="P1597" s="47">
        <v>10243</v>
      </c>
      <c r="Q1597" s="45" t="s">
        <v>289</v>
      </c>
      <c r="R1597" s="47">
        <v>10221</v>
      </c>
      <c r="S1597" s="45" t="s">
        <v>51</v>
      </c>
      <c r="T1597" s="48">
        <v>64</v>
      </c>
      <c r="U1597" s="48">
        <v>81</v>
      </c>
      <c r="V1597" s="45" t="s">
        <v>51</v>
      </c>
      <c r="W1597" s="48">
        <v>52</v>
      </c>
      <c r="X1597" s="45" t="s">
        <v>135</v>
      </c>
      <c r="Y1597" s="78">
        <f t="shared" si="106"/>
        <v>0.19</v>
      </c>
      <c r="Z1597" s="78">
        <f t="shared" si="107"/>
        <v>0</v>
      </c>
      <c r="AA1597" s="78">
        <f t="shared" si="108"/>
        <v>1.7399999999999998</v>
      </c>
      <c r="AB1597" s="77">
        <f t="shared" si="109"/>
        <v>310</v>
      </c>
    </row>
    <row r="1598" spans="1:28" x14ac:dyDescent="0.3">
      <c r="A1598" s="49">
        <v>43236</v>
      </c>
      <c r="B1598" s="45" t="s">
        <v>1255</v>
      </c>
      <c r="C1598" s="45" t="s">
        <v>1256</v>
      </c>
      <c r="D1598" s="45" t="s">
        <v>47</v>
      </c>
      <c r="E1598" s="48">
        <v>10</v>
      </c>
      <c r="F1598" s="47">
        <v>148</v>
      </c>
      <c r="G1598" s="65">
        <v>0</v>
      </c>
      <c r="H1598" s="47">
        <v>128</v>
      </c>
      <c r="I1598" s="45" t="s">
        <v>193</v>
      </c>
      <c r="J1598" s="61">
        <v>16.7</v>
      </c>
      <c r="K1598" s="45" t="s">
        <v>146</v>
      </c>
      <c r="L1598" s="73">
        <v>32</v>
      </c>
      <c r="M1598" s="69">
        <v>1.9</v>
      </c>
      <c r="N1598" s="47">
        <v>61</v>
      </c>
      <c r="O1598" s="45" t="s">
        <v>75</v>
      </c>
      <c r="P1598" s="47">
        <v>10224</v>
      </c>
      <c r="Q1598" s="45" t="s">
        <v>1012</v>
      </c>
      <c r="R1598" s="47">
        <v>10187</v>
      </c>
      <c r="S1598" s="48">
        <v>18</v>
      </c>
      <c r="T1598" s="48">
        <v>76</v>
      </c>
      <c r="U1598" s="48">
        <v>85</v>
      </c>
      <c r="V1598" s="45" t="s">
        <v>147</v>
      </c>
      <c r="W1598" s="48">
        <v>70</v>
      </c>
      <c r="X1598" s="45" t="s">
        <v>307</v>
      </c>
      <c r="Y1598" s="78">
        <f t="shared" si="106"/>
        <v>0.19</v>
      </c>
      <c r="Z1598" s="78">
        <f t="shared" si="107"/>
        <v>0</v>
      </c>
      <c r="AA1598" s="78">
        <f t="shared" si="108"/>
        <v>1.67</v>
      </c>
      <c r="AB1598" s="77">
        <f t="shared" si="109"/>
        <v>320</v>
      </c>
    </row>
    <row r="1599" spans="1:28" x14ac:dyDescent="0.3">
      <c r="A1599" s="49">
        <v>43237</v>
      </c>
      <c r="B1599" s="45" t="s">
        <v>1255</v>
      </c>
      <c r="C1599" s="45" t="s">
        <v>1256</v>
      </c>
      <c r="D1599" s="45" t="s">
        <v>47</v>
      </c>
      <c r="E1599" s="48">
        <v>10</v>
      </c>
      <c r="F1599" s="47">
        <v>146</v>
      </c>
      <c r="G1599" s="65">
        <v>0.2</v>
      </c>
      <c r="H1599" s="47">
        <v>112</v>
      </c>
      <c r="I1599" s="45" t="s">
        <v>460</v>
      </c>
      <c r="J1599" s="61">
        <v>17.899999999999999</v>
      </c>
      <c r="K1599" s="45" t="s">
        <v>158</v>
      </c>
      <c r="L1599" s="73">
        <v>19</v>
      </c>
      <c r="M1599" s="69">
        <v>2.2000000000000002</v>
      </c>
      <c r="N1599" s="47">
        <v>53</v>
      </c>
      <c r="O1599" s="45" t="s">
        <v>155</v>
      </c>
      <c r="P1599" s="47">
        <v>10189</v>
      </c>
      <c r="Q1599" s="45" t="s">
        <v>1012</v>
      </c>
      <c r="R1599" s="47">
        <v>10172</v>
      </c>
      <c r="S1599" s="48">
        <v>17</v>
      </c>
      <c r="T1599" s="48">
        <v>75</v>
      </c>
      <c r="U1599" s="48">
        <v>83</v>
      </c>
      <c r="V1599" s="45" t="s">
        <v>51</v>
      </c>
      <c r="W1599" s="48">
        <v>68</v>
      </c>
      <c r="X1599" s="45" t="s">
        <v>51</v>
      </c>
      <c r="Y1599" s="78">
        <f t="shared" si="106"/>
        <v>0.22000000000000003</v>
      </c>
      <c r="Z1599" s="78">
        <f t="shared" si="107"/>
        <v>0.02</v>
      </c>
      <c r="AA1599" s="78">
        <f t="shared" si="108"/>
        <v>1.7899999999999998</v>
      </c>
      <c r="AB1599" s="77">
        <f t="shared" si="109"/>
        <v>190</v>
      </c>
    </row>
    <row r="1600" spans="1:28" x14ac:dyDescent="0.3">
      <c r="A1600" s="49">
        <v>43238</v>
      </c>
      <c r="B1600" s="45" t="s">
        <v>1255</v>
      </c>
      <c r="C1600" s="45" t="s">
        <v>1256</v>
      </c>
      <c r="D1600" s="45" t="s">
        <v>47</v>
      </c>
      <c r="E1600" s="48">
        <v>10</v>
      </c>
      <c r="F1600" s="47">
        <v>161</v>
      </c>
      <c r="G1600" s="65">
        <v>0</v>
      </c>
      <c r="H1600" s="47">
        <v>134</v>
      </c>
      <c r="I1600" s="45" t="s">
        <v>404</v>
      </c>
      <c r="J1600" s="61">
        <v>18.8</v>
      </c>
      <c r="K1600" s="45" t="s">
        <v>179</v>
      </c>
      <c r="L1600" s="72" t="s">
        <v>533</v>
      </c>
      <c r="M1600" s="69">
        <v>3.3</v>
      </c>
      <c r="N1600" s="47">
        <v>64</v>
      </c>
      <c r="O1600" s="45" t="s">
        <v>206</v>
      </c>
      <c r="P1600" s="47">
        <v>10194</v>
      </c>
      <c r="Q1600" s="48">
        <v>22</v>
      </c>
      <c r="R1600" s="47">
        <v>10174</v>
      </c>
      <c r="S1600" s="45" t="s">
        <v>218</v>
      </c>
      <c r="T1600" s="48">
        <v>77</v>
      </c>
      <c r="U1600" s="48">
        <v>83</v>
      </c>
      <c r="V1600" s="45" t="s">
        <v>51</v>
      </c>
      <c r="W1600" s="48">
        <v>70</v>
      </c>
      <c r="X1600" s="45" t="s">
        <v>264</v>
      </c>
      <c r="Y1600" s="78">
        <f t="shared" si="106"/>
        <v>0.32999999999999996</v>
      </c>
      <c r="Z1600" s="78">
        <f t="shared" si="107"/>
        <v>0</v>
      </c>
      <c r="AA1600" s="78">
        <f t="shared" si="108"/>
        <v>1.8800000000000001</v>
      </c>
      <c r="AB1600" s="77">
        <f t="shared" si="109"/>
        <v>70</v>
      </c>
    </row>
    <row r="1601" spans="1:28" x14ac:dyDescent="0.3">
      <c r="A1601" s="49">
        <v>43239</v>
      </c>
      <c r="B1601" s="45" t="s">
        <v>1255</v>
      </c>
      <c r="C1601" s="45" t="s">
        <v>1256</v>
      </c>
      <c r="D1601" s="45" t="s">
        <v>47</v>
      </c>
      <c r="E1601" s="48">
        <v>10</v>
      </c>
      <c r="F1601" s="47">
        <v>172</v>
      </c>
      <c r="G1601" s="65">
        <v>0</v>
      </c>
      <c r="H1601" s="47">
        <v>142</v>
      </c>
      <c r="I1601" s="45" t="s">
        <v>100</v>
      </c>
      <c r="J1601" s="61">
        <v>20.100000000000001</v>
      </c>
      <c r="K1601" s="45" t="s">
        <v>139</v>
      </c>
      <c r="L1601" s="73">
        <v>0</v>
      </c>
      <c r="M1601" s="69">
        <v>1.1000000000000001</v>
      </c>
      <c r="N1601" s="47">
        <v>42</v>
      </c>
      <c r="O1601" s="45" t="s">
        <v>51</v>
      </c>
      <c r="P1601" s="47">
        <v>10194</v>
      </c>
      <c r="Q1601" s="45" t="s">
        <v>132</v>
      </c>
      <c r="R1601" s="47">
        <v>10176</v>
      </c>
      <c r="S1601" s="48">
        <v>17</v>
      </c>
      <c r="T1601" s="48">
        <v>75</v>
      </c>
      <c r="U1601" s="48">
        <v>85</v>
      </c>
      <c r="V1601" s="45" t="s">
        <v>367</v>
      </c>
      <c r="W1601" s="48">
        <v>69</v>
      </c>
      <c r="X1601" s="45" t="s">
        <v>51</v>
      </c>
      <c r="Y1601" s="78">
        <f t="shared" si="106"/>
        <v>0.11000000000000001</v>
      </c>
      <c r="Z1601" s="78">
        <f t="shared" si="107"/>
        <v>0</v>
      </c>
      <c r="AA1601" s="78">
        <f t="shared" si="108"/>
        <v>2.0100000000000002</v>
      </c>
      <c r="AB1601" s="77">
        <f t="shared" si="109"/>
        <v>0</v>
      </c>
    </row>
    <row r="1602" spans="1:28" x14ac:dyDescent="0.3">
      <c r="A1602" s="49">
        <v>43240</v>
      </c>
      <c r="B1602" s="45" t="s">
        <v>1255</v>
      </c>
      <c r="C1602" s="45" t="s">
        <v>1256</v>
      </c>
      <c r="D1602" s="45" t="s">
        <v>47</v>
      </c>
      <c r="E1602" s="48">
        <v>10</v>
      </c>
      <c r="F1602" s="47">
        <v>156</v>
      </c>
      <c r="G1602" s="65">
        <v>0</v>
      </c>
      <c r="H1602" s="47">
        <v>123</v>
      </c>
      <c r="I1602" s="45" t="s">
        <v>232</v>
      </c>
      <c r="J1602" s="61">
        <v>18.899999999999999</v>
      </c>
      <c r="K1602" s="45" t="s">
        <v>52</v>
      </c>
      <c r="L1602" s="72" t="s">
        <v>132</v>
      </c>
      <c r="M1602" s="69">
        <v>3.1</v>
      </c>
      <c r="N1602" s="47">
        <v>64</v>
      </c>
      <c r="O1602" s="45" t="s">
        <v>135</v>
      </c>
      <c r="P1602" s="47">
        <v>10180</v>
      </c>
      <c r="Q1602" s="45" t="s">
        <v>1012</v>
      </c>
      <c r="R1602" s="47">
        <v>10119</v>
      </c>
      <c r="S1602" s="48">
        <v>24</v>
      </c>
      <c r="T1602" s="48">
        <v>74</v>
      </c>
      <c r="U1602" s="48">
        <v>85</v>
      </c>
      <c r="V1602" s="45" t="s">
        <v>100</v>
      </c>
      <c r="W1602" s="48">
        <v>66</v>
      </c>
      <c r="X1602" s="45" t="s">
        <v>167</v>
      </c>
      <c r="Y1602" s="78">
        <f t="shared" si="106"/>
        <v>0.31</v>
      </c>
      <c r="Z1602" s="78">
        <f t="shared" si="107"/>
        <v>0</v>
      </c>
      <c r="AA1602" s="78">
        <f t="shared" si="108"/>
        <v>1.89</v>
      </c>
      <c r="AB1602" s="77">
        <f t="shared" si="109"/>
        <v>80</v>
      </c>
    </row>
    <row r="1603" spans="1:28" x14ac:dyDescent="0.3">
      <c r="A1603" s="49">
        <v>43241</v>
      </c>
      <c r="B1603" s="45" t="s">
        <v>1255</v>
      </c>
      <c r="C1603" s="45" t="s">
        <v>1256</v>
      </c>
      <c r="D1603" s="45" t="s">
        <v>47</v>
      </c>
      <c r="E1603" s="48">
        <v>10</v>
      </c>
      <c r="F1603" s="47">
        <v>159</v>
      </c>
      <c r="G1603" s="65">
        <v>0</v>
      </c>
      <c r="H1603" s="47">
        <v>121</v>
      </c>
      <c r="I1603" s="45" t="s">
        <v>193</v>
      </c>
      <c r="J1603" s="61">
        <v>19.7</v>
      </c>
      <c r="K1603" s="45" t="s">
        <v>186</v>
      </c>
      <c r="L1603" s="73">
        <v>26</v>
      </c>
      <c r="M1603" s="69">
        <v>1.4</v>
      </c>
      <c r="N1603" s="47">
        <v>64</v>
      </c>
      <c r="O1603" s="45" t="s">
        <v>318</v>
      </c>
      <c r="P1603" s="47">
        <v>10128</v>
      </c>
      <c r="Q1603" s="48">
        <v>22</v>
      </c>
      <c r="R1603" s="47">
        <v>10095</v>
      </c>
      <c r="S1603" s="45" t="s">
        <v>102</v>
      </c>
      <c r="T1603" s="48">
        <v>75</v>
      </c>
      <c r="U1603" s="48">
        <v>86</v>
      </c>
      <c r="V1603" s="45" t="s">
        <v>51</v>
      </c>
      <c r="W1603" s="48">
        <v>69</v>
      </c>
      <c r="X1603" s="45" t="s">
        <v>51</v>
      </c>
      <c r="Y1603" s="78">
        <f t="shared" ref="Y1603:Y1666" si="110">M1603/$AE$17</f>
        <v>0.13999999999999999</v>
      </c>
      <c r="Z1603" s="78">
        <f t="shared" ref="Z1603:Z1666" si="111">G1603/$AE$17</f>
        <v>0</v>
      </c>
      <c r="AA1603" s="78">
        <f t="shared" ref="AA1603:AA1666" si="112">J1603/$AE$17</f>
        <v>1.97</v>
      </c>
      <c r="AB1603" s="77">
        <f t="shared" ref="AB1603:AB1666" si="113">L1603*$AE$17</f>
        <v>260</v>
      </c>
    </row>
    <row r="1604" spans="1:28" x14ac:dyDescent="0.3">
      <c r="A1604" s="49">
        <v>43242</v>
      </c>
      <c r="B1604" s="45" t="s">
        <v>1255</v>
      </c>
      <c r="C1604" s="45" t="s">
        <v>1256</v>
      </c>
      <c r="D1604" s="45" t="s">
        <v>47</v>
      </c>
      <c r="E1604" s="48">
        <v>10</v>
      </c>
      <c r="F1604" s="47">
        <v>165</v>
      </c>
      <c r="G1604" s="65">
        <v>0</v>
      </c>
      <c r="H1604" s="47">
        <v>121</v>
      </c>
      <c r="I1604" s="45" t="s">
        <v>147</v>
      </c>
      <c r="J1604" s="61">
        <v>20.9</v>
      </c>
      <c r="K1604" s="45" t="s">
        <v>164</v>
      </c>
      <c r="L1604" s="73">
        <v>35</v>
      </c>
      <c r="M1604" s="69">
        <v>1.7</v>
      </c>
      <c r="N1604" s="47">
        <v>47</v>
      </c>
      <c r="O1604" s="45" t="s">
        <v>143</v>
      </c>
      <c r="P1604" s="47">
        <v>10167</v>
      </c>
      <c r="Q1604" s="48">
        <v>22</v>
      </c>
      <c r="R1604" s="47">
        <v>10124</v>
      </c>
      <c r="S1604" s="45" t="s">
        <v>51</v>
      </c>
      <c r="T1604" s="48">
        <v>74</v>
      </c>
      <c r="U1604" s="48">
        <v>86</v>
      </c>
      <c r="V1604" s="45" t="s">
        <v>232</v>
      </c>
      <c r="W1604" s="48">
        <v>66</v>
      </c>
      <c r="X1604" s="45" t="s">
        <v>99</v>
      </c>
      <c r="Y1604" s="78">
        <f t="shared" si="110"/>
        <v>0.16999999999999998</v>
      </c>
      <c r="Z1604" s="78">
        <f t="shared" si="111"/>
        <v>0</v>
      </c>
      <c r="AA1604" s="78">
        <f t="shared" si="112"/>
        <v>2.09</v>
      </c>
      <c r="AB1604" s="77">
        <f t="shared" si="113"/>
        <v>350</v>
      </c>
    </row>
    <row r="1605" spans="1:28" x14ac:dyDescent="0.3">
      <c r="A1605" s="49">
        <v>43243</v>
      </c>
      <c r="B1605" s="45" t="s">
        <v>1255</v>
      </c>
      <c r="C1605" s="45" t="s">
        <v>1256</v>
      </c>
      <c r="D1605" s="45" t="s">
        <v>47</v>
      </c>
      <c r="E1605" s="48">
        <v>10</v>
      </c>
      <c r="F1605" s="47">
        <v>177</v>
      </c>
      <c r="G1605" s="65">
        <v>0.6</v>
      </c>
      <c r="H1605" s="47">
        <v>149</v>
      </c>
      <c r="I1605" s="45" t="s">
        <v>537</v>
      </c>
      <c r="J1605" s="61">
        <v>20.5</v>
      </c>
      <c r="K1605" s="45" t="s">
        <v>215</v>
      </c>
      <c r="L1605" s="73">
        <v>10</v>
      </c>
      <c r="M1605" s="69">
        <v>1.9</v>
      </c>
      <c r="N1605" s="47">
        <v>56</v>
      </c>
      <c r="O1605" s="45" t="s">
        <v>64</v>
      </c>
      <c r="P1605" s="47">
        <v>10164</v>
      </c>
      <c r="Q1605" s="45" t="s">
        <v>1012</v>
      </c>
      <c r="R1605" s="47">
        <v>10146</v>
      </c>
      <c r="S1605" s="48">
        <v>17</v>
      </c>
      <c r="T1605" s="48">
        <v>78</v>
      </c>
      <c r="U1605" s="48">
        <v>86</v>
      </c>
      <c r="V1605" s="45" t="s">
        <v>51</v>
      </c>
      <c r="W1605" s="48">
        <v>72</v>
      </c>
      <c r="X1605" s="45" t="s">
        <v>51</v>
      </c>
      <c r="Y1605" s="78">
        <f t="shared" si="110"/>
        <v>0.19</v>
      </c>
      <c r="Z1605" s="78">
        <f t="shared" si="111"/>
        <v>0.06</v>
      </c>
      <c r="AA1605" s="78">
        <f t="shared" si="112"/>
        <v>2.0499999999999998</v>
      </c>
      <c r="AB1605" s="77">
        <f t="shared" si="113"/>
        <v>100</v>
      </c>
    </row>
    <row r="1606" spans="1:28" x14ac:dyDescent="0.3">
      <c r="A1606" s="49">
        <v>43244</v>
      </c>
      <c r="B1606" s="45" t="s">
        <v>1255</v>
      </c>
      <c r="C1606" s="45" t="s">
        <v>1256</v>
      </c>
      <c r="D1606" s="45" t="s">
        <v>47</v>
      </c>
      <c r="E1606" s="48">
        <v>10</v>
      </c>
      <c r="F1606" s="47">
        <v>186</v>
      </c>
      <c r="G1606" s="65">
        <v>7.4</v>
      </c>
      <c r="H1606" s="47">
        <v>169</v>
      </c>
      <c r="I1606" s="45" t="s">
        <v>88</v>
      </c>
      <c r="J1606" s="61">
        <v>20.399999999999999</v>
      </c>
      <c r="K1606" s="45" t="s">
        <v>192</v>
      </c>
      <c r="L1606" s="72" t="s">
        <v>289</v>
      </c>
      <c r="M1606" s="69">
        <v>1.9</v>
      </c>
      <c r="N1606" s="47">
        <v>61</v>
      </c>
      <c r="O1606" s="45" t="s">
        <v>342</v>
      </c>
      <c r="P1606" s="47">
        <v>10154</v>
      </c>
      <c r="Q1606" s="48">
        <v>10</v>
      </c>
      <c r="R1606" s="47">
        <v>10139</v>
      </c>
      <c r="S1606" s="48">
        <v>15</v>
      </c>
      <c r="T1606" s="48">
        <v>82</v>
      </c>
      <c r="U1606" s="48">
        <v>87</v>
      </c>
      <c r="V1606" s="45" t="s">
        <v>51</v>
      </c>
      <c r="W1606" s="48">
        <v>76</v>
      </c>
      <c r="X1606" s="45" t="s">
        <v>148</v>
      </c>
      <c r="Y1606" s="78">
        <f t="shared" si="110"/>
        <v>0.19</v>
      </c>
      <c r="Z1606" s="78">
        <f t="shared" si="111"/>
        <v>0.74</v>
      </c>
      <c r="AA1606" s="78">
        <f t="shared" si="112"/>
        <v>2.04</v>
      </c>
      <c r="AB1606" s="77">
        <f t="shared" si="113"/>
        <v>90</v>
      </c>
    </row>
    <row r="1607" spans="1:28" x14ac:dyDescent="0.3">
      <c r="A1607" s="49">
        <v>43245</v>
      </c>
      <c r="B1607" s="45" t="s">
        <v>1255</v>
      </c>
      <c r="C1607" s="45" t="s">
        <v>1256</v>
      </c>
      <c r="D1607" s="45" t="s">
        <v>47</v>
      </c>
      <c r="E1607" s="48">
        <v>10</v>
      </c>
      <c r="F1607" s="47">
        <v>172</v>
      </c>
      <c r="G1607" s="65">
        <v>12.6</v>
      </c>
      <c r="H1607" s="47">
        <v>161</v>
      </c>
      <c r="I1607" s="45" t="s">
        <v>434</v>
      </c>
      <c r="J1607" s="61">
        <v>18.3</v>
      </c>
      <c r="K1607" s="45" t="s">
        <v>129</v>
      </c>
      <c r="L1607" s="73">
        <v>12</v>
      </c>
      <c r="M1607" s="69">
        <v>2.5</v>
      </c>
      <c r="N1607" s="47">
        <v>67</v>
      </c>
      <c r="O1607" s="45" t="s">
        <v>537</v>
      </c>
      <c r="P1607" s="47">
        <v>10151</v>
      </c>
      <c r="Q1607" s="45" t="s">
        <v>1012</v>
      </c>
      <c r="R1607" s="47">
        <v>10121</v>
      </c>
      <c r="S1607" s="48">
        <v>17</v>
      </c>
      <c r="T1607" s="48">
        <v>85</v>
      </c>
      <c r="U1607" s="48">
        <v>88</v>
      </c>
      <c r="V1607" s="45" t="s">
        <v>51</v>
      </c>
      <c r="W1607" s="48">
        <v>82</v>
      </c>
      <c r="X1607" s="45" t="s">
        <v>51</v>
      </c>
      <c r="Y1607" s="78">
        <f t="shared" si="110"/>
        <v>0.25</v>
      </c>
      <c r="Z1607" s="78">
        <f t="shared" si="111"/>
        <v>1.26</v>
      </c>
      <c r="AA1607" s="78">
        <f t="shared" si="112"/>
        <v>1.83</v>
      </c>
      <c r="AB1607" s="77">
        <f t="shared" si="113"/>
        <v>120</v>
      </c>
    </row>
    <row r="1608" spans="1:28" x14ac:dyDescent="0.3">
      <c r="A1608" s="49">
        <v>43246</v>
      </c>
      <c r="B1608" s="45" t="s">
        <v>1255</v>
      </c>
      <c r="C1608" s="45" t="s">
        <v>1256</v>
      </c>
      <c r="D1608" s="45" t="s">
        <v>47</v>
      </c>
      <c r="E1608" s="48">
        <v>10</v>
      </c>
      <c r="F1608" s="47">
        <v>168</v>
      </c>
      <c r="G1608" s="65">
        <v>6.6</v>
      </c>
      <c r="H1608" s="47">
        <v>158</v>
      </c>
      <c r="I1608" s="45" t="s">
        <v>100</v>
      </c>
      <c r="J1608" s="61">
        <v>17.7</v>
      </c>
      <c r="K1608" s="45" t="s">
        <v>257</v>
      </c>
      <c r="L1608" s="73">
        <v>29</v>
      </c>
      <c r="M1608" s="69">
        <v>1.7</v>
      </c>
      <c r="N1608" s="47">
        <v>92</v>
      </c>
      <c r="O1608" s="45" t="s">
        <v>260</v>
      </c>
      <c r="P1608" s="47">
        <v>10135</v>
      </c>
      <c r="Q1608" s="45" t="s">
        <v>51</v>
      </c>
      <c r="R1608" s="47">
        <v>10100</v>
      </c>
      <c r="S1608" s="45" t="s">
        <v>132</v>
      </c>
      <c r="T1608" s="48">
        <v>86</v>
      </c>
      <c r="U1608" s="48">
        <v>89</v>
      </c>
      <c r="V1608" s="45" t="s">
        <v>51</v>
      </c>
      <c r="W1608" s="48">
        <v>83</v>
      </c>
      <c r="X1608" s="45" t="s">
        <v>128</v>
      </c>
      <c r="Y1608" s="78">
        <f t="shared" si="110"/>
        <v>0.16999999999999998</v>
      </c>
      <c r="Z1608" s="78">
        <f t="shared" si="111"/>
        <v>0.65999999999999992</v>
      </c>
      <c r="AA1608" s="78">
        <f t="shared" si="112"/>
        <v>1.77</v>
      </c>
      <c r="AB1608" s="77">
        <f t="shared" si="113"/>
        <v>290</v>
      </c>
    </row>
    <row r="1609" spans="1:28" x14ac:dyDescent="0.3">
      <c r="A1609" s="49">
        <v>43247</v>
      </c>
      <c r="B1609" s="45" t="s">
        <v>1255</v>
      </c>
      <c r="C1609" s="45" t="s">
        <v>1256</v>
      </c>
      <c r="D1609" s="45" t="s">
        <v>47</v>
      </c>
      <c r="E1609" s="48">
        <v>10</v>
      </c>
      <c r="F1609" s="47">
        <v>158</v>
      </c>
      <c r="G1609" s="65">
        <v>0.6</v>
      </c>
      <c r="H1609" s="47">
        <v>150</v>
      </c>
      <c r="I1609" s="45" t="s">
        <v>100</v>
      </c>
      <c r="J1609" s="61">
        <v>16.5</v>
      </c>
      <c r="K1609" s="45" t="s">
        <v>104</v>
      </c>
      <c r="L1609" s="73">
        <v>26</v>
      </c>
      <c r="M1609" s="69">
        <v>1.1000000000000001</v>
      </c>
      <c r="N1609" s="47">
        <v>53</v>
      </c>
      <c r="O1609" s="45" t="s">
        <v>91</v>
      </c>
      <c r="P1609" s="47">
        <v>10165</v>
      </c>
      <c r="Q1609" s="48">
        <v>21</v>
      </c>
      <c r="R1609" s="47">
        <v>10130</v>
      </c>
      <c r="S1609" s="45" t="s">
        <v>51</v>
      </c>
      <c r="T1609" s="48">
        <v>84</v>
      </c>
      <c r="U1609" s="48">
        <v>87</v>
      </c>
      <c r="V1609" s="45" t="s">
        <v>51</v>
      </c>
      <c r="W1609" s="48">
        <v>80</v>
      </c>
      <c r="X1609" s="45" t="s">
        <v>135</v>
      </c>
      <c r="Y1609" s="78">
        <f t="shared" si="110"/>
        <v>0.11000000000000001</v>
      </c>
      <c r="Z1609" s="78">
        <f t="shared" si="111"/>
        <v>0.06</v>
      </c>
      <c r="AA1609" s="78">
        <f t="shared" si="112"/>
        <v>1.65</v>
      </c>
      <c r="AB1609" s="77">
        <f t="shared" si="113"/>
        <v>260</v>
      </c>
    </row>
    <row r="1610" spans="1:28" x14ac:dyDescent="0.3">
      <c r="A1610" s="49">
        <v>43248</v>
      </c>
      <c r="B1610" s="45" t="s">
        <v>1255</v>
      </c>
      <c r="C1610" s="45" t="s">
        <v>1256</v>
      </c>
      <c r="D1610" s="45" t="s">
        <v>47</v>
      </c>
      <c r="E1610" s="48">
        <v>10</v>
      </c>
      <c r="F1610" s="47">
        <v>159</v>
      </c>
      <c r="G1610" s="65">
        <v>0</v>
      </c>
      <c r="H1610" s="47">
        <v>144</v>
      </c>
      <c r="I1610" s="45" t="s">
        <v>123</v>
      </c>
      <c r="J1610" s="61">
        <v>17.399999999999999</v>
      </c>
      <c r="K1610" s="45" t="s">
        <v>89</v>
      </c>
      <c r="L1610" s="73">
        <v>29</v>
      </c>
      <c r="M1610" s="69">
        <v>1.1000000000000001</v>
      </c>
      <c r="N1610" s="47">
        <v>61</v>
      </c>
      <c r="O1610" s="45" t="s">
        <v>117</v>
      </c>
      <c r="P1610" s="47">
        <v>10164</v>
      </c>
      <c r="Q1610" s="45" t="s">
        <v>132</v>
      </c>
      <c r="R1610" s="47">
        <v>10145</v>
      </c>
      <c r="S1610" s="48">
        <v>16</v>
      </c>
      <c r="T1610" s="48">
        <v>83</v>
      </c>
      <c r="U1610" s="48">
        <v>86</v>
      </c>
      <c r="V1610" s="45" t="s">
        <v>80</v>
      </c>
      <c r="W1610" s="48">
        <v>77</v>
      </c>
      <c r="X1610" s="45" t="s">
        <v>158</v>
      </c>
      <c r="Y1610" s="78">
        <f t="shared" si="110"/>
        <v>0.11000000000000001</v>
      </c>
      <c r="Z1610" s="78">
        <f t="shared" si="111"/>
        <v>0</v>
      </c>
      <c r="AA1610" s="78">
        <f t="shared" si="112"/>
        <v>1.7399999999999998</v>
      </c>
      <c r="AB1610" s="77">
        <f t="shared" si="113"/>
        <v>290</v>
      </c>
    </row>
    <row r="1611" spans="1:28" x14ac:dyDescent="0.3">
      <c r="A1611" s="49">
        <v>43249</v>
      </c>
      <c r="B1611" s="45" t="s">
        <v>1255</v>
      </c>
      <c r="C1611" s="45" t="s">
        <v>1256</v>
      </c>
      <c r="D1611" s="45" t="s">
        <v>47</v>
      </c>
      <c r="E1611" s="48">
        <v>10</v>
      </c>
      <c r="F1611" s="47">
        <v>158</v>
      </c>
      <c r="G1611" s="65">
        <v>0</v>
      </c>
      <c r="H1611" s="47">
        <v>139</v>
      </c>
      <c r="I1611" s="45" t="s">
        <v>537</v>
      </c>
      <c r="J1611" s="61">
        <v>17.8</v>
      </c>
      <c r="K1611" s="45" t="s">
        <v>117</v>
      </c>
      <c r="L1611" s="73">
        <v>30</v>
      </c>
      <c r="M1611" s="69">
        <v>1.7</v>
      </c>
      <c r="N1611" s="47">
        <v>67</v>
      </c>
      <c r="O1611" s="45" t="s">
        <v>143</v>
      </c>
      <c r="P1611" s="47">
        <v>10151</v>
      </c>
      <c r="Q1611" s="45" t="s">
        <v>1012</v>
      </c>
      <c r="R1611" s="47">
        <v>10127</v>
      </c>
      <c r="S1611" s="48">
        <v>24</v>
      </c>
      <c r="T1611" s="48">
        <v>79</v>
      </c>
      <c r="U1611" s="48">
        <v>86</v>
      </c>
      <c r="V1611" s="45" t="s">
        <v>51</v>
      </c>
      <c r="W1611" s="48">
        <v>75</v>
      </c>
      <c r="X1611" s="45" t="s">
        <v>164</v>
      </c>
      <c r="Y1611" s="78">
        <f t="shared" si="110"/>
        <v>0.16999999999999998</v>
      </c>
      <c r="Z1611" s="78">
        <f t="shared" si="111"/>
        <v>0</v>
      </c>
      <c r="AA1611" s="78">
        <f t="shared" si="112"/>
        <v>1.78</v>
      </c>
      <c r="AB1611" s="77">
        <f t="shared" si="113"/>
        <v>300</v>
      </c>
    </row>
    <row r="1612" spans="1:28" x14ac:dyDescent="0.3">
      <c r="A1612" s="49">
        <v>43250</v>
      </c>
      <c r="B1612" s="45" t="s">
        <v>1255</v>
      </c>
      <c r="C1612" s="45" t="s">
        <v>1256</v>
      </c>
      <c r="D1612" s="45" t="s">
        <v>47</v>
      </c>
      <c r="E1612" s="48">
        <v>10</v>
      </c>
      <c r="F1612" s="47">
        <v>166</v>
      </c>
      <c r="G1612" s="65">
        <v>2.8</v>
      </c>
      <c r="H1612" s="47">
        <v>142</v>
      </c>
      <c r="I1612" s="45" t="s">
        <v>51</v>
      </c>
      <c r="J1612" s="61">
        <v>19.100000000000001</v>
      </c>
      <c r="K1612" s="45" t="s">
        <v>192</v>
      </c>
      <c r="L1612" s="73">
        <v>31</v>
      </c>
      <c r="M1612" s="69">
        <v>1.9</v>
      </c>
      <c r="N1612" s="47">
        <v>58</v>
      </c>
      <c r="O1612" s="45" t="s">
        <v>433</v>
      </c>
      <c r="P1612" s="47">
        <v>10154</v>
      </c>
      <c r="Q1612" s="48">
        <v>23</v>
      </c>
      <c r="R1612" s="47">
        <v>10118</v>
      </c>
      <c r="S1612" s="45" t="s">
        <v>51</v>
      </c>
      <c r="T1612" s="48">
        <v>78</v>
      </c>
      <c r="U1612" s="48">
        <v>87</v>
      </c>
      <c r="V1612" s="45" t="s">
        <v>51</v>
      </c>
      <c r="W1612" s="48">
        <v>67</v>
      </c>
      <c r="X1612" s="45" t="s">
        <v>192</v>
      </c>
      <c r="Y1612" s="78">
        <f t="shared" si="110"/>
        <v>0.19</v>
      </c>
      <c r="Z1612" s="78">
        <f t="shared" si="111"/>
        <v>0.27999999999999997</v>
      </c>
      <c r="AA1612" s="78">
        <f t="shared" si="112"/>
        <v>1.9100000000000001</v>
      </c>
      <c r="AB1612" s="77">
        <f t="shared" si="113"/>
        <v>310</v>
      </c>
    </row>
    <row r="1613" spans="1:28" x14ac:dyDescent="0.3">
      <c r="A1613" s="49">
        <v>43251</v>
      </c>
      <c r="B1613" s="45" t="s">
        <v>1255</v>
      </c>
      <c r="C1613" s="45" t="s">
        <v>1256</v>
      </c>
      <c r="D1613" s="45" t="s">
        <v>47</v>
      </c>
      <c r="E1613" s="48">
        <v>10</v>
      </c>
      <c r="F1613" s="47">
        <v>168</v>
      </c>
      <c r="G1613" s="65">
        <v>0.2</v>
      </c>
      <c r="H1613" s="47">
        <v>147</v>
      </c>
      <c r="I1613" s="45" t="s">
        <v>159</v>
      </c>
      <c r="J1613" s="61">
        <v>18.899999999999999</v>
      </c>
      <c r="K1613" s="45" t="s">
        <v>139</v>
      </c>
      <c r="L1613" s="72" t="s">
        <v>289</v>
      </c>
      <c r="M1613" s="69">
        <v>1.7</v>
      </c>
      <c r="N1613" s="47">
        <v>47</v>
      </c>
      <c r="O1613" s="45" t="s">
        <v>164</v>
      </c>
      <c r="P1613" s="47">
        <v>10185</v>
      </c>
      <c r="Q1613" s="48">
        <v>24</v>
      </c>
      <c r="R1613" s="47">
        <v>10149</v>
      </c>
      <c r="S1613" s="45" t="s">
        <v>218</v>
      </c>
      <c r="T1613" s="48">
        <v>77</v>
      </c>
      <c r="U1613" s="48">
        <v>88</v>
      </c>
      <c r="V1613" s="45" t="s">
        <v>51</v>
      </c>
      <c r="W1613" s="48">
        <v>68</v>
      </c>
      <c r="X1613" s="45" t="s">
        <v>345</v>
      </c>
      <c r="Y1613" s="78">
        <f t="shared" si="110"/>
        <v>0.16999999999999998</v>
      </c>
      <c r="Z1613" s="78">
        <f t="shared" si="111"/>
        <v>0.02</v>
      </c>
      <c r="AA1613" s="78">
        <f t="shared" si="112"/>
        <v>1.89</v>
      </c>
      <c r="AB1613" s="77">
        <f t="shared" si="113"/>
        <v>90</v>
      </c>
    </row>
    <row r="1614" spans="1:28" x14ac:dyDescent="0.3">
      <c r="A1614" s="49">
        <v>43252</v>
      </c>
      <c r="B1614" s="45" t="s">
        <v>1255</v>
      </c>
      <c r="C1614" s="45" t="s">
        <v>1256</v>
      </c>
      <c r="D1614" s="45" t="s">
        <v>47</v>
      </c>
      <c r="E1614" s="48">
        <v>10</v>
      </c>
      <c r="F1614" s="47">
        <v>158</v>
      </c>
      <c r="G1614" s="65">
        <v>4.4000000000000004</v>
      </c>
      <c r="H1614" s="47">
        <v>148</v>
      </c>
      <c r="I1614" s="45" t="s">
        <v>113</v>
      </c>
      <c r="J1614" s="61">
        <v>16.8</v>
      </c>
      <c r="K1614" s="45" t="s">
        <v>104</v>
      </c>
      <c r="L1614" s="73">
        <v>32</v>
      </c>
      <c r="M1614" s="69">
        <v>2.5</v>
      </c>
      <c r="N1614" s="47">
        <v>81</v>
      </c>
      <c r="O1614" s="45" t="s">
        <v>307</v>
      </c>
      <c r="P1614" s="47">
        <v>10201</v>
      </c>
      <c r="Q1614" s="48">
        <v>21</v>
      </c>
      <c r="R1614" s="47">
        <v>10182</v>
      </c>
      <c r="S1614" s="45" t="s">
        <v>218</v>
      </c>
      <c r="T1614" s="48">
        <v>87</v>
      </c>
      <c r="U1614" s="48">
        <v>90</v>
      </c>
      <c r="V1614" s="45" t="s">
        <v>51</v>
      </c>
      <c r="W1614" s="48">
        <v>79</v>
      </c>
      <c r="X1614" s="45" t="s">
        <v>80</v>
      </c>
      <c r="Y1614" s="78">
        <f t="shared" si="110"/>
        <v>0.25</v>
      </c>
      <c r="Z1614" s="78">
        <f t="shared" si="111"/>
        <v>0.44000000000000006</v>
      </c>
      <c r="AA1614" s="78">
        <f t="shared" si="112"/>
        <v>1.6800000000000002</v>
      </c>
      <c r="AB1614" s="77">
        <f t="shared" si="113"/>
        <v>320</v>
      </c>
    </row>
    <row r="1615" spans="1:28" x14ac:dyDescent="0.3">
      <c r="A1615" s="49">
        <v>43253</v>
      </c>
      <c r="B1615" s="45" t="s">
        <v>1255</v>
      </c>
      <c r="C1615" s="45" t="s">
        <v>1256</v>
      </c>
      <c r="D1615" s="45" t="s">
        <v>47</v>
      </c>
      <c r="E1615" s="48">
        <v>10</v>
      </c>
      <c r="F1615" s="47">
        <v>170</v>
      </c>
      <c r="G1615" s="65">
        <v>0</v>
      </c>
      <c r="H1615" s="47">
        <v>148</v>
      </c>
      <c r="I1615" s="45" t="s">
        <v>85</v>
      </c>
      <c r="J1615" s="61">
        <v>19.100000000000001</v>
      </c>
      <c r="K1615" s="45" t="s">
        <v>206</v>
      </c>
      <c r="L1615" s="73">
        <v>0</v>
      </c>
      <c r="M1615" s="69">
        <v>1.4</v>
      </c>
      <c r="N1615" s="47">
        <v>64</v>
      </c>
      <c r="O1615" s="45" t="s">
        <v>91</v>
      </c>
      <c r="P1615" s="47">
        <v>10198</v>
      </c>
      <c r="Q1615" s="45" t="s">
        <v>1012</v>
      </c>
      <c r="R1615" s="47">
        <v>10142</v>
      </c>
      <c r="S1615" s="48">
        <v>24</v>
      </c>
      <c r="T1615" s="48">
        <v>85</v>
      </c>
      <c r="U1615" s="48">
        <v>90</v>
      </c>
      <c r="V1615" s="45" t="s">
        <v>51</v>
      </c>
      <c r="W1615" s="48">
        <v>81</v>
      </c>
      <c r="X1615" s="45" t="s">
        <v>206</v>
      </c>
      <c r="Y1615" s="78">
        <f t="shared" si="110"/>
        <v>0.13999999999999999</v>
      </c>
      <c r="Z1615" s="78">
        <f t="shared" si="111"/>
        <v>0</v>
      </c>
      <c r="AA1615" s="78">
        <f t="shared" si="112"/>
        <v>1.9100000000000001</v>
      </c>
      <c r="AB1615" s="77">
        <f t="shared" si="113"/>
        <v>0</v>
      </c>
    </row>
    <row r="1616" spans="1:28" x14ac:dyDescent="0.3">
      <c r="A1616" s="49">
        <v>43254</v>
      </c>
      <c r="B1616" s="45" t="s">
        <v>1255</v>
      </c>
      <c r="C1616" s="45" t="s">
        <v>1256</v>
      </c>
      <c r="D1616" s="45" t="s">
        <v>47</v>
      </c>
      <c r="E1616" s="48">
        <v>10</v>
      </c>
      <c r="F1616" s="47">
        <v>158</v>
      </c>
      <c r="G1616" s="65">
        <v>6.2</v>
      </c>
      <c r="H1616" s="47">
        <v>144</v>
      </c>
      <c r="I1616" s="45" t="s">
        <v>108</v>
      </c>
      <c r="J1616" s="61">
        <v>17.3</v>
      </c>
      <c r="K1616" s="45" t="s">
        <v>307</v>
      </c>
      <c r="L1616" s="73">
        <v>32</v>
      </c>
      <c r="M1616" s="69">
        <v>1.9</v>
      </c>
      <c r="N1616" s="47">
        <v>69</v>
      </c>
      <c r="O1616" s="45" t="s">
        <v>95</v>
      </c>
      <c r="P1616" s="47">
        <v>10142</v>
      </c>
      <c r="Q1616" s="45" t="s">
        <v>1012</v>
      </c>
      <c r="R1616" s="47">
        <v>10129</v>
      </c>
      <c r="S1616" s="45" t="s">
        <v>51</v>
      </c>
      <c r="T1616" s="48">
        <v>89</v>
      </c>
      <c r="U1616" s="48">
        <v>90</v>
      </c>
      <c r="V1616" s="45" t="s">
        <v>51</v>
      </c>
      <c r="W1616" s="48">
        <v>87</v>
      </c>
      <c r="X1616" s="45" t="s">
        <v>80</v>
      </c>
      <c r="Y1616" s="78">
        <f t="shared" si="110"/>
        <v>0.19</v>
      </c>
      <c r="Z1616" s="78">
        <f t="shared" si="111"/>
        <v>0.62</v>
      </c>
      <c r="AA1616" s="78">
        <f t="shared" si="112"/>
        <v>1.73</v>
      </c>
      <c r="AB1616" s="77">
        <f t="shared" si="113"/>
        <v>320</v>
      </c>
    </row>
    <row r="1617" spans="1:28" x14ac:dyDescent="0.3">
      <c r="A1617" s="49">
        <v>43255</v>
      </c>
      <c r="B1617" s="45" t="s">
        <v>1255</v>
      </c>
      <c r="C1617" s="45" t="s">
        <v>1256</v>
      </c>
      <c r="D1617" s="45" t="s">
        <v>47</v>
      </c>
      <c r="E1617" s="48">
        <v>10</v>
      </c>
      <c r="F1617" s="47">
        <v>152</v>
      </c>
      <c r="G1617" s="65">
        <v>8.8000000000000007</v>
      </c>
      <c r="H1617" s="47">
        <v>136</v>
      </c>
      <c r="I1617" s="45" t="s">
        <v>100</v>
      </c>
      <c r="J1617" s="61">
        <v>16.7</v>
      </c>
      <c r="K1617" s="45" t="s">
        <v>61</v>
      </c>
      <c r="L1617" s="73">
        <v>19</v>
      </c>
      <c r="M1617" s="69">
        <v>1.4</v>
      </c>
      <c r="N1617" s="47">
        <v>61</v>
      </c>
      <c r="O1617" s="45" t="s">
        <v>352</v>
      </c>
      <c r="P1617" s="47">
        <v>10132</v>
      </c>
      <c r="Q1617" s="45" t="s">
        <v>51</v>
      </c>
      <c r="R1617" s="47">
        <v>10118</v>
      </c>
      <c r="S1617" s="48">
        <v>14</v>
      </c>
      <c r="T1617" s="48">
        <v>84</v>
      </c>
      <c r="U1617" s="48">
        <v>90</v>
      </c>
      <c r="V1617" s="45" t="s">
        <v>51</v>
      </c>
      <c r="W1617" s="48">
        <v>71</v>
      </c>
      <c r="X1617" s="45" t="s">
        <v>94</v>
      </c>
      <c r="Y1617" s="78">
        <f t="shared" si="110"/>
        <v>0.13999999999999999</v>
      </c>
      <c r="Z1617" s="78">
        <f t="shared" si="111"/>
        <v>0.88000000000000012</v>
      </c>
      <c r="AA1617" s="78">
        <f t="shared" si="112"/>
        <v>1.67</v>
      </c>
      <c r="AB1617" s="77">
        <f t="shared" si="113"/>
        <v>190</v>
      </c>
    </row>
    <row r="1618" spans="1:28" x14ac:dyDescent="0.3">
      <c r="A1618" s="49">
        <v>43256</v>
      </c>
      <c r="B1618" s="45" t="s">
        <v>1255</v>
      </c>
      <c r="C1618" s="45" t="s">
        <v>1256</v>
      </c>
      <c r="D1618" s="45" t="s">
        <v>47</v>
      </c>
      <c r="E1618" s="48">
        <v>10</v>
      </c>
      <c r="F1618" s="47">
        <v>160</v>
      </c>
      <c r="G1618" s="65">
        <v>0.2</v>
      </c>
      <c r="H1618" s="47">
        <v>129</v>
      </c>
      <c r="I1618" s="45" t="s">
        <v>120</v>
      </c>
      <c r="J1618" s="61">
        <v>19.2</v>
      </c>
      <c r="K1618" s="45" t="s">
        <v>186</v>
      </c>
      <c r="L1618" s="73">
        <v>31</v>
      </c>
      <c r="M1618" s="69">
        <v>1.7</v>
      </c>
      <c r="N1618" s="47">
        <v>67</v>
      </c>
      <c r="O1618" s="45" t="s">
        <v>192</v>
      </c>
      <c r="P1618" s="47">
        <v>10133</v>
      </c>
      <c r="Q1618" s="48">
        <v>21</v>
      </c>
      <c r="R1618" s="47">
        <v>10118</v>
      </c>
      <c r="S1618" s="48">
        <v>17</v>
      </c>
      <c r="T1618" s="48">
        <v>75</v>
      </c>
      <c r="U1618" s="48">
        <v>88</v>
      </c>
      <c r="V1618" s="45" t="s">
        <v>120</v>
      </c>
      <c r="W1618" s="48">
        <v>66</v>
      </c>
      <c r="X1618" s="45" t="s">
        <v>99</v>
      </c>
      <c r="Y1618" s="78">
        <f t="shared" si="110"/>
        <v>0.16999999999999998</v>
      </c>
      <c r="Z1618" s="78">
        <f t="shared" si="111"/>
        <v>0.02</v>
      </c>
      <c r="AA1618" s="78">
        <f t="shared" si="112"/>
        <v>1.92</v>
      </c>
      <c r="AB1618" s="77">
        <f t="shared" si="113"/>
        <v>310</v>
      </c>
    </row>
    <row r="1619" spans="1:28" x14ac:dyDescent="0.3">
      <c r="A1619" s="49">
        <v>43257</v>
      </c>
      <c r="B1619" s="45" t="s">
        <v>1255</v>
      </c>
      <c r="C1619" s="45" t="s">
        <v>1256</v>
      </c>
      <c r="D1619" s="45" t="s">
        <v>47</v>
      </c>
      <c r="E1619" s="48">
        <v>10</v>
      </c>
      <c r="F1619" s="47">
        <v>156</v>
      </c>
      <c r="G1619" s="65">
        <v>0</v>
      </c>
      <c r="H1619" s="47">
        <v>122</v>
      </c>
      <c r="I1619" s="45" t="s">
        <v>193</v>
      </c>
      <c r="J1619" s="61">
        <v>19</v>
      </c>
      <c r="K1619" s="45" t="s">
        <v>192</v>
      </c>
      <c r="L1619" s="73">
        <v>30</v>
      </c>
      <c r="M1619" s="69">
        <v>3.3</v>
      </c>
      <c r="N1619" s="47">
        <v>100</v>
      </c>
      <c r="O1619" s="45" t="s">
        <v>163</v>
      </c>
      <c r="P1619" s="47">
        <v>10161</v>
      </c>
      <c r="Q1619" s="48">
        <v>21</v>
      </c>
      <c r="R1619" s="47">
        <v>10125</v>
      </c>
      <c r="S1619" s="45" t="s">
        <v>51</v>
      </c>
      <c r="T1619" s="48">
        <v>78</v>
      </c>
      <c r="U1619" s="48">
        <v>85</v>
      </c>
      <c r="V1619" s="45" t="s">
        <v>51</v>
      </c>
      <c r="W1619" s="48">
        <v>70</v>
      </c>
      <c r="X1619" s="45" t="s">
        <v>51</v>
      </c>
      <c r="Y1619" s="78">
        <f t="shared" si="110"/>
        <v>0.32999999999999996</v>
      </c>
      <c r="Z1619" s="78">
        <f t="shared" si="111"/>
        <v>0</v>
      </c>
      <c r="AA1619" s="78">
        <f t="shared" si="112"/>
        <v>1.9</v>
      </c>
      <c r="AB1619" s="77">
        <f t="shared" si="113"/>
        <v>300</v>
      </c>
    </row>
    <row r="1620" spans="1:28" x14ac:dyDescent="0.3">
      <c r="A1620" s="49">
        <v>43258</v>
      </c>
      <c r="B1620" s="45" t="s">
        <v>1255</v>
      </c>
      <c r="C1620" s="45" t="s">
        <v>1256</v>
      </c>
      <c r="D1620" s="45" t="s">
        <v>47</v>
      </c>
      <c r="E1620" s="48">
        <v>10</v>
      </c>
      <c r="F1620" s="47">
        <v>180</v>
      </c>
      <c r="G1620" s="65">
        <v>2</v>
      </c>
      <c r="H1620" s="47">
        <v>161</v>
      </c>
      <c r="I1620" s="45" t="s">
        <v>193</v>
      </c>
      <c r="J1620" s="61">
        <v>20</v>
      </c>
      <c r="K1620" s="45" t="s">
        <v>129</v>
      </c>
      <c r="L1620" s="72" t="s">
        <v>289</v>
      </c>
      <c r="M1620" s="69">
        <v>2.5</v>
      </c>
      <c r="N1620" s="47">
        <v>86</v>
      </c>
      <c r="O1620" s="45" t="s">
        <v>52</v>
      </c>
      <c r="P1620" s="47">
        <v>10154</v>
      </c>
      <c r="Q1620" s="45" t="s">
        <v>1012</v>
      </c>
      <c r="R1620" s="47">
        <v>10123</v>
      </c>
      <c r="S1620" s="48">
        <v>24</v>
      </c>
      <c r="T1620" s="48">
        <v>80</v>
      </c>
      <c r="U1620" s="48">
        <v>87</v>
      </c>
      <c r="V1620" s="45" t="s">
        <v>249</v>
      </c>
      <c r="W1620" s="48">
        <v>74</v>
      </c>
      <c r="X1620" s="45" t="s">
        <v>89</v>
      </c>
      <c r="Y1620" s="78">
        <f t="shared" si="110"/>
        <v>0.25</v>
      </c>
      <c r="Z1620" s="78">
        <f t="shared" si="111"/>
        <v>0.2</v>
      </c>
      <c r="AA1620" s="78">
        <f t="shared" si="112"/>
        <v>2</v>
      </c>
      <c r="AB1620" s="77">
        <f t="shared" si="113"/>
        <v>90</v>
      </c>
    </row>
    <row r="1621" spans="1:28" x14ac:dyDescent="0.3">
      <c r="A1621" s="49">
        <v>43259</v>
      </c>
      <c r="B1621" s="45" t="s">
        <v>1255</v>
      </c>
      <c r="C1621" s="45" t="s">
        <v>1256</v>
      </c>
      <c r="D1621" s="45" t="s">
        <v>47</v>
      </c>
      <c r="E1621" s="48">
        <v>10</v>
      </c>
      <c r="F1621" s="47">
        <v>175</v>
      </c>
      <c r="G1621" s="65">
        <v>2.4</v>
      </c>
      <c r="H1621" s="47">
        <v>163</v>
      </c>
      <c r="I1621" s="45" t="s">
        <v>202</v>
      </c>
      <c r="J1621" s="61">
        <v>18.7</v>
      </c>
      <c r="K1621" s="45" t="s">
        <v>113</v>
      </c>
      <c r="L1621" s="73">
        <v>30</v>
      </c>
      <c r="M1621" s="69">
        <v>2.8</v>
      </c>
      <c r="N1621" s="47">
        <v>89</v>
      </c>
      <c r="O1621" s="45" t="s">
        <v>205</v>
      </c>
      <c r="P1621" s="47">
        <v>10123</v>
      </c>
      <c r="Q1621" s="45" t="s">
        <v>1012</v>
      </c>
      <c r="R1621" s="47">
        <v>10077</v>
      </c>
      <c r="S1621" s="45" t="s">
        <v>51</v>
      </c>
      <c r="T1621" s="48">
        <v>85</v>
      </c>
      <c r="U1621" s="48">
        <v>89</v>
      </c>
      <c r="V1621" s="45" t="s">
        <v>51</v>
      </c>
      <c r="W1621" s="48">
        <v>79</v>
      </c>
      <c r="X1621" s="45" t="s">
        <v>129</v>
      </c>
      <c r="Y1621" s="78">
        <f t="shared" si="110"/>
        <v>0.27999999999999997</v>
      </c>
      <c r="Z1621" s="78">
        <f t="shared" si="111"/>
        <v>0.24</v>
      </c>
      <c r="AA1621" s="78">
        <f t="shared" si="112"/>
        <v>1.8699999999999999</v>
      </c>
      <c r="AB1621" s="77">
        <f t="shared" si="113"/>
        <v>300</v>
      </c>
    </row>
    <row r="1622" spans="1:28" x14ac:dyDescent="0.3">
      <c r="A1622" s="49">
        <v>43260</v>
      </c>
      <c r="B1622" s="45" t="s">
        <v>1255</v>
      </c>
      <c r="C1622" s="45" t="s">
        <v>1256</v>
      </c>
      <c r="D1622" s="45" t="s">
        <v>47</v>
      </c>
      <c r="E1622" s="48">
        <v>10</v>
      </c>
      <c r="F1622" s="47">
        <v>180</v>
      </c>
      <c r="G1622" s="65">
        <v>0.2</v>
      </c>
      <c r="H1622" s="47">
        <v>160</v>
      </c>
      <c r="I1622" s="45" t="s">
        <v>537</v>
      </c>
      <c r="J1622" s="61">
        <v>20</v>
      </c>
      <c r="K1622" s="45" t="s">
        <v>250</v>
      </c>
      <c r="L1622" s="73">
        <v>10</v>
      </c>
      <c r="M1622" s="69">
        <v>4.7</v>
      </c>
      <c r="N1622" s="47">
        <v>108</v>
      </c>
      <c r="O1622" s="45" t="s">
        <v>61</v>
      </c>
      <c r="P1622" s="47">
        <v>10109</v>
      </c>
      <c r="Q1622" s="48">
        <v>21</v>
      </c>
      <c r="R1622" s="47">
        <v>10092</v>
      </c>
      <c r="S1622" s="45" t="s">
        <v>218</v>
      </c>
      <c r="T1622" s="48">
        <v>77</v>
      </c>
      <c r="U1622" s="48">
        <v>89</v>
      </c>
      <c r="V1622" s="45" t="s">
        <v>543</v>
      </c>
      <c r="W1622" s="48">
        <v>67</v>
      </c>
      <c r="X1622" s="45" t="s">
        <v>51</v>
      </c>
      <c r="Y1622" s="78">
        <f t="shared" si="110"/>
        <v>0.47000000000000003</v>
      </c>
      <c r="Z1622" s="78">
        <f t="shared" si="111"/>
        <v>0.02</v>
      </c>
      <c r="AA1622" s="78">
        <f t="shared" si="112"/>
        <v>2</v>
      </c>
      <c r="AB1622" s="77">
        <f t="shared" si="113"/>
        <v>100</v>
      </c>
    </row>
    <row r="1623" spans="1:28" x14ac:dyDescent="0.3">
      <c r="A1623" s="49">
        <v>43261</v>
      </c>
      <c r="B1623" s="45" t="s">
        <v>1255</v>
      </c>
      <c r="C1623" s="45" t="s">
        <v>1256</v>
      </c>
      <c r="D1623" s="45" t="s">
        <v>47</v>
      </c>
      <c r="E1623" s="48">
        <v>10</v>
      </c>
      <c r="F1623" s="47">
        <v>178</v>
      </c>
      <c r="G1623" s="65">
        <v>21</v>
      </c>
      <c r="H1623" s="47">
        <v>148</v>
      </c>
      <c r="I1623" s="45" t="s">
        <v>75</v>
      </c>
      <c r="J1623" s="61">
        <v>20.9</v>
      </c>
      <c r="K1623" s="45" t="s">
        <v>50</v>
      </c>
      <c r="L1623" s="73">
        <v>10</v>
      </c>
      <c r="M1623" s="69">
        <v>1.1000000000000001</v>
      </c>
      <c r="N1623" s="47">
        <v>69</v>
      </c>
      <c r="O1623" s="45" t="s">
        <v>94</v>
      </c>
      <c r="P1623" s="47">
        <v>10119</v>
      </c>
      <c r="Q1623" s="48">
        <v>23</v>
      </c>
      <c r="R1623" s="47">
        <v>10092</v>
      </c>
      <c r="S1623" s="45" t="s">
        <v>218</v>
      </c>
      <c r="T1623" s="48">
        <v>82</v>
      </c>
      <c r="U1623" s="48">
        <v>86</v>
      </c>
      <c r="V1623" s="45" t="s">
        <v>460</v>
      </c>
      <c r="W1623" s="48">
        <v>73</v>
      </c>
      <c r="X1623" s="45" t="s">
        <v>121</v>
      </c>
      <c r="Y1623" s="78">
        <f t="shared" si="110"/>
        <v>0.11000000000000001</v>
      </c>
      <c r="Z1623" s="78">
        <f t="shared" si="111"/>
        <v>2.1</v>
      </c>
      <c r="AA1623" s="78">
        <f t="shared" si="112"/>
        <v>2.09</v>
      </c>
      <c r="AB1623" s="77">
        <f t="shared" si="113"/>
        <v>100</v>
      </c>
    </row>
    <row r="1624" spans="1:28" x14ac:dyDescent="0.3">
      <c r="A1624" s="49">
        <v>43262</v>
      </c>
      <c r="B1624" s="45" t="s">
        <v>1255</v>
      </c>
      <c r="C1624" s="45" t="s">
        <v>1256</v>
      </c>
      <c r="D1624" s="45" t="s">
        <v>47</v>
      </c>
      <c r="E1624" s="48">
        <v>10</v>
      </c>
      <c r="F1624" s="47">
        <v>168</v>
      </c>
      <c r="G1624" s="65">
        <v>8.8000000000000007</v>
      </c>
      <c r="H1624" s="47">
        <v>143</v>
      </c>
      <c r="I1624" s="45" t="s">
        <v>537</v>
      </c>
      <c r="J1624" s="61">
        <v>19.2</v>
      </c>
      <c r="K1624" s="45" t="s">
        <v>113</v>
      </c>
      <c r="L1624" s="73">
        <v>28</v>
      </c>
      <c r="M1624" s="69">
        <v>3.3</v>
      </c>
      <c r="N1624" s="47">
        <v>114</v>
      </c>
      <c r="O1624" s="45" t="s">
        <v>100</v>
      </c>
      <c r="P1624" s="47">
        <v>10140</v>
      </c>
      <c r="Q1624" s="48">
        <v>24</v>
      </c>
      <c r="R1624" s="47">
        <v>10114</v>
      </c>
      <c r="S1624" s="45" t="s">
        <v>1012</v>
      </c>
      <c r="T1624" s="48">
        <v>79</v>
      </c>
      <c r="U1624" s="48">
        <v>88</v>
      </c>
      <c r="V1624" s="45" t="s">
        <v>51</v>
      </c>
      <c r="W1624" s="48">
        <v>66</v>
      </c>
      <c r="X1624" s="45" t="s">
        <v>139</v>
      </c>
      <c r="Y1624" s="78">
        <f t="shared" si="110"/>
        <v>0.32999999999999996</v>
      </c>
      <c r="Z1624" s="78">
        <f t="shared" si="111"/>
        <v>0.88000000000000012</v>
      </c>
      <c r="AA1624" s="78">
        <f t="shared" si="112"/>
        <v>1.92</v>
      </c>
      <c r="AB1624" s="77">
        <f t="shared" si="113"/>
        <v>280</v>
      </c>
    </row>
    <row r="1625" spans="1:28" x14ac:dyDescent="0.3">
      <c r="A1625" s="49">
        <v>43263</v>
      </c>
      <c r="B1625" s="45" t="s">
        <v>1255</v>
      </c>
      <c r="C1625" s="45" t="s">
        <v>1256</v>
      </c>
      <c r="D1625" s="45" t="s">
        <v>47</v>
      </c>
      <c r="E1625" s="48">
        <v>10</v>
      </c>
      <c r="F1625" s="47">
        <v>173</v>
      </c>
      <c r="G1625" s="65">
        <v>0</v>
      </c>
      <c r="H1625" s="47">
        <v>158</v>
      </c>
      <c r="I1625" s="45" t="s">
        <v>74</v>
      </c>
      <c r="J1625" s="61">
        <v>18.8</v>
      </c>
      <c r="K1625" s="45" t="s">
        <v>158</v>
      </c>
      <c r="L1625" s="73">
        <v>31</v>
      </c>
      <c r="M1625" s="69">
        <v>6.1</v>
      </c>
      <c r="N1625" s="47">
        <v>142</v>
      </c>
      <c r="O1625" s="45" t="s">
        <v>186</v>
      </c>
      <c r="P1625" s="47">
        <v>10217</v>
      </c>
      <c r="Q1625" s="48">
        <v>23</v>
      </c>
      <c r="R1625" s="47">
        <v>10136</v>
      </c>
      <c r="S1625" s="45" t="s">
        <v>218</v>
      </c>
      <c r="T1625" s="48">
        <v>82</v>
      </c>
      <c r="U1625" s="48">
        <v>89</v>
      </c>
      <c r="V1625" s="45" t="s">
        <v>120</v>
      </c>
      <c r="W1625" s="48">
        <v>73</v>
      </c>
      <c r="X1625" s="45" t="s">
        <v>51</v>
      </c>
      <c r="Y1625" s="78">
        <f t="shared" si="110"/>
        <v>0.61</v>
      </c>
      <c r="Z1625" s="78">
        <f t="shared" si="111"/>
        <v>0</v>
      </c>
      <c r="AA1625" s="78">
        <f t="shared" si="112"/>
        <v>1.8800000000000001</v>
      </c>
      <c r="AB1625" s="77">
        <f t="shared" si="113"/>
        <v>310</v>
      </c>
    </row>
    <row r="1626" spans="1:28" x14ac:dyDescent="0.3">
      <c r="A1626" s="49">
        <v>43264</v>
      </c>
      <c r="B1626" s="45" t="s">
        <v>1255</v>
      </c>
      <c r="C1626" s="45" t="s">
        <v>1256</v>
      </c>
      <c r="D1626" s="45" t="s">
        <v>47</v>
      </c>
      <c r="E1626" s="48">
        <v>10</v>
      </c>
      <c r="F1626" s="47">
        <v>166</v>
      </c>
      <c r="G1626" s="65">
        <v>0</v>
      </c>
      <c r="H1626" s="47">
        <v>142</v>
      </c>
      <c r="I1626" s="45" t="s">
        <v>100</v>
      </c>
      <c r="J1626" s="61">
        <v>18.899999999999999</v>
      </c>
      <c r="K1626" s="45" t="s">
        <v>164</v>
      </c>
      <c r="L1626" s="73">
        <v>32</v>
      </c>
      <c r="M1626" s="69">
        <v>2.5</v>
      </c>
      <c r="N1626" s="47">
        <v>81</v>
      </c>
      <c r="O1626" s="45" t="s">
        <v>188</v>
      </c>
      <c r="P1626" s="47">
        <v>10222</v>
      </c>
      <c r="Q1626" s="48">
        <v>12</v>
      </c>
      <c r="R1626" s="47">
        <v>10209</v>
      </c>
      <c r="S1626" s="48">
        <v>24</v>
      </c>
      <c r="T1626" s="48">
        <v>75</v>
      </c>
      <c r="U1626" s="48">
        <v>84</v>
      </c>
      <c r="V1626" s="45" t="s">
        <v>51</v>
      </c>
      <c r="W1626" s="48">
        <v>70</v>
      </c>
      <c r="X1626" s="45" t="s">
        <v>164</v>
      </c>
      <c r="Y1626" s="78">
        <f t="shared" si="110"/>
        <v>0.25</v>
      </c>
      <c r="Z1626" s="78">
        <f t="shared" si="111"/>
        <v>0</v>
      </c>
      <c r="AA1626" s="78">
        <f t="shared" si="112"/>
        <v>1.89</v>
      </c>
      <c r="AB1626" s="77">
        <f t="shared" si="113"/>
        <v>320</v>
      </c>
    </row>
    <row r="1627" spans="1:28" x14ac:dyDescent="0.3">
      <c r="A1627" s="49">
        <v>43265</v>
      </c>
      <c r="B1627" s="45" t="s">
        <v>1255</v>
      </c>
      <c r="C1627" s="45" t="s">
        <v>1256</v>
      </c>
      <c r="D1627" s="45" t="s">
        <v>47</v>
      </c>
      <c r="E1627" s="48">
        <v>10</v>
      </c>
      <c r="F1627" s="47">
        <v>167</v>
      </c>
      <c r="G1627" s="65">
        <v>0</v>
      </c>
      <c r="H1627" s="47">
        <v>129</v>
      </c>
      <c r="I1627" s="45" t="s">
        <v>644</v>
      </c>
      <c r="J1627" s="61">
        <v>20.5</v>
      </c>
      <c r="K1627" s="45" t="s">
        <v>167</v>
      </c>
      <c r="L1627" s="73">
        <v>26</v>
      </c>
      <c r="M1627" s="69">
        <v>1.7</v>
      </c>
      <c r="N1627" s="47">
        <v>64</v>
      </c>
      <c r="O1627" s="45" t="s">
        <v>505</v>
      </c>
      <c r="P1627" s="47">
        <v>10209</v>
      </c>
      <c r="Q1627" s="45" t="s">
        <v>1012</v>
      </c>
      <c r="R1627" s="47">
        <v>10189</v>
      </c>
      <c r="S1627" s="45" t="s">
        <v>51</v>
      </c>
      <c r="T1627" s="48">
        <v>72</v>
      </c>
      <c r="U1627" s="48">
        <v>86</v>
      </c>
      <c r="V1627" s="45" t="s">
        <v>434</v>
      </c>
      <c r="W1627" s="48">
        <v>65</v>
      </c>
      <c r="X1627" s="45" t="s">
        <v>158</v>
      </c>
      <c r="Y1627" s="78">
        <f t="shared" si="110"/>
        <v>0.16999999999999998</v>
      </c>
      <c r="Z1627" s="78">
        <f t="shared" si="111"/>
        <v>0</v>
      </c>
      <c r="AA1627" s="78">
        <f t="shared" si="112"/>
        <v>2.0499999999999998</v>
      </c>
      <c r="AB1627" s="77">
        <f t="shared" si="113"/>
        <v>260</v>
      </c>
    </row>
    <row r="1628" spans="1:28" x14ac:dyDescent="0.3">
      <c r="A1628" s="49">
        <v>43266</v>
      </c>
      <c r="B1628" s="45" t="s">
        <v>1255</v>
      </c>
      <c r="C1628" s="45" t="s">
        <v>1256</v>
      </c>
      <c r="D1628" s="45" t="s">
        <v>47</v>
      </c>
      <c r="E1628" s="48">
        <v>10</v>
      </c>
      <c r="F1628" s="47">
        <v>172</v>
      </c>
      <c r="G1628" s="65">
        <v>3.8</v>
      </c>
      <c r="H1628" s="47">
        <v>150</v>
      </c>
      <c r="I1628" s="45" t="s">
        <v>142</v>
      </c>
      <c r="J1628" s="61">
        <v>19.5</v>
      </c>
      <c r="K1628" s="45" t="s">
        <v>118</v>
      </c>
      <c r="L1628" s="73">
        <v>31</v>
      </c>
      <c r="M1628" s="69">
        <v>1.9</v>
      </c>
      <c r="N1628" s="47">
        <v>89</v>
      </c>
      <c r="O1628" s="45" t="s">
        <v>113</v>
      </c>
      <c r="P1628" s="47">
        <v>10202</v>
      </c>
      <c r="Q1628" s="48">
        <v>18</v>
      </c>
      <c r="R1628" s="47">
        <v>10177</v>
      </c>
      <c r="S1628" s="45" t="s">
        <v>51</v>
      </c>
      <c r="T1628" s="48">
        <v>84</v>
      </c>
      <c r="U1628" s="48">
        <v>89</v>
      </c>
      <c r="V1628" s="45" t="s">
        <v>51</v>
      </c>
      <c r="W1628" s="48">
        <v>74</v>
      </c>
      <c r="X1628" s="45" t="s">
        <v>277</v>
      </c>
      <c r="Y1628" s="78">
        <f t="shared" si="110"/>
        <v>0.19</v>
      </c>
      <c r="Z1628" s="78">
        <f t="shared" si="111"/>
        <v>0.38</v>
      </c>
      <c r="AA1628" s="78">
        <f t="shared" si="112"/>
        <v>1.95</v>
      </c>
      <c r="AB1628" s="77">
        <f t="shared" si="113"/>
        <v>310</v>
      </c>
    </row>
    <row r="1629" spans="1:28" x14ac:dyDescent="0.3">
      <c r="A1629" s="49">
        <v>43267</v>
      </c>
      <c r="B1629" s="45" t="s">
        <v>1255</v>
      </c>
      <c r="C1629" s="45" t="s">
        <v>1256</v>
      </c>
      <c r="D1629" s="45" t="s">
        <v>47</v>
      </c>
      <c r="E1629" s="48">
        <v>10</v>
      </c>
      <c r="F1629" s="47">
        <v>170</v>
      </c>
      <c r="G1629" s="65">
        <v>0</v>
      </c>
      <c r="H1629" s="47">
        <v>151</v>
      </c>
      <c r="I1629" s="45" t="s">
        <v>70</v>
      </c>
      <c r="J1629" s="61">
        <v>19</v>
      </c>
      <c r="K1629" s="45" t="s">
        <v>51</v>
      </c>
      <c r="L1629" s="73">
        <v>27</v>
      </c>
      <c r="M1629" s="69">
        <v>1.1000000000000001</v>
      </c>
      <c r="N1629" s="47">
        <v>50</v>
      </c>
      <c r="O1629" s="45" t="s">
        <v>460</v>
      </c>
      <c r="P1629" s="47">
        <v>10226</v>
      </c>
      <c r="Q1629" s="48">
        <v>21</v>
      </c>
      <c r="R1629" s="47">
        <v>10181</v>
      </c>
      <c r="S1629" s="45" t="s">
        <v>116</v>
      </c>
      <c r="T1629" s="48">
        <v>80</v>
      </c>
      <c r="U1629" s="48">
        <v>90</v>
      </c>
      <c r="V1629" s="45" t="s">
        <v>205</v>
      </c>
      <c r="W1629" s="48">
        <v>72</v>
      </c>
      <c r="X1629" s="45" t="s">
        <v>164</v>
      </c>
      <c r="Y1629" s="78">
        <f t="shared" si="110"/>
        <v>0.11000000000000001</v>
      </c>
      <c r="Z1629" s="78">
        <f t="shared" si="111"/>
        <v>0</v>
      </c>
      <c r="AA1629" s="78">
        <f t="shared" si="112"/>
        <v>1.9</v>
      </c>
      <c r="AB1629" s="77">
        <f t="shared" si="113"/>
        <v>270</v>
      </c>
    </row>
    <row r="1630" spans="1:28" x14ac:dyDescent="0.3">
      <c r="A1630" s="49">
        <v>43268</v>
      </c>
      <c r="B1630" s="45" t="s">
        <v>1255</v>
      </c>
      <c r="C1630" s="45" t="s">
        <v>1256</v>
      </c>
      <c r="D1630" s="45" t="s">
        <v>47</v>
      </c>
      <c r="E1630" s="48">
        <v>10</v>
      </c>
      <c r="F1630" s="47">
        <v>181</v>
      </c>
      <c r="G1630" s="65">
        <v>0</v>
      </c>
      <c r="H1630" s="47">
        <v>152</v>
      </c>
      <c r="I1630" s="45" t="s">
        <v>107</v>
      </c>
      <c r="J1630" s="61">
        <v>21</v>
      </c>
      <c r="K1630" s="45" t="s">
        <v>55</v>
      </c>
      <c r="L1630" s="73">
        <v>33</v>
      </c>
      <c r="M1630" s="69">
        <v>1.7</v>
      </c>
      <c r="N1630" s="47">
        <v>58</v>
      </c>
      <c r="O1630" s="45" t="s">
        <v>143</v>
      </c>
      <c r="P1630" s="47">
        <v>10259</v>
      </c>
      <c r="Q1630" s="48">
        <v>22</v>
      </c>
      <c r="R1630" s="47">
        <v>10221</v>
      </c>
      <c r="S1630" s="45" t="s">
        <v>116</v>
      </c>
      <c r="T1630" s="48">
        <v>72</v>
      </c>
      <c r="U1630" s="48">
        <v>84</v>
      </c>
      <c r="V1630" s="45" t="s">
        <v>51</v>
      </c>
      <c r="W1630" s="48">
        <v>66</v>
      </c>
      <c r="X1630" s="45" t="s">
        <v>51</v>
      </c>
      <c r="Y1630" s="78">
        <f t="shared" si="110"/>
        <v>0.16999999999999998</v>
      </c>
      <c r="Z1630" s="78">
        <f t="shared" si="111"/>
        <v>0</v>
      </c>
      <c r="AA1630" s="78">
        <f t="shared" si="112"/>
        <v>2.1</v>
      </c>
      <c r="AB1630" s="77">
        <f t="shared" si="113"/>
        <v>330</v>
      </c>
    </row>
    <row r="1631" spans="1:28" x14ac:dyDescent="0.3">
      <c r="A1631" s="49">
        <v>43269</v>
      </c>
      <c r="B1631" s="45" t="s">
        <v>1255</v>
      </c>
      <c r="C1631" s="45" t="s">
        <v>1256</v>
      </c>
      <c r="D1631" s="45" t="s">
        <v>47</v>
      </c>
      <c r="E1631" s="48">
        <v>10</v>
      </c>
      <c r="F1631" s="47">
        <v>182</v>
      </c>
      <c r="G1631" s="65">
        <v>0.6</v>
      </c>
      <c r="H1631" s="47">
        <v>150</v>
      </c>
      <c r="I1631" s="45" t="s">
        <v>521</v>
      </c>
      <c r="J1631" s="61">
        <v>21.4</v>
      </c>
      <c r="K1631" s="45" t="s">
        <v>307</v>
      </c>
      <c r="L1631" s="73">
        <v>30</v>
      </c>
      <c r="M1631" s="69">
        <v>1.9</v>
      </c>
      <c r="N1631" s="47">
        <v>78</v>
      </c>
      <c r="O1631" s="45" t="s">
        <v>118</v>
      </c>
      <c r="P1631" s="47">
        <v>10266</v>
      </c>
      <c r="Q1631" s="48">
        <v>14</v>
      </c>
      <c r="R1631" s="47">
        <v>10250</v>
      </c>
      <c r="S1631" s="48">
        <v>24</v>
      </c>
      <c r="T1631" s="48">
        <v>79</v>
      </c>
      <c r="U1631" s="48">
        <v>86</v>
      </c>
      <c r="V1631" s="45" t="s">
        <v>100</v>
      </c>
      <c r="W1631" s="48">
        <v>69</v>
      </c>
      <c r="X1631" s="45" t="s">
        <v>520</v>
      </c>
      <c r="Y1631" s="78">
        <f t="shared" si="110"/>
        <v>0.19</v>
      </c>
      <c r="Z1631" s="78">
        <f t="shared" si="111"/>
        <v>0.06</v>
      </c>
      <c r="AA1631" s="78">
        <f t="shared" si="112"/>
        <v>2.1399999999999997</v>
      </c>
      <c r="AB1631" s="77">
        <f t="shared" si="113"/>
        <v>300</v>
      </c>
    </row>
    <row r="1632" spans="1:28" x14ac:dyDescent="0.3">
      <c r="A1632" s="49">
        <v>43270</v>
      </c>
      <c r="B1632" s="45" t="s">
        <v>1255</v>
      </c>
      <c r="C1632" s="45" t="s">
        <v>1256</v>
      </c>
      <c r="D1632" s="45" t="s">
        <v>47</v>
      </c>
      <c r="E1632" s="48">
        <v>10</v>
      </c>
      <c r="F1632" s="47">
        <v>181</v>
      </c>
      <c r="G1632" s="65">
        <v>0</v>
      </c>
      <c r="H1632" s="47">
        <v>167</v>
      </c>
      <c r="I1632" s="45" t="s">
        <v>166</v>
      </c>
      <c r="J1632" s="61">
        <v>19.5</v>
      </c>
      <c r="K1632" s="45" t="s">
        <v>179</v>
      </c>
      <c r="L1632" s="72" t="s">
        <v>289</v>
      </c>
      <c r="M1632" s="69">
        <v>5</v>
      </c>
      <c r="N1632" s="47">
        <v>114</v>
      </c>
      <c r="O1632" s="45" t="s">
        <v>81</v>
      </c>
      <c r="P1632" s="47">
        <v>10250</v>
      </c>
      <c r="Q1632" s="45" t="s">
        <v>1012</v>
      </c>
      <c r="R1632" s="47">
        <v>10181</v>
      </c>
      <c r="S1632" s="48">
        <v>24</v>
      </c>
      <c r="T1632" s="48">
        <v>83</v>
      </c>
      <c r="U1632" s="48">
        <v>90</v>
      </c>
      <c r="V1632" s="45" t="s">
        <v>210</v>
      </c>
      <c r="W1632" s="48">
        <v>77</v>
      </c>
      <c r="X1632" s="45" t="s">
        <v>179</v>
      </c>
      <c r="Y1632" s="78">
        <f t="shared" si="110"/>
        <v>0.5</v>
      </c>
      <c r="Z1632" s="78">
        <f t="shared" si="111"/>
        <v>0</v>
      </c>
      <c r="AA1632" s="78">
        <f t="shared" si="112"/>
        <v>1.95</v>
      </c>
      <c r="AB1632" s="77">
        <f t="shared" si="113"/>
        <v>90</v>
      </c>
    </row>
    <row r="1633" spans="1:28" x14ac:dyDescent="0.3">
      <c r="A1633" s="49">
        <v>43271</v>
      </c>
      <c r="B1633" s="45" t="s">
        <v>1255</v>
      </c>
      <c r="C1633" s="45" t="s">
        <v>1256</v>
      </c>
      <c r="D1633" s="45" t="s">
        <v>47</v>
      </c>
      <c r="E1633" s="48">
        <v>10</v>
      </c>
      <c r="F1633" s="47">
        <v>204</v>
      </c>
      <c r="G1633" s="65">
        <v>0</v>
      </c>
      <c r="H1633" s="47">
        <v>181</v>
      </c>
      <c r="I1633" s="45" t="s">
        <v>193</v>
      </c>
      <c r="J1633" s="61">
        <v>22.6</v>
      </c>
      <c r="K1633" s="45" t="s">
        <v>164</v>
      </c>
      <c r="L1633" s="73">
        <v>29</v>
      </c>
      <c r="M1633" s="69">
        <v>1.4</v>
      </c>
      <c r="N1633" s="47">
        <v>53</v>
      </c>
      <c r="O1633" s="45" t="s">
        <v>155</v>
      </c>
      <c r="P1633" s="47">
        <v>10200</v>
      </c>
      <c r="Q1633" s="48">
        <v>24</v>
      </c>
      <c r="R1633" s="47">
        <v>10171</v>
      </c>
      <c r="S1633" s="45" t="s">
        <v>51</v>
      </c>
      <c r="T1633" s="48">
        <v>81</v>
      </c>
      <c r="U1633" s="48">
        <v>86</v>
      </c>
      <c r="V1633" s="45" t="s">
        <v>51</v>
      </c>
      <c r="W1633" s="48">
        <v>75</v>
      </c>
      <c r="X1633" s="45" t="s">
        <v>51</v>
      </c>
      <c r="Y1633" s="78">
        <f t="shared" si="110"/>
        <v>0.13999999999999999</v>
      </c>
      <c r="Z1633" s="78">
        <f t="shared" si="111"/>
        <v>0</v>
      </c>
      <c r="AA1633" s="78">
        <f t="shared" si="112"/>
        <v>2.2600000000000002</v>
      </c>
      <c r="AB1633" s="77">
        <f t="shared" si="113"/>
        <v>290</v>
      </c>
    </row>
    <row r="1634" spans="1:28" x14ac:dyDescent="0.3">
      <c r="A1634" s="49">
        <v>43272</v>
      </c>
      <c r="B1634" s="45" t="s">
        <v>1255</v>
      </c>
      <c r="C1634" s="45" t="s">
        <v>1256</v>
      </c>
      <c r="D1634" s="45" t="s">
        <v>47</v>
      </c>
      <c r="E1634" s="48">
        <v>10</v>
      </c>
      <c r="F1634" s="47">
        <v>199</v>
      </c>
      <c r="G1634" s="65">
        <v>0.8</v>
      </c>
      <c r="H1634" s="47">
        <v>188</v>
      </c>
      <c r="I1634" s="45" t="s">
        <v>249</v>
      </c>
      <c r="J1634" s="61">
        <v>21</v>
      </c>
      <c r="K1634" s="45" t="s">
        <v>51</v>
      </c>
      <c r="L1634" s="73">
        <v>33</v>
      </c>
      <c r="M1634" s="69">
        <v>2.5</v>
      </c>
      <c r="N1634" s="47">
        <v>75</v>
      </c>
      <c r="O1634" s="45" t="s">
        <v>104</v>
      </c>
      <c r="P1634" s="47">
        <v>10225</v>
      </c>
      <c r="Q1634" s="48">
        <v>22</v>
      </c>
      <c r="R1634" s="47">
        <v>10189</v>
      </c>
      <c r="S1634" s="45" t="s">
        <v>102</v>
      </c>
      <c r="T1634" s="48">
        <v>84</v>
      </c>
      <c r="U1634" s="48">
        <v>89</v>
      </c>
      <c r="V1634" s="45" t="s">
        <v>51</v>
      </c>
      <c r="W1634" s="48">
        <v>80</v>
      </c>
      <c r="X1634" s="45" t="s">
        <v>129</v>
      </c>
      <c r="Y1634" s="78">
        <f t="shared" si="110"/>
        <v>0.25</v>
      </c>
      <c r="Z1634" s="78">
        <f t="shared" si="111"/>
        <v>0.08</v>
      </c>
      <c r="AA1634" s="78">
        <f t="shared" si="112"/>
        <v>2.1</v>
      </c>
      <c r="AB1634" s="77">
        <f t="shared" si="113"/>
        <v>330</v>
      </c>
    </row>
    <row r="1635" spans="1:28" x14ac:dyDescent="0.3">
      <c r="A1635" s="49">
        <v>43273</v>
      </c>
      <c r="B1635" s="45" t="s">
        <v>1255</v>
      </c>
      <c r="C1635" s="45" t="s">
        <v>1256</v>
      </c>
      <c r="D1635" s="45" t="s">
        <v>47</v>
      </c>
      <c r="E1635" s="48">
        <v>10</v>
      </c>
      <c r="F1635" s="47">
        <v>197</v>
      </c>
      <c r="G1635" s="65">
        <v>0.2</v>
      </c>
      <c r="H1635" s="47">
        <v>176</v>
      </c>
      <c r="I1635" s="45" t="s">
        <v>100</v>
      </c>
      <c r="J1635" s="61">
        <v>21.8</v>
      </c>
      <c r="K1635" s="45" t="s">
        <v>182</v>
      </c>
      <c r="L1635" s="73">
        <v>10</v>
      </c>
      <c r="M1635" s="69">
        <v>4.7</v>
      </c>
      <c r="N1635" s="47">
        <v>92</v>
      </c>
      <c r="O1635" s="45" t="s">
        <v>113</v>
      </c>
      <c r="P1635" s="47">
        <v>10219</v>
      </c>
      <c r="Q1635" s="45" t="s">
        <v>1012</v>
      </c>
      <c r="R1635" s="47">
        <v>10207</v>
      </c>
      <c r="S1635" s="48">
        <v>24</v>
      </c>
      <c r="T1635" s="48">
        <v>83</v>
      </c>
      <c r="U1635" s="48">
        <v>89</v>
      </c>
      <c r="V1635" s="45" t="s">
        <v>51</v>
      </c>
      <c r="W1635" s="48">
        <v>78</v>
      </c>
      <c r="X1635" s="45" t="s">
        <v>206</v>
      </c>
      <c r="Y1635" s="78">
        <f t="shared" si="110"/>
        <v>0.47000000000000003</v>
      </c>
      <c r="Z1635" s="78">
        <f t="shared" si="111"/>
        <v>0.02</v>
      </c>
      <c r="AA1635" s="78">
        <f t="shared" si="112"/>
        <v>2.1800000000000002</v>
      </c>
      <c r="AB1635" s="77">
        <f t="shared" si="113"/>
        <v>100</v>
      </c>
    </row>
    <row r="1636" spans="1:28" x14ac:dyDescent="0.3">
      <c r="A1636" s="49">
        <v>43274</v>
      </c>
      <c r="B1636" s="45" t="s">
        <v>1255</v>
      </c>
      <c r="C1636" s="45" t="s">
        <v>1256</v>
      </c>
      <c r="D1636" s="45" t="s">
        <v>47</v>
      </c>
      <c r="E1636" s="48">
        <v>10</v>
      </c>
      <c r="F1636" s="47">
        <v>184</v>
      </c>
      <c r="G1636" s="65">
        <v>0</v>
      </c>
      <c r="H1636" s="47">
        <v>153</v>
      </c>
      <c r="I1636" s="45" t="s">
        <v>537</v>
      </c>
      <c r="J1636" s="61">
        <v>21.5</v>
      </c>
      <c r="K1636" s="45" t="s">
        <v>215</v>
      </c>
      <c r="L1636" s="73">
        <v>12</v>
      </c>
      <c r="M1636" s="69">
        <v>5</v>
      </c>
      <c r="N1636" s="47">
        <v>103</v>
      </c>
      <c r="O1636" s="45" t="s">
        <v>99</v>
      </c>
      <c r="P1636" s="47">
        <v>10207</v>
      </c>
      <c r="Q1636" s="45" t="s">
        <v>1012</v>
      </c>
      <c r="R1636" s="47">
        <v>10169</v>
      </c>
      <c r="S1636" s="48">
        <v>24</v>
      </c>
      <c r="T1636" s="48">
        <v>75</v>
      </c>
      <c r="U1636" s="48">
        <v>86</v>
      </c>
      <c r="V1636" s="45" t="s">
        <v>51</v>
      </c>
      <c r="W1636" s="48">
        <v>71</v>
      </c>
      <c r="X1636" s="45" t="s">
        <v>51</v>
      </c>
      <c r="Y1636" s="78">
        <f t="shared" si="110"/>
        <v>0.5</v>
      </c>
      <c r="Z1636" s="78">
        <f t="shared" si="111"/>
        <v>0</v>
      </c>
      <c r="AA1636" s="78">
        <f t="shared" si="112"/>
        <v>2.15</v>
      </c>
      <c r="AB1636" s="77">
        <f t="shared" si="113"/>
        <v>120</v>
      </c>
    </row>
    <row r="1637" spans="1:28" x14ac:dyDescent="0.3">
      <c r="A1637" s="49">
        <v>43275</v>
      </c>
      <c r="B1637" s="45" t="s">
        <v>1255</v>
      </c>
      <c r="C1637" s="45" t="s">
        <v>1256</v>
      </c>
      <c r="D1637" s="45" t="s">
        <v>47</v>
      </c>
      <c r="E1637" s="48">
        <v>10</v>
      </c>
      <c r="F1637" s="47">
        <v>182</v>
      </c>
      <c r="G1637" s="65">
        <v>0</v>
      </c>
      <c r="H1637" s="47">
        <v>147</v>
      </c>
      <c r="I1637" s="45" t="s">
        <v>537</v>
      </c>
      <c r="J1637" s="61">
        <v>21.6</v>
      </c>
      <c r="K1637" s="45" t="s">
        <v>169</v>
      </c>
      <c r="L1637" s="73">
        <v>10</v>
      </c>
      <c r="M1637" s="69">
        <v>3.3</v>
      </c>
      <c r="N1637" s="47">
        <v>97</v>
      </c>
      <c r="O1637" s="45" t="s">
        <v>128</v>
      </c>
      <c r="P1637" s="47">
        <v>10169</v>
      </c>
      <c r="Q1637" s="45" t="s">
        <v>1012</v>
      </c>
      <c r="R1637" s="47">
        <v>10151</v>
      </c>
      <c r="S1637" s="48">
        <v>18</v>
      </c>
      <c r="T1637" s="48">
        <v>77</v>
      </c>
      <c r="U1637" s="48">
        <v>87</v>
      </c>
      <c r="V1637" s="45" t="s">
        <v>166</v>
      </c>
      <c r="W1637" s="48">
        <v>68</v>
      </c>
      <c r="X1637" s="45" t="s">
        <v>95</v>
      </c>
      <c r="Y1637" s="78">
        <f t="shared" si="110"/>
        <v>0.32999999999999996</v>
      </c>
      <c r="Z1637" s="78">
        <f t="shared" si="111"/>
        <v>0</v>
      </c>
      <c r="AA1637" s="78">
        <f t="shared" si="112"/>
        <v>2.16</v>
      </c>
      <c r="AB1637" s="77">
        <f t="shared" si="113"/>
        <v>100</v>
      </c>
    </row>
    <row r="1638" spans="1:28" x14ac:dyDescent="0.3">
      <c r="A1638" s="49">
        <v>43276</v>
      </c>
      <c r="B1638" s="45" t="s">
        <v>1255</v>
      </c>
      <c r="C1638" s="45" t="s">
        <v>1256</v>
      </c>
      <c r="D1638" s="45" t="s">
        <v>47</v>
      </c>
      <c r="E1638" s="48">
        <v>10</v>
      </c>
      <c r="F1638" s="47">
        <v>182</v>
      </c>
      <c r="G1638" s="65">
        <v>0</v>
      </c>
      <c r="H1638" s="47">
        <v>156</v>
      </c>
      <c r="I1638" s="45" t="s">
        <v>537</v>
      </c>
      <c r="J1638" s="61">
        <v>20.9</v>
      </c>
      <c r="K1638" s="45" t="s">
        <v>51</v>
      </c>
      <c r="L1638" s="73">
        <v>11</v>
      </c>
      <c r="M1638" s="69">
        <v>3.9</v>
      </c>
      <c r="N1638" s="47">
        <v>111</v>
      </c>
      <c r="O1638" s="45" t="s">
        <v>158</v>
      </c>
      <c r="P1638" s="47">
        <v>10172</v>
      </c>
      <c r="Q1638" s="48">
        <v>23</v>
      </c>
      <c r="R1638" s="47">
        <v>10145</v>
      </c>
      <c r="S1638" s="45" t="s">
        <v>218</v>
      </c>
      <c r="T1638" s="48">
        <v>77</v>
      </c>
      <c r="U1638" s="48">
        <v>87</v>
      </c>
      <c r="V1638" s="45" t="s">
        <v>51</v>
      </c>
      <c r="W1638" s="48">
        <v>73</v>
      </c>
      <c r="X1638" s="45" t="s">
        <v>215</v>
      </c>
      <c r="Y1638" s="78">
        <f t="shared" si="110"/>
        <v>0.39</v>
      </c>
      <c r="Z1638" s="78">
        <f t="shared" si="111"/>
        <v>0</v>
      </c>
      <c r="AA1638" s="78">
        <f t="shared" si="112"/>
        <v>2.09</v>
      </c>
      <c r="AB1638" s="77">
        <f t="shared" si="113"/>
        <v>110</v>
      </c>
    </row>
    <row r="1639" spans="1:28" x14ac:dyDescent="0.3">
      <c r="A1639" s="49">
        <v>43277</v>
      </c>
      <c r="B1639" s="45" t="s">
        <v>1255</v>
      </c>
      <c r="C1639" s="45" t="s">
        <v>1256</v>
      </c>
      <c r="D1639" s="45" t="s">
        <v>47</v>
      </c>
      <c r="E1639" s="48">
        <v>10</v>
      </c>
      <c r="F1639" s="47">
        <v>184</v>
      </c>
      <c r="G1639" s="65">
        <v>5.8</v>
      </c>
      <c r="H1639" s="47">
        <v>162</v>
      </c>
      <c r="I1639" s="45" t="s">
        <v>174</v>
      </c>
      <c r="J1639" s="61">
        <v>20.5</v>
      </c>
      <c r="K1639" s="45" t="s">
        <v>226</v>
      </c>
      <c r="L1639" s="72" t="s">
        <v>289</v>
      </c>
      <c r="M1639" s="69">
        <v>3.9</v>
      </c>
      <c r="N1639" s="47">
        <v>108</v>
      </c>
      <c r="O1639" s="45" t="s">
        <v>107</v>
      </c>
      <c r="P1639" s="47">
        <v>10200</v>
      </c>
      <c r="Q1639" s="48">
        <v>21</v>
      </c>
      <c r="R1639" s="47">
        <v>10151</v>
      </c>
      <c r="S1639" s="45" t="s">
        <v>218</v>
      </c>
      <c r="T1639" s="48">
        <v>79</v>
      </c>
      <c r="U1639" s="48">
        <v>88</v>
      </c>
      <c r="V1639" s="45" t="s">
        <v>51</v>
      </c>
      <c r="W1639" s="48">
        <v>73</v>
      </c>
      <c r="X1639" s="45" t="s">
        <v>388</v>
      </c>
      <c r="Y1639" s="78">
        <f t="shared" si="110"/>
        <v>0.39</v>
      </c>
      <c r="Z1639" s="78">
        <f t="shared" si="111"/>
        <v>0.57999999999999996</v>
      </c>
      <c r="AA1639" s="78">
        <f t="shared" si="112"/>
        <v>2.0499999999999998</v>
      </c>
      <c r="AB1639" s="77">
        <f t="shared" si="113"/>
        <v>90</v>
      </c>
    </row>
    <row r="1640" spans="1:28" x14ac:dyDescent="0.3">
      <c r="A1640" s="49">
        <v>43278</v>
      </c>
      <c r="B1640" s="45" t="s">
        <v>1255</v>
      </c>
      <c r="C1640" s="45" t="s">
        <v>1256</v>
      </c>
      <c r="D1640" s="45" t="s">
        <v>47</v>
      </c>
      <c r="E1640" s="48">
        <v>10</v>
      </c>
      <c r="F1640" s="47">
        <v>182</v>
      </c>
      <c r="G1640" s="65">
        <v>0.4</v>
      </c>
      <c r="H1640" s="47">
        <v>172</v>
      </c>
      <c r="I1640" s="45" t="s">
        <v>51</v>
      </c>
      <c r="J1640" s="61">
        <v>19.100000000000001</v>
      </c>
      <c r="K1640" s="45" t="s">
        <v>307</v>
      </c>
      <c r="L1640" s="73">
        <v>31</v>
      </c>
      <c r="M1640" s="69">
        <v>2.2000000000000002</v>
      </c>
      <c r="N1640" s="47">
        <v>64</v>
      </c>
      <c r="O1640" s="45" t="s">
        <v>226</v>
      </c>
      <c r="P1640" s="47">
        <v>10185</v>
      </c>
      <c r="Q1640" s="45" t="s">
        <v>132</v>
      </c>
      <c r="R1640" s="47">
        <v>10169</v>
      </c>
      <c r="S1640" s="48">
        <v>20</v>
      </c>
      <c r="T1640" s="48">
        <v>83</v>
      </c>
      <c r="U1640" s="48">
        <v>88</v>
      </c>
      <c r="V1640" s="45" t="s">
        <v>51</v>
      </c>
      <c r="W1640" s="48">
        <v>80</v>
      </c>
      <c r="X1640" s="45" t="s">
        <v>51</v>
      </c>
      <c r="Y1640" s="78">
        <f t="shared" si="110"/>
        <v>0.22000000000000003</v>
      </c>
      <c r="Z1640" s="78">
        <f t="shared" si="111"/>
        <v>0.04</v>
      </c>
      <c r="AA1640" s="78">
        <f t="shared" si="112"/>
        <v>1.9100000000000001</v>
      </c>
      <c r="AB1640" s="77">
        <f t="shared" si="113"/>
        <v>310</v>
      </c>
    </row>
    <row r="1641" spans="1:28" x14ac:dyDescent="0.3">
      <c r="A1641" s="49">
        <v>43279</v>
      </c>
      <c r="B1641" s="45" t="s">
        <v>1255</v>
      </c>
      <c r="C1641" s="45" t="s">
        <v>1256</v>
      </c>
      <c r="D1641" s="45" t="s">
        <v>47</v>
      </c>
      <c r="E1641" s="48">
        <v>10</v>
      </c>
      <c r="F1641" s="47">
        <v>185</v>
      </c>
      <c r="G1641" s="65">
        <v>0</v>
      </c>
      <c r="H1641" s="47">
        <v>166</v>
      </c>
      <c r="I1641" s="45" t="s">
        <v>59</v>
      </c>
      <c r="J1641" s="61">
        <v>20.399999999999999</v>
      </c>
      <c r="K1641" s="45" t="s">
        <v>264</v>
      </c>
      <c r="L1641" s="73">
        <v>22</v>
      </c>
      <c r="M1641" s="69">
        <v>1.1000000000000001</v>
      </c>
      <c r="N1641" s="47">
        <v>50</v>
      </c>
      <c r="O1641" s="45" t="s">
        <v>123</v>
      </c>
      <c r="P1641" s="47">
        <v>10175</v>
      </c>
      <c r="Q1641" s="45" t="s">
        <v>1012</v>
      </c>
      <c r="R1641" s="47">
        <v>10120</v>
      </c>
      <c r="S1641" s="48">
        <v>24</v>
      </c>
      <c r="T1641" s="48">
        <v>81</v>
      </c>
      <c r="U1641" s="48">
        <v>86</v>
      </c>
      <c r="V1641" s="45" t="s">
        <v>51</v>
      </c>
      <c r="W1641" s="48">
        <v>76</v>
      </c>
      <c r="X1641" s="45" t="s">
        <v>133</v>
      </c>
      <c r="Y1641" s="78">
        <f t="shared" si="110"/>
        <v>0.11000000000000001</v>
      </c>
      <c r="Z1641" s="78">
        <f t="shared" si="111"/>
        <v>0</v>
      </c>
      <c r="AA1641" s="78">
        <f t="shared" si="112"/>
        <v>2.04</v>
      </c>
      <c r="AB1641" s="77">
        <f t="shared" si="113"/>
        <v>220</v>
      </c>
    </row>
    <row r="1642" spans="1:28" x14ac:dyDescent="0.3">
      <c r="A1642" s="49">
        <v>43280</v>
      </c>
      <c r="B1642" s="45" t="s">
        <v>1255</v>
      </c>
      <c r="C1642" s="45" t="s">
        <v>1256</v>
      </c>
      <c r="D1642" s="45" t="s">
        <v>47</v>
      </c>
      <c r="E1642" s="48">
        <v>10</v>
      </c>
      <c r="F1642" s="47">
        <v>198</v>
      </c>
      <c r="G1642" s="65">
        <v>19</v>
      </c>
      <c r="H1642" s="47">
        <v>172</v>
      </c>
      <c r="I1642" s="45" t="s">
        <v>494</v>
      </c>
      <c r="J1642" s="61">
        <v>22.5</v>
      </c>
      <c r="K1642" s="45" t="s">
        <v>215</v>
      </c>
      <c r="L1642" s="73">
        <v>11</v>
      </c>
      <c r="M1642" s="69">
        <v>2.2000000000000002</v>
      </c>
      <c r="N1642" s="47">
        <v>81</v>
      </c>
      <c r="O1642" s="45" t="s">
        <v>56</v>
      </c>
      <c r="P1642" s="47">
        <v>10120</v>
      </c>
      <c r="Q1642" s="45" t="s">
        <v>1012</v>
      </c>
      <c r="R1642" s="47">
        <v>10067</v>
      </c>
      <c r="S1642" s="48">
        <v>19</v>
      </c>
      <c r="T1642" s="48">
        <v>81</v>
      </c>
      <c r="U1642" s="48">
        <v>88</v>
      </c>
      <c r="V1642" s="45" t="s">
        <v>51</v>
      </c>
      <c r="W1642" s="48">
        <v>75</v>
      </c>
      <c r="X1642" s="45" t="s">
        <v>117</v>
      </c>
      <c r="Y1642" s="78">
        <f t="shared" si="110"/>
        <v>0.22000000000000003</v>
      </c>
      <c r="Z1642" s="78">
        <f t="shared" si="111"/>
        <v>1.9</v>
      </c>
      <c r="AA1642" s="78">
        <f t="shared" si="112"/>
        <v>2.25</v>
      </c>
      <c r="AB1642" s="77">
        <f t="shared" si="113"/>
        <v>110</v>
      </c>
    </row>
    <row r="1643" spans="1:28" x14ac:dyDescent="0.3">
      <c r="A1643" s="49">
        <v>43281</v>
      </c>
      <c r="B1643" s="45" t="s">
        <v>1255</v>
      </c>
      <c r="C1643" s="45" t="s">
        <v>1256</v>
      </c>
      <c r="D1643" s="45" t="s">
        <v>47</v>
      </c>
      <c r="E1643" s="48">
        <v>10</v>
      </c>
      <c r="F1643" s="47">
        <v>211</v>
      </c>
      <c r="G1643" s="65">
        <v>1.4</v>
      </c>
      <c r="H1643" s="47">
        <v>185</v>
      </c>
      <c r="I1643" s="45" t="s">
        <v>74</v>
      </c>
      <c r="J1643" s="61">
        <v>23.7</v>
      </c>
      <c r="K1643" s="45" t="s">
        <v>81</v>
      </c>
      <c r="L1643" s="73">
        <v>27</v>
      </c>
      <c r="M1643" s="69">
        <v>1.9</v>
      </c>
      <c r="N1643" s="47">
        <v>81</v>
      </c>
      <c r="O1643" s="45" t="s">
        <v>111</v>
      </c>
      <c r="P1643" s="47">
        <v>10086</v>
      </c>
      <c r="Q1643" s="48">
        <v>23</v>
      </c>
      <c r="R1643" s="47">
        <v>10041</v>
      </c>
      <c r="S1643" s="45" t="s">
        <v>102</v>
      </c>
      <c r="T1643" s="48">
        <v>83</v>
      </c>
      <c r="U1643" s="48">
        <v>89</v>
      </c>
      <c r="V1643" s="45" t="s">
        <v>51</v>
      </c>
      <c r="W1643" s="48">
        <v>78</v>
      </c>
      <c r="X1643" s="45" t="s">
        <v>81</v>
      </c>
      <c r="Y1643" s="78">
        <f t="shared" si="110"/>
        <v>0.19</v>
      </c>
      <c r="Z1643" s="78">
        <f t="shared" si="111"/>
        <v>0.13999999999999999</v>
      </c>
      <c r="AA1643" s="78">
        <f t="shared" si="112"/>
        <v>2.37</v>
      </c>
      <c r="AB1643" s="77">
        <f t="shared" si="113"/>
        <v>270</v>
      </c>
    </row>
    <row r="1644" spans="1:28" x14ac:dyDescent="0.3">
      <c r="A1644" s="49">
        <v>43282</v>
      </c>
      <c r="B1644" s="45" t="s">
        <v>1255</v>
      </c>
      <c r="C1644" s="45" t="s">
        <v>1256</v>
      </c>
      <c r="D1644" s="45" t="s">
        <v>47</v>
      </c>
      <c r="E1644" s="48">
        <v>10</v>
      </c>
      <c r="F1644" s="47">
        <v>204</v>
      </c>
      <c r="G1644" s="65">
        <v>10.199999999999999</v>
      </c>
      <c r="H1644" s="47">
        <v>177</v>
      </c>
      <c r="I1644" s="45" t="s">
        <v>88</v>
      </c>
      <c r="J1644" s="61">
        <v>23.1</v>
      </c>
      <c r="K1644" s="45" t="s">
        <v>388</v>
      </c>
      <c r="L1644" s="73">
        <v>28</v>
      </c>
      <c r="M1644" s="69">
        <v>2.2000000000000002</v>
      </c>
      <c r="N1644" s="47">
        <v>75</v>
      </c>
      <c r="O1644" s="45" t="s">
        <v>439</v>
      </c>
      <c r="P1644" s="47">
        <v>10124</v>
      </c>
      <c r="Q1644" s="48">
        <v>21</v>
      </c>
      <c r="R1644" s="47">
        <v>10076</v>
      </c>
      <c r="S1644" s="45" t="s">
        <v>51</v>
      </c>
      <c r="T1644" s="48">
        <v>83</v>
      </c>
      <c r="U1644" s="48">
        <v>87</v>
      </c>
      <c r="V1644" s="45" t="s">
        <v>51</v>
      </c>
      <c r="W1644" s="48">
        <v>80</v>
      </c>
      <c r="X1644" s="45" t="s">
        <v>135</v>
      </c>
      <c r="Y1644" s="78">
        <f t="shared" si="110"/>
        <v>0.22000000000000003</v>
      </c>
      <c r="Z1644" s="78">
        <f t="shared" si="111"/>
        <v>1.02</v>
      </c>
      <c r="AA1644" s="78">
        <f t="shared" si="112"/>
        <v>2.31</v>
      </c>
      <c r="AB1644" s="77">
        <f t="shared" si="113"/>
        <v>280</v>
      </c>
    </row>
    <row r="1645" spans="1:28" x14ac:dyDescent="0.3">
      <c r="A1645" s="49">
        <v>43283</v>
      </c>
      <c r="B1645" s="45" t="s">
        <v>1255</v>
      </c>
      <c r="C1645" s="45" t="s">
        <v>1256</v>
      </c>
      <c r="D1645" s="45" t="s">
        <v>47</v>
      </c>
      <c r="E1645" s="48">
        <v>10</v>
      </c>
      <c r="F1645" s="47">
        <v>198</v>
      </c>
      <c r="G1645" s="65">
        <v>0.6</v>
      </c>
      <c r="H1645" s="47">
        <v>159</v>
      </c>
      <c r="I1645" s="45" t="s">
        <v>147</v>
      </c>
      <c r="J1645" s="61">
        <v>23.7</v>
      </c>
      <c r="K1645" s="45" t="s">
        <v>129</v>
      </c>
      <c r="L1645" s="72" t="s">
        <v>289</v>
      </c>
      <c r="M1645" s="69">
        <v>2.2000000000000002</v>
      </c>
      <c r="N1645" s="47">
        <v>58</v>
      </c>
      <c r="O1645" s="45" t="s">
        <v>439</v>
      </c>
      <c r="P1645" s="47">
        <v>10154</v>
      </c>
      <c r="Q1645" s="45" t="s">
        <v>51</v>
      </c>
      <c r="R1645" s="47">
        <v>10105</v>
      </c>
      <c r="S1645" s="45" t="s">
        <v>116</v>
      </c>
      <c r="T1645" s="48">
        <v>80</v>
      </c>
      <c r="U1645" s="48">
        <v>88</v>
      </c>
      <c r="V1645" s="45" t="s">
        <v>51</v>
      </c>
      <c r="W1645" s="48">
        <v>72</v>
      </c>
      <c r="X1645" s="45" t="s">
        <v>94</v>
      </c>
      <c r="Y1645" s="78">
        <f t="shared" si="110"/>
        <v>0.22000000000000003</v>
      </c>
      <c r="Z1645" s="78">
        <f t="shared" si="111"/>
        <v>0.06</v>
      </c>
      <c r="AA1645" s="78">
        <f t="shared" si="112"/>
        <v>2.37</v>
      </c>
      <c r="AB1645" s="77">
        <f t="shared" si="113"/>
        <v>90</v>
      </c>
    </row>
    <row r="1646" spans="1:28" x14ac:dyDescent="0.3">
      <c r="A1646" s="49">
        <v>43284</v>
      </c>
      <c r="B1646" s="45" t="s">
        <v>1255</v>
      </c>
      <c r="C1646" s="45" t="s">
        <v>1256</v>
      </c>
      <c r="D1646" s="45" t="s">
        <v>47</v>
      </c>
      <c r="E1646" s="48">
        <v>10</v>
      </c>
      <c r="F1646" s="47">
        <v>203</v>
      </c>
      <c r="G1646" s="65">
        <v>7.8</v>
      </c>
      <c r="H1646" s="47">
        <v>181</v>
      </c>
      <c r="I1646" s="45" t="s">
        <v>123</v>
      </c>
      <c r="J1646" s="61">
        <v>22.5</v>
      </c>
      <c r="K1646" s="45" t="s">
        <v>91</v>
      </c>
      <c r="L1646" s="73">
        <v>0</v>
      </c>
      <c r="M1646" s="69">
        <v>1.9</v>
      </c>
      <c r="N1646" s="47">
        <v>50</v>
      </c>
      <c r="O1646" s="45" t="s">
        <v>51</v>
      </c>
      <c r="P1646" s="47">
        <v>10169</v>
      </c>
      <c r="Q1646" s="48">
        <v>23</v>
      </c>
      <c r="R1646" s="47">
        <v>10150</v>
      </c>
      <c r="S1646" s="45" t="s">
        <v>84</v>
      </c>
      <c r="T1646" s="48">
        <v>80</v>
      </c>
      <c r="U1646" s="48">
        <v>87</v>
      </c>
      <c r="V1646" s="45" t="s">
        <v>124</v>
      </c>
      <c r="W1646" s="48">
        <v>75</v>
      </c>
      <c r="X1646" s="45" t="s">
        <v>121</v>
      </c>
      <c r="Y1646" s="78">
        <f t="shared" si="110"/>
        <v>0.19</v>
      </c>
      <c r="Z1646" s="78">
        <f t="shared" si="111"/>
        <v>0.78</v>
      </c>
      <c r="AA1646" s="78">
        <f t="shared" si="112"/>
        <v>2.25</v>
      </c>
      <c r="AB1646" s="77">
        <f t="shared" si="113"/>
        <v>0</v>
      </c>
    </row>
    <row r="1647" spans="1:28" x14ac:dyDescent="0.3">
      <c r="A1647" s="49">
        <v>43285</v>
      </c>
      <c r="B1647" s="45" t="s">
        <v>1255</v>
      </c>
      <c r="C1647" s="45" t="s">
        <v>1256</v>
      </c>
      <c r="D1647" s="45" t="s">
        <v>47</v>
      </c>
      <c r="E1647" s="48">
        <v>10</v>
      </c>
      <c r="F1647" s="47">
        <v>186</v>
      </c>
      <c r="G1647" s="65">
        <v>10</v>
      </c>
      <c r="H1647" s="47">
        <v>168</v>
      </c>
      <c r="I1647" s="45" t="s">
        <v>100</v>
      </c>
      <c r="J1647" s="61">
        <v>20.3</v>
      </c>
      <c r="K1647" s="45" t="s">
        <v>139</v>
      </c>
      <c r="L1647" s="73">
        <v>28</v>
      </c>
      <c r="M1647" s="69">
        <v>2.2000000000000002</v>
      </c>
      <c r="N1647" s="47">
        <v>86</v>
      </c>
      <c r="O1647" s="45" t="s">
        <v>169</v>
      </c>
      <c r="P1647" s="47">
        <v>10196</v>
      </c>
      <c r="Q1647" s="48">
        <v>24</v>
      </c>
      <c r="R1647" s="47">
        <v>10139</v>
      </c>
      <c r="S1647" s="45" t="s">
        <v>132</v>
      </c>
      <c r="T1647" s="48">
        <v>86</v>
      </c>
      <c r="U1647" s="48">
        <v>89</v>
      </c>
      <c r="V1647" s="45" t="s">
        <v>51</v>
      </c>
      <c r="W1647" s="48">
        <v>81</v>
      </c>
      <c r="X1647" s="45" t="s">
        <v>51</v>
      </c>
      <c r="Y1647" s="78">
        <f t="shared" si="110"/>
        <v>0.22000000000000003</v>
      </c>
      <c r="Z1647" s="78">
        <f t="shared" si="111"/>
        <v>1</v>
      </c>
      <c r="AA1647" s="78">
        <f t="shared" si="112"/>
        <v>2.0300000000000002</v>
      </c>
      <c r="AB1647" s="77">
        <f t="shared" si="113"/>
        <v>280</v>
      </c>
    </row>
    <row r="1648" spans="1:28" x14ac:dyDescent="0.3">
      <c r="A1648" s="49">
        <v>43286</v>
      </c>
      <c r="B1648" s="45" t="s">
        <v>1255</v>
      </c>
      <c r="C1648" s="45" t="s">
        <v>1256</v>
      </c>
      <c r="D1648" s="45" t="s">
        <v>47</v>
      </c>
      <c r="E1648" s="48">
        <v>10</v>
      </c>
      <c r="F1648" s="47">
        <v>192</v>
      </c>
      <c r="G1648" s="65">
        <v>0</v>
      </c>
      <c r="H1648" s="47">
        <v>166</v>
      </c>
      <c r="I1648" s="45" t="s">
        <v>543</v>
      </c>
      <c r="J1648" s="61">
        <v>21.9</v>
      </c>
      <c r="K1648" s="45" t="s">
        <v>117</v>
      </c>
      <c r="L1648" s="73">
        <v>31</v>
      </c>
      <c r="M1648" s="69">
        <v>3.3</v>
      </c>
      <c r="N1648" s="47">
        <v>100</v>
      </c>
      <c r="O1648" s="45" t="s">
        <v>209</v>
      </c>
      <c r="P1648" s="47">
        <v>10229</v>
      </c>
      <c r="Q1648" s="48">
        <v>21</v>
      </c>
      <c r="R1648" s="47">
        <v>10190</v>
      </c>
      <c r="S1648" s="45" t="s">
        <v>116</v>
      </c>
      <c r="T1648" s="48">
        <v>74</v>
      </c>
      <c r="U1648" s="48">
        <v>83</v>
      </c>
      <c r="V1648" s="45" t="s">
        <v>51</v>
      </c>
      <c r="W1648" s="48">
        <v>68</v>
      </c>
      <c r="X1648" s="45" t="s">
        <v>182</v>
      </c>
      <c r="Y1648" s="78">
        <f t="shared" si="110"/>
        <v>0.32999999999999996</v>
      </c>
      <c r="Z1648" s="78">
        <f t="shared" si="111"/>
        <v>0</v>
      </c>
      <c r="AA1648" s="78">
        <f t="shared" si="112"/>
        <v>2.19</v>
      </c>
      <c r="AB1648" s="77">
        <f t="shared" si="113"/>
        <v>310</v>
      </c>
    </row>
    <row r="1649" spans="1:28" x14ac:dyDescent="0.3">
      <c r="A1649" s="49">
        <v>43287</v>
      </c>
      <c r="B1649" s="45" t="s">
        <v>1255</v>
      </c>
      <c r="C1649" s="45" t="s">
        <v>1256</v>
      </c>
      <c r="D1649" s="45" t="s">
        <v>47</v>
      </c>
      <c r="E1649" s="48">
        <v>10</v>
      </c>
      <c r="F1649" s="47">
        <v>199</v>
      </c>
      <c r="G1649" s="65">
        <v>0.2</v>
      </c>
      <c r="H1649" s="47">
        <v>180</v>
      </c>
      <c r="I1649" s="45" t="s">
        <v>147</v>
      </c>
      <c r="J1649" s="61">
        <v>21.8</v>
      </c>
      <c r="K1649" s="45" t="s">
        <v>118</v>
      </c>
      <c r="L1649" s="73">
        <v>16</v>
      </c>
      <c r="M1649" s="69">
        <v>1.9</v>
      </c>
      <c r="N1649" s="47">
        <v>58</v>
      </c>
      <c r="O1649" s="45" t="s">
        <v>170</v>
      </c>
      <c r="P1649" s="47">
        <v>10221</v>
      </c>
      <c r="Q1649" s="45" t="s">
        <v>1012</v>
      </c>
      <c r="R1649" s="47">
        <v>10204</v>
      </c>
      <c r="S1649" s="48">
        <v>24</v>
      </c>
      <c r="T1649" s="48">
        <v>81</v>
      </c>
      <c r="U1649" s="48">
        <v>84</v>
      </c>
      <c r="V1649" s="45" t="s">
        <v>51</v>
      </c>
      <c r="W1649" s="48">
        <v>74</v>
      </c>
      <c r="X1649" s="45" t="s">
        <v>118</v>
      </c>
      <c r="Y1649" s="78">
        <f t="shared" si="110"/>
        <v>0.19</v>
      </c>
      <c r="Z1649" s="78">
        <f t="shared" si="111"/>
        <v>0.02</v>
      </c>
      <c r="AA1649" s="78">
        <f t="shared" si="112"/>
        <v>2.1800000000000002</v>
      </c>
      <c r="AB1649" s="77">
        <f t="shared" si="113"/>
        <v>160</v>
      </c>
    </row>
    <row r="1650" spans="1:28" x14ac:dyDescent="0.3">
      <c r="A1650" s="49">
        <v>43288</v>
      </c>
      <c r="B1650" s="45" t="s">
        <v>1255</v>
      </c>
      <c r="C1650" s="45" t="s">
        <v>1256</v>
      </c>
      <c r="D1650" s="45" t="s">
        <v>47</v>
      </c>
      <c r="E1650" s="48">
        <v>10</v>
      </c>
      <c r="F1650" s="47">
        <v>212</v>
      </c>
      <c r="G1650" s="65">
        <v>0</v>
      </c>
      <c r="H1650" s="47">
        <v>183</v>
      </c>
      <c r="I1650" s="45" t="s">
        <v>159</v>
      </c>
      <c r="J1650" s="61">
        <v>24.1</v>
      </c>
      <c r="K1650" s="45" t="s">
        <v>129</v>
      </c>
      <c r="L1650" s="73">
        <v>11</v>
      </c>
      <c r="M1650" s="69">
        <v>1.7</v>
      </c>
      <c r="N1650" s="47">
        <v>75</v>
      </c>
      <c r="O1650" s="45" t="s">
        <v>650</v>
      </c>
      <c r="P1650" s="47">
        <v>10206</v>
      </c>
      <c r="Q1650" s="45" t="s">
        <v>1012</v>
      </c>
      <c r="R1650" s="47">
        <v>10186</v>
      </c>
      <c r="S1650" s="45" t="s">
        <v>116</v>
      </c>
      <c r="T1650" s="48">
        <v>79</v>
      </c>
      <c r="U1650" s="48">
        <v>85</v>
      </c>
      <c r="V1650" s="45" t="s">
        <v>51</v>
      </c>
      <c r="W1650" s="48">
        <v>70</v>
      </c>
      <c r="X1650" s="45" t="s">
        <v>118</v>
      </c>
      <c r="Y1650" s="78">
        <f t="shared" si="110"/>
        <v>0.16999999999999998</v>
      </c>
      <c r="Z1650" s="78">
        <f t="shared" si="111"/>
        <v>0</v>
      </c>
      <c r="AA1650" s="78">
        <f t="shared" si="112"/>
        <v>2.41</v>
      </c>
      <c r="AB1650" s="77">
        <f t="shared" si="113"/>
        <v>110</v>
      </c>
    </row>
    <row r="1651" spans="1:28" x14ac:dyDescent="0.3">
      <c r="A1651" s="49">
        <v>43289</v>
      </c>
      <c r="B1651" s="45" t="s">
        <v>1255</v>
      </c>
      <c r="C1651" s="45" t="s">
        <v>1256</v>
      </c>
      <c r="D1651" s="45" t="s">
        <v>47</v>
      </c>
      <c r="E1651" s="48">
        <v>10</v>
      </c>
      <c r="F1651" s="47">
        <v>226</v>
      </c>
      <c r="G1651" s="65">
        <v>0</v>
      </c>
      <c r="H1651" s="47">
        <v>199</v>
      </c>
      <c r="I1651" s="45" t="s">
        <v>51</v>
      </c>
      <c r="J1651" s="61">
        <v>25.3</v>
      </c>
      <c r="K1651" s="45" t="s">
        <v>179</v>
      </c>
      <c r="L1651" s="73">
        <v>29</v>
      </c>
      <c r="M1651" s="69">
        <v>1.9</v>
      </c>
      <c r="N1651" s="47">
        <v>61</v>
      </c>
      <c r="O1651" s="45" t="s">
        <v>209</v>
      </c>
      <c r="P1651" s="47">
        <v>10212</v>
      </c>
      <c r="Q1651" s="48">
        <v>23</v>
      </c>
      <c r="R1651" s="47">
        <v>10190</v>
      </c>
      <c r="S1651" s="45" t="s">
        <v>218</v>
      </c>
      <c r="T1651" s="48">
        <v>80</v>
      </c>
      <c r="U1651" s="48">
        <v>86</v>
      </c>
      <c r="V1651" s="45" t="s">
        <v>51</v>
      </c>
      <c r="W1651" s="48">
        <v>73</v>
      </c>
      <c r="X1651" s="45" t="s">
        <v>277</v>
      </c>
      <c r="Y1651" s="78">
        <f t="shared" si="110"/>
        <v>0.19</v>
      </c>
      <c r="Z1651" s="78">
        <f t="shared" si="111"/>
        <v>0</v>
      </c>
      <c r="AA1651" s="78">
        <f t="shared" si="112"/>
        <v>2.5300000000000002</v>
      </c>
      <c r="AB1651" s="77">
        <f t="shared" si="113"/>
        <v>290</v>
      </c>
    </row>
    <row r="1652" spans="1:28" x14ac:dyDescent="0.3">
      <c r="A1652" s="49">
        <v>43290</v>
      </c>
      <c r="B1652" s="45" t="s">
        <v>1255</v>
      </c>
      <c r="C1652" s="45" t="s">
        <v>1256</v>
      </c>
      <c r="D1652" s="45" t="s">
        <v>47</v>
      </c>
      <c r="E1652" s="48">
        <v>10</v>
      </c>
      <c r="F1652" s="47">
        <v>226</v>
      </c>
      <c r="G1652" s="65">
        <v>0</v>
      </c>
      <c r="H1652" s="47">
        <v>186</v>
      </c>
      <c r="I1652" s="45" t="s">
        <v>404</v>
      </c>
      <c r="J1652" s="61">
        <v>26.6</v>
      </c>
      <c r="K1652" s="45" t="s">
        <v>164</v>
      </c>
      <c r="L1652" s="73">
        <v>28</v>
      </c>
      <c r="M1652" s="69">
        <v>1.4</v>
      </c>
      <c r="N1652" s="47">
        <v>58</v>
      </c>
      <c r="O1652" s="45" t="s">
        <v>104</v>
      </c>
      <c r="P1652" s="47">
        <v>10209</v>
      </c>
      <c r="Q1652" s="45" t="s">
        <v>51</v>
      </c>
      <c r="R1652" s="47">
        <v>10196</v>
      </c>
      <c r="S1652" s="48">
        <v>17</v>
      </c>
      <c r="T1652" s="48">
        <v>79</v>
      </c>
      <c r="U1652" s="48">
        <v>87</v>
      </c>
      <c r="V1652" s="45" t="s">
        <v>51</v>
      </c>
      <c r="W1652" s="48">
        <v>72</v>
      </c>
      <c r="X1652" s="45" t="s">
        <v>164</v>
      </c>
      <c r="Y1652" s="78">
        <f t="shared" si="110"/>
        <v>0.13999999999999999</v>
      </c>
      <c r="Z1652" s="78">
        <f t="shared" si="111"/>
        <v>0</v>
      </c>
      <c r="AA1652" s="78">
        <f t="shared" si="112"/>
        <v>2.66</v>
      </c>
      <c r="AB1652" s="77">
        <f t="shared" si="113"/>
        <v>280</v>
      </c>
    </row>
    <row r="1653" spans="1:28" x14ac:dyDescent="0.3">
      <c r="A1653" s="49">
        <v>43291</v>
      </c>
      <c r="B1653" s="45" t="s">
        <v>1255</v>
      </c>
      <c r="C1653" s="45" t="s">
        <v>1256</v>
      </c>
      <c r="D1653" s="45" t="s">
        <v>47</v>
      </c>
      <c r="E1653" s="48">
        <v>10</v>
      </c>
      <c r="F1653" s="47">
        <v>228</v>
      </c>
      <c r="G1653" s="65">
        <v>0</v>
      </c>
      <c r="H1653" s="47">
        <v>195</v>
      </c>
      <c r="I1653" s="45" t="s">
        <v>100</v>
      </c>
      <c r="J1653" s="61">
        <v>26.1</v>
      </c>
      <c r="K1653" s="45" t="s">
        <v>369</v>
      </c>
      <c r="L1653" s="73">
        <v>29</v>
      </c>
      <c r="M1653" s="69">
        <v>1.1000000000000001</v>
      </c>
      <c r="N1653" s="47">
        <v>61</v>
      </c>
      <c r="O1653" s="45" t="s">
        <v>475</v>
      </c>
      <c r="P1653" s="47">
        <v>10197</v>
      </c>
      <c r="Q1653" s="45" t="s">
        <v>1012</v>
      </c>
      <c r="R1653" s="47">
        <v>10174</v>
      </c>
      <c r="S1653" s="45" t="s">
        <v>51</v>
      </c>
      <c r="T1653" s="48">
        <v>74</v>
      </c>
      <c r="U1653" s="48">
        <v>84</v>
      </c>
      <c r="V1653" s="45" t="s">
        <v>51</v>
      </c>
      <c r="W1653" s="48">
        <v>69</v>
      </c>
      <c r="X1653" s="45" t="s">
        <v>51</v>
      </c>
      <c r="Y1653" s="78">
        <f t="shared" si="110"/>
        <v>0.11000000000000001</v>
      </c>
      <c r="Z1653" s="78">
        <f t="shared" si="111"/>
        <v>0</v>
      </c>
      <c r="AA1653" s="78">
        <f t="shared" si="112"/>
        <v>2.6100000000000003</v>
      </c>
      <c r="AB1653" s="77">
        <f t="shared" si="113"/>
        <v>290</v>
      </c>
    </row>
    <row r="1654" spans="1:28" x14ac:dyDescent="0.3">
      <c r="A1654" s="49">
        <v>43292</v>
      </c>
      <c r="B1654" s="45" t="s">
        <v>1255</v>
      </c>
      <c r="C1654" s="45" t="s">
        <v>1256</v>
      </c>
      <c r="D1654" s="45" t="s">
        <v>47</v>
      </c>
      <c r="E1654" s="48">
        <v>10</v>
      </c>
      <c r="F1654" s="47">
        <v>218</v>
      </c>
      <c r="G1654" s="65">
        <v>30.2</v>
      </c>
      <c r="H1654" s="47">
        <v>184</v>
      </c>
      <c r="I1654" s="45" t="s">
        <v>108</v>
      </c>
      <c r="J1654" s="61">
        <v>25.3</v>
      </c>
      <c r="K1654" s="45" t="s">
        <v>206</v>
      </c>
      <c r="L1654" s="73">
        <v>28</v>
      </c>
      <c r="M1654" s="69">
        <v>2.2000000000000002</v>
      </c>
      <c r="N1654" s="47">
        <v>75</v>
      </c>
      <c r="O1654" s="45" t="s">
        <v>433</v>
      </c>
      <c r="P1654" s="47">
        <v>10174</v>
      </c>
      <c r="Q1654" s="45" t="s">
        <v>1012</v>
      </c>
      <c r="R1654" s="47">
        <v>10146</v>
      </c>
      <c r="S1654" s="48">
        <v>16</v>
      </c>
      <c r="T1654" s="48">
        <v>81</v>
      </c>
      <c r="U1654" s="48">
        <v>86</v>
      </c>
      <c r="V1654" s="45" t="s">
        <v>51</v>
      </c>
      <c r="W1654" s="48">
        <v>71</v>
      </c>
      <c r="X1654" s="45" t="s">
        <v>89</v>
      </c>
      <c r="Y1654" s="78">
        <f t="shared" si="110"/>
        <v>0.22000000000000003</v>
      </c>
      <c r="Z1654" s="78">
        <f t="shared" si="111"/>
        <v>3.02</v>
      </c>
      <c r="AA1654" s="78">
        <f t="shared" si="112"/>
        <v>2.5300000000000002</v>
      </c>
      <c r="AB1654" s="77">
        <f t="shared" si="113"/>
        <v>280</v>
      </c>
    </row>
    <row r="1655" spans="1:28" x14ac:dyDescent="0.3">
      <c r="A1655" s="49">
        <v>43293</v>
      </c>
      <c r="B1655" s="45" t="s">
        <v>1255</v>
      </c>
      <c r="C1655" s="45" t="s">
        <v>1256</v>
      </c>
      <c r="D1655" s="45" t="s">
        <v>47</v>
      </c>
      <c r="E1655" s="48">
        <v>10</v>
      </c>
      <c r="F1655" s="47">
        <v>216</v>
      </c>
      <c r="G1655" s="65">
        <v>0</v>
      </c>
      <c r="H1655" s="47">
        <v>181</v>
      </c>
      <c r="I1655" s="45" t="s">
        <v>147</v>
      </c>
      <c r="J1655" s="61">
        <v>25</v>
      </c>
      <c r="K1655" s="45" t="s">
        <v>167</v>
      </c>
      <c r="L1655" s="72" t="s">
        <v>289</v>
      </c>
      <c r="M1655" s="69">
        <v>2.8</v>
      </c>
      <c r="N1655" s="47">
        <v>100</v>
      </c>
      <c r="O1655" s="45" t="s">
        <v>112</v>
      </c>
      <c r="P1655" s="47">
        <v>10175</v>
      </c>
      <c r="Q1655" s="45" t="s">
        <v>51</v>
      </c>
      <c r="R1655" s="47">
        <v>10157</v>
      </c>
      <c r="S1655" s="45" t="s">
        <v>84</v>
      </c>
      <c r="T1655" s="48">
        <v>77</v>
      </c>
      <c r="U1655" s="48">
        <v>87</v>
      </c>
      <c r="V1655" s="45" t="s">
        <v>51</v>
      </c>
      <c r="W1655" s="48">
        <v>70</v>
      </c>
      <c r="X1655" s="45" t="s">
        <v>139</v>
      </c>
      <c r="Y1655" s="78">
        <f t="shared" si="110"/>
        <v>0.27999999999999997</v>
      </c>
      <c r="Z1655" s="78">
        <f t="shared" si="111"/>
        <v>0</v>
      </c>
      <c r="AA1655" s="78">
        <f t="shared" si="112"/>
        <v>2.5</v>
      </c>
      <c r="AB1655" s="77">
        <f t="shared" si="113"/>
        <v>90</v>
      </c>
    </row>
    <row r="1656" spans="1:28" x14ac:dyDescent="0.3">
      <c r="A1656" s="49">
        <v>43294</v>
      </c>
      <c r="B1656" s="45" t="s">
        <v>1255</v>
      </c>
      <c r="C1656" s="45" t="s">
        <v>1256</v>
      </c>
      <c r="D1656" s="45" t="s">
        <v>47</v>
      </c>
      <c r="E1656" s="48">
        <v>10</v>
      </c>
      <c r="F1656" s="47">
        <v>216</v>
      </c>
      <c r="G1656" s="65">
        <v>1.2</v>
      </c>
      <c r="H1656" s="47">
        <v>184</v>
      </c>
      <c r="I1656" s="45" t="s">
        <v>232</v>
      </c>
      <c r="J1656" s="61">
        <v>24.7</v>
      </c>
      <c r="K1656" s="45" t="s">
        <v>179</v>
      </c>
      <c r="L1656" s="73">
        <v>12</v>
      </c>
      <c r="M1656" s="69">
        <v>3.6</v>
      </c>
      <c r="N1656" s="47">
        <v>100</v>
      </c>
      <c r="O1656" s="45" t="s">
        <v>763</v>
      </c>
      <c r="P1656" s="47">
        <v>10172</v>
      </c>
      <c r="Q1656" s="48">
        <v>21</v>
      </c>
      <c r="R1656" s="47">
        <v>10155</v>
      </c>
      <c r="S1656" s="45" t="s">
        <v>51</v>
      </c>
      <c r="T1656" s="48">
        <v>75</v>
      </c>
      <c r="U1656" s="48">
        <v>85</v>
      </c>
      <c r="V1656" s="45" t="s">
        <v>51</v>
      </c>
      <c r="W1656" s="48">
        <v>67</v>
      </c>
      <c r="X1656" s="45" t="s">
        <v>188</v>
      </c>
      <c r="Y1656" s="78">
        <f t="shared" si="110"/>
        <v>0.36</v>
      </c>
      <c r="Z1656" s="78">
        <f t="shared" si="111"/>
        <v>0.12</v>
      </c>
      <c r="AA1656" s="78">
        <f t="shared" si="112"/>
        <v>2.4699999999999998</v>
      </c>
      <c r="AB1656" s="77">
        <f t="shared" si="113"/>
        <v>120</v>
      </c>
    </row>
    <row r="1657" spans="1:28" x14ac:dyDescent="0.3">
      <c r="A1657" s="49">
        <v>43295</v>
      </c>
      <c r="B1657" s="45" t="s">
        <v>1255</v>
      </c>
      <c r="C1657" s="45" t="s">
        <v>1256</v>
      </c>
      <c r="D1657" s="45" t="s">
        <v>47</v>
      </c>
      <c r="E1657" s="48">
        <v>10</v>
      </c>
      <c r="F1657" s="47">
        <v>228</v>
      </c>
      <c r="G1657" s="65">
        <v>0</v>
      </c>
      <c r="H1657" s="47">
        <v>199</v>
      </c>
      <c r="I1657" s="45" t="s">
        <v>193</v>
      </c>
      <c r="J1657" s="61">
        <v>25.8</v>
      </c>
      <c r="K1657" s="45" t="s">
        <v>209</v>
      </c>
      <c r="L1657" s="73">
        <v>29</v>
      </c>
      <c r="M1657" s="69">
        <v>1.1000000000000001</v>
      </c>
      <c r="N1657" s="47">
        <v>64</v>
      </c>
      <c r="O1657" s="45" t="s">
        <v>118</v>
      </c>
      <c r="P1657" s="47">
        <v>10163</v>
      </c>
      <c r="Q1657" s="45" t="s">
        <v>1012</v>
      </c>
      <c r="R1657" s="47">
        <v>10146</v>
      </c>
      <c r="S1657" s="48">
        <v>17</v>
      </c>
      <c r="T1657" s="48">
        <v>77</v>
      </c>
      <c r="U1657" s="48">
        <v>86</v>
      </c>
      <c r="V1657" s="45" t="s">
        <v>367</v>
      </c>
      <c r="W1657" s="48">
        <v>72</v>
      </c>
      <c r="X1657" s="45" t="s">
        <v>209</v>
      </c>
      <c r="Y1657" s="78">
        <f t="shared" si="110"/>
        <v>0.11000000000000001</v>
      </c>
      <c r="Z1657" s="78">
        <f t="shared" si="111"/>
        <v>0</v>
      </c>
      <c r="AA1657" s="78">
        <f t="shared" si="112"/>
        <v>2.58</v>
      </c>
      <c r="AB1657" s="77">
        <f t="shared" si="113"/>
        <v>290</v>
      </c>
    </row>
    <row r="1658" spans="1:28" x14ac:dyDescent="0.3">
      <c r="A1658" s="49">
        <v>43296</v>
      </c>
      <c r="B1658" s="45" t="s">
        <v>1255</v>
      </c>
      <c r="C1658" s="45" t="s">
        <v>1256</v>
      </c>
      <c r="D1658" s="45" t="s">
        <v>47</v>
      </c>
      <c r="E1658" s="48">
        <v>10</v>
      </c>
      <c r="F1658" s="47">
        <v>208</v>
      </c>
      <c r="G1658" s="65">
        <v>0</v>
      </c>
      <c r="H1658" s="47">
        <v>190</v>
      </c>
      <c r="I1658" s="45" t="s">
        <v>142</v>
      </c>
      <c r="J1658" s="61">
        <v>22.6</v>
      </c>
      <c r="K1658" s="45" t="s">
        <v>475</v>
      </c>
      <c r="L1658" s="73">
        <v>28</v>
      </c>
      <c r="M1658" s="69">
        <v>3.1</v>
      </c>
      <c r="N1658" s="47">
        <v>97</v>
      </c>
      <c r="O1658" s="45" t="s">
        <v>433</v>
      </c>
      <c r="P1658" s="47">
        <v>10179</v>
      </c>
      <c r="Q1658" s="48">
        <v>23</v>
      </c>
      <c r="R1658" s="47">
        <v>10145</v>
      </c>
      <c r="S1658" s="45" t="s">
        <v>51</v>
      </c>
      <c r="T1658" s="48">
        <v>81</v>
      </c>
      <c r="U1658" s="48">
        <v>86</v>
      </c>
      <c r="V1658" s="45" t="s">
        <v>127</v>
      </c>
      <c r="W1658" s="48">
        <v>77</v>
      </c>
      <c r="X1658" s="45" t="s">
        <v>171</v>
      </c>
      <c r="Y1658" s="78">
        <f t="shared" si="110"/>
        <v>0.31</v>
      </c>
      <c r="Z1658" s="78">
        <f t="shared" si="111"/>
        <v>0</v>
      </c>
      <c r="AA1658" s="78">
        <f t="shared" si="112"/>
        <v>2.2600000000000002</v>
      </c>
      <c r="AB1658" s="77">
        <f t="shared" si="113"/>
        <v>280</v>
      </c>
    </row>
    <row r="1659" spans="1:28" x14ac:dyDescent="0.3">
      <c r="A1659" s="49">
        <v>43297</v>
      </c>
      <c r="B1659" s="45" t="s">
        <v>1255</v>
      </c>
      <c r="C1659" s="45" t="s">
        <v>1256</v>
      </c>
      <c r="D1659" s="45" t="s">
        <v>47</v>
      </c>
      <c r="E1659" s="48">
        <v>10</v>
      </c>
      <c r="F1659" s="47">
        <v>207</v>
      </c>
      <c r="G1659" s="65">
        <v>0</v>
      </c>
      <c r="H1659" s="47">
        <v>181</v>
      </c>
      <c r="I1659" s="45" t="s">
        <v>193</v>
      </c>
      <c r="J1659" s="61">
        <v>23.3</v>
      </c>
      <c r="K1659" s="45" t="s">
        <v>146</v>
      </c>
      <c r="L1659" s="73">
        <v>32</v>
      </c>
      <c r="M1659" s="69">
        <v>4.2</v>
      </c>
      <c r="N1659" s="47">
        <v>111</v>
      </c>
      <c r="O1659" s="45" t="s">
        <v>113</v>
      </c>
      <c r="P1659" s="47">
        <v>10210</v>
      </c>
      <c r="Q1659" s="48">
        <v>21</v>
      </c>
      <c r="R1659" s="47">
        <v>10171</v>
      </c>
      <c r="S1659" s="45" t="s">
        <v>116</v>
      </c>
      <c r="T1659" s="48">
        <v>72</v>
      </c>
      <c r="U1659" s="48">
        <v>84</v>
      </c>
      <c r="V1659" s="45" t="s">
        <v>367</v>
      </c>
      <c r="W1659" s="48">
        <v>63</v>
      </c>
      <c r="X1659" s="45" t="s">
        <v>50</v>
      </c>
      <c r="Y1659" s="78">
        <f t="shared" si="110"/>
        <v>0.42000000000000004</v>
      </c>
      <c r="Z1659" s="78">
        <f t="shared" si="111"/>
        <v>0</v>
      </c>
      <c r="AA1659" s="78">
        <f t="shared" si="112"/>
        <v>2.33</v>
      </c>
      <c r="AB1659" s="77">
        <f t="shared" si="113"/>
        <v>320</v>
      </c>
    </row>
    <row r="1660" spans="1:28" x14ac:dyDescent="0.3">
      <c r="A1660" s="49">
        <v>43298</v>
      </c>
      <c r="B1660" s="45" t="s">
        <v>1255</v>
      </c>
      <c r="C1660" s="45" t="s">
        <v>1256</v>
      </c>
      <c r="D1660" s="45" t="s">
        <v>47</v>
      </c>
      <c r="E1660" s="48">
        <v>10</v>
      </c>
      <c r="F1660" s="47">
        <v>207</v>
      </c>
      <c r="G1660" s="65">
        <v>0</v>
      </c>
      <c r="H1660" s="47">
        <v>188</v>
      </c>
      <c r="I1660" s="45" t="s">
        <v>537</v>
      </c>
      <c r="J1660" s="61">
        <v>22.6</v>
      </c>
      <c r="K1660" s="45" t="s">
        <v>352</v>
      </c>
      <c r="L1660" s="73">
        <v>10</v>
      </c>
      <c r="M1660" s="69">
        <v>0.8</v>
      </c>
      <c r="N1660" s="47">
        <v>81</v>
      </c>
      <c r="O1660" s="45" t="s">
        <v>430</v>
      </c>
      <c r="P1660" s="47">
        <v>10202</v>
      </c>
      <c r="Q1660" s="45" t="s">
        <v>1012</v>
      </c>
      <c r="R1660" s="47">
        <v>10151</v>
      </c>
      <c r="S1660" s="48">
        <v>24</v>
      </c>
      <c r="T1660" s="48">
        <v>78</v>
      </c>
      <c r="U1660" s="48">
        <v>82</v>
      </c>
      <c r="V1660" s="45" t="s">
        <v>51</v>
      </c>
      <c r="W1660" s="48">
        <v>70</v>
      </c>
      <c r="X1660" s="45" t="s">
        <v>139</v>
      </c>
      <c r="Y1660" s="78">
        <f t="shared" si="110"/>
        <v>0.08</v>
      </c>
      <c r="Z1660" s="78">
        <f t="shared" si="111"/>
        <v>0</v>
      </c>
      <c r="AA1660" s="78">
        <f t="shared" si="112"/>
        <v>2.2600000000000002</v>
      </c>
      <c r="AB1660" s="77">
        <f t="shared" si="113"/>
        <v>100</v>
      </c>
    </row>
    <row r="1661" spans="1:28" x14ac:dyDescent="0.3">
      <c r="A1661" s="49">
        <v>43299</v>
      </c>
      <c r="B1661" s="45" t="s">
        <v>1255</v>
      </c>
      <c r="C1661" s="45" t="s">
        <v>1256</v>
      </c>
      <c r="D1661" s="45" t="s">
        <v>47</v>
      </c>
      <c r="E1661" s="48">
        <v>10</v>
      </c>
      <c r="F1661" s="47">
        <v>224</v>
      </c>
      <c r="G1661" s="65">
        <v>8.4</v>
      </c>
      <c r="H1661" s="47">
        <v>204</v>
      </c>
      <c r="I1661" s="45" t="s">
        <v>460</v>
      </c>
      <c r="J1661" s="61">
        <v>24.3</v>
      </c>
      <c r="K1661" s="45" t="s">
        <v>277</v>
      </c>
      <c r="L1661" s="73">
        <v>0</v>
      </c>
      <c r="M1661" s="69">
        <v>4.2</v>
      </c>
      <c r="N1661" s="47">
        <v>83</v>
      </c>
      <c r="O1661" s="45" t="s">
        <v>51</v>
      </c>
      <c r="P1661" s="47">
        <v>10163</v>
      </c>
      <c r="Q1661" s="48">
        <v>22</v>
      </c>
      <c r="R1661" s="47">
        <v>10129</v>
      </c>
      <c r="S1661" s="45" t="s">
        <v>401</v>
      </c>
      <c r="T1661" s="48">
        <v>81</v>
      </c>
      <c r="U1661" s="48">
        <v>84</v>
      </c>
      <c r="V1661" s="45" t="s">
        <v>494</v>
      </c>
      <c r="W1661" s="48">
        <v>76</v>
      </c>
      <c r="X1661" s="45" t="s">
        <v>192</v>
      </c>
      <c r="Y1661" s="78">
        <f t="shared" si="110"/>
        <v>0.42000000000000004</v>
      </c>
      <c r="Z1661" s="78">
        <f t="shared" si="111"/>
        <v>0.84000000000000008</v>
      </c>
      <c r="AA1661" s="78">
        <f t="shared" si="112"/>
        <v>2.4300000000000002</v>
      </c>
      <c r="AB1661" s="77">
        <f t="shared" si="113"/>
        <v>0</v>
      </c>
    </row>
    <row r="1662" spans="1:28" x14ac:dyDescent="0.3">
      <c r="A1662" s="49">
        <v>43300</v>
      </c>
      <c r="B1662" s="45" t="s">
        <v>1255</v>
      </c>
      <c r="C1662" s="45" t="s">
        <v>1256</v>
      </c>
      <c r="D1662" s="45" t="s">
        <v>47</v>
      </c>
      <c r="E1662" s="48">
        <v>10</v>
      </c>
      <c r="F1662" s="47">
        <v>198</v>
      </c>
      <c r="G1662" s="65">
        <v>17.8</v>
      </c>
      <c r="H1662" s="47">
        <v>182</v>
      </c>
      <c r="I1662" s="45" t="s">
        <v>51</v>
      </c>
      <c r="J1662" s="61">
        <v>21.5</v>
      </c>
      <c r="K1662" s="45" t="s">
        <v>86</v>
      </c>
      <c r="L1662" s="72" t="s">
        <v>116</v>
      </c>
      <c r="M1662" s="69">
        <v>1.1000000000000001</v>
      </c>
      <c r="N1662" s="47">
        <v>92</v>
      </c>
      <c r="O1662" s="45" t="s">
        <v>188</v>
      </c>
      <c r="P1662" s="47">
        <v>10186</v>
      </c>
      <c r="Q1662" s="48">
        <v>21</v>
      </c>
      <c r="R1662" s="47">
        <v>10146</v>
      </c>
      <c r="S1662" s="45" t="s">
        <v>132</v>
      </c>
      <c r="T1662" s="48">
        <v>88</v>
      </c>
      <c r="U1662" s="48">
        <v>89</v>
      </c>
      <c r="V1662" s="45" t="s">
        <v>51</v>
      </c>
      <c r="W1662" s="48">
        <v>81</v>
      </c>
      <c r="X1662" s="45" t="s">
        <v>80</v>
      </c>
      <c r="Y1662" s="78">
        <f t="shared" si="110"/>
        <v>0.11000000000000001</v>
      </c>
      <c r="Z1662" s="78">
        <f t="shared" si="111"/>
        <v>1.78</v>
      </c>
      <c r="AA1662" s="78">
        <f t="shared" si="112"/>
        <v>2.15</v>
      </c>
      <c r="AB1662" s="77">
        <f t="shared" si="113"/>
        <v>40</v>
      </c>
    </row>
    <row r="1663" spans="1:28" x14ac:dyDescent="0.3">
      <c r="A1663" s="49">
        <v>43301</v>
      </c>
      <c r="B1663" s="45" t="s">
        <v>1255</v>
      </c>
      <c r="C1663" s="45" t="s">
        <v>1256</v>
      </c>
      <c r="D1663" s="45" t="s">
        <v>47</v>
      </c>
      <c r="E1663" s="48">
        <v>10</v>
      </c>
      <c r="F1663" s="47">
        <v>186</v>
      </c>
      <c r="G1663" s="65">
        <v>10.6</v>
      </c>
      <c r="H1663" s="47">
        <v>172</v>
      </c>
      <c r="I1663" s="45" t="s">
        <v>240</v>
      </c>
      <c r="J1663" s="61">
        <v>20.100000000000001</v>
      </c>
      <c r="K1663" s="45" t="s">
        <v>388</v>
      </c>
      <c r="L1663" s="73">
        <v>23</v>
      </c>
      <c r="M1663" s="69">
        <v>2.5</v>
      </c>
      <c r="N1663" s="47">
        <v>72</v>
      </c>
      <c r="O1663" s="45" t="s">
        <v>117</v>
      </c>
      <c r="P1663" s="47">
        <v>10194</v>
      </c>
      <c r="Q1663" s="48">
        <v>12</v>
      </c>
      <c r="R1663" s="47">
        <v>10172</v>
      </c>
      <c r="S1663" s="45" t="s">
        <v>51</v>
      </c>
      <c r="T1663" s="48">
        <v>85</v>
      </c>
      <c r="U1663" s="48">
        <v>90</v>
      </c>
      <c r="V1663" s="45" t="s">
        <v>51</v>
      </c>
      <c r="W1663" s="48">
        <v>75</v>
      </c>
      <c r="X1663" s="45" t="s">
        <v>300</v>
      </c>
      <c r="Y1663" s="78">
        <f t="shared" si="110"/>
        <v>0.25</v>
      </c>
      <c r="Z1663" s="78">
        <f t="shared" si="111"/>
        <v>1.06</v>
      </c>
      <c r="AA1663" s="78">
        <f t="shared" si="112"/>
        <v>2.0100000000000002</v>
      </c>
      <c r="AB1663" s="77">
        <f t="shared" si="113"/>
        <v>230</v>
      </c>
    </row>
    <row r="1664" spans="1:28" x14ac:dyDescent="0.3">
      <c r="A1664" s="49">
        <v>43302</v>
      </c>
      <c r="B1664" s="45" t="s">
        <v>1255</v>
      </c>
      <c r="C1664" s="45" t="s">
        <v>1256</v>
      </c>
      <c r="D1664" s="45" t="s">
        <v>47</v>
      </c>
      <c r="E1664" s="48">
        <v>10</v>
      </c>
      <c r="F1664" s="47">
        <v>178</v>
      </c>
      <c r="G1664" s="65">
        <v>3</v>
      </c>
      <c r="H1664" s="47">
        <v>156</v>
      </c>
      <c r="I1664" s="45" t="s">
        <v>147</v>
      </c>
      <c r="J1664" s="61">
        <v>20.100000000000001</v>
      </c>
      <c r="K1664" s="45" t="s">
        <v>192</v>
      </c>
      <c r="L1664" s="73">
        <v>30</v>
      </c>
      <c r="M1664" s="69">
        <v>0.8</v>
      </c>
      <c r="N1664" s="47">
        <v>75</v>
      </c>
      <c r="O1664" s="45" t="s">
        <v>118</v>
      </c>
      <c r="P1664" s="47">
        <v>10182</v>
      </c>
      <c r="Q1664" s="45" t="s">
        <v>1012</v>
      </c>
      <c r="R1664" s="47">
        <v>10155</v>
      </c>
      <c r="S1664" s="48">
        <v>20</v>
      </c>
      <c r="T1664" s="48">
        <v>79</v>
      </c>
      <c r="U1664" s="48">
        <v>87</v>
      </c>
      <c r="V1664" s="45" t="s">
        <v>51</v>
      </c>
      <c r="W1664" s="48">
        <v>71</v>
      </c>
      <c r="X1664" s="45" t="s">
        <v>60</v>
      </c>
      <c r="Y1664" s="78">
        <f t="shared" si="110"/>
        <v>0.08</v>
      </c>
      <c r="Z1664" s="78">
        <f t="shared" si="111"/>
        <v>0.3</v>
      </c>
      <c r="AA1664" s="78">
        <f t="shared" si="112"/>
        <v>2.0100000000000002</v>
      </c>
      <c r="AB1664" s="77">
        <f t="shared" si="113"/>
        <v>300</v>
      </c>
    </row>
    <row r="1665" spans="1:28" x14ac:dyDescent="0.3">
      <c r="A1665" s="49">
        <v>43303</v>
      </c>
      <c r="B1665" s="45" t="s">
        <v>1255</v>
      </c>
      <c r="C1665" s="45" t="s">
        <v>1256</v>
      </c>
      <c r="D1665" s="45" t="s">
        <v>47</v>
      </c>
      <c r="E1665" s="48">
        <v>10</v>
      </c>
      <c r="F1665" s="47">
        <v>210</v>
      </c>
      <c r="G1665" s="65">
        <v>0</v>
      </c>
      <c r="H1665" s="47">
        <v>177</v>
      </c>
      <c r="I1665" s="45" t="s">
        <v>159</v>
      </c>
      <c r="J1665" s="61">
        <v>24.4</v>
      </c>
      <c r="K1665" s="45" t="s">
        <v>94</v>
      </c>
      <c r="L1665" s="73">
        <v>31</v>
      </c>
      <c r="M1665" s="69">
        <v>1.4</v>
      </c>
      <c r="N1665" s="47">
        <v>69</v>
      </c>
      <c r="O1665" s="45" t="s">
        <v>307</v>
      </c>
      <c r="P1665" s="47">
        <v>10174</v>
      </c>
      <c r="Q1665" s="48">
        <v>21</v>
      </c>
      <c r="R1665" s="47">
        <v>10156</v>
      </c>
      <c r="S1665" s="45" t="s">
        <v>116</v>
      </c>
      <c r="T1665" s="48">
        <v>77</v>
      </c>
      <c r="U1665" s="48">
        <v>86</v>
      </c>
      <c r="V1665" s="45" t="s">
        <v>51</v>
      </c>
      <c r="W1665" s="48">
        <v>68</v>
      </c>
      <c r="X1665" s="45" t="s">
        <v>51</v>
      </c>
      <c r="Y1665" s="78">
        <f t="shared" si="110"/>
        <v>0.13999999999999999</v>
      </c>
      <c r="Z1665" s="78">
        <f t="shared" si="111"/>
        <v>0</v>
      </c>
      <c r="AA1665" s="78">
        <f t="shared" si="112"/>
        <v>2.44</v>
      </c>
      <c r="AB1665" s="77">
        <f t="shared" si="113"/>
        <v>310</v>
      </c>
    </row>
    <row r="1666" spans="1:28" x14ac:dyDescent="0.3">
      <c r="A1666" s="49">
        <v>43304</v>
      </c>
      <c r="B1666" s="45" t="s">
        <v>1255</v>
      </c>
      <c r="C1666" s="45" t="s">
        <v>1256</v>
      </c>
      <c r="D1666" s="45" t="s">
        <v>47</v>
      </c>
      <c r="E1666" s="48">
        <v>10</v>
      </c>
      <c r="F1666" s="47">
        <v>209</v>
      </c>
      <c r="G1666" s="65">
        <v>0</v>
      </c>
      <c r="H1666" s="47">
        <v>166</v>
      </c>
      <c r="I1666" s="45" t="s">
        <v>232</v>
      </c>
      <c r="J1666" s="61">
        <v>25.2</v>
      </c>
      <c r="K1666" s="45" t="s">
        <v>129</v>
      </c>
      <c r="L1666" s="72" t="s">
        <v>289</v>
      </c>
      <c r="M1666" s="69">
        <v>2.8</v>
      </c>
      <c r="N1666" s="47">
        <v>78</v>
      </c>
      <c r="O1666" s="45" t="s">
        <v>61</v>
      </c>
      <c r="P1666" s="47">
        <v>10168</v>
      </c>
      <c r="Q1666" s="45" t="s">
        <v>1012</v>
      </c>
      <c r="R1666" s="47">
        <v>10122</v>
      </c>
      <c r="S1666" s="48">
        <v>17</v>
      </c>
      <c r="T1666" s="48">
        <v>78</v>
      </c>
      <c r="U1666" s="48">
        <v>87</v>
      </c>
      <c r="V1666" s="45" t="s">
        <v>51</v>
      </c>
      <c r="W1666" s="48">
        <v>71</v>
      </c>
      <c r="X1666" s="45" t="s">
        <v>264</v>
      </c>
      <c r="Y1666" s="78">
        <f t="shared" si="110"/>
        <v>0.27999999999999997</v>
      </c>
      <c r="Z1666" s="78">
        <f t="shared" si="111"/>
        <v>0</v>
      </c>
      <c r="AA1666" s="78">
        <f t="shared" si="112"/>
        <v>2.52</v>
      </c>
      <c r="AB1666" s="77">
        <f t="shared" si="113"/>
        <v>90</v>
      </c>
    </row>
    <row r="1667" spans="1:28" x14ac:dyDescent="0.3">
      <c r="A1667" s="49">
        <v>43305</v>
      </c>
      <c r="B1667" s="45" t="s">
        <v>1255</v>
      </c>
      <c r="C1667" s="45" t="s">
        <v>1256</v>
      </c>
      <c r="D1667" s="45" t="s">
        <v>47</v>
      </c>
      <c r="E1667" s="48">
        <v>10</v>
      </c>
      <c r="F1667" s="47">
        <v>228</v>
      </c>
      <c r="G1667" s="65">
        <v>2.2000000000000002</v>
      </c>
      <c r="H1667" s="47">
        <v>205</v>
      </c>
      <c r="I1667" s="45" t="s">
        <v>763</v>
      </c>
      <c r="J1667" s="61">
        <v>25.2</v>
      </c>
      <c r="K1667" s="45" t="s">
        <v>118</v>
      </c>
      <c r="L1667" s="73">
        <v>29</v>
      </c>
      <c r="M1667" s="69">
        <v>1.9</v>
      </c>
      <c r="N1667" s="47">
        <v>64</v>
      </c>
      <c r="O1667" s="45" t="s">
        <v>475</v>
      </c>
      <c r="P1667" s="47">
        <v>10166</v>
      </c>
      <c r="Q1667" s="45" t="s">
        <v>51</v>
      </c>
      <c r="R1667" s="47">
        <v>10130</v>
      </c>
      <c r="S1667" s="45" t="s">
        <v>218</v>
      </c>
      <c r="T1667" s="48">
        <v>84</v>
      </c>
      <c r="U1667" s="48">
        <v>87</v>
      </c>
      <c r="V1667" s="45" t="s">
        <v>51</v>
      </c>
      <c r="W1667" s="48">
        <v>76</v>
      </c>
      <c r="X1667" s="45" t="s">
        <v>60</v>
      </c>
      <c r="Y1667" s="78">
        <f t="shared" ref="Y1667:Y1730" si="114">M1667/$AE$17</f>
        <v>0.19</v>
      </c>
      <c r="Z1667" s="78">
        <f t="shared" ref="Z1667:Z1730" si="115">G1667/$AE$17</f>
        <v>0.22000000000000003</v>
      </c>
      <c r="AA1667" s="78">
        <f t="shared" ref="AA1667:AA1730" si="116">J1667/$AE$17</f>
        <v>2.52</v>
      </c>
      <c r="AB1667" s="77">
        <f t="shared" ref="AB1667:AB1730" si="117">L1667*$AE$17</f>
        <v>290</v>
      </c>
    </row>
    <row r="1668" spans="1:28" x14ac:dyDescent="0.3">
      <c r="A1668" s="49">
        <v>43306</v>
      </c>
      <c r="B1668" s="45" t="s">
        <v>1255</v>
      </c>
      <c r="C1668" s="45" t="s">
        <v>1256</v>
      </c>
      <c r="D1668" s="45" t="s">
        <v>47</v>
      </c>
      <c r="E1668" s="48">
        <v>10</v>
      </c>
      <c r="F1668" s="47">
        <v>215</v>
      </c>
      <c r="G1668" s="65">
        <v>0.6</v>
      </c>
      <c r="H1668" s="47">
        <v>206</v>
      </c>
      <c r="I1668" s="45" t="s">
        <v>51</v>
      </c>
      <c r="J1668" s="61">
        <v>22.4</v>
      </c>
      <c r="K1668" s="45" t="s">
        <v>215</v>
      </c>
      <c r="L1668" s="73">
        <v>10</v>
      </c>
      <c r="M1668" s="69">
        <v>3.3</v>
      </c>
      <c r="N1668" s="47">
        <v>78</v>
      </c>
      <c r="O1668" s="45" t="s">
        <v>250</v>
      </c>
      <c r="P1668" s="47">
        <v>10163</v>
      </c>
      <c r="Q1668" s="45" t="s">
        <v>1012</v>
      </c>
      <c r="R1668" s="47">
        <v>10132</v>
      </c>
      <c r="S1668" s="48">
        <v>24</v>
      </c>
      <c r="T1668" s="48">
        <v>84</v>
      </c>
      <c r="U1668" s="48">
        <v>87</v>
      </c>
      <c r="V1668" s="45" t="s">
        <v>51</v>
      </c>
      <c r="W1668" s="48">
        <v>82</v>
      </c>
      <c r="X1668" s="45" t="s">
        <v>51</v>
      </c>
      <c r="Y1668" s="78">
        <f t="shared" si="114"/>
        <v>0.32999999999999996</v>
      </c>
      <c r="Z1668" s="78">
        <f t="shared" si="115"/>
        <v>0.06</v>
      </c>
      <c r="AA1668" s="78">
        <f t="shared" si="116"/>
        <v>2.2399999999999998</v>
      </c>
      <c r="AB1668" s="77">
        <f t="shared" si="117"/>
        <v>100</v>
      </c>
    </row>
    <row r="1669" spans="1:28" x14ac:dyDescent="0.3">
      <c r="A1669" s="49">
        <v>43307</v>
      </c>
      <c r="B1669" s="45" t="s">
        <v>1255</v>
      </c>
      <c r="C1669" s="45" t="s">
        <v>1256</v>
      </c>
      <c r="D1669" s="45" t="s">
        <v>47</v>
      </c>
      <c r="E1669" s="48">
        <v>10</v>
      </c>
      <c r="F1669" s="47">
        <v>212</v>
      </c>
      <c r="G1669" s="65">
        <v>0.8</v>
      </c>
      <c r="H1669" s="47">
        <v>194</v>
      </c>
      <c r="I1669" s="45" t="s">
        <v>75</v>
      </c>
      <c r="J1669" s="61">
        <v>23</v>
      </c>
      <c r="K1669" s="45" t="s">
        <v>307</v>
      </c>
      <c r="L1669" s="73">
        <v>28</v>
      </c>
      <c r="M1669" s="69">
        <v>1.9</v>
      </c>
      <c r="N1669" s="47">
        <v>81</v>
      </c>
      <c r="O1669" s="45" t="s">
        <v>158</v>
      </c>
      <c r="P1669" s="47">
        <v>10152</v>
      </c>
      <c r="Q1669" s="48">
        <v>21</v>
      </c>
      <c r="R1669" s="47">
        <v>10122</v>
      </c>
      <c r="S1669" s="45" t="s">
        <v>102</v>
      </c>
      <c r="T1669" s="48">
        <v>85</v>
      </c>
      <c r="U1669" s="48">
        <v>88</v>
      </c>
      <c r="V1669" s="45" t="s">
        <v>51</v>
      </c>
      <c r="W1669" s="48">
        <v>81</v>
      </c>
      <c r="X1669" s="45" t="s">
        <v>71</v>
      </c>
      <c r="Y1669" s="78">
        <f t="shared" si="114"/>
        <v>0.19</v>
      </c>
      <c r="Z1669" s="78">
        <f t="shared" si="115"/>
        <v>0.08</v>
      </c>
      <c r="AA1669" s="78">
        <f t="shared" si="116"/>
        <v>2.2999999999999998</v>
      </c>
      <c r="AB1669" s="77">
        <f t="shared" si="117"/>
        <v>280</v>
      </c>
    </row>
    <row r="1670" spans="1:28" x14ac:dyDescent="0.3">
      <c r="A1670" s="49">
        <v>43308</v>
      </c>
      <c r="B1670" s="45" t="s">
        <v>1255</v>
      </c>
      <c r="C1670" s="45" t="s">
        <v>1256</v>
      </c>
      <c r="D1670" s="45" t="s">
        <v>47</v>
      </c>
      <c r="E1670" s="48">
        <v>10</v>
      </c>
      <c r="F1670" s="47">
        <v>204</v>
      </c>
      <c r="G1670" s="65">
        <v>1</v>
      </c>
      <c r="H1670" s="47">
        <v>192</v>
      </c>
      <c r="I1670" s="45" t="s">
        <v>100</v>
      </c>
      <c r="J1670" s="61">
        <v>21.6</v>
      </c>
      <c r="K1670" s="45" t="s">
        <v>129</v>
      </c>
      <c r="L1670" s="73">
        <v>27</v>
      </c>
      <c r="M1670" s="69">
        <v>1.7</v>
      </c>
      <c r="N1670" s="47">
        <v>72</v>
      </c>
      <c r="O1670" s="45" t="s">
        <v>186</v>
      </c>
      <c r="P1670" s="47">
        <v>10142</v>
      </c>
      <c r="Q1670" s="48">
        <v>23</v>
      </c>
      <c r="R1670" s="47">
        <v>10118</v>
      </c>
      <c r="S1670" s="45" t="s">
        <v>51</v>
      </c>
      <c r="T1670" s="48">
        <v>84</v>
      </c>
      <c r="U1670" s="48">
        <v>89</v>
      </c>
      <c r="V1670" s="45" t="s">
        <v>51</v>
      </c>
      <c r="W1670" s="48">
        <v>81</v>
      </c>
      <c r="X1670" s="45" t="s">
        <v>51</v>
      </c>
      <c r="Y1670" s="78">
        <f t="shared" si="114"/>
        <v>0.16999999999999998</v>
      </c>
      <c r="Z1670" s="78">
        <f t="shared" si="115"/>
        <v>0.1</v>
      </c>
      <c r="AA1670" s="78">
        <f t="shared" si="116"/>
        <v>2.16</v>
      </c>
      <c r="AB1670" s="77">
        <f t="shared" si="117"/>
        <v>270</v>
      </c>
    </row>
    <row r="1671" spans="1:28" x14ac:dyDescent="0.3">
      <c r="A1671" s="49">
        <v>43309</v>
      </c>
      <c r="B1671" s="45" t="s">
        <v>1255</v>
      </c>
      <c r="C1671" s="45" t="s">
        <v>1256</v>
      </c>
      <c r="D1671" s="45" t="s">
        <v>47</v>
      </c>
      <c r="E1671" s="48">
        <v>10</v>
      </c>
      <c r="F1671" s="47">
        <v>186</v>
      </c>
      <c r="G1671" s="65">
        <v>1.2</v>
      </c>
      <c r="H1671" s="47">
        <v>175</v>
      </c>
      <c r="I1671" s="45" t="s">
        <v>75</v>
      </c>
      <c r="J1671" s="61">
        <v>19.8</v>
      </c>
      <c r="K1671" s="45" t="s">
        <v>128</v>
      </c>
      <c r="L1671" s="73">
        <v>12</v>
      </c>
      <c r="M1671" s="69">
        <v>2.5</v>
      </c>
      <c r="N1671" s="47">
        <v>81</v>
      </c>
      <c r="O1671" s="45" t="s">
        <v>112</v>
      </c>
      <c r="P1671" s="47">
        <v>10164</v>
      </c>
      <c r="Q1671" s="48">
        <v>11</v>
      </c>
      <c r="R1671" s="47">
        <v>10133</v>
      </c>
      <c r="S1671" s="45" t="s">
        <v>218</v>
      </c>
      <c r="T1671" s="48">
        <v>84</v>
      </c>
      <c r="U1671" s="48">
        <v>87</v>
      </c>
      <c r="V1671" s="45" t="s">
        <v>51</v>
      </c>
      <c r="W1671" s="48">
        <v>80</v>
      </c>
      <c r="X1671" s="45" t="s">
        <v>139</v>
      </c>
      <c r="Y1671" s="78">
        <f t="shared" si="114"/>
        <v>0.25</v>
      </c>
      <c r="Z1671" s="78">
        <f t="shared" si="115"/>
        <v>0.12</v>
      </c>
      <c r="AA1671" s="78">
        <f t="shared" si="116"/>
        <v>1.98</v>
      </c>
      <c r="AB1671" s="77">
        <f t="shared" si="117"/>
        <v>120</v>
      </c>
    </row>
    <row r="1672" spans="1:28" x14ac:dyDescent="0.3">
      <c r="A1672" s="49">
        <v>43310</v>
      </c>
      <c r="B1672" s="45" t="s">
        <v>1255</v>
      </c>
      <c r="C1672" s="45" t="s">
        <v>1256</v>
      </c>
      <c r="D1672" s="45" t="s">
        <v>47</v>
      </c>
      <c r="E1672" s="48">
        <v>10</v>
      </c>
      <c r="F1672" s="47">
        <v>211</v>
      </c>
      <c r="G1672" s="65">
        <v>0</v>
      </c>
      <c r="H1672" s="47">
        <v>179</v>
      </c>
      <c r="I1672" s="45" t="s">
        <v>100</v>
      </c>
      <c r="J1672" s="61">
        <v>24.3</v>
      </c>
      <c r="K1672" s="45" t="s">
        <v>135</v>
      </c>
      <c r="L1672" s="73">
        <v>10</v>
      </c>
      <c r="M1672" s="69">
        <v>2.2000000000000002</v>
      </c>
      <c r="N1672" s="47">
        <v>69</v>
      </c>
      <c r="O1672" s="45" t="s">
        <v>139</v>
      </c>
      <c r="P1672" s="47">
        <v>10160</v>
      </c>
      <c r="Q1672" s="48">
        <v>21</v>
      </c>
      <c r="R1672" s="47">
        <v>10124</v>
      </c>
      <c r="S1672" s="45" t="s">
        <v>218</v>
      </c>
      <c r="T1672" s="48">
        <v>74</v>
      </c>
      <c r="U1672" s="48">
        <v>86</v>
      </c>
      <c r="V1672" s="45" t="s">
        <v>174</v>
      </c>
      <c r="W1672" s="48">
        <v>62</v>
      </c>
      <c r="X1672" s="45" t="s">
        <v>213</v>
      </c>
      <c r="Y1672" s="78">
        <f t="shared" si="114"/>
        <v>0.22000000000000003</v>
      </c>
      <c r="Z1672" s="78">
        <f t="shared" si="115"/>
        <v>0</v>
      </c>
      <c r="AA1672" s="78">
        <f t="shared" si="116"/>
        <v>2.4300000000000002</v>
      </c>
      <c r="AB1672" s="77">
        <f t="shared" si="117"/>
        <v>100</v>
      </c>
    </row>
    <row r="1673" spans="1:28" x14ac:dyDescent="0.3">
      <c r="A1673" s="49">
        <v>43311</v>
      </c>
      <c r="B1673" s="45" t="s">
        <v>1255</v>
      </c>
      <c r="C1673" s="45" t="s">
        <v>1256</v>
      </c>
      <c r="D1673" s="45" t="s">
        <v>47</v>
      </c>
      <c r="E1673" s="48">
        <v>10</v>
      </c>
      <c r="F1673" s="47">
        <v>214</v>
      </c>
      <c r="G1673" s="65">
        <v>3.6</v>
      </c>
      <c r="H1673" s="47">
        <v>174</v>
      </c>
      <c r="I1673" s="45" t="s">
        <v>537</v>
      </c>
      <c r="J1673" s="61">
        <v>25.5</v>
      </c>
      <c r="K1673" s="45" t="s">
        <v>179</v>
      </c>
      <c r="L1673" s="73">
        <v>27</v>
      </c>
      <c r="M1673" s="69">
        <v>1.4</v>
      </c>
      <c r="N1673" s="47">
        <v>78</v>
      </c>
      <c r="O1673" s="45" t="s">
        <v>376</v>
      </c>
      <c r="P1673" s="47">
        <v>10172</v>
      </c>
      <c r="Q1673" s="48">
        <v>24</v>
      </c>
      <c r="R1673" s="47">
        <v>10146</v>
      </c>
      <c r="S1673" s="48">
        <v>17</v>
      </c>
      <c r="T1673" s="48">
        <v>76</v>
      </c>
      <c r="U1673" s="48">
        <v>84</v>
      </c>
      <c r="V1673" s="45" t="s">
        <v>51</v>
      </c>
      <c r="W1673" s="48">
        <v>65</v>
      </c>
      <c r="X1673" s="45" t="s">
        <v>342</v>
      </c>
      <c r="Y1673" s="78">
        <f t="shared" si="114"/>
        <v>0.13999999999999999</v>
      </c>
      <c r="Z1673" s="78">
        <f t="shared" si="115"/>
        <v>0.36</v>
      </c>
      <c r="AA1673" s="78">
        <f t="shared" si="116"/>
        <v>2.5499999999999998</v>
      </c>
      <c r="AB1673" s="77">
        <f t="shared" si="117"/>
        <v>270</v>
      </c>
    </row>
    <row r="1674" spans="1:28" x14ac:dyDescent="0.3">
      <c r="A1674" s="49">
        <v>43312</v>
      </c>
      <c r="B1674" s="45" t="s">
        <v>1255</v>
      </c>
      <c r="C1674" s="45" t="s">
        <v>1256</v>
      </c>
      <c r="D1674" s="45" t="s">
        <v>47</v>
      </c>
      <c r="E1674" s="48">
        <v>10</v>
      </c>
      <c r="F1674" s="47">
        <v>196</v>
      </c>
      <c r="G1674" s="65">
        <v>3.6</v>
      </c>
      <c r="H1674" s="47">
        <v>177</v>
      </c>
      <c r="I1674" s="45" t="s">
        <v>142</v>
      </c>
      <c r="J1674" s="61">
        <v>21.4</v>
      </c>
      <c r="K1674" s="45" t="s">
        <v>286</v>
      </c>
      <c r="L1674" s="73">
        <v>27</v>
      </c>
      <c r="M1674" s="69">
        <v>1.4</v>
      </c>
      <c r="N1674" s="47">
        <v>78</v>
      </c>
      <c r="O1674" s="45" t="s">
        <v>86</v>
      </c>
      <c r="P1674" s="47">
        <v>10214</v>
      </c>
      <c r="Q1674" s="48">
        <v>21</v>
      </c>
      <c r="R1674" s="47">
        <v>10172</v>
      </c>
      <c r="S1674" s="45" t="s">
        <v>1012</v>
      </c>
      <c r="T1674" s="48">
        <v>83</v>
      </c>
      <c r="U1674" s="48">
        <v>89</v>
      </c>
      <c r="V1674" s="45" t="s">
        <v>51</v>
      </c>
      <c r="W1674" s="48">
        <v>81</v>
      </c>
      <c r="X1674" s="45" t="s">
        <v>51</v>
      </c>
      <c r="Y1674" s="78">
        <f t="shared" si="114"/>
        <v>0.13999999999999999</v>
      </c>
      <c r="Z1674" s="78">
        <f t="shared" si="115"/>
        <v>0.36</v>
      </c>
      <c r="AA1674" s="78">
        <f t="shared" si="116"/>
        <v>2.1399999999999997</v>
      </c>
      <c r="AB1674" s="77">
        <f t="shared" si="117"/>
        <v>270</v>
      </c>
    </row>
    <row r="1675" spans="1:28" x14ac:dyDescent="0.3">
      <c r="A1675" s="49">
        <v>43313</v>
      </c>
      <c r="B1675" s="45" t="s">
        <v>1255</v>
      </c>
      <c r="C1675" s="45" t="s">
        <v>1256</v>
      </c>
      <c r="D1675" s="45" t="s">
        <v>47</v>
      </c>
      <c r="E1675" s="48">
        <v>10</v>
      </c>
      <c r="F1675" s="47">
        <v>201</v>
      </c>
      <c r="G1675" s="65">
        <v>2.4</v>
      </c>
      <c r="H1675" s="47">
        <v>179</v>
      </c>
      <c r="I1675" s="45" t="s">
        <v>286</v>
      </c>
      <c r="J1675" s="61">
        <v>22.3</v>
      </c>
      <c r="K1675" s="45" t="s">
        <v>188</v>
      </c>
      <c r="L1675" s="72" t="s">
        <v>289</v>
      </c>
      <c r="M1675" s="69">
        <v>3.9</v>
      </c>
      <c r="N1675" s="47">
        <v>103</v>
      </c>
      <c r="O1675" s="45" t="s">
        <v>352</v>
      </c>
      <c r="P1675" s="47">
        <v>10204</v>
      </c>
      <c r="Q1675" s="45" t="s">
        <v>1012</v>
      </c>
      <c r="R1675" s="47">
        <v>10187</v>
      </c>
      <c r="S1675" s="48">
        <v>24</v>
      </c>
      <c r="T1675" s="48">
        <v>84</v>
      </c>
      <c r="U1675" s="48">
        <v>89</v>
      </c>
      <c r="V1675" s="45" t="s">
        <v>51</v>
      </c>
      <c r="W1675" s="48">
        <v>79</v>
      </c>
      <c r="X1675" s="45" t="s">
        <v>307</v>
      </c>
      <c r="Y1675" s="78">
        <f t="shared" si="114"/>
        <v>0.39</v>
      </c>
      <c r="Z1675" s="78">
        <f t="shared" si="115"/>
        <v>0.24</v>
      </c>
      <c r="AA1675" s="78">
        <f t="shared" si="116"/>
        <v>2.23</v>
      </c>
      <c r="AB1675" s="77">
        <f t="shared" si="117"/>
        <v>90</v>
      </c>
    </row>
    <row r="1676" spans="1:28" x14ac:dyDescent="0.3">
      <c r="A1676" s="49">
        <v>43314</v>
      </c>
      <c r="B1676" s="45" t="s">
        <v>1255</v>
      </c>
      <c r="C1676" s="45" t="s">
        <v>1256</v>
      </c>
      <c r="D1676" s="45" t="s">
        <v>47</v>
      </c>
      <c r="E1676" s="48">
        <v>10</v>
      </c>
      <c r="F1676" s="47">
        <v>214</v>
      </c>
      <c r="G1676" s="65">
        <v>0</v>
      </c>
      <c r="H1676" s="47">
        <v>187</v>
      </c>
      <c r="I1676" s="45" t="s">
        <v>193</v>
      </c>
      <c r="J1676" s="61">
        <v>24.1</v>
      </c>
      <c r="K1676" s="45" t="s">
        <v>164</v>
      </c>
      <c r="L1676" s="73">
        <v>12</v>
      </c>
      <c r="M1676" s="69">
        <v>3.3</v>
      </c>
      <c r="N1676" s="47">
        <v>78</v>
      </c>
      <c r="O1676" s="45" t="s">
        <v>215</v>
      </c>
      <c r="P1676" s="47">
        <v>10187</v>
      </c>
      <c r="Q1676" s="45" t="s">
        <v>1012</v>
      </c>
      <c r="R1676" s="47">
        <v>10163</v>
      </c>
      <c r="S1676" s="45" t="s">
        <v>51</v>
      </c>
      <c r="T1676" s="48">
        <v>80</v>
      </c>
      <c r="U1676" s="48">
        <v>87</v>
      </c>
      <c r="V1676" s="45" t="s">
        <v>88</v>
      </c>
      <c r="W1676" s="48">
        <v>75</v>
      </c>
      <c r="X1676" s="45" t="s">
        <v>51</v>
      </c>
      <c r="Y1676" s="78">
        <f t="shared" si="114"/>
        <v>0.32999999999999996</v>
      </c>
      <c r="Z1676" s="78">
        <f t="shared" si="115"/>
        <v>0</v>
      </c>
      <c r="AA1676" s="78">
        <f t="shared" si="116"/>
        <v>2.41</v>
      </c>
      <c r="AB1676" s="77">
        <f t="shared" si="117"/>
        <v>120</v>
      </c>
    </row>
    <row r="1677" spans="1:28" x14ac:dyDescent="0.3">
      <c r="A1677" s="49">
        <v>43315</v>
      </c>
      <c r="B1677" s="45" t="s">
        <v>1255</v>
      </c>
      <c r="C1677" s="45" t="s">
        <v>1256</v>
      </c>
      <c r="D1677" s="45" t="s">
        <v>47</v>
      </c>
      <c r="E1677" s="48">
        <v>10</v>
      </c>
      <c r="F1677" s="47">
        <v>232</v>
      </c>
      <c r="G1677" s="65">
        <v>0</v>
      </c>
      <c r="H1677" s="47">
        <v>193</v>
      </c>
      <c r="I1677" s="45" t="s">
        <v>537</v>
      </c>
      <c r="J1677" s="61">
        <v>27</v>
      </c>
      <c r="K1677" s="45" t="s">
        <v>98</v>
      </c>
      <c r="L1677" s="73">
        <v>29</v>
      </c>
      <c r="M1677" s="69">
        <v>1.1000000000000001</v>
      </c>
      <c r="N1677" s="47">
        <v>61</v>
      </c>
      <c r="O1677" s="45" t="s">
        <v>188</v>
      </c>
      <c r="P1677" s="47">
        <v>10200</v>
      </c>
      <c r="Q1677" s="48">
        <v>22</v>
      </c>
      <c r="R1677" s="47">
        <v>10165</v>
      </c>
      <c r="S1677" s="45" t="s">
        <v>218</v>
      </c>
      <c r="T1677" s="48">
        <v>81</v>
      </c>
      <c r="U1677" s="48">
        <v>89</v>
      </c>
      <c r="V1677" s="45" t="s">
        <v>51</v>
      </c>
      <c r="W1677" s="48">
        <v>75</v>
      </c>
      <c r="X1677" s="45" t="s">
        <v>51</v>
      </c>
      <c r="Y1677" s="78">
        <f t="shared" si="114"/>
        <v>0.11000000000000001</v>
      </c>
      <c r="Z1677" s="78">
        <f t="shared" si="115"/>
        <v>0</v>
      </c>
      <c r="AA1677" s="78">
        <f t="shared" si="116"/>
        <v>2.7</v>
      </c>
      <c r="AB1677" s="77">
        <f t="shared" si="117"/>
        <v>290</v>
      </c>
    </row>
    <row r="1678" spans="1:28" x14ac:dyDescent="0.3">
      <c r="A1678" s="49">
        <v>43316</v>
      </c>
      <c r="B1678" s="45" t="s">
        <v>1255</v>
      </c>
      <c r="C1678" s="45" t="s">
        <v>1256</v>
      </c>
      <c r="D1678" s="45" t="s">
        <v>47</v>
      </c>
      <c r="E1678" s="48">
        <v>10</v>
      </c>
      <c r="F1678" s="47">
        <v>238</v>
      </c>
      <c r="G1678" s="65">
        <v>0</v>
      </c>
      <c r="H1678" s="47">
        <v>220</v>
      </c>
      <c r="I1678" s="45" t="s">
        <v>51</v>
      </c>
      <c r="J1678" s="61">
        <v>25.6</v>
      </c>
      <c r="K1678" s="45" t="s">
        <v>133</v>
      </c>
      <c r="L1678" s="73">
        <v>29</v>
      </c>
      <c r="M1678" s="69">
        <v>1.4</v>
      </c>
      <c r="N1678" s="47">
        <v>72</v>
      </c>
      <c r="O1678" s="45" t="s">
        <v>51</v>
      </c>
      <c r="P1678" s="47">
        <v>10207</v>
      </c>
      <c r="Q1678" s="48">
        <v>11</v>
      </c>
      <c r="R1678" s="47">
        <v>10190</v>
      </c>
      <c r="S1678" s="45" t="s">
        <v>218</v>
      </c>
      <c r="T1678" s="48">
        <v>79</v>
      </c>
      <c r="U1678" s="48">
        <v>86</v>
      </c>
      <c r="V1678" s="45" t="s">
        <v>51</v>
      </c>
      <c r="W1678" s="48">
        <v>74</v>
      </c>
      <c r="X1678" s="45" t="s">
        <v>51</v>
      </c>
      <c r="Y1678" s="78">
        <f t="shared" si="114"/>
        <v>0.13999999999999999</v>
      </c>
      <c r="Z1678" s="78">
        <f t="shared" si="115"/>
        <v>0</v>
      </c>
      <c r="AA1678" s="78">
        <f t="shared" si="116"/>
        <v>2.56</v>
      </c>
      <c r="AB1678" s="77">
        <f t="shared" si="117"/>
        <v>290</v>
      </c>
    </row>
    <row r="1679" spans="1:28" x14ac:dyDescent="0.3">
      <c r="A1679" s="49">
        <v>43317</v>
      </c>
      <c r="B1679" s="45" t="s">
        <v>1255</v>
      </c>
      <c r="C1679" s="45" t="s">
        <v>1256</v>
      </c>
      <c r="D1679" s="45" t="s">
        <v>47</v>
      </c>
      <c r="E1679" s="48">
        <v>10</v>
      </c>
      <c r="F1679" s="47">
        <v>242</v>
      </c>
      <c r="G1679" s="65">
        <v>0</v>
      </c>
      <c r="H1679" s="47">
        <v>212</v>
      </c>
      <c r="I1679" s="45" t="s">
        <v>100</v>
      </c>
      <c r="J1679" s="61">
        <v>27.2</v>
      </c>
      <c r="K1679" s="45" t="s">
        <v>91</v>
      </c>
      <c r="L1679" s="73">
        <v>10</v>
      </c>
      <c r="M1679" s="69">
        <v>1.9</v>
      </c>
      <c r="N1679" s="47">
        <v>61</v>
      </c>
      <c r="O1679" s="45" t="s">
        <v>433</v>
      </c>
      <c r="P1679" s="47">
        <v>10194</v>
      </c>
      <c r="Q1679" s="45" t="s">
        <v>1012</v>
      </c>
      <c r="R1679" s="47">
        <v>10147</v>
      </c>
      <c r="S1679" s="48">
        <v>24</v>
      </c>
      <c r="T1679" s="48">
        <v>78</v>
      </c>
      <c r="U1679" s="48">
        <v>85</v>
      </c>
      <c r="V1679" s="45" t="s">
        <v>51</v>
      </c>
      <c r="W1679" s="48">
        <v>71</v>
      </c>
      <c r="X1679" s="45" t="s">
        <v>121</v>
      </c>
      <c r="Y1679" s="78">
        <f t="shared" si="114"/>
        <v>0.19</v>
      </c>
      <c r="Z1679" s="78">
        <f t="shared" si="115"/>
        <v>0</v>
      </c>
      <c r="AA1679" s="78">
        <f t="shared" si="116"/>
        <v>2.7199999999999998</v>
      </c>
      <c r="AB1679" s="77">
        <f t="shared" si="117"/>
        <v>100</v>
      </c>
    </row>
    <row r="1680" spans="1:28" x14ac:dyDescent="0.3">
      <c r="A1680" s="49">
        <v>43318</v>
      </c>
      <c r="B1680" s="45" t="s">
        <v>1255</v>
      </c>
      <c r="C1680" s="45" t="s">
        <v>1256</v>
      </c>
      <c r="D1680" s="45" t="s">
        <v>47</v>
      </c>
      <c r="E1680" s="48">
        <v>10</v>
      </c>
      <c r="F1680" s="47">
        <v>230</v>
      </c>
      <c r="G1680" s="65">
        <v>0.8</v>
      </c>
      <c r="H1680" s="47">
        <v>195</v>
      </c>
      <c r="I1680" s="45" t="s">
        <v>159</v>
      </c>
      <c r="J1680" s="61">
        <v>26.5</v>
      </c>
      <c r="K1680" s="45" t="s">
        <v>206</v>
      </c>
      <c r="L1680" s="73">
        <v>29</v>
      </c>
      <c r="M1680" s="69">
        <v>2.5</v>
      </c>
      <c r="N1680" s="47">
        <v>108</v>
      </c>
      <c r="O1680" s="45" t="s">
        <v>64</v>
      </c>
      <c r="P1680" s="47">
        <v>10147</v>
      </c>
      <c r="Q1680" s="45" t="s">
        <v>1012</v>
      </c>
      <c r="R1680" s="47">
        <v>10104</v>
      </c>
      <c r="S1680" s="48">
        <v>17</v>
      </c>
      <c r="T1680" s="48">
        <v>79</v>
      </c>
      <c r="U1680" s="48">
        <v>89</v>
      </c>
      <c r="V1680" s="45" t="s">
        <v>184</v>
      </c>
      <c r="W1680" s="48">
        <v>68</v>
      </c>
      <c r="X1680" s="45" t="s">
        <v>129</v>
      </c>
      <c r="Y1680" s="78">
        <f t="shared" si="114"/>
        <v>0.25</v>
      </c>
      <c r="Z1680" s="78">
        <f t="shared" si="115"/>
        <v>0.08</v>
      </c>
      <c r="AA1680" s="78">
        <f t="shared" si="116"/>
        <v>2.65</v>
      </c>
      <c r="AB1680" s="77">
        <f t="shared" si="117"/>
        <v>290</v>
      </c>
    </row>
    <row r="1681" spans="1:28" x14ac:dyDescent="0.3">
      <c r="A1681" s="49">
        <v>43319</v>
      </c>
      <c r="B1681" s="45" t="s">
        <v>1255</v>
      </c>
      <c r="C1681" s="45" t="s">
        <v>1256</v>
      </c>
      <c r="D1681" s="45" t="s">
        <v>47</v>
      </c>
      <c r="E1681" s="48">
        <v>10</v>
      </c>
      <c r="F1681" s="47">
        <v>210</v>
      </c>
      <c r="G1681" s="65">
        <v>0</v>
      </c>
      <c r="H1681" s="47">
        <v>191</v>
      </c>
      <c r="I1681" s="45" t="s">
        <v>100</v>
      </c>
      <c r="J1681" s="61">
        <v>23</v>
      </c>
      <c r="K1681" s="45" t="s">
        <v>352</v>
      </c>
      <c r="L1681" s="73">
        <v>31</v>
      </c>
      <c r="M1681" s="69">
        <v>5</v>
      </c>
      <c r="N1681" s="47">
        <v>158</v>
      </c>
      <c r="O1681" s="45" t="s">
        <v>117</v>
      </c>
      <c r="P1681" s="47">
        <v>10163</v>
      </c>
      <c r="Q1681" s="45" t="s">
        <v>51</v>
      </c>
      <c r="R1681" s="47">
        <v>10114</v>
      </c>
      <c r="S1681" s="45" t="s">
        <v>218</v>
      </c>
      <c r="T1681" s="48">
        <v>75</v>
      </c>
      <c r="U1681" s="48">
        <v>88</v>
      </c>
      <c r="V1681" s="45" t="s">
        <v>51</v>
      </c>
      <c r="W1681" s="48">
        <v>66</v>
      </c>
      <c r="X1681" s="45" t="s">
        <v>475</v>
      </c>
      <c r="Y1681" s="78">
        <f t="shared" si="114"/>
        <v>0.5</v>
      </c>
      <c r="Z1681" s="78">
        <f t="shared" si="115"/>
        <v>0</v>
      </c>
      <c r="AA1681" s="78">
        <f t="shared" si="116"/>
        <v>2.2999999999999998</v>
      </c>
      <c r="AB1681" s="77">
        <f t="shared" si="117"/>
        <v>310</v>
      </c>
    </row>
    <row r="1682" spans="1:28" x14ac:dyDescent="0.3">
      <c r="A1682" s="49">
        <v>43320</v>
      </c>
      <c r="B1682" s="45" t="s">
        <v>1255</v>
      </c>
      <c r="C1682" s="45" t="s">
        <v>1256</v>
      </c>
      <c r="D1682" s="45" t="s">
        <v>47</v>
      </c>
      <c r="E1682" s="48">
        <v>10</v>
      </c>
      <c r="F1682" s="47">
        <v>198</v>
      </c>
      <c r="G1682" s="65">
        <v>1</v>
      </c>
      <c r="H1682" s="47">
        <v>160</v>
      </c>
      <c r="I1682" s="45" t="s">
        <v>177</v>
      </c>
      <c r="J1682" s="61">
        <v>23.5</v>
      </c>
      <c r="K1682" s="45" t="s">
        <v>250</v>
      </c>
      <c r="L1682" s="73">
        <v>30</v>
      </c>
      <c r="M1682" s="69">
        <v>0.6</v>
      </c>
      <c r="N1682" s="47">
        <v>214</v>
      </c>
      <c r="O1682" s="45" t="s">
        <v>69</v>
      </c>
      <c r="P1682" s="47">
        <v>10167</v>
      </c>
      <c r="Q1682" s="48">
        <v>22</v>
      </c>
      <c r="R1682" s="47">
        <v>10115</v>
      </c>
      <c r="S1682" s="48">
        <v>18</v>
      </c>
      <c r="T1682" s="48">
        <v>77</v>
      </c>
      <c r="U1682" s="48">
        <v>84</v>
      </c>
      <c r="V1682" s="45" t="s">
        <v>51</v>
      </c>
      <c r="W1682" s="48">
        <v>68</v>
      </c>
      <c r="X1682" s="45" t="s">
        <v>307</v>
      </c>
      <c r="Y1682" s="78">
        <f t="shared" si="114"/>
        <v>0.06</v>
      </c>
      <c r="Z1682" s="78">
        <f t="shared" si="115"/>
        <v>0.1</v>
      </c>
      <c r="AA1682" s="78">
        <f t="shared" si="116"/>
        <v>2.35</v>
      </c>
      <c r="AB1682" s="77">
        <f t="shared" si="117"/>
        <v>300</v>
      </c>
    </row>
    <row r="1683" spans="1:28" x14ac:dyDescent="0.3">
      <c r="A1683" s="49">
        <v>43321</v>
      </c>
      <c r="B1683" s="45" t="s">
        <v>1255</v>
      </c>
      <c r="C1683" s="45" t="s">
        <v>1256</v>
      </c>
      <c r="D1683" s="45" t="s">
        <v>47</v>
      </c>
      <c r="E1683" s="48">
        <v>10</v>
      </c>
      <c r="F1683" s="47">
        <v>190</v>
      </c>
      <c r="G1683" s="65">
        <v>0</v>
      </c>
      <c r="H1683" s="47">
        <v>151</v>
      </c>
      <c r="I1683" s="45" t="s">
        <v>537</v>
      </c>
      <c r="J1683" s="61">
        <v>22.8</v>
      </c>
      <c r="K1683" s="45" t="s">
        <v>148</v>
      </c>
      <c r="L1683" s="73">
        <v>30</v>
      </c>
      <c r="M1683" s="69">
        <v>2.8</v>
      </c>
      <c r="N1683" s="47">
        <v>125</v>
      </c>
      <c r="O1683" s="45" t="s">
        <v>209</v>
      </c>
      <c r="P1683" s="47">
        <v>10243</v>
      </c>
      <c r="Q1683" s="48">
        <v>23</v>
      </c>
      <c r="R1683" s="47">
        <v>10148</v>
      </c>
      <c r="S1683" s="45" t="s">
        <v>263</v>
      </c>
      <c r="T1683" s="48">
        <v>68</v>
      </c>
      <c r="U1683" s="48">
        <v>82</v>
      </c>
      <c r="V1683" s="45" t="s">
        <v>80</v>
      </c>
      <c r="W1683" s="48">
        <v>55</v>
      </c>
      <c r="X1683" s="45" t="s">
        <v>186</v>
      </c>
      <c r="Y1683" s="78">
        <f t="shared" si="114"/>
        <v>0.27999999999999997</v>
      </c>
      <c r="Z1683" s="78">
        <f t="shared" si="115"/>
        <v>0</v>
      </c>
      <c r="AA1683" s="78">
        <f t="shared" si="116"/>
        <v>2.2800000000000002</v>
      </c>
      <c r="AB1683" s="77">
        <f t="shared" si="117"/>
        <v>300</v>
      </c>
    </row>
    <row r="1684" spans="1:28" x14ac:dyDescent="0.3">
      <c r="A1684" s="49">
        <v>43322</v>
      </c>
      <c r="B1684" s="45" t="s">
        <v>1255</v>
      </c>
      <c r="C1684" s="45" t="s">
        <v>1256</v>
      </c>
      <c r="D1684" s="45" t="s">
        <v>47</v>
      </c>
      <c r="E1684" s="48">
        <v>10</v>
      </c>
      <c r="F1684" s="47">
        <v>184</v>
      </c>
      <c r="G1684" s="65">
        <v>0</v>
      </c>
      <c r="H1684" s="47">
        <v>144</v>
      </c>
      <c r="I1684" s="45" t="s">
        <v>103</v>
      </c>
      <c r="J1684" s="61">
        <v>22.4</v>
      </c>
      <c r="K1684" s="45" t="s">
        <v>192</v>
      </c>
      <c r="L1684" s="73">
        <v>26</v>
      </c>
      <c r="M1684" s="69">
        <v>3.1</v>
      </c>
      <c r="N1684" s="47">
        <v>67</v>
      </c>
      <c r="O1684" s="45" t="s">
        <v>193</v>
      </c>
      <c r="P1684" s="47">
        <v>10240</v>
      </c>
      <c r="Q1684" s="45" t="s">
        <v>1012</v>
      </c>
      <c r="R1684" s="47">
        <v>10233</v>
      </c>
      <c r="S1684" s="45" t="s">
        <v>51</v>
      </c>
      <c r="T1684" s="48">
        <v>68</v>
      </c>
      <c r="U1684" s="48">
        <v>81</v>
      </c>
      <c r="V1684" s="45" t="s">
        <v>232</v>
      </c>
      <c r="W1684" s="48">
        <v>61</v>
      </c>
      <c r="X1684" s="45" t="s">
        <v>192</v>
      </c>
      <c r="Y1684" s="78">
        <f t="shared" si="114"/>
        <v>0.31</v>
      </c>
      <c r="Z1684" s="78">
        <f t="shared" si="115"/>
        <v>0</v>
      </c>
      <c r="AA1684" s="78">
        <f t="shared" si="116"/>
        <v>2.2399999999999998</v>
      </c>
      <c r="AB1684" s="77">
        <f t="shared" si="117"/>
        <v>260</v>
      </c>
    </row>
    <row r="1685" spans="1:28" x14ac:dyDescent="0.3">
      <c r="A1685" s="49">
        <v>43323</v>
      </c>
      <c r="B1685" s="45" t="s">
        <v>1255</v>
      </c>
      <c r="C1685" s="45" t="s">
        <v>1256</v>
      </c>
      <c r="D1685" s="45" t="s">
        <v>47</v>
      </c>
      <c r="E1685" s="48">
        <v>10</v>
      </c>
      <c r="F1685" s="47">
        <v>200</v>
      </c>
      <c r="G1685" s="65">
        <v>0</v>
      </c>
      <c r="H1685" s="47">
        <v>154</v>
      </c>
      <c r="I1685" s="45" t="s">
        <v>159</v>
      </c>
      <c r="J1685" s="61">
        <v>24.5</v>
      </c>
      <c r="K1685" s="45" t="s">
        <v>158</v>
      </c>
      <c r="L1685" s="73">
        <v>11</v>
      </c>
      <c r="M1685" s="69">
        <v>2.2000000000000002</v>
      </c>
      <c r="N1685" s="47">
        <v>72</v>
      </c>
      <c r="O1685" s="45" t="s">
        <v>158</v>
      </c>
      <c r="P1685" s="47">
        <v>10234</v>
      </c>
      <c r="Q1685" s="45" t="s">
        <v>1012</v>
      </c>
      <c r="R1685" s="47">
        <v>10164</v>
      </c>
      <c r="S1685" s="48">
        <v>24</v>
      </c>
      <c r="T1685" s="48">
        <v>73</v>
      </c>
      <c r="U1685" s="48">
        <v>84</v>
      </c>
      <c r="V1685" s="45" t="s">
        <v>51</v>
      </c>
      <c r="W1685" s="48">
        <v>66</v>
      </c>
      <c r="X1685" s="45" t="s">
        <v>51</v>
      </c>
      <c r="Y1685" s="78">
        <f t="shared" si="114"/>
        <v>0.22000000000000003</v>
      </c>
      <c r="Z1685" s="78">
        <f t="shared" si="115"/>
        <v>0</v>
      </c>
      <c r="AA1685" s="78">
        <f t="shared" si="116"/>
        <v>2.4500000000000002</v>
      </c>
      <c r="AB1685" s="77">
        <f t="shared" si="117"/>
        <v>110</v>
      </c>
    </row>
    <row r="1686" spans="1:28" x14ac:dyDescent="0.3">
      <c r="A1686" s="49">
        <v>43324</v>
      </c>
      <c r="B1686" s="45" t="s">
        <v>1255</v>
      </c>
      <c r="C1686" s="45" t="s">
        <v>1256</v>
      </c>
      <c r="D1686" s="45" t="s">
        <v>47</v>
      </c>
      <c r="E1686" s="48">
        <v>10</v>
      </c>
      <c r="F1686" s="47">
        <v>214</v>
      </c>
      <c r="G1686" s="65">
        <v>9</v>
      </c>
      <c r="H1686" s="47">
        <v>174</v>
      </c>
      <c r="I1686" s="45" t="s">
        <v>193</v>
      </c>
      <c r="J1686" s="61">
        <v>25.4</v>
      </c>
      <c r="K1686" s="45" t="s">
        <v>164</v>
      </c>
      <c r="L1686" s="73">
        <v>28</v>
      </c>
      <c r="M1686" s="69">
        <v>2.2000000000000002</v>
      </c>
      <c r="N1686" s="47">
        <v>83</v>
      </c>
      <c r="O1686" s="45" t="s">
        <v>106</v>
      </c>
      <c r="P1686" s="47">
        <v>10164</v>
      </c>
      <c r="Q1686" s="45" t="s">
        <v>1012</v>
      </c>
      <c r="R1686" s="47">
        <v>10130</v>
      </c>
      <c r="S1686" s="48">
        <v>18</v>
      </c>
      <c r="T1686" s="48">
        <v>71</v>
      </c>
      <c r="U1686" s="48">
        <v>88</v>
      </c>
      <c r="V1686" s="45" t="s">
        <v>51</v>
      </c>
      <c r="W1686" s="48">
        <v>60</v>
      </c>
      <c r="X1686" s="45" t="s">
        <v>213</v>
      </c>
      <c r="Y1686" s="78">
        <f t="shared" si="114"/>
        <v>0.22000000000000003</v>
      </c>
      <c r="Z1686" s="78">
        <f t="shared" si="115"/>
        <v>0.9</v>
      </c>
      <c r="AA1686" s="78">
        <f t="shared" si="116"/>
        <v>2.54</v>
      </c>
      <c r="AB1686" s="77">
        <f t="shared" si="117"/>
        <v>280</v>
      </c>
    </row>
    <row r="1687" spans="1:28" x14ac:dyDescent="0.3">
      <c r="A1687" s="49">
        <v>43325</v>
      </c>
      <c r="B1687" s="45" t="s">
        <v>1255</v>
      </c>
      <c r="C1687" s="45" t="s">
        <v>1256</v>
      </c>
      <c r="D1687" s="45" t="s">
        <v>47</v>
      </c>
      <c r="E1687" s="48">
        <v>10</v>
      </c>
      <c r="F1687" s="47">
        <v>210</v>
      </c>
      <c r="G1687" s="65">
        <v>0</v>
      </c>
      <c r="H1687" s="47">
        <v>186</v>
      </c>
      <c r="I1687" s="45" t="s">
        <v>51</v>
      </c>
      <c r="J1687" s="61">
        <v>23.5</v>
      </c>
      <c r="K1687" s="45" t="s">
        <v>65</v>
      </c>
      <c r="L1687" s="73">
        <v>32</v>
      </c>
      <c r="M1687" s="69">
        <v>3.9</v>
      </c>
      <c r="N1687" s="47">
        <v>117</v>
      </c>
      <c r="O1687" s="45" t="s">
        <v>129</v>
      </c>
      <c r="P1687" s="47">
        <v>10194</v>
      </c>
      <c r="Q1687" s="45" t="s">
        <v>51</v>
      </c>
      <c r="R1687" s="47">
        <v>10141</v>
      </c>
      <c r="S1687" s="45" t="s">
        <v>51</v>
      </c>
      <c r="T1687" s="48">
        <v>75</v>
      </c>
      <c r="U1687" s="48">
        <v>87</v>
      </c>
      <c r="V1687" s="45" t="s">
        <v>51</v>
      </c>
      <c r="W1687" s="48">
        <v>63</v>
      </c>
      <c r="X1687" s="45" t="s">
        <v>60</v>
      </c>
      <c r="Y1687" s="78">
        <f t="shared" si="114"/>
        <v>0.39</v>
      </c>
      <c r="Z1687" s="78">
        <f t="shared" si="115"/>
        <v>0</v>
      </c>
      <c r="AA1687" s="78">
        <f t="shared" si="116"/>
        <v>2.35</v>
      </c>
      <c r="AB1687" s="77">
        <f t="shared" si="117"/>
        <v>320</v>
      </c>
    </row>
    <row r="1688" spans="1:28" x14ac:dyDescent="0.3">
      <c r="A1688" s="49">
        <v>43326</v>
      </c>
      <c r="B1688" s="45" t="s">
        <v>1255</v>
      </c>
      <c r="C1688" s="45" t="s">
        <v>1256</v>
      </c>
      <c r="D1688" s="45" t="s">
        <v>47</v>
      </c>
      <c r="E1688" s="48">
        <v>10</v>
      </c>
      <c r="F1688" s="47">
        <v>216</v>
      </c>
      <c r="G1688" s="65">
        <v>0</v>
      </c>
      <c r="H1688" s="47">
        <v>190</v>
      </c>
      <c r="I1688" s="45" t="s">
        <v>51</v>
      </c>
      <c r="J1688" s="61">
        <v>24.3</v>
      </c>
      <c r="K1688" s="45" t="s">
        <v>179</v>
      </c>
      <c r="L1688" s="73">
        <v>10</v>
      </c>
      <c r="M1688" s="69">
        <v>2.5</v>
      </c>
      <c r="N1688" s="47">
        <v>64</v>
      </c>
      <c r="O1688" s="45" t="s">
        <v>79</v>
      </c>
      <c r="P1688" s="47">
        <v>10219</v>
      </c>
      <c r="Q1688" s="45" t="s">
        <v>51</v>
      </c>
      <c r="R1688" s="47">
        <v>10191</v>
      </c>
      <c r="S1688" s="45" t="s">
        <v>263</v>
      </c>
      <c r="T1688" s="48">
        <v>71</v>
      </c>
      <c r="U1688" s="48">
        <v>79</v>
      </c>
      <c r="V1688" s="45" t="s">
        <v>80</v>
      </c>
      <c r="W1688" s="48">
        <v>61</v>
      </c>
      <c r="X1688" s="45" t="s">
        <v>104</v>
      </c>
      <c r="Y1688" s="78">
        <f t="shared" si="114"/>
        <v>0.25</v>
      </c>
      <c r="Z1688" s="78">
        <f t="shared" si="115"/>
        <v>0</v>
      </c>
      <c r="AA1688" s="78">
        <f t="shared" si="116"/>
        <v>2.4300000000000002</v>
      </c>
      <c r="AB1688" s="77">
        <f t="shared" si="117"/>
        <v>100</v>
      </c>
    </row>
    <row r="1689" spans="1:28" x14ac:dyDescent="0.3">
      <c r="A1689" s="49">
        <v>43327</v>
      </c>
      <c r="B1689" s="45" t="s">
        <v>1255</v>
      </c>
      <c r="C1689" s="45" t="s">
        <v>1256</v>
      </c>
      <c r="D1689" s="45" t="s">
        <v>47</v>
      </c>
      <c r="E1689" s="48">
        <v>10</v>
      </c>
      <c r="F1689" s="47">
        <v>214</v>
      </c>
      <c r="G1689" s="65">
        <v>0</v>
      </c>
      <c r="H1689" s="47">
        <v>190</v>
      </c>
      <c r="I1689" s="45" t="s">
        <v>184</v>
      </c>
      <c r="J1689" s="61">
        <v>23.9</v>
      </c>
      <c r="K1689" s="45" t="s">
        <v>71</v>
      </c>
      <c r="L1689" s="73">
        <v>12</v>
      </c>
      <c r="M1689" s="69">
        <v>5.3</v>
      </c>
      <c r="N1689" s="47">
        <v>117</v>
      </c>
      <c r="O1689" s="45" t="s">
        <v>347</v>
      </c>
      <c r="P1689" s="47">
        <v>10210</v>
      </c>
      <c r="Q1689" s="45" t="s">
        <v>1012</v>
      </c>
      <c r="R1689" s="47">
        <v>10158</v>
      </c>
      <c r="S1689" s="48">
        <v>19</v>
      </c>
      <c r="T1689" s="48">
        <v>69</v>
      </c>
      <c r="U1689" s="48">
        <v>82</v>
      </c>
      <c r="V1689" s="45" t="s">
        <v>107</v>
      </c>
      <c r="W1689" s="48">
        <v>58</v>
      </c>
      <c r="X1689" s="45" t="s">
        <v>347</v>
      </c>
      <c r="Y1689" s="78">
        <f t="shared" si="114"/>
        <v>0.53</v>
      </c>
      <c r="Z1689" s="78">
        <f t="shared" si="115"/>
        <v>0</v>
      </c>
      <c r="AA1689" s="78">
        <f t="shared" si="116"/>
        <v>2.3899999999999997</v>
      </c>
      <c r="AB1689" s="77">
        <f t="shared" si="117"/>
        <v>120</v>
      </c>
    </row>
    <row r="1690" spans="1:28" x14ac:dyDescent="0.3">
      <c r="A1690" s="49">
        <v>43328</v>
      </c>
      <c r="B1690" s="45" t="s">
        <v>1255</v>
      </c>
      <c r="C1690" s="45" t="s">
        <v>1256</v>
      </c>
      <c r="D1690" s="45" t="s">
        <v>47</v>
      </c>
      <c r="E1690" s="48">
        <v>10</v>
      </c>
      <c r="F1690" s="47">
        <v>214</v>
      </c>
      <c r="G1690" s="65">
        <v>31</v>
      </c>
      <c r="H1690" s="47">
        <v>189</v>
      </c>
      <c r="I1690" s="45" t="s">
        <v>106</v>
      </c>
      <c r="J1690" s="61">
        <v>23.9</v>
      </c>
      <c r="K1690" s="45" t="s">
        <v>182</v>
      </c>
      <c r="L1690" s="73">
        <v>29</v>
      </c>
      <c r="M1690" s="69">
        <v>1.7</v>
      </c>
      <c r="N1690" s="47">
        <v>89</v>
      </c>
      <c r="O1690" s="45" t="s">
        <v>108</v>
      </c>
      <c r="P1690" s="47">
        <v>10198</v>
      </c>
      <c r="Q1690" s="48">
        <v>23</v>
      </c>
      <c r="R1690" s="47">
        <v>10153</v>
      </c>
      <c r="S1690" s="45" t="s">
        <v>116</v>
      </c>
      <c r="T1690" s="48">
        <v>81</v>
      </c>
      <c r="U1690" s="48">
        <v>87</v>
      </c>
      <c r="V1690" s="45" t="s">
        <v>88</v>
      </c>
      <c r="W1690" s="48">
        <v>74</v>
      </c>
      <c r="X1690" s="45" t="s">
        <v>65</v>
      </c>
      <c r="Y1690" s="78">
        <f t="shared" si="114"/>
        <v>0.16999999999999998</v>
      </c>
      <c r="Z1690" s="78">
        <f t="shared" si="115"/>
        <v>3.1</v>
      </c>
      <c r="AA1690" s="78">
        <f t="shared" si="116"/>
        <v>2.3899999999999997</v>
      </c>
      <c r="AB1690" s="77">
        <f t="shared" si="117"/>
        <v>290</v>
      </c>
    </row>
    <row r="1691" spans="1:28" x14ac:dyDescent="0.3">
      <c r="A1691" s="49">
        <v>43329</v>
      </c>
      <c r="B1691" s="45" t="s">
        <v>1255</v>
      </c>
      <c r="C1691" s="45" t="s">
        <v>1256</v>
      </c>
      <c r="D1691" s="45" t="s">
        <v>47</v>
      </c>
      <c r="E1691" s="48">
        <v>10</v>
      </c>
      <c r="F1691" s="47">
        <v>186</v>
      </c>
      <c r="G1691" s="65">
        <v>2.6</v>
      </c>
      <c r="H1691" s="47">
        <v>167</v>
      </c>
      <c r="I1691" s="45" t="s">
        <v>100</v>
      </c>
      <c r="J1691" s="61">
        <v>20.6</v>
      </c>
      <c r="K1691" s="45" t="s">
        <v>215</v>
      </c>
      <c r="L1691" s="73">
        <v>31</v>
      </c>
      <c r="M1691" s="69">
        <v>1.4</v>
      </c>
      <c r="N1691" s="47">
        <v>83</v>
      </c>
      <c r="O1691" s="45" t="s">
        <v>66</v>
      </c>
      <c r="P1691" s="47">
        <v>10241</v>
      </c>
      <c r="Q1691" s="45" t="s">
        <v>51</v>
      </c>
      <c r="R1691" s="47">
        <v>10196</v>
      </c>
      <c r="S1691" s="45" t="s">
        <v>84</v>
      </c>
      <c r="T1691" s="48">
        <v>77</v>
      </c>
      <c r="U1691" s="48">
        <v>89</v>
      </c>
      <c r="V1691" s="45" t="s">
        <v>51</v>
      </c>
      <c r="W1691" s="48">
        <v>66</v>
      </c>
      <c r="X1691" s="45" t="s">
        <v>128</v>
      </c>
      <c r="Y1691" s="78">
        <f t="shared" si="114"/>
        <v>0.13999999999999999</v>
      </c>
      <c r="Z1691" s="78">
        <f t="shared" si="115"/>
        <v>0.26</v>
      </c>
      <c r="AA1691" s="78">
        <f t="shared" si="116"/>
        <v>2.06</v>
      </c>
      <c r="AB1691" s="77">
        <f t="shared" si="117"/>
        <v>310</v>
      </c>
    </row>
    <row r="1692" spans="1:28" x14ac:dyDescent="0.3">
      <c r="A1692" s="49">
        <v>43330</v>
      </c>
      <c r="B1692" s="45" t="s">
        <v>1255</v>
      </c>
      <c r="C1692" s="45" t="s">
        <v>1256</v>
      </c>
      <c r="D1692" s="45" t="s">
        <v>47</v>
      </c>
      <c r="E1692" s="48">
        <v>10</v>
      </c>
      <c r="F1692" s="47">
        <v>192</v>
      </c>
      <c r="G1692" s="65">
        <v>0</v>
      </c>
      <c r="H1692" s="47">
        <v>150</v>
      </c>
      <c r="I1692" s="45" t="s">
        <v>434</v>
      </c>
      <c r="J1692" s="61">
        <v>23.3</v>
      </c>
      <c r="K1692" s="45" t="s">
        <v>158</v>
      </c>
      <c r="L1692" s="73">
        <v>11</v>
      </c>
      <c r="M1692" s="69">
        <v>4.7</v>
      </c>
      <c r="N1692" s="47">
        <v>100</v>
      </c>
      <c r="O1692" s="45" t="s">
        <v>148</v>
      </c>
      <c r="P1692" s="47">
        <v>10238</v>
      </c>
      <c r="Q1692" s="45" t="s">
        <v>1012</v>
      </c>
      <c r="R1692" s="47">
        <v>10212</v>
      </c>
      <c r="S1692" s="48">
        <v>18</v>
      </c>
      <c r="T1692" s="48">
        <v>68</v>
      </c>
      <c r="U1692" s="48">
        <v>79</v>
      </c>
      <c r="V1692" s="45" t="s">
        <v>258</v>
      </c>
      <c r="W1692" s="48">
        <v>58</v>
      </c>
      <c r="X1692" s="45" t="s">
        <v>475</v>
      </c>
      <c r="Y1692" s="78">
        <f t="shared" si="114"/>
        <v>0.47000000000000003</v>
      </c>
      <c r="Z1692" s="78">
        <f t="shared" si="115"/>
        <v>0</v>
      </c>
      <c r="AA1692" s="78">
        <f t="shared" si="116"/>
        <v>2.33</v>
      </c>
      <c r="AB1692" s="77">
        <f t="shared" si="117"/>
        <v>110</v>
      </c>
    </row>
    <row r="1693" spans="1:28" x14ac:dyDescent="0.3">
      <c r="A1693" s="49">
        <v>43331</v>
      </c>
      <c r="B1693" s="45" t="s">
        <v>1255</v>
      </c>
      <c r="C1693" s="45" t="s">
        <v>1256</v>
      </c>
      <c r="D1693" s="45" t="s">
        <v>47</v>
      </c>
      <c r="E1693" s="48">
        <v>10</v>
      </c>
      <c r="F1693" s="47">
        <v>194</v>
      </c>
      <c r="G1693" s="65">
        <v>0</v>
      </c>
      <c r="H1693" s="47">
        <v>150</v>
      </c>
      <c r="I1693" s="45" t="s">
        <v>123</v>
      </c>
      <c r="J1693" s="61">
        <v>23.7</v>
      </c>
      <c r="K1693" s="45" t="s">
        <v>89</v>
      </c>
      <c r="L1693" s="73">
        <v>10</v>
      </c>
      <c r="M1693" s="69">
        <v>2.8</v>
      </c>
      <c r="N1693" s="47">
        <v>67</v>
      </c>
      <c r="O1693" s="45" t="s">
        <v>51</v>
      </c>
      <c r="P1693" s="47">
        <v>10229</v>
      </c>
      <c r="Q1693" s="48">
        <v>10</v>
      </c>
      <c r="R1693" s="47">
        <v>10214</v>
      </c>
      <c r="S1693" s="45" t="s">
        <v>116</v>
      </c>
      <c r="T1693" s="48">
        <v>74</v>
      </c>
      <c r="U1693" s="48">
        <v>84</v>
      </c>
      <c r="V1693" s="45" t="s">
        <v>51</v>
      </c>
      <c r="W1693" s="48">
        <v>66</v>
      </c>
      <c r="X1693" s="45" t="s">
        <v>352</v>
      </c>
      <c r="Y1693" s="78">
        <f t="shared" si="114"/>
        <v>0.27999999999999997</v>
      </c>
      <c r="Z1693" s="78">
        <f t="shared" si="115"/>
        <v>0</v>
      </c>
      <c r="AA1693" s="78">
        <f t="shared" si="116"/>
        <v>2.37</v>
      </c>
      <c r="AB1693" s="77">
        <f t="shared" si="117"/>
        <v>100</v>
      </c>
    </row>
    <row r="1694" spans="1:28" x14ac:dyDescent="0.3">
      <c r="A1694" s="49">
        <v>43332</v>
      </c>
      <c r="B1694" s="45" t="s">
        <v>1255</v>
      </c>
      <c r="C1694" s="45" t="s">
        <v>1256</v>
      </c>
      <c r="D1694" s="45" t="s">
        <v>47</v>
      </c>
      <c r="E1694" s="48">
        <v>10</v>
      </c>
      <c r="F1694" s="47">
        <v>202</v>
      </c>
      <c r="G1694" s="65">
        <v>0</v>
      </c>
      <c r="H1694" s="47">
        <v>168</v>
      </c>
      <c r="I1694" s="45" t="s">
        <v>159</v>
      </c>
      <c r="J1694" s="61">
        <v>23.5</v>
      </c>
      <c r="K1694" s="45" t="s">
        <v>121</v>
      </c>
      <c r="L1694" s="73">
        <v>12</v>
      </c>
      <c r="M1694" s="69">
        <v>2.2000000000000002</v>
      </c>
      <c r="N1694" s="47">
        <v>75</v>
      </c>
      <c r="O1694" s="45" t="s">
        <v>98</v>
      </c>
      <c r="P1694" s="47">
        <v>10224</v>
      </c>
      <c r="Q1694" s="45" t="s">
        <v>1012</v>
      </c>
      <c r="R1694" s="47">
        <v>10191</v>
      </c>
      <c r="S1694" s="48">
        <v>24</v>
      </c>
      <c r="T1694" s="48">
        <v>79</v>
      </c>
      <c r="U1694" s="48">
        <v>88</v>
      </c>
      <c r="V1694" s="45" t="s">
        <v>159</v>
      </c>
      <c r="W1694" s="48">
        <v>70</v>
      </c>
      <c r="X1694" s="45" t="s">
        <v>52</v>
      </c>
      <c r="Y1694" s="78">
        <f t="shared" si="114"/>
        <v>0.22000000000000003</v>
      </c>
      <c r="Z1694" s="78">
        <f t="shared" si="115"/>
        <v>0</v>
      </c>
      <c r="AA1694" s="78">
        <f t="shared" si="116"/>
        <v>2.35</v>
      </c>
      <c r="AB1694" s="77">
        <f t="shared" si="117"/>
        <v>120</v>
      </c>
    </row>
    <row r="1695" spans="1:28" x14ac:dyDescent="0.3">
      <c r="A1695" s="49">
        <v>43333</v>
      </c>
      <c r="B1695" s="45" t="s">
        <v>1255</v>
      </c>
      <c r="C1695" s="45" t="s">
        <v>1256</v>
      </c>
      <c r="D1695" s="45" t="s">
        <v>47</v>
      </c>
      <c r="E1695" s="48">
        <v>10</v>
      </c>
      <c r="F1695" s="47">
        <v>209</v>
      </c>
      <c r="G1695" s="65">
        <v>0</v>
      </c>
      <c r="H1695" s="47">
        <v>167</v>
      </c>
      <c r="I1695" s="45" t="s">
        <v>232</v>
      </c>
      <c r="J1695" s="61">
        <v>25.1</v>
      </c>
      <c r="K1695" s="45" t="s">
        <v>158</v>
      </c>
      <c r="L1695" s="73">
        <v>10</v>
      </c>
      <c r="M1695" s="69">
        <v>2.5</v>
      </c>
      <c r="N1695" s="47">
        <v>67</v>
      </c>
      <c r="O1695" s="45" t="s">
        <v>61</v>
      </c>
      <c r="P1695" s="47">
        <v>10191</v>
      </c>
      <c r="Q1695" s="45" t="s">
        <v>1012</v>
      </c>
      <c r="R1695" s="47">
        <v>10152</v>
      </c>
      <c r="S1695" s="48">
        <v>18</v>
      </c>
      <c r="T1695" s="48">
        <v>79</v>
      </c>
      <c r="U1695" s="48">
        <v>88</v>
      </c>
      <c r="V1695" s="45" t="s">
        <v>51</v>
      </c>
      <c r="W1695" s="48">
        <v>70</v>
      </c>
      <c r="X1695" s="45" t="s">
        <v>81</v>
      </c>
      <c r="Y1695" s="78">
        <f t="shared" si="114"/>
        <v>0.25</v>
      </c>
      <c r="Z1695" s="78">
        <f t="shared" si="115"/>
        <v>0</v>
      </c>
      <c r="AA1695" s="78">
        <f t="shared" si="116"/>
        <v>2.5100000000000002</v>
      </c>
      <c r="AB1695" s="77">
        <f t="shared" si="117"/>
        <v>100</v>
      </c>
    </row>
    <row r="1696" spans="1:28" x14ac:dyDescent="0.3">
      <c r="A1696" s="49">
        <v>43334</v>
      </c>
      <c r="B1696" s="45" t="s">
        <v>1255</v>
      </c>
      <c r="C1696" s="45" t="s">
        <v>1256</v>
      </c>
      <c r="D1696" s="45" t="s">
        <v>47</v>
      </c>
      <c r="E1696" s="48">
        <v>10</v>
      </c>
      <c r="F1696" s="47">
        <v>227</v>
      </c>
      <c r="G1696" s="65">
        <v>0</v>
      </c>
      <c r="H1696" s="47">
        <v>195</v>
      </c>
      <c r="I1696" s="45" t="s">
        <v>537</v>
      </c>
      <c r="J1696" s="61">
        <v>25.9</v>
      </c>
      <c r="K1696" s="45" t="s">
        <v>215</v>
      </c>
      <c r="L1696" s="73">
        <v>29</v>
      </c>
      <c r="M1696" s="69">
        <v>1.1000000000000001</v>
      </c>
      <c r="N1696" s="47">
        <v>64</v>
      </c>
      <c r="O1696" s="45" t="s">
        <v>52</v>
      </c>
      <c r="P1696" s="47">
        <v>10181</v>
      </c>
      <c r="Q1696" s="48">
        <v>22</v>
      </c>
      <c r="R1696" s="47">
        <v>10145</v>
      </c>
      <c r="S1696" s="45" t="s">
        <v>116</v>
      </c>
      <c r="T1696" s="48">
        <v>81</v>
      </c>
      <c r="U1696" s="48">
        <v>88</v>
      </c>
      <c r="V1696" s="45" t="s">
        <v>51</v>
      </c>
      <c r="W1696" s="48">
        <v>73</v>
      </c>
      <c r="X1696" s="45" t="s">
        <v>51</v>
      </c>
      <c r="Y1696" s="78">
        <f t="shared" si="114"/>
        <v>0.11000000000000001</v>
      </c>
      <c r="Z1696" s="78">
        <f t="shared" si="115"/>
        <v>0</v>
      </c>
      <c r="AA1696" s="78">
        <f t="shared" si="116"/>
        <v>2.59</v>
      </c>
      <c r="AB1696" s="77">
        <f t="shared" si="117"/>
        <v>290</v>
      </c>
    </row>
    <row r="1697" spans="1:28" x14ac:dyDescent="0.3">
      <c r="A1697" s="49">
        <v>43335</v>
      </c>
      <c r="B1697" s="45" t="s">
        <v>1255</v>
      </c>
      <c r="C1697" s="45" t="s">
        <v>1256</v>
      </c>
      <c r="D1697" s="45" t="s">
        <v>47</v>
      </c>
      <c r="E1697" s="48">
        <v>10</v>
      </c>
      <c r="F1697" s="47">
        <v>224</v>
      </c>
      <c r="G1697" s="65">
        <v>10.8</v>
      </c>
      <c r="H1697" s="47">
        <v>206</v>
      </c>
      <c r="I1697" s="45" t="s">
        <v>51</v>
      </c>
      <c r="J1697" s="61">
        <v>24.1</v>
      </c>
      <c r="K1697" s="45" t="s">
        <v>117</v>
      </c>
      <c r="L1697" s="73">
        <v>29</v>
      </c>
      <c r="M1697" s="69">
        <v>1.4</v>
      </c>
      <c r="N1697" s="47">
        <v>64</v>
      </c>
      <c r="O1697" s="45" t="s">
        <v>95</v>
      </c>
      <c r="P1697" s="47">
        <v>10213</v>
      </c>
      <c r="Q1697" s="48">
        <v>21</v>
      </c>
      <c r="R1697" s="47">
        <v>10172</v>
      </c>
      <c r="S1697" s="45" t="s">
        <v>116</v>
      </c>
      <c r="T1697" s="48">
        <v>80</v>
      </c>
      <c r="U1697" s="48">
        <v>84</v>
      </c>
      <c r="V1697" s="45" t="s">
        <v>51</v>
      </c>
      <c r="W1697" s="48">
        <v>76</v>
      </c>
      <c r="X1697" s="45" t="s">
        <v>51</v>
      </c>
      <c r="Y1697" s="78">
        <f t="shared" si="114"/>
        <v>0.13999999999999999</v>
      </c>
      <c r="Z1697" s="78">
        <f t="shared" si="115"/>
        <v>1.08</v>
      </c>
      <c r="AA1697" s="78">
        <f t="shared" si="116"/>
        <v>2.41</v>
      </c>
      <c r="AB1697" s="77">
        <f t="shared" si="117"/>
        <v>290</v>
      </c>
    </row>
    <row r="1698" spans="1:28" x14ac:dyDescent="0.3">
      <c r="A1698" s="49">
        <v>43336</v>
      </c>
      <c r="B1698" s="45" t="s">
        <v>1255</v>
      </c>
      <c r="C1698" s="45" t="s">
        <v>1256</v>
      </c>
      <c r="D1698" s="45" t="s">
        <v>47</v>
      </c>
      <c r="E1698" s="48">
        <v>10</v>
      </c>
      <c r="F1698" s="47">
        <v>194</v>
      </c>
      <c r="G1698" s="65">
        <v>1.6</v>
      </c>
      <c r="H1698" s="47">
        <v>182</v>
      </c>
      <c r="I1698" s="45" t="s">
        <v>271</v>
      </c>
      <c r="J1698" s="61">
        <v>20.6</v>
      </c>
      <c r="K1698" s="45" t="s">
        <v>51</v>
      </c>
      <c r="L1698" s="73">
        <v>30</v>
      </c>
      <c r="M1698" s="69">
        <v>1.1000000000000001</v>
      </c>
      <c r="N1698" s="47">
        <v>67</v>
      </c>
      <c r="O1698" s="45" t="s">
        <v>205</v>
      </c>
      <c r="P1698" s="47">
        <v>10226</v>
      </c>
      <c r="Q1698" s="48">
        <v>10</v>
      </c>
      <c r="R1698" s="47">
        <v>10199</v>
      </c>
      <c r="S1698" s="45" t="s">
        <v>84</v>
      </c>
      <c r="T1698" s="48">
        <v>81</v>
      </c>
      <c r="U1698" s="48">
        <v>88</v>
      </c>
      <c r="V1698" s="45" t="s">
        <v>51</v>
      </c>
      <c r="W1698" s="48">
        <v>70</v>
      </c>
      <c r="X1698" s="45" t="s">
        <v>213</v>
      </c>
      <c r="Y1698" s="78">
        <f t="shared" si="114"/>
        <v>0.11000000000000001</v>
      </c>
      <c r="Z1698" s="78">
        <f t="shared" si="115"/>
        <v>0.16</v>
      </c>
      <c r="AA1698" s="78">
        <f t="shared" si="116"/>
        <v>2.06</v>
      </c>
      <c r="AB1698" s="77">
        <f t="shared" si="117"/>
        <v>300</v>
      </c>
    </row>
    <row r="1699" spans="1:28" x14ac:dyDescent="0.3">
      <c r="A1699" s="49">
        <v>43337</v>
      </c>
      <c r="B1699" s="45" t="s">
        <v>1255</v>
      </c>
      <c r="C1699" s="45" t="s">
        <v>1256</v>
      </c>
      <c r="D1699" s="45" t="s">
        <v>47</v>
      </c>
      <c r="E1699" s="48">
        <v>10</v>
      </c>
      <c r="F1699" s="47">
        <v>195</v>
      </c>
      <c r="G1699" s="65">
        <v>1</v>
      </c>
      <c r="H1699" s="47">
        <v>173</v>
      </c>
      <c r="I1699" s="45" t="s">
        <v>123</v>
      </c>
      <c r="J1699" s="61">
        <v>21.7</v>
      </c>
      <c r="K1699" s="45" t="s">
        <v>260</v>
      </c>
      <c r="L1699" s="73">
        <v>30</v>
      </c>
      <c r="M1699" s="69">
        <v>2.5</v>
      </c>
      <c r="N1699" s="47">
        <v>78</v>
      </c>
      <c r="O1699" s="45" t="s">
        <v>264</v>
      </c>
      <c r="P1699" s="47">
        <v>10203</v>
      </c>
      <c r="Q1699" s="45" t="s">
        <v>1012</v>
      </c>
      <c r="R1699" s="47">
        <v>10178</v>
      </c>
      <c r="S1699" s="48">
        <v>24</v>
      </c>
      <c r="T1699" s="48">
        <v>70</v>
      </c>
      <c r="U1699" s="48">
        <v>83</v>
      </c>
      <c r="V1699" s="45" t="s">
        <v>650</v>
      </c>
      <c r="W1699" s="48">
        <v>57</v>
      </c>
      <c r="X1699" s="45" t="s">
        <v>99</v>
      </c>
      <c r="Y1699" s="78">
        <f t="shared" si="114"/>
        <v>0.25</v>
      </c>
      <c r="Z1699" s="78">
        <f t="shared" si="115"/>
        <v>0.1</v>
      </c>
      <c r="AA1699" s="78">
        <f t="shared" si="116"/>
        <v>2.17</v>
      </c>
      <c r="AB1699" s="77">
        <f t="shared" si="117"/>
        <v>300</v>
      </c>
    </row>
    <row r="1700" spans="1:28" x14ac:dyDescent="0.3">
      <c r="A1700" s="49">
        <v>43338</v>
      </c>
      <c r="B1700" s="45" t="s">
        <v>1255</v>
      </c>
      <c r="C1700" s="45" t="s">
        <v>1256</v>
      </c>
      <c r="D1700" s="45" t="s">
        <v>47</v>
      </c>
      <c r="E1700" s="48">
        <v>10</v>
      </c>
      <c r="F1700" s="47">
        <v>200</v>
      </c>
      <c r="G1700" s="65">
        <v>0</v>
      </c>
      <c r="H1700" s="47">
        <v>158</v>
      </c>
      <c r="I1700" s="45" t="s">
        <v>123</v>
      </c>
      <c r="J1700" s="61">
        <v>24.3</v>
      </c>
      <c r="K1700" s="45" t="s">
        <v>61</v>
      </c>
      <c r="L1700" s="73">
        <v>0</v>
      </c>
      <c r="M1700" s="69">
        <v>1.7</v>
      </c>
      <c r="N1700" s="47">
        <v>39</v>
      </c>
      <c r="O1700" s="45" t="s">
        <v>103</v>
      </c>
      <c r="P1700" s="47">
        <v>10178</v>
      </c>
      <c r="Q1700" s="45" t="s">
        <v>1012</v>
      </c>
      <c r="R1700" s="47">
        <v>10148</v>
      </c>
      <c r="S1700" s="48">
        <v>15</v>
      </c>
      <c r="T1700" s="48">
        <v>70</v>
      </c>
      <c r="U1700" s="48">
        <v>83</v>
      </c>
      <c r="V1700" s="45" t="s">
        <v>147</v>
      </c>
      <c r="W1700" s="48">
        <v>62</v>
      </c>
      <c r="X1700" s="45" t="s">
        <v>61</v>
      </c>
      <c r="Y1700" s="78">
        <f t="shared" si="114"/>
        <v>0.16999999999999998</v>
      </c>
      <c r="Z1700" s="78">
        <f t="shared" si="115"/>
        <v>0</v>
      </c>
      <c r="AA1700" s="78">
        <f t="shared" si="116"/>
        <v>2.4300000000000002</v>
      </c>
      <c r="AB1700" s="77">
        <f t="shared" si="117"/>
        <v>0</v>
      </c>
    </row>
    <row r="1701" spans="1:28" x14ac:dyDescent="0.3">
      <c r="A1701" s="49">
        <v>43339</v>
      </c>
      <c r="B1701" s="45" t="s">
        <v>1255</v>
      </c>
      <c r="C1701" s="45" t="s">
        <v>1256</v>
      </c>
      <c r="D1701" s="45" t="s">
        <v>47</v>
      </c>
      <c r="E1701" s="48">
        <v>10</v>
      </c>
      <c r="F1701" s="47">
        <v>208</v>
      </c>
      <c r="G1701" s="65">
        <v>0</v>
      </c>
      <c r="H1701" s="47">
        <v>161</v>
      </c>
      <c r="I1701" s="45" t="s">
        <v>232</v>
      </c>
      <c r="J1701" s="61">
        <v>25.4</v>
      </c>
      <c r="K1701" s="45" t="s">
        <v>50</v>
      </c>
      <c r="L1701" s="73">
        <v>10</v>
      </c>
      <c r="M1701" s="69">
        <v>2.2000000000000002</v>
      </c>
      <c r="N1701" s="47">
        <v>92</v>
      </c>
      <c r="O1701" s="45" t="s">
        <v>505</v>
      </c>
      <c r="P1701" s="47">
        <v>10161</v>
      </c>
      <c r="Q1701" s="48">
        <v>10</v>
      </c>
      <c r="R1701" s="47">
        <v>10135</v>
      </c>
      <c r="S1701" s="48">
        <v>23</v>
      </c>
      <c r="T1701" s="48">
        <v>76</v>
      </c>
      <c r="U1701" s="48">
        <v>83</v>
      </c>
      <c r="V1701" s="45" t="s">
        <v>51</v>
      </c>
      <c r="W1701" s="48">
        <v>63</v>
      </c>
      <c r="X1701" s="45" t="s">
        <v>50</v>
      </c>
      <c r="Y1701" s="78">
        <f t="shared" si="114"/>
        <v>0.22000000000000003</v>
      </c>
      <c r="Z1701" s="78">
        <f t="shared" si="115"/>
        <v>0</v>
      </c>
      <c r="AA1701" s="78">
        <f t="shared" si="116"/>
        <v>2.54</v>
      </c>
      <c r="AB1701" s="77">
        <f t="shared" si="117"/>
        <v>100</v>
      </c>
    </row>
    <row r="1702" spans="1:28" x14ac:dyDescent="0.3">
      <c r="A1702" s="49">
        <v>43340</v>
      </c>
      <c r="B1702" s="45" t="s">
        <v>1255</v>
      </c>
      <c r="C1702" s="45" t="s">
        <v>1256</v>
      </c>
      <c r="D1702" s="45" t="s">
        <v>47</v>
      </c>
      <c r="E1702" s="48">
        <v>10</v>
      </c>
      <c r="F1702" s="47">
        <v>226</v>
      </c>
      <c r="G1702" s="65">
        <v>2.2000000000000002</v>
      </c>
      <c r="H1702" s="47">
        <v>192</v>
      </c>
      <c r="I1702" s="45" t="s">
        <v>75</v>
      </c>
      <c r="J1702" s="61">
        <v>25.9</v>
      </c>
      <c r="K1702" s="45" t="s">
        <v>91</v>
      </c>
      <c r="L1702" s="73">
        <v>32</v>
      </c>
      <c r="M1702" s="69">
        <v>0.8</v>
      </c>
      <c r="N1702" s="47">
        <v>72</v>
      </c>
      <c r="O1702" s="45" t="s">
        <v>65</v>
      </c>
      <c r="P1702" s="47">
        <v>10164</v>
      </c>
      <c r="Q1702" s="48">
        <v>24</v>
      </c>
      <c r="R1702" s="47">
        <v>10112</v>
      </c>
      <c r="S1702" s="48">
        <v>14</v>
      </c>
      <c r="T1702" s="48">
        <v>79</v>
      </c>
      <c r="U1702" s="48">
        <v>86</v>
      </c>
      <c r="V1702" s="45" t="s">
        <v>51</v>
      </c>
      <c r="W1702" s="48">
        <v>70</v>
      </c>
      <c r="X1702" s="45" t="s">
        <v>215</v>
      </c>
      <c r="Y1702" s="78">
        <f t="shared" si="114"/>
        <v>0.08</v>
      </c>
      <c r="Z1702" s="78">
        <f t="shared" si="115"/>
        <v>0.22000000000000003</v>
      </c>
      <c r="AA1702" s="78">
        <f t="shared" si="116"/>
        <v>2.59</v>
      </c>
      <c r="AB1702" s="77">
        <f t="shared" si="117"/>
        <v>320</v>
      </c>
    </row>
    <row r="1703" spans="1:28" x14ac:dyDescent="0.3">
      <c r="A1703" s="49">
        <v>43341</v>
      </c>
      <c r="B1703" s="45" t="s">
        <v>1255</v>
      </c>
      <c r="C1703" s="45" t="s">
        <v>1256</v>
      </c>
      <c r="D1703" s="45" t="s">
        <v>47</v>
      </c>
      <c r="E1703" s="48">
        <v>10</v>
      </c>
      <c r="F1703" s="47">
        <v>202</v>
      </c>
      <c r="G1703" s="65">
        <v>12.4</v>
      </c>
      <c r="H1703" s="47">
        <v>186</v>
      </c>
      <c r="I1703" s="45" t="s">
        <v>177</v>
      </c>
      <c r="J1703" s="61">
        <v>21.8</v>
      </c>
      <c r="K1703" s="45" t="s">
        <v>128</v>
      </c>
      <c r="L1703" s="73">
        <v>29</v>
      </c>
      <c r="M1703" s="69">
        <v>2.2000000000000002</v>
      </c>
      <c r="N1703" s="47">
        <v>158</v>
      </c>
      <c r="O1703" s="45" t="s">
        <v>239</v>
      </c>
      <c r="P1703" s="47">
        <v>10229</v>
      </c>
      <c r="Q1703" s="48">
        <v>21</v>
      </c>
      <c r="R1703" s="47">
        <v>10162</v>
      </c>
      <c r="S1703" s="45" t="s">
        <v>51</v>
      </c>
      <c r="T1703" s="48">
        <v>80</v>
      </c>
      <c r="U1703" s="48">
        <v>89</v>
      </c>
      <c r="V1703" s="45" t="s">
        <v>51</v>
      </c>
      <c r="W1703" s="48">
        <v>72</v>
      </c>
      <c r="X1703" s="45" t="s">
        <v>94</v>
      </c>
      <c r="Y1703" s="78">
        <f t="shared" si="114"/>
        <v>0.22000000000000003</v>
      </c>
      <c r="Z1703" s="78">
        <f t="shared" si="115"/>
        <v>1.24</v>
      </c>
      <c r="AA1703" s="78">
        <f t="shared" si="116"/>
        <v>2.1800000000000002</v>
      </c>
      <c r="AB1703" s="77">
        <f t="shared" si="117"/>
        <v>290</v>
      </c>
    </row>
    <row r="1704" spans="1:28" x14ac:dyDescent="0.3">
      <c r="A1704" s="49">
        <v>43342</v>
      </c>
      <c r="B1704" s="45" t="s">
        <v>1255</v>
      </c>
      <c r="C1704" s="45" t="s">
        <v>1256</v>
      </c>
      <c r="D1704" s="45" t="s">
        <v>47</v>
      </c>
      <c r="E1704" s="48">
        <v>10</v>
      </c>
      <c r="F1704" s="47">
        <v>202</v>
      </c>
      <c r="G1704" s="65">
        <v>0.2</v>
      </c>
      <c r="H1704" s="47">
        <v>178</v>
      </c>
      <c r="I1704" s="45" t="s">
        <v>100</v>
      </c>
      <c r="J1704" s="61">
        <v>22.6</v>
      </c>
      <c r="K1704" s="45" t="s">
        <v>307</v>
      </c>
      <c r="L1704" s="73">
        <v>31</v>
      </c>
      <c r="M1704" s="69">
        <v>1.1000000000000001</v>
      </c>
      <c r="N1704" s="47">
        <v>42</v>
      </c>
      <c r="O1704" s="45" t="s">
        <v>51</v>
      </c>
      <c r="P1704" s="47">
        <v>10225</v>
      </c>
      <c r="Q1704" s="45" t="s">
        <v>1012</v>
      </c>
      <c r="R1704" s="47">
        <v>10205</v>
      </c>
      <c r="S1704" s="45" t="s">
        <v>51</v>
      </c>
      <c r="T1704" s="48">
        <v>80</v>
      </c>
      <c r="U1704" s="48">
        <v>88</v>
      </c>
      <c r="V1704" s="45" t="s">
        <v>51</v>
      </c>
      <c r="W1704" s="48">
        <v>75</v>
      </c>
      <c r="X1704" s="45" t="s">
        <v>51</v>
      </c>
      <c r="Y1704" s="78">
        <f t="shared" si="114"/>
        <v>0.11000000000000001</v>
      </c>
      <c r="Z1704" s="78">
        <f t="shared" si="115"/>
        <v>0.02</v>
      </c>
      <c r="AA1704" s="78">
        <f t="shared" si="116"/>
        <v>2.2600000000000002</v>
      </c>
      <c r="AB1704" s="77">
        <f t="shared" si="117"/>
        <v>310</v>
      </c>
    </row>
    <row r="1705" spans="1:28" x14ac:dyDescent="0.3">
      <c r="A1705" s="49">
        <v>43343</v>
      </c>
      <c r="B1705" s="45" t="s">
        <v>1255</v>
      </c>
      <c r="C1705" s="45" t="s">
        <v>1256</v>
      </c>
      <c r="D1705" s="45" t="s">
        <v>47</v>
      </c>
      <c r="E1705" s="48">
        <v>10</v>
      </c>
      <c r="F1705" s="47">
        <v>207</v>
      </c>
      <c r="G1705" s="65">
        <v>0</v>
      </c>
      <c r="H1705" s="47">
        <v>163</v>
      </c>
      <c r="I1705" s="45" t="s">
        <v>103</v>
      </c>
      <c r="J1705" s="61">
        <v>25.1</v>
      </c>
      <c r="K1705" s="45" t="s">
        <v>121</v>
      </c>
      <c r="L1705" s="73">
        <v>10</v>
      </c>
      <c r="M1705" s="69">
        <v>2.5</v>
      </c>
      <c r="N1705" s="47">
        <v>58</v>
      </c>
      <c r="O1705" s="45" t="s">
        <v>51</v>
      </c>
      <c r="P1705" s="47">
        <v>10211</v>
      </c>
      <c r="Q1705" s="45" t="s">
        <v>51</v>
      </c>
      <c r="R1705" s="47">
        <v>10197</v>
      </c>
      <c r="S1705" s="45" t="s">
        <v>116</v>
      </c>
      <c r="T1705" s="48">
        <v>76</v>
      </c>
      <c r="U1705" s="48">
        <v>87</v>
      </c>
      <c r="V1705" s="45" t="s">
        <v>51</v>
      </c>
      <c r="W1705" s="48">
        <v>64</v>
      </c>
      <c r="X1705" s="45" t="s">
        <v>71</v>
      </c>
      <c r="Y1705" s="78">
        <f t="shared" si="114"/>
        <v>0.25</v>
      </c>
      <c r="Z1705" s="78">
        <f t="shared" si="115"/>
        <v>0</v>
      </c>
      <c r="AA1705" s="78">
        <f t="shared" si="116"/>
        <v>2.5100000000000002</v>
      </c>
      <c r="AB1705" s="77">
        <f t="shared" si="117"/>
        <v>100</v>
      </c>
    </row>
    <row r="1706" spans="1:28" x14ac:dyDescent="0.3">
      <c r="A1706" s="49">
        <v>43344</v>
      </c>
      <c r="B1706" s="45" t="s">
        <v>1255</v>
      </c>
      <c r="C1706" s="45" t="s">
        <v>1256</v>
      </c>
      <c r="D1706" s="45" t="s">
        <v>47</v>
      </c>
      <c r="E1706" s="48">
        <v>10</v>
      </c>
      <c r="F1706" s="47">
        <v>201</v>
      </c>
      <c r="G1706" s="65">
        <v>0</v>
      </c>
      <c r="H1706" s="47">
        <v>171</v>
      </c>
      <c r="I1706" s="45" t="s">
        <v>120</v>
      </c>
      <c r="J1706" s="61">
        <v>23.1</v>
      </c>
      <c r="K1706" s="45" t="s">
        <v>71</v>
      </c>
      <c r="L1706" s="73">
        <v>10</v>
      </c>
      <c r="M1706" s="69">
        <v>4.4000000000000004</v>
      </c>
      <c r="N1706" s="47">
        <v>108</v>
      </c>
      <c r="O1706" s="45" t="s">
        <v>146</v>
      </c>
      <c r="P1706" s="47">
        <v>10201</v>
      </c>
      <c r="Q1706" s="45" t="s">
        <v>51</v>
      </c>
      <c r="R1706" s="47">
        <v>10170</v>
      </c>
      <c r="S1706" s="48">
        <v>24</v>
      </c>
      <c r="T1706" s="48">
        <v>77</v>
      </c>
      <c r="U1706" s="48">
        <v>86</v>
      </c>
      <c r="V1706" s="45" t="s">
        <v>51</v>
      </c>
      <c r="W1706" s="48">
        <v>74</v>
      </c>
      <c r="X1706" s="45" t="s">
        <v>51</v>
      </c>
      <c r="Y1706" s="78">
        <f t="shared" si="114"/>
        <v>0.44000000000000006</v>
      </c>
      <c r="Z1706" s="78">
        <f t="shared" si="115"/>
        <v>0</v>
      </c>
      <c r="AA1706" s="78">
        <f t="shared" si="116"/>
        <v>2.31</v>
      </c>
      <c r="AB1706" s="77">
        <f t="shared" si="117"/>
        <v>100</v>
      </c>
    </row>
    <row r="1707" spans="1:28" x14ac:dyDescent="0.3">
      <c r="A1707" s="49">
        <v>43345</v>
      </c>
      <c r="B1707" s="45" t="s">
        <v>1255</v>
      </c>
      <c r="C1707" s="45" t="s">
        <v>1256</v>
      </c>
      <c r="D1707" s="45" t="s">
        <v>47</v>
      </c>
      <c r="E1707" s="48">
        <v>10</v>
      </c>
      <c r="F1707" s="47">
        <v>202</v>
      </c>
      <c r="G1707" s="65">
        <v>0</v>
      </c>
      <c r="H1707" s="47">
        <v>168</v>
      </c>
      <c r="I1707" s="45" t="s">
        <v>159</v>
      </c>
      <c r="J1707" s="61">
        <v>23.7</v>
      </c>
      <c r="K1707" s="45" t="s">
        <v>169</v>
      </c>
      <c r="L1707" s="73">
        <v>10</v>
      </c>
      <c r="M1707" s="69">
        <v>2.8</v>
      </c>
      <c r="N1707" s="47">
        <v>83</v>
      </c>
      <c r="O1707" s="45" t="s">
        <v>264</v>
      </c>
      <c r="P1707" s="47">
        <v>10170</v>
      </c>
      <c r="Q1707" s="45" t="s">
        <v>1012</v>
      </c>
      <c r="R1707" s="47">
        <v>10137</v>
      </c>
      <c r="S1707" s="48">
        <v>24</v>
      </c>
      <c r="T1707" s="48">
        <v>72</v>
      </c>
      <c r="U1707" s="48">
        <v>87</v>
      </c>
      <c r="V1707" s="45" t="s">
        <v>51</v>
      </c>
      <c r="W1707" s="48">
        <v>60</v>
      </c>
      <c r="X1707" s="45" t="s">
        <v>206</v>
      </c>
      <c r="Y1707" s="78">
        <f t="shared" si="114"/>
        <v>0.27999999999999997</v>
      </c>
      <c r="Z1707" s="78">
        <f t="shared" si="115"/>
        <v>0</v>
      </c>
      <c r="AA1707" s="78">
        <f t="shared" si="116"/>
        <v>2.37</v>
      </c>
      <c r="AB1707" s="77">
        <f t="shared" si="117"/>
        <v>100</v>
      </c>
    </row>
    <row r="1708" spans="1:28" x14ac:dyDescent="0.3">
      <c r="A1708" s="49">
        <v>43346</v>
      </c>
      <c r="B1708" s="45" t="s">
        <v>1255</v>
      </c>
      <c r="C1708" s="45" t="s">
        <v>1256</v>
      </c>
      <c r="D1708" s="45" t="s">
        <v>47</v>
      </c>
      <c r="E1708" s="48">
        <v>10</v>
      </c>
      <c r="F1708" s="47">
        <v>207</v>
      </c>
      <c r="G1708" s="65">
        <v>0</v>
      </c>
      <c r="H1708" s="47">
        <v>165</v>
      </c>
      <c r="I1708" s="45" t="s">
        <v>103</v>
      </c>
      <c r="J1708" s="61">
        <v>24.9</v>
      </c>
      <c r="K1708" s="45" t="s">
        <v>61</v>
      </c>
      <c r="L1708" s="73">
        <v>0</v>
      </c>
      <c r="M1708" s="69">
        <v>1.1000000000000001</v>
      </c>
      <c r="N1708" s="47">
        <v>44</v>
      </c>
      <c r="O1708" s="45" t="s">
        <v>139</v>
      </c>
      <c r="P1708" s="47">
        <v>10155</v>
      </c>
      <c r="Q1708" s="45" t="s">
        <v>51</v>
      </c>
      <c r="R1708" s="47">
        <v>10131</v>
      </c>
      <c r="S1708" s="45" t="s">
        <v>218</v>
      </c>
      <c r="T1708" s="48">
        <v>77</v>
      </c>
      <c r="U1708" s="48">
        <v>85</v>
      </c>
      <c r="V1708" s="45" t="s">
        <v>51</v>
      </c>
      <c r="W1708" s="48">
        <v>69</v>
      </c>
      <c r="X1708" s="45" t="s">
        <v>51</v>
      </c>
      <c r="Y1708" s="78">
        <f t="shared" si="114"/>
        <v>0.11000000000000001</v>
      </c>
      <c r="Z1708" s="78">
        <f t="shared" si="115"/>
        <v>0</v>
      </c>
      <c r="AA1708" s="78">
        <f t="shared" si="116"/>
        <v>2.4899999999999998</v>
      </c>
      <c r="AB1708" s="77">
        <f t="shared" si="117"/>
        <v>0</v>
      </c>
    </row>
    <row r="1709" spans="1:28" x14ac:dyDescent="0.3">
      <c r="A1709" s="49">
        <v>43347</v>
      </c>
      <c r="B1709" s="45" t="s">
        <v>1255</v>
      </c>
      <c r="C1709" s="45" t="s">
        <v>1256</v>
      </c>
      <c r="D1709" s="45" t="s">
        <v>47</v>
      </c>
      <c r="E1709" s="48">
        <v>10</v>
      </c>
      <c r="F1709" s="47">
        <v>194</v>
      </c>
      <c r="G1709" s="65">
        <v>1.6</v>
      </c>
      <c r="H1709" s="47">
        <v>162</v>
      </c>
      <c r="I1709" s="45" t="s">
        <v>537</v>
      </c>
      <c r="J1709" s="61">
        <v>22.6</v>
      </c>
      <c r="K1709" s="45" t="s">
        <v>169</v>
      </c>
      <c r="L1709" s="73">
        <v>26</v>
      </c>
      <c r="M1709" s="69">
        <v>1.1000000000000001</v>
      </c>
      <c r="N1709" s="47">
        <v>42</v>
      </c>
      <c r="O1709" s="45" t="s">
        <v>460</v>
      </c>
      <c r="P1709" s="47">
        <v>10152</v>
      </c>
      <c r="Q1709" s="48">
        <v>21</v>
      </c>
      <c r="R1709" s="47">
        <v>10138</v>
      </c>
      <c r="S1709" s="48">
        <v>16</v>
      </c>
      <c r="T1709" s="48">
        <v>80</v>
      </c>
      <c r="U1709" s="48">
        <v>86</v>
      </c>
      <c r="V1709" s="45" t="s">
        <v>51</v>
      </c>
      <c r="W1709" s="48">
        <v>72</v>
      </c>
      <c r="X1709" s="45" t="s">
        <v>133</v>
      </c>
      <c r="Y1709" s="78">
        <f t="shared" si="114"/>
        <v>0.11000000000000001</v>
      </c>
      <c r="Z1709" s="78">
        <f t="shared" si="115"/>
        <v>0.16</v>
      </c>
      <c r="AA1709" s="78">
        <f t="shared" si="116"/>
        <v>2.2600000000000002</v>
      </c>
      <c r="AB1709" s="77">
        <f t="shared" si="117"/>
        <v>260</v>
      </c>
    </row>
    <row r="1710" spans="1:28" x14ac:dyDescent="0.3">
      <c r="A1710" s="49">
        <v>43348</v>
      </c>
      <c r="B1710" s="45" t="s">
        <v>1255</v>
      </c>
      <c r="C1710" s="45" t="s">
        <v>1256</v>
      </c>
      <c r="D1710" s="45" t="s">
        <v>47</v>
      </c>
      <c r="E1710" s="48">
        <v>10</v>
      </c>
      <c r="F1710" s="47">
        <v>186</v>
      </c>
      <c r="G1710" s="65">
        <v>12.2</v>
      </c>
      <c r="H1710" s="47">
        <v>174</v>
      </c>
      <c r="I1710" s="45" t="s">
        <v>193</v>
      </c>
      <c r="J1710" s="61">
        <v>19.7</v>
      </c>
      <c r="K1710" s="45" t="s">
        <v>192</v>
      </c>
      <c r="L1710" s="73">
        <v>12</v>
      </c>
      <c r="M1710" s="69">
        <v>1.7</v>
      </c>
      <c r="N1710" s="47">
        <v>58</v>
      </c>
      <c r="O1710" s="45" t="s">
        <v>117</v>
      </c>
      <c r="P1710" s="47">
        <v>10170</v>
      </c>
      <c r="Q1710" s="48">
        <v>22</v>
      </c>
      <c r="R1710" s="47">
        <v>10142</v>
      </c>
      <c r="S1710" s="45" t="s">
        <v>84</v>
      </c>
      <c r="T1710" s="48">
        <v>85</v>
      </c>
      <c r="U1710" s="48">
        <v>88</v>
      </c>
      <c r="V1710" s="45" t="s">
        <v>117</v>
      </c>
      <c r="W1710" s="48">
        <v>81</v>
      </c>
      <c r="X1710" s="45" t="s">
        <v>111</v>
      </c>
      <c r="Y1710" s="78">
        <f t="shared" si="114"/>
        <v>0.16999999999999998</v>
      </c>
      <c r="Z1710" s="78">
        <f t="shared" si="115"/>
        <v>1.22</v>
      </c>
      <c r="AA1710" s="78">
        <f t="shared" si="116"/>
        <v>1.97</v>
      </c>
      <c r="AB1710" s="77">
        <f t="shared" si="117"/>
        <v>120</v>
      </c>
    </row>
    <row r="1711" spans="1:28" x14ac:dyDescent="0.3">
      <c r="A1711" s="49">
        <v>43349</v>
      </c>
      <c r="B1711" s="45" t="s">
        <v>1255</v>
      </c>
      <c r="C1711" s="45" t="s">
        <v>1256</v>
      </c>
      <c r="D1711" s="45" t="s">
        <v>47</v>
      </c>
      <c r="E1711" s="48">
        <v>10</v>
      </c>
      <c r="F1711" s="47">
        <v>184</v>
      </c>
      <c r="G1711" s="65">
        <v>26.2</v>
      </c>
      <c r="H1711" s="47">
        <v>173</v>
      </c>
      <c r="I1711" s="45" t="s">
        <v>123</v>
      </c>
      <c r="J1711" s="61">
        <v>19.399999999999999</v>
      </c>
      <c r="K1711" s="45" t="s">
        <v>61</v>
      </c>
      <c r="L1711" s="73">
        <v>28</v>
      </c>
      <c r="M1711" s="69">
        <v>1.9</v>
      </c>
      <c r="N1711" s="47">
        <v>67</v>
      </c>
      <c r="O1711" s="45" t="s">
        <v>103</v>
      </c>
      <c r="P1711" s="47">
        <v>10189</v>
      </c>
      <c r="Q1711" s="45" t="s">
        <v>51</v>
      </c>
      <c r="R1711" s="47">
        <v>10155</v>
      </c>
      <c r="S1711" s="45" t="s">
        <v>116</v>
      </c>
      <c r="T1711" s="48">
        <v>87</v>
      </c>
      <c r="U1711" s="48">
        <v>89</v>
      </c>
      <c r="V1711" s="45" t="s">
        <v>51</v>
      </c>
      <c r="W1711" s="48">
        <v>87</v>
      </c>
      <c r="X1711" s="45" t="s">
        <v>51</v>
      </c>
      <c r="Y1711" s="78">
        <f t="shared" si="114"/>
        <v>0.19</v>
      </c>
      <c r="Z1711" s="78">
        <f t="shared" si="115"/>
        <v>2.62</v>
      </c>
      <c r="AA1711" s="78">
        <f t="shared" si="116"/>
        <v>1.94</v>
      </c>
      <c r="AB1711" s="77">
        <f t="shared" si="117"/>
        <v>280</v>
      </c>
    </row>
    <row r="1712" spans="1:28" x14ac:dyDescent="0.3">
      <c r="A1712" s="49">
        <v>43350</v>
      </c>
      <c r="B1712" s="45" t="s">
        <v>1255</v>
      </c>
      <c r="C1712" s="45" t="s">
        <v>1256</v>
      </c>
      <c r="D1712" s="45" t="s">
        <v>47</v>
      </c>
      <c r="E1712" s="48">
        <v>10</v>
      </c>
      <c r="F1712" s="47">
        <v>192</v>
      </c>
      <c r="G1712" s="65">
        <v>0.6</v>
      </c>
      <c r="H1712" s="47">
        <v>172</v>
      </c>
      <c r="I1712" s="45" t="s">
        <v>280</v>
      </c>
      <c r="J1712" s="61">
        <v>21.2</v>
      </c>
      <c r="K1712" s="45" t="s">
        <v>117</v>
      </c>
      <c r="L1712" s="73">
        <v>13</v>
      </c>
      <c r="M1712" s="69">
        <v>2.5</v>
      </c>
      <c r="N1712" s="47">
        <v>58</v>
      </c>
      <c r="O1712" s="45" t="s">
        <v>139</v>
      </c>
      <c r="P1712" s="47">
        <v>10186</v>
      </c>
      <c r="Q1712" s="45" t="s">
        <v>289</v>
      </c>
      <c r="R1712" s="47">
        <v>10165</v>
      </c>
      <c r="S1712" s="48">
        <v>24</v>
      </c>
      <c r="T1712" s="48">
        <v>82</v>
      </c>
      <c r="U1712" s="48">
        <v>90</v>
      </c>
      <c r="V1712" s="45" t="s">
        <v>475</v>
      </c>
      <c r="W1712" s="48">
        <v>72</v>
      </c>
      <c r="X1712" s="45" t="s">
        <v>98</v>
      </c>
      <c r="Y1712" s="78">
        <f t="shared" si="114"/>
        <v>0.25</v>
      </c>
      <c r="Z1712" s="78">
        <f t="shared" si="115"/>
        <v>0.06</v>
      </c>
      <c r="AA1712" s="78">
        <f t="shared" si="116"/>
        <v>2.12</v>
      </c>
      <c r="AB1712" s="77">
        <f t="shared" si="117"/>
        <v>130</v>
      </c>
    </row>
    <row r="1713" spans="1:28" x14ac:dyDescent="0.3">
      <c r="A1713" s="49">
        <v>43351</v>
      </c>
      <c r="B1713" s="45" t="s">
        <v>1255</v>
      </c>
      <c r="C1713" s="45" t="s">
        <v>1256</v>
      </c>
      <c r="D1713" s="45" t="s">
        <v>47</v>
      </c>
      <c r="E1713" s="48">
        <v>10</v>
      </c>
      <c r="F1713" s="47">
        <v>190</v>
      </c>
      <c r="G1713" s="65">
        <v>2.4</v>
      </c>
      <c r="H1713" s="47">
        <v>145</v>
      </c>
      <c r="I1713" s="45" t="s">
        <v>123</v>
      </c>
      <c r="J1713" s="61">
        <v>23.5</v>
      </c>
      <c r="K1713" s="45" t="s">
        <v>71</v>
      </c>
      <c r="L1713" s="73">
        <v>28</v>
      </c>
      <c r="M1713" s="69">
        <v>1.1000000000000001</v>
      </c>
      <c r="N1713" s="47">
        <v>56</v>
      </c>
      <c r="O1713" s="45" t="s">
        <v>769</v>
      </c>
      <c r="P1713" s="47">
        <v>10168</v>
      </c>
      <c r="Q1713" s="45" t="s">
        <v>51</v>
      </c>
      <c r="R1713" s="47">
        <v>10146</v>
      </c>
      <c r="S1713" s="48">
        <v>15</v>
      </c>
      <c r="T1713" s="48">
        <v>80</v>
      </c>
      <c r="U1713" s="48">
        <v>87</v>
      </c>
      <c r="V1713" s="45" t="s">
        <v>51</v>
      </c>
      <c r="W1713" s="48">
        <v>69</v>
      </c>
      <c r="X1713" s="45" t="s">
        <v>133</v>
      </c>
      <c r="Y1713" s="78">
        <f t="shared" si="114"/>
        <v>0.11000000000000001</v>
      </c>
      <c r="Z1713" s="78">
        <f t="shared" si="115"/>
        <v>0.24</v>
      </c>
      <c r="AA1713" s="78">
        <f t="shared" si="116"/>
        <v>2.35</v>
      </c>
      <c r="AB1713" s="77">
        <f t="shared" si="117"/>
        <v>280</v>
      </c>
    </row>
    <row r="1714" spans="1:28" x14ac:dyDescent="0.3">
      <c r="A1714" s="49">
        <v>43352</v>
      </c>
      <c r="B1714" s="45" t="s">
        <v>1255</v>
      </c>
      <c r="C1714" s="45" t="s">
        <v>1256</v>
      </c>
      <c r="D1714" s="45" t="s">
        <v>47</v>
      </c>
      <c r="E1714" s="48">
        <v>10</v>
      </c>
      <c r="F1714" s="47">
        <v>190</v>
      </c>
      <c r="G1714" s="65">
        <v>0.6</v>
      </c>
      <c r="H1714" s="47">
        <v>166</v>
      </c>
      <c r="I1714" s="45" t="s">
        <v>123</v>
      </c>
      <c r="J1714" s="61">
        <v>21.4</v>
      </c>
      <c r="K1714" s="45" t="s">
        <v>89</v>
      </c>
      <c r="L1714" s="73">
        <v>24</v>
      </c>
      <c r="M1714" s="69">
        <v>1.4</v>
      </c>
      <c r="N1714" s="47">
        <v>42</v>
      </c>
      <c r="O1714" s="45" t="s">
        <v>123</v>
      </c>
      <c r="P1714" s="47">
        <v>10235</v>
      </c>
      <c r="Q1714" s="48">
        <v>23</v>
      </c>
      <c r="R1714" s="47">
        <v>10167</v>
      </c>
      <c r="S1714" s="45" t="s">
        <v>1012</v>
      </c>
      <c r="T1714" s="48">
        <v>84</v>
      </c>
      <c r="U1714" s="48">
        <v>88</v>
      </c>
      <c r="V1714" s="45" t="s">
        <v>494</v>
      </c>
      <c r="W1714" s="48">
        <v>82</v>
      </c>
      <c r="X1714" s="45" t="s">
        <v>51</v>
      </c>
      <c r="Y1714" s="78">
        <f t="shared" si="114"/>
        <v>0.13999999999999999</v>
      </c>
      <c r="Z1714" s="78">
        <f t="shared" si="115"/>
        <v>0.06</v>
      </c>
      <c r="AA1714" s="78">
        <f t="shared" si="116"/>
        <v>2.1399999999999997</v>
      </c>
      <c r="AB1714" s="77">
        <f t="shared" si="117"/>
        <v>240</v>
      </c>
    </row>
    <row r="1715" spans="1:28" x14ac:dyDescent="0.3">
      <c r="A1715" s="49">
        <v>43353</v>
      </c>
      <c r="B1715" s="45" t="s">
        <v>1255</v>
      </c>
      <c r="C1715" s="45" t="s">
        <v>1256</v>
      </c>
      <c r="D1715" s="45" t="s">
        <v>47</v>
      </c>
      <c r="E1715" s="48">
        <v>10</v>
      </c>
      <c r="F1715" s="47">
        <v>202</v>
      </c>
      <c r="G1715" s="65">
        <v>0</v>
      </c>
      <c r="H1715" s="47">
        <v>174</v>
      </c>
      <c r="I1715" s="45" t="s">
        <v>100</v>
      </c>
      <c r="J1715" s="61">
        <v>23</v>
      </c>
      <c r="K1715" s="45" t="s">
        <v>133</v>
      </c>
      <c r="L1715" s="73">
        <v>11</v>
      </c>
      <c r="M1715" s="69">
        <v>2.8</v>
      </c>
      <c r="N1715" s="47">
        <v>83</v>
      </c>
      <c r="O1715" s="45" t="s">
        <v>439</v>
      </c>
      <c r="P1715" s="47">
        <v>10243</v>
      </c>
      <c r="Q1715" s="45" t="s">
        <v>51</v>
      </c>
      <c r="R1715" s="47">
        <v>10223</v>
      </c>
      <c r="S1715" s="45" t="s">
        <v>116</v>
      </c>
      <c r="T1715" s="48">
        <v>82</v>
      </c>
      <c r="U1715" s="48">
        <v>88</v>
      </c>
      <c r="V1715" s="45" t="s">
        <v>51</v>
      </c>
      <c r="W1715" s="48">
        <v>76</v>
      </c>
      <c r="X1715" s="45" t="s">
        <v>91</v>
      </c>
      <c r="Y1715" s="78">
        <f t="shared" si="114"/>
        <v>0.27999999999999997</v>
      </c>
      <c r="Z1715" s="78">
        <f t="shared" si="115"/>
        <v>0</v>
      </c>
      <c r="AA1715" s="78">
        <f t="shared" si="116"/>
        <v>2.2999999999999998</v>
      </c>
      <c r="AB1715" s="77">
        <f t="shared" si="117"/>
        <v>110</v>
      </c>
    </row>
    <row r="1716" spans="1:28" x14ac:dyDescent="0.3">
      <c r="A1716" s="49">
        <v>43354</v>
      </c>
      <c r="B1716" s="45" t="s">
        <v>1255</v>
      </c>
      <c r="C1716" s="45" t="s">
        <v>1256</v>
      </c>
      <c r="D1716" s="45" t="s">
        <v>47</v>
      </c>
      <c r="E1716" s="48">
        <v>10</v>
      </c>
      <c r="F1716" s="47">
        <v>198</v>
      </c>
      <c r="G1716" s="65">
        <v>0</v>
      </c>
      <c r="H1716" s="47">
        <v>165</v>
      </c>
      <c r="I1716" s="45" t="s">
        <v>103</v>
      </c>
      <c r="J1716" s="61">
        <v>23.1</v>
      </c>
      <c r="K1716" s="45" t="s">
        <v>113</v>
      </c>
      <c r="L1716" s="73">
        <v>10</v>
      </c>
      <c r="M1716" s="69">
        <v>2.2000000000000002</v>
      </c>
      <c r="N1716" s="47">
        <v>58</v>
      </c>
      <c r="O1716" s="45" t="s">
        <v>135</v>
      </c>
      <c r="P1716" s="47">
        <v>10230</v>
      </c>
      <c r="Q1716" s="45" t="s">
        <v>1012</v>
      </c>
      <c r="R1716" s="47">
        <v>10194</v>
      </c>
      <c r="S1716" s="48">
        <v>18</v>
      </c>
      <c r="T1716" s="48">
        <v>83</v>
      </c>
      <c r="U1716" s="48">
        <v>90</v>
      </c>
      <c r="V1716" s="45" t="s">
        <v>74</v>
      </c>
      <c r="W1716" s="48">
        <v>74</v>
      </c>
      <c r="X1716" s="45" t="s">
        <v>146</v>
      </c>
      <c r="Y1716" s="78">
        <f t="shared" si="114"/>
        <v>0.22000000000000003</v>
      </c>
      <c r="Z1716" s="78">
        <f t="shared" si="115"/>
        <v>0</v>
      </c>
      <c r="AA1716" s="78">
        <f t="shared" si="116"/>
        <v>2.31</v>
      </c>
      <c r="AB1716" s="77">
        <f t="shared" si="117"/>
        <v>100</v>
      </c>
    </row>
    <row r="1717" spans="1:28" x14ac:dyDescent="0.3">
      <c r="A1717" s="49">
        <v>43355</v>
      </c>
      <c r="B1717" s="45" t="s">
        <v>1255</v>
      </c>
      <c r="C1717" s="45" t="s">
        <v>1256</v>
      </c>
      <c r="D1717" s="45" t="s">
        <v>47</v>
      </c>
      <c r="E1717" s="48">
        <v>10</v>
      </c>
      <c r="F1717" s="47">
        <v>200</v>
      </c>
      <c r="G1717" s="65">
        <v>0</v>
      </c>
      <c r="H1717" s="47">
        <v>190</v>
      </c>
      <c r="I1717" s="45" t="s">
        <v>578</v>
      </c>
      <c r="J1717" s="61">
        <v>21.1</v>
      </c>
      <c r="K1717" s="45" t="s">
        <v>146</v>
      </c>
      <c r="L1717" s="73">
        <v>30</v>
      </c>
      <c r="M1717" s="69">
        <v>1.4</v>
      </c>
      <c r="N1717" s="47">
        <v>53</v>
      </c>
      <c r="O1717" s="45" t="s">
        <v>215</v>
      </c>
      <c r="P1717" s="47">
        <v>10227</v>
      </c>
      <c r="Q1717" s="48">
        <v>22</v>
      </c>
      <c r="R1717" s="47">
        <v>10194</v>
      </c>
      <c r="S1717" s="45" t="s">
        <v>263</v>
      </c>
      <c r="T1717" s="48">
        <v>85</v>
      </c>
      <c r="U1717" s="48">
        <v>88</v>
      </c>
      <c r="V1717" s="45" t="s">
        <v>51</v>
      </c>
      <c r="W1717" s="48">
        <v>83</v>
      </c>
      <c r="X1717" s="45" t="s">
        <v>51</v>
      </c>
      <c r="Y1717" s="78">
        <f t="shared" si="114"/>
        <v>0.13999999999999999</v>
      </c>
      <c r="Z1717" s="78">
        <f t="shared" si="115"/>
        <v>0</v>
      </c>
      <c r="AA1717" s="78">
        <f t="shared" si="116"/>
        <v>2.1100000000000003</v>
      </c>
      <c r="AB1717" s="77">
        <f t="shared" si="117"/>
        <v>300</v>
      </c>
    </row>
    <row r="1718" spans="1:28" x14ac:dyDescent="0.3">
      <c r="A1718" s="49">
        <v>43356</v>
      </c>
      <c r="B1718" s="45" t="s">
        <v>1255</v>
      </c>
      <c r="C1718" s="45" t="s">
        <v>1256</v>
      </c>
      <c r="D1718" s="45" t="s">
        <v>47</v>
      </c>
      <c r="E1718" s="48">
        <v>10</v>
      </c>
      <c r="F1718" s="47">
        <v>212</v>
      </c>
      <c r="G1718" s="65">
        <v>0</v>
      </c>
      <c r="H1718" s="47">
        <v>190</v>
      </c>
      <c r="I1718" s="45" t="s">
        <v>644</v>
      </c>
      <c r="J1718" s="61">
        <v>23.3</v>
      </c>
      <c r="K1718" s="45" t="s">
        <v>215</v>
      </c>
      <c r="L1718" s="73">
        <v>10</v>
      </c>
      <c r="M1718" s="69">
        <v>1.1000000000000001</v>
      </c>
      <c r="N1718" s="47">
        <v>58</v>
      </c>
      <c r="O1718" s="45" t="s">
        <v>64</v>
      </c>
      <c r="P1718" s="47">
        <v>10221</v>
      </c>
      <c r="Q1718" s="48">
        <v>11</v>
      </c>
      <c r="R1718" s="47">
        <v>10202</v>
      </c>
      <c r="S1718" s="45" t="s">
        <v>51</v>
      </c>
      <c r="T1718" s="48">
        <v>81</v>
      </c>
      <c r="U1718" s="48">
        <v>88</v>
      </c>
      <c r="V1718" s="45" t="s">
        <v>51</v>
      </c>
      <c r="W1718" s="48">
        <v>75</v>
      </c>
      <c r="X1718" s="45" t="s">
        <v>51</v>
      </c>
      <c r="Y1718" s="78">
        <f t="shared" si="114"/>
        <v>0.11000000000000001</v>
      </c>
      <c r="Z1718" s="78">
        <f t="shared" si="115"/>
        <v>0</v>
      </c>
      <c r="AA1718" s="78">
        <f t="shared" si="116"/>
        <v>2.33</v>
      </c>
      <c r="AB1718" s="77">
        <f t="shared" si="117"/>
        <v>100</v>
      </c>
    </row>
    <row r="1719" spans="1:28" x14ac:dyDescent="0.3">
      <c r="A1719" s="49">
        <v>43357</v>
      </c>
      <c r="B1719" s="45" t="s">
        <v>1255</v>
      </c>
      <c r="C1719" s="45" t="s">
        <v>1256</v>
      </c>
      <c r="D1719" s="45" t="s">
        <v>47</v>
      </c>
      <c r="E1719" s="48">
        <v>10</v>
      </c>
      <c r="F1719" s="47">
        <v>207</v>
      </c>
      <c r="G1719" s="65">
        <v>0</v>
      </c>
      <c r="H1719" s="47">
        <v>182</v>
      </c>
      <c r="I1719" s="45" t="s">
        <v>74</v>
      </c>
      <c r="J1719" s="61">
        <v>23.2</v>
      </c>
      <c r="K1719" s="45" t="s">
        <v>182</v>
      </c>
      <c r="L1719" s="72" t="s">
        <v>289</v>
      </c>
      <c r="M1719" s="69">
        <v>1.9</v>
      </c>
      <c r="N1719" s="47">
        <v>64</v>
      </c>
      <c r="O1719" s="45" t="s">
        <v>167</v>
      </c>
      <c r="P1719" s="47">
        <v>10216</v>
      </c>
      <c r="Q1719" s="45" t="s">
        <v>51</v>
      </c>
      <c r="R1719" s="47">
        <v>10188</v>
      </c>
      <c r="S1719" s="45" t="s">
        <v>116</v>
      </c>
      <c r="T1719" s="48">
        <v>83</v>
      </c>
      <c r="U1719" s="48">
        <v>86</v>
      </c>
      <c r="V1719" s="45" t="s">
        <v>51</v>
      </c>
      <c r="W1719" s="48">
        <v>72</v>
      </c>
      <c r="X1719" s="45" t="s">
        <v>250</v>
      </c>
      <c r="Y1719" s="78">
        <f t="shared" si="114"/>
        <v>0.19</v>
      </c>
      <c r="Z1719" s="78">
        <f t="shared" si="115"/>
        <v>0</v>
      </c>
      <c r="AA1719" s="78">
        <f t="shared" si="116"/>
        <v>2.3199999999999998</v>
      </c>
      <c r="AB1719" s="77">
        <f t="shared" si="117"/>
        <v>90</v>
      </c>
    </row>
    <row r="1720" spans="1:28" x14ac:dyDescent="0.3">
      <c r="A1720" s="49">
        <v>43358</v>
      </c>
      <c r="B1720" s="45" t="s">
        <v>1255</v>
      </c>
      <c r="C1720" s="45" t="s">
        <v>1256</v>
      </c>
      <c r="D1720" s="45" t="s">
        <v>47</v>
      </c>
      <c r="E1720" s="48">
        <v>10</v>
      </c>
      <c r="F1720" s="47">
        <v>193</v>
      </c>
      <c r="G1720" s="65">
        <v>0</v>
      </c>
      <c r="H1720" s="47">
        <v>172</v>
      </c>
      <c r="I1720" s="45" t="s">
        <v>177</v>
      </c>
      <c r="J1720" s="61">
        <v>21.4</v>
      </c>
      <c r="K1720" s="45" t="s">
        <v>61</v>
      </c>
      <c r="L1720" s="73">
        <v>12</v>
      </c>
      <c r="M1720" s="69">
        <v>2.5</v>
      </c>
      <c r="N1720" s="47">
        <v>97</v>
      </c>
      <c r="O1720" s="45" t="s">
        <v>66</v>
      </c>
      <c r="P1720" s="47">
        <v>10213</v>
      </c>
      <c r="Q1720" s="45" t="s">
        <v>1012</v>
      </c>
      <c r="R1720" s="47">
        <v>10179</v>
      </c>
      <c r="S1720" s="48">
        <v>17</v>
      </c>
      <c r="T1720" s="48">
        <v>79</v>
      </c>
      <c r="U1720" s="48">
        <v>86</v>
      </c>
      <c r="V1720" s="45" t="s">
        <v>51</v>
      </c>
      <c r="W1720" s="48">
        <v>70</v>
      </c>
      <c r="X1720" s="45" t="s">
        <v>94</v>
      </c>
      <c r="Y1720" s="78">
        <f t="shared" si="114"/>
        <v>0.25</v>
      </c>
      <c r="Z1720" s="78">
        <f t="shared" si="115"/>
        <v>0</v>
      </c>
      <c r="AA1720" s="78">
        <f t="shared" si="116"/>
        <v>2.1399999999999997</v>
      </c>
      <c r="AB1720" s="77">
        <f t="shared" si="117"/>
        <v>120</v>
      </c>
    </row>
    <row r="1721" spans="1:28" x14ac:dyDescent="0.3">
      <c r="A1721" s="49">
        <v>43359</v>
      </c>
      <c r="B1721" s="45" t="s">
        <v>1255</v>
      </c>
      <c r="C1721" s="45" t="s">
        <v>1256</v>
      </c>
      <c r="D1721" s="45" t="s">
        <v>47</v>
      </c>
      <c r="E1721" s="48">
        <v>10</v>
      </c>
      <c r="F1721" s="47">
        <v>188</v>
      </c>
      <c r="G1721" s="65">
        <v>0</v>
      </c>
      <c r="H1721" s="47">
        <v>170</v>
      </c>
      <c r="I1721" s="45" t="s">
        <v>434</v>
      </c>
      <c r="J1721" s="61">
        <v>20.6</v>
      </c>
      <c r="K1721" s="45" t="s">
        <v>117</v>
      </c>
      <c r="L1721" s="73">
        <v>31</v>
      </c>
      <c r="M1721" s="69">
        <v>1.1000000000000001</v>
      </c>
      <c r="N1721" s="47">
        <v>58</v>
      </c>
      <c r="O1721" s="45" t="s">
        <v>91</v>
      </c>
      <c r="P1721" s="47">
        <v>10211</v>
      </c>
      <c r="Q1721" s="48">
        <v>10</v>
      </c>
      <c r="R1721" s="47">
        <v>10176</v>
      </c>
      <c r="S1721" s="48">
        <v>24</v>
      </c>
      <c r="T1721" s="48">
        <v>82</v>
      </c>
      <c r="U1721" s="48">
        <v>87</v>
      </c>
      <c r="V1721" s="45" t="s">
        <v>51</v>
      </c>
      <c r="W1721" s="48">
        <v>78</v>
      </c>
      <c r="X1721" s="45" t="s">
        <v>117</v>
      </c>
      <c r="Y1721" s="78">
        <f t="shared" si="114"/>
        <v>0.11000000000000001</v>
      </c>
      <c r="Z1721" s="78">
        <f t="shared" si="115"/>
        <v>0</v>
      </c>
      <c r="AA1721" s="78">
        <f t="shared" si="116"/>
        <v>2.06</v>
      </c>
      <c r="AB1721" s="77">
        <f t="shared" si="117"/>
        <v>310</v>
      </c>
    </row>
    <row r="1722" spans="1:28" x14ac:dyDescent="0.3">
      <c r="A1722" s="49">
        <v>43360</v>
      </c>
      <c r="B1722" s="45" t="s">
        <v>1255</v>
      </c>
      <c r="C1722" s="45" t="s">
        <v>1256</v>
      </c>
      <c r="D1722" s="45" t="s">
        <v>47</v>
      </c>
      <c r="E1722" s="48">
        <v>10</v>
      </c>
      <c r="F1722" s="47">
        <v>200</v>
      </c>
      <c r="G1722" s="65">
        <v>0</v>
      </c>
      <c r="H1722" s="47">
        <v>157</v>
      </c>
      <c r="I1722" s="45" t="s">
        <v>123</v>
      </c>
      <c r="J1722" s="61">
        <v>24.4</v>
      </c>
      <c r="K1722" s="45" t="s">
        <v>52</v>
      </c>
      <c r="L1722" s="73">
        <v>29</v>
      </c>
      <c r="M1722" s="69">
        <v>2.2000000000000002</v>
      </c>
      <c r="N1722" s="47">
        <v>75</v>
      </c>
      <c r="O1722" s="45" t="s">
        <v>206</v>
      </c>
      <c r="P1722" s="47">
        <v>10176</v>
      </c>
      <c r="Q1722" s="45" t="s">
        <v>1012</v>
      </c>
      <c r="R1722" s="47">
        <v>10117</v>
      </c>
      <c r="S1722" s="48">
        <v>16</v>
      </c>
      <c r="T1722" s="48">
        <v>70</v>
      </c>
      <c r="U1722" s="48">
        <v>89</v>
      </c>
      <c r="V1722" s="45" t="s">
        <v>258</v>
      </c>
      <c r="W1722" s="48">
        <v>52</v>
      </c>
      <c r="X1722" s="45" t="s">
        <v>98</v>
      </c>
      <c r="Y1722" s="78">
        <f t="shared" si="114"/>
        <v>0.22000000000000003</v>
      </c>
      <c r="Z1722" s="78">
        <f t="shared" si="115"/>
        <v>0</v>
      </c>
      <c r="AA1722" s="78">
        <f t="shared" si="116"/>
        <v>2.44</v>
      </c>
      <c r="AB1722" s="77">
        <f t="shared" si="117"/>
        <v>290</v>
      </c>
    </row>
    <row r="1723" spans="1:28" x14ac:dyDescent="0.3">
      <c r="A1723" s="49">
        <v>43361</v>
      </c>
      <c r="B1723" s="45" t="s">
        <v>1255</v>
      </c>
      <c r="C1723" s="45" t="s">
        <v>1256</v>
      </c>
      <c r="D1723" s="45" t="s">
        <v>47</v>
      </c>
      <c r="E1723" s="48">
        <v>10</v>
      </c>
      <c r="F1723" s="47">
        <v>199</v>
      </c>
      <c r="G1723" s="65">
        <v>0</v>
      </c>
      <c r="H1723" s="47">
        <v>171</v>
      </c>
      <c r="I1723" s="45" t="s">
        <v>111</v>
      </c>
      <c r="J1723" s="61">
        <v>22.7</v>
      </c>
      <c r="K1723" s="45" t="s">
        <v>50</v>
      </c>
      <c r="L1723" s="73">
        <v>23</v>
      </c>
      <c r="M1723" s="69">
        <v>1.1000000000000001</v>
      </c>
      <c r="N1723" s="47">
        <v>42</v>
      </c>
      <c r="O1723" s="45" t="s">
        <v>229</v>
      </c>
      <c r="P1723" s="47">
        <v>10192</v>
      </c>
      <c r="Q1723" s="48">
        <v>23</v>
      </c>
      <c r="R1723" s="47">
        <v>10138</v>
      </c>
      <c r="S1723" s="45" t="s">
        <v>1012</v>
      </c>
      <c r="T1723" s="48">
        <v>80</v>
      </c>
      <c r="U1723" s="48">
        <v>86</v>
      </c>
      <c r="V1723" s="45" t="s">
        <v>249</v>
      </c>
      <c r="W1723" s="48">
        <v>72</v>
      </c>
      <c r="X1723" s="45" t="s">
        <v>95</v>
      </c>
      <c r="Y1723" s="78">
        <f t="shared" si="114"/>
        <v>0.11000000000000001</v>
      </c>
      <c r="Z1723" s="78">
        <f t="shared" si="115"/>
        <v>0</v>
      </c>
      <c r="AA1723" s="78">
        <f t="shared" si="116"/>
        <v>2.27</v>
      </c>
      <c r="AB1723" s="77">
        <f t="shared" si="117"/>
        <v>230</v>
      </c>
    </row>
    <row r="1724" spans="1:28" x14ac:dyDescent="0.3">
      <c r="A1724" s="49">
        <v>43362</v>
      </c>
      <c r="B1724" s="45" t="s">
        <v>1255</v>
      </c>
      <c r="C1724" s="45" t="s">
        <v>1256</v>
      </c>
      <c r="D1724" s="45" t="s">
        <v>47</v>
      </c>
      <c r="E1724" s="48">
        <v>10</v>
      </c>
      <c r="F1724" s="47">
        <v>200</v>
      </c>
      <c r="G1724" s="65">
        <v>0</v>
      </c>
      <c r="H1724" s="47">
        <v>181</v>
      </c>
      <c r="I1724" s="45" t="s">
        <v>100</v>
      </c>
      <c r="J1724" s="61">
        <v>22</v>
      </c>
      <c r="K1724" s="45" t="s">
        <v>71</v>
      </c>
      <c r="L1724" s="73">
        <v>32</v>
      </c>
      <c r="M1724" s="69">
        <v>1.1000000000000001</v>
      </c>
      <c r="N1724" s="47">
        <v>53</v>
      </c>
      <c r="O1724" s="45" t="s">
        <v>209</v>
      </c>
      <c r="P1724" s="47">
        <v>10215</v>
      </c>
      <c r="Q1724" s="48">
        <v>21</v>
      </c>
      <c r="R1724" s="47">
        <v>10176</v>
      </c>
      <c r="S1724" s="45" t="s">
        <v>84</v>
      </c>
      <c r="T1724" s="48">
        <v>76</v>
      </c>
      <c r="U1724" s="48">
        <v>87</v>
      </c>
      <c r="V1724" s="45" t="s">
        <v>51</v>
      </c>
      <c r="W1724" s="48">
        <v>68</v>
      </c>
      <c r="X1724" s="45" t="s">
        <v>71</v>
      </c>
      <c r="Y1724" s="78">
        <f t="shared" si="114"/>
        <v>0.11000000000000001</v>
      </c>
      <c r="Z1724" s="78">
        <f t="shared" si="115"/>
        <v>0</v>
      </c>
      <c r="AA1724" s="78">
        <f t="shared" si="116"/>
        <v>2.2000000000000002</v>
      </c>
      <c r="AB1724" s="77">
        <f t="shared" si="117"/>
        <v>320</v>
      </c>
    </row>
    <row r="1725" spans="1:28" x14ac:dyDescent="0.3">
      <c r="A1725" s="49">
        <v>43363</v>
      </c>
      <c r="B1725" s="45" t="s">
        <v>1255</v>
      </c>
      <c r="C1725" s="45" t="s">
        <v>1256</v>
      </c>
      <c r="D1725" s="45" t="s">
        <v>47</v>
      </c>
      <c r="E1725" s="48">
        <v>10</v>
      </c>
      <c r="F1725" s="47">
        <v>194</v>
      </c>
      <c r="G1725" s="65">
        <v>0</v>
      </c>
      <c r="H1725" s="47">
        <v>160</v>
      </c>
      <c r="I1725" s="45" t="s">
        <v>103</v>
      </c>
      <c r="J1725" s="61">
        <v>22.8</v>
      </c>
      <c r="K1725" s="45" t="s">
        <v>64</v>
      </c>
      <c r="L1725" s="73">
        <v>28</v>
      </c>
      <c r="M1725" s="69">
        <v>1.1000000000000001</v>
      </c>
      <c r="N1725" s="47">
        <v>92</v>
      </c>
      <c r="O1725" s="45" t="s">
        <v>112</v>
      </c>
      <c r="P1725" s="47">
        <v>10205</v>
      </c>
      <c r="Q1725" s="45" t="s">
        <v>1012</v>
      </c>
      <c r="R1725" s="47">
        <v>10160</v>
      </c>
      <c r="S1725" s="48">
        <v>18</v>
      </c>
      <c r="T1725" s="48">
        <v>82</v>
      </c>
      <c r="U1725" s="48">
        <v>88</v>
      </c>
      <c r="V1725" s="45" t="s">
        <v>51</v>
      </c>
      <c r="W1725" s="48">
        <v>75</v>
      </c>
      <c r="X1725" s="45" t="s">
        <v>51</v>
      </c>
      <c r="Y1725" s="78">
        <f t="shared" si="114"/>
        <v>0.11000000000000001</v>
      </c>
      <c r="Z1725" s="78">
        <f t="shared" si="115"/>
        <v>0</v>
      </c>
      <c r="AA1725" s="78">
        <f t="shared" si="116"/>
        <v>2.2800000000000002</v>
      </c>
      <c r="AB1725" s="77">
        <f t="shared" si="117"/>
        <v>280</v>
      </c>
    </row>
    <row r="1726" spans="1:28" x14ac:dyDescent="0.3">
      <c r="A1726" s="49">
        <v>43364</v>
      </c>
      <c r="B1726" s="45" t="s">
        <v>1255</v>
      </c>
      <c r="C1726" s="45" t="s">
        <v>1256</v>
      </c>
      <c r="D1726" s="45" t="s">
        <v>47</v>
      </c>
      <c r="E1726" s="48">
        <v>10</v>
      </c>
      <c r="F1726" s="47">
        <v>194</v>
      </c>
      <c r="G1726" s="65">
        <v>0.2</v>
      </c>
      <c r="H1726" s="47">
        <v>164</v>
      </c>
      <c r="I1726" s="45" t="s">
        <v>750</v>
      </c>
      <c r="J1726" s="61">
        <v>22.3</v>
      </c>
      <c r="K1726" s="45" t="s">
        <v>192</v>
      </c>
      <c r="L1726" s="73">
        <v>31</v>
      </c>
      <c r="M1726" s="69">
        <v>2.2000000000000002</v>
      </c>
      <c r="N1726" s="47">
        <v>67</v>
      </c>
      <c r="O1726" s="45" t="s">
        <v>129</v>
      </c>
      <c r="P1726" s="47">
        <v>10230</v>
      </c>
      <c r="Q1726" s="48">
        <v>20</v>
      </c>
      <c r="R1726" s="47">
        <v>10158</v>
      </c>
      <c r="S1726" s="45" t="s">
        <v>218</v>
      </c>
      <c r="T1726" s="48">
        <v>82</v>
      </c>
      <c r="U1726" s="48">
        <v>89</v>
      </c>
      <c r="V1726" s="45" t="s">
        <v>51</v>
      </c>
      <c r="W1726" s="48">
        <v>67</v>
      </c>
      <c r="X1726" s="45" t="s">
        <v>192</v>
      </c>
      <c r="Y1726" s="78">
        <f t="shared" si="114"/>
        <v>0.22000000000000003</v>
      </c>
      <c r="Z1726" s="78">
        <f t="shared" si="115"/>
        <v>0.02</v>
      </c>
      <c r="AA1726" s="78">
        <f t="shared" si="116"/>
        <v>2.23</v>
      </c>
      <c r="AB1726" s="77">
        <f t="shared" si="117"/>
        <v>310</v>
      </c>
    </row>
    <row r="1727" spans="1:28" x14ac:dyDescent="0.3">
      <c r="A1727" s="49">
        <v>43365</v>
      </c>
      <c r="B1727" s="45" t="s">
        <v>1255</v>
      </c>
      <c r="C1727" s="45" t="s">
        <v>1256</v>
      </c>
      <c r="D1727" s="45" t="s">
        <v>47</v>
      </c>
      <c r="E1727" s="48">
        <v>10</v>
      </c>
      <c r="F1727" s="47">
        <v>202</v>
      </c>
      <c r="G1727" s="65">
        <v>0</v>
      </c>
      <c r="H1727" s="47">
        <v>166</v>
      </c>
      <c r="I1727" s="45" t="s">
        <v>123</v>
      </c>
      <c r="J1727" s="61">
        <v>23.9</v>
      </c>
      <c r="K1727" s="45" t="s">
        <v>121</v>
      </c>
      <c r="L1727" s="73">
        <v>0</v>
      </c>
      <c r="M1727" s="69">
        <v>1.4</v>
      </c>
      <c r="N1727" s="47">
        <v>56</v>
      </c>
      <c r="O1727" s="45" t="s">
        <v>51</v>
      </c>
      <c r="P1727" s="47">
        <v>10239</v>
      </c>
      <c r="Q1727" s="48">
        <v>21</v>
      </c>
      <c r="R1727" s="47">
        <v>10202</v>
      </c>
      <c r="S1727" s="45" t="s">
        <v>116</v>
      </c>
      <c r="T1727" s="48">
        <v>78</v>
      </c>
      <c r="U1727" s="48">
        <v>89</v>
      </c>
      <c r="V1727" s="45" t="s">
        <v>51</v>
      </c>
      <c r="W1727" s="48">
        <v>67</v>
      </c>
      <c r="X1727" s="45" t="s">
        <v>51</v>
      </c>
      <c r="Y1727" s="78">
        <f t="shared" si="114"/>
        <v>0.13999999999999999</v>
      </c>
      <c r="Z1727" s="78">
        <f t="shared" si="115"/>
        <v>0</v>
      </c>
      <c r="AA1727" s="78">
        <f t="shared" si="116"/>
        <v>2.3899999999999997</v>
      </c>
      <c r="AB1727" s="77">
        <f t="shared" si="117"/>
        <v>0</v>
      </c>
    </row>
    <row r="1728" spans="1:28" x14ac:dyDescent="0.3">
      <c r="A1728" s="49">
        <v>43366</v>
      </c>
      <c r="B1728" s="45" t="s">
        <v>1255</v>
      </c>
      <c r="C1728" s="45" t="s">
        <v>1256</v>
      </c>
      <c r="D1728" s="45" t="s">
        <v>47</v>
      </c>
      <c r="E1728" s="48">
        <v>10</v>
      </c>
      <c r="F1728" s="47">
        <v>194</v>
      </c>
      <c r="G1728" s="65">
        <v>20.2</v>
      </c>
      <c r="H1728" s="47">
        <v>173</v>
      </c>
      <c r="I1728" s="45" t="s">
        <v>120</v>
      </c>
      <c r="J1728" s="61">
        <v>21.5</v>
      </c>
      <c r="K1728" s="45" t="s">
        <v>164</v>
      </c>
      <c r="L1728" s="73">
        <v>32</v>
      </c>
      <c r="M1728" s="69">
        <v>2.5</v>
      </c>
      <c r="N1728" s="47">
        <v>86</v>
      </c>
      <c r="O1728" s="45" t="s">
        <v>94</v>
      </c>
      <c r="P1728" s="47">
        <v>10278</v>
      </c>
      <c r="Q1728" s="48">
        <v>24</v>
      </c>
      <c r="R1728" s="47">
        <v>10219</v>
      </c>
      <c r="S1728" s="45" t="s">
        <v>116</v>
      </c>
      <c r="T1728" s="48">
        <v>86</v>
      </c>
      <c r="U1728" s="48">
        <v>89</v>
      </c>
      <c r="V1728" s="45" t="s">
        <v>51</v>
      </c>
      <c r="W1728" s="48">
        <v>79</v>
      </c>
      <c r="X1728" s="45" t="s">
        <v>164</v>
      </c>
      <c r="Y1728" s="78">
        <f t="shared" si="114"/>
        <v>0.25</v>
      </c>
      <c r="Z1728" s="78">
        <f t="shared" si="115"/>
        <v>2.02</v>
      </c>
      <c r="AA1728" s="78">
        <f t="shared" si="116"/>
        <v>2.15</v>
      </c>
      <c r="AB1728" s="77">
        <f t="shared" si="117"/>
        <v>320</v>
      </c>
    </row>
    <row r="1729" spans="1:28" x14ac:dyDescent="0.3">
      <c r="A1729" s="49">
        <v>43367</v>
      </c>
      <c r="B1729" s="45" t="s">
        <v>1255</v>
      </c>
      <c r="C1729" s="45" t="s">
        <v>1256</v>
      </c>
      <c r="D1729" s="45" t="s">
        <v>47</v>
      </c>
      <c r="E1729" s="48">
        <v>10</v>
      </c>
      <c r="F1729" s="47">
        <v>161</v>
      </c>
      <c r="G1729" s="65">
        <v>1</v>
      </c>
      <c r="H1729" s="47">
        <v>137</v>
      </c>
      <c r="I1729" s="45" t="s">
        <v>177</v>
      </c>
      <c r="J1729" s="61">
        <v>18.5</v>
      </c>
      <c r="K1729" s="45" t="s">
        <v>51</v>
      </c>
      <c r="L1729" s="72" t="s">
        <v>289</v>
      </c>
      <c r="M1729" s="69">
        <v>4.4000000000000004</v>
      </c>
      <c r="N1729" s="47">
        <v>103</v>
      </c>
      <c r="O1729" s="45" t="s">
        <v>51</v>
      </c>
      <c r="P1729" s="47">
        <v>10311</v>
      </c>
      <c r="Q1729" s="45" t="s">
        <v>51</v>
      </c>
      <c r="R1729" s="47">
        <v>10278</v>
      </c>
      <c r="S1729" s="45" t="s">
        <v>1012</v>
      </c>
      <c r="T1729" s="48">
        <v>80</v>
      </c>
      <c r="U1729" s="48">
        <v>90</v>
      </c>
      <c r="V1729" s="45" t="s">
        <v>51</v>
      </c>
      <c r="W1729" s="48">
        <v>63</v>
      </c>
      <c r="X1729" s="45" t="s">
        <v>100</v>
      </c>
      <c r="Y1729" s="78">
        <f t="shared" si="114"/>
        <v>0.44000000000000006</v>
      </c>
      <c r="Z1729" s="78">
        <f t="shared" si="115"/>
        <v>0.1</v>
      </c>
      <c r="AA1729" s="78">
        <f t="shared" si="116"/>
        <v>1.85</v>
      </c>
      <c r="AB1729" s="77">
        <f t="shared" si="117"/>
        <v>90</v>
      </c>
    </row>
    <row r="1730" spans="1:28" x14ac:dyDescent="0.3">
      <c r="A1730" s="49">
        <v>43368</v>
      </c>
      <c r="B1730" s="45" t="s">
        <v>1255</v>
      </c>
      <c r="C1730" s="45" t="s">
        <v>1256</v>
      </c>
      <c r="D1730" s="45" t="s">
        <v>47</v>
      </c>
      <c r="E1730" s="48">
        <v>10</v>
      </c>
      <c r="F1730" s="47">
        <v>154</v>
      </c>
      <c r="G1730" s="65">
        <v>0</v>
      </c>
      <c r="H1730" s="47">
        <v>123</v>
      </c>
      <c r="I1730" s="45" t="s">
        <v>100</v>
      </c>
      <c r="J1730" s="61">
        <v>18.600000000000001</v>
      </c>
      <c r="K1730" s="45" t="s">
        <v>215</v>
      </c>
      <c r="L1730" s="72" t="s">
        <v>289</v>
      </c>
      <c r="M1730" s="69">
        <v>4.2</v>
      </c>
      <c r="N1730" s="47">
        <v>89</v>
      </c>
      <c r="O1730" s="45" t="s">
        <v>95</v>
      </c>
      <c r="P1730" s="47">
        <v>10286</v>
      </c>
      <c r="Q1730" s="45" t="s">
        <v>1012</v>
      </c>
      <c r="R1730" s="47">
        <v>10248</v>
      </c>
      <c r="S1730" s="48">
        <v>24</v>
      </c>
      <c r="T1730" s="48">
        <v>65</v>
      </c>
      <c r="U1730" s="48">
        <v>80</v>
      </c>
      <c r="V1730" s="45" t="s">
        <v>100</v>
      </c>
      <c r="W1730" s="48">
        <v>59</v>
      </c>
      <c r="X1730" s="45" t="s">
        <v>163</v>
      </c>
      <c r="Y1730" s="78">
        <f t="shared" si="114"/>
        <v>0.42000000000000004</v>
      </c>
      <c r="Z1730" s="78">
        <f t="shared" si="115"/>
        <v>0</v>
      </c>
      <c r="AA1730" s="78">
        <f t="shared" si="116"/>
        <v>1.86</v>
      </c>
      <c r="AB1730" s="77">
        <f t="shared" si="117"/>
        <v>90</v>
      </c>
    </row>
    <row r="1731" spans="1:28" x14ac:dyDescent="0.3">
      <c r="A1731" s="49">
        <v>43369</v>
      </c>
      <c r="B1731" s="45" t="s">
        <v>1255</v>
      </c>
      <c r="C1731" s="45" t="s">
        <v>1256</v>
      </c>
      <c r="D1731" s="45" t="s">
        <v>47</v>
      </c>
      <c r="E1731" s="48">
        <v>10</v>
      </c>
      <c r="F1731" s="47">
        <v>156</v>
      </c>
      <c r="G1731" s="65">
        <v>0</v>
      </c>
      <c r="H1731" s="47">
        <v>107</v>
      </c>
      <c r="I1731" s="45" t="s">
        <v>123</v>
      </c>
      <c r="J1731" s="61">
        <v>20.6</v>
      </c>
      <c r="K1731" s="45" t="s">
        <v>139</v>
      </c>
      <c r="L1731" s="73">
        <v>32</v>
      </c>
      <c r="M1731" s="69">
        <v>1.4</v>
      </c>
      <c r="N1731" s="47">
        <v>181</v>
      </c>
      <c r="O1731" s="45" t="s">
        <v>258</v>
      </c>
      <c r="P1731" s="47">
        <v>10248</v>
      </c>
      <c r="Q1731" s="45" t="s">
        <v>1012</v>
      </c>
      <c r="R1731" s="47">
        <v>10220</v>
      </c>
      <c r="S1731" s="48">
        <v>16</v>
      </c>
      <c r="T1731" s="48">
        <v>77</v>
      </c>
      <c r="U1731" s="48">
        <v>86</v>
      </c>
      <c r="V1731" s="45" t="s">
        <v>51</v>
      </c>
      <c r="W1731" s="48">
        <v>68</v>
      </c>
      <c r="X1731" s="45" t="s">
        <v>51</v>
      </c>
      <c r="Y1731" s="78">
        <f t="shared" ref="Y1731:Y1794" si="118">M1731/$AE$17</f>
        <v>0.13999999999999999</v>
      </c>
      <c r="Z1731" s="78">
        <f t="shared" ref="Z1731:Z1794" si="119">G1731/$AE$17</f>
        <v>0</v>
      </c>
      <c r="AA1731" s="78">
        <f t="shared" ref="AA1731:AA1794" si="120">J1731/$AE$17</f>
        <v>2.06</v>
      </c>
      <c r="AB1731" s="77">
        <f t="shared" ref="AB1731:AB1794" si="121">L1731*$AE$17</f>
        <v>320</v>
      </c>
    </row>
    <row r="1732" spans="1:28" x14ac:dyDescent="0.3">
      <c r="A1732" s="49">
        <v>43370</v>
      </c>
      <c r="B1732" s="45" t="s">
        <v>1255</v>
      </c>
      <c r="C1732" s="45" t="s">
        <v>1256</v>
      </c>
      <c r="D1732" s="45" t="s">
        <v>47</v>
      </c>
      <c r="E1732" s="48">
        <v>10</v>
      </c>
      <c r="F1732" s="47">
        <v>202</v>
      </c>
      <c r="G1732" s="65">
        <v>0</v>
      </c>
      <c r="H1732" s="47">
        <v>155</v>
      </c>
      <c r="I1732" s="45" t="s">
        <v>178</v>
      </c>
      <c r="J1732" s="61">
        <v>24.8</v>
      </c>
      <c r="K1732" s="45" t="s">
        <v>206</v>
      </c>
      <c r="L1732" s="73">
        <v>31</v>
      </c>
      <c r="M1732" s="69">
        <v>0.6</v>
      </c>
      <c r="N1732" s="47">
        <v>61</v>
      </c>
      <c r="O1732" s="45" t="s">
        <v>188</v>
      </c>
      <c r="P1732" s="47">
        <v>10248</v>
      </c>
      <c r="Q1732" s="48">
        <v>11</v>
      </c>
      <c r="R1732" s="47">
        <v>10224</v>
      </c>
      <c r="S1732" s="48">
        <v>16</v>
      </c>
      <c r="T1732" s="48">
        <v>70</v>
      </c>
      <c r="U1732" s="48">
        <v>84</v>
      </c>
      <c r="V1732" s="45" t="s">
        <v>124</v>
      </c>
      <c r="W1732" s="48">
        <v>55</v>
      </c>
      <c r="X1732" s="45" t="s">
        <v>129</v>
      </c>
      <c r="Y1732" s="78">
        <f t="shared" si="118"/>
        <v>0.06</v>
      </c>
      <c r="Z1732" s="78">
        <f t="shared" si="119"/>
        <v>0</v>
      </c>
      <c r="AA1732" s="78">
        <f t="shared" si="120"/>
        <v>2.48</v>
      </c>
      <c r="AB1732" s="77">
        <f t="shared" si="121"/>
        <v>310</v>
      </c>
    </row>
    <row r="1733" spans="1:28" x14ac:dyDescent="0.3">
      <c r="A1733" s="49">
        <v>43371</v>
      </c>
      <c r="B1733" s="45" t="s">
        <v>1255</v>
      </c>
      <c r="C1733" s="45" t="s">
        <v>1256</v>
      </c>
      <c r="D1733" s="45" t="s">
        <v>47</v>
      </c>
      <c r="E1733" s="48">
        <v>10</v>
      </c>
      <c r="F1733" s="47">
        <v>196</v>
      </c>
      <c r="G1733" s="65">
        <v>0</v>
      </c>
      <c r="H1733" s="47">
        <v>183</v>
      </c>
      <c r="I1733" s="45" t="s">
        <v>184</v>
      </c>
      <c r="J1733" s="61">
        <v>20.8</v>
      </c>
      <c r="K1733" s="45" t="s">
        <v>91</v>
      </c>
      <c r="L1733" s="73">
        <v>12</v>
      </c>
      <c r="M1733" s="69">
        <v>0.6</v>
      </c>
      <c r="N1733" s="47">
        <v>83</v>
      </c>
      <c r="O1733" s="45" t="s">
        <v>108</v>
      </c>
      <c r="P1733" s="47">
        <v>10229</v>
      </c>
      <c r="Q1733" s="45" t="s">
        <v>1012</v>
      </c>
      <c r="R1733" s="47">
        <v>10196</v>
      </c>
      <c r="S1733" s="48">
        <v>18</v>
      </c>
      <c r="T1733" s="48">
        <v>83</v>
      </c>
      <c r="U1733" s="48">
        <v>85</v>
      </c>
      <c r="V1733" s="45" t="s">
        <v>51</v>
      </c>
      <c r="W1733" s="48">
        <v>80</v>
      </c>
      <c r="X1733" s="45" t="s">
        <v>51</v>
      </c>
      <c r="Y1733" s="78">
        <f t="shared" si="118"/>
        <v>0.06</v>
      </c>
      <c r="Z1733" s="78">
        <f t="shared" si="119"/>
        <v>0</v>
      </c>
      <c r="AA1733" s="78">
        <f t="shared" si="120"/>
        <v>2.08</v>
      </c>
      <c r="AB1733" s="77">
        <f t="shared" si="121"/>
        <v>120</v>
      </c>
    </row>
    <row r="1734" spans="1:28" x14ac:dyDescent="0.3">
      <c r="A1734" s="49">
        <v>43372</v>
      </c>
      <c r="B1734" s="45" t="s">
        <v>1255</v>
      </c>
      <c r="C1734" s="45" t="s">
        <v>1256</v>
      </c>
      <c r="D1734" s="45" t="s">
        <v>47</v>
      </c>
      <c r="E1734" s="48">
        <v>10</v>
      </c>
      <c r="F1734" s="47">
        <v>192</v>
      </c>
      <c r="G1734" s="65">
        <v>0</v>
      </c>
      <c r="H1734" s="47">
        <v>166</v>
      </c>
      <c r="I1734" s="45" t="s">
        <v>100</v>
      </c>
      <c r="J1734" s="61">
        <v>21.7</v>
      </c>
      <c r="K1734" s="45" t="s">
        <v>113</v>
      </c>
      <c r="L1734" s="73">
        <v>11</v>
      </c>
      <c r="M1734" s="69">
        <v>2.2000000000000002</v>
      </c>
      <c r="N1734" s="47">
        <v>78</v>
      </c>
      <c r="O1734" s="45" t="s">
        <v>50</v>
      </c>
      <c r="P1734" s="47">
        <v>10202</v>
      </c>
      <c r="Q1734" s="45" t="s">
        <v>1012</v>
      </c>
      <c r="R1734" s="47">
        <v>10170</v>
      </c>
      <c r="S1734" s="45" t="s">
        <v>51</v>
      </c>
      <c r="T1734" s="48">
        <v>80</v>
      </c>
      <c r="U1734" s="48">
        <v>86</v>
      </c>
      <c r="V1734" s="45" t="s">
        <v>51</v>
      </c>
      <c r="W1734" s="48">
        <v>73</v>
      </c>
      <c r="X1734" s="45" t="s">
        <v>51</v>
      </c>
      <c r="Y1734" s="78">
        <f t="shared" si="118"/>
        <v>0.22000000000000003</v>
      </c>
      <c r="Z1734" s="78">
        <f t="shared" si="119"/>
        <v>0</v>
      </c>
      <c r="AA1734" s="78">
        <f t="shared" si="120"/>
        <v>2.17</v>
      </c>
      <c r="AB1734" s="77">
        <f t="shared" si="121"/>
        <v>110</v>
      </c>
    </row>
    <row r="1735" spans="1:28" x14ac:dyDescent="0.3">
      <c r="A1735" s="49">
        <v>43373</v>
      </c>
      <c r="B1735" s="45" t="s">
        <v>1255</v>
      </c>
      <c r="C1735" s="45" t="s">
        <v>1256</v>
      </c>
      <c r="D1735" s="45" t="s">
        <v>47</v>
      </c>
      <c r="E1735" s="48">
        <v>10</v>
      </c>
      <c r="F1735" s="47">
        <v>184</v>
      </c>
      <c r="G1735" s="65">
        <v>0</v>
      </c>
      <c r="H1735" s="47">
        <v>161</v>
      </c>
      <c r="I1735" s="45" t="s">
        <v>75</v>
      </c>
      <c r="J1735" s="61">
        <v>20.8</v>
      </c>
      <c r="K1735" s="45" t="s">
        <v>133</v>
      </c>
      <c r="L1735" s="73">
        <v>32</v>
      </c>
      <c r="M1735" s="69">
        <v>1.7</v>
      </c>
      <c r="N1735" s="47">
        <v>50</v>
      </c>
      <c r="O1735" s="45" t="s">
        <v>81</v>
      </c>
      <c r="P1735" s="47">
        <v>10240</v>
      </c>
      <c r="Q1735" s="48">
        <v>24</v>
      </c>
      <c r="R1735" s="47">
        <v>10177</v>
      </c>
      <c r="S1735" s="45" t="s">
        <v>51</v>
      </c>
      <c r="T1735" s="48">
        <v>75</v>
      </c>
      <c r="U1735" s="48">
        <v>86</v>
      </c>
      <c r="V1735" s="45" t="s">
        <v>51</v>
      </c>
      <c r="W1735" s="48">
        <v>64</v>
      </c>
      <c r="X1735" s="45" t="s">
        <v>51</v>
      </c>
      <c r="Y1735" s="78">
        <f t="shared" si="118"/>
        <v>0.16999999999999998</v>
      </c>
      <c r="Z1735" s="78">
        <f t="shared" si="119"/>
        <v>0</v>
      </c>
      <c r="AA1735" s="78">
        <f t="shared" si="120"/>
        <v>2.08</v>
      </c>
      <c r="AB1735" s="77">
        <f t="shared" si="121"/>
        <v>320</v>
      </c>
    </row>
    <row r="1736" spans="1:28" x14ac:dyDescent="0.3">
      <c r="A1736" s="49">
        <v>43374</v>
      </c>
      <c r="B1736" s="45" t="s">
        <v>1255</v>
      </c>
      <c r="C1736" s="45" t="s">
        <v>1256</v>
      </c>
      <c r="D1736" s="45" t="s">
        <v>47</v>
      </c>
      <c r="E1736" s="48">
        <v>10</v>
      </c>
      <c r="F1736" s="47">
        <v>175</v>
      </c>
      <c r="G1736" s="65">
        <v>0</v>
      </c>
      <c r="H1736" s="47">
        <v>148</v>
      </c>
      <c r="I1736" s="45" t="s">
        <v>106</v>
      </c>
      <c r="J1736" s="61">
        <v>20.2</v>
      </c>
      <c r="K1736" s="45" t="s">
        <v>95</v>
      </c>
      <c r="L1736" s="72" t="s">
        <v>132</v>
      </c>
      <c r="M1736" s="69">
        <v>1.9</v>
      </c>
      <c r="N1736" s="47">
        <v>92</v>
      </c>
      <c r="O1736" s="45" t="s">
        <v>146</v>
      </c>
      <c r="P1736" s="47">
        <v>10279</v>
      </c>
      <c r="Q1736" s="45" t="s">
        <v>51</v>
      </c>
      <c r="R1736" s="47">
        <v>10240</v>
      </c>
      <c r="S1736" s="45" t="s">
        <v>1012</v>
      </c>
      <c r="T1736" s="48">
        <v>67</v>
      </c>
      <c r="U1736" s="48">
        <v>78</v>
      </c>
      <c r="V1736" s="45" t="s">
        <v>51</v>
      </c>
      <c r="W1736" s="48">
        <v>55</v>
      </c>
      <c r="X1736" s="45" t="s">
        <v>182</v>
      </c>
      <c r="Y1736" s="78">
        <f t="shared" si="118"/>
        <v>0.19</v>
      </c>
      <c r="Z1736" s="78">
        <f t="shared" si="119"/>
        <v>0</v>
      </c>
      <c r="AA1736" s="78">
        <f t="shared" si="120"/>
        <v>2.02</v>
      </c>
      <c r="AB1736" s="77">
        <f t="shared" si="121"/>
        <v>80</v>
      </c>
    </row>
    <row r="1737" spans="1:28" x14ac:dyDescent="0.3">
      <c r="A1737" s="49">
        <v>43375</v>
      </c>
      <c r="B1737" s="45" t="s">
        <v>1255</v>
      </c>
      <c r="C1737" s="45" t="s">
        <v>1256</v>
      </c>
      <c r="D1737" s="45" t="s">
        <v>47</v>
      </c>
      <c r="E1737" s="48">
        <v>10</v>
      </c>
      <c r="F1737" s="47">
        <v>156</v>
      </c>
      <c r="G1737" s="65">
        <v>0</v>
      </c>
      <c r="H1737" s="47">
        <v>120</v>
      </c>
      <c r="I1737" s="45" t="s">
        <v>123</v>
      </c>
      <c r="J1737" s="61">
        <v>19.2</v>
      </c>
      <c r="K1737" s="45" t="s">
        <v>206</v>
      </c>
      <c r="L1737" s="73">
        <v>10</v>
      </c>
      <c r="M1737" s="69">
        <v>4.4000000000000004</v>
      </c>
      <c r="N1737" s="47">
        <v>117</v>
      </c>
      <c r="O1737" s="45" t="s">
        <v>307</v>
      </c>
      <c r="P1737" s="47">
        <v>10279</v>
      </c>
      <c r="Q1737" s="48">
        <v>10</v>
      </c>
      <c r="R1737" s="47">
        <v>10260</v>
      </c>
      <c r="S1737" s="48">
        <v>18</v>
      </c>
      <c r="T1737" s="48">
        <v>66</v>
      </c>
      <c r="U1737" s="48">
        <v>72</v>
      </c>
      <c r="V1737" s="45" t="s">
        <v>51</v>
      </c>
      <c r="W1737" s="48">
        <v>49</v>
      </c>
      <c r="X1737" s="45" t="s">
        <v>143</v>
      </c>
      <c r="Y1737" s="78">
        <f t="shared" si="118"/>
        <v>0.44000000000000006</v>
      </c>
      <c r="Z1737" s="78">
        <f t="shared" si="119"/>
        <v>0</v>
      </c>
      <c r="AA1737" s="78">
        <f t="shared" si="120"/>
        <v>1.92</v>
      </c>
      <c r="AB1737" s="77">
        <f t="shared" si="121"/>
        <v>100</v>
      </c>
    </row>
    <row r="1738" spans="1:28" x14ac:dyDescent="0.3">
      <c r="A1738" s="49">
        <v>43376</v>
      </c>
      <c r="B1738" s="45" t="s">
        <v>1255</v>
      </c>
      <c r="C1738" s="45" t="s">
        <v>1256</v>
      </c>
      <c r="D1738" s="45" t="s">
        <v>47</v>
      </c>
      <c r="E1738" s="48">
        <v>10</v>
      </c>
      <c r="F1738" s="47">
        <v>153</v>
      </c>
      <c r="G1738" s="65">
        <v>0</v>
      </c>
      <c r="H1738" s="47">
        <v>126</v>
      </c>
      <c r="I1738" s="45" t="s">
        <v>103</v>
      </c>
      <c r="J1738" s="61">
        <v>18</v>
      </c>
      <c r="K1738" s="45" t="s">
        <v>179</v>
      </c>
      <c r="L1738" s="73">
        <v>11</v>
      </c>
      <c r="M1738" s="69">
        <v>6.4</v>
      </c>
      <c r="N1738" s="47">
        <v>147</v>
      </c>
      <c r="O1738" s="45" t="s">
        <v>342</v>
      </c>
      <c r="P1738" s="47">
        <v>10265</v>
      </c>
      <c r="Q1738" s="45" t="s">
        <v>1012</v>
      </c>
      <c r="R1738" s="47">
        <v>10221</v>
      </c>
      <c r="S1738" s="48">
        <v>24</v>
      </c>
      <c r="T1738" s="48">
        <v>68</v>
      </c>
      <c r="U1738" s="48">
        <v>79</v>
      </c>
      <c r="V1738" s="45" t="s">
        <v>51</v>
      </c>
      <c r="W1738" s="48">
        <v>57</v>
      </c>
      <c r="X1738" s="45" t="s">
        <v>59</v>
      </c>
      <c r="Y1738" s="78">
        <f t="shared" si="118"/>
        <v>0.64</v>
      </c>
      <c r="Z1738" s="78">
        <f t="shared" si="119"/>
        <v>0</v>
      </c>
      <c r="AA1738" s="78">
        <f t="shared" si="120"/>
        <v>1.8</v>
      </c>
      <c r="AB1738" s="77">
        <f t="shared" si="121"/>
        <v>110</v>
      </c>
    </row>
    <row r="1739" spans="1:28" x14ac:dyDescent="0.3">
      <c r="A1739" s="49">
        <v>43377</v>
      </c>
      <c r="B1739" s="45" t="s">
        <v>1255</v>
      </c>
      <c r="C1739" s="45" t="s">
        <v>1256</v>
      </c>
      <c r="D1739" s="45" t="s">
        <v>47</v>
      </c>
      <c r="E1739" s="48">
        <v>10</v>
      </c>
      <c r="F1739" s="47">
        <v>150</v>
      </c>
      <c r="G1739" s="65">
        <v>0</v>
      </c>
      <c r="H1739" s="47">
        <v>107</v>
      </c>
      <c r="I1739" s="45" t="s">
        <v>301</v>
      </c>
      <c r="J1739" s="61">
        <v>19.399999999999999</v>
      </c>
      <c r="K1739" s="45" t="s">
        <v>215</v>
      </c>
      <c r="L1739" s="73">
        <v>11</v>
      </c>
      <c r="M1739" s="69">
        <v>1.4</v>
      </c>
      <c r="N1739" s="47">
        <v>69</v>
      </c>
      <c r="O1739" s="45" t="s">
        <v>64</v>
      </c>
      <c r="P1739" s="47">
        <v>10221</v>
      </c>
      <c r="Q1739" s="45" t="s">
        <v>1012</v>
      </c>
      <c r="R1739" s="47">
        <v>10150</v>
      </c>
      <c r="S1739" s="48">
        <v>24</v>
      </c>
      <c r="T1739" s="48">
        <v>79</v>
      </c>
      <c r="U1739" s="48">
        <v>88</v>
      </c>
      <c r="V1739" s="45" t="s">
        <v>183</v>
      </c>
      <c r="W1739" s="48">
        <v>67</v>
      </c>
      <c r="X1739" s="45" t="s">
        <v>179</v>
      </c>
      <c r="Y1739" s="78">
        <f t="shared" si="118"/>
        <v>0.13999999999999999</v>
      </c>
      <c r="Z1739" s="78">
        <f t="shared" si="119"/>
        <v>0</v>
      </c>
      <c r="AA1739" s="78">
        <f t="shared" si="120"/>
        <v>1.94</v>
      </c>
      <c r="AB1739" s="77">
        <f t="shared" si="121"/>
        <v>110</v>
      </c>
    </row>
    <row r="1740" spans="1:28" x14ac:dyDescent="0.3">
      <c r="A1740" s="49">
        <v>43378</v>
      </c>
      <c r="B1740" s="45" t="s">
        <v>1255</v>
      </c>
      <c r="C1740" s="45" t="s">
        <v>1256</v>
      </c>
      <c r="D1740" s="45" t="s">
        <v>47</v>
      </c>
      <c r="E1740" s="48">
        <v>10</v>
      </c>
      <c r="F1740" s="47">
        <v>164</v>
      </c>
      <c r="G1740" s="65">
        <v>0</v>
      </c>
      <c r="H1740" s="47">
        <v>118</v>
      </c>
      <c r="I1740" s="45" t="s">
        <v>193</v>
      </c>
      <c r="J1740" s="61">
        <v>21</v>
      </c>
      <c r="K1740" s="45" t="s">
        <v>158</v>
      </c>
      <c r="L1740" s="73">
        <v>34</v>
      </c>
      <c r="M1740" s="69">
        <v>0.6</v>
      </c>
      <c r="N1740" s="47">
        <v>58</v>
      </c>
      <c r="O1740" s="45" t="s">
        <v>139</v>
      </c>
      <c r="P1740" s="47">
        <v>10150</v>
      </c>
      <c r="Q1740" s="45" t="s">
        <v>1012</v>
      </c>
      <c r="R1740" s="47">
        <v>10129</v>
      </c>
      <c r="S1740" s="48">
        <v>16</v>
      </c>
      <c r="T1740" s="48">
        <v>72</v>
      </c>
      <c r="U1740" s="48">
        <v>87</v>
      </c>
      <c r="V1740" s="45" t="s">
        <v>51</v>
      </c>
      <c r="W1740" s="48">
        <v>54</v>
      </c>
      <c r="X1740" s="45" t="s">
        <v>61</v>
      </c>
      <c r="Y1740" s="78">
        <f t="shared" si="118"/>
        <v>0.06</v>
      </c>
      <c r="Z1740" s="78">
        <f t="shared" si="119"/>
        <v>0</v>
      </c>
      <c r="AA1740" s="78">
        <f t="shared" si="120"/>
        <v>2.1</v>
      </c>
      <c r="AB1740" s="77">
        <f t="shared" si="121"/>
        <v>340</v>
      </c>
    </row>
    <row r="1741" spans="1:28" x14ac:dyDescent="0.3">
      <c r="A1741" s="49">
        <v>43379</v>
      </c>
      <c r="B1741" s="45" t="s">
        <v>1255</v>
      </c>
      <c r="C1741" s="45" t="s">
        <v>1256</v>
      </c>
      <c r="D1741" s="45" t="s">
        <v>47</v>
      </c>
      <c r="E1741" s="48">
        <v>10</v>
      </c>
      <c r="F1741" s="47">
        <v>160</v>
      </c>
      <c r="G1741" s="65">
        <v>3.4</v>
      </c>
      <c r="H1741" s="47">
        <v>111</v>
      </c>
      <c r="I1741" s="45" t="s">
        <v>460</v>
      </c>
      <c r="J1741" s="61">
        <v>20.9</v>
      </c>
      <c r="K1741" s="45" t="s">
        <v>277</v>
      </c>
      <c r="L1741" s="73">
        <v>28</v>
      </c>
      <c r="M1741" s="69">
        <v>5.3</v>
      </c>
      <c r="N1741" s="47">
        <v>181</v>
      </c>
      <c r="O1741" s="45" t="s">
        <v>91</v>
      </c>
      <c r="P1741" s="47">
        <v>10216</v>
      </c>
      <c r="Q1741" s="48">
        <v>24</v>
      </c>
      <c r="R1741" s="47">
        <v>10129</v>
      </c>
      <c r="S1741" s="45" t="s">
        <v>218</v>
      </c>
      <c r="T1741" s="48">
        <v>77</v>
      </c>
      <c r="U1741" s="48">
        <v>84</v>
      </c>
      <c r="V1741" s="45" t="s">
        <v>89</v>
      </c>
      <c r="W1741" s="48">
        <v>55</v>
      </c>
      <c r="X1741" s="45" t="s">
        <v>277</v>
      </c>
      <c r="Y1741" s="78">
        <f t="shared" si="118"/>
        <v>0.53</v>
      </c>
      <c r="Z1741" s="78">
        <f t="shared" si="119"/>
        <v>0.33999999999999997</v>
      </c>
      <c r="AA1741" s="78">
        <f t="shared" si="120"/>
        <v>2.09</v>
      </c>
      <c r="AB1741" s="77">
        <f t="shared" si="121"/>
        <v>280</v>
      </c>
    </row>
    <row r="1742" spans="1:28" x14ac:dyDescent="0.3">
      <c r="A1742" s="49">
        <v>43380</v>
      </c>
      <c r="B1742" s="45" t="s">
        <v>1255</v>
      </c>
      <c r="C1742" s="45" t="s">
        <v>1256</v>
      </c>
      <c r="D1742" s="45" t="s">
        <v>47</v>
      </c>
      <c r="E1742" s="48">
        <v>10</v>
      </c>
      <c r="F1742" s="47">
        <v>140</v>
      </c>
      <c r="G1742" s="65">
        <v>1.6</v>
      </c>
      <c r="H1742" s="47">
        <v>120</v>
      </c>
      <c r="I1742" s="45" t="s">
        <v>521</v>
      </c>
      <c r="J1742" s="61">
        <v>16.100000000000001</v>
      </c>
      <c r="K1742" s="45" t="s">
        <v>158</v>
      </c>
      <c r="L1742" s="73">
        <v>28</v>
      </c>
      <c r="M1742" s="69">
        <v>2.2000000000000002</v>
      </c>
      <c r="N1742" s="47">
        <v>97</v>
      </c>
      <c r="O1742" s="45" t="s">
        <v>494</v>
      </c>
      <c r="P1742" s="47">
        <v>10234</v>
      </c>
      <c r="Q1742" s="48">
        <v>18</v>
      </c>
      <c r="R1742" s="47">
        <v>10207</v>
      </c>
      <c r="S1742" s="45" t="s">
        <v>218</v>
      </c>
      <c r="T1742" s="48">
        <v>69</v>
      </c>
      <c r="U1742" s="48">
        <v>81</v>
      </c>
      <c r="V1742" s="45" t="s">
        <v>286</v>
      </c>
      <c r="W1742" s="48">
        <v>58</v>
      </c>
      <c r="X1742" s="45" t="s">
        <v>128</v>
      </c>
      <c r="Y1742" s="78">
        <f t="shared" si="118"/>
        <v>0.22000000000000003</v>
      </c>
      <c r="Z1742" s="78">
        <f t="shared" si="119"/>
        <v>0.16</v>
      </c>
      <c r="AA1742" s="78">
        <f t="shared" si="120"/>
        <v>1.61</v>
      </c>
      <c r="AB1742" s="77">
        <f t="shared" si="121"/>
        <v>280</v>
      </c>
    </row>
    <row r="1743" spans="1:28" x14ac:dyDescent="0.3">
      <c r="A1743" s="49">
        <v>43381</v>
      </c>
      <c r="B1743" s="45" t="s">
        <v>1255</v>
      </c>
      <c r="C1743" s="45" t="s">
        <v>1256</v>
      </c>
      <c r="D1743" s="45" t="s">
        <v>47</v>
      </c>
      <c r="E1743" s="48">
        <v>10</v>
      </c>
      <c r="F1743" s="47">
        <v>163</v>
      </c>
      <c r="G1743" s="65">
        <v>1</v>
      </c>
      <c r="H1743" s="47">
        <v>134</v>
      </c>
      <c r="I1743" s="45" t="s">
        <v>123</v>
      </c>
      <c r="J1743" s="61">
        <v>19.2</v>
      </c>
      <c r="K1743" s="45" t="s">
        <v>91</v>
      </c>
      <c r="L1743" s="73">
        <v>12</v>
      </c>
      <c r="M1743" s="69">
        <v>2.5</v>
      </c>
      <c r="N1743" s="47">
        <v>86</v>
      </c>
      <c r="O1743" s="45" t="s">
        <v>79</v>
      </c>
      <c r="P1743" s="47">
        <v>10218</v>
      </c>
      <c r="Q1743" s="45" t="s">
        <v>1012</v>
      </c>
      <c r="R1743" s="47">
        <v>10152</v>
      </c>
      <c r="S1743" s="48">
        <v>24</v>
      </c>
      <c r="T1743" s="48">
        <v>74</v>
      </c>
      <c r="U1743" s="48">
        <v>82</v>
      </c>
      <c r="V1743" s="45" t="s">
        <v>271</v>
      </c>
      <c r="W1743" s="48">
        <v>61</v>
      </c>
      <c r="X1743" s="45" t="s">
        <v>80</v>
      </c>
      <c r="Y1743" s="78">
        <f t="shared" si="118"/>
        <v>0.25</v>
      </c>
      <c r="Z1743" s="78">
        <f t="shared" si="119"/>
        <v>0.1</v>
      </c>
      <c r="AA1743" s="78">
        <f t="shared" si="120"/>
        <v>1.92</v>
      </c>
      <c r="AB1743" s="77">
        <f t="shared" si="121"/>
        <v>120</v>
      </c>
    </row>
    <row r="1744" spans="1:28" x14ac:dyDescent="0.3">
      <c r="A1744" s="49">
        <v>43382</v>
      </c>
      <c r="B1744" s="45" t="s">
        <v>1255</v>
      </c>
      <c r="C1744" s="45" t="s">
        <v>1256</v>
      </c>
      <c r="D1744" s="45" t="s">
        <v>47</v>
      </c>
      <c r="E1744" s="48">
        <v>10</v>
      </c>
      <c r="F1744" s="47">
        <v>146</v>
      </c>
      <c r="G1744" s="65">
        <v>0</v>
      </c>
      <c r="H1744" s="47">
        <v>112</v>
      </c>
      <c r="I1744" s="45" t="s">
        <v>239</v>
      </c>
      <c r="J1744" s="61">
        <v>17.899999999999999</v>
      </c>
      <c r="K1744" s="45" t="s">
        <v>188</v>
      </c>
      <c r="L1744" s="73">
        <v>10</v>
      </c>
      <c r="M1744" s="69">
        <v>2.2000000000000002</v>
      </c>
      <c r="N1744" s="47">
        <v>106</v>
      </c>
      <c r="O1744" s="45" t="s">
        <v>139</v>
      </c>
      <c r="P1744" s="47">
        <v>10152</v>
      </c>
      <c r="Q1744" s="45" t="s">
        <v>1012</v>
      </c>
      <c r="R1744" s="47">
        <v>10056</v>
      </c>
      <c r="S1744" s="48">
        <v>23</v>
      </c>
      <c r="T1744" s="48">
        <v>80</v>
      </c>
      <c r="U1744" s="48">
        <v>87</v>
      </c>
      <c r="V1744" s="45" t="s">
        <v>51</v>
      </c>
      <c r="W1744" s="48">
        <v>68</v>
      </c>
      <c r="X1744" s="45" t="s">
        <v>117</v>
      </c>
      <c r="Y1744" s="78">
        <f t="shared" si="118"/>
        <v>0.22000000000000003</v>
      </c>
      <c r="Z1744" s="78">
        <f t="shared" si="119"/>
        <v>0</v>
      </c>
      <c r="AA1744" s="78">
        <f t="shared" si="120"/>
        <v>1.7899999999999998</v>
      </c>
      <c r="AB1744" s="77">
        <f t="shared" si="121"/>
        <v>100</v>
      </c>
    </row>
    <row r="1745" spans="1:28" x14ac:dyDescent="0.3">
      <c r="A1745" s="49">
        <v>43383</v>
      </c>
      <c r="B1745" s="45" t="s">
        <v>1255</v>
      </c>
      <c r="C1745" s="45" t="s">
        <v>1256</v>
      </c>
      <c r="D1745" s="45" t="s">
        <v>47</v>
      </c>
      <c r="E1745" s="48">
        <v>10</v>
      </c>
      <c r="F1745" s="47">
        <v>159</v>
      </c>
      <c r="G1745" s="65">
        <v>0</v>
      </c>
      <c r="H1745" s="47">
        <v>117</v>
      </c>
      <c r="I1745" s="45" t="s">
        <v>280</v>
      </c>
      <c r="J1745" s="61">
        <v>20.100000000000001</v>
      </c>
      <c r="K1745" s="45" t="s">
        <v>188</v>
      </c>
      <c r="L1745" s="73">
        <v>32</v>
      </c>
      <c r="M1745" s="69">
        <v>2.2000000000000002</v>
      </c>
      <c r="N1745" s="47">
        <v>89</v>
      </c>
      <c r="O1745" s="45" t="s">
        <v>146</v>
      </c>
      <c r="P1745" s="47">
        <v>10057</v>
      </c>
      <c r="Q1745" s="45" t="s">
        <v>1012</v>
      </c>
      <c r="R1745" s="47">
        <v>9999</v>
      </c>
      <c r="S1745" s="48">
        <v>24</v>
      </c>
      <c r="T1745" s="48">
        <v>66</v>
      </c>
      <c r="U1745" s="48">
        <v>86</v>
      </c>
      <c r="V1745" s="45" t="s">
        <v>80</v>
      </c>
      <c r="W1745" s="48">
        <v>54</v>
      </c>
      <c r="X1745" s="45" t="s">
        <v>135</v>
      </c>
      <c r="Y1745" s="78">
        <f t="shared" si="118"/>
        <v>0.22000000000000003</v>
      </c>
      <c r="Z1745" s="78">
        <f t="shared" si="119"/>
        <v>0</v>
      </c>
      <c r="AA1745" s="78">
        <f t="shared" si="120"/>
        <v>2.0100000000000002</v>
      </c>
      <c r="AB1745" s="77">
        <f t="shared" si="121"/>
        <v>320</v>
      </c>
    </row>
    <row r="1746" spans="1:28" x14ac:dyDescent="0.3">
      <c r="A1746" s="49">
        <v>43384</v>
      </c>
      <c r="B1746" s="45" t="s">
        <v>1255</v>
      </c>
      <c r="C1746" s="45" t="s">
        <v>1256</v>
      </c>
      <c r="D1746" s="45" t="s">
        <v>47</v>
      </c>
      <c r="E1746" s="48">
        <v>10</v>
      </c>
      <c r="F1746" s="47">
        <v>170</v>
      </c>
      <c r="G1746" s="65">
        <v>2.8</v>
      </c>
      <c r="H1746" s="47">
        <v>138</v>
      </c>
      <c r="I1746" s="45" t="s">
        <v>155</v>
      </c>
      <c r="J1746" s="61">
        <v>20.100000000000001</v>
      </c>
      <c r="K1746" s="45" t="s">
        <v>65</v>
      </c>
      <c r="L1746" s="73">
        <v>30</v>
      </c>
      <c r="M1746" s="69">
        <v>1.7</v>
      </c>
      <c r="N1746" s="47">
        <v>128</v>
      </c>
      <c r="O1746" s="45" t="s">
        <v>182</v>
      </c>
      <c r="P1746" s="47">
        <v>10104</v>
      </c>
      <c r="Q1746" s="48">
        <v>20</v>
      </c>
      <c r="R1746" s="47">
        <v>9994</v>
      </c>
      <c r="S1746" s="45" t="s">
        <v>263</v>
      </c>
      <c r="T1746" s="48">
        <v>75</v>
      </c>
      <c r="U1746" s="48">
        <v>84</v>
      </c>
      <c r="V1746" s="45" t="s">
        <v>250</v>
      </c>
      <c r="W1746" s="48">
        <v>47</v>
      </c>
      <c r="X1746" s="45" t="s">
        <v>75</v>
      </c>
      <c r="Y1746" s="78">
        <f t="shared" si="118"/>
        <v>0.16999999999999998</v>
      </c>
      <c r="Z1746" s="78">
        <f t="shared" si="119"/>
        <v>0.27999999999999997</v>
      </c>
      <c r="AA1746" s="78">
        <f t="shared" si="120"/>
        <v>2.0100000000000002</v>
      </c>
      <c r="AB1746" s="77">
        <f t="shared" si="121"/>
        <v>300</v>
      </c>
    </row>
    <row r="1747" spans="1:28" x14ac:dyDescent="0.3">
      <c r="A1747" s="49">
        <v>43385</v>
      </c>
      <c r="B1747" s="45" t="s">
        <v>1255</v>
      </c>
      <c r="C1747" s="45" t="s">
        <v>1256</v>
      </c>
      <c r="D1747" s="45" t="s">
        <v>47</v>
      </c>
      <c r="E1747" s="48">
        <v>10</v>
      </c>
      <c r="F1747" s="47">
        <v>179</v>
      </c>
      <c r="G1747" s="65">
        <v>0</v>
      </c>
      <c r="H1747" s="47">
        <v>130</v>
      </c>
      <c r="I1747" s="45" t="s">
        <v>367</v>
      </c>
      <c r="J1747" s="61">
        <v>22.8</v>
      </c>
      <c r="K1747" s="45" t="s">
        <v>94</v>
      </c>
      <c r="L1747" s="73">
        <v>25</v>
      </c>
      <c r="M1747" s="69">
        <v>2.5</v>
      </c>
      <c r="N1747" s="47">
        <v>67</v>
      </c>
      <c r="O1747" s="45" t="s">
        <v>301</v>
      </c>
      <c r="P1747" s="47">
        <v>10146</v>
      </c>
      <c r="Q1747" s="48">
        <v>11</v>
      </c>
      <c r="R1747" s="47">
        <v>10101</v>
      </c>
      <c r="S1747" s="45" t="s">
        <v>1012</v>
      </c>
      <c r="T1747" s="48">
        <v>64</v>
      </c>
      <c r="U1747" s="48">
        <v>83</v>
      </c>
      <c r="V1747" s="45" t="s">
        <v>124</v>
      </c>
      <c r="W1747" s="48">
        <v>49</v>
      </c>
      <c r="X1747" s="45" t="s">
        <v>52</v>
      </c>
      <c r="Y1747" s="78">
        <f t="shared" si="118"/>
        <v>0.25</v>
      </c>
      <c r="Z1747" s="78">
        <f t="shared" si="119"/>
        <v>0</v>
      </c>
      <c r="AA1747" s="78">
        <f t="shared" si="120"/>
        <v>2.2800000000000002</v>
      </c>
      <c r="AB1747" s="77">
        <f t="shared" si="121"/>
        <v>250</v>
      </c>
    </row>
    <row r="1748" spans="1:28" x14ac:dyDescent="0.3">
      <c r="A1748" s="49">
        <v>43386</v>
      </c>
      <c r="B1748" s="45" t="s">
        <v>1255</v>
      </c>
      <c r="C1748" s="45" t="s">
        <v>1256</v>
      </c>
      <c r="D1748" s="45" t="s">
        <v>47</v>
      </c>
      <c r="E1748" s="48">
        <v>10</v>
      </c>
      <c r="F1748" s="47">
        <v>216</v>
      </c>
      <c r="G1748" s="65">
        <v>7</v>
      </c>
      <c r="H1748" s="47">
        <v>169</v>
      </c>
      <c r="I1748" s="45" t="s">
        <v>100</v>
      </c>
      <c r="J1748" s="61">
        <v>26.2</v>
      </c>
      <c r="K1748" s="45" t="s">
        <v>182</v>
      </c>
      <c r="L1748" s="73">
        <v>30</v>
      </c>
      <c r="M1748" s="69">
        <v>1.7</v>
      </c>
      <c r="N1748" s="47">
        <v>169</v>
      </c>
      <c r="O1748" s="45" t="s">
        <v>225</v>
      </c>
      <c r="P1748" s="47">
        <v>10124</v>
      </c>
      <c r="Q1748" s="45" t="s">
        <v>1012</v>
      </c>
      <c r="R1748" s="47">
        <v>10031</v>
      </c>
      <c r="S1748" s="48">
        <v>20</v>
      </c>
      <c r="T1748" s="48">
        <v>60</v>
      </c>
      <c r="U1748" s="48">
        <v>83</v>
      </c>
      <c r="V1748" s="45" t="s">
        <v>100</v>
      </c>
      <c r="W1748" s="48">
        <v>41</v>
      </c>
      <c r="X1748" s="45" t="s">
        <v>52</v>
      </c>
      <c r="Y1748" s="78">
        <f t="shared" si="118"/>
        <v>0.16999999999999998</v>
      </c>
      <c r="Z1748" s="78">
        <f t="shared" si="119"/>
        <v>0.7</v>
      </c>
      <c r="AA1748" s="78">
        <f t="shared" si="120"/>
        <v>2.62</v>
      </c>
      <c r="AB1748" s="77">
        <f t="shared" si="121"/>
        <v>300</v>
      </c>
    </row>
    <row r="1749" spans="1:28" x14ac:dyDescent="0.3">
      <c r="A1749" s="49">
        <v>43387</v>
      </c>
      <c r="B1749" s="45" t="s">
        <v>1255</v>
      </c>
      <c r="C1749" s="45" t="s">
        <v>1256</v>
      </c>
      <c r="D1749" s="45" t="s">
        <v>47</v>
      </c>
      <c r="E1749" s="48">
        <v>10</v>
      </c>
      <c r="F1749" s="47">
        <v>144</v>
      </c>
      <c r="G1749" s="65">
        <v>2.6</v>
      </c>
      <c r="H1749" s="47">
        <v>119</v>
      </c>
      <c r="I1749" s="45" t="s">
        <v>100</v>
      </c>
      <c r="J1749" s="61">
        <v>16.899999999999999</v>
      </c>
      <c r="K1749" s="45"/>
      <c r="L1749" s="73">
        <v>30</v>
      </c>
      <c r="M1749" s="69">
        <v>4.2</v>
      </c>
      <c r="N1749" s="47">
        <v>158</v>
      </c>
      <c r="O1749" s="45" t="s">
        <v>301</v>
      </c>
      <c r="P1749" s="47">
        <v>10097</v>
      </c>
      <c r="Q1749" s="48">
        <v>19</v>
      </c>
      <c r="R1749" s="47">
        <v>10017</v>
      </c>
      <c r="S1749" s="45" t="s">
        <v>116</v>
      </c>
      <c r="T1749" s="48">
        <v>77</v>
      </c>
      <c r="U1749" s="48">
        <v>89</v>
      </c>
      <c r="V1749" s="45" t="s">
        <v>229</v>
      </c>
      <c r="W1749" s="48">
        <v>62</v>
      </c>
      <c r="X1749" s="45" t="s">
        <v>146</v>
      </c>
      <c r="Y1749" s="78">
        <f t="shared" si="118"/>
        <v>0.42000000000000004</v>
      </c>
      <c r="Z1749" s="78">
        <f t="shared" si="119"/>
        <v>0.26</v>
      </c>
      <c r="AA1749" s="78">
        <f t="shared" si="120"/>
        <v>1.69</v>
      </c>
      <c r="AB1749" s="77">
        <f t="shared" si="121"/>
        <v>300</v>
      </c>
    </row>
    <row r="1750" spans="1:28" x14ac:dyDescent="0.3">
      <c r="A1750" s="49">
        <v>43388</v>
      </c>
      <c r="B1750" s="45" t="s">
        <v>1255</v>
      </c>
      <c r="C1750" s="45" t="s">
        <v>1256</v>
      </c>
      <c r="D1750" s="45" t="s">
        <v>47</v>
      </c>
      <c r="E1750" s="48">
        <v>10</v>
      </c>
      <c r="F1750" s="47">
        <v>150</v>
      </c>
      <c r="G1750" s="65">
        <v>0</v>
      </c>
      <c r="H1750" s="47">
        <v>108</v>
      </c>
      <c r="I1750" s="45" t="s">
        <v>750</v>
      </c>
      <c r="J1750" s="61">
        <v>19.3</v>
      </c>
      <c r="K1750" s="45" t="s">
        <v>158</v>
      </c>
      <c r="L1750" s="73">
        <v>12</v>
      </c>
      <c r="M1750" s="69">
        <v>1.1000000000000001</v>
      </c>
      <c r="N1750" s="47">
        <v>97</v>
      </c>
      <c r="O1750" s="45" t="s">
        <v>123</v>
      </c>
      <c r="P1750" s="47">
        <v>10115</v>
      </c>
      <c r="Q1750" s="48">
        <v>24</v>
      </c>
      <c r="R1750" s="47">
        <v>10039</v>
      </c>
      <c r="S1750" s="45" t="s">
        <v>401</v>
      </c>
      <c r="T1750" s="48">
        <v>66</v>
      </c>
      <c r="U1750" s="48">
        <v>77</v>
      </c>
      <c r="V1750" s="45" t="s">
        <v>51</v>
      </c>
      <c r="W1750" s="48">
        <v>56</v>
      </c>
      <c r="X1750" s="45" t="s">
        <v>81</v>
      </c>
      <c r="Y1750" s="78">
        <f t="shared" si="118"/>
        <v>0.11000000000000001</v>
      </c>
      <c r="Z1750" s="78">
        <f t="shared" si="119"/>
        <v>0</v>
      </c>
      <c r="AA1750" s="78">
        <f t="shared" si="120"/>
        <v>1.9300000000000002</v>
      </c>
      <c r="AB1750" s="77">
        <f t="shared" si="121"/>
        <v>120</v>
      </c>
    </row>
    <row r="1751" spans="1:28" x14ac:dyDescent="0.3">
      <c r="A1751" s="49">
        <v>43389</v>
      </c>
      <c r="B1751" s="45" t="s">
        <v>1255</v>
      </c>
      <c r="C1751" s="45" t="s">
        <v>1256</v>
      </c>
      <c r="D1751" s="45" t="s">
        <v>47</v>
      </c>
      <c r="E1751" s="48">
        <v>10</v>
      </c>
      <c r="F1751" s="47">
        <v>158</v>
      </c>
      <c r="G1751" s="65">
        <v>0</v>
      </c>
      <c r="H1751" s="47">
        <v>124</v>
      </c>
      <c r="I1751" s="45" t="s">
        <v>184</v>
      </c>
      <c r="J1751" s="61">
        <v>19.3</v>
      </c>
      <c r="K1751" s="45" t="s">
        <v>50</v>
      </c>
      <c r="L1751" s="73">
        <v>26</v>
      </c>
      <c r="M1751" s="69">
        <v>1.1000000000000001</v>
      </c>
      <c r="N1751" s="47">
        <v>53</v>
      </c>
      <c r="O1751" s="45" t="s">
        <v>183</v>
      </c>
      <c r="P1751" s="47">
        <v>10185</v>
      </c>
      <c r="Q1751" s="48">
        <v>21</v>
      </c>
      <c r="R1751" s="47">
        <v>10114</v>
      </c>
      <c r="S1751" s="45" t="s">
        <v>1012</v>
      </c>
      <c r="T1751" s="48">
        <v>78</v>
      </c>
      <c r="U1751" s="48">
        <v>85</v>
      </c>
      <c r="V1751" s="45" t="s">
        <v>100</v>
      </c>
      <c r="W1751" s="48">
        <v>69</v>
      </c>
      <c r="X1751" s="45" t="s">
        <v>264</v>
      </c>
      <c r="Y1751" s="78">
        <f t="shared" si="118"/>
        <v>0.11000000000000001</v>
      </c>
      <c r="Z1751" s="78">
        <f t="shared" si="119"/>
        <v>0</v>
      </c>
      <c r="AA1751" s="78">
        <f t="shared" si="120"/>
        <v>1.9300000000000002</v>
      </c>
      <c r="AB1751" s="77">
        <f t="shared" si="121"/>
        <v>260</v>
      </c>
    </row>
    <row r="1752" spans="1:28" x14ac:dyDescent="0.3">
      <c r="A1752" s="49">
        <v>43390</v>
      </c>
      <c r="B1752" s="45" t="s">
        <v>1255</v>
      </c>
      <c r="C1752" s="45" t="s">
        <v>1256</v>
      </c>
      <c r="D1752" s="45" t="s">
        <v>47</v>
      </c>
      <c r="E1752" s="48">
        <v>10</v>
      </c>
      <c r="F1752" s="47">
        <v>151</v>
      </c>
      <c r="G1752" s="65">
        <v>0.4</v>
      </c>
      <c r="H1752" s="47">
        <v>117</v>
      </c>
      <c r="I1752" s="45" t="s">
        <v>103</v>
      </c>
      <c r="J1752" s="61">
        <v>18.5</v>
      </c>
      <c r="K1752" s="45" t="s">
        <v>113</v>
      </c>
      <c r="L1752" s="73">
        <v>11</v>
      </c>
      <c r="M1752" s="69">
        <v>2.5</v>
      </c>
      <c r="N1752" s="47">
        <v>58</v>
      </c>
      <c r="O1752" s="45" t="s">
        <v>146</v>
      </c>
      <c r="P1752" s="47">
        <v>10175</v>
      </c>
      <c r="Q1752" s="45" t="s">
        <v>1012</v>
      </c>
      <c r="R1752" s="47">
        <v>10127</v>
      </c>
      <c r="S1752" s="48">
        <v>15</v>
      </c>
      <c r="T1752" s="48">
        <v>81</v>
      </c>
      <c r="U1752" s="48">
        <v>88</v>
      </c>
      <c r="V1752" s="45" t="s">
        <v>51</v>
      </c>
      <c r="W1752" s="48">
        <v>73</v>
      </c>
      <c r="X1752" s="45" t="s">
        <v>113</v>
      </c>
      <c r="Y1752" s="78">
        <f t="shared" si="118"/>
        <v>0.25</v>
      </c>
      <c r="Z1752" s="78">
        <f t="shared" si="119"/>
        <v>0.04</v>
      </c>
      <c r="AA1752" s="78">
        <f t="shared" si="120"/>
        <v>1.85</v>
      </c>
      <c r="AB1752" s="77">
        <f t="shared" si="121"/>
        <v>110</v>
      </c>
    </row>
    <row r="1753" spans="1:28" x14ac:dyDescent="0.3">
      <c r="A1753" s="49">
        <v>43391</v>
      </c>
      <c r="B1753" s="45" t="s">
        <v>1255</v>
      </c>
      <c r="C1753" s="45" t="s">
        <v>1256</v>
      </c>
      <c r="D1753" s="45" t="s">
        <v>47</v>
      </c>
      <c r="E1753" s="48">
        <v>10</v>
      </c>
      <c r="F1753" s="47">
        <v>170</v>
      </c>
      <c r="G1753" s="65">
        <v>0</v>
      </c>
      <c r="H1753" s="47">
        <v>155</v>
      </c>
      <c r="I1753" s="45" t="s">
        <v>193</v>
      </c>
      <c r="J1753" s="61">
        <v>18.600000000000001</v>
      </c>
      <c r="K1753" s="45" t="s">
        <v>81</v>
      </c>
      <c r="L1753" s="73">
        <v>21</v>
      </c>
      <c r="M1753" s="69">
        <v>1.4</v>
      </c>
      <c r="N1753" s="47">
        <v>50</v>
      </c>
      <c r="O1753" s="45" t="s">
        <v>166</v>
      </c>
      <c r="P1753" s="47">
        <v>10174</v>
      </c>
      <c r="Q1753" s="48">
        <v>22</v>
      </c>
      <c r="R1753" s="47">
        <v>10135</v>
      </c>
      <c r="S1753" s="45" t="s">
        <v>218</v>
      </c>
      <c r="T1753" s="48">
        <v>85</v>
      </c>
      <c r="U1753" s="48">
        <v>88</v>
      </c>
      <c r="V1753" s="45" t="s">
        <v>51</v>
      </c>
      <c r="W1753" s="48">
        <v>81</v>
      </c>
      <c r="X1753" s="45" t="s">
        <v>158</v>
      </c>
      <c r="Y1753" s="78">
        <f t="shared" si="118"/>
        <v>0.13999999999999999</v>
      </c>
      <c r="Z1753" s="78">
        <f t="shared" si="119"/>
        <v>0</v>
      </c>
      <c r="AA1753" s="78">
        <f t="shared" si="120"/>
        <v>1.86</v>
      </c>
      <c r="AB1753" s="77">
        <f t="shared" si="121"/>
        <v>210</v>
      </c>
    </row>
    <row r="1754" spans="1:28" x14ac:dyDescent="0.3">
      <c r="A1754" s="49">
        <v>43392</v>
      </c>
      <c r="B1754" s="45" t="s">
        <v>1255</v>
      </c>
      <c r="C1754" s="45" t="s">
        <v>1256</v>
      </c>
      <c r="D1754" s="45" t="s">
        <v>47</v>
      </c>
      <c r="E1754" s="48">
        <v>10</v>
      </c>
      <c r="F1754" s="47">
        <v>170</v>
      </c>
      <c r="G1754" s="65">
        <v>0</v>
      </c>
      <c r="H1754" s="47">
        <v>155</v>
      </c>
      <c r="I1754" s="45" t="s">
        <v>100</v>
      </c>
      <c r="J1754" s="61">
        <v>18.600000000000001</v>
      </c>
      <c r="K1754" s="45" t="s">
        <v>158</v>
      </c>
      <c r="L1754" s="73">
        <v>27</v>
      </c>
      <c r="M1754" s="69">
        <v>0.8</v>
      </c>
      <c r="N1754" s="47">
        <v>67</v>
      </c>
      <c r="O1754" s="45" t="s">
        <v>192</v>
      </c>
      <c r="P1754" s="47">
        <v>10219</v>
      </c>
      <c r="Q1754" s="45" t="s">
        <v>51</v>
      </c>
      <c r="R1754" s="47">
        <v>10166</v>
      </c>
      <c r="S1754" s="45" t="s">
        <v>401</v>
      </c>
      <c r="T1754" s="48">
        <v>84</v>
      </c>
      <c r="U1754" s="48">
        <v>87</v>
      </c>
      <c r="V1754" s="45" t="s">
        <v>51</v>
      </c>
      <c r="W1754" s="48">
        <v>81</v>
      </c>
      <c r="X1754" s="45" t="s">
        <v>51</v>
      </c>
      <c r="Y1754" s="78">
        <f t="shared" si="118"/>
        <v>0.08</v>
      </c>
      <c r="Z1754" s="78">
        <f t="shared" si="119"/>
        <v>0</v>
      </c>
      <c r="AA1754" s="78">
        <f t="shared" si="120"/>
        <v>1.86</v>
      </c>
      <c r="AB1754" s="77">
        <f t="shared" si="121"/>
        <v>270</v>
      </c>
    </row>
    <row r="1755" spans="1:28" x14ac:dyDescent="0.3">
      <c r="A1755" s="49">
        <v>43393</v>
      </c>
      <c r="B1755" s="45" t="s">
        <v>1255</v>
      </c>
      <c r="C1755" s="45" t="s">
        <v>1256</v>
      </c>
      <c r="D1755" s="45" t="s">
        <v>47</v>
      </c>
      <c r="E1755" s="48">
        <v>10</v>
      </c>
      <c r="F1755" s="47">
        <v>158</v>
      </c>
      <c r="G1755" s="65">
        <v>0</v>
      </c>
      <c r="H1755" s="47">
        <v>133</v>
      </c>
      <c r="I1755" s="45" t="s">
        <v>193</v>
      </c>
      <c r="J1755" s="61">
        <v>18.3</v>
      </c>
      <c r="K1755" s="45" t="s">
        <v>169</v>
      </c>
      <c r="L1755" s="73">
        <v>13</v>
      </c>
      <c r="M1755" s="69">
        <v>1.9</v>
      </c>
      <c r="N1755" s="47">
        <v>83</v>
      </c>
      <c r="O1755" s="45" t="s">
        <v>594</v>
      </c>
      <c r="P1755" s="47">
        <v>10242</v>
      </c>
      <c r="Q1755" s="48">
        <v>10</v>
      </c>
      <c r="R1755" s="47">
        <v>10212</v>
      </c>
      <c r="S1755" s="45" t="s">
        <v>218</v>
      </c>
      <c r="T1755" s="48">
        <v>83</v>
      </c>
      <c r="U1755" s="48">
        <v>88</v>
      </c>
      <c r="V1755" s="45" t="s">
        <v>51</v>
      </c>
      <c r="W1755" s="48">
        <v>78</v>
      </c>
      <c r="X1755" s="45" t="s">
        <v>215</v>
      </c>
      <c r="Y1755" s="78">
        <f t="shared" si="118"/>
        <v>0.19</v>
      </c>
      <c r="Z1755" s="78">
        <f t="shared" si="119"/>
        <v>0</v>
      </c>
      <c r="AA1755" s="78">
        <f t="shared" si="120"/>
        <v>1.83</v>
      </c>
      <c r="AB1755" s="77">
        <f t="shared" si="121"/>
        <v>130</v>
      </c>
    </row>
    <row r="1756" spans="1:28" x14ac:dyDescent="0.3">
      <c r="A1756" s="49">
        <v>43394</v>
      </c>
      <c r="B1756" s="45" t="s">
        <v>1255</v>
      </c>
      <c r="C1756" s="45" t="s">
        <v>1256</v>
      </c>
      <c r="D1756" s="45" t="s">
        <v>47</v>
      </c>
      <c r="E1756" s="48">
        <v>10</v>
      </c>
      <c r="F1756" s="47">
        <v>157</v>
      </c>
      <c r="G1756" s="65">
        <v>0</v>
      </c>
      <c r="H1756" s="47">
        <v>131</v>
      </c>
      <c r="I1756" s="45" t="s">
        <v>111</v>
      </c>
      <c r="J1756" s="61">
        <v>18.3</v>
      </c>
      <c r="K1756" s="45" t="s">
        <v>129</v>
      </c>
      <c r="L1756" s="73">
        <v>20</v>
      </c>
      <c r="M1756" s="69">
        <v>1.7</v>
      </c>
      <c r="N1756" s="47">
        <v>42</v>
      </c>
      <c r="O1756" s="45" t="s">
        <v>162</v>
      </c>
      <c r="P1756" s="47">
        <v>10240</v>
      </c>
      <c r="Q1756" s="48">
        <v>24</v>
      </c>
      <c r="R1756" s="47">
        <v>10213</v>
      </c>
      <c r="S1756" s="45" t="s">
        <v>401</v>
      </c>
      <c r="T1756" s="48">
        <v>85</v>
      </c>
      <c r="U1756" s="48">
        <v>89</v>
      </c>
      <c r="V1756" s="45" t="s">
        <v>51</v>
      </c>
      <c r="W1756" s="48">
        <v>79</v>
      </c>
      <c r="X1756" s="45" t="s">
        <v>91</v>
      </c>
      <c r="Y1756" s="78">
        <f t="shared" si="118"/>
        <v>0.16999999999999998</v>
      </c>
      <c r="Z1756" s="78">
        <f t="shared" si="119"/>
        <v>0</v>
      </c>
      <c r="AA1756" s="78">
        <f t="shared" si="120"/>
        <v>1.83</v>
      </c>
      <c r="AB1756" s="77">
        <f t="shared" si="121"/>
        <v>200</v>
      </c>
    </row>
    <row r="1757" spans="1:28" x14ac:dyDescent="0.3">
      <c r="A1757" s="49">
        <v>43395</v>
      </c>
      <c r="B1757" s="45" t="s">
        <v>1255</v>
      </c>
      <c r="C1757" s="45" t="s">
        <v>1256</v>
      </c>
      <c r="D1757" s="45" t="s">
        <v>47</v>
      </c>
      <c r="E1757" s="48">
        <v>10</v>
      </c>
      <c r="F1757" s="47">
        <v>168</v>
      </c>
      <c r="G1757" s="65">
        <v>0</v>
      </c>
      <c r="H1757" s="47">
        <v>139</v>
      </c>
      <c r="I1757" s="45" t="s">
        <v>88</v>
      </c>
      <c r="J1757" s="61">
        <v>19.8</v>
      </c>
      <c r="K1757" s="45" t="s">
        <v>121</v>
      </c>
      <c r="L1757" s="73">
        <v>22</v>
      </c>
      <c r="M1757" s="69">
        <v>1.7</v>
      </c>
      <c r="N1757" s="47">
        <v>56</v>
      </c>
      <c r="O1757" s="45" t="s">
        <v>74</v>
      </c>
      <c r="P1757" s="47">
        <v>10301</v>
      </c>
      <c r="Q1757" s="48">
        <v>21</v>
      </c>
      <c r="R1757" s="47">
        <v>10240</v>
      </c>
      <c r="S1757" s="45" t="s">
        <v>1012</v>
      </c>
      <c r="T1757" s="48">
        <v>79</v>
      </c>
      <c r="U1757" s="48">
        <v>87</v>
      </c>
      <c r="V1757" s="45" t="s">
        <v>205</v>
      </c>
      <c r="W1757" s="48">
        <v>71</v>
      </c>
      <c r="X1757" s="45" t="s">
        <v>113</v>
      </c>
      <c r="Y1757" s="78">
        <f t="shared" si="118"/>
        <v>0.16999999999999998</v>
      </c>
      <c r="Z1757" s="78">
        <f t="shared" si="119"/>
        <v>0</v>
      </c>
      <c r="AA1757" s="78">
        <f t="shared" si="120"/>
        <v>1.98</v>
      </c>
      <c r="AB1757" s="77">
        <f t="shared" si="121"/>
        <v>220</v>
      </c>
    </row>
    <row r="1758" spans="1:28" x14ac:dyDescent="0.3">
      <c r="A1758" s="49">
        <v>43396</v>
      </c>
      <c r="B1758" s="45" t="s">
        <v>1255</v>
      </c>
      <c r="C1758" s="45" t="s">
        <v>1256</v>
      </c>
      <c r="D1758" s="45" t="s">
        <v>47</v>
      </c>
      <c r="E1758" s="48">
        <v>10</v>
      </c>
      <c r="F1758" s="47">
        <v>152</v>
      </c>
      <c r="G1758" s="65">
        <v>0</v>
      </c>
      <c r="H1758" s="47">
        <v>126</v>
      </c>
      <c r="I1758" s="45" t="s">
        <v>51</v>
      </c>
      <c r="J1758" s="61">
        <v>17.8</v>
      </c>
      <c r="K1758" s="45" t="s">
        <v>179</v>
      </c>
      <c r="L1758" s="73">
        <v>12</v>
      </c>
      <c r="M1758" s="69">
        <v>2.8</v>
      </c>
      <c r="N1758" s="47">
        <v>100</v>
      </c>
      <c r="O1758" s="45" t="s">
        <v>146</v>
      </c>
      <c r="P1758" s="47">
        <v>10300</v>
      </c>
      <c r="Q1758" s="45" t="s">
        <v>51</v>
      </c>
      <c r="R1758" s="47">
        <v>10285</v>
      </c>
      <c r="S1758" s="45" t="s">
        <v>102</v>
      </c>
      <c r="T1758" s="48">
        <v>80</v>
      </c>
      <c r="U1758" s="48">
        <v>83</v>
      </c>
      <c r="V1758" s="45" t="s">
        <v>51</v>
      </c>
      <c r="W1758" s="48">
        <v>73</v>
      </c>
      <c r="X1758" s="45" t="s">
        <v>352</v>
      </c>
      <c r="Y1758" s="78">
        <f t="shared" si="118"/>
        <v>0.27999999999999997</v>
      </c>
      <c r="Z1758" s="78">
        <f t="shared" si="119"/>
        <v>0</v>
      </c>
      <c r="AA1758" s="78">
        <f t="shared" si="120"/>
        <v>1.78</v>
      </c>
      <c r="AB1758" s="77">
        <f t="shared" si="121"/>
        <v>120</v>
      </c>
    </row>
    <row r="1759" spans="1:28" x14ac:dyDescent="0.3">
      <c r="A1759" s="49">
        <v>43397</v>
      </c>
      <c r="B1759" s="45" t="s">
        <v>1255</v>
      </c>
      <c r="C1759" s="45" t="s">
        <v>1256</v>
      </c>
      <c r="D1759" s="45" t="s">
        <v>47</v>
      </c>
      <c r="E1759" s="48">
        <v>10</v>
      </c>
      <c r="F1759" s="47">
        <v>136</v>
      </c>
      <c r="G1759" s="65">
        <v>0</v>
      </c>
      <c r="H1759" s="47">
        <v>94</v>
      </c>
      <c r="I1759" s="45" t="s">
        <v>258</v>
      </c>
      <c r="J1759" s="61">
        <v>17.7</v>
      </c>
      <c r="K1759" s="45" t="s">
        <v>215</v>
      </c>
      <c r="L1759" s="73">
        <v>11</v>
      </c>
      <c r="M1759" s="69">
        <v>2.5</v>
      </c>
      <c r="N1759" s="47">
        <v>92</v>
      </c>
      <c r="O1759" s="45" t="s">
        <v>98</v>
      </c>
      <c r="P1759" s="47">
        <v>10298</v>
      </c>
      <c r="Q1759" s="45" t="s">
        <v>1012</v>
      </c>
      <c r="R1759" s="47">
        <v>10226</v>
      </c>
      <c r="S1759" s="48">
        <v>24</v>
      </c>
      <c r="T1759" s="48">
        <v>79</v>
      </c>
      <c r="U1759" s="48">
        <v>87</v>
      </c>
      <c r="V1759" s="45" t="s">
        <v>51</v>
      </c>
      <c r="W1759" s="48">
        <v>71</v>
      </c>
      <c r="X1759" s="45" t="s">
        <v>182</v>
      </c>
      <c r="Y1759" s="78">
        <f t="shared" si="118"/>
        <v>0.25</v>
      </c>
      <c r="Z1759" s="78">
        <f t="shared" si="119"/>
        <v>0</v>
      </c>
      <c r="AA1759" s="78">
        <f t="shared" si="120"/>
        <v>1.77</v>
      </c>
      <c r="AB1759" s="77">
        <f t="shared" si="121"/>
        <v>110</v>
      </c>
    </row>
    <row r="1760" spans="1:28" x14ac:dyDescent="0.3">
      <c r="A1760" s="49">
        <v>43398</v>
      </c>
      <c r="B1760" s="45" t="s">
        <v>1255</v>
      </c>
      <c r="C1760" s="45" t="s">
        <v>1256</v>
      </c>
      <c r="D1760" s="45" t="s">
        <v>47</v>
      </c>
      <c r="E1760" s="48">
        <v>10</v>
      </c>
      <c r="F1760" s="47">
        <v>143</v>
      </c>
      <c r="G1760" s="65">
        <v>0</v>
      </c>
      <c r="H1760" s="47">
        <v>97</v>
      </c>
      <c r="I1760" s="45" t="s">
        <v>74</v>
      </c>
      <c r="J1760" s="61">
        <v>18.899999999999999</v>
      </c>
      <c r="K1760" s="45" t="s">
        <v>158</v>
      </c>
      <c r="L1760" s="73">
        <v>26</v>
      </c>
      <c r="M1760" s="69">
        <v>2.2000000000000002</v>
      </c>
      <c r="N1760" s="47">
        <v>58</v>
      </c>
      <c r="O1760" s="45" t="s">
        <v>312</v>
      </c>
      <c r="P1760" s="47">
        <v>10226</v>
      </c>
      <c r="Q1760" s="45" t="s">
        <v>1012</v>
      </c>
      <c r="R1760" s="47">
        <v>10158</v>
      </c>
      <c r="S1760" s="48">
        <v>24</v>
      </c>
      <c r="T1760" s="48">
        <v>75</v>
      </c>
      <c r="U1760" s="48">
        <v>86</v>
      </c>
      <c r="V1760" s="45" t="s">
        <v>51</v>
      </c>
      <c r="W1760" s="48">
        <v>59</v>
      </c>
      <c r="X1760" s="45" t="s">
        <v>129</v>
      </c>
      <c r="Y1760" s="78">
        <f t="shared" si="118"/>
        <v>0.22000000000000003</v>
      </c>
      <c r="Z1760" s="78">
        <f t="shared" si="119"/>
        <v>0</v>
      </c>
      <c r="AA1760" s="78">
        <f t="shared" si="120"/>
        <v>1.89</v>
      </c>
      <c r="AB1760" s="77">
        <f t="shared" si="121"/>
        <v>260</v>
      </c>
    </row>
    <row r="1761" spans="1:28" x14ac:dyDescent="0.3">
      <c r="A1761" s="49">
        <v>43399</v>
      </c>
      <c r="B1761" s="45" t="s">
        <v>1255</v>
      </c>
      <c r="C1761" s="45" t="s">
        <v>1256</v>
      </c>
      <c r="D1761" s="45" t="s">
        <v>47</v>
      </c>
      <c r="E1761" s="48">
        <v>10</v>
      </c>
      <c r="F1761" s="47">
        <v>142</v>
      </c>
      <c r="G1761" s="65">
        <v>38.6</v>
      </c>
      <c r="H1761" s="47">
        <v>118</v>
      </c>
      <c r="I1761" s="45" t="s">
        <v>100</v>
      </c>
      <c r="J1761" s="61">
        <v>16.600000000000001</v>
      </c>
      <c r="K1761" s="45" t="s">
        <v>51</v>
      </c>
      <c r="L1761" s="73">
        <v>34</v>
      </c>
      <c r="M1761" s="69">
        <v>1.9</v>
      </c>
      <c r="N1761" s="47">
        <v>114</v>
      </c>
      <c r="O1761" s="45" t="s">
        <v>430</v>
      </c>
      <c r="P1761" s="47">
        <v>10166</v>
      </c>
      <c r="Q1761" s="45" t="s">
        <v>51</v>
      </c>
      <c r="R1761" s="47">
        <v>10139</v>
      </c>
      <c r="S1761" s="45" t="s">
        <v>116</v>
      </c>
      <c r="T1761" s="48">
        <v>83</v>
      </c>
      <c r="U1761" s="48">
        <v>87</v>
      </c>
      <c r="V1761" s="45" t="s">
        <v>106</v>
      </c>
      <c r="W1761" s="48">
        <v>79</v>
      </c>
      <c r="X1761" s="45" t="s">
        <v>169</v>
      </c>
      <c r="Y1761" s="78">
        <f t="shared" si="118"/>
        <v>0.19</v>
      </c>
      <c r="Z1761" s="78">
        <f t="shared" si="119"/>
        <v>3.8600000000000003</v>
      </c>
      <c r="AA1761" s="78">
        <f t="shared" si="120"/>
        <v>1.6600000000000001</v>
      </c>
      <c r="AB1761" s="77">
        <f t="shared" si="121"/>
        <v>340</v>
      </c>
    </row>
    <row r="1762" spans="1:28" x14ac:dyDescent="0.3">
      <c r="A1762" s="49">
        <v>43400</v>
      </c>
      <c r="B1762" s="45" t="s">
        <v>1255</v>
      </c>
      <c r="C1762" s="45" t="s">
        <v>1256</v>
      </c>
      <c r="D1762" s="45" t="s">
        <v>47</v>
      </c>
      <c r="E1762" s="48">
        <v>10</v>
      </c>
      <c r="F1762" s="47">
        <v>94</v>
      </c>
      <c r="G1762" s="65">
        <v>45.4</v>
      </c>
      <c r="H1762" s="47">
        <v>65</v>
      </c>
      <c r="I1762" s="45" t="s">
        <v>177</v>
      </c>
      <c r="J1762" s="61">
        <v>12.2</v>
      </c>
      <c r="K1762" s="45" t="s">
        <v>148</v>
      </c>
      <c r="L1762" s="73">
        <v>32</v>
      </c>
      <c r="M1762" s="69">
        <v>2.2000000000000002</v>
      </c>
      <c r="N1762" s="47">
        <v>150</v>
      </c>
      <c r="O1762" s="45" t="s">
        <v>209</v>
      </c>
      <c r="P1762" s="47">
        <v>10167</v>
      </c>
      <c r="Q1762" s="45" t="s">
        <v>1012</v>
      </c>
      <c r="R1762" s="47">
        <v>10054</v>
      </c>
      <c r="S1762" s="48">
        <v>24</v>
      </c>
      <c r="T1762" s="48">
        <v>82</v>
      </c>
      <c r="U1762" s="48">
        <v>88</v>
      </c>
      <c r="V1762" s="45" t="s">
        <v>124</v>
      </c>
      <c r="W1762" s="48">
        <v>76</v>
      </c>
      <c r="X1762" s="45" t="s">
        <v>148</v>
      </c>
      <c r="Y1762" s="78">
        <f t="shared" si="118"/>
        <v>0.22000000000000003</v>
      </c>
      <c r="Z1762" s="78">
        <f t="shared" si="119"/>
        <v>4.54</v>
      </c>
      <c r="AA1762" s="78">
        <f t="shared" si="120"/>
        <v>1.22</v>
      </c>
      <c r="AB1762" s="77">
        <f t="shared" si="121"/>
        <v>320</v>
      </c>
    </row>
    <row r="1763" spans="1:28" x14ac:dyDescent="0.3">
      <c r="A1763" s="49">
        <v>43401</v>
      </c>
      <c r="B1763" s="45" t="s">
        <v>1255</v>
      </c>
      <c r="C1763" s="45" t="s">
        <v>1256</v>
      </c>
      <c r="D1763" s="45" t="s">
        <v>47</v>
      </c>
      <c r="E1763" s="48">
        <v>10</v>
      </c>
      <c r="F1763" s="47">
        <v>66</v>
      </c>
      <c r="G1763" s="65">
        <v>22.4</v>
      </c>
      <c r="H1763" s="47">
        <v>56</v>
      </c>
      <c r="I1763" s="45" t="s">
        <v>644</v>
      </c>
      <c r="J1763" s="61">
        <v>7.7</v>
      </c>
      <c r="K1763" s="45" t="s">
        <v>129</v>
      </c>
      <c r="L1763" s="73">
        <v>27</v>
      </c>
      <c r="M1763" s="69">
        <v>3.1</v>
      </c>
      <c r="N1763" s="47">
        <v>169</v>
      </c>
      <c r="O1763" s="45" t="s">
        <v>370</v>
      </c>
      <c r="P1763" s="47">
        <v>10091</v>
      </c>
      <c r="Q1763" s="48">
        <v>11</v>
      </c>
      <c r="R1763" s="47">
        <v>10049</v>
      </c>
      <c r="S1763" s="45" t="s">
        <v>218</v>
      </c>
      <c r="T1763" s="48">
        <v>83</v>
      </c>
      <c r="U1763" s="48">
        <v>87</v>
      </c>
      <c r="V1763" s="45" t="s">
        <v>147</v>
      </c>
      <c r="W1763" s="48">
        <v>81</v>
      </c>
      <c r="X1763" s="45" t="s">
        <v>206</v>
      </c>
      <c r="Y1763" s="78">
        <f t="shared" si="118"/>
        <v>0.31</v>
      </c>
      <c r="Z1763" s="78">
        <f t="shared" si="119"/>
        <v>2.2399999999999998</v>
      </c>
      <c r="AA1763" s="78">
        <f t="shared" si="120"/>
        <v>0.77</v>
      </c>
      <c r="AB1763" s="77">
        <f t="shared" si="121"/>
        <v>270</v>
      </c>
    </row>
    <row r="1764" spans="1:28" x14ac:dyDescent="0.3">
      <c r="A1764" s="49">
        <v>43402</v>
      </c>
      <c r="B1764" s="45" t="s">
        <v>1255</v>
      </c>
      <c r="C1764" s="45" t="s">
        <v>1256</v>
      </c>
      <c r="D1764" s="45" t="s">
        <v>47</v>
      </c>
      <c r="E1764" s="48">
        <v>10</v>
      </c>
      <c r="F1764" s="47">
        <v>93</v>
      </c>
      <c r="G1764" s="65">
        <v>5</v>
      </c>
      <c r="H1764" s="47">
        <v>71</v>
      </c>
      <c r="I1764" s="45" t="s">
        <v>286</v>
      </c>
      <c r="J1764" s="61">
        <v>11.5</v>
      </c>
      <c r="K1764" s="45" t="s">
        <v>347</v>
      </c>
      <c r="L1764" s="73">
        <v>32</v>
      </c>
      <c r="M1764" s="69">
        <v>3.6</v>
      </c>
      <c r="N1764" s="47">
        <v>128</v>
      </c>
      <c r="O1764" s="45" t="s">
        <v>123</v>
      </c>
      <c r="P1764" s="47">
        <v>10070</v>
      </c>
      <c r="Q1764" s="45" t="s">
        <v>84</v>
      </c>
      <c r="R1764" s="47">
        <v>9973</v>
      </c>
      <c r="S1764" s="48">
        <v>24</v>
      </c>
      <c r="T1764" s="48">
        <v>68</v>
      </c>
      <c r="U1764" s="48">
        <v>83</v>
      </c>
      <c r="V1764" s="45" t="s">
        <v>80</v>
      </c>
      <c r="W1764" s="48">
        <v>57</v>
      </c>
      <c r="X1764" s="45" t="s">
        <v>258</v>
      </c>
      <c r="Y1764" s="78">
        <f t="shared" si="118"/>
        <v>0.36</v>
      </c>
      <c r="Z1764" s="78">
        <f t="shared" si="119"/>
        <v>0.5</v>
      </c>
      <c r="AA1764" s="78">
        <f t="shared" si="120"/>
        <v>1.1499999999999999</v>
      </c>
      <c r="AB1764" s="77">
        <f t="shared" si="121"/>
        <v>320</v>
      </c>
    </row>
    <row r="1765" spans="1:28" x14ac:dyDescent="0.3">
      <c r="A1765" s="49">
        <v>43403</v>
      </c>
      <c r="B1765" s="45" t="s">
        <v>1255</v>
      </c>
      <c r="C1765" s="45" t="s">
        <v>1256</v>
      </c>
      <c r="D1765" s="45" t="s">
        <v>47</v>
      </c>
      <c r="E1765" s="48">
        <v>10</v>
      </c>
      <c r="F1765" s="47">
        <v>116</v>
      </c>
      <c r="G1765" s="65">
        <v>0</v>
      </c>
      <c r="H1765" s="47">
        <v>69</v>
      </c>
      <c r="I1765" s="45" t="s">
        <v>178</v>
      </c>
      <c r="J1765" s="61">
        <v>16.399999999999999</v>
      </c>
      <c r="K1765" s="45" t="s">
        <v>158</v>
      </c>
      <c r="L1765" s="73">
        <v>26</v>
      </c>
      <c r="M1765" s="69">
        <v>1.7</v>
      </c>
      <c r="N1765" s="47">
        <v>72</v>
      </c>
      <c r="O1765" s="45" t="s">
        <v>174</v>
      </c>
      <c r="P1765" s="47">
        <v>10011</v>
      </c>
      <c r="Q1765" s="48">
        <v>22</v>
      </c>
      <c r="R1765" s="47">
        <v>9946</v>
      </c>
      <c r="S1765" s="45" t="s">
        <v>51</v>
      </c>
      <c r="T1765" s="48">
        <v>72</v>
      </c>
      <c r="U1765" s="48">
        <v>81</v>
      </c>
      <c r="V1765" s="45" t="s">
        <v>163</v>
      </c>
      <c r="W1765" s="48">
        <v>59</v>
      </c>
      <c r="X1765" s="45" t="s">
        <v>135</v>
      </c>
      <c r="Y1765" s="78">
        <f t="shared" si="118"/>
        <v>0.16999999999999998</v>
      </c>
      <c r="Z1765" s="78">
        <f t="shared" si="119"/>
        <v>0</v>
      </c>
      <c r="AA1765" s="78">
        <f t="shared" si="120"/>
        <v>1.64</v>
      </c>
      <c r="AB1765" s="77">
        <f t="shared" si="121"/>
        <v>260</v>
      </c>
    </row>
    <row r="1766" spans="1:28" x14ac:dyDescent="0.3">
      <c r="A1766" s="49">
        <v>43404</v>
      </c>
      <c r="B1766" s="45" t="s">
        <v>1255</v>
      </c>
      <c r="C1766" s="45" t="s">
        <v>1256</v>
      </c>
      <c r="D1766" s="45" t="s">
        <v>47</v>
      </c>
      <c r="E1766" s="48">
        <v>10</v>
      </c>
      <c r="F1766" s="47">
        <v>126</v>
      </c>
      <c r="G1766" s="65">
        <v>0</v>
      </c>
      <c r="H1766" s="47">
        <v>91</v>
      </c>
      <c r="I1766" s="45" t="s">
        <v>147</v>
      </c>
      <c r="J1766" s="61">
        <v>16</v>
      </c>
      <c r="K1766" s="45" t="s">
        <v>148</v>
      </c>
      <c r="L1766" s="73">
        <v>26</v>
      </c>
      <c r="M1766" s="69">
        <v>1.9</v>
      </c>
      <c r="N1766" s="47">
        <v>92</v>
      </c>
      <c r="O1766" s="45" t="s">
        <v>638</v>
      </c>
      <c r="P1766" s="47">
        <v>10083</v>
      </c>
      <c r="Q1766" s="48">
        <v>23</v>
      </c>
      <c r="R1766" s="47">
        <v>10004</v>
      </c>
      <c r="S1766" s="45" t="s">
        <v>218</v>
      </c>
      <c r="T1766" s="48">
        <v>69</v>
      </c>
      <c r="U1766" s="48">
        <v>82</v>
      </c>
      <c r="V1766" s="45" t="s">
        <v>51</v>
      </c>
      <c r="W1766" s="48">
        <v>61</v>
      </c>
      <c r="X1766" s="45" t="s">
        <v>51</v>
      </c>
      <c r="Y1766" s="78">
        <f t="shared" si="118"/>
        <v>0.19</v>
      </c>
      <c r="Z1766" s="78">
        <f t="shared" si="119"/>
        <v>0</v>
      </c>
      <c r="AA1766" s="78">
        <f t="shared" si="120"/>
        <v>1.6</v>
      </c>
      <c r="AB1766" s="77">
        <f t="shared" si="121"/>
        <v>260</v>
      </c>
    </row>
    <row r="1767" spans="1:28" x14ac:dyDescent="0.3">
      <c r="A1767" s="49">
        <v>43405</v>
      </c>
      <c r="B1767" s="45" t="s">
        <v>1255</v>
      </c>
      <c r="C1767" s="45" t="s">
        <v>1256</v>
      </c>
      <c r="D1767" s="45" t="s">
        <v>47</v>
      </c>
      <c r="E1767" s="48">
        <v>10</v>
      </c>
      <c r="F1767" s="47">
        <v>136</v>
      </c>
      <c r="G1767" s="65">
        <v>5.4</v>
      </c>
      <c r="H1767" s="47">
        <v>118</v>
      </c>
      <c r="I1767" s="45" t="s">
        <v>318</v>
      </c>
      <c r="J1767" s="61">
        <v>15.5</v>
      </c>
      <c r="K1767" s="45" t="s">
        <v>206</v>
      </c>
      <c r="L1767" s="73">
        <v>26</v>
      </c>
      <c r="M1767" s="69">
        <v>1.7</v>
      </c>
      <c r="N1767" s="47">
        <v>94</v>
      </c>
      <c r="O1767" s="45" t="s">
        <v>193</v>
      </c>
      <c r="P1767" s="47">
        <v>10149</v>
      </c>
      <c r="Q1767" s="48">
        <v>18</v>
      </c>
      <c r="R1767" s="47">
        <v>10082</v>
      </c>
      <c r="S1767" s="45" t="s">
        <v>1012</v>
      </c>
      <c r="T1767" s="48">
        <v>66</v>
      </c>
      <c r="U1767" s="48">
        <v>87</v>
      </c>
      <c r="V1767" s="45" t="s">
        <v>100</v>
      </c>
      <c r="W1767" s="48">
        <v>54</v>
      </c>
      <c r="X1767" s="45" t="s">
        <v>192</v>
      </c>
      <c r="Y1767" s="78">
        <f t="shared" si="118"/>
        <v>0.16999999999999998</v>
      </c>
      <c r="Z1767" s="78">
        <f t="shared" si="119"/>
        <v>0.54</v>
      </c>
      <c r="AA1767" s="78">
        <f t="shared" si="120"/>
        <v>1.55</v>
      </c>
      <c r="AB1767" s="77">
        <f t="shared" si="121"/>
        <v>260</v>
      </c>
    </row>
    <row r="1768" spans="1:28" x14ac:dyDescent="0.3">
      <c r="A1768" s="49">
        <v>43406</v>
      </c>
      <c r="B1768" s="45" t="s">
        <v>1255</v>
      </c>
      <c r="C1768" s="45" t="s">
        <v>1256</v>
      </c>
      <c r="D1768" s="45" t="s">
        <v>47</v>
      </c>
      <c r="E1768" s="48">
        <v>10</v>
      </c>
      <c r="F1768" s="47">
        <v>136</v>
      </c>
      <c r="G1768" s="65">
        <v>5.6</v>
      </c>
      <c r="H1768" s="47">
        <v>113</v>
      </c>
      <c r="I1768" s="45" t="s">
        <v>100</v>
      </c>
      <c r="J1768" s="61">
        <v>16</v>
      </c>
      <c r="K1768" s="45" t="s">
        <v>578</v>
      </c>
      <c r="L1768" s="73">
        <v>28</v>
      </c>
      <c r="M1768" s="69">
        <v>1.4</v>
      </c>
      <c r="N1768" s="47">
        <v>142</v>
      </c>
      <c r="O1768" s="45" t="s">
        <v>85</v>
      </c>
      <c r="P1768" s="47">
        <v>10269</v>
      </c>
      <c r="Q1768" s="48">
        <v>21</v>
      </c>
      <c r="R1768" s="47">
        <v>10130</v>
      </c>
      <c r="S1768" s="45" t="s">
        <v>1012</v>
      </c>
      <c r="T1768" s="48">
        <v>84</v>
      </c>
      <c r="U1768" s="48">
        <v>89</v>
      </c>
      <c r="V1768" s="45" t="s">
        <v>159</v>
      </c>
      <c r="W1768" s="48">
        <v>79</v>
      </c>
      <c r="X1768" s="45" t="s">
        <v>59</v>
      </c>
      <c r="Y1768" s="78">
        <f t="shared" si="118"/>
        <v>0.13999999999999999</v>
      </c>
      <c r="Z1768" s="78">
        <f t="shared" si="119"/>
        <v>0.55999999999999994</v>
      </c>
      <c r="AA1768" s="78">
        <f t="shared" si="120"/>
        <v>1.6</v>
      </c>
      <c r="AB1768" s="77">
        <f t="shared" si="121"/>
        <v>280</v>
      </c>
    </row>
    <row r="1769" spans="1:28" x14ac:dyDescent="0.3">
      <c r="A1769" s="49">
        <v>43407</v>
      </c>
      <c r="B1769" s="45" t="s">
        <v>1255</v>
      </c>
      <c r="C1769" s="45" t="s">
        <v>1256</v>
      </c>
      <c r="D1769" s="45" t="s">
        <v>47</v>
      </c>
      <c r="E1769" s="48">
        <v>10</v>
      </c>
      <c r="F1769" s="47">
        <v>118</v>
      </c>
      <c r="G1769" s="65">
        <v>1.4</v>
      </c>
      <c r="H1769" s="47">
        <v>85</v>
      </c>
      <c r="I1769" s="45" t="s">
        <v>280</v>
      </c>
      <c r="J1769" s="61">
        <v>15.2</v>
      </c>
      <c r="K1769" s="45" t="s">
        <v>71</v>
      </c>
      <c r="L1769" s="73">
        <v>26</v>
      </c>
      <c r="M1769" s="69">
        <v>2.5</v>
      </c>
      <c r="N1769" s="47">
        <v>67</v>
      </c>
      <c r="O1769" s="45" t="s">
        <v>594</v>
      </c>
      <c r="P1769" s="47">
        <v>10262</v>
      </c>
      <c r="Q1769" s="45" t="s">
        <v>1012</v>
      </c>
      <c r="R1769" s="47">
        <v>10165</v>
      </c>
      <c r="S1769" s="48">
        <v>24</v>
      </c>
      <c r="T1769" s="48">
        <v>80</v>
      </c>
      <c r="U1769" s="48">
        <v>88</v>
      </c>
      <c r="V1769" s="45" t="s">
        <v>51</v>
      </c>
      <c r="W1769" s="48">
        <v>70</v>
      </c>
      <c r="X1769" s="45" t="s">
        <v>71</v>
      </c>
      <c r="Y1769" s="78">
        <f t="shared" si="118"/>
        <v>0.25</v>
      </c>
      <c r="Z1769" s="78">
        <f t="shared" si="119"/>
        <v>0.13999999999999999</v>
      </c>
      <c r="AA1769" s="78">
        <f t="shared" si="120"/>
        <v>1.52</v>
      </c>
      <c r="AB1769" s="77">
        <f t="shared" si="121"/>
        <v>260</v>
      </c>
    </row>
    <row r="1770" spans="1:28" x14ac:dyDescent="0.3">
      <c r="A1770" s="49">
        <v>43408</v>
      </c>
      <c r="B1770" s="45" t="s">
        <v>1255</v>
      </c>
      <c r="C1770" s="45" t="s">
        <v>1256</v>
      </c>
      <c r="D1770" s="45" t="s">
        <v>47</v>
      </c>
      <c r="E1770" s="48">
        <v>10</v>
      </c>
      <c r="F1770" s="47">
        <v>124</v>
      </c>
      <c r="G1770" s="65">
        <v>1.4</v>
      </c>
      <c r="H1770" s="47">
        <v>101</v>
      </c>
      <c r="I1770" s="45" t="s">
        <v>280</v>
      </c>
      <c r="J1770" s="61">
        <v>14.7</v>
      </c>
      <c r="K1770" s="45" t="s">
        <v>113</v>
      </c>
      <c r="L1770" s="73">
        <v>10</v>
      </c>
      <c r="M1770" s="69">
        <v>1.7</v>
      </c>
      <c r="N1770" s="47">
        <v>83</v>
      </c>
      <c r="O1770" s="45" t="s">
        <v>933</v>
      </c>
      <c r="P1770" s="47">
        <v>10166</v>
      </c>
      <c r="Q1770" s="45" t="s">
        <v>1012</v>
      </c>
      <c r="R1770" s="47">
        <v>9961</v>
      </c>
      <c r="S1770" s="48">
        <v>24</v>
      </c>
      <c r="T1770" s="48">
        <v>80</v>
      </c>
      <c r="U1770" s="48">
        <v>85</v>
      </c>
      <c r="V1770" s="45" t="s">
        <v>51</v>
      </c>
      <c r="W1770" s="48">
        <v>74</v>
      </c>
      <c r="X1770" s="45" t="s">
        <v>51</v>
      </c>
      <c r="Y1770" s="78">
        <f t="shared" si="118"/>
        <v>0.16999999999999998</v>
      </c>
      <c r="Z1770" s="78">
        <f t="shared" si="119"/>
        <v>0.13999999999999999</v>
      </c>
      <c r="AA1770" s="78">
        <f t="shared" si="120"/>
        <v>1.47</v>
      </c>
      <c r="AB1770" s="77">
        <f t="shared" si="121"/>
        <v>100</v>
      </c>
    </row>
    <row r="1771" spans="1:28" x14ac:dyDescent="0.3">
      <c r="A1771" s="49">
        <v>43409</v>
      </c>
      <c r="B1771" s="45" t="s">
        <v>1255</v>
      </c>
      <c r="C1771" s="45" t="s">
        <v>1256</v>
      </c>
      <c r="D1771" s="45" t="s">
        <v>47</v>
      </c>
      <c r="E1771" s="48">
        <v>10</v>
      </c>
      <c r="F1771" s="47">
        <v>130</v>
      </c>
      <c r="G1771" s="65">
        <v>0</v>
      </c>
      <c r="H1771" s="47">
        <v>103</v>
      </c>
      <c r="I1771" s="45" t="s">
        <v>355</v>
      </c>
      <c r="J1771" s="61">
        <v>15.6</v>
      </c>
      <c r="K1771" s="45" t="s">
        <v>91</v>
      </c>
      <c r="L1771" s="73">
        <v>29</v>
      </c>
      <c r="M1771" s="69">
        <v>2.2000000000000002</v>
      </c>
      <c r="N1771" s="47">
        <v>211</v>
      </c>
      <c r="O1771" s="45" t="s">
        <v>594</v>
      </c>
      <c r="P1771" s="47">
        <v>10019</v>
      </c>
      <c r="Q1771" s="48">
        <v>24</v>
      </c>
      <c r="R1771" s="47">
        <v>9952</v>
      </c>
      <c r="S1771" s="45" t="s">
        <v>263</v>
      </c>
      <c r="T1771" s="48">
        <v>79</v>
      </c>
      <c r="U1771" s="48">
        <v>85</v>
      </c>
      <c r="V1771" s="45" t="s">
        <v>188</v>
      </c>
      <c r="W1771" s="48">
        <v>74</v>
      </c>
      <c r="X1771" s="45" t="s">
        <v>933</v>
      </c>
      <c r="Y1771" s="78">
        <f t="shared" si="118"/>
        <v>0.22000000000000003</v>
      </c>
      <c r="Z1771" s="78">
        <f t="shared" si="119"/>
        <v>0</v>
      </c>
      <c r="AA1771" s="78">
        <f t="shared" si="120"/>
        <v>1.56</v>
      </c>
      <c r="AB1771" s="77">
        <f t="shared" si="121"/>
        <v>290</v>
      </c>
    </row>
    <row r="1772" spans="1:28" x14ac:dyDescent="0.3">
      <c r="A1772" s="49">
        <v>43410</v>
      </c>
      <c r="B1772" s="45" t="s">
        <v>1255</v>
      </c>
      <c r="C1772" s="45" t="s">
        <v>1256</v>
      </c>
      <c r="D1772" s="45" t="s">
        <v>47</v>
      </c>
      <c r="E1772" s="48">
        <v>10</v>
      </c>
      <c r="F1772" s="47">
        <v>132</v>
      </c>
      <c r="G1772" s="65">
        <v>44.3</v>
      </c>
      <c r="H1772" s="47">
        <v>104</v>
      </c>
      <c r="I1772" s="45" t="s">
        <v>183</v>
      </c>
      <c r="J1772" s="61">
        <v>16</v>
      </c>
      <c r="K1772" s="45" t="s">
        <v>135</v>
      </c>
      <c r="L1772" s="73">
        <v>27</v>
      </c>
      <c r="M1772" s="69">
        <v>1.4</v>
      </c>
      <c r="N1772" s="47">
        <v>225</v>
      </c>
      <c r="O1772" s="45" t="s">
        <v>650</v>
      </c>
      <c r="P1772" s="47">
        <v>10049</v>
      </c>
      <c r="Q1772" s="45" t="s">
        <v>132</v>
      </c>
      <c r="R1772" s="47">
        <v>9969</v>
      </c>
      <c r="S1772" s="48">
        <v>22</v>
      </c>
      <c r="T1772" s="48">
        <v>68</v>
      </c>
      <c r="U1772" s="48">
        <v>80</v>
      </c>
      <c r="V1772" s="45" t="s">
        <v>162</v>
      </c>
      <c r="W1772" s="48">
        <v>52</v>
      </c>
      <c r="X1772" s="45" t="s">
        <v>103</v>
      </c>
      <c r="Y1772" s="78">
        <f t="shared" si="118"/>
        <v>0.13999999999999999</v>
      </c>
      <c r="Z1772" s="78">
        <f t="shared" si="119"/>
        <v>4.43</v>
      </c>
      <c r="AA1772" s="78">
        <f t="shared" si="120"/>
        <v>1.6</v>
      </c>
      <c r="AB1772" s="77">
        <f t="shared" si="121"/>
        <v>270</v>
      </c>
    </row>
    <row r="1773" spans="1:28" x14ac:dyDescent="0.3">
      <c r="A1773" s="49">
        <v>43411</v>
      </c>
      <c r="B1773" s="45" t="s">
        <v>1255</v>
      </c>
      <c r="C1773" s="45" t="s">
        <v>1256</v>
      </c>
      <c r="D1773" s="45" t="s">
        <v>47</v>
      </c>
      <c r="E1773" s="48">
        <v>10</v>
      </c>
      <c r="F1773" s="47">
        <v>126</v>
      </c>
      <c r="G1773" s="65">
        <v>0</v>
      </c>
      <c r="H1773" s="47">
        <v>87</v>
      </c>
      <c r="I1773" s="45" t="s">
        <v>100</v>
      </c>
      <c r="J1773" s="61">
        <v>16.5</v>
      </c>
      <c r="K1773" s="45" t="s">
        <v>113</v>
      </c>
      <c r="L1773" s="73">
        <v>31</v>
      </c>
      <c r="M1773" s="69">
        <v>3.3</v>
      </c>
      <c r="N1773" s="47">
        <v>142</v>
      </c>
      <c r="O1773" s="45" t="s">
        <v>113</v>
      </c>
      <c r="P1773" s="47">
        <v>10156</v>
      </c>
      <c r="Q1773" s="48">
        <v>21</v>
      </c>
      <c r="R1773" s="47">
        <v>9977</v>
      </c>
      <c r="S1773" s="45" t="s">
        <v>1012</v>
      </c>
      <c r="T1773" s="48">
        <v>69</v>
      </c>
      <c r="U1773" s="48">
        <v>86</v>
      </c>
      <c r="V1773" s="45" t="s">
        <v>111</v>
      </c>
      <c r="W1773" s="48">
        <v>49</v>
      </c>
      <c r="X1773" s="45" t="s">
        <v>50</v>
      </c>
      <c r="Y1773" s="78">
        <f t="shared" si="118"/>
        <v>0.32999999999999996</v>
      </c>
      <c r="Z1773" s="78">
        <f t="shared" si="119"/>
        <v>0</v>
      </c>
      <c r="AA1773" s="78">
        <f t="shared" si="120"/>
        <v>1.65</v>
      </c>
      <c r="AB1773" s="77">
        <f t="shared" si="121"/>
        <v>310</v>
      </c>
    </row>
    <row r="1774" spans="1:28" x14ac:dyDescent="0.3">
      <c r="A1774" s="49">
        <v>43412</v>
      </c>
      <c r="B1774" s="45" t="s">
        <v>1255</v>
      </c>
      <c r="C1774" s="45" t="s">
        <v>1256</v>
      </c>
      <c r="D1774" s="45" t="s">
        <v>47</v>
      </c>
      <c r="E1774" s="48">
        <v>10</v>
      </c>
      <c r="F1774" s="47">
        <v>121</v>
      </c>
      <c r="G1774" s="65">
        <v>0</v>
      </c>
      <c r="H1774" s="47">
        <v>80</v>
      </c>
      <c r="I1774" s="45" t="s">
        <v>51</v>
      </c>
      <c r="J1774" s="61">
        <v>16.2</v>
      </c>
      <c r="K1774" s="45" t="s">
        <v>158</v>
      </c>
      <c r="L1774" s="73">
        <v>30</v>
      </c>
      <c r="M1774" s="69">
        <v>2.2000000000000002</v>
      </c>
      <c r="N1774" s="47">
        <v>92</v>
      </c>
      <c r="O1774" s="45" t="s">
        <v>345</v>
      </c>
      <c r="P1774" s="47">
        <v>10148</v>
      </c>
      <c r="Q1774" s="45" t="s">
        <v>1012</v>
      </c>
      <c r="R1774" s="47">
        <v>10053</v>
      </c>
      <c r="S1774" s="48">
        <v>15</v>
      </c>
      <c r="T1774" s="48">
        <v>65</v>
      </c>
      <c r="U1774" s="48">
        <v>78</v>
      </c>
      <c r="V1774" s="45" t="s">
        <v>51</v>
      </c>
      <c r="W1774" s="48">
        <v>55</v>
      </c>
      <c r="X1774" s="45" t="s">
        <v>139</v>
      </c>
      <c r="Y1774" s="78">
        <f t="shared" si="118"/>
        <v>0.22000000000000003</v>
      </c>
      <c r="Z1774" s="78">
        <f t="shared" si="119"/>
        <v>0</v>
      </c>
      <c r="AA1774" s="78">
        <f t="shared" si="120"/>
        <v>1.6199999999999999</v>
      </c>
      <c r="AB1774" s="77">
        <f t="shared" si="121"/>
        <v>300</v>
      </c>
    </row>
    <row r="1775" spans="1:28" x14ac:dyDescent="0.3">
      <c r="A1775" s="49">
        <v>43413</v>
      </c>
      <c r="B1775" s="45" t="s">
        <v>1255</v>
      </c>
      <c r="C1775" s="45" t="s">
        <v>1256</v>
      </c>
      <c r="D1775" s="45" t="s">
        <v>47</v>
      </c>
      <c r="E1775" s="48">
        <v>10</v>
      </c>
      <c r="F1775" s="47">
        <v>136</v>
      </c>
      <c r="G1775" s="65">
        <v>3.4</v>
      </c>
      <c r="H1775" s="47">
        <v>95</v>
      </c>
      <c r="I1775" s="45" t="s">
        <v>280</v>
      </c>
      <c r="J1775" s="61">
        <v>17.7</v>
      </c>
      <c r="K1775" s="45" t="s">
        <v>71</v>
      </c>
      <c r="L1775" s="73">
        <v>29</v>
      </c>
      <c r="M1775" s="69">
        <v>1.9</v>
      </c>
      <c r="N1775" s="47">
        <v>128</v>
      </c>
      <c r="O1775" s="45" t="s">
        <v>178</v>
      </c>
      <c r="P1775" s="47">
        <v>10147</v>
      </c>
      <c r="Q1775" s="45" t="s">
        <v>401</v>
      </c>
      <c r="R1775" s="47">
        <v>10022</v>
      </c>
      <c r="S1775" s="48">
        <v>22</v>
      </c>
      <c r="T1775" s="48">
        <v>65</v>
      </c>
      <c r="U1775" s="48">
        <v>75</v>
      </c>
      <c r="V1775" s="45" t="s">
        <v>80</v>
      </c>
      <c r="W1775" s="48">
        <v>53</v>
      </c>
      <c r="X1775" s="45" t="s">
        <v>307</v>
      </c>
      <c r="Y1775" s="78">
        <f t="shared" si="118"/>
        <v>0.19</v>
      </c>
      <c r="Z1775" s="78">
        <f t="shared" si="119"/>
        <v>0.33999999999999997</v>
      </c>
      <c r="AA1775" s="78">
        <f t="shared" si="120"/>
        <v>1.77</v>
      </c>
      <c r="AB1775" s="77">
        <f t="shared" si="121"/>
        <v>290</v>
      </c>
    </row>
    <row r="1776" spans="1:28" x14ac:dyDescent="0.3">
      <c r="A1776" s="49">
        <v>43414</v>
      </c>
      <c r="B1776" s="45" t="s">
        <v>1255</v>
      </c>
      <c r="C1776" s="45" t="s">
        <v>1256</v>
      </c>
      <c r="D1776" s="45" t="s">
        <v>47</v>
      </c>
      <c r="E1776" s="48">
        <v>10</v>
      </c>
      <c r="F1776" s="47">
        <v>143</v>
      </c>
      <c r="G1776" s="65">
        <v>0.6</v>
      </c>
      <c r="H1776" s="47">
        <v>113</v>
      </c>
      <c r="I1776" s="45" t="s">
        <v>162</v>
      </c>
      <c r="J1776" s="61">
        <v>17.3</v>
      </c>
      <c r="K1776" s="45" t="s">
        <v>277</v>
      </c>
      <c r="L1776" s="73">
        <v>31</v>
      </c>
      <c r="M1776" s="69">
        <v>1.7</v>
      </c>
      <c r="N1776" s="47">
        <v>94</v>
      </c>
      <c r="O1776" s="45" t="s">
        <v>86</v>
      </c>
      <c r="P1776" s="47">
        <v>10052</v>
      </c>
      <c r="Q1776" s="45" t="s">
        <v>51</v>
      </c>
      <c r="R1776" s="47">
        <v>10031</v>
      </c>
      <c r="S1776" s="45" t="s">
        <v>401</v>
      </c>
      <c r="T1776" s="48">
        <v>83</v>
      </c>
      <c r="U1776" s="48">
        <v>88</v>
      </c>
      <c r="V1776" s="45" t="s">
        <v>257</v>
      </c>
      <c r="W1776" s="48">
        <v>67</v>
      </c>
      <c r="X1776" s="45" t="s">
        <v>80</v>
      </c>
      <c r="Y1776" s="78">
        <f t="shared" si="118"/>
        <v>0.16999999999999998</v>
      </c>
      <c r="Z1776" s="78">
        <f t="shared" si="119"/>
        <v>0.06</v>
      </c>
      <c r="AA1776" s="78">
        <f t="shared" si="120"/>
        <v>1.73</v>
      </c>
      <c r="AB1776" s="77">
        <f t="shared" si="121"/>
        <v>310</v>
      </c>
    </row>
    <row r="1777" spans="1:28" x14ac:dyDescent="0.3">
      <c r="A1777" s="49">
        <v>43415</v>
      </c>
      <c r="B1777" s="45" t="s">
        <v>1255</v>
      </c>
      <c r="C1777" s="45" t="s">
        <v>1256</v>
      </c>
      <c r="D1777" s="45" t="s">
        <v>47</v>
      </c>
      <c r="E1777" s="48">
        <v>10</v>
      </c>
      <c r="F1777" s="47">
        <v>142</v>
      </c>
      <c r="G1777" s="65">
        <v>20.8</v>
      </c>
      <c r="H1777" s="47">
        <v>118</v>
      </c>
      <c r="I1777" s="45" t="s">
        <v>100</v>
      </c>
      <c r="J1777" s="61">
        <v>16.5</v>
      </c>
      <c r="K1777" s="45" t="s">
        <v>60</v>
      </c>
      <c r="L1777" s="73">
        <v>32</v>
      </c>
      <c r="M1777" s="69">
        <v>1.4</v>
      </c>
      <c r="N1777" s="47">
        <v>94</v>
      </c>
      <c r="O1777" s="45" t="s">
        <v>250</v>
      </c>
      <c r="P1777" s="47">
        <v>10087</v>
      </c>
      <c r="Q1777" s="48">
        <v>23</v>
      </c>
      <c r="R1777" s="47">
        <v>10020</v>
      </c>
      <c r="S1777" s="45" t="s">
        <v>116</v>
      </c>
      <c r="T1777" s="48">
        <v>82</v>
      </c>
      <c r="U1777" s="48">
        <v>88</v>
      </c>
      <c r="V1777" s="45" t="s">
        <v>51</v>
      </c>
      <c r="W1777" s="48">
        <v>62</v>
      </c>
      <c r="X1777" s="45" t="s">
        <v>832</v>
      </c>
      <c r="Y1777" s="78">
        <f t="shared" si="118"/>
        <v>0.13999999999999999</v>
      </c>
      <c r="Z1777" s="78">
        <f t="shared" si="119"/>
        <v>2.08</v>
      </c>
      <c r="AA1777" s="78">
        <f t="shared" si="120"/>
        <v>1.65</v>
      </c>
      <c r="AB1777" s="77">
        <f t="shared" si="121"/>
        <v>320</v>
      </c>
    </row>
    <row r="1778" spans="1:28" x14ac:dyDescent="0.3">
      <c r="A1778" s="49">
        <v>43416</v>
      </c>
      <c r="B1778" s="45" t="s">
        <v>1255</v>
      </c>
      <c r="C1778" s="45" t="s">
        <v>1256</v>
      </c>
      <c r="D1778" s="45" t="s">
        <v>47</v>
      </c>
      <c r="E1778" s="48">
        <v>10</v>
      </c>
      <c r="F1778" s="47">
        <v>128</v>
      </c>
      <c r="G1778" s="65">
        <v>0</v>
      </c>
      <c r="H1778" s="47">
        <v>101</v>
      </c>
      <c r="I1778" s="45" t="s">
        <v>88</v>
      </c>
      <c r="J1778" s="61">
        <v>15.4</v>
      </c>
      <c r="K1778" s="45" t="s">
        <v>113</v>
      </c>
      <c r="L1778" s="73">
        <v>15</v>
      </c>
      <c r="M1778" s="69">
        <v>1.1000000000000001</v>
      </c>
      <c r="N1778" s="47">
        <v>53</v>
      </c>
      <c r="O1778" s="45" t="s">
        <v>318</v>
      </c>
      <c r="P1778" s="47">
        <v>10227</v>
      </c>
      <c r="Q1778" s="48">
        <v>23</v>
      </c>
      <c r="R1778" s="47">
        <v>10084</v>
      </c>
      <c r="S1778" s="45" t="s">
        <v>1012</v>
      </c>
      <c r="T1778" s="48">
        <v>79</v>
      </c>
      <c r="U1778" s="48">
        <v>88</v>
      </c>
      <c r="V1778" s="45" t="s">
        <v>51</v>
      </c>
      <c r="W1778" s="48">
        <v>69</v>
      </c>
      <c r="X1778" s="45" t="s">
        <v>129</v>
      </c>
      <c r="Y1778" s="78">
        <f t="shared" si="118"/>
        <v>0.11000000000000001</v>
      </c>
      <c r="Z1778" s="78">
        <f t="shared" si="119"/>
        <v>0</v>
      </c>
      <c r="AA1778" s="78">
        <f t="shared" si="120"/>
        <v>1.54</v>
      </c>
      <c r="AB1778" s="77">
        <f t="shared" si="121"/>
        <v>150</v>
      </c>
    </row>
    <row r="1779" spans="1:28" x14ac:dyDescent="0.3">
      <c r="A1779" s="49">
        <v>43417</v>
      </c>
      <c r="B1779" s="45" t="s">
        <v>1255</v>
      </c>
      <c r="C1779" s="45" t="s">
        <v>1256</v>
      </c>
      <c r="D1779" s="45" t="s">
        <v>47</v>
      </c>
      <c r="E1779" s="48">
        <v>10</v>
      </c>
      <c r="F1779" s="47">
        <v>125</v>
      </c>
      <c r="G1779" s="65">
        <v>0</v>
      </c>
      <c r="H1779" s="47">
        <v>84</v>
      </c>
      <c r="I1779" s="45" t="s">
        <v>229</v>
      </c>
      <c r="J1779" s="61">
        <v>16.600000000000001</v>
      </c>
      <c r="K1779" s="45" t="s">
        <v>179</v>
      </c>
      <c r="L1779" s="73">
        <v>10</v>
      </c>
      <c r="M1779" s="69">
        <v>1.9</v>
      </c>
      <c r="N1779" s="47">
        <v>92</v>
      </c>
      <c r="O1779" s="45" t="s">
        <v>167</v>
      </c>
      <c r="P1779" s="47">
        <v>10258</v>
      </c>
      <c r="Q1779" s="48">
        <v>10</v>
      </c>
      <c r="R1779" s="47">
        <v>10219</v>
      </c>
      <c r="S1779" s="48">
        <v>24</v>
      </c>
      <c r="T1779" s="48">
        <v>79</v>
      </c>
      <c r="U1779" s="48">
        <v>87</v>
      </c>
      <c r="V1779" s="45" t="s">
        <v>51</v>
      </c>
      <c r="W1779" s="48">
        <v>69</v>
      </c>
      <c r="X1779" s="45" t="s">
        <v>188</v>
      </c>
      <c r="Y1779" s="78">
        <f t="shared" si="118"/>
        <v>0.19</v>
      </c>
      <c r="Z1779" s="78">
        <f t="shared" si="119"/>
        <v>0</v>
      </c>
      <c r="AA1779" s="78">
        <f t="shared" si="120"/>
        <v>1.6600000000000001</v>
      </c>
      <c r="AB1779" s="77">
        <f t="shared" si="121"/>
        <v>100</v>
      </c>
    </row>
    <row r="1780" spans="1:28" x14ac:dyDescent="0.3">
      <c r="A1780" s="49">
        <v>43418</v>
      </c>
      <c r="B1780" s="45" t="s">
        <v>1255</v>
      </c>
      <c r="C1780" s="45" t="s">
        <v>1256</v>
      </c>
      <c r="D1780" s="45" t="s">
        <v>47</v>
      </c>
      <c r="E1780" s="48">
        <v>10</v>
      </c>
      <c r="F1780" s="47">
        <v>133</v>
      </c>
      <c r="G1780" s="65">
        <v>0</v>
      </c>
      <c r="H1780" s="47">
        <v>95</v>
      </c>
      <c r="I1780" s="45" t="s">
        <v>210</v>
      </c>
      <c r="J1780" s="61">
        <v>17.100000000000001</v>
      </c>
      <c r="K1780" s="45" t="s">
        <v>158</v>
      </c>
      <c r="L1780" s="73">
        <v>25</v>
      </c>
      <c r="M1780" s="69">
        <v>1.4</v>
      </c>
      <c r="N1780" s="47">
        <v>61</v>
      </c>
      <c r="O1780" s="45" t="s">
        <v>235</v>
      </c>
      <c r="P1780" s="47">
        <v>10219</v>
      </c>
      <c r="Q1780" s="45" t="s">
        <v>1012</v>
      </c>
      <c r="R1780" s="47">
        <v>10143</v>
      </c>
      <c r="S1780" s="48">
        <v>24</v>
      </c>
      <c r="T1780" s="48">
        <v>81</v>
      </c>
      <c r="U1780" s="48">
        <v>87</v>
      </c>
      <c r="V1780" s="45" t="s">
        <v>51</v>
      </c>
      <c r="W1780" s="48">
        <v>72</v>
      </c>
      <c r="X1780" s="45" t="s">
        <v>215</v>
      </c>
      <c r="Y1780" s="78">
        <f t="shared" si="118"/>
        <v>0.13999999999999999</v>
      </c>
      <c r="Z1780" s="78">
        <f t="shared" si="119"/>
        <v>0</v>
      </c>
      <c r="AA1780" s="78">
        <f t="shared" si="120"/>
        <v>1.7100000000000002</v>
      </c>
      <c r="AB1780" s="77">
        <f t="shared" si="121"/>
        <v>250</v>
      </c>
    </row>
    <row r="1781" spans="1:28" x14ac:dyDescent="0.3">
      <c r="A1781" s="49">
        <v>43419</v>
      </c>
      <c r="B1781" s="45" t="s">
        <v>1255</v>
      </c>
      <c r="C1781" s="45" t="s">
        <v>1256</v>
      </c>
      <c r="D1781" s="45" t="s">
        <v>47</v>
      </c>
      <c r="E1781" s="48">
        <v>10</v>
      </c>
      <c r="F1781" s="47">
        <v>146</v>
      </c>
      <c r="G1781" s="65">
        <v>0</v>
      </c>
      <c r="H1781" s="47">
        <v>99</v>
      </c>
      <c r="I1781" s="45" t="s">
        <v>111</v>
      </c>
      <c r="J1781" s="61">
        <v>19.3</v>
      </c>
      <c r="K1781" s="45" t="s">
        <v>215</v>
      </c>
      <c r="L1781" s="73">
        <v>26</v>
      </c>
      <c r="M1781" s="69">
        <v>0.8</v>
      </c>
      <c r="N1781" s="47">
        <v>61</v>
      </c>
      <c r="O1781" s="45" t="s">
        <v>475</v>
      </c>
      <c r="P1781" s="47">
        <v>10178</v>
      </c>
      <c r="Q1781" s="48">
        <v>21</v>
      </c>
      <c r="R1781" s="47">
        <v>10130</v>
      </c>
      <c r="S1781" s="45" t="s">
        <v>116</v>
      </c>
      <c r="T1781" s="48">
        <v>74</v>
      </c>
      <c r="U1781" s="48">
        <v>87</v>
      </c>
      <c r="V1781" s="45" t="s">
        <v>86</v>
      </c>
      <c r="W1781" s="48">
        <v>63</v>
      </c>
      <c r="X1781" s="45" t="s">
        <v>129</v>
      </c>
      <c r="Y1781" s="78">
        <f t="shared" si="118"/>
        <v>0.08</v>
      </c>
      <c r="Z1781" s="78">
        <f t="shared" si="119"/>
        <v>0</v>
      </c>
      <c r="AA1781" s="78">
        <f t="shared" si="120"/>
        <v>1.9300000000000002</v>
      </c>
      <c r="AB1781" s="77">
        <f t="shared" si="121"/>
        <v>260</v>
      </c>
    </row>
    <row r="1782" spans="1:28" x14ac:dyDescent="0.3">
      <c r="A1782" s="49">
        <v>43420</v>
      </c>
      <c r="B1782" s="45" t="s">
        <v>1255</v>
      </c>
      <c r="C1782" s="45" t="s">
        <v>1256</v>
      </c>
      <c r="D1782" s="45" t="s">
        <v>47</v>
      </c>
      <c r="E1782" s="48">
        <v>10</v>
      </c>
      <c r="F1782" s="47">
        <v>146</v>
      </c>
      <c r="G1782" s="65">
        <v>0</v>
      </c>
      <c r="H1782" s="47">
        <v>107</v>
      </c>
      <c r="I1782" s="45" t="s">
        <v>301</v>
      </c>
      <c r="J1782" s="61">
        <v>18.399999999999999</v>
      </c>
      <c r="K1782" s="45" t="s">
        <v>91</v>
      </c>
      <c r="L1782" s="73">
        <v>26</v>
      </c>
      <c r="M1782" s="69">
        <v>2.2000000000000002</v>
      </c>
      <c r="N1782" s="47">
        <v>67</v>
      </c>
      <c r="O1782" s="45" t="s">
        <v>79</v>
      </c>
      <c r="P1782" s="47">
        <v>10167</v>
      </c>
      <c r="Q1782" s="48">
        <v>10</v>
      </c>
      <c r="R1782" s="47">
        <v>10126</v>
      </c>
      <c r="S1782" s="48">
        <v>24</v>
      </c>
      <c r="T1782" s="48">
        <v>79</v>
      </c>
      <c r="U1782" s="48">
        <v>84</v>
      </c>
      <c r="V1782" s="45" t="s">
        <v>51</v>
      </c>
      <c r="W1782" s="48">
        <v>68</v>
      </c>
      <c r="X1782" s="45" t="s">
        <v>182</v>
      </c>
      <c r="Y1782" s="78">
        <f t="shared" si="118"/>
        <v>0.22000000000000003</v>
      </c>
      <c r="Z1782" s="78">
        <f t="shared" si="119"/>
        <v>0</v>
      </c>
      <c r="AA1782" s="78">
        <f t="shared" si="120"/>
        <v>1.8399999999999999</v>
      </c>
      <c r="AB1782" s="77">
        <f t="shared" si="121"/>
        <v>260</v>
      </c>
    </row>
    <row r="1783" spans="1:28" x14ac:dyDescent="0.3">
      <c r="A1783" s="49">
        <v>43421</v>
      </c>
      <c r="B1783" s="45" t="s">
        <v>1255</v>
      </c>
      <c r="C1783" s="45" t="s">
        <v>1256</v>
      </c>
      <c r="D1783" s="45" t="s">
        <v>47</v>
      </c>
      <c r="E1783" s="48">
        <v>10</v>
      </c>
      <c r="F1783" s="47">
        <v>154</v>
      </c>
      <c r="G1783" s="65">
        <v>0</v>
      </c>
      <c r="H1783" s="47">
        <v>110</v>
      </c>
      <c r="I1783" s="45" t="s">
        <v>100</v>
      </c>
      <c r="J1783" s="61">
        <v>19.8</v>
      </c>
      <c r="K1783" s="45" t="s">
        <v>89</v>
      </c>
      <c r="L1783" s="73">
        <v>25</v>
      </c>
      <c r="M1783" s="69">
        <v>0.8</v>
      </c>
      <c r="N1783" s="47">
        <v>72</v>
      </c>
      <c r="O1783" s="45" t="s">
        <v>832</v>
      </c>
      <c r="P1783" s="47">
        <v>10126</v>
      </c>
      <c r="Q1783" s="45" t="s">
        <v>1012</v>
      </c>
      <c r="R1783" s="47">
        <v>10074</v>
      </c>
      <c r="S1783" s="48">
        <v>24</v>
      </c>
      <c r="T1783" s="48">
        <v>68</v>
      </c>
      <c r="U1783" s="48">
        <v>85</v>
      </c>
      <c r="V1783" s="45" t="s">
        <v>177</v>
      </c>
      <c r="W1783" s="48">
        <v>58</v>
      </c>
      <c r="X1783" s="45" t="s">
        <v>129</v>
      </c>
      <c r="Y1783" s="78">
        <f t="shared" si="118"/>
        <v>0.08</v>
      </c>
      <c r="Z1783" s="78">
        <f t="shared" si="119"/>
        <v>0</v>
      </c>
      <c r="AA1783" s="78">
        <f t="shared" si="120"/>
        <v>1.98</v>
      </c>
      <c r="AB1783" s="77">
        <f t="shared" si="121"/>
        <v>250</v>
      </c>
    </row>
    <row r="1784" spans="1:28" x14ac:dyDescent="0.3">
      <c r="A1784" s="49">
        <v>43422</v>
      </c>
      <c r="B1784" s="45" t="s">
        <v>1255</v>
      </c>
      <c r="C1784" s="45" t="s">
        <v>1256</v>
      </c>
      <c r="D1784" s="45" t="s">
        <v>47</v>
      </c>
      <c r="E1784" s="48">
        <v>10</v>
      </c>
      <c r="F1784" s="47">
        <v>136</v>
      </c>
      <c r="G1784" s="65">
        <v>0.4</v>
      </c>
      <c r="H1784" s="47">
        <v>106</v>
      </c>
      <c r="I1784" s="45" t="s">
        <v>286</v>
      </c>
      <c r="J1784" s="61">
        <v>16.600000000000001</v>
      </c>
      <c r="K1784" s="45" t="s">
        <v>113</v>
      </c>
      <c r="L1784" s="73">
        <v>11</v>
      </c>
      <c r="M1784" s="69">
        <v>1.4</v>
      </c>
      <c r="N1784" s="47">
        <v>97</v>
      </c>
      <c r="O1784" s="45" t="s">
        <v>376</v>
      </c>
      <c r="P1784" s="47">
        <v>10074</v>
      </c>
      <c r="Q1784" s="45" t="s">
        <v>1012</v>
      </c>
      <c r="R1784" s="47">
        <v>10020</v>
      </c>
      <c r="S1784" s="48">
        <v>24</v>
      </c>
      <c r="T1784" s="48">
        <v>82</v>
      </c>
      <c r="U1784" s="48">
        <v>88</v>
      </c>
      <c r="V1784" s="45" t="s">
        <v>644</v>
      </c>
      <c r="W1784" s="48">
        <v>74</v>
      </c>
      <c r="X1784" s="45" t="s">
        <v>113</v>
      </c>
      <c r="Y1784" s="78">
        <f t="shared" si="118"/>
        <v>0.13999999999999999</v>
      </c>
      <c r="Z1784" s="78">
        <f t="shared" si="119"/>
        <v>0.04</v>
      </c>
      <c r="AA1784" s="78">
        <f t="shared" si="120"/>
        <v>1.6600000000000001</v>
      </c>
      <c r="AB1784" s="77">
        <f t="shared" si="121"/>
        <v>110</v>
      </c>
    </row>
    <row r="1785" spans="1:28" x14ac:dyDescent="0.3">
      <c r="A1785" s="49">
        <v>43423</v>
      </c>
      <c r="B1785" s="45" t="s">
        <v>1255</v>
      </c>
      <c r="C1785" s="45" t="s">
        <v>1256</v>
      </c>
      <c r="D1785" s="45" t="s">
        <v>47</v>
      </c>
      <c r="E1785" s="48">
        <v>10</v>
      </c>
      <c r="F1785" s="47">
        <v>130</v>
      </c>
      <c r="G1785" s="65">
        <v>6.2</v>
      </c>
      <c r="H1785" s="47">
        <v>94</v>
      </c>
      <c r="I1785" s="45" t="s">
        <v>103</v>
      </c>
      <c r="J1785" s="61">
        <v>16.7</v>
      </c>
      <c r="K1785" s="45" t="s">
        <v>121</v>
      </c>
      <c r="L1785" s="73">
        <v>32</v>
      </c>
      <c r="M1785" s="69">
        <v>2.2000000000000002</v>
      </c>
      <c r="N1785" s="47">
        <v>178</v>
      </c>
      <c r="O1785" s="45" t="s">
        <v>74</v>
      </c>
      <c r="P1785" s="47">
        <v>10030</v>
      </c>
      <c r="Q1785" s="48">
        <v>11</v>
      </c>
      <c r="R1785" s="47">
        <v>10011</v>
      </c>
      <c r="S1785" s="48">
        <v>24</v>
      </c>
      <c r="T1785" s="48">
        <v>77</v>
      </c>
      <c r="U1785" s="48">
        <v>85</v>
      </c>
      <c r="V1785" s="45" t="s">
        <v>51</v>
      </c>
      <c r="W1785" s="48">
        <v>66</v>
      </c>
      <c r="X1785" s="45" t="s">
        <v>51</v>
      </c>
      <c r="Y1785" s="78">
        <f t="shared" si="118"/>
        <v>0.22000000000000003</v>
      </c>
      <c r="Z1785" s="78">
        <f t="shared" si="119"/>
        <v>0.62</v>
      </c>
      <c r="AA1785" s="78">
        <f t="shared" si="120"/>
        <v>1.67</v>
      </c>
      <c r="AB1785" s="77">
        <f t="shared" si="121"/>
        <v>320</v>
      </c>
    </row>
    <row r="1786" spans="1:28" x14ac:dyDescent="0.3">
      <c r="A1786" s="49">
        <v>43424</v>
      </c>
      <c r="B1786" s="45" t="s">
        <v>1255</v>
      </c>
      <c r="C1786" s="45" t="s">
        <v>1256</v>
      </c>
      <c r="D1786" s="45" t="s">
        <v>47</v>
      </c>
      <c r="E1786" s="48">
        <v>10</v>
      </c>
      <c r="F1786" s="47">
        <v>92</v>
      </c>
      <c r="G1786" s="65">
        <v>4</v>
      </c>
      <c r="H1786" s="47">
        <v>74</v>
      </c>
      <c r="I1786" s="45" t="s">
        <v>100</v>
      </c>
      <c r="J1786" s="61">
        <v>11.1</v>
      </c>
      <c r="K1786" s="45" t="s">
        <v>286</v>
      </c>
      <c r="L1786" s="73">
        <v>10</v>
      </c>
      <c r="M1786" s="69">
        <v>2.8</v>
      </c>
      <c r="N1786" s="47">
        <v>94</v>
      </c>
      <c r="O1786" s="45" t="s">
        <v>271</v>
      </c>
      <c r="P1786" s="47">
        <v>10025</v>
      </c>
      <c r="Q1786" s="48">
        <v>21</v>
      </c>
      <c r="R1786" s="47">
        <v>9994</v>
      </c>
      <c r="S1786" s="45" t="s">
        <v>102</v>
      </c>
      <c r="T1786" s="48">
        <v>80</v>
      </c>
      <c r="U1786" s="48">
        <v>87</v>
      </c>
      <c r="V1786" s="45" t="s">
        <v>51</v>
      </c>
      <c r="W1786" s="48">
        <v>69</v>
      </c>
      <c r="X1786" s="45" t="s">
        <v>167</v>
      </c>
      <c r="Y1786" s="78">
        <f t="shared" si="118"/>
        <v>0.27999999999999997</v>
      </c>
      <c r="Z1786" s="78">
        <f t="shared" si="119"/>
        <v>0.4</v>
      </c>
      <c r="AA1786" s="78">
        <f t="shared" si="120"/>
        <v>1.1099999999999999</v>
      </c>
      <c r="AB1786" s="77">
        <f t="shared" si="121"/>
        <v>100</v>
      </c>
    </row>
    <row r="1787" spans="1:28" x14ac:dyDescent="0.3">
      <c r="A1787" s="49">
        <v>43425</v>
      </c>
      <c r="B1787" s="45" t="s">
        <v>1255</v>
      </c>
      <c r="C1787" s="45" t="s">
        <v>1256</v>
      </c>
      <c r="D1787" s="45" t="s">
        <v>47</v>
      </c>
      <c r="E1787" s="48">
        <v>10</v>
      </c>
      <c r="F1787" s="47">
        <v>106</v>
      </c>
      <c r="G1787" s="65">
        <v>0</v>
      </c>
      <c r="H1787" s="47">
        <v>64</v>
      </c>
      <c r="I1787" s="45" t="s">
        <v>537</v>
      </c>
      <c r="J1787" s="61">
        <v>14.9</v>
      </c>
      <c r="K1787" s="45" t="s">
        <v>158</v>
      </c>
      <c r="L1787" s="73">
        <v>0</v>
      </c>
      <c r="M1787" s="69">
        <v>3.3</v>
      </c>
      <c r="N1787" s="47">
        <v>75</v>
      </c>
      <c r="O1787" s="45" t="s">
        <v>51</v>
      </c>
      <c r="P1787" s="47">
        <v>10082</v>
      </c>
      <c r="Q1787" s="48">
        <v>23</v>
      </c>
      <c r="R1787" s="47">
        <v>10020</v>
      </c>
      <c r="S1787" s="45" t="s">
        <v>263</v>
      </c>
      <c r="T1787" s="48">
        <v>70</v>
      </c>
      <c r="U1787" s="48">
        <v>81</v>
      </c>
      <c r="V1787" s="45" t="s">
        <v>510</v>
      </c>
      <c r="W1787" s="48">
        <v>51</v>
      </c>
      <c r="X1787" s="45" t="s">
        <v>50</v>
      </c>
      <c r="Y1787" s="78">
        <f t="shared" si="118"/>
        <v>0.32999999999999996</v>
      </c>
      <c r="Z1787" s="78">
        <f t="shared" si="119"/>
        <v>0</v>
      </c>
      <c r="AA1787" s="78">
        <f t="shared" si="120"/>
        <v>1.49</v>
      </c>
      <c r="AB1787" s="77">
        <f t="shared" si="121"/>
        <v>0</v>
      </c>
    </row>
    <row r="1788" spans="1:28" x14ac:dyDescent="0.3">
      <c r="A1788" s="49">
        <v>43426</v>
      </c>
      <c r="B1788" s="45" t="s">
        <v>1255</v>
      </c>
      <c r="C1788" s="45" t="s">
        <v>1256</v>
      </c>
      <c r="D1788" s="45" t="s">
        <v>47</v>
      </c>
      <c r="E1788" s="48">
        <v>10</v>
      </c>
      <c r="F1788" s="47">
        <v>129</v>
      </c>
      <c r="G1788" s="65">
        <v>0</v>
      </c>
      <c r="H1788" s="47">
        <v>86</v>
      </c>
      <c r="I1788" s="45" t="s">
        <v>510</v>
      </c>
      <c r="J1788" s="61">
        <v>17.2</v>
      </c>
      <c r="K1788" s="45" t="s">
        <v>215</v>
      </c>
      <c r="L1788" s="73">
        <v>23</v>
      </c>
      <c r="M1788" s="69">
        <v>2.5</v>
      </c>
      <c r="N1788" s="47">
        <v>67</v>
      </c>
      <c r="O1788" s="45" t="s">
        <v>369</v>
      </c>
      <c r="P1788" s="47">
        <v>10097</v>
      </c>
      <c r="Q1788" s="48">
        <v>11</v>
      </c>
      <c r="R1788" s="47">
        <v>10080</v>
      </c>
      <c r="S1788" s="45" t="s">
        <v>263</v>
      </c>
      <c r="T1788" s="48">
        <v>56</v>
      </c>
      <c r="U1788" s="48">
        <v>71</v>
      </c>
      <c r="V1788" s="45" t="s">
        <v>86</v>
      </c>
      <c r="W1788" s="48">
        <v>44</v>
      </c>
      <c r="X1788" s="45" t="s">
        <v>215</v>
      </c>
      <c r="Y1788" s="78">
        <f t="shared" si="118"/>
        <v>0.25</v>
      </c>
      <c r="Z1788" s="78">
        <f t="shared" si="119"/>
        <v>0</v>
      </c>
      <c r="AA1788" s="78">
        <f t="shared" si="120"/>
        <v>1.72</v>
      </c>
      <c r="AB1788" s="77">
        <f t="shared" si="121"/>
        <v>230</v>
      </c>
    </row>
    <row r="1789" spans="1:28" x14ac:dyDescent="0.3">
      <c r="A1789" s="49">
        <v>43427</v>
      </c>
      <c r="B1789" s="45" t="s">
        <v>1255</v>
      </c>
      <c r="C1789" s="45" t="s">
        <v>1256</v>
      </c>
      <c r="D1789" s="45" t="s">
        <v>47</v>
      </c>
      <c r="E1789" s="48">
        <v>10</v>
      </c>
      <c r="F1789" s="47">
        <v>118</v>
      </c>
      <c r="G1789" s="65">
        <v>0</v>
      </c>
      <c r="H1789" s="47">
        <v>77</v>
      </c>
      <c r="I1789" s="45" t="s">
        <v>376</v>
      </c>
      <c r="J1789" s="61">
        <v>15.9</v>
      </c>
      <c r="K1789" s="45" t="s">
        <v>129</v>
      </c>
      <c r="L1789" s="73">
        <v>26</v>
      </c>
      <c r="M1789" s="69">
        <v>2.2000000000000002</v>
      </c>
      <c r="N1789" s="47">
        <v>75</v>
      </c>
      <c r="O1789" s="45" t="s">
        <v>107</v>
      </c>
      <c r="P1789" s="47">
        <v>10105</v>
      </c>
      <c r="Q1789" s="45" t="s">
        <v>51</v>
      </c>
      <c r="R1789" s="47">
        <v>10078</v>
      </c>
      <c r="S1789" s="45" t="s">
        <v>263</v>
      </c>
      <c r="T1789" s="48">
        <v>65</v>
      </c>
      <c r="U1789" s="48">
        <v>79</v>
      </c>
      <c r="V1789" s="45" t="s">
        <v>376</v>
      </c>
      <c r="W1789" s="48">
        <v>51</v>
      </c>
      <c r="X1789" s="45" t="s">
        <v>543</v>
      </c>
      <c r="Y1789" s="78">
        <f t="shared" si="118"/>
        <v>0.22000000000000003</v>
      </c>
      <c r="Z1789" s="78">
        <f t="shared" si="119"/>
        <v>0</v>
      </c>
      <c r="AA1789" s="78">
        <f t="shared" si="120"/>
        <v>1.59</v>
      </c>
      <c r="AB1789" s="77">
        <f t="shared" si="121"/>
        <v>260</v>
      </c>
    </row>
    <row r="1790" spans="1:28" x14ac:dyDescent="0.3">
      <c r="A1790" s="49">
        <v>43428</v>
      </c>
      <c r="B1790" s="45" t="s">
        <v>1255</v>
      </c>
      <c r="C1790" s="45" t="s">
        <v>1256</v>
      </c>
      <c r="D1790" s="45" t="s">
        <v>47</v>
      </c>
      <c r="E1790" s="48">
        <v>10</v>
      </c>
      <c r="F1790" s="47">
        <v>120</v>
      </c>
      <c r="G1790" s="65">
        <v>10</v>
      </c>
      <c r="H1790" s="47">
        <v>82</v>
      </c>
      <c r="I1790" s="45" t="s">
        <v>521</v>
      </c>
      <c r="J1790" s="61">
        <v>15.9</v>
      </c>
      <c r="K1790" s="45" t="s">
        <v>179</v>
      </c>
      <c r="L1790" s="73">
        <v>31</v>
      </c>
      <c r="M1790" s="69">
        <v>3.1</v>
      </c>
      <c r="N1790" s="47">
        <v>158</v>
      </c>
      <c r="O1790" s="45" t="s">
        <v>249</v>
      </c>
      <c r="P1790" s="47">
        <v>10110</v>
      </c>
      <c r="Q1790" s="45" t="s">
        <v>51</v>
      </c>
      <c r="R1790" s="47">
        <v>10025</v>
      </c>
      <c r="S1790" s="48">
        <v>21</v>
      </c>
      <c r="T1790" s="48">
        <v>70</v>
      </c>
      <c r="U1790" s="48">
        <v>88</v>
      </c>
      <c r="V1790" s="45" t="s">
        <v>100</v>
      </c>
      <c r="W1790" s="48">
        <v>59</v>
      </c>
      <c r="X1790" s="45" t="s">
        <v>51</v>
      </c>
      <c r="Y1790" s="78">
        <f t="shared" si="118"/>
        <v>0.31</v>
      </c>
      <c r="Z1790" s="78">
        <f t="shared" si="119"/>
        <v>1</v>
      </c>
      <c r="AA1790" s="78">
        <f t="shared" si="120"/>
        <v>1.59</v>
      </c>
      <c r="AB1790" s="77">
        <f t="shared" si="121"/>
        <v>310</v>
      </c>
    </row>
    <row r="1791" spans="1:28" x14ac:dyDescent="0.3">
      <c r="A1791" s="49">
        <v>43429</v>
      </c>
      <c r="B1791" s="45" t="s">
        <v>1255</v>
      </c>
      <c r="C1791" s="45" t="s">
        <v>1256</v>
      </c>
      <c r="D1791" s="45" t="s">
        <v>47</v>
      </c>
      <c r="E1791" s="48">
        <v>10</v>
      </c>
      <c r="F1791" s="47">
        <v>114</v>
      </c>
      <c r="G1791" s="65">
        <v>6.4</v>
      </c>
      <c r="H1791" s="47">
        <v>86</v>
      </c>
      <c r="I1791" s="45" t="s">
        <v>258</v>
      </c>
      <c r="J1791" s="61">
        <v>14.1</v>
      </c>
      <c r="K1791" s="45" t="s">
        <v>158</v>
      </c>
      <c r="L1791" s="73">
        <v>30</v>
      </c>
      <c r="M1791" s="69">
        <v>2.2000000000000002</v>
      </c>
      <c r="N1791" s="47">
        <v>108</v>
      </c>
      <c r="O1791" s="45" t="s">
        <v>578</v>
      </c>
      <c r="P1791" s="47">
        <v>10099</v>
      </c>
      <c r="Q1791" s="48">
        <v>10</v>
      </c>
      <c r="R1791" s="47">
        <v>10031</v>
      </c>
      <c r="S1791" s="48">
        <v>23</v>
      </c>
      <c r="T1791" s="48">
        <v>68</v>
      </c>
      <c r="U1791" s="48">
        <v>88</v>
      </c>
      <c r="V1791" s="45" t="s">
        <v>80</v>
      </c>
      <c r="W1791" s="48">
        <v>54</v>
      </c>
      <c r="X1791" s="45" t="s">
        <v>250</v>
      </c>
      <c r="Y1791" s="78">
        <f t="shared" si="118"/>
        <v>0.22000000000000003</v>
      </c>
      <c r="Z1791" s="78">
        <f t="shared" si="119"/>
        <v>0.64</v>
      </c>
      <c r="AA1791" s="78">
        <f t="shared" si="120"/>
        <v>1.41</v>
      </c>
      <c r="AB1791" s="77">
        <f t="shared" si="121"/>
        <v>300</v>
      </c>
    </row>
    <row r="1792" spans="1:28" x14ac:dyDescent="0.3">
      <c r="A1792" s="49">
        <v>43430</v>
      </c>
      <c r="B1792" s="45" t="s">
        <v>1255</v>
      </c>
      <c r="C1792" s="45" t="s">
        <v>1256</v>
      </c>
      <c r="D1792" s="45" t="s">
        <v>47</v>
      </c>
      <c r="E1792" s="48">
        <v>10</v>
      </c>
      <c r="F1792" s="47">
        <v>102</v>
      </c>
      <c r="G1792" s="65">
        <v>0.2</v>
      </c>
      <c r="H1792" s="47">
        <v>75</v>
      </c>
      <c r="I1792" s="45" t="s">
        <v>193</v>
      </c>
      <c r="J1792" s="61">
        <v>12.8</v>
      </c>
      <c r="K1792" s="45" t="s">
        <v>146</v>
      </c>
      <c r="L1792" s="73">
        <v>25</v>
      </c>
      <c r="M1792" s="69">
        <v>3.3</v>
      </c>
      <c r="N1792" s="47">
        <v>150</v>
      </c>
      <c r="O1792" s="45" t="s">
        <v>250</v>
      </c>
      <c r="P1792" s="47">
        <v>10220</v>
      </c>
      <c r="Q1792" s="48">
        <v>23</v>
      </c>
      <c r="R1792" s="47">
        <v>10040</v>
      </c>
      <c r="S1792" s="45" t="s">
        <v>1012</v>
      </c>
      <c r="T1792" s="48">
        <v>72</v>
      </c>
      <c r="U1792" s="48">
        <v>81</v>
      </c>
      <c r="V1792" s="45" t="s">
        <v>318</v>
      </c>
      <c r="W1792" s="48">
        <v>64</v>
      </c>
      <c r="X1792" s="45" t="s">
        <v>56</v>
      </c>
      <c r="Y1792" s="78">
        <f t="shared" si="118"/>
        <v>0.32999999999999996</v>
      </c>
      <c r="Z1792" s="78">
        <f t="shared" si="119"/>
        <v>0.02</v>
      </c>
      <c r="AA1792" s="78">
        <f t="shared" si="120"/>
        <v>1.28</v>
      </c>
      <c r="AB1792" s="77">
        <f t="shared" si="121"/>
        <v>250</v>
      </c>
    </row>
    <row r="1793" spans="1:28" x14ac:dyDescent="0.3">
      <c r="A1793" s="49">
        <v>43431</v>
      </c>
      <c r="B1793" s="45" t="s">
        <v>1255</v>
      </c>
      <c r="C1793" s="45" t="s">
        <v>1256</v>
      </c>
      <c r="D1793" s="45" t="s">
        <v>47</v>
      </c>
      <c r="E1793" s="48">
        <v>10</v>
      </c>
      <c r="F1793" s="47">
        <v>104</v>
      </c>
      <c r="G1793" s="65">
        <v>0</v>
      </c>
      <c r="H1793" s="47">
        <v>69</v>
      </c>
      <c r="I1793" s="45" t="s">
        <v>74</v>
      </c>
      <c r="J1793" s="61">
        <v>13.8</v>
      </c>
      <c r="K1793" s="45" t="s">
        <v>117</v>
      </c>
      <c r="L1793" s="73">
        <v>26</v>
      </c>
      <c r="M1793" s="69">
        <v>0.6</v>
      </c>
      <c r="N1793" s="47">
        <v>81</v>
      </c>
      <c r="O1793" s="45" t="s">
        <v>521</v>
      </c>
      <c r="P1793" s="47">
        <v>10215</v>
      </c>
      <c r="Q1793" s="45" t="s">
        <v>1012</v>
      </c>
      <c r="R1793" s="47">
        <v>10167</v>
      </c>
      <c r="S1793" s="48">
        <v>24</v>
      </c>
      <c r="T1793" s="48">
        <v>63</v>
      </c>
      <c r="U1793" s="48">
        <v>75</v>
      </c>
      <c r="V1793" s="45" t="s">
        <v>85</v>
      </c>
      <c r="W1793" s="48">
        <v>55</v>
      </c>
      <c r="X1793" s="45" t="s">
        <v>129</v>
      </c>
      <c r="Y1793" s="78">
        <f t="shared" si="118"/>
        <v>0.06</v>
      </c>
      <c r="Z1793" s="78">
        <f t="shared" si="119"/>
        <v>0</v>
      </c>
      <c r="AA1793" s="78">
        <f t="shared" si="120"/>
        <v>1.3800000000000001</v>
      </c>
      <c r="AB1793" s="77">
        <f t="shared" si="121"/>
        <v>260</v>
      </c>
    </row>
    <row r="1794" spans="1:28" x14ac:dyDescent="0.3">
      <c r="A1794" s="49">
        <v>43432</v>
      </c>
      <c r="B1794" s="45" t="s">
        <v>1255</v>
      </c>
      <c r="C1794" s="45" t="s">
        <v>1256</v>
      </c>
      <c r="D1794" s="45" t="s">
        <v>47</v>
      </c>
      <c r="E1794" s="48">
        <v>10</v>
      </c>
      <c r="F1794" s="47">
        <v>121</v>
      </c>
      <c r="G1794" s="65">
        <v>0</v>
      </c>
      <c r="H1794" s="47">
        <v>76</v>
      </c>
      <c r="I1794" s="45" t="s">
        <v>280</v>
      </c>
      <c r="J1794" s="61">
        <v>16.600000000000001</v>
      </c>
      <c r="K1794" s="45" t="s">
        <v>264</v>
      </c>
      <c r="L1794" s="73">
        <v>25</v>
      </c>
      <c r="M1794" s="69">
        <v>2.5</v>
      </c>
      <c r="N1794" s="47">
        <v>78</v>
      </c>
      <c r="O1794" s="45" t="s">
        <v>166</v>
      </c>
      <c r="P1794" s="47">
        <v>10182</v>
      </c>
      <c r="Q1794" s="48">
        <v>10</v>
      </c>
      <c r="R1794" s="47">
        <v>10107</v>
      </c>
      <c r="S1794" s="48">
        <v>24</v>
      </c>
      <c r="T1794" s="48">
        <v>73</v>
      </c>
      <c r="U1794" s="48">
        <v>84</v>
      </c>
      <c r="V1794" s="45" t="s">
        <v>355</v>
      </c>
      <c r="W1794" s="48">
        <v>62</v>
      </c>
      <c r="X1794" s="45" t="s">
        <v>232</v>
      </c>
      <c r="Y1794" s="78">
        <f t="shared" si="118"/>
        <v>0.25</v>
      </c>
      <c r="Z1794" s="78">
        <f t="shared" si="119"/>
        <v>0</v>
      </c>
      <c r="AA1794" s="78">
        <f t="shared" si="120"/>
        <v>1.6600000000000001</v>
      </c>
      <c r="AB1794" s="77">
        <f t="shared" si="121"/>
        <v>250</v>
      </c>
    </row>
    <row r="1795" spans="1:28" x14ac:dyDescent="0.3">
      <c r="A1795" s="49">
        <v>43433</v>
      </c>
      <c r="B1795" s="45" t="s">
        <v>1255</v>
      </c>
      <c r="C1795" s="45" t="s">
        <v>1256</v>
      </c>
      <c r="D1795" s="45" t="s">
        <v>47</v>
      </c>
      <c r="E1795" s="48">
        <v>10</v>
      </c>
      <c r="F1795" s="47">
        <v>138</v>
      </c>
      <c r="G1795" s="65">
        <v>0.2</v>
      </c>
      <c r="H1795" s="47">
        <v>106</v>
      </c>
      <c r="I1795" s="45" t="s">
        <v>521</v>
      </c>
      <c r="J1795" s="61">
        <v>17.100000000000001</v>
      </c>
      <c r="K1795" s="45" t="s">
        <v>81</v>
      </c>
      <c r="L1795" s="73">
        <v>30</v>
      </c>
      <c r="M1795" s="69">
        <v>1.9</v>
      </c>
      <c r="N1795" s="47">
        <v>81</v>
      </c>
      <c r="O1795" s="45" t="s">
        <v>121</v>
      </c>
      <c r="P1795" s="47">
        <v>10161</v>
      </c>
      <c r="Q1795" s="48">
        <v>24</v>
      </c>
      <c r="R1795" s="47">
        <v>10084</v>
      </c>
      <c r="S1795" s="45" t="s">
        <v>116</v>
      </c>
      <c r="T1795" s="48">
        <v>64</v>
      </c>
      <c r="U1795" s="48">
        <v>86</v>
      </c>
      <c r="V1795" s="45" t="s">
        <v>100</v>
      </c>
      <c r="W1795" s="48">
        <v>30</v>
      </c>
      <c r="X1795" s="45" t="s">
        <v>258</v>
      </c>
      <c r="Y1795" s="78">
        <f t="shared" ref="Y1795:Y1858" si="122">M1795/$AE$17</f>
        <v>0.19</v>
      </c>
      <c r="Z1795" s="78">
        <f t="shared" ref="Z1795:Z1858" si="123">G1795/$AE$17</f>
        <v>0.02</v>
      </c>
      <c r="AA1795" s="78">
        <f t="shared" ref="AA1795:AA1858" si="124">J1795/$AE$17</f>
        <v>1.7100000000000002</v>
      </c>
      <c r="AB1795" s="77">
        <f t="shared" ref="AB1795:AB1858" si="125">L1795*$AE$17</f>
        <v>300</v>
      </c>
    </row>
    <row r="1796" spans="1:28" x14ac:dyDescent="0.3">
      <c r="A1796" s="49">
        <v>43434</v>
      </c>
      <c r="B1796" s="45" t="s">
        <v>1255</v>
      </c>
      <c r="C1796" s="45" t="s">
        <v>1256</v>
      </c>
      <c r="D1796" s="45" t="s">
        <v>47</v>
      </c>
      <c r="E1796" s="48">
        <v>10</v>
      </c>
      <c r="F1796" s="47">
        <v>126</v>
      </c>
      <c r="G1796" s="65">
        <v>0.4</v>
      </c>
      <c r="H1796" s="47">
        <v>90</v>
      </c>
      <c r="I1796" s="45" t="s">
        <v>193</v>
      </c>
      <c r="J1796" s="61">
        <v>16.2</v>
      </c>
      <c r="K1796" s="45" t="s">
        <v>117</v>
      </c>
      <c r="L1796" s="73">
        <v>28</v>
      </c>
      <c r="M1796" s="69">
        <v>3.3</v>
      </c>
      <c r="N1796" s="47">
        <v>111</v>
      </c>
      <c r="O1796" s="45" t="s">
        <v>179</v>
      </c>
      <c r="P1796" s="47">
        <v>10214</v>
      </c>
      <c r="Q1796" s="48">
        <v>19</v>
      </c>
      <c r="R1796" s="47">
        <v>10159</v>
      </c>
      <c r="S1796" s="45" t="s">
        <v>263</v>
      </c>
      <c r="T1796" s="48">
        <v>62</v>
      </c>
      <c r="U1796" s="48">
        <v>87</v>
      </c>
      <c r="V1796" s="45" t="s">
        <v>510</v>
      </c>
      <c r="W1796" s="48">
        <v>46</v>
      </c>
      <c r="X1796" s="45" t="s">
        <v>133</v>
      </c>
      <c r="Y1796" s="78">
        <f t="shared" si="122"/>
        <v>0.32999999999999996</v>
      </c>
      <c r="Z1796" s="78">
        <f t="shared" si="123"/>
        <v>0.04</v>
      </c>
      <c r="AA1796" s="78">
        <f t="shared" si="124"/>
        <v>1.6199999999999999</v>
      </c>
      <c r="AB1796" s="77">
        <f t="shared" si="125"/>
        <v>280</v>
      </c>
    </row>
    <row r="1797" spans="1:28" x14ac:dyDescent="0.3">
      <c r="A1797" s="53">
        <v>43435</v>
      </c>
      <c r="B1797" s="50" t="s">
        <v>1255</v>
      </c>
      <c r="C1797" s="50" t="s">
        <v>1256</v>
      </c>
      <c r="D1797" s="50" t="s">
        <v>47</v>
      </c>
      <c r="E1797" s="52">
        <v>10</v>
      </c>
      <c r="F1797" s="51">
        <v>130</v>
      </c>
      <c r="G1797" s="65">
        <v>1</v>
      </c>
      <c r="H1797" s="51">
        <v>102</v>
      </c>
      <c r="I1797" s="50" t="s">
        <v>286</v>
      </c>
      <c r="J1797" s="61">
        <v>15.9</v>
      </c>
      <c r="K1797" s="50" t="s">
        <v>215</v>
      </c>
      <c r="L1797" s="73">
        <v>30</v>
      </c>
      <c r="M1797" s="69">
        <v>1.4</v>
      </c>
      <c r="N1797" s="51">
        <v>67</v>
      </c>
      <c r="O1797" s="50" t="s">
        <v>104</v>
      </c>
      <c r="P1797" s="51">
        <v>10193</v>
      </c>
      <c r="Q1797" s="50" t="s">
        <v>1012</v>
      </c>
      <c r="R1797" s="51">
        <v>10147</v>
      </c>
      <c r="S1797" s="52">
        <v>16</v>
      </c>
      <c r="T1797" s="52">
        <v>74</v>
      </c>
      <c r="U1797" s="52">
        <v>79</v>
      </c>
      <c r="V1797" s="50" t="s">
        <v>51</v>
      </c>
      <c r="W1797" s="52">
        <v>64</v>
      </c>
      <c r="X1797" s="50" t="s">
        <v>229</v>
      </c>
      <c r="Y1797" s="78">
        <f t="shared" si="122"/>
        <v>0.13999999999999999</v>
      </c>
      <c r="Z1797" s="78">
        <f t="shared" si="123"/>
        <v>0.1</v>
      </c>
      <c r="AA1797" s="78">
        <f t="shared" si="124"/>
        <v>1.59</v>
      </c>
      <c r="AB1797" s="77">
        <f t="shared" si="125"/>
        <v>300</v>
      </c>
    </row>
    <row r="1798" spans="1:28" x14ac:dyDescent="0.3">
      <c r="A1798" s="53">
        <v>43436</v>
      </c>
      <c r="B1798" s="50" t="s">
        <v>1255</v>
      </c>
      <c r="C1798" s="50" t="s">
        <v>1256</v>
      </c>
      <c r="D1798" s="50" t="s">
        <v>47</v>
      </c>
      <c r="E1798" s="52">
        <v>10</v>
      </c>
      <c r="F1798" s="51">
        <v>144</v>
      </c>
      <c r="G1798" s="65">
        <v>0.6</v>
      </c>
      <c r="H1798" s="51">
        <v>118</v>
      </c>
      <c r="I1798" s="50" t="s">
        <v>51</v>
      </c>
      <c r="J1798" s="61">
        <v>17.100000000000001</v>
      </c>
      <c r="K1798" s="50" t="s">
        <v>215</v>
      </c>
      <c r="L1798" s="73">
        <v>28</v>
      </c>
      <c r="M1798" s="69">
        <v>1.9</v>
      </c>
      <c r="N1798" s="51">
        <v>83</v>
      </c>
      <c r="O1798" s="50" t="s">
        <v>106</v>
      </c>
      <c r="P1798" s="51">
        <v>10179</v>
      </c>
      <c r="Q1798" s="52">
        <v>23</v>
      </c>
      <c r="R1798" s="51">
        <v>10141</v>
      </c>
      <c r="S1798" s="50" t="s">
        <v>116</v>
      </c>
      <c r="T1798" s="52">
        <v>75</v>
      </c>
      <c r="U1798" s="52">
        <v>83</v>
      </c>
      <c r="V1798" s="50" t="s">
        <v>475</v>
      </c>
      <c r="W1798" s="52">
        <v>64</v>
      </c>
      <c r="X1798" s="50" t="s">
        <v>222</v>
      </c>
      <c r="Y1798" s="78">
        <f t="shared" si="122"/>
        <v>0.19</v>
      </c>
      <c r="Z1798" s="78">
        <f t="shared" si="123"/>
        <v>0.06</v>
      </c>
      <c r="AA1798" s="78">
        <f t="shared" si="124"/>
        <v>1.7100000000000002</v>
      </c>
      <c r="AB1798" s="77">
        <f t="shared" si="125"/>
        <v>280</v>
      </c>
    </row>
    <row r="1799" spans="1:28" x14ac:dyDescent="0.3">
      <c r="A1799" s="53">
        <v>43437</v>
      </c>
      <c r="B1799" s="50" t="s">
        <v>1255</v>
      </c>
      <c r="C1799" s="50" t="s">
        <v>1256</v>
      </c>
      <c r="D1799" s="50" t="s">
        <v>47</v>
      </c>
      <c r="E1799" s="52">
        <v>10</v>
      </c>
      <c r="F1799" s="51">
        <v>152</v>
      </c>
      <c r="G1799" s="65">
        <v>5</v>
      </c>
      <c r="H1799" s="51">
        <v>135</v>
      </c>
      <c r="I1799" s="50" t="s">
        <v>258</v>
      </c>
      <c r="J1799" s="61">
        <v>16.8</v>
      </c>
      <c r="K1799" s="50" t="s">
        <v>52</v>
      </c>
      <c r="L1799" s="73">
        <v>27</v>
      </c>
      <c r="M1799" s="69">
        <v>1.1000000000000001</v>
      </c>
      <c r="N1799" s="51">
        <v>64</v>
      </c>
      <c r="O1799" s="50" t="s">
        <v>205</v>
      </c>
      <c r="P1799" s="51">
        <v>10215</v>
      </c>
      <c r="Q1799" s="52">
        <v>23</v>
      </c>
      <c r="R1799" s="51">
        <v>10152</v>
      </c>
      <c r="S1799" s="50" t="s">
        <v>401</v>
      </c>
      <c r="T1799" s="52">
        <v>83</v>
      </c>
      <c r="U1799" s="52">
        <v>87</v>
      </c>
      <c r="V1799" s="50" t="s">
        <v>51</v>
      </c>
      <c r="W1799" s="52">
        <v>74</v>
      </c>
      <c r="X1799" s="50" t="s">
        <v>80</v>
      </c>
      <c r="Y1799" s="78">
        <f t="shared" si="122"/>
        <v>0.11000000000000001</v>
      </c>
      <c r="Z1799" s="78">
        <f t="shared" si="123"/>
        <v>0.5</v>
      </c>
      <c r="AA1799" s="78">
        <f t="shared" si="124"/>
        <v>1.6800000000000002</v>
      </c>
      <c r="AB1799" s="77">
        <f t="shared" si="125"/>
        <v>270</v>
      </c>
    </row>
    <row r="1800" spans="1:28" x14ac:dyDescent="0.3">
      <c r="A1800" s="53">
        <v>43438</v>
      </c>
      <c r="B1800" s="50" t="s">
        <v>1255</v>
      </c>
      <c r="C1800" s="50" t="s">
        <v>1256</v>
      </c>
      <c r="D1800" s="50" t="s">
        <v>47</v>
      </c>
      <c r="E1800" s="52">
        <v>10</v>
      </c>
      <c r="F1800" s="51">
        <v>140</v>
      </c>
      <c r="G1800" s="65">
        <v>0</v>
      </c>
      <c r="H1800" s="51">
        <v>117</v>
      </c>
      <c r="I1800" s="50" t="s">
        <v>155</v>
      </c>
      <c r="J1800" s="61">
        <v>16.399999999999999</v>
      </c>
      <c r="K1800" s="50" t="s">
        <v>81</v>
      </c>
      <c r="L1800" s="73">
        <v>10</v>
      </c>
      <c r="M1800" s="69">
        <v>1.9</v>
      </c>
      <c r="N1800" s="51">
        <v>67</v>
      </c>
      <c r="O1800" s="50" t="s">
        <v>215</v>
      </c>
      <c r="P1800" s="51">
        <v>10215</v>
      </c>
      <c r="Q1800" s="50" t="s">
        <v>401</v>
      </c>
      <c r="R1800" s="51">
        <v>10180</v>
      </c>
      <c r="S1800" s="52">
        <v>17</v>
      </c>
      <c r="T1800" s="52">
        <v>85</v>
      </c>
      <c r="U1800" s="52">
        <v>89</v>
      </c>
      <c r="V1800" s="50" t="s">
        <v>312</v>
      </c>
      <c r="W1800" s="52">
        <v>79</v>
      </c>
      <c r="X1800" s="50" t="s">
        <v>117</v>
      </c>
      <c r="Y1800" s="78">
        <f t="shared" si="122"/>
        <v>0.19</v>
      </c>
      <c r="Z1800" s="78">
        <f t="shared" si="123"/>
        <v>0</v>
      </c>
      <c r="AA1800" s="78">
        <f t="shared" si="124"/>
        <v>1.64</v>
      </c>
      <c r="AB1800" s="77">
        <f t="shared" si="125"/>
        <v>100</v>
      </c>
    </row>
    <row r="1801" spans="1:28" x14ac:dyDescent="0.3">
      <c r="A1801" s="53">
        <v>43439</v>
      </c>
      <c r="B1801" s="50" t="s">
        <v>1255</v>
      </c>
      <c r="C1801" s="50" t="s">
        <v>1256</v>
      </c>
      <c r="D1801" s="50" t="s">
        <v>47</v>
      </c>
      <c r="E1801" s="52">
        <v>10</v>
      </c>
      <c r="F1801" s="51">
        <v>138</v>
      </c>
      <c r="G1801" s="65">
        <v>0</v>
      </c>
      <c r="H1801" s="51">
        <v>104</v>
      </c>
      <c r="I1801" s="50" t="s">
        <v>74</v>
      </c>
      <c r="J1801" s="61">
        <v>17.100000000000001</v>
      </c>
      <c r="K1801" s="50" t="s">
        <v>158</v>
      </c>
      <c r="L1801" s="73">
        <v>26</v>
      </c>
      <c r="M1801" s="69">
        <v>1.4</v>
      </c>
      <c r="N1801" s="51">
        <v>58</v>
      </c>
      <c r="O1801" s="50" t="s">
        <v>189</v>
      </c>
      <c r="P1801" s="51">
        <v>10258</v>
      </c>
      <c r="Q1801" s="52">
        <v>24</v>
      </c>
      <c r="R1801" s="51">
        <v>10193</v>
      </c>
      <c r="S1801" s="50" t="s">
        <v>1012</v>
      </c>
      <c r="T1801" s="52">
        <v>81</v>
      </c>
      <c r="U1801" s="52">
        <v>89</v>
      </c>
      <c r="V1801" s="50" t="s">
        <v>51</v>
      </c>
      <c r="W1801" s="52">
        <v>74</v>
      </c>
      <c r="X1801" s="50" t="s">
        <v>69</v>
      </c>
      <c r="Y1801" s="78">
        <f t="shared" si="122"/>
        <v>0.13999999999999999</v>
      </c>
      <c r="Z1801" s="78">
        <f t="shared" si="123"/>
        <v>0</v>
      </c>
      <c r="AA1801" s="78">
        <f t="shared" si="124"/>
        <v>1.7100000000000002</v>
      </c>
      <c r="AB1801" s="77">
        <f t="shared" si="125"/>
        <v>260</v>
      </c>
    </row>
    <row r="1802" spans="1:28" x14ac:dyDescent="0.3">
      <c r="A1802" s="53">
        <v>43440</v>
      </c>
      <c r="B1802" s="50" t="s">
        <v>1255</v>
      </c>
      <c r="C1802" s="50" t="s">
        <v>1256</v>
      </c>
      <c r="D1802" s="50" t="s">
        <v>47</v>
      </c>
      <c r="E1802" s="52">
        <v>10</v>
      </c>
      <c r="F1802" s="51">
        <v>124</v>
      </c>
      <c r="G1802" s="65">
        <v>0</v>
      </c>
      <c r="H1802" s="51">
        <v>93</v>
      </c>
      <c r="I1802" s="50" t="s">
        <v>177</v>
      </c>
      <c r="J1802" s="61">
        <v>15.5</v>
      </c>
      <c r="K1802" s="50" t="s">
        <v>250</v>
      </c>
      <c r="L1802" s="73">
        <v>31</v>
      </c>
      <c r="M1802" s="69">
        <v>2.5</v>
      </c>
      <c r="N1802" s="51">
        <v>97</v>
      </c>
      <c r="O1802" s="50" t="s">
        <v>169</v>
      </c>
      <c r="P1802" s="51">
        <v>10294</v>
      </c>
      <c r="Q1802" s="52">
        <v>10</v>
      </c>
      <c r="R1802" s="51">
        <v>10257</v>
      </c>
      <c r="S1802" s="50" t="s">
        <v>1012</v>
      </c>
      <c r="T1802" s="52">
        <v>70</v>
      </c>
      <c r="U1802" s="52">
        <v>85</v>
      </c>
      <c r="V1802" s="50" t="s">
        <v>184</v>
      </c>
      <c r="W1802" s="52">
        <v>62</v>
      </c>
      <c r="X1802" s="50" t="s">
        <v>61</v>
      </c>
      <c r="Y1802" s="78">
        <f t="shared" si="122"/>
        <v>0.25</v>
      </c>
      <c r="Z1802" s="78">
        <f t="shared" si="123"/>
        <v>0</v>
      </c>
      <c r="AA1802" s="78">
        <f t="shared" si="124"/>
        <v>1.55</v>
      </c>
      <c r="AB1802" s="77">
        <f t="shared" si="125"/>
        <v>310</v>
      </c>
    </row>
    <row r="1803" spans="1:28" x14ac:dyDescent="0.3">
      <c r="A1803" s="53">
        <v>43441</v>
      </c>
      <c r="B1803" s="50" t="s">
        <v>1255</v>
      </c>
      <c r="C1803" s="50" t="s">
        <v>1256</v>
      </c>
      <c r="D1803" s="50" t="s">
        <v>47</v>
      </c>
      <c r="E1803" s="52">
        <v>10</v>
      </c>
      <c r="F1803" s="51">
        <v>128</v>
      </c>
      <c r="G1803" s="65">
        <v>0.8</v>
      </c>
      <c r="H1803" s="51">
        <v>78</v>
      </c>
      <c r="I1803" s="50" t="s">
        <v>174</v>
      </c>
      <c r="J1803" s="61">
        <v>17.899999999999999</v>
      </c>
      <c r="K1803" s="50" t="s">
        <v>215</v>
      </c>
      <c r="L1803" s="73">
        <v>30</v>
      </c>
      <c r="M1803" s="69">
        <v>4.2</v>
      </c>
      <c r="N1803" s="51">
        <v>200</v>
      </c>
      <c r="O1803" s="50" t="s">
        <v>121</v>
      </c>
      <c r="P1803" s="51">
        <v>10286</v>
      </c>
      <c r="Q1803" s="52">
        <v>21</v>
      </c>
      <c r="R1803" s="51">
        <v>10219</v>
      </c>
      <c r="S1803" s="52">
        <v>13</v>
      </c>
      <c r="T1803" s="52">
        <v>73</v>
      </c>
      <c r="U1803" s="52">
        <v>84</v>
      </c>
      <c r="V1803" s="50" t="s">
        <v>51</v>
      </c>
      <c r="W1803" s="52">
        <v>62</v>
      </c>
      <c r="X1803" s="50" t="s">
        <v>117</v>
      </c>
      <c r="Y1803" s="78">
        <f t="shared" si="122"/>
        <v>0.42000000000000004</v>
      </c>
      <c r="Z1803" s="78">
        <f t="shared" si="123"/>
        <v>0.08</v>
      </c>
      <c r="AA1803" s="78">
        <f t="shared" si="124"/>
        <v>1.7899999999999998</v>
      </c>
      <c r="AB1803" s="77">
        <f t="shared" si="125"/>
        <v>300</v>
      </c>
    </row>
    <row r="1804" spans="1:28" x14ac:dyDescent="0.3">
      <c r="A1804" s="53">
        <v>43442</v>
      </c>
      <c r="B1804" s="50" t="s">
        <v>1255</v>
      </c>
      <c r="C1804" s="50" t="s">
        <v>1256</v>
      </c>
      <c r="D1804" s="50" t="s">
        <v>47</v>
      </c>
      <c r="E1804" s="52">
        <v>10</v>
      </c>
      <c r="F1804" s="51">
        <v>130</v>
      </c>
      <c r="G1804" s="65">
        <v>0</v>
      </c>
      <c r="H1804" s="51">
        <v>98</v>
      </c>
      <c r="I1804" s="50" t="s">
        <v>123</v>
      </c>
      <c r="J1804" s="61">
        <v>16.2</v>
      </c>
      <c r="K1804" s="50" t="s">
        <v>158</v>
      </c>
      <c r="L1804" s="73">
        <v>28</v>
      </c>
      <c r="M1804" s="69">
        <v>1.7</v>
      </c>
      <c r="N1804" s="51">
        <v>78</v>
      </c>
      <c r="O1804" s="50" t="s">
        <v>147</v>
      </c>
      <c r="P1804" s="51">
        <v>10294</v>
      </c>
      <c r="Q1804" s="50" t="s">
        <v>533</v>
      </c>
      <c r="R1804" s="51">
        <v>10259</v>
      </c>
      <c r="S1804" s="52">
        <v>19</v>
      </c>
      <c r="T1804" s="52">
        <v>62</v>
      </c>
      <c r="U1804" s="52">
        <v>74</v>
      </c>
      <c r="V1804" s="50" t="s">
        <v>100</v>
      </c>
      <c r="W1804" s="52">
        <v>48</v>
      </c>
      <c r="X1804" s="50" t="s">
        <v>277</v>
      </c>
      <c r="Y1804" s="78">
        <f t="shared" si="122"/>
        <v>0.16999999999999998</v>
      </c>
      <c r="Z1804" s="78">
        <f t="shared" si="123"/>
        <v>0</v>
      </c>
      <c r="AA1804" s="78">
        <f t="shared" si="124"/>
        <v>1.6199999999999999</v>
      </c>
      <c r="AB1804" s="77">
        <f t="shared" si="125"/>
        <v>280</v>
      </c>
    </row>
    <row r="1805" spans="1:28" x14ac:dyDescent="0.3">
      <c r="A1805" s="53">
        <v>43443</v>
      </c>
      <c r="B1805" s="50" t="s">
        <v>1255</v>
      </c>
      <c r="C1805" s="50" t="s">
        <v>1256</v>
      </c>
      <c r="D1805" s="50" t="s">
        <v>47</v>
      </c>
      <c r="E1805" s="52">
        <v>10</v>
      </c>
      <c r="F1805" s="51">
        <v>124</v>
      </c>
      <c r="G1805" s="65">
        <v>0</v>
      </c>
      <c r="H1805" s="51">
        <v>99</v>
      </c>
      <c r="I1805" s="50" t="s">
        <v>100</v>
      </c>
      <c r="J1805" s="61">
        <v>14.8</v>
      </c>
      <c r="K1805" s="50" t="s">
        <v>286</v>
      </c>
      <c r="L1805" s="73">
        <v>29</v>
      </c>
      <c r="M1805" s="69">
        <v>3.3</v>
      </c>
      <c r="N1805" s="51">
        <v>131</v>
      </c>
      <c r="O1805" s="50" t="s">
        <v>258</v>
      </c>
      <c r="P1805" s="51">
        <v>10339</v>
      </c>
      <c r="Q1805" s="52">
        <v>22</v>
      </c>
      <c r="R1805" s="51">
        <v>10270</v>
      </c>
      <c r="S1805" s="50" t="s">
        <v>263</v>
      </c>
      <c r="T1805" s="52">
        <v>74</v>
      </c>
      <c r="U1805" s="52">
        <v>80</v>
      </c>
      <c r="V1805" s="50" t="s">
        <v>280</v>
      </c>
      <c r="W1805" s="52">
        <v>65</v>
      </c>
      <c r="X1805" s="50" t="s">
        <v>123</v>
      </c>
      <c r="Y1805" s="78">
        <f t="shared" si="122"/>
        <v>0.32999999999999996</v>
      </c>
      <c r="Z1805" s="78">
        <f t="shared" si="123"/>
        <v>0</v>
      </c>
      <c r="AA1805" s="78">
        <f t="shared" si="124"/>
        <v>1.48</v>
      </c>
      <c r="AB1805" s="77">
        <f t="shared" si="125"/>
        <v>290</v>
      </c>
    </row>
    <row r="1806" spans="1:28" x14ac:dyDescent="0.3">
      <c r="A1806" s="53">
        <v>43444</v>
      </c>
      <c r="B1806" s="50" t="s">
        <v>1255</v>
      </c>
      <c r="C1806" s="50" t="s">
        <v>1256</v>
      </c>
      <c r="D1806" s="50" t="s">
        <v>47</v>
      </c>
      <c r="E1806" s="52">
        <v>10</v>
      </c>
      <c r="F1806" s="51">
        <v>111</v>
      </c>
      <c r="G1806" s="65">
        <v>0</v>
      </c>
      <c r="H1806" s="51">
        <v>76</v>
      </c>
      <c r="I1806" s="50" t="s">
        <v>100</v>
      </c>
      <c r="J1806" s="61">
        <v>14.6</v>
      </c>
      <c r="K1806" s="50" t="s">
        <v>148</v>
      </c>
      <c r="L1806" s="73">
        <v>10</v>
      </c>
      <c r="M1806" s="69">
        <v>2.2000000000000002</v>
      </c>
      <c r="N1806" s="51">
        <v>94</v>
      </c>
      <c r="O1806" s="50" t="s">
        <v>135</v>
      </c>
      <c r="P1806" s="51">
        <v>10334</v>
      </c>
      <c r="Q1806" s="50" t="s">
        <v>1012</v>
      </c>
      <c r="R1806" s="51">
        <v>10236</v>
      </c>
      <c r="S1806" s="52">
        <v>24</v>
      </c>
      <c r="T1806" s="52">
        <v>76</v>
      </c>
      <c r="U1806" s="52">
        <v>84</v>
      </c>
      <c r="V1806" s="50" t="s">
        <v>202</v>
      </c>
      <c r="W1806" s="52">
        <v>66</v>
      </c>
      <c r="X1806" s="50" t="s">
        <v>182</v>
      </c>
      <c r="Y1806" s="78">
        <f t="shared" si="122"/>
        <v>0.22000000000000003</v>
      </c>
      <c r="Z1806" s="78">
        <f t="shared" si="123"/>
        <v>0</v>
      </c>
      <c r="AA1806" s="78">
        <f t="shared" si="124"/>
        <v>1.46</v>
      </c>
      <c r="AB1806" s="77">
        <f t="shared" si="125"/>
        <v>100</v>
      </c>
    </row>
    <row r="1807" spans="1:28" x14ac:dyDescent="0.3">
      <c r="A1807" s="53">
        <v>43445</v>
      </c>
      <c r="B1807" s="50" t="s">
        <v>1255</v>
      </c>
      <c r="C1807" s="50" t="s">
        <v>1256</v>
      </c>
      <c r="D1807" s="50" t="s">
        <v>47</v>
      </c>
      <c r="E1807" s="52">
        <v>10</v>
      </c>
      <c r="F1807" s="51">
        <v>98</v>
      </c>
      <c r="G1807" s="65">
        <v>0</v>
      </c>
      <c r="H1807" s="51">
        <v>62</v>
      </c>
      <c r="I1807" s="50" t="s">
        <v>301</v>
      </c>
      <c r="J1807" s="61">
        <v>13.4</v>
      </c>
      <c r="K1807" s="50" t="s">
        <v>189</v>
      </c>
      <c r="L1807" s="73">
        <v>27</v>
      </c>
      <c r="M1807" s="69">
        <v>2.5</v>
      </c>
      <c r="N1807" s="51">
        <v>114</v>
      </c>
      <c r="O1807" s="50" t="s">
        <v>430</v>
      </c>
      <c r="P1807" s="51">
        <v>10236</v>
      </c>
      <c r="Q1807" s="50" t="s">
        <v>1012</v>
      </c>
      <c r="R1807" s="51">
        <v>10187</v>
      </c>
      <c r="S1807" s="52">
        <v>14</v>
      </c>
      <c r="T1807" s="52">
        <v>69</v>
      </c>
      <c r="U1807" s="52">
        <v>83</v>
      </c>
      <c r="V1807" s="50" t="s">
        <v>86</v>
      </c>
      <c r="W1807" s="52">
        <v>58</v>
      </c>
      <c r="X1807" s="50" t="s">
        <v>51</v>
      </c>
      <c r="Y1807" s="78">
        <f t="shared" si="122"/>
        <v>0.25</v>
      </c>
      <c r="Z1807" s="78">
        <f t="shared" si="123"/>
        <v>0</v>
      </c>
      <c r="AA1807" s="78">
        <f t="shared" si="124"/>
        <v>1.34</v>
      </c>
      <c r="AB1807" s="77">
        <f t="shared" si="125"/>
        <v>270</v>
      </c>
    </row>
    <row r="1808" spans="1:28" x14ac:dyDescent="0.3">
      <c r="A1808" s="53">
        <v>43446</v>
      </c>
      <c r="B1808" s="50" t="s">
        <v>1255</v>
      </c>
      <c r="C1808" s="50" t="s">
        <v>1256</v>
      </c>
      <c r="D1808" s="50" t="s">
        <v>47</v>
      </c>
      <c r="E1808" s="52">
        <v>10</v>
      </c>
      <c r="F1808" s="51">
        <v>120</v>
      </c>
      <c r="G1808" s="65">
        <v>2.4</v>
      </c>
      <c r="H1808" s="51">
        <v>99</v>
      </c>
      <c r="I1808" s="50" t="s">
        <v>505</v>
      </c>
      <c r="J1808" s="61">
        <v>14.1</v>
      </c>
      <c r="K1808" s="50" t="s">
        <v>179</v>
      </c>
      <c r="L1808" s="73">
        <v>11</v>
      </c>
      <c r="M1808" s="69">
        <v>1.9</v>
      </c>
      <c r="N1808" s="51">
        <v>114</v>
      </c>
      <c r="O1808" s="50" t="s">
        <v>98</v>
      </c>
      <c r="P1808" s="51">
        <v>10219</v>
      </c>
      <c r="Q1808" s="50" t="s">
        <v>84</v>
      </c>
      <c r="R1808" s="51">
        <v>10047</v>
      </c>
      <c r="S1808" s="52">
        <v>24</v>
      </c>
      <c r="T1808" s="52">
        <v>72</v>
      </c>
      <c r="U1808" s="52">
        <v>78</v>
      </c>
      <c r="V1808" s="50" t="s">
        <v>162</v>
      </c>
      <c r="W1808" s="52">
        <v>66</v>
      </c>
      <c r="X1808" s="50" t="s">
        <v>81</v>
      </c>
      <c r="Y1808" s="78">
        <f t="shared" si="122"/>
        <v>0.19</v>
      </c>
      <c r="Z1808" s="78">
        <f t="shared" si="123"/>
        <v>0.24</v>
      </c>
      <c r="AA1808" s="78">
        <f t="shared" si="124"/>
        <v>1.41</v>
      </c>
      <c r="AB1808" s="77">
        <f t="shared" si="125"/>
        <v>110</v>
      </c>
    </row>
    <row r="1809" spans="1:28" x14ac:dyDescent="0.3">
      <c r="A1809" s="53">
        <v>43447</v>
      </c>
      <c r="B1809" s="50" t="s">
        <v>1255</v>
      </c>
      <c r="C1809" s="50" t="s">
        <v>1256</v>
      </c>
      <c r="D1809" s="50" t="s">
        <v>47</v>
      </c>
      <c r="E1809" s="52">
        <v>10</v>
      </c>
      <c r="F1809" s="51">
        <v>103</v>
      </c>
      <c r="G1809" s="65">
        <v>14.4</v>
      </c>
      <c r="H1809" s="51">
        <v>86</v>
      </c>
      <c r="I1809" s="50" t="s">
        <v>146</v>
      </c>
      <c r="J1809" s="61">
        <v>12</v>
      </c>
      <c r="K1809" s="50" t="s">
        <v>434</v>
      </c>
      <c r="L1809" s="73">
        <v>26</v>
      </c>
      <c r="M1809" s="69">
        <v>6.4</v>
      </c>
      <c r="N1809" s="51">
        <v>214</v>
      </c>
      <c r="O1809" s="50" t="s">
        <v>434</v>
      </c>
      <c r="P1809" s="51">
        <v>10167</v>
      </c>
      <c r="Q1809" s="52">
        <v>23</v>
      </c>
      <c r="R1809" s="51">
        <v>10018</v>
      </c>
      <c r="S1809" s="50" t="s">
        <v>116</v>
      </c>
      <c r="T1809" s="52">
        <v>81</v>
      </c>
      <c r="U1809" s="52">
        <v>85</v>
      </c>
      <c r="V1809" s="50" t="s">
        <v>135</v>
      </c>
      <c r="W1809" s="52">
        <v>65</v>
      </c>
      <c r="X1809" s="50" t="s">
        <v>51</v>
      </c>
      <c r="Y1809" s="78">
        <f t="shared" si="122"/>
        <v>0.64</v>
      </c>
      <c r="Z1809" s="78">
        <f t="shared" si="123"/>
        <v>1.44</v>
      </c>
      <c r="AA1809" s="78">
        <f t="shared" si="124"/>
        <v>1.2</v>
      </c>
      <c r="AB1809" s="77">
        <f t="shared" si="125"/>
        <v>260</v>
      </c>
    </row>
    <row r="1810" spans="1:28" x14ac:dyDescent="0.3">
      <c r="A1810" s="53">
        <v>43448</v>
      </c>
      <c r="B1810" s="50" t="s">
        <v>1255</v>
      </c>
      <c r="C1810" s="50" t="s">
        <v>1256</v>
      </c>
      <c r="D1810" s="50" t="s">
        <v>47</v>
      </c>
      <c r="E1810" s="52">
        <v>10</v>
      </c>
      <c r="F1810" s="51">
        <v>122</v>
      </c>
      <c r="G1810" s="65">
        <v>0.2</v>
      </c>
      <c r="H1810" s="51">
        <v>100</v>
      </c>
      <c r="I1810" s="50" t="s">
        <v>222</v>
      </c>
      <c r="J1810" s="61">
        <v>14.5</v>
      </c>
      <c r="K1810" s="50" t="s">
        <v>91</v>
      </c>
      <c r="L1810" s="73">
        <v>27</v>
      </c>
      <c r="M1810" s="69">
        <v>3.3</v>
      </c>
      <c r="N1810" s="51">
        <v>158</v>
      </c>
      <c r="O1810" s="50" t="s">
        <v>75</v>
      </c>
      <c r="P1810" s="51">
        <v>10226</v>
      </c>
      <c r="Q1810" s="52">
        <v>11</v>
      </c>
      <c r="R1810" s="51">
        <v>10165</v>
      </c>
      <c r="S1810" s="50" t="s">
        <v>1012</v>
      </c>
      <c r="T1810" s="52">
        <v>63</v>
      </c>
      <c r="U1810" s="52">
        <v>77</v>
      </c>
      <c r="V1810" s="50" t="s">
        <v>88</v>
      </c>
      <c r="W1810" s="52">
        <v>51</v>
      </c>
      <c r="X1810" s="50" t="s">
        <v>121</v>
      </c>
      <c r="Y1810" s="78">
        <f t="shared" si="122"/>
        <v>0.32999999999999996</v>
      </c>
      <c r="Z1810" s="78">
        <f t="shared" si="123"/>
        <v>0.02</v>
      </c>
      <c r="AA1810" s="78">
        <f t="shared" si="124"/>
        <v>1.45</v>
      </c>
      <c r="AB1810" s="77">
        <f t="shared" si="125"/>
        <v>270</v>
      </c>
    </row>
    <row r="1811" spans="1:28" x14ac:dyDescent="0.3">
      <c r="A1811" s="53">
        <v>43449</v>
      </c>
      <c r="B1811" s="50" t="s">
        <v>1255</v>
      </c>
      <c r="C1811" s="50" t="s">
        <v>1256</v>
      </c>
      <c r="D1811" s="50" t="s">
        <v>47</v>
      </c>
      <c r="E1811" s="52">
        <v>10</v>
      </c>
      <c r="F1811" s="51">
        <v>135</v>
      </c>
      <c r="G1811" s="65">
        <v>6.4</v>
      </c>
      <c r="H1811" s="51">
        <v>110</v>
      </c>
      <c r="I1811" s="50" t="s">
        <v>85</v>
      </c>
      <c r="J1811" s="61">
        <v>16</v>
      </c>
      <c r="K1811" s="50" t="s">
        <v>91</v>
      </c>
      <c r="L1811" s="73">
        <v>31</v>
      </c>
      <c r="M1811" s="69">
        <v>1.7</v>
      </c>
      <c r="N1811" s="51">
        <v>114</v>
      </c>
      <c r="O1811" s="50" t="s">
        <v>56</v>
      </c>
      <c r="P1811" s="51">
        <v>10187</v>
      </c>
      <c r="Q1811" s="50" t="s">
        <v>1012</v>
      </c>
      <c r="R1811" s="51">
        <v>10128</v>
      </c>
      <c r="S1811" s="52">
        <v>14</v>
      </c>
      <c r="T1811" s="52">
        <v>79</v>
      </c>
      <c r="U1811" s="52">
        <v>87</v>
      </c>
      <c r="V1811" s="50" t="s">
        <v>51</v>
      </c>
      <c r="W1811" s="52">
        <v>75</v>
      </c>
      <c r="X1811" s="50" t="s">
        <v>51</v>
      </c>
      <c r="Y1811" s="78">
        <f t="shared" si="122"/>
        <v>0.16999999999999998</v>
      </c>
      <c r="Z1811" s="78">
        <f t="shared" si="123"/>
        <v>0.64</v>
      </c>
      <c r="AA1811" s="78">
        <f t="shared" si="124"/>
        <v>1.6</v>
      </c>
      <c r="AB1811" s="77">
        <f t="shared" si="125"/>
        <v>310</v>
      </c>
    </row>
    <row r="1812" spans="1:28" x14ac:dyDescent="0.3">
      <c r="A1812" s="53">
        <v>43450</v>
      </c>
      <c r="B1812" s="50" t="s">
        <v>1255</v>
      </c>
      <c r="C1812" s="50" t="s">
        <v>1256</v>
      </c>
      <c r="D1812" s="50" t="s">
        <v>47</v>
      </c>
      <c r="E1812" s="52">
        <v>10</v>
      </c>
      <c r="F1812" s="51">
        <v>120</v>
      </c>
      <c r="G1812" s="65">
        <v>0.4</v>
      </c>
      <c r="H1812" s="51">
        <v>98</v>
      </c>
      <c r="I1812" s="50" t="s">
        <v>100</v>
      </c>
      <c r="J1812" s="61">
        <v>14.3</v>
      </c>
      <c r="K1812" s="50" t="s">
        <v>352</v>
      </c>
      <c r="L1812" s="73">
        <v>27</v>
      </c>
      <c r="M1812" s="69">
        <v>3.3</v>
      </c>
      <c r="N1812" s="51">
        <v>181</v>
      </c>
      <c r="O1812" s="50" t="s">
        <v>747</v>
      </c>
      <c r="P1812" s="51">
        <v>10235</v>
      </c>
      <c r="Q1812" s="52">
        <v>23</v>
      </c>
      <c r="R1812" s="51">
        <v>10129</v>
      </c>
      <c r="S1812" s="50" t="s">
        <v>132</v>
      </c>
      <c r="T1812" s="52">
        <v>70</v>
      </c>
      <c r="U1812" s="52">
        <v>87</v>
      </c>
      <c r="V1812" s="50" t="s">
        <v>51</v>
      </c>
      <c r="W1812" s="52">
        <v>44</v>
      </c>
      <c r="X1812" s="50" t="s">
        <v>300</v>
      </c>
      <c r="Y1812" s="78">
        <f t="shared" si="122"/>
        <v>0.32999999999999996</v>
      </c>
      <c r="Z1812" s="78">
        <f t="shared" si="123"/>
        <v>0.04</v>
      </c>
      <c r="AA1812" s="78">
        <f t="shared" si="124"/>
        <v>1.4300000000000002</v>
      </c>
      <c r="AB1812" s="77">
        <f t="shared" si="125"/>
        <v>270</v>
      </c>
    </row>
    <row r="1813" spans="1:28" x14ac:dyDescent="0.3">
      <c r="A1813" s="53">
        <v>43451</v>
      </c>
      <c r="B1813" s="50" t="s">
        <v>1255</v>
      </c>
      <c r="C1813" s="50" t="s">
        <v>1256</v>
      </c>
      <c r="D1813" s="50" t="s">
        <v>47</v>
      </c>
      <c r="E1813" s="52">
        <v>10</v>
      </c>
      <c r="F1813" s="51">
        <v>110</v>
      </c>
      <c r="G1813" s="65">
        <v>0</v>
      </c>
      <c r="H1813" s="51">
        <v>66</v>
      </c>
      <c r="I1813" s="50" t="s">
        <v>142</v>
      </c>
      <c r="J1813" s="61">
        <v>15.5</v>
      </c>
      <c r="K1813" s="50" t="s">
        <v>117</v>
      </c>
      <c r="L1813" s="73">
        <v>26</v>
      </c>
      <c r="M1813" s="69">
        <v>2.2000000000000002</v>
      </c>
      <c r="N1813" s="51">
        <v>83</v>
      </c>
      <c r="O1813" s="50" t="s">
        <v>769</v>
      </c>
      <c r="P1813" s="51">
        <v>10259</v>
      </c>
      <c r="Q1813" s="50" t="s">
        <v>289</v>
      </c>
      <c r="R1813" s="51">
        <v>10174</v>
      </c>
      <c r="S1813" s="52">
        <v>24</v>
      </c>
      <c r="T1813" s="52">
        <v>56</v>
      </c>
      <c r="U1813" s="52">
        <v>67</v>
      </c>
      <c r="V1813" s="50" t="s">
        <v>51</v>
      </c>
      <c r="W1813" s="52">
        <v>41</v>
      </c>
      <c r="X1813" s="50" t="s">
        <v>164</v>
      </c>
      <c r="Y1813" s="78">
        <f t="shared" si="122"/>
        <v>0.22000000000000003</v>
      </c>
      <c r="Z1813" s="78">
        <f t="shared" si="123"/>
        <v>0</v>
      </c>
      <c r="AA1813" s="78">
        <f t="shared" si="124"/>
        <v>1.55</v>
      </c>
      <c r="AB1813" s="77">
        <f t="shared" si="125"/>
        <v>260</v>
      </c>
    </row>
    <row r="1814" spans="1:28" x14ac:dyDescent="0.3">
      <c r="A1814" s="53">
        <v>43452</v>
      </c>
      <c r="B1814" s="50" t="s">
        <v>1255</v>
      </c>
      <c r="C1814" s="50" t="s">
        <v>1256</v>
      </c>
      <c r="D1814" s="50" t="s">
        <v>47</v>
      </c>
      <c r="E1814" s="52">
        <v>10</v>
      </c>
      <c r="F1814" s="51">
        <v>120</v>
      </c>
      <c r="G1814" s="65">
        <v>0</v>
      </c>
      <c r="H1814" s="51">
        <v>72</v>
      </c>
      <c r="I1814" s="50" t="s">
        <v>832</v>
      </c>
      <c r="J1814" s="61">
        <v>16.8</v>
      </c>
      <c r="K1814" s="50" t="s">
        <v>121</v>
      </c>
      <c r="L1814" s="73">
        <v>30</v>
      </c>
      <c r="M1814" s="69">
        <v>1.4</v>
      </c>
      <c r="N1814" s="51">
        <v>183</v>
      </c>
      <c r="O1814" s="50" t="s">
        <v>158</v>
      </c>
      <c r="P1814" s="51">
        <v>10177</v>
      </c>
      <c r="Q1814" s="50" t="s">
        <v>1012</v>
      </c>
      <c r="R1814" s="51">
        <v>10079</v>
      </c>
      <c r="S1814" s="52">
        <v>13</v>
      </c>
      <c r="T1814" s="52">
        <v>60</v>
      </c>
      <c r="U1814" s="52">
        <v>84</v>
      </c>
      <c r="V1814" s="50" t="s">
        <v>933</v>
      </c>
      <c r="W1814" s="52">
        <v>36</v>
      </c>
      <c r="X1814" s="50" t="s">
        <v>209</v>
      </c>
      <c r="Y1814" s="78">
        <f t="shared" si="122"/>
        <v>0.13999999999999999</v>
      </c>
      <c r="Z1814" s="78">
        <f t="shared" si="123"/>
        <v>0</v>
      </c>
      <c r="AA1814" s="78">
        <f t="shared" si="124"/>
        <v>1.6800000000000002</v>
      </c>
      <c r="AB1814" s="77">
        <f t="shared" si="125"/>
        <v>300</v>
      </c>
    </row>
    <row r="1815" spans="1:28" x14ac:dyDescent="0.3">
      <c r="A1815" s="53">
        <v>43453</v>
      </c>
      <c r="B1815" s="50" t="s">
        <v>1255</v>
      </c>
      <c r="C1815" s="50" t="s">
        <v>1256</v>
      </c>
      <c r="D1815" s="50" t="s">
        <v>47</v>
      </c>
      <c r="E1815" s="52">
        <v>10</v>
      </c>
      <c r="F1815" s="51">
        <v>112</v>
      </c>
      <c r="G1815" s="65">
        <v>0</v>
      </c>
      <c r="H1815" s="51">
        <v>74</v>
      </c>
      <c r="I1815" s="50" t="s">
        <v>578</v>
      </c>
      <c r="J1815" s="61">
        <v>15.1</v>
      </c>
      <c r="K1815" s="50" t="s">
        <v>215</v>
      </c>
      <c r="L1815" s="73">
        <v>30</v>
      </c>
      <c r="M1815" s="69">
        <v>3.6</v>
      </c>
      <c r="N1815" s="51">
        <v>119</v>
      </c>
      <c r="O1815" s="50" t="s">
        <v>95</v>
      </c>
      <c r="P1815" s="51">
        <v>10200</v>
      </c>
      <c r="Q1815" s="52">
        <v>21</v>
      </c>
      <c r="R1815" s="51">
        <v>10145</v>
      </c>
      <c r="S1815" s="50" t="s">
        <v>51</v>
      </c>
      <c r="T1815" s="52">
        <v>60</v>
      </c>
      <c r="U1815" s="52">
        <v>83</v>
      </c>
      <c r="V1815" s="50" t="s">
        <v>80</v>
      </c>
      <c r="W1815" s="52">
        <v>42</v>
      </c>
      <c r="X1815" s="50" t="s">
        <v>133</v>
      </c>
      <c r="Y1815" s="78">
        <f t="shared" si="122"/>
        <v>0.36</v>
      </c>
      <c r="Z1815" s="78">
        <f t="shared" si="123"/>
        <v>0</v>
      </c>
      <c r="AA1815" s="78">
        <f t="shared" si="124"/>
        <v>1.51</v>
      </c>
      <c r="AB1815" s="77">
        <f t="shared" si="125"/>
        <v>300</v>
      </c>
    </row>
    <row r="1816" spans="1:28" x14ac:dyDescent="0.3">
      <c r="A1816" s="53">
        <v>43454</v>
      </c>
      <c r="B1816" s="50" t="s">
        <v>1255</v>
      </c>
      <c r="C1816" s="50" t="s">
        <v>1256</v>
      </c>
      <c r="D1816" s="50" t="s">
        <v>47</v>
      </c>
      <c r="E1816" s="52">
        <v>10</v>
      </c>
      <c r="F1816" s="51">
        <v>126</v>
      </c>
      <c r="G1816" s="65">
        <v>0</v>
      </c>
      <c r="H1816" s="51">
        <v>92</v>
      </c>
      <c r="I1816" s="50" t="s">
        <v>75</v>
      </c>
      <c r="J1816" s="61">
        <v>16.100000000000001</v>
      </c>
      <c r="K1816" s="50" t="s">
        <v>215</v>
      </c>
      <c r="L1816" s="73">
        <v>26</v>
      </c>
      <c r="M1816" s="69">
        <v>1.1000000000000001</v>
      </c>
      <c r="N1816" s="51">
        <v>81</v>
      </c>
      <c r="O1816" s="50" t="s">
        <v>193</v>
      </c>
      <c r="P1816" s="51">
        <v>10225</v>
      </c>
      <c r="Q1816" s="52">
        <v>11</v>
      </c>
      <c r="R1816" s="51">
        <v>10190</v>
      </c>
      <c r="S1816" s="50" t="s">
        <v>218</v>
      </c>
      <c r="T1816" s="52">
        <v>65</v>
      </c>
      <c r="U1816" s="52">
        <v>69</v>
      </c>
      <c r="V1816" s="50" t="s">
        <v>51</v>
      </c>
      <c r="W1816" s="52">
        <v>54</v>
      </c>
      <c r="X1816" s="50" t="s">
        <v>158</v>
      </c>
      <c r="Y1816" s="78">
        <f t="shared" si="122"/>
        <v>0.11000000000000001</v>
      </c>
      <c r="Z1816" s="78">
        <f t="shared" si="123"/>
        <v>0</v>
      </c>
      <c r="AA1816" s="78">
        <f t="shared" si="124"/>
        <v>1.61</v>
      </c>
      <c r="AB1816" s="77">
        <f t="shared" si="125"/>
        <v>260</v>
      </c>
    </row>
    <row r="1817" spans="1:28" x14ac:dyDescent="0.3">
      <c r="A1817" s="53">
        <v>43455</v>
      </c>
      <c r="B1817" s="50" t="s">
        <v>1255</v>
      </c>
      <c r="C1817" s="50" t="s">
        <v>1256</v>
      </c>
      <c r="D1817" s="50" t="s">
        <v>47</v>
      </c>
      <c r="E1817" s="52">
        <v>10</v>
      </c>
      <c r="F1817" s="51">
        <v>136</v>
      </c>
      <c r="G1817" s="65">
        <v>0</v>
      </c>
      <c r="H1817" s="51">
        <v>108</v>
      </c>
      <c r="I1817" s="50" t="s">
        <v>86</v>
      </c>
      <c r="J1817" s="61">
        <v>16.5</v>
      </c>
      <c r="K1817" s="50" t="s">
        <v>89</v>
      </c>
      <c r="L1817" s="73">
        <v>33</v>
      </c>
      <c r="M1817" s="69">
        <v>1.4</v>
      </c>
      <c r="N1817" s="51">
        <v>83</v>
      </c>
      <c r="O1817" s="50" t="s">
        <v>89</v>
      </c>
      <c r="P1817" s="51">
        <v>10255</v>
      </c>
      <c r="Q1817" s="52">
        <v>23</v>
      </c>
      <c r="R1817" s="51">
        <v>10196</v>
      </c>
      <c r="S1817" s="50" t="s">
        <v>263</v>
      </c>
      <c r="T1817" s="52">
        <v>69</v>
      </c>
      <c r="U1817" s="52">
        <v>75</v>
      </c>
      <c r="V1817" s="50" t="s">
        <v>108</v>
      </c>
      <c r="W1817" s="52">
        <v>60</v>
      </c>
      <c r="X1817" s="50" t="s">
        <v>103</v>
      </c>
      <c r="Y1817" s="78">
        <f t="shared" si="122"/>
        <v>0.13999999999999999</v>
      </c>
      <c r="Z1817" s="78">
        <f t="shared" si="123"/>
        <v>0</v>
      </c>
      <c r="AA1817" s="78">
        <f t="shared" si="124"/>
        <v>1.65</v>
      </c>
      <c r="AB1817" s="77">
        <f t="shared" si="125"/>
        <v>330</v>
      </c>
    </row>
    <row r="1818" spans="1:28" x14ac:dyDescent="0.3">
      <c r="A1818" s="53">
        <v>43456</v>
      </c>
      <c r="B1818" s="50" t="s">
        <v>1255</v>
      </c>
      <c r="C1818" s="50" t="s">
        <v>1256</v>
      </c>
      <c r="D1818" s="50" t="s">
        <v>47</v>
      </c>
      <c r="E1818" s="52">
        <v>10</v>
      </c>
      <c r="F1818" s="51">
        <v>145</v>
      </c>
      <c r="G1818" s="65">
        <v>0</v>
      </c>
      <c r="H1818" s="51">
        <v>110</v>
      </c>
      <c r="I1818" s="50" t="s">
        <v>177</v>
      </c>
      <c r="J1818" s="61">
        <v>18</v>
      </c>
      <c r="K1818" s="50" t="s">
        <v>71</v>
      </c>
      <c r="L1818" s="73">
        <v>26</v>
      </c>
      <c r="M1818" s="69">
        <v>1.4</v>
      </c>
      <c r="N1818" s="51">
        <v>67</v>
      </c>
      <c r="O1818" s="50" t="s">
        <v>239</v>
      </c>
      <c r="P1818" s="51">
        <v>10283</v>
      </c>
      <c r="Q1818" s="52">
        <v>20</v>
      </c>
      <c r="R1818" s="51">
        <v>10250</v>
      </c>
      <c r="S1818" s="50" t="s">
        <v>102</v>
      </c>
      <c r="T1818" s="52">
        <v>68</v>
      </c>
      <c r="U1818" s="52">
        <v>80</v>
      </c>
      <c r="V1818" s="50" t="s">
        <v>106</v>
      </c>
      <c r="W1818" s="52">
        <v>60</v>
      </c>
      <c r="X1818" s="50" t="s">
        <v>201</v>
      </c>
      <c r="Y1818" s="78">
        <f t="shared" si="122"/>
        <v>0.13999999999999999</v>
      </c>
      <c r="Z1818" s="78">
        <f t="shared" si="123"/>
        <v>0</v>
      </c>
      <c r="AA1818" s="78">
        <f t="shared" si="124"/>
        <v>1.8</v>
      </c>
      <c r="AB1818" s="77">
        <f t="shared" si="125"/>
        <v>260</v>
      </c>
    </row>
    <row r="1819" spans="1:28" x14ac:dyDescent="0.3">
      <c r="A1819" s="53">
        <v>43457</v>
      </c>
      <c r="B1819" s="50" t="s">
        <v>1255</v>
      </c>
      <c r="C1819" s="50" t="s">
        <v>1256</v>
      </c>
      <c r="D1819" s="50" t="s">
        <v>47</v>
      </c>
      <c r="E1819" s="52">
        <v>10</v>
      </c>
      <c r="F1819" s="51">
        <v>126</v>
      </c>
      <c r="G1819" s="65">
        <v>0</v>
      </c>
      <c r="H1819" s="51">
        <v>93</v>
      </c>
      <c r="I1819" s="50" t="s">
        <v>100</v>
      </c>
      <c r="J1819" s="61">
        <v>15.8</v>
      </c>
      <c r="K1819" s="50" t="s">
        <v>117</v>
      </c>
      <c r="L1819" s="73">
        <v>26</v>
      </c>
      <c r="M1819" s="69">
        <v>0.8</v>
      </c>
      <c r="N1819" s="51">
        <v>61</v>
      </c>
      <c r="O1819" s="50" t="s">
        <v>174</v>
      </c>
      <c r="P1819" s="51">
        <v>10280</v>
      </c>
      <c r="Q1819" s="52">
        <v>24</v>
      </c>
      <c r="R1819" s="51">
        <v>10259</v>
      </c>
      <c r="S1819" s="52">
        <v>15</v>
      </c>
      <c r="T1819" s="52">
        <v>79</v>
      </c>
      <c r="U1819" s="52">
        <v>84</v>
      </c>
      <c r="V1819" s="50" t="s">
        <v>123</v>
      </c>
      <c r="W1819" s="52">
        <v>72</v>
      </c>
      <c r="X1819" s="50" t="s">
        <v>51</v>
      </c>
      <c r="Y1819" s="78">
        <f t="shared" si="122"/>
        <v>0.08</v>
      </c>
      <c r="Z1819" s="78">
        <f t="shared" si="123"/>
        <v>0</v>
      </c>
      <c r="AA1819" s="78">
        <f t="shared" si="124"/>
        <v>1.58</v>
      </c>
      <c r="AB1819" s="77">
        <f t="shared" si="125"/>
        <v>260</v>
      </c>
    </row>
    <row r="1820" spans="1:28" x14ac:dyDescent="0.3">
      <c r="A1820" s="53">
        <v>43458</v>
      </c>
      <c r="B1820" s="50" t="s">
        <v>1255</v>
      </c>
      <c r="C1820" s="50" t="s">
        <v>1256</v>
      </c>
      <c r="D1820" s="50" t="s">
        <v>47</v>
      </c>
      <c r="E1820" s="52">
        <v>10</v>
      </c>
      <c r="F1820" s="51">
        <v>117</v>
      </c>
      <c r="G1820" s="65">
        <v>0</v>
      </c>
      <c r="H1820" s="51">
        <v>82</v>
      </c>
      <c r="I1820" s="50" t="s">
        <v>232</v>
      </c>
      <c r="J1820" s="61">
        <v>15.2</v>
      </c>
      <c r="K1820" s="50" t="s">
        <v>89</v>
      </c>
      <c r="L1820" s="73">
        <v>26</v>
      </c>
      <c r="M1820" s="69">
        <v>1.7</v>
      </c>
      <c r="N1820" s="51">
        <v>83</v>
      </c>
      <c r="O1820" s="50" t="s">
        <v>301</v>
      </c>
      <c r="P1820" s="51">
        <v>10298</v>
      </c>
      <c r="Q1820" s="52">
        <v>10</v>
      </c>
      <c r="R1820" s="51">
        <v>10271</v>
      </c>
      <c r="S1820" s="52">
        <v>15</v>
      </c>
      <c r="T1820" s="52">
        <v>80</v>
      </c>
      <c r="U1820" s="52">
        <v>89</v>
      </c>
      <c r="V1820" s="50" t="s">
        <v>51</v>
      </c>
      <c r="W1820" s="52">
        <v>70</v>
      </c>
      <c r="X1820" s="50" t="s">
        <v>188</v>
      </c>
      <c r="Y1820" s="78">
        <f t="shared" si="122"/>
        <v>0.16999999999999998</v>
      </c>
      <c r="Z1820" s="78">
        <f t="shared" si="123"/>
        <v>0</v>
      </c>
      <c r="AA1820" s="78">
        <f t="shared" si="124"/>
        <v>1.52</v>
      </c>
      <c r="AB1820" s="77">
        <f t="shared" si="125"/>
        <v>260</v>
      </c>
    </row>
    <row r="1821" spans="1:28" x14ac:dyDescent="0.3">
      <c r="A1821" s="53">
        <v>43459</v>
      </c>
      <c r="B1821" s="50" t="s">
        <v>1255</v>
      </c>
      <c r="C1821" s="50" t="s">
        <v>1256</v>
      </c>
      <c r="D1821" s="50" t="s">
        <v>47</v>
      </c>
      <c r="E1821" s="52">
        <v>10</v>
      </c>
      <c r="F1821" s="51">
        <v>106</v>
      </c>
      <c r="G1821" s="65">
        <v>0</v>
      </c>
      <c r="H1821" s="51">
        <v>79</v>
      </c>
      <c r="I1821" s="50" t="s">
        <v>183</v>
      </c>
      <c r="J1821" s="61">
        <v>13.4</v>
      </c>
      <c r="K1821" s="50" t="s">
        <v>71</v>
      </c>
      <c r="L1821" s="73">
        <v>26</v>
      </c>
      <c r="M1821" s="69">
        <v>3.1</v>
      </c>
      <c r="N1821" s="51">
        <v>128</v>
      </c>
      <c r="O1821" s="50" t="s">
        <v>280</v>
      </c>
      <c r="P1821" s="51">
        <v>10279</v>
      </c>
      <c r="Q1821" s="50" t="s">
        <v>1012</v>
      </c>
      <c r="R1821" s="51">
        <v>10245</v>
      </c>
      <c r="S1821" s="52">
        <v>13</v>
      </c>
      <c r="T1821" s="52">
        <v>85</v>
      </c>
      <c r="U1821" s="52">
        <v>90</v>
      </c>
      <c r="V1821" s="50" t="s">
        <v>51</v>
      </c>
      <c r="W1821" s="52">
        <v>81</v>
      </c>
      <c r="X1821" s="50" t="s">
        <v>91</v>
      </c>
      <c r="Y1821" s="78">
        <f t="shared" si="122"/>
        <v>0.31</v>
      </c>
      <c r="Z1821" s="78">
        <f t="shared" si="123"/>
        <v>0</v>
      </c>
      <c r="AA1821" s="78">
        <f t="shared" si="124"/>
        <v>1.34</v>
      </c>
      <c r="AB1821" s="77">
        <f t="shared" si="125"/>
        <v>260</v>
      </c>
    </row>
    <row r="1822" spans="1:28" x14ac:dyDescent="0.3">
      <c r="A1822" s="53">
        <v>43460</v>
      </c>
      <c r="B1822" s="50" t="s">
        <v>1255</v>
      </c>
      <c r="C1822" s="50" t="s">
        <v>1256</v>
      </c>
      <c r="D1822" s="50" t="s">
        <v>47</v>
      </c>
      <c r="E1822" s="52">
        <v>10</v>
      </c>
      <c r="F1822" s="51">
        <v>110</v>
      </c>
      <c r="G1822" s="65">
        <v>0</v>
      </c>
      <c r="H1822" s="51">
        <v>75</v>
      </c>
      <c r="I1822" s="50" t="s">
        <v>430</v>
      </c>
      <c r="J1822" s="61">
        <v>14.5</v>
      </c>
      <c r="K1822" s="50" t="s">
        <v>121</v>
      </c>
      <c r="L1822" s="73">
        <v>26</v>
      </c>
      <c r="M1822" s="69">
        <v>1.7</v>
      </c>
      <c r="N1822" s="51">
        <v>81</v>
      </c>
      <c r="O1822" s="50" t="s">
        <v>177</v>
      </c>
      <c r="P1822" s="51">
        <v>10266</v>
      </c>
      <c r="Q1822" s="52">
        <v>10</v>
      </c>
      <c r="R1822" s="51">
        <v>10246</v>
      </c>
      <c r="S1822" s="50" t="s">
        <v>102</v>
      </c>
      <c r="T1822" s="52">
        <v>82</v>
      </c>
      <c r="U1822" s="52">
        <v>90</v>
      </c>
      <c r="V1822" s="50" t="s">
        <v>51</v>
      </c>
      <c r="W1822" s="52">
        <v>73</v>
      </c>
      <c r="X1822" s="50" t="s">
        <v>300</v>
      </c>
      <c r="Y1822" s="78">
        <f t="shared" si="122"/>
        <v>0.16999999999999998</v>
      </c>
      <c r="Z1822" s="78">
        <f t="shared" si="123"/>
        <v>0</v>
      </c>
      <c r="AA1822" s="78">
        <f t="shared" si="124"/>
        <v>1.45</v>
      </c>
      <c r="AB1822" s="77">
        <f t="shared" si="125"/>
        <v>260</v>
      </c>
    </row>
    <row r="1823" spans="1:28" x14ac:dyDescent="0.3">
      <c r="A1823" s="53">
        <v>43461</v>
      </c>
      <c r="B1823" s="50" t="s">
        <v>1255</v>
      </c>
      <c r="C1823" s="50" t="s">
        <v>1256</v>
      </c>
      <c r="D1823" s="50" t="s">
        <v>47</v>
      </c>
      <c r="E1823" s="52">
        <v>10</v>
      </c>
      <c r="F1823" s="51">
        <v>105</v>
      </c>
      <c r="G1823" s="65">
        <v>0</v>
      </c>
      <c r="H1823" s="51">
        <v>61</v>
      </c>
      <c r="I1823" s="50" t="s">
        <v>258</v>
      </c>
      <c r="J1823" s="61">
        <v>14.9</v>
      </c>
      <c r="K1823" s="50" t="s">
        <v>71</v>
      </c>
      <c r="L1823" s="73">
        <v>26</v>
      </c>
      <c r="M1823" s="69">
        <v>2.5</v>
      </c>
      <c r="N1823" s="51">
        <v>78</v>
      </c>
      <c r="O1823" s="50" t="s">
        <v>123</v>
      </c>
      <c r="P1823" s="51">
        <v>10279</v>
      </c>
      <c r="Q1823" s="52">
        <v>22</v>
      </c>
      <c r="R1823" s="51">
        <v>10244</v>
      </c>
      <c r="S1823" s="52">
        <v>13</v>
      </c>
      <c r="T1823" s="52">
        <v>71</v>
      </c>
      <c r="U1823" s="52">
        <v>81</v>
      </c>
      <c r="V1823" s="50" t="s">
        <v>51</v>
      </c>
      <c r="W1823" s="52">
        <v>61</v>
      </c>
      <c r="X1823" s="50" t="s">
        <v>277</v>
      </c>
      <c r="Y1823" s="78">
        <f t="shared" si="122"/>
        <v>0.25</v>
      </c>
      <c r="Z1823" s="78">
        <f t="shared" si="123"/>
        <v>0</v>
      </c>
      <c r="AA1823" s="78">
        <f t="shared" si="124"/>
        <v>1.49</v>
      </c>
      <c r="AB1823" s="77">
        <f t="shared" si="125"/>
        <v>260</v>
      </c>
    </row>
    <row r="1824" spans="1:28" x14ac:dyDescent="0.3">
      <c r="A1824" s="53">
        <v>43462</v>
      </c>
      <c r="B1824" s="50" t="s">
        <v>1255</v>
      </c>
      <c r="C1824" s="50" t="s">
        <v>1256</v>
      </c>
      <c r="D1824" s="50" t="s">
        <v>47</v>
      </c>
      <c r="E1824" s="52">
        <v>10</v>
      </c>
      <c r="F1824" s="51">
        <v>100</v>
      </c>
      <c r="G1824" s="65">
        <v>1.4</v>
      </c>
      <c r="H1824" s="51">
        <v>70</v>
      </c>
      <c r="I1824" s="50" t="s">
        <v>750</v>
      </c>
      <c r="J1824" s="61">
        <v>12.9</v>
      </c>
      <c r="K1824" s="50" t="s">
        <v>164</v>
      </c>
      <c r="L1824" s="73">
        <v>26</v>
      </c>
      <c r="M1824" s="69">
        <v>1.4</v>
      </c>
      <c r="N1824" s="51">
        <v>81</v>
      </c>
      <c r="O1824" s="50" t="s">
        <v>235</v>
      </c>
      <c r="P1824" s="51">
        <v>10331</v>
      </c>
      <c r="Q1824" s="52">
        <v>24</v>
      </c>
      <c r="R1824" s="51">
        <v>10278</v>
      </c>
      <c r="S1824" s="50" t="s">
        <v>1012</v>
      </c>
      <c r="T1824" s="52">
        <v>82</v>
      </c>
      <c r="U1824" s="52">
        <v>86</v>
      </c>
      <c r="V1824" s="50" t="s">
        <v>51</v>
      </c>
      <c r="W1824" s="52">
        <v>76</v>
      </c>
      <c r="X1824" s="50" t="s">
        <v>51</v>
      </c>
      <c r="Y1824" s="78">
        <f t="shared" si="122"/>
        <v>0.13999999999999999</v>
      </c>
      <c r="Z1824" s="78">
        <f t="shared" si="123"/>
        <v>0.13999999999999999</v>
      </c>
      <c r="AA1824" s="78">
        <f t="shared" si="124"/>
        <v>1.29</v>
      </c>
      <c r="AB1824" s="77">
        <f t="shared" si="125"/>
        <v>260</v>
      </c>
    </row>
    <row r="1825" spans="1:28" x14ac:dyDescent="0.3">
      <c r="A1825" s="53">
        <v>43463</v>
      </c>
      <c r="B1825" s="50" t="s">
        <v>1255</v>
      </c>
      <c r="C1825" s="50" t="s">
        <v>1256</v>
      </c>
      <c r="D1825" s="50" t="s">
        <v>47</v>
      </c>
      <c r="E1825" s="52">
        <v>10</v>
      </c>
      <c r="F1825" s="51">
        <v>106</v>
      </c>
      <c r="G1825" s="65">
        <v>0</v>
      </c>
      <c r="H1825" s="51">
        <v>84</v>
      </c>
      <c r="I1825" s="50" t="s">
        <v>100</v>
      </c>
      <c r="J1825" s="61">
        <v>12.9</v>
      </c>
      <c r="K1825" s="50" t="s">
        <v>543</v>
      </c>
      <c r="L1825" s="72" t="s">
        <v>289</v>
      </c>
      <c r="M1825" s="69">
        <v>4.4000000000000004</v>
      </c>
      <c r="N1825" s="51">
        <v>89</v>
      </c>
      <c r="O1825" s="50" t="s">
        <v>146</v>
      </c>
      <c r="P1825" s="51">
        <v>10346</v>
      </c>
      <c r="Q1825" s="50" t="s">
        <v>51</v>
      </c>
      <c r="R1825" s="51">
        <v>10322</v>
      </c>
      <c r="S1825" s="50" t="s">
        <v>116</v>
      </c>
      <c r="T1825" s="52">
        <v>79</v>
      </c>
      <c r="U1825" s="52">
        <v>87</v>
      </c>
      <c r="V1825" s="50" t="s">
        <v>70</v>
      </c>
      <c r="W1825" s="52">
        <v>75</v>
      </c>
      <c r="X1825" s="50" t="s">
        <v>170</v>
      </c>
      <c r="Y1825" s="78">
        <f t="shared" si="122"/>
        <v>0.44000000000000006</v>
      </c>
      <c r="Z1825" s="78">
        <f t="shared" si="123"/>
        <v>0</v>
      </c>
      <c r="AA1825" s="78">
        <f t="shared" si="124"/>
        <v>1.29</v>
      </c>
      <c r="AB1825" s="77">
        <f t="shared" si="125"/>
        <v>90</v>
      </c>
    </row>
    <row r="1826" spans="1:28" x14ac:dyDescent="0.3">
      <c r="A1826" s="53">
        <v>43464</v>
      </c>
      <c r="B1826" s="50" t="s">
        <v>1255</v>
      </c>
      <c r="C1826" s="50" t="s">
        <v>1256</v>
      </c>
      <c r="D1826" s="50" t="s">
        <v>47</v>
      </c>
      <c r="E1826" s="52">
        <v>10</v>
      </c>
      <c r="F1826" s="51">
        <v>94</v>
      </c>
      <c r="G1826" s="65">
        <v>0</v>
      </c>
      <c r="H1826" s="51">
        <v>74</v>
      </c>
      <c r="I1826" s="50" t="s">
        <v>301</v>
      </c>
      <c r="J1826" s="61">
        <v>11.3</v>
      </c>
      <c r="K1826" s="50" t="s">
        <v>158</v>
      </c>
      <c r="L1826" s="72" t="s">
        <v>289</v>
      </c>
      <c r="M1826" s="69">
        <v>4.2</v>
      </c>
      <c r="N1826" s="51">
        <v>111</v>
      </c>
      <c r="O1826" s="50" t="s">
        <v>215</v>
      </c>
      <c r="P1826" s="51">
        <v>10337</v>
      </c>
      <c r="Q1826" s="52">
        <v>10</v>
      </c>
      <c r="R1826" s="51">
        <v>10312</v>
      </c>
      <c r="S1826" s="50" t="s">
        <v>51</v>
      </c>
      <c r="T1826" s="52">
        <v>75</v>
      </c>
      <c r="U1826" s="52">
        <v>82</v>
      </c>
      <c r="V1826" s="50" t="s">
        <v>51</v>
      </c>
      <c r="W1826" s="52">
        <v>65</v>
      </c>
      <c r="X1826" s="50" t="s">
        <v>352</v>
      </c>
      <c r="Y1826" s="78">
        <f t="shared" si="122"/>
        <v>0.42000000000000004</v>
      </c>
      <c r="Z1826" s="78">
        <f t="shared" si="123"/>
        <v>0</v>
      </c>
      <c r="AA1826" s="78">
        <f t="shared" si="124"/>
        <v>1.1300000000000001</v>
      </c>
      <c r="AB1826" s="77">
        <f t="shared" si="125"/>
        <v>90</v>
      </c>
    </row>
    <row r="1827" spans="1:28" x14ac:dyDescent="0.3">
      <c r="A1827" s="53">
        <v>43465</v>
      </c>
      <c r="B1827" s="50" t="s">
        <v>1255</v>
      </c>
      <c r="C1827" s="50" t="s">
        <v>1256</v>
      </c>
      <c r="D1827" s="50" t="s">
        <v>47</v>
      </c>
      <c r="E1827" s="52">
        <v>10</v>
      </c>
      <c r="F1827" s="51">
        <v>90</v>
      </c>
      <c r="G1827" s="65">
        <v>0</v>
      </c>
      <c r="H1827" s="51">
        <v>66</v>
      </c>
      <c r="I1827" s="50" t="s">
        <v>163</v>
      </c>
      <c r="J1827" s="61">
        <v>11.5</v>
      </c>
      <c r="K1827" s="50" t="s">
        <v>158</v>
      </c>
      <c r="L1827" s="73">
        <v>10</v>
      </c>
      <c r="M1827" s="69">
        <v>2.2000000000000002</v>
      </c>
      <c r="N1827" s="51">
        <v>92</v>
      </c>
      <c r="O1827" s="50" t="s">
        <v>135</v>
      </c>
      <c r="P1827" s="51">
        <v>10326</v>
      </c>
      <c r="Q1827" s="50" t="s">
        <v>51</v>
      </c>
      <c r="R1827" s="51">
        <v>10310</v>
      </c>
      <c r="S1827" s="52">
        <v>13</v>
      </c>
      <c r="T1827" s="52">
        <v>80</v>
      </c>
      <c r="U1827" s="52">
        <v>87</v>
      </c>
      <c r="V1827" s="50" t="s">
        <v>51</v>
      </c>
      <c r="W1827" s="52">
        <v>75</v>
      </c>
      <c r="X1827" s="50" t="s">
        <v>192</v>
      </c>
      <c r="Y1827" s="78">
        <f t="shared" si="122"/>
        <v>0.22000000000000003</v>
      </c>
      <c r="Z1827" s="78">
        <f t="shared" si="123"/>
        <v>0</v>
      </c>
      <c r="AA1827" s="78">
        <f t="shared" si="124"/>
        <v>1.1499999999999999</v>
      </c>
      <c r="AB1827" s="77">
        <f t="shared" si="125"/>
        <v>100</v>
      </c>
    </row>
    <row r="1828" spans="1:28" x14ac:dyDescent="0.3">
      <c r="A1828" s="53">
        <v>43466</v>
      </c>
      <c r="B1828" s="50" t="s">
        <v>1255</v>
      </c>
      <c r="C1828" s="50" t="s">
        <v>1256</v>
      </c>
      <c r="D1828" s="50" t="s">
        <v>47</v>
      </c>
      <c r="E1828" s="52">
        <v>10</v>
      </c>
      <c r="F1828" s="51">
        <v>80</v>
      </c>
      <c r="G1828" s="65">
        <v>0</v>
      </c>
      <c r="H1828" s="51">
        <v>59</v>
      </c>
      <c r="I1828" s="50" t="s">
        <v>103</v>
      </c>
      <c r="J1828" s="61">
        <v>10.199999999999999</v>
      </c>
      <c r="K1828" s="50" t="s">
        <v>215</v>
      </c>
      <c r="L1828" s="73">
        <v>10</v>
      </c>
      <c r="M1828" s="69">
        <v>2.8</v>
      </c>
      <c r="N1828" s="51">
        <v>92</v>
      </c>
      <c r="O1828" s="50" t="s">
        <v>301</v>
      </c>
      <c r="P1828" s="51">
        <v>10349</v>
      </c>
      <c r="Q1828" s="52">
        <v>22</v>
      </c>
      <c r="R1828" s="51">
        <v>10315</v>
      </c>
      <c r="S1828" s="50" t="s">
        <v>51</v>
      </c>
      <c r="T1828" s="52">
        <v>82</v>
      </c>
      <c r="U1828" s="52">
        <v>88</v>
      </c>
      <c r="V1828" s="50" t="s">
        <v>103</v>
      </c>
      <c r="W1828" s="52">
        <v>74</v>
      </c>
      <c r="X1828" s="50" t="s">
        <v>88</v>
      </c>
      <c r="Y1828" s="78">
        <f t="shared" si="122"/>
        <v>0.27999999999999997</v>
      </c>
      <c r="Z1828" s="78">
        <f t="shared" si="123"/>
        <v>0</v>
      </c>
      <c r="AA1828" s="78">
        <f t="shared" si="124"/>
        <v>1.02</v>
      </c>
      <c r="AB1828" s="77">
        <f t="shared" si="125"/>
        <v>100</v>
      </c>
    </row>
    <row r="1829" spans="1:28" x14ac:dyDescent="0.3">
      <c r="A1829" s="53">
        <v>43467</v>
      </c>
      <c r="B1829" s="50" t="s">
        <v>1255</v>
      </c>
      <c r="C1829" s="50" t="s">
        <v>1256</v>
      </c>
      <c r="D1829" s="50" t="s">
        <v>47</v>
      </c>
      <c r="E1829" s="52">
        <v>10</v>
      </c>
      <c r="F1829" s="51">
        <v>93</v>
      </c>
      <c r="G1829" s="65">
        <v>0</v>
      </c>
      <c r="H1829" s="51">
        <v>76</v>
      </c>
      <c r="I1829" s="50" t="s">
        <v>100</v>
      </c>
      <c r="J1829" s="61">
        <v>11</v>
      </c>
      <c r="K1829" s="50" t="s">
        <v>169</v>
      </c>
      <c r="L1829" s="73">
        <v>10</v>
      </c>
      <c r="M1829" s="69">
        <v>5</v>
      </c>
      <c r="N1829" s="51">
        <v>153</v>
      </c>
      <c r="O1829" s="50" t="s">
        <v>112</v>
      </c>
      <c r="P1829" s="51">
        <v>10357</v>
      </c>
      <c r="Q1829" s="50" t="s">
        <v>289</v>
      </c>
      <c r="R1829" s="51">
        <v>10328</v>
      </c>
      <c r="S1829" s="50" t="s">
        <v>51</v>
      </c>
      <c r="T1829" s="52">
        <v>70</v>
      </c>
      <c r="U1829" s="52">
        <v>74</v>
      </c>
      <c r="V1829" s="50" t="s">
        <v>51</v>
      </c>
      <c r="W1829" s="52">
        <v>61</v>
      </c>
      <c r="X1829" s="50" t="s">
        <v>155</v>
      </c>
      <c r="Y1829" s="78">
        <f t="shared" si="122"/>
        <v>0.5</v>
      </c>
      <c r="Z1829" s="78">
        <f t="shared" si="123"/>
        <v>0</v>
      </c>
      <c r="AA1829" s="78">
        <f t="shared" si="124"/>
        <v>1.1000000000000001</v>
      </c>
      <c r="AB1829" s="77">
        <f t="shared" si="125"/>
        <v>100</v>
      </c>
    </row>
    <row r="1830" spans="1:28" x14ac:dyDescent="0.3">
      <c r="A1830" s="53">
        <v>43468</v>
      </c>
      <c r="B1830" s="50" t="s">
        <v>1255</v>
      </c>
      <c r="C1830" s="50" t="s">
        <v>1256</v>
      </c>
      <c r="D1830" s="50" t="s">
        <v>47</v>
      </c>
      <c r="E1830" s="52">
        <v>10</v>
      </c>
      <c r="F1830" s="51">
        <v>83</v>
      </c>
      <c r="G1830" s="65">
        <v>0</v>
      </c>
      <c r="H1830" s="51">
        <v>62</v>
      </c>
      <c r="I1830" s="50" t="s">
        <v>100</v>
      </c>
      <c r="J1830" s="61">
        <v>10.4</v>
      </c>
      <c r="K1830" s="50" t="s">
        <v>158</v>
      </c>
      <c r="L1830" s="73">
        <v>13</v>
      </c>
      <c r="M1830" s="69">
        <v>6.4</v>
      </c>
      <c r="N1830" s="51">
        <v>156</v>
      </c>
      <c r="O1830" s="50" t="s">
        <v>103</v>
      </c>
      <c r="P1830" s="51">
        <v>10328</v>
      </c>
      <c r="Q1830" s="50" t="s">
        <v>1012</v>
      </c>
      <c r="R1830" s="51">
        <v>10296</v>
      </c>
      <c r="S1830" s="52">
        <v>13</v>
      </c>
      <c r="T1830" s="52">
        <v>68</v>
      </c>
      <c r="U1830" s="52">
        <v>78</v>
      </c>
      <c r="V1830" s="50" t="s">
        <v>933</v>
      </c>
      <c r="W1830" s="52">
        <v>62</v>
      </c>
      <c r="X1830" s="50" t="s">
        <v>51</v>
      </c>
      <c r="Y1830" s="78">
        <f t="shared" si="122"/>
        <v>0.64</v>
      </c>
      <c r="Z1830" s="78">
        <f t="shared" si="123"/>
        <v>0</v>
      </c>
      <c r="AA1830" s="78">
        <f t="shared" si="124"/>
        <v>1.04</v>
      </c>
      <c r="AB1830" s="77">
        <f t="shared" si="125"/>
        <v>130</v>
      </c>
    </row>
    <row r="1831" spans="1:28" x14ac:dyDescent="0.3">
      <c r="A1831" s="53">
        <v>43469</v>
      </c>
      <c r="B1831" s="50" t="s">
        <v>1255</v>
      </c>
      <c r="C1831" s="50" t="s">
        <v>1256</v>
      </c>
      <c r="D1831" s="50" t="s">
        <v>47</v>
      </c>
      <c r="E1831" s="52">
        <v>10</v>
      </c>
      <c r="F1831" s="51">
        <v>70</v>
      </c>
      <c r="G1831" s="65">
        <v>0</v>
      </c>
      <c r="H1831" s="51">
        <v>35</v>
      </c>
      <c r="I1831" s="50" t="s">
        <v>108</v>
      </c>
      <c r="J1831" s="61">
        <v>10.5</v>
      </c>
      <c r="K1831" s="50" t="s">
        <v>71</v>
      </c>
      <c r="L1831" s="73">
        <v>12</v>
      </c>
      <c r="M1831" s="69">
        <v>2.5</v>
      </c>
      <c r="N1831" s="51">
        <v>128</v>
      </c>
      <c r="O1831" s="50" t="s">
        <v>66</v>
      </c>
      <c r="P1831" s="51">
        <v>10342</v>
      </c>
      <c r="Q1831" s="50" t="s">
        <v>51</v>
      </c>
      <c r="R1831" s="51">
        <v>10303</v>
      </c>
      <c r="S1831" s="50" t="s">
        <v>102</v>
      </c>
      <c r="T1831" s="52">
        <v>64</v>
      </c>
      <c r="U1831" s="52">
        <v>76</v>
      </c>
      <c r="V1831" s="50" t="s">
        <v>80</v>
      </c>
      <c r="W1831" s="52">
        <v>53</v>
      </c>
      <c r="X1831" s="50" t="s">
        <v>95</v>
      </c>
      <c r="Y1831" s="78">
        <f t="shared" si="122"/>
        <v>0.25</v>
      </c>
      <c r="Z1831" s="78">
        <f t="shared" si="123"/>
        <v>0</v>
      </c>
      <c r="AA1831" s="78">
        <f t="shared" si="124"/>
        <v>1.05</v>
      </c>
      <c r="AB1831" s="77">
        <f t="shared" si="125"/>
        <v>120</v>
      </c>
    </row>
    <row r="1832" spans="1:28" x14ac:dyDescent="0.3">
      <c r="A1832" s="53">
        <v>43470</v>
      </c>
      <c r="B1832" s="50" t="s">
        <v>1255</v>
      </c>
      <c r="C1832" s="50" t="s">
        <v>1256</v>
      </c>
      <c r="D1832" s="50" t="s">
        <v>47</v>
      </c>
      <c r="E1832" s="52">
        <v>10</v>
      </c>
      <c r="F1832" s="51">
        <v>73</v>
      </c>
      <c r="G1832" s="65">
        <v>0</v>
      </c>
      <c r="H1832" s="51">
        <v>24</v>
      </c>
      <c r="I1832" s="50" t="s">
        <v>367</v>
      </c>
      <c r="J1832" s="61">
        <v>12.2</v>
      </c>
      <c r="K1832" s="50" t="s">
        <v>89</v>
      </c>
      <c r="L1832" s="73">
        <v>26</v>
      </c>
      <c r="M1832" s="69">
        <v>2.2000000000000002</v>
      </c>
      <c r="N1832" s="51">
        <v>81</v>
      </c>
      <c r="O1832" s="50" t="s">
        <v>271</v>
      </c>
      <c r="P1832" s="51">
        <v>10365</v>
      </c>
      <c r="Q1832" s="52">
        <v>21</v>
      </c>
      <c r="R1832" s="51">
        <v>10340</v>
      </c>
      <c r="S1832" s="50" t="s">
        <v>102</v>
      </c>
      <c r="T1832" s="52">
        <v>61</v>
      </c>
      <c r="U1832" s="52">
        <v>77</v>
      </c>
      <c r="V1832" s="50" t="s">
        <v>108</v>
      </c>
      <c r="W1832" s="52">
        <v>46</v>
      </c>
      <c r="X1832" s="50" t="s">
        <v>113</v>
      </c>
      <c r="Y1832" s="78">
        <f t="shared" si="122"/>
        <v>0.22000000000000003</v>
      </c>
      <c r="Z1832" s="78">
        <f t="shared" si="123"/>
        <v>0</v>
      </c>
      <c r="AA1832" s="78">
        <f t="shared" si="124"/>
        <v>1.22</v>
      </c>
      <c r="AB1832" s="77">
        <f t="shared" si="125"/>
        <v>260</v>
      </c>
    </row>
    <row r="1833" spans="1:28" x14ac:dyDescent="0.3">
      <c r="A1833" s="53">
        <v>43471</v>
      </c>
      <c r="B1833" s="50" t="s">
        <v>1255</v>
      </c>
      <c r="C1833" s="50" t="s">
        <v>1256</v>
      </c>
      <c r="D1833" s="50" t="s">
        <v>47</v>
      </c>
      <c r="E1833" s="52">
        <v>10</v>
      </c>
      <c r="F1833" s="51">
        <v>72</v>
      </c>
      <c r="G1833" s="65">
        <v>0</v>
      </c>
      <c r="H1833" s="51">
        <v>37</v>
      </c>
      <c r="I1833" s="50" t="s">
        <v>123</v>
      </c>
      <c r="J1833" s="61">
        <v>10.7</v>
      </c>
      <c r="K1833" s="50" t="s">
        <v>71</v>
      </c>
      <c r="L1833" s="73">
        <v>0</v>
      </c>
      <c r="M1833" s="69">
        <v>3.1</v>
      </c>
      <c r="N1833" s="51">
        <v>86</v>
      </c>
      <c r="O1833" s="50" t="s">
        <v>51</v>
      </c>
      <c r="P1833" s="51">
        <v>10366</v>
      </c>
      <c r="Q1833" s="52">
        <v>10</v>
      </c>
      <c r="R1833" s="51">
        <v>10349</v>
      </c>
      <c r="S1833" s="52">
        <v>14</v>
      </c>
      <c r="T1833" s="52">
        <v>72</v>
      </c>
      <c r="U1833" s="52">
        <v>80</v>
      </c>
      <c r="V1833" s="50" t="s">
        <v>51</v>
      </c>
      <c r="W1833" s="52">
        <v>66</v>
      </c>
      <c r="X1833" s="50" t="s">
        <v>51</v>
      </c>
      <c r="Y1833" s="78">
        <f t="shared" si="122"/>
        <v>0.31</v>
      </c>
      <c r="Z1833" s="78">
        <f t="shared" si="123"/>
        <v>0</v>
      </c>
      <c r="AA1833" s="78">
        <f t="shared" si="124"/>
        <v>1.0699999999999998</v>
      </c>
      <c r="AB1833" s="77">
        <f t="shared" si="125"/>
        <v>0</v>
      </c>
    </row>
    <row r="1834" spans="1:28" x14ac:dyDescent="0.3">
      <c r="A1834" s="53">
        <v>43472</v>
      </c>
      <c r="B1834" s="50" t="s">
        <v>1255</v>
      </c>
      <c r="C1834" s="50" t="s">
        <v>1256</v>
      </c>
      <c r="D1834" s="50" t="s">
        <v>47</v>
      </c>
      <c r="E1834" s="52">
        <v>10</v>
      </c>
      <c r="F1834" s="51">
        <v>84</v>
      </c>
      <c r="G1834" s="65">
        <v>0</v>
      </c>
      <c r="H1834" s="51">
        <v>64</v>
      </c>
      <c r="I1834" s="50" t="s">
        <v>286</v>
      </c>
      <c r="J1834" s="61">
        <v>10.3</v>
      </c>
      <c r="K1834" s="50" t="s">
        <v>52</v>
      </c>
      <c r="L1834" s="73">
        <v>12</v>
      </c>
      <c r="M1834" s="69">
        <v>5.6</v>
      </c>
      <c r="N1834" s="51">
        <v>142</v>
      </c>
      <c r="O1834" s="50" t="s">
        <v>113</v>
      </c>
      <c r="P1834" s="51">
        <v>10371</v>
      </c>
      <c r="Q1834" s="52">
        <v>10</v>
      </c>
      <c r="R1834" s="51">
        <v>10349</v>
      </c>
      <c r="S1834" s="52">
        <v>22</v>
      </c>
      <c r="T1834" s="52">
        <v>62</v>
      </c>
      <c r="U1834" s="52">
        <v>73</v>
      </c>
      <c r="V1834" s="50" t="s">
        <v>80</v>
      </c>
      <c r="W1834" s="52">
        <v>57</v>
      </c>
      <c r="X1834" s="50" t="s">
        <v>52</v>
      </c>
      <c r="Y1834" s="78">
        <f t="shared" si="122"/>
        <v>0.55999999999999994</v>
      </c>
      <c r="Z1834" s="78">
        <f t="shared" si="123"/>
        <v>0</v>
      </c>
      <c r="AA1834" s="78">
        <f t="shared" si="124"/>
        <v>1.03</v>
      </c>
      <c r="AB1834" s="77">
        <f t="shared" si="125"/>
        <v>120</v>
      </c>
    </row>
    <row r="1835" spans="1:28" x14ac:dyDescent="0.3">
      <c r="A1835" s="53">
        <v>43473</v>
      </c>
      <c r="B1835" s="50" t="s">
        <v>1255</v>
      </c>
      <c r="C1835" s="50" t="s">
        <v>1256</v>
      </c>
      <c r="D1835" s="50" t="s">
        <v>47</v>
      </c>
      <c r="E1835" s="52">
        <v>10</v>
      </c>
      <c r="F1835" s="51">
        <v>103</v>
      </c>
      <c r="G1835" s="65">
        <v>0.6</v>
      </c>
      <c r="H1835" s="51">
        <v>77</v>
      </c>
      <c r="I1835" s="50" t="s">
        <v>286</v>
      </c>
      <c r="J1835" s="61">
        <v>12.9</v>
      </c>
      <c r="K1835" s="50" t="s">
        <v>129</v>
      </c>
      <c r="L1835" s="73">
        <v>14</v>
      </c>
      <c r="M1835" s="69">
        <v>2.5</v>
      </c>
      <c r="N1835" s="51">
        <v>97</v>
      </c>
      <c r="O1835" s="50" t="s">
        <v>750</v>
      </c>
      <c r="P1835" s="51">
        <v>10353</v>
      </c>
      <c r="Q1835" s="50" t="s">
        <v>1012</v>
      </c>
      <c r="R1835" s="51">
        <v>10306</v>
      </c>
      <c r="S1835" s="52">
        <v>24</v>
      </c>
      <c r="T1835" s="52">
        <v>65</v>
      </c>
      <c r="U1835" s="52">
        <v>72</v>
      </c>
      <c r="V1835" s="50" t="s">
        <v>376</v>
      </c>
      <c r="W1835" s="52">
        <v>56</v>
      </c>
      <c r="X1835" s="50" t="s">
        <v>81</v>
      </c>
      <c r="Y1835" s="78">
        <f t="shared" si="122"/>
        <v>0.25</v>
      </c>
      <c r="Z1835" s="78">
        <f t="shared" si="123"/>
        <v>0.06</v>
      </c>
      <c r="AA1835" s="78">
        <f t="shared" si="124"/>
        <v>1.29</v>
      </c>
      <c r="AB1835" s="77">
        <f t="shared" si="125"/>
        <v>140</v>
      </c>
    </row>
    <row r="1836" spans="1:28" x14ac:dyDescent="0.3">
      <c r="A1836" s="53">
        <v>43474</v>
      </c>
      <c r="B1836" s="50" t="s">
        <v>1255</v>
      </c>
      <c r="C1836" s="50" t="s">
        <v>1256</v>
      </c>
      <c r="D1836" s="50" t="s">
        <v>47</v>
      </c>
      <c r="E1836" s="52">
        <v>10</v>
      </c>
      <c r="F1836" s="51">
        <v>92</v>
      </c>
      <c r="G1836" s="65">
        <v>3</v>
      </c>
      <c r="H1836" s="51">
        <v>82</v>
      </c>
      <c r="I1836" s="50" t="s">
        <v>100</v>
      </c>
      <c r="J1836" s="61">
        <v>10.3</v>
      </c>
      <c r="K1836" s="50" t="s">
        <v>61</v>
      </c>
      <c r="L1836" s="73">
        <v>33</v>
      </c>
      <c r="M1836" s="69">
        <v>3.1</v>
      </c>
      <c r="N1836" s="51">
        <v>92</v>
      </c>
      <c r="O1836" s="50" t="s">
        <v>226</v>
      </c>
      <c r="P1836" s="51">
        <v>10306</v>
      </c>
      <c r="Q1836" s="50" t="s">
        <v>1012</v>
      </c>
      <c r="R1836" s="51">
        <v>10260</v>
      </c>
      <c r="S1836" s="52">
        <v>15</v>
      </c>
      <c r="T1836" s="52">
        <v>85</v>
      </c>
      <c r="U1836" s="52">
        <v>88</v>
      </c>
      <c r="V1836" s="50" t="s">
        <v>51</v>
      </c>
      <c r="W1836" s="52">
        <v>69</v>
      </c>
      <c r="X1836" s="50" t="s">
        <v>51</v>
      </c>
      <c r="Y1836" s="78">
        <f t="shared" si="122"/>
        <v>0.31</v>
      </c>
      <c r="Z1836" s="78">
        <f t="shared" si="123"/>
        <v>0.3</v>
      </c>
      <c r="AA1836" s="78">
        <f t="shared" si="124"/>
        <v>1.03</v>
      </c>
      <c r="AB1836" s="77">
        <f t="shared" si="125"/>
        <v>330</v>
      </c>
    </row>
    <row r="1837" spans="1:28" x14ac:dyDescent="0.3">
      <c r="A1837" s="53">
        <v>43475</v>
      </c>
      <c r="B1837" s="50" t="s">
        <v>1255</v>
      </c>
      <c r="C1837" s="50" t="s">
        <v>1256</v>
      </c>
      <c r="D1837" s="50" t="s">
        <v>47</v>
      </c>
      <c r="E1837" s="52">
        <v>10</v>
      </c>
      <c r="F1837" s="51">
        <v>84</v>
      </c>
      <c r="G1837" s="65">
        <v>0</v>
      </c>
      <c r="H1837" s="51">
        <v>60</v>
      </c>
      <c r="I1837" s="50" t="s">
        <v>142</v>
      </c>
      <c r="J1837" s="61">
        <v>10.8</v>
      </c>
      <c r="K1837" s="50" t="s">
        <v>129</v>
      </c>
      <c r="L1837" s="73">
        <v>12</v>
      </c>
      <c r="M1837" s="69">
        <v>3.6</v>
      </c>
      <c r="N1837" s="51">
        <v>103</v>
      </c>
      <c r="O1837" s="50" t="s">
        <v>128</v>
      </c>
      <c r="P1837" s="51">
        <v>10296</v>
      </c>
      <c r="Q1837" s="52">
        <v>23</v>
      </c>
      <c r="R1837" s="51">
        <v>10252</v>
      </c>
      <c r="S1837" s="50" t="s">
        <v>102</v>
      </c>
      <c r="T1837" s="52">
        <v>66</v>
      </c>
      <c r="U1837" s="52">
        <v>83</v>
      </c>
      <c r="V1837" s="50" t="s">
        <v>578</v>
      </c>
      <c r="W1837" s="52">
        <v>59</v>
      </c>
      <c r="X1837" s="50" t="s">
        <v>51</v>
      </c>
      <c r="Y1837" s="78">
        <f t="shared" si="122"/>
        <v>0.36</v>
      </c>
      <c r="Z1837" s="78">
        <f t="shared" si="123"/>
        <v>0</v>
      </c>
      <c r="AA1837" s="78">
        <f t="shared" si="124"/>
        <v>1.08</v>
      </c>
      <c r="AB1837" s="77">
        <f t="shared" si="125"/>
        <v>120</v>
      </c>
    </row>
    <row r="1838" spans="1:28" x14ac:dyDescent="0.3">
      <c r="A1838" s="53">
        <v>43476</v>
      </c>
      <c r="B1838" s="50" t="s">
        <v>1255</v>
      </c>
      <c r="C1838" s="50" t="s">
        <v>1256</v>
      </c>
      <c r="D1838" s="50" t="s">
        <v>47</v>
      </c>
      <c r="E1838" s="52">
        <v>10</v>
      </c>
      <c r="F1838" s="51">
        <v>88</v>
      </c>
      <c r="G1838" s="65">
        <v>0</v>
      </c>
      <c r="H1838" s="51">
        <v>52</v>
      </c>
      <c r="I1838" s="50" t="s">
        <v>537</v>
      </c>
      <c r="J1838" s="61">
        <v>12.5</v>
      </c>
      <c r="K1838" s="50" t="s">
        <v>182</v>
      </c>
      <c r="L1838" s="73">
        <v>23</v>
      </c>
      <c r="M1838" s="69">
        <v>1.7</v>
      </c>
      <c r="N1838" s="51">
        <v>75</v>
      </c>
      <c r="O1838" s="50" t="s">
        <v>123</v>
      </c>
      <c r="P1838" s="51">
        <v>10330</v>
      </c>
      <c r="Q1838" s="52">
        <v>22</v>
      </c>
      <c r="R1838" s="51">
        <v>10292</v>
      </c>
      <c r="S1838" s="50" t="s">
        <v>263</v>
      </c>
      <c r="T1838" s="52">
        <v>64</v>
      </c>
      <c r="U1838" s="52">
        <v>73</v>
      </c>
      <c r="V1838" s="50" t="s">
        <v>108</v>
      </c>
      <c r="W1838" s="52">
        <v>52</v>
      </c>
      <c r="X1838" s="50" t="s">
        <v>182</v>
      </c>
      <c r="Y1838" s="78">
        <f t="shared" si="122"/>
        <v>0.16999999999999998</v>
      </c>
      <c r="Z1838" s="78">
        <f t="shared" si="123"/>
        <v>0</v>
      </c>
      <c r="AA1838" s="78">
        <f t="shared" si="124"/>
        <v>1.25</v>
      </c>
      <c r="AB1838" s="77">
        <f t="shared" si="125"/>
        <v>230</v>
      </c>
    </row>
    <row r="1839" spans="1:28" x14ac:dyDescent="0.3">
      <c r="A1839" s="53">
        <v>43477</v>
      </c>
      <c r="B1839" s="50" t="s">
        <v>1255</v>
      </c>
      <c r="C1839" s="50" t="s">
        <v>1256</v>
      </c>
      <c r="D1839" s="50" t="s">
        <v>47</v>
      </c>
      <c r="E1839" s="52">
        <v>10</v>
      </c>
      <c r="F1839" s="51">
        <v>94</v>
      </c>
      <c r="G1839" s="65">
        <v>0</v>
      </c>
      <c r="H1839" s="51">
        <v>71</v>
      </c>
      <c r="I1839" s="50" t="s">
        <v>147</v>
      </c>
      <c r="J1839" s="61">
        <v>11.7</v>
      </c>
      <c r="K1839" s="50" t="s">
        <v>51</v>
      </c>
      <c r="L1839" s="73">
        <v>27</v>
      </c>
      <c r="M1839" s="69">
        <v>2.8</v>
      </c>
      <c r="N1839" s="51">
        <v>94</v>
      </c>
      <c r="O1839" s="50" t="s">
        <v>209</v>
      </c>
      <c r="P1839" s="51">
        <v>10338</v>
      </c>
      <c r="Q1839" s="52">
        <v>11</v>
      </c>
      <c r="R1839" s="51">
        <v>10318</v>
      </c>
      <c r="S1839" s="50" t="s">
        <v>401</v>
      </c>
      <c r="T1839" s="52">
        <v>72</v>
      </c>
      <c r="U1839" s="52">
        <v>79</v>
      </c>
      <c r="V1839" s="50" t="s">
        <v>51</v>
      </c>
      <c r="W1839" s="52">
        <v>65</v>
      </c>
      <c r="X1839" s="50" t="s">
        <v>51</v>
      </c>
      <c r="Y1839" s="78">
        <f t="shared" si="122"/>
        <v>0.27999999999999997</v>
      </c>
      <c r="Z1839" s="78">
        <f t="shared" si="123"/>
        <v>0</v>
      </c>
      <c r="AA1839" s="78">
        <f t="shared" si="124"/>
        <v>1.17</v>
      </c>
      <c r="AB1839" s="77">
        <f t="shared" si="125"/>
        <v>270</v>
      </c>
    </row>
    <row r="1840" spans="1:28" x14ac:dyDescent="0.3">
      <c r="A1840" s="53">
        <v>43478</v>
      </c>
      <c r="B1840" s="50" t="s">
        <v>1255</v>
      </c>
      <c r="C1840" s="50" t="s">
        <v>1256</v>
      </c>
      <c r="D1840" s="50" t="s">
        <v>47</v>
      </c>
      <c r="E1840" s="52">
        <v>10</v>
      </c>
      <c r="F1840" s="51">
        <v>108</v>
      </c>
      <c r="G1840" s="65">
        <v>0</v>
      </c>
      <c r="H1840" s="51">
        <v>72</v>
      </c>
      <c r="I1840" s="50" t="s">
        <v>193</v>
      </c>
      <c r="J1840" s="61">
        <v>14.4</v>
      </c>
      <c r="K1840" s="50" t="s">
        <v>129</v>
      </c>
      <c r="L1840" s="73">
        <v>0</v>
      </c>
      <c r="M1840" s="69">
        <v>4.2</v>
      </c>
      <c r="N1840" s="51">
        <v>92</v>
      </c>
      <c r="O1840" s="50" t="s">
        <v>51</v>
      </c>
      <c r="P1840" s="51">
        <v>10328</v>
      </c>
      <c r="Q1840" s="50" t="s">
        <v>1012</v>
      </c>
      <c r="R1840" s="51">
        <v>10281</v>
      </c>
      <c r="S1840" s="52">
        <v>24</v>
      </c>
      <c r="T1840" s="52">
        <v>67</v>
      </c>
      <c r="U1840" s="52">
        <v>76</v>
      </c>
      <c r="V1840" s="50" t="s">
        <v>51</v>
      </c>
      <c r="W1840" s="52">
        <v>55</v>
      </c>
      <c r="X1840" s="50" t="s">
        <v>117</v>
      </c>
      <c r="Y1840" s="78">
        <f t="shared" si="122"/>
        <v>0.42000000000000004</v>
      </c>
      <c r="Z1840" s="78">
        <f t="shared" si="123"/>
        <v>0</v>
      </c>
      <c r="AA1840" s="78">
        <f t="shared" si="124"/>
        <v>1.44</v>
      </c>
      <c r="AB1840" s="77">
        <f t="shared" si="125"/>
        <v>0</v>
      </c>
    </row>
    <row r="1841" spans="1:28" x14ac:dyDescent="0.3">
      <c r="A1841" s="53">
        <v>43479</v>
      </c>
      <c r="B1841" s="50" t="s">
        <v>1255</v>
      </c>
      <c r="C1841" s="50" t="s">
        <v>1256</v>
      </c>
      <c r="D1841" s="50" t="s">
        <v>47</v>
      </c>
      <c r="E1841" s="52">
        <v>10</v>
      </c>
      <c r="F1841" s="51">
        <v>106</v>
      </c>
      <c r="G1841" s="65">
        <v>0</v>
      </c>
      <c r="H1841" s="51">
        <v>69</v>
      </c>
      <c r="I1841" s="50" t="s">
        <v>249</v>
      </c>
      <c r="J1841" s="61">
        <v>14.4</v>
      </c>
      <c r="K1841" s="50" t="s">
        <v>277</v>
      </c>
      <c r="L1841" s="73">
        <v>26</v>
      </c>
      <c r="M1841" s="69">
        <v>1.9</v>
      </c>
      <c r="N1841" s="51">
        <v>97</v>
      </c>
      <c r="O1841" s="50" t="s">
        <v>66</v>
      </c>
      <c r="P1841" s="51">
        <v>10281</v>
      </c>
      <c r="Q1841" s="50" t="s">
        <v>1012</v>
      </c>
      <c r="R1841" s="51">
        <v>10242</v>
      </c>
      <c r="S1841" s="52">
        <v>24</v>
      </c>
      <c r="T1841" s="52">
        <v>70</v>
      </c>
      <c r="U1841" s="52">
        <v>82</v>
      </c>
      <c r="V1841" s="50" t="s">
        <v>108</v>
      </c>
      <c r="W1841" s="52">
        <v>61</v>
      </c>
      <c r="X1841" s="50" t="s">
        <v>192</v>
      </c>
      <c r="Y1841" s="78">
        <f t="shared" si="122"/>
        <v>0.19</v>
      </c>
      <c r="Z1841" s="78">
        <f t="shared" si="123"/>
        <v>0</v>
      </c>
      <c r="AA1841" s="78">
        <f t="shared" si="124"/>
        <v>1.44</v>
      </c>
      <c r="AB1841" s="77">
        <f t="shared" si="125"/>
        <v>260</v>
      </c>
    </row>
    <row r="1842" spans="1:28" x14ac:dyDescent="0.3">
      <c r="A1842" s="53">
        <v>43480</v>
      </c>
      <c r="B1842" s="50" t="s">
        <v>1255</v>
      </c>
      <c r="C1842" s="50" t="s">
        <v>1256</v>
      </c>
      <c r="D1842" s="50" t="s">
        <v>47</v>
      </c>
      <c r="E1842" s="52">
        <v>10</v>
      </c>
      <c r="F1842" s="51">
        <v>92</v>
      </c>
      <c r="G1842" s="65">
        <v>0</v>
      </c>
      <c r="H1842" s="51">
        <v>56</v>
      </c>
      <c r="I1842" s="50" t="s">
        <v>347</v>
      </c>
      <c r="J1842" s="61">
        <v>12.9</v>
      </c>
      <c r="K1842" s="50" t="s">
        <v>158</v>
      </c>
      <c r="L1842" s="73">
        <v>11</v>
      </c>
      <c r="M1842" s="69">
        <v>1.9</v>
      </c>
      <c r="N1842" s="51">
        <v>103</v>
      </c>
      <c r="O1842" s="50" t="s">
        <v>169</v>
      </c>
      <c r="P1842" s="51">
        <v>10242</v>
      </c>
      <c r="Q1842" s="50" t="s">
        <v>1012</v>
      </c>
      <c r="R1842" s="51">
        <v>10162</v>
      </c>
      <c r="S1842" s="52">
        <v>24</v>
      </c>
      <c r="T1842" s="52">
        <v>74</v>
      </c>
      <c r="U1842" s="52">
        <v>85</v>
      </c>
      <c r="V1842" s="50" t="s">
        <v>51</v>
      </c>
      <c r="W1842" s="52">
        <v>64</v>
      </c>
      <c r="X1842" s="50" t="s">
        <v>50</v>
      </c>
      <c r="Y1842" s="78">
        <f t="shared" si="122"/>
        <v>0.19</v>
      </c>
      <c r="Z1842" s="78">
        <f t="shared" si="123"/>
        <v>0</v>
      </c>
      <c r="AA1842" s="78">
        <f t="shared" si="124"/>
        <v>1.29</v>
      </c>
      <c r="AB1842" s="77">
        <f t="shared" si="125"/>
        <v>110</v>
      </c>
    </row>
    <row r="1843" spans="1:28" x14ac:dyDescent="0.3">
      <c r="A1843" s="53">
        <v>43481</v>
      </c>
      <c r="B1843" s="50" t="s">
        <v>1255</v>
      </c>
      <c r="C1843" s="50" t="s">
        <v>1256</v>
      </c>
      <c r="D1843" s="50" t="s">
        <v>47</v>
      </c>
      <c r="E1843" s="52">
        <v>10</v>
      </c>
      <c r="F1843" s="51">
        <v>96</v>
      </c>
      <c r="G1843" s="65">
        <v>7.8</v>
      </c>
      <c r="H1843" s="51">
        <v>52</v>
      </c>
      <c r="I1843" s="50" t="s">
        <v>75</v>
      </c>
      <c r="J1843" s="61">
        <v>13.9</v>
      </c>
      <c r="K1843" s="50" t="s">
        <v>129</v>
      </c>
      <c r="L1843" s="73">
        <v>27</v>
      </c>
      <c r="M1843" s="69">
        <v>2.2000000000000002</v>
      </c>
      <c r="N1843" s="51">
        <v>100</v>
      </c>
      <c r="O1843" s="50" t="s">
        <v>505</v>
      </c>
      <c r="P1843" s="51">
        <v>10178</v>
      </c>
      <c r="Q1843" s="52">
        <v>24</v>
      </c>
      <c r="R1843" s="51">
        <v>10142</v>
      </c>
      <c r="S1843" s="52">
        <v>14</v>
      </c>
      <c r="T1843" s="52">
        <v>76</v>
      </c>
      <c r="U1843" s="52">
        <v>87</v>
      </c>
      <c r="V1843" s="50" t="s">
        <v>75</v>
      </c>
      <c r="W1843" s="52">
        <v>68</v>
      </c>
      <c r="X1843" s="50" t="s">
        <v>121</v>
      </c>
      <c r="Y1843" s="78">
        <f t="shared" si="122"/>
        <v>0.22000000000000003</v>
      </c>
      <c r="Z1843" s="78">
        <f t="shared" si="123"/>
        <v>0.78</v>
      </c>
      <c r="AA1843" s="78">
        <f t="shared" si="124"/>
        <v>1.3900000000000001</v>
      </c>
      <c r="AB1843" s="77">
        <f t="shared" si="125"/>
        <v>270</v>
      </c>
    </row>
    <row r="1844" spans="1:28" x14ac:dyDescent="0.3">
      <c r="A1844" s="53">
        <v>43482</v>
      </c>
      <c r="B1844" s="50" t="s">
        <v>1255</v>
      </c>
      <c r="C1844" s="50" t="s">
        <v>1256</v>
      </c>
      <c r="D1844" s="50" t="s">
        <v>47</v>
      </c>
      <c r="E1844" s="52">
        <v>10</v>
      </c>
      <c r="F1844" s="51">
        <v>101</v>
      </c>
      <c r="G1844" s="65">
        <v>1.2</v>
      </c>
      <c r="H1844" s="51">
        <v>76</v>
      </c>
      <c r="I1844" s="50" t="s">
        <v>107</v>
      </c>
      <c r="J1844" s="61">
        <v>12.6</v>
      </c>
      <c r="K1844" s="50" t="s">
        <v>215</v>
      </c>
      <c r="L1844" s="73">
        <v>33</v>
      </c>
      <c r="M1844" s="69">
        <v>3.3</v>
      </c>
      <c r="N1844" s="51">
        <v>142</v>
      </c>
      <c r="O1844" s="50" t="s">
        <v>98</v>
      </c>
      <c r="P1844" s="51">
        <v>10219</v>
      </c>
      <c r="Q1844" s="52">
        <v>18</v>
      </c>
      <c r="R1844" s="51">
        <v>10177</v>
      </c>
      <c r="S1844" s="50" t="s">
        <v>51</v>
      </c>
      <c r="T1844" s="52">
        <v>69</v>
      </c>
      <c r="U1844" s="52">
        <v>86</v>
      </c>
      <c r="V1844" s="50" t="s">
        <v>80</v>
      </c>
      <c r="W1844" s="52">
        <v>58</v>
      </c>
      <c r="X1844" s="50" t="s">
        <v>215</v>
      </c>
      <c r="Y1844" s="78">
        <f t="shared" si="122"/>
        <v>0.32999999999999996</v>
      </c>
      <c r="Z1844" s="78">
        <f t="shared" si="123"/>
        <v>0.12</v>
      </c>
      <c r="AA1844" s="78">
        <f t="shared" si="124"/>
        <v>1.26</v>
      </c>
      <c r="AB1844" s="77">
        <f t="shared" si="125"/>
        <v>330</v>
      </c>
    </row>
    <row r="1845" spans="1:28" x14ac:dyDescent="0.3">
      <c r="A1845" s="53">
        <v>43483</v>
      </c>
      <c r="B1845" s="50" t="s">
        <v>1255</v>
      </c>
      <c r="C1845" s="50" t="s">
        <v>1256</v>
      </c>
      <c r="D1845" s="50" t="s">
        <v>47</v>
      </c>
      <c r="E1845" s="52">
        <v>10</v>
      </c>
      <c r="F1845" s="51">
        <v>94</v>
      </c>
      <c r="G1845" s="65">
        <v>0.8</v>
      </c>
      <c r="H1845" s="51">
        <v>70</v>
      </c>
      <c r="I1845" s="50" t="s">
        <v>75</v>
      </c>
      <c r="J1845" s="61">
        <v>11.9</v>
      </c>
      <c r="K1845" s="50" t="s">
        <v>135</v>
      </c>
      <c r="L1845" s="73">
        <v>27</v>
      </c>
      <c r="M1845" s="69">
        <v>2.5</v>
      </c>
      <c r="N1845" s="51">
        <v>103</v>
      </c>
      <c r="O1845" s="50" t="s">
        <v>170</v>
      </c>
      <c r="P1845" s="51">
        <v>10212</v>
      </c>
      <c r="Q1845" s="50" t="s">
        <v>1012</v>
      </c>
      <c r="R1845" s="51">
        <v>10141</v>
      </c>
      <c r="S1845" s="52">
        <v>19</v>
      </c>
      <c r="T1845" s="52">
        <v>66</v>
      </c>
      <c r="U1845" s="52">
        <v>77</v>
      </c>
      <c r="V1845" s="50" t="s">
        <v>225</v>
      </c>
      <c r="W1845" s="52">
        <v>55</v>
      </c>
      <c r="X1845" s="50" t="s">
        <v>61</v>
      </c>
      <c r="Y1845" s="78">
        <f t="shared" si="122"/>
        <v>0.25</v>
      </c>
      <c r="Z1845" s="78">
        <f t="shared" si="123"/>
        <v>0.08</v>
      </c>
      <c r="AA1845" s="78">
        <f t="shared" si="124"/>
        <v>1.19</v>
      </c>
      <c r="AB1845" s="77">
        <f t="shared" si="125"/>
        <v>270</v>
      </c>
    </row>
    <row r="1846" spans="1:28" x14ac:dyDescent="0.3">
      <c r="A1846" s="53">
        <v>43484</v>
      </c>
      <c r="B1846" s="50" t="s">
        <v>1255</v>
      </c>
      <c r="C1846" s="50" t="s">
        <v>1256</v>
      </c>
      <c r="D1846" s="50" t="s">
        <v>47</v>
      </c>
      <c r="E1846" s="52">
        <v>10</v>
      </c>
      <c r="F1846" s="51">
        <v>104</v>
      </c>
      <c r="G1846" s="65">
        <v>16</v>
      </c>
      <c r="H1846" s="51">
        <v>91</v>
      </c>
      <c r="I1846" s="50" t="s">
        <v>106</v>
      </c>
      <c r="J1846" s="61">
        <v>11.6</v>
      </c>
      <c r="K1846" s="50" t="s">
        <v>169</v>
      </c>
      <c r="L1846" s="73">
        <v>27</v>
      </c>
      <c r="M1846" s="69">
        <v>1.1000000000000001</v>
      </c>
      <c r="N1846" s="51">
        <v>92</v>
      </c>
      <c r="O1846" s="50" t="s">
        <v>249</v>
      </c>
      <c r="P1846" s="51">
        <v>10149</v>
      </c>
      <c r="Q1846" s="50" t="s">
        <v>1012</v>
      </c>
      <c r="R1846" s="51">
        <v>10042</v>
      </c>
      <c r="S1846" s="52">
        <v>17</v>
      </c>
      <c r="T1846" s="52">
        <v>78</v>
      </c>
      <c r="U1846" s="52">
        <v>89</v>
      </c>
      <c r="V1846" s="50" t="s">
        <v>51</v>
      </c>
      <c r="W1846" s="52">
        <v>64</v>
      </c>
      <c r="X1846" s="50" t="s">
        <v>51</v>
      </c>
      <c r="Y1846" s="78">
        <f t="shared" si="122"/>
        <v>0.11000000000000001</v>
      </c>
      <c r="Z1846" s="78">
        <f t="shared" si="123"/>
        <v>1.6</v>
      </c>
      <c r="AA1846" s="78">
        <f t="shared" si="124"/>
        <v>1.1599999999999999</v>
      </c>
      <c r="AB1846" s="77">
        <f t="shared" si="125"/>
        <v>270</v>
      </c>
    </row>
    <row r="1847" spans="1:28" x14ac:dyDescent="0.3">
      <c r="A1847" s="53">
        <v>43485</v>
      </c>
      <c r="B1847" s="50" t="s">
        <v>1255</v>
      </c>
      <c r="C1847" s="50" t="s">
        <v>1256</v>
      </c>
      <c r="D1847" s="50" t="s">
        <v>47</v>
      </c>
      <c r="E1847" s="52">
        <v>10</v>
      </c>
      <c r="F1847" s="51">
        <v>102</v>
      </c>
      <c r="G1847" s="65">
        <v>15.2</v>
      </c>
      <c r="H1847" s="51">
        <v>86</v>
      </c>
      <c r="I1847" s="50" t="s">
        <v>108</v>
      </c>
      <c r="J1847" s="61">
        <v>11.8</v>
      </c>
      <c r="K1847" s="50" t="s">
        <v>117</v>
      </c>
      <c r="L1847" s="73">
        <v>33</v>
      </c>
      <c r="M1847" s="69">
        <v>3.3</v>
      </c>
      <c r="N1847" s="51">
        <v>147</v>
      </c>
      <c r="O1847" s="50" t="s">
        <v>135</v>
      </c>
      <c r="P1847" s="51">
        <v>10214</v>
      </c>
      <c r="Q1847" s="52">
        <v>23</v>
      </c>
      <c r="R1847" s="51">
        <v>10101</v>
      </c>
      <c r="S1847" s="50" t="s">
        <v>1012</v>
      </c>
      <c r="T1847" s="52">
        <v>81</v>
      </c>
      <c r="U1847" s="52">
        <v>88</v>
      </c>
      <c r="V1847" s="50" t="s">
        <v>80</v>
      </c>
      <c r="W1847" s="52">
        <v>73</v>
      </c>
      <c r="X1847" s="50" t="s">
        <v>167</v>
      </c>
      <c r="Y1847" s="78">
        <f t="shared" si="122"/>
        <v>0.32999999999999996</v>
      </c>
      <c r="Z1847" s="78">
        <f t="shared" si="123"/>
        <v>1.52</v>
      </c>
      <c r="AA1847" s="78">
        <f t="shared" si="124"/>
        <v>1.1800000000000002</v>
      </c>
      <c r="AB1847" s="77">
        <f t="shared" si="125"/>
        <v>330</v>
      </c>
    </row>
    <row r="1848" spans="1:28" x14ac:dyDescent="0.3">
      <c r="A1848" s="53">
        <v>43486</v>
      </c>
      <c r="B1848" s="50" t="s">
        <v>1255</v>
      </c>
      <c r="C1848" s="50" t="s">
        <v>1256</v>
      </c>
      <c r="D1848" s="50" t="s">
        <v>47</v>
      </c>
      <c r="E1848" s="52">
        <v>10</v>
      </c>
      <c r="F1848" s="51">
        <v>94</v>
      </c>
      <c r="G1848" s="65">
        <v>4</v>
      </c>
      <c r="H1848" s="51">
        <v>71</v>
      </c>
      <c r="I1848" s="50" t="s">
        <v>142</v>
      </c>
      <c r="J1848" s="61">
        <v>11.8</v>
      </c>
      <c r="K1848" s="50" t="s">
        <v>91</v>
      </c>
      <c r="L1848" s="73">
        <v>27</v>
      </c>
      <c r="M1848" s="69">
        <v>2.2000000000000002</v>
      </c>
      <c r="N1848" s="51">
        <v>103</v>
      </c>
      <c r="O1848" s="50" t="s">
        <v>229</v>
      </c>
      <c r="P1848" s="51">
        <v>10250</v>
      </c>
      <c r="Q1848" s="50" t="s">
        <v>51</v>
      </c>
      <c r="R1848" s="51">
        <v>10211</v>
      </c>
      <c r="S1848" s="52">
        <v>24</v>
      </c>
      <c r="T1848" s="52">
        <v>77</v>
      </c>
      <c r="U1848" s="52">
        <v>86</v>
      </c>
      <c r="V1848" s="50" t="s">
        <v>143</v>
      </c>
      <c r="W1848" s="52">
        <v>65</v>
      </c>
      <c r="X1848" s="50" t="s">
        <v>158</v>
      </c>
      <c r="Y1848" s="78">
        <f t="shared" si="122"/>
        <v>0.22000000000000003</v>
      </c>
      <c r="Z1848" s="78">
        <f t="shared" si="123"/>
        <v>0.4</v>
      </c>
      <c r="AA1848" s="78">
        <f t="shared" si="124"/>
        <v>1.1800000000000002</v>
      </c>
      <c r="AB1848" s="77">
        <f t="shared" si="125"/>
        <v>270</v>
      </c>
    </row>
    <row r="1849" spans="1:28" x14ac:dyDescent="0.3">
      <c r="A1849" s="53">
        <v>43487</v>
      </c>
      <c r="B1849" s="50" t="s">
        <v>1255</v>
      </c>
      <c r="C1849" s="50" t="s">
        <v>1256</v>
      </c>
      <c r="D1849" s="50" t="s">
        <v>47</v>
      </c>
      <c r="E1849" s="52">
        <v>10</v>
      </c>
      <c r="F1849" s="51">
        <v>88</v>
      </c>
      <c r="G1849" s="65">
        <v>60.4</v>
      </c>
      <c r="H1849" s="51">
        <v>71</v>
      </c>
      <c r="I1849" s="50" t="s">
        <v>98</v>
      </c>
      <c r="J1849" s="61">
        <v>10.5</v>
      </c>
      <c r="K1849" s="50" t="s">
        <v>280</v>
      </c>
      <c r="L1849" s="73">
        <v>27</v>
      </c>
      <c r="M1849" s="69">
        <v>5</v>
      </c>
      <c r="N1849" s="51">
        <v>189</v>
      </c>
      <c r="O1849" s="50" t="s">
        <v>225</v>
      </c>
      <c r="P1849" s="51">
        <v>10211</v>
      </c>
      <c r="Q1849" s="50" t="s">
        <v>1012</v>
      </c>
      <c r="R1849" s="51">
        <v>10090</v>
      </c>
      <c r="S1849" s="52">
        <v>24</v>
      </c>
      <c r="T1849" s="52">
        <v>76</v>
      </c>
      <c r="U1849" s="52">
        <v>87</v>
      </c>
      <c r="V1849" s="50" t="s">
        <v>51</v>
      </c>
      <c r="W1849" s="52">
        <v>61</v>
      </c>
      <c r="X1849" s="50" t="s">
        <v>166</v>
      </c>
      <c r="Y1849" s="78">
        <f t="shared" si="122"/>
        <v>0.5</v>
      </c>
      <c r="Z1849" s="78">
        <f t="shared" si="123"/>
        <v>6.04</v>
      </c>
      <c r="AA1849" s="78">
        <f t="shared" si="124"/>
        <v>1.05</v>
      </c>
      <c r="AB1849" s="77">
        <f t="shared" si="125"/>
        <v>270</v>
      </c>
    </row>
    <row r="1850" spans="1:28" x14ac:dyDescent="0.3">
      <c r="A1850" s="53">
        <v>43488</v>
      </c>
      <c r="B1850" s="50" t="s">
        <v>1255</v>
      </c>
      <c r="C1850" s="50" t="s">
        <v>1256</v>
      </c>
      <c r="D1850" s="50" t="s">
        <v>47</v>
      </c>
      <c r="E1850" s="52">
        <v>10</v>
      </c>
      <c r="F1850" s="51">
        <v>108</v>
      </c>
      <c r="G1850" s="65">
        <v>60.2</v>
      </c>
      <c r="H1850" s="51">
        <v>97</v>
      </c>
      <c r="I1850" s="50" t="s">
        <v>85</v>
      </c>
      <c r="J1850" s="61">
        <v>12</v>
      </c>
      <c r="K1850" s="50" t="s">
        <v>347</v>
      </c>
      <c r="L1850" s="73">
        <v>27</v>
      </c>
      <c r="M1850" s="69">
        <v>7.5</v>
      </c>
      <c r="N1850" s="51">
        <v>250</v>
      </c>
      <c r="O1850" s="50" t="s">
        <v>232</v>
      </c>
      <c r="P1850" s="51">
        <v>10123</v>
      </c>
      <c r="Q1850" s="52">
        <v>20</v>
      </c>
      <c r="R1850" s="51">
        <v>10062</v>
      </c>
      <c r="S1850" s="50" t="s">
        <v>218</v>
      </c>
      <c r="T1850" s="52">
        <v>88</v>
      </c>
      <c r="U1850" s="52">
        <v>90</v>
      </c>
      <c r="V1850" s="50" t="s">
        <v>51</v>
      </c>
      <c r="W1850" s="52">
        <v>82</v>
      </c>
      <c r="X1850" s="50" t="s">
        <v>494</v>
      </c>
      <c r="Y1850" s="78">
        <f t="shared" si="122"/>
        <v>0.75</v>
      </c>
      <c r="Z1850" s="78">
        <f t="shared" si="123"/>
        <v>6.0200000000000005</v>
      </c>
      <c r="AA1850" s="78">
        <f t="shared" si="124"/>
        <v>1.2</v>
      </c>
      <c r="AB1850" s="77">
        <f t="shared" si="125"/>
        <v>270</v>
      </c>
    </row>
    <row r="1851" spans="1:28" x14ac:dyDescent="0.3">
      <c r="A1851" s="53">
        <v>43489</v>
      </c>
      <c r="B1851" s="50" t="s">
        <v>1255</v>
      </c>
      <c r="C1851" s="50" t="s">
        <v>1256</v>
      </c>
      <c r="D1851" s="50" t="s">
        <v>47</v>
      </c>
      <c r="E1851" s="52">
        <v>10</v>
      </c>
      <c r="F1851" s="51">
        <v>116</v>
      </c>
      <c r="G1851" s="65">
        <v>19.399999999999999</v>
      </c>
      <c r="H1851" s="51">
        <v>108</v>
      </c>
      <c r="I1851" s="50" t="s">
        <v>100</v>
      </c>
      <c r="J1851" s="61">
        <v>12.3</v>
      </c>
      <c r="K1851" s="50" t="s">
        <v>51</v>
      </c>
      <c r="L1851" s="73">
        <v>27</v>
      </c>
      <c r="M1851" s="69">
        <v>6.1</v>
      </c>
      <c r="N1851" s="51">
        <v>197</v>
      </c>
      <c r="O1851" s="50" t="s">
        <v>347</v>
      </c>
      <c r="P1851" s="51">
        <v>10203</v>
      </c>
      <c r="Q1851" s="52">
        <v>24</v>
      </c>
      <c r="R1851" s="51">
        <v>10117</v>
      </c>
      <c r="S1851" s="50" t="s">
        <v>263</v>
      </c>
      <c r="T1851" s="52">
        <v>91</v>
      </c>
      <c r="U1851" s="52">
        <v>92</v>
      </c>
      <c r="V1851" s="50" t="s">
        <v>81</v>
      </c>
      <c r="W1851" s="52">
        <v>89</v>
      </c>
      <c r="X1851" s="50" t="s">
        <v>80</v>
      </c>
      <c r="Y1851" s="78">
        <f t="shared" si="122"/>
        <v>0.61</v>
      </c>
      <c r="Z1851" s="78">
        <f t="shared" si="123"/>
        <v>1.94</v>
      </c>
      <c r="AA1851" s="78">
        <f t="shared" si="124"/>
        <v>1.23</v>
      </c>
      <c r="AB1851" s="77">
        <f t="shared" si="125"/>
        <v>270</v>
      </c>
    </row>
    <row r="1852" spans="1:28" x14ac:dyDescent="0.3">
      <c r="A1852" s="53">
        <v>43490</v>
      </c>
      <c r="B1852" s="50" t="s">
        <v>1255</v>
      </c>
      <c r="C1852" s="50" t="s">
        <v>1256</v>
      </c>
      <c r="D1852" s="50" t="s">
        <v>47</v>
      </c>
      <c r="E1852" s="52">
        <v>10</v>
      </c>
      <c r="F1852" s="51">
        <v>106</v>
      </c>
      <c r="G1852" s="65">
        <v>0.6</v>
      </c>
      <c r="H1852" s="51">
        <v>87</v>
      </c>
      <c r="I1852" s="50" t="s">
        <v>106</v>
      </c>
      <c r="J1852" s="61">
        <v>12.5</v>
      </c>
      <c r="K1852" s="50" t="s">
        <v>182</v>
      </c>
      <c r="L1852" s="73">
        <v>26</v>
      </c>
      <c r="M1852" s="69">
        <v>4.2</v>
      </c>
      <c r="N1852" s="51">
        <v>142</v>
      </c>
      <c r="O1852" s="50" t="s">
        <v>171</v>
      </c>
      <c r="P1852" s="51">
        <v>10242</v>
      </c>
      <c r="Q1852" s="52">
        <v>20</v>
      </c>
      <c r="R1852" s="51">
        <v>10201</v>
      </c>
      <c r="S1852" s="50" t="s">
        <v>1012</v>
      </c>
      <c r="T1852" s="52">
        <v>83</v>
      </c>
      <c r="U1852" s="52">
        <v>91</v>
      </c>
      <c r="V1852" s="50" t="s">
        <v>51</v>
      </c>
      <c r="W1852" s="52">
        <v>78</v>
      </c>
      <c r="X1852" s="50" t="s">
        <v>51</v>
      </c>
      <c r="Y1852" s="78">
        <f t="shared" si="122"/>
        <v>0.42000000000000004</v>
      </c>
      <c r="Z1852" s="78">
        <f t="shared" si="123"/>
        <v>0.06</v>
      </c>
      <c r="AA1852" s="78">
        <f t="shared" si="124"/>
        <v>1.25</v>
      </c>
      <c r="AB1852" s="77">
        <f t="shared" si="125"/>
        <v>260</v>
      </c>
    </row>
    <row r="1853" spans="1:28" x14ac:dyDescent="0.3">
      <c r="A1853" s="53">
        <v>43491</v>
      </c>
      <c r="B1853" s="50" t="s">
        <v>1255</v>
      </c>
      <c r="C1853" s="50" t="s">
        <v>1256</v>
      </c>
      <c r="D1853" s="50" t="s">
        <v>47</v>
      </c>
      <c r="E1853" s="52">
        <v>10</v>
      </c>
      <c r="F1853" s="51">
        <v>90</v>
      </c>
      <c r="G1853" s="65">
        <v>1.6</v>
      </c>
      <c r="H1853" s="51">
        <v>57</v>
      </c>
      <c r="I1853" s="50" t="s">
        <v>239</v>
      </c>
      <c r="J1853" s="61">
        <v>12.3</v>
      </c>
      <c r="K1853" s="50" t="s">
        <v>215</v>
      </c>
      <c r="L1853" s="73">
        <v>30</v>
      </c>
      <c r="M1853" s="69">
        <v>1.7</v>
      </c>
      <c r="N1853" s="51">
        <v>117</v>
      </c>
      <c r="O1853" s="50" t="s">
        <v>249</v>
      </c>
      <c r="P1853" s="51">
        <v>10234</v>
      </c>
      <c r="Q1853" s="50" t="s">
        <v>1012</v>
      </c>
      <c r="R1853" s="51">
        <v>10123</v>
      </c>
      <c r="S1853" s="52">
        <v>23</v>
      </c>
      <c r="T1853" s="52">
        <v>79</v>
      </c>
      <c r="U1853" s="52">
        <v>85</v>
      </c>
      <c r="V1853" s="50" t="s">
        <v>51</v>
      </c>
      <c r="W1853" s="52">
        <v>73</v>
      </c>
      <c r="X1853" s="50" t="s">
        <v>51</v>
      </c>
      <c r="Y1853" s="78">
        <f t="shared" si="122"/>
        <v>0.16999999999999998</v>
      </c>
      <c r="Z1853" s="78">
        <f t="shared" si="123"/>
        <v>0.16</v>
      </c>
      <c r="AA1853" s="78">
        <f t="shared" si="124"/>
        <v>1.23</v>
      </c>
      <c r="AB1853" s="77">
        <f t="shared" si="125"/>
        <v>300</v>
      </c>
    </row>
    <row r="1854" spans="1:28" x14ac:dyDescent="0.3">
      <c r="A1854" s="53">
        <v>43492</v>
      </c>
      <c r="B1854" s="50" t="s">
        <v>1255</v>
      </c>
      <c r="C1854" s="50" t="s">
        <v>1256</v>
      </c>
      <c r="D1854" s="50" t="s">
        <v>47</v>
      </c>
      <c r="E1854" s="52">
        <v>10</v>
      </c>
      <c r="F1854" s="51">
        <v>96</v>
      </c>
      <c r="G1854" s="65">
        <v>9</v>
      </c>
      <c r="H1854" s="51">
        <v>82</v>
      </c>
      <c r="I1854" s="50" t="s">
        <v>112</v>
      </c>
      <c r="J1854" s="61">
        <v>11.1</v>
      </c>
      <c r="K1854" s="50" t="s">
        <v>521</v>
      </c>
      <c r="L1854" s="73">
        <v>28</v>
      </c>
      <c r="M1854" s="69">
        <v>5.6</v>
      </c>
      <c r="N1854" s="51">
        <v>214</v>
      </c>
      <c r="O1854" s="50" t="s">
        <v>85</v>
      </c>
      <c r="P1854" s="51">
        <v>10195</v>
      </c>
      <c r="Q1854" s="52">
        <v>19</v>
      </c>
      <c r="R1854" s="51">
        <v>10122</v>
      </c>
      <c r="S1854" s="50" t="s">
        <v>263</v>
      </c>
      <c r="T1854" s="52">
        <v>73</v>
      </c>
      <c r="U1854" s="52">
        <v>83</v>
      </c>
      <c r="V1854" s="50" t="s">
        <v>85</v>
      </c>
      <c r="W1854" s="52">
        <v>64</v>
      </c>
      <c r="X1854" s="50" t="s">
        <v>232</v>
      </c>
      <c r="Y1854" s="78">
        <f t="shared" si="122"/>
        <v>0.55999999999999994</v>
      </c>
      <c r="Z1854" s="78">
        <f t="shared" si="123"/>
        <v>0.9</v>
      </c>
      <c r="AA1854" s="78">
        <f t="shared" si="124"/>
        <v>1.1099999999999999</v>
      </c>
      <c r="AB1854" s="77">
        <f t="shared" si="125"/>
        <v>280</v>
      </c>
    </row>
    <row r="1855" spans="1:28" x14ac:dyDescent="0.3">
      <c r="A1855" s="53">
        <v>43493</v>
      </c>
      <c r="B1855" s="50" t="s">
        <v>1255</v>
      </c>
      <c r="C1855" s="50" t="s">
        <v>1256</v>
      </c>
      <c r="D1855" s="50" t="s">
        <v>47</v>
      </c>
      <c r="E1855" s="52">
        <v>10</v>
      </c>
      <c r="F1855" s="51">
        <v>108</v>
      </c>
      <c r="G1855" s="65">
        <v>6.6</v>
      </c>
      <c r="H1855" s="51">
        <v>95</v>
      </c>
      <c r="I1855" s="50" t="s">
        <v>88</v>
      </c>
      <c r="J1855" s="61">
        <v>12</v>
      </c>
      <c r="K1855" s="50" t="s">
        <v>123</v>
      </c>
      <c r="L1855" s="73">
        <v>27</v>
      </c>
      <c r="M1855" s="69">
        <v>6.7</v>
      </c>
      <c r="N1855" s="51">
        <v>200</v>
      </c>
      <c r="O1855" s="50" t="s">
        <v>146</v>
      </c>
      <c r="P1855" s="51">
        <v>10191</v>
      </c>
      <c r="Q1855" s="52">
        <v>18</v>
      </c>
      <c r="R1855" s="51">
        <v>10142</v>
      </c>
      <c r="S1855" s="50" t="s">
        <v>401</v>
      </c>
      <c r="T1855" s="52">
        <v>72</v>
      </c>
      <c r="U1855" s="52">
        <v>84</v>
      </c>
      <c r="V1855" s="50" t="s">
        <v>171</v>
      </c>
      <c r="W1855" s="52">
        <v>64</v>
      </c>
      <c r="X1855" s="50" t="s">
        <v>505</v>
      </c>
      <c r="Y1855" s="78">
        <f t="shared" si="122"/>
        <v>0.67</v>
      </c>
      <c r="Z1855" s="78">
        <f t="shared" si="123"/>
        <v>0.65999999999999992</v>
      </c>
      <c r="AA1855" s="78">
        <f t="shared" si="124"/>
        <v>1.2</v>
      </c>
      <c r="AB1855" s="77">
        <f t="shared" si="125"/>
        <v>270</v>
      </c>
    </row>
    <row r="1856" spans="1:28" x14ac:dyDescent="0.3">
      <c r="A1856" s="53">
        <v>43494</v>
      </c>
      <c r="B1856" s="50" t="s">
        <v>1255</v>
      </c>
      <c r="C1856" s="50" t="s">
        <v>1256</v>
      </c>
      <c r="D1856" s="50" t="s">
        <v>47</v>
      </c>
      <c r="E1856" s="52">
        <v>10</v>
      </c>
      <c r="F1856" s="51">
        <v>108</v>
      </c>
      <c r="G1856" s="65">
        <v>9</v>
      </c>
      <c r="H1856" s="51">
        <v>71</v>
      </c>
      <c r="I1856" s="50" t="s">
        <v>376</v>
      </c>
      <c r="J1856" s="61">
        <v>14.6</v>
      </c>
      <c r="K1856" s="50" t="s">
        <v>179</v>
      </c>
      <c r="L1856" s="73">
        <v>27</v>
      </c>
      <c r="M1856" s="69">
        <v>8.1</v>
      </c>
      <c r="N1856" s="51">
        <v>231</v>
      </c>
      <c r="O1856" s="50" t="s">
        <v>206</v>
      </c>
      <c r="P1856" s="51">
        <v>10170</v>
      </c>
      <c r="Q1856" s="50" t="s">
        <v>1012</v>
      </c>
      <c r="R1856" s="51">
        <v>10040</v>
      </c>
      <c r="S1856" s="52">
        <v>12</v>
      </c>
      <c r="T1856" s="52">
        <v>74</v>
      </c>
      <c r="U1856" s="52">
        <v>79</v>
      </c>
      <c r="V1856" s="50" t="s">
        <v>129</v>
      </c>
      <c r="W1856" s="52">
        <v>56</v>
      </c>
      <c r="X1856" s="50" t="s">
        <v>148</v>
      </c>
      <c r="Y1856" s="78">
        <f t="shared" si="122"/>
        <v>0.80999999999999994</v>
      </c>
      <c r="Z1856" s="78">
        <f t="shared" si="123"/>
        <v>0.9</v>
      </c>
      <c r="AA1856" s="78">
        <f t="shared" si="124"/>
        <v>1.46</v>
      </c>
      <c r="AB1856" s="77">
        <f t="shared" si="125"/>
        <v>270</v>
      </c>
    </row>
    <row r="1857" spans="1:28" x14ac:dyDescent="0.3">
      <c r="A1857" s="53">
        <v>43495</v>
      </c>
      <c r="B1857" s="50" t="s">
        <v>1255</v>
      </c>
      <c r="C1857" s="50" t="s">
        <v>1256</v>
      </c>
      <c r="D1857" s="50" t="s">
        <v>47</v>
      </c>
      <c r="E1857" s="52">
        <v>10</v>
      </c>
      <c r="F1857" s="51">
        <v>106</v>
      </c>
      <c r="G1857" s="65">
        <v>16.8</v>
      </c>
      <c r="H1857" s="51">
        <v>72</v>
      </c>
      <c r="I1857" s="50" t="s">
        <v>286</v>
      </c>
      <c r="J1857" s="61">
        <v>13.9</v>
      </c>
      <c r="K1857" s="50" t="s">
        <v>117</v>
      </c>
      <c r="L1857" s="73">
        <v>26</v>
      </c>
      <c r="M1857" s="69">
        <v>2.5</v>
      </c>
      <c r="N1857" s="51">
        <v>183</v>
      </c>
      <c r="O1857" s="50" t="s">
        <v>178</v>
      </c>
      <c r="P1857" s="51">
        <v>10125</v>
      </c>
      <c r="Q1857" s="50" t="s">
        <v>1012</v>
      </c>
      <c r="R1857" s="51">
        <v>9948</v>
      </c>
      <c r="S1857" s="52">
        <v>24</v>
      </c>
      <c r="T1857" s="52">
        <v>59</v>
      </c>
      <c r="U1857" s="52">
        <v>84</v>
      </c>
      <c r="V1857" s="50" t="s">
        <v>51</v>
      </c>
      <c r="W1857" s="52">
        <v>40</v>
      </c>
      <c r="X1857" s="50" t="s">
        <v>209</v>
      </c>
      <c r="Y1857" s="78">
        <f t="shared" si="122"/>
        <v>0.25</v>
      </c>
      <c r="Z1857" s="78">
        <f t="shared" si="123"/>
        <v>1.6800000000000002</v>
      </c>
      <c r="AA1857" s="78">
        <f t="shared" si="124"/>
        <v>1.3900000000000001</v>
      </c>
      <c r="AB1857" s="77">
        <f t="shared" si="125"/>
        <v>260</v>
      </c>
    </row>
    <row r="1858" spans="1:28" x14ac:dyDescent="0.3">
      <c r="A1858" s="53">
        <v>43496</v>
      </c>
      <c r="B1858" s="50" t="s">
        <v>1255</v>
      </c>
      <c r="C1858" s="50" t="s">
        <v>1256</v>
      </c>
      <c r="D1858" s="50" t="s">
        <v>47</v>
      </c>
      <c r="E1858" s="52">
        <v>10</v>
      </c>
      <c r="F1858" s="51">
        <v>130</v>
      </c>
      <c r="G1858" s="65">
        <v>13.6</v>
      </c>
      <c r="H1858" s="51">
        <v>106</v>
      </c>
      <c r="I1858" s="50" t="s">
        <v>108</v>
      </c>
      <c r="J1858" s="61">
        <v>15.3</v>
      </c>
      <c r="K1858" s="50" t="s">
        <v>81</v>
      </c>
      <c r="L1858" s="73">
        <v>33</v>
      </c>
      <c r="M1858" s="69">
        <v>3.1</v>
      </c>
      <c r="N1858" s="51">
        <v>153</v>
      </c>
      <c r="O1858" s="50" t="s">
        <v>146</v>
      </c>
      <c r="P1858" s="51">
        <v>9949</v>
      </c>
      <c r="Q1858" s="50" t="s">
        <v>1012</v>
      </c>
      <c r="R1858" s="51">
        <v>9887</v>
      </c>
      <c r="S1858" s="52">
        <v>24</v>
      </c>
      <c r="T1858" s="52">
        <v>83</v>
      </c>
      <c r="U1858" s="52">
        <v>88</v>
      </c>
      <c r="V1858" s="50" t="s">
        <v>164</v>
      </c>
      <c r="W1858" s="52">
        <v>77</v>
      </c>
      <c r="X1858" s="50" t="s">
        <v>271</v>
      </c>
      <c r="Y1858" s="78">
        <f t="shared" si="122"/>
        <v>0.31</v>
      </c>
      <c r="Z1858" s="78">
        <f t="shared" si="123"/>
        <v>1.3599999999999999</v>
      </c>
      <c r="AA1858" s="78">
        <f t="shared" si="124"/>
        <v>1.53</v>
      </c>
      <c r="AB1858" s="77">
        <f t="shared" si="125"/>
        <v>330</v>
      </c>
    </row>
    <row r="1859" spans="1:28" x14ac:dyDescent="0.3">
      <c r="A1859" s="53">
        <v>43497</v>
      </c>
      <c r="B1859" s="50" t="s">
        <v>1255</v>
      </c>
      <c r="C1859" s="50" t="s">
        <v>1256</v>
      </c>
      <c r="D1859" s="50" t="s">
        <v>47</v>
      </c>
      <c r="E1859" s="52">
        <v>10</v>
      </c>
      <c r="F1859" s="51">
        <v>92</v>
      </c>
      <c r="G1859" s="65">
        <v>12.8</v>
      </c>
      <c r="H1859" s="51">
        <v>68</v>
      </c>
      <c r="I1859" s="50" t="s">
        <v>112</v>
      </c>
      <c r="J1859" s="61">
        <v>11.7</v>
      </c>
      <c r="K1859" s="50" t="s">
        <v>135</v>
      </c>
      <c r="L1859" s="73">
        <v>33</v>
      </c>
      <c r="M1859" s="69">
        <v>3.3</v>
      </c>
      <c r="N1859" s="51">
        <v>244</v>
      </c>
      <c r="O1859" s="50" t="s">
        <v>88</v>
      </c>
      <c r="P1859" s="51">
        <v>9978</v>
      </c>
      <c r="Q1859" s="52">
        <v>24</v>
      </c>
      <c r="R1859" s="51">
        <v>9830</v>
      </c>
      <c r="S1859" s="50" t="s">
        <v>102</v>
      </c>
      <c r="T1859" s="52">
        <v>70</v>
      </c>
      <c r="U1859" s="52">
        <v>85</v>
      </c>
      <c r="V1859" s="50" t="s">
        <v>51</v>
      </c>
      <c r="W1859" s="52">
        <v>45</v>
      </c>
      <c r="X1859" s="50" t="s">
        <v>146</v>
      </c>
      <c r="Y1859" s="78">
        <f t="shared" ref="Y1859:Y1922" si="126">M1859/$AE$17</f>
        <v>0.32999999999999996</v>
      </c>
      <c r="Z1859" s="78">
        <f t="shared" ref="Z1859:Z1922" si="127">G1859/$AE$17</f>
        <v>1.28</v>
      </c>
      <c r="AA1859" s="78">
        <f t="shared" ref="AA1859:AA1922" si="128">J1859/$AE$17</f>
        <v>1.17</v>
      </c>
      <c r="AB1859" s="77">
        <f t="shared" ref="AB1859:AB1922" si="129">L1859*$AE$17</f>
        <v>330</v>
      </c>
    </row>
    <row r="1860" spans="1:28" x14ac:dyDescent="0.3">
      <c r="A1860" s="53">
        <v>43498</v>
      </c>
      <c r="B1860" s="50" t="s">
        <v>1255</v>
      </c>
      <c r="C1860" s="50" t="s">
        <v>1256</v>
      </c>
      <c r="D1860" s="50" t="s">
        <v>47</v>
      </c>
      <c r="E1860" s="52">
        <v>10</v>
      </c>
      <c r="F1860" s="51">
        <v>80</v>
      </c>
      <c r="G1860" s="65">
        <v>4.4000000000000004</v>
      </c>
      <c r="H1860" s="51">
        <v>57</v>
      </c>
      <c r="I1860" s="50" t="s">
        <v>188</v>
      </c>
      <c r="J1860" s="61">
        <v>10.3</v>
      </c>
      <c r="K1860" s="50" t="s">
        <v>215</v>
      </c>
      <c r="L1860" s="73">
        <v>33</v>
      </c>
      <c r="M1860" s="69">
        <v>5.3</v>
      </c>
      <c r="N1860" s="51">
        <v>247</v>
      </c>
      <c r="O1860" s="50" t="s">
        <v>85</v>
      </c>
      <c r="P1860" s="51">
        <v>10241</v>
      </c>
      <c r="Q1860" s="52">
        <v>24</v>
      </c>
      <c r="R1860" s="51">
        <v>9978</v>
      </c>
      <c r="S1860" s="50" t="s">
        <v>1012</v>
      </c>
      <c r="T1860" s="52">
        <v>69</v>
      </c>
      <c r="U1860" s="52">
        <v>80</v>
      </c>
      <c r="V1860" s="50" t="s">
        <v>80</v>
      </c>
      <c r="W1860" s="52">
        <v>48</v>
      </c>
      <c r="X1860" s="50" t="s">
        <v>108</v>
      </c>
      <c r="Y1860" s="78">
        <f t="shared" si="126"/>
        <v>0.53</v>
      </c>
      <c r="Z1860" s="78">
        <f t="shared" si="127"/>
        <v>0.44000000000000006</v>
      </c>
      <c r="AA1860" s="78">
        <f t="shared" si="128"/>
        <v>1.03</v>
      </c>
      <c r="AB1860" s="77">
        <f t="shared" si="129"/>
        <v>330</v>
      </c>
    </row>
    <row r="1861" spans="1:28" x14ac:dyDescent="0.3">
      <c r="A1861" s="53">
        <v>43499</v>
      </c>
      <c r="B1861" s="50" t="s">
        <v>1255</v>
      </c>
      <c r="C1861" s="50" t="s">
        <v>1256</v>
      </c>
      <c r="D1861" s="50" t="s">
        <v>47</v>
      </c>
      <c r="E1861" s="52">
        <v>10</v>
      </c>
      <c r="F1861" s="51">
        <v>77</v>
      </c>
      <c r="G1861" s="65">
        <v>0</v>
      </c>
      <c r="H1861" s="51">
        <v>37</v>
      </c>
      <c r="I1861" s="50" t="s">
        <v>108</v>
      </c>
      <c r="J1861" s="61">
        <v>11.7</v>
      </c>
      <c r="K1861" s="50" t="s">
        <v>121</v>
      </c>
      <c r="L1861" s="73">
        <v>27</v>
      </c>
      <c r="M1861" s="69">
        <v>1.9</v>
      </c>
      <c r="N1861" s="51">
        <v>100</v>
      </c>
      <c r="O1861" s="50" t="s">
        <v>832</v>
      </c>
      <c r="P1861" s="51">
        <v>10299</v>
      </c>
      <c r="Q1861" s="52">
        <v>11</v>
      </c>
      <c r="R1861" s="51">
        <v>10239</v>
      </c>
      <c r="S1861" s="50" t="s">
        <v>263</v>
      </c>
      <c r="T1861" s="52">
        <v>65</v>
      </c>
      <c r="U1861" s="52">
        <v>73</v>
      </c>
      <c r="V1861" s="50" t="s">
        <v>142</v>
      </c>
      <c r="W1861" s="52">
        <v>47</v>
      </c>
      <c r="X1861" s="50" t="s">
        <v>71</v>
      </c>
      <c r="Y1861" s="78">
        <f t="shared" si="126"/>
        <v>0.19</v>
      </c>
      <c r="Z1861" s="78">
        <f t="shared" si="127"/>
        <v>0</v>
      </c>
      <c r="AA1861" s="78">
        <f t="shared" si="128"/>
        <v>1.17</v>
      </c>
      <c r="AB1861" s="77">
        <f t="shared" si="129"/>
        <v>270</v>
      </c>
    </row>
    <row r="1862" spans="1:28" x14ac:dyDescent="0.3">
      <c r="A1862" s="53">
        <v>43500</v>
      </c>
      <c r="B1862" s="50" t="s">
        <v>1255</v>
      </c>
      <c r="C1862" s="50" t="s">
        <v>1256</v>
      </c>
      <c r="D1862" s="50" t="s">
        <v>47</v>
      </c>
      <c r="E1862" s="52">
        <v>10</v>
      </c>
      <c r="F1862" s="51">
        <v>86</v>
      </c>
      <c r="G1862" s="65">
        <v>0</v>
      </c>
      <c r="H1862" s="51">
        <v>35</v>
      </c>
      <c r="I1862" s="50" t="s">
        <v>51</v>
      </c>
      <c r="J1862" s="61">
        <v>13.6</v>
      </c>
      <c r="K1862" s="50" t="s">
        <v>61</v>
      </c>
      <c r="L1862" s="73">
        <v>26</v>
      </c>
      <c r="M1862" s="69">
        <v>1.7</v>
      </c>
      <c r="N1862" s="51">
        <v>83</v>
      </c>
      <c r="O1862" s="50" t="s">
        <v>85</v>
      </c>
      <c r="P1862" s="51">
        <v>10282</v>
      </c>
      <c r="Q1862" s="50" t="s">
        <v>1012</v>
      </c>
      <c r="R1862" s="51">
        <v>10249</v>
      </c>
      <c r="S1862" s="52">
        <v>15</v>
      </c>
      <c r="T1862" s="52">
        <v>66</v>
      </c>
      <c r="U1862" s="52">
        <v>76</v>
      </c>
      <c r="V1862" s="50" t="s">
        <v>127</v>
      </c>
      <c r="W1862" s="52">
        <v>52</v>
      </c>
      <c r="X1862" s="50" t="s">
        <v>60</v>
      </c>
      <c r="Y1862" s="78">
        <f t="shared" si="126"/>
        <v>0.16999999999999998</v>
      </c>
      <c r="Z1862" s="78">
        <f t="shared" si="127"/>
        <v>0</v>
      </c>
      <c r="AA1862" s="78">
        <f t="shared" si="128"/>
        <v>1.3599999999999999</v>
      </c>
      <c r="AB1862" s="77">
        <f t="shared" si="129"/>
        <v>260</v>
      </c>
    </row>
    <row r="1863" spans="1:28" x14ac:dyDescent="0.3">
      <c r="A1863" s="53">
        <v>43501</v>
      </c>
      <c r="B1863" s="50" t="s">
        <v>1255</v>
      </c>
      <c r="C1863" s="50" t="s">
        <v>1256</v>
      </c>
      <c r="D1863" s="50" t="s">
        <v>47</v>
      </c>
      <c r="E1863" s="52">
        <v>10</v>
      </c>
      <c r="F1863" s="51">
        <v>124</v>
      </c>
      <c r="G1863" s="65">
        <v>0</v>
      </c>
      <c r="H1863" s="51">
        <v>83</v>
      </c>
      <c r="I1863" s="50" t="s">
        <v>108</v>
      </c>
      <c r="J1863" s="61">
        <v>16.399999999999999</v>
      </c>
      <c r="K1863" s="50" t="s">
        <v>71</v>
      </c>
      <c r="L1863" s="73">
        <v>26</v>
      </c>
      <c r="M1863" s="69">
        <v>1.9</v>
      </c>
      <c r="N1863" s="51">
        <v>75</v>
      </c>
      <c r="O1863" s="50" t="s">
        <v>120</v>
      </c>
      <c r="P1863" s="51">
        <v>10287</v>
      </c>
      <c r="Q1863" s="52">
        <v>11</v>
      </c>
      <c r="R1863" s="51">
        <v>10265</v>
      </c>
      <c r="S1863" s="50" t="s">
        <v>102</v>
      </c>
      <c r="T1863" s="52">
        <v>70</v>
      </c>
      <c r="U1863" s="52">
        <v>79</v>
      </c>
      <c r="V1863" s="50" t="s">
        <v>88</v>
      </c>
      <c r="W1863" s="52">
        <v>60</v>
      </c>
      <c r="X1863" s="50" t="s">
        <v>52</v>
      </c>
      <c r="Y1863" s="78">
        <f t="shared" si="126"/>
        <v>0.19</v>
      </c>
      <c r="Z1863" s="78">
        <f t="shared" si="127"/>
        <v>0</v>
      </c>
      <c r="AA1863" s="78">
        <f t="shared" si="128"/>
        <v>1.64</v>
      </c>
      <c r="AB1863" s="77">
        <f t="shared" si="129"/>
        <v>260</v>
      </c>
    </row>
    <row r="1864" spans="1:28" x14ac:dyDescent="0.3">
      <c r="A1864" s="53">
        <v>43502</v>
      </c>
      <c r="B1864" s="50" t="s">
        <v>1255</v>
      </c>
      <c r="C1864" s="50" t="s">
        <v>1256</v>
      </c>
      <c r="D1864" s="50" t="s">
        <v>47</v>
      </c>
      <c r="E1864" s="52">
        <v>10</v>
      </c>
      <c r="F1864" s="51">
        <v>108</v>
      </c>
      <c r="G1864" s="65">
        <v>0</v>
      </c>
      <c r="H1864" s="51">
        <v>71</v>
      </c>
      <c r="I1864" s="50" t="s">
        <v>183</v>
      </c>
      <c r="J1864" s="61">
        <v>14.5</v>
      </c>
      <c r="K1864" s="50" t="s">
        <v>250</v>
      </c>
      <c r="L1864" s="73">
        <v>31</v>
      </c>
      <c r="M1864" s="69">
        <v>1.7</v>
      </c>
      <c r="N1864" s="51">
        <v>69</v>
      </c>
      <c r="O1864" s="50" t="s">
        <v>206</v>
      </c>
      <c r="P1864" s="51">
        <v>10266</v>
      </c>
      <c r="Q1864" s="50" t="s">
        <v>1012</v>
      </c>
      <c r="R1864" s="51">
        <v>10203</v>
      </c>
      <c r="S1864" s="52">
        <v>18</v>
      </c>
      <c r="T1864" s="52">
        <v>80</v>
      </c>
      <c r="U1864" s="52">
        <v>84</v>
      </c>
      <c r="V1864" s="50" t="s">
        <v>347</v>
      </c>
      <c r="W1864" s="52">
        <v>68</v>
      </c>
      <c r="X1864" s="50" t="s">
        <v>250</v>
      </c>
      <c r="Y1864" s="78">
        <f t="shared" si="126"/>
        <v>0.16999999999999998</v>
      </c>
      <c r="Z1864" s="78">
        <f t="shared" si="127"/>
        <v>0</v>
      </c>
      <c r="AA1864" s="78">
        <f t="shared" si="128"/>
        <v>1.45</v>
      </c>
      <c r="AB1864" s="77">
        <f t="shared" si="129"/>
        <v>310</v>
      </c>
    </row>
    <row r="1865" spans="1:28" x14ac:dyDescent="0.3">
      <c r="A1865" s="53">
        <v>43503</v>
      </c>
      <c r="B1865" s="50" t="s">
        <v>1255</v>
      </c>
      <c r="C1865" s="50" t="s">
        <v>1256</v>
      </c>
      <c r="D1865" s="50" t="s">
        <v>47</v>
      </c>
      <c r="E1865" s="52">
        <v>10</v>
      </c>
      <c r="F1865" s="51">
        <v>103</v>
      </c>
      <c r="G1865" s="65">
        <v>0.2</v>
      </c>
      <c r="H1865" s="51">
        <v>73</v>
      </c>
      <c r="I1865" s="50" t="s">
        <v>100</v>
      </c>
      <c r="J1865" s="61">
        <v>13.3</v>
      </c>
      <c r="K1865" s="50" t="s">
        <v>169</v>
      </c>
      <c r="L1865" s="73">
        <v>28</v>
      </c>
      <c r="M1865" s="69">
        <v>3.9</v>
      </c>
      <c r="N1865" s="51">
        <v>128</v>
      </c>
      <c r="O1865" s="50" t="s">
        <v>301</v>
      </c>
      <c r="P1865" s="51">
        <v>10247</v>
      </c>
      <c r="Q1865" s="50" t="s">
        <v>51</v>
      </c>
      <c r="R1865" s="51">
        <v>10209</v>
      </c>
      <c r="S1865" s="50" t="s">
        <v>51</v>
      </c>
      <c r="T1865" s="52">
        <v>73</v>
      </c>
      <c r="U1865" s="52">
        <v>84</v>
      </c>
      <c r="V1865" s="50" t="s">
        <v>51</v>
      </c>
      <c r="W1865" s="52">
        <v>62</v>
      </c>
      <c r="X1865" s="50" t="s">
        <v>81</v>
      </c>
      <c r="Y1865" s="78">
        <f t="shared" si="126"/>
        <v>0.39</v>
      </c>
      <c r="Z1865" s="78">
        <f t="shared" si="127"/>
        <v>0.02</v>
      </c>
      <c r="AA1865" s="78">
        <f t="shared" si="128"/>
        <v>1.33</v>
      </c>
      <c r="AB1865" s="77">
        <f t="shared" si="129"/>
        <v>280</v>
      </c>
    </row>
    <row r="1866" spans="1:28" x14ac:dyDescent="0.3">
      <c r="A1866" s="53">
        <v>43504</v>
      </c>
      <c r="B1866" s="50" t="s">
        <v>1255</v>
      </c>
      <c r="C1866" s="50" t="s">
        <v>1256</v>
      </c>
      <c r="D1866" s="50" t="s">
        <v>47</v>
      </c>
      <c r="E1866" s="52">
        <v>10</v>
      </c>
      <c r="F1866" s="51">
        <v>96</v>
      </c>
      <c r="G1866" s="65">
        <v>0</v>
      </c>
      <c r="H1866" s="51">
        <v>56</v>
      </c>
      <c r="I1866" s="50" t="s">
        <v>123</v>
      </c>
      <c r="J1866" s="61">
        <v>13.6</v>
      </c>
      <c r="K1866" s="50" t="s">
        <v>117</v>
      </c>
      <c r="L1866" s="73">
        <v>12</v>
      </c>
      <c r="M1866" s="69">
        <v>2.5</v>
      </c>
      <c r="N1866" s="51">
        <v>78</v>
      </c>
      <c r="O1866" s="50" t="s">
        <v>64</v>
      </c>
      <c r="P1866" s="51">
        <v>10212</v>
      </c>
      <c r="Q1866" s="50" t="s">
        <v>1012</v>
      </c>
      <c r="R1866" s="51">
        <v>10144</v>
      </c>
      <c r="S1866" s="52">
        <v>16</v>
      </c>
      <c r="T1866" s="52">
        <v>74</v>
      </c>
      <c r="U1866" s="52">
        <v>83</v>
      </c>
      <c r="V1866" s="50" t="s">
        <v>51</v>
      </c>
      <c r="W1866" s="52">
        <v>64</v>
      </c>
      <c r="X1866" s="50" t="s">
        <v>170</v>
      </c>
      <c r="Y1866" s="78">
        <f t="shared" si="126"/>
        <v>0.25</v>
      </c>
      <c r="Z1866" s="78">
        <f t="shared" si="127"/>
        <v>0</v>
      </c>
      <c r="AA1866" s="78">
        <f t="shared" si="128"/>
        <v>1.3599999999999999</v>
      </c>
      <c r="AB1866" s="77">
        <f t="shared" si="129"/>
        <v>120</v>
      </c>
    </row>
    <row r="1867" spans="1:28" x14ac:dyDescent="0.3">
      <c r="A1867" s="53">
        <v>43505</v>
      </c>
      <c r="B1867" s="50" t="s">
        <v>1255</v>
      </c>
      <c r="C1867" s="50" t="s">
        <v>1256</v>
      </c>
      <c r="D1867" s="50" t="s">
        <v>47</v>
      </c>
      <c r="E1867" s="52">
        <v>10</v>
      </c>
      <c r="F1867" s="51">
        <v>122</v>
      </c>
      <c r="G1867" s="65">
        <v>0.2</v>
      </c>
      <c r="H1867" s="51">
        <v>100</v>
      </c>
      <c r="I1867" s="50" t="s">
        <v>202</v>
      </c>
      <c r="J1867" s="61">
        <v>14.5</v>
      </c>
      <c r="K1867" s="50" t="s">
        <v>158</v>
      </c>
      <c r="L1867" s="73">
        <v>25</v>
      </c>
      <c r="M1867" s="69">
        <v>1.4</v>
      </c>
      <c r="N1867" s="51">
        <v>61</v>
      </c>
      <c r="O1867" s="50" t="s">
        <v>195</v>
      </c>
      <c r="P1867" s="51">
        <v>10184</v>
      </c>
      <c r="Q1867" s="50" t="s">
        <v>116</v>
      </c>
      <c r="R1867" s="51">
        <v>10103</v>
      </c>
      <c r="S1867" s="52">
        <v>24</v>
      </c>
      <c r="T1867" s="52">
        <v>76</v>
      </c>
      <c r="U1867" s="52">
        <v>83</v>
      </c>
      <c r="V1867" s="50" t="s">
        <v>51</v>
      </c>
      <c r="W1867" s="52">
        <v>59</v>
      </c>
      <c r="X1867" s="50" t="s">
        <v>59</v>
      </c>
      <c r="Y1867" s="78">
        <f t="shared" si="126"/>
        <v>0.13999999999999999</v>
      </c>
      <c r="Z1867" s="78">
        <f t="shared" si="127"/>
        <v>0.02</v>
      </c>
      <c r="AA1867" s="78">
        <f t="shared" si="128"/>
        <v>1.45</v>
      </c>
      <c r="AB1867" s="77">
        <f t="shared" si="129"/>
        <v>250</v>
      </c>
    </row>
    <row r="1868" spans="1:28" x14ac:dyDescent="0.3">
      <c r="A1868" s="53">
        <v>43506</v>
      </c>
      <c r="B1868" s="50" t="s">
        <v>1255</v>
      </c>
      <c r="C1868" s="50" t="s">
        <v>1256</v>
      </c>
      <c r="D1868" s="50" t="s">
        <v>47</v>
      </c>
      <c r="E1868" s="52">
        <v>10</v>
      </c>
      <c r="F1868" s="51">
        <v>119</v>
      </c>
      <c r="G1868" s="65">
        <v>5.6</v>
      </c>
      <c r="H1868" s="51">
        <v>85</v>
      </c>
      <c r="I1868" s="50" t="s">
        <v>100</v>
      </c>
      <c r="J1868" s="61">
        <v>15.3</v>
      </c>
      <c r="K1868" s="50" t="s">
        <v>280</v>
      </c>
      <c r="L1868" s="73">
        <v>30</v>
      </c>
      <c r="M1868" s="69">
        <v>5.8</v>
      </c>
      <c r="N1868" s="51">
        <v>217</v>
      </c>
      <c r="O1868" s="50" t="s">
        <v>74</v>
      </c>
      <c r="P1868" s="51">
        <v>10269</v>
      </c>
      <c r="Q1868" s="52">
        <v>24</v>
      </c>
      <c r="R1868" s="51">
        <v>10067</v>
      </c>
      <c r="S1868" s="50" t="s">
        <v>102</v>
      </c>
      <c r="T1868" s="52">
        <v>75</v>
      </c>
      <c r="U1868" s="52">
        <v>85</v>
      </c>
      <c r="V1868" s="50" t="s">
        <v>148</v>
      </c>
      <c r="W1868" s="52">
        <v>53</v>
      </c>
      <c r="X1868" s="50" t="s">
        <v>644</v>
      </c>
      <c r="Y1868" s="78">
        <f t="shared" si="126"/>
        <v>0.57999999999999996</v>
      </c>
      <c r="Z1868" s="78">
        <f t="shared" si="127"/>
        <v>0.55999999999999994</v>
      </c>
      <c r="AA1868" s="78">
        <f t="shared" si="128"/>
        <v>1.53</v>
      </c>
      <c r="AB1868" s="77">
        <f t="shared" si="129"/>
        <v>300</v>
      </c>
    </row>
    <row r="1869" spans="1:28" x14ac:dyDescent="0.3">
      <c r="A1869" s="53">
        <v>43507</v>
      </c>
      <c r="B1869" s="50" t="s">
        <v>1255</v>
      </c>
      <c r="C1869" s="50" t="s">
        <v>1256</v>
      </c>
      <c r="D1869" s="50" t="s">
        <v>47</v>
      </c>
      <c r="E1869" s="52">
        <v>10</v>
      </c>
      <c r="F1869" s="51">
        <v>106</v>
      </c>
      <c r="G1869" s="65">
        <v>0</v>
      </c>
      <c r="H1869" s="51">
        <v>62</v>
      </c>
      <c r="I1869" s="50" t="s">
        <v>100</v>
      </c>
      <c r="J1869" s="61">
        <v>15</v>
      </c>
      <c r="K1869" s="50" t="s">
        <v>215</v>
      </c>
      <c r="L1869" s="73">
        <v>27</v>
      </c>
      <c r="M1869" s="69">
        <v>1.4</v>
      </c>
      <c r="N1869" s="51">
        <v>78</v>
      </c>
      <c r="O1869" s="50" t="s">
        <v>75</v>
      </c>
      <c r="P1869" s="51">
        <v>10331</v>
      </c>
      <c r="Q1869" s="50" t="s">
        <v>51</v>
      </c>
      <c r="R1869" s="51">
        <v>10269</v>
      </c>
      <c r="S1869" s="50" t="s">
        <v>1012</v>
      </c>
      <c r="T1869" s="52">
        <v>60</v>
      </c>
      <c r="U1869" s="52">
        <v>76</v>
      </c>
      <c r="V1869" s="50" t="s">
        <v>51</v>
      </c>
      <c r="W1869" s="52">
        <v>46</v>
      </c>
      <c r="X1869" s="50" t="s">
        <v>129</v>
      </c>
      <c r="Y1869" s="78">
        <f t="shared" si="126"/>
        <v>0.13999999999999999</v>
      </c>
      <c r="Z1869" s="78">
        <f t="shared" si="127"/>
        <v>0</v>
      </c>
      <c r="AA1869" s="78">
        <f t="shared" si="128"/>
        <v>1.5</v>
      </c>
      <c r="AB1869" s="77">
        <f t="shared" si="129"/>
        <v>270</v>
      </c>
    </row>
    <row r="1870" spans="1:28" x14ac:dyDescent="0.3">
      <c r="A1870" s="53">
        <v>43508</v>
      </c>
      <c r="B1870" s="50" t="s">
        <v>1255</v>
      </c>
      <c r="C1870" s="50" t="s">
        <v>1256</v>
      </c>
      <c r="D1870" s="50" t="s">
        <v>47</v>
      </c>
      <c r="E1870" s="52">
        <v>10</v>
      </c>
      <c r="F1870" s="51">
        <v>88</v>
      </c>
      <c r="G1870" s="65">
        <v>0</v>
      </c>
      <c r="H1870" s="51">
        <v>47</v>
      </c>
      <c r="I1870" s="50" t="s">
        <v>166</v>
      </c>
      <c r="J1870" s="61">
        <v>13</v>
      </c>
      <c r="K1870" s="50" t="s">
        <v>158</v>
      </c>
      <c r="L1870" s="72" t="s">
        <v>289</v>
      </c>
      <c r="M1870" s="69">
        <v>3.1</v>
      </c>
      <c r="N1870" s="51">
        <v>103</v>
      </c>
      <c r="O1870" s="50" t="s">
        <v>94</v>
      </c>
      <c r="P1870" s="51">
        <v>10325</v>
      </c>
      <c r="Q1870" s="50" t="s">
        <v>132</v>
      </c>
      <c r="R1870" s="51">
        <v>10290</v>
      </c>
      <c r="S1870" s="52">
        <v>23</v>
      </c>
      <c r="T1870" s="52">
        <v>70</v>
      </c>
      <c r="U1870" s="52">
        <v>84</v>
      </c>
      <c r="V1870" s="50" t="s">
        <v>107</v>
      </c>
      <c r="W1870" s="52">
        <v>59</v>
      </c>
      <c r="X1870" s="50" t="s">
        <v>182</v>
      </c>
      <c r="Y1870" s="78">
        <f t="shared" si="126"/>
        <v>0.31</v>
      </c>
      <c r="Z1870" s="78">
        <f t="shared" si="127"/>
        <v>0</v>
      </c>
      <c r="AA1870" s="78">
        <f t="shared" si="128"/>
        <v>1.3</v>
      </c>
      <c r="AB1870" s="77">
        <f t="shared" si="129"/>
        <v>90</v>
      </c>
    </row>
    <row r="1871" spans="1:28" x14ac:dyDescent="0.3">
      <c r="A1871" s="53">
        <v>43509</v>
      </c>
      <c r="B1871" s="50" t="s">
        <v>1255</v>
      </c>
      <c r="C1871" s="50" t="s">
        <v>1256</v>
      </c>
      <c r="D1871" s="50" t="s">
        <v>47</v>
      </c>
      <c r="E1871" s="52">
        <v>10</v>
      </c>
      <c r="F1871" s="51">
        <v>92</v>
      </c>
      <c r="G1871" s="65">
        <v>0</v>
      </c>
      <c r="H1871" s="51">
        <v>45</v>
      </c>
      <c r="I1871" s="50" t="s">
        <v>301</v>
      </c>
      <c r="J1871" s="61">
        <v>13.9</v>
      </c>
      <c r="K1871" s="50" t="s">
        <v>71</v>
      </c>
      <c r="L1871" s="73">
        <v>0</v>
      </c>
      <c r="M1871" s="69">
        <v>1.9</v>
      </c>
      <c r="N1871" s="51">
        <v>72</v>
      </c>
      <c r="O1871" s="50" t="s">
        <v>51</v>
      </c>
      <c r="P1871" s="51">
        <v>10291</v>
      </c>
      <c r="Q1871" s="50" t="s">
        <v>1012</v>
      </c>
      <c r="R1871" s="51">
        <v>10268</v>
      </c>
      <c r="S1871" s="52">
        <v>15</v>
      </c>
      <c r="T1871" s="52">
        <v>75</v>
      </c>
      <c r="U1871" s="52">
        <v>86</v>
      </c>
      <c r="V1871" s="50" t="s">
        <v>51</v>
      </c>
      <c r="W1871" s="52">
        <v>63</v>
      </c>
      <c r="X1871" s="50" t="s">
        <v>51</v>
      </c>
      <c r="Y1871" s="78">
        <f t="shared" si="126"/>
        <v>0.19</v>
      </c>
      <c r="Z1871" s="78">
        <f t="shared" si="127"/>
        <v>0</v>
      </c>
      <c r="AA1871" s="78">
        <f t="shared" si="128"/>
        <v>1.3900000000000001</v>
      </c>
      <c r="AB1871" s="77">
        <f t="shared" si="129"/>
        <v>0</v>
      </c>
    </row>
    <row r="1872" spans="1:28" x14ac:dyDescent="0.3">
      <c r="A1872" s="53">
        <v>43510</v>
      </c>
      <c r="B1872" s="50" t="s">
        <v>1255</v>
      </c>
      <c r="C1872" s="50" t="s">
        <v>1256</v>
      </c>
      <c r="D1872" s="50" t="s">
        <v>47</v>
      </c>
      <c r="E1872" s="52">
        <v>10</v>
      </c>
      <c r="F1872" s="51">
        <v>103</v>
      </c>
      <c r="G1872" s="65">
        <v>0</v>
      </c>
      <c r="H1872" s="51">
        <v>55</v>
      </c>
      <c r="I1872" s="50" t="s">
        <v>147</v>
      </c>
      <c r="J1872" s="61">
        <v>15.1</v>
      </c>
      <c r="K1872" s="50" t="s">
        <v>121</v>
      </c>
      <c r="L1872" s="73">
        <v>26</v>
      </c>
      <c r="M1872" s="69">
        <v>0.8</v>
      </c>
      <c r="N1872" s="51">
        <v>67</v>
      </c>
      <c r="O1872" s="50" t="s">
        <v>460</v>
      </c>
      <c r="P1872" s="51">
        <v>10270</v>
      </c>
      <c r="Q1872" s="50" t="s">
        <v>1012</v>
      </c>
      <c r="R1872" s="51">
        <v>10219</v>
      </c>
      <c r="S1872" s="50" t="s">
        <v>51</v>
      </c>
      <c r="T1872" s="52">
        <v>75</v>
      </c>
      <c r="U1872" s="52">
        <v>81</v>
      </c>
      <c r="V1872" s="50" t="s">
        <v>460</v>
      </c>
      <c r="W1872" s="52">
        <v>67</v>
      </c>
      <c r="X1872" s="50" t="s">
        <v>108</v>
      </c>
      <c r="Y1872" s="78">
        <f t="shared" si="126"/>
        <v>0.08</v>
      </c>
      <c r="Z1872" s="78">
        <f t="shared" si="127"/>
        <v>0</v>
      </c>
      <c r="AA1872" s="78">
        <f t="shared" si="128"/>
        <v>1.51</v>
      </c>
      <c r="AB1872" s="77">
        <f t="shared" si="129"/>
        <v>260</v>
      </c>
    </row>
    <row r="1873" spans="1:28" x14ac:dyDescent="0.3">
      <c r="A1873" s="53">
        <v>43511</v>
      </c>
      <c r="B1873" s="50" t="s">
        <v>1255</v>
      </c>
      <c r="C1873" s="50" t="s">
        <v>1256</v>
      </c>
      <c r="D1873" s="50" t="s">
        <v>47</v>
      </c>
      <c r="E1873" s="52">
        <v>10</v>
      </c>
      <c r="F1873" s="51">
        <v>130</v>
      </c>
      <c r="G1873" s="65">
        <v>0</v>
      </c>
      <c r="H1873" s="51">
        <v>74</v>
      </c>
      <c r="I1873" s="50" t="s">
        <v>193</v>
      </c>
      <c r="J1873" s="61">
        <v>18.5</v>
      </c>
      <c r="K1873" s="50" t="s">
        <v>50</v>
      </c>
      <c r="L1873" s="73">
        <v>26</v>
      </c>
      <c r="M1873" s="69">
        <v>1.4</v>
      </c>
      <c r="N1873" s="51">
        <v>64</v>
      </c>
      <c r="O1873" s="50" t="s">
        <v>88</v>
      </c>
      <c r="P1873" s="51">
        <v>10254</v>
      </c>
      <c r="Q1873" s="50" t="s">
        <v>51</v>
      </c>
      <c r="R1873" s="51">
        <v>10223</v>
      </c>
      <c r="S1873" s="50" t="s">
        <v>116</v>
      </c>
      <c r="T1873" s="52">
        <v>55</v>
      </c>
      <c r="U1873" s="52">
        <v>69</v>
      </c>
      <c r="V1873" s="50" t="s">
        <v>51</v>
      </c>
      <c r="W1873" s="52">
        <v>34</v>
      </c>
      <c r="X1873" s="50" t="s">
        <v>64</v>
      </c>
      <c r="Y1873" s="78">
        <f t="shared" si="126"/>
        <v>0.13999999999999999</v>
      </c>
      <c r="Z1873" s="78">
        <f t="shared" si="127"/>
        <v>0</v>
      </c>
      <c r="AA1873" s="78">
        <f t="shared" si="128"/>
        <v>1.85</v>
      </c>
      <c r="AB1873" s="77">
        <f t="shared" si="129"/>
        <v>260</v>
      </c>
    </row>
    <row r="1874" spans="1:28" x14ac:dyDescent="0.3">
      <c r="A1874" s="53">
        <v>43512</v>
      </c>
      <c r="B1874" s="50" t="s">
        <v>1255</v>
      </c>
      <c r="C1874" s="50" t="s">
        <v>1256</v>
      </c>
      <c r="D1874" s="50" t="s">
        <v>47</v>
      </c>
      <c r="E1874" s="52">
        <v>10</v>
      </c>
      <c r="F1874" s="51">
        <v>116</v>
      </c>
      <c r="G1874" s="65">
        <v>0</v>
      </c>
      <c r="H1874" s="51">
        <v>67</v>
      </c>
      <c r="I1874" s="50" t="s">
        <v>111</v>
      </c>
      <c r="J1874" s="61">
        <v>16.399999999999999</v>
      </c>
      <c r="K1874" s="50" t="s">
        <v>52</v>
      </c>
      <c r="L1874" s="73">
        <v>26</v>
      </c>
      <c r="M1874" s="69">
        <v>1.7</v>
      </c>
      <c r="N1874" s="51">
        <v>75</v>
      </c>
      <c r="O1874" s="50" t="s">
        <v>239</v>
      </c>
      <c r="P1874" s="51">
        <v>10254</v>
      </c>
      <c r="Q1874" s="50" t="s">
        <v>1012</v>
      </c>
      <c r="R1874" s="51">
        <v>10172</v>
      </c>
      <c r="S1874" s="52">
        <v>17</v>
      </c>
      <c r="T1874" s="52">
        <v>68</v>
      </c>
      <c r="U1874" s="52">
        <v>77</v>
      </c>
      <c r="V1874" s="50" t="s">
        <v>355</v>
      </c>
      <c r="W1874" s="52">
        <v>54</v>
      </c>
      <c r="X1874" s="50" t="s">
        <v>192</v>
      </c>
      <c r="Y1874" s="78">
        <f t="shared" si="126"/>
        <v>0.16999999999999998</v>
      </c>
      <c r="Z1874" s="78">
        <f t="shared" si="127"/>
        <v>0</v>
      </c>
      <c r="AA1874" s="78">
        <f t="shared" si="128"/>
        <v>1.64</v>
      </c>
      <c r="AB1874" s="77">
        <f t="shared" si="129"/>
        <v>260</v>
      </c>
    </row>
    <row r="1875" spans="1:28" x14ac:dyDescent="0.3">
      <c r="A1875" s="53">
        <v>43513</v>
      </c>
      <c r="B1875" s="50" t="s">
        <v>1255</v>
      </c>
      <c r="C1875" s="50" t="s">
        <v>1256</v>
      </c>
      <c r="D1875" s="50" t="s">
        <v>47</v>
      </c>
      <c r="E1875" s="52">
        <v>10</v>
      </c>
      <c r="F1875" s="51">
        <v>126</v>
      </c>
      <c r="G1875" s="65">
        <v>0</v>
      </c>
      <c r="H1875" s="51">
        <v>86</v>
      </c>
      <c r="I1875" s="50" t="s">
        <v>183</v>
      </c>
      <c r="J1875" s="61">
        <v>16.600000000000001</v>
      </c>
      <c r="K1875" s="50" t="s">
        <v>158</v>
      </c>
      <c r="L1875" s="73">
        <v>26</v>
      </c>
      <c r="M1875" s="69">
        <v>1.4</v>
      </c>
      <c r="N1875" s="51">
        <v>72</v>
      </c>
      <c r="O1875" s="50" t="s">
        <v>166</v>
      </c>
      <c r="P1875" s="51">
        <v>10184</v>
      </c>
      <c r="Q1875" s="50" t="s">
        <v>1012</v>
      </c>
      <c r="R1875" s="51">
        <v>10154</v>
      </c>
      <c r="S1875" s="52">
        <v>16</v>
      </c>
      <c r="T1875" s="52">
        <v>69</v>
      </c>
      <c r="U1875" s="52">
        <v>81</v>
      </c>
      <c r="V1875" s="50" t="s">
        <v>505</v>
      </c>
      <c r="W1875" s="52">
        <v>55</v>
      </c>
      <c r="X1875" s="50" t="s">
        <v>143</v>
      </c>
      <c r="Y1875" s="78">
        <f t="shared" si="126"/>
        <v>0.13999999999999999</v>
      </c>
      <c r="Z1875" s="78">
        <f t="shared" si="127"/>
        <v>0</v>
      </c>
      <c r="AA1875" s="78">
        <f t="shared" si="128"/>
        <v>1.6600000000000001</v>
      </c>
      <c r="AB1875" s="77">
        <f t="shared" si="129"/>
        <v>260</v>
      </c>
    </row>
    <row r="1876" spans="1:28" x14ac:dyDescent="0.3">
      <c r="A1876" s="53">
        <v>43514</v>
      </c>
      <c r="B1876" s="50" t="s">
        <v>1255</v>
      </c>
      <c r="C1876" s="50" t="s">
        <v>1256</v>
      </c>
      <c r="D1876" s="50" t="s">
        <v>47</v>
      </c>
      <c r="E1876" s="52">
        <v>10</v>
      </c>
      <c r="F1876" s="51">
        <v>90</v>
      </c>
      <c r="G1876" s="65">
        <v>27.4</v>
      </c>
      <c r="H1876" s="51">
        <v>64</v>
      </c>
      <c r="I1876" s="50" t="s">
        <v>100</v>
      </c>
      <c r="J1876" s="61">
        <v>11.7</v>
      </c>
      <c r="K1876" s="50" t="s">
        <v>148</v>
      </c>
      <c r="L1876" s="73">
        <v>33</v>
      </c>
      <c r="M1876" s="69">
        <v>2.2000000000000002</v>
      </c>
      <c r="N1876" s="51">
        <v>92</v>
      </c>
      <c r="O1876" s="50" t="s">
        <v>50</v>
      </c>
      <c r="P1876" s="51">
        <v>10226</v>
      </c>
      <c r="Q1876" s="52">
        <v>23</v>
      </c>
      <c r="R1876" s="51">
        <v>10161</v>
      </c>
      <c r="S1876" s="50" t="s">
        <v>1012</v>
      </c>
      <c r="T1876" s="52">
        <v>86</v>
      </c>
      <c r="U1876" s="52">
        <v>89</v>
      </c>
      <c r="V1876" s="50" t="s">
        <v>51</v>
      </c>
      <c r="W1876" s="52">
        <v>75</v>
      </c>
      <c r="X1876" s="50" t="s">
        <v>286</v>
      </c>
      <c r="Y1876" s="78">
        <f t="shared" si="126"/>
        <v>0.22000000000000003</v>
      </c>
      <c r="Z1876" s="78">
        <f t="shared" si="127"/>
        <v>2.7399999999999998</v>
      </c>
      <c r="AA1876" s="78">
        <f t="shared" si="128"/>
        <v>1.17</v>
      </c>
      <c r="AB1876" s="77">
        <f t="shared" si="129"/>
        <v>330</v>
      </c>
    </row>
    <row r="1877" spans="1:28" x14ac:dyDescent="0.3">
      <c r="A1877" s="53">
        <v>43515</v>
      </c>
      <c r="B1877" s="50" t="s">
        <v>1255</v>
      </c>
      <c r="C1877" s="50" t="s">
        <v>1256</v>
      </c>
      <c r="D1877" s="50" t="s">
        <v>47</v>
      </c>
      <c r="E1877" s="52">
        <v>10</v>
      </c>
      <c r="F1877" s="51">
        <v>94</v>
      </c>
      <c r="G1877" s="65">
        <v>0.4</v>
      </c>
      <c r="H1877" s="51">
        <v>66</v>
      </c>
      <c r="I1877" s="50" t="s">
        <v>51</v>
      </c>
      <c r="J1877" s="61">
        <v>12.3</v>
      </c>
      <c r="K1877" s="50" t="s">
        <v>81</v>
      </c>
      <c r="L1877" s="73">
        <v>10</v>
      </c>
      <c r="M1877" s="69">
        <v>4.4000000000000004</v>
      </c>
      <c r="N1877" s="51">
        <v>83</v>
      </c>
      <c r="O1877" s="50" t="s">
        <v>158</v>
      </c>
      <c r="P1877" s="51">
        <v>10223</v>
      </c>
      <c r="Q1877" s="50" t="s">
        <v>1012</v>
      </c>
      <c r="R1877" s="51">
        <v>10184</v>
      </c>
      <c r="S1877" s="52">
        <v>17</v>
      </c>
      <c r="T1877" s="52">
        <v>80</v>
      </c>
      <c r="U1877" s="52">
        <v>87</v>
      </c>
      <c r="V1877" s="50" t="s">
        <v>51</v>
      </c>
      <c r="W1877" s="52">
        <v>69</v>
      </c>
      <c r="X1877" s="50" t="s">
        <v>51</v>
      </c>
      <c r="Y1877" s="78">
        <f t="shared" si="126"/>
        <v>0.44000000000000006</v>
      </c>
      <c r="Z1877" s="78">
        <f t="shared" si="127"/>
        <v>0.04</v>
      </c>
      <c r="AA1877" s="78">
        <f t="shared" si="128"/>
        <v>1.23</v>
      </c>
      <c r="AB1877" s="77">
        <f t="shared" si="129"/>
        <v>100</v>
      </c>
    </row>
    <row r="1878" spans="1:28" x14ac:dyDescent="0.3">
      <c r="A1878" s="53">
        <v>43516</v>
      </c>
      <c r="B1878" s="50" t="s">
        <v>1255</v>
      </c>
      <c r="C1878" s="50" t="s">
        <v>1256</v>
      </c>
      <c r="D1878" s="50" t="s">
        <v>47</v>
      </c>
      <c r="E1878" s="52">
        <v>10</v>
      </c>
      <c r="F1878" s="51">
        <v>102</v>
      </c>
      <c r="G1878" s="65">
        <v>0</v>
      </c>
      <c r="H1878" s="51">
        <v>59</v>
      </c>
      <c r="I1878" s="50" t="s">
        <v>347</v>
      </c>
      <c r="J1878" s="61">
        <v>14.6</v>
      </c>
      <c r="K1878" s="50" t="s">
        <v>129</v>
      </c>
      <c r="L1878" s="73">
        <v>26</v>
      </c>
      <c r="M1878" s="69">
        <v>1.7</v>
      </c>
      <c r="N1878" s="51">
        <v>78</v>
      </c>
      <c r="O1878" s="50" t="s">
        <v>763</v>
      </c>
      <c r="P1878" s="51">
        <v>10226</v>
      </c>
      <c r="Q1878" s="52">
        <v>24</v>
      </c>
      <c r="R1878" s="51">
        <v>10183</v>
      </c>
      <c r="S1878" s="50" t="s">
        <v>116</v>
      </c>
      <c r="T1878" s="52">
        <v>81</v>
      </c>
      <c r="U1878" s="52">
        <v>88</v>
      </c>
      <c r="V1878" s="50" t="s">
        <v>51</v>
      </c>
      <c r="W1878" s="52">
        <v>71</v>
      </c>
      <c r="X1878" s="50" t="s">
        <v>51</v>
      </c>
      <c r="Y1878" s="78">
        <f t="shared" si="126"/>
        <v>0.16999999999999998</v>
      </c>
      <c r="Z1878" s="78">
        <f t="shared" si="127"/>
        <v>0</v>
      </c>
      <c r="AA1878" s="78">
        <f t="shared" si="128"/>
        <v>1.46</v>
      </c>
      <c r="AB1878" s="77">
        <f t="shared" si="129"/>
        <v>260</v>
      </c>
    </row>
    <row r="1879" spans="1:28" x14ac:dyDescent="0.3">
      <c r="A1879" s="53">
        <v>43517</v>
      </c>
      <c r="B1879" s="50" t="s">
        <v>1255</v>
      </c>
      <c r="C1879" s="50" t="s">
        <v>1256</v>
      </c>
      <c r="D1879" s="50" t="s">
        <v>47</v>
      </c>
      <c r="E1879" s="52">
        <v>10</v>
      </c>
      <c r="F1879" s="51">
        <v>106</v>
      </c>
      <c r="G1879" s="65">
        <v>0</v>
      </c>
      <c r="H1879" s="51">
        <v>58</v>
      </c>
      <c r="I1879" s="50" t="s">
        <v>103</v>
      </c>
      <c r="J1879" s="61">
        <v>15.4</v>
      </c>
      <c r="K1879" s="50" t="s">
        <v>51</v>
      </c>
      <c r="L1879" s="73">
        <v>26</v>
      </c>
      <c r="M1879" s="69">
        <v>1.4</v>
      </c>
      <c r="N1879" s="51">
        <v>75</v>
      </c>
      <c r="O1879" s="50" t="s">
        <v>66</v>
      </c>
      <c r="P1879" s="51">
        <v>10269</v>
      </c>
      <c r="Q1879" s="52">
        <v>22</v>
      </c>
      <c r="R1879" s="51">
        <v>10224</v>
      </c>
      <c r="S1879" s="50" t="s">
        <v>51</v>
      </c>
      <c r="T1879" s="52">
        <v>71</v>
      </c>
      <c r="U1879" s="52">
        <v>79</v>
      </c>
      <c r="V1879" s="50" t="s">
        <v>51</v>
      </c>
      <c r="W1879" s="52">
        <v>56</v>
      </c>
      <c r="X1879" s="50" t="s">
        <v>312</v>
      </c>
      <c r="Y1879" s="78">
        <f t="shared" si="126"/>
        <v>0.13999999999999999</v>
      </c>
      <c r="Z1879" s="78">
        <f t="shared" si="127"/>
        <v>0</v>
      </c>
      <c r="AA1879" s="78">
        <f t="shared" si="128"/>
        <v>1.54</v>
      </c>
      <c r="AB1879" s="77">
        <f t="shared" si="129"/>
        <v>260</v>
      </c>
    </row>
    <row r="1880" spans="1:28" x14ac:dyDescent="0.3">
      <c r="A1880" s="53">
        <v>43518</v>
      </c>
      <c r="B1880" s="50" t="s">
        <v>1255</v>
      </c>
      <c r="C1880" s="50" t="s">
        <v>1256</v>
      </c>
      <c r="D1880" s="50" t="s">
        <v>47</v>
      </c>
      <c r="E1880" s="52">
        <v>10</v>
      </c>
      <c r="F1880" s="51">
        <v>131</v>
      </c>
      <c r="G1880" s="65">
        <v>0</v>
      </c>
      <c r="H1880" s="51">
        <v>80</v>
      </c>
      <c r="I1880" s="50" t="s">
        <v>232</v>
      </c>
      <c r="J1880" s="61">
        <v>18.2</v>
      </c>
      <c r="K1880" s="50" t="s">
        <v>117</v>
      </c>
      <c r="L1880" s="73">
        <v>26</v>
      </c>
      <c r="M1880" s="69">
        <v>1.1000000000000001</v>
      </c>
      <c r="N1880" s="51">
        <v>75</v>
      </c>
      <c r="O1880" s="50" t="s">
        <v>120</v>
      </c>
      <c r="P1880" s="51">
        <v>10275</v>
      </c>
      <c r="Q1880" s="50" t="s">
        <v>132</v>
      </c>
      <c r="R1880" s="51">
        <v>10256</v>
      </c>
      <c r="S1880" s="52">
        <v>17</v>
      </c>
      <c r="T1880" s="52">
        <v>64</v>
      </c>
      <c r="U1880" s="52">
        <v>75</v>
      </c>
      <c r="V1880" s="50" t="s">
        <v>300</v>
      </c>
      <c r="W1880" s="52">
        <v>38</v>
      </c>
      <c r="X1880" s="50" t="s">
        <v>117</v>
      </c>
      <c r="Y1880" s="78">
        <f t="shared" si="126"/>
        <v>0.11000000000000001</v>
      </c>
      <c r="Z1880" s="78">
        <f t="shared" si="127"/>
        <v>0</v>
      </c>
      <c r="AA1880" s="78">
        <f t="shared" si="128"/>
        <v>1.8199999999999998</v>
      </c>
      <c r="AB1880" s="77">
        <f t="shared" si="129"/>
        <v>260</v>
      </c>
    </row>
    <row r="1881" spans="1:28" x14ac:dyDescent="0.3">
      <c r="A1881" s="53">
        <v>43519</v>
      </c>
      <c r="B1881" s="50" t="s">
        <v>1255</v>
      </c>
      <c r="C1881" s="50" t="s">
        <v>1256</v>
      </c>
      <c r="D1881" s="50" t="s">
        <v>47</v>
      </c>
      <c r="E1881" s="52">
        <v>10</v>
      </c>
      <c r="F1881" s="51">
        <v>134</v>
      </c>
      <c r="G1881" s="65">
        <v>0</v>
      </c>
      <c r="H1881" s="51">
        <v>83</v>
      </c>
      <c r="I1881" s="50" t="s">
        <v>229</v>
      </c>
      <c r="J1881" s="61">
        <v>18.600000000000001</v>
      </c>
      <c r="K1881" s="50" t="s">
        <v>81</v>
      </c>
      <c r="L1881" s="73">
        <v>30</v>
      </c>
      <c r="M1881" s="69">
        <v>2.2000000000000002</v>
      </c>
      <c r="N1881" s="51">
        <v>97</v>
      </c>
      <c r="O1881" s="50" t="s">
        <v>74</v>
      </c>
      <c r="P1881" s="51">
        <v>10311</v>
      </c>
      <c r="Q1881" s="52">
        <v>20</v>
      </c>
      <c r="R1881" s="51">
        <v>10258</v>
      </c>
      <c r="S1881" s="50" t="s">
        <v>218</v>
      </c>
      <c r="T1881" s="52">
        <v>58</v>
      </c>
      <c r="U1881" s="52">
        <v>77</v>
      </c>
      <c r="V1881" s="50" t="s">
        <v>107</v>
      </c>
      <c r="W1881" s="52">
        <v>44</v>
      </c>
      <c r="X1881" s="50" t="s">
        <v>475</v>
      </c>
      <c r="Y1881" s="78">
        <f t="shared" si="126"/>
        <v>0.22000000000000003</v>
      </c>
      <c r="Z1881" s="78">
        <f t="shared" si="127"/>
        <v>0</v>
      </c>
      <c r="AA1881" s="78">
        <f t="shared" si="128"/>
        <v>1.86</v>
      </c>
      <c r="AB1881" s="77">
        <f t="shared" si="129"/>
        <v>300</v>
      </c>
    </row>
    <row r="1882" spans="1:28" x14ac:dyDescent="0.3">
      <c r="A1882" s="53">
        <v>43520</v>
      </c>
      <c r="B1882" s="50" t="s">
        <v>1255</v>
      </c>
      <c r="C1882" s="50" t="s">
        <v>1256</v>
      </c>
      <c r="D1882" s="50" t="s">
        <v>47</v>
      </c>
      <c r="E1882" s="52">
        <v>10</v>
      </c>
      <c r="F1882" s="51">
        <v>118</v>
      </c>
      <c r="G1882" s="65">
        <v>0</v>
      </c>
      <c r="H1882" s="51">
        <v>73</v>
      </c>
      <c r="I1882" s="50" t="s">
        <v>183</v>
      </c>
      <c r="J1882" s="61">
        <v>16.399999999999999</v>
      </c>
      <c r="K1882" s="50" t="s">
        <v>215</v>
      </c>
      <c r="L1882" s="73">
        <v>0</v>
      </c>
      <c r="M1882" s="69">
        <v>1.7</v>
      </c>
      <c r="N1882" s="51">
        <v>72</v>
      </c>
      <c r="O1882" s="50" t="s">
        <v>51</v>
      </c>
      <c r="P1882" s="51">
        <v>10303</v>
      </c>
      <c r="Q1882" s="52">
        <v>11</v>
      </c>
      <c r="R1882" s="51">
        <v>10277</v>
      </c>
      <c r="S1882" s="50" t="s">
        <v>116</v>
      </c>
      <c r="T1882" s="52">
        <v>76</v>
      </c>
      <c r="U1882" s="52">
        <v>83</v>
      </c>
      <c r="V1882" s="50" t="s">
        <v>51</v>
      </c>
      <c r="W1882" s="52">
        <v>64</v>
      </c>
      <c r="X1882" s="50" t="s">
        <v>169</v>
      </c>
      <c r="Y1882" s="78">
        <f t="shared" si="126"/>
        <v>0.16999999999999998</v>
      </c>
      <c r="Z1882" s="78">
        <f t="shared" si="127"/>
        <v>0</v>
      </c>
      <c r="AA1882" s="78">
        <f t="shared" si="128"/>
        <v>1.64</v>
      </c>
      <c r="AB1882" s="77">
        <f t="shared" si="129"/>
        <v>0</v>
      </c>
    </row>
    <row r="1883" spans="1:28" x14ac:dyDescent="0.3">
      <c r="A1883" s="53">
        <v>43521</v>
      </c>
      <c r="B1883" s="50" t="s">
        <v>1255</v>
      </c>
      <c r="C1883" s="50" t="s">
        <v>1256</v>
      </c>
      <c r="D1883" s="50" t="s">
        <v>47</v>
      </c>
      <c r="E1883" s="52">
        <v>10</v>
      </c>
      <c r="F1883" s="51">
        <v>108</v>
      </c>
      <c r="G1883" s="65">
        <v>0</v>
      </c>
      <c r="H1883" s="51">
        <v>80</v>
      </c>
      <c r="I1883" s="50" t="s">
        <v>100</v>
      </c>
      <c r="J1883" s="61">
        <v>13.5</v>
      </c>
      <c r="K1883" s="50" t="s">
        <v>89</v>
      </c>
      <c r="L1883" s="73">
        <v>0</v>
      </c>
      <c r="M1883" s="69">
        <v>1.7</v>
      </c>
      <c r="N1883" s="51">
        <v>72</v>
      </c>
      <c r="O1883" s="50" t="s">
        <v>51</v>
      </c>
      <c r="P1883" s="51">
        <v>10298</v>
      </c>
      <c r="Q1883" s="52">
        <v>10</v>
      </c>
      <c r="R1883" s="51">
        <v>10274</v>
      </c>
      <c r="S1883" s="50" t="s">
        <v>51</v>
      </c>
      <c r="T1883" s="52">
        <v>86</v>
      </c>
      <c r="U1883" s="52">
        <v>90</v>
      </c>
      <c r="V1883" s="50" t="s">
        <v>51</v>
      </c>
      <c r="W1883" s="52">
        <v>80</v>
      </c>
      <c r="X1883" s="50" t="s">
        <v>404</v>
      </c>
      <c r="Y1883" s="78">
        <f t="shared" si="126"/>
        <v>0.16999999999999998</v>
      </c>
      <c r="Z1883" s="78">
        <f t="shared" si="127"/>
        <v>0</v>
      </c>
      <c r="AA1883" s="78">
        <f t="shared" si="128"/>
        <v>1.35</v>
      </c>
      <c r="AB1883" s="77">
        <f t="shared" si="129"/>
        <v>0</v>
      </c>
    </row>
    <row r="1884" spans="1:28" x14ac:dyDescent="0.3">
      <c r="A1884" s="53">
        <v>43522</v>
      </c>
      <c r="B1884" s="50" t="s">
        <v>1255</v>
      </c>
      <c r="C1884" s="50" t="s">
        <v>1256</v>
      </c>
      <c r="D1884" s="50" t="s">
        <v>47</v>
      </c>
      <c r="E1884" s="52">
        <v>10</v>
      </c>
      <c r="F1884" s="51">
        <v>98</v>
      </c>
      <c r="G1884" s="65">
        <v>0</v>
      </c>
      <c r="H1884" s="51">
        <v>60</v>
      </c>
      <c r="I1884" s="50" t="s">
        <v>103</v>
      </c>
      <c r="J1884" s="61">
        <v>13.5</v>
      </c>
      <c r="K1884" s="50" t="s">
        <v>81</v>
      </c>
      <c r="L1884" s="73">
        <v>26</v>
      </c>
      <c r="M1884" s="69">
        <v>1.7</v>
      </c>
      <c r="N1884" s="51">
        <v>72</v>
      </c>
      <c r="O1884" s="50" t="s">
        <v>88</v>
      </c>
      <c r="P1884" s="51">
        <v>10274</v>
      </c>
      <c r="Q1884" s="50" t="s">
        <v>1012</v>
      </c>
      <c r="R1884" s="51">
        <v>10224</v>
      </c>
      <c r="S1884" s="52">
        <v>24</v>
      </c>
      <c r="T1884" s="52">
        <v>88</v>
      </c>
      <c r="U1884" s="52">
        <v>92</v>
      </c>
      <c r="V1884" s="50" t="s">
        <v>51</v>
      </c>
      <c r="W1884" s="52">
        <v>84</v>
      </c>
      <c r="X1884" s="50" t="s">
        <v>51</v>
      </c>
      <c r="Y1884" s="78">
        <f t="shared" si="126"/>
        <v>0.16999999999999998</v>
      </c>
      <c r="Z1884" s="78">
        <f t="shared" si="127"/>
        <v>0</v>
      </c>
      <c r="AA1884" s="78">
        <f t="shared" si="128"/>
        <v>1.35</v>
      </c>
      <c r="AB1884" s="77">
        <f t="shared" si="129"/>
        <v>260</v>
      </c>
    </row>
    <row r="1885" spans="1:28" x14ac:dyDescent="0.3">
      <c r="A1885" s="53">
        <v>43523</v>
      </c>
      <c r="B1885" s="50" t="s">
        <v>1255</v>
      </c>
      <c r="C1885" s="50" t="s">
        <v>1256</v>
      </c>
      <c r="D1885" s="50" t="s">
        <v>47</v>
      </c>
      <c r="E1885" s="52">
        <v>10</v>
      </c>
      <c r="F1885" s="51">
        <v>128</v>
      </c>
      <c r="G1885" s="65">
        <v>0</v>
      </c>
      <c r="H1885" s="51">
        <v>78</v>
      </c>
      <c r="I1885" s="50" t="s">
        <v>286</v>
      </c>
      <c r="J1885" s="61">
        <v>17.8</v>
      </c>
      <c r="K1885" s="50" t="s">
        <v>169</v>
      </c>
      <c r="L1885" s="73">
        <v>29</v>
      </c>
      <c r="M1885" s="69">
        <v>1.9</v>
      </c>
      <c r="N1885" s="51">
        <v>111</v>
      </c>
      <c r="O1885" s="50" t="s">
        <v>129</v>
      </c>
      <c r="P1885" s="51">
        <v>10290</v>
      </c>
      <c r="Q1885" s="50" t="s">
        <v>51</v>
      </c>
      <c r="R1885" s="51">
        <v>10216</v>
      </c>
      <c r="S1885" s="50" t="s">
        <v>116</v>
      </c>
      <c r="T1885" s="52">
        <v>61</v>
      </c>
      <c r="U1885" s="52">
        <v>86</v>
      </c>
      <c r="V1885" s="50" t="s">
        <v>80</v>
      </c>
      <c r="W1885" s="52">
        <v>47</v>
      </c>
      <c r="X1885" s="50" t="s">
        <v>164</v>
      </c>
      <c r="Y1885" s="78">
        <f t="shared" si="126"/>
        <v>0.19</v>
      </c>
      <c r="Z1885" s="78">
        <f t="shared" si="127"/>
        <v>0</v>
      </c>
      <c r="AA1885" s="78">
        <f t="shared" si="128"/>
        <v>1.78</v>
      </c>
      <c r="AB1885" s="77">
        <f t="shared" si="129"/>
        <v>290</v>
      </c>
    </row>
    <row r="1886" spans="1:28" x14ac:dyDescent="0.3">
      <c r="A1886" s="53">
        <v>43524</v>
      </c>
      <c r="B1886" s="50" t="s">
        <v>1255</v>
      </c>
      <c r="C1886" s="50" t="s">
        <v>1256</v>
      </c>
      <c r="D1886" s="50" t="s">
        <v>47</v>
      </c>
      <c r="E1886" s="52">
        <v>10</v>
      </c>
      <c r="F1886" s="51">
        <v>122</v>
      </c>
      <c r="G1886" s="65">
        <v>0</v>
      </c>
      <c r="H1886" s="51">
        <v>82</v>
      </c>
      <c r="I1886" s="50" t="s">
        <v>120</v>
      </c>
      <c r="J1886" s="61">
        <v>16.3</v>
      </c>
      <c r="K1886" s="50" t="s">
        <v>158</v>
      </c>
      <c r="L1886" s="73">
        <v>26</v>
      </c>
      <c r="M1886" s="69">
        <v>1.9</v>
      </c>
      <c r="N1886" s="51">
        <v>78</v>
      </c>
      <c r="O1886" s="50" t="s">
        <v>763</v>
      </c>
      <c r="P1886" s="51">
        <v>10316</v>
      </c>
      <c r="Q1886" s="52">
        <v>12</v>
      </c>
      <c r="R1886" s="51">
        <v>10281</v>
      </c>
      <c r="S1886" s="50" t="s">
        <v>51</v>
      </c>
      <c r="T1886" s="52">
        <v>72</v>
      </c>
      <c r="U1886" s="52">
        <v>82</v>
      </c>
      <c r="V1886" s="50" t="s">
        <v>74</v>
      </c>
      <c r="W1886" s="52">
        <v>64</v>
      </c>
      <c r="X1886" s="50" t="s">
        <v>98</v>
      </c>
      <c r="Y1886" s="78">
        <f t="shared" si="126"/>
        <v>0.19</v>
      </c>
      <c r="Z1886" s="78">
        <f t="shared" si="127"/>
        <v>0</v>
      </c>
      <c r="AA1886" s="78">
        <f t="shared" si="128"/>
        <v>1.6300000000000001</v>
      </c>
      <c r="AB1886" s="77">
        <f t="shared" si="129"/>
        <v>260</v>
      </c>
    </row>
    <row r="1887" spans="1:28" x14ac:dyDescent="0.3">
      <c r="A1887" s="53">
        <v>43525</v>
      </c>
      <c r="B1887" s="50" t="s">
        <v>1255</v>
      </c>
      <c r="C1887" s="50" t="s">
        <v>1256</v>
      </c>
      <c r="D1887" s="50" t="s">
        <v>47</v>
      </c>
      <c r="E1887" s="52">
        <v>10</v>
      </c>
      <c r="F1887" s="51">
        <v>118</v>
      </c>
      <c r="G1887" s="65">
        <v>0</v>
      </c>
      <c r="H1887" s="51">
        <v>74</v>
      </c>
      <c r="I1887" s="50" t="s">
        <v>434</v>
      </c>
      <c r="J1887" s="61">
        <v>16.100000000000001</v>
      </c>
      <c r="K1887" s="50" t="s">
        <v>215</v>
      </c>
      <c r="L1887" s="73">
        <v>11</v>
      </c>
      <c r="M1887" s="69">
        <v>2.5</v>
      </c>
      <c r="N1887" s="51">
        <v>75</v>
      </c>
      <c r="O1887" s="50" t="s">
        <v>433</v>
      </c>
      <c r="P1887" s="51">
        <v>10281</v>
      </c>
      <c r="Q1887" s="50" t="s">
        <v>1012</v>
      </c>
      <c r="R1887" s="51">
        <v>10232</v>
      </c>
      <c r="S1887" s="52">
        <v>17</v>
      </c>
      <c r="T1887" s="52">
        <v>73</v>
      </c>
      <c r="U1887" s="52">
        <v>82</v>
      </c>
      <c r="V1887" s="50" t="s">
        <v>258</v>
      </c>
      <c r="W1887" s="52">
        <v>61</v>
      </c>
      <c r="X1887" s="50" t="s">
        <v>117</v>
      </c>
      <c r="Y1887" s="78">
        <f t="shared" si="126"/>
        <v>0.25</v>
      </c>
      <c r="Z1887" s="78">
        <f t="shared" si="127"/>
        <v>0</v>
      </c>
      <c r="AA1887" s="78">
        <f t="shared" si="128"/>
        <v>1.61</v>
      </c>
      <c r="AB1887" s="77">
        <f t="shared" si="129"/>
        <v>110</v>
      </c>
    </row>
    <row r="1888" spans="1:28" x14ac:dyDescent="0.3">
      <c r="A1888" s="53">
        <v>43526</v>
      </c>
      <c r="B1888" s="50" t="s">
        <v>1255</v>
      </c>
      <c r="C1888" s="50" t="s">
        <v>1256</v>
      </c>
      <c r="D1888" s="50" t="s">
        <v>47</v>
      </c>
      <c r="E1888" s="52">
        <v>10</v>
      </c>
      <c r="F1888" s="51">
        <v>138</v>
      </c>
      <c r="G1888" s="65">
        <v>0</v>
      </c>
      <c r="H1888" s="51">
        <v>102</v>
      </c>
      <c r="I1888" s="50" t="s">
        <v>537</v>
      </c>
      <c r="J1888" s="61">
        <v>17.399999999999999</v>
      </c>
      <c r="K1888" s="50" t="s">
        <v>215</v>
      </c>
      <c r="L1888" s="73">
        <v>26</v>
      </c>
      <c r="M1888" s="69">
        <v>1.1000000000000001</v>
      </c>
      <c r="N1888" s="51">
        <v>75</v>
      </c>
      <c r="O1888" s="50" t="s">
        <v>108</v>
      </c>
      <c r="P1888" s="51">
        <v>10252</v>
      </c>
      <c r="Q1888" s="52">
        <v>11</v>
      </c>
      <c r="R1888" s="51">
        <v>10190</v>
      </c>
      <c r="S1888" s="52">
        <v>24</v>
      </c>
      <c r="T1888" s="52">
        <v>64</v>
      </c>
      <c r="U1888" s="52">
        <v>79</v>
      </c>
      <c r="V1888" s="50" t="s">
        <v>51</v>
      </c>
      <c r="W1888" s="52">
        <v>57</v>
      </c>
      <c r="X1888" s="50" t="s">
        <v>388</v>
      </c>
      <c r="Y1888" s="78">
        <f t="shared" si="126"/>
        <v>0.11000000000000001</v>
      </c>
      <c r="Z1888" s="78">
        <f t="shared" si="127"/>
        <v>0</v>
      </c>
      <c r="AA1888" s="78">
        <f t="shared" si="128"/>
        <v>1.7399999999999998</v>
      </c>
      <c r="AB1888" s="77">
        <f t="shared" si="129"/>
        <v>260</v>
      </c>
    </row>
    <row r="1889" spans="1:28" x14ac:dyDescent="0.3">
      <c r="A1889" s="53">
        <v>43527</v>
      </c>
      <c r="B1889" s="50" t="s">
        <v>1255</v>
      </c>
      <c r="C1889" s="50" t="s">
        <v>1256</v>
      </c>
      <c r="D1889" s="50" t="s">
        <v>47</v>
      </c>
      <c r="E1889" s="52">
        <v>10</v>
      </c>
      <c r="F1889" s="51">
        <v>156</v>
      </c>
      <c r="G1889" s="65">
        <v>0</v>
      </c>
      <c r="H1889" s="51">
        <v>93</v>
      </c>
      <c r="I1889" s="50" t="s">
        <v>178</v>
      </c>
      <c r="J1889" s="61">
        <v>22</v>
      </c>
      <c r="K1889" s="50" t="s">
        <v>769</v>
      </c>
      <c r="L1889" s="73">
        <v>28</v>
      </c>
      <c r="M1889" s="69">
        <v>3.1</v>
      </c>
      <c r="N1889" s="51">
        <v>150</v>
      </c>
      <c r="O1889" s="50" t="s">
        <v>345</v>
      </c>
      <c r="P1889" s="51">
        <v>10190</v>
      </c>
      <c r="Q1889" s="50" t="s">
        <v>1012</v>
      </c>
      <c r="R1889" s="51">
        <v>10063</v>
      </c>
      <c r="S1889" s="52">
        <v>18</v>
      </c>
      <c r="T1889" s="52">
        <v>57</v>
      </c>
      <c r="U1889" s="52">
        <v>77</v>
      </c>
      <c r="V1889" s="50" t="s">
        <v>229</v>
      </c>
      <c r="W1889" s="52">
        <v>21</v>
      </c>
      <c r="X1889" s="50" t="s">
        <v>345</v>
      </c>
      <c r="Y1889" s="78">
        <f t="shared" si="126"/>
        <v>0.31</v>
      </c>
      <c r="Z1889" s="78">
        <f t="shared" si="127"/>
        <v>0</v>
      </c>
      <c r="AA1889" s="78">
        <f t="shared" si="128"/>
        <v>2.2000000000000002</v>
      </c>
      <c r="AB1889" s="77">
        <f t="shared" si="129"/>
        <v>280</v>
      </c>
    </row>
    <row r="1890" spans="1:28" x14ac:dyDescent="0.3">
      <c r="A1890" s="53">
        <v>43528</v>
      </c>
      <c r="B1890" s="50" t="s">
        <v>1255</v>
      </c>
      <c r="C1890" s="50" t="s">
        <v>1256</v>
      </c>
      <c r="D1890" s="50" t="s">
        <v>47</v>
      </c>
      <c r="E1890" s="52">
        <v>10</v>
      </c>
      <c r="F1890" s="51">
        <v>130</v>
      </c>
      <c r="G1890" s="65">
        <v>0</v>
      </c>
      <c r="H1890" s="51">
        <v>106</v>
      </c>
      <c r="I1890" s="50" t="s">
        <v>100</v>
      </c>
      <c r="J1890" s="61">
        <v>15.4</v>
      </c>
      <c r="K1890" s="50" t="s">
        <v>277</v>
      </c>
      <c r="L1890" s="73">
        <v>30</v>
      </c>
      <c r="M1890" s="69">
        <v>2.2000000000000002</v>
      </c>
      <c r="N1890" s="51">
        <v>144</v>
      </c>
      <c r="O1890" s="50" t="s">
        <v>174</v>
      </c>
      <c r="P1890" s="51">
        <v>10174</v>
      </c>
      <c r="Q1890" s="52">
        <v>20</v>
      </c>
      <c r="R1890" s="51">
        <v>10101</v>
      </c>
      <c r="S1890" s="50" t="s">
        <v>1012</v>
      </c>
      <c r="T1890" s="52">
        <v>59</v>
      </c>
      <c r="U1890" s="52">
        <v>75</v>
      </c>
      <c r="V1890" s="50" t="s">
        <v>80</v>
      </c>
      <c r="W1890" s="52">
        <v>42</v>
      </c>
      <c r="X1890" s="50" t="s">
        <v>182</v>
      </c>
      <c r="Y1890" s="78">
        <f t="shared" si="126"/>
        <v>0.22000000000000003</v>
      </c>
      <c r="Z1890" s="78">
        <f t="shared" si="127"/>
        <v>0</v>
      </c>
      <c r="AA1890" s="78">
        <f t="shared" si="128"/>
        <v>1.54</v>
      </c>
      <c r="AB1890" s="77">
        <f t="shared" si="129"/>
        <v>300</v>
      </c>
    </row>
    <row r="1891" spans="1:28" x14ac:dyDescent="0.3">
      <c r="A1891" s="53">
        <v>43529</v>
      </c>
      <c r="B1891" s="50" t="s">
        <v>1255</v>
      </c>
      <c r="C1891" s="50" t="s">
        <v>1256</v>
      </c>
      <c r="D1891" s="50" t="s">
        <v>47</v>
      </c>
      <c r="E1891" s="52">
        <v>10</v>
      </c>
      <c r="F1891" s="51">
        <v>118</v>
      </c>
      <c r="G1891" s="65">
        <v>0.4</v>
      </c>
      <c r="H1891" s="51">
        <v>69</v>
      </c>
      <c r="I1891" s="50" t="s">
        <v>280</v>
      </c>
      <c r="J1891" s="61">
        <v>16.8</v>
      </c>
      <c r="K1891" s="50" t="s">
        <v>215</v>
      </c>
      <c r="L1891" s="73">
        <v>11</v>
      </c>
      <c r="M1891" s="69">
        <v>1.4</v>
      </c>
      <c r="N1891" s="51">
        <v>83</v>
      </c>
      <c r="O1891" s="50" t="s">
        <v>65</v>
      </c>
      <c r="P1891" s="51">
        <v>10154</v>
      </c>
      <c r="Q1891" s="50" t="s">
        <v>1012</v>
      </c>
      <c r="R1891" s="51">
        <v>9971</v>
      </c>
      <c r="S1891" s="52">
        <v>24</v>
      </c>
      <c r="T1891" s="52">
        <v>63</v>
      </c>
      <c r="U1891" s="52">
        <v>77</v>
      </c>
      <c r="V1891" s="50" t="s">
        <v>280</v>
      </c>
      <c r="W1891" s="52">
        <v>46</v>
      </c>
      <c r="X1891" s="50" t="s">
        <v>240</v>
      </c>
      <c r="Y1891" s="78">
        <f t="shared" si="126"/>
        <v>0.13999999999999999</v>
      </c>
      <c r="Z1891" s="78">
        <f t="shared" si="127"/>
        <v>0.04</v>
      </c>
      <c r="AA1891" s="78">
        <f t="shared" si="128"/>
        <v>1.6800000000000002</v>
      </c>
      <c r="AB1891" s="77">
        <f t="shared" si="129"/>
        <v>110</v>
      </c>
    </row>
    <row r="1892" spans="1:28" x14ac:dyDescent="0.3">
      <c r="A1892" s="53">
        <v>43530</v>
      </c>
      <c r="B1892" s="50" t="s">
        <v>1255</v>
      </c>
      <c r="C1892" s="50" t="s">
        <v>1256</v>
      </c>
      <c r="D1892" s="50" t="s">
        <v>47</v>
      </c>
      <c r="E1892" s="52">
        <v>10</v>
      </c>
      <c r="F1892" s="51">
        <v>140</v>
      </c>
      <c r="G1892" s="65">
        <v>7.4</v>
      </c>
      <c r="H1892" s="51">
        <v>90</v>
      </c>
      <c r="I1892" s="50" t="s">
        <v>127</v>
      </c>
      <c r="J1892" s="61">
        <v>18.899999999999999</v>
      </c>
      <c r="K1892" s="50" t="s">
        <v>171</v>
      </c>
      <c r="L1892" s="73">
        <v>17</v>
      </c>
      <c r="M1892" s="69">
        <v>3.3</v>
      </c>
      <c r="N1892" s="51">
        <v>239</v>
      </c>
      <c r="O1892" s="50" t="s">
        <v>163</v>
      </c>
      <c r="P1892" s="51">
        <v>10092</v>
      </c>
      <c r="Q1892" s="52">
        <v>24</v>
      </c>
      <c r="R1892" s="51">
        <v>9920</v>
      </c>
      <c r="S1892" s="50" t="s">
        <v>132</v>
      </c>
      <c r="T1892" s="52">
        <v>70</v>
      </c>
      <c r="U1892" s="52">
        <v>80</v>
      </c>
      <c r="V1892" s="50" t="s">
        <v>74</v>
      </c>
      <c r="W1892" s="52">
        <v>32</v>
      </c>
      <c r="X1892" s="50" t="s">
        <v>271</v>
      </c>
      <c r="Y1892" s="78">
        <f t="shared" si="126"/>
        <v>0.32999999999999996</v>
      </c>
      <c r="Z1892" s="78">
        <f t="shared" si="127"/>
        <v>0.74</v>
      </c>
      <c r="AA1892" s="78">
        <f t="shared" si="128"/>
        <v>1.89</v>
      </c>
      <c r="AB1892" s="77">
        <f t="shared" si="129"/>
        <v>170</v>
      </c>
    </row>
    <row r="1893" spans="1:28" x14ac:dyDescent="0.3">
      <c r="A1893" s="53">
        <v>43531</v>
      </c>
      <c r="B1893" s="50" t="s">
        <v>1255</v>
      </c>
      <c r="C1893" s="50" t="s">
        <v>1256</v>
      </c>
      <c r="D1893" s="50" t="s">
        <v>47</v>
      </c>
      <c r="E1893" s="52">
        <v>10</v>
      </c>
      <c r="F1893" s="51">
        <v>116</v>
      </c>
      <c r="G1893" s="65">
        <v>4.2</v>
      </c>
      <c r="H1893" s="51">
        <v>75</v>
      </c>
      <c r="I1893" s="50" t="s">
        <v>301</v>
      </c>
      <c r="J1893" s="61">
        <v>15.8</v>
      </c>
      <c r="K1893" s="50" t="s">
        <v>133</v>
      </c>
      <c r="L1893" s="73">
        <v>21</v>
      </c>
      <c r="M1893" s="69">
        <v>2.2000000000000002</v>
      </c>
      <c r="N1893" s="51">
        <v>136</v>
      </c>
      <c r="O1893" s="50" t="s">
        <v>543</v>
      </c>
      <c r="P1893" s="51">
        <v>10160</v>
      </c>
      <c r="Q1893" s="52">
        <v>24</v>
      </c>
      <c r="R1893" s="51">
        <v>10092</v>
      </c>
      <c r="S1893" s="50" t="s">
        <v>1012</v>
      </c>
      <c r="T1893" s="52">
        <v>61</v>
      </c>
      <c r="U1893" s="52">
        <v>81</v>
      </c>
      <c r="V1893" s="50" t="s">
        <v>100</v>
      </c>
      <c r="W1893" s="52">
        <v>38</v>
      </c>
      <c r="X1893" s="50" t="s">
        <v>169</v>
      </c>
      <c r="Y1893" s="78">
        <f t="shared" si="126"/>
        <v>0.22000000000000003</v>
      </c>
      <c r="Z1893" s="78">
        <f t="shared" si="127"/>
        <v>0.42000000000000004</v>
      </c>
      <c r="AA1893" s="78">
        <f t="shared" si="128"/>
        <v>1.58</v>
      </c>
      <c r="AB1893" s="77">
        <f t="shared" si="129"/>
        <v>210</v>
      </c>
    </row>
    <row r="1894" spans="1:28" x14ac:dyDescent="0.3">
      <c r="A1894" s="53">
        <v>43532</v>
      </c>
      <c r="B1894" s="50" t="s">
        <v>1255</v>
      </c>
      <c r="C1894" s="50" t="s">
        <v>1256</v>
      </c>
      <c r="D1894" s="50" t="s">
        <v>47</v>
      </c>
      <c r="E1894" s="52">
        <v>10</v>
      </c>
      <c r="F1894" s="51">
        <v>124</v>
      </c>
      <c r="G1894" s="65">
        <v>0</v>
      </c>
      <c r="H1894" s="51">
        <v>95</v>
      </c>
      <c r="I1894" s="50" t="s">
        <v>103</v>
      </c>
      <c r="J1894" s="61">
        <v>15.2</v>
      </c>
      <c r="K1894" s="50" t="s">
        <v>61</v>
      </c>
      <c r="L1894" s="73">
        <v>31</v>
      </c>
      <c r="M1894" s="69">
        <v>1.7</v>
      </c>
      <c r="N1894" s="51">
        <v>125</v>
      </c>
      <c r="O1894" s="50" t="s">
        <v>195</v>
      </c>
      <c r="P1894" s="51">
        <v>10263</v>
      </c>
      <c r="Q1894" s="52">
        <v>23</v>
      </c>
      <c r="R1894" s="51">
        <v>10160</v>
      </c>
      <c r="S1894" s="50" t="s">
        <v>1012</v>
      </c>
      <c r="T1894" s="52">
        <v>72</v>
      </c>
      <c r="U1894" s="52">
        <v>85</v>
      </c>
      <c r="V1894" s="50" t="s">
        <v>51</v>
      </c>
      <c r="W1894" s="52">
        <v>60</v>
      </c>
      <c r="X1894" s="50" t="s">
        <v>51</v>
      </c>
      <c r="Y1894" s="78">
        <f t="shared" si="126"/>
        <v>0.16999999999999998</v>
      </c>
      <c r="Z1894" s="78">
        <f t="shared" si="127"/>
        <v>0</v>
      </c>
      <c r="AA1894" s="78">
        <f t="shared" si="128"/>
        <v>1.52</v>
      </c>
      <c r="AB1894" s="77">
        <f t="shared" si="129"/>
        <v>310</v>
      </c>
    </row>
    <row r="1895" spans="1:28" x14ac:dyDescent="0.3">
      <c r="A1895" s="53">
        <v>43533</v>
      </c>
      <c r="B1895" s="50" t="s">
        <v>1255</v>
      </c>
      <c r="C1895" s="50" t="s">
        <v>1256</v>
      </c>
      <c r="D1895" s="50" t="s">
        <v>47</v>
      </c>
      <c r="E1895" s="52">
        <v>10</v>
      </c>
      <c r="F1895" s="51">
        <v>156</v>
      </c>
      <c r="G1895" s="65">
        <v>0</v>
      </c>
      <c r="H1895" s="51">
        <v>112</v>
      </c>
      <c r="I1895" s="50" t="s">
        <v>85</v>
      </c>
      <c r="J1895" s="61">
        <v>19.899999999999999</v>
      </c>
      <c r="K1895" s="50" t="s">
        <v>71</v>
      </c>
      <c r="L1895" s="73">
        <v>27</v>
      </c>
      <c r="M1895" s="69">
        <v>1.7</v>
      </c>
      <c r="N1895" s="51">
        <v>97</v>
      </c>
      <c r="O1895" s="50" t="s">
        <v>104</v>
      </c>
      <c r="P1895" s="51">
        <v>10291</v>
      </c>
      <c r="Q1895" s="52">
        <v>19</v>
      </c>
      <c r="R1895" s="51">
        <v>10254</v>
      </c>
      <c r="S1895" s="50" t="s">
        <v>51</v>
      </c>
      <c r="T1895" s="52">
        <v>69</v>
      </c>
      <c r="U1895" s="52">
        <v>82</v>
      </c>
      <c r="V1895" s="50" t="s">
        <v>51</v>
      </c>
      <c r="W1895" s="52">
        <v>53</v>
      </c>
      <c r="X1895" s="50" t="s">
        <v>182</v>
      </c>
      <c r="Y1895" s="78">
        <f t="shared" si="126"/>
        <v>0.16999999999999998</v>
      </c>
      <c r="Z1895" s="78">
        <f t="shared" si="127"/>
        <v>0</v>
      </c>
      <c r="AA1895" s="78">
        <f t="shared" si="128"/>
        <v>1.9899999999999998</v>
      </c>
      <c r="AB1895" s="77">
        <f t="shared" si="129"/>
        <v>270</v>
      </c>
    </row>
    <row r="1896" spans="1:28" x14ac:dyDescent="0.3">
      <c r="A1896" s="53">
        <v>43534</v>
      </c>
      <c r="B1896" s="50" t="s">
        <v>1255</v>
      </c>
      <c r="C1896" s="50" t="s">
        <v>1256</v>
      </c>
      <c r="D1896" s="50" t="s">
        <v>47</v>
      </c>
      <c r="E1896" s="52">
        <v>10</v>
      </c>
      <c r="F1896" s="51">
        <v>140</v>
      </c>
      <c r="G1896" s="65">
        <v>5</v>
      </c>
      <c r="H1896" s="51">
        <v>103</v>
      </c>
      <c r="I1896" s="50" t="s">
        <v>107</v>
      </c>
      <c r="J1896" s="61">
        <v>17.600000000000001</v>
      </c>
      <c r="K1896" s="50" t="s">
        <v>148</v>
      </c>
      <c r="L1896" s="73">
        <v>31</v>
      </c>
      <c r="M1896" s="69">
        <v>2.5</v>
      </c>
      <c r="N1896" s="51">
        <v>125</v>
      </c>
      <c r="O1896" s="50" t="s">
        <v>250</v>
      </c>
      <c r="P1896" s="51">
        <v>10334</v>
      </c>
      <c r="Q1896" s="50" t="s">
        <v>51</v>
      </c>
      <c r="R1896" s="51">
        <v>10271</v>
      </c>
      <c r="S1896" s="50" t="s">
        <v>84</v>
      </c>
      <c r="T1896" s="52">
        <v>79</v>
      </c>
      <c r="U1896" s="52">
        <v>87</v>
      </c>
      <c r="V1896" s="50" t="s">
        <v>186</v>
      </c>
      <c r="W1896" s="52">
        <v>55</v>
      </c>
      <c r="X1896" s="50" t="s">
        <v>188</v>
      </c>
      <c r="Y1896" s="78">
        <f t="shared" si="126"/>
        <v>0.25</v>
      </c>
      <c r="Z1896" s="78">
        <f t="shared" si="127"/>
        <v>0.5</v>
      </c>
      <c r="AA1896" s="78">
        <f t="shared" si="128"/>
        <v>1.7600000000000002</v>
      </c>
      <c r="AB1896" s="77">
        <f t="shared" si="129"/>
        <v>310</v>
      </c>
    </row>
    <row r="1897" spans="1:28" x14ac:dyDescent="0.3">
      <c r="A1897" s="53">
        <v>43535</v>
      </c>
      <c r="B1897" s="50" t="s">
        <v>1255</v>
      </c>
      <c r="C1897" s="50" t="s">
        <v>1256</v>
      </c>
      <c r="D1897" s="50" t="s">
        <v>47</v>
      </c>
      <c r="E1897" s="52">
        <v>10</v>
      </c>
      <c r="F1897" s="51">
        <v>109</v>
      </c>
      <c r="G1897" s="65">
        <v>0</v>
      </c>
      <c r="H1897" s="51">
        <v>79</v>
      </c>
      <c r="I1897" s="50" t="s">
        <v>240</v>
      </c>
      <c r="J1897" s="61">
        <v>13.9</v>
      </c>
      <c r="K1897" s="50" t="s">
        <v>118</v>
      </c>
      <c r="L1897" s="73">
        <v>10</v>
      </c>
      <c r="M1897" s="69">
        <v>5</v>
      </c>
      <c r="N1897" s="51">
        <v>117</v>
      </c>
      <c r="O1897" s="50" t="s">
        <v>388</v>
      </c>
      <c r="P1897" s="51">
        <v>10350</v>
      </c>
      <c r="Q1897" s="50" t="s">
        <v>289</v>
      </c>
      <c r="R1897" s="51">
        <v>10257</v>
      </c>
      <c r="S1897" s="52">
        <v>24</v>
      </c>
      <c r="T1897" s="52">
        <v>71</v>
      </c>
      <c r="U1897" s="52">
        <v>86</v>
      </c>
      <c r="V1897" s="50" t="s">
        <v>124</v>
      </c>
      <c r="W1897" s="52">
        <v>58</v>
      </c>
      <c r="X1897" s="50" t="s">
        <v>188</v>
      </c>
      <c r="Y1897" s="78">
        <f t="shared" si="126"/>
        <v>0.5</v>
      </c>
      <c r="Z1897" s="78">
        <f t="shared" si="127"/>
        <v>0</v>
      </c>
      <c r="AA1897" s="78">
        <f t="shared" si="128"/>
        <v>1.3900000000000001</v>
      </c>
      <c r="AB1897" s="77">
        <f t="shared" si="129"/>
        <v>100</v>
      </c>
    </row>
    <row r="1898" spans="1:28" x14ac:dyDescent="0.3">
      <c r="A1898" s="53">
        <v>43536</v>
      </c>
      <c r="B1898" s="50" t="s">
        <v>1255</v>
      </c>
      <c r="C1898" s="50" t="s">
        <v>1256</v>
      </c>
      <c r="D1898" s="50" t="s">
        <v>47</v>
      </c>
      <c r="E1898" s="52">
        <v>10</v>
      </c>
      <c r="F1898" s="51">
        <v>124</v>
      </c>
      <c r="G1898" s="65">
        <v>7.8</v>
      </c>
      <c r="H1898" s="51">
        <v>76</v>
      </c>
      <c r="I1898" s="50" t="s">
        <v>460</v>
      </c>
      <c r="J1898" s="61">
        <v>17.100000000000001</v>
      </c>
      <c r="K1898" s="50" t="s">
        <v>201</v>
      </c>
      <c r="L1898" s="73">
        <v>28</v>
      </c>
      <c r="M1898" s="69">
        <v>4.7</v>
      </c>
      <c r="N1898" s="51">
        <v>158</v>
      </c>
      <c r="O1898" s="50" t="s">
        <v>186</v>
      </c>
      <c r="P1898" s="51">
        <v>10284</v>
      </c>
      <c r="Q1898" s="52">
        <v>22</v>
      </c>
      <c r="R1898" s="51">
        <v>10204</v>
      </c>
      <c r="S1898" s="52">
        <v>16</v>
      </c>
      <c r="T1898" s="52">
        <v>75</v>
      </c>
      <c r="U1898" s="52">
        <v>85</v>
      </c>
      <c r="V1898" s="50" t="s">
        <v>585</v>
      </c>
      <c r="W1898" s="52">
        <v>57</v>
      </c>
      <c r="X1898" s="50" t="s">
        <v>250</v>
      </c>
      <c r="Y1898" s="78">
        <f t="shared" si="126"/>
        <v>0.47000000000000003</v>
      </c>
      <c r="Z1898" s="78">
        <f t="shared" si="127"/>
        <v>0.78</v>
      </c>
      <c r="AA1898" s="78">
        <f t="shared" si="128"/>
        <v>1.7100000000000002</v>
      </c>
      <c r="AB1898" s="77">
        <f t="shared" si="129"/>
        <v>280</v>
      </c>
    </row>
    <row r="1899" spans="1:28" x14ac:dyDescent="0.3">
      <c r="A1899" s="53">
        <v>43537</v>
      </c>
      <c r="B1899" s="50" t="s">
        <v>1255</v>
      </c>
      <c r="C1899" s="50" t="s">
        <v>1256</v>
      </c>
      <c r="D1899" s="50" t="s">
        <v>47</v>
      </c>
      <c r="E1899" s="52">
        <v>10</v>
      </c>
      <c r="F1899" s="51">
        <v>108</v>
      </c>
      <c r="G1899" s="65">
        <v>1.4</v>
      </c>
      <c r="H1899" s="51">
        <v>86</v>
      </c>
      <c r="I1899" s="50" t="s">
        <v>494</v>
      </c>
      <c r="J1899" s="61">
        <v>12.9</v>
      </c>
      <c r="K1899" s="50" t="s">
        <v>146</v>
      </c>
      <c r="L1899" s="73">
        <v>29</v>
      </c>
      <c r="M1899" s="69">
        <v>5</v>
      </c>
      <c r="N1899" s="51">
        <v>156</v>
      </c>
      <c r="O1899" s="50" t="s">
        <v>167</v>
      </c>
      <c r="P1899" s="51">
        <v>10331</v>
      </c>
      <c r="Q1899" s="52">
        <v>22</v>
      </c>
      <c r="R1899" s="51">
        <v>10272</v>
      </c>
      <c r="S1899" s="50" t="s">
        <v>116</v>
      </c>
      <c r="T1899" s="52">
        <v>65</v>
      </c>
      <c r="U1899" s="52">
        <v>75</v>
      </c>
      <c r="V1899" s="50" t="s">
        <v>475</v>
      </c>
      <c r="W1899" s="52">
        <v>58</v>
      </c>
      <c r="X1899" s="50" t="s">
        <v>146</v>
      </c>
      <c r="Y1899" s="78">
        <f t="shared" si="126"/>
        <v>0.5</v>
      </c>
      <c r="Z1899" s="78">
        <f t="shared" si="127"/>
        <v>0.13999999999999999</v>
      </c>
      <c r="AA1899" s="78">
        <f t="shared" si="128"/>
        <v>1.29</v>
      </c>
      <c r="AB1899" s="77">
        <f t="shared" si="129"/>
        <v>290</v>
      </c>
    </row>
    <row r="1900" spans="1:28" x14ac:dyDescent="0.3">
      <c r="A1900" s="53">
        <v>43538</v>
      </c>
      <c r="B1900" s="50" t="s">
        <v>1255</v>
      </c>
      <c r="C1900" s="50" t="s">
        <v>1256</v>
      </c>
      <c r="D1900" s="50" t="s">
        <v>47</v>
      </c>
      <c r="E1900" s="52">
        <v>10</v>
      </c>
      <c r="F1900" s="51">
        <v>118</v>
      </c>
      <c r="G1900" s="65">
        <v>0</v>
      </c>
      <c r="H1900" s="51">
        <v>97</v>
      </c>
      <c r="I1900" s="50" t="s">
        <v>537</v>
      </c>
      <c r="J1900" s="61">
        <v>14</v>
      </c>
      <c r="K1900" s="50" t="s">
        <v>91</v>
      </c>
      <c r="L1900" s="73">
        <v>31</v>
      </c>
      <c r="M1900" s="69">
        <v>5</v>
      </c>
      <c r="N1900" s="51">
        <v>136</v>
      </c>
      <c r="O1900" s="50" t="s">
        <v>117</v>
      </c>
      <c r="P1900" s="51">
        <v>10331</v>
      </c>
      <c r="Q1900" s="50" t="s">
        <v>1012</v>
      </c>
      <c r="R1900" s="51">
        <v>10298</v>
      </c>
      <c r="S1900" s="52">
        <v>17</v>
      </c>
      <c r="T1900" s="52">
        <v>60</v>
      </c>
      <c r="U1900" s="52">
        <v>67</v>
      </c>
      <c r="V1900" s="50" t="s">
        <v>543</v>
      </c>
      <c r="W1900" s="52">
        <v>48</v>
      </c>
      <c r="X1900" s="50" t="s">
        <v>277</v>
      </c>
      <c r="Y1900" s="78">
        <f t="shared" si="126"/>
        <v>0.5</v>
      </c>
      <c r="Z1900" s="78">
        <f t="shared" si="127"/>
        <v>0</v>
      </c>
      <c r="AA1900" s="78">
        <f t="shared" si="128"/>
        <v>1.4</v>
      </c>
      <c r="AB1900" s="77">
        <f t="shared" si="129"/>
        <v>310</v>
      </c>
    </row>
    <row r="1901" spans="1:28" x14ac:dyDescent="0.3">
      <c r="A1901" s="53">
        <v>43539</v>
      </c>
      <c r="B1901" s="50" t="s">
        <v>1255</v>
      </c>
      <c r="C1901" s="50" t="s">
        <v>1256</v>
      </c>
      <c r="D1901" s="50" t="s">
        <v>47</v>
      </c>
      <c r="E1901" s="52">
        <v>10</v>
      </c>
      <c r="F1901" s="51">
        <v>118</v>
      </c>
      <c r="G1901" s="65">
        <v>0</v>
      </c>
      <c r="H1901" s="51">
        <v>88</v>
      </c>
      <c r="I1901" s="50" t="s">
        <v>103</v>
      </c>
      <c r="J1901" s="61">
        <v>14.8</v>
      </c>
      <c r="K1901" s="50" t="s">
        <v>121</v>
      </c>
      <c r="L1901" s="73">
        <v>33</v>
      </c>
      <c r="M1901" s="69">
        <v>1.9</v>
      </c>
      <c r="N1901" s="51">
        <v>89</v>
      </c>
      <c r="O1901" s="50" t="s">
        <v>169</v>
      </c>
      <c r="P1901" s="51">
        <v>10303</v>
      </c>
      <c r="Q1901" s="50" t="s">
        <v>1012</v>
      </c>
      <c r="R1901" s="51">
        <v>10247</v>
      </c>
      <c r="S1901" s="52">
        <v>24</v>
      </c>
      <c r="T1901" s="52">
        <v>66</v>
      </c>
      <c r="U1901" s="52">
        <v>75</v>
      </c>
      <c r="V1901" s="50" t="s">
        <v>88</v>
      </c>
      <c r="W1901" s="52">
        <v>57</v>
      </c>
      <c r="X1901" s="50" t="s">
        <v>226</v>
      </c>
      <c r="Y1901" s="78">
        <f t="shared" si="126"/>
        <v>0.19</v>
      </c>
      <c r="Z1901" s="78">
        <f t="shared" si="127"/>
        <v>0</v>
      </c>
      <c r="AA1901" s="78">
        <f t="shared" si="128"/>
        <v>1.48</v>
      </c>
      <c r="AB1901" s="77">
        <f t="shared" si="129"/>
        <v>330</v>
      </c>
    </row>
    <row r="1902" spans="1:28" x14ac:dyDescent="0.3">
      <c r="A1902" s="53">
        <v>43540</v>
      </c>
      <c r="B1902" s="50" t="s">
        <v>1255</v>
      </c>
      <c r="C1902" s="50" t="s">
        <v>1256</v>
      </c>
      <c r="D1902" s="50" t="s">
        <v>47</v>
      </c>
      <c r="E1902" s="52">
        <v>10</v>
      </c>
      <c r="F1902" s="51">
        <v>104</v>
      </c>
      <c r="G1902" s="65">
        <v>0.8</v>
      </c>
      <c r="H1902" s="51">
        <v>60</v>
      </c>
      <c r="I1902" s="50" t="s">
        <v>123</v>
      </c>
      <c r="J1902" s="61">
        <v>14.7</v>
      </c>
      <c r="K1902" s="50" t="s">
        <v>71</v>
      </c>
      <c r="L1902" s="73">
        <v>27</v>
      </c>
      <c r="M1902" s="69">
        <v>3.3</v>
      </c>
      <c r="N1902" s="51">
        <v>100</v>
      </c>
      <c r="O1902" s="50" t="s">
        <v>369</v>
      </c>
      <c r="P1902" s="51">
        <v>10247</v>
      </c>
      <c r="Q1902" s="50" t="s">
        <v>1012</v>
      </c>
      <c r="R1902" s="51">
        <v>10148</v>
      </c>
      <c r="S1902" s="52">
        <v>16</v>
      </c>
      <c r="T1902" s="52">
        <v>78</v>
      </c>
      <c r="U1902" s="52">
        <v>85</v>
      </c>
      <c r="V1902" s="50" t="s">
        <v>280</v>
      </c>
      <c r="W1902" s="52">
        <v>70</v>
      </c>
      <c r="X1902" s="50" t="s">
        <v>192</v>
      </c>
      <c r="Y1902" s="78">
        <f t="shared" si="126"/>
        <v>0.32999999999999996</v>
      </c>
      <c r="Z1902" s="78">
        <f t="shared" si="127"/>
        <v>0.08</v>
      </c>
      <c r="AA1902" s="78">
        <f t="shared" si="128"/>
        <v>1.47</v>
      </c>
      <c r="AB1902" s="77">
        <f t="shared" si="129"/>
        <v>270</v>
      </c>
    </row>
    <row r="1903" spans="1:28" x14ac:dyDescent="0.3">
      <c r="A1903" s="53">
        <v>43541</v>
      </c>
      <c r="B1903" s="50" t="s">
        <v>1255</v>
      </c>
      <c r="C1903" s="50" t="s">
        <v>1256</v>
      </c>
      <c r="D1903" s="50" t="s">
        <v>47</v>
      </c>
      <c r="E1903" s="52">
        <v>10</v>
      </c>
      <c r="F1903" s="51">
        <v>110</v>
      </c>
      <c r="G1903" s="65">
        <v>4.2</v>
      </c>
      <c r="H1903" s="51">
        <v>82</v>
      </c>
      <c r="I1903" s="50" t="s">
        <v>142</v>
      </c>
      <c r="J1903" s="61">
        <v>13.9</v>
      </c>
      <c r="K1903" s="50" t="s">
        <v>210</v>
      </c>
      <c r="L1903" s="73">
        <v>32</v>
      </c>
      <c r="M1903" s="69">
        <v>4.4000000000000004</v>
      </c>
      <c r="N1903" s="51">
        <v>186</v>
      </c>
      <c r="O1903" s="50" t="s">
        <v>258</v>
      </c>
      <c r="P1903" s="51">
        <v>10274</v>
      </c>
      <c r="Q1903" s="52">
        <v>22</v>
      </c>
      <c r="R1903" s="51">
        <v>10150</v>
      </c>
      <c r="S1903" s="50" t="s">
        <v>218</v>
      </c>
      <c r="T1903" s="52">
        <v>77</v>
      </c>
      <c r="U1903" s="52">
        <v>86</v>
      </c>
      <c r="V1903" s="50" t="s">
        <v>51</v>
      </c>
      <c r="W1903" s="52">
        <v>60</v>
      </c>
      <c r="X1903" s="50" t="s">
        <v>537</v>
      </c>
      <c r="Y1903" s="78">
        <f t="shared" si="126"/>
        <v>0.44000000000000006</v>
      </c>
      <c r="Z1903" s="78">
        <f t="shared" si="127"/>
        <v>0.42000000000000004</v>
      </c>
      <c r="AA1903" s="78">
        <f t="shared" si="128"/>
        <v>1.3900000000000001</v>
      </c>
      <c r="AB1903" s="77">
        <f t="shared" si="129"/>
        <v>320</v>
      </c>
    </row>
    <row r="1904" spans="1:28" x14ac:dyDescent="0.3">
      <c r="A1904" s="53">
        <v>43542</v>
      </c>
      <c r="B1904" s="50" t="s">
        <v>1255</v>
      </c>
      <c r="C1904" s="50" t="s">
        <v>1256</v>
      </c>
      <c r="D1904" s="50" t="s">
        <v>47</v>
      </c>
      <c r="E1904" s="52">
        <v>10</v>
      </c>
      <c r="F1904" s="51">
        <v>102</v>
      </c>
      <c r="G1904" s="65">
        <v>2</v>
      </c>
      <c r="H1904" s="51">
        <v>78</v>
      </c>
      <c r="I1904" s="50" t="s">
        <v>85</v>
      </c>
      <c r="J1904" s="61">
        <v>12.7</v>
      </c>
      <c r="K1904" s="50" t="s">
        <v>215</v>
      </c>
      <c r="L1904" s="73">
        <v>33</v>
      </c>
      <c r="M1904" s="69">
        <v>3.1</v>
      </c>
      <c r="N1904" s="51">
        <v>97</v>
      </c>
      <c r="O1904" s="50" t="s">
        <v>71</v>
      </c>
      <c r="P1904" s="51">
        <v>10297</v>
      </c>
      <c r="Q1904" s="52">
        <v>10</v>
      </c>
      <c r="R1904" s="51">
        <v>10267</v>
      </c>
      <c r="S1904" s="50" t="s">
        <v>84</v>
      </c>
      <c r="T1904" s="52">
        <v>69</v>
      </c>
      <c r="U1904" s="52">
        <v>76</v>
      </c>
      <c r="V1904" s="50" t="s">
        <v>51</v>
      </c>
      <c r="W1904" s="52">
        <v>60</v>
      </c>
      <c r="X1904" s="50" t="s">
        <v>50</v>
      </c>
      <c r="Y1904" s="78">
        <f t="shared" si="126"/>
        <v>0.31</v>
      </c>
      <c r="Z1904" s="78">
        <f t="shared" si="127"/>
        <v>0.2</v>
      </c>
      <c r="AA1904" s="78">
        <f t="shared" si="128"/>
        <v>1.27</v>
      </c>
      <c r="AB1904" s="77">
        <f t="shared" si="129"/>
        <v>330</v>
      </c>
    </row>
    <row r="1905" spans="1:28" x14ac:dyDescent="0.3">
      <c r="A1905" s="53">
        <v>43543</v>
      </c>
      <c r="B1905" s="50" t="s">
        <v>1255</v>
      </c>
      <c r="C1905" s="50" t="s">
        <v>1256</v>
      </c>
      <c r="D1905" s="50" t="s">
        <v>47</v>
      </c>
      <c r="E1905" s="52">
        <v>10</v>
      </c>
      <c r="F1905" s="51">
        <v>108</v>
      </c>
      <c r="G1905" s="65">
        <v>3.6</v>
      </c>
      <c r="H1905" s="51">
        <v>90</v>
      </c>
      <c r="I1905" s="50" t="s">
        <v>147</v>
      </c>
      <c r="J1905" s="61">
        <v>12.5</v>
      </c>
      <c r="K1905" s="50" t="s">
        <v>64</v>
      </c>
      <c r="L1905" s="73">
        <v>27</v>
      </c>
      <c r="M1905" s="69">
        <v>1.9</v>
      </c>
      <c r="N1905" s="51">
        <v>89</v>
      </c>
      <c r="O1905" s="50" t="s">
        <v>182</v>
      </c>
      <c r="P1905" s="51">
        <v>10319</v>
      </c>
      <c r="Q1905" s="52">
        <v>23</v>
      </c>
      <c r="R1905" s="51">
        <v>10280</v>
      </c>
      <c r="S1905" s="50" t="s">
        <v>51</v>
      </c>
      <c r="T1905" s="52">
        <v>79</v>
      </c>
      <c r="U1905" s="52">
        <v>85</v>
      </c>
      <c r="V1905" s="50" t="s">
        <v>88</v>
      </c>
      <c r="W1905" s="52">
        <v>73</v>
      </c>
      <c r="X1905" s="50" t="s">
        <v>128</v>
      </c>
      <c r="Y1905" s="78">
        <f t="shared" si="126"/>
        <v>0.19</v>
      </c>
      <c r="Z1905" s="78">
        <f t="shared" si="127"/>
        <v>0.36</v>
      </c>
      <c r="AA1905" s="78">
        <f t="shared" si="128"/>
        <v>1.25</v>
      </c>
      <c r="AB1905" s="77">
        <f t="shared" si="129"/>
        <v>270</v>
      </c>
    </row>
    <row r="1906" spans="1:28" x14ac:dyDescent="0.3">
      <c r="A1906" s="53">
        <v>43544</v>
      </c>
      <c r="B1906" s="50" t="s">
        <v>1255</v>
      </c>
      <c r="C1906" s="50" t="s">
        <v>1256</v>
      </c>
      <c r="D1906" s="50" t="s">
        <v>47</v>
      </c>
      <c r="E1906" s="52">
        <v>10</v>
      </c>
      <c r="F1906" s="51">
        <v>112</v>
      </c>
      <c r="G1906" s="65">
        <v>0.2</v>
      </c>
      <c r="H1906" s="51">
        <v>88</v>
      </c>
      <c r="I1906" s="50" t="s">
        <v>159</v>
      </c>
      <c r="J1906" s="61">
        <v>13.7</v>
      </c>
      <c r="K1906" s="50" t="s">
        <v>158</v>
      </c>
      <c r="L1906" s="73">
        <v>0</v>
      </c>
      <c r="M1906" s="69">
        <v>5.3</v>
      </c>
      <c r="N1906" s="51">
        <v>111</v>
      </c>
      <c r="O1906" s="50" t="s">
        <v>51</v>
      </c>
      <c r="P1906" s="51">
        <v>10325</v>
      </c>
      <c r="Q1906" s="52">
        <v>10</v>
      </c>
      <c r="R1906" s="51">
        <v>10302</v>
      </c>
      <c r="S1906" s="52">
        <v>24</v>
      </c>
      <c r="T1906" s="52">
        <v>71</v>
      </c>
      <c r="U1906" s="52">
        <v>87</v>
      </c>
      <c r="V1906" s="50" t="s">
        <v>51</v>
      </c>
      <c r="W1906" s="52">
        <v>58</v>
      </c>
      <c r="X1906" s="50" t="s">
        <v>260</v>
      </c>
      <c r="Y1906" s="78">
        <f t="shared" si="126"/>
        <v>0.53</v>
      </c>
      <c r="Z1906" s="78">
        <f t="shared" si="127"/>
        <v>0.02</v>
      </c>
      <c r="AA1906" s="78">
        <f t="shared" si="128"/>
        <v>1.3699999999999999</v>
      </c>
      <c r="AB1906" s="77">
        <f t="shared" si="129"/>
        <v>0</v>
      </c>
    </row>
    <row r="1907" spans="1:28" x14ac:dyDescent="0.3">
      <c r="A1907" s="53">
        <v>43545</v>
      </c>
      <c r="B1907" s="50" t="s">
        <v>1255</v>
      </c>
      <c r="C1907" s="50" t="s">
        <v>1256</v>
      </c>
      <c r="D1907" s="50" t="s">
        <v>47</v>
      </c>
      <c r="E1907" s="52">
        <v>10</v>
      </c>
      <c r="F1907" s="51">
        <v>109</v>
      </c>
      <c r="G1907" s="65">
        <v>0</v>
      </c>
      <c r="H1907" s="51">
        <v>74</v>
      </c>
      <c r="I1907" s="50" t="s">
        <v>100</v>
      </c>
      <c r="J1907" s="61">
        <v>14.4</v>
      </c>
      <c r="K1907" s="50" t="s">
        <v>158</v>
      </c>
      <c r="L1907" s="73">
        <v>14</v>
      </c>
      <c r="M1907" s="69">
        <v>4.2</v>
      </c>
      <c r="N1907" s="51">
        <v>97</v>
      </c>
      <c r="O1907" s="50" t="s">
        <v>86</v>
      </c>
      <c r="P1907" s="51">
        <v>10302</v>
      </c>
      <c r="Q1907" s="50" t="s">
        <v>1012</v>
      </c>
      <c r="R1907" s="51">
        <v>10254</v>
      </c>
      <c r="S1907" s="52">
        <v>24</v>
      </c>
      <c r="T1907" s="52">
        <v>67</v>
      </c>
      <c r="U1907" s="52">
        <v>78</v>
      </c>
      <c r="V1907" s="50" t="s">
        <v>249</v>
      </c>
      <c r="W1907" s="52">
        <v>52</v>
      </c>
      <c r="X1907" s="50" t="s">
        <v>65</v>
      </c>
      <c r="Y1907" s="78">
        <f t="shared" si="126"/>
        <v>0.42000000000000004</v>
      </c>
      <c r="Z1907" s="78">
        <f t="shared" si="127"/>
        <v>0</v>
      </c>
      <c r="AA1907" s="78">
        <f t="shared" si="128"/>
        <v>1.44</v>
      </c>
      <c r="AB1907" s="77">
        <f t="shared" si="129"/>
        <v>140</v>
      </c>
    </row>
    <row r="1908" spans="1:28" x14ac:dyDescent="0.3">
      <c r="A1908" s="53">
        <v>43546</v>
      </c>
      <c r="B1908" s="50" t="s">
        <v>1255</v>
      </c>
      <c r="C1908" s="50" t="s">
        <v>1256</v>
      </c>
      <c r="D1908" s="50" t="s">
        <v>47</v>
      </c>
      <c r="E1908" s="52">
        <v>10</v>
      </c>
      <c r="F1908" s="51">
        <v>118</v>
      </c>
      <c r="G1908" s="65">
        <v>0</v>
      </c>
      <c r="H1908" s="51">
        <v>64</v>
      </c>
      <c r="I1908" s="50" t="s">
        <v>193</v>
      </c>
      <c r="J1908" s="61">
        <v>17.2</v>
      </c>
      <c r="K1908" s="50" t="s">
        <v>52</v>
      </c>
      <c r="L1908" s="73">
        <v>26</v>
      </c>
      <c r="M1908" s="69">
        <v>2.2000000000000002</v>
      </c>
      <c r="N1908" s="51">
        <v>78</v>
      </c>
      <c r="O1908" s="50" t="s">
        <v>193</v>
      </c>
      <c r="P1908" s="51">
        <v>10264</v>
      </c>
      <c r="Q1908" s="50" t="s">
        <v>51</v>
      </c>
      <c r="R1908" s="51">
        <v>10244</v>
      </c>
      <c r="S1908" s="50" t="s">
        <v>218</v>
      </c>
      <c r="T1908" s="52">
        <v>71</v>
      </c>
      <c r="U1908" s="52">
        <v>81</v>
      </c>
      <c r="V1908" s="50" t="s">
        <v>124</v>
      </c>
      <c r="W1908" s="52">
        <v>59</v>
      </c>
      <c r="X1908" s="50" t="s">
        <v>61</v>
      </c>
      <c r="Y1908" s="78">
        <f t="shared" si="126"/>
        <v>0.22000000000000003</v>
      </c>
      <c r="Z1908" s="78">
        <f t="shared" si="127"/>
        <v>0</v>
      </c>
      <c r="AA1908" s="78">
        <f t="shared" si="128"/>
        <v>1.72</v>
      </c>
      <c r="AB1908" s="77">
        <f t="shared" si="129"/>
        <v>260</v>
      </c>
    </row>
    <row r="1909" spans="1:28" x14ac:dyDescent="0.3">
      <c r="A1909" s="53">
        <v>43547</v>
      </c>
      <c r="B1909" s="50" t="s">
        <v>1255</v>
      </c>
      <c r="C1909" s="50" t="s">
        <v>1256</v>
      </c>
      <c r="D1909" s="50" t="s">
        <v>47</v>
      </c>
      <c r="E1909" s="52">
        <v>10</v>
      </c>
      <c r="F1909" s="51">
        <v>117</v>
      </c>
      <c r="G1909" s="65">
        <v>0</v>
      </c>
      <c r="H1909" s="51">
        <v>71</v>
      </c>
      <c r="I1909" s="50" t="s">
        <v>123</v>
      </c>
      <c r="J1909" s="61">
        <v>16.3</v>
      </c>
      <c r="K1909" s="50" t="s">
        <v>215</v>
      </c>
      <c r="L1909" s="73">
        <v>26</v>
      </c>
      <c r="M1909" s="69">
        <v>2.2000000000000002</v>
      </c>
      <c r="N1909" s="51">
        <v>75</v>
      </c>
      <c r="O1909" s="50" t="s">
        <v>578</v>
      </c>
      <c r="P1909" s="51">
        <v>10263</v>
      </c>
      <c r="Q1909" s="50" t="s">
        <v>289</v>
      </c>
      <c r="R1909" s="51">
        <v>10235</v>
      </c>
      <c r="S1909" s="52">
        <v>17</v>
      </c>
      <c r="T1909" s="52">
        <v>76</v>
      </c>
      <c r="U1909" s="52">
        <v>84</v>
      </c>
      <c r="V1909" s="50" t="s">
        <v>51</v>
      </c>
      <c r="W1909" s="52">
        <v>69</v>
      </c>
      <c r="X1909" s="50" t="s">
        <v>51</v>
      </c>
      <c r="Y1909" s="78">
        <f t="shared" si="126"/>
        <v>0.22000000000000003</v>
      </c>
      <c r="Z1909" s="78">
        <f t="shared" si="127"/>
        <v>0</v>
      </c>
      <c r="AA1909" s="78">
        <f t="shared" si="128"/>
        <v>1.6300000000000001</v>
      </c>
      <c r="AB1909" s="77">
        <f t="shared" si="129"/>
        <v>260</v>
      </c>
    </row>
    <row r="1910" spans="1:28" x14ac:dyDescent="0.3">
      <c r="A1910" s="53">
        <v>43548</v>
      </c>
      <c r="B1910" s="50" t="s">
        <v>1255</v>
      </c>
      <c r="C1910" s="50" t="s">
        <v>1256</v>
      </c>
      <c r="D1910" s="50" t="s">
        <v>47</v>
      </c>
      <c r="E1910" s="52">
        <v>10</v>
      </c>
      <c r="F1910" s="51">
        <v>128</v>
      </c>
      <c r="G1910" s="65">
        <v>0</v>
      </c>
      <c r="H1910" s="51">
        <v>89</v>
      </c>
      <c r="I1910" s="50" t="s">
        <v>578</v>
      </c>
      <c r="J1910" s="61">
        <v>16.600000000000001</v>
      </c>
      <c r="K1910" s="50" t="s">
        <v>164</v>
      </c>
      <c r="L1910" s="73">
        <v>25</v>
      </c>
      <c r="M1910" s="69">
        <v>1.9</v>
      </c>
      <c r="N1910" s="51">
        <v>75</v>
      </c>
      <c r="O1910" s="50" t="s">
        <v>650</v>
      </c>
      <c r="P1910" s="51">
        <v>10275</v>
      </c>
      <c r="Q1910" s="52">
        <v>21</v>
      </c>
      <c r="R1910" s="51">
        <v>10240</v>
      </c>
      <c r="S1910" s="50" t="s">
        <v>84</v>
      </c>
      <c r="T1910" s="52">
        <v>80</v>
      </c>
      <c r="U1910" s="52">
        <v>87</v>
      </c>
      <c r="V1910" s="50" t="s">
        <v>51</v>
      </c>
      <c r="W1910" s="52">
        <v>72</v>
      </c>
      <c r="X1910" s="50" t="s">
        <v>186</v>
      </c>
      <c r="Y1910" s="78">
        <f t="shared" si="126"/>
        <v>0.19</v>
      </c>
      <c r="Z1910" s="78">
        <f t="shared" si="127"/>
        <v>0</v>
      </c>
      <c r="AA1910" s="78">
        <f t="shared" si="128"/>
        <v>1.6600000000000001</v>
      </c>
      <c r="AB1910" s="77">
        <f t="shared" si="129"/>
        <v>250</v>
      </c>
    </row>
    <row r="1911" spans="1:28" x14ac:dyDescent="0.3">
      <c r="A1911" s="53">
        <v>43549</v>
      </c>
      <c r="B1911" s="50" t="s">
        <v>1255</v>
      </c>
      <c r="C1911" s="50" t="s">
        <v>1256</v>
      </c>
      <c r="D1911" s="50" t="s">
        <v>47</v>
      </c>
      <c r="E1911" s="52">
        <v>10</v>
      </c>
      <c r="F1911" s="51">
        <v>124</v>
      </c>
      <c r="G1911" s="65">
        <v>0</v>
      </c>
      <c r="H1911" s="51">
        <v>104</v>
      </c>
      <c r="I1911" s="50" t="s">
        <v>249</v>
      </c>
      <c r="J1911" s="61">
        <v>14.5</v>
      </c>
      <c r="K1911" s="50" t="s">
        <v>182</v>
      </c>
      <c r="L1911" s="73">
        <v>10</v>
      </c>
      <c r="M1911" s="69">
        <v>6.1</v>
      </c>
      <c r="N1911" s="51">
        <v>117</v>
      </c>
      <c r="O1911" s="50" t="s">
        <v>104</v>
      </c>
      <c r="P1911" s="51">
        <v>10285</v>
      </c>
      <c r="Q1911" s="50" t="s">
        <v>51</v>
      </c>
      <c r="R1911" s="51">
        <v>10267</v>
      </c>
      <c r="S1911" s="50" t="s">
        <v>116</v>
      </c>
      <c r="T1911" s="52">
        <v>73</v>
      </c>
      <c r="U1911" s="52">
        <v>80</v>
      </c>
      <c r="V1911" s="50" t="s">
        <v>80</v>
      </c>
      <c r="W1911" s="52">
        <v>62</v>
      </c>
      <c r="X1911" s="50" t="s">
        <v>100</v>
      </c>
      <c r="Y1911" s="78">
        <f t="shared" si="126"/>
        <v>0.61</v>
      </c>
      <c r="Z1911" s="78">
        <f t="shared" si="127"/>
        <v>0</v>
      </c>
      <c r="AA1911" s="78">
        <f t="shared" si="128"/>
        <v>1.45</v>
      </c>
      <c r="AB1911" s="77">
        <f t="shared" si="129"/>
        <v>100</v>
      </c>
    </row>
    <row r="1912" spans="1:28" x14ac:dyDescent="0.3">
      <c r="A1912" s="53">
        <v>43550</v>
      </c>
      <c r="B1912" s="50" t="s">
        <v>1255</v>
      </c>
      <c r="C1912" s="50" t="s">
        <v>1256</v>
      </c>
      <c r="D1912" s="50" t="s">
        <v>47</v>
      </c>
      <c r="E1912" s="52">
        <v>10</v>
      </c>
      <c r="F1912" s="51">
        <v>110</v>
      </c>
      <c r="G1912" s="65">
        <v>0</v>
      </c>
      <c r="H1912" s="51">
        <v>95</v>
      </c>
      <c r="I1912" s="50" t="s">
        <v>235</v>
      </c>
      <c r="J1912" s="61">
        <v>12.5</v>
      </c>
      <c r="K1912" s="50" t="s">
        <v>215</v>
      </c>
      <c r="L1912" s="73">
        <v>10</v>
      </c>
      <c r="M1912" s="69">
        <v>8.6</v>
      </c>
      <c r="N1912" s="51">
        <v>167</v>
      </c>
      <c r="O1912" s="50" t="s">
        <v>81</v>
      </c>
      <c r="P1912" s="51">
        <v>10273</v>
      </c>
      <c r="Q1912" s="52">
        <v>10</v>
      </c>
      <c r="R1912" s="51">
        <v>10259</v>
      </c>
      <c r="S1912" s="50" t="s">
        <v>116</v>
      </c>
      <c r="T1912" s="52">
        <v>64</v>
      </c>
      <c r="U1912" s="52">
        <v>69</v>
      </c>
      <c r="V1912" s="50" t="s">
        <v>112</v>
      </c>
      <c r="W1912" s="52">
        <v>53</v>
      </c>
      <c r="X1912" s="50" t="s">
        <v>257</v>
      </c>
      <c r="Y1912" s="78">
        <f t="shared" si="126"/>
        <v>0.86</v>
      </c>
      <c r="Z1912" s="78">
        <f t="shared" si="127"/>
        <v>0</v>
      </c>
      <c r="AA1912" s="78">
        <f t="shared" si="128"/>
        <v>1.25</v>
      </c>
      <c r="AB1912" s="77">
        <f t="shared" si="129"/>
        <v>100</v>
      </c>
    </row>
    <row r="1913" spans="1:28" x14ac:dyDescent="0.3">
      <c r="A1913" s="53">
        <v>43551</v>
      </c>
      <c r="B1913" s="50" t="s">
        <v>1255</v>
      </c>
      <c r="C1913" s="50" t="s">
        <v>1256</v>
      </c>
      <c r="D1913" s="50" t="s">
        <v>47</v>
      </c>
      <c r="E1913" s="52">
        <v>10</v>
      </c>
      <c r="F1913" s="51">
        <v>115</v>
      </c>
      <c r="G1913" s="65">
        <v>0</v>
      </c>
      <c r="H1913" s="51">
        <v>94</v>
      </c>
      <c r="I1913" s="50" t="s">
        <v>106</v>
      </c>
      <c r="J1913" s="61">
        <v>13.6</v>
      </c>
      <c r="K1913" s="50" t="s">
        <v>179</v>
      </c>
      <c r="L1913" s="73">
        <v>10</v>
      </c>
      <c r="M1913" s="69">
        <v>5.8</v>
      </c>
      <c r="N1913" s="51">
        <v>122</v>
      </c>
      <c r="O1913" s="50" t="s">
        <v>95</v>
      </c>
      <c r="P1913" s="51">
        <v>10306</v>
      </c>
      <c r="Q1913" s="52">
        <v>22</v>
      </c>
      <c r="R1913" s="51">
        <v>10260</v>
      </c>
      <c r="S1913" s="50" t="s">
        <v>84</v>
      </c>
      <c r="T1913" s="52">
        <v>66</v>
      </c>
      <c r="U1913" s="52">
        <v>71</v>
      </c>
      <c r="V1913" s="50" t="s">
        <v>51</v>
      </c>
      <c r="W1913" s="52">
        <v>58</v>
      </c>
      <c r="X1913" s="50" t="s">
        <v>80</v>
      </c>
      <c r="Y1913" s="78">
        <f t="shared" si="126"/>
        <v>0.57999999999999996</v>
      </c>
      <c r="Z1913" s="78">
        <f t="shared" si="127"/>
        <v>0</v>
      </c>
      <c r="AA1913" s="78">
        <f t="shared" si="128"/>
        <v>1.3599999999999999</v>
      </c>
      <c r="AB1913" s="77">
        <f t="shared" si="129"/>
        <v>100</v>
      </c>
    </row>
    <row r="1914" spans="1:28" x14ac:dyDescent="0.3">
      <c r="A1914" s="53">
        <v>43552</v>
      </c>
      <c r="B1914" s="50" t="s">
        <v>1255</v>
      </c>
      <c r="C1914" s="50" t="s">
        <v>1256</v>
      </c>
      <c r="D1914" s="50" t="s">
        <v>47</v>
      </c>
      <c r="E1914" s="52">
        <v>10</v>
      </c>
      <c r="F1914" s="51">
        <v>112</v>
      </c>
      <c r="G1914" s="65">
        <v>0</v>
      </c>
      <c r="H1914" s="51">
        <v>75</v>
      </c>
      <c r="I1914" s="50" t="s">
        <v>750</v>
      </c>
      <c r="J1914" s="61">
        <v>14.9</v>
      </c>
      <c r="K1914" s="50" t="s">
        <v>117</v>
      </c>
      <c r="L1914" s="73">
        <v>11</v>
      </c>
      <c r="M1914" s="69">
        <v>4.4000000000000004</v>
      </c>
      <c r="N1914" s="51">
        <v>103</v>
      </c>
      <c r="O1914" s="50" t="s">
        <v>56</v>
      </c>
      <c r="P1914" s="51">
        <v>10303</v>
      </c>
      <c r="Q1914" s="50" t="s">
        <v>1012</v>
      </c>
      <c r="R1914" s="51">
        <v>10259</v>
      </c>
      <c r="S1914" s="52">
        <v>24</v>
      </c>
      <c r="T1914" s="52">
        <v>71</v>
      </c>
      <c r="U1914" s="52">
        <v>79</v>
      </c>
      <c r="V1914" s="50" t="s">
        <v>51</v>
      </c>
      <c r="W1914" s="52">
        <v>61</v>
      </c>
      <c r="X1914" s="50" t="s">
        <v>60</v>
      </c>
      <c r="Y1914" s="78">
        <f t="shared" si="126"/>
        <v>0.44000000000000006</v>
      </c>
      <c r="Z1914" s="78">
        <f t="shared" si="127"/>
        <v>0</v>
      </c>
      <c r="AA1914" s="78">
        <f t="shared" si="128"/>
        <v>1.49</v>
      </c>
      <c r="AB1914" s="77">
        <f t="shared" si="129"/>
        <v>110</v>
      </c>
    </row>
    <row r="1915" spans="1:28" x14ac:dyDescent="0.3">
      <c r="A1915" s="53">
        <v>43553</v>
      </c>
      <c r="B1915" s="50" t="s">
        <v>1255</v>
      </c>
      <c r="C1915" s="50" t="s">
        <v>1256</v>
      </c>
      <c r="D1915" s="50" t="s">
        <v>47</v>
      </c>
      <c r="E1915" s="52">
        <v>10</v>
      </c>
      <c r="F1915" s="51">
        <v>116</v>
      </c>
      <c r="G1915" s="65">
        <v>0</v>
      </c>
      <c r="H1915" s="51">
        <v>67</v>
      </c>
      <c r="I1915" s="50" t="s">
        <v>750</v>
      </c>
      <c r="J1915" s="61">
        <v>16.600000000000001</v>
      </c>
      <c r="K1915" s="50" t="s">
        <v>158</v>
      </c>
      <c r="L1915" s="73">
        <v>26</v>
      </c>
      <c r="M1915" s="69">
        <v>2.8</v>
      </c>
      <c r="N1915" s="51">
        <v>122</v>
      </c>
      <c r="O1915" s="50" t="s">
        <v>111</v>
      </c>
      <c r="P1915" s="51">
        <v>10259</v>
      </c>
      <c r="Q1915" s="50" t="s">
        <v>1012</v>
      </c>
      <c r="R1915" s="51">
        <v>10182</v>
      </c>
      <c r="S1915" s="52">
        <v>24</v>
      </c>
      <c r="T1915" s="52">
        <v>73</v>
      </c>
      <c r="U1915" s="52">
        <v>83</v>
      </c>
      <c r="V1915" s="50" t="s">
        <v>100</v>
      </c>
      <c r="W1915" s="52">
        <v>63</v>
      </c>
      <c r="X1915" s="50" t="s">
        <v>179</v>
      </c>
      <c r="Y1915" s="78">
        <f t="shared" si="126"/>
        <v>0.27999999999999997</v>
      </c>
      <c r="Z1915" s="78">
        <f t="shared" si="127"/>
        <v>0</v>
      </c>
      <c r="AA1915" s="78">
        <f t="shared" si="128"/>
        <v>1.6600000000000001</v>
      </c>
      <c r="AB1915" s="77">
        <f t="shared" si="129"/>
        <v>260</v>
      </c>
    </row>
    <row r="1916" spans="1:28" x14ac:dyDescent="0.3">
      <c r="A1916" s="53">
        <v>43554</v>
      </c>
      <c r="B1916" s="50" t="s">
        <v>1255</v>
      </c>
      <c r="C1916" s="50" t="s">
        <v>1256</v>
      </c>
      <c r="D1916" s="50" t="s">
        <v>47</v>
      </c>
      <c r="E1916" s="52">
        <v>10</v>
      </c>
      <c r="F1916" s="51">
        <v>124</v>
      </c>
      <c r="G1916" s="65">
        <v>0</v>
      </c>
      <c r="H1916" s="51">
        <v>77</v>
      </c>
      <c r="I1916" s="50" t="s">
        <v>232</v>
      </c>
      <c r="J1916" s="61">
        <v>17</v>
      </c>
      <c r="K1916" s="50" t="s">
        <v>135</v>
      </c>
      <c r="L1916" s="73">
        <v>26</v>
      </c>
      <c r="M1916" s="69">
        <v>1.1000000000000001</v>
      </c>
      <c r="N1916" s="51">
        <v>81</v>
      </c>
      <c r="O1916" s="50" t="s">
        <v>178</v>
      </c>
      <c r="P1916" s="51">
        <v>10182</v>
      </c>
      <c r="Q1916" s="50" t="s">
        <v>1012</v>
      </c>
      <c r="R1916" s="51">
        <v>10157</v>
      </c>
      <c r="S1916" s="52">
        <v>24</v>
      </c>
      <c r="T1916" s="52">
        <v>79</v>
      </c>
      <c r="U1916" s="52">
        <v>86</v>
      </c>
      <c r="V1916" s="50" t="s">
        <v>51</v>
      </c>
      <c r="W1916" s="52">
        <v>68</v>
      </c>
      <c r="X1916" s="50" t="s">
        <v>135</v>
      </c>
      <c r="Y1916" s="78">
        <f t="shared" si="126"/>
        <v>0.11000000000000001</v>
      </c>
      <c r="Z1916" s="78">
        <f t="shared" si="127"/>
        <v>0</v>
      </c>
      <c r="AA1916" s="78">
        <f t="shared" si="128"/>
        <v>1.7</v>
      </c>
      <c r="AB1916" s="77">
        <f t="shared" si="129"/>
        <v>260</v>
      </c>
    </row>
    <row r="1917" spans="1:28" x14ac:dyDescent="0.3">
      <c r="A1917" s="53">
        <v>43555</v>
      </c>
      <c r="B1917" s="50" t="s">
        <v>1255</v>
      </c>
      <c r="C1917" s="50" t="s">
        <v>1256</v>
      </c>
      <c r="D1917" s="50" t="s">
        <v>47</v>
      </c>
      <c r="E1917" s="52">
        <v>10</v>
      </c>
      <c r="F1917" s="51">
        <v>135</v>
      </c>
      <c r="G1917" s="65">
        <v>0</v>
      </c>
      <c r="H1917" s="51">
        <v>94</v>
      </c>
      <c r="I1917" s="50" t="s">
        <v>159</v>
      </c>
      <c r="J1917" s="61">
        <v>17.600000000000001</v>
      </c>
      <c r="K1917" s="50" t="s">
        <v>158</v>
      </c>
      <c r="L1917" s="73">
        <v>10</v>
      </c>
      <c r="M1917" s="69">
        <v>2.8</v>
      </c>
      <c r="N1917" s="51">
        <v>122</v>
      </c>
      <c r="O1917" s="50" t="s">
        <v>55</v>
      </c>
      <c r="P1917" s="51">
        <v>10157</v>
      </c>
      <c r="Q1917" s="50" t="s">
        <v>1012</v>
      </c>
      <c r="R1917" s="51">
        <v>10116</v>
      </c>
      <c r="S1917" s="52">
        <v>15</v>
      </c>
      <c r="T1917" s="52">
        <v>75</v>
      </c>
      <c r="U1917" s="52">
        <v>88</v>
      </c>
      <c r="V1917" s="50" t="s">
        <v>51</v>
      </c>
      <c r="W1917" s="52">
        <v>56</v>
      </c>
      <c r="X1917" s="50" t="s">
        <v>186</v>
      </c>
      <c r="Y1917" s="78">
        <f t="shared" si="126"/>
        <v>0.27999999999999997</v>
      </c>
      <c r="Z1917" s="78">
        <f t="shared" si="127"/>
        <v>0</v>
      </c>
      <c r="AA1917" s="78">
        <f t="shared" si="128"/>
        <v>1.7600000000000002</v>
      </c>
      <c r="AB1917" s="77">
        <f t="shared" si="129"/>
        <v>100</v>
      </c>
    </row>
    <row r="1918" spans="1:28" x14ac:dyDescent="0.3">
      <c r="A1918" s="53">
        <v>43556</v>
      </c>
      <c r="B1918" s="50" t="s">
        <v>1255</v>
      </c>
      <c r="C1918" s="50" t="s">
        <v>1256</v>
      </c>
      <c r="D1918" s="50" t="s">
        <v>47</v>
      </c>
      <c r="E1918" s="52">
        <v>10</v>
      </c>
      <c r="F1918" s="51">
        <v>125</v>
      </c>
      <c r="G1918" s="65">
        <v>0</v>
      </c>
      <c r="H1918" s="51">
        <v>76</v>
      </c>
      <c r="I1918" s="50" t="s">
        <v>120</v>
      </c>
      <c r="J1918" s="61">
        <v>17.399999999999999</v>
      </c>
      <c r="K1918" s="50" t="s">
        <v>71</v>
      </c>
      <c r="L1918" s="73">
        <v>26</v>
      </c>
      <c r="M1918" s="69">
        <v>2.2000000000000002</v>
      </c>
      <c r="N1918" s="51">
        <v>78</v>
      </c>
      <c r="O1918" s="50" t="s">
        <v>159</v>
      </c>
      <c r="P1918" s="51">
        <v>10154</v>
      </c>
      <c r="Q1918" s="52">
        <v>22</v>
      </c>
      <c r="R1918" s="51">
        <v>10122</v>
      </c>
      <c r="S1918" s="50" t="s">
        <v>218</v>
      </c>
      <c r="T1918" s="52">
        <v>76</v>
      </c>
      <c r="U1918" s="52">
        <v>84</v>
      </c>
      <c r="V1918" s="50" t="s">
        <v>106</v>
      </c>
      <c r="W1918" s="52">
        <v>66</v>
      </c>
      <c r="X1918" s="50" t="s">
        <v>65</v>
      </c>
      <c r="Y1918" s="78">
        <f t="shared" si="126"/>
        <v>0.22000000000000003</v>
      </c>
      <c r="Z1918" s="78">
        <f t="shared" si="127"/>
        <v>0</v>
      </c>
      <c r="AA1918" s="78">
        <f t="shared" si="128"/>
        <v>1.7399999999999998</v>
      </c>
      <c r="AB1918" s="77">
        <f t="shared" si="129"/>
        <v>260</v>
      </c>
    </row>
    <row r="1919" spans="1:28" x14ac:dyDescent="0.3">
      <c r="A1919" s="53">
        <v>43557</v>
      </c>
      <c r="B1919" s="50" t="s">
        <v>1255</v>
      </c>
      <c r="C1919" s="50" t="s">
        <v>1256</v>
      </c>
      <c r="D1919" s="50" t="s">
        <v>47</v>
      </c>
      <c r="E1919" s="52">
        <v>10</v>
      </c>
      <c r="F1919" s="51">
        <v>115</v>
      </c>
      <c r="G1919" s="65">
        <v>6</v>
      </c>
      <c r="H1919" s="51">
        <v>90</v>
      </c>
      <c r="I1919" s="50" t="s">
        <v>510</v>
      </c>
      <c r="J1919" s="61">
        <v>14</v>
      </c>
      <c r="K1919" s="50" t="s">
        <v>192</v>
      </c>
      <c r="L1919" s="73">
        <v>27</v>
      </c>
      <c r="M1919" s="69">
        <v>3.6</v>
      </c>
      <c r="N1919" s="51">
        <v>117</v>
      </c>
      <c r="O1919" s="50" t="s">
        <v>355</v>
      </c>
      <c r="P1919" s="51">
        <v>10168</v>
      </c>
      <c r="Q1919" s="50" t="s">
        <v>51</v>
      </c>
      <c r="R1919" s="51">
        <v>10133</v>
      </c>
      <c r="S1919" s="52">
        <v>24</v>
      </c>
      <c r="T1919" s="52">
        <v>76</v>
      </c>
      <c r="U1919" s="52">
        <v>84</v>
      </c>
      <c r="V1919" s="50" t="s">
        <v>638</v>
      </c>
      <c r="W1919" s="52">
        <v>68</v>
      </c>
      <c r="X1919" s="50" t="s">
        <v>129</v>
      </c>
      <c r="Y1919" s="78">
        <f t="shared" si="126"/>
        <v>0.36</v>
      </c>
      <c r="Z1919" s="78">
        <f t="shared" si="127"/>
        <v>0.6</v>
      </c>
      <c r="AA1919" s="78">
        <f t="shared" si="128"/>
        <v>1.4</v>
      </c>
      <c r="AB1919" s="77">
        <f t="shared" si="129"/>
        <v>270</v>
      </c>
    </row>
    <row r="1920" spans="1:28" x14ac:dyDescent="0.3">
      <c r="A1920" s="53">
        <v>43558</v>
      </c>
      <c r="B1920" s="50" t="s">
        <v>1255</v>
      </c>
      <c r="C1920" s="50" t="s">
        <v>1256</v>
      </c>
      <c r="D1920" s="50" t="s">
        <v>47</v>
      </c>
      <c r="E1920" s="52">
        <v>10</v>
      </c>
      <c r="F1920" s="51">
        <v>80</v>
      </c>
      <c r="G1920" s="65">
        <v>15.8</v>
      </c>
      <c r="H1920" s="51">
        <v>48</v>
      </c>
      <c r="I1920" s="50" t="s">
        <v>107</v>
      </c>
      <c r="J1920" s="61">
        <v>11.2</v>
      </c>
      <c r="K1920" s="50" t="s">
        <v>81</v>
      </c>
      <c r="L1920" s="73">
        <v>33</v>
      </c>
      <c r="M1920" s="69">
        <v>5</v>
      </c>
      <c r="N1920" s="51">
        <v>200</v>
      </c>
      <c r="O1920" s="50" t="s">
        <v>118</v>
      </c>
      <c r="P1920" s="51">
        <v>10133</v>
      </c>
      <c r="Q1920" s="50" t="s">
        <v>1012</v>
      </c>
      <c r="R1920" s="51">
        <v>10056</v>
      </c>
      <c r="S1920" s="52">
        <v>24</v>
      </c>
      <c r="T1920" s="52">
        <v>69</v>
      </c>
      <c r="U1920" s="52">
        <v>83</v>
      </c>
      <c r="V1920" s="50" t="s">
        <v>177</v>
      </c>
      <c r="W1920" s="52">
        <v>60</v>
      </c>
      <c r="X1920" s="50" t="s">
        <v>206</v>
      </c>
      <c r="Y1920" s="78">
        <f t="shared" si="126"/>
        <v>0.5</v>
      </c>
      <c r="Z1920" s="78">
        <f t="shared" si="127"/>
        <v>1.58</v>
      </c>
      <c r="AA1920" s="78">
        <f t="shared" si="128"/>
        <v>1.1199999999999999</v>
      </c>
      <c r="AB1920" s="77">
        <f t="shared" si="129"/>
        <v>330</v>
      </c>
    </row>
    <row r="1921" spans="1:28" x14ac:dyDescent="0.3">
      <c r="A1921" s="53">
        <v>43559</v>
      </c>
      <c r="B1921" s="50" t="s">
        <v>1255</v>
      </c>
      <c r="C1921" s="50" t="s">
        <v>1256</v>
      </c>
      <c r="D1921" s="50" t="s">
        <v>47</v>
      </c>
      <c r="E1921" s="52">
        <v>10</v>
      </c>
      <c r="F1921" s="51">
        <v>106</v>
      </c>
      <c r="G1921" s="65">
        <v>0.4</v>
      </c>
      <c r="H1921" s="51">
        <v>61</v>
      </c>
      <c r="I1921" s="50" t="s">
        <v>70</v>
      </c>
      <c r="J1921" s="61">
        <v>15.2</v>
      </c>
      <c r="K1921" s="50" t="s">
        <v>209</v>
      </c>
      <c r="L1921" s="73">
        <v>26</v>
      </c>
      <c r="M1921" s="69">
        <v>3.3</v>
      </c>
      <c r="N1921" s="51">
        <v>175</v>
      </c>
      <c r="O1921" s="50" t="s">
        <v>510</v>
      </c>
      <c r="P1921" s="51">
        <v>10056</v>
      </c>
      <c r="Q1921" s="50" t="s">
        <v>1012</v>
      </c>
      <c r="R1921" s="51">
        <v>9941</v>
      </c>
      <c r="S1921" s="52">
        <v>24</v>
      </c>
      <c r="T1921" s="52">
        <v>57</v>
      </c>
      <c r="U1921" s="52">
        <v>81</v>
      </c>
      <c r="V1921" s="50" t="s">
        <v>80</v>
      </c>
      <c r="W1921" s="52">
        <v>32</v>
      </c>
      <c r="X1921" s="50" t="s">
        <v>182</v>
      </c>
      <c r="Y1921" s="78">
        <f t="shared" si="126"/>
        <v>0.32999999999999996</v>
      </c>
      <c r="Z1921" s="78">
        <f t="shared" si="127"/>
        <v>0.04</v>
      </c>
      <c r="AA1921" s="78">
        <f t="shared" si="128"/>
        <v>1.52</v>
      </c>
      <c r="AB1921" s="77">
        <f t="shared" si="129"/>
        <v>260</v>
      </c>
    </row>
    <row r="1922" spans="1:28" x14ac:dyDescent="0.3">
      <c r="A1922" s="53">
        <v>43560</v>
      </c>
      <c r="B1922" s="50" t="s">
        <v>1255</v>
      </c>
      <c r="C1922" s="50" t="s">
        <v>1256</v>
      </c>
      <c r="D1922" s="50" t="s">
        <v>47</v>
      </c>
      <c r="E1922" s="52">
        <v>10</v>
      </c>
      <c r="F1922" s="51">
        <v>100</v>
      </c>
      <c r="G1922" s="65">
        <v>0.8</v>
      </c>
      <c r="H1922" s="51">
        <v>63</v>
      </c>
      <c r="I1922" s="50" t="s">
        <v>100</v>
      </c>
      <c r="J1922" s="61">
        <v>13.8</v>
      </c>
      <c r="K1922" s="50" t="s">
        <v>188</v>
      </c>
      <c r="L1922" s="73">
        <v>27</v>
      </c>
      <c r="M1922" s="69">
        <v>2.2000000000000002</v>
      </c>
      <c r="N1922" s="51">
        <v>86</v>
      </c>
      <c r="O1922" s="50" t="s">
        <v>355</v>
      </c>
      <c r="P1922" s="51">
        <v>9984</v>
      </c>
      <c r="Q1922" s="52">
        <v>20</v>
      </c>
      <c r="R1922" s="51">
        <v>9935</v>
      </c>
      <c r="S1922" s="50" t="s">
        <v>84</v>
      </c>
      <c r="T1922" s="52">
        <v>69</v>
      </c>
      <c r="U1922" s="52">
        <v>79</v>
      </c>
      <c r="V1922" s="50" t="s">
        <v>108</v>
      </c>
      <c r="W1922" s="52">
        <v>59</v>
      </c>
      <c r="X1922" s="50" t="s">
        <v>182</v>
      </c>
      <c r="Y1922" s="78">
        <f t="shared" si="126"/>
        <v>0.22000000000000003</v>
      </c>
      <c r="Z1922" s="78">
        <f t="shared" si="127"/>
        <v>0.08</v>
      </c>
      <c r="AA1922" s="78">
        <f t="shared" si="128"/>
        <v>1.3800000000000001</v>
      </c>
      <c r="AB1922" s="77">
        <f t="shared" si="129"/>
        <v>270</v>
      </c>
    </row>
    <row r="1923" spans="1:28" x14ac:dyDescent="0.3">
      <c r="A1923" s="53">
        <v>43561</v>
      </c>
      <c r="B1923" s="50" t="s">
        <v>1255</v>
      </c>
      <c r="C1923" s="50" t="s">
        <v>1256</v>
      </c>
      <c r="D1923" s="50" t="s">
        <v>47</v>
      </c>
      <c r="E1923" s="52">
        <v>10</v>
      </c>
      <c r="F1923" s="51">
        <v>104</v>
      </c>
      <c r="G1923" s="65">
        <v>3.2</v>
      </c>
      <c r="H1923" s="51">
        <v>55</v>
      </c>
      <c r="I1923" s="50" t="s">
        <v>434</v>
      </c>
      <c r="J1923" s="61">
        <v>15.2</v>
      </c>
      <c r="K1923" s="50" t="s">
        <v>277</v>
      </c>
      <c r="L1923" s="73">
        <v>26</v>
      </c>
      <c r="M1923" s="69">
        <v>3.1</v>
      </c>
      <c r="N1923" s="51">
        <v>142</v>
      </c>
      <c r="O1923" s="50" t="s">
        <v>155</v>
      </c>
      <c r="P1923" s="51">
        <v>10034</v>
      </c>
      <c r="Q1923" s="52">
        <v>24</v>
      </c>
      <c r="R1923" s="51">
        <v>9955</v>
      </c>
      <c r="S1923" s="50" t="s">
        <v>533</v>
      </c>
      <c r="T1923" s="52">
        <v>68</v>
      </c>
      <c r="U1923" s="52">
        <v>79</v>
      </c>
      <c r="V1923" s="50" t="s">
        <v>80</v>
      </c>
      <c r="W1923" s="52">
        <v>53</v>
      </c>
      <c r="X1923" s="50" t="s">
        <v>50</v>
      </c>
      <c r="Y1923" s="78">
        <f t="shared" ref="Y1923:Y1986" si="130">M1923/$AE$17</f>
        <v>0.31</v>
      </c>
      <c r="Z1923" s="78">
        <f t="shared" ref="Z1923:Z1986" si="131">G1923/$AE$17</f>
        <v>0.32</v>
      </c>
      <c r="AA1923" s="78">
        <f t="shared" ref="AA1923:AA1986" si="132">J1923/$AE$17</f>
        <v>1.52</v>
      </c>
      <c r="AB1923" s="77">
        <f t="shared" ref="AB1923:AB1986" si="133">L1923*$AE$17</f>
        <v>260</v>
      </c>
    </row>
    <row r="1924" spans="1:28" x14ac:dyDescent="0.3">
      <c r="A1924" s="53">
        <v>43562</v>
      </c>
      <c r="B1924" s="50" t="s">
        <v>1255</v>
      </c>
      <c r="C1924" s="50" t="s">
        <v>1256</v>
      </c>
      <c r="D1924" s="50" t="s">
        <v>47</v>
      </c>
      <c r="E1924" s="52">
        <v>10</v>
      </c>
      <c r="F1924" s="51">
        <v>114</v>
      </c>
      <c r="G1924" s="65">
        <v>0.2</v>
      </c>
      <c r="H1924" s="51">
        <v>75</v>
      </c>
      <c r="I1924" s="50" t="s">
        <v>543</v>
      </c>
      <c r="J1924" s="61">
        <v>15.3</v>
      </c>
      <c r="K1924" s="50" t="s">
        <v>113</v>
      </c>
      <c r="L1924" s="73">
        <v>27</v>
      </c>
      <c r="M1924" s="69">
        <v>3.9</v>
      </c>
      <c r="N1924" s="51">
        <v>142</v>
      </c>
      <c r="O1924" s="50" t="s">
        <v>202</v>
      </c>
      <c r="P1924" s="51">
        <v>10086</v>
      </c>
      <c r="Q1924" s="52">
        <v>12</v>
      </c>
      <c r="R1924" s="51">
        <v>10032</v>
      </c>
      <c r="S1924" s="50" t="s">
        <v>263</v>
      </c>
      <c r="T1924" s="52">
        <v>58</v>
      </c>
      <c r="U1924" s="52">
        <v>77</v>
      </c>
      <c r="V1924" s="50" t="s">
        <v>51</v>
      </c>
      <c r="W1924" s="52">
        <v>38</v>
      </c>
      <c r="X1924" s="50" t="s">
        <v>226</v>
      </c>
      <c r="Y1924" s="78">
        <f t="shared" si="130"/>
        <v>0.39</v>
      </c>
      <c r="Z1924" s="78">
        <f t="shared" si="131"/>
        <v>0.02</v>
      </c>
      <c r="AA1924" s="78">
        <f t="shared" si="132"/>
        <v>1.53</v>
      </c>
      <c r="AB1924" s="77">
        <f t="shared" si="133"/>
        <v>270</v>
      </c>
    </row>
    <row r="1925" spans="1:28" x14ac:dyDescent="0.3">
      <c r="A1925" s="53">
        <v>43563</v>
      </c>
      <c r="B1925" s="50" t="s">
        <v>1255</v>
      </c>
      <c r="C1925" s="50" t="s">
        <v>1256</v>
      </c>
      <c r="D1925" s="50" t="s">
        <v>47</v>
      </c>
      <c r="E1925" s="52">
        <v>10</v>
      </c>
      <c r="F1925" s="51">
        <v>124</v>
      </c>
      <c r="G1925" s="65">
        <v>3.2</v>
      </c>
      <c r="H1925" s="51">
        <v>86</v>
      </c>
      <c r="I1925" s="50" t="s">
        <v>100</v>
      </c>
      <c r="J1925" s="61">
        <v>16.2</v>
      </c>
      <c r="K1925" s="50" t="s">
        <v>179</v>
      </c>
      <c r="L1925" s="73">
        <v>27</v>
      </c>
      <c r="M1925" s="69">
        <v>4.4000000000000004</v>
      </c>
      <c r="N1925" s="51">
        <v>147</v>
      </c>
      <c r="O1925" s="50" t="s">
        <v>367</v>
      </c>
      <c r="P1925" s="51">
        <v>10110</v>
      </c>
      <c r="Q1925" s="52">
        <v>20</v>
      </c>
      <c r="R1925" s="51">
        <v>10056</v>
      </c>
      <c r="S1925" s="50" t="s">
        <v>263</v>
      </c>
      <c r="T1925" s="52">
        <v>70</v>
      </c>
      <c r="U1925" s="52">
        <v>80</v>
      </c>
      <c r="V1925" s="50" t="s">
        <v>51</v>
      </c>
      <c r="W1925" s="52">
        <v>64</v>
      </c>
      <c r="X1925" s="50" t="s">
        <v>51</v>
      </c>
      <c r="Y1925" s="78">
        <f t="shared" si="130"/>
        <v>0.44000000000000006</v>
      </c>
      <c r="Z1925" s="78">
        <f t="shared" si="131"/>
        <v>0.32</v>
      </c>
      <c r="AA1925" s="78">
        <f t="shared" si="132"/>
        <v>1.6199999999999999</v>
      </c>
      <c r="AB1925" s="77">
        <f t="shared" si="133"/>
        <v>270</v>
      </c>
    </row>
    <row r="1926" spans="1:28" x14ac:dyDescent="0.3">
      <c r="A1926" s="53">
        <v>43564</v>
      </c>
      <c r="B1926" s="50" t="s">
        <v>1255</v>
      </c>
      <c r="C1926" s="50" t="s">
        <v>1256</v>
      </c>
      <c r="D1926" s="50" t="s">
        <v>47</v>
      </c>
      <c r="E1926" s="52">
        <v>10</v>
      </c>
      <c r="F1926" s="51">
        <v>112</v>
      </c>
      <c r="G1926" s="65">
        <v>3.2</v>
      </c>
      <c r="H1926" s="51">
        <v>79</v>
      </c>
      <c r="I1926" s="50" t="s">
        <v>120</v>
      </c>
      <c r="J1926" s="61">
        <v>14.6</v>
      </c>
      <c r="K1926" s="50" t="s">
        <v>158</v>
      </c>
      <c r="L1926" s="73">
        <v>0</v>
      </c>
      <c r="M1926" s="69">
        <v>2.8</v>
      </c>
      <c r="N1926" s="51">
        <v>103</v>
      </c>
      <c r="O1926" s="50" t="s">
        <v>51</v>
      </c>
      <c r="P1926" s="51">
        <v>10115</v>
      </c>
      <c r="Q1926" s="52">
        <v>24</v>
      </c>
      <c r="R1926" s="51">
        <v>10072</v>
      </c>
      <c r="S1926" s="50" t="s">
        <v>218</v>
      </c>
      <c r="T1926" s="52">
        <v>76</v>
      </c>
      <c r="U1926" s="52">
        <v>82</v>
      </c>
      <c r="V1926" s="50" t="s">
        <v>59</v>
      </c>
      <c r="W1926" s="52">
        <v>69</v>
      </c>
      <c r="X1926" s="50" t="s">
        <v>747</v>
      </c>
      <c r="Y1926" s="78">
        <f t="shared" si="130"/>
        <v>0.27999999999999997</v>
      </c>
      <c r="Z1926" s="78">
        <f t="shared" si="131"/>
        <v>0.32</v>
      </c>
      <c r="AA1926" s="78">
        <f t="shared" si="132"/>
        <v>1.46</v>
      </c>
      <c r="AB1926" s="77">
        <f t="shared" si="133"/>
        <v>0</v>
      </c>
    </row>
    <row r="1927" spans="1:28" x14ac:dyDescent="0.3">
      <c r="A1927" s="53">
        <v>43565</v>
      </c>
      <c r="B1927" s="50" t="s">
        <v>1255</v>
      </c>
      <c r="C1927" s="50" t="s">
        <v>1256</v>
      </c>
      <c r="D1927" s="50" t="s">
        <v>47</v>
      </c>
      <c r="E1927" s="52">
        <v>10</v>
      </c>
      <c r="F1927" s="51">
        <v>121</v>
      </c>
      <c r="G1927" s="65">
        <v>1.4</v>
      </c>
      <c r="H1927" s="51">
        <v>91</v>
      </c>
      <c r="I1927" s="50" t="s">
        <v>75</v>
      </c>
      <c r="J1927" s="61">
        <v>15.1</v>
      </c>
      <c r="K1927" s="50" t="s">
        <v>169</v>
      </c>
      <c r="L1927" s="73">
        <v>33</v>
      </c>
      <c r="M1927" s="69">
        <v>2.2000000000000002</v>
      </c>
      <c r="N1927" s="51">
        <v>92</v>
      </c>
      <c r="O1927" s="50" t="s">
        <v>164</v>
      </c>
      <c r="P1927" s="51">
        <v>10202</v>
      </c>
      <c r="Q1927" s="50" t="s">
        <v>51</v>
      </c>
      <c r="R1927" s="51">
        <v>10110</v>
      </c>
      <c r="S1927" s="50" t="s">
        <v>218</v>
      </c>
      <c r="T1927" s="52">
        <v>70</v>
      </c>
      <c r="U1927" s="52">
        <v>82</v>
      </c>
      <c r="V1927" s="50" t="s">
        <v>111</v>
      </c>
      <c r="W1927" s="52">
        <v>60</v>
      </c>
      <c r="X1927" s="50" t="s">
        <v>169</v>
      </c>
      <c r="Y1927" s="78">
        <f t="shared" si="130"/>
        <v>0.22000000000000003</v>
      </c>
      <c r="Z1927" s="78">
        <f t="shared" si="131"/>
        <v>0.13999999999999999</v>
      </c>
      <c r="AA1927" s="78">
        <f t="shared" si="132"/>
        <v>1.51</v>
      </c>
      <c r="AB1927" s="77">
        <f t="shared" si="133"/>
        <v>330</v>
      </c>
    </row>
    <row r="1928" spans="1:28" x14ac:dyDescent="0.3">
      <c r="A1928" s="53">
        <v>43566</v>
      </c>
      <c r="B1928" s="50" t="s">
        <v>1255</v>
      </c>
      <c r="C1928" s="50" t="s">
        <v>1256</v>
      </c>
      <c r="D1928" s="50" t="s">
        <v>47</v>
      </c>
      <c r="E1928" s="52">
        <v>10</v>
      </c>
      <c r="F1928" s="51">
        <v>118</v>
      </c>
      <c r="G1928" s="65">
        <v>0.4</v>
      </c>
      <c r="H1928" s="51">
        <v>95</v>
      </c>
      <c r="I1928" s="50" t="s">
        <v>100</v>
      </c>
      <c r="J1928" s="61">
        <v>14.2</v>
      </c>
      <c r="K1928" s="50" t="s">
        <v>179</v>
      </c>
      <c r="L1928" s="73">
        <v>33</v>
      </c>
      <c r="M1928" s="69">
        <v>3.3</v>
      </c>
      <c r="N1928" s="51">
        <v>139</v>
      </c>
      <c r="O1928" s="50" t="s">
        <v>129</v>
      </c>
      <c r="P1928" s="51">
        <v>10223</v>
      </c>
      <c r="Q1928" s="52">
        <v>20</v>
      </c>
      <c r="R1928" s="51">
        <v>10195</v>
      </c>
      <c r="S1928" s="50" t="s">
        <v>263</v>
      </c>
      <c r="T1928" s="52">
        <v>74</v>
      </c>
      <c r="U1928" s="52">
        <v>85</v>
      </c>
      <c r="V1928" s="50" t="s">
        <v>51</v>
      </c>
      <c r="W1928" s="52">
        <v>63</v>
      </c>
      <c r="X1928" s="50" t="s">
        <v>226</v>
      </c>
      <c r="Y1928" s="78">
        <f t="shared" si="130"/>
        <v>0.32999999999999996</v>
      </c>
      <c r="Z1928" s="78">
        <f t="shared" si="131"/>
        <v>0.04</v>
      </c>
      <c r="AA1928" s="78">
        <f t="shared" si="132"/>
        <v>1.42</v>
      </c>
      <c r="AB1928" s="77">
        <f t="shared" si="133"/>
        <v>330</v>
      </c>
    </row>
    <row r="1929" spans="1:28" x14ac:dyDescent="0.3">
      <c r="A1929" s="53">
        <v>43567</v>
      </c>
      <c r="B1929" s="50" t="s">
        <v>1255</v>
      </c>
      <c r="C1929" s="50" t="s">
        <v>1256</v>
      </c>
      <c r="D1929" s="50" t="s">
        <v>47</v>
      </c>
      <c r="E1929" s="52">
        <v>10</v>
      </c>
      <c r="F1929" s="51">
        <v>107</v>
      </c>
      <c r="G1929" s="65">
        <v>0</v>
      </c>
      <c r="H1929" s="51">
        <v>68</v>
      </c>
      <c r="I1929" s="50" t="s">
        <v>147</v>
      </c>
      <c r="J1929" s="61">
        <v>14.6</v>
      </c>
      <c r="K1929" s="50" t="s">
        <v>60</v>
      </c>
      <c r="L1929" s="73">
        <v>27</v>
      </c>
      <c r="M1929" s="69">
        <v>5</v>
      </c>
      <c r="N1929" s="51">
        <v>114</v>
      </c>
      <c r="O1929" s="50" t="s">
        <v>111</v>
      </c>
      <c r="P1929" s="51">
        <v>10217</v>
      </c>
      <c r="Q1929" s="50" t="s">
        <v>1012</v>
      </c>
      <c r="R1929" s="51">
        <v>10183</v>
      </c>
      <c r="S1929" s="52">
        <v>19</v>
      </c>
      <c r="T1929" s="52">
        <v>76</v>
      </c>
      <c r="U1929" s="52">
        <v>87</v>
      </c>
      <c r="V1929" s="50" t="s">
        <v>159</v>
      </c>
      <c r="W1929" s="52">
        <v>67</v>
      </c>
      <c r="X1929" s="50" t="s">
        <v>192</v>
      </c>
      <c r="Y1929" s="78">
        <f t="shared" si="130"/>
        <v>0.5</v>
      </c>
      <c r="Z1929" s="78">
        <f t="shared" si="131"/>
        <v>0</v>
      </c>
      <c r="AA1929" s="78">
        <f t="shared" si="132"/>
        <v>1.46</v>
      </c>
      <c r="AB1929" s="77">
        <f t="shared" si="133"/>
        <v>270</v>
      </c>
    </row>
    <row r="1930" spans="1:28" x14ac:dyDescent="0.3">
      <c r="A1930" s="53">
        <v>43568</v>
      </c>
      <c r="B1930" s="50" t="s">
        <v>1255</v>
      </c>
      <c r="C1930" s="50" t="s">
        <v>1256</v>
      </c>
      <c r="D1930" s="50" t="s">
        <v>47</v>
      </c>
      <c r="E1930" s="52">
        <v>10</v>
      </c>
      <c r="F1930" s="51">
        <v>120</v>
      </c>
      <c r="G1930" s="65">
        <v>0.2</v>
      </c>
      <c r="H1930" s="51">
        <v>73</v>
      </c>
      <c r="I1930" s="50" t="s">
        <v>103</v>
      </c>
      <c r="J1930" s="61">
        <v>16.8</v>
      </c>
      <c r="K1930" s="50" t="s">
        <v>158</v>
      </c>
      <c r="L1930" s="72" t="s">
        <v>289</v>
      </c>
      <c r="M1930" s="69">
        <v>2.5</v>
      </c>
      <c r="N1930" s="51">
        <v>72</v>
      </c>
      <c r="O1930" s="50" t="s">
        <v>133</v>
      </c>
      <c r="P1930" s="51">
        <v>10186</v>
      </c>
      <c r="Q1930" s="50" t="s">
        <v>1012</v>
      </c>
      <c r="R1930" s="51">
        <v>10159</v>
      </c>
      <c r="S1930" s="52">
        <v>24</v>
      </c>
      <c r="T1930" s="52">
        <v>77</v>
      </c>
      <c r="U1930" s="52">
        <v>86</v>
      </c>
      <c r="V1930" s="50" t="s">
        <v>280</v>
      </c>
      <c r="W1930" s="52">
        <v>62</v>
      </c>
      <c r="X1930" s="50" t="s">
        <v>64</v>
      </c>
      <c r="Y1930" s="78">
        <f t="shared" si="130"/>
        <v>0.25</v>
      </c>
      <c r="Z1930" s="78">
        <f t="shared" si="131"/>
        <v>0.02</v>
      </c>
      <c r="AA1930" s="78">
        <f t="shared" si="132"/>
        <v>1.6800000000000002</v>
      </c>
      <c r="AB1930" s="77">
        <f t="shared" si="133"/>
        <v>90</v>
      </c>
    </row>
    <row r="1931" spans="1:28" x14ac:dyDescent="0.3">
      <c r="A1931" s="53">
        <v>43569</v>
      </c>
      <c r="B1931" s="50" t="s">
        <v>1255</v>
      </c>
      <c r="C1931" s="50" t="s">
        <v>1256</v>
      </c>
      <c r="D1931" s="50" t="s">
        <v>47</v>
      </c>
      <c r="E1931" s="52">
        <v>10</v>
      </c>
      <c r="F1931" s="51">
        <v>150</v>
      </c>
      <c r="G1931" s="65">
        <v>0</v>
      </c>
      <c r="H1931" s="51">
        <v>117</v>
      </c>
      <c r="I1931" s="50" t="s">
        <v>123</v>
      </c>
      <c r="J1931" s="61">
        <v>18.3</v>
      </c>
      <c r="K1931" s="50" t="s">
        <v>148</v>
      </c>
      <c r="L1931" s="73">
        <v>10</v>
      </c>
      <c r="M1931" s="69">
        <v>3.1</v>
      </c>
      <c r="N1931" s="51">
        <v>83</v>
      </c>
      <c r="O1931" s="50" t="s">
        <v>355</v>
      </c>
      <c r="P1931" s="51">
        <v>10161</v>
      </c>
      <c r="Q1931" s="50" t="s">
        <v>1012</v>
      </c>
      <c r="R1931" s="51">
        <v>10109</v>
      </c>
      <c r="S1931" s="52">
        <v>24</v>
      </c>
      <c r="T1931" s="52">
        <v>80</v>
      </c>
      <c r="U1931" s="52">
        <v>86</v>
      </c>
      <c r="V1931" s="50" t="s">
        <v>51</v>
      </c>
      <c r="W1931" s="52">
        <v>68</v>
      </c>
      <c r="X1931" s="50" t="s">
        <v>352</v>
      </c>
      <c r="Y1931" s="78">
        <f t="shared" si="130"/>
        <v>0.31</v>
      </c>
      <c r="Z1931" s="78">
        <f t="shared" si="131"/>
        <v>0</v>
      </c>
      <c r="AA1931" s="78">
        <f t="shared" si="132"/>
        <v>1.83</v>
      </c>
      <c r="AB1931" s="77">
        <f t="shared" si="133"/>
        <v>100</v>
      </c>
    </row>
    <row r="1932" spans="1:28" x14ac:dyDescent="0.3">
      <c r="A1932" s="53">
        <v>43570</v>
      </c>
      <c r="B1932" s="50" t="s">
        <v>1255</v>
      </c>
      <c r="C1932" s="50" t="s">
        <v>1256</v>
      </c>
      <c r="D1932" s="50" t="s">
        <v>47</v>
      </c>
      <c r="E1932" s="52">
        <v>10</v>
      </c>
      <c r="F1932" s="51">
        <v>140</v>
      </c>
      <c r="G1932" s="65">
        <v>11.8</v>
      </c>
      <c r="H1932" s="51">
        <v>105</v>
      </c>
      <c r="I1932" s="50" t="s">
        <v>100</v>
      </c>
      <c r="J1932" s="61">
        <v>17.399999999999999</v>
      </c>
      <c r="K1932" s="50" t="s">
        <v>95</v>
      </c>
      <c r="L1932" s="73">
        <v>30</v>
      </c>
      <c r="M1932" s="69">
        <v>3.1</v>
      </c>
      <c r="N1932" s="51">
        <v>169</v>
      </c>
      <c r="O1932" s="50" t="s">
        <v>307</v>
      </c>
      <c r="P1932" s="51">
        <v>10177</v>
      </c>
      <c r="Q1932" s="52">
        <v>23</v>
      </c>
      <c r="R1932" s="51">
        <v>10041</v>
      </c>
      <c r="S1932" s="52">
        <v>10</v>
      </c>
      <c r="T1932" s="52">
        <v>87</v>
      </c>
      <c r="U1932" s="52">
        <v>87</v>
      </c>
      <c r="V1932" s="50" t="s">
        <v>51</v>
      </c>
      <c r="W1932" s="52">
        <v>79</v>
      </c>
      <c r="X1932" s="50" t="s">
        <v>95</v>
      </c>
      <c r="Y1932" s="78">
        <f t="shared" si="130"/>
        <v>0.31</v>
      </c>
      <c r="Z1932" s="78">
        <f t="shared" si="131"/>
        <v>1.1800000000000002</v>
      </c>
      <c r="AA1932" s="78">
        <f t="shared" si="132"/>
        <v>1.7399999999999998</v>
      </c>
      <c r="AB1932" s="77">
        <f t="shared" si="133"/>
        <v>300</v>
      </c>
    </row>
    <row r="1933" spans="1:28" x14ac:dyDescent="0.3">
      <c r="A1933" s="53">
        <v>43571</v>
      </c>
      <c r="B1933" s="50" t="s">
        <v>1255</v>
      </c>
      <c r="C1933" s="50" t="s">
        <v>1256</v>
      </c>
      <c r="D1933" s="50" t="s">
        <v>47</v>
      </c>
      <c r="E1933" s="52">
        <v>10</v>
      </c>
      <c r="F1933" s="51">
        <v>118</v>
      </c>
      <c r="G1933" s="65">
        <v>0</v>
      </c>
      <c r="H1933" s="51">
        <v>74</v>
      </c>
      <c r="I1933" s="50" t="s">
        <v>120</v>
      </c>
      <c r="J1933" s="61">
        <v>16.3</v>
      </c>
      <c r="K1933" s="50" t="s">
        <v>113</v>
      </c>
      <c r="L1933" s="73">
        <v>10</v>
      </c>
      <c r="M1933" s="69">
        <v>2.2000000000000002</v>
      </c>
      <c r="N1933" s="51">
        <v>89</v>
      </c>
      <c r="O1933" s="50" t="s">
        <v>182</v>
      </c>
      <c r="P1933" s="51">
        <v>10179</v>
      </c>
      <c r="Q1933" s="50" t="s">
        <v>401</v>
      </c>
      <c r="R1933" s="51">
        <v>10087</v>
      </c>
      <c r="S1933" s="52">
        <v>24</v>
      </c>
      <c r="T1933" s="52">
        <v>76</v>
      </c>
      <c r="U1933" s="52">
        <v>86</v>
      </c>
      <c r="V1933" s="50" t="s">
        <v>74</v>
      </c>
      <c r="W1933" s="52">
        <v>65</v>
      </c>
      <c r="X1933" s="50" t="s">
        <v>215</v>
      </c>
      <c r="Y1933" s="78">
        <f t="shared" si="130"/>
        <v>0.22000000000000003</v>
      </c>
      <c r="Z1933" s="78">
        <f t="shared" si="131"/>
        <v>0</v>
      </c>
      <c r="AA1933" s="78">
        <f t="shared" si="132"/>
        <v>1.6300000000000001</v>
      </c>
      <c r="AB1933" s="77">
        <f t="shared" si="133"/>
        <v>100</v>
      </c>
    </row>
    <row r="1934" spans="1:28" x14ac:dyDescent="0.3">
      <c r="A1934" s="53">
        <v>43572</v>
      </c>
      <c r="B1934" s="50" t="s">
        <v>1255</v>
      </c>
      <c r="C1934" s="50" t="s">
        <v>1256</v>
      </c>
      <c r="D1934" s="50" t="s">
        <v>47</v>
      </c>
      <c r="E1934" s="52">
        <v>10</v>
      </c>
      <c r="F1934" s="51">
        <v>170</v>
      </c>
      <c r="G1934" s="65">
        <v>0</v>
      </c>
      <c r="H1934" s="51">
        <v>114</v>
      </c>
      <c r="I1934" s="50" t="s">
        <v>123</v>
      </c>
      <c r="J1934" s="61">
        <v>22.6</v>
      </c>
      <c r="K1934" s="50" t="s">
        <v>121</v>
      </c>
      <c r="L1934" s="73">
        <v>30</v>
      </c>
      <c r="M1934" s="69">
        <v>1.4</v>
      </c>
      <c r="N1934" s="51">
        <v>97</v>
      </c>
      <c r="O1934" s="50" t="s">
        <v>345</v>
      </c>
      <c r="P1934" s="51">
        <v>10087</v>
      </c>
      <c r="Q1934" s="50" t="s">
        <v>1012</v>
      </c>
      <c r="R1934" s="51">
        <v>10026</v>
      </c>
      <c r="S1934" s="52">
        <v>17</v>
      </c>
      <c r="T1934" s="52">
        <v>67</v>
      </c>
      <c r="U1934" s="52">
        <v>86</v>
      </c>
      <c r="V1934" s="50" t="s">
        <v>51</v>
      </c>
      <c r="W1934" s="52">
        <v>42</v>
      </c>
      <c r="X1934" s="50" t="s">
        <v>158</v>
      </c>
      <c r="Y1934" s="78">
        <f t="shared" si="130"/>
        <v>0.13999999999999999</v>
      </c>
      <c r="Z1934" s="78">
        <f t="shared" si="131"/>
        <v>0</v>
      </c>
      <c r="AA1934" s="78">
        <f t="shared" si="132"/>
        <v>2.2600000000000002</v>
      </c>
      <c r="AB1934" s="77">
        <f t="shared" si="133"/>
        <v>300</v>
      </c>
    </row>
    <row r="1935" spans="1:28" x14ac:dyDescent="0.3">
      <c r="A1935" s="53">
        <v>43573</v>
      </c>
      <c r="B1935" s="50" t="s">
        <v>1255</v>
      </c>
      <c r="C1935" s="50" t="s">
        <v>1256</v>
      </c>
      <c r="D1935" s="50" t="s">
        <v>47</v>
      </c>
      <c r="E1935" s="52">
        <v>10</v>
      </c>
      <c r="F1935" s="51">
        <v>137</v>
      </c>
      <c r="G1935" s="65">
        <v>12</v>
      </c>
      <c r="H1935" s="51">
        <v>124</v>
      </c>
      <c r="I1935" s="50" t="s">
        <v>100</v>
      </c>
      <c r="J1935" s="61">
        <v>15</v>
      </c>
      <c r="K1935" s="50" t="s">
        <v>277</v>
      </c>
      <c r="L1935" s="72" t="s">
        <v>289</v>
      </c>
      <c r="M1935" s="69">
        <v>2.5</v>
      </c>
      <c r="N1935" s="51">
        <v>72</v>
      </c>
      <c r="O1935" s="50" t="s">
        <v>113</v>
      </c>
      <c r="P1935" s="51">
        <v>10163</v>
      </c>
      <c r="Q1935" s="52">
        <v>21</v>
      </c>
      <c r="R1935" s="51">
        <v>10075</v>
      </c>
      <c r="S1935" s="50" t="s">
        <v>263</v>
      </c>
      <c r="T1935" s="52">
        <v>81</v>
      </c>
      <c r="U1935" s="52">
        <v>88</v>
      </c>
      <c r="V1935" s="50" t="s">
        <v>51</v>
      </c>
      <c r="W1935" s="52">
        <v>70</v>
      </c>
      <c r="X1935" s="50" t="s">
        <v>650</v>
      </c>
      <c r="Y1935" s="78">
        <f t="shared" si="130"/>
        <v>0.25</v>
      </c>
      <c r="Z1935" s="78">
        <f t="shared" si="131"/>
        <v>1.2</v>
      </c>
      <c r="AA1935" s="78">
        <f t="shared" si="132"/>
        <v>1.5</v>
      </c>
      <c r="AB1935" s="77">
        <f t="shared" si="133"/>
        <v>90</v>
      </c>
    </row>
    <row r="1936" spans="1:28" x14ac:dyDescent="0.3">
      <c r="A1936" s="53">
        <v>43574</v>
      </c>
      <c r="B1936" s="50" t="s">
        <v>1255</v>
      </c>
      <c r="C1936" s="50" t="s">
        <v>1256</v>
      </c>
      <c r="D1936" s="50" t="s">
        <v>47</v>
      </c>
      <c r="E1936" s="52">
        <v>10</v>
      </c>
      <c r="F1936" s="51">
        <v>142</v>
      </c>
      <c r="G1936" s="65">
        <v>0</v>
      </c>
      <c r="H1936" s="51">
        <v>112</v>
      </c>
      <c r="I1936" s="50" t="s">
        <v>100</v>
      </c>
      <c r="J1936" s="61">
        <v>17.100000000000001</v>
      </c>
      <c r="K1936" s="50" t="s">
        <v>135</v>
      </c>
      <c r="L1936" s="73">
        <v>11</v>
      </c>
      <c r="M1936" s="69">
        <v>4.4000000000000004</v>
      </c>
      <c r="N1936" s="51">
        <v>139</v>
      </c>
      <c r="O1936" s="50" t="s">
        <v>146</v>
      </c>
      <c r="P1936" s="51">
        <v>10232</v>
      </c>
      <c r="Q1936" s="52">
        <v>21</v>
      </c>
      <c r="R1936" s="51">
        <v>10148</v>
      </c>
      <c r="S1936" s="50" t="s">
        <v>218</v>
      </c>
      <c r="T1936" s="52">
        <v>80</v>
      </c>
      <c r="U1936" s="52">
        <v>89</v>
      </c>
      <c r="V1936" s="50" t="s">
        <v>51</v>
      </c>
      <c r="W1936" s="52">
        <v>68</v>
      </c>
      <c r="X1936" s="50" t="s">
        <v>94</v>
      </c>
      <c r="Y1936" s="78">
        <f t="shared" si="130"/>
        <v>0.44000000000000006</v>
      </c>
      <c r="Z1936" s="78">
        <f t="shared" si="131"/>
        <v>0</v>
      </c>
      <c r="AA1936" s="78">
        <f t="shared" si="132"/>
        <v>1.7100000000000002</v>
      </c>
      <c r="AB1936" s="77">
        <f t="shared" si="133"/>
        <v>110</v>
      </c>
    </row>
    <row r="1937" spans="1:28" x14ac:dyDescent="0.3">
      <c r="A1937" s="53">
        <v>43575</v>
      </c>
      <c r="B1937" s="50" t="s">
        <v>1255</v>
      </c>
      <c r="C1937" s="50" t="s">
        <v>1256</v>
      </c>
      <c r="D1937" s="50" t="s">
        <v>47</v>
      </c>
      <c r="E1937" s="52">
        <v>10</v>
      </c>
      <c r="F1937" s="51">
        <v>138</v>
      </c>
      <c r="G1937" s="65">
        <v>0</v>
      </c>
      <c r="H1937" s="51">
        <v>97</v>
      </c>
      <c r="I1937" s="50" t="s">
        <v>103</v>
      </c>
      <c r="J1937" s="61">
        <v>18</v>
      </c>
      <c r="K1937" s="50" t="s">
        <v>213</v>
      </c>
      <c r="L1937" s="73">
        <v>26</v>
      </c>
      <c r="M1937" s="69">
        <v>0.8</v>
      </c>
      <c r="N1937" s="51">
        <v>69</v>
      </c>
      <c r="O1937" s="50" t="s">
        <v>85</v>
      </c>
      <c r="P1937" s="51">
        <v>10230</v>
      </c>
      <c r="Q1937" s="50" t="s">
        <v>289</v>
      </c>
      <c r="R1937" s="51">
        <v>10185</v>
      </c>
      <c r="S1937" s="52">
        <v>24</v>
      </c>
      <c r="T1937" s="52">
        <v>79</v>
      </c>
      <c r="U1937" s="52">
        <v>88</v>
      </c>
      <c r="V1937" s="50" t="s">
        <v>51</v>
      </c>
      <c r="W1937" s="52">
        <v>72</v>
      </c>
      <c r="X1937" s="50" t="s">
        <v>51</v>
      </c>
      <c r="Y1937" s="78">
        <f t="shared" si="130"/>
        <v>0.08</v>
      </c>
      <c r="Z1937" s="78">
        <f t="shared" si="131"/>
        <v>0</v>
      </c>
      <c r="AA1937" s="78">
        <f t="shared" si="132"/>
        <v>1.8</v>
      </c>
      <c r="AB1937" s="77">
        <f t="shared" si="133"/>
        <v>260</v>
      </c>
    </row>
    <row r="1938" spans="1:28" x14ac:dyDescent="0.3">
      <c r="A1938" s="53">
        <v>43576</v>
      </c>
      <c r="B1938" s="50" t="s">
        <v>1255</v>
      </c>
      <c r="C1938" s="50" t="s">
        <v>1256</v>
      </c>
      <c r="D1938" s="50" t="s">
        <v>47</v>
      </c>
      <c r="E1938" s="52">
        <v>10</v>
      </c>
      <c r="F1938" s="51">
        <v>136</v>
      </c>
      <c r="G1938" s="65">
        <v>0</v>
      </c>
      <c r="H1938" s="51">
        <v>99</v>
      </c>
      <c r="I1938" s="50" t="s">
        <v>193</v>
      </c>
      <c r="J1938" s="61">
        <v>17.3</v>
      </c>
      <c r="K1938" s="50" t="s">
        <v>158</v>
      </c>
      <c r="L1938" s="73">
        <v>33</v>
      </c>
      <c r="M1938" s="69">
        <v>3.1</v>
      </c>
      <c r="N1938" s="51">
        <v>94</v>
      </c>
      <c r="O1938" s="50" t="s">
        <v>188</v>
      </c>
      <c r="P1938" s="51">
        <v>10185</v>
      </c>
      <c r="Q1938" s="50" t="s">
        <v>1012</v>
      </c>
      <c r="R1938" s="51">
        <v>10081</v>
      </c>
      <c r="S1938" s="52">
        <v>24</v>
      </c>
      <c r="T1938" s="52">
        <v>78</v>
      </c>
      <c r="U1938" s="52">
        <v>83</v>
      </c>
      <c r="V1938" s="50" t="s">
        <v>249</v>
      </c>
      <c r="W1938" s="52">
        <v>71</v>
      </c>
      <c r="X1938" s="50" t="s">
        <v>50</v>
      </c>
      <c r="Y1938" s="78">
        <f t="shared" si="130"/>
        <v>0.31</v>
      </c>
      <c r="Z1938" s="78">
        <f t="shared" si="131"/>
        <v>0</v>
      </c>
      <c r="AA1938" s="78">
        <f t="shared" si="132"/>
        <v>1.73</v>
      </c>
      <c r="AB1938" s="77">
        <f t="shared" si="133"/>
        <v>330</v>
      </c>
    </row>
    <row r="1939" spans="1:28" x14ac:dyDescent="0.3">
      <c r="A1939" s="53">
        <v>43577</v>
      </c>
      <c r="B1939" s="50" t="s">
        <v>1255</v>
      </c>
      <c r="C1939" s="50" t="s">
        <v>1256</v>
      </c>
      <c r="D1939" s="50" t="s">
        <v>47</v>
      </c>
      <c r="E1939" s="52">
        <v>10</v>
      </c>
      <c r="F1939" s="51">
        <v>128</v>
      </c>
      <c r="G1939" s="65">
        <v>0.2</v>
      </c>
      <c r="H1939" s="51">
        <v>96</v>
      </c>
      <c r="I1939" s="50" t="s">
        <v>159</v>
      </c>
      <c r="J1939" s="61">
        <v>16.100000000000001</v>
      </c>
      <c r="K1939" s="50" t="s">
        <v>91</v>
      </c>
      <c r="L1939" s="73">
        <v>11</v>
      </c>
      <c r="M1939" s="69">
        <v>3.3</v>
      </c>
      <c r="N1939" s="51">
        <v>92</v>
      </c>
      <c r="O1939" s="50" t="s">
        <v>209</v>
      </c>
      <c r="P1939" s="51">
        <v>10081</v>
      </c>
      <c r="Q1939" s="50" t="s">
        <v>1012</v>
      </c>
      <c r="R1939" s="51">
        <v>9915</v>
      </c>
      <c r="S1939" s="52">
        <v>21</v>
      </c>
      <c r="T1939" s="52">
        <v>81</v>
      </c>
      <c r="U1939" s="52">
        <v>86</v>
      </c>
      <c r="V1939" s="50" t="s">
        <v>51</v>
      </c>
      <c r="W1939" s="52">
        <v>70</v>
      </c>
      <c r="X1939" s="50" t="s">
        <v>352</v>
      </c>
      <c r="Y1939" s="78">
        <f t="shared" si="130"/>
        <v>0.32999999999999996</v>
      </c>
      <c r="Z1939" s="78">
        <f t="shared" si="131"/>
        <v>0.02</v>
      </c>
      <c r="AA1939" s="78">
        <f t="shared" si="132"/>
        <v>1.61</v>
      </c>
      <c r="AB1939" s="77">
        <f t="shared" si="133"/>
        <v>110</v>
      </c>
    </row>
    <row r="1940" spans="1:28" x14ac:dyDescent="0.3">
      <c r="A1940" s="53">
        <v>43578</v>
      </c>
      <c r="B1940" s="50" t="s">
        <v>1255</v>
      </c>
      <c r="C1940" s="50" t="s">
        <v>1256</v>
      </c>
      <c r="D1940" s="50" t="s">
        <v>47</v>
      </c>
      <c r="E1940" s="52">
        <v>10</v>
      </c>
      <c r="F1940" s="51">
        <v>108</v>
      </c>
      <c r="G1940" s="65">
        <v>9.1999999999999993</v>
      </c>
      <c r="H1940" s="51">
        <v>76</v>
      </c>
      <c r="I1940" s="50" t="s">
        <v>240</v>
      </c>
      <c r="J1940" s="61">
        <v>13.9</v>
      </c>
      <c r="K1940" s="50" t="s">
        <v>133</v>
      </c>
      <c r="L1940" s="73">
        <v>26</v>
      </c>
      <c r="M1940" s="69">
        <v>2.5</v>
      </c>
      <c r="N1940" s="51">
        <v>122</v>
      </c>
      <c r="O1940" s="50" t="s">
        <v>342</v>
      </c>
      <c r="P1940" s="51">
        <v>9977</v>
      </c>
      <c r="Q1940" s="52">
        <v>21</v>
      </c>
      <c r="R1940" s="51">
        <v>9913</v>
      </c>
      <c r="S1940" s="50" t="s">
        <v>102</v>
      </c>
      <c r="T1940" s="52">
        <v>81</v>
      </c>
      <c r="U1940" s="52">
        <v>85</v>
      </c>
      <c r="V1940" s="50" t="s">
        <v>51</v>
      </c>
      <c r="W1940" s="52">
        <v>71</v>
      </c>
      <c r="X1940" s="50" t="s">
        <v>164</v>
      </c>
      <c r="Y1940" s="78">
        <f t="shared" si="130"/>
        <v>0.25</v>
      </c>
      <c r="Z1940" s="78">
        <f t="shared" si="131"/>
        <v>0.91999999999999993</v>
      </c>
      <c r="AA1940" s="78">
        <f t="shared" si="132"/>
        <v>1.3900000000000001</v>
      </c>
      <c r="AB1940" s="77">
        <f t="shared" si="133"/>
        <v>260</v>
      </c>
    </row>
    <row r="1941" spans="1:28" x14ac:dyDescent="0.3">
      <c r="A1941" s="53">
        <v>43579</v>
      </c>
      <c r="B1941" s="50" t="s">
        <v>1255</v>
      </c>
      <c r="C1941" s="50" t="s">
        <v>1256</v>
      </c>
      <c r="D1941" s="50" t="s">
        <v>47</v>
      </c>
      <c r="E1941" s="52">
        <v>10</v>
      </c>
      <c r="F1941" s="51">
        <v>128</v>
      </c>
      <c r="G1941" s="65">
        <v>0.2</v>
      </c>
      <c r="H1941" s="51">
        <v>67</v>
      </c>
      <c r="I1941" s="50" t="s">
        <v>750</v>
      </c>
      <c r="J1941" s="61">
        <v>18.8</v>
      </c>
      <c r="K1941" s="50" t="s">
        <v>277</v>
      </c>
      <c r="L1941" s="73">
        <v>26</v>
      </c>
      <c r="M1941" s="69">
        <v>2.2000000000000002</v>
      </c>
      <c r="N1941" s="51">
        <v>100</v>
      </c>
      <c r="O1941" s="50" t="s">
        <v>644</v>
      </c>
      <c r="P1941" s="51">
        <v>9987</v>
      </c>
      <c r="Q1941" s="52">
        <v>24</v>
      </c>
      <c r="R1941" s="51">
        <v>9907</v>
      </c>
      <c r="S1941" s="52">
        <v>16</v>
      </c>
      <c r="T1941" s="52">
        <v>66</v>
      </c>
      <c r="U1941" s="52">
        <v>81</v>
      </c>
      <c r="V1941" s="50" t="s">
        <v>51</v>
      </c>
      <c r="W1941" s="52">
        <v>49</v>
      </c>
      <c r="X1941" s="50" t="s">
        <v>71</v>
      </c>
      <c r="Y1941" s="78">
        <f t="shared" si="130"/>
        <v>0.22000000000000003</v>
      </c>
      <c r="Z1941" s="78">
        <f t="shared" si="131"/>
        <v>0.02</v>
      </c>
      <c r="AA1941" s="78">
        <f t="shared" si="132"/>
        <v>1.8800000000000001</v>
      </c>
      <c r="AB1941" s="77">
        <f t="shared" si="133"/>
        <v>260</v>
      </c>
    </row>
    <row r="1942" spans="1:28" x14ac:dyDescent="0.3">
      <c r="A1942" s="53">
        <v>43580</v>
      </c>
      <c r="B1942" s="50" t="s">
        <v>1255</v>
      </c>
      <c r="C1942" s="50" t="s">
        <v>1256</v>
      </c>
      <c r="D1942" s="50" t="s">
        <v>47</v>
      </c>
      <c r="E1942" s="52">
        <v>10</v>
      </c>
      <c r="F1942" s="51">
        <v>126</v>
      </c>
      <c r="G1942" s="65">
        <v>2</v>
      </c>
      <c r="H1942" s="51">
        <v>89</v>
      </c>
      <c r="I1942" s="50" t="s">
        <v>159</v>
      </c>
      <c r="J1942" s="61">
        <v>16.3</v>
      </c>
      <c r="K1942" s="50" t="s">
        <v>209</v>
      </c>
      <c r="L1942" s="73">
        <v>33</v>
      </c>
      <c r="M1942" s="69">
        <v>3.1</v>
      </c>
      <c r="N1942" s="51">
        <v>147</v>
      </c>
      <c r="O1942" s="50" t="s">
        <v>342</v>
      </c>
      <c r="P1942" s="51">
        <v>10128</v>
      </c>
      <c r="Q1942" s="52">
        <v>24</v>
      </c>
      <c r="R1942" s="51">
        <v>9980</v>
      </c>
      <c r="S1942" s="50" t="s">
        <v>84</v>
      </c>
      <c r="T1942" s="52">
        <v>69</v>
      </c>
      <c r="U1942" s="52">
        <v>84</v>
      </c>
      <c r="V1942" s="50" t="s">
        <v>644</v>
      </c>
      <c r="W1942" s="52">
        <v>55</v>
      </c>
      <c r="X1942" s="50" t="s">
        <v>148</v>
      </c>
      <c r="Y1942" s="78">
        <f t="shared" si="130"/>
        <v>0.31</v>
      </c>
      <c r="Z1942" s="78">
        <f t="shared" si="131"/>
        <v>0.2</v>
      </c>
      <c r="AA1942" s="78">
        <f t="shared" si="132"/>
        <v>1.6300000000000001</v>
      </c>
      <c r="AB1942" s="77">
        <f t="shared" si="133"/>
        <v>330</v>
      </c>
    </row>
    <row r="1943" spans="1:28" x14ac:dyDescent="0.3">
      <c r="A1943" s="53">
        <v>43581</v>
      </c>
      <c r="B1943" s="50" t="s">
        <v>1255</v>
      </c>
      <c r="C1943" s="50" t="s">
        <v>1256</v>
      </c>
      <c r="D1943" s="50" t="s">
        <v>47</v>
      </c>
      <c r="E1943" s="52">
        <v>10</v>
      </c>
      <c r="F1943" s="51">
        <v>128</v>
      </c>
      <c r="G1943" s="65">
        <v>0</v>
      </c>
      <c r="H1943" s="51">
        <v>100</v>
      </c>
      <c r="I1943" s="50" t="s">
        <v>88</v>
      </c>
      <c r="J1943" s="61">
        <v>15.6</v>
      </c>
      <c r="K1943" s="50" t="s">
        <v>51</v>
      </c>
      <c r="L1943" s="73">
        <v>31</v>
      </c>
      <c r="M1943" s="69">
        <v>4.7</v>
      </c>
      <c r="N1943" s="51">
        <v>150</v>
      </c>
      <c r="O1943" s="50" t="s">
        <v>182</v>
      </c>
      <c r="P1943" s="51">
        <v>10266</v>
      </c>
      <c r="Q1943" s="52">
        <v>21</v>
      </c>
      <c r="R1943" s="51">
        <v>10128</v>
      </c>
      <c r="S1943" s="50" t="s">
        <v>1012</v>
      </c>
      <c r="T1943" s="52">
        <v>60</v>
      </c>
      <c r="U1943" s="52">
        <v>75</v>
      </c>
      <c r="V1943" s="50" t="s">
        <v>249</v>
      </c>
      <c r="W1943" s="52">
        <v>45</v>
      </c>
      <c r="X1943" s="50" t="s">
        <v>95</v>
      </c>
      <c r="Y1943" s="78">
        <f t="shared" si="130"/>
        <v>0.47000000000000003</v>
      </c>
      <c r="Z1943" s="78">
        <f t="shared" si="131"/>
        <v>0</v>
      </c>
      <c r="AA1943" s="78">
        <f t="shared" si="132"/>
        <v>1.56</v>
      </c>
      <c r="AB1943" s="77">
        <f t="shared" si="133"/>
        <v>310</v>
      </c>
    </row>
    <row r="1944" spans="1:28" x14ac:dyDescent="0.3">
      <c r="A1944" s="53">
        <v>43582</v>
      </c>
      <c r="B1944" s="50" t="s">
        <v>1255</v>
      </c>
      <c r="C1944" s="50" t="s">
        <v>1256</v>
      </c>
      <c r="D1944" s="50" t="s">
        <v>47</v>
      </c>
      <c r="E1944" s="52">
        <v>10</v>
      </c>
      <c r="F1944" s="51">
        <v>130</v>
      </c>
      <c r="G1944" s="65">
        <v>0</v>
      </c>
      <c r="H1944" s="51">
        <v>100</v>
      </c>
      <c r="I1944" s="50" t="s">
        <v>578</v>
      </c>
      <c r="J1944" s="61">
        <v>15.9</v>
      </c>
      <c r="K1944" s="50" t="s">
        <v>104</v>
      </c>
      <c r="L1944" s="73">
        <v>32</v>
      </c>
      <c r="M1944" s="69">
        <v>1.9</v>
      </c>
      <c r="N1944" s="51">
        <v>108</v>
      </c>
      <c r="O1944" s="50" t="s">
        <v>60</v>
      </c>
      <c r="P1944" s="51">
        <v>10292</v>
      </c>
      <c r="Q1944" s="52">
        <v>20</v>
      </c>
      <c r="R1944" s="51">
        <v>10254</v>
      </c>
      <c r="S1944" s="50" t="s">
        <v>116</v>
      </c>
      <c r="T1944" s="52">
        <v>76</v>
      </c>
      <c r="U1944" s="52">
        <v>79</v>
      </c>
      <c r="V1944" s="50" t="s">
        <v>51</v>
      </c>
      <c r="W1944" s="52">
        <v>66</v>
      </c>
      <c r="X1944" s="50" t="s">
        <v>104</v>
      </c>
      <c r="Y1944" s="78">
        <f t="shared" si="130"/>
        <v>0.19</v>
      </c>
      <c r="Z1944" s="78">
        <f t="shared" si="131"/>
        <v>0</v>
      </c>
      <c r="AA1944" s="78">
        <f t="shared" si="132"/>
        <v>1.59</v>
      </c>
      <c r="AB1944" s="77">
        <f t="shared" si="133"/>
        <v>320</v>
      </c>
    </row>
    <row r="1945" spans="1:28" x14ac:dyDescent="0.3">
      <c r="A1945" s="53">
        <v>43583</v>
      </c>
      <c r="B1945" s="50" t="s">
        <v>1255</v>
      </c>
      <c r="C1945" s="50" t="s">
        <v>1256</v>
      </c>
      <c r="D1945" s="50" t="s">
        <v>47</v>
      </c>
      <c r="E1945" s="52">
        <v>10</v>
      </c>
      <c r="F1945" s="51">
        <v>130</v>
      </c>
      <c r="G1945" s="65">
        <v>0</v>
      </c>
      <c r="H1945" s="51">
        <v>109</v>
      </c>
      <c r="I1945" s="50" t="s">
        <v>159</v>
      </c>
      <c r="J1945" s="61">
        <v>15</v>
      </c>
      <c r="K1945" s="50" t="s">
        <v>169</v>
      </c>
      <c r="L1945" s="72" t="s">
        <v>289</v>
      </c>
      <c r="M1945" s="69">
        <v>6.1</v>
      </c>
      <c r="N1945" s="51">
        <v>122</v>
      </c>
      <c r="O1945" s="50" t="s">
        <v>139</v>
      </c>
      <c r="P1945" s="51">
        <v>10282</v>
      </c>
      <c r="Q1945" s="50" t="s">
        <v>1012</v>
      </c>
      <c r="R1945" s="51">
        <v>10212</v>
      </c>
      <c r="S1945" s="52">
        <v>24</v>
      </c>
      <c r="T1945" s="52">
        <v>71</v>
      </c>
      <c r="U1945" s="52">
        <v>81</v>
      </c>
      <c r="V1945" s="50" t="s">
        <v>123</v>
      </c>
      <c r="W1945" s="52">
        <v>66</v>
      </c>
      <c r="X1945" s="50" t="s">
        <v>146</v>
      </c>
      <c r="Y1945" s="78">
        <f t="shared" si="130"/>
        <v>0.61</v>
      </c>
      <c r="Z1945" s="78">
        <f t="shared" si="131"/>
        <v>0</v>
      </c>
      <c r="AA1945" s="78">
        <f t="shared" si="132"/>
        <v>1.5</v>
      </c>
      <c r="AB1945" s="77">
        <f t="shared" si="133"/>
        <v>90</v>
      </c>
    </row>
    <row r="1946" spans="1:28" x14ac:dyDescent="0.3">
      <c r="A1946" s="53">
        <v>43584</v>
      </c>
      <c r="B1946" s="50" t="s">
        <v>1255</v>
      </c>
      <c r="C1946" s="50" t="s">
        <v>1256</v>
      </c>
      <c r="D1946" s="50" t="s">
        <v>47</v>
      </c>
      <c r="E1946" s="52">
        <v>10</v>
      </c>
      <c r="F1946" s="51">
        <v>128</v>
      </c>
      <c r="G1946" s="65">
        <v>0</v>
      </c>
      <c r="H1946" s="51">
        <v>102</v>
      </c>
      <c r="I1946" s="50" t="s">
        <v>166</v>
      </c>
      <c r="J1946" s="61">
        <v>15.4</v>
      </c>
      <c r="K1946" s="50" t="s">
        <v>307</v>
      </c>
      <c r="L1946" s="72" t="s">
        <v>289</v>
      </c>
      <c r="M1946" s="69">
        <v>6.4</v>
      </c>
      <c r="N1946" s="51">
        <v>114</v>
      </c>
      <c r="O1946" s="50" t="s">
        <v>91</v>
      </c>
      <c r="P1946" s="51">
        <v>10212</v>
      </c>
      <c r="Q1946" s="50" t="s">
        <v>1012</v>
      </c>
      <c r="R1946" s="51">
        <v>10178</v>
      </c>
      <c r="S1946" s="52">
        <v>18</v>
      </c>
      <c r="T1946" s="52">
        <v>74</v>
      </c>
      <c r="U1946" s="52">
        <v>83</v>
      </c>
      <c r="V1946" s="50" t="s">
        <v>100</v>
      </c>
      <c r="W1946" s="52">
        <v>68</v>
      </c>
      <c r="X1946" s="50" t="s">
        <v>139</v>
      </c>
      <c r="Y1946" s="78">
        <f t="shared" si="130"/>
        <v>0.64</v>
      </c>
      <c r="Z1946" s="78">
        <f t="shared" si="131"/>
        <v>0</v>
      </c>
      <c r="AA1946" s="78">
        <f t="shared" si="132"/>
        <v>1.54</v>
      </c>
      <c r="AB1946" s="77">
        <f t="shared" si="133"/>
        <v>90</v>
      </c>
    </row>
    <row r="1947" spans="1:28" x14ac:dyDescent="0.3">
      <c r="A1947" s="53">
        <v>43585</v>
      </c>
      <c r="B1947" s="50" t="s">
        <v>1255</v>
      </c>
      <c r="C1947" s="50" t="s">
        <v>1256</v>
      </c>
      <c r="D1947" s="50" t="s">
        <v>47</v>
      </c>
      <c r="E1947" s="52">
        <v>10</v>
      </c>
      <c r="F1947" s="51">
        <v>133</v>
      </c>
      <c r="G1947" s="65">
        <v>0</v>
      </c>
      <c r="H1947" s="51">
        <v>91</v>
      </c>
      <c r="I1947" s="50" t="s">
        <v>184</v>
      </c>
      <c r="J1947" s="61">
        <v>17.5</v>
      </c>
      <c r="K1947" s="50" t="s">
        <v>158</v>
      </c>
      <c r="L1947" s="73">
        <v>27</v>
      </c>
      <c r="M1947" s="69">
        <v>2.8</v>
      </c>
      <c r="N1947" s="51">
        <v>78</v>
      </c>
      <c r="O1947" s="50" t="s">
        <v>174</v>
      </c>
      <c r="P1947" s="51">
        <v>10194</v>
      </c>
      <c r="Q1947" s="50" t="s">
        <v>51</v>
      </c>
      <c r="R1947" s="51">
        <v>10170</v>
      </c>
      <c r="S1947" s="52">
        <v>24</v>
      </c>
      <c r="T1947" s="52">
        <v>79</v>
      </c>
      <c r="U1947" s="52">
        <v>87</v>
      </c>
      <c r="V1947" s="50" t="s">
        <v>51</v>
      </c>
      <c r="W1947" s="52">
        <v>70</v>
      </c>
      <c r="X1947" s="50" t="s">
        <v>51</v>
      </c>
      <c r="Y1947" s="78">
        <f t="shared" si="130"/>
        <v>0.27999999999999997</v>
      </c>
      <c r="Z1947" s="78">
        <f t="shared" si="131"/>
        <v>0</v>
      </c>
      <c r="AA1947" s="78">
        <f t="shared" si="132"/>
        <v>1.75</v>
      </c>
      <c r="AB1947" s="77">
        <f t="shared" si="133"/>
        <v>270</v>
      </c>
    </row>
    <row r="1948" spans="1:28" x14ac:dyDescent="0.3">
      <c r="A1948" s="53">
        <v>43586</v>
      </c>
      <c r="B1948" s="50" t="s">
        <v>1255</v>
      </c>
      <c r="C1948" s="50" t="s">
        <v>1256</v>
      </c>
      <c r="D1948" s="50" t="s">
        <v>47</v>
      </c>
      <c r="E1948" s="52">
        <v>10</v>
      </c>
      <c r="F1948" s="51">
        <v>124</v>
      </c>
      <c r="G1948" s="65">
        <v>0</v>
      </c>
      <c r="H1948" s="51">
        <v>99</v>
      </c>
      <c r="I1948" s="50" t="s">
        <v>193</v>
      </c>
      <c r="J1948" s="61">
        <v>14.8</v>
      </c>
      <c r="K1948" s="50" t="s">
        <v>143</v>
      </c>
      <c r="L1948" s="73">
        <v>33</v>
      </c>
      <c r="M1948" s="69">
        <v>3.6</v>
      </c>
      <c r="N1948" s="51">
        <v>103</v>
      </c>
      <c r="O1948" s="50" t="s">
        <v>206</v>
      </c>
      <c r="P1948" s="51">
        <v>10203</v>
      </c>
      <c r="Q1948" s="52">
        <v>21</v>
      </c>
      <c r="R1948" s="51">
        <v>10153</v>
      </c>
      <c r="S1948" s="50" t="s">
        <v>51</v>
      </c>
      <c r="T1948" s="52">
        <v>75</v>
      </c>
      <c r="U1948" s="52">
        <v>85</v>
      </c>
      <c r="V1948" s="50" t="s">
        <v>75</v>
      </c>
      <c r="W1948" s="52">
        <v>68</v>
      </c>
      <c r="X1948" s="50" t="s">
        <v>342</v>
      </c>
      <c r="Y1948" s="78">
        <f t="shared" si="130"/>
        <v>0.36</v>
      </c>
      <c r="Z1948" s="78">
        <f t="shared" si="131"/>
        <v>0</v>
      </c>
      <c r="AA1948" s="78">
        <f t="shared" si="132"/>
        <v>1.48</v>
      </c>
      <c r="AB1948" s="77">
        <f t="shared" si="133"/>
        <v>330</v>
      </c>
    </row>
    <row r="1949" spans="1:28" x14ac:dyDescent="0.3">
      <c r="A1949" s="53">
        <v>43587</v>
      </c>
      <c r="B1949" s="50" t="s">
        <v>1255</v>
      </c>
      <c r="C1949" s="50" t="s">
        <v>1256</v>
      </c>
      <c r="D1949" s="50" t="s">
        <v>47</v>
      </c>
      <c r="E1949" s="52">
        <v>10</v>
      </c>
      <c r="F1949" s="51">
        <v>118</v>
      </c>
      <c r="G1949" s="65">
        <v>0.4</v>
      </c>
      <c r="H1949" s="51">
        <v>80</v>
      </c>
      <c r="I1949" s="50" t="s">
        <v>159</v>
      </c>
      <c r="J1949" s="61">
        <v>15.7</v>
      </c>
      <c r="K1949" s="50" t="s">
        <v>121</v>
      </c>
      <c r="L1949" s="73">
        <v>34</v>
      </c>
      <c r="M1949" s="69">
        <v>1.7</v>
      </c>
      <c r="N1949" s="51">
        <v>78</v>
      </c>
      <c r="O1949" s="50" t="s">
        <v>182</v>
      </c>
      <c r="P1949" s="51">
        <v>10204</v>
      </c>
      <c r="Q1949" s="50" t="s">
        <v>289</v>
      </c>
      <c r="R1949" s="51">
        <v>10179</v>
      </c>
      <c r="S1949" s="52">
        <v>24</v>
      </c>
      <c r="T1949" s="52">
        <v>70</v>
      </c>
      <c r="U1949" s="52">
        <v>77</v>
      </c>
      <c r="V1949" s="50" t="s">
        <v>51</v>
      </c>
      <c r="W1949" s="52">
        <v>64</v>
      </c>
      <c r="X1949" s="50" t="s">
        <v>52</v>
      </c>
      <c r="Y1949" s="78">
        <f t="shared" si="130"/>
        <v>0.16999999999999998</v>
      </c>
      <c r="Z1949" s="78">
        <f t="shared" si="131"/>
        <v>0.04</v>
      </c>
      <c r="AA1949" s="78">
        <f t="shared" si="132"/>
        <v>1.5699999999999998</v>
      </c>
      <c r="AB1949" s="77">
        <f t="shared" si="133"/>
        <v>340</v>
      </c>
    </row>
    <row r="1950" spans="1:28" x14ac:dyDescent="0.3">
      <c r="A1950" s="53">
        <v>43588</v>
      </c>
      <c r="B1950" s="50" t="s">
        <v>1255</v>
      </c>
      <c r="C1950" s="50" t="s">
        <v>1256</v>
      </c>
      <c r="D1950" s="50" t="s">
        <v>47</v>
      </c>
      <c r="E1950" s="52">
        <v>10</v>
      </c>
      <c r="F1950" s="51">
        <v>123</v>
      </c>
      <c r="G1950" s="65">
        <v>2</v>
      </c>
      <c r="H1950" s="51">
        <v>88</v>
      </c>
      <c r="I1950" s="50" t="s">
        <v>100</v>
      </c>
      <c r="J1950" s="61">
        <v>15.8</v>
      </c>
      <c r="K1950" s="50" t="s">
        <v>98</v>
      </c>
      <c r="L1950" s="73">
        <v>34</v>
      </c>
      <c r="M1950" s="69">
        <v>1.7</v>
      </c>
      <c r="N1950" s="51">
        <v>108</v>
      </c>
      <c r="O1950" s="50" t="s">
        <v>163</v>
      </c>
      <c r="P1950" s="51">
        <v>10179</v>
      </c>
      <c r="Q1950" s="50" t="s">
        <v>1012</v>
      </c>
      <c r="R1950" s="51">
        <v>10161</v>
      </c>
      <c r="S1950" s="50" t="s">
        <v>116</v>
      </c>
      <c r="T1950" s="52">
        <v>74</v>
      </c>
      <c r="U1950" s="52">
        <v>84</v>
      </c>
      <c r="V1950" s="50" t="s">
        <v>51</v>
      </c>
      <c r="W1950" s="52">
        <v>64</v>
      </c>
      <c r="X1950" s="50" t="s">
        <v>99</v>
      </c>
      <c r="Y1950" s="78">
        <f t="shared" si="130"/>
        <v>0.16999999999999998</v>
      </c>
      <c r="Z1950" s="78">
        <f t="shared" si="131"/>
        <v>0.2</v>
      </c>
      <c r="AA1950" s="78">
        <f t="shared" si="132"/>
        <v>1.58</v>
      </c>
      <c r="AB1950" s="77">
        <f t="shared" si="133"/>
        <v>340</v>
      </c>
    </row>
    <row r="1951" spans="1:28" x14ac:dyDescent="0.3">
      <c r="A1951" s="53">
        <v>43589</v>
      </c>
      <c r="B1951" s="50" t="s">
        <v>1255</v>
      </c>
      <c r="C1951" s="50" t="s">
        <v>1256</v>
      </c>
      <c r="D1951" s="50" t="s">
        <v>47</v>
      </c>
      <c r="E1951" s="52">
        <v>10</v>
      </c>
      <c r="F1951" s="51">
        <v>122</v>
      </c>
      <c r="G1951" s="65">
        <v>0.2</v>
      </c>
      <c r="H1951" s="51">
        <v>75</v>
      </c>
      <c r="I1951" s="50" t="s">
        <v>103</v>
      </c>
      <c r="J1951" s="61">
        <v>16.8</v>
      </c>
      <c r="K1951" s="50" t="s">
        <v>206</v>
      </c>
      <c r="L1951" s="72" t="s">
        <v>218</v>
      </c>
      <c r="M1951" s="69">
        <v>2.5</v>
      </c>
      <c r="N1951" s="51">
        <v>203</v>
      </c>
      <c r="O1951" s="50" t="s">
        <v>933</v>
      </c>
      <c r="P1951" s="51">
        <v>10213</v>
      </c>
      <c r="Q1951" s="52">
        <v>23</v>
      </c>
      <c r="R1951" s="51">
        <v>10155</v>
      </c>
      <c r="S1951" s="50" t="s">
        <v>116</v>
      </c>
      <c r="T1951" s="52">
        <v>71</v>
      </c>
      <c r="U1951" s="52">
        <v>83</v>
      </c>
      <c r="V1951" s="50" t="s">
        <v>51</v>
      </c>
      <c r="W1951" s="52">
        <v>62</v>
      </c>
      <c r="X1951" s="50" t="s">
        <v>133</v>
      </c>
      <c r="Y1951" s="78">
        <f t="shared" si="130"/>
        <v>0.25</v>
      </c>
      <c r="Z1951" s="78">
        <f t="shared" si="131"/>
        <v>0.02</v>
      </c>
      <c r="AA1951" s="78">
        <f t="shared" si="132"/>
        <v>1.6800000000000002</v>
      </c>
      <c r="AB1951" s="77">
        <f t="shared" si="133"/>
        <v>30</v>
      </c>
    </row>
    <row r="1952" spans="1:28" x14ac:dyDescent="0.3">
      <c r="A1952" s="53">
        <v>43590</v>
      </c>
      <c r="B1952" s="50" t="s">
        <v>1255</v>
      </c>
      <c r="C1952" s="50" t="s">
        <v>1256</v>
      </c>
      <c r="D1952" s="50" t="s">
        <v>47</v>
      </c>
      <c r="E1952" s="52">
        <v>10</v>
      </c>
      <c r="F1952" s="51">
        <v>108</v>
      </c>
      <c r="G1952" s="65">
        <v>0</v>
      </c>
      <c r="H1952" s="51">
        <v>85</v>
      </c>
      <c r="I1952" s="50" t="s">
        <v>249</v>
      </c>
      <c r="J1952" s="61">
        <v>13.1</v>
      </c>
      <c r="K1952" s="50" t="s">
        <v>113</v>
      </c>
      <c r="L1952" s="73">
        <v>10</v>
      </c>
      <c r="M1952" s="69">
        <v>9.1999999999999993</v>
      </c>
      <c r="N1952" s="51">
        <v>172</v>
      </c>
      <c r="O1952" s="50" t="s">
        <v>51</v>
      </c>
      <c r="P1952" s="51">
        <v>10219</v>
      </c>
      <c r="Q1952" s="52">
        <v>11</v>
      </c>
      <c r="R1952" s="51">
        <v>10185</v>
      </c>
      <c r="S1952" s="52">
        <v>24</v>
      </c>
      <c r="T1952" s="52">
        <v>58</v>
      </c>
      <c r="U1952" s="52">
        <v>72</v>
      </c>
      <c r="V1952" s="50" t="s">
        <v>80</v>
      </c>
      <c r="W1952" s="52">
        <v>50</v>
      </c>
      <c r="X1952" s="50" t="s">
        <v>475</v>
      </c>
      <c r="Y1952" s="78">
        <f t="shared" si="130"/>
        <v>0.91999999999999993</v>
      </c>
      <c r="Z1952" s="78">
        <f t="shared" si="131"/>
        <v>0</v>
      </c>
      <c r="AA1952" s="78">
        <f t="shared" si="132"/>
        <v>1.31</v>
      </c>
      <c r="AB1952" s="77">
        <f t="shared" si="133"/>
        <v>100</v>
      </c>
    </row>
    <row r="1953" spans="1:28" x14ac:dyDescent="0.3">
      <c r="A1953" s="53">
        <v>43591</v>
      </c>
      <c r="B1953" s="50" t="s">
        <v>1255</v>
      </c>
      <c r="C1953" s="50" t="s">
        <v>1256</v>
      </c>
      <c r="D1953" s="50" t="s">
        <v>47</v>
      </c>
      <c r="E1953" s="52">
        <v>10</v>
      </c>
      <c r="F1953" s="51">
        <v>114</v>
      </c>
      <c r="G1953" s="65">
        <v>0</v>
      </c>
      <c r="H1953" s="51">
        <v>58</v>
      </c>
      <c r="I1953" s="50" t="s">
        <v>166</v>
      </c>
      <c r="J1953" s="61">
        <v>17</v>
      </c>
      <c r="K1953" s="50" t="s">
        <v>81</v>
      </c>
      <c r="L1953" s="73">
        <v>26</v>
      </c>
      <c r="M1953" s="69">
        <v>1.7</v>
      </c>
      <c r="N1953" s="51">
        <v>72</v>
      </c>
      <c r="O1953" s="50" t="s">
        <v>404</v>
      </c>
      <c r="P1953" s="51">
        <v>10185</v>
      </c>
      <c r="Q1953" s="50" t="s">
        <v>1012</v>
      </c>
      <c r="R1953" s="51">
        <v>10163</v>
      </c>
      <c r="S1953" s="52">
        <v>24</v>
      </c>
      <c r="T1953" s="52">
        <v>68</v>
      </c>
      <c r="U1953" s="52">
        <v>77</v>
      </c>
      <c r="V1953" s="50" t="s">
        <v>51</v>
      </c>
      <c r="W1953" s="52">
        <v>55</v>
      </c>
      <c r="X1953" s="50" t="s">
        <v>95</v>
      </c>
      <c r="Y1953" s="78">
        <f t="shared" si="130"/>
        <v>0.16999999999999998</v>
      </c>
      <c r="Z1953" s="78">
        <f t="shared" si="131"/>
        <v>0</v>
      </c>
      <c r="AA1953" s="78">
        <f t="shared" si="132"/>
        <v>1.7</v>
      </c>
      <c r="AB1953" s="77">
        <f t="shared" si="133"/>
        <v>260</v>
      </c>
    </row>
    <row r="1954" spans="1:28" x14ac:dyDescent="0.3">
      <c r="A1954" s="53">
        <v>43592</v>
      </c>
      <c r="B1954" s="50" t="s">
        <v>1255</v>
      </c>
      <c r="C1954" s="50" t="s">
        <v>1256</v>
      </c>
      <c r="D1954" s="50" t="s">
        <v>47</v>
      </c>
      <c r="E1954" s="52">
        <v>10</v>
      </c>
      <c r="F1954" s="51">
        <v>141</v>
      </c>
      <c r="G1954" s="65">
        <v>0.8</v>
      </c>
      <c r="H1954" s="51">
        <v>106</v>
      </c>
      <c r="I1954" s="50" t="s">
        <v>750</v>
      </c>
      <c r="J1954" s="61">
        <v>17.600000000000001</v>
      </c>
      <c r="K1954" s="50" t="s">
        <v>148</v>
      </c>
      <c r="L1954" s="73">
        <v>11</v>
      </c>
      <c r="M1954" s="69">
        <v>2.5</v>
      </c>
      <c r="N1954" s="51">
        <v>86</v>
      </c>
      <c r="O1954" s="50" t="s">
        <v>94</v>
      </c>
      <c r="P1954" s="51">
        <v>10163</v>
      </c>
      <c r="Q1954" s="50" t="s">
        <v>1012</v>
      </c>
      <c r="R1954" s="51">
        <v>10039</v>
      </c>
      <c r="S1954" s="52">
        <v>24</v>
      </c>
      <c r="T1954" s="52">
        <v>70</v>
      </c>
      <c r="U1954" s="52">
        <v>79</v>
      </c>
      <c r="V1954" s="50" t="s">
        <v>51</v>
      </c>
      <c r="W1954" s="52">
        <v>55</v>
      </c>
      <c r="X1954" s="50" t="s">
        <v>52</v>
      </c>
      <c r="Y1954" s="78">
        <f t="shared" si="130"/>
        <v>0.25</v>
      </c>
      <c r="Z1954" s="78">
        <f t="shared" si="131"/>
        <v>0.08</v>
      </c>
      <c r="AA1954" s="78">
        <f t="shared" si="132"/>
        <v>1.7600000000000002</v>
      </c>
      <c r="AB1954" s="77">
        <f t="shared" si="133"/>
        <v>110</v>
      </c>
    </row>
    <row r="1955" spans="1:28" x14ac:dyDescent="0.3">
      <c r="A1955" s="53">
        <v>43593</v>
      </c>
      <c r="B1955" s="50" t="s">
        <v>1255</v>
      </c>
      <c r="C1955" s="50" t="s">
        <v>1256</v>
      </c>
      <c r="D1955" s="50" t="s">
        <v>47</v>
      </c>
      <c r="E1955" s="52">
        <v>10</v>
      </c>
      <c r="F1955" s="51">
        <v>148</v>
      </c>
      <c r="G1955" s="65">
        <v>0</v>
      </c>
      <c r="H1955" s="51">
        <v>112</v>
      </c>
      <c r="I1955" s="50" t="s">
        <v>100</v>
      </c>
      <c r="J1955" s="61">
        <v>18.3</v>
      </c>
      <c r="K1955" s="50" t="s">
        <v>215</v>
      </c>
      <c r="L1955" s="73">
        <v>30</v>
      </c>
      <c r="M1955" s="69">
        <v>2.2000000000000002</v>
      </c>
      <c r="N1955" s="51">
        <v>89</v>
      </c>
      <c r="O1955" s="50" t="s">
        <v>193</v>
      </c>
      <c r="P1955" s="51">
        <v>10083</v>
      </c>
      <c r="Q1955" s="52">
        <v>24</v>
      </c>
      <c r="R1955" s="51">
        <v>10025</v>
      </c>
      <c r="S1955" s="50" t="s">
        <v>218</v>
      </c>
      <c r="T1955" s="52">
        <v>71</v>
      </c>
      <c r="U1955" s="52">
        <v>84</v>
      </c>
      <c r="V1955" s="50" t="s">
        <v>51</v>
      </c>
      <c r="W1955" s="52">
        <v>60</v>
      </c>
      <c r="X1955" s="50" t="s">
        <v>52</v>
      </c>
      <c r="Y1955" s="78">
        <f t="shared" si="130"/>
        <v>0.22000000000000003</v>
      </c>
      <c r="Z1955" s="78">
        <f t="shared" si="131"/>
        <v>0</v>
      </c>
      <c r="AA1955" s="78">
        <f t="shared" si="132"/>
        <v>1.83</v>
      </c>
      <c r="AB1955" s="77">
        <f t="shared" si="133"/>
        <v>300</v>
      </c>
    </row>
    <row r="1956" spans="1:28" x14ac:dyDescent="0.3">
      <c r="A1956" s="53">
        <v>43594</v>
      </c>
      <c r="B1956" s="50" t="s">
        <v>1255</v>
      </c>
      <c r="C1956" s="50" t="s">
        <v>1256</v>
      </c>
      <c r="D1956" s="50" t="s">
        <v>47</v>
      </c>
      <c r="E1956" s="52">
        <v>10</v>
      </c>
      <c r="F1956" s="51">
        <v>122</v>
      </c>
      <c r="G1956" s="65">
        <v>9.6</v>
      </c>
      <c r="H1956" s="51">
        <v>87</v>
      </c>
      <c r="I1956" s="50" t="s">
        <v>232</v>
      </c>
      <c r="J1956" s="61">
        <v>15.8</v>
      </c>
      <c r="K1956" s="50" t="s">
        <v>226</v>
      </c>
      <c r="L1956" s="73">
        <v>12</v>
      </c>
      <c r="M1956" s="69">
        <v>2.8</v>
      </c>
      <c r="N1956" s="51">
        <v>111</v>
      </c>
      <c r="O1956" s="50" t="s">
        <v>433</v>
      </c>
      <c r="P1956" s="51">
        <v>10107</v>
      </c>
      <c r="Q1956" s="50" t="s">
        <v>132</v>
      </c>
      <c r="R1956" s="51">
        <v>10067</v>
      </c>
      <c r="S1956" s="52">
        <v>20</v>
      </c>
      <c r="T1956" s="52">
        <v>71</v>
      </c>
      <c r="U1956" s="52">
        <v>88</v>
      </c>
      <c r="V1956" s="50" t="s">
        <v>108</v>
      </c>
      <c r="W1956" s="52">
        <v>60</v>
      </c>
      <c r="X1956" s="50" t="s">
        <v>264</v>
      </c>
      <c r="Y1956" s="78">
        <f t="shared" si="130"/>
        <v>0.27999999999999997</v>
      </c>
      <c r="Z1956" s="78">
        <f t="shared" si="131"/>
        <v>0.96</v>
      </c>
      <c r="AA1956" s="78">
        <f t="shared" si="132"/>
        <v>1.58</v>
      </c>
      <c r="AB1956" s="77">
        <f t="shared" si="133"/>
        <v>120</v>
      </c>
    </row>
    <row r="1957" spans="1:28" x14ac:dyDescent="0.3">
      <c r="A1957" s="53">
        <v>43595</v>
      </c>
      <c r="B1957" s="50" t="s">
        <v>1255</v>
      </c>
      <c r="C1957" s="50" t="s">
        <v>1256</v>
      </c>
      <c r="D1957" s="50" t="s">
        <v>47</v>
      </c>
      <c r="E1957" s="52">
        <v>10</v>
      </c>
      <c r="F1957" s="51">
        <v>155</v>
      </c>
      <c r="G1957" s="65">
        <v>0</v>
      </c>
      <c r="H1957" s="51">
        <v>124</v>
      </c>
      <c r="I1957" s="50" t="s">
        <v>86</v>
      </c>
      <c r="J1957" s="61">
        <v>18.600000000000001</v>
      </c>
      <c r="K1957" s="50" t="s">
        <v>158</v>
      </c>
      <c r="L1957" s="73">
        <v>29</v>
      </c>
      <c r="M1957" s="69">
        <v>1.9</v>
      </c>
      <c r="N1957" s="51">
        <v>94</v>
      </c>
      <c r="O1957" s="50" t="s">
        <v>486</v>
      </c>
      <c r="P1957" s="51">
        <v>10193</v>
      </c>
      <c r="Q1957" s="52">
        <v>24</v>
      </c>
      <c r="R1957" s="51">
        <v>10067</v>
      </c>
      <c r="S1957" s="50" t="s">
        <v>51</v>
      </c>
      <c r="T1957" s="52">
        <v>82</v>
      </c>
      <c r="U1957" s="52">
        <v>89</v>
      </c>
      <c r="V1957" s="50" t="s">
        <v>51</v>
      </c>
      <c r="W1957" s="52">
        <v>73</v>
      </c>
      <c r="X1957" s="50" t="s">
        <v>167</v>
      </c>
      <c r="Y1957" s="78">
        <f t="shared" si="130"/>
        <v>0.19</v>
      </c>
      <c r="Z1957" s="78">
        <f t="shared" si="131"/>
        <v>0</v>
      </c>
      <c r="AA1957" s="78">
        <f t="shared" si="132"/>
        <v>1.86</v>
      </c>
      <c r="AB1957" s="77">
        <f t="shared" si="133"/>
        <v>290</v>
      </c>
    </row>
    <row r="1958" spans="1:28" x14ac:dyDescent="0.3">
      <c r="A1958" s="53">
        <v>43596</v>
      </c>
      <c r="B1958" s="50" t="s">
        <v>1255</v>
      </c>
      <c r="C1958" s="50" t="s">
        <v>1256</v>
      </c>
      <c r="D1958" s="50" t="s">
        <v>47</v>
      </c>
      <c r="E1958" s="52">
        <v>10</v>
      </c>
      <c r="F1958" s="51">
        <v>151</v>
      </c>
      <c r="G1958" s="65">
        <v>0</v>
      </c>
      <c r="H1958" s="51">
        <v>126</v>
      </c>
      <c r="I1958" s="50" t="s">
        <v>142</v>
      </c>
      <c r="J1958" s="61">
        <v>17.600000000000001</v>
      </c>
      <c r="K1958" s="50" t="s">
        <v>369</v>
      </c>
      <c r="L1958" s="73">
        <v>29</v>
      </c>
      <c r="M1958" s="69">
        <v>3.3</v>
      </c>
      <c r="N1958" s="51">
        <v>108</v>
      </c>
      <c r="O1958" s="50" t="s">
        <v>65</v>
      </c>
      <c r="P1958" s="51">
        <v>10289</v>
      </c>
      <c r="Q1958" s="52">
        <v>22</v>
      </c>
      <c r="R1958" s="51">
        <v>10193</v>
      </c>
      <c r="S1958" s="50" t="s">
        <v>1012</v>
      </c>
      <c r="T1958" s="52">
        <v>69</v>
      </c>
      <c r="U1958" s="52">
        <v>82</v>
      </c>
      <c r="V1958" s="50" t="s">
        <v>51</v>
      </c>
      <c r="W1958" s="52">
        <v>64</v>
      </c>
      <c r="X1958" s="50" t="s">
        <v>520</v>
      </c>
      <c r="Y1958" s="78">
        <f t="shared" si="130"/>
        <v>0.32999999999999996</v>
      </c>
      <c r="Z1958" s="78">
        <f t="shared" si="131"/>
        <v>0</v>
      </c>
      <c r="AA1958" s="78">
        <f t="shared" si="132"/>
        <v>1.7600000000000002</v>
      </c>
      <c r="AB1958" s="77">
        <f t="shared" si="133"/>
        <v>290</v>
      </c>
    </row>
    <row r="1959" spans="1:28" x14ac:dyDescent="0.3">
      <c r="A1959" s="53">
        <v>43597</v>
      </c>
      <c r="B1959" s="50" t="s">
        <v>1255</v>
      </c>
      <c r="C1959" s="50" t="s">
        <v>1256</v>
      </c>
      <c r="D1959" s="50" t="s">
        <v>47</v>
      </c>
      <c r="E1959" s="52">
        <v>10</v>
      </c>
      <c r="F1959" s="51">
        <v>128</v>
      </c>
      <c r="G1959" s="65">
        <v>0</v>
      </c>
      <c r="H1959" s="51">
        <v>100</v>
      </c>
      <c r="I1959" s="50" t="s">
        <v>147</v>
      </c>
      <c r="J1959" s="61">
        <v>15.7</v>
      </c>
      <c r="K1959" s="50" t="s">
        <v>158</v>
      </c>
      <c r="L1959" s="73">
        <v>11</v>
      </c>
      <c r="M1959" s="69">
        <v>7.8</v>
      </c>
      <c r="N1959" s="51">
        <v>153</v>
      </c>
      <c r="O1959" s="50" t="s">
        <v>585</v>
      </c>
      <c r="P1959" s="51">
        <v>10285</v>
      </c>
      <c r="Q1959" s="50" t="s">
        <v>1012</v>
      </c>
      <c r="R1959" s="51">
        <v>10261</v>
      </c>
      <c r="S1959" s="52">
        <v>24</v>
      </c>
      <c r="T1959" s="52">
        <v>72</v>
      </c>
      <c r="U1959" s="52">
        <v>81</v>
      </c>
      <c r="V1959" s="50" t="s">
        <v>51</v>
      </c>
      <c r="W1959" s="52">
        <v>62</v>
      </c>
      <c r="X1959" s="50" t="s">
        <v>107</v>
      </c>
      <c r="Y1959" s="78">
        <f t="shared" si="130"/>
        <v>0.78</v>
      </c>
      <c r="Z1959" s="78">
        <f t="shared" si="131"/>
        <v>0</v>
      </c>
      <c r="AA1959" s="78">
        <f t="shared" si="132"/>
        <v>1.5699999999999998</v>
      </c>
      <c r="AB1959" s="77">
        <f t="shared" si="133"/>
        <v>110</v>
      </c>
    </row>
    <row r="1960" spans="1:28" x14ac:dyDescent="0.3">
      <c r="A1960" s="53">
        <v>43598</v>
      </c>
      <c r="B1960" s="50" t="s">
        <v>1255</v>
      </c>
      <c r="C1960" s="50" t="s">
        <v>1256</v>
      </c>
      <c r="D1960" s="50" t="s">
        <v>47</v>
      </c>
      <c r="E1960" s="52">
        <v>10</v>
      </c>
      <c r="F1960" s="51">
        <v>144</v>
      </c>
      <c r="G1960" s="65">
        <v>0</v>
      </c>
      <c r="H1960" s="51">
        <v>130</v>
      </c>
      <c r="I1960" s="50" t="s">
        <v>312</v>
      </c>
      <c r="J1960" s="61">
        <v>15.8</v>
      </c>
      <c r="K1960" s="50" t="s">
        <v>215</v>
      </c>
      <c r="L1960" s="73">
        <v>10</v>
      </c>
      <c r="M1960" s="69">
        <v>8.1</v>
      </c>
      <c r="N1960" s="51">
        <v>167</v>
      </c>
      <c r="O1960" s="50" t="s">
        <v>307</v>
      </c>
      <c r="P1960" s="51">
        <v>10261</v>
      </c>
      <c r="Q1960" s="50" t="s">
        <v>1012</v>
      </c>
      <c r="R1960" s="51">
        <v>10213</v>
      </c>
      <c r="S1960" s="52">
        <v>24</v>
      </c>
      <c r="T1960" s="52">
        <v>63</v>
      </c>
      <c r="U1960" s="52">
        <v>74</v>
      </c>
      <c r="V1960" s="50" t="s">
        <v>543</v>
      </c>
      <c r="W1960" s="52">
        <v>58</v>
      </c>
      <c r="X1960" s="50" t="s">
        <v>206</v>
      </c>
      <c r="Y1960" s="78">
        <f t="shared" si="130"/>
        <v>0.80999999999999994</v>
      </c>
      <c r="Z1960" s="78">
        <f t="shared" si="131"/>
        <v>0</v>
      </c>
      <c r="AA1960" s="78">
        <f t="shared" si="132"/>
        <v>1.58</v>
      </c>
      <c r="AB1960" s="77">
        <f t="shared" si="133"/>
        <v>100</v>
      </c>
    </row>
    <row r="1961" spans="1:28" x14ac:dyDescent="0.3">
      <c r="A1961" s="53">
        <v>43599</v>
      </c>
      <c r="B1961" s="50" t="s">
        <v>1255</v>
      </c>
      <c r="C1961" s="50" t="s">
        <v>1256</v>
      </c>
      <c r="D1961" s="50" t="s">
        <v>47</v>
      </c>
      <c r="E1961" s="52">
        <v>10</v>
      </c>
      <c r="F1961" s="51">
        <v>136</v>
      </c>
      <c r="G1961" s="65">
        <v>0</v>
      </c>
      <c r="H1961" s="51">
        <v>111</v>
      </c>
      <c r="I1961" s="50" t="s">
        <v>107</v>
      </c>
      <c r="J1961" s="61">
        <v>16.2</v>
      </c>
      <c r="K1961" s="50" t="s">
        <v>182</v>
      </c>
      <c r="L1961" s="73">
        <v>10</v>
      </c>
      <c r="M1961" s="69">
        <v>5</v>
      </c>
      <c r="N1961" s="51">
        <v>114</v>
      </c>
      <c r="O1961" s="50" t="s">
        <v>202</v>
      </c>
      <c r="P1961" s="51">
        <v>10213</v>
      </c>
      <c r="Q1961" s="50" t="s">
        <v>1012</v>
      </c>
      <c r="R1961" s="51">
        <v>10152</v>
      </c>
      <c r="S1961" s="50" t="s">
        <v>51</v>
      </c>
      <c r="T1961" s="52">
        <v>70</v>
      </c>
      <c r="U1961" s="52">
        <v>83</v>
      </c>
      <c r="V1961" s="50" t="s">
        <v>51</v>
      </c>
      <c r="W1961" s="52">
        <v>60</v>
      </c>
      <c r="X1961" s="50" t="s">
        <v>174</v>
      </c>
      <c r="Y1961" s="78">
        <f t="shared" si="130"/>
        <v>0.5</v>
      </c>
      <c r="Z1961" s="78">
        <f t="shared" si="131"/>
        <v>0</v>
      </c>
      <c r="AA1961" s="78">
        <f t="shared" si="132"/>
        <v>1.6199999999999999</v>
      </c>
      <c r="AB1961" s="77">
        <f t="shared" si="133"/>
        <v>100</v>
      </c>
    </row>
    <row r="1962" spans="1:28" x14ac:dyDescent="0.3">
      <c r="A1962" s="53">
        <v>43600</v>
      </c>
      <c r="B1962" s="50" t="s">
        <v>1255</v>
      </c>
      <c r="C1962" s="50" t="s">
        <v>1256</v>
      </c>
      <c r="D1962" s="50" t="s">
        <v>47</v>
      </c>
      <c r="E1962" s="52">
        <v>10</v>
      </c>
      <c r="F1962" s="51">
        <v>132</v>
      </c>
      <c r="G1962" s="65">
        <v>0</v>
      </c>
      <c r="H1962" s="51">
        <v>96</v>
      </c>
      <c r="I1962" s="50" t="s">
        <v>537</v>
      </c>
      <c r="J1962" s="61">
        <v>16.8</v>
      </c>
      <c r="K1962" s="50" t="s">
        <v>133</v>
      </c>
      <c r="L1962" s="73">
        <v>10</v>
      </c>
      <c r="M1962" s="69">
        <v>2.8</v>
      </c>
      <c r="N1962" s="51">
        <v>97</v>
      </c>
      <c r="O1962" s="50" t="s">
        <v>94</v>
      </c>
      <c r="P1962" s="51">
        <v>10152</v>
      </c>
      <c r="Q1962" s="50" t="s">
        <v>1012</v>
      </c>
      <c r="R1962" s="51">
        <v>10119</v>
      </c>
      <c r="S1962" s="52">
        <v>24</v>
      </c>
      <c r="T1962" s="52">
        <v>78</v>
      </c>
      <c r="U1962" s="52">
        <v>86</v>
      </c>
      <c r="V1962" s="50" t="s">
        <v>51</v>
      </c>
      <c r="W1962" s="52">
        <v>70</v>
      </c>
      <c r="X1962" s="50" t="s">
        <v>167</v>
      </c>
      <c r="Y1962" s="78">
        <f t="shared" si="130"/>
        <v>0.27999999999999997</v>
      </c>
      <c r="Z1962" s="78">
        <f t="shared" si="131"/>
        <v>0</v>
      </c>
      <c r="AA1962" s="78">
        <f t="shared" si="132"/>
        <v>1.6800000000000002</v>
      </c>
      <c r="AB1962" s="77">
        <f t="shared" si="133"/>
        <v>100</v>
      </c>
    </row>
    <row r="1963" spans="1:28" x14ac:dyDescent="0.3">
      <c r="A1963" s="53">
        <v>43601</v>
      </c>
      <c r="B1963" s="50" t="s">
        <v>1255</v>
      </c>
      <c r="C1963" s="50" t="s">
        <v>1256</v>
      </c>
      <c r="D1963" s="50" t="s">
        <v>47</v>
      </c>
      <c r="E1963" s="52">
        <v>10</v>
      </c>
      <c r="F1963" s="51">
        <v>136</v>
      </c>
      <c r="G1963" s="65">
        <v>14.6</v>
      </c>
      <c r="H1963" s="51">
        <v>116</v>
      </c>
      <c r="I1963" s="50" t="s">
        <v>70</v>
      </c>
      <c r="J1963" s="61">
        <v>15.7</v>
      </c>
      <c r="K1963" s="50" t="s">
        <v>179</v>
      </c>
      <c r="L1963" s="73">
        <v>29</v>
      </c>
      <c r="M1963" s="69">
        <v>2.8</v>
      </c>
      <c r="N1963" s="51">
        <v>128</v>
      </c>
      <c r="O1963" s="50" t="s">
        <v>100</v>
      </c>
      <c r="P1963" s="51">
        <v>10119</v>
      </c>
      <c r="Q1963" s="50" t="s">
        <v>1012</v>
      </c>
      <c r="R1963" s="51">
        <v>10064</v>
      </c>
      <c r="S1963" s="52">
        <v>24</v>
      </c>
      <c r="T1963" s="52">
        <v>81</v>
      </c>
      <c r="U1963" s="52">
        <v>86</v>
      </c>
      <c r="V1963" s="50" t="s">
        <v>142</v>
      </c>
      <c r="W1963" s="52">
        <v>72</v>
      </c>
      <c r="X1963" s="50" t="s">
        <v>100</v>
      </c>
      <c r="Y1963" s="78">
        <f t="shared" si="130"/>
        <v>0.27999999999999997</v>
      </c>
      <c r="Z1963" s="78">
        <f t="shared" si="131"/>
        <v>1.46</v>
      </c>
      <c r="AA1963" s="78">
        <f t="shared" si="132"/>
        <v>1.5699999999999998</v>
      </c>
      <c r="AB1963" s="77">
        <f t="shared" si="133"/>
        <v>290</v>
      </c>
    </row>
    <row r="1964" spans="1:28" x14ac:dyDescent="0.3">
      <c r="A1964" s="53">
        <v>43602</v>
      </c>
      <c r="B1964" s="50" t="s">
        <v>1255</v>
      </c>
      <c r="C1964" s="50" t="s">
        <v>1256</v>
      </c>
      <c r="D1964" s="50" t="s">
        <v>47</v>
      </c>
      <c r="E1964" s="52">
        <v>10</v>
      </c>
      <c r="F1964" s="51">
        <v>128</v>
      </c>
      <c r="G1964" s="65">
        <v>11.8</v>
      </c>
      <c r="H1964" s="51">
        <v>104</v>
      </c>
      <c r="I1964" s="50" t="s">
        <v>107</v>
      </c>
      <c r="J1964" s="61">
        <v>15.3</v>
      </c>
      <c r="K1964" s="50" t="s">
        <v>121</v>
      </c>
      <c r="L1964" s="73">
        <v>27</v>
      </c>
      <c r="M1964" s="69">
        <v>5</v>
      </c>
      <c r="N1964" s="51">
        <v>256</v>
      </c>
      <c r="O1964" s="50" t="s">
        <v>404</v>
      </c>
      <c r="P1964" s="51">
        <v>10125</v>
      </c>
      <c r="Q1964" s="52">
        <v>20</v>
      </c>
      <c r="R1964" s="51">
        <v>10050</v>
      </c>
      <c r="S1964" s="50" t="s">
        <v>84</v>
      </c>
      <c r="T1964" s="52">
        <v>74</v>
      </c>
      <c r="U1964" s="52">
        <v>86</v>
      </c>
      <c r="V1964" s="50" t="s">
        <v>193</v>
      </c>
      <c r="W1964" s="52">
        <v>63</v>
      </c>
      <c r="X1964" s="50" t="s">
        <v>71</v>
      </c>
      <c r="Y1964" s="78">
        <f t="shared" si="130"/>
        <v>0.5</v>
      </c>
      <c r="Z1964" s="78">
        <f t="shared" si="131"/>
        <v>1.1800000000000002</v>
      </c>
      <c r="AA1964" s="78">
        <f t="shared" si="132"/>
        <v>1.53</v>
      </c>
      <c r="AB1964" s="77">
        <f t="shared" si="133"/>
        <v>270</v>
      </c>
    </row>
    <row r="1965" spans="1:28" x14ac:dyDescent="0.3">
      <c r="A1965" s="53">
        <v>43603</v>
      </c>
      <c r="B1965" s="50" t="s">
        <v>1255</v>
      </c>
      <c r="C1965" s="50" t="s">
        <v>1256</v>
      </c>
      <c r="D1965" s="50" t="s">
        <v>47</v>
      </c>
      <c r="E1965" s="52">
        <v>10</v>
      </c>
      <c r="F1965" s="51">
        <v>122</v>
      </c>
      <c r="G1965" s="65">
        <v>7.6</v>
      </c>
      <c r="H1965" s="51">
        <v>99</v>
      </c>
      <c r="I1965" s="50" t="s">
        <v>103</v>
      </c>
      <c r="J1965" s="61">
        <v>14.4</v>
      </c>
      <c r="K1965" s="50" t="s">
        <v>121</v>
      </c>
      <c r="L1965" s="73">
        <v>27</v>
      </c>
      <c r="M1965" s="69">
        <v>5.3</v>
      </c>
      <c r="N1965" s="51">
        <v>147</v>
      </c>
      <c r="O1965" s="50" t="s">
        <v>51</v>
      </c>
      <c r="P1965" s="51">
        <v>10132</v>
      </c>
      <c r="Q1965" s="50" t="s">
        <v>51</v>
      </c>
      <c r="R1965" s="51">
        <v>10094</v>
      </c>
      <c r="S1965" s="50" t="s">
        <v>116</v>
      </c>
      <c r="T1965" s="52">
        <v>72</v>
      </c>
      <c r="U1965" s="52">
        <v>83</v>
      </c>
      <c r="V1965" s="50" t="s">
        <v>182</v>
      </c>
      <c r="W1965" s="52">
        <v>65</v>
      </c>
      <c r="X1965" s="50" t="s">
        <v>51</v>
      </c>
      <c r="Y1965" s="78">
        <f t="shared" si="130"/>
        <v>0.53</v>
      </c>
      <c r="Z1965" s="78">
        <f t="shared" si="131"/>
        <v>0.76</v>
      </c>
      <c r="AA1965" s="78">
        <f t="shared" si="132"/>
        <v>1.44</v>
      </c>
      <c r="AB1965" s="77">
        <f t="shared" si="133"/>
        <v>270</v>
      </c>
    </row>
    <row r="1966" spans="1:28" x14ac:dyDescent="0.3">
      <c r="A1966" s="53">
        <v>43604</v>
      </c>
      <c r="B1966" s="50" t="s">
        <v>1255</v>
      </c>
      <c r="C1966" s="50" t="s">
        <v>1256</v>
      </c>
      <c r="D1966" s="50" t="s">
        <v>47</v>
      </c>
      <c r="E1966" s="52">
        <v>10</v>
      </c>
      <c r="F1966" s="51">
        <v>132</v>
      </c>
      <c r="G1966" s="65">
        <v>0</v>
      </c>
      <c r="H1966" s="51">
        <v>102</v>
      </c>
      <c r="I1966" s="50" t="s">
        <v>100</v>
      </c>
      <c r="J1966" s="61">
        <v>16.100000000000001</v>
      </c>
      <c r="K1966" s="50" t="s">
        <v>135</v>
      </c>
      <c r="L1966" s="73">
        <v>27</v>
      </c>
      <c r="M1966" s="69">
        <v>4.7</v>
      </c>
      <c r="N1966" s="51">
        <v>136</v>
      </c>
      <c r="O1966" s="50" t="s">
        <v>404</v>
      </c>
      <c r="P1966" s="51">
        <v>10158</v>
      </c>
      <c r="Q1966" s="50" t="s">
        <v>51</v>
      </c>
      <c r="R1966" s="51">
        <v>10124</v>
      </c>
      <c r="S1966" s="50" t="s">
        <v>102</v>
      </c>
      <c r="T1966" s="52">
        <v>66</v>
      </c>
      <c r="U1966" s="52">
        <v>79</v>
      </c>
      <c r="V1966" s="50" t="s">
        <v>430</v>
      </c>
      <c r="W1966" s="52">
        <v>55</v>
      </c>
      <c r="X1966" s="50" t="s">
        <v>188</v>
      </c>
      <c r="Y1966" s="78">
        <f t="shared" si="130"/>
        <v>0.47000000000000003</v>
      </c>
      <c r="Z1966" s="78">
        <f t="shared" si="131"/>
        <v>0</v>
      </c>
      <c r="AA1966" s="78">
        <f t="shared" si="132"/>
        <v>1.61</v>
      </c>
      <c r="AB1966" s="77">
        <f t="shared" si="133"/>
        <v>270</v>
      </c>
    </row>
    <row r="1967" spans="1:28" x14ac:dyDescent="0.3">
      <c r="A1967" s="53">
        <v>43605</v>
      </c>
      <c r="B1967" s="50" t="s">
        <v>1255</v>
      </c>
      <c r="C1967" s="50" t="s">
        <v>1256</v>
      </c>
      <c r="D1967" s="50" t="s">
        <v>47</v>
      </c>
      <c r="E1967" s="52">
        <v>10</v>
      </c>
      <c r="F1967" s="51">
        <v>126</v>
      </c>
      <c r="G1967" s="65">
        <v>0</v>
      </c>
      <c r="H1967" s="51">
        <v>85</v>
      </c>
      <c r="I1967" s="50" t="s">
        <v>537</v>
      </c>
      <c r="J1967" s="61">
        <v>16.7</v>
      </c>
      <c r="K1967" s="50" t="s">
        <v>215</v>
      </c>
      <c r="L1967" s="73">
        <v>25</v>
      </c>
      <c r="M1967" s="69">
        <v>1.7</v>
      </c>
      <c r="N1967" s="51">
        <v>72</v>
      </c>
      <c r="O1967" s="50" t="s">
        <v>66</v>
      </c>
      <c r="P1967" s="51">
        <v>10162</v>
      </c>
      <c r="Q1967" s="50" t="s">
        <v>51</v>
      </c>
      <c r="R1967" s="51">
        <v>10137</v>
      </c>
      <c r="S1967" s="50" t="s">
        <v>116</v>
      </c>
      <c r="T1967" s="52">
        <v>72</v>
      </c>
      <c r="U1967" s="52">
        <v>83</v>
      </c>
      <c r="V1967" s="50" t="s">
        <v>103</v>
      </c>
      <c r="W1967" s="52">
        <v>65</v>
      </c>
      <c r="X1967" s="50" t="s">
        <v>50</v>
      </c>
      <c r="Y1967" s="78">
        <f t="shared" si="130"/>
        <v>0.16999999999999998</v>
      </c>
      <c r="Z1967" s="78">
        <f t="shared" si="131"/>
        <v>0</v>
      </c>
      <c r="AA1967" s="78">
        <f t="shared" si="132"/>
        <v>1.67</v>
      </c>
      <c r="AB1967" s="77">
        <f t="shared" si="133"/>
        <v>250</v>
      </c>
    </row>
    <row r="1968" spans="1:28" x14ac:dyDescent="0.3">
      <c r="A1968" s="53">
        <v>43606</v>
      </c>
      <c r="B1968" s="50" t="s">
        <v>1255</v>
      </c>
      <c r="C1968" s="50" t="s">
        <v>1256</v>
      </c>
      <c r="D1968" s="50" t="s">
        <v>47</v>
      </c>
      <c r="E1968" s="52">
        <v>10</v>
      </c>
      <c r="F1968" s="51">
        <v>130</v>
      </c>
      <c r="G1968" s="65">
        <v>0</v>
      </c>
      <c r="H1968" s="51">
        <v>90</v>
      </c>
      <c r="I1968" s="50" t="s">
        <v>103</v>
      </c>
      <c r="J1968" s="61">
        <v>16.899999999999999</v>
      </c>
      <c r="K1968" s="50" t="s">
        <v>117</v>
      </c>
      <c r="L1968" s="72" t="s">
        <v>289</v>
      </c>
      <c r="M1968" s="69">
        <v>3.9</v>
      </c>
      <c r="N1968" s="51">
        <v>97</v>
      </c>
      <c r="O1968" s="50" t="s">
        <v>129</v>
      </c>
      <c r="P1968" s="51">
        <v>10191</v>
      </c>
      <c r="Q1968" s="52">
        <v>21</v>
      </c>
      <c r="R1968" s="51">
        <v>10155</v>
      </c>
      <c r="S1968" s="50" t="s">
        <v>51</v>
      </c>
      <c r="T1968" s="52">
        <v>77</v>
      </c>
      <c r="U1968" s="52">
        <v>86</v>
      </c>
      <c r="V1968" s="50" t="s">
        <v>120</v>
      </c>
      <c r="W1968" s="52">
        <v>71</v>
      </c>
      <c r="X1968" s="50" t="s">
        <v>51</v>
      </c>
      <c r="Y1968" s="78">
        <f t="shared" si="130"/>
        <v>0.39</v>
      </c>
      <c r="Z1968" s="78">
        <f t="shared" si="131"/>
        <v>0</v>
      </c>
      <c r="AA1968" s="78">
        <f t="shared" si="132"/>
        <v>1.69</v>
      </c>
      <c r="AB1968" s="77">
        <f t="shared" si="133"/>
        <v>90</v>
      </c>
    </row>
    <row r="1969" spans="1:28" x14ac:dyDescent="0.3">
      <c r="A1969" s="53">
        <v>43607</v>
      </c>
      <c r="B1969" s="50" t="s">
        <v>1255</v>
      </c>
      <c r="C1969" s="50" t="s">
        <v>1256</v>
      </c>
      <c r="D1969" s="50" t="s">
        <v>47</v>
      </c>
      <c r="E1969" s="52">
        <v>10</v>
      </c>
      <c r="F1969" s="51">
        <v>144</v>
      </c>
      <c r="G1969" s="65">
        <v>0</v>
      </c>
      <c r="H1969" s="51">
        <v>98</v>
      </c>
      <c r="I1969" s="50" t="s">
        <v>644</v>
      </c>
      <c r="J1969" s="61">
        <v>18.899999999999999</v>
      </c>
      <c r="K1969" s="50" t="s">
        <v>129</v>
      </c>
      <c r="L1969" s="73">
        <v>26</v>
      </c>
      <c r="M1969" s="69">
        <v>2.2000000000000002</v>
      </c>
      <c r="N1969" s="51">
        <v>64</v>
      </c>
      <c r="O1969" s="50" t="s">
        <v>178</v>
      </c>
      <c r="P1969" s="51">
        <v>10186</v>
      </c>
      <c r="Q1969" s="50" t="s">
        <v>1012</v>
      </c>
      <c r="R1969" s="51">
        <v>10161</v>
      </c>
      <c r="S1969" s="52">
        <v>17</v>
      </c>
      <c r="T1969" s="52">
        <v>77</v>
      </c>
      <c r="U1969" s="52">
        <v>87</v>
      </c>
      <c r="V1969" s="50" t="s">
        <v>644</v>
      </c>
      <c r="W1969" s="52">
        <v>68</v>
      </c>
      <c r="X1969" s="50" t="s">
        <v>95</v>
      </c>
      <c r="Y1969" s="78">
        <f t="shared" si="130"/>
        <v>0.22000000000000003</v>
      </c>
      <c r="Z1969" s="78">
        <f t="shared" si="131"/>
        <v>0</v>
      </c>
      <c r="AA1969" s="78">
        <f t="shared" si="132"/>
        <v>1.89</v>
      </c>
      <c r="AB1969" s="77">
        <f t="shared" si="133"/>
        <v>260</v>
      </c>
    </row>
    <row r="1970" spans="1:28" x14ac:dyDescent="0.3">
      <c r="A1970" s="53">
        <v>43608</v>
      </c>
      <c r="B1970" s="50" t="s">
        <v>1255</v>
      </c>
      <c r="C1970" s="50" t="s">
        <v>1256</v>
      </c>
      <c r="D1970" s="50" t="s">
        <v>47</v>
      </c>
      <c r="E1970" s="52">
        <v>10</v>
      </c>
      <c r="F1970" s="51">
        <v>165</v>
      </c>
      <c r="G1970" s="65">
        <v>0</v>
      </c>
      <c r="H1970" s="51">
        <v>135</v>
      </c>
      <c r="I1970" s="50" t="s">
        <v>124</v>
      </c>
      <c r="J1970" s="61">
        <v>19.5</v>
      </c>
      <c r="K1970" s="50" t="s">
        <v>158</v>
      </c>
      <c r="L1970" s="73">
        <v>30</v>
      </c>
      <c r="M1970" s="69">
        <v>3.6</v>
      </c>
      <c r="N1970" s="51">
        <v>97</v>
      </c>
      <c r="O1970" s="50" t="s">
        <v>475</v>
      </c>
      <c r="P1970" s="51">
        <v>10205</v>
      </c>
      <c r="Q1970" s="52">
        <v>23</v>
      </c>
      <c r="R1970" s="51">
        <v>10154</v>
      </c>
      <c r="S1970" s="50" t="s">
        <v>84</v>
      </c>
      <c r="T1970" s="52">
        <v>70</v>
      </c>
      <c r="U1970" s="52">
        <v>86</v>
      </c>
      <c r="V1970" s="50" t="s">
        <v>51</v>
      </c>
      <c r="W1970" s="52">
        <v>58</v>
      </c>
      <c r="X1970" s="50" t="s">
        <v>202</v>
      </c>
      <c r="Y1970" s="78">
        <f t="shared" si="130"/>
        <v>0.36</v>
      </c>
      <c r="Z1970" s="78">
        <f t="shared" si="131"/>
        <v>0</v>
      </c>
      <c r="AA1970" s="78">
        <f t="shared" si="132"/>
        <v>1.95</v>
      </c>
      <c r="AB1970" s="77">
        <f t="shared" si="133"/>
        <v>300</v>
      </c>
    </row>
    <row r="1971" spans="1:28" x14ac:dyDescent="0.3">
      <c r="A1971" s="53">
        <v>43609</v>
      </c>
      <c r="B1971" s="50" t="s">
        <v>1255</v>
      </c>
      <c r="C1971" s="50" t="s">
        <v>1256</v>
      </c>
      <c r="D1971" s="50" t="s">
        <v>47</v>
      </c>
      <c r="E1971" s="52">
        <v>10</v>
      </c>
      <c r="F1971" s="51">
        <v>150</v>
      </c>
      <c r="G1971" s="65">
        <v>0</v>
      </c>
      <c r="H1971" s="51">
        <v>125</v>
      </c>
      <c r="I1971" s="50" t="s">
        <v>193</v>
      </c>
      <c r="J1971" s="61">
        <v>17.600000000000001</v>
      </c>
      <c r="K1971" s="50" t="s">
        <v>139</v>
      </c>
      <c r="L1971" s="73">
        <v>0</v>
      </c>
      <c r="M1971" s="69">
        <v>3.9</v>
      </c>
      <c r="N1971" s="51">
        <v>94</v>
      </c>
      <c r="O1971" s="50" t="s">
        <v>51</v>
      </c>
      <c r="P1971" s="51">
        <v>10233</v>
      </c>
      <c r="Q1971" s="52">
        <v>23</v>
      </c>
      <c r="R1971" s="51">
        <v>10192</v>
      </c>
      <c r="S1971" s="50" t="s">
        <v>51</v>
      </c>
      <c r="T1971" s="52">
        <v>70</v>
      </c>
      <c r="U1971" s="52">
        <v>78</v>
      </c>
      <c r="V1971" s="50" t="s">
        <v>51</v>
      </c>
      <c r="W1971" s="52">
        <v>57</v>
      </c>
      <c r="X1971" s="50" t="s">
        <v>520</v>
      </c>
      <c r="Y1971" s="78">
        <f t="shared" si="130"/>
        <v>0.39</v>
      </c>
      <c r="Z1971" s="78">
        <f t="shared" si="131"/>
        <v>0</v>
      </c>
      <c r="AA1971" s="78">
        <f t="shared" si="132"/>
        <v>1.7600000000000002</v>
      </c>
      <c r="AB1971" s="77">
        <f t="shared" si="133"/>
        <v>0</v>
      </c>
    </row>
    <row r="1972" spans="1:28" x14ac:dyDescent="0.3">
      <c r="A1972" s="53">
        <v>43610</v>
      </c>
      <c r="B1972" s="50" t="s">
        <v>1255</v>
      </c>
      <c r="C1972" s="50" t="s">
        <v>1256</v>
      </c>
      <c r="D1972" s="50" t="s">
        <v>47</v>
      </c>
      <c r="E1972" s="52">
        <v>10</v>
      </c>
      <c r="F1972" s="51">
        <v>161</v>
      </c>
      <c r="G1972" s="65">
        <v>0</v>
      </c>
      <c r="H1972" s="51">
        <v>141</v>
      </c>
      <c r="I1972" s="50" t="s">
        <v>75</v>
      </c>
      <c r="J1972" s="61">
        <v>18.100000000000001</v>
      </c>
      <c r="K1972" s="50" t="s">
        <v>89</v>
      </c>
      <c r="L1972" s="73">
        <v>33</v>
      </c>
      <c r="M1972" s="69">
        <v>2.5</v>
      </c>
      <c r="N1972" s="51">
        <v>81</v>
      </c>
      <c r="O1972" s="50" t="s">
        <v>307</v>
      </c>
      <c r="P1972" s="51">
        <v>10249</v>
      </c>
      <c r="Q1972" s="52">
        <v>22</v>
      </c>
      <c r="R1972" s="51">
        <v>10225</v>
      </c>
      <c r="S1972" s="50" t="s">
        <v>116</v>
      </c>
      <c r="T1972" s="52">
        <v>69</v>
      </c>
      <c r="U1972" s="52">
        <v>78</v>
      </c>
      <c r="V1972" s="50" t="s">
        <v>286</v>
      </c>
      <c r="W1972" s="52">
        <v>63</v>
      </c>
      <c r="X1972" s="50" t="s">
        <v>439</v>
      </c>
      <c r="Y1972" s="78">
        <f t="shared" si="130"/>
        <v>0.25</v>
      </c>
      <c r="Z1972" s="78">
        <f t="shared" si="131"/>
        <v>0</v>
      </c>
      <c r="AA1972" s="78">
        <f t="shared" si="132"/>
        <v>1.81</v>
      </c>
      <c r="AB1972" s="77">
        <f t="shared" si="133"/>
        <v>330</v>
      </c>
    </row>
    <row r="1973" spans="1:28" x14ac:dyDescent="0.3">
      <c r="A1973" s="53">
        <v>43611</v>
      </c>
      <c r="B1973" s="50" t="s">
        <v>1255</v>
      </c>
      <c r="C1973" s="50" t="s">
        <v>1256</v>
      </c>
      <c r="D1973" s="50" t="s">
        <v>47</v>
      </c>
      <c r="E1973" s="52">
        <v>10</v>
      </c>
      <c r="F1973" s="51">
        <v>146</v>
      </c>
      <c r="G1973" s="65">
        <v>0</v>
      </c>
      <c r="H1973" s="51">
        <v>119</v>
      </c>
      <c r="I1973" s="50" t="s">
        <v>537</v>
      </c>
      <c r="J1973" s="61">
        <v>17.3</v>
      </c>
      <c r="K1973" s="50" t="s">
        <v>169</v>
      </c>
      <c r="L1973" s="73">
        <v>33</v>
      </c>
      <c r="M1973" s="69">
        <v>3.1</v>
      </c>
      <c r="N1973" s="51">
        <v>86</v>
      </c>
      <c r="O1973" s="50" t="s">
        <v>95</v>
      </c>
      <c r="P1973" s="51">
        <v>10239</v>
      </c>
      <c r="Q1973" s="50" t="s">
        <v>1012</v>
      </c>
      <c r="R1973" s="51">
        <v>10193</v>
      </c>
      <c r="S1973" s="52">
        <v>24</v>
      </c>
      <c r="T1973" s="52">
        <v>76</v>
      </c>
      <c r="U1973" s="52">
        <v>82</v>
      </c>
      <c r="V1973" s="50" t="s">
        <v>537</v>
      </c>
      <c r="W1973" s="52">
        <v>66</v>
      </c>
      <c r="X1973" s="50" t="s">
        <v>257</v>
      </c>
      <c r="Y1973" s="78">
        <f t="shared" si="130"/>
        <v>0.31</v>
      </c>
      <c r="Z1973" s="78">
        <f t="shared" si="131"/>
        <v>0</v>
      </c>
      <c r="AA1973" s="78">
        <f t="shared" si="132"/>
        <v>1.73</v>
      </c>
      <c r="AB1973" s="77">
        <f t="shared" si="133"/>
        <v>330</v>
      </c>
    </row>
    <row r="1974" spans="1:28" x14ac:dyDescent="0.3">
      <c r="A1974" s="53">
        <v>43612</v>
      </c>
      <c r="B1974" s="50" t="s">
        <v>1255</v>
      </c>
      <c r="C1974" s="50" t="s">
        <v>1256</v>
      </c>
      <c r="D1974" s="50" t="s">
        <v>47</v>
      </c>
      <c r="E1974" s="52">
        <v>10</v>
      </c>
      <c r="F1974" s="51">
        <v>148</v>
      </c>
      <c r="G1974" s="65">
        <v>6.6</v>
      </c>
      <c r="H1974" s="51">
        <v>135</v>
      </c>
      <c r="I1974" s="50" t="s">
        <v>100</v>
      </c>
      <c r="J1974" s="61">
        <v>16.2</v>
      </c>
      <c r="K1974" s="50" t="s">
        <v>226</v>
      </c>
      <c r="L1974" s="73">
        <v>29</v>
      </c>
      <c r="M1974" s="69">
        <v>2.5</v>
      </c>
      <c r="N1974" s="51">
        <v>106</v>
      </c>
      <c r="O1974" s="50" t="s">
        <v>209</v>
      </c>
      <c r="P1974" s="51">
        <v>10201</v>
      </c>
      <c r="Q1974" s="50" t="s">
        <v>51</v>
      </c>
      <c r="R1974" s="51">
        <v>10175</v>
      </c>
      <c r="S1974" s="50" t="s">
        <v>51</v>
      </c>
      <c r="T1974" s="52">
        <v>84</v>
      </c>
      <c r="U1974" s="52">
        <v>88</v>
      </c>
      <c r="V1974" s="50" t="s">
        <v>51</v>
      </c>
      <c r="W1974" s="52">
        <v>75</v>
      </c>
      <c r="X1974" s="50" t="s">
        <v>51</v>
      </c>
      <c r="Y1974" s="78">
        <f t="shared" si="130"/>
        <v>0.25</v>
      </c>
      <c r="Z1974" s="78">
        <f t="shared" si="131"/>
        <v>0.65999999999999992</v>
      </c>
      <c r="AA1974" s="78">
        <f t="shared" si="132"/>
        <v>1.6199999999999999</v>
      </c>
      <c r="AB1974" s="77">
        <f t="shared" si="133"/>
        <v>290</v>
      </c>
    </row>
    <row r="1975" spans="1:28" x14ac:dyDescent="0.3">
      <c r="A1975" s="53">
        <v>43613</v>
      </c>
      <c r="B1975" s="50" t="s">
        <v>1255</v>
      </c>
      <c r="C1975" s="50" t="s">
        <v>1256</v>
      </c>
      <c r="D1975" s="50" t="s">
        <v>47</v>
      </c>
      <c r="E1975" s="52">
        <v>10</v>
      </c>
      <c r="F1975" s="51">
        <v>150</v>
      </c>
      <c r="G1975" s="65">
        <v>0</v>
      </c>
      <c r="H1975" s="51">
        <v>120</v>
      </c>
      <c r="I1975" s="50" t="s">
        <v>174</v>
      </c>
      <c r="J1975" s="61">
        <v>18.100000000000001</v>
      </c>
      <c r="K1975" s="50" t="s">
        <v>64</v>
      </c>
      <c r="L1975" s="73">
        <v>29</v>
      </c>
      <c r="M1975" s="69">
        <v>3.9</v>
      </c>
      <c r="N1975" s="51">
        <v>117</v>
      </c>
      <c r="O1975" s="50" t="s">
        <v>113</v>
      </c>
      <c r="P1975" s="51">
        <v>10249</v>
      </c>
      <c r="Q1975" s="52">
        <v>23</v>
      </c>
      <c r="R1975" s="51">
        <v>10194</v>
      </c>
      <c r="S1975" s="50" t="s">
        <v>218</v>
      </c>
      <c r="T1975" s="52">
        <v>66</v>
      </c>
      <c r="U1975" s="52">
        <v>80</v>
      </c>
      <c r="V1975" s="50" t="s">
        <v>51</v>
      </c>
      <c r="W1975" s="52">
        <v>61</v>
      </c>
      <c r="X1975" s="50" t="s">
        <v>104</v>
      </c>
      <c r="Y1975" s="78">
        <f t="shared" si="130"/>
        <v>0.39</v>
      </c>
      <c r="Z1975" s="78">
        <f t="shared" si="131"/>
        <v>0</v>
      </c>
      <c r="AA1975" s="78">
        <f t="shared" si="132"/>
        <v>1.81</v>
      </c>
      <c r="AB1975" s="77">
        <f t="shared" si="133"/>
        <v>290</v>
      </c>
    </row>
    <row r="1976" spans="1:28" x14ac:dyDescent="0.3">
      <c r="A1976" s="53">
        <v>43614</v>
      </c>
      <c r="B1976" s="50" t="s">
        <v>1255</v>
      </c>
      <c r="C1976" s="50" t="s">
        <v>1256</v>
      </c>
      <c r="D1976" s="50" t="s">
        <v>47</v>
      </c>
      <c r="E1976" s="52">
        <v>10</v>
      </c>
      <c r="F1976" s="51">
        <v>155</v>
      </c>
      <c r="G1976" s="65">
        <v>0</v>
      </c>
      <c r="H1976" s="51">
        <v>117</v>
      </c>
      <c r="I1976" s="50" t="s">
        <v>120</v>
      </c>
      <c r="J1976" s="61">
        <v>19.3</v>
      </c>
      <c r="K1976" s="50" t="s">
        <v>89</v>
      </c>
      <c r="L1976" s="73">
        <v>10</v>
      </c>
      <c r="M1976" s="69">
        <v>3.3</v>
      </c>
      <c r="N1976" s="51">
        <v>86</v>
      </c>
      <c r="O1976" s="50" t="s">
        <v>56</v>
      </c>
      <c r="P1976" s="51">
        <v>10264</v>
      </c>
      <c r="Q1976" s="52">
        <v>11</v>
      </c>
      <c r="R1976" s="51">
        <v>10242</v>
      </c>
      <c r="S1976" s="50" t="s">
        <v>218</v>
      </c>
      <c r="T1976" s="52">
        <v>71</v>
      </c>
      <c r="U1976" s="52">
        <v>81</v>
      </c>
      <c r="V1976" s="50" t="s">
        <v>249</v>
      </c>
      <c r="W1976" s="52">
        <v>61</v>
      </c>
      <c r="X1976" s="50" t="s">
        <v>475</v>
      </c>
      <c r="Y1976" s="78">
        <f t="shared" si="130"/>
        <v>0.32999999999999996</v>
      </c>
      <c r="Z1976" s="78">
        <f t="shared" si="131"/>
        <v>0</v>
      </c>
      <c r="AA1976" s="78">
        <f t="shared" si="132"/>
        <v>1.9300000000000002</v>
      </c>
      <c r="AB1976" s="77">
        <f t="shared" si="133"/>
        <v>100</v>
      </c>
    </row>
    <row r="1977" spans="1:28" x14ac:dyDescent="0.3">
      <c r="A1977" s="53">
        <v>43615</v>
      </c>
      <c r="B1977" s="50" t="s">
        <v>1255</v>
      </c>
      <c r="C1977" s="50" t="s">
        <v>1256</v>
      </c>
      <c r="D1977" s="50" t="s">
        <v>47</v>
      </c>
      <c r="E1977" s="52">
        <v>10</v>
      </c>
      <c r="F1977" s="51">
        <v>158</v>
      </c>
      <c r="G1977" s="65">
        <v>0</v>
      </c>
      <c r="H1977" s="51">
        <v>117</v>
      </c>
      <c r="I1977" s="50" t="s">
        <v>537</v>
      </c>
      <c r="J1977" s="61">
        <v>20</v>
      </c>
      <c r="K1977" s="50" t="s">
        <v>52</v>
      </c>
      <c r="L1977" s="73">
        <v>11</v>
      </c>
      <c r="M1977" s="69">
        <v>3.6</v>
      </c>
      <c r="N1977" s="51">
        <v>108</v>
      </c>
      <c r="O1977" s="50" t="s">
        <v>164</v>
      </c>
      <c r="P1977" s="51">
        <v>10253</v>
      </c>
      <c r="Q1977" s="50" t="s">
        <v>1012</v>
      </c>
      <c r="R1977" s="51">
        <v>10225</v>
      </c>
      <c r="S1977" s="52">
        <v>24</v>
      </c>
      <c r="T1977" s="52">
        <v>74</v>
      </c>
      <c r="U1977" s="52">
        <v>84</v>
      </c>
      <c r="V1977" s="50" t="s">
        <v>51</v>
      </c>
      <c r="W1977" s="52">
        <v>64</v>
      </c>
      <c r="X1977" s="50" t="s">
        <v>52</v>
      </c>
      <c r="Y1977" s="78">
        <f t="shared" si="130"/>
        <v>0.36</v>
      </c>
      <c r="Z1977" s="78">
        <f t="shared" si="131"/>
        <v>0</v>
      </c>
      <c r="AA1977" s="78">
        <f t="shared" si="132"/>
        <v>2</v>
      </c>
      <c r="AB1977" s="77">
        <f t="shared" si="133"/>
        <v>110</v>
      </c>
    </row>
    <row r="1978" spans="1:28" x14ac:dyDescent="0.3">
      <c r="A1978" s="53">
        <v>43616</v>
      </c>
      <c r="B1978" s="50" t="s">
        <v>1255</v>
      </c>
      <c r="C1978" s="50" t="s">
        <v>1256</v>
      </c>
      <c r="D1978" s="50" t="s">
        <v>47</v>
      </c>
      <c r="E1978" s="52">
        <v>10</v>
      </c>
      <c r="F1978" s="51">
        <v>171</v>
      </c>
      <c r="G1978" s="65">
        <v>0</v>
      </c>
      <c r="H1978" s="51">
        <v>129</v>
      </c>
      <c r="I1978" s="50" t="s">
        <v>434</v>
      </c>
      <c r="J1978" s="61">
        <v>21.3</v>
      </c>
      <c r="K1978" s="50" t="s">
        <v>129</v>
      </c>
      <c r="L1978" s="73">
        <v>10</v>
      </c>
      <c r="M1978" s="69">
        <v>1.7</v>
      </c>
      <c r="N1978" s="51">
        <v>72</v>
      </c>
      <c r="O1978" s="50" t="s">
        <v>167</v>
      </c>
      <c r="P1978" s="51">
        <v>10225</v>
      </c>
      <c r="Q1978" s="50" t="s">
        <v>1012</v>
      </c>
      <c r="R1978" s="51">
        <v>10172</v>
      </c>
      <c r="S1978" s="52">
        <v>24</v>
      </c>
      <c r="T1978" s="52">
        <v>75</v>
      </c>
      <c r="U1978" s="52">
        <v>87</v>
      </c>
      <c r="V1978" s="50" t="s">
        <v>124</v>
      </c>
      <c r="W1978" s="52">
        <v>70</v>
      </c>
      <c r="X1978" s="50" t="s">
        <v>167</v>
      </c>
      <c r="Y1978" s="78">
        <f t="shared" si="130"/>
        <v>0.16999999999999998</v>
      </c>
      <c r="Z1978" s="78">
        <f t="shared" si="131"/>
        <v>0</v>
      </c>
      <c r="AA1978" s="78">
        <f t="shared" si="132"/>
        <v>2.13</v>
      </c>
      <c r="AB1978" s="77">
        <f t="shared" si="133"/>
        <v>100</v>
      </c>
    </row>
    <row r="1979" spans="1:28" x14ac:dyDescent="0.3">
      <c r="A1979" s="53">
        <v>43617</v>
      </c>
      <c r="B1979" s="50" t="s">
        <v>1255</v>
      </c>
      <c r="C1979" s="50" t="s">
        <v>1256</v>
      </c>
      <c r="D1979" s="50" t="s">
        <v>47</v>
      </c>
      <c r="E1979" s="52">
        <v>10</v>
      </c>
      <c r="F1979" s="51">
        <v>190</v>
      </c>
      <c r="G1979" s="65">
        <v>0</v>
      </c>
      <c r="H1979" s="51">
        <v>134</v>
      </c>
      <c r="I1979" s="50" t="s">
        <v>537</v>
      </c>
      <c r="J1979" s="61">
        <v>24.7</v>
      </c>
      <c r="K1979" s="50" t="s">
        <v>164</v>
      </c>
      <c r="L1979" s="73">
        <v>29</v>
      </c>
      <c r="M1979" s="69">
        <v>3.1</v>
      </c>
      <c r="N1979" s="51">
        <v>97</v>
      </c>
      <c r="O1979" s="50" t="s">
        <v>128</v>
      </c>
      <c r="P1979" s="51">
        <v>10172</v>
      </c>
      <c r="Q1979" s="50" t="s">
        <v>1012</v>
      </c>
      <c r="R1979" s="51">
        <v>10151</v>
      </c>
      <c r="S1979" s="52">
        <v>17</v>
      </c>
      <c r="T1979" s="52">
        <v>54</v>
      </c>
      <c r="U1979" s="52">
        <v>84</v>
      </c>
      <c r="V1979" s="50" t="s">
        <v>51</v>
      </c>
      <c r="W1979" s="52">
        <v>34</v>
      </c>
      <c r="X1979" s="50" t="s">
        <v>55</v>
      </c>
      <c r="Y1979" s="78">
        <f t="shared" si="130"/>
        <v>0.31</v>
      </c>
      <c r="Z1979" s="78">
        <f t="shared" si="131"/>
        <v>0</v>
      </c>
      <c r="AA1979" s="78">
        <f t="shared" si="132"/>
        <v>2.4699999999999998</v>
      </c>
      <c r="AB1979" s="77">
        <f t="shared" si="133"/>
        <v>290</v>
      </c>
    </row>
    <row r="1980" spans="1:28" x14ac:dyDescent="0.3">
      <c r="A1980" s="53">
        <v>43618</v>
      </c>
      <c r="B1980" s="50" t="s">
        <v>1255</v>
      </c>
      <c r="C1980" s="50" t="s">
        <v>1256</v>
      </c>
      <c r="D1980" s="50" t="s">
        <v>47</v>
      </c>
      <c r="E1980" s="52">
        <v>10</v>
      </c>
      <c r="F1980" s="51">
        <v>191</v>
      </c>
      <c r="G1980" s="65">
        <v>0</v>
      </c>
      <c r="H1980" s="51">
        <v>156</v>
      </c>
      <c r="I1980" s="50" t="s">
        <v>210</v>
      </c>
      <c r="J1980" s="61">
        <v>22.6</v>
      </c>
      <c r="K1980" s="50" t="s">
        <v>352</v>
      </c>
      <c r="L1980" s="73">
        <v>32</v>
      </c>
      <c r="M1980" s="69">
        <v>3.1</v>
      </c>
      <c r="N1980" s="51">
        <v>81</v>
      </c>
      <c r="O1980" s="50" t="s">
        <v>89</v>
      </c>
      <c r="P1980" s="51">
        <v>10174</v>
      </c>
      <c r="Q1980" s="52">
        <v>22</v>
      </c>
      <c r="R1980" s="51">
        <v>10147</v>
      </c>
      <c r="S1980" s="50" t="s">
        <v>533</v>
      </c>
      <c r="T1980" s="52">
        <v>70</v>
      </c>
      <c r="U1980" s="52">
        <v>79</v>
      </c>
      <c r="V1980" s="50" t="s">
        <v>505</v>
      </c>
      <c r="W1980" s="52">
        <v>55</v>
      </c>
      <c r="X1980" s="50" t="s">
        <v>352</v>
      </c>
      <c r="Y1980" s="78">
        <f t="shared" si="130"/>
        <v>0.31</v>
      </c>
      <c r="Z1980" s="78">
        <f t="shared" si="131"/>
        <v>0</v>
      </c>
      <c r="AA1980" s="78">
        <f t="shared" si="132"/>
        <v>2.2600000000000002</v>
      </c>
      <c r="AB1980" s="77">
        <f t="shared" si="133"/>
        <v>320</v>
      </c>
    </row>
    <row r="1981" spans="1:28" x14ac:dyDescent="0.3">
      <c r="A1981" s="53">
        <v>43619</v>
      </c>
      <c r="B1981" s="50" t="s">
        <v>1255</v>
      </c>
      <c r="C1981" s="50" t="s">
        <v>1256</v>
      </c>
      <c r="D1981" s="50" t="s">
        <v>47</v>
      </c>
      <c r="E1981" s="52">
        <v>10</v>
      </c>
      <c r="F1981" s="51">
        <v>187</v>
      </c>
      <c r="G1981" s="65">
        <v>0</v>
      </c>
      <c r="H1981" s="51">
        <v>160</v>
      </c>
      <c r="I1981" s="50" t="s">
        <v>86</v>
      </c>
      <c r="J1981" s="61">
        <v>21.4</v>
      </c>
      <c r="K1981" s="50" t="s">
        <v>94</v>
      </c>
      <c r="L1981" s="73">
        <v>26</v>
      </c>
      <c r="M1981" s="69">
        <v>1.9</v>
      </c>
      <c r="N1981" s="51">
        <v>58</v>
      </c>
      <c r="O1981" s="50" t="s">
        <v>178</v>
      </c>
      <c r="P1981" s="51">
        <v>10172</v>
      </c>
      <c r="Q1981" s="50" t="s">
        <v>1012</v>
      </c>
      <c r="R1981" s="51">
        <v>10098</v>
      </c>
      <c r="S1981" s="52">
        <v>24</v>
      </c>
      <c r="T1981" s="52">
        <v>79</v>
      </c>
      <c r="U1981" s="52">
        <v>86</v>
      </c>
      <c r="V1981" s="50" t="s">
        <v>51</v>
      </c>
      <c r="W1981" s="52">
        <v>70</v>
      </c>
      <c r="X1981" s="50" t="s">
        <v>192</v>
      </c>
      <c r="Y1981" s="78">
        <f t="shared" si="130"/>
        <v>0.19</v>
      </c>
      <c r="Z1981" s="78">
        <f t="shared" si="131"/>
        <v>0</v>
      </c>
      <c r="AA1981" s="78">
        <f t="shared" si="132"/>
        <v>2.1399999999999997</v>
      </c>
      <c r="AB1981" s="77">
        <f t="shared" si="133"/>
        <v>260</v>
      </c>
    </row>
    <row r="1982" spans="1:28" x14ac:dyDescent="0.3">
      <c r="A1982" s="53">
        <v>43620</v>
      </c>
      <c r="B1982" s="50" t="s">
        <v>1255</v>
      </c>
      <c r="C1982" s="50" t="s">
        <v>1256</v>
      </c>
      <c r="D1982" s="50" t="s">
        <v>47</v>
      </c>
      <c r="E1982" s="52">
        <v>10</v>
      </c>
      <c r="F1982" s="51">
        <v>168</v>
      </c>
      <c r="G1982" s="65">
        <v>6.4</v>
      </c>
      <c r="H1982" s="51">
        <v>136</v>
      </c>
      <c r="I1982" s="50" t="s">
        <v>51</v>
      </c>
      <c r="J1982" s="61">
        <v>20</v>
      </c>
      <c r="K1982" s="50" t="s">
        <v>192</v>
      </c>
      <c r="L1982" s="73">
        <v>31</v>
      </c>
      <c r="M1982" s="69">
        <v>2.5</v>
      </c>
      <c r="N1982" s="51">
        <v>136</v>
      </c>
      <c r="O1982" s="50" t="s">
        <v>250</v>
      </c>
      <c r="P1982" s="51">
        <v>10121</v>
      </c>
      <c r="Q1982" s="52">
        <v>21</v>
      </c>
      <c r="R1982" s="51">
        <v>10069</v>
      </c>
      <c r="S1982" s="50" t="s">
        <v>401</v>
      </c>
      <c r="T1982" s="52">
        <v>80</v>
      </c>
      <c r="U1982" s="52">
        <v>86</v>
      </c>
      <c r="V1982" s="50" t="s">
        <v>51</v>
      </c>
      <c r="W1982" s="52">
        <v>68</v>
      </c>
      <c r="X1982" s="50" t="s">
        <v>64</v>
      </c>
      <c r="Y1982" s="78">
        <f t="shared" si="130"/>
        <v>0.25</v>
      </c>
      <c r="Z1982" s="78">
        <f t="shared" si="131"/>
        <v>0.64</v>
      </c>
      <c r="AA1982" s="78">
        <f t="shared" si="132"/>
        <v>2</v>
      </c>
      <c r="AB1982" s="77">
        <f t="shared" si="133"/>
        <v>310</v>
      </c>
    </row>
    <row r="1983" spans="1:28" x14ac:dyDescent="0.3">
      <c r="A1983" s="53">
        <v>43621</v>
      </c>
      <c r="B1983" s="50" t="s">
        <v>1255</v>
      </c>
      <c r="C1983" s="50" t="s">
        <v>1256</v>
      </c>
      <c r="D1983" s="50" t="s">
        <v>47</v>
      </c>
      <c r="E1983" s="52">
        <v>10</v>
      </c>
      <c r="F1983" s="51">
        <v>144</v>
      </c>
      <c r="G1983" s="65">
        <v>0.8</v>
      </c>
      <c r="H1983" s="51">
        <v>119</v>
      </c>
      <c r="I1983" s="50" t="s">
        <v>100</v>
      </c>
      <c r="J1983" s="61">
        <v>16.899999999999999</v>
      </c>
      <c r="K1983" s="50" t="s">
        <v>201</v>
      </c>
      <c r="L1983" s="73">
        <v>30</v>
      </c>
      <c r="M1983" s="69">
        <v>3.9</v>
      </c>
      <c r="N1983" s="51">
        <v>139</v>
      </c>
      <c r="O1983" s="50" t="s">
        <v>188</v>
      </c>
      <c r="P1983" s="51">
        <v>10150</v>
      </c>
      <c r="Q1983" s="52">
        <v>21</v>
      </c>
      <c r="R1983" s="51">
        <v>10101</v>
      </c>
      <c r="S1983" s="50" t="s">
        <v>116</v>
      </c>
      <c r="T1983" s="52">
        <v>63</v>
      </c>
      <c r="U1983" s="52">
        <v>81</v>
      </c>
      <c r="V1983" s="50" t="s">
        <v>174</v>
      </c>
      <c r="W1983" s="52">
        <v>55</v>
      </c>
      <c r="X1983" s="50" t="s">
        <v>201</v>
      </c>
      <c r="Y1983" s="78">
        <f t="shared" si="130"/>
        <v>0.39</v>
      </c>
      <c r="Z1983" s="78">
        <f t="shared" si="131"/>
        <v>0.08</v>
      </c>
      <c r="AA1983" s="78">
        <f t="shared" si="132"/>
        <v>1.69</v>
      </c>
      <c r="AB1983" s="77">
        <f t="shared" si="133"/>
        <v>300</v>
      </c>
    </row>
    <row r="1984" spans="1:28" x14ac:dyDescent="0.3">
      <c r="A1984" s="53">
        <v>43622</v>
      </c>
      <c r="B1984" s="50" t="s">
        <v>1255</v>
      </c>
      <c r="C1984" s="50" t="s">
        <v>1256</v>
      </c>
      <c r="D1984" s="50" t="s">
        <v>47</v>
      </c>
      <c r="E1984" s="52">
        <v>10</v>
      </c>
      <c r="F1984" s="51">
        <v>152</v>
      </c>
      <c r="G1984" s="65">
        <v>1</v>
      </c>
      <c r="H1984" s="51">
        <v>93</v>
      </c>
      <c r="I1984" s="50" t="s">
        <v>537</v>
      </c>
      <c r="J1984" s="61">
        <v>21.1</v>
      </c>
      <c r="K1984" s="50" t="s">
        <v>167</v>
      </c>
      <c r="L1984" s="73">
        <v>32</v>
      </c>
      <c r="M1984" s="69">
        <v>2.8</v>
      </c>
      <c r="N1984" s="51">
        <v>164</v>
      </c>
      <c r="O1984" s="50" t="s">
        <v>222</v>
      </c>
      <c r="P1984" s="51">
        <v>10141</v>
      </c>
      <c r="Q1984" s="50" t="s">
        <v>1012</v>
      </c>
      <c r="R1984" s="51">
        <v>9976</v>
      </c>
      <c r="S1984" s="52">
        <v>18</v>
      </c>
      <c r="T1984" s="52">
        <v>56</v>
      </c>
      <c r="U1984" s="52">
        <v>77</v>
      </c>
      <c r="V1984" s="50" t="s">
        <v>376</v>
      </c>
      <c r="W1984" s="52">
        <v>42</v>
      </c>
      <c r="X1984" s="50" t="s">
        <v>51</v>
      </c>
      <c r="Y1984" s="78">
        <f t="shared" si="130"/>
        <v>0.27999999999999997</v>
      </c>
      <c r="Z1984" s="78">
        <f t="shared" si="131"/>
        <v>0.1</v>
      </c>
      <c r="AA1984" s="78">
        <f t="shared" si="132"/>
        <v>2.1100000000000003</v>
      </c>
      <c r="AB1984" s="77">
        <f t="shared" si="133"/>
        <v>320</v>
      </c>
    </row>
    <row r="1985" spans="1:28" x14ac:dyDescent="0.3">
      <c r="A1985" s="53">
        <v>43623</v>
      </c>
      <c r="B1985" s="50" t="s">
        <v>1255</v>
      </c>
      <c r="C1985" s="50" t="s">
        <v>1256</v>
      </c>
      <c r="D1985" s="50" t="s">
        <v>47</v>
      </c>
      <c r="E1985" s="52">
        <v>10</v>
      </c>
      <c r="F1985" s="51">
        <v>156</v>
      </c>
      <c r="G1985" s="65">
        <v>0</v>
      </c>
      <c r="H1985" s="51">
        <v>118</v>
      </c>
      <c r="I1985" s="50" t="s">
        <v>124</v>
      </c>
      <c r="J1985" s="61">
        <v>19.399999999999999</v>
      </c>
      <c r="K1985" s="50" t="s">
        <v>148</v>
      </c>
      <c r="L1985" s="73">
        <v>29</v>
      </c>
      <c r="M1985" s="69">
        <v>7.2</v>
      </c>
      <c r="N1985" s="51">
        <v>208</v>
      </c>
      <c r="O1985" s="50" t="s">
        <v>202</v>
      </c>
      <c r="P1985" s="51">
        <v>10228</v>
      </c>
      <c r="Q1985" s="50" t="s">
        <v>51</v>
      </c>
      <c r="R1985" s="51">
        <v>10016</v>
      </c>
      <c r="S1985" s="50" t="s">
        <v>1012</v>
      </c>
      <c r="T1985" s="52">
        <v>51</v>
      </c>
      <c r="U1985" s="52">
        <v>78</v>
      </c>
      <c r="V1985" s="50" t="s">
        <v>650</v>
      </c>
      <c r="W1985" s="52">
        <v>32</v>
      </c>
      <c r="X1985" s="50" t="s">
        <v>226</v>
      </c>
      <c r="Y1985" s="78">
        <f t="shared" si="130"/>
        <v>0.72</v>
      </c>
      <c r="Z1985" s="78">
        <f t="shared" si="131"/>
        <v>0</v>
      </c>
      <c r="AA1985" s="78">
        <f t="shared" si="132"/>
        <v>1.94</v>
      </c>
      <c r="AB1985" s="77">
        <f t="shared" si="133"/>
        <v>290</v>
      </c>
    </row>
    <row r="1986" spans="1:28" x14ac:dyDescent="0.3">
      <c r="A1986" s="53">
        <v>43624</v>
      </c>
      <c r="B1986" s="50" t="s">
        <v>1255</v>
      </c>
      <c r="C1986" s="50" t="s">
        <v>1256</v>
      </c>
      <c r="D1986" s="50" t="s">
        <v>47</v>
      </c>
      <c r="E1986" s="52">
        <v>10</v>
      </c>
      <c r="F1986" s="51">
        <v>145</v>
      </c>
      <c r="G1986" s="65">
        <v>0</v>
      </c>
      <c r="H1986" s="51">
        <v>119</v>
      </c>
      <c r="I1986" s="50" t="s">
        <v>537</v>
      </c>
      <c r="J1986" s="61">
        <v>17.100000000000001</v>
      </c>
      <c r="K1986" s="50" t="s">
        <v>60</v>
      </c>
      <c r="L1986" s="73">
        <v>10</v>
      </c>
      <c r="M1986" s="69">
        <v>2.8</v>
      </c>
      <c r="N1986" s="51">
        <v>83</v>
      </c>
      <c r="O1986" s="50" t="s">
        <v>50</v>
      </c>
      <c r="P1986" s="51">
        <v>10235</v>
      </c>
      <c r="Q1986" s="50" t="s">
        <v>401</v>
      </c>
      <c r="R1986" s="51">
        <v>10196</v>
      </c>
      <c r="S1986" s="52">
        <v>24</v>
      </c>
      <c r="T1986" s="52">
        <v>69</v>
      </c>
      <c r="U1986" s="52">
        <v>77</v>
      </c>
      <c r="V1986" s="50" t="s">
        <v>127</v>
      </c>
      <c r="W1986" s="52">
        <v>63</v>
      </c>
      <c r="X1986" s="50" t="s">
        <v>60</v>
      </c>
      <c r="Y1986" s="78">
        <f t="shared" si="130"/>
        <v>0.27999999999999997</v>
      </c>
      <c r="Z1986" s="78">
        <f t="shared" si="131"/>
        <v>0</v>
      </c>
      <c r="AA1986" s="78">
        <f t="shared" si="132"/>
        <v>1.7100000000000002</v>
      </c>
      <c r="AB1986" s="77">
        <f t="shared" si="133"/>
        <v>100</v>
      </c>
    </row>
    <row r="1987" spans="1:28" x14ac:dyDescent="0.3">
      <c r="A1987" s="53">
        <v>43625</v>
      </c>
      <c r="B1987" s="50" t="s">
        <v>1255</v>
      </c>
      <c r="C1987" s="50" t="s">
        <v>1256</v>
      </c>
      <c r="D1987" s="50" t="s">
        <v>47</v>
      </c>
      <c r="E1987" s="52">
        <v>10</v>
      </c>
      <c r="F1987" s="51">
        <v>134</v>
      </c>
      <c r="G1987" s="65">
        <v>1.6</v>
      </c>
      <c r="H1987" s="51">
        <v>115</v>
      </c>
      <c r="I1987" s="50" t="s">
        <v>100</v>
      </c>
      <c r="J1987" s="61">
        <v>15.4</v>
      </c>
      <c r="K1987" s="50" t="s">
        <v>171</v>
      </c>
      <c r="L1987" s="73">
        <v>33</v>
      </c>
      <c r="M1987" s="69">
        <v>2.5</v>
      </c>
      <c r="N1987" s="51">
        <v>139</v>
      </c>
      <c r="O1987" s="50" t="s">
        <v>52</v>
      </c>
      <c r="P1987" s="51">
        <v>10221</v>
      </c>
      <c r="Q1987" s="52">
        <v>22</v>
      </c>
      <c r="R1987" s="51">
        <v>10179</v>
      </c>
      <c r="S1987" s="50" t="s">
        <v>116</v>
      </c>
      <c r="T1987" s="52">
        <v>84</v>
      </c>
      <c r="U1987" s="52">
        <v>88</v>
      </c>
      <c r="V1987" s="50" t="s">
        <v>585</v>
      </c>
      <c r="W1987" s="52">
        <v>75</v>
      </c>
      <c r="X1987" s="50" t="s">
        <v>85</v>
      </c>
      <c r="Y1987" s="78">
        <f t="shared" ref="Y1987:Y2050" si="134">M1987/$AE$17</f>
        <v>0.25</v>
      </c>
      <c r="Z1987" s="78">
        <f t="shared" ref="Z1987:Z2050" si="135">G1987/$AE$17</f>
        <v>0.16</v>
      </c>
      <c r="AA1987" s="78">
        <f t="shared" ref="AA1987:AA2050" si="136">J1987/$AE$17</f>
        <v>1.54</v>
      </c>
      <c r="AB1987" s="77">
        <f t="shared" ref="AB1987:AB2048" si="137">L1987*$AE$17</f>
        <v>330</v>
      </c>
    </row>
    <row r="1988" spans="1:28" x14ac:dyDescent="0.3">
      <c r="A1988" s="53">
        <v>43626</v>
      </c>
      <c r="B1988" s="50" t="s">
        <v>1255</v>
      </c>
      <c r="C1988" s="50" t="s">
        <v>1256</v>
      </c>
      <c r="D1988" s="50" t="s">
        <v>47</v>
      </c>
      <c r="E1988" s="52">
        <v>10</v>
      </c>
      <c r="F1988" s="51">
        <v>136</v>
      </c>
      <c r="G1988" s="65">
        <v>12.6</v>
      </c>
      <c r="H1988" s="51">
        <v>97</v>
      </c>
      <c r="I1988" s="50" t="s">
        <v>460</v>
      </c>
      <c r="J1988" s="61">
        <v>17.5</v>
      </c>
      <c r="K1988" s="50" t="s">
        <v>81</v>
      </c>
      <c r="L1988" s="73">
        <v>27</v>
      </c>
      <c r="M1988" s="69">
        <v>2.2000000000000002</v>
      </c>
      <c r="N1988" s="51">
        <v>81</v>
      </c>
      <c r="O1988" s="50" t="s">
        <v>249</v>
      </c>
      <c r="P1988" s="51">
        <v>10212</v>
      </c>
      <c r="Q1988" s="50" t="s">
        <v>1012</v>
      </c>
      <c r="R1988" s="51">
        <v>10165</v>
      </c>
      <c r="S1988" s="52">
        <v>24</v>
      </c>
      <c r="T1988" s="52">
        <v>73</v>
      </c>
      <c r="U1988" s="52">
        <v>87</v>
      </c>
      <c r="V1988" s="50" t="s">
        <v>147</v>
      </c>
      <c r="W1988" s="52">
        <v>61</v>
      </c>
      <c r="X1988" s="50" t="s">
        <v>50</v>
      </c>
      <c r="Y1988" s="78">
        <f t="shared" si="134"/>
        <v>0.22000000000000003</v>
      </c>
      <c r="Z1988" s="78">
        <f t="shared" si="135"/>
        <v>1.26</v>
      </c>
      <c r="AA1988" s="78">
        <f t="shared" si="136"/>
        <v>1.75</v>
      </c>
      <c r="AB1988" s="77">
        <f t="shared" si="137"/>
        <v>270</v>
      </c>
    </row>
    <row r="1989" spans="1:28" x14ac:dyDescent="0.3">
      <c r="A1989" s="53">
        <v>43627</v>
      </c>
      <c r="B1989" s="50" t="s">
        <v>1255</v>
      </c>
      <c r="C1989" s="50" t="s">
        <v>1256</v>
      </c>
      <c r="D1989" s="50" t="s">
        <v>47</v>
      </c>
      <c r="E1989" s="52">
        <v>10</v>
      </c>
      <c r="F1989" s="51">
        <v>141</v>
      </c>
      <c r="G1989" s="65">
        <v>3.8</v>
      </c>
      <c r="H1989" s="51">
        <v>111</v>
      </c>
      <c r="I1989" s="50" t="s">
        <v>123</v>
      </c>
      <c r="J1989" s="61">
        <v>17.100000000000001</v>
      </c>
      <c r="K1989" s="50" t="s">
        <v>128</v>
      </c>
      <c r="L1989" s="73">
        <v>0</v>
      </c>
      <c r="M1989" s="69">
        <v>6.1</v>
      </c>
      <c r="N1989" s="51">
        <v>139</v>
      </c>
      <c r="O1989" s="50" t="s">
        <v>51</v>
      </c>
      <c r="P1989" s="51">
        <v>10175</v>
      </c>
      <c r="Q1989" s="50" t="s">
        <v>51</v>
      </c>
      <c r="R1989" s="51">
        <v>10148</v>
      </c>
      <c r="S1989" s="52">
        <v>24</v>
      </c>
      <c r="T1989" s="52">
        <v>70</v>
      </c>
      <c r="U1989" s="52">
        <v>86</v>
      </c>
      <c r="V1989" s="50" t="s">
        <v>51</v>
      </c>
      <c r="W1989" s="52">
        <v>61</v>
      </c>
      <c r="X1989" s="50" t="s">
        <v>51</v>
      </c>
      <c r="Y1989" s="78">
        <f t="shared" si="134"/>
        <v>0.61</v>
      </c>
      <c r="Z1989" s="78">
        <f t="shared" si="135"/>
        <v>0.38</v>
      </c>
      <c r="AA1989" s="78">
        <f t="shared" si="136"/>
        <v>1.7100000000000002</v>
      </c>
      <c r="AB1989" s="77">
        <f t="shared" si="137"/>
        <v>0</v>
      </c>
    </row>
    <row r="1990" spans="1:28" x14ac:dyDescent="0.3">
      <c r="A1990" s="53">
        <v>43628</v>
      </c>
      <c r="B1990" s="50" t="s">
        <v>1255</v>
      </c>
      <c r="C1990" s="50" t="s">
        <v>1256</v>
      </c>
      <c r="D1990" s="50" t="s">
        <v>47</v>
      </c>
      <c r="E1990" s="52">
        <v>10</v>
      </c>
      <c r="F1990" s="51">
        <v>155</v>
      </c>
      <c r="G1990" s="65">
        <v>0</v>
      </c>
      <c r="H1990" s="51">
        <v>126</v>
      </c>
      <c r="I1990" s="50" t="s">
        <v>75</v>
      </c>
      <c r="J1990" s="61">
        <v>18.399999999999999</v>
      </c>
      <c r="K1990" s="50" t="s">
        <v>169</v>
      </c>
      <c r="L1990" s="73">
        <v>30</v>
      </c>
      <c r="M1990" s="69">
        <v>5.3</v>
      </c>
      <c r="N1990" s="51">
        <v>136</v>
      </c>
      <c r="O1990" s="50" t="s">
        <v>147</v>
      </c>
      <c r="P1990" s="51">
        <v>10148</v>
      </c>
      <c r="Q1990" s="50" t="s">
        <v>1012</v>
      </c>
      <c r="R1990" s="51">
        <v>10126</v>
      </c>
      <c r="S1990" s="52">
        <v>24</v>
      </c>
      <c r="T1990" s="52">
        <v>61</v>
      </c>
      <c r="U1990" s="52">
        <v>75</v>
      </c>
      <c r="V1990" s="50" t="s">
        <v>100</v>
      </c>
      <c r="W1990" s="52">
        <v>41</v>
      </c>
      <c r="X1990" s="50" t="s">
        <v>95</v>
      </c>
      <c r="Y1990" s="78">
        <f t="shared" si="134"/>
        <v>0.53</v>
      </c>
      <c r="Z1990" s="78">
        <f t="shared" si="135"/>
        <v>0</v>
      </c>
      <c r="AA1990" s="78">
        <f t="shared" si="136"/>
        <v>1.8399999999999999</v>
      </c>
      <c r="AB1990" s="77">
        <f t="shared" si="137"/>
        <v>300</v>
      </c>
    </row>
    <row r="1991" spans="1:28" x14ac:dyDescent="0.3">
      <c r="A1991" s="53">
        <v>43629</v>
      </c>
      <c r="B1991" s="50" t="s">
        <v>1255</v>
      </c>
      <c r="C1991" s="50" t="s">
        <v>1256</v>
      </c>
      <c r="D1991" s="50" t="s">
        <v>47</v>
      </c>
      <c r="E1991" s="52">
        <v>10</v>
      </c>
      <c r="F1991" s="51">
        <v>139</v>
      </c>
      <c r="G1991" s="65">
        <v>0</v>
      </c>
      <c r="H1991" s="51">
        <v>118</v>
      </c>
      <c r="I1991" s="50" t="s">
        <v>51</v>
      </c>
      <c r="J1991" s="61">
        <v>16</v>
      </c>
      <c r="K1991" s="50" t="s">
        <v>352</v>
      </c>
      <c r="L1991" s="73">
        <v>36</v>
      </c>
      <c r="M1991" s="69">
        <v>1.4</v>
      </c>
      <c r="N1991" s="51">
        <v>67</v>
      </c>
      <c r="O1991" s="50" t="s">
        <v>264</v>
      </c>
      <c r="P1991" s="51">
        <v>10137</v>
      </c>
      <c r="Q1991" s="52">
        <v>22</v>
      </c>
      <c r="R1991" s="51">
        <v>10111</v>
      </c>
      <c r="S1991" s="50" t="s">
        <v>218</v>
      </c>
      <c r="T1991" s="52">
        <v>78</v>
      </c>
      <c r="U1991" s="52">
        <v>83</v>
      </c>
      <c r="V1991" s="50" t="s">
        <v>193</v>
      </c>
      <c r="W1991" s="52">
        <v>71</v>
      </c>
      <c r="X1991" s="50" t="s">
        <v>307</v>
      </c>
      <c r="Y1991" s="78">
        <f t="shared" si="134"/>
        <v>0.13999999999999999</v>
      </c>
      <c r="Z1991" s="78">
        <f t="shared" si="135"/>
        <v>0</v>
      </c>
      <c r="AA1991" s="78">
        <f t="shared" si="136"/>
        <v>1.6</v>
      </c>
      <c r="AB1991" s="77">
        <f t="shared" si="137"/>
        <v>360</v>
      </c>
    </row>
    <row r="1992" spans="1:28" x14ac:dyDescent="0.3">
      <c r="A1992" s="53">
        <v>43630</v>
      </c>
      <c r="B1992" s="50" t="s">
        <v>1255</v>
      </c>
      <c r="C1992" s="50" t="s">
        <v>1256</v>
      </c>
      <c r="D1992" s="50" t="s">
        <v>47</v>
      </c>
      <c r="E1992" s="52">
        <v>10</v>
      </c>
      <c r="F1992" s="51">
        <v>142</v>
      </c>
      <c r="G1992" s="65">
        <v>0</v>
      </c>
      <c r="H1992" s="51">
        <v>102</v>
      </c>
      <c r="I1992" s="50" t="s">
        <v>193</v>
      </c>
      <c r="J1992" s="61">
        <v>18.2</v>
      </c>
      <c r="K1992" s="50" t="s">
        <v>164</v>
      </c>
      <c r="L1992" s="73">
        <v>27</v>
      </c>
      <c r="M1992" s="69">
        <v>1.1000000000000001</v>
      </c>
      <c r="N1992" s="51">
        <v>75</v>
      </c>
      <c r="O1992" s="50" t="s">
        <v>510</v>
      </c>
      <c r="P1992" s="51">
        <v>10171</v>
      </c>
      <c r="Q1992" s="50" t="s">
        <v>51</v>
      </c>
      <c r="R1992" s="51">
        <v>10118</v>
      </c>
      <c r="S1992" s="50" t="s">
        <v>116</v>
      </c>
      <c r="T1992" s="52">
        <v>75</v>
      </c>
      <c r="U1992" s="52">
        <v>85</v>
      </c>
      <c r="V1992" s="50" t="s">
        <v>166</v>
      </c>
      <c r="W1992" s="52">
        <v>65</v>
      </c>
      <c r="X1992" s="50" t="s">
        <v>260</v>
      </c>
      <c r="Y1992" s="78">
        <f t="shared" si="134"/>
        <v>0.11000000000000001</v>
      </c>
      <c r="Z1992" s="78">
        <f t="shared" si="135"/>
        <v>0</v>
      </c>
      <c r="AA1992" s="78">
        <f t="shared" si="136"/>
        <v>1.8199999999999998</v>
      </c>
      <c r="AB1992" s="77">
        <f t="shared" si="137"/>
        <v>270</v>
      </c>
    </row>
    <row r="1993" spans="1:28" x14ac:dyDescent="0.3">
      <c r="A1993" s="53">
        <v>43631</v>
      </c>
      <c r="B1993" s="50" t="s">
        <v>1255</v>
      </c>
      <c r="C1993" s="50" t="s">
        <v>1256</v>
      </c>
      <c r="D1993" s="50" t="s">
        <v>47</v>
      </c>
      <c r="E1993" s="52">
        <v>10</v>
      </c>
      <c r="F1993" s="51">
        <v>158</v>
      </c>
      <c r="G1993" s="65">
        <v>0</v>
      </c>
      <c r="H1993" s="51">
        <v>121</v>
      </c>
      <c r="I1993" s="50" t="s">
        <v>232</v>
      </c>
      <c r="J1993" s="61">
        <v>19.399999999999999</v>
      </c>
      <c r="K1993" s="50" t="s">
        <v>158</v>
      </c>
      <c r="L1993" s="73">
        <v>26</v>
      </c>
      <c r="M1993" s="69">
        <v>1.1000000000000001</v>
      </c>
      <c r="N1993" s="51">
        <v>58</v>
      </c>
      <c r="O1993" s="50" t="s">
        <v>258</v>
      </c>
      <c r="P1993" s="51">
        <v>10218</v>
      </c>
      <c r="Q1993" s="50" t="s">
        <v>51</v>
      </c>
      <c r="R1993" s="51">
        <v>10169</v>
      </c>
      <c r="S1993" s="50" t="s">
        <v>84</v>
      </c>
      <c r="T1993" s="52">
        <v>69</v>
      </c>
      <c r="U1993" s="52">
        <v>80</v>
      </c>
      <c r="V1993" s="50" t="s">
        <v>51</v>
      </c>
      <c r="W1993" s="52">
        <v>58</v>
      </c>
      <c r="X1993" s="50" t="s">
        <v>433</v>
      </c>
      <c r="Y1993" s="78">
        <f t="shared" si="134"/>
        <v>0.11000000000000001</v>
      </c>
      <c r="Z1993" s="78">
        <f t="shared" si="135"/>
        <v>0</v>
      </c>
      <c r="AA1993" s="78">
        <f t="shared" si="136"/>
        <v>1.94</v>
      </c>
      <c r="AB1993" s="77">
        <f t="shared" si="137"/>
        <v>260</v>
      </c>
    </row>
    <row r="1994" spans="1:28" x14ac:dyDescent="0.3">
      <c r="A1994" s="53">
        <v>43632</v>
      </c>
      <c r="B1994" s="50" t="s">
        <v>1255</v>
      </c>
      <c r="C1994" s="50" t="s">
        <v>1256</v>
      </c>
      <c r="D1994" s="50" t="s">
        <v>47</v>
      </c>
      <c r="E1994" s="52">
        <v>10</v>
      </c>
      <c r="F1994" s="51">
        <v>156</v>
      </c>
      <c r="G1994" s="65">
        <v>0</v>
      </c>
      <c r="H1994" s="51">
        <v>105</v>
      </c>
      <c r="I1994" s="50" t="s">
        <v>147</v>
      </c>
      <c r="J1994" s="61">
        <v>20.7</v>
      </c>
      <c r="K1994" s="50" t="s">
        <v>158</v>
      </c>
      <c r="L1994" s="73">
        <v>23</v>
      </c>
      <c r="M1994" s="69">
        <v>1.9</v>
      </c>
      <c r="N1994" s="51">
        <v>58</v>
      </c>
      <c r="O1994" s="50" t="s">
        <v>318</v>
      </c>
      <c r="P1994" s="51">
        <v>10212</v>
      </c>
      <c r="Q1994" s="50" t="s">
        <v>1012</v>
      </c>
      <c r="R1994" s="51">
        <v>10177</v>
      </c>
      <c r="S1994" s="50" t="s">
        <v>51</v>
      </c>
      <c r="T1994" s="52">
        <v>72</v>
      </c>
      <c r="U1994" s="52">
        <v>81</v>
      </c>
      <c r="V1994" s="50" t="s">
        <v>51</v>
      </c>
      <c r="W1994" s="52">
        <v>62</v>
      </c>
      <c r="X1994" s="50" t="s">
        <v>65</v>
      </c>
      <c r="Y1994" s="78">
        <f t="shared" si="134"/>
        <v>0.19</v>
      </c>
      <c r="Z1994" s="78">
        <f t="shared" si="135"/>
        <v>0</v>
      </c>
      <c r="AA1994" s="78">
        <f t="shared" si="136"/>
        <v>2.0699999999999998</v>
      </c>
      <c r="AB1994" s="77">
        <f t="shared" si="137"/>
        <v>230</v>
      </c>
    </row>
    <row r="1995" spans="1:28" x14ac:dyDescent="0.3">
      <c r="A1995" s="53">
        <v>43633</v>
      </c>
      <c r="B1995" s="50" t="s">
        <v>1255</v>
      </c>
      <c r="C1995" s="50" t="s">
        <v>1256</v>
      </c>
      <c r="D1995" s="50" t="s">
        <v>47</v>
      </c>
      <c r="E1995" s="52">
        <v>10</v>
      </c>
      <c r="F1995" s="51">
        <v>174</v>
      </c>
      <c r="G1995" s="65">
        <v>0</v>
      </c>
      <c r="H1995" s="51">
        <v>159</v>
      </c>
      <c r="I1995" s="50" t="s">
        <v>100</v>
      </c>
      <c r="J1995" s="61">
        <v>19</v>
      </c>
      <c r="K1995" s="50" t="s">
        <v>206</v>
      </c>
      <c r="L1995" s="73">
        <v>33</v>
      </c>
      <c r="M1995" s="69">
        <v>1.7</v>
      </c>
      <c r="N1995" s="51">
        <v>81</v>
      </c>
      <c r="O1995" s="50" t="s">
        <v>139</v>
      </c>
      <c r="P1995" s="51">
        <v>10177</v>
      </c>
      <c r="Q1995" s="50" t="s">
        <v>1012</v>
      </c>
      <c r="R1995" s="51">
        <v>10119</v>
      </c>
      <c r="S1995" s="52">
        <v>24</v>
      </c>
      <c r="T1995" s="52">
        <v>76</v>
      </c>
      <c r="U1995" s="52">
        <v>82</v>
      </c>
      <c r="V1995" s="50" t="s">
        <v>51</v>
      </c>
      <c r="W1995" s="52">
        <v>71</v>
      </c>
      <c r="X1995" s="50" t="s">
        <v>206</v>
      </c>
      <c r="Y1995" s="78">
        <f t="shared" si="134"/>
        <v>0.16999999999999998</v>
      </c>
      <c r="Z1995" s="78">
        <f t="shared" si="135"/>
        <v>0</v>
      </c>
      <c r="AA1995" s="78">
        <f t="shared" si="136"/>
        <v>1.9</v>
      </c>
      <c r="AB1995" s="77">
        <f t="shared" si="137"/>
        <v>330</v>
      </c>
    </row>
    <row r="1996" spans="1:28" x14ac:dyDescent="0.3">
      <c r="A1996" s="53">
        <v>43634</v>
      </c>
      <c r="B1996" s="50" t="s">
        <v>1255</v>
      </c>
      <c r="C1996" s="50" t="s">
        <v>1256</v>
      </c>
      <c r="D1996" s="50" t="s">
        <v>47</v>
      </c>
      <c r="E1996" s="52">
        <v>10</v>
      </c>
      <c r="F1996" s="51">
        <v>172</v>
      </c>
      <c r="G1996" s="65">
        <v>0</v>
      </c>
      <c r="H1996" s="51">
        <v>142</v>
      </c>
      <c r="I1996" s="50" t="s">
        <v>193</v>
      </c>
      <c r="J1996" s="61">
        <v>20.3</v>
      </c>
      <c r="K1996" s="50" t="s">
        <v>188</v>
      </c>
      <c r="L1996" s="73">
        <v>31</v>
      </c>
      <c r="M1996" s="69">
        <v>2.8</v>
      </c>
      <c r="N1996" s="51">
        <v>92</v>
      </c>
      <c r="O1996" s="50" t="s">
        <v>179</v>
      </c>
      <c r="P1996" s="51">
        <v>10119</v>
      </c>
      <c r="Q1996" s="50" t="s">
        <v>1012</v>
      </c>
      <c r="R1996" s="51">
        <v>10077</v>
      </c>
      <c r="S1996" s="52">
        <v>11</v>
      </c>
      <c r="T1996" s="52">
        <v>78</v>
      </c>
      <c r="U1996" s="52">
        <v>86</v>
      </c>
      <c r="V1996" s="50" t="s">
        <v>51</v>
      </c>
      <c r="W1996" s="52">
        <v>73</v>
      </c>
      <c r="X1996" s="50" t="s">
        <v>50</v>
      </c>
      <c r="Y1996" s="78">
        <f t="shared" si="134"/>
        <v>0.27999999999999997</v>
      </c>
      <c r="Z1996" s="78">
        <f t="shared" si="135"/>
        <v>0</v>
      </c>
      <c r="AA1996" s="78">
        <f t="shared" si="136"/>
        <v>2.0300000000000002</v>
      </c>
      <c r="AB1996" s="77">
        <f t="shared" si="137"/>
        <v>310</v>
      </c>
    </row>
    <row r="1997" spans="1:28" x14ac:dyDescent="0.3">
      <c r="A1997" s="53">
        <v>43635</v>
      </c>
      <c r="B1997" s="50" t="s">
        <v>1255</v>
      </c>
      <c r="C1997" s="50" t="s">
        <v>1256</v>
      </c>
      <c r="D1997" s="50" t="s">
        <v>47</v>
      </c>
      <c r="E1997" s="52">
        <v>10</v>
      </c>
      <c r="F1997" s="51">
        <v>186</v>
      </c>
      <c r="G1997" s="65">
        <v>2</v>
      </c>
      <c r="H1997" s="51">
        <v>151</v>
      </c>
      <c r="I1997" s="50" t="s">
        <v>75</v>
      </c>
      <c r="J1997" s="61">
        <v>22</v>
      </c>
      <c r="K1997" s="50" t="s">
        <v>71</v>
      </c>
      <c r="L1997" s="73">
        <v>30</v>
      </c>
      <c r="M1997" s="69">
        <v>1.7</v>
      </c>
      <c r="N1997" s="51">
        <v>61</v>
      </c>
      <c r="O1997" s="50" t="s">
        <v>260</v>
      </c>
      <c r="P1997" s="51">
        <v>10168</v>
      </c>
      <c r="Q1997" s="52">
        <v>21</v>
      </c>
      <c r="R1997" s="51">
        <v>10099</v>
      </c>
      <c r="S1997" s="50" t="s">
        <v>84</v>
      </c>
      <c r="T1997" s="52">
        <v>74</v>
      </c>
      <c r="U1997" s="52">
        <v>86</v>
      </c>
      <c r="V1997" s="50" t="s">
        <v>51</v>
      </c>
      <c r="W1997" s="52">
        <v>61</v>
      </c>
      <c r="X1997" s="50" t="s">
        <v>65</v>
      </c>
      <c r="Y1997" s="78">
        <f t="shared" si="134"/>
        <v>0.16999999999999998</v>
      </c>
      <c r="Z1997" s="78">
        <f t="shared" si="135"/>
        <v>0.2</v>
      </c>
      <c r="AA1997" s="78">
        <f t="shared" si="136"/>
        <v>2.2000000000000002</v>
      </c>
      <c r="AB1997" s="77">
        <f t="shared" si="137"/>
        <v>300</v>
      </c>
    </row>
    <row r="1998" spans="1:28" x14ac:dyDescent="0.3">
      <c r="A1998" s="53">
        <v>43636</v>
      </c>
      <c r="B1998" s="50" t="s">
        <v>1255</v>
      </c>
      <c r="C1998" s="50" t="s">
        <v>1256</v>
      </c>
      <c r="D1998" s="50" t="s">
        <v>47</v>
      </c>
      <c r="E1998" s="52">
        <v>10</v>
      </c>
      <c r="F1998" s="51">
        <v>164</v>
      </c>
      <c r="G1998" s="65">
        <v>2.2000000000000002</v>
      </c>
      <c r="H1998" s="51">
        <v>154</v>
      </c>
      <c r="I1998" s="50" t="s">
        <v>100</v>
      </c>
      <c r="J1998" s="61">
        <v>17.3</v>
      </c>
      <c r="K1998" s="50" t="s">
        <v>158</v>
      </c>
      <c r="L1998" s="73">
        <v>26</v>
      </c>
      <c r="M1998" s="69">
        <v>1.7</v>
      </c>
      <c r="N1998" s="51">
        <v>72</v>
      </c>
      <c r="O1998" s="50" t="s">
        <v>79</v>
      </c>
      <c r="P1998" s="51">
        <v>10181</v>
      </c>
      <c r="Q1998" s="50" t="s">
        <v>51</v>
      </c>
      <c r="R1998" s="51">
        <v>10163</v>
      </c>
      <c r="S1998" s="50" t="s">
        <v>51</v>
      </c>
      <c r="T1998" s="52">
        <v>84</v>
      </c>
      <c r="U1998" s="52">
        <v>88</v>
      </c>
      <c r="V1998" s="50" t="s">
        <v>51</v>
      </c>
      <c r="W1998" s="52">
        <v>81</v>
      </c>
      <c r="X1998" s="50" t="s">
        <v>121</v>
      </c>
      <c r="Y1998" s="78">
        <f t="shared" si="134"/>
        <v>0.16999999999999998</v>
      </c>
      <c r="Z1998" s="78">
        <f t="shared" si="135"/>
        <v>0.22000000000000003</v>
      </c>
      <c r="AA1998" s="78">
        <f t="shared" si="136"/>
        <v>1.73</v>
      </c>
      <c r="AB1998" s="77">
        <f t="shared" si="137"/>
        <v>260</v>
      </c>
    </row>
    <row r="1999" spans="1:28" x14ac:dyDescent="0.3">
      <c r="A1999" s="53">
        <v>43637</v>
      </c>
      <c r="B1999" s="50" t="s">
        <v>1255</v>
      </c>
      <c r="C1999" s="50" t="s">
        <v>1256</v>
      </c>
      <c r="D1999" s="50" t="s">
        <v>47</v>
      </c>
      <c r="E1999" s="52">
        <v>10</v>
      </c>
      <c r="F1999" s="51">
        <v>165</v>
      </c>
      <c r="G1999" s="65">
        <v>0.2</v>
      </c>
      <c r="H1999" s="51">
        <v>140</v>
      </c>
      <c r="I1999" s="50" t="s">
        <v>74</v>
      </c>
      <c r="J1999" s="61">
        <v>19</v>
      </c>
      <c r="K1999" s="50" t="s">
        <v>64</v>
      </c>
      <c r="L1999" s="72" t="s">
        <v>218</v>
      </c>
      <c r="M1999" s="69">
        <v>3.9</v>
      </c>
      <c r="N1999" s="51">
        <v>200</v>
      </c>
      <c r="O1999" s="50" t="s">
        <v>232</v>
      </c>
      <c r="P1999" s="51">
        <v>10202</v>
      </c>
      <c r="Q1999" s="52">
        <v>10</v>
      </c>
      <c r="R1999" s="51">
        <v>10176</v>
      </c>
      <c r="S1999" s="50" t="s">
        <v>51</v>
      </c>
      <c r="T1999" s="52">
        <v>79</v>
      </c>
      <c r="U1999" s="52">
        <v>90</v>
      </c>
      <c r="V1999" s="50" t="s">
        <v>51</v>
      </c>
      <c r="W1999" s="52">
        <v>68</v>
      </c>
      <c r="X1999" s="50" t="s">
        <v>64</v>
      </c>
      <c r="Y1999" s="78">
        <f t="shared" si="134"/>
        <v>0.39</v>
      </c>
      <c r="Z1999" s="78">
        <f t="shared" si="135"/>
        <v>0.02</v>
      </c>
      <c r="AA1999" s="78">
        <f t="shared" si="136"/>
        <v>1.9</v>
      </c>
      <c r="AB1999" s="77">
        <f t="shared" si="137"/>
        <v>30</v>
      </c>
    </row>
    <row r="2000" spans="1:28" x14ac:dyDescent="0.3">
      <c r="A2000" s="53">
        <v>43638</v>
      </c>
      <c r="B2000" s="50" t="s">
        <v>1255</v>
      </c>
      <c r="C2000" s="50" t="s">
        <v>1256</v>
      </c>
      <c r="D2000" s="50" t="s">
        <v>47</v>
      </c>
      <c r="E2000" s="52">
        <v>10</v>
      </c>
      <c r="F2000" s="51">
        <v>163</v>
      </c>
      <c r="G2000" s="65">
        <v>0</v>
      </c>
      <c r="H2000" s="51">
        <v>125</v>
      </c>
      <c r="I2000" s="50" t="s">
        <v>404</v>
      </c>
      <c r="J2000" s="61">
        <v>20.100000000000001</v>
      </c>
      <c r="K2000" s="50" t="s">
        <v>81</v>
      </c>
      <c r="L2000" s="73">
        <v>10</v>
      </c>
      <c r="M2000" s="69">
        <v>4.7</v>
      </c>
      <c r="N2000" s="51">
        <v>103</v>
      </c>
      <c r="O2000" s="50" t="s">
        <v>345</v>
      </c>
      <c r="P2000" s="51">
        <v>10176</v>
      </c>
      <c r="Q2000" s="50" t="s">
        <v>1012</v>
      </c>
      <c r="R2000" s="51">
        <v>10081</v>
      </c>
      <c r="S2000" s="52">
        <v>20</v>
      </c>
      <c r="T2000" s="52">
        <v>79</v>
      </c>
      <c r="U2000" s="52">
        <v>86</v>
      </c>
      <c r="V2000" s="50" t="s">
        <v>51</v>
      </c>
      <c r="W2000" s="52">
        <v>71</v>
      </c>
      <c r="X2000" s="50" t="s">
        <v>95</v>
      </c>
      <c r="Y2000" s="78">
        <f t="shared" si="134"/>
        <v>0.47000000000000003</v>
      </c>
      <c r="Z2000" s="78">
        <f t="shared" si="135"/>
        <v>0</v>
      </c>
      <c r="AA2000" s="78">
        <f t="shared" si="136"/>
        <v>2.0100000000000002</v>
      </c>
      <c r="AB2000" s="77">
        <f t="shared" si="137"/>
        <v>100</v>
      </c>
    </row>
    <row r="2001" spans="1:28" x14ac:dyDescent="0.3">
      <c r="A2001" s="53">
        <v>43639</v>
      </c>
      <c r="B2001" s="50" t="s">
        <v>1255</v>
      </c>
      <c r="C2001" s="50" t="s">
        <v>1256</v>
      </c>
      <c r="D2001" s="50" t="s">
        <v>47</v>
      </c>
      <c r="E2001" s="52">
        <v>10</v>
      </c>
      <c r="F2001" s="51">
        <v>192</v>
      </c>
      <c r="G2001" s="65">
        <v>0</v>
      </c>
      <c r="H2001" s="51">
        <v>168</v>
      </c>
      <c r="I2001" s="50" t="s">
        <v>644</v>
      </c>
      <c r="J2001" s="61">
        <v>21.6</v>
      </c>
      <c r="K2001" s="50" t="s">
        <v>250</v>
      </c>
      <c r="L2001" s="73">
        <v>33</v>
      </c>
      <c r="M2001" s="69">
        <v>3.1</v>
      </c>
      <c r="N2001" s="51">
        <v>86</v>
      </c>
      <c r="O2001" s="50" t="s">
        <v>232</v>
      </c>
      <c r="P2001" s="51">
        <v>10133</v>
      </c>
      <c r="Q2001" s="52">
        <v>22</v>
      </c>
      <c r="R2001" s="51">
        <v>10070</v>
      </c>
      <c r="S2001" s="50" t="s">
        <v>84</v>
      </c>
      <c r="T2001" s="52">
        <v>74</v>
      </c>
      <c r="U2001" s="52">
        <v>84</v>
      </c>
      <c r="V2001" s="50" t="s">
        <v>51</v>
      </c>
      <c r="W2001" s="52">
        <v>65</v>
      </c>
      <c r="X2001" s="50" t="s">
        <v>117</v>
      </c>
      <c r="Y2001" s="78">
        <f t="shared" si="134"/>
        <v>0.31</v>
      </c>
      <c r="Z2001" s="78">
        <f t="shared" si="135"/>
        <v>0</v>
      </c>
      <c r="AA2001" s="78">
        <f t="shared" si="136"/>
        <v>2.16</v>
      </c>
      <c r="AB2001" s="77">
        <f t="shared" si="137"/>
        <v>330</v>
      </c>
    </row>
    <row r="2002" spans="1:28" x14ac:dyDescent="0.3">
      <c r="A2002" s="53">
        <v>43640</v>
      </c>
      <c r="B2002" s="50" t="s">
        <v>1255</v>
      </c>
      <c r="C2002" s="50" t="s">
        <v>1256</v>
      </c>
      <c r="D2002" s="50" t="s">
        <v>47</v>
      </c>
      <c r="E2002" s="52">
        <v>10</v>
      </c>
      <c r="F2002" s="51">
        <v>182</v>
      </c>
      <c r="G2002" s="65">
        <v>7.4</v>
      </c>
      <c r="H2002" s="51">
        <v>166</v>
      </c>
      <c r="I2002" s="50" t="s">
        <v>232</v>
      </c>
      <c r="J2002" s="61">
        <v>19.8</v>
      </c>
      <c r="K2002" s="50" t="s">
        <v>352</v>
      </c>
      <c r="L2002" s="73">
        <v>12</v>
      </c>
      <c r="M2002" s="69">
        <v>1.9</v>
      </c>
      <c r="N2002" s="51">
        <v>72</v>
      </c>
      <c r="O2002" s="50" t="s">
        <v>85</v>
      </c>
      <c r="P2002" s="51">
        <v>10151</v>
      </c>
      <c r="Q2002" s="52">
        <v>22</v>
      </c>
      <c r="R2002" s="51">
        <v>10111</v>
      </c>
      <c r="S2002" s="50" t="s">
        <v>218</v>
      </c>
      <c r="T2002" s="52">
        <v>86</v>
      </c>
      <c r="U2002" s="52">
        <v>89</v>
      </c>
      <c r="V2002" s="50" t="s">
        <v>51</v>
      </c>
      <c r="W2002" s="52">
        <v>79</v>
      </c>
      <c r="X2002" s="50" t="s">
        <v>80</v>
      </c>
      <c r="Y2002" s="78">
        <f t="shared" si="134"/>
        <v>0.19</v>
      </c>
      <c r="Z2002" s="78">
        <f t="shared" si="135"/>
        <v>0.74</v>
      </c>
      <c r="AA2002" s="78">
        <f t="shared" si="136"/>
        <v>1.98</v>
      </c>
      <c r="AB2002" s="77">
        <f t="shared" si="137"/>
        <v>120</v>
      </c>
    </row>
    <row r="2003" spans="1:28" x14ac:dyDescent="0.3">
      <c r="A2003" s="53">
        <v>43641</v>
      </c>
      <c r="B2003" s="50" t="s">
        <v>1255</v>
      </c>
      <c r="C2003" s="50" t="s">
        <v>1256</v>
      </c>
      <c r="D2003" s="50" t="s">
        <v>47</v>
      </c>
      <c r="E2003" s="52">
        <v>10</v>
      </c>
      <c r="F2003" s="51">
        <v>186</v>
      </c>
      <c r="G2003" s="65">
        <v>5.2</v>
      </c>
      <c r="H2003" s="51">
        <v>168</v>
      </c>
      <c r="I2003" s="50" t="s">
        <v>51</v>
      </c>
      <c r="J2003" s="61">
        <v>20.5</v>
      </c>
      <c r="K2003" s="50" t="s">
        <v>94</v>
      </c>
      <c r="L2003" s="73">
        <v>10</v>
      </c>
      <c r="M2003" s="69">
        <v>1.1000000000000001</v>
      </c>
      <c r="N2003" s="51">
        <v>64</v>
      </c>
      <c r="O2003" s="50" t="s">
        <v>139</v>
      </c>
      <c r="P2003" s="51">
        <v>10169</v>
      </c>
      <c r="Q2003" s="52">
        <v>14</v>
      </c>
      <c r="R2003" s="51">
        <v>10144</v>
      </c>
      <c r="S2003" s="50" t="s">
        <v>263</v>
      </c>
      <c r="T2003" s="52">
        <v>88</v>
      </c>
      <c r="U2003" s="52">
        <v>90</v>
      </c>
      <c r="V2003" s="50" t="s">
        <v>51</v>
      </c>
      <c r="W2003" s="52">
        <v>84</v>
      </c>
      <c r="X2003" s="50" t="s">
        <v>51</v>
      </c>
      <c r="Y2003" s="78">
        <f t="shared" si="134"/>
        <v>0.11000000000000001</v>
      </c>
      <c r="Z2003" s="78">
        <f t="shared" si="135"/>
        <v>0.52</v>
      </c>
      <c r="AA2003" s="78">
        <f t="shared" si="136"/>
        <v>2.0499999999999998</v>
      </c>
      <c r="AB2003" s="77">
        <f t="shared" si="137"/>
        <v>100</v>
      </c>
    </row>
    <row r="2004" spans="1:28" x14ac:dyDescent="0.3">
      <c r="A2004" s="53">
        <v>43642</v>
      </c>
      <c r="B2004" s="50" t="s">
        <v>1255</v>
      </c>
      <c r="C2004" s="50" t="s">
        <v>1256</v>
      </c>
      <c r="D2004" s="50" t="s">
        <v>47</v>
      </c>
      <c r="E2004" s="52">
        <v>10</v>
      </c>
      <c r="F2004" s="51">
        <v>202</v>
      </c>
      <c r="G2004" s="65">
        <v>0</v>
      </c>
      <c r="H2004" s="51">
        <v>176</v>
      </c>
      <c r="I2004" s="50" t="s">
        <v>494</v>
      </c>
      <c r="J2004" s="61">
        <v>22.9</v>
      </c>
      <c r="K2004" s="50" t="s">
        <v>164</v>
      </c>
      <c r="L2004" s="73">
        <v>33</v>
      </c>
      <c r="M2004" s="69">
        <v>2.8</v>
      </c>
      <c r="N2004" s="51">
        <v>117</v>
      </c>
      <c r="O2004" s="50" t="s">
        <v>79</v>
      </c>
      <c r="P2004" s="51">
        <v>10172</v>
      </c>
      <c r="Q2004" s="52">
        <v>22</v>
      </c>
      <c r="R2004" s="51">
        <v>10120</v>
      </c>
      <c r="S2004" s="52">
        <v>12</v>
      </c>
      <c r="T2004" s="52">
        <v>81</v>
      </c>
      <c r="U2004" s="52">
        <v>90</v>
      </c>
      <c r="V2004" s="50" t="s">
        <v>51</v>
      </c>
      <c r="W2004" s="52">
        <v>70</v>
      </c>
      <c r="X2004" s="50" t="s">
        <v>355</v>
      </c>
      <c r="Y2004" s="78">
        <f t="shared" si="134"/>
        <v>0.27999999999999997</v>
      </c>
      <c r="Z2004" s="78">
        <f t="shared" si="135"/>
        <v>0</v>
      </c>
      <c r="AA2004" s="78">
        <f t="shared" si="136"/>
        <v>2.29</v>
      </c>
      <c r="AB2004" s="77">
        <f t="shared" si="137"/>
        <v>330</v>
      </c>
    </row>
    <row r="2005" spans="1:28" x14ac:dyDescent="0.3">
      <c r="A2005" s="53">
        <v>43643</v>
      </c>
      <c r="B2005" s="50" t="s">
        <v>1255</v>
      </c>
      <c r="C2005" s="50" t="s">
        <v>1256</v>
      </c>
      <c r="D2005" s="50" t="s">
        <v>47</v>
      </c>
      <c r="E2005" s="52">
        <v>10</v>
      </c>
      <c r="F2005" s="51">
        <v>194</v>
      </c>
      <c r="G2005" s="65">
        <v>0</v>
      </c>
      <c r="H2005" s="51">
        <v>163</v>
      </c>
      <c r="I2005" s="50" t="s">
        <v>537</v>
      </c>
      <c r="J2005" s="61">
        <v>22.6</v>
      </c>
      <c r="K2005" s="50" t="s">
        <v>89</v>
      </c>
      <c r="L2005" s="73">
        <v>30</v>
      </c>
      <c r="M2005" s="69">
        <v>3.1</v>
      </c>
      <c r="N2005" s="51">
        <v>122</v>
      </c>
      <c r="O2005" s="50" t="s">
        <v>585</v>
      </c>
      <c r="P2005" s="51">
        <v>10188</v>
      </c>
      <c r="Q2005" s="52">
        <v>24</v>
      </c>
      <c r="R2005" s="51">
        <v>10127</v>
      </c>
      <c r="S2005" s="52">
        <v>15</v>
      </c>
      <c r="T2005" s="52">
        <v>76</v>
      </c>
      <c r="U2005" s="52">
        <v>84</v>
      </c>
      <c r="V2005" s="50" t="s">
        <v>232</v>
      </c>
      <c r="W2005" s="52">
        <v>68</v>
      </c>
      <c r="X2005" s="50" t="s">
        <v>98</v>
      </c>
      <c r="Y2005" s="78">
        <f t="shared" si="134"/>
        <v>0.31</v>
      </c>
      <c r="Z2005" s="78">
        <f t="shared" si="135"/>
        <v>0</v>
      </c>
      <c r="AA2005" s="78">
        <f t="shared" si="136"/>
        <v>2.2600000000000002</v>
      </c>
      <c r="AB2005" s="77">
        <f t="shared" si="137"/>
        <v>300</v>
      </c>
    </row>
    <row r="2006" spans="1:28" x14ac:dyDescent="0.3">
      <c r="A2006" s="53">
        <v>43644</v>
      </c>
      <c r="B2006" s="50" t="s">
        <v>1255</v>
      </c>
      <c r="C2006" s="50" t="s">
        <v>1256</v>
      </c>
      <c r="D2006" s="50" t="s">
        <v>47</v>
      </c>
      <c r="E2006" s="52">
        <v>10</v>
      </c>
      <c r="F2006" s="51">
        <v>208</v>
      </c>
      <c r="G2006" s="65">
        <v>0</v>
      </c>
      <c r="H2006" s="51">
        <v>185</v>
      </c>
      <c r="I2006" s="50" t="s">
        <v>51</v>
      </c>
      <c r="J2006" s="61">
        <v>23.1</v>
      </c>
      <c r="K2006" s="50" t="s">
        <v>169</v>
      </c>
      <c r="L2006" s="72" t="s">
        <v>289</v>
      </c>
      <c r="M2006" s="69">
        <v>2.5</v>
      </c>
      <c r="N2006" s="51">
        <v>67</v>
      </c>
      <c r="O2006" s="50" t="s">
        <v>61</v>
      </c>
      <c r="P2006" s="51">
        <v>10190</v>
      </c>
      <c r="Q2006" s="50" t="s">
        <v>533</v>
      </c>
      <c r="R2006" s="51">
        <v>10157</v>
      </c>
      <c r="S2006" s="52">
        <v>24</v>
      </c>
      <c r="T2006" s="52">
        <v>75</v>
      </c>
      <c r="U2006" s="52">
        <v>82</v>
      </c>
      <c r="V2006" s="50" t="s">
        <v>51</v>
      </c>
      <c r="W2006" s="52">
        <v>69</v>
      </c>
      <c r="X2006" s="50" t="s">
        <v>192</v>
      </c>
      <c r="Y2006" s="78">
        <f t="shared" si="134"/>
        <v>0.25</v>
      </c>
      <c r="Z2006" s="78">
        <f t="shared" si="135"/>
        <v>0</v>
      </c>
      <c r="AA2006" s="78">
        <f t="shared" si="136"/>
        <v>2.31</v>
      </c>
      <c r="AB2006" s="77">
        <f t="shared" si="137"/>
        <v>90</v>
      </c>
    </row>
    <row r="2007" spans="1:28" x14ac:dyDescent="0.3">
      <c r="A2007" s="53">
        <v>43645</v>
      </c>
      <c r="B2007" s="50" t="s">
        <v>1255</v>
      </c>
      <c r="C2007" s="50" t="s">
        <v>1256</v>
      </c>
      <c r="D2007" s="50" t="s">
        <v>47</v>
      </c>
      <c r="E2007" s="52">
        <v>10</v>
      </c>
      <c r="F2007" s="51">
        <v>188</v>
      </c>
      <c r="G2007" s="65">
        <v>0</v>
      </c>
      <c r="H2007" s="51">
        <v>175</v>
      </c>
      <c r="I2007" s="50" t="s">
        <v>100</v>
      </c>
      <c r="J2007" s="61">
        <v>20</v>
      </c>
      <c r="K2007" s="50" t="s">
        <v>475</v>
      </c>
      <c r="L2007" s="73">
        <v>31</v>
      </c>
      <c r="M2007" s="69">
        <v>3.1</v>
      </c>
      <c r="N2007" s="51">
        <v>92</v>
      </c>
      <c r="O2007" s="50" t="s">
        <v>129</v>
      </c>
      <c r="P2007" s="51">
        <v>10190</v>
      </c>
      <c r="Q2007" s="50" t="s">
        <v>51</v>
      </c>
      <c r="R2007" s="51">
        <v>10143</v>
      </c>
      <c r="S2007" s="50" t="s">
        <v>116</v>
      </c>
      <c r="T2007" s="52">
        <v>80</v>
      </c>
      <c r="U2007" s="52">
        <v>86</v>
      </c>
      <c r="V2007" s="50" t="s">
        <v>537</v>
      </c>
      <c r="W2007" s="52">
        <v>77</v>
      </c>
      <c r="X2007" s="50" t="s">
        <v>188</v>
      </c>
      <c r="Y2007" s="78">
        <f t="shared" si="134"/>
        <v>0.31</v>
      </c>
      <c r="Z2007" s="78">
        <f t="shared" si="135"/>
        <v>0</v>
      </c>
      <c r="AA2007" s="78">
        <f t="shared" si="136"/>
        <v>2</v>
      </c>
      <c r="AB2007" s="77">
        <f t="shared" si="137"/>
        <v>310</v>
      </c>
    </row>
    <row r="2008" spans="1:28" x14ac:dyDescent="0.3">
      <c r="A2008" s="53">
        <v>43646</v>
      </c>
      <c r="B2008" s="50" t="s">
        <v>1255</v>
      </c>
      <c r="C2008" s="50" t="s">
        <v>1256</v>
      </c>
      <c r="D2008" s="50" t="s">
        <v>47</v>
      </c>
      <c r="E2008" s="52">
        <v>10</v>
      </c>
      <c r="F2008" s="51">
        <v>193</v>
      </c>
      <c r="G2008" s="65">
        <v>0</v>
      </c>
      <c r="H2008" s="51">
        <v>169</v>
      </c>
      <c r="I2008" s="50" t="s">
        <v>650</v>
      </c>
      <c r="J2008" s="61">
        <v>21.7</v>
      </c>
      <c r="K2008" s="50" t="s">
        <v>192</v>
      </c>
      <c r="L2008" s="73">
        <v>26</v>
      </c>
      <c r="M2008" s="69">
        <v>1.9</v>
      </c>
      <c r="N2008" s="51">
        <v>58</v>
      </c>
      <c r="O2008" s="50" t="s">
        <v>59</v>
      </c>
      <c r="P2008" s="51">
        <v>10213</v>
      </c>
      <c r="Q2008" s="52">
        <v>24</v>
      </c>
      <c r="R2008" s="51">
        <v>10174</v>
      </c>
      <c r="S2008" s="50" t="s">
        <v>218</v>
      </c>
      <c r="T2008" s="52">
        <v>78</v>
      </c>
      <c r="U2008" s="52">
        <v>86</v>
      </c>
      <c r="V2008" s="50" t="s">
        <v>51</v>
      </c>
      <c r="W2008" s="52">
        <v>72</v>
      </c>
      <c r="X2008" s="50" t="s">
        <v>226</v>
      </c>
      <c r="Y2008" s="78">
        <f t="shared" si="134"/>
        <v>0.19</v>
      </c>
      <c r="Z2008" s="78">
        <f t="shared" si="135"/>
        <v>0</v>
      </c>
      <c r="AA2008" s="78">
        <f t="shared" si="136"/>
        <v>2.17</v>
      </c>
      <c r="AB2008" s="77">
        <f t="shared" si="137"/>
        <v>260</v>
      </c>
    </row>
    <row r="2009" spans="1:28" x14ac:dyDescent="0.3">
      <c r="A2009" s="53">
        <v>43647</v>
      </c>
      <c r="B2009" s="50" t="s">
        <v>1255</v>
      </c>
      <c r="C2009" s="50" t="s">
        <v>1256</v>
      </c>
      <c r="D2009" s="50" t="s">
        <v>47</v>
      </c>
      <c r="E2009" s="52">
        <v>10</v>
      </c>
      <c r="F2009" s="51">
        <v>196</v>
      </c>
      <c r="G2009" s="65">
        <v>0.4</v>
      </c>
      <c r="H2009" s="51">
        <v>172</v>
      </c>
      <c r="I2009" s="50" t="s">
        <v>123</v>
      </c>
      <c r="J2009" s="61">
        <v>22.1</v>
      </c>
      <c r="K2009" s="50" t="s">
        <v>388</v>
      </c>
      <c r="L2009" s="73">
        <v>0</v>
      </c>
      <c r="M2009" s="69">
        <v>1.7</v>
      </c>
      <c r="N2009" s="51">
        <v>72</v>
      </c>
      <c r="O2009" s="50" t="s">
        <v>51</v>
      </c>
      <c r="P2009" s="51">
        <v>10223</v>
      </c>
      <c r="Q2009" s="52">
        <v>13</v>
      </c>
      <c r="R2009" s="51">
        <v>10204</v>
      </c>
      <c r="S2009" s="50" t="s">
        <v>116</v>
      </c>
      <c r="T2009" s="52">
        <v>75</v>
      </c>
      <c r="U2009" s="52">
        <v>86</v>
      </c>
      <c r="V2009" s="50" t="s">
        <v>51</v>
      </c>
      <c r="W2009" s="52">
        <v>65</v>
      </c>
      <c r="X2009" s="50" t="s">
        <v>201</v>
      </c>
      <c r="Y2009" s="78">
        <f t="shared" si="134"/>
        <v>0.16999999999999998</v>
      </c>
      <c r="Z2009" s="78">
        <f t="shared" si="135"/>
        <v>0.04</v>
      </c>
      <c r="AA2009" s="78">
        <f t="shared" si="136"/>
        <v>2.21</v>
      </c>
      <c r="AB2009" s="77">
        <f t="shared" si="137"/>
        <v>0</v>
      </c>
    </row>
    <row r="2010" spans="1:28" x14ac:dyDescent="0.3">
      <c r="A2010" s="53">
        <v>43648</v>
      </c>
      <c r="B2010" s="50" t="s">
        <v>1255</v>
      </c>
      <c r="C2010" s="50" t="s">
        <v>1256</v>
      </c>
      <c r="D2010" s="50" t="s">
        <v>47</v>
      </c>
      <c r="E2010" s="52">
        <v>10</v>
      </c>
      <c r="F2010" s="51">
        <v>192</v>
      </c>
      <c r="G2010" s="65">
        <v>0</v>
      </c>
      <c r="H2010" s="51">
        <v>175</v>
      </c>
      <c r="I2010" s="50" t="s">
        <v>51</v>
      </c>
      <c r="J2010" s="61">
        <v>21</v>
      </c>
      <c r="K2010" s="50" t="s">
        <v>61</v>
      </c>
      <c r="L2010" s="72" t="s">
        <v>132</v>
      </c>
      <c r="M2010" s="69">
        <v>0.8</v>
      </c>
      <c r="N2010" s="51">
        <v>69</v>
      </c>
      <c r="O2010" s="50" t="s">
        <v>286</v>
      </c>
      <c r="P2010" s="51">
        <v>10216</v>
      </c>
      <c r="Q2010" s="50" t="s">
        <v>1012</v>
      </c>
      <c r="R2010" s="51">
        <v>10163</v>
      </c>
      <c r="S2010" s="52">
        <v>24</v>
      </c>
      <c r="T2010" s="52">
        <v>79</v>
      </c>
      <c r="U2010" s="52">
        <v>86</v>
      </c>
      <c r="V2010" s="50" t="s">
        <v>51</v>
      </c>
      <c r="W2010" s="52">
        <v>73</v>
      </c>
      <c r="X2010" s="50" t="s">
        <v>71</v>
      </c>
      <c r="Y2010" s="78">
        <f t="shared" si="134"/>
        <v>0.08</v>
      </c>
      <c r="Z2010" s="78">
        <f t="shared" si="135"/>
        <v>0</v>
      </c>
      <c r="AA2010" s="78">
        <f t="shared" si="136"/>
        <v>2.1</v>
      </c>
      <c r="AB2010" s="77">
        <f t="shared" si="137"/>
        <v>80</v>
      </c>
    </row>
    <row r="2011" spans="1:28" x14ac:dyDescent="0.3">
      <c r="A2011" s="53">
        <v>43650</v>
      </c>
      <c r="B2011" s="50" t="s">
        <v>1255</v>
      </c>
      <c r="C2011" s="50" t="s">
        <v>1256</v>
      </c>
      <c r="D2011" s="50" t="s">
        <v>47</v>
      </c>
      <c r="E2011" s="52">
        <v>10</v>
      </c>
      <c r="F2011" s="51">
        <v>216</v>
      </c>
      <c r="G2011" s="65">
        <v>3.8</v>
      </c>
      <c r="H2011" s="51">
        <v>186</v>
      </c>
      <c r="I2011" s="50" t="s">
        <v>537</v>
      </c>
      <c r="J2011" s="61">
        <v>24.6</v>
      </c>
      <c r="K2011" s="50" t="s">
        <v>129</v>
      </c>
      <c r="L2011" s="73">
        <v>28</v>
      </c>
      <c r="M2011" s="69">
        <v>2.2000000000000002</v>
      </c>
      <c r="N2011" s="51">
        <v>122</v>
      </c>
      <c r="O2011" s="50" t="s">
        <v>142</v>
      </c>
      <c r="P2011" s="51">
        <v>10156</v>
      </c>
      <c r="Q2011" s="50" t="s">
        <v>51</v>
      </c>
      <c r="R2011" s="51">
        <v>10113</v>
      </c>
      <c r="S2011" s="50" t="s">
        <v>51</v>
      </c>
      <c r="T2011" s="52">
        <v>82</v>
      </c>
      <c r="U2011" s="52">
        <v>88</v>
      </c>
      <c r="V2011" s="50" t="s">
        <v>51</v>
      </c>
      <c r="W2011" s="52">
        <v>75</v>
      </c>
      <c r="X2011" s="50" t="s">
        <v>51</v>
      </c>
      <c r="Y2011" s="78">
        <f t="shared" si="134"/>
        <v>0.22000000000000003</v>
      </c>
      <c r="Z2011" s="78">
        <f t="shared" si="135"/>
        <v>0.38</v>
      </c>
      <c r="AA2011" s="78">
        <f t="shared" si="136"/>
        <v>2.46</v>
      </c>
      <c r="AB2011" s="77">
        <f t="shared" si="137"/>
        <v>280</v>
      </c>
    </row>
    <row r="2012" spans="1:28" x14ac:dyDescent="0.3">
      <c r="A2012" s="53">
        <v>43651</v>
      </c>
      <c r="B2012" s="50" t="s">
        <v>1255</v>
      </c>
      <c r="C2012" s="50" t="s">
        <v>1256</v>
      </c>
      <c r="D2012" s="50" t="s">
        <v>47</v>
      </c>
      <c r="E2012" s="52">
        <v>10</v>
      </c>
      <c r="F2012" s="51">
        <v>216</v>
      </c>
      <c r="G2012" s="65">
        <v>0</v>
      </c>
      <c r="H2012" s="51">
        <v>186</v>
      </c>
      <c r="I2012" s="50" t="s">
        <v>537</v>
      </c>
      <c r="J2012" s="61">
        <v>24.5</v>
      </c>
      <c r="K2012" s="50" t="s">
        <v>91</v>
      </c>
      <c r="L2012" s="73">
        <v>31</v>
      </c>
      <c r="M2012" s="69">
        <v>1.1000000000000001</v>
      </c>
      <c r="N2012" s="51">
        <v>75</v>
      </c>
      <c r="O2012" s="50" t="s">
        <v>112</v>
      </c>
      <c r="P2012" s="51">
        <v>10158</v>
      </c>
      <c r="Q2012" s="50" t="s">
        <v>51</v>
      </c>
      <c r="R2012" s="51">
        <v>10136</v>
      </c>
      <c r="S2012" s="50" t="s">
        <v>218</v>
      </c>
      <c r="T2012" s="52">
        <v>80</v>
      </c>
      <c r="U2012" s="52">
        <v>89</v>
      </c>
      <c r="V2012" s="50" t="s">
        <v>51</v>
      </c>
      <c r="W2012" s="52">
        <v>69</v>
      </c>
      <c r="X2012" s="50" t="s">
        <v>91</v>
      </c>
      <c r="Y2012" s="78">
        <f t="shared" si="134"/>
        <v>0.11000000000000001</v>
      </c>
      <c r="Z2012" s="78">
        <f t="shared" si="135"/>
        <v>0</v>
      </c>
      <c r="AA2012" s="78">
        <f t="shared" si="136"/>
        <v>2.4500000000000002</v>
      </c>
      <c r="AB2012" s="77">
        <f t="shared" si="137"/>
        <v>310</v>
      </c>
    </row>
    <row r="2013" spans="1:28" x14ac:dyDescent="0.3">
      <c r="A2013" s="53">
        <v>43656</v>
      </c>
      <c r="B2013" s="50" t="s">
        <v>1255</v>
      </c>
      <c r="C2013" s="50" t="s">
        <v>1256</v>
      </c>
      <c r="D2013" s="50" t="s">
        <v>47</v>
      </c>
      <c r="E2013" s="52">
        <v>10</v>
      </c>
      <c r="F2013" s="50"/>
      <c r="G2013" s="65">
        <v>0</v>
      </c>
      <c r="H2013" s="50"/>
      <c r="I2013" s="50"/>
      <c r="J2013" s="61">
        <v>0</v>
      </c>
      <c r="K2013" s="50"/>
      <c r="L2013" s="72"/>
      <c r="M2013" s="69">
        <v>2.5</v>
      </c>
      <c r="N2013" s="50"/>
      <c r="O2013" s="50"/>
      <c r="P2013" s="50"/>
      <c r="Q2013" s="50"/>
      <c r="R2013" s="50"/>
      <c r="S2013" s="50"/>
      <c r="T2013" s="52">
        <v>73</v>
      </c>
      <c r="U2013" s="50"/>
      <c r="V2013" s="50"/>
      <c r="W2013" s="50"/>
      <c r="X2013" s="50"/>
      <c r="Y2013" s="78">
        <f t="shared" si="134"/>
        <v>0.25</v>
      </c>
      <c r="Z2013" s="78">
        <f t="shared" si="135"/>
        <v>0</v>
      </c>
      <c r="AA2013" s="78">
        <f t="shared" si="136"/>
        <v>0</v>
      </c>
      <c r="AB2013" s="77">
        <f t="shared" si="137"/>
        <v>0</v>
      </c>
    </row>
    <row r="2014" spans="1:28" x14ac:dyDescent="0.3">
      <c r="A2014" s="53">
        <v>43657</v>
      </c>
      <c r="B2014" s="50" t="s">
        <v>1255</v>
      </c>
      <c r="C2014" s="50" t="s">
        <v>1256</v>
      </c>
      <c r="D2014" s="50" t="s">
        <v>47</v>
      </c>
      <c r="E2014" s="52">
        <v>10</v>
      </c>
      <c r="F2014" s="51">
        <v>206</v>
      </c>
      <c r="G2014" s="65">
        <v>0</v>
      </c>
      <c r="H2014" s="51">
        <v>170</v>
      </c>
      <c r="I2014" s="50" t="s">
        <v>59</v>
      </c>
      <c r="J2014" s="61">
        <v>24.1</v>
      </c>
      <c r="K2014" s="50" t="s">
        <v>79</v>
      </c>
      <c r="L2014" s="73">
        <v>22</v>
      </c>
      <c r="M2014" s="69">
        <v>1.7</v>
      </c>
      <c r="N2014" s="51">
        <v>61</v>
      </c>
      <c r="O2014" s="50" t="s">
        <v>162</v>
      </c>
      <c r="P2014" s="51">
        <v>10171</v>
      </c>
      <c r="Q2014" s="52">
        <v>22</v>
      </c>
      <c r="R2014" s="51">
        <v>10145</v>
      </c>
      <c r="S2014" s="50" t="s">
        <v>116</v>
      </c>
      <c r="T2014" s="52">
        <v>76</v>
      </c>
      <c r="U2014" s="52">
        <v>86</v>
      </c>
      <c r="V2014" s="50" t="s">
        <v>51</v>
      </c>
      <c r="W2014" s="52">
        <v>64</v>
      </c>
      <c r="X2014" s="50" t="s">
        <v>345</v>
      </c>
      <c r="Y2014" s="78">
        <f t="shared" si="134"/>
        <v>0.16999999999999998</v>
      </c>
      <c r="Z2014" s="78">
        <f t="shared" si="135"/>
        <v>0</v>
      </c>
      <c r="AA2014" s="78">
        <f t="shared" si="136"/>
        <v>2.41</v>
      </c>
      <c r="AB2014" s="77">
        <f t="shared" si="137"/>
        <v>220</v>
      </c>
    </row>
    <row r="2015" spans="1:28" x14ac:dyDescent="0.3">
      <c r="A2015" s="53">
        <v>43658</v>
      </c>
      <c r="B2015" s="50" t="s">
        <v>1255</v>
      </c>
      <c r="C2015" s="50" t="s">
        <v>1256</v>
      </c>
      <c r="D2015" s="50" t="s">
        <v>47</v>
      </c>
      <c r="E2015" s="52">
        <v>10</v>
      </c>
      <c r="F2015" s="51">
        <v>211</v>
      </c>
      <c r="G2015" s="65">
        <v>0</v>
      </c>
      <c r="H2015" s="51">
        <v>168</v>
      </c>
      <c r="I2015" s="50" t="s">
        <v>166</v>
      </c>
      <c r="J2015" s="61">
        <v>25.4</v>
      </c>
      <c r="K2015" s="50" t="s">
        <v>158</v>
      </c>
      <c r="L2015" s="73">
        <v>10</v>
      </c>
      <c r="M2015" s="69">
        <v>2.5</v>
      </c>
      <c r="N2015" s="51">
        <v>72</v>
      </c>
      <c r="O2015" s="50" t="s">
        <v>79</v>
      </c>
      <c r="P2015" s="51">
        <v>10191</v>
      </c>
      <c r="Q2015" s="52">
        <v>23</v>
      </c>
      <c r="R2015" s="51">
        <v>10157</v>
      </c>
      <c r="S2015" s="50" t="s">
        <v>84</v>
      </c>
      <c r="T2015" s="52">
        <v>69</v>
      </c>
      <c r="U2015" s="52">
        <v>82</v>
      </c>
      <c r="V2015" s="50" t="s">
        <v>404</v>
      </c>
      <c r="W2015" s="52">
        <v>60</v>
      </c>
      <c r="X2015" s="50" t="s">
        <v>51</v>
      </c>
      <c r="Y2015" s="78">
        <f t="shared" si="134"/>
        <v>0.25</v>
      </c>
      <c r="Z2015" s="78">
        <f t="shared" si="135"/>
        <v>0</v>
      </c>
      <c r="AA2015" s="78">
        <f t="shared" si="136"/>
        <v>2.54</v>
      </c>
      <c r="AB2015" s="77">
        <f t="shared" si="137"/>
        <v>100</v>
      </c>
    </row>
    <row r="2016" spans="1:28" x14ac:dyDescent="0.3">
      <c r="A2016" s="53">
        <v>43689</v>
      </c>
      <c r="B2016" s="50" t="s">
        <v>1255</v>
      </c>
      <c r="C2016" s="50" t="s">
        <v>1256</v>
      </c>
      <c r="D2016" s="50" t="s">
        <v>47</v>
      </c>
      <c r="E2016" s="52">
        <v>10</v>
      </c>
      <c r="F2016" s="50"/>
      <c r="G2016" s="72"/>
      <c r="H2016" s="50"/>
      <c r="I2016" s="50"/>
      <c r="J2016" s="72"/>
      <c r="K2016" s="50"/>
      <c r="L2016" s="72"/>
      <c r="M2016" s="69">
        <v>3.1</v>
      </c>
      <c r="N2016" s="50"/>
      <c r="O2016" s="50"/>
      <c r="P2016" s="50"/>
      <c r="Q2016" s="50"/>
      <c r="R2016" s="50"/>
      <c r="S2016" s="50"/>
      <c r="T2016" s="52">
        <v>59</v>
      </c>
      <c r="U2016" s="50"/>
      <c r="V2016" s="50"/>
      <c r="W2016" s="50"/>
      <c r="X2016" s="50"/>
      <c r="Y2016" s="78">
        <f t="shared" si="134"/>
        <v>0.31</v>
      </c>
      <c r="Z2016" s="78">
        <f t="shared" si="135"/>
        <v>0</v>
      </c>
      <c r="AA2016" s="78">
        <f t="shared" si="136"/>
        <v>0</v>
      </c>
      <c r="AB2016" s="72"/>
    </row>
    <row r="2017" spans="1:28" x14ac:dyDescent="0.3">
      <c r="A2017" s="53">
        <v>43691</v>
      </c>
      <c r="B2017" s="50" t="s">
        <v>1255</v>
      </c>
      <c r="C2017" s="50" t="s">
        <v>1256</v>
      </c>
      <c r="D2017" s="50" t="s">
        <v>47</v>
      </c>
      <c r="E2017" s="52">
        <v>10</v>
      </c>
      <c r="F2017" s="50"/>
      <c r="G2017" s="72"/>
      <c r="H2017" s="50"/>
      <c r="I2017" s="50"/>
      <c r="J2017" s="72"/>
      <c r="K2017" s="50"/>
      <c r="L2017" s="72"/>
      <c r="M2017" s="69">
        <v>2.2000000000000002</v>
      </c>
      <c r="N2017" s="50"/>
      <c r="O2017" s="50"/>
      <c r="P2017" s="50"/>
      <c r="Q2017" s="50"/>
      <c r="R2017" s="50"/>
      <c r="S2017" s="50"/>
      <c r="T2017" s="52">
        <v>66</v>
      </c>
      <c r="U2017" s="50"/>
      <c r="V2017" s="50"/>
      <c r="W2017" s="50"/>
      <c r="X2017" s="50"/>
      <c r="Y2017" s="78">
        <f t="shared" si="134"/>
        <v>0.22000000000000003</v>
      </c>
      <c r="Z2017" s="78">
        <f t="shared" si="135"/>
        <v>0</v>
      </c>
      <c r="AA2017" s="78">
        <f t="shared" si="136"/>
        <v>0</v>
      </c>
      <c r="AB2017" s="72"/>
    </row>
    <row r="2018" spans="1:28" x14ac:dyDescent="0.3">
      <c r="A2018" s="53">
        <v>43692</v>
      </c>
      <c r="B2018" s="50" t="s">
        <v>1255</v>
      </c>
      <c r="C2018" s="50" t="s">
        <v>1256</v>
      </c>
      <c r="D2018" s="50" t="s">
        <v>47</v>
      </c>
      <c r="E2018" s="52">
        <v>10</v>
      </c>
      <c r="F2018" s="50"/>
      <c r="G2018" s="72"/>
      <c r="H2018" s="50"/>
      <c r="I2018" s="50"/>
      <c r="J2018" s="72"/>
      <c r="K2018" s="50"/>
      <c r="L2018" s="72"/>
      <c r="M2018" s="69">
        <v>1.9</v>
      </c>
      <c r="N2018" s="50"/>
      <c r="O2018" s="50"/>
      <c r="P2018" s="50"/>
      <c r="Q2018" s="50"/>
      <c r="R2018" s="50"/>
      <c r="S2018" s="50"/>
      <c r="T2018" s="52">
        <v>72</v>
      </c>
      <c r="U2018" s="50"/>
      <c r="V2018" s="50"/>
      <c r="W2018" s="50"/>
      <c r="X2018" s="50"/>
      <c r="Y2018" s="78">
        <f t="shared" si="134"/>
        <v>0.19</v>
      </c>
      <c r="Z2018" s="78">
        <f t="shared" si="135"/>
        <v>0</v>
      </c>
      <c r="AA2018" s="78">
        <f t="shared" si="136"/>
        <v>0</v>
      </c>
      <c r="AB2018" s="72"/>
    </row>
    <row r="2019" spans="1:28" x14ac:dyDescent="0.3">
      <c r="A2019" s="53">
        <v>43693</v>
      </c>
      <c r="B2019" s="50" t="s">
        <v>1255</v>
      </c>
      <c r="C2019" s="50" t="s">
        <v>1256</v>
      </c>
      <c r="D2019" s="50" t="s">
        <v>47</v>
      </c>
      <c r="E2019" s="52">
        <v>10</v>
      </c>
      <c r="F2019" s="50"/>
      <c r="G2019" s="72"/>
      <c r="H2019" s="50"/>
      <c r="I2019" s="50"/>
      <c r="J2019" s="72"/>
      <c r="K2019" s="50"/>
      <c r="L2019" s="72"/>
      <c r="M2019" s="69">
        <v>0</v>
      </c>
      <c r="N2019" s="50"/>
      <c r="O2019" s="50"/>
      <c r="P2019" s="50"/>
      <c r="Q2019" s="50"/>
      <c r="R2019" s="50"/>
      <c r="S2019" s="50"/>
      <c r="T2019" s="50"/>
      <c r="U2019" s="50"/>
      <c r="V2019" s="50"/>
      <c r="W2019" s="50"/>
      <c r="X2019" s="50"/>
      <c r="Y2019" s="78">
        <f t="shared" si="134"/>
        <v>0</v>
      </c>
      <c r="Z2019" s="78">
        <f t="shared" si="135"/>
        <v>0</v>
      </c>
      <c r="AA2019" s="78">
        <f t="shared" si="136"/>
        <v>0</v>
      </c>
      <c r="AB2019" s="72"/>
    </row>
    <row r="2020" spans="1:28" x14ac:dyDescent="0.3">
      <c r="A2020" s="53">
        <v>43695</v>
      </c>
      <c r="B2020" s="50" t="s">
        <v>1255</v>
      </c>
      <c r="C2020" s="50" t="s">
        <v>1256</v>
      </c>
      <c r="D2020" s="50" t="s">
        <v>47</v>
      </c>
      <c r="E2020" s="52">
        <v>10</v>
      </c>
      <c r="F2020" s="50"/>
      <c r="G2020" s="72"/>
      <c r="H2020" s="50"/>
      <c r="I2020" s="50"/>
      <c r="J2020" s="72"/>
      <c r="K2020" s="50"/>
      <c r="L2020" s="72"/>
      <c r="M2020" s="69">
        <v>0</v>
      </c>
      <c r="N2020" s="50"/>
      <c r="O2020" s="50"/>
      <c r="P2020" s="50"/>
      <c r="Q2020" s="50"/>
      <c r="R2020" s="50"/>
      <c r="S2020" s="50"/>
      <c r="T2020" s="52">
        <v>82</v>
      </c>
      <c r="U2020" s="50"/>
      <c r="V2020" s="50"/>
      <c r="W2020" s="50"/>
      <c r="X2020" s="50"/>
      <c r="Y2020" s="78">
        <f t="shared" si="134"/>
        <v>0</v>
      </c>
      <c r="Z2020" s="78">
        <f t="shared" si="135"/>
        <v>0</v>
      </c>
      <c r="AA2020" s="78">
        <f t="shared" si="136"/>
        <v>0</v>
      </c>
      <c r="AB2020" s="72"/>
    </row>
    <row r="2021" spans="1:28" x14ac:dyDescent="0.3">
      <c r="A2021" s="53">
        <v>43696</v>
      </c>
      <c r="B2021" s="50" t="s">
        <v>1255</v>
      </c>
      <c r="C2021" s="50" t="s">
        <v>1256</v>
      </c>
      <c r="D2021" s="50" t="s">
        <v>47</v>
      </c>
      <c r="E2021" s="52">
        <v>10</v>
      </c>
      <c r="F2021" s="50"/>
      <c r="G2021" s="72"/>
      <c r="H2021" s="50"/>
      <c r="I2021" s="50"/>
      <c r="J2021" s="72"/>
      <c r="K2021" s="50"/>
      <c r="L2021" s="72"/>
      <c r="M2021" s="69">
        <v>2.8</v>
      </c>
      <c r="N2021" s="50"/>
      <c r="O2021" s="50"/>
      <c r="P2021" s="50"/>
      <c r="Q2021" s="50"/>
      <c r="R2021" s="50"/>
      <c r="S2021" s="50"/>
      <c r="T2021" s="52">
        <v>74</v>
      </c>
      <c r="U2021" s="50"/>
      <c r="V2021" s="50"/>
      <c r="W2021" s="50"/>
      <c r="X2021" s="50"/>
      <c r="Y2021" s="78">
        <f t="shared" si="134"/>
        <v>0.27999999999999997</v>
      </c>
      <c r="Z2021" s="78">
        <f t="shared" si="135"/>
        <v>0</v>
      </c>
      <c r="AA2021" s="78">
        <f t="shared" si="136"/>
        <v>0</v>
      </c>
      <c r="AB2021" s="72"/>
    </row>
    <row r="2022" spans="1:28" x14ac:dyDescent="0.3">
      <c r="A2022" s="53">
        <v>43697</v>
      </c>
      <c r="B2022" s="50" t="s">
        <v>1255</v>
      </c>
      <c r="C2022" s="50" t="s">
        <v>1256</v>
      </c>
      <c r="D2022" s="50" t="s">
        <v>47</v>
      </c>
      <c r="E2022" s="52">
        <v>10</v>
      </c>
      <c r="F2022" s="50"/>
      <c r="G2022" s="72"/>
      <c r="H2022" s="50"/>
      <c r="I2022" s="50"/>
      <c r="J2022" s="72"/>
      <c r="K2022" s="50"/>
      <c r="L2022" s="72"/>
      <c r="M2022" s="69">
        <v>3.3</v>
      </c>
      <c r="N2022" s="50"/>
      <c r="O2022" s="50"/>
      <c r="P2022" s="50"/>
      <c r="Q2022" s="50"/>
      <c r="R2022" s="50"/>
      <c r="S2022" s="50"/>
      <c r="T2022" s="52">
        <v>71</v>
      </c>
      <c r="U2022" s="50"/>
      <c r="V2022" s="50"/>
      <c r="W2022" s="50"/>
      <c r="X2022" s="50"/>
      <c r="Y2022" s="78">
        <f t="shared" si="134"/>
        <v>0.32999999999999996</v>
      </c>
      <c r="Z2022" s="78">
        <f t="shared" si="135"/>
        <v>0</v>
      </c>
      <c r="AA2022" s="78">
        <f t="shared" si="136"/>
        <v>0</v>
      </c>
      <c r="AB2022" s="72"/>
    </row>
    <row r="2023" spans="1:28" x14ac:dyDescent="0.3">
      <c r="A2023" s="53">
        <v>43699</v>
      </c>
      <c r="B2023" s="50" t="s">
        <v>1255</v>
      </c>
      <c r="C2023" s="50" t="s">
        <v>1256</v>
      </c>
      <c r="D2023" s="50" t="s">
        <v>47</v>
      </c>
      <c r="E2023" s="52">
        <v>10</v>
      </c>
      <c r="F2023" s="51">
        <v>192</v>
      </c>
      <c r="G2023" s="65">
        <v>0</v>
      </c>
      <c r="H2023" s="51">
        <v>146</v>
      </c>
      <c r="I2023" s="50" t="s">
        <v>159</v>
      </c>
      <c r="J2023" s="61">
        <v>23.9</v>
      </c>
      <c r="K2023" s="50" t="s">
        <v>71</v>
      </c>
      <c r="L2023" s="73">
        <v>11</v>
      </c>
      <c r="M2023" s="69">
        <v>3.9</v>
      </c>
      <c r="N2023" s="51">
        <v>108</v>
      </c>
      <c r="O2023" s="50" t="s">
        <v>300</v>
      </c>
      <c r="P2023" s="51">
        <v>10219</v>
      </c>
      <c r="Q2023" s="50" t="s">
        <v>51</v>
      </c>
      <c r="R2023" s="51">
        <v>10188</v>
      </c>
      <c r="S2023" s="50" t="s">
        <v>51</v>
      </c>
      <c r="T2023" s="52">
        <v>72</v>
      </c>
      <c r="U2023" s="52">
        <v>82</v>
      </c>
      <c r="V2023" s="50" t="s">
        <v>108</v>
      </c>
      <c r="W2023" s="52">
        <v>60</v>
      </c>
      <c r="X2023" s="50" t="s">
        <v>143</v>
      </c>
      <c r="Y2023" s="78">
        <f t="shared" si="134"/>
        <v>0.39</v>
      </c>
      <c r="Z2023" s="78">
        <f t="shared" si="135"/>
        <v>0</v>
      </c>
      <c r="AA2023" s="78">
        <f t="shared" si="136"/>
        <v>2.3899999999999997</v>
      </c>
      <c r="AB2023" s="77">
        <f t="shared" si="137"/>
        <v>110</v>
      </c>
    </row>
    <row r="2024" spans="1:28" x14ac:dyDescent="0.3">
      <c r="A2024" s="53">
        <v>43700</v>
      </c>
      <c r="B2024" s="50" t="s">
        <v>1255</v>
      </c>
      <c r="C2024" s="50" t="s">
        <v>1256</v>
      </c>
      <c r="D2024" s="50" t="s">
        <v>47</v>
      </c>
      <c r="E2024" s="52">
        <v>10</v>
      </c>
      <c r="F2024" s="51">
        <v>199</v>
      </c>
      <c r="G2024" s="65">
        <v>0</v>
      </c>
      <c r="H2024" s="51">
        <v>148</v>
      </c>
      <c r="I2024" s="50" t="s">
        <v>111</v>
      </c>
      <c r="J2024" s="61">
        <v>25</v>
      </c>
      <c r="K2024" s="50" t="s">
        <v>135</v>
      </c>
      <c r="L2024" s="72"/>
      <c r="M2024" s="69">
        <v>2.5</v>
      </c>
      <c r="N2024" s="50"/>
      <c r="O2024" s="50"/>
      <c r="P2024" s="51">
        <v>10190</v>
      </c>
      <c r="Q2024" s="50" t="s">
        <v>263</v>
      </c>
      <c r="R2024" s="51">
        <v>10145</v>
      </c>
      <c r="S2024" s="52">
        <v>19</v>
      </c>
      <c r="T2024" s="52">
        <v>74</v>
      </c>
      <c r="U2024" s="52">
        <v>85</v>
      </c>
      <c r="V2024" s="50" t="s">
        <v>240</v>
      </c>
      <c r="W2024" s="52">
        <v>63</v>
      </c>
      <c r="X2024" s="50" t="s">
        <v>215</v>
      </c>
      <c r="Y2024" s="78">
        <f t="shared" si="134"/>
        <v>0.25</v>
      </c>
      <c r="Z2024" s="78">
        <f t="shared" si="135"/>
        <v>0</v>
      </c>
      <c r="AA2024" s="78">
        <f t="shared" si="136"/>
        <v>2.5</v>
      </c>
      <c r="AB2024" s="77">
        <f t="shared" si="137"/>
        <v>0</v>
      </c>
    </row>
    <row r="2025" spans="1:28" x14ac:dyDescent="0.3">
      <c r="A2025" s="53">
        <v>43701</v>
      </c>
      <c r="B2025" s="50" t="s">
        <v>1255</v>
      </c>
      <c r="C2025" s="50" t="s">
        <v>1256</v>
      </c>
      <c r="D2025" s="50" t="s">
        <v>47</v>
      </c>
      <c r="E2025" s="52">
        <v>10</v>
      </c>
      <c r="F2025" s="50"/>
      <c r="G2025" s="72"/>
      <c r="H2025" s="50"/>
      <c r="I2025" s="50"/>
      <c r="J2025" s="72"/>
      <c r="K2025" s="50"/>
      <c r="L2025" s="72"/>
      <c r="M2025" s="69">
        <v>2.5</v>
      </c>
      <c r="N2025" s="50"/>
      <c r="O2025" s="50"/>
      <c r="P2025" s="50"/>
      <c r="Q2025" s="50"/>
      <c r="R2025" s="50"/>
      <c r="S2025" s="50"/>
      <c r="T2025" s="52">
        <v>78</v>
      </c>
      <c r="U2025" s="50"/>
      <c r="V2025" s="50"/>
      <c r="W2025" s="50"/>
      <c r="X2025" s="50"/>
      <c r="Y2025" s="78">
        <f t="shared" si="134"/>
        <v>0.25</v>
      </c>
      <c r="Z2025" s="78">
        <f t="shared" si="135"/>
        <v>0</v>
      </c>
      <c r="AA2025" s="78">
        <f t="shared" si="136"/>
        <v>0</v>
      </c>
      <c r="AB2025" s="72"/>
    </row>
    <row r="2026" spans="1:28" x14ac:dyDescent="0.3">
      <c r="A2026" s="53">
        <v>43702</v>
      </c>
      <c r="B2026" s="50" t="s">
        <v>1255</v>
      </c>
      <c r="C2026" s="50" t="s">
        <v>1256</v>
      </c>
      <c r="D2026" s="50" t="s">
        <v>47</v>
      </c>
      <c r="E2026" s="52">
        <v>10</v>
      </c>
      <c r="F2026" s="50"/>
      <c r="G2026" s="72"/>
      <c r="H2026" s="50"/>
      <c r="I2026" s="50"/>
      <c r="J2026" s="72"/>
      <c r="K2026" s="50"/>
      <c r="L2026" s="72"/>
      <c r="M2026" s="69">
        <v>1.9</v>
      </c>
      <c r="N2026" s="50"/>
      <c r="O2026" s="50"/>
      <c r="P2026" s="50"/>
      <c r="Q2026" s="50"/>
      <c r="R2026" s="50"/>
      <c r="S2026" s="50"/>
      <c r="T2026" s="52">
        <v>78</v>
      </c>
      <c r="U2026" s="50"/>
      <c r="V2026" s="50"/>
      <c r="W2026" s="50"/>
      <c r="X2026" s="50"/>
      <c r="Y2026" s="78">
        <f t="shared" si="134"/>
        <v>0.19</v>
      </c>
      <c r="Z2026" s="78">
        <f t="shared" si="135"/>
        <v>0</v>
      </c>
      <c r="AA2026" s="78">
        <f t="shared" si="136"/>
        <v>0</v>
      </c>
      <c r="AB2026" s="72"/>
    </row>
    <row r="2027" spans="1:28" x14ac:dyDescent="0.3">
      <c r="A2027" s="53">
        <v>43703</v>
      </c>
      <c r="B2027" s="50" t="s">
        <v>1255</v>
      </c>
      <c r="C2027" s="50" t="s">
        <v>1256</v>
      </c>
      <c r="D2027" s="50" t="s">
        <v>47</v>
      </c>
      <c r="E2027" s="52">
        <v>10</v>
      </c>
      <c r="F2027" s="50"/>
      <c r="G2027" s="72"/>
      <c r="H2027" s="50"/>
      <c r="I2027" s="50"/>
      <c r="J2027" s="72"/>
      <c r="K2027" s="50"/>
      <c r="L2027" s="72"/>
      <c r="M2027" s="69">
        <v>1.9</v>
      </c>
      <c r="N2027" s="50"/>
      <c r="O2027" s="50"/>
      <c r="P2027" s="50"/>
      <c r="Q2027" s="50"/>
      <c r="R2027" s="50"/>
      <c r="S2027" s="50"/>
      <c r="T2027" s="52">
        <v>79</v>
      </c>
      <c r="U2027" s="50"/>
      <c r="V2027" s="50"/>
      <c r="W2027" s="50"/>
      <c r="X2027" s="50"/>
      <c r="Y2027" s="78">
        <f t="shared" si="134"/>
        <v>0.19</v>
      </c>
      <c r="Z2027" s="78">
        <f t="shared" si="135"/>
        <v>0</v>
      </c>
      <c r="AA2027" s="78">
        <f t="shared" si="136"/>
        <v>0</v>
      </c>
      <c r="AB2027" s="72"/>
    </row>
    <row r="2028" spans="1:28" x14ac:dyDescent="0.3">
      <c r="A2028" s="53">
        <v>43704</v>
      </c>
      <c r="B2028" s="50" t="s">
        <v>1255</v>
      </c>
      <c r="C2028" s="50" t="s">
        <v>1256</v>
      </c>
      <c r="D2028" s="50" t="s">
        <v>47</v>
      </c>
      <c r="E2028" s="52">
        <v>10</v>
      </c>
      <c r="F2028" s="50"/>
      <c r="G2028" s="72"/>
      <c r="H2028" s="50"/>
      <c r="I2028" s="50"/>
      <c r="J2028" s="72"/>
      <c r="K2028" s="50"/>
      <c r="L2028" s="72"/>
      <c r="M2028" s="69">
        <v>1.4</v>
      </c>
      <c r="N2028" s="50"/>
      <c r="O2028" s="50"/>
      <c r="P2028" s="50"/>
      <c r="Q2028" s="50"/>
      <c r="R2028" s="50"/>
      <c r="S2028" s="50"/>
      <c r="T2028" s="52">
        <v>81</v>
      </c>
      <c r="U2028" s="50"/>
      <c r="V2028" s="50"/>
      <c r="W2028" s="50"/>
      <c r="X2028" s="50"/>
      <c r="Y2028" s="78">
        <f t="shared" si="134"/>
        <v>0.13999999999999999</v>
      </c>
      <c r="Z2028" s="78">
        <f t="shared" si="135"/>
        <v>0</v>
      </c>
      <c r="AA2028" s="78">
        <f t="shared" si="136"/>
        <v>0</v>
      </c>
      <c r="AB2028" s="72"/>
    </row>
    <row r="2029" spans="1:28" x14ac:dyDescent="0.3">
      <c r="A2029" s="53">
        <v>43705</v>
      </c>
      <c r="B2029" s="50" t="s">
        <v>1255</v>
      </c>
      <c r="C2029" s="50" t="s">
        <v>1256</v>
      </c>
      <c r="D2029" s="50" t="s">
        <v>47</v>
      </c>
      <c r="E2029" s="52">
        <v>10</v>
      </c>
      <c r="F2029" s="50"/>
      <c r="G2029" s="72"/>
      <c r="H2029" s="50"/>
      <c r="I2029" s="50"/>
      <c r="J2029" s="72"/>
      <c r="K2029" s="50"/>
      <c r="L2029" s="72"/>
      <c r="M2029" s="69">
        <v>1.4</v>
      </c>
      <c r="N2029" s="50"/>
      <c r="O2029" s="50"/>
      <c r="P2029" s="50"/>
      <c r="Q2029" s="50"/>
      <c r="R2029" s="50"/>
      <c r="S2029" s="50"/>
      <c r="T2029" s="52">
        <v>80</v>
      </c>
      <c r="U2029" s="50"/>
      <c r="V2029" s="50"/>
      <c r="W2029" s="50"/>
      <c r="X2029" s="50"/>
      <c r="Y2029" s="78">
        <f t="shared" si="134"/>
        <v>0.13999999999999999</v>
      </c>
      <c r="Z2029" s="78">
        <f t="shared" si="135"/>
        <v>0</v>
      </c>
      <c r="AA2029" s="78">
        <f t="shared" si="136"/>
        <v>0</v>
      </c>
      <c r="AB2029" s="72"/>
    </row>
    <row r="2030" spans="1:28" x14ac:dyDescent="0.3">
      <c r="A2030" s="53">
        <v>43706</v>
      </c>
      <c r="B2030" s="50" t="s">
        <v>1255</v>
      </c>
      <c r="C2030" s="50" t="s">
        <v>1256</v>
      </c>
      <c r="D2030" s="50" t="s">
        <v>47</v>
      </c>
      <c r="E2030" s="52">
        <v>10</v>
      </c>
      <c r="F2030" s="50"/>
      <c r="G2030" s="72"/>
      <c r="H2030" s="50"/>
      <c r="I2030" s="50"/>
      <c r="J2030" s="72"/>
      <c r="K2030" s="50"/>
      <c r="L2030" s="72"/>
      <c r="M2030" s="69">
        <v>1.7</v>
      </c>
      <c r="N2030" s="50"/>
      <c r="O2030" s="50"/>
      <c r="P2030" s="50"/>
      <c r="Q2030" s="50"/>
      <c r="R2030" s="50"/>
      <c r="S2030" s="50"/>
      <c r="T2030" s="52">
        <v>78</v>
      </c>
      <c r="U2030" s="50"/>
      <c r="V2030" s="50"/>
      <c r="W2030" s="50"/>
      <c r="X2030" s="50"/>
      <c r="Y2030" s="78">
        <f t="shared" si="134"/>
        <v>0.16999999999999998</v>
      </c>
      <c r="Z2030" s="78">
        <f t="shared" si="135"/>
        <v>0</v>
      </c>
      <c r="AA2030" s="78">
        <f t="shared" si="136"/>
        <v>0</v>
      </c>
      <c r="AB2030" s="72"/>
    </row>
    <row r="2031" spans="1:28" x14ac:dyDescent="0.3">
      <c r="A2031" s="53">
        <v>43707</v>
      </c>
      <c r="B2031" s="50" t="s">
        <v>1255</v>
      </c>
      <c r="C2031" s="50" t="s">
        <v>1256</v>
      </c>
      <c r="D2031" s="50" t="s">
        <v>47</v>
      </c>
      <c r="E2031" s="52">
        <v>10</v>
      </c>
      <c r="F2031" s="50"/>
      <c r="G2031" s="72"/>
      <c r="H2031" s="50"/>
      <c r="I2031" s="50"/>
      <c r="J2031" s="72"/>
      <c r="K2031" s="50"/>
      <c r="L2031" s="72"/>
      <c r="M2031" s="69">
        <v>2.5</v>
      </c>
      <c r="N2031" s="50"/>
      <c r="O2031" s="50"/>
      <c r="P2031" s="50"/>
      <c r="Q2031" s="50"/>
      <c r="R2031" s="50"/>
      <c r="S2031" s="50"/>
      <c r="T2031" s="52">
        <v>81</v>
      </c>
      <c r="U2031" s="50"/>
      <c r="V2031" s="50"/>
      <c r="W2031" s="50"/>
      <c r="X2031" s="50"/>
      <c r="Y2031" s="78">
        <f t="shared" si="134"/>
        <v>0.25</v>
      </c>
      <c r="Z2031" s="78">
        <f t="shared" si="135"/>
        <v>0</v>
      </c>
      <c r="AA2031" s="78">
        <f t="shared" si="136"/>
        <v>0</v>
      </c>
      <c r="AB2031" s="72"/>
    </row>
    <row r="2032" spans="1:28" x14ac:dyDescent="0.3">
      <c r="A2032" s="53">
        <v>43708</v>
      </c>
      <c r="B2032" s="50" t="s">
        <v>1255</v>
      </c>
      <c r="C2032" s="50" t="s">
        <v>1256</v>
      </c>
      <c r="D2032" s="50" t="s">
        <v>47</v>
      </c>
      <c r="E2032" s="52">
        <v>10</v>
      </c>
      <c r="F2032" s="50"/>
      <c r="G2032" s="72"/>
      <c r="H2032" s="50"/>
      <c r="I2032" s="50"/>
      <c r="J2032" s="72"/>
      <c r="K2032" s="50"/>
      <c r="L2032" s="72"/>
      <c r="M2032" s="69">
        <v>0.8</v>
      </c>
      <c r="N2032" s="50"/>
      <c r="O2032" s="50"/>
      <c r="P2032" s="50"/>
      <c r="Q2032" s="50"/>
      <c r="R2032" s="50"/>
      <c r="S2032" s="50"/>
      <c r="T2032" s="52">
        <v>84</v>
      </c>
      <c r="U2032" s="50"/>
      <c r="V2032" s="50"/>
      <c r="W2032" s="50"/>
      <c r="X2032" s="50"/>
      <c r="Y2032" s="78">
        <f t="shared" si="134"/>
        <v>0.08</v>
      </c>
      <c r="Z2032" s="78">
        <f t="shared" si="135"/>
        <v>0</v>
      </c>
      <c r="AA2032" s="78">
        <f t="shared" si="136"/>
        <v>0</v>
      </c>
      <c r="AB2032" s="72"/>
    </row>
    <row r="2033" spans="1:28" x14ac:dyDescent="0.3">
      <c r="A2033" s="53">
        <v>43709</v>
      </c>
      <c r="B2033" s="50" t="s">
        <v>1255</v>
      </c>
      <c r="C2033" s="50" t="s">
        <v>1256</v>
      </c>
      <c r="D2033" s="50" t="s">
        <v>47</v>
      </c>
      <c r="E2033" s="52">
        <v>10</v>
      </c>
      <c r="F2033" s="50"/>
      <c r="G2033" s="72"/>
      <c r="H2033" s="50"/>
      <c r="I2033" s="50"/>
      <c r="J2033" s="72"/>
      <c r="K2033" s="50"/>
      <c r="L2033" s="72"/>
      <c r="M2033" s="69">
        <v>3.1</v>
      </c>
      <c r="N2033" s="50"/>
      <c r="O2033" s="50"/>
      <c r="P2033" s="50"/>
      <c r="Q2033" s="50"/>
      <c r="R2033" s="50"/>
      <c r="S2033" s="50"/>
      <c r="T2033" s="52">
        <v>85</v>
      </c>
      <c r="U2033" s="50"/>
      <c r="V2033" s="50"/>
      <c r="W2033" s="50"/>
      <c r="X2033" s="50"/>
      <c r="Y2033" s="78">
        <f t="shared" si="134"/>
        <v>0.31</v>
      </c>
      <c r="Z2033" s="78">
        <f t="shared" si="135"/>
        <v>0</v>
      </c>
      <c r="AA2033" s="78">
        <f t="shared" si="136"/>
        <v>0</v>
      </c>
      <c r="AB2033" s="72"/>
    </row>
    <row r="2034" spans="1:28" x14ac:dyDescent="0.3">
      <c r="A2034" s="53">
        <v>43710</v>
      </c>
      <c r="B2034" s="50" t="s">
        <v>1255</v>
      </c>
      <c r="C2034" s="50" t="s">
        <v>1256</v>
      </c>
      <c r="D2034" s="50" t="s">
        <v>47</v>
      </c>
      <c r="E2034" s="52">
        <v>10</v>
      </c>
      <c r="F2034" s="50"/>
      <c r="G2034" s="72"/>
      <c r="H2034" s="50"/>
      <c r="I2034" s="50"/>
      <c r="J2034" s="72"/>
      <c r="K2034" s="50"/>
      <c r="L2034" s="72"/>
      <c r="M2034" s="69">
        <v>0</v>
      </c>
      <c r="N2034" s="50"/>
      <c r="O2034" s="50"/>
      <c r="P2034" s="50"/>
      <c r="Q2034" s="50"/>
      <c r="R2034" s="50"/>
      <c r="S2034" s="50"/>
      <c r="T2034" s="50"/>
      <c r="U2034" s="50"/>
      <c r="V2034" s="50"/>
      <c r="W2034" s="50"/>
      <c r="X2034" s="50"/>
      <c r="Y2034" s="78">
        <f t="shared" si="134"/>
        <v>0</v>
      </c>
      <c r="Z2034" s="78">
        <f t="shared" si="135"/>
        <v>0</v>
      </c>
      <c r="AA2034" s="78">
        <f t="shared" si="136"/>
        <v>0</v>
      </c>
      <c r="AB2034" s="72"/>
    </row>
    <row r="2035" spans="1:28" x14ac:dyDescent="0.3">
      <c r="A2035" s="53">
        <v>43711</v>
      </c>
      <c r="B2035" s="50" t="s">
        <v>1255</v>
      </c>
      <c r="C2035" s="50" t="s">
        <v>1256</v>
      </c>
      <c r="D2035" s="50" t="s">
        <v>47</v>
      </c>
      <c r="E2035" s="52">
        <v>10</v>
      </c>
      <c r="F2035" s="50"/>
      <c r="G2035" s="72"/>
      <c r="H2035" s="50"/>
      <c r="I2035" s="50"/>
      <c r="J2035" s="72"/>
      <c r="K2035" s="50"/>
      <c r="L2035" s="72"/>
      <c r="M2035" s="69">
        <v>3.1</v>
      </c>
      <c r="N2035" s="50"/>
      <c r="O2035" s="50"/>
      <c r="P2035" s="50"/>
      <c r="Q2035" s="50"/>
      <c r="R2035" s="50"/>
      <c r="S2035" s="50"/>
      <c r="T2035" s="52">
        <v>68</v>
      </c>
      <c r="U2035" s="50"/>
      <c r="V2035" s="50"/>
      <c r="W2035" s="50"/>
      <c r="X2035" s="50"/>
      <c r="Y2035" s="78">
        <f t="shared" si="134"/>
        <v>0.31</v>
      </c>
      <c r="Z2035" s="78">
        <f t="shared" si="135"/>
        <v>0</v>
      </c>
      <c r="AA2035" s="78">
        <f t="shared" si="136"/>
        <v>0</v>
      </c>
      <c r="AB2035" s="72"/>
    </row>
    <row r="2036" spans="1:28" x14ac:dyDescent="0.3">
      <c r="A2036" s="53">
        <v>43712</v>
      </c>
      <c r="B2036" s="50" t="s">
        <v>1255</v>
      </c>
      <c r="C2036" s="50" t="s">
        <v>1256</v>
      </c>
      <c r="D2036" s="50" t="s">
        <v>47</v>
      </c>
      <c r="E2036" s="52">
        <v>10</v>
      </c>
      <c r="F2036" s="50"/>
      <c r="G2036" s="72"/>
      <c r="H2036" s="50"/>
      <c r="I2036" s="50"/>
      <c r="J2036" s="72"/>
      <c r="K2036" s="50"/>
      <c r="L2036" s="72"/>
      <c r="M2036" s="69">
        <v>2.5</v>
      </c>
      <c r="N2036" s="50"/>
      <c r="O2036" s="50"/>
      <c r="P2036" s="50"/>
      <c r="Q2036" s="50"/>
      <c r="R2036" s="50"/>
      <c r="S2036" s="50"/>
      <c r="T2036" s="52">
        <v>72</v>
      </c>
      <c r="U2036" s="50"/>
      <c r="V2036" s="50"/>
      <c r="W2036" s="50"/>
      <c r="X2036" s="50"/>
      <c r="Y2036" s="78">
        <f t="shared" si="134"/>
        <v>0.25</v>
      </c>
      <c r="Z2036" s="78">
        <f t="shared" si="135"/>
        <v>0</v>
      </c>
      <c r="AA2036" s="78">
        <f t="shared" si="136"/>
        <v>0</v>
      </c>
      <c r="AB2036" s="72"/>
    </row>
    <row r="2037" spans="1:28" x14ac:dyDescent="0.3">
      <c r="A2037" s="53">
        <v>43713</v>
      </c>
      <c r="B2037" s="50" t="s">
        <v>1255</v>
      </c>
      <c r="C2037" s="50" t="s">
        <v>1256</v>
      </c>
      <c r="D2037" s="50" t="s">
        <v>47</v>
      </c>
      <c r="E2037" s="52">
        <v>10</v>
      </c>
      <c r="F2037" s="50"/>
      <c r="G2037" s="72"/>
      <c r="H2037" s="50"/>
      <c r="I2037" s="50"/>
      <c r="J2037" s="72"/>
      <c r="K2037" s="50"/>
      <c r="L2037" s="72"/>
      <c r="M2037" s="69">
        <v>0</v>
      </c>
      <c r="N2037" s="50"/>
      <c r="O2037" s="50"/>
      <c r="P2037" s="50"/>
      <c r="Q2037" s="50"/>
      <c r="R2037" s="50"/>
      <c r="S2037" s="50"/>
      <c r="T2037" s="50"/>
      <c r="U2037" s="50"/>
      <c r="V2037" s="50"/>
      <c r="W2037" s="50"/>
      <c r="X2037" s="50"/>
      <c r="Y2037" s="78">
        <f t="shared" si="134"/>
        <v>0</v>
      </c>
      <c r="Z2037" s="78">
        <f t="shared" si="135"/>
        <v>0</v>
      </c>
      <c r="AA2037" s="78">
        <f t="shared" si="136"/>
        <v>0</v>
      </c>
      <c r="AB2037" s="72"/>
    </row>
    <row r="2038" spans="1:28" x14ac:dyDescent="0.3">
      <c r="A2038" s="53">
        <v>43714</v>
      </c>
      <c r="B2038" s="50" t="s">
        <v>1255</v>
      </c>
      <c r="C2038" s="50" t="s">
        <v>1256</v>
      </c>
      <c r="D2038" s="50" t="s">
        <v>47</v>
      </c>
      <c r="E2038" s="52">
        <v>10</v>
      </c>
      <c r="F2038" s="51">
        <v>189</v>
      </c>
      <c r="G2038" s="65">
        <v>0</v>
      </c>
      <c r="H2038" s="51">
        <v>156</v>
      </c>
      <c r="I2038" s="50" t="s">
        <v>249</v>
      </c>
      <c r="J2038" s="61">
        <v>22.2</v>
      </c>
      <c r="K2038" s="50" t="s">
        <v>135</v>
      </c>
      <c r="L2038" s="72"/>
      <c r="M2038" s="69">
        <v>1.9</v>
      </c>
      <c r="N2038" s="50"/>
      <c r="O2038" s="50"/>
      <c r="P2038" s="51">
        <v>10261</v>
      </c>
      <c r="Q2038" s="52">
        <v>24</v>
      </c>
      <c r="R2038" s="51">
        <v>10247</v>
      </c>
      <c r="S2038" s="50" t="s">
        <v>51</v>
      </c>
      <c r="T2038" s="52">
        <v>68</v>
      </c>
      <c r="U2038" s="52">
        <v>80</v>
      </c>
      <c r="V2038" s="50" t="s">
        <v>286</v>
      </c>
      <c r="W2038" s="52">
        <v>57</v>
      </c>
      <c r="X2038" s="50" t="s">
        <v>139</v>
      </c>
      <c r="Y2038" s="78">
        <f t="shared" si="134"/>
        <v>0.19</v>
      </c>
      <c r="Z2038" s="78">
        <f t="shared" si="135"/>
        <v>0</v>
      </c>
      <c r="AA2038" s="78">
        <f t="shared" si="136"/>
        <v>2.2199999999999998</v>
      </c>
      <c r="AB2038" s="77">
        <f t="shared" si="137"/>
        <v>0</v>
      </c>
    </row>
    <row r="2039" spans="1:28" x14ac:dyDescent="0.3">
      <c r="A2039" s="53">
        <v>43716</v>
      </c>
      <c r="B2039" s="50" t="s">
        <v>1255</v>
      </c>
      <c r="C2039" s="50" t="s">
        <v>1256</v>
      </c>
      <c r="D2039" s="50" t="s">
        <v>47</v>
      </c>
      <c r="E2039" s="52">
        <v>10</v>
      </c>
      <c r="F2039" s="50"/>
      <c r="G2039" s="72"/>
      <c r="H2039" s="50"/>
      <c r="I2039" s="50"/>
      <c r="J2039" s="72"/>
      <c r="K2039" s="50"/>
      <c r="L2039" s="72"/>
      <c r="M2039" s="69">
        <v>0</v>
      </c>
      <c r="N2039" s="50"/>
      <c r="O2039" s="50"/>
      <c r="P2039" s="50"/>
      <c r="Q2039" s="50"/>
      <c r="R2039" s="50"/>
      <c r="S2039" s="50"/>
      <c r="T2039" s="50"/>
      <c r="U2039" s="50"/>
      <c r="V2039" s="50"/>
      <c r="W2039" s="50"/>
      <c r="X2039" s="50"/>
      <c r="Y2039" s="78">
        <f t="shared" si="134"/>
        <v>0</v>
      </c>
      <c r="Z2039" s="78">
        <f t="shared" si="135"/>
        <v>0</v>
      </c>
      <c r="AA2039" s="78">
        <f t="shared" si="136"/>
        <v>0</v>
      </c>
      <c r="AB2039" s="72"/>
    </row>
    <row r="2040" spans="1:28" x14ac:dyDescent="0.3">
      <c r="A2040" s="53">
        <v>43717</v>
      </c>
      <c r="B2040" s="50" t="s">
        <v>1255</v>
      </c>
      <c r="C2040" s="50" t="s">
        <v>1256</v>
      </c>
      <c r="D2040" s="50" t="s">
        <v>47</v>
      </c>
      <c r="E2040" s="52">
        <v>10</v>
      </c>
      <c r="F2040" s="50"/>
      <c r="G2040" s="72"/>
      <c r="H2040" s="50"/>
      <c r="I2040" s="50"/>
      <c r="J2040" s="72"/>
      <c r="K2040" s="50"/>
      <c r="L2040" s="72"/>
      <c r="M2040" s="69">
        <v>4.2</v>
      </c>
      <c r="N2040" s="50"/>
      <c r="O2040" s="50"/>
      <c r="P2040" s="50"/>
      <c r="Q2040" s="50"/>
      <c r="R2040" s="50"/>
      <c r="S2040" s="50"/>
      <c r="T2040" s="52">
        <v>71</v>
      </c>
      <c r="U2040" s="50"/>
      <c r="V2040" s="50"/>
      <c r="W2040" s="50"/>
      <c r="X2040" s="50"/>
      <c r="Y2040" s="78">
        <f t="shared" si="134"/>
        <v>0.42000000000000004</v>
      </c>
      <c r="Z2040" s="78">
        <f t="shared" si="135"/>
        <v>0</v>
      </c>
      <c r="AA2040" s="78">
        <f t="shared" si="136"/>
        <v>0</v>
      </c>
      <c r="AB2040" s="72"/>
    </row>
    <row r="2041" spans="1:28" x14ac:dyDescent="0.3">
      <c r="A2041" s="53">
        <v>43718</v>
      </c>
      <c r="B2041" s="50" t="s">
        <v>1255</v>
      </c>
      <c r="C2041" s="50" t="s">
        <v>1256</v>
      </c>
      <c r="D2041" s="50" t="s">
        <v>47</v>
      </c>
      <c r="E2041" s="52">
        <v>10</v>
      </c>
      <c r="F2041" s="50"/>
      <c r="G2041" s="72"/>
      <c r="H2041" s="50"/>
      <c r="I2041" s="50"/>
      <c r="J2041" s="72"/>
      <c r="K2041" s="50"/>
      <c r="L2041" s="72"/>
      <c r="M2041" s="69">
        <v>0</v>
      </c>
      <c r="N2041" s="50"/>
      <c r="O2041" s="50"/>
      <c r="P2041" s="50"/>
      <c r="Q2041" s="50"/>
      <c r="R2041" s="50"/>
      <c r="S2041" s="50"/>
      <c r="T2041" s="50"/>
      <c r="U2041" s="50"/>
      <c r="V2041" s="50"/>
      <c r="W2041" s="50"/>
      <c r="X2041" s="50"/>
      <c r="Y2041" s="78">
        <f t="shared" si="134"/>
        <v>0</v>
      </c>
      <c r="Z2041" s="78">
        <f t="shared" si="135"/>
        <v>0</v>
      </c>
      <c r="AA2041" s="78">
        <f t="shared" si="136"/>
        <v>0</v>
      </c>
      <c r="AB2041" s="72"/>
    </row>
    <row r="2042" spans="1:28" x14ac:dyDescent="0.3">
      <c r="A2042" s="53">
        <v>43719</v>
      </c>
      <c r="B2042" s="50" t="s">
        <v>1255</v>
      </c>
      <c r="C2042" s="50" t="s">
        <v>1256</v>
      </c>
      <c r="D2042" s="50" t="s">
        <v>47</v>
      </c>
      <c r="E2042" s="52">
        <v>10</v>
      </c>
      <c r="F2042" s="51">
        <v>186</v>
      </c>
      <c r="G2042" s="65">
        <v>0</v>
      </c>
      <c r="H2042" s="51">
        <v>150</v>
      </c>
      <c r="I2042" s="50" t="s">
        <v>578</v>
      </c>
      <c r="J2042" s="61">
        <v>22.1</v>
      </c>
      <c r="K2042" s="50" t="s">
        <v>94</v>
      </c>
      <c r="L2042" s="73">
        <v>11</v>
      </c>
      <c r="M2042" s="69">
        <v>1.4</v>
      </c>
      <c r="N2042" s="51">
        <v>47</v>
      </c>
      <c r="O2042" s="50" t="s">
        <v>100</v>
      </c>
      <c r="P2042" s="51">
        <v>10294</v>
      </c>
      <c r="Q2042" s="52">
        <v>22</v>
      </c>
      <c r="R2042" s="51">
        <v>10245</v>
      </c>
      <c r="S2042" s="50" t="s">
        <v>1012</v>
      </c>
      <c r="T2042" s="52">
        <v>75</v>
      </c>
      <c r="U2042" s="52">
        <v>87</v>
      </c>
      <c r="V2042" s="50" t="s">
        <v>210</v>
      </c>
      <c r="W2042" s="52">
        <v>65</v>
      </c>
      <c r="X2042" s="50" t="s">
        <v>94</v>
      </c>
      <c r="Y2042" s="78">
        <f t="shared" si="134"/>
        <v>0.13999999999999999</v>
      </c>
      <c r="Z2042" s="78">
        <f t="shared" si="135"/>
        <v>0</v>
      </c>
      <c r="AA2042" s="78">
        <f t="shared" si="136"/>
        <v>2.21</v>
      </c>
      <c r="AB2042" s="77">
        <f t="shared" si="137"/>
        <v>110</v>
      </c>
    </row>
    <row r="2043" spans="1:28" x14ac:dyDescent="0.3">
      <c r="A2043" s="53">
        <v>43757</v>
      </c>
      <c r="B2043" s="50" t="s">
        <v>1255</v>
      </c>
      <c r="C2043" s="50" t="s">
        <v>1256</v>
      </c>
      <c r="D2043" s="50" t="s">
        <v>47</v>
      </c>
      <c r="E2043" s="52">
        <v>10</v>
      </c>
      <c r="F2043" s="50"/>
      <c r="G2043" s="72"/>
      <c r="H2043" s="50"/>
      <c r="I2043" s="50"/>
      <c r="J2043" s="72"/>
      <c r="K2043" s="50"/>
      <c r="L2043" s="72"/>
      <c r="M2043" s="69">
        <v>0</v>
      </c>
      <c r="N2043" s="50"/>
      <c r="O2043" s="50"/>
      <c r="P2043" s="50"/>
      <c r="Q2043" s="50"/>
      <c r="R2043" s="50"/>
      <c r="S2043" s="50"/>
      <c r="T2043" s="50"/>
      <c r="U2043" s="50"/>
      <c r="V2043" s="50"/>
      <c r="W2043" s="50"/>
      <c r="X2043" s="50"/>
      <c r="Y2043" s="78">
        <f t="shared" si="134"/>
        <v>0</v>
      </c>
      <c r="Z2043" s="78">
        <f t="shared" si="135"/>
        <v>0</v>
      </c>
      <c r="AA2043" s="78">
        <f t="shared" si="136"/>
        <v>0</v>
      </c>
      <c r="AB2043" s="72"/>
    </row>
    <row r="2044" spans="1:28" x14ac:dyDescent="0.3">
      <c r="A2044" s="53">
        <v>43758</v>
      </c>
      <c r="B2044" s="50" t="s">
        <v>1255</v>
      </c>
      <c r="C2044" s="50" t="s">
        <v>1256</v>
      </c>
      <c r="D2044" s="50" t="s">
        <v>47</v>
      </c>
      <c r="E2044" s="52">
        <v>10</v>
      </c>
      <c r="F2044" s="50"/>
      <c r="G2044" s="72"/>
      <c r="H2044" s="50"/>
      <c r="I2044" s="50"/>
      <c r="J2044" s="72"/>
      <c r="K2044" s="50"/>
      <c r="L2044" s="72"/>
      <c r="M2044" s="69">
        <v>2.5</v>
      </c>
      <c r="N2044" s="50"/>
      <c r="O2044" s="50"/>
      <c r="P2044" s="50"/>
      <c r="Q2044" s="50"/>
      <c r="R2044" s="50"/>
      <c r="S2044" s="50"/>
      <c r="T2044" s="52">
        <v>80</v>
      </c>
      <c r="U2044" s="50"/>
      <c r="V2044" s="50"/>
      <c r="W2044" s="50"/>
      <c r="X2044" s="50"/>
      <c r="Y2044" s="78">
        <f t="shared" si="134"/>
        <v>0.25</v>
      </c>
      <c r="Z2044" s="78">
        <f t="shared" si="135"/>
        <v>0</v>
      </c>
      <c r="AA2044" s="78">
        <f t="shared" si="136"/>
        <v>0</v>
      </c>
      <c r="AB2044" s="72"/>
    </row>
    <row r="2045" spans="1:28" x14ac:dyDescent="0.3">
      <c r="A2045" s="53">
        <v>43760</v>
      </c>
      <c r="B2045" s="50" t="s">
        <v>1255</v>
      </c>
      <c r="C2045" s="50" t="s">
        <v>1256</v>
      </c>
      <c r="D2045" s="50" t="s">
        <v>47</v>
      </c>
      <c r="E2045" s="52">
        <v>10</v>
      </c>
      <c r="F2045" s="50"/>
      <c r="G2045" s="72"/>
      <c r="H2045" s="50"/>
      <c r="I2045" s="50"/>
      <c r="J2045" s="72"/>
      <c r="K2045" s="50"/>
      <c r="L2045" s="72"/>
      <c r="M2045" s="69">
        <v>2.8</v>
      </c>
      <c r="N2045" s="50"/>
      <c r="O2045" s="50"/>
      <c r="P2045" s="50"/>
      <c r="Q2045" s="50"/>
      <c r="R2045" s="50"/>
      <c r="S2045" s="50"/>
      <c r="T2045" s="52">
        <v>80</v>
      </c>
      <c r="U2045" s="50"/>
      <c r="V2045" s="50"/>
      <c r="W2045" s="50"/>
      <c r="X2045" s="50"/>
      <c r="Y2045" s="78">
        <f t="shared" si="134"/>
        <v>0.27999999999999997</v>
      </c>
      <c r="Z2045" s="78">
        <f t="shared" si="135"/>
        <v>0</v>
      </c>
      <c r="AA2045" s="78">
        <f t="shared" si="136"/>
        <v>0</v>
      </c>
      <c r="AB2045" s="72"/>
    </row>
    <row r="2046" spans="1:28" x14ac:dyDescent="0.3">
      <c r="A2046" s="53">
        <v>43762</v>
      </c>
      <c r="B2046" s="50" t="s">
        <v>1255</v>
      </c>
      <c r="C2046" s="50" t="s">
        <v>1256</v>
      </c>
      <c r="D2046" s="50" t="s">
        <v>47</v>
      </c>
      <c r="E2046" s="52">
        <v>10</v>
      </c>
      <c r="F2046" s="50"/>
      <c r="G2046" s="72"/>
      <c r="H2046" s="50"/>
      <c r="I2046" s="50"/>
      <c r="J2046" s="72"/>
      <c r="K2046" s="50"/>
      <c r="L2046" s="72"/>
      <c r="M2046" s="69">
        <v>3.9</v>
      </c>
      <c r="N2046" s="50"/>
      <c r="O2046" s="50"/>
      <c r="P2046" s="50"/>
      <c r="Q2046" s="50"/>
      <c r="R2046" s="50"/>
      <c r="S2046" s="50"/>
      <c r="T2046" s="52">
        <v>71</v>
      </c>
      <c r="U2046" s="50"/>
      <c r="V2046" s="50"/>
      <c r="W2046" s="50"/>
      <c r="X2046" s="50"/>
      <c r="Y2046" s="78">
        <f t="shared" si="134"/>
        <v>0.39</v>
      </c>
      <c r="Z2046" s="78">
        <f t="shared" si="135"/>
        <v>0</v>
      </c>
      <c r="AA2046" s="78">
        <f t="shared" si="136"/>
        <v>0</v>
      </c>
      <c r="AB2046" s="72"/>
    </row>
    <row r="2047" spans="1:28" x14ac:dyDescent="0.3">
      <c r="A2047" s="53">
        <v>43763</v>
      </c>
      <c r="B2047" s="50" t="s">
        <v>1255</v>
      </c>
      <c r="C2047" s="50" t="s">
        <v>1256</v>
      </c>
      <c r="D2047" s="50" t="s">
        <v>47</v>
      </c>
      <c r="E2047" s="52">
        <v>10</v>
      </c>
      <c r="F2047" s="50"/>
      <c r="G2047" s="72"/>
      <c r="H2047" s="50"/>
      <c r="I2047" s="50"/>
      <c r="J2047" s="72"/>
      <c r="K2047" s="50"/>
      <c r="L2047" s="72"/>
      <c r="M2047" s="69">
        <v>0</v>
      </c>
      <c r="N2047" s="50"/>
      <c r="O2047" s="50"/>
      <c r="P2047" s="50"/>
      <c r="Q2047" s="50"/>
      <c r="R2047" s="50"/>
      <c r="S2047" s="50"/>
      <c r="T2047" s="50"/>
      <c r="U2047" s="50"/>
      <c r="V2047" s="50"/>
      <c r="W2047" s="50"/>
      <c r="X2047" s="50"/>
      <c r="Y2047" s="78">
        <f t="shared" si="134"/>
        <v>0</v>
      </c>
      <c r="Z2047" s="78">
        <f t="shared" si="135"/>
        <v>0</v>
      </c>
      <c r="AA2047" s="78">
        <f t="shared" si="136"/>
        <v>0</v>
      </c>
      <c r="AB2047" s="72"/>
    </row>
    <row r="2048" spans="1:28" x14ac:dyDescent="0.3">
      <c r="A2048" s="53">
        <v>43765</v>
      </c>
      <c r="B2048" s="50" t="s">
        <v>1255</v>
      </c>
      <c r="C2048" s="50" t="s">
        <v>1256</v>
      </c>
      <c r="D2048" s="50" t="s">
        <v>47</v>
      </c>
      <c r="E2048" s="52">
        <v>10</v>
      </c>
      <c r="F2048" s="51">
        <v>168</v>
      </c>
      <c r="G2048" s="65">
        <v>0</v>
      </c>
      <c r="H2048" s="51">
        <v>139</v>
      </c>
      <c r="I2048" s="50" t="s">
        <v>510</v>
      </c>
      <c r="J2048" s="61">
        <v>19.7</v>
      </c>
      <c r="K2048" s="50" t="s">
        <v>158</v>
      </c>
      <c r="L2048" s="72"/>
      <c r="M2048" s="69">
        <v>0.6</v>
      </c>
      <c r="N2048" s="50"/>
      <c r="O2048" s="50"/>
      <c r="P2048" s="51">
        <v>10167</v>
      </c>
      <c r="Q2048" s="50" t="s">
        <v>289</v>
      </c>
      <c r="R2048" s="51">
        <v>10142</v>
      </c>
      <c r="S2048" s="52">
        <v>23</v>
      </c>
      <c r="T2048" s="52">
        <v>73</v>
      </c>
      <c r="U2048" s="52">
        <v>82</v>
      </c>
      <c r="V2048" s="50" t="s">
        <v>51</v>
      </c>
      <c r="W2048" s="52">
        <v>65</v>
      </c>
      <c r="X2048" s="50" t="s">
        <v>183</v>
      </c>
      <c r="Y2048" s="78">
        <f t="shared" si="134"/>
        <v>0.06</v>
      </c>
      <c r="Z2048" s="78">
        <f t="shared" si="135"/>
        <v>0</v>
      </c>
      <c r="AA2048" s="78">
        <f t="shared" si="136"/>
        <v>1.97</v>
      </c>
      <c r="AB2048" s="77">
        <f t="shared" si="137"/>
        <v>0</v>
      </c>
    </row>
    <row r="2049" spans="1:28" x14ac:dyDescent="0.3">
      <c r="A2049" s="53">
        <v>43766</v>
      </c>
      <c r="B2049" s="50" t="s">
        <v>1255</v>
      </c>
      <c r="C2049" s="50" t="s">
        <v>1256</v>
      </c>
      <c r="D2049" s="50" t="s">
        <v>47</v>
      </c>
      <c r="E2049" s="52">
        <v>10</v>
      </c>
      <c r="F2049" s="50"/>
      <c r="G2049" s="72"/>
      <c r="H2049" s="50"/>
      <c r="I2049" s="50"/>
      <c r="J2049" s="72"/>
      <c r="K2049" s="50"/>
      <c r="L2049" s="72"/>
      <c r="M2049" s="69">
        <v>1.1000000000000001</v>
      </c>
      <c r="N2049" s="50"/>
      <c r="O2049" s="50"/>
      <c r="P2049" s="50"/>
      <c r="Q2049" s="50"/>
      <c r="R2049" s="50"/>
      <c r="S2049" s="50"/>
      <c r="T2049" s="52">
        <v>73</v>
      </c>
      <c r="U2049" s="50"/>
      <c r="V2049" s="50"/>
      <c r="W2049" s="50"/>
      <c r="X2049" s="50"/>
      <c r="Y2049" s="78">
        <f t="shared" si="134"/>
        <v>0.11000000000000001</v>
      </c>
      <c r="Z2049" s="78">
        <f t="shared" si="135"/>
        <v>0</v>
      </c>
      <c r="AA2049" s="78">
        <f t="shared" si="136"/>
        <v>0</v>
      </c>
      <c r="AB2049" s="72"/>
    </row>
    <row r="2050" spans="1:28" x14ac:dyDescent="0.3">
      <c r="A2050" s="53">
        <v>43768</v>
      </c>
      <c r="B2050" s="50" t="s">
        <v>1255</v>
      </c>
      <c r="C2050" s="50" t="s">
        <v>1256</v>
      </c>
      <c r="D2050" s="50" t="s">
        <v>47</v>
      </c>
      <c r="E2050" s="52">
        <v>10</v>
      </c>
      <c r="F2050" s="50"/>
      <c r="G2050" s="72"/>
      <c r="H2050" s="50"/>
      <c r="I2050" s="50"/>
      <c r="J2050" s="72"/>
      <c r="K2050" s="50"/>
      <c r="L2050" s="72"/>
      <c r="M2050" s="69">
        <v>0</v>
      </c>
      <c r="N2050" s="50"/>
      <c r="O2050" s="50"/>
      <c r="P2050" s="50"/>
      <c r="Q2050" s="50"/>
      <c r="R2050" s="50"/>
      <c r="S2050" s="50"/>
      <c r="T2050" s="52">
        <v>78</v>
      </c>
      <c r="U2050" s="50"/>
      <c r="V2050" s="50"/>
      <c r="W2050" s="50"/>
      <c r="X2050" s="50"/>
      <c r="Y2050" s="78">
        <f t="shared" si="134"/>
        <v>0</v>
      </c>
      <c r="Z2050" s="78">
        <f t="shared" si="135"/>
        <v>0</v>
      </c>
      <c r="AA2050" s="78">
        <f t="shared" si="136"/>
        <v>0</v>
      </c>
      <c r="AB2050" s="72"/>
    </row>
    <row r="2051" spans="1:28" x14ac:dyDescent="0.3">
      <c r="A2051" s="53">
        <v>43769</v>
      </c>
      <c r="B2051" s="50" t="s">
        <v>1255</v>
      </c>
      <c r="C2051" s="50" t="s">
        <v>1256</v>
      </c>
      <c r="D2051" s="50" t="s">
        <v>47</v>
      </c>
      <c r="E2051" s="52">
        <v>10</v>
      </c>
      <c r="F2051" s="51">
        <v>184</v>
      </c>
      <c r="G2051" s="65">
        <v>0</v>
      </c>
      <c r="H2051" s="51">
        <v>166</v>
      </c>
      <c r="I2051" s="50" t="s">
        <v>163</v>
      </c>
      <c r="J2051" s="61">
        <v>20.100000000000001</v>
      </c>
      <c r="K2051" s="50" t="s">
        <v>148</v>
      </c>
      <c r="L2051" s="72"/>
      <c r="M2051" s="69">
        <v>1.7</v>
      </c>
      <c r="N2051" s="50"/>
      <c r="O2051" s="50"/>
      <c r="P2051" s="51">
        <v>10221</v>
      </c>
      <c r="Q2051" s="52">
        <v>10</v>
      </c>
      <c r="R2051" s="51">
        <v>10173</v>
      </c>
      <c r="S2051" s="52">
        <v>24</v>
      </c>
      <c r="T2051" s="52">
        <v>82</v>
      </c>
      <c r="U2051" s="52">
        <v>88</v>
      </c>
      <c r="V2051" s="50" t="s">
        <v>51</v>
      </c>
      <c r="W2051" s="52">
        <v>75</v>
      </c>
      <c r="X2051" s="50" t="s">
        <v>81</v>
      </c>
      <c r="Y2051" s="78">
        <f t="shared" ref="Y2051:Y2114" si="138">M2051/$AE$17</f>
        <v>0.16999999999999998</v>
      </c>
      <c r="Z2051" s="78">
        <f t="shared" ref="Z2051:Z2114" si="139">G2051/$AE$17</f>
        <v>0</v>
      </c>
      <c r="AA2051" s="78">
        <f t="shared" ref="AA2051:AA2114" si="140">J2051/$AE$17</f>
        <v>2.0100000000000002</v>
      </c>
      <c r="AB2051" s="77">
        <f t="shared" ref="AB2051:AB2114" si="141">L2051*$AE$17</f>
        <v>0</v>
      </c>
    </row>
    <row r="2052" spans="1:28" x14ac:dyDescent="0.3">
      <c r="A2052" s="53">
        <v>43770</v>
      </c>
      <c r="B2052" s="50" t="s">
        <v>1255</v>
      </c>
      <c r="C2052" s="50" t="s">
        <v>1256</v>
      </c>
      <c r="D2052" s="50" t="s">
        <v>47</v>
      </c>
      <c r="E2052" s="52">
        <v>10</v>
      </c>
      <c r="F2052" s="51">
        <v>187</v>
      </c>
      <c r="G2052" s="65">
        <v>5.2</v>
      </c>
      <c r="H2052" s="51">
        <v>167</v>
      </c>
      <c r="I2052" s="50" t="s">
        <v>578</v>
      </c>
      <c r="J2052" s="61">
        <v>20.7</v>
      </c>
      <c r="K2052" s="50" t="s">
        <v>50</v>
      </c>
      <c r="L2052" s="73">
        <v>30</v>
      </c>
      <c r="M2052" s="69">
        <v>1.4</v>
      </c>
      <c r="N2052" s="51">
        <v>119</v>
      </c>
      <c r="O2052" s="50" t="s">
        <v>107</v>
      </c>
      <c r="P2052" s="51">
        <v>10173</v>
      </c>
      <c r="Q2052" s="50" t="s">
        <v>1012</v>
      </c>
      <c r="R2052" s="51">
        <v>10073</v>
      </c>
      <c r="S2052" s="52">
        <v>21</v>
      </c>
      <c r="T2052" s="52">
        <v>85</v>
      </c>
      <c r="U2052" s="52">
        <v>88</v>
      </c>
      <c r="V2052" s="50" t="s">
        <v>51</v>
      </c>
      <c r="W2052" s="52">
        <v>82</v>
      </c>
      <c r="X2052" s="50" t="s">
        <v>51</v>
      </c>
      <c r="Y2052" s="78">
        <f t="shared" si="138"/>
        <v>0.13999999999999999</v>
      </c>
      <c r="Z2052" s="78">
        <f t="shared" si="139"/>
        <v>0.52</v>
      </c>
      <c r="AA2052" s="78">
        <f t="shared" si="140"/>
        <v>2.0699999999999998</v>
      </c>
      <c r="AB2052" s="77">
        <f t="shared" si="141"/>
        <v>300</v>
      </c>
    </row>
    <row r="2053" spans="1:28" x14ac:dyDescent="0.3">
      <c r="A2053" s="53">
        <v>43771</v>
      </c>
      <c r="B2053" s="50" t="s">
        <v>1255</v>
      </c>
      <c r="C2053" s="50" t="s">
        <v>1256</v>
      </c>
      <c r="D2053" s="50" t="s">
        <v>47</v>
      </c>
      <c r="E2053" s="52">
        <v>10</v>
      </c>
      <c r="F2053" s="51">
        <v>169</v>
      </c>
      <c r="G2053" s="65">
        <v>3.4</v>
      </c>
      <c r="H2053" s="51">
        <v>154</v>
      </c>
      <c r="I2053" s="50" t="s">
        <v>127</v>
      </c>
      <c r="J2053" s="61">
        <v>18.399999999999999</v>
      </c>
      <c r="K2053" s="50" t="s">
        <v>182</v>
      </c>
      <c r="L2053" s="73">
        <v>28</v>
      </c>
      <c r="M2053" s="69">
        <v>1.9</v>
      </c>
      <c r="N2053" s="51">
        <v>111</v>
      </c>
      <c r="O2053" s="50" t="s">
        <v>286</v>
      </c>
      <c r="P2053" s="51">
        <v>10080</v>
      </c>
      <c r="Q2053" s="50" t="s">
        <v>1012</v>
      </c>
      <c r="R2053" s="51">
        <v>9905</v>
      </c>
      <c r="S2053" s="52">
        <v>24</v>
      </c>
      <c r="T2053" s="52">
        <v>79</v>
      </c>
      <c r="U2053" s="52">
        <v>87</v>
      </c>
      <c r="V2053" s="50" t="s">
        <v>51</v>
      </c>
      <c r="W2053" s="52">
        <v>72</v>
      </c>
      <c r="X2053" s="50" t="s">
        <v>50</v>
      </c>
      <c r="Y2053" s="78">
        <f t="shared" si="138"/>
        <v>0.19</v>
      </c>
      <c r="Z2053" s="78">
        <f t="shared" si="139"/>
        <v>0.33999999999999997</v>
      </c>
      <c r="AA2053" s="78">
        <f t="shared" si="140"/>
        <v>1.8399999999999999</v>
      </c>
      <c r="AB2053" s="77">
        <f t="shared" si="141"/>
        <v>280</v>
      </c>
    </row>
    <row r="2054" spans="1:28" x14ac:dyDescent="0.3">
      <c r="A2054" s="53">
        <v>43772</v>
      </c>
      <c r="B2054" s="50" t="s">
        <v>1255</v>
      </c>
      <c r="C2054" s="50" t="s">
        <v>1256</v>
      </c>
      <c r="D2054" s="50" t="s">
        <v>47</v>
      </c>
      <c r="E2054" s="52">
        <v>10</v>
      </c>
      <c r="F2054" s="51">
        <v>162</v>
      </c>
      <c r="G2054" s="65">
        <v>0.4</v>
      </c>
      <c r="H2054" s="51">
        <v>117</v>
      </c>
      <c r="I2054" s="50" t="s">
        <v>166</v>
      </c>
      <c r="J2054" s="61">
        <v>20.8</v>
      </c>
      <c r="K2054" s="50" t="s">
        <v>638</v>
      </c>
      <c r="L2054" s="73">
        <v>32</v>
      </c>
      <c r="M2054" s="69">
        <v>6.9</v>
      </c>
      <c r="N2054" s="51">
        <v>303</v>
      </c>
      <c r="O2054" s="50" t="s">
        <v>1257</v>
      </c>
      <c r="P2054" s="51">
        <v>10035</v>
      </c>
      <c r="Q2054" s="52">
        <v>10</v>
      </c>
      <c r="R2054" s="51">
        <v>9889</v>
      </c>
      <c r="S2054" s="50" t="s">
        <v>263</v>
      </c>
      <c r="T2054" s="52">
        <v>57</v>
      </c>
      <c r="U2054" s="52">
        <v>79</v>
      </c>
      <c r="V2054" s="50" t="s">
        <v>174</v>
      </c>
      <c r="W2054" s="52">
        <v>39</v>
      </c>
      <c r="X2054" s="50" t="s">
        <v>135</v>
      </c>
      <c r="Y2054" s="78">
        <f t="shared" si="138"/>
        <v>0.69000000000000006</v>
      </c>
      <c r="Z2054" s="78">
        <f t="shared" si="139"/>
        <v>0.04</v>
      </c>
      <c r="AA2054" s="78">
        <f t="shared" si="140"/>
        <v>2.08</v>
      </c>
      <c r="AB2054" s="77">
        <f t="shared" si="141"/>
        <v>320</v>
      </c>
    </row>
    <row r="2055" spans="1:28" x14ac:dyDescent="0.3">
      <c r="A2055" s="53">
        <v>43773</v>
      </c>
      <c r="B2055" s="50" t="s">
        <v>1255</v>
      </c>
      <c r="C2055" s="50" t="s">
        <v>1256</v>
      </c>
      <c r="D2055" s="50" t="s">
        <v>47</v>
      </c>
      <c r="E2055" s="52">
        <v>10</v>
      </c>
      <c r="F2055" s="51">
        <v>152</v>
      </c>
      <c r="G2055" s="65">
        <v>7.6</v>
      </c>
      <c r="H2055" s="51">
        <v>116</v>
      </c>
      <c r="I2055" s="50" t="s">
        <v>312</v>
      </c>
      <c r="J2055" s="61">
        <v>18.899999999999999</v>
      </c>
      <c r="K2055" s="50"/>
      <c r="L2055" s="72"/>
      <c r="M2055" s="69">
        <v>4.7</v>
      </c>
      <c r="N2055" s="50"/>
      <c r="O2055" s="50"/>
      <c r="P2055" s="51">
        <v>10022</v>
      </c>
      <c r="Q2055" s="52">
        <v>18</v>
      </c>
      <c r="R2055" s="51">
        <v>9983</v>
      </c>
      <c r="S2055" s="50" t="s">
        <v>116</v>
      </c>
      <c r="T2055" s="52">
        <v>70</v>
      </c>
      <c r="U2055" s="52">
        <v>86</v>
      </c>
      <c r="V2055" s="50" t="s">
        <v>163</v>
      </c>
      <c r="W2055" s="52">
        <v>50</v>
      </c>
      <c r="X2055" s="50" t="s">
        <v>249</v>
      </c>
      <c r="Y2055" s="78">
        <f t="shared" si="138"/>
        <v>0.47000000000000003</v>
      </c>
      <c r="Z2055" s="78">
        <f t="shared" si="139"/>
        <v>0.76</v>
      </c>
      <c r="AA2055" s="78">
        <f t="shared" si="140"/>
        <v>1.89</v>
      </c>
      <c r="AB2055" s="77">
        <f t="shared" si="141"/>
        <v>0</v>
      </c>
    </row>
    <row r="2056" spans="1:28" x14ac:dyDescent="0.3">
      <c r="A2056" s="53">
        <v>43774</v>
      </c>
      <c r="B2056" s="50" t="s">
        <v>1255</v>
      </c>
      <c r="C2056" s="50" t="s">
        <v>1256</v>
      </c>
      <c r="D2056" s="50" t="s">
        <v>47</v>
      </c>
      <c r="E2056" s="52">
        <v>10</v>
      </c>
      <c r="F2056" s="51">
        <v>138</v>
      </c>
      <c r="G2056" s="65">
        <v>17</v>
      </c>
      <c r="H2056" s="51">
        <v>122</v>
      </c>
      <c r="I2056" s="50" t="s">
        <v>347</v>
      </c>
      <c r="J2056" s="61">
        <v>15.5</v>
      </c>
      <c r="K2056" s="50" t="s">
        <v>206</v>
      </c>
      <c r="L2056" s="72"/>
      <c r="M2056" s="69">
        <v>0</v>
      </c>
      <c r="N2056" s="50"/>
      <c r="O2056" s="50"/>
      <c r="P2056" s="51">
        <v>10148</v>
      </c>
      <c r="Q2056" s="52">
        <v>24</v>
      </c>
      <c r="R2056" s="51">
        <v>10014</v>
      </c>
      <c r="S2056" s="50" t="s">
        <v>263</v>
      </c>
      <c r="T2056" s="52">
        <v>67</v>
      </c>
      <c r="U2056" s="52">
        <v>82</v>
      </c>
      <c r="V2056" s="50" t="s">
        <v>486</v>
      </c>
      <c r="W2056" s="52">
        <v>46</v>
      </c>
      <c r="X2056" s="50" t="s">
        <v>494</v>
      </c>
      <c r="Y2056" s="78">
        <f t="shared" si="138"/>
        <v>0</v>
      </c>
      <c r="Z2056" s="78">
        <f t="shared" si="139"/>
        <v>1.7</v>
      </c>
      <c r="AA2056" s="78">
        <f t="shared" si="140"/>
        <v>1.55</v>
      </c>
      <c r="AB2056" s="77">
        <f t="shared" si="141"/>
        <v>0</v>
      </c>
    </row>
    <row r="2057" spans="1:28" x14ac:dyDescent="0.3">
      <c r="A2057" s="53">
        <v>43775</v>
      </c>
      <c r="B2057" s="50" t="s">
        <v>1255</v>
      </c>
      <c r="C2057" s="50" t="s">
        <v>1256</v>
      </c>
      <c r="D2057" s="50" t="s">
        <v>47</v>
      </c>
      <c r="E2057" s="52">
        <v>10</v>
      </c>
      <c r="F2057" s="51">
        <v>149</v>
      </c>
      <c r="G2057" s="65">
        <v>10.8</v>
      </c>
      <c r="H2057" s="51">
        <v>117</v>
      </c>
      <c r="I2057" s="50" t="s">
        <v>74</v>
      </c>
      <c r="J2057" s="61">
        <v>18.100000000000001</v>
      </c>
      <c r="K2057" s="50" t="s">
        <v>113</v>
      </c>
      <c r="L2057" s="72"/>
      <c r="M2057" s="69">
        <v>0</v>
      </c>
      <c r="N2057" s="50"/>
      <c r="O2057" s="50"/>
      <c r="P2057" s="51">
        <v>10148</v>
      </c>
      <c r="Q2057" s="50" t="s">
        <v>1012</v>
      </c>
      <c r="R2057" s="51">
        <v>10066</v>
      </c>
      <c r="S2057" s="52">
        <v>20</v>
      </c>
      <c r="T2057" s="52">
        <v>66</v>
      </c>
      <c r="U2057" s="52">
        <v>84</v>
      </c>
      <c r="V2057" s="50" t="s">
        <v>142</v>
      </c>
      <c r="W2057" s="52">
        <v>47</v>
      </c>
      <c r="X2057" s="50" t="s">
        <v>264</v>
      </c>
      <c r="Y2057" s="78">
        <f t="shared" si="138"/>
        <v>0</v>
      </c>
      <c r="Z2057" s="78">
        <f t="shared" si="139"/>
        <v>1.08</v>
      </c>
      <c r="AA2057" s="78">
        <f t="shared" si="140"/>
        <v>1.81</v>
      </c>
      <c r="AB2057" s="77">
        <f t="shared" si="141"/>
        <v>0</v>
      </c>
    </row>
    <row r="2058" spans="1:28" x14ac:dyDescent="0.3">
      <c r="A2058" s="53">
        <v>43776</v>
      </c>
      <c r="B2058" s="50" t="s">
        <v>1255</v>
      </c>
      <c r="C2058" s="50" t="s">
        <v>1256</v>
      </c>
      <c r="D2058" s="50" t="s">
        <v>47</v>
      </c>
      <c r="E2058" s="52">
        <v>10</v>
      </c>
      <c r="F2058" s="51">
        <v>110</v>
      </c>
      <c r="G2058" s="65">
        <v>14.8</v>
      </c>
      <c r="H2058" s="51">
        <v>81</v>
      </c>
      <c r="I2058" s="50" t="s">
        <v>100</v>
      </c>
      <c r="J2058" s="61">
        <v>13.9</v>
      </c>
      <c r="K2058" s="50" t="s">
        <v>179</v>
      </c>
      <c r="L2058" s="72"/>
      <c r="M2058" s="69">
        <v>0</v>
      </c>
      <c r="N2058" s="50"/>
      <c r="O2058" s="50"/>
      <c r="P2058" s="51">
        <v>10106</v>
      </c>
      <c r="Q2058" s="50" t="s">
        <v>132</v>
      </c>
      <c r="R2058" s="51">
        <v>10072</v>
      </c>
      <c r="S2058" s="50" t="s">
        <v>51</v>
      </c>
      <c r="T2058" s="52">
        <v>73</v>
      </c>
      <c r="U2058" s="52">
        <v>83</v>
      </c>
      <c r="V2058" s="50" t="s">
        <v>195</v>
      </c>
      <c r="W2058" s="52">
        <v>50</v>
      </c>
      <c r="X2058" s="50" t="s">
        <v>164</v>
      </c>
      <c r="Y2058" s="78">
        <f t="shared" si="138"/>
        <v>0</v>
      </c>
      <c r="Z2058" s="78">
        <f t="shared" si="139"/>
        <v>1.48</v>
      </c>
      <c r="AA2058" s="78">
        <f t="shared" si="140"/>
        <v>1.3900000000000001</v>
      </c>
      <c r="AB2058" s="77">
        <f t="shared" si="141"/>
        <v>0</v>
      </c>
    </row>
    <row r="2059" spans="1:28" x14ac:dyDescent="0.3">
      <c r="A2059" s="53">
        <v>43777</v>
      </c>
      <c r="B2059" s="50" t="s">
        <v>1255</v>
      </c>
      <c r="C2059" s="50" t="s">
        <v>1256</v>
      </c>
      <c r="D2059" s="50" t="s">
        <v>47</v>
      </c>
      <c r="E2059" s="52">
        <v>10</v>
      </c>
      <c r="F2059" s="51">
        <v>106</v>
      </c>
      <c r="G2059" s="65">
        <v>10.6</v>
      </c>
      <c r="H2059" s="51">
        <v>78</v>
      </c>
      <c r="I2059" s="50" t="s">
        <v>494</v>
      </c>
      <c r="J2059" s="61">
        <v>13.3</v>
      </c>
      <c r="K2059" s="50" t="s">
        <v>89</v>
      </c>
      <c r="L2059" s="72"/>
      <c r="M2059" s="69">
        <v>0</v>
      </c>
      <c r="N2059" s="50"/>
      <c r="O2059" s="50"/>
      <c r="P2059" s="51">
        <v>10194</v>
      </c>
      <c r="Q2059" s="52">
        <v>23</v>
      </c>
      <c r="R2059" s="51">
        <v>10075</v>
      </c>
      <c r="S2059" s="50" t="s">
        <v>84</v>
      </c>
      <c r="T2059" s="52">
        <v>70</v>
      </c>
      <c r="U2059" s="52">
        <v>78</v>
      </c>
      <c r="V2059" s="50" t="s">
        <v>277</v>
      </c>
      <c r="W2059" s="52">
        <v>64</v>
      </c>
      <c r="X2059" s="50" t="s">
        <v>206</v>
      </c>
      <c r="Y2059" s="78">
        <f t="shared" si="138"/>
        <v>0</v>
      </c>
      <c r="Z2059" s="78">
        <f t="shared" si="139"/>
        <v>1.06</v>
      </c>
      <c r="AA2059" s="78">
        <f t="shared" si="140"/>
        <v>1.33</v>
      </c>
      <c r="AB2059" s="77">
        <f t="shared" si="141"/>
        <v>0</v>
      </c>
    </row>
    <row r="2060" spans="1:28" x14ac:dyDescent="0.3">
      <c r="A2060" s="53">
        <v>43778</v>
      </c>
      <c r="B2060" s="50" t="s">
        <v>1255</v>
      </c>
      <c r="C2060" s="50" t="s">
        <v>1256</v>
      </c>
      <c r="D2060" s="50" t="s">
        <v>47</v>
      </c>
      <c r="E2060" s="52">
        <v>10</v>
      </c>
      <c r="F2060" s="51">
        <v>134</v>
      </c>
      <c r="G2060" s="65">
        <v>20.2</v>
      </c>
      <c r="H2060" s="51">
        <v>93</v>
      </c>
      <c r="I2060" s="50" t="s">
        <v>100</v>
      </c>
      <c r="J2060" s="61">
        <v>17.399999999999999</v>
      </c>
      <c r="K2060" s="50" t="s">
        <v>179</v>
      </c>
      <c r="L2060" s="72"/>
      <c r="M2060" s="69">
        <v>0</v>
      </c>
      <c r="N2060" s="50"/>
      <c r="O2060" s="50"/>
      <c r="P2060" s="51">
        <v>10186</v>
      </c>
      <c r="Q2060" s="50" t="s">
        <v>1012</v>
      </c>
      <c r="R2060" s="51">
        <v>10125</v>
      </c>
      <c r="S2060" s="52">
        <v>12</v>
      </c>
      <c r="T2060" s="52">
        <v>74</v>
      </c>
      <c r="U2060" s="52">
        <v>84</v>
      </c>
      <c r="V2060" s="50" t="s">
        <v>352</v>
      </c>
      <c r="W2060" s="52">
        <v>56</v>
      </c>
      <c r="X2060" s="50" t="s">
        <v>537</v>
      </c>
      <c r="Y2060" s="78">
        <f t="shared" si="138"/>
        <v>0</v>
      </c>
      <c r="Z2060" s="78">
        <f t="shared" si="139"/>
        <v>2.02</v>
      </c>
      <c r="AA2060" s="78">
        <f t="shared" si="140"/>
        <v>1.7399999999999998</v>
      </c>
      <c r="AB2060" s="77">
        <f t="shared" si="141"/>
        <v>0</v>
      </c>
    </row>
    <row r="2061" spans="1:28" x14ac:dyDescent="0.3">
      <c r="A2061" s="53">
        <v>43779</v>
      </c>
      <c r="B2061" s="50" t="s">
        <v>1255</v>
      </c>
      <c r="C2061" s="50" t="s">
        <v>1256</v>
      </c>
      <c r="D2061" s="50" t="s">
        <v>47</v>
      </c>
      <c r="E2061" s="52">
        <v>10</v>
      </c>
      <c r="F2061" s="51">
        <v>110</v>
      </c>
      <c r="G2061" s="65">
        <v>8.1999999999999993</v>
      </c>
      <c r="H2061" s="51">
        <v>89</v>
      </c>
      <c r="I2061" s="50" t="s">
        <v>543</v>
      </c>
      <c r="J2061" s="61">
        <v>13.2</v>
      </c>
      <c r="K2061" s="50" t="s">
        <v>215</v>
      </c>
      <c r="L2061" s="72"/>
      <c r="M2061" s="69">
        <v>0</v>
      </c>
      <c r="N2061" s="50"/>
      <c r="O2061" s="50"/>
      <c r="P2061" s="51">
        <v>10177</v>
      </c>
      <c r="Q2061" s="52">
        <v>18</v>
      </c>
      <c r="R2061" s="51">
        <v>10152</v>
      </c>
      <c r="S2061" s="50" t="s">
        <v>533</v>
      </c>
      <c r="T2061" s="52">
        <v>72</v>
      </c>
      <c r="U2061" s="52">
        <v>81</v>
      </c>
      <c r="V2061" s="50" t="s">
        <v>475</v>
      </c>
      <c r="W2061" s="52">
        <v>63</v>
      </c>
      <c r="X2061" s="50" t="s">
        <v>129</v>
      </c>
      <c r="Y2061" s="78">
        <f t="shared" si="138"/>
        <v>0</v>
      </c>
      <c r="Z2061" s="78">
        <f t="shared" si="139"/>
        <v>0.82</v>
      </c>
      <c r="AA2061" s="78">
        <f t="shared" si="140"/>
        <v>1.3199999999999998</v>
      </c>
      <c r="AB2061" s="77">
        <f t="shared" si="141"/>
        <v>0</v>
      </c>
    </row>
    <row r="2062" spans="1:28" x14ac:dyDescent="0.3">
      <c r="A2062" s="53">
        <v>43780</v>
      </c>
      <c r="B2062" s="50" t="s">
        <v>1255</v>
      </c>
      <c r="C2062" s="50" t="s">
        <v>1256</v>
      </c>
      <c r="D2062" s="50" t="s">
        <v>47</v>
      </c>
      <c r="E2062" s="52">
        <v>10</v>
      </c>
      <c r="F2062" s="51">
        <v>129</v>
      </c>
      <c r="G2062" s="65">
        <v>3</v>
      </c>
      <c r="H2062" s="51">
        <v>108</v>
      </c>
      <c r="I2062" s="50" t="s">
        <v>51</v>
      </c>
      <c r="J2062" s="61">
        <v>15</v>
      </c>
      <c r="K2062" s="50" t="s">
        <v>183</v>
      </c>
      <c r="L2062" s="72"/>
      <c r="M2062" s="69">
        <v>0</v>
      </c>
      <c r="N2062" s="50"/>
      <c r="O2062" s="50"/>
      <c r="P2062" s="51">
        <v>10196</v>
      </c>
      <c r="Q2062" s="52">
        <v>18</v>
      </c>
      <c r="R2062" s="51">
        <v>10124</v>
      </c>
      <c r="S2062" s="50" t="s">
        <v>533</v>
      </c>
      <c r="T2062" s="52">
        <v>76</v>
      </c>
      <c r="U2062" s="52">
        <v>84</v>
      </c>
      <c r="V2062" s="50" t="s">
        <v>202</v>
      </c>
      <c r="W2062" s="52">
        <v>59</v>
      </c>
      <c r="X2062" s="50" t="s">
        <v>169</v>
      </c>
      <c r="Y2062" s="78">
        <f t="shared" si="138"/>
        <v>0</v>
      </c>
      <c r="Z2062" s="78">
        <f t="shared" si="139"/>
        <v>0.3</v>
      </c>
      <c r="AA2062" s="78">
        <f t="shared" si="140"/>
        <v>1.5</v>
      </c>
      <c r="AB2062" s="77">
        <f t="shared" si="141"/>
        <v>0</v>
      </c>
    </row>
    <row r="2063" spans="1:28" x14ac:dyDescent="0.3">
      <c r="A2063" s="53">
        <v>43781</v>
      </c>
      <c r="B2063" s="50" t="s">
        <v>1255</v>
      </c>
      <c r="C2063" s="50" t="s">
        <v>1256</v>
      </c>
      <c r="D2063" s="50" t="s">
        <v>47</v>
      </c>
      <c r="E2063" s="52">
        <v>10</v>
      </c>
      <c r="F2063" s="51">
        <v>132</v>
      </c>
      <c r="G2063" s="65">
        <v>38.799999999999997</v>
      </c>
      <c r="H2063" s="51">
        <v>108</v>
      </c>
      <c r="I2063" s="50" t="s">
        <v>159</v>
      </c>
      <c r="J2063" s="61">
        <v>15.7</v>
      </c>
      <c r="K2063" s="50" t="s">
        <v>179</v>
      </c>
      <c r="L2063" s="73">
        <v>26</v>
      </c>
      <c r="M2063" s="69">
        <v>0</v>
      </c>
      <c r="N2063" s="51">
        <v>119</v>
      </c>
      <c r="O2063" s="50" t="s">
        <v>460</v>
      </c>
      <c r="P2063" s="51">
        <v>10179</v>
      </c>
      <c r="Q2063" s="50" t="s">
        <v>1012</v>
      </c>
      <c r="R2063" s="51">
        <v>10028</v>
      </c>
      <c r="S2063" s="52">
        <v>24</v>
      </c>
      <c r="T2063" s="52">
        <v>68</v>
      </c>
      <c r="U2063" s="52">
        <v>88</v>
      </c>
      <c r="V2063" s="50" t="s">
        <v>51</v>
      </c>
      <c r="W2063" s="52">
        <v>53</v>
      </c>
      <c r="X2063" s="50" t="s">
        <v>264</v>
      </c>
      <c r="Y2063" s="78">
        <f t="shared" si="138"/>
        <v>0</v>
      </c>
      <c r="Z2063" s="78">
        <f t="shared" si="139"/>
        <v>3.88</v>
      </c>
      <c r="AA2063" s="78">
        <f t="shared" si="140"/>
        <v>1.5699999999999998</v>
      </c>
      <c r="AB2063" s="77">
        <f t="shared" si="141"/>
        <v>260</v>
      </c>
    </row>
    <row r="2064" spans="1:28" x14ac:dyDescent="0.3">
      <c r="A2064" s="53">
        <v>43782</v>
      </c>
      <c r="B2064" s="50" t="s">
        <v>1255</v>
      </c>
      <c r="C2064" s="50" t="s">
        <v>1256</v>
      </c>
      <c r="D2064" s="50" t="s">
        <v>47</v>
      </c>
      <c r="E2064" s="52">
        <v>10</v>
      </c>
      <c r="F2064" s="51">
        <v>116</v>
      </c>
      <c r="G2064" s="65">
        <v>20.399999999999999</v>
      </c>
      <c r="H2064" s="51">
        <v>90</v>
      </c>
      <c r="I2064" s="50" t="s">
        <v>100</v>
      </c>
      <c r="J2064" s="61">
        <v>14.2</v>
      </c>
      <c r="K2064" s="50" t="s">
        <v>69</v>
      </c>
      <c r="L2064" s="72"/>
      <c r="M2064" s="69">
        <v>2.2000000000000002</v>
      </c>
      <c r="N2064" s="50"/>
      <c r="O2064" s="50"/>
      <c r="P2064" s="51">
        <v>10127</v>
      </c>
      <c r="Q2064" s="52">
        <v>11</v>
      </c>
      <c r="R2064" s="51">
        <v>10026</v>
      </c>
      <c r="S2064" s="52">
        <v>21</v>
      </c>
      <c r="T2064" s="52">
        <v>80</v>
      </c>
      <c r="U2064" s="52">
        <v>89</v>
      </c>
      <c r="V2064" s="50" t="s">
        <v>521</v>
      </c>
      <c r="W2064" s="52">
        <v>56</v>
      </c>
      <c r="X2064" s="50" t="s">
        <v>370</v>
      </c>
      <c r="Y2064" s="78">
        <f t="shared" si="138"/>
        <v>0.22000000000000003</v>
      </c>
      <c r="Z2064" s="78">
        <f t="shared" si="139"/>
        <v>2.04</v>
      </c>
      <c r="AA2064" s="78">
        <f t="shared" si="140"/>
        <v>1.42</v>
      </c>
      <c r="AB2064" s="77">
        <f t="shared" si="141"/>
        <v>0</v>
      </c>
    </row>
    <row r="2065" spans="1:28" x14ac:dyDescent="0.3">
      <c r="A2065" s="53">
        <v>43783</v>
      </c>
      <c r="B2065" s="50" t="s">
        <v>1255</v>
      </c>
      <c r="C2065" s="50" t="s">
        <v>1256</v>
      </c>
      <c r="D2065" s="50" t="s">
        <v>47</v>
      </c>
      <c r="E2065" s="52">
        <v>10</v>
      </c>
      <c r="F2065" s="51">
        <v>100</v>
      </c>
      <c r="G2065" s="65">
        <v>18.8</v>
      </c>
      <c r="H2065" s="51">
        <v>75</v>
      </c>
      <c r="I2065" s="50" t="s">
        <v>51</v>
      </c>
      <c r="J2065" s="61">
        <v>12.5</v>
      </c>
      <c r="K2065" s="50" t="s">
        <v>179</v>
      </c>
      <c r="L2065" s="72"/>
      <c r="M2065" s="69">
        <v>0</v>
      </c>
      <c r="N2065" s="50"/>
      <c r="O2065" s="50"/>
      <c r="P2065" s="51">
        <v>10051</v>
      </c>
      <c r="Q2065" s="50" t="s">
        <v>263</v>
      </c>
      <c r="R2065" s="51">
        <v>9955</v>
      </c>
      <c r="S2065" s="52">
        <v>13</v>
      </c>
      <c r="T2065" s="52">
        <v>63</v>
      </c>
      <c r="U2065" s="52">
        <v>83</v>
      </c>
      <c r="V2065" s="50" t="s">
        <v>80</v>
      </c>
      <c r="W2065" s="52">
        <v>39</v>
      </c>
      <c r="X2065" s="50" t="s">
        <v>226</v>
      </c>
      <c r="Y2065" s="78">
        <f t="shared" si="138"/>
        <v>0</v>
      </c>
      <c r="Z2065" s="78">
        <f t="shared" si="139"/>
        <v>1.8800000000000001</v>
      </c>
      <c r="AA2065" s="78">
        <f t="shared" si="140"/>
        <v>1.25</v>
      </c>
      <c r="AB2065" s="77">
        <f t="shared" si="141"/>
        <v>0</v>
      </c>
    </row>
    <row r="2066" spans="1:28" x14ac:dyDescent="0.3">
      <c r="A2066" s="53">
        <v>43784</v>
      </c>
      <c r="B2066" s="50" t="s">
        <v>1255</v>
      </c>
      <c r="C2066" s="50" t="s">
        <v>1256</v>
      </c>
      <c r="D2066" s="50" t="s">
        <v>47</v>
      </c>
      <c r="E2066" s="52">
        <v>10</v>
      </c>
      <c r="F2066" s="51">
        <v>90</v>
      </c>
      <c r="G2066" s="65">
        <v>23.2</v>
      </c>
      <c r="H2066" s="51">
        <v>68</v>
      </c>
      <c r="I2066" s="50" t="s">
        <v>51</v>
      </c>
      <c r="J2066" s="61">
        <v>11.3</v>
      </c>
      <c r="K2066" s="50" t="s">
        <v>111</v>
      </c>
      <c r="L2066" s="72"/>
      <c r="M2066" s="69">
        <v>0</v>
      </c>
      <c r="N2066" s="50"/>
      <c r="O2066" s="50"/>
      <c r="P2066" s="51">
        <v>10091</v>
      </c>
      <c r="Q2066" s="52">
        <v>24</v>
      </c>
      <c r="R2066" s="51">
        <v>10000</v>
      </c>
      <c r="S2066" s="50" t="s">
        <v>218</v>
      </c>
      <c r="T2066" s="52">
        <v>77</v>
      </c>
      <c r="U2066" s="52">
        <v>82</v>
      </c>
      <c r="V2066" s="50" t="s">
        <v>404</v>
      </c>
      <c r="W2066" s="52">
        <v>71</v>
      </c>
      <c r="X2066" s="50" t="s">
        <v>111</v>
      </c>
      <c r="Y2066" s="78">
        <f t="shared" si="138"/>
        <v>0</v>
      </c>
      <c r="Z2066" s="78">
        <f t="shared" si="139"/>
        <v>2.3199999999999998</v>
      </c>
      <c r="AA2066" s="78">
        <f t="shared" si="140"/>
        <v>1.1300000000000001</v>
      </c>
      <c r="AB2066" s="77">
        <f t="shared" si="141"/>
        <v>0</v>
      </c>
    </row>
    <row r="2067" spans="1:28" x14ac:dyDescent="0.3">
      <c r="A2067" s="53">
        <v>43785</v>
      </c>
      <c r="B2067" s="50" t="s">
        <v>1255</v>
      </c>
      <c r="C2067" s="50" t="s">
        <v>1256</v>
      </c>
      <c r="D2067" s="50" t="s">
        <v>47</v>
      </c>
      <c r="E2067" s="52">
        <v>10</v>
      </c>
      <c r="F2067" s="51">
        <v>98</v>
      </c>
      <c r="G2067" s="65">
        <v>5.8</v>
      </c>
      <c r="H2067" s="51">
        <v>75</v>
      </c>
      <c r="I2067" s="50" t="s">
        <v>286</v>
      </c>
      <c r="J2067" s="61">
        <v>12.1</v>
      </c>
      <c r="K2067" s="50" t="s">
        <v>88</v>
      </c>
      <c r="L2067" s="72"/>
      <c r="M2067" s="69">
        <v>5</v>
      </c>
      <c r="N2067" s="50"/>
      <c r="O2067" s="50"/>
      <c r="P2067" s="51">
        <v>10133</v>
      </c>
      <c r="Q2067" s="52">
        <v>18</v>
      </c>
      <c r="R2067" s="51">
        <v>10091</v>
      </c>
      <c r="S2067" s="50" t="s">
        <v>1012</v>
      </c>
      <c r="T2067" s="52">
        <v>70</v>
      </c>
      <c r="U2067" s="52">
        <v>77</v>
      </c>
      <c r="V2067" s="50" t="s">
        <v>51</v>
      </c>
      <c r="W2067" s="52">
        <v>57</v>
      </c>
      <c r="X2067" s="50" t="s">
        <v>376</v>
      </c>
      <c r="Y2067" s="78">
        <f t="shared" si="138"/>
        <v>0.5</v>
      </c>
      <c r="Z2067" s="78">
        <f t="shared" si="139"/>
        <v>0.57999999999999996</v>
      </c>
      <c r="AA2067" s="78">
        <f t="shared" si="140"/>
        <v>1.21</v>
      </c>
      <c r="AB2067" s="77">
        <f t="shared" si="141"/>
        <v>0</v>
      </c>
    </row>
    <row r="2068" spans="1:28" x14ac:dyDescent="0.3">
      <c r="A2068" s="53">
        <v>43786</v>
      </c>
      <c r="B2068" s="50" t="s">
        <v>1255</v>
      </c>
      <c r="C2068" s="50" t="s">
        <v>1256</v>
      </c>
      <c r="D2068" s="50" t="s">
        <v>47</v>
      </c>
      <c r="E2068" s="52">
        <v>10</v>
      </c>
      <c r="F2068" s="51">
        <v>116</v>
      </c>
      <c r="G2068" s="65">
        <v>28.8</v>
      </c>
      <c r="H2068" s="51">
        <v>91</v>
      </c>
      <c r="I2068" s="50" t="s">
        <v>933</v>
      </c>
      <c r="J2068" s="61">
        <v>14</v>
      </c>
      <c r="K2068" s="50" t="s">
        <v>182</v>
      </c>
      <c r="L2068" s="72"/>
      <c r="M2068" s="69">
        <v>0</v>
      </c>
      <c r="N2068" s="50"/>
      <c r="O2068" s="50"/>
      <c r="P2068" s="51">
        <v>10125</v>
      </c>
      <c r="Q2068" s="52">
        <v>24</v>
      </c>
      <c r="R2068" s="51">
        <v>10069</v>
      </c>
      <c r="S2068" s="52">
        <v>14</v>
      </c>
      <c r="T2068" s="52">
        <v>73</v>
      </c>
      <c r="U2068" s="52">
        <v>85</v>
      </c>
      <c r="V2068" s="50" t="s">
        <v>430</v>
      </c>
      <c r="W2068" s="52">
        <v>56</v>
      </c>
      <c r="X2068" s="50" t="s">
        <v>52</v>
      </c>
      <c r="Y2068" s="78">
        <f t="shared" si="138"/>
        <v>0</v>
      </c>
      <c r="Z2068" s="78">
        <f t="shared" si="139"/>
        <v>2.88</v>
      </c>
      <c r="AA2068" s="78">
        <f t="shared" si="140"/>
        <v>1.4</v>
      </c>
      <c r="AB2068" s="77">
        <f t="shared" si="141"/>
        <v>0</v>
      </c>
    </row>
    <row r="2069" spans="1:28" x14ac:dyDescent="0.3">
      <c r="A2069" s="53">
        <v>43787</v>
      </c>
      <c r="B2069" s="50" t="s">
        <v>1255</v>
      </c>
      <c r="C2069" s="50" t="s">
        <v>1256</v>
      </c>
      <c r="D2069" s="50" t="s">
        <v>47</v>
      </c>
      <c r="E2069" s="52">
        <v>10</v>
      </c>
      <c r="F2069" s="51">
        <v>106</v>
      </c>
      <c r="G2069" s="65">
        <v>0.8</v>
      </c>
      <c r="H2069" s="51">
        <v>89</v>
      </c>
      <c r="I2069" s="50" t="s">
        <v>202</v>
      </c>
      <c r="J2069" s="61">
        <v>12.3</v>
      </c>
      <c r="K2069" s="50" t="s">
        <v>169</v>
      </c>
      <c r="L2069" s="73">
        <v>28</v>
      </c>
      <c r="M2069" s="69">
        <v>2.5</v>
      </c>
      <c r="N2069" s="51">
        <v>69</v>
      </c>
      <c r="O2069" s="50" t="s">
        <v>277</v>
      </c>
      <c r="P2069" s="51">
        <v>10182</v>
      </c>
      <c r="Q2069" s="52">
        <v>21</v>
      </c>
      <c r="R2069" s="51">
        <v>10125</v>
      </c>
      <c r="S2069" s="50" t="s">
        <v>1012</v>
      </c>
      <c r="T2069" s="52">
        <v>77</v>
      </c>
      <c r="U2069" s="52">
        <v>85</v>
      </c>
      <c r="V2069" s="50" t="s">
        <v>51</v>
      </c>
      <c r="W2069" s="52">
        <v>66</v>
      </c>
      <c r="X2069" s="50" t="s">
        <v>139</v>
      </c>
      <c r="Y2069" s="78">
        <f t="shared" si="138"/>
        <v>0.25</v>
      </c>
      <c r="Z2069" s="78">
        <f t="shared" si="139"/>
        <v>0.08</v>
      </c>
      <c r="AA2069" s="78">
        <f t="shared" si="140"/>
        <v>1.23</v>
      </c>
      <c r="AB2069" s="77">
        <f t="shared" si="141"/>
        <v>280</v>
      </c>
    </row>
    <row r="2070" spans="1:28" x14ac:dyDescent="0.3">
      <c r="A2070" s="53">
        <v>43788</v>
      </c>
      <c r="B2070" s="50" t="s">
        <v>1255</v>
      </c>
      <c r="C2070" s="50" t="s">
        <v>1256</v>
      </c>
      <c r="D2070" s="50" t="s">
        <v>47</v>
      </c>
      <c r="E2070" s="52">
        <v>10</v>
      </c>
      <c r="F2070" s="51">
        <v>99</v>
      </c>
      <c r="G2070" s="65">
        <v>0</v>
      </c>
      <c r="H2070" s="51">
        <v>61</v>
      </c>
      <c r="I2070" s="50" t="s">
        <v>537</v>
      </c>
      <c r="J2070" s="61">
        <v>13.7</v>
      </c>
      <c r="K2070" s="50" t="s">
        <v>71</v>
      </c>
      <c r="L2070" s="73">
        <v>26</v>
      </c>
      <c r="M2070" s="69">
        <v>0.8</v>
      </c>
      <c r="N2070" s="51">
        <v>53</v>
      </c>
      <c r="O2070" s="50" t="s">
        <v>188</v>
      </c>
      <c r="P2070" s="51">
        <v>10173</v>
      </c>
      <c r="Q2070" s="50" t="s">
        <v>1012</v>
      </c>
      <c r="R2070" s="51">
        <v>10088</v>
      </c>
      <c r="S2070" s="52">
        <v>24</v>
      </c>
      <c r="T2070" s="52">
        <v>71</v>
      </c>
      <c r="U2070" s="52">
        <v>81</v>
      </c>
      <c r="V2070" s="50" t="s">
        <v>183</v>
      </c>
      <c r="W2070" s="52">
        <v>58</v>
      </c>
      <c r="X2070" s="50" t="s">
        <v>215</v>
      </c>
      <c r="Y2070" s="78">
        <f t="shared" si="138"/>
        <v>0.08</v>
      </c>
      <c r="Z2070" s="78">
        <f t="shared" si="139"/>
        <v>0</v>
      </c>
      <c r="AA2070" s="78">
        <f t="shared" si="140"/>
        <v>1.3699999999999999</v>
      </c>
      <c r="AB2070" s="77">
        <f t="shared" si="141"/>
        <v>260</v>
      </c>
    </row>
    <row r="2071" spans="1:28" x14ac:dyDescent="0.3">
      <c r="A2071" s="53">
        <v>43789</v>
      </c>
      <c r="B2071" s="50" t="s">
        <v>1255</v>
      </c>
      <c r="C2071" s="50" t="s">
        <v>1256</v>
      </c>
      <c r="D2071" s="50" t="s">
        <v>47</v>
      </c>
      <c r="E2071" s="52">
        <v>10</v>
      </c>
      <c r="F2071" s="51">
        <v>108</v>
      </c>
      <c r="G2071" s="65">
        <v>0.2</v>
      </c>
      <c r="H2071" s="51">
        <v>84</v>
      </c>
      <c r="I2071" s="50" t="s">
        <v>638</v>
      </c>
      <c r="J2071" s="61">
        <v>13.1</v>
      </c>
      <c r="K2071" s="50" t="s">
        <v>61</v>
      </c>
      <c r="L2071" s="73">
        <v>21</v>
      </c>
      <c r="M2071" s="69">
        <v>1.1000000000000001</v>
      </c>
      <c r="N2071" s="51">
        <v>69</v>
      </c>
      <c r="O2071" s="50" t="s">
        <v>142</v>
      </c>
      <c r="P2071" s="51">
        <v>10088</v>
      </c>
      <c r="Q2071" s="50" t="s">
        <v>1012</v>
      </c>
      <c r="R2071" s="51">
        <v>10015</v>
      </c>
      <c r="S2071" s="50" t="s">
        <v>51</v>
      </c>
      <c r="T2071" s="52">
        <v>72</v>
      </c>
      <c r="U2071" s="52">
        <v>76</v>
      </c>
      <c r="V2071" s="50" t="s">
        <v>51</v>
      </c>
      <c r="W2071" s="52">
        <v>59</v>
      </c>
      <c r="X2071" s="50" t="s">
        <v>644</v>
      </c>
      <c r="Y2071" s="78">
        <f t="shared" si="138"/>
        <v>0.11000000000000001</v>
      </c>
      <c r="Z2071" s="78">
        <f t="shared" si="139"/>
        <v>0.02</v>
      </c>
      <c r="AA2071" s="78">
        <f t="shared" si="140"/>
        <v>1.31</v>
      </c>
      <c r="AB2071" s="77">
        <f t="shared" si="141"/>
        <v>210</v>
      </c>
    </row>
    <row r="2072" spans="1:28" x14ac:dyDescent="0.3">
      <c r="A2072" s="53">
        <v>43790</v>
      </c>
      <c r="B2072" s="50" t="s">
        <v>1255</v>
      </c>
      <c r="C2072" s="50" t="s">
        <v>1256</v>
      </c>
      <c r="D2072" s="50" t="s">
        <v>47</v>
      </c>
      <c r="E2072" s="52">
        <v>10</v>
      </c>
      <c r="F2072" s="51">
        <v>124</v>
      </c>
      <c r="G2072" s="65">
        <v>0.2</v>
      </c>
      <c r="H2072" s="51">
        <v>82</v>
      </c>
      <c r="I2072" s="50" t="s">
        <v>520</v>
      </c>
      <c r="J2072" s="61">
        <v>16.600000000000001</v>
      </c>
      <c r="K2072" s="50" t="s">
        <v>158</v>
      </c>
      <c r="L2072" s="73">
        <v>0</v>
      </c>
      <c r="M2072" s="69">
        <v>2.5</v>
      </c>
      <c r="N2072" s="51">
        <v>50</v>
      </c>
      <c r="O2072" s="50" t="s">
        <v>51</v>
      </c>
      <c r="P2072" s="51">
        <v>10029</v>
      </c>
      <c r="Q2072" s="52">
        <v>10</v>
      </c>
      <c r="R2072" s="51">
        <v>9989</v>
      </c>
      <c r="S2072" s="52">
        <v>24</v>
      </c>
      <c r="T2072" s="52">
        <v>68</v>
      </c>
      <c r="U2072" s="52">
        <v>82</v>
      </c>
      <c r="V2072" s="50" t="s">
        <v>159</v>
      </c>
      <c r="W2072" s="52">
        <v>53</v>
      </c>
      <c r="X2072" s="50" t="s">
        <v>158</v>
      </c>
      <c r="Y2072" s="78">
        <f t="shared" si="138"/>
        <v>0.25</v>
      </c>
      <c r="Z2072" s="78">
        <f t="shared" si="139"/>
        <v>0.02</v>
      </c>
      <c r="AA2072" s="78">
        <f t="shared" si="140"/>
        <v>1.6600000000000001</v>
      </c>
      <c r="AB2072" s="77">
        <f t="shared" si="141"/>
        <v>0</v>
      </c>
    </row>
    <row r="2073" spans="1:28" x14ac:dyDescent="0.3">
      <c r="A2073" s="53">
        <v>43791</v>
      </c>
      <c r="B2073" s="50" t="s">
        <v>1255</v>
      </c>
      <c r="C2073" s="50" t="s">
        <v>1256</v>
      </c>
      <c r="D2073" s="50" t="s">
        <v>47</v>
      </c>
      <c r="E2073" s="52">
        <v>10</v>
      </c>
      <c r="F2073" s="51">
        <v>122</v>
      </c>
      <c r="G2073" s="65">
        <v>20.8</v>
      </c>
      <c r="H2073" s="51">
        <v>79</v>
      </c>
      <c r="I2073" s="50" t="s">
        <v>832</v>
      </c>
      <c r="J2073" s="61">
        <v>16.399999999999999</v>
      </c>
      <c r="K2073" s="50" t="s">
        <v>129</v>
      </c>
      <c r="L2073" s="72"/>
      <c r="M2073" s="69">
        <v>2.2000000000000002</v>
      </c>
      <c r="N2073" s="50"/>
      <c r="O2073" s="50"/>
      <c r="P2073" s="51">
        <v>9989</v>
      </c>
      <c r="Q2073" s="50" t="s">
        <v>1012</v>
      </c>
      <c r="R2073" s="51">
        <v>9792</v>
      </c>
      <c r="S2073" s="52">
        <v>13</v>
      </c>
      <c r="T2073" s="52">
        <v>68</v>
      </c>
      <c r="U2073" s="52">
        <v>78</v>
      </c>
      <c r="V2073" s="50" t="s">
        <v>300</v>
      </c>
      <c r="W2073" s="52">
        <v>54</v>
      </c>
      <c r="X2073" s="50" t="s">
        <v>127</v>
      </c>
      <c r="Y2073" s="78">
        <f t="shared" si="138"/>
        <v>0.22000000000000003</v>
      </c>
      <c r="Z2073" s="78">
        <f t="shared" si="139"/>
        <v>2.08</v>
      </c>
      <c r="AA2073" s="78">
        <f t="shared" si="140"/>
        <v>1.64</v>
      </c>
      <c r="AB2073" s="77">
        <f t="shared" si="141"/>
        <v>0</v>
      </c>
    </row>
    <row r="2074" spans="1:28" x14ac:dyDescent="0.3">
      <c r="A2074" s="53">
        <v>43792</v>
      </c>
      <c r="B2074" s="50" t="s">
        <v>1255</v>
      </c>
      <c r="C2074" s="50" t="s">
        <v>1256</v>
      </c>
      <c r="D2074" s="50" t="s">
        <v>47</v>
      </c>
      <c r="E2074" s="52">
        <v>10</v>
      </c>
      <c r="F2074" s="51">
        <v>118</v>
      </c>
      <c r="G2074" s="65">
        <v>12.4</v>
      </c>
      <c r="H2074" s="51">
        <v>103</v>
      </c>
      <c r="I2074" s="50" t="s">
        <v>120</v>
      </c>
      <c r="J2074" s="61">
        <v>13.4</v>
      </c>
      <c r="K2074" s="50" t="s">
        <v>148</v>
      </c>
      <c r="L2074" s="72"/>
      <c r="M2074" s="69">
        <v>0</v>
      </c>
      <c r="N2074" s="50"/>
      <c r="O2074" s="50"/>
      <c r="P2074" s="51">
        <v>10087</v>
      </c>
      <c r="Q2074" s="50" t="s">
        <v>51</v>
      </c>
      <c r="R2074" s="51">
        <v>9825</v>
      </c>
      <c r="S2074" s="50" t="s">
        <v>1012</v>
      </c>
      <c r="T2074" s="52">
        <v>74</v>
      </c>
      <c r="U2074" s="52">
        <v>84</v>
      </c>
      <c r="V2074" s="50" t="s">
        <v>75</v>
      </c>
      <c r="W2074" s="52">
        <v>63</v>
      </c>
      <c r="X2074" s="50" t="s">
        <v>188</v>
      </c>
      <c r="Y2074" s="78">
        <f t="shared" si="138"/>
        <v>0</v>
      </c>
      <c r="Z2074" s="78">
        <f t="shared" si="139"/>
        <v>1.24</v>
      </c>
      <c r="AA2074" s="78">
        <f t="shared" si="140"/>
        <v>1.34</v>
      </c>
      <c r="AB2074" s="77">
        <f t="shared" si="141"/>
        <v>0</v>
      </c>
    </row>
    <row r="2075" spans="1:28" x14ac:dyDescent="0.3">
      <c r="A2075" s="53">
        <v>43793</v>
      </c>
      <c r="B2075" s="50" t="s">
        <v>1255</v>
      </c>
      <c r="C2075" s="50" t="s">
        <v>1256</v>
      </c>
      <c r="D2075" s="50" t="s">
        <v>47</v>
      </c>
      <c r="E2075" s="52">
        <v>10</v>
      </c>
      <c r="F2075" s="51">
        <v>134</v>
      </c>
      <c r="G2075" s="65">
        <v>0.6</v>
      </c>
      <c r="H2075" s="51">
        <v>113</v>
      </c>
      <c r="I2075" s="50" t="s">
        <v>70</v>
      </c>
      <c r="J2075" s="61">
        <v>15.4</v>
      </c>
      <c r="K2075" s="50" t="s">
        <v>71</v>
      </c>
      <c r="L2075" s="72"/>
      <c r="M2075" s="69">
        <v>1.7</v>
      </c>
      <c r="N2075" s="50"/>
      <c r="O2075" s="50"/>
      <c r="P2075" s="51">
        <v>10110</v>
      </c>
      <c r="Q2075" s="50" t="s">
        <v>289</v>
      </c>
      <c r="R2075" s="51">
        <v>10033</v>
      </c>
      <c r="S2075" s="52">
        <v>18</v>
      </c>
      <c r="T2075" s="52">
        <v>65</v>
      </c>
      <c r="U2075" s="52">
        <v>80</v>
      </c>
      <c r="V2075" s="50" t="s">
        <v>638</v>
      </c>
      <c r="W2075" s="52">
        <v>48</v>
      </c>
      <c r="X2075" s="50" t="s">
        <v>118</v>
      </c>
      <c r="Y2075" s="78">
        <f t="shared" si="138"/>
        <v>0.16999999999999998</v>
      </c>
      <c r="Z2075" s="78">
        <f t="shared" si="139"/>
        <v>0.06</v>
      </c>
      <c r="AA2075" s="78">
        <f t="shared" si="140"/>
        <v>1.54</v>
      </c>
      <c r="AB2075" s="77">
        <f t="shared" si="141"/>
        <v>0</v>
      </c>
    </row>
    <row r="2076" spans="1:28" x14ac:dyDescent="0.3">
      <c r="A2076" s="53">
        <v>43794</v>
      </c>
      <c r="B2076" s="50" t="s">
        <v>1255</v>
      </c>
      <c r="C2076" s="50" t="s">
        <v>1256</v>
      </c>
      <c r="D2076" s="50" t="s">
        <v>47</v>
      </c>
      <c r="E2076" s="52">
        <v>10</v>
      </c>
      <c r="F2076" s="51">
        <v>136</v>
      </c>
      <c r="G2076" s="65">
        <v>0</v>
      </c>
      <c r="H2076" s="51">
        <v>102</v>
      </c>
      <c r="I2076" s="50" t="s">
        <v>249</v>
      </c>
      <c r="J2076" s="61">
        <v>17</v>
      </c>
      <c r="K2076" s="50" t="s">
        <v>113</v>
      </c>
      <c r="L2076" s="73">
        <v>25</v>
      </c>
      <c r="M2076" s="69">
        <v>1.1000000000000001</v>
      </c>
      <c r="N2076" s="51">
        <v>64</v>
      </c>
      <c r="O2076" s="50" t="s">
        <v>183</v>
      </c>
      <c r="P2076" s="51">
        <v>10107</v>
      </c>
      <c r="Q2076" s="50" t="s">
        <v>51</v>
      </c>
      <c r="R2076" s="51">
        <v>10041</v>
      </c>
      <c r="S2076" s="50" t="s">
        <v>84</v>
      </c>
      <c r="T2076" s="52">
        <v>77</v>
      </c>
      <c r="U2076" s="52">
        <v>86</v>
      </c>
      <c r="V2076" s="50" t="s">
        <v>108</v>
      </c>
      <c r="W2076" s="52">
        <v>70</v>
      </c>
      <c r="X2076" s="50" t="s">
        <v>169</v>
      </c>
      <c r="Y2076" s="78">
        <f t="shared" si="138"/>
        <v>0.11000000000000001</v>
      </c>
      <c r="Z2076" s="78">
        <f t="shared" si="139"/>
        <v>0</v>
      </c>
      <c r="AA2076" s="78">
        <f t="shared" si="140"/>
        <v>1.7</v>
      </c>
      <c r="AB2076" s="77">
        <f t="shared" si="141"/>
        <v>250</v>
      </c>
    </row>
    <row r="2077" spans="1:28" x14ac:dyDescent="0.3">
      <c r="A2077" s="53">
        <v>43795</v>
      </c>
      <c r="B2077" s="50" t="s">
        <v>1255</v>
      </c>
      <c r="C2077" s="50" t="s">
        <v>1256</v>
      </c>
      <c r="D2077" s="50" t="s">
        <v>47</v>
      </c>
      <c r="E2077" s="52">
        <v>10</v>
      </c>
      <c r="F2077" s="51">
        <v>154</v>
      </c>
      <c r="G2077" s="65">
        <v>1.2</v>
      </c>
      <c r="H2077" s="51">
        <v>103</v>
      </c>
      <c r="I2077" s="50" t="s">
        <v>85</v>
      </c>
      <c r="J2077" s="61">
        <v>20.5</v>
      </c>
      <c r="K2077" s="50" t="s">
        <v>369</v>
      </c>
      <c r="L2077" s="72"/>
      <c r="M2077" s="69">
        <v>2.5</v>
      </c>
      <c r="N2077" s="50"/>
      <c r="O2077" s="50"/>
      <c r="P2077" s="51">
        <v>10067</v>
      </c>
      <c r="Q2077" s="50" t="s">
        <v>1012</v>
      </c>
      <c r="R2077" s="51">
        <v>9946</v>
      </c>
      <c r="S2077" s="52">
        <v>16</v>
      </c>
      <c r="T2077" s="52">
        <v>68</v>
      </c>
      <c r="U2077" s="52">
        <v>86</v>
      </c>
      <c r="V2077" s="50" t="s">
        <v>80</v>
      </c>
      <c r="W2077" s="52">
        <v>34</v>
      </c>
      <c r="X2077" s="50" t="s">
        <v>388</v>
      </c>
      <c r="Y2077" s="78">
        <f t="shared" si="138"/>
        <v>0.25</v>
      </c>
      <c r="Z2077" s="78">
        <f t="shared" si="139"/>
        <v>0.12</v>
      </c>
      <c r="AA2077" s="78">
        <f t="shared" si="140"/>
        <v>2.0499999999999998</v>
      </c>
      <c r="AB2077" s="77">
        <f t="shared" si="141"/>
        <v>0</v>
      </c>
    </row>
    <row r="2078" spans="1:28" x14ac:dyDescent="0.3">
      <c r="A2078" s="53">
        <v>43796</v>
      </c>
      <c r="B2078" s="50" t="s">
        <v>1255</v>
      </c>
      <c r="C2078" s="50" t="s">
        <v>1256</v>
      </c>
      <c r="D2078" s="50" t="s">
        <v>47</v>
      </c>
      <c r="E2078" s="52">
        <v>10</v>
      </c>
      <c r="F2078" s="51">
        <v>128</v>
      </c>
      <c r="G2078" s="65">
        <v>2</v>
      </c>
      <c r="H2078" s="51">
        <v>102</v>
      </c>
      <c r="I2078" s="50" t="s">
        <v>202</v>
      </c>
      <c r="J2078" s="61">
        <v>15.4</v>
      </c>
      <c r="K2078" s="50" t="s">
        <v>215</v>
      </c>
      <c r="L2078" s="73">
        <v>27</v>
      </c>
      <c r="M2078" s="69">
        <v>1.4</v>
      </c>
      <c r="N2078" s="51">
        <v>100</v>
      </c>
      <c r="O2078" s="50" t="s">
        <v>167</v>
      </c>
      <c r="P2078" s="51">
        <v>10077</v>
      </c>
      <c r="Q2078" s="52">
        <v>22</v>
      </c>
      <c r="R2078" s="51">
        <v>9999</v>
      </c>
      <c r="S2078" s="50" t="s">
        <v>263</v>
      </c>
      <c r="T2078" s="52">
        <v>71</v>
      </c>
      <c r="U2078" s="52">
        <v>83</v>
      </c>
      <c r="V2078" s="50" t="s">
        <v>51</v>
      </c>
      <c r="W2078" s="52">
        <v>59</v>
      </c>
      <c r="X2078" s="50" t="s">
        <v>167</v>
      </c>
      <c r="Y2078" s="78">
        <f t="shared" si="138"/>
        <v>0.13999999999999999</v>
      </c>
      <c r="Z2078" s="78">
        <f t="shared" si="139"/>
        <v>0.2</v>
      </c>
      <c r="AA2078" s="78">
        <f t="shared" si="140"/>
        <v>1.54</v>
      </c>
      <c r="AB2078" s="77">
        <f t="shared" si="141"/>
        <v>270</v>
      </c>
    </row>
    <row r="2079" spans="1:28" x14ac:dyDescent="0.3">
      <c r="A2079" s="53">
        <v>43797</v>
      </c>
      <c r="B2079" s="50" t="s">
        <v>1255</v>
      </c>
      <c r="C2079" s="50" t="s">
        <v>1256</v>
      </c>
      <c r="D2079" s="50" t="s">
        <v>47</v>
      </c>
      <c r="E2079" s="52">
        <v>10</v>
      </c>
      <c r="F2079" s="51">
        <v>130</v>
      </c>
      <c r="G2079" s="65">
        <v>11.2</v>
      </c>
      <c r="H2079" s="51">
        <v>113</v>
      </c>
      <c r="I2079" s="50" t="s">
        <v>85</v>
      </c>
      <c r="J2079" s="61">
        <v>14.6</v>
      </c>
      <c r="K2079" s="50" t="s">
        <v>129</v>
      </c>
      <c r="L2079" s="73">
        <v>28</v>
      </c>
      <c r="M2079" s="69">
        <v>1.1000000000000001</v>
      </c>
      <c r="N2079" s="51">
        <v>81</v>
      </c>
      <c r="O2079" s="50" t="s">
        <v>100</v>
      </c>
      <c r="P2079" s="51">
        <v>10132</v>
      </c>
      <c r="Q2079" s="52">
        <v>24</v>
      </c>
      <c r="R2079" s="51">
        <v>10066</v>
      </c>
      <c r="S2079" s="50" t="s">
        <v>1012</v>
      </c>
      <c r="T2079" s="52">
        <v>84</v>
      </c>
      <c r="U2079" s="52">
        <v>88</v>
      </c>
      <c r="V2079" s="50" t="s">
        <v>51</v>
      </c>
      <c r="W2079" s="52">
        <v>78</v>
      </c>
      <c r="X2079" s="50" t="s">
        <v>232</v>
      </c>
      <c r="Y2079" s="78">
        <f t="shared" si="138"/>
        <v>0.11000000000000001</v>
      </c>
      <c r="Z2079" s="78">
        <f t="shared" si="139"/>
        <v>1.1199999999999999</v>
      </c>
      <c r="AA2079" s="78">
        <f t="shared" si="140"/>
        <v>1.46</v>
      </c>
      <c r="AB2079" s="77">
        <f t="shared" si="141"/>
        <v>280</v>
      </c>
    </row>
    <row r="2080" spans="1:28" x14ac:dyDescent="0.3">
      <c r="A2080" s="53">
        <v>43798</v>
      </c>
      <c r="B2080" s="50" t="s">
        <v>1255</v>
      </c>
      <c r="C2080" s="50" t="s">
        <v>1256</v>
      </c>
      <c r="D2080" s="50" t="s">
        <v>47</v>
      </c>
      <c r="E2080" s="52">
        <v>10</v>
      </c>
      <c r="F2080" s="51">
        <v>142</v>
      </c>
      <c r="G2080" s="65">
        <v>1.4</v>
      </c>
      <c r="H2080" s="51">
        <v>102</v>
      </c>
      <c r="I2080" s="50" t="s">
        <v>100</v>
      </c>
      <c r="J2080" s="61">
        <v>18.2</v>
      </c>
      <c r="K2080" s="50" t="s">
        <v>121</v>
      </c>
      <c r="L2080" s="73">
        <v>29</v>
      </c>
      <c r="M2080" s="69">
        <v>1.1000000000000001</v>
      </c>
      <c r="N2080" s="51">
        <v>69</v>
      </c>
      <c r="O2080" s="50" t="s">
        <v>85</v>
      </c>
      <c r="P2080" s="51">
        <v>10191</v>
      </c>
      <c r="Q2080" s="52">
        <v>11</v>
      </c>
      <c r="R2080" s="51">
        <v>10132</v>
      </c>
      <c r="S2080" s="50" t="s">
        <v>1012</v>
      </c>
      <c r="T2080" s="52">
        <v>78</v>
      </c>
      <c r="U2080" s="52">
        <v>86</v>
      </c>
      <c r="V2080" s="50" t="s">
        <v>80</v>
      </c>
      <c r="W2080" s="52">
        <v>67</v>
      </c>
      <c r="X2080" s="50" t="s">
        <v>71</v>
      </c>
      <c r="Y2080" s="78">
        <f t="shared" si="138"/>
        <v>0.11000000000000001</v>
      </c>
      <c r="Z2080" s="78">
        <f t="shared" si="139"/>
        <v>0.13999999999999999</v>
      </c>
      <c r="AA2080" s="78">
        <f t="shared" si="140"/>
        <v>1.8199999999999998</v>
      </c>
      <c r="AB2080" s="77">
        <f t="shared" si="141"/>
        <v>290</v>
      </c>
    </row>
    <row r="2081" spans="1:28" x14ac:dyDescent="0.3">
      <c r="A2081" s="53">
        <v>43799</v>
      </c>
      <c r="B2081" s="50" t="s">
        <v>1255</v>
      </c>
      <c r="C2081" s="50" t="s">
        <v>1256</v>
      </c>
      <c r="D2081" s="50" t="s">
        <v>47</v>
      </c>
      <c r="E2081" s="52">
        <v>10</v>
      </c>
      <c r="F2081" s="51">
        <v>114</v>
      </c>
      <c r="G2081" s="65">
        <v>6.8</v>
      </c>
      <c r="H2081" s="51">
        <v>87</v>
      </c>
      <c r="I2081" s="50" t="s">
        <v>100</v>
      </c>
      <c r="J2081" s="61">
        <v>14</v>
      </c>
      <c r="K2081" s="50" t="s">
        <v>94</v>
      </c>
      <c r="L2081" s="73">
        <v>33</v>
      </c>
      <c r="M2081" s="69">
        <v>1.4</v>
      </c>
      <c r="N2081" s="51">
        <v>114</v>
      </c>
      <c r="O2081" s="50" t="s">
        <v>347</v>
      </c>
      <c r="P2081" s="51">
        <v>10137</v>
      </c>
      <c r="Q2081" s="50" t="s">
        <v>1012</v>
      </c>
      <c r="R2081" s="51">
        <v>10089</v>
      </c>
      <c r="S2081" s="52">
        <v>24</v>
      </c>
      <c r="T2081" s="52">
        <v>81</v>
      </c>
      <c r="U2081" s="52">
        <v>86</v>
      </c>
      <c r="V2081" s="50" t="s">
        <v>178</v>
      </c>
      <c r="W2081" s="52">
        <v>75</v>
      </c>
      <c r="X2081" s="50" t="s">
        <v>201</v>
      </c>
      <c r="Y2081" s="78">
        <f t="shared" si="138"/>
        <v>0.13999999999999999</v>
      </c>
      <c r="Z2081" s="78">
        <f t="shared" si="139"/>
        <v>0.67999999999999994</v>
      </c>
      <c r="AA2081" s="78">
        <f t="shared" si="140"/>
        <v>1.4</v>
      </c>
      <c r="AB2081" s="77">
        <f t="shared" si="141"/>
        <v>330</v>
      </c>
    </row>
    <row r="2082" spans="1:28" x14ac:dyDescent="0.3">
      <c r="A2082" s="53">
        <v>43800</v>
      </c>
      <c r="B2082" s="50" t="s">
        <v>1255</v>
      </c>
      <c r="C2082" s="50" t="s">
        <v>1256</v>
      </c>
      <c r="D2082" s="50" t="s">
        <v>47</v>
      </c>
      <c r="E2082" s="52">
        <v>10</v>
      </c>
      <c r="F2082" s="51">
        <v>116</v>
      </c>
      <c r="G2082" s="65">
        <v>39.200000000000003</v>
      </c>
      <c r="H2082" s="51">
        <v>84</v>
      </c>
      <c r="I2082" s="50" t="s">
        <v>543</v>
      </c>
      <c r="J2082" s="61">
        <v>14.8</v>
      </c>
      <c r="K2082" s="50" t="s">
        <v>179</v>
      </c>
      <c r="L2082" s="73">
        <v>36</v>
      </c>
      <c r="M2082" s="69">
        <v>3.3</v>
      </c>
      <c r="N2082" s="51">
        <v>122</v>
      </c>
      <c r="O2082" s="50" t="s">
        <v>433</v>
      </c>
      <c r="P2082" s="51">
        <v>10184</v>
      </c>
      <c r="Q2082" s="52">
        <v>24</v>
      </c>
      <c r="R2082" s="51">
        <v>10074</v>
      </c>
      <c r="S2082" s="50" t="s">
        <v>51</v>
      </c>
      <c r="T2082" s="52">
        <v>77</v>
      </c>
      <c r="U2082" s="52">
        <v>85</v>
      </c>
      <c r="V2082" s="50" t="s">
        <v>98</v>
      </c>
      <c r="W2082" s="52">
        <v>64</v>
      </c>
      <c r="X2082" s="50" t="s">
        <v>179</v>
      </c>
      <c r="Y2082" s="78">
        <f t="shared" si="138"/>
        <v>0.32999999999999996</v>
      </c>
      <c r="Z2082" s="78">
        <f t="shared" si="139"/>
        <v>3.9200000000000004</v>
      </c>
      <c r="AA2082" s="78">
        <f t="shared" si="140"/>
        <v>1.48</v>
      </c>
      <c r="AB2082" s="77">
        <f t="shared" si="141"/>
        <v>360</v>
      </c>
    </row>
    <row r="2083" spans="1:28" x14ac:dyDescent="0.3">
      <c r="A2083" s="53">
        <v>43801</v>
      </c>
      <c r="B2083" s="50" t="s">
        <v>1255</v>
      </c>
      <c r="C2083" s="50" t="s">
        <v>1256</v>
      </c>
      <c r="D2083" s="50" t="s">
        <v>47</v>
      </c>
      <c r="E2083" s="52">
        <v>10</v>
      </c>
      <c r="F2083" s="51">
        <v>104</v>
      </c>
      <c r="G2083" s="65">
        <v>3.2</v>
      </c>
      <c r="H2083" s="51">
        <v>86</v>
      </c>
      <c r="I2083" s="50" t="s">
        <v>106</v>
      </c>
      <c r="J2083" s="61">
        <v>12.3</v>
      </c>
      <c r="K2083" s="50" t="s">
        <v>183</v>
      </c>
      <c r="L2083" s="72"/>
      <c r="M2083" s="69">
        <v>0</v>
      </c>
      <c r="N2083" s="50"/>
      <c r="O2083" s="50"/>
      <c r="P2083" s="51">
        <v>10252</v>
      </c>
      <c r="Q2083" s="52">
        <v>19</v>
      </c>
      <c r="R2083" s="51">
        <v>10184</v>
      </c>
      <c r="S2083" s="50" t="s">
        <v>1012</v>
      </c>
      <c r="T2083" s="52">
        <v>74</v>
      </c>
      <c r="U2083" s="52">
        <v>89</v>
      </c>
      <c r="V2083" s="50" t="s">
        <v>111</v>
      </c>
      <c r="W2083" s="52">
        <v>64</v>
      </c>
      <c r="X2083" s="50" t="s">
        <v>433</v>
      </c>
      <c r="Y2083" s="78">
        <f t="shared" si="138"/>
        <v>0</v>
      </c>
      <c r="Z2083" s="78">
        <f t="shared" si="139"/>
        <v>0.32</v>
      </c>
      <c r="AA2083" s="78">
        <f t="shared" si="140"/>
        <v>1.23</v>
      </c>
      <c r="AB2083" s="77">
        <f t="shared" si="141"/>
        <v>0</v>
      </c>
    </row>
    <row r="2084" spans="1:28" x14ac:dyDescent="0.3">
      <c r="A2084" s="53">
        <v>43802</v>
      </c>
      <c r="B2084" s="50" t="s">
        <v>1255</v>
      </c>
      <c r="C2084" s="50" t="s">
        <v>1256</v>
      </c>
      <c r="D2084" s="50" t="s">
        <v>47</v>
      </c>
      <c r="E2084" s="52">
        <v>10</v>
      </c>
      <c r="F2084" s="51">
        <v>84</v>
      </c>
      <c r="G2084" s="65">
        <v>0</v>
      </c>
      <c r="H2084" s="51">
        <v>51</v>
      </c>
      <c r="I2084" s="50" t="s">
        <v>100</v>
      </c>
      <c r="J2084" s="61">
        <v>11.6</v>
      </c>
      <c r="K2084" s="50" t="s">
        <v>182</v>
      </c>
      <c r="L2084" s="72" t="s">
        <v>289</v>
      </c>
      <c r="M2084" s="69">
        <v>2.8</v>
      </c>
      <c r="N2084" s="51">
        <v>92</v>
      </c>
      <c r="O2084" s="50" t="s">
        <v>404</v>
      </c>
      <c r="P2084" s="51">
        <v>10241</v>
      </c>
      <c r="Q2084" s="50" t="s">
        <v>1012</v>
      </c>
      <c r="R2084" s="51">
        <v>10138</v>
      </c>
      <c r="S2084" s="52">
        <v>24</v>
      </c>
      <c r="T2084" s="52">
        <v>68</v>
      </c>
      <c r="U2084" s="52">
        <v>78</v>
      </c>
      <c r="V2084" s="50" t="s">
        <v>100</v>
      </c>
      <c r="W2084" s="52">
        <v>61</v>
      </c>
      <c r="X2084" s="50" t="s">
        <v>188</v>
      </c>
      <c r="Y2084" s="78">
        <f t="shared" si="138"/>
        <v>0.27999999999999997</v>
      </c>
      <c r="Z2084" s="78">
        <f t="shared" si="139"/>
        <v>0</v>
      </c>
      <c r="AA2084" s="78">
        <f t="shared" si="140"/>
        <v>1.1599999999999999</v>
      </c>
      <c r="AB2084" s="77">
        <f t="shared" si="141"/>
        <v>90</v>
      </c>
    </row>
    <row r="2085" spans="1:28" x14ac:dyDescent="0.3">
      <c r="A2085" s="53">
        <v>43803</v>
      </c>
      <c r="B2085" s="50" t="s">
        <v>1255</v>
      </c>
      <c r="C2085" s="50" t="s">
        <v>1256</v>
      </c>
      <c r="D2085" s="50" t="s">
        <v>47</v>
      </c>
      <c r="E2085" s="52">
        <v>10</v>
      </c>
      <c r="F2085" s="51">
        <v>84</v>
      </c>
      <c r="G2085" s="65">
        <v>11.4</v>
      </c>
      <c r="H2085" s="51">
        <v>41</v>
      </c>
      <c r="I2085" s="50" t="s">
        <v>195</v>
      </c>
      <c r="J2085" s="61">
        <v>12.8</v>
      </c>
      <c r="K2085" s="50" t="s">
        <v>71</v>
      </c>
      <c r="L2085" s="73">
        <v>28</v>
      </c>
      <c r="M2085" s="69">
        <v>2.8</v>
      </c>
      <c r="N2085" s="51">
        <v>64</v>
      </c>
      <c r="O2085" s="50" t="s">
        <v>113</v>
      </c>
      <c r="P2085" s="51">
        <v>10195</v>
      </c>
      <c r="Q2085" s="52">
        <v>24</v>
      </c>
      <c r="R2085" s="51">
        <v>10118</v>
      </c>
      <c r="S2085" s="50" t="s">
        <v>116</v>
      </c>
      <c r="T2085" s="52">
        <v>71</v>
      </c>
      <c r="U2085" s="52">
        <v>82</v>
      </c>
      <c r="V2085" s="50" t="s">
        <v>100</v>
      </c>
      <c r="W2085" s="52">
        <v>63</v>
      </c>
      <c r="X2085" s="50" t="s">
        <v>117</v>
      </c>
      <c r="Y2085" s="78">
        <f t="shared" si="138"/>
        <v>0.27999999999999997</v>
      </c>
      <c r="Z2085" s="78">
        <f t="shared" si="139"/>
        <v>1.1400000000000001</v>
      </c>
      <c r="AA2085" s="78">
        <f t="shared" si="140"/>
        <v>1.28</v>
      </c>
      <c r="AB2085" s="77">
        <f t="shared" si="141"/>
        <v>280</v>
      </c>
    </row>
    <row r="2086" spans="1:28" x14ac:dyDescent="0.3">
      <c r="A2086" s="53">
        <v>43804</v>
      </c>
      <c r="B2086" s="50" t="s">
        <v>1255</v>
      </c>
      <c r="C2086" s="50" t="s">
        <v>1256</v>
      </c>
      <c r="D2086" s="50" t="s">
        <v>47</v>
      </c>
      <c r="E2086" s="52">
        <v>10</v>
      </c>
      <c r="F2086" s="51">
        <v>108</v>
      </c>
      <c r="G2086" s="65">
        <v>1</v>
      </c>
      <c r="H2086" s="51">
        <v>80</v>
      </c>
      <c r="I2086" s="50" t="s">
        <v>100</v>
      </c>
      <c r="J2086" s="61">
        <v>13.6</v>
      </c>
      <c r="K2086" s="50" t="s">
        <v>215</v>
      </c>
      <c r="L2086" s="73">
        <v>10</v>
      </c>
      <c r="M2086" s="69">
        <v>2.5</v>
      </c>
      <c r="N2086" s="51">
        <v>89</v>
      </c>
      <c r="O2086" s="50" t="s">
        <v>594</v>
      </c>
      <c r="P2086" s="51">
        <v>10233</v>
      </c>
      <c r="Q2086" s="52">
        <v>11</v>
      </c>
      <c r="R2086" s="51">
        <v>10194</v>
      </c>
      <c r="S2086" s="50" t="s">
        <v>263</v>
      </c>
      <c r="T2086" s="52">
        <v>82</v>
      </c>
      <c r="U2086" s="52">
        <v>89</v>
      </c>
      <c r="V2086" s="50" t="s">
        <v>205</v>
      </c>
      <c r="W2086" s="52">
        <v>75</v>
      </c>
      <c r="X2086" s="50" t="s">
        <v>113</v>
      </c>
      <c r="Y2086" s="78">
        <f t="shared" si="138"/>
        <v>0.25</v>
      </c>
      <c r="Z2086" s="78">
        <f t="shared" si="139"/>
        <v>0.1</v>
      </c>
      <c r="AA2086" s="78">
        <f t="shared" si="140"/>
        <v>1.3599999999999999</v>
      </c>
      <c r="AB2086" s="77">
        <f t="shared" si="141"/>
        <v>100</v>
      </c>
    </row>
    <row r="2087" spans="1:28" x14ac:dyDescent="0.3">
      <c r="A2087" s="53">
        <v>43805</v>
      </c>
      <c r="B2087" s="50" t="s">
        <v>1255</v>
      </c>
      <c r="C2087" s="50" t="s">
        <v>1256</v>
      </c>
      <c r="D2087" s="50" t="s">
        <v>47</v>
      </c>
      <c r="E2087" s="52">
        <v>10</v>
      </c>
      <c r="F2087" s="51">
        <v>102</v>
      </c>
      <c r="G2087" s="65">
        <v>0</v>
      </c>
      <c r="H2087" s="51">
        <v>76</v>
      </c>
      <c r="I2087" s="50" t="s">
        <v>74</v>
      </c>
      <c r="J2087" s="61">
        <v>12.9</v>
      </c>
      <c r="K2087" s="50" t="s">
        <v>129</v>
      </c>
      <c r="L2087" s="73">
        <v>23</v>
      </c>
      <c r="M2087" s="69">
        <v>2.2000000000000002</v>
      </c>
      <c r="N2087" s="51">
        <v>69</v>
      </c>
      <c r="O2087" s="50" t="s">
        <v>163</v>
      </c>
      <c r="P2087" s="51">
        <v>10226</v>
      </c>
      <c r="Q2087" s="52">
        <v>10</v>
      </c>
      <c r="R2087" s="51">
        <v>10204</v>
      </c>
      <c r="S2087" s="50" t="s">
        <v>51</v>
      </c>
      <c r="T2087" s="52">
        <v>78</v>
      </c>
      <c r="U2087" s="52">
        <v>86</v>
      </c>
      <c r="V2087" s="50" t="s">
        <v>205</v>
      </c>
      <c r="W2087" s="52">
        <v>71</v>
      </c>
      <c r="X2087" s="50" t="s">
        <v>215</v>
      </c>
      <c r="Y2087" s="78">
        <f t="shared" si="138"/>
        <v>0.22000000000000003</v>
      </c>
      <c r="Z2087" s="78">
        <f t="shared" si="139"/>
        <v>0</v>
      </c>
      <c r="AA2087" s="78">
        <f t="shared" si="140"/>
        <v>1.29</v>
      </c>
      <c r="AB2087" s="77">
        <f t="shared" si="141"/>
        <v>230</v>
      </c>
    </row>
    <row r="2088" spans="1:28" x14ac:dyDescent="0.3">
      <c r="A2088" s="53">
        <v>43806</v>
      </c>
      <c r="B2088" s="50" t="s">
        <v>1255</v>
      </c>
      <c r="C2088" s="50" t="s">
        <v>1256</v>
      </c>
      <c r="D2088" s="50" t="s">
        <v>47</v>
      </c>
      <c r="E2088" s="52">
        <v>10</v>
      </c>
      <c r="F2088" s="51">
        <v>122</v>
      </c>
      <c r="G2088" s="65">
        <v>0</v>
      </c>
      <c r="H2088" s="51">
        <v>78</v>
      </c>
      <c r="I2088" s="50" t="s">
        <v>103</v>
      </c>
      <c r="J2088" s="61">
        <v>16.5</v>
      </c>
      <c r="K2088" s="50" t="s">
        <v>121</v>
      </c>
      <c r="L2088" s="73">
        <v>24</v>
      </c>
      <c r="M2088" s="69">
        <v>1.7</v>
      </c>
      <c r="N2088" s="51">
        <v>50</v>
      </c>
      <c r="O2088" s="50" t="s">
        <v>434</v>
      </c>
      <c r="P2088" s="51">
        <v>10228</v>
      </c>
      <c r="Q2088" s="52">
        <v>10</v>
      </c>
      <c r="R2088" s="51">
        <v>10205</v>
      </c>
      <c r="S2088" s="52">
        <v>15</v>
      </c>
      <c r="T2088" s="52">
        <v>75</v>
      </c>
      <c r="U2088" s="52">
        <v>84</v>
      </c>
      <c r="V2088" s="50" t="s">
        <v>51</v>
      </c>
      <c r="W2088" s="52">
        <v>68</v>
      </c>
      <c r="X2088" s="50" t="s">
        <v>158</v>
      </c>
      <c r="Y2088" s="78">
        <f t="shared" si="138"/>
        <v>0.16999999999999998</v>
      </c>
      <c r="Z2088" s="78">
        <f t="shared" si="139"/>
        <v>0</v>
      </c>
      <c r="AA2088" s="78">
        <f t="shared" si="140"/>
        <v>1.65</v>
      </c>
      <c r="AB2088" s="77">
        <f t="shared" si="141"/>
        <v>240</v>
      </c>
    </row>
    <row r="2089" spans="1:28" x14ac:dyDescent="0.3">
      <c r="A2089" s="53">
        <v>43807</v>
      </c>
      <c r="B2089" s="50" t="s">
        <v>1255</v>
      </c>
      <c r="C2089" s="50" t="s">
        <v>1256</v>
      </c>
      <c r="D2089" s="50" t="s">
        <v>47</v>
      </c>
      <c r="E2089" s="52">
        <v>10</v>
      </c>
      <c r="F2089" s="51">
        <v>124</v>
      </c>
      <c r="G2089" s="65">
        <v>3.6</v>
      </c>
      <c r="H2089" s="51">
        <v>97</v>
      </c>
      <c r="I2089" s="50" t="s">
        <v>510</v>
      </c>
      <c r="J2089" s="61">
        <v>15</v>
      </c>
      <c r="K2089" s="50" t="s">
        <v>91</v>
      </c>
      <c r="L2089" s="73">
        <v>30</v>
      </c>
      <c r="M2089" s="69">
        <v>3.6</v>
      </c>
      <c r="N2089" s="51">
        <v>147</v>
      </c>
      <c r="O2089" s="50" t="s">
        <v>71</v>
      </c>
      <c r="P2089" s="51">
        <v>10250</v>
      </c>
      <c r="Q2089" s="52">
        <v>23</v>
      </c>
      <c r="R2089" s="51">
        <v>10186</v>
      </c>
      <c r="S2089" s="50" t="s">
        <v>401</v>
      </c>
      <c r="T2089" s="52">
        <v>79</v>
      </c>
      <c r="U2089" s="52">
        <v>88</v>
      </c>
      <c r="V2089" s="50" t="s">
        <v>158</v>
      </c>
      <c r="W2089" s="52">
        <v>74</v>
      </c>
      <c r="X2089" s="50" t="s">
        <v>585</v>
      </c>
      <c r="Y2089" s="78">
        <f t="shared" si="138"/>
        <v>0.36</v>
      </c>
      <c r="Z2089" s="78">
        <f t="shared" si="139"/>
        <v>0.36</v>
      </c>
      <c r="AA2089" s="78">
        <f t="shared" si="140"/>
        <v>1.5</v>
      </c>
      <c r="AB2089" s="77">
        <f t="shared" si="141"/>
        <v>300</v>
      </c>
    </row>
    <row r="2090" spans="1:28" x14ac:dyDescent="0.3">
      <c r="A2090" s="53">
        <v>43808</v>
      </c>
      <c r="B2090" s="50" t="s">
        <v>1255</v>
      </c>
      <c r="C2090" s="50" t="s">
        <v>1256</v>
      </c>
      <c r="D2090" s="50" t="s">
        <v>47</v>
      </c>
      <c r="E2090" s="52">
        <v>10</v>
      </c>
      <c r="F2090" s="51">
        <v>123</v>
      </c>
      <c r="G2090" s="65">
        <v>0</v>
      </c>
      <c r="H2090" s="51">
        <v>94</v>
      </c>
      <c r="I2090" s="50" t="s">
        <v>240</v>
      </c>
      <c r="J2090" s="61">
        <v>15.2</v>
      </c>
      <c r="K2090" s="50" t="s">
        <v>133</v>
      </c>
      <c r="L2090" s="73">
        <v>30</v>
      </c>
      <c r="M2090" s="69">
        <v>5.3</v>
      </c>
      <c r="N2090" s="51">
        <v>178</v>
      </c>
      <c r="O2090" s="50" t="s">
        <v>277</v>
      </c>
      <c r="P2090" s="51">
        <v>10317</v>
      </c>
      <c r="Q2090" s="52">
        <v>20</v>
      </c>
      <c r="R2090" s="51">
        <v>10244</v>
      </c>
      <c r="S2090" s="50" t="s">
        <v>263</v>
      </c>
      <c r="T2090" s="52">
        <v>60</v>
      </c>
      <c r="U2090" s="52">
        <v>79</v>
      </c>
      <c r="V2090" s="50" t="s">
        <v>88</v>
      </c>
      <c r="W2090" s="52">
        <v>52</v>
      </c>
      <c r="X2090" s="50" t="s">
        <v>148</v>
      </c>
      <c r="Y2090" s="78">
        <f t="shared" si="138"/>
        <v>0.53</v>
      </c>
      <c r="Z2090" s="78">
        <f t="shared" si="139"/>
        <v>0</v>
      </c>
      <c r="AA2090" s="78">
        <f t="shared" si="140"/>
        <v>1.52</v>
      </c>
      <c r="AB2090" s="77">
        <f t="shared" si="141"/>
        <v>300</v>
      </c>
    </row>
    <row r="2091" spans="1:28" x14ac:dyDescent="0.3">
      <c r="A2091" s="53">
        <v>43809</v>
      </c>
      <c r="B2091" s="50" t="s">
        <v>1255</v>
      </c>
      <c r="C2091" s="50" t="s">
        <v>1256</v>
      </c>
      <c r="D2091" s="50" t="s">
        <v>47</v>
      </c>
      <c r="E2091" s="52">
        <v>10</v>
      </c>
      <c r="F2091" s="51">
        <v>103</v>
      </c>
      <c r="G2091" s="65">
        <v>10.6</v>
      </c>
      <c r="H2091" s="51">
        <v>68</v>
      </c>
      <c r="I2091" s="50" t="s">
        <v>74</v>
      </c>
      <c r="J2091" s="61">
        <v>13.8</v>
      </c>
      <c r="K2091" s="50" t="s">
        <v>91</v>
      </c>
      <c r="L2091" s="73">
        <v>23</v>
      </c>
      <c r="M2091" s="69">
        <v>1.9</v>
      </c>
      <c r="N2091" s="51">
        <v>61</v>
      </c>
      <c r="O2091" s="50" t="s">
        <v>124</v>
      </c>
      <c r="P2091" s="51">
        <v>10310</v>
      </c>
      <c r="Q2091" s="50" t="s">
        <v>1012</v>
      </c>
      <c r="R2091" s="51">
        <v>10177</v>
      </c>
      <c r="S2091" s="52">
        <v>24</v>
      </c>
      <c r="T2091" s="52">
        <v>76</v>
      </c>
      <c r="U2091" s="52">
        <v>83</v>
      </c>
      <c r="V2091" s="50" t="s">
        <v>232</v>
      </c>
      <c r="W2091" s="52">
        <v>53</v>
      </c>
      <c r="X2091" s="50" t="s">
        <v>108</v>
      </c>
      <c r="Y2091" s="78">
        <f t="shared" si="138"/>
        <v>0.19</v>
      </c>
      <c r="Z2091" s="78">
        <f t="shared" si="139"/>
        <v>1.06</v>
      </c>
      <c r="AA2091" s="78">
        <f t="shared" si="140"/>
        <v>1.3800000000000001</v>
      </c>
      <c r="AB2091" s="77">
        <f t="shared" si="141"/>
        <v>230</v>
      </c>
    </row>
    <row r="2092" spans="1:28" x14ac:dyDescent="0.3">
      <c r="A2092" s="53">
        <v>43810</v>
      </c>
      <c r="B2092" s="50" t="s">
        <v>1255</v>
      </c>
      <c r="C2092" s="50" t="s">
        <v>1256</v>
      </c>
      <c r="D2092" s="50" t="s">
        <v>47</v>
      </c>
      <c r="E2092" s="52">
        <v>10</v>
      </c>
      <c r="F2092" s="51">
        <v>120</v>
      </c>
      <c r="G2092" s="65">
        <v>0.6</v>
      </c>
      <c r="H2092" s="51">
        <v>96</v>
      </c>
      <c r="I2092" s="50" t="s">
        <v>202</v>
      </c>
      <c r="J2092" s="61">
        <v>14.3</v>
      </c>
      <c r="K2092" s="50" t="s">
        <v>158</v>
      </c>
      <c r="L2092" s="73">
        <v>29</v>
      </c>
      <c r="M2092" s="69">
        <v>6.1</v>
      </c>
      <c r="N2092" s="51">
        <v>197</v>
      </c>
      <c r="O2092" s="50" t="s">
        <v>139</v>
      </c>
      <c r="P2092" s="51">
        <v>10229</v>
      </c>
      <c r="Q2092" s="52">
        <v>10</v>
      </c>
      <c r="R2092" s="51">
        <v>10167</v>
      </c>
      <c r="S2092" s="50" t="s">
        <v>263</v>
      </c>
      <c r="T2092" s="52">
        <v>59</v>
      </c>
      <c r="U2092" s="52">
        <v>86</v>
      </c>
      <c r="V2092" s="50" t="s">
        <v>644</v>
      </c>
      <c r="W2092" s="52">
        <v>37</v>
      </c>
      <c r="X2092" s="50" t="s">
        <v>158</v>
      </c>
      <c r="Y2092" s="78">
        <f t="shared" si="138"/>
        <v>0.61</v>
      </c>
      <c r="Z2092" s="78">
        <f t="shared" si="139"/>
        <v>0.06</v>
      </c>
      <c r="AA2092" s="78">
        <f t="shared" si="140"/>
        <v>1.4300000000000002</v>
      </c>
      <c r="AB2092" s="77">
        <f t="shared" si="141"/>
        <v>290</v>
      </c>
    </row>
    <row r="2093" spans="1:28" x14ac:dyDescent="0.3">
      <c r="A2093" s="53">
        <v>43811</v>
      </c>
      <c r="B2093" s="50" t="s">
        <v>1255</v>
      </c>
      <c r="C2093" s="50" t="s">
        <v>1256</v>
      </c>
      <c r="D2093" s="50" t="s">
        <v>47</v>
      </c>
      <c r="E2093" s="52">
        <v>10</v>
      </c>
      <c r="F2093" s="51">
        <v>136</v>
      </c>
      <c r="G2093" s="65">
        <v>12.4</v>
      </c>
      <c r="H2093" s="51">
        <v>115</v>
      </c>
      <c r="I2093" s="50" t="s">
        <v>104</v>
      </c>
      <c r="J2093" s="61">
        <v>15.7</v>
      </c>
      <c r="K2093" s="50" t="s">
        <v>100</v>
      </c>
      <c r="L2093" s="73">
        <v>27</v>
      </c>
      <c r="M2093" s="69">
        <v>5.8</v>
      </c>
      <c r="N2093" s="51">
        <v>211</v>
      </c>
      <c r="O2093" s="50" t="s">
        <v>121</v>
      </c>
      <c r="P2093" s="51">
        <v>10190</v>
      </c>
      <c r="Q2093" s="50" t="s">
        <v>1012</v>
      </c>
      <c r="R2093" s="51">
        <v>10037</v>
      </c>
      <c r="S2093" s="52">
        <v>14</v>
      </c>
      <c r="T2093" s="52">
        <v>70</v>
      </c>
      <c r="U2093" s="52">
        <v>85</v>
      </c>
      <c r="V2093" s="50" t="s">
        <v>106</v>
      </c>
      <c r="W2093" s="52">
        <v>51</v>
      </c>
      <c r="X2093" s="50" t="s">
        <v>543</v>
      </c>
      <c r="Y2093" s="78">
        <f t="shared" si="138"/>
        <v>0.57999999999999996</v>
      </c>
      <c r="Z2093" s="78">
        <f t="shared" si="139"/>
        <v>1.24</v>
      </c>
      <c r="AA2093" s="78">
        <f t="shared" si="140"/>
        <v>1.5699999999999998</v>
      </c>
      <c r="AB2093" s="77">
        <f t="shared" si="141"/>
        <v>270</v>
      </c>
    </row>
    <row r="2094" spans="1:28" x14ac:dyDescent="0.3">
      <c r="A2094" s="53">
        <v>43812</v>
      </c>
      <c r="B2094" s="50" t="s">
        <v>1255</v>
      </c>
      <c r="C2094" s="50" t="s">
        <v>1256</v>
      </c>
      <c r="D2094" s="50" t="s">
        <v>47</v>
      </c>
      <c r="E2094" s="52">
        <v>10</v>
      </c>
      <c r="F2094" s="51">
        <v>167</v>
      </c>
      <c r="G2094" s="65">
        <v>0</v>
      </c>
      <c r="H2094" s="51">
        <v>138</v>
      </c>
      <c r="I2094" s="50" t="s">
        <v>177</v>
      </c>
      <c r="J2094" s="61">
        <v>19.600000000000001</v>
      </c>
      <c r="K2094" s="50" t="s">
        <v>113</v>
      </c>
      <c r="L2094" s="73">
        <v>27</v>
      </c>
      <c r="M2094" s="69">
        <v>6.7</v>
      </c>
      <c r="N2094" s="51">
        <v>236</v>
      </c>
      <c r="O2094" s="50" t="s">
        <v>147</v>
      </c>
      <c r="P2094" s="51">
        <v>10109</v>
      </c>
      <c r="Q2094" s="52">
        <v>20</v>
      </c>
      <c r="R2094" s="51">
        <v>10035</v>
      </c>
      <c r="S2094" s="50" t="s">
        <v>84</v>
      </c>
      <c r="T2094" s="52">
        <v>74</v>
      </c>
      <c r="U2094" s="52">
        <v>80</v>
      </c>
      <c r="V2094" s="50" t="s">
        <v>286</v>
      </c>
      <c r="W2094" s="52">
        <v>54</v>
      </c>
      <c r="X2094" s="50" t="s">
        <v>133</v>
      </c>
      <c r="Y2094" s="78">
        <f t="shared" si="138"/>
        <v>0.67</v>
      </c>
      <c r="Z2094" s="78">
        <f t="shared" si="139"/>
        <v>0</v>
      </c>
      <c r="AA2094" s="78">
        <f t="shared" si="140"/>
        <v>1.9600000000000002</v>
      </c>
      <c r="AB2094" s="77">
        <f t="shared" si="141"/>
        <v>270</v>
      </c>
    </row>
    <row r="2095" spans="1:28" x14ac:dyDescent="0.3">
      <c r="A2095" s="53">
        <v>43813</v>
      </c>
      <c r="B2095" s="50" t="s">
        <v>1255</v>
      </c>
      <c r="C2095" s="50" t="s">
        <v>1256</v>
      </c>
      <c r="D2095" s="50" t="s">
        <v>47</v>
      </c>
      <c r="E2095" s="52">
        <v>10</v>
      </c>
      <c r="F2095" s="51">
        <v>139</v>
      </c>
      <c r="G2095" s="65">
        <v>1.2</v>
      </c>
      <c r="H2095" s="51">
        <v>111</v>
      </c>
      <c r="I2095" s="50" t="s">
        <v>644</v>
      </c>
      <c r="J2095" s="61">
        <v>16.7</v>
      </c>
      <c r="K2095" s="50" t="s">
        <v>121</v>
      </c>
      <c r="L2095" s="72" t="s">
        <v>289</v>
      </c>
      <c r="M2095" s="69">
        <v>1.7</v>
      </c>
      <c r="N2095" s="51">
        <v>78</v>
      </c>
      <c r="O2095" s="50" t="s">
        <v>206</v>
      </c>
      <c r="P2095" s="51">
        <v>10116</v>
      </c>
      <c r="Q2095" s="52">
        <v>11</v>
      </c>
      <c r="R2095" s="51">
        <v>10059</v>
      </c>
      <c r="S2095" s="52">
        <v>24</v>
      </c>
      <c r="T2095" s="52">
        <v>64</v>
      </c>
      <c r="U2095" s="52">
        <v>74</v>
      </c>
      <c r="V2095" s="50" t="s">
        <v>229</v>
      </c>
      <c r="W2095" s="52">
        <v>55</v>
      </c>
      <c r="X2095" s="50" t="s">
        <v>86</v>
      </c>
      <c r="Y2095" s="78">
        <f t="shared" si="138"/>
        <v>0.16999999999999998</v>
      </c>
      <c r="Z2095" s="78">
        <f t="shared" si="139"/>
        <v>0.12</v>
      </c>
      <c r="AA2095" s="78">
        <f t="shared" si="140"/>
        <v>1.67</v>
      </c>
      <c r="AB2095" s="77">
        <f t="shared" si="141"/>
        <v>90</v>
      </c>
    </row>
    <row r="2096" spans="1:28" x14ac:dyDescent="0.3">
      <c r="A2096" s="53">
        <v>43814</v>
      </c>
      <c r="B2096" s="50" t="s">
        <v>1255</v>
      </c>
      <c r="C2096" s="50" t="s">
        <v>1256</v>
      </c>
      <c r="D2096" s="50" t="s">
        <v>47</v>
      </c>
      <c r="E2096" s="52">
        <v>10</v>
      </c>
      <c r="F2096" s="51">
        <v>130</v>
      </c>
      <c r="G2096" s="65">
        <v>8</v>
      </c>
      <c r="H2096" s="51">
        <v>111</v>
      </c>
      <c r="I2096" s="50" t="s">
        <v>388</v>
      </c>
      <c r="J2096" s="61">
        <v>14.9</v>
      </c>
      <c r="K2096" s="50" t="s">
        <v>124</v>
      </c>
      <c r="L2096" s="73">
        <v>31</v>
      </c>
      <c r="M2096" s="69">
        <v>1.7</v>
      </c>
      <c r="N2096" s="51">
        <v>122</v>
      </c>
      <c r="O2096" s="50" t="s">
        <v>179</v>
      </c>
      <c r="P2096" s="51">
        <v>10080</v>
      </c>
      <c r="Q2096" s="52">
        <v>12</v>
      </c>
      <c r="R2096" s="51">
        <v>10032</v>
      </c>
      <c r="S2096" s="52">
        <v>24</v>
      </c>
      <c r="T2096" s="52">
        <v>86</v>
      </c>
      <c r="U2096" s="52">
        <v>88</v>
      </c>
      <c r="V2096" s="50" t="s">
        <v>51</v>
      </c>
      <c r="W2096" s="52">
        <v>52</v>
      </c>
      <c r="X2096" s="50" t="s">
        <v>178</v>
      </c>
      <c r="Y2096" s="78">
        <f t="shared" si="138"/>
        <v>0.16999999999999998</v>
      </c>
      <c r="Z2096" s="78">
        <f t="shared" si="139"/>
        <v>0.8</v>
      </c>
      <c r="AA2096" s="78">
        <f t="shared" si="140"/>
        <v>1.49</v>
      </c>
      <c r="AB2096" s="77">
        <f t="shared" si="141"/>
        <v>310</v>
      </c>
    </row>
    <row r="2097" spans="1:28" x14ac:dyDescent="0.3">
      <c r="A2097" s="53">
        <v>43815</v>
      </c>
      <c r="B2097" s="50" t="s">
        <v>1255</v>
      </c>
      <c r="C2097" s="50" t="s">
        <v>1256</v>
      </c>
      <c r="D2097" s="50" t="s">
        <v>47</v>
      </c>
      <c r="E2097" s="52">
        <v>10</v>
      </c>
      <c r="F2097" s="51">
        <v>102</v>
      </c>
      <c r="G2097" s="65">
        <v>49.4</v>
      </c>
      <c r="H2097" s="51">
        <v>78</v>
      </c>
      <c r="I2097" s="50" t="s">
        <v>100</v>
      </c>
      <c r="J2097" s="61">
        <v>12.5</v>
      </c>
      <c r="K2097" s="50" t="s">
        <v>113</v>
      </c>
      <c r="L2097" s="73">
        <v>27</v>
      </c>
      <c r="M2097" s="69">
        <v>1.4</v>
      </c>
      <c r="N2097" s="51">
        <v>117</v>
      </c>
      <c r="O2097" s="50" t="s">
        <v>225</v>
      </c>
      <c r="P2097" s="51">
        <v>10032</v>
      </c>
      <c r="Q2097" s="50" t="s">
        <v>1012</v>
      </c>
      <c r="R2097" s="51">
        <v>9934</v>
      </c>
      <c r="S2097" s="52">
        <v>15</v>
      </c>
      <c r="T2097" s="52">
        <v>86</v>
      </c>
      <c r="U2097" s="52">
        <v>89</v>
      </c>
      <c r="V2097" s="50" t="s">
        <v>51</v>
      </c>
      <c r="W2097" s="52">
        <v>83</v>
      </c>
      <c r="X2097" s="50" t="s">
        <v>51</v>
      </c>
      <c r="Y2097" s="78">
        <f t="shared" si="138"/>
        <v>0.13999999999999999</v>
      </c>
      <c r="Z2097" s="78">
        <f t="shared" si="139"/>
        <v>4.9399999999999995</v>
      </c>
      <c r="AA2097" s="78">
        <f t="shared" si="140"/>
        <v>1.25</v>
      </c>
      <c r="AB2097" s="77">
        <f t="shared" si="141"/>
        <v>270</v>
      </c>
    </row>
    <row r="2098" spans="1:28" x14ac:dyDescent="0.3">
      <c r="A2098" s="53">
        <v>43816</v>
      </c>
      <c r="B2098" s="50" t="s">
        <v>1255</v>
      </c>
      <c r="C2098" s="50" t="s">
        <v>1256</v>
      </c>
      <c r="D2098" s="50" t="s">
        <v>47</v>
      </c>
      <c r="E2098" s="52">
        <v>10</v>
      </c>
      <c r="F2098" s="51">
        <v>84</v>
      </c>
      <c r="G2098" s="65">
        <v>0.4</v>
      </c>
      <c r="H2098" s="51">
        <v>57</v>
      </c>
      <c r="I2098" s="50" t="s">
        <v>108</v>
      </c>
      <c r="J2098" s="61">
        <v>11</v>
      </c>
      <c r="K2098" s="50" t="s">
        <v>139</v>
      </c>
      <c r="L2098" s="73">
        <v>24</v>
      </c>
      <c r="M2098" s="69">
        <v>1.1000000000000001</v>
      </c>
      <c r="N2098" s="51">
        <v>92</v>
      </c>
      <c r="O2098" s="50" t="s">
        <v>832</v>
      </c>
      <c r="P2098" s="51">
        <v>10102</v>
      </c>
      <c r="Q2098" s="52">
        <v>21</v>
      </c>
      <c r="R2098" s="51">
        <v>9981</v>
      </c>
      <c r="S2098" s="50" t="s">
        <v>1012</v>
      </c>
      <c r="T2098" s="52">
        <v>79</v>
      </c>
      <c r="U2098" s="52">
        <v>86</v>
      </c>
      <c r="V2098" s="50" t="s">
        <v>301</v>
      </c>
      <c r="W2098" s="52">
        <v>71</v>
      </c>
      <c r="X2098" s="50" t="s">
        <v>146</v>
      </c>
      <c r="Y2098" s="78">
        <f t="shared" si="138"/>
        <v>0.11000000000000001</v>
      </c>
      <c r="Z2098" s="78">
        <f t="shared" si="139"/>
        <v>0.04</v>
      </c>
      <c r="AA2098" s="78">
        <f t="shared" si="140"/>
        <v>1.1000000000000001</v>
      </c>
      <c r="AB2098" s="77">
        <f t="shared" si="141"/>
        <v>240</v>
      </c>
    </row>
    <row r="2099" spans="1:28" x14ac:dyDescent="0.3">
      <c r="A2099" s="53">
        <v>43817</v>
      </c>
      <c r="B2099" s="50" t="s">
        <v>1255</v>
      </c>
      <c r="C2099" s="50" t="s">
        <v>1256</v>
      </c>
      <c r="D2099" s="50" t="s">
        <v>47</v>
      </c>
      <c r="E2099" s="52">
        <v>10</v>
      </c>
      <c r="F2099" s="51">
        <v>112</v>
      </c>
      <c r="G2099" s="65">
        <v>5.4</v>
      </c>
      <c r="H2099" s="51">
        <v>55</v>
      </c>
      <c r="I2099" s="50" t="s">
        <v>184</v>
      </c>
      <c r="J2099" s="61">
        <v>16.8</v>
      </c>
      <c r="K2099" s="50" t="s">
        <v>107</v>
      </c>
      <c r="L2099" s="73">
        <v>11</v>
      </c>
      <c r="M2099" s="69">
        <v>1.9</v>
      </c>
      <c r="N2099" s="51">
        <v>89</v>
      </c>
      <c r="O2099" s="50" t="s">
        <v>430</v>
      </c>
      <c r="P2099" s="51">
        <v>10095</v>
      </c>
      <c r="Q2099" s="50" t="s">
        <v>1012</v>
      </c>
      <c r="R2099" s="51">
        <v>10010</v>
      </c>
      <c r="S2099" s="52">
        <v>21</v>
      </c>
      <c r="T2099" s="52">
        <v>60</v>
      </c>
      <c r="U2099" s="52">
        <v>81</v>
      </c>
      <c r="V2099" s="50" t="s">
        <v>80</v>
      </c>
      <c r="W2099" s="52">
        <v>48</v>
      </c>
      <c r="X2099" s="50" t="s">
        <v>129</v>
      </c>
      <c r="Y2099" s="78">
        <f t="shared" si="138"/>
        <v>0.19</v>
      </c>
      <c r="Z2099" s="78">
        <f t="shared" si="139"/>
        <v>0.54</v>
      </c>
      <c r="AA2099" s="78">
        <f t="shared" si="140"/>
        <v>1.6800000000000002</v>
      </c>
      <c r="AB2099" s="77">
        <f t="shared" si="141"/>
        <v>110</v>
      </c>
    </row>
    <row r="2100" spans="1:28" x14ac:dyDescent="0.3">
      <c r="A2100" s="53">
        <v>43818</v>
      </c>
      <c r="B2100" s="50" t="s">
        <v>1255</v>
      </c>
      <c r="C2100" s="50" t="s">
        <v>1256</v>
      </c>
      <c r="D2100" s="50" t="s">
        <v>47</v>
      </c>
      <c r="E2100" s="52">
        <v>10</v>
      </c>
      <c r="F2100" s="51">
        <v>153</v>
      </c>
      <c r="G2100" s="65">
        <v>8.6</v>
      </c>
      <c r="H2100" s="51">
        <v>121</v>
      </c>
      <c r="I2100" s="50" t="s">
        <v>100</v>
      </c>
      <c r="J2100" s="61">
        <v>18.5</v>
      </c>
      <c r="K2100" s="50" t="s">
        <v>277</v>
      </c>
      <c r="L2100" s="73">
        <v>20</v>
      </c>
      <c r="M2100" s="69">
        <v>2.8</v>
      </c>
      <c r="N2100" s="51">
        <v>175</v>
      </c>
      <c r="O2100" s="50" t="s">
        <v>347</v>
      </c>
      <c r="P2100" s="51">
        <v>10015</v>
      </c>
      <c r="Q2100" s="50" t="s">
        <v>1012</v>
      </c>
      <c r="R2100" s="51">
        <v>9852</v>
      </c>
      <c r="S2100" s="52">
        <v>21</v>
      </c>
      <c r="T2100" s="52">
        <v>68</v>
      </c>
      <c r="U2100" s="52">
        <v>85</v>
      </c>
      <c r="V2100" s="50" t="s">
        <v>51</v>
      </c>
      <c r="W2100" s="52">
        <v>38</v>
      </c>
      <c r="X2100" s="50" t="s">
        <v>104</v>
      </c>
      <c r="Y2100" s="78">
        <f t="shared" si="138"/>
        <v>0.27999999999999997</v>
      </c>
      <c r="Z2100" s="78">
        <f t="shared" si="139"/>
        <v>0.86</v>
      </c>
      <c r="AA2100" s="78">
        <f t="shared" si="140"/>
        <v>1.85</v>
      </c>
      <c r="AB2100" s="77">
        <f t="shared" si="141"/>
        <v>200</v>
      </c>
    </row>
    <row r="2101" spans="1:28" x14ac:dyDescent="0.3">
      <c r="A2101" s="53">
        <v>43819</v>
      </c>
      <c r="B2101" s="50" t="s">
        <v>1255</v>
      </c>
      <c r="C2101" s="50" t="s">
        <v>1256</v>
      </c>
      <c r="D2101" s="50" t="s">
        <v>47</v>
      </c>
      <c r="E2101" s="52">
        <v>10</v>
      </c>
      <c r="F2101" s="51">
        <v>120</v>
      </c>
      <c r="G2101" s="65">
        <v>3</v>
      </c>
      <c r="H2101" s="51">
        <v>99</v>
      </c>
      <c r="I2101" s="50" t="s">
        <v>638</v>
      </c>
      <c r="J2101" s="61">
        <v>14</v>
      </c>
      <c r="K2101" s="50" t="s">
        <v>188</v>
      </c>
      <c r="L2101" s="73">
        <v>29</v>
      </c>
      <c r="M2101" s="69">
        <v>2.5</v>
      </c>
      <c r="N2101" s="51">
        <v>183</v>
      </c>
      <c r="O2101" s="50" t="s">
        <v>521</v>
      </c>
      <c r="P2101" s="51">
        <v>9965</v>
      </c>
      <c r="Q2101" s="52">
        <v>23</v>
      </c>
      <c r="R2101" s="51">
        <v>9864</v>
      </c>
      <c r="S2101" s="50" t="s">
        <v>1012</v>
      </c>
      <c r="T2101" s="52">
        <v>68</v>
      </c>
      <c r="U2101" s="52">
        <v>87</v>
      </c>
      <c r="V2101" s="50" t="s">
        <v>70</v>
      </c>
      <c r="W2101" s="52">
        <v>58</v>
      </c>
      <c r="X2101" s="50" t="s">
        <v>183</v>
      </c>
      <c r="Y2101" s="78">
        <f t="shared" si="138"/>
        <v>0.25</v>
      </c>
      <c r="Z2101" s="78">
        <f t="shared" si="139"/>
        <v>0.3</v>
      </c>
      <c r="AA2101" s="78">
        <f t="shared" si="140"/>
        <v>1.4</v>
      </c>
      <c r="AB2101" s="77">
        <f t="shared" si="141"/>
        <v>290</v>
      </c>
    </row>
    <row r="2102" spans="1:28" x14ac:dyDescent="0.3">
      <c r="A2102" s="53">
        <v>43820</v>
      </c>
      <c r="B2102" s="50" t="s">
        <v>1255</v>
      </c>
      <c r="C2102" s="50" t="s">
        <v>1256</v>
      </c>
      <c r="D2102" s="50" t="s">
        <v>47</v>
      </c>
      <c r="E2102" s="52">
        <v>10</v>
      </c>
      <c r="F2102" s="51">
        <v>138</v>
      </c>
      <c r="G2102" s="65">
        <v>2.4</v>
      </c>
      <c r="H2102" s="51">
        <v>89</v>
      </c>
      <c r="I2102" s="50" t="s">
        <v>271</v>
      </c>
      <c r="J2102" s="61">
        <v>18.7</v>
      </c>
      <c r="K2102" s="50" t="s">
        <v>182</v>
      </c>
      <c r="L2102" s="73">
        <v>27</v>
      </c>
      <c r="M2102" s="69">
        <v>5.6</v>
      </c>
      <c r="N2102" s="51">
        <v>300</v>
      </c>
      <c r="O2102" s="50" t="s">
        <v>249</v>
      </c>
      <c r="P2102" s="51">
        <v>9993</v>
      </c>
      <c r="Q2102" s="52">
        <v>24</v>
      </c>
      <c r="R2102" s="51">
        <v>9870</v>
      </c>
      <c r="S2102" s="52">
        <v>11</v>
      </c>
      <c r="T2102" s="52">
        <v>62</v>
      </c>
      <c r="U2102" s="52">
        <v>84</v>
      </c>
      <c r="V2102" s="50" t="s">
        <v>61</v>
      </c>
      <c r="W2102" s="52">
        <v>39</v>
      </c>
      <c r="X2102" s="50" t="s">
        <v>56</v>
      </c>
      <c r="Y2102" s="78">
        <f t="shared" si="138"/>
        <v>0.55999999999999994</v>
      </c>
      <c r="Z2102" s="78">
        <f t="shared" si="139"/>
        <v>0.24</v>
      </c>
      <c r="AA2102" s="78">
        <f t="shared" si="140"/>
        <v>1.8699999999999999</v>
      </c>
      <c r="AB2102" s="77">
        <f t="shared" si="141"/>
        <v>270</v>
      </c>
    </row>
    <row r="2103" spans="1:28" x14ac:dyDescent="0.3">
      <c r="A2103" s="53">
        <v>43821</v>
      </c>
      <c r="B2103" s="50" t="s">
        <v>1255</v>
      </c>
      <c r="C2103" s="50" t="s">
        <v>1256</v>
      </c>
      <c r="D2103" s="50" t="s">
        <v>47</v>
      </c>
      <c r="E2103" s="52">
        <v>10</v>
      </c>
      <c r="F2103" s="51">
        <v>138</v>
      </c>
      <c r="G2103" s="65">
        <v>0.2</v>
      </c>
      <c r="H2103" s="51">
        <v>123</v>
      </c>
      <c r="I2103" s="50" t="s">
        <v>475</v>
      </c>
      <c r="J2103" s="61">
        <v>15.4</v>
      </c>
      <c r="K2103" s="50" t="s">
        <v>286</v>
      </c>
      <c r="L2103" s="73">
        <v>31</v>
      </c>
      <c r="M2103" s="69">
        <v>7.2</v>
      </c>
      <c r="N2103" s="51">
        <v>239</v>
      </c>
      <c r="O2103" s="50" t="s">
        <v>215</v>
      </c>
      <c r="P2103" s="51">
        <v>10197</v>
      </c>
      <c r="Q2103" s="52">
        <v>23</v>
      </c>
      <c r="R2103" s="51">
        <v>9993</v>
      </c>
      <c r="S2103" s="50" t="s">
        <v>1012</v>
      </c>
      <c r="T2103" s="52">
        <v>57</v>
      </c>
      <c r="U2103" s="52">
        <v>74</v>
      </c>
      <c r="V2103" s="50" t="s">
        <v>117</v>
      </c>
      <c r="W2103" s="52">
        <v>44</v>
      </c>
      <c r="X2103" s="50" t="s">
        <v>210</v>
      </c>
      <c r="Y2103" s="78">
        <f t="shared" si="138"/>
        <v>0.72</v>
      </c>
      <c r="Z2103" s="78">
        <f t="shared" si="139"/>
        <v>0.02</v>
      </c>
      <c r="AA2103" s="78">
        <f t="shared" si="140"/>
        <v>1.54</v>
      </c>
      <c r="AB2103" s="77">
        <f t="shared" si="141"/>
        <v>310</v>
      </c>
    </row>
    <row r="2104" spans="1:28" x14ac:dyDescent="0.3">
      <c r="A2104" s="53">
        <v>43822</v>
      </c>
      <c r="B2104" s="50" t="s">
        <v>1255</v>
      </c>
      <c r="C2104" s="50" t="s">
        <v>1256</v>
      </c>
      <c r="D2104" s="50" t="s">
        <v>47</v>
      </c>
      <c r="E2104" s="52">
        <v>10</v>
      </c>
      <c r="F2104" s="51">
        <v>136</v>
      </c>
      <c r="G2104" s="65">
        <v>0</v>
      </c>
      <c r="H2104" s="51">
        <v>110</v>
      </c>
      <c r="I2104" s="50" t="s">
        <v>163</v>
      </c>
      <c r="J2104" s="61">
        <v>16.3</v>
      </c>
      <c r="K2104" s="50" t="s">
        <v>215</v>
      </c>
      <c r="L2104" s="73">
        <v>0</v>
      </c>
      <c r="M2104" s="69">
        <v>0.8</v>
      </c>
      <c r="N2104" s="51">
        <v>89</v>
      </c>
      <c r="O2104" s="50" t="s">
        <v>286</v>
      </c>
      <c r="P2104" s="51">
        <v>10232</v>
      </c>
      <c r="Q2104" s="50" t="s">
        <v>289</v>
      </c>
      <c r="R2104" s="51">
        <v>10196</v>
      </c>
      <c r="S2104" s="50" t="s">
        <v>1012</v>
      </c>
      <c r="T2104" s="52">
        <v>64</v>
      </c>
      <c r="U2104" s="52">
        <v>74</v>
      </c>
      <c r="V2104" s="50" t="s">
        <v>88</v>
      </c>
      <c r="W2104" s="52">
        <v>47</v>
      </c>
      <c r="X2104" s="50" t="s">
        <v>159</v>
      </c>
      <c r="Y2104" s="78">
        <f t="shared" si="138"/>
        <v>0.08</v>
      </c>
      <c r="Z2104" s="78">
        <f t="shared" si="139"/>
        <v>0</v>
      </c>
      <c r="AA2104" s="78">
        <f t="shared" si="140"/>
        <v>1.6300000000000001</v>
      </c>
      <c r="AB2104" s="77">
        <f t="shared" si="141"/>
        <v>0</v>
      </c>
    </row>
    <row r="2105" spans="1:28" x14ac:dyDescent="0.3">
      <c r="A2105" s="53">
        <v>43823</v>
      </c>
      <c r="B2105" s="50" t="s">
        <v>1255</v>
      </c>
      <c r="C2105" s="50" t="s">
        <v>1256</v>
      </c>
      <c r="D2105" s="50" t="s">
        <v>47</v>
      </c>
      <c r="E2105" s="52">
        <v>10</v>
      </c>
      <c r="F2105" s="51">
        <v>144</v>
      </c>
      <c r="G2105" s="65">
        <v>0</v>
      </c>
      <c r="H2105" s="51">
        <v>105</v>
      </c>
      <c r="I2105" s="50" t="s">
        <v>108</v>
      </c>
      <c r="J2105" s="61">
        <v>18.3</v>
      </c>
      <c r="K2105" s="50" t="s">
        <v>51</v>
      </c>
      <c r="L2105" s="73">
        <v>31</v>
      </c>
      <c r="M2105" s="69">
        <v>1.1000000000000001</v>
      </c>
      <c r="N2105" s="51">
        <v>58</v>
      </c>
      <c r="O2105" s="50" t="s">
        <v>250</v>
      </c>
      <c r="P2105" s="51">
        <v>10250</v>
      </c>
      <c r="Q2105" s="52">
        <v>17</v>
      </c>
      <c r="R2105" s="51">
        <v>10214</v>
      </c>
      <c r="S2105" s="50" t="s">
        <v>218</v>
      </c>
      <c r="T2105" s="52">
        <v>65</v>
      </c>
      <c r="U2105" s="52">
        <v>82</v>
      </c>
      <c r="V2105" s="50" t="s">
        <v>108</v>
      </c>
      <c r="W2105" s="52">
        <v>57</v>
      </c>
      <c r="X2105" s="50" t="s">
        <v>215</v>
      </c>
      <c r="Y2105" s="78">
        <f t="shared" si="138"/>
        <v>0.11000000000000001</v>
      </c>
      <c r="Z2105" s="78">
        <f t="shared" si="139"/>
        <v>0</v>
      </c>
      <c r="AA2105" s="78">
        <f t="shared" si="140"/>
        <v>1.83</v>
      </c>
      <c r="AB2105" s="77">
        <f t="shared" si="141"/>
        <v>310</v>
      </c>
    </row>
    <row r="2106" spans="1:28" x14ac:dyDescent="0.3">
      <c r="A2106" s="53">
        <v>43824</v>
      </c>
      <c r="B2106" s="50" t="s">
        <v>1255</v>
      </c>
      <c r="C2106" s="50" t="s">
        <v>1256</v>
      </c>
      <c r="D2106" s="50" t="s">
        <v>47</v>
      </c>
      <c r="E2106" s="52">
        <v>10</v>
      </c>
      <c r="F2106" s="51">
        <v>132</v>
      </c>
      <c r="G2106" s="65">
        <v>0</v>
      </c>
      <c r="H2106" s="51">
        <v>97</v>
      </c>
      <c r="I2106" s="50" t="s">
        <v>183</v>
      </c>
      <c r="J2106" s="61">
        <v>16.8</v>
      </c>
      <c r="K2106" s="50" t="s">
        <v>100</v>
      </c>
      <c r="L2106" s="73">
        <v>28</v>
      </c>
      <c r="M2106" s="69">
        <v>0.8</v>
      </c>
      <c r="N2106" s="51">
        <v>86</v>
      </c>
      <c r="O2106" s="50" t="s">
        <v>249</v>
      </c>
      <c r="P2106" s="51">
        <v>10233</v>
      </c>
      <c r="Q2106" s="50" t="s">
        <v>1012</v>
      </c>
      <c r="R2106" s="51">
        <v>10168</v>
      </c>
      <c r="S2106" s="52">
        <v>21</v>
      </c>
      <c r="T2106" s="52">
        <v>82</v>
      </c>
      <c r="U2106" s="52">
        <v>86</v>
      </c>
      <c r="V2106" s="50" t="s">
        <v>183</v>
      </c>
      <c r="W2106" s="52">
        <v>56</v>
      </c>
      <c r="X2106" s="50" t="s">
        <v>142</v>
      </c>
      <c r="Y2106" s="78">
        <f t="shared" si="138"/>
        <v>0.08</v>
      </c>
      <c r="Z2106" s="78">
        <f t="shared" si="139"/>
        <v>0</v>
      </c>
      <c r="AA2106" s="78">
        <f t="shared" si="140"/>
        <v>1.6800000000000002</v>
      </c>
      <c r="AB2106" s="77">
        <f t="shared" si="141"/>
        <v>280</v>
      </c>
    </row>
    <row r="2107" spans="1:28" x14ac:dyDescent="0.3">
      <c r="A2107" s="53">
        <v>43825</v>
      </c>
      <c r="B2107" s="50" t="s">
        <v>1255</v>
      </c>
      <c r="C2107" s="50" t="s">
        <v>1256</v>
      </c>
      <c r="D2107" s="50" t="s">
        <v>47</v>
      </c>
      <c r="E2107" s="52">
        <v>10</v>
      </c>
      <c r="F2107" s="51">
        <v>121</v>
      </c>
      <c r="G2107" s="65">
        <v>0</v>
      </c>
      <c r="H2107" s="51">
        <v>74</v>
      </c>
      <c r="I2107" s="50" t="s">
        <v>100</v>
      </c>
      <c r="J2107" s="61">
        <v>16.8</v>
      </c>
      <c r="K2107" s="50" t="s">
        <v>86</v>
      </c>
      <c r="L2107" s="73">
        <v>30</v>
      </c>
      <c r="M2107" s="69">
        <v>2.5</v>
      </c>
      <c r="N2107" s="51">
        <v>119</v>
      </c>
      <c r="O2107" s="50" t="s">
        <v>147</v>
      </c>
      <c r="P2107" s="51">
        <v>10303</v>
      </c>
      <c r="Q2107" s="50" t="s">
        <v>51</v>
      </c>
      <c r="R2107" s="51">
        <v>10208</v>
      </c>
      <c r="S2107" s="50" t="s">
        <v>1012</v>
      </c>
      <c r="T2107" s="52">
        <v>60</v>
      </c>
      <c r="U2107" s="52">
        <v>74</v>
      </c>
      <c r="V2107" s="50" t="s">
        <v>51</v>
      </c>
      <c r="W2107" s="52">
        <v>46</v>
      </c>
      <c r="X2107" s="50" t="s">
        <v>71</v>
      </c>
      <c r="Y2107" s="78">
        <f t="shared" si="138"/>
        <v>0.25</v>
      </c>
      <c r="Z2107" s="78">
        <f t="shared" si="139"/>
        <v>0</v>
      </c>
      <c r="AA2107" s="78">
        <f t="shared" si="140"/>
        <v>1.6800000000000002</v>
      </c>
      <c r="AB2107" s="77">
        <f t="shared" si="141"/>
        <v>300</v>
      </c>
    </row>
    <row r="2108" spans="1:28" x14ac:dyDescent="0.3">
      <c r="A2108" s="53">
        <v>43826</v>
      </c>
      <c r="B2108" s="50" t="s">
        <v>1255</v>
      </c>
      <c r="C2108" s="50" t="s">
        <v>1256</v>
      </c>
      <c r="D2108" s="50" t="s">
        <v>47</v>
      </c>
      <c r="E2108" s="52">
        <v>10</v>
      </c>
      <c r="F2108" s="51">
        <v>90</v>
      </c>
      <c r="G2108" s="65">
        <v>0</v>
      </c>
      <c r="H2108" s="51">
        <v>53</v>
      </c>
      <c r="I2108" s="50" t="s">
        <v>202</v>
      </c>
      <c r="J2108" s="61">
        <v>12.7</v>
      </c>
      <c r="K2108" s="50" t="s">
        <v>89</v>
      </c>
      <c r="L2108" s="73">
        <v>22</v>
      </c>
      <c r="M2108" s="69">
        <v>2.2000000000000002</v>
      </c>
      <c r="N2108" s="51">
        <v>64</v>
      </c>
      <c r="O2108" s="50" t="s">
        <v>594</v>
      </c>
      <c r="P2108" s="51">
        <v>10304</v>
      </c>
      <c r="Q2108" s="50" t="s">
        <v>218</v>
      </c>
      <c r="R2108" s="51">
        <v>10272</v>
      </c>
      <c r="S2108" s="52">
        <v>17</v>
      </c>
      <c r="T2108" s="52">
        <v>71</v>
      </c>
      <c r="U2108" s="52">
        <v>83</v>
      </c>
      <c r="V2108" s="50" t="s">
        <v>257</v>
      </c>
      <c r="W2108" s="52">
        <v>60</v>
      </c>
      <c r="X2108" s="50" t="s">
        <v>121</v>
      </c>
      <c r="Y2108" s="78">
        <f t="shared" si="138"/>
        <v>0.22000000000000003</v>
      </c>
      <c r="Z2108" s="78">
        <f t="shared" si="139"/>
        <v>0</v>
      </c>
      <c r="AA2108" s="78">
        <f t="shared" si="140"/>
        <v>1.27</v>
      </c>
      <c r="AB2108" s="77">
        <f t="shared" si="141"/>
        <v>220</v>
      </c>
    </row>
    <row r="2109" spans="1:28" x14ac:dyDescent="0.3">
      <c r="A2109" s="53">
        <v>43827</v>
      </c>
      <c r="B2109" s="50" t="s">
        <v>1255</v>
      </c>
      <c r="C2109" s="50" t="s">
        <v>1256</v>
      </c>
      <c r="D2109" s="50" t="s">
        <v>47</v>
      </c>
      <c r="E2109" s="52">
        <v>10</v>
      </c>
      <c r="F2109" s="51">
        <v>90</v>
      </c>
      <c r="G2109" s="65">
        <v>0</v>
      </c>
      <c r="H2109" s="51">
        <v>47</v>
      </c>
      <c r="I2109" s="50" t="s">
        <v>111</v>
      </c>
      <c r="J2109" s="61">
        <v>13.4</v>
      </c>
      <c r="K2109" s="50" t="s">
        <v>146</v>
      </c>
      <c r="L2109" s="73">
        <v>24</v>
      </c>
      <c r="M2109" s="69">
        <v>3.3</v>
      </c>
      <c r="N2109" s="51">
        <v>53</v>
      </c>
      <c r="O2109" s="50" t="s">
        <v>51</v>
      </c>
      <c r="P2109" s="51">
        <v>10295</v>
      </c>
      <c r="Q2109" s="50" t="s">
        <v>1012</v>
      </c>
      <c r="R2109" s="51">
        <v>10269</v>
      </c>
      <c r="S2109" s="50" t="s">
        <v>401</v>
      </c>
      <c r="T2109" s="52">
        <v>74</v>
      </c>
      <c r="U2109" s="52">
        <v>85</v>
      </c>
      <c r="V2109" s="50" t="s">
        <v>258</v>
      </c>
      <c r="W2109" s="52">
        <v>59</v>
      </c>
      <c r="X2109" s="50" t="s">
        <v>52</v>
      </c>
      <c r="Y2109" s="78">
        <f t="shared" si="138"/>
        <v>0.32999999999999996</v>
      </c>
      <c r="Z2109" s="78">
        <f t="shared" si="139"/>
        <v>0</v>
      </c>
      <c r="AA2109" s="78">
        <f t="shared" si="140"/>
        <v>1.34</v>
      </c>
      <c r="AB2109" s="77">
        <f t="shared" si="141"/>
        <v>240</v>
      </c>
    </row>
    <row r="2110" spans="1:28" x14ac:dyDescent="0.3">
      <c r="A2110" s="53">
        <v>43828</v>
      </c>
      <c r="B2110" s="50" t="s">
        <v>1255</v>
      </c>
      <c r="C2110" s="50" t="s">
        <v>1256</v>
      </c>
      <c r="D2110" s="50" t="s">
        <v>47</v>
      </c>
      <c r="E2110" s="52">
        <v>10</v>
      </c>
      <c r="F2110" s="51">
        <v>94</v>
      </c>
      <c r="G2110" s="65">
        <v>0</v>
      </c>
      <c r="H2110" s="51">
        <v>51</v>
      </c>
      <c r="I2110" s="50" t="s">
        <v>239</v>
      </c>
      <c r="J2110" s="61">
        <v>13.7</v>
      </c>
      <c r="K2110" s="50" t="s">
        <v>158</v>
      </c>
      <c r="L2110" s="73">
        <v>23</v>
      </c>
      <c r="M2110" s="69">
        <v>1.4</v>
      </c>
      <c r="N2110" s="51">
        <v>61</v>
      </c>
      <c r="O2110" s="50" t="s">
        <v>434</v>
      </c>
      <c r="P2110" s="51">
        <v>10293</v>
      </c>
      <c r="Q2110" s="52">
        <v>10</v>
      </c>
      <c r="R2110" s="51">
        <v>10269</v>
      </c>
      <c r="S2110" s="52">
        <v>14</v>
      </c>
      <c r="T2110" s="52">
        <v>77</v>
      </c>
      <c r="U2110" s="52">
        <v>89</v>
      </c>
      <c r="V2110" s="50" t="s">
        <v>367</v>
      </c>
      <c r="W2110" s="52">
        <v>60</v>
      </c>
      <c r="X2110" s="50" t="s">
        <v>52</v>
      </c>
      <c r="Y2110" s="78">
        <f t="shared" si="138"/>
        <v>0.13999999999999999</v>
      </c>
      <c r="Z2110" s="78">
        <f t="shared" si="139"/>
        <v>0</v>
      </c>
      <c r="AA2110" s="78">
        <f t="shared" si="140"/>
        <v>1.3699999999999999</v>
      </c>
      <c r="AB2110" s="77">
        <f t="shared" si="141"/>
        <v>230</v>
      </c>
    </row>
    <row r="2111" spans="1:28" x14ac:dyDescent="0.3">
      <c r="A2111" s="53">
        <v>43829</v>
      </c>
      <c r="B2111" s="50" t="s">
        <v>1255</v>
      </c>
      <c r="C2111" s="50" t="s">
        <v>1256</v>
      </c>
      <c r="D2111" s="50" t="s">
        <v>47</v>
      </c>
      <c r="E2111" s="52">
        <v>10</v>
      </c>
      <c r="F2111" s="51">
        <v>96</v>
      </c>
      <c r="G2111" s="65">
        <v>0</v>
      </c>
      <c r="H2111" s="51">
        <v>51</v>
      </c>
      <c r="I2111" s="50" t="s">
        <v>239</v>
      </c>
      <c r="J2111" s="61">
        <v>14.2</v>
      </c>
      <c r="K2111" s="50" t="s">
        <v>71</v>
      </c>
      <c r="L2111" s="73">
        <v>0</v>
      </c>
      <c r="M2111" s="69">
        <v>1.1000000000000001</v>
      </c>
      <c r="N2111" s="51">
        <v>53</v>
      </c>
      <c r="O2111" s="50" t="s">
        <v>933</v>
      </c>
      <c r="P2111" s="51">
        <v>10311</v>
      </c>
      <c r="Q2111" s="52">
        <v>23</v>
      </c>
      <c r="R2111" s="51">
        <v>10277</v>
      </c>
      <c r="S2111" s="50" t="s">
        <v>116</v>
      </c>
      <c r="T2111" s="52">
        <v>83</v>
      </c>
      <c r="U2111" s="52">
        <v>89</v>
      </c>
      <c r="V2111" s="50" t="s">
        <v>51</v>
      </c>
      <c r="W2111" s="52">
        <v>60</v>
      </c>
      <c r="X2111" s="50" t="s">
        <v>376</v>
      </c>
      <c r="Y2111" s="78">
        <f t="shared" si="138"/>
        <v>0.11000000000000001</v>
      </c>
      <c r="Z2111" s="78">
        <f t="shared" si="139"/>
        <v>0</v>
      </c>
      <c r="AA2111" s="78">
        <f t="shared" si="140"/>
        <v>1.42</v>
      </c>
      <c r="AB2111" s="77">
        <f t="shared" si="141"/>
        <v>0</v>
      </c>
    </row>
    <row r="2112" spans="1:28" x14ac:dyDescent="0.3">
      <c r="A2112" s="53">
        <v>43830</v>
      </c>
      <c r="B2112" s="50" t="s">
        <v>1255</v>
      </c>
      <c r="C2112" s="50" t="s">
        <v>1256</v>
      </c>
      <c r="D2112" s="50" t="s">
        <v>47</v>
      </c>
      <c r="E2112" s="52">
        <v>10</v>
      </c>
      <c r="F2112" s="51">
        <v>110</v>
      </c>
      <c r="G2112" s="65">
        <v>0</v>
      </c>
      <c r="H2112" s="51">
        <v>71</v>
      </c>
      <c r="I2112" s="50" t="s">
        <v>257</v>
      </c>
      <c r="J2112" s="61">
        <v>15</v>
      </c>
      <c r="K2112" s="50" t="s">
        <v>215</v>
      </c>
      <c r="L2112" s="73">
        <v>21</v>
      </c>
      <c r="M2112" s="69">
        <v>1.9</v>
      </c>
      <c r="N2112" s="51">
        <v>58</v>
      </c>
      <c r="O2112" s="50" t="s">
        <v>69</v>
      </c>
      <c r="P2112" s="51">
        <v>10324</v>
      </c>
      <c r="Q2112" s="52">
        <v>11</v>
      </c>
      <c r="R2112" s="51">
        <v>10302</v>
      </c>
      <c r="S2112" s="50" t="s">
        <v>84</v>
      </c>
      <c r="T2112" s="52">
        <v>77</v>
      </c>
      <c r="U2112" s="52">
        <v>84</v>
      </c>
      <c r="V2112" s="50" t="s">
        <v>51</v>
      </c>
      <c r="W2112" s="52">
        <v>63</v>
      </c>
      <c r="X2112" s="50" t="s">
        <v>52</v>
      </c>
      <c r="Y2112" s="78">
        <f t="shared" si="138"/>
        <v>0.19</v>
      </c>
      <c r="Z2112" s="78">
        <f t="shared" si="139"/>
        <v>0</v>
      </c>
      <c r="AA2112" s="78">
        <f t="shared" si="140"/>
        <v>1.5</v>
      </c>
      <c r="AB2112" s="77">
        <f t="shared" si="141"/>
        <v>210</v>
      </c>
    </row>
    <row r="2113" spans="1:28" x14ac:dyDescent="0.3">
      <c r="A2113" s="53">
        <v>43831</v>
      </c>
      <c r="B2113" s="50" t="s">
        <v>1255</v>
      </c>
      <c r="C2113" s="50" t="s">
        <v>1256</v>
      </c>
      <c r="D2113" s="50" t="s">
        <v>47</v>
      </c>
      <c r="E2113" s="52">
        <v>10</v>
      </c>
      <c r="F2113" s="51">
        <v>97</v>
      </c>
      <c r="G2113" s="65">
        <v>0</v>
      </c>
      <c r="H2113" s="51">
        <v>65</v>
      </c>
      <c r="I2113" s="50" t="s">
        <v>100</v>
      </c>
      <c r="J2113" s="61">
        <v>12.9</v>
      </c>
      <c r="K2113" s="50" t="s">
        <v>188</v>
      </c>
      <c r="L2113" s="73">
        <v>22</v>
      </c>
      <c r="M2113" s="69">
        <v>1.1000000000000001</v>
      </c>
      <c r="N2113" s="51">
        <v>44</v>
      </c>
      <c r="O2113" s="50" t="s">
        <v>70</v>
      </c>
      <c r="P2113" s="51">
        <v>10313</v>
      </c>
      <c r="Q2113" s="52">
        <v>10</v>
      </c>
      <c r="R2113" s="51">
        <v>10282</v>
      </c>
      <c r="S2113" s="52">
        <v>24</v>
      </c>
      <c r="T2113" s="52">
        <v>77</v>
      </c>
      <c r="U2113" s="52">
        <v>85</v>
      </c>
      <c r="V2113" s="50" t="s">
        <v>51</v>
      </c>
      <c r="W2113" s="52">
        <v>69</v>
      </c>
      <c r="X2113" s="50" t="s">
        <v>650</v>
      </c>
      <c r="Y2113" s="78">
        <f t="shared" si="138"/>
        <v>0.11000000000000001</v>
      </c>
      <c r="Z2113" s="78">
        <f t="shared" si="139"/>
        <v>0</v>
      </c>
      <c r="AA2113" s="78">
        <f t="shared" si="140"/>
        <v>1.29</v>
      </c>
      <c r="AB2113" s="77">
        <f t="shared" si="141"/>
        <v>220</v>
      </c>
    </row>
    <row r="2114" spans="1:28" x14ac:dyDescent="0.3">
      <c r="A2114" s="53">
        <v>43832</v>
      </c>
      <c r="B2114" s="50" t="s">
        <v>1255</v>
      </c>
      <c r="C2114" s="50" t="s">
        <v>1256</v>
      </c>
      <c r="D2114" s="50" t="s">
        <v>47</v>
      </c>
      <c r="E2114" s="52">
        <v>10</v>
      </c>
      <c r="F2114" s="51">
        <v>85</v>
      </c>
      <c r="G2114" s="65">
        <v>0</v>
      </c>
      <c r="H2114" s="51">
        <v>50</v>
      </c>
      <c r="I2114" s="50" t="s">
        <v>271</v>
      </c>
      <c r="J2114" s="61">
        <v>12</v>
      </c>
      <c r="K2114" s="50" t="s">
        <v>94</v>
      </c>
      <c r="L2114" s="73">
        <v>29</v>
      </c>
      <c r="M2114" s="69">
        <v>1.9</v>
      </c>
      <c r="N2114" s="51">
        <v>58</v>
      </c>
      <c r="O2114" s="50" t="s">
        <v>71</v>
      </c>
      <c r="P2114" s="51">
        <v>10290</v>
      </c>
      <c r="Q2114" s="52">
        <v>24</v>
      </c>
      <c r="R2114" s="51">
        <v>10256</v>
      </c>
      <c r="S2114" s="50" t="s">
        <v>102</v>
      </c>
      <c r="T2114" s="52">
        <v>77</v>
      </c>
      <c r="U2114" s="52">
        <v>86</v>
      </c>
      <c r="V2114" s="50" t="s">
        <v>124</v>
      </c>
      <c r="W2114" s="52">
        <v>59</v>
      </c>
      <c r="X2114" s="50" t="s">
        <v>209</v>
      </c>
      <c r="Y2114" s="78">
        <f t="shared" si="138"/>
        <v>0.19</v>
      </c>
      <c r="Z2114" s="78">
        <f t="shared" si="139"/>
        <v>0</v>
      </c>
      <c r="AA2114" s="78">
        <f t="shared" si="140"/>
        <v>1.2</v>
      </c>
      <c r="AB2114" s="77">
        <f t="shared" si="141"/>
        <v>290</v>
      </c>
    </row>
    <row r="2115" spans="1:28" x14ac:dyDescent="0.3">
      <c r="A2115" s="53">
        <v>43833</v>
      </c>
      <c r="B2115" s="50" t="s">
        <v>1255</v>
      </c>
      <c r="C2115" s="50" t="s">
        <v>1256</v>
      </c>
      <c r="D2115" s="50" t="s">
        <v>47</v>
      </c>
      <c r="E2115" s="52">
        <v>10</v>
      </c>
      <c r="F2115" s="51">
        <v>108</v>
      </c>
      <c r="G2115" s="65">
        <v>0.8</v>
      </c>
      <c r="H2115" s="51">
        <v>84</v>
      </c>
      <c r="I2115" s="50" t="s">
        <v>124</v>
      </c>
      <c r="J2115" s="61">
        <v>13.3</v>
      </c>
      <c r="K2115" s="50" t="s">
        <v>61</v>
      </c>
      <c r="L2115" s="73">
        <v>27</v>
      </c>
      <c r="M2115" s="69">
        <v>1.4</v>
      </c>
      <c r="N2115" s="51">
        <v>69</v>
      </c>
      <c r="O2115" s="50" t="s">
        <v>139</v>
      </c>
      <c r="P2115" s="51">
        <v>10357</v>
      </c>
      <c r="Q2115" s="50" t="s">
        <v>51</v>
      </c>
      <c r="R2115" s="51">
        <v>10277</v>
      </c>
      <c r="S2115" s="50" t="s">
        <v>84</v>
      </c>
      <c r="T2115" s="52">
        <v>78</v>
      </c>
      <c r="U2115" s="52">
        <v>84</v>
      </c>
      <c r="V2115" s="50" t="s">
        <v>51</v>
      </c>
      <c r="W2115" s="52">
        <v>68</v>
      </c>
      <c r="X2115" s="50" t="s">
        <v>123</v>
      </c>
      <c r="Y2115" s="78">
        <f t="shared" ref="Y2115:Y2178" si="142">M2115/$AE$17</f>
        <v>0.13999999999999999</v>
      </c>
      <c r="Z2115" s="78">
        <f t="shared" ref="Z2115:Z2178" si="143">G2115/$AE$17</f>
        <v>0.08</v>
      </c>
      <c r="AA2115" s="78">
        <f t="shared" ref="AA2115:AA2178" si="144">J2115/$AE$17</f>
        <v>1.33</v>
      </c>
      <c r="AB2115" s="77">
        <f t="shared" ref="AB2115:AB2178" si="145">L2115*$AE$17</f>
        <v>270</v>
      </c>
    </row>
    <row r="2116" spans="1:28" x14ac:dyDescent="0.3">
      <c r="A2116" s="53">
        <v>43834</v>
      </c>
      <c r="B2116" s="50" t="s">
        <v>1255</v>
      </c>
      <c r="C2116" s="50" t="s">
        <v>1256</v>
      </c>
      <c r="D2116" s="50" t="s">
        <v>47</v>
      </c>
      <c r="E2116" s="52">
        <v>10</v>
      </c>
      <c r="F2116" s="51">
        <v>98</v>
      </c>
      <c r="G2116" s="65">
        <v>2.4</v>
      </c>
      <c r="H2116" s="51">
        <v>82</v>
      </c>
      <c r="I2116" s="50" t="s">
        <v>174</v>
      </c>
      <c r="J2116" s="61">
        <v>11.4</v>
      </c>
      <c r="K2116" s="50" t="s">
        <v>61</v>
      </c>
      <c r="L2116" s="73">
        <v>13</v>
      </c>
      <c r="M2116" s="69">
        <v>1.7</v>
      </c>
      <c r="N2116" s="51">
        <v>81</v>
      </c>
      <c r="O2116" s="50" t="s">
        <v>370</v>
      </c>
      <c r="P2116" s="51">
        <v>10378</v>
      </c>
      <c r="Q2116" s="52">
        <v>10</v>
      </c>
      <c r="R2116" s="51">
        <v>10339</v>
      </c>
      <c r="S2116" s="52">
        <v>24</v>
      </c>
      <c r="T2116" s="52">
        <v>85</v>
      </c>
      <c r="U2116" s="52">
        <v>89</v>
      </c>
      <c r="V2116" s="50" t="s">
        <v>51</v>
      </c>
      <c r="W2116" s="52">
        <v>73</v>
      </c>
      <c r="X2116" s="50" t="s">
        <v>51</v>
      </c>
      <c r="Y2116" s="78">
        <f t="shared" si="142"/>
        <v>0.16999999999999998</v>
      </c>
      <c r="Z2116" s="78">
        <f t="shared" si="143"/>
        <v>0.24</v>
      </c>
      <c r="AA2116" s="78">
        <f t="shared" si="144"/>
        <v>1.1400000000000001</v>
      </c>
      <c r="AB2116" s="77">
        <f t="shared" si="145"/>
        <v>130</v>
      </c>
    </row>
    <row r="2117" spans="1:28" x14ac:dyDescent="0.3">
      <c r="A2117" s="53">
        <v>43835</v>
      </c>
      <c r="B2117" s="50" t="s">
        <v>1255</v>
      </c>
      <c r="C2117" s="50" t="s">
        <v>1256</v>
      </c>
      <c r="D2117" s="50" t="s">
        <v>47</v>
      </c>
      <c r="E2117" s="52">
        <v>10</v>
      </c>
      <c r="F2117" s="51">
        <v>94</v>
      </c>
      <c r="G2117" s="65">
        <v>0</v>
      </c>
      <c r="H2117" s="51">
        <v>58</v>
      </c>
      <c r="I2117" s="50" t="s">
        <v>108</v>
      </c>
      <c r="J2117" s="61">
        <v>12.9</v>
      </c>
      <c r="K2117" s="50" t="s">
        <v>52</v>
      </c>
      <c r="L2117" s="73">
        <v>0</v>
      </c>
      <c r="M2117" s="69">
        <v>2.8</v>
      </c>
      <c r="N2117" s="51">
        <v>94</v>
      </c>
      <c r="O2117" s="50" t="s">
        <v>51</v>
      </c>
      <c r="P2117" s="51">
        <v>10339</v>
      </c>
      <c r="Q2117" s="50" t="s">
        <v>1012</v>
      </c>
      <c r="R2117" s="51">
        <v>10255</v>
      </c>
      <c r="S2117" s="52">
        <v>24</v>
      </c>
      <c r="T2117" s="52">
        <v>72</v>
      </c>
      <c r="U2117" s="52">
        <v>85</v>
      </c>
      <c r="V2117" s="50" t="s">
        <v>108</v>
      </c>
      <c r="W2117" s="52">
        <v>63</v>
      </c>
      <c r="X2117" s="50" t="s">
        <v>50</v>
      </c>
      <c r="Y2117" s="78">
        <f t="shared" si="142"/>
        <v>0.27999999999999997</v>
      </c>
      <c r="Z2117" s="78">
        <f t="shared" si="143"/>
        <v>0</v>
      </c>
      <c r="AA2117" s="78">
        <f t="shared" si="144"/>
        <v>1.29</v>
      </c>
      <c r="AB2117" s="77">
        <f t="shared" si="145"/>
        <v>0</v>
      </c>
    </row>
    <row r="2118" spans="1:28" x14ac:dyDescent="0.3">
      <c r="A2118" s="53">
        <v>43836</v>
      </c>
      <c r="B2118" s="50" t="s">
        <v>1255</v>
      </c>
      <c r="C2118" s="50" t="s">
        <v>1256</v>
      </c>
      <c r="D2118" s="50" t="s">
        <v>47</v>
      </c>
      <c r="E2118" s="52">
        <v>10</v>
      </c>
      <c r="F2118" s="51">
        <v>92</v>
      </c>
      <c r="G2118" s="65">
        <v>0</v>
      </c>
      <c r="H2118" s="51">
        <v>57</v>
      </c>
      <c r="I2118" s="50" t="s">
        <v>578</v>
      </c>
      <c r="J2118" s="61">
        <v>12.8</v>
      </c>
      <c r="K2118" s="50" t="s">
        <v>182</v>
      </c>
      <c r="L2118" s="73">
        <v>30</v>
      </c>
      <c r="M2118" s="69">
        <v>2.5</v>
      </c>
      <c r="N2118" s="51">
        <v>67</v>
      </c>
      <c r="O2118" s="50" t="s">
        <v>91</v>
      </c>
      <c r="P2118" s="51">
        <v>10314</v>
      </c>
      <c r="Q2118" s="52">
        <v>23</v>
      </c>
      <c r="R2118" s="51">
        <v>10248</v>
      </c>
      <c r="S2118" s="50" t="s">
        <v>263</v>
      </c>
      <c r="T2118" s="52">
        <v>74</v>
      </c>
      <c r="U2118" s="52">
        <v>86</v>
      </c>
      <c r="V2118" s="50" t="s">
        <v>51</v>
      </c>
      <c r="W2118" s="52">
        <v>66</v>
      </c>
      <c r="X2118" s="50" t="s">
        <v>148</v>
      </c>
      <c r="Y2118" s="78">
        <f t="shared" si="142"/>
        <v>0.25</v>
      </c>
      <c r="Z2118" s="78">
        <f t="shared" si="143"/>
        <v>0</v>
      </c>
      <c r="AA2118" s="78">
        <f t="shared" si="144"/>
        <v>1.28</v>
      </c>
      <c r="AB2118" s="77">
        <f t="shared" si="145"/>
        <v>300</v>
      </c>
    </row>
    <row r="2119" spans="1:28" x14ac:dyDescent="0.3">
      <c r="A2119" s="53">
        <v>43837</v>
      </c>
      <c r="B2119" s="50" t="s">
        <v>1255</v>
      </c>
      <c r="C2119" s="50" t="s">
        <v>1256</v>
      </c>
      <c r="D2119" s="50" t="s">
        <v>47</v>
      </c>
      <c r="E2119" s="52">
        <v>10</v>
      </c>
      <c r="F2119" s="51">
        <v>95</v>
      </c>
      <c r="G2119" s="65">
        <v>0</v>
      </c>
      <c r="H2119" s="51">
        <v>60</v>
      </c>
      <c r="I2119" s="50" t="s">
        <v>163</v>
      </c>
      <c r="J2119" s="61">
        <v>13</v>
      </c>
      <c r="K2119" s="50" t="s">
        <v>158</v>
      </c>
      <c r="L2119" s="73">
        <v>32</v>
      </c>
      <c r="M2119" s="69">
        <v>2.2000000000000002</v>
      </c>
      <c r="N2119" s="51">
        <v>53</v>
      </c>
      <c r="O2119" s="50" t="s">
        <v>129</v>
      </c>
      <c r="P2119" s="51">
        <v>10316</v>
      </c>
      <c r="Q2119" s="52">
        <v>10</v>
      </c>
      <c r="R2119" s="51">
        <v>10294</v>
      </c>
      <c r="S2119" s="50" t="s">
        <v>51</v>
      </c>
      <c r="T2119" s="52">
        <v>75</v>
      </c>
      <c r="U2119" s="52">
        <v>80</v>
      </c>
      <c r="V2119" s="50" t="s">
        <v>51</v>
      </c>
      <c r="W2119" s="52">
        <v>61</v>
      </c>
      <c r="X2119" s="50" t="s">
        <v>188</v>
      </c>
      <c r="Y2119" s="78">
        <f t="shared" si="142"/>
        <v>0.22000000000000003</v>
      </c>
      <c r="Z2119" s="78">
        <f t="shared" si="143"/>
        <v>0</v>
      </c>
      <c r="AA2119" s="78">
        <f t="shared" si="144"/>
        <v>1.3</v>
      </c>
      <c r="AB2119" s="77">
        <f t="shared" si="145"/>
        <v>320</v>
      </c>
    </row>
    <row r="2120" spans="1:28" x14ac:dyDescent="0.3">
      <c r="A2120" s="53">
        <v>43838</v>
      </c>
      <c r="B2120" s="50" t="s">
        <v>1255</v>
      </c>
      <c r="C2120" s="50" t="s">
        <v>1256</v>
      </c>
      <c r="D2120" s="50" t="s">
        <v>47</v>
      </c>
      <c r="E2120" s="52">
        <v>10</v>
      </c>
      <c r="F2120" s="51">
        <v>114</v>
      </c>
      <c r="G2120" s="65">
        <v>0</v>
      </c>
      <c r="H2120" s="51">
        <v>65</v>
      </c>
      <c r="I2120" s="50" t="s">
        <v>404</v>
      </c>
      <c r="J2120" s="61">
        <v>16.2</v>
      </c>
      <c r="K2120" s="50" t="s">
        <v>50</v>
      </c>
      <c r="L2120" s="73">
        <v>0</v>
      </c>
      <c r="M2120" s="69">
        <v>0.8</v>
      </c>
      <c r="N2120" s="51">
        <v>47</v>
      </c>
      <c r="O2120" s="50" t="s">
        <v>51</v>
      </c>
      <c r="P2120" s="51">
        <v>10298</v>
      </c>
      <c r="Q2120" s="50" t="s">
        <v>51</v>
      </c>
      <c r="R2120" s="51">
        <v>10244</v>
      </c>
      <c r="S2120" s="52">
        <v>24</v>
      </c>
      <c r="T2120" s="52">
        <v>64</v>
      </c>
      <c r="U2120" s="52">
        <v>78</v>
      </c>
      <c r="V2120" s="50" t="s">
        <v>80</v>
      </c>
      <c r="W2120" s="52">
        <v>56</v>
      </c>
      <c r="X2120" s="50" t="s">
        <v>352</v>
      </c>
      <c r="Y2120" s="78">
        <f t="shared" si="142"/>
        <v>0.08</v>
      </c>
      <c r="Z2120" s="78">
        <f t="shared" si="143"/>
        <v>0</v>
      </c>
      <c r="AA2120" s="78">
        <f t="shared" si="144"/>
        <v>1.6199999999999999</v>
      </c>
      <c r="AB2120" s="77">
        <f t="shared" si="145"/>
        <v>0</v>
      </c>
    </row>
    <row r="2121" spans="1:28" x14ac:dyDescent="0.3">
      <c r="A2121" s="53">
        <v>43839</v>
      </c>
      <c r="B2121" s="50" t="s">
        <v>1255</v>
      </c>
      <c r="C2121" s="50" t="s">
        <v>1256</v>
      </c>
      <c r="D2121" s="50" t="s">
        <v>47</v>
      </c>
      <c r="E2121" s="52">
        <v>10</v>
      </c>
      <c r="F2121" s="51">
        <v>128</v>
      </c>
      <c r="G2121" s="65">
        <v>3</v>
      </c>
      <c r="H2121" s="51">
        <v>90</v>
      </c>
      <c r="I2121" s="50" t="s">
        <v>510</v>
      </c>
      <c r="J2121" s="61">
        <v>16.5</v>
      </c>
      <c r="K2121" s="50" t="s">
        <v>129</v>
      </c>
      <c r="L2121" s="73">
        <v>31</v>
      </c>
      <c r="M2121" s="69">
        <v>3.1</v>
      </c>
      <c r="N2121" s="51">
        <v>206</v>
      </c>
      <c r="O2121" s="50" t="s">
        <v>158</v>
      </c>
      <c r="P2121" s="51">
        <v>10266</v>
      </c>
      <c r="Q2121" s="52">
        <v>23</v>
      </c>
      <c r="R2121" s="51">
        <v>10160</v>
      </c>
      <c r="S2121" s="52">
        <v>13</v>
      </c>
      <c r="T2121" s="52">
        <v>65</v>
      </c>
      <c r="U2121" s="52">
        <v>78</v>
      </c>
      <c r="V2121" s="50" t="s">
        <v>213</v>
      </c>
      <c r="W2121" s="52">
        <v>48</v>
      </c>
      <c r="X2121" s="50" t="s">
        <v>162</v>
      </c>
      <c r="Y2121" s="78">
        <f t="shared" si="142"/>
        <v>0.31</v>
      </c>
      <c r="Z2121" s="78">
        <f t="shared" si="143"/>
        <v>0.3</v>
      </c>
      <c r="AA2121" s="78">
        <f t="shared" si="144"/>
        <v>1.65</v>
      </c>
      <c r="AB2121" s="77">
        <f t="shared" si="145"/>
        <v>310</v>
      </c>
    </row>
    <row r="2122" spans="1:28" x14ac:dyDescent="0.3">
      <c r="A2122" s="53">
        <v>43840</v>
      </c>
      <c r="B2122" s="50" t="s">
        <v>1255</v>
      </c>
      <c r="C2122" s="50" t="s">
        <v>1256</v>
      </c>
      <c r="D2122" s="50" t="s">
        <v>47</v>
      </c>
      <c r="E2122" s="52">
        <v>10</v>
      </c>
      <c r="F2122" s="51">
        <v>90</v>
      </c>
      <c r="G2122" s="65">
        <v>3.2</v>
      </c>
      <c r="H2122" s="51">
        <v>68</v>
      </c>
      <c r="I2122" s="50" t="s">
        <v>100</v>
      </c>
      <c r="J2122" s="61">
        <v>11.2</v>
      </c>
      <c r="K2122" s="50" t="s">
        <v>121</v>
      </c>
      <c r="L2122" s="73">
        <v>29</v>
      </c>
      <c r="M2122" s="69">
        <v>2.2000000000000002</v>
      </c>
      <c r="N2122" s="51">
        <v>167</v>
      </c>
      <c r="O2122" s="50" t="s">
        <v>650</v>
      </c>
      <c r="P2122" s="51">
        <v>10336</v>
      </c>
      <c r="Q2122" s="52">
        <v>20</v>
      </c>
      <c r="R2122" s="51">
        <v>10263</v>
      </c>
      <c r="S2122" s="50" t="s">
        <v>1012</v>
      </c>
      <c r="T2122" s="52">
        <v>76</v>
      </c>
      <c r="U2122" s="52">
        <v>83</v>
      </c>
      <c r="V2122" s="50" t="s">
        <v>51</v>
      </c>
      <c r="W2122" s="52">
        <v>61</v>
      </c>
      <c r="X2122" s="50" t="s">
        <v>166</v>
      </c>
      <c r="Y2122" s="78">
        <f t="shared" si="142"/>
        <v>0.22000000000000003</v>
      </c>
      <c r="Z2122" s="78">
        <f t="shared" si="143"/>
        <v>0.32</v>
      </c>
      <c r="AA2122" s="78">
        <f t="shared" si="144"/>
        <v>1.1199999999999999</v>
      </c>
      <c r="AB2122" s="77">
        <f t="shared" si="145"/>
        <v>290</v>
      </c>
    </row>
    <row r="2123" spans="1:28" x14ac:dyDescent="0.3">
      <c r="A2123" s="53">
        <v>43841</v>
      </c>
      <c r="B2123" s="50" t="s">
        <v>1255</v>
      </c>
      <c r="C2123" s="50" t="s">
        <v>1256</v>
      </c>
      <c r="D2123" s="50" t="s">
        <v>47</v>
      </c>
      <c r="E2123" s="52">
        <v>10</v>
      </c>
      <c r="F2123" s="51">
        <v>90</v>
      </c>
      <c r="G2123" s="65">
        <v>0</v>
      </c>
      <c r="H2123" s="51">
        <v>48</v>
      </c>
      <c r="I2123" s="50" t="s">
        <v>301</v>
      </c>
      <c r="J2123" s="61">
        <v>13.2</v>
      </c>
      <c r="K2123" s="50" t="s">
        <v>206</v>
      </c>
      <c r="L2123" s="73">
        <v>25</v>
      </c>
      <c r="M2123" s="69">
        <v>1.9</v>
      </c>
      <c r="N2123" s="51">
        <v>50</v>
      </c>
      <c r="O2123" s="50" t="s">
        <v>171</v>
      </c>
      <c r="P2123" s="51">
        <v>10331</v>
      </c>
      <c r="Q2123" s="50" t="s">
        <v>1012</v>
      </c>
      <c r="R2123" s="51">
        <v>10287</v>
      </c>
      <c r="S2123" s="50" t="s">
        <v>51</v>
      </c>
      <c r="T2123" s="52">
        <v>77</v>
      </c>
      <c r="U2123" s="52">
        <v>86</v>
      </c>
      <c r="V2123" s="50" t="s">
        <v>301</v>
      </c>
      <c r="W2123" s="52">
        <v>63</v>
      </c>
      <c r="X2123" s="50" t="s">
        <v>206</v>
      </c>
      <c r="Y2123" s="78">
        <f t="shared" si="142"/>
        <v>0.19</v>
      </c>
      <c r="Z2123" s="78">
        <f t="shared" si="143"/>
        <v>0</v>
      </c>
      <c r="AA2123" s="78">
        <f t="shared" si="144"/>
        <v>1.3199999999999998</v>
      </c>
      <c r="AB2123" s="77">
        <f t="shared" si="145"/>
        <v>250</v>
      </c>
    </row>
    <row r="2124" spans="1:28" x14ac:dyDescent="0.3">
      <c r="A2124" s="53">
        <v>43842</v>
      </c>
      <c r="B2124" s="50" t="s">
        <v>1255</v>
      </c>
      <c r="C2124" s="50" t="s">
        <v>1256</v>
      </c>
      <c r="D2124" s="50" t="s">
        <v>47</v>
      </c>
      <c r="E2124" s="52">
        <v>10</v>
      </c>
      <c r="F2124" s="51">
        <v>96</v>
      </c>
      <c r="G2124" s="65">
        <v>0</v>
      </c>
      <c r="H2124" s="51">
        <v>46</v>
      </c>
      <c r="I2124" s="50" t="s">
        <v>202</v>
      </c>
      <c r="J2124" s="61">
        <v>14.5</v>
      </c>
      <c r="K2124" s="50" t="s">
        <v>89</v>
      </c>
      <c r="L2124" s="73">
        <v>26</v>
      </c>
      <c r="M2124" s="69">
        <v>1.4</v>
      </c>
      <c r="N2124" s="51">
        <v>58</v>
      </c>
      <c r="O2124" s="50" t="s">
        <v>147</v>
      </c>
      <c r="P2124" s="51">
        <v>10306</v>
      </c>
      <c r="Q2124" s="52">
        <v>10</v>
      </c>
      <c r="R2124" s="51">
        <v>10258</v>
      </c>
      <c r="S2124" s="52">
        <v>24</v>
      </c>
      <c r="T2124" s="52">
        <v>70</v>
      </c>
      <c r="U2124" s="52">
        <v>82</v>
      </c>
      <c r="V2124" s="50" t="s">
        <v>51</v>
      </c>
      <c r="W2124" s="52">
        <v>61</v>
      </c>
      <c r="X2124" s="50" t="s">
        <v>79</v>
      </c>
      <c r="Y2124" s="78">
        <f t="shared" si="142"/>
        <v>0.13999999999999999</v>
      </c>
      <c r="Z2124" s="78">
        <f t="shared" si="143"/>
        <v>0</v>
      </c>
      <c r="AA2124" s="78">
        <f t="shared" si="144"/>
        <v>1.45</v>
      </c>
      <c r="AB2124" s="77">
        <f t="shared" si="145"/>
        <v>260</v>
      </c>
    </row>
    <row r="2125" spans="1:28" x14ac:dyDescent="0.3">
      <c r="A2125" s="53">
        <v>43843</v>
      </c>
      <c r="B2125" s="50" t="s">
        <v>1255</v>
      </c>
      <c r="C2125" s="50" t="s">
        <v>1256</v>
      </c>
      <c r="D2125" s="50" t="s">
        <v>47</v>
      </c>
      <c r="E2125" s="52">
        <v>10</v>
      </c>
      <c r="F2125" s="51">
        <v>104</v>
      </c>
      <c r="G2125" s="65">
        <v>0.2</v>
      </c>
      <c r="H2125" s="51">
        <v>60</v>
      </c>
      <c r="I2125" s="50" t="s">
        <v>178</v>
      </c>
      <c r="J2125" s="61">
        <v>14.8</v>
      </c>
      <c r="K2125" s="50" t="s">
        <v>215</v>
      </c>
      <c r="L2125" s="73">
        <v>23</v>
      </c>
      <c r="M2125" s="69">
        <v>1.1000000000000001</v>
      </c>
      <c r="N2125" s="51">
        <v>67</v>
      </c>
      <c r="O2125" s="50" t="s">
        <v>99</v>
      </c>
      <c r="P2125" s="51">
        <v>10258</v>
      </c>
      <c r="Q2125" s="50" t="s">
        <v>1012</v>
      </c>
      <c r="R2125" s="51">
        <v>10120</v>
      </c>
      <c r="S2125" s="52">
        <v>24</v>
      </c>
      <c r="T2125" s="52">
        <v>62</v>
      </c>
      <c r="U2125" s="52">
        <v>76</v>
      </c>
      <c r="V2125" s="50" t="s">
        <v>460</v>
      </c>
      <c r="W2125" s="52">
        <v>38</v>
      </c>
      <c r="X2125" s="50" t="s">
        <v>249</v>
      </c>
      <c r="Y2125" s="78">
        <f t="shared" si="142"/>
        <v>0.11000000000000001</v>
      </c>
      <c r="Z2125" s="78">
        <f t="shared" si="143"/>
        <v>0.02</v>
      </c>
      <c r="AA2125" s="78">
        <f t="shared" si="144"/>
        <v>1.48</v>
      </c>
      <c r="AB2125" s="77">
        <f t="shared" si="145"/>
        <v>230</v>
      </c>
    </row>
    <row r="2126" spans="1:28" x14ac:dyDescent="0.3">
      <c r="A2126" s="53">
        <v>43844</v>
      </c>
      <c r="B2126" s="50" t="s">
        <v>1255</v>
      </c>
      <c r="C2126" s="50" t="s">
        <v>1256</v>
      </c>
      <c r="D2126" s="50" t="s">
        <v>47</v>
      </c>
      <c r="E2126" s="52">
        <v>10</v>
      </c>
      <c r="F2126" s="51">
        <v>138</v>
      </c>
      <c r="G2126" s="65">
        <v>0</v>
      </c>
      <c r="H2126" s="51">
        <v>100</v>
      </c>
      <c r="I2126" s="50" t="s">
        <v>543</v>
      </c>
      <c r="J2126" s="61">
        <v>17.7</v>
      </c>
      <c r="K2126" s="50" t="s">
        <v>158</v>
      </c>
      <c r="L2126" s="72" t="s">
        <v>116</v>
      </c>
      <c r="M2126" s="69">
        <v>1.4</v>
      </c>
      <c r="N2126" s="51">
        <v>92</v>
      </c>
      <c r="O2126" s="50" t="s">
        <v>177</v>
      </c>
      <c r="P2126" s="51">
        <v>10121</v>
      </c>
      <c r="Q2126" s="50" t="s">
        <v>1012</v>
      </c>
      <c r="R2126" s="51">
        <v>10092</v>
      </c>
      <c r="S2126" s="52">
        <v>24</v>
      </c>
      <c r="T2126" s="52">
        <v>58</v>
      </c>
      <c r="U2126" s="52">
        <v>69</v>
      </c>
      <c r="V2126" s="50" t="s">
        <v>260</v>
      </c>
      <c r="W2126" s="52">
        <v>44</v>
      </c>
      <c r="X2126" s="50" t="s">
        <v>543</v>
      </c>
      <c r="Y2126" s="78">
        <f t="shared" si="142"/>
        <v>0.13999999999999999</v>
      </c>
      <c r="Z2126" s="78">
        <f t="shared" si="143"/>
        <v>0</v>
      </c>
      <c r="AA2126" s="78">
        <f t="shared" si="144"/>
        <v>1.77</v>
      </c>
      <c r="AB2126" s="77">
        <f t="shared" si="145"/>
        <v>40</v>
      </c>
    </row>
    <row r="2127" spans="1:28" x14ac:dyDescent="0.3">
      <c r="A2127" s="53">
        <v>43845</v>
      </c>
      <c r="B2127" s="50" t="s">
        <v>1255</v>
      </c>
      <c r="C2127" s="50" t="s">
        <v>1256</v>
      </c>
      <c r="D2127" s="50" t="s">
        <v>47</v>
      </c>
      <c r="E2127" s="52">
        <v>10</v>
      </c>
      <c r="F2127" s="51">
        <v>136</v>
      </c>
      <c r="G2127" s="65">
        <v>0.2</v>
      </c>
      <c r="H2127" s="51">
        <v>86</v>
      </c>
      <c r="I2127" s="50" t="s">
        <v>100</v>
      </c>
      <c r="J2127" s="61">
        <v>18.600000000000001</v>
      </c>
      <c r="K2127" s="50" t="s">
        <v>644</v>
      </c>
      <c r="L2127" s="73">
        <v>31</v>
      </c>
      <c r="M2127" s="69">
        <v>2.5</v>
      </c>
      <c r="N2127" s="51">
        <v>175</v>
      </c>
      <c r="O2127" s="50" t="s">
        <v>257</v>
      </c>
      <c r="P2127" s="51">
        <v>10206</v>
      </c>
      <c r="Q2127" s="52">
        <v>17</v>
      </c>
      <c r="R2127" s="51">
        <v>10082</v>
      </c>
      <c r="S2127" s="50" t="s">
        <v>116</v>
      </c>
      <c r="T2127" s="52">
        <v>68</v>
      </c>
      <c r="U2127" s="52">
        <v>84</v>
      </c>
      <c r="V2127" s="50" t="s">
        <v>108</v>
      </c>
      <c r="W2127" s="52">
        <v>33</v>
      </c>
      <c r="X2127" s="50" t="s">
        <v>644</v>
      </c>
      <c r="Y2127" s="78">
        <f t="shared" si="142"/>
        <v>0.25</v>
      </c>
      <c r="Z2127" s="78">
        <f t="shared" si="143"/>
        <v>0.02</v>
      </c>
      <c r="AA2127" s="78">
        <f t="shared" si="144"/>
        <v>1.86</v>
      </c>
      <c r="AB2127" s="77">
        <f t="shared" si="145"/>
        <v>310</v>
      </c>
    </row>
    <row r="2128" spans="1:28" x14ac:dyDescent="0.3">
      <c r="A2128" s="53">
        <v>43846</v>
      </c>
      <c r="B2128" s="50" t="s">
        <v>1255</v>
      </c>
      <c r="C2128" s="50" t="s">
        <v>1256</v>
      </c>
      <c r="D2128" s="50" t="s">
        <v>47</v>
      </c>
      <c r="E2128" s="52">
        <v>10</v>
      </c>
      <c r="F2128" s="51">
        <v>146</v>
      </c>
      <c r="G2128" s="65">
        <v>2.4</v>
      </c>
      <c r="H2128" s="51">
        <v>81</v>
      </c>
      <c r="I2128" s="50" t="s">
        <v>543</v>
      </c>
      <c r="J2128" s="61">
        <v>21.2</v>
      </c>
      <c r="K2128" s="50" t="s">
        <v>121</v>
      </c>
      <c r="L2128" s="73">
        <v>27</v>
      </c>
      <c r="M2128" s="69">
        <v>2.8</v>
      </c>
      <c r="N2128" s="51">
        <v>183</v>
      </c>
      <c r="O2128" s="50" t="s">
        <v>91</v>
      </c>
      <c r="P2128" s="51">
        <v>10196</v>
      </c>
      <c r="Q2128" s="52">
        <v>24</v>
      </c>
      <c r="R2128" s="51">
        <v>10133</v>
      </c>
      <c r="S2128" s="52">
        <v>14</v>
      </c>
      <c r="T2128" s="52">
        <v>50</v>
      </c>
      <c r="U2128" s="52">
        <v>86</v>
      </c>
      <c r="V2128" s="50" t="s">
        <v>85</v>
      </c>
      <c r="W2128" s="52">
        <v>30</v>
      </c>
      <c r="X2128" s="50" t="s">
        <v>71</v>
      </c>
      <c r="Y2128" s="78">
        <f t="shared" si="142"/>
        <v>0.27999999999999997</v>
      </c>
      <c r="Z2128" s="78">
        <f t="shared" si="143"/>
        <v>0.24</v>
      </c>
      <c r="AA2128" s="78">
        <f t="shared" si="144"/>
        <v>2.12</v>
      </c>
      <c r="AB2128" s="77">
        <f t="shared" si="145"/>
        <v>270</v>
      </c>
    </row>
    <row r="2129" spans="1:28" x14ac:dyDescent="0.3">
      <c r="A2129" s="53">
        <v>43847</v>
      </c>
      <c r="B2129" s="50" t="s">
        <v>1255</v>
      </c>
      <c r="C2129" s="50" t="s">
        <v>1256</v>
      </c>
      <c r="D2129" s="50" t="s">
        <v>47</v>
      </c>
      <c r="E2129" s="52">
        <v>10</v>
      </c>
      <c r="F2129" s="51">
        <v>112</v>
      </c>
      <c r="G2129" s="65">
        <v>0</v>
      </c>
      <c r="H2129" s="51">
        <v>90</v>
      </c>
      <c r="I2129" s="50" t="s">
        <v>142</v>
      </c>
      <c r="J2129" s="61">
        <v>13.4</v>
      </c>
      <c r="K2129" s="50" t="s">
        <v>117</v>
      </c>
      <c r="L2129" s="73">
        <v>29</v>
      </c>
      <c r="M2129" s="69">
        <v>3.9</v>
      </c>
      <c r="N2129" s="51">
        <v>117</v>
      </c>
      <c r="O2129" s="50" t="s">
        <v>52</v>
      </c>
      <c r="P2129" s="51">
        <v>10310</v>
      </c>
      <c r="Q2129" s="52">
        <v>19</v>
      </c>
      <c r="R2129" s="51">
        <v>10191</v>
      </c>
      <c r="S2129" s="50" t="s">
        <v>1012</v>
      </c>
      <c r="T2129" s="52">
        <v>64</v>
      </c>
      <c r="U2129" s="52">
        <v>83</v>
      </c>
      <c r="V2129" s="50" t="s">
        <v>286</v>
      </c>
      <c r="W2129" s="52">
        <v>49</v>
      </c>
      <c r="X2129" s="50" t="s">
        <v>133</v>
      </c>
      <c r="Y2129" s="78">
        <f t="shared" si="142"/>
        <v>0.39</v>
      </c>
      <c r="Z2129" s="78">
        <f t="shared" si="143"/>
        <v>0</v>
      </c>
      <c r="AA2129" s="78">
        <f t="shared" si="144"/>
        <v>1.34</v>
      </c>
      <c r="AB2129" s="77">
        <f t="shared" si="145"/>
        <v>290</v>
      </c>
    </row>
    <row r="2130" spans="1:28" x14ac:dyDescent="0.3">
      <c r="A2130" s="53">
        <v>43848</v>
      </c>
      <c r="B2130" s="50" t="s">
        <v>1255</v>
      </c>
      <c r="C2130" s="50" t="s">
        <v>1256</v>
      </c>
      <c r="D2130" s="50" t="s">
        <v>47</v>
      </c>
      <c r="E2130" s="52">
        <v>10</v>
      </c>
      <c r="F2130" s="51">
        <v>130</v>
      </c>
      <c r="G2130" s="65">
        <v>13.8</v>
      </c>
      <c r="H2130" s="51">
        <v>77</v>
      </c>
      <c r="I2130" s="50" t="s">
        <v>202</v>
      </c>
      <c r="J2130" s="61">
        <v>18.3</v>
      </c>
      <c r="K2130" s="50" t="s">
        <v>121</v>
      </c>
      <c r="L2130" s="73">
        <v>28</v>
      </c>
      <c r="M2130" s="69">
        <v>1.9</v>
      </c>
      <c r="N2130" s="51">
        <v>117</v>
      </c>
      <c r="O2130" s="50" t="s">
        <v>135</v>
      </c>
      <c r="P2130" s="51">
        <v>10287</v>
      </c>
      <c r="Q2130" s="50" t="s">
        <v>1012</v>
      </c>
      <c r="R2130" s="51">
        <v>10124</v>
      </c>
      <c r="S2130" s="52">
        <v>14</v>
      </c>
      <c r="T2130" s="52">
        <v>65</v>
      </c>
      <c r="U2130" s="52">
        <v>79</v>
      </c>
      <c r="V2130" s="50" t="s">
        <v>61</v>
      </c>
      <c r="W2130" s="52">
        <v>42</v>
      </c>
      <c r="X2130" s="50" t="s">
        <v>91</v>
      </c>
      <c r="Y2130" s="78">
        <f t="shared" si="142"/>
        <v>0.19</v>
      </c>
      <c r="Z2130" s="78">
        <f t="shared" si="143"/>
        <v>1.3800000000000001</v>
      </c>
      <c r="AA2130" s="78">
        <f t="shared" si="144"/>
        <v>1.83</v>
      </c>
      <c r="AB2130" s="77">
        <f t="shared" si="145"/>
        <v>280</v>
      </c>
    </row>
    <row r="2131" spans="1:28" x14ac:dyDescent="0.3">
      <c r="A2131" s="53">
        <v>43849</v>
      </c>
      <c r="B2131" s="50" t="s">
        <v>1255</v>
      </c>
      <c r="C2131" s="50" t="s">
        <v>1256</v>
      </c>
      <c r="D2131" s="50" t="s">
        <v>47</v>
      </c>
      <c r="E2131" s="52">
        <v>10</v>
      </c>
      <c r="F2131" s="51">
        <v>96</v>
      </c>
      <c r="G2131" s="65">
        <v>1.6</v>
      </c>
      <c r="H2131" s="51">
        <v>80</v>
      </c>
      <c r="I2131" s="50" t="s">
        <v>100</v>
      </c>
      <c r="J2131" s="61">
        <v>11.1</v>
      </c>
      <c r="K2131" s="50" t="s">
        <v>510</v>
      </c>
      <c r="L2131" s="73">
        <v>10</v>
      </c>
      <c r="M2131" s="69">
        <v>6.9</v>
      </c>
      <c r="N2131" s="51">
        <v>211</v>
      </c>
      <c r="O2131" s="50" t="s">
        <v>108</v>
      </c>
      <c r="P2131" s="51">
        <v>10380</v>
      </c>
      <c r="Q2131" s="52">
        <v>21</v>
      </c>
      <c r="R2131" s="51">
        <v>10220</v>
      </c>
      <c r="S2131" s="50" t="s">
        <v>1012</v>
      </c>
      <c r="T2131" s="52">
        <v>65</v>
      </c>
      <c r="U2131" s="52">
        <v>83</v>
      </c>
      <c r="V2131" s="50" t="s">
        <v>51</v>
      </c>
      <c r="W2131" s="52">
        <v>58</v>
      </c>
      <c r="X2131" s="50" t="s">
        <v>146</v>
      </c>
      <c r="Y2131" s="78">
        <f t="shared" si="142"/>
        <v>0.69000000000000006</v>
      </c>
      <c r="Z2131" s="78">
        <f t="shared" si="143"/>
        <v>0.16</v>
      </c>
      <c r="AA2131" s="78">
        <f t="shared" si="144"/>
        <v>1.1099999999999999</v>
      </c>
      <c r="AB2131" s="77">
        <f t="shared" si="145"/>
        <v>100</v>
      </c>
    </row>
    <row r="2132" spans="1:28" x14ac:dyDescent="0.3">
      <c r="A2132" s="53">
        <v>43850</v>
      </c>
      <c r="B2132" s="50" t="s">
        <v>1255</v>
      </c>
      <c r="C2132" s="50" t="s">
        <v>1256</v>
      </c>
      <c r="D2132" s="50" t="s">
        <v>47</v>
      </c>
      <c r="E2132" s="52">
        <v>10</v>
      </c>
      <c r="F2132" s="51">
        <v>80</v>
      </c>
      <c r="G2132" s="65">
        <v>0.6</v>
      </c>
      <c r="H2132" s="51">
        <v>65</v>
      </c>
      <c r="I2132" s="50" t="s">
        <v>75</v>
      </c>
      <c r="J2132" s="61">
        <v>9.4</v>
      </c>
      <c r="K2132" s="50" t="s">
        <v>179</v>
      </c>
      <c r="L2132" s="72" t="s">
        <v>289</v>
      </c>
      <c r="M2132" s="69">
        <v>5.8</v>
      </c>
      <c r="N2132" s="51">
        <v>186</v>
      </c>
      <c r="O2132" s="50" t="s">
        <v>434</v>
      </c>
      <c r="P2132" s="51">
        <v>10377</v>
      </c>
      <c r="Q2132" s="50" t="s">
        <v>1012</v>
      </c>
      <c r="R2132" s="51">
        <v>10336</v>
      </c>
      <c r="S2132" s="52">
        <v>16</v>
      </c>
      <c r="T2132" s="52">
        <v>61</v>
      </c>
      <c r="U2132" s="52">
        <v>76</v>
      </c>
      <c r="V2132" s="50" t="s">
        <v>460</v>
      </c>
      <c r="W2132" s="52">
        <v>55</v>
      </c>
      <c r="X2132" s="50" t="s">
        <v>264</v>
      </c>
      <c r="Y2132" s="78">
        <f t="shared" si="142"/>
        <v>0.57999999999999996</v>
      </c>
      <c r="Z2132" s="78">
        <f t="shared" si="143"/>
        <v>0.06</v>
      </c>
      <c r="AA2132" s="78">
        <f t="shared" si="144"/>
        <v>0.94000000000000006</v>
      </c>
      <c r="AB2132" s="77">
        <f t="shared" si="145"/>
        <v>90</v>
      </c>
    </row>
    <row r="2133" spans="1:28" x14ac:dyDescent="0.3">
      <c r="A2133" s="53">
        <v>43851</v>
      </c>
      <c r="B2133" s="50" t="s">
        <v>1255</v>
      </c>
      <c r="C2133" s="50" t="s">
        <v>1256</v>
      </c>
      <c r="D2133" s="50" t="s">
        <v>47</v>
      </c>
      <c r="E2133" s="52">
        <v>10</v>
      </c>
      <c r="F2133" s="51">
        <v>92</v>
      </c>
      <c r="G2133" s="65">
        <v>1.6</v>
      </c>
      <c r="H2133" s="51">
        <v>81</v>
      </c>
      <c r="I2133" s="50" t="s">
        <v>56</v>
      </c>
      <c r="J2133" s="61">
        <v>10.4</v>
      </c>
      <c r="K2133" s="50" t="s">
        <v>133</v>
      </c>
      <c r="L2133" s="73">
        <v>11</v>
      </c>
      <c r="M2133" s="69">
        <v>3.1</v>
      </c>
      <c r="N2133" s="51">
        <v>97</v>
      </c>
      <c r="O2133" s="50" t="s">
        <v>933</v>
      </c>
      <c r="P2133" s="51">
        <v>10337</v>
      </c>
      <c r="Q2133" s="50" t="s">
        <v>1012</v>
      </c>
      <c r="R2133" s="51">
        <v>10271</v>
      </c>
      <c r="S2133" s="52">
        <v>24</v>
      </c>
      <c r="T2133" s="52">
        <v>68</v>
      </c>
      <c r="U2133" s="52">
        <v>83</v>
      </c>
      <c r="V2133" s="50" t="s">
        <v>100</v>
      </c>
      <c r="W2133" s="52">
        <v>60</v>
      </c>
      <c r="X2133" s="50" t="s">
        <v>113</v>
      </c>
      <c r="Y2133" s="78">
        <f t="shared" si="142"/>
        <v>0.31</v>
      </c>
      <c r="Z2133" s="78">
        <f t="shared" si="143"/>
        <v>0.16</v>
      </c>
      <c r="AA2133" s="78">
        <f t="shared" si="144"/>
        <v>1.04</v>
      </c>
      <c r="AB2133" s="77">
        <f t="shared" si="145"/>
        <v>110</v>
      </c>
    </row>
    <row r="2134" spans="1:28" x14ac:dyDescent="0.3">
      <c r="A2134" s="53">
        <v>43852</v>
      </c>
      <c r="B2134" s="50" t="s">
        <v>1255</v>
      </c>
      <c r="C2134" s="50" t="s">
        <v>1256</v>
      </c>
      <c r="D2134" s="50" t="s">
        <v>47</v>
      </c>
      <c r="E2134" s="52">
        <v>10</v>
      </c>
      <c r="F2134" s="51">
        <v>84</v>
      </c>
      <c r="G2134" s="65">
        <v>5.8</v>
      </c>
      <c r="H2134" s="51">
        <v>64</v>
      </c>
      <c r="I2134" s="50" t="s">
        <v>106</v>
      </c>
      <c r="J2134" s="61">
        <v>10.3</v>
      </c>
      <c r="K2134" s="50" t="s">
        <v>51</v>
      </c>
      <c r="L2134" s="73">
        <v>11</v>
      </c>
      <c r="M2134" s="69">
        <v>1.7</v>
      </c>
      <c r="N2134" s="51">
        <v>81</v>
      </c>
      <c r="O2134" s="50" t="s">
        <v>118</v>
      </c>
      <c r="P2134" s="51">
        <v>10271</v>
      </c>
      <c r="Q2134" s="50" t="s">
        <v>1012</v>
      </c>
      <c r="R2134" s="51">
        <v>10190</v>
      </c>
      <c r="S2134" s="52">
        <v>24</v>
      </c>
      <c r="T2134" s="52">
        <v>81</v>
      </c>
      <c r="U2134" s="52">
        <v>87</v>
      </c>
      <c r="V2134" s="50" t="s">
        <v>51</v>
      </c>
      <c r="W2134" s="52">
        <v>77</v>
      </c>
      <c r="X2134" s="50" t="s">
        <v>51</v>
      </c>
      <c r="Y2134" s="78">
        <f t="shared" si="142"/>
        <v>0.16999999999999998</v>
      </c>
      <c r="Z2134" s="78">
        <f t="shared" si="143"/>
        <v>0.57999999999999996</v>
      </c>
      <c r="AA2134" s="78">
        <f t="shared" si="144"/>
        <v>1.03</v>
      </c>
      <c r="AB2134" s="77">
        <f t="shared" si="145"/>
        <v>110</v>
      </c>
    </row>
    <row r="2135" spans="1:28" x14ac:dyDescent="0.3">
      <c r="A2135" s="53">
        <v>43853</v>
      </c>
      <c r="B2135" s="50" t="s">
        <v>1255</v>
      </c>
      <c r="C2135" s="50" t="s">
        <v>1256</v>
      </c>
      <c r="D2135" s="50" t="s">
        <v>47</v>
      </c>
      <c r="E2135" s="52">
        <v>10</v>
      </c>
      <c r="F2135" s="51">
        <v>85</v>
      </c>
      <c r="G2135" s="65">
        <v>0</v>
      </c>
      <c r="H2135" s="51">
        <v>52</v>
      </c>
      <c r="I2135" s="50" t="s">
        <v>159</v>
      </c>
      <c r="J2135" s="61">
        <v>11.8</v>
      </c>
      <c r="K2135" s="50" t="s">
        <v>158</v>
      </c>
      <c r="L2135" s="73">
        <v>23</v>
      </c>
      <c r="M2135" s="69">
        <v>1.4</v>
      </c>
      <c r="N2135" s="51">
        <v>53</v>
      </c>
      <c r="O2135" s="50" t="s">
        <v>111</v>
      </c>
      <c r="P2135" s="51">
        <v>10191</v>
      </c>
      <c r="Q2135" s="50" t="s">
        <v>1012</v>
      </c>
      <c r="R2135" s="51">
        <v>10158</v>
      </c>
      <c r="S2135" s="52">
        <v>16</v>
      </c>
      <c r="T2135" s="52">
        <v>81</v>
      </c>
      <c r="U2135" s="52">
        <v>87</v>
      </c>
      <c r="V2135" s="50" t="s">
        <v>51</v>
      </c>
      <c r="W2135" s="52">
        <v>76</v>
      </c>
      <c r="X2135" s="50" t="s">
        <v>51</v>
      </c>
      <c r="Y2135" s="78">
        <f t="shared" si="142"/>
        <v>0.13999999999999999</v>
      </c>
      <c r="Z2135" s="78">
        <f t="shared" si="143"/>
        <v>0</v>
      </c>
      <c r="AA2135" s="78">
        <f t="shared" si="144"/>
        <v>1.1800000000000002</v>
      </c>
      <c r="AB2135" s="77">
        <f t="shared" si="145"/>
        <v>230</v>
      </c>
    </row>
    <row r="2136" spans="1:28" x14ac:dyDescent="0.3">
      <c r="A2136" s="53">
        <v>43854</v>
      </c>
      <c r="B2136" s="50" t="s">
        <v>1255</v>
      </c>
      <c r="C2136" s="50" t="s">
        <v>1256</v>
      </c>
      <c r="D2136" s="50" t="s">
        <v>47</v>
      </c>
      <c r="E2136" s="52">
        <v>10</v>
      </c>
      <c r="F2136" s="51">
        <v>104</v>
      </c>
      <c r="G2136" s="65">
        <v>0</v>
      </c>
      <c r="H2136" s="51">
        <v>68</v>
      </c>
      <c r="I2136" s="50" t="s">
        <v>166</v>
      </c>
      <c r="J2136" s="61">
        <v>13.9</v>
      </c>
      <c r="K2136" s="50" t="s">
        <v>135</v>
      </c>
      <c r="L2136" s="73">
        <v>24</v>
      </c>
      <c r="M2136" s="69">
        <v>1.7</v>
      </c>
      <c r="N2136" s="51">
        <v>47</v>
      </c>
      <c r="O2136" s="50" t="s">
        <v>66</v>
      </c>
      <c r="P2136" s="51">
        <v>10186</v>
      </c>
      <c r="Q2136" s="52">
        <v>11</v>
      </c>
      <c r="R2136" s="51">
        <v>10165</v>
      </c>
      <c r="S2136" s="50" t="s">
        <v>51</v>
      </c>
      <c r="T2136" s="52">
        <v>72</v>
      </c>
      <c r="U2136" s="52">
        <v>82</v>
      </c>
      <c r="V2136" s="50" t="s">
        <v>51</v>
      </c>
      <c r="W2136" s="52">
        <v>65</v>
      </c>
      <c r="X2136" s="50" t="s">
        <v>117</v>
      </c>
      <c r="Y2136" s="78">
        <f t="shared" si="142"/>
        <v>0.16999999999999998</v>
      </c>
      <c r="Z2136" s="78">
        <f t="shared" si="143"/>
        <v>0</v>
      </c>
      <c r="AA2136" s="78">
        <f t="shared" si="144"/>
        <v>1.3900000000000001</v>
      </c>
      <c r="AB2136" s="77">
        <f t="shared" si="145"/>
        <v>240</v>
      </c>
    </row>
    <row r="2137" spans="1:28" x14ac:dyDescent="0.3">
      <c r="A2137" s="53">
        <v>43855</v>
      </c>
      <c r="B2137" s="50" t="s">
        <v>1255</v>
      </c>
      <c r="C2137" s="50" t="s">
        <v>1256</v>
      </c>
      <c r="D2137" s="50" t="s">
        <v>47</v>
      </c>
      <c r="E2137" s="52">
        <v>10</v>
      </c>
      <c r="F2137" s="51">
        <v>102</v>
      </c>
      <c r="G2137" s="65">
        <v>0</v>
      </c>
      <c r="H2137" s="51">
        <v>71</v>
      </c>
      <c r="I2137" s="50" t="s">
        <v>494</v>
      </c>
      <c r="J2137" s="61">
        <v>13.4</v>
      </c>
      <c r="K2137" s="50" t="s">
        <v>52</v>
      </c>
      <c r="L2137" s="73">
        <v>23</v>
      </c>
      <c r="M2137" s="69">
        <v>0.8</v>
      </c>
      <c r="N2137" s="51">
        <v>47</v>
      </c>
      <c r="O2137" s="50" t="s">
        <v>312</v>
      </c>
      <c r="P2137" s="51">
        <v>10173</v>
      </c>
      <c r="Q2137" s="50" t="s">
        <v>51</v>
      </c>
      <c r="R2137" s="51">
        <v>10147</v>
      </c>
      <c r="S2137" s="52">
        <v>15</v>
      </c>
      <c r="T2137" s="52">
        <v>74</v>
      </c>
      <c r="U2137" s="52">
        <v>83</v>
      </c>
      <c r="V2137" s="50" t="s">
        <v>51</v>
      </c>
      <c r="W2137" s="52">
        <v>69</v>
      </c>
      <c r="X2137" s="50" t="s">
        <v>215</v>
      </c>
      <c r="Y2137" s="78">
        <f t="shared" si="142"/>
        <v>0.08</v>
      </c>
      <c r="Z2137" s="78">
        <f t="shared" si="143"/>
        <v>0</v>
      </c>
      <c r="AA2137" s="78">
        <f t="shared" si="144"/>
        <v>1.34</v>
      </c>
      <c r="AB2137" s="77">
        <f t="shared" si="145"/>
        <v>230</v>
      </c>
    </row>
    <row r="2138" spans="1:28" x14ac:dyDescent="0.3">
      <c r="A2138" s="53">
        <v>43856</v>
      </c>
      <c r="B2138" s="50" t="s">
        <v>1255</v>
      </c>
      <c r="C2138" s="50" t="s">
        <v>1256</v>
      </c>
      <c r="D2138" s="50" t="s">
        <v>47</v>
      </c>
      <c r="E2138" s="52">
        <v>10</v>
      </c>
      <c r="F2138" s="51">
        <v>98</v>
      </c>
      <c r="G2138" s="65">
        <v>0.4</v>
      </c>
      <c r="H2138" s="51">
        <v>55</v>
      </c>
      <c r="I2138" s="50" t="s">
        <v>301</v>
      </c>
      <c r="J2138" s="61">
        <v>14.1</v>
      </c>
      <c r="K2138" s="50" t="s">
        <v>89</v>
      </c>
      <c r="L2138" s="73">
        <v>10</v>
      </c>
      <c r="M2138" s="69">
        <v>2.2000000000000002</v>
      </c>
      <c r="N2138" s="51">
        <v>86</v>
      </c>
      <c r="O2138" s="50" t="s">
        <v>52</v>
      </c>
      <c r="P2138" s="51">
        <v>10200</v>
      </c>
      <c r="Q2138" s="52">
        <v>10</v>
      </c>
      <c r="R2138" s="51">
        <v>10159</v>
      </c>
      <c r="S2138" s="52">
        <v>24</v>
      </c>
      <c r="T2138" s="52">
        <v>67</v>
      </c>
      <c r="U2138" s="52">
        <v>86</v>
      </c>
      <c r="V2138" s="50" t="s">
        <v>537</v>
      </c>
      <c r="W2138" s="52">
        <v>57</v>
      </c>
      <c r="X2138" s="50" t="s">
        <v>249</v>
      </c>
      <c r="Y2138" s="78">
        <f t="shared" si="142"/>
        <v>0.22000000000000003</v>
      </c>
      <c r="Z2138" s="78">
        <f t="shared" si="143"/>
        <v>0.04</v>
      </c>
      <c r="AA2138" s="78">
        <f t="shared" si="144"/>
        <v>1.41</v>
      </c>
      <c r="AB2138" s="77">
        <f t="shared" si="145"/>
        <v>100</v>
      </c>
    </row>
    <row r="2139" spans="1:28" x14ac:dyDescent="0.3">
      <c r="A2139" s="53">
        <v>43857</v>
      </c>
      <c r="B2139" s="50" t="s">
        <v>1255</v>
      </c>
      <c r="C2139" s="50" t="s">
        <v>1256</v>
      </c>
      <c r="D2139" s="50" t="s">
        <v>47</v>
      </c>
      <c r="E2139" s="52">
        <v>10</v>
      </c>
      <c r="F2139" s="51">
        <v>115</v>
      </c>
      <c r="G2139" s="65">
        <v>3.8</v>
      </c>
      <c r="H2139" s="51">
        <v>88</v>
      </c>
      <c r="I2139" s="50" t="s">
        <v>832</v>
      </c>
      <c r="J2139" s="61">
        <v>14.2</v>
      </c>
      <c r="K2139" s="50" t="s">
        <v>167</v>
      </c>
      <c r="L2139" s="73">
        <v>27</v>
      </c>
      <c r="M2139" s="69">
        <v>1.1000000000000001</v>
      </c>
      <c r="N2139" s="51">
        <v>97</v>
      </c>
      <c r="O2139" s="50" t="s">
        <v>215</v>
      </c>
      <c r="P2139" s="51">
        <v>10160</v>
      </c>
      <c r="Q2139" s="50" t="s">
        <v>1012</v>
      </c>
      <c r="R2139" s="51">
        <v>10097</v>
      </c>
      <c r="S2139" s="52">
        <v>16</v>
      </c>
      <c r="T2139" s="52">
        <v>76</v>
      </c>
      <c r="U2139" s="52">
        <v>87</v>
      </c>
      <c r="V2139" s="50" t="s">
        <v>108</v>
      </c>
      <c r="W2139" s="52">
        <v>60</v>
      </c>
      <c r="X2139" s="50" t="s">
        <v>86</v>
      </c>
      <c r="Y2139" s="78">
        <f t="shared" si="142"/>
        <v>0.11000000000000001</v>
      </c>
      <c r="Z2139" s="78">
        <f t="shared" si="143"/>
        <v>0.38</v>
      </c>
      <c r="AA2139" s="78">
        <f t="shared" si="144"/>
        <v>1.42</v>
      </c>
      <c r="AB2139" s="77">
        <f t="shared" si="145"/>
        <v>270</v>
      </c>
    </row>
    <row r="2140" spans="1:28" x14ac:dyDescent="0.3">
      <c r="A2140" s="53">
        <v>43858</v>
      </c>
      <c r="B2140" s="50" t="s">
        <v>1255</v>
      </c>
      <c r="C2140" s="50" t="s">
        <v>1256</v>
      </c>
      <c r="D2140" s="50" t="s">
        <v>47</v>
      </c>
      <c r="E2140" s="52">
        <v>10</v>
      </c>
      <c r="F2140" s="51">
        <v>121</v>
      </c>
      <c r="G2140" s="65">
        <v>2.8</v>
      </c>
      <c r="H2140" s="51">
        <v>95</v>
      </c>
      <c r="I2140" s="50" t="s">
        <v>520</v>
      </c>
      <c r="J2140" s="61">
        <v>14.7</v>
      </c>
      <c r="K2140" s="50" t="s">
        <v>250</v>
      </c>
      <c r="L2140" s="73">
        <v>28</v>
      </c>
      <c r="M2140" s="69">
        <v>3.1</v>
      </c>
      <c r="N2140" s="51">
        <v>103</v>
      </c>
      <c r="O2140" s="50" t="s">
        <v>195</v>
      </c>
      <c r="P2140" s="51">
        <v>10196</v>
      </c>
      <c r="Q2140" s="52">
        <v>20</v>
      </c>
      <c r="R2140" s="51">
        <v>10141</v>
      </c>
      <c r="S2140" s="50" t="s">
        <v>1012</v>
      </c>
      <c r="T2140" s="52">
        <v>69</v>
      </c>
      <c r="U2140" s="52">
        <v>87</v>
      </c>
      <c r="V2140" s="50" t="s">
        <v>80</v>
      </c>
      <c r="W2140" s="52">
        <v>58</v>
      </c>
      <c r="X2140" s="50" t="s">
        <v>264</v>
      </c>
      <c r="Y2140" s="78">
        <f t="shared" si="142"/>
        <v>0.31</v>
      </c>
      <c r="Z2140" s="78">
        <f t="shared" si="143"/>
        <v>0.27999999999999997</v>
      </c>
      <c r="AA2140" s="78">
        <f t="shared" si="144"/>
        <v>1.47</v>
      </c>
      <c r="AB2140" s="77">
        <f t="shared" si="145"/>
        <v>280</v>
      </c>
    </row>
    <row r="2141" spans="1:28" x14ac:dyDescent="0.3">
      <c r="A2141" s="53">
        <v>43859</v>
      </c>
      <c r="B2141" s="50" t="s">
        <v>1255</v>
      </c>
      <c r="C2141" s="50" t="s">
        <v>1256</v>
      </c>
      <c r="D2141" s="50" t="s">
        <v>47</v>
      </c>
      <c r="E2141" s="52">
        <v>10</v>
      </c>
      <c r="F2141" s="51">
        <v>116</v>
      </c>
      <c r="G2141" s="65">
        <v>1.6</v>
      </c>
      <c r="H2141" s="51">
        <v>93</v>
      </c>
      <c r="I2141" s="50" t="s">
        <v>183</v>
      </c>
      <c r="J2141" s="61">
        <v>13.9</v>
      </c>
      <c r="K2141" s="50" t="s">
        <v>388</v>
      </c>
      <c r="L2141" s="73">
        <v>22</v>
      </c>
      <c r="M2141" s="69">
        <v>1.1000000000000001</v>
      </c>
      <c r="N2141" s="51">
        <v>56</v>
      </c>
      <c r="O2141" s="50" t="s">
        <v>163</v>
      </c>
      <c r="P2141" s="51">
        <v>10199</v>
      </c>
      <c r="Q2141" s="50" t="s">
        <v>218</v>
      </c>
      <c r="R2141" s="51">
        <v>10140</v>
      </c>
      <c r="S2141" s="52">
        <v>15</v>
      </c>
      <c r="T2141" s="52">
        <v>86</v>
      </c>
      <c r="U2141" s="52">
        <v>88</v>
      </c>
      <c r="V2141" s="50" t="s">
        <v>51</v>
      </c>
      <c r="W2141" s="52">
        <v>75</v>
      </c>
      <c r="X2141" s="50" t="s">
        <v>80</v>
      </c>
      <c r="Y2141" s="78">
        <f t="shared" si="142"/>
        <v>0.11000000000000001</v>
      </c>
      <c r="Z2141" s="78">
        <f t="shared" si="143"/>
        <v>0.16</v>
      </c>
      <c r="AA2141" s="78">
        <f t="shared" si="144"/>
        <v>1.3900000000000001</v>
      </c>
      <c r="AB2141" s="77">
        <f t="shared" si="145"/>
        <v>220</v>
      </c>
    </row>
    <row r="2142" spans="1:28" x14ac:dyDescent="0.3">
      <c r="A2142" s="53">
        <v>43860</v>
      </c>
      <c r="B2142" s="50" t="s">
        <v>1255</v>
      </c>
      <c r="C2142" s="50" t="s">
        <v>1256</v>
      </c>
      <c r="D2142" s="50" t="s">
        <v>47</v>
      </c>
      <c r="E2142" s="52">
        <v>10</v>
      </c>
      <c r="F2142" s="51">
        <v>140</v>
      </c>
      <c r="G2142" s="65">
        <v>0.2</v>
      </c>
      <c r="H2142" s="51">
        <v>117</v>
      </c>
      <c r="I2142" s="50" t="s">
        <v>367</v>
      </c>
      <c r="J2142" s="61">
        <v>16.2</v>
      </c>
      <c r="K2142" s="50" t="s">
        <v>94</v>
      </c>
      <c r="L2142" s="73">
        <v>26</v>
      </c>
      <c r="M2142" s="69">
        <v>1.9</v>
      </c>
      <c r="N2142" s="51">
        <v>64</v>
      </c>
      <c r="O2142" s="50" t="s">
        <v>88</v>
      </c>
      <c r="P2142" s="51">
        <v>10189</v>
      </c>
      <c r="Q2142" s="52">
        <v>24</v>
      </c>
      <c r="R2142" s="51">
        <v>10138</v>
      </c>
      <c r="S2142" s="50" t="s">
        <v>401</v>
      </c>
      <c r="T2142" s="52">
        <v>82</v>
      </c>
      <c r="U2142" s="52">
        <v>87</v>
      </c>
      <c r="V2142" s="50" t="s">
        <v>51</v>
      </c>
      <c r="W2142" s="52">
        <v>79</v>
      </c>
      <c r="X2142" s="50" t="s">
        <v>51</v>
      </c>
      <c r="Y2142" s="78">
        <f t="shared" si="142"/>
        <v>0.19</v>
      </c>
      <c r="Z2142" s="78">
        <f t="shared" si="143"/>
        <v>0.02</v>
      </c>
      <c r="AA2142" s="78">
        <f t="shared" si="144"/>
        <v>1.6199999999999999</v>
      </c>
      <c r="AB2142" s="77">
        <f t="shared" si="145"/>
        <v>260</v>
      </c>
    </row>
    <row r="2143" spans="1:28" x14ac:dyDescent="0.3">
      <c r="A2143" s="53">
        <v>43861</v>
      </c>
      <c r="B2143" s="50" t="s">
        <v>1255</v>
      </c>
      <c r="C2143" s="50" t="s">
        <v>1256</v>
      </c>
      <c r="D2143" s="50" t="s">
        <v>47</v>
      </c>
      <c r="E2143" s="52">
        <v>10</v>
      </c>
      <c r="F2143" s="51">
        <v>128</v>
      </c>
      <c r="G2143" s="65">
        <v>1.6</v>
      </c>
      <c r="H2143" s="51">
        <v>95</v>
      </c>
      <c r="I2143" s="50" t="s">
        <v>301</v>
      </c>
      <c r="J2143" s="61">
        <v>16</v>
      </c>
      <c r="K2143" s="50" t="s">
        <v>50</v>
      </c>
      <c r="L2143" s="73">
        <v>23</v>
      </c>
      <c r="M2143" s="69">
        <v>1.4</v>
      </c>
      <c r="N2143" s="51">
        <v>61</v>
      </c>
      <c r="O2143" s="50" t="s">
        <v>177</v>
      </c>
      <c r="P2143" s="51">
        <v>10192</v>
      </c>
      <c r="Q2143" s="50" t="s">
        <v>289</v>
      </c>
      <c r="R2143" s="51">
        <v>10130</v>
      </c>
      <c r="S2143" s="52">
        <v>23</v>
      </c>
      <c r="T2143" s="52">
        <v>80</v>
      </c>
      <c r="U2143" s="52">
        <v>86</v>
      </c>
      <c r="V2143" s="50" t="s">
        <v>51</v>
      </c>
      <c r="W2143" s="52">
        <v>69</v>
      </c>
      <c r="X2143" s="50" t="s">
        <v>51</v>
      </c>
      <c r="Y2143" s="78">
        <f t="shared" si="142"/>
        <v>0.13999999999999999</v>
      </c>
      <c r="Z2143" s="78">
        <f t="shared" si="143"/>
        <v>0.16</v>
      </c>
      <c r="AA2143" s="78">
        <f t="shared" si="144"/>
        <v>1.6</v>
      </c>
      <c r="AB2143" s="77">
        <f t="shared" si="145"/>
        <v>230</v>
      </c>
    </row>
    <row r="2144" spans="1:28" x14ac:dyDescent="0.3">
      <c r="A2144" s="53">
        <v>43862</v>
      </c>
      <c r="B2144" s="50" t="s">
        <v>1255</v>
      </c>
      <c r="C2144" s="50" t="s">
        <v>1256</v>
      </c>
      <c r="D2144" s="50" t="s">
        <v>47</v>
      </c>
      <c r="E2144" s="52">
        <v>10</v>
      </c>
      <c r="F2144" s="51">
        <v>144</v>
      </c>
      <c r="G2144" s="65">
        <v>0</v>
      </c>
      <c r="H2144" s="51">
        <v>128</v>
      </c>
      <c r="I2144" s="50" t="s">
        <v>240</v>
      </c>
      <c r="J2144" s="61">
        <v>16</v>
      </c>
      <c r="K2144" s="50" t="s">
        <v>215</v>
      </c>
      <c r="L2144" s="73">
        <v>11</v>
      </c>
      <c r="M2144" s="69">
        <v>1.7</v>
      </c>
      <c r="N2144" s="51">
        <v>83</v>
      </c>
      <c r="O2144" s="50" t="s">
        <v>213</v>
      </c>
      <c r="P2144" s="51">
        <v>10216</v>
      </c>
      <c r="Q2144" s="52">
        <v>19</v>
      </c>
      <c r="R2144" s="51">
        <v>10133</v>
      </c>
      <c r="S2144" s="50" t="s">
        <v>263</v>
      </c>
      <c r="T2144" s="52">
        <v>84</v>
      </c>
      <c r="U2144" s="52">
        <v>87</v>
      </c>
      <c r="V2144" s="50" t="s">
        <v>240</v>
      </c>
      <c r="W2144" s="52">
        <v>80</v>
      </c>
      <c r="X2144" s="50" t="s">
        <v>51</v>
      </c>
      <c r="Y2144" s="78">
        <f t="shared" si="142"/>
        <v>0.16999999999999998</v>
      </c>
      <c r="Z2144" s="78">
        <f t="shared" si="143"/>
        <v>0</v>
      </c>
      <c r="AA2144" s="78">
        <f t="shared" si="144"/>
        <v>1.6</v>
      </c>
      <c r="AB2144" s="77">
        <f t="shared" si="145"/>
        <v>110</v>
      </c>
    </row>
    <row r="2145" spans="1:28" x14ac:dyDescent="0.3">
      <c r="A2145" s="53">
        <v>43863</v>
      </c>
      <c r="B2145" s="50" t="s">
        <v>1255</v>
      </c>
      <c r="C2145" s="50" t="s">
        <v>1256</v>
      </c>
      <c r="D2145" s="50" t="s">
        <v>47</v>
      </c>
      <c r="E2145" s="52">
        <v>10</v>
      </c>
      <c r="F2145" s="51">
        <v>162</v>
      </c>
      <c r="G2145" s="65">
        <v>0</v>
      </c>
      <c r="H2145" s="51">
        <v>125</v>
      </c>
      <c r="I2145" s="50" t="s">
        <v>434</v>
      </c>
      <c r="J2145" s="61">
        <v>20</v>
      </c>
      <c r="K2145" s="50" t="s">
        <v>95</v>
      </c>
      <c r="L2145" s="73">
        <v>26</v>
      </c>
      <c r="M2145" s="69">
        <v>1.1000000000000001</v>
      </c>
      <c r="N2145" s="51">
        <v>67</v>
      </c>
      <c r="O2145" s="50" t="s">
        <v>166</v>
      </c>
      <c r="P2145" s="51">
        <v>10246</v>
      </c>
      <c r="Q2145" s="52">
        <v>24</v>
      </c>
      <c r="R2145" s="51">
        <v>10192</v>
      </c>
      <c r="S2145" s="50" t="s">
        <v>116</v>
      </c>
      <c r="T2145" s="52">
        <v>74</v>
      </c>
      <c r="U2145" s="52">
        <v>82</v>
      </c>
      <c r="V2145" s="50" t="s">
        <v>51</v>
      </c>
      <c r="W2145" s="52">
        <v>50</v>
      </c>
      <c r="X2145" s="50" t="s">
        <v>88</v>
      </c>
      <c r="Y2145" s="78">
        <f t="shared" si="142"/>
        <v>0.11000000000000001</v>
      </c>
      <c r="Z2145" s="78">
        <f t="shared" si="143"/>
        <v>0</v>
      </c>
      <c r="AA2145" s="78">
        <f t="shared" si="144"/>
        <v>2</v>
      </c>
      <c r="AB2145" s="77">
        <f t="shared" si="145"/>
        <v>260</v>
      </c>
    </row>
    <row r="2146" spans="1:28" x14ac:dyDescent="0.3">
      <c r="A2146" s="53">
        <v>43864</v>
      </c>
      <c r="B2146" s="50" t="s">
        <v>1255</v>
      </c>
      <c r="C2146" s="50" t="s">
        <v>1256</v>
      </c>
      <c r="D2146" s="50" t="s">
        <v>47</v>
      </c>
      <c r="E2146" s="52">
        <v>10</v>
      </c>
      <c r="F2146" s="51">
        <v>172</v>
      </c>
      <c r="G2146" s="65">
        <v>0</v>
      </c>
      <c r="H2146" s="51">
        <v>136</v>
      </c>
      <c r="I2146" s="50" t="s">
        <v>69</v>
      </c>
      <c r="J2146" s="61">
        <v>20.9</v>
      </c>
      <c r="K2146" s="50" t="s">
        <v>95</v>
      </c>
      <c r="L2146" s="73">
        <v>26</v>
      </c>
      <c r="M2146" s="69">
        <v>1.1000000000000001</v>
      </c>
      <c r="N2146" s="51">
        <v>81</v>
      </c>
      <c r="O2146" s="50" t="s">
        <v>88</v>
      </c>
      <c r="P2146" s="51">
        <v>10289</v>
      </c>
      <c r="Q2146" s="52">
        <v>24</v>
      </c>
      <c r="R2146" s="51">
        <v>10222</v>
      </c>
      <c r="S2146" s="52">
        <v>14</v>
      </c>
      <c r="T2146" s="52">
        <v>51</v>
      </c>
      <c r="U2146" s="52">
        <v>65</v>
      </c>
      <c r="V2146" s="50" t="s">
        <v>108</v>
      </c>
      <c r="W2146" s="52">
        <v>36</v>
      </c>
      <c r="X2146" s="50" t="s">
        <v>129</v>
      </c>
      <c r="Y2146" s="78">
        <f t="shared" si="142"/>
        <v>0.11000000000000001</v>
      </c>
      <c r="Z2146" s="78">
        <f t="shared" si="143"/>
        <v>0</v>
      </c>
      <c r="AA2146" s="78">
        <f t="shared" si="144"/>
        <v>2.09</v>
      </c>
      <c r="AB2146" s="77">
        <f t="shared" si="145"/>
        <v>260</v>
      </c>
    </row>
    <row r="2147" spans="1:28" x14ac:dyDescent="0.3">
      <c r="A2147" s="53">
        <v>43865</v>
      </c>
      <c r="B2147" s="50" t="s">
        <v>1255</v>
      </c>
      <c r="C2147" s="50" t="s">
        <v>1256</v>
      </c>
      <c r="D2147" s="50" t="s">
        <v>47</v>
      </c>
      <c r="E2147" s="52">
        <v>10</v>
      </c>
      <c r="F2147" s="51">
        <v>132</v>
      </c>
      <c r="G2147" s="65">
        <v>4.5999999999999996</v>
      </c>
      <c r="H2147" s="51">
        <v>100</v>
      </c>
      <c r="I2147" s="50" t="s">
        <v>51</v>
      </c>
      <c r="J2147" s="61">
        <v>16.3</v>
      </c>
      <c r="K2147" s="50" t="s">
        <v>86</v>
      </c>
      <c r="L2147" s="73">
        <v>31</v>
      </c>
      <c r="M2147" s="69">
        <v>1.9</v>
      </c>
      <c r="N2147" s="51">
        <v>89</v>
      </c>
      <c r="O2147" s="50" t="s">
        <v>434</v>
      </c>
      <c r="P2147" s="51">
        <v>10350</v>
      </c>
      <c r="Q2147" s="52">
        <v>22</v>
      </c>
      <c r="R2147" s="51">
        <v>10287</v>
      </c>
      <c r="S2147" s="50" t="s">
        <v>84</v>
      </c>
      <c r="T2147" s="52">
        <v>87</v>
      </c>
      <c r="U2147" s="52">
        <v>88</v>
      </c>
      <c r="V2147" s="50" t="s">
        <v>51</v>
      </c>
      <c r="W2147" s="52">
        <v>65</v>
      </c>
      <c r="X2147" s="50" t="s">
        <v>80</v>
      </c>
      <c r="Y2147" s="78">
        <f t="shared" si="142"/>
        <v>0.19</v>
      </c>
      <c r="Z2147" s="78">
        <f t="shared" si="143"/>
        <v>0.45999999999999996</v>
      </c>
      <c r="AA2147" s="78">
        <f t="shared" si="144"/>
        <v>1.6300000000000001</v>
      </c>
      <c r="AB2147" s="77">
        <f t="shared" si="145"/>
        <v>310</v>
      </c>
    </row>
    <row r="2148" spans="1:28" x14ac:dyDescent="0.3">
      <c r="A2148" s="53">
        <v>43866</v>
      </c>
      <c r="B2148" s="50" t="s">
        <v>1255</v>
      </c>
      <c r="C2148" s="50" t="s">
        <v>1256</v>
      </c>
      <c r="D2148" s="50" t="s">
        <v>47</v>
      </c>
      <c r="E2148" s="52">
        <v>10</v>
      </c>
      <c r="F2148" s="51">
        <v>88</v>
      </c>
      <c r="G2148" s="65">
        <v>0</v>
      </c>
      <c r="H2148" s="51">
        <v>53</v>
      </c>
      <c r="I2148" s="50" t="s">
        <v>100</v>
      </c>
      <c r="J2148" s="61">
        <v>12.4</v>
      </c>
      <c r="K2148" s="50" t="s">
        <v>182</v>
      </c>
      <c r="L2148" s="73">
        <v>10</v>
      </c>
      <c r="M2148" s="69">
        <v>6.7</v>
      </c>
      <c r="N2148" s="51">
        <v>164</v>
      </c>
      <c r="O2148" s="50" t="s">
        <v>135</v>
      </c>
      <c r="P2148" s="51">
        <v>10342</v>
      </c>
      <c r="Q2148" s="50" t="s">
        <v>1012</v>
      </c>
      <c r="R2148" s="51">
        <v>10223</v>
      </c>
      <c r="S2148" s="52">
        <v>24</v>
      </c>
      <c r="T2148" s="52">
        <v>65</v>
      </c>
      <c r="U2148" s="52">
        <v>79</v>
      </c>
      <c r="V2148" s="50" t="s">
        <v>80</v>
      </c>
      <c r="W2148" s="52">
        <v>58</v>
      </c>
      <c r="X2148" s="50" t="s">
        <v>171</v>
      </c>
      <c r="Y2148" s="78">
        <f t="shared" si="142"/>
        <v>0.67</v>
      </c>
      <c r="Z2148" s="78">
        <f t="shared" si="143"/>
        <v>0</v>
      </c>
      <c r="AA2148" s="78">
        <f t="shared" si="144"/>
        <v>1.24</v>
      </c>
      <c r="AB2148" s="77">
        <f t="shared" si="145"/>
        <v>100</v>
      </c>
    </row>
    <row r="2149" spans="1:28" x14ac:dyDescent="0.3">
      <c r="A2149" s="53">
        <v>43867</v>
      </c>
      <c r="B2149" s="50" t="s">
        <v>1255</v>
      </c>
      <c r="C2149" s="50" t="s">
        <v>1256</v>
      </c>
      <c r="D2149" s="50" t="s">
        <v>47</v>
      </c>
      <c r="E2149" s="52">
        <v>10</v>
      </c>
      <c r="F2149" s="51">
        <v>96</v>
      </c>
      <c r="G2149" s="65">
        <v>0</v>
      </c>
      <c r="H2149" s="51">
        <v>46</v>
      </c>
      <c r="I2149" s="50" t="s">
        <v>178</v>
      </c>
      <c r="J2149" s="61">
        <v>14.5</v>
      </c>
      <c r="K2149" s="50" t="s">
        <v>146</v>
      </c>
      <c r="L2149" s="73">
        <v>26</v>
      </c>
      <c r="M2149" s="69">
        <v>1.7</v>
      </c>
      <c r="N2149" s="51">
        <v>50</v>
      </c>
      <c r="O2149" s="50" t="s">
        <v>235</v>
      </c>
      <c r="P2149" s="51">
        <v>10223</v>
      </c>
      <c r="Q2149" s="50" t="s">
        <v>1012</v>
      </c>
      <c r="R2149" s="51">
        <v>10186</v>
      </c>
      <c r="S2149" s="50" t="s">
        <v>51</v>
      </c>
      <c r="T2149" s="52">
        <v>76</v>
      </c>
      <c r="U2149" s="52">
        <v>80</v>
      </c>
      <c r="V2149" s="50" t="s">
        <v>51</v>
      </c>
      <c r="W2149" s="52">
        <v>63</v>
      </c>
      <c r="X2149" s="50" t="s">
        <v>277</v>
      </c>
      <c r="Y2149" s="78">
        <f t="shared" si="142"/>
        <v>0.16999999999999998</v>
      </c>
      <c r="Z2149" s="78">
        <f t="shared" si="143"/>
        <v>0</v>
      </c>
      <c r="AA2149" s="78">
        <f t="shared" si="144"/>
        <v>1.45</v>
      </c>
      <c r="AB2149" s="77">
        <f t="shared" si="145"/>
        <v>260</v>
      </c>
    </row>
    <row r="2150" spans="1:28" x14ac:dyDescent="0.3">
      <c r="A2150" s="53">
        <v>43868</v>
      </c>
      <c r="B2150" s="50" t="s">
        <v>1255</v>
      </c>
      <c r="C2150" s="50" t="s">
        <v>1256</v>
      </c>
      <c r="D2150" s="50" t="s">
        <v>47</v>
      </c>
      <c r="E2150" s="52">
        <v>10</v>
      </c>
      <c r="F2150" s="51">
        <v>124</v>
      </c>
      <c r="G2150" s="65">
        <v>1.6</v>
      </c>
      <c r="H2150" s="51">
        <v>82</v>
      </c>
      <c r="I2150" s="50" t="s">
        <v>174</v>
      </c>
      <c r="J2150" s="61">
        <v>16.5</v>
      </c>
      <c r="K2150" s="50" t="s">
        <v>158</v>
      </c>
      <c r="L2150" s="72" t="s">
        <v>289</v>
      </c>
      <c r="M2150" s="69">
        <v>2.2000000000000002</v>
      </c>
      <c r="N2150" s="51">
        <v>78</v>
      </c>
      <c r="O2150" s="50" t="s">
        <v>264</v>
      </c>
      <c r="P2150" s="51">
        <v>10205</v>
      </c>
      <c r="Q2150" s="52">
        <v>10</v>
      </c>
      <c r="R2150" s="51">
        <v>10179</v>
      </c>
      <c r="S2150" s="50" t="s">
        <v>102</v>
      </c>
      <c r="T2150" s="52">
        <v>70</v>
      </c>
      <c r="U2150" s="52">
        <v>82</v>
      </c>
      <c r="V2150" s="50" t="s">
        <v>174</v>
      </c>
      <c r="W2150" s="52">
        <v>60</v>
      </c>
      <c r="X2150" s="50" t="s">
        <v>89</v>
      </c>
      <c r="Y2150" s="78">
        <f t="shared" si="142"/>
        <v>0.22000000000000003</v>
      </c>
      <c r="Z2150" s="78">
        <f t="shared" si="143"/>
        <v>0.16</v>
      </c>
      <c r="AA2150" s="78">
        <f t="shared" si="144"/>
        <v>1.65</v>
      </c>
      <c r="AB2150" s="77">
        <f t="shared" si="145"/>
        <v>90</v>
      </c>
    </row>
    <row r="2151" spans="1:28" x14ac:dyDescent="0.3">
      <c r="A2151" s="53">
        <v>43869</v>
      </c>
      <c r="B2151" s="50" t="s">
        <v>1255</v>
      </c>
      <c r="C2151" s="50" t="s">
        <v>1256</v>
      </c>
      <c r="D2151" s="50" t="s">
        <v>47</v>
      </c>
      <c r="E2151" s="52">
        <v>10</v>
      </c>
      <c r="F2151" s="51">
        <v>109</v>
      </c>
      <c r="G2151" s="65">
        <v>3</v>
      </c>
      <c r="H2151" s="51">
        <v>79</v>
      </c>
      <c r="I2151" s="50" t="s">
        <v>100</v>
      </c>
      <c r="J2151" s="61">
        <v>13.9</v>
      </c>
      <c r="K2151" s="50" t="s">
        <v>113</v>
      </c>
      <c r="L2151" s="73">
        <v>30</v>
      </c>
      <c r="M2151" s="69">
        <v>2.5</v>
      </c>
      <c r="N2151" s="51">
        <v>100</v>
      </c>
      <c r="O2151" s="50" t="s">
        <v>301</v>
      </c>
      <c r="P2151" s="51">
        <v>10238</v>
      </c>
      <c r="Q2151" s="52">
        <v>21</v>
      </c>
      <c r="R2151" s="51">
        <v>10181</v>
      </c>
      <c r="S2151" s="50" t="s">
        <v>84</v>
      </c>
      <c r="T2151" s="52">
        <v>79</v>
      </c>
      <c r="U2151" s="52">
        <v>85</v>
      </c>
      <c r="V2151" s="50" t="s">
        <v>51</v>
      </c>
      <c r="W2151" s="52">
        <v>69</v>
      </c>
      <c r="X2151" s="50" t="s">
        <v>166</v>
      </c>
      <c r="Y2151" s="78">
        <f t="shared" si="142"/>
        <v>0.25</v>
      </c>
      <c r="Z2151" s="78">
        <f t="shared" si="143"/>
        <v>0.3</v>
      </c>
      <c r="AA2151" s="78">
        <f t="shared" si="144"/>
        <v>1.3900000000000001</v>
      </c>
      <c r="AB2151" s="77">
        <f t="shared" si="145"/>
        <v>300</v>
      </c>
    </row>
    <row r="2152" spans="1:28" x14ac:dyDescent="0.3">
      <c r="A2152" s="53">
        <v>43870</v>
      </c>
      <c r="B2152" s="50" t="s">
        <v>1255</v>
      </c>
      <c r="C2152" s="50" t="s">
        <v>1256</v>
      </c>
      <c r="D2152" s="50" t="s">
        <v>47</v>
      </c>
      <c r="E2152" s="52">
        <v>10</v>
      </c>
      <c r="F2152" s="51">
        <v>122</v>
      </c>
      <c r="G2152" s="65">
        <v>0.2</v>
      </c>
      <c r="H2152" s="51">
        <v>67</v>
      </c>
      <c r="I2152" s="50" t="s">
        <v>367</v>
      </c>
      <c r="J2152" s="61">
        <v>17.8</v>
      </c>
      <c r="K2152" s="50" t="s">
        <v>128</v>
      </c>
      <c r="L2152" s="73">
        <v>25</v>
      </c>
      <c r="M2152" s="69">
        <v>1.4</v>
      </c>
      <c r="N2152" s="51">
        <v>50</v>
      </c>
      <c r="O2152" s="50" t="s">
        <v>184</v>
      </c>
      <c r="P2152" s="51">
        <v>10221</v>
      </c>
      <c r="Q2152" s="50" t="s">
        <v>1012</v>
      </c>
      <c r="R2152" s="51">
        <v>10191</v>
      </c>
      <c r="S2152" s="52">
        <v>15</v>
      </c>
      <c r="T2152" s="52">
        <v>76</v>
      </c>
      <c r="U2152" s="52">
        <v>85</v>
      </c>
      <c r="V2152" s="50" t="s">
        <v>51</v>
      </c>
      <c r="W2152" s="52">
        <v>54</v>
      </c>
      <c r="X2152" s="50" t="s">
        <v>135</v>
      </c>
      <c r="Y2152" s="78">
        <f t="shared" si="142"/>
        <v>0.13999999999999999</v>
      </c>
      <c r="Z2152" s="78">
        <f t="shared" si="143"/>
        <v>0.02</v>
      </c>
      <c r="AA2152" s="78">
        <f t="shared" si="144"/>
        <v>1.78</v>
      </c>
      <c r="AB2152" s="77">
        <f t="shared" si="145"/>
        <v>250</v>
      </c>
    </row>
    <row r="2153" spans="1:28" x14ac:dyDescent="0.3">
      <c r="A2153" s="53">
        <v>43871</v>
      </c>
      <c r="B2153" s="50" t="s">
        <v>1255</v>
      </c>
      <c r="C2153" s="50" t="s">
        <v>1256</v>
      </c>
      <c r="D2153" s="50" t="s">
        <v>47</v>
      </c>
      <c r="E2153" s="52">
        <v>10</v>
      </c>
      <c r="F2153" s="51">
        <v>137</v>
      </c>
      <c r="G2153" s="65">
        <v>0</v>
      </c>
      <c r="H2153" s="51">
        <v>107</v>
      </c>
      <c r="I2153" s="50" t="s">
        <v>163</v>
      </c>
      <c r="J2153" s="61">
        <v>16.7</v>
      </c>
      <c r="K2153" s="50" t="s">
        <v>91</v>
      </c>
      <c r="L2153" s="73">
        <v>26</v>
      </c>
      <c r="M2153" s="69">
        <v>1.4</v>
      </c>
      <c r="N2153" s="51">
        <v>58</v>
      </c>
      <c r="O2153" s="50" t="s">
        <v>120</v>
      </c>
      <c r="P2153" s="51">
        <v>10274</v>
      </c>
      <c r="Q2153" s="52">
        <v>21</v>
      </c>
      <c r="R2153" s="51">
        <v>10218</v>
      </c>
      <c r="S2153" s="50" t="s">
        <v>1012</v>
      </c>
      <c r="T2153" s="52">
        <v>80</v>
      </c>
      <c r="U2153" s="52">
        <v>86</v>
      </c>
      <c r="V2153" s="50" t="s">
        <v>51</v>
      </c>
      <c r="W2153" s="52">
        <v>72</v>
      </c>
      <c r="X2153" s="50" t="s">
        <v>80</v>
      </c>
      <c r="Y2153" s="78">
        <f t="shared" si="142"/>
        <v>0.13999999999999999</v>
      </c>
      <c r="Z2153" s="78">
        <f t="shared" si="143"/>
        <v>0</v>
      </c>
      <c r="AA2153" s="78">
        <f t="shared" si="144"/>
        <v>1.67</v>
      </c>
      <c r="AB2153" s="77">
        <f t="shared" si="145"/>
        <v>260</v>
      </c>
    </row>
    <row r="2154" spans="1:28" x14ac:dyDescent="0.3">
      <c r="A2154" s="53">
        <v>43872</v>
      </c>
      <c r="B2154" s="50" t="s">
        <v>1255</v>
      </c>
      <c r="C2154" s="50" t="s">
        <v>1256</v>
      </c>
      <c r="D2154" s="50" t="s">
        <v>47</v>
      </c>
      <c r="E2154" s="52">
        <v>10</v>
      </c>
      <c r="F2154" s="51">
        <v>123</v>
      </c>
      <c r="G2154" s="65">
        <v>1.4</v>
      </c>
      <c r="H2154" s="51">
        <v>104</v>
      </c>
      <c r="I2154" s="50" t="s">
        <v>100</v>
      </c>
      <c r="J2154" s="61">
        <v>14.2</v>
      </c>
      <c r="K2154" s="50" t="s">
        <v>118</v>
      </c>
      <c r="L2154" s="73">
        <v>33</v>
      </c>
      <c r="M2154" s="69">
        <v>2.8</v>
      </c>
      <c r="N2154" s="51">
        <v>114</v>
      </c>
      <c r="O2154" s="50" t="s">
        <v>188</v>
      </c>
      <c r="P2154" s="51">
        <v>10275</v>
      </c>
      <c r="Q2154" s="52">
        <v>12</v>
      </c>
      <c r="R2154" s="51">
        <v>10258</v>
      </c>
      <c r="S2154" s="50" t="s">
        <v>116</v>
      </c>
      <c r="T2154" s="52">
        <v>80</v>
      </c>
      <c r="U2154" s="52">
        <v>88</v>
      </c>
      <c r="V2154" s="50" t="s">
        <v>51</v>
      </c>
      <c r="W2154" s="52">
        <v>71</v>
      </c>
      <c r="X2154" s="50" t="s">
        <v>51</v>
      </c>
      <c r="Y2154" s="78">
        <f t="shared" si="142"/>
        <v>0.27999999999999997</v>
      </c>
      <c r="Z2154" s="78">
        <f t="shared" si="143"/>
        <v>0.13999999999999999</v>
      </c>
      <c r="AA2154" s="78">
        <f t="shared" si="144"/>
        <v>1.42</v>
      </c>
      <c r="AB2154" s="77">
        <f t="shared" si="145"/>
        <v>330</v>
      </c>
    </row>
    <row r="2155" spans="1:28" x14ac:dyDescent="0.3">
      <c r="A2155" s="53">
        <v>43873</v>
      </c>
      <c r="B2155" s="50" t="s">
        <v>1255</v>
      </c>
      <c r="C2155" s="50" t="s">
        <v>1256</v>
      </c>
      <c r="D2155" s="50" t="s">
        <v>47</v>
      </c>
      <c r="E2155" s="52">
        <v>10</v>
      </c>
      <c r="F2155" s="51">
        <v>112</v>
      </c>
      <c r="G2155" s="65">
        <v>0.4</v>
      </c>
      <c r="H2155" s="51">
        <v>92</v>
      </c>
      <c r="I2155" s="50" t="s">
        <v>520</v>
      </c>
      <c r="J2155" s="61">
        <v>13.1</v>
      </c>
      <c r="K2155" s="50" t="s">
        <v>61</v>
      </c>
      <c r="L2155" s="73">
        <v>10</v>
      </c>
      <c r="M2155" s="69">
        <v>1.4</v>
      </c>
      <c r="N2155" s="51">
        <v>86</v>
      </c>
      <c r="O2155" s="50" t="s">
        <v>164</v>
      </c>
      <c r="P2155" s="51">
        <v>10264</v>
      </c>
      <c r="Q2155" s="50" t="s">
        <v>1012</v>
      </c>
      <c r="R2155" s="51">
        <v>10169</v>
      </c>
      <c r="S2155" s="52">
        <v>24</v>
      </c>
      <c r="T2155" s="52">
        <v>85</v>
      </c>
      <c r="U2155" s="52">
        <v>88</v>
      </c>
      <c r="V2155" s="50" t="s">
        <v>51</v>
      </c>
      <c r="W2155" s="52">
        <v>81</v>
      </c>
      <c r="X2155" s="50" t="s">
        <v>51</v>
      </c>
      <c r="Y2155" s="78">
        <f t="shared" si="142"/>
        <v>0.13999999999999999</v>
      </c>
      <c r="Z2155" s="78">
        <f t="shared" si="143"/>
        <v>0.04</v>
      </c>
      <c r="AA2155" s="78">
        <f t="shared" si="144"/>
        <v>1.31</v>
      </c>
      <c r="AB2155" s="77">
        <f t="shared" si="145"/>
        <v>100</v>
      </c>
    </row>
    <row r="2156" spans="1:28" x14ac:dyDescent="0.3">
      <c r="A2156" s="53">
        <v>43874</v>
      </c>
      <c r="B2156" s="50" t="s">
        <v>1255</v>
      </c>
      <c r="C2156" s="50" t="s">
        <v>1256</v>
      </c>
      <c r="D2156" s="50" t="s">
        <v>47</v>
      </c>
      <c r="E2156" s="52">
        <v>10</v>
      </c>
      <c r="F2156" s="51">
        <v>134</v>
      </c>
      <c r="G2156" s="65">
        <v>0</v>
      </c>
      <c r="H2156" s="51">
        <v>95</v>
      </c>
      <c r="I2156" s="50" t="s">
        <v>460</v>
      </c>
      <c r="J2156" s="61">
        <v>17.2</v>
      </c>
      <c r="K2156" s="50" t="s">
        <v>81</v>
      </c>
      <c r="L2156" s="73">
        <v>32</v>
      </c>
      <c r="M2156" s="69">
        <v>2.8</v>
      </c>
      <c r="N2156" s="51">
        <v>119</v>
      </c>
      <c r="O2156" s="50" t="s">
        <v>52</v>
      </c>
      <c r="P2156" s="51">
        <v>10247</v>
      </c>
      <c r="Q2156" s="50" t="s">
        <v>51</v>
      </c>
      <c r="R2156" s="51">
        <v>10150</v>
      </c>
      <c r="S2156" s="50" t="s">
        <v>102</v>
      </c>
      <c r="T2156" s="52">
        <v>74</v>
      </c>
      <c r="U2156" s="52">
        <v>87</v>
      </c>
      <c r="V2156" s="50" t="s">
        <v>195</v>
      </c>
      <c r="W2156" s="52">
        <v>65</v>
      </c>
      <c r="X2156" s="50" t="s">
        <v>158</v>
      </c>
      <c r="Y2156" s="78">
        <f t="shared" si="142"/>
        <v>0.27999999999999997</v>
      </c>
      <c r="Z2156" s="78">
        <f t="shared" si="143"/>
        <v>0</v>
      </c>
      <c r="AA2156" s="78">
        <f t="shared" si="144"/>
        <v>1.72</v>
      </c>
      <c r="AB2156" s="77">
        <f t="shared" si="145"/>
        <v>320</v>
      </c>
    </row>
    <row r="2157" spans="1:28" x14ac:dyDescent="0.3">
      <c r="A2157" s="53">
        <v>43875</v>
      </c>
      <c r="B2157" s="50" t="s">
        <v>1255</v>
      </c>
      <c r="C2157" s="50" t="s">
        <v>1256</v>
      </c>
      <c r="D2157" s="50" t="s">
        <v>47</v>
      </c>
      <c r="E2157" s="52">
        <v>10</v>
      </c>
      <c r="F2157" s="51">
        <v>120</v>
      </c>
      <c r="G2157" s="65">
        <v>0</v>
      </c>
      <c r="H2157" s="51">
        <v>85</v>
      </c>
      <c r="I2157" s="50" t="s">
        <v>347</v>
      </c>
      <c r="J2157" s="61">
        <v>15.4</v>
      </c>
      <c r="K2157" s="50" t="s">
        <v>133</v>
      </c>
      <c r="L2157" s="72" t="s">
        <v>289</v>
      </c>
      <c r="M2157" s="69">
        <v>1.1000000000000001</v>
      </c>
      <c r="N2157" s="51">
        <v>78</v>
      </c>
      <c r="O2157" s="50" t="s">
        <v>61</v>
      </c>
      <c r="P2157" s="51">
        <v>10251</v>
      </c>
      <c r="Q2157" s="50" t="s">
        <v>289</v>
      </c>
      <c r="R2157" s="51">
        <v>10215</v>
      </c>
      <c r="S2157" s="52">
        <v>24</v>
      </c>
      <c r="T2157" s="52">
        <v>80</v>
      </c>
      <c r="U2157" s="52">
        <v>86</v>
      </c>
      <c r="V2157" s="50" t="s">
        <v>301</v>
      </c>
      <c r="W2157" s="52">
        <v>64</v>
      </c>
      <c r="X2157" s="50" t="s">
        <v>127</v>
      </c>
      <c r="Y2157" s="78">
        <f t="shared" si="142"/>
        <v>0.11000000000000001</v>
      </c>
      <c r="Z2157" s="78">
        <f t="shared" si="143"/>
        <v>0</v>
      </c>
      <c r="AA2157" s="78">
        <f t="shared" si="144"/>
        <v>1.54</v>
      </c>
      <c r="AB2157" s="77">
        <f t="shared" si="145"/>
        <v>90</v>
      </c>
    </row>
    <row r="2158" spans="1:28" x14ac:dyDescent="0.3">
      <c r="A2158" s="53">
        <v>43876</v>
      </c>
      <c r="B2158" s="50" t="s">
        <v>1255</v>
      </c>
      <c r="C2158" s="50" t="s">
        <v>1256</v>
      </c>
      <c r="D2158" s="50" t="s">
        <v>47</v>
      </c>
      <c r="E2158" s="52">
        <v>10</v>
      </c>
      <c r="F2158" s="51">
        <v>120</v>
      </c>
      <c r="G2158" s="65">
        <v>0</v>
      </c>
      <c r="H2158" s="51">
        <v>85</v>
      </c>
      <c r="I2158" s="50" t="s">
        <v>163</v>
      </c>
      <c r="J2158" s="61">
        <v>15.6</v>
      </c>
      <c r="K2158" s="50" t="s">
        <v>129</v>
      </c>
      <c r="L2158" s="73">
        <v>26</v>
      </c>
      <c r="M2158" s="69">
        <v>0.8</v>
      </c>
      <c r="N2158" s="51">
        <v>58</v>
      </c>
      <c r="O2158" s="50" t="s">
        <v>240</v>
      </c>
      <c r="P2158" s="51">
        <v>10217</v>
      </c>
      <c r="Q2158" s="50" t="s">
        <v>1012</v>
      </c>
      <c r="R2158" s="51">
        <v>10156</v>
      </c>
      <c r="S2158" s="52">
        <v>24</v>
      </c>
      <c r="T2158" s="52">
        <v>78</v>
      </c>
      <c r="U2158" s="52">
        <v>82</v>
      </c>
      <c r="V2158" s="50" t="s">
        <v>51</v>
      </c>
      <c r="W2158" s="52">
        <v>69</v>
      </c>
      <c r="X2158" s="50" t="s">
        <v>133</v>
      </c>
      <c r="Y2158" s="78">
        <f t="shared" si="142"/>
        <v>0.08</v>
      </c>
      <c r="Z2158" s="78">
        <f t="shared" si="143"/>
        <v>0</v>
      </c>
      <c r="AA2158" s="78">
        <f t="shared" si="144"/>
        <v>1.56</v>
      </c>
      <c r="AB2158" s="77">
        <f t="shared" si="145"/>
        <v>260</v>
      </c>
    </row>
    <row r="2159" spans="1:28" x14ac:dyDescent="0.3">
      <c r="A2159" s="53">
        <v>43877</v>
      </c>
      <c r="B2159" s="50" t="s">
        <v>1255</v>
      </c>
      <c r="C2159" s="50" t="s">
        <v>1256</v>
      </c>
      <c r="D2159" s="50" t="s">
        <v>47</v>
      </c>
      <c r="E2159" s="52">
        <v>10</v>
      </c>
      <c r="F2159" s="51">
        <v>148</v>
      </c>
      <c r="G2159" s="65">
        <v>4.8</v>
      </c>
      <c r="H2159" s="51">
        <v>111</v>
      </c>
      <c r="I2159" s="50" t="s">
        <v>86</v>
      </c>
      <c r="J2159" s="61">
        <v>18.600000000000001</v>
      </c>
      <c r="K2159" s="50" t="s">
        <v>188</v>
      </c>
      <c r="L2159" s="73">
        <v>32</v>
      </c>
      <c r="M2159" s="69">
        <v>1.4</v>
      </c>
      <c r="N2159" s="51">
        <v>119</v>
      </c>
      <c r="O2159" s="50" t="s">
        <v>170</v>
      </c>
      <c r="P2159" s="51">
        <v>10204</v>
      </c>
      <c r="Q2159" s="52">
        <v>24</v>
      </c>
      <c r="R2159" s="51">
        <v>10136</v>
      </c>
      <c r="S2159" s="50" t="s">
        <v>102</v>
      </c>
      <c r="T2159" s="52">
        <v>62</v>
      </c>
      <c r="U2159" s="52">
        <v>84</v>
      </c>
      <c r="V2159" s="50" t="s">
        <v>100</v>
      </c>
      <c r="W2159" s="52">
        <v>52</v>
      </c>
      <c r="X2159" s="50" t="s">
        <v>51</v>
      </c>
      <c r="Y2159" s="78">
        <f t="shared" si="142"/>
        <v>0.13999999999999999</v>
      </c>
      <c r="Z2159" s="78">
        <f t="shared" si="143"/>
        <v>0.48</v>
      </c>
      <c r="AA2159" s="78">
        <f t="shared" si="144"/>
        <v>1.86</v>
      </c>
      <c r="AB2159" s="77">
        <f t="shared" si="145"/>
        <v>320</v>
      </c>
    </row>
    <row r="2160" spans="1:28" x14ac:dyDescent="0.3">
      <c r="A2160" s="53">
        <v>43878</v>
      </c>
      <c r="B2160" s="50" t="s">
        <v>1255</v>
      </c>
      <c r="C2160" s="50" t="s">
        <v>1256</v>
      </c>
      <c r="D2160" s="50" t="s">
        <v>47</v>
      </c>
      <c r="E2160" s="52">
        <v>10</v>
      </c>
      <c r="F2160" s="51">
        <v>122</v>
      </c>
      <c r="G2160" s="65">
        <v>1</v>
      </c>
      <c r="H2160" s="51">
        <v>94</v>
      </c>
      <c r="I2160" s="50" t="s">
        <v>100</v>
      </c>
      <c r="J2160" s="61">
        <v>14.9</v>
      </c>
      <c r="K2160" s="50" t="s">
        <v>209</v>
      </c>
      <c r="L2160" s="73">
        <v>30</v>
      </c>
      <c r="M2160" s="69">
        <v>3.6</v>
      </c>
      <c r="N2160" s="51">
        <v>164</v>
      </c>
      <c r="O2160" s="50" t="s">
        <v>232</v>
      </c>
      <c r="P2160" s="51">
        <v>10338</v>
      </c>
      <c r="Q2160" s="52">
        <v>23</v>
      </c>
      <c r="R2160" s="51">
        <v>10204</v>
      </c>
      <c r="S2160" s="50" t="s">
        <v>1012</v>
      </c>
      <c r="T2160" s="52">
        <v>77</v>
      </c>
      <c r="U2160" s="52">
        <v>89</v>
      </c>
      <c r="V2160" s="50" t="s">
        <v>51</v>
      </c>
      <c r="W2160" s="52">
        <v>62</v>
      </c>
      <c r="X2160" s="50" t="s">
        <v>182</v>
      </c>
      <c r="Y2160" s="78">
        <f t="shared" si="142"/>
        <v>0.36</v>
      </c>
      <c r="Z2160" s="78">
        <f t="shared" si="143"/>
        <v>0.1</v>
      </c>
      <c r="AA2160" s="78">
        <f t="shared" si="144"/>
        <v>1.49</v>
      </c>
      <c r="AB2160" s="77">
        <f t="shared" si="145"/>
        <v>300</v>
      </c>
    </row>
    <row r="2161" spans="1:28" x14ac:dyDescent="0.3">
      <c r="A2161" s="53">
        <v>43879</v>
      </c>
      <c r="B2161" s="50" t="s">
        <v>1255</v>
      </c>
      <c r="C2161" s="50" t="s">
        <v>1256</v>
      </c>
      <c r="D2161" s="50" t="s">
        <v>47</v>
      </c>
      <c r="E2161" s="52">
        <v>10</v>
      </c>
      <c r="F2161" s="51">
        <v>100</v>
      </c>
      <c r="G2161" s="65">
        <v>0</v>
      </c>
      <c r="H2161" s="51">
        <v>71</v>
      </c>
      <c r="I2161" s="50" t="s">
        <v>205</v>
      </c>
      <c r="J2161" s="61">
        <v>13</v>
      </c>
      <c r="K2161" s="50" t="s">
        <v>50</v>
      </c>
      <c r="L2161" s="73">
        <v>32</v>
      </c>
      <c r="M2161" s="69">
        <v>3.1</v>
      </c>
      <c r="N2161" s="51">
        <v>83</v>
      </c>
      <c r="O2161" s="50" t="s">
        <v>81</v>
      </c>
      <c r="P2161" s="51">
        <v>10349</v>
      </c>
      <c r="Q2161" s="52">
        <v>10</v>
      </c>
      <c r="R2161" s="51">
        <v>10326</v>
      </c>
      <c r="S2161" s="52">
        <v>15</v>
      </c>
      <c r="T2161" s="52">
        <v>67</v>
      </c>
      <c r="U2161" s="52">
        <v>77</v>
      </c>
      <c r="V2161" s="50" t="s">
        <v>51</v>
      </c>
      <c r="W2161" s="52">
        <v>57</v>
      </c>
      <c r="X2161" s="50" t="s">
        <v>250</v>
      </c>
      <c r="Y2161" s="78">
        <f t="shared" si="142"/>
        <v>0.31</v>
      </c>
      <c r="Z2161" s="78">
        <f t="shared" si="143"/>
        <v>0</v>
      </c>
      <c r="AA2161" s="78">
        <f t="shared" si="144"/>
        <v>1.3</v>
      </c>
      <c r="AB2161" s="77">
        <f t="shared" si="145"/>
        <v>320</v>
      </c>
    </row>
    <row r="2162" spans="1:28" x14ac:dyDescent="0.3">
      <c r="A2162" s="53">
        <v>43880</v>
      </c>
      <c r="B2162" s="50" t="s">
        <v>1255</v>
      </c>
      <c r="C2162" s="50" t="s">
        <v>1256</v>
      </c>
      <c r="D2162" s="50" t="s">
        <v>47</v>
      </c>
      <c r="E2162" s="52">
        <v>10</v>
      </c>
      <c r="F2162" s="51">
        <v>103</v>
      </c>
      <c r="G2162" s="65">
        <v>0</v>
      </c>
      <c r="H2162" s="51">
        <v>63</v>
      </c>
      <c r="I2162" s="50" t="s">
        <v>239</v>
      </c>
      <c r="J2162" s="61">
        <v>14.3</v>
      </c>
      <c r="K2162" s="50" t="s">
        <v>158</v>
      </c>
      <c r="L2162" s="72" t="s">
        <v>289</v>
      </c>
      <c r="M2162" s="69">
        <v>1.9</v>
      </c>
      <c r="N2162" s="51">
        <v>50</v>
      </c>
      <c r="O2162" s="50" t="s">
        <v>99</v>
      </c>
      <c r="P2162" s="51">
        <v>10338</v>
      </c>
      <c r="Q2162" s="50" t="s">
        <v>1012</v>
      </c>
      <c r="R2162" s="51">
        <v>10235</v>
      </c>
      <c r="S2162" s="52">
        <v>24</v>
      </c>
      <c r="T2162" s="52">
        <v>67</v>
      </c>
      <c r="U2162" s="52">
        <v>82</v>
      </c>
      <c r="V2162" s="50" t="s">
        <v>108</v>
      </c>
      <c r="W2162" s="52">
        <v>58</v>
      </c>
      <c r="X2162" s="50" t="s">
        <v>51</v>
      </c>
      <c r="Y2162" s="78">
        <f t="shared" si="142"/>
        <v>0.19</v>
      </c>
      <c r="Z2162" s="78">
        <f t="shared" si="143"/>
        <v>0</v>
      </c>
      <c r="AA2162" s="78">
        <f t="shared" si="144"/>
        <v>1.4300000000000002</v>
      </c>
      <c r="AB2162" s="77">
        <f t="shared" si="145"/>
        <v>90</v>
      </c>
    </row>
    <row r="2163" spans="1:28" x14ac:dyDescent="0.3">
      <c r="A2163" s="53">
        <v>43881</v>
      </c>
      <c r="B2163" s="50" t="s">
        <v>1255</v>
      </c>
      <c r="C2163" s="50" t="s">
        <v>1256</v>
      </c>
      <c r="D2163" s="50" t="s">
        <v>47</v>
      </c>
      <c r="E2163" s="52">
        <v>10</v>
      </c>
      <c r="F2163" s="51">
        <v>99</v>
      </c>
      <c r="G2163" s="65">
        <v>0</v>
      </c>
      <c r="H2163" s="51">
        <v>56</v>
      </c>
      <c r="I2163" s="50" t="s">
        <v>367</v>
      </c>
      <c r="J2163" s="61">
        <v>14.2</v>
      </c>
      <c r="K2163" s="50" t="s">
        <v>167</v>
      </c>
      <c r="L2163" s="73">
        <v>32</v>
      </c>
      <c r="M2163" s="69">
        <v>1.7</v>
      </c>
      <c r="N2163" s="51">
        <v>69</v>
      </c>
      <c r="O2163" s="50" t="s">
        <v>209</v>
      </c>
      <c r="P2163" s="51">
        <v>10299</v>
      </c>
      <c r="Q2163" s="50" t="s">
        <v>51</v>
      </c>
      <c r="R2163" s="51">
        <v>10217</v>
      </c>
      <c r="S2163" s="50" t="s">
        <v>218</v>
      </c>
      <c r="T2163" s="52">
        <v>70</v>
      </c>
      <c r="U2163" s="52">
        <v>83</v>
      </c>
      <c r="V2163" s="50" t="s">
        <v>80</v>
      </c>
      <c r="W2163" s="52">
        <v>58</v>
      </c>
      <c r="X2163" s="50" t="s">
        <v>64</v>
      </c>
      <c r="Y2163" s="78">
        <f t="shared" si="142"/>
        <v>0.16999999999999998</v>
      </c>
      <c r="Z2163" s="78">
        <f t="shared" si="143"/>
        <v>0</v>
      </c>
      <c r="AA2163" s="78">
        <f t="shared" si="144"/>
        <v>1.42</v>
      </c>
      <c r="AB2163" s="77">
        <f t="shared" si="145"/>
        <v>320</v>
      </c>
    </row>
    <row r="2164" spans="1:28" x14ac:dyDescent="0.3">
      <c r="A2164" s="53">
        <v>43882</v>
      </c>
      <c r="B2164" s="50" t="s">
        <v>1255</v>
      </c>
      <c r="C2164" s="50" t="s">
        <v>1256</v>
      </c>
      <c r="D2164" s="50" t="s">
        <v>47</v>
      </c>
      <c r="E2164" s="52">
        <v>10</v>
      </c>
      <c r="F2164" s="51">
        <v>119</v>
      </c>
      <c r="G2164" s="65">
        <v>0</v>
      </c>
      <c r="H2164" s="51">
        <v>87</v>
      </c>
      <c r="I2164" s="50" t="s">
        <v>376</v>
      </c>
      <c r="J2164" s="61">
        <v>15.1</v>
      </c>
      <c r="K2164" s="50" t="s">
        <v>179</v>
      </c>
      <c r="L2164" s="73">
        <v>12</v>
      </c>
      <c r="M2164" s="69">
        <v>2.8</v>
      </c>
      <c r="N2164" s="51">
        <v>92</v>
      </c>
      <c r="O2164" s="50" t="s">
        <v>186</v>
      </c>
      <c r="P2164" s="51">
        <v>10307</v>
      </c>
      <c r="Q2164" s="52">
        <v>11</v>
      </c>
      <c r="R2164" s="51">
        <v>10285</v>
      </c>
      <c r="S2164" s="52">
        <v>17</v>
      </c>
      <c r="T2164" s="52">
        <v>79</v>
      </c>
      <c r="U2164" s="52">
        <v>86</v>
      </c>
      <c r="V2164" s="50" t="s">
        <v>51</v>
      </c>
      <c r="W2164" s="52">
        <v>69</v>
      </c>
      <c r="X2164" s="50" t="s">
        <v>51</v>
      </c>
      <c r="Y2164" s="78">
        <f t="shared" si="142"/>
        <v>0.27999999999999997</v>
      </c>
      <c r="Z2164" s="78">
        <f t="shared" si="143"/>
        <v>0</v>
      </c>
      <c r="AA2164" s="78">
        <f t="shared" si="144"/>
        <v>1.51</v>
      </c>
      <c r="AB2164" s="77">
        <f t="shared" si="145"/>
        <v>120</v>
      </c>
    </row>
    <row r="2165" spans="1:28" x14ac:dyDescent="0.3">
      <c r="A2165" s="53">
        <v>43883</v>
      </c>
      <c r="B2165" s="50" t="s">
        <v>1255</v>
      </c>
      <c r="C2165" s="50" t="s">
        <v>1256</v>
      </c>
      <c r="D2165" s="50" t="s">
        <v>47</v>
      </c>
      <c r="E2165" s="52">
        <v>10</v>
      </c>
      <c r="F2165" s="51">
        <v>102</v>
      </c>
      <c r="G2165" s="65">
        <v>0.2</v>
      </c>
      <c r="H2165" s="51">
        <v>70</v>
      </c>
      <c r="I2165" s="50" t="s">
        <v>103</v>
      </c>
      <c r="J2165" s="61">
        <v>13.5</v>
      </c>
      <c r="K2165" s="50" t="s">
        <v>52</v>
      </c>
      <c r="L2165" s="73">
        <v>31</v>
      </c>
      <c r="M2165" s="69">
        <v>1.9</v>
      </c>
      <c r="N2165" s="51">
        <v>61</v>
      </c>
      <c r="O2165" s="50" t="s">
        <v>113</v>
      </c>
      <c r="P2165" s="51">
        <v>10342</v>
      </c>
      <c r="Q2165" s="52">
        <v>19</v>
      </c>
      <c r="R2165" s="51">
        <v>10285</v>
      </c>
      <c r="S2165" s="50" t="s">
        <v>218</v>
      </c>
      <c r="T2165" s="52">
        <v>83</v>
      </c>
      <c r="U2165" s="52">
        <v>88</v>
      </c>
      <c r="V2165" s="50" t="s">
        <v>174</v>
      </c>
      <c r="W2165" s="52">
        <v>77</v>
      </c>
      <c r="X2165" s="50" t="s">
        <v>213</v>
      </c>
      <c r="Y2165" s="78">
        <f t="shared" si="142"/>
        <v>0.19</v>
      </c>
      <c r="Z2165" s="78">
        <f t="shared" si="143"/>
        <v>0.02</v>
      </c>
      <c r="AA2165" s="78">
        <f t="shared" si="144"/>
        <v>1.35</v>
      </c>
      <c r="AB2165" s="77">
        <f t="shared" si="145"/>
        <v>310</v>
      </c>
    </row>
    <row r="2166" spans="1:28" x14ac:dyDescent="0.3">
      <c r="A2166" s="53">
        <v>43884</v>
      </c>
      <c r="B2166" s="50" t="s">
        <v>1255</v>
      </c>
      <c r="C2166" s="50" t="s">
        <v>1256</v>
      </c>
      <c r="D2166" s="50" t="s">
        <v>47</v>
      </c>
      <c r="E2166" s="52">
        <v>10</v>
      </c>
      <c r="F2166" s="51">
        <v>102</v>
      </c>
      <c r="G2166" s="65">
        <v>0</v>
      </c>
      <c r="H2166" s="51">
        <v>78</v>
      </c>
      <c r="I2166" s="50" t="s">
        <v>174</v>
      </c>
      <c r="J2166" s="61">
        <v>12.6</v>
      </c>
      <c r="K2166" s="50" t="s">
        <v>121</v>
      </c>
      <c r="L2166" s="73">
        <v>10</v>
      </c>
      <c r="M2166" s="69">
        <v>1.4</v>
      </c>
      <c r="N2166" s="51">
        <v>58</v>
      </c>
      <c r="O2166" s="50" t="s">
        <v>177</v>
      </c>
      <c r="P2166" s="51">
        <v>10334</v>
      </c>
      <c r="Q2166" s="52">
        <v>11</v>
      </c>
      <c r="R2166" s="51">
        <v>10301</v>
      </c>
      <c r="S2166" s="52">
        <v>24</v>
      </c>
      <c r="T2166" s="52">
        <v>85</v>
      </c>
      <c r="U2166" s="52">
        <v>89</v>
      </c>
      <c r="V2166" s="50" t="s">
        <v>171</v>
      </c>
      <c r="W2166" s="52">
        <v>81</v>
      </c>
      <c r="X2166" s="50" t="s">
        <v>51</v>
      </c>
      <c r="Y2166" s="78">
        <f t="shared" si="142"/>
        <v>0.13999999999999999</v>
      </c>
      <c r="Z2166" s="78">
        <f t="shared" si="143"/>
        <v>0</v>
      </c>
      <c r="AA2166" s="78">
        <f t="shared" si="144"/>
        <v>1.26</v>
      </c>
      <c r="AB2166" s="77">
        <f t="shared" si="145"/>
        <v>100</v>
      </c>
    </row>
    <row r="2167" spans="1:28" x14ac:dyDescent="0.3">
      <c r="A2167" s="53">
        <v>43885</v>
      </c>
      <c r="B2167" s="50" t="s">
        <v>1255</v>
      </c>
      <c r="C2167" s="50" t="s">
        <v>1256</v>
      </c>
      <c r="D2167" s="50" t="s">
        <v>47</v>
      </c>
      <c r="E2167" s="52">
        <v>10</v>
      </c>
      <c r="F2167" s="51">
        <v>102</v>
      </c>
      <c r="G2167" s="65">
        <v>0.4</v>
      </c>
      <c r="H2167" s="51">
        <v>84</v>
      </c>
      <c r="I2167" s="50" t="s">
        <v>202</v>
      </c>
      <c r="J2167" s="61">
        <v>12.1</v>
      </c>
      <c r="K2167" s="50" t="s">
        <v>61</v>
      </c>
      <c r="L2167" s="73">
        <v>34</v>
      </c>
      <c r="M2167" s="69">
        <v>1.7</v>
      </c>
      <c r="N2167" s="51">
        <v>72</v>
      </c>
      <c r="O2167" s="50" t="s">
        <v>179</v>
      </c>
      <c r="P2167" s="51">
        <v>10301</v>
      </c>
      <c r="Q2167" s="50" t="s">
        <v>1012</v>
      </c>
      <c r="R2167" s="51">
        <v>10214</v>
      </c>
      <c r="S2167" s="52">
        <v>24</v>
      </c>
      <c r="T2167" s="52">
        <v>84</v>
      </c>
      <c r="U2167" s="52">
        <v>89</v>
      </c>
      <c r="V2167" s="50" t="s">
        <v>51</v>
      </c>
      <c r="W2167" s="52">
        <v>78</v>
      </c>
      <c r="X2167" s="50" t="s">
        <v>135</v>
      </c>
      <c r="Y2167" s="78">
        <f t="shared" si="142"/>
        <v>0.16999999999999998</v>
      </c>
      <c r="Z2167" s="78">
        <f t="shared" si="143"/>
        <v>0.04</v>
      </c>
      <c r="AA2167" s="78">
        <f t="shared" si="144"/>
        <v>1.21</v>
      </c>
      <c r="AB2167" s="77">
        <f t="shared" si="145"/>
        <v>340</v>
      </c>
    </row>
    <row r="2168" spans="1:28" x14ac:dyDescent="0.3">
      <c r="A2168" s="53">
        <v>43886</v>
      </c>
      <c r="B2168" s="50" t="s">
        <v>1255</v>
      </c>
      <c r="C2168" s="50" t="s">
        <v>1256</v>
      </c>
      <c r="D2168" s="50" t="s">
        <v>47</v>
      </c>
      <c r="E2168" s="52">
        <v>10</v>
      </c>
      <c r="F2168" s="51">
        <v>129</v>
      </c>
      <c r="G2168" s="65">
        <v>1.6</v>
      </c>
      <c r="H2168" s="51">
        <v>107</v>
      </c>
      <c r="I2168" s="50" t="s">
        <v>61</v>
      </c>
      <c r="J2168" s="61">
        <v>15.1</v>
      </c>
      <c r="K2168" s="50" t="s">
        <v>51</v>
      </c>
      <c r="L2168" s="73">
        <v>30</v>
      </c>
      <c r="M2168" s="69">
        <v>5.6</v>
      </c>
      <c r="N2168" s="51">
        <v>161</v>
      </c>
      <c r="O2168" s="50" t="s">
        <v>121</v>
      </c>
      <c r="P2168" s="51">
        <v>10214</v>
      </c>
      <c r="Q2168" s="50" t="s">
        <v>1012</v>
      </c>
      <c r="R2168" s="51">
        <v>10180</v>
      </c>
      <c r="S2168" s="50" t="s">
        <v>289</v>
      </c>
      <c r="T2168" s="52">
        <v>75</v>
      </c>
      <c r="U2168" s="52">
        <v>88</v>
      </c>
      <c r="V2168" s="50" t="s">
        <v>51</v>
      </c>
      <c r="W2168" s="52">
        <v>57</v>
      </c>
      <c r="X2168" s="50" t="s">
        <v>100</v>
      </c>
      <c r="Y2168" s="78">
        <f t="shared" si="142"/>
        <v>0.55999999999999994</v>
      </c>
      <c r="Z2168" s="78">
        <f t="shared" si="143"/>
        <v>0.16</v>
      </c>
      <c r="AA2168" s="78">
        <f t="shared" si="144"/>
        <v>1.51</v>
      </c>
      <c r="AB2168" s="77">
        <f t="shared" si="145"/>
        <v>300</v>
      </c>
    </row>
    <row r="2169" spans="1:28" x14ac:dyDescent="0.3">
      <c r="A2169" s="53">
        <v>43887</v>
      </c>
      <c r="B2169" s="50" t="s">
        <v>1255</v>
      </c>
      <c r="C2169" s="50" t="s">
        <v>1256</v>
      </c>
      <c r="D2169" s="50" t="s">
        <v>47</v>
      </c>
      <c r="E2169" s="52">
        <v>10</v>
      </c>
      <c r="F2169" s="51">
        <v>115</v>
      </c>
      <c r="G2169" s="65">
        <v>0.6</v>
      </c>
      <c r="H2169" s="51">
        <v>102</v>
      </c>
      <c r="I2169" s="50" t="s">
        <v>100</v>
      </c>
      <c r="J2169" s="61">
        <v>12.8</v>
      </c>
      <c r="K2169" s="50" t="s">
        <v>81</v>
      </c>
      <c r="L2169" s="73">
        <v>28</v>
      </c>
      <c r="M2169" s="69">
        <v>3.3</v>
      </c>
      <c r="N2169" s="51">
        <v>142</v>
      </c>
      <c r="O2169" s="50" t="s">
        <v>70</v>
      </c>
      <c r="P2169" s="51">
        <v>10232</v>
      </c>
      <c r="Q2169" s="52">
        <v>11</v>
      </c>
      <c r="R2169" s="51">
        <v>10161</v>
      </c>
      <c r="S2169" s="52">
        <v>24</v>
      </c>
      <c r="T2169" s="52">
        <v>69</v>
      </c>
      <c r="U2169" s="52">
        <v>77</v>
      </c>
      <c r="V2169" s="50" t="s">
        <v>209</v>
      </c>
      <c r="W2169" s="52">
        <v>53</v>
      </c>
      <c r="X2169" s="50" t="s">
        <v>85</v>
      </c>
      <c r="Y2169" s="78">
        <f t="shared" si="142"/>
        <v>0.32999999999999996</v>
      </c>
      <c r="Z2169" s="78">
        <f t="shared" si="143"/>
        <v>0.06</v>
      </c>
      <c r="AA2169" s="78">
        <f t="shared" si="144"/>
        <v>1.28</v>
      </c>
      <c r="AB2169" s="77">
        <f t="shared" si="145"/>
        <v>280</v>
      </c>
    </row>
    <row r="2170" spans="1:28" x14ac:dyDescent="0.3">
      <c r="A2170" s="53">
        <v>43888</v>
      </c>
      <c r="B2170" s="50" t="s">
        <v>1255</v>
      </c>
      <c r="C2170" s="50" t="s">
        <v>1256</v>
      </c>
      <c r="D2170" s="50" t="s">
        <v>47</v>
      </c>
      <c r="E2170" s="52">
        <v>10</v>
      </c>
      <c r="F2170" s="51">
        <v>156</v>
      </c>
      <c r="G2170" s="65">
        <v>0</v>
      </c>
      <c r="H2170" s="51">
        <v>101</v>
      </c>
      <c r="I2170" s="50" t="s">
        <v>75</v>
      </c>
      <c r="J2170" s="61">
        <v>21.1</v>
      </c>
      <c r="K2170" s="50" t="s">
        <v>182</v>
      </c>
      <c r="L2170" s="73">
        <v>28</v>
      </c>
      <c r="M2170" s="69">
        <v>6.9</v>
      </c>
      <c r="N2170" s="51">
        <v>203</v>
      </c>
      <c r="O2170" s="50" t="s">
        <v>104</v>
      </c>
      <c r="P2170" s="51">
        <v>10213</v>
      </c>
      <c r="Q2170" s="52">
        <v>22</v>
      </c>
      <c r="R2170" s="51">
        <v>10116</v>
      </c>
      <c r="S2170" s="50" t="s">
        <v>116</v>
      </c>
      <c r="T2170" s="52">
        <v>48</v>
      </c>
      <c r="U2170" s="52">
        <v>76</v>
      </c>
      <c r="V2170" s="50" t="s">
        <v>51</v>
      </c>
      <c r="W2170" s="52">
        <v>19</v>
      </c>
      <c r="X2170" s="50" t="s">
        <v>271</v>
      </c>
      <c r="Y2170" s="78">
        <f t="shared" si="142"/>
        <v>0.69000000000000006</v>
      </c>
      <c r="Z2170" s="78">
        <f t="shared" si="143"/>
        <v>0</v>
      </c>
      <c r="AA2170" s="78">
        <f t="shared" si="144"/>
        <v>2.1100000000000003</v>
      </c>
      <c r="AB2170" s="77">
        <f t="shared" si="145"/>
        <v>280</v>
      </c>
    </row>
    <row r="2171" spans="1:28" x14ac:dyDescent="0.3">
      <c r="A2171" s="53">
        <v>43889</v>
      </c>
      <c r="B2171" s="50" t="s">
        <v>1255</v>
      </c>
      <c r="C2171" s="50" t="s">
        <v>1256</v>
      </c>
      <c r="D2171" s="50" t="s">
        <v>47</v>
      </c>
      <c r="E2171" s="52">
        <v>10</v>
      </c>
      <c r="F2171" s="51">
        <v>143</v>
      </c>
      <c r="G2171" s="65">
        <v>0</v>
      </c>
      <c r="H2171" s="51">
        <v>97</v>
      </c>
      <c r="I2171" s="50" t="s">
        <v>111</v>
      </c>
      <c r="J2171" s="61">
        <v>18.899999999999999</v>
      </c>
      <c r="K2171" s="50" t="s">
        <v>88</v>
      </c>
      <c r="L2171" s="73">
        <v>14</v>
      </c>
      <c r="M2171" s="69">
        <v>2.8</v>
      </c>
      <c r="N2171" s="51">
        <v>100</v>
      </c>
      <c r="O2171" s="50" t="s">
        <v>249</v>
      </c>
      <c r="P2171" s="51">
        <v>10209</v>
      </c>
      <c r="Q2171" s="50" t="s">
        <v>1012</v>
      </c>
      <c r="R2171" s="51">
        <v>10025</v>
      </c>
      <c r="S2171" s="52">
        <v>24</v>
      </c>
      <c r="T2171" s="52">
        <v>66</v>
      </c>
      <c r="U2171" s="52">
        <v>78</v>
      </c>
      <c r="V2171" s="50" t="s">
        <v>51</v>
      </c>
      <c r="W2171" s="52">
        <v>26</v>
      </c>
      <c r="X2171" s="50" t="s">
        <v>107</v>
      </c>
      <c r="Y2171" s="78">
        <f t="shared" si="142"/>
        <v>0.27999999999999997</v>
      </c>
      <c r="Z2171" s="78">
        <f t="shared" si="143"/>
        <v>0</v>
      </c>
      <c r="AA2171" s="78">
        <f t="shared" si="144"/>
        <v>1.89</v>
      </c>
      <c r="AB2171" s="77">
        <f t="shared" si="145"/>
        <v>140</v>
      </c>
    </row>
    <row r="2172" spans="1:28" x14ac:dyDescent="0.3">
      <c r="A2172" s="53">
        <v>43890</v>
      </c>
      <c r="B2172" s="50" t="s">
        <v>1255</v>
      </c>
      <c r="C2172" s="50" t="s">
        <v>1256</v>
      </c>
      <c r="D2172" s="50" t="s">
        <v>47</v>
      </c>
      <c r="E2172" s="52">
        <v>10</v>
      </c>
      <c r="F2172" s="51">
        <v>156</v>
      </c>
      <c r="G2172" s="65">
        <v>0.2</v>
      </c>
      <c r="H2172" s="51">
        <v>120</v>
      </c>
      <c r="I2172" s="50" t="s">
        <v>108</v>
      </c>
      <c r="J2172" s="61">
        <v>19.3</v>
      </c>
      <c r="K2172" s="50" t="s">
        <v>537</v>
      </c>
      <c r="L2172" s="73">
        <v>30</v>
      </c>
      <c r="M2172" s="69">
        <v>3.1</v>
      </c>
      <c r="N2172" s="51">
        <v>167</v>
      </c>
      <c r="O2172" s="50" t="s">
        <v>120</v>
      </c>
      <c r="P2172" s="51">
        <v>10089</v>
      </c>
      <c r="Q2172" s="52">
        <v>19</v>
      </c>
      <c r="R2172" s="51">
        <v>9982</v>
      </c>
      <c r="S2172" s="50" t="s">
        <v>116</v>
      </c>
      <c r="T2172" s="52">
        <v>67</v>
      </c>
      <c r="U2172" s="52">
        <v>76</v>
      </c>
      <c r="V2172" s="50" t="s">
        <v>347</v>
      </c>
      <c r="W2172" s="52">
        <v>23</v>
      </c>
      <c r="X2172" s="50" t="s">
        <v>66</v>
      </c>
      <c r="Y2172" s="78">
        <f t="shared" si="142"/>
        <v>0.31</v>
      </c>
      <c r="Z2172" s="78">
        <f t="shared" si="143"/>
        <v>0.02</v>
      </c>
      <c r="AA2172" s="78">
        <f t="shared" si="144"/>
        <v>1.9300000000000002</v>
      </c>
      <c r="AB2172" s="77">
        <f t="shared" si="145"/>
        <v>300</v>
      </c>
    </row>
    <row r="2173" spans="1:28" x14ac:dyDescent="0.3">
      <c r="A2173" s="53">
        <v>43891</v>
      </c>
      <c r="B2173" s="50" t="s">
        <v>1255</v>
      </c>
      <c r="C2173" s="50" t="s">
        <v>1256</v>
      </c>
      <c r="D2173" s="50" t="s">
        <v>47</v>
      </c>
      <c r="E2173" s="52">
        <v>10</v>
      </c>
      <c r="F2173" s="51">
        <v>133</v>
      </c>
      <c r="G2173" s="65">
        <v>24.2</v>
      </c>
      <c r="H2173" s="51">
        <v>92</v>
      </c>
      <c r="I2173" s="50" t="s">
        <v>120</v>
      </c>
      <c r="J2173" s="61">
        <v>17.399999999999999</v>
      </c>
      <c r="K2173" s="50" t="s">
        <v>226</v>
      </c>
      <c r="L2173" s="73">
        <v>28</v>
      </c>
      <c r="M2173" s="69">
        <v>2.8</v>
      </c>
      <c r="N2173" s="51">
        <v>172</v>
      </c>
      <c r="O2173" s="50" t="s">
        <v>280</v>
      </c>
      <c r="P2173" s="51">
        <v>10076</v>
      </c>
      <c r="Q2173" s="50" t="s">
        <v>1012</v>
      </c>
      <c r="R2173" s="51">
        <v>9923</v>
      </c>
      <c r="S2173" s="52">
        <v>24</v>
      </c>
      <c r="T2173" s="52">
        <v>64</v>
      </c>
      <c r="U2173" s="52">
        <v>82</v>
      </c>
      <c r="V2173" s="50" t="s">
        <v>51</v>
      </c>
      <c r="W2173" s="52">
        <v>37</v>
      </c>
      <c r="X2173" s="50" t="s">
        <v>60</v>
      </c>
      <c r="Y2173" s="78">
        <f t="shared" si="142"/>
        <v>0.27999999999999997</v>
      </c>
      <c r="Z2173" s="78">
        <f t="shared" si="143"/>
        <v>2.42</v>
      </c>
      <c r="AA2173" s="78">
        <f t="shared" si="144"/>
        <v>1.7399999999999998</v>
      </c>
      <c r="AB2173" s="77">
        <f t="shared" si="145"/>
        <v>280</v>
      </c>
    </row>
    <row r="2174" spans="1:28" x14ac:dyDescent="0.3">
      <c r="A2174" s="53">
        <v>43892</v>
      </c>
      <c r="B2174" s="50" t="s">
        <v>1255</v>
      </c>
      <c r="C2174" s="50" t="s">
        <v>1256</v>
      </c>
      <c r="D2174" s="50" t="s">
        <v>47</v>
      </c>
      <c r="E2174" s="52">
        <v>10</v>
      </c>
      <c r="F2174" s="51">
        <v>96</v>
      </c>
      <c r="G2174" s="65">
        <v>16.2</v>
      </c>
      <c r="H2174" s="51">
        <v>76</v>
      </c>
      <c r="I2174" s="50" t="s">
        <v>226</v>
      </c>
      <c r="J2174" s="61">
        <v>11.6</v>
      </c>
      <c r="K2174" s="50" t="s">
        <v>286</v>
      </c>
      <c r="L2174" s="73">
        <v>28</v>
      </c>
      <c r="M2174" s="69">
        <v>5.8</v>
      </c>
      <c r="N2174" s="51">
        <v>247</v>
      </c>
      <c r="O2174" s="50" t="s">
        <v>232</v>
      </c>
      <c r="P2174" s="51">
        <v>10145</v>
      </c>
      <c r="Q2174" s="52">
        <v>20</v>
      </c>
      <c r="R2174" s="51">
        <v>9898</v>
      </c>
      <c r="S2174" s="50" t="s">
        <v>263</v>
      </c>
      <c r="T2174" s="52">
        <v>70</v>
      </c>
      <c r="U2174" s="52">
        <v>85</v>
      </c>
      <c r="V2174" s="50" t="s">
        <v>494</v>
      </c>
      <c r="W2174" s="52">
        <v>58</v>
      </c>
      <c r="X2174" s="50" t="s">
        <v>107</v>
      </c>
      <c r="Y2174" s="78">
        <f t="shared" si="142"/>
        <v>0.57999999999999996</v>
      </c>
      <c r="Z2174" s="78">
        <f t="shared" si="143"/>
        <v>1.6199999999999999</v>
      </c>
      <c r="AA2174" s="78">
        <f t="shared" si="144"/>
        <v>1.1599999999999999</v>
      </c>
      <c r="AB2174" s="77">
        <f t="shared" si="145"/>
        <v>280</v>
      </c>
    </row>
    <row r="2175" spans="1:28" x14ac:dyDescent="0.3">
      <c r="A2175" s="53">
        <v>43893</v>
      </c>
      <c r="B2175" s="50" t="s">
        <v>1255</v>
      </c>
      <c r="C2175" s="50" t="s">
        <v>1256</v>
      </c>
      <c r="D2175" s="50" t="s">
        <v>47</v>
      </c>
      <c r="E2175" s="52">
        <v>10</v>
      </c>
      <c r="F2175" s="51">
        <v>142</v>
      </c>
      <c r="G2175" s="65">
        <v>2.6</v>
      </c>
      <c r="H2175" s="51">
        <v>78</v>
      </c>
      <c r="I2175" s="50" t="s">
        <v>74</v>
      </c>
      <c r="J2175" s="61">
        <v>20.5</v>
      </c>
      <c r="K2175" s="50" t="s">
        <v>277</v>
      </c>
      <c r="L2175" s="73">
        <v>29</v>
      </c>
      <c r="M2175" s="69">
        <v>6.7</v>
      </c>
      <c r="N2175" s="51">
        <v>272</v>
      </c>
      <c r="O2175" s="50" t="s">
        <v>215</v>
      </c>
      <c r="P2175" s="51">
        <v>10170</v>
      </c>
      <c r="Q2175" s="52">
        <v>22</v>
      </c>
      <c r="R2175" s="51">
        <v>10019</v>
      </c>
      <c r="S2175" s="50" t="s">
        <v>289</v>
      </c>
      <c r="T2175" s="52">
        <v>74</v>
      </c>
      <c r="U2175" s="52">
        <v>87</v>
      </c>
      <c r="V2175" s="50" t="s">
        <v>171</v>
      </c>
      <c r="W2175" s="52">
        <v>42</v>
      </c>
      <c r="X2175" s="50" t="s">
        <v>192</v>
      </c>
      <c r="Y2175" s="78">
        <f t="shared" si="142"/>
        <v>0.67</v>
      </c>
      <c r="Z2175" s="78">
        <f t="shared" si="143"/>
        <v>0.26</v>
      </c>
      <c r="AA2175" s="78">
        <f t="shared" si="144"/>
        <v>2.0499999999999998</v>
      </c>
      <c r="AB2175" s="77">
        <f t="shared" si="145"/>
        <v>290</v>
      </c>
    </row>
    <row r="2176" spans="1:28" x14ac:dyDescent="0.3">
      <c r="A2176" s="53">
        <v>43894</v>
      </c>
      <c r="B2176" s="50" t="s">
        <v>1255</v>
      </c>
      <c r="C2176" s="50" t="s">
        <v>1256</v>
      </c>
      <c r="D2176" s="50" t="s">
        <v>47</v>
      </c>
      <c r="E2176" s="52">
        <v>10</v>
      </c>
      <c r="F2176" s="51">
        <v>150</v>
      </c>
      <c r="G2176" s="65">
        <v>7.6</v>
      </c>
      <c r="H2176" s="51">
        <v>120</v>
      </c>
      <c r="I2176" s="50" t="s">
        <v>537</v>
      </c>
      <c r="J2176" s="61">
        <v>17.899999999999999</v>
      </c>
      <c r="K2176" s="50" t="s">
        <v>61</v>
      </c>
      <c r="L2176" s="73">
        <v>28</v>
      </c>
      <c r="M2176" s="69">
        <v>1.7</v>
      </c>
      <c r="N2176" s="51">
        <v>75</v>
      </c>
      <c r="O2176" s="50" t="s">
        <v>183</v>
      </c>
      <c r="P2176" s="51">
        <v>10156</v>
      </c>
      <c r="Q2176" s="50" t="s">
        <v>51</v>
      </c>
      <c r="R2176" s="51">
        <v>10064</v>
      </c>
      <c r="S2176" s="52">
        <v>24</v>
      </c>
      <c r="T2176" s="52">
        <v>71</v>
      </c>
      <c r="U2176" s="52">
        <v>87</v>
      </c>
      <c r="V2176" s="50" t="s">
        <v>51</v>
      </c>
      <c r="W2176" s="52">
        <v>61</v>
      </c>
      <c r="X2176" s="50" t="s">
        <v>202</v>
      </c>
      <c r="Y2176" s="78">
        <f t="shared" si="142"/>
        <v>0.16999999999999998</v>
      </c>
      <c r="Z2176" s="78">
        <f t="shared" si="143"/>
        <v>0.76</v>
      </c>
      <c r="AA2176" s="78">
        <f t="shared" si="144"/>
        <v>1.7899999999999998</v>
      </c>
      <c r="AB2176" s="77">
        <f t="shared" si="145"/>
        <v>280</v>
      </c>
    </row>
    <row r="2177" spans="1:28" x14ac:dyDescent="0.3">
      <c r="A2177" s="53">
        <v>43895</v>
      </c>
      <c r="B2177" s="50" t="s">
        <v>1255</v>
      </c>
      <c r="C2177" s="50" t="s">
        <v>1256</v>
      </c>
      <c r="D2177" s="50" t="s">
        <v>47</v>
      </c>
      <c r="E2177" s="52">
        <v>10</v>
      </c>
      <c r="F2177" s="51">
        <v>132</v>
      </c>
      <c r="G2177" s="65">
        <v>8.6</v>
      </c>
      <c r="H2177" s="51">
        <v>103</v>
      </c>
      <c r="I2177" s="50" t="s">
        <v>177</v>
      </c>
      <c r="J2177" s="61">
        <v>16.2</v>
      </c>
      <c r="K2177" s="50" t="s">
        <v>277</v>
      </c>
      <c r="L2177" s="73">
        <v>30</v>
      </c>
      <c r="M2177" s="69">
        <v>6.1</v>
      </c>
      <c r="N2177" s="51">
        <v>228</v>
      </c>
      <c r="O2177" s="50" t="s">
        <v>52</v>
      </c>
      <c r="P2177" s="51">
        <v>10135</v>
      </c>
      <c r="Q2177" s="52">
        <v>19</v>
      </c>
      <c r="R2177" s="51">
        <v>10009</v>
      </c>
      <c r="S2177" s="50" t="s">
        <v>116</v>
      </c>
      <c r="T2177" s="52">
        <v>73</v>
      </c>
      <c r="U2177" s="52">
        <v>87</v>
      </c>
      <c r="V2177" s="50" t="s">
        <v>51</v>
      </c>
      <c r="W2177" s="52">
        <v>43</v>
      </c>
      <c r="X2177" s="50" t="s">
        <v>307</v>
      </c>
      <c r="Y2177" s="78">
        <f t="shared" si="142"/>
        <v>0.61</v>
      </c>
      <c r="Z2177" s="78">
        <f t="shared" si="143"/>
        <v>0.86</v>
      </c>
      <c r="AA2177" s="78">
        <f t="shared" si="144"/>
        <v>1.6199999999999999</v>
      </c>
      <c r="AB2177" s="77">
        <f t="shared" si="145"/>
        <v>300</v>
      </c>
    </row>
    <row r="2178" spans="1:28" x14ac:dyDescent="0.3">
      <c r="A2178" s="53">
        <v>43896</v>
      </c>
      <c r="B2178" s="50" t="s">
        <v>1255</v>
      </c>
      <c r="C2178" s="50" t="s">
        <v>1256</v>
      </c>
      <c r="D2178" s="50" t="s">
        <v>47</v>
      </c>
      <c r="E2178" s="52">
        <v>10</v>
      </c>
      <c r="F2178" s="51">
        <v>92</v>
      </c>
      <c r="G2178" s="65">
        <v>7.4</v>
      </c>
      <c r="H2178" s="51">
        <v>68</v>
      </c>
      <c r="I2178" s="50" t="s">
        <v>183</v>
      </c>
      <c r="J2178" s="61">
        <v>11.7</v>
      </c>
      <c r="K2178" s="50" t="s">
        <v>70</v>
      </c>
      <c r="L2178" s="73">
        <v>31</v>
      </c>
      <c r="M2178" s="69">
        <v>8.9</v>
      </c>
      <c r="N2178" s="51">
        <v>300</v>
      </c>
      <c r="O2178" s="50" t="s">
        <v>239</v>
      </c>
      <c r="P2178" s="51">
        <v>10257</v>
      </c>
      <c r="Q2178" s="52">
        <v>23</v>
      </c>
      <c r="R2178" s="51">
        <v>10109</v>
      </c>
      <c r="S2178" s="50" t="s">
        <v>263</v>
      </c>
      <c r="T2178" s="52">
        <v>72</v>
      </c>
      <c r="U2178" s="52">
        <v>78</v>
      </c>
      <c r="V2178" s="50" t="s">
        <v>239</v>
      </c>
      <c r="W2178" s="52">
        <v>57</v>
      </c>
      <c r="X2178" s="50" t="s">
        <v>494</v>
      </c>
      <c r="Y2178" s="78">
        <f t="shared" si="142"/>
        <v>0.89</v>
      </c>
      <c r="Z2178" s="78">
        <f t="shared" si="143"/>
        <v>0.74</v>
      </c>
      <c r="AA2178" s="78">
        <f t="shared" si="144"/>
        <v>1.17</v>
      </c>
      <c r="AB2178" s="77">
        <f t="shared" si="145"/>
        <v>310</v>
      </c>
    </row>
    <row r="2179" spans="1:28" x14ac:dyDescent="0.3">
      <c r="A2179" s="53">
        <v>43897</v>
      </c>
      <c r="B2179" s="50" t="s">
        <v>1255</v>
      </c>
      <c r="C2179" s="50" t="s">
        <v>1256</v>
      </c>
      <c r="D2179" s="50" t="s">
        <v>47</v>
      </c>
      <c r="E2179" s="52">
        <v>10</v>
      </c>
      <c r="F2179" s="51">
        <v>114</v>
      </c>
      <c r="G2179" s="65">
        <v>0.2</v>
      </c>
      <c r="H2179" s="51">
        <v>77</v>
      </c>
      <c r="I2179" s="50" t="s">
        <v>249</v>
      </c>
      <c r="J2179" s="61">
        <v>15</v>
      </c>
      <c r="K2179" s="50" t="s">
        <v>71</v>
      </c>
      <c r="L2179" s="73">
        <v>23</v>
      </c>
      <c r="M2179" s="69">
        <v>2.8</v>
      </c>
      <c r="N2179" s="51">
        <v>108</v>
      </c>
      <c r="O2179" s="50" t="s">
        <v>85</v>
      </c>
      <c r="P2179" s="51">
        <v>10278</v>
      </c>
      <c r="Q2179" s="52">
        <v>10</v>
      </c>
      <c r="R2179" s="51">
        <v>10234</v>
      </c>
      <c r="S2179" s="52">
        <v>24</v>
      </c>
      <c r="T2179" s="52">
        <v>70</v>
      </c>
      <c r="U2179" s="52">
        <v>80</v>
      </c>
      <c r="V2179" s="50" t="s">
        <v>51</v>
      </c>
      <c r="W2179" s="52">
        <v>58</v>
      </c>
      <c r="X2179" s="50" t="s">
        <v>133</v>
      </c>
      <c r="Y2179" s="78">
        <f t="shared" ref="Y2179:Y2242" si="146">M2179/$AE$17</f>
        <v>0.27999999999999997</v>
      </c>
      <c r="Z2179" s="78">
        <f t="shared" ref="Z2179:Z2242" si="147">G2179/$AE$17</f>
        <v>0.02</v>
      </c>
      <c r="AA2179" s="78">
        <f t="shared" ref="AA2179:AA2242" si="148">J2179/$AE$17</f>
        <v>1.5</v>
      </c>
      <c r="AB2179" s="77">
        <f t="shared" ref="AB2179:AB2242" si="149">L2179*$AE$17</f>
        <v>230</v>
      </c>
    </row>
    <row r="2180" spans="1:28" x14ac:dyDescent="0.3">
      <c r="A2180" s="53">
        <v>43898</v>
      </c>
      <c r="B2180" s="50" t="s">
        <v>1255</v>
      </c>
      <c r="C2180" s="50" t="s">
        <v>1256</v>
      </c>
      <c r="D2180" s="50" t="s">
        <v>47</v>
      </c>
      <c r="E2180" s="52">
        <v>10</v>
      </c>
      <c r="F2180" s="51">
        <v>122</v>
      </c>
      <c r="G2180" s="65">
        <v>0.4</v>
      </c>
      <c r="H2180" s="51">
        <v>65</v>
      </c>
      <c r="I2180" s="50" t="s">
        <v>124</v>
      </c>
      <c r="J2180" s="61">
        <v>18</v>
      </c>
      <c r="K2180" s="50" t="s">
        <v>215</v>
      </c>
      <c r="L2180" s="73">
        <v>31</v>
      </c>
      <c r="M2180" s="69">
        <v>2.5</v>
      </c>
      <c r="N2180" s="51">
        <v>156</v>
      </c>
      <c r="O2180" s="50" t="s">
        <v>69</v>
      </c>
      <c r="P2180" s="51">
        <v>10260</v>
      </c>
      <c r="Q2180" s="52">
        <v>23</v>
      </c>
      <c r="R2180" s="51">
        <v>10208</v>
      </c>
      <c r="S2180" s="50" t="s">
        <v>51</v>
      </c>
      <c r="T2180" s="52">
        <v>67</v>
      </c>
      <c r="U2180" s="52">
        <v>78</v>
      </c>
      <c r="V2180" s="50" t="s">
        <v>51</v>
      </c>
      <c r="W2180" s="52">
        <v>59</v>
      </c>
      <c r="X2180" s="50" t="s">
        <v>206</v>
      </c>
      <c r="Y2180" s="78">
        <f t="shared" si="146"/>
        <v>0.25</v>
      </c>
      <c r="Z2180" s="78">
        <f t="shared" si="147"/>
        <v>0.04</v>
      </c>
      <c r="AA2180" s="78">
        <f t="shared" si="148"/>
        <v>1.8</v>
      </c>
      <c r="AB2180" s="77">
        <f t="shared" si="149"/>
        <v>310</v>
      </c>
    </row>
    <row r="2181" spans="1:28" x14ac:dyDescent="0.3">
      <c r="A2181" s="53">
        <v>43899</v>
      </c>
      <c r="B2181" s="50" t="s">
        <v>1255</v>
      </c>
      <c r="C2181" s="50" t="s">
        <v>1256</v>
      </c>
      <c r="D2181" s="50" t="s">
        <v>47</v>
      </c>
      <c r="E2181" s="52">
        <v>10</v>
      </c>
      <c r="F2181" s="51">
        <v>122</v>
      </c>
      <c r="G2181" s="65">
        <v>0</v>
      </c>
      <c r="H2181" s="51">
        <v>98</v>
      </c>
      <c r="I2181" s="50" t="s">
        <v>100</v>
      </c>
      <c r="J2181" s="61">
        <v>14.7</v>
      </c>
      <c r="K2181" s="50" t="s">
        <v>94</v>
      </c>
      <c r="L2181" s="73">
        <v>30</v>
      </c>
      <c r="M2181" s="69">
        <v>3.9</v>
      </c>
      <c r="N2181" s="51">
        <v>117</v>
      </c>
      <c r="O2181" s="50" t="s">
        <v>70</v>
      </c>
      <c r="P2181" s="51">
        <v>10293</v>
      </c>
      <c r="Q2181" s="52">
        <v>11</v>
      </c>
      <c r="R2181" s="51">
        <v>10256</v>
      </c>
      <c r="S2181" s="50" t="s">
        <v>1012</v>
      </c>
      <c r="T2181" s="52">
        <v>63</v>
      </c>
      <c r="U2181" s="52">
        <v>76</v>
      </c>
      <c r="V2181" s="50" t="s">
        <v>108</v>
      </c>
      <c r="W2181" s="52">
        <v>52</v>
      </c>
      <c r="X2181" s="50" t="s">
        <v>118</v>
      </c>
      <c r="Y2181" s="78">
        <f t="shared" si="146"/>
        <v>0.39</v>
      </c>
      <c r="Z2181" s="78">
        <f t="shared" si="147"/>
        <v>0</v>
      </c>
      <c r="AA2181" s="78">
        <f t="shared" si="148"/>
        <v>1.47</v>
      </c>
      <c r="AB2181" s="77">
        <f t="shared" si="149"/>
        <v>300</v>
      </c>
    </row>
    <row r="2182" spans="1:28" x14ac:dyDescent="0.3">
      <c r="A2182" s="53">
        <v>43900</v>
      </c>
      <c r="B2182" s="50" t="s">
        <v>1255</v>
      </c>
      <c r="C2182" s="50" t="s">
        <v>1256</v>
      </c>
      <c r="D2182" s="50" t="s">
        <v>47</v>
      </c>
      <c r="E2182" s="52">
        <v>10</v>
      </c>
      <c r="F2182" s="51">
        <v>124</v>
      </c>
      <c r="G2182" s="65">
        <v>0</v>
      </c>
      <c r="H2182" s="51">
        <v>92</v>
      </c>
      <c r="I2182" s="50" t="s">
        <v>195</v>
      </c>
      <c r="J2182" s="61">
        <v>15.7</v>
      </c>
      <c r="K2182" s="50" t="s">
        <v>94</v>
      </c>
      <c r="L2182" s="73">
        <v>10</v>
      </c>
      <c r="M2182" s="69">
        <v>1.4</v>
      </c>
      <c r="N2182" s="51">
        <v>69</v>
      </c>
      <c r="O2182" s="50" t="s">
        <v>388</v>
      </c>
      <c r="P2182" s="51">
        <v>10262</v>
      </c>
      <c r="Q2182" s="52">
        <v>11</v>
      </c>
      <c r="R2182" s="51">
        <v>10239</v>
      </c>
      <c r="S2182" s="50" t="s">
        <v>533</v>
      </c>
      <c r="T2182" s="52">
        <v>76</v>
      </c>
      <c r="U2182" s="52">
        <v>83</v>
      </c>
      <c r="V2182" s="50" t="s">
        <v>258</v>
      </c>
      <c r="W2182" s="52">
        <v>65</v>
      </c>
      <c r="X2182" s="50" t="s">
        <v>52</v>
      </c>
      <c r="Y2182" s="78">
        <f t="shared" si="146"/>
        <v>0.13999999999999999</v>
      </c>
      <c r="Z2182" s="78">
        <f t="shared" si="147"/>
        <v>0</v>
      </c>
      <c r="AA2182" s="78">
        <f t="shared" si="148"/>
        <v>1.5699999999999998</v>
      </c>
      <c r="AB2182" s="77">
        <f t="shared" si="149"/>
        <v>100</v>
      </c>
    </row>
    <row r="2183" spans="1:28" x14ac:dyDescent="0.3">
      <c r="A2183" s="53">
        <v>43901</v>
      </c>
      <c r="B2183" s="50" t="s">
        <v>1255</v>
      </c>
      <c r="C2183" s="50" t="s">
        <v>1256</v>
      </c>
      <c r="D2183" s="50" t="s">
        <v>47</v>
      </c>
      <c r="E2183" s="52">
        <v>10</v>
      </c>
      <c r="F2183" s="51">
        <v>124</v>
      </c>
      <c r="G2183" s="65">
        <v>0</v>
      </c>
      <c r="H2183" s="51">
        <v>85</v>
      </c>
      <c r="I2183" s="50" t="s">
        <v>210</v>
      </c>
      <c r="J2183" s="61">
        <v>16.2</v>
      </c>
      <c r="K2183" s="50" t="s">
        <v>81</v>
      </c>
      <c r="L2183" s="73">
        <v>12</v>
      </c>
      <c r="M2183" s="69">
        <v>1.9</v>
      </c>
      <c r="N2183" s="51">
        <v>86</v>
      </c>
      <c r="O2183" s="50" t="s">
        <v>64</v>
      </c>
      <c r="P2183" s="51">
        <v>10245</v>
      </c>
      <c r="Q2183" s="50" t="s">
        <v>1012</v>
      </c>
      <c r="R2183" s="51">
        <v>10202</v>
      </c>
      <c r="S2183" s="52">
        <v>15</v>
      </c>
      <c r="T2183" s="52">
        <v>77</v>
      </c>
      <c r="U2183" s="52">
        <v>84</v>
      </c>
      <c r="V2183" s="50" t="s">
        <v>51</v>
      </c>
      <c r="W2183" s="52">
        <v>69</v>
      </c>
      <c r="X2183" s="50" t="s">
        <v>51</v>
      </c>
      <c r="Y2183" s="78">
        <f t="shared" si="146"/>
        <v>0.19</v>
      </c>
      <c r="Z2183" s="78">
        <f t="shared" si="147"/>
        <v>0</v>
      </c>
      <c r="AA2183" s="78">
        <f t="shared" si="148"/>
        <v>1.6199999999999999</v>
      </c>
      <c r="AB2183" s="77">
        <f t="shared" si="149"/>
        <v>120</v>
      </c>
    </row>
    <row r="2184" spans="1:28" x14ac:dyDescent="0.3">
      <c r="A2184" s="53">
        <v>43902</v>
      </c>
      <c r="B2184" s="50" t="s">
        <v>1255</v>
      </c>
      <c r="C2184" s="50" t="s">
        <v>1256</v>
      </c>
      <c r="D2184" s="50" t="s">
        <v>47</v>
      </c>
      <c r="E2184" s="52">
        <v>10</v>
      </c>
      <c r="F2184" s="51">
        <v>122</v>
      </c>
      <c r="G2184" s="65">
        <v>10</v>
      </c>
      <c r="H2184" s="51">
        <v>104</v>
      </c>
      <c r="I2184" s="50" t="s">
        <v>108</v>
      </c>
      <c r="J2184" s="61">
        <v>14</v>
      </c>
      <c r="K2184" s="50" t="s">
        <v>250</v>
      </c>
      <c r="L2184" s="73">
        <v>32</v>
      </c>
      <c r="M2184" s="69">
        <v>3.1</v>
      </c>
      <c r="N2184" s="51">
        <v>89</v>
      </c>
      <c r="O2184" s="50" t="s">
        <v>215</v>
      </c>
      <c r="P2184" s="51">
        <v>10253</v>
      </c>
      <c r="Q2184" s="52">
        <v>23</v>
      </c>
      <c r="R2184" s="51">
        <v>10212</v>
      </c>
      <c r="S2184" s="50" t="s">
        <v>116</v>
      </c>
      <c r="T2184" s="52">
        <v>86</v>
      </c>
      <c r="U2184" s="52">
        <v>90</v>
      </c>
      <c r="V2184" s="50" t="s">
        <v>430</v>
      </c>
      <c r="W2184" s="52">
        <v>79</v>
      </c>
      <c r="X2184" s="50" t="s">
        <v>128</v>
      </c>
      <c r="Y2184" s="78">
        <f t="shared" si="146"/>
        <v>0.31</v>
      </c>
      <c r="Z2184" s="78">
        <f t="shared" si="147"/>
        <v>1</v>
      </c>
      <c r="AA2184" s="78">
        <f t="shared" si="148"/>
        <v>1.4</v>
      </c>
      <c r="AB2184" s="77">
        <f t="shared" si="149"/>
        <v>320</v>
      </c>
    </row>
    <row r="2185" spans="1:28" x14ac:dyDescent="0.3">
      <c r="A2185" s="53">
        <v>43903</v>
      </c>
      <c r="B2185" s="50" t="s">
        <v>1255</v>
      </c>
      <c r="C2185" s="50" t="s">
        <v>1256</v>
      </c>
      <c r="D2185" s="50" t="s">
        <v>47</v>
      </c>
      <c r="E2185" s="52">
        <v>10</v>
      </c>
      <c r="F2185" s="51">
        <v>108</v>
      </c>
      <c r="G2185" s="65">
        <v>0.2</v>
      </c>
      <c r="H2185" s="51">
        <v>90</v>
      </c>
      <c r="I2185" s="50" t="s">
        <v>127</v>
      </c>
      <c r="J2185" s="61">
        <v>12.7</v>
      </c>
      <c r="K2185" s="50" t="s">
        <v>146</v>
      </c>
      <c r="L2185" s="72" t="s">
        <v>289</v>
      </c>
      <c r="M2185" s="69">
        <v>4.2</v>
      </c>
      <c r="N2185" s="51">
        <v>97</v>
      </c>
      <c r="O2185" s="50" t="s">
        <v>117</v>
      </c>
      <c r="P2185" s="51">
        <v>10251</v>
      </c>
      <c r="Q2185" s="50" t="s">
        <v>51</v>
      </c>
      <c r="R2185" s="51">
        <v>10212</v>
      </c>
      <c r="S2185" s="52">
        <v>18</v>
      </c>
      <c r="T2185" s="52">
        <v>77</v>
      </c>
      <c r="U2185" s="52">
        <v>90</v>
      </c>
      <c r="V2185" s="50" t="s">
        <v>51</v>
      </c>
      <c r="W2185" s="52">
        <v>67</v>
      </c>
      <c r="X2185" s="50" t="s">
        <v>146</v>
      </c>
      <c r="Y2185" s="78">
        <f t="shared" si="146"/>
        <v>0.42000000000000004</v>
      </c>
      <c r="Z2185" s="78">
        <f t="shared" si="147"/>
        <v>0.02</v>
      </c>
      <c r="AA2185" s="78">
        <f t="shared" si="148"/>
        <v>1.27</v>
      </c>
      <c r="AB2185" s="77">
        <f t="shared" si="149"/>
        <v>90</v>
      </c>
    </row>
    <row r="2186" spans="1:28" x14ac:dyDescent="0.3">
      <c r="A2186" s="53">
        <v>43904</v>
      </c>
      <c r="B2186" s="50" t="s">
        <v>1255</v>
      </c>
      <c r="C2186" s="50" t="s">
        <v>1256</v>
      </c>
      <c r="D2186" s="50" t="s">
        <v>47</v>
      </c>
      <c r="E2186" s="52">
        <v>10</v>
      </c>
      <c r="F2186" s="51">
        <v>119</v>
      </c>
      <c r="G2186" s="65">
        <v>0</v>
      </c>
      <c r="H2186" s="51">
        <v>86</v>
      </c>
      <c r="I2186" s="50" t="s">
        <v>100</v>
      </c>
      <c r="J2186" s="61">
        <v>15.2</v>
      </c>
      <c r="K2186" s="50" t="s">
        <v>52</v>
      </c>
      <c r="L2186" s="73">
        <v>11</v>
      </c>
      <c r="M2186" s="69">
        <v>2.5</v>
      </c>
      <c r="N2186" s="51">
        <v>72</v>
      </c>
      <c r="O2186" s="50" t="s">
        <v>300</v>
      </c>
      <c r="P2186" s="51">
        <v>10235</v>
      </c>
      <c r="Q2186" s="50" t="s">
        <v>289</v>
      </c>
      <c r="R2186" s="51">
        <v>10160</v>
      </c>
      <c r="S2186" s="52">
        <v>24</v>
      </c>
      <c r="T2186" s="52">
        <v>72</v>
      </c>
      <c r="U2186" s="52">
        <v>83</v>
      </c>
      <c r="V2186" s="50" t="s">
        <v>100</v>
      </c>
      <c r="W2186" s="52">
        <v>59</v>
      </c>
      <c r="X2186" s="50" t="s">
        <v>146</v>
      </c>
      <c r="Y2186" s="78">
        <f t="shared" si="146"/>
        <v>0.25</v>
      </c>
      <c r="Z2186" s="78">
        <f t="shared" si="147"/>
        <v>0</v>
      </c>
      <c r="AA2186" s="78">
        <f t="shared" si="148"/>
        <v>1.52</v>
      </c>
      <c r="AB2186" s="77">
        <f t="shared" si="149"/>
        <v>110</v>
      </c>
    </row>
    <row r="2187" spans="1:28" x14ac:dyDescent="0.3">
      <c r="A2187" s="53">
        <v>43905</v>
      </c>
      <c r="B2187" s="50" t="s">
        <v>1255</v>
      </c>
      <c r="C2187" s="50" t="s">
        <v>1256</v>
      </c>
      <c r="D2187" s="50" t="s">
        <v>47</v>
      </c>
      <c r="E2187" s="52">
        <v>10</v>
      </c>
      <c r="F2187" s="51">
        <v>114</v>
      </c>
      <c r="G2187" s="65">
        <v>16</v>
      </c>
      <c r="H2187" s="51">
        <v>65</v>
      </c>
      <c r="I2187" s="50" t="s">
        <v>376</v>
      </c>
      <c r="J2187" s="61">
        <v>16.399999999999999</v>
      </c>
      <c r="K2187" s="50" t="s">
        <v>215</v>
      </c>
      <c r="L2187" s="73">
        <v>33</v>
      </c>
      <c r="M2187" s="69">
        <v>2.8</v>
      </c>
      <c r="N2187" s="51">
        <v>147</v>
      </c>
      <c r="O2187" s="50" t="s">
        <v>167</v>
      </c>
      <c r="P2187" s="51">
        <v>10160</v>
      </c>
      <c r="Q2187" s="50" t="s">
        <v>1012</v>
      </c>
      <c r="R2187" s="51">
        <v>10107</v>
      </c>
      <c r="S2187" s="52">
        <v>14</v>
      </c>
      <c r="T2187" s="52">
        <v>78</v>
      </c>
      <c r="U2187" s="52">
        <v>86</v>
      </c>
      <c r="V2187" s="50" t="s">
        <v>260</v>
      </c>
      <c r="W2187" s="52">
        <v>62</v>
      </c>
      <c r="X2187" s="50" t="s">
        <v>52</v>
      </c>
      <c r="Y2187" s="78">
        <f t="shared" si="146"/>
        <v>0.27999999999999997</v>
      </c>
      <c r="Z2187" s="78">
        <f t="shared" si="147"/>
        <v>1.6</v>
      </c>
      <c r="AA2187" s="78">
        <f t="shared" si="148"/>
        <v>1.64</v>
      </c>
      <c r="AB2187" s="77">
        <f t="shared" si="149"/>
        <v>330</v>
      </c>
    </row>
    <row r="2188" spans="1:28" x14ac:dyDescent="0.3">
      <c r="A2188" s="53">
        <v>43906</v>
      </c>
      <c r="B2188" s="50" t="s">
        <v>1255</v>
      </c>
      <c r="C2188" s="50" t="s">
        <v>1256</v>
      </c>
      <c r="D2188" s="50" t="s">
        <v>47</v>
      </c>
      <c r="E2188" s="52">
        <v>10</v>
      </c>
      <c r="F2188" s="51">
        <v>95</v>
      </c>
      <c r="G2188" s="65">
        <v>2.6</v>
      </c>
      <c r="H2188" s="51">
        <v>63</v>
      </c>
      <c r="I2188" s="50" t="s">
        <v>85</v>
      </c>
      <c r="J2188" s="61">
        <v>12.7</v>
      </c>
      <c r="K2188" s="50" t="s">
        <v>158</v>
      </c>
      <c r="L2188" s="73">
        <v>33</v>
      </c>
      <c r="M2188" s="69">
        <v>3.1</v>
      </c>
      <c r="N2188" s="51">
        <v>81</v>
      </c>
      <c r="O2188" s="50" t="s">
        <v>52</v>
      </c>
      <c r="P2188" s="51">
        <v>10271</v>
      </c>
      <c r="Q2188" s="52">
        <v>23</v>
      </c>
      <c r="R2188" s="51">
        <v>10157</v>
      </c>
      <c r="S2188" s="50" t="s">
        <v>1012</v>
      </c>
      <c r="T2188" s="52">
        <v>71</v>
      </c>
      <c r="U2188" s="52">
        <v>81</v>
      </c>
      <c r="V2188" s="50" t="s">
        <v>75</v>
      </c>
      <c r="W2188" s="52">
        <v>63</v>
      </c>
      <c r="X2188" s="50" t="s">
        <v>91</v>
      </c>
      <c r="Y2188" s="78">
        <f t="shared" si="146"/>
        <v>0.31</v>
      </c>
      <c r="Z2188" s="78">
        <f t="shared" si="147"/>
        <v>0.26</v>
      </c>
      <c r="AA2188" s="78">
        <f t="shared" si="148"/>
        <v>1.27</v>
      </c>
      <c r="AB2188" s="77">
        <f t="shared" si="149"/>
        <v>330</v>
      </c>
    </row>
    <row r="2189" spans="1:28" x14ac:dyDescent="0.3">
      <c r="A2189" s="53">
        <v>43907</v>
      </c>
      <c r="B2189" s="50" t="s">
        <v>1255</v>
      </c>
      <c r="C2189" s="50" t="s">
        <v>1256</v>
      </c>
      <c r="D2189" s="50" t="s">
        <v>47</v>
      </c>
      <c r="E2189" s="52">
        <v>10</v>
      </c>
      <c r="F2189" s="51">
        <v>122</v>
      </c>
      <c r="G2189" s="65">
        <v>0</v>
      </c>
      <c r="H2189" s="51">
        <v>98</v>
      </c>
      <c r="I2189" s="50" t="s">
        <v>367</v>
      </c>
      <c r="J2189" s="61">
        <v>14.7</v>
      </c>
      <c r="K2189" s="50" t="s">
        <v>209</v>
      </c>
      <c r="L2189" s="73">
        <v>12</v>
      </c>
      <c r="M2189" s="69">
        <v>3.6</v>
      </c>
      <c r="N2189" s="51">
        <v>86</v>
      </c>
      <c r="O2189" s="50" t="s">
        <v>158</v>
      </c>
      <c r="P2189" s="51">
        <v>10284</v>
      </c>
      <c r="Q2189" s="50" t="s">
        <v>132</v>
      </c>
      <c r="R2189" s="51">
        <v>10264</v>
      </c>
      <c r="S2189" s="50" t="s">
        <v>51</v>
      </c>
      <c r="T2189" s="52">
        <v>78</v>
      </c>
      <c r="U2189" s="52">
        <v>87</v>
      </c>
      <c r="V2189" s="50" t="s">
        <v>88</v>
      </c>
      <c r="W2189" s="52">
        <v>68</v>
      </c>
      <c r="X2189" s="50" t="s">
        <v>70</v>
      </c>
      <c r="Y2189" s="78">
        <f t="shared" si="146"/>
        <v>0.36</v>
      </c>
      <c r="Z2189" s="78">
        <f t="shared" si="147"/>
        <v>0</v>
      </c>
      <c r="AA2189" s="78">
        <f t="shared" si="148"/>
        <v>1.47</v>
      </c>
      <c r="AB2189" s="77">
        <f t="shared" si="149"/>
        <v>120</v>
      </c>
    </row>
    <row r="2190" spans="1:28" x14ac:dyDescent="0.3">
      <c r="A2190" s="53">
        <v>43908</v>
      </c>
      <c r="B2190" s="50" t="s">
        <v>1255</v>
      </c>
      <c r="C2190" s="50" t="s">
        <v>1256</v>
      </c>
      <c r="D2190" s="50" t="s">
        <v>47</v>
      </c>
      <c r="E2190" s="52">
        <v>10</v>
      </c>
      <c r="F2190" s="51">
        <v>120</v>
      </c>
      <c r="G2190" s="65">
        <v>0</v>
      </c>
      <c r="H2190" s="51">
        <v>95</v>
      </c>
      <c r="I2190" s="50" t="s">
        <v>166</v>
      </c>
      <c r="J2190" s="61">
        <v>14.5</v>
      </c>
      <c r="K2190" s="50" t="s">
        <v>158</v>
      </c>
      <c r="L2190" s="73">
        <v>0</v>
      </c>
      <c r="M2190" s="69">
        <v>1.4</v>
      </c>
      <c r="N2190" s="51">
        <v>39</v>
      </c>
      <c r="O2190" s="50" t="s">
        <v>51</v>
      </c>
      <c r="P2190" s="51">
        <v>10264</v>
      </c>
      <c r="Q2190" s="50" t="s">
        <v>1012</v>
      </c>
      <c r="R2190" s="51">
        <v>10213</v>
      </c>
      <c r="S2190" s="52">
        <v>24</v>
      </c>
      <c r="T2190" s="52">
        <v>82</v>
      </c>
      <c r="U2190" s="52">
        <v>87</v>
      </c>
      <c r="V2190" s="50" t="s">
        <v>51</v>
      </c>
      <c r="W2190" s="52">
        <v>77</v>
      </c>
      <c r="X2190" s="50" t="s">
        <v>51</v>
      </c>
      <c r="Y2190" s="78">
        <f t="shared" si="146"/>
        <v>0.13999999999999999</v>
      </c>
      <c r="Z2190" s="78">
        <f t="shared" si="147"/>
        <v>0</v>
      </c>
      <c r="AA2190" s="78">
        <f t="shared" si="148"/>
        <v>1.45</v>
      </c>
      <c r="AB2190" s="77">
        <f t="shared" si="149"/>
        <v>0</v>
      </c>
    </row>
    <row r="2191" spans="1:28" x14ac:dyDescent="0.3">
      <c r="A2191" s="53">
        <v>43909</v>
      </c>
      <c r="B2191" s="50" t="s">
        <v>1255</v>
      </c>
      <c r="C2191" s="50" t="s">
        <v>1256</v>
      </c>
      <c r="D2191" s="50" t="s">
        <v>47</v>
      </c>
      <c r="E2191" s="52">
        <v>10</v>
      </c>
      <c r="F2191" s="51">
        <v>118</v>
      </c>
      <c r="G2191" s="65">
        <v>0.2</v>
      </c>
      <c r="H2191" s="51">
        <v>108</v>
      </c>
      <c r="I2191" s="50" t="s">
        <v>202</v>
      </c>
      <c r="J2191" s="61">
        <v>12.8</v>
      </c>
      <c r="K2191" s="50" t="s">
        <v>158</v>
      </c>
      <c r="L2191" s="73">
        <v>23</v>
      </c>
      <c r="M2191" s="69">
        <v>1.1000000000000001</v>
      </c>
      <c r="N2191" s="51">
        <v>33</v>
      </c>
      <c r="O2191" s="50" t="s">
        <v>75</v>
      </c>
      <c r="P2191" s="51">
        <v>10213</v>
      </c>
      <c r="Q2191" s="50" t="s">
        <v>1012</v>
      </c>
      <c r="R2191" s="51">
        <v>10143</v>
      </c>
      <c r="S2191" s="52">
        <v>24</v>
      </c>
      <c r="T2191" s="52">
        <v>87</v>
      </c>
      <c r="U2191" s="52">
        <v>89</v>
      </c>
      <c r="V2191" s="50" t="s">
        <v>51</v>
      </c>
      <c r="W2191" s="52">
        <v>85</v>
      </c>
      <c r="X2191" s="50" t="s">
        <v>51</v>
      </c>
      <c r="Y2191" s="78">
        <f t="shared" si="146"/>
        <v>0.11000000000000001</v>
      </c>
      <c r="Z2191" s="78">
        <f t="shared" si="147"/>
        <v>0.02</v>
      </c>
      <c r="AA2191" s="78">
        <f t="shared" si="148"/>
        <v>1.28</v>
      </c>
      <c r="AB2191" s="77">
        <f t="shared" si="149"/>
        <v>230</v>
      </c>
    </row>
    <row r="2192" spans="1:28" x14ac:dyDescent="0.3">
      <c r="A2192" s="53">
        <v>43910</v>
      </c>
      <c r="B2192" s="50" t="s">
        <v>1255</v>
      </c>
      <c r="C2192" s="50" t="s">
        <v>1256</v>
      </c>
      <c r="D2192" s="50" t="s">
        <v>47</v>
      </c>
      <c r="E2192" s="52">
        <v>10</v>
      </c>
      <c r="F2192" s="51">
        <v>119</v>
      </c>
      <c r="G2192" s="65">
        <v>0</v>
      </c>
      <c r="H2192" s="51">
        <v>107</v>
      </c>
      <c r="I2192" s="50" t="s">
        <v>74</v>
      </c>
      <c r="J2192" s="61">
        <v>13.1</v>
      </c>
      <c r="K2192" s="50" t="s">
        <v>52</v>
      </c>
      <c r="L2192" s="73">
        <v>10</v>
      </c>
      <c r="M2192" s="69">
        <v>1.1000000000000001</v>
      </c>
      <c r="N2192" s="51">
        <v>47</v>
      </c>
      <c r="O2192" s="50" t="s">
        <v>182</v>
      </c>
      <c r="P2192" s="51">
        <v>10143</v>
      </c>
      <c r="Q2192" s="50" t="s">
        <v>1012</v>
      </c>
      <c r="R2192" s="51">
        <v>10109</v>
      </c>
      <c r="S2192" s="52">
        <v>24</v>
      </c>
      <c r="T2192" s="52">
        <v>85</v>
      </c>
      <c r="U2192" s="52">
        <v>89</v>
      </c>
      <c r="V2192" s="50" t="s">
        <v>51</v>
      </c>
      <c r="W2192" s="52">
        <v>83</v>
      </c>
      <c r="X2192" s="50" t="s">
        <v>51</v>
      </c>
      <c r="Y2192" s="78">
        <f t="shared" si="146"/>
        <v>0.11000000000000001</v>
      </c>
      <c r="Z2192" s="78">
        <f t="shared" si="147"/>
        <v>0</v>
      </c>
      <c r="AA2192" s="78">
        <f t="shared" si="148"/>
        <v>1.31</v>
      </c>
      <c r="AB2192" s="77">
        <f t="shared" si="149"/>
        <v>100</v>
      </c>
    </row>
    <row r="2193" spans="1:28" x14ac:dyDescent="0.3">
      <c r="A2193" s="53">
        <v>43911</v>
      </c>
      <c r="B2193" s="50" t="s">
        <v>1255</v>
      </c>
      <c r="C2193" s="50" t="s">
        <v>1256</v>
      </c>
      <c r="D2193" s="50" t="s">
        <v>47</v>
      </c>
      <c r="E2193" s="52">
        <v>10</v>
      </c>
      <c r="F2193" s="51">
        <v>116</v>
      </c>
      <c r="G2193" s="65">
        <v>0</v>
      </c>
      <c r="H2193" s="51">
        <v>101</v>
      </c>
      <c r="I2193" s="50" t="s">
        <v>174</v>
      </c>
      <c r="J2193" s="61">
        <v>13.1</v>
      </c>
      <c r="K2193" s="50" t="s">
        <v>71</v>
      </c>
      <c r="L2193" s="72" t="s">
        <v>263</v>
      </c>
      <c r="M2193" s="69">
        <v>1.7</v>
      </c>
      <c r="N2193" s="51">
        <v>56</v>
      </c>
      <c r="O2193" s="50" t="s">
        <v>169</v>
      </c>
      <c r="P2193" s="51">
        <v>10112</v>
      </c>
      <c r="Q2193" s="52">
        <v>23</v>
      </c>
      <c r="R2193" s="51">
        <v>10084</v>
      </c>
      <c r="S2193" s="50" t="s">
        <v>51</v>
      </c>
      <c r="T2193" s="52">
        <v>87</v>
      </c>
      <c r="U2193" s="52">
        <v>90</v>
      </c>
      <c r="V2193" s="50" t="s">
        <v>51</v>
      </c>
      <c r="W2193" s="52">
        <v>83</v>
      </c>
      <c r="X2193" s="50" t="s">
        <v>51</v>
      </c>
      <c r="Y2193" s="78">
        <f t="shared" si="146"/>
        <v>0.16999999999999998</v>
      </c>
      <c r="Z2193" s="78">
        <f t="shared" si="147"/>
        <v>0</v>
      </c>
      <c r="AA2193" s="78">
        <f t="shared" si="148"/>
        <v>1.31</v>
      </c>
      <c r="AB2193" s="77">
        <f t="shared" si="149"/>
        <v>10</v>
      </c>
    </row>
    <row r="2194" spans="1:28" x14ac:dyDescent="0.3">
      <c r="A2194" s="53">
        <v>43912</v>
      </c>
      <c r="B2194" s="50" t="s">
        <v>1255</v>
      </c>
      <c r="C2194" s="50" t="s">
        <v>1256</v>
      </c>
      <c r="D2194" s="50" t="s">
        <v>47</v>
      </c>
      <c r="E2194" s="52">
        <v>10</v>
      </c>
      <c r="F2194" s="51">
        <v>133</v>
      </c>
      <c r="G2194" s="65">
        <v>0.2</v>
      </c>
      <c r="H2194" s="51">
        <v>118</v>
      </c>
      <c r="I2194" s="50" t="s">
        <v>51</v>
      </c>
      <c r="J2194" s="61">
        <v>14.8</v>
      </c>
      <c r="K2194" s="50" t="s">
        <v>61</v>
      </c>
      <c r="L2194" s="73">
        <v>30</v>
      </c>
      <c r="M2194" s="69">
        <v>2.2000000000000002</v>
      </c>
      <c r="N2194" s="51">
        <v>78</v>
      </c>
      <c r="O2194" s="50" t="s">
        <v>188</v>
      </c>
      <c r="P2194" s="51">
        <v>10164</v>
      </c>
      <c r="Q2194" s="52">
        <v>24</v>
      </c>
      <c r="R2194" s="51">
        <v>10108</v>
      </c>
      <c r="S2194" s="50" t="s">
        <v>116</v>
      </c>
      <c r="T2194" s="52">
        <v>80</v>
      </c>
      <c r="U2194" s="52">
        <v>84</v>
      </c>
      <c r="V2194" s="50" t="s">
        <v>51</v>
      </c>
      <c r="W2194" s="52">
        <v>75</v>
      </c>
      <c r="X2194" s="50" t="s">
        <v>352</v>
      </c>
      <c r="Y2194" s="78">
        <f t="shared" si="146"/>
        <v>0.22000000000000003</v>
      </c>
      <c r="Z2194" s="78">
        <f t="shared" si="147"/>
        <v>0.02</v>
      </c>
      <c r="AA2194" s="78">
        <f t="shared" si="148"/>
        <v>1.48</v>
      </c>
      <c r="AB2194" s="77">
        <f t="shared" si="149"/>
        <v>300</v>
      </c>
    </row>
    <row r="2195" spans="1:28" x14ac:dyDescent="0.3">
      <c r="A2195" s="53">
        <v>43913</v>
      </c>
      <c r="B2195" s="50" t="s">
        <v>1255</v>
      </c>
      <c r="C2195" s="50" t="s">
        <v>1256</v>
      </c>
      <c r="D2195" s="50" t="s">
        <v>47</v>
      </c>
      <c r="E2195" s="52">
        <v>10</v>
      </c>
      <c r="F2195" s="51">
        <v>130</v>
      </c>
      <c r="G2195" s="65">
        <v>0</v>
      </c>
      <c r="H2195" s="51">
        <v>121</v>
      </c>
      <c r="I2195" s="50" t="s">
        <v>51</v>
      </c>
      <c r="J2195" s="61">
        <v>13.9</v>
      </c>
      <c r="K2195" s="50" t="s">
        <v>148</v>
      </c>
      <c r="L2195" s="73">
        <v>11</v>
      </c>
      <c r="M2195" s="69">
        <v>3.6</v>
      </c>
      <c r="N2195" s="51">
        <v>117</v>
      </c>
      <c r="O2195" s="50" t="s">
        <v>69</v>
      </c>
      <c r="P2195" s="51">
        <v>10180</v>
      </c>
      <c r="Q2195" s="50" t="s">
        <v>51</v>
      </c>
      <c r="R2195" s="51">
        <v>10157</v>
      </c>
      <c r="S2195" s="50" t="s">
        <v>218</v>
      </c>
      <c r="T2195" s="52">
        <v>81</v>
      </c>
      <c r="U2195" s="52">
        <v>85</v>
      </c>
      <c r="V2195" s="50" t="s">
        <v>51</v>
      </c>
      <c r="W2195" s="52">
        <v>78</v>
      </c>
      <c r="X2195" s="50" t="s">
        <v>51</v>
      </c>
      <c r="Y2195" s="78">
        <f t="shared" si="146"/>
        <v>0.36</v>
      </c>
      <c r="Z2195" s="78">
        <f t="shared" si="147"/>
        <v>0</v>
      </c>
      <c r="AA2195" s="78">
        <f t="shared" si="148"/>
        <v>1.3900000000000001</v>
      </c>
      <c r="AB2195" s="77">
        <f t="shared" si="149"/>
        <v>110</v>
      </c>
    </row>
    <row r="2196" spans="1:28" x14ac:dyDescent="0.3">
      <c r="A2196" s="53">
        <v>43914</v>
      </c>
      <c r="B2196" s="50" t="s">
        <v>1255</v>
      </c>
      <c r="C2196" s="50" t="s">
        <v>1256</v>
      </c>
      <c r="D2196" s="50" t="s">
        <v>47</v>
      </c>
      <c r="E2196" s="52">
        <v>10</v>
      </c>
      <c r="F2196" s="51">
        <v>138</v>
      </c>
      <c r="G2196" s="65">
        <v>0</v>
      </c>
      <c r="H2196" s="51">
        <v>88</v>
      </c>
      <c r="I2196" s="50" t="s">
        <v>301</v>
      </c>
      <c r="J2196" s="61">
        <v>18.7</v>
      </c>
      <c r="K2196" s="50" t="s">
        <v>158</v>
      </c>
      <c r="L2196" s="73">
        <v>11</v>
      </c>
      <c r="M2196" s="69">
        <v>3.9</v>
      </c>
      <c r="N2196" s="51">
        <v>106</v>
      </c>
      <c r="O2196" s="50" t="s">
        <v>128</v>
      </c>
      <c r="P2196" s="51">
        <v>10176</v>
      </c>
      <c r="Q2196" s="50" t="s">
        <v>289</v>
      </c>
      <c r="R2196" s="51">
        <v>10149</v>
      </c>
      <c r="S2196" s="52">
        <v>19</v>
      </c>
      <c r="T2196" s="52">
        <v>77</v>
      </c>
      <c r="U2196" s="52">
        <v>87</v>
      </c>
      <c r="V2196" s="50" t="s">
        <v>301</v>
      </c>
      <c r="W2196" s="52">
        <v>59</v>
      </c>
      <c r="X2196" s="50" t="s">
        <v>146</v>
      </c>
      <c r="Y2196" s="78">
        <f t="shared" si="146"/>
        <v>0.39</v>
      </c>
      <c r="Z2196" s="78">
        <f t="shared" si="147"/>
        <v>0</v>
      </c>
      <c r="AA2196" s="78">
        <f t="shared" si="148"/>
        <v>1.8699999999999999</v>
      </c>
      <c r="AB2196" s="77">
        <f t="shared" si="149"/>
        <v>110</v>
      </c>
    </row>
    <row r="2197" spans="1:28" x14ac:dyDescent="0.3">
      <c r="A2197" s="53">
        <v>43915</v>
      </c>
      <c r="B2197" s="50" t="s">
        <v>1255</v>
      </c>
      <c r="C2197" s="50" t="s">
        <v>1256</v>
      </c>
      <c r="D2197" s="50" t="s">
        <v>47</v>
      </c>
      <c r="E2197" s="52">
        <v>10</v>
      </c>
      <c r="F2197" s="51">
        <v>118</v>
      </c>
      <c r="G2197" s="65">
        <v>0</v>
      </c>
      <c r="H2197" s="51">
        <v>81</v>
      </c>
      <c r="I2197" s="50" t="s">
        <v>51</v>
      </c>
      <c r="J2197" s="61">
        <v>15.6</v>
      </c>
      <c r="K2197" s="50" t="s">
        <v>61</v>
      </c>
      <c r="L2197" s="73">
        <v>0</v>
      </c>
      <c r="M2197" s="69">
        <v>1.9</v>
      </c>
      <c r="N2197" s="51">
        <v>53</v>
      </c>
      <c r="O2197" s="50" t="s">
        <v>51</v>
      </c>
      <c r="P2197" s="51">
        <v>10164</v>
      </c>
      <c r="Q2197" s="52">
        <v>21</v>
      </c>
      <c r="R2197" s="51">
        <v>10144</v>
      </c>
      <c r="S2197" s="50" t="s">
        <v>116</v>
      </c>
      <c r="T2197" s="52">
        <v>75</v>
      </c>
      <c r="U2197" s="52">
        <v>85</v>
      </c>
      <c r="V2197" s="50" t="s">
        <v>80</v>
      </c>
      <c r="W2197" s="52">
        <v>64</v>
      </c>
      <c r="X2197" s="50" t="s">
        <v>51</v>
      </c>
      <c r="Y2197" s="78">
        <f t="shared" si="146"/>
        <v>0.19</v>
      </c>
      <c r="Z2197" s="78">
        <f t="shared" si="147"/>
        <v>0</v>
      </c>
      <c r="AA2197" s="78">
        <f t="shared" si="148"/>
        <v>1.56</v>
      </c>
      <c r="AB2197" s="77">
        <f t="shared" si="149"/>
        <v>0</v>
      </c>
    </row>
    <row r="2198" spans="1:28" x14ac:dyDescent="0.3">
      <c r="A2198" s="53">
        <v>43916</v>
      </c>
      <c r="B2198" s="50" t="s">
        <v>1255</v>
      </c>
      <c r="C2198" s="50" t="s">
        <v>1256</v>
      </c>
      <c r="D2198" s="50" t="s">
        <v>47</v>
      </c>
      <c r="E2198" s="52">
        <v>10</v>
      </c>
      <c r="F2198" s="51">
        <v>104</v>
      </c>
      <c r="G2198" s="65">
        <v>0</v>
      </c>
      <c r="H2198" s="51">
        <v>72</v>
      </c>
      <c r="I2198" s="50" t="s">
        <v>229</v>
      </c>
      <c r="J2198" s="61">
        <v>13.6</v>
      </c>
      <c r="K2198" s="50" t="s">
        <v>129</v>
      </c>
      <c r="L2198" s="73">
        <v>0</v>
      </c>
      <c r="M2198" s="69">
        <v>3.3</v>
      </c>
      <c r="N2198" s="51">
        <v>89</v>
      </c>
      <c r="O2198" s="50" t="s">
        <v>128</v>
      </c>
      <c r="P2198" s="51">
        <v>10158</v>
      </c>
      <c r="Q2198" s="50" t="s">
        <v>263</v>
      </c>
      <c r="R2198" s="51">
        <v>10130</v>
      </c>
      <c r="S2198" s="52">
        <v>16</v>
      </c>
      <c r="T2198" s="52">
        <v>63</v>
      </c>
      <c r="U2198" s="52">
        <v>77</v>
      </c>
      <c r="V2198" s="50" t="s">
        <v>51</v>
      </c>
      <c r="W2198" s="52">
        <v>51</v>
      </c>
      <c r="X2198" s="50" t="s">
        <v>106</v>
      </c>
      <c r="Y2198" s="78">
        <f t="shared" si="146"/>
        <v>0.32999999999999996</v>
      </c>
      <c r="Z2198" s="78">
        <f t="shared" si="147"/>
        <v>0</v>
      </c>
      <c r="AA2198" s="78">
        <f t="shared" si="148"/>
        <v>1.3599999999999999</v>
      </c>
      <c r="AB2198" s="77">
        <f t="shared" si="149"/>
        <v>0</v>
      </c>
    </row>
    <row r="2199" spans="1:28" x14ac:dyDescent="0.3">
      <c r="A2199" s="53">
        <v>43917</v>
      </c>
      <c r="B2199" s="50" t="s">
        <v>1255</v>
      </c>
      <c r="C2199" s="50" t="s">
        <v>1256</v>
      </c>
      <c r="D2199" s="50" t="s">
        <v>47</v>
      </c>
      <c r="E2199" s="52">
        <v>10</v>
      </c>
      <c r="F2199" s="51">
        <v>94</v>
      </c>
      <c r="G2199" s="65">
        <v>0</v>
      </c>
      <c r="H2199" s="51">
        <v>52</v>
      </c>
      <c r="I2199" s="50" t="s">
        <v>301</v>
      </c>
      <c r="J2199" s="61">
        <v>13.7</v>
      </c>
      <c r="K2199" s="50" t="s">
        <v>179</v>
      </c>
      <c r="L2199" s="73">
        <v>0</v>
      </c>
      <c r="M2199" s="69">
        <v>5</v>
      </c>
      <c r="N2199" s="51">
        <v>128</v>
      </c>
      <c r="O2199" s="50" t="s">
        <v>51</v>
      </c>
      <c r="P2199" s="51">
        <v>10160</v>
      </c>
      <c r="Q2199" s="52">
        <v>22</v>
      </c>
      <c r="R2199" s="51">
        <v>10132</v>
      </c>
      <c r="S2199" s="52">
        <v>16</v>
      </c>
      <c r="T2199" s="52">
        <v>61</v>
      </c>
      <c r="U2199" s="52">
        <v>72</v>
      </c>
      <c r="V2199" s="50" t="s">
        <v>108</v>
      </c>
      <c r="W2199" s="52">
        <v>46</v>
      </c>
      <c r="X2199" s="50" t="s">
        <v>257</v>
      </c>
      <c r="Y2199" s="78">
        <f t="shared" si="146"/>
        <v>0.5</v>
      </c>
      <c r="Z2199" s="78">
        <f t="shared" si="147"/>
        <v>0</v>
      </c>
      <c r="AA2199" s="78">
        <f t="shared" si="148"/>
        <v>1.3699999999999999</v>
      </c>
      <c r="AB2199" s="77">
        <f t="shared" si="149"/>
        <v>0</v>
      </c>
    </row>
    <row r="2200" spans="1:28" x14ac:dyDescent="0.3">
      <c r="A2200" s="53">
        <v>43918</v>
      </c>
      <c r="B2200" s="50" t="s">
        <v>1255</v>
      </c>
      <c r="C2200" s="50" t="s">
        <v>1256</v>
      </c>
      <c r="D2200" s="50" t="s">
        <v>47</v>
      </c>
      <c r="E2200" s="52">
        <v>10</v>
      </c>
      <c r="F2200" s="51">
        <v>108</v>
      </c>
      <c r="G2200" s="65">
        <v>0</v>
      </c>
      <c r="H2200" s="51">
        <v>58</v>
      </c>
      <c r="I2200" s="50" t="s">
        <v>111</v>
      </c>
      <c r="J2200" s="61">
        <v>15.7</v>
      </c>
      <c r="K2200" s="50" t="s">
        <v>61</v>
      </c>
      <c r="L2200" s="72" t="s">
        <v>289</v>
      </c>
      <c r="M2200" s="69">
        <v>3.1</v>
      </c>
      <c r="N2200" s="51">
        <v>69</v>
      </c>
      <c r="O2200" s="50" t="s">
        <v>98</v>
      </c>
      <c r="P2200" s="51">
        <v>10208</v>
      </c>
      <c r="Q2200" s="52">
        <v>24</v>
      </c>
      <c r="R2200" s="51">
        <v>10159</v>
      </c>
      <c r="S2200" s="50" t="s">
        <v>1012</v>
      </c>
      <c r="T2200" s="52">
        <v>69</v>
      </c>
      <c r="U2200" s="52">
        <v>79</v>
      </c>
      <c r="V2200" s="50" t="s">
        <v>88</v>
      </c>
      <c r="W2200" s="52">
        <v>59</v>
      </c>
      <c r="X2200" s="50" t="s">
        <v>135</v>
      </c>
      <c r="Y2200" s="78">
        <f t="shared" si="146"/>
        <v>0.31</v>
      </c>
      <c r="Z2200" s="78">
        <f t="shared" si="147"/>
        <v>0</v>
      </c>
      <c r="AA2200" s="78">
        <f t="shared" si="148"/>
        <v>1.5699999999999998</v>
      </c>
      <c r="AB2200" s="77">
        <f t="shared" si="149"/>
        <v>90</v>
      </c>
    </row>
    <row r="2201" spans="1:28" x14ac:dyDescent="0.3">
      <c r="A2201" s="53">
        <v>43919</v>
      </c>
      <c r="B2201" s="50" t="s">
        <v>1255</v>
      </c>
      <c r="C2201" s="50" t="s">
        <v>1256</v>
      </c>
      <c r="D2201" s="50" t="s">
        <v>47</v>
      </c>
      <c r="E2201" s="52">
        <v>10</v>
      </c>
      <c r="F2201" s="51">
        <v>112</v>
      </c>
      <c r="G2201" s="65">
        <v>6.8</v>
      </c>
      <c r="H2201" s="51">
        <v>68</v>
      </c>
      <c r="I2201" s="50" t="s">
        <v>434</v>
      </c>
      <c r="J2201" s="61">
        <v>15.6</v>
      </c>
      <c r="K2201" s="50" t="s">
        <v>206</v>
      </c>
      <c r="L2201" s="72" t="s">
        <v>533</v>
      </c>
      <c r="M2201" s="69">
        <v>3.6</v>
      </c>
      <c r="N2201" s="51">
        <v>133</v>
      </c>
      <c r="O2201" s="50" t="s">
        <v>249</v>
      </c>
      <c r="P2201" s="51">
        <v>10246</v>
      </c>
      <c r="Q2201" s="52">
        <v>22</v>
      </c>
      <c r="R2201" s="51">
        <v>10200</v>
      </c>
      <c r="S2201" s="50" t="s">
        <v>218</v>
      </c>
      <c r="T2201" s="52">
        <v>74</v>
      </c>
      <c r="U2201" s="52">
        <v>84</v>
      </c>
      <c r="V2201" s="50" t="s">
        <v>107</v>
      </c>
      <c r="W2201" s="52">
        <v>58</v>
      </c>
      <c r="X2201" s="50" t="s">
        <v>52</v>
      </c>
      <c r="Y2201" s="78">
        <f t="shared" si="146"/>
        <v>0.36</v>
      </c>
      <c r="Z2201" s="78">
        <f t="shared" si="147"/>
        <v>0.67999999999999994</v>
      </c>
      <c r="AA2201" s="78">
        <f t="shared" si="148"/>
        <v>1.56</v>
      </c>
      <c r="AB2201" s="77">
        <f t="shared" si="149"/>
        <v>70</v>
      </c>
    </row>
    <row r="2202" spans="1:28" x14ac:dyDescent="0.3">
      <c r="A2202" s="53">
        <v>43920</v>
      </c>
      <c r="B2202" s="50" t="s">
        <v>1255</v>
      </c>
      <c r="C2202" s="50" t="s">
        <v>1256</v>
      </c>
      <c r="D2202" s="50" t="s">
        <v>47</v>
      </c>
      <c r="E2202" s="52">
        <v>10</v>
      </c>
      <c r="F2202" s="51">
        <v>68</v>
      </c>
      <c r="G2202" s="65">
        <v>6.6</v>
      </c>
      <c r="H2202" s="51">
        <v>47</v>
      </c>
      <c r="I2202" s="50" t="s">
        <v>88</v>
      </c>
      <c r="J2202" s="61">
        <v>9</v>
      </c>
      <c r="K2202" s="50" t="s">
        <v>166</v>
      </c>
      <c r="L2202" s="72"/>
      <c r="M2202" s="69">
        <v>0</v>
      </c>
      <c r="N2202" s="50"/>
      <c r="O2202" s="50"/>
      <c r="P2202" s="51">
        <v>10242</v>
      </c>
      <c r="Q2202" s="50" t="s">
        <v>1012</v>
      </c>
      <c r="R2202" s="51">
        <v>10156</v>
      </c>
      <c r="S2202" s="52">
        <v>24</v>
      </c>
      <c r="T2202" s="52">
        <v>75</v>
      </c>
      <c r="U2202" s="52">
        <v>82</v>
      </c>
      <c r="V2202" s="50" t="s">
        <v>51</v>
      </c>
      <c r="W2202" s="52">
        <v>62</v>
      </c>
      <c r="X2202" s="50" t="s">
        <v>103</v>
      </c>
      <c r="Y2202" s="78">
        <f t="shared" si="146"/>
        <v>0</v>
      </c>
      <c r="Z2202" s="78">
        <f t="shared" si="147"/>
        <v>0.65999999999999992</v>
      </c>
      <c r="AA2202" s="78">
        <f t="shared" si="148"/>
        <v>0.9</v>
      </c>
      <c r="AB2202" s="77">
        <f t="shared" si="149"/>
        <v>0</v>
      </c>
    </row>
    <row r="2203" spans="1:28" x14ac:dyDescent="0.3">
      <c r="A2203" s="53">
        <v>43921</v>
      </c>
      <c r="B2203" s="50" t="s">
        <v>1255</v>
      </c>
      <c r="C2203" s="50" t="s">
        <v>1256</v>
      </c>
      <c r="D2203" s="50" t="s">
        <v>47</v>
      </c>
      <c r="E2203" s="52">
        <v>10</v>
      </c>
      <c r="F2203" s="51">
        <v>71</v>
      </c>
      <c r="G2203" s="65">
        <v>0</v>
      </c>
      <c r="H2203" s="51">
        <v>36</v>
      </c>
      <c r="I2203" s="50" t="s">
        <v>75</v>
      </c>
      <c r="J2203" s="61">
        <v>10.6</v>
      </c>
      <c r="K2203" s="50" t="s">
        <v>94</v>
      </c>
      <c r="L2203" s="72"/>
      <c r="M2203" s="69">
        <v>0</v>
      </c>
      <c r="N2203" s="50"/>
      <c r="O2203" s="50"/>
      <c r="P2203" s="51">
        <v>10156</v>
      </c>
      <c r="Q2203" s="50" t="s">
        <v>1012</v>
      </c>
      <c r="R2203" s="51">
        <v>10091</v>
      </c>
      <c r="S2203" s="50" t="s">
        <v>51</v>
      </c>
      <c r="T2203" s="52">
        <v>75</v>
      </c>
      <c r="U2203" s="52">
        <v>85</v>
      </c>
      <c r="V2203" s="50" t="s">
        <v>51</v>
      </c>
      <c r="W2203" s="52">
        <v>66</v>
      </c>
      <c r="X2203" s="50" t="s">
        <v>179</v>
      </c>
      <c r="Y2203" s="78">
        <f t="shared" si="146"/>
        <v>0</v>
      </c>
      <c r="Z2203" s="78">
        <f t="shared" si="147"/>
        <v>0</v>
      </c>
      <c r="AA2203" s="78">
        <f t="shared" si="148"/>
        <v>1.06</v>
      </c>
      <c r="AB2203" s="77">
        <f t="shared" si="149"/>
        <v>0</v>
      </c>
    </row>
    <row r="2204" spans="1:28" x14ac:dyDescent="0.3">
      <c r="A2204" s="53">
        <v>43922</v>
      </c>
      <c r="B2204" s="50" t="s">
        <v>1255</v>
      </c>
      <c r="C2204" s="50" t="s">
        <v>1256</v>
      </c>
      <c r="D2204" s="50" t="s">
        <v>47</v>
      </c>
      <c r="E2204" s="52">
        <v>10</v>
      </c>
      <c r="F2204" s="51">
        <v>112</v>
      </c>
      <c r="G2204" s="65">
        <v>0</v>
      </c>
      <c r="H2204" s="51">
        <v>84</v>
      </c>
      <c r="I2204" s="50" t="s">
        <v>123</v>
      </c>
      <c r="J2204" s="61">
        <v>13.9</v>
      </c>
      <c r="K2204" s="50" t="s">
        <v>129</v>
      </c>
      <c r="L2204" s="72"/>
      <c r="M2204" s="69">
        <v>2.8</v>
      </c>
      <c r="N2204" s="50"/>
      <c r="O2204" s="50"/>
      <c r="P2204" s="51">
        <v>10133</v>
      </c>
      <c r="Q2204" s="52">
        <v>24</v>
      </c>
      <c r="R2204" s="51">
        <v>10083</v>
      </c>
      <c r="S2204" s="50" t="s">
        <v>51</v>
      </c>
      <c r="T2204" s="52">
        <v>77</v>
      </c>
      <c r="U2204" s="52">
        <v>85</v>
      </c>
      <c r="V2204" s="50" t="s">
        <v>249</v>
      </c>
      <c r="W2204" s="52">
        <v>69</v>
      </c>
      <c r="X2204" s="50" t="s">
        <v>307</v>
      </c>
      <c r="Y2204" s="78">
        <f t="shared" si="146"/>
        <v>0.27999999999999997</v>
      </c>
      <c r="Z2204" s="78">
        <f t="shared" si="147"/>
        <v>0</v>
      </c>
      <c r="AA2204" s="78">
        <f t="shared" si="148"/>
        <v>1.3900000000000001</v>
      </c>
      <c r="AB2204" s="77">
        <f t="shared" si="149"/>
        <v>0</v>
      </c>
    </row>
    <row r="2205" spans="1:28" x14ac:dyDescent="0.3">
      <c r="A2205" s="53">
        <v>43923</v>
      </c>
      <c r="B2205" s="50" t="s">
        <v>1255</v>
      </c>
      <c r="C2205" s="50" t="s">
        <v>1256</v>
      </c>
      <c r="D2205" s="50" t="s">
        <v>47</v>
      </c>
      <c r="E2205" s="52">
        <v>10</v>
      </c>
      <c r="F2205" s="51">
        <v>125</v>
      </c>
      <c r="G2205" s="65">
        <v>0</v>
      </c>
      <c r="H2205" s="51">
        <v>109</v>
      </c>
      <c r="I2205" s="50" t="s">
        <v>100</v>
      </c>
      <c r="J2205" s="61">
        <v>14.1</v>
      </c>
      <c r="K2205" s="50" t="s">
        <v>209</v>
      </c>
      <c r="L2205" s="72" t="s">
        <v>218</v>
      </c>
      <c r="M2205" s="69">
        <v>1.9</v>
      </c>
      <c r="N2205" s="51">
        <v>58</v>
      </c>
      <c r="O2205" s="50" t="s">
        <v>69</v>
      </c>
      <c r="P2205" s="51">
        <v>10194</v>
      </c>
      <c r="Q2205" s="50" t="s">
        <v>51</v>
      </c>
      <c r="R2205" s="51">
        <v>10127</v>
      </c>
      <c r="S2205" s="50" t="s">
        <v>116</v>
      </c>
      <c r="T2205" s="52">
        <v>71</v>
      </c>
      <c r="U2205" s="52">
        <v>86</v>
      </c>
      <c r="V2205" s="50" t="s">
        <v>51</v>
      </c>
      <c r="W2205" s="52">
        <v>57</v>
      </c>
      <c r="X2205" s="50" t="s">
        <v>342</v>
      </c>
      <c r="Y2205" s="78">
        <f t="shared" si="146"/>
        <v>0.19</v>
      </c>
      <c r="Z2205" s="78">
        <f t="shared" si="147"/>
        <v>0</v>
      </c>
      <c r="AA2205" s="78">
        <f t="shared" si="148"/>
        <v>1.41</v>
      </c>
      <c r="AB2205" s="77">
        <f t="shared" si="149"/>
        <v>30</v>
      </c>
    </row>
    <row r="2206" spans="1:28" x14ac:dyDescent="0.3">
      <c r="A2206" s="53">
        <v>43924</v>
      </c>
      <c r="B2206" s="50" t="s">
        <v>1255</v>
      </c>
      <c r="C2206" s="50" t="s">
        <v>1256</v>
      </c>
      <c r="D2206" s="50" t="s">
        <v>47</v>
      </c>
      <c r="E2206" s="52">
        <v>10</v>
      </c>
      <c r="F2206" s="51">
        <v>108</v>
      </c>
      <c r="G2206" s="65">
        <v>0</v>
      </c>
      <c r="H2206" s="51">
        <v>80</v>
      </c>
      <c r="I2206" s="50" t="s">
        <v>100</v>
      </c>
      <c r="J2206" s="61">
        <v>13.7</v>
      </c>
      <c r="K2206" s="50" t="s">
        <v>121</v>
      </c>
      <c r="L2206" s="72"/>
      <c r="M2206" s="69">
        <v>0</v>
      </c>
      <c r="N2206" s="50"/>
      <c r="O2206" s="50"/>
      <c r="P2206" s="51">
        <v>10193</v>
      </c>
      <c r="Q2206" s="50" t="s">
        <v>1012</v>
      </c>
      <c r="R2206" s="51">
        <v>10144</v>
      </c>
      <c r="S2206" s="52">
        <v>24</v>
      </c>
      <c r="T2206" s="52">
        <v>66</v>
      </c>
      <c r="U2206" s="52">
        <v>81</v>
      </c>
      <c r="V2206" s="50" t="s">
        <v>88</v>
      </c>
      <c r="W2206" s="52">
        <v>54</v>
      </c>
      <c r="X2206" s="50" t="s">
        <v>113</v>
      </c>
      <c r="Y2206" s="78">
        <f t="shared" si="146"/>
        <v>0</v>
      </c>
      <c r="Z2206" s="78">
        <f t="shared" si="147"/>
        <v>0</v>
      </c>
      <c r="AA2206" s="78">
        <f t="shared" si="148"/>
        <v>1.3699999999999999</v>
      </c>
      <c r="AB2206" s="77">
        <f t="shared" si="149"/>
        <v>0</v>
      </c>
    </row>
    <row r="2207" spans="1:28" x14ac:dyDescent="0.3">
      <c r="A2207" s="53">
        <v>43925</v>
      </c>
      <c r="B2207" s="50" t="s">
        <v>1255</v>
      </c>
      <c r="C2207" s="50" t="s">
        <v>1256</v>
      </c>
      <c r="D2207" s="50" t="s">
        <v>47</v>
      </c>
      <c r="E2207" s="52">
        <v>10</v>
      </c>
      <c r="F2207" s="51">
        <v>124</v>
      </c>
      <c r="G2207" s="65">
        <v>0</v>
      </c>
      <c r="H2207" s="51">
        <v>67</v>
      </c>
      <c r="I2207" s="50" t="s">
        <v>258</v>
      </c>
      <c r="J2207" s="61">
        <v>18.2</v>
      </c>
      <c r="K2207" s="50" t="s">
        <v>164</v>
      </c>
      <c r="L2207" s="72" t="s">
        <v>289</v>
      </c>
      <c r="M2207" s="69">
        <v>1.4</v>
      </c>
      <c r="N2207" s="51">
        <v>56</v>
      </c>
      <c r="O2207" s="50" t="s">
        <v>146</v>
      </c>
      <c r="P2207" s="51">
        <v>10144</v>
      </c>
      <c r="Q2207" s="50" t="s">
        <v>1012</v>
      </c>
      <c r="R2207" s="51">
        <v>10079</v>
      </c>
      <c r="S2207" s="52">
        <v>24</v>
      </c>
      <c r="T2207" s="52">
        <v>69</v>
      </c>
      <c r="U2207" s="52">
        <v>85</v>
      </c>
      <c r="V2207" s="50" t="s">
        <v>258</v>
      </c>
      <c r="W2207" s="52">
        <v>36</v>
      </c>
      <c r="X2207" s="50" t="s">
        <v>213</v>
      </c>
      <c r="Y2207" s="78">
        <f t="shared" si="146"/>
        <v>0.13999999999999999</v>
      </c>
      <c r="Z2207" s="78">
        <f t="shared" si="147"/>
        <v>0</v>
      </c>
      <c r="AA2207" s="78">
        <f t="shared" si="148"/>
        <v>1.8199999999999998</v>
      </c>
      <c r="AB2207" s="77">
        <f t="shared" si="149"/>
        <v>90</v>
      </c>
    </row>
    <row r="2208" spans="1:28" x14ac:dyDescent="0.3">
      <c r="A2208" s="53">
        <v>43926</v>
      </c>
      <c r="B2208" s="50" t="s">
        <v>1255</v>
      </c>
      <c r="C2208" s="50" t="s">
        <v>1256</v>
      </c>
      <c r="D2208" s="50" t="s">
        <v>47</v>
      </c>
      <c r="E2208" s="52">
        <v>10</v>
      </c>
      <c r="F2208" s="51">
        <v>170</v>
      </c>
      <c r="G2208" s="65">
        <v>0.4</v>
      </c>
      <c r="H2208" s="51">
        <v>130</v>
      </c>
      <c r="I2208" s="50" t="s">
        <v>70</v>
      </c>
      <c r="J2208" s="61">
        <v>21.1</v>
      </c>
      <c r="K2208" s="50" t="s">
        <v>169</v>
      </c>
      <c r="L2208" s="73">
        <v>25</v>
      </c>
      <c r="M2208" s="69">
        <v>0.6</v>
      </c>
      <c r="N2208" s="51">
        <v>61</v>
      </c>
      <c r="O2208" s="50" t="s">
        <v>404</v>
      </c>
      <c r="P2208" s="51">
        <v>10139</v>
      </c>
      <c r="Q2208" s="52">
        <v>24</v>
      </c>
      <c r="R2208" s="51">
        <v>10065</v>
      </c>
      <c r="S2208" s="50" t="s">
        <v>218</v>
      </c>
      <c r="T2208" s="52">
        <v>49</v>
      </c>
      <c r="U2208" s="52">
        <v>74</v>
      </c>
      <c r="V2208" s="50" t="s">
        <v>107</v>
      </c>
      <c r="W2208" s="52">
        <v>34</v>
      </c>
      <c r="X2208" s="50" t="s">
        <v>95</v>
      </c>
      <c r="Y2208" s="78">
        <f t="shared" si="146"/>
        <v>0.06</v>
      </c>
      <c r="Z2208" s="78">
        <f t="shared" si="147"/>
        <v>0.04</v>
      </c>
      <c r="AA2208" s="78">
        <f t="shared" si="148"/>
        <v>2.1100000000000003</v>
      </c>
      <c r="AB2208" s="77">
        <f t="shared" si="149"/>
        <v>250</v>
      </c>
    </row>
    <row r="2209" spans="1:28" x14ac:dyDescent="0.3">
      <c r="A2209" s="53">
        <v>43927</v>
      </c>
      <c r="B2209" s="50" t="s">
        <v>1255</v>
      </c>
      <c r="C2209" s="50" t="s">
        <v>1256</v>
      </c>
      <c r="D2209" s="50" t="s">
        <v>47</v>
      </c>
      <c r="E2209" s="52">
        <v>10</v>
      </c>
      <c r="F2209" s="51">
        <v>134</v>
      </c>
      <c r="G2209" s="65">
        <v>8</v>
      </c>
      <c r="H2209" s="51">
        <v>120</v>
      </c>
      <c r="I2209" s="50" t="s">
        <v>192</v>
      </c>
      <c r="J2209" s="61">
        <v>14.8</v>
      </c>
      <c r="K2209" s="50" t="s">
        <v>286</v>
      </c>
      <c r="L2209" s="72"/>
      <c r="M2209" s="69">
        <v>0</v>
      </c>
      <c r="N2209" s="50"/>
      <c r="O2209" s="50"/>
      <c r="P2209" s="51">
        <v>10223</v>
      </c>
      <c r="Q2209" s="52">
        <v>20</v>
      </c>
      <c r="R2209" s="51">
        <v>10139</v>
      </c>
      <c r="S2209" s="50" t="s">
        <v>1012</v>
      </c>
      <c r="T2209" s="52">
        <v>82</v>
      </c>
      <c r="U2209" s="52">
        <v>87</v>
      </c>
      <c r="V2209" s="50" t="s">
        <v>51</v>
      </c>
      <c r="W2209" s="52">
        <v>72</v>
      </c>
      <c r="X2209" s="50" t="s">
        <v>239</v>
      </c>
      <c r="Y2209" s="78">
        <f t="shared" si="146"/>
        <v>0</v>
      </c>
      <c r="Z2209" s="78">
        <f t="shared" si="147"/>
        <v>0.8</v>
      </c>
      <c r="AA2209" s="78">
        <f t="shared" si="148"/>
        <v>1.48</v>
      </c>
      <c r="AB2209" s="77">
        <f t="shared" si="149"/>
        <v>0</v>
      </c>
    </row>
    <row r="2210" spans="1:28" x14ac:dyDescent="0.3">
      <c r="A2210" s="53">
        <v>43928</v>
      </c>
      <c r="B2210" s="50" t="s">
        <v>1255</v>
      </c>
      <c r="C2210" s="50" t="s">
        <v>1256</v>
      </c>
      <c r="D2210" s="50" t="s">
        <v>47</v>
      </c>
      <c r="E2210" s="52">
        <v>10</v>
      </c>
      <c r="F2210" s="51">
        <v>144</v>
      </c>
      <c r="G2210" s="65">
        <v>0.2</v>
      </c>
      <c r="H2210" s="51">
        <v>120</v>
      </c>
      <c r="I2210" s="50" t="s">
        <v>85</v>
      </c>
      <c r="J2210" s="61">
        <v>16.7</v>
      </c>
      <c r="K2210" s="50" t="s">
        <v>135</v>
      </c>
      <c r="L2210" s="72"/>
      <c r="M2210" s="69">
        <v>1.4</v>
      </c>
      <c r="N2210" s="50"/>
      <c r="O2210" s="50"/>
      <c r="P2210" s="51">
        <v>10225</v>
      </c>
      <c r="Q2210" s="52">
        <v>20</v>
      </c>
      <c r="R2210" s="51">
        <v>10200</v>
      </c>
      <c r="S2210" s="52">
        <v>15</v>
      </c>
      <c r="T2210" s="52">
        <v>80</v>
      </c>
      <c r="U2210" s="52">
        <v>86</v>
      </c>
      <c r="V2210" s="50" t="s">
        <v>51</v>
      </c>
      <c r="W2210" s="52">
        <v>73</v>
      </c>
      <c r="X2210" s="50" t="s">
        <v>89</v>
      </c>
      <c r="Y2210" s="78">
        <f t="shared" si="146"/>
        <v>0.13999999999999999</v>
      </c>
      <c r="Z2210" s="78">
        <f t="shared" si="147"/>
        <v>0.02</v>
      </c>
      <c r="AA2210" s="78">
        <f t="shared" si="148"/>
        <v>1.67</v>
      </c>
      <c r="AB2210" s="77">
        <f t="shared" si="149"/>
        <v>0</v>
      </c>
    </row>
    <row r="2211" spans="1:28" x14ac:dyDescent="0.3">
      <c r="A2211" s="53">
        <v>43929</v>
      </c>
      <c r="B2211" s="50" t="s">
        <v>1255</v>
      </c>
      <c r="C2211" s="50" t="s">
        <v>1256</v>
      </c>
      <c r="D2211" s="50" t="s">
        <v>47</v>
      </c>
      <c r="E2211" s="52">
        <v>10</v>
      </c>
      <c r="F2211" s="51">
        <v>136</v>
      </c>
      <c r="G2211" s="65">
        <v>0.2</v>
      </c>
      <c r="H2211" s="51">
        <v>119</v>
      </c>
      <c r="I2211" s="50" t="s">
        <v>74</v>
      </c>
      <c r="J2211" s="61">
        <v>15.2</v>
      </c>
      <c r="K2211" s="50" t="s">
        <v>209</v>
      </c>
      <c r="L2211" s="72"/>
      <c r="M2211" s="69">
        <v>2.8</v>
      </c>
      <c r="N2211" s="50"/>
      <c r="O2211" s="50"/>
      <c r="P2211" s="51">
        <v>10222</v>
      </c>
      <c r="Q2211" s="50" t="s">
        <v>1012</v>
      </c>
      <c r="R2211" s="51">
        <v>10187</v>
      </c>
      <c r="S2211" s="52">
        <v>24</v>
      </c>
      <c r="T2211" s="52">
        <v>86</v>
      </c>
      <c r="U2211" s="52">
        <v>90</v>
      </c>
      <c r="V2211" s="50" t="s">
        <v>51</v>
      </c>
      <c r="W2211" s="52">
        <v>82</v>
      </c>
      <c r="X2211" s="50" t="s">
        <v>51</v>
      </c>
      <c r="Y2211" s="78">
        <f t="shared" si="146"/>
        <v>0.27999999999999997</v>
      </c>
      <c r="Z2211" s="78">
        <f t="shared" si="147"/>
        <v>0.02</v>
      </c>
      <c r="AA2211" s="78">
        <f t="shared" si="148"/>
        <v>1.52</v>
      </c>
      <c r="AB2211" s="77">
        <f t="shared" si="149"/>
        <v>0</v>
      </c>
    </row>
    <row r="2212" spans="1:28" x14ac:dyDescent="0.3">
      <c r="A2212" s="53">
        <v>43930</v>
      </c>
      <c r="B2212" s="50" t="s">
        <v>1255</v>
      </c>
      <c r="C2212" s="50" t="s">
        <v>1256</v>
      </c>
      <c r="D2212" s="50" t="s">
        <v>47</v>
      </c>
      <c r="E2212" s="52">
        <v>10</v>
      </c>
      <c r="F2212" s="51">
        <v>140</v>
      </c>
      <c r="G2212" s="65">
        <v>0.6</v>
      </c>
      <c r="H2212" s="51">
        <v>125</v>
      </c>
      <c r="I2212" s="50" t="s">
        <v>578</v>
      </c>
      <c r="J2212" s="61">
        <v>15.4</v>
      </c>
      <c r="K2212" s="50" t="s">
        <v>91</v>
      </c>
      <c r="L2212" s="72"/>
      <c r="M2212" s="69">
        <v>1.7</v>
      </c>
      <c r="N2212" s="50"/>
      <c r="O2212" s="50"/>
      <c r="P2212" s="51">
        <v>10187</v>
      </c>
      <c r="Q2212" s="50" t="s">
        <v>1012</v>
      </c>
      <c r="R2212" s="51">
        <v>10137</v>
      </c>
      <c r="S2212" s="52">
        <v>16</v>
      </c>
      <c r="T2212" s="52">
        <v>88</v>
      </c>
      <c r="U2212" s="52">
        <v>90</v>
      </c>
      <c r="V2212" s="50" t="s">
        <v>51</v>
      </c>
      <c r="W2212" s="52">
        <v>84</v>
      </c>
      <c r="X2212" s="50" t="s">
        <v>51</v>
      </c>
      <c r="Y2212" s="78">
        <f t="shared" si="146"/>
        <v>0.16999999999999998</v>
      </c>
      <c r="Z2212" s="78">
        <f t="shared" si="147"/>
        <v>0.06</v>
      </c>
      <c r="AA2212" s="78">
        <f t="shared" si="148"/>
        <v>1.54</v>
      </c>
      <c r="AB2212" s="77">
        <f t="shared" si="149"/>
        <v>0</v>
      </c>
    </row>
    <row r="2213" spans="1:28" x14ac:dyDescent="0.3">
      <c r="A2213" s="53">
        <v>43931</v>
      </c>
      <c r="B2213" s="50" t="s">
        <v>1255</v>
      </c>
      <c r="C2213" s="50" t="s">
        <v>1256</v>
      </c>
      <c r="D2213" s="50" t="s">
        <v>47</v>
      </c>
      <c r="E2213" s="52">
        <v>10</v>
      </c>
      <c r="F2213" s="51">
        <v>156</v>
      </c>
      <c r="G2213" s="65">
        <v>20.399999999999999</v>
      </c>
      <c r="H2213" s="51">
        <v>137</v>
      </c>
      <c r="I2213" s="50" t="s">
        <v>51</v>
      </c>
      <c r="J2213" s="61">
        <v>17.399999999999999</v>
      </c>
      <c r="K2213" s="50" t="s">
        <v>113</v>
      </c>
      <c r="L2213" s="72"/>
      <c r="M2213" s="69">
        <v>0</v>
      </c>
      <c r="N2213" s="50"/>
      <c r="O2213" s="50"/>
      <c r="P2213" s="51">
        <v>10195</v>
      </c>
      <c r="Q2213" s="50" t="s">
        <v>51</v>
      </c>
      <c r="R2213" s="51">
        <v>10155</v>
      </c>
      <c r="S2213" s="50" t="s">
        <v>84</v>
      </c>
      <c r="T2213" s="52">
        <v>87</v>
      </c>
      <c r="U2213" s="52">
        <v>89</v>
      </c>
      <c r="V2213" s="50" t="s">
        <v>51</v>
      </c>
      <c r="W2213" s="52">
        <v>84</v>
      </c>
      <c r="X2213" s="50" t="s">
        <v>113</v>
      </c>
      <c r="Y2213" s="78">
        <f t="shared" si="146"/>
        <v>0</v>
      </c>
      <c r="Z2213" s="78">
        <f t="shared" si="147"/>
        <v>2.04</v>
      </c>
      <c r="AA2213" s="78">
        <f t="shared" si="148"/>
        <v>1.7399999999999998</v>
      </c>
      <c r="AB2213" s="77">
        <f t="shared" si="149"/>
        <v>0</v>
      </c>
    </row>
    <row r="2214" spans="1:28" x14ac:dyDescent="0.3">
      <c r="A2214" s="53">
        <v>43932</v>
      </c>
      <c r="B2214" s="50" t="s">
        <v>1255</v>
      </c>
      <c r="C2214" s="50" t="s">
        <v>1256</v>
      </c>
      <c r="D2214" s="50" t="s">
        <v>47</v>
      </c>
      <c r="E2214" s="52">
        <v>10</v>
      </c>
      <c r="F2214" s="51">
        <v>147</v>
      </c>
      <c r="G2214" s="65">
        <v>7</v>
      </c>
      <c r="H2214" s="51">
        <v>138</v>
      </c>
      <c r="I2214" s="50" t="s">
        <v>51</v>
      </c>
      <c r="J2214" s="61">
        <v>15.6</v>
      </c>
      <c r="K2214" s="50" t="s">
        <v>81</v>
      </c>
      <c r="L2214" s="73">
        <v>29</v>
      </c>
      <c r="M2214" s="69">
        <v>0.8</v>
      </c>
      <c r="N2214" s="51">
        <v>72</v>
      </c>
      <c r="O2214" s="50" t="s">
        <v>178</v>
      </c>
      <c r="P2214" s="51">
        <v>10210</v>
      </c>
      <c r="Q2214" s="52">
        <v>10</v>
      </c>
      <c r="R2214" s="51">
        <v>10188</v>
      </c>
      <c r="S2214" s="50" t="s">
        <v>84</v>
      </c>
      <c r="T2214" s="52">
        <v>88</v>
      </c>
      <c r="U2214" s="52">
        <v>90</v>
      </c>
      <c r="V2214" s="50" t="s">
        <v>51</v>
      </c>
      <c r="W2214" s="52">
        <v>85</v>
      </c>
      <c r="X2214" s="50" t="s">
        <v>51</v>
      </c>
      <c r="Y2214" s="78">
        <f t="shared" si="146"/>
        <v>0.08</v>
      </c>
      <c r="Z2214" s="78">
        <f t="shared" si="147"/>
        <v>0.7</v>
      </c>
      <c r="AA2214" s="78">
        <f t="shared" si="148"/>
        <v>1.56</v>
      </c>
      <c r="AB2214" s="77">
        <f t="shared" si="149"/>
        <v>290</v>
      </c>
    </row>
    <row r="2215" spans="1:28" x14ac:dyDescent="0.3">
      <c r="A2215" s="53">
        <v>43933</v>
      </c>
      <c r="B2215" s="50" t="s">
        <v>1255</v>
      </c>
      <c r="C2215" s="50" t="s">
        <v>1256</v>
      </c>
      <c r="D2215" s="50" t="s">
        <v>47</v>
      </c>
      <c r="E2215" s="52">
        <v>10</v>
      </c>
      <c r="F2215" s="51">
        <v>147</v>
      </c>
      <c r="G2215" s="65">
        <v>18.600000000000001</v>
      </c>
      <c r="H2215" s="51">
        <v>137</v>
      </c>
      <c r="I2215" s="50" t="s">
        <v>51</v>
      </c>
      <c r="J2215" s="61">
        <v>15.7</v>
      </c>
      <c r="K2215" s="50" t="s">
        <v>250</v>
      </c>
      <c r="L2215" s="73">
        <v>36</v>
      </c>
      <c r="M2215" s="69">
        <v>0.8</v>
      </c>
      <c r="N2215" s="51">
        <v>47</v>
      </c>
      <c r="O2215" s="50" t="s">
        <v>143</v>
      </c>
      <c r="P2215" s="51">
        <v>10195</v>
      </c>
      <c r="Q2215" s="50" t="s">
        <v>1012</v>
      </c>
      <c r="R2215" s="51">
        <v>10076</v>
      </c>
      <c r="S2215" s="52">
        <v>24</v>
      </c>
      <c r="T2215" s="52">
        <v>88</v>
      </c>
      <c r="U2215" s="52">
        <v>90</v>
      </c>
      <c r="V2215" s="50" t="s">
        <v>51</v>
      </c>
      <c r="W2215" s="52">
        <v>86</v>
      </c>
      <c r="X2215" s="50" t="s">
        <v>51</v>
      </c>
      <c r="Y2215" s="78">
        <f t="shared" si="146"/>
        <v>0.08</v>
      </c>
      <c r="Z2215" s="78">
        <f t="shared" si="147"/>
        <v>1.86</v>
      </c>
      <c r="AA2215" s="78">
        <f t="shared" si="148"/>
        <v>1.5699999999999998</v>
      </c>
      <c r="AB2215" s="77">
        <f t="shared" si="149"/>
        <v>360</v>
      </c>
    </row>
    <row r="2216" spans="1:28" x14ac:dyDescent="0.3">
      <c r="A2216" s="53">
        <v>43934</v>
      </c>
      <c r="B2216" s="50" t="s">
        <v>1255</v>
      </c>
      <c r="C2216" s="50" t="s">
        <v>1256</v>
      </c>
      <c r="D2216" s="50" t="s">
        <v>47</v>
      </c>
      <c r="E2216" s="52">
        <v>10</v>
      </c>
      <c r="F2216" s="51">
        <v>122</v>
      </c>
      <c r="G2216" s="65">
        <v>1.2</v>
      </c>
      <c r="H2216" s="51">
        <v>100</v>
      </c>
      <c r="I2216" s="50" t="s">
        <v>280</v>
      </c>
      <c r="J2216" s="61">
        <v>14.3</v>
      </c>
      <c r="K2216" s="50" t="s">
        <v>342</v>
      </c>
      <c r="L2216" s="73">
        <v>30</v>
      </c>
      <c r="M2216" s="69">
        <v>2.2000000000000002</v>
      </c>
      <c r="N2216" s="51">
        <v>119</v>
      </c>
      <c r="O2216" s="50" t="s">
        <v>434</v>
      </c>
      <c r="P2216" s="51">
        <v>10117</v>
      </c>
      <c r="Q2216" s="52">
        <v>23</v>
      </c>
      <c r="R2216" s="51">
        <v>10064</v>
      </c>
      <c r="S2216" s="50" t="s">
        <v>51</v>
      </c>
      <c r="T2216" s="52">
        <v>83</v>
      </c>
      <c r="U2216" s="52">
        <v>90</v>
      </c>
      <c r="V2216" s="50" t="s">
        <v>51</v>
      </c>
      <c r="W2216" s="52">
        <v>79</v>
      </c>
      <c r="X2216" s="50" t="s">
        <v>260</v>
      </c>
      <c r="Y2216" s="78">
        <f t="shared" si="146"/>
        <v>0.22000000000000003</v>
      </c>
      <c r="Z2216" s="78">
        <f t="shared" si="147"/>
        <v>0.12</v>
      </c>
      <c r="AA2216" s="78">
        <f t="shared" si="148"/>
        <v>1.4300000000000002</v>
      </c>
      <c r="AB2216" s="77">
        <f t="shared" si="149"/>
        <v>300</v>
      </c>
    </row>
    <row r="2217" spans="1:28" x14ac:dyDescent="0.3">
      <c r="A2217" s="53">
        <v>43935</v>
      </c>
      <c r="B2217" s="50" t="s">
        <v>1255</v>
      </c>
      <c r="C2217" s="50" t="s">
        <v>1256</v>
      </c>
      <c r="D2217" s="50" t="s">
        <v>47</v>
      </c>
      <c r="E2217" s="52">
        <v>10</v>
      </c>
      <c r="F2217" s="51">
        <v>133</v>
      </c>
      <c r="G2217" s="65">
        <v>0.8</v>
      </c>
      <c r="H2217" s="51">
        <v>99</v>
      </c>
      <c r="I2217" s="50" t="s">
        <v>120</v>
      </c>
      <c r="J2217" s="61">
        <v>16.7</v>
      </c>
      <c r="K2217" s="50" t="s">
        <v>133</v>
      </c>
      <c r="L2217" s="72"/>
      <c r="M2217" s="69">
        <v>0</v>
      </c>
      <c r="N2217" s="50"/>
      <c r="O2217" s="50"/>
      <c r="P2217" s="51">
        <v>10130</v>
      </c>
      <c r="Q2217" s="52">
        <v>11</v>
      </c>
      <c r="R2217" s="51">
        <v>10083</v>
      </c>
      <c r="S2217" s="52">
        <v>24</v>
      </c>
      <c r="T2217" s="52">
        <v>83</v>
      </c>
      <c r="U2217" s="52">
        <v>89</v>
      </c>
      <c r="V2217" s="50" t="s">
        <v>51</v>
      </c>
      <c r="W2217" s="52">
        <v>77</v>
      </c>
      <c r="X2217" s="50" t="s">
        <v>215</v>
      </c>
      <c r="Y2217" s="78">
        <f t="shared" si="146"/>
        <v>0</v>
      </c>
      <c r="Z2217" s="78">
        <f t="shared" si="147"/>
        <v>0.08</v>
      </c>
      <c r="AA2217" s="78">
        <f t="shared" si="148"/>
        <v>1.67</v>
      </c>
      <c r="AB2217" s="77">
        <f t="shared" si="149"/>
        <v>0</v>
      </c>
    </row>
    <row r="2218" spans="1:28" x14ac:dyDescent="0.3">
      <c r="A2218" s="53">
        <v>43936</v>
      </c>
      <c r="B2218" s="50" t="s">
        <v>1255</v>
      </c>
      <c r="C2218" s="50" t="s">
        <v>1256</v>
      </c>
      <c r="D2218" s="50" t="s">
        <v>47</v>
      </c>
      <c r="E2218" s="52">
        <v>10</v>
      </c>
      <c r="F2218" s="51">
        <v>162</v>
      </c>
      <c r="G2218" s="65">
        <v>0.4</v>
      </c>
      <c r="H2218" s="51">
        <v>125</v>
      </c>
      <c r="I2218" s="50" t="s">
        <v>537</v>
      </c>
      <c r="J2218" s="61">
        <v>20</v>
      </c>
      <c r="K2218" s="50" t="s">
        <v>206</v>
      </c>
      <c r="L2218" s="72"/>
      <c r="M2218" s="69">
        <v>0</v>
      </c>
      <c r="N2218" s="50"/>
      <c r="O2218" s="50"/>
      <c r="P2218" s="51">
        <v>10094</v>
      </c>
      <c r="Q2218" s="52">
        <v>24</v>
      </c>
      <c r="R2218" s="51">
        <v>10053</v>
      </c>
      <c r="S2218" s="50" t="s">
        <v>51</v>
      </c>
      <c r="T2218" s="52">
        <v>66</v>
      </c>
      <c r="U2218" s="52">
        <v>84</v>
      </c>
      <c r="V2218" s="50" t="s">
        <v>51</v>
      </c>
      <c r="W2218" s="52">
        <v>52</v>
      </c>
      <c r="X2218" s="50" t="s">
        <v>129</v>
      </c>
      <c r="Y2218" s="78">
        <f t="shared" si="146"/>
        <v>0</v>
      </c>
      <c r="Z2218" s="78">
        <f t="shared" si="147"/>
        <v>0.04</v>
      </c>
      <c r="AA2218" s="78">
        <f t="shared" si="148"/>
        <v>2</v>
      </c>
      <c r="AB2218" s="77">
        <f t="shared" si="149"/>
        <v>0</v>
      </c>
    </row>
    <row r="2219" spans="1:28" x14ac:dyDescent="0.3">
      <c r="A2219" s="53">
        <v>43937</v>
      </c>
      <c r="B2219" s="50" t="s">
        <v>1255</v>
      </c>
      <c r="C2219" s="50" t="s">
        <v>1256</v>
      </c>
      <c r="D2219" s="50" t="s">
        <v>47</v>
      </c>
      <c r="E2219" s="52">
        <v>10</v>
      </c>
      <c r="F2219" s="51">
        <v>162</v>
      </c>
      <c r="G2219" s="65">
        <v>0</v>
      </c>
      <c r="H2219" s="51">
        <v>125</v>
      </c>
      <c r="I2219" s="50" t="s">
        <v>537</v>
      </c>
      <c r="J2219" s="61">
        <v>19.8</v>
      </c>
      <c r="K2219" s="50" t="s">
        <v>369</v>
      </c>
      <c r="L2219" s="72"/>
      <c r="M2219" s="69">
        <v>2.5</v>
      </c>
      <c r="N2219" s="50"/>
      <c r="O2219" s="50"/>
      <c r="P2219" s="51">
        <v>10103</v>
      </c>
      <c r="Q2219" s="50" t="s">
        <v>132</v>
      </c>
      <c r="R2219" s="51">
        <v>10058</v>
      </c>
      <c r="S2219" s="52">
        <v>16</v>
      </c>
      <c r="T2219" s="52">
        <v>58</v>
      </c>
      <c r="U2219" s="52">
        <v>70</v>
      </c>
      <c r="V2219" s="50" t="s">
        <v>521</v>
      </c>
      <c r="W2219" s="52">
        <v>47</v>
      </c>
      <c r="X2219" s="50" t="s">
        <v>345</v>
      </c>
      <c r="Y2219" s="78">
        <f t="shared" si="146"/>
        <v>0.25</v>
      </c>
      <c r="Z2219" s="78">
        <f t="shared" si="147"/>
        <v>0</v>
      </c>
      <c r="AA2219" s="78">
        <f t="shared" si="148"/>
        <v>1.98</v>
      </c>
      <c r="AB2219" s="77">
        <f t="shared" si="149"/>
        <v>0</v>
      </c>
    </row>
    <row r="2220" spans="1:28" x14ac:dyDescent="0.3">
      <c r="A2220" s="53">
        <v>43938</v>
      </c>
      <c r="B2220" s="50" t="s">
        <v>1255</v>
      </c>
      <c r="C2220" s="50" t="s">
        <v>1256</v>
      </c>
      <c r="D2220" s="50" t="s">
        <v>47</v>
      </c>
      <c r="E2220" s="52">
        <v>10</v>
      </c>
      <c r="F2220" s="51">
        <v>164</v>
      </c>
      <c r="G2220" s="65">
        <v>0.6</v>
      </c>
      <c r="H2220" s="51">
        <v>131</v>
      </c>
      <c r="I2220" s="50" t="s">
        <v>123</v>
      </c>
      <c r="J2220" s="61">
        <v>19.8</v>
      </c>
      <c r="K2220" s="50" t="s">
        <v>61</v>
      </c>
      <c r="L2220" s="72"/>
      <c r="M2220" s="69">
        <v>0</v>
      </c>
      <c r="N2220" s="50"/>
      <c r="O2220" s="50"/>
      <c r="P2220" s="51">
        <v>10135</v>
      </c>
      <c r="Q2220" s="52">
        <v>21</v>
      </c>
      <c r="R2220" s="51">
        <v>10070</v>
      </c>
      <c r="S2220" s="50" t="s">
        <v>116</v>
      </c>
      <c r="T2220" s="52">
        <v>63</v>
      </c>
      <c r="U2220" s="52">
        <v>78</v>
      </c>
      <c r="V2220" s="50" t="s">
        <v>162</v>
      </c>
      <c r="W2220" s="52">
        <v>53</v>
      </c>
      <c r="X2220" s="50" t="s">
        <v>135</v>
      </c>
      <c r="Y2220" s="78">
        <f t="shared" si="146"/>
        <v>0</v>
      </c>
      <c r="Z2220" s="78">
        <f t="shared" si="147"/>
        <v>0.06</v>
      </c>
      <c r="AA2220" s="78">
        <f t="shared" si="148"/>
        <v>1.98</v>
      </c>
      <c r="AB2220" s="77">
        <f t="shared" si="149"/>
        <v>0</v>
      </c>
    </row>
    <row r="2221" spans="1:28" x14ac:dyDescent="0.3">
      <c r="A2221" s="53">
        <v>43939</v>
      </c>
      <c r="B2221" s="50" t="s">
        <v>1255</v>
      </c>
      <c r="C2221" s="50" t="s">
        <v>1256</v>
      </c>
      <c r="D2221" s="50" t="s">
        <v>47</v>
      </c>
      <c r="E2221" s="52">
        <v>10</v>
      </c>
      <c r="F2221" s="51">
        <v>150</v>
      </c>
      <c r="G2221" s="65">
        <v>0</v>
      </c>
      <c r="H2221" s="51">
        <v>118</v>
      </c>
      <c r="I2221" s="50" t="s">
        <v>147</v>
      </c>
      <c r="J2221" s="61">
        <v>18.100000000000001</v>
      </c>
      <c r="K2221" s="50" t="s">
        <v>146</v>
      </c>
      <c r="L2221" s="72"/>
      <c r="M2221" s="69">
        <v>1.9</v>
      </c>
      <c r="N2221" s="50"/>
      <c r="O2221" s="50"/>
      <c r="P2221" s="51">
        <v>10155</v>
      </c>
      <c r="Q2221" s="52">
        <v>11</v>
      </c>
      <c r="R2221" s="51">
        <v>10126</v>
      </c>
      <c r="S2221" s="50" t="s">
        <v>84</v>
      </c>
      <c r="T2221" s="52">
        <v>75</v>
      </c>
      <c r="U2221" s="52">
        <v>80</v>
      </c>
      <c r="V2221" s="50" t="s">
        <v>51</v>
      </c>
      <c r="W2221" s="52">
        <v>63</v>
      </c>
      <c r="X2221" s="50" t="s">
        <v>124</v>
      </c>
      <c r="Y2221" s="78">
        <f t="shared" si="146"/>
        <v>0.19</v>
      </c>
      <c r="Z2221" s="78">
        <f t="shared" si="147"/>
        <v>0</v>
      </c>
      <c r="AA2221" s="78">
        <f t="shared" si="148"/>
        <v>1.81</v>
      </c>
      <c r="AB2221" s="77">
        <f t="shared" si="149"/>
        <v>0</v>
      </c>
    </row>
    <row r="2222" spans="1:28" x14ac:dyDescent="0.3">
      <c r="A2222" s="53">
        <v>43940</v>
      </c>
      <c r="B2222" s="50" t="s">
        <v>1255</v>
      </c>
      <c r="C2222" s="50" t="s">
        <v>1256</v>
      </c>
      <c r="D2222" s="50" t="s">
        <v>47</v>
      </c>
      <c r="E2222" s="52">
        <v>10</v>
      </c>
      <c r="F2222" s="51">
        <v>143</v>
      </c>
      <c r="G2222" s="65">
        <v>0</v>
      </c>
      <c r="H2222" s="51">
        <v>130</v>
      </c>
      <c r="I2222" s="50" t="s">
        <v>86</v>
      </c>
      <c r="J2222" s="61">
        <v>15.6</v>
      </c>
      <c r="K2222" s="50" t="s">
        <v>169</v>
      </c>
      <c r="L2222" s="73">
        <v>32</v>
      </c>
      <c r="M2222" s="69">
        <v>1.7</v>
      </c>
      <c r="N2222" s="51">
        <v>64</v>
      </c>
      <c r="O2222" s="50" t="s">
        <v>167</v>
      </c>
      <c r="P2222" s="51">
        <v>10141</v>
      </c>
      <c r="Q2222" s="50" t="s">
        <v>1012</v>
      </c>
      <c r="R2222" s="51">
        <v>10115</v>
      </c>
      <c r="S2222" s="50" t="s">
        <v>51</v>
      </c>
      <c r="T2222" s="52">
        <v>80</v>
      </c>
      <c r="U2222" s="52">
        <v>84</v>
      </c>
      <c r="V2222" s="50" t="s">
        <v>205</v>
      </c>
      <c r="W2222" s="52">
        <v>76</v>
      </c>
      <c r="X2222" s="50" t="s">
        <v>117</v>
      </c>
      <c r="Y2222" s="78">
        <f t="shared" si="146"/>
        <v>0.16999999999999998</v>
      </c>
      <c r="Z2222" s="78">
        <f t="shared" si="147"/>
        <v>0</v>
      </c>
      <c r="AA2222" s="78">
        <f t="shared" si="148"/>
        <v>1.56</v>
      </c>
      <c r="AB2222" s="77">
        <f t="shared" si="149"/>
        <v>320</v>
      </c>
    </row>
    <row r="2223" spans="1:28" x14ac:dyDescent="0.3">
      <c r="A2223" s="53">
        <v>43941</v>
      </c>
      <c r="B2223" s="50" t="s">
        <v>1255</v>
      </c>
      <c r="C2223" s="50" t="s">
        <v>1256</v>
      </c>
      <c r="D2223" s="50" t="s">
        <v>47</v>
      </c>
      <c r="E2223" s="52">
        <v>10</v>
      </c>
      <c r="F2223" s="51">
        <v>146</v>
      </c>
      <c r="G2223" s="65">
        <v>0.8</v>
      </c>
      <c r="H2223" s="51">
        <v>125</v>
      </c>
      <c r="I2223" s="50" t="s">
        <v>367</v>
      </c>
      <c r="J2223" s="61">
        <v>16.600000000000001</v>
      </c>
      <c r="K2223" s="50" t="s">
        <v>81</v>
      </c>
      <c r="L2223" s="73">
        <v>32</v>
      </c>
      <c r="M2223" s="69">
        <v>1.4</v>
      </c>
      <c r="N2223" s="51">
        <v>64</v>
      </c>
      <c r="O2223" s="50" t="s">
        <v>475</v>
      </c>
      <c r="P2223" s="51">
        <v>10115</v>
      </c>
      <c r="Q2223" s="50" t="s">
        <v>1012</v>
      </c>
      <c r="R2223" s="51">
        <v>10063</v>
      </c>
      <c r="S2223" s="52">
        <v>16</v>
      </c>
      <c r="T2223" s="52">
        <v>77</v>
      </c>
      <c r="U2223" s="52">
        <v>83</v>
      </c>
      <c r="V2223" s="50" t="s">
        <v>51</v>
      </c>
      <c r="W2223" s="52">
        <v>70</v>
      </c>
      <c r="X2223" s="50" t="s">
        <v>143</v>
      </c>
      <c r="Y2223" s="78">
        <f t="shared" si="146"/>
        <v>0.13999999999999999</v>
      </c>
      <c r="Z2223" s="78">
        <f t="shared" si="147"/>
        <v>0.08</v>
      </c>
      <c r="AA2223" s="78">
        <f t="shared" si="148"/>
        <v>1.6600000000000001</v>
      </c>
      <c r="AB2223" s="77">
        <f t="shared" si="149"/>
        <v>320</v>
      </c>
    </row>
    <row r="2224" spans="1:28" x14ac:dyDescent="0.3">
      <c r="A2224" s="53">
        <v>43942</v>
      </c>
      <c r="B2224" s="50" t="s">
        <v>1255</v>
      </c>
      <c r="C2224" s="50" t="s">
        <v>1256</v>
      </c>
      <c r="D2224" s="50" t="s">
        <v>47</v>
      </c>
      <c r="E2224" s="52">
        <v>10</v>
      </c>
      <c r="F2224" s="51">
        <v>142</v>
      </c>
      <c r="G2224" s="65">
        <v>0</v>
      </c>
      <c r="H2224" s="51">
        <v>130</v>
      </c>
      <c r="I2224" s="50" t="s">
        <v>142</v>
      </c>
      <c r="J2224" s="61">
        <v>15.3</v>
      </c>
      <c r="K2224" s="50" t="s">
        <v>89</v>
      </c>
      <c r="L2224" s="73">
        <v>30</v>
      </c>
      <c r="M2224" s="69">
        <v>3.6</v>
      </c>
      <c r="N2224" s="51">
        <v>92</v>
      </c>
      <c r="O2224" s="50" t="s">
        <v>369</v>
      </c>
      <c r="P2224" s="51">
        <v>10142</v>
      </c>
      <c r="Q2224" s="50" t="s">
        <v>51</v>
      </c>
      <c r="R2224" s="51">
        <v>10071</v>
      </c>
      <c r="S2224" s="50" t="s">
        <v>51</v>
      </c>
      <c r="T2224" s="52">
        <v>80</v>
      </c>
      <c r="U2224" s="52">
        <v>86</v>
      </c>
      <c r="V2224" s="50" t="s">
        <v>51</v>
      </c>
      <c r="W2224" s="52">
        <v>73</v>
      </c>
      <c r="X2224" s="50" t="s">
        <v>51</v>
      </c>
      <c r="Y2224" s="78">
        <f t="shared" si="146"/>
        <v>0.36</v>
      </c>
      <c r="Z2224" s="78">
        <f t="shared" si="147"/>
        <v>0</v>
      </c>
      <c r="AA2224" s="78">
        <f t="shared" si="148"/>
        <v>1.53</v>
      </c>
      <c r="AB2224" s="77">
        <f t="shared" si="149"/>
        <v>300</v>
      </c>
    </row>
    <row r="2225" spans="1:28" x14ac:dyDescent="0.3">
      <c r="A2225" s="53">
        <v>43943</v>
      </c>
      <c r="B2225" s="50" t="s">
        <v>1255</v>
      </c>
      <c r="C2225" s="50" t="s">
        <v>1256</v>
      </c>
      <c r="D2225" s="50" t="s">
        <v>47</v>
      </c>
      <c r="E2225" s="52">
        <v>10</v>
      </c>
      <c r="F2225" s="51">
        <v>146</v>
      </c>
      <c r="G2225" s="65">
        <v>0</v>
      </c>
      <c r="H2225" s="51">
        <v>134</v>
      </c>
      <c r="I2225" s="50" t="s">
        <v>51</v>
      </c>
      <c r="J2225" s="61">
        <v>15.8</v>
      </c>
      <c r="K2225" s="50" t="s">
        <v>475</v>
      </c>
      <c r="L2225" s="73">
        <v>32</v>
      </c>
      <c r="M2225" s="69">
        <v>2.8</v>
      </c>
      <c r="N2225" s="51">
        <v>92</v>
      </c>
      <c r="O2225" s="50" t="s">
        <v>65</v>
      </c>
      <c r="P2225" s="51">
        <v>10189</v>
      </c>
      <c r="Q2225" s="52">
        <v>21</v>
      </c>
      <c r="R2225" s="51">
        <v>10137</v>
      </c>
      <c r="S2225" s="50" t="s">
        <v>51</v>
      </c>
      <c r="T2225" s="52">
        <v>73</v>
      </c>
      <c r="U2225" s="52">
        <v>79</v>
      </c>
      <c r="V2225" s="50" t="s">
        <v>51</v>
      </c>
      <c r="W2225" s="52">
        <v>68</v>
      </c>
      <c r="X2225" s="50" t="s">
        <v>51</v>
      </c>
      <c r="Y2225" s="78">
        <f t="shared" si="146"/>
        <v>0.27999999999999997</v>
      </c>
      <c r="Z2225" s="78">
        <f t="shared" si="147"/>
        <v>0</v>
      </c>
      <c r="AA2225" s="78">
        <f t="shared" si="148"/>
        <v>1.58</v>
      </c>
      <c r="AB2225" s="77">
        <f t="shared" si="149"/>
        <v>320</v>
      </c>
    </row>
    <row r="2226" spans="1:28" x14ac:dyDescent="0.3">
      <c r="A2226" s="53">
        <v>43944</v>
      </c>
      <c r="B2226" s="50" t="s">
        <v>1255</v>
      </c>
      <c r="C2226" s="50" t="s">
        <v>1256</v>
      </c>
      <c r="D2226" s="50" t="s">
        <v>47</v>
      </c>
      <c r="E2226" s="52">
        <v>10</v>
      </c>
      <c r="F2226" s="51">
        <v>150</v>
      </c>
      <c r="G2226" s="65">
        <v>0</v>
      </c>
      <c r="H2226" s="51">
        <v>133</v>
      </c>
      <c r="I2226" s="50" t="s">
        <v>120</v>
      </c>
      <c r="J2226" s="61">
        <v>16.600000000000001</v>
      </c>
      <c r="K2226" s="50" t="s">
        <v>169</v>
      </c>
      <c r="L2226" s="72" t="s">
        <v>289</v>
      </c>
      <c r="M2226" s="69">
        <v>1.9</v>
      </c>
      <c r="N2226" s="51">
        <v>89</v>
      </c>
      <c r="O2226" s="50" t="s">
        <v>98</v>
      </c>
      <c r="P2226" s="51">
        <v>10186</v>
      </c>
      <c r="Q2226" s="50" t="s">
        <v>1012</v>
      </c>
      <c r="R2226" s="51">
        <v>10154</v>
      </c>
      <c r="S2226" s="52">
        <v>24</v>
      </c>
      <c r="T2226" s="52">
        <v>80</v>
      </c>
      <c r="U2226" s="52">
        <v>85</v>
      </c>
      <c r="V2226" s="50" t="s">
        <v>51</v>
      </c>
      <c r="W2226" s="52">
        <v>77</v>
      </c>
      <c r="X2226" s="50" t="s">
        <v>51</v>
      </c>
      <c r="Y2226" s="78">
        <f t="shared" si="146"/>
        <v>0.19</v>
      </c>
      <c r="Z2226" s="78">
        <f t="shared" si="147"/>
        <v>0</v>
      </c>
      <c r="AA2226" s="78">
        <f t="shared" si="148"/>
        <v>1.6600000000000001</v>
      </c>
      <c r="AB2226" s="77">
        <f t="shared" si="149"/>
        <v>90</v>
      </c>
    </row>
    <row r="2227" spans="1:28" x14ac:dyDescent="0.3">
      <c r="A2227" s="53">
        <v>43945</v>
      </c>
      <c r="B2227" s="50" t="s">
        <v>1255</v>
      </c>
      <c r="C2227" s="50" t="s">
        <v>1256</v>
      </c>
      <c r="D2227" s="50" t="s">
        <v>47</v>
      </c>
      <c r="E2227" s="52">
        <v>10</v>
      </c>
      <c r="F2227" s="51">
        <v>158</v>
      </c>
      <c r="G2227" s="65">
        <v>0</v>
      </c>
      <c r="H2227" s="51">
        <v>142</v>
      </c>
      <c r="I2227" s="50" t="s">
        <v>86</v>
      </c>
      <c r="J2227" s="61">
        <v>17.399999999999999</v>
      </c>
      <c r="K2227" s="50" t="s">
        <v>91</v>
      </c>
      <c r="L2227" s="72" t="s">
        <v>289</v>
      </c>
      <c r="M2227" s="69">
        <v>1.9</v>
      </c>
      <c r="N2227" s="51">
        <v>64</v>
      </c>
      <c r="O2227" s="50" t="s">
        <v>64</v>
      </c>
      <c r="P2227" s="51">
        <v>10154</v>
      </c>
      <c r="Q2227" s="50" t="s">
        <v>1012</v>
      </c>
      <c r="R2227" s="51">
        <v>10106</v>
      </c>
      <c r="S2227" s="52">
        <v>19</v>
      </c>
      <c r="T2227" s="52">
        <v>83</v>
      </c>
      <c r="U2227" s="52">
        <v>86</v>
      </c>
      <c r="V2227" s="50" t="s">
        <v>51</v>
      </c>
      <c r="W2227" s="52">
        <v>78</v>
      </c>
      <c r="X2227" s="50" t="s">
        <v>71</v>
      </c>
      <c r="Y2227" s="78">
        <f t="shared" si="146"/>
        <v>0.19</v>
      </c>
      <c r="Z2227" s="78">
        <f t="shared" si="147"/>
        <v>0</v>
      </c>
      <c r="AA2227" s="78">
        <f t="shared" si="148"/>
        <v>1.7399999999999998</v>
      </c>
      <c r="AB2227" s="77">
        <f t="shared" si="149"/>
        <v>90</v>
      </c>
    </row>
    <row r="2228" spans="1:28" x14ac:dyDescent="0.3">
      <c r="A2228" s="53">
        <v>43946</v>
      </c>
      <c r="B2228" s="50" t="s">
        <v>1255</v>
      </c>
      <c r="C2228" s="50" t="s">
        <v>1256</v>
      </c>
      <c r="D2228" s="50" t="s">
        <v>47</v>
      </c>
      <c r="E2228" s="52">
        <v>10</v>
      </c>
      <c r="F2228" s="51">
        <v>159</v>
      </c>
      <c r="G2228" s="65">
        <v>1.8</v>
      </c>
      <c r="H2228" s="51">
        <v>145</v>
      </c>
      <c r="I2228" s="50" t="s">
        <v>75</v>
      </c>
      <c r="J2228" s="61">
        <v>17.3</v>
      </c>
      <c r="K2228" s="50" t="s">
        <v>50</v>
      </c>
      <c r="L2228" s="72" t="s">
        <v>116</v>
      </c>
      <c r="M2228" s="69">
        <v>0.6</v>
      </c>
      <c r="N2228" s="51">
        <v>50</v>
      </c>
      <c r="O2228" s="50" t="s">
        <v>52</v>
      </c>
      <c r="P2228" s="51">
        <v>10112</v>
      </c>
      <c r="Q2228" s="50" t="s">
        <v>51</v>
      </c>
      <c r="R2228" s="51">
        <v>10089</v>
      </c>
      <c r="S2228" s="50" t="s">
        <v>102</v>
      </c>
      <c r="T2228" s="52">
        <v>86</v>
      </c>
      <c r="U2228" s="52">
        <v>89</v>
      </c>
      <c r="V2228" s="50" t="s">
        <v>51</v>
      </c>
      <c r="W2228" s="52">
        <v>82</v>
      </c>
      <c r="X2228" s="50" t="s">
        <v>121</v>
      </c>
      <c r="Y2228" s="78">
        <f t="shared" si="146"/>
        <v>0.06</v>
      </c>
      <c r="Z2228" s="78">
        <f t="shared" si="147"/>
        <v>0.18</v>
      </c>
      <c r="AA2228" s="78">
        <f t="shared" si="148"/>
        <v>1.73</v>
      </c>
      <c r="AB2228" s="77">
        <f t="shared" si="149"/>
        <v>40</v>
      </c>
    </row>
    <row r="2229" spans="1:28" x14ac:dyDescent="0.3">
      <c r="A2229" s="53">
        <v>43947</v>
      </c>
      <c r="B2229" s="50" t="s">
        <v>1255</v>
      </c>
      <c r="C2229" s="50" t="s">
        <v>1256</v>
      </c>
      <c r="D2229" s="50" t="s">
        <v>47</v>
      </c>
      <c r="E2229" s="52">
        <v>10</v>
      </c>
      <c r="F2229" s="51">
        <v>140</v>
      </c>
      <c r="G2229" s="65">
        <v>4.4000000000000004</v>
      </c>
      <c r="H2229" s="51">
        <v>129</v>
      </c>
      <c r="I2229" s="50" t="s">
        <v>142</v>
      </c>
      <c r="J2229" s="61">
        <v>15.1</v>
      </c>
      <c r="K2229" s="50" t="s">
        <v>51</v>
      </c>
      <c r="L2229" s="73">
        <v>11</v>
      </c>
      <c r="M2229" s="69">
        <v>2.2000000000000002</v>
      </c>
      <c r="N2229" s="51">
        <v>78</v>
      </c>
      <c r="O2229" s="50" t="s">
        <v>120</v>
      </c>
      <c r="P2229" s="51">
        <v>10112</v>
      </c>
      <c r="Q2229" s="52">
        <v>11</v>
      </c>
      <c r="R2229" s="51">
        <v>10095</v>
      </c>
      <c r="S2229" s="52">
        <v>16</v>
      </c>
      <c r="T2229" s="52">
        <v>88</v>
      </c>
      <c r="U2229" s="52">
        <v>90</v>
      </c>
      <c r="V2229" s="50" t="s">
        <v>51</v>
      </c>
      <c r="W2229" s="52">
        <v>86</v>
      </c>
      <c r="X2229" s="50" t="s">
        <v>51</v>
      </c>
      <c r="Y2229" s="78">
        <f t="shared" si="146"/>
        <v>0.22000000000000003</v>
      </c>
      <c r="Z2229" s="78">
        <f t="shared" si="147"/>
        <v>0.44000000000000006</v>
      </c>
      <c r="AA2229" s="78">
        <f t="shared" si="148"/>
        <v>1.51</v>
      </c>
      <c r="AB2229" s="77">
        <f t="shared" si="149"/>
        <v>110</v>
      </c>
    </row>
    <row r="2230" spans="1:28" x14ac:dyDescent="0.3">
      <c r="A2230" s="53">
        <v>43948</v>
      </c>
      <c r="B2230" s="50" t="s">
        <v>1255</v>
      </c>
      <c r="C2230" s="50" t="s">
        <v>1256</v>
      </c>
      <c r="D2230" s="50" t="s">
        <v>47</v>
      </c>
      <c r="E2230" s="52">
        <v>10</v>
      </c>
      <c r="F2230" s="51">
        <v>140</v>
      </c>
      <c r="G2230" s="65">
        <v>6.6</v>
      </c>
      <c r="H2230" s="51">
        <v>119</v>
      </c>
      <c r="I2230" s="50" t="s">
        <v>107</v>
      </c>
      <c r="J2230" s="61">
        <v>16.2</v>
      </c>
      <c r="K2230" s="50" t="s">
        <v>179</v>
      </c>
      <c r="L2230" s="73">
        <v>33</v>
      </c>
      <c r="M2230" s="69">
        <v>1.4</v>
      </c>
      <c r="N2230" s="51">
        <v>72</v>
      </c>
      <c r="O2230" s="50" t="s">
        <v>186</v>
      </c>
      <c r="P2230" s="51">
        <v>10112</v>
      </c>
      <c r="Q2230" s="50" t="s">
        <v>51</v>
      </c>
      <c r="R2230" s="51">
        <v>10083</v>
      </c>
      <c r="S2230" s="50" t="s">
        <v>102</v>
      </c>
      <c r="T2230" s="52">
        <v>83</v>
      </c>
      <c r="U2230" s="52">
        <v>89</v>
      </c>
      <c r="V2230" s="50" t="s">
        <v>51</v>
      </c>
      <c r="W2230" s="52">
        <v>73</v>
      </c>
      <c r="X2230" s="50" t="s">
        <v>264</v>
      </c>
      <c r="Y2230" s="78">
        <f t="shared" si="146"/>
        <v>0.13999999999999999</v>
      </c>
      <c r="Z2230" s="78">
        <f t="shared" si="147"/>
        <v>0.65999999999999992</v>
      </c>
      <c r="AA2230" s="78">
        <f t="shared" si="148"/>
        <v>1.6199999999999999</v>
      </c>
      <c r="AB2230" s="77">
        <f t="shared" si="149"/>
        <v>330</v>
      </c>
    </row>
    <row r="2231" spans="1:28" x14ac:dyDescent="0.3">
      <c r="A2231" s="53">
        <v>43949</v>
      </c>
      <c r="B2231" s="50" t="s">
        <v>1255</v>
      </c>
      <c r="C2231" s="50" t="s">
        <v>1256</v>
      </c>
      <c r="D2231" s="50" t="s">
        <v>47</v>
      </c>
      <c r="E2231" s="52">
        <v>10</v>
      </c>
      <c r="F2231" s="51">
        <v>140</v>
      </c>
      <c r="G2231" s="65">
        <v>0.4</v>
      </c>
      <c r="H2231" s="51">
        <v>113</v>
      </c>
      <c r="I2231" s="50" t="s">
        <v>74</v>
      </c>
      <c r="J2231" s="61">
        <v>16.8</v>
      </c>
      <c r="K2231" s="50" t="s">
        <v>188</v>
      </c>
      <c r="L2231" s="73">
        <v>27</v>
      </c>
      <c r="M2231" s="69">
        <v>3.3</v>
      </c>
      <c r="N2231" s="51">
        <v>117</v>
      </c>
      <c r="O2231" s="50" t="s">
        <v>117</v>
      </c>
      <c r="P2231" s="51">
        <v>10149</v>
      </c>
      <c r="Q2231" s="50" t="s">
        <v>51</v>
      </c>
      <c r="R2231" s="51">
        <v>10099</v>
      </c>
      <c r="S2231" s="50" t="s">
        <v>218</v>
      </c>
      <c r="T2231" s="52">
        <v>70</v>
      </c>
      <c r="U2231" s="52">
        <v>86</v>
      </c>
      <c r="V2231" s="50" t="s">
        <v>166</v>
      </c>
      <c r="W2231" s="52">
        <v>57</v>
      </c>
      <c r="X2231" s="50" t="s">
        <v>307</v>
      </c>
      <c r="Y2231" s="78">
        <f t="shared" si="146"/>
        <v>0.32999999999999996</v>
      </c>
      <c r="Z2231" s="78">
        <f t="shared" si="147"/>
        <v>0.04</v>
      </c>
      <c r="AA2231" s="78">
        <f t="shared" si="148"/>
        <v>1.6800000000000002</v>
      </c>
      <c r="AB2231" s="77">
        <f t="shared" si="149"/>
        <v>270</v>
      </c>
    </row>
    <row r="2232" spans="1:28" x14ac:dyDescent="0.3">
      <c r="A2232" s="53">
        <v>43950</v>
      </c>
      <c r="B2232" s="50" t="s">
        <v>1255</v>
      </c>
      <c r="C2232" s="50" t="s">
        <v>1256</v>
      </c>
      <c r="D2232" s="50" t="s">
        <v>47</v>
      </c>
      <c r="E2232" s="52">
        <v>10</v>
      </c>
      <c r="F2232" s="51">
        <v>134</v>
      </c>
      <c r="G2232" s="65">
        <v>0.4</v>
      </c>
      <c r="H2232" s="51">
        <v>105</v>
      </c>
      <c r="I2232" s="50" t="s">
        <v>184</v>
      </c>
      <c r="J2232" s="61">
        <v>16.3</v>
      </c>
      <c r="K2232" s="50" t="s">
        <v>118</v>
      </c>
      <c r="L2232" s="73">
        <v>27</v>
      </c>
      <c r="M2232" s="69">
        <v>1.7</v>
      </c>
      <c r="N2232" s="51">
        <v>100</v>
      </c>
      <c r="O2232" s="50" t="s">
        <v>239</v>
      </c>
      <c r="P2232" s="51">
        <v>10126</v>
      </c>
      <c r="Q2232" s="50" t="s">
        <v>1012</v>
      </c>
      <c r="R2232" s="51">
        <v>10092</v>
      </c>
      <c r="S2232" s="50" t="s">
        <v>51</v>
      </c>
      <c r="T2232" s="52">
        <v>79</v>
      </c>
      <c r="U2232" s="52">
        <v>86</v>
      </c>
      <c r="V2232" s="50" t="s">
        <v>51</v>
      </c>
      <c r="W2232" s="52">
        <v>66</v>
      </c>
      <c r="X2232" s="50" t="s">
        <v>118</v>
      </c>
      <c r="Y2232" s="78">
        <f t="shared" si="146"/>
        <v>0.16999999999999998</v>
      </c>
      <c r="Z2232" s="78">
        <f t="shared" si="147"/>
        <v>0.04</v>
      </c>
      <c r="AA2232" s="78">
        <f t="shared" si="148"/>
        <v>1.6300000000000001</v>
      </c>
      <c r="AB2232" s="77">
        <f t="shared" si="149"/>
        <v>270</v>
      </c>
    </row>
    <row r="2233" spans="1:28" x14ac:dyDescent="0.3">
      <c r="A2233" s="53">
        <v>43951</v>
      </c>
      <c r="B2233" s="50" t="s">
        <v>1255</v>
      </c>
      <c r="C2233" s="50" t="s">
        <v>1256</v>
      </c>
      <c r="D2233" s="50" t="s">
        <v>47</v>
      </c>
      <c r="E2233" s="52">
        <v>10</v>
      </c>
      <c r="F2233" s="51">
        <v>153</v>
      </c>
      <c r="G2233" s="65">
        <v>2.4</v>
      </c>
      <c r="H2233" s="51">
        <v>126</v>
      </c>
      <c r="I2233" s="50" t="s">
        <v>159</v>
      </c>
      <c r="J2233" s="61">
        <v>18</v>
      </c>
      <c r="K2233" s="50" t="s">
        <v>215</v>
      </c>
      <c r="L2233" s="73">
        <v>0</v>
      </c>
      <c r="M2233" s="69">
        <v>1.9</v>
      </c>
      <c r="N2233" s="51">
        <v>58</v>
      </c>
      <c r="O2233" s="50" t="s">
        <v>99</v>
      </c>
      <c r="P2233" s="51">
        <v>10119</v>
      </c>
      <c r="Q2233" s="52">
        <v>12</v>
      </c>
      <c r="R2233" s="51">
        <v>10077</v>
      </c>
      <c r="S2233" s="50" t="s">
        <v>116</v>
      </c>
      <c r="T2233" s="52">
        <v>78</v>
      </c>
      <c r="U2233" s="52">
        <v>86</v>
      </c>
      <c r="V2233" s="50" t="s">
        <v>51</v>
      </c>
      <c r="W2233" s="52">
        <v>69</v>
      </c>
      <c r="X2233" s="50" t="s">
        <v>135</v>
      </c>
      <c r="Y2233" s="78">
        <f t="shared" si="146"/>
        <v>0.19</v>
      </c>
      <c r="Z2233" s="78">
        <f t="shared" si="147"/>
        <v>0.24</v>
      </c>
      <c r="AA2233" s="78">
        <f t="shared" si="148"/>
        <v>1.8</v>
      </c>
      <c r="AB2233" s="77">
        <f t="shared" si="149"/>
        <v>0</v>
      </c>
    </row>
    <row r="2234" spans="1:28" x14ac:dyDescent="0.3">
      <c r="A2234" s="53">
        <v>43952</v>
      </c>
      <c r="B2234" s="50" t="s">
        <v>1255</v>
      </c>
      <c r="C2234" s="50" t="s">
        <v>1256</v>
      </c>
      <c r="D2234" s="50" t="s">
        <v>47</v>
      </c>
      <c r="E2234" s="52">
        <v>10</v>
      </c>
      <c r="F2234" s="51">
        <v>178</v>
      </c>
      <c r="G2234" s="65">
        <v>1.2</v>
      </c>
      <c r="H2234" s="51">
        <v>147</v>
      </c>
      <c r="I2234" s="50" t="s">
        <v>70</v>
      </c>
      <c r="J2234" s="61">
        <v>20.9</v>
      </c>
      <c r="K2234" s="50" t="s">
        <v>94</v>
      </c>
      <c r="L2234" s="73">
        <v>32</v>
      </c>
      <c r="M2234" s="69">
        <v>2.5</v>
      </c>
      <c r="N2234" s="51">
        <v>86</v>
      </c>
      <c r="O2234" s="50" t="s">
        <v>135</v>
      </c>
      <c r="P2234" s="51">
        <v>10163</v>
      </c>
      <c r="Q2234" s="52">
        <v>23</v>
      </c>
      <c r="R2234" s="51">
        <v>10082</v>
      </c>
      <c r="S2234" s="50" t="s">
        <v>102</v>
      </c>
      <c r="T2234" s="52">
        <v>80</v>
      </c>
      <c r="U2234" s="52">
        <v>87</v>
      </c>
      <c r="V2234" s="50" t="s">
        <v>174</v>
      </c>
      <c r="W2234" s="52">
        <v>68</v>
      </c>
      <c r="X2234" s="50" t="s">
        <v>94</v>
      </c>
      <c r="Y2234" s="78">
        <f t="shared" si="146"/>
        <v>0.25</v>
      </c>
      <c r="Z2234" s="78">
        <f t="shared" si="147"/>
        <v>0.12</v>
      </c>
      <c r="AA2234" s="78">
        <f t="shared" si="148"/>
        <v>2.09</v>
      </c>
      <c r="AB2234" s="77">
        <f t="shared" si="149"/>
        <v>320</v>
      </c>
    </row>
    <row r="2235" spans="1:28" x14ac:dyDescent="0.3">
      <c r="A2235" s="53">
        <v>43953</v>
      </c>
      <c r="B2235" s="50" t="s">
        <v>1255</v>
      </c>
      <c r="C2235" s="50" t="s">
        <v>1256</v>
      </c>
      <c r="D2235" s="50" t="s">
        <v>47</v>
      </c>
      <c r="E2235" s="52">
        <v>10</v>
      </c>
      <c r="F2235" s="51">
        <v>175</v>
      </c>
      <c r="G2235" s="65">
        <v>0</v>
      </c>
      <c r="H2235" s="51">
        <v>139</v>
      </c>
      <c r="I2235" s="50" t="s">
        <v>75</v>
      </c>
      <c r="J2235" s="61">
        <v>21.1</v>
      </c>
      <c r="K2235" s="50" t="s">
        <v>146</v>
      </c>
      <c r="L2235" s="73">
        <v>32</v>
      </c>
      <c r="M2235" s="69">
        <v>1.9</v>
      </c>
      <c r="N2235" s="51">
        <v>78</v>
      </c>
      <c r="O2235" s="50" t="s">
        <v>189</v>
      </c>
      <c r="P2235" s="51">
        <v>10199</v>
      </c>
      <c r="Q2235" s="52">
        <v>21</v>
      </c>
      <c r="R2235" s="51">
        <v>10151</v>
      </c>
      <c r="S2235" s="50" t="s">
        <v>218</v>
      </c>
      <c r="T2235" s="52">
        <v>76</v>
      </c>
      <c r="U2235" s="52">
        <v>88</v>
      </c>
      <c r="V2235" s="50" t="s">
        <v>318</v>
      </c>
      <c r="W2235" s="52">
        <v>67</v>
      </c>
      <c r="X2235" s="50" t="s">
        <v>121</v>
      </c>
      <c r="Y2235" s="78">
        <f t="shared" si="146"/>
        <v>0.19</v>
      </c>
      <c r="Z2235" s="78">
        <f t="shared" si="147"/>
        <v>0</v>
      </c>
      <c r="AA2235" s="78">
        <f t="shared" si="148"/>
        <v>2.1100000000000003</v>
      </c>
      <c r="AB2235" s="77">
        <f t="shared" si="149"/>
        <v>320</v>
      </c>
    </row>
    <row r="2236" spans="1:28" x14ac:dyDescent="0.3">
      <c r="A2236" s="53">
        <v>43954</v>
      </c>
      <c r="B2236" s="50" t="s">
        <v>1255</v>
      </c>
      <c r="C2236" s="50" t="s">
        <v>1256</v>
      </c>
      <c r="D2236" s="50" t="s">
        <v>47</v>
      </c>
      <c r="E2236" s="52">
        <v>10</v>
      </c>
      <c r="F2236" s="51">
        <v>172</v>
      </c>
      <c r="G2236" s="65">
        <v>0</v>
      </c>
      <c r="H2236" s="51">
        <v>145</v>
      </c>
      <c r="I2236" s="50" t="s">
        <v>318</v>
      </c>
      <c r="J2236" s="61">
        <v>19.8</v>
      </c>
      <c r="K2236" s="50" t="s">
        <v>139</v>
      </c>
      <c r="L2236" s="73">
        <v>11</v>
      </c>
      <c r="M2236" s="69">
        <v>3.1</v>
      </c>
      <c r="N2236" s="51">
        <v>72</v>
      </c>
      <c r="O2236" s="50" t="s">
        <v>202</v>
      </c>
      <c r="P2236" s="51">
        <v>10191</v>
      </c>
      <c r="Q2236" s="50" t="s">
        <v>1012</v>
      </c>
      <c r="R2236" s="51">
        <v>10112</v>
      </c>
      <c r="S2236" s="52">
        <v>24</v>
      </c>
      <c r="T2236" s="52">
        <v>80</v>
      </c>
      <c r="U2236" s="52">
        <v>87</v>
      </c>
      <c r="V2236" s="50" t="s">
        <v>100</v>
      </c>
      <c r="W2236" s="52">
        <v>75</v>
      </c>
      <c r="X2236" s="50" t="s">
        <v>51</v>
      </c>
      <c r="Y2236" s="78">
        <f t="shared" si="146"/>
        <v>0.31</v>
      </c>
      <c r="Z2236" s="78">
        <f t="shared" si="147"/>
        <v>0</v>
      </c>
      <c r="AA2236" s="78">
        <f t="shared" si="148"/>
        <v>1.98</v>
      </c>
      <c r="AB2236" s="77">
        <f t="shared" si="149"/>
        <v>110</v>
      </c>
    </row>
    <row r="2237" spans="1:28" x14ac:dyDescent="0.3">
      <c r="A2237" s="53">
        <v>43955</v>
      </c>
      <c r="B2237" s="50" t="s">
        <v>1255</v>
      </c>
      <c r="C2237" s="50" t="s">
        <v>1256</v>
      </c>
      <c r="D2237" s="50" t="s">
        <v>47</v>
      </c>
      <c r="E2237" s="52">
        <v>10</v>
      </c>
      <c r="F2237" s="51">
        <v>238</v>
      </c>
      <c r="G2237" s="65">
        <v>0.4</v>
      </c>
      <c r="H2237" s="51">
        <v>136</v>
      </c>
      <c r="I2237" s="50" t="s">
        <v>193</v>
      </c>
      <c r="J2237" s="61">
        <v>34</v>
      </c>
      <c r="K2237" s="50" t="s">
        <v>113</v>
      </c>
      <c r="L2237" s="73">
        <v>28</v>
      </c>
      <c r="M2237" s="69">
        <v>3.3</v>
      </c>
      <c r="N2237" s="51">
        <v>211</v>
      </c>
      <c r="O2237" s="50" t="s">
        <v>55</v>
      </c>
      <c r="P2237" s="51">
        <v>10112</v>
      </c>
      <c r="Q2237" s="50" t="s">
        <v>1012</v>
      </c>
      <c r="R2237" s="51">
        <v>10001</v>
      </c>
      <c r="S2237" s="52">
        <v>14</v>
      </c>
      <c r="T2237" s="52">
        <v>62</v>
      </c>
      <c r="U2237" s="52">
        <v>89</v>
      </c>
      <c r="V2237" s="50" t="s">
        <v>51</v>
      </c>
      <c r="W2237" s="52">
        <v>18</v>
      </c>
      <c r="X2237" s="50" t="s">
        <v>179</v>
      </c>
      <c r="Y2237" s="78">
        <f t="shared" si="146"/>
        <v>0.32999999999999996</v>
      </c>
      <c r="Z2237" s="78">
        <f t="shared" si="147"/>
        <v>0.04</v>
      </c>
      <c r="AA2237" s="78">
        <f t="shared" si="148"/>
        <v>3.4</v>
      </c>
      <c r="AB2237" s="77">
        <f t="shared" si="149"/>
        <v>280</v>
      </c>
    </row>
    <row r="2238" spans="1:28" x14ac:dyDescent="0.3">
      <c r="A2238" s="53">
        <v>43956</v>
      </c>
      <c r="B2238" s="50" t="s">
        <v>1255</v>
      </c>
      <c r="C2238" s="50" t="s">
        <v>1256</v>
      </c>
      <c r="D2238" s="50" t="s">
        <v>47</v>
      </c>
      <c r="E2238" s="52">
        <v>10</v>
      </c>
      <c r="F2238" s="51">
        <v>180</v>
      </c>
      <c r="G2238" s="65">
        <v>0</v>
      </c>
      <c r="H2238" s="51">
        <v>143</v>
      </c>
      <c r="I2238" s="50" t="s">
        <v>100</v>
      </c>
      <c r="J2238" s="61">
        <v>21.8</v>
      </c>
      <c r="K2238" s="50" t="s">
        <v>264</v>
      </c>
      <c r="L2238" s="73">
        <v>13</v>
      </c>
      <c r="M2238" s="69">
        <v>3.3</v>
      </c>
      <c r="N2238" s="51">
        <v>114</v>
      </c>
      <c r="O2238" s="50" t="s">
        <v>388</v>
      </c>
      <c r="P2238" s="51">
        <v>10160</v>
      </c>
      <c r="Q2238" s="52">
        <v>24</v>
      </c>
      <c r="R2238" s="51">
        <v>10104</v>
      </c>
      <c r="S2238" s="50" t="s">
        <v>263</v>
      </c>
      <c r="T2238" s="52">
        <v>65</v>
      </c>
      <c r="U2238" s="52">
        <v>82</v>
      </c>
      <c r="V2238" s="50" t="s">
        <v>249</v>
      </c>
      <c r="W2238" s="52">
        <v>60</v>
      </c>
      <c r="X2238" s="50" t="s">
        <v>347</v>
      </c>
      <c r="Y2238" s="78">
        <f t="shared" si="146"/>
        <v>0.32999999999999996</v>
      </c>
      <c r="Z2238" s="78">
        <f t="shared" si="147"/>
        <v>0</v>
      </c>
      <c r="AA2238" s="78">
        <f t="shared" si="148"/>
        <v>2.1800000000000002</v>
      </c>
      <c r="AB2238" s="77">
        <f t="shared" si="149"/>
        <v>130</v>
      </c>
    </row>
    <row r="2239" spans="1:28" x14ac:dyDescent="0.3">
      <c r="A2239" s="53">
        <v>43957</v>
      </c>
      <c r="B2239" s="50" t="s">
        <v>1255</v>
      </c>
      <c r="C2239" s="50" t="s">
        <v>1256</v>
      </c>
      <c r="D2239" s="50" t="s">
        <v>47</v>
      </c>
      <c r="E2239" s="52">
        <v>10</v>
      </c>
      <c r="F2239" s="51">
        <v>164</v>
      </c>
      <c r="G2239" s="65">
        <v>0</v>
      </c>
      <c r="H2239" s="51">
        <v>133</v>
      </c>
      <c r="I2239" s="50" t="s">
        <v>644</v>
      </c>
      <c r="J2239" s="61">
        <v>19.5</v>
      </c>
      <c r="K2239" s="50" t="s">
        <v>128</v>
      </c>
      <c r="L2239" s="73">
        <v>33</v>
      </c>
      <c r="M2239" s="69">
        <v>1.9</v>
      </c>
      <c r="N2239" s="51">
        <v>75</v>
      </c>
      <c r="O2239" s="50" t="s">
        <v>260</v>
      </c>
      <c r="P2239" s="51">
        <v>10196</v>
      </c>
      <c r="Q2239" s="52">
        <v>21</v>
      </c>
      <c r="R2239" s="51">
        <v>10156</v>
      </c>
      <c r="S2239" s="50" t="s">
        <v>263</v>
      </c>
      <c r="T2239" s="52">
        <v>79</v>
      </c>
      <c r="U2239" s="52">
        <v>86</v>
      </c>
      <c r="V2239" s="50" t="s">
        <v>51</v>
      </c>
      <c r="W2239" s="52">
        <v>73</v>
      </c>
      <c r="X2239" s="50" t="s">
        <v>121</v>
      </c>
      <c r="Y2239" s="78">
        <f t="shared" si="146"/>
        <v>0.19</v>
      </c>
      <c r="Z2239" s="78">
        <f t="shared" si="147"/>
        <v>0</v>
      </c>
      <c r="AA2239" s="78">
        <f t="shared" si="148"/>
        <v>1.95</v>
      </c>
      <c r="AB2239" s="77">
        <f t="shared" si="149"/>
        <v>330</v>
      </c>
    </row>
    <row r="2240" spans="1:28" x14ac:dyDescent="0.3">
      <c r="A2240" s="53">
        <v>43958</v>
      </c>
      <c r="B2240" s="50" t="s">
        <v>1255</v>
      </c>
      <c r="C2240" s="50" t="s">
        <v>1256</v>
      </c>
      <c r="D2240" s="50" t="s">
        <v>47</v>
      </c>
      <c r="E2240" s="52">
        <v>10</v>
      </c>
      <c r="F2240" s="51">
        <v>176</v>
      </c>
      <c r="G2240" s="65">
        <v>4.2</v>
      </c>
      <c r="H2240" s="51">
        <v>154</v>
      </c>
      <c r="I2240" s="50" t="s">
        <v>123</v>
      </c>
      <c r="J2240" s="61">
        <v>19.8</v>
      </c>
      <c r="K2240" s="50" t="s">
        <v>167</v>
      </c>
      <c r="L2240" s="73">
        <v>28</v>
      </c>
      <c r="M2240" s="69">
        <v>1.7</v>
      </c>
      <c r="N2240" s="51">
        <v>56</v>
      </c>
      <c r="O2240" s="50" t="s">
        <v>177</v>
      </c>
      <c r="P2240" s="51">
        <v>10192</v>
      </c>
      <c r="Q2240" s="50" t="s">
        <v>1012</v>
      </c>
      <c r="R2240" s="51">
        <v>10119</v>
      </c>
      <c r="S2240" s="52">
        <v>24</v>
      </c>
      <c r="T2240" s="52">
        <v>79</v>
      </c>
      <c r="U2240" s="52">
        <v>85</v>
      </c>
      <c r="V2240" s="50" t="s">
        <v>51</v>
      </c>
      <c r="W2240" s="52">
        <v>72</v>
      </c>
      <c r="X2240" s="50" t="s">
        <v>169</v>
      </c>
      <c r="Y2240" s="78">
        <f t="shared" si="146"/>
        <v>0.16999999999999998</v>
      </c>
      <c r="Z2240" s="78">
        <f t="shared" si="147"/>
        <v>0.42000000000000004</v>
      </c>
      <c r="AA2240" s="78">
        <f t="shared" si="148"/>
        <v>1.98</v>
      </c>
      <c r="AB2240" s="77">
        <f t="shared" si="149"/>
        <v>280</v>
      </c>
    </row>
    <row r="2241" spans="1:28" x14ac:dyDescent="0.3">
      <c r="A2241" s="53">
        <v>43959</v>
      </c>
      <c r="B2241" s="50" t="s">
        <v>1255</v>
      </c>
      <c r="C2241" s="50" t="s">
        <v>1256</v>
      </c>
      <c r="D2241" s="50" t="s">
        <v>47</v>
      </c>
      <c r="E2241" s="52">
        <v>10</v>
      </c>
      <c r="F2241" s="51">
        <v>171</v>
      </c>
      <c r="G2241" s="65">
        <v>8.4</v>
      </c>
      <c r="H2241" s="51">
        <v>153</v>
      </c>
      <c r="I2241" s="50" t="s">
        <v>249</v>
      </c>
      <c r="J2241" s="61">
        <v>18.899999999999999</v>
      </c>
      <c r="K2241" s="50" t="s">
        <v>139</v>
      </c>
      <c r="L2241" s="73">
        <v>32</v>
      </c>
      <c r="M2241" s="69">
        <v>1.7</v>
      </c>
      <c r="N2241" s="51">
        <v>106</v>
      </c>
      <c r="O2241" s="50" t="s">
        <v>118</v>
      </c>
      <c r="P2241" s="51">
        <v>10132</v>
      </c>
      <c r="Q2241" s="52">
        <v>21</v>
      </c>
      <c r="R2241" s="51">
        <v>10099</v>
      </c>
      <c r="S2241" s="52">
        <v>16</v>
      </c>
      <c r="T2241" s="52">
        <v>83</v>
      </c>
      <c r="U2241" s="52">
        <v>88</v>
      </c>
      <c r="V2241" s="50" t="s">
        <v>51</v>
      </c>
      <c r="W2241" s="52">
        <v>78</v>
      </c>
      <c r="X2241" s="50" t="s">
        <v>139</v>
      </c>
      <c r="Y2241" s="78">
        <f t="shared" si="146"/>
        <v>0.16999999999999998</v>
      </c>
      <c r="Z2241" s="78">
        <f t="shared" si="147"/>
        <v>0.84000000000000008</v>
      </c>
      <c r="AA2241" s="78">
        <f t="shared" si="148"/>
        <v>1.89</v>
      </c>
      <c r="AB2241" s="77">
        <f t="shared" si="149"/>
        <v>320</v>
      </c>
    </row>
    <row r="2242" spans="1:28" x14ac:dyDescent="0.3">
      <c r="A2242" s="53">
        <v>43960</v>
      </c>
      <c r="B2242" s="50" t="s">
        <v>1255</v>
      </c>
      <c r="C2242" s="50" t="s">
        <v>1256</v>
      </c>
      <c r="D2242" s="50" t="s">
        <v>47</v>
      </c>
      <c r="E2242" s="52">
        <v>10</v>
      </c>
      <c r="F2242" s="51">
        <v>152</v>
      </c>
      <c r="G2242" s="65">
        <v>20</v>
      </c>
      <c r="H2242" s="51">
        <v>140</v>
      </c>
      <c r="I2242" s="50" t="s">
        <v>367</v>
      </c>
      <c r="J2242" s="61">
        <v>16.399999999999999</v>
      </c>
      <c r="K2242" s="50" t="s">
        <v>89</v>
      </c>
      <c r="L2242" s="73">
        <v>0</v>
      </c>
      <c r="M2242" s="69">
        <v>1.9</v>
      </c>
      <c r="N2242" s="51">
        <v>58</v>
      </c>
      <c r="O2242" s="50" t="s">
        <v>51</v>
      </c>
      <c r="P2242" s="51">
        <v>10106</v>
      </c>
      <c r="Q2242" s="50" t="s">
        <v>1012</v>
      </c>
      <c r="R2242" s="51">
        <v>10057</v>
      </c>
      <c r="S2242" s="52">
        <v>17</v>
      </c>
      <c r="T2242" s="52">
        <v>90</v>
      </c>
      <c r="U2242" s="52">
        <v>91</v>
      </c>
      <c r="V2242" s="50" t="s">
        <v>51</v>
      </c>
      <c r="W2242" s="52">
        <v>88</v>
      </c>
      <c r="X2242" s="50" t="s">
        <v>51</v>
      </c>
      <c r="Y2242" s="78">
        <f t="shared" si="146"/>
        <v>0.19</v>
      </c>
      <c r="Z2242" s="78">
        <f t="shared" si="147"/>
        <v>2</v>
      </c>
      <c r="AA2242" s="78">
        <f t="shared" si="148"/>
        <v>1.64</v>
      </c>
      <c r="AB2242" s="77">
        <f t="shared" si="149"/>
        <v>0</v>
      </c>
    </row>
    <row r="2243" spans="1:28" x14ac:dyDescent="0.3">
      <c r="A2243" s="53">
        <v>43961</v>
      </c>
      <c r="B2243" s="50" t="s">
        <v>1255</v>
      </c>
      <c r="C2243" s="50" t="s">
        <v>1256</v>
      </c>
      <c r="D2243" s="50" t="s">
        <v>47</v>
      </c>
      <c r="E2243" s="52">
        <v>10</v>
      </c>
      <c r="F2243" s="51">
        <v>144</v>
      </c>
      <c r="G2243" s="65">
        <v>17</v>
      </c>
      <c r="H2243" s="51">
        <v>132</v>
      </c>
      <c r="I2243" s="50" t="s">
        <v>100</v>
      </c>
      <c r="J2243" s="61">
        <v>15.5</v>
      </c>
      <c r="K2243" s="50" t="s">
        <v>70</v>
      </c>
      <c r="L2243" s="73">
        <v>29</v>
      </c>
      <c r="M2243" s="69">
        <v>3.1</v>
      </c>
      <c r="N2243" s="51">
        <v>92</v>
      </c>
      <c r="O2243" s="50" t="s">
        <v>94</v>
      </c>
      <c r="P2243" s="51">
        <v>10068</v>
      </c>
      <c r="Q2243" s="52">
        <v>21</v>
      </c>
      <c r="R2243" s="51">
        <v>10041</v>
      </c>
      <c r="S2243" s="50" t="s">
        <v>116</v>
      </c>
      <c r="T2243" s="52">
        <v>88</v>
      </c>
      <c r="U2243" s="52">
        <v>91</v>
      </c>
      <c r="V2243" s="50" t="s">
        <v>51</v>
      </c>
      <c r="W2243" s="52">
        <v>86</v>
      </c>
      <c r="X2243" s="50" t="s">
        <v>51</v>
      </c>
      <c r="Y2243" s="78">
        <f t="shared" ref="Y2243:Y2306" si="150">M2243/$AE$17</f>
        <v>0.31</v>
      </c>
      <c r="Z2243" s="78">
        <f t="shared" ref="Z2243:Z2306" si="151">G2243/$AE$17</f>
        <v>1.7</v>
      </c>
      <c r="AA2243" s="78">
        <f t="shared" ref="AA2243:AA2306" si="152">J2243/$AE$17</f>
        <v>1.55</v>
      </c>
      <c r="AB2243" s="77">
        <f t="shared" ref="AB2243:AB2306" si="153">L2243*$AE$17</f>
        <v>290</v>
      </c>
    </row>
    <row r="2244" spans="1:28" x14ac:dyDescent="0.3">
      <c r="A2244" s="53">
        <v>43962</v>
      </c>
      <c r="B2244" s="50" t="s">
        <v>1255</v>
      </c>
      <c r="C2244" s="50" t="s">
        <v>1256</v>
      </c>
      <c r="D2244" s="50" t="s">
        <v>47</v>
      </c>
      <c r="E2244" s="52">
        <v>10</v>
      </c>
      <c r="F2244" s="51">
        <v>152</v>
      </c>
      <c r="G2244" s="65">
        <v>6.2</v>
      </c>
      <c r="H2244" s="51">
        <v>122</v>
      </c>
      <c r="I2244" s="50" t="s">
        <v>123</v>
      </c>
      <c r="J2244" s="61">
        <v>18.100000000000001</v>
      </c>
      <c r="K2244" s="50" t="s">
        <v>179</v>
      </c>
      <c r="L2244" s="73">
        <v>10</v>
      </c>
      <c r="M2244" s="69">
        <v>3.6</v>
      </c>
      <c r="N2244" s="51">
        <v>122</v>
      </c>
      <c r="O2244" s="50" t="s">
        <v>100</v>
      </c>
      <c r="P2244" s="51">
        <v>10126</v>
      </c>
      <c r="Q2244" s="52">
        <v>22</v>
      </c>
      <c r="R2244" s="51">
        <v>10042</v>
      </c>
      <c r="S2244" s="50" t="s">
        <v>102</v>
      </c>
      <c r="T2244" s="52">
        <v>80</v>
      </c>
      <c r="U2244" s="52">
        <v>90</v>
      </c>
      <c r="V2244" s="50" t="s">
        <v>430</v>
      </c>
      <c r="W2244" s="52">
        <v>66</v>
      </c>
      <c r="X2244" s="50" t="s">
        <v>264</v>
      </c>
      <c r="Y2244" s="78">
        <f t="shared" si="150"/>
        <v>0.36</v>
      </c>
      <c r="Z2244" s="78">
        <f t="shared" si="151"/>
        <v>0.62</v>
      </c>
      <c r="AA2244" s="78">
        <f t="shared" si="152"/>
        <v>1.81</v>
      </c>
      <c r="AB2244" s="77">
        <f t="shared" si="153"/>
        <v>100</v>
      </c>
    </row>
    <row r="2245" spans="1:28" x14ac:dyDescent="0.3">
      <c r="A2245" s="53">
        <v>43963</v>
      </c>
      <c r="B2245" s="50" t="s">
        <v>1255</v>
      </c>
      <c r="C2245" s="50" t="s">
        <v>1256</v>
      </c>
      <c r="D2245" s="50" t="s">
        <v>47</v>
      </c>
      <c r="E2245" s="52">
        <v>10</v>
      </c>
      <c r="F2245" s="51">
        <v>125</v>
      </c>
      <c r="G2245" s="65">
        <v>2.8</v>
      </c>
      <c r="H2245" s="51">
        <v>116</v>
      </c>
      <c r="I2245" s="50" t="s">
        <v>301</v>
      </c>
      <c r="J2245" s="61">
        <v>13.4</v>
      </c>
      <c r="K2245" s="50" t="s">
        <v>179</v>
      </c>
      <c r="L2245" s="72" t="s">
        <v>289</v>
      </c>
      <c r="M2245" s="69">
        <v>3.6</v>
      </c>
      <c r="N2245" s="51">
        <v>111</v>
      </c>
      <c r="O2245" s="50" t="s">
        <v>286</v>
      </c>
      <c r="P2245" s="51">
        <v>10124</v>
      </c>
      <c r="Q2245" s="50" t="s">
        <v>51</v>
      </c>
      <c r="R2245" s="51">
        <v>10062</v>
      </c>
      <c r="S2245" s="52">
        <v>24</v>
      </c>
      <c r="T2245" s="52">
        <v>81</v>
      </c>
      <c r="U2245" s="52">
        <v>89</v>
      </c>
      <c r="V2245" s="50" t="s">
        <v>51</v>
      </c>
      <c r="W2245" s="52">
        <v>74</v>
      </c>
      <c r="X2245" s="50" t="s">
        <v>51</v>
      </c>
      <c r="Y2245" s="78">
        <f t="shared" si="150"/>
        <v>0.36</v>
      </c>
      <c r="Z2245" s="78">
        <f t="shared" si="151"/>
        <v>0.27999999999999997</v>
      </c>
      <c r="AA2245" s="78">
        <f t="shared" si="152"/>
        <v>1.34</v>
      </c>
      <c r="AB2245" s="77">
        <f t="shared" si="153"/>
        <v>90</v>
      </c>
    </row>
    <row r="2246" spans="1:28" x14ac:dyDescent="0.3">
      <c r="A2246" s="53">
        <v>43964</v>
      </c>
      <c r="B2246" s="50" t="s">
        <v>1255</v>
      </c>
      <c r="C2246" s="50" t="s">
        <v>1256</v>
      </c>
      <c r="D2246" s="50" t="s">
        <v>47</v>
      </c>
      <c r="E2246" s="52">
        <v>10</v>
      </c>
      <c r="F2246" s="51">
        <v>139</v>
      </c>
      <c r="G2246" s="65">
        <v>3.2</v>
      </c>
      <c r="H2246" s="51">
        <v>121</v>
      </c>
      <c r="I2246" s="50" t="s">
        <v>578</v>
      </c>
      <c r="J2246" s="61">
        <v>15.7</v>
      </c>
      <c r="K2246" s="50" t="s">
        <v>113</v>
      </c>
      <c r="L2246" s="72" t="s">
        <v>289</v>
      </c>
      <c r="M2246" s="69">
        <v>1.4</v>
      </c>
      <c r="N2246" s="51">
        <v>78</v>
      </c>
      <c r="O2246" s="50" t="s">
        <v>433</v>
      </c>
      <c r="P2246" s="51">
        <v>10069</v>
      </c>
      <c r="Q2246" s="52">
        <v>22</v>
      </c>
      <c r="R2246" s="51">
        <v>10047</v>
      </c>
      <c r="S2246" s="50" t="s">
        <v>51</v>
      </c>
      <c r="T2246" s="52">
        <v>81</v>
      </c>
      <c r="U2246" s="52">
        <v>88</v>
      </c>
      <c r="V2246" s="50" t="s">
        <v>51</v>
      </c>
      <c r="W2246" s="52">
        <v>76</v>
      </c>
      <c r="X2246" s="50" t="s">
        <v>117</v>
      </c>
      <c r="Y2246" s="78">
        <f t="shared" si="150"/>
        <v>0.13999999999999999</v>
      </c>
      <c r="Z2246" s="78">
        <f t="shared" si="151"/>
        <v>0.32</v>
      </c>
      <c r="AA2246" s="78">
        <f t="shared" si="152"/>
        <v>1.5699999999999998</v>
      </c>
      <c r="AB2246" s="77">
        <f t="shared" si="153"/>
        <v>90</v>
      </c>
    </row>
    <row r="2247" spans="1:28" x14ac:dyDescent="0.3">
      <c r="A2247" s="53">
        <v>43965</v>
      </c>
      <c r="B2247" s="50" t="s">
        <v>1255</v>
      </c>
      <c r="C2247" s="50" t="s">
        <v>1256</v>
      </c>
      <c r="D2247" s="50" t="s">
        <v>47</v>
      </c>
      <c r="E2247" s="52">
        <v>10</v>
      </c>
      <c r="F2247" s="51">
        <v>136</v>
      </c>
      <c r="G2247" s="65">
        <v>6</v>
      </c>
      <c r="H2247" s="51">
        <v>126</v>
      </c>
      <c r="I2247" s="50" t="s">
        <v>51</v>
      </c>
      <c r="J2247" s="61">
        <v>14.7</v>
      </c>
      <c r="K2247" s="50" t="s">
        <v>71</v>
      </c>
      <c r="L2247" s="72" t="s">
        <v>132</v>
      </c>
      <c r="M2247" s="69">
        <v>4.2</v>
      </c>
      <c r="N2247" s="51">
        <v>119</v>
      </c>
      <c r="O2247" s="50" t="s">
        <v>85</v>
      </c>
      <c r="P2247" s="51">
        <v>10132</v>
      </c>
      <c r="Q2247" s="52">
        <v>24</v>
      </c>
      <c r="R2247" s="51">
        <v>10051</v>
      </c>
      <c r="S2247" s="50" t="s">
        <v>116</v>
      </c>
      <c r="T2247" s="52">
        <v>86</v>
      </c>
      <c r="U2247" s="52">
        <v>88</v>
      </c>
      <c r="V2247" s="50" t="s">
        <v>51</v>
      </c>
      <c r="W2247" s="52">
        <v>80</v>
      </c>
      <c r="X2247" s="50" t="s">
        <v>80</v>
      </c>
      <c r="Y2247" s="78">
        <f t="shared" si="150"/>
        <v>0.42000000000000004</v>
      </c>
      <c r="Z2247" s="78">
        <f t="shared" si="151"/>
        <v>0.6</v>
      </c>
      <c r="AA2247" s="78">
        <f t="shared" si="152"/>
        <v>1.47</v>
      </c>
      <c r="AB2247" s="77">
        <f t="shared" si="153"/>
        <v>80</v>
      </c>
    </row>
    <row r="2248" spans="1:28" x14ac:dyDescent="0.3">
      <c r="A2248" s="53">
        <v>43966</v>
      </c>
      <c r="B2248" s="50" t="s">
        <v>1255</v>
      </c>
      <c r="C2248" s="50" t="s">
        <v>1256</v>
      </c>
      <c r="D2248" s="50" t="s">
        <v>47</v>
      </c>
      <c r="E2248" s="52">
        <v>10</v>
      </c>
      <c r="F2248" s="51">
        <v>138</v>
      </c>
      <c r="G2248" s="65">
        <v>2.4</v>
      </c>
      <c r="H2248" s="51">
        <v>118</v>
      </c>
      <c r="I2248" s="50" t="s">
        <v>100</v>
      </c>
      <c r="J2248" s="61">
        <v>15.7</v>
      </c>
      <c r="K2248" s="50" t="s">
        <v>91</v>
      </c>
      <c r="L2248" s="72" t="s">
        <v>401</v>
      </c>
      <c r="M2248" s="69">
        <v>3.6</v>
      </c>
      <c r="N2248" s="51">
        <v>86</v>
      </c>
      <c r="O2248" s="50" t="s">
        <v>74</v>
      </c>
      <c r="P2248" s="51">
        <v>10216</v>
      </c>
      <c r="Q2248" s="50" t="s">
        <v>51</v>
      </c>
      <c r="R2248" s="51">
        <v>10131</v>
      </c>
      <c r="S2248" s="50" t="s">
        <v>84</v>
      </c>
      <c r="T2248" s="52">
        <v>78</v>
      </c>
      <c r="U2248" s="52">
        <v>89</v>
      </c>
      <c r="V2248" s="50" t="s">
        <v>51</v>
      </c>
      <c r="W2248" s="52">
        <v>73</v>
      </c>
      <c r="X2248" s="50" t="s">
        <v>51</v>
      </c>
      <c r="Y2248" s="78">
        <f t="shared" si="150"/>
        <v>0.36</v>
      </c>
      <c r="Z2248" s="78">
        <f t="shared" si="151"/>
        <v>0.24</v>
      </c>
      <c r="AA2248" s="78">
        <f t="shared" si="152"/>
        <v>1.5699999999999998</v>
      </c>
      <c r="AB2248" s="77">
        <f t="shared" si="153"/>
        <v>60</v>
      </c>
    </row>
    <row r="2249" spans="1:28" x14ac:dyDescent="0.3">
      <c r="A2249" s="53">
        <v>43967</v>
      </c>
      <c r="B2249" s="50" t="s">
        <v>1255</v>
      </c>
      <c r="C2249" s="50" t="s">
        <v>1256</v>
      </c>
      <c r="D2249" s="50" t="s">
        <v>47</v>
      </c>
      <c r="E2249" s="52">
        <v>10</v>
      </c>
      <c r="F2249" s="51">
        <v>137</v>
      </c>
      <c r="G2249" s="65">
        <v>0</v>
      </c>
      <c r="H2249" s="51">
        <v>98</v>
      </c>
      <c r="I2249" s="50" t="s">
        <v>644</v>
      </c>
      <c r="J2249" s="61">
        <v>17.600000000000001</v>
      </c>
      <c r="K2249" s="50" t="s">
        <v>158</v>
      </c>
      <c r="L2249" s="73">
        <v>30</v>
      </c>
      <c r="M2249" s="69">
        <v>1.9</v>
      </c>
      <c r="N2249" s="51">
        <v>61</v>
      </c>
      <c r="O2249" s="50" t="s">
        <v>143</v>
      </c>
      <c r="P2249" s="51">
        <v>10248</v>
      </c>
      <c r="Q2249" s="52">
        <v>24</v>
      </c>
      <c r="R2249" s="51">
        <v>10209</v>
      </c>
      <c r="S2249" s="50" t="s">
        <v>218</v>
      </c>
      <c r="T2249" s="52">
        <v>75</v>
      </c>
      <c r="U2249" s="52">
        <v>84</v>
      </c>
      <c r="V2249" s="50" t="s">
        <v>51</v>
      </c>
      <c r="W2249" s="52">
        <v>67</v>
      </c>
      <c r="X2249" s="50" t="s">
        <v>51</v>
      </c>
      <c r="Y2249" s="78">
        <f t="shared" si="150"/>
        <v>0.19</v>
      </c>
      <c r="Z2249" s="78">
        <f t="shared" si="151"/>
        <v>0</v>
      </c>
      <c r="AA2249" s="78">
        <f t="shared" si="152"/>
        <v>1.7600000000000002</v>
      </c>
      <c r="AB2249" s="77">
        <f t="shared" si="153"/>
        <v>300</v>
      </c>
    </row>
    <row r="2250" spans="1:28" x14ac:dyDescent="0.3">
      <c r="A2250" s="53">
        <v>43968</v>
      </c>
      <c r="B2250" s="50" t="s">
        <v>1255</v>
      </c>
      <c r="C2250" s="50" t="s">
        <v>1256</v>
      </c>
      <c r="D2250" s="50" t="s">
        <v>47</v>
      </c>
      <c r="E2250" s="52">
        <v>10</v>
      </c>
      <c r="F2250" s="51">
        <v>138</v>
      </c>
      <c r="G2250" s="65">
        <v>0</v>
      </c>
      <c r="H2250" s="51">
        <v>93</v>
      </c>
      <c r="I2250" s="50" t="s">
        <v>120</v>
      </c>
      <c r="J2250" s="61">
        <v>18.399999999999999</v>
      </c>
      <c r="K2250" s="50" t="s">
        <v>50</v>
      </c>
      <c r="L2250" s="72" t="s">
        <v>289</v>
      </c>
      <c r="M2250" s="69">
        <v>3.9</v>
      </c>
      <c r="N2250" s="51">
        <v>89</v>
      </c>
      <c r="O2250" s="50" t="s">
        <v>439</v>
      </c>
      <c r="P2250" s="51">
        <v>10250</v>
      </c>
      <c r="Q2250" s="52">
        <v>10</v>
      </c>
      <c r="R2250" s="51">
        <v>10235</v>
      </c>
      <c r="S2250" s="50" t="s">
        <v>218</v>
      </c>
      <c r="T2250" s="52">
        <v>70</v>
      </c>
      <c r="U2250" s="52">
        <v>85</v>
      </c>
      <c r="V2250" s="50" t="s">
        <v>650</v>
      </c>
      <c r="W2250" s="52">
        <v>59</v>
      </c>
      <c r="X2250" s="50" t="s">
        <v>81</v>
      </c>
      <c r="Y2250" s="78">
        <f t="shared" si="150"/>
        <v>0.39</v>
      </c>
      <c r="Z2250" s="78">
        <f t="shared" si="151"/>
        <v>0</v>
      </c>
      <c r="AA2250" s="78">
        <f t="shared" si="152"/>
        <v>1.8399999999999999</v>
      </c>
      <c r="AB2250" s="77">
        <f t="shared" si="153"/>
        <v>90</v>
      </c>
    </row>
    <row r="2251" spans="1:28" x14ac:dyDescent="0.3">
      <c r="A2251" s="53">
        <v>43969</v>
      </c>
      <c r="B2251" s="50" t="s">
        <v>1255</v>
      </c>
      <c r="C2251" s="50" t="s">
        <v>1256</v>
      </c>
      <c r="D2251" s="50" t="s">
        <v>47</v>
      </c>
      <c r="E2251" s="52">
        <v>10</v>
      </c>
      <c r="F2251" s="51">
        <v>149</v>
      </c>
      <c r="G2251" s="65">
        <v>0</v>
      </c>
      <c r="H2251" s="51">
        <v>101</v>
      </c>
      <c r="I2251" s="50" t="s">
        <v>537</v>
      </c>
      <c r="J2251" s="61">
        <v>19.7</v>
      </c>
      <c r="K2251" s="50" t="s">
        <v>146</v>
      </c>
      <c r="L2251" s="73">
        <v>10</v>
      </c>
      <c r="M2251" s="69">
        <v>2.5</v>
      </c>
      <c r="N2251" s="51">
        <v>64</v>
      </c>
      <c r="O2251" s="50" t="s">
        <v>139</v>
      </c>
      <c r="P2251" s="51">
        <v>10254</v>
      </c>
      <c r="Q2251" s="52">
        <v>11</v>
      </c>
      <c r="R2251" s="51">
        <v>10235</v>
      </c>
      <c r="S2251" s="50" t="s">
        <v>51</v>
      </c>
      <c r="T2251" s="52">
        <v>76</v>
      </c>
      <c r="U2251" s="52">
        <v>85</v>
      </c>
      <c r="V2251" s="50" t="s">
        <v>650</v>
      </c>
      <c r="W2251" s="52">
        <v>66</v>
      </c>
      <c r="X2251" s="50" t="s">
        <v>352</v>
      </c>
      <c r="Y2251" s="78">
        <f t="shared" si="150"/>
        <v>0.25</v>
      </c>
      <c r="Z2251" s="78">
        <f t="shared" si="151"/>
        <v>0</v>
      </c>
      <c r="AA2251" s="78">
        <f t="shared" si="152"/>
        <v>1.97</v>
      </c>
      <c r="AB2251" s="77">
        <f t="shared" si="153"/>
        <v>100</v>
      </c>
    </row>
    <row r="2252" spans="1:28" x14ac:dyDescent="0.3">
      <c r="A2252" s="53">
        <v>43970</v>
      </c>
      <c r="B2252" s="50" t="s">
        <v>1255</v>
      </c>
      <c r="C2252" s="50" t="s">
        <v>1256</v>
      </c>
      <c r="D2252" s="50" t="s">
        <v>47</v>
      </c>
      <c r="E2252" s="52">
        <v>10</v>
      </c>
      <c r="F2252" s="51">
        <v>158</v>
      </c>
      <c r="G2252" s="65">
        <v>0</v>
      </c>
      <c r="H2252" s="51">
        <v>121</v>
      </c>
      <c r="I2252" s="50" t="s">
        <v>537</v>
      </c>
      <c r="J2252" s="61">
        <v>19.600000000000001</v>
      </c>
      <c r="K2252" s="50" t="s">
        <v>179</v>
      </c>
      <c r="L2252" s="72" t="s">
        <v>289</v>
      </c>
      <c r="M2252" s="69">
        <v>3.1</v>
      </c>
      <c r="N2252" s="51">
        <v>114</v>
      </c>
      <c r="O2252" s="50" t="s">
        <v>55</v>
      </c>
      <c r="P2252" s="51">
        <v>10238</v>
      </c>
      <c r="Q2252" s="50" t="s">
        <v>1012</v>
      </c>
      <c r="R2252" s="51">
        <v>10187</v>
      </c>
      <c r="S2252" s="52">
        <v>24</v>
      </c>
      <c r="T2252" s="52">
        <v>77</v>
      </c>
      <c r="U2252" s="52">
        <v>86</v>
      </c>
      <c r="V2252" s="50" t="s">
        <v>51</v>
      </c>
      <c r="W2252" s="52">
        <v>68</v>
      </c>
      <c r="X2252" s="50" t="s">
        <v>192</v>
      </c>
      <c r="Y2252" s="78">
        <f t="shared" si="150"/>
        <v>0.31</v>
      </c>
      <c r="Z2252" s="78">
        <f t="shared" si="151"/>
        <v>0</v>
      </c>
      <c r="AA2252" s="78">
        <f t="shared" si="152"/>
        <v>1.9600000000000002</v>
      </c>
      <c r="AB2252" s="77">
        <f t="shared" si="153"/>
        <v>90</v>
      </c>
    </row>
    <row r="2253" spans="1:28" x14ac:dyDescent="0.3">
      <c r="A2253" s="53">
        <v>43971</v>
      </c>
      <c r="B2253" s="50" t="s">
        <v>1255</v>
      </c>
      <c r="C2253" s="50" t="s">
        <v>1256</v>
      </c>
      <c r="D2253" s="50" t="s">
        <v>47</v>
      </c>
      <c r="E2253" s="52">
        <v>10</v>
      </c>
      <c r="F2253" s="51">
        <v>158</v>
      </c>
      <c r="G2253" s="65">
        <v>0</v>
      </c>
      <c r="H2253" s="51">
        <v>123</v>
      </c>
      <c r="I2253" s="50" t="s">
        <v>174</v>
      </c>
      <c r="J2253" s="61">
        <v>19.3</v>
      </c>
      <c r="K2253" s="50" t="s">
        <v>91</v>
      </c>
      <c r="L2253" s="73">
        <v>32</v>
      </c>
      <c r="M2253" s="69">
        <v>3.6</v>
      </c>
      <c r="N2253" s="51">
        <v>119</v>
      </c>
      <c r="O2253" s="50" t="s">
        <v>439</v>
      </c>
      <c r="P2253" s="51">
        <v>10220</v>
      </c>
      <c r="Q2253" s="52">
        <v>23</v>
      </c>
      <c r="R2253" s="51">
        <v>10160</v>
      </c>
      <c r="S2253" s="50" t="s">
        <v>401</v>
      </c>
      <c r="T2253" s="52">
        <v>78</v>
      </c>
      <c r="U2253" s="52">
        <v>86</v>
      </c>
      <c r="V2253" s="50" t="s">
        <v>210</v>
      </c>
      <c r="W2253" s="52">
        <v>70</v>
      </c>
      <c r="X2253" s="50" t="s">
        <v>133</v>
      </c>
      <c r="Y2253" s="78">
        <f t="shared" si="150"/>
        <v>0.36</v>
      </c>
      <c r="Z2253" s="78">
        <f t="shared" si="151"/>
        <v>0</v>
      </c>
      <c r="AA2253" s="78">
        <f t="shared" si="152"/>
        <v>1.9300000000000002</v>
      </c>
      <c r="AB2253" s="77">
        <f t="shared" si="153"/>
        <v>320</v>
      </c>
    </row>
    <row r="2254" spans="1:28" x14ac:dyDescent="0.3">
      <c r="A2254" s="53">
        <v>43972</v>
      </c>
      <c r="B2254" s="50" t="s">
        <v>1255</v>
      </c>
      <c r="C2254" s="50" t="s">
        <v>1256</v>
      </c>
      <c r="D2254" s="50" t="s">
        <v>47</v>
      </c>
      <c r="E2254" s="52">
        <v>10</v>
      </c>
      <c r="F2254" s="51">
        <v>164</v>
      </c>
      <c r="G2254" s="65">
        <v>0</v>
      </c>
      <c r="H2254" s="51">
        <v>123</v>
      </c>
      <c r="I2254" s="50" t="s">
        <v>537</v>
      </c>
      <c r="J2254" s="61">
        <v>20.5</v>
      </c>
      <c r="K2254" s="50" t="s">
        <v>260</v>
      </c>
      <c r="L2254" s="73">
        <v>10</v>
      </c>
      <c r="M2254" s="69">
        <v>2.5</v>
      </c>
      <c r="N2254" s="51">
        <v>89</v>
      </c>
      <c r="O2254" s="50" t="s">
        <v>81</v>
      </c>
      <c r="P2254" s="51">
        <v>10218</v>
      </c>
      <c r="Q2254" s="50" t="s">
        <v>1012</v>
      </c>
      <c r="R2254" s="51">
        <v>10167</v>
      </c>
      <c r="S2254" s="52">
        <v>16</v>
      </c>
      <c r="T2254" s="52">
        <v>76</v>
      </c>
      <c r="U2254" s="52">
        <v>84</v>
      </c>
      <c r="V2254" s="50" t="s">
        <v>103</v>
      </c>
      <c r="W2254" s="52">
        <v>70</v>
      </c>
      <c r="X2254" s="50" t="s">
        <v>81</v>
      </c>
      <c r="Y2254" s="78">
        <f t="shared" si="150"/>
        <v>0.25</v>
      </c>
      <c r="Z2254" s="78">
        <f t="shared" si="151"/>
        <v>0</v>
      </c>
      <c r="AA2254" s="78">
        <f t="shared" si="152"/>
        <v>2.0499999999999998</v>
      </c>
      <c r="AB2254" s="77">
        <f t="shared" si="153"/>
        <v>100</v>
      </c>
    </row>
    <row r="2255" spans="1:28" x14ac:dyDescent="0.3">
      <c r="A2255" s="53">
        <v>43973</v>
      </c>
      <c r="B2255" s="50" t="s">
        <v>1255</v>
      </c>
      <c r="C2255" s="50" t="s">
        <v>1256</v>
      </c>
      <c r="D2255" s="50" t="s">
        <v>47</v>
      </c>
      <c r="E2255" s="52">
        <v>10</v>
      </c>
      <c r="F2255" s="51">
        <v>180</v>
      </c>
      <c r="G2255" s="65">
        <v>4.8</v>
      </c>
      <c r="H2255" s="51">
        <v>152</v>
      </c>
      <c r="I2255" s="50" t="s">
        <v>537</v>
      </c>
      <c r="J2255" s="61">
        <v>20.9</v>
      </c>
      <c r="K2255" s="50" t="s">
        <v>71</v>
      </c>
      <c r="L2255" s="73">
        <v>28</v>
      </c>
      <c r="M2255" s="69">
        <v>3.1</v>
      </c>
      <c r="N2255" s="51">
        <v>81</v>
      </c>
      <c r="O2255" s="50" t="s">
        <v>249</v>
      </c>
      <c r="P2255" s="51">
        <v>10271</v>
      </c>
      <c r="Q2255" s="52">
        <v>24</v>
      </c>
      <c r="R2255" s="51">
        <v>10205</v>
      </c>
      <c r="S2255" s="50" t="s">
        <v>263</v>
      </c>
      <c r="T2255" s="52">
        <v>73</v>
      </c>
      <c r="U2255" s="52">
        <v>87</v>
      </c>
      <c r="V2255" s="50" t="s">
        <v>108</v>
      </c>
      <c r="W2255" s="52">
        <v>61</v>
      </c>
      <c r="X2255" s="50" t="s">
        <v>124</v>
      </c>
      <c r="Y2255" s="78">
        <f t="shared" si="150"/>
        <v>0.31</v>
      </c>
      <c r="Z2255" s="78">
        <f t="shared" si="151"/>
        <v>0.48</v>
      </c>
      <c r="AA2255" s="78">
        <f t="shared" si="152"/>
        <v>2.09</v>
      </c>
      <c r="AB2255" s="77">
        <f t="shared" si="153"/>
        <v>280</v>
      </c>
    </row>
    <row r="2256" spans="1:28" x14ac:dyDescent="0.3">
      <c r="A2256" s="53">
        <v>43974</v>
      </c>
      <c r="B2256" s="50" t="s">
        <v>1255</v>
      </c>
      <c r="C2256" s="50" t="s">
        <v>1256</v>
      </c>
      <c r="D2256" s="50" t="s">
        <v>47</v>
      </c>
      <c r="E2256" s="52">
        <v>10</v>
      </c>
      <c r="F2256" s="51">
        <v>164</v>
      </c>
      <c r="G2256" s="65">
        <v>1</v>
      </c>
      <c r="H2256" s="51">
        <v>138</v>
      </c>
      <c r="I2256" s="50" t="s">
        <v>123</v>
      </c>
      <c r="J2256" s="61">
        <v>19</v>
      </c>
      <c r="K2256" s="50" t="s">
        <v>50</v>
      </c>
      <c r="L2256" s="73">
        <v>10</v>
      </c>
      <c r="M2256" s="69">
        <v>3.1</v>
      </c>
      <c r="N2256" s="51">
        <v>89</v>
      </c>
      <c r="O2256" s="50" t="s">
        <v>439</v>
      </c>
      <c r="P2256" s="51">
        <v>10324</v>
      </c>
      <c r="Q2256" s="52">
        <v>21</v>
      </c>
      <c r="R2256" s="51">
        <v>10271</v>
      </c>
      <c r="S2256" s="50" t="s">
        <v>1012</v>
      </c>
      <c r="T2256" s="52">
        <v>78</v>
      </c>
      <c r="U2256" s="52">
        <v>89</v>
      </c>
      <c r="V2256" s="50" t="s">
        <v>51</v>
      </c>
      <c r="W2256" s="52">
        <v>69</v>
      </c>
      <c r="X2256" s="50" t="s">
        <v>51</v>
      </c>
      <c r="Y2256" s="78">
        <f t="shared" si="150"/>
        <v>0.31</v>
      </c>
      <c r="Z2256" s="78">
        <f t="shared" si="151"/>
        <v>0.1</v>
      </c>
      <c r="AA2256" s="78">
        <f t="shared" si="152"/>
        <v>1.9</v>
      </c>
      <c r="AB2256" s="77">
        <f t="shared" si="153"/>
        <v>100</v>
      </c>
    </row>
    <row r="2257" spans="1:28" x14ac:dyDescent="0.3">
      <c r="A2257" s="53">
        <v>43975</v>
      </c>
      <c r="B2257" s="50" t="s">
        <v>1255</v>
      </c>
      <c r="C2257" s="50" t="s">
        <v>1256</v>
      </c>
      <c r="D2257" s="50" t="s">
        <v>47</v>
      </c>
      <c r="E2257" s="52">
        <v>10</v>
      </c>
      <c r="F2257" s="51">
        <v>161</v>
      </c>
      <c r="G2257" s="65">
        <v>0</v>
      </c>
      <c r="H2257" s="51">
        <v>141</v>
      </c>
      <c r="I2257" s="50" t="s">
        <v>111</v>
      </c>
      <c r="J2257" s="61">
        <v>18.100000000000001</v>
      </c>
      <c r="K2257" s="50" t="s">
        <v>277</v>
      </c>
      <c r="L2257" s="73">
        <v>10</v>
      </c>
      <c r="M2257" s="69">
        <v>5.6</v>
      </c>
      <c r="N2257" s="51">
        <v>136</v>
      </c>
      <c r="O2257" s="50" t="s">
        <v>148</v>
      </c>
      <c r="P2257" s="51">
        <v>10316</v>
      </c>
      <c r="Q2257" s="50" t="s">
        <v>1012</v>
      </c>
      <c r="R2257" s="51">
        <v>10269</v>
      </c>
      <c r="S2257" s="52">
        <v>24</v>
      </c>
      <c r="T2257" s="52">
        <v>70</v>
      </c>
      <c r="U2257" s="52">
        <v>76</v>
      </c>
      <c r="V2257" s="50" t="s">
        <v>51</v>
      </c>
      <c r="W2257" s="52">
        <v>62</v>
      </c>
      <c r="X2257" s="50" t="s">
        <v>367</v>
      </c>
      <c r="Y2257" s="78">
        <f t="shared" si="150"/>
        <v>0.55999999999999994</v>
      </c>
      <c r="Z2257" s="78">
        <f t="shared" si="151"/>
        <v>0</v>
      </c>
      <c r="AA2257" s="78">
        <f t="shared" si="152"/>
        <v>1.81</v>
      </c>
      <c r="AB2257" s="77">
        <f t="shared" si="153"/>
        <v>100</v>
      </c>
    </row>
    <row r="2258" spans="1:28" x14ac:dyDescent="0.3">
      <c r="A2258" s="53">
        <v>43976</v>
      </c>
      <c r="B2258" s="50" t="s">
        <v>1255</v>
      </c>
      <c r="C2258" s="50" t="s">
        <v>1256</v>
      </c>
      <c r="D2258" s="50" t="s">
        <v>47</v>
      </c>
      <c r="E2258" s="52">
        <v>10</v>
      </c>
      <c r="F2258" s="51">
        <v>166</v>
      </c>
      <c r="G2258" s="65">
        <v>0</v>
      </c>
      <c r="H2258" s="51">
        <v>123</v>
      </c>
      <c r="I2258" s="50" t="s">
        <v>537</v>
      </c>
      <c r="J2258" s="61">
        <v>20.9</v>
      </c>
      <c r="K2258" s="50" t="s">
        <v>215</v>
      </c>
      <c r="L2258" s="73">
        <v>10</v>
      </c>
      <c r="M2258" s="69">
        <v>2.2000000000000002</v>
      </c>
      <c r="N2258" s="51">
        <v>69</v>
      </c>
      <c r="O2258" s="50" t="s">
        <v>52</v>
      </c>
      <c r="P2258" s="51">
        <v>10300</v>
      </c>
      <c r="Q2258" s="52">
        <v>22</v>
      </c>
      <c r="R2258" s="51">
        <v>10262</v>
      </c>
      <c r="S2258" s="50" t="s">
        <v>218</v>
      </c>
      <c r="T2258" s="52">
        <v>76</v>
      </c>
      <c r="U2258" s="52">
        <v>85</v>
      </c>
      <c r="V2258" s="50" t="s">
        <v>210</v>
      </c>
      <c r="W2258" s="52">
        <v>71</v>
      </c>
      <c r="X2258" s="50" t="s">
        <v>52</v>
      </c>
      <c r="Y2258" s="78">
        <f t="shared" si="150"/>
        <v>0.22000000000000003</v>
      </c>
      <c r="Z2258" s="78">
        <f t="shared" si="151"/>
        <v>0</v>
      </c>
      <c r="AA2258" s="78">
        <f t="shared" si="152"/>
        <v>2.09</v>
      </c>
      <c r="AB2258" s="77">
        <f t="shared" si="153"/>
        <v>100</v>
      </c>
    </row>
    <row r="2259" spans="1:28" x14ac:dyDescent="0.3">
      <c r="A2259" s="53">
        <v>43977</v>
      </c>
      <c r="B2259" s="50" t="s">
        <v>1255</v>
      </c>
      <c r="C2259" s="50" t="s">
        <v>1256</v>
      </c>
      <c r="D2259" s="50" t="s">
        <v>47</v>
      </c>
      <c r="E2259" s="52">
        <v>10</v>
      </c>
      <c r="F2259" s="51">
        <v>167</v>
      </c>
      <c r="G2259" s="65">
        <v>0</v>
      </c>
      <c r="H2259" s="51">
        <v>119</v>
      </c>
      <c r="I2259" s="50" t="s">
        <v>210</v>
      </c>
      <c r="J2259" s="61">
        <v>21.5</v>
      </c>
      <c r="K2259" s="50" t="s">
        <v>135</v>
      </c>
      <c r="L2259" s="73">
        <v>25</v>
      </c>
      <c r="M2259" s="69">
        <v>1.9</v>
      </c>
      <c r="N2259" s="51">
        <v>64</v>
      </c>
      <c r="O2259" s="50" t="s">
        <v>210</v>
      </c>
      <c r="P2259" s="51">
        <v>10292</v>
      </c>
      <c r="Q2259" s="50" t="s">
        <v>1012</v>
      </c>
      <c r="R2259" s="51">
        <v>10264</v>
      </c>
      <c r="S2259" s="52">
        <v>24</v>
      </c>
      <c r="T2259" s="52">
        <v>76</v>
      </c>
      <c r="U2259" s="52">
        <v>84</v>
      </c>
      <c r="V2259" s="50" t="s">
        <v>51</v>
      </c>
      <c r="W2259" s="52">
        <v>70</v>
      </c>
      <c r="X2259" s="50" t="s">
        <v>104</v>
      </c>
      <c r="Y2259" s="78">
        <f t="shared" si="150"/>
        <v>0.19</v>
      </c>
      <c r="Z2259" s="78">
        <f t="shared" si="151"/>
        <v>0</v>
      </c>
      <c r="AA2259" s="78">
        <f t="shared" si="152"/>
        <v>2.15</v>
      </c>
      <c r="AB2259" s="77">
        <f t="shared" si="153"/>
        <v>250</v>
      </c>
    </row>
    <row r="2260" spans="1:28" x14ac:dyDescent="0.3">
      <c r="A2260" s="53">
        <v>43978</v>
      </c>
      <c r="B2260" s="50" t="s">
        <v>1255</v>
      </c>
      <c r="C2260" s="50" t="s">
        <v>1256</v>
      </c>
      <c r="D2260" s="50" t="s">
        <v>47</v>
      </c>
      <c r="E2260" s="52">
        <v>10</v>
      </c>
      <c r="F2260" s="51">
        <v>174</v>
      </c>
      <c r="G2260" s="65">
        <v>0</v>
      </c>
      <c r="H2260" s="51">
        <v>131</v>
      </c>
      <c r="I2260" s="50" t="s">
        <v>210</v>
      </c>
      <c r="J2260" s="61">
        <v>21.6</v>
      </c>
      <c r="K2260" s="50" t="s">
        <v>94</v>
      </c>
      <c r="L2260" s="72" t="s">
        <v>289</v>
      </c>
      <c r="M2260" s="69">
        <v>3.3</v>
      </c>
      <c r="N2260" s="51">
        <v>89</v>
      </c>
      <c r="O2260" s="50" t="s">
        <v>164</v>
      </c>
      <c r="P2260" s="51">
        <v>10264</v>
      </c>
      <c r="Q2260" s="50" t="s">
        <v>1012</v>
      </c>
      <c r="R2260" s="51">
        <v>10217</v>
      </c>
      <c r="S2260" s="52">
        <v>24</v>
      </c>
      <c r="T2260" s="52">
        <v>78</v>
      </c>
      <c r="U2260" s="52">
        <v>87</v>
      </c>
      <c r="V2260" s="50" t="s">
        <v>51</v>
      </c>
      <c r="W2260" s="52">
        <v>72</v>
      </c>
      <c r="X2260" s="50" t="s">
        <v>215</v>
      </c>
      <c r="Y2260" s="78">
        <f t="shared" si="150"/>
        <v>0.32999999999999996</v>
      </c>
      <c r="Z2260" s="78">
        <f t="shared" si="151"/>
        <v>0</v>
      </c>
      <c r="AA2260" s="78">
        <f t="shared" si="152"/>
        <v>2.16</v>
      </c>
      <c r="AB2260" s="77">
        <f t="shared" si="153"/>
        <v>90</v>
      </c>
    </row>
    <row r="2261" spans="1:28" x14ac:dyDescent="0.3">
      <c r="A2261" s="53">
        <v>43979</v>
      </c>
      <c r="B2261" s="50" t="s">
        <v>1255</v>
      </c>
      <c r="C2261" s="50" t="s">
        <v>1256</v>
      </c>
      <c r="D2261" s="50" t="s">
        <v>47</v>
      </c>
      <c r="E2261" s="52">
        <v>10</v>
      </c>
      <c r="F2261" s="51">
        <v>198</v>
      </c>
      <c r="G2261" s="65">
        <v>0</v>
      </c>
      <c r="H2261" s="51">
        <v>155</v>
      </c>
      <c r="I2261" s="50" t="s">
        <v>147</v>
      </c>
      <c r="J2261" s="61">
        <v>24</v>
      </c>
      <c r="K2261" s="50" t="s">
        <v>94</v>
      </c>
      <c r="L2261" s="72" t="s">
        <v>289</v>
      </c>
      <c r="M2261" s="69">
        <v>1.7</v>
      </c>
      <c r="N2261" s="51">
        <v>69</v>
      </c>
      <c r="O2261" s="50" t="s">
        <v>213</v>
      </c>
      <c r="P2261" s="51">
        <v>10217</v>
      </c>
      <c r="Q2261" s="50" t="s">
        <v>1012</v>
      </c>
      <c r="R2261" s="51">
        <v>10164</v>
      </c>
      <c r="S2261" s="52">
        <v>24</v>
      </c>
      <c r="T2261" s="52">
        <v>75</v>
      </c>
      <c r="U2261" s="52">
        <v>86</v>
      </c>
      <c r="V2261" s="50" t="s">
        <v>51</v>
      </c>
      <c r="W2261" s="52">
        <v>64</v>
      </c>
      <c r="X2261" s="50" t="s">
        <v>99</v>
      </c>
      <c r="Y2261" s="78">
        <f t="shared" si="150"/>
        <v>0.16999999999999998</v>
      </c>
      <c r="Z2261" s="78">
        <f t="shared" si="151"/>
        <v>0</v>
      </c>
      <c r="AA2261" s="78">
        <f t="shared" si="152"/>
        <v>2.4</v>
      </c>
      <c r="AB2261" s="77">
        <f t="shared" si="153"/>
        <v>90</v>
      </c>
    </row>
    <row r="2262" spans="1:28" x14ac:dyDescent="0.3">
      <c r="A2262" s="53">
        <v>43980</v>
      </c>
      <c r="B2262" s="50" t="s">
        <v>1255</v>
      </c>
      <c r="C2262" s="50" t="s">
        <v>1256</v>
      </c>
      <c r="D2262" s="50" t="s">
        <v>47</v>
      </c>
      <c r="E2262" s="52">
        <v>10</v>
      </c>
      <c r="F2262" s="51">
        <v>198</v>
      </c>
      <c r="G2262" s="65">
        <v>0</v>
      </c>
      <c r="H2262" s="51">
        <v>163</v>
      </c>
      <c r="I2262" s="50" t="s">
        <v>120</v>
      </c>
      <c r="J2262" s="61">
        <v>23.4</v>
      </c>
      <c r="K2262" s="50" t="s">
        <v>135</v>
      </c>
      <c r="L2262" s="73">
        <v>10</v>
      </c>
      <c r="M2262" s="69">
        <v>2.5</v>
      </c>
      <c r="N2262" s="51">
        <v>69</v>
      </c>
      <c r="O2262" s="50" t="s">
        <v>186</v>
      </c>
      <c r="P2262" s="51">
        <v>10164</v>
      </c>
      <c r="Q2262" s="50" t="s">
        <v>1012</v>
      </c>
      <c r="R2262" s="51">
        <v>10135</v>
      </c>
      <c r="S2262" s="52">
        <v>18</v>
      </c>
      <c r="T2262" s="52">
        <v>79</v>
      </c>
      <c r="U2262" s="52">
        <v>85</v>
      </c>
      <c r="V2262" s="50" t="s">
        <v>51</v>
      </c>
      <c r="W2262" s="52">
        <v>73</v>
      </c>
      <c r="X2262" s="50" t="s">
        <v>52</v>
      </c>
      <c r="Y2262" s="78">
        <f t="shared" si="150"/>
        <v>0.25</v>
      </c>
      <c r="Z2262" s="78">
        <f t="shared" si="151"/>
        <v>0</v>
      </c>
      <c r="AA2262" s="78">
        <f t="shared" si="152"/>
        <v>2.34</v>
      </c>
      <c r="AB2262" s="77">
        <f t="shared" si="153"/>
        <v>100</v>
      </c>
    </row>
    <row r="2263" spans="1:28" x14ac:dyDescent="0.3">
      <c r="A2263" s="53">
        <v>43981</v>
      </c>
      <c r="B2263" s="50" t="s">
        <v>1255</v>
      </c>
      <c r="C2263" s="50" t="s">
        <v>1256</v>
      </c>
      <c r="D2263" s="50" t="s">
        <v>47</v>
      </c>
      <c r="E2263" s="52">
        <v>10</v>
      </c>
      <c r="F2263" s="51">
        <v>188</v>
      </c>
      <c r="G2263" s="65">
        <v>0</v>
      </c>
      <c r="H2263" s="51">
        <v>148</v>
      </c>
      <c r="I2263" s="50" t="s">
        <v>644</v>
      </c>
      <c r="J2263" s="61">
        <v>22.7</v>
      </c>
      <c r="K2263" s="50" t="s">
        <v>213</v>
      </c>
      <c r="L2263" s="72" t="s">
        <v>533</v>
      </c>
      <c r="M2263" s="69">
        <v>1.4</v>
      </c>
      <c r="N2263" s="51">
        <v>56</v>
      </c>
      <c r="O2263" s="50" t="s">
        <v>388</v>
      </c>
      <c r="P2263" s="51">
        <v>10139</v>
      </c>
      <c r="Q2263" s="50" t="s">
        <v>1012</v>
      </c>
      <c r="R2263" s="51">
        <v>10100</v>
      </c>
      <c r="S2263" s="52">
        <v>24</v>
      </c>
      <c r="T2263" s="52">
        <v>82</v>
      </c>
      <c r="U2263" s="52">
        <v>86</v>
      </c>
      <c r="V2263" s="50" t="s">
        <v>51</v>
      </c>
      <c r="W2263" s="52">
        <v>74</v>
      </c>
      <c r="X2263" s="50" t="s">
        <v>186</v>
      </c>
      <c r="Y2263" s="78">
        <f t="shared" si="150"/>
        <v>0.13999999999999999</v>
      </c>
      <c r="Z2263" s="78">
        <f t="shared" si="151"/>
        <v>0</v>
      </c>
      <c r="AA2263" s="78">
        <f t="shared" si="152"/>
        <v>2.27</v>
      </c>
      <c r="AB2263" s="77">
        <f t="shared" si="153"/>
        <v>70</v>
      </c>
    </row>
    <row r="2264" spans="1:28" x14ac:dyDescent="0.3">
      <c r="A2264" s="53">
        <v>43982</v>
      </c>
      <c r="B2264" s="50" t="s">
        <v>1255</v>
      </c>
      <c r="C2264" s="50" t="s">
        <v>1256</v>
      </c>
      <c r="D2264" s="50" t="s">
        <v>47</v>
      </c>
      <c r="E2264" s="52">
        <v>10</v>
      </c>
      <c r="F2264" s="51">
        <v>192</v>
      </c>
      <c r="G2264" s="65">
        <v>0</v>
      </c>
      <c r="H2264" s="51">
        <v>167</v>
      </c>
      <c r="I2264" s="50" t="s">
        <v>644</v>
      </c>
      <c r="J2264" s="61">
        <v>21.7</v>
      </c>
      <c r="K2264" s="50" t="s">
        <v>342</v>
      </c>
      <c r="L2264" s="73">
        <v>11</v>
      </c>
      <c r="M2264" s="69">
        <v>1.1000000000000001</v>
      </c>
      <c r="N2264" s="51">
        <v>61</v>
      </c>
      <c r="O2264" s="50" t="s">
        <v>505</v>
      </c>
      <c r="P2264" s="51">
        <v>10109</v>
      </c>
      <c r="Q2264" s="52">
        <v>21</v>
      </c>
      <c r="R2264" s="51">
        <v>10080</v>
      </c>
      <c r="S2264" s="50" t="s">
        <v>102</v>
      </c>
      <c r="T2264" s="52">
        <v>79</v>
      </c>
      <c r="U2264" s="52">
        <v>88</v>
      </c>
      <c r="V2264" s="50" t="s">
        <v>51</v>
      </c>
      <c r="W2264" s="52">
        <v>73</v>
      </c>
      <c r="X2264" s="50" t="s">
        <v>51</v>
      </c>
      <c r="Y2264" s="78">
        <f t="shared" si="150"/>
        <v>0.11000000000000001</v>
      </c>
      <c r="Z2264" s="78">
        <f t="shared" si="151"/>
        <v>0</v>
      </c>
      <c r="AA2264" s="78">
        <f t="shared" si="152"/>
        <v>2.17</v>
      </c>
      <c r="AB2264" s="77">
        <f t="shared" si="153"/>
        <v>110</v>
      </c>
    </row>
    <row r="2265" spans="1:28" x14ac:dyDescent="0.3">
      <c r="A2265" s="53">
        <v>43983</v>
      </c>
      <c r="B2265" s="50" t="s">
        <v>1255</v>
      </c>
      <c r="C2265" s="50" t="s">
        <v>1256</v>
      </c>
      <c r="D2265" s="50" t="s">
        <v>47</v>
      </c>
      <c r="E2265" s="52">
        <v>10</v>
      </c>
      <c r="F2265" s="51">
        <v>190</v>
      </c>
      <c r="G2265" s="65">
        <v>0</v>
      </c>
      <c r="H2265" s="51">
        <v>166</v>
      </c>
      <c r="I2265" s="50" t="s">
        <v>367</v>
      </c>
      <c r="J2265" s="61">
        <v>21.4</v>
      </c>
      <c r="K2265" s="50" t="s">
        <v>164</v>
      </c>
      <c r="L2265" s="73">
        <v>29</v>
      </c>
      <c r="M2265" s="69">
        <v>1.9</v>
      </c>
      <c r="N2265" s="51">
        <v>117</v>
      </c>
      <c r="O2265" s="50" t="s">
        <v>537</v>
      </c>
      <c r="P2265" s="51">
        <v>10158</v>
      </c>
      <c r="Q2265" s="52">
        <v>23</v>
      </c>
      <c r="R2265" s="51">
        <v>10096</v>
      </c>
      <c r="S2265" s="50" t="s">
        <v>84</v>
      </c>
      <c r="T2265" s="52">
        <v>80</v>
      </c>
      <c r="U2265" s="52">
        <v>88</v>
      </c>
      <c r="V2265" s="50" t="s">
        <v>51</v>
      </c>
      <c r="W2265" s="52">
        <v>72</v>
      </c>
      <c r="X2265" s="50" t="s">
        <v>51</v>
      </c>
      <c r="Y2265" s="78">
        <f t="shared" si="150"/>
        <v>0.19</v>
      </c>
      <c r="Z2265" s="78">
        <f t="shared" si="151"/>
        <v>0</v>
      </c>
      <c r="AA2265" s="78">
        <f t="shared" si="152"/>
        <v>2.1399999999999997</v>
      </c>
      <c r="AB2265" s="77">
        <f t="shared" si="153"/>
        <v>290</v>
      </c>
    </row>
    <row r="2266" spans="1:28" x14ac:dyDescent="0.3">
      <c r="A2266" s="53">
        <v>43984</v>
      </c>
      <c r="B2266" s="50" t="s">
        <v>1255</v>
      </c>
      <c r="C2266" s="50" t="s">
        <v>1256</v>
      </c>
      <c r="D2266" s="50" t="s">
        <v>47</v>
      </c>
      <c r="E2266" s="52">
        <v>10</v>
      </c>
      <c r="F2266" s="51">
        <v>192</v>
      </c>
      <c r="G2266" s="65">
        <v>0</v>
      </c>
      <c r="H2266" s="51">
        <v>165</v>
      </c>
      <c r="I2266" s="50" t="s">
        <v>578</v>
      </c>
      <c r="J2266" s="61">
        <v>21.8</v>
      </c>
      <c r="K2266" s="50" t="s">
        <v>128</v>
      </c>
      <c r="L2266" s="73">
        <v>13</v>
      </c>
      <c r="M2266" s="69">
        <v>1.4</v>
      </c>
      <c r="N2266" s="51">
        <v>58</v>
      </c>
      <c r="O2266" s="50" t="s">
        <v>209</v>
      </c>
      <c r="P2266" s="51">
        <v>10151</v>
      </c>
      <c r="Q2266" s="50" t="s">
        <v>1012</v>
      </c>
      <c r="R2266" s="51">
        <v>10121</v>
      </c>
      <c r="S2266" s="52">
        <v>24</v>
      </c>
      <c r="T2266" s="52">
        <v>81</v>
      </c>
      <c r="U2266" s="52">
        <v>87</v>
      </c>
      <c r="V2266" s="50" t="s">
        <v>51</v>
      </c>
      <c r="W2266" s="52">
        <v>75</v>
      </c>
      <c r="X2266" s="50" t="s">
        <v>201</v>
      </c>
      <c r="Y2266" s="78">
        <f t="shared" si="150"/>
        <v>0.13999999999999999</v>
      </c>
      <c r="Z2266" s="78">
        <f t="shared" si="151"/>
        <v>0</v>
      </c>
      <c r="AA2266" s="78">
        <f t="shared" si="152"/>
        <v>2.1800000000000002</v>
      </c>
      <c r="AB2266" s="77">
        <f t="shared" si="153"/>
        <v>130</v>
      </c>
    </row>
    <row r="2267" spans="1:28" x14ac:dyDescent="0.3">
      <c r="A2267" s="53">
        <v>43985</v>
      </c>
      <c r="B2267" s="50" t="s">
        <v>1255</v>
      </c>
      <c r="C2267" s="50" t="s">
        <v>1256</v>
      </c>
      <c r="D2267" s="50" t="s">
        <v>47</v>
      </c>
      <c r="E2267" s="52">
        <v>10</v>
      </c>
      <c r="F2267" s="51">
        <v>190</v>
      </c>
      <c r="G2267" s="65">
        <v>5.2</v>
      </c>
      <c r="H2267" s="51">
        <v>165</v>
      </c>
      <c r="I2267" s="50" t="s">
        <v>100</v>
      </c>
      <c r="J2267" s="61">
        <v>21.4</v>
      </c>
      <c r="K2267" s="50" t="s">
        <v>215</v>
      </c>
      <c r="L2267" s="73">
        <v>28</v>
      </c>
      <c r="M2267" s="69">
        <v>4.2</v>
      </c>
      <c r="N2267" s="51">
        <v>117</v>
      </c>
      <c r="O2267" s="50" t="s">
        <v>55</v>
      </c>
      <c r="P2267" s="51">
        <v>10121</v>
      </c>
      <c r="Q2267" s="50" t="s">
        <v>1012</v>
      </c>
      <c r="R2267" s="51">
        <v>10068</v>
      </c>
      <c r="S2267" s="52">
        <v>24</v>
      </c>
      <c r="T2267" s="52">
        <v>79</v>
      </c>
      <c r="U2267" s="52">
        <v>85</v>
      </c>
      <c r="V2267" s="50" t="s">
        <v>51</v>
      </c>
      <c r="W2267" s="52">
        <v>69</v>
      </c>
      <c r="X2267" s="50" t="s">
        <v>249</v>
      </c>
      <c r="Y2267" s="78">
        <f t="shared" si="150"/>
        <v>0.42000000000000004</v>
      </c>
      <c r="Z2267" s="78">
        <f t="shared" si="151"/>
        <v>0.52</v>
      </c>
      <c r="AA2267" s="78">
        <f t="shared" si="152"/>
        <v>2.1399999999999997</v>
      </c>
      <c r="AB2267" s="77">
        <f t="shared" si="153"/>
        <v>280</v>
      </c>
    </row>
    <row r="2268" spans="1:28" x14ac:dyDescent="0.3">
      <c r="A2268" s="53">
        <v>43986</v>
      </c>
      <c r="B2268" s="50" t="s">
        <v>1255</v>
      </c>
      <c r="C2268" s="50" t="s">
        <v>1256</v>
      </c>
      <c r="D2268" s="50" t="s">
        <v>47</v>
      </c>
      <c r="E2268" s="52">
        <v>10</v>
      </c>
      <c r="F2268" s="51">
        <v>170</v>
      </c>
      <c r="G2268" s="65">
        <v>14.2</v>
      </c>
      <c r="H2268" s="51">
        <v>149</v>
      </c>
      <c r="I2268" s="50" t="s">
        <v>123</v>
      </c>
      <c r="J2268" s="61">
        <v>19</v>
      </c>
      <c r="K2268" s="50" t="s">
        <v>307</v>
      </c>
      <c r="L2268" s="73">
        <v>30</v>
      </c>
      <c r="M2268" s="69">
        <v>4.4000000000000004</v>
      </c>
      <c r="N2268" s="51">
        <v>164</v>
      </c>
      <c r="O2268" s="50" t="s">
        <v>182</v>
      </c>
      <c r="P2268" s="51">
        <v>10133</v>
      </c>
      <c r="Q2268" s="50" t="s">
        <v>51</v>
      </c>
      <c r="R2268" s="51">
        <v>10050</v>
      </c>
      <c r="S2268" s="50" t="s">
        <v>116</v>
      </c>
      <c r="T2268" s="52">
        <v>80</v>
      </c>
      <c r="U2268" s="52">
        <v>85</v>
      </c>
      <c r="V2268" s="50" t="s">
        <v>139</v>
      </c>
      <c r="W2268" s="52">
        <v>62</v>
      </c>
      <c r="X2268" s="50" t="s">
        <v>510</v>
      </c>
      <c r="Y2268" s="78">
        <f t="shared" si="150"/>
        <v>0.44000000000000006</v>
      </c>
      <c r="Z2268" s="78">
        <f t="shared" si="151"/>
        <v>1.42</v>
      </c>
      <c r="AA2268" s="78">
        <f t="shared" si="152"/>
        <v>1.9</v>
      </c>
      <c r="AB2268" s="77">
        <f t="shared" si="153"/>
        <v>300</v>
      </c>
    </row>
    <row r="2269" spans="1:28" x14ac:dyDescent="0.3">
      <c r="A2269" s="53">
        <v>43987</v>
      </c>
      <c r="B2269" s="50" t="s">
        <v>1255</v>
      </c>
      <c r="C2269" s="50" t="s">
        <v>1256</v>
      </c>
      <c r="D2269" s="50" t="s">
        <v>47</v>
      </c>
      <c r="E2269" s="52">
        <v>10</v>
      </c>
      <c r="F2269" s="51">
        <v>164</v>
      </c>
      <c r="G2269" s="65">
        <v>0</v>
      </c>
      <c r="H2269" s="51">
        <v>135</v>
      </c>
      <c r="I2269" s="50" t="s">
        <v>644</v>
      </c>
      <c r="J2269" s="61">
        <v>19.399999999999999</v>
      </c>
      <c r="K2269" s="50" t="s">
        <v>50</v>
      </c>
      <c r="L2269" s="73">
        <v>29</v>
      </c>
      <c r="M2269" s="69">
        <v>5</v>
      </c>
      <c r="N2269" s="51">
        <v>128</v>
      </c>
      <c r="O2269" s="50" t="s">
        <v>215</v>
      </c>
      <c r="P2269" s="51">
        <v>10133</v>
      </c>
      <c r="Q2269" s="50" t="s">
        <v>263</v>
      </c>
      <c r="R2269" s="51">
        <v>10120</v>
      </c>
      <c r="S2269" s="52">
        <v>17</v>
      </c>
      <c r="T2269" s="52">
        <v>66</v>
      </c>
      <c r="U2269" s="52">
        <v>78</v>
      </c>
      <c r="V2269" s="50" t="s">
        <v>51</v>
      </c>
      <c r="W2269" s="52">
        <v>57</v>
      </c>
      <c r="X2269" s="50" t="s">
        <v>271</v>
      </c>
      <c r="Y2269" s="78">
        <f t="shared" si="150"/>
        <v>0.5</v>
      </c>
      <c r="Z2269" s="78">
        <f t="shared" si="151"/>
        <v>0</v>
      </c>
      <c r="AA2269" s="78">
        <f t="shared" si="152"/>
        <v>1.94</v>
      </c>
      <c r="AB2269" s="77">
        <f t="shared" si="153"/>
        <v>290</v>
      </c>
    </row>
    <row r="2270" spans="1:28" x14ac:dyDescent="0.3">
      <c r="A2270" s="53">
        <v>43988</v>
      </c>
      <c r="B2270" s="50" t="s">
        <v>1255</v>
      </c>
      <c r="C2270" s="50" t="s">
        <v>1256</v>
      </c>
      <c r="D2270" s="50" t="s">
        <v>47</v>
      </c>
      <c r="E2270" s="52">
        <v>10</v>
      </c>
      <c r="F2270" s="51">
        <v>160</v>
      </c>
      <c r="G2270" s="65">
        <v>7.8</v>
      </c>
      <c r="H2270" s="51">
        <v>127</v>
      </c>
      <c r="I2270" s="50" t="s">
        <v>100</v>
      </c>
      <c r="J2270" s="61">
        <v>19.3</v>
      </c>
      <c r="K2270" s="50" t="s">
        <v>91</v>
      </c>
      <c r="L2270" s="72" t="s">
        <v>84</v>
      </c>
      <c r="M2270" s="69">
        <v>3.9</v>
      </c>
      <c r="N2270" s="51">
        <v>114</v>
      </c>
      <c r="O2270" s="50" t="s">
        <v>585</v>
      </c>
      <c r="P2270" s="51">
        <v>10123</v>
      </c>
      <c r="Q2270" s="50" t="s">
        <v>1012</v>
      </c>
      <c r="R2270" s="51">
        <v>10097</v>
      </c>
      <c r="S2270" s="52">
        <v>17</v>
      </c>
      <c r="T2270" s="52">
        <v>75</v>
      </c>
      <c r="U2270" s="52">
        <v>88</v>
      </c>
      <c r="V2270" s="50" t="s">
        <v>51</v>
      </c>
      <c r="W2270" s="52">
        <v>68</v>
      </c>
      <c r="X2270" s="50" t="s">
        <v>215</v>
      </c>
      <c r="Y2270" s="78">
        <f t="shared" si="150"/>
        <v>0.39</v>
      </c>
      <c r="Z2270" s="78">
        <f t="shared" si="151"/>
        <v>0.78</v>
      </c>
      <c r="AA2270" s="78">
        <f t="shared" si="152"/>
        <v>1.9300000000000002</v>
      </c>
      <c r="AB2270" s="77">
        <f t="shared" si="153"/>
        <v>20</v>
      </c>
    </row>
    <row r="2271" spans="1:28" x14ac:dyDescent="0.3">
      <c r="A2271" s="53">
        <v>43989</v>
      </c>
      <c r="B2271" s="50" t="s">
        <v>1255</v>
      </c>
      <c r="C2271" s="50" t="s">
        <v>1256</v>
      </c>
      <c r="D2271" s="50" t="s">
        <v>47</v>
      </c>
      <c r="E2271" s="52">
        <v>10</v>
      </c>
      <c r="F2271" s="51">
        <v>149</v>
      </c>
      <c r="G2271" s="65">
        <v>0.8</v>
      </c>
      <c r="H2271" s="51">
        <v>122</v>
      </c>
      <c r="I2271" s="50" t="s">
        <v>51</v>
      </c>
      <c r="J2271" s="61">
        <v>17.600000000000001</v>
      </c>
      <c r="K2271" s="50" t="s">
        <v>206</v>
      </c>
      <c r="L2271" s="73">
        <v>30</v>
      </c>
      <c r="M2271" s="69">
        <v>2.2000000000000002</v>
      </c>
      <c r="N2271" s="51">
        <v>89</v>
      </c>
      <c r="O2271" s="50" t="s">
        <v>94</v>
      </c>
      <c r="P2271" s="51">
        <v>10169</v>
      </c>
      <c r="Q2271" s="52">
        <v>22</v>
      </c>
      <c r="R2271" s="51">
        <v>10118</v>
      </c>
      <c r="S2271" s="50" t="s">
        <v>116</v>
      </c>
      <c r="T2271" s="52">
        <v>60</v>
      </c>
      <c r="U2271" s="52">
        <v>88</v>
      </c>
      <c r="V2271" s="50" t="s">
        <v>80</v>
      </c>
      <c r="W2271" s="52">
        <v>49</v>
      </c>
      <c r="X2271" s="50" t="s">
        <v>215</v>
      </c>
      <c r="Y2271" s="78">
        <f t="shared" si="150"/>
        <v>0.22000000000000003</v>
      </c>
      <c r="Z2271" s="78">
        <f t="shared" si="151"/>
        <v>0.08</v>
      </c>
      <c r="AA2271" s="78">
        <f t="shared" si="152"/>
        <v>1.7600000000000002</v>
      </c>
      <c r="AB2271" s="77">
        <f t="shared" si="153"/>
        <v>300</v>
      </c>
    </row>
    <row r="2272" spans="1:28" x14ac:dyDescent="0.3">
      <c r="A2272" s="53">
        <v>43990</v>
      </c>
      <c r="B2272" s="50" t="s">
        <v>1255</v>
      </c>
      <c r="C2272" s="50" t="s">
        <v>1256</v>
      </c>
      <c r="D2272" s="50" t="s">
        <v>47</v>
      </c>
      <c r="E2272" s="52">
        <v>10</v>
      </c>
      <c r="F2272" s="51">
        <v>158</v>
      </c>
      <c r="G2272" s="65">
        <v>2</v>
      </c>
      <c r="H2272" s="51">
        <v>135</v>
      </c>
      <c r="I2272" s="50" t="s">
        <v>258</v>
      </c>
      <c r="J2272" s="61">
        <v>18.100000000000001</v>
      </c>
      <c r="K2272" s="50" t="s">
        <v>117</v>
      </c>
      <c r="L2272" s="73">
        <v>29</v>
      </c>
      <c r="M2272" s="69">
        <v>2.8</v>
      </c>
      <c r="N2272" s="51">
        <v>103</v>
      </c>
      <c r="O2272" s="50" t="s">
        <v>171</v>
      </c>
      <c r="P2272" s="51">
        <v>10211</v>
      </c>
      <c r="Q2272" s="52">
        <v>22</v>
      </c>
      <c r="R2272" s="51">
        <v>10158</v>
      </c>
      <c r="S2272" s="50" t="s">
        <v>218</v>
      </c>
      <c r="T2272" s="52">
        <v>67</v>
      </c>
      <c r="U2272" s="52">
        <v>77</v>
      </c>
      <c r="V2272" s="50" t="s">
        <v>240</v>
      </c>
      <c r="W2272" s="52">
        <v>61</v>
      </c>
      <c r="X2272" s="50" t="s">
        <v>55</v>
      </c>
      <c r="Y2272" s="78">
        <f t="shared" si="150"/>
        <v>0.27999999999999997</v>
      </c>
      <c r="Z2272" s="78">
        <f t="shared" si="151"/>
        <v>0.2</v>
      </c>
      <c r="AA2272" s="78">
        <f t="shared" si="152"/>
        <v>1.81</v>
      </c>
      <c r="AB2272" s="77">
        <f t="shared" si="153"/>
        <v>290</v>
      </c>
    </row>
    <row r="2273" spans="1:28" x14ac:dyDescent="0.3">
      <c r="A2273" s="53">
        <v>43991</v>
      </c>
      <c r="B2273" s="50" t="s">
        <v>1255</v>
      </c>
      <c r="C2273" s="50" t="s">
        <v>1256</v>
      </c>
      <c r="D2273" s="50" t="s">
        <v>47</v>
      </c>
      <c r="E2273" s="52">
        <v>10</v>
      </c>
      <c r="F2273" s="51">
        <v>160</v>
      </c>
      <c r="G2273" s="65">
        <v>0.2</v>
      </c>
      <c r="H2273" s="51">
        <v>132</v>
      </c>
      <c r="I2273" s="50" t="s">
        <v>100</v>
      </c>
      <c r="J2273" s="61">
        <v>18.7</v>
      </c>
      <c r="K2273" s="50" t="s">
        <v>55</v>
      </c>
      <c r="L2273" s="73">
        <v>32</v>
      </c>
      <c r="M2273" s="69">
        <v>3.3</v>
      </c>
      <c r="N2273" s="51">
        <v>92</v>
      </c>
      <c r="O2273" s="50" t="s">
        <v>89</v>
      </c>
      <c r="P2273" s="51">
        <v>10210</v>
      </c>
      <c r="Q2273" s="52">
        <v>12</v>
      </c>
      <c r="R2273" s="51">
        <v>10193</v>
      </c>
      <c r="S2273" s="50" t="s">
        <v>218</v>
      </c>
      <c r="T2273" s="52">
        <v>68</v>
      </c>
      <c r="U2273" s="52">
        <v>80</v>
      </c>
      <c r="V2273" s="50" t="s">
        <v>51</v>
      </c>
      <c r="W2273" s="52">
        <v>61</v>
      </c>
      <c r="X2273" s="50" t="s">
        <v>55</v>
      </c>
      <c r="Y2273" s="78">
        <f t="shared" si="150"/>
        <v>0.32999999999999996</v>
      </c>
      <c r="Z2273" s="78">
        <f t="shared" si="151"/>
        <v>0.02</v>
      </c>
      <c r="AA2273" s="78">
        <f t="shared" si="152"/>
        <v>1.8699999999999999</v>
      </c>
      <c r="AB2273" s="77">
        <f t="shared" si="153"/>
        <v>320</v>
      </c>
    </row>
    <row r="2274" spans="1:28" x14ac:dyDescent="0.3">
      <c r="A2274" s="53">
        <v>43992</v>
      </c>
      <c r="B2274" s="50" t="s">
        <v>1255</v>
      </c>
      <c r="C2274" s="50" t="s">
        <v>1256</v>
      </c>
      <c r="D2274" s="50" t="s">
        <v>47</v>
      </c>
      <c r="E2274" s="52">
        <v>10</v>
      </c>
      <c r="F2274" s="51">
        <v>153</v>
      </c>
      <c r="G2274" s="65">
        <v>0</v>
      </c>
      <c r="H2274" s="51">
        <v>122</v>
      </c>
      <c r="I2274" s="50" t="s">
        <v>750</v>
      </c>
      <c r="J2274" s="61">
        <v>18.399999999999999</v>
      </c>
      <c r="K2274" s="50" t="s">
        <v>206</v>
      </c>
      <c r="L2274" s="73">
        <v>25</v>
      </c>
      <c r="M2274" s="69">
        <v>1.4</v>
      </c>
      <c r="N2274" s="51">
        <v>56</v>
      </c>
      <c r="O2274" s="50" t="s">
        <v>543</v>
      </c>
      <c r="P2274" s="51">
        <v>10202</v>
      </c>
      <c r="Q2274" s="50" t="s">
        <v>1012</v>
      </c>
      <c r="R2274" s="51">
        <v>10117</v>
      </c>
      <c r="S2274" s="52">
        <v>24</v>
      </c>
      <c r="T2274" s="52">
        <v>71</v>
      </c>
      <c r="U2274" s="52">
        <v>80</v>
      </c>
      <c r="V2274" s="50" t="s">
        <v>80</v>
      </c>
      <c r="W2274" s="52">
        <v>66</v>
      </c>
      <c r="X2274" s="50" t="s">
        <v>171</v>
      </c>
      <c r="Y2274" s="78">
        <f t="shared" si="150"/>
        <v>0.13999999999999999</v>
      </c>
      <c r="Z2274" s="78">
        <f t="shared" si="151"/>
        <v>0</v>
      </c>
      <c r="AA2274" s="78">
        <f t="shared" si="152"/>
        <v>1.8399999999999999</v>
      </c>
      <c r="AB2274" s="77">
        <f t="shared" si="153"/>
        <v>250</v>
      </c>
    </row>
    <row r="2275" spans="1:28" x14ac:dyDescent="0.3">
      <c r="A2275" s="53">
        <v>43993</v>
      </c>
      <c r="B2275" s="50" t="s">
        <v>1255</v>
      </c>
      <c r="C2275" s="50" t="s">
        <v>1256</v>
      </c>
      <c r="D2275" s="50" t="s">
        <v>47</v>
      </c>
      <c r="E2275" s="52">
        <v>10</v>
      </c>
      <c r="F2275" s="51">
        <v>160</v>
      </c>
      <c r="G2275" s="65">
        <v>10.6</v>
      </c>
      <c r="H2275" s="51">
        <v>129</v>
      </c>
      <c r="I2275" s="50" t="s">
        <v>100</v>
      </c>
      <c r="J2275" s="61">
        <v>19.100000000000001</v>
      </c>
      <c r="K2275" s="50" t="s">
        <v>520</v>
      </c>
      <c r="L2275" s="73">
        <v>30</v>
      </c>
      <c r="M2275" s="69">
        <v>3.6</v>
      </c>
      <c r="N2275" s="51">
        <v>172</v>
      </c>
      <c r="O2275" s="50" t="s">
        <v>520</v>
      </c>
      <c r="P2275" s="51">
        <v>10117</v>
      </c>
      <c r="Q2275" s="50" t="s">
        <v>1012</v>
      </c>
      <c r="R2275" s="51">
        <v>9966</v>
      </c>
      <c r="S2275" s="52">
        <v>24</v>
      </c>
      <c r="T2275" s="52">
        <v>77</v>
      </c>
      <c r="U2275" s="52">
        <v>87</v>
      </c>
      <c r="V2275" s="50" t="s">
        <v>226</v>
      </c>
      <c r="W2275" s="52">
        <v>61</v>
      </c>
      <c r="X2275" s="50" t="s">
        <v>769</v>
      </c>
      <c r="Y2275" s="78">
        <f t="shared" si="150"/>
        <v>0.36</v>
      </c>
      <c r="Z2275" s="78">
        <f t="shared" si="151"/>
        <v>1.06</v>
      </c>
      <c r="AA2275" s="78">
        <f t="shared" si="152"/>
        <v>1.9100000000000001</v>
      </c>
      <c r="AB2275" s="77">
        <f t="shared" si="153"/>
        <v>300</v>
      </c>
    </row>
    <row r="2276" spans="1:28" x14ac:dyDescent="0.3">
      <c r="A2276" s="53">
        <v>43994</v>
      </c>
      <c r="B2276" s="50" t="s">
        <v>1255</v>
      </c>
      <c r="C2276" s="50" t="s">
        <v>1256</v>
      </c>
      <c r="D2276" s="50" t="s">
        <v>47</v>
      </c>
      <c r="E2276" s="52">
        <v>10</v>
      </c>
      <c r="F2276" s="51">
        <v>158</v>
      </c>
      <c r="G2276" s="65">
        <v>1.6</v>
      </c>
      <c r="H2276" s="51">
        <v>123</v>
      </c>
      <c r="I2276" s="50" t="s">
        <v>85</v>
      </c>
      <c r="J2276" s="61">
        <v>19.399999999999999</v>
      </c>
      <c r="K2276" s="50" t="s">
        <v>250</v>
      </c>
      <c r="L2276" s="73">
        <v>29</v>
      </c>
      <c r="M2276" s="69">
        <v>5</v>
      </c>
      <c r="N2276" s="51">
        <v>214</v>
      </c>
      <c r="O2276" s="50" t="s">
        <v>124</v>
      </c>
      <c r="P2276" s="51">
        <v>10064</v>
      </c>
      <c r="Q2276" s="52">
        <v>24</v>
      </c>
      <c r="R2276" s="51">
        <v>9960</v>
      </c>
      <c r="S2276" s="50" t="s">
        <v>263</v>
      </c>
      <c r="T2276" s="52">
        <v>61</v>
      </c>
      <c r="U2276" s="52">
        <v>78</v>
      </c>
      <c r="V2276" s="50" t="s">
        <v>763</v>
      </c>
      <c r="W2276" s="52">
        <v>47</v>
      </c>
      <c r="X2276" s="50" t="s">
        <v>51</v>
      </c>
      <c r="Y2276" s="78">
        <f t="shared" si="150"/>
        <v>0.5</v>
      </c>
      <c r="Z2276" s="78">
        <f t="shared" si="151"/>
        <v>0.16</v>
      </c>
      <c r="AA2276" s="78">
        <f t="shared" si="152"/>
        <v>1.94</v>
      </c>
      <c r="AB2276" s="77">
        <f t="shared" si="153"/>
        <v>290</v>
      </c>
    </row>
    <row r="2277" spans="1:28" x14ac:dyDescent="0.3">
      <c r="A2277" s="53">
        <v>43995</v>
      </c>
      <c r="B2277" s="50" t="s">
        <v>1255</v>
      </c>
      <c r="C2277" s="50" t="s">
        <v>1256</v>
      </c>
      <c r="D2277" s="50" t="s">
        <v>47</v>
      </c>
      <c r="E2277" s="52">
        <v>10</v>
      </c>
      <c r="F2277" s="51">
        <v>178</v>
      </c>
      <c r="G2277" s="65">
        <v>2.4</v>
      </c>
      <c r="H2277" s="51">
        <v>152</v>
      </c>
      <c r="I2277" s="50" t="s">
        <v>100</v>
      </c>
      <c r="J2277" s="61">
        <v>20.399999999999999</v>
      </c>
      <c r="K2277" s="50" t="s">
        <v>188</v>
      </c>
      <c r="L2277" s="73">
        <v>29</v>
      </c>
      <c r="M2277" s="69">
        <v>2.5</v>
      </c>
      <c r="N2277" s="51">
        <v>89</v>
      </c>
      <c r="O2277" s="50" t="s">
        <v>537</v>
      </c>
      <c r="P2277" s="51">
        <v>10173</v>
      </c>
      <c r="Q2277" s="50" t="s">
        <v>51</v>
      </c>
      <c r="R2277" s="51">
        <v>10060</v>
      </c>
      <c r="S2277" s="50" t="s">
        <v>84</v>
      </c>
      <c r="T2277" s="52">
        <v>65</v>
      </c>
      <c r="U2277" s="52">
        <v>83</v>
      </c>
      <c r="V2277" s="50" t="s">
        <v>106</v>
      </c>
      <c r="W2277" s="52">
        <v>57</v>
      </c>
      <c r="X2277" s="50" t="s">
        <v>537</v>
      </c>
      <c r="Y2277" s="78">
        <f t="shared" si="150"/>
        <v>0.25</v>
      </c>
      <c r="Z2277" s="78">
        <f t="shared" si="151"/>
        <v>0.24</v>
      </c>
      <c r="AA2277" s="78">
        <f t="shared" si="152"/>
        <v>2.04</v>
      </c>
      <c r="AB2277" s="77">
        <f t="shared" si="153"/>
        <v>290</v>
      </c>
    </row>
    <row r="2278" spans="1:28" x14ac:dyDescent="0.3">
      <c r="A2278" s="53">
        <v>43996</v>
      </c>
      <c r="B2278" s="50" t="s">
        <v>1255</v>
      </c>
      <c r="C2278" s="50" t="s">
        <v>1256</v>
      </c>
      <c r="D2278" s="50" t="s">
        <v>47</v>
      </c>
      <c r="E2278" s="52">
        <v>10</v>
      </c>
      <c r="F2278" s="51">
        <v>166</v>
      </c>
      <c r="G2278" s="65">
        <v>0</v>
      </c>
      <c r="H2278" s="51">
        <v>125</v>
      </c>
      <c r="I2278" s="50" t="s">
        <v>537</v>
      </c>
      <c r="J2278" s="61">
        <v>20.6</v>
      </c>
      <c r="K2278" s="50" t="s">
        <v>61</v>
      </c>
      <c r="L2278" s="73">
        <v>32</v>
      </c>
      <c r="M2278" s="69">
        <v>1.7</v>
      </c>
      <c r="N2278" s="51">
        <v>92</v>
      </c>
      <c r="O2278" s="50" t="s">
        <v>260</v>
      </c>
      <c r="P2278" s="51">
        <v>10211</v>
      </c>
      <c r="Q2278" s="50" t="s">
        <v>51</v>
      </c>
      <c r="R2278" s="51">
        <v>10168</v>
      </c>
      <c r="S2278" s="50" t="s">
        <v>218</v>
      </c>
      <c r="T2278" s="52">
        <v>70</v>
      </c>
      <c r="U2278" s="52">
        <v>84</v>
      </c>
      <c r="V2278" s="50" t="s">
        <v>210</v>
      </c>
      <c r="W2278" s="52">
        <v>55</v>
      </c>
      <c r="X2278" s="50" t="s">
        <v>129</v>
      </c>
      <c r="Y2278" s="78">
        <f t="shared" si="150"/>
        <v>0.16999999999999998</v>
      </c>
      <c r="Z2278" s="78">
        <f t="shared" si="151"/>
        <v>0</v>
      </c>
      <c r="AA2278" s="78">
        <f t="shared" si="152"/>
        <v>2.06</v>
      </c>
      <c r="AB2278" s="77">
        <f t="shared" si="153"/>
        <v>320</v>
      </c>
    </row>
    <row r="2279" spans="1:28" x14ac:dyDescent="0.3">
      <c r="A2279" s="53">
        <v>43997</v>
      </c>
      <c r="B2279" s="50" t="s">
        <v>1255</v>
      </c>
      <c r="C2279" s="50" t="s">
        <v>1256</v>
      </c>
      <c r="D2279" s="50" t="s">
        <v>47</v>
      </c>
      <c r="E2279" s="52">
        <v>10</v>
      </c>
      <c r="F2279" s="51">
        <v>180</v>
      </c>
      <c r="G2279" s="65">
        <v>2</v>
      </c>
      <c r="H2279" s="51">
        <v>151</v>
      </c>
      <c r="I2279" s="50" t="s">
        <v>123</v>
      </c>
      <c r="J2279" s="61">
        <v>21</v>
      </c>
      <c r="K2279" s="50" t="s">
        <v>226</v>
      </c>
      <c r="L2279" s="73">
        <v>34</v>
      </c>
      <c r="M2279" s="69">
        <v>1.7</v>
      </c>
      <c r="N2279" s="51">
        <v>67</v>
      </c>
      <c r="O2279" s="50" t="s">
        <v>117</v>
      </c>
      <c r="P2279" s="51">
        <v>10215</v>
      </c>
      <c r="Q2279" s="52">
        <v>15</v>
      </c>
      <c r="R2279" s="51">
        <v>10196</v>
      </c>
      <c r="S2279" s="50" t="s">
        <v>116</v>
      </c>
      <c r="T2279" s="52">
        <v>71</v>
      </c>
      <c r="U2279" s="52">
        <v>83</v>
      </c>
      <c r="V2279" s="50" t="s">
        <v>232</v>
      </c>
      <c r="W2279" s="52">
        <v>57</v>
      </c>
      <c r="X2279" s="50" t="s">
        <v>188</v>
      </c>
      <c r="Y2279" s="78">
        <f t="shared" si="150"/>
        <v>0.16999999999999998</v>
      </c>
      <c r="Z2279" s="78">
        <f t="shared" si="151"/>
        <v>0.2</v>
      </c>
      <c r="AA2279" s="78">
        <f t="shared" si="152"/>
        <v>2.1</v>
      </c>
      <c r="AB2279" s="77">
        <f t="shared" si="153"/>
        <v>340</v>
      </c>
    </row>
    <row r="2280" spans="1:28" x14ac:dyDescent="0.3">
      <c r="A2280" s="53">
        <v>43998</v>
      </c>
      <c r="B2280" s="50" t="s">
        <v>1255</v>
      </c>
      <c r="C2280" s="50" t="s">
        <v>1256</v>
      </c>
      <c r="D2280" s="50" t="s">
        <v>47</v>
      </c>
      <c r="E2280" s="52">
        <v>10</v>
      </c>
      <c r="F2280" s="51">
        <v>158</v>
      </c>
      <c r="G2280" s="65">
        <v>1.8</v>
      </c>
      <c r="H2280" s="51">
        <v>143</v>
      </c>
      <c r="I2280" s="50" t="s">
        <v>75</v>
      </c>
      <c r="J2280" s="61">
        <v>17.399999999999999</v>
      </c>
      <c r="K2280" s="50" t="s">
        <v>158</v>
      </c>
      <c r="L2280" s="73">
        <v>29</v>
      </c>
      <c r="M2280" s="69">
        <v>3.3</v>
      </c>
      <c r="N2280" s="51">
        <v>117</v>
      </c>
      <c r="O2280" s="50" t="s">
        <v>439</v>
      </c>
      <c r="P2280" s="51">
        <v>10208</v>
      </c>
      <c r="Q2280" s="50" t="s">
        <v>1012</v>
      </c>
      <c r="R2280" s="51">
        <v>10181</v>
      </c>
      <c r="S2280" s="52">
        <v>18</v>
      </c>
      <c r="T2280" s="52">
        <v>79</v>
      </c>
      <c r="U2280" s="52">
        <v>86</v>
      </c>
      <c r="V2280" s="50" t="s">
        <v>475</v>
      </c>
      <c r="W2280" s="52">
        <v>72</v>
      </c>
      <c r="X2280" s="50" t="s">
        <v>201</v>
      </c>
      <c r="Y2280" s="78">
        <f t="shared" si="150"/>
        <v>0.32999999999999996</v>
      </c>
      <c r="Z2280" s="78">
        <f t="shared" si="151"/>
        <v>0.18</v>
      </c>
      <c r="AA2280" s="78">
        <f t="shared" si="152"/>
        <v>1.7399999999999998</v>
      </c>
      <c r="AB2280" s="77">
        <f t="shared" si="153"/>
        <v>290</v>
      </c>
    </row>
    <row r="2281" spans="1:28" x14ac:dyDescent="0.3">
      <c r="A2281" s="53">
        <v>43999</v>
      </c>
      <c r="B2281" s="50" t="s">
        <v>1255</v>
      </c>
      <c r="C2281" s="50" t="s">
        <v>1256</v>
      </c>
      <c r="D2281" s="50" t="s">
        <v>47</v>
      </c>
      <c r="E2281" s="52">
        <v>10</v>
      </c>
      <c r="F2281" s="51">
        <v>166</v>
      </c>
      <c r="G2281" s="65">
        <v>1.2</v>
      </c>
      <c r="H2281" s="51">
        <v>144</v>
      </c>
      <c r="I2281" s="50" t="s">
        <v>177</v>
      </c>
      <c r="J2281" s="61">
        <v>18.8</v>
      </c>
      <c r="K2281" s="50" t="s">
        <v>182</v>
      </c>
      <c r="L2281" s="73">
        <v>30</v>
      </c>
      <c r="M2281" s="69">
        <v>3.9</v>
      </c>
      <c r="N2281" s="51">
        <v>97</v>
      </c>
      <c r="O2281" s="50" t="s">
        <v>264</v>
      </c>
      <c r="P2281" s="51">
        <v>10186</v>
      </c>
      <c r="Q2281" s="50" t="s">
        <v>1012</v>
      </c>
      <c r="R2281" s="51">
        <v>10163</v>
      </c>
      <c r="S2281" s="52">
        <v>24</v>
      </c>
      <c r="T2281" s="52">
        <v>71</v>
      </c>
      <c r="U2281" s="52">
        <v>82</v>
      </c>
      <c r="V2281" s="50" t="s">
        <v>505</v>
      </c>
      <c r="W2281" s="52">
        <v>60</v>
      </c>
      <c r="X2281" s="50" t="s">
        <v>143</v>
      </c>
      <c r="Y2281" s="78">
        <f t="shared" si="150"/>
        <v>0.39</v>
      </c>
      <c r="Z2281" s="78">
        <f t="shared" si="151"/>
        <v>0.12</v>
      </c>
      <c r="AA2281" s="78">
        <f t="shared" si="152"/>
        <v>1.8800000000000001</v>
      </c>
      <c r="AB2281" s="77">
        <f t="shared" si="153"/>
        <v>300</v>
      </c>
    </row>
    <row r="2282" spans="1:28" x14ac:dyDescent="0.3">
      <c r="A2282" s="53">
        <v>44000</v>
      </c>
      <c r="B2282" s="50" t="s">
        <v>1255</v>
      </c>
      <c r="C2282" s="50" t="s">
        <v>1256</v>
      </c>
      <c r="D2282" s="50" t="s">
        <v>47</v>
      </c>
      <c r="E2282" s="52">
        <v>10</v>
      </c>
      <c r="F2282" s="51">
        <v>168</v>
      </c>
      <c r="G2282" s="65">
        <v>0</v>
      </c>
      <c r="H2282" s="51">
        <v>142</v>
      </c>
      <c r="I2282" s="50" t="s">
        <v>120</v>
      </c>
      <c r="J2282" s="61">
        <v>19.5</v>
      </c>
      <c r="K2282" s="50" t="s">
        <v>167</v>
      </c>
      <c r="L2282" s="73">
        <v>32</v>
      </c>
      <c r="M2282" s="69">
        <v>1.1000000000000001</v>
      </c>
      <c r="N2282" s="51">
        <v>53</v>
      </c>
      <c r="O2282" s="50" t="s">
        <v>520</v>
      </c>
      <c r="P2282" s="51">
        <v>10182</v>
      </c>
      <c r="Q2282" s="52">
        <v>23</v>
      </c>
      <c r="R2282" s="51">
        <v>10149</v>
      </c>
      <c r="S2282" s="50" t="s">
        <v>102</v>
      </c>
      <c r="T2282" s="52">
        <v>71</v>
      </c>
      <c r="U2282" s="52">
        <v>81</v>
      </c>
      <c r="V2282" s="50" t="s">
        <v>51</v>
      </c>
      <c r="W2282" s="52">
        <v>64</v>
      </c>
      <c r="X2282" s="50" t="s">
        <v>143</v>
      </c>
      <c r="Y2282" s="78">
        <f t="shared" si="150"/>
        <v>0.11000000000000001</v>
      </c>
      <c r="Z2282" s="78">
        <f t="shared" si="151"/>
        <v>0</v>
      </c>
      <c r="AA2282" s="78">
        <f t="shared" si="152"/>
        <v>1.95</v>
      </c>
      <c r="AB2282" s="77">
        <f t="shared" si="153"/>
        <v>320</v>
      </c>
    </row>
    <row r="2283" spans="1:28" x14ac:dyDescent="0.3">
      <c r="A2283" s="53">
        <v>44001</v>
      </c>
      <c r="B2283" s="50" t="s">
        <v>1255</v>
      </c>
      <c r="C2283" s="50" t="s">
        <v>1256</v>
      </c>
      <c r="D2283" s="50" t="s">
        <v>47</v>
      </c>
      <c r="E2283" s="52">
        <v>10</v>
      </c>
      <c r="F2283" s="51">
        <v>172</v>
      </c>
      <c r="G2283" s="65">
        <v>0</v>
      </c>
      <c r="H2283" s="51">
        <v>146</v>
      </c>
      <c r="I2283" s="50" t="s">
        <v>166</v>
      </c>
      <c r="J2283" s="61">
        <v>19.7</v>
      </c>
      <c r="K2283" s="50" t="s">
        <v>135</v>
      </c>
      <c r="L2283" s="73">
        <v>31</v>
      </c>
      <c r="M2283" s="69">
        <v>1.7</v>
      </c>
      <c r="N2283" s="51">
        <v>50</v>
      </c>
      <c r="O2283" s="50" t="s">
        <v>257</v>
      </c>
      <c r="P2283" s="51">
        <v>10218</v>
      </c>
      <c r="Q2283" s="52">
        <v>22</v>
      </c>
      <c r="R2283" s="51">
        <v>10173</v>
      </c>
      <c r="S2283" s="50" t="s">
        <v>218</v>
      </c>
      <c r="T2283" s="52">
        <v>73</v>
      </c>
      <c r="U2283" s="52">
        <v>81</v>
      </c>
      <c r="V2283" s="50" t="s">
        <v>51</v>
      </c>
      <c r="W2283" s="52">
        <v>67</v>
      </c>
      <c r="X2283" s="50" t="s">
        <v>94</v>
      </c>
      <c r="Y2283" s="78">
        <f t="shared" si="150"/>
        <v>0.16999999999999998</v>
      </c>
      <c r="Z2283" s="78">
        <f t="shared" si="151"/>
        <v>0</v>
      </c>
      <c r="AA2283" s="78">
        <f t="shared" si="152"/>
        <v>1.97</v>
      </c>
      <c r="AB2283" s="77">
        <f t="shared" si="153"/>
        <v>310</v>
      </c>
    </row>
    <row r="2284" spans="1:28" x14ac:dyDescent="0.3">
      <c r="A2284" s="53">
        <v>44002</v>
      </c>
      <c r="B2284" s="50" t="s">
        <v>1255</v>
      </c>
      <c r="C2284" s="50" t="s">
        <v>1256</v>
      </c>
      <c r="D2284" s="50" t="s">
        <v>47</v>
      </c>
      <c r="E2284" s="52">
        <v>10</v>
      </c>
      <c r="F2284" s="51">
        <v>185</v>
      </c>
      <c r="G2284" s="65">
        <v>0</v>
      </c>
      <c r="H2284" s="51">
        <v>141</v>
      </c>
      <c r="I2284" s="50" t="s">
        <v>147</v>
      </c>
      <c r="J2284" s="61">
        <v>22.9</v>
      </c>
      <c r="K2284" s="50" t="s">
        <v>52</v>
      </c>
      <c r="L2284" s="72" t="s">
        <v>289</v>
      </c>
      <c r="M2284" s="69">
        <v>1.9</v>
      </c>
      <c r="N2284" s="51">
        <v>50</v>
      </c>
      <c r="O2284" s="50" t="s">
        <v>202</v>
      </c>
      <c r="P2284" s="51">
        <v>10230</v>
      </c>
      <c r="Q2284" s="52">
        <v>23</v>
      </c>
      <c r="R2284" s="51">
        <v>10208</v>
      </c>
      <c r="S2284" s="50" t="s">
        <v>51</v>
      </c>
      <c r="T2284" s="52">
        <v>72</v>
      </c>
      <c r="U2284" s="52">
        <v>85</v>
      </c>
      <c r="V2284" s="50" t="s">
        <v>51</v>
      </c>
      <c r="W2284" s="52">
        <v>63</v>
      </c>
      <c r="X2284" s="50" t="s">
        <v>51</v>
      </c>
      <c r="Y2284" s="78">
        <f t="shared" si="150"/>
        <v>0.19</v>
      </c>
      <c r="Z2284" s="78">
        <f t="shared" si="151"/>
        <v>0</v>
      </c>
      <c r="AA2284" s="78">
        <f t="shared" si="152"/>
        <v>2.29</v>
      </c>
      <c r="AB2284" s="77">
        <f t="shared" si="153"/>
        <v>90</v>
      </c>
    </row>
    <row r="2285" spans="1:28" x14ac:dyDescent="0.3">
      <c r="A2285" s="53">
        <v>44003</v>
      </c>
      <c r="B2285" s="50" t="s">
        <v>1255</v>
      </c>
      <c r="C2285" s="50" t="s">
        <v>1256</v>
      </c>
      <c r="D2285" s="50" t="s">
        <v>47</v>
      </c>
      <c r="E2285" s="52">
        <v>10</v>
      </c>
      <c r="F2285" s="51">
        <v>198</v>
      </c>
      <c r="G2285" s="65">
        <v>0</v>
      </c>
      <c r="H2285" s="51">
        <v>155</v>
      </c>
      <c r="I2285" s="50" t="s">
        <v>578</v>
      </c>
      <c r="J2285" s="61">
        <v>24.1</v>
      </c>
      <c r="K2285" s="50" t="s">
        <v>117</v>
      </c>
      <c r="L2285" s="73">
        <v>11</v>
      </c>
      <c r="M2285" s="69">
        <v>1.7</v>
      </c>
      <c r="N2285" s="51">
        <v>58</v>
      </c>
      <c r="O2285" s="50" t="s">
        <v>209</v>
      </c>
      <c r="P2285" s="51">
        <v>10271</v>
      </c>
      <c r="Q2285" s="52">
        <v>22</v>
      </c>
      <c r="R2285" s="51">
        <v>10221</v>
      </c>
      <c r="S2285" s="50" t="s">
        <v>84</v>
      </c>
      <c r="T2285" s="52">
        <v>68</v>
      </c>
      <c r="U2285" s="52">
        <v>85</v>
      </c>
      <c r="V2285" s="50" t="s">
        <v>51</v>
      </c>
      <c r="W2285" s="52">
        <v>61</v>
      </c>
      <c r="X2285" s="50" t="s">
        <v>55</v>
      </c>
      <c r="Y2285" s="78">
        <f t="shared" si="150"/>
        <v>0.16999999999999998</v>
      </c>
      <c r="Z2285" s="78">
        <f t="shared" si="151"/>
        <v>0</v>
      </c>
      <c r="AA2285" s="78">
        <f t="shared" si="152"/>
        <v>2.41</v>
      </c>
      <c r="AB2285" s="77">
        <f t="shared" si="153"/>
        <v>110</v>
      </c>
    </row>
    <row r="2286" spans="1:28" x14ac:dyDescent="0.3">
      <c r="A2286" s="53">
        <v>44004</v>
      </c>
      <c r="B2286" s="50" t="s">
        <v>1255</v>
      </c>
      <c r="C2286" s="50" t="s">
        <v>1256</v>
      </c>
      <c r="D2286" s="50" t="s">
        <v>47</v>
      </c>
      <c r="E2286" s="52">
        <v>10</v>
      </c>
      <c r="F2286" s="51">
        <v>200</v>
      </c>
      <c r="G2286" s="65">
        <v>0</v>
      </c>
      <c r="H2286" s="51">
        <v>180</v>
      </c>
      <c r="I2286" s="50" t="s">
        <v>537</v>
      </c>
      <c r="J2286" s="61">
        <v>21.9</v>
      </c>
      <c r="K2286" s="50" t="s">
        <v>121</v>
      </c>
      <c r="L2286" s="72" t="s">
        <v>289</v>
      </c>
      <c r="M2286" s="69">
        <v>4.4000000000000004</v>
      </c>
      <c r="N2286" s="51">
        <v>106</v>
      </c>
      <c r="O2286" s="50" t="s">
        <v>146</v>
      </c>
      <c r="P2286" s="51">
        <v>10265</v>
      </c>
      <c r="Q2286" s="50" t="s">
        <v>1012</v>
      </c>
      <c r="R2286" s="51">
        <v>10186</v>
      </c>
      <c r="S2286" s="52">
        <v>24</v>
      </c>
      <c r="T2286" s="52">
        <v>78</v>
      </c>
      <c r="U2286" s="52">
        <v>85</v>
      </c>
      <c r="V2286" s="50" t="s">
        <v>51</v>
      </c>
      <c r="W2286" s="52">
        <v>74</v>
      </c>
      <c r="X2286" s="50" t="s">
        <v>209</v>
      </c>
      <c r="Y2286" s="78">
        <f t="shared" si="150"/>
        <v>0.44000000000000006</v>
      </c>
      <c r="Z2286" s="78">
        <f t="shared" si="151"/>
        <v>0</v>
      </c>
      <c r="AA2286" s="78">
        <f t="shared" si="152"/>
        <v>2.19</v>
      </c>
      <c r="AB2286" s="77">
        <f t="shared" si="153"/>
        <v>90</v>
      </c>
    </row>
    <row r="2287" spans="1:28" x14ac:dyDescent="0.3">
      <c r="A2287" s="53">
        <v>44005</v>
      </c>
      <c r="B2287" s="50" t="s">
        <v>1255</v>
      </c>
      <c r="C2287" s="50" t="s">
        <v>1256</v>
      </c>
      <c r="D2287" s="50" t="s">
        <v>47</v>
      </c>
      <c r="E2287" s="52">
        <v>10</v>
      </c>
      <c r="F2287" s="51">
        <v>205</v>
      </c>
      <c r="G2287" s="65">
        <v>0</v>
      </c>
      <c r="H2287" s="51">
        <v>167</v>
      </c>
      <c r="I2287" s="50" t="s">
        <v>111</v>
      </c>
      <c r="J2287" s="61">
        <v>24.3</v>
      </c>
      <c r="K2287" s="50" t="s">
        <v>61</v>
      </c>
      <c r="L2287" s="72" t="s">
        <v>289</v>
      </c>
      <c r="M2287" s="69">
        <v>1.9</v>
      </c>
      <c r="N2287" s="51">
        <v>64</v>
      </c>
      <c r="O2287" s="50" t="s">
        <v>64</v>
      </c>
      <c r="P2287" s="51">
        <v>10186</v>
      </c>
      <c r="Q2287" s="50" t="s">
        <v>1012</v>
      </c>
      <c r="R2287" s="51">
        <v>10126</v>
      </c>
      <c r="S2287" s="50" t="s">
        <v>51</v>
      </c>
      <c r="T2287" s="52">
        <v>78</v>
      </c>
      <c r="U2287" s="52">
        <v>89</v>
      </c>
      <c r="V2287" s="50" t="s">
        <v>229</v>
      </c>
      <c r="W2287" s="52">
        <v>72</v>
      </c>
      <c r="X2287" s="50" t="s">
        <v>128</v>
      </c>
      <c r="Y2287" s="78">
        <f t="shared" si="150"/>
        <v>0.19</v>
      </c>
      <c r="Z2287" s="78">
        <f t="shared" si="151"/>
        <v>0</v>
      </c>
      <c r="AA2287" s="78">
        <f t="shared" si="152"/>
        <v>2.4300000000000002</v>
      </c>
      <c r="AB2287" s="77">
        <f t="shared" si="153"/>
        <v>90</v>
      </c>
    </row>
    <row r="2288" spans="1:28" x14ac:dyDescent="0.3">
      <c r="A2288" s="53">
        <v>44006</v>
      </c>
      <c r="B2288" s="50" t="s">
        <v>1255</v>
      </c>
      <c r="C2288" s="50" t="s">
        <v>1256</v>
      </c>
      <c r="D2288" s="50" t="s">
        <v>47</v>
      </c>
      <c r="E2288" s="52">
        <v>10</v>
      </c>
      <c r="F2288" s="51">
        <v>197</v>
      </c>
      <c r="G2288" s="65">
        <v>0</v>
      </c>
      <c r="H2288" s="51">
        <v>180</v>
      </c>
      <c r="I2288" s="50" t="s">
        <v>123</v>
      </c>
      <c r="J2288" s="61">
        <v>21.4</v>
      </c>
      <c r="K2288" s="50" t="s">
        <v>215</v>
      </c>
      <c r="L2288" s="73">
        <v>31</v>
      </c>
      <c r="M2288" s="69">
        <v>2.8</v>
      </c>
      <c r="N2288" s="51">
        <v>106</v>
      </c>
      <c r="O2288" s="50" t="s">
        <v>139</v>
      </c>
      <c r="P2288" s="51">
        <v>10157</v>
      </c>
      <c r="Q2288" s="52">
        <v>20</v>
      </c>
      <c r="R2288" s="51">
        <v>10121</v>
      </c>
      <c r="S2288" s="50" t="s">
        <v>263</v>
      </c>
      <c r="T2288" s="52">
        <v>82</v>
      </c>
      <c r="U2288" s="52">
        <v>89</v>
      </c>
      <c r="V2288" s="50" t="s">
        <v>51</v>
      </c>
      <c r="W2288" s="52">
        <v>76</v>
      </c>
      <c r="X2288" s="50" t="s">
        <v>139</v>
      </c>
      <c r="Y2288" s="78">
        <f t="shared" si="150"/>
        <v>0.27999999999999997</v>
      </c>
      <c r="Z2288" s="78">
        <f t="shared" si="151"/>
        <v>0</v>
      </c>
      <c r="AA2288" s="78">
        <f t="shared" si="152"/>
        <v>2.1399999999999997</v>
      </c>
      <c r="AB2288" s="77">
        <f t="shared" si="153"/>
        <v>310</v>
      </c>
    </row>
    <row r="2289" spans="1:28" x14ac:dyDescent="0.3">
      <c r="A2289" s="53">
        <v>44007</v>
      </c>
      <c r="B2289" s="50" t="s">
        <v>1255</v>
      </c>
      <c r="C2289" s="50" t="s">
        <v>1256</v>
      </c>
      <c r="D2289" s="50" t="s">
        <v>47</v>
      </c>
      <c r="E2289" s="52">
        <v>10</v>
      </c>
      <c r="F2289" s="51">
        <v>184</v>
      </c>
      <c r="G2289" s="65">
        <v>0.6</v>
      </c>
      <c r="H2289" s="51">
        <v>172</v>
      </c>
      <c r="I2289" s="50" t="s">
        <v>100</v>
      </c>
      <c r="J2289" s="61">
        <v>19.600000000000001</v>
      </c>
      <c r="K2289" s="50" t="s">
        <v>260</v>
      </c>
      <c r="L2289" s="73">
        <v>29</v>
      </c>
      <c r="M2289" s="69">
        <v>1.9</v>
      </c>
      <c r="N2289" s="51">
        <v>106</v>
      </c>
      <c r="O2289" s="50" t="s">
        <v>99</v>
      </c>
      <c r="P2289" s="51">
        <v>10164</v>
      </c>
      <c r="Q2289" s="50" t="s">
        <v>51</v>
      </c>
      <c r="R2289" s="51">
        <v>10137</v>
      </c>
      <c r="S2289" s="50" t="s">
        <v>218</v>
      </c>
      <c r="T2289" s="52">
        <v>80</v>
      </c>
      <c r="U2289" s="52">
        <v>87</v>
      </c>
      <c r="V2289" s="50" t="s">
        <v>88</v>
      </c>
      <c r="W2289" s="52">
        <v>78</v>
      </c>
      <c r="X2289" s="50" t="s">
        <v>51</v>
      </c>
      <c r="Y2289" s="78">
        <f t="shared" si="150"/>
        <v>0.19</v>
      </c>
      <c r="Z2289" s="78">
        <f t="shared" si="151"/>
        <v>0.06</v>
      </c>
      <c r="AA2289" s="78">
        <f t="shared" si="152"/>
        <v>1.9600000000000002</v>
      </c>
      <c r="AB2289" s="77">
        <f t="shared" si="153"/>
        <v>290</v>
      </c>
    </row>
    <row r="2290" spans="1:28" x14ac:dyDescent="0.3">
      <c r="A2290" s="53">
        <v>44008</v>
      </c>
      <c r="B2290" s="50" t="s">
        <v>1255</v>
      </c>
      <c r="C2290" s="50" t="s">
        <v>1256</v>
      </c>
      <c r="D2290" s="50" t="s">
        <v>47</v>
      </c>
      <c r="E2290" s="52">
        <v>10</v>
      </c>
      <c r="F2290" s="51">
        <v>182</v>
      </c>
      <c r="G2290" s="65">
        <v>0</v>
      </c>
      <c r="H2290" s="51">
        <v>162</v>
      </c>
      <c r="I2290" s="50" t="s">
        <v>184</v>
      </c>
      <c r="J2290" s="61">
        <v>20.3</v>
      </c>
      <c r="K2290" s="50" t="s">
        <v>64</v>
      </c>
      <c r="L2290" s="72" t="s">
        <v>289</v>
      </c>
      <c r="M2290" s="69">
        <v>1.7</v>
      </c>
      <c r="N2290" s="51">
        <v>69</v>
      </c>
      <c r="O2290" s="50" t="s">
        <v>355</v>
      </c>
      <c r="P2290" s="51">
        <v>10158</v>
      </c>
      <c r="Q2290" s="50" t="s">
        <v>1012</v>
      </c>
      <c r="R2290" s="51">
        <v>10123</v>
      </c>
      <c r="S2290" s="52">
        <v>20</v>
      </c>
      <c r="T2290" s="52">
        <v>83</v>
      </c>
      <c r="U2290" s="52">
        <v>88</v>
      </c>
      <c r="V2290" s="50" t="s">
        <v>51</v>
      </c>
      <c r="W2290" s="52">
        <v>77</v>
      </c>
      <c r="X2290" s="50" t="s">
        <v>51</v>
      </c>
      <c r="Y2290" s="78">
        <f t="shared" si="150"/>
        <v>0.16999999999999998</v>
      </c>
      <c r="Z2290" s="78">
        <f t="shared" si="151"/>
        <v>0</v>
      </c>
      <c r="AA2290" s="78">
        <f t="shared" si="152"/>
        <v>2.0300000000000002</v>
      </c>
      <c r="AB2290" s="77">
        <f t="shared" si="153"/>
        <v>90</v>
      </c>
    </row>
    <row r="2291" spans="1:28" x14ac:dyDescent="0.3">
      <c r="A2291" s="53">
        <v>44009</v>
      </c>
      <c r="B2291" s="50" t="s">
        <v>1255</v>
      </c>
      <c r="C2291" s="50" t="s">
        <v>1256</v>
      </c>
      <c r="D2291" s="50" t="s">
        <v>47</v>
      </c>
      <c r="E2291" s="52">
        <v>10</v>
      </c>
      <c r="F2291" s="51">
        <v>204</v>
      </c>
      <c r="G2291" s="65">
        <v>0</v>
      </c>
      <c r="H2291" s="51">
        <v>166</v>
      </c>
      <c r="I2291" s="50" t="s">
        <v>59</v>
      </c>
      <c r="J2291" s="61">
        <v>24.3</v>
      </c>
      <c r="K2291" s="50" t="s">
        <v>250</v>
      </c>
      <c r="L2291" s="73">
        <v>31</v>
      </c>
      <c r="M2291" s="69">
        <v>1.7</v>
      </c>
      <c r="N2291" s="51">
        <v>100</v>
      </c>
      <c r="O2291" s="50" t="s">
        <v>91</v>
      </c>
      <c r="P2291" s="51">
        <v>10188</v>
      </c>
      <c r="Q2291" s="52">
        <v>22</v>
      </c>
      <c r="R2291" s="51">
        <v>10127</v>
      </c>
      <c r="S2291" s="50" t="s">
        <v>401</v>
      </c>
      <c r="T2291" s="52">
        <v>73</v>
      </c>
      <c r="U2291" s="52">
        <v>84</v>
      </c>
      <c r="V2291" s="50" t="s">
        <v>80</v>
      </c>
      <c r="W2291" s="52">
        <v>65</v>
      </c>
      <c r="X2291" s="50" t="s">
        <v>206</v>
      </c>
      <c r="Y2291" s="78">
        <f t="shared" si="150"/>
        <v>0.16999999999999998</v>
      </c>
      <c r="Z2291" s="78">
        <f t="shared" si="151"/>
        <v>0</v>
      </c>
      <c r="AA2291" s="78">
        <f t="shared" si="152"/>
        <v>2.4300000000000002</v>
      </c>
      <c r="AB2291" s="77">
        <f t="shared" si="153"/>
        <v>310</v>
      </c>
    </row>
    <row r="2292" spans="1:28" x14ac:dyDescent="0.3">
      <c r="A2292" s="53">
        <v>44010</v>
      </c>
      <c r="B2292" s="50" t="s">
        <v>1255</v>
      </c>
      <c r="C2292" s="50" t="s">
        <v>1256</v>
      </c>
      <c r="D2292" s="50" t="s">
        <v>47</v>
      </c>
      <c r="E2292" s="52">
        <v>10</v>
      </c>
      <c r="F2292" s="51">
        <v>204</v>
      </c>
      <c r="G2292" s="65">
        <v>6.2</v>
      </c>
      <c r="H2292" s="51">
        <v>171</v>
      </c>
      <c r="I2292" s="50" t="s">
        <v>232</v>
      </c>
      <c r="J2292" s="61">
        <v>23.8</v>
      </c>
      <c r="K2292" s="50" t="s">
        <v>169</v>
      </c>
      <c r="L2292" s="73">
        <v>31</v>
      </c>
      <c r="M2292" s="69">
        <v>1.7</v>
      </c>
      <c r="N2292" s="51">
        <v>75</v>
      </c>
      <c r="O2292" s="50" t="s">
        <v>235</v>
      </c>
      <c r="P2292" s="51">
        <v>10206</v>
      </c>
      <c r="Q2292" s="52">
        <v>22</v>
      </c>
      <c r="R2292" s="51">
        <v>10175</v>
      </c>
      <c r="S2292" s="50" t="s">
        <v>116</v>
      </c>
      <c r="T2292" s="52">
        <v>74</v>
      </c>
      <c r="U2292" s="52">
        <v>89</v>
      </c>
      <c r="V2292" s="50" t="s">
        <v>162</v>
      </c>
      <c r="W2292" s="52">
        <v>58</v>
      </c>
      <c r="X2292" s="50" t="s">
        <v>52</v>
      </c>
      <c r="Y2292" s="78">
        <f t="shared" si="150"/>
        <v>0.16999999999999998</v>
      </c>
      <c r="Z2292" s="78">
        <f t="shared" si="151"/>
        <v>0.62</v>
      </c>
      <c r="AA2292" s="78">
        <f t="shared" si="152"/>
        <v>2.38</v>
      </c>
      <c r="AB2292" s="77">
        <f t="shared" si="153"/>
        <v>310</v>
      </c>
    </row>
    <row r="2293" spans="1:28" x14ac:dyDescent="0.3">
      <c r="A2293" s="53">
        <v>44011</v>
      </c>
      <c r="B2293" s="50" t="s">
        <v>1255</v>
      </c>
      <c r="C2293" s="50" t="s">
        <v>1256</v>
      </c>
      <c r="D2293" s="50" t="s">
        <v>47</v>
      </c>
      <c r="E2293" s="52">
        <v>10</v>
      </c>
      <c r="F2293" s="51">
        <v>176</v>
      </c>
      <c r="G2293" s="65">
        <v>2</v>
      </c>
      <c r="H2293" s="51">
        <v>159</v>
      </c>
      <c r="I2293" s="50" t="s">
        <v>100</v>
      </c>
      <c r="J2293" s="61">
        <v>19.2</v>
      </c>
      <c r="K2293" s="50" t="s">
        <v>64</v>
      </c>
      <c r="L2293" s="72" t="s">
        <v>116</v>
      </c>
      <c r="M2293" s="69">
        <v>1.7</v>
      </c>
      <c r="N2293" s="51">
        <v>53</v>
      </c>
      <c r="O2293" s="50" t="s">
        <v>520</v>
      </c>
      <c r="P2293" s="51">
        <v>10212</v>
      </c>
      <c r="Q2293" s="52">
        <v>11</v>
      </c>
      <c r="R2293" s="51">
        <v>10175</v>
      </c>
      <c r="S2293" s="52">
        <v>24</v>
      </c>
      <c r="T2293" s="52">
        <v>84</v>
      </c>
      <c r="U2293" s="52">
        <v>90</v>
      </c>
      <c r="V2293" s="50" t="s">
        <v>171</v>
      </c>
      <c r="W2293" s="52">
        <v>77</v>
      </c>
      <c r="X2293" s="50" t="s">
        <v>342</v>
      </c>
      <c r="Y2293" s="78">
        <f t="shared" si="150"/>
        <v>0.16999999999999998</v>
      </c>
      <c r="Z2293" s="78">
        <f t="shared" si="151"/>
        <v>0.2</v>
      </c>
      <c r="AA2293" s="78">
        <f t="shared" si="152"/>
        <v>1.92</v>
      </c>
      <c r="AB2293" s="77">
        <f t="shared" si="153"/>
        <v>40</v>
      </c>
    </row>
    <row r="2294" spans="1:28" x14ac:dyDescent="0.3">
      <c r="A2294" s="53">
        <v>44012</v>
      </c>
      <c r="B2294" s="50" t="s">
        <v>1255</v>
      </c>
      <c r="C2294" s="50" t="s">
        <v>1256</v>
      </c>
      <c r="D2294" s="50" t="s">
        <v>47</v>
      </c>
      <c r="E2294" s="52">
        <v>10</v>
      </c>
      <c r="F2294" s="51">
        <v>194</v>
      </c>
      <c r="G2294" s="65">
        <v>0</v>
      </c>
      <c r="H2294" s="51">
        <v>148</v>
      </c>
      <c r="I2294" s="50" t="s">
        <v>434</v>
      </c>
      <c r="J2294" s="61">
        <v>24</v>
      </c>
      <c r="K2294" s="50" t="s">
        <v>201</v>
      </c>
      <c r="L2294" s="72" t="s">
        <v>132</v>
      </c>
      <c r="M2294" s="69">
        <v>1.1000000000000001</v>
      </c>
      <c r="N2294" s="51">
        <v>58</v>
      </c>
      <c r="O2294" s="50" t="s">
        <v>300</v>
      </c>
      <c r="P2294" s="51">
        <v>10175</v>
      </c>
      <c r="Q2294" s="50" t="s">
        <v>1012</v>
      </c>
      <c r="R2294" s="51">
        <v>10116</v>
      </c>
      <c r="S2294" s="52">
        <v>18</v>
      </c>
      <c r="T2294" s="52">
        <v>78</v>
      </c>
      <c r="U2294" s="52">
        <v>87</v>
      </c>
      <c r="V2294" s="50" t="s">
        <v>434</v>
      </c>
      <c r="W2294" s="52">
        <v>64</v>
      </c>
      <c r="X2294" s="50" t="s">
        <v>61</v>
      </c>
      <c r="Y2294" s="78">
        <f t="shared" si="150"/>
        <v>0.11000000000000001</v>
      </c>
      <c r="Z2294" s="78">
        <f t="shared" si="151"/>
        <v>0</v>
      </c>
      <c r="AA2294" s="78">
        <f t="shared" si="152"/>
        <v>2.4</v>
      </c>
      <c r="AB2294" s="77">
        <f t="shared" si="153"/>
        <v>80</v>
      </c>
    </row>
    <row r="2295" spans="1:28" x14ac:dyDescent="0.3">
      <c r="A2295" s="53">
        <v>44013</v>
      </c>
      <c r="B2295" s="50" t="s">
        <v>1255</v>
      </c>
      <c r="C2295" s="50" t="s">
        <v>1256</v>
      </c>
      <c r="D2295" s="50" t="s">
        <v>47</v>
      </c>
      <c r="E2295" s="52">
        <v>10</v>
      </c>
      <c r="F2295" s="51">
        <v>185</v>
      </c>
      <c r="G2295" s="65">
        <v>4.2</v>
      </c>
      <c r="H2295" s="51">
        <v>160</v>
      </c>
      <c r="I2295" s="50" t="s">
        <v>100</v>
      </c>
      <c r="J2295" s="61">
        <v>21</v>
      </c>
      <c r="K2295" s="50" t="s">
        <v>188</v>
      </c>
      <c r="L2295" s="73">
        <v>29</v>
      </c>
      <c r="M2295" s="69">
        <v>2.2000000000000002</v>
      </c>
      <c r="N2295" s="51">
        <v>89</v>
      </c>
      <c r="O2295" s="50" t="s">
        <v>71</v>
      </c>
      <c r="P2295" s="51">
        <v>10176</v>
      </c>
      <c r="Q2295" s="52">
        <v>22</v>
      </c>
      <c r="R2295" s="51">
        <v>10113</v>
      </c>
      <c r="S2295" s="50" t="s">
        <v>218</v>
      </c>
      <c r="T2295" s="52">
        <v>82</v>
      </c>
      <c r="U2295" s="52">
        <v>88</v>
      </c>
      <c r="V2295" s="50" t="s">
        <v>51</v>
      </c>
      <c r="W2295" s="52">
        <v>74</v>
      </c>
      <c r="X2295" s="50" t="s">
        <v>51</v>
      </c>
      <c r="Y2295" s="78">
        <f t="shared" si="150"/>
        <v>0.22000000000000003</v>
      </c>
      <c r="Z2295" s="78">
        <f t="shared" si="151"/>
        <v>0.42000000000000004</v>
      </c>
      <c r="AA2295" s="78">
        <f t="shared" si="152"/>
        <v>2.1</v>
      </c>
      <c r="AB2295" s="77">
        <f t="shared" si="153"/>
        <v>290</v>
      </c>
    </row>
    <row r="2296" spans="1:28" x14ac:dyDescent="0.3">
      <c r="A2296" s="53">
        <v>44014</v>
      </c>
      <c r="B2296" s="50" t="s">
        <v>1255</v>
      </c>
      <c r="C2296" s="50" t="s">
        <v>1256</v>
      </c>
      <c r="D2296" s="50" t="s">
        <v>47</v>
      </c>
      <c r="E2296" s="52">
        <v>10</v>
      </c>
      <c r="F2296" s="51">
        <v>174</v>
      </c>
      <c r="G2296" s="65">
        <v>1.2</v>
      </c>
      <c r="H2296" s="51">
        <v>149</v>
      </c>
      <c r="I2296" s="50" t="s">
        <v>258</v>
      </c>
      <c r="J2296" s="61">
        <v>19.8</v>
      </c>
      <c r="K2296" s="50" t="s">
        <v>133</v>
      </c>
      <c r="L2296" s="73">
        <v>32</v>
      </c>
      <c r="M2296" s="69">
        <v>3.1</v>
      </c>
      <c r="N2296" s="51">
        <v>103</v>
      </c>
      <c r="O2296" s="50" t="s">
        <v>113</v>
      </c>
      <c r="P2296" s="51">
        <v>10234</v>
      </c>
      <c r="Q2296" s="52">
        <v>22</v>
      </c>
      <c r="R2296" s="51">
        <v>10169</v>
      </c>
      <c r="S2296" s="50" t="s">
        <v>51</v>
      </c>
      <c r="T2296" s="52">
        <v>75</v>
      </c>
      <c r="U2296" s="52">
        <v>89</v>
      </c>
      <c r="V2296" s="50" t="s">
        <v>286</v>
      </c>
      <c r="W2296" s="52">
        <v>63</v>
      </c>
      <c r="X2296" s="50" t="s">
        <v>133</v>
      </c>
      <c r="Y2296" s="78">
        <f t="shared" si="150"/>
        <v>0.31</v>
      </c>
      <c r="Z2296" s="78">
        <f t="shared" si="151"/>
        <v>0.12</v>
      </c>
      <c r="AA2296" s="78">
        <f t="shared" si="152"/>
        <v>1.98</v>
      </c>
      <c r="AB2296" s="77">
        <f t="shared" si="153"/>
        <v>320</v>
      </c>
    </row>
    <row r="2297" spans="1:28" x14ac:dyDescent="0.3">
      <c r="A2297" s="53">
        <v>44015</v>
      </c>
      <c r="B2297" s="50" t="s">
        <v>1255</v>
      </c>
      <c r="C2297" s="50" t="s">
        <v>1256</v>
      </c>
      <c r="D2297" s="50" t="s">
        <v>47</v>
      </c>
      <c r="E2297" s="52">
        <v>10</v>
      </c>
      <c r="F2297" s="51">
        <v>178</v>
      </c>
      <c r="G2297" s="65">
        <v>0</v>
      </c>
      <c r="H2297" s="51">
        <v>151</v>
      </c>
      <c r="I2297" s="50" t="s">
        <v>210</v>
      </c>
      <c r="J2297" s="61">
        <v>20.399999999999999</v>
      </c>
      <c r="K2297" s="50" t="s">
        <v>61</v>
      </c>
      <c r="L2297" s="73">
        <v>30</v>
      </c>
      <c r="M2297" s="69">
        <v>1.7</v>
      </c>
      <c r="N2297" s="51">
        <v>50</v>
      </c>
      <c r="O2297" s="50" t="s">
        <v>192</v>
      </c>
      <c r="P2297" s="51">
        <v>10243</v>
      </c>
      <c r="Q2297" s="52">
        <v>11</v>
      </c>
      <c r="R2297" s="51">
        <v>10227</v>
      </c>
      <c r="S2297" s="50" t="s">
        <v>218</v>
      </c>
      <c r="T2297" s="52">
        <v>71</v>
      </c>
      <c r="U2297" s="52">
        <v>82</v>
      </c>
      <c r="V2297" s="50" t="s">
        <v>644</v>
      </c>
      <c r="W2297" s="52">
        <v>65</v>
      </c>
      <c r="X2297" s="50" t="s">
        <v>51</v>
      </c>
      <c r="Y2297" s="78">
        <f t="shared" si="150"/>
        <v>0.16999999999999998</v>
      </c>
      <c r="Z2297" s="78">
        <f t="shared" si="151"/>
        <v>0</v>
      </c>
      <c r="AA2297" s="78">
        <f t="shared" si="152"/>
        <v>2.04</v>
      </c>
      <c r="AB2297" s="77">
        <f t="shared" si="153"/>
        <v>300</v>
      </c>
    </row>
    <row r="2298" spans="1:28" x14ac:dyDescent="0.3">
      <c r="A2298" s="53">
        <v>44016</v>
      </c>
      <c r="B2298" s="50" t="s">
        <v>1255</v>
      </c>
      <c r="C2298" s="50" t="s">
        <v>1256</v>
      </c>
      <c r="D2298" s="50" t="s">
        <v>47</v>
      </c>
      <c r="E2298" s="52">
        <v>10</v>
      </c>
      <c r="F2298" s="51">
        <v>186</v>
      </c>
      <c r="G2298" s="65">
        <v>0</v>
      </c>
      <c r="H2298" s="51">
        <v>137</v>
      </c>
      <c r="I2298" s="50" t="s">
        <v>404</v>
      </c>
      <c r="J2298" s="61">
        <v>23.4</v>
      </c>
      <c r="K2298" s="50" t="s">
        <v>139</v>
      </c>
      <c r="L2298" s="73">
        <v>24</v>
      </c>
      <c r="M2298" s="69">
        <v>1.7</v>
      </c>
      <c r="N2298" s="51">
        <v>50</v>
      </c>
      <c r="O2298" s="50" t="s">
        <v>650</v>
      </c>
      <c r="P2298" s="51">
        <v>10242</v>
      </c>
      <c r="Q2298" s="52">
        <v>11</v>
      </c>
      <c r="R2298" s="51">
        <v>10227</v>
      </c>
      <c r="S2298" s="50" t="s">
        <v>51</v>
      </c>
      <c r="T2298" s="52">
        <v>71</v>
      </c>
      <c r="U2298" s="52">
        <v>84</v>
      </c>
      <c r="V2298" s="50" t="s">
        <v>51</v>
      </c>
      <c r="W2298" s="52">
        <v>62</v>
      </c>
      <c r="X2298" s="50" t="s">
        <v>128</v>
      </c>
      <c r="Y2298" s="78">
        <f t="shared" si="150"/>
        <v>0.16999999999999998</v>
      </c>
      <c r="Z2298" s="78">
        <f t="shared" si="151"/>
        <v>0</v>
      </c>
      <c r="AA2298" s="78">
        <f t="shared" si="152"/>
        <v>2.34</v>
      </c>
      <c r="AB2298" s="77">
        <f t="shared" si="153"/>
        <v>240</v>
      </c>
    </row>
    <row r="2299" spans="1:28" x14ac:dyDescent="0.3">
      <c r="A2299" s="53">
        <v>44017</v>
      </c>
      <c r="B2299" s="50" t="s">
        <v>1255</v>
      </c>
      <c r="C2299" s="50" t="s">
        <v>1256</v>
      </c>
      <c r="D2299" s="50" t="s">
        <v>47</v>
      </c>
      <c r="E2299" s="52">
        <v>10</v>
      </c>
      <c r="F2299" s="51">
        <v>191</v>
      </c>
      <c r="G2299" s="65">
        <v>9.1999999999999993</v>
      </c>
      <c r="H2299" s="51">
        <v>159</v>
      </c>
      <c r="I2299" s="50" t="s">
        <v>193</v>
      </c>
      <c r="J2299" s="61">
        <v>22.3</v>
      </c>
      <c r="K2299" s="50" t="s">
        <v>51</v>
      </c>
      <c r="L2299" s="73">
        <v>32</v>
      </c>
      <c r="M2299" s="69">
        <v>1.1000000000000001</v>
      </c>
      <c r="N2299" s="51">
        <v>47</v>
      </c>
      <c r="O2299" s="50" t="s">
        <v>177</v>
      </c>
      <c r="P2299" s="51">
        <v>10235</v>
      </c>
      <c r="Q2299" s="52">
        <v>21</v>
      </c>
      <c r="R2299" s="51">
        <v>10218</v>
      </c>
      <c r="S2299" s="52">
        <v>18</v>
      </c>
      <c r="T2299" s="52">
        <v>74</v>
      </c>
      <c r="U2299" s="52">
        <v>84</v>
      </c>
      <c r="V2299" s="50" t="s">
        <v>108</v>
      </c>
      <c r="W2299" s="52">
        <v>67</v>
      </c>
      <c r="X2299" s="50" t="s">
        <v>215</v>
      </c>
      <c r="Y2299" s="78">
        <f t="shared" si="150"/>
        <v>0.11000000000000001</v>
      </c>
      <c r="Z2299" s="78">
        <f t="shared" si="151"/>
        <v>0.91999999999999993</v>
      </c>
      <c r="AA2299" s="78">
        <f t="shared" si="152"/>
        <v>2.23</v>
      </c>
      <c r="AB2299" s="77">
        <f t="shared" si="153"/>
        <v>320</v>
      </c>
    </row>
    <row r="2300" spans="1:28" x14ac:dyDescent="0.3">
      <c r="A2300" s="53">
        <v>44018</v>
      </c>
      <c r="B2300" s="50" t="s">
        <v>1255</v>
      </c>
      <c r="C2300" s="50" t="s">
        <v>1256</v>
      </c>
      <c r="D2300" s="50" t="s">
        <v>47</v>
      </c>
      <c r="E2300" s="52">
        <v>10</v>
      </c>
      <c r="F2300" s="51">
        <v>184</v>
      </c>
      <c r="G2300" s="65">
        <v>5.2</v>
      </c>
      <c r="H2300" s="51">
        <v>173</v>
      </c>
      <c r="I2300" s="50" t="s">
        <v>100</v>
      </c>
      <c r="J2300" s="61">
        <v>19.399999999999999</v>
      </c>
      <c r="K2300" s="50" t="s">
        <v>286</v>
      </c>
      <c r="L2300" s="72" t="s">
        <v>289</v>
      </c>
      <c r="M2300" s="69">
        <v>4.2</v>
      </c>
      <c r="N2300" s="51">
        <v>103</v>
      </c>
      <c r="O2300" s="50" t="s">
        <v>300</v>
      </c>
      <c r="P2300" s="51">
        <v>10251</v>
      </c>
      <c r="Q2300" s="52">
        <v>12</v>
      </c>
      <c r="R2300" s="51">
        <v>10222</v>
      </c>
      <c r="S2300" s="52">
        <v>24</v>
      </c>
      <c r="T2300" s="52">
        <v>83</v>
      </c>
      <c r="U2300" s="52">
        <v>89</v>
      </c>
      <c r="V2300" s="50" t="s">
        <v>51</v>
      </c>
      <c r="W2300" s="52">
        <v>75</v>
      </c>
      <c r="X2300" s="50" t="s">
        <v>51</v>
      </c>
      <c r="Y2300" s="78">
        <f t="shared" si="150"/>
        <v>0.42000000000000004</v>
      </c>
      <c r="Z2300" s="78">
        <f t="shared" si="151"/>
        <v>0.52</v>
      </c>
      <c r="AA2300" s="78">
        <f t="shared" si="152"/>
        <v>1.94</v>
      </c>
      <c r="AB2300" s="77">
        <f t="shared" si="153"/>
        <v>90</v>
      </c>
    </row>
    <row r="2301" spans="1:28" x14ac:dyDescent="0.3">
      <c r="A2301" s="53">
        <v>44019</v>
      </c>
      <c r="B2301" s="50" t="s">
        <v>1255</v>
      </c>
      <c r="C2301" s="50" t="s">
        <v>1256</v>
      </c>
      <c r="D2301" s="50" t="s">
        <v>47</v>
      </c>
      <c r="E2301" s="52">
        <v>10</v>
      </c>
      <c r="F2301" s="51">
        <v>190</v>
      </c>
      <c r="G2301" s="65">
        <v>0</v>
      </c>
      <c r="H2301" s="51">
        <v>163</v>
      </c>
      <c r="I2301" s="50" t="s">
        <v>537</v>
      </c>
      <c r="J2301" s="61">
        <v>21.7</v>
      </c>
      <c r="K2301" s="50" t="s">
        <v>215</v>
      </c>
      <c r="L2301" s="73">
        <v>10</v>
      </c>
      <c r="M2301" s="69">
        <v>5.8</v>
      </c>
      <c r="N2301" s="51">
        <v>111</v>
      </c>
      <c r="O2301" s="50" t="s">
        <v>146</v>
      </c>
      <c r="P2301" s="51">
        <v>10222</v>
      </c>
      <c r="Q2301" s="50" t="s">
        <v>1012</v>
      </c>
      <c r="R2301" s="51">
        <v>10172</v>
      </c>
      <c r="S2301" s="52">
        <v>24</v>
      </c>
      <c r="T2301" s="52">
        <v>66</v>
      </c>
      <c r="U2301" s="52">
        <v>77</v>
      </c>
      <c r="V2301" s="50" t="s">
        <v>80</v>
      </c>
      <c r="W2301" s="52">
        <v>60</v>
      </c>
      <c r="X2301" s="50" t="s">
        <v>51</v>
      </c>
      <c r="Y2301" s="78">
        <f t="shared" si="150"/>
        <v>0.57999999999999996</v>
      </c>
      <c r="Z2301" s="78">
        <f t="shared" si="151"/>
        <v>0</v>
      </c>
      <c r="AA2301" s="78">
        <f t="shared" si="152"/>
        <v>2.17</v>
      </c>
      <c r="AB2301" s="77">
        <f t="shared" si="153"/>
        <v>100</v>
      </c>
    </row>
    <row r="2302" spans="1:28" x14ac:dyDescent="0.3">
      <c r="A2302" s="53">
        <v>44020</v>
      </c>
      <c r="B2302" s="50" t="s">
        <v>1255</v>
      </c>
      <c r="C2302" s="50" t="s">
        <v>1256</v>
      </c>
      <c r="D2302" s="50" t="s">
        <v>47</v>
      </c>
      <c r="E2302" s="52">
        <v>10</v>
      </c>
      <c r="F2302" s="51">
        <v>214</v>
      </c>
      <c r="G2302" s="65">
        <v>0</v>
      </c>
      <c r="H2302" s="51">
        <v>176</v>
      </c>
      <c r="I2302" s="50" t="s">
        <v>159</v>
      </c>
      <c r="J2302" s="61">
        <v>25.3</v>
      </c>
      <c r="K2302" s="50" t="s">
        <v>146</v>
      </c>
      <c r="L2302" s="73">
        <v>11</v>
      </c>
      <c r="M2302" s="69">
        <v>1.7</v>
      </c>
      <c r="N2302" s="51">
        <v>50</v>
      </c>
      <c r="O2302" s="50" t="s">
        <v>59</v>
      </c>
      <c r="P2302" s="51">
        <v>10182</v>
      </c>
      <c r="Q2302" s="52">
        <v>21</v>
      </c>
      <c r="R2302" s="51">
        <v>10156</v>
      </c>
      <c r="S2302" s="52">
        <v>18</v>
      </c>
      <c r="T2302" s="52">
        <v>73</v>
      </c>
      <c r="U2302" s="52">
        <v>80</v>
      </c>
      <c r="V2302" s="50" t="s">
        <v>51</v>
      </c>
      <c r="W2302" s="52">
        <v>68</v>
      </c>
      <c r="X2302" s="50" t="s">
        <v>352</v>
      </c>
      <c r="Y2302" s="78">
        <f t="shared" si="150"/>
        <v>0.16999999999999998</v>
      </c>
      <c r="Z2302" s="78">
        <f t="shared" si="151"/>
        <v>0</v>
      </c>
      <c r="AA2302" s="78">
        <f t="shared" si="152"/>
        <v>2.5300000000000002</v>
      </c>
      <c r="AB2302" s="77">
        <f t="shared" si="153"/>
        <v>110</v>
      </c>
    </row>
    <row r="2303" spans="1:28" x14ac:dyDescent="0.3">
      <c r="A2303" s="53">
        <v>44021</v>
      </c>
      <c r="B2303" s="50" t="s">
        <v>1255</v>
      </c>
      <c r="C2303" s="50" t="s">
        <v>1256</v>
      </c>
      <c r="D2303" s="50" t="s">
        <v>47</v>
      </c>
      <c r="E2303" s="52">
        <v>10</v>
      </c>
      <c r="F2303" s="51">
        <v>208</v>
      </c>
      <c r="G2303" s="65">
        <v>0</v>
      </c>
      <c r="H2303" s="51">
        <v>195</v>
      </c>
      <c r="I2303" s="50" t="s">
        <v>51</v>
      </c>
      <c r="J2303" s="61">
        <v>22.2</v>
      </c>
      <c r="K2303" s="50" t="s">
        <v>179</v>
      </c>
      <c r="L2303" s="73">
        <v>33</v>
      </c>
      <c r="M2303" s="69">
        <v>2.2000000000000002</v>
      </c>
      <c r="N2303" s="51">
        <v>50</v>
      </c>
      <c r="O2303" s="50" t="s">
        <v>51</v>
      </c>
      <c r="P2303" s="51">
        <v>10196</v>
      </c>
      <c r="Q2303" s="52">
        <v>23</v>
      </c>
      <c r="R2303" s="51">
        <v>10167</v>
      </c>
      <c r="S2303" s="50" t="s">
        <v>263</v>
      </c>
      <c r="T2303" s="52">
        <v>78</v>
      </c>
      <c r="U2303" s="52">
        <v>84</v>
      </c>
      <c r="V2303" s="50" t="s">
        <v>367</v>
      </c>
      <c r="W2303" s="52">
        <v>73</v>
      </c>
      <c r="X2303" s="50" t="s">
        <v>264</v>
      </c>
      <c r="Y2303" s="78">
        <f t="shared" si="150"/>
        <v>0.22000000000000003</v>
      </c>
      <c r="Z2303" s="78">
        <f t="shared" si="151"/>
        <v>0</v>
      </c>
      <c r="AA2303" s="78">
        <f t="shared" si="152"/>
        <v>2.2199999999999998</v>
      </c>
      <c r="AB2303" s="77">
        <f t="shared" si="153"/>
        <v>330</v>
      </c>
    </row>
    <row r="2304" spans="1:28" x14ac:dyDescent="0.3">
      <c r="A2304" s="53">
        <v>44022</v>
      </c>
      <c r="B2304" s="50" t="s">
        <v>1255</v>
      </c>
      <c r="C2304" s="50" t="s">
        <v>1256</v>
      </c>
      <c r="D2304" s="50" t="s">
        <v>47</v>
      </c>
      <c r="E2304" s="52">
        <v>10</v>
      </c>
      <c r="F2304" s="51">
        <v>186</v>
      </c>
      <c r="G2304" s="65">
        <v>0.4</v>
      </c>
      <c r="H2304" s="51">
        <v>177</v>
      </c>
      <c r="I2304" s="50" t="s">
        <v>51</v>
      </c>
      <c r="J2304" s="61">
        <v>19.5</v>
      </c>
      <c r="K2304" s="50" t="s">
        <v>51</v>
      </c>
      <c r="L2304" s="73">
        <v>32</v>
      </c>
      <c r="M2304" s="69">
        <v>2.5</v>
      </c>
      <c r="N2304" s="51">
        <v>75</v>
      </c>
      <c r="O2304" s="50" t="s">
        <v>182</v>
      </c>
      <c r="P2304" s="51">
        <v>10218</v>
      </c>
      <c r="Q2304" s="52">
        <v>22</v>
      </c>
      <c r="R2304" s="51">
        <v>10184</v>
      </c>
      <c r="S2304" s="50" t="s">
        <v>116</v>
      </c>
      <c r="T2304" s="52">
        <v>85</v>
      </c>
      <c r="U2304" s="52">
        <v>86</v>
      </c>
      <c r="V2304" s="50" t="s">
        <v>215</v>
      </c>
      <c r="W2304" s="52">
        <v>75</v>
      </c>
      <c r="X2304" s="50" t="s">
        <v>312</v>
      </c>
      <c r="Y2304" s="78">
        <f t="shared" si="150"/>
        <v>0.25</v>
      </c>
      <c r="Z2304" s="78">
        <f t="shared" si="151"/>
        <v>0.04</v>
      </c>
      <c r="AA2304" s="78">
        <f t="shared" si="152"/>
        <v>1.95</v>
      </c>
      <c r="AB2304" s="77">
        <f t="shared" si="153"/>
        <v>320</v>
      </c>
    </row>
    <row r="2305" spans="1:28" x14ac:dyDescent="0.3">
      <c r="A2305" s="53">
        <v>44023</v>
      </c>
      <c r="B2305" s="50" t="s">
        <v>1255</v>
      </c>
      <c r="C2305" s="50" t="s">
        <v>1256</v>
      </c>
      <c r="D2305" s="50" t="s">
        <v>47</v>
      </c>
      <c r="E2305" s="52">
        <v>10</v>
      </c>
      <c r="F2305" s="51">
        <v>198</v>
      </c>
      <c r="G2305" s="65">
        <v>0</v>
      </c>
      <c r="H2305" s="51">
        <v>175</v>
      </c>
      <c r="I2305" s="50" t="s">
        <v>367</v>
      </c>
      <c r="J2305" s="61">
        <v>22</v>
      </c>
      <c r="K2305" s="50" t="s">
        <v>89</v>
      </c>
      <c r="L2305" s="73">
        <v>11</v>
      </c>
      <c r="M2305" s="69">
        <v>4.4000000000000004</v>
      </c>
      <c r="N2305" s="51">
        <v>114</v>
      </c>
      <c r="O2305" s="50" t="s">
        <v>201</v>
      </c>
      <c r="P2305" s="51">
        <v>10215</v>
      </c>
      <c r="Q2305" s="50" t="s">
        <v>263</v>
      </c>
      <c r="R2305" s="51">
        <v>10184</v>
      </c>
      <c r="S2305" s="52">
        <v>24</v>
      </c>
      <c r="T2305" s="52">
        <v>73</v>
      </c>
      <c r="U2305" s="52">
        <v>82</v>
      </c>
      <c r="V2305" s="50" t="s">
        <v>578</v>
      </c>
      <c r="W2305" s="52">
        <v>67</v>
      </c>
      <c r="X2305" s="50" t="s">
        <v>201</v>
      </c>
      <c r="Y2305" s="78">
        <f t="shared" si="150"/>
        <v>0.44000000000000006</v>
      </c>
      <c r="Z2305" s="78">
        <f t="shared" si="151"/>
        <v>0</v>
      </c>
      <c r="AA2305" s="78">
        <f t="shared" si="152"/>
        <v>2.2000000000000002</v>
      </c>
      <c r="AB2305" s="77">
        <f t="shared" si="153"/>
        <v>110</v>
      </c>
    </row>
    <row r="2306" spans="1:28" x14ac:dyDescent="0.3">
      <c r="A2306" s="53">
        <v>44024</v>
      </c>
      <c r="B2306" s="50" t="s">
        <v>1255</v>
      </c>
      <c r="C2306" s="50" t="s">
        <v>1256</v>
      </c>
      <c r="D2306" s="50" t="s">
        <v>47</v>
      </c>
      <c r="E2306" s="52">
        <v>10</v>
      </c>
      <c r="F2306" s="51">
        <v>200</v>
      </c>
      <c r="G2306" s="65">
        <v>0</v>
      </c>
      <c r="H2306" s="51">
        <v>177</v>
      </c>
      <c r="I2306" s="50" t="s">
        <v>100</v>
      </c>
      <c r="J2306" s="61">
        <v>22.4</v>
      </c>
      <c r="K2306" s="50" t="s">
        <v>169</v>
      </c>
      <c r="L2306" s="73">
        <v>32</v>
      </c>
      <c r="M2306" s="69">
        <v>1.9</v>
      </c>
      <c r="N2306" s="51">
        <v>78</v>
      </c>
      <c r="O2306" s="50" t="s">
        <v>133</v>
      </c>
      <c r="P2306" s="51">
        <v>10228</v>
      </c>
      <c r="Q2306" s="52">
        <v>24</v>
      </c>
      <c r="R2306" s="51">
        <v>10164</v>
      </c>
      <c r="S2306" s="50" t="s">
        <v>102</v>
      </c>
      <c r="T2306" s="52">
        <v>75</v>
      </c>
      <c r="U2306" s="52">
        <v>82</v>
      </c>
      <c r="V2306" s="50" t="s">
        <v>51</v>
      </c>
      <c r="W2306" s="52">
        <v>68</v>
      </c>
      <c r="X2306" s="50" t="s">
        <v>250</v>
      </c>
      <c r="Y2306" s="78">
        <f t="shared" si="150"/>
        <v>0.19</v>
      </c>
      <c r="Z2306" s="78">
        <f t="shared" si="151"/>
        <v>0</v>
      </c>
      <c r="AA2306" s="78">
        <f t="shared" si="152"/>
        <v>2.2399999999999998</v>
      </c>
      <c r="AB2306" s="77">
        <f t="shared" si="153"/>
        <v>320</v>
      </c>
    </row>
    <row r="2307" spans="1:28" x14ac:dyDescent="0.3">
      <c r="A2307" s="53">
        <v>44025</v>
      </c>
      <c r="B2307" s="50" t="s">
        <v>1255</v>
      </c>
      <c r="C2307" s="50" t="s">
        <v>1256</v>
      </c>
      <c r="D2307" s="50" t="s">
        <v>47</v>
      </c>
      <c r="E2307" s="52">
        <v>10</v>
      </c>
      <c r="F2307" s="51">
        <v>200</v>
      </c>
      <c r="G2307" s="65">
        <v>0</v>
      </c>
      <c r="H2307" s="51">
        <v>166</v>
      </c>
      <c r="I2307" s="50" t="s">
        <v>537</v>
      </c>
      <c r="J2307" s="61">
        <v>23.4</v>
      </c>
      <c r="K2307" s="50" t="s">
        <v>439</v>
      </c>
      <c r="L2307" s="73">
        <v>24</v>
      </c>
      <c r="M2307" s="69">
        <v>1.1000000000000001</v>
      </c>
      <c r="N2307" s="51">
        <v>42</v>
      </c>
      <c r="O2307" s="50" t="s">
        <v>51</v>
      </c>
      <c r="P2307" s="51">
        <v>10241</v>
      </c>
      <c r="Q2307" s="52">
        <v>10</v>
      </c>
      <c r="R2307" s="51">
        <v>10223</v>
      </c>
      <c r="S2307" s="52">
        <v>24</v>
      </c>
      <c r="T2307" s="52">
        <v>74</v>
      </c>
      <c r="U2307" s="52">
        <v>84</v>
      </c>
      <c r="V2307" s="50" t="s">
        <v>537</v>
      </c>
      <c r="W2307" s="52">
        <v>68</v>
      </c>
      <c r="X2307" s="50" t="s">
        <v>51</v>
      </c>
      <c r="Y2307" s="78">
        <f t="shared" ref="Y2307:Y2370" si="154">M2307/$AE$17</f>
        <v>0.11000000000000001</v>
      </c>
      <c r="Z2307" s="78">
        <f t="shared" ref="Z2307:Z2370" si="155">G2307/$AE$17</f>
        <v>0</v>
      </c>
      <c r="AA2307" s="78">
        <f t="shared" ref="AA2307:AA2370" si="156">J2307/$AE$17</f>
        <v>2.34</v>
      </c>
      <c r="AB2307" s="77">
        <f t="shared" ref="AB2307:AB2370" si="157">L2307*$AE$17</f>
        <v>240</v>
      </c>
    </row>
    <row r="2308" spans="1:28" x14ac:dyDescent="0.3">
      <c r="A2308" s="53">
        <v>44026</v>
      </c>
      <c r="B2308" s="50" t="s">
        <v>1255</v>
      </c>
      <c r="C2308" s="50" t="s">
        <v>1256</v>
      </c>
      <c r="D2308" s="50" t="s">
        <v>47</v>
      </c>
      <c r="E2308" s="52">
        <v>10</v>
      </c>
      <c r="F2308" s="51">
        <v>189</v>
      </c>
      <c r="G2308" s="65">
        <v>0</v>
      </c>
      <c r="H2308" s="51">
        <v>164</v>
      </c>
      <c r="I2308" s="50" t="s">
        <v>159</v>
      </c>
      <c r="J2308" s="61">
        <v>21.4</v>
      </c>
      <c r="K2308" s="50" t="s">
        <v>51</v>
      </c>
      <c r="L2308" s="73">
        <v>31</v>
      </c>
      <c r="M2308" s="69">
        <v>2.5</v>
      </c>
      <c r="N2308" s="51">
        <v>67</v>
      </c>
      <c r="O2308" s="50" t="s">
        <v>277</v>
      </c>
      <c r="P2308" s="51">
        <v>10224</v>
      </c>
      <c r="Q2308" s="50" t="s">
        <v>1012</v>
      </c>
      <c r="R2308" s="51">
        <v>10202</v>
      </c>
      <c r="S2308" s="52">
        <v>17</v>
      </c>
      <c r="T2308" s="52">
        <v>69</v>
      </c>
      <c r="U2308" s="52">
        <v>84</v>
      </c>
      <c r="V2308" s="50" t="s">
        <v>75</v>
      </c>
      <c r="W2308" s="52">
        <v>58</v>
      </c>
      <c r="X2308" s="50" t="s">
        <v>439</v>
      </c>
      <c r="Y2308" s="78">
        <f t="shared" si="154"/>
        <v>0.25</v>
      </c>
      <c r="Z2308" s="78">
        <f t="shared" si="155"/>
        <v>0</v>
      </c>
      <c r="AA2308" s="78">
        <f t="shared" si="156"/>
        <v>2.1399999999999997</v>
      </c>
      <c r="AB2308" s="77">
        <f t="shared" si="157"/>
        <v>310</v>
      </c>
    </row>
    <row r="2309" spans="1:28" x14ac:dyDescent="0.3">
      <c r="A2309" s="53">
        <v>44027</v>
      </c>
      <c r="B2309" s="50" t="s">
        <v>1255</v>
      </c>
      <c r="C2309" s="50" t="s">
        <v>1256</v>
      </c>
      <c r="D2309" s="50" t="s">
        <v>47</v>
      </c>
      <c r="E2309" s="52">
        <v>10</v>
      </c>
      <c r="F2309" s="51">
        <v>186</v>
      </c>
      <c r="G2309" s="65">
        <v>0.2</v>
      </c>
      <c r="H2309" s="51">
        <v>166</v>
      </c>
      <c r="I2309" s="50" t="s">
        <v>258</v>
      </c>
      <c r="J2309" s="61">
        <v>20.5</v>
      </c>
      <c r="K2309" s="50" t="s">
        <v>99</v>
      </c>
      <c r="L2309" s="73">
        <v>30</v>
      </c>
      <c r="M2309" s="69">
        <v>0.6</v>
      </c>
      <c r="N2309" s="51">
        <v>72</v>
      </c>
      <c r="O2309" s="50" t="s">
        <v>537</v>
      </c>
      <c r="P2309" s="51">
        <v>10229</v>
      </c>
      <c r="Q2309" s="52">
        <v>11</v>
      </c>
      <c r="R2309" s="51">
        <v>10201</v>
      </c>
      <c r="S2309" s="50" t="s">
        <v>84</v>
      </c>
      <c r="T2309" s="52">
        <v>74</v>
      </c>
      <c r="U2309" s="52">
        <v>84</v>
      </c>
      <c r="V2309" s="50" t="s">
        <v>111</v>
      </c>
      <c r="W2309" s="52">
        <v>67</v>
      </c>
      <c r="X2309" s="50" t="s">
        <v>51</v>
      </c>
      <c r="Y2309" s="78">
        <f t="shared" si="154"/>
        <v>0.06</v>
      </c>
      <c r="Z2309" s="78">
        <f t="shared" si="155"/>
        <v>0.02</v>
      </c>
      <c r="AA2309" s="78">
        <f t="shared" si="156"/>
        <v>2.0499999999999998</v>
      </c>
      <c r="AB2309" s="77">
        <f t="shared" si="157"/>
        <v>300</v>
      </c>
    </row>
    <row r="2310" spans="1:28" x14ac:dyDescent="0.3">
      <c r="A2310" s="53">
        <v>44028</v>
      </c>
      <c r="B2310" s="50" t="s">
        <v>1255</v>
      </c>
      <c r="C2310" s="50" t="s">
        <v>1256</v>
      </c>
      <c r="D2310" s="50" t="s">
        <v>47</v>
      </c>
      <c r="E2310" s="52">
        <v>10</v>
      </c>
      <c r="F2310" s="51">
        <v>204</v>
      </c>
      <c r="G2310" s="65">
        <v>0</v>
      </c>
      <c r="H2310" s="51">
        <v>171</v>
      </c>
      <c r="I2310" s="50" t="s">
        <v>537</v>
      </c>
      <c r="J2310" s="61">
        <v>23.8</v>
      </c>
      <c r="K2310" s="50" t="s">
        <v>213</v>
      </c>
      <c r="L2310" s="72" t="s">
        <v>289</v>
      </c>
      <c r="M2310" s="69">
        <v>1.9</v>
      </c>
      <c r="N2310" s="51">
        <v>50</v>
      </c>
      <c r="O2310" s="50" t="s">
        <v>51</v>
      </c>
      <c r="P2310" s="51">
        <v>10233</v>
      </c>
      <c r="Q2310" s="52">
        <v>11</v>
      </c>
      <c r="R2310" s="51">
        <v>10219</v>
      </c>
      <c r="S2310" s="50" t="s">
        <v>51</v>
      </c>
      <c r="T2310" s="52">
        <v>68</v>
      </c>
      <c r="U2310" s="52">
        <v>80</v>
      </c>
      <c r="V2310" s="50" t="s">
        <v>51</v>
      </c>
      <c r="W2310" s="52">
        <v>58</v>
      </c>
      <c r="X2310" s="50" t="s">
        <v>186</v>
      </c>
      <c r="Y2310" s="78">
        <f t="shared" si="154"/>
        <v>0.19</v>
      </c>
      <c r="Z2310" s="78">
        <f t="shared" si="155"/>
        <v>0</v>
      </c>
      <c r="AA2310" s="78">
        <f t="shared" si="156"/>
        <v>2.38</v>
      </c>
      <c r="AB2310" s="77">
        <f t="shared" si="157"/>
        <v>90</v>
      </c>
    </row>
    <row r="2311" spans="1:28" x14ac:dyDescent="0.3">
      <c r="A2311" s="53">
        <v>44029</v>
      </c>
      <c r="B2311" s="50" t="s">
        <v>1255</v>
      </c>
      <c r="C2311" s="50" t="s">
        <v>1256</v>
      </c>
      <c r="D2311" s="50" t="s">
        <v>47</v>
      </c>
      <c r="E2311" s="52">
        <v>10</v>
      </c>
      <c r="F2311" s="50"/>
      <c r="G2311" s="65">
        <v>0</v>
      </c>
      <c r="H2311" s="50"/>
      <c r="I2311" s="50"/>
      <c r="J2311" s="61">
        <v>0</v>
      </c>
      <c r="K2311" s="50"/>
      <c r="L2311" s="72" t="s">
        <v>289</v>
      </c>
      <c r="M2311" s="69">
        <v>4.4000000000000004</v>
      </c>
      <c r="N2311" s="51">
        <v>106</v>
      </c>
      <c r="O2311" s="50" t="s">
        <v>345</v>
      </c>
      <c r="P2311" s="51">
        <v>10219</v>
      </c>
      <c r="Q2311" s="50" t="s">
        <v>1012</v>
      </c>
      <c r="R2311" s="51">
        <v>10185</v>
      </c>
      <c r="S2311" s="52">
        <v>24</v>
      </c>
      <c r="T2311" s="52">
        <v>61</v>
      </c>
      <c r="U2311" s="52">
        <v>81</v>
      </c>
      <c r="V2311" s="50" t="s">
        <v>107</v>
      </c>
      <c r="W2311" s="52">
        <v>46</v>
      </c>
      <c r="X2311" s="50" t="s">
        <v>143</v>
      </c>
      <c r="Y2311" s="78">
        <f t="shared" si="154"/>
        <v>0.44000000000000006</v>
      </c>
      <c r="Z2311" s="78">
        <f t="shared" si="155"/>
        <v>0</v>
      </c>
      <c r="AA2311" s="78">
        <f t="shared" si="156"/>
        <v>0</v>
      </c>
      <c r="AB2311" s="77">
        <f t="shared" si="157"/>
        <v>90</v>
      </c>
    </row>
    <row r="2312" spans="1:28" x14ac:dyDescent="0.3">
      <c r="A2312" s="53">
        <v>44030</v>
      </c>
      <c r="B2312" s="50" t="s">
        <v>1255</v>
      </c>
      <c r="C2312" s="50" t="s">
        <v>1256</v>
      </c>
      <c r="D2312" s="50" t="s">
        <v>47</v>
      </c>
      <c r="E2312" s="52">
        <v>10</v>
      </c>
      <c r="F2312" s="51">
        <v>210</v>
      </c>
      <c r="G2312" s="65">
        <v>0</v>
      </c>
      <c r="H2312" s="51">
        <v>174</v>
      </c>
      <c r="I2312" s="50" t="s">
        <v>537</v>
      </c>
      <c r="J2312" s="61">
        <v>24.7</v>
      </c>
      <c r="K2312" s="50" t="s">
        <v>94</v>
      </c>
      <c r="L2312" s="73">
        <v>11</v>
      </c>
      <c r="M2312" s="69">
        <v>5.8</v>
      </c>
      <c r="N2312" s="51">
        <v>114</v>
      </c>
      <c r="O2312" s="50" t="s">
        <v>143</v>
      </c>
      <c r="P2312" s="51">
        <v>10185</v>
      </c>
      <c r="Q2312" s="50" t="s">
        <v>1012</v>
      </c>
      <c r="R2312" s="51">
        <v>10136</v>
      </c>
      <c r="S2312" s="50" t="s">
        <v>51</v>
      </c>
      <c r="T2312" s="52">
        <v>67</v>
      </c>
      <c r="U2312" s="52">
        <v>83</v>
      </c>
      <c r="V2312" s="50" t="s">
        <v>100</v>
      </c>
      <c r="W2312" s="52">
        <v>63</v>
      </c>
      <c r="X2312" s="50" t="s">
        <v>188</v>
      </c>
      <c r="Y2312" s="78">
        <f t="shared" si="154"/>
        <v>0.57999999999999996</v>
      </c>
      <c r="Z2312" s="78">
        <f t="shared" si="155"/>
        <v>0</v>
      </c>
      <c r="AA2312" s="78">
        <f t="shared" si="156"/>
        <v>2.4699999999999998</v>
      </c>
      <c r="AB2312" s="77">
        <f t="shared" si="157"/>
        <v>110</v>
      </c>
    </row>
    <row r="2313" spans="1:28" x14ac:dyDescent="0.3">
      <c r="A2313" s="53">
        <v>44031</v>
      </c>
      <c r="B2313" s="50" t="s">
        <v>1255</v>
      </c>
      <c r="C2313" s="50" t="s">
        <v>1256</v>
      </c>
      <c r="D2313" s="50" t="s">
        <v>47</v>
      </c>
      <c r="E2313" s="52">
        <v>10</v>
      </c>
      <c r="F2313" s="51">
        <v>204</v>
      </c>
      <c r="G2313" s="65">
        <v>0</v>
      </c>
      <c r="H2313" s="51">
        <v>170</v>
      </c>
      <c r="I2313" s="50" t="s">
        <v>644</v>
      </c>
      <c r="J2313" s="61">
        <v>23.9</v>
      </c>
      <c r="K2313" s="50" t="s">
        <v>52</v>
      </c>
      <c r="L2313" s="73">
        <v>33</v>
      </c>
      <c r="M2313" s="69">
        <v>3.3</v>
      </c>
      <c r="N2313" s="51">
        <v>78</v>
      </c>
      <c r="O2313" s="50" t="s">
        <v>91</v>
      </c>
      <c r="P2313" s="51">
        <v>10171</v>
      </c>
      <c r="Q2313" s="52">
        <v>22</v>
      </c>
      <c r="R2313" s="51">
        <v>10115</v>
      </c>
      <c r="S2313" s="50" t="s">
        <v>116</v>
      </c>
      <c r="T2313" s="52">
        <v>78</v>
      </c>
      <c r="U2313" s="52">
        <v>87</v>
      </c>
      <c r="V2313" s="50" t="s">
        <v>51</v>
      </c>
      <c r="W2313" s="52">
        <v>68</v>
      </c>
      <c r="X2313" s="50" t="s">
        <v>171</v>
      </c>
      <c r="Y2313" s="78">
        <f t="shared" si="154"/>
        <v>0.32999999999999996</v>
      </c>
      <c r="Z2313" s="78">
        <f t="shared" si="155"/>
        <v>0</v>
      </c>
      <c r="AA2313" s="78">
        <f t="shared" si="156"/>
        <v>2.3899999999999997</v>
      </c>
      <c r="AB2313" s="77">
        <f t="shared" si="157"/>
        <v>330</v>
      </c>
    </row>
    <row r="2314" spans="1:28" x14ac:dyDescent="0.3">
      <c r="A2314" s="53">
        <v>44032</v>
      </c>
      <c r="B2314" s="50" t="s">
        <v>1255</v>
      </c>
      <c r="C2314" s="50" t="s">
        <v>1256</v>
      </c>
      <c r="D2314" s="50" t="s">
        <v>47</v>
      </c>
      <c r="E2314" s="52">
        <v>10</v>
      </c>
      <c r="F2314" s="51">
        <v>217</v>
      </c>
      <c r="G2314" s="65">
        <v>0.2</v>
      </c>
      <c r="H2314" s="51">
        <v>190</v>
      </c>
      <c r="I2314" s="50" t="s">
        <v>85</v>
      </c>
      <c r="J2314" s="61">
        <v>24.4</v>
      </c>
      <c r="K2314" s="50" t="s">
        <v>307</v>
      </c>
      <c r="L2314" s="73">
        <v>36</v>
      </c>
      <c r="M2314" s="69">
        <v>1.9</v>
      </c>
      <c r="N2314" s="51">
        <v>56</v>
      </c>
      <c r="O2314" s="50" t="s">
        <v>171</v>
      </c>
      <c r="P2314" s="51">
        <v>10195</v>
      </c>
      <c r="Q2314" s="52">
        <v>21</v>
      </c>
      <c r="R2314" s="51">
        <v>10163</v>
      </c>
      <c r="S2314" s="50" t="s">
        <v>218</v>
      </c>
      <c r="T2314" s="52">
        <v>79</v>
      </c>
      <c r="U2314" s="52">
        <v>86</v>
      </c>
      <c r="V2314" s="50" t="s">
        <v>51</v>
      </c>
      <c r="W2314" s="52">
        <v>65</v>
      </c>
      <c r="X2314" s="50" t="s">
        <v>277</v>
      </c>
      <c r="Y2314" s="78">
        <f t="shared" si="154"/>
        <v>0.19</v>
      </c>
      <c r="Z2314" s="78">
        <f t="shared" si="155"/>
        <v>0.02</v>
      </c>
      <c r="AA2314" s="78">
        <f t="shared" si="156"/>
        <v>2.44</v>
      </c>
      <c r="AB2314" s="77">
        <f t="shared" si="157"/>
        <v>360</v>
      </c>
    </row>
    <row r="2315" spans="1:28" x14ac:dyDescent="0.3">
      <c r="A2315" s="53">
        <v>44033</v>
      </c>
      <c r="B2315" s="50" t="s">
        <v>1255</v>
      </c>
      <c r="C2315" s="50" t="s">
        <v>1256</v>
      </c>
      <c r="D2315" s="50" t="s">
        <v>47</v>
      </c>
      <c r="E2315" s="52">
        <v>10</v>
      </c>
      <c r="F2315" s="51">
        <v>217</v>
      </c>
      <c r="G2315" s="65">
        <v>6.2</v>
      </c>
      <c r="H2315" s="51">
        <v>191</v>
      </c>
      <c r="I2315" s="50" t="s">
        <v>120</v>
      </c>
      <c r="J2315" s="61">
        <v>24.3</v>
      </c>
      <c r="K2315" s="50" t="s">
        <v>117</v>
      </c>
      <c r="L2315" s="73">
        <v>14</v>
      </c>
      <c r="M2315" s="69">
        <v>0.8</v>
      </c>
      <c r="N2315" s="51">
        <v>53</v>
      </c>
      <c r="O2315" s="50" t="s">
        <v>370</v>
      </c>
      <c r="P2315" s="51">
        <v>10203</v>
      </c>
      <c r="Q2315" s="52">
        <v>18</v>
      </c>
      <c r="R2315" s="51">
        <v>10176</v>
      </c>
      <c r="S2315" s="52">
        <v>22</v>
      </c>
      <c r="T2315" s="52">
        <v>72</v>
      </c>
      <c r="U2315" s="52">
        <v>87</v>
      </c>
      <c r="V2315" s="50" t="s">
        <v>51</v>
      </c>
      <c r="W2315" s="52">
        <v>63</v>
      </c>
      <c r="X2315" s="50" t="s">
        <v>117</v>
      </c>
      <c r="Y2315" s="78">
        <f t="shared" si="154"/>
        <v>0.08</v>
      </c>
      <c r="Z2315" s="78">
        <f t="shared" si="155"/>
        <v>0.62</v>
      </c>
      <c r="AA2315" s="78">
        <f t="shared" si="156"/>
        <v>2.4300000000000002</v>
      </c>
      <c r="AB2315" s="77">
        <f t="shared" si="157"/>
        <v>140</v>
      </c>
    </row>
    <row r="2316" spans="1:28" x14ac:dyDescent="0.3">
      <c r="A2316" s="53">
        <v>44034</v>
      </c>
      <c r="B2316" s="50" t="s">
        <v>1255</v>
      </c>
      <c r="C2316" s="50" t="s">
        <v>1256</v>
      </c>
      <c r="D2316" s="50" t="s">
        <v>47</v>
      </c>
      <c r="E2316" s="52">
        <v>10</v>
      </c>
      <c r="F2316" s="51">
        <v>220</v>
      </c>
      <c r="G2316" s="65">
        <v>0</v>
      </c>
      <c r="H2316" s="51">
        <v>188</v>
      </c>
      <c r="I2316" s="50" t="s">
        <v>177</v>
      </c>
      <c r="J2316" s="61">
        <v>25.3</v>
      </c>
      <c r="K2316" s="50" t="s">
        <v>201</v>
      </c>
      <c r="L2316" s="73">
        <v>31</v>
      </c>
      <c r="M2316" s="69">
        <v>2.2000000000000002</v>
      </c>
      <c r="N2316" s="51">
        <v>64</v>
      </c>
      <c r="O2316" s="50" t="s">
        <v>133</v>
      </c>
      <c r="P2316" s="51">
        <v>10193</v>
      </c>
      <c r="Q2316" s="52">
        <v>21</v>
      </c>
      <c r="R2316" s="51">
        <v>10180</v>
      </c>
      <c r="S2316" s="50" t="s">
        <v>218</v>
      </c>
      <c r="T2316" s="52">
        <v>76</v>
      </c>
      <c r="U2316" s="52">
        <v>88</v>
      </c>
      <c r="V2316" s="50" t="s">
        <v>51</v>
      </c>
      <c r="W2316" s="52">
        <v>62</v>
      </c>
      <c r="X2316" s="50" t="s">
        <v>128</v>
      </c>
      <c r="Y2316" s="78">
        <f t="shared" si="154"/>
        <v>0.22000000000000003</v>
      </c>
      <c r="Z2316" s="78">
        <f t="shared" si="155"/>
        <v>0</v>
      </c>
      <c r="AA2316" s="78">
        <f t="shared" si="156"/>
        <v>2.5300000000000002</v>
      </c>
      <c r="AB2316" s="77">
        <f t="shared" si="157"/>
        <v>310</v>
      </c>
    </row>
    <row r="2317" spans="1:28" x14ac:dyDescent="0.3">
      <c r="A2317" s="53">
        <v>44035</v>
      </c>
      <c r="B2317" s="50" t="s">
        <v>1255</v>
      </c>
      <c r="C2317" s="50" t="s">
        <v>1256</v>
      </c>
      <c r="D2317" s="50" t="s">
        <v>47</v>
      </c>
      <c r="E2317" s="52">
        <v>10</v>
      </c>
      <c r="F2317" s="51">
        <v>222</v>
      </c>
      <c r="G2317" s="65">
        <v>0</v>
      </c>
      <c r="H2317" s="51">
        <v>196</v>
      </c>
      <c r="I2317" s="50" t="s">
        <v>51</v>
      </c>
      <c r="J2317" s="61">
        <v>24.8</v>
      </c>
      <c r="K2317" s="50" t="s">
        <v>52</v>
      </c>
      <c r="L2317" s="73">
        <v>36</v>
      </c>
      <c r="M2317" s="69">
        <v>1.7</v>
      </c>
      <c r="N2317" s="51">
        <v>58</v>
      </c>
      <c r="O2317" s="50" t="s">
        <v>475</v>
      </c>
      <c r="P2317" s="51">
        <v>10189</v>
      </c>
      <c r="Q2317" s="50" t="s">
        <v>1012</v>
      </c>
      <c r="R2317" s="51">
        <v>10174</v>
      </c>
      <c r="S2317" s="52">
        <v>17</v>
      </c>
      <c r="T2317" s="52">
        <v>76</v>
      </c>
      <c r="U2317" s="52">
        <v>86</v>
      </c>
      <c r="V2317" s="50" t="s">
        <v>232</v>
      </c>
      <c r="W2317" s="52">
        <v>68</v>
      </c>
      <c r="X2317" s="50" t="s">
        <v>52</v>
      </c>
      <c r="Y2317" s="78">
        <f t="shared" si="154"/>
        <v>0.16999999999999998</v>
      </c>
      <c r="Z2317" s="78">
        <f t="shared" si="155"/>
        <v>0</v>
      </c>
      <c r="AA2317" s="78">
        <f t="shared" si="156"/>
        <v>2.48</v>
      </c>
      <c r="AB2317" s="77">
        <f t="shared" si="157"/>
        <v>360</v>
      </c>
    </row>
    <row r="2318" spans="1:28" x14ac:dyDescent="0.3">
      <c r="A2318" s="53">
        <v>44036</v>
      </c>
      <c r="B2318" s="50" t="s">
        <v>1255</v>
      </c>
      <c r="C2318" s="50" t="s">
        <v>1256</v>
      </c>
      <c r="D2318" s="50" t="s">
        <v>47</v>
      </c>
      <c r="E2318" s="52">
        <v>10</v>
      </c>
      <c r="F2318" s="51">
        <v>206</v>
      </c>
      <c r="G2318" s="65">
        <v>0</v>
      </c>
      <c r="H2318" s="51">
        <v>196</v>
      </c>
      <c r="I2318" s="50" t="s">
        <v>100</v>
      </c>
      <c r="J2318" s="61">
        <v>21.6</v>
      </c>
      <c r="K2318" s="50" t="s">
        <v>117</v>
      </c>
      <c r="L2318" s="73">
        <v>32</v>
      </c>
      <c r="M2318" s="69">
        <v>1.7</v>
      </c>
      <c r="N2318" s="51">
        <v>67</v>
      </c>
      <c r="O2318" s="50" t="s">
        <v>271</v>
      </c>
      <c r="P2318" s="51">
        <v>10191</v>
      </c>
      <c r="Q2318" s="52">
        <v>11</v>
      </c>
      <c r="R2318" s="51">
        <v>10175</v>
      </c>
      <c r="S2318" s="50" t="s">
        <v>51</v>
      </c>
      <c r="T2318" s="52">
        <v>71</v>
      </c>
      <c r="U2318" s="52">
        <v>81</v>
      </c>
      <c r="V2318" s="50" t="s">
        <v>80</v>
      </c>
      <c r="W2318" s="52">
        <v>67</v>
      </c>
      <c r="X2318" s="50" t="s">
        <v>51</v>
      </c>
      <c r="Y2318" s="78">
        <f t="shared" si="154"/>
        <v>0.16999999999999998</v>
      </c>
      <c r="Z2318" s="78">
        <f t="shared" si="155"/>
        <v>0</v>
      </c>
      <c r="AA2318" s="78">
        <f t="shared" si="156"/>
        <v>2.16</v>
      </c>
      <c r="AB2318" s="77">
        <f t="shared" si="157"/>
        <v>320</v>
      </c>
    </row>
    <row r="2319" spans="1:28" x14ac:dyDescent="0.3">
      <c r="A2319" s="53">
        <v>44037</v>
      </c>
      <c r="B2319" s="50" t="s">
        <v>1255</v>
      </c>
      <c r="C2319" s="50" t="s">
        <v>1256</v>
      </c>
      <c r="D2319" s="50" t="s">
        <v>47</v>
      </c>
      <c r="E2319" s="52">
        <v>10</v>
      </c>
      <c r="F2319" s="51">
        <v>216</v>
      </c>
      <c r="G2319" s="65">
        <v>0</v>
      </c>
      <c r="H2319" s="51">
        <v>186</v>
      </c>
      <c r="I2319" s="50" t="s">
        <v>51</v>
      </c>
      <c r="J2319" s="61">
        <v>24.6</v>
      </c>
      <c r="K2319" s="50" t="s">
        <v>164</v>
      </c>
      <c r="L2319" s="73">
        <v>31</v>
      </c>
      <c r="M2319" s="69">
        <v>1.4</v>
      </c>
      <c r="N2319" s="51">
        <v>53</v>
      </c>
      <c r="O2319" s="50" t="s">
        <v>143</v>
      </c>
      <c r="P2319" s="51">
        <v>10177</v>
      </c>
      <c r="Q2319" s="50" t="s">
        <v>1012</v>
      </c>
      <c r="R2319" s="51">
        <v>10148</v>
      </c>
      <c r="S2319" s="52">
        <v>18</v>
      </c>
      <c r="T2319" s="52">
        <v>67</v>
      </c>
      <c r="U2319" s="52">
        <v>80</v>
      </c>
      <c r="V2319" s="50" t="s">
        <v>51</v>
      </c>
      <c r="W2319" s="52">
        <v>60</v>
      </c>
      <c r="X2319" s="50" t="s">
        <v>164</v>
      </c>
      <c r="Y2319" s="78">
        <f t="shared" si="154"/>
        <v>0.13999999999999999</v>
      </c>
      <c r="Z2319" s="78">
        <f t="shared" si="155"/>
        <v>0</v>
      </c>
      <c r="AA2319" s="78">
        <f t="shared" si="156"/>
        <v>2.46</v>
      </c>
      <c r="AB2319" s="77">
        <f t="shared" si="157"/>
        <v>310</v>
      </c>
    </row>
    <row r="2320" spans="1:28" x14ac:dyDescent="0.3">
      <c r="A2320" s="53">
        <v>44038</v>
      </c>
      <c r="B2320" s="50" t="s">
        <v>1255</v>
      </c>
      <c r="C2320" s="50" t="s">
        <v>1256</v>
      </c>
      <c r="D2320" s="50" t="s">
        <v>47</v>
      </c>
      <c r="E2320" s="52">
        <v>10</v>
      </c>
      <c r="F2320" s="51">
        <v>220</v>
      </c>
      <c r="G2320" s="65">
        <v>0</v>
      </c>
      <c r="H2320" s="51">
        <v>193</v>
      </c>
      <c r="I2320" s="50" t="s">
        <v>100</v>
      </c>
      <c r="J2320" s="61">
        <v>24.7</v>
      </c>
      <c r="K2320" s="50" t="s">
        <v>192</v>
      </c>
      <c r="L2320" s="73">
        <v>11</v>
      </c>
      <c r="M2320" s="69">
        <v>1.4</v>
      </c>
      <c r="N2320" s="51">
        <v>53</v>
      </c>
      <c r="O2320" s="50" t="s">
        <v>51</v>
      </c>
      <c r="P2320" s="51">
        <v>10175</v>
      </c>
      <c r="Q2320" s="50" t="s">
        <v>51</v>
      </c>
      <c r="R2320" s="51">
        <v>10142</v>
      </c>
      <c r="S2320" s="52">
        <v>24</v>
      </c>
      <c r="T2320" s="52">
        <v>74</v>
      </c>
      <c r="U2320" s="52">
        <v>83</v>
      </c>
      <c r="V2320" s="50" t="s">
        <v>100</v>
      </c>
      <c r="W2320" s="52">
        <v>67</v>
      </c>
      <c r="X2320" s="50" t="s">
        <v>192</v>
      </c>
      <c r="Y2320" s="78">
        <f t="shared" si="154"/>
        <v>0.13999999999999999</v>
      </c>
      <c r="Z2320" s="78">
        <f t="shared" si="155"/>
        <v>0</v>
      </c>
      <c r="AA2320" s="78">
        <f t="shared" si="156"/>
        <v>2.4699999999999998</v>
      </c>
      <c r="AB2320" s="77">
        <f t="shared" si="157"/>
        <v>110</v>
      </c>
    </row>
    <row r="2321" spans="1:28" x14ac:dyDescent="0.3">
      <c r="A2321" s="53">
        <v>44039</v>
      </c>
      <c r="B2321" s="50" t="s">
        <v>1255</v>
      </c>
      <c r="C2321" s="50" t="s">
        <v>1256</v>
      </c>
      <c r="D2321" s="50" t="s">
        <v>47</v>
      </c>
      <c r="E2321" s="52">
        <v>10</v>
      </c>
      <c r="F2321" s="51">
        <v>214</v>
      </c>
      <c r="G2321" s="65">
        <v>1.6</v>
      </c>
      <c r="H2321" s="51">
        <v>175</v>
      </c>
      <c r="I2321" s="50" t="s">
        <v>537</v>
      </c>
      <c r="J2321" s="61">
        <v>25.4</v>
      </c>
      <c r="K2321" s="50" t="s">
        <v>52</v>
      </c>
      <c r="L2321" s="73">
        <v>32</v>
      </c>
      <c r="M2321" s="69">
        <v>2.2000000000000002</v>
      </c>
      <c r="N2321" s="51">
        <v>100</v>
      </c>
      <c r="O2321" s="50" t="s">
        <v>475</v>
      </c>
      <c r="P2321" s="51">
        <v>10177</v>
      </c>
      <c r="Q2321" s="52">
        <v>21</v>
      </c>
      <c r="R2321" s="51">
        <v>10124</v>
      </c>
      <c r="S2321" s="50" t="s">
        <v>102</v>
      </c>
      <c r="T2321" s="52">
        <v>72</v>
      </c>
      <c r="U2321" s="52">
        <v>86</v>
      </c>
      <c r="V2321" s="50" t="s">
        <v>51</v>
      </c>
      <c r="W2321" s="52">
        <v>50</v>
      </c>
      <c r="X2321" s="50" t="s">
        <v>148</v>
      </c>
      <c r="Y2321" s="78">
        <f t="shared" si="154"/>
        <v>0.22000000000000003</v>
      </c>
      <c r="Z2321" s="78">
        <f t="shared" si="155"/>
        <v>0.16</v>
      </c>
      <c r="AA2321" s="78">
        <f t="shared" si="156"/>
        <v>2.54</v>
      </c>
      <c r="AB2321" s="77">
        <f t="shared" si="157"/>
        <v>320</v>
      </c>
    </row>
    <row r="2322" spans="1:28" x14ac:dyDescent="0.3">
      <c r="A2322" s="53">
        <v>44040</v>
      </c>
      <c r="B2322" s="50" t="s">
        <v>1255</v>
      </c>
      <c r="C2322" s="50" t="s">
        <v>1256</v>
      </c>
      <c r="D2322" s="50" t="s">
        <v>47</v>
      </c>
      <c r="E2322" s="52">
        <v>10</v>
      </c>
      <c r="F2322" s="51">
        <v>202</v>
      </c>
      <c r="G2322" s="65">
        <v>17</v>
      </c>
      <c r="H2322" s="51">
        <v>183</v>
      </c>
      <c r="I2322" s="50" t="s">
        <v>376</v>
      </c>
      <c r="J2322" s="61">
        <v>22</v>
      </c>
      <c r="K2322" s="50" t="s">
        <v>51</v>
      </c>
      <c r="L2322" s="72" t="s">
        <v>116</v>
      </c>
      <c r="M2322" s="69">
        <v>2.2000000000000002</v>
      </c>
      <c r="N2322" s="51">
        <v>72</v>
      </c>
      <c r="O2322" s="50" t="s">
        <v>117</v>
      </c>
      <c r="P2322" s="51">
        <v>10202</v>
      </c>
      <c r="Q2322" s="52">
        <v>21</v>
      </c>
      <c r="R2322" s="51">
        <v>10163</v>
      </c>
      <c r="S2322" s="50" t="s">
        <v>84</v>
      </c>
      <c r="T2322" s="52">
        <v>88</v>
      </c>
      <c r="U2322" s="52">
        <v>90</v>
      </c>
      <c r="V2322" s="50" t="s">
        <v>69</v>
      </c>
      <c r="W2322" s="52">
        <v>76</v>
      </c>
      <c r="X2322" s="50" t="s">
        <v>70</v>
      </c>
      <c r="Y2322" s="78">
        <f t="shared" si="154"/>
        <v>0.22000000000000003</v>
      </c>
      <c r="Z2322" s="78">
        <f t="shared" si="155"/>
        <v>1.7</v>
      </c>
      <c r="AA2322" s="78">
        <f t="shared" si="156"/>
        <v>2.2000000000000002</v>
      </c>
      <c r="AB2322" s="77">
        <f t="shared" si="157"/>
        <v>40</v>
      </c>
    </row>
    <row r="2323" spans="1:28" x14ac:dyDescent="0.3">
      <c r="A2323" s="53">
        <v>44041</v>
      </c>
      <c r="B2323" s="50" t="s">
        <v>1255</v>
      </c>
      <c r="C2323" s="50" t="s">
        <v>1256</v>
      </c>
      <c r="D2323" s="50" t="s">
        <v>47</v>
      </c>
      <c r="E2323" s="52">
        <v>10</v>
      </c>
      <c r="F2323" s="51">
        <v>200</v>
      </c>
      <c r="G2323" s="65">
        <v>0</v>
      </c>
      <c r="H2323" s="51">
        <v>185</v>
      </c>
      <c r="I2323" s="50" t="s">
        <v>537</v>
      </c>
      <c r="J2323" s="61">
        <v>21.6</v>
      </c>
      <c r="K2323" s="50" t="s">
        <v>94</v>
      </c>
      <c r="L2323" s="73">
        <v>11</v>
      </c>
      <c r="M2323" s="69">
        <v>3.3</v>
      </c>
      <c r="N2323" s="51">
        <v>89</v>
      </c>
      <c r="O2323" s="50" t="s">
        <v>51</v>
      </c>
      <c r="P2323" s="51">
        <v>10192</v>
      </c>
      <c r="Q2323" s="50" t="s">
        <v>1012</v>
      </c>
      <c r="R2323" s="51">
        <v>10140</v>
      </c>
      <c r="S2323" s="52">
        <v>24</v>
      </c>
      <c r="T2323" s="52">
        <v>78</v>
      </c>
      <c r="U2323" s="52">
        <v>90</v>
      </c>
      <c r="V2323" s="50" t="s">
        <v>404</v>
      </c>
      <c r="W2323" s="52">
        <v>72</v>
      </c>
      <c r="X2323" s="50" t="s">
        <v>64</v>
      </c>
      <c r="Y2323" s="78">
        <f t="shared" si="154"/>
        <v>0.32999999999999996</v>
      </c>
      <c r="Z2323" s="78">
        <f t="shared" si="155"/>
        <v>0</v>
      </c>
      <c r="AA2323" s="78">
        <f t="shared" si="156"/>
        <v>2.16</v>
      </c>
      <c r="AB2323" s="77">
        <f t="shared" si="157"/>
        <v>110</v>
      </c>
    </row>
    <row r="2324" spans="1:28" x14ac:dyDescent="0.3">
      <c r="A2324" s="53">
        <v>44042</v>
      </c>
      <c r="B2324" s="50" t="s">
        <v>1255</v>
      </c>
      <c r="C2324" s="50" t="s">
        <v>1256</v>
      </c>
      <c r="D2324" s="50" t="s">
        <v>47</v>
      </c>
      <c r="E2324" s="52">
        <v>10</v>
      </c>
      <c r="F2324" s="51">
        <v>237</v>
      </c>
      <c r="G2324" s="65">
        <v>2.6</v>
      </c>
      <c r="H2324" s="51">
        <v>192</v>
      </c>
      <c r="I2324" s="50" t="s">
        <v>193</v>
      </c>
      <c r="J2324" s="61">
        <v>28.2</v>
      </c>
      <c r="K2324" s="50" t="s">
        <v>112</v>
      </c>
      <c r="L2324" s="73">
        <v>10</v>
      </c>
      <c r="M2324" s="69">
        <v>3.3</v>
      </c>
      <c r="N2324" s="51">
        <v>133</v>
      </c>
      <c r="O2324" s="50" t="s">
        <v>189</v>
      </c>
      <c r="P2324" s="51">
        <v>10140</v>
      </c>
      <c r="Q2324" s="50" t="s">
        <v>1012</v>
      </c>
      <c r="R2324" s="51">
        <v>10077</v>
      </c>
      <c r="S2324" s="52">
        <v>19</v>
      </c>
      <c r="T2324" s="52">
        <v>77</v>
      </c>
      <c r="U2324" s="52">
        <v>85</v>
      </c>
      <c r="V2324" s="50" t="s">
        <v>123</v>
      </c>
      <c r="W2324" s="52">
        <v>52</v>
      </c>
      <c r="X2324" s="50" t="s">
        <v>112</v>
      </c>
      <c r="Y2324" s="78">
        <f t="shared" si="154"/>
        <v>0.32999999999999996</v>
      </c>
      <c r="Z2324" s="78">
        <f t="shared" si="155"/>
        <v>0.26</v>
      </c>
      <c r="AA2324" s="78">
        <f t="shared" si="156"/>
        <v>2.82</v>
      </c>
      <c r="AB2324" s="77">
        <f t="shared" si="157"/>
        <v>100</v>
      </c>
    </row>
    <row r="2325" spans="1:28" x14ac:dyDescent="0.3">
      <c r="A2325" s="53">
        <v>44043</v>
      </c>
      <c r="B2325" s="50" t="s">
        <v>1255</v>
      </c>
      <c r="C2325" s="50" t="s">
        <v>1256</v>
      </c>
      <c r="D2325" s="50" t="s">
        <v>47</v>
      </c>
      <c r="E2325" s="52">
        <v>10</v>
      </c>
      <c r="F2325" s="51">
        <v>206</v>
      </c>
      <c r="G2325" s="65">
        <v>0</v>
      </c>
      <c r="H2325" s="51">
        <v>180</v>
      </c>
      <c r="I2325" s="50" t="s">
        <v>240</v>
      </c>
      <c r="J2325" s="61">
        <v>23.1</v>
      </c>
      <c r="K2325" s="50" t="s">
        <v>71</v>
      </c>
      <c r="L2325" s="73">
        <v>0</v>
      </c>
      <c r="M2325" s="69">
        <v>1.7</v>
      </c>
      <c r="N2325" s="51">
        <v>61</v>
      </c>
      <c r="O2325" s="50" t="s">
        <v>51</v>
      </c>
      <c r="P2325" s="51">
        <v>10193</v>
      </c>
      <c r="Q2325" s="52">
        <v>22</v>
      </c>
      <c r="R2325" s="51">
        <v>10123</v>
      </c>
      <c r="S2325" s="50" t="s">
        <v>116</v>
      </c>
      <c r="T2325" s="52">
        <v>77</v>
      </c>
      <c r="U2325" s="52">
        <v>83</v>
      </c>
      <c r="V2325" s="50" t="s">
        <v>51</v>
      </c>
      <c r="W2325" s="52">
        <v>71</v>
      </c>
      <c r="X2325" s="50" t="s">
        <v>51</v>
      </c>
      <c r="Y2325" s="78">
        <f t="shared" si="154"/>
        <v>0.16999999999999998</v>
      </c>
      <c r="Z2325" s="78">
        <f t="shared" si="155"/>
        <v>0</v>
      </c>
      <c r="AA2325" s="78">
        <f t="shared" si="156"/>
        <v>2.31</v>
      </c>
      <c r="AB2325" s="77">
        <f t="shared" si="157"/>
        <v>0</v>
      </c>
    </row>
    <row r="2326" spans="1:28" x14ac:dyDescent="0.3">
      <c r="A2326" s="53">
        <v>44044</v>
      </c>
      <c r="B2326" s="50" t="s">
        <v>1255</v>
      </c>
      <c r="C2326" s="50" t="s">
        <v>1256</v>
      </c>
      <c r="D2326" s="50" t="s">
        <v>47</v>
      </c>
      <c r="E2326" s="52">
        <v>10</v>
      </c>
      <c r="F2326" s="51">
        <v>202</v>
      </c>
      <c r="G2326" s="65">
        <v>5.8</v>
      </c>
      <c r="H2326" s="51">
        <v>179</v>
      </c>
      <c r="I2326" s="50" t="s">
        <v>543</v>
      </c>
      <c r="J2326" s="61">
        <v>22.5</v>
      </c>
      <c r="K2326" s="50" t="s">
        <v>65</v>
      </c>
      <c r="L2326" s="73">
        <v>30</v>
      </c>
      <c r="M2326" s="69">
        <v>1.9</v>
      </c>
      <c r="N2326" s="51">
        <v>100</v>
      </c>
      <c r="O2326" s="50" t="s">
        <v>95</v>
      </c>
      <c r="P2326" s="51">
        <v>10221</v>
      </c>
      <c r="Q2326" s="50" t="s">
        <v>51</v>
      </c>
      <c r="R2326" s="51">
        <v>10184</v>
      </c>
      <c r="S2326" s="50" t="s">
        <v>218</v>
      </c>
      <c r="T2326" s="52">
        <v>81</v>
      </c>
      <c r="U2326" s="52">
        <v>89</v>
      </c>
      <c r="V2326" s="50" t="s">
        <v>51</v>
      </c>
      <c r="W2326" s="52">
        <v>73</v>
      </c>
      <c r="X2326" s="50" t="s">
        <v>80</v>
      </c>
      <c r="Y2326" s="78">
        <f t="shared" si="154"/>
        <v>0.19</v>
      </c>
      <c r="Z2326" s="78">
        <f t="shared" si="155"/>
        <v>0.57999999999999996</v>
      </c>
      <c r="AA2326" s="78">
        <f t="shared" si="156"/>
        <v>2.25</v>
      </c>
      <c r="AB2326" s="77">
        <f t="shared" si="157"/>
        <v>300</v>
      </c>
    </row>
    <row r="2327" spans="1:28" x14ac:dyDescent="0.3">
      <c r="A2327" s="53">
        <v>44045</v>
      </c>
      <c r="B2327" s="50" t="s">
        <v>1255</v>
      </c>
      <c r="C2327" s="50" t="s">
        <v>1256</v>
      </c>
      <c r="D2327" s="50" t="s">
        <v>47</v>
      </c>
      <c r="E2327" s="52">
        <v>10</v>
      </c>
      <c r="F2327" s="51">
        <v>200</v>
      </c>
      <c r="G2327" s="65">
        <v>0.2</v>
      </c>
      <c r="H2327" s="51">
        <v>174</v>
      </c>
      <c r="I2327" s="50" t="s">
        <v>460</v>
      </c>
      <c r="J2327" s="61">
        <v>22.6</v>
      </c>
      <c r="K2327" s="50" t="s">
        <v>146</v>
      </c>
      <c r="L2327" s="73">
        <v>22</v>
      </c>
      <c r="M2327" s="69">
        <v>0.8</v>
      </c>
      <c r="N2327" s="51">
        <v>50</v>
      </c>
      <c r="O2327" s="50" t="s">
        <v>66</v>
      </c>
      <c r="P2327" s="51">
        <v>10218</v>
      </c>
      <c r="Q2327" s="50" t="s">
        <v>1012</v>
      </c>
      <c r="R2327" s="51">
        <v>10193</v>
      </c>
      <c r="S2327" s="52">
        <v>24</v>
      </c>
      <c r="T2327" s="52">
        <v>74</v>
      </c>
      <c r="U2327" s="52">
        <v>89</v>
      </c>
      <c r="V2327" s="50" t="s">
        <v>51</v>
      </c>
      <c r="W2327" s="52">
        <v>63</v>
      </c>
      <c r="X2327" s="50" t="s">
        <v>585</v>
      </c>
      <c r="Y2327" s="78">
        <f t="shared" si="154"/>
        <v>0.08</v>
      </c>
      <c r="Z2327" s="78">
        <f t="shared" si="155"/>
        <v>0.02</v>
      </c>
      <c r="AA2327" s="78">
        <f t="shared" si="156"/>
        <v>2.2600000000000002</v>
      </c>
      <c r="AB2327" s="77">
        <f t="shared" si="157"/>
        <v>220</v>
      </c>
    </row>
    <row r="2328" spans="1:28" x14ac:dyDescent="0.3">
      <c r="A2328" s="53">
        <v>44046</v>
      </c>
      <c r="B2328" s="50" t="s">
        <v>1255</v>
      </c>
      <c r="C2328" s="50" t="s">
        <v>1256</v>
      </c>
      <c r="D2328" s="50" t="s">
        <v>47</v>
      </c>
      <c r="E2328" s="52">
        <v>10</v>
      </c>
      <c r="F2328" s="51">
        <v>218</v>
      </c>
      <c r="G2328" s="65">
        <v>0</v>
      </c>
      <c r="H2328" s="51">
        <v>178</v>
      </c>
      <c r="I2328" s="50" t="s">
        <v>460</v>
      </c>
      <c r="J2328" s="61">
        <v>25.8</v>
      </c>
      <c r="K2328" s="50" t="s">
        <v>71</v>
      </c>
      <c r="L2328" s="72" t="s">
        <v>289</v>
      </c>
      <c r="M2328" s="69">
        <v>1.7</v>
      </c>
      <c r="N2328" s="51">
        <v>56</v>
      </c>
      <c r="O2328" s="50" t="s">
        <v>439</v>
      </c>
      <c r="P2328" s="51">
        <v>10193</v>
      </c>
      <c r="Q2328" s="50" t="s">
        <v>1012</v>
      </c>
      <c r="R2328" s="51">
        <v>10174</v>
      </c>
      <c r="S2328" s="52">
        <v>16</v>
      </c>
      <c r="T2328" s="52">
        <v>65</v>
      </c>
      <c r="U2328" s="52">
        <v>83</v>
      </c>
      <c r="V2328" s="50" t="s">
        <v>51</v>
      </c>
      <c r="W2328" s="52">
        <v>54</v>
      </c>
      <c r="X2328" s="50" t="s">
        <v>51</v>
      </c>
      <c r="Y2328" s="78">
        <f t="shared" si="154"/>
        <v>0.16999999999999998</v>
      </c>
      <c r="Z2328" s="78">
        <f t="shared" si="155"/>
        <v>0</v>
      </c>
      <c r="AA2328" s="78">
        <f t="shared" si="156"/>
        <v>2.58</v>
      </c>
      <c r="AB2328" s="77">
        <f t="shared" si="157"/>
        <v>90</v>
      </c>
    </row>
    <row r="2329" spans="1:28" x14ac:dyDescent="0.3">
      <c r="A2329" s="53">
        <v>44047</v>
      </c>
      <c r="B2329" s="50" t="s">
        <v>1255</v>
      </c>
      <c r="C2329" s="50" t="s">
        <v>1256</v>
      </c>
      <c r="D2329" s="50" t="s">
        <v>47</v>
      </c>
      <c r="E2329" s="52">
        <v>10</v>
      </c>
      <c r="F2329" s="51">
        <v>220</v>
      </c>
      <c r="G2329" s="65">
        <v>0</v>
      </c>
      <c r="H2329" s="51">
        <v>178</v>
      </c>
      <c r="I2329" s="50" t="s">
        <v>123</v>
      </c>
      <c r="J2329" s="61">
        <v>26.2</v>
      </c>
      <c r="K2329" s="50" t="s">
        <v>169</v>
      </c>
      <c r="L2329" s="73">
        <v>0</v>
      </c>
      <c r="M2329" s="69">
        <v>3.6</v>
      </c>
      <c r="N2329" s="51">
        <v>89</v>
      </c>
      <c r="O2329" s="50" t="s">
        <v>98</v>
      </c>
      <c r="P2329" s="51">
        <v>10186</v>
      </c>
      <c r="Q2329" s="50" t="s">
        <v>51</v>
      </c>
      <c r="R2329" s="51">
        <v>10146</v>
      </c>
      <c r="S2329" s="52">
        <v>24</v>
      </c>
      <c r="T2329" s="52">
        <v>67</v>
      </c>
      <c r="U2329" s="52">
        <v>81</v>
      </c>
      <c r="V2329" s="50" t="s">
        <v>51</v>
      </c>
      <c r="W2329" s="52">
        <v>54</v>
      </c>
      <c r="X2329" s="50" t="s">
        <v>169</v>
      </c>
      <c r="Y2329" s="78">
        <f t="shared" si="154"/>
        <v>0.36</v>
      </c>
      <c r="Z2329" s="78">
        <f t="shared" si="155"/>
        <v>0</v>
      </c>
      <c r="AA2329" s="78">
        <f t="shared" si="156"/>
        <v>2.62</v>
      </c>
      <c r="AB2329" s="77">
        <f t="shared" si="157"/>
        <v>0</v>
      </c>
    </row>
    <row r="2330" spans="1:28" x14ac:dyDescent="0.3">
      <c r="A2330" s="53">
        <v>44048</v>
      </c>
      <c r="B2330" s="50" t="s">
        <v>1255</v>
      </c>
      <c r="C2330" s="50" t="s">
        <v>1256</v>
      </c>
      <c r="D2330" s="50" t="s">
        <v>47</v>
      </c>
      <c r="E2330" s="52">
        <v>10</v>
      </c>
      <c r="F2330" s="51">
        <v>216</v>
      </c>
      <c r="G2330" s="65">
        <v>0</v>
      </c>
      <c r="H2330" s="51">
        <v>163</v>
      </c>
      <c r="I2330" s="50" t="s">
        <v>103</v>
      </c>
      <c r="J2330" s="61">
        <v>26.8</v>
      </c>
      <c r="K2330" s="50" t="s">
        <v>128</v>
      </c>
      <c r="L2330" s="72" t="s">
        <v>289</v>
      </c>
      <c r="M2330" s="69">
        <v>0.3</v>
      </c>
      <c r="N2330" s="51">
        <v>64</v>
      </c>
      <c r="O2330" s="50" t="s">
        <v>260</v>
      </c>
      <c r="P2330" s="51">
        <v>10147</v>
      </c>
      <c r="Q2330" s="50" t="s">
        <v>1012</v>
      </c>
      <c r="R2330" s="51">
        <v>10123</v>
      </c>
      <c r="S2330" s="50" t="s">
        <v>102</v>
      </c>
      <c r="T2330" s="52">
        <v>69</v>
      </c>
      <c r="U2330" s="52">
        <v>86</v>
      </c>
      <c r="V2330" s="50" t="s">
        <v>51</v>
      </c>
      <c r="W2330" s="52">
        <v>56</v>
      </c>
      <c r="X2330" s="50" t="s">
        <v>50</v>
      </c>
      <c r="Y2330" s="78">
        <f t="shared" si="154"/>
        <v>0.03</v>
      </c>
      <c r="Z2330" s="78">
        <f t="shared" si="155"/>
        <v>0</v>
      </c>
      <c r="AA2330" s="78">
        <f t="shared" si="156"/>
        <v>2.68</v>
      </c>
      <c r="AB2330" s="77">
        <f t="shared" si="157"/>
        <v>90</v>
      </c>
    </row>
    <row r="2331" spans="1:28" x14ac:dyDescent="0.3">
      <c r="A2331" s="53">
        <v>44049</v>
      </c>
      <c r="B2331" s="50" t="s">
        <v>1255</v>
      </c>
      <c r="C2331" s="50" t="s">
        <v>1256</v>
      </c>
      <c r="D2331" s="50" t="s">
        <v>47</v>
      </c>
      <c r="E2331" s="52">
        <v>10</v>
      </c>
      <c r="F2331" s="51">
        <v>224</v>
      </c>
      <c r="G2331" s="65">
        <v>0</v>
      </c>
      <c r="H2331" s="51">
        <v>173</v>
      </c>
      <c r="I2331" s="50" t="s">
        <v>147</v>
      </c>
      <c r="J2331" s="61">
        <v>27.5</v>
      </c>
      <c r="K2331" s="50" t="s">
        <v>158</v>
      </c>
      <c r="L2331" s="73">
        <v>30</v>
      </c>
      <c r="M2331" s="69">
        <v>1.7</v>
      </c>
      <c r="N2331" s="51">
        <v>81</v>
      </c>
      <c r="O2331" s="50" t="s">
        <v>100</v>
      </c>
      <c r="P2331" s="51">
        <v>10136</v>
      </c>
      <c r="Q2331" s="50" t="s">
        <v>1012</v>
      </c>
      <c r="R2331" s="51">
        <v>10105</v>
      </c>
      <c r="S2331" s="50" t="s">
        <v>51</v>
      </c>
      <c r="T2331" s="52">
        <v>69</v>
      </c>
      <c r="U2331" s="52">
        <v>86</v>
      </c>
      <c r="V2331" s="50" t="s">
        <v>177</v>
      </c>
      <c r="W2331" s="52">
        <v>59</v>
      </c>
      <c r="X2331" s="50" t="s">
        <v>133</v>
      </c>
      <c r="Y2331" s="78">
        <f t="shared" si="154"/>
        <v>0.16999999999999998</v>
      </c>
      <c r="Z2331" s="78">
        <f t="shared" si="155"/>
        <v>0</v>
      </c>
      <c r="AA2331" s="78">
        <f t="shared" si="156"/>
        <v>2.75</v>
      </c>
      <c r="AB2331" s="77">
        <f t="shared" si="157"/>
        <v>300</v>
      </c>
    </row>
    <row r="2332" spans="1:28" x14ac:dyDescent="0.3">
      <c r="A2332" s="53">
        <v>44050</v>
      </c>
      <c r="B2332" s="50" t="s">
        <v>1255</v>
      </c>
      <c r="C2332" s="50" t="s">
        <v>1256</v>
      </c>
      <c r="D2332" s="50" t="s">
        <v>47</v>
      </c>
      <c r="E2332" s="52">
        <v>10</v>
      </c>
      <c r="F2332" s="51">
        <v>227</v>
      </c>
      <c r="G2332" s="65">
        <v>0</v>
      </c>
      <c r="H2332" s="51">
        <v>202</v>
      </c>
      <c r="I2332" s="50" t="s">
        <v>51</v>
      </c>
      <c r="J2332" s="61">
        <v>25.2</v>
      </c>
      <c r="K2332" s="50" t="s">
        <v>99</v>
      </c>
      <c r="L2332" s="73">
        <v>29</v>
      </c>
      <c r="M2332" s="69">
        <v>4.2</v>
      </c>
      <c r="N2332" s="51">
        <v>131</v>
      </c>
      <c r="O2332" s="50" t="s">
        <v>61</v>
      </c>
      <c r="P2332" s="51">
        <v>10196</v>
      </c>
      <c r="Q2332" s="52">
        <v>23</v>
      </c>
      <c r="R2332" s="51">
        <v>10126</v>
      </c>
      <c r="S2332" s="50" t="s">
        <v>263</v>
      </c>
      <c r="T2332" s="52">
        <v>71</v>
      </c>
      <c r="U2332" s="52">
        <v>84</v>
      </c>
      <c r="V2332" s="50" t="s">
        <v>51</v>
      </c>
      <c r="W2332" s="52">
        <v>61</v>
      </c>
      <c r="X2332" s="50" t="s">
        <v>260</v>
      </c>
      <c r="Y2332" s="78">
        <f t="shared" si="154"/>
        <v>0.42000000000000004</v>
      </c>
      <c r="Z2332" s="78">
        <f t="shared" si="155"/>
        <v>0</v>
      </c>
      <c r="AA2332" s="78">
        <f t="shared" si="156"/>
        <v>2.52</v>
      </c>
      <c r="AB2332" s="77">
        <f t="shared" si="157"/>
        <v>290</v>
      </c>
    </row>
    <row r="2333" spans="1:28" x14ac:dyDescent="0.3">
      <c r="A2333" s="53">
        <v>44051</v>
      </c>
      <c r="B2333" s="50" t="s">
        <v>1255</v>
      </c>
      <c r="C2333" s="50" t="s">
        <v>1256</v>
      </c>
      <c r="D2333" s="50" t="s">
        <v>47</v>
      </c>
      <c r="E2333" s="52">
        <v>10</v>
      </c>
      <c r="F2333" s="51">
        <v>216</v>
      </c>
      <c r="G2333" s="65">
        <v>0</v>
      </c>
      <c r="H2333" s="51">
        <v>182</v>
      </c>
      <c r="I2333" s="50" t="s">
        <v>434</v>
      </c>
      <c r="J2333" s="61">
        <v>25.1</v>
      </c>
      <c r="K2333" s="50" t="s">
        <v>215</v>
      </c>
      <c r="L2333" s="73">
        <v>12</v>
      </c>
      <c r="M2333" s="69">
        <v>1.9</v>
      </c>
      <c r="N2333" s="51">
        <v>64</v>
      </c>
      <c r="O2333" s="50" t="s">
        <v>189</v>
      </c>
      <c r="P2333" s="51">
        <v>10195</v>
      </c>
      <c r="Q2333" s="50" t="s">
        <v>51</v>
      </c>
      <c r="R2333" s="51">
        <v>10166</v>
      </c>
      <c r="S2333" s="50" t="s">
        <v>51</v>
      </c>
      <c r="T2333" s="52">
        <v>75</v>
      </c>
      <c r="U2333" s="52">
        <v>81</v>
      </c>
      <c r="V2333" s="50" t="s">
        <v>51</v>
      </c>
      <c r="W2333" s="52">
        <v>67</v>
      </c>
      <c r="X2333" s="50" t="s">
        <v>135</v>
      </c>
      <c r="Y2333" s="78">
        <f t="shared" si="154"/>
        <v>0.19</v>
      </c>
      <c r="Z2333" s="78">
        <f t="shared" si="155"/>
        <v>0</v>
      </c>
      <c r="AA2333" s="78">
        <f t="shared" si="156"/>
        <v>2.5100000000000002</v>
      </c>
      <c r="AB2333" s="77">
        <f t="shared" si="157"/>
        <v>120</v>
      </c>
    </row>
    <row r="2334" spans="1:28" x14ac:dyDescent="0.3">
      <c r="A2334" s="53">
        <v>44052</v>
      </c>
      <c r="B2334" s="50" t="s">
        <v>1255</v>
      </c>
      <c r="C2334" s="50" t="s">
        <v>1256</v>
      </c>
      <c r="D2334" s="50" t="s">
        <v>47</v>
      </c>
      <c r="E2334" s="52">
        <v>10</v>
      </c>
      <c r="F2334" s="51">
        <v>216</v>
      </c>
      <c r="G2334" s="65">
        <v>0</v>
      </c>
      <c r="H2334" s="51">
        <v>208</v>
      </c>
      <c r="I2334" s="50" t="s">
        <v>51</v>
      </c>
      <c r="J2334" s="61">
        <v>22.4</v>
      </c>
      <c r="K2334" s="50" t="s">
        <v>179</v>
      </c>
      <c r="L2334" s="73">
        <v>31</v>
      </c>
      <c r="M2334" s="69">
        <v>1.9</v>
      </c>
      <c r="N2334" s="51">
        <v>69</v>
      </c>
      <c r="O2334" s="50" t="s">
        <v>215</v>
      </c>
      <c r="P2334" s="51">
        <v>10168</v>
      </c>
      <c r="Q2334" s="50" t="s">
        <v>1012</v>
      </c>
      <c r="R2334" s="51">
        <v>10133</v>
      </c>
      <c r="S2334" s="52">
        <v>17</v>
      </c>
      <c r="T2334" s="52">
        <v>78</v>
      </c>
      <c r="U2334" s="52">
        <v>84</v>
      </c>
      <c r="V2334" s="50" t="s">
        <v>229</v>
      </c>
      <c r="W2334" s="52">
        <v>74</v>
      </c>
      <c r="X2334" s="50" t="s">
        <v>51</v>
      </c>
      <c r="Y2334" s="78">
        <f t="shared" si="154"/>
        <v>0.19</v>
      </c>
      <c r="Z2334" s="78">
        <f t="shared" si="155"/>
        <v>0</v>
      </c>
      <c r="AA2334" s="78">
        <f t="shared" si="156"/>
        <v>2.2399999999999998</v>
      </c>
      <c r="AB2334" s="77">
        <f t="shared" si="157"/>
        <v>310</v>
      </c>
    </row>
    <row r="2335" spans="1:28" x14ac:dyDescent="0.3">
      <c r="A2335" s="53">
        <v>44053</v>
      </c>
      <c r="B2335" s="50" t="s">
        <v>1255</v>
      </c>
      <c r="C2335" s="50" t="s">
        <v>1256</v>
      </c>
      <c r="D2335" s="50" t="s">
        <v>47</v>
      </c>
      <c r="E2335" s="52">
        <v>10</v>
      </c>
      <c r="F2335" s="51">
        <v>224</v>
      </c>
      <c r="G2335" s="65">
        <v>0</v>
      </c>
      <c r="H2335" s="51">
        <v>205</v>
      </c>
      <c r="I2335" s="50" t="s">
        <v>123</v>
      </c>
      <c r="J2335" s="61">
        <v>24.3</v>
      </c>
      <c r="K2335" s="50" t="s">
        <v>192</v>
      </c>
      <c r="L2335" s="73">
        <v>0</v>
      </c>
      <c r="M2335" s="69">
        <v>2.5</v>
      </c>
      <c r="N2335" s="51">
        <v>64</v>
      </c>
      <c r="O2335" s="50" t="s">
        <v>113</v>
      </c>
      <c r="P2335" s="51">
        <v>10134</v>
      </c>
      <c r="Q2335" s="50" t="s">
        <v>1012</v>
      </c>
      <c r="R2335" s="51">
        <v>10116</v>
      </c>
      <c r="S2335" s="50" t="s">
        <v>51</v>
      </c>
      <c r="T2335" s="52">
        <v>73</v>
      </c>
      <c r="U2335" s="52">
        <v>78</v>
      </c>
      <c r="V2335" s="50" t="s">
        <v>460</v>
      </c>
      <c r="W2335" s="52">
        <v>65</v>
      </c>
      <c r="X2335" s="50" t="s">
        <v>192</v>
      </c>
      <c r="Y2335" s="78">
        <f t="shared" si="154"/>
        <v>0.25</v>
      </c>
      <c r="Z2335" s="78">
        <f t="shared" si="155"/>
        <v>0</v>
      </c>
      <c r="AA2335" s="78">
        <f t="shared" si="156"/>
        <v>2.4300000000000002</v>
      </c>
      <c r="AB2335" s="77">
        <f t="shared" si="157"/>
        <v>0</v>
      </c>
    </row>
    <row r="2336" spans="1:28" x14ac:dyDescent="0.3">
      <c r="A2336" s="53">
        <v>44054</v>
      </c>
      <c r="B2336" s="50" t="s">
        <v>1255</v>
      </c>
      <c r="C2336" s="50" t="s">
        <v>1256</v>
      </c>
      <c r="D2336" s="50" t="s">
        <v>47</v>
      </c>
      <c r="E2336" s="52">
        <v>10</v>
      </c>
      <c r="F2336" s="51">
        <v>224</v>
      </c>
      <c r="G2336" s="65">
        <v>4.4000000000000004</v>
      </c>
      <c r="H2336" s="51">
        <v>204</v>
      </c>
      <c r="I2336" s="50" t="s">
        <v>100</v>
      </c>
      <c r="J2336" s="61">
        <v>24.4</v>
      </c>
      <c r="K2336" s="50" t="s">
        <v>192</v>
      </c>
      <c r="L2336" s="73">
        <v>32</v>
      </c>
      <c r="M2336" s="69">
        <v>1.1000000000000001</v>
      </c>
      <c r="N2336" s="51">
        <v>42</v>
      </c>
      <c r="O2336" s="50" t="s">
        <v>189</v>
      </c>
      <c r="P2336" s="51">
        <v>10124</v>
      </c>
      <c r="Q2336" s="50" t="s">
        <v>1012</v>
      </c>
      <c r="R2336" s="51">
        <v>10102</v>
      </c>
      <c r="S2336" s="52">
        <v>16</v>
      </c>
      <c r="T2336" s="52">
        <v>76</v>
      </c>
      <c r="U2336" s="52">
        <v>86</v>
      </c>
      <c r="V2336" s="50" t="s">
        <v>100</v>
      </c>
      <c r="W2336" s="52">
        <v>71</v>
      </c>
      <c r="X2336" s="50" t="s">
        <v>51</v>
      </c>
      <c r="Y2336" s="78">
        <f t="shared" si="154"/>
        <v>0.11000000000000001</v>
      </c>
      <c r="Z2336" s="78">
        <f t="shared" si="155"/>
        <v>0.44000000000000006</v>
      </c>
      <c r="AA2336" s="78">
        <f t="shared" si="156"/>
        <v>2.44</v>
      </c>
      <c r="AB2336" s="77">
        <f t="shared" si="157"/>
        <v>320</v>
      </c>
    </row>
    <row r="2337" spans="1:28" x14ac:dyDescent="0.3">
      <c r="A2337" s="53">
        <v>44055</v>
      </c>
      <c r="B2337" s="50" t="s">
        <v>1255</v>
      </c>
      <c r="C2337" s="50" t="s">
        <v>1256</v>
      </c>
      <c r="D2337" s="50" t="s">
        <v>47</v>
      </c>
      <c r="E2337" s="52">
        <v>10</v>
      </c>
      <c r="F2337" s="51">
        <v>216</v>
      </c>
      <c r="G2337" s="65">
        <v>10.8</v>
      </c>
      <c r="H2337" s="51">
        <v>195</v>
      </c>
      <c r="I2337" s="50" t="s">
        <v>747</v>
      </c>
      <c r="J2337" s="61">
        <v>23.6</v>
      </c>
      <c r="K2337" s="50" t="s">
        <v>117</v>
      </c>
      <c r="L2337" s="73">
        <v>24</v>
      </c>
      <c r="M2337" s="69">
        <v>3.1</v>
      </c>
      <c r="N2337" s="51">
        <v>164</v>
      </c>
      <c r="O2337" s="50" t="s">
        <v>300</v>
      </c>
      <c r="P2337" s="51">
        <v>10145</v>
      </c>
      <c r="Q2337" s="50" t="s">
        <v>51</v>
      </c>
      <c r="R2337" s="51">
        <v>10092</v>
      </c>
      <c r="S2337" s="50" t="s">
        <v>116</v>
      </c>
      <c r="T2337" s="52">
        <v>81</v>
      </c>
      <c r="U2337" s="52">
        <v>88</v>
      </c>
      <c r="V2337" s="50" t="s">
        <v>51</v>
      </c>
      <c r="W2337" s="52">
        <v>61</v>
      </c>
      <c r="X2337" s="50" t="s">
        <v>108</v>
      </c>
      <c r="Y2337" s="78">
        <f t="shared" si="154"/>
        <v>0.31</v>
      </c>
      <c r="Z2337" s="78">
        <f t="shared" si="155"/>
        <v>1.08</v>
      </c>
      <c r="AA2337" s="78">
        <f t="shared" si="156"/>
        <v>2.3600000000000003</v>
      </c>
      <c r="AB2337" s="77">
        <f t="shared" si="157"/>
        <v>240</v>
      </c>
    </row>
    <row r="2338" spans="1:28" x14ac:dyDescent="0.3">
      <c r="A2338" s="53">
        <v>44056</v>
      </c>
      <c r="B2338" s="50" t="s">
        <v>1255</v>
      </c>
      <c r="C2338" s="50" t="s">
        <v>1256</v>
      </c>
      <c r="D2338" s="50" t="s">
        <v>47</v>
      </c>
      <c r="E2338" s="52">
        <v>10</v>
      </c>
      <c r="F2338" s="51">
        <v>202</v>
      </c>
      <c r="G2338" s="65">
        <v>0</v>
      </c>
      <c r="H2338" s="51">
        <v>176</v>
      </c>
      <c r="I2338" s="50" t="s">
        <v>100</v>
      </c>
      <c r="J2338" s="61">
        <v>22.8</v>
      </c>
      <c r="K2338" s="50" t="s">
        <v>118</v>
      </c>
      <c r="L2338" s="73">
        <v>26</v>
      </c>
      <c r="M2338" s="69">
        <v>2.2000000000000002</v>
      </c>
      <c r="N2338" s="51">
        <v>133</v>
      </c>
      <c r="O2338" s="50" t="s">
        <v>510</v>
      </c>
      <c r="P2338" s="51">
        <v>10181</v>
      </c>
      <c r="Q2338" s="52">
        <v>21</v>
      </c>
      <c r="R2338" s="51">
        <v>10141</v>
      </c>
      <c r="S2338" s="50" t="s">
        <v>263</v>
      </c>
      <c r="T2338" s="52">
        <v>65</v>
      </c>
      <c r="U2338" s="52">
        <v>76</v>
      </c>
      <c r="V2338" s="50" t="s">
        <v>88</v>
      </c>
      <c r="W2338" s="52">
        <v>57</v>
      </c>
      <c r="X2338" s="50" t="s">
        <v>104</v>
      </c>
      <c r="Y2338" s="78">
        <f t="shared" si="154"/>
        <v>0.22000000000000003</v>
      </c>
      <c r="Z2338" s="78">
        <f t="shared" si="155"/>
        <v>0</v>
      </c>
      <c r="AA2338" s="78">
        <f t="shared" si="156"/>
        <v>2.2800000000000002</v>
      </c>
      <c r="AB2338" s="77">
        <f t="shared" si="157"/>
        <v>260</v>
      </c>
    </row>
    <row r="2339" spans="1:28" x14ac:dyDescent="0.3">
      <c r="A2339" s="53">
        <v>44057</v>
      </c>
      <c r="B2339" s="50" t="s">
        <v>1255</v>
      </c>
      <c r="C2339" s="50" t="s">
        <v>1256</v>
      </c>
      <c r="D2339" s="50" t="s">
        <v>47</v>
      </c>
      <c r="E2339" s="52">
        <v>10</v>
      </c>
      <c r="F2339" s="51">
        <v>196</v>
      </c>
      <c r="G2339" s="65">
        <v>0</v>
      </c>
      <c r="H2339" s="51">
        <v>152</v>
      </c>
      <c r="I2339" s="50" t="s">
        <v>51</v>
      </c>
      <c r="J2339" s="61">
        <v>24.1</v>
      </c>
      <c r="K2339" s="50" t="s">
        <v>192</v>
      </c>
      <c r="L2339" s="72" t="s">
        <v>533</v>
      </c>
      <c r="M2339" s="69">
        <v>1.7</v>
      </c>
      <c r="N2339" s="51">
        <v>58</v>
      </c>
      <c r="O2339" s="50" t="s">
        <v>94</v>
      </c>
      <c r="P2339" s="51">
        <v>10174</v>
      </c>
      <c r="Q2339" s="50" t="s">
        <v>1012</v>
      </c>
      <c r="R2339" s="51">
        <v>10144</v>
      </c>
      <c r="S2339" s="52">
        <v>24</v>
      </c>
      <c r="T2339" s="52">
        <v>74</v>
      </c>
      <c r="U2339" s="52">
        <v>82</v>
      </c>
      <c r="V2339" s="50" t="s">
        <v>229</v>
      </c>
      <c r="W2339" s="52">
        <v>60</v>
      </c>
      <c r="X2339" s="50" t="s">
        <v>307</v>
      </c>
      <c r="Y2339" s="78">
        <f t="shared" si="154"/>
        <v>0.16999999999999998</v>
      </c>
      <c r="Z2339" s="78">
        <f t="shared" si="155"/>
        <v>0</v>
      </c>
      <c r="AA2339" s="78">
        <f t="shared" si="156"/>
        <v>2.41</v>
      </c>
      <c r="AB2339" s="77">
        <f t="shared" si="157"/>
        <v>70</v>
      </c>
    </row>
    <row r="2340" spans="1:28" x14ac:dyDescent="0.3">
      <c r="A2340" s="53">
        <v>44058</v>
      </c>
      <c r="B2340" s="50" t="s">
        <v>1255</v>
      </c>
      <c r="C2340" s="50" t="s">
        <v>1256</v>
      </c>
      <c r="D2340" s="50" t="s">
        <v>47</v>
      </c>
      <c r="E2340" s="52">
        <v>10</v>
      </c>
      <c r="F2340" s="51">
        <v>200</v>
      </c>
      <c r="G2340" s="65">
        <v>0.6</v>
      </c>
      <c r="H2340" s="51">
        <v>169</v>
      </c>
      <c r="I2340" s="50" t="s">
        <v>100</v>
      </c>
      <c r="J2340" s="61">
        <v>23.1</v>
      </c>
      <c r="K2340" s="50" t="s">
        <v>307</v>
      </c>
      <c r="L2340" s="73">
        <v>27</v>
      </c>
      <c r="M2340" s="69">
        <v>2.8</v>
      </c>
      <c r="N2340" s="51">
        <v>131</v>
      </c>
      <c r="O2340" s="50" t="s">
        <v>61</v>
      </c>
      <c r="P2340" s="51">
        <v>10144</v>
      </c>
      <c r="Q2340" s="50" t="s">
        <v>1012</v>
      </c>
      <c r="R2340" s="51">
        <v>10121</v>
      </c>
      <c r="S2340" s="50" t="s">
        <v>116</v>
      </c>
      <c r="T2340" s="52">
        <v>74</v>
      </c>
      <c r="U2340" s="52">
        <v>83</v>
      </c>
      <c r="V2340" s="50" t="s">
        <v>103</v>
      </c>
      <c r="W2340" s="52">
        <v>65</v>
      </c>
      <c r="X2340" s="50" t="s">
        <v>99</v>
      </c>
      <c r="Y2340" s="78">
        <f t="shared" si="154"/>
        <v>0.27999999999999997</v>
      </c>
      <c r="Z2340" s="78">
        <f t="shared" si="155"/>
        <v>0.06</v>
      </c>
      <c r="AA2340" s="78">
        <f t="shared" si="156"/>
        <v>2.31</v>
      </c>
      <c r="AB2340" s="77">
        <f t="shared" si="157"/>
        <v>270</v>
      </c>
    </row>
    <row r="2341" spans="1:28" x14ac:dyDescent="0.3">
      <c r="A2341" s="53">
        <v>44059</v>
      </c>
      <c r="B2341" s="50" t="s">
        <v>1255</v>
      </c>
      <c r="C2341" s="50" t="s">
        <v>1256</v>
      </c>
      <c r="D2341" s="50" t="s">
        <v>47</v>
      </c>
      <c r="E2341" s="52">
        <v>10</v>
      </c>
      <c r="F2341" s="51">
        <v>202</v>
      </c>
      <c r="G2341" s="65">
        <v>0</v>
      </c>
      <c r="H2341" s="51">
        <v>150</v>
      </c>
      <c r="I2341" s="50" t="s">
        <v>210</v>
      </c>
      <c r="J2341" s="61">
        <v>25.5</v>
      </c>
      <c r="K2341" s="50" t="s">
        <v>179</v>
      </c>
      <c r="L2341" s="73">
        <v>30</v>
      </c>
      <c r="M2341" s="69">
        <v>2.2000000000000002</v>
      </c>
      <c r="N2341" s="51">
        <v>56</v>
      </c>
      <c r="O2341" s="50" t="s">
        <v>91</v>
      </c>
      <c r="P2341" s="51">
        <v>10139</v>
      </c>
      <c r="Q2341" s="52">
        <v>20</v>
      </c>
      <c r="R2341" s="51">
        <v>10123</v>
      </c>
      <c r="S2341" s="50" t="s">
        <v>116</v>
      </c>
      <c r="T2341" s="52">
        <v>62</v>
      </c>
      <c r="U2341" s="52">
        <v>84</v>
      </c>
      <c r="V2341" s="50" t="s">
        <v>494</v>
      </c>
      <c r="W2341" s="52">
        <v>44</v>
      </c>
      <c r="X2341" s="50" t="s">
        <v>117</v>
      </c>
      <c r="Y2341" s="78">
        <f t="shared" si="154"/>
        <v>0.22000000000000003</v>
      </c>
      <c r="Z2341" s="78">
        <f t="shared" si="155"/>
        <v>0</v>
      </c>
      <c r="AA2341" s="78">
        <f t="shared" si="156"/>
        <v>2.5499999999999998</v>
      </c>
      <c r="AB2341" s="77">
        <f t="shared" si="157"/>
        <v>300</v>
      </c>
    </row>
    <row r="2342" spans="1:28" x14ac:dyDescent="0.3">
      <c r="A2342" s="53">
        <v>44060</v>
      </c>
      <c r="B2342" s="50" t="s">
        <v>1255</v>
      </c>
      <c r="C2342" s="50" t="s">
        <v>1256</v>
      </c>
      <c r="D2342" s="50" t="s">
        <v>47</v>
      </c>
      <c r="E2342" s="52">
        <v>10</v>
      </c>
      <c r="F2342" s="51">
        <v>222</v>
      </c>
      <c r="G2342" s="65">
        <v>0</v>
      </c>
      <c r="H2342" s="51">
        <v>178</v>
      </c>
      <c r="I2342" s="50" t="s">
        <v>86</v>
      </c>
      <c r="J2342" s="61">
        <v>26.6</v>
      </c>
      <c r="K2342" s="50" t="s">
        <v>133</v>
      </c>
      <c r="L2342" s="73">
        <v>10</v>
      </c>
      <c r="M2342" s="69">
        <v>1.1000000000000001</v>
      </c>
      <c r="N2342" s="51">
        <v>56</v>
      </c>
      <c r="O2342" s="50" t="s">
        <v>188</v>
      </c>
      <c r="P2342" s="51">
        <v>10136</v>
      </c>
      <c r="Q2342" s="52">
        <v>21</v>
      </c>
      <c r="R2342" s="51">
        <v>10103</v>
      </c>
      <c r="S2342" s="50" t="s">
        <v>102</v>
      </c>
      <c r="T2342" s="52">
        <v>71</v>
      </c>
      <c r="U2342" s="52">
        <v>80</v>
      </c>
      <c r="V2342" s="50" t="s">
        <v>286</v>
      </c>
      <c r="W2342" s="52">
        <v>56</v>
      </c>
      <c r="X2342" s="50" t="s">
        <v>135</v>
      </c>
      <c r="Y2342" s="78">
        <f t="shared" si="154"/>
        <v>0.11000000000000001</v>
      </c>
      <c r="Z2342" s="78">
        <f t="shared" si="155"/>
        <v>0</v>
      </c>
      <c r="AA2342" s="78">
        <f t="shared" si="156"/>
        <v>2.66</v>
      </c>
      <c r="AB2342" s="77">
        <f t="shared" si="157"/>
        <v>100</v>
      </c>
    </row>
    <row r="2343" spans="1:28" x14ac:dyDescent="0.3">
      <c r="A2343" s="53">
        <v>44061</v>
      </c>
      <c r="B2343" s="50" t="s">
        <v>1255</v>
      </c>
      <c r="C2343" s="50" t="s">
        <v>1256</v>
      </c>
      <c r="D2343" s="50" t="s">
        <v>47</v>
      </c>
      <c r="E2343" s="52">
        <v>10</v>
      </c>
      <c r="F2343" s="51">
        <v>226</v>
      </c>
      <c r="G2343" s="65">
        <v>0</v>
      </c>
      <c r="H2343" s="51">
        <v>182</v>
      </c>
      <c r="I2343" s="50" t="s">
        <v>644</v>
      </c>
      <c r="J2343" s="61">
        <v>27.1</v>
      </c>
      <c r="K2343" s="50" t="s">
        <v>146</v>
      </c>
      <c r="L2343" s="73">
        <v>12</v>
      </c>
      <c r="M2343" s="69">
        <v>1.4</v>
      </c>
      <c r="N2343" s="51">
        <v>64</v>
      </c>
      <c r="O2343" s="50" t="s">
        <v>370</v>
      </c>
      <c r="P2343" s="51">
        <v>10127</v>
      </c>
      <c r="Q2343" s="50" t="s">
        <v>1012</v>
      </c>
      <c r="R2343" s="51">
        <v>10072</v>
      </c>
      <c r="S2343" s="52">
        <v>24</v>
      </c>
      <c r="T2343" s="52">
        <v>71</v>
      </c>
      <c r="U2343" s="52">
        <v>80</v>
      </c>
      <c r="V2343" s="50" t="s">
        <v>51</v>
      </c>
      <c r="W2343" s="52">
        <v>58</v>
      </c>
      <c r="X2343" s="50" t="s">
        <v>146</v>
      </c>
      <c r="Y2343" s="78">
        <f t="shared" si="154"/>
        <v>0.13999999999999999</v>
      </c>
      <c r="Z2343" s="78">
        <f t="shared" si="155"/>
        <v>0</v>
      </c>
      <c r="AA2343" s="78">
        <f t="shared" si="156"/>
        <v>2.71</v>
      </c>
      <c r="AB2343" s="77">
        <f t="shared" si="157"/>
        <v>120</v>
      </c>
    </row>
    <row r="2344" spans="1:28" x14ac:dyDescent="0.3">
      <c r="A2344" s="53">
        <v>44062</v>
      </c>
      <c r="B2344" s="50" t="s">
        <v>1255</v>
      </c>
      <c r="C2344" s="50" t="s">
        <v>1256</v>
      </c>
      <c r="D2344" s="50" t="s">
        <v>47</v>
      </c>
      <c r="E2344" s="52">
        <v>10</v>
      </c>
      <c r="F2344" s="51">
        <v>238</v>
      </c>
      <c r="G2344" s="65">
        <v>0.4</v>
      </c>
      <c r="H2344" s="51">
        <v>188</v>
      </c>
      <c r="I2344" s="50" t="s">
        <v>103</v>
      </c>
      <c r="J2344" s="61">
        <v>28.9</v>
      </c>
      <c r="K2344" s="50" t="s">
        <v>71</v>
      </c>
      <c r="L2344" s="73">
        <v>30</v>
      </c>
      <c r="M2344" s="69">
        <v>1.1000000000000001</v>
      </c>
      <c r="N2344" s="51">
        <v>117</v>
      </c>
      <c r="O2344" s="50" t="s">
        <v>240</v>
      </c>
      <c r="P2344" s="51">
        <v>10072</v>
      </c>
      <c r="Q2344" s="50" t="s">
        <v>1012</v>
      </c>
      <c r="R2344" s="51">
        <v>10002</v>
      </c>
      <c r="S2344" s="52">
        <v>18</v>
      </c>
      <c r="T2344" s="52">
        <v>59</v>
      </c>
      <c r="U2344" s="52">
        <v>80</v>
      </c>
      <c r="V2344" s="50" t="s">
        <v>543</v>
      </c>
      <c r="W2344" s="52">
        <v>45</v>
      </c>
      <c r="X2344" s="50" t="s">
        <v>260</v>
      </c>
      <c r="Y2344" s="78">
        <f t="shared" si="154"/>
        <v>0.11000000000000001</v>
      </c>
      <c r="Z2344" s="78">
        <f t="shared" si="155"/>
        <v>0.04</v>
      </c>
      <c r="AA2344" s="78">
        <f t="shared" si="156"/>
        <v>2.8899999999999997</v>
      </c>
      <c r="AB2344" s="77">
        <f t="shared" si="157"/>
        <v>300</v>
      </c>
    </row>
    <row r="2345" spans="1:28" x14ac:dyDescent="0.3">
      <c r="A2345" s="53">
        <v>44063</v>
      </c>
      <c r="B2345" s="50" t="s">
        <v>1255</v>
      </c>
      <c r="C2345" s="50" t="s">
        <v>1256</v>
      </c>
      <c r="D2345" s="50" t="s">
        <v>47</v>
      </c>
      <c r="E2345" s="52">
        <v>10</v>
      </c>
      <c r="F2345" s="51">
        <v>218</v>
      </c>
      <c r="G2345" s="65">
        <v>3.8</v>
      </c>
      <c r="H2345" s="51">
        <v>198</v>
      </c>
      <c r="I2345" s="50" t="s">
        <v>123</v>
      </c>
      <c r="J2345" s="61">
        <v>23.8</v>
      </c>
      <c r="K2345" s="50" t="s">
        <v>158</v>
      </c>
      <c r="L2345" s="73">
        <v>31</v>
      </c>
      <c r="M2345" s="69">
        <v>0.8</v>
      </c>
      <c r="N2345" s="51">
        <v>61</v>
      </c>
      <c r="O2345" s="50" t="s">
        <v>286</v>
      </c>
      <c r="P2345" s="51">
        <v>10082</v>
      </c>
      <c r="Q2345" s="52">
        <v>24</v>
      </c>
      <c r="R2345" s="51">
        <v>10030</v>
      </c>
      <c r="S2345" s="52">
        <v>17</v>
      </c>
      <c r="T2345" s="52">
        <v>82</v>
      </c>
      <c r="U2345" s="52">
        <v>88</v>
      </c>
      <c r="V2345" s="50" t="s">
        <v>51</v>
      </c>
      <c r="W2345" s="52">
        <v>73</v>
      </c>
      <c r="X2345" s="50" t="s">
        <v>52</v>
      </c>
      <c r="Y2345" s="78">
        <f t="shared" si="154"/>
        <v>0.08</v>
      </c>
      <c r="Z2345" s="78">
        <f t="shared" si="155"/>
        <v>0.38</v>
      </c>
      <c r="AA2345" s="78">
        <f t="shared" si="156"/>
        <v>2.38</v>
      </c>
      <c r="AB2345" s="77">
        <f t="shared" si="157"/>
        <v>310</v>
      </c>
    </row>
    <row r="2346" spans="1:28" x14ac:dyDescent="0.3">
      <c r="A2346" s="53">
        <v>44064</v>
      </c>
      <c r="B2346" s="50" t="s">
        <v>1255</v>
      </c>
      <c r="C2346" s="50" t="s">
        <v>1256</v>
      </c>
      <c r="D2346" s="50" t="s">
        <v>47</v>
      </c>
      <c r="E2346" s="52">
        <v>10</v>
      </c>
      <c r="F2346" s="51">
        <v>228</v>
      </c>
      <c r="G2346" s="65">
        <v>1.4</v>
      </c>
      <c r="H2346" s="51">
        <v>190</v>
      </c>
      <c r="I2346" s="50" t="s">
        <v>123</v>
      </c>
      <c r="J2346" s="61">
        <v>26.6</v>
      </c>
      <c r="K2346" s="50" t="s">
        <v>113</v>
      </c>
      <c r="L2346" s="73">
        <v>26</v>
      </c>
      <c r="M2346" s="69">
        <v>1.9</v>
      </c>
      <c r="N2346" s="51">
        <v>64</v>
      </c>
      <c r="O2346" s="50" t="s">
        <v>111</v>
      </c>
      <c r="P2346" s="51">
        <v>10201</v>
      </c>
      <c r="Q2346" s="52">
        <v>24</v>
      </c>
      <c r="R2346" s="51">
        <v>10082</v>
      </c>
      <c r="S2346" s="50" t="s">
        <v>1012</v>
      </c>
      <c r="T2346" s="52">
        <v>74</v>
      </c>
      <c r="U2346" s="52">
        <v>89</v>
      </c>
      <c r="V2346" s="50" t="s">
        <v>51</v>
      </c>
      <c r="W2346" s="52">
        <v>62</v>
      </c>
      <c r="X2346" s="50" t="s">
        <v>215</v>
      </c>
      <c r="Y2346" s="78">
        <f t="shared" si="154"/>
        <v>0.19</v>
      </c>
      <c r="Z2346" s="78">
        <f t="shared" si="155"/>
        <v>0.13999999999999999</v>
      </c>
      <c r="AA2346" s="78">
        <f t="shared" si="156"/>
        <v>2.66</v>
      </c>
      <c r="AB2346" s="77">
        <f t="shared" si="157"/>
        <v>260</v>
      </c>
    </row>
    <row r="2347" spans="1:28" x14ac:dyDescent="0.3">
      <c r="A2347" s="53">
        <v>44065</v>
      </c>
      <c r="B2347" s="50" t="s">
        <v>1255</v>
      </c>
      <c r="C2347" s="50" t="s">
        <v>1256</v>
      </c>
      <c r="D2347" s="50" t="s">
        <v>47</v>
      </c>
      <c r="E2347" s="52">
        <v>10</v>
      </c>
      <c r="F2347" s="51">
        <v>210</v>
      </c>
      <c r="G2347" s="65">
        <v>0.4</v>
      </c>
      <c r="H2347" s="51">
        <v>183</v>
      </c>
      <c r="I2347" s="50" t="s">
        <v>100</v>
      </c>
      <c r="J2347" s="61">
        <v>23.6</v>
      </c>
      <c r="K2347" s="50" t="s">
        <v>264</v>
      </c>
      <c r="L2347" s="73">
        <v>33</v>
      </c>
      <c r="M2347" s="69">
        <v>0.8</v>
      </c>
      <c r="N2347" s="51">
        <v>47</v>
      </c>
      <c r="O2347" s="50" t="s">
        <v>226</v>
      </c>
      <c r="P2347" s="51">
        <v>10248</v>
      </c>
      <c r="Q2347" s="52">
        <v>21</v>
      </c>
      <c r="R2347" s="51">
        <v>10201</v>
      </c>
      <c r="S2347" s="50" t="s">
        <v>1012</v>
      </c>
      <c r="T2347" s="52">
        <v>70</v>
      </c>
      <c r="U2347" s="52">
        <v>86</v>
      </c>
      <c r="V2347" s="50" t="s">
        <v>644</v>
      </c>
      <c r="W2347" s="52">
        <v>58</v>
      </c>
      <c r="X2347" s="50" t="s">
        <v>51</v>
      </c>
      <c r="Y2347" s="78">
        <f t="shared" si="154"/>
        <v>0.08</v>
      </c>
      <c r="Z2347" s="78">
        <f t="shared" si="155"/>
        <v>0.04</v>
      </c>
      <c r="AA2347" s="78">
        <f t="shared" si="156"/>
        <v>2.3600000000000003</v>
      </c>
      <c r="AB2347" s="77">
        <f t="shared" si="157"/>
        <v>330</v>
      </c>
    </row>
    <row r="2348" spans="1:28" x14ac:dyDescent="0.3">
      <c r="A2348" s="53">
        <v>44066</v>
      </c>
      <c r="B2348" s="50" t="s">
        <v>1255</v>
      </c>
      <c r="C2348" s="50" t="s">
        <v>1256</v>
      </c>
      <c r="D2348" s="50" t="s">
        <v>47</v>
      </c>
      <c r="E2348" s="52">
        <v>10</v>
      </c>
      <c r="F2348" s="51">
        <v>204</v>
      </c>
      <c r="G2348" s="65">
        <v>0</v>
      </c>
      <c r="H2348" s="51">
        <v>164</v>
      </c>
      <c r="I2348" s="50" t="s">
        <v>404</v>
      </c>
      <c r="J2348" s="61">
        <v>24.4</v>
      </c>
      <c r="K2348" s="50" t="s">
        <v>52</v>
      </c>
      <c r="L2348" s="72" t="s">
        <v>533</v>
      </c>
      <c r="M2348" s="69">
        <v>2.5</v>
      </c>
      <c r="N2348" s="51">
        <v>61</v>
      </c>
      <c r="O2348" s="50" t="s">
        <v>433</v>
      </c>
      <c r="P2348" s="51">
        <v>10242</v>
      </c>
      <c r="Q2348" s="50" t="s">
        <v>1012</v>
      </c>
      <c r="R2348" s="51">
        <v>10214</v>
      </c>
      <c r="S2348" s="52">
        <v>24</v>
      </c>
      <c r="T2348" s="52">
        <v>69</v>
      </c>
      <c r="U2348" s="52">
        <v>82</v>
      </c>
      <c r="V2348" s="50" t="s">
        <v>51</v>
      </c>
      <c r="W2348" s="52">
        <v>61</v>
      </c>
      <c r="X2348" s="50" t="s">
        <v>52</v>
      </c>
      <c r="Y2348" s="78">
        <f t="shared" si="154"/>
        <v>0.25</v>
      </c>
      <c r="Z2348" s="78">
        <f t="shared" si="155"/>
        <v>0</v>
      </c>
      <c r="AA2348" s="78">
        <f t="shared" si="156"/>
        <v>2.44</v>
      </c>
      <c r="AB2348" s="77">
        <f t="shared" si="157"/>
        <v>70</v>
      </c>
    </row>
    <row r="2349" spans="1:28" x14ac:dyDescent="0.3">
      <c r="A2349" s="53">
        <v>44067</v>
      </c>
      <c r="B2349" s="50" t="s">
        <v>1255</v>
      </c>
      <c r="C2349" s="50" t="s">
        <v>1256</v>
      </c>
      <c r="D2349" s="50" t="s">
        <v>47</v>
      </c>
      <c r="E2349" s="52">
        <v>10</v>
      </c>
      <c r="F2349" s="51">
        <v>218</v>
      </c>
      <c r="G2349" s="65">
        <v>0</v>
      </c>
      <c r="H2349" s="51">
        <v>179</v>
      </c>
      <c r="I2349" s="50" t="s">
        <v>123</v>
      </c>
      <c r="J2349" s="61">
        <v>25.8</v>
      </c>
      <c r="K2349" s="50" t="s">
        <v>215</v>
      </c>
      <c r="L2349" s="73">
        <v>10</v>
      </c>
      <c r="M2349" s="69">
        <v>3.9</v>
      </c>
      <c r="N2349" s="51">
        <v>108</v>
      </c>
      <c r="O2349" s="50" t="s">
        <v>192</v>
      </c>
      <c r="P2349" s="51">
        <v>10214</v>
      </c>
      <c r="Q2349" s="50" t="s">
        <v>1012</v>
      </c>
      <c r="R2349" s="51">
        <v>10122</v>
      </c>
      <c r="S2349" s="52">
        <v>24</v>
      </c>
      <c r="T2349" s="52">
        <v>65</v>
      </c>
      <c r="U2349" s="52">
        <v>80</v>
      </c>
      <c r="V2349" s="50" t="s">
        <v>51</v>
      </c>
      <c r="W2349" s="52">
        <v>55</v>
      </c>
      <c r="X2349" s="50" t="s">
        <v>113</v>
      </c>
      <c r="Y2349" s="78">
        <f t="shared" si="154"/>
        <v>0.39</v>
      </c>
      <c r="Z2349" s="78">
        <f t="shared" si="155"/>
        <v>0</v>
      </c>
      <c r="AA2349" s="78">
        <f t="shared" si="156"/>
        <v>2.58</v>
      </c>
      <c r="AB2349" s="77">
        <f t="shared" si="157"/>
        <v>100</v>
      </c>
    </row>
    <row r="2350" spans="1:28" x14ac:dyDescent="0.3">
      <c r="A2350" s="53">
        <v>44068</v>
      </c>
      <c r="B2350" s="50" t="s">
        <v>1255</v>
      </c>
      <c r="C2350" s="50" t="s">
        <v>1256</v>
      </c>
      <c r="D2350" s="50" t="s">
        <v>47</v>
      </c>
      <c r="E2350" s="52">
        <v>10</v>
      </c>
      <c r="F2350" s="51">
        <v>222</v>
      </c>
      <c r="G2350" s="65">
        <v>0</v>
      </c>
      <c r="H2350" s="51">
        <v>174</v>
      </c>
      <c r="I2350" s="50" t="s">
        <v>510</v>
      </c>
      <c r="J2350" s="61">
        <v>26.9</v>
      </c>
      <c r="K2350" s="50" t="s">
        <v>64</v>
      </c>
      <c r="L2350" s="72"/>
      <c r="M2350" s="69">
        <v>0</v>
      </c>
      <c r="N2350" s="50"/>
      <c r="O2350" s="50"/>
      <c r="P2350" s="51">
        <v>10186</v>
      </c>
      <c r="Q2350" s="50" t="s">
        <v>51</v>
      </c>
      <c r="R2350" s="51">
        <v>10116</v>
      </c>
      <c r="S2350" s="50" t="s">
        <v>51</v>
      </c>
      <c r="T2350" s="52">
        <v>65</v>
      </c>
      <c r="U2350" s="52">
        <v>87</v>
      </c>
      <c r="V2350" s="50" t="s">
        <v>249</v>
      </c>
      <c r="W2350" s="52">
        <v>50</v>
      </c>
      <c r="X2350" s="50" t="s">
        <v>64</v>
      </c>
      <c r="Y2350" s="78">
        <f t="shared" si="154"/>
        <v>0</v>
      </c>
      <c r="Z2350" s="78">
        <f t="shared" si="155"/>
        <v>0</v>
      </c>
      <c r="AA2350" s="78">
        <f t="shared" si="156"/>
        <v>2.69</v>
      </c>
      <c r="AB2350" s="77">
        <f t="shared" si="157"/>
        <v>0</v>
      </c>
    </row>
    <row r="2351" spans="1:28" x14ac:dyDescent="0.3">
      <c r="A2351" s="53">
        <v>44069</v>
      </c>
      <c r="B2351" s="50" t="s">
        <v>1255</v>
      </c>
      <c r="C2351" s="50" t="s">
        <v>1256</v>
      </c>
      <c r="D2351" s="50" t="s">
        <v>47</v>
      </c>
      <c r="E2351" s="52">
        <v>10</v>
      </c>
      <c r="F2351" s="51">
        <v>245</v>
      </c>
      <c r="G2351" s="65">
        <v>0</v>
      </c>
      <c r="H2351" s="51">
        <v>213</v>
      </c>
      <c r="I2351" s="50" t="s">
        <v>75</v>
      </c>
      <c r="J2351" s="61">
        <v>27.7</v>
      </c>
      <c r="K2351" s="50" t="s">
        <v>182</v>
      </c>
      <c r="L2351" s="72" t="s">
        <v>401</v>
      </c>
      <c r="M2351" s="69">
        <v>2.8</v>
      </c>
      <c r="N2351" s="51">
        <v>64</v>
      </c>
      <c r="O2351" s="50" t="s">
        <v>215</v>
      </c>
      <c r="P2351" s="51">
        <v>10199</v>
      </c>
      <c r="Q2351" s="50" t="s">
        <v>51</v>
      </c>
      <c r="R2351" s="51">
        <v>10176</v>
      </c>
      <c r="S2351" s="50" t="s">
        <v>84</v>
      </c>
      <c r="T2351" s="52">
        <v>80</v>
      </c>
      <c r="U2351" s="52">
        <v>87</v>
      </c>
      <c r="V2351" s="50" t="s">
        <v>51</v>
      </c>
      <c r="W2351" s="52">
        <v>65</v>
      </c>
      <c r="X2351" s="50" t="s">
        <v>148</v>
      </c>
      <c r="Y2351" s="78">
        <f t="shared" si="154"/>
        <v>0.27999999999999997</v>
      </c>
      <c r="Z2351" s="78">
        <f t="shared" si="155"/>
        <v>0</v>
      </c>
      <c r="AA2351" s="78">
        <f t="shared" si="156"/>
        <v>2.77</v>
      </c>
      <c r="AB2351" s="77">
        <f t="shared" si="157"/>
        <v>60</v>
      </c>
    </row>
    <row r="2352" spans="1:28" x14ac:dyDescent="0.3">
      <c r="A2352" s="53">
        <v>44070</v>
      </c>
      <c r="B2352" s="50" t="s">
        <v>1255</v>
      </c>
      <c r="C2352" s="50" t="s">
        <v>1256</v>
      </c>
      <c r="D2352" s="50" t="s">
        <v>47</v>
      </c>
      <c r="E2352" s="52">
        <v>10</v>
      </c>
      <c r="F2352" s="51">
        <v>224</v>
      </c>
      <c r="G2352" s="65">
        <v>2.4</v>
      </c>
      <c r="H2352" s="51">
        <v>197</v>
      </c>
      <c r="I2352" s="50" t="s">
        <v>100</v>
      </c>
      <c r="J2352" s="61">
        <v>25</v>
      </c>
      <c r="K2352" s="50" t="s">
        <v>121</v>
      </c>
      <c r="L2352" s="73">
        <v>31</v>
      </c>
      <c r="M2352" s="69">
        <v>2.2000000000000002</v>
      </c>
      <c r="N2352" s="51">
        <v>100</v>
      </c>
      <c r="O2352" s="50" t="s">
        <v>108</v>
      </c>
      <c r="P2352" s="51">
        <v>10186</v>
      </c>
      <c r="Q2352" s="50" t="s">
        <v>1012</v>
      </c>
      <c r="R2352" s="51">
        <v>10149</v>
      </c>
      <c r="S2352" s="52">
        <v>23</v>
      </c>
      <c r="T2352" s="52">
        <v>78</v>
      </c>
      <c r="U2352" s="52">
        <v>87</v>
      </c>
      <c r="V2352" s="50" t="s">
        <v>51</v>
      </c>
      <c r="W2352" s="52">
        <v>67</v>
      </c>
      <c r="X2352" s="50" t="s">
        <v>50</v>
      </c>
      <c r="Y2352" s="78">
        <f t="shared" si="154"/>
        <v>0.22000000000000003</v>
      </c>
      <c r="Z2352" s="78">
        <f t="shared" si="155"/>
        <v>0.24</v>
      </c>
      <c r="AA2352" s="78">
        <f t="shared" si="156"/>
        <v>2.5</v>
      </c>
      <c r="AB2352" s="77">
        <f t="shared" si="157"/>
        <v>310</v>
      </c>
    </row>
    <row r="2353" spans="1:28" x14ac:dyDescent="0.3">
      <c r="A2353" s="53">
        <v>44071</v>
      </c>
      <c r="B2353" s="50" t="s">
        <v>1255</v>
      </c>
      <c r="C2353" s="50" t="s">
        <v>1256</v>
      </c>
      <c r="D2353" s="50" t="s">
        <v>47</v>
      </c>
      <c r="E2353" s="52">
        <v>10</v>
      </c>
      <c r="F2353" s="51">
        <v>198</v>
      </c>
      <c r="G2353" s="65">
        <v>3</v>
      </c>
      <c r="H2353" s="51">
        <v>164</v>
      </c>
      <c r="I2353" s="50" t="s">
        <v>108</v>
      </c>
      <c r="J2353" s="61">
        <v>23.2</v>
      </c>
      <c r="K2353" s="50" t="s">
        <v>188</v>
      </c>
      <c r="L2353" s="73">
        <v>28</v>
      </c>
      <c r="M2353" s="69">
        <v>5.3</v>
      </c>
      <c r="N2353" s="51">
        <v>156</v>
      </c>
      <c r="O2353" s="50" t="s">
        <v>113</v>
      </c>
      <c r="P2353" s="51">
        <v>10150</v>
      </c>
      <c r="Q2353" s="50" t="s">
        <v>1012</v>
      </c>
      <c r="R2353" s="51">
        <v>10103</v>
      </c>
      <c r="S2353" s="52">
        <v>24</v>
      </c>
      <c r="T2353" s="52">
        <v>58</v>
      </c>
      <c r="U2353" s="52">
        <v>88</v>
      </c>
      <c r="V2353" s="50" t="s">
        <v>70</v>
      </c>
      <c r="W2353" s="52">
        <v>45</v>
      </c>
      <c r="X2353" s="50" t="s">
        <v>206</v>
      </c>
      <c r="Y2353" s="78">
        <f t="shared" si="154"/>
        <v>0.53</v>
      </c>
      <c r="Z2353" s="78">
        <f t="shared" si="155"/>
        <v>0.3</v>
      </c>
      <c r="AA2353" s="78">
        <f t="shared" si="156"/>
        <v>2.3199999999999998</v>
      </c>
      <c r="AB2353" s="77">
        <f t="shared" si="157"/>
        <v>280</v>
      </c>
    </row>
    <row r="2354" spans="1:28" x14ac:dyDescent="0.3">
      <c r="A2354" s="53">
        <v>44072</v>
      </c>
      <c r="B2354" s="50" t="s">
        <v>1255</v>
      </c>
      <c r="C2354" s="50" t="s">
        <v>1256</v>
      </c>
      <c r="D2354" s="50" t="s">
        <v>47</v>
      </c>
      <c r="E2354" s="52">
        <v>10</v>
      </c>
      <c r="F2354" s="51">
        <v>170</v>
      </c>
      <c r="G2354" s="65">
        <v>34</v>
      </c>
      <c r="H2354" s="51">
        <v>140</v>
      </c>
      <c r="I2354" s="50" t="s">
        <v>100</v>
      </c>
      <c r="J2354" s="61">
        <v>20</v>
      </c>
      <c r="K2354" s="50" t="s">
        <v>264</v>
      </c>
      <c r="L2354" s="72"/>
      <c r="M2354" s="69">
        <v>0</v>
      </c>
      <c r="N2354" s="50"/>
      <c r="O2354" s="50"/>
      <c r="P2354" s="51">
        <v>10158</v>
      </c>
      <c r="Q2354" s="52">
        <v>24</v>
      </c>
      <c r="R2354" s="51">
        <v>10087</v>
      </c>
      <c r="S2354" s="50" t="s">
        <v>102</v>
      </c>
      <c r="T2354" s="52">
        <v>69</v>
      </c>
      <c r="U2354" s="52">
        <v>83</v>
      </c>
      <c r="V2354" s="50" t="s">
        <v>225</v>
      </c>
      <c r="W2354" s="52">
        <v>57</v>
      </c>
      <c r="X2354" s="50" t="s">
        <v>213</v>
      </c>
      <c r="Y2354" s="78">
        <f t="shared" si="154"/>
        <v>0</v>
      </c>
      <c r="Z2354" s="78">
        <f t="shared" si="155"/>
        <v>3.4</v>
      </c>
      <c r="AA2354" s="78">
        <f t="shared" si="156"/>
        <v>2</v>
      </c>
      <c r="AB2354" s="77">
        <f t="shared" si="157"/>
        <v>0</v>
      </c>
    </row>
    <row r="2355" spans="1:28" x14ac:dyDescent="0.3">
      <c r="A2355" s="53">
        <v>44073</v>
      </c>
      <c r="B2355" s="50" t="s">
        <v>1255</v>
      </c>
      <c r="C2355" s="50" t="s">
        <v>1256</v>
      </c>
      <c r="D2355" s="50" t="s">
        <v>47</v>
      </c>
      <c r="E2355" s="52">
        <v>10</v>
      </c>
      <c r="F2355" s="51">
        <v>178</v>
      </c>
      <c r="G2355" s="65">
        <v>1.8</v>
      </c>
      <c r="H2355" s="51">
        <v>139</v>
      </c>
      <c r="I2355" s="50" t="s">
        <v>434</v>
      </c>
      <c r="J2355" s="61">
        <v>21.6</v>
      </c>
      <c r="K2355" s="50" t="s">
        <v>433</v>
      </c>
      <c r="L2355" s="73">
        <v>30</v>
      </c>
      <c r="M2355" s="69">
        <v>1.4</v>
      </c>
      <c r="N2355" s="51">
        <v>81</v>
      </c>
      <c r="O2355" s="50" t="s">
        <v>60</v>
      </c>
      <c r="P2355" s="51">
        <v>10205</v>
      </c>
      <c r="Q2355" s="52">
        <v>22</v>
      </c>
      <c r="R2355" s="51">
        <v>10152</v>
      </c>
      <c r="S2355" s="50" t="s">
        <v>51</v>
      </c>
      <c r="T2355" s="52">
        <v>62</v>
      </c>
      <c r="U2355" s="52">
        <v>83</v>
      </c>
      <c r="V2355" s="50" t="s">
        <v>184</v>
      </c>
      <c r="W2355" s="52">
        <v>48</v>
      </c>
      <c r="X2355" s="50" t="s">
        <v>342</v>
      </c>
      <c r="Y2355" s="78">
        <f t="shared" si="154"/>
        <v>0.13999999999999999</v>
      </c>
      <c r="Z2355" s="78">
        <f t="shared" si="155"/>
        <v>0.18</v>
      </c>
      <c r="AA2355" s="78">
        <f t="shared" si="156"/>
        <v>2.16</v>
      </c>
      <c r="AB2355" s="77">
        <f t="shared" si="157"/>
        <v>300</v>
      </c>
    </row>
    <row r="2356" spans="1:28" x14ac:dyDescent="0.3">
      <c r="A2356" s="53">
        <v>44074</v>
      </c>
      <c r="B2356" s="50" t="s">
        <v>1255</v>
      </c>
      <c r="C2356" s="50" t="s">
        <v>1256</v>
      </c>
      <c r="D2356" s="50" t="s">
        <v>47</v>
      </c>
      <c r="E2356" s="52">
        <v>10</v>
      </c>
      <c r="F2356" s="51">
        <v>186</v>
      </c>
      <c r="G2356" s="65">
        <v>0</v>
      </c>
      <c r="H2356" s="51">
        <v>122</v>
      </c>
      <c r="I2356" s="50" t="s">
        <v>123</v>
      </c>
      <c r="J2356" s="61">
        <v>24.9</v>
      </c>
      <c r="K2356" s="50" t="s">
        <v>50</v>
      </c>
      <c r="L2356" s="72" t="s">
        <v>289</v>
      </c>
      <c r="M2356" s="69">
        <v>3.6</v>
      </c>
      <c r="N2356" s="51">
        <v>72</v>
      </c>
      <c r="O2356" s="50" t="s">
        <v>439</v>
      </c>
      <c r="P2356" s="51">
        <v>10204</v>
      </c>
      <c r="Q2356" s="50" t="s">
        <v>1012</v>
      </c>
      <c r="R2356" s="51">
        <v>10156</v>
      </c>
      <c r="S2356" s="52">
        <v>20</v>
      </c>
      <c r="T2356" s="52">
        <v>62</v>
      </c>
      <c r="U2356" s="52">
        <v>75</v>
      </c>
      <c r="V2356" s="50" t="s">
        <v>123</v>
      </c>
      <c r="W2356" s="52">
        <v>44</v>
      </c>
      <c r="X2356" s="50" t="s">
        <v>94</v>
      </c>
      <c r="Y2356" s="78">
        <f t="shared" si="154"/>
        <v>0.36</v>
      </c>
      <c r="Z2356" s="78">
        <f t="shared" si="155"/>
        <v>0</v>
      </c>
      <c r="AA2356" s="78">
        <f t="shared" si="156"/>
        <v>2.4899999999999998</v>
      </c>
      <c r="AB2356" s="77">
        <f t="shared" si="157"/>
        <v>90</v>
      </c>
    </row>
    <row r="2357" spans="1:28" x14ac:dyDescent="0.3">
      <c r="A2357" s="53">
        <v>44075</v>
      </c>
      <c r="B2357" s="50" t="s">
        <v>1255</v>
      </c>
      <c r="C2357" s="50" t="s">
        <v>1256</v>
      </c>
      <c r="D2357" s="50" t="s">
        <v>47</v>
      </c>
      <c r="E2357" s="52">
        <v>10</v>
      </c>
      <c r="F2357" s="51">
        <v>197</v>
      </c>
      <c r="G2357" s="65">
        <v>0</v>
      </c>
      <c r="H2357" s="51">
        <v>157</v>
      </c>
      <c r="I2357" s="50" t="s">
        <v>210</v>
      </c>
      <c r="J2357" s="61">
        <v>23.7</v>
      </c>
      <c r="K2357" s="50" t="s">
        <v>182</v>
      </c>
      <c r="L2357" s="73">
        <v>36</v>
      </c>
      <c r="M2357" s="69">
        <v>1.7</v>
      </c>
      <c r="N2357" s="51">
        <v>56</v>
      </c>
      <c r="O2357" s="50" t="s">
        <v>169</v>
      </c>
      <c r="P2357" s="51">
        <v>10175</v>
      </c>
      <c r="Q2357" s="52">
        <v>22</v>
      </c>
      <c r="R2357" s="51">
        <v>10141</v>
      </c>
      <c r="S2357" s="50" t="s">
        <v>102</v>
      </c>
      <c r="T2357" s="52">
        <v>66</v>
      </c>
      <c r="U2357" s="52">
        <v>80</v>
      </c>
      <c r="V2357" s="50" t="s">
        <v>100</v>
      </c>
      <c r="W2357" s="52">
        <v>55</v>
      </c>
      <c r="X2357" s="50" t="s">
        <v>201</v>
      </c>
      <c r="Y2357" s="78">
        <f t="shared" si="154"/>
        <v>0.16999999999999998</v>
      </c>
      <c r="Z2357" s="78">
        <f t="shared" si="155"/>
        <v>0</v>
      </c>
      <c r="AA2357" s="78">
        <f t="shared" si="156"/>
        <v>2.37</v>
      </c>
      <c r="AB2357" s="77">
        <f t="shared" si="157"/>
        <v>360</v>
      </c>
    </row>
    <row r="2358" spans="1:28" x14ac:dyDescent="0.3">
      <c r="A2358" s="53">
        <v>44076</v>
      </c>
      <c r="B2358" s="50" t="s">
        <v>1255</v>
      </c>
      <c r="C2358" s="50" t="s">
        <v>1256</v>
      </c>
      <c r="D2358" s="50" t="s">
        <v>47</v>
      </c>
      <c r="E2358" s="52">
        <v>10</v>
      </c>
      <c r="F2358" s="51">
        <v>210</v>
      </c>
      <c r="G2358" s="65">
        <v>0</v>
      </c>
      <c r="H2358" s="51">
        <v>165</v>
      </c>
      <c r="I2358" s="50" t="s">
        <v>123</v>
      </c>
      <c r="J2358" s="61">
        <v>25.5</v>
      </c>
      <c r="K2358" s="50" t="s">
        <v>158</v>
      </c>
      <c r="L2358" s="72" t="s">
        <v>289</v>
      </c>
      <c r="M2358" s="69">
        <v>3.1</v>
      </c>
      <c r="N2358" s="51">
        <v>78</v>
      </c>
      <c r="O2358" s="50" t="s">
        <v>433</v>
      </c>
      <c r="P2358" s="51">
        <v>10196</v>
      </c>
      <c r="Q2358" s="52">
        <v>22</v>
      </c>
      <c r="R2358" s="51">
        <v>10168</v>
      </c>
      <c r="S2358" s="50" t="s">
        <v>84</v>
      </c>
      <c r="T2358" s="52">
        <v>67</v>
      </c>
      <c r="U2358" s="52">
        <v>84</v>
      </c>
      <c r="V2358" s="50" t="s">
        <v>51</v>
      </c>
      <c r="W2358" s="52">
        <v>54</v>
      </c>
      <c r="X2358" s="50" t="s">
        <v>71</v>
      </c>
      <c r="Y2358" s="78">
        <f t="shared" si="154"/>
        <v>0.31</v>
      </c>
      <c r="Z2358" s="78">
        <f t="shared" si="155"/>
        <v>0</v>
      </c>
      <c r="AA2358" s="78">
        <f t="shared" si="156"/>
        <v>2.5499999999999998</v>
      </c>
      <c r="AB2358" s="77">
        <f t="shared" si="157"/>
        <v>90</v>
      </c>
    </row>
    <row r="2359" spans="1:28" x14ac:dyDescent="0.3">
      <c r="A2359" s="53">
        <v>44077</v>
      </c>
      <c r="B2359" s="50" t="s">
        <v>1255</v>
      </c>
      <c r="C2359" s="50" t="s">
        <v>1256</v>
      </c>
      <c r="D2359" s="50" t="s">
        <v>47</v>
      </c>
      <c r="E2359" s="52">
        <v>10</v>
      </c>
      <c r="F2359" s="51">
        <v>208</v>
      </c>
      <c r="G2359" s="65">
        <v>0</v>
      </c>
      <c r="H2359" s="51">
        <v>148</v>
      </c>
      <c r="I2359" s="50" t="s">
        <v>537</v>
      </c>
      <c r="J2359" s="61">
        <v>26.7</v>
      </c>
      <c r="K2359" s="50" t="s">
        <v>61</v>
      </c>
      <c r="L2359" s="72" t="s">
        <v>132</v>
      </c>
      <c r="M2359" s="69">
        <v>2.8</v>
      </c>
      <c r="N2359" s="51">
        <v>53</v>
      </c>
      <c r="O2359" s="50" t="s">
        <v>128</v>
      </c>
      <c r="P2359" s="51">
        <v>10209</v>
      </c>
      <c r="Q2359" s="52">
        <v>23</v>
      </c>
      <c r="R2359" s="51">
        <v>10184</v>
      </c>
      <c r="S2359" s="50" t="s">
        <v>102</v>
      </c>
      <c r="T2359" s="52">
        <v>67</v>
      </c>
      <c r="U2359" s="52">
        <v>82</v>
      </c>
      <c r="V2359" s="50" t="s">
        <v>537</v>
      </c>
      <c r="W2359" s="52">
        <v>50</v>
      </c>
      <c r="X2359" s="50" t="s">
        <v>158</v>
      </c>
      <c r="Y2359" s="78">
        <f t="shared" si="154"/>
        <v>0.27999999999999997</v>
      </c>
      <c r="Z2359" s="78">
        <f t="shared" si="155"/>
        <v>0</v>
      </c>
      <c r="AA2359" s="78">
        <f t="shared" si="156"/>
        <v>2.67</v>
      </c>
      <c r="AB2359" s="77">
        <f t="shared" si="157"/>
        <v>80</v>
      </c>
    </row>
    <row r="2360" spans="1:28" x14ac:dyDescent="0.3">
      <c r="A2360" s="53">
        <v>44078</v>
      </c>
      <c r="B2360" s="50" t="s">
        <v>1255</v>
      </c>
      <c r="C2360" s="50" t="s">
        <v>1256</v>
      </c>
      <c r="D2360" s="50" t="s">
        <v>47</v>
      </c>
      <c r="E2360" s="52">
        <v>10</v>
      </c>
      <c r="F2360" s="51">
        <v>216</v>
      </c>
      <c r="G2360" s="65">
        <v>2.6</v>
      </c>
      <c r="H2360" s="51">
        <v>166</v>
      </c>
      <c r="I2360" s="50" t="s">
        <v>123</v>
      </c>
      <c r="J2360" s="61">
        <v>26.6</v>
      </c>
      <c r="K2360" s="50" t="s">
        <v>164</v>
      </c>
      <c r="L2360" s="73">
        <v>25</v>
      </c>
      <c r="M2360" s="69">
        <v>1.7</v>
      </c>
      <c r="N2360" s="51">
        <v>75</v>
      </c>
      <c r="O2360" s="50" t="s">
        <v>763</v>
      </c>
      <c r="P2360" s="51">
        <v>10218</v>
      </c>
      <c r="Q2360" s="52">
        <v>23</v>
      </c>
      <c r="R2360" s="51">
        <v>10181</v>
      </c>
      <c r="S2360" s="52">
        <v>16</v>
      </c>
      <c r="T2360" s="52">
        <v>75</v>
      </c>
      <c r="U2360" s="52">
        <v>85</v>
      </c>
      <c r="V2360" s="50" t="s">
        <v>178</v>
      </c>
      <c r="W2360" s="52">
        <v>64</v>
      </c>
      <c r="X2360" s="50" t="s">
        <v>201</v>
      </c>
      <c r="Y2360" s="78">
        <f t="shared" si="154"/>
        <v>0.16999999999999998</v>
      </c>
      <c r="Z2360" s="78">
        <f t="shared" si="155"/>
        <v>0.26</v>
      </c>
      <c r="AA2360" s="78">
        <f t="shared" si="156"/>
        <v>2.66</v>
      </c>
      <c r="AB2360" s="77">
        <f t="shared" si="157"/>
        <v>250</v>
      </c>
    </row>
    <row r="2361" spans="1:28" x14ac:dyDescent="0.3">
      <c r="A2361" s="53">
        <v>44079</v>
      </c>
      <c r="B2361" s="50" t="s">
        <v>1255</v>
      </c>
      <c r="C2361" s="50" t="s">
        <v>1256</v>
      </c>
      <c r="D2361" s="50" t="s">
        <v>47</v>
      </c>
      <c r="E2361" s="52">
        <v>10</v>
      </c>
      <c r="F2361" s="51">
        <v>200</v>
      </c>
      <c r="G2361" s="65">
        <v>16.399999999999999</v>
      </c>
      <c r="H2361" s="51">
        <v>175</v>
      </c>
      <c r="I2361" s="50" t="s">
        <v>100</v>
      </c>
      <c r="J2361" s="61">
        <v>22.6</v>
      </c>
      <c r="K2361" s="50" t="s">
        <v>89</v>
      </c>
      <c r="L2361" s="72" t="s">
        <v>289</v>
      </c>
      <c r="M2361" s="69">
        <v>1.4</v>
      </c>
      <c r="N2361" s="51">
        <v>83</v>
      </c>
      <c r="O2361" s="50" t="s">
        <v>225</v>
      </c>
      <c r="P2361" s="51">
        <v>10243</v>
      </c>
      <c r="Q2361" s="52">
        <v>10</v>
      </c>
      <c r="R2361" s="51">
        <v>10217</v>
      </c>
      <c r="S2361" s="50" t="s">
        <v>51</v>
      </c>
      <c r="T2361" s="52">
        <v>80</v>
      </c>
      <c r="U2361" s="52">
        <v>89</v>
      </c>
      <c r="V2361" s="50" t="s">
        <v>51</v>
      </c>
      <c r="W2361" s="52">
        <v>67</v>
      </c>
      <c r="X2361" s="50" t="s">
        <v>91</v>
      </c>
      <c r="Y2361" s="78">
        <f t="shared" si="154"/>
        <v>0.13999999999999999</v>
      </c>
      <c r="Z2361" s="78">
        <f t="shared" si="155"/>
        <v>1.64</v>
      </c>
      <c r="AA2361" s="78">
        <f t="shared" si="156"/>
        <v>2.2600000000000002</v>
      </c>
      <c r="AB2361" s="77">
        <f t="shared" si="157"/>
        <v>90</v>
      </c>
    </row>
    <row r="2362" spans="1:28" x14ac:dyDescent="0.3">
      <c r="A2362" s="53">
        <v>44080</v>
      </c>
      <c r="B2362" s="50" t="s">
        <v>1255</v>
      </c>
      <c r="C2362" s="50" t="s">
        <v>1256</v>
      </c>
      <c r="D2362" s="50" t="s">
        <v>47</v>
      </c>
      <c r="E2362" s="52">
        <v>10</v>
      </c>
      <c r="F2362" s="51">
        <v>191</v>
      </c>
      <c r="G2362" s="65">
        <v>0.8</v>
      </c>
      <c r="H2362" s="51">
        <v>160</v>
      </c>
      <c r="I2362" s="50" t="s">
        <v>537</v>
      </c>
      <c r="J2362" s="61">
        <v>22.2</v>
      </c>
      <c r="K2362" s="50" t="s">
        <v>164</v>
      </c>
      <c r="L2362" s="72" t="s">
        <v>102</v>
      </c>
      <c r="M2362" s="69">
        <v>1.1000000000000001</v>
      </c>
      <c r="N2362" s="51">
        <v>61</v>
      </c>
      <c r="O2362" s="50" t="s">
        <v>142</v>
      </c>
      <c r="P2362" s="51">
        <v>10235</v>
      </c>
      <c r="Q2362" s="50" t="s">
        <v>1012</v>
      </c>
      <c r="R2362" s="51">
        <v>10221</v>
      </c>
      <c r="S2362" s="50" t="s">
        <v>51</v>
      </c>
      <c r="T2362" s="52">
        <v>71</v>
      </c>
      <c r="U2362" s="52">
        <v>90</v>
      </c>
      <c r="V2362" s="50" t="s">
        <v>521</v>
      </c>
      <c r="W2362" s="52">
        <v>55</v>
      </c>
      <c r="X2362" s="50" t="s">
        <v>201</v>
      </c>
      <c r="Y2362" s="78">
        <f t="shared" si="154"/>
        <v>0.11000000000000001</v>
      </c>
      <c r="Z2362" s="78">
        <f t="shared" si="155"/>
        <v>0.08</v>
      </c>
      <c r="AA2362" s="78">
        <f t="shared" si="156"/>
        <v>2.2199999999999998</v>
      </c>
      <c r="AB2362" s="77">
        <f t="shared" si="157"/>
        <v>50</v>
      </c>
    </row>
    <row r="2363" spans="1:28" x14ac:dyDescent="0.3">
      <c r="A2363" s="53">
        <v>44081</v>
      </c>
      <c r="B2363" s="50" t="s">
        <v>1255</v>
      </c>
      <c r="C2363" s="50" t="s">
        <v>1256</v>
      </c>
      <c r="D2363" s="50" t="s">
        <v>47</v>
      </c>
      <c r="E2363" s="52">
        <v>10</v>
      </c>
      <c r="F2363" s="51">
        <v>202</v>
      </c>
      <c r="G2363" s="65">
        <v>0</v>
      </c>
      <c r="H2363" s="51">
        <v>158</v>
      </c>
      <c r="I2363" s="50" t="s">
        <v>123</v>
      </c>
      <c r="J2363" s="61">
        <v>24.6</v>
      </c>
      <c r="K2363" s="50" t="s">
        <v>71</v>
      </c>
      <c r="L2363" s="73">
        <v>10</v>
      </c>
      <c r="M2363" s="69">
        <v>3.3</v>
      </c>
      <c r="N2363" s="51">
        <v>83</v>
      </c>
      <c r="O2363" s="50" t="s">
        <v>88</v>
      </c>
      <c r="P2363" s="51">
        <v>10255</v>
      </c>
      <c r="Q2363" s="52">
        <v>21</v>
      </c>
      <c r="R2363" s="51">
        <v>10223</v>
      </c>
      <c r="S2363" s="50" t="s">
        <v>102</v>
      </c>
      <c r="T2363" s="52">
        <v>64</v>
      </c>
      <c r="U2363" s="52">
        <v>81</v>
      </c>
      <c r="V2363" s="50" t="s">
        <v>318</v>
      </c>
      <c r="W2363" s="52">
        <v>52</v>
      </c>
      <c r="X2363" s="50" t="s">
        <v>89</v>
      </c>
      <c r="Y2363" s="78">
        <f t="shared" si="154"/>
        <v>0.32999999999999996</v>
      </c>
      <c r="Z2363" s="78">
        <f t="shared" si="155"/>
        <v>0</v>
      </c>
      <c r="AA2363" s="78">
        <f t="shared" si="156"/>
        <v>2.46</v>
      </c>
      <c r="AB2363" s="77">
        <f t="shared" si="157"/>
        <v>100</v>
      </c>
    </row>
    <row r="2364" spans="1:28" x14ac:dyDescent="0.3">
      <c r="A2364" s="53">
        <v>44082</v>
      </c>
      <c r="B2364" s="50" t="s">
        <v>1255</v>
      </c>
      <c r="C2364" s="50" t="s">
        <v>1256</v>
      </c>
      <c r="D2364" s="50" t="s">
        <v>47</v>
      </c>
      <c r="E2364" s="52">
        <v>10</v>
      </c>
      <c r="F2364" s="51">
        <v>194</v>
      </c>
      <c r="G2364" s="65">
        <v>0</v>
      </c>
      <c r="H2364" s="51">
        <v>159</v>
      </c>
      <c r="I2364" s="50" t="s">
        <v>100</v>
      </c>
      <c r="J2364" s="61">
        <v>23</v>
      </c>
      <c r="K2364" s="50" t="s">
        <v>121</v>
      </c>
      <c r="L2364" s="72" t="s">
        <v>289</v>
      </c>
      <c r="M2364" s="69">
        <v>6.7</v>
      </c>
      <c r="N2364" s="51">
        <v>111</v>
      </c>
      <c r="O2364" s="50" t="s">
        <v>215</v>
      </c>
      <c r="P2364" s="51">
        <v>10245</v>
      </c>
      <c r="Q2364" s="50" t="s">
        <v>1012</v>
      </c>
      <c r="R2364" s="51">
        <v>10211</v>
      </c>
      <c r="S2364" s="52">
        <v>24</v>
      </c>
      <c r="T2364" s="52">
        <v>61</v>
      </c>
      <c r="U2364" s="52">
        <v>75</v>
      </c>
      <c r="V2364" s="50" t="s">
        <v>88</v>
      </c>
      <c r="W2364" s="52">
        <v>55</v>
      </c>
      <c r="X2364" s="50" t="s">
        <v>510</v>
      </c>
      <c r="Y2364" s="78">
        <f t="shared" si="154"/>
        <v>0.67</v>
      </c>
      <c r="Z2364" s="78">
        <f t="shared" si="155"/>
        <v>0</v>
      </c>
      <c r="AA2364" s="78">
        <f t="shared" si="156"/>
        <v>2.2999999999999998</v>
      </c>
      <c r="AB2364" s="77">
        <f t="shared" si="157"/>
        <v>90</v>
      </c>
    </row>
    <row r="2365" spans="1:28" x14ac:dyDescent="0.3">
      <c r="A2365" s="53">
        <v>44083</v>
      </c>
      <c r="B2365" s="50" t="s">
        <v>1255</v>
      </c>
      <c r="C2365" s="50" t="s">
        <v>1256</v>
      </c>
      <c r="D2365" s="50" t="s">
        <v>47</v>
      </c>
      <c r="E2365" s="52">
        <v>10</v>
      </c>
      <c r="F2365" s="51">
        <v>194</v>
      </c>
      <c r="G2365" s="65">
        <v>0</v>
      </c>
      <c r="H2365" s="51">
        <v>143</v>
      </c>
      <c r="I2365" s="50" t="s">
        <v>123</v>
      </c>
      <c r="J2365" s="61">
        <v>24.6</v>
      </c>
      <c r="K2365" s="50" t="s">
        <v>388</v>
      </c>
      <c r="L2365" s="73">
        <v>30</v>
      </c>
      <c r="M2365" s="69">
        <v>2.2000000000000002</v>
      </c>
      <c r="N2365" s="51">
        <v>42</v>
      </c>
      <c r="O2365" s="50" t="s">
        <v>71</v>
      </c>
      <c r="P2365" s="51">
        <v>10226</v>
      </c>
      <c r="Q2365" s="52">
        <v>22</v>
      </c>
      <c r="R2365" s="51">
        <v>10204</v>
      </c>
      <c r="S2365" s="50" t="s">
        <v>116</v>
      </c>
      <c r="T2365" s="52">
        <v>71</v>
      </c>
      <c r="U2365" s="52">
        <v>82</v>
      </c>
      <c r="V2365" s="50" t="s">
        <v>51</v>
      </c>
      <c r="W2365" s="52">
        <v>62</v>
      </c>
      <c r="X2365" s="50" t="s">
        <v>51</v>
      </c>
      <c r="Y2365" s="78">
        <f t="shared" si="154"/>
        <v>0.22000000000000003</v>
      </c>
      <c r="Z2365" s="78">
        <f t="shared" si="155"/>
        <v>0</v>
      </c>
      <c r="AA2365" s="78">
        <f t="shared" si="156"/>
        <v>2.46</v>
      </c>
      <c r="AB2365" s="77">
        <f t="shared" si="157"/>
        <v>300</v>
      </c>
    </row>
    <row r="2366" spans="1:28" x14ac:dyDescent="0.3">
      <c r="A2366" s="53">
        <v>44084</v>
      </c>
      <c r="B2366" s="50" t="s">
        <v>1255</v>
      </c>
      <c r="C2366" s="50" t="s">
        <v>1256</v>
      </c>
      <c r="D2366" s="50" t="s">
        <v>47</v>
      </c>
      <c r="E2366" s="52">
        <v>10</v>
      </c>
      <c r="F2366" s="51">
        <v>202</v>
      </c>
      <c r="G2366" s="65">
        <v>0</v>
      </c>
      <c r="H2366" s="51">
        <v>156</v>
      </c>
      <c r="I2366" s="50" t="s">
        <v>111</v>
      </c>
      <c r="J2366" s="61">
        <v>24.7</v>
      </c>
      <c r="K2366" s="50" t="s">
        <v>99</v>
      </c>
      <c r="L2366" s="73">
        <v>22</v>
      </c>
      <c r="M2366" s="69">
        <v>1.9</v>
      </c>
      <c r="N2366" s="51">
        <v>44</v>
      </c>
      <c r="O2366" s="50" t="s">
        <v>86</v>
      </c>
      <c r="P2366" s="51">
        <v>10219</v>
      </c>
      <c r="Q2366" s="50" t="s">
        <v>1012</v>
      </c>
      <c r="R2366" s="51">
        <v>10177</v>
      </c>
      <c r="S2366" s="52">
        <v>24</v>
      </c>
      <c r="T2366" s="52">
        <v>77</v>
      </c>
      <c r="U2366" s="52">
        <v>87</v>
      </c>
      <c r="V2366" s="50" t="s">
        <v>120</v>
      </c>
      <c r="W2366" s="52">
        <v>66</v>
      </c>
      <c r="X2366" s="50" t="s">
        <v>192</v>
      </c>
      <c r="Y2366" s="78">
        <f t="shared" si="154"/>
        <v>0.19</v>
      </c>
      <c r="Z2366" s="78">
        <f t="shared" si="155"/>
        <v>0</v>
      </c>
      <c r="AA2366" s="78">
        <f t="shared" si="156"/>
        <v>2.4699999999999998</v>
      </c>
      <c r="AB2366" s="77">
        <f t="shared" si="157"/>
        <v>220</v>
      </c>
    </row>
    <row r="2367" spans="1:28" x14ac:dyDescent="0.3">
      <c r="A2367" s="53">
        <v>44085</v>
      </c>
      <c r="B2367" s="50" t="s">
        <v>1255</v>
      </c>
      <c r="C2367" s="50" t="s">
        <v>1256</v>
      </c>
      <c r="D2367" s="50" t="s">
        <v>47</v>
      </c>
      <c r="E2367" s="52">
        <v>10</v>
      </c>
      <c r="F2367" s="51">
        <v>212</v>
      </c>
      <c r="G2367" s="65">
        <v>0</v>
      </c>
      <c r="H2367" s="51">
        <v>162</v>
      </c>
      <c r="I2367" s="50" t="s">
        <v>229</v>
      </c>
      <c r="J2367" s="61">
        <v>26.1</v>
      </c>
      <c r="K2367" s="50" t="s">
        <v>71</v>
      </c>
      <c r="L2367" s="72" t="s">
        <v>289</v>
      </c>
      <c r="M2367" s="69">
        <v>2.8</v>
      </c>
      <c r="N2367" s="51">
        <v>64</v>
      </c>
      <c r="O2367" s="50" t="s">
        <v>433</v>
      </c>
      <c r="P2367" s="51">
        <v>10177</v>
      </c>
      <c r="Q2367" s="50" t="s">
        <v>1012</v>
      </c>
      <c r="R2367" s="51">
        <v>10151</v>
      </c>
      <c r="S2367" s="52">
        <v>18</v>
      </c>
      <c r="T2367" s="52">
        <v>75</v>
      </c>
      <c r="U2367" s="52">
        <v>87</v>
      </c>
      <c r="V2367" s="50" t="s">
        <v>51</v>
      </c>
      <c r="W2367" s="52">
        <v>58</v>
      </c>
      <c r="X2367" s="50" t="s">
        <v>95</v>
      </c>
      <c r="Y2367" s="78">
        <f t="shared" si="154"/>
        <v>0.27999999999999997</v>
      </c>
      <c r="Z2367" s="78">
        <f t="shared" si="155"/>
        <v>0</v>
      </c>
      <c r="AA2367" s="78">
        <f t="shared" si="156"/>
        <v>2.6100000000000003</v>
      </c>
      <c r="AB2367" s="77">
        <f t="shared" si="157"/>
        <v>90</v>
      </c>
    </row>
    <row r="2368" spans="1:28" x14ac:dyDescent="0.3">
      <c r="A2368" s="53">
        <v>44086</v>
      </c>
      <c r="B2368" s="50" t="s">
        <v>1255</v>
      </c>
      <c r="C2368" s="50" t="s">
        <v>1256</v>
      </c>
      <c r="D2368" s="50" t="s">
        <v>47</v>
      </c>
      <c r="E2368" s="52">
        <v>10</v>
      </c>
      <c r="F2368" s="51">
        <v>218</v>
      </c>
      <c r="G2368" s="65">
        <v>0</v>
      </c>
      <c r="H2368" s="51">
        <v>186</v>
      </c>
      <c r="I2368" s="50" t="s">
        <v>312</v>
      </c>
      <c r="J2368" s="61">
        <v>25</v>
      </c>
      <c r="K2368" s="50" t="s">
        <v>95</v>
      </c>
      <c r="L2368" s="72" t="s">
        <v>289</v>
      </c>
      <c r="M2368" s="69">
        <v>2.5</v>
      </c>
      <c r="N2368" s="51">
        <v>89</v>
      </c>
      <c r="O2368" s="50" t="s">
        <v>260</v>
      </c>
      <c r="P2368" s="51">
        <v>10198</v>
      </c>
      <c r="Q2368" s="52">
        <v>21</v>
      </c>
      <c r="R2368" s="51">
        <v>10164</v>
      </c>
      <c r="S2368" s="50" t="s">
        <v>1012</v>
      </c>
      <c r="T2368" s="52">
        <v>79</v>
      </c>
      <c r="U2368" s="52">
        <v>87</v>
      </c>
      <c r="V2368" s="50" t="s">
        <v>51</v>
      </c>
      <c r="W2368" s="52">
        <v>65</v>
      </c>
      <c r="X2368" s="50" t="s">
        <v>95</v>
      </c>
      <c r="Y2368" s="78">
        <f t="shared" si="154"/>
        <v>0.25</v>
      </c>
      <c r="Z2368" s="78">
        <f t="shared" si="155"/>
        <v>0</v>
      </c>
      <c r="AA2368" s="78">
        <f t="shared" si="156"/>
        <v>2.5</v>
      </c>
      <c r="AB2368" s="77">
        <f t="shared" si="157"/>
        <v>90</v>
      </c>
    </row>
    <row r="2369" spans="1:28" x14ac:dyDescent="0.3">
      <c r="A2369" s="53">
        <v>44087</v>
      </c>
      <c r="B2369" s="50" t="s">
        <v>1255</v>
      </c>
      <c r="C2369" s="50" t="s">
        <v>1256</v>
      </c>
      <c r="D2369" s="50" t="s">
        <v>47</v>
      </c>
      <c r="E2369" s="52">
        <v>10</v>
      </c>
      <c r="F2369" s="51">
        <v>209</v>
      </c>
      <c r="G2369" s="65">
        <v>0</v>
      </c>
      <c r="H2369" s="51">
        <v>162</v>
      </c>
      <c r="I2369" s="50" t="s">
        <v>258</v>
      </c>
      <c r="J2369" s="61">
        <v>25.6</v>
      </c>
      <c r="K2369" s="50" t="s">
        <v>94</v>
      </c>
      <c r="L2369" s="72" t="s">
        <v>132</v>
      </c>
      <c r="M2369" s="69">
        <v>1.9</v>
      </c>
      <c r="N2369" s="51">
        <v>58</v>
      </c>
      <c r="O2369" s="50" t="s">
        <v>342</v>
      </c>
      <c r="P2369" s="51">
        <v>10191</v>
      </c>
      <c r="Q2369" s="50" t="s">
        <v>1012</v>
      </c>
      <c r="R2369" s="51">
        <v>10145</v>
      </c>
      <c r="S2369" s="52">
        <v>24</v>
      </c>
      <c r="T2369" s="52">
        <v>76</v>
      </c>
      <c r="U2369" s="52">
        <v>89</v>
      </c>
      <c r="V2369" s="50" t="s">
        <v>51</v>
      </c>
      <c r="W2369" s="52">
        <v>58</v>
      </c>
      <c r="X2369" s="50" t="s">
        <v>89</v>
      </c>
      <c r="Y2369" s="78">
        <f t="shared" si="154"/>
        <v>0.19</v>
      </c>
      <c r="Z2369" s="78">
        <f t="shared" si="155"/>
        <v>0</v>
      </c>
      <c r="AA2369" s="78">
        <f t="shared" si="156"/>
        <v>2.56</v>
      </c>
      <c r="AB2369" s="77">
        <f t="shared" si="157"/>
        <v>80</v>
      </c>
    </row>
    <row r="2370" spans="1:28" x14ac:dyDescent="0.3">
      <c r="A2370" s="53">
        <v>44088</v>
      </c>
      <c r="B2370" s="50" t="s">
        <v>1255</v>
      </c>
      <c r="C2370" s="50" t="s">
        <v>1256</v>
      </c>
      <c r="D2370" s="50" t="s">
        <v>47</v>
      </c>
      <c r="E2370" s="52">
        <v>10</v>
      </c>
      <c r="F2370" s="51">
        <v>223</v>
      </c>
      <c r="G2370" s="65">
        <v>9.4</v>
      </c>
      <c r="H2370" s="51">
        <v>185</v>
      </c>
      <c r="I2370" s="50" t="s">
        <v>123</v>
      </c>
      <c r="J2370" s="61">
        <v>26.1</v>
      </c>
      <c r="K2370" s="50" t="s">
        <v>179</v>
      </c>
      <c r="L2370" s="72" t="s">
        <v>289</v>
      </c>
      <c r="M2370" s="69">
        <v>1.1000000000000001</v>
      </c>
      <c r="N2370" s="51">
        <v>100</v>
      </c>
      <c r="O2370" s="50" t="s">
        <v>162</v>
      </c>
      <c r="P2370" s="51">
        <v>10191</v>
      </c>
      <c r="Q2370" s="52">
        <v>21</v>
      </c>
      <c r="R2370" s="51">
        <v>10138</v>
      </c>
      <c r="S2370" s="50" t="s">
        <v>84</v>
      </c>
      <c r="T2370" s="52">
        <v>64</v>
      </c>
      <c r="U2370" s="52">
        <v>84</v>
      </c>
      <c r="V2370" s="50" t="s">
        <v>51</v>
      </c>
      <c r="W2370" s="52">
        <v>48</v>
      </c>
      <c r="X2370" s="50" t="s">
        <v>250</v>
      </c>
      <c r="Y2370" s="78">
        <f t="shared" si="154"/>
        <v>0.11000000000000001</v>
      </c>
      <c r="Z2370" s="78">
        <f t="shared" si="155"/>
        <v>0.94000000000000006</v>
      </c>
      <c r="AA2370" s="78">
        <f t="shared" si="156"/>
        <v>2.6100000000000003</v>
      </c>
      <c r="AB2370" s="77">
        <f t="shared" si="157"/>
        <v>90</v>
      </c>
    </row>
    <row r="2371" spans="1:28" x14ac:dyDescent="0.3">
      <c r="A2371" s="53">
        <v>44089</v>
      </c>
      <c r="B2371" s="50" t="s">
        <v>1255</v>
      </c>
      <c r="C2371" s="50" t="s">
        <v>1256</v>
      </c>
      <c r="D2371" s="50" t="s">
        <v>47</v>
      </c>
      <c r="E2371" s="52">
        <v>10</v>
      </c>
      <c r="F2371" s="51">
        <v>214</v>
      </c>
      <c r="G2371" s="65">
        <v>0</v>
      </c>
      <c r="H2371" s="51">
        <v>179</v>
      </c>
      <c r="I2371" s="50" t="s">
        <v>111</v>
      </c>
      <c r="J2371" s="61">
        <v>25</v>
      </c>
      <c r="K2371" s="50" t="s">
        <v>135</v>
      </c>
      <c r="L2371" s="73">
        <v>24</v>
      </c>
      <c r="M2371" s="69">
        <v>1.7</v>
      </c>
      <c r="N2371" s="51">
        <v>56</v>
      </c>
      <c r="O2371" s="50" t="s">
        <v>195</v>
      </c>
      <c r="P2371" s="51">
        <v>10192</v>
      </c>
      <c r="Q2371" s="50" t="s">
        <v>263</v>
      </c>
      <c r="R2371" s="51">
        <v>10166</v>
      </c>
      <c r="S2371" s="50" t="s">
        <v>116</v>
      </c>
      <c r="T2371" s="52">
        <v>77</v>
      </c>
      <c r="U2371" s="52">
        <v>87</v>
      </c>
      <c r="V2371" s="50" t="s">
        <v>232</v>
      </c>
      <c r="W2371" s="52">
        <v>67</v>
      </c>
      <c r="X2371" s="50" t="s">
        <v>51</v>
      </c>
      <c r="Y2371" s="78">
        <f t="shared" ref="Y2371:Y2434" si="158">M2371/$AE$17</f>
        <v>0.16999999999999998</v>
      </c>
      <c r="Z2371" s="78">
        <f t="shared" ref="Z2371:Z2434" si="159">G2371/$AE$17</f>
        <v>0</v>
      </c>
      <c r="AA2371" s="78">
        <f t="shared" ref="AA2371:AA2434" si="160">J2371/$AE$17</f>
        <v>2.5</v>
      </c>
      <c r="AB2371" s="77">
        <f t="shared" ref="AB2371:AB2434" si="161">L2371*$AE$17</f>
        <v>240</v>
      </c>
    </row>
    <row r="2372" spans="1:28" x14ac:dyDescent="0.3">
      <c r="A2372" s="53">
        <v>44090</v>
      </c>
      <c r="B2372" s="50" t="s">
        <v>1255</v>
      </c>
      <c r="C2372" s="50" t="s">
        <v>1256</v>
      </c>
      <c r="D2372" s="50" t="s">
        <v>47</v>
      </c>
      <c r="E2372" s="52">
        <v>10</v>
      </c>
      <c r="F2372" s="51">
        <v>228</v>
      </c>
      <c r="G2372" s="65">
        <v>1.8</v>
      </c>
      <c r="H2372" s="51">
        <v>201</v>
      </c>
      <c r="I2372" s="50" t="s">
        <v>286</v>
      </c>
      <c r="J2372" s="61">
        <v>25.4</v>
      </c>
      <c r="K2372" s="50" t="s">
        <v>179</v>
      </c>
      <c r="L2372" s="72" t="s">
        <v>132</v>
      </c>
      <c r="M2372" s="69">
        <v>1.1000000000000001</v>
      </c>
      <c r="N2372" s="51">
        <v>42</v>
      </c>
      <c r="O2372" s="50" t="s">
        <v>215</v>
      </c>
      <c r="P2372" s="51">
        <v>10184</v>
      </c>
      <c r="Q2372" s="50" t="s">
        <v>1012</v>
      </c>
      <c r="R2372" s="51">
        <v>10149</v>
      </c>
      <c r="S2372" s="52">
        <v>24</v>
      </c>
      <c r="T2372" s="52">
        <v>79</v>
      </c>
      <c r="U2372" s="52">
        <v>87</v>
      </c>
      <c r="V2372" s="50" t="s">
        <v>100</v>
      </c>
      <c r="W2372" s="52">
        <v>67</v>
      </c>
      <c r="X2372" s="50" t="s">
        <v>169</v>
      </c>
      <c r="Y2372" s="78">
        <f t="shared" si="158"/>
        <v>0.11000000000000001</v>
      </c>
      <c r="Z2372" s="78">
        <f t="shared" si="159"/>
        <v>0.18</v>
      </c>
      <c r="AA2372" s="78">
        <f t="shared" si="160"/>
        <v>2.54</v>
      </c>
      <c r="AB2372" s="77">
        <f t="shared" si="161"/>
        <v>80</v>
      </c>
    </row>
    <row r="2373" spans="1:28" x14ac:dyDescent="0.3">
      <c r="A2373" s="53">
        <v>44091</v>
      </c>
      <c r="B2373" s="50" t="s">
        <v>1255</v>
      </c>
      <c r="C2373" s="50" t="s">
        <v>1256</v>
      </c>
      <c r="D2373" s="50" t="s">
        <v>47</v>
      </c>
      <c r="E2373" s="52">
        <v>10</v>
      </c>
      <c r="F2373" s="51">
        <v>230</v>
      </c>
      <c r="G2373" s="65">
        <v>1.4</v>
      </c>
      <c r="H2373" s="51">
        <v>201</v>
      </c>
      <c r="I2373" s="50" t="s">
        <v>100</v>
      </c>
      <c r="J2373" s="61">
        <v>25.9</v>
      </c>
      <c r="K2373" s="50" t="s">
        <v>113</v>
      </c>
      <c r="L2373" s="73">
        <v>26</v>
      </c>
      <c r="M2373" s="69">
        <v>0.8</v>
      </c>
      <c r="N2373" s="51">
        <v>117</v>
      </c>
      <c r="O2373" s="50" t="s">
        <v>249</v>
      </c>
      <c r="P2373" s="51">
        <v>10150</v>
      </c>
      <c r="Q2373" s="50" t="s">
        <v>1012</v>
      </c>
      <c r="R2373" s="51">
        <v>10056</v>
      </c>
      <c r="S2373" s="52">
        <v>23</v>
      </c>
      <c r="T2373" s="52">
        <v>79</v>
      </c>
      <c r="U2373" s="52">
        <v>89</v>
      </c>
      <c r="V2373" s="50" t="s">
        <v>51</v>
      </c>
      <c r="W2373" s="52">
        <v>66</v>
      </c>
      <c r="X2373" s="50" t="s">
        <v>158</v>
      </c>
      <c r="Y2373" s="78">
        <f t="shared" si="158"/>
        <v>0.08</v>
      </c>
      <c r="Z2373" s="78">
        <f t="shared" si="159"/>
        <v>0.13999999999999999</v>
      </c>
      <c r="AA2373" s="78">
        <f t="shared" si="160"/>
        <v>2.59</v>
      </c>
      <c r="AB2373" s="77">
        <f t="shared" si="161"/>
        <v>260</v>
      </c>
    </row>
    <row r="2374" spans="1:28" x14ac:dyDescent="0.3">
      <c r="A2374" s="53">
        <v>44092</v>
      </c>
      <c r="B2374" s="50" t="s">
        <v>1255</v>
      </c>
      <c r="C2374" s="50" t="s">
        <v>1256</v>
      </c>
      <c r="D2374" s="50" t="s">
        <v>47</v>
      </c>
      <c r="E2374" s="52">
        <v>10</v>
      </c>
      <c r="F2374" s="51">
        <v>216</v>
      </c>
      <c r="G2374" s="65">
        <v>3.2</v>
      </c>
      <c r="H2374" s="51">
        <v>183</v>
      </c>
      <c r="I2374" s="50" t="s">
        <v>750</v>
      </c>
      <c r="J2374" s="61">
        <v>24.9</v>
      </c>
      <c r="K2374" s="50" t="s">
        <v>121</v>
      </c>
      <c r="L2374" s="73">
        <v>29</v>
      </c>
      <c r="M2374" s="69">
        <v>1.4</v>
      </c>
      <c r="N2374" s="51">
        <v>78</v>
      </c>
      <c r="O2374" s="50" t="s">
        <v>510</v>
      </c>
      <c r="P2374" s="51">
        <v>10093</v>
      </c>
      <c r="Q2374" s="52">
        <v>20</v>
      </c>
      <c r="R2374" s="51">
        <v>10062</v>
      </c>
      <c r="S2374" s="50" t="s">
        <v>116</v>
      </c>
      <c r="T2374" s="52">
        <v>76</v>
      </c>
      <c r="U2374" s="52">
        <v>87</v>
      </c>
      <c r="V2374" s="50" t="s">
        <v>347</v>
      </c>
      <c r="W2374" s="52">
        <v>62</v>
      </c>
      <c r="X2374" s="50" t="s">
        <v>52</v>
      </c>
      <c r="Y2374" s="78">
        <f t="shared" si="158"/>
        <v>0.13999999999999999</v>
      </c>
      <c r="Z2374" s="78">
        <f t="shared" si="159"/>
        <v>0.32</v>
      </c>
      <c r="AA2374" s="78">
        <f t="shared" si="160"/>
        <v>2.4899999999999998</v>
      </c>
      <c r="AB2374" s="77">
        <f t="shared" si="161"/>
        <v>290</v>
      </c>
    </row>
    <row r="2375" spans="1:28" x14ac:dyDescent="0.3">
      <c r="A2375" s="53">
        <v>44093</v>
      </c>
      <c r="B2375" s="50" t="s">
        <v>1255</v>
      </c>
      <c r="C2375" s="50" t="s">
        <v>1256</v>
      </c>
      <c r="D2375" s="50" t="s">
        <v>47</v>
      </c>
      <c r="E2375" s="52">
        <v>10</v>
      </c>
      <c r="F2375" s="51">
        <v>199</v>
      </c>
      <c r="G2375" s="65">
        <v>33.200000000000003</v>
      </c>
      <c r="H2375" s="51">
        <v>168</v>
      </c>
      <c r="I2375" s="50" t="s">
        <v>250</v>
      </c>
      <c r="J2375" s="61">
        <v>23</v>
      </c>
      <c r="K2375" s="50" t="s">
        <v>61</v>
      </c>
      <c r="L2375" s="73">
        <v>32</v>
      </c>
      <c r="M2375" s="69">
        <v>2.8</v>
      </c>
      <c r="N2375" s="51">
        <v>117</v>
      </c>
      <c r="O2375" s="50" t="s">
        <v>148</v>
      </c>
      <c r="P2375" s="51">
        <v>10141</v>
      </c>
      <c r="Q2375" s="52">
        <v>21</v>
      </c>
      <c r="R2375" s="51">
        <v>10066</v>
      </c>
      <c r="S2375" s="50" t="s">
        <v>84</v>
      </c>
      <c r="T2375" s="52">
        <v>79</v>
      </c>
      <c r="U2375" s="52">
        <v>88</v>
      </c>
      <c r="V2375" s="50" t="s">
        <v>169</v>
      </c>
      <c r="W2375" s="52">
        <v>61</v>
      </c>
      <c r="X2375" s="50" t="s">
        <v>135</v>
      </c>
      <c r="Y2375" s="78">
        <f t="shared" si="158"/>
        <v>0.27999999999999997</v>
      </c>
      <c r="Z2375" s="78">
        <f t="shared" si="159"/>
        <v>3.3200000000000003</v>
      </c>
      <c r="AA2375" s="78">
        <f t="shared" si="160"/>
        <v>2.2999999999999998</v>
      </c>
      <c r="AB2375" s="77">
        <f t="shared" si="161"/>
        <v>320</v>
      </c>
    </row>
    <row r="2376" spans="1:28" x14ac:dyDescent="0.3">
      <c r="A2376" s="53">
        <v>44094</v>
      </c>
      <c r="B2376" s="50" t="s">
        <v>1255</v>
      </c>
      <c r="C2376" s="50" t="s">
        <v>1256</v>
      </c>
      <c r="D2376" s="50" t="s">
        <v>47</v>
      </c>
      <c r="E2376" s="52">
        <v>10</v>
      </c>
      <c r="F2376" s="51">
        <v>197</v>
      </c>
      <c r="G2376" s="65">
        <v>0</v>
      </c>
      <c r="H2376" s="51">
        <v>162</v>
      </c>
      <c r="I2376" s="50" t="s">
        <v>166</v>
      </c>
      <c r="J2376" s="61">
        <v>23.2</v>
      </c>
      <c r="K2376" s="50" t="s">
        <v>117</v>
      </c>
      <c r="L2376" s="73">
        <v>30</v>
      </c>
      <c r="M2376" s="69">
        <v>1.7</v>
      </c>
      <c r="N2376" s="51">
        <v>53</v>
      </c>
      <c r="O2376" s="50" t="s">
        <v>148</v>
      </c>
      <c r="P2376" s="51">
        <v>10174</v>
      </c>
      <c r="Q2376" s="52">
        <v>21</v>
      </c>
      <c r="R2376" s="51">
        <v>10139</v>
      </c>
      <c r="S2376" s="50" t="s">
        <v>51</v>
      </c>
      <c r="T2376" s="52">
        <v>77</v>
      </c>
      <c r="U2376" s="52">
        <v>83</v>
      </c>
      <c r="V2376" s="50" t="s">
        <v>51</v>
      </c>
      <c r="W2376" s="52">
        <v>64</v>
      </c>
      <c r="X2376" s="50" t="s">
        <v>143</v>
      </c>
      <c r="Y2376" s="78">
        <f t="shared" si="158"/>
        <v>0.16999999999999998</v>
      </c>
      <c r="Z2376" s="78">
        <f t="shared" si="159"/>
        <v>0</v>
      </c>
      <c r="AA2376" s="78">
        <f t="shared" si="160"/>
        <v>2.3199999999999998</v>
      </c>
      <c r="AB2376" s="77">
        <f t="shared" si="161"/>
        <v>300</v>
      </c>
    </row>
    <row r="2377" spans="1:28" x14ac:dyDescent="0.3">
      <c r="A2377" s="53">
        <v>44095</v>
      </c>
      <c r="B2377" s="50" t="s">
        <v>1255</v>
      </c>
      <c r="C2377" s="50" t="s">
        <v>1256</v>
      </c>
      <c r="D2377" s="50" t="s">
        <v>47</v>
      </c>
      <c r="E2377" s="52">
        <v>10</v>
      </c>
      <c r="F2377" s="51">
        <v>192</v>
      </c>
      <c r="G2377" s="65">
        <v>0</v>
      </c>
      <c r="H2377" s="51">
        <v>162</v>
      </c>
      <c r="I2377" s="50" t="s">
        <v>66</v>
      </c>
      <c r="J2377" s="61">
        <v>22.3</v>
      </c>
      <c r="K2377" s="50" t="s">
        <v>209</v>
      </c>
      <c r="L2377" s="73">
        <v>31</v>
      </c>
      <c r="M2377" s="69">
        <v>1.9</v>
      </c>
      <c r="N2377" s="51">
        <v>56</v>
      </c>
      <c r="O2377" s="50" t="s">
        <v>164</v>
      </c>
      <c r="P2377" s="51">
        <v>10180</v>
      </c>
      <c r="Q2377" s="50" t="s">
        <v>51</v>
      </c>
      <c r="R2377" s="51">
        <v>10163</v>
      </c>
      <c r="S2377" s="50" t="s">
        <v>51</v>
      </c>
      <c r="T2377" s="52">
        <v>80</v>
      </c>
      <c r="U2377" s="52">
        <v>85</v>
      </c>
      <c r="V2377" s="50" t="s">
        <v>51</v>
      </c>
      <c r="W2377" s="52">
        <v>66</v>
      </c>
      <c r="X2377" s="50" t="s">
        <v>60</v>
      </c>
      <c r="Y2377" s="78">
        <f t="shared" si="158"/>
        <v>0.19</v>
      </c>
      <c r="Z2377" s="78">
        <f t="shared" si="159"/>
        <v>0</v>
      </c>
      <c r="AA2377" s="78">
        <f t="shared" si="160"/>
        <v>2.23</v>
      </c>
      <c r="AB2377" s="77">
        <f t="shared" si="161"/>
        <v>310</v>
      </c>
    </row>
    <row r="2378" spans="1:28" x14ac:dyDescent="0.3">
      <c r="A2378" s="53">
        <v>44096</v>
      </c>
      <c r="B2378" s="50" t="s">
        <v>1255</v>
      </c>
      <c r="C2378" s="50" t="s">
        <v>1256</v>
      </c>
      <c r="D2378" s="50" t="s">
        <v>47</v>
      </c>
      <c r="E2378" s="52">
        <v>10</v>
      </c>
      <c r="F2378" s="51">
        <v>184</v>
      </c>
      <c r="G2378" s="65">
        <v>0.2</v>
      </c>
      <c r="H2378" s="51">
        <v>154</v>
      </c>
      <c r="I2378" s="50" t="s">
        <v>210</v>
      </c>
      <c r="J2378" s="61">
        <v>21.5</v>
      </c>
      <c r="K2378" s="50" t="s">
        <v>65</v>
      </c>
      <c r="L2378" s="73">
        <v>22</v>
      </c>
      <c r="M2378" s="69">
        <v>1.1000000000000001</v>
      </c>
      <c r="N2378" s="51">
        <v>39</v>
      </c>
      <c r="O2378" s="50" t="s">
        <v>66</v>
      </c>
      <c r="P2378" s="51">
        <v>10163</v>
      </c>
      <c r="Q2378" s="50" t="s">
        <v>1012</v>
      </c>
      <c r="R2378" s="51">
        <v>10098</v>
      </c>
      <c r="S2378" s="52">
        <v>24</v>
      </c>
      <c r="T2378" s="52">
        <v>78</v>
      </c>
      <c r="U2378" s="52">
        <v>86</v>
      </c>
      <c r="V2378" s="50" t="s">
        <v>51</v>
      </c>
      <c r="W2378" s="52">
        <v>68</v>
      </c>
      <c r="X2378" s="50" t="s">
        <v>60</v>
      </c>
      <c r="Y2378" s="78">
        <f t="shared" si="158"/>
        <v>0.11000000000000001</v>
      </c>
      <c r="Z2378" s="78">
        <f t="shared" si="159"/>
        <v>0.02</v>
      </c>
      <c r="AA2378" s="78">
        <f t="shared" si="160"/>
        <v>2.15</v>
      </c>
      <c r="AB2378" s="77">
        <f t="shared" si="161"/>
        <v>220</v>
      </c>
    </row>
    <row r="2379" spans="1:28" x14ac:dyDescent="0.3">
      <c r="A2379" s="53">
        <v>44097</v>
      </c>
      <c r="B2379" s="50" t="s">
        <v>1255</v>
      </c>
      <c r="C2379" s="50" t="s">
        <v>1256</v>
      </c>
      <c r="D2379" s="50" t="s">
        <v>47</v>
      </c>
      <c r="E2379" s="52">
        <v>10</v>
      </c>
      <c r="F2379" s="51">
        <v>192</v>
      </c>
      <c r="G2379" s="65">
        <v>0</v>
      </c>
      <c r="H2379" s="51">
        <v>158</v>
      </c>
      <c r="I2379" s="50" t="s">
        <v>85</v>
      </c>
      <c r="J2379" s="61">
        <v>22.6</v>
      </c>
      <c r="K2379" s="50" t="s">
        <v>206</v>
      </c>
      <c r="L2379" s="73">
        <v>29</v>
      </c>
      <c r="M2379" s="69">
        <v>2.5</v>
      </c>
      <c r="N2379" s="51">
        <v>94</v>
      </c>
      <c r="O2379" s="50" t="s">
        <v>352</v>
      </c>
      <c r="P2379" s="51">
        <v>10121</v>
      </c>
      <c r="Q2379" s="52">
        <v>22</v>
      </c>
      <c r="R2379" s="51">
        <v>10062</v>
      </c>
      <c r="S2379" s="50" t="s">
        <v>401</v>
      </c>
      <c r="T2379" s="52">
        <v>73</v>
      </c>
      <c r="U2379" s="52">
        <v>85</v>
      </c>
      <c r="V2379" s="50" t="s">
        <v>51</v>
      </c>
      <c r="W2379" s="52">
        <v>61</v>
      </c>
      <c r="X2379" s="50" t="s">
        <v>206</v>
      </c>
      <c r="Y2379" s="78">
        <f t="shared" si="158"/>
        <v>0.25</v>
      </c>
      <c r="Z2379" s="78">
        <f t="shared" si="159"/>
        <v>0</v>
      </c>
      <c r="AA2379" s="78">
        <f t="shared" si="160"/>
        <v>2.2600000000000002</v>
      </c>
      <c r="AB2379" s="77">
        <f t="shared" si="161"/>
        <v>290</v>
      </c>
    </row>
    <row r="2380" spans="1:28" x14ac:dyDescent="0.3">
      <c r="A2380" s="53">
        <v>44098</v>
      </c>
      <c r="B2380" s="50" t="s">
        <v>1255</v>
      </c>
      <c r="C2380" s="50" t="s">
        <v>1256</v>
      </c>
      <c r="D2380" s="50" t="s">
        <v>47</v>
      </c>
      <c r="E2380" s="52">
        <v>10</v>
      </c>
      <c r="F2380" s="51">
        <v>190</v>
      </c>
      <c r="G2380" s="65">
        <v>7.2</v>
      </c>
      <c r="H2380" s="51">
        <v>134</v>
      </c>
      <c r="I2380" s="50" t="s">
        <v>225</v>
      </c>
      <c r="J2380" s="61">
        <v>24.6</v>
      </c>
      <c r="K2380" s="50" t="s">
        <v>71</v>
      </c>
      <c r="L2380" s="73">
        <v>29</v>
      </c>
      <c r="M2380" s="69">
        <v>4.4000000000000004</v>
      </c>
      <c r="N2380" s="51">
        <v>194</v>
      </c>
      <c r="O2380" s="50" t="s">
        <v>69</v>
      </c>
      <c r="P2380" s="51">
        <v>10162</v>
      </c>
      <c r="Q2380" s="52">
        <v>24</v>
      </c>
      <c r="R2380" s="51">
        <v>10097</v>
      </c>
      <c r="S2380" s="52">
        <v>13</v>
      </c>
      <c r="T2380" s="52">
        <v>60</v>
      </c>
      <c r="U2380" s="52">
        <v>83</v>
      </c>
      <c r="V2380" s="50" t="s">
        <v>85</v>
      </c>
      <c r="W2380" s="52">
        <v>38</v>
      </c>
      <c r="X2380" s="50" t="s">
        <v>91</v>
      </c>
      <c r="Y2380" s="78">
        <f t="shared" si="158"/>
        <v>0.44000000000000006</v>
      </c>
      <c r="Z2380" s="78">
        <f t="shared" si="159"/>
        <v>0.72</v>
      </c>
      <c r="AA2380" s="78">
        <f t="shared" si="160"/>
        <v>2.46</v>
      </c>
      <c r="AB2380" s="77">
        <f t="shared" si="161"/>
        <v>290</v>
      </c>
    </row>
    <row r="2381" spans="1:28" x14ac:dyDescent="0.3">
      <c r="A2381" s="53">
        <v>44099</v>
      </c>
      <c r="B2381" s="50" t="s">
        <v>1255</v>
      </c>
      <c r="C2381" s="50" t="s">
        <v>1256</v>
      </c>
      <c r="D2381" s="50" t="s">
        <v>47</v>
      </c>
      <c r="E2381" s="52">
        <v>10</v>
      </c>
      <c r="F2381" s="51">
        <v>150</v>
      </c>
      <c r="G2381" s="65">
        <v>8.1999999999999993</v>
      </c>
      <c r="H2381" s="51">
        <v>120</v>
      </c>
      <c r="I2381" s="50" t="s">
        <v>347</v>
      </c>
      <c r="J2381" s="61">
        <v>18</v>
      </c>
      <c r="K2381" s="50" t="s">
        <v>52</v>
      </c>
      <c r="L2381" s="73">
        <v>30</v>
      </c>
      <c r="M2381" s="69">
        <v>4.4000000000000004</v>
      </c>
      <c r="N2381" s="51">
        <v>172</v>
      </c>
      <c r="O2381" s="50" t="s">
        <v>146</v>
      </c>
      <c r="P2381" s="51">
        <v>10248</v>
      </c>
      <c r="Q2381" s="50" t="s">
        <v>51</v>
      </c>
      <c r="R2381" s="51">
        <v>10158</v>
      </c>
      <c r="S2381" s="50" t="s">
        <v>263</v>
      </c>
      <c r="T2381" s="52">
        <v>70</v>
      </c>
      <c r="U2381" s="52">
        <v>77</v>
      </c>
      <c r="V2381" s="50" t="s">
        <v>183</v>
      </c>
      <c r="W2381" s="52">
        <v>55</v>
      </c>
      <c r="X2381" s="50" t="s">
        <v>50</v>
      </c>
      <c r="Y2381" s="78">
        <f t="shared" si="158"/>
        <v>0.44000000000000006</v>
      </c>
      <c r="Z2381" s="78">
        <f t="shared" si="159"/>
        <v>0.82</v>
      </c>
      <c r="AA2381" s="78">
        <f t="shared" si="160"/>
        <v>1.8</v>
      </c>
      <c r="AB2381" s="77">
        <f t="shared" si="161"/>
        <v>300</v>
      </c>
    </row>
    <row r="2382" spans="1:28" x14ac:dyDescent="0.3">
      <c r="A2382" s="53">
        <v>44100</v>
      </c>
      <c r="B2382" s="50" t="s">
        <v>1255</v>
      </c>
      <c r="C2382" s="50" t="s">
        <v>1256</v>
      </c>
      <c r="D2382" s="50" t="s">
        <v>47</v>
      </c>
      <c r="E2382" s="52">
        <v>10</v>
      </c>
      <c r="F2382" s="51">
        <v>176</v>
      </c>
      <c r="G2382" s="65">
        <v>24.6</v>
      </c>
      <c r="H2382" s="51">
        <v>133</v>
      </c>
      <c r="I2382" s="50" t="s">
        <v>521</v>
      </c>
      <c r="J2382" s="61">
        <v>21.8</v>
      </c>
      <c r="K2382" s="50" t="s">
        <v>135</v>
      </c>
      <c r="L2382" s="73">
        <v>27</v>
      </c>
      <c r="M2382" s="69">
        <v>5.8</v>
      </c>
      <c r="N2382" s="51">
        <v>147</v>
      </c>
      <c r="O2382" s="50" t="s">
        <v>94</v>
      </c>
      <c r="P2382" s="51">
        <v>10243</v>
      </c>
      <c r="Q2382" s="50" t="s">
        <v>1012</v>
      </c>
      <c r="R2382" s="51">
        <v>10127</v>
      </c>
      <c r="S2382" s="52">
        <v>16</v>
      </c>
      <c r="T2382" s="52">
        <v>66</v>
      </c>
      <c r="U2382" s="52">
        <v>87</v>
      </c>
      <c r="V2382" s="50" t="s">
        <v>142</v>
      </c>
      <c r="W2382" s="52">
        <v>50</v>
      </c>
      <c r="X2382" s="50" t="s">
        <v>50</v>
      </c>
      <c r="Y2382" s="78">
        <f t="shared" si="158"/>
        <v>0.57999999999999996</v>
      </c>
      <c r="Z2382" s="78">
        <f t="shared" si="159"/>
        <v>2.46</v>
      </c>
      <c r="AA2382" s="78">
        <f t="shared" si="160"/>
        <v>2.1800000000000002</v>
      </c>
      <c r="AB2382" s="77">
        <f t="shared" si="161"/>
        <v>270</v>
      </c>
    </row>
    <row r="2383" spans="1:28" x14ac:dyDescent="0.3">
      <c r="A2383" s="53">
        <v>44101</v>
      </c>
      <c r="B2383" s="50" t="s">
        <v>1255</v>
      </c>
      <c r="C2383" s="50" t="s">
        <v>1256</v>
      </c>
      <c r="D2383" s="50" t="s">
        <v>47</v>
      </c>
      <c r="E2383" s="52">
        <v>10</v>
      </c>
      <c r="F2383" s="51">
        <v>158</v>
      </c>
      <c r="G2383" s="65">
        <v>0</v>
      </c>
      <c r="H2383" s="51">
        <v>132</v>
      </c>
      <c r="I2383" s="50" t="s">
        <v>174</v>
      </c>
      <c r="J2383" s="61">
        <v>18.399999999999999</v>
      </c>
      <c r="K2383" s="50" t="s">
        <v>192</v>
      </c>
      <c r="L2383" s="73">
        <v>30</v>
      </c>
      <c r="M2383" s="69">
        <v>2.5</v>
      </c>
      <c r="N2383" s="51">
        <v>86</v>
      </c>
      <c r="O2383" s="50" t="s">
        <v>182</v>
      </c>
      <c r="P2383" s="51">
        <v>10203</v>
      </c>
      <c r="Q2383" s="50" t="s">
        <v>51</v>
      </c>
      <c r="R2383" s="51">
        <v>10165</v>
      </c>
      <c r="S2383" s="50" t="s">
        <v>116</v>
      </c>
      <c r="T2383" s="52">
        <v>64</v>
      </c>
      <c r="U2383" s="52">
        <v>88</v>
      </c>
      <c r="V2383" s="50" t="s">
        <v>51</v>
      </c>
      <c r="W2383" s="52">
        <v>50</v>
      </c>
      <c r="X2383" s="50" t="s">
        <v>117</v>
      </c>
      <c r="Y2383" s="78">
        <f t="shared" si="158"/>
        <v>0.25</v>
      </c>
      <c r="Z2383" s="78">
        <f t="shared" si="159"/>
        <v>0</v>
      </c>
      <c r="AA2383" s="78">
        <f t="shared" si="160"/>
        <v>1.8399999999999999</v>
      </c>
      <c r="AB2383" s="77">
        <f t="shared" si="161"/>
        <v>300</v>
      </c>
    </row>
    <row r="2384" spans="1:28" x14ac:dyDescent="0.3">
      <c r="A2384" s="53">
        <v>44102</v>
      </c>
      <c r="B2384" s="50" t="s">
        <v>1255</v>
      </c>
      <c r="C2384" s="50" t="s">
        <v>1256</v>
      </c>
      <c r="D2384" s="50" t="s">
        <v>47</v>
      </c>
      <c r="E2384" s="52">
        <v>10</v>
      </c>
      <c r="F2384" s="51">
        <v>160</v>
      </c>
      <c r="G2384" s="65">
        <v>0</v>
      </c>
      <c r="H2384" s="51">
        <v>114</v>
      </c>
      <c r="I2384" s="50" t="s">
        <v>210</v>
      </c>
      <c r="J2384" s="61">
        <v>20.5</v>
      </c>
      <c r="K2384" s="50" t="s">
        <v>129</v>
      </c>
      <c r="L2384" s="73">
        <v>22</v>
      </c>
      <c r="M2384" s="69">
        <v>2.2000000000000002</v>
      </c>
      <c r="N2384" s="51">
        <v>42</v>
      </c>
      <c r="O2384" s="50" t="s">
        <v>258</v>
      </c>
      <c r="P2384" s="51">
        <v>10204</v>
      </c>
      <c r="Q2384" s="50" t="s">
        <v>51</v>
      </c>
      <c r="R2384" s="51">
        <v>10187</v>
      </c>
      <c r="S2384" s="52">
        <v>16</v>
      </c>
      <c r="T2384" s="52">
        <v>60</v>
      </c>
      <c r="U2384" s="52">
        <v>75</v>
      </c>
      <c r="V2384" s="50" t="s">
        <v>430</v>
      </c>
      <c r="W2384" s="52">
        <v>43</v>
      </c>
      <c r="X2384" s="50" t="s">
        <v>60</v>
      </c>
      <c r="Y2384" s="78">
        <f t="shared" si="158"/>
        <v>0.22000000000000003</v>
      </c>
      <c r="Z2384" s="78">
        <f t="shared" si="159"/>
        <v>0</v>
      </c>
      <c r="AA2384" s="78">
        <f t="shared" si="160"/>
        <v>2.0499999999999998</v>
      </c>
      <c r="AB2384" s="77">
        <f t="shared" si="161"/>
        <v>220</v>
      </c>
    </row>
    <row r="2385" spans="1:28" x14ac:dyDescent="0.3">
      <c r="A2385" s="53">
        <v>44103</v>
      </c>
      <c r="B2385" s="50" t="s">
        <v>1255</v>
      </c>
      <c r="C2385" s="50" t="s">
        <v>1256</v>
      </c>
      <c r="D2385" s="50" t="s">
        <v>47</v>
      </c>
      <c r="E2385" s="52">
        <v>10</v>
      </c>
      <c r="F2385" s="51">
        <v>170</v>
      </c>
      <c r="G2385" s="65">
        <v>0</v>
      </c>
      <c r="H2385" s="51">
        <v>126</v>
      </c>
      <c r="I2385" s="50" t="s">
        <v>193</v>
      </c>
      <c r="J2385" s="61">
        <v>21.3</v>
      </c>
      <c r="K2385" s="50" t="s">
        <v>121</v>
      </c>
      <c r="L2385" s="73">
        <v>0</v>
      </c>
      <c r="M2385" s="69">
        <v>2.5</v>
      </c>
      <c r="N2385" s="51">
        <v>61</v>
      </c>
      <c r="O2385" s="50" t="s">
        <v>51</v>
      </c>
      <c r="P2385" s="51">
        <v>10191</v>
      </c>
      <c r="Q2385" s="50" t="s">
        <v>1012</v>
      </c>
      <c r="R2385" s="51">
        <v>10163</v>
      </c>
      <c r="S2385" s="52">
        <v>24</v>
      </c>
      <c r="T2385" s="52">
        <v>67</v>
      </c>
      <c r="U2385" s="52">
        <v>81</v>
      </c>
      <c r="V2385" s="50" t="s">
        <v>108</v>
      </c>
      <c r="W2385" s="52">
        <v>55</v>
      </c>
      <c r="X2385" s="50" t="s">
        <v>51</v>
      </c>
      <c r="Y2385" s="78">
        <f t="shared" si="158"/>
        <v>0.25</v>
      </c>
      <c r="Z2385" s="78">
        <f t="shared" si="159"/>
        <v>0</v>
      </c>
      <c r="AA2385" s="78">
        <f t="shared" si="160"/>
        <v>2.13</v>
      </c>
      <c r="AB2385" s="77">
        <f t="shared" si="161"/>
        <v>0</v>
      </c>
    </row>
    <row r="2386" spans="1:28" x14ac:dyDescent="0.3">
      <c r="A2386" s="53">
        <v>44104</v>
      </c>
      <c r="B2386" s="50" t="s">
        <v>1255</v>
      </c>
      <c r="C2386" s="50" t="s">
        <v>1256</v>
      </c>
      <c r="D2386" s="50" t="s">
        <v>47</v>
      </c>
      <c r="E2386" s="52">
        <v>10</v>
      </c>
      <c r="F2386" s="51">
        <v>166</v>
      </c>
      <c r="G2386" s="65">
        <v>2.6</v>
      </c>
      <c r="H2386" s="51">
        <v>125</v>
      </c>
      <c r="I2386" s="50" t="s">
        <v>123</v>
      </c>
      <c r="J2386" s="61">
        <v>20.7</v>
      </c>
      <c r="K2386" s="50" t="s">
        <v>91</v>
      </c>
      <c r="L2386" s="73">
        <v>30</v>
      </c>
      <c r="M2386" s="69">
        <v>1.7</v>
      </c>
      <c r="N2386" s="51">
        <v>67</v>
      </c>
      <c r="O2386" s="50" t="s">
        <v>352</v>
      </c>
      <c r="P2386" s="51">
        <v>10163</v>
      </c>
      <c r="Q2386" s="50" t="s">
        <v>1012</v>
      </c>
      <c r="R2386" s="51">
        <v>10098</v>
      </c>
      <c r="S2386" s="52">
        <v>23</v>
      </c>
      <c r="T2386" s="52">
        <v>73</v>
      </c>
      <c r="U2386" s="52">
        <v>84</v>
      </c>
      <c r="V2386" s="50" t="s">
        <v>123</v>
      </c>
      <c r="W2386" s="52">
        <v>63</v>
      </c>
      <c r="X2386" s="50" t="s">
        <v>60</v>
      </c>
      <c r="Y2386" s="78">
        <f t="shared" si="158"/>
        <v>0.16999999999999998</v>
      </c>
      <c r="Z2386" s="78">
        <f t="shared" si="159"/>
        <v>0.26</v>
      </c>
      <c r="AA2386" s="78">
        <f t="shared" si="160"/>
        <v>2.0699999999999998</v>
      </c>
      <c r="AB2386" s="77">
        <f t="shared" si="161"/>
        <v>300</v>
      </c>
    </row>
    <row r="2387" spans="1:28" x14ac:dyDescent="0.3">
      <c r="A2387" s="53">
        <v>44105</v>
      </c>
      <c r="B2387" s="50" t="s">
        <v>1255</v>
      </c>
      <c r="C2387" s="50" t="s">
        <v>1256</v>
      </c>
      <c r="D2387" s="50" t="s">
        <v>47</v>
      </c>
      <c r="E2387" s="52">
        <v>10</v>
      </c>
      <c r="F2387" s="51">
        <v>178</v>
      </c>
      <c r="G2387" s="65">
        <v>65.400000000000006</v>
      </c>
      <c r="H2387" s="51">
        <v>145</v>
      </c>
      <c r="I2387" s="50" t="s">
        <v>74</v>
      </c>
      <c r="J2387" s="61">
        <v>21.2</v>
      </c>
      <c r="K2387" s="50" t="s">
        <v>89</v>
      </c>
      <c r="L2387" s="73">
        <v>29</v>
      </c>
      <c r="M2387" s="69">
        <v>2.2000000000000002</v>
      </c>
      <c r="N2387" s="51">
        <v>133</v>
      </c>
      <c r="O2387" s="50" t="s">
        <v>75</v>
      </c>
      <c r="P2387" s="51">
        <v>10117</v>
      </c>
      <c r="Q2387" s="50" t="s">
        <v>132</v>
      </c>
      <c r="R2387" s="51">
        <v>9922</v>
      </c>
      <c r="S2387" s="52">
        <v>24</v>
      </c>
      <c r="T2387" s="52">
        <v>70</v>
      </c>
      <c r="U2387" s="52">
        <v>87</v>
      </c>
      <c r="V2387" s="50" t="s">
        <v>166</v>
      </c>
      <c r="W2387" s="52">
        <v>51</v>
      </c>
      <c r="X2387" s="50" t="s">
        <v>89</v>
      </c>
      <c r="Y2387" s="78">
        <f t="shared" si="158"/>
        <v>0.22000000000000003</v>
      </c>
      <c r="Z2387" s="78">
        <f t="shared" si="159"/>
        <v>6.5400000000000009</v>
      </c>
      <c r="AA2387" s="78">
        <f t="shared" si="160"/>
        <v>2.12</v>
      </c>
      <c r="AB2387" s="77">
        <f t="shared" si="161"/>
        <v>290</v>
      </c>
    </row>
    <row r="2388" spans="1:28" x14ac:dyDescent="0.3">
      <c r="A2388" s="53">
        <v>44106</v>
      </c>
      <c r="B2388" s="50" t="s">
        <v>1255</v>
      </c>
      <c r="C2388" s="50" t="s">
        <v>1256</v>
      </c>
      <c r="D2388" s="50" t="s">
        <v>47</v>
      </c>
      <c r="E2388" s="52">
        <v>10</v>
      </c>
      <c r="F2388" s="51">
        <v>126</v>
      </c>
      <c r="G2388" s="65">
        <v>31.6</v>
      </c>
      <c r="H2388" s="51">
        <v>99</v>
      </c>
      <c r="I2388" s="50" t="s">
        <v>169</v>
      </c>
      <c r="J2388" s="61">
        <v>15.4</v>
      </c>
      <c r="K2388" s="50" t="s">
        <v>510</v>
      </c>
      <c r="L2388" s="73">
        <v>28</v>
      </c>
      <c r="M2388" s="69">
        <v>5.6</v>
      </c>
      <c r="N2388" s="51">
        <v>183</v>
      </c>
      <c r="O2388" s="50" t="s">
        <v>210</v>
      </c>
      <c r="P2388" s="51">
        <v>9987</v>
      </c>
      <c r="Q2388" s="52">
        <v>24</v>
      </c>
      <c r="R2388" s="51">
        <v>9915</v>
      </c>
      <c r="S2388" s="50" t="s">
        <v>51</v>
      </c>
      <c r="T2388" s="52">
        <v>73</v>
      </c>
      <c r="U2388" s="52">
        <v>88</v>
      </c>
      <c r="V2388" s="50" t="s">
        <v>195</v>
      </c>
      <c r="W2388" s="52">
        <v>60</v>
      </c>
      <c r="X2388" s="50" t="s">
        <v>55</v>
      </c>
      <c r="Y2388" s="78">
        <f t="shared" si="158"/>
        <v>0.55999999999999994</v>
      </c>
      <c r="Z2388" s="78">
        <f t="shared" si="159"/>
        <v>3.16</v>
      </c>
      <c r="AA2388" s="78">
        <f t="shared" si="160"/>
        <v>1.54</v>
      </c>
      <c r="AB2388" s="77">
        <f t="shared" si="161"/>
        <v>280</v>
      </c>
    </row>
    <row r="2389" spans="1:28" x14ac:dyDescent="0.3">
      <c r="A2389" s="53">
        <v>44107</v>
      </c>
      <c r="B2389" s="50" t="s">
        <v>1255</v>
      </c>
      <c r="C2389" s="50" t="s">
        <v>1256</v>
      </c>
      <c r="D2389" s="50" t="s">
        <v>47</v>
      </c>
      <c r="E2389" s="52">
        <v>10</v>
      </c>
      <c r="F2389" s="51">
        <v>154</v>
      </c>
      <c r="G2389" s="65">
        <v>3</v>
      </c>
      <c r="H2389" s="51">
        <v>118</v>
      </c>
      <c r="I2389" s="50" t="s">
        <v>184</v>
      </c>
      <c r="J2389" s="61">
        <v>19.100000000000001</v>
      </c>
      <c r="K2389" s="50" t="s">
        <v>146</v>
      </c>
      <c r="L2389" s="73">
        <v>26</v>
      </c>
      <c r="M2389" s="69">
        <v>5</v>
      </c>
      <c r="N2389" s="51">
        <v>158</v>
      </c>
      <c r="O2389" s="50" t="s">
        <v>66</v>
      </c>
      <c r="P2389" s="51">
        <v>10056</v>
      </c>
      <c r="Q2389" s="52">
        <v>21</v>
      </c>
      <c r="R2389" s="51">
        <v>9985</v>
      </c>
      <c r="S2389" s="50" t="s">
        <v>1012</v>
      </c>
      <c r="T2389" s="52">
        <v>62</v>
      </c>
      <c r="U2389" s="52">
        <v>76</v>
      </c>
      <c r="V2389" s="50" t="s">
        <v>159</v>
      </c>
      <c r="W2389" s="52">
        <v>44</v>
      </c>
      <c r="X2389" s="50" t="s">
        <v>52</v>
      </c>
      <c r="Y2389" s="78">
        <f t="shared" si="158"/>
        <v>0.5</v>
      </c>
      <c r="Z2389" s="78">
        <f t="shared" si="159"/>
        <v>0.3</v>
      </c>
      <c r="AA2389" s="78">
        <f t="shared" si="160"/>
        <v>1.9100000000000001</v>
      </c>
      <c r="AB2389" s="77">
        <f t="shared" si="161"/>
        <v>260</v>
      </c>
    </row>
    <row r="2390" spans="1:28" x14ac:dyDescent="0.3">
      <c r="A2390" s="53">
        <v>44108</v>
      </c>
      <c r="B2390" s="50" t="s">
        <v>1255</v>
      </c>
      <c r="C2390" s="50" t="s">
        <v>1256</v>
      </c>
      <c r="D2390" s="50" t="s">
        <v>47</v>
      </c>
      <c r="E2390" s="52">
        <v>10</v>
      </c>
      <c r="F2390" s="51">
        <v>148</v>
      </c>
      <c r="G2390" s="65">
        <v>14</v>
      </c>
      <c r="H2390" s="51">
        <v>122</v>
      </c>
      <c r="I2390" s="50" t="s">
        <v>163</v>
      </c>
      <c r="J2390" s="61">
        <v>17.399999999999999</v>
      </c>
      <c r="K2390" s="50" t="s">
        <v>71</v>
      </c>
      <c r="L2390" s="73">
        <v>30</v>
      </c>
      <c r="M2390" s="69">
        <v>5.3</v>
      </c>
      <c r="N2390" s="51">
        <v>183</v>
      </c>
      <c r="O2390" s="50" t="s">
        <v>174</v>
      </c>
      <c r="P2390" s="51">
        <v>10106</v>
      </c>
      <c r="Q2390" s="52">
        <v>23</v>
      </c>
      <c r="R2390" s="51">
        <v>10009</v>
      </c>
      <c r="S2390" s="50" t="s">
        <v>84</v>
      </c>
      <c r="T2390" s="52">
        <v>70</v>
      </c>
      <c r="U2390" s="52">
        <v>83</v>
      </c>
      <c r="V2390" s="50" t="s">
        <v>183</v>
      </c>
      <c r="W2390" s="52">
        <v>52</v>
      </c>
      <c r="X2390" s="50" t="s">
        <v>85</v>
      </c>
      <c r="Y2390" s="78">
        <f t="shared" si="158"/>
        <v>0.53</v>
      </c>
      <c r="Z2390" s="78">
        <f t="shared" si="159"/>
        <v>1.4</v>
      </c>
      <c r="AA2390" s="78">
        <f t="shared" si="160"/>
        <v>1.7399999999999998</v>
      </c>
      <c r="AB2390" s="77">
        <f t="shared" si="161"/>
        <v>300</v>
      </c>
    </row>
    <row r="2391" spans="1:28" x14ac:dyDescent="0.3">
      <c r="A2391" s="53">
        <v>44109</v>
      </c>
      <c r="B2391" s="50" t="s">
        <v>1255</v>
      </c>
      <c r="C2391" s="50" t="s">
        <v>1256</v>
      </c>
      <c r="D2391" s="50" t="s">
        <v>47</v>
      </c>
      <c r="E2391" s="52">
        <v>10</v>
      </c>
      <c r="F2391" s="51">
        <v>170</v>
      </c>
      <c r="G2391" s="65">
        <v>0</v>
      </c>
      <c r="H2391" s="51">
        <v>132</v>
      </c>
      <c r="I2391" s="50" t="s">
        <v>178</v>
      </c>
      <c r="J2391" s="61">
        <v>20.8</v>
      </c>
      <c r="K2391" s="50" t="s">
        <v>100</v>
      </c>
      <c r="L2391" s="73">
        <v>29</v>
      </c>
      <c r="M2391" s="69">
        <v>3.3</v>
      </c>
      <c r="N2391" s="51">
        <v>111</v>
      </c>
      <c r="O2391" s="50" t="s">
        <v>239</v>
      </c>
      <c r="P2391" s="51">
        <v>10156</v>
      </c>
      <c r="Q2391" s="50" t="s">
        <v>51</v>
      </c>
      <c r="R2391" s="51">
        <v>10104</v>
      </c>
      <c r="S2391" s="50" t="s">
        <v>263</v>
      </c>
      <c r="T2391" s="52">
        <v>61</v>
      </c>
      <c r="U2391" s="52">
        <v>74</v>
      </c>
      <c r="V2391" s="50" t="s">
        <v>460</v>
      </c>
      <c r="W2391" s="52">
        <v>43</v>
      </c>
      <c r="X2391" s="50" t="s">
        <v>209</v>
      </c>
      <c r="Y2391" s="78">
        <f t="shared" si="158"/>
        <v>0.32999999999999996</v>
      </c>
      <c r="Z2391" s="78">
        <f t="shared" si="159"/>
        <v>0</v>
      </c>
      <c r="AA2391" s="78">
        <f t="shared" si="160"/>
        <v>2.08</v>
      </c>
      <c r="AB2391" s="77">
        <f t="shared" si="161"/>
        <v>290</v>
      </c>
    </row>
    <row r="2392" spans="1:28" x14ac:dyDescent="0.3">
      <c r="A2392" s="53">
        <v>44110</v>
      </c>
      <c r="B2392" s="50" t="s">
        <v>1255</v>
      </c>
      <c r="C2392" s="50" t="s">
        <v>1256</v>
      </c>
      <c r="D2392" s="50" t="s">
        <v>47</v>
      </c>
      <c r="E2392" s="52">
        <v>10</v>
      </c>
      <c r="F2392" s="51">
        <v>211</v>
      </c>
      <c r="G2392" s="65">
        <v>2.2000000000000002</v>
      </c>
      <c r="H2392" s="51">
        <v>182</v>
      </c>
      <c r="I2392" s="50" t="s">
        <v>280</v>
      </c>
      <c r="J2392" s="61">
        <v>24</v>
      </c>
      <c r="K2392" s="50" t="s">
        <v>307</v>
      </c>
      <c r="L2392" s="73">
        <v>27</v>
      </c>
      <c r="M2392" s="69">
        <v>2.8</v>
      </c>
      <c r="N2392" s="51">
        <v>122</v>
      </c>
      <c r="O2392" s="50" t="s">
        <v>135</v>
      </c>
      <c r="P2392" s="51">
        <v>10203</v>
      </c>
      <c r="Q2392" s="52">
        <v>24</v>
      </c>
      <c r="R2392" s="51">
        <v>10148</v>
      </c>
      <c r="S2392" s="50" t="s">
        <v>84</v>
      </c>
      <c r="T2392" s="52">
        <v>76</v>
      </c>
      <c r="U2392" s="52">
        <v>83</v>
      </c>
      <c r="V2392" s="50" t="s">
        <v>301</v>
      </c>
      <c r="W2392" s="52">
        <v>58</v>
      </c>
      <c r="X2392" s="50" t="s">
        <v>195</v>
      </c>
      <c r="Y2392" s="78">
        <f t="shared" si="158"/>
        <v>0.27999999999999997</v>
      </c>
      <c r="Z2392" s="78">
        <f t="shared" si="159"/>
        <v>0.22000000000000003</v>
      </c>
      <c r="AA2392" s="78">
        <f t="shared" si="160"/>
        <v>2.4</v>
      </c>
      <c r="AB2392" s="77">
        <f t="shared" si="161"/>
        <v>270</v>
      </c>
    </row>
    <row r="2393" spans="1:28" x14ac:dyDescent="0.3">
      <c r="A2393" s="53">
        <v>44111</v>
      </c>
      <c r="B2393" s="50" t="s">
        <v>1255</v>
      </c>
      <c r="C2393" s="50" t="s">
        <v>1256</v>
      </c>
      <c r="D2393" s="50" t="s">
        <v>47</v>
      </c>
      <c r="E2393" s="52">
        <v>10</v>
      </c>
      <c r="F2393" s="51">
        <v>183</v>
      </c>
      <c r="G2393" s="65">
        <v>1.2</v>
      </c>
      <c r="H2393" s="51">
        <v>167</v>
      </c>
      <c r="I2393" s="50" t="s">
        <v>100</v>
      </c>
      <c r="J2393" s="61">
        <v>19.899999999999999</v>
      </c>
      <c r="K2393" s="50" t="s">
        <v>91</v>
      </c>
      <c r="L2393" s="73">
        <v>28</v>
      </c>
      <c r="M2393" s="69">
        <v>1.4</v>
      </c>
      <c r="N2393" s="51">
        <v>103</v>
      </c>
      <c r="O2393" s="50" t="s">
        <v>171</v>
      </c>
      <c r="P2393" s="51">
        <v>10246</v>
      </c>
      <c r="Q2393" s="52">
        <v>11</v>
      </c>
      <c r="R2393" s="51">
        <v>10201</v>
      </c>
      <c r="S2393" s="50" t="s">
        <v>1012</v>
      </c>
      <c r="T2393" s="52">
        <v>83</v>
      </c>
      <c r="U2393" s="52">
        <v>88</v>
      </c>
      <c r="V2393" s="50" t="s">
        <v>51</v>
      </c>
      <c r="W2393" s="52">
        <v>75</v>
      </c>
      <c r="X2393" s="50" t="s">
        <v>51</v>
      </c>
      <c r="Y2393" s="78">
        <f t="shared" si="158"/>
        <v>0.13999999999999999</v>
      </c>
      <c r="Z2393" s="78">
        <f t="shared" si="159"/>
        <v>0.12</v>
      </c>
      <c r="AA2393" s="78">
        <f t="shared" si="160"/>
        <v>1.9899999999999998</v>
      </c>
      <c r="AB2393" s="77">
        <f t="shared" si="161"/>
        <v>280</v>
      </c>
    </row>
    <row r="2394" spans="1:28" x14ac:dyDescent="0.3">
      <c r="A2394" s="53">
        <v>44112</v>
      </c>
      <c r="B2394" s="50" t="s">
        <v>1255</v>
      </c>
      <c r="C2394" s="50" t="s">
        <v>1256</v>
      </c>
      <c r="D2394" s="50" t="s">
        <v>47</v>
      </c>
      <c r="E2394" s="52">
        <v>10</v>
      </c>
      <c r="F2394" s="51">
        <v>178</v>
      </c>
      <c r="G2394" s="65">
        <v>0</v>
      </c>
      <c r="H2394" s="51">
        <v>143</v>
      </c>
      <c r="I2394" s="50" t="s">
        <v>537</v>
      </c>
      <c r="J2394" s="61">
        <v>21.2</v>
      </c>
      <c r="K2394" s="50" t="s">
        <v>129</v>
      </c>
      <c r="L2394" s="73">
        <v>22</v>
      </c>
      <c r="M2394" s="69">
        <v>1.7</v>
      </c>
      <c r="N2394" s="51">
        <v>36</v>
      </c>
      <c r="O2394" s="50" t="s">
        <v>644</v>
      </c>
      <c r="P2394" s="51">
        <v>10231</v>
      </c>
      <c r="Q2394" s="50" t="s">
        <v>1012</v>
      </c>
      <c r="R2394" s="51">
        <v>10201</v>
      </c>
      <c r="S2394" s="52">
        <v>14</v>
      </c>
      <c r="T2394" s="52">
        <v>82</v>
      </c>
      <c r="U2394" s="52">
        <v>87</v>
      </c>
      <c r="V2394" s="50" t="s">
        <v>51</v>
      </c>
      <c r="W2394" s="52">
        <v>74</v>
      </c>
      <c r="X2394" s="50" t="s">
        <v>129</v>
      </c>
      <c r="Y2394" s="78">
        <f t="shared" si="158"/>
        <v>0.16999999999999998</v>
      </c>
      <c r="Z2394" s="78">
        <f t="shared" si="159"/>
        <v>0</v>
      </c>
      <c r="AA2394" s="78">
        <f t="shared" si="160"/>
        <v>2.12</v>
      </c>
      <c r="AB2394" s="77">
        <f t="shared" si="161"/>
        <v>220</v>
      </c>
    </row>
    <row r="2395" spans="1:28" x14ac:dyDescent="0.3">
      <c r="A2395" s="53">
        <v>44113</v>
      </c>
      <c r="B2395" s="50" t="s">
        <v>1255</v>
      </c>
      <c r="C2395" s="50" t="s">
        <v>1256</v>
      </c>
      <c r="D2395" s="50" t="s">
        <v>47</v>
      </c>
      <c r="E2395" s="52">
        <v>10</v>
      </c>
      <c r="F2395" s="51">
        <v>170</v>
      </c>
      <c r="G2395" s="65">
        <v>10.6</v>
      </c>
      <c r="H2395" s="51">
        <v>148</v>
      </c>
      <c r="I2395" s="50" t="s">
        <v>107</v>
      </c>
      <c r="J2395" s="61">
        <v>19.100000000000001</v>
      </c>
      <c r="K2395" s="50" t="s">
        <v>182</v>
      </c>
      <c r="L2395" s="73">
        <v>21</v>
      </c>
      <c r="M2395" s="69">
        <v>1.4</v>
      </c>
      <c r="N2395" s="51">
        <v>36</v>
      </c>
      <c r="O2395" s="50" t="s">
        <v>240</v>
      </c>
      <c r="P2395" s="51">
        <v>10258</v>
      </c>
      <c r="Q2395" s="52">
        <v>22</v>
      </c>
      <c r="R2395" s="51">
        <v>10211</v>
      </c>
      <c r="S2395" s="50" t="s">
        <v>116</v>
      </c>
      <c r="T2395" s="52">
        <v>81</v>
      </c>
      <c r="U2395" s="52">
        <v>85</v>
      </c>
      <c r="V2395" s="50" t="s">
        <v>51</v>
      </c>
      <c r="W2395" s="52">
        <v>77</v>
      </c>
      <c r="X2395" s="50" t="s">
        <v>113</v>
      </c>
      <c r="Y2395" s="78">
        <f t="shared" si="158"/>
        <v>0.13999999999999999</v>
      </c>
      <c r="Z2395" s="78">
        <f t="shared" si="159"/>
        <v>1.06</v>
      </c>
      <c r="AA2395" s="78">
        <f t="shared" si="160"/>
        <v>1.9100000000000001</v>
      </c>
      <c r="AB2395" s="77">
        <f t="shared" si="161"/>
        <v>210</v>
      </c>
    </row>
    <row r="2396" spans="1:28" x14ac:dyDescent="0.3">
      <c r="A2396" s="53">
        <v>44114</v>
      </c>
      <c r="B2396" s="50" t="s">
        <v>1255</v>
      </c>
      <c r="C2396" s="50" t="s">
        <v>1256</v>
      </c>
      <c r="D2396" s="50" t="s">
        <v>47</v>
      </c>
      <c r="E2396" s="52">
        <v>10</v>
      </c>
      <c r="F2396" s="51">
        <v>156</v>
      </c>
      <c r="G2396" s="65">
        <v>8.8000000000000007</v>
      </c>
      <c r="H2396" s="51">
        <v>128</v>
      </c>
      <c r="I2396" s="50" t="s">
        <v>100</v>
      </c>
      <c r="J2396" s="61">
        <v>18.3</v>
      </c>
      <c r="K2396" s="50" t="s">
        <v>117</v>
      </c>
      <c r="L2396" s="72" t="s">
        <v>84</v>
      </c>
      <c r="M2396" s="69">
        <v>2.5</v>
      </c>
      <c r="N2396" s="51">
        <v>111</v>
      </c>
      <c r="O2396" s="50" t="s">
        <v>750</v>
      </c>
      <c r="P2396" s="51">
        <v>10305</v>
      </c>
      <c r="Q2396" s="52">
        <v>22</v>
      </c>
      <c r="R2396" s="51">
        <v>10255</v>
      </c>
      <c r="S2396" s="50" t="s">
        <v>1012</v>
      </c>
      <c r="T2396" s="52">
        <v>80</v>
      </c>
      <c r="U2396" s="52">
        <v>90</v>
      </c>
      <c r="V2396" s="50" t="s">
        <v>51</v>
      </c>
      <c r="W2396" s="52">
        <v>69</v>
      </c>
      <c r="X2396" s="50" t="s">
        <v>139</v>
      </c>
      <c r="Y2396" s="78">
        <f t="shared" si="158"/>
        <v>0.25</v>
      </c>
      <c r="Z2396" s="78">
        <f t="shared" si="159"/>
        <v>0.88000000000000012</v>
      </c>
      <c r="AA2396" s="78">
        <f t="shared" si="160"/>
        <v>1.83</v>
      </c>
      <c r="AB2396" s="77">
        <f t="shared" si="161"/>
        <v>20</v>
      </c>
    </row>
    <row r="2397" spans="1:28" x14ac:dyDescent="0.3">
      <c r="A2397" s="53">
        <v>44115</v>
      </c>
      <c r="B2397" s="50" t="s">
        <v>1255</v>
      </c>
      <c r="C2397" s="50" t="s">
        <v>1256</v>
      </c>
      <c r="D2397" s="50" t="s">
        <v>47</v>
      </c>
      <c r="E2397" s="52">
        <v>10</v>
      </c>
      <c r="F2397" s="51">
        <v>146</v>
      </c>
      <c r="G2397" s="65">
        <v>2.6</v>
      </c>
      <c r="H2397" s="51">
        <v>121</v>
      </c>
      <c r="I2397" s="50" t="s">
        <v>123</v>
      </c>
      <c r="J2397" s="61">
        <v>17</v>
      </c>
      <c r="K2397" s="50" t="s">
        <v>215</v>
      </c>
      <c r="L2397" s="73">
        <v>29</v>
      </c>
      <c r="M2397" s="69">
        <v>2.5</v>
      </c>
      <c r="N2397" s="51">
        <v>100</v>
      </c>
      <c r="O2397" s="50" t="s">
        <v>158</v>
      </c>
      <c r="P2397" s="51">
        <v>10305</v>
      </c>
      <c r="Q2397" s="52">
        <v>11</v>
      </c>
      <c r="R2397" s="51">
        <v>10289</v>
      </c>
      <c r="S2397" s="50" t="s">
        <v>51</v>
      </c>
      <c r="T2397" s="52">
        <v>70</v>
      </c>
      <c r="U2397" s="52">
        <v>82</v>
      </c>
      <c r="V2397" s="50" t="s">
        <v>521</v>
      </c>
      <c r="W2397" s="52">
        <v>54</v>
      </c>
      <c r="X2397" s="50" t="s">
        <v>91</v>
      </c>
      <c r="Y2397" s="78">
        <f t="shared" si="158"/>
        <v>0.25</v>
      </c>
      <c r="Z2397" s="78">
        <f t="shared" si="159"/>
        <v>0.26</v>
      </c>
      <c r="AA2397" s="78">
        <f t="shared" si="160"/>
        <v>1.7</v>
      </c>
      <c r="AB2397" s="77">
        <f t="shared" si="161"/>
        <v>290</v>
      </c>
    </row>
    <row r="2398" spans="1:28" x14ac:dyDescent="0.3">
      <c r="A2398" s="53">
        <v>44116</v>
      </c>
      <c r="B2398" s="50" t="s">
        <v>1255</v>
      </c>
      <c r="C2398" s="50" t="s">
        <v>1256</v>
      </c>
      <c r="D2398" s="50" t="s">
        <v>47</v>
      </c>
      <c r="E2398" s="52">
        <v>10</v>
      </c>
      <c r="F2398" s="51">
        <v>158</v>
      </c>
      <c r="G2398" s="65">
        <v>19</v>
      </c>
      <c r="H2398" s="51">
        <v>130</v>
      </c>
      <c r="I2398" s="50" t="s">
        <v>205</v>
      </c>
      <c r="J2398" s="61">
        <v>18.5</v>
      </c>
      <c r="K2398" s="50" t="s">
        <v>121</v>
      </c>
      <c r="L2398" s="73">
        <v>31</v>
      </c>
      <c r="M2398" s="69">
        <v>3.6</v>
      </c>
      <c r="N2398" s="51">
        <v>108</v>
      </c>
      <c r="O2398" s="50" t="s">
        <v>107</v>
      </c>
      <c r="P2398" s="51">
        <v>10289</v>
      </c>
      <c r="Q2398" s="50" t="s">
        <v>1012</v>
      </c>
      <c r="R2398" s="51">
        <v>10192</v>
      </c>
      <c r="S2398" s="52">
        <v>24</v>
      </c>
      <c r="T2398" s="52">
        <v>65</v>
      </c>
      <c r="U2398" s="52">
        <v>88</v>
      </c>
      <c r="V2398" s="50" t="s">
        <v>88</v>
      </c>
      <c r="W2398" s="52">
        <v>50</v>
      </c>
      <c r="X2398" s="50" t="s">
        <v>118</v>
      </c>
      <c r="Y2398" s="78">
        <f t="shared" si="158"/>
        <v>0.36</v>
      </c>
      <c r="Z2398" s="78">
        <f t="shared" si="159"/>
        <v>1.9</v>
      </c>
      <c r="AA2398" s="78">
        <f t="shared" si="160"/>
        <v>1.85</v>
      </c>
      <c r="AB2398" s="77">
        <f t="shared" si="161"/>
        <v>310</v>
      </c>
    </row>
    <row r="2399" spans="1:28" x14ac:dyDescent="0.3">
      <c r="A2399" s="53">
        <v>44117</v>
      </c>
      <c r="B2399" s="50" t="s">
        <v>1255</v>
      </c>
      <c r="C2399" s="50" t="s">
        <v>1256</v>
      </c>
      <c r="D2399" s="50" t="s">
        <v>47</v>
      </c>
      <c r="E2399" s="52">
        <v>10</v>
      </c>
      <c r="F2399" s="51">
        <v>144</v>
      </c>
      <c r="G2399" s="65">
        <v>32.4</v>
      </c>
      <c r="H2399" s="51">
        <v>124</v>
      </c>
      <c r="I2399" s="50" t="s">
        <v>107</v>
      </c>
      <c r="J2399" s="61">
        <v>16.5</v>
      </c>
      <c r="K2399" s="50" t="s">
        <v>85</v>
      </c>
      <c r="L2399" s="73">
        <v>30</v>
      </c>
      <c r="M2399" s="69">
        <v>2.8</v>
      </c>
      <c r="N2399" s="51">
        <v>106</v>
      </c>
      <c r="O2399" s="50" t="s">
        <v>50</v>
      </c>
      <c r="P2399" s="51">
        <v>10195</v>
      </c>
      <c r="Q2399" s="50" t="s">
        <v>289</v>
      </c>
      <c r="R2399" s="51">
        <v>10148</v>
      </c>
      <c r="S2399" s="52">
        <v>24</v>
      </c>
      <c r="T2399" s="52">
        <v>83</v>
      </c>
      <c r="U2399" s="52">
        <v>89</v>
      </c>
      <c r="V2399" s="50" t="s">
        <v>51</v>
      </c>
      <c r="W2399" s="52">
        <v>79</v>
      </c>
      <c r="X2399" s="50" t="s">
        <v>264</v>
      </c>
      <c r="Y2399" s="78">
        <f t="shared" si="158"/>
        <v>0.27999999999999997</v>
      </c>
      <c r="Z2399" s="78">
        <f t="shared" si="159"/>
        <v>3.2399999999999998</v>
      </c>
      <c r="AA2399" s="78">
        <f t="shared" si="160"/>
        <v>1.65</v>
      </c>
      <c r="AB2399" s="77">
        <f t="shared" si="161"/>
        <v>300</v>
      </c>
    </row>
    <row r="2400" spans="1:28" x14ac:dyDescent="0.3">
      <c r="A2400" s="53">
        <v>44118</v>
      </c>
      <c r="B2400" s="50" t="s">
        <v>1255</v>
      </c>
      <c r="C2400" s="50" t="s">
        <v>1256</v>
      </c>
      <c r="D2400" s="50" t="s">
        <v>47</v>
      </c>
      <c r="E2400" s="52">
        <v>10</v>
      </c>
      <c r="F2400" s="51">
        <v>141</v>
      </c>
      <c r="G2400" s="65">
        <v>26</v>
      </c>
      <c r="H2400" s="51">
        <v>116</v>
      </c>
      <c r="I2400" s="50" t="s">
        <v>184</v>
      </c>
      <c r="J2400" s="61">
        <v>16.600000000000001</v>
      </c>
      <c r="K2400" s="50" t="s">
        <v>250</v>
      </c>
      <c r="L2400" s="73">
        <v>30</v>
      </c>
      <c r="M2400" s="69">
        <v>3.3</v>
      </c>
      <c r="N2400" s="51">
        <v>133</v>
      </c>
      <c r="O2400" s="50" t="s">
        <v>50</v>
      </c>
      <c r="P2400" s="51">
        <v>10177</v>
      </c>
      <c r="Q2400" s="52">
        <v>24</v>
      </c>
      <c r="R2400" s="51">
        <v>10137</v>
      </c>
      <c r="S2400" s="50" t="s">
        <v>218</v>
      </c>
      <c r="T2400" s="52">
        <v>74</v>
      </c>
      <c r="U2400" s="52">
        <v>86</v>
      </c>
      <c r="V2400" s="50" t="s">
        <v>178</v>
      </c>
      <c r="W2400" s="52">
        <v>57</v>
      </c>
      <c r="X2400" s="50" t="s">
        <v>71</v>
      </c>
      <c r="Y2400" s="78">
        <f t="shared" si="158"/>
        <v>0.32999999999999996</v>
      </c>
      <c r="Z2400" s="78">
        <f t="shared" si="159"/>
        <v>2.6</v>
      </c>
      <c r="AA2400" s="78">
        <f t="shared" si="160"/>
        <v>1.6600000000000001</v>
      </c>
      <c r="AB2400" s="77">
        <f t="shared" si="161"/>
        <v>300</v>
      </c>
    </row>
    <row r="2401" spans="1:28" x14ac:dyDescent="0.3">
      <c r="A2401" s="53">
        <v>44119</v>
      </c>
      <c r="B2401" s="50" t="s">
        <v>1255</v>
      </c>
      <c r="C2401" s="50" t="s">
        <v>1256</v>
      </c>
      <c r="D2401" s="50" t="s">
        <v>47</v>
      </c>
      <c r="E2401" s="52">
        <v>10</v>
      </c>
      <c r="F2401" s="51">
        <v>140</v>
      </c>
      <c r="G2401" s="65">
        <v>7.4</v>
      </c>
      <c r="H2401" s="51">
        <v>103</v>
      </c>
      <c r="I2401" s="50" t="s">
        <v>240</v>
      </c>
      <c r="J2401" s="61">
        <v>17.7</v>
      </c>
      <c r="K2401" s="50" t="s">
        <v>215</v>
      </c>
      <c r="L2401" s="72" t="s">
        <v>218</v>
      </c>
      <c r="M2401" s="69">
        <v>2.2000000000000002</v>
      </c>
      <c r="N2401" s="51">
        <v>89</v>
      </c>
      <c r="O2401" s="50" t="s">
        <v>89</v>
      </c>
      <c r="P2401" s="51">
        <v>10217</v>
      </c>
      <c r="Q2401" s="52">
        <v>19</v>
      </c>
      <c r="R2401" s="51">
        <v>10174</v>
      </c>
      <c r="S2401" s="50" t="s">
        <v>218</v>
      </c>
      <c r="T2401" s="52">
        <v>70</v>
      </c>
      <c r="U2401" s="52">
        <v>84</v>
      </c>
      <c r="V2401" s="50" t="s">
        <v>51</v>
      </c>
      <c r="W2401" s="52">
        <v>52</v>
      </c>
      <c r="X2401" s="50" t="s">
        <v>129</v>
      </c>
      <c r="Y2401" s="78">
        <f t="shared" si="158"/>
        <v>0.22000000000000003</v>
      </c>
      <c r="Z2401" s="78">
        <f t="shared" si="159"/>
        <v>0.74</v>
      </c>
      <c r="AA2401" s="78">
        <f t="shared" si="160"/>
        <v>1.77</v>
      </c>
      <c r="AB2401" s="77">
        <f t="shared" si="161"/>
        <v>30</v>
      </c>
    </row>
    <row r="2402" spans="1:28" x14ac:dyDescent="0.3">
      <c r="A2402" s="53">
        <v>44120</v>
      </c>
      <c r="B2402" s="50" t="s">
        <v>1255</v>
      </c>
      <c r="C2402" s="50" t="s">
        <v>1256</v>
      </c>
      <c r="D2402" s="50" t="s">
        <v>47</v>
      </c>
      <c r="E2402" s="52">
        <v>10</v>
      </c>
      <c r="F2402" s="51">
        <v>142</v>
      </c>
      <c r="G2402" s="65">
        <v>0</v>
      </c>
      <c r="H2402" s="51">
        <v>98</v>
      </c>
      <c r="I2402" s="50" t="s">
        <v>88</v>
      </c>
      <c r="J2402" s="61">
        <v>18.7</v>
      </c>
      <c r="K2402" s="50" t="s">
        <v>215</v>
      </c>
      <c r="L2402" s="72" t="s">
        <v>289</v>
      </c>
      <c r="M2402" s="69">
        <v>2.5</v>
      </c>
      <c r="N2402" s="51">
        <v>83</v>
      </c>
      <c r="O2402" s="50" t="s">
        <v>388</v>
      </c>
      <c r="P2402" s="51">
        <v>10214</v>
      </c>
      <c r="Q2402" s="50" t="s">
        <v>1012</v>
      </c>
      <c r="R2402" s="51">
        <v>10154</v>
      </c>
      <c r="S2402" s="52">
        <v>24</v>
      </c>
      <c r="T2402" s="52">
        <v>69</v>
      </c>
      <c r="U2402" s="52">
        <v>84</v>
      </c>
      <c r="V2402" s="50" t="s">
        <v>51</v>
      </c>
      <c r="W2402" s="52">
        <v>51</v>
      </c>
      <c r="X2402" s="50" t="s">
        <v>121</v>
      </c>
      <c r="Y2402" s="78">
        <f t="shared" si="158"/>
        <v>0.25</v>
      </c>
      <c r="Z2402" s="78">
        <f t="shared" si="159"/>
        <v>0</v>
      </c>
      <c r="AA2402" s="78">
        <f t="shared" si="160"/>
        <v>1.8699999999999999</v>
      </c>
      <c r="AB2402" s="77">
        <f t="shared" si="161"/>
        <v>90</v>
      </c>
    </row>
    <row r="2403" spans="1:28" x14ac:dyDescent="0.3">
      <c r="A2403" s="53">
        <v>44121</v>
      </c>
      <c r="B2403" s="50" t="s">
        <v>1255</v>
      </c>
      <c r="C2403" s="50" t="s">
        <v>1256</v>
      </c>
      <c r="D2403" s="50" t="s">
        <v>47</v>
      </c>
      <c r="E2403" s="52">
        <v>10</v>
      </c>
      <c r="F2403" s="51">
        <v>136</v>
      </c>
      <c r="G2403" s="65">
        <v>0</v>
      </c>
      <c r="H2403" s="51">
        <v>91</v>
      </c>
      <c r="I2403" s="50" t="s">
        <v>111</v>
      </c>
      <c r="J2403" s="61">
        <v>18.100000000000001</v>
      </c>
      <c r="K2403" s="50" t="s">
        <v>61</v>
      </c>
      <c r="L2403" s="73">
        <v>21</v>
      </c>
      <c r="M2403" s="69">
        <v>1.1000000000000001</v>
      </c>
      <c r="N2403" s="51">
        <v>39</v>
      </c>
      <c r="O2403" s="50" t="s">
        <v>124</v>
      </c>
      <c r="P2403" s="51">
        <v>10180</v>
      </c>
      <c r="Q2403" s="52">
        <v>23</v>
      </c>
      <c r="R2403" s="51">
        <v>10136</v>
      </c>
      <c r="S2403" s="50" t="s">
        <v>51</v>
      </c>
      <c r="T2403" s="52">
        <v>73</v>
      </c>
      <c r="U2403" s="52">
        <v>84</v>
      </c>
      <c r="V2403" s="50" t="s">
        <v>111</v>
      </c>
      <c r="W2403" s="52">
        <v>59</v>
      </c>
      <c r="X2403" s="50" t="s">
        <v>94</v>
      </c>
      <c r="Y2403" s="78">
        <f t="shared" si="158"/>
        <v>0.11000000000000001</v>
      </c>
      <c r="Z2403" s="78">
        <f t="shared" si="159"/>
        <v>0</v>
      </c>
      <c r="AA2403" s="78">
        <f t="shared" si="160"/>
        <v>1.81</v>
      </c>
      <c r="AB2403" s="77">
        <f t="shared" si="161"/>
        <v>210</v>
      </c>
    </row>
    <row r="2404" spans="1:28" x14ac:dyDescent="0.3">
      <c r="A2404" s="53">
        <v>44122</v>
      </c>
      <c r="B2404" s="50" t="s">
        <v>1255</v>
      </c>
      <c r="C2404" s="50" t="s">
        <v>1256</v>
      </c>
      <c r="D2404" s="50" t="s">
        <v>47</v>
      </c>
      <c r="E2404" s="52">
        <v>10</v>
      </c>
      <c r="F2404" s="51">
        <v>154</v>
      </c>
      <c r="G2404" s="65">
        <v>0</v>
      </c>
      <c r="H2404" s="51">
        <v>105</v>
      </c>
      <c r="I2404" s="50"/>
      <c r="J2404" s="61">
        <v>20.399999999999999</v>
      </c>
      <c r="K2404" s="50" t="s">
        <v>158</v>
      </c>
      <c r="L2404" s="72" t="s">
        <v>289</v>
      </c>
      <c r="M2404" s="69">
        <v>2.8</v>
      </c>
      <c r="N2404" s="51">
        <v>50</v>
      </c>
      <c r="O2404" s="50" t="s">
        <v>186</v>
      </c>
      <c r="P2404" s="51">
        <v>10190</v>
      </c>
      <c r="Q2404" s="50" t="s">
        <v>289</v>
      </c>
      <c r="R2404" s="51">
        <v>10144</v>
      </c>
      <c r="S2404" s="52">
        <v>24</v>
      </c>
      <c r="T2404" s="52">
        <v>72</v>
      </c>
      <c r="U2404" s="52">
        <v>83</v>
      </c>
      <c r="V2404" s="50" t="s">
        <v>88</v>
      </c>
      <c r="W2404" s="52">
        <v>56</v>
      </c>
      <c r="X2404" s="50" t="s">
        <v>89</v>
      </c>
      <c r="Y2404" s="78">
        <f t="shared" si="158"/>
        <v>0.27999999999999997</v>
      </c>
      <c r="Z2404" s="78">
        <f t="shared" si="159"/>
        <v>0</v>
      </c>
      <c r="AA2404" s="78">
        <f t="shared" si="160"/>
        <v>2.04</v>
      </c>
      <c r="AB2404" s="77">
        <f t="shared" si="161"/>
        <v>90</v>
      </c>
    </row>
    <row r="2405" spans="1:28" x14ac:dyDescent="0.3">
      <c r="A2405" s="53">
        <v>44123</v>
      </c>
      <c r="B2405" s="50" t="s">
        <v>1255</v>
      </c>
      <c r="C2405" s="50" t="s">
        <v>1256</v>
      </c>
      <c r="D2405" s="50" t="s">
        <v>47</v>
      </c>
      <c r="E2405" s="52">
        <v>10</v>
      </c>
      <c r="F2405" s="51">
        <v>192</v>
      </c>
      <c r="G2405" s="65">
        <v>0.8</v>
      </c>
      <c r="H2405" s="51">
        <v>118</v>
      </c>
      <c r="I2405" s="50" t="s">
        <v>174</v>
      </c>
      <c r="J2405" s="61">
        <v>26.5</v>
      </c>
      <c r="K2405" s="50" t="s">
        <v>439</v>
      </c>
      <c r="L2405" s="73">
        <v>22</v>
      </c>
      <c r="M2405" s="69">
        <v>3.3</v>
      </c>
      <c r="N2405" s="51">
        <v>144</v>
      </c>
      <c r="O2405" s="50" t="s">
        <v>433</v>
      </c>
      <c r="P2405" s="51">
        <v>10144</v>
      </c>
      <c r="Q2405" s="50" t="s">
        <v>1012</v>
      </c>
      <c r="R2405" s="51">
        <v>10025</v>
      </c>
      <c r="S2405" s="52">
        <v>16</v>
      </c>
      <c r="T2405" s="52">
        <v>58</v>
      </c>
      <c r="U2405" s="52">
        <v>82</v>
      </c>
      <c r="V2405" s="50" t="s">
        <v>51</v>
      </c>
      <c r="W2405" s="52">
        <v>24</v>
      </c>
      <c r="X2405" s="50" t="s">
        <v>369</v>
      </c>
      <c r="Y2405" s="78">
        <f t="shared" si="158"/>
        <v>0.32999999999999996</v>
      </c>
      <c r="Z2405" s="78">
        <f t="shared" si="159"/>
        <v>0.08</v>
      </c>
      <c r="AA2405" s="78">
        <f t="shared" si="160"/>
        <v>2.65</v>
      </c>
      <c r="AB2405" s="77">
        <f t="shared" si="161"/>
        <v>220</v>
      </c>
    </row>
    <row r="2406" spans="1:28" x14ac:dyDescent="0.3">
      <c r="A2406" s="53">
        <v>44124</v>
      </c>
      <c r="B2406" s="50" t="s">
        <v>1255</v>
      </c>
      <c r="C2406" s="50" t="s">
        <v>1256</v>
      </c>
      <c r="D2406" s="50" t="s">
        <v>47</v>
      </c>
      <c r="E2406" s="52">
        <v>10</v>
      </c>
      <c r="F2406" s="51">
        <v>180</v>
      </c>
      <c r="G2406" s="65">
        <v>6.4</v>
      </c>
      <c r="H2406" s="51">
        <v>155</v>
      </c>
      <c r="I2406" s="50" t="s">
        <v>376</v>
      </c>
      <c r="J2406" s="61">
        <v>20.399999999999999</v>
      </c>
      <c r="K2406" s="50" t="s">
        <v>71</v>
      </c>
      <c r="L2406" s="73">
        <v>21</v>
      </c>
      <c r="M2406" s="69">
        <v>1.4</v>
      </c>
      <c r="N2406" s="51">
        <v>64</v>
      </c>
      <c r="O2406" s="50" t="s">
        <v>650</v>
      </c>
      <c r="P2406" s="51">
        <v>10036</v>
      </c>
      <c r="Q2406" s="50" t="s">
        <v>1012</v>
      </c>
      <c r="R2406" s="51">
        <v>9918</v>
      </c>
      <c r="S2406" s="52">
        <v>21</v>
      </c>
      <c r="T2406" s="52">
        <v>70</v>
      </c>
      <c r="U2406" s="52">
        <v>87</v>
      </c>
      <c r="V2406" s="50" t="s">
        <v>51</v>
      </c>
      <c r="W2406" s="52">
        <v>58</v>
      </c>
      <c r="X2406" s="50" t="s">
        <v>159</v>
      </c>
      <c r="Y2406" s="78">
        <f t="shared" si="158"/>
        <v>0.13999999999999999</v>
      </c>
      <c r="Z2406" s="78">
        <f t="shared" si="159"/>
        <v>0.64</v>
      </c>
      <c r="AA2406" s="78">
        <f t="shared" si="160"/>
        <v>2.04</v>
      </c>
      <c r="AB2406" s="77">
        <f t="shared" si="161"/>
        <v>210</v>
      </c>
    </row>
    <row r="2407" spans="1:28" x14ac:dyDescent="0.3">
      <c r="A2407" s="53">
        <v>44125</v>
      </c>
      <c r="B2407" s="50" t="s">
        <v>1255</v>
      </c>
      <c r="C2407" s="50" t="s">
        <v>1256</v>
      </c>
      <c r="D2407" s="50" t="s">
        <v>47</v>
      </c>
      <c r="E2407" s="52">
        <v>10</v>
      </c>
      <c r="F2407" s="51">
        <v>180</v>
      </c>
      <c r="G2407" s="65">
        <v>0</v>
      </c>
      <c r="H2407" s="51">
        <v>136</v>
      </c>
      <c r="I2407" s="50" t="s">
        <v>100</v>
      </c>
      <c r="J2407" s="61">
        <v>22.4</v>
      </c>
      <c r="K2407" s="50" t="s">
        <v>250</v>
      </c>
      <c r="L2407" s="73">
        <v>27</v>
      </c>
      <c r="M2407" s="69">
        <v>2.5</v>
      </c>
      <c r="N2407" s="51">
        <v>86</v>
      </c>
      <c r="O2407" s="50" t="s">
        <v>494</v>
      </c>
      <c r="P2407" s="51">
        <v>10067</v>
      </c>
      <c r="Q2407" s="50" t="s">
        <v>51</v>
      </c>
      <c r="R2407" s="51">
        <v>9915</v>
      </c>
      <c r="S2407" s="50" t="s">
        <v>1012</v>
      </c>
      <c r="T2407" s="52">
        <v>74</v>
      </c>
      <c r="U2407" s="52">
        <v>87</v>
      </c>
      <c r="V2407" s="50" t="s">
        <v>51</v>
      </c>
      <c r="W2407" s="52">
        <v>64</v>
      </c>
      <c r="X2407" s="50" t="s">
        <v>250</v>
      </c>
      <c r="Y2407" s="78">
        <f t="shared" si="158"/>
        <v>0.25</v>
      </c>
      <c r="Z2407" s="78">
        <f t="shared" si="159"/>
        <v>0</v>
      </c>
      <c r="AA2407" s="78">
        <f t="shared" si="160"/>
        <v>2.2399999999999998</v>
      </c>
      <c r="AB2407" s="77">
        <f t="shared" si="161"/>
        <v>270</v>
      </c>
    </row>
    <row r="2408" spans="1:28" x14ac:dyDescent="0.3">
      <c r="A2408" s="53">
        <v>44126</v>
      </c>
      <c r="B2408" s="50" t="s">
        <v>1255</v>
      </c>
      <c r="C2408" s="50" t="s">
        <v>1256</v>
      </c>
      <c r="D2408" s="50" t="s">
        <v>47</v>
      </c>
      <c r="E2408" s="52">
        <v>10</v>
      </c>
      <c r="F2408" s="51">
        <v>163</v>
      </c>
      <c r="G2408" s="65">
        <v>0</v>
      </c>
      <c r="H2408" s="51">
        <v>126</v>
      </c>
      <c r="I2408" s="50" t="s">
        <v>74</v>
      </c>
      <c r="J2408" s="61">
        <v>20</v>
      </c>
      <c r="K2408" s="50" t="s">
        <v>60</v>
      </c>
      <c r="L2408" s="73">
        <v>27</v>
      </c>
      <c r="M2408" s="69">
        <v>1.9</v>
      </c>
      <c r="N2408" s="51">
        <v>69</v>
      </c>
      <c r="O2408" s="50" t="s">
        <v>164</v>
      </c>
      <c r="P2408" s="51">
        <v>10127</v>
      </c>
      <c r="Q2408" s="52">
        <v>24</v>
      </c>
      <c r="R2408" s="51">
        <v>10067</v>
      </c>
      <c r="S2408" s="50" t="s">
        <v>51</v>
      </c>
      <c r="T2408" s="52">
        <v>79</v>
      </c>
      <c r="U2408" s="52">
        <v>82</v>
      </c>
      <c r="V2408" s="50" t="s">
        <v>123</v>
      </c>
      <c r="W2408" s="52">
        <v>62</v>
      </c>
      <c r="X2408" s="50" t="s">
        <v>60</v>
      </c>
      <c r="Y2408" s="78">
        <f t="shared" si="158"/>
        <v>0.19</v>
      </c>
      <c r="Z2408" s="78">
        <f t="shared" si="159"/>
        <v>0</v>
      </c>
      <c r="AA2408" s="78">
        <f t="shared" si="160"/>
        <v>2</v>
      </c>
      <c r="AB2408" s="77">
        <f t="shared" si="161"/>
        <v>270</v>
      </c>
    </row>
    <row r="2409" spans="1:28" x14ac:dyDescent="0.3">
      <c r="A2409" s="53">
        <v>44127</v>
      </c>
      <c r="B2409" s="50" t="s">
        <v>1255</v>
      </c>
      <c r="C2409" s="50" t="s">
        <v>1256</v>
      </c>
      <c r="D2409" s="50" t="s">
        <v>47</v>
      </c>
      <c r="E2409" s="52">
        <v>10</v>
      </c>
      <c r="F2409" s="51">
        <v>150</v>
      </c>
      <c r="G2409" s="65">
        <v>0</v>
      </c>
      <c r="H2409" s="51">
        <v>117</v>
      </c>
      <c r="I2409" s="50" t="s">
        <v>177</v>
      </c>
      <c r="J2409" s="61">
        <v>18.399999999999999</v>
      </c>
      <c r="K2409" s="50" t="s">
        <v>91</v>
      </c>
      <c r="L2409" s="73">
        <v>28</v>
      </c>
      <c r="M2409" s="69">
        <v>3.1</v>
      </c>
      <c r="N2409" s="51">
        <v>97</v>
      </c>
      <c r="O2409" s="50" t="s">
        <v>182</v>
      </c>
      <c r="P2409" s="51">
        <v>10207</v>
      </c>
      <c r="Q2409" s="52">
        <v>18</v>
      </c>
      <c r="R2409" s="51">
        <v>10127</v>
      </c>
      <c r="S2409" s="50" t="s">
        <v>1012</v>
      </c>
      <c r="T2409" s="52">
        <v>69</v>
      </c>
      <c r="U2409" s="52">
        <v>79</v>
      </c>
      <c r="V2409" s="50" t="s">
        <v>51</v>
      </c>
      <c r="W2409" s="52">
        <v>59</v>
      </c>
      <c r="X2409" s="50" t="s">
        <v>91</v>
      </c>
      <c r="Y2409" s="78">
        <f t="shared" si="158"/>
        <v>0.31</v>
      </c>
      <c r="Z2409" s="78">
        <f t="shared" si="159"/>
        <v>0</v>
      </c>
      <c r="AA2409" s="78">
        <f t="shared" si="160"/>
        <v>1.8399999999999999</v>
      </c>
      <c r="AB2409" s="77">
        <f t="shared" si="161"/>
        <v>280</v>
      </c>
    </row>
    <row r="2410" spans="1:28" x14ac:dyDescent="0.3">
      <c r="A2410" s="53">
        <v>44128</v>
      </c>
      <c r="B2410" s="50" t="s">
        <v>1255</v>
      </c>
      <c r="C2410" s="50" t="s">
        <v>1256</v>
      </c>
      <c r="D2410" s="50" t="s">
        <v>47</v>
      </c>
      <c r="E2410" s="52">
        <v>10</v>
      </c>
      <c r="F2410" s="51">
        <v>157</v>
      </c>
      <c r="G2410" s="65">
        <v>11.4</v>
      </c>
      <c r="H2410" s="51">
        <v>109</v>
      </c>
      <c r="I2410" s="50" t="s">
        <v>644</v>
      </c>
      <c r="J2410" s="61">
        <v>20.5</v>
      </c>
      <c r="K2410" s="50" t="s">
        <v>250</v>
      </c>
      <c r="L2410" s="73">
        <v>21</v>
      </c>
      <c r="M2410" s="69">
        <v>1.7</v>
      </c>
      <c r="N2410" s="51">
        <v>61</v>
      </c>
      <c r="O2410" s="50" t="s">
        <v>100</v>
      </c>
      <c r="P2410" s="51">
        <v>10204</v>
      </c>
      <c r="Q2410" s="50" t="s">
        <v>263</v>
      </c>
      <c r="R2410" s="51">
        <v>10062</v>
      </c>
      <c r="S2410" s="52">
        <v>24</v>
      </c>
      <c r="T2410" s="52">
        <v>67</v>
      </c>
      <c r="U2410" s="52">
        <v>77</v>
      </c>
      <c r="V2410" s="50" t="s">
        <v>51</v>
      </c>
      <c r="W2410" s="52">
        <v>54</v>
      </c>
      <c r="X2410" s="50" t="s">
        <v>148</v>
      </c>
      <c r="Y2410" s="78">
        <f t="shared" si="158"/>
        <v>0.16999999999999998</v>
      </c>
      <c r="Z2410" s="78">
        <f t="shared" si="159"/>
        <v>1.1400000000000001</v>
      </c>
      <c r="AA2410" s="78">
        <f t="shared" si="160"/>
        <v>2.0499999999999998</v>
      </c>
      <c r="AB2410" s="77">
        <f t="shared" si="161"/>
        <v>210</v>
      </c>
    </row>
    <row r="2411" spans="1:28" x14ac:dyDescent="0.3">
      <c r="A2411" s="53">
        <v>44129</v>
      </c>
      <c r="B2411" s="50" t="s">
        <v>1255</v>
      </c>
      <c r="C2411" s="50" t="s">
        <v>1256</v>
      </c>
      <c r="D2411" s="50" t="s">
        <v>47</v>
      </c>
      <c r="E2411" s="52">
        <v>10</v>
      </c>
      <c r="F2411" s="51">
        <v>156</v>
      </c>
      <c r="G2411" s="65">
        <v>9</v>
      </c>
      <c r="H2411" s="51">
        <v>123</v>
      </c>
      <c r="I2411" s="50" t="s">
        <v>249</v>
      </c>
      <c r="J2411" s="61">
        <v>18.899999999999999</v>
      </c>
      <c r="K2411" s="50" t="s">
        <v>59</v>
      </c>
      <c r="L2411" s="73">
        <v>29</v>
      </c>
      <c r="M2411" s="69">
        <v>2.5</v>
      </c>
      <c r="N2411" s="51">
        <v>161</v>
      </c>
      <c r="O2411" s="50" t="s">
        <v>404</v>
      </c>
      <c r="P2411" s="51">
        <v>10109</v>
      </c>
      <c r="Q2411" s="52">
        <v>23</v>
      </c>
      <c r="R2411" s="51">
        <v>10050</v>
      </c>
      <c r="S2411" s="50" t="s">
        <v>84</v>
      </c>
      <c r="T2411" s="52">
        <v>77</v>
      </c>
      <c r="U2411" s="52">
        <v>86</v>
      </c>
      <c r="V2411" s="50" t="s">
        <v>51</v>
      </c>
      <c r="W2411" s="52">
        <v>51</v>
      </c>
      <c r="X2411" s="50" t="s">
        <v>195</v>
      </c>
      <c r="Y2411" s="78">
        <f t="shared" si="158"/>
        <v>0.25</v>
      </c>
      <c r="Z2411" s="78">
        <f t="shared" si="159"/>
        <v>0.9</v>
      </c>
      <c r="AA2411" s="78">
        <f t="shared" si="160"/>
        <v>1.89</v>
      </c>
      <c r="AB2411" s="77">
        <f t="shared" si="161"/>
        <v>290</v>
      </c>
    </row>
    <row r="2412" spans="1:28" x14ac:dyDescent="0.3">
      <c r="A2412" s="53">
        <v>44130</v>
      </c>
      <c r="B2412" s="50" t="s">
        <v>1255</v>
      </c>
      <c r="C2412" s="50" t="s">
        <v>1256</v>
      </c>
      <c r="D2412" s="50" t="s">
        <v>47</v>
      </c>
      <c r="E2412" s="52">
        <v>10</v>
      </c>
      <c r="F2412" s="51">
        <v>150</v>
      </c>
      <c r="G2412" s="65">
        <v>0</v>
      </c>
      <c r="H2412" s="51">
        <v>118</v>
      </c>
      <c r="I2412" s="50" t="s">
        <v>832</v>
      </c>
      <c r="J2412" s="61">
        <v>18.3</v>
      </c>
      <c r="K2412" s="50" t="s">
        <v>215</v>
      </c>
      <c r="L2412" s="73">
        <v>0</v>
      </c>
      <c r="M2412" s="69">
        <v>4.2</v>
      </c>
      <c r="N2412" s="51">
        <v>117</v>
      </c>
      <c r="O2412" s="50" t="s">
        <v>51</v>
      </c>
      <c r="P2412" s="51">
        <v>10167</v>
      </c>
      <c r="Q2412" s="52">
        <v>20</v>
      </c>
      <c r="R2412" s="51">
        <v>10106</v>
      </c>
      <c r="S2412" s="50" t="s">
        <v>263</v>
      </c>
      <c r="T2412" s="52">
        <v>48</v>
      </c>
      <c r="U2412" s="52">
        <v>60</v>
      </c>
      <c r="V2412" s="50" t="s">
        <v>260</v>
      </c>
      <c r="W2412" s="52">
        <v>41</v>
      </c>
      <c r="X2412" s="50" t="s">
        <v>215</v>
      </c>
      <c r="Y2412" s="78">
        <f t="shared" si="158"/>
        <v>0.42000000000000004</v>
      </c>
      <c r="Z2412" s="78">
        <f t="shared" si="159"/>
        <v>0</v>
      </c>
      <c r="AA2412" s="78">
        <f t="shared" si="160"/>
        <v>1.83</v>
      </c>
      <c r="AB2412" s="77">
        <f t="shared" si="161"/>
        <v>0</v>
      </c>
    </row>
    <row r="2413" spans="1:28" x14ac:dyDescent="0.3">
      <c r="A2413" s="53">
        <v>44131</v>
      </c>
      <c r="B2413" s="50" t="s">
        <v>1255</v>
      </c>
      <c r="C2413" s="50" t="s">
        <v>1256</v>
      </c>
      <c r="D2413" s="50" t="s">
        <v>47</v>
      </c>
      <c r="E2413" s="52">
        <v>10</v>
      </c>
      <c r="F2413" s="51">
        <v>165</v>
      </c>
      <c r="G2413" s="65">
        <v>0.6</v>
      </c>
      <c r="H2413" s="51">
        <v>123</v>
      </c>
      <c r="I2413" s="50" t="s">
        <v>103</v>
      </c>
      <c r="J2413" s="61">
        <v>20.7</v>
      </c>
      <c r="K2413" s="50" t="s">
        <v>129</v>
      </c>
      <c r="L2413" s="73">
        <v>30</v>
      </c>
      <c r="M2413" s="69">
        <v>1.1000000000000001</v>
      </c>
      <c r="N2413" s="51">
        <v>111</v>
      </c>
      <c r="O2413" s="50" t="s">
        <v>769</v>
      </c>
      <c r="P2413" s="51">
        <v>10155</v>
      </c>
      <c r="Q2413" s="50" t="s">
        <v>51</v>
      </c>
      <c r="R2413" s="51">
        <v>10091</v>
      </c>
      <c r="S2413" s="52">
        <v>14</v>
      </c>
      <c r="T2413" s="52">
        <v>64</v>
      </c>
      <c r="U2413" s="52">
        <v>84</v>
      </c>
      <c r="V2413" s="50" t="s">
        <v>376</v>
      </c>
      <c r="W2413" s="52">
        <v>51</v>
      </c>
      <c r="X2413" s="50" t="s">
        <v>192</v>
      </c>
      <c r="Y2413" s="78">
        <f t="shared" si="158"/>
        <v>0.11000000000000001</v>
      </c>
      <c r="Z2413" s="78">
        <f t="shared" si="159"/>
        <v>0.06</v>
      </c>
      <c r="AA2413" s="78">
        <f t="shared" si="160"/>
        <v>2.0699999999999998</v>
      </c>
      <c r="AB2413" s="77">
        <f t="shared" si="161"/>
        <v>300</v>
      </c>
    </row>
    <row r="2414" spans="1:28" x14ac:dyDescent="0.3">
      <c r="A2414" s="53">
        <v>44132</v>
      </c>
      <c r="B2414" s="50" t="s">
        <v>1255</v>
      </c>
      <c r="C2414" s="50" t="s">
        <v>1256</v>
      </c>
      <c r="D2414" s="50" t="s">
        <v>47</v>
      </c>
      <c r="E2414" s="52">
        <v>10</v>
      </c>
      <c r="F2414" s="51">
        <v>172</v>
      </c>
      <c r="G2414" s="65">
        <v>0</v>
      </c>
      <c r="H2414" s="51">
        <v>130</v>
      </c>
      <c r="I2414" s="50" t="s">
        <v>100</v>
      </c>
      <c r="J2414" s="61">
        <v>21.4</v>
      </c>
      <c r="K2414" s="50" t="s">
        <v>121</v>
      </c>
      <c r="L2414" s="73">
        <v>28</v>
      </c>
      <c r="M2414" s="69">
        <v>1.4</v>
      </c>
      <c r="N2414" s="51">
        <v>64</v>
      </c>
      <c r="O2414" s="50" t="s">
        <v>543</v>
      </c>
      <c r="P2414" s="51">
        <v>10236</v>
      </c>
      <c r="Q2414" s="52">
        <v>24</v>
      </c>
      <c r="R2414" s="51">
        <v>10154</v>
      </c>
      <c r="S2414" s="50" t="s">
        <v>218</v>
      </c>
      <c r="T2414" s="52">
        <v>69</v>
      </c>
      <c r="U2414" s="52">
        <v>83</v>
      </c>
      <c r="V2414" s="50" t="s">
        <v>80</v>
      </c>
      <c r="W2414" s="52">
        <v>45</v>
      </c>
      <c r="X2414" s="50" t="s">
        <v>121</v>
      </c>
      <c r="Y2414" s="78">
        <f t="shared" si="158"/>
        <v>0.13999999999999999</v>
      </c>
      <c r="Z2414" s="78">
        <f t="shared" si="159"/>
        <v>0</v>
      </c>
      <c r="AA2414" s="78">
        <f t="shared" si="160"/>
        <v>2.1399999999999997</v>
      </c>
      <c r="AB2414" s="77">
        <f t="shared" si="161"/>
        <v>280</v>
      </c>
    </row>
    <row r="2415" spans="1:28" x14ac:dyDescent="0.3">
      <c r="A2415" s="53">
        <v>44133</v>
      </c>
      <c r="B2415" s="50" t="s">
        <v>1255</v>
      </c>
      <c r="C2415" s="50" t="s">
        <v>1256</v>
      </c>
      <c r="D2415" s="50" t="s">
        <v>47</v>
      </c>
      <c r="E2415" s="52">
        <v>10</v>
      </c>
      <c r="F2415" s="51">
        <v>166</v>
      </c>
      <c r="G2415" s="65">
        <v>0</v>
      </c>
      <c r="H2415" s="51">
        <v>120</v>
      </c>
      <c r="I2415" s="50" t="s">
        <v>51</v>
      </c>
      <c r="J2415" s="61">
        <v>21.1</v>
      </c>
      <c r="K2415" s="50" t="s">
        <v>71</v>
      </c>
      <c r="L2415" s="72" t="s">
        <v>132</v>
      </c>
      <c r="M2415" s="69">
        <v>1.4</v>
      </c>
      <c r="N2415" s="51">
        <v>53</v>
      </c>
      <c r="O2415" s="50" t="s">
        <v>188</v>
      </c>
      <c r="P2415" s="51">
        <v>10249</v>
      </c>
      <c r="Q2415" s="50" t="s">
        <v>289</v>
      </c>
      <c r="R2415" s="51">
        <v>10227</v>
      </c>
      <c r="S2415" s="50" t="s">
        <v>102</v>
      </c>
      <c r="T2415" s="52">
        <v>70</v>
      </c>
      <c r="U2415" s="52">
        <v>84</v>
      </c>
      <c r="V2415" s="50" t="s">
        <v>249</v>
      </c>
      <c r="W2415" s="52">
        <v>54</v>
      </c>
      <c r="X2415" s="50" t="s">
        <v>71</v>
      </c>
      <c r="Y2415" s="78">
        <f t="shared" si="158"/>
        <v>0.13999999999999999</v>
      </c>
      <c r="Z2415" s="78">
        <f t="shared" si="159"/>
        <v>0</v>
      </c>
      <c r="AA2415" s="78">
        <f t="shared" si="160"/>
        <v>2.1100000000000003</v>
      </c>
      <c r="AB2415" s="77">
        <f t="shared" si="161"/>
        <v>80</v>
      </c>
    </row>
    <row r="2416" spans="1:28" x14ac:dyDescent="0.3">
      <c r="A2416" s="53">
        <v>44134</v>
      </c>
      <c r="B2416" s="50" t="s">
        <v>1255</v>
      </c>
      <c r="C2416" s="50" t="s">
        <v>1256</v>
      </c>
      <c r="D2416" s="50" t="s">
        <v>47</v>
      </c>
      <c r="E2416" s="52">
        <v>10</v>
      </c>
      <c r="F2416" s="51">
        <v>160</v>
      </c>
      <c r="G2416" s="65">
        <v>0</v>
      </c>
      <c r="H2416" s="51">
        <v>112</v>
      </c>
      <c r="I2416" s="50" t="s">
        <v>650</v>
      </c>
      <c r="J2416" s="61">
        <v>20.9</v>
      </c>
      <c r="K2416" s="50" t="s">
        <v>129</v>
      </c>
      <c r="L2416" s="72" t="s">
        <v>132</v>
      </c>
      <c r="M2416" s="69">
        <v>2.5</v>
      </c>
      <c r="N2416" s="51">
        <v>67</v>
      </c>
      <c r="O2416" s="50" t="s">
        <v>61</v>
      </c>
      <c r="P2416" s="51">
        <v>10239</v>
      </c>
      <c r="Q2416" s="50" t="s">
        <v>1012</v>
      </c>
      <c r="R2416" s="51">
        <v>10203</v>
      </c>
      <c r="S2416" s="52">
        <v>24</v>
      </c>
      <c r="T2416" s="52">
        <v>74</v>
      </c>
      <c r="U2416" s="52">
        <v>86</v>
      </c>
      <c r="V2416" s="50" t="s">
        <v>205</v>
      </c>
      <c r="W2416" s="52">
        <v>58</v>
      </c>
      <c r="X2416" s="50" t="s">
        <v>215</v>
      </c>
      <c r="Y2416" s="78">
        <f t="shared" si="158"/>
        <v>0.25</v>
      </c>
      <c r="Z2416" s="78">
        <f t="shared" si="159"/>
        <v>0</v>
      </c>
      <c r="AA2416" s="78">
        <f t="shared" si="160"/>
        <v>2.09</v>
      </c>
      <c r="AB2416" s="77">
        <f t="shared" si="161"/>
        <v>80</v>
      </c>
    </row>
    <row r="2417" spans="1:28" x14ac:dyDescent="0.3">
      <c r="A2417" s="53">
        <v>44135</v>
      </c>
      <c r="B2417" s="50" t="s">
        <v>1255</v>
      </c>
      <c r="C2417" s="50" t="s">
        <v>1256</v>
      </c>
      <c r="D2417" s="50" t="s">
        <v>47</v>
      </c>
      <c r="E2417" s="52">
        <v>10</v>
      </c>
      <c r="F2417" s="51">
        <v>164</v>
      </c>
      <c r="G2417" s="65">
        <v>0</v>
      </c>
      <c r="H2417" s="51">
        <v>111</v>
      </c>
      <c r="I2417" s="50" t="s">
        <v>280</v>
      </c>
      <c r="J2417" s="61">
        <v>21.6</v>
      </c>
      <c r="K2417" s="50" t="s">
        <v>50</v>
      </c>
      <c r="L2417" s="72" t="s">
        <v>84</v>
      </c>
      <c r="M2417" s="69">
        <v>1.1000000000000001</v>
      </c>
      <c r="N2417" s="51">
        <v>53</v>
      </c>
      <c r="O2417" s="50" t="s">
        <v>71</v>
      </c>
      <c r="P2417" s="51">
        <v>10203</v>
      </c>
      <c r="Q2417" s="50" t="s">
        <v>1012</v>
      </c>
      <c r="R2417" s="51">
        <v>10184</v>
      </c>
      <c r="S2417" s="50" t="s">
        <v>51</v>
      </c>
      <c r="T2417" s="52">
        <v>65</v>
      </c>
      <c r="U2417" s="52">
        <v>76</v>
      </c>
      <c r="V2417" s="50" t="s">
        <v>124</v>
      </c>
      <c r="W2417" s="52">
        <v>52</v>
      </c>
      <c r="X2417" s="50" t="s">
        <v>94</v>
      </c>
      <c r="Y2417" s="78">
        <f t="shared" si="158"/>
        <v>0.11000000000000001</v>
      </c>
      <c r="Z2417" s="78">
        <f t="shared" si="159"/>
        <v>0</v>
      </c>
      <c r="AA2417" s="78">
        <f t="shared" si="160"/>
        <v>2.16</v>
      </c>
      <c r="AB2417" s="77">
        <f t="shared" si="161"/>
        <v>20</v>
      </c>
    </row>
    <row r="2418" spans="1:28" x14ac:dyDescent="0.3">
      <c r="A2418" s="53">
        <v>44136</v>
      </c>
      <c r="B2418" s="50" t="s">
        <v>1255</v>
      </c>
      <c r="C2418" s="50" t="s">
        <v>1256</v>
      </c>
      <c r="D2418" s="50" t="s">
        <v>47</v>
      </c>
      <c r="E2418" s="52">
        <v>10</v>
      </c>
      <c r="F2418" s="51">
        <v>190</v>
      </c>
      <c r="G2418" s="65">
        <v>0</v>
      </c>
      <c r="H2418" s="51">
        <v>156</v>
      </c>
      <c r="I2418" s="50" t="s">
        <v>100</v>
      </c>
      <c r="J2418" s="61">
        <v>22.3</v>
      </c>
      <c r="K2418" s="50" t="s">
        <v>215</v>
      </c>
      <c r="L2418" s="73">
        <v>22</v>
      </c>
      <c r="M2418" s="69">
        <v>1.4</v>
      </c>
      <c r="N2418" s="51">
        <v>42</v>
      </c>
      <c r="O2418" s="50" t="s">
        <v>347</v>
      </c>
      <c r="P2418" s="51">
        <v>10193</v>
      </c>
      <c r="Q2418" s="52">
        <v>11</v>
      </c>
      <c r="R2418" s="51">
        <v>10165</v>
      </c>
      <c r="S2418" s="52">
        <v>21</v>
      </c>
      <c r="T2418" s="52">
        <v>64</v>
      </c>
      <c r="U2418" s="52">
        <v>76</v>
      </c>
      <c r="V2418" s="50" t="s">
        <v>88</v>
      </c>
      <c r="W2418" s="52">
        <v>57</v>
      </c>
      <c r="X2418" s="50" t="s">
        <v>80</v>
      </c>
      <c r="Y2418" s="78">
        <f t="shared" si="158"/>
        <v>0.13999999999999999</v>
      </c>
      <c r="Z2418" s="78">
        <f t="shared" si="159"/>
        <v>0</v>
      </c>
      <c r="AA2418" s="78">
        <f t="shared" si="160"/>
        <v>2.23</v>
      </c>
      <c r="AB2418" s="77">
        <f t="shared" si="161"/>
        <v>220</v>
      </c>
    </row>
    <row r="2419" spans="1:28" x14ac:dyDescent="0.3">
      <c r="A2419" s="53">
        <v>44137</v>
      </c>
      <c r="B2419" s="50" t="s">
        <v>1255</v>
      </c>
      <c r="C2419" s="50" t="s">
        <v>1256</v>
      </c>
      <c r="D2419" s="50" t="s">
        <v>47</v>
      </c>
      <c r="E2419" s="52">
        <v>10</v>
      </c>
      <c r="F2419" s="51">
        <v>182</v>
      </c>
      <c r="G2419" s="65">
        <v>4</v>
      </c>
      <c r="H2419" s="51">
        <v>122</v>
      </c>
      <c r="I2419" s="50" t="s">
        <v>100</v>
      </c>
      <c r="J2419" s="61">
        <v>24.3</v>
      </c>
      <c r="K2419" s="50" t="s">
        <v>352</v>
      </c>
      <c r="L2419" s="73">
        <v>26</v>
      </c>
      <c r="M2419" s="69">
        <v>2.5</v>
      </c>
      <c r="N2419" s="51">
        <v>128</v>
      </c>
      <c r="O2419" s="50" t="s">
        <v>182</v>
      </c>
      <c r="P2419" s="51">
        <v>10269</v>
      </c>
      <c r="Q2419" s="50" t="s">
        <v>51</v>
      </c>
      <c r="R2419" s="51">
        <v>10164</v>
      </c>
      <c r="S2419" s="50" t="s">
        <v>51</v>
      </c>
      <c r="T2419" s="52">
        <v>83</v>
      </c>
      <c r="U2419" s="52">
        <v>87</v>
      </c>
      <c r="V2419" s="50" t="s">
        <v>51</v>
      </c>
      <c r="W2419" s="52">
        <v>55</v>
      </c>
      <c r="X2419" s="50" t="s">
        <v>352</v>
      </c>
      <c r="Y2419" s="78">
        <f t="shared" si="158"/>
        <v>0.25</v>
      </c>
      <c r="Z2419" s="78">
        <f t="shared" si="159"/>
        <v>0.4</v>
      </c>
      <c r="AA2419" s="78">
        <f t="shared" si="160"/>
        <v>2.4300000000000002</v>
      </c>
      <c r="AB2419" s="77">
        <f t="shared" si="161"/>
        <v>260</v>
      </c>
    </row>
    <row r="2420" spans="1:28" x14ac:dyDescent="0.3">
      <c r="A2420" s="53">
        <v>44138</v>
      </c>
      <c r="B2420" s="50" t="s">
        <v>1255</v>
      </c>
      <c r="C2420" s="50" t="s">
        <v>1256</v>
      </c>
      <c r="D2420" s="50" t="s">
        <v>47</v>
      </c>
      <c r="E2420" s="52">
        <v>10</v>
      </c>
      <c r="F2420" s="51">
        <v>118</v>
      </c>
      <c r="G2420" s="65">
        <v>4.8</v>
      </c>
      <c r="H2420" s="51">
        <v>98</v>
      </c>
      <c r="I2420" s="50" t="s">
        <v>51</v>
      </c>
      <c r="J2420" s="61">
        <v>13.9</v>
      </c>
      <c r="K2420" s="50" t="s">
        <v>146</v>
      </c>
      <c r="L2420" s="73">
        <v>27</v>
      </c>
      <c r="M2420" s="69">
        <v>2.8</v>
      </c>
      <c r="N2420" s="51">
        <v>94</v>
      </c>
      <c r="O2420" s="50" t="s">
        <v>163</v>
      </c>
      <c r="P2420" s="51">
        <v>10327</v>
      </c>
      <c r="Q2420" s="52">
        <v>12</v>
      </c>
      <c r="R2420" s="51">
        <v>10268</v>
      </c>
      <c r="S2420" s="50" t="s">
        <v>263</v>
      </c>
      <c r="T2420" s="52">
        <v>75</v>
      </c>
      <c r="U2420" s="52">
        <v>87</v>
      </c>
      <c r="V2420" s="50" t="s">
        <v>80</v>
      </c>
      <c r="W2420" s="52">
        <v>62</v>
      </c>
      <c r="X2420" s="50" t="s">
        <v>229</v>
      </c>
      <c r="Y2420" s="78">
        <f t="shared" si="158"/>
        <v>0.27999999999999997</v>
      </c>
      <c r="Z2420" s="78">
        <f t="shared" si="159"/>
        <v>0.48</v>
      </c>
      <c r="AA2420" s="78">
        <f t="shared" si="160"/>
        <v>1.3900000000000001</v>
      </c>
      <c r="AB2420" s="77">
        <f t="shared" si="161"/>
        <v>270</v>
      </c>
    </row>
    <row r="2421" spans="1:28" x14ac:dyDescent="0.3">
      <c r="A2421" s="53">
        <v>44139</v>
      </c>
      <c r="B2421" s="50" t="s">
        <v>1255</v>
      </c>
      <c r="C2421" s="50" t="s">
        <v>1256</v>
      </c>
      <c r="D2421" s="50" t="s">
        <v>47</v>
      </c>
      <c r="E2421" s="52">
        <v>10</v>
      </c>
      <c r="F2421" s="51">
        <v>118</v>
      </c>
      <c r="G2421" s="65">
        <v>6.4</v>
      </c>
      <c r="H2421" s="51">
        <v>92</v>
      </c>
      <c r="I2421" s="50" t="s">
        <v>280</v>
      </c>
      <c r="J2421" s="61">
        <v>14.5</v>
      </c>
      <c r="K2421" s="50" t="s">
        <v>94</v>
      </c>
      <c r="L2421" s="73">
        <v>12</v>
      </c>
      <c r="M2421" s="69">
        <v>3.6</v>
      </c>
      <c r="N2421" s="51">
        <v>133</v>
      </c>
      <c r="O2421" s="50" t="s">
        <v>79</v>
      </c>
      <c r="P2421" s="51">
        <v>10290</v>
      </c>
      <c r="Q2421" s="50" t="s">
        <v>1012</v>
      </c>
      <c r="R2421" s="51">
        <v>10239</v>
      </c>
      <c r="S2421" s="52">
        <v>14</v>
      </c>
      <c r="T2421" s="52">
        <v>73</v>
      </c>
      <c r="U2421" s="52">
        <v>81</v>
      </c>
      <c r="V2421" s="50" t="s">
        <v>205</v>
      </c>
      <c r="W2421" s="52">
        <v>62</v>
      </c>
      <c r="X2421" s="50" t="s">
        <v>51</v>
      </c>
      <c r="Y2421" s="78">
        <f t="shared" si="158"/>
        <v>0.36</v>
      </c>
      <c r="Z2421" s="78">
        <f t="shared" si="159"/>
        <v>0.64</v>
      </c>
      <c r="AA2421" s="78">
        <f t="shared" si="160"/>
        <v>1.45</v>
      </c>
      <c r="AB2421" s="77">
        <f t="shared" si="161"/>
        <v>120</v>
      </c>
    </row>
    <row r="2422" spans="1:28" x14ac:dyDescent="0.3">
      <c r="A2422" s="53">
        <v>44140</v>
      </c>
      <c r="B2422" s="50" t="s">
        <v>1255</v>
      </c>
      <c r="C2422" s="50" t="s">
        <v>1256</v>
      </c>
      <c r="D2422" s="50" t="s">
        <v>47</v>
      </c>
      <c r="E2422" s="52">
        <v>10</v>
      </c>
      <c r="F2422" s="51">
        <v>140</v>
      </c>
      <c r="G2422" s="65">
        <v>0</v>
      </c>
      <c r="H2422" s="51">
        <v>112</v>
      </c>
      <c r="I2422" s="50" t="s">
        <v>74</v>
      </c>
      <c r="J2422" s="61">
        <v>16.899999999999999</v>
      </c>
      <c r="K2422" s="50" t="s">
        <v>100</v>
      </c>
      <c r="L2422" s="72"/>
      <c r="M2422" s="69">
        <v>7.2</v>
      </c>
      <c r="N2422" s="50"/>
      <c r="O2422" s="50"/>
      <c r="P2422" s="51">
        <v>10257</v>
      </c>
      <c r="Q2422" s="50" t="s">
        <v>1012</v>
      </c>
      <c r="R2422" s="51">
        <v>10141</v>
      </c>
      <c r="S2422" s="52">
        <v>24</v>
      </c>
      <c r="T2422" s="52">
        <v>68</v>
      </c>
      <c r="U2422" s="52">
        <v>77</v>
      </c>
      <c r="V2422" s="50" t="s">
        <v>747</v>
      </c>
      <c r="W2422" s="52">
        <v>60</v>
      </c>
      <c r="X2422" s="50" t="s">
        <v>215</v>
      </c>
      <c r="Y2422" s="78">
        <f t="shared" si="158"/>
        <v>0.72</v>
      </c>
      <c r="Z2422" s="78">
        <f t="shared" si="159"/>
        <v>0</v>
      </c>
      <c r="AA2422" s="78">
        <f t="shared" si="160"/>
        <v>1.69</v>
      </c>
      <c r="AB2422" s="77">
        <f t="shared" si="161"/>
        <v>0</v>
      </c>
    </row>
    <row r="2423" spans="1:28" x14ac:dyDescent="0.3">
      <c r="A2423" s="53">
        <v>44141</v>
      </c>
      <c r="B2423" s="50" t="s">
        <v>1255</v>
      </c>
      <c r="C2423" s="50" t="s">
        <v>1256</v>
      </c>
      <c r="D2423" s="50" t="s">
        <v>47</v>
      </c>
      <c r="E2423" s="52">
        <v>10</v>
      </c>
      <c r="F2423" s="51">
        <v>192</v>
      </c>
      <c r="G2423" s="65">
        <v>2.8</v>
      </c>
      <c r="H2423" s="51">
        <v>143</v>
      </c>
      <c r="I2423" s="50" t="s">
        <v>193</v>
      </c>
      <c r="J2423" s="61">
        <v>24.1</v>
      </c>
      <c r="K2423" s="50" t="s">
        <v>215</v>
      </c>
      <c r="L2423" s="72"/>
      <c r="M2423" s="69">
        <v>0</v>
      </c>
      <c r="N2423" s="50"/>
      <c r="O2423" s="50"/>
      <c r="P2423" s="51">
        <v>10141</v>
      </c>
      <c r="Q2423" s="50" t="s">
        <v>1012</v>
      </c>
      <c r="R2423" s="51">
        <v>10058</v>
      </c>
      <c r="S2423" s="52">
        <v>22</v>
      </c>
      <c r="T2423" s="52">
        <v>48</v>
      </c>
      <c r="U2423" s="52">
        <v>69</v>
      </c>
      <c r="V2423" s="50" t="s">
        <v>80</v>
      </c>
      <c r="W2423" s="52">
        <v>39</v>
      </c>
      <c r="X2423" s="50" t="s">
        <v>95</v>
      </c>
      <c r="Y2423" s="78">
        <f t="shared" si="158"/>
        <v>0</v>
      </c>
      <c r="Z2423" s="78">
        <f t="shared" si="159"/>
        <v>0.27999999999999997</v>
      </c>
      <c r="AA2423" s="78">
        <f t="shared" si="160"/>
        <v>2.41</v>
      </c>
      <c r="AB2423" s="77">
        <f t="shared" si="161"/>
        <v>0</v>
      </c>
    </row>
    <row r="2424" spans="1:28" x14ac:dyDescent="0.3">
      <c r="A2424" s="53">
        <v>44142</v>
      </c>
      <c r="B2424" s="50" t="s">
        <v>1255</v>
      </c>
      <c r="C2424" s="50" t="s">
        <v>1256</v>
      </c>
      <c r="D2424" s="50" t="s">
        <v>47</v>
      </c>
      <c r="E2424" s="52">
        <v>10</v>
      </c>
      <c r="F2424" s="51">
        <v>167</v>
      </c>
      <c r="G2424" s="65">
        <v>0</v>
      </c>
      <c r="H2424" s="51">
        <v>130</v>
      </c>
      <c r="I2424" s="50" t="s">
        <v>51</v>
      </c>
      <c r="J2424" s="61">
        <v>20.399999999999999</v>
      </c>
      <c r="K2424" s="50" t="s">
        <v>71</v>
      </c>
      <c r="L2424" s="73">
        <v>18</v>
      </c>
      <c r="M2424" s="69">
        <v>1.4</v>
      </c>
      <c r="N2424" s="51">
        <v>61</v>
      </c>
      <c r="O2424" s="50" t="s">
        <v>832</v>
      </c>
      <c r="P2424" s="51">
        <v>10158</v>
      </c>
      <c r="Q2424" s="52">
        <v>22</v>
      </c>
      <c r="R2424" s="51">
        <v>10079</v>
      </c>
      <c r="S2424" s="50" t="s">
        <v>116</v>
      </c>
      <c r="T2424" s="52">
        <v>67</v>
      </c>
      <c r="U2424" s="52">
        <v>80</v>
      </c>
      <c r="V2424" s="50" t="s">
        <v>202</v>
      </c>
      <c r="W2424" s="52">
        <v>53</v>
      </c>
      <c r="X2424" s="50" t="s">
        <v>91</v>
      </c>
      <c r="Y2424" s="78">
        <f t="shared" si="158"/>
        <v>0.13999999999999999</v>
      </c>
      <c r="Z2424" s="78">
        <f t="shared" si="159"/>
        <v>0</v>
      </c>
      <c r="AA2424" s="78">
        <f t="shared" si="160"/>
        <v>2.04</v>
      </c>
      <c r="AB2424" s="77">
        <f t="shared" si="161"/>
        <v>180</v>
      </c>
    </row>
    <row r="2425" spans="1:28" x14ac:dyDescent="0.3">
      <c r="A2425" s="53">
        <v>44143</v>
      </c>
      <c r="B2425" s="50" t="s">
        <v>1255</v>
      </c>
      <c r="C2425" s="50" t="s">
        <v>1256</v>
      </c>
      <c r="D2425" s="50" t="s">
        <v>47</v>
      </c>
      <c r="E2425" s="52">
        <v>10</v>
      </c>
      <c r="F2425" s="51">
        <v>160</v>
      </c>
      <c r="G2425" s="65">
        <v>0</v>
      </c>
      <c r="H2425" s="51">
        <v>123</v>
      </c>
      <c r="I2425" s="50" t="s">
        <v>85</v>
      </c>
      <c r="J2425" s="61">
        <v>19.7</v>
      </c>
      <c r="K2425" s="50" t="s">
        <v>121</v>
      </c>
      <c r="L2425" s="72" t="s">
        <v>401</v>
      </c>
      <c r="M2425" s="69">
        <v>1.7</v>
      </c>
      <c r="N2425" s="51">
        <v>58</v>
      </c>
      <c r="O2425" s="50" t="s">
        <v>71</v>
      </c>
      <c r="P2425" s="51">
        <v>10156</v>
      </c>
      <c r="Q2425" s="50" t="s">
        <v>1012</v>
      </c>
      <c r="R2425" s="51">
        <v>10123</v>
      </c>
      <c r="S2425" s="52">
        <v>14</v>
      </c>
      <c r="T2425" s="52">
        <v>64</v>
      </c>
      <c r="U2425" s="52">
        <v>76</v>
      </c>
      <c r="V2425" s="50" t="s">
        <v>286</v>
      </c>
      <c r="W2425" s="52">
        <v>51</v>
      </c>
      <c r="X2425" s="50" t="s">
        <v>439</v>
      </c>
      <c r="Y2425" s="78">
        <f t="shared" si="158"/>
        <v>0.16999999999999998</v>
      </c>
      <c r="Z2425" s="78">
        <f t="shared" si="159"/>
        <v>0</v>
      </c>
      <c r="AA2425" s="78">
        <f t="shared" si="160"/>
        <v>1.97</v>
      </c>
      <c r="AB2425" s="77">
        <f t="shared" si="161"/>
        <v>60</v>
      </c>
    </row>
    <row r="2426" spans="1:28" x14ac:dyDescent="0.3">
      <c r="A2426" s="53">
        <v>44144</v>
      </c>
      <c r="B2426" s="50" t="s">
        <v>1255</v>
      </c>
      <c r="C2426" s="50" t="s">
        <v>1256</v>
      </c>
      <c r="D2426" s="50" t="s">
        <v>47</v>
      </c>
      <c r="E2426" s="52">
        <v>10</v>
      </c>
      <c r="F2426" s="51">
        <v>168</v>
      </c>
      <c r="G2426" s="65">
        <v>0.6</v>
      </c>
      <c r="H2426" s="51">
        <v>125</v>
      </c>
      <c r="I2426" s="50" t="s">
        <v>232</v>
      </c>
      <c r="J2426" s="61">
        <v>21</v>
      </c>
      <c r="K2426" s="50" t="s">
        <v>148</v>
      </c>
      <c r="L2426" s="73">
        <v>28</v>
      </c>
      <c r="M2426" s="69">
        <v>1.9</v>
      </c>
      <c r="N2426" s="51">
        <v>69</v>
      </c>
      <c r="O2426" s="50" t="s">
        <v>71</v>
      </c>
      <c r="P2426" s="51">
        <v>10246</v>
      </c>
      <c r="Q2426" s="52">
        <v>24</v>
      </c>
      <c r="R2426" s="51">
        <v>10146</v>
      </c>
      <c r="S2426" s="50" t="s">
        <v>1012</v>
      </c>
      <c r="T2426" s="52">
        <v>71</v>
      </c>
      <c r="U2426" s="52">
        <v>85</v>
      </c>
      <c r="V2426" s="50" t="s">
        <v>88</v>
      </c>
      <c r="W2426" s="52">
        <v>52</v>
      </c>
      <c r="X2426" s="50" t="s">
        <v>148</v>
      </c>
      <c r="Y2426" s="78">
        <f t="shared" si="158"/>
        <v>0.19</v>
      </c>
      <c r="Z2426" s="78">
        <f t="shared" si="159"/>
        <v>0.06</v>
      </c>
      <c r="AA2426" s="78">
        <f t="shared" si="160"/>
        <v>2.1</v>
      </c>
      <c r="AB2426" s="77">
        <f t="shared" si="161"/>
        <v>280</v>
      </c>
    </row>
    <row r="2427" spans="1:28" x14ac:dyDescent="0.3">
      <c r="A2427" s="53">
        <v>44145</v>
      </c>
      <c r="B2427" s="50" t="s">
        <v>1255</v>
      </c>
      <c r="C2427" s="50" t="s">
        <v>1256</v>
      </c>
      <c r="D2427" s="50" t="s">
        <v>47</v>
      </c>
      <c r="E2427" s="52">
        <v>10</v>
      </c>
      <c r="F2427" s="51">
        <v>154</v>
      </c>
      <c r="G2427" s="65">
        <v>0</v>
      </c>
      <c r="H2427" s="51">
        <v>122</v>
      </c>
      <c r="I2427" s="50" t="s">
        <v>280</v>
      </c>
      <c r="J2427" s="61">
        <v>18.7</v>
      </c>
      <c r="K2427" s="50" t="s">
        <v>95</v>
      </c>
      <c r="L2427" s="72" t="s">
        <v>289</v>
      </c>
      <c r="M2427" s="69">
        <v>2.2000000000000002</v>
      </c>
      <c r="N2427" s="51">
        <v>58</v>
      </c>
      <c r="O2427" s="50" t="s">
        <v>164</v>
      </c>
      <c r="P2427" s="51">
        <v>10272</v>
      </c>
      <c r="Q2427" s="50" t="s">
        <v>289</v>
      </c>
      <c r="R2427" s="51">
        <v>10234</v>
      </c>
      <c r="S2427" s="52">
        <v>24</v>
      </c>
      <c r="T2427" s="52">
        <v>77</v>
      </c>
      <c r="U2427" s="52">
        <v>85</v>
      </c>
      <c r="V2427" s="50" t="s">
        <v>80</v>
      </c>
      <c r="W2427" s="52">
        <v>66</v>
      </c>
      <c r="X2427" s="50" t="s">
        <v>95</v>
      </c>
      <c r="Y2427" s="78">
        <f t="shared" si="158"/>
        <v>0.22000000000000003</v>
      </c>
      <c r="Z2427" s="78">
        <f t="shared" si="159"/>
        <v>0</v>
      </c>
      <c r="AA2427" s="78">
        <f t="shared" si="160"/>
        <v>1.8699999999999999</v>
      </c>
      <c r="AB2427" s="77">
        <f t="shared" si="161"/>
        <v>90</v>
      </c>
    </row>
    <row r="2428" spans="1:28" x14ac:dyDescent="0.3">
      <c r="A2428" s="53">
        <v>44146</v>
      </c>
      <c r="B2428" s="50" t="s">
        <v>1255</v>
      </c>
      <c r="C2428" s="50" t="s">
        <v>1256</v>
      </c>
      <c r="D2428" s="50" t="s">
        <v>47</v>
      </c>
      <c r="E2428" s="52">
        <v>10</v>
      </c>
      <c r="F2428" s="51">
        <v>144</v>
      </c>
      <c r="G2428" s="65">
        <v>0</v>
      </c>
      <c r="H2428" s="51">
        <v>101</v>
      </c>
      <c r="I2428" s="50" t="s">
        <v>74</v>
      </c>
      <c r="J2428" s="61">
        <v>18.600000000000001</v>
      </c>
      <c r="K2428" s="50" t="s">
        <v>52</v>
      </c>
      <c r="L2428" s="73">
        <v>22</v>
      </c>
      <c r="M2428" s="69">
        <v>1.7</v>
      </c>
      <c r="N2428" s="51">
        <v>42</v>
      </c>
      <c r="O2428" s="50" t="s">
        <v>184</v>
      </c>
      <c r="P2428" s="51">
        <v>10234</v>
      </c>
      <c r="Q2428" s="50" t="s">
        <v>1012</v>
      </c>
      <c r="R2428" s="51">
        <v>10166</v>
      </c>
      <c r="S2428" s="52">
        <v>15</v>
      </c>
      <c r="T2428" s="52">
        <v>75</v>
      </c>
      <c r="U2428" s="52">
        <v>87</v>
      </c>
      <c r="V2428" s="50" t="s">
        <v>51</v>
      </c>
      <c r="W2428" s="52">
        <v>58</v>
      </c>
      <c r="X2428" s="50" t="s">
        <v>98</v>
      </c>
      <c r="Y2428" s="78">
        <f t="shared" si="158"/>
        <v>0.16999999999999998</v>
      </c>
      <c r="Z2428" s="78">
        <f t="shared" si="159"/>
        <v>0</v>
      </c>
      <c r="AA2428" s="78">
        <f t="shared" si="160"/>
        <v>1.86</v>
      </c>
      <c r="AB2428" s="77">
        <f t="shared" si="161"/>
        <v>220</v>
      </c>
    </row>
    <row r="2429" spans="1:28" x14ac:dyDescent="0.3">
      <c r="A2429" s="53">
        <v>44147</v>
      </c>
      <c r="B2429" s="50" t="s">
        <v>1255</v>
      </c>
      <c r="C2429" s="50" t="s">
        <v>1256</v>
      </c>
      <c r="D2429" s="50" t="s">
        <v>47</v>
      </c>
      <c r="E2429" s="52">
        <v>10</v>
      </c>
      <c r="F2429" s="51">
        <v>170</v>
      </c>
      <c r="G2429" s="65">
        <v>0</v>
      </c>
      <c r="H2429" s="51">
        <v>133</v>
      </c>
      <c r="I2429" s="50" t="s">
        <v>127</v>
      </c>
      <c r="J2429" s="61">
        <v>20.8</v>
      </c>
      <c r="K2429" s="50" t="s">
        <v>206</v>
      </c>
      <c r="L2429" s="73">
        <v>10</v>
      </c>
      <c r="M2429" s="69">
        <v>1.7</v>
      </c>
      <c r="N2429" s="51">
        <v>75</v>
      </c>
      <c r="O2429" s="50" t="s">
        <v>186</v>
      </c>
      <c r="P2429" s="51">
        <v>10203</v>
      </c>
      <c r="Q2429" s="50" t="s">
        <v>289</v>
      </c>
      <c r="R2429" s="51">
        <v>10155</v>
      </c>
      <c r="S2429" s="52">
        <v>23</v>
      </c>
      <c r="T2429" s="52">
        <v>73</v>
      </c>
      <c r="U2429" s="52">
        <v>84</v>
      </c>
      <c r="V2429" s="50" t="s">
        <v>51</v>
      </c>
      <c r="W2429" s="52">
        <v>60</v>
      </c>
      <c r="X2429" s="50" t="s">
        <v>75</v>
      </c>
      <c r="Y2429" s="78">
        <f t="shared" si="158"/>
        <v>0.16999999999999998</v>
      </c>
      <c r="Z2429" s="78">
        <f t="shared" si="159"/>
        <v>0</v>
      </c>
      <c r="AA2429" s="78">
        <f t="shared" si="160"/>
        <v>2.08</v>
      </c>
      <c r="AB2429" s="77">
        <f t="shared" si="161"/>
        <v>100</v>
      </c>
    </row>
    <row r="2430" spans="1:28" x14ac:dyDescent="0.3">
      <c r="A2430" s="53">
        <v>44148</v>
      </c>
      <c r="B2430" s="50" t="s">
        <v>1255</v>
      </c>
      <c r="C2430" s="50" t="s">
        <v>1256</v>
      </c>
      <c r="D2430" s="50" t="s">
        <v>47</v>
      </c>
      <c r="E2430" s="52">
        <v>10</v>
      </c>
      <c r="F2430" s="51">
        <v>162</v>
      </c>
      <c r="G2430" s="65">
        <v>0</v>
      </c>
      <c r="H2430" s="51">
        <v>113</v>
      </c>
      <c r="I2430" s="50" t="s">
        <v>100</v>
      </c>
      <c r="J2430" s="61">
        <v>21.1</v>
      </c>
      <c r="K2430" s="50" t="s">
        <v>117</v>
      </c>
      <c r="L2430" s="73">
        <v>10</v>
      </c>
      <c r="M2430" s="69">
        <v>0.8</v>
      </c>
      <c r="N2430" s="51">
        <v>58</v>
      </c>
      <c r="O2430" s="50" t="s">
        <v>167</v>
      </c>
      <c r="P2430" s="51">
        <v>10171</v>
      </c>
      <c r="Q2430" s="52">
        <v>10</v>
      </c>
      <c r="R2430" s="51">
        <v>10144</v>
      </c>
      <c r="S2430" s="52">
        <v>23</v>
      </c>
      <c r="T2430" s="52">
        <v>67</v>
      </c>
      <c r="U2430" s="52">
        <v>80</v>
      </c>
      <c r="V2430" s="50" t="s">
        <v>80</v>
      </c>
      <c r="W2430" s="52">
        <v>58</v>
      </c>
      <c r="X2430" s="50" t="s">
        <v>188</v>
      </c>
      <c r="Y2430" s="78">
        <f t="shared" si="158"/>
        <v>0.08</v>
      </c>
      <c r="Z2430" s="78">
        <f t="shared" si="159"/>
        <v>0</v>
      </c>
      <c r="AA2430" s="78">
        <f t="shared" si="160"/>
        <v>2.1100000000000003</v>
      </c>
      <c r="AB2430" s="77">
        <f t="shared" si="161"/>
        <v>100</v>
      </c>
    </row>
    <row r="2431" spans="1:28" x14ac:dyDescent="0.3">
      <c r="A2431" s="53">
        <v>44149</v>
      </c>
      <c r="B2431" s="50" t="s">
        <v>1255</v>
      </c>
      <c r="C2431" s="50" t="s">
        <v>1256</v>
      </c>
      <c r="D2431" s="50" t="s">
        <v>47</v>
      </c>
      <c r="E2431" s="52">
        <v>10</v>
      </c>
      <c r="F2431" s="51">
        <v>162</v>
      </c>
      <c r="G2431" s="65">
        <v>0</v>
      </c>
      <c r="H2431" s="51">
        <v>110</v>
      </c>
      <c r="I2431" s="50" t="s">
        <v>537</v>
      </c>
      <c r="J2431" s="61">
        <v>21.4</v>
      </c>
      <c r="K2431" s="50" t="s">
        <v>117</v>
      </c>
      <c r="L2431" s="73">
        <v>30</v>
      </c>
      <c r="M2431" s="69">
        <v>2.2000000000000002</v>
      </c>
      <c r="N2431" s="51">
        <v>47</v>
      </c>
      <c r="O2431" s="50" t="s">
        <v>133</v>
      </c>
      <c r="P2431" s="51">
        <v>10145</v>
      </c>
      <c r="Q2431" s="50" t="s">
        <v>1012</v>
      </c>
      <c r="R2431" s="51">
        <v>10109</v>
      </c>
      <c r="S2431" s="52">
        <v>24</v>
      </c>
      <c r="T2431" s="52">
        <v>64</v>
      </c>
      <c r="U2431" s="52">
        <v>77</v>
      </c>
      <c r="V2431" s="50" t="s">
        <v>80</v>
      </c>
      <c r="W2431" s="52">
        <v>52</v>
      </c>
      <c r="X2431" s="50" t="s">
        <v>188</v>
      </c>
      <c r="Y2431" s="78">
        <f t="shared" si="158"/>
        <v>0.22000000000000003</v>
      </c>
      <c r="Z2431" s="78">
        <f t="shared" si="159"/>
        <v>0</v>
      </c>
      <c r="AA2431" s="78">
        <f t="shared" si="160"/>
        <v>2.1399999999999997</v>
      </c>
      <c r="AB2431" s="77">
        <f t="shared" si="161"/>
        <v>300</v>
      </c>
    </row>
    <row r="2432" spans="1:28" x14ac:dyDescent="0.3">
      <c r="A2432" s="53">
        <v>44150</v>
      </c>
      <c r="B2432" s="50" t="s">
        <v>1255</v>
      </c>
      <c r="C2432" s="50" t="s">
        <v>1256</v>
      </c>
      <c r="D2432" s="50" t="s">
        <v>47</v>
      </c>
      <c r="E2432" s="52">
        <v>10</v>
      </c>
      <c r="F2432" s="51">
        <v>172</v>
      </c>
      <c r="G2432" s="65">
        <v>9</v>
      </c>
      <c r="H2432" s="51">
        <v>129</v>
      </c>
      <c r="I2432" s="50" t="s">
        <v>769</v>
      </c>
      <c r="J2432" s="61">
        <v>21.5</v>
      </c>
      <c r="K2432" s="50" t="s">
        <v>202</v>
      </c>
      <c r="L2432" s="73">
        <v>28</v>
      </c>
      <c r="M2432" s="69">
        <v>2.8</v>
      </c>
      <c r="N2432" s="51">
        <v>111</v>
      </c>
      <c r="O2432" s="50" t="s">
        <v>342</v>
      </c>
      <c r="P2432" s="51">
        <v>10217</v>
      </c>
      <c r="Q2432" s="52">
        <v>24</v>
      </c>
      <c r="R2432" s="51">
        <v>10082</v>
      </c>
      <c r="S2432" s="50" t="s">
        <v>533</v>
      </c>
      <c r="T2432" s="52">
        <v>76</v>
      </c>
      <c r="U2432" s="52">
        <v>88</v>
      </c>
      <c r="V2432" s="50" t="s">
        <v>51</v>
      </c>
      <c r="W2432" s="52">
        <v>43</v>
      </c>
      <c r="X2432" s="50" t="s">
        <v>347</v>
      </c>
      <c r="Y2432" s="78">
        <f t="shared" si="158"/>
        <v>0.27999999999999997</v>
      </c>
      <c r="Z2432" s="78">
        <f t="shared" si="159"/>
        <v>0.9</v>
      </c>
      <c r="AA2432" s="78">
        <f t="shared" si="160"/>
        <v>2.15</v>
      </c>
      <c r="AB2432" s="77">
        <f t="shared" si="161"/>
        <v>280</v>
      </c>
    </row>
    <row r="2433" spans="1:28" x14ac:dyDescent="0.3">
      <c r="A2433" s="53">
        <v>44151</v>
      </c>
      <c r="B2433" s="50" t="s">
        <v>1255</v>
      </c>
      <c r="C2433" s="50" t="s">
        <v>1256</v>
      </c>
      <c r="D2433" s="50" t="s">
        <v>47</v>
      </c>
      <c r="E2433" s="52">
        <v>10</v>
      </c>
      <c r="F2433" s="51">
        <v>141</v>
      </c>
      <c r="G2433" s="65">
        <v>0</v>
      </c>
      <c r="H2433" s="51">
        <v>102</v>
      </c>
      <c r="I2433" s="50" t="s">
        <v>100</v>
      </c>
      <c r="J2433" s="61">
        <v>18</v>
      </c>
      <c r="K2433" s="50" t="s">
        <v>146</v>
      </c>
      <c r="L2433" s="73">
        <v>23</v>
      </c>
      <c r="M2433" s="69">
        <v>0.8</v>
      </c>
      <c r="N2433" s="51">
        <v>44</v>
      </c>
      <c r="O2433" s="50" t="s">
        <v>286</v>
      </c>
      <c r="P2433" s="51">
        <v>10255</v>
      </c>
      <c r="Q2433" s="52">
        <v>21</v>
      </c>
      <c r="R2433" s="51">
        <v>10216</v>
      </c>
      <c r="S2433" s="50" t="s">
        <v>1012</v>
      </c>
      <c r="T2433" s="52">
        <v>67</v>
      </c>
      <c r="U2433" s="52">
        <v>82</v>
      </c>
      <c r="V2433" s="50" t="s">
        <v>51</v>
      </c>
      <c r="W2433" s="52">
        <v>52</v>
      </c>
      <c r="X2433" s="50" t="s">
        <v>117</v>
      </c>
      <c r="Y2433" s="78">
        <f t="shared" si="158"/>
        <v>0.08</v>
      </c>
      <c r="Z2433" s="78">
        <f t="shared" si="159"/>
        <v>0</v>
      </c>
      <c r="AA2433" s="78">
        <f t="shared" si="160"/>
        <v>1.8</v>
      </c>
      <c r="AB2433" s="77">
        <f t="shared" si="161"/>
        <v>230</v>
      </c>
    </row>
    <row r="2434" spans="1:28" x14ac:dyDescent="0.3">
      <c r="A2434" s="53">
        <v>44152</v>
      </c>
      <c r="B2434" s="50" t="s">
        <v>1255</v>
      </c>
      <c r="C2434" s="50" t="s">
        <v>1256</v>
      </c>
      <c r="D2434" s="50" t="s">
        <v>47</v>
      </c>
      <c r="E2434" s="52">
        <v>10</v>
      </c>
      <c r="F2434" s="51">
        <v>138</v>
      </c>
      <c r="G2434" s="65">
        <v>0</v>
      </c>
      <c r="H2434" s="51">
        <v>92</v>
      </c>
      <c r="I2434" s="50" t="s">
        <v>301</v>
      </c>
      <c r="J2434" s="61">
        <v>18.5</v>
      </c>
      <c r="K2434" s="50" t="s">
        <v>158</v>
      </c>
      <c r="L2434" s="72" t="s">
        <v>132</v>
      </c>
      <c r="M2434" s="69">
        <v>2.5</v>
      </c>
      <c r="N2434" s="51">
        <v>58</v>
      </c>
      <c r="O2434" s="50" t="s">
        <v>264</v>
      </c>
      <c r="P2434" s="51">
        <v>10252</v>
      </c>
      <c r="Q2434" s="50" t="s">
        <v>1012</v>
      </c>
      <c r="R2434" s="51">
        <v>10194</v>
      </c>
      <c r="S2434" s="52">
        <v>24</v>
      </c>
      <c r="T2434" s="52">
        <v>75</v>
      </c>
      <c r="U2434" s="52">
        <v>84</v>
      </c>
      <c r="V2434" s="50" t="s">
        <v>239</v>
      </c>
      <c r="W2434" s="52">
        <v>60</v>
      </c>
      <c r="X2434" s="50" t="s">
        <v>52</v>
      </c>
      <c r="Y2434" s="78">
        <f t="shared" si="158"/>
        <v>0.25</v>
      </c>
      <c r="Z2434" s="78">
        <f t="shared" si="159"/>
        <v>0</v>
      </c>
      <c r="AA2434" s="78">
        <f t="shared" si="160"/>
        <v>1.85</v>
      </c>
      <c r="AB2434" s="77">
        <f t="shared" si="161"/>
        <v>80</v>
      </c>
    </row>
    <row r="2435" spans="1:28" x14ac:dyDescent="0.3">
      <c r="A2435" s="53">
        <v>44153</v>
      </c>
      <c r="B2435" s="50" t="s">
        <v>1255</v>
      </c>
      <c r="C2435" s="50" t="s">
        <v>1256</v>
      </c>
      <c r="D2435" s="50" t="s">
        <v>47</v>
      </c>
      <c r="E2435" s="52">
        <v>10</v>
      </c>
      <c r="F2435" s="51">
        <v>164</v>
      </c>
      <c r="G2435" s="65">
        <v>6.8</v>
      </c>
      <c r="H2435" s="51">
        <v>115</v>
      </c>
      <c r="I2435" s="50" t="s">
        <v>75</v>
      </c>
      <c r="J2435" s="61">
        <v>21.4</v>
      </c>
      <c r="K2435" s="50" t="s">
        <v>215</v>
      </c>
      <c r="L2435" s="73">
        <v>28</v>
      </c>
      <c r="M2435" s="69">
        <v>1.4</v>
      </c>
      <c r="N2435" s="51">
        <v>86</v>
      </c>
      <c r="O2435" s="50" t="s">
        <v>177</v>
      </c>
      <c r="P2435" s="51">
        <v>10290</v>
      </c>
      <c r="Q2435" s="52">
        <v>24</v>
      </c>
      <c r="R2435" s="51">
        <v>10187</v>
      </c>
      <c r="S2435" s="50" t="s">
        <v>116</v>
      </c>
      <c r="T2435" s="52">
        <v>63</v>
      </c>
      <c r="U2435" s="52">
        <v>78</v>
      </c>
      <c r="V2435" s="50" t="s">
        <v>521</v>
      </c>
      <c r="W2435" s="52">
        <v>53</v>
      </c>
      <c r="X2435" s="50" t="s">
        <v>81</v>
      </c>
      <c r="Y2435" s="78">
        <f t="shared" ref="Y2435:Y2498" si="162">M2435/$AE$17</f>
        <v>0.13999999999999999</v>
      </c>
      <c r="Z2435" s="78">
        <f t="shared" ref="Z2435:Z2498" si="163">G2435/$AE$17</f>
        <v>0.67999999999999994</v>
      </c>
      <c r="AA2435" s="78">
        <f t="shared" ref="AA2435:AA2498" si="164">J2435/$AE$17</f>
        <v>2.1399999999999997</v>
      </c>
      <c r="AB2435" s="77">
        <f t="shared" ref="AB2435:AB2498" si="165">L2435*$AE$17</f>
        <v>280</v>
      </c>
    </row>
    <row r="2436" spans="1:28" x14ac:dyDescent="0.3">
      <c r="A2436" s="53">
        <v>44154</v>
      </c>
      <c r="B2436" s="50" t="s">
        <v>1255</v>
      </c>
      <c r="C2436" s="50" t="s">
        <v>1256</v>
      </c>
      <c r="D2436" s="50" t="s">
        <v>47</v>
      </c>
      <c r="E2436" s="52">
        <v>10</v>
      </c>
      <c r="F2436" s="51">
        <v>142</v>
      </c>
      <c r="G2436" s="65">
        <v>5</v>
      </c>
      <c r="H2436" s="51">
        <v>114</v>
      </c>
      <c r="I2436" s="50" t="s">
        <v>638</v>
      </c>
      <c r="J2436" s="61">
        <v>16.899999999999999</v>
      </c>
      <c r="K2436" s="50" t="s">
        <v>59</v>
      </c>
      <c r="L2436" s="73">
        <v>31</v>
      </c>
      <c r="M2436" s="69">
        <v>1.9</v>
      </c>
      <c r="N2436" s="51">
        <v>97</v>
      </c>
      <c r="O2436" s="50" t="s">
        <v>59</v>
      </c>
      <c r="P2436" s="51">
        <v>10377</v>
      </c>
      <c r="Q2436" s="52">
        <v>20</v>
      </c>
      <c r="R2436" s="51">
        <v>10290</v>
      </c>
      <c r="S2436" s="50" t="s">
        <v>1012</v>
      </c>
      <c r="T2436" s="52">
        <v>87</v>
      </c>
      <c r="U2436" s="52">
        <v>89</v>
      </c>
      <c r="V2436" s="50" t="s">
        <v>51</v>
      </c>
      <c r="W2436" s="52">
        <v>72</v>
      </c>
      <c r="X2436" s="50" t="s">
        <v>249</v>
      </c>
      <c r="Y2436" s="78">
        <f t="shared" si="162"/>
        <v>0.19</v>
      </c>
      <c r="Z2436" s="78">
        <f t="shared" si="163"/>
        <v>0.5</v>
      </c>
      <c r="AA2436" s="78">
        <f t="shared" si="164"/>
        <v>1.69</v>
      </c>
      <c r="AB2436" s="77">
        <f t="shared" si="165"/>
        <v>310</v>
      </c>
    </row>
    <row r="2437" spans="1:28" x14ac:dyDescent="0.3">
      <c r="A2437" s="53">
        <v>44155</v>
      </c>
      <c r="B2437" s="50" t="s">
        <v>1255</v>
      </c>
      <c r="C2437" s="50" t="s">
        <v>1256</v>
      </c>
      <c r="D2437" s="50" t="s">
        <v>47</v>
      </c>
      <c r="E2437" s="52">
        <v>10</v>
      </c>
      <c r="F2437" s="51">
        <v>136</v>
      </c>
      <c r="G2437" s="65">
        <v>0</v>
      </c>
      <c r="H2437" s="51">
        <v>104</v>
      </c>
      <c r="I2437" s="50" t="s">
        <v>177</v>
      </c>
      <c r="J2437" s="61">
        <v>16.8</v>
      </c>
      <c r="K2437" s="50" t="s">
        <v>91</v>
      </c>
      <c r="L2437" s="72" t="s">
        <v>289</v>
      </c>
      <c r="M2437" s="69">
        <v>4.2</v>
      </c>
      <c r="N2437" s="51">
        <v>94</v>
      </c>
      <c r="O2437" s="50" t="s">
        <v>182</v>
      </c>
      <c r="P2437" s="51">
        <v>10371</v>
      </c>
      <c r="Q2437" s="50" t="s">
        <v>1012</v>
      </c>
      <c r="R2437" s="51">
        <v>10304</v>
      </c>
      <c r="S2437" s="52">
        <v>24</v>
      </c>
      <c r="T2437" s="52">
        <v>67</v>
      </c>
      <c r="U2437" s="52">
        <v>78</v>
      </c>
      <c r="V2437" s="50" t="s">
        <v>51</v>
      </c>
      <c r="W2437" s="52">
        <v>51</v>
      </c>
      <c r="X2437" s="50" t="s">
        <v>277</v>
      </c>
      <c r="Y2437" s="78">
        <f t="shared" si="162"/>
        <v>0.42000000000000004</v>
      </c>
      <c r="Z2437" s="78">
        <f t="shared" si="163"/>
        <v>0</v>
      </c>
      <c r="AA2437" s="78">
        <f t="shared" si="164"/>
        <v>1.6800000000000002</v>
      </c>
      <c r="AB2437" s="77">
        <f t="shared" si="165"/>
        <v>90</v>
      </c>
    </row>
    <row r="2438" spans="1:28" x14ac:dyDescent="0.3">
      <c r="A2438" s="53">
        <v>44156</v>
      </c>
      <c r="B2438" s="50" t="s">
        <v>1255</v>
      </c>
      <c r="C2438" s="50" t="s">
        <v>1256</v>
      </c>
      <c r="D2438" s="50" t="s">
        <v>47</v>
      </c>
      <c r="E2438" s="52">
        <v>10</v>
      </c>
      <c r="F2438" s="51">
        <v>124</v>
      </c>
      <c r="G2438" s="65">
        <v>0</v>
      </c>
      <c r="H2438" s="51">
        <v>78</v>
      </c>
      <c r="I2438" s="50" t="s">
        <v>763</v>
      </c>
      <c r="J2438" s="61">
        <v>17</v>
      </c>
      <c r="K2438" s="50" t="s">
        <v>121</v>
      </c>
      <c r="L2438" s="73">
        <v>10</v>
      </c>
      <c r="M2438" s="69">
        <v>2.2000000000000002</v>
      </c>
      <c r="N2438" s="51">
        <v>83</v>
      </c>
      <c r="O2438" s="50" t="s">
        <v>307</v>
      </c>
      <c r="P2438" s="51">
        <v>10304</v>
      </c>
      <c r="Q2438" s="50" t="s">
        <v>1012</v>
      </c>
      <c r="R2438" s="51">
        <v>10242</v>
      </c>
      <c r="S2438" s="52">
        <v>24</v>
      </c>
      <c r="T2438" s="52">
        <v>63</v>
      </c>
      <c r="U2438" s="52">
        <v>79</v>
      </c>
      <c r="V2438" s="50" t="s">
        <v>51</v>
      </c>
      <c r="W2438" s="52">
        <v>45</v>
      </c>
      <c r="X2438" s="50" t="s">
        <v>121</v>
      </c>
      <c r="Y2438" s="78">
        <f t="shared" si="162"/>
        <v>0.22000000000000003</v>
      </c>
      <c r="Z2438" s="78">
        <f t="shared" si="163"/>
        <v>0</v>
      </c>
      <c r="AA2438" s="78">
        <f t="shared" si="164"/>
        <v>1.7</v>
      </c>
      <c r="AB2438" s="77">
        <f t="shared" si="165"/>
        <v>100</v>
      </c>
    </row>
    <row r="2439" spans="1:28" x14ac:dyDescent="0.3">
      <c r="A2439" s="53">
        <v>44157</v>
      </c>
      <c r="B2439" s="50" t="s">
        <v>1255</v>
      </c>
      <c r="C2439" s="50" t="s">
        <v>1256</v>
      </c>
      <c r="D2439" s="50" t="s">
        <v>47</v>
      </c>
      <c r="E2439" s="52">
        <v>10</v>
      </c>
      <c r="F2439" s="51">
        <v>126</v>
      </c>
      <c r="G2439" s="65">
        <v>0</v>
      </c>
      <c r="H2439" s="51">
        <v>74</v>
      </c>
      <c r="I2439" s="50" t="s">
        <v>510</v>
      </c>
      <c r="J2439" s="61">
        <v>17.8</v>
      </c>
      <c r="K2439" s="50" t="s">
        <v>121</v>
      </c>
      <c r="L2439" s="73">
        <v>21</v>
      </c>
      <c r="M2439" s="69">
        <v>1.9</v>
      </c>
      <c r="N2439" s="51">
        <v>44</v>
      </c>
      <c r="O2439" s="50" t="s">
        <v>460</v>
      </c>
      <c r="P2439" s="51">
        <v>10278</v>
      </c>
      <c r="Q2439" s="50" t="s">
        <v>51</v>
      </c>
      <c r="R2439" s="51">
        <v>10243</v>
      </c>
      <c r="S2439" s="50" t="s">
        <v>84</v>
      </c>
      <c r="T2439" s="52">
        <v>74</v>
      </c>
      <c r="U2439" s="52">
        <v>87</v>
      </c>
      <c r="V2439" s="50" t="s">
        <v>249</v>
      </c>
      <c r="W2439" s="52">
        <v>58</v>
      </c>
      <c r="X2439" s="50" t="s">
        <v>188</v>
      </c>
      <c r="Y2439" s="78">
        <f t="shared" si="162"/>
        <v>0.19</v>
      </c>
      <c r="Z2439" s="78">
        <f t="shared" si="163"/>
        <v>0</v>
      </c>
      <c r="AA2439" s="78">
        <f t="shared" si="164"/>
        <v>1.78</v>
      </c>
      <c r="AB2439" s="77">
        <f t="shared" si="165"/>
        <v>210</v>
      </c>
    </row>
    <row r="2440" spans="1:28" x14ac:dyDescent="0.3">
      <c r="A2440" s="53">
        <v>44158</v>
      </c>
      <c r="B2440" s="50" t="s">
        <v>1255</v>
      </c>
      <c r="C2440" s="50" t="s">
        <v>1256</v>
      </c>
      <c r="D2440" s="50" t="s">
        <v>47</v>
      </c>
      <c r="E2440" s="52">
        <v>10</v>
      </c>
      <c r="F2440" s="51">
        <v>126</v>
      </c>
      <c r="G2440" s="65">
        <v>0</v>
      </c>
      <c r="H2440" s="51">
        <v>78</v>
      </c>
      <c r="I2440" s="50" t="s">
        <v>239</v>
      </c>
      <c r="J2440" s="61">
        <v>17.3</v>
      </c>
      <c r="K2440" s="50" t="s">
        <v>121</v>
      </c>
      <c r="L2440" s="72" t="s">
        <v>533</v>
      </c>
      <c r="M2440" s="69">
        <v>2.2000000000000002</v>
      </c>
      <c r="N2440" s="51">
        <v>53</v>
      </c>
      <c r="O2440" s="50" t="s">
        <v>121</v>
      </c>
      <c r="P2440" s="51">
        <v>10277</v>
      </c>
      <c r="Q2440" s="50" t="s">
        <v>1012</v>
      </c>
      <c r="R2440" s="51">
        <v>10212</v>
      </c>
      <c r="S2440" s="52">
        <v>24</v>
      </c>
      <c r="T2440" s="52">
        <v>74</v>
      </c>
      <c r="U2440" s="52">
        <v>88</v>
      </c>
      <c r="V2440" s="50" t="s">
        <v>644</v>
      </c>
      <c r="W2440" s="52">
        <v>59</v>
      </c>
      <c r="X2440" s="50" t="s">
        <v>89</v>
      </c>
      <c r="Y2440" s="78">
        <f t="shared" si="162"/>
        <v>0.22000000000000003</v>
      </c>
      <c r="Z2440" s="78">
        <f t="shared" si="163"/>
        <v>0</v>
      </c>
      <c r="AA2440" s="78">
        <f t="shared" si="164"/>
        <v>1.73</v>
      </c>
      <c r="AB2440" s="77">
        <f t="shared" si="165"/>
        <v>70</v>
      </c>
    </row>
    <row r="2441" spans="1:28" x14ac:dyDescent="0.3">
      <c r="A2441" s="53">
        <v>44159</v>
      </c>
      <c r="B2441" s="50" t="s">
        <v>1255</v>
      </c>
      <c r="C2441" s="50" t="s">
        <v>1256</v>
      </c>
      <c r="D2441" s="50" t="s">
        <v>47</v>
      </c>
      <c r="E2441" s="52">
        <v>10</v>
      </c>
      <c r="F2441" s="51">
        <v>138</v>
      </c>
      <c r="G2441" s="65">
        <v>0</v>
      </c>
      <c r="H2441" s="51">
        <v>90</v>
      </c>
      <c r="I2441" s="50" t="s">
        <v>239</v>
      </c>
      <c r="J2441" s="61">
        <v>18.600000000000001</v>
      </c>
      <c r="K2441" s="50" t="s">
        <v>158</v>
      </c>
      <c r="L2441" s="73">
        <v>12</v>
      </c>
      <c r="M2441" s="69">
        <v>2.5</v>
      </c>
      <c r="N2441" s="51">
        <v>61</v>
      </c>
      <c r="O2441" s="50" t="s">
        <v>369</v>
      </c>
      <c r="P2441" s="51">
        <v>10212</v>
      </c>
      <c r="Q2441" s="50" t="s">
        <v>1012</v>
      </c>
      <c r="R2441" s="51">
        <v>10114</v>
      </c>
      <c r="S2441" s="52">
        <v>24</v>
      </c>
      <c r="T2441" s="52">
        <v>63</v>
      </c>
      <c r="U2441" s="52">
        <v>77</v>
      </c>
      <c r="V2441" s="50" t="s">
        <v>80</v>
      </c>
      <c r="W2441" s="52">
        <v>53</v>
      </c>
      <c r="X2441" s="50" t="s">
        <v>55</v>
      </c>
      <c r="Y2441" s="78">
        <f t="shared" si="162"/>
        <v>0.25</v>
      </c>
      <c r="Z2441" s="78">
        <f t="shared" si="163"/>
        <v>0</v>
      </c>
      <c r="AA2441" s="78">
        <f t="shared" si="164"/>
        <v>1.86</v>
      </c>
      <c r="AB2441" s="77">
        <f t="shared" si="165"/>
        <v>120</v>
      </c>
    </row>
    <row r="2442" spans="1:28" x14ac:dyDescent="0.3">
      <c r="A2442" s="53">
        <v>44160</v>
      </c>
      <c r="B2442" s="50" t="s">
        <v>1255</v>
      </c>
      <c r="C2442" s="50" t="s">
        <v>1256</v>
      </c>
      <c r="D2442" s="50" t="s">
        <v>47</v>
      </c>
      <c r="E2442" s="52">
        <v>10</v>
      </c>
      <c r="F2442" s="51">
        <v>130</v>
      </c>
      <c r="G2442" s="65">
        <v>0</v>
      </c>
      <c r="H2442" s="51">
        <v>101</v>
      </c>
      <c r="I2442" s="50" t="s">
        <v>51</v>
      </c>
      <c r="J2442" s="61">
        <v>15.8</v>
      </c>
      <c r="K2442" s="50" t="s">
        <v>133</v>
      </c>
      <c r="L2442" s="72" t="s">
        <v>533</v>
      </c>
      <c r="M2442" s="69">
        <v>2.5</v>
      </c>
      <c r="N2442" s="51">
        <v>78</v>
      </c>
      <c r="O2442" s="50" t="s">
        <v>128</v>
      </c>
      <c r="P2442" s="51">
        <v>10114</v>
      </c>
      <c r="Q2442" s="50" t="s">
        <v>51</v>
      </c>
      <c r="R2442" s="51">
        <v>10081</v>
      </c>
      <c r="S2442" s="52">
        <v>23</v>
      </c>
      <c r="T2442" s="52">
        <v>80</v>
      </c>
      <c r="U2442" s="52">
        <v>83</v>
      </c>
      <c r="V2442" s="50" t="s">
        <v>225</v>
      </c>
      <c r="W2442" s="52">
        <v>55</v>
      </c>
      <c r="X2442" s="50" t="s">
        <v>184</v>
      </c>
      <c r="Y2442" s="78">
        <f t="shared" si="162"/>
        <v>0.25</v>
      </c>
      <c r="Z2442" s="78">
        <f t="shared" si="163"/>
        <v>0</v>
      </c>
      <c r="AA2442" s="78">
        <f t="shared" si="164"/>
        <v>1.58</v>
      </c>
      <c r="AB2442" s="77">
        <f t="shared" si="165"/>
        <v>70</v>
      </c>
    </row>
    <row r="2443" spans="1:28" x14ac:dyDescent="0.3">
      <c r="A2443" s="53">
        <v>44161</v>
      </c>
      <c r="B2443" s="50" t="s">
        <v>1255</v>
      </c>
      <c r="C2443" s="50" t="s">
        <v>1256</v>
      </c>
      <c r="D2443" s="50" t="s">
        <v>47</v>
      </c>
      <c r="E2443" s="52">
        <v>10</v>
      </c>
      <c r="F2443" s="51">
        <v>138</v>
      </c>
      <c r="G2443" s="65">
        <v>0</v>
      </c>
      <c r="H2443" s="51">
        <v>103</v>
      </c>
      <c r="I2443" s="50" t="s">
        <v>367</v>
      </c>
      <c r="J2443" s="61">
        <v>17.3</v>
      </c>
      <c r="K2443" s="50" t="s">
        <v>91</v>
      </c>
      <c r="L2443" s="73">
        <v>21</v>
      </c>
      <c r="M2443" s="69">
        <v>1.7</v>
      </c>
      <c r="N2443" s="51">
        <v>47</v>
      </c>
      <c r="O2443" s="50" t="s">
        <v>155</v>
      </c>
      <c r="P2443" s="51">
        <v>10104</v>
      </c>
      <c r="Q2443" s="52">
        <v>22</v>
      </c>
      <c r="R2443" s="51">
        <v>10075</v>
      </c>
      <c r="S2443" s="50" t="s">
        <v>116</v>
      </c>
      <c r="T2443" s="52">
        <v>80</v>
      </c>
      <c r="U2443" s="52">
        <v>85</v>
      </c>
      <c r="V2443" s="50" t="s">
        <v>51</v>
      </c>
      <c r="W2443" s="52">
        <v>71</v>
      </c>
      <c r="X2443" s="50" t="s">
        <v>133</v>
      </c>
      <c r="Y2443" s="78">
        <f t="shared" si="162"/>
        <v>0.16999999999999998</v>
      </c>
      <c r="Z2443" s="78">
        <f t="shared" si="163"/>
        <v>0</v>
      </c>
      <c r="AA2443" s="78">
        <f t="shared" si="164"/>
        <v>1.73</v>
      </c>
      <c r="AB2443" s="77">
        <f t="shared" si="165"/>
        <v>210</v>
      </c>
    </row>
    <row r="2444" spans="1:28" x14ac:dyDescent="0.3">
      <c r="A2444" s="53">
        <v>44162</v>
      </c>
      <c r="B2444" s="50" t="s">
        <v>1255</v>
      </c>
      <c r="C2444" s="50" t="s">
        <v>1256</v>
      </c>
      <c r="D2444" s="50" t="s">
        <v>47</v>
      </c>
      <c r="E2444" s="52">
        <v>10</v>
      </c>
      <c r="F2444" s="51">
        <v>140</v>
      </c>
      <c r="G2444" s="65">
        <v>0</v>
      </c>
      <c r="H2444" s="51">
        <v>92</v>
      </c>
      <c r="I2444" s="50" t="s">
        <v>205</v>
      </c>
      <c r="J2444" s="61">
        <v>18.7</v>
      </c>
      <c r="K2444" s="50" t="s">
        <v>89</v>
      </c>
      <c r="L2444" s="73">
        <v>21</v>
      </c>
      <c r="M2444" s="69">
        <v>1.1000000000000001</v>
      </c>
      <c r="N2444" s="51">
        <v>42</v>
      </c>
      <c r="O2444" s="50" t="s">
        <v>521</v>
      </c>
      <c r="P2444" s="51">
        <v>10105</v>
      </c>
      <c r="Q2444" s="50" t="s">
        <v>1012</v>
      </c>
      <c r="R2444" s="51">
        <v>10065</v>
      </c>
      <c r="S2444" s="52">
        <v>24</v>
      </c>
      <c r="T2444" s="52">
        <v>81</v>
      </c>
      <c r="U2444" s="52">
        <v>88</v>
      </c>
      <c r="V2444" s="50" t="s">
        <v>51</v>
      </c>
      <c r="W2444" s="52">
        <v>70</v>
      </c>
      <c r="X2444" s="50" t="s">
        <v>89</v>
      </c>
      <c r="Y2444" s="78">
        <f t="shared" si="162"/>
        <v>0.11000000000000001</v>
      </c>
      <c r="Z2444" s="78">
        <f t="shared" si="163"/>
        <v>0</v>
      </c>
      <c r="AA2444" s="78">
        <f t="shared" si="164"/>
        <v>1.8699999999999999</v>
      </c>
      <c r="AB2444" s="77">
        <f t="shared" si="165"/>
        <v>210</v>
      </c>
    </row>
    <row r="2445" spans="1:28" x14ac:dyDescent="0.3">
      <c r="A2445" s="53">
        <v>44163</v>
      </c>
      <c r="B2445" s="50" t="s">
        <v>1255</v>
      </c>
      <c r="C2445" s="50" t="s">
        <v>1256</v>
      </c>
      <c r="D2445" s="50" t="s">
        <v>47</v>
      </c>
      <c r="E2445" s="52">
        <v>10</v>
      </c>
      <c r="F2445" s="51">
        <v>128</v>
      </c>
      <c r="G2445" s="65">
        <v>0</v>
      </c>
      <c r="H2445" s="51">
        <v>85</v>
      </c>
      <c r="I2445" s="50" t="s">
        <v>183</v>
      </c>
      <c r="J2445" s="61">
        <v>17</v>
      </c>
      <c r="K2445" s="50" t="s">
        <v>158</v>
      </c>
      <c r="L2445" s="73">
        <v>22</v>
      </c>
      <c r="M2445" s="69">
        <v>1.9</v>
      </c>
      <c r="N2445" s="51">
        <v>44</v>
      </c>
      <c r="O2445" s="50" t="s">
        <v>494</v>
      </c>
      <c r="P2445" s="51">
        <v>10077</v>
      </c>
      <c r="Q2445" s="52">
        <v>24</v>
      </c>
      <c r="R2445" s="51">
        <v>10028</v>
      </c>
      <c r="S2445" s="50" t="s">
        <v>51</v>
      </c>
      <c r="T2445" s="52">
        <v>79</v>
      </c>
      <c r="U2445" s="52">
        <v>89</v>
      </c>
      <c r="V2445" s="50" t="s">
        <v>193</v>
      </c>
      <c r="W2445" s="52">
        <v>65</v>
      </c>
      <c r="X2445" s="50" t="s">
        <v>52</v>
      </c>
      <c r="Y2445" s="78">
        <f t="shared" si="162"/>
        <v>0.19</v>
      </c>
      <c r="Z2445" s="78">
        <f t="shared" si="163"/>
        <v>0</v>
      </c>
      <c r="AA2445" s="78">
        <f t="shared" si="164"/>
        <v>1.7</v>
      </c>
      <c r="AB2445" s="77">
        <f t="shared" si="165"/>
        <v>220</v>
      </c>
    </row>
    <row r="2446" spans="1:28" x14ac:dyDescent="0.3">
      <c r="A2446" s="53">
        <v>44164</v>
      </c>
      <c r="B2446" s="50" t="s">
        <v>1255</v>
      </c>
      <c r="C2446" s="50" t="s">
        <v>1256</v>
      </c>
      <c r="D2446" s="50" t="s">
        <v>47</v>
      </c>
      <c r="E2446" s="52">
        <v>10</v>
      </c>
      <c r="F2446" s="51">
        <v>138</v>
      </c>
      <c r="G2446" s="65">
        <v>0</v>
      </c>
      <c r="H2446" s="51">
        <v>93</v>
      </c>
      <c r="I2446" s="50" t="s">
        <v>650</v>
      </c>
      <c r="J2446" s="61">
        <v>18.2</v>
      </c>
      <c r="K2446" s="50" t="s">
        <v>121</v>
      </c>
      <c r="L2446" s="73">
        <v>21</v>
      </c>
      <c r="M2446" s="69">
        <v>1.7</v>
      </c>
      <c r="N2446" s="51">
        <v>58</v>
      </c>
      <c r="O2446" s="50" t="s">
        <v>166</v>
      </c>
      <c r="P2446" s="51">
        <v>10192</v>
      </c>
      <c r="Q2446" s="52">
        <v>24</v>
      </c>
      <c r="R2446" s="51">
        <v>10076</v>
      </c>
      <c r="S2446" s="50" t="s">
        <v>1012</v>
      </c>
      <c r="T2446" s="52">
        <v>72</v>
      </c>
      <c r="U2446" s="52">
        <v>81</v>
      </c>
      <c r="V2446" s="50" t="s">
        <v>108</v>
      </c>
      <c r="W2446" s="52">
        <v>61</v>
      </c>
      <c r="X2446" s="50" t="s">
        <v>52</v>
      </c>
      <c r="Y2446" s="78">
        <f t="shared" si="162"/>
        <v>0.16999999999999998</v>
      </c>
      <c r="Z2446" s="78">
        <f t="shared" si="163"/>
        <v>0</v>
      </c>
      <c r="AA2446" s="78">
        <f t="shared" si="164"/>
        <v>1.8199999999999998</v>
      </c>
      <c r="AB2446" s="77">
        <f t="shared" si="165"/>
        <v>210</v>
      </c>
    </row>
    <row r="2447" spans="1:28" x14ac:dyDescent="0.3">
      <c r="A2447" s="53">
        <v>44165</v>
      </c>
      <c r="B2447" s="50" t="s">
        <v>1255</v>
      </c>
      <c r="C2447" s="50" t="s">
        <v>1256</v>
      </c>
      <c r="D2447" s="50" t="s">
        <v>47</v>
      </c>
      <c r="E2447" s="52">
        <v>10</v>
      </c>
      <c r="F2447" s="51">
        <v>134</v>
      </c>
      <c r="G2447" s="65">
        <v>0</v>
      </c>
      <c r="H2447" s="51">
        <v>110</v>
      </c>
      <c r="I2447" s="50" t="s">
        <v>86</v>
      </c>
      <c r="J2447" s="61">
        <v>15.9</v>
      </c>
      <c r="K2447" s="50" t="s">
        <v>133</v>
      </c>
      <c r="L2447" s="72" t="s">
        <v>132</v>
      </c>
      <c r="M2447" s="69">
        <v>3.9</v>
      </c>
      <c r="N2447" s="51">
        <v>75</v>
      </c>
      <c r="O2447" s="50" t="s">
        <v>55</v>
      </c>
      <c r="P2447" s="51">
        <v>10268</v>
      </c>
      <c r="Q2447" s="52">
        <v>23</v>
      </c>
      <c r="R2447" s="51">
        <v>10192</v>
      </c>
      <c r="S2447" s="50" t="s">
        <v>1012</v>
      </c>
      <c r="T2447" s="52">
        <v>78</v>
      </c>
      <c r="U2447" s="52">
        <v>84</v>
      </c>
      <c r="V2447" s="50" t="s">
        <v>51</v>
      </c>
      <c r="W2447" s="52">
        <v>71</v>
      </c>
      <c r="X2447" s="50" t="s">
        <v>133</v>
      </c>
      <c r="Y2447" s="78">
        <f t="shared" si="162"/>
        <v>0.39</v>
      </c>
      <c r="Z2447" s="78">
        <f t="shared" si="163"/>
        <v>0</v>
      </c>
      <c r="AA2447" s="78">
        <f t="shared" si="164"/>
        <v>1.59</v>
      </c>
      <c r="AB2447" s="77">
        <f t="shared" si="165"/>
        <v>80</v>
      </c>
    </row>
    <row r="2448" spans="1:28" x14ac:dyDescent="0.3">
      <c r="A2448" s="53">
        <v>44166</v>
      </c>
      <c r="B2448" s="50" t="s">
        <v>1255</v>
      </c>
      <c r="C2448" s="50" t="s">
        <v>1256</v>
      </c>
      <c r="D2448" s="50" t="s">
        <v>47</v>
      </c>
      <c r="E2448" s="52">
        <v>10</v>
      </c>
      <c r="F2448" s="51">
        <v>114</v>
      </c>
      <c r="G2448" s="65">
        <v>10.8</v>
      </c>
      <c r="H2448" s="51">
        <v>81</v>
      </c>
      <c r="I2448" s="50" t="s">
        <v>347</v>
      </c>
      <c r="J2448" s="61">
        <v>14.8</v>
      </c>
      <c r="K2448" s="50" t="s">
        <v>264</v>
      </c>
      <c r="L2448" s="73">
        <v>28</v>
      </c>
      <c r="M2448" s="69">
        <v>2.5</v>
      </c>
      <c r="N2448" s="51">
        <v>61</v>
      </c>
      <c r="O2448" s="50" t="s">
        <v>235</v>
      </c>
      <c r="P2448" s="51">
        <v>10266</v>
      </c>
      <c r="Q2448" s="52">
        <v>11</v>
      </c>
      <c r="R2448" s="51">
        <v>10222</v>
      </c>
      <c r="S2448" s="52">
        <v>24</v>
      </c>
      <c r="T2448" s="52">
        <v>74</v>
      </c>
      <c r="U2448" s="52">
        <v>87</v>
      </c>
      <c r="V2448" s="50" t="s">
        <v>108</v>
      </c>
      <c r="W2448" s="52">
        <v>63</v>
      </c>
      <c r="X2448" s="50" t="s">
        <v>112</v>
      </c>
      <c r="Y2448" s="78">
        <f t="shared" si="162"/>
        <v>0.25</v>
      </c>
      <c r="Z2448" s="78">
        <f t="shared" si="163"/>
        <v>1.08</v>
      </c>
      <c r="AA2448" s="78">
        <f t="shared" si="164"/>
        <v>1.48</v>
      </c>
      <c r="AB2448" s="77">
        <f t="shared" si="165"/>
        <v>280</v>
      </c>
    </row>
    <row r="2449" spans="1:28" x14ac:dyDescent="0.3">
      <c r="A2449" s="53">
        <v>44167</v>
      </c>
      <c r="B2449" s="50" t="s">
        <v>1255</v>
      </c>
      <c r="C2449" s="50" t="s">
        <v>1256</v>
      </c>
      <c r="D2449" s="50" t="s">
        <v>47</v>
      </c>
      <c r="E2449" s="52">
        <v>10</v>
      </c>
      <c r="F2449" s="51">
        <v>118</v>
      </c>
      <c r="G2449" s="65">
        <v>0</v>
      </c>
      <c r="H2449" s="51">
        <v>92</v>
      </c>
      <c r="I2449" s="50" t="s">
        <v>520</v>
      </c>
      <c r="J2449" s="61">
        <v>14.4</v>
      </c>
      <c r="K2449" s="50" t="s">
        <v>148</v>
      </c>
      <c r="L2449" s="73">
        <v>36</v>
      </c>
      <c r="M2449" s="69">
        <v>1.7</v>
      </c>
      <c r="N2449" s="51">
        <v>78</v>
      </c>
      <c r="O2449" s="50" t="s">
        <v>86</v>
      </c>
      <c r="P2449" s="51">
        <v>10223</v>
      </c>
      <c r="Q2449" s="50" t="s">
        <v>263</v>
      </c>
      <c r="R2449" s="51">
        <v>10183</v>
      </c>
      <c r="S2449" s="52">
        <v>24</v>
      </c>
      <c r="T2449" s="52">
        <v>63</v>
      </c>
      <c r="U2449" s="52">
        <v>87</v>
      </c>
      <c r="V2449" s="50" t="s">
        <v>80</v>
      </c>
      <c r="W2449" s="52">
        <v>53</v>
      </c>
      <c r="X2449" s="50" t="s">
        <v>201</v>
      </c>
      <c r="Y2449" s="78">
        <f t="shared" si="162"/>
        <v>0.16999999999999998</v>
      </c>
      <c r="Z2449" s="78">
        <f t="shared" si="163"/>
        <v>0</v>
      </c>
      <c r="AA2449" s="78">
        <f t="shared" si="164"/>
        <v>1.44</v>
      </c>
      <c r="AB2449" s="77">
        <f t="shared" si="165"/>
        <v>360</v>
      </c>
    </row>
    <row r="2450" spans="1:28" x14ac:dyDescent="0.3">
      <c r="A2450" s="53">
        <v>44168</v>
      </c>
      <c r="B2450" s="50" t="s">
        <v>1255</v>
      </c>
      <c r="C2450" s="50" t="s">
        <v>1256</v>
      </c>
      <c r="D2450" s="50" t="s">
        <v>47</v>
      </c>
      <c r="E2450" s="52">
        <v>10</v>
      </c>
      <c r="F2450" s="51">
        <v>120</v>
      </c>
      <c r="G2450" s="65">
        <v>11</v>
      </c>
      <c r="H2450" s="51">
        <v>79</v>
      </c>
      <c r="I2450" s="50" t="s">
        <v>100</v>
      </c>
      <c r="J2450" s="61">
        <v>16.2</v>
      </c>
      <c r="K2450" s="50" t="s">
        <v>129</v>
      </c>
      <c r="L2450" s="73">
        <v>26</v>
      </c>
      <c r="M2450" s="69">
        <v>2.5</v>
      </c>
      <c r="N2450" s="51">
        <v>225</v>
      </c>
      <c r="O2450" s="50" t="s">
        <v>638</v>
      </c>
      <c r="P2450" s="51">
        <v>10184</v>
      </c>
      <c r="Q2450" s="50" t="s">
        <v>1012</v>
      </c>
      <c r="R2450" s="51">
        <v>9934</v>
      </c>
      <c r="S2450" s="52">
        <v>19</v>
      </c>
      <c r="T2450" s="52">
        <v>54</v>
      </c>
      <c r="U2450" s="52">
        <v>77</v>
      </c>
      <c r="V2450" s="50" t="s">
        <v>170</v>
      </c>
      <c r="W2450" s="52">
        <v>41</v>
      </c>
      <c r="X2450" s="50" t="s">
        <v>129</v>
      </c>
      <c r="Y2450" s="78">
        <f t="shared" si="162"/>
        <v>0.25</v>
      </c>
      <c r="Z2450" s="78">
        <f t="shared" si="163"/>
        <v>1.1000000000000001</v>
      </c>
      <c r="AA2450" s="78">
        <f t="shared" si="164"/>
        <v>1.6199999999999999</v>
      </c>
      <c r="AB2450" s="77">
        <f t="shared" si="165"/>
        <v>260</v>
      </c>
    </row>
    <row r="2451" spans="1:28" x14ac:dyDescent="0.3">
      <c r="A2451" s="53">
        <v>44169</v>
      </c>
      <c r="B2451" s="50" t="s">
        <v>1255</v>
      </c>
      <c r="C2451" s="50" t="s">
        <v>1256</v>
      </c>
      <c r="D2451" s="50" t="s">
        <v>47</v>
      </c>
      <c r="E2451" s="52">
        <v>10</v>
      </c>
      <c r="F2451" s="51">
        <v>72</v>
      </c>
      <c r="G2451" s="65">
        <v>14</v>
      </c>
      <c r="H2451" s="51">
        <v>49</v>
      </c>
      <c r="I2451" s="50" t="s">
        <v>505</v>
      </c>
      <c r="J2451" s="61">
        <v>9.4</v>
      </c>
      <c r="K2451" s="50" t="s">
        <v>143</v>
      </c>
      <c r="L2451" s="73">
        <v>28</v>
      </c>
      <c r="M2451" s="69">
        <v>5</v>
      </c>
      <c r="N2451" s="51">
        <v>167</v>
      </c>
      <c r="O2451" s="50" t="s">
        <v>66</v>
      </c>
      <c r="P2451" s="51">
        <v>9967</v>
      </c>
      <c r="Q2451" s="52">
        <v>23</v>
      </c>
      <c r="R2451" s="51">
        <v>9912</v>
      </c>
      <c r="S2451" s="50" t="s">
        <v>533</v>
      </c>
      <c r="T2451" s="52">
        <v>66</v>
      </c>
      <c r="U2451" s="52">
        <v>80</v>
      </c>
      <c r="V2451" s="50" t="s">
        <v>225</v>
      </c>
      <c r="W2451" s="52">
        <v>56</v>
      </c>
      <c r="X2451" s="50" t="s">
        <v>143</v>
      </c>
      <c r="Y2451" s="78">
        <f t="shared" si="162"/>
        <v>0.5</v>
      </c>
      <c r="Z2451" s="78">
        <f t="shared" si="163"/>
        <v>1.4</v>
      </c>
      <c r="AA2451" s="78">
        <f t="shared" si="164"/>
        <v>0.94000000000000006</v>
      </c>
      <c r="AB2451" s="77">
        <f t="shared" si="165"/>
        <v>280</v>
      </c>
    </row>
    <row r="2452" spans="1:28" x14ac:dyDescent="0.3">
      <c r="A2452" s="53">
        <v>44170</v>
      </c>
      <c r="B2452" s="50" t="s">
        <v>1255</v>
      </c>
      <c r="C2452" s="50" t="s">
        <v>1256</v>
      </c>
      <c r="D2452" s="50" t="s">
        <v>47</v>
      </c>
      <c r="E2452" s="52">
        <v>10</v>
      </c>
      <c r="F2452" s="51">
        <v>74</v>
      </c>
      <c r="G2452" s="65">
        <v>37.200000000000003</v>
      </c>
      <c r="H2452" s="51">
        <v>63</v>
      </c>
      <c r="I2452" s="50" t="s">
        <v>286</v>
      </c>
      <c r="J2452" s="61">
        <v>8.5</v>
      </c>
      <c r="K2452" s="50" t="s">
        <v>74</v>
      </c>
      <c r="L2452" s="73">
        <v>22</v>
      </c>
      <c r="M2452" s="69">
        <v>4.4000000000000004</v>
      </c>
      <c r="N2452" s="51">
        <v>142</v>
      </c>
      <c r="O2452" s="50" t="s">
        <v>210</v>
      </c>
      <c r="P2452" s="51">
        <v>10058</v>
      </c>
      <c r="Q2452" s="52">
        <v>24</v>
      </c>
      <c r="R2452" s="51">
        <v>9959</v>
      </c>
      <c r="S2452" s="50" t="s">
        <v>263</v>
      </c>
      <c r="T2452" s="52">
        <v>72</v>
      </c>
      <c r="U2452" s="52">
        <v>79</v>
      </c>
      <c r="V2452" s="50" t="s">
        <v>51</v>
      </c>
      <c r="W2452" s="52">
        <v>61</v>
      </c>
      <c r="X2452" s="50" t="s">
        <v>650</v>
      </c>
      <c r="Y2452" s="78">
        <f t="shared" si="162"/>
        <v>0.44000000000000006</v>
      </c>
      <c r="Z2452" s="78">
        <f t="shared" si="163"/>
        <v>3.72</v>
      </c>
      <c r="AA2452" s="78">
        <f t="shared" si="164"/>
        <v>0.85</v>
      </c>
      <c r="AB2452" s="77">
        <f t="shared" si="165"/>
        <v>220</v>
      </c>
    </row>
    <row r="2453" spans="1:28" x14ac:dyDescent="0.3">
      <c r="A2453" s="53">
        <v>44171</v>
      </c>
      <c r="B2453" s="50" t="s">
        <v>1255</v>
      </c>
      <c r="C2453" s="50" t="s">
        <v>1256</v>
      </c>
      <c r="D2453" s="50" t="s">
        <v>47</v>
      </c>
      <c r="E2453" s="52">
        <v>10</v>
      </c>
      <c r="F2453" s="51">
        <v>86</v>
      </c>
      <c r="G2453" s="65">
        <v>25.4</v>
      </c>
      <c r="H2453" s="51">
        <v>70</v>
      </c>
      <c r="I2453" s="50" t="s">
        <v>286</v>
      </c>
      <c r="J2453" s="61">
        <v>10.1</v>
      </c>
      <c r="K2453" s="50" t="s">
        <v>215</v>
      </c>
      <c r="L2453" s="73">
        <v>25</v>
      </c>
      <c r="M2453" s="69">
        <v>3.9</v>
      </c>
      <c r="N2453" s="51">
        <v>142</v>
      </c>
      <c r="O2453" s="50" t="s">
        <v>750</v>
      </c>
      <c r="P2453" s="51">
        <v>10081</v>
      </c>
      <c r="Q2453" s="52">
        <v>11</v>
      </c>
      <c r="R2453" s="51">
        <v>10025</v>
      </c>
      <c r="S2453" s="52">
        <v>24</v>
      </c>
      <c r="T2453" s="52">
        <v>73</v>
      </c>
      <c r="U2453" s="52">
        <v>80</v>
      </c>
      <c r="V2453" s="50" t="s">
        <v>51</v>
      </c>
      <c r="W2453" s="52">
        <v>69</v>
      </c>
      <c r="X2453" s="50" t="s">
        <v>117</v>
      </c>
      <c r="Y2453" s="78">
        <f t="shared" si="162"/>
        <v>0.39</v>
      </c>
      <c r="Z2453" s="78">
        <f t="shared" si="163"/>
        <v>2.54</v>
      </c>
      <c r="AA2453" s="78">
        <f t="shared" si="164"/>
        <v>1.01</v>
      </c>
      <c r="AB2453" s="77">
        <f t="shared" si="165"/>
        <v>250</v>
      </c>
    </row>
    <row r="2454" spans="1:28" x14ac:dyDescent="0.3">
      <c r="A2454" s="53">
        <v>44172</v>
      </c>
      <c r="B2454" s="50" t="s">
        <v>1255</v>
      </c>
      <c r="C2454" s="50" t="s">
        <v>1256</v>
      </c>
      <c r="D2454" s="50" t="s">
        <v>47</v>
      </c>
      <c r="E2454" s="52">
        <v>10</v>
      </c>
      <c r="F2454" s="51">
        <v>116</v>
      </c>
      <c r="G2454" s="65">
        <v>33.4</v>
      </c>
      <c r="H2454" s="51">
        <v>88</v>
      </c>
      <c r="I2454" s="50" t="s">
        <v>100</v>
      </c>
      <c r="J2454" s="61">
        <v>14.3</v>
      </c>
      <c r="K2454" s="50" t="s">
        <v>148</v>
      </c>
      <c r="L2454" s="73">
        <v>27</v>
      </c>
      <c r="M2454" s="69">
        <v>6.4</v>
      </c>
      <c r="N2454" s="51">
        <v>194</v>
      </c>
      <c r="O2454" s="50" t="s">
        <v>166</v>
      </c>
      <c r="P2454" s="51">
        <v>10025</v>
      </c>
      <c r="Q2454" s="50" t="s">
        <v>1012</v>
      </c>
      <c r="R2454" s="51">
        <v>9993</v>
      </c>
      <c r="S2454" s="52">
        <v>17</v>
      </c>
      <c r="T2454" s="52">
        <v>68</v>
      </c>
      <c r="U2454" s="52">
        <v>85</v>
      </c>
      <c r="V2454" s="50" t="s">
        <v>59</v>
      </c>
      <c r="W2454" s="52">
        <v>53</v>
      </c>
      <c r="X2454" s="50" t="s">
        <v>277</v>
      </c>
      <c r="Y2454" s="78">
        <f t="shared" si="162"/>
        <v>0.64</v>
      </c>
      <c r="Z2454" s="78">
        <f t="shared" si="163"/>
        <v>3.34</v>
      </c>
      <c r="AA2454" s="78">
        <f t="shared" si="164"/>
        <v>1.4300000000000002</v>
      </c>
      <c r="AB2454" s="77">
        <f t="shared" si="165"/>
        <v>270</v>
      </c>
    </row>
    <row r="2455" spans="1:28" x14ac:dyDescent="0.3">
      <c r="A2455" s="53">
        <v>44173</v>
      </c>
      <c r="B2455" s="50" t="s">
        <v>1255</v>
      </c>
      <c r="C2455" s="50" t="s">
        <v>1256</v>
      </c>
      <c r="D2455" s="50" t="s">
        <v>47</v>
      </c>
      <c r="E2455" s="52">
        <v>10</v>
      </c>
      <c r="F2455" s="51">
        <v>92</v>
      </c>
      <c r="G2455" s="65">
        <v>15.4</v>
      </c>
      <c r="H2455" s="51">
        <v>69</v>
      </c>
      <c r="I2455" s="50" t="s">
        <v>347</v>
      </c>
      <c r="J2455" s="61">
        <v>11.4</v>
      </c>
      <c r="K2455" s="50" t="s">
        <v>121</v>
      </c>
      <c r="L2455" s="73">
        <v>23</v>
      </c>
      <c r="M2455" s="69">
        <v>3.6</v>
      </c>
      <c r="N2455" s="51">
        <v>167</v>
      </c>
      <c r="O2455" s="50" t="s">
        <v>86</v>
      </c>
      <c r="P2455" s="51">
        <v>10163</v>
      </c>
      <c r="Q2455" s="52">
        <v>24</v>
      </c>
      <c r="R2455" s="51">
        <v>10012</v>
      </c>
      <c r="S2455" s="50" t="s">
        <v>1012</v>
      </c>
      <c r="T2455" s="52">
        <v>74</v>
      </c>
      <c r="U2455" s="52">
        <v>81</v>
      </c>
      <c r="V2455" s="50" t="s">
        <v>104</v>
      </c>
      <c r="W2455" s="52">
        <v>61</v>
      </c>
      <c r="X2455" s="50" t="s">
        <v>121</v>
      </c>
      <c r="Y2455" s="78">
        <f t="shared" si="162"/>
        <v>0.36</v>
      </c>
      <c r="Z2455" s="78">
        <f t="shared" si="163"/>
        <v>1.54</v>
      </c>
      <c r="AA2455" s="78">
        <f t="shared" si="164"/>
        <v>1.1400000000000001</v>
      </c>
      <c r="AB2455" s="77">
        <f t="shared" si="165"/>
        <v>230</v>
      </c>
    </row>
    <row r="2456" spans="1:28" x14ac:dyDescent="0.3">
      <c r="A2456" s="53">
        <v>44174</v>
      </c>
      <c r="B2456" s="50" t="s">
        <v>1255</v>
      </c>
      <c r="C2456" s="50" t="s">
        <v>1256</v>
      </c>
      <c r="D2456" s="50" t="s">
        <v>47</v>
      </c>
      <c r="E2456" s="52">
        <v>10</v>
      </c>
      <c r="F2456" s="51">
        <v>113</v>
      </c>
      <c r="G2456" s="65">
        <v>4.4000000000000004</v>
      </c>
      <c r="H2456" s="51">
        <v>85</v>
      </c>
      <c r="I2456" s="50" t="s">
        <v>75</v>
      </c>
      <c r="J2456" s="61">
        <v>14.1</v>
      </c>
      <c r="K2456" s="50" t="s">
        <v>51</v>
      </c>
      <c r="L2456" s="73">
        <v>24</v>
      </c>
      <c r="M2456" s="69">
        <v>3.1</v>
      </c>
      <c r="N2456" s="51">
        <v>131</v>
      </c>
      <c r="O2456" s="50" t="s">
        <v>100</v>
      </c>
      <c r="P2456" s="51">
        <v>10177</v>
      </c>
      <c r="Q2456" s="52">
        <v>10</v>
      </c>
      <c r="R2456" s="51">
        <v>10056</v>
      </c>
      <c r="S2456" s="52">
        <v>24</v>
      </c>
      <c r="T2456" s="52">
        <v>60</v>
      </c>
      <c r="U2456" s="52">
        <v>83</v>
      </c>
      <c r="V2456" s="50" t="s">
        <v>249</v>
      </c>
      <c r="W2456" s="52">
        <v>44</v>
      </c>
      <c r="X2456" s="50" t="s">
        <v>50</v>
      </c>
      <c r="Y2456" s="78">
        <f t="shared" si="162"/>
        <v>0.31</v>
      </c>
      <c r="Z2456" s="78">
        <f t="shared" si="163"/>
        <v>0.44000000000000006</v>
      </c>
      <c r="AA2456" s="78">
        <f t="shared" si="164"/>
        <v>1.41</v>
      </c>
      <c r="AB2456" s="77">
        <f t="shared" si="165"/>
        <v>240</v>
      </c>
    </row>
    <row r="2457" spans="1:28" x14ac:dyDescent="0.3">
      <c r="A2457" s="53">
        <v>44175</v>
      </c>
      <c r="B2457" s="50" t="s">
        <v>1255</v>
      </c>
      <c r="C2457" s="50" t="s">
        <v>1256</v>
      </c>
      <c r="D2457" s="50" t="s">
        <v>47</v>
      </c>
      <c r="E2457" s="52">
        <v>10</v>
      </c>
      <c r="F2457" s="51">
        <v>144</v>
      </c>
      <c r="G2457" s="65">
        <v>16.2</v>
      </c>
      <c r="H2457" s="51">
        <v>120</v>
      </c>
      <c r="I2457" s="50" t="s">
        <v>347</v>
      </c>
      <c r="J2457" s="61">
        <v>16.8</v>
      </c>
      <c r="K2457" s="50" t="s">
        <v>206</v>
      </c>
      <c r="L2457" s="73">
        <v>27</v>
      </c>
      <c r="M2457" s="69">
        <v>5.6</v>
      </c>
      <c r="N2457" s="51">
        <v>189</v>
      </c>
      <c r="O2457" s="50" t="s">
        <v>318</v>
      </c>
      <c r="P2457" s="51">
        <v>10096</v>
      </c>
      <c r="Q2457" s="52">
        <v>11</v>
      </c>
      <c r="R2457" s="51">
        <v>10015</v>
      </c>
      <c r="S2457" s="52">
        <v>23</v>
      </c>
      <c r="T2457" s="52">
        <v>76</v>
      </c>
      <c r="U2457" s="52">
        <v>88</v>
      </c>
      <c r="V2457" s="50" t="s">
        <v>249</v>
      </c>
      <c r="W2457" s="52">
        <v>58</v>
      </c>
      <c r="X2457" s="50" t="s">
        <v>206</v>
      </c>
      <c r="Y2457" s="78">
        <f t="shared" si="162"/>
        <v>0.55999999999999994</v>
      </c>
      <c r="Z2457" s="78">
        <f t="shared" si="163"/>
        <v>1.6199999999999999</v>
      </c>
      <c r="AA2457" s="78">
        <f t="shared" si="164"/>
        <v>1.6800000000000002</v>
      </c>
      <c r="AB2457" s="77">
        <f t="shared" si="165"/>
        <v>270</v>
      </c>
    </row>
    <row r="2458" spans="1:28" x14ac:dyDescent="0.3">
      <c r="A2458" s="53">
        <v>44176</v>
      </c>
      <c r="B2458" s="50" t="s">
        <v>1255</v>
      </c>
      <c r="C2458" s="50" t="s">
        <v>1256</v>
      </c>
      <c r="D2458" s="50" t="s">
        <v>47</v>
      </c>
      <c r="E2458" s="52">
        <v>10</v>
      </c>
      <c r="F2458" s="51">
        <v>157</v>
      </c>
      <c r="G2458" s="65">
        <v>5.4</v>
      </c>
      <c r="H2458" s="51">
        <v>124</v>
      </c>
      <c r="I2458" s="50" t="s">
        <v>439</v>
      </c>
      <c r="J2458" s="61">
        <v>19</v>
      </c>
      <c r="K2458" s="50" t="s">
        <v>60</v>
      </c>
      <c r="L2458" s="73">
        <v>28</v>
      </c>
      <c r="M2458" s="69">
        <v>6.1</v>
      </c>
      <c r="N2458" s="51">
        <v>203</v>
      </c>
      <c r="O2458" s="50" t="s">
        <v>91</v>
      </c>
      <c r="P2458" s="51">
        <v>10077</v>
      </c>
      <c r="Q2458" s="52">
        <v>24</v>
      </c>
      <c r="R2458" s="51">
        <v>10007</v>
      </c>
      <c r="S2458" s="50" t="s">
        <v>132</v>
      </c>
      <c r="T2458" s="52">
        <v>74</v>
      </c>
      <c r="U2458" s="52">
        <v>89</v>
      </c>
      <c r="V2458" s="50" t="s">
        <v>51</v>
      </c>
      <c r="W2458" s="52">
        <v>57</v>
      </c>
      <c r="X2458" s="50" t="s">
        <v>107</v>
      </c>
      <c r="Y2458" s="78">
        <f t="shared" si="162"/>
        <v>0.61</v>
      </c>
      <c r="Z2458" s="78">
        <f t="shared" si="163"/>
        <v>0.54</v>
      </c>
      <c r="AA2458" s="78">
        <f t="shared" si="164"/>
        <v>1.9</v>
      </c>
      <c r="AB2458" s="77">
        <f t="shared" si="165"/>
        <v>280</v>
      </c>
    </row>
    <row r="2459" spans="1:28" x14ac:dyDescent="0.3">
      <c r="A2459" s="53">
        <v>44177</v>
      </c>
      <c r="B2459" s="50" t="s">
        <v>1255</v>
      </c>
      <c r="C2459" s="50" t="s">
        <v>1256</v>
      </c>
      <c r="D2459" s="50" t="s">
        <v>47</v>
      </c>
      <c r="E2459" s="52">
        <v>10</v>
      </c>
      <c r="F2459" s="51">
        <v>128</v>
      </c>
      <c r="G2459" s="65">
        <v>1</v>
      </c>
      <c r="H2459" s="51">
        <v>115</v>
      </c>
      <c r="I2459" s="50" t="s">
        <v>376</v>
      </c>
      <c r="J2459" s="61">
        <v>14.2</v>
      </c>
      <c r="K2459" s="50" t="s">
        <v>521</v>
      </c>
      <c r="L2459" s="73">
        <v>27</v>
      </c>
      <c r="M2459" s="69">
        <v>4.7</v>
      </c>
      <c r="N2459" s="51">
        <v>161</v>
      </c>
      <c r="O2459" s="50" t="s">
        <v>650</v>
      </c>
      <c r="P2459" s="51">
        <v>10152</v>
      </c>
      <c r="Q2459" s="52">
        <v>17</v>
      </c>
      <c r="R2459" s="51">
        <v>10076</v>
      </c>
      <c r="S2459" s="50" t="s">
        <v>1012</v>
      </c>
      <c r="T2459" s="52">
        <v>75</v>
      </c>
      <c r="U2459" s="52">
        <v>84</v>
      </c>
      <c r="V2459" s="50" t="s">
        <v>118</v>
      </c>
      <c r="W2459" s="52">
        <v>58</v>
      </c>
      <c r="X2459" s="50" t="s">
        <v>543</v>
      </c>
      <c r="Y2459" s="78">
        <f t="shared" si="162"/>
        <v>0.47000000000000003</v>
      </c>
      <c r="Z2459" s="78">
        <f t="shared" si="163"/>
        <v>0.1</v>
      </c>
      <c r="AA2459" s="78">
        <f t="shared" si="164"/>
        <v>1.42</v>
      </c>
      <c r="AB2459" s="77">
        <f t="shared" si="165"/>
        <v>270</v>
      </c>
    </row>
    <row r="2460" spans="1:28" x14ac:dyDescent="0.3">
      <c r="A2460" s="53">
        <v>44178</v>
      </c>
      <c r="B2460" s="50" t="s">
        <v>1255</v>
      </c>
      <c r="C2460" s="50" t="s">
        <v>1256</v>
      </c>
      <c r="D2460" s="50" t="s">
        <v>47</v>
      </c>
      <c r="E2460" s="52">
        <v>10</v>
      </c>
      <c r="F2460" s="51">
        <v>136</v>
      </c>
      <c r="G2460" s="65">
        <v>0</v>
      </c>
      <c r="H2460" s="51">
        <v>112</v>
      </c>
      <c r="I2460" s="50" t="s">
        <v>74</v>
      </c>
      <c r="J2460" s="61">
        <v>16</v>
      </c>
      <c r="K2460" s="50" t="s">
        <v>81</v>
      </c>
      <c r="L2460" s="73">
        <v>20</v>
      </c>
      <c r="M2460" s="69">
        <v>1.7</v>
      </c>
      <c r="N2460" s="51">
        <v>44</v>
      </c>
      <c r="O2460" s="50" t="s">
        <v>55</v>
      </c>
      <c r="P2460" s="51">
        <v>10127</v>
      </c>
      <c r="Q2460" s="50" t="s">
        <v>1012</v>
      </c>
      <c r="R2460" s="51">
        <v>10048</v>
      </c>
      <c r="S2460" s="52">
        <v>22</v>
      </c>
      <c r="T2460" s="52">
        <v>78</v>
      </c>
      <c r="U2460" s="52">
        <v>84</v>
      </c>
      <c r="V2460" s="50" t="s">
        <v>51</v>
      </c>
      <c r="W2460" s="52">
        <v>71</v>
      </c>
      <c r="X2460" s="50" t="s">
        <v>240</v>
      </c>
      <c r="Y2460" s="78">
        <f t="shared" si="162"/>
        <v>0.16999999999999998</v>
      </c>
      <c r="Z2460" s="78">
        <f t="shared" si="163"/>
        <v>0</v>
      </c>
      <c r="AA2460" s="78">
        <f t="shared" si="164"/>
        <v>1.6</v>
      </c>
      <c r="AB2460" s="77">
        <f t="shared" si="165"/>
        <v>200</v>
      </c>
    </row>
    <row r="2461" spans="1:28" x14ac:dyDescent="0.3">
      <c r="A2461" s="53">
        <v>44179</v>
      </c>
      <c r="B2461" s="50" t="s">
        <v>1255</v>
      </c>
      <c r="C2461" s="50" t="s">
        <v>1256</v>
      </c>
      <c r="D2461" s="50" t="s">
        <v>47</v>
      </c>
      <c r="E2461" s="52">
        <v>10</v>
      </c>
      <c r="F2461" s="51">
        <v>124</v>
      </c>
      <c r="G2461" s="65">
        <v>5.8</v>
      </c>
      <c r="H2461" s="51">
        <v>104</v>
      </c>
      <c r="I2461" s="50" t="s">
        <v>100</v>
      </c>
      <c r="J2461" s="61">
        <v>14.5</v>
      </c>
      <c r="K2461" s="50" t="s">
        <v>510</v>
      </c>
      <c r="L2461" s="72" t="s">
        <v>401</v>
      </c>
      <c r="M2461" s="69">
        <v>3.3</v>
      </c>
      <c r="N2461" s="51">
        <v>75</v>
      </c>
      <c r="O2461" s="50" t="s">
        <v>250</v>
      </c>
      <c r="P2461" s="51">
        <v>10081</v>
      </c>
      <c r="Q2461" s="52">
        <v>24</v>
      </c>
      <c r="R2461" s="51">
        <v>10039</v>
      </c>
      <c r="S2461" s="52">
        <v>13</v>
      </c>
      <c r="T2461" s="52">
        <v>86</v>
      </c>
      <c r="U2461" s="52">
        <v>88</v>
      </c>
      <c r="V2461" s="50" t="s">
        <v>51</v>
      </c>
      <c r="W2461" s="52">
        <v>69</v>
      </c>
      <c r="X2461" s="50" t="s">
        <v>521</v>
      </c>
      <c r="Y2461" s="78">
        <f t="shared" si="162"/>
        <v>0.32999999999999996</v>
      </c>
      <c r="Z2461" s="78">
        <f t="shared" si="163"/>
        <v>0.57999999999999996</v>
      </c>
      <c r="AA2461" s="78">
        <f t="shared" si="164"/>
        <v>1.45</v>
      </c>
      <c r="AB2461" s="77">
        <f t="shared" si="165"/>
        <v>60</v>
      </c>
    </row>
    <row r="2462" spans="1:28" x14ac:dyDescent="0.3">
      <c r="A2462" s="53">
        <v>44180</v>
      </c>
      <c r="B2462" s="50" t="s">
        <v>1255</v>
      </c>
      <c r="C2462" s="50" t="s">
        <v>1256</v>
      </c>
      <c r="D2462" s="50" t="s">
        <v>47</v>
      </c>
      <c r="E2462" s="52">
        <v>10</v>
      </c>
      <c r="F2462" s="51">
        <v>120</v>
      </c>
      <c r="G2462" s="65">
        <v>0.2</v>
      </c>
      <c r="H2462" s="51">
        <v>79</v>
      </c>
      <c r="I2462" s="50" t="s">
        <v>51</v>
      </c>
      <c r="J2462" s="61">
        <v>16</v>
      </c>
      <c r="K2462" s="50" t="s">
        <v>129</v>
      </c>
      <c r="L2462" s="73">
        <v>10</v>
      </c>
      <c r="M2462" s="69">
        <v>2.8</v>
      </c>
      <c r="N2462" s="51">
        <v>64</v>
      </c>
      <c r="O2462" s="50" t="s">
        <v>89</v>
      </c>
      <c r="P2462" s="51">
        <v>10123</v>
      </c>
      <c r="Q2462" s="52">
        <v>11</v>
      </c>
      <c r="R2462" s="51">
        <v>10048</v>
      </c>
      <c r="S2462" s="52">
        <v>24</v>
      </c>
      <c r="T2462" s="52">
        <v>70</v>
      </c>
      <c r="U2462" s="52">
        <v>85</v>
      </c>
      <c r="V2462" s="50" t="s">
        <v>80</v>
      </c>
      <c r="W2462" s="52">
        <v>46</v>
      </c>
      <c r="X2462" s="50" t="s">
        <v>162</v>
      </c>
      <c r="Y2462" s="78">
        <f t="shared" si="162"/>
        <v>0.27999999999999997</v>
      </c>
      <c r="Z2462" s="78">
        <f t="shared" si="163"/>
        <v>0.02</v>
      </c>
      <c r="AA2462" s="78">
        <f t="shared" si="164"/>
        <v>1.6</v>
      </c>
      <c r="AB2462" s="77">
        <f t="shared" si="165"/>
        <v>100</v>
      </c>
    </row>
    <row r="2463" spans="1:28" x14ac:dyDescent="0.3">
      <c r="A2463" s="53">
        <v>44181</v>
      </c>
      <c r="B2463" s="50" t="s">
        <v>1255</v>
      </c>
      <c r="C2463" s="50" t="s">
        <v>1256</v>
      </c>
      <c r="D2463" s="50" t="s">
        <v>47</v>
      </c>
      <c r="E2463" s="52">
        <v>10</v>
      </c>
      <c r="F2463" s="51">
        <v>132</v>
      </c>
      <c r="G2463" s="65">
        <v>1.4</v>
      </c>
      <c r="H2463" s="51">
        <v>80</v>
      </c>
      <c r="I2463" s="50" t="s">
        <v>108</v>
      </c>
      <c r="J2463" s="61">
        <v>18.3</v>
      </c>
      <c r="K2463" s="50" t="s">
        <v>188</v>
      </c>
      <c r="L2463" s="73">
        <v>27</v>
      </c>
      <c r="M2463" s="69">
        <v>2.8</v>
      </c>
      <c r="N2463" s="51">
        <v>156</v>
      </c>
      <c r="O2463" s="50" t="s">
        <v>182</v>
      </c>
      <c r="P2463" s="51">
        <v>10185</v>
      </c>
      <c r="Q2463" s="52">
        <v>24</v>
      </c>
      <c r="R2463" s="51">
        <v>10024</v>
      </c>
      <c r="S2463" s="50" t="s">
        <v>401</v>
      </c>
      <c r="T2463" s="52">
        <v>69</v>
      </c>
      <c r="U2463" s="52">
        <v>80</v>
      </c>
      <c r="V2463" s="50" t="s">
        <v>170</v>
      </c>
      <c r="W2463" s="52">
        <v>40</v>
      </c>
      <c r="X2463" s="50" t="s">
        <v>307</v>
      </c>
      <c r="Y2463" s="78">
        <f t="shared" si="162"/>
        <v>0.27999999999999997</v>
      </c>
      <c r="Z2463" s="78">
        <f t="shared" si="163"/>
        <v>0.13999999999999999</v>
      </c>
      <c r="AA2463" s="78">
        <f t="shared" si="164"/>
        <v>1.83</v>
      </c>
      <c r="AB2463" s="77">
        <f t="shared" si="165"/>
        <v>270</v>
      </c>
    </row>
    <row r="2464" spans="1:28" x14ac:dyDescent="0.3">
      <c r="A2464" s="53">
        <v>44182</v>
      </c>
      <c r="B2464" s="50" t="s">
        <v>1255</v>
      </c>
      <c r="C2464" s="50" t="s">
        <v>1256</v>
      </c>
      <c r="D2464" s="50" t="s">
        <v>47</v>
      </c>
      <c r="E2464" s="52">
        <v>10</v>
      </c>
      <c r="F2464" s="51">
        <v>118</v>
      </c>
      <c r="G2464" s="65">
        <v>0</v>
      </c>
      <c r="H2464" s="51">
        <v>64</v>
      </c>
      <c r="I2464" s="50" t="s">
        <v>111</v>
      </c>
      <c r="J2464" s="61">
        <v>17.3</v>
      </c>
      <c r="K2464" s="50" t="s">
        <v>121</v>
      </c>
      <c r="L2464" s="73">
        <v>22</v>
      </c>
      <c r="M2464" s="69">
        <v>1.4</v>
      </c>
      <c r="N2464" s="51">
        <v>47</v>
      </c>
      <c r="O2464" s="50" t="s">
        <v>59</v>
      </c>
      <c r="P2464" s="51">
        <v>10218</v>
      </c>
      <c r="Q2464" s="52">
        <v>11</v>
      </c>
      <c r="R2464" s="51">
        <v>10184</v>
      </c>
      <c r="S2464" s="50" t="s">
        <v>263</v>
      </c>
      <c r="T2464" s="52">
        <v>70</v>
      </c>
      <c r="U2464" s="52">
        <v>78</v>
      </c>
      <c r="V2464" s="50" t="s">
        <v>51</v>
      </c>
      <c r="W2464" s="52">
        <v>55</v>
      </c>
      <c r="X2464" s="50" t="s">
        <v>158</v>
      </c>
      <c r="Y2464" s="78">
        <f t="shared" si="162"/>
        <v>0.13999999999999999</v>
      </c>
      <c r="Z2464" s="78">
        <f t="shared" si="163"/>
        <v>0</v>
      </c>
      <c r="AA2464" s="78">
        <f t="shared" si="164"/>
        <v>1.73</v>
      </c>
      <c r="AB2464" s="77">
        <f t="shared" si="165"/>
        <v>220</v>
      </c>
    </row>
    <row r="2465" spans="1:28" x14ac:dyDescent="0.3">
      <c r="A2465" s="53">
        <v>44183</v>
      </c>
      <c r="B2465" s="50" t="s">
        <v>1255</v>
      </c>
      <c r="C2465" s="50" t="s">
        <v>1256</v>
      </c>
      <c r="D2465" s="50" t="s">
        <v>47</v>
      </c>
      <c r="E2465" s="52">
        <v>10</v>
      </c>
      <c r="F2465" s="51">
        <v>121</v>
      </c>
      <c r="G2465" s="65">
        <v>1.6</v>
      </c>
      <c r="H2465" s="51">
        <v>80</v>
      </c>
      <c r="I2465" s="50" t="s">
        <v>120</v>
      </c>
      <c r="J2465" s="61">
        <v>16.2</v>
      </c>
      <c r="K2465" s="50" t="s">
        <v>71</v>
      </c>
      <c r="L2465" s="73">
        <v>26</v>
      </c>
      <c r="M2465" s="69">
        <v>1.7</v>
      </c>
      <c r="N2465" s="51">
        <v>50</v>
      </c>
      <c r="O2465" s="50" t="s">
        <v>232</v>
      </c>
      <c r="P2465" s="51">
        <v>10200</v>
      </c>
      <c r="Q2465" s="50" t="s">
        <v>1012</v>
      </c>
      <c r="R2465" s="51">
        <v>10094</v>
      </c>
      <c r="S2465" s="52">
        <v>22</v>
      </c>
      <c r="T2465" s="52">
        <v>64</v>
      </c>
      <c r="U2465" s="52">
        <v>72</v>
      </c>
      <c r="V2465" s="50" t="s">
        <v>99</v>
      </c>
      <c r="W2465" s="52">
        <v>50</v>
      </c>
      <c r="X2465" s="50" t="s">
        <v>307</v>
      </c>
      <c r="Y2465" s="78">
        <f t="shared" si="162"/>
        <v>0.16999999999999998</v>
      </c>
      <c r="Z2465" s="78">
        <f t="shared" si="163"/>
        <v>0.16</v>
      </c>
      <c r="AA2465" s="78">
        <f t="shared" si="164"/>
        <v>1.6199999999999999</v>
      </c>
      <c r="AB2465" s="77">
        <f t="shared" si="165"/>
        <v>260</v>
      </c>
    </row>
    <row r="2466" spans="1:28" x14ac:dyDescent="0.3">
      <c r="A2466" s="53">
        <v>44184</v>
      </c>
      <c r="B2466" s="50" t="s">
        <v>1255</v>
      </c>
      <c r="C2466" s="50" t="s">
        <v>1256</v>
      </c>
      <c r="D2466" s="50" t="s">
        <v>47</v>
      </c>
      <c r="E2466" s="52">
        <v>10</v>
      </c>
      <c r="F2466" s="51">
        <v>120</v>
      </c>
      <c r="G2466" s="65">
        <v>1.4</v>
      </c>
      <c r="H2466" s="51">
        <v>89</v>
      </c>
      <c r="I2466" s="50" t="s">
        <v>108</v>
      </c>
      <c r="J2466" s="61">
        <v>15</v>
      </c>
      <c r="K2466" s="50" t="s">
        <v>215</v>
      </c>
      <c r="L2466" s="73">
        <v>10</v>
      </c>
      <c r="M2466" s="69">
        <v>1.9</v>
      </c>
      <c r="N2466" s="51">
        <v>53</v>
      </c>
      <c r="O2466" s="50" t="s">
        <v>86</v>
      </c>
      <c r="P2466" s="51">
        <v>10183</v>
      </c>
      <c r="Q2466" s="52">
        <v>24</v>
      </c>
      <c r="R2466" s="51">
        <v>10088</v>
      </c>
      <c r="S2466" s="50" t="s">
        <v>263</v>
      </c>
      <c r="T2466" s="52">
        <v>78</v>
      </c>
      <c r="U2466" s="52">
        <v>81</v>
      </c>
      <c r="V2466" s="50" t="s">
        <v>51</v>
      </c>
      <c r="W2466" s="52">
        <v>67</v>
      </c>
      <c r="X2466" s="50" t="s">
        <v>404</v>
      </c>
      <c r="Y2466" s="78">
        <f t="shared" si="162"/>
        <v>0.19</v>
      </c>
      <c r="Z2466" s="78">
        <f t="shared" si="163"/>
        <v>0.13999999999999999</v>
      </c>
      <c r="AA2466" s="78">
        <f t="shared" si="164"/>
        <v>1.5</v>
      </c>
      <c r="AB2466" s="77">
        <f t="shared" si="165"/>
        <v>100</v>
      </c>
    </row>
    <row r="2467" spans="1:28" x14ac:dyDescent="0.3">
      <c r="A2467" s="53">
        <v>44185</v>
      </c>
      <c r="B2467" s="50" t="s">
        <v>1255</v>
      </c>
      <c r="C2467" s="50" t="s">
        <v>1256</v>
      </c>
      <c r="D2467" s="50" t="s">
        <v>47</v>
      </c>
      <c r="E2467" s="52">
        <v>10</v>
      </c>
      <c r="F2467" s="51">
        <v>122</v>
      </c>
      <c r="G2467" s="65">
        <v>1</v>
      </c>
      <c r="H2467" s="51">
        <v>79</v>
      </c>
      <c r="I2467" s="50" t="s">
        <v>184</v>
      </c>
      <c r="J2467" s="61">
        <v>16.5</v>
      </c>
      <c r="K2467" s="50" t="s">
        <v>215</v>
      </c>
      <c r="L2467" s="72" t="s">
        <v>132</v>
      </c>
      <c r="M2467" s="69">
        <v>1.1000000000000001</v>
      </c>
      <c r="N2467" s="51">
        <v>53</v>
      </c>
      <c r="O2467" s="50" t="s">
        <v>135</v>
      </c>
      <c r="P2467" s="51">
        <v>10217</v>
      </c>
      <c r="Q2467" s="52">
        <v>11</v>
      </c>
      <c r="R2467" s="51">
        <v>10180</v>
      </c>
      <c r="S2467" s="52">
        <v>24</v>
      </c>
      <c r="T2467" s="52">
        <v>68</v>
      </c>
      <c r="U2467" s="52">
        <v>81</v>
      </c>
      <c r="V2467" s="50" t="s">
        <v>80</v>
      </c>
      <c r="W2467" s="52">
        <v>60</v>
      </c>
      <c r="X2467" s="50" t="s">
        <v>215</v>
      </c>
      <c r="Y2467" s="78">
        <f t="shared" si="162"/>
        <v>0.11000000000000001</v>
      </c>
      <c r="Z2467" s="78">
        <f t="shared" si="163"/>
        <v>0.1</v>
      </c>
      <c r="AA2467" s="78">
        <f t="shared" si="164"/>
        <v>1.65</v>
      </c>
      <c r="AB2467" s="77">
        <f t="shared" si="165"/>
        <v>80</v>
      </c>
    </row>
    <row r="2468" spans="1:28" x14ac:dyDescent="0.3">
      <c r="A2468" s="53">
        <v>44186</v>
      </c>
      <c r="B2468" s="50" t="s">
        <v>1255</v>
      </c>
      <c r="C2468" s="50" t="s">
        <v>1256</v>
      </c>
      <c r="D2468" s="50" t="s">
        <v>47</v>
      </c>
      <c r="E2468" s="52">
        <v>10</v>
      </c>
      <c r="F2468" s="51">
        <v>156</v>
      </c>
      <c r="G2468" s="65">
        <v>0</v>
      </c>
      <c r="H2468" s="51">
        <v>120</v>
      </c>
      <c r="I2468" s="50" t="s">
        <v>240</v>
      </c>
      <c r="J2468" s="61">
        <v>19.3</v>
      </c>
      <c r="K2468" s="50" t="s">
        <v>146</v>
      </c>
      <c r="L2468" s="73">
        <v>0</v>
      </c>
      <c r="M2468" s="69">
        <v>2.2000000000000002</v>
      </c>
      <c r="N2468" s="51">
        <v>42</v>
      </c>
      <c r="O2468" s="50" t="s">
        <v>439</v>
      </c>
      <c r="P2468" s="51">
        <v>10218</v>
      </c>
      <c r="Q2468" s="52">
        <v>19</v>
      </c>
      <c r="R2468" s="51">
        <v>10175</v>
      </c>
      <c r="S2468" s="50" t="s">
        <v>263</v>
      </c>
      <c r="T2468" s="52">
        <v>75</v>
      </c>
      <c r="U2468" s="52">
        <v>83</v>
      </c>
      <c r="V2468" s="50" t="s">
        <v>51</v>
      </c>
      <c r="W2468" s="52">
        <v>62</v>
      </c>
      <c r="X2468" s="50" t="s">
        <v>146</v>
      </c>
      <c r="Y2468" s="78">
        <f t="shared" si="162"/>
        <v>0.22000000000000003</v>
      </c>
      <c r="Z2468" s="78">
        <f t="shared" si="163"/>
        <v>0</v>
      </c>
      <c r="AA2468" s="78">
        <f t="shared" si="164"/>
        <v>1.9300000000000002</v>
      </c>
      <c r="AB2468" s="77">
        <f t="shared" si="165"/>
        <v>0</v>
      </c>
    </row>
    <row r="2469" spans="1:28" x14ac:dyDescent="0.3">
      <c r="A2469" s="53">
        <v>44187</v>
      </c>
      <c r="B2469" s="50" t="s">
        <v>1255</v>
      </c>
      <c r="C2469" s="50" t="s">
        <v>1256</v>
      </c>
      <c r="D2469" s="50" t="s">
        <v>47</v>
      </c>
      <c r="E2469" s="52">
        <v>10</v>
      </c>
      <c r="F2469" s="51">
        <v>146</v>
      </c>
      <c r="G2469" s="65">
        <v>0</v>
      </c>
      <c r="H2469" s="51">
        <v>119</v>
      </c>
      <c r="I2469" s="50" t="s">
        <v>195</v>
      </c>
      <c r="J2469" s="61">
        <v>17.2</v>
      </c>
      <c r="K2469" s="50" t="s">
        <v>158</v>
      </c>
      <c r="L2469" s="73">
        <v>22</v>
      </c>
      <c r="M2469" s="69">
        <v>1.4</v>
      </c>
      <c r="N2469" s="51">
        <v>53</v>
      </c>
      <c r="O2469" s="50" t="s">
        <v>106</v>
      </c>
      <c r="P2469" s="51">
        <v>10217</v>
      </c>
      <c r="Q2469" s="50" t="s">
        <v>1012</v>
      </c>
      <c r="R2469" s="51">
        <v>10156</v>
      </c>
      <c r="S2469" s="52">
        <v>23</v>
      </c>
      <c r="T2469" s="52">
        <v>77</v>
      </c>
      <c r="U2469" s="52">
        <v>82</v>
      </c>
      <c r="V2469" s="50" t="s">
        <v>51</v>
      </c>
      <c r="W2469" s="52">
        <v>63</v>
      </c>
      <c r="X2469" s="50" t="s">
        <v>51</v>
      </c>
      <c r="Y2469" s="78">
        <f t="shared" si="162"/>
        <v>0.13999999999999999</v>
      </c>
      <c r="Z2469" s="78">
        <f t="shared" si="163"/>
        <v>0</v>
      </c>
      <c r="AA2469" s="78">
        <f t="shared" si="164"/>
        <v>1.72</v>
      </c>
      <c r="AB2469" s="77">
        <f t="shared" si="165"/>
        <v>220</v>
      </c>
    </row>
    <row r="2470" spans="1:28" x14ac:dyDescent="0.3">
      <c r="A2470" s="53">
        <v>44188</v>
      </c>
      <c r="B2470" s="50" t="s">
        <v>1255</v>
      </c>
      <c r="C2470" s="50" t="s">
        <v>1256</v>
      </c>
      <c r="D2470" s="50" t="s">
        <v>47</v>
      </c>
      <c r="E2470" s="52">
        <v>10</v>
      </c>
      <c r="F2470" s="51">
        <v>138</v>
      </c>
      <c r="G2470" s="65">
        <v>9</v>
      </c>
      <c r="H2470" s="51">
        <v>96</v>
      </c>
      <c r="I2470" s="50" t="s">
        <v>100</v>
      </c>
      <c r="J2470" s="61">
        <v>18.100000000000001</v>
      </c>
      <c r="K2470" s="50" t="s">
        <v>510</v>
      </c>
      <c r="L2470" s="73">
        <v>29</v>
      </c>
      <c r="M2470" s="69">
        <v>3.6</v>
      </c>
      <c r="N2470" s="51">
        <v>131</v>
      </c>
      <c r="O2470" s="50" t="s">
        <v>277</v>
      </c>
      <c r="P2470" s="51">
        <v>10251</v>
      </c>
      <c r="Q2470" s="52">
        <v>24</v>
      </c>
      <c r="R2470" s="51">
        <v>10138</v>
      </c>
      <c r="S2470" s="50" t="s">
        <v>116</v>
      </c>
      <c r="T2470" s="52">
        <v>77</v>
      </c>
      <c r="U2470" s="52">
        <v>85</v>
      </c>
      <c r="V2470" s="50" t="s">
        <v>52</v>
      </c>
      <c r="W2470" s="52">
        <v>55</v>
      </c>
      <c r="X2470" s="50" t="s">
        <v>195</v>
      </c>
      <c r="Y2470" s="78">
        <f t="shared" si="162"/>
        <v>0.36</v>
      </c>
      <c r="Z2470" s="78">
        <f t="shared" si="163"/>
        <v>0.9</v>
      </c>
      <c r="AA2470" s="78">
        <f t="shared" si="164"/>
        <v>1.81</v>
      </c>
      <c r="AB2470" s="77">
        <f t="shared" si="165"/>
        <v>290</v>
      </c>
    </row>
    <row r="2471" spans="1:28" x14ac:dyDescent="0.3">
      <c r="A2471" s="53">
        <v>44189</v>
      </c>
      <c r="B2471" s="50" t="s">
        <v>1255</v>
      </c>
      <c r="C2471" s="50" t="s">
        <v>1256</v>
      </c>
      <c r="D2471" s="50" t="s">
        <v>47</v>
      </c>
      <c r="E2471" s="52">
        <v>10</v>
      </c>
      <c r="F2471" s="51">
        <v>113</v>
      </c>
      <c r="G2471" s="65">
        <v>12.6</v>
      </c>
      <c r="H2471" s="51">
        <v>90</v>
      </c>
      <c r="I2471" s="50" t="s">
        <v>638</v>
      </c>
      <c r="J2471" s="61">
        <v>13.6</v>
      </c>
      <c r="K2471" s="50" t="s">
        <v>215</v>
      </c>
      <c r="L2471" s="73">
        <v>26</v>
      </c>
      <c r="M2471" s="69">
        <v>3.3</v>
      </c>
      <c r="N2471" s="51">
        <v>100</v>
      </c>
      <c r="O2471" s="50" t="s">
        <v>91</v>
      </c>
      <c r="P2471" s="51">
        <v>10293</v>
      </c>
      <c r="Q2471" s="52">
        <v>24</v>
      </c>
      <c r="R2471" s="51">
        <v>10246</v>
      </c>
      <c r="S2471" s="50" t="s">
        <v>102</v>
      </c>
      <c r="T2471" s="52">
        <v>61</v>
      </c>
      <c r="U2471" s="52">
        <v>82</v>
      </c>
      <c r="V2471" s="50" t="s">
        <v>51</v>
      </c>
      <c r="W2471" s="52">
        <v>52</v>
      </c>
      <c r="X2471" s="50" t="s">
        <v>117</v>
      </c>
      <c r="Y2471" s="78">
        <f t="shared" si="162"/>
        <v>0.32999999999999996</v>
      </c>
      <c r="Z2471" s="78">
        <f t="shared" si="163"/>
        <v>1.26</v>
      </c>
      <c r="AA2471" s="78">
        <f t="shared" si="164"/>
        <v>1.3599999999999999</v>
      </c>
      <c r="AB2471" s="77">
        <f t="shared" si="165"/>
        <v>260</v>
      </c>
    </row>
    <row r="2472" spans="1:28" x14ac:dyDescent="0.3">
      <c r="A2472" s="53">
        <v>44190</v>
      </c>
      <c r="B2472" s="50" t="s">
        <v>1255</v>
      </c>
      <c r="C2472" s="50" t="s">
        <v>1256</v>
      </c>
      <c r="D2472" s="50" t="s">
        <v>47</v>
      </c>
      <c r="E2472" s="52">
        <v>10</v>
      </c>
      <c r="F2472" s="51">
        <v>88</v>
      </c>
      <c r="G2472" s="65">
        <v>0.8</v>
      </c>
      <c r="H2472" s="51">
        <v>60</v>
      </c>
      <c r="I2472" s="50" t="s">
        <v>177</v>
      </c>
      <c r="J2472" s="61">
        <v>11.6</v>
      </c>
      <c r="K2472" s="50" t="s">
        <v>179</v>
      </c>
      <c r="L2472" s="72" t="s">
        <v>218</v>
      </c>
      <c r="M2472" s="69">
        <v>3.6</v>
      </c>
      <c r="N2472" s="51">
        <v>114</v>
      </c>
      <c r="O2472" s="50" t="s">
        <v>139</v>
      </c>
      <c r="P2472" s="51">
        <v>10338</v>
      </c>
      <c r="Q2472" s="52">
        <v>21</v>
      </c>
      <c r="R2472" s="51">
        <v>10286</v>
      </c>
      <c r="S2472" s="50" t="s">
        <v>263</v>
      </c>
      <c r="T2472" s="52">
        <v>66</v>
      </c>
      <c r="U2472" s="52">
        <v>82</v>
      </c>
      <c r="V2472" s="50" t="s">
        <v>166</v>
      </c>
      <c r="W2472" s="52">
        <v>43</v>
      </c>
      <c r="X2472" s="50" t="s">
        <v>64</v>
      </c>
      <c r="Y2472" s="78">
        <f t="shared" si="162"/>
        <v>0.36</v>
      </c>
      <c r="Z2472" s="78">
        <f t="shared" si="163"/>
        <v>0.08</v>
      </c>
      <c r="AA2472" s="78">
        <f t="shared" si="164"/>
        <v>1.1599999999999999</v>
      </c>
      <c r="AB2472" s="77">
        <f t="shared" si="165"/>
        <v>30</v>
      </c>
    </row>
    <row r="2473" spans="1:28" x14ac:dyDescent="0.3">
      <c r="A2473" s="53">
        <v>44191</v>
      </c>
      <c r="B2473" s="50" t="s">
        <v>1255</v>
      </c>
      <c r="C2473" s="50" t="s">
        <v>1256</v>
      </c>
      <c r="D2473" s="50" t="s">
        <v>47</v>
      </c>
      <c r="E2473" s="52">
        <v>10</v>
      </c>
      <c r="F2473" s="51">
        <v>85</v>
      </c>
      <c r="G2473" s="65">
        <v>0</v>
      </c>
      <c r="H2473" s="51">
        <v>45</v>
      </c>
      <c r="I2473" s="50" t="s">
        <v>177</v>
      </c>
      <c r="J2473" s="61">
        <v>12.5</v>
      </c>
      <c r="K2473" s="50" t="s">
        <v>182</v>
      </c>
      <c r="L2473" s="73">
        <v>30</v>
      </c>
      <c r="M2473" s="69">
        <v>2.8</v>
      </c>
      <c r="N2473" s="51">
        <v>58</v>
      </c>
      <c r="O2473" s="50" t="s">
        <v>51</v>
      </c>
      <c r="P2473" s="51">
        <v>10333</v>
      </c>
      <c r="Q2473" s="50" t="s">
        <v>1012</v>
      </c>
      <c r="R2473" s="51">
        <v>10216</v>
      </c>
      <c r="S2473" s="52">
        <v>24</v>
      </c>
      <c r="T2473" s="52">
        <v>66</v>
      </c>
      <c r="U2473" s="52">
        <v>76</v>
      </c>
      <c r="V2473" s="50" t="s">
        <v>170</v>
      </c>
      <c r="W2473" s="52">
        <v>50</v>
      </c>
      <c r="X2473" s="50" t="s">
        <v>158</v>
      </c>
      <c r="Y2473" s="78">
        <f t="shared" si="162"/>
        <v>0.27999999999999997</v>
      </c>
      <c r="Z2473" s="78">
        <f t="shared" si="163"/>
        <v>0</v>
      </c>
      <c r="AA2473" s="78">
        <f t="shared" si="164"/>
        <v>1.25</v>
      </c>
      <c r="AB2473" s="77">
        <f t="shared" si="165"/>
        <v>300</v>
      </c>
    </row>
    <row r="2474" spans="1:28" x14ac:dyDescent="0.3">
      <c r="A2474" s="53">
        <v>44192</v>
      </c>
      <c r="B2474" s="50" t="s">
        <v>1255</v>
      </c>
      <c r="C2474" s="50" t="s">
        <v>1256</v>
      </c>
      <c r="D2474" s="50" t="s">
        <v>47</v>
      </c>
      <c r="E2474" s="52">
        <v>10</v>
      </c>
      <c r="F2474" s="51">
        <v>116</v>
      </c>
      <c r="G2474" s="65">
        <v>16.2</v>
      </c>
      <c r="H2474" s="51">
        <v>46</v>
      </c>
      <c r="I2474" s="50" t="s">
        <v>70</v>
      </c>
      <c r="J2474" s="61">
        <v>18.5</v>
      </c>
      <c r="K2474" s="50" t="s">
        <v>94</v>
      </c>
      <c r="L2474" s="73">
        <v>30</v>
      </c>
      <c r="M2474" s="69">
        <v>2.8</v>
      </c>
      <c r="N2474" s="51">
        <v>239</v>
      </c>
      <c r="O2474" s="50" t="s">
        <v>300</v>
      </c>
      <c r="P2474" s="51">
        <v>10218</v>
      </c>
      <c r="Q2474" s="50" t="s">
        <v>1012</v>
      </c>
      <c r="R2474" s="51">
        <v>9888</v>
      </c>
      <c r="S2474" s="52">
        <v>19</v>
      </c>
      <c r="T2474" s="52">
        <v>54</v>
      </c>
      <c r="U2474" s="52">
        <v>82</v>
      </c>
      <c r="V2474" s="50" t="s">
        <v>51</v>
      </c>
      <c r="W2474" s="52">
        <v>23</v>
      </c>
      <c r="X2474" s="50" t="s">
        <v>146</v>
      </c>
      <c r="Y2474" s="78">
        <f t="shared" si="162"/>
        <v>0.27999999999999997</v>
      </c>
      <c r="Z2474" s="78">
        <f t="shared" si="163"/>
        <v>1.6199999999999999</v>
      </c>
      <c r="AA2474" s="78">
        <f t="shared" si="164"/>
        <v>1.85</v>
      </c>
      <c r="AB2474" s="77">
        <f t="shared" si="165"/>
        <v>300</v>
      </c>
    </row>
    <row r="2475" spans="1:28" x14ac:dyDescent="0.3">
      <c r="A2475" s="53">
        <v>44193</v>
      </c>
      <c r="B2475" s="50" t="s">
        <v>1255</v>
      </c>
      <c r="C2475" s="50" t="s">
        <v>1256</v>
      </c>
      <c r="D2475" s="50" t="s">
        <v>47</v>
      </c>
      <c r="E2475" s="52">
        <v>10</v>
      </c>
      <c r="F2475" s="51">
        <v>92</v>
      </c>
      <c r="G2475" s="65">
        <v>16</v>
      </c>
      <c r="H2475" s="51">
        <v>70</v>
      </c>
      <c r="I2475" s="50" t="s">
        <v>166</v>
      </c>
      <c r="J2475" s="61">
        <v>11.5</v>
      </c>
      <c r="K2475" s="50" t="s">
        <v>158</v>
      </c>
      <c r="L2475" s="73">
        <v>23</v>
      </c>
      <c r="M2475" s="69">
        <v>6.1</v>
      </c>
      <c r="N2475" s="51">
        <v>200</v>
      </c>
      <c r="O2475" s="50" t="s">
        <v>832</v>
      </c>
      <c r="P2475" s="51">
        <v>10005</v>
      </c>
      <c r="Q2475" s="52">
        <v>24</v>
      </c>
      <c r="R2475" s="51">
        <v>9926</v>
      </c>
      <c r="S2475" s="50" t="s">
        <v>84</v>
      </c>
      <c r="T2475" s="52">
        <v>64</v>
      </c>
      <c r="U2475" s="52">
        <v>82</v>
      </c>
      <c r="V2475" s="50" t="s">
        <v>80</v>
      </c>
      <c r="W2475" s="52">
        <v>53</v>
      </c>
      <c r="X2475" s="50" t="s">
        <v>158</v>
      </c>
      <c r="Y2475" s="78">
        <f t="shared" si="162"/>
        <v>0.61</v>
      </c>
      <c r="Z2475" s="78">
        <f t="shared" si="163"/>
        <v>1.6</v>
      </c>
      <c r="AA2475" s="78">
        <f t="shared" si="164"/>
        <v>1.1499999999999999</v>
      </c>
      <c r="AB2475" s="77">
        <f t="shared" si="165"/>
        <v>230</v>
      </c>
    </row>
    <row r="2476" spans="1:28" x14ac:dyDescent="0.3">
      <c r="A2476" s="53">
        <v>44194</v>
      </c>
      <c r="B2476" s="50" t="s">
        <v>1255</v>
      </c>
      <c r="C2476" s="50" t="s">
        <v>1256</v>
      </c>
      <c r="D2476" s="50" t="s">
        <v>47</v>
      </c>
      <c r="E2476" s="52">
        <v>10</v>
      </c>
      <c r="F2476" s="51">
        <v>77</v>
      </c>
      <c r="G2476" s="65">
        <v>12.6</v>
      </c>
      <c r="H2476" s="51">
        <v>62</v>
      </c>
      <c r="I2476" s="50" t="s">
        <v>121</v>
      </c>
      <c r="J2476" s="61">
        <v>9.1999999999999993</v>
      </c>
      <c r="K2476" s="50" t="s">
        <v>195</v>
      </c>
      <c r="L2476" s="73">
        <v>26</v>
      </c>
      <c r="M2476" s="69">
        <v>4.7</v>
      </c>
      <c r="N2476" s="51">
        <v>144</v>
      </c>
      <c r="O2476" s="50" t="s">
        <v>56</v>
      </c>
      <c r="P2476" s="51">
        <v>10110</v>
      </c>
      <c r="Q2476" s="52">
        <v>24</v>
      </c>
      <c r="R2476" s="51">
        <v>9990</v>
      </c>
      <c r="S2476" s="50" t="s">
        <v>51</v>
      </c>
      <c r="T2476" s="52">
        <v>71</v>
      </c>
      <c r="U2476" s="52">
        <v>78</v>
      </c>
      <c r="V2476" s="50" t="s">
        <v>123</v>
      </c>
      <c r="W2476" s="52">
        <v>63</v>
      </c>
      <c r="X2476" s="50" t="s">
        <v>129</v>
      </c>
      <c r="Y2476" s="78">
        <f t="shared" si="162"/>
        <v>0.47000000000000003</v>
      </c>
      <c r="Z2476" s="78">
        <f t="shared" si="163"/>
        <v>1.26</v>
      </c>
      <c r="AA2476" s="78">
        <f t="shared" si="164"/>
        <v>0.91999999999999993</v>
      </c>
      <c r="AB2476" s="77">
        <f t="shared" si="165"/>
        <v>260</v>
      </c>
    </row>
    <row r="2477" spans="1:28" x14ac:dyDescent="0.3">
      <c r="A2477" s="53">
        <v>44195</v>
      </c>
      <c r="B2477" s="50" t="s">
        <v>1255</v>
      </c>
      <c r="C2477" s="50" t="s">
        <v>1256</v>
      </c>
      <c r="D2477" s="50" t="s">
        <v>47</v>
      </c>
      <c r="E2477" s="52">
        <v>10</v>
      </c>
      <c r="F2477" s="51">
        <v>92</v>
      </c>
      <c r="G2477" s="65">
        <v>1.4</v>
      </c>
      <c r="H2477" s="51">
        <v>65</v>
      </c>
      <c r="I2477" s="50" t="s">
        <v>510</v>
      </c>
      <c r="J2477" s="61">
        <v>11.8</v>
      </c>
      <c r="K2477" s="50" t="s">
        <v>106</v>
      </c>
      <c r="L2477" s="73">
        <v>24</v>
      </c>
      <c r="M2477" s="69">
        <v>3.6</v>
      </c>
      <c r="N2477" s="51">
        <v>117</v>
      </c>
      <c r="O2477" s="50" t="s">
        <v>195</v>
      </c>
      <c r="P2477" s="51">
        <v>10159</v>
      </c>
      <c r="Q2477" s="52">
        <v>11</v>
      </c>
      <c r="R2477" s="51">
        <v>10107</v>
      </c>
      <c r="S2477" s="50" t="s">
        <v>1012</v>
      </c>
      <c r="T2477" s="52">
        <v>67</v>
      </c>
      <c r="U2477" s="52">
        <v>77</v>
      </c>
      <c r="V2477" s="50" t="s">
        <v>232</v>
      </c>
      <c r="W2477" s="52">
        <v>50</v>
      </c>
      <c r="X2477" s="50" t="s">
        <v>240</v>
      </c>
      <c r="Y2477" s="78">
        <f t="shared" si="162"/>
        <v>0.36</v>
      </c>
      <c r="Z2477" s="78">
        <f t="shared" si="163"/>
        <v>0.13999999999999999</v>
      </c>
      <c r="AA2477" s="78">
        <f t="shared" si="164"/>
        <v>1.1800000000000002</v>
      </c>
      <c r="AB2477" s="77">
        <f t="shared" si="165"/>
        <v>240</v>
      </c>
    </row>
    <row r="2478" spans="1:28" x14ac:dyDescent="0.3">
      <c r="A2478" s="53">
        <v>44196</v>
      </c>
      <c r="B2478" s="50" t="s">
        <v>1255</v>
      </c>
      <c r="C2478" s="50" t="s">
        <v>1256</v>
      </c>
      <c r="D2478" s="50" t="s">
        <v>47</v>
      </c>
      <c r="E2478" s="52">
        <v>10</v>
      </c>
      <c r="F2478" s="51">
        <v>102</v>
      </c>
      <c r="G2478" s="65">
        <v>22.8</v>
      </c>
      <c r="H2478" s="51">
        <v>59</v>
      </c>
      <c r="I2478" s="50" t="s">
        <v>107</v>
      </c>
      <c r="J2478" s="61">
        <v>14.6</v>
      </c>
      <c r="K2478" s="50" t="s">
        <v>148</v>
      </c>
      <c r="L2478" s="73">
        <v>28</v>
      </c>
      <c r="M2478" s="69">
        <v>3.1</v>
      </c>
      <c r="N2478" s="51">
        <v>136</v>
      </c>
      <c r="O2478" s="50" t="s">
        <v>129</v>
      </c>
      <c r="P2478" s="51">
        <v>10116</v>
      </c>
      <c r="Q2478" s="50" t="s">
        <v>1012</v>
      </c>
      <c r="R2478" s="51">
        <v>10067</v>
      </c>
      <c r="S2478" s="52">
        <v>11</v>
      </c>
      <c r="T2478" s="52">
        <v>71</v>
      </c>
      <c r="U2478" s="52">
        <v>81</v>
      </c>
      <c r="V2478" s="50" t="s">
        <v>164</v>
      </c>
      <c r="W2478" s="52">
        <v>45</v>
      </c>
      <c r="X2478" s="50" t="s">
        <v>148</v>
      </c>
      <c r="Y2478" s="78">
        <f t="shared" si="162"/>
        <v>0.31</v>
      </c>
      <c r="Z2478" s="78">
        <f t="shared" si="163"/>
        <v>2.2800000000000002</v>
      </c>
      <c r="AA2478" s="78">
        <f t="shared" si="164"/>
        <v>1.46</v>
      </c>
      <c r="AB2478" s="77">
        <f t="shared" si="165"/>
        <v>280</v>
      </c>
    </row>
    <row r="2479" spans="1:28" x14ac:dyDescent="0.3">
      <c r="A2479" s="53">
        <v>44197</v>
      </c>
      <c r="B2479" s="50" t="s">
        <v>1255</v>
      </c>
      <c r="C2479" s="50" t="s">
        <v>1256</v>
      </c>
      <c r="D2479" s="50" t="s">
        <v>47</v>
      </c>
      <c r="E2479" s="52">
        <v>10</v>
      </c>
      <c r="F2479" s="51">
        <v>73</v>
      </c>
      <c r="G2479" s="65">
        <v>8.1999999999999993</v>
      </c>
      <c r="H2479" s="51">
        <v>54</v>
      </c>
      <c r="I2479" s="50" t="s">
        <v>139</v>
      </c>
      <c r="J2479" s="61">
        <v>9.1999999999999993</v>
      </c>
      <c r="K2479" s="50" t="s">
        <v>430</v>
      </c>
      <c r="L2479" s="73">
        <v>30</v>
      </c>
      <c r="M2479" s="69">
        <v>4.2</v>
      </c>
      <c r="N2479" s="51">
        <v>183</v>
      </c>
      <c r="O2479" s="50" t="s">
        <v>94</v>
      </c>
      <c r="P2479" s="51">
        <v>10139</v>
      </c>
      <c r="Q2479" s="52">
        <v>24</v>
      </c>
      <c r="R2479" s="51">
        <v>10080</v>
      </c>
      <c r="S2479" s="52">
        <v>10</v>
      </c>
      <c r="T2479" s="52">
        <v>71</v>
      </c>
      <c r="U2479" s="52">
        <v>77</v>
      </c>
      <c r="V2479" s="50" t="s">
        <v>80</v>
      </c>
      <c r="W2479" s="52">
        <v>45</v>
      </c>
      <c r="X2479" s="50" t="s">
        <v>376</v>
      </c>
      <c r="Y2479" s="78">
        <f t="shared" si="162"/>
        <v>0.42000000000000004</v>
      </c>
      <c r="Z2479" s="78">
        <f t="shared" si="163"/>
        <v>0.82</v>
      </c>
      <c r="AA2479" s="78">
        <f t="shared" si="164"/>
        <v>0.91999999999999993</v>
      </c>
      <c r="AB2479" s="77">
        <f t="shared" si="165"/>
        <v>300</v>
      </c>
    </row>
    <row r="2480" spans="1:28" x14ac:dyDescent="0.3">
      <c r="A2480" s="53">
        <v>44198</v>
      </c>
      <c r="B2480" s="50" t="s">
        <v>1255</v>
      </c>
      <c r="C2480" s="50" t="s">
        <v>1256</v>
      </c>
      <c r="D2480" s="50" t="s">
        <v>47</v>
      </c>
      <c r="E2480" s="52">
        <v>10</v>
      </c>
      <c r="F2480" s="51">
        <v>68</v>
      </c>
      <c r="G2480" s="65">
        <v>9</v>
      </c>
      <c r="H2480" s="51">
        <v>45</v>
      </c>
      <c r="I2480" s="50" t="s">
        <v>280</v>
      </c>
      <c r="J2480" s="61">
        <v>9.1999999999999993</v>
      </c>
      <c r="K2480" s="50" t="s">
        <v>91</v>
      </c>
      <c r="L2480" s="73">
        <v>25</v>
      </c>
      <c r="M2480" s="69">
        <v>2.5</v>
      </c>
      <c r="N2480" s="51">
        <v>92</v>
      </c>
      <c r="O2480" s="50" t="s">
        <v>192</v>
      </c>
      <c r="P2480" s="51">
        <v>10178</v>
      </c>
      <c r="Q2480" s="52">
        <v>12</v>
      </c>
      <c r="R2480" s="51">
        <v>10137</v>
      </c>
      <c r="S2480" s="50" t="s">
        <v>263</v>
      </c>
      <c r="T2480" s="52">
        <v>70</v>
      </c>
      <c r="U2480" s="52">
        <v>78</v>
      </c>
      <c r="V2480" s="50" t="s">
        <v>249</v>
      </c>
      <c r="W2480" s="52">
        <v>62</v>
      </c>
      <c r="X2480" s="50" t="s">
        <v>195</v>
      </c>
      <c r="Y2480" s="78">
        <f t="shared" si="162"/>
        <v>0.25</v>
      </c>
      <c r="Z2480" s="78">
        <f t="shared" si="163"/>
        <v>0.9</v>
      </c>
      <c r="AA2480" s="78">
        <f t="shared" si="164"/>
        <v>0.91999999999999993</v>
      </c>
      <c r="AB2480" s="77">
        <f t="shared" si="165"/>
        <v>250</v>
      </c>
    </row>
    <row r="2481" spans="1:28" x14ac:dyDescent="0.3">
      <c r="A2481" s="53">
        <v>44199</v>
      </c>
      <c r="B2481" s="50" t="s">
        <v>1255</v>
      </c>
      <c r="C2481" s="50" t="s">
        <v>1256</v>
      </c>
      <c r="D2481" s="50" t="s">
        <v>47</v>
      </c>
      <c r="E2481" s="52">
        <v>10</v>
      </c>
      <c r="F2481" s="51">
        <v>62</v>
      </c>
      <c r="G2481" s="65">
        <v>22</v>
      </c>
      <c r="H2481" s="51">
        <v>45</v>
      </c>
      <c r="I2481" s="50" t="s">
        <v>162</v>
      </c>
      <c r="J2481" s="61">
        <v>8</v>
      </c>
      <c r="K2481" s="50" t="s">
        <v>277</v>
      </c>
      <c r="L2481" s="73">
        <v>27</v>
      </c>
      <c r="M2481" s="69">
        <v>3.6</v>
      </c>
      <c r="N2481" s="51">
        <v>122</v>
      </c>
      <c r="O2481" s="50" t="s">
        <v>182</v>
      </c>
      <c r="P2481" s="51">
        <v>10169</v>
      </c>
      <c r="Q2481" s="50" t="s">
        <v>1012</v>
      </c>
      <c r="R2481" s="51">
        <v>10102</v>
      </c>
      <c r="S2481" s="52">
        <v>24</v>
      </c>
      <c r="T2481" s="52">
        <v>78</v>
      </c>
      <c r="U2481" s="52">
        <v>81</v>
      </c>
      <c r="V2481" s="50" t="s">
        <v>202</v>
      </c>
      <c r="W2481" s="52">
        <v>71</v>
      </c>
      <c r="X2481" s="50" t="s">
        <v>277</v>
      </c>
      <c r="Y2481" s="78">
        <f t="shared" si="162"/>
        <v>0.36</v>
      </c>
      <c r="Z2481" s="78">
        <f t="shared" si="163"/>
        <v>2.2000000000000002</v>
      </c>
      <c r="AA2481" s="78">
        <f t="shared" si="164"/>
        <v>0.8</v>
      </c>
      <c r="AB2481" s="77">
        <f t="shared" si="165"/>
        <v>270</v>
      </c>
    </row>
    <row r="2482" spans="1:28" x14ac:dyDescent="0.3">
      <c r="A2482" s="53">
        <v>44200</v>
      </c>
      <c r="B2482" s="50" t="s">
        <v>1255</v>
      </c>
      <c r="C2482" s="50" t="s">
        <v>1256</v>
      </c>
      <c r="D2482" s="50" t="s">
        <v>47</v>
      </c>
      <c r="E2482" s="52">
        <v>10</v>
      </c>
      <c r="F2482" s="51">
        <v>50</v>
      </c>
      <c r="G2482" s="65">
        <v>14.2</v>
      </c>
      <c r="H2482" s="51">
        <v>41</v>
      </c>
      <c r="I2482" s="50" t="s">
        <v>112</v>
      </c>
      <c r="J2482" s="61">
        <v>6</v>
      </c>
      <c r="K2482" s="50" t="s">
        <v>85</v>
      </c>
      <c r="L2482" s="73">
        <v>26</v>
      </c>
      <c r="M2482" s="69">
        <v>3.6</v>
      </c>
      <c r="N2482" s="51">
        <v>111</v>
      </c>
      <c r="O2482" s="50" t="s">
        <v>650</v>
      </c>
      <c r="P2482" s="51">
        <v>10125</v>
      </c>
      <c r="Q2482" s="52">
        <v>23</v>
      </c>
      <c r="R2482" s="51">
        <v>10092</v>
      </c>
      <c r="S2482" s="50" t="s">
        <v>102</v>
      </c>
      <c r="T2482" s="52">
        <v>80</v>
      </c>
      <c r="U2482" s="52">
        <v>83</v>
      </c>
      <c r="V2482" s="50" t="s">
        <v>51</v>
      </c>
      <c r="W2482" s="52">
        <v>73</v>
      </c>
      <c r="X2482" s="50" t="s">
        <v>170</v>
      </c>
      <c r="Y2482" s="78">
        <f t="shared" si="162"/>
        <v>0.36</v>
      </c>
      <c r="Z2482" s="78">
        <f t="shared" si="163"/>
        <v>1.42</v>
      </c>
      <c r="AA2482" s="78">
        <f t="shared" si="164"/>
        <v>0.6</v>
      </c>
      <c r="AB2482" s="77">
        <f t="shared" si="165"/>
        <v>260</v>
      </c>
    </row>
    <row r="2483" spans="1:28" x14ac:dyDescent="0.3">
      <c r="A2483" s="53">
        <v>44201</v>
      </c>
      <c r="B2483" s="50" t="s">
        <v>1255</v>
      </c>
      <c r="C2483" s="50" t="s">
        <v>1256</v>
      </c>
      <c r="D2483" s="50" t="s">
        <v>47</v>
      </c>
      <c r="E2483" s="52">
        <v>10</v>
      </c>
      <c r="F2483" s="51">
        <v>72</v>
      </c>
      <c r="G2483" s="65">
        <v>8</v>
      </c>
      <c r="H2483" s="51">
        <v>46</v>
      </c>
      <c r="I2483" s="50" t="s">
        <v>286</v>
      </c>
      <c r="J2483" s="61">
        <v>9.8000000000000007</v>
      </c>
      <c r="K2483" s="50" t="s">
        <v>146</v>
      </c>
      <c r="L2483" s="72" t="s">
        <v>84</v>
      </c>
      <c r="M2483" s="69">
        <v>2.8</v>
      </c>
      <c r="N2483" s="51">
        <v>86</v>
      </c>
      <c r="O2483" s="50" t="s">
        <v>69</v>
      </c>
      <c r="P2483" s="51">
        <v>10133</v>
      </c>
      <c r="Q2483" s="50" t="s">
        <v>51</v>
      </c>
      <c r="R2483" s="51">
        <v>10106</v>
      </c>
      <c r="S2483" s="50" t="s">
        <v>51</v>
      </c>
      <c r="T2483" s="52">
        <v>75</v>
      </c>
      <c r="U2483" s="52">
        <v>84</v>
      </c>
      <c r="V2483" s="50" t="s">
        <v>249</v>
      </c>
      <c r="W2483" s="52">
        <v>63</v>
      </c>
      <c r="X2483" s="50" t="s">
        <v>52</v>
      </c>
      <c r="Y2483" s="78">
        <f t="shared" si="162"/>
        <v>0.27999999999999997</v>
      </c>
      <c r="Z2483" s="78">
        <f t="shared" si="163"/>
        <v>0.8</v>
      </c>
      <c r="AA2483" s="78">
        <f t="shared" si="164"/>
        <v>0.98000000000000009</v>
      </c>
      <c r="AB2483" s="77">
        <f t="shared" si="165"/>
        <v>20</v>
      </c>
    </row>
    <row r="2484" spans="1:28" x14ac:dyDescent="0.3">
      <c r="A2484" s="53">
        <v>44202</v>
      </c>
      <c r="B2484" s="50" t="s">
        <v>1255</v>
      </c>
      <c r="C2484" s="50" t="s">
        <v>1256</v>
      </c>
      <c r="D2484" s="50" t="s">
        <v>47</v>
      </c>
      <c r="E2484" s="52">
        <v>10</v>
      </c>
      <c r="F2484" s="51">
        <v>62</v>
      </c>
      <c r="G2484" s="65">
        <v>0.2</v>
      </c>
      <c r="H2484" s="51">
        <v>27</v>
      </c>
      <c r="I2484" s="50" t="s">
        <v>100</v>
      </c>
      <c r="J2484" s="61">
        <v>9.6999999999999993</v>
      </c>
      <c r="K2484" s="50" t="s">
        <v>215</v>
      </c>
      <c r="L2484" s="73">
        <v>25</v>
      </c>
      <c r="M2484" s="69">
        <v>2.5</v>
      </c>
      <c r="N2484" s="51">
        <v>67</v>
      </c>
      <c r="O2484" s="50" t="s">
        <v>143</v>
      </c>
      <c r="P2484" s="51">
        <v>10149</v>
      </c>
      <c r="Q2484" s="50" t="s">
        <v>289</v>
      </c>
      <c r="R2484" s="51">
        <v>10129</v>
      </c>
      <c r="S2484" s="50" t="s">
        <v>51</v>
      </c>
      <c r="T2484" s="52">
        <v>72</v>
      </c>
      <c r="U2484" s="52">
        <v>84</v>
      </c>
      <c r="V2484" s="50" t="s">
        <v>51</v>
      </c>
      <c r="W2484" s="52">
        <v>59</v>
      </c>
      <c r="X2484" s="50" t="s">
        <v>117</v>
      </c>
      <c r="Y2484" s="78">
        <f t="shared" si="162"/>
        <v>0.25</v>
      </c>
      <c r="Z2484" s="78">
        <f t="shared" si="163"/>
        <v>0.02</v>
      </c>
      <c r="AA2484" s="78">
        <f t="shared" si="164"/>
        <v>0.97</v>
      </c>
      <c r="AB2484" s="77">
        <f t="shared" si="165"/>
        <v>250</v>
      </c>
    </row>
    <row r="2485" spans="1:28" x14ac:dyDescent="0.3">
      <c r="A2485" s="53">
        <v>44203</v>
      </c>
      <c r="B2485" s="50" t="s">
        <v>1255</v>
      </c>
      <c r="C2485" s="50" t="s">
        <v>1256</v>
      </c>
      <c r="D2485" s="50" t="s">
        <v>47</v>
      </c>
      <c r="E2485" s="52">
        <v>10</v>
      </c>
      <c r="F2485" s="51">
        <v>62</v>
      </c>
      <c r="G2485" s="65">
        <v>0</v>
      </c>
      <c r="H2485" s="51">
        <v>16</v>
      </c>
      <c r="I2485" s="50" t="s">
        <v>258</v>
      </c>
      <c r="J2485" s="61">
        <v>10.9</v>
      </c>
      <c r="K2485" s="50" t="s">
        <v>158</v>
      </c>
      <c r="L2485" s="73">
        <v>12</v>
      </c>
      <c r="M2485" s="69">
        <v>2.5</v>
      </c>
      <c r="N2485" s="51">
        <v>64</v>
      </c>
      <c r="O2485" s="50" t="s">
        <v>638</v>
      </c>
      <c r="P2485" s="51">
        <v>10165</v>
      </c>
      <c r="Q2485" s="52">
        <v>22</v>
      </c>
      <c r="R2485" s="51">
        <v>10130</v>
      </c>
      <c r="S2485" s="50" t="s">
        <v>102</v>
      </c>
      <c r="T2485" s="52">
        <v>67</v>
      </c>
      <c r="U2485" s="52">
        <v>80</v>
      </c>
      <c r="V2485" s="50" t="s">
        <v>51</v>
      </c>
      <c r="W2485" s="52">
        <v>52</v>
      </c>
      <c r="X2485" s="50" t="s">
        <v>121</v>
      </c>
      <c r="Y2485" s="78">
        <f t="shared" si="162"/>
        <v>0.25</v>
      </c>
      <c r="Z2485" s="78">
        <f t="shared" si="163"/>
        <v>0</v>
      </c>
      <c r="AA2485" s="78">
        <f t="shared" si="164"/>
        <v>1.0900000000000001</v>
      </c>
      <c r="AB2485" s="77">
        <f t="shared" si="165"/>
        <v>120</v>
      </c>
    </row>
    <row r="2486" spans="1:28" x14ac:dyDescent="0.3">
      <c r="A2486" s="53">
        <v>44204</v>
      </c>
      <c r="B2486" s="50" t="s">
        <v>1255</v>
      </c>
      <c r="C2486" s="50" t="s">
        <v>1256</v>
      </c>
      <c r="D2486" s="50" t="s">
        <v>47</v>
      </c>
      <c r="E2486" s="52">
        <v>10</v>
      </c>
      <c r="F2486" s="51">
        <v>75</v>
      </c>
      <c r="G2486" s="65">
        <v>0</v>
      </c>
      <c r="H2486" s="51">
        <v>46</v>
      </c>
      <c r="I2486" s="50" t="s">
        <v>56</v>
      </c>
      <c r="J2486" s="61">
        <v>10.4</v>
      </c>
      <c r="K2486" s="50" t="s">
        <v>277</v>
      </c>
      <c r="L2486" s="73">
        <v>10</v>
      </c>
      <c r="M2486" s="69">
        <v>4.2</v>
      </c>
      <c r="N2486" s="51">
        <v>89</v>
      </c>
      <c r="O2486" s="50" t="s">
        <v>85</v>
      </c>
      <c r="P2486" s="51">
        <v>10164</v>
      </c>
      <c r="Q2486" s="50" t="s">
        <v>51</v>
      </c>
      <c r="R2486" s="51">
        <v>10123</v>
      </c>
      <c r="S2486" s="52">
        <v>24</v>
      </c>
      <c r="T2486" s="52">
        <v>53</v>
      </c>
      <c r="U2486" s="52">
        <v>63</v>
      </c>
      <c r="V2486" s="50" t="s">
        <v>369</v>
      </c>
      <c r="W2486" s="52">
        <v>42</v>
      </c>
      <c r="X2486" s="50" t="s">
        <v>277</v>
      </c>
      <c r="Y2486" s="78">
        <f t="shared" si="162"/>
        <v>0.42000000000000004</v>
      </c>
      <c r="Z2486" s="78">
        <f t="shared" si="163"/>
        <v>0</v>
      </c>
      <c r="AA2486" s="78">
        <f t="shared" si="164"/>
        <v>1.04</v>
      </c>
      <c r="AB2486" s="77">
        <f t="shared" si="165"/>
        <v>100</v>
      </c>
    </row>
    <row r="2487" spans="1:28" x14ac:dyDescent="0.3">
      <c r="A2487" s="53">
        <v>44205</v>
      </c>
      <c r="B2487" s="50" t="s">
        <v>1255</v>
      </c>
      <c r="C2487" s="50" t="s">
        <v>1256</v>
      </c>
      <c r="D2487" s="50" t="s">
        <v>47</v>
      </c>
      <c r="E2487" s="52">
        <v>10</v>
      </c>
      <c r="F2487" s="51">
        <v>57</v>
      </c>
      <c r="G2487" s="65">
        <v>10</v>
      </c>
      <c r="H2487" s="51">
        <v>42</v>
      </c>
      <c r="I2487" s="50" t="s">
        <v>345</v>
      </c>
      <c r="J2487" s="61">
        <v>7.2</v>
      </c>
      <c r="K2487" s="50" t="s">
        <v>169</v>
      </c>
      <c r="L2487" s="72" t="s">
        <v>102</v>
      </c>
      <c r="M2487" s="69">
        <v>4.2</v>
      </c>
      <c r="N2487" s="51">
        <v>122</v>
      </c>
      <c r="O2487" s="50" t="s">
        <v>201</v>
      </c>
      <c r="P2487" s="51">
        <v>10152</v>
      </c>
      <c r="Q2487" s="52">
        <v>24</v>
      </c>
      <c r="R2487" s="51">
        <v>10109</v>
      </c>
      <c r="S2487" s="52">
        <v>14</v>
      </c>
      <c r="T2487" s="52">
        <v>70</v>
      </c>
      <c r="U2487" s="52">
        <v>82</v>
      </c>
      <c r="V2487" s="50" t="s">
        <v>51</v>
      </c>
      <c r="W2487" s="52">
        <v>51</v>
      </c>
      <c r="X2487" s="50" t="s">
        <v>85</v>
      </c>
      <c r="Y2487" s="78">
        <f t="shared" si="162"/>
        <v>0.42000000000000004</v>
      </c>
      <c r="Z2487" s="78">
        <f t="shared" si="163"/>
        <v>1</v>
      </c>
      <c r="AA2487" s="78">
        <f t="shared" si="164"/>
        <v>0.72</v>
      </c>
      <c r="AB2487" s="77">
        <f t="shared" si="165"/>
        <v>50</v>
      </c>
    </row>
    <row r="2488" spans="1:28" x14ac:dyDescent="0.3">
      <c r="A2488" s="53">
        <v>44206</v>
      </c>
      <c r="B2488" s="50" t="s">
        <v>1255</v>
      </c>
      <c r="C2488" s="50" t="s">
        <v>1256</v>
      </c>
      <c r="D2488" s="50" t="s">
        <v>47</v>
      </c>
      <c r="E2488" s="52">
        <v>10</v>
      </c>
      <c r="F2488" s="51">
        <v>74</v>
      </c>
      <c r="G2488" s="65">
        <v>0</v>
      </c>
      <c r="H2488" s="51">
        <v>50</v>
      </c>
      <c r="I2488" s="50" t="s">
        <v>178</v>
      </c>
      <c r="J2488" s="61">
        <v>9.9</v>
      </c>
      <c r="K2488" s="50" t="s">
        <v>71</v>
      </c>
      <c r="L2488" s="72" t="s">
        <v>132</v>
      </c>
      <c r="M2488" s="69">
        <v>4.2</v>
      </c>
      <c r="N2488" s="51">
        <v>108</v>
      </c>
      <c r="O2488" s="50" t="s">
        <v>240</v>
      </c>
      <c r="P2488" s="51">
        <v>10248</v>
      </c>
      <c r="Q2488" s="52">
        <v>23</v>
      </c>
      <c r="R2488" s="51">
        <v>10148</v>
      </c>
      <c r="S2488" s="50" t="s">
        <v>1012</v>
      </c>
      <c r="T2488" s="52">
        <v>61</v>
      </c>
      <c r="U2488" s="52">
        <v>85</v>
      </c>
      <c r="V2488" s="50" t="s">
        <v>184</v>
      </c>
      <c r="W2488" s="52">
        <v>54</v>
      </c>
      <c r="X2488" s="50" t="s">
        <v>71</v>
      </c>
      <c r="Y2488" s="78">
        <f t="shared" si="162"/>
        <v>0.42000000000000004</v>
      </c>
      <c r="Z2488" s="78">
        <f t="shared" si="163"/>
        <v>0</v>
      </c>
      <c r="AA2488" s="78">
        <f t="shared" si="164"/>
        <v>0.99</v>
      </c>
      <c r="AB2488" s="77">
        <f t="shared" si="165"/>
        <v>80</v>
      </c>
    </row>
    <row r="2489" spans="1:28" x14ac:dyDescent="0.3">
      <c r="A2489" s="53">
        <v>44207</v>
      </c>
      <c r="B2489" s="50" t="s">
        <v>1255</v>
      </c>
      <c r="C2489" s="50" t="s">
        <v>1256</v>
      </c>
      <c r="D2489" s="50" t="s">
        <v>47</v>
      </c>
      <c r="E2489" s="52">
        <v>10</v>
      </c>
      <c r="F2489" s="51">
        <v>80</v>
      </c>
      <c r="G2489" s="65">
        <v>1</v>
      </c>
      <c r="H2489" s="51">
        <v>38</v>
      </c>
      <c r="I2489" s="50" t="s">
        <v>108</v>
      </c>
      <c r="J2489" s="61">
        <v>12.1</v>
      </c>
      <c r="K2489" s="50" t="s">
        <v>94</v>
      </c>
      <c r="L2489" s="72" t="s">
        <v>116</v>
      </c>
      <c r="M2489" s="69">
        <v>1.7</v>
      </c>
      <c r="N2489" s="51">
        <v>72</v>
      </c>
      <c r="O2489" s="50" t="s">
        <v>51</v>
      </c>
      <c r="P2489" s="51">
        <v>10284</v>
      </c>
      <c r="Q2489" s="52">
        <v>23</v>
      </c>
      <c r="R2489" s="51">
        <v>10245</v>
      </c>
      <c r="S2489" s="50" t="s">
        <v>263</v>
      </c>
      <c r="T2489" s="52">
        <v>65</v>
      </c>
      <c r="U2489" s="52">
        <v>75</v>
      </c>
      <c r="V2489" s="50" t="s">
        <v>51</v>
      </c>
      <c r="W2489" s="52">
        <v>47</v>
      </c>
      <c r="X2489" s="50" t="s">
        <v>94</v>
      </c>
      <c r="Y2489" s="78">
        <f t="shared" si="162"/>
        <v>0.16999999999999998</v>
      </c>
      <c r="Z2489" s="78">
        <f t="shared" si="163"/>
        <v>0.1</v>
      </c>
      <c r="AA2489" s="78">
        <f t="shared" si="164"/>
        <v>1.21</v>
      </c>
      <c r="AB2489" s="77">
        <f t="shared" si="165"/>
        <v>40</v>
      </c>
    </row>
    <row r="2490" spans="1:28" x14ac:dyDescent="0.3">
      <c r="A2490" s="53">
        <v>44208</v>
      </c>
      <c r="B2490" s="50" t="s">
        <v>1255</v>
      </c>
      <c r="C2490" s="50" t="s">
        <v>1256</v>
      </c>
      <c r="D2490" s="50" t="s">
        <v>47</v>
      </c>
      <c r="E2490" s="52">
        <v>10</v>
      </c>
      <c r="F2490" s="51">
        <v>80</v>
      </c>
      <c r="G2490" s="65">
        <v>0</v>
      </c>
      <c r="H2490" s="51">
        <v>35</v>
      </c>
      <c r="I2490" s="50" t="s">
        <v>75</v>
      </c>
      <c r="J2490" s="61">
        <v>12.6</v>
      </c>
      <c r="K2490" s="50" t="s">
        <v>148</v>
      </c>
      <c r="L2490" s="72"/>
      <c r="M2490" s="69">
        <v>3.1</v>
      </c>
      <c r="N2490" s="50"/>
      <c r="O2490" s="50"/>
      <c r="P2490" s="51">
        <v>10314</v>
      </c>
      <c r="Q2490" s="52">
        <v>22</v>
      </c>
      <c r="R2490" s="51">
        <v>10280</v>
      </c>
      <c r="S2490" s="50" t="s">
        <v>263</v>
      </c>
      <c r="T2490" s="52">
        <v>63</v>
      </c>
      <c r="U2490" s="52">
        <v>73</v>
      </c>
      <c r="V2490" s="50" t="s">
        <v>51</v>
      </c>
      <c r="W2490" s="52">
        <v>49</v>
      </c>
      <c r="X2490" s="50" t="s">
        <v>209</v>
      </c>
      <c r="Y2490" s="78">
        <f t="shared" si="162"/>
        <v>0.31</v>
      </c>
      <c r="Z2490" s="78">
        <f t="shared" si="163"/>
        <v>0</v>
      </c>
      <c r="AA2490" s="78">
        <f t="shared" si="164"/>
        <v>1.26</v>
      </c>
      <c r="AB2490" s="77">
        <f t="shared" si="165"/>
        <v>0</v>
      </c>
    </row>
    <row r="2491" spans="1:28" x14ac:dyDescent="0.3">
      <c r="A2491" s="53">
        <v>44209</v>
      </c>
      <c r="B2491" s="50" t="s">
        <v>1255</v>
      </c>
      <c r="C2491" s="50" t="s">
        <v>1256</v>
      </c>
      <c r="D2491" s="50" t="s">
        <v>47</v>
      </c>
      <c r="E2491" s="52">
        <v>10</v>
      </c>
      <c r="F2491" s="51">
        <v>90</v>
      </c>
      <c r="G2491" s="65">
        <v>0</v>
      </c>
      <c r="H2491" s="51">
        <v>49</v>
      </c>
      <c r="I2491" s="50" t="s">
        <v>108</v>
      </c>
      <c r="J2491" s="61">
        <v>13.2</v>
      </c>
      <c r="K2491" s="50" t="s">
        <v>121</v>
      </c>
      <c r="L2491" s="73">
        <v>22</v>
      </c>
      <c r="M2491" s="69">
        <v>2.2000000000000002</v>
      </c>
      <c r="N2491" s="51">
        <v>44</v>
      </c>
      <c r="O2491" s="50" t="s">
        <v>300</v>
      </c>
      <c r="P2491" s="51">
        <v>10318</v>
      </c>
      <c r="Q2491" s="52">
        <v>10</v>
      </c>
      <c r="R2491" s="51">
        <v>10297</v>
      </c>
      <c r="S2491" s="52">
        <v>14</v>
      </c>
      <c r="T2491" s="52">
        <v>66</v>
      </c>
      <c r="U2491" s="52">
        <v>76</v>
      </c>
      <c r="V2491" s="50" t="s">
        <v>108</v>
      </c>
      <c r="W2491" s="52">
        <v>51</v>
      </c>
      <c r="X2491" s="50" t="s">
        <v>158</v>
      </c>
      <c r="Y2491" s="78">
        <f t="shared" si="162"/>
        <v>0.22000000000000003</v>
      </c>
      <c r="Z2491" s="78">
        <f t="shared" si="163"/>
        <v>0</v>
      </c>
      <c r="AA2491" s="78">
        <f t="shared" si="164"/>
        <v>1.3199999999999998</v>
      </c>
      <c r="AB2491" s="77">
        <f t="shared" si="165"/>
        <v>220</v>
      </c>
    </row>
    <row r="2492" spans="1:28" x14ac:dyDescent="0.3">
      <c r="A2492" s="53">
        <v>44210</v>
      </c>
      <c r="B2492" s="50" t="s">
        <v>1255</v>
      </c>
      <c r="C2492" s="50" t="s">
        <v>1256</v>
      </c>
      <c r="D2492" s="50" t="s">
        <v>47</v>
      </c>
      <c r="E2492" s="52">
        <v>10</v>
      </c>
      <c r="F2492" s="51">
        <v>86</v>
      </c>
      <c r="G2492" s="65">
        <v>0.4</v>
      </c>
      <c r="H2492" s="51">
        <v>44</v>
      </c>
      <c r="I2492" s="50" t="s">
        <v>159</v>
      </c>
      <c r="J2492" s="61">
        <v>12.9</v>
      </c>
      <c r="K2492" s="50" t="s">
        <v>61</v>
      </c>
      <c r="L2492" s="73">
        <v>28</v>
      </c>
      <c r="M2492" s="69">
        <v>2.2000000000000002</v>
      </c>
      <c r="N2492" s="51">
        <v>69</v>
      </c>
      <c r="O2492" s="50" t="s">
        <v>94</v>
      </c>
      <c r="P2492" s="51">
        <v>10305</v>
      </c>
      <c r="Q2492" s="50" t="s">
        <v>1012</v>
      </c>
      <c r="R2492" s="51">
        <v>10278</v>
      </c>
      <c r="S2492" s="52">
        <v>14</v>
      </c>
      <c r="T2492" s="52">
        <v>77</v>
      </c>
      <c r="U2492" s="52">
        <v>85</v>
      </c>
      <c r="V2492" s="50" t="s">
        <v>51</v>
      </c>
      <c r="W2492" s="52">
        <v>62</v>
      </c>
      <c r="X2492" s="50" t="s">
        <v>51</v>
      </c>
      <c r="Y2492" s="78">
        <f t="shared" si="162"/>
        <v>0.22000000000000003</v>
      </c>
      <c r="Z2492" s="78">
        <f t="shared" si="163"/>
        <v>0.04</v>
      </c>
      <c r="AA2492" s="78">
        <f t="shared" si="164"/>
        <v>1.29</v>
      </c>
      <c r="AB2492" s="77">
        <f t="shared" si="165"/>
        <v>280</v>
      </c>
    </row>
    <row r="2493" spans="1:28" x14ac:dyDescent="0.3">
      <c r="A2493" s="53">
        <v>44211</v>
      </c>
      <c r="B2493" s="50" t="s">
        <v>1255</v>
      </c>
      <c r="C2493" s="50" t="s">
        <v>1256</v>
      </c>
      <c r="D2493" s="50" t="s">
        <v>47</v>
      </c>
      <c r="E2493" s="52">
        <v>10</v>
      </c>
      <c r="F2493" s="51">
        <v>94</v>
      </c>
      <c r="G2493" s="65">
        <v>0</v>
      </c>
      <c r="H2493" s="51">
        <v>54</v>
      </c>
      <c r="I2493" s="50" t="s">
        <v>108</v>
      </c>
      <c r="J2493" s="61">
        <v>13.4</v>
      </c>
      <c r="K2493" s="50" t="s">
        <v>89</v>
      </c>
      <c r="L2493" s="73">
        <v>21</v>
      </c>
      <c r="M2493" s="69">
        <v>1.9</v>
      </c>
      <c r="N2493" s="51">
        <v>44</v>
      </c>
      <c r="O2493" s="50" t="s">
        <v>520</v>
      </c>
      <c r="P2493" s="51">
        <v>10317</v>
      </c>
      <c r="Q2493" s="52">
        <v>11</v>
      </c>
      <c r="R2493" s="51">
        <v>10291</v>
      </c>
      <c r="S2493" s="52">
        <v>24</v>
      </c>
      <c r="T2493" s="52">
        <v>74</v>
      </c>
      <c r="U2493" s="52">
        <v>85</v>
      </c>
      <c r="V2493" s="50" t="s">
        <v>86</v>
      </c>
      <c r="W2493" s="52">
        <v>61</v>
      </c>
      <c r="X2493" s="50" t="s">
        <v>95</v>
      </c>
      <c r="Y2493" s="78">
        <f t="shared" si="162"/>
        <v>0.19</v>
      </c>
      <c r="Z2493" s="78">
        <f t="shared" si="163"/>
        <v>0</v>
      </c>
      <c r="AA2493" s="78">
        <f t="shared" si="164"/>
        <v>1.34</v>
      </c>
      <c r="AB2493" s="77">
        <f t="shared" si="165"/>
        <v>210</v>
      </c>
    </row>
    <row r="2494" spans="1:28" x14ac:dyDescent="0.3">
      <c r="A2494" s="53">
        <v>44212</v>
      </c>
      <c r="B2494" s="50" t="s">
        <v>1255</v>
      </c>
      <c r="C2494" s="50" t="s">
        <v>1256</v>
      </c>
      <c r="D2494" s="50" t="s">
        <v>47</v>
      </c>
      <c r="E2494" s="52">
        <v>10</v>
      </c>
      <c r="F2494" s="51">
        <v>83</v>
      </c>
      <c r="G2494" s="65">
        <v>0</v>
      </c>
      <c r="H2494" s="51">
        <v>35</v>
      </c>
      <c r="I2494" s="50" t="s">
        <v>258</v>
      </c>
      <c r="J2494" s="61">
        <v>13.1</v>
      </c>
      <c r="K2494" s="50" t="s">
        <v>94</v>
      </c>
      <c r="L2494" s="73">
        <v>30</v>
      </c>
      <c r="M2494" s="69">
        <v>2.5</v>
      </c>
      <c r="N2494" s="51">
        <v>50</v>
      </c>
      <c r="O2494" s="50" t="s">
        <v>113</v>
      </c>
      <c r="P2494" s="51">
        <v>10296</v>
      </c>
      <c r="Q2494" s="52">
        <v>11</v>
      </c>
      <c r="R2494" s="51">
        <v>10274</v>
      </c>
      <c r="S2494" s="52">
        <v>16</v>
      </c>
      <c r="T2494" s="52">
        <v>71</v>
      </c>
      <c r="U2494" s="52">
        <v>81</v>
      </c>
      <c r="V2494" s="50" t="s">
        <v>120</v>
      </c>
      <c r="W2494" s="52">
        <v>56</v>
      </c>
      <c r="X2494" s="50" t="s">
        <v>250</v>
      </c>
      <c r="Y2494" s="78">
        <f t="shared" si="162"/>
        <v>0.25</v>
      </c>
      <c r="Z2494" s="78">
        <f t="shared" si="163"/>
        <v>0</v>
      </c>
      <c r="AA2494" s="78">
        <f t="shared" si="164"/>
        <v>1.31</v>
      </c>
      <c r="AB2494" s="77">
        <f t="shared" si="165"/>
        <v>300</v>
      </c>
    </row>
    <row r="2495" spans="1:28" x14ac:dyDescent="0.3">
      <c r="A2495" s="53">
        <v>44213</v>
      </c>
      <c r="B2495" s="50" t="s">
        <v>1255</v>
      </c>
      <c r="C2495" s="50" t="s">
        <v>1256</v>
      </c>
      <c r="D2495" s="50" t="s">
        <v>47</v>
      </c>
      <c r="E2495" s="52">
        <v>10</v>
      </c>
      <c r="F2495" s="51">
        <v>117</v>
      </c>
      <c r="G2495" s="65">
        <v>1</v>
      </c>
      <c r="H2495" s="51">
        <v>81</v>
      </c>
      <c r="I2495" s="50" t="s">
        <v>286</v>
      </c>
      <c r="J2495" s="61">
        <v>15.3</v>
      </c>
      <c r="K2495" s="50" t="s">
        <v>81</v>
      </c>
      <c r="L2495" s="73">
        <v>29</v>
      </c>
      <c r="M2495" s="69">
        <v>3.3</v>
      </c>
      <c r="N2495" s="51">
        <v>81</v>
      </c>
      <c r="O2495" s="50" t="s">
        <v>585</v>
      </c>
      <c r="P2495" s="51">
        <v>10293</v>
      </c>
      <c r="Q2495" s="52">
        <v>11</v>
      </c>
      <c r="R2495" s="51">
        <v>10275</v>
      </c>
      <c r="S2495" s="50" t="s">
        <v>116</v>
      </c>
      <c r="T2495" s="52">
        <v>68</v>
      </c>
      <c r="U2495" s="52">
        <v>88</v>
      </c>
      <c r="V2495" s="50" t="s">
        <v>108</v>
      </c>
      <c r="W2495" s="52">
        <v>55</v>
      </c>
      <c r="X2495" s="50" t="s">
        <v>51</v>
      </c>
      <c r="Y2495" s="78">
        <f t="shared" si="162"/>
        <v>0.32999999999999996</v>
      </c>
      <c r="Z2495" s="78">
        <f t="shared" si="163"/>
        <v>0.1</v>
      </c>
      <c r="AA2495" s="78">
        <f t="shared" si="164"/>
        <v>1.53</v>
      </c>
      <c r="AB2495" s="77">
        <f t="shared" si="165"/>
        <v>290</v>
      </c>
    </row>
    <row r="2496" spans="1:28" x14ac:dyDescent="0.3">
      <c r="A2496" s="53">
        <v>44214</v>
      </c>
      <c r="B2496" s="50" t="s">
        <v>1255</v>
      </c>
      <c r="C2496" s="50" t="s">
        <v>1256</v>
      </c>
      <c r="D2496" s="50" t="s">
        <v>47</v>
      </c>
      <c r="E2496" s="52">
        <v>10</v>
      </c>
      <c r="F2496" s="51">
        <v>99</v>
      </c>
      <c r="G2496" s="65">
        <v>0.4</v>
      </c>
      <c r="H2496" s="51">
        <v>72</v>
      </c>
      <c r="I2496" s="50" t="s">
        <v>430</v>
      </c>
      <c r="J2496" s="61">
        <v>12.6</v>
      </c>
      <c r="K2496" s="50" t="s">
        <v>250</v>
      </c>
      <c r="L2496" s="73">
        <v>10</v>
      </c>
      <c r="M2496" s="69">
        <v>1.7</v>
      </c>
      <c r="N2496" s="51">
        <v>64</v>
      </c>
      <c r="O2496" s="50" t="s">
        <v>433</v>
      </c>
      <c r="P2496" s="51">
        <v>10282</v>
      </c>
      <c r="Q2496" s="50" t="s">
        <v>1012</v>
      </c>
      <c r="R2496" s="51">
        <v>10219</v>
      </c>
      <c r="S2496" s="52">
        <v>24</v>
      </c>
      <c r="T2496" s="52">
        <v>84</v>
      </c>
      <c r="U2496" s="52">
        <v>89</v>
      </c>
      <c r="V2496" s="50" t="s">
        <v>51</v>
      </c>
      <c r="W2496" s="52">
        <v>81</v>
      </c>
      <c r="X2496" s="50" t="s">
        <v>51</v>
      </c>
      <c r="Y2496" s="78">
        <f t="shared" si="162"/>
        <v>0.16999999999999998</v>
      </c>
      <c r="Z2496" s="78">
        <f t="shared" si="163"/>
        <v>0.04</v>
      </c>
      <c r="AA2496" s="78">
        <f t="shared" si="164"/>
        <v>1.26</v>
      </c>
      <c r="AB2496" s="77">
        <f t="shared" si="165"/>
        <v>100</v>
      </c>
    </row>
    <row r="2497" spans="1:28" x14ac:dyDescent="0.3">
      <c r="A2497" s="53">
        <v>44215</v>
      </c>
      <c r="B2497" s="50" t="s">
        <v>1255</v>
      </c>
      <c r="C2497" s="50" t="s">
        <v>1256</v>
      </c>
      <c r="D2497" s="50" t="s">
        <v>47</v>
      </c>
      <c r="E2497" s="52">
        <v>10</v>
      </c>
      <c r="F2497" s="51">
        <v>104</v>
      </c>
      <c r="G2497" s="65">
        <v>0</v>
      </c>
      <c r="H2497" s="51">
        <v>54</v>
      </c>
      <c r="I2497" s="50" t="s">
        <v>239</v>
      </c>
      <c r="J2497" s="61">
        <v>15.5</v>
      </c>
      <c r="K2497" s="50" t="s">
        <v>117</v>
      </c>
      <c r="L2497" s="73">
        <v>0</v>
      </c>
      <c r="M2497" s="69">
        <v>1.1000000000000001</v>
      </c>
      <c r="N2497" s="51">
        <v>58</v>
      </c>
      <c r="O2497" s="50" t="s">
        <v>51</v>
      </c>
      <c r="P2497" s="51">
        <v>10219</v>
      </c>
      <c r="Q2497" s="50" t="s">
        <v>1012</v>
      </c>
      <c r="R2497" s="51">
        <v>10045</v>
      </c>
      <c r="S2497" s="52">
        <v>24</v>
      </c>
      <c r="T2497" s="52">
        <v>62</v>
      </c>
      <c r="U2497" s="52">
        <v>87</v>
      </c>
      <c r="V2497" s="50" t="s">
        <v>51</v>
      </c>
      <c r="W2497" s="52">
        <v>28</v>
      </c>
      <c r="X2497" s="50" t="s">
        <v>430</v>
      </c>
      <c r="Y2497" s="78">
        <f t="shared" si="162"/>
        <v>0.11000000000000001</v>
      </c>
      <c r="Z2497" s="78">
        <f t="shared" si="163"/>
        <v>0</v>
      </c>
      <c r="AA2497" s="78">
        <f t="shared" si="164"/>
        <v>1.55</v>
      </c>
      <c r="AB2497" s="77">
        <f t="shared" si="165"/>
        <v>0</v>
      </c>
    </row>
    <row r="2498" spans="1:28" x14ac:dyDescent="0.3">
      <c r="A2498" s="53">
        <v>44216</v>
      </c>
      <c r="B2498" s="50" t="s">
        <v>1255</v>
      </c>
      <c r="C2498" s="50" t="s">
        <v>1256</v>
      </c>
      <c r="D2498" s="50" t="s">
        <v>47</v>
      </c>
      <c r="E2498" s="52">
        <v>10</v>
      </c>
      <c r="F2498" s="51">
        <v>150</v>
      </c>
      <c r="G2498" s="65">
        <v>0</v>
      </c>
      <c r="H2498" s="51">
        <v>111</v>
      </c>
      <c r="I2498" s="50" t="s">
        <v>434</v>
      </c>
      <c r="J2498" s="61">
        <v>18.899999999999999</v>
      </c>
      <c r="K2498" s="50" t="s">
        <v>89</v>
      </c>
      <c r="L2498" s="73">
        <v>0</v>
      </c>
      <c r="M2498" s="69">
        <v>2.8</v>
      </c>
      <c r="N2498" s="51">
        <v>128</v>
      </c>
      <c r="O2498" s="50" t="s">
        <v>51</v>
      </c>
      <c r="P2498" s="51">
        <v>10045</v>
      </c>
      <c r="Q2498" s="50" t="s">
        <v>1012</v>
      </c>
      <c r="R2498" s="51">
        <v>9935</v>
      </c>
      <c r="S2498" s="52">
        <v>14</v>
      </c>
      <c r="T2498" s="52">
        <v>41</v>
      </c>
      <c r="U2498" s="52">
        <v>67</v>
      </c>
      <c r="V2498" s="50" t="s">
        <v>106</v>
      </c>
      <c r="W2498" s="52">
        <v>29</v>
      </c>
      <c r="X2498" s="50" t="s">
        <v>277</v>
      </c>
      <c r="Y2498" s="78">
        <f t="shared" si="162"/>
        <v>0.27999999999999997</v>
      </c>
      <c r="Z2498" s="78">
        <f t="shared" si="163"/>
        <v>0</v>
      </c>
      <c r="AA2498" s="78">
        <f t="shared" si="164"/>
        <v>1.89</v>
      </c>
      <c r="AB2498" s="77">
        <f t="shared" si="165"/>
        <v>0</v>
      </c>
    </row>
    <row r="2499" spans="1:28" x14ac:dyDescent="0.3">
      <c r="A2499" s="53">
        <v>44217</v>
      </c>
      <c r="B2499" s="50" t="s">
        <v>1255</v>
      </c>
      <c r="C2499" s="50" t="s">
        <v>1256</v>
      </c>
      <c r="D2499" s="50" t="s">
        <v>47</v>
      </c>
      <c r="E2499" s="52">
        <v>10</v>
      </c>
      <c r="F2499" s="51">
        <v>155</v>
      </c>
      <c r="G2499" s="65">
        <v>2.4</v>
      </c>
      <c r="H2499" s="51">
        <v>91</v>
      </c>
      <c r="I2499" s="50" t="s">
        <v>475</v>
      </c>
      <c r="J2499" s="61">
        <v>21.9</v>
      </c>
      <c r="K2499" s="50" t="s">
        <v>52</v>
      </c>
      <c r="L2499" s="73">
        <v>22</v>
      </c>
      <c r="M2499" s="69">
        <v>2.8</v>
      </c>
      <c r="N2499" s="51">
        <v>122</v>
      </c>
      <c r="O2499" s="50" t="s">
        <v>113</v>
      </c>
      <c r="P2499" s="51">
        <v>10039</v>
      </c>
      <c r="Q2499" s="50" t="s">
        <v>116</v>
      </c>
      <c r="R2499" s="51">
        <v>9958</v>
      </c>
      <c r="S2499" s="52">
        <v>24</v>
      </c>
      <c r="T2499" s="52">
        <v>42</v>
      </c>
      <c r="U2499" s="52">
        <v>78</v>
      </c>
      <c r="V2499" s="50" t="s">
        <v>51</v>
      </c>
      <c r="W2499" s="52">
        <v>21</v>
      </c>
      <c r="X2499" s="50" t="s">
        <v>300</v>
      </c>
      <c r="Y2499" s="78">
        <f t="shared" ref="Y2499:Y2562" si="166">M2499/$AE$17</f>
        <v>0.27999999999999997</v>
      </c>
      <c r="Z2499" s="78">
        <f t="shared" ref="Z2499:Z2562" si="167">G2499/$AE$17</f>
        <v>0.24</v>
      </c>
      <c r="AA2499" s="78">
        <f t="shared" ref="AA2499:AA2562" si="168">J2499/$AE$17</f>
        <v>2.19</v>
      </c>
      <c r="AB2499" s="77">
        <f t="shared" ref="AB2499:AB2562" si="169">L2499*$AE$17</f>
        <v>220</v>
      </c>
    </row>
    <row r="2500" spans="1:28" x14ac:dyDescent="0.3">
      <c r="A2500" s="53">
        <v>44218</v>
      </c>
      <c r="B2500" s="50" t="s">
        <v>1255</v>
      </c>
      <c r="C2500" s="50" t="s">
        <v>1256</v>
      </c>
      <c r="D2500" s="50" t="s">
        <v>47</v>
      </c>
      <c r="E2500" s="52">
        <v>10</v>
      </c>
      <c r="F2500" s="51">
        <v>125</v>
      </c>
      <c r="G2500" s="65">
        <v>4</v>
      </c>
      <c r="H2500" s="51">
        <v>77</v>
      </c>
      <c r="I2500" s="50" t="s">
        <v>100</v>
      </c>
      <c r="J2500" s="61">
        <v>17.3</v>
      </c>
      <c r="K2500" s="50" t="s">
        <v>70</v>
      </c>
      <c r="L2500" s="73">
        <v>26</v>
      </c>
      <c r="M2500" s="69">
        <v>5.8</v>
      </c>
      <c r="N2500" s="51">
        <v>167</v>
      </c>
      <c r="O2500" s="50" t="s">
        <v>65</v>
      </c>
      <c r="P2500" s="51">
        <v>10091</v>
      </c>
      <c r="Q2500" s="52">
        <v>19</v>
      </c>
      <c r="R2500" s="51">
        <v>9941</v>
      </c>
      <c r="S2500" s="50" t="s">
        <v>84</v>
      </c>
      <c r="T2500" s="52">
        <v>56</v>
      </c>
      <c r="U2500" s="52">
        <v>80</v>
      </c>
      <c r="V2500" s="50" t="s">
        <v>750</v>
      </c>
      <c r="W2500" s="52">
        <v>33</v>
      </c>
      <c r="X2500" s="50" t="s">
        <v>80</v>
      </c>
      <c r="Y2500" s="78">
        <f t="shared" si="166"/>
        <v>0.57999999999999996</v>
      </c>
      <c r="Z2500" s="78">
        <f t="shared" si="167"/>
        <v>0.4</v>
      </c>
      <c r="AA2500" s="78">
        <f t="shared" si="168"/>
        <v>1.73</v>
      </c>
      <c r="AB2500" s="77">
        <f t="shared" si="169"/>
        <v>260</v>
      </c>
    </row>
    <row r="2501" spans="1:28" x14ac:dyDescent="0.3">
      <c r="A2501" s="53">
        <v>44219</v>
      </c>
      <c r="B2501" s="50" t="s">
        <v>1255</v>
      </c>
      <c r="C2501" s="50" t="s">
        <v>1256</v>
      </c>
      <c r="D2501" s="50" t="s">
        <v>47</v>
      </c>
      <c r="E2501" s="52">
        <v>10</v>
      </c>
      <c r="F2501" s="51">
        <v>114</v>
      </c>
      <c r="G2501" s="65">
        <v>31.6</v>
      </c>
      <c r="H2501" s="51">
        <v>77</v>
      </c>
      <c r="I2501" s="50" t="s">
        <v>286</v>
      </c>
      <c r="J2501" s="61">
        <v>15.1</v>
      </c>
      <c r="K2501" s="50" t="s">
        <v>155</v>
      </c>
      <c r="L2501" s="73">
        <v>27</v>
      </c>
      <c r="M2501" s="69">
        <v>2.2000000000000002</v>
      </c>
      <c r="N2501" s="51">
        <v>194</v>
      </c>
      <c r="O2501" s="50" t="s">
        <v>763</v>
      </c>
      <c r="P2501" s="51">
        <v>10079</v>
      </c>
      <c r="Q2501" s="50" t="s">
        <v>1012</v>
      </c>
      <c r="R2501" s="51">
        <v>9974</v>
      </c>
      <c r="S2501" s="52">
        <v>17</v>
      </c>
      <c r="T2501" s="52">
        <v>72</v>
      </c>
      <c r="U2501" s="52">
        <v>86</v>
      </c>
      <c r="V2501" s="50" t="s">
        <v>79</v>
      </c>
      <c r="W2501" s="52">
        <v>49</v>
      </c>
      <c r="X2501" s="50" t="s">
        <v>142</v>
      </c>
      <c r="Y2501" s="78">
        <f t="shared" si="166"/>
        <v>0.22000000000000003</v>
      </c>
      <c r="Z2501" s="78">
        <f t="shared" si="167"/>
        <v>3.16</v>
      </c>
      <c r="AA2501" s="78">
        <f t="shared" si="168"/>
        <v>1.51</v>
      </c>
      <c r="AB2501" s="77">
        <f t="shared" si="169"/>
        <v>270</v>
      </c>
    </row>
    <row r="2502" spans="1:28" x14ac:dyDescent="0.3">
      <c r="A2502" s="53">
        <v>44220</v>
      </c>
      <c r="B2502" s="50" t="s">
        <v>1255</v>
      </c>
      <c r="C2502" s="50" t="s">
        <v>1256</v>
      </c>
      <c r="D2502" s="50" t="s">
        <v>47</v>
      </c>
      <c r="E2502" s="52">
        <v>10</v>
      </c>
      <c r="F2502" s="51">
        <v>123</v>
      </c>
      <c r="G2502" s="65">
        <v>9.4</v>
      </c>
      <c r="H2502" s="51">
        <v>86</v>
      </c>
      <c r="I2502" s="50" t="s">
        <v>51</v>
      </c>
      <c r="J2502" s="61">
        <v>16</v>
      </c>
      <c r="K2502" s="50" t="s">
        <v>91</v>
      </c>
      <c r="L2502" s="73">
        <v>26</v>
      </c>
      <c r="M2502" s="69">
        <v>2.8</v>
      </c>
      <c r="N2502" s="51">
        <v>117</v>
      </c>
      <c r="O2502" s="50" t="s">
        <v>128</v>
      </c>
      <c r="P2502" s="51">
        <v>10103</v>
      </c>
      <c r="Q2502" s="52">
        <v>11</v>
      </c>
      <c r="R2502" s="51">
        <v>10041</v>
      </c>
      <c r="S2502" s="50" t="s">
        <v>1012</v>
      </c>
      <c r="T2502" s="52">
        <v>66</v>
      </c>
      <c r="U2502" s="52">
        <v>88</v>
      </c>
      <c r="V2502" s="50" t="s">
        <v>51</v>
      </c>
      <c r="W2502" s="52">
        <v>42</v>
      </c>
      <c r="X2502" s="50" t="s">
        <v>206</v>
      </c>
      <c r="Y2502" s="78">
        <f t="shared" si="166"/>
        <v>0.27999999999999997</v>
      </c>
      <c r="Z2502" s="78">
        <f t="shared" si="167"/>
        <v>0.94000000000000006</v>
      </c>
      <c r="AA2502" s="78">
        <f t="shared" si="168"/>
        <v>1.6</v>
      </c>
      <c r="AB2502" s="77">
        <f t="shared" si="169"/>
        <v>260</v>
      </c>
    </row>
    <row r="2503" spans="1:28" x14ac:dyDescent="0.3">
      <c r="A2503" s="53">
        <v>44221</v>
      </c>
      <c r="B2503" s="50" t="s">
        <v>1255</v>
      </c>
      <c r="C2503" s="50" t="s">
        <v>1256</v>
      </c>
      <c r="D2503" s="50" t="s">
        <v>47</v>
      </c>
      <c r="E2503" s="52">
        <v>10</v>
      </c>
      <c r="F2503" s="51">
        <v>98</v>
      </c>
      <c r="G2503" s="65">
        <v>5.8</v>
      </c>
      <c r="H2503" s="51">
        <v>81</v>
      </c>
      <c r="I2503" s="50" t="s">
        <v>100</v>
      </c>
      <c r="J2503" s="61">
        <v>11.5</v>
      </c>
      <c r="K2503" s="50" t="s">
        <v>215</v>
      </c>
      <c r="L2503" s="72" t="s">
        <v>132</v>
      </c>
      <c r="M2503" s="69">
        <v>1.7</v>
      </c>
      <c r="N2503" s="51">
        <v>83</v>
      </c>
      <c r="O2503" s="50" t="s">
        <v>69</v>
      </c>
      <c r="P2503" s="51">
        <v>10187</v>
      </c>
      <c r="Q2503" s="52">
        <v>24</v>
      </c>
      <c r="R2503" s="51">
        <v>10067</v>
      </c>
      <c r="S2503" s="50" t="s">
        <v>51</v>
      </c>
      <c r="T2503" s="52">
        <v>85</v>
      </c>
      <c r="U2503" s="52">
        <v>88</v>
      </c>
      <c r="V2503" s="50" t="s">
        <v>51</v>
      </c>
      <c r="W2503" s="52">
        <v>82</v>
      </c>
      <c r="X2503" s="50" t="s">
        <v>215</v>
      </c>
      <c r="Y2503" s="78">
        <f t="shared" si="166"/>
        <v>0.16999999999999998</v>
      </c>
      <c r="Z2503" s="78">
        <f t="shared" si="167"/>
        <v>0.57999999999999996</v>
      </c>
      <c r="AA2503" s="78">
        <f t="shared" si="168"/>
        <v>1.1499999999999999</v>
      </c>
      <c r="AB2503" s="77">
        <f t="shared" si="169"/>
        <v>80</v>
      </c>
    </row>
    <row r="2504" spans="1:28" x14ac:dyDescent="0.3">
      <c r="A2504" s="53">
        <v>44222</v>
      </c>
      <c r="B2504" s="50" t="s">
        <v>1255</v>
      </c>
      <c r="C2504" s="50" t="s">
        <v>1256</v>
      </c>
      <c r="D2504" s="50" t="s">
        <v>47</v>
      </c>
      <c r="E2504" s="52">
        <v>10</v>
      </c>
      <c r="F2504" s="51">
        <v>107</v>
      </c>
      <c r="G2504" s="65">
        <v>4</v>
      </c>
      <c r="H2504" s="51">
        <v>62</v>
      </c>
      <c r="I2504" s="50" t="s">
        <v>404</v>
      </c>
      <c r="J2504" s="61">
        <v>15.2</v>
      </c>
      <c r="K2504" s="50" t="s">
        <v>164</v>
      </c>
      <c r="L2504" s="73">
        <v>22</v>
      </c>
      <c r="M2504" s="69">
        <v>0.6</v>
      </c>
      <c r="N2504" s="51">
        <v>36</v>
      </c>
      <c r="O2504" s="50" t="s">
        <v>51</v>
      </c>
      <c r="P2504" s="51">
        <v>10212</v>
      </c>
      <c r="Q2504" s="52">
        <v>24</v>
      </c>
      <c r="R2504" s="51">
        <v>10180</v>
      </c>
      <c r="S2504" s="50" t="s">
        <v>84</v>
      </c>
      <c r="T2504" s="52">
        <v>82</v>
      </c>
      <c r="U2504" s="52">
        <v>88</v>
      </c>
      <c r="V2504" s="50" t="s">
        <v>51</v>
      </c>
      <c r="W2504" s="52">
        <v>67</v>
      </c>
      <c r="X2504" s="50" t="s">
        <v>61</v>
      </c>
      <c r="Y2504" s="78">
        <f t="shared" si="166"/>
        <v>0.06</v>
      </c>
      <c r="Z2504" s="78">
        <f t="shared" si="167"/>
        <v>0.4</v>
      </c>
      <c r="AA2504" s="78">
        <f t="shared" si="168"/>
        <v>1.52</v>
      </c>
      <c r="AB2504" s="77">
        <f t="shared" si="169"/>
        <v>220</v>
      </c>
    </row>
    <row r="2505" spans="1:28" x14ac:dyDescent="0.3">
      <c r="A2505" s="53">
        <v>44223</v>
      </c>
      <c r="B2505" s="50" t="s">
        <v>1255</v>
      </c>
      <c r="C2505" s="50" t="s">
        <v>1256</v>
      </c>
      <c r="D2505" s="50" t="s">
        <v>47</v>
      </c>
      <c r="E2505" s="52">
        <v>10</v>
      </c>
      <c r="F2505" s="51">
        <v>174</v>
      </c>
      <c r="G2505" s="65">
        <v>0</v>
      </c>
      <c r="H2505" s="51">
        <v>138</v>
      </c>
      <c r="I2505" s="50" t="s">
        <v>195</v>
      </c>
      <c r="J2505" s="61">
        <v>21.1</v>
      </c>
      <c r="K2505" s="50" t="s">
        <v>158</v>
      </c>
      <c r="L2505" s="73">
        <v>26</v>
      </c>
      <c r="M2505" s="69">
        <v>1.7</v>
      </c>
      <c r="N2505" s="51">
        <v>64</v>
      </c>
      <c r="O2505" s="50" t="s">
        <v>147</v>
      </c>
      <c r="P2505" s="51">
        <v>10239</v>
      </c>
      <c r="Q2505" s="52">
        <v>11</v>
      </c>
      <c r="R2505" s="51">
        <v>10205</v>
      </c>
      <c r="S2505" s="50" t="s">
        <v>263</v>
      </c>
      <c r="T2505" s="52">
        <v>79</v>
      </c>
      <c r="U2505" s="52">
        <v>89</v>
      </c>
      <c r="V2505" s="50" t="s">
        <v>51</v>
      </c>
      <c r="W2505" s="52">
        <v>61</v>
      </c>
      <c r="X2505" s="50" t="s">
        <v>158</v>
      </c>
      <c r="Y2505" s="78">
        <f t="shared" si="166"/>
        <v>0.16999999999999998</v>
      </c>
      <c r="Z2505" s="78">
        <f t="shared" si="167"/>
        <v>0</v>
      </c>
      <c r="AA2505" s="78">
        <f t="shared" si="168"/>
        <v>2.1100000000000003</v>
      </c>
      <c r="AB2505" s="77">
        <f t="shared" si="169"/>
        <v>260</v>
      </c>
    </row>
    <row r="2506" spans="1:28" x14ac:dyDescent="0.3">
      <c r="A2506" s="53">
        <v>44224</v>
      </c>
      <c r="B2506" s="50" t="s">
        <v>1255</v>
      </c>
      <c r="C2506" s="50" t="s">
        <v>1256</v>
      </c>
      <c r="D2506" s="50" t="s">
        <v>47</v>
      </c>
      <c r="E2506" s="52">
        <v>10</v>
      </c>
      <c r="F2506" s="51">
        <v>144</v>
      </c>
      <c r="G2506" s="65">
        <v>1.4</v>
      </c>
      <c r="H2506" s="51">
        <v>105</v>
      </c>
      <c r="I2506" s="50" t="s">
        <v>280</v>
      </c>
      <c r="J2506" s="61">
        <v>18.2</v>
      </c>
      <c r="K2506" s="50" t="s">
        <v>169</v>
      </c>
      <c r="L2506" s="73">
        <v>10</v>
      </c>
      <c r="M2506" s="69">
        <v>2.2000000000000002</v>
      </c>
      <c r="N2506" s="51">
        <v>61</v>
      </c>
      <c r="O2506" s="50" t="s">
        <v>286</v>
      </c>
      <c r="P2506" s="51">
        <v>10209</v>
      </c>
      <c r="Q2506" s="50" t="s">
        <v>1012</v>
      </c>
      <c r="R2506" s="51">
        <v>10156</v>
      </c>
      <c r="S2506" s="52">
        <v>16</v>
      </c>
      <c r="T2506" s="52">
        <v>79</v>
      </c>
      <c r="U2506" s="52">
        <v>89</v>
      </c>
      <c r="V2506" s="50" t="s">
        <v>74</v>
      </c>
      <c r="W2506" s="52">
        <v>63</v>
      </c>
      <c r="X2506" s="50" t="s">
        <v>158</v>
      </c>
      <c r="Y2506" s="78">
        <f t="shared" si="166"/>
        <v>0.22000000000000003</v>
      </c>
      <c r="Z2506" s="78">
        <f t="shared" si="167"/>
        <v>0.13999999999999999</v>
      </c>
      <c r="AA2506" s="78">
        <f t="shared" si="168"/>
        <v>1.8199999999999998</v>
      </c>
      <c r="AB2506" s="77">
        <f t="shared" si="169"/>
        <v>100</v>
      </c>
    </row>
    <row r="2507" spans="1:28" x14ac:dyDescent="0.3">
      <c r="A2507" s="53">
        <v>44225</v>
      </c>
      <c r="B2507" s="50" t="s">
        <v>1255</v>
      </c>
      <c r="C2507" s="50" t="s">
        <v>1256</v>
      </c>
      <c r="D2507" s="50" t="s">
        <v>47</v>
      </c>
      <c r="E2507" s="52">
        <v>10</v>
      </c>
      <c r="F2507" s="51">
        <v>147</v>
      </c>
      <c r="G2507" s="65">
        <v>3.4</v>
      </c>
      <c r="H2507" s="51">
        <v>122</v>
      </c>
      <c r="I2507" s="50" t="s">
        <v>170</v>
      </c>
      <c r="J2507" s="61">
        <v>17.2</v>
      </c>
      <c r="K2507" s="50" t="s">
        <v>148</v>
      </c>
      <c r="L2507" s="72" t="s">
        <v>289</v>
      </c>
      <c r="M2507" s="69">
        <v>1.7</v>
      </c>
      <c r="N2507" s="51">
        <v>72</v>
      </c>
      <c r="O2507" s="50" t="s">
        <v>167</v>
      </c>
      <c r="P2507" s="51">
        <v>10178</v>
      </c>
      <c r="Q2507" s="52">
        <v>10</v>
      </c>
      <c r="R2507" s="51">
        <v>10074</v>
      </c>
      <c r="S2507" s="52">
        <v>24</v>
      </c>
      <c r="T2507" s="52">
        <v>82</v>
      </c>
      <c r="U2507" s="52">
        <v>88</v>
      </c>
      <c r="V2507" s="50" t="s">
        <v>51</v>
      </c>
      <c r="W2507" s="52">
        <v>75</v>
      </c>
      <c r="X2507" s="50" t="s">
        <v>135</v>
      </c>
      <c r="Y2507" s="78">
        <f t="shared" si="166"/>
        <v>0.16999999999999998</v>
      </c>
      <c r="Z2507" s="78">
        <f t="shared" si="167"/>
        <v>0.33999999999999997</v>
      </c>
      <c r="AA2507" s="78">
        <f t="shared" si="168"/>
        <v>1.72</v>
      </c>
      <c r="AB2507" s="77">
        <f t="shared" si="169"/>
        <v>90</v>
      </c>
    </row>
    <row r="2508" spans="1:28" x14ac:dyDescent="0.3">
      <c r="A2508" s="53">
        <v>44226</v>
      </c>
      <c r="B2508" s="50" t="s">
        <v>1255</v>
      </c>
      <c r="C2508" s="50" t="s">
        <v>1256</v>
      </c>
      <c r="D2508" s="50" t="s">
        <v>47</v>
      </c>
      <c r="E2508" s="52">
        <v>10</v>
      </c>
      <c r="F2508" s="51">
        <v>135</v>
      </c>
      <c r="G2508" s="65">
        <v>0</v>
      </c>
      <c r="H2508" s="51">
        <v>113</v>
      </c>
      <c r="I2508" s="50" t="s">
        <v>163</v>
      </c>
      <c r="J2508" s="61">
        <v>15.7</v>
      </c>
      <c r="K2508" s="50" t="s">
        <v>148</v>
      </c>
      <c r="L2508" s="73">
        <v>25</v>
      </c>
      <c r="M2508" s="69">
        <v>4.7</v>
      </c>
      <c r="N2508" s="51">
        <v>175</v>
      </c>
      <c r="O2508" s="50" t="s">
        <v>155</v>
      </c>
      <c r="P2508" s="51">
        <v>10085</v>
      </c>
      <c r="Q2508" s="50" t="s">
        <v>51</v>
      </c>
      <c r="R2508" s="51">
        <v>10047</v>
      </c>
      <c r="S2508" s="50" t="s">
        <v>51</v>
      </c>
      <c r="T2508" s="52">
        <v>64</v>
      </c>
      <c r="U2508" s="52">
        <v>88</v>
      </c>
      <c r="V2508" s="50" t="s">
        <v>51</v>
      </c>
      <c r="W2508" s="52">
        <v>41</v>
      </c>
      <c r="X2508" s="50" t="s">
        <v>250</v>
      </c>
      <c r="Y2508" s="78">
        <f t="shared" si="166"/>
        <v>0.47000000000000003</v>
      </c>
      <c r="Z2508" s="78">
        <f t="shared" si="167"/>
        <v>0</v>
      </c>
      <c r="AA2508" s="78">
        <f t="shared" si="168"/>
        <v>1.5699999999999998</v>
      </c>
      <c r="AB2508" s="77">
        <f t="shared" si="169"/>
        <v>250</v>
      </c>
    </row>
    <row r="2509" spans="1:28" x14ac:dyDescent="0.3">
      <c r="A2509" s="53">
        <v>44227</v>
      </c>
      <c r="B2509" s="50" t="s">
        <v>1255</v>
      </c>
      <c r="C2509" s="50" t="s">
        <v>1256</v>
      </c>
      <c r="D2509" s="50" t="s">
        <v>47</v>
      </c>
      <c r="E2509" s="52">
        <v>10</v>
      </c>
      <c r="F2509" s="51">
        <v>166</v>
      </c>
      <c r="G2509" s="65">
        <v>0.2</v>
      </c>
      <c r="H2509" s="51">
        <v>114</v>
      </c>
      <c r="I2509" s="50" t="s">
        <v>494</v>
      </c>
      <c r="J2509" s="61">
        <v>21.7</v>
      </c>
      <c r="K2509" s="50" t="s">
        <v>388</v>
      </c>
      <c r="L2509" s="73">
        <v>26</v>
      </c>
      <c r="M2509" s="69">
        <v>5.3</v>
      </c>
      <c r="N2509" s="51">
        <v>183</v>
      </c>
      <c r="O2509" s="50" t="s">
        <v>155</v>
      </c>
      <c r="P2509" s="51">
        <v>10089</v>
      </c>
      <c r="Q2509" s="50" t="s">
        <v>263</v>
      </c>
      <c r="R2509" s="51">
        <v>10008</v>
      </c>
      <c r="S2509" s="52">
        <v>17</v>
      </c>
      <c r="T2509" s="52">
        <v>67</v>
      </c>
      <c r="U2509" s="52">
        <v>73</v>
      </c>
      <c r="V2509" s="50" t="s">
        <v>51</v>
      </c>
      <c r="W2509" s="52">
        <v>25</v>
      </c>
      <c r="X2509" s="50" t="s">
        <v>260</v>
      </c>
      <c r="Y2509" s="78">
        <f t="shared" si="166"/>
        <v>0.53</v>
      </c>
      <c r="Z2509" s="78">
        <f t="shared" si="167"/>
        <v>0.02</v>
      </c>
      <c r="AA2509" s="78">
        <f t="shared" si="168"/>
        <v>2.17</v>
      </c>
      <c r="AB2509" s="77">
        <f t="shared" si="169"/>
        <v>260</v>
      </c>
    </row>
    <row r="2510" spans="1:28" x14ac:dyDescent="0.3">
      <c r="A2510" s="53">
        <v>44228</v>
      </c>
      <c r="B2510" s="50" t="s">
        <v>1255</v>
      </c>
      <c r="C2510" s="50" t="s">
        <v>1256</v>
      </c>
      <c r="D2510" s="50" t="s">
        <v>47</v>
      </c>
      <c r="E2510" s="52">
        <v>10</v>
      </c>
      <c r="F2510" s="51">
        <v>140</v>
      </c>
      <c r="G2510" s="65">
        <v>0</v>
      </c>
      <c r="H2510" s="51">
        <v>114</v>
      </c>
      <c r="I2510" s="50" t="s">
        <v>100</v>
      </c>
      <c r="J2510" s="61">
        <v>16.7</v>
      </c>
      <c r="K2510" s="50" t="s">
        <v>178</v>
      </c>
      <c r="L2510" s="73">
        <v>28</v>
      </c>
      <c r="M2510" s="69">
        <v>5.3</v>
      </c>
      <c r="N2510" s="51">
        <v>161</v>
      </c>
      <c r="O2510" s="50" t="s">
        <v>750</v>
      </c>
      <c r="P2510" s="51">
        <v>10107</v>
      </c>
      <c r="Q2510" s="52">
        <v>24</v>
      </c>
      <c r="R2510" s="51">
        <v>10050</v>
      </c>
      <c r="S2510" s="50" t="s">
        <v>1012</v>
      </c>
      <c r="T2510" s="52">
        <v>71</v>
      </c>
      <c r="U2510" s="52">
        <v>82</v>
      </c>
      <c r="V2510" s="50" t="s">
        <v>51</v>
      </c>
      <c r="W2510" s="52">
        <v>41</v>
      </c>
      <c r="X2510" s="50" t="s">
        <v>750</v>
      </c>
      <c r="Y2510" s="78">
        <f t="shared" si="166"/>
        <v>0.53</v>
      </c>
      <c r="Z2510" s="78">
        <f t="shared" si="167"/>
        <v>0</v>
      </c>
      <c r="AA2510" s="78">
        <f t="shared" si="168"/>
        <v>1.67</v>
      </c>
      <c r="AB2510" s="77">
        <f t="shared" si="169"/>
        <v>280</v>
      </c>
    </row>
    <row r="2511" spans="1:28" x14ac:dyDescent="0.3">
      <c r="A2511" s="53">
        <v>44229</v>
      </c>
      <c r="B2511" s="50" t="s">
        <v>1255</v>
      </c>
      <c r="C2511" s="50" t="s">
        <v>1256</v>
      </c>
      <c r="D2511" s="50" t="s">
        <v>47</v>
      </c>
      <c r="E2511" s="52">
        <v>10</v>
      </c>
      <c r="F2511" s="51">
        <v>134</v>
      </c>
      <c r="G2511" s="65">
        <v>3.2</v>
      </c>
      <c r="H2511" s="51">
        <v>100</v>
      </c>
      <c r="I2511" s="50" t="s">
        <v>347</v>
      </c>
      <c r="J2511" s="61">
        <v>16.8</v>
      </c>
      <c r="K2511" s="50" t="s">
        <v>94</v>
      </c>
      <c r="L2511" s="73">
        <v>27</v>
      </c>
      <c r="M2511" s="69">
        <v>1.1000000000000001</v>
      </c>
      <c r="N2511" s="51">
        <v>100</v>
      </c>
      <c r="O2511" s="50" t="s">
        <v>345</v>
      </c>
      <c r="P2511" s="51">
        <v>10109</v>
      </c>
      <c r="Q2511" s="50" t="s">
        <v>263</v>
      </c>
      <c r="R2511" s="51">
        <v>10015</v>
      </c>
      <c r="S2511" s="52">
        <v>24</v>
      </c>
      <c r="T2511" s="52">
        <v>79</v>
      </c>
      <c r="U2511" s="52">
        <v>86</v>
      </c>
      <c r="V2511" s="50" t="s">
        <v>249</v>
      </c>
      <c r="W2511" s="52">
        <v>69</v>
      </c>
      <c r="X2511" s="50" t="s">
        <v>95</v>
      </c>
      <c r="Y2511" s="78">
        <f t="shared" si="166"/>
        <v>0.11000000000000001</v>
      </c>
      <c r="Z2511" s="78">
        <f t="shared" si="167"/>
        <v>0.32</v>
      </c>
      <c r="AA2511" s="78">
        <f t="shared" si="168"/>
        <v>1.6800000000000002</v>
      </c>
      <c r="AB2511" s="77">
        <f t="shared" si="169"/>
        <v>270</v>
      </c>
    </row>
    <row r="2512" spans="1:28" x14ac:dyDescent="0.3">
      <c r="A2512" s="53">
        <v>44230</v>
      </c>
      <c r="B2512" s="50" t="s">
        <v>1255</v>
      </c>
      <c r="C2512" s="50" t="s">
        <v>1256</v>
      </c>
      <c r="D2512" s="50" t="s">
        <v>47</v>
      </c>
      <c r="E2512" s="52">
        <v>10</v>
      </c>
      <c r="F2512" s="51">
        <v>136</v>
      </c>
      <c r="G2512" s="65">
        <v>0.2</v>
      </c>
      <c r="H2512" s="51">
        <v>94</v>
      </c>
      <c r="I2512" s="50" t="s">
        <v>100</v>
      </c>
      <c r="J2512" s="61">
        <v>17.7</v>
      </c>
      <c r="K2512" s="50" t="s">
        <v>89</v>
      </c>
      <c r="L2512" s="73">
        <v>28</v>
      </c>
      <c r="M2512" s="69">
        <v>3.1</v>
      </c>
      <c r="N2512" s="51">
        <v>100</v>
      </c>
      <c r="O2512" s="50" t="s">
        <v>578</v>
      </c>
      <c r="P2512" s="51">
        <v>10077</v>
      </c>
      <c r="Q2512" s="50" t="s">
        <v>51</v>
      </c>
      <c r="R2512" s="51">
        <v>10011</v>
      </c>
      <c r="S2512" s="50" t="s">
        <v>263</v>
      </c>
      <c r="T2512" s="52">
        <v>73</v>
      </c>
      <c r="U2512" s="52">
        <v>87</v>
      </c>
      <c r="V2512" s="50" t="s">
        <v>80</v>
      </c>
      <c r="W2512" s="52">
        <v>55</v>
      </c>
      <c r="X2512" s="50" t="s">
        <v>61</v>
      </c>
      <c r="Y2512" s="78">
        <f t="shared" si="166"/>
        <v>0.31</v>
      </c>
      <c r="Z2512" s="78">
        <f t="shared" si="167"/>
        <v>0.02</v>
      </c>
      <c r="AA2512" s="78">
        <f t="shared" si="168"/>
        <v>1.77</v>
      </c>
      <c r="AB2512" s="77">
        <f t="shared" si="169"/>
        <v>280</v>
      </c>
    </row>
    <row r="2513" spans="1:28" x14ac:dyDescent="0.3">
      <c r="A2513" s="53">
        <v>44231</v>
      </c>
      <c r="B2513" s="50" t="s">
        <v>1255</v>
      </c>
      <c r="C2513" s="50" t="s">
        <v>1256</v>
      </c>
      <c r="D2513" s="50" t="s">
        <v>47</v>
      </c>
      <c r="E2513" s="52">
        <v>10</v>
      </c>
      <c r="F2513" s="51">
        <v>119</v>
      </c>
      <c r="G2513" s="65">
        <v>0</v>
      </c>
      <c r="H2513" s="51">
        <v>91</v>
      </c>
      <c r="I2513" s="50" t="s">
        <v>159</v>
      </c>
      <c r="J2513" s="61">
        <v>14.7</v>
      </c>
      <c r="K2513" s="50" t="s">
        <v>148</v>
      </c>
      <c r="L2513" s="73">
        <v>27</v>
      </c>
      <c r="M2513" s="69">
        <v>1.7</v>
      </c>
      <c r="N2513" s="51">
        <v>53</v>
      </c>
      <c r="O2513" s="50" t="s">
        <v>66</v>
      </c>
      <c r="P2513" s="51">
        <v>10098</v>
      </c>
      <c r="Q2513" s="52">
        <v>11</v>
      </c>
      <c r="R2513" s="51">
        <v>10067</v>
      </c>
      <c r="S2513" s="50" t="s">
        <v>263</v>
      </c>
      <c r="T2513" s="52">
        <v>76</v>
      </c>
      <c r="U2513" s="52">
        <v>83</v>
      </c>
      <c r="V2513" s="50" t="s">
        <v>51</v>
      </c>
      <c r="W2513" s="52">
        <v>65</v>
      </c>
      <c r="X2513" s="50" t="s">
        <v>148</v>
      </c>
      <c r="Y2513" s="78">
        <f t="shared" si="166"/>
        <v>0.16999999999999998</v>
      </c>
      <c r="Z2513" s="78">
        <f t="shared" si="167"/>
        <v>0</v>
      </c>
      <c r="AA2513" s="78">
        <f t="shared" si="168"/>
        <v>1.47</v>
      </c>
      <c r="AB2513" s="77">
        <f t="shared" si="169"/>
        <v>270</v>
      </c>
    </row>
    <row r="2514" spans="1:28" x14ac:dyDescent="0.3">
      <c r="A2514" s="53">
        <v>44232</v>
      </c>
      <c r="B2514" s="50" t="s">
        <v>1255</v>
      </c>
      <c r="C2514" s="50" t="s">
        <v>1256</v>
      </c>
      <c r="D2514" s="50" t="s">
        <v>47</v>
      </c>
      <c r="E2514" s="52">
        <v>10</v>
      </c>
      <c r="F2514" s="51">
        <v>106</v>
      </c>
      <c r="G2514" s="65">
        <v>64.400000000000006</v>
      </c>
      <c r="H2514" s="51">
        <v>100</v>
      </c>
      <c r="I2514" s="50" t="s">
        <v>120</v>
      </c>
      <c r="J2514" s="61">
        <v>11.3</v>
      </c>
      <c r="K2514" s="50" t="s">
        <v>70</v>
      </c>
      <c r="L2514" s="72" t="s">
        <v>218</v>
      </c>
      <c r="M2514" s="69">
        <v>3.1</v>
      </c>
      <c r="N2514" s="51">
        <v>114</v>
      </c>
      <c r="O2514" s="50" t="s">
        <v>235</v>
      </c>
      <c r="P2514" s="51">
        <v>10098</v>
      </c>
      <c r="Q2514" s="50" t="s">
        <v>1012</v>
      </c>
      <c r="R2514" s="51">
        <v>10054</v>
      </c>
      <c r="S2514" s="50" t="s">
        <v>51</v>
      </c>
      <c r="T2514" s="52">
        <v>89</v>
      </c>
      <c r="U2514" s="52">
        <v>91</v>
      </c>
      <c r="V2514" s="50" t="s">
        <v>51</v>
      </c>
      <c r="W2514" s="52">
        <v>82</v>
      </c>
      <c r="X2514" s="50" t="s">
        <v>51</v>
      </c>
      <c r="Y2514" s="78">
        <f t="shared" si="166"/>
        <v>0.31</v>
      </c>
      <c r="Z2514" s="78">
        <f t="shared" si="167"/>
        <v>6.44</v>
      </c>
      <c r="AA2514" s="78">
        <f t="shared" si="168"/>
        <v>1.1300000000000001</v>
      </c>
      <c r="AB2514" s="77">
        <f t="shared" si="169"/>
        <v>30</v>
      </c>
    </row>
    <row r="2515" spans="1:28" x14ac:dyDescent="0.3">
      <c r="A2515" s="53">
        <v>44233</v>
      </c>
      <c r="B2515" s="50" t="s">
        <v>1255</v>
      </c>
      <c r="C2515" s="50" t="s">
        <v>1256</v>
      </c>
      <c r="D2515" s="50" t="s">
        <v>47</v>
      </c>
      <c r="E2515" s="52">
        <v>10</v>
      </c>
      <c r="F2515" s="51">
        <v>89</v>
      </c>
      <c r="G2515" s="65">
        <v>22.2</v>
      </c>
      <c r="H2515" s="51">
        <v>72</v>
      </c>
      <c r="I2515" s="50" t="s">
        <v>312</v>
      </c>
      <c r="J2515" s="61">
        <v>10.6</v>
      </c>
      <c r="K2515" s="50" t="s">
        <v>85</v>
      </c>
      <c r="L2515" s="72" t="s">
        <v>84</v>
      </c>
      <c r="M2515" s="69">
        <v>1.9</v>
      </c>
      <c r="N2515" s="51">
        <v>94</v>
      </c>
      <c r="O2515" s="50" t="s">
        <v>75</v>
      </c>
      <c r="P2515" s="51">
        <v>10096</v>
      </c>
      <c r="Q2515" s="52">
        <v>21</v>
      </c>
      <c r="R2515" s="51">
        <v>10045</v>
      </c>
      <c r="S2515" s="50" t="s">
        <v>116</v>
      </c>
      <c r="T2515" s="52">
        <v>86</v>
      </c>
      <c r="U2515" s="52">
        <v>89</v>
      </c>
      <c r="V2515" s="50" t="s">
        <v>51</v>
      </c>
      <c r="W2515" s="52">
        <v>74</v>
      </c>
      <c r="X2515" s="50" t="s">
        <v>108</v>
      </c>
      <c r="Y2515" s="78">
        <f t="shared" si="166"/>
        <v>0.19</v>
      </c>
      <c r="Z2515" s="78">
        <f t="shared" si="167"/>
        <v>2.2199999999999998</v>
      </c>
      <c r="AA2515" s="78">
        <f t="shared" si="168"/>
        <v>1.06</v>
      </c>
      <c r="AB2515" s="77">
        <f t="shared" si="169"/>
        <v>20</v>
      </c>
    </row>
    <row r="2516" spans="1:28" x14ac:dyDescent="0.3">
      <c r="A2516" s="53">
        <v>44234</v>
      </c>
      <c r="B2516" s="50" t="s">
        <v>1255</v>
      </c>
      <c r="C2516" s="50" t="s">
        <v>1256</v>
      </c>
      <c r="D2516" s="50" t="s">
        <v>47</v>
      </c>
      <c r="E2516" s="52">
        <v>10</v>
      </c>
      <c r="F2516" s="51">
        <v>96</v>
      </c>
      <c r="G2516" s="65">
        <v>2.4</v>
      </c>
      <c r="H2516" s="51">
        <v>64</v>
      </c>
      <c r="I2516" s="50" t="s">
        <v>51</v>
      </c>
      <c r="J2516" s="61">
        <v>12.7</v>
      </c>
      <c r="K2516" s="50" t="s">
        <v>113</v>
      </c>
      <c r="L2516" s="73">
        <v>22</v>
      </c>
      <c r="M2516" s="69">
        <v>2.2000000000000002</v>
      </c>
      <c r="N2516" s="51">
        <v>53</v>
      </c>
      <c r="O2516" s="50" t="s">
        <v>70</v>
      </c>
      <c r="P2516" s="51">
        <v>10094</v>
      </c>
      <c r="Q2516" s="50" t="s">
        <v>263</v>
      </c>
      <c r="R2516" s="51">
        <v>9956</v>
      </c>
      <c r="S2516" s="52">
        <v>24</v>
      </c>
      <c r="T2516" s="52">
        <v>63</v>
      </c>
      <c r="U2516" s="52">
        <v>84</v>
      </c>
      <c r="V2516" s="50" t="s">
        <v>51</v>
      </c>
      <c r="W2516" s="52">
        <v>46</v>
      </c>
      <c r="X2516" s="50" t="s">
        <v>113</v>
      </c>
      <c r="Y2516" s="78">
        <f t="shared" si="166"/>
        <v>0.22000000000000003</v>
      </c>
      <c r="Z2516" s="78">
        <f t="shared" si="167"/>
        <v>0.24</v>
      </c>
      <c r="AA2516" s="78">
        <f t="shared" si="168"/>
        <v>1.27</v>
      </c>
      <c r="AB2516" s="77">
        <f t="shared" si="169"/>
        <v>220</v>
      </c>
    </row>
    <row r="2517" spans="1:28" x14ac:dyDescent="0.3">
      <c r="A2517" s="53">
        <v>44235</v>
      </c>
      <c r="B2517" s="50" t="s">
        <v>1255</v>
      </c>
      <c r="C2517" s="50" t="s">
        <v>1256</v>
      </c>
      <c r="D2517" s="50" t="s">
        <v>47</v>
      </c>
      <c r="E2517" s="52">
        <v>10</v>
      </c>
      <c r="F2517" s="51">
        <v>128</v>
      </c>
      <c r="G2517" s="65">
        <v>0.4</v>
      </c>
      <c r="H2517" s="51">
        <v>90</v>
      </c>
      <c r="I2517" s="50" t="s">
        <v>86</v>
      </c>
      <c r="J2517" s="61">
        <v>16.5</v>
      </c>
      <c r="K2517" s="50" t="s">
        <v>91</v>
      </c>
      <c r="L2517" s="73">
        <v>30</v>
      </c>
      <c r="M2517" s="69">
        <v>2.2000000000000002</v>
      </c>
      <c r="N2517" s="51">
        <v>89</v>
      </c>
      <c r="O2517" s="50" t="s">
        <v>433</v>
      </c>
      <c r="P2517" s="51">
        <v>10006</v>
      </c>
      <c r="Q2517" s="50" t="s">
        <v>51</v>
      </c>
      <c r="R2517" s="51">
        <v>9951</v>
      </c>
      <c r="S2517" s="50" t="s">
        <v>51</v>
      </c>
      <c r="T2517" s="52">
        <v>67</v>
      </c>
      <c r="U2517" s="52">
        <v>85</v>
      </c>
      <c r="V2517" s="50" t="s">
        <v>832</v>
      </c>
      <c r="W2517" s="52">
        <v>53</v>
      </c>
      <c r="X2517" s="50" t="s">
        <v>91</v>
      </c>
      <c r="Y2517" s="78">
        <f t="shared" si="166"/>
        <v>0.22000000000000003</v>
      </c>
      <c r="Z2517" s="78">
        <f t="shared" si="167"/>
        <v>0.04</v>
      </c>
      <c r="AA2517" s="78">
        <f t="shared" si="168"/>
        <v>1.65</v>
      </c>
      <c r="AB2517" s="77">
        <f t="shared" si="169"/>
        <v>300</v>
      </c>
    </row>
    <row r="2518" spans="1:28" x14ac:dyDescent="0.3">
      <c r="A2518" s="53">
        <v>44236</v>
      </c>
      <c r="B2518" s="50" t="s">
        <v>1255</v>
      </c>
      <c r="C2518" s="50" t="s">
        <v>1256</v>
      </c>
      <c r="D2518" s="50" t="s">
        <v>47</v>
      </c>
      <c r="E2518" s="52">
        <v>10</v>
      </c>
      <c r="F2518" s="51">
        <v>122</v>
      </c>
      <c r="G2518" s="65">
        <v>1.8</v>
      </c>
      <c r="H2518" s="51">
        <v>93</v>
      </c>
      <c r="I2518" s="50" t="s">
        <v>74</v>
      </c>
      <c r="J2518" s="61">
        <v>15</v>
      </c>
      <c r="K2518" s="50" t="s">
        <v>264</v>
      </c>
      <c r="L2518" s="73">
        <v>16</v>
      </c>
      <c r="M2518" s="69">
        <v>3.1</v>
      </c>
      <c r="N2518" s="51">
        <v>167</v>
      </c>
      <c r="O2518" s="50" t="s">
        <v>179</v>
      </c>
      <c r="P2518" s="51">
        <v>10003</v>
      </c>
      <c r="Q2518" s="50" t="s">
        <v>263</v>
      </c>
      <c r="R2518" s="51">
        <v>9911</v>
      </c>
      <c r="S2518" s="52">
        <v>12</v>
      </c>
      <c r="T2518" s="52">
        <v>67</v>
      </c>
      <c r="U2518" s="52">
        <v>78</v>
      </c>
      <c r="V2518" s="50" t="s">
        <v>188</v>
      </c>
      <c r="W2518" s="52">
        <v>44</v>
      </c>
      <c r="X2518" s="50" t="s">
        <v>264</v>
      </c>
      <c r="Y2518" s="78">
        <f t="shared" si="166"/>
        <v>0.31</v>
      </c>
      <c r="Z2518" s="78">
        <f t="shared" si="167"/>
        <v>0.18</v>
      </c>
      <c r="AA2518" s="78">
        <f t="shared" si="168"/>
        <v>1.5</v>
      </c>
      <c r="AB2518" s="77">
        <f t="shared" si="169"/>
        <v>160</v>
      </c>
    </row>
    <row r="2519" spans="1:28" x14ac:dyDescent="0.3">
      <c r="A2519" s="53">
        <v>44237</v>
      </c>
      <c r="B2519" s="50" t="s">
        <v>1255</v>
      </c>
      <c r="C2519" s="50" t="s">
        <v>1256</v>
      </c>
      <c r="D2519" s="50" t="s">
        <v>47</v>
      </c>
      <c r="E2519" s="52">
        <v>10</v>
      </c>
      <c r="F2519" s="51">
        <v>122</v>
      </c>
      <c r="G2519" s="65">
        <v>0</v>
      </c>
      <c r="H2519" s="51">
        <v>84</v>
      </c>
      <c r="I2519" s="50" t="s">
        <v>147</v>
      </c>
      <c r="J2519" s="61">
        <v>15.9</v>
      </c>
      <c r="K2519" s="50" t="s">
        <v>215</v>
      </c>
      <c r="L2519" s="73">
        <v>24</v>
      </c>
      <c r="M2519" s="69">
        <v>4.2</v>
      </c>
      <c r="N2519" s="51">
        <v>158</v>
      </c>
      <c r="O2519" s="50" t="s">
        <v>226</v>
      </c>
      <c r="P2519" s="51">
        <v>10140</v>
      </c>
      <c r="Q2519" s="52">
        <v>22</v>
      </c>
      <c r="R2519" s="51">
        <v>9969</v>
      </c>
      <c r="S2519" s="50" t="s">
        <v>51</v>
      </c>
      <c r="T2519" s="52">
        <v>56</v>
      </c>
      <c r="U2519" s="52">
        <v>80</v>
      </c>
      <c r="V2519" s="50" t="s">
        <v>404</v>
      </c>
      <c r="W2519" s="52">
        <v>42</v>
      </c>
      <c r="X2519" s="50" t="s">
        <v>133</v>
      </c>
      <c r="Y2519" s="78">
        <f t="shared" si="166"/>
        <v>0.42000000000000004</v>
      </c>
      <c r="Z2519" s="78">
        <f t="shared" si="167"/>
        <v>0</v>
      </c>
      <c r="AA2519" s="78">
        <f t="shared" si="168"/>
        <v>1.59</v>
      </c>
      <c r="AB2519" s="77">
        <f t="shared" si="169"/>
        <v>240</v>
      </c>
    </row>
    <row r="2520" spans="1:28" x14ac:dyDescent="0.3">
      <c r="A2520" s="53">
        <v>44238</v>
      </c>
      <c r="B2520" s="50" t="s">
        <v>1255</v>
      </c>
      <c r="C2520" s="50" t="s">
        <v>1256</v>
      </c>
      <c r="D2520" s="50" t="s">
        <v>47</v>
      </c>
      <c r="E2520" s="52">
        <v>10</v>
      </c>
      <c r="F2520" s="51">
        <v>121</v>
      </c>
      <c r="G2520" s="65">
        <v>11</v>
      </c>
      <c r="H2520" s="51">
        <v>93</v>
      </c>
      <c r="I2520" s="50" t="s">
        <v>183</v>
      </c>
      <c r="J2520" s="61">
        <v>14.9</v>
      </c>
      <c r="K2520" s="50" t="s">
        <v>121</v>
      </c>
      <c r="L2520" s="73">
        <v>28</v>
      </c>
      <c r="M2520" s="69">
        <v>1.7</v>
      </c>
      <c r="N2520" s="51">
        <v>67</v>
      </c>
      <c r="O2520" s="50" t="s">
        <v>129</v>
      </c>
      <c r="P2520" s="51">
        <v>10143</v>
      </c>
      <c r="Q2520" s="52">
        <v>12</v>
      </c>
      <c r="R2520" s="51">
        <v>10111</v>
      </c>
      <c r="S2520" s="52">
        <v>23</v>
      </c>
      <c r="T2520" s="52">
        <v>76</v>
      </c>
      <c r="U2520" s="52">
        <v>83</v>
      </c>
      <c r="V2520" s="50" t="s">
        <v>51</v>
      </c>
      <c r="W2520" s="52">
        <v>68</v>
      </c>
      <c r="X2520" s="50" t="s">
        <v>345</v>
      </c>
      <c r="Y2520" s="78">
        <f t="shared" si="166"/>
        <v>0.16999999999999998</v>
      </c>
      <c r="Z2520" s="78">
        <f t="shared" si="167"/>
        <v>1.1000000000000001</v>
      </c>
      <c r="AA2520" s="78">
        <f t="shared" si="168"/>
        <v>1.49</v>
      </c>
      <c r="AB2520" s="77">
        <f t="shared" si="169"/>
        <v>280</v>
      </c>
    </row>
    <row r="2521" spans="1:28" x14ac:dyDescent="0.3">
      <c r="A2521" s="53">
        <v>44239</v>
      </c>
      <c r="B2521" s="50" t="s">
        <v>1255</v>
      </c>
      <c r="C2521" s="50" t="s">
        <v>1256</v>
      </c>
      <c r="D2521" s="50" t="s">
        <v>47</v>
      </c>
      <c r="E2521" s="52">
        <v>10</v>
      </c>
      <c r="F2521" s="51">
        <v>119</v>
      </c>
      <c r="G2521" s="65">
        <v>1.8</v>
      </c>
      <c r="H2521" s="51">
        <v>92</v>
      </c>
      <c r="I2521" s="50" t="s">
        <v>100</v>
      </c>
      <c r="J2521" s="61">
        <v>14.6</v>
      </c>
      <c r="K2521" s="50" t="s">
        <v>158</v>
      </c>
      <c r="L2521" s="73">
        <v>28</v>
      </c>
      <c r="M2521" s="69">
        <v>3.3</v>
      </c>
      <c r="N2521" s="51">
        <v>114</v>
      </c>
      <c r="O2521" s="50" t="s">
        <v>229</v>
      </c>
      <c r="P2521" s="51">
        <v>10231</v>
      </c>
      <c r="Q2521" s="52">
        <v>21</v>
      </c>
      <c r="R2521" s="51">
        <v>10115</v>
      </c>
      <c r="S2521" s="50" t="s">
        <v>116</v>
      </c>
      <c r="T2521" s="52">
        <v>77</v>
      </c>
      <c r="U2521" s="52">
        <v>88</v>
      </c>
      <c r="V2521" s="50" t="s">
        <v>51</v>
      </c>
      <c r="W2521" s="52">
        <v>71</v>
      </c>
      <c r="X2521" s="50" t="s">
        <v>121</v>
      </c>
      <c r="Y2521" s="78">
        <f t="shared" si="166"/>
        <v>0.32999999999999996</v>
      </c>
      <c r="Z2521" s="78">
        <f t="shared" si="167"/>
        <v>0.18</v>
      </c>
      <c r="AA2521" s="78">
        <f t="shared" si="168"/>
        <v>1.46</v>
      </c>
      <c r="AB2521" s="77">
        <f t="shared" si="169"/>
        <v>280</v>
      </c>
    </row>
    <row r="2522" spans="1:28" x14ac:dyDescent="0.3">
      <c r="A2522" s="53">
        <v>44240</v>
      </c>
      <c r="B2522" s="50" t="s">
        <v>1255</v>
      </c>
      <c r="C2522" s="50" t="s">
        <v>1256</v>
      </c>
      <c r="D2522" s="50" t="s">
        <v>47</v>
      </c>
      <c r="E2522" s="52">
        <v>10</v>
      </c>
      <c r="F2522" s="51">
        <v>127</v>
      </c>
      <c r="G2522" s="65">
        <v>0.6</v>
      </c>
      <c r="H2522" s="51">
        <v>84</v>
      </c>
      <c r="I2522" s="50" t="s">
        <v>318</v>
      </c>
      <c r="J2522" s="61">
        <v>17</v>
      </c>
      <c r="K2522" s="50" t="s">
        <v>206</v>
      </c>
      <c r="L2522" s="72" t="s">
        <v>132</v>
      </c>
      <c r="M2522" s="69">
        <v>1.4</v>
      </c>
      <c r="N2522" s="51">
        <v>50</v>
      </c>
      <c r="O2522" s="50" t="s">
        <v>201</v>
      </c>
      <c r="P2522" s="51">
        <v>10250</v>
      </c>
      <c r="Q2522" s="52">
        <v>10</v>
      </c>
      <c r="R2522" s="51">
        <v>10218</v>
      </c>
      <c r="S2522" s="50" t="s">
        <v>401</v>
      </c>
      <c r="T2522" s="52">
        <v>77</v>
      </c>
      <c r="U2522" s="52">
        <v>86</v>
      </c>
      <c r="V2522" s="50" t="s">
        <v>318</v>
      </c>
      <c r="W2522" s="52">
        <v>65</v>
      </c>
      <c r="X2522" s="50" t="s">
        <v>206</v>
      </c>
      <c r="Y2522" s="78">
        <f t="shared" si="166"/>
        <v>0.13999999999999999</v>
      </c>
      <c r="Z2522" s="78">
        <f t="shared" si="167"/>
        <v>0.06</v>
      </c>
      <c r="AA2522" s="78">
        <f t="shared" si="168"/>
        <v>1.7</v>
      </c>
      <c r="AB2522" s="77">
        <f t="shared" si="169"/>
        <v>80</v>
      </c>
    </row>
    <row r="2523" spans="1:28" x14ac:dyDescent="0.3">
      <c r="A2523" s="53">
        <v>44241</v>
      </c>
      <c r="B2523" s="50" t="s">
        <v>1255</v>
      </c>
      <c r="C2523" s="50" t="s">
        <v>1256</v>
      </c>
      <c r="D2523" s="50" t="s">
        <v>47</v>
      </c>
      <c r="E2523" s="52">
        <v>10</v>
      </c>
      <c r="F2523" s="51">
        <v>122</v>
      </c>
      <c r="G2523" s="65">
        <v>0</v>
      </c>
      <c r="H2523" s="51">
        <v>83</v>
      </c>
      <c r="I2523" s="50" t="s">
        <v>301</v>
      </c>
      <c r="J2523" s="61">
        <v>16</v>
      </c>
      <c r="K2523" s="50" t="s">
        <v>264</v>
      </c>
      <c r="L2523" s="73">
        <v>23</v>
      </c>
      <c r="M2523" s="69">
        <v>1.4</v>
      </c>
      <c r="N2523" s="51">
        <v>42</v>
      </c>
      <c r="O2523" s="50" t="s">
        <v>159</v>
      </c>
      <c r="P2523" s="51">
        <v>10238</v>
      </c>
      <c r="Q2523" s="50" t="s">
        <v>1012</v>
      </c>
      <c r="R2523" s="51">
        <v>10203</v>
      </c>
      <c r="S2523" s="52">
        <v>16</v>
      </c>
      <c r="T2523" s="52">
        <v>73</v>
      </c>
      <c r="U2523" s="52">
        <v>82</v>
      </c>
      <c r="V2523" s="50" t="s">
        <v>80</v>
      </c>
      <c r="W2523" s="52">
        <v>50</v>
      </c>
      <c r="X2523" s="50" t="s">
        <v>88</v>
      </c>
      <c r="Y2523" s="78">
        <f t="shared" si="166"/>
        <v>0.13999999999999999</v>
      </c>
      <c r="Z2523" s="78">
        <f t="shared" si="167"/>
        <v>0</v>
      </c>
      <c r="AA2523" s="78">
        <f t="shared" si="168"/>
        <v>1.6</v>
      </c>
      <c r="AB2523" s="77">
        <f t="shared" si="169"/>
        <v>230</v>
      </c>
    </row>
    <row r="2524" spans="1:28" x14ac:dyDescent="0.3">
      <c r="A2524" s="53">
        <v>44242</v>
      </c>
      <c r="B2524" s="50" t="s">
        <v>1255</v>
      </c>
      <c r="C2524" s="50" t="s">
        <v>1256</v>
      </c>
      <c r="D2524" s="50" t="s">
        <v>47</v>
      </c>
      <c r="E2524" s="52">
        <v>10</v>
      </c>
      <c r="F2524" s="51">
        <v>169</v>
      </c>
      <c r="G2524" s="65">
        <v>0</v>
      </c>
      <c r="H2524" s="51">
        <v>118</v>
      </c>
      <c r="I2524" s="50" t="s">
        <v>178</v>
      </c>
      <c r="J2524" s="61">
        <v>22</v>
      </c>
      <c r="K2524" s="50" t="s">
        <v>215</v>
      </c>
      <c r="L2524" s="73">
        <v>22</v>
      </c>
      <c r="M2524" s="69">
        <v>1.1000000000000001</v>
      </c>
      <c r="N2524" s="51">
        <v>61</v>
      </c>
      <c r="O2524" s="50" t="s">
        <v>142</v>
      </c>
      <c r="P2524" s="51">
        <v>10234</v>
      </c>
      <c r="Q2524" s="52">
        <v>11</v>
      </c>
      <c r="R2524" s="51">
        <v>10175</v>
      </c>
      <c r="S2524" s="52">
        <v>24</v>
      </c>
      <c r="T2524" s="52">
        <v>46</v>
      </c>
      <c r="U2524" s="52">
        <v>58</v>
      </c>
      <c r="V2524" s="50" t="s">
        <v>51</v>
      </c>
      <c r="W2524" s="52">
        <v>24</v>
      </c>
      <c r="X2524" s="50" t="s">
        <v>129</v>
      </c>
      <c r="Y2524" s="78">
        <f t="shared" si="166"/>
        <v>0.11000000000000001</v>
      </c>
      <c r="Z2524" s="78">
        <f t="shared" si="167"/>
        <v>0</v>
      </c>
      <c r="AA2524" s="78">
        <f t="shared" si="168"/>
        <v>2.2000000000000002</v>
      </c>
      <c r="AB2524" s="77">
        <f t="shared" si="169"/>
        <v>220</v>
      </c>
    </row>
    <row r="2525" spans="1:28" x14ac:dyDescent="0.3">
      <c r="A2525" s="53">
        <v>44243</v>
      </c>
      <c r="B2525" s="50" t="s">
        <v>1255</v>
      </c>
      <c r="C2525" s="50" t="s">
        <v>1256</v>
      </c>
      <c r="D2525" s="50" t="s">
        <v>47</v>
      </c>
      <c r="E2525" s="52">
        <v>10</v>
      </c>
      <c r="F2525" s="51">
        <v>139</v>
      </c>
      <c r="G2525" s="65">
        <v>0</v>
      </c>
      <c r="H2525" s="51">
        <v>93</v>
      </c>
      <c r="I2525" s="50" t="s">
        <v>100</v>
      </c>
      <c r="J2525" s="61">
        <v>18.5</v>
      </c>
      <c r="K2525" s="50" t="s">
        <v>65</v>
      </c>
      <c r="L2525" s="73">
        <v>27</v>
      </c>
      <c r="M2525" s="69">
        <v>1.9</v>
      </c>
      <c r="N2525" s="51">
        <v>211</v>
      </c>
      <c r="O2525" s="50" t="s">
        <v>65</v>
      </c>
      <c r="P2525" s="51">
        <v>10216</v>
      </c>
      <c r="Q2525" s="52">
        <v>12</v>
      </c>
      <c r="R2525" s="51">
        <v>10152</v>
      </c>
      <c r="S2525" s="50" t="s">
        <v>132</v>
      </c>
      <c r="T2525" s="52">
        <v>63</v>
      </c>
      <c r="U2525" s="52">
        <v>79</v>
      </c>
      <c r="V2525" s="50" t="s">
        <v>51</v>
      </c>
      <c r="W2525" s="52">
        <v>33</v>
      </c>
      <c r="X2525" s="50" t="s">
        <v>143</v>
      </c>
      <c r="Y2525" s="78">
        <f t="shared" si="166"/>
        <v>0.19</v>
      </c>
      <c r="Z2525" s="78">
        <f t="shared" si="167"/>
        <v>0</v>
      </c>
      <c r="AA2525" s="78">
        <f t="shared" si="168"/>
        <v>1.85</v>
      </c>
      <c r="AB2525" s="77">
        <f t="shared" si="169"/>
        <v>270</v>
      </c>
    </row>
    <row r="2526" spans="1:28" x14ac:dyDescent="0.3">
      <c r="A2526" s="53">
        <v>44244</v>
      </c>
      <c r="B2526" s="50" t="s">
        <v>1255</v>
      </c>
      <c r="C2526" s="50" t="s">
        <v>1256</v>
      </c>
      <c r="D2526" s="50" t="s">
        <v>47</v>
      </c>
      <c r="E2526" s="52">
        <v>10</v>
      </c>
      <c r="F2526" s="51">
        <v>118</v>
      </c>
      <c r="G2526" s="65">
        <v>0</v>
      </c>
      <c r="H2526" s="51">
        <v>71</v>
      </c>
      <c r="I2526" s="50" t="s">
        <v>301</v>
      </c>
      <c r="J2526" s="61">
        <v>16.399999999999999</v>
      </c>
      <c r="K2526" s="50" t="s">
        <v>89</v>
      </c>
      <c r="L2526" s="73">
        <v>30</v>
      </c>
      <c r="M2526" s="69">
        <v>1.4</v>
      </c>
      <c r="N2526" s="51">
        <v>56</v>
      </c>
      <c r="O2526" s="50" t="s">
        <v>108</v>
      </c>
      <c r="P2526" s="51">
        <v>10209</v>
      </c>
      <c r="Q2526" s="50" t="s">
        <v>1012</v>
      </c>
      <c r="R2526" s="51">
        <v>10087</v>
      </c>
      <c r="S2526" s="52">
        <v>23</v>
      </c>
      <c r="T2526" s="52">
        <v>75</v>
      </c>
      <c r="U2526" s="52">
        <v>82</v>
      </c>
      <c r="V2526" s="50" t="s">
        <v>159</v>
      </c>
      <c r="W2526" s="52">
        <v>57</v>
      </c>
      <c r="X2526" s="50" t="s">
        <v>107</v>
      </c>
      <c r="Y2526" s="78">
        <f t="shared" si="166"/>
        <v>0.13999999999999999</v>
      </c>
      <c r="Z2526" s="78">
        <f t="shared" si="167"/>
        <v>0</v>
      </c>
      <c r="AA2526" s="78">
        <f t="shared" si="168"/>
        <v>1.64</v>
      </c>
      <c r="AB2526" s="77">
        <f t="shared" si="169"/>
        <v>300</v>
      </c>
    </row>
    <row r="2527" spans="1:28" x14ac:dyDescent="0.3">
      <c r="A2527" s="53">
        <v>44245</v>
      </c>
      <c r="B2527" s="50" t="s">
        <v>1255</v>
      </c>
      <c r="C2527" s="50" t="s">
        <v>1256</v>
      </c>
      <c r="D2527" s="50" t="s">
        <v>47</v>
      </c>
      <c r="E2527" s="52">
        <v>10</v>
      </c>
      <c r="F2527" s="51">
        <v>115</v>
      </c>
      <c r="G2527" s="65">
        <v>1.4</v>
      </c>
      <c r="H2527" s="51">
        <v>83</v>
      </c>
      <c r="I2527" s="50" t="s">
        <v>100</v>
      </c>
      <c r="J2527" s="61">
        <v>14.7</v>
      </c>
      <c r="K2527" s="50" t="s">
        <v>537</v>
      </c>
      <c r="L2527" s="73">
        <v>30</v>
      </c>
      <c r="M2527" s="69">
        <v>1.1000000000000001</v>
      </c>
      <c r="N2527" s="51">
        <v>114</v>
      </c>
      <c r="O2527" s="50" t="s">
        <v>171</v>
      </c>
      <c r="P2527" s="51">
        <v>10147</v>
      </c>
      <c r="Q2527" s="52">
        <v>19</v>
      </c>
      <c r="R2527" s="51">
        <v>10059</v>
      </c>
      <c r="S2527" s="50" t="s">
        <v>116</v>
      </c>
      <c r="T2527" s="52">
        <v>75</v>
      </c>
      <c r="U2527" s="52">
        <v>82</v>
      </c>
      <c r="V2527" s="50" t="s">
        <v>226</v>
      </c>
      <c r="W2527" s="52">
        <v>54</v>
      </c>
      <c r="X2527" s="50" t="s">
        <v>147</v>
      </c>
      <c r="Y2527" s="78">
        <f t="shared" si="166"/>
        <v>0.11000000000000001</v>
      </c>
      <c r="Z2527" s="78">
        <f t="shared" si="167"/>
        <v>0.13999999999999999</v>
      </c>
      <c r="AA2527" s="78">
        <f t="shared" si="168"/>
        <v>1.47</v>
      </c>
      <c r="AB2527" s="77">
        <f t="shared" si="169"/>
        <v>300</v>
      </c>
    </row>
    <row r="2528" spans="1:28" x14ac:dyDescent="0.3">
      <c r="A2528" s="53">
        <v>44246</v>
      </c>
      <c r="B2528" s="50" t="s">
        <v>1255</v>
      </c>
      <c r="C2528" s="50" t="s">
        <v>1256</v>
      </c>
      <c r="D2528" s="50" t="s">
        <v>47</v>
      </c>
      <c r="E2528" s="52">
        <v>10</v>
      </c>
      <c r="F2528" s="51">
        <v>108</v>
      </c>
      <c r="G2528" s="65">
        <v>0</v>
      </c>
      <c r="H2528" s="51">
        <v>73</v>
      </c>
      <c r="I2528" s="50" t="s">
        <v>578</v>
      </c>
      <c r="J2528" s="61">
        <v>14.2</v>
      </c>
      <c r="K2528" s="50" t="s">
        <v>146</v>
      </c>
      <c r="L2528" s="73">
        <v>24</v>
      </c>
      <c r="M2528" s="69">
        <v>2.2000000000000002</v>
      </c>
      <c r="N2528" s="51">
        <v>61</v>
      </c>
      <c r="O2528" s="50" t="s">
        <v>100</v>
      </c>
      <c r="P2528" s="51">
        <v>10124</v>
      </c>
      <c r="Q2528" s="50" t="s">
        <v>1012</v>
      </c>
      <c r="R2528" s="51">
        <v>10040</v>
      </c>
      <c r="S2528" s="52">
        <v>24</v>
      </c>
      <c r="T2528" s="52">
        <v>72</v>
      </c>
      <c r="U2528" s="52">
        <v>78</v>
      </c>
      <c r="V2528" s="50" t="s">
        <v>51</v>
      </c>
      <c r="W2528" s="52">
        <v>48</v>
      </c>
      <c r="X2528" s="50" t="s">
        <v>88</v>
      </c>
      <c r="Y2528" s="78">
        <f t="shared" si="166"/>
        <v>0.22000000000000003</v>
      </c>
      <c r="Z2528" s="78">
        <f t="shared" si="167"/>
        <v>0</v>
      </c>
      <c r="AA2528" s="78">
        <f t="shared" si="168"/>
        <v>1.42</v>
      </c>
      <c r="AB2528" s="77">
        <f t="shared" si="169"/>
        <v>240</v>
      </c>
    </row>
    <row r="2529" spans="1:28" x14ac:dyDescent="0.3">
      <c r="A2529" s="53">
        <v>44247</v>
      </c>
      <c r="B2529" s="50" t="s">
        <v>1255</v>
      </c>
      <c r="C2529" s="50" t="s">
        <v>1256</v>
      </c>
      <c r="D2529" s="50" t="s">
        <v>47</v>
      </c>
      <c r="E2529" s="52">
        <v>10</v>
      </c>
      <c r="F2529" s="51">
        <v>169</v>
      </c>
      <c r="G2529" s="65">
        <v>0</v>
      </c>
      <c r="H2529" s="51">
        <v>122</v>
      </c>
      <c r="I2529" s="50" t="s">
        <v>100</v>
      </c>
      <c r="J2529" s="61">
        <v>21.6</v>
      </c>
      <c r="K2529" s="50" t="s">
        <v>61</v>
      </c>
      <c r="L2529" s="72" t="s">
        <v>84</v>
      </c>
      <c r="M2529" s="69">
        <v>1.4</v>
      </c>
      <c r="N2529" s="51">
        <v>131</v>
      </c>
      <c r="O2529" s="50" t="s">
        <v>162</v>
      </c>
      <c r="P2529" s="51">
        <v>10046</v>
      </c>
      <c r="Q2529" s="52">
        <v>22</v>
      </c>
      <c r="R2529" s="51">
        <v>9995</v>
      </c>
      <c r="S2529" s="50" t="s">
        <v>533</v>
      </c>
      <c r="T2529" s="52">
        <v>42</v>
      </c>
      <c r="U2529" s="52">
        <v>79</v>
      </c>
      <c r="V2529" s="50" t="s">
        <v>249</v>
      </c>
      <c r="W2529" s="52">
        <v>24</v>
      </c>
      <c r="X2529" s="50" t="s">
        <v>133</v>
      </c>
      <c r="Y2529" s="78">
        <f t="shared" si="166"/>
        <v>0.13999999999999999</v>
      </c>
      <c r="Z2529" s="78">
        <f t="shared" si="167"/>
        <v>0</v>
      </c>
      <c r="AA2529" s="78">
        <f t="shared" si="168"/>
        <v>2.16</v>
      </c>
      <c r="AB2529" s="77">
        <f t="shared" si="169"/>
        <v>20</v>
      </c>
    </row>
    <row r="2530" spans="1:28" x14ac:dyDescent="0.3">
      <c r="A2530" s="53">
        <v>44248</v>
      </c>
      <c r="B2530" s="50" t="s">
        <v>1255</v>
      </c>
      <c r="C2530" s="50" t="s">
        <v>1256</v>
      </c>
      <c r="D2530" s="50" t="s">
        <v>47</v>
      </c>
      <c r="E2530" s="52">
        <v>10</v>
      </c>
      <c r="F2530" s="51">
        <v>107</v>
      </c>
      <c r="G2530" s="65">
        <v>8.4</v>
      </c>
      <c r="H2530" s="51">
        <v>78</v>
      </c>
      <c r="I2530" s="50" t="s">
        <v>355</v>
      </c>
      <c r="J2530" s="61">
        <v>13.6</v>
      </c>
      <c r="K2530" s="50" t="s">
        <v>192</v>
      </c>
      <c r="L2530" s="73">
        <v>27</v>
      </c>
      <c r="M2530" s="69">
        <v>3.6</v>
      </c>
      <c r="N2530" s="51">
        <v>131</v>
      </c>
      <c r="O2530" s="50" t="s">
        <v>129</v>
      </c>
      <c r="P2530" s="51">
        <v>10116</v>
      </c>
      <c r="Q2530" s="52">
        <v>24</v>
      </c>
      <c r="R2530" s="51">
        <v>10011</v>
      </c>
      <c r="S2530" s="50" t="s">
        <v>533</v>
      </c>
      <c r="T2530" s="52">
        <v>77</v>
      </c>
      <c r="U2530" s="52">
        <v>82</v>
      </c>
      <c r="V2530" s="50" t="s">
        <v>201</v>
      </c>
      <c r="W2530" s="52">
        <v>70</v>
      </c>
      <c r="X2530" s="50" t="s">
        <v>51</v>
      </c>
      <c r="Y2530" s="78">
        <f t="shared" si="166"/>
        <v>0.36</v>
      </c>
      <c r="Z2530" s="78">
        <f t="shared" si="167"/>
        <v>0.84000000000000008</v>
      </c>
      <c r="AA2530" s="78">
        <f t="shared" si="168"/>
        <v>1.3599999999999999</v>
      </c>
      <c r="AB2530" s="77">
        <f t="shared" si="169"/>
        <v>270</v>
      </c>
    </row>
    <row r="2531" spans="1:28" x14ac:dyDescent="0.3">
      <c r="A2531" s="53">
        <v>44249</v>
      </c>
      <c r="B2531" s="50" t="s">
        <v>1255</v>
      </c>
      <c r="C2531" s="50" t="s">
        <v>1256</v>
      </c>
      <c r="D2531" s="50" t="s">
        <v>47</v>
      </c>
      <c r="E2531" s="52">
        <v>10</v>
      </c>
      <c r="F2531" s="51">
        <v>110</v>
      </c>
      <c r="G2531" s="65">
        <v>0.6</v>
      </c>
      <c r="H2531" s="51">
        <v>69</v>
      </c>
      <c r="I2531" s="50" t="s">
        <v>106</v>
      </c>
      <c r="J2531" s="61">
        <v>15</v>
      </c>
      <c r="K2531" s="50" t="s">
        <v>206</v>
      </c>
      <c r="L2531" s="73">
        <v>10</v>
      </c>
      <c r="M2531" s="69">
        <v>3.1</v>
      </c>
      <c r="N2531" s="51">
        <v>100</v>
      </c>
      <c r="O2531" s="50" t="s">
        <v>300</v>
      </c>
      <c r="P2531" s="51">
        <v>10225</v>
      </c>
      <c r="Q2531" s="50" t="s">
        <v>51</v>
      </c>
      <c r="R2531" s="51">
        <v>10116</v>
      </c>
      <c r="S2531" s="50" t="s">
        <v>1012</v>
      </c>
      <c r="T2531" s="52">
        <v>63</v>
      </c>
      <c r="U2531" s="52">
        <v>79</v>
      </c>
      <c r="V2531" s="50" t="s">
        <v>106</v>
      </c>
      <c r="W2531" s="52">
        <v>50</v>
      </c>
      <c r="X2531" s="50" t="s">
        <v>51</v>
      </c>
      <c r="Y2531" s="78">
        <f t="shared" si="166"/>
        <v>0.31</v>
      </c>
      <c r="Z2531" s="78">
        <f t="shared" si="167"/>
        <v>0.06</v>
      </c>
      <c r="AA2531" s="78">
        <f t="shared" si="168"/>
        <v>1.5</v>
      </c>
      <c r="AB2531" s="77">
        <f t="shared" si="169"/>
        <v>100</v>
      </c>
    </row>
    <row r="2532" spans="1:28" x14ac:dyDescent="0.3">
      <c r="A2532" s="53">
        <v>44250</v>
      </c>
      <c r="B2532" s="50" t="s">
        <v>1255</v>
      </c>
      <c r="C2532" s="50" t="s">
        <v>1256</v>
      </c>
      <c r="D2532" s="50" t="s">
        <v>47</v>
      </c>
      <c r="E2532" s="52">
        <v>10</v>
      </c>
      <c r="F2532" s="51">
        <v>124</v>
      </c>
      <c r="G2532" s="65">
        <v>0</v>
      </c>
      <c r="H2532" s="51">
        <v>55</v>
      </c>
      <c r="I2532" s="50" t="s">
        <v>750</v>
      </c>
      <c r="J2532" s="61">
        <v>19.3</v>
      </c>
      <c r="K2532" s="50" t="s">
        <v>135</v>
      </c>
      <c r="L2532" s="72" t="s">
        <v>132</v>
      </c>
      <c r="M2532" s="69">
        <v>1.7</v>
      </c>
      <c r="N2532" s="51">
        <v>56</v>
      </c>
      <c r="O2532" s="50" t="s">
        <v>206</v>
      </c>
      <c r="P2532" s="51">
        <v>10261</v>
      </c>
      <c r="Q2532" s="52">
        <v>21</v>
      </c>
      <c r="R2532" s="51">
        <v>10220</v>
      </c>
      <c r="S2532" s="50" t="s">
        <v>102</v>
      </c>
      <c r="T2532" s="52">
        <v>48</v>
      </c>
      <c r="U2532" s="52">
        <v>78</v>
      </c>
      <c r="V2532" s="50" t="s">
        <v>59</v>
      </c>
      <c r="W2532" s="52">
        <v>25</v>
      </c>
      <c r="X2532" s="50" t="s">
        <v>638</v>
      </c>
      <c r="Y2532" s="78">
        <f t="shared" si="166"/>
        <v>0.16999999999999998</v>
      </c>
      <c r="Z2532" s="78">
        <f t="shared" si="167"/>
        <v>0</v>
      </c>
      <c r="AA2532" s="78">
        <f t="shared" si="168"/>
        <v>1.9300000000000002</v>
      </c>
      <c r="AB2532" s="77">
        <f t="shared" si="169"/>
        <v>80</v>
      </c>
    </row>
    <row r="2533" spans="1:28" x14ac:dyDescent="0.3">
      <c r="A2533" s="53">
        <v>44251</v>
      </c>
      <c r="B2533" s="50" t="s">
        <v>1255</v>
      </c>
      <c r="C2533" s="50" t="s">
        <v>1256</v>
      </c>
      <c r="D2533" s="50" t="s">
        <v>47</v>
      </c>
      <c r="E2533" s="52">
        <v>10</v>
      </c>
      <c r="F2533" s="51">
        <v>154</v>
      </c>
      <c r="G2533" s="65">
        <v>0</v>
      </c>
      <c r="H2533" s="51">
        <v>101</v>
      </c>
      <c r="I2533" s="50" t="s">
        <v>120</v>
      </c>
      <c r="J2533" s="61">
        <v>20.8</v>
      </c>
      <c r="K2533" s="50" t="s">
        <v>61</v>
      </c>
      <c r="L2533" s="73">
        <v>30</v>
      </c>
      <c r="M2533" s="69">
        <v>1.7</v>
      </c>
      <c r="N2533" s="51">
        <v>106</v>
      </c>
      <c r="O2533" s="50" t="s">
        <v>100</v>
      </c>
      <c r="P2533" s="51">
        <v>10252</v>
      </c>
      <c r="Q2533" s="50" t="s">
        <v>1012</v>
      </c>
      <c r="R2533" s="51">
        <v>10206</v>
      </c>
      <c r="S2533" s="52">
        <v>17</v>
      </c>
      <c r="T2533" s="52">
        <v>40</v>
      </c>
      <c r="U2533" s="52">
        <v>51</v>
      </c>
      <c r="V2533" s="50" t="s">
        <v>162</v>
      </c>
      <c r="W2533" s="52">
        <v>27</v>
      </c>
      <c r="X2533" s="50" t="s">
        <v>64</v>
      </c>
      <c r="Y2533" s="78">
        <f t="shared" si="166"/>
        <v>0.16999999999999998</v>
      </c>
      <c r="Z2533" s="78">
        <f t="shared" si="167"/>
        <v>0</v>
      </c>
      <c r="AA2533" s="78">
        <f t="shared" si="168"/>
        <v>2.08</v>
      </c>
      <c r="AB2533" s="77">
        <f t="shared" si="169"/>
        <v>300</v>
      </c>
    </row>
    <row r="2534" spans="1:28" x14ac:dyDescent="0.3">
      <c r="A2534" s="53">
        <v>44252</v>
      </c>
      <c r="B2534" s="50" t="s">
        <v>1255</v>
      </c>
      <c r="C2534" s="50" t="s">
        <v>1256</v>
      </c>
      <c r="D2534" s="50" t="s">
        <v>47</v>
      </c>
      <c r="E2534" s="52">
        <v>10</v>
      </c>
      <c r="F2534" s="51">
        <v>134</v>
      </c>
      <c r="G2534" s="65">
        <v>2.4</v>
      </c>
      <c r="H2534" s="51">
        <v>113</v>
      </c>
      <c r="I2534" s="50" t="s">
        <v>258</v>
      </c>
      <c r="J2534" s="61">
        <v>15.5</v>
      </c>
      <c r="K2534" s="50" t="s">
        <v>286</v>
      </c>
      <c r="L2534" s="73">
        <v>28</v>
      </c>
      <c r="M2534" s="69">
        <v>1.9</v>
      </c>
      <c r="N2534" s="51">
        <v>125</v>
      </c>
      <c r="O2534" s="50" t="s">
        <v>86</v>
      </c>
      <c r="P2534" s="51">
        <v>10319</v>
      </c>
      <c r="Q2534" s="52">
        <v>24</v>
      </c>
      <c r="R2534" s="51">
        <v>10227</v>
      </c>
      <c r="S2534" s="50" t="s">
        <v>1012</v>
      </c>
      <c r="T2534" s="52">
        <v>79</v>
      </c>
      <c r="U2534" s="52">
        <v>88</v>
      </c>
      <c r="V2534" s="50" t="s">
        <v>51</v>
      </c>
      <c r="W2534" s="52">
        <v>47</v>
      </c>
      <c r="X2534" s="50" t="s">
        <v>80</v>
      </c>
      <c r="Y2534" s="78">
        <f t="shared" si="166"/>
        <v>0.19</v>
      </c>
      <c r="Z2534" s="78">
        <f t="shared" si="167"/>
        <v>0.24</v>
      </c>
      <c r="AA2534" s="78">
        <f t="shared" si="168"/>
        <v>1.55</v>
      </c>
      <c r="AB2534" s="77">
        <f t="shared" si="169"/>
        <v>280</v>
      </c>
    </row>
    <row r="2535" spans="1:28" x14ac:dyDescent="0.3">
      <c r="A2535" s="53">
        <v>44253</v>
      </c>
      <c r="B2535" s="50" t="s">
        <v>1255</v>
      </c>
      <c r="C2535" s="50" t="s">
        <v>1256</v>
      </c>
      <c r="D2535" s="50" t="s">
        <v>47</v>
      </c>
      <c r="E2535" s="52">
        <v>10</v>
      </c>
      <c r="F2535" s="51">
        <v>129</v>
      </c>
      <c r="G2535" s="65">
        <v>0.2</v>
      </c>
      <c r="H2535" s="51">
        <v>114</v>
      </c>
      <c r="I2535" s="50" t="s">
        <v>51</v>
      </c>
      <c r="J2535" s="61">
        <v>14.4</v>
      </c>
      <c r="K2535" s="50" t="s">
        <v>81</v>
      </c>
      <c r="L2535" s="72" t="s">
        <v>132</v>
      </c>
      <c r="M2535" s="69">
        <v>4.4000000000000004</v>
      </c>
      <c r="N2535" s="51">
        <v>100</v>
      </c>
      <c r="O2535" s="50" t="s">
        <v>222</v>
      </c>
      <c r="P2535" s="51">
        <v>10322</v>
      </c>
      <c r="Q2535" s="52">
        <v>11</v>
      </c>
      <c r="R2535" s="51">
        <v>10300</v>
      </c>
      <c r="S2535" s="52">
        <v>17</v>
      </c>
      <c r="T2535" s="52">
        <v>83</v>
      </c>
      <c r="U2535" s="52">
        <v>89</v>
      </c>
      <c r="V2535" s="50" t="s">
        <v>51</v>
      </c>
      <c r="W2535" s="52">
        <v>75</v>
      </c>
      <c r="X2535" s="50" t="s">
        <v>264</v>
      </c>
      <c r="Y2535" s="78">
        <f t="shared" si="166"/>
        <v>0.44000000000000006</v>
      </c>
      <c r="Z2535" s="78">
        <f t="shared" si="167"/>
        <v>0.02</v>
      </c>
      <c r="AA2535" s="78">
        <f t="shared" si="168"/>
        <v>1.44</v>
      </c>
      <c r="AB2535" s="77">
        <f t="shared" si="169"/>
        <v>80</v>
      </c>
    </row>
    <row r="2536" spans="1:28" x14ac:dyDescent="0.3">
      <c r="A2536" s="53">
        <v>44254</v>
      </c>
      <c r="B2536" s="50" t="s">
        <v>1255</v>
      </c>
      <c r="C2536" s="50" t="s">
        <v>1256</v>
      </c>
      <c r="D2536" s="50" t="s">
        <v>47</v>
      </c>
      <c r="E2536" s="52">
        <v>10</v>
      </c>
      <c r="F2536" s="51">
        <v>106</v>
      </c>
      <c r="G2536" s="65">
        <v>0.4</v>
      </c>
      <c r="H2536" s="51">
        <v>90</v>
      </c>
      <c r="I2536" s="50" t="s">
        <v>430</v>
      </c>
      <c r="J2536" s="61">
        <v>12.3</v>
      </c>
      <c r="K2536" s="50" t="s">
        <v>66</v>
      </c>
      <c r="L2536" s="72" t="s">
        <v>533</v>
      </c>
      <c r="M2536" s="69">
        <v>6.4</v>
      </c>
      <c r="N2536" s="51">
        <v>122</v>
      </c>
      <c r="O2536" s="50" t="s">
        <v>143</v>
      </c>
      <c r="P2536" s="51">
        <v>10311</v>
      </c>
      <c r="Q2536" s="50" t="s">
        <v>1012</v>
      </c>
      <c r="R2536" s="51">
        <v>10260</v>
      </c>
      <c r="S2536" s="52">
        <v>24</v>
      </c>
      <c r="T2536" s="52">
        <v>75</v>
      </c>
      <c r="U2536" s="52">
        <v>85</v>
      </c>
      <c r="V2536" s="50" t="s">
        <v>271</v>
      </c>
      <c r="W2536" s="52">
        <v>68</v>
      </c>
      <c r="X2536" s="50" t="s">
        <v>51</v>
      </c>
      <c r="Y2536" s="78">
        <f t="shared" si="166"/>
        <v>0.64</v>
      </c>
      <c r="Z2536" s="78">
        <f t="shared" si="167"/>
        <v>0.04</v>
      </c>
      <c r="AA2536" s="78">
        <f t="shared" si="168"/>
        <v>1.23</v>
      </c>
      <c r="AB2536" s="77">
        <f t="shared" si="169"/>
        <v>70</v>
      </c>
    </row>
    <row r="2537" spans="1:28" x14ac:dyDescent="0.3">
      <c r="A2537" s="53">
        <v>44255</v>
      </c>
      <c r="B2537" s="50" t="s">
        <v>1255</v>
      </c>
      <c r="C2537" s="50" t="s">
        <v>1256</v>
      </c>
      <c r="D2537" s="50" t="s">
        <v>47</v>
      </c>
      <c r="E2537" s="52">
        <v>10</v>
      </c>
      <c r="F2537" s="51">
        <v>96</v>
      </c>
      <c r="G2537" s="65">
        <v>0</v>
      </c>
      <c r="H2537" s="51">
        <v>55</v>
      </c>
      <c r="I2537" s="50" t="s">
        <v>537</v>
      </c>
      <c r="J2537" s="61">
        <v>13.6</v>
      </c>
      <c r="K2537" s="50" t="s">
        <v>226</v>
      </c>
      <c r="L2537" s="72" t="s">
        <v>132</v>
      </c>
      <c r="M2537" s="69">
        <v>5.3</v>
      </c>
      <c r="N2537" s="51">
        <v>111</v>
      </c>
      <c r="O2537" s="50" t="s">
        <v>439</v>
      </c>
      <c r="P2537" s="51">
        <v>10260</v>
      </c>
      <c r="Q2537" s="50" t="s">
        <v>1012</v>
      </c>
      <c r="R2537" s="51">
        <v>10165</v>
      </c>
      <c r="S2537" s="52">
        <v>24</v>
      </c>
      <c r="T2537" s="52">
        <v>74</v>
      </c>
      <c r="U2537" s="52">
        <v>82</v>
      </c>
      <c r="V2537" s="50" t="s">
        <v>51</v>
      </c>
      <c r="W2537" s="52">
        <v>54</v>
      </c>
      <c r="X2537" s="50" t="s">
        <v>60</v>
      </c>
      <c r="Y2537" s="78">
        <f t="shared" si="166"/>
        <v>0.53</v>
      </c>
      <c r="Z2537" s="78">
        <f t="shared" si="167"/>
        <v>0</v>
      </c>
      <c r="AA2537" s="78">
        <f t="shared" si="168"/>
        <v>1.3599999999999999</v>
      </c>
      <c r="AB2537" s="77">
        <f t="shared" si="169"/>
        <v>80</v>
      </c>
    </row>
    <row r="2538" spans="1:28" x14ac:dyDescent="0.3">
      <c r="A2538" s="53">
        <v>44256</v>
      </c>
      <c r="B2538" s="50" t="s">
        <v>1255</v>
      </c>
      <c r="C2538" s="50" t="s">
        <v>1256</v>
      </c>
      <c r="D2538" s="50" t="s">
        <v>47</v>
      </c>
      <c r="E2538" s="52">
        <v>10</v>
      </c>
      <c r="F2538" s="51">
        <v>128</v>
      </c>
      <c r="G2538" s="65">
        <v>0</v>
      </c>
      <c r="H2538" s="51">
        <v>71</v>
      </c>
      <c r="I2538" s="50" t="s">
        <v>184</v>
      </c>
      <c r="J2538" s="61">
        <v>18.600000000000001</v>
      </c>
      <c r="K2538" s="50" t="s">
        <v>206</v>
      </c>
      <c r="L2538" s="73">
        <v>22</v>
      </c>
      <c r="M2538" s="69">
        <v>2.2000000000000002</v>
      </c>
      <c r="N2538" s="51">
        <v>56</v>
      </c>
      <c r="O2538" s="50" t="s">
        <v>537</v>
      </c>
      <c r="P2538" s="51">
        <v>10175</v>
      </c>
      <c r="Q2538" s="50" t="s">
        <v>51</v>
      </c>
      <c r="R2538" s="51">
        <v>10154</v>
      </c>
      <c r="S2538" s="50" t="s">
        <v>116</v>
      </c>
      <c r="T2538" s="52">
        <v>65</v>
      </c>
      <c r="U2538" s="52">
        <v>84</v>
      </c>
      <c r="V2538" s="50" t="s">
        <v>404</v>
      </c>
      <c r="W2538" s="52">
        <v>53</v>
      </c>
      <c r="X2538" s="50" t="s">
        <v>51</v>
      </c>
      <c r="Y2538" s="78">
        <f t="shared" si="166"/>
        <v>0.22000000000000003</v>
      </c>
      <c r="Z2538" s="78">
        <f t="shared" si="167"/>
        <v>0</v>
      </c>
      <c r="AA2538" s="78">
        <f t="shared" si="168"/>
        <v>1.86</v>
      </c>
      <c r="AB2538" s="77">
        <f t="shared" si="169"/>
        <v>220</v>
      </c>
    </row>
    <row r="2539" spans="1:28" x14ac:dyDescent="0.3">
      <c r="A2539" s="53">
        <v>44257</v>
      </c>
      <c r="B2539" s="50" t="s">
        <v>1255</v>
      </c>
      <c r="C2539" s="50" t="s">
        <v>1256</v>
      </c>
      <c r="D2539" s="50" t="s">
        <v>47</v>
      </c>
      <c r="E2539" s="52">
        <v>10</v>
      </c>
      <c r="F2539" s="51">
        <v>126</v>
      </c>
      <c r="G2539" s="65">
        <v>0</v>
      </c>
      <c r="H2539" s="51">
        <v>98</v>
      </c>
      <c r="I2539" s="50" t="s">
        <v>205</v>
      </c>
      <c r="J2539" s="61">
        <v>15.4</v>
      </c>
      <c r="K2539" s="50" t="s">
        <v>121</v>
      </c>
      <c r="L2539" s="73">
        <v>29</v>
      </c>
      <c r="M2539" s="69">
        <v>1.7</v>
      </c>
      <c r="N2539" s="51">
        <v>78</v>
      </c>
      <c r="O2539" s="50" t="s">
        <v>184</v>
      </c>
      <c r="P2539" s="51">
        <v>10269</v>
      </c>
      <c r="Q2539" s="52">
        <v>22</v>
      </c>
      <c r="R2539" s="51">
        <v>10175</v>
      </c>
      <c r="S2539" s="50" t="s">
        <v>1012</v>
      </c>
      <c r="T2539" s="52">
        <v>77</v>
      </c>
      <c r="U2539" s="52">
        <v>79</v>
      </c>
      <c r="V2539" s="50" t="s">
        <v>51</v>
      </c>
      <c r="W2539" s="52">
        <v>64</v>
      </c>
      <c r="X2539" s="50" t="s">
        <v>521</v>
      </c>
      <c r="Y2539" s="78">
        <f t="shared" si="166"/>
        <v>0.16999999999999998</v>
      </c>
      <c r="Z2539" s="78">
        <f t="shared" si="167"/>
        <v>0</v>
      </c>
      <c r="AA2539" s="78">
        <f t="shared" si="168"/>
        <v>1.54</v>
      </c>
      <c r="AB2539" s="77">
        <f t="shared" si="169"/>
        <v>290</v>
      </c>
    </row>
    <row r="2540" spans="1:28" x14ac:dyDescent="0.3">
      <c r="A2540" s="53">
        <v>44258</v>
      </c>
      <c r="B2540" s="50" t="s">
        <v>1255</v>
      </c>
      <c r="C2540" s="50" t="s">
        <v>1256</v>
      </c>
      <c r="D2540" s="50" t="s">
        <v>47</v>
      </c>
      <c r="E2540" s="52">
        <v>10</v>
      </c>
      <c r="F2540" s="51">
        <v>132</v>
      </c>
      <c r="G2540" s="65">
        <v>0</v>
      </c>
      <c r="H2540" s="51">
        <v>92</v>
      </c>
      <c r="I2540" s="50" t="s">
        <v>74</v>
      </c>
      <c r="J2540" s="61">
        <v>17.100000000000001</v>
      </c>
      <c r="K2540" s="50" t="s">
        <v>91</v>
      </c>
      <c r="L2540" s="72" t="s">
        <v>132</v>
      </c>
      <c r="M2540" s="69">
        <v>1.9</v>
      </c>
      <c r="N2540" s="51">
        <v>47</v>
      </c>
      <c r="O2540" s="50" t="s">
        <v>585</v>
      </c>
      <c r="P2540" s="51">
        <v>10274</v>
      </c>
      <c r="Q2540" s="50" t="s">
        <v>132</v>
      </c>
      <c r="R2540" s="51">
        <v>10232</v>
      </c>
      <c r="S2540" s="52">
        <v>24</v>
      </c>
      <c r="T2540" s="52">
        <v>74</v>
      </c>
      <c r="U2540" s="52">
        <v>85</v>
      </c>
      <c r="V2540" s="50" t="s">
        <v>162</v>
      </c>
      <c r="W2540" s="52">
        <v>64</v>
      </c>
      <c r="X2540" s="50" t="s">
        <v>188</v>
      </c>
      <c r="Y2540" s="78">
        <f t="shared" si="166"/>
        <v>0.19</v>
      </c>
      <c r="Z2540" s="78">
        <f t="shared" si="167"/>
        <v>0</v>
      </c>
      <c r="AA2540" s="78">
        <f t="shared" si="168"/>
        <v>1.7100000000000002</v>
      </c>
      <c r="AB2540" s="77">
        <f t="shared" si="169"/>
        <v>80</v>
      </c>
    </row>
    <row r="2541" spans="1:28" x14ac:dyDescent="0.3">
      <c r="A2541" s="53">
        <v>44259</v>
      </c>
      <c r="B2541" s="50" t="s">
        <v>1255</v>
      </c>
      <c r="C2541" s="50" t="s">
        <v>1256</v>
      </c>
      <c r="D2541" s="50" t="s">
        <v>47</v>
      </c>
      <c r="E2541" s="52">
        <v>10</v>
      </c>
      <c r="F2541" s="51">
        <v>121</v>
      </c>
      <c r="G2541" s="65">
        <v>0</v>
      </c>
      <c r="H2541" s="51">
        <v>79</v>
      </c>
      <c r="I2541" s="50" t="s">
        <v>74</v>
      </c>
      <c r="J2541" s="61">
        <v>16.3</v>
      </c>
      <c r="K2541" s="50" t="s">
        <v>121</v>
      </c>
      <c r="L2541" s="73">
        <v>0</v>
      </c>
      <c r="M2541" s="69">
        <v>3.1</v>
      </c>
      <c r="N2541" s="51">
        <v>92</v>
      </c>
      <c r="O2541" s="50" t="s">
        <v>201</v>
      </c>
      <c r="P2541" s="51">
        <v>10232</v>
      </c>
      <c r="Q2541" s="50" t="s">
        <v>1012</v>
      </c>
      <c r="R2541" s="51">
        <v>10168</v>
      </c>
      <c r="S2541" s="52">
        <v>18</v>
      </c>
      <c r="T2541" s="52">
        <v>81</v>
      </c>
      <c r="U2541" s="52">
        <v>86</v>
      </c>
      <c r="V2541" s="50" t="s">
        <v>51</v>
      </c>
      <c r="W2541" s="52">
        <v>65</v>
      </c>
      <c r="X2541" s="50" t="s">
        <v>51</v>
      </c>
      <c r="Y2541" s="78">
        <f t="shared" si="166"/>
        <v>0.31</v>
      </c>
      <c r="Z2541" s="78">
        <f t="shared" si="167"/>
        <v>0</v>
      </c>
      <c r="AA2541" s="78">
        <f t="shared" si="168"/>
        <v>1.6300000000000001</v>
      </c>
      <c r="AB2541" s="77">
        <f t="shared" si="169"/>
        <v>0</v>
      </c>
    </row>
    <row r="2542" spans="1:28" x14ac:dyDescent="0.3">
      <c r="A2542" s="53">
        <v>44260</v>
      </c>
      <c r="B2542" s="50" t="s">
        <v>1255</v>
      </c>
      <c r="C2542" s="50" t="s">
        <v>1256</v>
      </c>
      <c r="D2542" s="50" t="s">
        <v>47</v>
      </c>
      <c r="E2542" s="52">
        <v>10</v>
      </c>
      <c r="F2542" s="51">
        <v>114</v>
      </c>
      <c r="G2542" s="65">
        <v>1.8</v>
      </c>
      <c r="H2542" s="51">
        <v>101</v>
      </c>
      <c r="I2542" s="50" t="s">
        <v>100</v>
      </c>
      <c r="J2542" s="61">
        <v>12.8</v>
      </c>
      <c r="K2542" s="50" t="s">
        <v>192</v>
      </c>
      <c r="L2542" s="72" t="s">
        <v>533</v>
      </c>
      <c r="M2542" s="69">
        <v>3.3</v>
      </c>
      <c r="N2542" s="51">
        <v>94</v>
      </c>
      <c r="O2542" s="50" t="s">
        <v>260</v>
      </c>
      <c r="P2542" s="51">
        <v>10235</v>
      </c>
      <c r="Q2542" s="52">
        <v>22</v>
      </c>
      <c r="R2542" s="51">
        <v>10178</v>
      </c>
      <c r="S2542" s="50" t="s">
        <v>218</v>
      </c>
      <c r="T2542" s="52">
        <v>80</v>
      </c>
      <c r="U2542" s="52">
        <v>86</v>
      </c>
      <c r="V2542" s="50" t="s">
        <v>51</v>
      </c>
      <c r="W2542" s="52">
        <v>75</v>
      </c>
      <c r="X2542" s="50" t="s">
        <v>112</v>
      </c>
      <c r="Y2542" s="78">
        <f t="shared" si="166"/>
        <v>0.32999999999999996</v>
      </c>
      <c r="Z2542" s="78">
        <f t="shared" si="167"/>
        <v>0.18</v>
      </c>
      <c r="AA2542" s="78">
        <f t="shared" si="168"/>
        <v>1.28</v>
      </c>
      <c r="AB2542" s="77">
        <f t="shared" si="169"/>
        <v>70</v>
      </c>
    </row>
    <row r="2543" spans="1:28" x14ac:dyDescent="0.3">
      <c r="A2543" s="53">
        <v>44261</v>
      </c>
      <c r="B2543" s="50" t="s">
        <v>1255</v>
      </c>
      <c r="C2543" s="50" t="s">
        <v>1256</v>
      </c>
      <c r="D2543" s="50" t="s">
        <v>47</v>
      </c>
      <c r="E2543" s="52">
        <v>10</v>
      </c>
      <c r="F2543" s="51">
        <v>96</v>
      </c>
      <c r="G2543" s="65">
        <v>0.8</v>
      </c>
      <c r="H2543" s="51">
        <v>87</v>
      </c>
      <c r="I2543" s="50" t="s">
        <v>51</v>
      </c>
      <c r="J2543" s="61">
        <v>10.6</v>
      </c>
      <c r="K2543" s="50" t="s">
        <v>128</v>
      </c>
      <c r="L2543" s="72" t="s">
        <v>401</v>
      </c>
      <c r="M2543" s="69">
        <v>2.8</v>
      </c>
      <c r="N2543" s="51">
        <v>78</v>
      </c>
      <c r="O2543" s="50" t="s">
        <v>55</v>
      </c>
      <c r="P2543" s="51">
        <v>10243</v>
      </c>
      <c r="Q2543" s="50" t="s">
        <v>51</v>
      </c>
      <c r="R2543" s="51">
        <v>10220</v>
      </c>
      <c r="S2543" s="52">
        <v>24</v>
      </c>
      <c r="T2543" s="52">
        <v>78</v>
      </c>
      <c r="U2543" s="52">
        <v>83</v>
      </c>
      <c r="V2543" s="50" t="s">
        <v>169</v>
      </c>
      <c r="W2543" s="52">
        <v>68</v>
      </c>
      <c r="X2543" s="50" t="s">
        <v>167</v>
      </c>
      <c r="Y2543" s="78">
        <f t="shared" si="166"/>
        <v>0.27999999999999997</v>
      </c>
      <c r="Z2543" s="78">
        <f t="shared" si="167"/>
        <v>0.08</v>
      </c>
      <c r="AA2543" s="78">
        <f t="shared" si="168"/>
        <v>1.06</v>
      </c>
      <c r="AB2543" s="77">
        <f t="shared" si="169"/>
        <v>60</v>
      </c>
    </row>
    <row r="2544" spans="1:28" x14ac:dyDescent="0.3">
      <c r="A2544" s="53">
        <v>44262</v>
      </c>
      <c r="B2544" s="50" t="s">
        <v>1255</v>
      </c>
      <c r="C2544" s="50" t="s">
        <v>1256</v>
      </c>
      <c r="D2544" s="50" t="s">
        <v>47</v>
      </c>
      <c r="E2544" s="52">
        <v>10</v>
      </c>
      <c r="F2544" s="51">
        <v>104</v>
      </c>
      <c r="G2544" s="65">
        <v>0.6</v>
      </c>
      <c r="H2544" s="51">
        <v>84</v>
      </c>
      <c r="I2544" s="50" t="s">
        <v>69</v>
      </c>
      <c r="J2544" s="61">
        <v>12.3</v>
      </c>
      <c r="K2544" s="50" t="s">
        <v>117</v>
      </c>
      <c r="L2544" s="72" t="s">
        <v>533</v>
      </c>
      <c r="M2544" s="69">
        <v>3.1</v>
      </c>
      <c r="N2544" s="51">
        <v>67</v>
      </c>
      <c r="O2544" s="50" t="s">
        <v>133</v>
      </c>
      <c r="P2544" s="51">
        <v>10220</v>
      </c>
      <c r="Q2544" s="50" t="s">
        <v>1012</v>
      </c>
      <c r="R2544" s="51">
        <v>10188</v>
      </c>
      <c r="S2544" s="52">
        <v>16</v>
      </c>
      <c r="T2544" s="52">
        <v>71</v>
      </c>
      <c r="U2544" s="52">
        <v>80</v>
      </c>
      <c r="V2544" s="50" t="s">
        <v>55</v>
      </c>
      <c r="W2544" s="52">
        <v>62</v>
      </c>
      <c r="X2544" s="50" t="s">
        <v>51</v>
      </c>
      <c r="Y2544" s="78">
        <f t="shared" si="166"/>
        <v>0.31</v>
      </c>
      <c r="Z2544" s="78">
        <f t="shared" si="167"/>
        <v>0.06</v>
      </c>
      <c r="AA2544" s="78">
        <f t="shared" si="168"/>
        <v>1.23</v>
      </c>
      <c r="AB2544" s="77">
        <f t="shared" si="169"/>
        <v>70</v>
      </c>
    </row>
    <row r="2545" spans="1:28" x14ac:dyDescent="0.3">
      <c r="A2545" s="53">
        <v>44263</v>
      </c>
      <c r="B2545" s="50" t="s">
        <v>1255</v>
      </c>
      <c r="C2545" s="50" t="s">
        <v>1256</v>
      </c>
      <c r="D2545" s="50" t="s">
        <v>47</v>
      </c>
      <c r="E2545" s="52">
        <v>10</v>
      </c>
      <c r="F2545" s="51">
        <v>84</v>
      </c>
      <c r="G2545" s="65">
        <v>5.8</v>
      </c>
      <c r="H2545" s="51">
        <v>71</v>
      </c>
      <c r="I2545" s="50" t="s">
        <v>88</v>
      </c>
      <c r="J2545" s="61">
        <v>9.6999999999999993</v>
      </c>
      <c r="K2545" s="50" t="s">
        <v>118</v>
      </c>
      <c r="L2545" s="73">
        <v>32</v>
      </c>
      <c r="M2545" s="69">
        <v>2.2000000000000002</v>
      </c>
      <c r="N2545" s="51">
        <v>75</v>
      </c>
      <c r="O2545" s="50" t="s">
        <v>94</v>
      </c>
      <c r="P2545" s="51">
        <v>10223</v>
      </c>
      <c r="Q2545" s="52">
        <v>23</v>
      </c>
      <c r="R2545" s="51">
        <v>10180</v>
      </c>
      <c r="S2545" s="50" t="s">
        <v>116</v>
      </c>
      <c r="T2545" s="52">
        <v>79</v>
      </c>
      <c r="U2545" s="52">
        <v>83</v>
      </c>
      <c r="V2545" s="50" t="s">
        <v>51</v>
      </c>
      <c r="W2545" s="52">
        <v>63</v>
      </c>
      <c r="X2545" s="50" t="s">
        <v>195</v>
      </c>
      <c r="Y2545" s="78">
        <f t="shared" si="166"/>
        <v>0.22000000000000003</v>
      </c>
      <c r="Z2545" s="78">
        <f t="shared" si="167"/>
        <v>0.57999999999999996</v>
      </c>
      <c r="AA2545" s="78">
        <f t="shared" si="168"/>
        <v>0.97</v>
      </c>
      <c r="AB2545" s="77">
        <f t="shared" si="169"/>
        <v>320</v>
      </c>
    </row>
    <row r="2546" spans="1:28" x14ac:dyDescent="0.3">
      <c r="A2546" s="53">
        <v>44264</v>
      </c>
      <c r="B2546" s="50" t="s">
        <v>1255</v>
      </c>
      <c r="C2546" s="50" t="s">
        <v>1256</v>
      </c>
      <c r="D2546" s="50" t="s">
        <v>47</v>
      </c>
      <c r="E2546" s="52">
        <v>10</v>
      </c>
      <c r="F2546" s="51">
        <v>92</v>
      </c>
      <c r="G2546" s="65">
        <v>0</v>
      </c>
      <c r="H2546" s="51">
        <v>60</v>
      </c>
      <c r="I2546" s="50" t="s">
        <v>100</v>
      </c>
      <c r="J2546" s="61">
        <v>12.3</v>
      </c>
      <c r="K2546" s="50" t="s">
        <v>61</v>
      </c>
      <c r="L2546" s="72" t="s">
        <v>401</v>
      </c>
      <c r="M2546" s="69">
        <v>2.2000000000000002</v>
      </c>
      <c r="N2546" s="51">
        <v>61</v>
      </c>
      <c r="O2546" s="50" t="s">
        <v>433</v>
      </c>
      <c r="P2546" s="51">
        <v>10237</v>
      </c>
      <c r="Q2546" s="50" t="s">
        <v>51</v>
      </c>
      <c r="R2546" s="51">
        <v>10209</v>
      </c>
      <c r="S2546" s="52">
        <v>18</v>
      </c>
      <c r="T2546" s="52">
        <v>67</v>
      </c>
      <c r="U2546" s="52">
        <v>83</v>
      </c>
      <c r="V2546" s="50" t="s">
        <v>51</v>
      </c>
      <c r="W2546" s="52">
        <v>56</v>
      </c>
      <c r="X2546" s="50" t="s">
        <v>61</v>
      </c>
      <c r="Y2546" s="78">
        <f t="shared" si="166"/>
        <v>0.22000000000000003</v>
      </c>
      <c r="Z2546" s="78">
        <f t="shared" si="167"/>
        <v>0</v>
      </c>
      <c r="AA2546" s="78">
        <f t="shared" si="168"/>
        <v>1.23</v>
      </c>
      <c r="AB2546" s="77">
        <f t="shared" si="169"/>
        <v>60</v>
      </c>
    </row>
    <row r="2547" spans="1:28" x14ac:dyDescent="0.3">
      <c r="A2547" s="53">
        <v>44265</v>
      </c>
      <c r="B2547" s="50" t="s">
        <v>1255</v>
      </c>
      <c r="C2547" s="50" t="s">
        <v>1256</v>
      </c>
      <c r="D2547" s="50" t="s">
        <v>47</v>
      </c>
      <c r="E2547" s="52">
        <v>10</v>
      </c>
      <c r="F2547" s="51">
        <v>110</v>
      </c>
      <c r="G2547" s="65">
        <v>0</v>
      </c>
      <c r="H2547" s="51">
        <v>48</v>
      </c>
      <c r="I2547" s="50" t="s">
        <v>537</v>
      </c>
      <c r="J2547" s="61">
        <v>17.2</v>
      </c>
      <c r="K2547" s="50" t="s">
        <v>215</v>
      </c>
      <c r="L2547" s="72" t="s">
        <v>533</v>
      </c>
      <c r="M2547" s="69">
        <v>1.9</v>
      </c>
      <c r="N2547" s="51">
        <v>50</v>
      </c>
      <c r="O2547" s="50" t="s">
        <v>50</v>
      </c>
      <c r="P2547" s="51">
        <v>10212</v>
      </c>
      <c r="Q2547" s="50" t="s">
        <v>1012</v>
      </c>
      <c r="R2547" s="51">
        <v>10178</v>
      </c>
      <c r="S2547" s="52">
        <v>24</v>
      </c>
      <c r="T2547" s="52">
        <v>60</v>
      </c>
      <c r="U2547" s="52">
        <v>79</v>
      </c>
      <c r="V2547" s="50" t="s">
        <v>51</v>
      </c>
      <c r="W2547" s="52">
        <v>43</v>
      </c>
      <c r="X2547" s="50" t="s">
        <v>433</v>
      </c>
      <c r="Y2547" s="78">
        <f t="shared" si="166"/>
        <v>0.19</v>
      </c>
      <c r="Z2547" s="78">
        <f t="shared" si="167"/>
        <v>0</v>
      </c>
      <c r="AA2547" s="78">
        <f t="shared" si="168"/>
        <v>1.72</v>
      </c>
      <c r="AB2547" s="77">
        <f t="shared" si="169"/>
        <v>70</v>
      </c>
    </row>
    <row r="2548" spans="1:28" x14ac:dyDescent="0.3">
      <c r="A2548" s="53">
        <v>44266</v>
      </c>
      <c r="B2548" s="50" t="s">
        <v>1255</v>
      </c>
      <c r="C2548" s="50" t="s">
        <v>1256</v>
      </c>
      <c r="D2548" s="50" t="s">
        <v>47</v>
      </c>
      <c r="E2548" s="52">
        <v>10</v>
      </c>
      <c r="F2548" s="51">
        <v>134</v>
      </c>
      <c r="G2548" s="65">
        <v>3.8</v>
      </c>
      <c r="H2548" s="51">
        <v>99</v>
      </c>
      <c r="I2548" s="50" t="s">
        <v>193</v>
      </c>
      <c r="J2548" s="61">
        <v>16.8</v>
      </c>
      <c r="K2548" s="50" t="s">
        <v>209</v>
      </c>
      <c r="L2548" s="73">
        <v>30</v>
      </c>
      <c r="M2548" s="69">
        <v>3.1</v>
      </c>
      <c r="N2548" s="51">
        <v>142</v>
      </c>
      <c r="O2548" s="50" t="s">
        <v>169</v>
      </c>
      <c r="P2548" s="51">
        <v>10234</v>
      </c>
      <c r="Q2548" s="52">
        <v>22</v>
      </c>
      <c r="R2548" s="51">
        <v>10170</v>
      </c>
      <c r="S2548" s="50" t="s">
        <v>116</v>
      </c>
      <c r="T2548" s="52">
        <v>78</v>
      </c>
      <c r="U2548" s="52">
        <v>83</v>
      </c>
      <c r="V2548" s="50" t="s">
        <v>61</v>
      </c>
      <c r="W2548" s="52">
        <v>64</v>
      </c>
      <c r="X2548" s="50" t="s">
        <v>209</v>
      </c>
      <c r="Y2548" s="78">
        <f t="shared" si="166"/>
        <v>0.31</v>
      </c>
      <c r="Z2548" s="78">
        <f t="shared" si="167"/>
        <v>0.38</v>
      </c>
      <c r="AA2548" s="78">
        <f t="shared" si="168"/>
        <v>1.6800000000000002</v>
      </c>
      <c r="AB2548" s="77">
        <f t="shared" si="169"/>
        <v>300</v>
      </c>
    </row>
    <row r="2549" spans="1:28" x14ac:dyDescent="0.3">
      <c r="A2549" s="53">
        <v>44267</v>
      </c>
      <c r="B2549" s="50" t="s">
        <v>1255</v>
      </c>
      <c r="C2549" s="50" t="s">
        <v>1256</v>
      </c>
      <c r="D2549" s="50" t="s">
        <v>47</v>
      </c>
      <c r="E2549" s="52">
        <v>10</v>
      </c>
      <c r="F2549" s="51">
        <v>120</v>
      </c>
      <c r="G2549" s="65">
        <v>0</v>
      </c>
      <c r="H2549" s="51">
        <v>87</v>
      </c>
      <c r="I2549" s="50" t="s">
        <v>177</v>
      </c>
      <c r="J2549" s="61">
        <v>15.4</v>
      </c>
      <c r="K2549" s="50" t="s">
        <v>188</v>
      </c>
      <c r="L2549" s="73">
        <v>29</v>
      </c>
      <c r="M2549" s="69">
        <v>3.3</v>
      </c>
      <c r="N2549" s="51">
        <v>122</v>
      </c>
      <c r="O2549" s="50" t="s">
        <v>71</v>
      </c>
      <c r="P2549" s="51">
        <v>10235</v>
      </c>
      <c r="Q2549" s="52">
        <v>10</v>
      </c>
      <c r="R2549" s="51">
        <v>10208</v>
      </c>
      <c r="S2549" s="52">
        <v>24</v>
      </c>
      <c r="T2549" s="52">
        <v>63</v>
      </c>
      <c r="U2549" s="52">
        <v>78</v>
      </c>
      <c r="V2549" s="50" t="s">
        <v>510</v>
      </c>
      <c r="W2549" s="52">
        <v>42</v>
      </c>
      <c r="X2549" s="50" t="s">
        <v>277</v>
      </c>
      <c r="Y2549" s="78">
        <f t="shared" si="166"/>
        <v>0.32999999999999996</v>
      </c>
      <c r="Z2549" s="78">
        <f t="shared" si="167"/>
        <v>0</v>
      </c>
      <c r="AA2549" s="78">
        <f t="shared" si="168"/>
        <v>1.54</v>
      </c>
      <c r="AB2549" s="77">
        <f t="shared" si="169"/>
        <v>290</v>
      </c>
    </row>
    <row r="2550" spans="1:28" x14ac:dyDescent="0.3">
      <c r="A2550" s="53">
        <v>44268</v>
      </c>
      <c r="B2550" s="50" t="s">
        <v>1255</v>
      </c>
      <c r="C2550" s="50" t="s">
        <v>1256</v>
      </c>
      <c r="D2550" s="50" t="s">
        <v>47</v>
      </c>
      <c r="E2550" s="52">
        <v>10</v>
      </c>
      <c r="F2550" s="51">
        <v>128</v>
      </c>
      <c r="G2550" s="65">
        <v>1.2</v>
      </c>
      <c r="H2550" s="51">
        <v>81</v>
      </c>
      <c r="I2550" s="50" t="s">
        <v>75</v>
      </c>
      <c r="J2550" s="61">
        <v>17.600000000000001</v>
      </c>
      <c r="K2550" s="50" t="s">
        <v>117</v>
      </c>
      <c r="L2550" s="73">
        <v>29</v>
      </c>
      <c r="M2550" s="69">
        <v>5.8</v>
      </c>
      <c r="N2550" s="51">
        <v>133</v>
      </c>
      <c r="O2550" s="50" t="s">
        <v>129</v>
      </c>
      <c r="P2550" s="51">
        <v>10236</v>
      </c>
      <c r="Q2550" s="50" t="s">
        <v>51</v>
      </c>
      <c r="R2550" s="51">
        <v>10195</v>
      </c>
      <c r="S2550" s="50" t="s">
        <v>533</v>
      </c>
      <c r="T2550" s="52">
        <v>53</v>
      </c>
      <c r="U2550" s="52">
        <v>75</v>
      </c>
      <c r="V2550" s="50" t="s">
        <v>832</v>
      </c>
      <c r="W2550" s="52">
        <v>35</v>
      </c>
      <c r="X2550" s="50" t="s">
        <v>117</v>
      </c>
      <c r="Y2550" s="78">
        <f t="shared" si="166"/>
        <v>0.57999999999999996</v>
      </c>
      <c r="Z2550" s="78">
        <f t="shared" si="167"/>
        <v>0.12</v>
      </c>
      <c r="AA2550" s="78">
        <f t="shared" si="168"/>
        <v>1.7600000000000002</v>
      </c>
      <c r="AB2550" s="77">
        <f t="shared" si="169"/>
        <v>290</v>
      </c>
    </row>
    <row r="2551" spans="1:28" x14ac:dyDescent="0.3">
      <c r="A2551" s="53">
        <v>44269</v>
      </c>
      <c r="B2551" s="50" t="s">
        <v>1255</v>
      </c>
      <c r="C2551" s="50" t="s">
        <v>1256</v>
      </c>
      <c r="D2551" s="50" t="s">
        <v>47</v>
      </c>
      <c r="E2551" s="52">
        <v>10</v>
      </c>
      <c r="F2551" s="51">
        <v>122</v>
      </c>
      <c r="G2551" s="65">
        <v>2.2000000000000002</v>
      </c>
      <c r="H2551" s="51">
        <v>105</v>
      </c>
      <c r="I2551" s="50" t="s">
        <v>171</v>
      </c>
      <c r="J2551" s="61">
        <v>14</v>
      </c>
      <c r="K2551" s="50" t="s">
        <v>89</v>
      </c>
      <c r="L2551" s="73">
        <v>25</v>
      </c>
      <c r="M2551" s="69">
        <v>3.6</v>
      </c>
      <c r="N2551" s="51">
        <v>114</v>
      </c>
      <c r="O2551" s="50" t="s">
        <v>521</v>
      </c>
      <c r="P2551" s="51">
        <v>10300</v>
      </c>
      <c r="Q2551" s="50" t="s">
        <v>51</v>
      </c>
      <c r="R2551" s="51">
        <v>10234</v>
      </c>
      <c r="S2551" s="50" t="s">
        <v>1012</v>
      </c>
      <c r="T2551" s="52">
        <v>66</v>
      </c>
      <c r="U2551" s="52">
        <v>80</v>
      </c>
      <c r="V2551" s="50" t="s">
        <v>318</v>
      </c>
      <c r="W2551" s="52">
        <v>58</v>
      </c>
      <c r="X2551" s="50" t="s">
        <v>80</v>
      </c>
      <c r="Y2551" s="78">
        <f t="shared" si="166"/>
        <v>0.36</v>
      </c>
      <c r="Z2551" s="78">
        <f t="shared" si="167"/>
        <v>0.22000000000000003</v>
      </c>
      <c r="AA2551" s="78">
        <f t="shared" si="168"/>
        <v>1.4</v>
      </c>
      <c r="AB2551" s="77">
        <f t="shared" si="169"/>
        <v>250</v>
      </c>
    </row>
    <row r="2552" spans="1:28" x14ac:dyDescent="0.3">
      <c r="A2552" s="53">
        <v>44270</v>
      </c>
      <c r="B2552" s="50" t="s">
        <v>1255</v>
      </c>
      <c r="C2552" s="50" t="s">
        <v>1256</v>
      </c>
      <c r="D2552" s="50" t="s">
        <v>47</v>
      </c>
      <c r="E2552" s="52">
        <v>10</v>
      </c>
      <c r="F2552" s="51">
        <v>112</v>
      </c>
      <c r="G2552" s="65">
        <v>0</v>
      </c>
      <c r="H2552" s="51">
        <v>77</v>
      </c>
      <c r="I2552" s="50" t="s">
        <v>280</v>
      </c>
      <c r="J2552" s="61">
        <v>14.6</v>
      </c>
      <c r="K2552" s="50" t="s">
        <v>388</v>
      </c>
      <c r="L2552" s="73">
        <v>0</v>
      </c>
      <c r="M2552" s="69">
        <v>2.2000000000000002</v>
      </c>
      <c r="N2552" s="51">
        <v>39</v>
      </c>
      <c r="O2552" s="50" t="s">
        <v>369</v>
      </c>
      <c r="P2552" s="51">
        <v>10312</v>
      </c>
      <c r="Q2552" s="52">
        <v>23</v>
      </c>
      <c r="R2552" s="51">
        <v>10283</v>
      </c>
      <c r="S2552" s="50" t="s">
        <v>116</v>
      </c>
      <c r="T2552" s="52">
        <v>71</v>
      </c>
      <c r="U2552" s="52">
        <v>82</v>
      </c>
      <c r="V2552" s="50" t="s">
        <v>51</v>
      </c>
      <c r="W2552" s="52">
        <v>58</v>
      </c>
      <c r="X2552" s="50" t="s">
        <v>186</v>
      </c>
      <c r="Y2552" s="78">
        <f t="shared" si="166"/>
        <v>0.22000000000000003</v>
      </c>
      <c r="Z2552" s="78">
        <f t="shared" si="167"/>
        <v>0</v>
      </c>
      <c r="AA2552" s="78">
        <f t="shared" si="168"/>
        <v>1.46</v>
      </c>
      <c r="AB2552" s="77">
        <f t="shared" si="169"/>
        <v>0</v>
      </c>
    </row>
    <row r="2553" spans="1:28" x14ac:dyDescent="0.3">
      <c r="A2553" s="53">
        <v>44271</v>
      </c>
      <c r="B2553" s="50" t="s">
        <v>1255</v>
      </c>
      <c r="C2553" s="50" t="s">
        <v>1256</v>
      </c>
      <c r="D2553" s="50" t="s">
        <v>47</v>
      </c>
      <c r="E2553" s="52">
        <v>10</v>
      </c>
      <c r="F2553" s="51">
        <v>120</v>
      </c>
      <c r="G2553" s="65">
        <v>0</v>
      </c>
      <c r="H2553" s="51">
        <v>81</v>
      </c>
      <c r="I2553" s="50" t="s">
        <v>147</v>
      </c>
      <c r="J2553" s="61">
        <v>15.8</v>
      </c>
      <c r="K2553" s="50" t="s">
        <v>158</v>
      </c>
      <c r="L2553" s="72" t="s">
        <v>102</v>
      </c>
      <c r="M2553" s="69">
        <v>3.6</v>
      </c>
      <c r="N2553" s="51">
        <v>83</v>
      </c>
      <c r="O2553" s="50" t="s">
        <v>52</v>
      </c>
      <c r="P2553" s="51">
        <v>10320</v>
      </c>
      <c r="Q2553" s="50" t="s">
        <v>51</v>
      </c>
      <c r="R2553" s="51">
        <v>10299</v>
      </c>
      <c r="S2553" s="50" t="s">
        <v>116</v>
      </c>
      <c r="T2553" s="52">
        <v>73</v>
      </c>
      <c r="U2553" s="52">
        <v>81</v>
      </c>
      <c r="V2553" s="50" t="s">
        <v>51</v>
      </c>
      <c r="W2553" s="52">
        <v>65</v>
      </c>
      <c r="X2553" s="50" t="s">
        <v>71</v>
      </c>
      <c r="Y2553" s="78">
        <f t="shared" si="166"/>
        <v>0.36</v>
      </c>
      <c r="Z2553" s="78">
        <f t="shared" si="167"/>
        <v>0</v>
      </c>
      <c r="AA2553" s="78">
        <f t="shared" si="168"/>
        <v>1.58</v>
      </c>
      <c r="AB2553" s="77">
        <f t="shared" si="169"/>
        <v>50</v>
      </c>
    </row>
    <row r="2554" spans="1:28" x14ac:dyDescent="0.3">
      <c r="A2554" s="53">
        <v>44272</v>
      </c>
      <c r="B2554" s="50" t="s">
        <v>1255</v>
      </c>
      <c r="C2554" s="50" t="s">
        <v>1256</v>
      </c>
      <c r="D2554" s="50" t="s">
        <v>47</v>
      </c>
      <c r="E2554" s="52">
        <v>10</v>
      </c>
      <c r="F2554" s="51">
        <v>122</v>
      </c>
      <c r="G2554" s="65">
        <v>0</v>
      </c>
      <c r="H2554" s="51">
        <v>77</v>
      </c>
      <c r="I2554" s="50" t="s">
        <v>258</v>
      </c>
      <c r="J2554" s="61">
        <v>16.600000000000001</v>
      </c>
      <c r="K2554" s="50" t="s">
        <v>215</v>
      </c>
      <c r="L2554" s="72" t="s">
        <v>102</v>
      </c>
      <c r="M2554" s="69">
        <v>2.2000000000000002</v>
      </c>
      <c r="N2554" s="51">
        <v>67</v>
      </c>
      <c r="O2554" s="50" t="s">
        <v>182</v>
      </c>
      <c r="P2554" s="51">
        <v>10320</v>
      </c>
      <c r="Q2554" s="50" t="s">
        <v>1012</v>
      </c>
      <c r="R2554" s="51">
        <v>10288</v>
      </c>
      <c r="S2554" s="52">
        <v>24</v>
      </c>
      <c r="T2554" s="52">
        <v>76</v>
      </c>
      <c r="U2554" s="52">
        <v>83</v>
      </c>
      <c r="V2554" s="50" t="s">
        <v>258</v>
      </c>
      <c r="W2554" s="52">
        <v>65</v>
      </c>
      <c r="X2554" s="50" t="s">
        <v>81</v>
      </c>
      <c r="Y2554" s="78">
        <f t="shared" si="166"/>
        <v>0.22000000000000003</v>
      </c>
      <c r="Z2554" s="78">
        <f t="shared" si="167"/>
        <v>0</v>
      </c>
      <c r="AA2554" s="78">
        <f t="shared" si="168"/>
        <v>1.6600000000000001</v>
      </c>
      <c r="AB2554" s="77">
        <f t="shared" si="169"/>
        <v>50</v>
      </c>
    </row>
    <row r="2555" spans="1:28" x14ac:dyDescent="0.3">
      <c r="A2555" s="53">
        <v>44273</v>
      </c>
      <c r="B2555" s="50" t="s">
        <v>1255</v>
      </c>
      <c r="C2555" s="50" t="s">
        <v>1256</v>
      </c>
      <c r="D2555" s="50" t="s">
        <v>47</v>
      </c>
      <c r="E2555" s="52">
        <v>10</v>
      </c>
      <c r="F2555" s="51">
        <v>118</v>
      </c>
      <c r="G2555" s="65">
        <v>1.8</v>
      </c>
      <c r="H2555" s="51">
        <v>84</v>
      </c>
      <c r="I2555" s="50" t="s">
        <v>178</v>
      </c>
      <c r="J2555" s="61">
        <v>15.2</v>
      </c>
      <c r="K2555" s="50" t="s">
        <v>91</v>
      </c>
      <c r="L2555" s="72" t="s">
        <v>116</v>
      </c>
      <c r="M2555" s="69">
        <v>3.6</v>
      </c>
      <c r="N2555" s="51">
        <v>83</v>
      </c>
      <c r="O2555" s="50" t="s">
        <v>307</v>
      </c>
      <c r="P2555" s="51">
        <v>10288</v>
      </c>
      <c r="Q2555" s="50" t="s">
        <v>1012</v>
      </c>
      <c r="R2555" s="51">
        <v>10249</v>
      </c>
      <c r="S2555" s="52">
        <v>24</v>
      </c>
      <c r="T2555" s="52">
        <v>65</v>
      </c>
      <c r="U2555" s="52">
        <v>81</v>
      </c>
      <c r="V2555" s="50" t="s">
        <v>494</v>
      </c>
      <c r="W2555" s="52">
        <v>50</v>
      </c>
      <c r="X2555" s="50" t="s">
        <v>89</v>
      </c>
      <c r="Y2555" s="78">
        <f t="shared" si="166"/>
        <v>0.36</v>
      </c>
      <c r="Z2555" s="78">
        <f t="shared" si="167"/>
        <v>0.18</v>
      </c>
      <c r="AA2555" s="78">
        <f t="shared" si="168"/>
        <v>1.52</v>
      </c>
      <c r="AB2555" s="77">
        <f t="shared" si="169"/>
        <v>40</v>
      </c>
    </row>
    <row r="2556" spans="1:28" x14ac:dyDescent="0.3">
      <c r="A2556" s="53">
        <v>44274</v>
      </c>
      <c r="B2556" s="50" t="s">
        <v>1255</v>
      </c>
      <c r="C2556" s="50" t="s">
        <v>1256</v>
      </c>
      <c r="D2556" s="50" t="s">
        <v>47</v>
      </c>
      <c r="E2556" s="52">
        <v>10</v>
      </c>
      <c r="F2556" s="51">
        <v>98</v>
      </c>
      <c r="G2556" s="65">
        <v>11.6</v>
      </c>
      <c r="H2556" s="51">
        <v>80</v>
      </c>
      <c r="I2556" s="50" t="s">
        <v>103</v>
      </c>
      <c r="J2556" s="61">
        <v>11.5</v>
      </c>
      <c r="K2556" s="50" t="s">
        <v>71</v>
      </c>
      <c r="L2556" s="72" t="s">
        <v>218</v>
      </c>
      <c r="M2556" s="69">
        <v>5.6</v>
      </c>
      <c r="N2556" s="51">
        <v>125</v>
      </c>
      <c r="O2556" s="50" t="s">
        <v>763</v>
      </c>
      <c r="P2556" s="51">
        <v>10249</v>
      </c>
      <c r="Q2556" s="50" t="s">
        <v>1012</v>
      </c>
      <c r="R2556" s="51">
        <v>10190</v>
      </c>
      <c r="S2556" s="52">
        <v>14</v>
      </c>
      <c r="T2556" s="52">
        <v>79</v>
      </c>
      <c r="U2556" s="52">
        <v>86</v>
      </c>
      <c r="V2556" s="50" t="s">
        <v>51</v>
      </c>
      <c r="W2556" s="52">
        <v>59</v>
      </c>
      <c r="X2556" s="50" t="s">
        <v>235</v>
      </c>
      <c r="Y2556" s="78">
        <f t="shared" si="166"/>
        <v>0.55999999999999994</v>
      </c>
      <c r="Z2556" s="78">
        <f t="shared" si="167"/>
        <v>1.1599999999999999</v>
      </c>
      <c r="AA2556" s="78">
        <f t="shared" si="168"/>
        <v>1.1499999999999999</v>
      </c>
      <c r="AB2556" s="77">
        <f t="shared" si="169"/>
        <v>30</v>
      </c>
    </row>
    <row r="2557" spans="1:28" x14ac:dyDescent="0.3">
      <c r="A2557" s="53">
        <v>44275</v>
      </c>
      <c r="B2557" s="50" t="s">
        <v>1255</v>
      </c>
      <c r="C2557" s="50" t="s">
        <v>1256</v>
      </c>
      <c r="D2557" s="50" t="s">
        <v>47</v>
      </c>
      <c r="E2557" s="52">
        <v>10</v>
      </c>
      <c r="F2557" s="51">
        <v>94</v>
      </c>
      <c r="G2557" s="65">
        <v>0</v>
      </c>
      <c r="H2557" s="51">
        <v>68</v>
      </c>
      <c r="I2557" s="50" t="s">
        <v>100</v>
      </c>
      <c r="J2557" s="61">
        <v>12.1</v>
      </c>
      <c r="K2557" s="50" t="s">
        <v>169</v>
      </c>
      <c r="L2557" s="72" t="s">
        <v>116</v>
      </c>
      <c r="M2557" s="69">
        <v>5</v>
      </c>
      <c r="N2557" s="51">
        <v>114</v>
      </c>
      <c r="O2557" s="50" t="s">
        <v>205</v>
      </c>
      <c r="P2557" s="51">
        <v>10298</v>
      </c>
      <c r="Q2557" s="52">
        <v>22</v>
      </c>
      <c r="R2557" s="51">
        <v>10233</v>
      </c>
      <c r="S2557" s="50" t="s">
        <v>263</v>
      </c>
      <c r="T2557" s="52">
        <v>52</v>
      </c>
      <c r="U2557" s="52">
        <v>71</v>
      </c>
      <c r="V2557" s="50" t="s">
        <v>86</v>
      </c>
      <c r="W2557" s="52">
        <v>39</v>
      </c>
      <c r="X2557" s="50" t="s">
        <v>135</v>
      </c>
      <c r="Y2557" s="78">
        <f t="shared" si="166"/>
        <v>0.5</v>
      </c>
      <c r="Z2557" s="78">
        <f t="shared" si="167"/>
        <v>0</v>
      </c>
      <c r="AA2557" s="78">
        <f t="shared" si="168"/>
        <v>1.21</v>
      </c>
      <c r="AB2557" s="77">
        <f t="shared" si="169"/>
        <v>40</v>
      </c>
    </row>
    <row r="2558" spans="1:28" x14ac:dyDescent="0.3">
      <c r="A2558" s="53">
        <v>44276</v>
      </c>
      <c r="B2558" s="50" t="s">
        <v>1255</v>
      </c>
      <c r="C2558" s="50" t="s">
        <v>1256</v>
      </c>
      <c r="D2558" s="50" t="s">
        <v>47</v>
      </c>
      <c r="E2558" s="52">
        <v>10</v>
      </c>
      <c r="F2558" s="51">
        <v>94</v>
      </c>
      <c r="G2558" s="65">
        <v>0</v>
      </c>
      <c r="H2558" s="51">
        <v>50</v>
      </c>
      <c r="I2558" s="50" t="s">
        <v>280</v>
      </c>
      <c r="J2558" s="61">
        <v>13.8</v>
      </c>
      <c r="K2558" s="50" t="s">
        <v>158</v>
      </c>
      <c r="L2558" s="72" t="s">
        <v>263</v>
      </c>
      <c r="M2558" s="69">
        <v>2.5</v>
      </c>
      <c r="N2558" s="51">
        <v>44</v>
      </c>
      <c r="O2558" s="50" t="s">
        <v>50</v>
      </c>
      <c r="P2558" s="51">
        <v>10294</v>
      </c>
      <c r="Q2558" s="50" t="s">
        <v>1012</v>
      </c>
      <c r="R2558" s="51">
        <v>10259</v>
      </c>
      <c r="S2558" s="50" t="s">
        <v>51</v>
      </c>
      <c r="T2558" s="52">
        <v>64</v>
      </c>
      <c r="U2558" s="52">
        <v>72</v>
      </c>
      <c r="V2558" s="50" t="s">
        <v>594</v>
      </c>
      <c r="W2558" s="52">
        <v>49</v>
      </c>
      <c r="X2558" s="50" t="s">
        <v>192</v>
      </c>
      <c r="Y2558" s="78">
        <f t="shared" si="166"/>
        <v>0.25</v>
      </c>
      <c r="Z2558" s="78">
        <f t="shared" si="167"/>
        <v>0</v>
      </c>
      <c r="AA2558" s="78">
        <f t="shared" si="168"/>
        <v>1.3800000000000001</v>
      </c>
      <c r="AB2558" s="77">
        <f t="shared" si="169"/>
        <v>10</v>
      </c>
    </row>
    <row r="2559" spans="1:28" x14ac:dyDescent="0.3">
      <c r="A2559" s="53">
        <v>44277</v>
      </c>
      <c r="B2559" s="50" t="s">
        <v>1255</v>
      </c>
      <c r="C2559" s="50" t="s">
        <v>1256</v>
      </c>
      <c r="D2559" s="50" t="s">
        <v>47</v>
      </c>
      <c r="E2559" s="52">
        <v>10</v>
      </c>
      <c r="F2559" s="51">
        <v>113</v>
      </c>
      <c r="G2559" s="65">
        <v>0</v>
      </c>
      <c r="H2559" s="51">
        <v>84</v>
      </c>
      <c r="I2559" s="50" t="s">
        <v>111</v>
      </c>
      <c r="J2559" s="61">
        <v>14.2</v>
      </c>
      <c r="K2559" s="50" t="s">
        <v>71</v>
      </c>
      <c r="L2559" s="72" t="s">
        <v>132</v>
      </c>
      <c r="M2559" s="69">
        <v>5</v>
      </c>
      <c r="N2559" s="51">
        <v>108</v>
      </c>
      <c r="O2559" s="50" t="s">
        <v>128</v>
      </c>
      <c r="P2559" s="51">
        <v>10259</v>
      </c>
      <c r="Q2559" s="50" t="s">
        <v>1012</v>
      </c>
      <c r="R2559" s="51">
        <v>10217</v>
      </c>
      <c r="S2559" s="52">
        <v>24</v>
      </c>
      <c r="T2559" s="52">
        <v>65</v>
      </c>
      <c r="U2559" s="52">
        <v>73</v>
      </c>
      <c r="V2559" s="50" t="s">
        <v>88</v>
      </c>
      <c r="W2559" s="52">
        <v>56</v>
      </c>
      <c r="X2559" s="50" t="s">
        <v>206</v>
      </c>
      <c r="Y2559" s="78">
        <f t="shared" si="166"/>
        <v>0.5</v>
      </c>
      <c r="Z2559" s="78">
        <f t="shared" si="167"/>
        <v>0</v>
      </c>
      <c r="AA2559" s="78">
        <f t="shared" si="168"/>
        <v>1.42</v>
      </c>
      <c r="AB2559" s="77">
        <f t="shared" si="169"/>
        <v>80</v>
      </c>
    </row>
    <row r="2560" spans="1:28" x14ac:dyDescent="0.3">
      <c r="A2560" s="53">
        <v>44278</v>
      </c>
      <c r="B2560" s="50" t="s">
        <v>1255</v>
      </c>
      <c r="C2560" s="50" t="s">
        <v>1256</v>
      </c>
      <c r="D2560" s="50" t="s">
        <v>47</v>
      </c>
      <c r="E2560" s="52">
        <v>10</v>
      </c>
      <c r="F2560" s="51">
        <v>108</v>
      </c>
      <c r="G2560" s="65">
        <v>0</v>
      </c>
      <c r="H2560" s="51">
        <v>55</v>
      </c>
      <c r="I2560" s="50" t="s">
        <v>123</v>
      </c>
      <c r="J2560" s="61">
        <v>16</v>
      </c>
      <c r="K2560" s="50" t="s">
        <v>158</v>
      </c>
      <c r="L2560" s="72" t="s">
        <v>132</v>
      </c>
      <c r="M2560" s="69">
        <v>3.1</v>
      </c>
      <c r="N2560" s="51">
        <v>56</v>
      </c>
      <c r="O2560" s="50" t="s">
        <v>139</v>
      </c>
      <c r="P2560" s="51">
        <v>10237</v>
      </c>
      <c r="Q2560" s="52">
        <v>23</v>
      </c>
      <c r="R2560" s="51">
        <v>10207</v>
      </c>
      <c r="S2560" s="50" t="s">
        <v>51</v>
      </c>
      <c r="T2560" s="52">
        <v>68</v>
      </c>
      <c r="U2560" s="52">
        <v>81</v>
      </c>
      <c r="V2560" s="50" t="s">
        <v>430</v>
      </c>
      <c r="W2560" s="52">
        <v>55</v>
      </c>
      <c r="X2560" s="50" t="s">
        <v>51</v>
      </c>
      <c r="Y2560" s="78">
        <f t="shared" si="166"/>
        <v>0.31</v>
      </c>
      <c r="Z2560" s="78">
        <f t="shared" si="167"/>
        <v>0</v>
      </c>
      <c r="AA2560" s="78">
        <f t="shared" si="168"/>
        <v>1.6</v>
      </c>
      <c r="AB2560" s="77">
        <f t="shared" si="169"/>
        <v>80</v>
      </c>
    </row>
    <row r="2561" spans="1:28" x14ac:dyDescent="0.3">
      <c r="A2561" s="53">
        <v>44279</v>
      </c>
      <c r="B2561" s="50" t="s">
        <v>1255</v>
      </c>
      <c r="C2561" s="50" t="s">
        <v>1256</v>
      </c>
      <c r="D2561" s="50" t="s">
        <v>47</v>
      </c>
      <c r="E2561" s="52">
        <v>10</v>
      </c>
      <c r="F2561" s="51">
        <v>120</v>
      </c>
      <c r="G2561" s="65">
        <v>0</v>
      </c>
      <c r="H2561" s="51">
        <v>99</v>
      </c>
      <c r="I2561" s="50" t="s">
        <v>51</v>
      </c>
      <c r="J2561" s="61">
        <v>14.1</v>
      </c>
      <c r="K2561" s="50" t="s">
        <v>148</v>
      </c>
      <c r="L2561" s="73">
        <v>31</v>
      </c>
      <c r="M2561" s="69">
        <v>2.8</v>
      </c>
      <c r="N2561" s="51">
        <v>64</v>
      </c>
      <c r="O2561" s="50" t="s">
        <v>169</v>
      </c>
      <c r="P2561" s="51">
        <v>10271</v>
      </c>
      <c r="Q2561" s="52">
        <v>21</v>
      </c>
      <c r="R2561" s="51">
        <v>10233</v>
      </c>
      <c r="S2561" s="50" t="s">
        <v>51</v>
      </c>
      <c r="T2561" s="52">
        <v>74</v>
      </c>
      <c r="U2561" s="52">
        <v>80</v>
      </c>
      <c r="V2561" s="50" t="s">
        <v>80</v>
      </c>
      <c r="W2561" s="52">
        <v>61</v>
      </c>
      <c r="X2561" s="50" t="s">
        <v>182</v>
      </c>
      <c r="Y2561" s="78">
        <f t="shared" si="166"/>
        <v>0.27999999999999997</v>
      </c>
      <c r="Z2561" s="78">
        <f t="shared" si="167"/>
        <v>0</v>
      </c>
      <c r="AA2561" s="78">
        <f t="shared" si="168"/>
        <v>1.41</v>
      </c>
      <c r="AB2561" s="77">
        <f t="shared" si="169"/>
        <v>310</v>
      </c>
    </row>
    <row r="2562" spans="1:28" x14ac:dyDescent="0.3">
      <c r="A2562" s="53">
        <v>44280</v>
      </c>
      <c r="B2562" s="50" t="s">
        <v>1255</v>
      </c>
      <c r="C2562" s="50" t="s">
        <v>1256</v>
      </c>
      <c r="D2562" s="50" t="s">
        <v>47</v>
      </c>
      <c r="E2562" s="52">
        <v>10</v>
      </c>
      <c r="F2562" s="51">
        <v>119</v>
      </c>
      <c r="G2562" s="65">
        <v>0</v>
      </c>
      <c r="H2562" s="51">
        <v>76</v>
      </c>
      <c r="I2562" s="50" t="s">
        <v>184</v>
      </c>
      <c r="J2562" s="61">
        <v>16.2</v>
      </c>
      <c r="K2562" s="50" t="s">
        <v>179</v>
      </c>
      <c r="L2562" s="72" t="s">
        <v>533</v>
      </c>
      <c r="M2562" s="69">
        <v>2.8</v>
      </c>
      <c r="N2562" s="51">
        <v>61</v>
      </c>
      <c r="O2562" s="50" t="s">
        <v>91</v>
      </c>
      <c r="P2562" s="51">
        <v>10259</v>
      </c>
      <c r="Q2562" s="50" t="s">
        <v>1012</v>
      </c>
      <c r="R2562" s="51">
        <v>10207</v>
      </c>
      <c r="S2562" s="52">
        <v>24</v>
      </c>
      <c r="T2562" s="52">
        <v>71</v>
      </c>
      <c r="U2562" s="52">
        <v>82</v>
      </c>
      <c r="V2562" s="50" t="s">
        <v>88</v>
      </c>
      <c r="W2562" s="52">
        <v>60</v>
      </c>
      <c r="X2562" s="50" t="s">
        <v>51</v>
      </c>
      <c r="Y2562" s="78">
        <f t="shared" si="166"/>
        <v>0.27999999999999997</v>
      </c>
      <c r="Z2562" s="78">
        <f t="shared" si="167"/>
        <v>0</v>
      </c>
      <c r="AA2562" s="78">
        <f t="shared" si="168"/>
        <v>1.6199999999999999</v>
      </c>
      <c r="AB2562" s="77">
        <f t="shared" si="169"/>
        <v>70</v>
      </c>
    </row>
    <row r="2563" spans="1:28" x14ac:dyDescent="0.3">
      <c r="A2563" s="53">
        <v>44281</v>
      </c>
      <c r="B2563" s="50" t="s">
        <v>1255</v>
      </c>
      <c r="C2563" s="50" t="s">
        <v>1256</v>
      </c>
      <c r="D2563" s="50" t="s">
        <v>47</v>
      </c>
      <c r="E2563" s="52">
        <v>10</v>
      </c>
      <c r="F2563" s="51">
        <v>125</v>
      </c>
      <c r="G2563" s="65">
        <v>0.6</v>
      </c>
      <c r="H2563" s="51">
        <v>84</v>
      </c>
      <c r="I2563" s="50" t="s">
        <v>184</v>
      </c>
      <c r="J2563" s="61">
        <v>16.600000000000001</v>
      </c>
      <c r="K2563" s="50" t="s">
        <v>71</v>
      </c>
      <c r="L2563" s="73">
        <v>29</v>
      </c>
      <c r="M2563" s="69">
        <v>1.9</v>
      </c>
      <c r="N2563" s="51">
        <v>114</v>
      </c>
      <c r="O2563" s="50" t="s">
        <v>388</v>
      </c>
      <c r="P2563" s="51">
        <v>10283</v>
      </c>
      <c r="Q2563" s="52">
        <v>22</v>
      </c>
      <c r="R2563" s="51">
        <v>10197</v>
      </c>
      <c r="S2563" s="50" t="s">
        <v>116</v>
      </c>
      <c r="T2563" s="52">
        <v>72</v>
      </c>
      <c r="U2563" s="52">
        <v>84</v>
      </c>
      <c r="V2563" s="50" t="s">
        <v>51</v>
      </c>
      <c r="W2563" s="52">
        <v>51</v>
      </c>
      <c r="X2563" s="50" t="s">
        <v>61</v>
      </c>
      <c r="Y2563" s="78">
        <f t="shared" ref="Y2563:Y2626" si="170">M2563/$AE$17</f>
        <v>0.19</v>
      </c>
      <c r="Z2563" s="78">
        <f t="shared" ref="Z2563:Z2626" si="171">G2563/$AE$17</f>
        <v>0.06</v>
      </c>
      <c r="AA2563" s="78">
        <f t="shared" ref="AA2563:AA2626" si="172">J2563/$AE$17</f>
        <v>1.6600000000000001</v>
      </c>
      <c r="AB2563" s="77">
        <f t="shared" ref="AB2563:AB2626" si="173">L2563*$AE$17</f>
        <v>290</v>
      </c>
    </row>
    <row r="2564" spans="1:28" x14ac:dyDescent="0.3">
      <c r="A2564" s="53">
        <v>44282</v>
      </c>
      <c r="B2564" s="50" t="s">
        <v>1255</v>
      </c>
      <c r="C2564" s="50" t="s">
        <v>1256</v>
      </c>
      <c r="D2564" s="50" t="s">
        <v>47</v>
      </c>
      <c r="E2564" s="52">
        <v>10</v>
      </c>
      <c r="F2564" s="51">
        <v>112</v>
      </c>
      <c r="G2564" s="65">
        <v>0</v>
      </c>
      <c r="H2564" s="51">
        <v>79</v>
      </c>
      <c r="I2564" s="50" t="s">
        <v>106</v>
      </c>
      <c r="J2564" s="61">
        <v>14.4</v>
      </c>
      <c r="K2564" s="50" t="s">
        <v>113</v>
      </c>
      <c r="L2564" s="72" t="s">
        <v>132</v>
      </c>
      <c r="M2564" s="69">
        <v>5.3</v>
      </c>
      <c r="N2564" s="51">
        <v>100</v>
      </c>
      <c r="O2564" s="50" t="s">
        <v>129</v>
      </c>
      <c r="P2564" s="51">
        <v>10282</v>
      </c>
      <c r="Q2564" s="50" t="s">
        <v>51</v>
      </c>
      <c r="R2564" s="51">
        <v>10255</v>
      </c>
      <c r="S2564" s="52">
        <v>18</v>
      </c>
      <c r="T2564" s="52">
        <v>69</v>
      </c>
      <c r="U2564" s="52">
        <v>80</v>
      </c>
      <c r="V2564" s="50" t="s">
        <v>107</v>
      </c>
      <c r="W2564" s="52">
        <v>58</v>
      </c>
      <c r="X2564" s="50" t="s">
        <v>143</v>
      </c>
      <c r="Y2564" s="78">
        <f t="shared" si="170"/>
        <v>0.53</v>
      </c>
      <c r="Z2564" s="78">
        <f t="shared" si="171"/>
        <v>0</v>
      </c>
      <c r="AA2564" s="78">
        <f t="shared" si="172"/>
        <v>1.44</v>
      </c>
      <c r="AB2564" s="77">
        <f t="shared" si="173"/>
        <v>80</v>
      </c>
    </row>
    <row r="2565" spans="1:28" x14ac:dyDescent="0.3">
      <c r="A2565" s="53">
        <v>44283</v>
      </c>
      <c r="B2565" s="50" t="s">
        <v>1255</v>
      </c>
      <c r="C2565" s="50" t="s">
        <v>1256</v>
      </c>
      <c r="D2565" s="50" t="s">
        <v>47</v>
      </c>
      <c r="E2565" s="52">
        <v>10</v>
      </c>
      <c r="F2565" s="51">
        <v>122</v>
      </c>
      <c r="G2565" s="65">
        <v>0</v>
      </c>
      <c r="H2565" s="51">
        <v>66</v>
      </c>
      <c r="I2565" s="50" t="s">
        <v>123</v>
      </c>
      <c r="J2565" s="61">
        <v>17.7</v>
      </c>
      <c r="K2565" s="50" t="s">
        <v>135</v>
      </c>
      <c r="L2565" s="72" t="s">
        <v>533</v>
      </c>
      <c r="M2565" s="69">
        <v>1.7</v>
      </c>
      <c r="N2565" s="51">
        <v>47</v>
      </c>
      <c r="O2565" s="50" t="s">
        <v>91</v>
      </c>
      <c r="P2565" s="51">
        <v>10270</v>
      </c>
      <c r="Q2565" s="52">
        <v>10</v>
      </c>
      <c r="R2565" s="51">
        <v>10237</v>
      </c>
      <c r="S2565" s="50" t="s">
        <v>51</v>
      </c>
      <c r="T2565" s="52">
        <v>71</v>
      </c>
      <c r="U2565" s="52">
        <v>83</v>
      </c>
      <c r="V2565" s="50" t="s">
        <v>51</v>
      </c>
      <c r="W2565" s="52">
        <v>60</v>
      </c>
      <c r="X2565" s="50" t="s">
        <v>388</v>
      </c>
      <c r="Y2565" s="78">
        <f t="shared" si="170"/>
        <v>0.16999999999999998</v>
      </c>
      <c r="Z2565" s="78">
        <f t="shared" si="171"/>
        <v>0</v>
      </c>
      <c r="AA2565" s="78">
        <f t="shared" si="172"/>
        <v>1.77</v>
      </c>
      <c r="AB2565" s="77">
        <f t="shared" si="173"/>
        <v>70</v>
      </c>
    </row>
    <row r="2566" spans="1:28" x14ac:dyDescent="0.3">
      <c r="A2566" s="53">
        <v>44284</v>
      </c>
      <c r="B2566" s="50" t="s">
        <v>1255</v>
      </c>
      <c r="C2566" s="50" t="s">
        <v>1256</v>
      </c>
      <c r="D2566" s="50" t="s">
        <v>47</v>
      </c>
      <c r="E2566" s="52">
        <v>10</v>
      </c>
      <c r="F2566" s="51">
        <v>142</v>
      </c>
      <c r="G2566" s="65">
        <v>0</v>
      </c>
      <c r="H2566" s="51">
        <v>92</v>
      </c>
      <c r="I2566" s="50" t="s">
        <v>51</v>
      </c>
      <c r="J2566" s="61">
        <v>19.100000000000001</v>
      </c>
      <c r="K2566" s="50" t="s">
        <v>250</v>
      </c>
      <c r="L2566" s="73">
        <v>22</v>
      </c>
      <c r="M2566" s="69">
        <v>0.8</v>
      </c>
      <c r="N2566" s="51">
        <v>47</v>
      </c>
      <c r="O2566" s="50" t="s">
        <v>222</v>
      </c>
      <c r="P2566" s="51">
        <v>10240</v>
      </c>
      <c r="Q2566" s="50" t="s">
        <v>1012</v>
      </c>
      <c r="R2566" s="51">
        <v>10198</v>
      </c>
      <c r="S2566" s="52">
        <v>16</v>
      </c>
      <c r="T2566" s="52">
        <v>79</v>
      </c>
      <c r="U2566" s="52">
        <v>85</v>
      </c>
      <c r="V2566" s="50" t="s">
        <v>51</v>
      </c>
      <c r="W2566" s="52">
        <v>63</v>
      </c>
      <c r="X2566" s="50" t="s">
        <v>250</v>
      </c>
      <c r="Y2566" s="78">
        <f t="shared" si="170"/>
        <v>0.08</v>
      </c>
      <c r="Z2566" s="78">
        <f t="shared" si="171"/>
        <v>0</v>
      </c>
      <c r="AA2566" s="78">
        <f t="shared" si="172"/>
        <v>1.9100000000000001</v>
      </c>
      <c r="AB2566" s="77">
        <f t="shared" si="173"/>
        <v>220</v>
      </c>
    </row>
    <row r="2567" spans="1:28" x14ac:dyDescent="0.3">
      <c r="A2567" s="53">
        <v>44285</v>
      </c>
      <c r="B2567" s="50" t="s">
        <v>1255</v>
      </c>
      <c r="C2567" s="50" t="s">
        <v>1256</v>
      </c>
      <c r="D2567" s="50" t="s">
        <v>47</v>
      </c>
      <c r="E2567" s="52">
        <v>10</v>
      </c>
      <c r="F2567" s="51">
        <v>162</v>
      </c>
      <c r="G2567" s="65">
        <v>0</v>
      </c>
      <c r="H2567" s="51">
        <v>129</v>
      </c>
      <c r="I2567" s="50" t="s">
        <v>178</v>
      </c>
      <c r="J2567" s="61">
        <v>19.399999999999999</v>
      </c>
      <c r="K2567" s="50" t="s">
        <v>148</v>
      </c>
      <c r="L2567" s="72" t="s">
        <v>132</v>
      </c>
      <c r="M2567" s="69">
        <v>0.8</v>
      </c>
      <c r="N2567" s="51">
        <v>47</v>
      </c>
      <c r="O2567" s="50" t="s">
        <v>95</v>
      </c>
      <c r="P2567" s="51">
        <v>10221</v>
      </c>
      <c r="Q2567" s="50" t="s">
        <v>51</v>
      </c>
      <c r="R2567" s="51">
        <v>10183</v>
      </c>
      <c r="S2567" s="52">
        <v>24</v>
      </c>
      <c r="T2567" s="52">
        <v>61</v>
      </c>
      <c r="U2567" s="52">
        <v>74</v>
      </c>
      <c r="V2567" s="50" t="s">
        <v>88</v>
      </c>
      <c r="W2567" s="52">
        <v>46</v>
      </c>
      <c r="X2567" s="50" t="s">
        <v>61</v>
      </c>
      <c r="Y2567" s="78">
        <f t="shared" si="170"/>
        <v>0.08</v>
      </c>
      <c r="Z2567" s="78">
        <f t="shared" si="171"/>
        <v>0</v>
      </c>
      <c r="AA2567" s="78">
        <f t="shared" si="172"/>
        <v>1.94</v>
      </c>
      <c r="AB2567" s="77">
        <f t="shared" si="173"/>
        <v>80</v>
      </c>
    </row>
    <row r="2568" spans="1:28" x14ac:dyDescent="0.3">
      <c r="A2568" s="53">
        <v>44286</v>
      </c>
      <c r="B2568" s="50" t="s">
        <v>1255</v>
      </c>
      <c r="C2568" s="50" t="s">
        <v>1256</v>
      </c>
      <c r="D2568" s="50" t="s">
        <v>47</v>
      </c>
      <c r="E2568" s="52">
        <v>10</v>
      </c>
      <c r="F2568" s="51">
        <v>190</v>
      </c>
      <c r="G2568" s="65">
        <v>0</v>
      </c>
      <c r="H2568" s="51">
        <v>128</v>
      </c>
      <c r="I2568" s="50" t="s">
        <v>147</v>
      </c>
      <c r="J2568" s="61">
        <v>25.3</v>
      </c>
      <c r="K2568" s="50" t="s">
        <v>213</v>
      </c>
      <c r="L2568" s="73">
        <v>23</v>
      </c>
      <c r="M2568" s="69">
        <v>1.4</v>
      </c>
      <c r="N2568" s="51">
        <v>42</v>
      </c>
      <c r="O2568" s="50" t="s">
        <v>210</v>
      </c>
      <c r="P2568" s="51">
        <v>10183</v>
      </c>
      <c r="Q2568" s="50" t="s">
        <v>1012</v>
      </c>
      <c r="R2568" s="51">
        <v>10101</v>
      </c>
      <c r="S2568" s="52">
        <v>24</v>
      </c>
      <c r="T2568" s="52">
        <v>49</v>
      </c>
      <c r="U2568" s="52">
        <v>75</v>
      </c>
      <c r="V2568" s="50" t="s">
        <v>195</v>
      </c>
      <c r="W2568" s="52">
        <v>25</v>
      </c>
      <c r="X2568" s="50" t="s">
        <v>164</v>
      </c>
      <c r="Y2568" s="78">
        <f t="shared" si="170"/>
        <v>0.13999999999999999</v>
      </c>
      <c r="Z2568" s="78">
        <f t="shared" si="171"/>
        <v>0</v>
      </c>
      <c r="AA2568" s="78">
        <f t="shared" si="172"/>
        <v>2.5300000000000002</v>
      </c>
      <c r="AB2568" s="77">
        <f t="shared" si="173"/>
        <v>230</v>
      </c>
    </row>
    <row r="2569" spans="1:28" x14ac:dyDescent="0.3">
      <c r="A2569" s="53">
        <v>44287</v>
      </c>
      <c r="B2569" s="50" t="s">
        <v>1255</v>
      </c>
      <c r="C2569" s="50" t="s">
        <v>1256</v>
      </c>
      <c r="D2569" s="50" t="s">
        <v>47</v>
      </c>
      <c r="E2569" s="52">
        <v>10</v>
      </c>
      <c r="F2569" s="51">
        <v>196</v>
      </c>
      <c r="G2569" s="65">
        <v>0</v>
      </c>
      <c r="H2569" s="51">
        <v>149</v>
      </c>
      <c r="I2569" s="50" t="s">
        <v>100</v>
      </c>
      <c r="J2569" s="61">
        <v>24.3</v>
      </c>
      <c r="K2569" s="50" t="s">
        <v>99</v>
      </c>
      <c r="L2569" s="73">
        <v>12</v>
      </c>
      <c r="M2569" s="69">
        <v>3.1</v>
      </c>
      <c r="N2569" s="51">
        <v>108</v>
      </c>
      <c r="O2569" s="50" t="s">
        <v>201</v>
      </c>
      <c r="P2569" s="51">
        <v>10134</v>
      </c>
      <c r="Q2569" s="52">
        <v>23</v>
      </c>
      <c r="R2569" s="51">
        <v>10076</v>
      </c>
      <c r="S2569" s="50" t="s">
        <v>102</v>
      </c>
      <c r="T2569" s="52">
        <v>35</v>
      </c>
      <c r="U2569" s="52">
        <v>69</v>
      </c>
      <c r="V2569" s="50" t="s">
        <v>100</v>
      </c>
      <c r="W2569" s="52">
        <v>27</v>
      </c>
      <c r="X2569" s="50" t="s">
        <v>186</v>
      </c>
      <c r="Y2569" s="78">
        <f t="shared" si="170"/>
        <v>0.31</v>
      </c>
      <c r="Z2569" s="78">
        <f t="shared" si="171"/>
        <v>0</v>
      </c>
      <c r="AA2569" s="78">
        <f t="shared" si="172"/>
        <v>2.4300000000000002</v>
      </c>
      <c r="AB2569" s="77">
        <f t="shared" si="173"/>
        <v>120</v>
      </c>
    </row>
    <row r="2570" spans="1:28" x14ac:dyDescent="0.3">
      <c r="A2570" s="53">
        <v>44288</v>
      </c>
      <c r="B2570" s="50" t="s">
        <v>1255</v>
      </c>
      <c r="C2570" s="50" t="s">
        <v>1256</v>
      </c>
      <c r="D2570" s="50" t="s">
        <v>47</v>
      </c>
      <c r="E2570" s="52">
        <v>10</v>
      </c>
      <c r="F2570" s="51">
        <v>148</v>
      </c>
      <c r="G2570" s="65">
        <v>0</v>
      </c>
      <c r="H2570" s="51">
        <v>129</v>
      </c>
      <c r="I2570" s="50" t="s">
        <v>100</v>
      </c>
      <c r="J2570" s="61">
        <v>16.8</v>
      </c>
      <c r="K2570" s="50" t="s">
        <v>52</v>
      </c>
      <c r="L2570" s="73">
        <v>29</v>
      </c>
      <c r="M2570" s="69">
        <v>3.6</v>
      </c>
      <c r="N2570" s="51">
        <v>92</v>
      </c>
      <c r="O2570" s="50" t="s">
        <v>128</v>
      </c>
      <c r="P2570" s="51">
        <v>10179</v>
      </c>
      <c r="Q2570" s="52">
        <v>22</v>
      </c>
      <c r="R2570" s="51">
        <v>10125</v>
      </c>
      <c r="S2570" s="50" t="s">
        <v>51</v>
      </c>
      <c r="T2570" s="52">
        <v>76</v>
      </c>
      <c r="U2570" s="52">
        <v>84</v>
      </c>
      <c r="V2570" s="50" t="s">
        <v>486</v>
      </c>
      <c r="W2570" s="52">
        <v>68</v>
      </c>
      <c r="X2570" s="50" t="s">
        <v>166</v>
      </c>
      <c r="Y2570" s="78">
        <f t="shared" si="170"/>
        <v>0.36</v>
      </c>
      <c r="Z2570" s="78">
        <f t="shared" si="171"/>
        <v>0</v>
      </c>
      <c r="AA2570" s="78">
        <f t="shared" si="172"/>
        <v>1.6800000000000002</v>
      </c>
      <c r="AB2570" s="77">
        <f t="shared" si="173"/>
        <v>290</v>
      </c>
    </row>
    <row r="2571" spans="1:28" x14ac:dyDescent="0.3">
      <c r="A2571" s="53">
        <v>44289</v>
      </c>
      <c r="B2571" s="50" t="s">
        <v>1255</v>
      </c>
      <c r="C2571" s="50" t="s">
        <v>1256</v>
      </c>
      <c r="D2571" s="50" t="s">
        <v>47</v>
      </c>
      <c r="E2571" s="52">
        <v>10</v>
      </c>
      <c r="F2571" s="51">
        <v>119</v>
      </c>
      <c r="G2571" s="65">
        <v>0</v>
      </c>
      <c r="H2571" s="51">
        <v>104</v>
      </c>
      <c r="I2571" s="50" t="s">
        <v>142</v>
      </c>
      <c r="J2571" s="61">
        <v>13.4</v>
      </c>
      <c r="K2571" s="50" t="s">
        <v>347</v>
      </c>
      <c r="L2571" s="73">
        <v>30</v>
      </c>
      <c r="M2571" s="69">
        <v>2.2000000000000002</v>
      </c>
      <c r="N2571" s="51">
        <v>58</v>
      </c>
      <c r="O2571" s="50" t="s">
        <v>205</v>
      </c>
      <c r="P2571" s="51">
        <v>10217</v>
      </c>
      <c r="Q2571" s="50" t="s">
        <v>51</v>
      </c>
      <c r="R2571" s="51">
        <v>10177</v>
      </c>
      <c r="S2571" s="50" t="s">
        <v>1012</v>
      </c>
      <c r="T2571" s="52">
        <v>72</v>
      </c>
      <c r="U2571" s="52">
        <v>83</v>
      </c>
      <c r="V2571" s="50" t="s">
        <v>51</v>
      </c>
      <c r="W2571" s="52">
        <v>67</v>
      </c>
      <c r="X2571" s="50" t="s">
        <v>112</v>
      </c>
      <c r="Y2571" s="78">
        <f t="shared" si="170"/>
        <v>0.22000000000000003</v>
      </c>
      <c r="Z2571" s="78">
        <f t="shared" si="171"/>
        <v>0</v>
      </c>
      <c r="AA2571" s="78">
        <f t="shared" si="172"/>
        <v>1.34</v>
      </c>
      <c r="AB2571" s="77">
        <f t="shared" si="173"/>
        <v>300</v>
      </c>
    </row>
    <row r="2572" spans="1:28" x14ac:dyDescent="0.3">
      <c r="A2572" s="53">
        <v>44290</v>
      </c>
      <c r="B2572" s="50" t="s">
        <v>1255</v>
      </c>
      <c r="C2572" s="50" t="s">
        <v>1256</v>
      </c>
      <c r="D2572" s="50" t="s">
        <v>47</v>
      </c>
      <c r="E2572" s="52">
        <v>10</v>
      </c>
      <c r="F2572" s="51">
        <v>115</v>
      </c>
      <c r="G2572" s="65">
        <v>0</v>
      </c>
      <c r="H2572" s="51">
        <v>71</v>
      </c>
      <c r="I2572" s="50" t="s">
        <v>111</v>
      </c>
      <c r="J2572" s="61">
        <v>15.9</v>
      </c>
      <c r="K2572" s="50" t="s">
        <v>121</v>
      </c>
      <c r="L2572" s="73">
        <v>0</v>
      </c>
      <c r="M2572" s="69">
        <v>3.9</v>
      </c>
      <c r="N2572" s="51">
        <v>75</v>
      </c>
      <c r="O2572" s="50" t="s">
        <v>51</v>
      </c>
      <c r="P2572" s="51">
        <v>10216</v>
      </c>
      <c r="Q2572" s="50" t="s">
        <v>289</v>
      </c>
      <c r="R2572" s="51">
        <v>10200</v>
      </c>
      <c r="S2572" s="50" t="s">
        <v>116</v>
      </c>
      <c r="T2572" s="52">
        <v>65</v>
      </c>
      <c r="U2572" s="52">
        <v>75</v>
      </c>
      <c r="V2572" s="50" t="s">
        <v>100</v>
      </c>
      <c r="W2572" s="52">
        <v>54</v>
      </c>
      <c r="X2572" s="50" t="s">
        <v>121</v>
      </c>
      <c r="Y2572" s="78">
        <f t="shared" si="170"/>
        <v>0.39</v>
      </c>
      <c r="Z2572" s="78">
        <f t="shared" si="171"/>
        <v>0</v>
      </c>
      <c r="AA2572" s="78">
        <f t="shared" si="172"/>
        <v>1.59</v>
      </c>
      <c r="AB2572" s="77">
        <f t="shared" si="173"/>
        <v>0</v>
      </c>
    </row>
    <row r="2573" spans="1:28" x14ac:dyDescent="0.3">
      <c r="A2573" s="53">
        <v>44291</v>
      </c>
      <c r="B2573" s="50" t="s">
        <v>1255</v>
      </c>
      <c r="C2573" s="50" t="s">
        <v>1256</v>
      </c>
      <c r="D2573" s="50" t="s">
        <v>47</v>
      </c>
      <c r="E2573" s="52">
        <v>10</v>
      </c>
      <c r="F2573" s="51">
        <v>113</v>
      </c>
      <c r="G2573" s="65">
        <v>0</v>
      </c>
      <c r="H2573" s="51">
        <v>62</v>
      </c>
      <c r="I2573" s="50" t="s">
        <v>537</v>
      </c>
      <c r="J2573" s="61">
        <v>16.399999999999999</v>
      </c>
      <c r="K2573" s="50" t="s">
        <v>158</v>
      </c>
      <c r="L2573" s="72" t="s">
        <v>84</v>
      </c>
      <c r="M2573" s="69">
        <v>1.9</v>
      </c>
      <c r="N2573" s="51">
        <v>56</v>
      </c>
      <c r="O2573" s="50" t="s">
        <v>108</v>
      </c>
      <c r="P2573" s="51">
        <v>10213</v>
      </c>
      <c r="Q2573" s="50" t="s">
        <v>289</v>
      </c>
      <c r="R2573" s="51">
        <v>10192</v>
      </c>
      <c r="S2573" s="50" t="s">
        <v>533</v>
      </c>
      <c r="T2573" s="52">
        <v>70</v>
      </c>
      <c r="U2573" s="52">
        <v>79</v>
      </c>
      <c r="V2573" s="50" t="s">
        <v>51</v>
      </c>
      <c r="W2573" s="52">
        <v>60</v>
      </c>
      <c r="X2573" s="50" t="s">
        <v>51</v>
      </c>
      <c r="Y2573" s="78">
        <f t="shared" si="170"/>
        <v>0.19</v>
      </c>
      <c r="Z2573" s="78">
        <f t="shared" si="171"/>
        <v>0</v>
      </c>
      <c r="AA2573" s="78">
        <f t="shared" si="172"/>
        <v>1.64</v>
      </c>
      <c r="AB2573" s="77">
        <f t="shared" si="173"/>
        <v>20</v>
      </c>
    </row>
    <row r="2574" spans="1:28" x14ac:dyDescent="0.3">
      <c r="A2574" s="53">
        <v>44292</v>
      </c>
      <c r="B2574" s="50" t="s">
        <v>1255</v>
      </c>
      <c r="C2574" s="50" t="s">
        <v>1256</v>
      </c>
      <c r="D2574" s="50" t="s">
        <v>47</v>
      </c>
      <c r="E2574" s="52">
        <v>10</v>
      </c>
      <c r="F2574" s="51">
        <v>102</v>
      </c>
      <c r="G2574" s="65">
        <v>2.8</v>
      </c>
      <c r="H2574" s="51">
        <v>83</v>
      </c>
      <c r="I2574" s="50" t="s">
        <v>155</v>
      </c>
      <c r="J2574" s="61">
        <v>12</v>
      </c>
      <c r="K2574" s="50" t="s">
        <v>286</v>
      </c>
      <c r="L2574" s="72" t="s">
        <v>132</v>
      </c>
      <c r="M2574" s="69">
        <v>1.4</v>
      </c>
      <c r="N2574" s="51">
        <v>97</v>
      </c>
      <c r="O2574" s="50" t="s">
        <v>370</v>
      </c>
      <c r="P2574" s="51">
        <v>10221</v>
      </c>
      <c r="Q2574" s="52">
        <v>23</v>
      </c>
      <c r="R2574" s="51">
        <v>10189</v>
      </c>
      <c r="S2574" s="50" t="s">
        <v>102</v>
      </c>
      <c r="T2574" s="52">
        <v>77</v>
      </c>
      <c r="U2574" s="52">
        <v>84</v>
      </c>
      <c r="V2574" s="50" t="s">
        <v>188</v>
      </c>
      <c r="W2574" s="52">
        <v>66</v>
      </c>
      <c r="X2574" s="50" t="s">
        <v>85</v>
      </c>
      <c r="Y2574" s="78">
        <f t="shared" si="170"/>
        <v>0.13999999999999999</v>
      </c>
      <c r="Z2574" s="78">
        <f t="shared" si="171"/>
        <v>0.27999999999999997</v>
      </c>
      <c r="AA2574" s="78">
        <f t="shared" si="172"/>
        <v>1.2</v>
      </c>
      <c r="AB2574" s="77">
        <f t="shared" si="173"/>
        <v>80</v>
      </c>
    </row>
    <row r="2575" spans="1:28" x14ac:dyDescent="0.3">
      <c r="A2575" s="53">
        <v>44293</v>
      </c>
      <c r="B2575" s="50" t="s">
        <v>1255</v>
      </c>
      <c r="C2575" s="50" t="s">
        <v>1256</v>
      </c>
      <c r="D2575" s="50" t="s">
        <v>47</v>
      </c>
      <c r="E2575" s="52">
        <v>10</v>
      </c>
      <c r="F2575" s="51">
        <v>97</v>
      </c>
      <c r="G2575" s="65">
        <v>0</v>
      </c>
      <c r="H2575" s="51">
        <v>56</v>
      </c>
      <c r="I2575" s="50" t="s">
        <v>100</v>
      </c>
      <c r="J2575" s="61">
        <v>13.8</v>
      </c>
      <c r="K2575" s="50" t="s">
        <v>192</v>
      </c>
      <c r="L2575" s="72" t="s">
        <v>533</v>
      </c>
      <c r="M2575" s="69">
        <v>8.9</v>
      </c>
      <c r="N2575" s="51">
        <v>156</v>
      </c>
      <c r="O2575" s="50" t="s">
        <v>167</v>
      </c>
      <c r="P2575" s="51">
        <v>10223</v>
      </c>
      <c r="Q2575" s="50" t="s">
        <v>132</v>
      </c>
      <c r="R2575" s="51">
        <v>10197</v>
      </c>
      <c r="S2575" s="52">
        <v>24</v>
      </c>
      <c r="T2575" s="52">
        <v>51</v>
      </c>
      <c r="U2575" s="52">
        <v>73</v>
      </c>
      <c r="V2575" s="50" t="s">
        <v>80</v>
      </c>
      <c r="W2575" s="52">
        <v>38</v>
      </c>
      <c r="X2575" s="50" t="s">
        <v>192</v>
      </c>
      <c r="Y2575" s="78">
        <f t="shared" si="170"/>
        <v>0.89</v>
      </c>
      <c r="Z2575" s="78">
        <f t="shared" si="171"/>
        <v>0</v>
      </c>
      <c r="AA2575" s="78">
        <f t="shared" si="172"/>
        <v>1.3800000000000001</v>
      </c>
      <c r="AB2575" s="77">
        <f t="shared" si="173"/>
        <v>70</v>
      </c>
    </row>
    <row r="2576" spans="1:28" x14ac:dyDescent="0.3">
      <c r="A2576" s="53">
        <v>44294</v>
      </c>
      <c r="B2576" s="50" t="s">
        <v>1255</v>
      </c>
      <c r="C2576" s="50" t="s">
        <v>1256</v>
      </c>
      <c r="D2576" s="50" t="s">
        <v>47</v>
      </c>
      <c r="E2576" s="52">
        <v>10</v>
      </c>
      <c r="F2576" s="51">
        <v>114</v>
      </c>
      <c r="G2576" s="65">
        <v>0</v>
      </c>
      <c r="H2576" s="51">
        <v>45</v>
      </c>
      <c r="I2576" s="50" t="s">
        <v>537</v>
      </c>
      <c r="J2576" s="61">
        <v>18.3</v>
      </c>
      <c r="K2576" s="50" t="s">
        <v>215</v>
      </c>
      <c r="L2576" s="73">
        <v>27</v>
      </c>
      <c r="M2576" s="69">
        <v>2.8</v>
      </c>
      <c r="N2576" s="51">
        <v>61</v>
      </c>
      <c r="O2576" s="50" t="s">
        <v>594</v>
      </c>
      <c r="P2576" s="51">
        <v>10197</v>
      </c>
      <c r="Q2576" s="50" t="s">
        <v>1012</v>
      </c>
      <c r="R2576" s="51">
        <v>10145</v>
      </c>
      <c r="S2576" s="52">
        <v>16</v>
      </c>
      <c r="T2576" s="52">
        <v>60</v>
      </c>
      <c r="U2576" s="52">
        <v>74</v>
      </c>
      <c r="V2576" s="50" t="s">
        <v>51</v>
      </c>
      <c r="W2576" s="52">
        <v>48</v>
      </c>
      <c r="X2576" s="50" t="s">
        <v>215</v>
      </c>
      <c r="Y2576" s="78">
        <f t="shared" si="170"/>
        <v>0.27999999999999997</v>
      </c>
      <c r="Z2576" s="78">
        <f t="shared" si="171"/>
        <v>0</v>
      </c>
      <c r="AA2576" s="78">
        <f t="shared" si="172"/>
        <v>1.83</v>
      </c>
      <c r="AB2576" s="77">
        <f t="shared" si="173"/>
        <v>270</v>
      </c>
    </row>
    <row r="2577" spans="1:28" x14ac:dyDescent="0.3">
      <c r="A2577" s="53">
        <v>44295</v>
      </c>
      <c r="B2577" s="50" t="s">
        <v>1255</v>
      </c>
      <c r="C2577" s="50" t="s">
        <v>1256</v>
      </c>
      <c r="D2577" s="50" t="s">
        <v>47</v>
      </c>
      <c r="E2577" s="52">
        <v>10</v>
      </c>
      <c r="F2577" s="51">
        <v>143</v>
      </c>
      <c r="G2577" s="65">
        <v>0.2</v>
      </c>
      <c r="H2577" s="51">
        <v>88</v>
      </c>
      <c r="I2577" s="50" t="s">
        <v>103</v>
      </c>
      <c r="J2577" s="61">
        <v>19.8</v>
      </c>
      <c r="K2577" s="50" t="s">
        <v>81</v>
      </c>
      <c r="L2577" s="72" t="s">
        <v>289</v>
      </c>
      <c r="M2577" s="69">
        <v>1.9</v>
      </c>
      <c r="N2577" s="51">
        <v>56</v>
      </c>
      <c r="O2577" s="50" t="s">
        <v>64</v>
      </c>
      <c r="P2577" s="51">
        <v>10164</v>
      </c>
      <c r="Q2577" s="50" t="s">
        <v>1012</v>
      </c>
      <c r="R2577" s="51">
        <v>10110</v>
      </c>
      <c r="S2577" s="52">
        <v>18</v>
      </c>
      <c r="T2577" s="52">
        <v>70</v>
      </c>
      <c r="U2577" s="52">
        <v>84</v>
      </c>
      <c r="V2577" s="50" t="s">
        <v>100</v>
      </c>
      <c r="W2577" s="52">
        <v>56</v>
      </c>
      <c r="X2577" s="50" t="s">
        <v>307</v>
      </c>
      <c r="Y2577" s="78">
        <f t="shared" si="170"/>
        <v>0.19</v>
      </c>
      <c r="Z2577" s="78">
        <f t="shared" si="171"/>
        <v>0.02</v>
      </c>
      <c r="AA2577" s="78">
        <f t="shared" si="172"/>
        <v>1.98</v>
      </c>
      <c r="AB2577" s="77">
        <f t="shared" si="173"/>
        <v>90</v>
      </c>
    </row>
    <row r="2578" spans="1:28" x14ac:dyDescent="0.3">
      <c r="A2578" s="53">
        <v>44296</v>
      </c>
      <c r="B2578" s="50" t="s">
        <v>1255</v>
      </c>
      <c r="C2578" s="50" t="s">
        <v>1256</v>
      </c>
      <c r="D2578" s="50" t="s">
        <v>47</v>
      </c>
      <c r="E2578" s="52">
        <v>10</v>
      </c>
      <c r="F2578" s="51">
        <v>143</v>
      </c>
      <c r="G2578" s="65">
        <v>29</v>
      </c>
      <c r="H2578" s="51">
        <v>110</v>
      </c>
      <c r="I2578" s="50" t="s">
        <v>111</v>
      </c>
      <c r="J2578" s="61">
        <v>17.600000000000001</v>
      </c>
      <c r="K2578" s="50" t="s">
        <v>113</v>
      </c>
      <c r="L2578" s="73">
        <v>31</v>
      </c>
      <c r="M2578" s="69">
        <v>1.4</v>
      </c>
      <c r="N2578" s="51">
        <v>83</v>
      </c>
      <c r="O2578" s="50" t="s">
        <v>108</v>
      </c>
      <c r="P2578" s="51">
        <v>10120</v>
      </c>
      <c r="Q2578" s="50" t="s">
        <v>51</v>
      </c>
      <c r="R2578" s="51">
        <v>10089</v>
      </c>
      <c r="S2578" s="52">
        <v>16</v>
      </c>
      <c r="T2578" s="52">
        <v>77</v>
      </c>
      <c r="U2578" s="52">
        <v>88</v>
      </c>
      <c r="V2578" s="50" t="s">
        <v>51</v>
      </c>
      <c r="W2578" s="52">
        <v>66</v>
      </c>
      <c r="X2578" s="50" t="s">
        <v>179</v>
      </c>
      <c r="Y2578" s="78">
        <f t="shared" si="170"/>
        <v>0.13999999999999999</v>
      </c>
      <c r="Z2578" s="78">
        <f t="shared" si="171"/>
        <v>2.9</v>
      </c>
      <c r="AA2578" s="78">
        <f t="shared" si="172"/>
        <v>1.7600000000000002</v>
      </c>
      <c r="AB2578" s="77">
        <f t="shared" si="173"/>
        <v>310</v>
      </c>
    </row>
    <row r="2579" spans="1:28" x14ac:dyDescent="0.3">
      <c r="A2579" s="53">
        <v>44297</v>
      </c>
      <c r="B2579" s="50" t="s">
        <v>1255</v>
      </c>
      <c r="C2579" s="50" t="s">
        <v>1256</v>
      </c>
      <c r="D2579" s="50" t="s">
        <v>47</v>
      </c>
      <c r="E2579" s="52">
        <v>10</v>
      </c>
      <c r="F2579" s="51">
        <v>90</v>
      </c>
      <c r="G2579" s="65">
        <v>5.8</v>
      </c>
      <c r="H2579" s="51">
        <v>62</v>
      </c>
      <c r="I2579" s="50" t="s">
        <v>108</v>
      </c>
      <c r="J2579" s="61">
        <v>11.9</v>
      </c>
      <c r="K2579" s="50" t="s">
        <v>286</v>
      </c>
      <c r="L2579" s="73">
        <v>32</v>
      </c>
      <c r="M2579" s="69">
        <v>1.7</v>
      </c>
      <c r="N2579" s="51">
        <v>92</v>
      </c>
      <c r="O2579" s="50" t="s">
        <v>85</v>
      </c>
      <c r="P2579" s="51">
        <v>10268</v>
      </c>
      <c r="Q2579" s="50" t="s">
        <v>51</v>
      </c>
      <c r="R2579" s="51">
        <v>10120</v>
      </c>
      <c r="S2579" s="50" t="s">
        <v>1012</v>
      </c>
      <c r="T2579" s="52">
        <v>69</v>
      </c>
      <c r="U2579" s="52">
        <v>88</v>
      </c>
      <c r="V2579" s="50" t="s">
        <v>80</v>
      </c>
      <c r="W2579" s="52">
        <v>43</v>
      </c>
      <c r="X2579" s="50" t="s">
        <v>585</v>
      </c>
      <c r="Y2579" s="78">
        <f t="shared" si="170"/>
        <v>0.16999999999999998</v>
      </c>
      <c r="Z2579" s="78">
        <f t="shared" si="171"/>
        <v>0.57999999999999996</v>
      </c>
      <c r="AA2579" s="78">
        <f t="shared" si="172"/>
        <v>1.19</v>
      </c>
      <c r="AB2579" s="77">
        <f t="shared" si="173"/>
        <v>320</v>
      </c>
    </row>
    <row r="2580" spans="1:28" x14ac:dyDescent="0.3">
      <c r="A2580" s="53">
        <v>44298</v>
      </c>
      <c r="B2580" s="50" t="s">
        <v>1255</v>
      </c>
      <c r="C2580" s="50" t="s">
        <v>1256</v>
      </c>
      <c r="D2580" s="50" t="s">
        <v>47</v>
      </c>
      <c r="E2580" s="52">
        <v>10</v>
      </c>
      <c r="F2580" s="51">
        <v>96</v>
      </c>
      <c r="G2580" s="65">
        <v>0</v>
      </c>
      <c r="H2580" s="51">
        <v>62</v>
      </c>
      <c r="I2580" s="50" t="s">
        <v>85</v>
      </c>
      <c r="J2580" s="61">
        <v>13.1</v>
      </c>
      <c r="K2580" s="50" t="s">
        <v>192</v>
      </c>
      <c r="L2580" s="72" t="s">
        <v>132</v>
      </c>
      <c r="M2580" s="69">
        <v>7.5</v>
      </c>
      <c r="N2580" s="51">
        <v>139</v>
      </c>
      <c r="O2580" s="50" t="s">
        <v>94</v>
      </c>
      <c r="P2580" s="51">
        <v>10272</v>
      </c>
      <c r="Q2580" s="50" t="s">
        <v>533</v>
      </c>
      <c r="R2580" s="51">
        <v>10245</v>
      </c>
      <c r="S2580" s="52">
        <v>24</v>
      </c>
      <c r="T2580" s="52">
        <v>60</v>
      </c>
      <c r="U2580" s="52">
        <v>79</v>
      </c>
      <c r="V2580" s="50" t="s">
        <v>85</v>
      </c>
      <c r="W2580" s="52">
        <v>40</v>
      </c>
      <c r="X2580" s="50" t="s">
        <v>65</v>
      </c>
      <c r="Y2580" s="78">
        <f t="shared" si="170"/>
        <v>0.75</v>
      </c>
      <c r="Z2580" s="78">
        <f t="shared" si="171"/>
        <v>0</v>
      </c>
      <c r="AA2580" s="78">
        <f t="shared" si="172"/>
        <v>1.31</v>
      </c>
      <c r="AB2580" s="77">
        <f t="shared" si="173"/>
        <v>80</v>
      </c>
    </row>
    <row r="2581" spans="1:28" x14ac:dyDescent="0.3">
      <c r="A2581" s="53">
        <v>44299</v>
      </c>
      <c r="B2581" s="50" t="s">
        <v>1255</v>
      </c>
      <c r="C2581" s="50" t="s">
        <v>1256</v>
      </c>
      <c r="D2581" s="50" t="s">
        <v>47</v>
      </c>
      <c r="E2581" s="52">
        <v>10</v>
      </c>
      <c r="F2581" s="51">
        <v>98</v>
      </c>
      <c r="G2581" s="65">
        <v>0</v>
      </c>
      <c r="H2581" s="51">
        <v>56</v>
      </c>
      <c r="I2581" s="50" t="s">
        <v>193</v>
      </c>
      <c r="J2581" s="61">
        <v>13.9</v>
      </c>
      <c r="K2581" s="50" t="s">
        <v>164</v>
      </c>
      <c r="L2581" s="72" t="s">
        <v>132</v>
      </c>
      <c r="M2581" s="69">
        <v>5.3</v>
      </c>
      <c r="N2581" s="51">
        <v>136</v>
      </c>
      <c r="O2581" s="50" t="s">
        <v>133</v>
      </c>
      <c r="P2581" s="51">
        <v>10245</v>
      </c>
      <c r="Q2581" s="50" t="s">
        <v>1012</v>
      </c>
      <c r="R2581" s="51">
        <v>10201</v>
      </c>
      <c r="S2581" s="52">
        <v>17</v>
      </c>
      <c r="T2581" s="52">
        <v>65</v>
      </c>
      <c r="U2581" s="52">
        <v>79</v>
      </c>
      <c r="V2581" s="50" t="s">
        <v>404</v>
      </c>
      <c r="W2581" s="52">
        <v>52</v>
      </c>
      <c r="X2581" s="50" t="s">
        <v>475</v>
      </c>
      <c r="Y2581" s="78">
        <f t="shared" si="170"/>
        <v>0.53</v>
      </c>
      <c r="Z2581" s="78">
        <f t="shared" si="171"/>
        <v>0</v>
      </c>
      <c r="AA2581" s="78">
        <f t="shared" si="172"/>
        <v>1.3900000000000001</v>
      </c>
      <c r="AB2581" s="77">
        <f t="shared" si="173"/>
        <v>80</v>
      </c>
    </row>
    <row r="2582" spans="1:28" x14ac:dyDescent="0.3">
      <c r="A2582" s="53">
        <v>44300</v>
      </c>
      <c r="B2582" s="50" t="s">
        <v>1255</v>
      </c>
      <c r="C2582" s="50" t="s">
        <v>1256</v>
      </c>
      <c r="D2582" s="50" t="s">
        <v>47</v>
      </c>
      <c r="E2582" s="52">
        <v>10</v>
      </c>
      <c r="F2582" s="51">
        <v>114</v>
      </c>
      <c r="G2582" s="65">
        <v>0</v>
      </c>
      <c r="H2582" s="51">
        <v>79</v>
      </c>
      <c r="I2582" s="50" t="s">
        <v>258</v>
      </c>
      <c r="J2582" s="61">
        <v>15</v>
      </c>
      <c r="K2582" s="50" t="s">
        <v>129</v>
      </c>
      <c r="L2582" s="72" t="s">
        <v>289</v>
      </c>
      <c r="M2582" s="69">
        <v>5.3</v>
      </c>
      <c r="N2582" s="51">
        <v>119</v>
      </c>
      <c r="O2582" s="50" t="s">
        <v>139</v>
      </c>
      <c r="P2582" s="51">
        <v>10210</v>
      </c>
      <c r="Q2582" s="50" t="s">
        <v>51</v>
      </c>
      <c r="R2582" s="51">
        <v>10196</v>
      </c>
      <c r="S2582" s="50" t="s">
        <v>116</v>
      </c>
      <c r="T2582" s="52">
        <v>67</v>
      </c>
      <c r="U2582" s="52">
        <v>79</v>
      </c>
      <c r="V2582" s="50" t="s">
        <v>239</v>
      </c>
      <c r="W2582" s="52">
        <v>55</v>
      </c>
      <c r="X2582" s="50" t="s">
        <v>108</v>
      </c>
      <c r="Y2582" s="78">
        <f t="shared" si="170"/>
        <v>0.53</v>
      </c>
      <c r="Z2582" s="78">
        <f t="shared" si="171"/>
        <v>0</v>
      </c>
      <c r="AA2582" s="78">
        <f t="shared" si="172"/>
        <v>1.5</v>
      </c>
      <c r="AB2582" s="77">
        <f t="shared" si="173"/>
        <v>90</v>
      </c>
    </row>
    <row r="2583" spans="1:28" x14ac:dyDescent="0.3">
      <c r="A2583" s="53">
        <v>44301</v>
      </c>
      <c r="B2583" s="50" t="s">
        <v>1255</v>
      </c>
      <c r="C2583" s="50" t="s">
        <v>1256</v>
      </c>
      <c r="D2583" s="50" t="s">
        <v>47</v>
      </c>
      <c r="E2583" s="52">
        <v>10</v>
      </c>
      <c r="F2583" s="51">
        <v>115</v>
      </c>
      <c r="G2583" s="65">
        <v>0</v>
      </c>
      <c r="H2583" s="51">
        <v>87</v>
      </c>
      <c r="I2583" s="50" t="s">
        <v>177</v>
      </c>
      <c r="J2583" s="61">
        <v>14.3</v>
      </c>
      <c r="K2583" s="50" t="s">
        <v>206</v>
      </c>
      <c r="L2583" s="72" t="s">
        <v>132</v>
      </c>
      <c r="M2583" s="69">
        <v>6.7</v>
      </c>
      <c r="N2583" s="51">
        <v>114</v>
      </c>
      <c r="O2583" s="50" t="s">
        <v>352</v>
      </c>
      <c r="P2583" s="51">
        <v>10221</v>
      </c>
      <c r="Q2583" s="52">
        <v>21</v>
      </c>
      <c r="R2583" s="51">
        <v>10196</v>
      </c>
      <c r="S2583" s="50" t="s">
        <v>84</v>
      </c>
      <c r="T2583" s="52">
        <v>58</v>
      </c>
      <c r="U2583" s="52">
        <v>72</v>
      </c>
      <c r="V2583" s="50" t="s">
        <v>232</v>
      </c>
      <c r="W2583" s="52">
        <v>49</v>
      </c>
      <c r="X2583" s="50" t="s">
        <v>51</v>
      </c>
      <c r="Y2583" s="78">
        <f t="shared" si="170"/>
        <v>0.67</v>
      </c>
      <c r="Z2583" s="78">
        <f t="shared" si="171"/>
        <v>0</v>
      </c>
      <c r="AA2583" s="78">
        <f t="shared" si="172"/>
        <v>1.4300000000000002</v>
      </c>
      <c r="AB2583" s="77">
        <f t="shared" si="173"/>
        <v>80</v>
      </c>
    </row>
    <row r="2584" spans="1:28" x14ac:dyDescent="0.3">
      <c r="A2584" s="53">
        <v>44302</v>
      </c>
      <c r="B2584" s="50" t="s">
        <v>1255</v>
      </c>
      <c r="C2584" s="50" t="s">
        <v>1256</v>
      </c>
      <c r="D2584" s="50" t="s">
        <v>47</v>
      </c>
      <c r="E2584" s="52">
        <v>10</v>
      </c>
      <c r="F2584" s="51">
        <v>115</v>
      </c>
      <c r="G2584" s="65">
        <v>0</v>
      </c>
      <c r="H2584" s="51">
        <v>83</v>
      </c>
      <c r="I2584" s="50" t="s">
        <v>177</v>
      </c>
      <c r="J2584" s="61">
        <v>14.7</v>
      </c>
      <c r="K2584" s="50" t="s">
        <v>188</v>
      </c>
      <c r="L2584" s="72" t="s">
        <v>289</v>
      </c>
      <c r="M2584" s="69">
        <v>5.6</v>
      </c>
      <c r="N2584" s="51">
        <v>100</v>
      </c>
      <c r="O2584" s="50" t="s">
        <v>439</v>
      </c>
      <c r="P2584" s="51">
        <v>10244</v>
      </c>
      <c r="Q2584" s="50" t="s">
        <v>51</v>
      </c>
      <c r="R2584" s="51">
        <v>10203</v>
      </c>
      <c r="S2584" s="50" t="s">
        <v>218</v>
      </c>
      <c r="T2584" s="52">
        <v>48</v>
      </c>
      <c r="U2584" s="52">
        <v>60</v>
      </c>
      <c r="V2584" s="50" t="s">
        <v>434</v>
      </c>
      <c r="W2584" s="52">
        <v>39</v>
      </c>
      <c r="X2584" s="50" t="s">
        <v>89</v>
      </c>
      <c r="Y2584" s="78">
        <f t="shared" si="170"/>
        <v>0.55999999999999994</v>
      </c>
      <c r="Z2584" s="78">
        <f t="shared" si="171"/>
        <v>0</v>
      </c>
      <c r="AA2584" s="78">
        <f t="shared" si="172"/>
        <v>1.47</v>
      </c>
      <c r="AB2584" s="77">
        <f t="shared" si="173"/>
        <v>90</v>
      </c>
    </row>
    <row r="2585" spans="1:28" x14ac:dyDescent="0.3">
      <c r="A2585" s="53">
        <v>44303</v>
      </c>
      <c r="B2585" s="50" t="s">
        <v>1255</v>
      </c>
      <c r="C2585" s="50" t="s">
        <v>1256</v>
      </c>
      <c r="D2585" s="50" t="s">
        <v>47</v>
      </c>
      <c r="E2585" s="52">
        <v>10</v>
      </c>
      <c r="F2585" s="51">
        <v>114</v>
      </c>
      <c r="G2585" s="65">
        <v>0</v>
      </c>
      <c r="H2585" s="51">
        <v>79</v>
      </c>
      <c r="I2585" s="50" t="s">
        <v>107</v>
      </c>
      <c r="J2585" s="61">
        <v>14.8</v>
      </c>
      <c r="K2585" s="50" t="s">
        <v>158</v>
      </c>
      <c r="L2585" s="72" t="s">
        <v>132</v>
      </c>
      <c r="M2585" s="69">
        <v>5</v>
      </c>
      <c r="N2585" s="51">
        <v>97</v>
      </c>
      <c r="O2585" s="50" t="s">
        <v>79</v>
      </c>
      <c r="P2585" s="51">
        <v>10241</v>
      </c>
      <c r="Q2585" s="50" t="s">
        <v>51</v>
      </c>
      <c r="R2585" s="51">
        <v>10223</v>
      </c>
      <c r="S2585" s="50" t="s">
        <v>102</v>
      </c>
      <c r="T2585" s="52">
        <v>51</v>
      </c>
      <c r="U2585" s="52">
        <v>62</v>
      </c>
      <c r="V2585" s="50" t="s">
        <v>107</v>
      </c>
      <c r="W2585" s="52">
        <v>39</v>
      </c>
      <c r="X2585" s="50" t="s">
        <v>578</v>
      </c>
      <c r="Y2585" s="78">
        <f t="shared" si="170"/>
        <v>0.5</v>
      </c>
      <c r="Z2585" s="78">
        <f t="shared" si="171"/>
        <v>0</v>
      </c>
      <c r="AA2585" s="78">
        <f t="shared" si="172"/>
        <v>1.48</v>
      </c>
      <c r="AB2585" s="77">
        <f t="shared" si="173"/>
        <v>80</v>
      </c>
    </row>
    <row r="2586" spans="1:28" x14ac:dyDescent="0.3">
      <c r="A2586" s="53">
        <v>44304</v>
      </c>
      <c r="B2586" s="50" t="s">
        <v>1255</v>
      </c>
      <c r="C2586" s="50" t="s">
        <v>1256</v>
      </c>
      <c r="D2586" s="50" t="s">
        <v>47</v>
      </c>
      <c r="E2586" s="52">
        <v>10</v>
      </c>
      <c r="F2586" s="51">
        <v>104</v>
      </c>
      <c r="G2586" s="65">
        <v>0</v>
      </c>
      <c r="H2586" s="51">
        <v>49</v>
      </c>
      <c r="I2586" s="50" t="s">
        <v>159</v>
      </c>
      <c r="J2586" s="61">
        <v>15.9</v>
      </c>
      <c r="K2586" s="50" t="s">
        <v>135</v>
      </c>
      <c r="L2586" s="72" t="s">
        <v>132</v>
      </c>
      <c r="M2586" s="69">
        <v>4.7</v>
      </c>
      <c r="N2586" s="51">
        <v>97</v>
      </c>
      <c r="O2586" s="50" t="s">
        <v>209</v>
      </c>
      <c r="P2586" s="51">
        <v>10234</v>
      </c>
      <c r="Q2586" s="50" t="s">
        <v>1012</v>
      </c>
      <c r="R2586" s="51">
        <v>10190</v>
      </c>
      <c r="S2586" s="52">
        <v>24</v>
      </c>
      <c r="T2586" s="52">
        <v>63</v>
      </c>
      <c r="U2586" s="52">
        <v>74</v>
      </c>
      <c r="V2586" s="50" t="s">
        <v>100</v>
      </c>
      <c r="W2586" s="52">
        <v>45</v>
      </c>
      <c r="X2586" s="50" t="s">
        <v>60</v>
      </c>
      <c r="Y2586" s="78">
        <f t="shared" si="170"/>
        <v>0.47000000000000003</v>
      </c>
      <c r="Z2586" s="78">
        <f t="shared" si="171"/>
        <v>0</v>
      </c>
      <c r="AA2586" s="78">
        <f t="shared" si="172"/>
        <v>1.59</v>
      </c>
      <c r="AB2586" s="77">
        <f t="shared" si="173"/>
        <v>80</v>
      </c>
    </row>
    <row r="2587" spans="1:28" x14ac:dyDescent="0.3">
      <c r="A2587" s="53">
        <v>44305</v>
      </c>
      <c r="B2587" s="50" t="s">
        <v>1255</v>
      </c>
      <c r="C2587" s="50" t="s">
        <v>1256</v>
      </c>
      <c r="D2587" s="50" t="s">
        <v>47</v>
      </c>
      <c r="E2587" s="52">
        <v>10</v>
      </c>
      <c r="F2587" s="51">
        <v>126</v>
      </c>
      <c r="G2587" s="65">
        <v>0</v>
      </c>
      <c r="H2587" s="51">
        <v>73</v>
      </c>
      <c r="I2587" s="50" t="s">
        <v>75</v>
      </c>
      <c r="J2587" s="61">
        <v>18</v>
      </c>
      <c r="K2587" s="50" t="s">
        <v>121</v>
      </c>
      <c r="L2587" s="72" t="s">
        <v>132</v>
      </c>
      <c r="M2587" s="69">
        <v>2.2000000000000002</v>
      </c>
      <c r="N2587" s="51">
        <v>50</v>
      </c>
      <c r="O2587" s="50" t="s">
        <v>271</v>
      </c>
      <c r="P2587" s="51">
        <v>10190</v>
      </c>
      <c r="Q2587" s="50" t="s">
        <v>1012</v>
      </c>
      <c r="R2587" s="51">
        <v>10152</v>
      </c>
      <c r="S2587" s="52">
        <v>19</v>
      </c>
      <c r="T2587" s="52">
        <v>71</v>
      </c>
      <c r="U2587" s="52">
        <v>80</v>
      </c>
      <c r="V2587" s="50" t="s">
        <v>51</v>
      </c>
      <c r="W2587" s="52">
        <v>58</v>
      </c>
      <c r="X2587" s="50" t="s">
        <v>71</v>
      </c>
      <c r="Y2587" s="78">
        <f t="shared" si="170"/>
        <v>0.22000000000000003</v>
      </c>
      <c r="Z2587" s="78">
        <f t="shared" si="171"/>
        <v>0</v>
      </c>
      <c r="AA2587" s="78">
        <f t="shared" si="172"/>
        <v>1.8</v>
      </c>
      <c r="AB2587" s="77">
        <f t="shared" si="173"/>
        <v>80</v>
      </c>
    </row>
    <row r="2588" spans="1:28" x14ac:dyDescent="0.3">
      <c r="A2588" s="53">
        <v>44306</v>
      </c>
      <c r="B2588" s="50" t="s">
        <v>1255</v>
      </c>
      <c r="C2588" s="50" t="s">
        <v>1256</v>
      </c>
      <c r="D2588" s="50" t="s">
        <v>47</v>
      </c>
      <c r="E2588" s="52">
        <v>10</v>
      </c>
      <c r="F2588" s="51">
        <v>134</v>
      </c>
      <c r="G2588" s="65">
        <v>0</v>
      </c>
      <c r="H2588" s="51">
        <v>99</v>
      </c>
      <c r="I2588" s="50" t="s">
        <v>120</v>
      </c>
      <c r="J2588" s="61">
        <v>16.8</v>
      </c>
      <c r="K2588" s="50" t="s">
        <v>139</v>
      </c>
      <c r="L2588" s="72" t="s">
        <v>218</v>
      </c>
      <c r="M2588" s="69">
        <v>1.7</v>
      </c>
      <c r="N2588" s="51">
        <v>36</v>
      </c>
      <c r="O2588" s="50" t="s">
        <v>89</v>
      </c>
      <c r="P2588" s="51">
        <v>10155</v>
      </c>
      <c r="Q2588" s="50" t="s">
        <v>1012</v>
      </c>
      <c r="R2588" s="51">
        <v>10127</v>
      </c>
      <c r="S2588" s="52">
        <v>16</v>
      </c>
      <c r="T2588" s="52">
        <v>71</v>
      </c>
      <c r="U2588" s="52">
        <v>81</v>
      </c>
      <c r="V2588" s="50" t="s">
        <v>644</v>
      </c>
      <c r="W2588" s="52">
        <v>65</v>
      </c>
      <c r="X2588" s="50" t="s">
        <v>139</v>
      </c>
      <c r="Y2588" s="78">
        <f t="shared" si="170"/>
        <v>0.16999999999999998</v>
      </c>
      <c r="Z2588" s="78">
        <f t="shared" si="171"/>
        <v>0</v>
      </c>
      <c r="AA2588" s="78">
        <f t="shared" si="172"/>
        <v>1.6800000000000002</v>
      </c>
      <c r="AB2588" s="77">
        <f t="shared" si="173"/>
        <v>30</v>
      </c>
    </row>
    <row r="2589" spans="1:28" x14ac:dyDescent="0.3">
      <c r="A2589" s="53">
        <v>44307</v>
      </c>
      <c r="B2589" s="50" t="s">
        <v>1255</v>
      </c>
      <c r="C2589" s="50" t="s">
        <v>1256</v>
      </c>
      <c r="D2589" s="50" t="s">
        <v>47</v>
      </c>
      <c r="E2589" s="52">
        <v>10</v>
      </c>
      <c r="F2589" s="51">
        <v>142</v>
      </c>
      <c r="G2589" s="65">
        <v>0</v>
      </c>
      <c r="H2589" s="51">
        <v>111</v>
      </c>
      <c r="I2589" s="50" t="s">
        <v>100</v>
      </c>
      <c r="J2589" s="61">
        <v>17.2</v>
      </c>
      <c r="K2589" s="50" t="s">
        <v>81</v>
      </c>
      <c r="L2589" s="72" t="s">
        <v>289</v>
      </c>
      <c r="M2589" s="69">
        <v>3.3</v>
      </c>
      <c r="N2589" s="51">
        <v>81</v>
      </c>
      <c r="O2589" s="50" t="s">
        <v>61</v>
      </c>
      <c r="P2589" s="51">
        <v>10136</v>
      </c>
      <c r="Q2589" s="50" t="s">
        <v>1012</v>
      </c>
      <c r="R2589" s="51">
        <v>10085</v>
      </c>
      <c r="S2589" s="52">
        <v>24</v>
      </c>
      <c r="T2589" s="52">
        <v>75</v>
      </c>
      <c r="U2589" s="52">
        <v>84</v>
      </c>
      <c r="V2589" s="50" t="s">
        <v>51</v>
      </c>
      <c r="W2589" s="52">
        <v>65</v>
      </c>
      <c r="X2589" s="50" t="s">
        <v>81</v>
      </c>
      <c r="Y2589" s="78">
        <f t="shared" si="170"/>
        <v>0.32999999999999996</v>
      </c>
      <c r="Z2589" s="78">
        <f t="shared" si="171"/>
        <v>0</v>
      </c>
      <c r="AA2589" s="78">
        <f t="shared" si="172"/>
        <v>1.72</v>
      </c>
      <c r="AB2589" s="77">
        <f t="shared" si="173"/>
        <v>90</v>
      </c>
    </row>
    <row r="2590" spans="1:28" x14ac:dyDescent="0.3">
      <c r="A2590" s="53">
        <v>44308</v>
      </c>
      <c r="B2590" s="50" t="s">
        <v>1255</v>
      </c>
      <c r="C2590" s="50" t="s">
        <v>1256</v>
      </c>
      <c r="D2590" s="50" t="s">
        <v>47</v>
      </c>
      <c r="E2590" s="52">
        <v>10</v>
      </c>
      <c r="F2590" s="51">
        <v>142</v>
      </c>
      <c r="G2590" s="65">
        <v>0</v>
      </c>
      <c r="H2590" s="51">
        <v>107</v>
      </c>
      <c r="I2590" s="50" t="s">
        <v>85</v>
      </c>
      <c r="J2590" s="61">
        <v>17.600000000000001</v>
      </c>
      <c r="K2590" s="50" t="s">
        <v>164</v>
      </c>
      <c r="L2590" s="73">
        <v>30</v>
      </c>
      <c r="M2590" s="69">
        <v>2.8</v>
      </c>
      <c r="N2590" s="51">
        <v>50</v>
      </c>
      <c r="O2590" s="50" t="s">
        <v>89</v>
      </c>
      <c r="P2590" s="51">
        <v>10141</v>
      </c>
      <c r="Q2590" s="52">
        <v>21</v>
      </c>
      <c r="R2590" s="51">
        <v>10081</v>
      </c>
      <c r="S2590" s="50" t="s">
        <v>84</v>
      </c>
      <c r="T2590" s="52">
        <v>75</v>
      </c>
      <c r="U2590" s="52">
        <v>86</v>
      </c>
      <c r="V2590" s="50" t="s">
        <v>51</v>
      </c>
      <c r="W2590" s="52">
        <v>63</v>
      </c>
      <c r="X2590" s="50" t="s">
        <v>146</v>
      </c>
      <c r="Y2590" s="78">
        <f t="shared" si="170"/>
        <v>0.27999999999999997</v>
      </c>
      <c r="Z2590" s="78">
        <f t="shared" si="171"/>
        <v>0</v>
      </c>
      <c r="AA2590" s="78">
        <f t="shared" si="172"/>
        <v>1.7600000000000002</v>
      </c>
      <c r="AB2590" s="77">
        <f t="shared" si="173"/>
        <v>300</v>
      </c>
    </row>
    <row r="2591" spans="1:28" x14ac:dyDescent="0.3">
      <c r="A2591" s="53">
        <v>44309</v>
      </c>
      <c r="B2591" s="50" t="s">
        <v>1255</v>
      </c>
      <c r="C2591" s="50" t="s">
        <v>1256</v>
      </c>
      <c r="D2591" s="50" t="s">
        <v>47</v>
      </c>
      <c r="E2591" s="52">
        <v>10</v>
      </c>
      <c r="F2591" s="51">
        <v>171</v>
      </c>
      <c r="G2591" s="65">
        <v>0</v>
      </c>
      <c r="H2591" s="51">
        <v>106</v>
      </c>
      <c r="I2591" s="50" t="s">
        <v>120</v>
      </c>
      <c r="J2591" s="61">
        <v>23.6</v>
      </c>
      <c r="K2591" s="50" t="s">
        <v>71</v>
      </c>
      <c r="L2591" s="73">
        <v>22</v>
      </c>
      <c r="M2591" s="69">
        <v>0.8</v>
      </c>
      <c r="N2591" s="51">
        <v>42</v>
      </c>
      <c r="O2591" s="50" t="s">
        <v>159</v>
      </c>
      <c r="P2591" s="51">
        <v>10130</v>
      </c>
      <c r="Q2591" s="50" t="s">
        <v>1012</v>
      </c>
      <c r="R2591" s="51">
        <v>10101</v>
      </c>
      <c r="S2591" s="52">
        <v>24</v>
      </c>
      <c r="T2591" s="52">
        <v>58</v>
      </c>
      <c r="U2591" s="52">
        <v>85</v>
      </c>
      <c r="V2591" s="50" t="s">
        <v>166</v>
      </c>
      <c r="W2591" s="52">
        <v>34</v>
      </c>
      <c r="X2591" s="50" t="s">
        <v>52</v>
      </c>
      <c r="Y2591" s="78">
        <f t="shared" si="170"/>
        <v>0.08</v>
      </c>
      <c r="Z2591" s="78">
        <f t="shared" si="171"/>
        <v>0</v>
      </c>
      <c r="AA2591" s="78">
        <f t="shared" si="172"/>
        <v>2.3600000000000003</v>
      </c>
      <c r="AB2591" s="77">
        <f t="shared" si="173"/>
        <v>220</v>
      </c>
    </row>
    <row r="2592" spans="1:28" x14ac:dyDescent="0.3">
      <c r="A2592" s="53">
        <v>44310</v>
      </c>
      <c r="B2592" s="50" t="s">
        <v>1255</v>
      </c>
      <c r="C2592" s="50" t="s">
        <v>1256</v>
      </c>
      <c r="D2592" s="50" t="s">
        <v>47</v>
      </c>
      <c r="E2592" s="52">
        <v>10</v>
      </c>
      <c r="F2592" s="51">
        <v>166</v>
      </c>
      <c r="G2592" s="65">
        <v>0</v>
      </c>
      <c r="H2592" s="51">
        <v>143</v>
      </c>
      <c r="I2592" s="50" t="s">
        <v>100</v>
      </c>
      <c r="J2592" s="61">
        <v>18.899999999999999</v>
      </c>
      <c r="K2592" s="50" t="s">
        <v>164</v>
      </c>
      <c r="L2592" s="73">
        <v>27</v>
      </c>
      <c r="M2592" s="69">
        <v>2.2000000000000002</v>
      </c>
      <c r="N2592" s="51">
        <v>94</v>
      </c>
      <c r="O2592" s="50" t="s">
        <v>104</v>
      </c>
      <c r="P2592" s="51">
        <v>10126</v>
      </c>
      <c r="Q2592" s="50" t="s">
        <v>51</v>
      </c>
      <c r="R2592" s="51">
        <v>10092</v>
      </c>
      <c r="S2592" s="50" t="s">
        <v>84</v>
      </c>
      <c r="T2592" s="52">
        <v>68</v>
      </c>
      <c r="U2592" s="52">
        <v>80</v>
      </c>
      <c r="V2592" s="50" t="s">
        <v>51</v>
      </c>
      <c r="W2592" s="52">
        <v>58</v>
      </c>
      <c r="X2592" s="50" t="s">
        <v>75</v>
      </c>
      <c r="Y2592" s="78">
        <f t="shared" si="170"/>
        <v>0.22000000000000003</v>
      </c>
      <c r="Z2592" s="78">
        <f t="shared" si="171"/>
        <v>0</v>
      </c>
      <c r="AA2592" s="78">
        <f t="shared" si="172"/>
        <v>1.89</v>
      </c>
      <c r="AB2592" s="77">
        <f t="shared" si="173"/>
        <v>270</v>
      </c>
    </row>
    <row r="2593" spans="1:28" x14ac:dyDescent="0.3">
      <c r="A2593" s="53">
        <v>44311</v>
      </c>
      <c r="B2593" s="50" t="s">
        <v>1255</v>
      </c>
      <c r="C2593" s="50" t="s">
        <v>1256</v>
      </c>
      <c r="D2593" s="50" t="s">
        <v>47</v>
      </c>
      <c r="E2593" s="52">
        <v>10</v>
      </c>
      <c r="F2593" s="51">
        <v>171</v>
      </c>
      <c r="G2593" s="65">
        <v>0</v>
      </c>
      <c r="H2593" s="51">
        <v>142</v>
      </c>
      <c r="I2593" s="50" t="s">
        <v>70</v>
      </c>
      <c r="J2593" s="61">
        <v>20</v>
      </c>
      <c r="K2593" s="50" t="s">
        <v>81</v>
      </c>
      <c r="L2593" s="73">
        <v>28</v>
      </c>
      <c r="M2593" s="69">
        <v>1.7</v>
      </c>
      <c r="N2593" s="51">
        <v>106</v>
      </c>
      <c r="O2593" s="50" t="s">
        <v>127</v>
      </c>
      <c r="P2593" s="51">
        <v>10103</v>
      </c>
      <c r="Q2593" s="50" t="s">
        <v>1012</v>
      </c>
      <c r="R2593" s="51">
        <v>10044</v>
      </c>
      <c r="S2593" s="52">
        <v>18</v>
      </c>
      <c r="T2593" s="52">
        <v>72</v>
      </c>
      <c r="U2593" s="52">
        <v>81</v>
      </c>
      <c r="V2593" s="50" t="s">
        <v>51</v>
      </c>
      <c r="W2593" s="52">
        <v>62</v>
      </c>
      <c r="X2593" s="50" t="s">
        <v>277</v>
      </c>
      <c r="Y2593" s="78">
        <f t="shared" si="170"/>
        <v>0.16999999999999998</v>
      </c>
      <c r="Z2593" s="78">
        <f t="shared" si="171"/>
        <v>0</v>
      </c>
      <c r="AA2593" s="78">
        <f t="shared" si="172"/>
        <v>2</v>
      </c>
      <c r="AB2593" s="77">
        <f t="shared" si="173"/>
        <v>280</v>
      </c>
    </row>
    <row r="2594" spans="1:28" x14ac:dyDescent="0.3">
      <c r="A2594" s="53">
        <v>44312</v>
      </c>
      <c r="B2594" s="50" t="s">
        <v>1255</v>
      </c>
      <c r="C2594" s="50" t="s">
        <v>1256</v>
      </c>
      <c r="D2594" s="50" t="s">
        <v>47</v>
      </c>
      <c r="E2594" s="52">
        <v>10</v>
      </c>
      <c r="F2594" s="51">
        <v>167</v>
      </c>
      <c r="G2594" s="65">
        <v>0.4</v>
      </c>
      <c r="H2594" s="51">
        <v>143</v>
      </c>
      <c r="I2594" s="50" t="s">
        <v>644</v>
      </c>
      <c r="J2594" s="61">
        <v>19.100000000000001</v>
      </c>
      <c r="K2594" s="50" t="s">
        <v>260</v>
      </c>
      <c r="L2594" s="73">
        <v>0</v>
      </c>
      <c r="M2594" s="69">
        <v>1.1000000000000001</v>
      </c>
      <c r="N2594" s="51">
        <v>39</v>
      </c>
      <c r="O2594" s="50" t="s">
        <v>51</v>
      </c>
      <c r="P2594" s="51">
        <v>10070</v>
      </c>
      <c r="Q2594" s="50" t="s">
        <v>263</v>
      </c>
      <c r="R2594" s="51">
        <v>10052</v>
      </c>
      <c r="S2594" s="52">
        <v>17</v>
      </c>
      <c r="T2594" s="52">
        <v>79</v>
      </c>
      <c r="U2594" s="52">
        <v>85</v>
      </c>
      <c r="V2594" s="50" t="s">
        <v>51</v>
      </c>
      <c r="W2594" s="52">
        <v>68</v>
      </c>
      <c r="X2594" s="50" t="s">
        <v>201</v>
      </c>
      <c r="Y2594" s="78">
        <f t="shared" si="170"/>
        <v>0.11000000000000001</v>
      </c>
      <c r="Z2594" s="78">
        <f t="shared" si="171"/>
        <v>0.04</v>
      </c>
      <c r="AA2594" s="78">
        <f t="shared" si="172"/>
        <v>1.9100000000000001</v>
      </c>
      <c r="AB2594" s="77">
        <f t="shared" si="173"/>
        <v>0</v>
      </c>
    </row>
    <row r="2595" spans="1:28" x14ac:dyDescent="0.3">
      <c r="A2595" s="53">
        <v>44313</v>
      </c>
      <c r="B2595" s="50" t="s">
        <v>1255</v>
      </c>
      <c r="C2595" s="50" t="s">
        <v>1256</v>
      </c>
      <c r="D2595" s="50" t="s">
        <v>47</v>
      </c>
      <c r="E2595" s="52">
        <v>10</v>
      </c>
      <c r="F2595" s="51">
        <v>146</v>
      </c>
      <c r="G2595" s="65">
        <v>3.8</v>
      </c>
      <c r="H2595" s="51">
        <v>133</v>
      </c>
      <c r="I2595" s="50" t="s">
        <v>155</v>
      </c>
      <c r="J2595" s="61">
        <v>15.8</v>
      </c>
      <c r="K2595" s="50" t="s">
        <v>277</v>
      </c>
      <c r="L2595" s="73">
        <v>29</v>
      </c>
      <c r="M2595" s="69">
        <v>2.8</v>
      </c>
      <c r="N2595" s="51">
        <v>58</v>
      </c>
      <c r="O2595" s="50" t="s">
        <v>95</v>
      </c>
      <c r="P2595" s="51">
        <v>10076</v>
      </c>
      <c r="Q2595" s="52">
        <v>22</v>
      </c>
      <c r="R2595" s="51">
        <v>10055</v>
      </c>
      <c r="S2595" s="50" t="s">
        <v>116</v>
      </c>
      <c r="T2595" s="52">
        <v>83</v>
      </c>
      <c r="U2595" s="52">
        <v>87</v>
      </c>
      <c r="V2595" s="50" t="s">
        <v>51</v>
      </c>
      <c r="W2595" s="52">
        <v>79</v>
      </c>
      <c r="X2595" s="50" t="s">
        <v>342</v>
      </c>
      <c r="Y2595" s="78">
        <f t="shared" si="170"/>
        <v>0.27999999999999997</v>
      </c>
      <c r="Z2595" s="78">
        <f t="shared" si="171"/>
        <v>0.38</v>
      </c>
      <c r="AA2595" s="78">
        <f t="shared" si="172"/>
        <v>1.58</v>
      </c>
      <c r="AB2595" s="77">
        <f t="shared" si="173"/>
        <v>290</v>
      </c>
    </row>
    <row r="2596" spans="1:28" x14ac:dyDescent="0.3">
      <c r="A2596" s="53">
        <v>44314</v>
      </c>
      <c r="B2596" s="50" t="s">
        <v>1255</v>
      </c>
      <c r="C2596" s="50" t="s">
        <v>1256</v>
      </c>
      <c r="D2596" s="50" t="s">
        <v>47</v>
      </c>
      <c r="E2596" s="52">
        <v>10</v>
      </c>
      <c r="F2596" s="51">
        <v>120</v>
      </c>
      <c r="G2596" s="65">
        <v>1.8</v>
      </c>
      <c r="H2596" s="51">
        <v>104</v>
      </c>
      <c r="I2596" s="50" t="s">
        <v>100</v>
      </c>
      <c r="J2596" s="61">
        <v>13.5</v>
      </c>
      <c r="K2596" s="50" t="s">
        <v>51</v>
      </c>
      <c r="L2596" s="73">
        <v>27</v>
      </c>
      <c r="M2596" s="69">
        <v>1.9</v>
      </c>
      <c r="N2596" s="51">
        <v>56</v>
      </c>
      <c r="O2596" s="50" t="s">
        <v>832</v>
      </c>
      <c r="P2596" s="51">
        <v>10097</v>
      </c>
      <c r="Q2596" s="52">
        <v>23</v>
      </c>
      <c r="R2596" s="51">
        <v>10066</v>
      </c>
      <c r="S2596" s="50" t="s">
        <v>51</v>
      </c>
      <c r="T2596" s="52">
        <v>76</v>
      </c>
      <c r="U2596" s="52">
        <v>86</v>
      </c>
      <c r="V2596" s="50" t="s">
        <v>51</v>
      </c>
      <c r="W2596" s="52">
        <v>65</v>
      </c>
      <c r="X2596" s="50" t="s">
        <v>186</v>
      </c>
      <c r="Y2596" s="78">
        <f t="shared" si="170"/>
        <v>0.19</v>
      </c>
      <c r="Z2596" s="78">
        <f t="shared" si="171"/>
        <v>0.18</v>
      </c>
      <c r="AA2596" s="78">
        <f t="shared" si="172"/>
        <v>1.35</v>
      </c>
      <c r="AB2596" s="77">
        <f t="shared" si="173"/>
        <v>270</v>
      </c>
    </row>
    <row r="2597" spans="1:28" x14ac:dyDescent="0.3">
      <c r="A2597" s="53">
        <v>44315</v>
      </c>
      <c r="B2597" s="50" t="s">
        <v>1255</v>
      </c>
      <c r="C2597" s="50" t="s">
        <v>1256</v>
      </c>
      <c r="D2597" s="50" t="s">
        <v>47</v>
      </c>
      <c r="E2597" s="52">
        <v>10</v>
      </c>
      <c r="F2597" s="51">
        <v>122</v>
      </c>
      <c r="G2597" s="65">
        <v>2.2000000000000002</v>
      </c>
      <c r="H2597" s="51">
        <v>99</v>
      </c>
      <c r="I2597" s="50" t="s">
        <v>51</v>
      </c>
      <c r="J2597" s="61">
        <v>14.4</v>
      </c>
      <c r="K2597" s="50" t="s">
        <v>277</v>
      </c>
      <c r="L2597" s="72" t="s">
        <v>84</v>
      </c>
      <c r="M2597" s="69">
        <v>2.2000000000000002</v>
      </c>
      <c r="N2597" s="51">
        <v>69</v>
      </c>
      <c r="O2597" s="50" t="s">
        <v>182</v>
      </c>
      <c r="P2597" s="51">
        <v>10116</v>
      </c>
      <c r="Q2597" s="52">
        <v>22</v>
      </c>
      <c r="R2597" s="51">
        <v>10085</v>
      </c>
      <c r="S2597" s="50" t="s">
        <v>218</v>
      </c>
      <c r="T2597" s="52">
        <v>72</v>
      </c>
      <c r="U2597" s="52">
        <v>83</v>
      </c>
      <c r="V2597" s="50" t="s">
        <v>51</v>
      </c>
      <c r="W2597" s="52">
        <v>60</v>
      </c>
      <c r="X2597" s="50" t="s">
        <v>158</v>
      </c>
      <c r="Y2597" s="78">
        <f t="shared" si="170"/>
        <v>0.22000000000000003</v>
      </c>
      <c r="Z2597" s="78">
        <f t="shared" si="171"/>
        <v>0.22000000000000003</v>
      </c>
      <c r="AA2597" s="78">
        <f t="shared" si="172"/>
        <v>1.44</v>
      </c>
      <c r="AB2597" s="77">
        <f t="shared" si="173"/>
        <v>20</v>
      </c>
    </row>
    <row r="2598" spans="1:28" x14ac:dyDescent="0.3">
      <c r="A2598" s="53">
        <v>44316</v>
      </c>
      <c r="B2598" s="50" t="s">
        <v>1255</v>
      </c>
      <c r="C2598" s="50" t="s">
        <v>1256</v>
      </c>
      <c r="D2598" s="50" t="s">
        <v>47</v>
      </c>
      <c r="E2598" s="52">
        <v>10</v>
      </c>
      <c r="F2598" s="51">
        <v>116</v>
      </c>
      <c r="G2598" s="65">
        <v>1</v>
      </c>
      <c r="H2598" s="51">
        <v>94</v>
      </c>
      <c r="I2598" s="50" t="s">
        <v>280</v>
      </c>
      <c r="J2598" s="61">
        <v>13.7</v>
      </c>
      <c r="K2598" s="50" t="s">
        <v>91</v>
      </c>
      <c r="L2598" s="73">
        <v>28</v>
      </c>
      <c r="M2598" s="69">
        <v>1.9</v>
      </c>
      <c r="N2598" s="51">
        <v>67</v>
      </c>
      <c r="O2598" s="50" t="s">
        <v>177</v>
      </c>
      <c r="P2598" s="51">
        <v>10139</v>
      </c>
      <c r="Q2598" s="52">
        <v>23</v>
      </c>
      <c r="R2598" s="51">
        <v>10108</v>
      </c>
      <c r="S2598" s="50" t="s">
        <v>116</v>
      </c>
      <c r="T2598" s="52">
        <v>70</v>
      </c>
      <c r="U2598" s="52">
        <v>85</v>
      </c>
      <c r="V2598" s="50" t="s">
        <v>258</v>
      </c>
      <c r="W2598" s="52">
        <v>56</v>
      </c>
      <c r="X2598" s="50" t="s">
        <v>50</v>
      </c>
      <c r="Y2598" s="78">
        <f t="shared" si="170"/>
        <v>0.19</v>
      </c>
      <c r="Z2598" s="78">
        <f t="shared" si="171"/>
        <v>0.1</v>
      </c>
      <c r="AA2598" s="78">
        <f t="shared" si="172"/>
        <v>1.3699999999999999</v>
      </c>
      <c r="AB2598" s="77">
        <f t="shared" si="173"/>
        <v>280</v>
      </c>
    </row>
    <row r="2599" spans="1:28" x14ac:dyDescent="0.3">
      <c r="A2599" s="53">
        <v>44317</v>
      </c>
      <c r="B2599" s="50" t="s">
        <v>1255</v>
      </c>
      <c r="C2599" s="50" t="s">
        <v>1256</v>
      </c>
      <c r="D2599" s="50" t="s">
        <v>47</v>
      </c>
      <c r="E2599" s="52">
        <v>10</v>
      </c>
      <c r="F2599" s="51">
        <v>118</v>
      </c>
      <c r="G2599" s="65">
        <v>0</v>
      </c>
      <c r="H2599" s="51">
        <v>93</v>
      </c>
      <c r="I2599" s="50" t="s">
        <v>123</v>
      </c>
      <c r="J2599" s="61">
        <v>14.3</v>
      </c>
      <c r="K2599" s="50" t="s">
        <v>52</v>
      </c>
      <c r="L2599" s="72"/>
      <c r="M2599" s="69">
        <v>0</v>
      </c>
      <c r="N2599" s="50"/>
      <c r="O2599" s="50"/>
      <c r="P2599" s="51">
        <v>10194</v>
      </c>
      <c r="Q2599" s="52">
        <v>23</v>
      </c>
      <c r="R2599" s="51">
        <v>10130</v>
      </c>
      <c r="S2599" s="50" t="s">
        <v>84</v>
      </c>
      <c r="T2599" s="52">
        <v>65</v>
      </c>
      <c r="U2599" s="52">
        <v>81</v>
      </c>
      <c r="V2599" s="50" t="s">
        <v>51</v>
      </c>
      <c r="W2599" s="52">
        <v>54</v>
      </c>
      <c r="X2599" s="50" t="s">
        <v>135</v>
      </c>
      <c r="Y2599" s="78">
        <f t="shared" si="170"/>
        <v>0</v>
      </c>
      <c r="Z2599" s="78">
        <f t="shared" si="171"/>
        <v>0</v>
      </c>
      <c r="AA2599" s="78">
        <f t="shared" si="172"/>
        <v>1.4300000000000002</v>
      </c>
      <c r="AB2599" s="77">
        <f t="shared" si="173"/>
        <v>0</v>
      </c>
    </row>
    <row r="2600" spans="1:28" x14ac:dyDescent="0.3">
      <c r="A2600" s="53">
        <v>44318</v>
      </c>
      <c r="B2600" s="50" t="s">
        <v>1255</v>
      </c>
      <c r="C2600" s="50" t="s">
        <v>1256</v>
      </c>
      <c r="D2600" s="50" t="s">
        <v>47</v>
      </c>
      <c r="E2600" s="52">
        <v>10</v>
      </c>
      <c r="F2600" s="51">
        <v>118</v>
      </c>
      <c r="G2600" s="65">
        <v>0</v>
      </c>
      <c r="H2600" s="51">
        <v>74</v>
      </c>
      <c r="I2600" s="50" t="s">
        <v>123</v>
      </c>
      <c r="J2600" s="61">
        <v>16.2</v>
      </c>
      <c r="K2600" s="50" t="s">
        <v>179</v>
      </c>
      <c r="L2600" s="72" t="s">
        <v>132</v>
      </c>
      <c r="M2600" s="69">
        <v>2.8</v>
      </c>
      <c r="N2600" s="51">
        <v>67</v>
      </c>
      <c r="O2600" s="50" t="s">
        <v>260</v>
      </c>
      <c r="P2600" s="51">
        <v>10225</v>
      </c>
      <c r="Q2600" s="52">
        <v>23</v>
      </c>
      <c r="R2600" s="51">
        <v>10187</v>
      </c>
      <c r="S2600" s="50" t="s">
        <v>263</v>
      </c>
      <c r="T2600" s="52">
        <v>66</v>
      </c>
      <c r="U2600" s="52">
        <v>78</v>
      </c>
      <c r="V2600" s="50" t="s">
        <v>111</v>
      </c>
      <c r="W2600" s="52">
        <v>56</v>
      </c>
      <c r="X2600" s="50" t="s">
        <v>158</v>
      </c>
      <c r="Y2600" s="78">
        <f t="shared" si="170"/>
        <v>0.27999999999999997</v>
      </c>
      <c r="Z2600" s="78">
        <f t="shared" si="171"/>
        <v>0</v>
      </c>
      <c r="AA2600" s="78">
        <f t="shared" si="172"/>
        <v>1.6199999999999999</v>
      </c>
      <c r="AB2600" s="77">
        <f t="shared" si="173"/>
        <v>80</v>
      </c>
    </row>
    <row r="2601" spans="1:28" x14ac:dyDescent="0.3">
      <c r="A2601" s="53">
        <v>44319</v>
      </c>
      <c r="B2601" s="50" t="s">
        <v>1255</v>
      </c>
      <c r="C2601" s="50" t="s">
        <v>1256</v>
      </c>
      <c r="D2601" s="50" t="s">
        <v>47</v>
      </c>
      <c r="E2601" s="52">
        <v>10</v>
      </c>
      <c r="F2601" s="51">
        <v>128</v>
      </c>
      <c r="G2601" s="65">
        <v>0</v>
      </c>
      <c r="H2601" s="51">
        <v>73</v>
      </c>
      <c r="I2601" s="50" t="s">
        <v>120</v>
      </c>
      <c r="J2601" s="61">
        <v>18.399999999999999</v>
      </c>
      <c r="K2601" s="50" t="s">
        <v>113</v>
      </c>
      <c r="L2601" s="73">
        <v>0</v>
      </c>
      <c r="M2601" s="69">
        <v>3.1</v>
      </c>
      <c r="N2601" s="51">
        <v>61</v>
      </c>
      <c r="O2601" s="50" t="s">
        <v>51</v>
      </c>
      <c r="P2601" s="51">
        <v>10223</v>
      </c>
      <c r="Q2601" s="50" t="s">
        <v>1012</v>
      </c>
      <c r="R2601" s="51">
        <v>10177</v>
      </c>
      <c r="S2601" s="52">
        <v>18</v>
      </c>
      <c r="T2601" s="52">
        <v>63</v>
      </c>
      <c r="U2601" s="52">
        <v>79</v>
      </c>
      <c r="V2601" s="50" t="s">
        <v>51</v>
      </c>
      <c r="W2601" s="52">
        <v>52</v>
      </c>
      <c r="X2601" s="50" t="s">
        <v>148</v>
      </c>
      <c r="Y2601" s="78">
        <f t="shared" si="170"/>
        <v>0.31</v>
      </c>
      <c r="Z2601" s="78">
        <f t="shared" si="171"/>
        <v>0</v>
      </c>
      <c r="AA2601" s="78">
        <f t="shared" si="172"/>
        <v>1.8399999999999999</v>
      </c>
      <c r="AB2601" s="77">
        <f t="shared" si="173"/>
        <v>0</v>
      </c>
    </row>
    <row r="2602" spans="1:28" x14ac:dyDescent="0.3">
      <c r="A2602" s="53">
        <v>44320</v>
      </c>
      <c r="B2602" s="50" t="s">
        <v>1255</v>
      </c>
      <c r="C2602" s="50" t="s">
        <v>1256</v>
      </c>
      <c r="D2602" s="50" t="s">
        <v>47</v>
      </c>
      <c r="E2602" s="52">
        <v>10</v>
      </c>
      <c r="F2602" s="51">
        <v>134</v>
      </c>
      <c r="G2602" s="65">
        <v>0</v>
      </c>
      <c r="H2602" s="51">
        <v>94</v>
      </c>
      <c r="I2602" s="50" t="s">
        <v>537</v>
      </c>
      <c r="J2602" s="61">
        <v>17.399999999999999</v>
      </c>
      <c r="K2602" s="50" t="s">
        <v>369</v>
      </c>
      <c r="L2602" s="73">
        <v>29</v>
      </c>
      <c r="M2602" s="69">
        <v>2.2000000000000002</v>
      </c>
      <c r="N2602" s="51">
        <v>86</v>
      </c>
      <c r="O2602" s="50" t="s">
        <v>260</v>
      </c>
      <c r="P2602" s="51">
        <v>10191</v>
      </c>
      <c r="Q2602" s="50" t="s">
        <v>1012</v>
      </c>
      <c r="R2602" s="51">
        <v>10163</v>
      </c>
      <c r="S2602" s="52">
        <v>18</v>
      </c>
      <c r="T2602" s="52">
        <v>64</v>
      </c>
      <c r="U2602" s="52">
        <v>81</v>
      </c>
      <c r="V2602" s="50" t="s">
        <v>51</v>
      </c>
      <c r="W2602" s="52">
        <v>54</v>
      </c>
      <c r="X2602" s="50" t="s">
        <v>71</v>
      </c>
      <c r="Y2602" s="78">
        <f t="shared" si="170"/>
        <v>0.22000000000000003</v>
      </c>
      <c r="Z2602" s="78">
        <f t="shared" si="171"/>
        <v>0</v>
      </c>
      <c r="AA2602" s="78">
        <f t="shared" si="172"/>
        <v>1.7399999999999998</v>
      </c>
      <c r="AB2602" s="77">
        <f t="shared" si="173"/>
        <v>290</v>
      </c>
    </row>
    <row r="2603" spans="1:28" x14ac:dyDescent="0.3">
      <c r="A2603" s="53">
        <v>44321</v>
      </c>
      <c r="B2603" s="50" t="s">
        <v>1255</v>
      </c>
      <c r="C2603" s="50" t="s">
        <v>1256</v>
      </c>
      <c r="D2603" s="50" t="s">
        <v>47</v>
      </c>
      <c r="E2603" s="52">
        <v>10</v>
      </c>
      <c r="F2603" s="51">
        <v>172</v>
      </c>
      <c r="G2603" s="65">
        <v>0</v>
      </c>
      <c r="H2603" s="51">
        <v>138</v>
      </c>
      <c r="I2603" s="50" t="s">
        <v>202</v>
      </c>
      <c r="J2603" s="61">
        <v>20.6</v>
      </c>
      <c r="K2603" s="50" t="s">
        <v>146</v>
      </c>
      <c r="L2603" s="73">
        <v>28</v>
      </c>
      <c r="M2603" s="69">
        <v>2.5</v>
      </c>
      <c r="N2603" s="51">
        <v>72</v>
      </c>
      <c r="O2603" s="50" t="s">
        <v>280</v>
      </c>
      <c r="P2603" s="51">
        <v>10187</v>
      </c>
      <c r="Q2603" s="52">
        <v>10</v>
      </c>
      <c r="R2603" s="51">
        <v>10148</v>
      </c>
      <c r="S2603" s="52">
        <v>24</v>
      </c>
      <c r="T2603" s="52">
        <v>74</v>
      </c>
      <c r="U2603" s="52">
        <v>84</v>
      </c>
      <c r="V2603" s="50" t="s">
        <v>51</v>
      </c>
      <c r="W2603" s="52">
        <v>64</v>
      </c>
      <c r="X2603" s="50" t="s">
        <v>158</v>
      </c>
      <c r="Y2603" s="78">
        <f t="shared" si="170"/>
        <v>0.25</v>
      </c>
      <c r="Z2603" s="78">
        <f t="shared" si="171"/>
        <v>0</v>
      </c>
      <c r="AA2603" s="78">
        <f t="shared" si="172"/>
        <v>2.06</v>
      </c>
      <c r="AB2603" s="77">
        <f t="shared" si="173"/>
        <v>280</v>
      </c>
    </row>
    <row r="2604" spans="1:28" x14ac:dyDescent="0.3">
      <c r="A2604" s="53">
        <v>44322</v>
      </c>
      <c r="B2604" s="50" t="s">
        <v>1255</v>
      </c>
      <c r="C2604" s="50" t="s">
        <v>1256</v>
      </c>
      <c r="D2604" s="50" t="s">
        <v>47</v>
      </c>
      <c r="E2604" s="52">
        <v>10</v>
      </c>
      <c r="F2604" s="51">
        <v>162</v>
      </c>
      <c r="G2604" s="65">
        <v>0</v>
      </c>
      <c r="H2604" s="51">
        <v>130</v>
      </c>
      <c r="I2604" s="50" t="s">
        <v>232</v>
      </c>
      <c r="J2604" s="61">
        <v>19.399999999999999</v>
      </c>
      <c r="K2604" s="50" t="s">
        <v>65</v>
      </c>
      <c r="L2604" s="73">
        <v>31</v>
      </c>
      <c r="M2604" s="69">
        <v>1.9</v>
      </c>
      <c r="N2604" s="51">
        <v>67</v>
      </c>
      <c r="O2604" s="50" t="s">
        <v>475</v>
      </c>
      <c r="P2604" s="51">
        <v>10166</v>
      </c>
      <c r="Q2604" s="50" t="s">
        <v>51</v>
      </c>
      <c r="R2604" s="51">
        <v>10129</v>
      </c>
      <c r="S2604" s="50" t="s">
        <v>102</v>
      </c>
      <c r="T2604" s="52">
        <v>70</v>
      </c>
      <c r="U2604" s="52">
        <v>80</v>
      </c>
      <c r="V2604" s="50" t="s">
        <v>232</v>
      </c>
      <c r="W2604" s="52">
        <v>53</v>
      </c>
      <c r="X2604" s="50" t="s">
        <v>65</v>
      </c>
      <c r="Y2604" s="78">
        <f t="shared" si="170"/>
        <v>0.19</v>
      </c>
      <c r="Z2604" s="78">
        <f t="shared" si="171"/>
        <v>0</v>
      </c>
      <c r="AA2604" s="78">
        <f t="shared" si="172"/>
        <v>1.94</v>
      </c>
      <c r="AB2604" s="77">
        <f t="shared" si="173"/>
        <v>310</v>
      </c>
    </row>
    <row r="2605" spans="1:28" x14ac:dyDescent="0.3">
      <c r="A2605" s="53">
        <v>44323</v>
      </c>
      <c r="B2605" s="50" t="s">
        <v>1255</v>
      </c>
      <c r="C2605" s="50" t="s">
        <v>1256</v>
      </c>
      <c r="D2605" s="50" t="s">
        <v>47</v>
      </c>
      <c r="E2605" s="52">
        <v>10</v>
      </c>
      <c r="F2605" s="51">
        <v>180</v>
      </c>
      <c r="G2605" s="65">
        <v>0</v>
      </c>
      <c r="H2605" s="51">
        <v>138</v>
      </c>
      <c r="I2605" s="50" t="s">
        <v>644</v>
      </c>
      <c r="J2605" s="61">
        <v>22.1</v>
      </c>
      <c r="K2605" s="50" t="s">
        <v>91</v>
      </c>
      <c r="L2605" s="72"/>
      <c r="M2605" s="69">
        <v>1.9</v>
      </c>
      <c r="N2605" s="50"/>
      <c r="O2605" s="50"/>
      <c r="P2605" s="51">
        <v>10184</v>
      </c>
      <c r="Q2605" s="52">
        <v>10</v>
      </c>
      <c r="R2605" s="51">
        <v>10148</v>
      </c>
      <c r="S2605" s="52">
        <v>24</v>
      </c>
      <c r="T2605" s="52">
        <v>72</v>
      </c>
      <c r="U2605" s="52">
        <v>82</v>
      </c>
      <c r="V2605" s="50" t="s">
        <v>51</v>
      </c>
      <c r="W2605" s="52">
        <v>58</v>
      </c>
      <c r="X2605" s="50" t="s">
        <v>226</v>
      </c>
      <c r="Y2605" s="78">
        <f t="shared" si="170"/>
        <v>0.19</v>
      </c>
      <c r="Z2605" s="78">
        <f t="shared" si="171"/>
        <v>0</v>
      </c>
      <c r="AA2605" s="78">
        <f t="shared" si="172"/>
        <v>2.21</v>
      </c>
      <c r="AB2605" s="77">
        <f t="shared" si="173"/>
        <v>0</v>
      </c>
    </row>
    <row r="2606" spans="1:28" x14ac:dyDescent="0.3">
      <c r="A2606" s="53">
        <v>44324</v>
      </c>
      <c r="B2606" s="50" t="s">
        <v>1255</v>
      </c>
      <c r="C2606" s="50" t="s">
        <v>1256</v>
      </c>
      <c r="D2606" s="50" t="s">
        <v>47</v>
      </c>
      <c r="E2606" s="52">
        <v>10</v>
      </c>
      <c r="F2606" s="51">
        <v>152</v>
      </c>
      <c r="G2606" s="65">
        <v>0</v>
      </c>
      <c r="H2606" s="51">
        <v>124</v>
      </c>
      <c r="I2606" s="50" t="s">
        <v>103</v>
      </c>
      <c r="J2606" s="61">
        <v>18.100000000000001</v>
      </c>
      <c r="K2606" s="50" t="s">
        <v>61</v>
      </c>
      <c r="L2606" s="73">
        <v>30</v>
      </c>
      <c r="M2606" s="69">
        <v>2.2000000000000002</v>
      </c>
      <c r="N2606" s="51">
        <v>78</v>
      </c>
      <c r="O2606" s="50" t="s">
        <v>277</v>
      </c>
      <c r="P2606" s="51">
        <v>10148</v>
      </c>
      <c r="Q2606" s="50" t="s">
        <v>1012</v>
      </c>
      <c r="R2606" s="51">
        <v>10023</v>
      </c>
      <c r="S2606" s="52">
        <v>24</v>
      </c>
      <c r="T2606" s="52">
        <v>76</v>
      </c>
      <c r="U2606" s="52">
        <v>84</v>
      </c>
      <c r="V2606" s="50" t="s">
        <v>51</v>
      </c>
      <c r="W2606" s="52">
        <v>65</v>
      </c>
      <c r="X2606" s="50" t="s">
        <v>143</v>
      </c>
      <c r="Y2606" s="78">
        <f t="shared" si="170"/>
        <v>0.22000000000000003</v>
      </c>
      <c r="Z2606" s="78">
        <f t="shared" si="171"/>
        <v>0</v>
      </c>
      <c r="AA2606" s="78">
        <f t="shared" si="172"/>
        <v>1.81</v>
      </c>
      <c r="AB2606" s="77">
        <f t="shared" si="173"/>
        <v>300</v>
      </c>
    </row>
    <row r="2607" spans="1:28" x14ac:dyDescent="0.3">
      <c r="A2607" s="53">
        <v>44325</v>
      </c>
      <c r="B2607" s="50" t="s">
        <v>1255</v>
      </c>
      <c r="C2607" s="50" t="s">
        <v>1256</v>
      </c>
      <c r="D2607" s="50" t="s">
        <v>47</v>
      </c>
      <c r="E2607" s="52">
        <v>10</v>
      </c>
      <c r="F2607" s="51">
        <v>147</v>
      </c>
      <c r="G2607" s="65">
        <v>5.2</v>
      </c>
      <c r="H2607" s="51">
        <v>116</v>
      </c>
      <c r="I2607" s="50" t="s">
        <v>184</v>
      </c>
      <c r="J2607" s="61">
        <v>17.8</v>
      </c>
      <c r="K2607" s="50" t="s">
        <v>226</v>
      </c>
      <c r="L2607" s="73">
        <v>30</v>
      </c>
      <c r="M2607" s="69">
        <v>2.2000000000000002</v>
      </c>
      <c r="N2607" s="51">
        <v>86</v>
      </c>
      <c r="O2607" s="50" t="s">
        <v>307</v>
      </c>
      <c r="P2607" s="51">
        <v>10056</v>
      </c>
      <c r="Q2607" s="52">
        <v>23</v>
      </c>
      <c r="R2607" s="51">
        <v>9969</v>
      </c>
      <c r="S2607" s="50" t="s">
        <v>401</v>
      </c>
      <c r="T2607" s="52">
        <v>80</v>
      </c>
      <c r="U2607" s="52">
        <v>87</v>
      </c>
      <c r="V2607" s="50" t="s">
        <v>51</v>
      </c>
      <c r="W2607" s="52">
        <v>67</v>
      </c>
      <c r="X2607" s="50" t="s">
        <v>118</v>
      </c>
      <c r="Y2607" s="78">
        <f t="shared" si="170"/>
        <v>0.22000000000000003</v>
      </c>
      <c r="Z2607" s="78">
        <f t="shared" si="171"/>
        <v>0.52</v>
      </c>
      <c r="AA2607" s="78">
        <f t="shared" si="172"/>
        <v>1.78</v>
      </c>
      <c r="AB2607" s="77">
        <f t="shared" si="173"/>
        <v>300</v>
      </c>
    </row>
    <row r="2608" spans="1:28" x14ac:dyDescent="0.3">
      <c r="A2608" s="53">
        <v>44326</v>
      </c>
      <c r="B2608" s="50" t="s">
        <v>1255</v>
      </c>
      <c r="C2608" s="50" t="s">
        <v>1256</v>
      </c>
      <c r="D2608" s="50" t="s">
        <v>47</v>
      </c>
      <c r="E2608" s="52">
        <v>10</v>
      </c>
      <c r="F2608" s="51">
        <v>146</v>
      </c>
      <c r="G2608" s="65">
        <v>9.6</v>
      </c>
      <c r="H2608" s="51">
        <v>90</v>
      </c>
      <c r="I2608" s="50" t="s">
        <v>537</v>
      </c>
      <c r="J2608" s="61">
        <v>20.3</v>
      </c>
      <c r="K2608" s="50" t="s">
        <v>206</v>
      </c>
      <c r="L2608" s="73">
        <v>30</v>
      </c>
      <c r="M2608" s="69">
        <v>2.2000000000000002</v>
      </c>
      <c r="N2608" s="51">
        <v>147</v>
      </c>
      <c r="O2608" s="50" t="s">
        <v>146</v>
      </c>
      <c r="P2608" s="51">
        <v>10116</v>
      </c>
      <c r="Q2608" s="52">
        <v>24</v>
      </c>
      <c r="R2608" s="51">
        <v>10055</v>
      </c>
      <c r="S2608" s="50" t="s">
        <v>1012</v>
      </c>
      <c r="T2608" s="52">
        <v>74</v>
      </c>
      <c r="U2608" s="52">
        <v>90</v>
      </c>
      <c r="V2608" s="50" t="s">
        <v>51</v>
      </c>
      <c r="W2608" s="52">
        <v>52</v>
      </c>
      <c r="X2608" s="50" t="s">
        <v>169</v>
      </c>
      <c r="Y2608" s="78">
        <f t="shared" si="170"/>
        <v>0.22000000000000003</v>
      </c>
      <c r="Z2608" s="78">
        <f t="shared" si="171"/>
        <v>0.96</v>
      </c>
      <c r="AA2608" s="78">
        <f t="shared" si="172"/>
        <v>2.0300000000000002</v>
      </c>
      <c r="AB2608" s="77">
        <f t="shared" si="173"/>
        <v>300</v>
      </c>
    </row>
    <row r="2609" spans="1:28" x14ac:dyDescent="0.3">
      <c r="A2609" s="53">
        <v>44327</v>
      </c>
      <c r="B2609" s="50" t="s">
        <v>1255</v>
      </c>
      <c r="C2609" s="50" t="s">
        <v>1256</v>
      </c>
      <c r="D2609" s="50" t="s">
        <v>47</v>
      </c>
      <c r="E2609" s="52">
        <v>10</v>
      </c>
      <c r="F2609" s="51">
        <v>129</v>
      </c>
      <c r="G2609" s="65">
        <v>0.2</v>
      </c>
      <c r="H2609" s="51">
        <v>88</v>
      </c>
      <c r="I2609" s="50" t="s">
        <v>232</v>
      </c>
      <c r="J2609" s="61">
        <v>17</v>
      </c>
      <c r="K2609" s="50" t="s">
        <v>201</v>
      </c>
      <c r="L2609" s="73">
        <v>29</v>
      </c>
      <c r="M2609" s="69">
        <v>2.8</v>
      </c>
      <c r="N2609" s="51">
        <v>114</v>
      </c>
      <c r="O2609" s="50" t="s">
        <v>148</v>
      </c>
      <c r="P2609" s="51">
        <v>10171</v>
      </c>
      <c r="Q2609" s="52">
        <v>18</v>
      </c>
      <c r="R2609" s="51">
        <v>10116</v>
      </c>
      <c r="S2609" s="50" t="s">
        <v>51</v>
      </c>
      <c r="T2609" s="52">
        <v>55</v>
      </c>
      <c r="U2609" s="52">
        <v>75</v>
      </c>
      <c r="V2609" s="50" t="s">
        <v>195</v>
      </c>
      <c r="W2609" s="52">
        <v>34</v>
      </c>
      <c r="X2609" s="50" t="s">
        <v>143</v>
      </c>
      <c r="Y2609" s="78">
        <f t="shared" si="170"/>
        <v>0.27999999999999997</v>
      </c>
      <c r="Z2609" s="78">
        <f t="shared" si="171"/>
        <v>0.02</v>
      </c>
      <c r="AA2609" s="78">
        <f t="shared" si="172"/>
        <v>1.7</v>
      </c>
      <c r="AB2609" s="77">
        <f t="shared" si="173"/>
        <v>290</v>
      </c>
    </row>
    <row r="2610" spans="1:28" x14ac:dyDescent="0.3">
      <c r="A2610" s="53">
        <v>44328</v>
      </c>
      <c r="B2610" s="50" t="s">
        <v>1255</v>
      </c>
      <c r="C2610" s="50" t="s">
        <v>1256</v>
      </c>
      <c r="D2610" s="50" t="s">
        <v>47</v>
      </c>
      <c r="E2610" s="52">
        <v>10</v>
      </c>
      <c r="F2610" s="51">
        <v>138</v>
      </c>
      <c r="G2610" s="65">
        <v>0.8</v>
      </c>
      <c r="H2610" s="51">
        <v>94</v>
      </c>
      <c r="I2610" s="50" t="s">
        <v>367</v>
      </c>
      <c r="J2610" s="61">
        <v>18.2</v>
      </c>
      <c r="K2610" s="50" t="s">
        <v>65</v>
      </c>
      <c r="L2610" s="73">
        <v>28</v>
      </c>
      <c r="M2610" s="69">
        <v>4.2</v>
      </c>
      <c r="N2610" s="51">
        <v>186</v>
      </c>
      <c r="O2610" s="50" t="s">
        <v>118</v>
      </c>
      <c r="P2610" s="51">
        <v>10179</v>
      </c>
      <c r="Q2610" s="52">
        <v>21</v>
      </c>
      <c r="R2610" s="51">
        <v>10077</v>
      </c>
      <c r="S2610" s="50" t="s">
        <v>533</v>
      </c>
      <c r="T2610" s="52">
        <v>67</v>
      </c>
      <c r="U2610" s="52">
        <v>82</v>
      </c>
      <c r="V2610" s="50" t="s">
        <v>174</v>
      </c>
      <c r="W2610" s="52">
        <v>52</v>
      </c>
      <c r="X2610" s="50" t="s">
        <v>65</v>
      </c>
      <c r="Y2610" s="78">
        <f t="shared" si="170"/>
        <v>0.42000000000000004</v>
      </c>
      <c r="Z2610" s="78">
        <f t="shared" si="171"/>
        <v>0.08</v>
      </c>
      <c r="AA2610" s="78">
        <f t="shared" si="172"/>
        <v>1.8199999999999998</v>
      </c>
      <c r="AB2610" s="77">
        <f t="shared" si="173"/>
        <v>280</v>
      </c>
    </row>
    <row r="2611" spans="1:28" x14ac:dyDescent="0.3">
      <c r="A2611" s="53">
        <v>44329</v>
      </c>
      <c r="B2611" s="50" t="s">
        <v>1255</v>
      </c>
      <c r="C2611" s="50" t="s">
        <v>1256</v>
      </c>
      <c r="D2611" s="50" t="s">
        <v>47</v>
      </c>
      <c r="E2611" s="52">
        <v>10</v>
      </c>
      <c r="F2611" s="51">
        <v>146</v>
      </c>
      <c r="G2611" s="65">
        <v>9</v>
      </c>
      <c r="H2611" s="51">
        <v>109</v>
      </c>
      <c r="I2611" s="50" t="s">
        <v>124</v>
      </c>
      <c r="J2611" s="61">
        <v>18.2</v>
      </c>
      <c r="K2611" s="50" t="s">
        <v>117</v>
      </c>
      <c r="L2611" s="73">
        <v>29</v>
      </c>
      <c r="M2611" s="69">
        <v>2.2000000000000002</v>
      </c>
      <c r="N2611" s="51">
        <v>122</v>
      </c>
      <c r="O2611" s="50" t="s">
        <v>186</v>
      </c>
      <c r="P2611" s="51">
        <v>10169</v>
      </c>
      <c r="Q2611" s="52">
        <v>24</v>
      </c>
      <c r="R2611" s="51">
        <v>10101</v>
      </c>
      <c r="S2611" s="52">
        <v>11</v>
      </c>
      <c r="T2611" s="52">
        <v>79</v>
      </c>
      <c r="U2611" s="52">
        <v>88</v>
      </c>
      <c r="V2611" s="50" t="s">
        <v>342</v>
      </c>
      <c r="W2611" s="52">
        <v>66</v>
      </c>
      <c r="X2611" s="50" t="s">
        <v>148</v>
      </c>
      <c r="Y2611" s="78">
        <f t="shared" si="170"/>
        <v>0.22000000000000003</v>
      </c>
      <c r="Z2611" s="78">
        <f t="shared" si="171"/>
        <v>0.9</v>
      </c>
      <c r="AA2611" s="78">
        <f t="shared" si="172"/>
        <v>1.8199999999999998</v>
      </c>
      <c r="AB2611" s="77">
        <f t="shared" si="173"/>
        <v>290</v>
      </c>
    </row>
    <row r="2612" spans="1:28" x14ac:dyDescent="0.3">
      <c r="A2612" s="53">
        <v>44330</v>
      </c>
      <c r="B2612" s="50" t="s">
        <v>1255</v>
      </c>
      <c r="C2612" s="50" t="s">
        <v>1256</v>
      </c>
      <c r="D2612" s="50" t="s">
        <v>47</v>
      </c>
      <c r="E2612" s="52">
        <v>10</v>
      </c>
      <c r="F2612" s="51">
        <v>147</v>
      </c>
      <c r="G2612" s="65">
        <v>1.6</v>
      </c>
      <c r="H2612" s="51">
        <v>112</v>
      </c>
      <c r="I2612" s="50" t="s">
        <v>543</v>
      </c>
      <c r="J2612" s="61">
        <v>18.2</v>
      </c>
      <c r="K2612" s="50" t="s">
        <v>89</v>
      </c>
      <c r="L2612" s="73">
        <v>30</v>
      </c>
      <c r="M2612" s="69">
        <v>3.3</v>
      </c>
      <c r="N2612" s="51">
        <v>86</v>
      </c>
      <c r="O2612" s="50" t="s">
        <v>60</v>
      </c>
      <c r="P2612" s="51">
        <v>10178</v>
      </c>
      <c r="Q2612" s="50" t="s">
        <v>132</v>
      </c>
      <c r="R2612" s="51">
        <v>10117</v>
      </c>
      <c r="S2612" s="52">
        <v>24</v>
      </c>
      <c r="T2612" s="52">
        <v>58</v>
      </c>
      <c r="U2612" s="52">
        <v>84</v>
      </c>
      <c r="V2612" s="50" t="s">
        <v>51</v>
      </c>
      <c r="W2612" s="52">
        <v>41</v>
      </c>
      <c r="X2612" s="50" t="s">
        <v>143</v>
      </c>
      <c r="Y2612" s="78">
        <f t="shared" si="170"/>
        <v>0.32999999999999996</v>
      </c>
      <c r="Z2612" s="78">
        <f t="shared" si="171"/>
        <v>0.16</v>
      </c>
      <c r="AA2612" s="78">
        <f t="shared" si="172"/>
        <v>1.8199999999999998</v>
      </c>
      <c r="AB2612" s="77">
        <f t="shared" si="173"/>
        <v>300</v>
      </c>
    </row>
    <row r="2613" spans="1:28" x14ac:dyDescent="0.3">
      <c r="A2613" s="53">
        <v>44331</v>
      </c>
      <c r="B2613" s="50" t="s">
        <v>1255</v>
      </c>
      <c r="C2613" s="50" t="s">
        <v>1256</v>
      </c>
      <c r="D2613" s="50" t="s">
        <v>47</v>
      </c>
      <c r="E2613" s="52">
        <v>10</v>
      </c>
      <c r="F2613" s="51">
        <v>153</v>
      </c>
      <c r="G2613" s="65">
        <v>22.6</v>
      </c>
      <c r="H2613" s="51">
        <v>136</v>
      </c>
      <c r="I2613" s="50" t="s">
        <v>543</v>
      </c>
      <c r="J2613" s="61">
        <v>17</v>
      </c>
      <c r="K2613" s="50" t="s">
        <v>201</v>
      </c>
      <c r="L2613" s="72" t="s">
        <v>132</v>
      </c>
      <c r="M2613" s="69">
        <v>0.6</v>
      </c>
      <c r="N2613" s="51">
        <v>36</v>
      </c>
      <c r="O2613" s="50" t="s">
        <v>271</v>
      </c>
      <c r="P2613" s="51">
        <v>10118</v>
      </c>
      <c r="Q2613" s="50" t="s">
        <v>1012</v>
      </c>
      <c r="R2613" s="51">
        <v>10084</v>
      </c>
      <c r="S2613" s="52">
        <v>24</v>
      </c>
      <c r="T2613" s="52">
        <v>85</v>
      </c>
      <c r="U2613" s="52">
        <v>89</v>
      </c>
      <c r="V2613" s="50" t="s">
        <v>51</v>
      </c>
      <c r="W2613" s="52">
        <v>82</v>
      </c>
      <c r="X2613" s="50" t="s">
        <v>51</v>
      </c>
      <c r="Y2613" s="78">
        <f t="shared" si="170"/>
        <v>0.06</v>
      </c>
      <c r="Z2613" s="78">
        <f t="shared" si="171"/>
        <v>2.2600000000000002</v>
      </c>
      <c r="AA2613" s="78">
        <f t="shared" si="172"/>
        <v>1.7</v>
      </c>
      <c r="AB2613" s="77">
        <f t="shared" si="173"/>
        <v>80</v>
      </c>
    </row>
    <row r="2614" spans="1:28" x14ac:dyDescent="0.3">
      <c r="A2614" s="53">
        <v>44332</v>
      </c>
      <c r="B2614" s="50" t="s">
        <v>1255</v>
      </c>
      <c r="C2614" s="50" t="s">
        <v>1256</v>
      </c>
      <c r="D2614" s="50" t="s">
        <v>47</v>
      </c>
      <c r="E2614" s="52">
        <v>10</v>
      </c>
      <c r="F2614" s="51">
        <v>148</v>
      </c>
      <c r="G2614" s="65">
        <v>0</v>
      </c>
      <c r="H2614" s="51">
        <v>127</v>
      </c>
      <c r="I2614" s="50" t="s">
        <v>301</v>
      </c>
      <c r="J2614" s="61">
        <v>16.8</v>
      </c>
      <c r="K2614" s="50" t="s">
        <v>158</v>
      </c>
      <c r="L2614" s="73">
        <v>0</v>
      </c>
      <c r="M2614" s="69">
        <v>3.6</v>
      </c>
      <c r="N2614" s="51">
        <v>128</v>
      </c>
      <c r="O2614" s="50" t="s">
        <v>159</v>
      </c>
      <c r="P2614" s="51">
        <v>10176</v>
      </c>
      <c r="Q2614" s="50" t="s">
        <v>51</v>
      </c>
      <c r="R2614" s="51">
        <v>10077</v>
      </c>
      <c r="S2614" s="50" t="s">
        <v>263</v>
      </c>
      <c r="T2614" s="52">
        <v>72</v>
      </c>
      <c r="U2614" s="52">
        <v>90</v>
      </c>
      <c r="V2614" s="50" t="s">
        <v>51</v>
      </c>
      <c r="W2614" s="52">
        <v>57</v>
      </c>
      <c r="X2614" s="50" t="s">
        <v>260</v>
      </c>
      <c r="Y2614" s="78">
        <f t="shared" si="170"/>
        <v>0.36</v>
      </c>
      <c r="Z2614" s="78">
        <f t="shared" si="171"/>
        <v>0</v>
      </c>
      <c r="AA2614" s="78">
        <f t="shared" si="172"/>
        <v>1.6800000000000002</v>
      </c>
      <c r="AB2614" s="77">
        <f t="shared" si="173"/>
        <v>0</v>
      </c>
    </row>
    <row r="2615" spans="1:28" x14ac:dyDescent="0.3">
      <c r="A2615" s="53">
        <v>44333</v>
      </c>
      <c r="B2615" s="50" t="s">
        <v>1255</v>
      </c>
      <c r="C2615" s="50" t="s">
        <v>1256</v>
      </c>
      <c r="D2615" s="50" t="s">
        <v>47</v>
      </c>
      <c r="E2615" s="52">
        <v>10</v>
      </c>
      <c r="F2615" s="51">
        <v>146</v>
      </c>
      <c r="G2615" s="65">
        <v>0</v>
      </c>
      <c r="H2615" s="51">
        <v>116</v>
      </c>
      <c r="I2615" s="50" t="s">
        <v>75</v>
      </c>
      <c r="J2615" s="61">
        <v>17.600000000000001</v>
      </c>
      <c r="K2615" s="50" t="s">
        <v>260</v>
      </c>
      <c r="L2615" s="73">
        <v>28</v>
      </c>
      <c r="M2615" s="69">
        <v>3.1</v>
      </c>
      <c r="N2615" s="51">
        <v>94</v>
      </c>
      <c r="O2615" s="50" t="s">
        <v>95</v>
      </c>
      <c r="P2615" s="51">
        <v>10215</v>
      </c>
      <c r="Q2615" s="52">
        <v>17</v>
      </c>
      <c r="R2615" s="51">
        <v>10174</v>
      </c>
      <c r="S2615" s="50" t="s">
        <v>51</v>
      </c>
      <c r="T2615" s="52">
        <v>59</v>
      </c>
      <c r="U2615" s="52">
        <v>72</v>
      </c>
      <c r="V2615" s="50" t="s">
        <v>51</v>
      </c>
      <c r="W2615" s="52">
        <v>52</v>
      </c>
      <c r="X2615" s="50" t="s">
        <v>347</v>
      </c>
      <c r="Y2615" s="78">
        <f t="shared" si="170"/>
        <v>0.31</v>
      </c>
      <c r="Z2615" s="78">
        <f t="shared" si="171"/>
        <v>0</v>
      </c>
      <c r="AA2615" s="78">
        <f t="shared" si="172"/>
        <v>1.7600000000000002</v>
      </c>
      <c r="AB2615" s="77">
        <f t="shared" si="173"/>
        <v>280</v>
      </c>
    </row>
    <row r="2616" spans="1:28" x14ac:dyDescent="0.3">
      <c r="A2616" s="53">
        <v>44334</v>
      </c>
      <c r="B2616" s="50" t="s">
        <v>1255</v>
      </c>
      <c r="C2616" s="50" t="s">
        <v>1256</v>
      </c>
      <c r="D2616" s="50" t="s">
        <v>47</v>
      </c>
      <c r="E2616" s="52">
        <v>10</v>
      </c>
      <c r="F2616" s="51">
        <v>152</v>
      </c>
      <c r="G2616" s="65">
        <v>2.8</v>
      </c>
      <c r="H2616" s="51">
        <v>123</v>
      </c>
      <c r="I2616" s="50" t="s">
        <v>113</v>
      </c>
      <c r="J2616" s="61">
        <v>18.100000000000001</v>
      </c>
      <c r="K2616" s="50" t="s">
        <v>118</v>
      </c>
      <c r="L2616" s="72" t="s">
        <v>218</v>
      </c>
      <c r="M2616" s="69">
        <v>1.7</v>
      </c>
      <c r="N2616" s="51">
        <v>81</v>
      </c>
      <c r="O2616" s="50" t="s">
        <v>209</v>
      </c>
      <c r="P2616" s="51">
        <v>10251</v>
      </c>
      <c r="Q2616" s="52">
        <v>22</v>
      </c>
      <c r="R2616" s="51">
        <v>10139</v>
      </c>
      <c r="S2616" s="50" t="s">
        <v>289</v>
      </c>
      <c r="T2616" s="52">
        <v>79</v>
      </c>
      <c r="U2616" s="52">
        <v>88</v>
      </c>
      <c r="V2616" s="50" t="s">
        <v>64</v>
      </c>
      <c r="W2616" s="52">
        <v>59</v>
      </c>
      <c r="X2616" s="50" t="s">
        <v>118</v>
      </c>
      <c r="Y2616" s="78">
        <f t="shared" si="170"/>
        <v>0.16999999999999998</v>
      </c>
      <c r="Z2616" s="78">
        <f t="shared" si="171"/>
        <v>0.27999999999999997</v>
      </c>
      <c r="AA2616" s="78">
        <f t="shared" si="172"/>
        <v>1.81</v>
      </c>
      <c r="AB2616" s="77">
        <f t="shared" si="173"/>
        <v>30</v>
      </c>
    </row>
    <row r="2617" spans="1:28" x14ac:dyDescent="0.3">
      <c r="A2617" s="53">
        <v>44335</v>
      </c>
      <c r="B2617" s="50" t="s">
        <v>1255</v>
      </c>
      <c r="C2617" s="50" t="s">
        <v>1256</v>
      </c>
      <c r="D2617" s="50" t="s">
        <v>47</v>
      </c>
      <c r="E2617" s="52">
        <v>10</v>
      </c>
      <c r="F2617" s="51">
        <v>141</v>
      </c>
      <c r="G2617" s="65">
        <v>0</v>
      </c>
      <c r="H2617" s="51">
        <v>109</v>
      </c>
      <c r="I2617" s="50" t="s">
        <v>100</v>
      </c>
      <c r="J2617" s="61">
        <v>17.3</v>
      </c>
      <c r="K2617" s="50" t="s">
        <v>128</v>
      </c>
      <c r="L2617" s="73">
        <v>30</v>
      </c>
      <c r="M2617" s="69">
        <v>2.8</v>
      </c>
      <c r="N2617" s="51">
        <v>75</v>
      </c>
      <c r="O2617" s="50" t="s">
        <v>475</v>
      </c>
      <c r="P2617" s="51">
        <v>10274</v>
      </c>
      <c r="Q2617" s="52">
        <v>12</v>
      </c>
      <c r="R2617" s="51">
        <v>10241</v>
      </c>
      <c r="S2617" s="52">
        <v>24</v>
      </c>
      <c r="T2617" s="52">
        <v>69</v>
      </c>
      <c r="U2617" s="52">
        <v>81</v>
      </c>
      <c r="V2617" s="50" t="s">
        <v>80</v>
      </c>
      <c r="W2617" s="52">
        <v>61</v>
      </c>
      <c r="X2617" s="50" t="s">
        <v>171</v>
      </c>
      <c r="Y2617" s="78">
        <f t="shared" si="170"/>
        <v>0.27999999999999997</v>
      </c>
      <c r="Z2617" s="78">
        <f t="shared" si="171"/>
        <v>0</v>
      </c>
      <c r="AA2617" s="78">
        <f t="shared" si="172"/>
        <v>1.73</v>
      </c>
      <c r="AB2617" s="77">
        <f t="shared" si="173"/>
        <v>300</v>
      </c>
    </row>
    <row r="2618" spans="1:28" x14ac:dyDescent="0.3">
      <c r="A2618" s="53">
        <v>44336</v>
      </c>
      <c r="B2618" s="50" t="s">
        <v>1255</v>
      </c>
      <c r="C2618" s="50" t="s">
        <v>1256</v>
      </c>
      <c r="D2618" s="50" t="s">
        <v>47</v>
      </c>
      <c r="E2618" s="52">
        <v>10</v>
      </c>
      <c r="F2618" s="51">
        <v>150</v>
      </c>
      <c r="G2618" s="65">
        <v>3.6</v>
      </c>
      <c r="H2618" s="51">
        <v>97</v>
      </c>
      <c r="I2618" s="50" t="s">
        <v>75</v>
      </c>
      <c r="J2618" s="61">
        <v>20.3</v>
      </c>
      <c r="K2618" s="50" t="s">
        <v>369</v>
      </c>
      <c r="L2618" s="73">
        <v>30</v>
      </c>
      <c r="M2618" s="69">
        <v>1.4</v>
      </c>
      <c r="N2618" s="51">
        <v>64</v>
      </c>
      <c r="O2618" s="50" t="s">
        <v>201</v>
      </c>
      <c r="P2618" s="51">
        <v>10241</v>
      </c>
      <c r="Q2618" s="50" t="s">
        <v>1012</v>
      </c>
      <c r="R2618" s="51">
        <v>10177</v>
      </c>
      <c r="S2618" s="52">
        <v>24</v>
      </c>
      <c r="T2618" s="52">
        <v>64</v>
      </c>
      <c r="U2618" s="52">
        <v>84</v>
      </c>
      <c r="V2618" s="50" t="s">
        <v>51</v>
      </c>
      <c r="W2618" s="52">
        <v>31</v>
      </c>
      <c r="X2618" s="50" t="s">
        <v>201</v>
      </c>
      <c r="Y2618" s="78">
        <f t="shared" si="170"/>
        <v>0.13999999999999999</v>
      </c>
      <c r="Z2618" s="78">
        <f t="shared" si="171"/>
        <v>0.36</v>
      </c>
      <c r="AA2618" s="78">
        <f t="shared" si="172"/>
        <v>2.0300000000000002</v>
      </c>
      <c r="AB2618" s="77">
        <f t="shared" si="173"/>
        <v>300</v>
      </c>
    </row>
    <row r="2619" spans="1:28" x14ac:dyDescent="0.3">
      <c r="A2619" s="53">
        <v>44337</v>
      </c>
      <c r="B2619" s="50" t="s">
        <v>1255</v>
      </c>
      <c r="C2619" s="50" t="s">
        <v>1256</v>
      </c>
      <c r="D2619" s="50" t="s">
        <v>47</v>
      </c>
      <c r="E2619" s="52">
        <v>10</v>
      </c>
      <c r="F2619" s="51">
        <v>141</v>
      </c>
      <c r="G2619" s="65">
        <v>2.2000000000000002</v>
      </c>
      <c r="H2619" s="51">
        <v>122</v>
      </c>
      <c r="I2619" s="50" t="s">
        <v>264</v>
      </c>
      <c r="J2619" s="61">
        <v>16</v>
      </c>
      <c r="K2619" s="50" t="s">
        <v>121</v>
      </c>
      <c r="L2619" s="73">
        <v>26</v>
      </c>
      <c r="M2619" s="69">
        <v>3.1</v>
      </c>
      <c r="N2619" s="51">
        <v>89</v>
      </c>
      <c r="O2619" s="50" t="s">
        <v>179</v>
      </c>
      <c r="P2619" s="51">
        <v>10178</v>
      </c>
      <c r="Q2619" s="50" t="s">
        <v>1012</v>
      </c>
      <c r="R2619" s="51">
        <v>10152</v>
      </c>
      <c r="S2619" s="52">
        <v>24</v>
      </c>
      <c r="T2619" s="52">
        <v>77</v>
      </c>
      <c r="U2619" s="52">
        <v>90</v>
      </c>
      <c r="V2619" s="50" t="s">
        <v>51</v>
      </c>
      <c r="W2619" s="52">
        <v>62</v>
      </c>
      <c r="X2619" s="50" t="s">
        <v>158</v>
      </c>
      <c r="Y2619" s="78">
        <f t="shared" si="170"/>
        <v>0.31</v>
      </c>
      <c r="Z2619" s="78">
        <f t="shared" si="171"/>
        <v>0.22000000000000003</v>
      </c>
      <c r="AA2619" s="78">
        <f t="shared" si="172"/>
        <v>1.6</v>
      </c>
      <c r="AB2619" s="77">
        <f t="shared" si="173"/>
        <v>260</v>
      </c>
    </row>
    <row r="2620" spans="1:28" x14ac:dyDescent="0.3">
      <c r="A2620" s="53">
        <v>44338</v>
      </c>
      <c r="B2620" s="50" t="s">
        <v>1255</v>
      </c>
      <c r="C2620" s="50" t="s">
        <v>1256</v>
      </c>
      <c r="D2620" s="50" t="s">
        <v>47</v>
      </c>
      <c r="E2620" s="52">
        <v>10</v>
      </c>
      <c r="F2620" s="51">
        <v>144</v>
      </c>
      <c r="G2620" s="65">
        <v>0</v>
      </c>
      <c r="H2620" s="51">
        <v>124</v>
      </c>
      <c r="I2620" s="50" t="s">
        <v>51</v>
      </c>
      <c r="J2620" s="61">
        <v>16.5</v>
      </c>
      <c r="K2620" s="50" t="s">
        <v>201</v>
      </c>
      <c r="L2620" s="73">
        <v>29</v>
      </c>
      <c r="M2620" s="69">
        <v>4.4000000000000004</v>
      </c>
      <c r="N2620" s="51">
        <v>131</v>
      </c>
      <c r="O2620" s="50" t="s">
        <v>60</v>
      </c>
      <c r="P2620" s="51">
        <v>10197</v>
      </c>
      <c r="Q2620" s="52">
        <v>23</v>
      </c>
      <c r="R2620" s="51">
        <v>10140</v>
      </c>
      <c r="S2620" s="50" t="s">
        <v>218</v>
      </c>
      <c r="T2620" s="52">
        <v>62</v>
      </c>
      <c r="U2620" s="52">
        <v>78</v>
      </c>
      <c r="V2620" s="50" t="s">
        <v>193</v>
      </c>
      <c r="W2620" s="52">
        <v>49</v>
      </c>
      <c r="X2620" s="50" t="s">
        <v>201</v>
      </c>
      <c r="Y2620" s="78">
        <f t="shared" si="170"/>
        <v>0.44000000000000006</v>
      </c>
      <c r="Z2620" s="78">
        <f t="shared" si="171"/>
        <v>0</v>
      </c>
      <c r="AA2620" s="78">
        <f t="shared" si="172"/>
        <v>1.65</v>
      </c>
      <c r="AB2620" s="77">
        <f t="shared" si="173"/>
        <v>290</v>
      </c>
    </row>
    <row r="2621" spans="1:28" x14ac:dyDescent="0.3">
      <c r="A2621" s="53">
        <v>44339</v>
      </c>
      <c r="B2621" s="50" t="s">
        <v>1255</v>
      </c>
      <c r="C2621" s="50" t="s">
        <v>1256</v>
      </c>
      <c r="D2621" s="50" t="s">
        <v>47</v>
      </c>
      <c r="E2621" s="52">
        <v>10</v>
      </c>
      <c r="F2621" s="51">
        <v>141</v>
      </c>
      <c r="G2621" s="65">
        <v>2.6</v>
      </c>
      <c r="H2621" s="51">
        <v>100</v>
      </c>
      <c r="I2621" s="50" t="s">
        <v>210</v>
      </c>
      <c r="J2621" s="61">
        <v>18.2</v>
      </c>
      <c r="K2621" s="50" t="s">
        <v>369</v>
      </c>
      <c r="L2621" s="73">
        <v>33</v>
      </c>
      <c r="M2621" s="69">
        <v>1.9</v>
      </c>
      <c r="N2621" s="51">
        <v>47</v>
      </c>
      <c r="O2621" s="50" t="s">
        <v>188</v>
      </c>
      <c r="P2621" s="51">
        <v>10195</v>
      </c>
      <c r="Q2621" s="50" t="s">
        <v>1012</v>
      </c>
      <c r="R2621" s="51">
        <v>10145</v>
      </c>
      <c r="S2621" s="52">
        <v>24</v>
      </c>
      <c r="T2621" s="52">
        <v>60</v>
      </c>
      <c r="U2621" s="52">
        <v>75</v>
      </c>
      <c r="V2621" s="50" t="s">
        <v>232</v>
      </c>
      <c r="W2621" s="52">
        <v>51</v>
      </c>
      <c r="X2621" s="50" t="s">
        <v>186</v>
      </c>
      <c r="Y2621" s="78">
        <f t="shared" si="170"/>
        <v>0.19</v>
      </c>
      <c r="Z2621" s="78">
        <f t="shared" si="171"/>
        <v>0.26</v>
      </c>
      <c r="AA2621" s="78">
        <f t="shared" si="172"/>
        <v>1.8199999999999998</v>
      </c>
      <c r="AB2621" s="77">
        <f t="shared" si="173"/>
        <v>330</v>
      </c>
    </row>
    <row r="2622" spans="1:28" x14ac:dyDescent="0.3">
      <c r="A2622" s="53">
        <v>44340</v>
      </c>
      <c r="B2622" s="50" t="s">
        <v>1255</v>
      </c>
      <c r="C2622" s="50" t="s">
        <v>1256</v>
      </c>
      <c r="D2622" s="50" t="s">
        <v>47</v>
      </c>
      <c r="E2622" s="52">
        <v>10</v>
      </c>
      <c r="F2622" s="51">
        <v>148</v>
      </c>
      <c r="G2622" s="65">
        <v>0</v>
      </c>
      <c r="H2622" s="51">
        <v>118</v>
      </c>
      <c r="I2622" s="50" t="s">
        <v>103</v>
      </c>
      <c r="J2622" s="61">
        <v>17.8</v>
      </c>
      <c r="K2622" s="50" t="s">
        <v>146</v>
      </c>
      <c r="L2622" s="73">
        <v>28</v>
      </c>
      <c r="M2622" s="69">
        <v>5.3</v>
      </c>
      <c r="N2622" s="51">
        <v>147</v>
      </c>
      <c r="O2622" s="50" t="s">
        <v>166</v>
      </c>
      <c r="P2622" s="51">
        <v>10264</v>
      </c>
      <c r="Q2622" s="52">
        <v>24</v>
      </c>
      <c r="R2622" s="51">
        <v>10136</v>
      </c>
      <c r="S2622" s="50" t="s">
        <v>84</v>
      </c>
      <c r="T2622" s="52">
        <v>64</v>
      </c>
      <c r="U2622" s="52">
        <v>86</v>
      </c>
      <c r="V2622" s="50" t="s">
        <v>147</v>
      </c>
      <c r="W2622" s="52">
        <v>49</v>
      </c>
      <c r="X2622" s="50" t="s">
        <v>71</v>
      </c>
      <c r="Y2622" s="78">
        <f t="shared" si="170"/>
        <v>0.53</v>
      </c>
      <c r="Z2622" s="78">
        <f t="shared" si="171"/>
        <v>0</v>
      </c>
      <c r="AA2622" s="78">
        <f t="shared" si="172"/>
        <v>1.78</v>
      </c>
      <c r="AB2622" s="77">
        <f t="shared" si="173"/>
        <v>280</v>
      </c>
    </row>
    <row r="2623" spans="1:28" x14ac:dyDescent="0.3">
      <c r="A2623" s="53">
        <v>44341</v>
      </c>
      <c r="B2623" s="50" t="s">
        <v>1255</v>
      </c>
      <c r="C2623" s="50" t="s">
        <v>1256</v>
      </c>
      <c r="D2623" s="50" t="s">
        <v>47</v>
      </c>
      <c r="E2623" s="52">
        <v>10</v>
      </c>
      <c r="F2623" s="51">
        <v>141</v>
      </c>
      <c r="G2623" s="65">
        <v>0</v>
      </c>
      <c r="H2623" s="51">
        <v>119</v>
      </c>
      <c r="I2623" s="50" t="s">
        <v>100</v>
      </c>
      <c r="J2623" s="61">
        <v>16.3</v>
      </c>
      <c r="K2623" s="50" t="s">
        <v>192</v>
      </c>
      <c r="L2623" s="73">
        <v>30</v>
      </c>
      <c r="M2623" s="69">
        <v>1.4</v>
      </c>
      <c r="N2623" s="51">
        <v>72</v>
      </c>
      <c r="O2623" s="50" t="s">
        <v>475</v>
      </c>
      <c r="P2623" s="51">
        <v>10279</v>
      </c>
      <c r="Q2623" s="50" t="s">
        <v>289</v>
      </c>
      <c r="R2623" s="51">
        <v>10235</v>
      </c>
      <c r="S2623" s="52">
        <v>24</v>
      </c>
      <c r="T2623" s="52">
        <v>65</v>
      </c>
      <c r="U2623" s="52">
        <v>79</v>
      </c>
      <c r="V2623" s="50" t="s">
        <v>51</v>
      </c>
      <c r="W2623" s="52">
        <v>59</v>
      </c>
      <c r="X2623" s="50" t="s">
        <v>183</v>
      </c>
      <c r="Y2623" s="78">
        <f t="shared" si="170"/>
        <v>0.13999999999999999</v>
      </c>
      <c r="Z2623" s="78">
        <f t="shared" si="171"/>
        <v>0</v>
      </c>
      <c r="AA2623" s="78">
        <f t="shared" si="172"/>
        <v>1.6300000000000001</v>
      </c>
      <c r="AB2623" s="77">
        <f t="shared" si="173"/>
        <v>300</v>
      </c>
    </row>
    <row r="2624" spans="1:28" x14ac:dyDescent="0.3">
      <c r="A2624" s="53">
        <v>44342</v>
      </c>
      <c r="B2624" s="50" t="s">
        <v>1255</v>
      </c>
      <c r="C2624" s="50" t="s">
        <v>1256</v>
      </c>
      <c r="D2624" s="50" t="s">
        <v>47</v>
      </c>
      <c r="E2624" s="52">
        <v>10</v>
      </c>
      <c r="F2624" s="51">
        <v>146</v>
      </c>
      <c r="G2624" s="65">
        <v>0</v>
      </c>
      <c r="H2624" s="51">
        <v>100</v>
      </c>
      <c r="I2624" s="50" t="s">
        <v>232</v>
      </c>
      <c r="J2624" s="61">
        <v>19.2</v>
      </c>
      <c r="K2624" s="50" t="s">
        <v>113</v>
      </c>
      <c r="L2624" s="72" t="s">
        <v>533</v>
      </c>
      <c r="M2624" s="69">
        <v>2.8</v>
      </c>
      <c r="N2624" s="51">
        <v>69</v>
      </c>
      <c r="O2624" s="50" t="s">
        <v>79</v>
      </c>
      <c r="P2624" s="51">
        <v>10235</v>
      </c>
      <c r="Q2624" s="50" t="s">
        <v>1012</v>
      </c>
      <c r="R2624" s="51">
        <v>10184</v>
      </c>
      <c r="S2624" s="52">
        <v>24</v>
      </c>
      <c r="T2624" s="52">
        <v>69</v>
      </c>
      <c r="U2624" s="52">
        <v>82</v>
      </c>
      <c r="V2624" s="50" t="s">
        <v>51</v>
      </c>
      <c r="W2624" s="52">
        <v>57</v>
      </c>
      <c r="X2624" s="50" t="s">
        <v>133</v>
      </c>
      <c r="Y2624" s="78">
        <f t="shared" si="170"/>
        <v>0.27999999999999997</v>
      </c>
      <c r="Z2624" s="78">
        <f t="shared" si="171"/>
        <v>0</v>
      </c>
      <c r="AA2624" s="78">
        <f t="shared" si="172"/>
        <v>1.92</v>
      </c>
      <c r="AB2624" s="77">
        <f t="shared" si="173"/>
        <v>70</v>
      </c>
    </row>
    <row r="2625" spans="1:28" x14ac:dyDescent="0.3">
      <c r="A2625" s="53">
        <v>44343</v>
      </c>
      <c r="B2625" s="50" t="s">
        <v>1255</v>
      </c>
      <c r="C2625" s="50" t="s">
        <v>1256</v>
      </c>
      <c r="D2625" s="50" t="s">
        <v>47</v>
      </c>
      <c r="E2625" s="52">
        <v>10</v>
      </c>
      <c r="F2625" s="51">
        <v>151</v>
      </c>
      <c r="G2625" s="65">
        <v>0</v>
      </c>
      <c r="H2625" s="51">
        <v>104</v>
      </c>
      <c r="I2625" s="50" t="s">
        <v>147</v>
      </c>
      <c r="J2625" s="61">
        <v>19.8</v>
      </c>
      <c r="K2625" s="50" t="s">
        <v>209</v>
      </c>
      <c r="L2625" s="72" t="s">
        <v>533</v>
      </c>
      <c r="M2625" s="69">
        <v>5.3</v>
      </c>
      <c r="N2625" s="51">
        <v>83</v>
      </c>
      <c r="O2625" s="50" t="s">
        <v>113</v>
      </c>
      <c r="P2625" s="51">
        <v>10184</v>
      </c>
      <c r="Q2625" s="50" t="s">
        <v>1012</v>
      </c>
      <c r="R2625" s="51">
        <v>10155</v>
      </c>
      <c r="S2625" s="52">
        <v>15</v>
      </c>
      <c r="T2625" s="52">
        <v>73</v>
      </c>
      <c r="U2625" s="52">
        <v>83</v>
      </c>
      <c r="V2625" s="50" t="s">
        <v>147</v>
      </c>
      <c r="W2625" s="52">
        <v>61</v>
      </c>
      <c r="X2625" s="50" t="s">
        <v>182</v>
      </c>
      <c r="Y2625" s="78">
        <f t="shared" si="170"/>
        <v>0.53</v>
      </c>
      <c r="Z2625" s="78">
        <f t="shared" si="171"/>
        <v>0</v>
      </c>
      <c r="AA2625" s="78">
        <f t="shared" si="172"/>
        <v>1.98</v>
      </c>
      <c r="AB2625" s="77">
        <f t="shared" si="173"/>
        <v>70</v>
      </c>
    </row>
    <row r="2626" spans="1:28" x14ac:dyDescent="0.3">
      <c r="A2626" s="53">
        <v>44344</v>
      </c>
      <c r="B2626" s="50" t="s">
        <v>1255</v>
      </c>
      <c r="C2626" s="50" t="s">
        <v>1256</v>
      </c>
      <c r="D2626" s="50" t="s">
        <v>47</v>
      </c>
      <c r="E2626" s="52">
        <v>10</v>
      </c>
      <c r="F2626" s="51">
        <v>164</v>
      </c>
      <c r="G2626" s="65">
        <v>0</v>
      </c>
      <c r="H2626" s="51">
        <v>143</v>
      </c>
      <c r="I2626" s="50" t="s">
        <v>51</v>
      </c>
      <c r="J2626" s="61">
        <v>18.600000000000001</v>
      </c>
      <c r="K2626" s="50" t="s">
        <v>179</v>
      </c>
      <c r="L2626" s="73">
        <v>28</v>
      </c>
      <c r="M2626" s="69">
        <v>2.2000000000000002</v>
      </c>
      <c r="N2626" s="51">
        <v>61</v>
      </c>
      <c r="O2626" s="50" t="s">
        <v>355</v>
      </c>
      <c r="P2626" s="51">
        <v>10194</v>
      </c>
      <c r="Q2626" s="52">
        <v>22</v>
      </c>
      <c r="R2626" s="51">
        <v>10153</v>
      </c>
      <c r="S2626" s="50" t="s">
        <v>218</v>
      </c>
      <c r="T2626" s="52">
        <v>80</v>
      </c>
      <c r="U2626" s="52">
        <v>84</v>
      </c>
      <c r="V2626" s="50" t="s">
        <v>108</v>
      </c>
      <c r="W2626" s="52">
        <v>73</v>
      </c>
      <c r="X2626" s="50" t="s">
        <v>179</v>
      </c>
      <c r="Y2626" s="78">
        <f t="shared" si="170"/>
        <v>0.22000000000000003</v>
      </c>
      <c r="Z2626" s="78">
        <f t="shared" si="171"/>
        <v>0</v>
      </c>
      <c r="AA2626" s="78">
        <f t="shared" si="172"/>
        <v>1.86</v>
      </c>
      <c r="AB2626" s="77">
        <f t="shared" si="173"/>
        <v>280</v>
      </c>
    </row>
    <row r="2627" spans="1:28" x14ac:dyDescent="0.3">
      <c r="A2627" s="53">
        <v>44345</v>
      </c>
      <c r="B2627" s="50" t="s">
        <v>1255</v>
      </c>
      <c r="C2627" s="50" t="s">
        <v>1256</v>
      </c>
      <c r="D2627" s="50" t="s">
        <v>47</v>
      </c>
      <c r="E2627" s="52">
        <v>10</v>
      </c>
      <c r="F2627" s="51">
        <v>166</v>
      </c>
      <c r="G2627" s="65">
        <v>0.2</v>
      </c>
      <c r="H2627" s="51">
        <v>155</v>
      </c>
      <c r="I2627" s="50" t="s">
        <v>51</v>
      </c>
      <c r="J2627" s="61">
        <v>17.600000000000001</v>
      </c>
      <c r="K2627" s="50" t="s">
        <v>50</v>
      </c>
      <c r="L2627" s="73">
        <v>30</v>
      </c>
      <c r="M2627" s="69">
        <v>3.1</v>
      </c>
      <c r="N2627" s="51">
        <v>83</v>
      </c>
      <c r="O2627" s="50" t="s">
        <v>60</v>
      </c>
      <c r="P2627" s="51">
        <v>10224</v>
      </c>
      <c r="Q2627" s="52">
        <v>22</v>
      </c>
      <c r="R2627" s="51">
        <v>10185</v>
      </c>
      <c r="S2627" s="50" t="s">
        <v>263</v>
      </c>
      <c r="T2627" s="52">
        <v>80</v>
      </c>
      <c r="U2627" s="52">
        <v>85</v>
      </c>
      <c r="V2627" s="50" t="s">
        <v>159</v>
      </c>
      <c r="W2627" s="52">
        <v>75</v>
      </c>
      <c r="X2627" s="50" t="s">
        <v>50</v>
      </c>
      <c r="Y2627" s="78">
        <f t="shared" ref="Y2627:Y2690" si="174">M2627/$AE$17</f>
        <v>0.31</v>
      </c>
      <c r="Z2627" s="78">
        <f t="shared" ref="Z2627:Z2690" si="175">G2627/$AE$17</f>
        <v>0.02</v>
      </c>
      <c r="AA2627" s="78">
        <f t="shared" ref="AA2627:AA2690" si="176">J2627/$AE$17</f>
        <v>1.7600000000000002</v>
      </c>
      <c r="AB2627" s="77">
        <f t="shared" ref="AB2627:AB2690" si="177">L2627*$AE$17</f>
        <v>300</v>
      </c>
    </row>
    <row r="2628" spans="1:28" x14ac:dyDescent="0.3">
      <c r="A2628" s="53">
        <v>44346</v>
      </c>
      <c r="B2628" s="50" t="s">
        <v>1255</v>
      </c>
      <c r="C2628" s="50" t="s">
        <v>1256</v>
      </c>
      <c r="D2628" s="50" t="s">
        <v>47</v>
      </c>
      <c r="E2628" s="52">
        <v>10</v>
      </c>
      <c r="F2628" s="51">
        <v>164</v>
      </c>
      <c r="G2628" s="65">
        <v>0</v>
      </c>
      <c r="H2628" s="51">
        <v>128</v>
      </c>
      <c r="I2628" s="50" t="s">
        <v>644</v>
      </c>
      <c r="J2628" s="61">
        <v>20</v>
      </c>
      <c r="K2628" s="50" t="s">
        <v>52</v>
      </c>
      <c r="L2628" s="73">
        <v>28</v>
      </c>
      <c r="M2628" s="69">
        <v>1.7</v>
      </c>
      <c r="N2628" s="51">
        <v>47</v>
      </c>
      <c r="O2628" s="50" t="s">
        <v>286</v>
      </c>
      <c r="P2628" s="51">
        <v>10215</v>
      </c>
      <c r="Q2628" s="50" t="s">
        <v>1012</v>
      </c>
      <c r="R2628" s="51">
        <v>10158</v>
      </c>
      <c r="S2628" s="52">
        <v>24</v>
      </c>
      <c r="T2628" s="52">
        <v>75</v>
      </c>
      <c r="U2628" s="52">
        <v>86</v>
      </c>
      <c r="V2628" s="50" t="s">
        <v>51</v>
      </c>
      <c r="W2628" s="52">
        <v>66</v>
      </c>
      <c r="X2628" s="50" t="s">
        <v>146</v>
      </c>
      <c r="Y2628" s="78">
        <f t="shared" si="174"/>
        <v>0.16999999999999998</v>
      </c>
      <c r="Z2628" s="78">
        <f t="shared" si="175"/>
        <v>0</v>
      </c>
      <c r="AA2628" s="78">
        <f t="shared" si="176"/>
        <v>2</v>
      </c>
      <c r="AB2628" s="77">
        <f t="shared" si="177"/>
        <v>280</v>
      </c>
    </row>
    <row r="2629" spans="1:28" x14ac:dyDescent="0.3">
      <c r="A2629" s="53">
        <v>44347</v>
      </c>
      <c r="B2629" s="50" t="s">
        <v>1255</v>
      </c>
      <c r="C2629" s="50" t="s">
        <v>1256</v>
      </c>
      <c r="D2629" s="50" t="s">
        <v>47</v>
      </c>
      <c r="E2629" s="52">
        <v>10</v>
      </c>
      <c r="F2629" s="51">
        <v>187</v>
      </c>
      <c r="G2629" s="65">
        <v>0.2</v>
      </c>
      <c r="H2629" s="51">
        <v>143</v>
      </c>
      <c r="I2629" s="50" t="s">
        <v>103</v>
      </c>
      <c r="J2629" s="61">
        <v>23.1</v>
      </c>
      <c r="K2629" s="50" t="s">
        <v>121</v>
      </c>
      <c r="L2629" s="72" t="s">
        <v>533</v>
      </c>
      <c r="M2629" s="69">
        <v>2.5</v>
      </c>
      <c r="N2629" s="51">
        <v>56</v>
      </c>
      <c r="O2629" s="50" t="s">
        <v>167</v>
      </c>
      <c r="P2629" s="51">
        <v>10158</v>
      </c>
      <c r="Q2629" s="50" t="s">
        <v>1012</v>
      </c>
      <c r="R2629" s="51">
        <v>10070</v>
      </c>
      <c r="S2629" s="52">
        <v>24</v>
      </c>
      <c r="T2629" s="52">
        <v>72</v>
      </c>
      <c r="U2629" s="52">
        <v>87</v>
      </c>
      <c r="V2629" s="50" t="s">
        <v>51</v>
      </c>
      <c r="W2629" s="52">
        <v>62</v>
      </c>
      <c r="X2629" s="50" t="s">
        <v>52</v>
      </c>
      <c r="Y2629" s="78">
        <f t="shared" si="174"/>
        <v>0.25</v>
      </c>
      <c r="Z2629" s="78">
        <f t="shared" si="175"/>
        <v>0.02</v>
      </c>
      <c r="AA2629" s="78">
        <f t="shared" si="176"/>
        <v>2.31</v>
      </c>
      <c r="AB2629" s="77">
        <f t="shared" si="177"/>
        <v>70</v>
      </c>
    </row>
    <row r="2630" spans="1:28" x14ac:dyDescent="0.3">
      <c r="A2630" s="53">
        <v>44348</v>
      </c>
      <c r="B2630" s="50" t="s">
        <v>1255</v>
      </c>
      <c r="C2630" s="50" t="s">
        <v>1256</v>
      </c>
      <c r="D2630" s="50" t="s">
        <v>47</v>
      </c>
      <c r="E2630" s="52">
        <v>10</v>
      </c>
      <c r="F2630" s="51">
        <v>175</v>
      </c>
      <c r="G2630" s="65">
        <v>1.8</v>
      </c>
      <c r="H2630" s="51">
        <v>160</v>
      </c>
      <c r="I2630" s="50" t="s">
        <v>100</v>
      </c>
      <c r="J2630" s="61">
        <v>19</v>
      </c>
      <c r="K2630" s="50" t="s">
        <v>95</v>
      </c>
      <c r="L2630" s="73">
        <v>0</v>
      </c>
      <c r="M2630" s="69">
        <v>3.9</v>
      </c>
      <c r="N2630" s="51">
        <v>92</v>
      </c>
      <c r="O2630" s="50" t="s">
        <v>51</v>
      </c>
      <c r="P2630" s="51">
        <v>10115</v>
      </c>
      <c r="Q2630" s="50" t="s">
        <v>51</v>
      </c>
      <c r="R2630" s="51">
        <v>10048</v>
      </c>
      <c r="S2630" s="50" t="s">
        <v>218</v>
      </c>
      <c r="T2630" s="52">
        <v>81</v>
      </c>
      <c r="U2630" s="52">
        <v>87</v>
      </c>
      <c r="V2630" s="50" t="s">
        <v>51</v>
      </c>
      <c r="W2630" s="52">
        <v>76</v>
      </c>
      <c r="X2630" s="50" t="s">
        <v>95</v>
      </c>
      <c r="Y2630" s="78">
        <f t="shared" si="174"/>
        <v>0.39</v>
      </c>
      <c r="Z2630" s="78">
        <f t="shared" si="175"/>
        <v>0.18</v>
      </c>
      <c r="AA2630" s="78">
        <f t="shared" si="176"/>
        <v>1.9</v>
      </c>
      <c r="AB2630" s="77">
        <f t="shared" si="177"/>
        <v>0</v>
      </c>
    </row>
    <row r="2631" spans="1:28" x14ac:dyDescent="0.3">
      <c r="A2631" s="53">
        <v>44349</v>
      </c>
      <c r="B2631" s="50" t="s">
        <v>1255</v>
      </c>
      <c r="C2631" s="50" t="s">
        <v>1256</v>
      </c>
      <c r="D2631" s="50" t="s">
        <v>47</v>
      </c>
      <c r="E2631" s="52">
        <v>10</v>
      </c>
      <c r="F2631" s="51">
        <v>166</v>
      </c>
      <c r="G2631" s="65">
        <v>2.6</v>
      </c>
      <c r="H2631" s="51">
        <v>155</v>
      </c>
      <c r="I2631" s="50" t="s">
        <v>169</v>
      </c>
      <c r="J2631" s="61">
        <v>17.600000000000001</v>
      </c>
      <c r="K2631" s="50" t="s">
        <v>98</v>
      </c>
      <c r="L2631" s="72" t="s">
        <v>289</v>
      </c>
      <c r="M2631" s="69">
        <v>1.9</v>
      </c>
      <c r="N2631" s="51">
        <v>61</v>
      </c>
      <c r="O2631" s="50" t="s">
        <v>260</v>
      </c>
      <c r="P2631" s="51">
        <v>10166</v>
      </c>
      <c r="Q2631" s="52">
        <v>23</v>
      </c>
      <c r="R2631" s="51">
        <v>10111</v>
      </c>
      <c r="S2631" s="50" t="s">
        <v>263</v>
      </c>
      <c r="T2631" s="52">
        <v>86</v>
      </c>
      <c r="U2631" s="52">
        <v>89</v>
      </c>
      <c r="V2631" s="50" t="s">
        <v>51</v>
      </c>
      <c r="W2631" s="52">
        <v>80</v>
      </c>
      <c r="X2631" s="50" t="s">
        <v>98</v>
      </c>
      <c r="Y2631" s="78">
        <f t="shared" si="174"/>
        <v>0.19</v>
      </c>
      <c r="Z2631" s="78">
        <f t="shared" si="175"/>
        <v>0.26</v>
      </c>
      <c r="AA2631" s="78">
        <f t="shared" si="176"/>
        <v>1.7600000000000002</v>
      </c>
      <c r="AB2631" s="77">
        <f t="shared" si="177"/>
        <v>90</v>
      </c>
    </row>
    <row r="2632" spans="1:28" x14ac:dyDescent="0.3">
      <c r="A2632" s="53">
        <v>44350</v>
      </c>
      <c r="B2632" s="50" t="s">
        <v>1255</v>
      </c>
      <c r="C2632" s="50" t="s">
        <v>1256</v>
      </c>
      <c r="D2632" s="50" t="s">
        <v>47</v>
      </c>
      <c r="E2632" s="52">
        <v>10</v>
      </c>
      <c r="F2632" s="51">
        <v>143</v>
      </c>
      <c r="G2632" s="65">
        <v>5.4</v>
      </c>
      <c r="H2632" s="51">
        <v>127</v>
      </c>
      <c r="I2632" s="50" t="s">
        <v>142</v>
      </c>
      <c r="J2632" s="61">
        <v>15.9</v>
      </c>
      <c r="K2632" s="50" t="s">
        <v>70</v>
      </c>
      <c r="L2632" s="73">
        <v>27</v>
      </c>
      <c r="M2632" s="69">
        <v>1.4</v>
      </c>
      <c r="N2632" s="51">
        <v>83</v>
      </c>
      <c r="O2632" s="50" t="s">
        <v>166</v>
      </c>
      <c r="P2632" s="51">
        <v>10239</v>
      </c>
      <c r="Q2632" s="52">
        <v>21</v>
      </c>
      <c r="R2632" s="51">
        <v>10164</v>
      </c>
      <c r="S2632" s="50" t="s">
        <v>1012</v>
      </c>
      <c r="T2632" s="52">
        <v>81</v>
      </c>
      <c r="U2632" s="52">
        <v>88</v>
      </c>
      <c r="V2632" s="50" t="s">
        <v>51</v>
      </c>
      <c r="W2632" s="52">
        <v>77</v>
      </c>
      <c r="X2632" s="50" t="s">
        <v>257</v>
      </c>
      <c r="Y2632" s="78">
        <f t="shared" si="174"/>
        <v>0.13999999999999999</v>
      </c>
      <c r="Z2632" s="78">
        <f t="shared" si="175"/>
        <v>0.54</v>
      </c>
      <c r="AA2632" s="78">
        <f t="shared" si="176"/>
        <v>1.59</v>
      </c>
      <c r="AB2632" s="77">
        <f t="shared" si="177"/>
        <v>270</v>
      </c>
    </row>
    <row r="2633" spans="1:28" x14ac:dyDescent="0.3">
      <c r="A2633" s="53">
        <v>44351</v>
      </c>
      <c r="B2633" s="50" t="s">
        <v>1255</v>
      </c>
      <c r="C2633" s="50" t="s">
        <v>1256</v>
      </c>
      <c r="D2633" s="50" t="s">
        <v>47</v>
      </c>
      <c r="E2633" s="52">
        <v>10</v>
      </c>
      <c r="F2633" s="51">
        <v>154</v>
      </c>
      <c r="G2633" s="65">
        <v>0.2</v>
      </c>
      <c r="H2633" s="51">
        <v>125</v>
      </c>
      <c r="I2633" s="50" t="s">
        <v>147</v>
      </c>
      <c r="J2633" s="61">
        <v>18.2</v>
      </c>
      <c r="K2633" s="50" t="s">
        <v>52</v>
      </c>
      <c r="L2633" s="72" t="s">
        <v>533</v>
      </c>
      <c r="M2633" s="69">
        <v>2.8</v>
      </c>
      <c r="N2633" s="51">
        <v>72</v>
      </c>
      <c r="O2633" s="50" t="s">
        <v>933</v>
      </c>
      <c r="P2633" s="51">
        <v>10264</v>
      </c>
      <c r="Q2633" s="52">
        <v>21</v>
      </c>
      <c r="R2633" s="51">
        <v>10227</v>
      </c>
      <c r="S2633" s="50" t="s">
        <v>263</v>
      </c>
      <c r="T2633" s="52">
        <v>73</v>
      </c>
      <c r="U2633" s="52">
        <v>87</v>
      </c>
      <c r="V2633" s="50" t="s">
        <v>434</v>
      </c>
      <c r="W2633" s="52">
        <v>64</v>
      </c>
      <c r="X2633" s="50" t="s">
        <v>201</v>
      </c>
      <c r="Y2633" s="78">
        <f t="shared" si="174"/>
        <v>0.27999999999999997</v>
      </c>
      <c r="Z2633" s="78">
        <f t="shared" si="175"/>
        <v>0.02</v>
      </c>
      <c r="AA2633" s="78">
        <f t="shared" si="176"/>
        <v>1.8199999999999998</v>
      </c>
      <c r="AB2633" s="77">
        <f t="shared" si="177"/>
        <v>70</v>
      </c>
    </row>
    <row r="2634" spans="1:28" x14ac:dyDescent="0.3">
      <c r="A2634" s="53">
        <v>44352</v>
      </c>
      <c r="B2634" s="50" t="s">
        <v>1255</v>
      </c>
      <c r="C2634" s="50" t="s">
        <v>1256</v>
      </c>
      <c r="D2634" s="50" t="s">
        <v>47</v>
      </c>
      <c r="E2634" s="52">
        <v>10</v>
      </c>
      <c r="F2634" s="51">
        <v>152</v>
      </c>
      <c r="G2634" s="65">
        <v>0</v>
      </c>
      <c r="H2634" s="51">
        <v>108</v>
      </c>
      <c r="I2634" s="50" t="s">
        <v>537</v>
      </c>
      <c r="J2634" s="61">
        <v>19.5</v>
      </c>
      <c r="K2634" s="50" t="s">
        <v>179</v>
      </c>
      <c r="L2634" s="72" t="s">
        <v>533</v>
      </c>
      <c r="M2634" s="69">
        <v>5.6</v>
      </c>
      <c r="N2634" s="51">
        <v>100</v>
      </c>
      <c r="O2634" s="50" t="s">
        <v>89</v>
      </c>
      <c r="P2634" s="51">
        <v>10257</v>
      </c>
      <c r="Q2634" s="50" t="s">
        <v>1012</v>
      </c>
      <c r="R2634" s="51">
        <v>10233</v>
      </c>
      <c r="S2634" s="52">
        <v>13</v>
      </c>
      <c r="T2634" s="52">
        <v>72</v>
      </c>
      <c r="U2634" s="52">
        <v>84</v>
      </c>
      <c r="V2634" s="50" t="s">
        <v>51</v>
      </c>
      <c r="W2634" s="52">
        <v>62</v>
      </c>
      <c r="X2634" s="50" t="s">
        <v>188</v>
      </c>
      <c r="Y2634" s="78">
        <f t="shared" si="174"/>
        <v>0.55999999999999994</v>
      </c>
      <c r="Z2634" s="78">
        <f t="shared" si="175"/>
        <v>0</v>
      </c>
      <c r="AA2634" s="78">
        <f t="shared" si="176"/>
        <v>1.95</v>
      </c>
      <c r="AB2634" s="77">
        <f t="shared" si="177"/>
        <v>70</v>
      </c>
    </row>
    <row r="2635" spans="1:28" x14ac:dyDescent="0.3">
      <c r="A2635" s="53">
        <v>44353</v>
      </c>
      <c r="B2635" s="50" t="s">
        <v>1255</v>
      </c>
      <c r="C2635" s="50" t="s">
        <v>1256</v>
      </c>
      <c r="D2635" s="50" t="s">
        <v>47</v>
      </c>
      <c r="E2635" s="52">
        <v>10</v>
      </c>
      <c r="F2635" s="51">
        <v>170</v>
      </c>
      <c r="G2635" s="65">
        <v>0</v>
      </c>
      <c r="H2635" s="51">
        <v>120</v>
      </c>
      <c r="I2635" s="50" t="s">
        <v>232</v>
      </c>
      <c r="J2635" s="61">
        <v>22.1</v>
      </c>
      <c r="K2635" s="50" t="s">
        <v>89</v>
      </c>
      <c r="L2635" s="72" t="s">
        <v>401</v>
      </c>
      <c r="M2635" s="69">
        <v>2.2000000000000002</v>
      </c>
      <c r="N2635" s="51">
        <v>42</v>
      </c>
      <c r="O2635" s="50" t="s">
        <v>51</v>
      </c>
      <c r="P2635" s="51">
        <v>10248</v>
      </c>
      <c r="Q2635" s="52">
        <v>10</v>
      </c>
      <c r="R2635" s="51">
        <v>10231</v>
      </c>
      <c r="S2635" s="52">
        <v>24</v>
      </c>
      <c r="T2635" s="52">
        <v>71</v>
      </c>
      <c r="U2635" s="52">
        <v>85</v>
      </c>
      <c r="V2635" s="50" t="s">
        <v>51</v>
      </c>
      <c r="W2635" s="52">
        <v>60</v>
      </c>
      <c r="X2635" s="50" t="s">
        <v>89</v>
      </c>
      <c r="Y2635" s="78">
        <f t="shared" si="174"/>
        <v>0.22000000000000003</v>
      </c>
      <c r="Z2635" s="78">
        <f t="shared" si="175"/>
        <v>0</v>
      </c>
      <c r="AA2635" s="78">
        <f t="shared" si="176"/>
        <v>2.21</v>
      </c>
      <c r="AB2635" s="77">
        <f t="shared" si="177"/>
        <v>60</v>
      </c>
    </row>
    <row r="2636" spans="1:28" x14ac:dyDescent="0.3">
      <c r="A2636" s="53">
        <v>44354</v>
      </c>
      <c r="B2636" s="50" t="s">
        <v>1255</v>
      </c>
      <c r="C2636" s="50" t="s">
        <v>1256</v>
      </c>
      <c r="D2636" s="50" t="s">
        <v>47</v>
      </c>
      <c r="E2636" s="52">
        <v>10</v>
      </c>
      <c r="F2636" s="51">
        <v>172</v>
      </c>
      <c r="G2636" s="65">
        <v>0</v>
      </c>
      <c r="H2636" s="51">
        <v>131</v>
      </c>
      <c r="I2636" s="50" t="s">
        <v>103</v>
      </c>
      <c r="J2636" s="61">
        <v>21.3</v>
      </c>
      <c r="K2636" s="50" t="s">
        <v>250</v>
      </c>
      <c r="L2636" s="72" t="s">
        <v>132</v>
      </c>
      <c r="M2636" s="69">
        <v>3.1</v>
      </c>
      <c r="N2636" s="51">
        <v>72</v>
      </c>
      <c r="O2636" s="50" t="s">
        <v>271</v>
      </c>
      <c r="P2636" s="51">
        <v>10231</v>
      </c>
      <c r="Q2636" s="50" t="s">
        <v>1012</v>
      </c>
      <c r="R2636" s="51">
        <v>10207</v>
      </c>
      <c r="S2636" s="52">
        <v>17</v>
      </c>
      <c r="T2636" s="52">
        <v>76</v>
      </c>
      <c r="U2636" s="52">
        <v>86</v>
      </c>
      <c r="V2636" s="50" t="s">
        <v>103</v>
      </c>
      <c r="W2636" s="52">
        <v>66</v>
      </c>
      <c r="X2636" s="50" t="s">
        <v>169</v>
      </c>
      <c r="Y2636" s="78">
        <f t="shared" si="174"/>
        <v>0.31</v>
      </c>
      <c r="Z2636" s="78">
        <f t="shared" si="175"/>
        <v>0</v>
      </c>
      <c r="AA2636" s="78">
        <f t="shared" si="176"/>
        <v>2.13</v>
      </c>
      <c r="AB2636" s="77">
        <f t="shared" si="177"/>
        <v>80</v>
      </c>
    </row>
    <row r="2637" spans="1:28" x14ac:dyDescent="0.3">
      <c r="A2637" s="53">
        <v>44355</v>
      </c>
      <c r="B2637" s="50" t="s">
        <v>1255</v>
      </c>
      <c r="C2637" s="50" t="s">
        <v>1256</v>
      </c>
      <c r="D2637" s="50" t="s">
        <v>47</v>
      </c>
      <c r="E2637" s="52">
        <v>10</v>
      </c>
      <c r="F2637" s="51">
        <v>174</v>
      </c>
      <c r="G2637" s="65">
        <v>0</v>
      </c>
      <c r="H2637" s="51">
        <v>165</v>
      </c>
      <c r="I2637" s="50" t="s">
        <v>178</v>
      </c>
      <c r="J2637" s="61">
        <v>18.2</v>
      </c>
      <c r="K2637" s="50" t="s">
        <v>51</v>
      </c>
      <c r="L2637" s="73">
        <v>31</v>
      </c>
      <c r="M2637" s="69">
        <v>1.9</v>
      </c>
      <c r="N2637" s="51">
        <v>44</v>
      </c>
      <c r="O2637" s="50" t="s">
        <v>65</v>
      </c>
      <c r="P2637" s="51">
        <v>10234</v>
      </c>
      <c r="Q2637" s="52">
        <v>23</v>
      </c>
      <c r="R2637" s="51">
        <v>10202</v>
      </c>
      <c r="S2637" s="50" t="s">
        <v>102</v>
      </c>
      <c r="T2637" s="52">
        <v>83</v>
      </c>
      <c r="U2637" s="52">
        <v>87</v>
      </c>
      <c r="V2637" s="50" t="s">
        <v>51</v>
      </c>
      <c r="W2637" s="52">
        <v>79</v>
      </c>
      <c r="X2637" s="50" t="s">
        <v>277</v>
      </c>
      <c r="Y2637" s="78">
        <f t="shared" si="174"/>
        <v>0.19</v>
      </c>
      <c r="Z2637" s="78">
        <f t="shared" si="175"/>
        <v>0</v>
      </c>
      <c r="AA2637" s="78">
        <f t="shared" si="176"/>
        <v>1.8199999999999998</v>
      </c>
      <c r="AB2637" s="77">
        <f t="shared" si="177"/>
        <v>310</v>
      </c>
    </row>
    <row r="2638" spans="1:28" x14ac:dyDescent="0.3">
      <c r="A2638" s="53">
        <v>44356</v>
      </c>
      <c r="B2638" s="50" t="s">
        <v>1255</v>
      </c>
      <c r="C2638" s="50" t="s">
        <v>1256</v>
      </c>
      <c r="D2638" s="50" t="s">
        <v>47</v>
      </c>
      <c r="E2638" s="52">
        <v>10</v>
      </c>
      <c r="F2638" s="51">
        <v>188</v>
      </c>
      <c r="G2638" s="65">
        <v>0</v>
      </c>
      <c r="H2638" s="51">
        <v>163</v>
      </c>
      <c r="I2638" s="50" t="s">
        <v>100</v>
      </c>
      <c r="J2638" s="61">
        <v>21.2</v>
      </c>
      <c r="K2638" s="50" t="s">
        <v>121</v>
      </c>
      <c r="L2638" s="73">
        <v>10</v>
      </c>
      <c r="M2638" s="69">
        <v>1.7</v>
      </c>
      <c r="N2638" s="51">
        <v>39</v>
      </c>
      <c r="O2638" s="50" t="s">
        <v>594</v>
      </c>
      <c r="P2638" s="51">
        <v>10241</v>
      </c>
      <c r="Q2638" s="52">
        <v>12</v>
      </c>
      <c r="R2638" s="51">
        <v>10226</v>
      </c>
      <c r="S2638" s="50" t="s">
        <v>51</v>
      </c>
      <c r="T2638" s="52">
        <v>74</v>
      </c>
      <c r="U2638" s="52">
        <v>85</v>
      </c>
      <c r="V2638" s="50" t="s">
        <v>232</v>
      </c>
      <c r="W2638" s="52">
        <v>66</v>
      </c>
      <c r="X2638" s="50" t="s">
        <v>188</v>
      </c>
      <c r="Y2638" s="78">
        <f t="shared" si="174"/>
        <v>0.16999999999999998</v>
      </c>
      <c r="Z2638" s="78">
        <f t="shared" si="175"/>
        <v>0</v>
      </c>
      <c r="AA2638" s="78">
        <f t="shared" si="176"/>
        <v>2.12</v>
      </c>
      <c r="AB2638" s="77">
        <f t="shared" si="177"/>
        <v>100</v>
      </c>
    </row>
    <row r="2639" spans="1:28" x14ac:dyDescent="0.3">
      <c r="A2639" s="53">
        <v>44357</v>
      </c>
      <c r="B2639" s="50" t="s">
        <v>1255</v>
      </c>
      <c r="C2639" s="50" t="s">
        <v>1256</v>
      </c>
      <c r="D2639" s="50" t="s">
        <v>47</v>
      </c>
      <c r="E2639" s="52">
        <v>10</v>
      </c>
      <c r="F2639" s="51">
        <v>186</v>
      </c>
      <c r="G2639" s="65">
        <v>0</v>
      </c>
      <c r="H2639" s="51">
        <v>143</v>
      </c>
      <c r="I2639" s="50" t="s">
        <v>537</v>
      </c>
      <c r="J2639" s="61">
        <v>22.8</v>
      </c>
      <c r="K2639" s="50" t="s">
        <v>158</v>
      </c>
      <c r="L2639" s="72" t="s">
        <v>132</v>
      </c>
      <c r="M2639" s="69">
        <v>3.6</v>
      </c>
      <c r="N2639" s="51">
        <v>67</v>
      </c>
      <c r="O2639" s="50" t="s">
        <v>215</v>
      </c>
      <c r="P2639" s="51">
        <v>10229</v>
      </c>
      <c r="Q2639" s="50" t="s">
        <v>1012</v>
      </c>
      <c r="R2639" s="51">
        <v>10195</v>
      </c>
      <c r="S2639" s="52">
        <v>18</v>
      </c>
      <c r="T2639" s="52">
        <v>75</v>
      </c>
      <c r="U2639" s="52">
        <v>86</v>
      </c>
      <c r="V2639" s="50" t="s">
        <v>51</v>
      </c>
      <c r="W2639" s="52">
        <v>65</v>
      </c>
      <c r="X2639" s="50" t="s">
        <v>50</v>
      </c>
      <c r="Y2639" s="78">
        <f t="shared" si="174"/>
        <v>0.36</v>
      </c>
      <c r="Z2639" s="78">
        <f t="shared" si="175"/>
        <v>0</v>
      </c>
      <c r="AA2639" s="78">
        <f t="shared" si="176"/>
        <v>2.2800000000000002</v>
      </c>
      <c r="AB2639" s="77">
        <f t="shared" si="177"/>
        <v>80</v>
      </c>
    </row>
    <row r="2640" spans="1:28" x14ac:dyDescent="0.3">
      <c r="A2640" s="53">
        <v>44358</v>
      </c>
      <c r="B2640" s="50" t="s">
        <v>1255</v>
      </c>
      <c r="C2640" s="50" t="s">
        <v>1256</v>
      </c>
      <c r="D2640" s="50" t="s">
        <v>47</v>
      </c>
      <c r="E2640" s="52">
        <v>10</v>
      </c>
      <c r="F2640" s="51">
        <v>193</v>
      </c>
      <c r="G2640" s="65">
        <v>0</v>
      </c>
      <c r="H2640" s="51">
        <v>171</v>
      </c>
      <c r="I2640" s="50" t="s">
        <v>85</v>
      </c>
      <c r="J2640" s="61">
        <v>21.5</v>
      </c>
      <c r="K2640" s="50" t="s">
        <v>250</v>
      </c>
      <c r="L2640" s="72" t="s">
        <v>401</v>
      </c>
      <c r="M2640" s="69">
        <v>2.5</v>
      </c>
      <c r="N2640" s="51">
        <v>56</v>
      </c>
      <c r="O2640" s="50" t="s">
        <v>133</v>
      </c>
      <c r="P2640" s="51">
        <v>10220</v>
      </c>
      <c r="Q2640" s="52">
        <v>24</v>
      </c>
      <c r="R2640" s="51">
        <v>10196</v>
      </c>
      <c r="S2640" s="50" t="s">
        <v>102</v>
      </c>
      <c r="T2640" s="52">
        <v>78</v>
      </c>
      <c r="U2640" s="52">
        <v>85</v>
      </c>
      <c r="V2640" s="50" t="s">
        <v>51</v>
      </c>
      <c r="W2640" s="52">
        <v>69</v>
      </c>
      <c r="X2640" s="50" t="s">
        <v>209</v>
      </c>
      <c r="Y2640" s="78">
        <f t="shared" si="174"/>
        <v>0.25</v>
      </c>
      <c r="Z2640" s="78">
        <f t="shared" si="175"/>
        <v>0</v>
      </c>
      <c r="AA2640" s="78">
        <f t="shared" si="176"/>
        <v>2.15</v>
      </c>
      <c r="AB2640" s="77">
        <f t="shared" si="177"/>
        <v>60</v>
      </c>
    </row>
    <row r="2641" spans="1:28" x14ac:dyDescent="0.3">
      <c r="A2641" s="53">
        <v>44359</v>
      </c>
      <c r="B2641" s="50" t="s">
        <v>1255</v>
      </c>
      <c r="C2641" s="50" t="s">
        <v>1256</v>
      </c>
      <c r="D2641" s="50" t="s">
        <v>47</v>
      </c>
      <c r="E2641" s="52">
        <v>10</v>
      </c>
      <c r="F2641" s="51">
        <v>208</v>
      </c>
      <c r="G2641" s="65">
        <v>0</v>
      </c>
      <c r="H2641" s="51">
        <v>170</v>
      </c>
      <c r="I2641" s="50" t="s">
        <v>147</v>
      </c>
      <c r="J2641" s="61">
        <v>24.7</v>
      </c>
      <c r="K2641" s="50" t="s">
        <v>158</v>
      </c>
      <c r="L2641" s="72" t="s">
        <v>401</v>
      </c>
      <c r="M2641" s="69">
        <v>2.5</v>
      </c>
      <c r="N2641" s="51">
        <v>47</v>
      </c>
      <c r="O2641" s="50" t="s">
        <v>52</v>
      </c>
      <c r="P2641" s="51">
        <v>10222</v>
      </c>
      <c r="Q2641" s="52">
        <v>11</v>
      </c>
      <c r="R2641" s="51">
        <v>10203</v>
      </c>
      <c r="S2641" s="52">
        <v>20</v>
      </c>
      <c r="T2641" s="52">
        <v>74</v>
      </c>
      <c r="U2641" s="52">
        <v>85</v>
      </c>
      <c r="V2641" s="50" t="s">
        <v>249</v>
      </c>
      <c r="W2641" s="52">
        <v>61</v>
      </c>
      <c r="X2641" s="50" t="s">
        <v>158</v>
      </c>
      <c r="Y2641" s="78">
        <f t="shared" si="174"/>
        <v>0.25</v>
      </c>
      <c r="Z2641" s="78">
        <f t="shared" si="175"/>
        <v>0</v>
      </c>
      <c r="AA2641" s="78">
        <f t="shared" si="176"/>
        <v>2.4699999999999998</v>
      </c>
      <c r="AB2641" s="77">
        <f t="shared" si="177"/>
        <v>60</v>
      </c>
    </row>
    <row r="2642" spans="1:28" x14ac:dyDescent="0.3">
      <c r="A2642" s="53">
        <v>44360</v>
      </c>
      <c r="B2642" s="50" t="s">
        <v>1255</v>
      </c>
      <c r="C2642" s="50" t="s">
        <v>1256</v>
      </c>
      <c r="D2642" s="50" t="s">
        <v>47</v>
      </c>
      <c r="E2642" s="52">
        <v>10</v>
      </c>
      <c r="F2642" s="51">
        <v>199</v>
      </c>
      <c r="G2642" s="65">
        <v>14.2</v>
      </c>
      <c r="H2642" s="51">
        <v>177</v>
      </c>
      <c r="I2642" s="50" t="s">
        <v>210</v>
      </c>
      <c r="J2642" s="61">
        <v>22.1</v>
      </c>
      <c r="K2642" s="50" t="s">
        <v>94</v>
      </c>
      <c r="L2642" s="73">
        <v>31</v>
      </c>
      <c r="M2642" s="69">
        <v>1.7</v>
      </c>
      <c r="N2642" s="51">
        <v>89</v>
      </c>
      <c r="O2642" s="50" t="s">
        <v>312</v>
      </c>
      <c r="P2642" s="51">
        <v>10209</v>
      </c>
      <c r="Q2642" s="50" t="s">
        <v>1012</v>
      </c>
      <c r="R2642" s="51">
        <v>10175</v>
      </c>
      <c r="S2642" s="52">
        <v>16</v>
      </c>
      <c r="T2642" s="52">
        <v>84</v>
      </c>
      <c r="U2642" s="52">
        <v>90</v>
      </c>
      <c r="V2642" s="50" t="s">
        <v>51</v>
      </c>
      <c r="W2642" s="52">
        <v>75</v>
      </c>
      <c r="X2642" s="50" t="s">
        <v>94</v>
      </c>
      <c r="Y2642" s="78">
        <f t="shared" si="174"/>
        <v>0.16999999999999998</v>
      </c>
      <c r="Z2642" s="78">
        <f t="shared" si="175"/>
        <v>1.42</v>
      </c>
      <c r="AA2642" s="78">
        <f t="shared" si="176"/>
        <v>2.21</v>
      </c>
      <c r="AB2642" s="77">
        <f t="shared" si="177"/>
        <v>310</v>
      </c>
    </row>
    <row r="2643" spans="1:28" x14ac:dyDescent="0.3">
      <c r="A2643" s="53">
        <v>44361</v>
      </c>
      <c r="B2643" s="50" t="s">
        <v>1255</v>
      </c>
      <c r="C2643" s="50" t="s">
        <v>1256</v>
      </c>
      <c r="D2643" s="50" t="s">
        <v>47</v>
      </c>
      <c r="E2643" s="52">
        <v>10</v>
      </c>
      <c r="F2643" s="51">
        <v>209</v>
      </c>
      <c r="G2643" s="65">
        <v>0.4</v>
      </c>
      <c r="H2643" s="51">
        <v>182</v>
      </c>
      <c r="I2643" s="50" t="s">
        <v>51</v>
      </c>
      <c r="J2643" s="61">
        <v>23.6</v>
      </c>
      <c r="K2643" s="50" t="s">
        <v>55</v>
      </c>
      <c r="L2643" s="72" t="s">
        <v>289</v>
      </c>
      <c r="M2643" s="69">
        <v>1.4</v>
      </c>
      <c r="N2643" s="51">
        <v>64</v>
      </c>
      <c r="O2643" s="50" t="s">
        <v>193</v>
      </c>
      <c r="P2643" s="51">
        <v>10209</v>
      </c>
      <c r="Q2643" s="50" t="s">
        <v>263</v>
      </c>
      <c r="R2643" s="51">
        <v>10178</v>
      </c>
      <c r="S2643" s="50" t="s">
        <v>533</v>
      </c>
      <c r="T2643" s="52">
        <v>80</v>
      </c>
      <c r="U2643" s="52">
        <v>90</v>
      </c>
      <c r="V2643" s="50" t="s">
        <v>51</v>
      </c>
      <c r="W2643" s="52">
        <v>69</v>
      </c>
      <c r="X2643" s="50" t="s">
        <v>51</v>
      </c>
      <c r="Y2643" s="78">
        <f t="shared" si="174"/>
        <v>0.13999999999999999</v>
      </c>
      <c r="Z2643" s="78">
        <f t="shared" si="175"/>
        <v>0.04</v>
      </c>
      <c r="AA2643" s="78">
        <f t="shared" si="176"/>
        <v>2.3600000000000003</v>
      </c>
      <c r="AB2643" s="77">
        <f t="shared" si="177"/>
        <v>90</v>
      </c>
    </row>
    <row r="2644" spans="1:28" x14ac:dyDescent="0.3">
      <c r="A2644" s="53">
        <v>44362</v>
      </c>
      <c r="B2644" s="50" t="s">
        <v>1255</v>
      </c>
      <c r="C2644" s="50" t="s">
        <v>1256</v>
      </c>
      <c r="D2644" s="50" t="s">
        <v>47</v>
      </c>
      <c r="E2644" s="52">
        <v>10</v>
      </c>
      <c r="F2644" s="51">
        <v>210</v>
      </c>
      <c r="G2644" s="65">
        <v>2</v>
      </c>
      <c r="H2644" s="51">
        <v>172</v>
      </c>
      <c r="I2644" s="50" t="s">
        <v>75</v>
      </c>
      <c r="J2644" s="61">
        <v>24.9</v>
      </c>
      <c r="K2644" s="50" t="s">
        <v>164</v>
      </c>
      <c r="L2644" s="72" t="s">
        <v>132</v>
      </c>
      <c r="M2644" s="69">
        <v>1.7</v>
      </c>
      <c r="N2644" s="51">
        <v>53</v>
      </c>
      <c r="O2644" s="50" t="s">
        <v>933</v>
      </c>
      <c r="P2644" s="51">
        <v>10195</v>
      </c>
      <c r="Q2644" s="50" t="s">
        <v>1012</v>
      </c>
      <c r="R2644" s="51">
        <v>10115</v>
      </c>
      <c r="S2644" s="52">
        <v>23</v>
      </c>
      <c r="T2644" s="52">
        <v>79</v>
      </c>
      <c r="U2644" s="52">
        <v>88</v>
      </c>
      <c r="V2644" s="50" t="s">
        <v>51</v>
      </c>
      <c r="W2644" s="52">
        <v>69</v>
      </c>
      <c r="X2644" s="50" t="s">
        <v>342</v>
      </c>
      <c r="Y2644" s="78">
        <f t="shared" si="174"/>
        <v>0.16999999999999998</v>
      </c>
      <c r="Z2644" s="78">
        <f t="shared" si="175"/>
        <v>0.2</v>
      </c>
      <c r="AA2644" s="78">
        <f t="shared" si="176"/>
        <v>2.4899999999999998</v>
      </c>
      <c r="AB2644" s="77">
        <f t="shared" si="177"/>
        <v>80</v>
      </c>
    </row>
    <row r="2645" spans="1:28" x14ac:dyDescent="0.3">
      <c r="A2645" s="53">
        <v>44363</v>
      </c>
      <c r="B2645" s="50" t="s">
        <v>1255</v>
      </c>
      <c r="C2645" s="50" t="s">
        <v>1256</v>
      </c>
      <c r="D2645" s="50" t="s">
        <v>47</v>
      </c>
      <c r="E2645" s="52">
        <v>10</v>
      </c>
      <c r="F2645" s="51">
        <v>200</v>
      </c>
      <c r="G2645" s="65">
        <v>4.5999999999999996</v>
      </c>
      <c r="H2645" s="51">
        <v>181</v>
      </c>
      <c r="I2645" s="50" t="s">
        <v>51</v>
      </c>
      <c r="J2645" s="61">
        <v>21.8</v>
      </c>
      <c r="K2645" s="50" t="s">
        <v>135</v>
      </c>
      <c r="L2645" s="73">
        <v>30</v>
      </c>
      <c r="M2645" s="69">
        <v>2.5</v>
      </c>
      <c r="N2645" s="51">
        <v>89</v>
      </c>
      <c r="O2645" s="50" t="s">
        <v>128</v>
      </c>
      <c r="P2645" s="51">
        <v>10130</v>
      </c>
      <c r="Q2645" s="50" t="s">
        <v>1012</v>
      </c>
      <c r="R2645" s="51">
        <v>10082</v>
      </c>
      <c r="S2645" s="50" t="s">
        <v>116</v>
      </c>
      <c r="T2645" s="52">
        <v>81</v>
      </c>
      <c r="U2645" s="52">
        <v>87</v>
      </c>
      <c r="V2645" s="50" t="s">
        <v>147</v>
      </c>
      <c r="W2645" s="52">
        <v>73</v>
      </c>
      <c r="X2645" s="50" t="s">
        <v>135</v>
      </c>
      <c r="Y2645" s="78">
        <f t="shared" si="174"/>
        <v>0.25</v>
      </c>
      <c r="Z2645" s="78">
        <f t="shared" si="175"/>
        <v>0.45999999999999996</v>
      </c>
      <c r="AA2645" s="78">
        <f t="shared" si="176"/>
        <v>2.1800000000000002</v>
      </c>
      <c r="AB2645" s="77">
        <f t="shared" si="177"/>
        <v>300</v>
      </c>
    </row>
    <row r="2646" spans="1:28" x14ac:dyDescent="0.3">
      <c r="A2646" s="53">
        <v>44364</v>
      </c>
      <c r="B2646" s="50" t="s">
        <v>1255</v>
      </c>
      <c r="C2646" s="50" t="s">
        <v>1256</v>
      </c>
      <c r="D2646" s="50" t="s">
        <v>47</v>
      </c>
      <c r="E2646" s="52">
        <v>10</v>
      </c>
      <c r="F2646" s="51">
        <v>179</v>
      </c>
      <c r="G2646" s="65">
        <v>102.8</v>
      </c>
      <c r="H2646" s="51">
        <v>169</v>
      </c>
      <c r="I2646" s="50" t="s">
        <v>108</v>
      </c>
      <c r="J2646" s="61">
        <v>18.899999999999999</v>
      </c>
      <c r="K2646" s="50" t="s">
        <v>104</v>
      </c>
      <c r="L2646" s="73">
        <v>33</v>
      </c>
      <c r="M2646" s="69">
        <v>1.1000000000000001</v>
      </c>
      <c r="N2646" s="51">
        <v>53</v>
      </c>
      <c r="O2646" s="50" t="s">
        <v>355</v>
      </c>
      <c r="P2646" s="51">
        <v>10115</v>
      </c>
      <c r="Q2646" s="52">
        <v>22</v>
      </c>
      <c r="R2646" s="51">
        <v>10090</v>
      </c>
      <c r="S2646" s="52">
        <v>13</v>
      </c>
      <c r="T2646" s="52">
        <v>87</v>
      </c>
      <c r="U2646" s="52">
        <v>90</v>
      </c>
      <c r="V2646" s="50" t="s">
        <v>51</v>
      </c>
      <c r="W2646" s="52">
        <v>85</v>
      </c>
      <c r="X2646" s="50" t="s">
        <v>286</v>
      </c>
      <c r="Y2646" s="78">
        <f t="shared" si="174"/>
        <v>0.11000000000000001</v>
      </c>
      <c r="Z2646" s="78">
        <f t="shared" si="175"/>
        <v>10.28</v>
      </c>
      <c r="AA2646" s="78">
        <f t="shared" si="176"/>
        <v>1.89</v>
      </c>
      <c r="AB2646" s="77">
        <f t="shared" si="177"/>
        <v>330</v>
      </c>
    </row>
    <row r="2647" spans="1:28" x14ac:dyDescent="0.3">
      <c r="A2647" s="53">
        <v>44365</v>
      </c>
      <c r="B2647" s="50" t="s">
        <v>1255</v>
      </c>
      <c r="C2647" s="50" t="s">
        <v>1256</v>
      </c>
      <c r="D2647" s="50" t="s">
        <v>47</v>
      </c>
      <c r="E2647" s="52">
        <v>10</v>
      </c>
      <c r="F2647" s="51">
        <v>168</v>
      </c>
      <c r="G2647" s="65">
        <v>22.4</v>
      </c>
      <c r="H2647" s="51">
        <v>161</v>
      </c>
      <c r="I2647" s="50" t="s">
        <v>51</v>
      </c>
      <c r="J2647" s="61">
        <v>17.5</v>
      </c>
      <c r="K2647" s="50" t="s">
        <v>832</v>
      </c>
      <c r="L2647" s="72" t="s">
        <v>116</v>
      </c>
      <c r="M2647" s="69">
        <v>1.7</v>
      </c>
      <c r="N2647" s="51">
        <v>78</v>
      </c>
      <c r="O2647" s="50" t="s">
        <v>832</v>
      </c>
      <c r="P2647" s="51">
        <v>10153</v>
      </c>
      <c r="Q2647" s="52">
        <v>21</v>
      </c>
      <c r="R2647" s="51">
        <v>10109</v>
      </c>
      <c r="S2647" s="50" t="s">
        <v>263</v>
      </c>
      <c r="T2647" s="52">
        <v>91</v>
      </c>
      <c r="U2647" s="52">
        <v>91</v>
      </c>
      <c r="V2647" s="50" t="s">
        <v>51</v>
      </c>
      <c r="W2647" s="52">
        <v>89</v>
      </c>
      <c r="X2647" s="50" t="s">
        <v>51</v>
      </c>
      <c r="Y2647" s="78">
        <f t="shared" si="174"/>
        <v>0.16999999999999998</v>
      </c>
      <c r="Z2647" s="78">
        <f t="shared" si="175"/>
        <v>2.2399999999999998</v>
      </c>
      <c r="AA2647" s="78">
        <f t="shared" si="176"/>
        <v>1.75</v>
      </c>
      <c r="AB2647" s="77">
        <f t="shared" si="177"/>
        <v>40</v>
      </c>
    </row>
    <row r="2648" spans="1:28" x14ac:dyDescent="0.3">
      <c r="A2648" s="53">
        <v>44366</v>
      </c>
      <c r="B2648" s="50" t="s">
        <v>1255</v>
      </c>
      <c r="C2648" s="50" t="s">
        <v>1256</v>
      </c>
      <c r="D2648" s="50" t="s">
        <v>47</v>
      </c>
      <c r="E2648" s="52">
        <v>10</v>
      </c>
      <c r="F2648" s="51">
        <v>174</v>
      </c>
      <c r="G2648" s="65">
        <v>1.2</v>
      </c>
      <c r="H2648" s="51">
        <v>155</v>
      </c>
      <c r="I2648" s="50" t="s">
        <v>111</v>
      </c>
      <c r="J2648" s="61">
        <v>19.2</v>
      </c>
      <c r="K2648" s="50" t="s">
        <v>226</v>
      </c>
      <c r="L2648" s="73">
        <v>30</v>
      </c>
      <c r="M2648" s="69">
        <v>1.9</v>
      </c>
      <c r="N2648" s="51">
        <v>75</v>
      </c>
      <c r="O2648" s="50" t="s">
        <v>226</v>
      </c>
      <c r="P2648" s="51">
        <v>10132</v>
      </c>
      <c r="Q2648" s="50" t="s">
        <v>1012</v>
      </c>
      <c r="R2648" s="51">
        <v>10084</v>
      </c>
      <c r="S2648" s="52">
        <v>24</v>
      </c>
      <c r="T2648" s="52">
        <v>81</v>
      </c>
      <c r="U2648" s="52">
        <v>91</v>
      </c>
      <c r="V2648" s="50" t="s">
        <v>51</v>
      </c>
      <c r="W2648" s="52">
        <v>73</v>
      </c>
      <c r="X2648" s="50" t="s">
        <v>60</v>
      </c>
      <c r="Y2648" s="78">
        <f t="shared" si="174"/>
        <v>0.19</v>
      </c>
      <c r="Z2648" s="78">
        <f t="shared" si="175"/>
        <v>0.12</v>
      </c>
      <c r="AA2648" s="78">
        <f t="shared" si="176"/>
        <v>1.92</v>
      </c>
      <c r="AB2648" s="77">
        <f t="shared" si="177"/>
        <v>300</v>
      </c>
    </row>
    <row r="2649" spans="1:28" x14ac:dyDescent="0.3">
      <c r="A2649" s="53">
        <v>44367</v>
      </c>
      <c r="B2649" s="50" t="s">
        <v>1255</v>
      </c>
      <c r="C2649" s="50" t="s">
        <v>1256</v>
      </c>
      <c r="D2649" s="50" t="s">
        <v>47</v>
      </c>
      <c r="E2649" s="52">
        <v>10</v>
      </c>
      <c r="F2649" s="51">
        <v>188</v>
      </c>
      <c r="G2649" s="65">
        <v>4.5999999999999996</v>
      </c>
      <c r="H2649" s="51">
        <v>158</v>
      </c>
      <c r="I2649" s="50" t="s">
        <v>434</v>
      </c>
      <c r="J2649" s="61">
        <v>21.9</v>
      </c>
      <c r="K2649" s="50" t="s">
        <v>209</v>
      </c>
      <c r="L2649" s="73">
        <v>11</v>
      </c>
      <c r="M2649" s="69">
        <v>2.2000000000000002</v>
      </c>
      <c r="N2649" s="51">
        <v>64</v>
      </c>
      <c r="O2649" s="50" t="s">
        <v>510</v>
      </c>
      <c r="P2649" s="51">
        <v>10084</v>
      </c>
      <c r="Q2649" s="50" t="s">
        <v>1012</v>
      </c>
      <c r="R2649" s="51">
        <v>10033</v>
      </c>
      <c r="S2649" s="50" t="s">
        <v>116</v>
      </c>
      <c r="T2649" s="52">
        <v>77</v>
      </c>
      <c r="U2649" s="52">
        <v>87</v>
      </c>
      <c r="V2649" s="50" t="s">
        <v>163</v>
      </c>
      <c r="W2649" s="52">
        <v>66</v>
      </c>
      <c r="X2649" s="50" t="s">
        <v>89</v>
      </c>
      <c r="Y2649" s="78">
        <f t="shared" si="174"/>
        <v>0.22000000000000003</v>
      </c>
      <c r="Z2649" s="78">
        <f t="shared" si="175"/>
        <v>0.45999999999999996</v>
      </c>
      <c r="AA2649" s="78">
        <f t="shared" si="176"/>
        <v>2.19</v>
      </c>
      <c r="AB2649" s="77">
        <f t="shared" si="177"/>
        <v>110</v>
      </c>
    </row>
    <row r="2650" spans="1:28" x14ac:dyDescent="0.3">
      <c r="A2650" s="53">
        <v>44368</v>
      </c>
      <c r="B2650" s="50" t="s">
        <v>1255</v>
      </c>
      <c r="C2650" s="50" t="s">
        <v>1256</v>
      </c>
      <c r="D2650" s="50" t="s">
        <v>47</v>
      </c>
      <c r="E2650" s="52">
        <v>10</v>
      </c>
      <c r="F2650" s="51">
        <v>176</v>
      </c>
      <c r="G2650" s="65">
        <v>10.199999999999999</v>
      </c>
      <c r="H2650" s="51">
        <v>151</v>
      </c>
      <c r="I2650" s="50" t="s">
        <v>750</v>
      </c>
      <c r="J2650" s="61">
        <v>20.2</v>
      </c>
      <c r="K2650" s="50" t="s">
        <v>250</v>
      </c>
      <c r="L2650" s="73">
        <v>28</v>
      </c>
      <c r="M2650" s="69">
        <v>3.6</v>
      </c>
      <c r="N2650" s="51">
        <v>125</v>
      </c>
      <c r="O2650" s="50" t="s">
        <v>89</v>
      </c>
      <c r="P2650" s="51">
        <v>10129</v>
      </c>
      <c r="Q2650" s="50" t="s">
        <v>51</v>
      </c>
      <c r="R2650" s="51">
        <v>10037</v>
      </c>
      <c r="S2650" s="50" t="s">
        <v>218</v>
      </c>
      <c r="T2650" s="52">
        <v>74</v>
      </c>
      <c r="U2650" s="52">
        <v>84</v>
      </c>
      <c r="V2650" s="50" t="s">
        <v>51</v>
      </c>
      <c r="W2650" s="52">
        <v>58</v>
      </c>
      <c r="X2650" s="50" t="s">
        <v>209</v>
      </c>
      <c r="Y2650" s="78">
        <f t="shared" si="174"/>
        <v>0.36</v>
      </c>
      <c r="Z2650" s="78">
        <f t="shared" si="175"/>
        <v>1.02</v>
      </c>
      <c r="AA2650" s="78">
        <f t="shared" si="176"/>
        <v>2.02</v>
      </c>
      <c r="AB2650" s="77">
        <f t="shared" si="177"/>
        <v>280</v>
      </c>
    </row>
    <row r="2651" spans="1:28" x14ac:dyDescent="0.3">
      <c r="A2651" s="53">
        <v>44369</v>
      </c>
      <c r="B2651" s="50" t="s">
        <v>1255</v>
      </c>
      <c r="C2651" s="50" t="s">
        <v>1256</v>
      </c>
      <c r="D2651" s="50" t="s">
        <v>47</v>
      </c>
      <c r="E2651" s="52">
        <v>10</v>
      </c>
      <c r="F2651" s="51">
        <v>162</v>
      </c>
      <c r="G2651" s="65">
        <v>24.8</v>
      </c>
      <c r="H2651" s="51">
        <v>143</v>
      </c>
      <c r="I2651" s="50" t="s">
        <v>142</v>
      </c>
      <c r="J2651" s="61">
        <v>18</v>
      </c>
      <c r="K2651" s="50" t="s">
        <v>215</v>
      </c>
      <c r="L2651" s="73">
        <v>27</v>
      </c>
      <c r="M2651" s="69">
        <v>4.7</v>
      </c>
      <c r="N2651" s="51">
        <v>122</v>
      </c>
      <c r="O2651" s="50" t="s">
        <v>50</v>
      </c>
      <c r="P2651" s="51">
        <v>10220</v>
      </c>
      <c r="Q2651" s="52">
        <v>23</v>
      </c>
      <c r="R2651" s="51">
        <v>10129</v>
      </c>
      <c r="S2651" s="50" t="s">
        <v>1012</v>
      </c>
      <c r="T2651" s="52">
        <v>83</v>
      </c>
      <c r="U2651" s="52">
        <v>88</v>
      </c>
      <c r="V2651" s="50" t="s">
        <v>51</v>
      </c>
      <c r="W2651" s="52">
        <v>72</v>
      </c>
      <c r="X2651" s="50" t="s">
        <v>80</v>
      </c>
      <c r="Y2651" s="78">
        <f t="shared" si="174"/>
        <v>0.47000000000000003</v>
      </c>
      <c r="Z2651" s="78">
        <f t="shared" si="175"/>
        <v>2.48</v>
      </c>
      <c r="AA2651" s="78">
        <f t="shared" si="176"/>
        <v>1.8</v>
      </c>
      <c r="AB2651" s="77">
        <f t="shared" si="177"/>
        <v>270</v>
      </c>
    </row>
    <row r="2652" spans="1:28" x14ac:dyDescent="0.3">
      <c r="A2652" s="53">
        <v>44370</v>
      </c>
      <c r="B2652" s="50" t="s">
        <v>1255</v>
      </c>
      <c r="C2652" s="50" t="s">
        <v>1256</v>
      </c>
      <c r="D2652" s="50" t="s">
        <v>47</v>
      </c>
      <c r="E2652" s="52">
        <v>10</v>
      </c>
      <c r="F2652" s="51">
        <v>154</v>
      </c>
      <c r="G2652" s="65">
        <v>0.2</v>
      </c>
      <c r="H2652" s="51">
        <v>139</v>
      </c>
      <c r="I2652" s="50" t="s">
        <v>210</v>
      </c>
      <c r="J2652" s="61">
        <v>16.899999999999999</v>
      </c>
      <c r="K2652" s="50" t="s">
        <v>118</v>
      </c>
      <c r="L2652" s="73">
        <v>30</v>
      </c>
      <c r="M2652" s="69">
        <v>3.3</v>
      </c>
      <c r="N2652" s="51">
        <v>106</v>
      </c>
      <c r="O2652" s="50" t="s">
        <v>188</v>
      </c>
      <c r="P2652" s="51">
        <v>10243</v>
      </c>
      <c r="Q2652" s="52">
        <v>22</v>
      </c>
      <c r="R2652" s="51">
        <v>10216</v>
      </c>
      <c r="S2652" s="50" t="s">
        <v>51</v>
      </c>
      <c r="T2652" s="52">
        <v>74</v>
      </c>
      <c r="U2652" s="52">
        <v>81</v>
      </c>
      <c r="V2652" s="50" t="s">
        <v>94</v>
      </c>
      <c r="W2652" s="52">
        <v>60</v>
      </c>
      <c r="X2652" s="50" t="s">
        <v>143</v>
      </c>
      <c r="Y2652" s="78">
        <f t="shared" si="174"/>
        <v>0.32999999999999996</v>
      </c>
      <c r="Z2652" s="78">
        <f t="shared" si="175"/>
        <v>0.02</v>
      </c>
      <c r="AA2652" s="78">
        <f t="shared" si="176"/>
        <v>1.69</v>
      </c>
      <c r="AB2652" s="77">
        <f t="shared" si="177"/>
        <v>300</v>
      </c>
    </row>
    <row r="2653" spans="1:28" x14ac:dyDescent="0.3">
      <c r="A2653" s="53">
        <v>44371</v>
      </c>
      <c r="B2653" s="50" t="s">
        <v>1255</v>
      </c>
      <c r="C2653" s="50" t="s">
        <v>1256</v>
      </c>
      <c r="D2653" s="50" t="s">
        <v>47</v>
      </c>
      <c r="E2653" s="52">
        <v>10</v>
      </c>
      <c r="F2653" s="51">
        <v>162</v>
      </c>
      <c r="G2653" s="65">
        <v>0</v>
      </c>
      <c r="H2653" s="51">
        <v>116</v>
      </c>
      <c r="I2653" s="50" t="s">
        <v>537</v>
      </c>
      <c r="J2653" s="61">
        <v>20.8</v>
      </c>
      <c r="K2653" s="50" t="s">
        <v>167</v>
      </c>
      <c r="L2653" s="72" t="s">
        <v>132</v>
      </c>
      <c r="M2653" s="69">
        <v>1.9</v>
      </c>
      <c r="N2653" s="51">
        <v>58</v>
      </c>
      <c r="O2653" s="50" t="s">
        <v>369</v>
      </c>
      <c r="P2653" s="51">
        <v>10243</v>
      </c>
      <c r="Q2653" s="52">
        <v>12</v>
      </c>
      <c r="R2653" s="51">
        <v>10228</v>
      </c>
      <c r="S2653" s="50" t="s">
        <v>116</v>
      </c>
      <c r="T2653" s="52">
        <v>69</v>
      </c>
      <c r="U2653" s="52">
        <v>83</v>
      </c>
      <c r="V2653" s="50" t="s">
        <v>51</v>
      </c>
      <c r="W2653" s="52">
        <v>58</v>
      </c>
      <c r="X2653" s="50" t="s">
        <v>71</v>
      </c>
      <c r="Y2653" s="78">
        <f t="shared" si="174"/>
        <v>0.19</v>
      </c>
      <c r="Z2653" s="78">
        <f t="shared" si="175"/>
        <v>0</v>
      </c>
      <c r="AA2653" s="78">
        <f t="shared" si="176"/>
        <v>2.08</v>
      </c>
      <c r="AB2653" s="77">
        <f t="shared" si="177"/>
        <v>80</v>
      </c>
    </row>
    <row r="2654" spans="1:28" x14ac:dyDescent="0.3">
      <c r="A2654" s="53">
        <v>44372</v>
      </c>
      <c r="B2654" s="50" t="s">
        <v>1255</v>
      </c>
      <c r="C2654" s="50" t="s">
        <v>1256</v>
      </c>
      <c r="D2654" s="50" t="s">
        <v>47</v>
      </c>
      <c r="E2654" s="52">
        <v>10</v>
      </c>
      <c r="F2654" s="51">
        <v>172</v>
      </c>
      <c r="G2654" s="65">
        <v>0</v>
      </c>
      <c r="H2654" s="51">
        <v>135</v>
      </c>
      <c r="I2654" s="50" t="s">
        <v>537</v>
      </c>
      <c r="J2654" s="61">
        <v>21</v>
      </c>
      <c r="K2654" s="50" t="s">
        <v>60</v>
      </c>
      <c r="L2654" s="72" t="s">
        <v>533</v>
      </c>
      <c r="M2654" s="69">
        <v>2.8</v>
      </c>
      <c r="N2654" s="51">
        <v>67</v>
      </c>
      <c r="O2654" s="50" t="s">
        <v>188</v>
      </c>
      <c r="P2654" s="51">
        <v>10233</v>
      </c>
      <c r="Q2654" s="50" t="s">
        <v>1012</v>
      </c>
      <c r="R2654" s="51">
        <v>10179</v>
      </c>
      <c r="S2654" s="52">
        <v>24</v>
      </c>
      <c r="T2654" s="52">
        <v>74</v>
      </c>
      <c r="U2654" s="52">
        <v>83</v>
      </c>
      <c r="V2654" s="50" t="s">
        <v>537</v>
      </c>
      <c r="W2654" s="52">
        <v>65</v>
      </c>
      <c r="X2654" s="50" t="s">
        <v>65</v>
      </c>
      <c r="Y2654" s="78">
        <f t="shared" si="174"/>
        <v>0.27999999999999997</v>
      </c>
      <c r="Z2654" s="78">
        <f t="shared" si="175"/>
        <v>0</v>
      </c>
      <c r="AA2654" s="78">
        <f t="shared" si="176"/>
        <v>2.1</v>
      </c>
      <c r="AB2654" s="77">
        <f t="shared" si="177"/>
        <v>70</v>
      </c>
    </row>
    <row r="2655" spans="1:28" x14ac:dyDescent="0.3">
      <c r="A2655" s="53">
        <v>44373</v>
      </c>
      <c r="B2655" s="50" t="s">
        <v>1255</v>
      </c>
      <c r="C2655" s="50" t="s">
        <v>1256</v>
      </c>
      <c r="D2655" s="50" t="s">
        <v>47</v>
      </c>
      <c r="E2655" s="52">
        <v>10</v>
      </c>
      <c r="F2655" s="51">
        <v>188</v>
      </c>
      <c r="G2655" s="65">
        <v>4</v>
      </c>
      <c r="H2655" s="51">
        <v>168</v>
      </c>
      <c r="I2655" s="50" t="s">
        <v>232</v>
      </c>
      <c r="J2655" s="61">
        <v>20.8</v>
      </c>
      <c r="K2655" s="50" t="s">
        <v>113</v>
      </c>
      <c r="L2655" s="73">
        <v>29</v>
      </c>
      <c r="M2655" s="69">
        <v>1.9</v>
      </c>
      <c r="N2655" s="51">
        <v>39</v>
      </c>
      <c r="O2655" s="50" t="s">
        <v>388</v>
      </c>
      <c r="P2655" s="51">
        <v>10179</v>
      </c>
      <c r="Q2655" s="50" t="s">
        <v>1012</v>
      </c>
      <c r="R2655" s="51">
        <v>10131</v>
      </c>
      <c r="S2655" s="52">
        <v>23</v>
      </c>
      <c r="T2655" s="52">
        <v>75</v>
      </c>
      <c r="U2655" s="52">
        <v>83</v>
      </c>
      <c r="V2655" s="50" t="s">
        <v>108</v>
      </c>
      <c r="W2655" s="52">
        <v>66</v>
      </c>
      <c r="X2655" s="50" t="s">
        <v>113</v>
      </c>
      <c r="Y2655" s="78">
        <f t="shared" si="174"/>
        <v>0.19</v>
      </c>
      <c r="Z2655" s="78">
        <f t="shared" si="175"/>
        <v>0.4</v>
      </c>
      <c r="AA2655" s="78">
        <f t="shared" si="176"/>
        <v>2.08</v>
      </c>
      <c r="AB2655" s="77">
        <f t="shared" si="177"/>
        <v>290</v>
      </c>
    </row>
    <row r="2656" spans="1:28" x14ac:dyDescent="0.3">
      <c r="A2656" s="53">
        <v>44374</v>
      </c>
      <c r="B2656" s="50" t="s">
        <v>1255</v>
      </c>
      <c r="C2656" s="50" t="s">
        <v>1256</v>
      </c>
      <c r="D2656" s="50" t="s">
        <v>47</v>
      </c>
      <c r="E2656" s="52">
        <v>10</v>
      </c>
      <c r="F2656" s="51">
        <v>158</v>
      </c>
      <c r="G2656" s="65">
        <v>0.2</v>
      </c>
      <c r="H2656" s="51">
        <v>136</v>
      </c>
      <c r="I2656" s="50" t="s">
        <v>123</v>
      </c>
      <c r="J2656" s="61">
        <v>18.100000000000001</v>
      </c>
      <c r="K2656" s="50" t="s">
        <v>146</v>
      </c>
      <c r="L2656" s="73">
        <v>30</v>
      </c>
      <c r="M2656" s="69">
        <v>3.1</v>
      </c>
      <c r="N2656" s="51">
        <v>100</v>
      </c>
      <c r="O2656" s="50" t="s">
        <v>124</v>
      </c>
      <c r="P2656" s="51">
        <v>10152</v>
      </c>
      <c r="Q2656" s="52">
        <v>21</v>
      </c>
      <c r="R2656" s="51">
        <v>10125</v>
      </c>
      <c r="S2656" s="50" t="s">
        <v>84</v>
      </c>
      <c r="T2656" s="52">
        <v>70</v>
      </c>
      <c r="U2656" s="52">
        <v>89</v>
      </c>
      <c r="V2656" s="50" t="s">
        <v>147</v>
      </c>
      <c r="W2656" s="52">
        <v>54</v>
      </c>
      <c r="X2656" s="50" t="s">
        <v>146</v>
      </c>
      <c r="Y2656" s="78">
        <f t="shared" si="174"/>
        <v>0.31</v>
      </c>
      <c r="Z2656" s="78">
        <f t="shared" si="175"/>
        <v>0.02</v>
      </c>
      <c r="AA2656" s="78">
        <f t="shared" si="176"/>
        <v>1.81</v>
      </c>
      <c r="AB2656" s="77">
        <f t="shared" si="177"/>
        <v>300</v>
      </c>
    </row>
    <row r="2657" spans="1:28" x14ac:dyDescent="0.3">
      <c r="A2657" s="53">
        <v>44375</v>
      </c>
      <c r="B2657" s="50" t="s">
        <v>1255</v>
      </c>
      <c r="C2657" s="50" t="s">
        <v>1256</v>
      </c>
      <c r="D2657" s="50" t="s">
        <v>47</v>
      </c>
      <c r="E2657" s="52">
        <v>10</v>
      </c>
      <c r="F2657" s="51">
        <v>170</v>
      </c>
      <c r="G2657" s="65">
        <v>0</v>
      </c>
      <c r="H2657" s="51">
        <v>146</v>
      </c>
      <c r="I2657" s="50" t="s">
        <v>286</v>
      </c>
      <c r="J2657" s="61">
        <v>19.399999999999999</v>
      </c>
      <c r="K2657" s="50" t="s">
        <v>148</v>
      </c>
      <c r="L2657" s="73">
        <v>29</v>
      </c>
      <c r="M2657" s="69">
        <v>5.8</v>
      </c>
      <c r="N2657" s="51">
        <v>131</v>
      </c>
      <c r="O2657" s="50" t="s">
        <v>215</v>
      </c>
      <c r="P2657" s="51">
        <v>10193</v>
      </c>
      <c r="Q2657" s="50" t="s">
        <v>51</v>
      </c>
      <c r="R2657" s="51">
        <v>10128</v>
      </c>
      <c r="S2657" s="50" t="s">
        <v>218</v>
      </c>
      <c r="T2657" s="52">
        <v>70</v>
      </c>
      <c r="U2657" s="52">
        <v>78</v>
      </c>
      <c r="V2657" s="50" t="s">
        <v>206</v>
      </c>
      <c r="W2657" s="52">
        <v>55</v>
      </c>
      <c r="X2657" s="50" t="s">
        <v>51</v>
      </c>
      <c r="Y2657" s="78">
        <f t="shared" si="174"/>
        <v>0.57999999999999996</v>
      </c>
      <c r="Z2657" s="78">
        <f t="shared" si="175"/>
        <v>0</v>
      </c>
      <c r="AA2657" s="78">
        <f t="shared" si="176"/>
        <v>1.94</v>
      </c>
      <c r="AB2657" s="77">
        <f t="shared" si="177"/>
        <v>290</v>
      </c>
    </row>
    <row r="2658" spans="1:28" x14ac:dyDescent="0.3">
      <c r="A2658" s="53">
        <v>44376</v>
      </c>
      <c r="B2658" s="50" t="s">
        <v>1255</v>
      </c>
      <c r="C2658" s="50" t="s">
        <v>1256</v>
      </c>
      <c r="D2658" s="50" t="s">
        <v>47</v>
      </c>
      <c r="E2658" s="52">
        <v>10</v>
      </c>
      <c r="F2658" s="51">
        <v>174</v>
      </c>
      <c r="G2658" s="65">
        <v>0</v>
      </c>
      <c r="H2658" s="51">
        <v>156</v>
      </c>
      <c r="I2658" s="50" t="s">
        <v>75</v>
      </c>
      <c r="J2658" s="61">
        <v>19.2</v>
      </c>
      <c r="K2658" s="50" t="s">
        <v>129</v>
      </c>
      <c r="L2658" s="73">
        <v>29</v>
      </c>
      <c r="M2658" s="69">
        <v>3.1</v>
      </c>
      <c r="N2658" s="51">
        <v>100</v>
      </c>
      <c r="O2658" s="50" t="s">
        <v>277</v>
      </c>
      <c r="P2658" s="51">
        <v>10204</v>
      </c>
      <c r="Q2658" s="52">
        <v>15</v>
      </c>
      <c r="R2658" s="51">
        <v>10187</v>
      </c>
      <c r="S2658" s="50" t="s">
        <v>102</v>
      </c>
      <c r="T2658" s="52">
        <v>68</v>
      </c>
      <c r="U2658" s="52">
        <v>81</v>
      </c>
      <c r="V2658" s="50" t="s">
        <v>108</v>
      </c>
      <c r="W2658" s="52">
        <v>56</v>
      </c>
      <c r="X2658" s="50" t="s">
        <v>475</v>
      </c>
      <c r="Y2658" s="78">
        <f t="shared" si="174"/>
        <v>0.31</v>
      </c>
      <c r="Z2658" s="78">
        <f t="shared" si="175"/>
        <v>0</v>
      </c>
      <c r="AA2658" s="78">
        <f t="shared" si="176"/>
        <v>1.92</v>
      </c>
      <c r="AB2658" s="77">
        <f t="shared" si="177"/>
        <v>290</v>
      </c>
    </row>
    <row r="2659" spans="1:28" x14ac:dyDescent="0.3">
      <c r="A2659" s="53">
        <v>44377</v>
      </c>
      <c r="B2659" s="50" t="s">
        <v>1255</v>
      </c>
      <c r="C2659" s="50" t="s">
        <v>1256</v>
      </c>
      <c r="D2659" s="50" t="s">
        <v>47</v>
      </c>
      <c r="E2659" s="52">
        <v>10</v>
      </c>
      <c r="F2659" s="51">
        <v>174</v>
      </c>
      <c r="G2659" s="65">
        <v>0</v>
      </c>
      <c r="H2659" s="51">
        <v>160</v>
      </c>
      <c r="I2659" s="50" t="s">
        <v>537</v>
      </c>
      <c r="J2659" s="61">
        <v>18.8</v>
      </c>
      <c r="K2659" s="50" t="s">
        <v>104</v>
      </c>
      <c r="L2659" s="73">
        <v>0</v>
      </c>
      <c r="M2659" s="69">
        <v>2.5</v>
      </c>
      <c r="N2659" s="51">
        <v>50</v>
      </c>
      <c r="O2659" s="50" t="s">
        <v>94</v>
      </c>
      <c r="P2659" s="51">
        <v>10193</v>
      </c>
      <c r="Q2659" s="50" t="s">
        <v>1012</v>
      </c>
      <c r="R2659" s="51">
        <v>10178</v>
      </c>
      <c r="S2659" s="50" t="s">
        <v>51</v>
      </c>
      <c r="T2659" s="52">
        <v>79</v>
      </c>
      <c r="U2659" s="52">
        <v>82</v>
      </c>
      <c r="V2659" s="50" t="s">
        <v>51</v>
      </c>
      <c r="W2659" s="52">
        <v>75</v>
      </c>
      <c r="X2659" s="50" t="s">
        <v>143</v>
      </c>
      <c r="Y2659" s="78">
        <f t="shared" si="174"/>
        <v>0.25</v>
      </c>
      <c r="Z2659" s="78">
        <f t="shared" si="175"/>
        <v>0</v>
      </c>
      <c r="AA2659" s="78">
        <f t="shared" si="176"/>
        <v>1.8800000000000001</v>
      </c>
      <c r="AB2659" s="77">
        <f t="shared" si="177"/>
        <v>0</v>
      </c>
    </row>
    <row r="2660" spans="1:28" x14ac:dyDescent="0.3">
      <c r="A2660" s="53">
        <v>44378</v>
      </c>
      <c r="B2660" s="50" t="s">
        <v>1255</v>
      </c>
      <c r="C2660" s="50" t="s">
        <v>1256</v>
      </c>
      <c r="D2660" s="50" t="s">
        <v>47</v>
      </c>
      <c r="E2660" s="52">
        <v>10</v>
      </c>
      <c r="F2660" s="51">
        <v>188</v>
      </c>
      <c r="G2660" s="65">
        <v>0</v>
      </c>
      <c r="H2660" s="51">
        <v>165</v>
      </c>
      <c r="I2660" s="50" t="s">
        <v>166</v>
      </c>
      <c r="J2660" s="61">
        <v>21.2</v>
      </c>
      <c r="K2660" s="50" t="s">
        <v>206</v>
      </c>
      <c r="L2660" s="72" t="s">
        <v>218</v>
      </c>
      <c r="M2660" s="69">
        <v>2.5</v>
      </c>
      <c r="N2660" s="51">
        <v>53</v>
      </c>
      <c r="O2660" s="50" t="s">
        <v>188</v>
      </c>
      <c r="P2660" s="51">
        <v>10184</v>
      </c>
      <c r="Q2660" s="52">
        <v>16</v>
      </c>
      <c r="R2660" s="51">
        <v>10169</v>
      </c>
      <c r="S2660" s="50" t="s">
        <v>533</v>
      </c>
      <c r="T2660" s="52">
        <v>77</v>
      </c>
      <c r="U2660" s="52">
        <v>86</v>
      </c>
      <c r="V2660" s="50" t="s">
        <v>88</v>
      </c>
      <c r="W2660" s="52">
        <v>73</v>
      </c>
      <c r="X2660" s="50" t="s">
        <v>206</v>
      </c>
      <c r="Y2660" s="78">
        <f t="shared" si="174"/>
        <v>0.25</v>
      </c>
      <c r="Z2660" s="78">
        <f t="shared" si="175"/>
        <v>0</v>
      </c>
      <c r="AA2660" s="78">
        <f t="shared" si="176"/>
        <v>2.12</v>
      </c>
      <c r="AB2660" s="77">
        <f t="shared" si="177"/>
        <v>30</v>
      </c>
    </row>
    <row r="2661" spans="1:28" x14ac:dyDescent="0.3">
      <c r="A2661" s="53">
        <v>44379</v>
      </c>
      <c r="B2661" s="50" t="s">
        <v>1255</v>
      </c>
      <c r="C2661" s="50" t="s">
        <v>1256</v>
      </c>
      <c r="D2661" s="50" t="s">
        <v>47</v>
      </c>
      <c r="E2661" s="52">
        <v>10</v>
      </c>
      <c r="F2661" s="51">
        <v>178</v>
      </c>
      <c r="G2661" s="65">
        <v>0.2</v>
      </c>
      <c r="H2661" s="51">
        <v>144</v>
      </c>
      <c r="I2661" s="50" t="s">
        <v>210</v>
      </c>
      <c r="J2661" s="61">
        <v>21.2</v>
      </c>
      <c r="K2661" s="50" t="s">
        <v>128</v>
      </c>
      <c r="L2661" s="73">
        <v>31</v>
      </c>
      <c r="M2661" s="69">
        <v>1.4</v>
      </c>
      <c r="N2661" s="51">
        <v>50</v>
      </c>
      <c r="O2661" s="50" t="s">
        <v>206</v>
      </c>
      <c r="P2661" s="51">
        <v>10173</v>
      </c>
      <c r="Q2661" s="50" t="s">
        <v>1012</v>
      </c>
      <c r="R2661" s="51">
        <v>10144</v>
      </c>
      <c r="S2661" s="52">
        <v>20</v>
      </c>
      <c r="T2661" s="52">
        <v>81</v>
      </c>
      <c r="U2661" s="52">
        <v>88</v>
      </c>
      <c r="V2661" s="50" t="s">
        <v>51</v>
      </c>
      <c r="W2661" s="52">
        <v>74</v>
      </c>
      <c r="X2661" s="50" t="s">
        <v>133</v>
      </c>
      <c r="Y2661" s="78">
        <f t="shared" si="174"/>
        <v>0.13999999999999999</v>
      </c>
      <c r="Z2661" s="78">
        <f t="shared" si="175"/>
        <v>0.02</v>
      </c>
      <c r="AA2661" s="78">
        <f t="shared" si="176"/>
        <v>2.12</v>
      </c>
      <c r="AB2661" s="77">
        <f t="shared" si="177"/>
        <v>310</v>
      </c>
    </row>
    <row r="2662" spans="1:28" x14ac:dyDescent="0.3">
      <c r="A2662" s="53">
        <v>44380</v>
      </c>
      <c r="B2662" s="50" t="s">
        <v>1255</v>
      </c>
      <c r="C2662" s="50" t="s">
        <v>1256</v>
      </c>
      <c r="D2662" s="50" t="s">
        <v>47</v>
      </c>
      <c r="E2662" s="52">
        <v>10</v>
      </c>
      <c r="F2662" s="51">
        <v>210</v>
      </c>
      <c r="G2662" s="65">
        <v>0.4</v>
      </c>
      <c r="H2662" s="51">
        <v>178</v>
      </c>
      <c r="I2662" s="50" t="s">
        <v>537</v>
      </c>
      <c r="J2662" s="61">
        <v>24.1</v>
      </c>
      <c r="K2662" s="50" t="s">
        <v>113</v>
      </c>
      <c r="L2662" s="73">
        <v>0</v>
      </c>
      <c r="M2662" s="69">
        <v>2.5</v>
      </c>
      <c r="N2662" s="51">
        <v>53</v>
      </c>
      <c r="O2662" s="50" t="s">
        <v>51</v>
      </c>
      <c r="P2662" s="51">
        <v>10168</v>
      </c>
      <c r="Q2662" s="52">
        <v>10</v>
      </c>
      <c r="R2662" s="51">
        <v>10149</v>
      </c>
      <c r="S2662" s="50" t="s">
        <v>1012</v>
      </c>
      <c r="T2662" s="52">
        <v>77</v>
      </c>
      <c r="U2662" s="52">
        <v>86</v>
      </c>
      <c r="V2662" s="50" t="s">
        <v>51</v>
      </c>
      <c r="W2662" s="52">
        <v>67</v>
      </c>
      <c r="X2662" s="50" t="s">
        <v>113</v>
      </c>
      <c r="Y2662" s="78">
        <f t="shared" si="174"/>
        <v>0.25</v>
      </c>
      <c r="Z2662" s="78">
        <f t="shared" si="175"/>
        <v>0.04</v>
      </c>
      <c r="AA2662" s="78">
        <f t="shared" si="176"/>
        <v>2.41</v>
      </c>
      <c r="AB2662" s="77">
        <f t="shared" si="177"/>
        <v>0</v>
      </c>
    </row>
    <row r="2663" spans="1:28" x14ac:dyDescent="0.3">
      <c r="A2663" s="53">
        <v>44381</v>
      </c>
      <c r="B2663" s="50" t="s">
        <v>1255</v>
      </c>
      <c r="C2663" s="50" t="s">
        <v>1256</v>
      </c>
      <c r="D2663" s="50" t="s">
        <v>47</v>
      </c>
      <c r="E2663" s="52">
        <v>10</v>
      </c>
      <c r="F2663" s="51">
        <v>214</v>
      </c>
      <c r="G2663" s="65">
        <v>0.4</v>
      </c>
      <c r="H2663" s="51">
        <v>170</v>
      </c>
      <c r="I2663" s="50" t="s">
        <v>103</v>
      </c>
      <c r="J2663" s="61">
        <v>25.7</v>
      </c>
      <c r="K2663" s="50" t="s">
        <v>117</v>
      </c>
      <c r="L2663" s="72" t="s">
        <v>289</v>
      </c>
      <c r="M2663" s="69">
        <v>2.2000000000000002</v>
      </c>
      <c r="N2663" s="51">
        <v>67</v>
      </c>
      <c r="O2663" s="50" t="s">
        <v>186</v>
      </c>
      <c r="P2663" s="51">
        <v>10153</v>
      </c>
      <c r="Q2663" s="50" t="s">
        <v>1012</v>
      </c>
      <c r="R2663" s="51">
        <v>10126</v>
      </c>
      <c r="S2663" s="52">
        <v>17</v>
      </c>
      <c r="T2663" s="52">
        <v>70</v>
      </c>
      <c r="U2663" s="52">
        <v>87</v>
      </c>
      <c r="V2663" s="50" t="s">
        <v>51</v>
      </c>
      <c r="W2663" s="52">
        <v>57</v>
      </c>
      <c r="X2663" s="50" t="s">
        <v>169</v>
      </c>
      <c r="Y2663" s="78">
        <f t="shared" si="174"/>
        <v>0.22000000000000003</v>
      </c>
      <c r="Z2663" s="78">
        <f t="shared" si="175"/>
        <v>0.04</v>
      </c>
      <c r="AA2663" s="78">
        <f t="shared" si="176"/>
        <v>2.57</v>
      </c>
      <c r="AB2663" s="77">
        <f t="shared" si="177"/>
        <v>90</v>
      </c>
    </row>
    <row r="2664" spans="1:28" x14ac:dyDescent="0.3">
      <c r="A2664" s="53">
        <v>44382</v>
      </c>
      <c r="B2664" s="50" t="s">
        <v>1255</v>
      </c>
      <c r="C2664" s="50" t="s">
        <v>1256</v>
      </c>
      <c r="D2664" s="50" t="s">
        <v>47</v>
      </c>
      <c r="E2664" s="52">
        <v>10</v>
      </c>
      <c r="F2664" s="51">
        <v>212</v>
      </c>
      <c r="G2664" s="65">
        <v>2.2000000000000002</v>
      </c>
      <c r="H2664" s="51">
        <v>180</v>
      </c>
      <c r="I2664" s="50" t="s">
        <v>100</v>
      </c>
      <c r="J2664" s="61">
        <v>24.5</v>
      </c>
      <c r="K2664" s="50" t="s">
        <v>128</v>
      </c>
      <c r="L2664" s="73">
        <v>28</v>
      </c>
      <c r="M2664" s="69">
        <v>3.3</v>
      </c>
      <c r="N2664" s="51">
        <v>89</v>
      </c>
      <c r="O2664" s="50" t="s">
        <v>106</v>
      </c>
      <c r="P2664" s="51">
        <v>10141</v>
      </c>
      <c r="Q2664" s="50" t="s">
        <v>1012</v>
      </c>
      <c r="R2664" s="51">
        <v>10056</v>
      </c>
      <c r="S2664" s="52">
        <v>18</v>
      </c>
      <c r="T2664" s="52">
        <v>79</v>
      </c>
      <c r="U2664" s="52">
        <v>87</v>
      </c>
      <c r="V2664" s="50" t="s">
        <v>51</v>
      </c>
      <c r="W2664" s="52">
        <v>67</v>
      </c>
      <c r="X2664" s="50" t="s">
        <v>167</v>
      </c>
      <c r="Y2664" s="78">
        <f t="shared" si="174"/>
        <v>0.32999999999999996</v>
      </c>
      <c r="Z2664" s="78">
        <f t="shared" si="175"/>
        <v>0.22000000000000003</v>
      </c>
      <c r="AA2664" s="78">
        <f t="shared" si="176"/>
        <v>2.4500000000000002</v>
      </c>
      <c r="AB2664" s="77">
        <f t="shared" si="177"/>
        <v>280</v>
      </c>
    </row>
    <row r="2665" spans="1:28" x14ac:dyDescent="0.3">
      <c r="A2665" s="53">
        <v>44383</v>
      </c>
      <c r="B2665" s="50" t="s">
        <v>1255</v>
      </c>
      <c r="C2665" s="50" t="s">
        <v>1256</v>
      </c>
      <c r="D2665" s="50" t="s">
        <v>47</v>
      </c>
      <c r="E2665" s="52">
        <v>10</v>
      </c>
      <c r="F2665" s="51">
        <v>188</v>
      </c>
      <c r="G2665" s="65">
        <v>3.6</v>
      </c>
      <c r="H2665" s="51">
        <v>160</v>
      </c>
      <c r="I2665" s="50" t="s">
        <v>74</v>
      </c>
      <c r="J2665" s="61">
        <v>21.5</v>
      </c>
      <c r="K2665" s="50" t="s">
        <v>158</v>
      </c>
      <c r="L2665" s="73">
        <v>28</v>
      </c>
      <c r="M2665" s="69">
        <v>1.4</v>
      </c>
      <c r="N2665" s="51">
        <v>72</v>
      </c>
      <c r="O2665" s="50" t="s">
        <v>543</v>
      </c>
      <c r="P2665" s="51">
        <v>10155</v>
      </c>
      <c r="Q2665" s="52">
        <v>24</v>
      </c>
      <c r="R2665" s="51">
        <v>10107</v>
      </c>
      <c r="S2665" s="50" t="s">
        <v>84</v>
      </c>
      <c r="T2665" s="52">
        <v>73</v>
      </c>
      <c r="U2665" s="52">
        <v>87</v>
      </c>
      <c r="V2665" s="50" t="s">
        <v>51</v>
      </c>
      <c r="W2665" s="52">
        <v>59</v>
      </c>
      <c r="X2665" s="50" t="s">
        <v>300</v>
      </c>
      <c r="Y2665" s="78">
        <f t="shared" si="174"/>
        <v>0.13999999999999999</v>
      </c>
      <c r="Z2665" s="78">
        <f t="shared" si="175"/>
        <v>0.36</v>
      </c>
      <c r="AA2665" s="78">
        <f t="shared" si="176"/>
        <v>2.15</v>
      </c>
      <c r="AB2665" s="77">
        <f t="shared" si="177"/>
        <v>280</v>
      </c>
    </row>
    <row r="2666" spans="1:28" x14ac:dyDescent="0.3">
      <c r="A2666" s="53">
        <v>44384</v>
      </c>
      <c r="B2666" s="50" t="s">
        <v>1255</v>
      </c>
      <c r="C2666" s="50" t="s">
        <v>1256</v>
      </c>
      <c r="D2666" s="50" t="s">
        <v>47</v>
      </c>
      <c r="E2666" s="52">
        <v>10</v>
      </c>
      <c r="F2666" s="51">
        <v>178</v>
      </c>
      <c r="G2666" s="65">
        <v>3</v>
      </c>
      <c r="H2666" s="51">
        <v>160</v>
      </c>
      <c r="I2666" s="50" t="s">
        <v>51</v>
      </c>
      <c r="J2666" s="61">
        <v>19.5</v>
      </c>
      <c r="K2666" s="50" t="s">
        <v>215</v>
      </c>
      <c r="L2666" s="73">
        <v>29</v>
      </c>
      <c r="M2666" s="69">
        <v>4.4000000000000004</v>
      </c>
      <c r="N2666" s="51">
        <v>111</v>
      </c>
      <c r="O2666" s="50" t="s">
        <v>65</v>
      </c>
      <c r="P2666" s="51">
        <v>10237</v>
      </c>
      <c r="Q2666" s="50" t="s">
        <v>51</v>
      </c>
      <c r="R2666" s="51">
        <v>10152</v>
      </c>
      <c r="S2666" s="50" t="s">
        <v>51</v>
      </c>
      <c r="T2666" s="52">
        <v>72</v>
      </c>
      <c r="U2666" s="52">
        <v>86</v>
      </c>
      <c r="V2666" s="50" t="s">
        <v>103</v>
      </c>
      <c r="W2666" s="52">
        <v>62</v>
      </c>
      <c r="X2666" s="50" t="s">
        <v>133</v>
      </c>
      <c r="Y2666" s="78">
        <f t="shared" si="174"/>
        <v>0.44000000000000006</v>
      </c>
      <c r="Z2666" s="78">
        <f t="shared" si="175"/>
        <v>0.3</v>
      </c>
      <c r="AA2666" s="78">
        <f t="shared" si="176"/>
        <v>1.95</v>
      </c>
      <c r="AB2666" s="77">
        <f t="shared" si="177"/>
        <v>290</v>
      </c>
    </row>
    <row r="2667" spans="1:28" x14ac:dyDescent="0.3">
      <c r="A2667" s="53">
        <v>44385</v>
      </c>
      <c r="B2667" s="50" t="s">
        <v>1255</v>
      </c>
      <c r="C2667" s="50" t="s">
        <v>1256</v>
      </c>
      <c r="D2667" s="50" t="s">
        <v>47</v>
      </c>
      <c r="E2667" s="52">
        <v>10</v>
      </c>
      <c r="F2667" s="51">
        <v>176</v>
      </c>
      <c r="G2667" s="65">
        <v>0</v>
      </c>
      <c r="H2667" s="51">
        <v>160</v>
      </c>
      <c r="I2667" s="50" t="s">
        <v>159</v>
      </c>
      <c r="J2667" s="61">
        <v>19.2</v>
      </c>
      <c r="K2667" s="50" t="s">
        <v>201</v>
      </c>
      <c r="L2667" s="73">
        <v>30</v>
      </c>
      <c r="M2667" s="69">
        <v>0.8</v>
      </c>
      <c r="N2667" s="51">
        <v>53</v>
      </c>
      <c r="O2667" s="50" t="s">
        <v>143</v>
      </c>
      <c r="P2667" s="51">
        <v>10257</v>
      </c>
      <c r="Q2667" s="52">
        <v>12</v>
      </c>
      <c r="R2667" s="51">
        <v>10234</v>
      </c>
      <c r="S2667" s="50" t="s">
        <v>218</v>
      </c>
      <c r="T2667" s="52">
        <v>67</v>
      </c>
      <c r="U2667" s="52">
        <v>74</v>
      </c>
      <c r="V2667" s="50" t="s">
        <v>249</v>
      </c>
      <c r="W2667" s="52">
        <v>62</v>
      </c>
      <c r="X2667" s="50" t="s">
        <v>475</v>
      </c>
      <c r="Y2667" s="78">
        <f t="shared" si="174"/>
        <v>0.08</v>
      </c>
      <c r="Z2667" s="78">
        <f t="shared" si="175"/>
        <v>0</v>
      </c>
      <c r="AA2667" s="78">
        <f t="shared" si="176"/>
        <v>1.92</v>
      </c>
      <c r="AB2667" s="77">
        <f t="shared" si="177"/>
        <v>300</v>
      </c>
    </row>
    <row r="2668" spans="1:28" x14ac:dyDescent="0.3">
      <c r="A2668" s="53">
        <v>44386</v>
      </c>
      <c r="B2668" s="50" t="s">
        <v>1255</v>
      </c>
      <c r="C2668" s="50" t="s">
        <v>1256</v>
      </c>
      <c r="D2668" s="50" t="s">
        <v>47</v>
      </c>
      <c r="E2668" s="52">
        <v>10</v>
      </c>
      <c r="F2668" s="51">
        <v>191</v>
      </c>
      <c r="G2668" s="65">
        <v>0.2</v>
      </c>
      <c r="H2668" s="51">
        <v>167</v>
      </c>
      <c r="I2668" s="50" t="s">
        <v>537</v>
      </c>
      <c r="J2668" s="61">
        <v>21.5</v>
      </c>
      <c r="K2668" s="50" t="s">
        <v>104</v>
      </c>
      <c r="L2668" s="73">
        <v>0</v>
      </c>
      <c r="M2668" s="69">
        <v>3.1</v>
      </c>
      <c r="N2668" s="51">
        <v>61</v>
      </c>
      <c r="O2668" s="50" t="s">
        <v>747</v>
      </c>
      <c r="P2668" s="51">
        <v>10247</v>
      </c>
      <c r="Q2668" s="50" t="s">
        <v>1012</v>
      </c>
      <c r="R2668" s="51">
        <v>10193</v>
      </c>
      <c r="S2668" s="52">
        <v>24</v>
      </c>
      <c r="T2668" s="52">
        <v>72</v>
      </c>
      <c r="U2668" s="52">
        <v>80</v>
      </c>
      <c r="V2668" s="50" t="s">
        <v>88</v>
      </c>
      <c r="W2668" s="52">
        <v>62</v>
      </c>
      <c r="X2668" s="50" t="s">
        <v>118</v>
      </c>
      <c r="Y2668" s="78">
        <f t="shared" si="174"/>
        <v>0.31</v>
      </c>
      <c r="Z2668" s="78">
        <f t="shared" si="175"/>
        <v>0.02</v>
      </c>
      <c r="AA2668" s="78">
        <f t="shared" si="176"/>
        <v>2.15</v>
      </c>
      <c r="AB2668" s="77">
        <f t="shared" si="177"/>
        <v>0</v>
      </c>
    </row>
    <row r="2669" spans="1:28" x14ac:dyDescent="0.3">
      <c r="A2669" s="53">
        <v>44387</v>
      </c>
      <c r="B2669" s="50" t="s">
        <v>1255</v>
      </c>
      <c r="C2669" s="50" t="s">
        <v>1256</v>
      </c>
      <c r="D2669" s="50" t="s">
        <v>47</v>
      </c>
      <c r="E2669" s="52">
        <v>10</v>
      </c>
      <c r="F2669" s="51">
        <v>186</v>
      </c>
      <c r="G2669" s="65">
        <v>0</v>
      </c>
      <c r="H2669" s="51">
        <v>155</v>
      </c>
      <c r="I2669" s="50" t="s">
        <v>159</v>
      </c>
      <c r="J2669" s="61">
        <v>21.7</v>
      </c>
      <c r="K2669" s="50" t="s">
        <v>260</v>
      </c>
      <c r="L2669" s="73">
        <v>30</v>
      </c>
      <c r="M2669" s="69">
        <v>1.4</v>
      </c>
      <c r="N2669" s="51">
        <v>81</v>
      </c>
      <c r="O2669" s="50" t="s">
        <v>352</v>
      </c>
      <c r="P2669" s="51">
        <v>10195</v>
      </c>
      <c r="Q2669" s="52">
        <v>12</v>
      </c>
      <c r="R2669" s="51">
        <v>10176</v>
      </c>
      <c r="S2669" s="50" t="s">
        <v>51</v>
      </c>
      <c r="T2669" s="52">
        <v>77</v>
      </c>
      <c r="U2669" s="52">
        <v>85</v>
      </c>
      <c r="V2669" s="50" t="s">
        <v>51</v>
      </c>
      <c r="W2669" s="52">
        <v>67</v>
      </c>
      <c r="X2669" s="50" t="s">
        <v>51</v>
      </c>
      <c r="Y2669" s="78">
        <f t="shared" si="174"/>
        <v>0.13999999999999999</v>
      </c>
      <c r="Z2669" s="78">
        <f t="shared" si="175"/>
        <v>0</v>
      </c>
      <c r="AA2669" s="78">
        <f t="shared" si="176"/>
        <v>2.17</v>
      </c>
      <c r="AB2669" s="77">
        <f t="shared" si="177"/>
        <v>300</v>
      </c>
    </row>
    <row r="2670" spans="1:28" x14ac:dyDescent="0.3">
      <c r="A2670" s="53">
        <v>44388</v>
      </c>
      <c r="B2670" s="50" t="s">
        <v>1255</v>
      </c>
      <c r="C2670" s="50" t="s">
        <v>1256</v>
      </c>
      <c r="D2670" s="50" t="s">
        <v>47</v>
      </c>
      <c r="E2670" s="52">
        <v>10</v>
      </c>
      <c r="F2670" s="51">
        <v>186</v>
      </c>
      <c r="G2670" s="65">
        <v>1</v>
      </c>
      <c r="H2670" s="51">
        <v>154</v>
      </c>
      <c r="I2670" s="50" t="s">
        <v>537</v>
      </c>
      <c r="J2670" s="61">
        <v>21.8</v>
      </c>
      <c r="K2670" s="50" t="s">
        <v>95</v>
      </c>
      <c r="L2670" s="73">
        <v>28</v>
      </c>
      <c r="M2670" s="69">
        <v>1.7</v>
      </c>
      <c r="N2670" s="51">
        <v>108</v>
      </c>
      <c r="O2670" s="50" t="s">
        <v>108</v>
      </c>
      <c r="P2670" s="51">
        <v>10176</v>
      </c>
      <c r="Q2670" s="50" t="s">
        <v>1012</v>
      </c>
      <c r="R2670" s="51">
        <v>10128</v>
      </c>
      <c r="S2670" s="52">
        <v>12</v>
      </c>
      <c r="T2670" s="52">
        <v>78</v>
      </c>
      <c r="U2670" s="52">
        <v>87</v>
      </c>
      <c r="V2670" s="50" t="s">
        <v>155</v>
      </c>
      <c r="W2670" s="52">
        <v>69</v>
      </c>
      <c r="X2670" s="50" t="s">
        <v>95</v>
      </c>
      <c r="Y2670" s="78">
        <f t="shared" si="174"/>
        <v>0.16999999999999998</v>
      </c>
      <c r="Z2670" s="78">
        <f t="shared" si="175"/>
        <v>0.1</v>
      </c>
      <c r="AA2670" s="78">
        <f t="shared" si="176"/>
        <v>2.1800000000000002</v>
      </c>
      <c r="AB2670" s="77">
        <f t="shared" si="177"/>
        <v>280</v>
      </c>
    </row>
    <row r="2671" spans="1:28" x14ac:dyDescent="0.3">
      <c r="A2671" s="53">
        <v>44389</v>
      </c>
      <c r="B2671" s="50" t="s">
        <v>1255</v>
      </c>
      <c r="C2671" s="50" t="s">
        <v>1256</v>
      </c>
      <c r="D2671" s="50" t="s">
        <v>47</v>
      </c>
      <c r="E2671" s="52">
        <v>10</v>
      </c>
      <c r="F2671" s="51">
        <v>179</v>
      </c>
      <c r="G2671" s="65">
        <v>5.4</v>
      </c>
      <c r="H2671" s="51">
        <v>150</v>
      </c>
      <c r="I2671" s="50" t="s">
        <v>578</v>
      </c>
      <c r="J2671" s="61">
        <v>20.8</v>
      </c>
      <c r="K2671" s="50" t="s">
        <v>95</v>
      </c>
      <c r="L2671" s="73">
        <v>26</v>
      </c>
      <c r="M2671" s="69">
        <v>4.2</v>
      </c>
      <c r="N2671" s="51">
        <v>144</v>
      </c>
      <c r="O2671" s="50" t="s">
        <v>139</v>
      </c>
      <c r="P2671" s="51">
        <v>10218</v>
      </c>
      <c r="Q2671" s="52">
        <v>23</v>
      </c>
      <c r="R2671" s="51">
        <v>10143</v>
      </c>
      <c r="S2671" s="50" t="s">
        <v>102</v>
      </c>
      <c r="T2671" s="52">
        <v>68</v>
      </c>
      <c r="U2671" s="52">
        <v>86</v>
      </c>
      <c r="V2671" s="50" t="s">
        <v>80</v>
      </c>
      <c r="W2671" s="52">
        <v>51</v>
      </c>
      <c r="X2671" s="50" t="s">
        <v>188</v>
      </c>
      <c r="Y2671" s="78">
        <f t="shared" si="174"/>
        <v>0.42000000000000004</v>
      </c>
      <c r="Z2671" s="78">
        <f t="shared" si="175"/>
        <v>0.54</v>
      </c>
      <c r="AA2671" s="78">
        <f t="shared" si="176"/>
        <v>2.08</v>
      </c>
      <c r="AB2671" s="77">
        <f t="shared" si="177"/>
        <v>260</v>
      </c>
    </row>
    <row r="2672" spans="1:28" x14ac:dyDescent="0.3">
      <c r="A2672" s="53">
        <v>44390</v>
      </c>
      <c r="B2672" s="50" t="s">
        <v>1255</v>
      </c>
      <c r="C2672" s="50" t="s">
        <v>1256</v>
      </c>
      <c r="D2672" s="50" t="s">
        <v>47</v>
      </c>
      <c r="E2672" s="52">
        <v>10</v>
      </c>
      <c r="F2672" s="51">
        <v>180</v>
      </c>
      <c r="G2672" s="65">
        <v>0</v>
      </c>
      <c r="H2672" s="51">
        <v>160</v>
      </c>
      <c r="I2672" s="50" t="s">
        <v>202</v>
      </c>
      <c r="J2672" s="61">
        <v>20</v>
      </c>
      <c r="K2672" s="50" t="s">
        <v>146</v>
      </c>
      <c r="L2672" s="73">
        <v>29</v>
      </c>
      <c r="M2672" s="69">
        <v>4.7</v>
      </c>
      <c r="N2672" s="51">
        <v>114</v>
      </c>
      <c r="O2672" s="50" t="s">
        <v>81</v>
      </c>
      <c r="P2672" s="51">
        <v>10237</v>
      </c>
      <c r="Q2672" s="52">
        <v>24</v>
      </c>
      <c r="R2672" s="51">
        <v>10209</v>
      </c>
      <c r="S2672" s="50" t="s">
        <v>51</v>
      </c>
      <c r="T2672" s="52">
        <v>66</v>
      </c>
      <c r="U2672" s="52">
        <v>77</v>
      </c>
      <c r="V2672" s="50" t="s">
        <v>88</v>
      </c>
      <c r="W2672" s="52">
        <v>60</v>
      </c>
      <c r="X2672" s="50" t="s">
        <v>750</v>
      </c>
      <c r="Y2672" s="78">
        <f t="shared" si="174"/>
        <v>0.47000000000000003</v>
      </c>
      <c r="Z2672" s="78">
        <f t="shared" si="175"/>
        <v>0</v>
      </c>
      <c r="AA2672" s="78">
        <f t="shared" si="176"/>
        <v>2</v>
      </c>
      <c r="AB2672" s="77">
        <f t="shared" si="177"/>
        <v>290</v>
      </c>
    </row>
    <row r="2673" spans="1:28" x14ac:dyDescent="0.3">
      <c r="A2673" s="53">
        <v>44391</v>
      </c>
      <c r="B2673" s="50" t="s">
        <v>1255</v>
      </c>
      <c r="C2673" s="50" t="s">
        <v>1256</v>
      </c>
      <c r="D2673" s="50" t="s">
        <v>47</v>
      </c>
      <c r="E2673" s="52">
        <v>10</v>
      </c>
      <c r="F2673" s="51">
        <v>183</v>
      </c>
      <c r="G2673" s="65">
        <v>0</v>
      </c>
      <c r="H2673" s="51">
        <v>164</v>
      </c>
      <c r="I2673" s="50" t="s">
        <v>159</v>
      </c>
      <c r="J2673" s="61">
        <v>20.2</v>
      </c>
      <c r="K2673" s="50" t="s">
        <v>129</v>
      </c>
      <c r="L2673" s="73">
        <v>26</v>
      </c>
      <c r="M2673" s="69">
        <v>1.4</v>
      </c>
      <c r="N2673" s="51">
        <v>53</v>
      </c>
      <c r="O2673" s="50" t="s">
        <v>70</v>
      </c>
      <c r="P2673" s="51">
        <v>10243</v>
      </c>
      <c r="Q2673" s="50" t="s">
        <v>289</v>
      </c>
      <c r="R2673" s="51">
        <v>10226</v>
      </c>
      <c r="S2673" s="50" t="s">
        <v>102</v>
      </c>
      <c r="T2673" s="52">
        <v>68</v>
      </c>
      <c r="U2673" s="52">
        <v>79</v>
      </c>
      <c r="V2673" s="50" t="s">
        <v>51</v>
      </c>
      <c r="W2673" s="52">
        <v>60</v>
      </c>
      <c r="X2673" s="50" t="s">
        <v>179</v>
      </c>
      <c r="Y2673" s="78">
        <f t="shared" si="174"/>
        <v>0.13999999999999999</v>
      </c>
      <c r="Z2673" s="78">
        <f t="shared" si="175"/>
        <v>0</v>
      </c>
      <c r="AA2673" s="78">
        <f t="shared" si="176"/>
        <v>2.02</v>
      </c>
      <c r="AB2673" s="77">
        <f t="shared" si="177"/>
        <v>260</v>
      </c>
    </row>
    <row r="2674" spans="1:28" x14ac:dyDescent="0.3">
      <c r="A2674" s="53">
        <v>44392</v>
      </c>
      <c r="B2674" s="50" t="s">
        <v>1255</v>
      </c>
      <c r="C2674" s="50" t="s">
        <v>1256</v>
      </c>
      <c r="D2674" s="50" t="s">
        <v>47</v>
      </c>
      <c r="E2674" s="52">
        <v>10</v>
      </c>
      <c r="F2674" s="51">
        <v>198</v>
      </c>
      <c r="G2674" s="65">
        <v>0</v>
      </c>
      <c r="H2674" s="51">
        <v>164</v>
      </c>
      <c r="I2674" s="50" t="s">
        <v>537</v>
      </c>
      <c r="J2674" s="61">
        <v>23.1</v>
      </c>
      <c r="K2674" s="50" t="s">
        <v>52</v>
      </c>
      <c r="L2674" s="73">
        <v>0</v>
      </c>
      <c r="M2674" s="69">
        <v>4.2</v>
      </c>
      <c r="N2674" s="51">
        <v>78</v>
      </c>
      <c r="O2674" s="50" t="s">
        <v>127</v>
      </c>
      <c r="P2674" s="51">
        <v>10231</v>
      </c>
      <c r="Q2674" s="50" t="s">
        <v>1012</v>
      </c>
      <c r="R2674" s="51">
        <v>10215</v>
      </c>
      <c r="S2674" s="50" t="s">
        <v>51</v>
      </c>
      <c r="T2674" s="52">
        <v>70</v>
      </c>
      <c r="U2674" s="52">
        <v>80</v>
      </c>
      <c r="V2674" s="50" t="s">
        <v>51</v>
      </c>
      <c r="W2674" s="52">
        <v>58</v>
      </c>
      <c r="X2674" s="50" t="s">
        <v>52</v>
      </c>
      <c r="Y2674" s="78">
        <f t="shared" si="174"/>
        <v>0.42000000000000004</v>
      </c>
      <c r="Z2674" s="78">
        <f t="shared" si="175"/>
        <v>0</v>
      </c>
      <c r="AA2674" s="78">
        <f t="shared" si="176"/>
        <v>2.31</v>
      </c>
      <c r="AB2674" s="77">
        <f t="shared" si="177"/>
        <v>0</v>
      </c>
    </row>
    <row r="2675" spans="1:28" x14ac:dyDescent="0.3">
      <c r="A2675" s="53">
        <v>44393</v>
      </c>
      <c r="B2675" s="50" t="s">
        <v>1255</v>
      </c>
      <c r="C2675" s="50" t="s">
        <v>1256</v>
      </c>
      <c r="D2675" s="50" t="s">
        <v>47</v>
      </c>
      <c r="E2675" s="52">
        <v>10</v>
      </c>
      <c r="F2675" s="51">
        <v>185</v>
      </c>
      <c r="G2675" s="65">
        <v>0</v>
      </c>
      <c r="H2675" s="51">
        <v>150</v>
      </c>
      <c r="I2675" s="50" t="s">
        <v>103</v>
      </c>
      <c r="J2675" s="61">
        <v>22</v>
      </c>
      <c r="K2675" s="50" t="s">
        <v>158</v>
      </c>
      <c r="L2675" s="72" t="s">
        <v>132</v>
      </c>
      <c r="M2675" s="69">
        <v>5.6</v>
      </c>
      <c r="N2675" s="51">
        <v>100</v>
      </c>
      <c r="O2675" s="50" t="s">
        <v>388</v>
      </c>
      <c r="P2675" s="51">
        <v>10218</v>
      </c>
      <c r="Q2675" s="50" t="s">
        <v>1012</v>
      </c>
      <c r="R2675" s="51">
        <v>10205</v>
      </c>
      <c r="S2675" s="52">
        <v>24</v>
      </c>
      <c r="T2675" s="52">
        <v>75</v>
      </c>
      <c r="U2675" s="52">
        <v>84</v>
      </c>
      <c r="V2675" s="50" t="s">
        <v>430</v>
      </c>
      <c r="W2675" s="52">
        <v>64</v>
      </c>
      <c r="X2675" s="50" t="s">
        <v>118</v>
      </c>
      <c r="Y2675" s="78">
        <f t="shared" si="174"/>
        <v>0.55999999999999994</v>
      </c>
      <c r="Z2675" s="78">
        <f t="shared" si="175"/>
        <v>0</v>
      </c>
      <c r="AA2675" s="78">
        <f t="shared" si="176"/>
        <v>2.2000000000000002</v>
      </c>
      <c r="AB2675" s="77">
        <f t="shared" si="177"/>
        <v>80</v>
      </c>
    </row>
    <row r="2676" spans="1:28" x14ac:dyDescent="0.3">
      <c r="A2676" s="53">
        <v>44394</v>
      </c>
      <c r="B2676" s="50" t="s">
        <v>1255</v>
      </c>
      <c r="C2676" s="50" t="s">
        <v>1256</v>
      </c>
      <c r="D2676" s="50" t="s">
        <v>47</v>
      </c>
      <c r="E2676" s="52">
        <v>10</v>
      </c>
      <c r="F2676" s="51">
        <v>192</v>
      </c>
      <c r="G2676" s="65">
        <v>0</v>
      </c>
      <c r="H2676" s="51">
        <v>154</v>
      </c>
      <c r="I2676" s="50" t="s">
        <v>232</v>
      </c>
      <c r="J2676" s="61">
        <v>23</v>
      </c>
      <c r="K2676" s="50" t="s">
        <v>52</v>
      </c>
      <c r="L2676" s="72" t="s">
        <v>132</v>
      </c>
      <c r="M2676" s="69">
        <v>4.4000000000000004</v>
      </c>
      <c r="N2676" s="51">
        <v>92</v>
      </c>
      <c r="O2676" s="50" t="s">
        <v>188</v>
      </c>
      <c r="P2676" s="51">
        <v>10206</v>
      </c>
      <c r="Q2676" s="50" t="s">
        <v>1012</v>
      </c>
      <c r="R2676" s="51">
        <v>10182</v>
      </c>
      <c r="S2676" s="52">
        <v>17</v>
      </c>
      <c r="T2676" s="52">
        <v>78</v>
      </c>
      <c r="U2676" s="52">
        <v>86</v>
      </c>
      <c r="V2676" s="50" t="s">
        <v>51</v>
      </c>
      <c r="W2676" s="52">
        <v>71</v>
      </c>
      <c r="X2676" s="50" t="s">
        <v>143</v>
      </c>
      <c r="Y2676" s="78">
        <f t="shared" si="174"/>
        <v>0.44000000000000006</v>
      </c>
      <c r="Z2676" s="78">
        <f t="shared" si="175"/>
        <v>0</v>
      </c>
      <c r="AA2676" s="78">
        <f t="shared" si="176"/>
        <v>2.2999999999999998</v>
      </c>
      <c r="AB2676" s="77">
        <f t="shared" si="177"/>
        <v>80</v>
      </c>
    </row>
    <row r="2677" spans="1:28" x14ac:dyDescent="0.3">
      <c r="A2677" s="53">
        <v>44395</v>
      </c>
      <c r="B2677" s="50" t="s">
        <v>1255</v>
      </c>
      <c r="C2677" s="50" t="s">
        <v>1256</v>
      </c>
      <c r="D2677" s="50" t="s">
        <v>47</v>
      </c>
      <c r="E2677" s="52">
        <v>10</v>
      </c>
      <c r="F2677" s="51">
        <v>214</v>
      </c>
      <c r="G2677" s="65">
        <v>0</v>
      </c>
      <c r="H2677" s="51">
        <v>177</v>
      </c>
      <c r="I2677" s="50" t="s">
        <v>100</v>
      </c>
      <c r="J2677" s="61">
        <v>25.2</v>
      </c>
      <c r="K2677" s="50" t="s">
        <v>129</v>
      </c>
      <c r="L2677" s="73">
        <v>0</v>
      </c>
      <c r="M2677" s="69">
        <v>2.5</v>
      </c>
      <c r="N2677" s="51">
        <v>61</v>
      </c>
      <c r="O2677" s="50" t="s">
        <v>933</v>
      </c>
      <c r="P2677" s="51">
        <v>10184</v>
      </c>
      <c r="Q2677" s="50" t="s">
        <v>1012</v>
      </c>
      <c r="R2677" s="51">
        <v>10167</v>
      </c>
      <c r="S2677" s="50" t="s">
        <v>51</v>
      </c>
      <c r="T2677" s="52">
        <v>78</v>
      </c>
      <c r="U2677" s="52">
        <v>89</v>
      </c>
      <c r="V2677" s="50" t="s">
        <v>51</v>
      </c>
      <c r="W2677" s="52">
        <v>69</v>
      </c>
      <c r="X2677" s="50" t="s">
        <v>215</v>
      </c>
      <c r="Y2677" s="78">
        <f t="shared" si="174"/>
        <v>0.25</v>
      </c>
      <c r="Z2677" s="78">
        <f t="shared" si="175"/>
        <v>0</v>
      </c>
      <c r="AA2677" s="78">
        <f t="shared" si="176"/>
        <v>2.52</v>
      </c>
      <c r="AB2677" s="77">
        <f t="shared" si="177"/>
        <v>0</v>
      </c>
    </row>
    <row r="2678" spans="1:28" x14ac:dyDescent="0.3">
      <c r="A2678" s="53">
        <v>44397</v>
      </c>
      <c r="B2678" s="50" t="s">
        <v>1255</v>
      </c>
      <c r="C2678" s="50" t="s">
        <v>1256</v>
      </c>
      <c r="D2678" s="50" t="s">
        <v>47</v>
      </c>
      <c r="E2678" s="52">
        <v>10</v>
      </c>
      <c r="F2678" s="51">
        <v>196</v>
      </c>
      <c r="G2678" s="65">
        <v>0</v>
      </c>
      <c r="H2678" s="51">
        <v>174</v>
      </c>
      <c r="I2678" s="50" t="s">
        <v>147</v>
      </c>
      <c r="J2678" s="61">
        <v>21.7</v>
      </c>
      <c r="K2678" s="50" t="s">
        <v>139</v>
      </c>
      <c r="L2678" s="73">
        <v>32</v>
      </c>
      <c r="M2678" s="69">
        <v>3.6</v>
      </c>
      <c r="N2678" s="51">
        <v>78</v>
      </c>
      <c r="O2678" s="50" t="s">
        <v>139</v>
      </c>
      <c r="P2678" s="51">
        <v>10178</v>
      </c>
      <c r="Q2678" s="52">
        <v>24</v>
      </c>
      <c r="R2678" s="51">
        <v>10124</v>
      </c>
      <c r="S2678" s="50" t="s">
        <v>84</v>
      </c>
      <c r="T2678" s="52">
        <v>82</v>
      </c>
      <c r="U2678" s="52">
        <v>91</v>
      </c>
      <c r="V2678" s="50" t="s">
        <v>51</v>
      </c>
      <c r="W2678" s="52">
        <v>75</v>
      </c>
      <c r="X2678" s="50" t="s">
        <v>264</v>
      </c>
      <c r="Y2678" s="78">
        <f t="shared" si="174"/>
        <v>0.36</v>
      </c>
      <c r="Z2678" s="78">
        <f t="shared" si="175"/>
        <v>0</v>
      </c>
      <c r="AA2678" s="78">
        <f t="shared" si="176"/>
        <v>2.17</v>
      </c>
      <c r="AB2678" s="77">
        <f t="shared" si="177"/>
        <v>320</v>
      </c>
    </row>
    <row r="2679" spans="1:28" x14ac:dyDescent="0.3">
      <c r="A2679" s="53">
        <v>44398</v>
      </c>
      <c r="B2679" s="50" t="s">
        <v>1255</v>
      </c>
      <c r="C2679" s="50" t="s">
        <v>1256</v>
      </c>
      <c r="D2679" s="50" t="s">
        <v>47</v>
      </c>
      <c r="E2679" s="52">
        <v>10</v>
      </c>
      <c r="F2679" s="51">
        <v>196</v>
      </c>
      <c r="G2679" s="65">
        <v>0</v>
      </c>
      <c r="H2679" s="51">
        <v>186</v>
      </c>
      <c r="I2679" s="50" t="s">
        <v>123</v>
      </c>
      <c r="J2679" s="61">
        <v>20.7</v>
      </c>
      <c r="K2679" s="50" t="s">
        <v>167</v>
      </c>
      <c r="L2679" s="73">
        <v>27</v>
      </c>
      <c r="M2679" s="69">
        <v>0.8</v>
      </c>
      <c r="N2679" s="51">
        <v>50</v>
      </c>
      <c r="O2679" s="50" t="s">
        <v>195</v>
      </c>
      <c r="P2679" s="51">
        <v>10184</v>
      </c>
      <c r="Q2679" s="52">
        <v>21</v>
      </c>
      <c r="R2679" s="51">
        <v>10171</v>
      </c>
      <c r="S2679" s="50" t="s">
        <v>84</v>
      </c>
      <c r="T2679" s="52">
        <v>84</v>
      </c>
      <c r="U2679" s="52">
        <v>88</v>
      </c>
      <c r="V2679" s="50" t="s">
        <v>51</v>
      </c>
      <c r="W2679" s="52">
        <v>80</v>
      </c>
      <c r="X2679" s="50" t="s">
        <v>51</v>
      </c>
      <c r="Y2679" s="78">
        <f t="shared" si="174"/>
        <v>0.08</v>
      </c>
      <c r="Z2679" s="78">
        <f t="shared" si="175"/>
        <v>0</v>
      </c>
      <c r="AA2679" s="78">
        <f t="shared" si="176"/>
        <v>2.0699999999999998</v>
      </c>
      <c r="AB2679" s="77">
        <f t="shared" si="177"/>
        <v>270</v>
      </c>
    </row>
    <row r="2680" spans="1:28" x14ac:dyDescent="0.3">
      <c r="A2680" s="53">
        <v>44399</v>
      </c>
      <c r="B2680" s="50" t="s">
        <v>1255</v>
      </c>
      <c r="C2680" s="50" t="s">
        <v>1256</v>
      </c>
      <c r="D2680" s="50" t="s">
        <v>47</v>
      </c>
      <c r="E2680" s="52">
        <v>10</v>
      </c>
      <c r="F2680" s="51">
        <v>199</v>
      </c>
      <c r="G2680" s="65">
        <v>0.2</v>
      </c>
      <c r="H2680" s="51">
        <v>190</v>
      </c>
      <c r="I2680" s="50" t="s">
        <v>51</v>
      </c>
      <c r="J2680" s="61">
        <v>20.8</v>
      </c>
      <c r="K2680" s="50" t="s">
        <v>201</v>
      </c>
      <c r="L2680" s="73">
        <v>30</v>
      </c>
      <c r="M2680" s="69">
        <v>1.7</v>
      </c>
      <c r="N2680" s="51">
        <v>39</v>
      </c>
      <c r="O2680" s="50" t="s">
        <v>50</v>
      </c>
      <c r="P2680" s="51">
        <v>10177</v>
      </c>
      <c r="Q2680" s="50" t="s">
        <v>1012</v>
      </c>
      <c r="R2680" s="51">
        <v>10133</v>
      </c>
      <c r="S2680" s="52">
        <v>24</v>
      </c>
      <c r="T2680" s="52">
        <v>84</v>
      </c>
      <c r="U2680" s="52">
        <v>88</v>
      </c>
      <c r="V2680" s="50" t="s">
        <v>51</v>
      </c>
      <c r="W2680" s="52">
        <v>79</v>
      </c>
      <c r="X2680" s="50" t="s">
        <v>164</v>
      </c>
      <c r="Y2680" s="78">
        <f t="shared" si="174"/>
        <v>0.16999999999999998</v>
      </c>
      <c r="Z2680" s="78">
        <f t="shared" si="175"/>
        <v>0.02</v>
      </c>
      <c r="AA2680" s="78">
        <f t="shared" si="176"/>
        <v>2.08</v>
      </c>
      <c r="AB2680" s="77">
        <f t="shared" si="177"/>
        <v>300</v>
      </c>
    </row>
    <row r="2681" spans="1:28" x14ac:dyDescent="0.3">
      <c r="A2681" s="53">
        <v>44400</v>
      </c>
      <c r="B2681" s="50" t="s">
        <v>1255</v>
      </c>
      <c r="C2681" s="50" t="s">
        <v>1256</v>
      </c>
      <c r="D2681" s="50" t="s">
        <v>47</v>
      </c>
      <c r="E2681" s="52">
        <v>10</v>
      </c>
      <c r="F2681" s="51">
        <v>198</v>
      </c>
      <c r="G2681" s="65">
        <v>2.6</v>
      </c>
      <c r="H2681" s="51">
        <v>179</v>
      </c>
      <c r="I2681" s="50" t="s">
        <v>177</v>
      </c>
      <c r="J2681" s="61">
        <v>21.7</v>
      </c>
      <c r="K2681" s="50" t="s">
        <v>89</v>
      </c>
      <c r="L2681" s="73">
        <v>30</v>
      </c>
      <c r="M2681" s="69">
        <v>2.8</v>
      </c>
      <c r="N2681" s="51">
        <v>81</v>
      </c>
      <c r="O2681" s="50" t="s">
        <v>91</v>
      </c>
      <c r="P2681" s="51">
        <v>10135</v>
      </c>
      <c r="Q2681" s="52">
        <v>21</v>
      </c>
      <c r="R2681" s="51">
        <v>10105</v>
      </c>
      <c r="S2681" s="50" t="s">
        <v>102</v>
      </c>
      <c r="T2681" s="52">
        <v>77</v>
      </c>
      <c r="U2681" s="52">
        <v>89</v>
      </c>
      <c r="V2681" s="50" t="s">
        <v>271</v>
      </c>
      <c r="W2681" s="52">
        <v>69</v>
      </c>
      <c r="X2681" s="50" t="s">
        <v>51</v>
      </c>
      <c r="Y2681" s="78">
        <f t="shared" si="174"/>
        <v>0.27999999999999997</v>
      </c>
      <c r="Z2681" s="78">
        <f t="shared" si="175"/>
        <v>0.26</v>
      </c>
      <c r="AA2681" s="78">
        <f t="shared" si="176"/>
        <v>2.17</v>
      </c>
      <c r="AB2681" s="77">
        <f t="shared" si="177"/>
        <v>300</v>
      </c>
    </row>
    <row r="2682" spans="1:28" x14ac:dyDescent="0.3">
      <c r="A2682" s="53">
        <v>44401</v>
      </c>
      <c r="B2682" s="50" t="s">
        <v>1255</v>
      </c>
      <c r="C2682" s="50" t="s">
        <v>1256</v>
      </c>
      <c r="D2682" s="50" t="s">
        <v>47</v>
      </c>
      <c r="E2682" s="52">
        <v>10</v>
      </c>
      <c r="F2682" s="51">
        <v>206</v>
      </c>
      <c r="G2682" s="65">
        <v>0.2</v>
      </c>
      <c r="H2682" s="51">
        <v>167</v>
      </c>
      <c r="I2682" s="50" t="s">
        <v>123</v>
      </c>
      <c r="J2682" s="61">
        <v>24.5</v>
      </c>
      <c r="K2682" s="50" t="s">
        <v>307</v>
      </c>
      <c r="L2682" s="73">
        <v>31</v>
      </c>
      <c r="M2682" s="69">
        <v>3.1</v>
      </c>
      <c r="N2682" s="51">
        <v>103</v>
      </c>
      <c r="O2682" s="50" t="s">
        <v>170</v>
      </c>
      <c r="P2682" s="51">
        <v>10139</v>
      </c>
      <c r="Q2682" s="52">
        <v>22</v>
      </c>
      <c r="R2682" s="51">
        <v>10114</v>
      </c>
      <c r="S2682" s="50" t="s">
        <v>102</v>
      </c>
      <c r="T2682" s="52">
        <v>72</v>
      </c>
      <c r="U2682" s="52">
        <v>86</v>
      </c>
      <c r="V2682" s="50" t="s">
        <v>51</v>
      </c>
      <c r="W2682" s="52">
        <v>56</v>
      </c>
      <c r="X2682" s="50" t="s">
        <v>209</v>
      </c>
      <c r="Y2682" s="78">
        <f t="shared" si="174"/>
        <v>0.31</v>
      </c>
      <c r="Z2682" s="78">
        <f t="shared" si="175"/>
        <v>0.02</v>
      </c>
      <c r="AA2682" s="78">
        <f t="shared" si="176"/>
        <v>2.4500000000000002</v>
      </c>
      <c r="AB2682" s="77">
        <f t="shared" si="177"/>
        <v>310</v>
      </c>
    </row>
    <row r="2683" spans="1:28" x14ac:dyDescent="0.3">
      <c r="A2683" s="53">
        <v>44402</v>
      </c>
      <c r="B2683" s="50" t="s">
        <v>1255</v>
      </c>
      <c r="C2683" s="50" t="s">
        <v>1256</v>
      </c>
      <c r="D2683" s="50" t="s">
        <v>47</v>
      </c>
      <c r="E2683" s="52">
        <v>10</v>
      </c>
      <c r="F2683" s="51">
        <v>206</v>
      </c>
      <c r="G2683" s="65">
        <v>0</v>
      </c>
      <c r="H2683" s="51">
        <v>191</v>
      </c>
      <c r="I2683" s="50" t="s">
        <v>537</v>
      </c>
      <c r="J2683" s="61">
        <v>22.2</v>
      </c>
      <c r="K2683" s="50" t="s">
        <v>146</v>
      </c>
      <c r="L2683" s="73">
        <v>26</v>
      </c>
      <c r="M2683" s="69">
        <v>2.2000000000000002</v>
      </c>
      <c r="N2683" s="51">
        <v>67</v>
      </c>
      <c r="O2683" s="50" t="s">
        <v>543</v>
      </c>
      <c r="P2683" s="51">
        <v>10153</v>
      </c>
      <c r="Q2683" s="52">
        <v>22</v>
      </c>
      <c r="R2683" s="51">
        <v>10124</v>
      </c>
      <c r="S2683" s="50" t="s">
        <v>51</v>
      </c>
      <c r="T2683" s="52">
        <v>67</v>
      </c>
      <c r="U2683" s="52">
        <v>75</v>
      </c>
      <c r="V2683" s="50" t="s">
        <v>51</v>
      </c>
      <c r="W2683" s="52">
        <v>63</v>
      </c>
      <c r="X2683" s="50" t="s">
        <v>520</v>
      </c>
      <c r="Y2683" s="78">
        <f t="shared" si="174"/>
        <v>0.22000000000000003</v>
      </c>
      <c r="Z2683" s="78">
        <f t="shared" si="175"/>
        <v>0</v>
      </c>
      <c r="AA2683" s="78">
        <f t="shared" si="176"/>
        <v>2.2199999999999998</v>
      </c>
      <c r="AB2683" s="77">
        <f t="shared" si="177"/>
        <v>260</v>
      </c>
    </row>
    <row r="2684" spans="1:28" x14ac:dyDescent="0.3">
      <c r="A2684" s="53">
        <v>44403</v>
      </c>
      <c r="B2684" s="50" t="s">
        <v>1255</v>
      </c>
      <c r="C2684" s="50" t="s">
        <v>1256</v>
      </c>
      <c r="D2684" s="50" t="s">
        <v>47</v>
      </c>
      <c r="E2684" s="52">
        <v>10</v>
      </c>
      <c r="F2684" s="51">
        <v>211</v>
      </c>
      <c r="G2684" s="65">
        <v>0</v>
      </c>
      <c r="H2684" s="51">
        <v>188</v>
      </c>
      <c r="I2684" s="50" t="s">
        <v>51</v>
      </c>
      <c r="J2684" s="61">
        <v>23.4</v>
      </c>
      <c r="K2684" s="50" t="s">
        <v>61</v>
      </c>
      <c r="L2684" s="73">
        <v>28</v>
      </c>
      <c r="M2684" s="69">
        <v>1.7</v>
      </c>
      <c r="N2684" s="51">
        <v>42</v>
      </c>
      <c r="O2684" s="50" t="s">
        <v>195</v>
      </c>
      <c r="P2684" s="51">
        <v>10174</v>
      </c>
      <c r="Q2684" s="52">
        <v>11</v>
      </c>
      <c r="R2684" s="51">
        <v>10147</v>
      </c>
      <c r="S2684" s="50" t="s">
        <v>84</v>
      </c>
      <c r="T2684" s="52">
        <v>70</v>
      </c>
      <c r="U2684" s="52">
        <v>81</v>
      </c>
      <c r="V2684" s="50" t="s">
        <v>301</v>
      </c>
      <c r="W2684" s="52">
        <v>62</v>
      </c>
      <c r="X2684" s="50" t="s">
        <v>51</v>
      </c>
      <c r="Y2684" s="78">
        <f t="shared" si="174"/>
        <v>0.16999999999999998</v>
      </c>
      <c r="Z2684" s="78">
        <f t="shared" si="175"/>
        <v>0</v>
      </c>
      <c r="AA2684" s="78">
        <f t="shared" si="176"/>
        <v>2.34</v>
      </c>
      <c r="AB2684" s="77">
        <f t="shared" si="177"/>
        <v>280</v>
      </c>
    </row>
    <row r="2685" spans="1:28" x14ac:dyDescent="0.3">
      <c r="A2685" s="53">
        <v>44404</v>
      </c>
      <c r="B2685" s="50" t="s">
        <v>1255</v>
      </c>
      <c r="C2685" s="50" t="s">
        <v>1256</v>
      </c>
      <c r="D2685" s="50" t="s">
        <v>47</v>
      </c>
      <c r="E2685" s="52">
        <v>10</v>
      </c>
      <c r="F2685" s="51">
        <v>204</v>
      </c>
      <c r="G2685" s="65">
        <v>0</v>
      </c>
      <c r="H2685" s="51">
        <v>188</v>
      </c>
      <c r="I2685" s="50" t="s">
        <v>258</v>
      </c>
      <c r="J2685" s="61">
        <v>22</v>
      </c>
      <c r="K2685" s="50" t="s">
        <v>264</v>
      </c>
      <c r="L2685" s="73">
        <v>30</v>
      </c>
      <c r="M2685" s="69">
        <v>3.3</v>
      </c>
      <c r="N2685" s="51">
        <v>100</v>
      </c>
      <c r="O2685" s="50" t="s">
        <v>169</v>
      </c>
      <c r="P2685" s="51">
        <v>10172</v>
      </c>
      <c r="Q2685" s="52">
        <v>21</v>
      </c>
      <c r="R2685" s="51">
        <v>10139</v>
      </c>
      <c r="S2685" s="50" t="s">
        <v>102</v>
      </c>
      <c r="T2685" s="52">
        <v>71</v>
      </c>
      <c r="U2685" s="52">
        <v>76</v>
      </c>
      <c r="V2685" s="50" t="s">
        <v>51</v>
      </c>
      <c r="W2685" s="52">
        <v>63</v>
      </c>
      <c r="X2685" s="50" t="s">
        <v>171</v>
      </c>
      <c r="Y2685" s="78">
        <f t="shared" si="174"/>
        <v>0.32999999999999996</v>
      </c>
      <c r="Z2685" s="78">
        <f t="shared" si="175"/>
        <v>0</v>
      </c>
      <c r="AA2685" s="78">
        <f t="shared" si="176"/>
        <v>2.2000000000000002</v>
      </c>
      <c r="AB2685" s="77">
        <f t="shared" si="177"/>
        <v>300</v>
      </c>
    </row>
    <row r="2686" spans="1:28" x14ac:dyDescent="0.3">
      <c r="A2686" s="53">
        <v>44405</v>
      </c>
      <c r="B2686" s="50" t="s">
        <v>1255</v>
      </c>
      <c r="C2686" s="50" t="s">
        <v>1256</v>
      </c>
      <c r="D2686" s="50" t="s">
        <v>47</v>
      </c>
      <c r="E2686" s="52">
        <v>10</v>
      </c>
      <c r="F2686" s="51">
        <v>202</v>
      </c>
      <c r="G2686" s="65">
        <v>0</v>
      </c>
      <c r="H2686" s="51">
        <v>178</v>
      </c>
      <c r="I2686" s="50" t="s">
        <v>434</v>
      </c>
      <c r="J2686" s="61">
        <v>22.5</v>
      </c>
      <c r="K2686" s="50" t="s">
        <v>91</v>
      </c>
      <c r="L2686" s="73">
        <v>26</v>
      </c>
      <c r="M2686" s="69">
        <v>1.4</v>
      </c>
      <c r="N2686" s="51">
        <v>39</v>
      </c>
      <c r="O2686" s="50" t="s">
        <v>195</v>
      </c>
      <c r="P2686" s="51">
        <v>10178</v>
      </c>
      <c r="Q2686" s="52">
        <v>12</v>
      </c>
      <c r="R2686" s="51">
        <v>10161</v>
      </c>
      <c r="S2686" s="50" t="s">
        <v>102</v>
      </c>
      <c r="T2686" s="52">
        <v>68</v>
      </c>
      <c r="U2686" s="52">
        <v>82</v>
      </c>
      <c r="V2686" s="50" t="s">
        <v>103</v>
      </c>
      <c r="W2686" s="52">
        <v>62</v>
      </c>
      <c r="X2686" s="50" t="s">
        <v>51</v>
      </c>
      <c r="Y2686" s="78">
        <f t="shared" si="174"/>
        <v>0.13999999999999999</v>
      </c>
      <c r="Z2686" s="78">
        <f t="shared" si="175"/>
        <v>0</v>
      </c>
      <c r="AA2686" s="78">
        <f t="shared" si="176"/>
        <v>2.25</v>
      </c>
      <c r="AB2686" s="77">
        <f t="shared" si="177"/>
        <v>260</v>
      </c>
    </row>
    <row r="2687" spans="1:28" x14ac:dyDescent="0.3">
      <c r="A2687" s="53">
        <v>44406</v>
      </c>
      <c r="B2687" s="50" t="s">
        <v>1255</v>
      </c>
      <c r="C2687" s="50" t="s">
        <v>1256</v>
      </c>
      <c r="D2687" s="50" t="s">
        <v>47</v>
      </c>
      <c r="E2687" s="52">
        <v>10</v>
      </c>
      <c r="F2687" s="51">
        <v>216</v>
      </c>
      <c r="G2687" s="65">
        <v>0</v>
      </c>
      <c r="H2687" s="51">
        <v>172</v>
      </c>
      <c r="I2687" s="50" t="s">
        <v>578</v>
      </c>
      <c r="J2687" s="61">
        <v>26</v>
      </c>
      <c r="K2687" s="50" t="s">
        <v>179</v>
      </c>
      <c r="L2687" s="72" t="s">
        <v>132</v>
      </c>
      <c r="M2687" s="69">
        <v>2.8</v>
      </c>
      <c r="N2687" s="51">
        <v>81</v>
      </c>
      <c r="O2687" s="50" t="s">
        <v>163</v>
      </c>
      <c r="P2687" s="51">
        <v>10169</v>
      </c>
      <c r="Q2687" s="50" t="s">
        <v>1012</v>
      </c>
      <c r="R2687" s="51">
        <v>10139</v>
      </c>
      <c r="S2687" s="52">
        <v>18</v>
      </c>
      <c r="T2687" s="52">
        <v>69</v>
      </c>
      <c r="U2687" s="52">
        <v>79</v>
      </c>
      <c r="V2687" s="50" t="s">
        <v>51</v>
      </c>
      <c r="W2687" s="52">
        <v>54</v>
      </c>
      <c r="X2687" s="50" t="s">
        <v>250</v>
      </c>
      <c r="Y2687" s="78">
        <f t="shared" si="174"/>
        <v>0.27999999999999997</v>
      </c>
      <c r="Z2687" s="78">
        <f t="shared" si="175"/>
        <v>0</v>
      </c>
      <c r="AA2687" s="78">
        <f t="shared" si="176"/>
        <v>2.6</v>
      </c>
      <c r="AB2687" s="77">
        <f t="shared" si="177"/>
        <v>80</v>
      </c>
    </row>
    <row r="2688" spans="1:28" x14ac:dyDescent="0.3">
      <c r="A2688" s="53">
        <v>44407</v>
      </c>
      <c r="B2688" s="50" t="s">
        <v>1255</v>
      </c>
      <c r="C2688" s="50" t="s">
        <v>1256</v>
      </c>
      <c r="D2688" s="50" t="s">
        <v>47</v>
      </c>
      <c r="E2688" s="52">
        <v>10</v>
      </c>
      <c r="F2688" s="51">
        <v>184</v>
      </c>
      <c r="G2688" s="65">
        <v>7.6</v>
      </c>
      <c r="H2688" s="51">
        <v>154</v>
      </c>
      <c r="I2688" s="50" t="s">
        <v>100</v>
      </c>
      <c r="J2688" s="61">
        <v>21.5</v>
      </c>
      <c r="K2688" s="50" t="s">
        <v>188</v>
      </c>
      <c r="L2688" s="73">
        <v>30</v>
      </c>
      <c r="M2688" s="69">
        <v>2.2000000000000002</v>
      </c>
      <c r="N2688" s="51">
        <v>97</v>
      </c>
      <c r="O2688" s="50" t="s">
        <v>209</v>
      </c>
      <c r="P2688" s="51">
        <v>10179</v>
      </c>
      <c r="Q2688" s="52">
        <v>21</v>
      </c>
      <c r="R2688" s="51">
        <v>10139</v>
      </c>
      <c r="S2688" s="50" t="s">
        <v>263</v>
      </c>
      <c r="T2688" s="52">
        <v>81</v>
      </c>
      <c r="U2688" s="52">
        <v>87</v>
      </c>
      <c r="V2688" s="50" t="s">
        <v>51</v>
      </c>
      <c r="W2688" s="52">
        <v>69</v>
      </c>
      <c r="X2688" s="50" t="s">
        <v>352</v>
      </c>
      <c r="Y2688" s="78">
        <f t="shared" si="174"/>
        <v>0.22000000000000003</v>
      </c>
      <c r="Z2688" s="78">
        <f t="shared" si="175"/>
        <v>0.76</v>
      </c>
      <c r="AA2688" s="78">
        <f t="shared" si="176"/>
        <v>2.15</v>
      </c>
      <c r="AB2688" s="77">
        <f t="shared" si="177"/>
        <v>300</v>
      </c>
    </row>
    <row r="2689" spans="1:28" x14ac:dyDescent="0.3">
      <c r="A2689" s="53">
        <v>44408</v>
      </c>
      <c r="B2689" s="50" t="s">
        <v>1255</v>
      </c>
      <c r="C2689" s="50" t="s">
        <v>1256</v>
      </c>
      <c r="D2689" s="50" t="s">
        <v>47</v>
      </c>
      <c r="E2689" s="52">
        <v>10</v>
      </c>
      <c r="F2689" s="51">
        <v>177</v>
      </c>
      <c r="G2689" s="65">
        <v>3</v>
      </c>
      <c r="H2689" s="51">
        <v>148</v>
      </c>
      <c r="I2689" s="50" t="s">
        <v>195</v>
      </c>
      <c r="J2689" s="61">
        <v>20.6</v>
      </c>
      <c r="K2689" s="50" t="s">
        <v>129</v>
      </c>
      <c r="L2689" s="73">
        <v>27</v>
      </c>
      <c r="M2689" s="69">
        <v>1.9</v>
      </c>
      <c r="N2689" s="51">
        <v>97</v>
      </c>
      <c r="O2689" s="50" t="s">
        <v>213</v>
      </c>
      <c r="P2689" s="51">
        <v>10176</v>
      </c>
      <c r="Q2689" s="52">
        <v>10</v>
      </c>
      <c r="R2689" s="51">
        <v>10161</v>
      </c>
      <c r="S2689" s="50" t="s">
        <v>218</v>
      </c>
      <c r="T2689" s="52">
        <v>69</v>
      </c>
      <c r="U2689" s="52">
        <v>87</v>
      </c>
      <c r="V2689" s="50" t="s">
        <v>51</v>
      </c>
      <c r="W2689" s="52">
        <v>55</v>
      </c>
      <c r="X2689" s="50" t="s">
        <v>121</v>
      </c>
      <c r="Y2689" s="78">
        <f t="shared" si="174"/>
        <v>0.19</v>
      </c>
      <c r="Z2689" s="78">
        <f t="shared" si="175"/>
        <v>0.3</v>
      </c>
      <c r="AA2689" s="78">
        <f t="shared" si="176"/>
        <v>2.06</v>
      </c>
      <c r="AB2689" s="77">
        <f t="shared" si="177"/>
        <v>270</v>
      </c>
    </row>
    <row r="2690" spans="1:28" x14ac:dyDescent="0.3">
      <c r="A2690" s="53">
        <v>44409</v>
      </c>
      <c r="B2690" s="50" t="s">
        <v>1255</v>
      </c>
      <c r="C2690" s="50" t="s">
        <v>1256</v>
      </c>
      <c r="D2690" s="50" t="s">
        <v>47</v>
      </c>
      <c r="E2690" s="52">
        <v>10</v>
      </c>
      <c r="F2690" s="51">
        <v>194</v>
      </c>
      <c r="G2690" s="65">
        <v>0</v>
      </c>
      <c r="H2690" s="51">
        <v>162</v>
      </c>
      <c r="I2690" s="50" t="s">
        <v>70</v>
      </c>
      <c r="J2690" s="61">
        <v>22.7</v>
      </c>
      <c r="K2690" s="50" t="s">
        <v>98</v>
      </c>
      <c r="L2690" s="73">
        <v>29</v>
      </c>
      <c r="M2690" s="69">
        <v>2.2000000000000002</v>
      </c>
      <c r="N2690" s="51">
        <v>78</v>
      </c>
      <c r="O2690" s="50" t="s">
        <v>192</v>
      </c>
      <c r="P2690" s="51">
        <v>10170</v>
      </c>
      <c r="Q2690" s="50" t="s">
        <v>132</v>
      </c>
      <c r="R2690" s="51">
        <v>10158</v>
      </c>
      <c r="S2690" s="52">
        <v>19</v>
      </c>
      <c r="T2690" s="52">
        <v>65</v>
      </c>
      <c r="U2690" s="52">
        <v>79</v>
      </c>
      <c r="V2690" s="50" t="s">
        <v>51</v>
      </c>
      <c r="W2690" s="52">
        <v>57</v>
      </c>
      <c r="X2690" s="50" t="s">
        <v>164</v>
      </c>
      <c r="Y2690" s="78">
        <f t="shared" si="174"/>
        <v>0.22000000000000003</v>
      </c>
      <c r="Z2690" s="78">
        <f t="shared" si="175"/>
        <v>0</v>
      </c>
      <c r="AA2690" s="78">
        <f t="shared" si="176"/>
        <v>2.27</v>
      </c>
      <c r="AB2690" s="77">
        <f t="shared" si="177"/>
        <v>290</v>
      </c>
    </row>
    <row r="2691" spans="1:28" x14ac:dyDescent="0.3">
      <c r="A2691" s="53">
        <v>44410</v>
      </c>
      <c r="B2691" s="50" t="s">
        <v>1255</v>
      </c>
      <c r="C2691" s="50" t="s">
        <v>1256</v>
      </c>
      <c r="D2691" s="50" t="s">
        <v>47</v>
      </c>
      <c r="E2691" s="52">
        <v>10</v>
      </c>
      <c r="F2691" s="51">
        <v>190</v>
      </c>
      <c r="G2691" s="65">
        <v>0</v>
      </c>
      <c r="H2691" s="51">
        <v>166</v>
      </c>
      <c r="I2691" s="50" t="s">
        <v>286</v>
      </c>
      <c r="J2691" s="61">
        <v>21.3</v>
      </c>
      <c r="K2691" s="50" t="s">
        <v>133</v>
      </c>
      <c r="L2691" s="73">
        <v>30</v>
      </c>
      <c r="M2691" s="69">
        <v>1.4</v>
      </c>
      <c r="N2691" s="51">
        <v>50</v>
      </c>
      <c r="O2691" s="50" t="s">
        <v>143</v>
      </c>
      <c r="P2691" s="51">
        <v>10186</v>
      </c>
      <c r="Q2691" s="52">
        <v>22</v>
      </c>
      <c r="R2691" s="51">
        <v>10158</v>
      </c>
      <c r="S2691" s="50" t="s">
        <v>84</v>
      </c>
      <c r="T2691" s="52">
        <v>71</v>
      </c>
      <c r="U2691" s="52">
        <v>80</v>
      </c>
      <c r="V2691" s="50" t="s">
        <v>95</v>
      </c>
      <c r="W2691" s="52">
        <v>66</v>
      </c>
      <c r="X2691" s="50" t="s">
        <v>433</v>
      </c>
      <c r="Y2691" s="78">
        <f t="shared" ref="Y2691:Y2754" si="178">M2691/$AE$17</f>
        <v>0.13999999999999999</v>
      </c>
      <c r="Z2691" s="78">
        <f t="shared" ref="Z2691:Z2754" si="179">G2691/$AE$17</f>
        <v>0</v>
      </c>
      <c r="AA2691" s="78">
        <f t="shared" ref="AA2691:AA2754" si="180">J2691/$AE$17</f>
        <v>2.13</v>
      </c>
      <c r="AB2691" s="77">
        <f t="shared" ref="AB2691:AB2754" si="181">L2691*$AE$17</f>
        <v>300</v>
      </c>
    </row>
    <row r="2692" spans="1:28" x14ac:dyDescent="0.3">
      <c r="A2692" s="53">
        <v>44411</v>
      </c>
      <c r="B2692" s="50" t="s">
        <v>1255</v>
      </c>
      <c r="C2692" s="50" t="s">
        <v>1256</v>
      </c>
      <c r="D2692" s="50" t="s">
        <v>47</v>
      </c>
      <c r="E2692" s="52">
        <v>10</v>
      </c>
      <c r="F2692" s="51">
        <v>193</v>
      </c>
      <c r="G2692" s="65">
        <v>0</v>
      </c>
      <c r="H2692" s="51">
        <v>159</v>
      </c>
      <c r="I2692" s="50" t="s">
        <v>184</v>
      </c>
      <c r="J2692" s="61">
        <v>22.7</v>
      </c>
      <c r="K2692" s="50" t="s">
        <v>169</v>
      </c>
      <c r="L2692" s="73">
        <v>30</v>
      </c>
      <c r="M2692" s="69">
        <v>1.7</v>
      </c>
      <c r="N2692" s="51">
        <v>53</v>
      </c>
      <c r="O2692" s="50" t="s">
        <v>52</v>
      </c>
      <c r="P2692" s="51">
        <v>10174</v>
      </c>
      <c r="Q2692" s="50" t="s">
        <v>1012</v>
      </c>
      <c r="R2692" s="51">
        <v>10129</v>
      </c>
      <c r="S2692" s="52">
        <v>19</v>
      </c>
      <c r="T2692" s="52">
        <v>72</v>
      </c>
      <c r="U2692" s="52">
        <v>87</v>
      </c>
      <c r="V2692" s="50" t="s">
        <v>249</v>
      </c>
      <c r="W2692" s="52">
        <v>62</v>
      </c>
      <c r="X2692" s="50" t="s">
        <v>169</v>
      </c>
      <c r="Y2692" s="78">
        <f t="shared" si="178"/>
        <v>0.16999999999999998</v>
      </c>
      <c r="Z2692" s="78">
        <f t="shared" si="179"/>
        <v>0</v>
      </c>
      <c r="AA2692" s="78">
        <f t="shared" si="180"/>
        <v>2.27</v>
      </c>
      <c r="AB2692" s="77">
        <f t="shared" si="181"/>
        <v>300</v>
      </c>
    </row>
    <row r="2693" spans="1:28" x14ac:dyDescent="0.3">
      <c r="A2693" s="53">
        <v>44412</v>
      </c>
      <c r="B2693" s="50" t="s">
        <v>1255</v>
      </c>
      <c r="C2693" s="50" t="s">
        <v>1256</v>
      </c>
      <c r="D2693" s="50" t="s">
        <v>47</v>
      </c>
      <c r="E2693" s="52">
        <v>10</v>
      </c>
      <c r="F2693" s="51">
        <v>195</v>
      </c>
      <c r="G2693" s="65">
        <v>0</v>
      </c>
      <c r="H2693" s="51">
        <v>185</v>
      </c>
      <c r="I2693" s="50" t="s">
        <v>108</v>
      </c>
      <c r="J2693" s="61">
        <v>20.5</v>
      </c>
      <c r="K2693" s="50" t="s">
        <v>174</v>
      </c>
      <c r="L2693" s="73">
        <v>29</v>
      </c>
      <c r="M2693" s="69">
        <v>3.1</v>
      </c>
      <c r="N2693" s="51">
        <v>144</v>
      </c>
      <c r="O2693" s="50" t="s">
        <v>193</v>
      </c>
      <c r="P2693" s="51">
        <v>10179</v>
      </c>
      <c r="Q2693" s="52">
        <v>21</v>
      </c>
      <c r="R2693" s="51">
        <v>10127</v>
      </c>
      <c r="S2693" s="50" t="s">
        <v>218</v>
      </c>
      <c r="T2693" s="52">
        <v>83</v>
      </c>
      <c r="U2693" s="52">
        <v>89</v>
      </c>
      <c r="V2693" s="50" t="s">
        <v>51</v>
      </c>
      <c r="W2693" s="52">
        <v>78</v>
      </c>
      <c r="X2693" s="50" t="s">
        <v>376</v>
      </c>
      <c r="Y2693" s="78">
        <f t="shared" si="178"/>
        <v>0.31</v>
      </c>
      <c r="Z2693" s="78">
        <f t="shared" si="179"/>
        <v>0</v>
      </c>
      <c r="AA2693" s="78">
        <f t="shared" si="180"/>
        <v>2.0499999999999998</v>
      </c>
      <c r="AB2693" s="77">
        <f t="shared" si="181"/>
        <v>290</v>
      </c>
    </row>
    <row r="2694" spans="1:28" x14ac:dyDescent="0.3">
      <c r="A2694" s="53">
        <v>44413</v>
      </c>
      <c r="B2694" s="50" t="s">
        <v>1255</v>
      </c>
      <c r="C2694" s="50" t="s">
        <v>1256</v>
      </c>
      <c r="D2694" s="50" t="s">
        <v>47</v>
      </c>
      <c r="E2694" s="52">
        <v>10</v>
      </c>
      <c r="F2694" s="51">
        <v>210</v>
      </c>
      <c r="G2694" s="65">
        <v>2</v>
      </c>
      <c r="H2694" s="51">
        <v>166</v>
      </c>
      <c r="I2694" s="50" t="s">
        <v>103</v>
      </c>
      <c r="J2694" s="61">
        <v>25.4</v>
      </c>
      <c r="K2694" s="50" t="s">
        <v>133</v>
      </c>
      <c r="L2694" s="73">
        <v>29</v>
      </c>
      <c r="M2694" s="69">
        <v>1.9</v>
      </c>
      <c r="N2694" s="51">
        <v>108</v>
      </c>
      <c r="O2694" s="50" t="s">
        <v>135</v>
      </c>
      <c r="P2694" s="51">
        <v>10161</v>
      </c>
      <c r="Q2694" s="50" t="s">
        <v>263</v>
      </c>
      <c r="R2694" s="51">
        <v>10120</v>
      </c>
      <c r="S2694" s="52">
        <v>11</v>
      </c>
      <c r="T2694" s="52">
        <v>72</v>
      </c>
      <c r="U2694" s="52">
        <v>86</v>
      </c>
      <c r="V2694" s="50" t="s">
        <v>51</v>
      </c>
      <c r="W2694" s="52">
        <v>53</v>
      </c>
      <c r="X2694" s="50" t="s">
        <v>91</v>
      </c>
      <c r="Y2694" s="78">
        <f t="shared" si="178"/>
        <v>0.19</v>
      </c>
      <c r="Z2694" s="78">
        <f t="shared" si="179"/>
        <v>0.2</v>
      </c>
      <c r="AA2694" s="78">
        <f t="shared" si="180"/>
        <v>2.54</v>
      </c>
      <c r="AB2694" s="77">
        <f t="shared" si="181"/>
        <v>290</v>
      </c>
    </row>
    <row r="2695" spans="1:28" x14ac:dyDescent="0.3">
      <c r="A2695" s="53">
        <v>44414</v>
      </c>
      <c r="B2695" s="50" t="s">
        <v>1255</v>
      </c>
      <c r="C2695" s="50" t="s">
        <v>1256</v>
      </c>
      <c r="D2695" s="50" t="s">
        <v>47</v>
      </c>
      <c r="E2695" s="52">
        <v>10</v>
      </c>
      <c r="F2695" s="51">
        <v>186</v>
      </c>
      <c r="G2695" s="65">
        <v>0.4</v>
      </c>
      <c r="H2695" s="51">
        <v>165</v>
      </c>
      <c r="I2695" s="50" t="s">
        <v>249</v>
      </c>
      <c r="J2695" s="61">
        <v>20.7</v>
      </c>
      <c r="K2695" s="50" t="s">
        <v>65</v>
      </c>
      <c r="L2695" s="73">
        <v>28</v>
      </c>
      <c r="M2695" s="69">
        <v>1.4</v>
      </c>
      <c r="N2695" s="51">
        <v>56</v>
      </c>
      <c r="O2695" s="50" t="s">
        <v>192</v>
      </c>
      <c r="P2695" s="51">
        <v>10137</v>
      </c>
      <c r="Q2695" s="50" t="s">
        <v>1012</v>
      </c>
      <c r="R2695" s="51">
        <v>10075</v>
      </c>
      <c r="S2695" s="52">
        <v>24</v>
      </c>
      <c r="T2695" s="52">
        <v>68</v>
      </c>
      <c r="U2695" s="52">
        <v>86</v>
      </c>
      <c r="V2695" s="50" t="s">
        <v>80</v>
      </c>
      <c r="W2695" s="52">
        <v>57</v>
      </c>
      <c r="X2695" s="50" t="s">
        <v>118</v>
      </c>
      <c r="Y2695" s="78">
        <f t="shared" si="178"/>
        <v>0.13999999999999999</v>
      </c>
      <c r="Z2695" s="78">
        <f t="shared" si="179"/>
        <v>0.04</v>
      </c>
      <c r="AA2695" s="78">
        <f t="shared" si="180"/>
        <v>2.0699999999999998</v>
      </c>
      <c r="AB2695" s="77">
        <f t="shared" si="181"/>
        <v>280</v>
      </c>
    </row>
    <row r="2696" spans="1:28" x14ac:dyDescent="0.3">
      <c r="A2696" s="53">
        <v>44415</v>
      </c>
      <c r="B2696" s="50" t="s">
        <v>1255</v>
      </c>
      <c r="C2696" s="50" t="s">
        <v>1256</v>
      </c>
      <c r="D2696" s="50" t="s">
        <v>47</v>
      </c>
      <c r="E2696" s="52">
        <v>10</v>
      </c>
      <c r="F2696" s="51">
        <v>189</v>
      </c>
      <c r="G2696" s="65">
        <v>0.4</v>
      </c>
      <c r="H2696" s="51">
        <v>159</v>
      </c>
      <c r="I2696" s="50" t="s">
        <v>650</v>
      </c>
      <c r="J2696" s="61">
        <v>21.9</v>
      </c>
      <c r="K2696" s="50" t="s">
        <v>89</v>
      </c>
      <c r="L2696" s="73">
        <v>29</v>
      </c>
      <c r="M2696" s="69">
        <v>4.2</v>
      </c>
      <c r="N2696" s="51">
        <v>133</v>
      </c>
      <c r="O2696" s="50" t="s">
        <v>64</v>
      </c>
      <c r="P2696" s="51">
        <v>10159</v>
      </c>
      <c r="Q2696" s="50" t="s">
        <v>51</v>
      </c>
      <c r="R2696" s="51">
        <v>10066</v>
      </c>
      <c r="S2696" s="50" t="s">
        <v>84</v>
      </c>
      <c r="T2696" s="52">
        <v>66</v>
      </c>
      <c r="U2696" s="52">
        <v>80</v>
      </c>
      <c r="V2696" s="50" t="s">
        <v>111</v>
      </c>
      <c r="W2696" s="52">
        <v>55</v>
      </c>
      <c r="X2696" s="50" t="s">
        <v>133</v>
      </c>
      <c r="Y2696" s="78">
        <f t="shared" si="178"/>
        <v>0.42000000000000004</v>
      </c>
      <c r="Z2696" s="78">
        <f t="shared" si="179"/>
        <v>0.04</v>
      </c>
      <c r="AA2696" s="78">
        <f t="shared" si="180"/>
        <v>2.19</v>
      </c>
      <c r="AB2696" s="77">
        <f t="shared" si="181"/>
        <v>290</v>
      </c>
    </row>
    <row r="2697" spans="1:28" x14ac:dyDescent="0.3">
      <c r="A2697" s="53">
        <v>44416</v>
      </c>
      <c r="B2697" s="50" t="s">
        <v>1255</v>
      </c>
      <c r="C2697" s="50" t="s">
        <v>1256</v>
      </c>
      <c r="D2697" s="50" t="s">
        <v>47</v>
      </c>
      <c r="E2697" s="52">
        <v>10</v>
      </c>
      <c r="F2697" s="51">
        <v>190</v>
      </c>
      <c r="G2697" s="65">
        <v>0.2</v>
      </c>
      <c r="H2697" s="51">
        <v>165</v>
      </c>
      <c r="I2697" s="50" t="s">
        <v>537</v>
      </c>
      <c r="J2697" s="61">
        <v>21.5</v>
      </c>
      <c r="K2697" s="50" t="s">
        <v>113</v>
      </c>
      <c r="L2697" s="73">
        <v>28</v>
      </c>
      <c r="M2697" s="69">
        <v>1.9</v>
      </c>
      <c r="N2697" s="51">
        <v>89</v>
      </c>
      <c r="O2697" s="50" t="s">
        <v>85</v>
      </c>
      <c r="P2697" s="51">
        <v>10178</v>
      </c>
      <c r="Q2697" s="52">
        <v>11</v>
      </c>
      <c r="R2697" s="51">
        <v>10156</v>
      </c>
      <c r="S2697" s="50" t="s">
        <v>51</v>
      </c>
      <c r="T2697" s="52">
        <v>63</v>
      </c>
      <c r="U2697" s="52">
        <v>72</v>
      </c>
      <c r="V2697" s="50" t="s">
        <v>51</v>
      </c>
      <c r="W2697" s="52">
        <v>54</v>
      </c>
      <c r="X2697" s="50" t="s">
        <v>143</v>
      </c>
      <c r="Y2697" s="78">
        <f t="shared" si="178"/>
        <v>0.19</v>
      </c>
      <c r="Z2697" s="78">
        <f t="shared" si="179"/>
        <v>0.02</v>
      </c>
      <c r="AA2697" s="78">
        <f t="shared" si="180"/>
        <v>2.15</v>
      </c>
      <c r="AB2697" s="77">
        <f t="shared" si="181"/>
        <v>280</v>
      </c>
    </row>
    <row r="2698" spans="1:28" x14ac:dyDescent="0.3">
      <c r="A2698" s="53">
        <v>44417</v>
      </c>
      <c r="B2698" s="50" t="s">
        <v>1255</v>
      </c>
      <c r="C2698" s="50" t="s">
        <v>1256</v>
      </c>
      <c r="D2698" s="50" t="s">
        <v>47</v>
      </c>
      <c r="E2698" s="52">
        <v>10</v>
      </c>
      <c r="F2698" s="51">
        <v>204</v>
      </c>
      <c r="G2698" s="65">
        <v>0</v>
      </c>
      <c r="H2698" s="51">
        <v>152</v>
      </c>
      <c r="I2698" s="50" t="s">
        <v>174</v>
      </c>
      <c r="J2698" s="61">
        <v>25.5</v>
      </c>
      <c r="K2698" s="50" t="s">
        <v>91</v>
      </c>
      <c r="L2698" s="72" t="s">
        <v>533</v>
      </c>
      <c r="M2698" s="69">
        <v>3.6</v>
      </c>
      <c r="N2698" s="51">
        <v>72</v>
      </c>
      <c r="O2698" s="50" t="s">
        <v>56</v>
      </c>
      <c r="P2698" s="51">
        <v>10174</v>
      </c>
      <c r="Q2698" s="52">
        <v>22</v>
      </c>
      <c r="R2698" s="51">
        <v>10150</v>
      </c>
      <c r="S2698" s="50" t="s">
        <v>116</v>
      </c>
      <c r="T2698" s="52">
        <v>67</v>
      </c>
      <c r="U2698" s="52">
        <v>83</v>
      </c>
      <c r="V2698" s="50" t="s">
        <v>108</v>
      </c>
      <c r="W2698" s="52">
        <v>55</v>
      </c>
      <c r="X2698" s="50" t="s">
        <v>91</v>
      </c>
      <c r="Y2698" s="78">
        <f t="shared" si="178"/>
        <v>0.36</v>
      </c>
      <c r="Z2698" s="78">
        <f t="shared" si="179"/>
        <v>0</v>
      </c>
      <c r="AA2698" s="78">
        <f t="shared" si="180"/>
        <v>2.5499999999999998</v>
      </c>
      <c r="AB2698" s="77">
        <f t="shared" si="181"/>
        <v>70</v>
      </c>
    </row>
    <row r="2699" spans="1:28" x14ac:dyDescent="0.3">
      <c r="A2699" s="53">
        <v>44418</v>
      </c>
      <c r="B2699" s="50" t="s">
        <v>1255</v>
      </c>
      <c r="C2699" s="50" t="s">
        <v>1256</v>
      </c>
      <c r="D2699" s="50" t="s">
        <v>47</v>
      </c>
      <c r="E2699" s="52">
        <v>10</v>
      </c>
      <c r="F2699" s="51">
        <v>189</v>
      </c>
      <c r="G2699" s="65">
        <v>0</v>
      </c>
      <c r="H2699" s="51">
        <v>163</v>
      </c>
      <c r="I2699" s="50" t="s">
        <v>51</v>
      </c>
      <c r="J2699" s="61">
        <v>21.5</v>
      </c>
      <c r="K2699" s="50" t="s">
        <v>352</v>
      </c>
      <c r="L2699" s="73">
        <v>30</v>
      </c>
      <c r="M2699" s="69">
        <v>1.7</v>
      </c>
      <c r="N2699" s="51">
        <v>47</v>
      </c>
      <c r="O2699" s="50" t="s">
        <v>148</v>
      </c>
      <c r="P2699" s="51">
        <v>10185</v>
      </c>
      <c r="Q2699" s="52">
        <v>23</v>
      </c>
      <c r="R2699" s="51">
        <v>10161</v>
      </c>
      <c r="S2699" s="50" t="s">
        <v>116</v>
      </c>
      <c r="T2699" s="52">
        <v>81</v>
      </c>
      <c r="U2699" s="52">
        <v>87</v>
      </c>
      <c r="V2699" s="50" t="s">
        <v>103</v>
      </c>
      <c r="W2699" s="52">
        <v>76</v>
      </c>
      <c r="X2699" s="50" t="s">
        <v>352</v>
      </c>
      <c r="Y2699" s="78">
        <f t="shared" si="178"/>
        <v>0.16999999999999998</v>
      </c>
      <c r="Z2699" s="78">
        <f t="shared" si="179"/>
        <v>0</v>
      </c>
      <c r="AA2699" s="78">
        <f t="shared" si="180"/>
        <v>2.15</v>
      </c>
      <c r="AB2699" s="77">
        <f t="shared" si="181"/>
        <v>300</v>
      </c>
    </row>
    <row r="2700" spans="1:28" x14ac:dyDescent="0.3">
      <c r="A2700" s="53">
        <v>44419</v>
      </c>
      <c r="B2700" s="50" t="s">
        <v>1255</v>
      </c>
      <c r="C2700" s="50" t="s">
        <v>1256</v>
      </c>
      <c r="D2700" s="50" t="s">
        <v>47</v>
      </c>
      <c r="E2700" s="52">
        <v>10</v>
      </c>
      <c r="F2700" s="51">
        <v>225</v>
      </c>
      <c r="G2700" s="65">
        <v>0.2</v>
      </c>
      <c r="H2700" s="51">
        <v>195</v>
      </c>
      <c r="I2700" s="50" t="s">
        <v>120</v>
      </c>
      <c r="J2700" s="61">
        <v>25.5</v>
      </c>
      <c r="K2700" s="50" t="s">
        <v>182</v>
      </c>
      <c r="L2700" s="72" t="s">
        <v>533</v>
      </c>
      <c r="M2700" s="69">
        <v>2.8</v>
      </c>
      <c r="N2700" s="51">
        <v>78</v>
      </c>
      <c r="O2700" s="50" t="s">
        <v>505</v>
      </c>
      <c r="P2700" s="51">
        <v>10186</v>
      </c>
      <c r="Q2700" s="50" t="s">
        <v>51</v>
      </c>
      <c r="R2700" s="51">
        <v>10170</v>
      </c>
      <c r="S2700" s="50" t="s">
        <v>116</v>
      </c>
      <c r="T2700" s="52">
        <v>78</v>
      </c>
      <c r="U2700" s="52">
        <v>84</v>
      </c>
      <c r="V2700" s="50" t="s">
        <v>51</v>
      </c>
      <c r="W2700" s="52">
        <v>65</v>
      </c>
      <c r="X2700" s="50" t="s">
        <v>182</v>
      </c>
      <c r="Y2700" s="78">
        <f t="shared" si="178"/>
        <v>0.27999999999999997</v>
      </c>
      <c r="Z2700" s="78">
        <f t="shared" si="179"/>
        <v>0.02</v>
      </c>
      <c r="AA2700" s="78">
        <f t="shared" si="180"/>
        <v>2.5499999999999998</v>
      </c>
      <c r="AB2700" s="77">
        <f t="shared" si="181"/>
        <v>70</v>
      </c>
    </row>
    <row r="2701" spans="1:28" x14ac:dyDescent="0.3">
      <c r="A2701" s="53">
        <v>44420</v>
      </c>
      <c r="B2701" s="50" t="s">
        <v>1255</v>
      </c>
      <c r="C2701" s="50" t="s">
        <v>1256</v>
      </c>
      <c r="D2701" s="50" t="s">
        <v>47</v>
      </c>
      <c r="E2701" s="52">
        <v>10</v>
      </c>
      <c r="F2701" s="51">
        <v>212</v>
      </c>
      <c r="G2701" s="65">
        <v>0</v>
      </c>
      <c r="H2701" s="51">
        <v>199</v>
      </c>
      <c r="I2701" s="50" t="s">
        <v>159</v>
      </c>
      <c r="J2701" s="61">
        <v>22.5</v>
      </c>
      <c r="K2701" s="50" t="s">
        <v>146</v>
      </c>
      <c r="L2701" s="73">
        <v>10</v>
      </c>
      <c r="M2701" s="69">
        <v>0.6</v>
      </c>
      <c r="N2701" s="51">
        <v>67</v>
      </c>
      <c r="O2701" s="50" t="s">
        <v>85</v>
      </c>
      <c r="P2701" s="51">
        <v>10229</v>
      </c>
      <c r="Q2701" s="52">
        <v>21</v>
      </c>
      <c r="R2701" s="51">
        <v>10155</v>
      </c>
      <c r="S2701" s="50" t="s">
        <v>116</v>
      </c>
      <c r="T2701" s="52">
        <v>79</v>
      </c>
      <c r="U2701" s="52">
        <v>84</v>
      </c>
      <c r="V2701" s="50" t="s">
        <v>51</v>
      </c>
      <c r="W2701" s="52">
        <v>73</v>
      </c>
      <c r="X2701" s="50" t="s">
        <v>94</v>
      </c>
      <c r="Y2701" s="78">
        <f t="shared" si="178"/>
        <v>0.06</v>
      </c>
      <c r="Z2701" s="78">
        <f t="shared" si="179"/>
        <v>0</v>
      </c>
      <c r="AA2701" s="78">
        <f t="shared" si="180"/>
        <v>2.25</v>
      </c>
      <c r="AB2701" s="77">
        <f t="shared" si="181"/>
        <v>100</v>
      </c>
    </row>
    <row r="2702" spans="1:28" x14ac:dyDescent="0.3">
      <c r="A2702" s="53">
        <v>44421</v>
      </c>
      <c r="B2702" s="50" t="s">
        <v>1255</v>
      </c>
      <c r="C2702" s="50" t="s">
        <v>1256</v>
      </c>
      <c r="D2702" s="50" t="s">
        <v>47</v>
      </c>
      <c r="E2702" s="52">
        <v>10</v>
      </c>
      <c r="F2702" s="51">
        <v>214</v>
      </c>
      <c r="G2702" s="65">
        <v>1.2</v>
      </c>
      <c r="H2702" s="51">
        <v>187</v>
      </c>
      <c r="I2702" s="50" t="s">
        <v>123</v>
      </c>
      <c r="J2702" s="61">
        <v>24.2</v>
      </c>
      <c r="K2702" s="50" t="s">
        <v>277</v>
      </c>
      <c r="L2702" s="72" t="s">
        <v>132</v>
      </c>
      <c r="M2702" s="69">
        <v>3.1</v>
      </c>
      <c r="N2702" s="51">
        <v>83</v>
      </c>
      <c r="O2702" s="50" t="s">
        <v>61</v>
      </c>
      <c r="P2702" s="51">
        <v>10227</v>
      </c>
      <c r="Q2702" s="50" t="s">
        <v>1012</v>
      </c>
      <c r="R2702" s="51">
        <v>10198</v>
      </c>
      <c r="S2702" s="52">
        <v>24</v>
      </c>
      <c r="T2702" s="52">
        <v>80</v>
      </c>
      <c r="U2702" s="52">
        <v>86</v>
      </c>
      <c r="V2702" s="50" t="s">
        <v>174</v>
      </c>
      <c r="W2702" s="52">
        <v>70</v>
      </c>
      <c r="X2702" s="50" t="s">
        <v>352</v>
      </c>
      <c r="Y2702" s="78">
        <f t="shared" si="178"/>
        <v>0.31</v>
      </c>
      <c r="Z2702" s="78">
        <f t="shared" si="179"/>
        <v>0.12</v>
      </c>
      <c r="AA2702" s="78">
        <f t="shared" si="180"/>
        <v>2.42</v>
      </c>
      <c r="AB2702" s="77">
        <f t="shared" si="181"/>
        <v>80</v>
      </c>
    </row>
    <row r="2703" spans="1:28" x14ac:dyDescent="0.3">
      <c r="A2703" s="53">
        <v>44422</v>
      </c>
      <c r="B2703" s="50" t="s">
        <v>1255</v>
      </c>
      <c r="C2703" s="50" t="s">
        <v>1256</v>
      </c>
      <c r="D2703" s="50" t="s">
        <v>47</v>
      </c>
      <c r="E2703" s="52">
        <v>10</v>
      </c>
      <c r="F2703" s="51">
        <v>212</v>
      </c>
      <c r="G2703" s="65">
        <v>7</v>
      </c>
      <c r="H2703" s="51">
        <v>195</v>
      </c>
      <c r="I2703" s="50" t="s">
        <v>100</v>
      </c>
      <c r="J2703" s="61">
        <v>22.9</v>
      </c>
      <c r="K2703" s="50" t="s">
        <v>121</v>
      </c>
      <c r="L2703" s="73">
        <v>30</v>
      </c>
      <c r="M2703" s="69">
        <v>0.6</v>
      </c>
      <c r="N2703" s="51">
        <v>44</v>
      </c>
      <c r="O2703" s="50" t="s">
        <v>192</v>
      </c>
      <c r="P2703" s="51">
        <v>10208</v>
      </c>
      <c r="Q2703" s="52">
        <v>21</v>
      </c>
      <c r="R2703" s="51">
        <v>10184</v>
      </c>
      <c r="S2703" s="50" t="s">
        <v>102</v>
      </c>
      <c r="T2703" s="52">
        <v>84</v>
      </c>
      <c r="U2703" s="52">
        <v>90</v>
      </c>
      <c r="V2703" s="50" t="s">
        <v>100</v>
      </c>
      <c r="W2703" s="52">
        <v>78</v>
      </c>
      <c r="X2703" s="50" t="s">
        <v>215</v>
      </c>
      <c r="Y2703" s="78">
        <f t="shared" si="178"/>
        <v>0.06</v>
      </c>
      <c r="Z2703" s="78">
        <f t="shared" si="179"/>
        <v>0.7</v>
      </c>
      <c r="AA2703" s="78">
        <f t="shared" si="180"/>
        <v>2.29</v>
      </c>
      <c r="AB2703" s="77">
        <f t="shared" si="181"/>
        <v>300</v>
      </c>
    </row>
    <row r="2704" spans="1:28" x14ac:dyDescent="0.3">
      <c r="A2704" s="53">
        <v>44423</v>
      </c>
      <c r="B2704" s="50" t="s">
        <v>1255</v>
      </c>
      <c r="C2704" s="50" t="s">
        <v>1256</v>
      </c>
      <c r="D2704" s="50" t="s">
        <v>47</v>
      </c>
      <c r="E2704" s="52">
        <v>10</v>
      </c>
      <c r="F2704" s="51">
        <v>199</v>
      </c>
      <c r="G2704" s="65">
        <v>0.2</v>
      </c>
      <c r="H2704" s="51">
        <v>184</v>
      </c>
      <c r="I2704" s="50" t="s">
        <v>123</v>
      </c>
      <c r="J2704" s="61">
        <v>21.4</v>
      </c>
      <c r="K2704" s="50" t="s">
        <v>388</v>
      </c>
      <c r="L2704" s="73">
        <v>30</v>
      </c>
      <c r="M2704" s="69">
        <v>1.7</v>
      </c>
      <c r="N2704" s="51">
        <v>50</v>
      </c>
      <c r="O2704" s="50" t="s">
        <v>85</v>
      </c>
      <c r="P2704" s="51">
        <v>10228</v>
      </c>
      <c r="Q2704" s="50" t="s">
        <v>51</v>
      </c>
      <c r="R2704" s="51">
        <v>10194</v>
      </c>
      <c r="S2704" s="50" t="s">
        <v>51</v>
      </c>
      <c r="T2704" s="52">
        <v>77</v>
      </c>
      <c r="U2704" s="52">
        <v>90</v>
      </c>
      <c r="V2704" s="50" t="s">
        <v>51</v>
      </c>
      <c r="W2704" s="52">
        <v>67</v>
      </c>
      <c r="X2704" s="50" t="s">
        <v>260</v>
      </c>
      <c r="Y2704" s="78">
        <f t="shared" si="178"/>
        <v>0.16999999999999998</v>
      </c>
      <c r="Z2704" s="78">
        <f t="shared" si="179"/>
        <v>0.02</v>
      </c>
      <c r="AA2704" s="78">
        <f t="shared" si="180"/>
        <v>2.1399999999999997</v>
      </c>
      <c r="AB2704" s="77">
        <f t="shared" si="181"/>
        <v>300</v>
      </c>
    </row>
    <row r="2705" spans="1:28" x14ac:dyDescent="0.3">
      <c r="A2705" s="53">
        <v>44424</v>
      </c>
      <c r="B2705" s="50" t="s">
        <v>1255</v>
      </c>
      <c r="C2705" s="50" t="s">
        <v>1256</v>
      </c>
      <c r="D2705" s="50" t="s">
        <v>47</v>
      </c>
      <c r="E2705" s="52">
        <v>10</v>
      </c>
      <c r="F2705" s="51">
        <v>196</v>
      </c>
      <c r="G2705" s="65">
        <v>0</v>
      </c>
      <c r="H2705" s="51">
        <v>176</v>
      </c>
      <c r="I2705" s="50" t="s">
        <v>100</v>
      </c>
      <c r="J2705" s="61">
        <v>21.7</v>
      </c>
      <c r="K2705" s="50" t="s">
        <v>50</v>
      </c>
      <c r="L2705" s="73">
        <v>31</v>
      </c>
      <c r="M2705" s="69">
        <v>2.2000000000000002</v>
      </c>
      <c r="N2705" s="51">
        <v>58</v>
      </c>
      <c r="O2705" s="50" t="s">
        <v>135</v>
      </c>
      <c r="P2705" s="51">
        <v>10264</v>
      </c>
      <c r="Q2705" s="52">
        <v>21</v>
      </c>
      <c r="R2705" s="51">
        <v>10223</v>
      </c>
      <c r="S2705" s="50" t="s">
        <v>218</v>
      </c>
      <c r="T2705" s="52">
        <v>70</v>
      </c>
      <c r="U2705" s="52">
        <v>81</v>
      </c>
      <c r="V2705" s="50" t="s">
        <v>51</v>
      </c>
      <c r="W2705" s="52">
        <v>57</v>
      </c>
      <c r="X2705" s="50" t="s">
        <v>133</v>
      </c>
      <c r="Y2705" s="78">
        <f t="shared" si="178"/>
        <v>0.22000000000000003</v>
      </c>
      <c r="Z2705" s="78">
        <f t="shared" si="179"/>
        <v>0</v>
      </c>
      <c r="AA2705" s="78">
        <f t="shared" si="180"/>
        <v>2.17</v>
      </c>
      <c r="AB2705" s="77">
        <f t="shared" si="181"/>
        <v>310</v>
      </c>
    </row>
    <row r="2706" spans="1:28" x14ac:dyDescent="0.3">
      <c r="A2706" s="53">
        <v>44425</v>
      </c>
      <c r="B2706" s="50" t="s">
        <v>1255</v>
      </c>
      <c r="C2706" s="50" t="s">
        <v>1256</v>
      </c>
      <c r="D2706" s="50" t="s">
        <v>47</v>
      </c>
      <c r="E2706" s="52">
        <v>10</v>
      </c>
      <c r="F2706" s="51">
        <v>189</v>
      </c>
      <c r="G2706" s="65">
        <v>0</v>
      </c>
      <c r="H2706" s="51">
        <v>169</v>
      </c>
      <c r="I2706" s="50" t="s">
        <v>537</v>
      </c>
      <c r="J2706" s="61">
        <v>20.9</v>
      </c>
      <c r="K2706" s="50" t="s">
        <v>188</v>
      </c>
      <c r="L2706" s="72" t="s">
        <v>218</v>
      </c>
      <c r="M2706" s="69">
        <v>1.4</v>
      </c>
      <c r="N2706" s="51">
        <v>36</v>
      </c>
      <c r="O2706" s="50" t="s">
        <v>89</v>
      </c>
      <c r="P2706" s="51">
        <v>10262</v>
      </c>
      <c r="Q2706" s="50" t="s">
        <v>51</v>
      </c>
      <c r="R2706" s="51">
        <v>10240</v>
      </c>
      <c r="S2706" s="52">
        <v>24</v>
      </c>
      <c r="T2706" s="52">
        <v>66</v>
      </c>
      <c r="U2706" s="52">
        <v>82</v>
      </c>
      <c r="V2706" s="50" t="s">
        <v>51</v>
      </c>
      <c r="W2706" s="52">
        <v>56</v>
      </c>
      <c r="X2706" s="50" t="s">
        <v>188</v>
      </c>
      <c r="Y2706" s="78">
        <f t="shared" si="178"/>
        <v>0.13999999999999999</v>
      </c>
      <c r="Z2706" s="78">
        <f t="shared" si="179"/>
        <v>0</v>
      </c>
      <c r="AA2706" s="78">
        <f t="shared" si="180"/>
        <v>2.09</v>
      </c>
      <c r="AB2706" s="77">
        <f t="shared" si="181"/>
        <v>30</v>
      </c>
    </row>
    <row r="2707" spans="1:28" x14ac:dyDescent="0.3">
      <c r="A2707" s="53">
        <v>44426</v>
      </c>
      <c r="B2707" s="50" t="s">
        <v>1255</v>
      </c>
      <c r="C2707" s="50" t="s">
        <v>1256</v>
      </c>
      <c r="D2707" s="50" t="s">
        <v>47</v>
      </c>
      <c r="E2707" s="52">
        <v>10</v>
      </c>
      <c r="F2707" s="51">
        <v>194</v>
      </c>
      <c r="G2707" s="65">
        <v>0</v>
      </c>
      <c r="H2707" s="51">
        <v>171</v>
      </c>
      <c r="I2707" s="50" t="s">
        <v>51</v>
      </c>
      <c r="J2707" s="61">
        <v>21.7</v>
      </c>
      <c r="K2707" s="50" t="s">
        <v>188</v>
      </c>
      <c r="L2707" s="72" t="s">
        <v>102</v>
      </c>
      <c r="M2707" s="69">
        <v>2.8</v>
      </c>
      <c r="N2707" s="51">
        <v>72</v>
      </c>
      <c r="O2707" s="50" t="s">
        <v>250</v>
      </c>
      <c r="P2707" s="51">
        <v>10240</v>
      </c>
      <c r="Q2707" s="50" t="s">
        <v>1012</v>
      </c>
      <c r="R2707" s="51">
        <v>10191</v>
      </c>
      <c r="S2707" s="52">
        <v>24</v>
      </c>
      <c r="T2707" s="52">
        <v>69</v>
      </c>
      <c r="U2707" s="52">
        <v>84</v>
      </c>
      <c r="V2707" s="50" t="s">
        <v>51</v>
      </c>
      <c r="W2707" s="52">
        <v>58</v>
      </c>
      <c r="X2707" s="50" t="s">
        <v>188</v>
      </c>
      <c r="Y2707" s="78">
        <f t="shared" si="178"/>
        <v>0.27999999999999997</v>
      </c>
      <c r="Z2707" s="78">
        <f t="shared" si="179"/>
        <v>0</v>
      </c>
      <c r="AA2707" s="78">
        <f t="shared" si="180"/>
        <v>2.17</v>
      </c>
      <c r="AB2707" s="77">
        <f t="shared" si="181"/>
        <v>50</v>
      </c>
    </row>
    <row r="2708" spans="1:28" x14ac:dyDescent="0.3">
      <c r="A2708" s="53">
        <v>44427</v>
      </c>
      <c r="B2708" s="50" t="s">
        <v>1255</v>
      </c>
      <c r="C2708" s="50" t="s">
        <v>1256</v>
      </c>
      <c r="D2708" s="50" t="s">
        <v>47</v>
      </c>
      <c r="E2708" s="52">
        <v>10</v>
      </c>
      <c r="F2708" s="51">
        <v>198</v>
      </c>
      <c r="G2708" s="65">
        <v>0.2</v>
      </c>
      <c r="H2708" s="51">
        <v>162</v>
      </c>
      <c r="I2708" s="50" t="s">
        <v>193</v>
      </c>
      <c r="J2708" s="61">
        <v>23.3</v>
      </c>
      <c r="K2708" s="50" t="s">
        <v>188</v>
      </c>
      <c r="L2708" s="73">
        <v>0</v>
      </c>
      <c r="M2708" s="69">
        <v>2.5</v>
      </c>
      <c r="N2708" s="51">
        <v>69</v>
      </c>
      <c r="O2708" s="50" t="s">
        <v>51</v>
      </c>
      <c r="P2708" s="51">
        <v>10191</v>
      </c>
      <c r="Q2708" s="50" t="s">
        <v>1012</v>
      </c>
      <c r="R2708" s="51">
        <v>10146</v>
      </c>
      <c r="S2708" s="52">
        <v>24</v>
      </c>
      <c r="T2708" s="52">
        <v>76</v>
      </c>
      <c r="U2708" s="52">
        <v>85</v>
      </c>
      <c r="V2708" s="50" t="s">
        <v>521</v>
      </c>
      <c r="W2708" s="52">
        <v>63</v>
      </c>
      <c r="X2708" s="50" t="s">
        <v>188</v>
      </c>
      <c r="Y2708" s="78">
        <f t="shared" si="178"/>
        <v>0.25</v>
      </c>
      <c r="Z2708" s="78">
        <f t="shared" si="179"/>
        <v>0.02</v>
      </c>
      <c r="AA2708" s="78">
        <f t="shared" si="180"/>
        <v>2.33</v>
      </c>
      <c r="AB2708" s="77">
        <f t="shared" si="181"/>
        <v>0</v>
      </c>
    </row>
    <row r="2709" spans="1:28" x14ac:dyDescent="0.3">
      <c r="A2709" s="53">
        <v>44428</v>
      </c>
      <c r="B2709" s="50" t="s">
        <v>1255</v>
      </c>
      <c r="C2709" s="50" t="s">
        <v>1256</v>
      </c>
      <c r="D2709" s="50" t="s">
        <v>47</v>
      </c>
      <c r="E2709" s="52">
        <v>10</v>
      </c>
      <c r="F2709" s="51">
        <v>222</v>
      </c>
      <c r="G2709" s="65">
        <v>0</v>
      </c>
      <c r="H2709" s="51">
        <v>179</v>
      </c>
      <c r="I2709" s="50" t="s">
        <v>100</v>
      </c>
      <c r="J2709" s="61">
        <v>26.6</v>
      </c>
      <c r="K2709" s="50" t="s">
        <v>201</v>
      </c>
      <c r="L2709" s="73">
        <v>0</v>
      </c>
      <c r="M2709" s="69">
        <v>1.4</v>
      </c>
      <c r="N2709" s="51">
        <v>50</v>
      </c>
      <c r="O2709" s="50" t="s">
        <v>286</v>
      </c>
      <c r="P2709" s="51">
        <v>10163</v>
      </c>
      <c r="Q2709" s="50" t="s">
        <v>51</v>
      </c>
      <c r="R2709" s="51">
        <v>10122</v>
      </c>
      <c r="S2709" s="50" t="s">
        <v>102</v>
      </c>
      <c r="T2709" s="52">
        <v>70</v>
      </c>
      <c r="U2709" s="52">
        <v>83</v>
      </c>
      <c r="V2709" s="50" t="s">
        <v>88</v>
      </c>
      <c r="W2709" s="52">
        <v>58</v>
      </c>
      <c r="X2709" s="50" t="s">
        <v>186</v>
      </c>
      <c r="Y2709" s="78">
        <f t="shared" si="178"/>
        <v>0.13999999999999999</v>
      </c>
      <c r="Z2709" s="78">
        <f t="shared" si="179"/>
        <v>0</v>
      </c>
      <c r="AA2709" s="78">
        <f t="shared" si="180"/>
        <v>2.66</v>
      </c>
      <c r="AB2709" s="77">
        <f t="shared" si="181"/>
        <v>0</v>
      </c>
    </row>
    <row r="2710" spans="1:28" x14ac:dyDescent="0.3">
      <c r="A2710" s="53">
        <v>44429</v>
      </c>
      <c r="B2710" s="50" t="s">
        <v>1255</v>
      </c>
      <c r="C2710" s="50" t="s">
        <v>1256</v>
      </c>
      <c r="D2710" s="50" t="s">
        <v>47</v>
      </c>
      <c r="E2710" s="52">
        <v>10</v>
      </c>
      <c r="F2710" s="51">
        <v>215</v>
      </c>
      <c r="G2710" s="65">
        <v>0</v>
      </c>
      <c r="H2710" s="51">
        <v>164</v>
      </c>
      <c r="I2710" s="50" t="s">
        <v>537</v>
      </c>
      <c r="J2710" s="61">
        <v>26.6</v>
      </c>
      <c r="K2710" s="50" t="s">
        <v>91</v>
      </c>
      <c r="L2710" s="73">
        <v>21</v>
      </c>
      <c r="M2710" s="69">
        <v>1.7</v>
      </c>
      <c r="N2710" s="51">
        <v>39</v>
      </c>
      <c r="O2710" s="50" t="s">
        <v>232</v>
      </c>
      <c r="P2710" s="51">
        <v>10213</v>
      </c>
      <c r="Q2710" s="52">
        <v>22</v>
      </c>
      <c r="R2710" s="51">
        <v>10152</v>
      </c>
      <c r="S2710" s="50" t="s">
        <v>116</v>
      </c>
      <c r="T2710" s="52">
        <v>72</v>
      </c>
      <c r="U2710" s="52">
        <v>86</v>
      </c>
      <c r="V2710" s="50" t="s">
        <v>537</v>
      </c>
      <c r="W2710" s="52">
        <v>55</v>
      </c>
      <c r="X2710" s="50" t="s">
        <v>94</v>
      </c>
      <c r="Y2710" s="78">
        <f t="shared" si="178"/>
        <v>0.16999999999999998</v>
      </c>
      <c r="Z2710" s="78">
        <f t="shared" si="179"/>
        <v>0</v>
      </c>
      <c r="AA2710" s="78">
        <f t="shared" si="180"/>
        <v>2.66</v>
      </c>
      <c r="AB2710" s="77">
        <f t="shared" si="181"/>
        <v>210</v>
      </c>
    </row>
    <row r="2711" spans="1:28" x14ac:dyDescent="0.3">
      <c r="A2711" s="53">
        <v>44430</v>
      </c>
      <c r="B2711" s="50" t="s">
        <v>1255</v>
      </c>
      <c r="C2711" s="50" t="s">
        <v>1256</v>
      </c>
      <c r="D2711" s="50" t="s">
        <v>47</v>
      </c>
      <c r="E2711" s="52">
        <v>10</v>
      </c>
      <c r="F2711" s="51">
        <v>236</v>
      </c>
      <c r="G2711" s="65">
        <v>0</v>
      </c>
      <c r="H2711" s="51">
        <v>202</v>
      </c>
      <c r="I2711" s="50" t="s">
        <v>51</v>
      </c>
      <c r="J2711" s="61">
        <v>27</v>
      </c>
      <c r="K2711" s="50" t="s">
        <v>117</v>
      </c>
      <c r="L2711" s="72" t="s">
        <v>289</v>
      </c>
      <c r="M2711" s="69">
        <v>3.1</v>
      </c>
      <c r="N2711" s="51">
        <v>72</v>
      </c>
      <c r="O2711" s="50" t="s">
        <v>747</v>
      </c>
      <c r="P2711" s="51">
        <v>10234</v>
      </c>
      <c r="Q2711" s="50" t="s">
        <v>51</v>
      </c>
      <c r="R2711" s="51">
        <v>10206</v>
      </c>
      <c r="S2711" s="50" t="s">
        <v>116</v>
      </c>
      <c r="T2711" s="52">
        <v>75</v>
      </c>
      <c r="U2711" s="52">
        <v>81</v>
      </c>
      <c r="V2711" s="50" t="s">
        <v>51</v>
      </c>
      <c r="W2711" s="52">
        <v>63</v>
      </c>
      <c r="X2711" s="50" t="s">
        <v>113</v>
      </c>
      <c r="Y2711" s="78">
        <f t="shared" si="178"/>
        <v>0.31</v>
      </c>
      <c r="Z2711" s="78">
        <f t="shared" si="179"/>
        <v>0</v>
      </c>
      <c r="AA2711" s="78">
        <f t="shared" si="180"/>
        <v>2.7</v>
      </c>
      <c r="AB2711" s="77">
        <f t="shared" si="181"/>
        <v>90</v>
      </c>
    </row>
    <row r="2712" spans="1:28" x14ac:dyDescent="0.3">
      <c r="A2712" s="53">
        <v>44431</v>
      </c>
      <c r="B2712" s="50" t="s">
        <v>1255</v>
      </c>
      <c r="C2712" s="50" t="s">
        <v>1256</v>
      </c>
      <c r="D2712" s="50" t="s">
        <v>47</v>
      </c>
      <c r="E2712" s="52">
        <v>10</v>
      </c>
      <c r="F2712" s="51">
        <v>205</v>
      </c>
      <c r="G2712" s="65">
        <v>0</v>
      </c>
      <c r="H2712" s="51">
        <v>183</v>
      </c>
      <c r="I2712" s="50" t="s">
        <v>159</v>
      </c>
      <c r="J2712" s="61">
        <v>22.7</v>
      </c>
      <c r="K2712" s="50" t="s">
        <v>95</v>
      </c>
      <c r="L2712" s="72" t="s">
        <v>132</v>
      </c>
      <c r="M2712" s="69">
        <v>4.4000000000000004</v>
      </c>
      <c r="N2712" s="51">
        <v>94</v>
      </c>
      <c r="O2712" s="50" t="s">
        <v>192</v>
      </c>
      <c r="P2712" s="51">
        <v>10232</v>
      </c>
      <c r="Q2712" s="50" t="s">
        <v>1012</v>
      </c>
      <c r="R2712" s="51">
        <v>10197</v>
      </c>
      <c r="S2712" s="50" t="s">
        <v>51</v>
      </c>
      <c r="T2712" s="52">
        <v>73</v>
      </c>
      <c r="U2712" s="52">
        <v>82</v>
      </c>
      <c r="V2712" s="50" t="s">
        <v>51</v>
      </c>
      <c r="W2712" s="52">
        <v>68</v>
      </c>
      <c r="X2712" s="50" t="s">
        <v>95</v>
      </c>
      <c r="Y2712" s="78">
        <f t="shared" si="178"/>
        <v>0.44000000000000006</v>
      </c>
      <c r="Z2712" s="78">
        <f t="shared" si="179"/>
        <v>0</v>
      </c>
      <c r="AA2712" s="78">
        <f t="shared" si="180"/>
        <v>2.27</v>
      </c>
      <c r="AB2712" s="77">
        <f t="shared" si="181"/>
        <v>80</v>
      </c>
    </row>
    <row r="2713" spans="1:28" x14ac:dyDescent="0.3">
      <c r="A2713" s="53">
        <v>44432</v>
      </c>
      <c r="B2713" s="50" t="s">
        <v>1255</v>
      </c>
      <c r="C2713" s="50" t="s">
        <v>1256</v>
      </c>
      <c r="D2713" s="50" t="s">
        <v>47</v>
      </c>
      <c r="E2713" s="52">
        <v>10</v>
      </c>
      <c r="F2713" s="51">
        <v>205</v>
      </c>
      <c r="G2713" s="65">
        <v>0</v>
      </c>
      <c r="H2713" s="51">
        <v>172</v>
      </c>
      <c r="I2713" s="50" t="s">
        <v>193</v>
      </c>
      <c r="J2713" s="61">
        <v>23.8</v>
      </c>
      <c r="K2713" s="50" t="s">
        <v>71</v>
      </c>
      <c r="L2713" s="73">
        <v>10</v>
      </c>
      <c r="M2713" s="69">
        <v>5.3</v>
      </c>
      <c r="N2713" s="51">
        <v>97</v>
      </c>
      <c r="O2713" s="50" t="s">
        <v>139</v>
      </c>
      <c r="P2713" s="51">
        <v>10197</v>
      </c>
      <c r="Q2713" s="50" t="s">
        <v>1012</v>
      </c>
      <c r="R2713" s="51">
        <v>10146</v>
      </c>
      <c r="S2713" s="52">
        <v>24</v>
      </c>
      <c r="T2713" s="52">
        <v>72</v>
      </c>
      <c r="U2713" s="52">
        <v>78</v>
      </c>
      <c r="V2713" s="50" t="s">
        <v>51</v>
      </c>
      <c r="W2713" s="52">
        <v>65</v>
      </c>
      <c r="X2713" s="50" t="s">
        <v>171</v>
      </c>
      <c r="Y2713" s="78">
        <f t="shared" si="178"/>
        <v>0.53</v>
      </c>
      <c r="Z2713" s="78">
        <f t="shared" si="179"/>
        <v>0</v>
      </c>
      <c r="AA2713" s="78">
        <f t="shared" si="180"/>
        <v>2.38</v>
      </c>
      <c r="AB2713" s="77">
        <f t="shared" si="181"/>
        <v>100</v>
      </c>
    </row>
    <row r="2714" spans="1:28" x14ac:dyDescent="0.3">
      <c r="A2714" s="53">
        <v>44433</v>
      </c>
      <c r="B2714" s="50" t="s">
        <v>1255</v>
      </c>
      <c r="C2714" s="50" t="s">
        <v>1256</v>
      </c>
      <c r="D2714" s="50" t="s">
        <v>47</v>
      </c>
      <c r="E2714" s="52">
        <v>10</v>
      </c>
      <c r="F2714" s="51">
        <v>202</v>
      </c>
      <c r="G2714" s="65">
        <v>0</v>
      </c>
      <c r="H2714" s="51">
        <v>161</v>
      </c>
      <c r="I2714" s="50" t="s">
        <v>537</v>
      </c>
      <c r="J2714" s="61">
        <v>24.3</v>
      </c>
      <c r="K2714" s="50" t="s">
        <v>158</v>
      </c>
      <c r="L2714" s="72" t="s">
        <v>289</v>
      </c>
      <c r="M2714" s="69">
        <v>3.6</v>
      </c>
      <c r="N2714" s="51">
        <v>72</v>
      </c>
      <c r="O2714" s="50" t="s">
        <v>71</v>
      </c>
      <c r="P2714" s="51">
        <v>10146</v>
      </c>
      <c r="Q2714" s="50" t="s">
        <v>1012</v>
      </c>
      <c r="R2714" s="51">
        <v>10122</v>
      </c>
      <c r="S2714" s="50" t="s">
        <v>51</v>
      </c>
      <c r="T2714" s="52">
        <v>73</v>
      </c>
      <c r="U2714" s="52">
        <v>84</v>
      </c>
      <c r="V2714" s="50" t="s">
        <v>88</v>
      </c>
      <c r="W2714" s="52">
        <v>62</v>
      </c>
      <c r="X2714" s="50" t="s">
        <v>143</v>
      </c>
      <c r="Y2714" s="78">
        <f t="shared" si="178"/>
        <v>0.36</v>
      </c>
      <c r="Z2714" s="78">
        <f t="shared" si="179"/>
        <v>0</v>
      </c>
      <c r="AA2714" s="78">
        <f t="shared" si="180"/>
        <v>2.4300000000000002</v>
      </c>
      <c r="AB2714" s="77">
        <f t="shared" si="181"/>
        <v>90</v>
      </c>
    </row>
    <row r="2715" spans="1:28" x14ac:dyDescent="0.3">
      <c r="A2715" s="53">
        <v>44434</v>
      </c>
      <c r="B2715" s="50" t="s">
        <v>1255</v>
      </c>
      <c r="C2715" s="50" t="s">
        <v>1256</v>
      </c>
      <c r="D2715" s="50" t="s">
        <v>47</v>
      </c>
      <c r="E2715" s="52">
        <v>10</v>
      </c>
      <c r="F2715" s="51">
        <v>208</v>
      </c>
      <c r="G2715" s="65">
        <v>0</v>
      </c>
      <c r="H2715" s="51">
        <v>166</v>
      </c>
      <c r="I2715" s="50" t="s">
        <v>537</v>
      </c>
      <c r="J2715" s="61">
        <v>25</v>
      </c>
      <c r="K2715" s="50" t="s">
        <v>206</v>
      </c>
      <c r="L2715" s="73">
        <v>10</v>
      </c>
      <c r="M2715" s="69">
        <v>2.2000000000000002</v>
      </c>
      <c r="N2715" s="51">
        <v>64</v>
      </c>
      <c r="O2715" s="50" t="s">
        <v>142</v>
      </c>
      <c r="P2715" s="51">
        <v>10154</v>
      </c>
      <c r="Q2715" s="52">
        <v>23</v>
      </c>
      <c r="R2715" s="51">
        <v>10125</v>
      </c>
      <c r="S2715" s="50" t="s">
        <v>218</v>
      </c>
      <c r="T2715" s="52">
        <v>77</v>
      </c>
      <c r="U2715" s="52">
        <v>87</v>
      </c>
      <c r="V2715" s="50" t="s">
        <v>51</v>
      </c>
      <c r="W2715" s="52">
        <v>66</v>
      </c>
      <c r="X2715" s="50" t="s">
        <v>206</v>
      </c>
      <c r="Y2715" s="78">
        <f t="shared" si="178"/>
        <v>0.22000000000000003</v>
      </c>
      <c r="Z2715" s="78">
        <f t="shared" si="179"/>
        <v>0</v>
      </c>
      <c r="AA2715" s="78">
        <f t="shared" si="180"/>
        <v>2.5</v>
      </c>
      <c r="AB2715" s="77">
        <f t="shared" si="181"/>
        <v>100</v>
      </c>
    </row>
    <row r="2716" spans="1:28" x14ac:dyDescent="0.3">
      <c r="A2716" s="53">
        <v>44435</v>
      </c>
      <c r="B2716" s="50" t="s">
        <v>1255</v>
      </c>
      <c r="C2716" s="50" t="s">
        <v>1256</v>
      </c>
      <c r="D2716" s="50" t="s">
        <v>47</v>
      </c>
      <c r="E2716" s="52">
        <v>10</v>
      </c>
      <c r="F2716" s="51">
        <v>216</v>
      </c>
      <c r="G2716" s="65">
        <v>0</v>
      </c>
      <c r="H2716" s="51">
        <v>179</v>
      </c>
      <c r="I2716" s="50" t="s">
        <v>120</v>
      </c>
      <c r="J2716" s="61">
        <v>25.4</v>
      </c>
      <c r="K2716" s="50" t="s">
        <v>91</v>
      </c>
      <c r="L2716" s="72" t="s">
        <v>132</v>
      </c>
      <c r="M2716" s="69">
        <v>1.7</v>
      </c>
      <c r="N2716" s="51">
        <v>75</v>
      </c>
      <c r="O2716" s="50" t="s">
        <v>355</v>
      </c>
      <c r="P2716" s="51">
        <v>10166</v>
      </c>
      <c r="Q2716" s="50" t="s">
        <v>51</v>
      </c>
      <c r="R2716" s="51">
        <v>10144</v>
      </c>
      <c r="S2716" s="50" t="s">
        <v>102</v>
      </c>
      <c r="T2716" s="52">
        <v>77</v>
      </c>
      <c r="U2716" s="52">
        <v>86</v>
      </c>
      <c r="V2716" s="50" t="s">
        <v>51</v>
      </c>
      <c r="W2716" s="52">
        <v>63</v>
      </c>
      <c r="X2716" s="50" t="s">
        <v>121</v>
      </c>
      <c r="Y2716" s="78">
        <f t="shared" si="178"/>
        <v>0.16999999999999998</v>
      </c>
      <c r="Z2716" s="78">
        <f t="shared" si="179"/>
        <v>0</v>
      </c>
      <c r="AA2716" s="78">
        <f t="shared" si="180"/>
        <v>2.54</v>
      </c>
      <c r="AB2716" s="77">
        <f t="shared" si="181"/>
        <v>80</v>
      </c>
    </row>
    <row r="2717" spans="1:28" x14ac:dyDescent="0.3">
      <c r="A2717" s="53">
        <v>44436</v>
      </c>
      <c r="B2717" s="50" t="s">
        <v>1255</v>
      </c>
      <c r="C2717" s="50" t="s">
        <v>1256</v>
      </c>
      <c r="D2717" s="50" t="s">
        <v>47</v>
      </c>
      <c r="E2717" s="52">
        <v>10</v>
      </c>
      <c r="F2717" s="51">
        <v>202</v>
      </c>
      <c r="G2717" s="65">
        <v>0</v>
      </c>
      <c r="H2717" s="51">
        <v>171</v>
      </c>
      <c r="I2717" s="50" t="s">
        <v>367</v>
      </c>
      <c r="J2717" s="61">
        <v>23.2</v>
      </c>
      <c r="K2717" s="50" t="s">
        <v>89</v>
      </c>
      <c r="L2717" s="73">
        <v>10</v>
      </c>
      <c r="M2717" s="69">
        <v>4.4000000000000004</v>
      </c>
      <c r="N2717" s="51">
        <v>108</v>
      </c>
      <c r="O2717" s="50" t="s">
        <v>61</v>
      </c>
      <c r="P2717" s="51">
        <v>10183</v>
      </c>
      <c r="Q2717" s="52">
        <v>21</v>
      </c>
      <c r="R2717" s="51">
        <v>10159</v>
      </c>
      <c r="S2717" s="50" t="s">
        <v>51</v>
      </c>
      <c r="T2717" s="52">
        <v>68</v>
      </c>
      <c r="U2717" s="52">
        <v>87</v>
      </c>
      <c r="V2717" s="50" t="s">
        <v>644</v>
      </c>
      <c r="W2717" s="52">
        <v>55</v>
      </c>
      <c r="X2717" s="50" t="s">
        <v>260</v>
      </c>
      <c r="Y2717" s="78">
        <f t="shared" si="178"/>
        <v>0.44000000000000006</v>
      </c>
      <c r="Z2717" s="78">
        <f t="shared" si="179"/>
        <v>0</v>
      </c>
      <c r="AA2717" s="78">
        <f t="shared" si="180"/>
        <v>2.3199999999999998</v>
      </c>
      <c r="AB2717" s="77">
        <f t="shared" si="181"/>
        <v>100</v>
      </c>
    </row>
    <row r="2718" spans="1:28" x14ac:dyDescent="0.3">
      <c r="A2718" s="53">
        <v>44437</v>
      </c>
      <c r="B2718" s="50" t="s">
        <v>1255</v>
      </c>
      <c r="C2718" s="50" t="s">
        <v>1256</v>
      </c>
      <c r="D2718" s="50" t="s">
        <v>47</v>
      </c>
      <c r="E2718" s="52">
        <v>10</v>
      </c>
      <c r="F2718" s="51">
        <v>198</v>
      </c>
      <c r="G2718" s="65">
        <v>0</v>
      </c>
      <c r="H2718" s="51">
        <v>165</v>
      </c>
      <c r="I2718" s="50" t="s">
        <v>100</v>
      </c>
      <c r="J2718" s="61">
        <v>23</v>
      </c>
      <c r="K2718" s="50" t="s">
        <v>117</v>
      </c>
      <c r="L2718" s="73">
        <v>10</v>
      </c>
      <c r="M2718" s="69">
        <v>4.4000000000000004</v>
      </c>
      <c r="N2718" s="51">
        <v>92</v>
      </c>
      <c r="O2718" s="50" t="s">
        <v>213</v>
      </c>
      <c r="P2718" s="51">
        <v>10175</v>
      </c>
      <c r="Q2718" s="50" t="s">
        <v>1012</v>
      </c>
      <c r="R2718" s="51">
        <v>10151</v>
      </c>
      <c r="S2718" s="52">
        <v>16</v>
      </c>
      <c r="T2718" s="52">
        <v>70</v>
      </c>
      <c r="U2718" s="52">
        <v>82</v>
      </c>
      <c r="V2718" s="50" t="s">
        <v>301</v>
      </c>
      <c r="W2718" s="52">
        <v>58</v>
      </c>
      <c r="X2718" s="50" t="s">
        <v>201</v>
      </c>
      <c r="Y2718" s="78">
        <f t="shared" si="178"/>
        <v>0.44000000000000006</v>
      </c>
      <c r="Z2718" s="78">
        <f t="shared" si="179"/>
        <v>0</v>
      </c>
      <c r="AA2718" s="78">
        <f t="shared" si="180"/>
        <v>2.2999999999999998</v>
      </c>
      <c r="AB2718" s="77">
        <f t="shared" si="181"/>
        <v>100</v>
      </c>
    </row>
    <row r="2719" spans="1:28" x14ac:dyDescent="0.3">
      <c r="A2719" s="53">
        <v>44438</v>
      </c>
      <c r="B2719" s="50" t="s">
        <v>1255</v>
      </c>
      <c r="C2719" s="50" t="s">
        <v>1256</v>
      </c>
      <c r="D2719" s="50" t="s">
        <v>47</v>
      </c>
      <c r="E2719" s="52">
        <v>10</v>
      </c>
      <c r="F2719" s="51">
        <v>194</v>
      </c>
      <c r="G2719" s="65">
        <v>0</v>
      </c>
      <c r="H2719" s="51">
        <v>163</v>
      </c>
      <c r="I2719" s="50" t="s">
        <v>578</v>
      </c>
      <c r="J2719" s="61">
        <v>22.6</v>
      </c>
      <c r="K2719" s="50" t="s">
        <v>169</v>
      </c>
      <c r="L2719" s="73">
        <v>10</v>
      </c>
      <c r="M2719" s="69">
        <v>4.4000000000000004</v>
      </c>
      <c r="N2719" s="51">
        <v>78</v>
      </c>
      <c r="O2719" s="50" t="s">
        <v>206</v>
      </c>
      <c r="P2719" s="51">
        <v>10167</v>
      </c>
      <c r="Q2719" s="50" t="s">
        <v>51</v>
      </c>
      <c r="R2719" s="51">
        <v>10139</v>
      </c>
      <c r="S2719" s="50" t="s">
        <v>51</v>
      </c>
      <c r="T2719" s="52">
        <v>70</v>
      </c>
      <c r="U2719" s="52">
        <v>81</v>
      </c>
      <c r="V2719" s="50" t="s">
        <v>318</v>
      </c>
      <c r="W2719" s="52">
        <v>62</v>
      </c>
      <c r="X2719" s="50" t="s">
        <v>51</v>
      </c>
      <c r="Y2719" s="78">
        <f t="shared" si="178"/>
        <v>0.44000000000000006</v>
      </c>
      <c r="Z2719" s="78">
        <f t="shared" si="179"/>
        <v>0</v>
      </c>
      <c r="AA2719" s="78">
        <f t="shared" si="180"/>
        <v>2.2600000000000002</v>
      </c>
      <c r="AB2719" s="77">
        <f t="shared" si="181"/>
        <v>100</v>
      </c>
    </row>
    <row r="2720" spans="1:28" x14ac:dyDescent="0.3">
      <c r="A2720" s="53">
        <v>44439</v>
      </c>
      <c r="B2720" s="50" t="s">
        <v>1255</v>
      </c>
      <c r="C2720" s="50" t="s">
        <v>1256</v>
      </c>
      <c r="D2720" s="50" t="s">
        <v>47</v>
      </c>
      <c r="E2720" s="52">
        <v>10</v>
      </c>
      <c r="F2720" s="51">
        <v>184</v>
      </c>
      <c r="G2720" s="65">
        <v>0</v>
      </c>
      <c r="H2720" s="51">
        <v>139</v>
      </c>
      <c r="I2720" s="50" t="s">
        <v>537</v>
      </c>
      <c r="J2720" s="61">
        <v>22.8</v>
      </c>
      <c r="K2720" s="50" t="s">
        <v>89</v>
      </c>
      <c r="L2720" s="73">
        <v>10</v>
      </c>
      <c r="M2720" s="69">
        <v>3.3</v>
      </c>
      <c r="N2720" s="51">
        <v>106</v>
      </c>
      <c r="O2720" s="50" t="s">
        <v>139</v>
      </c>
      <c r="P2720" s="51">
        <v>10173</v>
      </c>
      <c r="Q2720" s="52">
        <v>10</v>
      </c>
      <c r="R2720" s="51">
        <v>10158</v>
      </c>
      <c r="S2720" s="50" t="s">
        <v>116</v>
      </c>
      <c r="T2720" s="52">
        <v>72</v>
      </c>
      <c r="U2720" s="52">
        <v>84</v>
      </c>
      <c r="V2720" s="50" t="s">
        <v>108</v>
      </c>
      <c r="W2720" s="52">
        <v>59</v>
      </c>
      <c r="X2720" s="50" t="s">
        <v>209</v>
      </c>
      <c r="Y2720" s="78">
        <f t="shared" si="178"/>
        <v>0.32999999999999996</v>
      </c>
      <c r="Z2720" s="78">
        <f t="shared" si="179"/>
        <v>0</v>
      </c>
      <c r="AA2720" s="78">
        <f t="shared" si="180"/>
        <v>2.2800000000000002</v>
      </c>
      <c r="AB2720" s="77">
        <f t="shared" si="181"/>
        <v>100</v>
      </c>
    </row>
    <row r="2721" spans="1:28" x14ac:dyDescent="0.3">
      <c r="A2721" s="53">
        <v>44440</v>
      </c>
      <c r="B2721" s="50" t="s">
        <v>1255</v>
      </c>
      <c r="C2721" s="50" t="s">
        <v>1256</v>
      </c>
      <c r="D2721" s="50" t="s">
        <v>47</v>
      </c>
      <c r="E2721" s="52">
        <v>10</v>
      </c>
      <c r="F2721" s="51">
        <v>188</v>
      </c>
      <c r="G2721" s="65">
        <v>0.4</v>
      </c>
      <c r="H2721" s="51">
        <v>161</v>
      </c>
      <c r="I2721" s="50" t="s">
        <v>537</v>
      </c>
      <c r="J2721" s="61">
        <v>21.4</v>
      </c>
      <c r="K2721" s="50" t="s">
        <v>192</v>
      </c>
      <c r="L2721" s="72" t="s">
        <v>132</v>
      </c>
      <c r="M2721" s="69">
        <v>0.8</v>
      </c>
      <c r="N2721" s="51">
        <v>33</v>
      </c>
      <c r="O2721" s="50" t="s">
        <v>192</v>
      </c>
      <c r="P2721" s="51">
        <v>10166</v>
      </c>
      <c r="Q2721" s="50" t="s">
        <v>1012</v>
      </c>
      <c r="R2721" s="51">
        <v>10148</v>
      </c>
      <c r="S2721" s="50" t="s">
        <v>116</v>
      </c>
      <c r="T2721" s="52">
        <v>79</v>
      </c>
      <c r="U2721" s="52">
        <v>87</v>
      </c>
      <c r="V2721" s="50" t="s">
        <v>100</v>
      </c>
      <c r="W2721" s="52">
        <v>68</v>
      </c>
      <c r="X2721" s="50" t="s">
        <v>192</v>
      </c>
      <c r="Y2721" s="78">
        <f t="shared" si="178"/>
        <v>0.08</v>
      </c>
      <c r="Z2721" s="78">
        <f t="shared" si="179"/>
        <v>0.04</v>
      </c>
      <c r="AA2721" s="78">
        <f t="shared" si="180"/>
        <v>2.1399999999999997</v>
      </c>
      <c r="AB2721" s="77">
        <f t="shared" si="181"/>
        <v>80</v>
      </c>
    </row>
    <row r="2722" spans="1:28" x14ac:dyDescent="0.3">
      <c r="A2722" s="53">
        <v>44441</v>
      </c>
      <c r="B2722" s="50" t="s">
        <v>1255</v>
      </c>
      <c r="C2722" s="50" t="s">
        <v>1256</v>
      </c>
      <c r="D2722" s="50" t="s">
        <v>47</v>
      </c>
      <c r="E2722" s="52">
        <v>10</v>
      </c>
      <c r="F2722" s="51">
        <v>185</v>
      </c>
      <c r="G2722" s="65">
        <v>6</v>
      </c>
      <c r="H2722" s="51">
        <v>167</v>
      </c>
      <c r="I2722" s="50" t="s">
        <v>66</v>
      </c>
      <c r="J2722" s="61">
        <v>20.3</v>
      </c>
      <c r="K2722" s="50" t="s">
        <v>81</v>
      </c>
      <c r="L2722" s="73">
        <v>22</v>
      </c>
      <c r="M2722" s="69">
        <v>0.8</v>
      </c>
      <c r="N2722" s="51">
        <v>33</v>
      </c>
      <c r="O2722" s="50" t="s">
        <v>70</v>
      </c>
      <c r="P2722" s="51">
        <v>10169</v>
      </c>
      <c r="Q2722" s="52">
        <v>21</v>
      </c>
      <c r="R2722" s="51">
        <v>10141</v>
      </c>
      <c r="S2722" s="50" t="s">
        <v>116</v>
      </c>
      <c r="T2722" s="52">
        <v>86</v>
      </c>
      <c r="U2722" s="52">
        <v>89</v>
      </c>
      <c r="V2722" s="50" t="s">
        <v>51</v>
      </c>
      <c r="W2722" s="52">
        <v>85</v>
      </c>
      <c r="X2722" s="50" t="s">
        <v>51</v>
      </c>
      <c r="Y2722" s="78">
        <f t="shared" si="178"/>
        <v>0.08</v>
      </c>
      <c r="Z2722" s="78">
        <f t="shared" si="179"/>
        <v>0.6</v>
      </c>
      <c r="AA2722" s="78">
        <f t="shared" si="180"/>
        <v>2.0300000000000002</v>
      </c>
      <c r="AB2722" s="77">
        <f t="shared" si="181"/>
        <v>220</v>
      </c>
    </row>
    <row r="2723" spans="1:28" x14ac:dyDescent="0.3">
      <c r="A2723" s="53">
        <v>44442</v>
      </c>
      <c r="B2723" s="50" t="s">
        <v>1255</v>
      </c>
      <c r="C2723" s="50" t="s">
        <v>1256</v>
      </c>
      <c r="D2723" s="50" t="s">
        <v>47</v>
      </c>
      <c r="E2723" s="52">
        <v>10</v>
      </c>
      <c r="F2723" s="51">
        <v>194</v>
      </c>
      <c r="G2723" s="65">
        <v>1.2</v>
      </c>
      <c r="H2723" s="51">
        <v>181</v>
      </c>
      <c r="I2723" s="50" t="s">
        <v>460</v>
      </c>
      <c r="J2723" s="61">
        <v>20.7</v>
      </c>
      <c r="K2723" s="50" t="s">
        <v>146</v>
      </c>
      <c r="L2723" s="73">
        <v>28</v>
      </c>
      <c r="M2723" s="69">
        <v>2.8</v>
      </c>
      <c r="N2723" s="51">
        <v>92</v>
      </c>
      <c r="O2723" s="50" t="s">
        <v>129</v>
      </c>
      <c r="P2723" s="51">
        <v>10172</v>
      </c>
      <c r="Q2723" s="52">
        <v>10</v>
      </c>
      <c r="R2723" s="51">
        <v>10153</v>
      </c>
      <c r="S2723" s="50" t="s">
        <v>51</v>
      </c>
      <c r="T2723" s="52">
        <v>82</v>
      </c>
      <c r="U2723" s="52">
        <v>89</v>
      </c>
      <c r="V2723" s="50" t="s">
        <v>51</v>
      </c>
      <c r="W2723" s="52">
        <v>75</v>
      </c>
      <c r="X2723" s="50" t="s">
        <v>52</v>
      </c>
      <c r="Y2723" s="78">
        <f t="shared" si="178"/>
        <v>0.27999999999999997</v>
      </c>
      <c r="Z2723" s="78">
        <f t="shared" si="179"/>
        <v>0.12</v>
      </c>
      <c r="AA2723" s="78">
        <f t="shared" si="180"/>
        <v>2.0699999999999998</v>
      </c>
      <c r="AB2723" s="77">
        <f t="shared" si="181"/>
        <v>280</v>
      </c>
    </row>
    <row r="2724" spans="1:28" x14ac:dyDescent="0.3">
      <c r="A2724" s="53">
        <v>44443</v>
      </c>
      <c r="B2724" s="50" t="s">
        <v>1255</v>
      </c>
      <c r="C2724" s="50" t="s">
        <v>1256</v>
      </c>
      <c r="D2724" s="50" t="s">
        <v>47</v>
      </c>
      <c r="E2724" s="52">
        <v>10</v>
      </c>
      <c r="F2724" s="51">
        <v>208</v>
      </c>
      <c r="G2724" s="65">
        <v>0</v>
      </c>
      <c r="H2724" s="51">
        <v>165</v>
      </c>
      <c r="I2724" s="50" t="s">
        <v>100</v>
      </c>
      <c r="J2724" s="61">
        <v>25.1</v>
      </c>
      <c r="K2724" s="50" t="s">
        <v>89</v>
      </c>
      <c r="L2724" s="73">
        <v>10</v>
      </c>
      <c r="M2724" s="69">
        <v>2.2000000000000002</v>
      </c>
      <c r="N2724" s="51">
        <v>72</v>
      </c>
      <c r="O2724" s="50" t="s">
        <v>747</v>
      </c>
      <c r="P2724" s="51">
        <v>10157</v>
      </c>
      <c r="Q2724" s="50" t="s">
        <v>1012</v>
      </c>
      <c r="R2724" s="51">
        <v>10133</v>
      </c>
      <c r="S2724" s="50" t="s">
        <v>51</v>
      </c>
      <c r="T2724" s="52">
        <v>74</v>
      </c>
      <c r="U2724" s="52">
        <v>85</v>
      </c>
      <c r="V2724" s="50" t="s">
        <v>51</v>
      </c>
      <c r="W2724" s="52">
        <v>63</v>
      </c>
      <c r="X2724" s="50" t="s">
        <v>51</v>
      </c>
      <c r="Y2724" s="78">
        <f t="shared" si="178"/>
        <v>0.22000000000000003</v>
      </c>
      <c r="Z2724" s="78">
        <f t="shared" si="179"/>
        <v>0</v>
      </c>
      <c r="AA2724" s="78">
        <f t="shared" si="180"/>
        <v>2.5100000000000002</v>
      </c>
      <c r="AB2724" s="77">
        <f t="shared" si="181"/>
        <v>100</v>
      </c>
    </row>
    <row r="2725" spans="1:28" x14ac:dyDescent="0.3">
      <c r="A2725" s="53">
        <v>44444</v>
      </c>
      <c r="B2725" s="50" t="s">
        <v>1255</v>
      </c>
      <c r="C2725" s="50" t="s">
        <v>1256</v>
      </c>
      <c r="D2725" s="50" t="s">
        <v>47</v>
      </c>
      <c r="E2725" s="52">
        <v>10</v>
      </c>
      <c r="F2725" s="51">
        <v>200</v>
      </c>
      <c r="G2725" s="65">
        <v>0</v>
      </c>
      <c r="H2725" s="51">
        <v>151</v>
      </c>
      <c r="I2725" s="50" t="s">
        <v>123</v>
      </c>
      <c r="J2725" s="61">
        <v>24.8</v>
      </c>
      <c r="K2725" s="50" t="s">
        <v>89</v>
      </c>
      <c r="L2725" s="72" t="s">
        <v>289</v>
      </c>
      <c r="M2725" s="69">
        <v>1.9</v>
      </c>
      <c r="N2725" s="51">
        <v>72</v>
      </c>
      <c r="O2725" s="50" t="s">
        <v>933</v>
      </c>
      <c r="P2725" s="51">
        <v>10146</v>
      </c>
      <c r="Q2725" s="50" t="s">
        <v>51</v>
      </c>
      <c r="R2725" s="51">
        <v>10129</v>
      </c>
      <c r="S2725" s="50" t="s">
        <v>116</v>
      </c>
      <c r="T2725" s="52">
        <v>78</v>
      </c>
      <c r="U2725" s="52">
        <v>88</v>
      </c>
      <c r="V2725" s="50" t="s">
        <v>51</v>
      </c>
      <c r="W2725" s="52">
        <v>63</v>
      </c>
      <c r="X2725" s="50" t="s">
        <v>89</v>
      </c>
      <c r="Y2725" s="78">
        <f t="shared" si="178"/>
        <v>0.19</v>
      </c>
      <c r="Z2725" s="78">
        <f t="shared" si="179"/>
        <v>0</v>
      </c>
      <c r="AA2725" s="78">
        <f t="shared" si="180"/>
        <v>2.48</v>
      </c>
      <c r="AB2725" s="77">
        <f t="shared" si="181"/>
        <v>90</v>
      </c>
    </row>
    <row r="2726" spans="1:28" x14ac:dyDescent="0.3">
      <c r="A2726" s="53">
        <v>44445</v>
      </c>
      <c r="B2726" s="50" t="s">
        <v>1255</v>
      </c>
      <c r="C2726" s="50" t="s">
        <v>1256</v>
      </c>
      <c r="D2726" s="50" t="s">
        <v>47</v>
      </c>
      <c r="E2726" s="52">
        <v>10</v>
      </c>
      <c r="F2726" s="51">
        <v>210</v>
      </c>
      <c r="G2726" s="65">
        <v>0</v>
      </c>
      <c r="H2726" s="51">
        <v>173</v>
      </c>
      <c r="I2726" s="50" t="s">
        <v>644</v>
      </c>
      <c r="J2726" s="61">
        <v>24.6</v>
      </c>
      <c r="K2726" s="50" t="s">
        <v>264</v>
      </c>
      <c r="L2726" s="72" t="s">
        <v>132</v>
      </c>
      <c r="M2726" s="69">
        <v>2.8</v>
      </c>
      <c r="N2726" s="51">
        <v>92</v>
      </c>
      <c r="O2726" s="50" t="s">
        <v>433</v>
      </c>
      <c r="P2726" s="51">
        <v>10142</v>
      </c>
      <c r="Q2726" s="50" t="s">
        <v>51</v>
      </c>
      <c r="R2726" s="51">
        <v>10093</v>
      </c>
      <c r="S2726" s="52">
        <v>23</v>
      </c>
      <c r="T2726" s="52">
        <v>77</v>
      </c>
      <c r="U2726" s="52">
        <v>88</v>
      </c>
      <c r="V2726" s="50" t="s">
        <v>51</v>
      </c>
      <c r="W2726" s="52">
        <v>60</v>
      </c>
      <c r="X2726" s="50" t="s">
        <v>100</v>
      </c>
      <c r="Y2726" s="78">
        <f t="shared" si="178"/>
        <v>0.27999999999999997</v>
      </c>
      <c r="Z2726" s="78">
        <f t="shared" si="179"/>
        <v>0</v>
      </c>
      <c r="AA2726" s="78">
        <f t="shared" si="180"/>
        <v>2.46</v>
      </c>
      <c r="AB2726" s="77">
        <f t="shared" si="181"/>
        <v>80</v>
      </c>
    </row>
    <row r="2727" spans="1:28" x14ac:dyDescent="0.3">
      <c r="A2727" s="53">
        <v>44446</v>
      </c>
      <c r="B2727" s="50" t="s">
        <v>1255</v>
      </c>
      <c r="C2727" s="50" t="s">
        <v>1256</v>
      </c>
      <c r="D2727" s="50" t="s">
        <v>47</v>
      </c>
      <c r="E2727" s="52">
        <v>10</v>
      </c>
      <c r="F2727" s="51">
        <v>230</v>
      </c>
      <c r="G2727" s="65">
        <v>0</v>
      </c>
      <c r="H2727" s="51">
        <v>191</v>
      </c>
      <c r="I2727" s="50" t="s">
        <v>193</v>
      </c>
      <c r="J2727" s="61">
        <v>26.8</v>
      </c>
      <c r="K2727" s="50" t="s">
        <v>91</v>
      </c>
      <c r="L2727" s="73">
        <v>27</v>
      </c>
      <c r="M2727" s="69">
        <v>1.7</v>
      </c>
      <c r="N2727" s="51">
        <v>92</v>
      </c>
      <c r="O2727" s="50" t="s">
        <v>213</v>
      </c>
      <c r="P2727" s="51">
        <v>10125</v>
      </c>
      <c r="Q2727" s="52">
        <v>20</v>
      </c>
      <c r="R2727" s="51">
        <v>10097</v>
      </c>
      <c r="S2727" s="50" t="s">
        <v>51</v>
      </c>
      <c r="T2727" s="52">
        <v>64</v>
      </c>
      <c r="U2727" s="52">
        <v>83</v>
      </c>
      <c r="V2727" s="50" t="s">
        <v>51</v>
      </c>
      <c r="W2727" s="52">
        <v>49</v>
      </c>
      <c r="X2727" s="50" t="s">
        <v>91</v>
      </c>
      <c r="Y2727" s="78">
        <f t="shared" si="178"/>
        <v>0.16999999999999998</v>
      </c>
      <c r="Z2727" s="78">
        <f t="shared" si="179"/>
        <v>0</v>
      </c>
      <c r="AA2727" s="78">
        <f t="shared" si="180"/>
        <v>2.68</v>
      </c>
      <c r="AB2727" s="77">
        <f t="shared" si="181"/>
        <v>270</v>
      </c>
    </row>
    <row r="2728" spans="1:28" x14ac:dyDescent="0.3">
      <c r="A2728" s="53">
        <v>44447</v>
      </c>
      <c r="B2728" s="50" t="s">
        <v>1255</v>
      </c>
      <c r="C2728" s="50" t="s">
        <v>1256</v>
      </c>
      <c r="D2728" s="50" t="s">
        <v>47</v>
      </c>
      <c r="E2728" s="52">
        <v>10</v>
      </c>
      <c r="F2728" s="51">
        <v>220</v>
      </c>
      <c r="G2728" s="65">
        <v>7.4</v>
      </c>
      <c r="H2728" s="51">
        <v>185</v>
      </c>
      <c r="I2728" s="50" t="s">
        <v>51</v>
      </c>
      <c r="J2728" s="61">
        <v>25.4</v>
      </c>
      <c r="K2728" s="50" t="s">
        <v>169</v>
      </c>
      <c r="L2728" s="73">
        <v>26</v>
      </c>
      <c r="M2728" s="69">
        <v>2.8</v>
      </c>
      <c r="N2728" s="51">
        <v>75</v>
      </c>
      <c r="O2728" s="50" t="s">
        <v>355</v>
      </c>
      <c r="P2728" s="51">
        <v>10139</v>
      </c>
      <c r="Q2728" s="52">
        <v>21</v>
      </c>
      <c r="R2728" s="51">
        <v>10107</v>
      </c>
      <c r="S2728" s="50" t="s">
        <v>116</v>
      </c>
      <c r="T2728" s="52">
        <v>79</v>
      </c>
      <c r="U2728" s="52">
        <v>87</v>
      </c>
      <c r="V2728" s="50" t="s">
        <v>51</v>
      </c>
      <c r="W2728" s="52">
        <v>61</v>
      </c>
      <c r="X2728" s="50" t="s">
        <v>169</v>
      </c>
      <c r="Y2728" s="78">
        <f t="shared" si="178"/>
        <v>0.27999999999999997</v>
      </c>
      <c r="Z2728" s="78">
        <f t="shared" si="179"/>
        <v>0.74</v>
      </c>
      <c r="AA2728" s="78">
        <f t="shared" si="180"/>
        <v>2.54</v>
      </c>
      <c r="AB2728" s="77">
        <f t="shared" si="181"/>
        <v>260</v>
      </c>
    </row>
    <row r="2729" spans="1:28" x14ac:dyDescent="0.3">
      <c r="A2729" s="53">
        <v>44448</v>
      </c>
      <c r="B2729" s="50" t="s">
        <v>1255</v>
      </c>
      <c r="C2729" s="50" t="s">
        <v>1256</v>
      </c>
      <c r="D2729" s="50" t="s">
        <v>47</v>
      </c>
      <c r="E2729" s="52">
        <v>10</v>
      </c>
      <c r="F2729" s="51">
        <v>216</v>
      </c>
      <c r="G2729" s="65">
        <v>9.8000000000000007</v>
      </c>
      <c r="H2729" s="51">
        <v>178</v>
      </c>
      <c r="I2729" s="50" t="s">
        <v>100</v>
      </c>
      <c r="J2729" s="61">
        <v>25.3</v>
      </c>
      <c r="K2729" s="50" t="s">
        <v>215</v>
      </c>
      <c r="L2729" s="73">
        <v>26</v>
      </c>
      <c r="M2729" s="69">
        <v>0.6</v>
      </c>
      <c r="N2729" s="51">
        <v>103</v>
      </c>
      <c r="O2729" s="50" t="s">
        <v>240</v>
      </c>
      <c r="P2729" s="51">
        <v>10154</v>
      </c>
      <c r="Q2729" s="52">
        <v>23</v>
      </c>
      <c r="R2729" s="51">
        <v>10121</v>
      </c>
      <c r="S2729" s="52">
        <v>16</v>
      </c>
      <c r="T2729" s="52">
        <v>78</v>
      </c>
      <c r="U2729" s="52">
        <v>87</v>
      </c>
      <c r="V2729" s="50" t="s">
        <v>51</v>
      </c>
      <c r="W2729" s="52">
        <v>60</v>
      </c>
      <c r="X2729" s="50" t="s">
        <v>89</v>
      </c>
      <c r="Y2729" s="78">
        <f t="shared" si="178"/>
        <v>0.06</v>
      </c>
      <c r="Z2729" s="78">
        <f t="shared" si="179"/>
        <v>0.98000000000000009</v>
      </c>
      <c r="AA2729" s="78">
        <f t="shared" si="180"/>
        <v>2.5300000000000002</v>
      </c>
      <c r="AB2729" s="77">
        <f t="shared" si="181"/>
        <v>260</v>
      </c>
    </row>
    <row r="2730" spans="1:28" x14ac:dyDescent="0.3">
      <c r="A2730" s="53">
        <v>44449</v>
      </c>
      <c r="B2730" s="50" t="s">
        <v>1255</v>
      </c>
      <c r="C2730" s="50" t="s">
        <v>1256</v>
      </c>
      <c r="D2730" s="50" t="s">
        <v>47</v>
      </c>
      <c r="E2730" s="52">
        <v>10</v>
      </c>
      <c r="F2730" s="51">
        <v>198</v>
      </c>
      <c r="G2730" s="65">
        <v>0</v>
      </c>
      <c r="H2730" s="51">
        <v>166</v>
      </c>
      <c r="I2730" s="50" t="s">
        <v>537</v>
      </c>
      <c r="J2730" s="61">
        <v>23</v>
      </c>
      <c r="K2730" s="50" t="s">
        <v>139</v>
      </c>
      <c r="L2730" s="73">
        <v>29</v>
      </c>
      <c r="M2730" s="69">
        <v>1.7</v>
      </c>
      <c r="N2730" s="51">
        <v>64</v>
      </c>
      <c r="O2730" s="50" t="s">
        <v>271</v>
      </c>
      <c r="P2730" s="51">
        <v>10189</v>
      </c>
      <c r="Q2730" s="50" t="s">
        <v>51</v>
      </c>
      <c r="R2730" s="51">
        <v>10149</v>
      </c>
      <c r="S2730" s="50" t="s">
        <v>263</v>
      </c>
      <c r="T2730" s="52">
        <v>76</v>
      </c>
      <c r="U2730" s="52">
        <v>88</v>
      </c>
      <c r="V2730" s="50" t="s">
        <v>70</v>
      </c>
      <c r="W2730" s="52">
        <v>66</v>
      </c>
      <c r="X2730" s="50" t="s">
        <v>206</v>
      </c>
      <c r="Y2730" s="78">
        <f t="shared" si="178"/>
        <v>0.16999999999999998</v>
      </c>
      <c r="Z2730" s="78">
        <f t="shared" si="179"/>
        <v>0</v>
      </c>
      <c r="AA2730" s="78">
        <f t="shared" si="180"/>
        <v>2.2999999999999998</v>
      </c>
      <c r="AB2730" s="77">
        <f t="shared" si="181"/>
        <v>290</v>
      </c>
    </row>
    <row r="2731" spans="1:28" x14ac:dyDescent="0.3">
      <c r="A2731" s="53">
        <v>44450</v>
      </c>
      <c r="B2731" s="50" t="s">
        <v>1255</v>
      </c>
      <c r="C2731" s="50" t="s">
        <v>1256</v>
      </c>
      <c r="D2731" s="50" t="s">
        <v>47</v>
      </c>
      <c r="E2731" s="52">
        <v>10</v>
      </c>
      <c r="F2731" s="51">
        <v>190</v>
      </c>
      <c r="G2731" s="65">
        <v>0</v>
      </c>
      <c r="H2731" s="51">
        <v>153</v>
      </c>
      <c r="I2731" s="50" t="s">
        <v>258</v>
      </c>
      <c r="J2731" s="61">
        <v>22.8</v>
      </c>
      <c r="K2731" s="50" t="s">
        <v>433</v>
      </c>
      <c r="L2731" s="73">
        <v>31</v>
      </c>
      <c r="M2731" s="69">
        <v>2.2000000000000002</v>
      </c>
      <c r="N2731" s="51">
        <v>44</v>
      </c>
      <c r="O2731" s="50" t="s">
        <v>192</v>
      </c>
      <c r="P2731" s="51">
        <v>10188</v>
      </c>
      <c r="Q2731" s="50" t="s">
        <v>1012</v>
      </c>
      <c r="R2731" s="51">
        <v>10153</v>
      </c>
      <c r="S2731" s="52">
        <v>24</v>
      </c>
      <c r="T2731" s="52">
        <v>78</v>
      </c>
      <c r="U2731" s="52">
        <v>87</v>
      </c>
      <c r="V2731" s="50" t="s">
        <v>51</v>
      </c>
      <c r="W2731" s="52">
        <v>70</v>
      </c>
      <c r="X2731" s="50" t="s">
        <v>169</v>
      </c>
      <c r="Y2731" s="78">
        <f t="shared" si="178"/>
        <v>0.22000000000000003</v>
      </c>
      <c r="Z2731" s="78">
        <f t="shared" si="179"/>
        <v>0</v>
      </c>
      <c r="AA2731" s="78">
        <f t="shared" si="180"/>
        <v>2.2800000000000002</v>
      </c>
      <c r="AB2731" s="77">
        <f t="shared" si="181"/>
        <v>310</v>
      </c>
    </row>
    <row r="2732" spans="1:28" x14ac:dyDescent="0.3">
      <c r="A2732" s="53">
        <v>44451</v>
      </c>
      <c r="B2732" s="50" t="s">
        <v>1255</v>
      </c>
      <c r="C2732" s="50" t="s">
        <v>1256</v>
      </c>
      <c r="D2732" s="50" t="s">
        <v>47</v>
      </c>
      <c r="E2732" s="52">
        <v>10</v>
      </c>
      <c r="F2732" s="51">
        <v>198</v>
      </c>
      <c r="G2732" s="65">
        <v>0</v>
      </c>
      <c r="H2732" s="51">
        <v>157</v>
      </c>
      <c r="I2732" s="50" t="s">
        <v>258</v>
      </c>
      <c r="J2732" s="61">
        <v>24</v>
      </c>
      <c r="K2732" s="50" t="s">
        <v>81</v>
      </c>
      <c r="L2732" s="72" t="s">
        <v>132</v>
      </c>
      <c r="M2732" s="69">
        <v>3.1</v>
      </c>
      <c r="N2732" s="51">
        <v>78</v>
      </c>
      <c r="O2732" s="50" t="s">
        <v>98</v>
      </c>
      <c r="P2732" s="51">
        <v>10153</v>
      </c>
      <c r="Q2732" s="50" t="s">
        <v>1012</v>
      </c>
      <c r="R2732" s="51">
        <v>10095</v>
      </c>
      <c r="S2732" s="52">
        <v>24</v>
      </c>
      <c r="T2732" s="52">
        <v>80</v>
      </c>
      <c r="U2732" s="52">
        <v>89</v>
      </c>
      <c r="V2732" s="50" t="s">
        <v>74</v>
      </c>
      <c r="W2732" s="52">
        <v>66</v>
      </c>
      <c r="X2732" s="50" t="s">
        <v>71</v>
      </c>
      <c r="Y2732" s="78">
        <f t="shared" si="178"/>
        <v>0.31</v>
      </c>
      <c r="Z2732" s="78">
        <f t="shared" si="179"/>
        <v>0</v>
      </c>
      <c r="AA2732" s="78">
        <f t="shared" si="180"/>
        <v>2.4</v>
      </c>
      <c r="AB2732" s="77">
        <f t="shared" si="181"/>
        <v>80</v>
      </c>
    </row>
    <row r="2733" spans="1:28" x14ac:dyDescent="0.3">
      <c r="A2733" s="53">
        <v>44452</v>
      </c>
      <c r="B2733" s="50" t="s">
        <v>1255</v>
      </c>
      <c r="C2733" s="50" t="s">
        <v>1256</v>
      </c>
      <c r="D2733" s="50" t="s">
        <v>47</v>
      </c>
      <c r="E2733" s="52">
        <v>10</v>
      </c>
      <c r="F2733" s="51">
        <v>197</v>
      </c>
      <c r="G2733" s="65">
        <v>4.2</v>
      </c>
      <c r="H2733" s="51">
        <v>170</v>
      </c>
      <c r="I2733" s="50" t="s">
        <v>367</v>
      </c>
      <c r="J2733" s="61">
        <v>22.4</v>
      </c>
      <c r="K2733" s="50" t="s">
        <v>182</v>
      </c>
      <c r="L2733" s="73">
        <v>30</v>
      </c>
      <c r="M2733" s="69">
        <v>2.2000000000000002</v>
      </c>
      <c r="N2733" s="51">
        <v>86</v>
      </c>
      <c r="O2733" s="50" t="s">
        <v>209</v>
      </c>
      <c r="P2733" s="51">
        <v>10100</v>
      </c>
      <c r="Q2733" s="52">
        <v>24</v>
      </c>
      <c r="R2733" s="51">
        <v>10065</v>
      </c>
      <c r="S2733" s="50" t="s">
        <v>401</v>
      </c>
      <c r="T2733" s="52">
        <v>78</v>
      </c>
      <c r="U2733" s="52">
        <v>87</v>
      </c>
      <c r="V2733" s="50" t="s">
        <v>51</v>
      </c>
      <c r="W2733" s="52">
        <v>63</v>
      </c>
      <c r="X2733" s="50" t="s">
        <v>182</v>
      </c>
      <c r="Y2733" s="78">
        <f t="shared" si="178"/>
        <v>0.22000000000000003</v>
      </c>
      <c r="Z2733" s="78">
        <f t="shared" si="179"/>
        <v>0.42000000000000004</v>
      </c>
      <c r="AA2733" s="78">
        <f t="shared" si="180"/>
        <v>2.2399999999999998</v>
      </c>
      <c r="AB2733" s="77">
        <f t="shared" si="181"/>
        <v>300</v>
      </c>
    </row>
    <row r="2734" spans="1:28" x14ac:dyDescent="0.3">
      <c r="A2734" s="53">
        <v>44453</v>
      </c>
      <c r="B2734" s="50" t="s">
        <v>1255</v>
      </c>
      <c r="C2734" s="50" t="s">
        <v>1256</v>
      </c>
      <c r="D2734" s="50" t="s">
        <v>47</v>
      </c>
      <c r="E2734" s="52">
        <v>10</v>
      </c>
      <c r="F2734" s="51">
        <v>209</v>
      </c>
      <c r="G2734" s="65">
        <v>0.8</v>
      </c>
      <c r="H2734" s="51">
        <v>179</v>
      </c>
      <c r="I2734" s="50" t="s">
        <v>280</v>
      </c>
      <c r="J2734" s="61">
        <v>23.9</v>
      </c>
      <c r="K2734" s="50" t="s">
        <v>52</v>
      </c>
      <c r="L2734" s="73">
        <v>0</v>
      </c>
      <c r="M2734" s="69">
        <v>1.7</v>
      </c>
      <c r="N2734" s="51">
        <v>42</v>
      </c>
      <c r="O2734" s="50" t="s">
        <v>439</v>
      </c>
      <c r="P2734" s="51">
        <v>10105</v>
      </c>
      <c r="Q2734" s="52">
        <v>23</v>
      </c>
      <c r="R2734" s="51">
        <v>10066</v>
      </c>
      <c r="S2734" s="50" t="s">
        <v>102</v>
      </c>
      <c r="T2734" s="52">
        <v>81</v>
      </c>
      <c r="U2734" s="52">
        <v>88</v>
      </c>
      <c r="V2734" s="50" t="s">
        <v>51</v>
      </c>
      <c r="W2734" s="52">
        <v>69</v>
      </c>
      <c r="X2734" s="50" t="s">
        <v>52</v>
      </c>
      <c r="Y2734" s="78">
        <f t="shared" si="178"/>
        <v>0.16999999999999998</v>
      </c>
      <c r="Z2734" s="78">
        <f t="shared" si="179"/>
        <v>0.08</v>
      </c>
      <c r="AA2734" s="78">
        <f t="shared" si="180"/>
        <v>2.3899999999999997</v>
      </c>
      <c r="AB2734" s="77">
        <f t="shared" si="181"/>
        <v>0</v>
      </c>
    </row>
    <row r="2735" spans="1:28" x14ac:dyDescent="0.3">
      <c r="A2735" s="53">
        <v>44454</v>
      </c>
      <c r="B2735" s="50" t="s">
        <v>1255</v>
      </c>
      <c r="C2735" s="50" t="s">
        <v>1256</v>
      </c>
      <c r="D2735" s="50" t="s">
        <v>47</v>
      </c>
      <c r="E2735" s="52">
        <v>10</v>
      </c>
      <c r="F2735" s="51">
        <v>194</v>
      </c>
      <c r="G2735" s="65">
        <v>5.4</v>
      </c>
      <c r="H2735" s="51">
        <v>181</v>
      </c>
      <c r="I2735" s="50" t="s">
        <v>123</v>
      </c>
      <c r="J2735" s="61">
        <v>20.8</v>
      </c>
      <c r="K2735" s="50" t="s">
        <v>51</v>
      </c>
      <c r="L2735" s="73">
        <v>29</v>
      </c>
      <c r="M2735" s="69">
        <v>1.7</v>
      </c>
      <c r="N2735" s="51">
        <v>75</v>
      </c>
      <c r="O2735" s="50" t="s">
        <v>769</v>
      </c>
      <c r="P2735" s="51">
        <v>10188</v>
      </c>
      <c r="Q2735" s="52">
        <v>24</v>
      </c>
      <c r="R2735" s="51">
        <v>10100</v>
      </c>
      <c r="S2735" s="50" t="s">
        <v>263</v>
      </c>
      <c r="T2735" s="52">
        <v>82</v>
      </c>
      <c r="U2735" s="52">
        <v>88</v>
      </c>
      <c r="V2735" s="50" t="s">
        <v>51</v>
      </c>
      <c r="W2735" s="52">
        <v>77</v>
      </c>
      <c r="X2735" s="50" t="s">
        <v>55</v>
      </c>
      <c r="Y2735" s="78">
        <f t="shared" si="178"/>
        <v>0.16999999999999998</v>
      </c>
      <c r="Z2735" s="78">
        <f t="shared" si="179"/>
        <v>0.54</v>
      </c>
      <c r="AA2735" s="78">
        <f t="shared" si="180"/>
        <v>2.08</v>
      </c>
      <c r="AB2735" s="77">
        <f t="shared" si="181"/>
        <v>290</v>
      </c>
    </row>
    <row r="2736" spans="1:28" x14ac:dyDescent="0.3">
      <c r="A2736" s="53">
        <v>44455</v>
      </c>
      <c r="B2736" s="50" t="s">
        <v>1255</v>
      </c>
      <c r="C2736" s="50" t="s">
        <v>1256</v>
      </c>
      <c r="D2736" s="50" t="s">
        <v>47</v>
      </c>
      <c r="E2736" s="52">
        <v>10</v>
      </c>
      <c r="F2736" s="51">
        <v>200</v>
      </c>
      <c r="G2736" s="65">
        <v>0</v>
      </c>
      <c r="H2736" s="51">
        <v>178</v>
      </c>
      <c r="I2736" s="50" t="s">
        <v>51</v>
      </c>
      <c r="J2736" s="61">
        <v>22.3</v>
      </c>
      <c r="K2736" s="50" t="s">
        <v>113</v>
      </c>
      <c r="L2736" s="73">
        <v>28</v>
      </c>
      <c r="M2736" s="69">
        <v>0.8</v>
      </c>
      <c r="N2736" s="51">
        <v>67</v>
      </c>
      <c r="O2736" s="50" t="s">
        <v>178</v>
      </c>
      <c r="P2736" s="51">
        <v>10200</v>
      </c>
      <c r="Q2736" s="50" t="s">
        <v>51</v>
      </c>
      <c r="R2736" s="51">
        <v>10177</v>
      </c>
      <c r="S2736" s="52">
        <v>24</v>
      </c>
      <c r="T2736" s="52">
        <v>79</v>
      </c>
      <c r="U2736" s="52">
        <v>87</v>
      </c>
      <c r="V2736" s="50" t="s">
        <v>80</v>
      </c>
      <c r="W2736" s="52">
        <v>67</v>
      </c>
      <c r="X2736" s="50" t="s">
        <v>113</v>
      </c>
      <c r="Y2736" s="78">
        <f t="shared" si="178"/>
        <v>0.08</v>
      </c>
      <c r="Z2736" s="78">
        <f t="shared" si="179"/>
        <v>0</v>
      </c>
      <c r="AA2736" s="78">
        <f t="shared" si="180"/>
        <v>2.23</v>
      </c>
      <c r="AB2736" s="77">
        <f t="shared" si="181"/>
        <v>280</v>
      </c>
    </row>
    <row r="2737" spans="1:28" x14ac:dyDescent="0.3">
      <c r="A2737" s="53">
        <v>44456</v>
      </c>
      <c r="B2737" s="50" t="s">
        <v>1255</v>
      </c>
      <c r="C2737" s="50" t="s">
        <v>1256</v>
      </c>
      <c r="D2737" s="50" t="s">
        <v>47</v>
      </c>
      <c r="E2737" s="52">
        <v>10</v>
      </c>
      <c r="F2737" s="51">
        <v>192</v>
      </c>
      <c r="G2737" s="65">
        <v>6.4</v>
      </c>
      <c r="H2737" s="51">
        <v>150</v>
      </c>
      <c r="I2737" s="50" t="s">
        <v>123</v>
      </c>
      <c r="J2737" s="61">
        <v>23.3</v>
      </c>
      <c r="K2737" s="50" t="s">
        <v>94</v>
      </c>
      <c r="L2737" s="73">
        <v>28</v>
      </c>
      <c r="M2737" s="69">
        <v>2.2000000000000002</v>
      </c>
      <c r="N2737" s="51">
        <v>128</v>
      </c>
      <c r="O2737" s="50" t="s">
        <v>433</v>
      </c>
      <c r="P2737" s="51">
        <v>10177</v>
      </c>
      <c r="Q2737" s="50" t="s">
        <v>1012</v>
      </c>
      <c r="R2737" s="51">
        <v>10127</v>
      </c>
      <c r="S2737" s="52">
        <v>14</v>
      </c>
      <c r="T2737" s="52">
        <v>79</v>
      </c>
      <c r="U2737" s="52">
        <v>86</v>
      </c>
      <c r="V2737" s="50" t="s">
        <v>280</v>
      </c>
      <c r="W2737" s="52">
        <v>64</v>
      </c>
      <c r="X2737" s="50" t="s">
        <v>64</v>
      </c>
      <c r="Y2737" s="78">
        <f t="shared" si="178"/>
        <v>0.22000000000000003</v>
      </c>
      <c r="Z2737" s="78">
        <f t="shared" si="179"/>
        <v>0.64</v>
      </c>
      <c r="AA2737" s="78">
        <f t="shared" si="180"/>
        <v>2.33</v>
      </c>
      <c r="AB2737" s="77">
        <f t="shared" si="181"/>
        <v>280</v>
      </c>
    </row>
    <row r="2738" spans="1:28" x14ac:dyDescent="0.3">
      <c r="A2738" s="53">
        <v>44457</v>
      </c>
      <c r="B2738" s="50" t="s">
        <v>1255</v>
      </c>
      <c r="C2738" s="50" t="s">
        <v>1256</v>
      </c>
      <c r="D2738" s="50" t="s">
        <v>47</v>
      </c>
      <c r="E2738" s="52">
        <v>10</v>
      </c>
      <c r="F2738" s="51">
        <v>184</v>
      </c>
      <c r="G2738" s="65">
        <v>0.4</v>
      </c>
      <c r="H2738" s="51">
        <v>155</v>
      </c>
      <c r="I2738" s="50" t="s">
        <v>644</v>
      </c>
      <c r="J2738" s="61">
        <v>21.3</v>
      </c>
      <c r="K2738" s="50" t="s">
        <v>188</v>
      </c>
      <c r="L2738" s="73">
        <v>29</v>
      </c>
      <c r="M2738" s="69">
        <v>3.1</v>
      </c>
      <c r="N2738" s="51">
        <v>125</v>
      </c>
      <c r="O2738" s="50" t="s">
        <v>128</v>
      </c>
      <c r="P2738" s="51">
        <v>10201</v>
      </c>
      <c r="Q2738" s="52">
        <v>24</v>
      </c>
      <c r="R2738" s="51">
        <v>10152</v>
      </c>
      <c r="S2738" s="50" t="s">
        <v>116</v>
      </c>
      <c r="T2738" s="52">
        <v>69</v>
      </c>
      <c r="U2738" s="52">
        <v>75</v>
      </c>
      <c r="V2738" s="50" t="s">
        <v>162</v>
      </c>
      <c r="W2738" s="52">
        <v>47</v>
      </c>
      <c r="X2738" s="50" t="s">
        <v>307</v>
      </c>
      <c r="Y2738" s="78">
        <f t="shared" si="178"/>
        <v>0.31</v>
      </c>
      <c r="Z2738" s="78">
        <f t="shared" si="179"/>
        <v>0.04</v>
      </c>
      <c r="AA2738" s="78">
        <f t="shared" si="180"/>
        <v>2.13</v>
      </c>
      <c r="AB2738" s="77">
        <f t="shared" si="181"/>
        <v>290</v>
      </c>
    </row>
    <row r="2739" spans="1:28" x14ac:dyDescent="0.3">
      <c r="A2739" s="53">
        <v>44458</v>
      </c>
      <c r="B2739" s="50" t="s">
        <v>1255</v>
      </c>
      <c r="C2739" s="50" t="s">
        <v>1256</v>
      </c>
      <c r="D2739" s="50" t="s">
        <v>47</v>
      </c>
      <c r="E2739" s="52">
        <v>10</v>
      </c>
      <c r="F2739" s="51">
        <v>182</v>
      </c>
      <c r="G2739" s="65">
        <v>8.4</v>
      </c>
      <c r="H2739" s="51">
        <v>154</v>
      </c>
      <c r="I2739" s="50" t="s">
        <v>225</v>
      </c>
      <c r="J2739" s="61">
        <v>21</v>
      </c>
      <c r="K2739" s="50" t="s">
        <v>91</v>
      </c>
      <c r="L2739" s="73">
        <v>29</v>
      </c>
      <c r="M2739" s="69">
        <v>2.8</v>
      </c>
      <c r="N2739" s="51">
        <v>122</v>
      </c>
      <c r="O2739" s="50" t="s">
        <v>112</v>
      </c>
      <c r="P2739" s="51">
        <v>10234</v>
      </c>
      <c r="Q2739" s="52">
        <v>23</v>
      </c>
      <c r="R2739" s="51">
        <v>10190</v>
      </c>
      <c r="S2739" s="50" t="s">
        <v>116</v>
      </c>
      <c r="T2739" s="52">
        <v>65</v>
      </c>
      <c r="U2739" s="52">
        <v>86</v>
      </c>
      <c r="V2739" s="50" t="s">
        <v>51</v>
      </c>
      <c r="W2739" s="52">
        <v>49</v>
      </c>
      <c r="X2739" s="50" t="s">
        <v>65</v>
      </c>
      <c r="Y2739" s="78">
        <f t="shared" si="178"/>
        <v>0.27999999999999997</v>
      </c>
      <c r="Z2739" s="78">
        <f t="shared" si="179"/>
        <v>0.84000000000000008</v>
      </c>
      <c r="AA2739" s="78">
        <f t="shared" si="180"/>
        <v>2.1</v>
      </c>
      <c r="AB2739" s="77">
        <f t="shared" si="181"/>
        <v>290</v>
      </c>
    </row>
    <row r="2740" spans="1:28" x14ac:dyDescent="0.3">
      <c r="A2740" s="53">
        <v>44459</v>
      </c>
      <c r="B2740" s="50" t="s">
        <v>1255</v>
      </c>
      <c r="C2740" s="50" t="s">
        <v>1256</v>
      </c>
      <c r="D2740" s="50" t="s">
        <v>47</v>
      </c>
      <c r="E2740" s="52">
        <v>10</v>
      </c>
      <c r="F2740" s="51">
        <v>172</v>
      </c>
      <c r="G2740" s="65">
        <v>11.4</v>
      </c>
      <c r="H2740" s="51">
        <v>145</v>
      </c>
      <c r="I2740" s="50" t="s">
        <v>100</v>
      </c>
      <c r="J2740" s="61">
        <v>19.899999999999999</v>
      </c>
      <c r="K2740" s="50" t="s">
        <v>143</v>
      </c>
      <c r="L2740" s="73">
        <v>0</v>
      </c>
      <c r="M2740" s="69">
        <v>2.2000000000000002</v>
      </c>
      <c r="N2740" s="51">
        <v>92</v>
      </c>
      <c r="O2740" s="50" t="s">
        <v>118</v>
      </c>
      <c r="P2740" s="51">
        <v>10270</v>
      </c>
      <c r="Q2740" s="52">
        <v>23</v>
      </c>
      <c r="R2740" s="51">
        <v>10230</v>
      </c>
      <c r="S2740" s="50" t="s">
        <v>218</v>
      </c>
      <c r="T2740" s="52">
        <v>77</v>
      </c>
      <c r="U2740" s="52">
        <v>85</v>
      </c>
      <c r="V2740" s="50" t="s">
        <v>249</v>
      </c>
      <c r="W2740" s="52">
        <v>62</v>
      </c>
      <c r="X2740" s="50" t="s">
        <v>143</v>
      </c>
      <c r="Y2740" s="78">
        <f t="shared" si="178"/>
        <v>0.22000000000000003</v>
      </c>
      <c r="Z2740" s="78">
        <f t="shared" si="179"/>
        <v>1.1400000000000001</v>
      </c>
      <c r="AA2740" s="78">
        <f t="shared" si="180"/>
        <v>1.9899999999999998</v>
      </c>
      <c r="AB2740" s="77">
        <f t="shared" si="181"/>
        <v>0</v>
      </c>
    </row>
    <row r="2741" spans="1:28" x14ac:dyDescent="0.3">
      <c r="A2741" s="53">
        <v>44460</v>
      </c>
      <c r="B2741" s="50" t="s">
        <v>1255</v>
      </c>
      <c r="C2741" s="50" t="s">
        <v>1256</v>
      </c>
      <c r="D2741" s="50" t="s">
        <v>47</v>
      </c>
      <c r="E2741" s="52">
        <v>10</v>
      </c>
      <c r="F2741" s="51">
        <v>162</v>
      </c>
      <c r="G2741" s="65">
        <v>35.6</v>
      </c>
      <c r="H2741" s="51">
        <v>129</v>
      </c>
      <c r="I2741" s="50" t="s">
        <v>537</v>
      </c>
      <c r="J2741" s="61">
        <v>19.399999999999999</v>
      </c>
      <c r="K2741" s="50" t="s">
        <v>135</v>
      </c>
      <c r="L2741" s="73">
        <v>30</v>
      </c>
      <c r="M2741" s="69">
        <v>1.7</v>
      </c>
      <c r="N2741" s="51">
        <v>56</v>
      </c>
      <c r="O2741" s="50" t="s">
        <v>206</v>
      </c>
      <c r="P2741" s="51">
        <v>10274</v>
      </c>
      <c r="Q2741" s="50" t="s">
        <v>132</v>
      </c>
      <c r="R2741" s="51">
        <v>10240</v>
      </c>
      <c r="S2741" s="52">
        <v>24</v>
      </c>
      <c r="T2741" s="52">
        <v>79</v>
      </c>
      <c r="U2741" s="52">
        <v>87</v>
      </c>
      <c r="V2741" s="50" t="s">
        <v>88</v>
      </c>
      <c r="W2741" s="52">
        <v>73</v>
      </c>
      <c r="X2741" s="50" t="s">
        <v>51</v>
      </c>
      <c r="Y2741" s="78">
        <f t="shared" si="178"/>
        <v>0.16999999999999998</v>
      </c>
      <c r="Z2741" s="78">
        <f t="shared" si="179"/>
        <v>3.56</v>
      </c>
      <c r="AA2741" s="78">
        <f t="shared" si="180"/>
        <v>1.94</v>
      </c>
      <c r="AB2741" s="77">
        <f t="shared" si="181"/>
        <v>300</v>
      </c>
    </row>
    <row r="2742" spans="1:28" x14ac:dyDescent="0.3">
      <c r="A2742" s="53">
        <v>44461</v>
      </c>
      <c r="B2742" s="50" t="s">
        <v>1255</v>
      </c>
      <c r="C2742" s="50" t="s">
        <v>1256</v>
      </c>
      <c r="D2742" s="50" t="s">
        <v>47</v>
      </c>
      <c r="E2742" s="52">
        <v>10</v>
      </c>
      <c r="F2742" s="51">
        <v>192</v>
      </c>
      <c r="G2742" s="65">
        <v>1</v>
      </c>
      <c r="H2742" s="51">
        <v>154</v>
      </c>
      <c r="I2742" s="50" t="s">
        <v>123</v>
      </c>
      <c r="J2742" s="61">
        <v>23</v>
      </c>
      <c r="K2742" s="50" t="s">
        <v>121</v>
      </c>
      <c r="L2742" s="72" t="s">
        <v>401</v>
      </c>
      <c r="M2742" s="69">
        <v>1.4</v>
      </c>
      <c r="N2742" s="51">
        <v>81</v>
      </c>
      <c r="O2742" s="50" t="s">
        <v>61</v>
      </c>
      <c r="P2742" s="51">
        <v>10240</v>
      </c>
      <c r="Q2742" s="50" t="s">
        <v>1012</v>
      </c>
      <c r="R2742" s="51">
        <v>10201</v>
      </c>
      <c r="S2742" s="52">
        <v>18</v>
      </c>
      <c r="T2742" s="52">
        <v>78</v>
      </c>
      <c r="U2742" s="52">
        <v>89</v>
      </c>
      <c r="V2742" s="50" t="s">
        <v>51</v>
      </c>
      <c r="W2742" s="52">
        <v>65</v>
      </c>
      <c r="X2742" s="50" t="s">
        <v>71</v>
      </c>
      <c r="Y2742" s="78">
        <f t="shared" si="178"/>
        <v>0.13999999999999999</v>
      </c>
      <c r="Z2742" s="78">
        <f t="shared" si="179"/>
        <v>0.1</v>
      </c>
      <c r="AA2742" s="78">
        <f t="shared" si="180"/>
        <v>2.2999999999999998</v>
      </c>
      <c r="AB2742" s="77">
        <f t="shared" si="181"/>
        <v>60</v>
      </c>
    </row>
    <row r="2743" spans="1:28" x14ac:dyDescent="0.3">
      <c r="A2743" s="53">
        <v>44462</v>
      </c>
      <c r="B2743" s="50" t="s">
        <v>1255</v>
      </c>
      <c r="C2743" s="50" t="s">
        <v>1256</v>
      </c>
      <c r="D2743" s="50" t="s">
        <v>47</v>
      </c>
      <c r="E2743" s="52">
        <v>10</v>
      </c>
      <c r="F2743" s="51">
        <v>186</v>
      </c>
      <c r="G2743" s="65">
        <v>0</v>
      </c>
      <c r="H2743" s="51">
        <v>139</v>
      </c>
      <c r="I2743" s="50" t="s">
        <v>258</v>
      </c>
      <c r="J2743" s="61">
        <v>23.2</v>
      </c>
      <c r="K2743" s="50" t="s">
        <v>117</v>
      </c>
      <c r="L2743" s="72" t="s">
        <v>132</v>
      </c>
      <c r="M2743" s="69">
        <v>2.5</v>
      </c>
      <c r="N2743" s="51">
        <v>83</v>
      </c>
      <c r="O2743" s="50" t="s">
        <v>345</v>
      </c>
      <c r="P2743" s="51">
        <v>10216</v>
      </c>
      <c r="Q2743" s="50" t="s">
        <v>1012</v>
      </c>
      <c r="R2743" s="51">
        <v>10175</v>
      </c>
      <c r="S2743" s="52">
        <v>24</v>
      </c>
      <c r="T2743" s="52">
        <v>78</v>
      </c>
      <c r="U2743" s="52">
        <v>84</v>
      </c>
      <c r="V2743" s="50" t="s">
        <v>111</v>
      </c>
      <c r="W2743" s="52">
        <v>67</v>
      </c>
      <c r="X2743" s="50" t="s">
        <v>117</v>
      </c>
      <c r="Y2743" s="78">
        <f t="shared" si="178"/>
        <v>0.25</v>
      </c>
      <c r="Z2743" s="78">
        <f t="shared" si="179"/>
        <v>0</v>
      </c>
      <c r="AA2743" s="78">
        <f t="shared" si="180"/>
        <v>2.3199999999999998</v>
      </c>
      <c r="AB2743" s="77">
        <f t="shared" si="181"/>
        <v>80</v>
      </c>
    </row>
    <row r="2744" spans="1:28" x14ac:dyDescent="0.3">
      <c r="A2744" s="53">
        <v>44463</v>
      </c>
      <c r="B2744" s="50" t="s">
        <v>1255</v>
      </c>
      <c r="C2744" s="50" t="s">
        <v>1256</v>
      </c>
      <c r="D2744" s="50" t="s">
        <v>47</v>
      </c>
      <c r="E2744" s="52">
        <v>10</v>
      </c>
      <c r="F2744" s="51">
        <v>188</v>
      </c>
      <c r="G2744" s="65">
        <v>0.8</v>
      </c>
      <c r="H2744" s="51">
        <v>161</v>
      </c>
      <c r="I2744" s="50" t="s">
        <v>280</v>
      </c>
      <c r="J2744" s="61">
        <v>21.6</v>
      </c>
      <c r="K2744" s="50" t="s">
        <v>342</v>
      </c>
      <c r="L2744" s="73">
        <v>27</v>
      </c>
      <c r="M2744" s="69">
        <v>1.1000000000000001</v>
      </c>
      <c r="N2744" s="51">
        <v>53</v>
      </c>
      <c r="O2744" s="50" t="s">
        <v>312</v>
      </c>
      <c r="P2744" s="51">
        <v>10176</v>
      </c>
      <c r="Q2744" s="50" t="s">
        <v>1012</v>
      </c>
      <c r="R2744" s="51">
        <v>10098</v>
      </c>
      <c r="S2744" s="52">
        <v>24</v>
      </c>
      <c r="T2744" s="52">
        <v>83</v>
      </c>
      <c r="U2744" s="52">
        <v>88</v>
      </c>
      <c r="V2744" s="50" t="s">
        <v>51</v>
      </c>
      <c r="W2744" s="52">
        <v>72</v>
      </c>
      <c r="X2744" s="50" t="s">
        <v>342</v>
      </c>
      <c r="Y2744" s="78">
        <f t="shared" si="178"/>
        <v>0.11000000000000001</v>
      </c>
      <c r="Z2744" s="78">
        <f t="shared" si="179"/>
        <v>0.08</v>
      </c>
      <c r="AA2744" s="78">
        <f t="shared" si="180"/>
        <v>2.16</v>
      </c>
      <c r="AB2744" s="77">
        <f t="shared" si="181"/>
        <v>270</v>
      </c>
    </row>
    <row r="2745" spans="1:28" x14ac:dyDescent="0.3">
      <c r="A2745" s="53">
        <v>44464</v>
      </c>
      <c r="B2745" s="50" t="s">
        <v>1255</v>
      </c>
      <c r="C2745" s="50" t="s">
        <v>1256</v>
      </c>
      <c r="D2745" s="50" t="s">
        <v>47</v>
      </c>
      <c r="E2745" s="52">
        <v>10</v>
      </c>
      <c r="F2745" s="51">
        <v>194</v>
      </c>
      <c r="G2745" s="65">
        <v>1.6</v>
      </c>
      <c r="H2745" s="51">
        <v>158</v>
      </c>
      <c r="I2745" s="50" t="s">
        <v>301</v>
      </c>
      <c r="J2745" s="61">
        <v>23</v>
      </c>
      <c r="K2745" s="50" t="s">
        <v>133</v>
      </c>
      <c r="L2745" s="73">
        <v>25</v>
      </c>
      <c r="M2745" s="69">
        <v>1.4</v>
      </c>
      <c r="N2745" s="51">
        <v>58</v>
      </c>
      <c r="O2745" s="50" t="s">
        <v>235</v>
      </c>
      <c r="P2745" s="51">
        <v>10160</v>
      </c>
      <c r="Q2745" s="52">
        <v>24</v>
      </c>
      <c r="R2745" s="51">
        <v>10098</v>
      </c>
      <c r="S2745" s="50" t="s">
        <v>218</v>
      </c>
      <c r="T2745" s="52">
        <v>75</v>
      </c>
      <c r="U2745" s="52">
        <v>89</v>
      </c>
      <c r="V2745" s="50" t="s">
        <v>258</v>
      </c>
      <c r="W2745" s="52">
        <v>60</v>
      </c>
      <c r="X2745" s="50" t="s">
        <v>206</v>
      </c>
      <c r="Y2745" s="78">
        <f t="shared" si="178"/>
        <v>0.13999999999999999</v>
      </c>
      <c r="Z2745" s="78">
        <f t="shared" si="179"/>
        <v>0.16</v>
      </c>
      <c r="AA2745" s="78">
        <f t="shared" si="180"/>
        <v>2.2999999999999998</v>
      </c>
      <c r="AB2745" s="77">
        <f t="shared" si="181"/>
        <v>250</v>
      </c>
    </row>
    <row r="2746" spans="1:28" x14ac:dyDescent="0.3">
      <c r="A2746" s="53">
        <v>44465</v>
      </c>
      <c r="B2746" s="50" t="s">
        <v>1255</v>
      </c>
      <c r="C2746" s="50" t="s">
        <v>1256</v>
      </c>
      <c r="D2746" s="50" t="s">
        <v>47</v>
      </c>
      <c r="E2746" s="52">
        <v>10</v>
      </c>
      <c r="F2746" s="51">
        <v>198</v>
      </c>
      <c r="G2746" s="65">
        <v>0</v>
      </c>
      <c r="H2746" s="51">
        <v>146</v>
      </c>
      <c r="I2746" s="50" t="s">
        <v>434</v>
      </c>
      <c r="J2746" s="61">
        <v>24.9</v>
      </c>
      <c r="K2746" s="50" t="s">
        <v>117</v>
      </c>
      <c r="L2746" s="72" t="s">
        <v>289</v>
      </c>
      <c r="M2746" s="69">
        <v>2.2000000000000002</v>
      </c>
      <c r="N2746" s="51">
        <v>72</v>
      </c>
      <c r="O2746" s="50" t="s">
        <v>164</v>
      </c>
      <c r="P2746" s="51">
        <v>10185</v>
      </c>
      <c r="Q2746" s="52">
        <v>11</v>
      </c>
      <c r="R2746" s="51">
        <v>10149</v>
      </c>
      <c r="S2746" s="52">
        <v>24</v>
      </c>
      <c r="T2746" s="52">
        <v>71</v>
      </c>
      <c r="U2746" s="52">
        <v>82</v>
      </c>
      <c r="V2746" s="50" t="s">
        <v>51</v>
      </c>
      <c r="W2746" s="52">
        <v>57</v>
      </c>
      <c r="X2746" s="50" t="s">
        <v>352</v>
      </c>
      <c r="Y2746" s="78">
        <f t="shared" si="178"/>
        <v>0.22000000000000003</v>
      </c>
      <c r="Z2746" s="78">
        <f t="shared" si="179"/>
        <v>0</v>
      </c>
      <c r="AA2746" s="78">
        <f t="shared" si="180"/>
        <v>2.4899999999999998</v>
      </c>
      <c r="AB2746" s="77">
        <f t="shared" si="181"/>
        <v>90</v>
      </c>
    </row>
    <row r="2747" spans="1:28" x14ac:dyDescent="0.3">
      <c r="A2747" s="53">
        <v>44466</v>
      </c>
      <c r="B2747" s="50" t="s">
        <v>1255</v>
      </c>
      <c r="C2747" s="50" t="s">
        <v>1256</v>
      </c>
      <c r="D2747" s="50" t="s">
        <v>47</v>
      </c>
      <c r="E2747" s="52">
        <v>10</v>
      </c>
      <c r="F2747" s="51">
        <v>180</v>
      </c>
      <c r="G2747" s="65">
        <v>0</v>
      </c>
      <c r="H2747" s="51">
        <v>160</v>
      </c>
      <c r="I2747" s="50" t="s">
        <v>650</v>
      </c>
      <c r="J2747" s="61">
        <v>20</v>
      </c>
      <c r="K2747" s="50" t="s">
        <v>179</v>
      </c>
      <c r="L2747" s="73">
        <v>28</v>
      </c>
      <c r="M2747" s="69">
        <v>2.5</v>
      </c>
      <c r="N2747" s="51">
        <v>131</v>
      </c>
      <c r="O2747" s="50" t="s">
        <v>347</v>
      </c>
      <c r="P2747" s="51">
        <v>10243</v>
      </c>
      <c r="Q2747" s="52">
        <v>21</v>
      </c>
      <c r="R2747" s="51">
        <v>10145</v>
      </c>
      <c r="S2747" s="50" t="s">
        <v>84</v>
      </c>
      <c r="T2747" s="52">
        <v>71</v>
      </c>
      <c r="U2747" s="52">
        <v>82</v>
      </c>
      <c r="V2747" s="50" t="s">
        <v>832</v>
      </c>
      <c r="W2747" s="52">
        <v>61</v>
      </c>
      <c r="X2747" s="50" t="s">
        <v>179</v>
      </c>
      <c r="Y2747" s="78">
        <f t="shared" si="178"/>
        <v>0.25</v>
      </c>
      <c r="Z2747" s="78">
        <f t="shared" si="179"/>
        <v>0</v>
      </c>
      <c r="AA2747" s="78">
        <f t="shared" si="180"/>
        <v>2</v>
      </c>
      <c r="AB2747" s="77">
        <f t="shared" si="181"/>
        <v>280</v>
      </c>
    </row>
    <row r="2748" spans="1:28" x14ac:dyDescent="0.3">
      <c r="A2748" s="53">
        <v>44467</v>
      </c>
      <c r="B2748" s="50" t="s">
        <v>1255</v>
      </c>
      <c r="C2748" s="50" t="s">
        <v>1256</v>
      </c>
      <c r="D2748" s="50" t="s">
        <v>47</v>
      </c>
      <c r="E2748" s="52">
        <v>10</v>
      </c>
      <c r="F2748" s="51">
        <v>164</v>
      </c>
      <c r="G2748" s="65">
        <v>0</v>
      </c>
      <c r="H2748" s="51">
        <v>139</v>
      </c>
      <c r="I2748" s="50" t="s">
        <v>100</v>
      </c>
      <c r="J2748" s="61">
        <v>18.899999999999999</v>
      </c>
      <c r="K2748" s="50" t="s">
        <v>169</v>
      </c>
      <c r="L2748" s="73">
        <v>30</v>
      </c>
      <c r="M2748" s="69">
        <v>1.9</v>
      </c>
      <c r="N2748" s="51">
        <v>97</v>
      </c>
      <c r="O2748" s="50" t="s">
        <v>264</v>
      </c>
      <c r="P2748" s="51">
        <v>10243</v>
      </c>
      <c r="Q2748" s="52">
        <v>21</v>
      </c>
      <c r="R2748" s="51">
        <v>10202</v>
      </c>
      <c r="S2748" s="50" t="s">
        <v>533</v>
      </c>
      <c r="T2748" s="52">
        <v>75</v>
      </c>
      <c r="U2748" s="52">
        <v>82</v>
      </c>
      <c r="V2748" s="50" t="s">
        <v>174</v>
      </c>
      <c r="W2748" s="52">
        <v>59</v>
      </c>
      <c r="X2748" s="50" t="s">
        <v>486</v>
      </c>
      <c r="Y2748" s="78">
        <f t="shared" si="178"/>
        <v>0.19</v>
      </c>
      <c r="Z2748" s="78">
        <f t="shared" si="179"/>
        <v>0</v>
      </c>
      <c r="AA2748" s="78">
        <f t="shared" si="180"/>
        <v>1.89</v>
      </c>
      <c r="AB2748" s="77">
        <f t="shared" si="181"/>
        <v>300</v>
      </c>
    </row>
    <row r="2749" spans="1:28" x14ac:dyDescent="0.3">
      <c r="A2749" s="53">
        <v>44468</v>
      </c>
      <c r="B2749" s="50" t="s">
        <v>1255</v>
      </c>
      <c r="C2749" s="50" t="s">
        <v>1256</v>
      </c>
      <c r="D2749" s="50" t="s">
        <v>47</v>
      </c>
      <c r="E2749" s="52">
        <v>10</v>
      </c>
      <c r="F2749" s="51">
        <v>178</v>
      </c>
      <c r="G2749" s="65">
        <v>0.4</v>
      </c>
      <c r="H2749" s="51">
        <v>137</v>
      </c>
      <c r="I2749" s="50" t="s">
        <v>286</v>
      </c>
      <c r="J2749" s="61">
        <v>21.9</v>
      </c>
      <c r="K2749" s="50" t="s">
        <v>182</v>
      </c>
      <c r="L2749" s="73">
        <v>29</v>
      </c>
      <c r="M2749" s="69">
        <v>2.2000000000000002</v>
      </c>
      <c r="N2749" s="51">
        <v>131</v>
      </c>
      <c r="O2749" s="50" t="s">
        <v>133</v>
      </c>
      <c r="P2749" s="51">
        <v>10294</v>
      </c>
      <c r="Q2749" s="52">
        <v>20</v>
      </c>
      <c r="R2749" s="51">
        <v>10241</v>
      </c>
      <c r="S2749" s="50" t="s">
        <v>51</v>
      </c>
      <c r="T2749" s="52">
        <v>71</v>
      </c>
      <c r="U2749" s="52">
        <v>85</v>
      </c>
      <c r="V2749" s="50" t="s">
        <v>55</v>
      </c>
      <c r="W2749" s="52">
        <v>52</v>
      </c>
      <c r="X2749" s="50" t="s">
        <v>143</v>
      </c>
      <c r="Y2749" s="78">
        <f t="shared" si="178"/>
        <v>0.22000000000000003</v>
      </c>
      <c r="Z2749" s="78">
        <f t="shared" si="179"/>
        <v>0.04</v>
      </c>
      <c r="AA2749" s="78">
        <f t="shared" si="180"/>
        <v>2.19</v>
      </c>
      <c r="AB2749" s="77">
        <f t="shared" si="181"/>
        <v>290</v>
      </c>
    </row>
    <row r="2750" spans="1:28" x14ac:dyDescent="0.3">
      <c r="A2750" s="53">
        <v>44469</v>
      </c>
      <c r="B2750" s="50" t="s">
        <v>1255</v>
      </c>
      <c r="C2750" s="50" t="s">
        <v>1256</v>
      </c>
      <c r="D2750" s="50" t="s">
        <v>47</v>
      </c>
      <c r="E2750" s="52">
        <v>10</v>
      </c>
      <c r="F2750" s="51">
        <v>181</v>
      </c>
      <c r="G2750" s="65">
        <v>0.2</v>
      </c>
      <c r="H2750" s="51">
        <v>132</v>
      </c>
      <c r="I2750" s="50" t="s">
        <v>111</v>
      </c>
      <c r="J2750" s="61">
        <v>23</v>
      </c>
      <c r="K2750" s="50" t="s">
        <v>169</v>
      </c>
      <c r="L2750" s="72" t="s">
        <v>533</v>
      </c>
      <c r="M2750" s="69">
        <v>2.8</v>
      </c>
      <c r="N2750" s="51">
        <v>64</v>
      </c>
      <c r="O2750" s="50" t="s">
        <v>260</v>
      </c>
      <c r="P2750" s="51">
        <v>10283</v>
      </c>
      <c r="Q2750" s="50" t="s">
        <v>1012</v>
      </c>
      <c r="R2750" s="51">
        <v>10215</v>
      </c>
      <c r="S2750" s="52">
        <v>24</v>
      </c>
      <c r="T2750" s="52">
        <v>71</v>
      </c>
      <c r="U2750" s="52">
        <v>83</v>
      </c>
      <c r="V2750" s="50" t="s">
        <v>111</v>
      </c>
      <c r="W2750" s="52">
        <v>57</v>
      </c>
      <c r="X2750" s="50" t="s">
        <v>179</v>
      </c>
      <c r="Y2750" s="78">
        <f t="shared" si="178"/>
        <v>0.27999999999999997</v>
      </c>
      <c r="Z2750" s="78">
        <f t="shared" si="179"/>
        <v>0.02</v>
      </c>
      <c r="AA2750" s="78">
        <f t="shared" si="180"/>
        <v>2.2999999999999998</v>
      </c>
      <c r="AB2750" s="77">
        <f t="shared" si="181"/>
        <v>70</v>
      </c>
    </row>
    <row r="2751" spans="1:28" x14ac:dyDescent="0.3">
      <c r="A2751" s="53">
        <v>44470</v>
      </c>
      <c r="B2751" s="50" t="s">
        <v>1255</v>
      </c>
      <c r="C2751" s="50" t="s">
        <v>1256</v>
      </c>
      <c r="D2751" s="50" t="s">
        <v>47</v>
      </c>
      <c r="E2751" s="52">
        <v>10</v>
      </c>
      <c r="F2751" s="51">
        <v>186</v>
      </c>
      <c r="G2751" s="65">
        <v>0</v>
      </c>
      <c r="H2751" s="51">
        <v>137</v>
      </c>
      <c r="I2751" s="50" t="s">
        <v>59</v>
      </c>
      <c r="J2751" s="61">
        <v>23.5</v>
      </c>
      <c r="K2751" s="50" t="s">
        <v>71</v>
      </c>
      <c r="L2751" s="73">
        <v>27</v>
      </c>
      <c r="M2751" s="69">
        <v>1.7</v>
      </c>
      <c r="N2751" s="51">
        <v>58</v>
      </c>
      <c r="O2751" s="50" t="s">
        <v>369</v>
      </c>
      <c r="P2751" s="51">
        <v>10215</v>
      </c>
      <c r="Q2751" s="50" t="s">
        <v>1012</v>
      </c>
      <c r="R2751" s="51">
        <v>10170</v>
      </c>
      <c r="S2751" s="52">
        <v>24</v>
      </c>
      <c r="T2751" s="52">
        <v>72</v>
      </c>
      <c r="U2751" s="52">
        <v>84</v>
      </c>
      <c r="V2751" s="50" t="s">
        <v>232</v>
      </c>
      <c r="W2751" s="52">
        <v>55</v>
      </c>
      <c r="X2751" s="50" t="s">
        <v>91</v>
      </c>
      <c r="Y2751" s="78">
        <f t="shared" si="178"/>
        <v>0.16999999999999998</v>
      </c>
      <c r="Z2751" s="78">
        <f t="shared" si="179"/>
        <v>0</v>
      </c>
      <c r="AA2751" s="78">
        <f t="shared" si="180"/>
        <v>2.35</v>
      </c>
      <c r="AB2751" s="77">
        <f t="shared" si="181"/>
        <v>270</v>
      </c>
    </row>
    <row r="2752" spans="1:28" x14ac:dyDescent="0.3">
      <c r="A2752" s="53">
        <v>44471</v>
      </c>
      <c r="B2752" s="50" t="s">
        <v>1255</v>
      </c>
      <c r="C2752" s="50" t="s">
        <v>1256</v>
      </c>
      <c r="D2752" s="50" t="s">
        <v>47</v>
      </c>
      <c r="E2752" s="52">
        <v>10</v>
      </c>
      <c r="F2752" s="51">
        <v>191</v>
      </c>
      <c r="G2752" s="65">
        <v>14.6</v>
      </c>
      <c r="H2752" s="51">
        <v>150</v>
      </c>
      <c r="I2752" s="50" t="s">
        <v>159</v>
      </c>
      <c r="J2752" s="61">
        <v>23.2</v>
      </c>
      <c r="K2752" s="50" t="s">
        <v>177</v>
      </c>
      <c r="L2752" s="73">
        <v>22</v>
      </c>
      <c r="M2752" s="69">
        <v>2.5</v>
      </c>
      <c r="N2752" s="51">
        <v>92</v>
      </c>
      <c r="O2752" s="50" t="s">
        <v>106</v>
      </c>
      <c r="P2752" s="51">
        <v>10170</v>
      </c>
      <c r="Q2752" s="50" t="s">
        <v>1012</v>
      </c>
      <c r="R2752" s="51">
        <v>9955</v>
      </c>
      <c r="S2752" s="52">
        <v>23</v>
      </c>
      <c r="T2752" s="52">
        <v>79</v>
      </c>
      <c r="U2752" s="52">
        <v>84</v>
      </c>
      <c r="V2752" s="50" t="s">
        <v>460</v>
      </c>
      <c r="W2752" s="52">
        <v>57</v>
      </c>
      <c r="X2752" s="50" t="s">
        <v>177</v>
      </c>
      <c r="Y2752" s="78">
        <f t="shared" si="178"/>
        <v>0.25</v>
      </c>
      <c r="Z2752" s="78">
        <f t="shared" si="179"/>
        <v>1.46</v>
      </c>
      <c r="AA2752" s="78">
        <f t="shared" si="180"/>
        <v>2.3199999999999998</v>
      </c>
      <c r="AB2752" s="77">
        <f t="shared" si="181"/>
        <v>220</v>
      </c>
    </row>
    <row r="2753" spans="1:28" x14ac:dyDescent="0.3">
      <c r="A2753" s="53">
        <v>44472</v>
      </c>
      <c r="B2753" s="50" t="s">
        <v>1255</v>
      </c>
      <c r="C2753" s="50" t="s">
        <v>1256</v>
      </c>
      <c r="D2753" s="50" t="s">
        <v>47</v>
      </c>
      <c r="E2753" s="52">
        <v>10</v>
      </c>
      <c r="F2753" s="51">
        <v>168</v>
      </c>
      <c r="G2753" s="65">
        <v>0.2</v>
      </c>
      <c r="H2753" s="51">
        <v>118</v>
      </c>
      <c r="I2753" s="50" t="s">
        <v>106</v>
      </c>
      <c r="J2753" s="61">
        <v>21.7</v>
      </c>
      <c r="K2753" s="50" t="s">
        <v>286</v>
      </c>
      <c r="L2753" s="73">
        <v>30</v>
      </c>
      <c r="M2753" s="69">
        <v>2.2000000000000002</v>
      </c>
      <c r="N2753" s="51">
        <v>192</v>
      </c>
      <c r="O2753" s="50" t="s">
        <v>86</v>
      </c>
      <c r="P2753" s="51">
        <v>10176</v>
      </c>
      <c r="Q2753" s="52">
        <v>21</v>
      </c>
      <c r="R2753" s="51">
        <v>9957</v>
      </c>
      <c r="S2753" s="50" t="s">
        <v>1012</v>
      </c>
      <c r="T2753" s="52">
        <v>66</v>
      </c>
      <c r="U2753" s="52">
        <v>91</v>
      </c>
      <c r="V2753" s="50" t="s">
        <v>367</v>
      </c>
      <c r="W2753" s="52">
        <v>44</v>
      </c>
      <c r="X2753" s="50" t="s">
        <v>179</v>
      </c>
      <c r="Y2753" s="78">
        <f t="shared" si="178"/>
        <v>0.22000000000000003</v>
      </c>
      <c r="Z2753" s="78">
        <f t="shared" si="179"/>
        <v>0.02</v>
      </c>
      <c r="AA2753" s="78">
        <f t="shared" si="180"/>
        <v>2.17</v>
      </c>
      <c r="AB2753" s="77">
        <f t="shared" si="181"/>
        <v>300</v>
      </c>
    </row>
    <row r="2754" spans="1:28" x14ac:dyDescent="0.3">
      <c r="A2754" s="53">
        <v>44473</v>
      </c>
      <c r="B2754" s="50" t="s">
        <v>1255</v>
      </c>
      <c r="C2754" s="50" t="s">
        <v>1256</v>
      </c>
      <c r="D2754" s="50" t="s">
        <v>47</v>
      </c>
      <c r="E2754" s="52">
        <v>10</v>
      </c>
      <c r="F2754" s="51">
        <v>176</v>
      </c>
      <c r="G2754" s="65">
        <v>1.2</v>
      </c>
      <c r="H2754" s="51">
        <v>118</v>
      </c>
      <c r="I2754" s="50" t="s">
        <v>86</v>
      </c>
      <c r="J2754" s="61">
        <v>23.4</v>
      </c>
      <c r="K2754" s="50" t="s">
        <v>89</v>
      </c>
      <c r="L2754" s="73">
        <v>13</v>
      </c>
      <c r="M2754" s="69">
        <v>1.9</v>
      </c>
      <c r="N2754" s="51">
        <v>47</v>
      </c>
      <c r="O2754" s="50" t="s">
        <v>355</v>
      </c>
      <c r="P2754" s="51">
        <v>10186</v>
      </c>
      <c r="Q2754" s="52">
        <v>11</v>
      </c>
      <c r="R2754" s="51">
        <v>10138</v>
      </c>
      <c r="S2754" s="52">
        <v>24</v>
      </c>
      <c r="T2754" s="52">
        <v>59</v>
      </c>
      <c r="U2754" s="52">
        <v>76</v>
      </c>
      <c r="V2754" s="50" t="s">
        <v>51</v>
      </c>
      <c r="W2754" s="52">
        <v>41</v>
      </c>
      <c r="X2754" s="50" t="s">
        <v>51</v>
      </c>
      <c r="Y2754" s="78">
        <f t="shared" si="178"/>
        <v>0.19</v>
      </c>
      <c r="Z2754" s="78">
        <f t="shared" si="179"/>
        <v>0.12</v>
      </c>
      <c r="AA2754" s="78">
        <f t="shared" si="180"/>
        <v>2.34</v>
      </c>
      <c r="AB2754" s="77">
        <f t="shared" si="181"/>
        <v>130</v>
      </c>
    </row>
    <row r="2755" spans="1:28" x14ac:dyDescent="0.3">
      <c r="A2755" s="53">
        <v>44474</v>
      </c>
      <c r="B2755" s="50" t="s">
        <v>1255</v>
      </c>
      <c r="C2755" s="50" t="s">
        <v>1256</v>
      </c>
      <c r="D2755" s="50" t="s">
        <v>47</v>
      </c>
      <c r="E2755" s="52">
        <v>10</v>
      </c>
      <c r="F2755" s="51">
        <v>177</v>
      </c>
      <c r="G2755" s="65">
        <v>4.4000000000000004</v>
      </c>
      <c r="H2755" s="51">
        <v>158</v>
      </c>
      <c r="I2755" s="50" t="s">
        <v>286</v>
      </c>
      <c r="J2755" s="61">
        <v>19.600000000000001</v>
      </c>
      <c r="K2755" s="50" t="s">
        <v>434</v>
      </c>
      <c r="L2755" s="73">
        <v>30</v>
      </c>
      <c r="M2755" s="69">
        <v>4.4000000000000004</v>
      </c>
      <c r="N2755" s="51">
        <v>139</v>
      </c>
      <c r="O2755" s="50" t="s">
        <v>120</v>
      </c>
      <c r="P2755" s="51">
        <v>10241</v>
      </c>
      <c r="Q2755" s="52">
        <v>24</v>
      </c>
      <c r="R2755" s="51">
        <v>10123</v>
      </c>
      <c r="S2755" s="50" t="s">
        <v>218</v>
      </c>
      <c r="T2755" s="52">
        <v>82</v>
      </c>
      <c r="U2755" s="52">
        <v>87</v>
      </c>
      <c r="V2755" s="50" t="s">
        <v>111</v>
      </c>
      <c r="W2755" s="52">
        <v>69</v>
      </c>
      <c r="X2755" s="50" t="s">
        <v>166</v>
      </c>
      <c r="Y2755" s="78">
        <f t="shared" ref="Y2755:Y2818" si="182">M2755/$AE$17</f>
        <v>0.44000000000000006</v>
      </c>
      <c r="Z2755" s="78">
        <f t="shared" ref="Z2755:Z2818" si="183">G2755/$AE$17</f>
        <v>0.44000000000000006</v>
      </c>
      <c r="AA2755" s="78">
        <f t="shared" ref="AA2755:AA2818" si="184">J2755/$AE$17</f>
        <v>1.9600000000000002</v>
      </c>
      <c r="AB2755" s="77">
        <f t="shared" ref="AB2755:AB2818" si="185">L2755*$AE$17</f>
        <v>300</v>
      </c>
    </row>
    <row r="2756" spans="1:28" x14ac:dyDescent="0.3">
      <c r="A2756" s="53">
        <v>44475</v>
      </c>
      <c r="B2756" s="50" t="s">
        <v>1255</v>
      </c>
      <c r="C2756" s="50" t="s">
        <v>1256</v>
      </c>
      <c r="D2756" s="50" t="s">
        <v>47</v>
      </c>
      <c r="E2756" s="52">
        <v>10</v>
      </c>
      <c r="F2756" s="51">
        <v>180</v>
      </c>
      <c r="G2756" s="65">
        <v>0.2</v>
      </c>
      <c r="H2756" s="51">
        <v>126</v>
      </c>
      <c r="I2756" s="50" t="s">
        <v>258</v>
      </c>
      <c r="J2756" s="61">
        <v>23.5</v>
      </c>
      <c r="K2756" s="50" t="s">
        <v>89</v>
      </c>
      <c r="L2756" s="72" t="s">
        <v>132</v>
      </c>
      <c r="M2756" s="69">
        <v>2.8</v>
      </c>
      <c r="N2756" s="51">
        <v>72</v>
      </c>
      <c r="O2756" s="50" t="s">
        <v>213</v>
      </c>
      <c r="P2756" s="51">
        <v>10261</v>
      </c>
      <c r="Q2756" s="50" t="s">
        <v>289</v>
      </c>
      <c r="R2756" s="51">
        <v>10240</v>
      </c>
      <c r="S2756" s="52">
        <v>24</v>
      </c>
      <c r="T2756" s="52">
        <v>68</v>
      </c>
      <c r="U2756" s="52">
        <v>83</v>
      </c>
      <c r="V2756" s="50" t="s">
        <v>108</v>
      </c>
      <c r="W2756" s="52">
        <v>51</v>
      </c>
      <c r="X2756" s="50" t="s">
        <v>89</v>
      </c>
      <c r="Y2756" s="78">
        <f t="shared" si="182"/>
        <v>0.27999999999999997</v>
      </c>
      <c r="Z2756" s="78">
        <f t="shared" si="183"/>
        <v>0.02</v>
      </c>
      <c r="AA2756" s="78">
        <f t="shared" si="184"/>
        <v>2.35</v>
      </c>
      <c r="AB2756" s="77">
        <f t="shared" si="185"/>
        <v>80</v>
      </c>
    </row>
    <row r="2757" spans="1:28" x14ac:dyDescent="0.3">
      <c r="A2757" s="53">
        <v>44476</v>
      </c>
      <c r="B2757" s="50" t="s">
        <v>1255</v>
      </c>
      <c r="C2757" s="50" t="s">
        <v>1256</v>
      </c>
      <c r="D2757" s="50" t="s">
        <v>47</v>
      </c>
      <c r="E2757" s="52">
        <v>10</v>
      </c>
      <c r="F2757" s="51">
        <v>170</v>
      </c>
      <c r="G2757" s="65">
        <v>0</v>
      </c>
      <c r="H2757" s="51">
        <v>115</v>
      </c>
      <c r="I2757" s="50" t="s">
        <v>74</v>
      </c>
      <c r="J2757" s="61">
        <v>22.6</v>
      </c>
      <c r="K2757" s="50" t="s">
        <v>91</v>
      </c>
      <c r="L2757" s="72" t="s">
        <v>289</v>
      </c>
      <c r="M2757" s="69">
        <v>3.9</v>
      </c>
      <c r="N2757" s="51">
        <v>100</v>
      </c>
      <c r="O2757" s="50" t="s">
        <v>94</v>
      </c>
      <c r="P2757" s="51">
        <v>10240</v>
      </c>
      <c r="Q2757" s="50" t="s">
        <v>1012</v>
      </c>
      <c r="R2757" s="51">
        <v>10205</v>
      </c>
      <c r="S2757" s="52">
        <v>17</v>
      </c>
      <c r="T2757" s="52">
        <v>71</v>
      </c>
      <c r="U2757" s="52">
        <v>86</v>
      </c>
      <c r="V2757" s="50" t="s">
        <v>174</v>
      </c>
      <c r="W2757" s="52">
        <v>50</v>
      </c>
      <c r="X2757" s="50" t="s">
        <v>51</v>
      </c>
      <c r="Y2757" s="78">
        <f t="shared" si="182"/>
        <v>0.39</v>
      </c>
      <c r="Z2757" s="78">
        <f t="shared" si="183"/>
        <v>0</v>
      </c>
      <c r="AA2757" s="78">
        <f t="shared" si="184"/>
        <v>2.2600000000000002</v>
      </c>
      <c r="AB2757" s="77">
        <f t="shared" si="185"/>
        <v>90</v>
      </c>
    </row>
    <row r="2758" spans="1:28" x14ac:dyDescent="0.3">
      <c r="A2758" s="53">
        <v>44477</v>
      </c>
      <c r="B2758" s="50" t="s">
        <v>1255</v>
      </c>
      <c r="C2758" s="50" t="s">
        <v>1256</v>
      </c>
      <c r="D2758" s="50" t="s">
        <v>47</v>
      </c>
      <c r="E2758" s="52">
        <v>10</v>
      </c>
      <c r="F2758" s="51">
        <v>161</v>
      </c>
      <c r="G2758" s="65">
        <v>0</v>
      </c>
      <c r="H2758" s="51">
        <v>117</v>
      </c>
      <c r="I2758" s="50" t="s">
        <v>301</v>
      </c>
      <c r="J2758" s="61">
        <v>20.5</v>
      </c>
      <c r="K2758" s="50" t="s">
        <v>91</v>
      </c>
      <c r="L2758" s="72" t="s">
        <v>132</v>
      </c>
      <c r="M2758" s="69">
        <v>4.2</v>
      </c>
      <c r="N2758" s="51">
        <v>111</v>
      </c>
      <c r="O2758" s="50" t="s">
        <v>206</v>
      </c>
      <c r="P2758" s="51">
        <v>10216</v>
      </c>
      <c r="Q2758" s="52">
        <v>22</v>
      </c>
      <c r="R2758" s="51">
        <v>10205</v>
      </c>
      <c r="S2758" s="50" t="s">
        <v>51</v>
      </c>
      <c r="T2758" s="52">
        <v>72</v>
      </c>
      <c r="U2758" s="52">
        <v>86</v>
      </c>
      <c r="V2758" s="50" t="s">
        <v>51</v>
      </c>
      <c r="W2758" s="52">
        <v>58</v>
      </c>
      <c r="X2758" s="50" t="s">
        <v>148</v>
      </c>
      <c r="Y2758" s="78">
        <f t="shared" si="182"/>
        <v>0.42000000000000004</v>
      </c>
      <c r="Z2758" s="78">
        <f t="shared" si="183"/>
        <v>0</v>
      </c>
      <c r="AA2758" s="78">
        <f t="shared" si="184"/>
        <v>2.0499999999999998</v>
      </c>
      <c r="AB2758" s="77">
        <f t="shared" si="185"/>
        <v>80</v>
      </c>
    </row>
    <row r="2759" spans="1:28" x14ac:dyDescent="0.3">
      <c r="A2759" s="53">
        <v>44478</v>
      </c>
      <c r="B2759" s="50" t="s">
        <v>1255</v>
      </c>
      <c r="C2759" s="50" t="s">
        <v>1256</v>
      </c>
      <c r="D2759" s="50" t="s">
        <v>47</v>
      </c>
      <c r="E2759" s="52">
        <v>10</v>
      </c>
      <c r="F2759" s="51">
        <v>165</v>
      </c>
      <c r="G2759" s="65">
        <v>0</v>
      </c>
      <c r="H2759" s="51">
        <v>110</v>
      </c>
      <c r="I2759" s="50" t="s">
        <v>258</v>
      </c>
      <c r="J2759" s="61">
        <v>22</v>
      </c>
      <c r="K2759" s="50" t="s">
        <v>215</v>
      </c>
      <c r="L2759" s="72" t="s">
        <v>102</v>
      </c>
      <c r="M2759" s="69">
        <v>2.5</v>
      </c>
      <c r="N2759" s="51">
        <v>56</v>
      </c>
      <c r="O2759" s="50" t="s">
        <v>91</v>
      </c>
      <c r="P2759" s="51">
        <v>10244</v>
      </c>
      <c r="Q2759" s="52">
        <v>23</v>
      </c>
      <c r="R2759" s="51">
        <v>10207</v>
      </c>
      <c r="S2759" s="50" t="s">
        <v>102</v>
      </c>
      <c r="T2759" s="52">
        <v>70</v>
      </c>
      <c r="U2759" s="52">
        <v>83</v>
      </c>
      <c r="V2759" s="50" t="s">
        <v>249</v>
      </c>
      <c r="W2759" s="52">
        <v>58</v>
      </c>
      <c r="X2759" s="50" t="s">
        <v>91</v>
      </c>
      <c r="Y2759" s="78">
        <f t="shared" si="182"/>
        <v>0.25</v>
      </c>
      <c r="Z2759" s="78">
        <f t="shared" si="183"/>
        <v>0</v>
      </c>
      <c r="AA2759" s="78">
        <f t="shared" si="184"/>
        <v>2.2000000000000002</v>
      </c>
      <c r="AB2759" s="77">
        <f t="shared" si="185"/>
        <v>50</v>
      </c>
    </row>
    <row r="2760" spans="1:28" x14ac:dyDescent="0.3">
      <c r="A2760" s="53">
        <v>44479</v>
      </c>
      <c r="B2760" s="50" t="s">
        <v>1255</v>
      </c>
      <c r="C2760" s="50" t="s">
        <v>1256</v>
      </c>
      <c r="D2760" s="50" t="s">
        <v>47</v>
      </c>
      <c r="E2760" s="52">
        <v>10</v>
      </c>
      <c r="F2760" s="51">
        <v>171</v>
      </c>
      <c r="G2760" s="65">
        <v>0</v>
      </c>
      <c r="H2760" s="51">
        <v>124</v>
      </c>
      <c r="I2760" s="50" t="s">
        <v>74</v>
      </c>
      <c r="J2760" s="61">
        <v>21.8</v>
      </c>
      <c r="K2760" s="50" t="s">
        <v>264</v>
      </c>
      <c r="L2760" s="73">
        <v>11</v>
      </c>
      <c r="M2760" s="69">
        <v>1.9</v>
      </c>
      <c r="N2760" s="51">
        <v>64</v>
      </c>
      <c r="O2760" s="50" t="s">
        <v>108</v>
      </c>
      <c r="P2760" s="51">
        <v>10246</v>
      </c>
      <c r="Q2760" s="52">
        <v>10</v>
      </c>
      <c r="R2760" s="51">
        <v>10232</v>
      </c>
      <c r="S2760" s="52">
        <v>17</v>
      </c>
      <c r="T2760" s="52">
        <v>74</v>
      </c>
      <c r="U2760" s="52">
        <v>86</v>
      </c>
      <c r="V2760" s="50" t="s">
        <v>147</v>
      </c>
      <c r="W2760" s="52">
        <v>63</v>
      </c>
      <c r="X2760" s="50" t="s">
        <v>81</v>
      </c>
      <c r="Y2760" s="78">
        <f t="shared" si="182"/>
        <v>0.19</v>
      </c>
      <c r="Z2760" s="78">
        <f t="shared" si="183"/>
        <v>0</v>
      </c>
      <c r="AA2760" s="78">
        <f t="shared" si="184"/>
        <v>2.1800000000000002</v>
      </c>
      <c r="AB2760" s="77">
        <f t="shared" si="185"/>
        <v>110</v>
      </c>
    </row>
    <row r="2761" spans="1:28" x14ac:dyDescent="0.3">
      <c r="A2761" s="53">
        <v>44480</v>
      </c>
      <c r="B2761" s="50" t="s">
        <v>1255</v>
      </c>
      <c r="C2761" s="50" t="s">
        <v>1256</v>
      </c>
      <c r="D2761" s="50" t="s">
        <v>47</v>
      </c>
      <c r="E2761" s="52">
        <v>10</v>
      </c>
      <c r="F2761" s="51">
        <v>166</v>
      </c>
      <c r="G2761" s="65">
        <v>0</v>
      </c>
      <c r="H2761" s="51">
        <v>132</v>
      </c>
      <c r="I2761" s="50" t="s">
        <v>184</v>
      </c>
      <c r="J2761" s="61">
        <v>19.899999999999999</v>
      </c>
      <c r="K2761" s="50" t="s">
        <v>182</v>
      </c>
      <c r="L2761" s="73">
        <v>0</v>
      </c>
      <c r="M2761" s="69">
        <v>5.6</v>
      </c>
      <c r="N2761" s="51">
        <v>111</v>
      </c>
      <c r="O2761" s="50" t="s">
        <v>118</v>
      </c>
      <c r="P2761" s="51">
        <v>10246</v>
      </c>
      <c r="Q2761" s="52">
        <v>11</v>
      </c>
      <c r="R2761" s="51">
        <v>10225</v>
      </c>
      <c r="S2761" s="52">
        <v>15</v>
      </c>
      <c r="T2761" s="52">
        <v>68</v>
      </c>
      <c r="U2761" s="52">
        <v>82</v>
      </c>
      <c r="V2761" s="50" t="s">
        <v>51</v>
      </c>
      <c r="W2761" s="52">
        <v>50</v>
      </c>
      <c r="X2761" s="50" t="s">
        <v>352</v>
      </c>
      <c r="Y2761" s="78">
        <f t="shared" si="182"/>
        <v>0.55999999999999994</v>
      </c>
      <c r="Z2761" s="78">
        <f t="shared" si="183"/>
        <v>0</v>
      </c>
      <c r="AA2761" s="78">
        <f t="shared" si="184"/>
        <v>1.9899999999999998</v>
      </c>
      <c r="AB2761" s="77">
        <f t="shared" si="185"/>
        <v>0</v>
      </c>
    </row>
    <row r="2762" spans="1:28" x14ac:dyDescent="0.3">
      <c r="A2762" s="53">
        <v>44481</v>
      </c>
      <c r="B2762" s="50" t="s">
        <v>1255</v>
      </c>
      <c r="C2762" s="50" t="s">
        <v>1256</v>
      </c>
      <c r="D2762" s="50" t="s">
        <v>47</v>
      </c>
      <c r="E2762" s="52">
        <v>10</v>
      </c>
      <c r="F2762" s="51">
        <v>157</v>
      </c>
      <c r="G2762" s="65">
        <v>0</v>
      </c>
      <c r="H2762" s="51">
        <v>125</v>
      </c>
      <c r="I2762" s="50" t="s">
        <v>367</v>
      </c>
      <c r="J2762" s="61">
        <v>18.899999999999999</v>
      </c>
      <c r="K2762" s="50" t="s">
        <v>91</v>
      </c>
      <c r="L2762" s="72" t="s">
        <v>533</v>
      </c>
      <c r="M2762" s="69">
        <v>4.7</v>
      </c>
      <c r="N2762" s="51">
        <v>111</v>
      </c>
      <c r="O2762" s="50" t="s">
        <v>182</v>
      </c>
      <c r="P2762" s="51">
        <v>10226</v>
      </c>
      <c r="Q2762" s="50" t="s">
        <v>1012</v>
      </c>
      <c r="R2762" s="51">
        <v>10205</v>
      </c>
      <c r="S2762" s="52">
        <v>16</v>
      </c>
      <c r="T2762" s="52">
        <v>70</v>
      </c>
      <c r="U2762" s="52">
        <v>82</v>
      </c>
      <c r="V2762" s="50" t="s">
        <v>80</v>
      </c>
      <c r="W2762" s="52">
        <v>58</v>
      </c>
      <c r="X2762" s="50" t="s">
        <v>51</v>
      </c>
      <c r="Y2762" s="78">
        <f t="shared" si="182"/>
        <v>0.47000000000000003</v>
      </c>
      <c r="Z2762" s="78">
        <f t="shared" si="183"/>
        <v>0</v>
      </c>
      <c r="AA2762" s="78">
        <f t="shared" si="184"/>
        <v>1.89</v>
      </c>
      <c r="AB2762" s="77">
        <f t="shared" si="185"/>
        <v>70</v>
      </c>
    </row>
    <row r="2763" spans="1:28" x14ac:dyDescent="0.3">
      <c r="A2763" s="53">
        <v>44482</v>
      </c>
      <c r="B2763" s="50" t="s">
        <v>1255</v>
      </c>
      <c r="C2763" s="50" t="s">
        <v>1256</v>
      </c>
      <c r="D2763" s="50" t="s">
        <v>47</v>
      </c>
      <c r="E2763" s="52">
        <v>10</v>
      </c>
      <c r="F2763" s="51">
        <v>143</v>
      </c>
      <c r="G2763" s="65">
        <v>0</v>
      </c>
      <c r="H2763" s="51">
        <v>99</v>
      </c>
      <c r="I2763" s="50" t="s">
        <v>74</v>
      </c>
      <c r="J2763" s="61">
        <v>18.7</v>
      </c>
      <c r="K2763" s="50" t="s">
        <v>188</v>
      </c>
      <c r="L2763" s="72" t="s">
        <v>289</v>
      </c>
      <c r="M2763" s="69">
        <v>5.3</v>
      </c>
      <c r="N2763" s="51">
        <v>139</v>
      </c>
      <c r="O2763" s="50" t="s">
        <v>164</v>
      </c>
      <c r="P2763" s="51">
        <v>10229</v>
      </c>
      <c r="Q2763" s="50" t="s">
        <v>132</v>
      </c>
      <c r="R2763" s="51">
        <v>10210</v>
      </c>
      <c r="S2763" s="52">
        <v>17</v>
      </c>
      <c r="T2763" s="52">
        <v>70</v>
      </c>
      <c r="U2763" s="52">
        <v>77</v>
      </c>
      <c r="V2763" s="50" t="s">
        <v>85</v>
      </c>
      <c r="W2763" s="52">
        <v>57</v>
      </c>
      <c r="X2763" s="50" t="s">
        <v>226</v>
      </c>
      <c r="Y2763" s="78">
        <f t="shared" si="182"/>
        <v>0.53</v>
      </c>
      <c r="Z2763" s="78">
        <f t="shared" si="183"/>
        <v>0</v>
      </c>
      <c r="AA2763" s="78">
        <f t="shared" si="184"/>
        <v>1.8699999999999999</v>
      </c>
      <c r="AB2763" s="77">
        <f t="shared" si="185"/>
        <v>90</v>
      </c>
    </row>
    <row r="2764" spans="1:28" x14ac:dyDescent="0.3">
      <c r="A2764" s="53">
        <v>44483</v>
      </c>
      <c r="B2764" s="50" t="s">
        <v>1255</v>
      </c>
      <c r="C2764" s="50" t="s">
        <v>1256</v>
      </c>
      <c r="D2764" s="50" t="s">
        <v>47</v>
      </c>
      <c r="E2764" s="52">
        <v>10</v>
      </c>
      <c r="F2764" s="51">
        <v>142</v>
      </c>
      <c r="G2764" s="65">
        <v>0</v>
      </c>
      <c r="H2764" s="51">
        <v>88</v>
      </c>
      <c r="I2764" s="50" t="s">
        <v>229</v>
      </c>
      <c r="J2764" s="61">
        <v>19.7</v>
      </c>
      <c r="K2764" s="50" t="s">
        <v>158</v>
      </c>
      <c r="L2764" s="73">
        <v>22</v>
      </c>
      <c r="M2764" s="69">
        <v>1.9</v>
      </c>
      <c r="N2764" s="51">
        <v>42</v>
      </c>
      <c r="O2764" s="50" t="s">
        <v>594</v>
      </c>
      <c r="P2764" s="51">
        <v>10211</v>
      </c>
      <c r="Q2764" s="50" t="s">
        <v>1012</v>
      </c>
      <c r="R2764" s="51">
        <v>10179</v>
      </c>
      <c r="S2764" s="50" t="s">
        <v>51</v>
      </c>
      <c r="T2764" s="52">
        <v>66</v>
      </c>
      <c r="U2764" s="52">
        <v>80</v>
      </c>
      <c r="V2764" s="50" t="s">
        <v>51</v>
      </c>
      <c r="W2764" s="52">
        <v>49</v>
      </c>
      <c r="X2764" s="50" t="s">
        <v>206</v>
      </c>
      <c r="Y2764" s="78">
        <f t="shared" si="182"/>
        <v>0.19</v>
      </c>
      <c r="Z2764" s="78">
        <f t="shared" si="183"/>
        <v>0</v>
      </c>
      <c r="AA2764" s="78">
        <f t="shared" si="184"/>
        <v>1.97</v>
      </c>
      <c r="AB2764" s="77">
        <f t="shared" si="185"/>
        <v>220</v>
      </c>
    </row>
    <row r="2765" spans="1:28" x14ac:dyDescent="0.3">
      <c r="A2765" s="53">
        <v>44484</v>
      </c>
      <c r="B2765" s="50" t="s">
        <v>1255</v>
      </c>
      <c r="C2765" s="50" t="s">
        <v>1256</v>
      </c>
      <c r="D2765" s="50" t="s">
        <v>47</v>
      </c>
      <c r="E2765" s="52">
        <v>10</v>
      </c>
      <c r="F2765" s="51">
        <v>150</v>
      </c>
      <c r="G2765" s="65">
        <v>0</v>
      </c>
      <c r="H2765" s="51">
        <v>116</v>
      </c>
      <c r="I2765" s="50" t="s">
        <v>286</v>
      </c>
      <c r="J2765" s="61">
        <v>18.3</v>
      </c>
      <c r="K2765" s="50" t="s">
        <v>104</v>
      </c>
      <c r="L2765" s="73">
        <v>28</v>
      </c>
      <c r="M2765" s="69">
        <v>1.9</v>
      </c>
      <c r="N2765" s="51">
        <v>61</v>
      </c>
      <c r="O2765" s="50" t="s">
        <v>65</v>
      </c>
      <c r="P2765" s="51">
        <v>10200</v>
      </c>
      <c r="Q2765" s="52">
        <v>10</v>
      </c>
      <c r="R2765" s="51">
        <v>10174</v>
      </c>
      <c r="S2765" s="50" t="s">
        <v>116</v>
      </c>
      <c r="T2765" s="52">
        <v>75</v>
      </c>
      <c r="U2765" s="52">
        <v>82</v>
      </c>
      <c r="V2765" s="50" t="s">
        <v>51</v>
      </c>
      <c r="W2765" s="52">
        <v>56</v>
      </c>
      <c r="X2765" s="50" t="s">
        <v>143</v>
      </c>
      <c r="Y2765" s="78">
        <f t="shared" si="182"/>
        <v>0.19</v>
      </c>
      <c r="Z2765" s="78">
        <f t="shared" si="183"/>
        <v>0</v>
      </c>
      <c r="AA2765" s="78">
        <f t="shared" si="184"/>
        <v>1.83</v>
      </c>
      <c r="AB2765" s="77">
        <f t="shared" si="185"/>
        <v>280</v>
      </c>
    </row>
    <row r="2766" spans="1:28" x14ac:dyDescent="0.3">
      <c r="A2766" s="53">
        <v>44485</v>
      </c>
      <c r="B2766" s="50" t="s">
        <v>1255</v>
      </c>
      <c r="C2766" s="50" t="s">
        <v>1256</v>
      </c>
      <c r="D2766" s="50" t="s">
        <v>47</v>
      </c>
      <c r="E2766" s="52">
        <v>10</v>
      </c>
      <c r="F2766" s="51">
        <v>150</v>
      </c>
      <c r="G2766" s="65">
        <v>1.2</v>
      </c>
      <c r="H2766" s="51">
        <v>123</v>
      </c>
      <c r="I2766" s="50" t="s">
        <v>280</v>
      </c>
      <c r="J2766" s="61">
        <v>17.600000000000001</v>
      </c>
      <c r="K2766" s="50" t="s">
        <v>133</v>
      </c>
      <c r="L2766" s="73">
        <v>10</v>
      </c>
      <c r="M2766" s="69">
        <v>1.9</v>
      </c>
      <c r="N2766" s="51">
        <v>67</v>
      </c>
      <c r="O2766" s="50" t="s">
        <v>135</v>
      </c>
      <c r="P2766" s="51">
        <v>10189</v>
      </c>
      <c r="Q2766" s="50" t="s">
        <v>1012</v>
      </c>
      <c r="R2766" s="51">
        <v>10144</v>
      </c>
      <c r="S2766" s="50" t="s">
        <v>51</v>
      </c>
      <c r="T2766" s="52">
        <v>80</v>
      </c>
      <c r="U2766" s="52">
        <v>87</v>
      </c>
      <c r="V2766" s="50" t="s">
        <v>51</v>
      </c>
      <c r="W2766" s="52">
        <v>74</v>
      </c>
      <c r="X2766" s="50" t="s">
        <v>51</v>
      </c>
      <c r="Y2766" s="78">
        <f t="shared" si="182"/>
        <v>0.19</v>
      </c>
      <c r="Z2766" s="78">
        <f t="shared" si="183"/>
        <v>0.12</v>
      </c>
      <c r="AA2766" s="78">
        <f t="shared" si="184"/>
        <v>1.7600000000000002</v>
      </c>
      <c r="AB2766" s="77">
        <f t="shared" si="185"/>
        <v>100</v>
      </c>
    </row>
    <row r="2767" spans="1:28" x14ac:dyDescent="0.3">
      <c r="A2767" s="53">
        <v>44486</v>
      </c>
      <c r="B2767" s="50" t="s">
        <v>1255</v>
      </c>
      <c r="C2767" s="50" t="s">
        <v>1256</v>
      </c>
      <c r="D2767" s="50" t="s">
        <v>47</v>
      </c>
      <c r="E2767" s="52">
        <v>10</v>
      </c>
      <c r="F2767" s="51">
        <v>170</v>
      </c>
      <c r="G2767" s="65">
        <v>0</v>
      </c>
      <c r="H2767" s="51">
        <v>142</v>
      </c>
      <c r="I2767" s="50" t="s">
        <v>100</v>
      </c>
      <c r="J2767" s="61">
        <v>19.899999999999999</v>
      </c>
      <c r="K2767" s="50" t="s">
        <v>139</v>
      </c>
      <c r="L2767" s="72" t="s">
        <v>132</v>
      </c>
      <c r="M2767" s="69">
        <v>0.6</v>
      </c>
      <c r="N2767" s="51">
        <v>47</v>
      </c>
      <c r="O2767" s="50" t="s">
        <v>388</v>
      </c>
      <c r="P2767" s="51">
        <v>10177</v>
      </c>
      <c r="Q2767" s="50" t="s">
        <v>51</v>
      </c>
      <c r="R2767" s="51">
        <v>10128</v>
      </c>
      <c r="S2767" s="50" t="s">
        <v>218</v>
      </c>
      <c r="T2767" s="52">
        <v>79</v>
      </c>
      <c r="U2767" s="52">
        <v>86</v>
      </c>
      <c r="V2767" s="50" t="s">
        <v>51</v>
      </c>
      <c r="W2767" s="52">
        <v>66</v>
      </c>
      <c r="X2767" s="50" t="s">
        <v>128</v>
      </c>
      <c r="Y2767" s="78">
        <f t="shared" si="182"/>
        <v>0.06</v>
      </c>
      <c r="Z2767" s="78">
        <f t="shared" si="183"/>
        <v>0</v>
      </c>
      <c r="AA2767" s="78">
        <f t="shared" si="184"/>
        <v>1.9899999999999998</v>
      </c>
      <c r="AB2767" s="77">
        <f t="shared" si="185"/>
        <v>80</v>
      </c>
    </row>
    <row r="2768" spans="1:28" x14ac:dyDescent="0.3">
      <c r="A2768" s="53">
        <v>44487</v>
      </c>
      <c r="B2768" s="50" t="s">
        <v>1255</v>
      </c>
      <c r="C2768" s="50" t="s">
        <v>1256</v>
      </c>
      <c r="D2768" s="50" t="s">
        <v>47</v>
      </c>
      <c r="E2768" s="52">
        <v>10</v>
      </c>
      <c r="F2768" s="51">
        <v>186</v>
      </c>
      <c r="G2768" s="65">
        <v>0</v>
      </c>
      <c r="H2768" s="51">
        <v>136</v>
      </c>
      <c r="I2768" s="50" t="s">
        <v>460</v>
      </c>
      <c r="J2768" s="61">
        <v>23.5</v>
      </c>
      <c r="K2768" s="50" t="s">
        <v>215</v>
      </c>
      <c r="L2768" s="73">
        <v>11</v>
      </c>
      <c r="M2768" s="69">
        <v>1.4</v>
      </c>
      <c r="N2768" s="51">
        <v>58</v>
      </c>
      <c r="O2768" s="50" t="s">
        <v>369</v>
      </c>
      <c r="P2768" s="51">
        <v>10197</v>
      </c>
      <c r="Q2768" s="52">
        <v>10</v>
      </c>
      <c r="R2768" s="51">
        <v>10170</v>
      </c>
      <c r="S2768" s="50" t="s">
        <v>51</v>
      </c>
      <c r="T2768" s="52">
        <v>69</v>
      </c>
      <c r="U2768" s="52">
        <v>84</v>
      </c>
      <c r="V2768" s="50" t="s">
        <v>51</v>
      </c>
      <c r="W2768" s="52">
        <v>52</v>
      </c>
      <c r="X2768" s="50" t="s">
        <v>81</v>
      </c>
      <c r="Y2768" s="78">
        <f t="shared" si="182"/>
        <v>0.13999999999999999</v>
      </c>
      <c r="Z2768" s="78">
        <f t="shared" si="183"/>
        <v>0</v>
      </c>
      <c r="AA2768" s="78">
        <f t="shared" si="184"/>
        <v>2.35</v>
      </c>
      <c r="AB2768" s="77">
        <f t="shared" si="185"/>
        <v>110</v>
      </c>
    </row>
    <row r="2769" spans="1:28" x14ac:dyDescent="0.3">
      <c r="A2769" s="53">
        <v>44488</v>
      </c>
      <c r="B2769" s="50" t="s">
        <v>1255</v>
      </c>
      <c r="C2769" s="50" t="s">
        <v>1256</v>
      </c>
      <c r="D2769" s="50" t="s">
        <v>47</v>
      </c>
      <c r="E2769" s="52">
        <v>10</v>
      </c>
      <c r="F2769" s="51">
        <v>198</v>
      </c>
      <c r="G2769" s="65">
        <v>0</v>
      </c>
      <c r="H2769" s="51">
        <v>160</v>
      </c>
      <c r="I2769" s="50" t="s">
        <v>650</v>
      </c>
      <c r="J2769" s="61">
        <v>23.6</v>
      </c>
      <c r="K2769" s="50" t="s">
        <v>113</v>
      </c>
      <c r="L2769" s="72" t="s">
        <v>289</v>
      </c>
      <c r="M2769" s="69">
        <v>1.4</v>
      </c>
      <c r="N2769" s="51">
        <v>72</v>
      </c>
      <c r="O2769" s="50" t="s">
        <v>213</v>
      </c>
      <c r="P2769" s="51">
        <v>10192</v>
      </c>
      <c r="Q2769" s="52">
        <v>10</v>
      </c>
      <c r="R2769" s="51">
        <v>10137</v>
      </c>
      <c r="S2769" s="52">
        <v>24</v>
      </c>
      <c r="T2769" s="52">
        <v>73</v>
      </c>
      <c r="U2769" s="52">
        <v>85</v>
      </c>
      <c r="V2769" s="50" t="s">
        <v>51</v>
      </c>
      <c r="W2769" s="52">
        <v>55</v>
      </c>
      <c r="X2769" s="50" t="s">
        <v>108</v>
      </c>
      <c r="Y2769" s="78">
        <f t="shared" si="182"/>
        <v>0.13999999999999999</v>
      </c>
      <c r="Z2769" s="78">
        <f t="shared" si="183"/>
        <v>0</v>
      </c>
      <c r="AA2769" s="78">
        <f t="shared" si="184"/>
        <v>2.3600000000000003</v>
      </c>
      <c r="AB2769" s="77">
        <f t="shared" si="185"/>
        <v>90</v>
      </c>
    </row>
    <row r="2770" spans="1:28" x14ac:dyDescent="0.3">
      <c r="A2770" s="53">
        <v>44489</v>
      </c>
      <c r="B2770" s="50" t="s">
        <v>1255</v>
      </c>
      <c r="C2770" s="50" t="s">
        <v>1256</v>
      </c>
      <c r="D2770" s="50" t="s">
        <v>47</v>
      </c>
      <c r="E2770" s="52">
        <v>10</v>
      </c>
      <c r="F2770" s="51">
        <v>200</v>
      </c>
      <c r="G2770" s="65">
        <v>0</v>
      </c>
      <c r="H2770" s="51">
        <v>165</v>
      </c>
      <c r="I2770" s="50" t="s">
        <v>100</v>
      </c>
      <c r="J2770" s="61">
        <v>23.4</v>
      </c>
      <c r="K2770" s="50" t="s">
        <v>209</v>
      </c>
      <c r="L2770" s="73">
        <v>30</v>
      </c>
      <c r="M2770" s="69">
        <v>1.9</v>
      </c>
      <c r="N2770" s="51">
        <v>172</v>
      </c>
      <c r="O2770" s="50" t="s">
        <v>189</v>
      </c>
      <c r="P2770" s="51">
        <v>10186</v>
      </c>
      <c r="Q2770" s="50" t="s">
        <v>51</v>
      </c>
      <c r="R2770" s="51">
        <v>10117</v>
      </c>
      <c r="S2770" s="52">
        <v>15</v>
      </c>
      <c r="T2770" s="52">
        <v>73</v>
      </c>
      <c r="U2770" s="52">
        <v>78</v>
      </c>
      <c r="V2770" s="50" t="s">
        <v>51</v>
      </c>
      <c r="W2770" s="52">
        <v>53</v>
      </c>
      <c r="X2770" s="50" t="s">
        <v>286</v>
      </c>
      <c r="Y2770" s="78">
        <f t="shared" si="182"/>
        <v>0.19</v>
      </c>
      <c r="Z2770" s="78">
        <f t="shared" si="183"/>
        <v>0</v>
      </c>
      <c r="AA2770" s="78">
        <f t="shared" si="184"/>
        <v>2.34</v>
      </c>
      <c r="AB2770" s="77">
        <f t="shared" si="185"/>
        <v>300</v>
      </c>
    </row>
    <row r="2771" spans="1:28" x14ac:dyDescent="0.3">
      <c r="A2771" s="53">
        <v>44490</v>
      </c>
      <c r="B2771" s="50" t="s">
        <v>1255</v>
      </c>
      <c r="C2771" s="50" t="s">
        <v>1256</v>
      </c>
      <c r="D2771" s="50" t="s">
        <v>47</v>
      </c>
      <c r="E2771" s="52">
        <v>10</v>
      </c>
      <c r="F2771" s="51">
        <v>161</v>
      </c>
      <c r="G2771" s="65">
        <v>0.4</v>
      </c>
      <c r="H2771" s="51">
        <v>128</v>
      </c>
      <c r="I2771" s="50" t="s">
        <v>69</v>
      </c>
      <c r="J2771" s="61">
        <v>19.399999999999999</v>
      </c>
      <c r="K2771" s="50" t="s">
        <v>192</v>
      </c>
      <c r="L2771" s="73">
        <v>27</v>
      </c>
      <c r="M2771" s="69">
        <v>3.1</v>
      </c>
      <c r="N2771" s="51">
        <v>133</v>
      </c>
      <c r="O2771" s="50" t="s">
        <v>286</v>
      </c>
      <c r="P2771" s="51">
        <v>10213</v>
      </c>
      <c r="Q2771" s="52">
        <v>21</v>
      </c>
      <c r="R2771" s="51">
        <v>10186</v>
      </c>
      <c r="S2771" s="50" t="s">
        <v>1012</v>
      </c>
      <c r="T2771" s="52">
        <v>61</v>
      </c>
      <c r="U2771" s="52">
        <v>72</v>
      </c>
      <c r="V2771" s="50" t="s">
        <v>80</v>
      </c>
      <c r="W2771" s="52">
        <v>43</v>
      </c>
      <c r="X2771" s="50" t="s">
        <v>226</v>
      </c>
      <c r="Y2771" s="78">
        <f t="shared" si="182"/>
        <v>0.31</v>
      </c>
      <c r="Z2771" s="78">
        <f t="shared" si="183"/>
        <v>0.04</v>
      </c>
      <c r="AA2771" s="78">
        <f t="shared" si="184"/>
        <v>1.94</v>
      </c>
      <c r="AB2771" s="77">
        <f t="shared" si="185"/>
        <v>270</v>
      </c>
    </row>
    <row r="2772" spans="1:28" x14ac:dyDescent="0.3">
      <c r="A2772" s="53">
        <v>44491</v>
      </c>
      <c r="B2772" s="50" t="s">
        <v>1255</v>
      </c>
      <c r="C2772" s="50" t="s">
        <v>1256</v>
      </c>
      <c r="D2772" s="50" t="s">
        <v>47</v>
      </c>
      <c r="E2772" s="52">
        <v>10</v>
      </c>
      <c r="F2772" s="51">
        <v>134</v>
      </c>
      <c r="G2772" s="65">
        <v>10</v>
      </c>
      <c r="H2772" s="51">
        <v>121</v>
      </c>
      <c r="I2772" s="50" t="s">
        <v>100</v>
      </c>
      <c r="J2772" s="61">
        <v>14.8</v>
      </c>
      <c r="K2772" s="50" t="s">
        <v>250</v>
      </c>
      <c r="L2772" s="73">
        <v>26</v>
      </c>
      <c r="M2772" s="69">
        <v>1.1000000000000001</v>
      </c>
      <c r="N2772" s="51">
        <v>75</v>
      </c>
      <c r="O2772" s="50" t="s">
        <v>258</v>
      </c>
      <c r="P2772" s="51">
        <v>10254</v>
      </c>
      <c r="Q2772" s="52">
        <v>21</v>
      </c>
      <c r="R2772" s="51">
        <v>10204</v>
      </c>
      <c r="S2772" s="50" t="s">
        <v>116</v>
      </c>
      <c r="T2772" s="52">
        <v>80</v>
      </c>
      <c r="U2772" s="52">
        <v>87</v>
      </c>
      <c r="V2772" s="50" t="s">
        <v>51</v>
      </c>
      <c r="W2772" s="52">
        <v>65</v>
      </c>
      <c r="X2772" s="50" t="s">
        <v>51</v>
      </c>
      <c r="Y2772" s="78">
        <f t="shared" si="182"/>
        <v>0.11000000000000001</v>
      </c>
      <c r="Z2772" s="78">
        <f t="shared" si="183"/>
        <v>1</v>
      </c>
      <c r="AA2772" s="78">
        <f t="shared" si="184"/>
        <v>1.48</v>
      </c>
      <c r="AB2772" s="77">
        <f t="shared" si="185"/>
        <v>260</v>
      </c>
    </row>
    <row r="2773" spans="1:28" x14ac:dyDescent="0.3">
      <c r="A2773" s="53">
        <v>44492</v>
      </c>
      <c r="B2773" s="50" t="s">
        <v>1255</v>
      </c>
      <c r="C2773" s="50" t="s">
        <v>1256</v>
      </c>
      <c r="D2773" s="50" t="s">
        <v>47</v>
      </c>
      <c r="E2773" s="52">
        <v>10</v>
      </c>
      <c r="F2773" s="51">
        <v>138</v>
      </c>
      <c r="G2773" s="65">
        <v>0</v>
      </c>
      <c r="H2773" s="51">
        <v>85</v>
      </c>
      <c r="I2773" s="50" t="s">
        <v>280</v>
      </c>
      <c r="J2773" s="61">
        <v>19.100000000000001</v>
      </c>
      <c r="K2773" s="50" t="s">
        <v>113</v>
      </c>
      <c r="L2773" s="73">
        <v>0</v>
      </c>
      <c r="M2773" s="69">
        <v>2.8</v>
      </c>
      <c r="N2773" s="51">
        <v>58</v>
      </c>
      <c r="O2773" s="50" t="s">
        <v>51</v>
      </c>
      <c r="P2773" s="51">
        <v>10238</v>
      </c>
      <c r="Q2773" s="50" t="s">
        <v>1012</v>
      </c>
      <c r="R2773" s="51">
        <v>10199</v>
      </c>
      <c r="S2773" s="52">
        <v>15</v>
      </c>
      <c r="T2773" s="52">
        <v>67</v>
      </c>
      <c r="U2773" s="52">
        <v>83</v>
      </c>
      <c r="V2773" s="50" t="s">
        <v>51</v>
      </c>
      <c r="W2773" s="52">
        <v>50</v>
      </c>
      <c r="X2773" s="50" t="s">
        <v>113</v>
      </c>
      <c r="Y2773" s="78">
        <f t="shared" si="182"/>
        <v>0.27999999999999997</v>
      </c>
      <c r="Z2773" s="78">
        <f t="shared" si="183"/>
        <v>0</v>
      </c>
      <c r="AA2773" s="78">
        <f t="shared" si="184"/>
        <v>1.9100000000000001</v>
      </c>
      <c r="AB2773" s="77">
        <f t="shared" si="185"/>
        <v>0</v>
      </c>
    </row>
    <row r="2774" spans="1:28" x14ac:dyDescent="0.3">
      <c r="A2774" s="53">
        <v>44493</v>
      </c>
      <c r="B2774" s="50" t="s">
        <v>1255</v>
      </c>
      <c r="C2774" s="50" t="s">
        <v>1256</v>
      </c>
      <c r="D2774" s="50" t="s">
        <v>47</v>
      </c>
      <c r="E2774" s="52">
        <v>10</v>
      </c>
      <c r="F2774" s="51">
        <v>156</v>
      </c>
      <c r="G2774" s="65">
        <v>0.4</v>
      </c>
      <c r="H2774" s="51">
        <v>97</v>
      </c>
      <c r="I2774" s="50" t="s">
        <v>301</v>
      </c>
      <c r="J2774" s="61">
        <v>21.4</v>
      </c>
      <c r="K2774" s="50" t="s">
        <v>117</v>
      </c>
      <c r="L2774" s="73">
        <v>27</v>
      </c>
      <c r="M2774" s="69">
        <v>1.4</v>
      </c>
      <c r="N2774" s="51">
        <v>50</v>
      </c>
      <c r="O2774" s="50" t="s">
        <v>494</v>
      </c>
      <c r="P2774" s="51">
        <v>10215</v>
      </c>
      <c r="Q2774" s="52">
        <v>19</v>
      </c>
      <c r="R2774" s="51">
        <v>10194</v>
      </c>
      <c r="S2774" s="50" t="s">
        <v>218</v>
      </c>
      <c r="T2774" s="52">
        <v>73</v>
      </c>
      <c r="U2774" s="52">
        <v>82</v>
      </c>
      <c r="V2774" s="50" t="s">
        <v>108</v>
      </c>
      <c r="W2774" s="52">
        <v>58</v>
      </c>
      <c r="X2774" s="50" t="s">
        <v>117</v>
      </c>
      <c r="Y2774" s="78">
        <f t="shared" si="182"/>
        <v>0.13999999999999999</v>
      </c>
      <c r="Z2774" s="78">
        <f t="shared" si="183"/>
        <v>0.04</v>
      </c>
      <c r="AA2774" s="78">
        <f t="shared" si="184"/>
        <v>2.1399999999999997</v>
      </c>
      <c r="AB2774" s="77">
        <f t="shared" si="185"/>
        <v>270</v>
      </c>
    </row>
    <row r="2775" spans="1:28" x14ac:dyDescent="0.3">
      <c r="A2775" s="53">
        <v>44494</v>
      </c>
      <c r="B2775" s="50" t="s">
        <v>1255</v>
      </c>
      <c r="C2775" s="50" t="s">
        <v>1256</v>
      </c>
      <c r="D2775" s="50" t="s">
        <v>47</v>
      </c>
      <c r="E2775" s="52">
        <v>10</v>
      </c>
      <c r="F2775" s="51">
        <v>156</v>
      </c>
      <c r="G2775" s="65">
        <v>0</v>
      </c>
      <c r="H2775" s="51">
        <v>120</v>
      </c>
      <c r="I2775" s="50" t="s">
        <v>100</v>
      </c>
      <c r="J2775" s="61">
        <v>19.2</v>
      </c>
      <c r="K2775" s="50" t="s">
        <v>148</v>
      </c>
      <c r="L2775" s="73">
        <v>25</v>
      </c>
      <c r="M2775" s="69">
        <v>1.9</v>
      </c>
      <c r="N2775" s="51">
        <v>64</v>
      </c>
      <c r="O2775" s="50" t="s">
        <v>50</v>
      </c>
      <c r="P2775" s="51">
        <v>10238</v>
      </c>
      <c r="Q2775" s="52">
        <v>22</v>
      </c>
      <c r="R2775" s="51">
        <v>10200</v>
      </c>
      <c r="S2775" s="50" t="s">
        <v>116</v>
      </c>
      <c r="T2775" s="52">
        <v>72</v>
      </c>
      <c r="U2775" s="52">
        <v>83</v>
      </c>
      <c r="V2775" s="50" t="s">
        <v>70</v>
      </c>
      <c r="W2775" s="52">
        <v>57</v>
      </c>
      <c r="X2775" s="50" t="s">
        <v>129</v>
      </c>
      <c r="Y2775" s="78">
        <f t="shared" si="182"/>
        <v>0.19</v>
      </c>
      <c r="Z2775" s="78">
        <f t="shared" si="183"/>
        <v>0</v>
      </c>
      <c r="AA2775" s="78">
        <f t="shared" si="184"/>
        <v>1.92</v>
      </c>
      <c r="AB2775" s="77">
        <f t="shared" si="185"/>
        <v>250</v>
      </c>
    </row>
    <row r="2776" spans="1:28" x14ac:dyDescent="0.3">
      <c r="A2776" s="53">
        <v>44495</v>
      </c>
      <c r="B2776" s="50" t="s">
        <v>1255</v>
      </c>
      <c r="C2776" s="50" t="s">
        <v>1256</v>
      </c>
      <c r="D2776" s="50" t="s">
        <v>47</v>
      </c>
      <c r="E2776" s="52">
        <v>10</v>
      </c>
      <c r="F2776" s="51">
        <v>160</v>
      </c>
      <c r="G2776" s="65">
        <v>0</v>
      </c>
      <c r="H2776" s="51">
        <v>107</v>
      </c>
      <c r="I2776" s="50" t="s">
        <v>232</v>
      </c>
      <c r="J2776" s="61">
        <v>21.2</v>
      </c>
      <c r="K2776" s="50" t="s">
        <v>215</v>
      </c>
      <c r="L2776" s="72" t="s">
        <v>132</v>
      </c>
      <c r="M2776" s="69">
        <v>1.7</v>
      </c>
      <c r="N2776" s="51">
        <v>67</v>
      </c>
      <c r="O2776" s="50" t="s">
        <v>71</v>
      </c>
      <c r="P2776" s="51">
        <v>10243</v>
      </c>
      <c r="Q2776" s="50" t="s">
        <v>289</v>
      </c>
      <c r="R2776" s="51">
        <v>10214</v>
      </c>
      <c r="S2776" s="52">
        <v>24</v>
      </c>
      <c r="T2776" s="52">
        <v>74</v>
      </c>
      <c r="U2776" s="52">
        <v>86</v>
      </c>
      <c r="V2776" s="50" t="s">
        <v>107</v>
      </c>
      <c r="W2776" s="52">
        <v>59</v>
      </c>
      <c r="X2776" s="50" t="s">
        <v>51</v>
      </c>
      <c r="Y2776" s="78">
        <f t="shared" si="182"/>
        <v>0.16999999999999998</v>
      </c>
      <c r="Z2776" s="78">
        <f t="shared" si="183"/>
        <v>0</v>
      </c>
      <c r="AA2776" s="78">
        <f t="shared" si="184"/>
        <v>2.12</v>
      </c>
      <c r="AB2776" s="77">
        <f t="shared" si="185"/>
        <v>80</v>
      </c>
    </row>
    <row r="2777" spans="1:28" x14ac:dyDescent="0.3">
      <c r="A2777" s="53">
        <v>44496</v>
      </c>
      <c r="B2777" s="50" t="s">
        <v>1255</v>
      </c>
      <c r="C2777" s="50" t="s">
        <v>1256</v>
      </c>
      <c r="D2777" s="50" t="s">
        <v>47</v>
      </c>
      <c r="E2777" s="52">
        <v>10</v>
      </c>
      <c r="F2777" s="51">
        <v>155</v>
      </c>
      <c r="G2777" s="65">
        <v>0</v>
      </c>
      <c r="H2777" s="51">
        <v>107</v>
      </c>
      <c r="I2777" s="50" t="s">
        <v>123</v>
      </c>
      <c r="J2777" s="61">
        <v>20.3</v>
      </c>
      <c r="K2777" s="50" t="s">
        <v>158</v>
      </c>
      <c r="L2777" s="73">
        <v>22</v>
      </c>
      <c r="M2777" s="69">
        <v>1.1000000000000001</v>
      </c>
      <c r="N2777" s="51">
        <v>42</v>
      </c>
      <c r="O2777" s="50" t="s">
        <v>312</v>
      </c>
      <c r="P2777" s="51">
        <v>10215</v>
      </c>
      <c r="Q2777" s="50" t="s">
        <v>1012</v>
      </c>
      <c r="R2777" s="51">
        <v>10149</v>
      </c>
      <c r="S2777" s="52">
        <v>24</v>
      </c>
      <c r="T2777" s="52">
        <v>77</v>
      </c>
      <c r="U2777" s="52">
        <v>87</v>
      </c>
      <c r="V2777" s="50" t="s">
        <v>51</v>
      </c>
      <c r="W2777" s="52">
        <v>64</v>
      </c>
      <c r="X2777" s="50" t="s">
        <v>146</v>
      </c>
      <c r="Y2777" s="78">
        <f t="shared" si="182"/>
        <v>0.11000000000000001</v>
      </c>
      <c r="Z2777" s="78">
        <f t="shared" si="183"/>
        <v>0</v>
      </c>
      <c r="AA2777" s="78">
        <f t="shared" si="184"/>
        <v>2.0300000000000002</v>
      </c>
      <c r="AB2777" s="77">
        <f t="shared" si="185"/>
        <v>220</v>
      </c>
    </row>
    <row r="2778" spans="1:28" x14ac:dyDescent="0.3">
      <c r="A2778" s="53">
        <v>44497</v>
      </c>
      <c r="B2778" s="50" t="s">
        <v>1255</v>
      </c>
      <c r="C2778" s="50" t="s">
        <v>1256</v>
      </c>
      <c r="D2778" s="50" t="s">
        <v>47</v>
      </c>
      <c r="E2778" s="52">
        <v>10</v>
      </c>
      <c r="F2778" s="51">
        <v>160</v>
      </c>
      <c r="G2778" s="65">
        <v>1.2</v>
      </c>
      <c r="H2778" s="51">
        <v>103</v>
      </c>
      <c r="I2778" s="50" t="s">
        <v>280</v>
      </c>
      <c r="J2778" s="61">
        <v>21.7</v>
      </c>
      <c r="K2778" s="50" t="s">
        <v>121</v>
      </c>
      <c r="L2778" s="72" t="s">
        <v>132</v>
      </c>
      <c r="M2778" s="69">
        <v>1.9</v>
      </c>
      <c r="N2778" s="51">
        <v>75</v>
      </c>
      <c r="O2778" s="50" t="s">
        <v>107</v>
      </c>
      <c r="P2778" s="51">
        <v>10149</v>
      </c>
      <c r="Q2778" s="50" t="s">
        <v>1012</v>
      </c>
      <c r="R2778" s="51">
        <v>10038</v>
      </c>
      <c r="S2778" s="52">
        <v>24</v>
      </c>
      <c r="T2778" s="52">
        <v>70</v>
      </c>
      <c r="U2778" s="52">
        <v>78</v>
      </c>
      <c r="V2778" s="50" t="s">
        <v>280</v>
      </c>
      <c r="W2778" s="52">
        <v>55</v>
      </c>
      <c r="X2778" s="50" t="s">
        <v>71</v>
      </c>
      <c r="Y2778" s="78">
        <f t="shared" si="182"/>
        <v>0.19</v>
      </c>
      <c r="Z2778" s="78">
        <f t="shared" si="183"/>
        <v>0.12</v>
      </c>
      <c r="AA2778" s="78">
        <f t="shared" si="184"/>
        <v>2.17</v>
      </c>
      <c r="AB2778" s="77">
        <f t="shared" si="185"/>
        <v>80</v>
      </c>
    </row>
    <row r="2779" spans="1:28" x14ac:dyDescent="0.3">
      <c r="A2779" s="53">
        <v>44498</v>
      </c>
      <c r="B2779" s="50" t="s">
        <v>1255</v>
      </c>
      <c r="C2779" s="50" t="s">
        <v>1256</v>
      </c>
      <c r="D2779" s="50" t="s">
        <v>47</v>
      </c>
      <c r="E2779" s="52">
        <v>10</v>
      </c>
      <c r="F2779" s="51">
        <v>157</v>
      </c>
      <c r="G2779" s="65">
        <v>5.4</v>
      </c>
      <c r="H2779" s="51">
        <v>140</v>
      </c>
      <c r="I2779" s="50" t="s">
        <v>177</v>
      </c>
      <c r="J2779" s="61">
        <v>17.399999999999999</v>
      </c>
      <c r="K2779" s="50" t="s">
        <v>89</v>
      </c>
      <c r="L2779" s="73">
        <v>29</v>
      </c>
      <c r="M2779" s="69">
        <v>1.7</v>
      </c>
      <c r="N2779" s="51">
        <v>69</v>
      </c>
      <c r="O2779" s="50" t="s">
        <v>258</v>
      </c>
      <c r="P2779" s="51">
        <v>10072</v>
      </c>
      <c r="Q2779" s="52">
        <v>10</v>
      </c>
      <c r="R2779" s="51">
        <v>9953</v>
      </c>
      <c r="S2779" s="52">
        <v>24</v>
      </c>
      <c r="T2779" s="52">
        <v>75</v>
      </c>
      <c r="U2779" s="52">
        <v>84</v>
      </c>
      <c r="V2779" s="50" t="s">
        <v>51</v>
      </c>
      <c r="W2779" s="52">
        <v>63</v>
      </c>
      <c r="X2779" s="50" t="s">
        <v>80</v>
      </c>
      <c r="Y2779" s="78">
        <f t="shared" si="182"/>
        <v>0.16999999999999998</v>
      </c>
      <c r="Z2779" s="78">
        <f t="shared" si="183"/>
        <v>0.54</v>
      </c>
      <c r="AA2779" s="78">
        <f t="shared" si="184"/>
        <v>1.7399999999999998</v>
      </c>
      <c r="AB2779" s="77">
        <f t="shared" si="185"/>
        <v>290</v>
      </c>
    </row>
    <row r="2780" spans="1:28" x14ac:dyDescent="0.3">
      <c r="A2780" s="53">
        <v>44499</v>
      </c>
      <c r="B2780" s="50" t="s">
        <v>1255</v>
      </c>
      <c r="C2780" s="50" t="s">
        <v>1256</v>
      </c>
      <c r="D2780" s="50" t="s">
        <v>47</v>
      </c>
      <c r="E2780" s="52">
        <v>10</v>
      </c>
      <c r="F2780" s="51">
        <v>155</v>
      </c>
      <c r="G2780" s="65">
        <v>0.4</v>
      </c>
      <c r="H2780" s="51">
        <v>130</v>
      </c>
      <c r="I2780" s="50" t="s">
        <v>100</v>
      </c>
      <c r="J2780" s="61">
        <v>18</v>
      </c>
      <c r="K2780" s="50" t="s">
        <v>148</v>
      </c>
      <c r="L2780" s="73">
        <v>28</v>
      </c>
      <c r="M2780" s="69">
        <v>2.5</v>
      </c>
      <c r="N2780" s="51">
        <v>78</v>
      </c>
      <c r="O2780" s="50" t="s">
        <v>148</v>
      </c>
      <c r="P2780" s="51">
        <v>10061</v>
      </c>
      <c r="Q2780" s="52">
        <v>16</v>
      </c>
      <c r="R2780" s="51">
        <v>9941</v>
      </c>
      <c r="S2780" s="50" t="s">
        <v>84</v>
      </c>
      <c r="T2780" s="52">
        <v>76</v>
      </c>
      <c r="U2780" s="52">
        <v>85</v>
      </c>
      <c r="V2780" s="50" t="s">
        <v>100</v>
      </c>
      <c r="W2780" s="52">
        <v>69</v>
      </c>
      <c r="X2780" s="50" t="s">
        <v>192</v>
      </c>
      <c r="Y2780" s="78">
        <f t="shared" si="182"/>
        <v>0.25</v>
      </c>
      <c r="Z2780" s="78">
        <f t="shared" si="183"/>
        <v>0.04</v>
      </c>
      <c r="AA2780" s="78">
        <f t="shared" si="184"/>
        <v>1.8</v>
      </c>
      <c r="AB2780" s="77">
        <f t="shared" si="185"/>
        <v>280</v>
      </c>
    </row>
    <row r="2781" spans="1:28" x14ac:dyDescent="0.3">
      <c r="A2781" s="53">
        <v>44500</v>
      </c>
      <c r="B2781" s="50" t="s">
        <v>1255</v>
      </c>
      <c r="C2781" s="50" t="s">
        <v>1256</v>
      </c>
      <c r="D2781" s="50" t="s">
        <v>47</v>
      </c>
      <c r="E2781" s="52">
        <v>10</v>
      </c>
      <c r="F2781" s="51">
        <v>156</v>
      </c>
      <c r="G2781" s="65">
        <v>3</v>
      </c>
      <c r="H2781" s="51">
        <v>125</v>
      </c>
      <c r="I2781" s="50" t="s">
        <v>510</v>
      </c>
      <c r="J2781" s="61">
        <v>18.8</v>
      </c>
      <c r="K2781" s="50" t="s">
        <v>65</v>
      </c>
      <c r="L2781" s="73">
        <v>28</v>
      </c>
      <c r="M2781" s="69">
        <v>2.2000000000000002</v>
      </c>
      <c r="N2781" s="51">
        <v>136</v>
      </c>
      <c r="O2781" s="50" t="s">
        <v>65</v>
      </c>
      <c r="P2781" s="51">
        <v>10094</v>
      </c>
      <c r="Q2781" s="52">
        <v>23</v>
      </c>
      <c r="R2781" s="51">
        <v>9998</v>
      </c>
      <c r="S2781" s="50" t="s">
        <v>218</v>
      </c>
      <c r="T2781" s="52">
        <v>78</v>
      </c>
      <c r="U2781" s="52">
        <v>85</v>
      </c>
      <c r="V2781" s="50" t="s">
        <v>51</v>
      </c>
      <c r="W2781" s="52">
        <v>67</v>
      </c>
      <c r="X2781" s="50" t="s">
        <v>171</v>
      </c>
      <c r="Y2781" s="78">
        <f t="shared" si="182"/>
        <v>0.22000000000000003</v>
      </c>
      <c r="Z2781" s="78">
        <f t="shared" si="183"/>
        <v>0.3</v>
      </c>
      <c r="AA2781" s="78">
        <f t="shared" si="184"/>
        <v>1.8800000000000001</v>
      </c>
      <c r="AB2781" s="77">
        <f t="shared" si="185"/>
        <v>280</v>
      </c>
    </row>
    <row r="2782" spans="1:28" x14ac:dyDescent="0.3">
      <c r="A2782" s="53">
        <v>44501</v>
      </c>
      <c r="B2782" s="50" t="s">
        <v>1255</v>
      </c>
      <c r="C2782" s="50" t="s">
        <v>1256</v>
      </c>
      <c r="D2782" s="50" t="s">
        <v>47</v>
      </c>
      <c r="E2782" s="52">
        <v>10</v>
      </c>
      <c r="F2782" s="51">
        <v>163</v>
      </c>
      <c r="G2782" s="65">
        <v>0</v>
      </c>
      <c r="H2782" s="51">
        <v>134</v>
      </c>
      <c r="I2782" s="50" t="s">
        <v>85</v>
      </c>
      <c r="J2782" s="61">
        <v>19.2</v>
      </c>
      <c r="K2782" s="50" t="s">
        <v>129</v>
      </c>
      <c r="L2782" s="73">
        <v>25</v>
      </c>
      <c r="M2782" s="69">
        <v>3.9</v>
      </c>
      <c r="N2782" s="51">
        <v>125</v>
      </c>
      <c r="O2782" s="50" t="s">
        <v>188</v>
      </c>
      <c r="P2782" s="51">
        <v>10120</v>
      </c>
      <c r="Q2782" s="52">
        <v>10</v>
      </c>
      <c r="R2782" s="51">
        <v>10089</v>
      </c>
      <c r="S2782" s="50" t="s">
        <v>51</v>
      </c>
      <c r="T2782" s="52">
        <v>51</v>
      </c>
      <c r="U2782" s="52">
        <v>81</v>
      </c>
      <c r="V2782" s="50" t="s">
        <v>521</v>
      </c>
      <c r="W2782" s="52">
        <v>34</v>
      </c>
      <c r="X2782" s="50" t="s">
        <v>129</v>
      </c>
      <c r="Y2782" s="78">
        <f t="shared" si="182"/>
        <v>0.39</v>
      </c>
      <c r="Z2782" s="78">
        <f t="shared" si="183"/>
        <v>0</v>
      </c>
      <c r="AA2782" s="78">
        <f t="shared" si="184"/>
        <v>1.92</v>
      </c>
      <c r="AB2782" s="77">
        <f t="shared" si="185"/>
        <v>250</v>
      </c>
    </row>
    <row r="2783" spans="1:28" x14ac:dyDescent="0.3">
      <c r="A2783" s="53">
        <v>44502</v>
      </c>
      <c r="B2783" s="50" t="s">
        <v>1255</v>
      </c>
      <c r="C2783" s="50" t="s">
        <v>1256</v>
      </c>
      <c r="D2783" s="50" t="s">
        <v>47</v>
      </c>
      <c r="E2783" s="52">
        <v>10</v>
      </c>
      <c r="F2783" s="51">
        <v>158</v>
      </c>
      <c r="G2783" s="65">
        <v>18.600000000000001</v>
      </c>
      <c r="H2783" s="51">
        <v>107</v>
      </c>
      <c r="I2783" s="50" t="s">
        <v>100</v>
      </c>
      <c r="J2783" s="61">
        <v>21</v>
      </c>
      <c r="K2783" s="50" t="s">
        <v>113</v>
      </c>
      <c r="L2783" s="73">
        <v>29</v>
      </c>
      <c r="M2783" s="69">
        <v>2.2000000000000002</v>
      </c>
      <c r="N2783" s="51">
        <v>203</v>
      </c>
      <c r="O2783" s="50" t="s">
        <v>121</v>
      </c>
      <c r="P2783" s="51">
        <v>10098</v>
      </c>
      <c r="Q2783" s="50" t="s">
        <v>1012</v>
      </c>
      <c r="R2783" s="51">
        <v>10026</v>
      </c>
      <c r="S2783" s="52">
        <v>14</v>
      </c>
      <c r="T2783" s="52">
        <v>62</v>
      </c>
      <c r="U2783" s="52">
        <v>82</v>
      </c>
      <c r="V2783" s="50" t="s">
        <v>146</v>
      </c>
      <c r="W2783" s="52">
        <v>46</v>
      </c>
      <c r="X2783" s="50" t="s">
        <v>118</v>
      </c>
      <c r="Y2783" s="78">
        <f t="shared" si="182"/>
        <v>0.22000000000000003</v>
      </c>
      <c r="Z2783" s="78">
        <f t="shared" si="183"/>
        <v>1.86</v>
      </c>
      <c r="AA2783" s="78">
        <f t="shared" si="184"/>
        <v>2.1</v>
      </c>
      <c r="AB2783" s="77">
        <f t="shared" si="185"/>
        <v>290</v>
      </c>
    </row>
    <row r="2784" spans="1:28" x14ac:dyDescent="0.3">
      <c r="A2784" s="53">
        <v>44503</v>
      </c>
      <c r="B2784" s="50" t="s">
        <v>1255</v>
      </c>
      <c r="C2784" s="50" t="s">
        <v>1256</v>
      </c>
      <c r="D2784" s="50" t="s">
        <v>47</v>
      </c>
      <c r="E2784" s="52">
        <v>10</v>
      </c>
      <c r="F2784" s="51">
        <v>114</v>
      </c>
      <c r="G2784" s="65">
        <v>24.4</v>
      </c>
      <c r="H2784" s="51">
        <v>95</v>
      </c>
      <c r="I2784" s="50" t="s">
        <v>226</v>
      </c>
      <c r="J2784" s="61">
        <v>13.3</v>
      </c>
      <c r="K2784" s="50" t="s">
        <v>215</v>
      </c>
      <c r="L2784" s="73">
        <v>0</v>
      </c>
      <c r="M2784" s="69">
        <v>3.3</v>
      </c>
      <c r="N2784" s="51">
        <v>125</v>
      </c>
      <c r="O2784" s="50" t="s">
        <v>174</v>
      </c>
      <c r="P2784" s="51">
        <v>10121</v>
      </c>
      <c r="Q2784" s="52">
        <v>24</v>
      </c>
      <c r="R2784" s="51">
        <v>10052</v>
      </c>
      <c r="S2784" s="50" t="s">
        <v>116</v>
      </c>
      <c r="T2784" s="52">
        <v>70</v>
      </c>
      <c r="U2784" s="52">
        <v>78</v>
      </c>
      <c r="V2784" s="50" t="s">
        <v>171</v>
      </c>
      <c r="W2784" s="52">
        <v>63</v>
      </c>
      <c r="X2784" s="50" t="s">
        <v>215</v>
      </c>
      <c r="Y2784" s="78">
        <f t="shared" si="182"/>
        <v>0.32999999999999996</v>
      </c>
      <c r="Z2784" s="78">
        <f t="shared" si="183"/>
        <v>2.44</v>
      </c>
      <c r="AA2784" s="78">
        <f t="shared" si="184"/>
        <v>1.33</v>
      </c>
      <c r="AB2784" s="77">
        <f t="shared" si="185"/>
        <v>0</v>
      </c>
    </row>
    <row r="2785" spans="1:28" x14ac:dyDescent="0.3">
      <c r="A2785" s="53">
        <v>44504</v>
      </c>
      <c r="B2785" s="50" t="s">
        <v>1255</v>
      </c>
      <c r="C2785" s="50" t="s">
        <v>1256</v>
      </c>
      <c r="D2785" s="50" t="s">
        <v>47</v>
      </c>
      <c r="E2785" s="52">
        <v>10</v>
      </c>
      <c r="F2785" s="51">
        <v>108</v>
      </c>
      <c r="G2785" s="65">
        <v>33</v>
      </c>
      <c r="H2785" s="51">
        <v>84</v>
      </c>
      <c r="I2785" s="50" t="s">
        <v>193</v>
      </c>
      <c r="J2785" s="61">
        <v>13.2</v>
      </c>
      <c r="K2785" s="50" t="s">
        <v>169</v>
      </c>
      <c r="L2785" s="73">
        <v>32</v>
      </c>
      <c r="M2785" s="69">
        <v>2.5</v>
      </c>
      <c r="N2785" s="51">
        <v>128</v>
      </c>
      <c r="O2785" s="50" t="s">
        <v>174</v>
      </c>
      <c r="P2785" s="51">
        <v>10236</v>
      </c>
      <c r="Q2785" s="52">
        <v>24</v>
      </c>
      <c r="R2785" s="51">
        <v>10116</v>
      </c>
      <c r="S2785" s="50" t="s">
        <v>263</v>
      </c>
      <c r="T2785" s="52">
        <v>76</v>
      </c>
      <c r="U2785" s="52">
        <v>81</v>
      </c>
      <c r="V2785" s="50" t="s">
        <v>177</v>
      </c>
      <c r="W2785" s="52">
        <v>64</v>
      </c>
      <c r="X2785" s="50" t="s">
        <v>169</v>
      </c>
      <c r="Y2785" s="78">
        <f t="shared" si="182"/>
        <v>0.25</v>
      </c>
      <c r="Z2785" s="78">
        <f t="shared" si="183"/>
        <v>3.3</v>
      </c>
      <c r="AA2785" s="78">
        <f t="shared" si="184"/>
        <v>1.3199999999999998</v>
      </c>
      <c r="AB2785" s="77">
        <f t="shared" si="185"/>
        <v>320</v>
      </c>
    </row>
    <row r="2786" spans="1:28" x14ac:dyDescent="0.3">
      <c r="A2786" s="53">
        <v>44505</v>
      </c>
      <c r="B2786" s="50" t="s">
        <v>1255</v>
      </c>
      <c r="C2786" s="50" t="s">
        <v>1256</v>
      </c>
      <c r="D2786" s="50" t="s">
        <v>47</v>
      </c>
      <c r="E2786" s="52">
        <v>10</v>
      </c>
      <c r="F2786" s="51">
        <v>104</v>
      </c>
      <c r="G2786" s="65">
        <v>11.2</v>
      </c>
      <c r="H2786" s="51">
        <v>83</v>
      </c>
      <c r="I2786" s="50" t="s">
        <v>578</v>
      </c>
      <c r="J2786" s="61">
        <v>12.5</v>
      </c>
      <c r="K2786" s="50" t="s">
        <v>104</v>
      </c>
      <c r="L2786" s="73">
        <v>28</v>
      </c>
      <c r="M2786" s="69">
        <v>2.5</v>
      </c>
      <c r="N2786" s="51">
        <v>75</v>
      </c>
      <c r="O2786" s="50" t="s">
        <v>750</v>
      </c>
      <c r="P2786" s="51">
        <v>10295</v>
      </c>
      <c r="Q2786" s="52">
        <v>24</v>
      </c>
      <c r="R2786" s="51">
        <v>10231</v>
      </c>
      <c r="S2786" s="50" t="s">
        <v>1012</v>
      </c>
      <c r="T2786" s="52">
        <v>77</v>
      </c>
      <c r="U2786" s="52">
        <v>84</v>
      </c>
      <c r="V2786" s="50" t="s">
        <v>355</v>
      </c>
      <c r="W2786" s="52">
        <v>68</v>
      </c>
      <c r="X2786" s="50" t="s">
        <v>104</v>
      </c>
      <c r="Y2786" s="78">
        <f t="shared" si="182"/>
        <v>0.25</v>
      </c>
      <c r="Z2786" s="78">
        <f t="shared" si="183"/>
        <v>1.1199999999999999</v>
      </c>
      <c r="AA2786" s="78">
        <f t="shared" si="184"/>
        <v>1.25</v>
      </c>
      <c r="AB2786" s="77">
        <f t="shared" si="185"/>
        <v>280</v>
      </c>
    </row>
    <row r="2787" spans="1:28" x14ac:dyDescent="0.3">
      <c r="A2787" s="53">
        <v>44506</v>
      </c>
      <c r="B2787" s="50" t="s">
        <v>1255</v>
      </c>
      <c r="C2787" s="50" t="s">
        <v>1256</v>
      </c>
      <c r="D2787" s="50" t="s">
        <v>47</v>
      </c>
      <c r="E2787" s="52">
        <v>10</v>
      </c>
      <c r="F2787" s="51">
        <v>116</v>
      </c>
      <c r="G2787" s="65">
        <v>0</v>
      </c>
      <c r="H2787" s="51">
        <v>74</v>
      </c>
      <c r="I2787" s="50" t="s">
        <v>537</v>
      </c>
      <c r="J2787" s="61">
        <v>15.8</v>
      </c>
      <c r="K2787" s="50" t="s">
        <v>206</v>
      </c>
      <c r="L2787" s="73">
        <v>22</v>
      </c>
      <c r="M2787" s="69">
        <v>1.7</v>
      </c>
      <c r="N2787" s="51">
        <v>47</v>
      </c>
      <c r="O2787" s="50" t="s">
        <v>644</v>
      </c>
      <c r="P2787" s="51">
        <v>10322</v>
      </c>
      <c r="Q2787" s="52">
        <v>11</v>
      </c>
      <c r="R2787" s="51">
        <v>10294</v>
      </c>
      <c r="S2787" s="50" t="s">
        <v>1012</v>
      </c>
      <c r="T2787" s="52">
        <v>70</v>
      </c>
      <c r="U2787" s="52">
        <v>83</v>
      </c>
      <c r="V2787" s="50" t="s">
        <v>85</v>
      </c>
      <c r="W2787" s="52">
        <v>58</v>
      </c>
      <c r="X2787" s="50" t="s">
        <v>206</v>
      </c>
      <c r="Y2787" s="78">
        <f t="shared" si="182"/>
        <v>0.16999999999999998</v>
      </c>
      <c r="Z2787" s="78">
        <f t="shared" si="183"/>
        <v>0</v>
      </c>
      <c r="AA2787" s="78">
        <f t="shared" si="184"/>
        <v>1.58</v>
      </c>
      <c r="AB2787" s="77">
        <f t="shared" si="185"/>
        <v>220</v>
      </c>
    </row>
    <row r="2788" spans="1:28" x14ac:dyDescent="0.3">
      <c r="A2788" s="53">
        <v>44507</v>
      </c>
      <c r="B2788" s="50" t="s">
        <v>1255</v>
      </c>
      <c r="C2788" s="50" t="s">
        <v>1256</v>
      </c>
      <c r="D2788" s="50" t="s">
        <v>47</v>
      </c>
      <c r="E2788" s="52">
        <v>10</v>
      </c>
      <c r="F2788" s="51">
        <v>114</v>
      </c>
      <c r="G2788" s="65">
        <v>0.4</v>
      </c>
      <c r="H2788" s="51">
        <v>76</v>
      </c>
      <c r="I2788" s="50" t="s">
        <v>537</v>
      </c>
      <c r="J2788" s="61">
        <v>15.3</v>
      </c>
      <c r="K2788" s="50" t="s">
        <v>158</v>
      </c>
      <c r="L2788" s="73">
        <v>27</v>
      </c>
      <c r="M2788" s="69">
        <v>2.5</v>
      </c>
      <c r="N2788" s="51">
        <v>56</v>
      </c>
      <c r="O2788" s="50" t="s">
        <v>594</v>
      </c>
      <c r="P2788" s="51">
        <v>10306</v>
      </c>
      <c r="Q2788" s="50" t="s">
        <v>1012</v>
      </c>
      <c r="R2788" s="51">
        <v>10251</v>
      </c>
      <c r="S2788" s="52">
        <v>24</v>
      </c>
      <c r="T2788" s="52">
        <v>66</v>
      </c>
      <c r="U2788" s="52">
        <v>78</v>
      </c>
      <c r="V2788" s="50" t="s">
        <v>147</v>
      </c>
      <c r="W2788" s="52">
        <v>57</v>
      </c>
      <c r="X2788" s="50" t="s">
        <v>89</v>
      </c>
      <c r="Y2788" s="78">
        <f t="shared" si="182"/>
        <v>0.25</v>
      </c>
      <c r="Z2788" s="78">
        <f t="shared" si="183"/>
        <v>0.04</v>
      </c>
      <c r="AA2788" s="78">
        <f t="shared" si="184"/>
        <v>1.53</v>
      </c>
      <c r="AB2788" s="77">
        <f t="shared" si="185"/>
        <v>270</v>
      </c>
    </row>
    <row r="2789" spans="1:28" x14ac:dyDescent="0.3">
      <c r="A2789" s="53">
        <v>44508</v>
      </c>
      <c r="B2789" s="50" t="s">
        <v>1255</v>
      </c>
      <c r="C2789" s="50" t="s">
        <v>1256</v>
      </c>
      <c r="D2789" s="50" t="s">
        <v>47</v>
      </c>
      <c r="E2789" s="52">
        <v>10</v>
      </c>
      <c r="F2789" s="51">
        <v>140</v>
      </c>
      <c r="G2789" s="65">
        <v>5.6</v>
      </c>
      <c r="H2789" s="51">
        <v>123</v>
      </c>
      <c r="I2789" s="50" t="s">
        <v>184</v>
      </c>
      <c r="J2789" s="61">
        <v>15.6</v>
      </c>
      <c r="K2789" s="50" t="s">
        <v>121</v>
      </c>
      <c r="L2789" s="73">
        <v>28</v>
      </c>
      <c r="M2789" s="69">
        <v>1.1000000000000001</v>
      </c>
      <c r="N2789" s="51">
        <v>75</v>
      </c>
      <c r="O2789" s="50" t="s">
        <v>124</v>
      </c>
      <c r="P2789" s="51">
        <v>10254</v>
      </c>
      <c r="Q2789" s="52">
        <v>11</v>
      </c>
      <c r="R2789" s="51">
        <v>10236</v>
      </c>
      <c r="S2789" s="50" t="s">
        <v>51</v>
      </c>
      <c r="T2789" s="52">
        <v>87</v>
      </c>
      <c r="U2789" s="52">
        <v>89</v>
      </c>
      <c r="V2789" s="50" t="s">
        <v>51</v>
      </c>
      <c r="W2789" s="52">
        <v>72</v>
      </c>
      <c r="X2789" s="50" t="s">
        <v>80</v>
      </c>
      <c r="Y2789" s="78">
        <f t="shared" si="182"/>
        <v>0.11000000000000001</v>
      </c>
      <c r="Z2789" s="78">
        <f t="shared" si="183"/>
        <v>0.55999999999999994</v>
      </c>
      <c r="AA2789" s="78">
        <f t="shared" si="184"/>
        <v>1.56</v>
      </c>
      <c r="AB2789" s="77">
        <f t="shared" si="185"/>
        <v>280</v>
      </c>
    </row>
    <row r="2790" spans="1:28" x14ac:dyDescent="0.3">
      <c r="A2790" s="53">
        <v>44509</v>
      </c>
      <c r="B2790" s="50" t="s">
        <v>1255</v>
      </c>
      <c r="C2790" s="50" t="s">
        <v>1256</v>
      </c>
      <c r="D2790" s="50" t="s">
        <v>47</v>
      </c>
      <c r="E2790" s="52">
        <v>10</v>
      </c>
      <c r="F2790" s="51">
        <v>126</v>
      </c>
      <c r="G2790" s="65">
        <v>0</v>
      </c>
      <c r="H2790" s="51">
        <v>93</v>
      </c>
      <c r="I2790" s="50" t="s">
        <v>100</v>
      </c>
      <c r="J2790" s="61">
        <v>16</v>
      </c>
      <c r="K2790" s="50" t="s">
        <v>52</v>
      </c>
      <c r="L2790" s="72" t="s">
        <v>533</v>
      </c>
      <c r="M2790" s="69">
        <v>2.5</v>
      </c>
      <c r="N2790" s="51">
        <v>64</v>
      </c>
      <c r="O2790" s="50" t="s">
        <v>51</v>
      </c>
      <c r="P2790" s="51">
        <v>10236</v>
      </c>
      <c r="Q2790" s="50" t="s">
        <v>1012</v>
      </c>
      <c r="R2790" s="51">
        <v>10208</v>
      </c>
      <c r="S2790" s="50" t="s">
        <v>51</v>
      </c>
      <c r="T2790" s="52">
        <v>77</v>
      </c>
      <c r="U2790" s="52">
        <v>89</v>
      </c>
      <c r="V2790" s="50" t="s">
        <v>51</v>
      </c>
      <c r="W2790" s="52">
        <v>66</v>
      </c>
      <c r="X2790" s="50" t="s">
        <v>52</v>
      </c>
      <c r="Y2790" s="78">
        <f t="shared" si="182"/>
        <v>0.25</v>
      </c>
      <c r="Z2790" s="78">
        <f t="shared" si="183"/>
        <v>0</v>
      </c>
      <c r="AA2790" s="78">
        <f t="shared" si="184"/>
        <v>1.6</v>
      </c>
      <c r="AB2790" s="77">
        <f t="shared" si="185"/>
        <v>70</v>
      </c>
    </row>
    <row r="2791" spans="1:28" x14ac:dyDescent="0.3">
      <c r="A2791" s="53">
        <v>44510</v>
      </c>
      <c r="B2791" s="50" t="s">
        <v>1255</v>
      </c>
      <c r="C2791" s="50" t="s">
        <v>1256</v>
      </c>
      <c r="D2791" s="50" t="s">
        <v>47</v>
      </c>
      <c r="E2791" s="52">
        <v>10</v>
      </c>
      <c r="F2791" s="51">
        <v>125</v>
      </c>
      <c r="G2791" s="65">
        <v>0</v>
      </c>
      <c r="H2791" s="51">
        <v>79</v>
      </c>
      <c r="I2791" s="50" t="s">
        <v>240</v>
      </c>
      <c r="J2791" s="61">
        <v>17.100000000000001</v>
      </c>
      <c r="K2791" s="50" t="s">
        <v>71</v>
      </c>
      <c r="L2791" s="73">
        <v>10</v>
      </c>
      <c r="M2791" s="69">
        <v>2.8</v>
      </c>
      <c r="N2791" s="51">
        <v>64</v>
      </c>
      <c r="O2791" s="50" t="s">
        <v>169</v>
      </c>
      <c r="P2791" s="51">
        <v>10211</v>
      </c>
      <c r="Q2791" s="52">
        <v>11</v>
      </c>
      <c r="R2791" s="51">
        <v>10193</v>
      </c>
      <c r="S2791" s="50" t="s">
        <v>218</v>
      </c>
      <c r="T2791" s="52">
        <v>63</v>
      </c>
      <c r="U2791" s="52">
        <v>82</v>
      </c>
      <c r="V2791" s="50" t="s">
        <v>66</v>
      </c>
      <c r="W2791" s="52">
        <v>50</v>
      </c>
      <c r="X2791" s="50" t="s">
        <v>91</v>
      </c>
      <c r="Y2791" s="78">
        <f t="shared" si="182"/>
        <v>0.27999999999999997</v>
      </c>
      <c r="Z2791" s="78">
        <f t="shared" si="183"/>
        <v>0</v>
      </c>
      <c r="AA2791" s="78">
        <f t="shared" si="184"/>
        <v>1.7100000000000002</v>
      </c>
      <c r="AB2791" s="77">
        <f t="shared" si="185"/>
        <v>100</v>
      </c>
    </row>
    <row r="2792" spans="1:28" x14ac:dyDescent="0.3">
      <c r="A2792" s="53">
        <v>44511</v>
      </c>
      <c r="B2792" s="50" t="s">
        <v>1255</v>
      </c>
      <c r="C2792" s="50" t="s">
        <v>1256</v>
      </c>
      <c r="D2792" s="50" t="s">
        <v>47</v>
      </c>
      <c r="E2792" s="52">
        <v>10</v>
      </c>
      <c r="F2792" s="51">
        <v>126</v>
      </c>
      <c r="G2792" s="65">
        <v>0</v>
      </c>
      <c r="H2792" s="51">
        <v>77</v>
      </c>
      <c r="I2792" s="50" t="s">
        <v>123</v>
      </c>
      <c r="J2792" s="61">
        <v>17.600000000000001</v>
      </c>
      <c r="K2792" s="50" t="s">
        <v>89</v>
      </c>
      <c r="L2792" s="72" t="s">
        <v>132</v>
      </c>
      <c r="M2792" s="69">
        <v>0</v>
      </c>
      <c r="N2792" s="51">
        <v>72</v>
      </c>
      <c r="O2792" s="50" t="s">
        <v>277</v>
      </c>
      <c r="P2792" s="51">
        <v>10208</v>
      </c>
      <c r="Q2792" s="50" t="s">
        <v>1012</v>
      </c>
      <c r="R2792" s="51">
        <v>10193</v>
      </c>
      <c r="S2792" s="52">
        <v>16</v>
      </c>
      <c r="T2792" s="52">
        <v>68</v>
      </c>
      <c r="U2792" s="52">
        <v>82</v>
      </c>
      <c r="V2792" s="50" t="s">
        <v>51</v>
      </c>
      <c r="W2792" s="52">
        <v>55</v>
      </c>
      <c r="X2792" s="50" t="s">
        <v>129</v>
      </c>
      <c r="Y2792" s="78">
        <f t="shared" si="182"/>
        <v>0</v>
      </c>
      <c r="Z2792" s="78">
        <f t="shared" si="183"/>
        <v>0</v>
      </c>
      <c r="AA2792" s="78">
        <f t="shared" si="184"/>
        <v>1.7600000000000002</v>
      </c>
      <c r="AB2792" s="77">
        <f t="shared" si="185"/>
        <v>80</v>
      </c>
    </row>
    <row r="2793" spans="1:28" x14ac:dyDescent="0.3">
      <c r="A2793" s="53">
        <v>44512</v>
      </c>
      <c r="B2793" s="50" t="s">
        <v>1255</v>
      </c>
      <c r="C2793" s="50" t="s">
        <v>1256</v>
      </c>
      <c r="D2793" s="50" t="s">
        <v>47</v>
      </c>
      <c r="E2793" s="52">
        <v>10</v>
      </c>
      <c r="F2793" s="51">
        <v>128</v>
      </c>
      <c r="G2793" s="65">
        <v>0</v>
      </c>
      <c r="H2793" s="51">
        <v>88</v>
      </c>
      <c r="I2793" s="50" t="s">
        <v>75</v>
      </c>
      <c r="J2793" s="61">
        <v>16.899999999999999</v>
      </c>
      <c r="K2793" s="50" t="s">
        <v>277</v>
      </c>
      <c r="L2793" s="73">
        <v>32</v>
      </c>
      <c r="M2793" s="69">
        <v>2.2000000000000002</v>
      </c>
      <c r="N2793" s="51">
        <v>56</v>
      </c>
      <c r="O2793" s="50" t="s">
        <v>188</v>
      </c>
      <c r="P2793" s="51">
        <v>10208</v>
      </c>
      <c r="Q2793" s="52">
        <v>21</v>
      </c>
      <c r="R2793" s="51">
        <v>10190</v>
      </c>
      <c r="S2793" s="50" t="s">
        <v>51</v>
      </c>
      <c r="T2793" s="52">
        <v>77</v>
      </c>
      <c r="U2793" s="52">
        <v>85</v>
      </c>
      <c r="V2793" s="50" t="s">
        <v>75</v>
      </c>
      <c r="W2793" s="52">
        <v>64</v>
      </c>
      <c r="X2793" s="50" t="s">
        <v>277</v>
      </c>
      <c r="Y2793" s="78">
        <f t="shared" si="182"/>
        <v>0.22000000000000003</v>
      </c>
      <c r="Z2793" s="78">
        <f t="shared" si="183"/>
        <v>0</v>
      </c>
      <c r="AA2793" s="78">
        <f t="shared" si="184"/>
        <v>1.69</v>
      </c>
      <c r="AB2793" s="77">
        <f t="shared" si="185"/>
        <v>320</v>
      </c>
    </row>
    <row r="2794" spans="1:28" x14ac:dyDescent="0.3">
      <c r="A2794" s="53">
        <v>44513</v>
      </c>
      <c r="B2794" s="50" t="s">
        <v>1255</v>
      </c>
      <c r="C2794" s="50" t="s">
        <v>1256</v>
      </c>
      <c r="D2794" s="50" t="s">
        <v>47</v>
      </c>
      <c r="E2794" s="52">
        <v>10</v>
      </c>
      <c r="F2794" s="51">
        <v>148</v>
      </c>
      <c r="G2794" s="65">
        <v>0</v>
      </c>
      <c r="H2794" s="51">
        <v>108</v>
      </c>
      <c r="I2794" s="50" t="s">
        <v>229</v>
      </c>
      <c r="J2794" s="61">
        <v>18.899999999999999</v>
      </c>
      <c r="K2794" s="50" t="s">
        <v>182</v>
      </c>
      <c r="L2794" s="73">
        <v>28</v>
      </c>
      <c r="M2794" s="69">
        <v>1.4</v>
      </c>
      <c r="N2794" s="51">
        <v>61</v>
      </c>
      <c r="O2794" s="50" t="s">
        <v>179</v>
      </c>
      <c r="P2794" s="51">
        <v>10221</v>
      </c>
      <c r="Q2794" s="50" t="s">
        <v>289</v>
      </c>
      <c r="R2794" s="51">
        <v>10199</v>
      </c>
      <c r="S2794" s="50" t="s">
        <v>102</v>
      </c>
      <c r="T2794" s="52">
        <v>74</v>
      </c>
      <c r="U2794" s="52">
        <v>83</v>
      </c>
      <c r="V2794" s="50" t="s">
        <v>644</v>
      </c>
      <c r="W2794" s="52">
        <v>56</v>
      </c>
      <c r="X2794" s="50" t="s">
        <v>182</v>
      </c>
      <c r="Y2794" s="78">
        <f t="shared" si="182"/>
        <v>0.13999999999999999</v>
      </c>
      <c r="Z2794" s="78">
        <f t="shared" si="183"/>
        <v>0</v>
      </c>
      <c r="AA2794" s="78">
        <f t="shared" si="184"/>
        <v>1.89</v>
      </c>
      <c r="AB2794" s="77">
        <f t="shared" si="185"/>
        <v>280</v>
      </c>
    </row>
    <row r="2795" spans="1:28" x14ac:dyDescent="0.3">
      <c r="A2795" s="53">
        <v>44514</v>
      </c>
      <c r="B2795" s="50" t="s">
        <v>1255</v>
      </c>
      <c r="C2795" s="50" t="s">
        <v>1256</v>
      </c>
      <c r="D2795" s="50" t="s">
        <v>47</v>
      </c>
      <c r="E2795" s="52">
        <v>10</v>
      </c>
      <c r="F2795" s="51">
        <v>143</v>
      </c>
      <c r="G2795" s="65">
        <v>0</v>
      </c>
      <c r="H2795" s="51">
        <v>117</v>
      </c>
      <c r="I2795" s="50" t="s">
        <v>249</v>
      </c>
      <c r="J2795" s="61">
        <v>16.899999999999999</v>
      </c>
      <c r="K2795" s="50" t="s">
        <v>117</v>
      </c>
      <c r="L2795" s="73">
        <v>34</v>
      </c>
      <c r="M2795" s="69">
        <v>1.9</v>
      </c>
      <c r="N2795" s="51">
        <v>78</v>
      </c>
      <c r="O2795" s="50" t="s">
        <v>240</v>
      </c>
      <c r="P2795" s="51">
        <v>10234</v>
      </c>
      <c r="Q2795" s="52">
        <v>23</v>
      </c>
      <c r="R2795" s="51">
        <v>10211</v>
      </c>
      <c r="S2795" s="50" t="s">
        <v>116</v>
      </c>
      <c r="T2795" s="52">
        <v>69</v>
      </c>
      <c r="U2795" s="52">
        <v>85</v>
      </c>
      <c r="V2795" s="50" t="s">
        <v>249</v>
      </c>
      <c r="W2795" s="52">
        <v>57</v>
      </c>
      <c r="X2795" s="50" t="s">
        <v>117</v>
      </c>
      <c r="Y2795" s="78">
        <f t="shared" si="182"/>
        <v>0.19</v>
      </c>
      <c r="Z2795" s="78">
        <f t="shared" si="183"/>
        <v>0</v>
      </c>
      <c r="AA2795" s="78">
        <f t="shared" si="184"/>
        <v>1.69</v>
      </c>
      <c r="AB2795" s="77">
        <f t="shared" si="185"/>
        <v>340</v>
      </c>
    </row>
    <row r="2796" spans="1:28" x14ac:dyDescent="0.3">
      <c r="A2796" s="53">
        <v>44515</v>
      </c>
      <c r="B2796" s="50" t="s">
        <v>1255</v>
      </c>
      <c r="C2796" s="50" t="s">
        <v>1256</v>
      </c>
      <c r="D2796" s="50" t="s">
        <v>47</v>
      </c>
      <c r="E2796" s="52">
        <v>10</v>
      </c>
      <c r="F2796" s="51">
        <v>140</v>
      </c>
      <c r="G2796" s="65">
        <v>0</v>
      </c>
      <c r="H2796" s="51">
        <v>112</v>
      </c>
      <c r="I2796" s="50" t="s">
        <v>100</v>
      </c>
      <c r="J2796" s="61">
        <v>16.7</v>
      </c>
      <c r="K2796" s="50" t="s">
        <v>117</v>
      </c>
      <c r="L2796" s="72" t="s">
        <v>263</v>
      </c>
      <c r="M2796" s="69">
        <v>2.2000000000000002</v>
      </c>
      <c r="N2796" s="51">
        <v>69</v>
      </c>
      <c r="O2796" s="50" t="s">
        <v>158</v>
      </c>
      <c r="P2796" s="51">
        <v>10242</v>
      </c>
      <c r="Q2796" s="52">
        <v>21</v>
      </c>
      <c r="R2796" s="51">
        <v>10221</v>
      </c>
      <c r="S2796" s="50" t="s">
        <v>116</v>
      </c>
      <c r="T2796" s="52">
        <v>76</v>
      </c>
      <c r="U2796" s="52">
        <v>86</v>
      </c>
      <c r="V2796" s="50" t="s">
        <v>51</v>
      </c>
      <c r="W2796" s="52">
        <v>64</v>
      </c>
      <c r="X2796" s="50" t="s">
        <v>117</v>
      </c>
      <c r="Y2796" s="78">
        <f t="shared" si="182"/>
        <v>0.22000000000000003</v>
      </c>
      <c r="Z2796" s="78">
        <f t="shared" si="183"/>
        <v>0</v>
      </c>
      <c r="AA2796" s="78">
        <f t="shared" si="184"/>
        <v>1.67</v>
      </c>
      <c r="AB2796" s="77">
        <f t="shared" si="185"/>
        <v>10</v>
      </c>
    </row>
    <row r="2797" spans="1:28" x14ac:dyDescent="0.3">
      <c r="A2797" s="53">
        <v>44516</v>
      </c>
      <c r="B2797" s="50" t="s">
        <v>1255</v>
      </c>
      <c r="C2797" s="50" t="s">
        <v>1256</v>
      </c>
      <c r="D2797" s="50" t="s">
        <v>47</v>
      </c>
      <c r="E2797" s="52">
        <v>10</v>
      </c>
      <c r="F2797" s="51">
        <v>130</v>
      </c>
      <c r="G2797" s="65">
        <v>0</v>
      </c>
      <c r="H2797" s="51">
        <v>107</v>
      </c>
      <c r="I2797" s="50" t="s">
        <v>578</v>
      </c>
      <c r="J2797" s="61">
        <v>15.3</v>
      </c>
      <c r="K2797" s="50" t="s">
        <v>121</v>
      </c>
      <c r="L2797" s="73">
        <v>22</v>
      </c>
      <c r="M2797" s="69">
        <v>1.4</v>
      </c>
      <c r="N2797" s="51">
        <v>39</v>
      </c>
      <c r="O2797" s="50" t="s">
        <v>510</v>
      </c>
      <c r="P2797" s="51">
        <v>10241</v>
      </c>
      <c r="Q2797" s="52">
        <v>24</v>
      </c>
      <c r="R2797" s="51">
        <v>10220</v>
      </c>
      <c r="S2797" s="52">
        <v>16</v>
      </c>
      <c r="T2797" s="52">
        <v>76</v>
      </c>
      <c r="U2797" s="52">
        <v>83</v>
      </c>
      <c r="V2797" s="50" t="s">
        <v>51</v>
      </c>
      <c r="W2797" s="52">
        <v>66</v>
      </c>
      <c r="X2797" s="50" t="s">
        <v>133</v>
      </c>
      <c r="Y2797" s="78">
        <f t="shared" si="182"/>
        <v>0.13999999999999999</v>
      </c>
      <c r="Z2797" s="78">
        <f t="shared" si="183"/>
        <v>0</v>
      </c>
      <c r="AA2797" s="78">
        <f t="shared" si="184"/>
        <v>1.53</v>
      </c>
      <c r="AB2797" s="77">
        <f t="shared" si="185"/>
        <v>220</v>
      </c>
    </row>
    <row r="2798" spans="1:28" x14ac:dyDescent="0.3">
      <c r="A2798" s="53">
        <v>44517</v>
      </c>
      <c r="B2798" s="50" t="s">
        <v>1255</v>
      </c>
      <c r="C2798" s="50" t="s">
        <v>1256</v>
      </c>
      <c r="D2798" s="50" t="s">
        <v>47</v>
      </c>
      <c r="E2798" s="52">
        <v>10</v>
      </c>
      <c r="F2798" s="51">
        <v>124</v>
      </c>
      <c r="G2798" s="65">
        <v>0</v>
      </c>
      <c r="H2798" s="51">
        <v>99</v>
      </c>
      <c r="I2798" s="50" t="s">
        <v>301</v>
      </c>
      <c r="J2798" s="61">
        <v>14.9</v>
      </c>
      <c r="K2798" s="50" t="s">
        <v>158</v>
      </c>
      <c r="L2798" s="72" t="s">
        <v>401</v>
      </c>
      <c r="M2798" s="69">
        <v>2.5</v>
      </c>
      <c r="N2798" s="51">
        <v>119</v>
      </c>
      <c r="O2798" s="50" t="s">
        <v>60</v>
      </c>
      <c r="P2798" s="51">
        <v>10288</v>
      </c>
      <c r="Q2798" s="52">
        <v>22</v>
      </c>
      <c r="R2798" s="51">
        <v>10235</v>
      </c>
      <c r="S2798" s="50" t="s">
        <v>401</v>
      </c>
      <c r="T2798" s="52">
        <v>68</v>
      </c>
      <c r="U2798" s="52">
        <v>82</v>
      </c>
      <c r="V2798" s="50" t="s">
        <v>301</v>
      </c>
      <c r="W2798" s="52">
        <v>55</v>
      </c>
      <c r="X2798" s="50" t="s">
        <v>158</v>
      </c>
      <c r="Y2798" s="78">
        <f t="shared" si="182"/>
        <v>0.25</v>
      </c>
      <c r="Z2798" s="78">
        <f t="shared" si="183"/>
        <v>0</v>
      </c>
      <c r="AA2798" s="78">
        <f t="shared" si="184"/>
        <v>1.49</v>
      </c>
      <c r="AB2798" s="77">
        <f t="shared" si="185"/>
        <v>60</v>
      </c>
    </row>
    <row r="2799" spans="1:28" x14ac:dyDescent="0.3">
      <c r="A2799" s="53">
        <v>44518</v>
      </c>
      <c r="B2799" s="50" t="s">
        <v>1255</v>
      </c>
      <c r="C2799" s="50" t="s">
        <v>1256</v>
      </c>
      <c r="D2799" s="50" t="s">
        <v>47</v>
      </c>
      <c r="E2799" s="52">
        <v>10</v>
      </c>
      <c r="F2799" s="51">
        <v>130</v>
      </c>
      <c r="G2799" s="65">
        <v>0</v>
      </c>
      <c r="H2799" s="51">
        <v>98</v>
      </c>
      <c r="I2799" s="50" t="s">
        <v>100</v>
      </c>
      <c r="J2799" s="61">
        <v>16.3</v>
      </c>
      <c r="K2799" s="50" t="s">
        <v>117</v>
      </c>
      <c r="L2799" s="73">
        <v>0</v>
      </c>
      <c r="M2799" s="69">
        <v>5.6</v>
      </c>
      <c r="N2799" s="51">
        <v>122</v>
      </c>
      <c r="O2799" s="50" t="s">
        <v>51</v>
      </c>
      <c r="P2799" s="51">
        <v>10291</v>
      </c>
      <c r="Q2799" s="52">
        <v>10</v>
      </c>
      <c r="R2799" s="51">
        <v>10265</v>
      </c>
      <c r="S2799" s="52">
        <v>16</v>
      </c>
      <c r="T2799" s="52">
        <v>66</v>
      </c>
      <c r="U2799" s="52">
        <v>74</v>
      </c>
      <c r="V2799" s="50" t="s">
        <v>235</v>
      </c>
      <c r="W2799" s="52">
        <v>47</v>
      </c>
      <c r="X2799" s="50" t="s">
        <v>113</v>
      </c>
      <c r="Y2799" s="78">
        <f t="shared" si="182"/>
        <v>0.55999999999999994</v>
      </c>
      <c r="Z2799" s="78">
        <f t="shared" si="183"/>
        <v>0</v>
      </c>
      <c r="AA2799" s="78">
        <f t="shared" si="184"/>
        <v>1.6300000000000001</v>
      </c>
      <c r="AB2799" s="77">
        <f t="shared" si="185"/>
        <v>0</v>
      </c>
    </row>
    <row r="2800" spans="1:28" x14ac:dyDescent="0.3">
      <c r="A2800" s="53">
        <v>44519</v>
      </c>
      <c r="B2800" s="50" t="s">
        <v>1255</v>
      </c>
      <c r="C2800" s="50" t="s">
        <v>1256</v>
      </c>
      <c r="D2800" s="50" t="s">
        <v>47</v>
      </c>
      <c r="E2800" s="52">
        <v>10</v>
      </c>
      <c r="F2800" s="51">
        <v>112</v>
      </c>
      <c r="G2800" s="65">
        <v>0</v>
      </c>
      <c r="H2800" s="51">
        <v>68</v>
      </c>
      <c r="I2800" s="50" t="s">
        <v>301</v>
      </c>
      <c r="J2800" s="61">
        <v>15.5</v>
      </c>
      <c r="K2800" s="50" t="s">
        <v>71</v>
      </c>
      <c r="L2800" s="73">
        <v>22</v>
      </c>
      <c r="M2800" s="69">
        <v>1.9</v>
      </c>
      <c r="N2800" s="51">
        <v>42</v>
      </c>
      <c r="O2800" s="50" t="s">
        <v>124</v>
      </c>
      <c r="P2800" s="51">
        <v>10267</v>
      </c>
      <c r="Q2800" s="50" t="s">
        <v>1012</v>
      </c>
      <c r="R2800" s="51">
        <v>10212</v>
      </c>
      <c r="S2800" s="50" t="s">
        <v>51</v>
      </c>
      <c r="T2800" s="52">
        <v>69</v>
      </c>
      <c r="U2800" s="52">
        <v>78</v>
      </c>
      <c r="V2800" s="50" t="s">
        <v>51</v>
      </c>
      <c r="W2800" s="52">
        <v>55</v>
      </c>
      <c r="X2800" s="50" t="s">
        <v>307</v>
      </c>
      <c r="Y2800" s="78">
        <f t="shared" si="182"/>
        <v>0.19</v>
      </c>
      <c r="Z2800" s="78">
        <f t="shared" si="183"/>
        <v>0</v>
      </c>
      <c r="AA2800" s="78">
        <f t="shared" si="184"/>
        <v>1.55</v>
      </c>
      <c r="AB2800" s="77">
        <f t="shared" si="185"/>
        <v>220</v>
      </c>
    </row>
    <row r="2801" spans="1:28" x14ac:dyDescent="0.3">
      <c r="A2801" s="53">
        <v>44520</v>
      </c>
      <c r="B2801" s="50" t="s">
        <v>1255</v>
      </c>
      <c r="C2801" s="50" t="s">
        <v>1256</v>
      </c>
      <c r="D2801" s="50" t="s">
        <v>47</v>
      </c>
      <c r="E2801" s="52">
        <v>10</v>
      </c>
      <c r="F2801" s="51">
        <v>128</v>
      </c>
      <c r="G2801" s="65">
        <v>0</v>
      </c>
      <c r="H2801" s="51">
        <v>74</v>
      </c>
      <c r="I2801" s="50" t="s">
        <v>229</v>
      </c>
      <c r="J2801" s="61">
        <v>18.100000000000001</v>
      </c>
      <c r="K2801" s="50" t="s">
        <v>215</v>
      </c>
      <c r="L2801" s="73">
        <v>23</v>
      </c>
      <c r="M2801" s="69">
        <v>1.4</v>
      </c>
      <c r="N2801" s="51">
        <v>47</v>
      </c>
      <c r="O2801" s="50" t="s">
        <v>193</v>
      </c>
      <c r="P2801" s="51">
        <v>10213</v>
      </c>
      <c r="Q2801" s="50" t="s">
        <v>1012</v>
      </c>
      <c r="R2801" s="51">
        <v>10176</v>
      </c>
      <c r="S2801" s="52">
        <v>20</v>
      </c>
      <c r="T2801" s="52">
        <v>71</v>
      </c>
      <c r="U2801" s="52">
        <v>80</v>
      </c>
      <c r="V2801" s="50" t="s">
        <v>51</v>
      </c>
      <c r="W2801" s="52">
        <v>55</v>
      </c>
      <c r="X2801" s="50" t="s">
        <v>121</v>
      </c>
      <c r="Y2801" s="78">
        <f t="shared" si="182"/>
        <v>0.13999999999999999</v>
      </c>
      <c r="Z2801" s="78">
        <f t="shared" si="183"/>
        <v>0</v>
      </c>
      <c r="AA2801" s="78">
        <f t="shared" si="184"/>
        <v>1.81</v>
      </c>
      <c r="AB2801" s="77">
        <f t="shared" si="185"/>
        <v>230</v>
      </c>
    </row>
    <row r="2802" spans="1:28" x14ac:dyDescent="0.3">
      <c r="A2802" s="53">
        <v>44521</v>
      </c>
      <c r="B2802" s="50" t="s">
        <v>1255</v>
      </c>
      <c r="C2802" s="50" t="s">
        <v>1256</v>
      </c>
      <c r="D2802" s="50" t="s">
        <v>47</v>
      </c>
      <c r="E2802" s="52">
        <v>10</v>
      </c>
      <c r="F2802" s="51">
        <v>132</v>
      </c>
      <c r="G2802" s="65">
        <v>28.2</v>
      </c>
      <c r="H2802" s="51">
        <v>99</v>
      </c>
      <c r="I2802" s="50" t="s">
        <v>318</v>
      </c>
      <c r="J2802" s="61">
        <v>16.399999999999999</v>
      </c>
      <c r="K2802" s="50" t="s">
        <v>307</v>
      </c>
      <c r="L2802" s="73">
        <v>0</v>
      </c>
      <c r="M2802" s="69">
        <v>1.7</v>
      </c>
      <c r="N2802" s="51">
        <v>117</v>
      </c>
      <c r="O2802" s="50" t="s">
        <v>51</v>
      </c>
      <c r="P2802" s="51">
        <v>10177</v>
      </c>
      <c r="Q2802" s="50" t="s">
        <v>1012</v>
      </c>
      <c r="R2802" s="51">
        <v>10140</v>
      </c>
      <c r="S2802" s="52">
        <v>21</v>
      </c>
      <c r="T2802" s="52">
        <v>81</v>
      </c>
      <c r="U2802" s="52">
        <v>87</v>
      </c>
      <c r="V2802" s="50" t="s">
        <v>388</v>
      </c>
      <c r="W2802" s="52">
        <v>60</v>
      </c>
      <c r="X2802" s="50" t="s">
        <v>118</v>
      </c>
      <c r="Y2802" s="78">
        <f t="shared" si="182"/>
        <v>0.16999999999999998</v>
      </c>
      <c r="Z2802" s="78">
        <f t="shared" si="183"/>
        <v>2.82</v>
      </c>
      <c r="AA2802" s="78">
        <f t="shared" si="184"/>
        <v>1.64</v>
      </c>
      <c r="AB2802" s="77">
        <f t="shared" si="185"/>
        <v>0</v>
      </c>
    </row>
    <row r="2803" spans="1:28" x14ac:dyDescent="0.3">
      <c r="A2803" s="53">
        <v>44522</v>
      </c>
      <c r="B2803" s="50" t="s">
        <v>1255</v>
      </c>
      <c r="C2803" s="50" t="s">
        <v>1256</v>
      </c>
      <c r="D2803" s="50" t="s">
        <v>47</v>
      </c>
      <c r="E2803" s="52">
        <v>10</v>
      </c>
      <c r="F2803" s="51">
        <v>89</v>
      </c>
      <c r="G2803" s="65">
        <v>21</v>
      </c>
      <c r="H2803" s="51">
        <v>75</v>
      </c>
      <c r="I2803" s="50" t="s">
        <v>347</v>
      </c>
      <c r="J2803" s="61">
        <v>10.3</v>
      </c>
      <c r="K2803" s="50" t="s">
        <v>286</v>
      </c>
      <c r="L2803" s="73">
        <v>33</v>
      </c>
      <c r="M2803" s="69">
        <v>2.2000000000000002</v>
      </c>
      <c r="N2803" s="51">
        <v>147</v>
      </c>
      <c r="O2803" s="50" t="s">
        <v>66</v>
      </c>
      <c r="P2803" s="51">
        <v>10153</v>
      </c>
      <c r="Q2803" s="50" t="s">
        <v>51</v>
      </c>
      <c r="R2803" s="51">
        <v>10125</v>
      </c>
      <c r="S2803" s="50" t="s">
        <v>289</v>
      </c>
      <c r="T2803" s="52">
        <v>78</v>
      </c>
      <c r="U2803" s="52">
        <v>86</v>
      </c>
      <c r="V2803" s="50" t="s">
        <v>51</v>
      </c>
      <c r="W2803" s="52">
        <v>66</v>
      </c>
      <c r="X2803" s="50" t="s">
        <v>123</v>
      </c>
      <c r="Y2803" s="78">
        <f t="shared" si="182"/>
        <v>0.22000000000000003</v>
      </c>
      <c r="Z2803" s="78">
        <f t="shared" si="183"/>
        <v>2.1</v>
      </c>
      <c r="AA2803" s="78">
        <f t="shared" si="184"/>
        <v>1.03</v>
      </c>
      <c r="AB2803" s="77">
        <f t="shared" si="185"/>
        <v>330</v>
      </c>
    </row>
    <row r="2804" spans="1:28" x14ac:dyDescent="0.3">
      <c r="A2804" s="53">
        <v>44523</v>
      </c>
      <c r="B2804" s="50" t="s">
        <v>1255</v>
      </c>
      <c r="C2804" s="50" t="s">
        <v>1256</v>
      </c>
      <c r="D2804" s="50" t="s">
        <v>47</v>
      </c>
      <c r="E2804" s="52">
        <v>10</v>
      </c>
      <c r="F2804" s="51">
        <v>110</v>
      </c>
      <c r="G2804" s="65">
        <v>34</v>
      </c>
      <c r="H2804" s="51">
        <v>98</v>
      </c>
      <c r="I2804" s="50" t="s">
        <v>286</v>
      </c>
      <c r="J2804" s="61">
        <v>12.1</v>
      </c>
      <c r="K2804" s="50" t="s">
        <v>352</v>
      </c>
      <c r="L2804" s="72" t="s">
        <v>533</v>
      </c>
      <c r="M2804" s="69">
        <v>5.3</v>
      </c>
      <c r="N2804" s="51">
        <v>142</v>
      </c>
      <c r="O2804" s="50" t="s">
        <v>70</v>
      </c>
      <c r="P2804" s="51">
        <v>10171</v>
      </c>
      <c r="Q2804" s="50" t="s">
        <v>289</v>
      </c>
      <c r="R2804" s="51">
        <v>10151</v>
      </c>
      <c r="S2804" s="50" t="s">
        <v>51</v>
      </c>
      <c r="T2804" s="52">
        <v>80</v>
      </c>
      <c r="U2804" s="52">
        <v>85</v>
      </c>
      <c r="V2804" s="50" t="s">
        <v>80</v>
      </c>
      <c r="W2804" s="52">
        <v>68</v>
      </c>
      <c r="X2804" s="50" t="s">
        <v>505</v>
      </c>
      <c r="Y2804" s="78">
        <f t="shared" si="182"/>
        <v>0.53</v>
      </c>
      <c r="Z2804" s="78">
        <f t="shared" si="183"/>
        <v>3.4</v>
      </c>
      <c r="AA2804" s="78">
        <f t="shared" si="184"/>
        <v>1.21</v>
      </c>
      <c r="AB2804" s="77">
        <f t="shared" si="185"/>
        <v>70</v>
      </c>
    </row>
    <row r="2805" spans="1:28" x14ac:dyDescent="0.3">
      <c r="A2805" s="53">
        <v>44524</v>
      </c>
      <c r="B2805" s="50" t="s">
        <v>1255</v>
      </c>
      <c r="C2805" s="50" t="s">
        <v>1256</v>
      </c>
      <c r="D2805" s="50" t="s">
        <v>47</v>
      </c>
      <c r="E2805" s="52">
        <v>10</v>
      </c>
      <c r="F2805" s="51">
        <v>110</v>
      </c>
      <c r="G2805" s="65">
        <v>40.4</v>
      </c>
      <c r="H2805" s="51">
        <v>91</v>
      </c>
      <c r="I2805" s="50" t="s">
        <v>100</v>
      </c>
      <c r="J2805" s="61">
        <v>12.8</v>
      </c>
      <c r="K2805" s="50" t="s">
        <v>74</v>
      </c>
      <c r="L2805" s="72" t="s">
        <v>218</v>
      </c>
      <c r="M2805" s="69">
        <v>5.8</v>
      </c>
      <c r="N2805" s="51">
        <v>144</v>
      </c>
      <c r="O2805" s="50" t="s">
        <v>148</v>
      </c>
      <c r="P2805" s="51">
        <v>10162</v>
      </c>
      <c r="Q2805" s="50" t="s">
        <v>1012</v>
      </c>
      <c r="R2805" s="51">
        <v>10128</v>
      </c>
      <c r="S2805" s="52">
        <v>24</v>
      </c>
      <c r="T2805" s="52">
        <v>90</v>
      </c>
      <c r="U2805" s="52">
        <v>92</v>
      </c>
      <c r="V2805" s="50" t="s">
        <v>51</v>
      </c>
      <c r="W2805" s="52">
        <v>79</v>
      </c>
      <c r="X2805" s="50" t="s">
        <v>80</v>
      </c>
      <c r="Y2805" s="78">
        <f t="shared" si="182"/>
        <v>0.57999999999999996</v>
      </c>
      <c r="Z2805" s="78">
        <f t="shared" si="183"/>
        <v>4.04</v>
      </c>
      <c r="AA2805" s="78">
        <f t="shared" si="184"/>
        <v>1.28</v>
      </c>
      <c r="AB2805" s="77">
        <f t="shared" si="185"/>
        <v>30</v>
      </c>
    </row>
    <row r="2806" spans="1:28" x14ac:dyDescent="0.3">
      <c r="A2806" s="53">
        <v>44525</v>
      </c>
      <c r="B2806" s="50" t="s">
        <v>1255</v>
      </c>
      <c r="C2806" s="50" t="s">
        <v>1256</v>
      </c>
      <c r="D2806" s="50" t="s">
        <v>47</v>
      </c>
      <c r="E2806" s="52">
        <v>10</v>
      </c>
      <c r="F2806" s="51">
        <v>102</v>
      </c>
      <c r="G2806" s="65">
        <v>22.2</v>
      </c>
      <c r="H2806" s="51">
        <v>84</v>
      </c>
      <c r="I2806" s="50" t="s">
        <v>376</v>
      </c>
      <c r="J2806" s="61">
        <v>11.9</v>
      </c>
      <c r="K2806" s="50" t="s">
        <v>182</v>
      </c>
      <c r="L2806" s="72" t="s">
        <v>218</v>
      </c>
      <c r="M2806" s="69">
        <v>3.9</v>
      </c>
      <c r="N2806" s="51">
        <v>108</v>
      </c>
      <c r="O2806" s="50" t="s">
        <v>213</v>
      </c>
      <c r="P2806" s="51">
        <v>10155</v>
      </c>
      <c r="Q2806" s="52">
        <v>22</v>
      </c>
      <c r="R2806" s="51">
        <v>10097</v>
      </c>
      <c r="S2806" s="50" t="s">
        <v>533</v>
      </c>
      <c r="T2806" s="52">
        <v>78</v>
      </c>
      <c r="U2806" s="52">
        <v>86</v>
      </c>
      <c r="V2806" s="50" t="s">
        <v>51</v>
      </c>
      <c r="W2806" s="52">
        <v>57</v>
      </c>
      <c r="X2806" s="50" t="s">
        <v>182</v>
      </c>
      <c r="Y2806" s="78">
        <f t="shared" si="182"/>
        <v>0.39</v>
      </c>
      <c r="Z2806" s="78">
        <f t="shared" si="183"/>
        <v>2.2199999999999998</v>
      </c>
      <c r="AA2806" s="78">
        <f t="shared" si="184"/>
        <v>1.19</v>
      </c>
      <c r="AB2806" s="77">
        <f t="shared" si="185"/>
        <v>30</v>
      </c>
    </row>
    <row r="2807" spans="1:28" x14ac:dyDescent="0.3">
      <c r="A2807" s="53">
        <v>44526</v>
      </c>
      <c r="B2807" s="50" t="s">
        <v>1255</v>
      </c>
      <c r="C2807" s="50" t="s">
        <v>1256</v>
      </c>
      <c r="D2807" s="50" t="s">
        <v>47</v>
      </c>
      <c r="E2807" s="52">
        <v>10</v>
      </c>
      <c r="F2807" s="51">
        <v>98</v>
      </c>
      <c r="G2807" s="65">
        <v>19.2</v>
      </c>
      <c r="H2807" s="51">
        <v>81</v>
      </c>
      <c r="I2807" s="50" t="s">
        <v>120</v>
      </c>
      <c r="J2807" s="61">
        <v>11.4</v>
      </c>
      <c r="K2807" s="50" t="s">
        <v>215</v>
      </c>
      <c r="L2807" s="73">
        <v>22</v>
      </c>
      <c r="M2807" s="69">
        <v>3.6</v>
      </c>
      <c r="N2807" s="51">
        <v>142</v>
      </c>
      <c r="O2807" s="50" t="s">
        <v>355</v>
      </c>
      <c r="P2807" s="51">
        <v>10150</v>
      </c>
      <c r="Q2807" s="50" t="s">
        <v>51</v>
      </c>
      <c r="R2807" s="51">
        <v>10054</v>
      </c>
      <c r="S2807" s="52">
        <v>24</v>
      </c>
      <c r="T2807" s="52">
        <v>72</v>
      </c>
      <c r="U2807" s="52">
        <v>87</v>
      </c>
      <c r="V2807" s="50" t="s">
        <v>51</v>
      </c>
      <c r="W2807" s="52">
        <v>64</v>
      </c>
      <c r="X2807" s="50" t="s">
        <v>139</v>
      </c>
      <c r="Y2807" s="78">
        <f t="shared" si="182"/>
        <v>0.36</v>
      </c>
      <c r="Z2807" s="78">
        <f t="shared" si="183"/>
        <v>1.92</v>
      </c>
      <c r="AA2807" s="78">
        <f t="shared" si="184"/>
        <v>1.1400000000000001</v>
      </c>
      <c r="AB2807" s="77">
        <f t="shared" si="185"/>
        <v>220</v>
      </c>
    </row>
    <row r="2808" spans="1:28" x14ac:dyDescent="0.3">
      <c r="A2808" s="53">
        <v>44527</v>
      </c>
      <c r="B2808" s="50" t="s">
        <v>1255</v>
      </c>
      <c r="C2808" s="50" t="s">
        <v>1256</v>
      </c>
      <c r="D2808" s="50" t="s">
        <v>47</v>
      </c>
      <c r="E2808" s="52">
        <v>10</v>
      </c>
      <c r="F2808" s="51">
        <v>84</v>
      </c>
      <c r="G2808" s="65">
        <v>24.6</v>
      </c>
      <c r="H2808" s="51">
        <v>58</v>
      </c>
      <c r="I2808" s="50" t="s">
        <v>61</v>
      </c>
      <c r="J2808" s="61">
        <v>11.1</v>
      </c>
      <c r="K2808" s="50" t="s">
        <v>578</v>
      </c>
      <c r="L2808" s="73">
        <v>25</v>
      </c>
      <c r="M2808" s="69">
        <v>8.6</v>
      </c>
      <c r="N2808" s="51">
        <v>222</v>
      </c>
      <c r="O2808" s="50" t="s">
        <v>184</v>
      </c>
      <c r="P2808" s="51">
        <v>10143</v>
      </c>
      <c r="Q2808" s="52">
        <v>24</v>
      </c>
      <c r="R2808" s="51">
        <v>10026</v>
      </c>
      <c r="S2808" s="50" t="s">
        <v>116</v>
      </c>
      <c r="T2808" s="52">
        <v>75</v>
      </c>
      <c r="U2808" s="52">
        <v>85</v>
      </c>
      <c r="V2808" s="50" t="s">
        <v>258</v>
      </c>
      <c r="W2808" s="52">
        <v>52</v>
      </c>
      <c r="X2808" s="50" t="s">
        <v>55</v>
      </c>
      <c r="Y2808" s="78">
        <f t="shared" si="182"/>
        <v>0.86</v>
      </c>
      <c r="Z2808" s="78">
        <f t="shared" si="183"/>
        <v>2.46</v>
      </c>
      <c r="AA2808" s="78">
        <f t="shared" si="184"/>
        <v>1.1099999999999999</v>
      </c>
      <c r="AB2808" s="77">
        <f t="shared" si="185"/>
        <v>250</v>
      </c>
    </row>
    <row r="2809" spans="1:28" x14ac:dyDescent="0.3">
      <c r="A2809" s="53">
        <v>44528</v>
      </c>
      <c r="B2809" s="50" t="s">
        <v>1255</v>
      </c>
      <c r="C2809" s="50" t="s">
        <v>1256</v>
      </c>
      <c r="D2809" s="50" t="s">
        <v>47</v>
      </c>
      <c r="E2809" s="52">
        <v>10</v>
      </c>
      <c r="F2809" s="51">
        <v>97</v>
      </c>
      <c r="G2809" s="65">
        <v>32</v>
      </c>
      <c r="H2809" s="51">
        <v>66</v>
      </c>
      <c r="I2809" s="50" t="s">
        <v>183</v>
      </c>
      <c r="J2809" s="61">
        <v>12.8</v>
      </c>
      <c r="K2809" s="50" t="s">
        <v>69</v>
      </c>
      <c r="L2809" s="73">
        <v>30</v>
      </c>
      <c r="M2809" s="69">
        <v>4.4000000000000004</v>
      </c>
      <c r="N2809" s="51">
        <v>208</v>
      </c>
      <c r="O2809" s="50" t="s">
        <v>404</v>
      </c>
      <c r="P2809" s="51">
        <v>10165</v>
      </c>
      <c r="Q2809" s="50" t="s">
        <v>51</v>
      </c>
      <c r="R2809" s="51">
        <v>10123</v>
      </c>
      <c r="S2809" s="52">
        <v>20</v>
      </c>
      <c r="T2809" s="52">
        <v>77</v>
      </c>
      <c r="U2809" s="52">
        <v>87</v>
      </c>
      <c r="V2809" s="50" t="s">
        <v>177</v>
      </c>
      <c r="W2809" s="52">
        <v>60</v>
      </c>
      <c r="X2809" s="50" t="s">
        <v>510</v>
      </c>
      <c r="Y2809" s="78">
        <f t="shared" si="182"/>
        <v>0.44000000000000006</v>
      </c>
      <c r="Z2809" s="78">
        <f t="shared" si="183"/>
        <v>3.2</v>
      </c>
      <c r="AA2809" s="78">
        <f t="shared" si="184"/>
        <v>1.28</v>
      </c>
      <c r="AB2809" s="77">
        <f t="shared" si="185"/>
        <v>300</v>
      </c>
    </row>
    <row r="2810" spans="1:28" x14ac:dyDescent="0.3">
      <c r="A2810" s="53">
        <v>44529</v>
      </c>
      <c r="B2810" s="50" t="s">
        <v>1255</v>
      </c>
      <c r="C2810" s="50" t="s">
        <v>1256</v>
      </c>
      <c r="D2810" s="50" t="s">
        <v>47</v>
      </c>
      <c r="E2810" s="52">
        <v>10</v>
      </c>
      <c r="F2810" s="51">
        <v>118</v>
      </c>
      <c r="G2810" s="65">
        <v>13.4</v>
      </c>
      <c r="H2810" s="51">
        <v>106</v>
      </c>
      <c r="I2810" s="50" t="s">
        <v>100</v>
      </c>
      <c r="J2810" s="61">
        <v>13</v>
      </c>
      <c r="K2810" s="50" t="s">
        <v>201</v>
      </c>
      <c r="L2810" s="73">
        <v>27</v>
      </c>
      <c r="M2810" s="69">
        <v>5.3</v>
      </c>
      <c r="N2810" s="51">
        <v>147</v>
      </c>
      <c r="O2810" s="50" t="s">
        <v>510</v>
      </c>
      <c r="P2810" s="51">
        <v>10236</v>
      </c>
      <c r="Q2810" s="52">
        <v>24</v>
      </c>
      <c r="R2810" s="51">
        <v>10143</v>
      </c>
      <c r="S2810" s="50" t="s">
        <v>263</v>
      </c>
      <c r="T2810" s="52">
        <v>82</v>
      </c>
      <c r="U2810" s="52">
        <v>88</v>
      </c>
      <c r="V2810" s="50" t="s">
        <v>51</v>
      </c>
      <c r="W2810" s="52">
        <v>71</v>
      </c>
      <c r="X2810" s="50" t="s">
        <v>433</v>
      </c>
      <c r="Y2810" s="78">
        <f t="shared" si="182"/>
        <v>0.53</v>
      </c>
      <c r="Z2810" s="78">
        <f t="shared" si="183"/>
        <v>1.34</v>
      </c>
      <c r="AA2810" s="78">
        <f t="shared" si="184"/>
        <v>1.3</v>
      </c>
      <c r="AB2810" s="77">
        <f t="shared" si="185"/>
        <v>270</v>
      </c>
    </row>
    <row r="2811" spans="1:28" x14ac:dyDescent="0.3">
      <c r="A2811" s="53">
        <v>44530</v>
      </c>
      <c r="B2811" s="50" t="s">
        <v>1255</v>
      </c>
      <c r="C2811" s="50" t="s">
        <v>1256</v>
      </c>
      <c r="D2811" s="50" t="s">
        <v>47</v>
      </c>
      <c r="E2811" s="52">
        <v>10</v>
      </c>
      <c r="F2811" s="51">
        <v>125</v>
      </c>
      <c r="G2811" s="65">
        <v>0</v>
      </c>
      <c r="H2811" s="51">
        <v>79</v>
      </c>
      <c r="I2811" s="50" t="s">
        <v>239</v>
      </c>
      <c r="J2811" s="61">
        <v>17.100000000000001</v>
      </c>
      <c r="K2811" s="50" t="s">
        <v>71</v>
      </c>
      <c r="L2811" s="73">
        <v>22</v>
      </c>
      <c r="M2811" s="69">
        <v>1.9</v>
      </c>
      <c r="N2811" s="51">
        <v>47</v>
      </c>
      <c r="O2811" s="50" t="s">
        <v>644</v>
      </c>
      <c r="P2811" s="51">
        <v>10265</v>
      </c>
      <c r="Q2811" s="52">
        <v>10</v>
      </c>
      <c r="R2811" s="51">
        <v>10213</v>
      </c>
      <c r="S2811" s="52">
        <v>24</v>
      </c>
      <c r="T2811" s="52">
        <v>70</v>
      </c>
      <c r="U2811" s="52">
        <v>82</v>
      </c>
      <c r="V2811" s="50" t="s">
        <v>80</v>
      </c>
      <c r="W2811" s="52">
        <v>54</v>
      </c>
      <c r="X2811" s="50" t="s">
        <v>91</v>
      </c>
      <c r="Y2811" s="78">
        <f t="shared" si="182"/>
        <v>0.19</v>
      </c>
      <c r="Z2811" s="78">
        <f t="shared" si="183"/>
        <v>0</v>
      </c>
      <c r="AA2811" s="78">
        <f t="shared" si="184"/>
        <v>1.7100000000000002</v>
      </c>
      <c r="AB2811" s="77">
        <f t="shared" si="185"/>
        <v>220</v>
      </c>
    </row>
    <row r="2812" spans="1:28" x14ac:dyDescent="0.3">
      <c r="A2812" s="53">
        <v>44531</v>
      </c>
      <c r="B2812" s="50" t="s">
        <v>1255</v>
      </c>
      <c r="C2812" s="50" t="s">
        <v>1256</v>
      </c>
      <c r="D2812" s="50" t="s">
        <v>47</v>
      </c>
      <c r="E2812" s="52">
        <v>10</v>
      </c>
      <c r="F2812" s="51">
        <v>122</v>
      </c>
      <c r="G2812" s="65">
        <v>33.6</v>
      </c>
      <c r="H2812" s="51">
        <v>90</v>
      </c>
      <c r="I2812" s="50" t="s">
        <v>69</v>
      </c>
      <c r="J2812" s="61">
        <v>15.5</v>
      </c>
      <c r="K2812" s="50" t="s">
        <v>239</v>
      </c>
      <c r="L2812" s="73">
        <v>31</v>
      </c>
      <c r="M2812" s="69">
        <v>4.4000000000000004</v>
      </c>
      <c r="N2812" s="51">
        <v>203</v>
      </c>
      <c r="O2812" s="50" t="s">
        <v>143</v>
      </c>
      <c r="P2812" s="51">
        <v>10213</v>
      </c>
      <c r="Q2812" s="50" t="s">
        <v>1012</v>
      </c>
      <c r="R2812" s="51">
        <v>10129</v>
      </c>
      <c r="S2812" s="52">
        <v>23</v>
      </c>
      <c r="T2812" s="52">
        <v>69</v>
      </c>
      <c r="U2812" s="52">
        <v>85</v>
      </c>
      <c r="V2812" s="50" t="s">
        <v>226</v>
      </c>
      <c r="W2812" s="52">
        <v>57</v>
      </c>
      <c r="X2812" s="50" t="s">
        <v>205</v>
      </c>
      <c r="Y2812" s="78">
        <f t="shared" si="182"/>
        <v>0.44000000000000006</v>
      </c>
      <c r="Z2812" s="78">
        <f t="shared" si="183"/>
        <v>3.3600000000000003</v>
      </c>
      <c r="AA2812" s="78">
        <f t="shared" si="184"/>
        <v>1.55</v>
      </c>
      <c r="AB2812" s="77">
        <f t="shared" si="185"/>
        <v>310</v>
      </c>
    </row>
    <row r="2813" spans="1:28" x14ac:dyDescent="0.3">
      <c r="A2813" s="53">
        <v>44532</v>
      </c>
      <c r="B2813" s="50" t="s">
        <v>1255</v>
      </c>
      <c r="C2813" s="50" t="s">
        <v>1256</v>
      </c>
      <c r="D2813" s="50" t="s">
        <v>47</v>
      </c>
      <c r="E2813" s="52">
        <v>10</v>
      </c>
      <c r="F2813" s="51">
        <v>96</v>
      </c>
      <c r="G2813" s="65">
        <v>13.2</v>
      </c>
      <c r="H2813" s="51">
        <v>80</v>
      </c>
      <c r="I2813" s="50" t="s">
        <v>510</v>
      </c>
      <c r="J2813" s="61">
        <v>11.1</v>
      </c>
      <c r="K2813" s="50" t="s">
        <v>239</v>
      </c>
      <c r="L2813" s="73">
        <v>31</v>
      </c>
      <c r="M2813" s="69">
        <v>3.9</v>
      </c>
      <c r="N2813" s="51">
        <v>153</v>
      </c>
      <c r="O2813" s="50" t="s">
        <v>143</v>
      </c>
      <c r="P2813" s="51">
        <v>10220</v>
      </c>
      <c r="Q2813" s="52">
        <v>24</v>
      </c>
      <c r="R2813" s="51">
        <v>10123</v>
      </c>
      <c r="S2813" s="50" t="s">
        <v>84</v>
      </c>
      <c r="T2813" s="52">
        <v>74</v>
      </c>
      <c r="U2813" s="52">
        <v>83</v>
      </c>
      <c r="V2813" s="50" t="s">
        <v>543</v>
      </c>
      <c r="W2813" s="52">
        <v>65</v>
      </c>
      <c r="X2813" s="50" t="s">
        <v>352</v>
      </c>
      <c r="Y2813" s="78">
        <f t="shared" si="182"/>
        <v>0.39</v>
      </c>
      <c r="Z2813" s="78">
        <f t="shared" si="183"/>
        <v>1.3199999999999998</v>
      </c>
      <c r="AA2813" s="78">
        <f t="shared" si="184"/>
        <v>1.1099999999999999</v>
      </c>
      <c r="AB2813" s="77">
        <f t="shared" si="185"/>
        <v>310</v>
      </c>
    </row>
    <row r="2814" spans="1:28" x14ac:dyDescent="0.3">
      <c r="A2814" s="53">
        <v>44533</v>
      </c>
      <c r="B2814" s="50" t="s">
        <v>1255</v>
      </c>
      <c r="C2814" s="50" t="s">
        <v>1256</v>
      </c>
      <c r="D2814" s="50" t="s">
        <v>47</v>
      </c>
      <c r="E2814" s="52">
        <v>10</v>
      </c>
      <c r="F2814" s="51">
        <v>134</v>
      </c>
      <c r="G2814" s="65">
        <v>1.2</v>
      </c>
      <c r="H2814" s="51">
        <v>96</v>
      </c>
      <c r="I2814" s="50" t="s">
        <v>70</v>
      </c>
      <c r="J2814" s="61">
        <v>17.2</v>
      </c>
      <c r="K2814" s="50" t="s">
        <v>129</v>
      </c>
      <c r="L2814" s="73">
        <v>26</v>
      </c>
      <c r="M2814" s="69">
        <v>3.6</v>
      </c>
      <c r="N2814" s="51">
        <v>139</v>
      </c>
      <c r="O2814" s="50" t="s">
        <v>206</v>
      </c>
      <c r="P2814" s="51">
        <v>10222</v>
      </c>
      <c r="Q2814" s="50" t="s">
        <v>51</v>
      </c>
      <c r="R2814" s="51">
        <v>10156</v>
      </c>
      <c r="S2814" s="52">
        <v>24</v>
      </c>
      <c r="T2814" s="52">
        <v>64</v>
      </c>
      <c r="U2814" s="52">
        <v>80</v>
      </c>
      <c r="V2814" s="50" t="s">
        <v>80</v>
      </c>
      <c r="W2814" s="52">
        <v>54</v>
      </c>
      <c r="X2814" s="50" t="s">
        <v>594</v>
      </c>
      <c r="Y2814" s="78">
        <f t="shared" si="182"/>
        <v>0.36</v>
      </c>
      <c r="Z2814" s="78">
        <f t="shared" si="183"/>
        <v>0.12</v>
      </c>
      <c r="AA2814" s="78">
        <f t="shared" si="184"/>
        <v>1.72</v>
      </c>
      <c r="AB2814" s="77">
        <f t="shared" si="185"/>
        <v>260</v>
      </c>
    </row>
    <row r="2815" spans="1:28" x14ac:dyDescent="0.3">
      <c r="A2815" s="53">
        <v>44534</v>
      </c>
      <c r="B2815" s="50" t="s">
        <v>1255</v>
      </c>
      <c r="C2815" s="50" t="s">
        <v>1256</v>
      </c>
      <c r="D2815" s="50" t="s">
        <v>47</v>
      </c>
      <c r="E2815" s="52">
        <v>10</v>
      </c>
      <c r="F2815" s="51">
        <v>126</v>
      </c>
      <c r="G2815" s="65">
        <v>25.4</v>
      </c>
      <c r="H2815" s="51">
        <v>95</v>
      </c>
      <c r="I2815" s="50" t="s">
        <v>108</v>
      </c>
      <c r="J2815" s="61">
        <v>15.7</v>
      </c>
      <c r="K2815" s="50" t="s">
        <v>179</v>
      </c>
      <c r="L2815" s="73">
        <v>27</v>
      </c>
      <c r="M2815" s="69">
        <v>6.1</v>
      </c>
      <c r="N2815" s="51">
        <v>183</v>
      </c>
      <c r="O2815" s="50" t="s">
        <v>60</v>
      </c>
      <c r="P2815" s="51">
        <v>10207</v>
      </c>
      <c r="Q2815" s="52">
        <v>21</v>
      </c>
      <c r="R2815" s="51">
        <v>10136</v>
      </c>
      <c r="S2815" s="50" t="s">
        <v>401</v>
      </c>
      <c r="T2815" s="52">
        <v>73</v>
      </c>
      <c r="U2815" s="52">
        <v>85</v>
      </c>
      <c r="V2815" s="50" t="s">
        <v>104</v>
      </c>
      <c r="W2815" s="52">
        <v>54</v>
      </c>
      <c r="X2815" s="50" t="s">
        <v>264</v>
      </c>
      <c r="Y2815" s="78">
        <f t="shared" si="182"/>
        <v>0.61</v>
      </c>
      <c r="Z2815" s="78">
        <f t="shared" si="183"/>
        <v>2.54</v>
      </c>
      <c r="AA2815" s="78">
        <f t="shared" si="184"/>
        <v>1.5699999999999998</v>
      </c>
      <c r="AB2815" s="77">
        <f t="shared" si="185"/>
        <v>270</v>
      </c>
    </row>
    <row r="2816" spans="1:28" x14ac:dyDescent="0.3">
      <c r="A2816" s="53">
        <v>44535</v>
      </c>
      <c r="B2816" s="50" t="s">
        <v>1255</v>
      </c>
      <c r="C2816" s="50" t="s">
        <v>1256</v>
      </c>
      <c r="D2816" s="50" t="s">
        <v>47</v>
      </c>
      <c r="E2816" s="52">
        <v>10</v>
      </c>
      <c r="F2816" s="51">
        <v>102</v>
      </c>
      <c r="G2816" s="65">
        <v>17.600000000000001</v>
      </c>
      <c r="H2816" s="51">
        <v>82</v>
      </c>
      <c r="I2816" s="50" t="s">
        <v>347</v>
      </c>
      <c r="J2816" s="61">
        <v>12.3</v>
      </c>
      <c r="K2816" s="50" t="s">
        <v>133</v>
      </c>
      <c r="L2816" s="73">
        <v>29</v>
      </c>
      <c r="M2816" s="69">
        <v>5.6</v>
      </c>
      <c r="N2816" s="51">
        <v>200</v>
      </c>
      <c r="O2816" s="50" t="s">
        <v>192</v>
      </c>
      <c r="P2816" s="51">
        <v>10241</v>
      </c>
      <c r="Q2816" s="52">
        <v>23</v>
      </c>
      <c r="R2816" s="51">
        <v>10171</v>
      </c>
      <c r="S2816" s="50" t="s">
        <v>116</v>
      </c>
      <c r="T2816" s="52">
        <v>76</v>
      </c>
      <c r="U2816" s="52">
        <v>84</v>
      </c>
      <c r="V2816" s="50" t="s">
        <v>342</v>
      </c>
      <c r="W2816" s="52">
        <v>60</v>
      </c>
      <c r="X2816" s="50" t="s">
        <v>169</v>
      </c>
      <c r="Y2816" s="78">
        <f t="shared" si="182"/>
        <v>0.55999999999999994</v>
      </c>
      <c r="Z2816" s="78">
        <f t="shared" si="183"/>
        <v>1.7600000000000002</v>
      </c>
      <c r="AA2816" s="78">
        <f t="shared" si="184"/>
        <v>1.23</v>
      </c>
      <c r="AB2816" s="77">
        <f t="shared" si="185"/>
        <v>290</v>
      </c>
    </row>
    <row r="2817" spans="1:28" x14ac:dyDescent="0.3">
      <c r="A2817" s="53">
        <v>44536</v>
      </c>
      <c r="B2817" s="50" t="s">
        <v>1255</v>
      </c>
      <c r="C2817" s="50" t="s">
        <v>1256</v>
      </c>
      <c r="D2817" s="50" t="s">
        <v>47</v>
      </c>
      <c r="E2817" s="52">
        <v>10</v>
      </c>
      <c r="F2817" s="51">
        <v>132</v>
      </c>
      <c r="G2817" s="65">
        <v>6.2</v>
      </c>
      <c r="H2817" s="51">
        <v>100</v>
      </c>
      <c r="I2817" s="50" t="s">
        <v>85</v>
      </c>
      <c r="J2817" s="61">
        <v>16.5</v>
      </c>
      <c r="K2817" s="50" t="s">
        <v>71</v>
      </c>
      <c r="L2817" s="73">
        <v>27</v>
      </c>
      <c r="M2817" s="69">
        <v>5</v>
      </c>
      <c r="N2817" s="51">
        <v>119</v>
      </c>
      <c r="O2817" s="50" t="s">
        <v>215</v>
      </c>
      <c r="P2817" s="51">
        <v>10241</v>
      </c>
      <c r="Q2817" s="50" t="s">
        <v>1012</v>
      </c>
      <c r="R2817" s="51">
        <v>10181</v>
      </c>
      <c r="S2817" s="52">
        <v>13</v>
      </c>
      <c r="T2817" s="52">
        <v>76</v>
      </c>
      <c r="U2817" s="52">
        <v>87</v>
      </c>
      <c r="V2817" s="50" t="s">
        <v>51</v>
      </c>
      <c r="W2817" s="52">
        <v>62</v>
      </c>
      <c r="X2817" s="50" t="s">
        <v>226</v>
      </c>
      <c r="Y2817" s="78">
        <f t="shared" si="182"/>
        <v>0.5</v>
      </c>
      <c r="Z2817" s="78">
        <f t="shared" si="183"/>
        <v>0.62</v>
      </c>
      <c r="AA2817" s="78">
        <f t="shared" si="184"/>
        <v>1.65</v>
      </c>
      <c r="AB2817" s="77">
        <f t="shared" si="185"/>
        <v>270</v>
      </c>
    </row>
    <row r="2818" spans="1:28" x14ac:dyDescent="0.3">
      <c r="A2818" s="53">
        <v>44537</v>
      </c>
      <c r="B2818" s="50" t="s">
        <v>1255</v>
      </c>
      <c r="C2818" s="50" t="s">
        <v>1256</v>
      </c>
      <c r="D2818" s="50" t="s">
        <v>47</v>
      </c>
      <c r="E2818" s="52">
        <v>10</v>
      </c>
      <c r="F2818" s="51">
        <v>122</v>
      </c>
      <c r="G2818" s="65">
        <v>18.2</v>
      </c>
      <c r="H2818" s="51">
        <v>88</v>
      </c>
      <c r="I2818" s="50" t="s">
        <v>430</v>
      </c>
      <c r="J2818" s="61">
        <v>15.5</v>
      </c>
      <c r="K2818" s="50" t="s">
        <v>146</v>
      </c>
      <c r="L2818" s="73">
        <v>29</v>
      </c>
      <c r="M2818" s="69">
        <v>2.5</v>
      </c>
      <c r="N2818" s="51">
        <v>189</v>
      </c>
      <c r="O2818" s="50" t="s">
        <v>94</v>
      </c>
      <c r="P2818" s="51">
        <v>10209</v>
      </c>
      <c r="Q2818" s="50" t="s">
        <v>1012</v>
      </c>
      <c r="R2818" s="51">
        <v>10016</v>
      </c>
      <c r="S2818" s="52">
        <v>14</v>
      </c>
      <c r="T2818" s="52">
        <v>82</v>
      </c>
      <c r="U2818" s="52">
        <v>87</v>
      </c>
      <c r="V2818" s="50" t="s">
        <v>51</v>
      </c>
      <c r="W2818" s="52">
        <v>60</v>
      </c>
      <c r="X2818" s="50" t="s">
        <v>108</v>
      </c>
      <c r="Y2818" s="78">
        <f t="shared" si="182"/>
        <v>0.25</v>
      </c>
      <c r="Z2818" s="78">
        <f t="shared" si="183"/>
        <v>1.8199999999999998</v>
      </c>
      <c r="AA2818" s="78">
        <f t="shared" si="184"/>
        <v>1.55</v>
      </c>
      <c r="AB2818" s="77">
        <f t="shared" si="185"/>
        <v>290</v>
      </c>
    </row>
    <row r="2819" spans="1:28" x14ac:dyDescent="0.3">
      <c r="A2819" s="53">
        <v>44538</v>
      </c>
      <c r="B2819" s="50" t="s">
        <v>1255</v>
      </c>
      <c r="C2819" s="50" t="s">
        <v>1256</v>
      </c>
      <c r="D2819" s="50" t="s">
        <v>47</v>
      </c>
      <c r="E2819" s="52">
        <v>10</v>
      </c>
      <c r="F2819" s="51">
        <v>86</v>
      </c>
      <c r="G2819" s="65">
        <v>14.4</v>
      </c>
      <c r="H2819" s="51">
        <v>65</v>
      </c>
      <c r="I2819" s="50" t="s">
        <v>179</v>
      </c>
      <c r="J2819" s="61">
        <v>10.7</v>
      </c>
      <c r="K2819" s="50" t="s">
        <v>59</v>
      </c>
      <c r="L2819" s="73">
        <v>27</v>
      </c>
      <c r="M2819" s="69">
        <v>5.3</v>
      </c>
      <c r="N2819" s="51">
        <v>183</v>
      </c>
      <c r="O2819" s="50" t="s">
        <v>367</v>
      </c>
      <c r="P2819" s="51">
        <v>10170</v>
      </c>
      <c r="Q2819" s="52">
        <v>24</v>
      </c>
      <c r="R2819" s="51">
        <v>10061</v>
      </c>
      <c r="S2819" s="50" t="s">
        <v>263</v>
      </c>
      <c r="T2819" s="52">
        <v>68</v>
      </c>
      <c r="U2819" s="52">
        <v>78</v>
      </c>
      <c r="V2819" s="50" t="s">
        <v>51</v>
      </c>
      <c r="W2819" s="52">
        <v>48</v>
      </c>
      <c r="X2819" s="50" t="s">
        <v>174</v>
      </c>
      <c r="Y2819" s="78">
        <f t="shared" ref="Y2819:Y2882" si="186">M2819/$AE$17</f>
        <v>0.53</v>
      </c>
      <c r="Z2819" s="78">
        <f t="shared" ref="Z2819:Z2882" si="187">G2819/$AE$17</f>
        <v>1.44</v>
      </c>
      <c r="AA2819" s="78">
        <f t="shared" ref="AA2819:AA2882" si="188">J2819/$AE$17</f>
        <v>1.0699999999999998</v>
      </c>
      <c r="AB2819" s="77">
        <f t="shared" ref="AB2819:AB2882" si="189">L2819*$AE$17</f>
        <v>270</v>
      </c>
    </row>
    <row r="2820" spans="1:28" x14ac:dyDescent="0.3">
      <c r="A2820" s="53">
        <v>44539</v>
      </c>
      <c r="B2820" s="50" t="s">
        <v>1255</v>
      </c>
      <c r="C2820" s="50" t="s">
        <v>1256</v>
      </c>
      <c r="D2820" s="50" t="s">
        <v>47</v>
      </c>
      <c r="E2820" s="52">
        <v>10</v>
      </c>
      <c r="F2820" s="51">
        <v>132</v>
      </c>
      <c r="G2820" s="65">
        <v>19.2</v>
      </c>
      <c r="H2820" s="51">
        <v>89</v>
      </c>
      <c r="I2820" s="50" t="s">
        <v>286</v>
      </c>
      <c r="J2820" s="61">
        <v>17.5</v>
      </c>
      <c r="K2820" s="50" t="s">
        <v>69</v>
      </c>
      <c r="L2820" s="73">
        <v>27</v>
      </c>
      <c r="M2820" s="69">
        <v>6.7</v>
      </c>
      <c r="N2820" s="51">
        <v>183</v>
      </c>
      <c r="O2820" s="50" t="s">
        <v>167</v>
      </c>
      <c r="P2820" s="51">
        <v>10169</v>
      </c>
      <c r="Q2820" s="50" t="s">
        <v>1012</v>
      </c>
      <c r="R2820" s="51">
        <v>10120</v>
      </c>
      <c r="S2820" s="52">
        <v>24</v>
      </c>
      <c r="T2820" s="52">
        <v>72</v>
      </c>
      <c r="U2820" s="52">
        <v>82</v>
      </c>
      <c r="V2820" s="50" t="s">
        <v>118</v>
      </c>
      <c r="W2820" s="52">
        <v>51</v>
      </c>
      <c r="X2820" s="50" t="s">
        <v>370</v>
      </c>
      <c r="Y2820" s="78">
        <f t="shared" si="186"/>
        <v>0.67</v>
      </c>
      <c r="Z2820" s="78">
        <f t="shared" si="187"/>
        <v>1.92</v>
      </c>
      <c r="AA2820" s="78">
        <f t="shared" si="188"/>
        <v>1.75</v>
      </c>
      <c r="AB2820" s="77">
        <f t="shared" si="189"/>
        <v>270</v>
      </c>
    </row>
    <row r="2821" spans="1:28" x14ac:dyDescent="0.3">
      <c r="A2821" s="53">
        <v>44540</v>
      </c>
      <c r="B2821" s="50" t="s">
        <v>1255</v>
      </c>
      <c r="C2821" s="50" t="s">
        <v>1256</v>
      </c>
      <c r="D2821" s="50" t="s">
        <v>47</v>
      </c>
      <c r="E2821" s="52">
        <v>10</v>
      </c>
      <c r="F2821" s="51">
        <v>142</v>
      </c>
      <c r="G2821" s="65">
        <v>1.8</v>
      </c>
      <c r="H2821" s="51">
        <v>115</v>
      </c>
      <c r="I2821" s="50" t="s">
        <v>171</v>
      </c>
      <c r="J2821" s="61">
        <v>17</v>
      </c>
      <c r="K2821" s="50" t="s">
        <v>286</v>
      </c>
      <c r="L2821" s="73">
        <v>27</v>
      </c>
      <c r="M2821" s="69">
        <v>7.8</v>
      </c>
      <c r="N2821" s="51">
        <v>242</v>
      </c>
      <c r="O2821" s="50" t="s">
        <v>537</v>
      </c>
      <c r="P2821" s="51">
        <v>10218</v>
      </c>
      <c r="Q2821" s="52">
        <v>24</v>
      </c>
      <c r="R2821" s="51">
        <v>10108</v>
      </c>
      <c r="S2821" s="50" t="s">
        <v>84</v>
      </c>
      <c r="T2821" s="52">
        <v>68</v>
      </c>
      <c r="U2821" s="52">
        <v>87</v>
      </c>
      <c r="V2821" s="50" t="s">
        <v>232</v>
      </c>
      <c r="W2821" s="52">
        <v>52</v>
      </c>
      <c r="X2821" s="50" t="s">
        <v>164</v>
      </c>
      <c r="Y2821" s="78">
        <f t="shared" si="186"/>
        <v>0.78</v>
      </c>
      <c r="Z2821" s="78">
        <f t="shared" si="187"/>
        <v>0.18</v>
      </c>
      <c r="AA2821" s="78">
        <f t="shared" si="188"/>
        <v>1.7</v>
      </c>
      <c r="AB2821" s="77">
        <f t="shared" si="189"/>
        <v>270</v>
      </c>
    </row>
    <row r="2822" spans="1:28" x14ac:dyDescent="0.3">
      <c r="A2822" s="53">
        <v>44541</v>
      </c>
      <c r="B2822" s="50" t="s">
        <v>1255</v>
      </c>
      <c r="C2822" s="50" t="s">
        <v>1256</v>
      </c>
      <c r="D2822" s="50" t="s">
        <v>47</v>
      </c>
      <c r="E2822" s="52">
        <v>10</v>
      </c>
      <c r="F2822" s="51">
        <v>135</v>
      </c>
      <c r="G2822" s="65">
        <v>3.2</v>
      </c>
      <c r="H2822" s="51">
        <v>119</v>
      </c>
      <c r="I2822" s="50" t="s">
        <v>100</v>
      </c>
      <c r="J2822" s="61">
        <v>15.1</v>
      </c>
      <c r="K2822" s="50" t="s">
        <v>104</v>
      </c>
      <c r="L2822" s="73">
        <v>29</v>
      </c>
      <c r="M2822" s="69">
        <v>3.3</v>
      </c>
      <c r="N2822" s="51">
        <v>114</v>
      </c>
      <c r="O2822" s="50" t="s">
        <v>94</v>
      </c>
      <c r="P2822" s="51">
        <v>10267</v>
      </c>
      <c r="Q2822" s="52">
        <v>22</v>
      </c>
      <c r="R2822" s="51">
        <v>10210</v>
      </c>
      <c r="S2822" s="50" t="s">
        <v>116</v>
      </c>
      <c r="T2822" s="52">
        <v>81</v>
      </c>
      <c r="U2822" s="52">
        <v>88</v>
      </c>
      <c r="V2822" s="50" t="s">
        <v>51</v>
      </c>
      <c r="W2822" s="52">
        <v>66</v>
      </c>
      <c r="X2822" s="50" t="s">
        <v>367</v>
      </c>
      <c r="Y2822" s="78">
        <f t="shared" si="186"/>
        <v>0.32999999999999996</v>
      </c>
      <c r="Z2822" s="78">
        <f t="shared" si="187"/>
        <v>0.32</v>
      </c>
      <c r="AA2822" s="78">
        <f t="shared" si="188"/>
        <v>1.51</v>
      </c>
      <c r="AB2822" s="77">
        <f t="shared" si="189"/>
        <v>290</v>
      </c>
    </row>
    <row r="2823" spans="1:28" x14ac:dyDescent="0.3">
      <c r="A2823" s="53">
        <v>44542</v>
      </c>
      <c r="B2823" s="50" t="s">
        <v>1255</v>
      </c>
      <c r="C2823" s="50" t="s">
        <v>1256</v>
      </c>
      <c r="D2823" s="50" t="s">
        <v>47</v>
      </c>
      <c r="E2823" s="52">
        <v>10</v>
      </c>
      <c r="F2823" s="51">
        <v>115</v>
      </c>
      <c r="G2823" s="65">
        <v>0</v>
      </c>
      <c r="H2823" s="51">
        <v>76</v>
      </c>
      <c r="I2823" s="50" t="s">
        <v>520</v>
      </c>
      <c r="J2823" s="61">
        <v>15.4</v>
      </c>
      <c r="K2823" s="50" t="s">
        <v>215</v>
      </c>
      <c r="L2823" s="73">
        <v>23</v>
      </c>
      <c r="M2823" s="69">
        <v>1.9</v>
      </c>
      <c r="N2823" s="51">
        <v>42</v>
      </c>
      <c r="O2823" s="50" t="s">
        <v>258</v>
      </c>
      <c r="P2823" s="51">
        <v>10261</v>
      </c>
      <c r="Q2823" s="50" t="s">
        <v>1012</v>
      </c>
      <c r="R2823" s="51">
        <v>10215</v>
      </c>
      <c r="S2823" s="50" t="s">
        <v>51</v>
      </c>
      <c r="T2823" s="52">
        <v>77</v>
      </c>
      <c r="U2823" s="52">
        <v>86</v>
      </c>
      <c r="V2823" s="50" t="s">
        <v>51</v>
      </c>
      <c r="W2823" s="52">
        <v>63</v>
      </c>
      <c r="X2823" s="50" t="s">
        <v>129</v>
      </c>
      <c r="Y2823" s="78">
        <f t="shared" si="186"/>
        <v>0.19</v>
      </c>
      <c r="Z2823" s="78">
        <f t="shared" si="187"/>
        <v>0</v>
      </c>
      <c r="AA2823" s="78">
        <f t="shared" si="188"/>
        <v>1.54</v>
      </c>
      <c r="AB2823" s="77">
        <f t="shared" si="189"/>
        <v>230</v>
      </c>
    </row>
    <row r="2824" spans="1:28" x14ac:dyDescent="0.3">
      <c r="A2824" s="53">
        <v>44543</v>
      </c>
      <c r="B2824" s="50" t="s">
        <v>1255</v>
      </c>
      <c r="C2824" s="50" t="s">
        <v>1256</v>
      </c>
      <c r="D2824" s="50" t="s">
        <v>47</v>
      </c>
      <c r="E2824" s="52">
        <v>10</v>
      </c>
      <c r="F2824" s="51">
        <v>108</v>
      </c>
      <c r="G2824" s="65">
        <v>0</v>
      </c>
      <c r="H2824" s="51">
        <v>63</v>
      </c>
      <c r="I2824" s="50" t="s">
        <v>239</v>
      </c>
      <c r="J2824" s="61">
        <v>15.4</v>
      </c>
      <c r="K2824" s="50" t="s">
        <v>158</v>
      </c>
      <c r="L2824" s="73">
        <v>22</v>
      </c>
      <c r="M2824" s="69">
        <v>1.4</v>
      </c>
      <c r="N2824" s="51">
        <v>50</v>
      </c>
      <c r="O2824" s="50" t="s">
        <v>193</v>
      </c>
      <c r="P2824" s="51">
        <v>10240</v>
      </c>
      <c r="Q2824" s="52">
        <v>23</v>
      </c>
      <c r="R2824" s="51">
        <v>10196</v>
      </c>
      <c r="S2824" s="50" t="s">
        <v>102</v>
      </c>
      <c r="T2824" s="52">
        <v>77</v>
      </c>
      <c r="U2824" s="52">
        <v>87</v>
      </c>
      <c r="V2824" s="50" t="s">
        <v>51</v>
      </c>
      <c r="W2824" s="52">
        <v>65</v>
      </c>
      <c r="X2824" s="50" t="s">
        <v>129</v>
      </c>
      <c r="Y2824" s="78">
        <f t="shared" si="186"/>
        <v>0.13999999999999999</v>
      </c>
      <c r="Z2824" s="78">
        <f t="shared" si="187"/>
        <v>0</v>
      </c>
      <c r="AA2824" s="78">
        <f t="shared" si="188"/>
        <v>1.54</v>
      </c>
      <c r="AB2824" s="77">
        <f t="shared" si="189"/>
        <v>220</v>
      </c>
    </row>
    <row r="2825" spans="1:28" x14ac:dyDescent="0.3">
      <c r="A2825" s="53">
        <v>44544</v>
      </c>
      <c r="B2825" s="50" t="s">
        <v>1255</v>
      </c>
      <c r="C2825" s="50" t="s">
        <v>1256</v>
      </c>
      <c r="D2825" s="50" t="s">
        <v>47</v>
      </c>
      <c r="E2825" s="52">
        <v>10</v>
      </c>
      <c r="F2825" s="51">
        <v>102</v>
      </c>
      <c r="G2825" s="65">
        <v>0</v>
      </c>
      <c r="H2825" s="51">
        <v>62</v>
      </c>
      <c r="I2825" s="50" t="s">
        <v>434</v>
      </c>
      <c r="J2825" s="61">
        <v>14.2</v>
      </c>
      <c r="K2825" s="50" t="s">
        <v>121</v>
      </c>
      <c r="L2825" s="72" t="s">
        <v>289</v>
      </c>
      <c r="M2825" s="69">
        <v>1.9</v>
      </c>
      <c r="N2825" s="51">
        <v>61</v>
      </c>
      <c r="O2825" s="50" t="s">
        <v>164</v>
      </c>
      <c r="P2825" s="51">
        <v>10271</v>
      </c>
      <c r="Q2825" s="52">
        <v>10</v>
      </c>
      <c r="R2825" s="51">
        <v>10238</v>
      </c>
      <c r="S2825" s="50" t="s">
        <v>51</v>
      </c>
      <c r="T2825" s="52">
        <v>83</v>
      </c>
      <c r="U2825" s="52">
        <v>92</v>
      </c>
      <c r="V2825" s="50" t="s">
        <v>74</v>
      </c>
      <c r="W2825" s="52">
        <v>71</v>
      </c>
      <c r="X2825" s="50" t="s">
        <v>121</v>
      </c>
      <c r="Y2825" s="78">
        <f t="shared" si="186"/>
        <v>0.19</v>
      </c>
      <c r="Z2825" s="78">
        <f t="shared" si="187"/>
        <v>0</v>
      </c>
      <c r="AA2825" s="78">
        <f t="shared" si="188"/>
        <v>1.42</v>
      </c>
      <c r="AB2825" s="77">
        <f t="shared" si="189"/>
        <v>90</v>
      </c>
    </row>
    <row r="2826" spans="1:28" x14ac:dyDescent="0.3">
      <c r="A2826" s="53">
        <v>44545</v>
      </c>
      <c r="B2826" s="50" t="s">
        <v>1255</v>
      </c>
      <c r="C2826" s="50" t="s">
        <v>1256</v>
      </c>
      <c r="D2826" s="50" t="s">
        <v>47</v>
      </c>
      <c r="E2826" s="52">
        <v>10</v>
      </c>
      <c r="F2826" s="51">
        <v>96</v>
      </c>
      <c r="G2826" s="65">
        <v>0</v>
      </c>
      <c r="H2826" s="51">
        <v>82</v>
      </c>
      <c r="I2826" s="50" t="s">
        <v>104</v>
      </c>
      <c r="J2826" s="61">
        <v>11.1</v>
      </c>
      <c r="K2826" s="50" t="s">
        <v>206</v>
      </c>
      <c r="L2826" s="72" t="s">
        <v>132</v>
      </c>
      <c r="M2826" s="69">
        <v>2.2000000000000002</v>
      </c>
      <c r="N2826" s="51">
        <v>61</v>
      </c>
      <c r="O2826" s="50" t="s">
        <v>206</v>
      </c>
      <c r="P2826" s="51">
        <v>10270</v>
      </c>
      <c r="Q2826" s="52">
        <v>10</v>
      </c>
      <c r="R2826" s="51">
        <v>10252</v>
      </c>
      <c r="S2826" s="50" t="s">
        <v>102</v>
      </c>
      <c r="T2826" s="52">
        <v>82</v>
      </c>
      <c r="U2826" s="52">
        <v>87</v>
      </c>
      <c r="V2826" s="50" t="s">
        <v>88</v>
      </c>
      <c r="W2826" s="52">
        <v>75</v>
      </c>
      <c r="X2826" s="50" t="s">
        <v>215</v>
      </c>
      <c r="Y2826" s="78">
        <f t="shared" si="186"/>
        <v>0.22000000000000003</v>
      </c>
      <c r="Z2826" s="78">
        <f t="shared" si="187"/>
        <v>0</v>
      </c>
      <c r="AA2826" s="78">
        <f t="shared" si="188"/>
        <v>1.1099999999999999</v>
      </c>
      <c r="AB2826" s="77">
        <f t="shared" si="189"/>
        <v>80</v>
      </c>
    </row>
    <row r="2827" spans="1:28" x14ac:dyDescent="0.3">
      <c r="A2827" s="53">
        <v>44546</v>
      </c>
      <c r="B2827" s="50" t="s">
        <v>1255</v>
      </c>
      <c r="C2827" s="50" t="s">
        <v>1256</v>
      </c>
      <c r="D2827" s="50" t="s">
        <v>47</v>
      </c>
      <c r="E2827" s="52">
        <v>10</v>
      </c>
      <c r="F2827" s="51">
        <v>86</v>
      </c>
      <c r="G2827" s="65">
        <v>0</v>
      </c>
      <c r="H2827" s="51">
        <v>67</v>
      </c>
      <c r="I2827" s="50" t="s">
        <v>257</v>
      </c>
      <c r="J2827" s="61">
        <v>10.5</v>
      </c>
      <c r="K2827" s="50" t="s">
        <v>222</v>
      </c>
      <c r="L2827" s="73">
        <v>10</v>
      </c>
      <c r="M2827" s="69">
        <v>2.2000000000000002</v>
      </c>
      <c r="N2827" s="51">
        <v>75</v>
      </c>
      <c r="O2827" s="50" t="s">
        <v>60</v>
      </c>
      <c r="P2827" s="51">
        <v>10275</v>
      </c>
      <c r="Q2827" s="52">
        <v>10</v>
      </c>
      <c r="R2827" s="51">
        <v>10258</v>
      </c>
      <c r="S2827" s="52">
        <v>16</v>
      </c>
      <c r="T2827" s="52">
        <v>86</v>
      </c>
      <c r="U2827" s="52">
        <v>90</v>
      </c>
      <c r="V2827" s="50" t="s">
        <v>51</v>
      </c>
      <c r="W2827" s="52">
        <v>82</v>
      </c>
      <c r="X2827" s="50" t="s">
        <v>51</v>
      </c>
      <c r="Y2827" s="78">
        <f t="shared" si="186"/>
        <v>0.22000000000000003</v>
      </c>
      <c r="Z2827" s="78">
        <f t="shared" si="187"/>
        <v>0</v>
      </c>
      <c r="AA2827" s="78">
        <f t="shared" si="188"/>
        <v>1.05</v>
      </c>
      <c r="AB2827" s="77">
        <f t="shared" si="189"/>
        <v>100</v>
      </c>
    </row>
    <row r="2828" spans="1:28" x14ac:dyDescent="0.3">
      <c r="A2828" s="53">
        <v>44547</v>
      </c>
      <c r="B2828" s="50" t="s">
        <v>1255</v>
      </c>
      <c r="C2828" s="50" t="s">
        <v>1256</v>
      </c>
      <c r="D2828" s="50" t="s">
        <v>47</v>
      </c>
      <c r="E2828" s="52">
        <v>10</v>
      </c>
      <c r="F2828" s="51">
        <v>94</v>
      </c>
      <c r="G2828" s="65">
        <v>0</v>
      </c>
      <c r="H2828" s="51">
        <v>65</v>
      </c>
      <c r="I2828" s="50" t="s">
        <v>120</v>
      </c>
      <c r="J2828" s="61">
        <v>12.4</v>
      </c>
      <c r="K2828" s="50" t="s">
        <v>121</v>
      </c>
      <c r="L2828" s="73">
        <v>21</v>
      </c>
      <c r="M2828" s="69">
        <v>2.2000000000000002</v>
      </c>
      <c r="N2828" s="51">
        <v>42</v>
      </c>
      <c r="O2828" s="50" t="s">
        <v>750</v>
      </c>
      <c r="P2828" s="51">
        <v>10264</v>
      </c>
      <c r="Q2828" s="50" t="s">
        <v>1012</v>
      </c>
      <c r="R2828" s="51">
        <v>10239</v>
      </c>
      <c r="S2828" s="52">
        <v>18</v>
      </c>
      <c r="T2828" s="52">
        <v>83</v>
      </c>
      <c r="U2828" s="52">
        <v>90</v>
      </c>
      <c r="V2828" s="50" t="s">
        <v>51</v>
      </c>
      <c r="W2828" s="52">
        <v>73</v>
      </c>
      <c r="X2828" s="50" t="s">
        <v>121</v>
      </c>
      <c r="Y2828" s="78">
        <f t="shared" si="186"/>
        <v>0.22000000000000003</v>
      </c>
      <c r="Z2828" s="78">
        <f t="shared" si="187"/>
        <v>0</v>
      </c>
      <c r="AA2828" s="78">
        <f t="shared" si="188"/>
        <v>1.24</v>
      </c>
      <c r="AB2828" s="77">
        <f t="shared" si="189"/>
        <v>210</v>
      </c>
    </row>
    <row r="2829" spans="1:28" x14ac:dyDescent="0.3">
      <c r="A2829" s="53">
        <v>44548</v>
      </c>
      <c r="B2829" s="50" t="s">
        <v>1255</v>
      </c>
      <c r="C2829" s="50" t="s">
        <v>1256</v>
      </c>
      <c r="D2829" s="50" t="s">
        <v>47</v>
      </c>
      <c r="E2829" s="52">
        <v>10</v>
      </c>
      <c r="F2829" s="51">
        <v>100</v>
      </c>
      <c r="G2829" s="65">
        <v>0</v>
      </c>
      <c r="H2829" s="51">
        <v>63</v>
      </c>
      <c r="I2829" s="50" t="s">
        <v>88</v>
      </c>
      <c r="J2829" s="61">
        <v>13.6</v>
      </c>
      <c r="K2829" s="50" t="s">
        <v>121</v>
      </c>
      <c r="L2829" s="72" t="s">
        <v>533</v>
      </c>
      <c r="M2829" s="69">
        <v>1.9</v>
      </c>
      <c r="N2829" s="51">
        <v>47</v>
      </c>
      <c r="O2829" s="50" t="s">
        <v>81</v>
      </c>
      <c r="P2829" s="51">
        <v>10265</v>
      </c>
      <c r="Q2829" s="52">
        <v>10</v>
      </c>
      <c r="R2829" s="51">
        <v>10240</v>
      </c>
      <c r="S2829" s="50" t="s">
        <v>51</v>
      </c>
      <c r="T2829" s="52">
        <v>78</v>
      </c>
      <c r="U2829" s="52">
        <v>86</v>
      </c>
      <c r="V2829" s="50" t="s">
        <v>112</v>
      </c>
      <c r="W2829" s="52">
        <v>67</v>
      </c>
      <c r="X2829" s="50" t="s">
        <v>182</v>
      </c>
      <c r="Y2829" s="78">
        <f t="shared" si="186"/>
        <v>0.19</v>
      </c>
      <c r="Z2829" s="78">
        <f t="shared" si="187"/>
        <v>0</v>
      </c>
      <c r="AA2829" s="78">
        <f t="shared" si="188"/>
        <v>1.3599999999999999</v>
      </c>
      <c r="AB2829" s="77">
        <f t="shared" si="189"/>
        <v>70</v>
      </c>
    </row>
    <row r="2830" spans="1:28" x14ac:dyDescent="0.3">
      <c r="A2830" s="53">
        <v>44549</v>
      </c>
      <c r="B2830" s="50" t="s">
        <v>1255</v>
      </c>
      <c r="C2830" s="50" t="s">
        <v>1256</v>
      </c>
      <c r="D2830" s="50" t="s">
        <v>47</v>
      </c>
      <c r="E2830" s="52">
        <v>10</v>
      </c>
      <c r="F2830" s="51">
        <v>95</v>
      </c>
      <c r="G2830" s="65">
        <v>0</v>
      </c>
      <c r="H2830" s="51">
        <v>52</v>
      </c>
      <c r="I2830" s="50" t="s">
        <v>232</v>
      </c>
      <c r="J2830" s="61">
        <v>13.8</v>
      </c>
      <c r="K2830" s="50" t="s">
        <v>121</v>
      </c>
      <c r="L2830" s="73">
        <v>22</v>
      </c>
      <c r="M2830" s="69">
        <v>1.4</v>
      </c>
      <c r="N2830" s="51">
        <v>42</v>
      </c>
      <c r="O2830" s="50" t="s">
        <v>370</v>
      </c>
      <c r="P2830" s="51">
        <v>10250</v>
      </c>
      <c r="Q2830" s="50" t="s">
        <v>1012</v>
      </c>
      <c r="R2830" s="51">
        <v>10182</v>
      </c>
      <c r="S2830" s="52">
        <v>24</v>
      </c>
      <c r="T2830" s="52">
        <v>77</v>
      </c>
      <c r="U2830" s="52">
        <v>86</v>
      </c>
      <c r="V2830" s="50" t="s">
        <v>933</v>
      </c>
      <c r="W2830" s="52">
        <v>66</v>
      </c>
      <c r="X2830" s="50" t="s">
        <v>307</v>
      </c>
      <c r="Y2830" s="78">
        <f t="shared" si="186"/>
        <v>0.13999999999999999</v>
      </c>
      <c r="Z2830" s="78">
        <f t="shared" si="187"/>
        <v>0</v>
      </c>
      <c r="AA2830" s="78">
        <f t="shared" si="188"/>
        <v>1.3800000000000001</v>
      </c>
      <c r="AB2830" s="77">
        <f t="shared" si="189"/>
        <v>220</v>
      </c>
    </row>
    <row r="2831" spans="1:28" x14ac:dyDescent="0.3">
      <c r="A2831" s="53">
        <v>44550</v>
      </c>
      <c r="B2831" s="50" t="s">
        <v>1255</v>
      </c>
      <c r="C2831" s="50" t="s">
        <v>1256</v>
      </c>
      <c r="D2831" s="50" t="s">
        <v>47</v>
      </c>
      <c r="E2831" s="52">
        <v>10</v>
      </c>
      <c r="F2831" s="51">
        <v>98</v>
      </c>
      <c r="G2831" s="65">
        <v>0</v>
      </c>
      <c r="H2831" s="51">
        <v>57</v>
      </c>
      <c r="I2831" s="50" t="s">
        <v>120</v>
      </c>
      <c r="J2831" s="61">
        <v>14</v>
      </c>
      <c r="K2831" s="50" t="s">
        <v>129</v>
      </c>
      <c r="L2831" s="72" t="s">
        <v>289</v>
      </c>
      <c r="M2831" s="69">
        <v>0.8</v>
      </c>
      <c r="N2831" s="51">
        <v>53</v>
      </c>
      <c r="O2831" s="50" t="s">
        <v>167</v>
      </c>
      <c r="P2831" s="51">
        <v>10182</v>
      </c>
      <c r="Q2831" s="50" t="s">
        <v>1012</v>
      </c>
      <c r="R2831" s="51">
        <v>10145</v>
      </c>
      <c r="S2831" s="52">
        <v>23</v>
      </c>
      <c r="T2831" s="52">
        <v>76</v>
      </c>
      <c r="U2831" s="52">
        <v>86</v>
      </c>
      <c r="V2831" s="50" t="s">
        <v>280</v>
      </c>
      <c r="W2831" s="52">
        <v>58</v>
      </c>
      <c r="X2831" s="50" t="s">
        <v>307</v>
      </c>
      <c r="Y2831" s="78">
        <f t="shared" si="186"/>
        <v>0.08</v>
      </c>
      <c r="Z2831" s="78">
        <f t="shared" si="187"/>
        <v>0</v>
      </c>
      <c r="AA2831" s="78">
        <f t="shared" si="188"/>
        <v>1.4</v>
      </c>
      <c r="AB2831" s="77">
        <f t="shared" si="189"/>
        <v>90</v>
      </c>
    </row>
    <row r="2832" spans="1:28" x14ac:dyDescent="0.3">
      <c r="A2832" s="53">
        <v>44551</v>
      </c>
      <c r="B2832" s="50" t="s">
        <v>1255</v>
      </c>
      <c r="C2832" s="50" t="s">
        <v>1256</v>
      </c>
      <c r="D2832" s="50" t="s">
        <v>47</v>
      </c>
      <c r="E2832" s="52">
        <v>10</v>
      </c>
      <c r="F2832" s="51">
        <v>130</v>
      </c>
      <c r="G2832" s="65">
        <v>0</v>
      </c>
      <c r="H2832" s="51">
        <v>87</v>
      </c>
      <c r="I2832" s="50" t="s">
        <v>124</v>
      </c>
      <c r="J2832" s="61">
        <v>17.2</v>
      </c>
      <c r="K2832" s="50" t="s">
        <v>158</v>
      </c>
      <c r="L2832" s="73">
        <v>22</v>
      </c>
      <c r="M2832" s="69">
        <v>0.8</v>
      </c>
      <c r="N2832" s="51">
        <v>56</v>
      </c>
      <c r="O2832" s="50" t="s">
        <v>439</v>
      </c>
      <c r="P2832" s="51">
        <v>10157</v>
      </c>
      <c r="Q2832" s="52">
        <v>11</v>
      </c>
      <c r="R2832" s="51">
        <v>10131</v>
      </c>
      <c r="S2832" s="52">
        <v>24</v>
      </c>
      <c r="T2832" s="52">
        <v>72</v>
      </c>
      <c r="U2832" s="52">
        <v>80</v>
      </c>
      <c r="V2832" s="50" t="s">
        <v>51</v>
      </c>
      <c r="W2832" s="52">
        <v>60</v>
      </c>
      <c r="X2832" s="50" t="s">
        <v>179</v>
      </c>
      <c r="Y2832" s="78">
        <f t="shared" si="186"/>
        <v>0.08</v>
      </c>
      <c r="Z2832" s="78">
        <f t="shared" si="187"/>
        <v>0</v>
      </c>
      <c r="AA2832" s="78">
        <f t="shared" si="188"/>
        <v>1.72</v>
      </c>
      <c r="AB2832" s="77">
        <f t="shared" si="189"/>
        <v>220</v>
      </c>
    </row>
    <row r="2833" spans="1:28" x14ac:dyDescent="0.3">
      <c r="A2833" s="53">
        <v>44552</v>
      </c>
      <c r="B2833" s="50" t="s">
        <v>1255</v>
      </c>
      <c r="C2833" s="50" t="s">
        <v>1256</v>
      </c>
      <c r="D2833" s="50" t="s">
        <v>47</v>
      </c>
      <c r="E2833" s="52">
        <v>10</v>
      </c>
      <c r="F2833" s="51">
        <v>160</v>
      </c>
      <c r="G2833" s="65">
        <v>0</v>
      </c>
      <c r="H2833" s="51">
        <v>101</v>
      </c>
      <c r="I2833" s="50" t="s">
        <v>193</v>
      </c>
      <c r="J2833" s="61">
        <v>21.9</v>
      </c>
      <c r="K2833" s="50" t="s">
        <v>50</v>
      </c>
      <c r="L2833" s="73">
        <v>21</v>
      </c>
      <c r="M2833" s="69">
        <v>1.1000000000000001</v>
      </c>
      <c r="N2833" s="51">
        <v>53</v>
      </c>
      <c r="O2833" s="50" t="s">
        <v>142</v>
      </c>
      <c r="P2833" s="51">
        <v>10132</v>
      </c>
      <c r="Q2833" s="50" t="s">
        <v>1012</v>
      </c>
      <c r="R2833" s="51">
        <v>10110</v>
      </c>
      <c r="S2833" s="50" t="s">
        <v>51</v>
      </c>
      <c r="T2833" s="52">
        <v>59</v>
      </c>
      <c r="U2833" s="52">
        <v>77</v>
      </c>
      <c r="V2833" s="50" t="s">
        <v>103</v>
      </c>
      <c r="W2833" s="52">
        <v>37</v>
      </c>
      <c r="X2833" s="50" t="s">
        <v>50</v>
      </c>
      <c r="Y2833" s="78">
        <f t="shared" si="186"/>
        <v>0.11000000000000001</v>
      </c>
      <c r="Z2833" s="78">
        <f t="shared" si="187"/>
        <v>0</v>
      </c>
      <c r="AA2833" s="78">
        <f t="shared" si="188"/>
        <v>2.19</v>
      </c>
      <c r="AB2833" s="77">
        <f t="shared" si="189"/>
        <v>210</v>
      </c>
    </row>
    <row r="2834" spans="1:28" x14ac:dyDescent="0.3">
      <c r="A2834" s="53">
        <v>44553</v>
      </c>
      <c r="B2834" s="50" t="s">
        <v>1255</v>
      </c>
      <c r="C2834" s="50" t="s">
        <v>1256</v>
      </c>
      <c r="D2834" s="50" t="s">
        <v>47</v>
      </c>
      <c r="E2834" s="52">
        <v>10</v>
      </c>
      <c r="F2834" s="51">
        <v>133</v>
      </c>
      <c r="G2834" s="65">
        <v>0</v>
      </c>
      <c r="H2834" s="51">
        <v>107</v>
      </c>
      <c r="I2834" s="50" t="s">
        <v>88</v>
      </c>
      <c r="J2834" s="61">
        <v>15.9</v>
      </c>
      <c r="K2834" s="50" t="s">
        <v>215</v>
      </c>
      <c r="L2834" s="73">
        <v>21</v>
      </c>
      <c r="M2834" s="69">
        <v>0.8</v>
      </c>
      <c r="N2834" s="51">
        <v>67</v>
      </c>
      <c r="O2834" s="50" t="s">
        <v>376</v>
      </c>
      <c r="P2834" s="51">
        <v>10124</v>
      </c>
      <c r="Q2834" s="52">
        <v>11</v>
      </c>
      <c r="R2834" s="51">
        <v>10075</v>
      </c>
      <c r="S2834" s="52">
        <v>24</v>
      </c>
      <c r="T2834" s="52">
        <v>70</v>
      </c>
      <c r="U2834" s="52">
        <v>83</v>
      </c>
      <c r="V2834" s="50" t="s">
        <v>51</v>
      </c>
      <c r="W2834" s="52">
        <v>58</v>
      </c>
      <c r="X2834" s="50" t="s">
        <v>494</v>
      </c>
      <c r="Y2834" s="78">
        <f t="shared" si="186"/>
        <v>0.08</v>
      </c>
      <c r="Z2834" s="78">
        <f t="shared" si="187"/>
        <v>0</v>
      </c>
      <c r="AA2834" s="78">
        <f t="shared" si="188"/>
        <v>1.59</v>
      </c>
      <c r="AB2834" s="77">
        <f t="shared" si="189"/>
        <v>210</v>
      </c>
    </row>
    <row r="2835" spans="1:28" x14ac:dyDescent="0.3">
      <c r="A2835" s="53">
        <v>44554</v>
      </c>
      <c r="B2835" s="50" t="s">
        <v>1255</v>
      </c>
      <c r="C2835" s="50" t="s">
        <v>1256</v>
      </c>
      <c r="D2835" s="50" t="s">
        <v>47</v>
      </c>
      <c r="E2835" s="52">
        <v>10</v>
      </c>
      <c r="F2835" s="51">
        <v>128</v>
      </c>
      <c r="G2835" s="65">
        <v>0</v>
      </c>
      <c r="H2835" s="51">
        <v>92</v>
      </c>
      <c r="I2835" s="50" t="s">
        <v>347</v>
      </c>
      <c r="J2835" s="61">
        <v>16.5</v>
      </c>
      <c r="K2835" s="50" t="s">
        <v>52</v>
      </c>
      <c r="L2835" s="73">
        <v>30</v>
      </c>
      <c r="M2835" s="69">
        <v>1.4</v>
      </c>
      <c r="N2835" s="51">
        <v>83</v>
      </c>
      <c r="O2835" s="50" t="s">
        <v>179</v>
      </c>
      <c r="P2835" s="51">
        <v>10076</v>
      </c>
      <c r="Q2835" s="50" t="s">
        <v>1012</v>
      </c>
      <c r="R2835" s="51">
        <v>10007</v>
      </c>
      <c r="S2835" s="50" t="s">
        <v>51</v>
      </c>
      <c r="T2835" s="52">
        <v>75</v>
      </c>
      <c r="U2835" s="52">
        <v>89</v>
      </c>
      <c r="V2835" s="50" t="s">
        <v>258</v>
      </c>
      <c r="W2835" s="52">
        <v>58</v>
      </c>
      <c r="X2835" s="50" t="s">
        <v>89</v>
      </c>
      <c r="Y2835" s="78">
        <f t="shared" si="186"/>
        <v>0.13999999999999999</v>
      </c>
      <c r="Z2835" s="78">
        <f t="shared" si="187"/>
        <v>0</v>
      </c>
      <c r="AA2835" s="78">
        <f t="shared" si="188"/>
        <v>1.65</v>
      </c>
      <c r="AB2835" s="77">
        <f t="shared" si="189"/>
        <v>300</v>
      </c>
    </row>
    <row r="2836" spans="1:28" x14ac:dyDescent="0.3">
      <c r="A2836" s="53">
        <v>44555</v>
      </c>
      <c r="B2836" s="50" t="s">
        <v>1255</v>
      </c>
      <c r="C2836" s="50" t="s">
        <v>1256</v>
      </c>
      <c r="D2836" s="50" t="s">
        <v>47</v>
      </c>
      <c r="E2836" s="52">
        <v>10</v>
      </c>
      <c r="F2836" s="51">
        <v>128</v>
      </c>
      <c r="G2836" s="65">
        <v>0</v>
      </c>
      <c r="H2836" s="51">
        <v>96</v>
      </c>
      <c r="I2836" s="50" t="s">
        <v>159</v>
      </c>
      <c r="J2836" s="61">
        <v>16.100000000000001</v>
      </c>
      <c r="K2836" s="50" t="s">
        <v>148</v>
      </c>
      <c r="L2836" s="73">
        <v>27</v>
      </c>
      <c r="M2836" s="69">
        <v>0.6</v>
      </c>
      <c r="N2836" s="51">
        <v>58</v>
      </c>
      <c r="O2836" s="50" t="s">
        <v>88</v>
      </c>
      <c r="P2836" s="51">
        <v>10066</v>
      </c>
      <c r="Q2836" s="52">
        <v>24</v>
      </c>
      <c r="R2836" s="51">
        <v>10003</v>
      </c>
      <c r="S2836" s="50" t="s">
        <v>263</v>
      </c>
      <c r="T2836" s="52">
        <v>74</v>
      </c>
      <c r="U2836" s="52">
        <v>82</v>
      </c>
      <c r="V2836" s="50" t="s">
        <v>99</v>
      </c>
      <c r="W2836" s="52">
        <v>60</v>
      </c>
      <c r="X2836" s="50" t="s">
        <v>148</v>
      </c>
      <c r="Y2836" s="78">
        <f t="shared" si="186"/>
        <v>0.06</v>
      </c>
      <c r="Z2836" s="78">
        <f t="shared" si="187"/>
        <v>0</v>
      </c>
      <c r="AA2836" s="78">
        <f t="shared" si="188"/>
        <v>1.61</v>
      </c>
      <c r="AB2836" s="77">
        <f t="shared" si="189"/>
        <v>270</v>
      </c>
    </row>
    <row r="2837" spans="1:28" x14ac:dyDescent="0.3">
      <c r="A2837" s="53">
        <v>44556</v>
      </c>
      <c r="B2837" s="50" t="s">
        <v>1255</v>
      </c>
      <c r="C2837" s="50" t="s">
        <v>1256</v>
      </c>
      <c r="D2837" s="50" t="s">
        <v>47</v>
      </c>
      <c r="E2837" s="52">
        <v>10</v>
      </c>
      <c r="F2837" s="51">
        <v>120</v>
      </c>
      <c r="G2837" s="65">
        <v>8</v>
      </c>
      <c r="H2837" s="51">
        <v>98</v>
      </c>
      <c r="I2837" s="50" t="s">
        <v>475</v>
      </c>
      <c r="J2837" s="61">
        <v>14.2</v>
      </c>
      <c r="K2837" s="50" t="s">
        <v>89</v>
      </c>
      <c r="L2837" s="72" t="s">
        <v>116</v>
      </c>
      <c r="M2837" s="69">
        <v>1.4</v>
      </c>
      <c r="N2837" s="51">
        <v>67</v>
      </c>
      <c r="O2837" s="50" t="s">
        <v>56</v>
      </c>
      <c r="P2837" s="51">
        <v>10075</v>
      </c>
      <c r="Q2837" s="50" t="s">
        <v>116</v>
      </c>
      <c r="R2837" s="51">
        <v>9985</v>
      </c>
      <c r="S2837" s="52">
        <v>24</v>
      </c>
      <c r="T2837" s="52">
        <v>81</v>
      </c>
      <c r="U2837" s="52">
        <v>88</v>
      </c>
      <c r="V2837" s="50" t="s">
        <v>69</v>
      </c>
      <c r="W2837" s="52">
        <v>71</v>
      </c>
      <c r="X2837" s="50" t="s">
        <v>80</v>
      </c>
      <c r="Y2837" s="78">
        <f t="shared" si="186"/>
        <v>0.13999999999999999</v>
      </c>
      <c r="Z2837" s="78">
        <f t="shared" si="187"/>
        <v>0.8</v>
      </c>
      <c r="AA2837" s="78">
        <f t="shared" si="188"/>
        <v>1.42</v>
      </c>
      <c r="AB2837" s="77">
        <f t="shared" si="189"/>
        <v>40</v>
      </c>
    </row>
    <row r="2838" spans="1:28" x14ac:dyDescent="0.3">
      <c r="A2838" s="53">
        <v>44557</v>
      </c>
      <c r="B2838" s="50" t="s">
        <v>1255</v>
      </c>
      <c r="C2838" s="50" t="s">
        <v>1256</v>
      </c>
      <c r="D2838" s="50" t="s">
        <v>47</v>
      </c>
      <c r="E2838" s="52">
        <v>10</v>
      </c>
      <c r="F2838" s="51">
        <v>147</v>
      </c>
      <c r="G2838" s="65">
        <v>0.2</v>
      </c>
      <c r="H2838" s="51">
        <v>111</v>
      </c>
      <c r="I2838" s="50" t="s">
        <v>286</v>
      </c>
      <c r="J2838" s="61">
        <v>18.3</v>
      </c>
      <c r="K2838" s="50" t="s">
        <v>182</v>
      </c>
      <c r="L2838" s="73">
        <v>26</v>
      </c>
      <c r="M2838" s="69">
        <v>1.7</v>
      </c>
      <c r="N2838" s="51">
        <v>83</v>
      </c>
      <c r="O2838" s="50" t="s">
        <v>193</v>
      </c>
      <c r="P2838" s="51">
        <v>10076</v>
      </c>
      <c r="Q2838" s="52">
        <v>24</v>
      </c>
      <c r="R2838" s="51">
        <v>9985</v>
      </c>
      <c r="S2838" s="50" t="s">
        <v>1012</v>
      </c>
      <c r="T2838" s="52">
        <v>69</v>
      </c>
      <c r="U2838" s="52">
        <v>88</v>
      </c>
      <c r="V2838" s="50" t="s">
        <v>80</v>
      </c>
      <c r="W2838" s="52">
        <v>55</v>
      </c>
      <c r="X2838" s="50" t="s">
        <v>182</v>
      </c>
      <c r="Y2838" s="78">
        <f t="shared" si="186"/>
        <v>0.16999999999999998</v>
      </c>
      <c r="Z2838" s="78">
        <f t="shared" si="187"/>
        <v>0.02</v>
      </c>
      <c r="AA2838" s="78">
        <f t="shared" si="188"/>
        <v>1.83</v>
      </c>
      <c r="AB2838" s="77">
        <f t="shared" si="189"/>
        <v>260</v>
      </c>
    </row>
    <row r="2839" spans="1:28" x14ac:dyDescent="0.3">
      <c r="A2839" s="53">
        <v>44558</v>
      </c>
      <c r="B2839" s="50" t="s">
        <v>1255</v>
      </c>
      <c r="C2839" s="50" t="s">
        <v>1256</v>
      </c>
      <c r="D2839" s="50" t="s">
        <v>47</v>
      </c>
      <c r="E2839" s="52">
        <v>10</v>
      </c>
      <c r="F2839" s="51">
        <v>152</v>
      </c>
      <c r="G2839" s="65">
        <v>0</v>
      </c>
      <c r="H2839" s="51">
        <v>120</v>
      </c>
      <c r="I2839" s="50" t="s">
        <v>177</v>
      </c>
      <c r="J2839" s="61">
        <v>18.3</v>
      </c>
      <c r="K2839" s="50" t="s">
        <v>158</v>
      </c>
      <c r="L2839" s="73">
        <v>22</v>
      </c>
      <c r="M2839" s="69">
        <v>1.1000000000000001</v>
      </c>
      <c r="N2839" s="51">
        <v>42</v>
      </c>
      <c r="O2839" s="50" t="s">
        <v>578</v>
      </c>
      <c r="P2839" s="51">
        <v>10177</v>
      </c>
      <c r="Q2839" s="52">
        <v>21</v>
      </c>
      <c r="R2839" s="51">
        <v>10075</v>
      </c>
      <c r="S2839" s="50" t="s">
        <v>263</v>
      </c>
      <c r="T2839" s="52">
        <v>69</v>
      </c>
      <c r="U2839" s="52">
        <v>82</v>
      </c>
      <c r="V2839" s="50" t="s">
        <v>155</v>
      </c>
      <c r="W2839" s="52">
        <v>56</v>
      </c>
      <c r="X2839" s="50" t="s">
        <v>166</v>
      </c>
      <c r="Y2839" s="78">
        <f t="shared" si="186"/>
        <v>0.11000000000000001</v>
      </c>
      <c r="Z2839" s="78">
        <f t="shared" si="187"/>
        <v>0</v>
      </c>
      <c r="AA2839" s="78">
        <f t="shared" si="188"/>
        <v>1.83</v>
      </c>
      <c r="AB2839" s="77">
        <f t="shared" si="189"/>
        <v>220</v>
      </c>
    </row>
    <row r="2840" spans="1:28" x14ac:dyDescent="0.3">
      <c r="A2840" s="53">
        <v>44559</v>
      </c>
      <c r="B2840" s="50" t="s">
        <v>1255</v>
      </c>
      <c r="C2840" s="50" t="s">
        <v>1256</v>
      </c>
      <c r="D2840" s="50" t="s">
        <v>47</v>
      </c>
      <c r="E2840" s="52">
        <v>10</v>
      </c>
      <c r="F2840" s="51">
        <v>157</v>
      </c>
      <c r="G2840" s="65">
        <v>0</v>
      </c>
      <c r="H2840" s="51">
        <v>107</v>
      </c>
      <c r="I2840" s="50" t="s">
        <v>88</v>
      </c>
      <c r="J2840" s="61">
        <v>20.7</v>
      </c>
      <c r="K2840" s="50" t="s">
        <v>158</v>
      </c>
      <c r="L2840" s="73">
        <v>23</v>
      </c>
      <c r="M2840" s="69">
        <v>1.9</v>
      </c>
      <c r="N2840" s="51">
        <v>53</v>
      </c>
      <c r="O2840" s="50" t="s">
        <v>178</v>
      </c>
      <c r="P2840" s="51">
        <v>10213</v>
      </c>
      <c r="Q2840" s="50" t="s">
        <v>51</v>
      </c>
      <c r="R2840" s="51">
        <v>10167</v>
      </c>
      <c r="S2840" s="50" t="s">
        <v>84</v>
      </c>
      <c r="T2840" s="52">
        <v>66</v>
      </c>
      <c r="U2840" s="52">
        <v>84</v>
      </c>
      <c r="V2840" s="50" t="s">
        <v>108</v>
      </c>
      <c r="W2840" s="52">
        <v>49</v>
      </c>
      <c r="X2840" s="50" t="s">
        <v>121</v>
      </c>
      <c r="Y2840" s="78">
        <f t="shared" si="186"/>
        <v>0.19</v>
      </c>
      <c r="Z2840" s="78">
        <f t="shared" si="187"/>
        <v>0</v>
      </c>
      <c r="AA2840" s="78">
        <f t="shared" si="188"/>
        <v>2.0699999999999998</v>
      </c>
      <c r="AB2840" s="77">
        <f t="shared" si="189"/>
        <v>230</v>
      </c>
    </row>
    <row r="2841" spans="1:28" x14ac:dyDescent="0.3">
      <c r="A2841" s="53">
        <v>44560</v>
      </c>
      <c r="B2841" s="50" t="s">
        <v>1255</v>
      </c>
      <c r="C2841" s="50" t="s">
        <v>1256</v>
      </c>
      <c r="D2841" s="50" t="s">
        <v>47</v>
      </c>
      <c r="E2841" s="52">
        <v>10</v>
      </c>
      <c r="F2841" s="51">
        <v>133</v>
      </c>
      <c r="G2841" s="65">
        <v>0</v>
      </c>
      <c r="H2841" s="51">
        <v>91</v>
      </c>
      <c r="I2841" s="50" t="s">
        <v>183</v>
      </c>
      <c r="J2841" s="61">
        <v>17.5</v>
      </c>
      <c r="K2841" s="50" t="s">
        <v>89</v>
      </c>
      <c r="L2841" s="73">
        <v>18</v>
      </c>
      <c r="M2841" s="69">
        <v>1.4</v>
      </c>
      <c r="N2841" s="51">
        <v>61</v>
      </c>
      <c r="O2841" s="50" t="s">
        <v>107</v>
      </c>
      <c r="P2841" s="51">
        <v>10205</v>
      </c>
      <c r="Q2841" s="50" t="s">
        <v>1012</v>
      </c>
      <c r="R2841" s="51">
        <v>10162</v>
      </c>
      <c r="S2841" s="52">
        <v>14</v>
      </c>
      <c r="T2841" s="52">
        <v>79</v>
      </c>
      <c r="U2841" s="52">
        <v>85</v>
      </c>
      <c r="V2841" s="50" t="s">
        <v>74</v>
      </c>
      <c r="W2841" s="52">
        <v>65</v>
      </c>
      <c r="X2841" s="50" t="s">
        <v>71</v>
      </c>
      <c r="Y2841" s="78">
        <f t="shared" si="186"/>
        <v>0.13999999999999999</v>
      </c>
      <c r="Z2841" s="78">
        <f t="shared" si="187"/>
        <v>0</v>
      </c>
      <c r="AA2841" s="78">
        <f t="shared" si="188"/>
        <v>1.75</v>
      </c>
      <c r="AB2841" s="77">
        <f t="shared" si="189"/>
        <v>180</v>
      </c>
    </row>
    <row r="2842" spans="1:28" x14ac:dyDescent="0.3">
      <c r="A2842" s="53">
        <v>44561</v>
      </c>
      <c r="B2842" s="50" t="s">
        <v>1255</v>
      </c>
      <c r="C2842" s="50" t="s">
        <v>1256</v>
      </c>
      <c r="D2842" s="50" t="s">
        <v>47</v>
      </c>
      <c r="E2842" s="52">
        <v>10</v>
      </c>
      <c r="F2842" s="51">
        <v>131</v>
      </c>
      <c r="G2842" s="65">
        <v>0</v>
      </c>
      <c r="H2842" s="51">
        <v>92</v>
      </c>
      <c r="I2842" s="50" t="s">
        <v>205</v>
      </c>
      <c r="J2842" s="61">
        <v>17</v>
      </c>
      <c r="K2842" s="50" t="s">
        <v>206</v>
      </c>
      <c r="L2842" s="73">
        <v>32</v>
      </c>
      <c r="M2842" s="69">
        <v>1.1000000000000001</v>
      </c>
      <c r="N2842" s="51">
        <v>53</v>
      </c>
      <c r="O2842" s="50" t="s">
        <v>318</v>
      </c>
      <c r="P2842" s="51">
        <v>10227</v>
      </c>
      <c r="Q2842" s="52">
        <v>11</v>
      </c>
      <c r="R2842" s="51">
        <v>10185</v>
      </c>
      <c r="S2842" s="50" t="s">
        <v>263</v>
      </c>
      <c r="T2842" s="52">
        <v>73</v>
      </c>
      <c r="U2842" s="52">
        <v>84</v>
      </c>
      <c r="V2842" s="50" t="s">
        <v>345</v>
      </c>
      <c r="W2842" s="52">
        <v>49</v>
      </c>
      <c r="X2842" s="50" t="s">
        <v>88</v>
      </c>
      <c r="Y2842" s="78">
        <f t="shared" si="186"/>
        <v>0.11000000000000001</v>
      </c>
      <c r="Z2842" s="78">
        <f t="shared" si="187"/>
        <v>0</v>
      </c>
      <c r="AA2842" s="78">
        <f t="shared" si="188"/>
        <v>1.7</v>
      </c>
      <c r="AB2842" s="77">
        <f t="shared" si="189"/>
        <v>320</v>
      </c>
    </row>
    <row r="2843" spans="1:28" x14ac:dyDescent="0.3">
      <c r="A2843" s="53">
        <v>44562</v>
      </c>
      <c r="B2843" s="50" t="s">
        <v>1255</v>
      </c>
      <c r="C2843" s="50" t="s">
        <v>1256</v>
      </c>
      <c r="D2843" s="50" t="s">
        <v>47</v>
      </c>
      <c r="E2843" s="52">
        <v>10</v>
      </c>
      <c r="F2843" s="51">
        <v>164</v>
      </c>
      <c r="G2843" s="65">
        <v>0</v>
      </c>
      <c r="H2843" s="51">
        <v>115</v>
      </c>
      <c r="I2843" s="50" t="s">
        <v>494</v>
      </c>
      <c r="J2843" s="61">
        <v>21.3</v>
      </c>
      <c r="K2843" s="50" t="s">
        <v>100</v>
      </c>
      <c r="L2843" s="73">
        <v>30</v>
      </c>
      <c r="M2843" s="69">
        <v>2.5</v>
      </c>
      <c r="N2843" s="51">
        <v>61</v>
      </c>
      <c r="O2843" s="50" t="s">
        <v>222</v>
      </c>
      <c r="P2843" s="51">
        <v>10219</v>
      </c>
      <c r="Q2843" s="50" t="s">
        <v>51</v>
      </c>
      <c r="R2843" s="51">
        <v>10193</v>
      </c>
      <c r="S2843" s="52">
        <v>18</v>
      </c>
      <c r="T2843" s="52">
        <v>50</v>
      </c>
      <c r="U2843" s="52">
        <v>61</v>
      </c>
      <c r="V2843" s="50" t="s">
        <v>128</v>
      </c>
      <c r="W2843" s="52">
        <v>26</v>
      </c>
      <c r="X2843" s="50" t="s">
        <v>108</v>
      </c>
      <c r="Y2843" s="78">
        <f t="shared" si="186"/>
        <v>0.25</v>
      </c>
      <c r="Z2843" s="78">
        <f t="shared" si="187"/>
        <v>0</v>
      </c>
      <c r="AA2843" s="78">
        <f t="shared" si="188"/>
        <v>2.13</v>
      </c>
      <c r="AB2843" s="77">
        <f t="shared" si="189"/>
        <v>300</v>
      </c>
    </row>
    <row r="2844" spans="1:28" x14ac:dyDescent="0.3">
      <c r="A2844" s="53">
        <v>44563</v>
      </c>
      <c r="B2844" s="50" t="s">
        <v>1255</v>
      </c>
      <c r="C2844" s="50" t="s">
        <v>1256</v>
      </c>
      <c r="D2844" s="50" t="s">
        <v>47</v>
      </c>
      <c r="E2844" s="52">
        <v>10</v>
      </c>
      <c r="F2844" s="51">
        <v>165</v>
      </c>
      <c r="G2844" s="65">
        <v>0</v>
      </c>
      <c r="H2844" s="51">
        <v>122</v>
      </c>
      <c r="I2844" s="50" t="s">
        <v>100</v>
      </c>
      <c r="J2844" s="61">
        <v>20.8</v>
      </c>
      <c r="K2844" s="50" t="s">
        <v>70</v>
      </c>
      <c r="L2844" s="73">
        <v>28</v>
      </c>
      <c r="M2844" s="69">
        <v>1.9</v>
      </c>
      <c r="N2844" s="51">
        <v>111</v>
      </c>
      <c r="O2844" s="50" t="s">
        <v>650</v>
      </c>
      <c r="P2844" s="51">
        <v>10271</v>
      </c>
      <c r="Q2844" s="52">
        <v>19</v>
      </c>
      <c r="R2844" s="51">
        <v>10196</v>
      </c>
      <c r="S2844" s="50" t="s">
        <v>1012</v>
      </c>
      <c r="T2844" s="52">
        <v>70</v>
      </c>
      <c r="U2844" s="52">
        <v>77</v>
      </c>
      <c r="V2844" s="50" t="s">
        <v>51</v>
      </c>
      <c r="W2844" s="52">
        <v>29</v>
      </c>
      <c r="X2844" s="50" t="s">
        <v>286</v>
      </c>
      <c r="Y2844" s="78">
        <f t="shared" si="186"/>
        <v>0.19</v>
      </c>
      <c r="Z2844" s="78">
        <f t="shared" si="187"/>
        <v>0</v>
      </c>
      <c r="AA2844" s="78">
        <f t="shared" si="188"/>
        <v>2.08</v>
      </c>
      <c r="AB2844" s="77">
        <f t="shared" si="189"/>
        <v>280</v>
      </c>
    </row>
    <row r="2845" spans="1:28" x14ac:dyDescent="0.3">
      <c r="A2845" s="53">
        <v>44564</v>
      </c>
      <c r="B2845" s="50" t="s">
        <v>1255</v>
      </c>
      <c r="C2845" s="50" t="s">
        <v>1256</v>
      </c>
      <c r="D2845" s="50" t="s">
        <v>47</v>
      </c>
      <c r="E2845" s="52">
        <v>10</v>
      </c>
      <c r="F2845" s="51">
        <v>148</v>
      </c>
      <c r="G2845" s="65">
        <v>0</v>
      </c>
      <c r="H2845" s="51">
        <v>93</v>
      </c>
      <c r="I2845" s="50" t="s">
        <v>520</v>
      </c>
      <c r="J2845" s="61">
        <v>20.3</v>
      </c>
      <c r="K2845" s="50" t="s">
        <v>100</v>
      </c>
      <c r="L2845" s="73">
        <v>27</v>
      </c>
      <c r="M2845" s="69">
        <v>1.1000000000000001</v>
      </c>
      <c r="N2845" s="51">
        <v>119</v>
      </c>
      <c r="O2845" s="50" t="s">
        <v>100</v>
      </c>
      <c r="P2845" s="51">
        <v>10248</v>
      </c>
      <c r="Q2845" s="50" t="s">
        <v>1012</v>
      </c>
      <c r="R2845" s="51">
        <v>10078</v>
      </c>
      <c r="S2845" s="52">
        <v>24</v>
      </c>
      <c r="T2845" s="52">
        <v>73</v>
      </c>
      <c r="U2845" s="52">
        <v>79</v>
      </c>
      <c r="V2845" s="50" t="s">
        <v>147</v>
      </c>
      <c r="W2845" s="52">
        <v>37</v>
      </c>
      <c r="X2845" s="50" t="s">
        <v>100</v>
      </c>
      <c r="Y2845" s="78">
        <f t="shared" si="186"/>
        <v>0.11000000000000001</v>
      </c>
      <c r="Z2845" s="78">
        <f t="shared" si="187"/>
        <v>0</v>
      </c>
      <c r="AA2845" s="78">
        <f t="shared" si="188"/>
        <v>2.0300000000000002</v>
      </c>
      <c r="AB2845" s="77">
        <f t="shared" si="189"/>
        <v>270</v>
      </c>
    </row>
    <row r="2846" spans="1:28" x14ac:dyDescent="0.3">
      <c r="A2846" s="53">
        <v>44565</v>
      </c>
      <c r="B2846" s="50" t="s">
        <v>1255</v>
      </c>
      <c r="C2846" s="50" t="s">
        <v>1256</v>
      </c>
      <c r="D2846" s="50" t="s">
        <v>47</v>
      </c>
      <c r="E2846" s="52">
        <v>10</v>
      </c>
      <c r="F2846" s="51">
        <v>153</v>
      </c>
      <c r="G2846" s="65">
        <v>23.8</v>
      </c>
      <c r="H2846" s="51">
        <v>87</v>
      </c>
      <c r="I2846" s="50" t="s">
        <v>61</v>
      </c>
      <c r="J2846" s="61">
        <v>21.9</v>
      </c>
      <c r="K2846" s="50" t="s">
        <v>85</v>
      </c>
      <c r="L2846" s="73">
        <v>27</v>
      </c>
      <c r="M2846" s="69">
        <v>4.2</v>
      </c>
      <c r="N2846" s="51">
        <v>136</v>
      </c>
      <c r="O2846" s="50" t="s">
        <v>166</v>
      </c>
      <c r="P2846" s="51">
        <v>10185</v>
      </c>
      <c r="Q2846" s="52">
        <v>24</v>
      </c>
      <c r="R2846" s="51">
        <v>10045</v>
      </c>
      <c r="S2846" s="50" t="s">
        <v>102</v>
      </c>
      <c r="T2846" s="52">
        <v>76</v>
      </c>
      <c r="U2846" s="52">
        <v>88</v>
      </c>
      <c r="V2846" s="50" t="s">
        <v>143</v>
      </c>
      <c r="W2846" s="52">
        <v>31</v>
      </c>
      <c r="X2846" s="50" t="s">
        <v>51</v>
      </c>
      <c r="Y2846" s="78">
        <f t="shared" si="186"/>
        <v>0.42000000000000004</v>
      </c>
      <c r="Z2846" s="78">
        <f t="shared" si="187"/>
        <v>2.38</v>
      </c>
      <c r="AA2846" s="78">
        <f t="shared" si="188"/>
        <v>2.19</v>
      </c>
      <c r="AB2846" s="77">
        <f t="shared" si="189"/>
        <v>270</v>
      </c>
    </row>
    <row r="2847" spans="1:28" x14ac:dyDescent="0.3">
      <c r="A2847" s="53">
        <v>44566</v>
      </c>
      <c r="B2847" s="50" t="s">
        <v>1255</v>
      </c>
      <c r="C2847" s="50" t="s">
        <v>1256</v>
      </c>
      <c r="D2847" s="50" t="s">
        <v>47</v>
      </c>
      <c r="E2847" s="52">
        <v>10</v>
      </c>
      <c r="F2847" s="51">
        <v>90</v>
      </c>
      <c r="G2847" s="65">
        <v>6.4</v>
      </c>
      <c r="H2847" s="51">
        <v>74</v>
      </c>
      <c r="I2847" s="50" t="s">
        <v>51</v>
      </c>
      <c r="J2847" s="61">
        <v>10.7</v>
      </c>
      <c r="K2847" s="50" t="s">
        <v>182</v>
      </c>
      <c r="L2847" s="72" t="s">
        <v>533</v>
      </c>
      <c r="M2847" s="69">
        <v>1.7</v>
      </c>
      <c r="N2847" s="51">
        <v>75</v>
      </c>
      <c r="O2847" s="50" t="s">
        <v>213</v>
      </c>
      <c r="P2847" s="51">
        <v>10202</v>
      </c>
      <c r="Q2847" s="52">
        <v>24</v>
      </c>
      <c r="R2847" s="51">
        <v>10152</v>
      </c>
      <c r="S2847" s="52">
        <v>13</v>
      </c>
      <c r="T2847" s="52">
        <v>71</v>
      </c>
      <c r="U2847" s="52">
        <v>85</v>
      </c>
      <c r="V2847" s="50" t="s">
        <v>222</v>
      </c>
      <c r="W2847" s="52">
        <v>61</v>
      </c>
      <c r="X2847" s="50" t="s">
        <v>206</v>
      </c>
      <c r="Y2847" s="78">
        <f t="shared" si="186"/>
        <v>0.16999999999999998</v>
      </c>
      <c r="Z2847" s="78">
        <f t="shared" si="187"/>
        <v>0.64</v>
      </c>
      <c r="AA2847" s="78">
        <f t="shared" si="188"/>
        <v>1.0699999999999998</v>
      </c>
      <c r="AB2847" s="77">
        <f t="shared" si="189"/>
        <v>70</v>
      </c>
    </row>
    <row r="2848" spans="1:28" x14ac:dyDescent="0.3">
      <c r="A2848" s="53">
        <v>44567</v>
      </c>
      <c r="B2848" s="50" t="s">
        <v>1255</v>
      </c>
      <c r="C2848" s="50" t="s">
        <v>1256</v>
      </c>
      <c r="D2848" s="50" t="s">
        <v>47</v>
      </c>
      <c r="E2848" s="52">
        <v>10</v>
      </c>
      <c r="F2848" s="51">
        <v>86</v>
      </c>
      <c r="G2848" s="65">
        <v>3</v>
      </c>
      <c r="H2848" s="51">
        <v>38</v>
      </c>
      <c r="I2848" s="50" t="s">
        <v>202</v>
      </c>
      <c r="J2848" s="61">
        <v>13.4</v>
      </c>
      <c r="K2848" s="50" t="s">
        <v>129</v>
      </c>
      <c r="L2848" s="73">
        <v>30</v>
      </c>
      <c r="M2848" s="69">
        <v>1.7</v>
      </c>
      <c r="N2848" s="51">
        <v>92</v>
      </c>
      <c r="O2848" s="50" t="s">
        <v>177</v>
      </c>
      <c r="P2848" s="51">
        <v>10228</v>
      </c>
      <c r="Q2848" s="52">
        <v>23</v>
      </c>
      <c r="R2848" s="51">
        <v>10199</v>
      </c>
      <c r="S2848" s="50" t="s">
        <v>84</v>
      </c>
      <c r="T2848" s="52">
        <v>68</v>
      </c>
      <c r="U2848" s="52">
        <v>84</v>
      </c>
      <c r="V2848" s="50" t="s">
        <v>51</v>
      </c>
      <c r="W2848" s="52">
        <v>56</v>
      </c>
      <c r="X2848" s="50" t="s">
        <v>117</v>
      </c>
      <c r="Y2848" s="78">
        <f t="shared" si="186"/>
        <v>0.16999999999999998</v>
      </c>
      <c r="Z2848" s="78">
        <f t="shared" si="187"/>
        <v>0.3</v>
      </c>
      <c r="AA2848" s="78">
        <f t="shared" si="188"/>
        <v>1.34</v>
      </c>
      <c r="AB2848" s="77">
        <f t="shared" si="189"/>
        <v>300</v>
      </c>
    </row>
    <row r="2849" spans="1:28" x14ac:dyDescent="0.3">
      <c r="A2849" s="53">
        <v>44568</v>
      </c>
      <c r="B2849" s="50" t="s">
        <v>1255</v>
      </c>
      <c r="C2849" s="50" t="s">
        <v>1256</v>
      </c>
      <c r="D2849" s="50" t="s">
        <v>47</v>
      </c>
      <c r="E2849" s="52">
        <v>10</v>
      </c>
      <c r="F2849" s="51">
        <v>115</v>
      </c>
      <c r="G2849" s="65">
        <v>2.2000000000000002</v>
      </c>
      <c r="H2849" s="51">
        <v>97</v>
      </c>
      <c r="I2849" s="50" t="s">
        <v>520</v>
      </c>
      <c r="J2849" s="61">
        <v>13.3</v>
      </c>
      <c r="K2849" s="50" t="s">
        <v>113</v>
      </c>
      <c r="L2849" s="73">
        <v>27</v>
      </c>
      <c r="M2849" s="69">
        <v>3.1</v>
      </c>
      <c r="N2849" s="51">
        <v>125</v>
      </c>
      <c r="O2849" s="50" t="s">
        <v>650</v>
      </c>
      <c r="P2849" s="51">
        <v>10300</v>
      </c>
      <c r="Q2849" s="50" t="s">
        <v>51</v>
      </c>
      <c r="R2849" s="51">
        <v>10227</v>
      </c>
      <c r="S2849" s="50" t="s">
        <v>1012</v>
      </c>
      <c r="T2849" s="52">
        <v>69</v>
      </c>
      <c r="U2849" s="52">
        <v>85</v>
      </c>
      <c r="V2849" s="50" t="s">
        <v>184</v>
      </c>
      <c r="W2849" s="52">
        <v>57</v>
      </c>
      <c r="X2849" s="50" t="s">
        <v>312</v>
      </c>
      <c r="Y2849" s="78">
        <f t="shared" si="186"/>
        <v>0.31</v>
      </c>
      <c r="Z2849" s="78">
        <f t="shared" si="187"/>
        <v>0.22000000000000003</v>
      </c>
      <c r="AA2849" s="78">
        <f t="shared" si="188"/>
        <v>1.33</v>
      </c>
      <c r="AB2849" s="77">
        <f t="shared" si="189"/>
        <v>270</v>
      </c>
    </row>
    <row r="2850" spans="1:28" x14ac:dyDescent="0.3">
      <c r="A2850" s="53">
        <v>44569</v>
      </c>
      <c r="B2850" s="50" t="s">
        <v>1255</v>
      </c>
      <c r="C2850" s="50" t="s">
        <v>1256</v>
      </c>
      <c r="D2850" s="50" t="s">
        <v>47</v>
      </c>
      <c r="E2850" s="52">
        <v>10</v>
      </c>
      <c r="F2850" s="51">
        <v>133</v>
      </c>
      <c r="G2850" s="65">
        <v>0</v>
      </c>
      <c r="H2850" s="51">
        <v>101</v>
      </c>
      <c r="I2850" s="50" t="s">
        <v>202</v>
      </c>
      <c r="J2850" s="61">
        <v>16.5</v>
      </c>
      <c r="K2850" s="50" t="s">
        <v>249</v>
      </c>
      <c r="L2850" s="73">
        <v>26</v>
      </c>
      <c r="M2850" s="69">
        <v>3.9</v>
      </c>
      <c r="N2850" s="51">
        <v>172</v>
      </c>
      <c r="O2850" s="50" t="s">
        <v>127</v>
      </c>
      <c r="P2850" s="51">
        <v>10292</v>
      </c>
      <c r="Q2850" s="50" t="s">
        <v>1012</v>
      </c>
      <c r="R2850" s="51">
        <v>10175</v>
      </c>
      <c r="S2850" s="52">
        <v>23</v>
      </c>
      <c r="T2850" s="52">
        <v>46</v>
      </c>
      <c r="U2850" s="52">
        <v>61</v>
      </c>
      <c r="V2850" s="50" t="s">
        <v>80</v>
      </c>
      <c r="W2850" s="52">
        <v>38</v>
      </c>
      <c r="X2850" s="50" t="s">
        <v>121</v>
      </c>
      <c r="Y2850" s="78">
        <f t="shared" si="186"/>
        <v>0.39</v>
      </c>
      <c r="Z2850" s="78">
        <f t="shared" si="187"/>
        <v>0</v>
      </c>
      <c r="AA2850" s="78">
        <f t="shared" si="188"/>
        <v>1.65</v>
      </c>
      <c r="AB2850" s="77">
        <f t="shared" si="189"/>
        <v>260</v>
      </c>
    </row>
    <row r="2851" spans="1:28" x14ac:dyDescent="0.3">
      <c r="A2851" s="53">
        <v>44570</v>
      </c>
      <c r="B2851" s="50" t="s">
        <v>1255</v>
      </c>
      <c r="C2851" s="50" t="s">
        <v>1256</v>
      </c>
      <c r="D2851" s="50" t="s">
        <v>47</v>
      </c>
      <c r="E2851" s="52">
        <v>10</v>
      </c>
      <c r="F2851" s="51">
        <v>160</v>
      </c>
      <c r="G2851" s="65">
        <v>7.4</v>
      </c>
      <c r="H2851" s="51">
        <v>141</v>
      </c>
      <c r="I2851" s="50" t="s">
        <v>51</v>
      </c>
      <c r="J2851" s="61">
        <v>17.899999999999999</v>
      </c>
      <c r="K2851" s="50" t="s">
        <v>71</v>
      </c>
      <c r="L2851" s="73">
        <v>26</v>
      </c>
      <c r="M2851" s="69">
        <v>6.1</v>
      </c>
      <c r="N2851" s="51">
        <v>178</v>
      </c>
      <c r="O2851" s="50" t="s">
        <v>70</v>
      </c>
      <c r="P2851" s="51">
        <v>10200</v>
      </c>
      <c r="Q2851" s="52">
        <v>24</v>
      </c>
      <c r="R2851" s="51">
        <v>10159</v>
      </c>
      <c r="S2851" s="52">
        <v>15</v>
      </c>
      <c r="T2851" s="52">
        <v>66</v>
      </c>
      <c r="U2851" s="52">
        <v>88</v>
      </c>
      <c r="V2851" s="50" t="s">
        <v>51</v>
      </c>
      <c r="W2851" s="52">
        <v>48</v>
      </c>
      <c r="X2851" s="50" t="s">
        <v>184</v>
      </c>
      <c r="Y2851" s="78">
        <f t="shared" si="186"/>
        <v>0.61</v>
      </c>
      <c r="Z2851" s="78">
        <f t="shared" si="187"/>
        <v>0.74</v>
      </c>
      <c r="AA2851" s="78">
        <f t="shared" si="188"/>
        <v>1.7899999999999998</v>
      </c>
      <c r="AB2851" s="77">
        <f t="shared" si="189"/>
        <v>260</v>
      </c>
    </row>
    <row r="2852" spans="1:28" x14ac:dyDescent="0.3">
      <c r="A2852" s="53">
        <v>44571</v>
      </c>
      <c r="B2852" s="50" t="s">
        <v>1255</v>
      </c>
      <c r="C2852" s="50" t="s">
        <v>1256</v>
      </c>
      <c r="D2852" s="50" t="s">
        <v>47</v>
      </c>
      <c r="E2852" s="52">
        <v>10</v>
      </c>
      <c r="F2852" s="51">
        <v>135</v>
      </c>
      <c r="G2852" s="65">
        <v>6.8</v>
      </c>
      <c r="H2852" s="51">
        <v>127</v>
      </c>
      <c r="I2852" s="50" t="s">
        <v>51</v>
      </c>
      <c r="J2852" s="61">
        <v>14.3</v>
      </c>
      <c r="K2852" s="50" t="s">
        <v>71</v>
      </c>
      <c r="L2852" s="73">
        <v>26</v>
      </c>
      <c r="M2852" s="69">
        <v>4.4000000000000004</v>
      </c>
      <c r="N2852" s="51">
        <v>133</v>
      </c>
      <c r="O2852" s="50" t="s">
        <v>195</v>
      </c>
      <c r="P2852" s="51">
        <v>10265</v>
      </c>
      <c r="Q2852" s="52">
        <v>24</v>
      </c>
      <c r="R2852" s="51">
        <v>10200</v>
      </c>
      <c r="S2852" s="50" t="s">
        <v>1012</v>
      </c>
      <c r="T2852" s="52">
        <v>85</v>
      </c>
      <c r="U2852" s="52">
        <v>89</v>
      </c>
      <c r="V2852" s="50" t="s">
        <v>51</v>
      </c>
      <c r="W2852" s="52">
        <v>83</v>
      </c>
      <c r="X2852" s="50" t="s">
        <v>51</v>
      </c>
      <c r="Y2852" s="78">
        <f t="shared" si="186"/>
        <v>0.44000000000000006</v>
      </c>
      <c r="Z2852" s="78">
        <f t="shared" si="187"/>
        <v>0.67999999999999994</v>
      </c>
      <c r="AA2852" s="78">
        <f t="shared" si="188"/>
        <v>1.4300000000000002</v>
      </c>
      <c r="AB2852" s="77">
        <f t="shared" si="189"/>
        <v>260</v>
      </c>
    </row>
    <row r="2853" spans="1:28" x14ac:dyDescent="0.3">
      <c r="A2853" s="53">
        <v>44572</v>
      </c>
      <c r="B2853" s="50" t="s">
        <v>1255</v>
      </c>
      <c r="C2853" s="50" t="s">
        <v>1256</v>
      </c>
      <c r="D2853" s="50" t="s">
        <v>47</v>
      </c>
      <c r="E2853" s="52">
        <v>10</v>
      </c>
      <c r="F2853" s="51">
        <v>127</v>
      </c>
      <c r="G2853" s="65">
        <v>10.8</v>
      </c>
      <c r="H2853" s="51">
        <v>112</v>
      </c>
      <c r="I2853" s="50" t="s">
        <v>51</v>
      </c>
      <c r="J2853" s="61">
        <v>14.2</v>
      </c>
      <c r="K2853" s="50" t="s">
        <v>158</v>
      </c>
      <c r="L2853" s="72" t="s">
        <v>289</v>
      </c>
      <c r="M2853" s="69">
        <v>0.8</v>
      </c>
      <c r="N2853" s="51">
        <v>72</v>
      </c>
      <c r="O2853" s="50" t="s">
        <v>249</v>
      </c>
      <c r="P2853" s="51">
        <v>10314</v>
      </c>
      <c r="Q2853" s="52">
        <v>23</v>
      </c>
      <c r="R2853" s="51">
        <v>10265</v>
      </c>
      <c r="S2853" s="50" t="s">
        <v>51</v>
      </c>
      <c r="T2853" s="52">
        <v>88</v>
      </c>
      <c r="U2853" s="52">
        <v>90</v>
      </c>
      <c r="V2853" s="50" t="s">
        <v>51</v>
      </c>
      <c r="W2853" s="52">
        <v>83</v>
      </c>
      <c r="X2853" s="50" t="s">
        <v>51</v>
      </c>
      <c r="Y2853" s="78">
        <f t="shared" si="186"/>
        <v>0.08</v>
      </c>
      <c r="Z2853" s="78">
        <f t="shared" si="187"/>
        <v>1.08</v>
      </c>
      <c r="AA2853" s="78">
        <f t="shared" si="188"/>
        <v>1.42</v>
      </c>
      <c r="AB2853" s="77">
        <f t="shared" si="189"/>
        <v>90</v>
      </c>
    </row>
    <row r="2854" spans="1:28" x14ac:dyDescent="0.3">
      <c r="A2854" s="53">
        <v>44573</v>
      </c>
      <c r="B2854" s="50" t="s">
        <v>1255</v>
      </c>
      <c r="C2854" s="50" t="s">
        <v>1256</v>
      </c>
      <c r="D2854" s="50" t="s">
        <v>47</v>
      </c>
      <c r="E2854" s="52">
        <v>10</v>
      </c>
      <c r="F2854" s="51">
        <v>102</v>
      </c>
      <c r="G2854" s="65">
        <v>0</v>
      </c>
      <c r="H2854" s="51">
        <v>74</v>
      </c>
      <c r="I2854" s="50" t="s">
        <v>376</v>
      </c>
      <c r="J2854" s="61">
        <v>13.1</v>
      </c>
      <c r="K2854" s="50" t="s">
        <v>182</v>
      </c>
      <c r="L2854" s="72" t="s">
        <v>132</v>
      </c>
      <c r="M2854" s="69">
        <v>4.4000000000000004</v>
      </c>
      <c r="N2854" s="51">
        <v>94</v>
      </c>
      <c r="O2854" s="50" t="s">
        <v>206</v>
      </c>
      <c r="P2854" s="51">
        <v>10341</v>
      </c>
      <c r="Q2854" s="52">
        <v>11</v>
      </c>
      <c r="R2854" s="51">
        <v>10312</v>
      </c>
      <c r="S2854" s="50" t="s">
        <v>263</v>
      </c>
      <c r="T2854" s="52">
        <v>71</v>
      </c>
      <c r="U2854" s="52">
        <v>89</v>
      </c>
      <c r="V2854" s="50" t="s">
        <v>80</v>
      </c>
      <c r="W2854" s="52">
        <v>57</v>
      </c>
      <c r="X2854" s="50" t="s">
        <v>94</v>
      </c>
      <c r="Y2854" s="78">
        <f t="shared" si="186"/>
        <v>0.44000000000000006</v>
      </c>
      <c r="Z2854" s="78">
        <f t="shared" si="187"/>
        <v>0</v>
      </c>
      <c r="AA2854" s="78">
        <f t="shared" si="188"/>
        <v>1.31</v>
      </c>
      <c r="AB2854" s="77">
        <f t="shared" si="189"/>
        <v>80</v>
      </c>
    </row>
    <row r="2855" spans="1:28" x14ac:dyDescent="0.3">
      <c r="A2855" s="53">
        <v>44574</v>
      </c>
      <c r="B2855" s="50" t="s">
        <v>1255</v>
      </c>
      <c r="C2855" s="50" t="s">
        <v>1256</v>
      </c>
      <c r="D2855" s="50" t="s">
        <v>47</v>
      </c>
      <c r="E2855" s="52">
        <v>10</v>
      </c>
      <c r="F2855" s="51">
        <v>79</v>
      </c>
      <c r="G2855" s="65">
        <v>0</v>
      </c>
      <c r="H2855" s="51">
        <v>39</v>
      </c>
      <c r="I2855" s="50" t="s">
        <v>763</v>
      </c>
      <c r="J2855" s="61">
        <v>11.9</v>
      </c>
      <c r="K2855" s="50" t="s">
        <v>158</v>
      </c>
      <c r="L2855" s="72" t="s">
        <v>132</v>
      </c>
      <c r="M2855" s="69">
        <v>3.1</v>
      </c>
      <c r="N2855" s="51">
        <v>67</v>
      </c>
      <c r="O2855" s="50" t="s">
        <v>95</v>
      </c>
      <c r="P2855" s="51">
        <v>10326</v>
      </c>
      <c r="Q2855" s="50" t="s">
        <v>51</v>
      </c>
      <c r="R2855" s="51">
        <v>10299</v>
      </c>
      <c r="S2855" s="52">
        <v>15</v>
      </c>
      <c r="T2855" s="52">
        <v>69</v>
      </c>
      <c r="U2855" s="52">
        <v>78</v>
      </c>
      <c r="V2855" s="50" t="s">
        <v>142</v>
      </c>
      <c r="W2855" s="52">
        <v>55</v>
      </c>
      <c r="X2855" s="50" t="s">
        <v>50</v>
      </c>
      <c r="Y2855" s="78">
        <f t="shared" si="186"/>
        <v>0.31</v>
      </c>
      <c r="Z2855" s="78">
        <f t="shared" si="187"/>
        <v>0</v>
      </c>
      <c r="AA2855" s="78">
        <f t="shared" si="188"/>
        <v>1.19</v>
      </c>
      <c r="AB2855" s="77">
        <f t="shared" si="189"/>
        <v>80</v>
      </c>
    </row>
    <row r="2856" spans="1:28" x14ac:dyDescent="0.3">
      <c r="A2856" s="53">
        <v>44575</v>
      </c>
      <c r="B2856" s="50" t="s">
        <v>1255</v>
      </c>
      <c r="C2856" s="50" t="s">
        <v>1256</v>
      </c>
      <c r="D2856" s="50" t="s">
        <v>47</v>
      </c>
      <c r="E2856" s="52">
        <v>10</v>
      </c>
      <c r="F2856" s="51">
        <v>89</v>
      </c>
      <c r="G2856" s="65">
        <v>0</v>
      </c>
      <c r="H2856" s="51">
        <v>32</v>
      </c>
      <c r="I2856" s="50" t="s">
        <v>103</v>
      </c>
      <c r="J2856" s="61">
        <v>14.6</v>
      </c>
      <c r="K2856" s="50" t="s">
        <v>91</v>
      </c>
      <c r="L2856" s="73">
        <v>22</v>
      </c>
      <c r="M2856" s="69">
        <v>1.7</v>
      </c>
      <c r="N2856" s="51">
        <v>50</v>
      </c>
      <c r="O2856" s="50" t="s">
        <v>370</v>
      </c>
      <c r="P2856" s="51">
        <v>10310</v>
      </c>
      <c r="Q2856" s="52">
        <v>10</v>
      </c>
      <c r="R2856" s="51">
        <v>10277</v>
      </c>
      <c r="S2856" s="52">
        <v>24</v>
      </c>
      <c r="T2856" s="52">
        <v>58</v>
      </c>
      <c r="U2856" s="52">
        <v>72</v>
      </c>
      <c r="V2856" s="50" t="s">
        <v>80</v>
      </c>
      <c r="W2856" s="52">
        <v>40</v>
      </c>
      <c r="X2856" s="50" t="s">
        <v>89</v>
      </c>
      <c r="Y2856" s="78">
        <f t="shared" si="186"/>
        <v>0.16999999999999998</v>
      </c>
      <c r="Z2856" s="78">
        <f t="shared" si="187"/>
        <v>0</v>
      </c>
      <c r="AA2856" s="78">
        <f t="shared" si="188"/>
        <v>1.46</v>
      </c>
      <c r="AB2856" s="77">
        <f t="shared" si="189"/>
        <v>220</v>
      </c>
    </row>
    <row r="2857" spans="1:28" x14ac:dyDescent="0.3">
      <c r="A2857" s="53">
        <v>44576</v>
      </c>
      <c r="B2857" s="50" t="s">
        <v>1255</v>
      </c>
      <c r="C2857" s="50" t="s">
        <v>1256</v>
      </c>
      <c r="D2857" s="50" t="s">
        <v>47</v>
      </c>
      <c r="E2857" s="52">
        <v>10</v>
      </c>
      <c r="F2857" s="51">
        <v>91</v>
      </c>
      <c r="G2857" s="65">
        <v>0</v>
      </c>
      <c r="H2857" s="51">
        <v>31</v>
      </c>
      <c r="I2857" s="50" t="s">
        <v>280</v>
      </c>
      <c r="J2857" s="61">
        <v>15.1</v>
      </c>
      <c r="K2857" s="50" t="s">
        <v>158</v>
      </c>
      <c r="L2857" s="73">
        <v>22</v>
      </c>
      <c r="M2857" s="69">
        <v>0.8</v>
      </c>
      <c r="N2857" s="51">
        <v>47</v>
      </c>
      <c r="O2857" s="50" t="s">
        <v>521</v>
      </c>
      <c r="P2857" s="51">
        <v>10277</v>
      </c>
      <c r="Q2857" s="50" t="s">
        <v>1012</v>
      </c>
      <c r="R2857" s="51">
        <v>10249</v>
      </c>
      <c r="S2857" s="52">
        <v>16</v>
      </c>
      <c r="T2857" s="52">
        <v>56</v>
      </c>
      <c r="U2857" s="52">
        <v>68</v>
      </c>
      <c r="V2857" s="50" t="s">
        <v>367</v>
      </c>
      <c r="W2857" s="52">
        <v>39</v>
      </c>
      <c r="X2857" s="50" t="s">
        <v>158</v>
      </c>
      <c r="Y2857" s="78">
        <f t="shared" si="186"/>
        <v>0.08</v>
      </c>
      <c r="Z2857" s="78">
        <f t="shared" si="187"/>
        <v>0</v>
      </c>
      <c r="AA2857" s="78">
        <f t="shared" si="188"/>
        <v>1.51</v>
      </c>
      <c r="AB2857" s="77">
        <f t="shared" si="189"/>
        <v>220</v>
      </c>
    </row>
    <row r="2858" spans="1:28" x14ac:dyDescent="0.3">
      <c r="A2858" s="53">
        <v>44577</v>
      </c>
      <c r="B2858" s="50" t="s">
        <v>1255</v>
      </c>
      <c r="C2858" s="50" t="s">
        <v>1256</v>
      </c>
      <c r="D2858" s="50" t="s">
        <v>47</v>
      </c>
      <c r="E2858" s="52">
        <v>10</v>
      </c>
      <c r="F2858" s="51">
        <v>92</v>
      </c>
      <c r="G2858" s="65">
        <v>0.2</v>
      </c>
      <c r="H2858" s="51">
        <v>42</v>
      </c>
      <c r="I2858" s="50" t="s">
        <v>644</v>
      </c>
      <c r="J2858" s="61">
        <v>14.2</v>
      </c>
      <c r="K2858" s="50" t="s">
        <v>209</v>
      </c>
      <c r="L2858" s="72" t="s">
        <v>132</v>
      </c>
      <c r="M2858" s="69">
        <v>0.8</v>
      </c>
      <c r="N2858" s="51">
        <v>42</v>
      </c>
      <c r="O2858" s="50" t="s">
        <v>186</v>
      </c>
      <c r="P2858" s="51">
        <v>10337</v>
      </c>
      <c r="Q2858" s="52">
        <v>24</v>
      </c>
      <c r="R2858" s="51">
        <v>10252</v>
      </c>
      <c r="S2858" s="50" t="s">
        <v>263</v>
      </c>
      <c r="T2858" s="52">
        <v>61</v>
      </c>
      <c r="U2858" s="52">
        <v>72</v>
      </c>
      <c r="V2858" s="50" t="s">
        <v>51</v>
      </c>
      <c r="W2858" s="52">
        <v>49</v>
      </c>
      <c r="X2858" s="50" t="s">
        <v>209</v>
      </c>
      <c r="Y2858" s="78">
        <f t="shared" si="186"/>
        <v>0.08</v>
      </c>
      <c r="Z2858" s="78">
        <f t="shared" si="187"/>
        <v>0.02</v>
      </c>
      <c r="AA2858" s="78">
        <f t="shared" si="188"/>
        <v>1.42</v>
      </c>
      <c r="AB2858" s="77">
        <f t="shared" si="189"/>
        <v>80</v>
      </c>
    </row>
    <row r="2859" spans="1:28" x14ac:dyDescent="0.3">
      <c r="A2859" s="53">
        <v>44578</v>
      </c>
      <c r="B2859" s="50" t="s">
        <v>1255</v>
      </c>
      <c r="C2859" s="50" t="s">
        <v>1256</v>
      </c>
      <c r="D2859" s="50" t="s">
        <v>47</v>
      </c>
      <c r="E2859" s="52">
        <v>10</v>
      </c>
      <c r="F2859" s="51">
        <v>84</v>
      </c>
      <c r="G2859" s="65">
        <v>0</v>
      </c>
      <c r="H2859" s="51">
        <v>47</v>
      </c>
      <c r="I2859" s="50" t="s">
        <v>202</v>
      </c>
      <c r="J2859" s="61">
        <v>12.2</v>
      </c>
      <c r="K2859" s="50" t="s">
        <v>158</v>
      </c>
      <c r="L2859" s="73">
        <v>0</v>
      </c>
      <c r="M2859" s="69">
        <v>5</v>
      </c>
      <c r="N2859" s="51">
        <v>125</v>
      </c>
      <c r="O2859" s="50" t="s">
        <v>113</v>
      </c>
      <c r="P2859" s="51">
        <v>10357</v>
      </c>
      <c r="Q2859" s="52">
        <v>11</v>
      </c>
      <c r="R2859" s="51">
        <v>10316</v>
      </c>
      <c r="S2859" s="52">
        <v>24</v>
      </c>
      <c r="T2859" s="52">
        <v>66</v>
      </c>
      <c r="U2859" s="52">
        <v>74</v>
      </c>
      <c r="V2859" s="50" t="s">
        <v>537</v>
      </c>
      <c r="W2859" s="52">
        <v>54</v>
      </c>
      <c r="X2859" s="50" t="s">
        <v>352</v>
      </c>
      <c r="Y2859" s="78">
        <f t="shared" si="186"/>
        <v>0.5</v>
      </c>
      <c r="Z2859" s="78">
        <f t="shared" si="187"/>
        <v>0</v>
      </c>
      <c r="AA2859" s="78">
        <f t="shared" si="188"/>
        <v>1.22</v>
      </c>
      <c r="AB2859" s="77">
        <f t="shared" si="189"/>
        <v>0</v>
      </c>
    </row>
    <row r="2860" spans="1:28" x14ac:dyDescent="0.3">
      <c r="A2860" s="53">
        <v>44579</v>
      </c>
      <c r="B2860" s="50" t="s">
        <v>1255</v>
      </c>
      <c r="C2860" s="50" t="s">
        <v>1256</v>
      </c>
      <c r="D2860" s="50" t="s">
        <v>47</v>
      </c>
      <c r="E2860" s="52">
        <v>10</v>
      </c>
      <c r="F2860" s="51">
        <v>89</v>
      </c>
      <c r="G2860" s="65">
        <v>0</v>
      </c>
      <c r="H2860" s="51">
        <v>39</v>
      </c>
      <c r="I2860" s="50" t="s">
        <v>159</v>
      </c>
      <c r="J2860" s="61">
        <v>13.9</v>
      </c>
      <c r="K2860" s="50" t="s">
        <v>129</v>
      </c>
      <c r="L2860" s="72" t="s">
        <v>132</v>
      </c>
      <c r="M2860" s="69">
        <v>2.8</v>
      </c>
      <c r="N2860" s="51">
        <v>69</v>
      </c>
      <c r="O2860" s="50" t="s">
        <v>121</v>
      </c>
      <c r="P2860" s="51">
        <v>10332</v>
      </c>
      <c r="Q2860" s="52">
        <v>23</v>
      </c>
      <c r="R2860" s="51">
        <v>10306</v>
      </c>
      <c r="S2860" s="50" t="s">
        <v>51</v>
      </c>
      <c r="T2860" s="52">
        <v>68</v>
      </c>
      <c r="U2860" s="52">
        <v>77</v>
      </c>
      <c r="V2860" s="50" t="s">
        <v>159</v>
      </c>
      <c r="W2860" s="52">
        <v>54</v>
      </c>
      <c r="X2860" s="50" t="s">
        <v>117</v>
      </c>
      <c r="Y2860" s="78">
        <f t="shared" si="186"/>
        <v>0.27999999999999997</v>
      </c>
      <c r="Z2860" s="78">
        <f t="shared" si="187"/>
        <v>0</v>
      </c>
      <c r="AA2860" s="78">
        <f t="shared" si="188"/>
        <v>1.3900000000000001</v>
      </c>
      <c r="AB2860" s="77">
        <f t="shared" si="189"/>
        <v>80</v>
      </c>
    </row>
    <row r="2861" spans="1:28" x14ac:dyDescent="0.3">
      <c r="A2861" s="53">
        <v>44580</v>
      </c>
      <c r="B2861" s="50" t="s">
        <v>1255</v>
      </c>
      <c r="C2861" s="50" t="s">
        <v>1256</v>
      </c>
      <c r="D2861" s="50" t="s">
        <v>47</v>
      </c>
      <c r="E2861" s="52">
        <v>10</v>
      </c>
      <c r="F2861" s="51">
        <v>97</v>
      </c>
      <c r="G2861" s="65">
        <v>0</v>
      </c>
      <c r="H2861" s="51">
        <v>43</v>
      </c>
      <c r="I2861" s="50" t="s">
        <v>166</v>
      </c>
      <c r="J2861" s="61">
        <v>15.1</v>
      </c>
      <c r="K2861" s="50" t="s">
        <v>215</v>
      </c>
      <c r="L2861" s="73">
        <v>21</v>
      </c>
      <c r="M2861" s="69">
        <v>1.7</v>
      </c>
      <c r="N2861" s="51">
        <v>47</v>
      </c>
      <c r="O2861" s="50" t="s">
        <v>239</v>
      </c>
      <c r="P2861" s="51">
        <v>10343</v>
      </c>
      <c r="Q2861" s="52">
        <v>11</v>
      </c>
      <c r="R2861" s="51">
        <v>10313</v>
      </c>
      <c r="S2861" s="52">
        <v>15</v>
      </c>
      <c r="T2861" s="52">
        <v>68</v>
      </c>
      <c r="U2861" s="52">
        <v>84</v>
      </c>
      <c r="V2861" s="50" t="s">
        <v>205</v>
      </c>
      <c r="W2861" s="52">
        <v>49</v>
      </c>
      <c r="X2861" s="50" t="s">
        <v>215</v>
      </c>
      <c r="Y2861" s="78">
        <f t="shared" si="186"/>
        <v>0.16999999999999998</v>
      </c>
      <c r="Z2861" s="78">
        <f t="shared" si="187"/>
        <v>0</v>
      </c>
      <c r="AA2861" s="78">
        <f t="shared" si="188"/>
        <v>1.51</v>
      </c>
      <c r="AB2861" s="77">
        <f t="shared" si="189"/>
        <v>210</v>
      </c>
    </row>
    <row r="2862" spans="1:28" x14ac:dyDescent="0.3">
      <c r="A2862" s="53">
        <v>44581</v>
      </c>
      <c r="B2862" s="50" t="s">
        <v>1255</v>
      </c>
      <c r="C2862" s="50" t="s">
        <v>1256</v>
      </c>
      <c r="D2862" s="50" t="s">
        <v>47</v>
      </c>
      <c r="E2862" s="52">
        <v>10</v>
      </c>
      <c r="F2862" s="51">
        <v>96</v>
      </c>
      <c r="G2862" s="65">
        <v>3.6</v>
      </c>
      <c r="H2862" s="51">
        <v>76</v>
      </c>
      <c r="I2862" s="50" t="s">
        <v>124</v>
      </c>
      <c r="J2862" s="61">
        <v>11.7</v>
      </c>
      <c r="K2862" s="50" t="s">
        <v>158</v>
      </c>
      <c r="L2862" s="72" t="s">
        <v>401</v>
      </c>
      <c r="M2862" s="69">
        <v>1.9</v>
      </c>
      <c r="N2862" s="51">
        <v>92</v>
      </c>
      <c r="O2862" s="50" t="s">
        <v>486</v>
      </c>
      <c r="P2862" s="51">
        <v>10326</v>
      </c>
      <c r="Q2862" s="52">
        <v>11</v>
      </c>
      <c r="R2862" s="51">
        <v>10308</v>
      </c>
      <c r="S2862" s="52">
        <v>16</v>
      </c>
      <c r="T2862" s="52">
        <v>78</v>
      </c>
      <c r="U2862" s="52">
        <v>85</v>
      </c>
      <c r="V2862" s="50" t="s">
        <v>222</v>
      </c>
      <c r="W2862" s="52">
        <v>69</v>
      </c>
      <c r="X2862" s="50" t="s">
        <v>376</v>
      </c>
      <c r="Y2862" s="78">
        <f t="shared" si="186"/>
        <v>0.19</v>
      </c>
      <c r="Z2862" s="78">
        <f t="shared" si="187"/>
        <v>0.36</v>
      </c>
      <c r="AA2862" s="78">
        <f t="shared" si="188"/>
        <v>1.17</v>
      </c>
      <c r="AB2862" s="77">
        <f t="shared" si="189"/>
        <v>60</v>
      </c>
    </row>
    <row r="2863" spans="1:28" x14ac:dyDescent="0.3">
      <c r="A2863" s="53">
        <v>44582</v>
      </c>
      <c r="B2863" s="50" t="s">
        <v>1255</v>
      </c>
      <c r="C2863" s="50" t="s">
        <v>1256</v>
      </c>
      <c r="D2863" s="50" t="s">
        <v>47</v>
      </c>
      <c r="E2863" s="52">
        <v>10</v>
      </c>
      <c r="F2863" s="51">
        <v>86</v>
      </c>
      <c r="G2863" s="65">
        <v>0.4</v>
      </c>
      <c r="H2863" s="51">
        <v>74</v>
      </c>
      <c r="I2863" s="50" t="s">
        <v>127</v>
      </c>
      <c r="J2863" s="61">
        <v>9.9</v>
      </c>
      <c r="K2863" s="50" t="s">
        <v>286</v>
      </c>
      <c r="L2863" s="72" t="s">
        <v>533</v>
      </c>
      <c r="M2863" s="69">
        <v>3.9</v>
      </c>
      <c r="N2863" s="51">
        <v>122</v>
      </c>
      <c r="O2863" s="50" t="s">
        <v>71</v>
      </c>
      <c r="P2863" s="51">
        <v>10340</v>
      </c>
      <c r="Q2863" s="52">
        <v>11</v>
      </c>
      <c r="R2863" s="51">
        <v>10311</v>
      </c>
      <c r="S2863" s="50" t="s">
        <v>51</v>
      </c>
      <c r="T2863" s="52">
        <v>62</v>
      </c>
      <c r="U2863" s="52">
        <v>81</v>
      </c>
      <c r="V2863" s="50" t="s">
        <v>85</v>
      </c>
      <c r="W2863" s="52">
        <v>56</v>
      </c>
      <c r="X2863" s="50" t="s">
        <v>108</v>
      </c>
      <c r="Y2863" s="78">
        <f t="shared" si="186"/>
        <v>0.39</v>
      </c>
      <c r="Z2863" s="78">
        <f t="shared" si="187"/>
        <v>0.04</v>
      </c>
      <c r="AA2863" s="78">
        <f t="shared" si="188"/>
        <v>0.99</v>
      </c>
      <c r="AB2863" s="77">
        <f t="shared" si="189"/>
        <v>70</v>
      </c>
    </row>
    <row r="2864" spans="1:28" x14ac:dyDescent="0.3">
      <c r="A2864" s="53">
        <v>44583</v>
      </c>
      <c r="B2864" s="50" t="s">
        <v>1255</v>
      </c>
      <c r="C2864" s="50" t="s">
        <v>1256</v>
      </c>
      <c r="D2864" s="50" t="s">
        <v>47</v>
      </c>
      <c r="E2864" s="52">
        <v>10</v>
      </c>
      <c r="F2864" s="51">
        <v>84</v>
      </c>
      <c r="G2864" s="65">
        <v>0</v>
      </c>
      <c r="H2864" s="51">
        <v>62</v>
      </c>
      <c r="I2864" s="50" t="s">
        <v>162</v>
      </c>
      <c r="J2864" s="61">
        <v>10.6</v>
      </c>
      <c r="K2864" s="50" t="s">
        <v>158</v>
      </c>
      <c r="L2864" s="72" t="s">
        <v>289</v>
      </c>
      <c r="M2864" s="69">
        <v>5.8</v>
      </c>
      <c r="N2864" s="51">
        <v>136</v>
      </c>
      <c r="O2864" s="50" t="s">
        <v>159</v>
      </c>
      <c r="P2864" s="51">
        <v>10327</v>
      </c>
      <c r="Q2864" s="50" t="s">
        <v>1012</v>
      </c>
      <c r="R2864" s="51">
        <v>10282</v>
      </c>
      <c r="S2864" s="52">
        <v>24</v>
      </c>
      <c r="T2864" s="52">
        <v>62</v>
      </c>
      <c r="U2864" s="52">
        <v>73</v>
      </c>
      <c r="V2864" s="50" t="s">
        <v>933</v>
      </c>
      <c r="W2864" s="52">
        <v>53</v>
      </c>
      <c r="X2864" s="50" t="s">
        <v>51</v>
      </c>
      <c r="Y2864" s="78">
        <f t="shared" si="186"/>
        <v>0.57999999999999996</v>
      </c>
      <c r="Z2864" s="78">
        <f t="shared" si="187"/>
        <v>0</v>
      </c>
      <c r="AA2864" s="78">
        <f t="shared" si="188"/>
        <v>1.06</v>
      </c>
      <c r="AB2864" s="77">
        <f t="shared" si="189"/>
        <v>90</v>
      </c>
    </row>
    <row r="2865" spans="1:28" x14ac:dyDescent="0.3">
      <c r="A2865" s="53">
        <v>44584</v>
      </c>
      <c r="B2865" s="50" t="s">
        <v>1255</v>
      </c>
      <c r="C2865" s="50" t="s">
        <v>1256</v>
      </c>
      <c r="D2865" s="50" t="s">
        <v>47</v>
      </c>
      <c r="E2865" s="52">
        <v>10</v>
      </c>
      <c r="F2865" s="51">
        <v>72</v>
      </c>
      <c r="G2865" s="65">
        <v>0</v>
      </c>
      <c r="H2865" s="51">
        <v>27</v>
      </c>
      <c r="I2865" s="50" t="s">
        <v>111</v>
      </c>
      <c r="J2865" s="61">
        <v>11.8</v>
      </c>
      <c r="K2865" s="50" t="s">
        <v>158</v>
      </c>
      <c r="L2865" s="73">
        <v>0</v>
      </c>
      <c r="M2865" s="69">
        <v>2.5</v>
      </c>
      <c r="N2865" s="51">
        <v>78</v>
      </c>
      <c r="O2865" s="50" t="s">
        <v>51</v>
      </c>
      <c r="P2865" s="51">
        <v>10282</v>
      </c>
      <c r="Q2865" s="50" t="s">
        <v>1012</v>
      </c>
      <c r="R2865" s="51">
        <v>10230</v>
      </c>
      <c r="S2865" s="52">
        <v>16</v>
      </c>
      <c r="T2865" s="52">
        <v>68</v>
      </c>
      <c r="U2865" s="52">
        <v>79</v>
      </c>
      <c r="V2865" s="50" t="s">
        <v>111</v>
      </c>
      <c r="W2865" s="52">
        <v>54</v>
      </c>
      <c r="X2865" s="50" t="s">
        <v>188</v>
      </c>
      <c r="Y2865" s="78">
        <f t="shared" si="186"/>
        <v>0.25</v>
      </c>
      <c r="Z2865" s="78">
        <f t="shared" si="187"/>
        <v>0</v>
      </c>
      <c r="AA2865" s="78">
        <f t="shared" si="188"/>
        <v>1.1800000000000002</v>
      </c>
      <c r="AB2865" s="77">
        <f t="shared" si="189"/>
        <v>0</v>
      </c>
    </row>
    <row r="2866" spans="1:28" x14ac:dyDescent="0.3">
      <c r="A2866" s="53">
        <v>44585</v>
      </c>
      <c r="B2866" s="50" t="s">
        <v>1255</v>
      </c>
      <c r="C2866" s="50" t="s">
        <v>1256</v>
      </c>
      <c r="D2866" s="50" t="s">
        <v>47</v>
      </c>
      <c r="E2866" s="52">
        <v>10</v>
      </c>
      <c r="F2866" s="51">
        <v>83</v>
      </c>
      <c r="G2866" s="65">
        <v>0</v>
      </c>
      <c r="H2866" s="51">
        <v>38</v>
      </c>
      <c r="I2866" s="50" t="s">
        <v>202</v>
      </c>
      <c r="J2866" s="61">
        <v>12.8</v>
      </c>
      <c r="K2866" s="50" t="s">
        <v>94</v>
      </c>
      <c r="L2866" s="73">
        <v>23</v>
      </c>
      <c r="M2866" s="69">
        <v>2.2000000000000002</v>
      </c>
      <c r="N2866" s="51">
        <v>44</v>
      </c>
      <c r="O2866" s="50" t="s">
        <v>460</v>
      </c>
      <c r="P2866" s="51">
        <v>10293</v>
      </c>
      <c r="Q2866" s="52">
        <v>24</v>
      </c>
      <c r="R2866" s="51">
        <v>10232</v>
      </c>
      <c r="S2866" s="50" t="s">
        <v>218</v>
      </c>
      <c r="T2866" s="52">
        <v>69</v>
      </c>
      <c r="U2866" s="52">
        <v>82</v>
      </c>
      <c r="V2866" s="50" t="s">
        <v>69</v>
      </c>
      <c r="W2866" s="52">
        <v>56</v>
      </c>
      <c r="X2866" s="50" t="s">
        <v>95</v>
      </c>
      <c r="Y2866" s="78">
        <f t="shared" si="186"/>
        <v>0.22000000000000003</v>
      </c>
      <c r="Z2866" s="78">
        <f t="shared" si="187"/>
        <v>0</v>
      </c>
      <c r="AA2866" s="78">
        <f t="shared" si="188"/>
        <v>1.28</v>
      </c>
      <c r="AB2866" s="77">
        <f t="shared" si="189"/>
        <v>230</v>
      </c>
    </row>
    <row r="2867" spans="1:28" x14ac:dyDescent="0.3">
      <c r="A2867" s="53">
        <v>44586</v>
      </c>
      <c r="B2867" s="50" t="s">
        <v>1255</v>
      </c>
      <c r="C2867" s="50" t="s">
        <v>1256</v>
      </c>
      <c r="D2867" s="50" t="s">
        <v>47</v>
      </c>
      <c r="E2867" s="52">
        <v>10</v>
      </c>
      <c r="F2867" s="51">
        <v>95</v>
      </c>
      <c r="G2867" s="65">
        <v>0</v>
      </c>
      <c r="H2867" s="51">
        <v>49</v>
      </c>
      <c r="I2867" s="50" t="s">
        <v>163</v>
      </c>
      <c r="J2867" s="61">
        <v>14.1</v>
      </c>
      <c r="K2867" s="50" t="s">
        <v>91</v>
      </c>
      <c r="L2867" s="73">
        <v>22</v>
      </c>
      <c r="M2867" s="69">
        <v>1.9</v>
      </c>
      <c r="N2867" s="51">
        <v>47</v>
      </c>
      <c r="O2867" s="50" t="s">
        <v>594</v>
      </c>
      <c r="P2867" s="51">
        <v>10310</v>
      </c>
      <c r="Q2867" s="52">
        <v>11</v>
      </c>
      <c r="R2867" s="51">
        <v>10291</v>
      </c>
      <c r="S2867" s="50" t="s">
        <v>263</v>
      </c>
      <c r="T2867" s="52">
        <v>76</v>
      </c>
      <c r="U2867" s="52">
        <v>86</v>
      </c>
      <c r="V2867" s="50" t="s">
        <v>280</v>
      </c>
      <c r="W2867" s="52">
        <v>60</v>
      </c>
      <c r="X2867" s="50" t="s">
        <v>91</v>
      </c>
      <c r="Y2867" s="78">
        <f t="shared" si="186"/>
        <v>0.19</v>
      </c>
      <c r="Z2867" s="78">
        <f t="shared" si="187"/>
        <v>0</v>
      </c>
      <c r="AA2867" s="78">
        <f t="shared" si="188"/>
        <v>1.41</v>
      </c>
      <c r="AB2867" s="77">
        <f t="shared" si="189"/>
        <v>220</v>
      </c>
    </row>
    <row r="2868" spans="1:28" x14ac:dyDescent="0.3">
      <c r="A2868" s="53">
        <v>44587</v>
      </c>
      <c r="B2868" s="50" t="s">
        <v>1255</v>
      </c>
      <c r="C2868" s="50" t="s">
        <v>1256</v>
      </c>
      <c r="D2868" s="50" t="s">
        <v>47</v>
      </c>
      <c r="E2868" s="52">
        <v>10</v>
      </c>
      <c r="F2868" s="51">
        <v>90</v>
      </c>
      <c r="G2868" s="65">
        <v>0</v>
      </c>
      <c r="H2868" s="51">
        <v>48</v>
      </c>
      <c r="I2868" s="50" t="s">
        <v>123</v>
      </c>
      <c r="J2868" s="61">
        <v>13.2</v>
      </c>
      <c r="K2868" s="50" t="s">
        <v>50</v>
      </c>
      <c r="L2868" s="72" t="s">
        <v>132</v>
      </c>
      <c r="M2868" s="69">
        <v>1.9</v>
      </c>
      <c r="N2868" s="51">
        <v>67</v>
      </c>
      <c r="O2868" s="50" t="s">
        <v>94</v>
      </c>
      <c r="P2868" s="51">
        <v>10308</v>
      </c>
      <c r="Q2868" s="52">
        <v>10</v>
      </c>
      <c r="R2868" s="51">
        <v>10287</v>
      </c>
      <c r="S2868" s="52">
        <v>16</v>
      </c>
      <c r="T2868" s="52">
        <v>74</v>
      </c>
      <c r="U2868" s="52">
        <v>85</v>
      </c>
      <c r="V2868" s="50" t="s">
        <v>210</v>
      </c>
      <c r="W2868" s="52">
        <v>64</v>
      </c>
      <c r="X2868" s="50" t="s">
        <v>129</v>
      </c>
      <c r="Y2868" s="78">
        <f t="shared" si="186"/>
        <v>0.19</v>
      </c>
      <c r="Z2868" s="78">
        <f t="shared" si="187"/>
        <v>0</v>
      </c>
      <c r="AA2868" s="78">
        <f t="shared" si="188"/>
        <v>1.3199999999999998</v>
      </c>
      <c r="AB2868" s="77">
        <f t="shared" si="189"/>
        <v>80</v>
      </c>
    </row>
    <row r="2869" spans="1:28" x14ac:dyDescent="0.3">
      <c r="A2869" s="53">
        <v>44588</v>
      </c>
      <c r="B2869" s="50" t="s">
        <v>1255</v>
      </c>
      <c r="C2869" s="50" t="s">
        <v>1256</v>
      </c>
      <c r="D2869" s="50" t="s">
        <v>47</v>
      </c>
      <c r="E2869" s="52">
        <v>10</v>
      </c>
      <c r="F2869" s="51">
        <v>95</v>
      </c>
      <c r="G2869" s="65">
        <v>0</v>
      </c>
      <c r="H2869" s="51">
        <v>60</v>
      </c>
      <c r="I2869" s="50" t="s">
        <v>271</v>
      </c>
      <c r="J2869" s="61">
        <v>13</v>
      </c>
      <c r="K2869" s="50" t="s">
        <v>133</v>
      </c>
      <c r="L2869" s="72" t="s">
        <v>132</v>
      </c>
      <c r="M2869" s="69">
        <v>2.8</v>
      </c>
      <c r="N2869" s="51">
        <v>94</v>
      </c>
      <c r="O2869" s="50" t="s">
        <v>235</v>
      </c>
      <c r="P2869" s="51">
        <v>10343</v>
      </c>
      <c r="Q2869" s="50" t="s">
        <v>51</v>
      </c>
      <c r="R2869" s="51">
        <v>10295</v>
      </c>
      <c r="S2869" s="50" t="s">
        <v>84</v>
      </c>
      <c r="T2869" s="52">
        <v>75</v>
      </c>
      <c r="U2869" s="52">
        <v>85</v>
      </c>
      <c r="V2869" s="50" t="s">
        <v>171</v>
      </c>
      <c r="W2869" s="52">
        <v>64</v>
      </c>
      <c r="X2869" s="50" t="s">
        <v>250</v>
      </c>
      <c r="Y2869" s="78">
        <f t="shared" si="186"/>
        <v>0.27999999999999997</v>
      </c>
      <c r="Z2869" s="78">
        <f t="shared" si="187"/>
        <v>0</v>
      </c>
      <c r="AA2869" s="78">
        <f t="shared" si="188"/>
        <v>1.3</v>
      </c>
      <c r="AB2869" s="77">
        <f t="shared" si="189"/>
        <v>80</v>
      </c>
    </row>
    <row r="2870" spans="1:28" x14ac:dyDescent="0.3">
      <c r="A2870" s="53">
        <v>44589</v>
      </c>
      <c r="B2870" s="50" t="s">
        <v>1255</v>
      </c>
      <c r="C2870" s="50" t="s">
        <v>1256</v>
      </c>
      <c r="D2870" s="50" t="s">
        <v>47</v>
      </c>
      <c r="E2870" s="52">
        <v>10</v>
      </c>
      <c r="F2870" s="51">
        <v>94</v>
      </c>
      <c r="G2870" s="65">
        <v>0</v>
      </c>
      <c r="H2870" s="51">
        <v>66</v>
      </c>
      <c r="I2870" s="50" t="s">
        <v>510</v>
      </c>
      <c r="J2870" s="61">
        <v>12.1</v>
      </c>
      <c r="K2870" s="50" t="s">
        <v>89</v>
      </c>
      <c r="L2870" s="72" t="s">
        <v>132</v>
      </c>
      <c r="M2870" s="69">
        <v>5.3</v>
      </c>
      <c r="N2870" s="51">
        <v>117</v>
      </c>
      <c r="O2870" s="50" t="s">
        <v>121</v>
      </c>
      <c r="P2870" s="51">
        <v>10371</v>
      </c>
      <c r="Q2870" s="52">
        <v>11</v>
      </c>
      <c r="R2870" s="51">
        <v>10338</v>
      </c>
      <c r="S2870" s="50" t="s">
        <v>116</v>
      </c>
      <c r="T2870" s="52">
        <v>68</v>
      </c>
      <c r="U2870" s="52">
        <v>79</v>
      </c>
      <c r="V2870" s="50" t="s">
        <v>510</v>
      </c>
      <c r="W2870" s="52">
        <v>59</v>
      </c>
      <c r="X2870" s="50" t="s">
        <v>215</v>
      </c>
      <c r="Y2870" s="78">
        <f t="shared" si="186"/>
        <v>0.53</v>
      </c>
      <c r="Z2870" s="78">
        <f t="shared" si="187"/>
        <v>0</v>
      </c>
      <c r="AA2870" s="78">
        <f t="shared" si="188"/>
        <v>1.21</v>
      </c>
      <c r="AB2870" s="77">
        <f t="shared" si="189"/>
        <v>80</v>
      </c>
    </row>
    <row r="2871" spans="1:28" x14ac:dyDescent="0.3">
      <c r="A2871" s="53">
        <v>44590</v>
      </c>
      <c r="B2871" s="50" t="s">
        <v>1255</v>
      </c>
      <c r="C2871" s="50" t="s">
        <v>1256</v>
      </c>
      <c r="D2871" s="50" t="s">
        <v>47</v>
      </c>
      <c r="E2871" s="52">
        <v>10</v>
      </c>
      <c r="F2871" s="51">
        <v>85</v>
      </c>
      <c r="G2871" s="65">
        <v>0</v>
      </c>
      <c r="H2871" s="51">
        <v>49</v>
      </c>
      <c r="I2871" s="50" t="s">
        <v>347</v>
      </c>
      <c r="J2871" s="61">
        <v>12.1</v>
      </c>
      <c r="K2871" s="50" t="s">
        <v>61</v>
      </c>
      <c r="L2871" s="72" t="s">
        <v>289</v>
      </c>
      <c r="M2871" s="69">
        <v>3.3</v>
      </c>
      <c r="N2871" s="51">
        <v>92</v>
      </c>
      <c r="O2871" s="50" t="s">
        <v>95</v>
      </c>
      <c r="P2871" s="51">
        <v>10361</v>
      </c>
      <c r="Q2871" s="52">
        <v>11</v>
      </c>
      <c r="R2871" s="51">
        <v>10328</v>
      </c>
      <c r="S2871" s="50" t="s">
        <v>51</v>
      </c>
      <c r="T2871" s="52">
        <v>74</v>
      </c>
      <c r="U2871" s="52">
        <v>84</v>
      </c>
      <c r="V2871" s="50" t="s">
        <v>51</v>
      </c>
      <c r="W2871" s="52">
        <v>60</v>
      </c>
      <c r="X2871" s="50" t="s">
        <v>182</v>
      </c>
      <c r="Y2871" s="78">
        <f t="shared" si="186"/>
        <v>0.32999999999999996</v>
      </c>
      <c r="Z2871" s="78">
        <f t="shared" si="187"/>
        <v>0</v>
      </c>
      <c r="AA2871" s="78">
        <f t="shared" si="188"/>
        <v>1.21</v>
      </c>
      <c r="AB2871" s="77">
        <f t="shared" si="189"/>
        <v>90</v>
      </c>
    </row>
    <row r="2872" spans="1:28" x14ac:dyDescent="0.3">
      <c r="A2872" s="53">
        <v>44591</v>
      </c>
      <c r="B2872" s="50" t="s">
        <v>1255</v>
      </c>
      <c r="C2872" s="50" t="s">
        <v>1256</v>
      </c>
      <c r="D2872" s="50" t="s">
        <v>47</v>
      </c>
      <c r="E2872" s="52">
        <v>10</v>
      </c>
      <c r="F2872" s="51">
        <v>84</v>
      </c>
      <c r="G2872" s="65">
        <v>0</v>
      </c>
      <c r="H2872" s="51">
        <v>63</v>
      </c>
      <c r="I2872" s="50" t="s">
        <v>104</v>
      </c>
      <c r="J2872" s="61">
        <v>10.4</v>
      </c>
      <c r="K2872" s="50" t="s">
        <v>215</v>
      </c>
      <c r="L2872" s="73">
        <v>12</v>
      </c>
      <c r="M2872" s="69">
        <v>1.7</v>
      </c>
      <c r="N2872" s="51">
        <v>61</v>
      </c>
      <c r="O2872" s="50" t="s">
        <v>286</v>
      </c>
      <c r="P2872" s="51">
        <v>10335</v>
      </c>
      <c r="Q2872" s="50" t="s">
        <v>1012</v>
      </c>
      <c r="R2872" s="51">
        <v>10290</v>
      </c>
      <c r="S2872" s="52">
        <v>17</v>
      </c>
      <c r="T2872" s="52">
        <v>78</v>
      </c>
      <c r="U2872" s="52">
        <v>85</v>
      </c>
      <c r="V2872" s="50" t="s">
        <v>80</v>
      </c>
      <c r="W2872" s="52">
        <v>72</v>
      </c>
      <c r="X2872" s="50" t="s">
        <v>206</v>
      </c>
      <c r="Y2872" s="78">
        <f t="shared" si="186"/>
        <v>0.16999999999999998</v>
      </c>
      <c r="Z2872" s="78">
        <f t="shared" si="187"/>
        <v>0</v>
      </c>
      <c r="AA2872" s="78">
        <f t="shared" si="188"/>
        <v>1.04</v>
      </c>
      <c r="AB2872" s="77">
        <f t="shared" si="189"/>
        <v>120</v>
      </c>
    </row>
    <row r="2873" spans="1:28" x14ac:dyDescent="0.3">
      <c r="A2873" s="53">
        <v>44592</v>
      </c>
      <c r="B2873" s="50" t="s">
        <v>1255</v>
      </c>
      <c r="C2873" s="50" t="s">
        <v>1256</v>
      </c>
      <c r="D2873" s="50" t="s">
        <v>47</v>
      </c>
      <c r="E2873" s="52">
        <v>10</v>
      </c>
      <c r="F2873" s="51">
        <v>106</v>
      </c>
      <c r="G2873" s="65">
        <v>0.8</v>
      </c>
      <c r="H2873" s="51">
        <v>86</v>
      </c>
      <c r="I2873" s="50" t="s">
        <v>75</v>
      </c>
      <c r="J2873" s="61">
        <v>12.6</v>
      </c>
      <c r="K2873" s="50" t="s">
        <v>121</v>
      </c>
      <c r="L2873" s="73">
        <v>28</v>
      </c>
      <c r="M2873" s="69">
        <v>3.6</v>
      </c>
      <c r="N2873" s="51">
        <v>103</v>
      </c>
      <c r="O2873" s="50" t="s">
        <v>55</v>
      </c>
      <c r="P2873" s="51">
        <v>10361</v>
      </c>
      <c r="Q2873" s="52">
        <v>21</v>
      </c>
      <c r="R2873" s="51">
        <v>10299</v>
      </c>
      <c r="S2873" s="50" t="s">
        <v>263</v>
      </c>
      <c r="T2873" s="52">
        <v>69</v>
      </c>
      <c r="U2873" s="52">
        <v>85</v>
      </c>
      <c r="V2873" s="50" t="s">
        <v>933</v>
      </c>
      <c r="W2873" s="52">
        <v>58</v>
      </c>
      <c r="X2873" s="50" t="s">
        <v>264</v>
      </c>
      <c r="Y2873" s="78">
        <f t="shared" si="186"/>
        <v>0.36</v>
      </c>
      <c r="Z2873" s="78">
        <f t="shared" si="187"/>
        <v>0.08</v>
      </c>
      <c r="AA2873" s="78">
        <f t="shared" si="188"/>
        <v>1.26</v>
      </c>
      <c r="AB2873" s="77">
        <f t="shared" si="189"/>
        <v>280</v>
      </c>
    </row>
    <row r="2874" spans="1:28" x14ac:dyDescent="0.3">
      <c r="A2874" s="53">
        <v>44593</v>
      </c>
      <c r="B2874" s="50" t="s">
        <v>1255</v>
      </c>
      <c r="C2874" s="50" t="s">
        <v>1256</v>
      </c>
      <c r="D2874" s="50" t="s">
        <v>47</v>
      </c>
      <c r="E2874" s="52">
        <v>10</v>
      </c>
      <c r="F2874" s="51">
        <v>97</v>
      </c>
      <c r="G2874" s="65">
        <v>0.2</v>
      </c>
      <c r="H2874" s="51">
        <v>67</v>
      </c>
      <c r="I2874" s="50" t="s">
        <v>107</v>
      </c>
      <c r="J2874" s="61">
        <v>12.7</v>
      </c>
      <c r="K2874" s="50" t="s">
        <v>146</v>
      </c>
      <c r="L2874" s="73">
        <v>30</v>
      </c>
      <c r="M2874" s="69">
        <v>1.4</v>
      </c>
      <c r="N2874" s="51">
        <v>47</v>
      </c>
      <c r="O2874" s="50" t="s">
        <v>133</v>
      </c>
      <c r="P2874" s="51">
        <v>10364</v>
      </c>
      <c r="Q2874" s="50" t="s">
        <v>132</v>
      </c>
      <c r="R2874" s="51">
        <v>10316</v>
      </c>
      <c r="S2874" s="52">
        <v>24</v>
      </c>
      <c r="T2874" s="52">
        <v>76</v>
      </c>
      <c r="U2874" s="52">
        <v>82</v>
      </c>
      <c r="V2874" s="50" t="s">
        <v>51</v>
      </c>
      <c r="W2874" s="52">
        <v>68</v>
      </c>
      <c r="X2874" s="50" t="s">
        <v>133</v>
      </c>
      <c r="Y2874" s="78">
        <f t="shared" si="186"/>
        <v>0.13999999999999999</v>
      </c>
      <c r="Z2874" s="78">
        <f t="shared" si="187"/>
        <v>0.02</v>
      </c>
      <c r="AA2874" s="78">
        <f t="shared" si="188"/>
        <v>1.27</v>
      </c>
      <c r="AB2874" s="77">
        <f t="shared" si="189"/>
        <v>300</v>
      </c>
    </row>
    <row r="2875" spans="1:28" x14ac:dyDescent="0.3">
      <c r="A2875" s="53">
        <v>44594</v>
      </c>
      <c r="B2875" s="50" t="s">
        <v>1255</v>
      </c>
      <c r="C2875" s="50" t="s">
        <v>1256</v>
      </c>
      <c r="D2875" s="50" t="s">
        <v>47</v>
      </c>
      <c r="E2875" s="52">
        <v>10</v>
      </c>
      <c r="F2875" s="51">
        <v>102</v>
      </c>
      <c r="G2875" s="65">
        <v>0</v>
      </c>
      <c r="H2875" s="51">
        <v>52</v>
      </c>
      <c r="I2875" s="50" t="s">
        <v>120</v>
      </c>
      <c r="J2875" s="61">
        <v>15.2</v>
      </c>
      <c r="K2875" s="50" t="s">
        <v>121</v>
      </c>
      <c r="L2875" s="73">
        <v>22</v>
      </c>
      <c r="M2875" s="69">
        <v>2.2000000000000002</v>
      </c>
      <c r="N2875" s="51">
        <v>47</v>
      </c>
      <c r="O2875" s="50" t="s">
        <v>232</v>
      </c>
      <c r="P2875" s="51">
        <v>10317</v>
      </c>
      <c r="Q2875" s="50" t="s">
        <v>1012</v>
      </c>
      <c r="R2875" s="51">
        <v>10204</v>
      </c>
      <c r="S2875" s="52">
        <v>21</v>
      </c>
      <c r="T2875" s="52">
        <v>74</v>
      </c>
      <c r="U2875" s="52">
        <v>85</v>
      </c>
      <c r="V2875" s="50" t="s">
        <v>763</v>
      </c>
      <c r="W2875" s="52">
        <v>61</v>
      </c>
      <c r="X2875" s="50" t="s">
        <v>51</v>
      </c>
      <c r="Y2875" s="78">
        <f t="shared" si="186"/>
        <v>0.22000000000000003</v>
      </c>
      <c r="Z2875" s="78">
        <f t="shared" si="187"/>
        <v>0</v>
      </c>
      <c r="AA2875" s="78">
        <f t="shared" si="188"/>
        <v>1.52</v>
      </c>
      <c r="AB2875" s="77">
        <f t="shared" si="189"/>
        <v>220</v>
      </c>
    </row>
    <row r="2876" spans="1:28" x14ac:dyDescent="0.3">
      <c r="A2876" s="53">
        <v>44595</v>
      </c>
      <c r="B2876" s="50" t="s">
        <v>1255</v>
      </c>
      <c r="C2876" s="50" t="s">
        <v>1256</v>
      </c>
      <c r="D2876" s="50" t="s">
        <v>47</v>
      </c>
      <c r="E2876" s="52">
        <v>10</v>
      </c>
      <c r="F2876" s="51">
        <v>116</v>
      </c>
      <c r="G2876" s="65">
        <v>0</v>
      </c>
      <c r="H2876" s="51">
        <v>68</v>
      </c>
      <c r="I2876" s="50" t="s">
        <v>70</v>
      </c>
      <c r="J2876" s="61">
        <v>16.3</v>
      </c>
      <c r="K2876" s="50" t="s">
        <v>52</v>
      </c>
      <c r="L2876" s="73">
        <v>0</v>
      </c>
      <c r="M2876" s="69">
        <v>1.1000000000000001</v>
      </c>
      <c r="N2876" s="51">
        <v>42</v>
      </c>
      <c r="O2876" s="50" t="s">
        <v>51</v>
      </c>
      <c r="P2876" s="51">
        <v>10218</v>
      </c>
      <c r="Q2876" s="52">
        <v>12</v>
      </c>
      <c r="R2876" s="51">
        <v>10204</v>
      </c>
      <c r="S2876" s="52">
        <v>14</v>
      </c>
      <c r="T2876" s="52">
        <v>66</v>
      </c>
      <c r="U2876" s="52">
        <v>85</v>
      </c>
      <c r="V2876" s="50" t="s">
        <v>70</v>
      </c>
      <c r="W2876" s="52">
        <v>52</v>
      </c>
      <c r="X2876" s="50" t="s">
        <v>99</v>
      </c>
      <c r="Y2876" s="78">
        <f t="shared" si="186"/>
        <v>0.11000000000000001</v>
      </c>
      <c r="Z2876" s="78">
        <f t="shared" si="187"/>
        <v>0</v>
      </c>
      <c r="AA2876" s="78">
        <f t="shared" si="188"/>
        <v>1.6300000000000001</v>
      </c>
      <c r="AB2876" s="77">
        <f t="shared" si="189"/>
        <v>0</v>
      </c>
    </row>
    <row r="2877" spans="1:28" x14ac:dyDescent="0.3">
      <c r="A2877" s="53">
        <v>44596</v>
      </c>
      <c r="B2877" s="50" t="s">
        <v>1255</v>
      </c>
      <c r="C2877" s="50" t="s">
        <v>1256</v>
      </c>
      <c r="D2877" s="50" t="s">
        <v>47</v>
      </c>
      <c r="E2877" s="52">
        <v>10</v>
      </c>
      <c r="F2877" s="51">
        <v>118</v>
      </c>
      <c r="G2877" s="65">
        <v>9.6</v>
      </c>
      <c r="H2877" s="51">
        <v>103</v>
      </c>
      <c r="I2877" s="50" t="s">
        <v>51</v>
      </c>
      <c r="J2877" s="61">
        <v>13.4</v>
      </c>
      <c r="K2877" s="50" t="s">
        <v>264</v>
      </c>
      <c r="L2877" s="73">
        <v>29</v>
      </c>
      <c r="M2877" s="69">
        <v>3.3</v>
      </c>
      <c r="N2877" s="51">
        <v>117</v>
      </c>
      <c r="O2877" s="50" t="s">
        <v>91</v>
      </c>
      <c r="P2877" s="51">
        <v>10265</v>
      </c>
      <c r="Q2877" s="52">
        <v>24</v>
      </c>
      <c r="R2877" s="51">
        <v>10200</v>
      </c>
      <c r="S2877" s="50" t="s">
        <v>116</v>
      </c>
      <c r="T2877" s="52">
        <v>73</v>
      </c>
      <c r="U2877" s="52">
        <v>86</v>
      </c>
      <c r="V2877" s="50" t="s">
        <v>100</v>
      </c>
      <c r="W2877" s="52">
        <v>67</v>
      </c>
      <c r="X2877" s="50" t="s">
        <v>51</v>
      </c>
      <c r="Y2877" s="78">
        <f t="shared" si="186"/>
        <v>0.32999999999999996</v>
      </c>
      <c r="Z2877" s="78">
        <f t="shared" si="187"/>
        <v>0.96</v>
      </c>
      <c r="AA2877" s="78">
        <f t="shared" si="188"/>
        <v>1.34</v>
      </c>
      <c r="AB2877" s="77">
        <f t="shared" si="189"/>
        <v>290</v>
      </c>
    </row>
    <row r="2878" spans="1:28" x14ac:dyDescent="0.3">
      <c r="A2878" s="53">
        <v>44597</v>
      </c>
      <c r="B2878" s="50" t="s">
        <v>1255</v>
      </c>
      <c r="C2878" s="50" t="s">
        <v>1256</v>
      </c>
      <c r="D2878" s="50" t="s">
        <v>47</v>
      </c>
      <c r="E2878" s="52">
        <v>10</v>
      </c>
      <c r="F2878" s="51">
        <v>99</v>
      </c>
      <c r="G2878" s="65">
        <v>0</v>
      </c>
      <c r="H2878" s="51">
        <v>57</v>
      </c>
      <c r="I2878" s="50" t="s">
        <v>249</v>
      </c>
      <c r="J2878" s="61">
        <v>14.1</v>
      </c>
      <c r="K2878" s="50" t="s">
        <v>113</v>
      </c>
      <c r="L2878" s="72" t="s">
        <v>116</v>
      </c>
      <c r="M2878" s="69">
        <v>2.2000000000000002</v>
      </c>
      <c r="N2878" s="51">
        <v>100</v>
      </c>
      <c r="O2878" s="50" t="s">
        <v>286</v>
      </c>
      <c r="P2878" s="51">
        <v>10312</v>
      </c>
      <c r="Q2878" s="52">
        <v>21</v>
      </c>
      <c r="R2878" s="51">
        <v>10265</v>
      </c>
      <c r="S2878" s="50" t="s">
        <v>1012</v>
      </c>
      <c r="T2878" s="52">
        <v>70</v>
      </c>
      <c r="U2878" s="52">
        <v>88</v>
      </c>
      <c r="V2878" s="50" t="s">
        <v>51</v>
      </c>
      <c r="W2878" s="52">
        <v>53</v>
      </c>
      <c r="X2878" s="50" t="s">
        <v>50</v>
      </c>
      <c r="Y2878" s="78">
        <f t="shared" si="186"/>
        <v>0.22000000000000003</v>
      </c>
      <c r="Z2878" s="78">
        <f t="shared" si="187"/>
        <v>0</v>
      </c>
      <c r="AA2878" s="78">
        <f t="shared" si="188"/>
        <v>1.41</v>
      </c>
      <c r="AB2878" s="77">
        <f t="shared" si="189"/>
        <v>40</v>
      </c>
    </row>
    <row r="2879" spans="1:28" x14ac:dyDescent="0.3">
      <c r="A2879" s="53">
        <v>44598</v>
      </c>
      <c r="B2879" s="50" t="s">
        <v>1255</v>
      </c>
      <c r="C2879" s="50" t="s">
        <v>1256</v>
      </c>
      <c r="D2879" s="50" t="s">
        <v>47</v>
      </c>
      <c r="E2879" s="52">
        <v>10</v>
      </c>
      <c r="F2879" s="51">
        <v>84</v>
      </c>
      <c r="G2879" s="65">
        <v>0</v>
      </c>
      <c r="H2879" s="51">
        <v>43</v>
      </c>
      <c r="I2879" s="50" t="s">
        <v>183</v>
      </c>
      <c r="J2879" s="61">
        <v>12.4</v>
      </c>
      <c r="K2879" s="50" t="s">
        <v>89</v>
      </c>
      <c r="L2879" s="73">
        <v>30</v>
      </c>
      <c r="M2879" s="69">
        <v>1.7</v>
      </c>
      <c r="N2879" s="51">
        <v>50</v>
      </c>
      <c r="O2879" s="50" t="s">
        <v>51</v>
      </c>
      <c r="P2879" s="51">
        <v>10329</v>
      </c>
      <c r="Q2879" s="52">
        <v>21</v>
      </c>
      <c r="R2879" s="51">
        <v>10296</v>
      </c>
      <c r="S2879" s="50" t="s">
        <v>116</v>
      </c>
      <c r="T2879" s="52">
        <v>63</v>
      </c>
      <c r="U2879" s="52">
        <v>74</v>
      </c>
      <c r="V2879" s="50" t="s">
        <v>66</v>
      </c>
      <c r="W2879" s="52">
        <v>49</v>
      </c>
      <c r="X2879" s="50" t="s">
        <v>158</v>
      </c>
      <c r="Y2879" s="78">
        <f t="shared" si="186"/>
        <v>0.16999999999999998</v>
      </c>
      <c r="Z2879" s="78">
        <f t="shared" si="187"/>
        <v>0</v>
      </c>
      <c r="AA2879" s="78">
        <f t="shared" si="188"/>
        <v>1.24</v>
      </c>
      <c r="AB2879" s="77">
        <f t="shared" si="189"/>
        <v>300</v>
      </c>
    </row>
    <row r="2880" spans="1:28" x14ac:dyDescent="0.3">
      <c r="A2880" s="53">
        <v>44599</v>
      </c>
      <c r="B2880" s="50" t="s">
        <v>1255</v>
      </c>
      <c r="C2880" s="50" t="s">
        <v>1256</v>
      </c>
      <c r="D2880" s="50" t="s">
        <v>47</v>
      </c>
      <c r="E2880" s="52">
        <v>10</v>
      </c>
      <c r="F2880" s="51">
        <v>118</v>
      </c>
      <c r="G2880" s="65">
        <v>0</v>
      </c>
      <c r="H2880" s="51">
        <v>81</v>
      </c>
      <c r="I2880" s="50" t="s">
        <v>100</v>
      </c>
      <c r="J2880" s="61">
        <v>15.6</v>
      </c>
      <c r="K2880" s="50" t="s">
        <v>135</v>
      </c>
      <c r="L2880" s="73">
        <v>22</v>
      </c>
      <c r="M2880" s="69">
        <v>2.2000000000000002</v>
      </c>
      <c r="N2880" s="51">
        <v>47</v>
      </c>
      <c r="O2880" s="50" t="s">
        <v>543</v>
      </c>
      <c r="P2880" s="51">
        <v>10339</v>
      </c>
      <c r="Q2880" s="52">
        <v>11</v>
      </c>
      <c r="R2880" s="51">
        <v>10312</v>
      </c>
      <c r="S2880" s="52">
        <v>24</v>
      </c>
      <c r="T2880" s="52">
        <v>70</v>
      </c>
      <c r="U2880" s="52">
        <v>84</v>
      </c>
      <c r="V2880" s="50" t="s">
        <v>51</v>
      </c>
      <c r="W2880" s="52">
        <v>59</v>
      </c>
      <c r="X2880" s="50" t="s">
        <v>118</v>
      </c>
      <c r="Y2880" s="78">
        <f t="shared" si="186"/>
        <v>0.22000000000000003</v>
      </c>
      <c r="Z2880" s="78">
        <f t="shared" si="187"/>
        <v>0</v>
      </c>
      <c r="AA2880" s="78">
        <f t="shared" si="188"/>
        <v>1.56</v>
      </c>
      <c r="AB2880" s="77">
        <f t="shared" si="189"/>
        <v>220</v>
      </c>
    </row>
    <row r="2881" spans="1:28" x14ac:dyDescent="0.3">
      <c r="A2881" s="53">
        <v>44600</v>
      </c>
      <c r="B2881" s="50" t="s">
        <v>1255</v>
      </c>
      <c r="C2881" s="50" t="s">
        <v>1256</v>
      </c>
      <c r="D2881" s="50" t="s">
        <v>47</v>
      </c>
      <c r="E2881" s="52">
        <v>10</v>
      </c>
      <c r="F2881" s="51">
        <v>101</v>
      </c>
      <c r="G2881" s="65">
        <v>0</v>
      </c>
      <c r="H2881" s="51">
        <v>61</v>
      </c>
      <c r="I2881" s="50" t="s">
        <v>193</v>
      </c>
      <c r="J2881" s="61">
        <v>14.1</v>
      </c>
      <c r="K2881" s="50" t="s">
        <v>215</v>
      </c>
      <c r="L2881" s="72" t="s">
        <v>132</v>
      </c>
      <c r="M2881" s="69">
        <v>2.2000000000000002</v>
      </c>
      <c r="N2881" s="51">
        <v>56</v>
      </c>
      <c r="O2881" s="50" t="s">
        <v>280</v>
      </c>
      <c r="P2881" s="51">
        <v>10312</v>
      </c>
      <c r="Q2881" s="50" t="s">
        <v>1012</v>
      </c>
      <c r="R2881" s="51">
        <v>10249</v>
      </c>
      <c r="S2881" s="52">
        <v>16</v>
      </c>
      <c r="T2881" s="52">
        <v>74</v>
      </c>
      <c r="U2881" s="52">
        <v>84</v>
      </c>
      <c r="V2881" s="50" t="s">
        <v>80</v>
      </c>
      <c r="W2881" s="52">
        <v>58</v>
      </c>
      <c r="X2881" s="50" t="s">
        <v>169</v>
      </c>
      <c r="Y2881" s="78">
        <f t="shared" si="186"/>
        <v>0.22000000000000003</v>
      </c>
      <c r="Z2881" s="78">
        <f t="shared" si="187"/>
        <v>0</v>
      </c>
      <c r="AA2881" s="78">
        <f t="shared" si="188"/>
        <v>1.41</v>
      </c>
      <c r="AB2881" s="77">
        <f t="shared" si="189"/>
        <v>80</v>
      </c>
    </row>
    <row r="2882" spans="1:28" x14ac:dyDescent="0.3">
      <c r="A2882" s="53">
        <v>44601</v>
      </c>
      <c r="B2882" s="50" t="s">
        <v>1255</v>
      </c>
      <c r="C2882" s="50" t="s">
        <v>1256</v>
      </c>
      <c r="D2882" s="50" t="s">
        <v>47</v>
      </c>
      <c r="E2882" s="52">
        <v>10</v>
      </c>
      <c r="F2882" s="51">
        <v>111</v>
      </c>
      <c r="G2882" s="65">
        <v>0</v>
      </c>
      <c r="H2882" s="51">
        <v>63</v>
      </c>
      <c r="I2882" s="50" t="s">
        <v>111</v>
      </c>
      <c r="J2882" s="61">
        <v>15.9</v>
      </c>
      <c r="K2882" s="50" t="s">
        <v>64</v>
      </c>
      <c r="L2882" s="73">
        <v>28</v>
      </c>
      <c r="M2882" s="69">
        <v>1.4</v>
      </c>
      <c r="N2882" s="51">
        <v>61</v>
      </c>
      <c r="O2882" s="50" t="s">
        <v>177</v>
      </c>
      <c r="P2882" s="51">
        <v>10268</v>
      </c>
      <c r="Q2882" s="52">
        <v>11</v>
      </c>
      <c r="R2882" s="51">
        <v>10249</v>
      </c>
      <c r="S2882" s="52">
        <v>17</v>
      </c>
      <c r="T2882" s="52">
        <v>78</v>
      </c>
      <c r="U2882" s="52">
        <v>87</v>
      </c>
      <c r="V2882" s="50" t="s">
        <v>74</v>
      </c>
      <c r="W2882" s="52">
        <v>63</v>
      </c>
      <c r="X2882" s="50" t="s">
        <v>121</v>
      </c>
      <c r="Y2882" s="78">
        <f t="shared" si="186"/>
        <v>0.13999999999999999</v>
      </c>
      <c r="Z2882" s="78">
        <f t="shared" si="187"/>
        <v>0</v>
      </c>
      <c r="AA2882" s="78">
        <f t="shared" si="188"/>
        <v>1.59</v>
      </c>
      <c r="AB2882" s="77">
        <f t="shared" si="189"/>
        <v>280</v>
      </c>
    </row>
    <row r="2883" spans="1:28" x14ac:dyDescent="0.3">
      <c r="A2883" s="53">
        <v>44602</v>
      </c>
      <c r="B2883" s="50" t="s">
        <v>1255</v>
      </c>
      <c r="C2883" s="50" t="s">
        <v>1256</v>
      </c>
      <c r="D2883" s="50" t="s">
        <v>47</v>
      </c>
      <c r="E2883" s="52">
        <v>10</v>
      </c>
      <c r="F2883" s="51">
        <v>117</v>
      </c>
      <c r="G2883" s="65">
        <v>13.2</v>
      </c>
      <c r="H2883" s="51">
        <v>79</v>
      </c>
      <c r="I2883" s="50" t="s">
        <v>347</v>
      </c>
      <c r="J2883" s="61">
        <v>15.5</v>
      </c>
      <c r="K2883" s="50" t="s">
        <v>94</v>
      </c>
      <c r="L2883" s="72" t="s">
        <v>533</v>
      </c>
      <c r="M2883" s="69">
        <v>1.7</v>
      </c>
      <c r="N2883" s="51">
        <v>75</v>
      </c>
      <c r="O2883" s="50" t="s">
        <v>113</v>
      </c>
      <c r="P2883" s="51">
        <v>10277</v>
      </c>
      <c r="Q2883" s="50" t="s">
        <v>51</v>
      </c>
      <c r="R2883" s="51">
        <v>10233</v>
      </c>
      <c r="S2883" s="52">
        <v>14</v>
      </c>
      <c r="T2883" s="52">
        <v>80</v>
      </c>
      <c r="U2883" s="52">
        <v>87</v>
      </c>
      <c r="V2883" s="50" t="s">
        <v>51</v>
      </c>
      <c r="W2883" s="52">
        <v>69</v>
      </c>
      <c r="X2883" s="50" t="s">
        <v>51</v>
      </c>
      <c r="Y2883" s="78">
        <f t="shared" ref="Y2883:Y2946" si="190">M2883/$AE$17</f>
        <v>0.16999999999999998</v>
      </c>
      <c r="Z2883" s="78">
        <f t="shared" ref="Z2883:Z2946" si="191">G2883/$AE$17</f>
        <v>1.3199999999999998</v>
      </c>
      <c r="AA2883" s="78">
        <f t="shared" ref="AA2883:AA2946" si="192">J2883/$AE$17</f>
        <v>1.55</v>
      </c>
      <c r="AB2883" s="77">
        <f t="shared" ref="AB2883:AB2946" si="193">L2883*$AE$17</f>
        <v>70</v>
      </c>
    </row>
    <row r="2884" spans="1:28" x14ac:dyDescent="0.3">
      <c r="A2884" s="53">
        <v>44603</v>
      </c>
      <c r="B2884" s="50" t="s">
        <v>1255</v>
      </c>
      <c r="C2884" s="50" t="s">
        <v>1256</v>
      </c>
      <c r="D2884" s="50" t="s">
        <v>47</v>
      </c>
      <c r="E2884" s="52">
        <v>10</v>
      </c>
      <c r="F2884" s="51">
        <v>118</v>
      </c>
      <c r="G2884" s="65">
        <v>5.2</v>
      </c>
      <c r="H2884" s="51">
        <v>97</v>
      </c>
      <c r="I2884" s="50" t="s">
        <v>100</v>
      </c>
      <c r="J2884" s="61">
        <v>13.8</v>
      </c>
      <c r="K2884" s="50" t="s">
        <v>215</v>
      </c>
      <c r="L2884" s="72" t="s">
        <v>132</v>
      </c>
      <c r="M2884" s="69">
        <v>5.8</v>
      </c>
      <c r="N2884" s="51">
        <v>119</v>
      </c>
      <c r="O2884" s="50" t="s">
        <v>369</v>
      </c>
      <c r="P2884" s="51">
        <v>10298</v>
      </c>
      <c r="Q2884" s="52">
        <v>10</v>
      </c>
      <c r="R2884" s="51">
        <v>10249</v>
      </c>
      <c r="S2884" s="52">
        <v>24</v>
      </c>
      <c r="T2884" s="52">
        <v>81</v>
      </c>
      <c r="U2884" s="52">
        <v>89</v>
      </c>
      <c r="V2884" s="50" t="s">
        <v>51</v>
      </c>
      <c r="W2884" s="52">
        <v>73</v>
      </c>
      <c r="X2884" s="50" t="s">
        <v>206</v>
      </c>
      <c r="Y2884" s="78">
        <f t="shared" si="190"/>
        <v>0.57999999999999996</v>
      </c>
      <c r="Z2884" s="78">
        <f t="shared" si="191"/>
        <v>0.52</v>
      </c>
      <c r="AA2884" s="78">
        <f t="shared" si="192"/>
        <v>1.3800000000000001</v>
      </c>
      <c r="AB2884" s="77">
        <f t="shared" si="193"/>
        <v>80</v>
      </c>
    </row>
    <row r="2885" spans="1:28" x14ac:dyDescent="0.3">
      <c r="A2885" s="53">
        <v>44604</v>
      </c>
      <c r="B2885" s="50" t="s">
        <v>1255</v>
      </c>
      <c r="C2885" s="50" t="s">
        <v>1256</v>
      </c>
      <c r="D2885" s="50" t="s">
        <v>47</v>
      </c>
      <c r="E2885" s="52">
        <v>10</v>
      </c>
      <c r="F2885" s="51">
        <v>99</v>
      </c>
      <c r="G2885" s="65">
        <v>0</v>
      </c>
      <c r="H2885" s="51">
        <v>71</v>
      </c>
      <c r="I2885" s="50" t="s">
        <v>103</v>
      </c>
      <c r="J2885" s="61">
        <v>12.7</v>
      </c>
      <c r="K2885" s="50" t="s">
        <v>277</v>
      </c>
      <c r="L2885" s="73">
        <v>31</v>
      </c>
      <c r="M2885" s="69">
        <v>1.9</v>
      </c>
      <c r="N2885" s="51">
        <v>83</v>
      </c>
      <c r="O2885" s="50" t="s">
        <v>215</v>
      </c>
      <c r="P2885" s="51">
        <v>10249</v>
      </c>
      <c r="Q2885" s="50" t="s">
        <v>1012</v>
      </c>
      <c r="R2885" s="51">
        <v>10187</v>
      </c>
      <c r="S2885" s="52">
        <v>24</v>
      </c>
      <c r="T2885" s="52">
        <v>80</v>
      </c>
      <c r="U2885" s="52">
        <v>87</v>
      </c>
      <c r="V2885" s="50" t="s">
        <v>51</v>
      </c>
      <c r="W2885" s="52">
        <v>73</v>
      </c>
      <c r="X2885" s="50" t="s">
        <v>148</v>
      </c>
      <c r="Y2885" s="78">
        <f t="shared" si="190"/>
        <v>0.19</v>
      </c>
      <c r="Z2885" s="78">
        <f t="shared" si="191"/>
        <v>0</v>
      </c>
      <c r="AA2885" s="78">
        <f t="shared" si="192"/>
        <v>1.27</v>
      </c>
      <c r="AB2885" s="77">
        <f t="shared" si="193"/>
        <v>310</v>
      </c>
    </row>
    <row r="2886" spans="1:28" x14ac:dyDescent="0.3">
      <c r="A2886" s="53">
        <v>44605</v>
      </c>
      <c r="B2886" s="50" t="s">
        <v>1255</v>
      </c>
      <c r="C2886" s="50" t="s">
        <v>1256</v>
      </c>
      <c r="D2886" s="50" t="s">
        <v>47</v>
      </c>
      <c r="E2886" s="52">
        <v>10</v>
      </c>
      <c r="F2886" s="51">
        <v>114</v>
      </c>
      <c r="G2886" s="65">
        <v>3.8</v>
      </c>
      <c r="H2886" s="51">
        <v>65</v>
      </c>
      <c r="I2886" s="50" t="s">
        <v>258</v>
      </c>
      <c r="J2886" s="61">
        <v>16.399999999999999</v>
      </c>
      <c r="K2886" s="50" t="s">
        <v>129</v>
      </c>
      <c r="L2886" s="73">
        <v>30</v>
      </c>
      <c r="M2886" s="69">
        <v>1.1000000000000001</v>
      </c>
      <c r="N2886" s="51">
        <v>186</v>
      </c>
      <c r="O2886" s="50" t="s">
        <v>486</v>
      </c>
      <c r="P2886" s="51">
        <v>10187</v>
      </c>
      <c r="Q2886" s="50" t="s">
        <v>1012</v>
      </c>
      <c r="R2886" s="51">
        <v>10051</v>
      </c>
      <c r="S2886" s="52">
        <v>18</v>
      </c>
      <c r="T2886" s="52">
        <v>74</v>
      </c>
      <c r="U2886" s="52">
        <v>85</v>
      </c>
      <c r="V2886" s="50" t="s">
        <v>51</v>
      </c>
      <c r="W2886" s="52">
        <v>56</v>
      </c>
      <c r="X2886" s="50" t="s">
        <v>121</v>
      </c>
      <c r="Y2886" s="78">
        <f t="shared" si="190"/>
        <v>0.11000000000000001</v>
      </c>
      <c r="Z2886" s="78">
        <f t="shared" si="191"/>
        <v>0.38</v>
      </c>
      <c r="AA2886" s="78">
        <f t="shared" si="192"/>
        <v>1.64</v>
      </c>
      <c r="AB2886" s="77">
        <f t="shared" si="193"/>
        <v>300</v>
      </c>
    </row>
    <row r="2887" spans="1:28" x14ac:dyDescent="0.3">
      <c r="A2887" s="53">
        <v>44606</v>
      </c>
      <c r="B2887" s="50" t="s">
        <v>1255</v>
      </c>
      <c r="C2887" s="50" t="s">
        <v>1256</v>
      </c>
      <c r="D2887" s="50" t="s">
        <v>47</v>
      </c>
      <c r="E2887" s="52">
        <v>10</v>
      </c>
      <c r="F2887" s="51">
        <v>108</v>
      </c>
      <c r="G2887" s="65">
        <v>6.8</v>
      </c>
      <c r="H2887" s="51">
        <v>88</v>
      </c>
      <c r="I2887" s="50" t="s">
        <v>215</v>
      </c>
      <c r="J2887" s="61">
        <v>12.8</v>
      </c>
      <c r="K2887" s="50" t="s">
        <v>226</v>
      </c>
      <c r="L2887" s="73">
        <v>26</v>
      </c>
      <c r="M2887" s="69">
        <v>4.7</v>
      </c>
      <c r="N2887" s="51">
        <v>183</v>
      </c>
      <c r="O2887" s="50" t="s">
        <v>118</v>
      </c>
      <c r="P2887" s="51">
        <v>10245</v>
      </c>
      <c r="Q2887" s="52">
        <v>24</v>
      </c>
      <c r="R2887" s="51">
        <v>10113</v>
      </c>
      <c r="S2887" s="50" t="s">
        <v>1012</v>
      </c>
      <c r="T2887" s="52">
        <v>66</v>
      </c>
      <c r="U2887" s="52">
        <v>74</v>
      </c>
      <c r="V2887" s="50" t="s">
        <v>300</v>
      </c>
      <c r="W2887" s="52">
        <v>44</v>
      </c>
      <c r="X2887" s="50" t="s">
        <v>537</v>
      </c>
      <c r="Y2887" s="78">
        <f t="shared" si="190"/>
        <v>0.47000000000000003</v>
      </c>
      <c r="Z2887" s="78">
        <f t="shared" si="191"/>
        <v>0.67999999999999994</v>
      </c>
      <c r="AA2887" s="78">
        <f t="shared" si="192"/>
        <v>1.28</v>
      </c>
      <c r="AB2887" s="77">
        <f t="shared" si="193"/>
        <v>260</v>
      </c>
    </row>
    <row r="2888" spans="1:28" x14ac:dyDescent="0.3">
      <c r="A2888" s="53">
        <v>44607</v>
      </c>
      <c r="B2888" s="50" t="s">
        <v>1255</v>
      </c>
      <c r="C2888" s="50" t="s">
        <v>1256</v>
      </c>
      <c r="D2888" s="50" t="s">
        <v>47</v>
      </c>
      <c r="E2888" s="52">
        <v>10</v>
      </c>
      <c r="F2888" s="51">
        <v>126</v>
      </c>
      <c r="G2888" s="65">
        <v>0</v>
      </c>
      <c r="H2888" s="51">
        <v>97</v>
      </c>
      <c r="I2888" s="50" t="s">
        <v>229</v>
      </c>
      <c r="J2888" s="61">
        <v>15.5</v>
      </c>
      <c r="K2888" s="50" t="s">
        <v>113</v>
      </c>
      <c r="L2888" s="73">
        <v>24</v>
      </c>
      <c r="M2888" s="69">
        <v>2.8</v>
      </c>
      <c r="N2888" s="51">
        <v>106</v>
      </c>
      <c r="O2888" s="50" t="s">
        <v>148</v>
      </c>
      <c r="P2888" s="51">
        <v>10260</v>
      </c>
      <c r="Q2888" s="50" t="s">
        <v>289</v>
      </c>
      <c r="R2888" s="51">
        <v>10225</v>
      </c>
      <c r="S2888" s="52">
        <v>23</v>
      </c>
      <c r="T2888" s="52">
        <v>51</v>
      </c>
      <c r="U2888" s="52">
        <v>67</v>
      </c>
      <c r="V2888" s="50" t="s">
        <v>86</v>
      </c>
      <c r="W2888" s="52">
        <v>36</v>
      </c>
      <c r="X2888" s="50" t="s">
        <v>264</v>
      </c>
      <c r="Y2888" s="78">
        <f t="shared" si="190"/>
        <v>0.27999999999999997</v>
      </c>
      <c r="Z2888" s="78">
        <f t="shared" si="191"/>
        <v>0</v>
      </c>
      <c r="AA2888" s="78">
        <f t="shared" si="192"/>
        <v>1.55</v>
      </c>
      <c r="AB2888" s="77">
        <f t="shared" si="193"/>
        <v>240</v>
      </c>
    </row>
    <row r="2889" spans="1:28" x14ac:dyDescent="0.3">
      <c r="A2889" s="53">
        <v>44608</v>
      </c>
      <c r="B2889" s="50" t="s">
        <v>1255</v>
      </c>
      <c r="C2889" s="50" t="s">
        <v>1256</v>
      </c>
      <c r="D2889" s="50" t="s">
        <v>47</v>
      </c>
      <c r="E2889" s="52">
        <v>10</v>
      </c>
      <c r="F2889" s="51">
        <v>144</v>
      </c>
      <c r="G2889" s="65">
        <v>0</v>
      </c>
      <c r="H2889" s="51">
        <v>110</v>
      </c>
      <c r="I2889" s="50" t="s">
        <v>85</v>
      </c>
      <c r="J2889" s="61">
        <v>17.899999999999999</v>
      </c>
      <c r="K2889" s="50" t="s">
        <v>215</v>
      </c>
      <c r="L2889" s="73">
        <v>26</v>
      </c>
      <c r="M2889" s="69">
        <v>3.1</v>
      </c>
      <c r="N2889" s="51">
        <v>100</v>
      </c>
      <c r="O2889" s="50" t="s">
        <v>117</v>
      </c>
      <c r="P2889" s="51">
        <v>10261</v>
      </c>
      <c r="Q2889" s="52">
        <v>24</v>
      </c>
      <c r="R2889" s="51">
        <v>10207</v>
      </c>
      <c r="S2889" s="50" t="s">
        <v>51</v>
      </c>
      <c r="T2889" s="52">
        <v>64</v>
      </c>
      <c r="U2889" s="52">
        <v>83</v>
      </c>
      <c r="V2889" s="50" t="s">
        <v>162</v>
      </c>
      <c r="W2889" s="52">
        <v>54</v>
      </c>
      <c r="X2889" s="50" t="s">
        <v>209</v>
      </c>
      <c r="Y2889" s="78">
        <f t="shared" si="190"/>
        <v>0.31</v>
      </c>
      <c r="Z2889" s="78">
        <f t="shared" si="191"/>
        <v>0</v>
      </c>
      <c r="AA2889" s="78">
        <f t="shared" si="192"/>
        <v>1.7899999999999998</v>
      </c>
      <c r="AB2889" s="77">
        <f t="shared" si="193"/>
        <v>260</v>
      </c>
    </row>
    <row r="2890" spans="1:28" x14ac:dyDescent="0.3">
      <c r="A2890" s="53">
        <v>44609</v>
      </c>
      <c r="B2890" s="50" t="s">
        <v>1255</v>
      </c>
      <c r="C2890" s="50" t="s">
        <v>1256</v>
      </c>
      <c r="D2890" s="50" t="s">
        <v>47</v>
      </c>
      <c r="E2890" s="52">
        <v>10</v>
      </c>
      <c r="F2890" s="51">
        <v>137</v>
      </c>
      <c r="G2890" s="65">
        <v>0</v>
      </c>
      <c r="H2890" s="51">
        <v>99</v>
      </c>
      <c r="I2890" s="50" t="s">
        <v>100</v>
      </c>
      <c r="J2890" s="61">
        <v>17.5</v>
      </c>
      <c r="K2890" s="50" t="s">
        <v>135</v>
      </c>
      <c r="L2890" s="73">
        <v>11</v>
      </c>
      <c r="M2890" s="69">
        <v>1.9</v>
      </c>
      <c r="N2890" s="51">
        <v>56</v>
      </c>
      <c r="O2890" s="50" t="s">
        <v>370</v>
      </c>
      <c r="P2890" s="51">
        <v>10266</v>
      </c>
      <c r="Q2890" s="50" t="s">
        <v>289</v>
      </c>
      <c r="R2890" s="51">
        <v>10171</v>
      </c>
      <c r="S2890" s="52">
        <v>24</v>
      </c>
      <c r="T2890" s="52">
        <v>75</v>
      </c>
      <c r="U2890" s="52">
        <v>84</v>
      </c>
      <c r="V2890" s="50" t="s">
        <v>85</v>
      </c>
      <c r="W2890" s="52">
        <v>61</v>
      </c>
      <c r="X2890" s="50" t="s">
        <v>64</v>
      </c>
      <c r="Y2890" s="78">
        <f t="shared" si="190"/>
        <v>0.19</v>
      </c>
      <c r="Z2890" s="78">
        <f t="shared" si="191"/>
        <v>0</v>
      </c>
      <c r="AA2890" s="78">
        <f t="shared" si="192"/>
        <v>1.75</v>
      </c>
      <c r="AB2890" s="77">
        <f t="shared" si="193"/>
        <v>110</v>
      </c>
    </row>
    <row r="2891" spans="1:28" x14ac:dyDescent="0.3">
      <c r="A2891" s="53">
        <v>44610</v>
      </c>
      <c r="B2891" s="50" t="s">
        <v>1255</v>
      </c>
      <c r="C2891" s="50" t="s">
        <v>1256</v>
      </c>
      <c r="D2891" s="50" t="s">
        <v>47</v>
      </c>
      <c r="E2891" s="52">
        <v>10</v>
      </c>
      <c r="F2891" s="51">
        <v>118</v>
      </c>
      <c r="G2891" s="65">
        <v>7.8</v>
      </c>
      <c r="H2891" s="51">
        <v>85</v>
      </c>
      <c r="I2891" s="50" t="s">
        <v>100</v>
      </c>
      <c r="J2891" s="61">
        <v>15.1</v>
      </c>
      <c r="K2891" s="50" t="s">
        <v>226</v>
      </c>
      <c r="L2891" s="73">
        <v>31</v>
      </c>
      <c r="M2891" s="69">
        <v>3.3</v>
      </c>
      <c r="N2891" s="51">
        <v>144</v>
      </c>
      <c r="O2891" s="50" t="s">
        <v>307</v>
      </c>
      <c r="P2891" s="51">
        <v>10254</v>
      </c>
      <c r="Q2891" s="52">
        <v>24</v>
      </c>
      <c r="R2891" s="51">
        <v>10148</v>
      </c>
      <c r="S2891" s="50" t="s">
        <v>51</v>
      </c>
      <c r="T2891" s="52">
        <v>79</v>
      </c>
      <c r="U2891" s="52">
        <v>88</v>
      </c>
      <c r="V2891" s="50" t="s">
        <v>264</v>
      </c>
      <c r="W2891" s="52">
        <v>60</v>
      </c>
      <c r="X2891" s="50" t="s">
        <v>55</v>
      </c>
      <c r="Y2891" s="78">
        <f t="shared" si="190"/>
        <v>0.32999999999999996</v>
      </c>
      <c r="Z2891" s="78">
        <f t="shared" si="191"/>
        <v>0.78</v>
      </c>
      <c r="AA2891" s="78">
        <f t="shared" si="192"/>
        <v>1.51</v>
      </c>
      <c r="AB2891" s="77">
        <f t="shared" si="193"/>
        <v>310</v>
      </c>
    </row>
    <row r="2892" spans="1:28" x14ac:dyDescent="0.3">
      <c r="A2892" s="53">
        <v>44611</v>
      </c>
      <c r="B2892" s="50" t="s">
        <v>1255</v>
      </c>
      <c r="C2892" s="50" t="s">
        <v>1256</v>
      </c>
      <c r="D2892" s="50" t="s">
        <v>47</v>
      </c>
      <c r="E2892" s="52">
        <v>10</v>
      </c>
      <c r="F2892" s="51">
        <v>94</v>
      </c>
      <c r="G2892" s="65">
        <v>0.4</v>
      </c>
      <c r="H2892" s="51">
        <v>70</v>
      </c>
      <c r="I2892" s="50" t="s">
        <v>123</v>
      </c>
      <c r="J2892" s="61">
        <v>11.9</v>
      </c>
      <c r="K2892" s="50" t="s">
        <v>146</v>
      </c>
      <c r="L2892" s="73">
        <v>28</v>
      </c>
      <c r="M2892" s="69">
        <v>1.9</v>
      </c>
      <c r="N2892" s="51">
        <v>72</v>
      </c>
      <c r="O2892" s="50" t="s">
        <v>66</v>
      </c>
      <c r="P2892" s="51">
        <v>10282</v>
      </c>
      <c r="Q2892" s="52">
        <v>24</v>
      </c>
      <c r="R2892" s="51">
        <v>10252</v>
      </c>
      <c r="S2892" s="50" t="s">
        <v>116</v>
      </c>
      <c r="T2892" s="52">
        <v>68</v>
      </c>
      <c r="U2892" s="52">
        <v>82</v>
      </c>
      <c r="V2892" s="50" t="s">
        <v>367</v>
      </c>
      <c r="W2892" s="52">
        <v>56</v>
      </c>
      <c r="X2892" s="50" t="s">
        <v>61</v>
      </c>
      <c r="Y2892" s="78">
        <f t="shared" si="190"/>
        <v>0.19</v>
      </c>
      <c r="Z2892" s="78">
        <f t="shared" si="191"/>
        <v>0.04</v>
      </c>
      <c r="AA2892" s="78">
        <f t="shared" si="192"/>
        <v>1.19</v>
      </c>
      <c r="AB2892" s="77">
        <f t="shared" si="193"/>
        <v>280</v>
      </c>
    </row>
    <row r="2893" spans="1:28" x14ac:dyDescent="0.3">
      <c r="A2893" s="53">
        <v>44612</v>
      </c>
      <c r="B2893" s="50" t="s">
        <v>1255</v>
      </c>
      <c r="C2893" s="50" t="s">
        <v>1256</v>
      </c>
      <c r="D2893" s="50" t="s">
        <v>47</v>
      </c>
      <c r="E2893" s="52">
        <v>10</v>
      </c>
      <c r="F2893" s="51">
        <v>128</v>
      </c>
      <c r="G2893" s="65">
        <v>0</v>
      </c>
      <c r="H2893" s="51">
        <v>100</v>
      </c>
      <c r="I2893" s="50" t="s">
        <v>286</v>
      </c>
      <c r="J2893" s="61">
        <v>15.6</v>
      </c>
      <c r="K2893" s="50" t="s">
        <v>146</v>
      </c>
      <c r="L2893" s="73">
        <v>27</v>
      </c>
      <c r="M2893" s="69">
        <v>3.6</v>
      </c>
      <c r="N2893" s="51">
        <v>103</v>
      </c>
      <c r="O2893" s="50" t="s">
        <v>103</v>
      </c>
      <c r="P2893" s="51">
        <v>10299</v>
      </c>
      <c r="Q2893" s="52">
        <v>11</v>
      </c>
      <c r="R2893" s="51">
        <v>10262</v>
      </c>
      <c r="S2893" s="52">
        <v>21</v>
      </c>
      <c r="T2893" s="52">
        <v>65</v>
      </c>
      <c r="U2893" s="52">
        <v>76</v>
      </c>
      <c r="V2893" s="50" t="s">
        <v>120</v>
      </c>
      <c r="W2893" s="52">
        <v>58</v>
      </c>
      <c r="X2893" s="50" t="s">
        <v>51</v>
      </c>
      <c r="Y2893" s="78">
        <f t="shared" si="190"/>
        <v>0.36</v>
      </c>
      <c r="Z2893" s="78">
        <f t="shared" si="191"/>
        <v>0</v>
      </c>
      <c r="AA2893" s="78">
        <f t="shared" si="192"/>
        <v>1.56</v>
      </c>
      <c r="AB2893" s="77">
        <f t="shared" si="193"/>
        <v>270</v>
      </c>
    </row>
    <row r="2894" spans="1:28" x14ac:dyDescent="0.3">
      <c r="A2894" s="53">
        <v>44613</v>
      </c>
      <c r="B2894" s="50" t="s">
        <v>1255</v>
      </c>
      <c r="C2894" s="50" t="s">
        <v>1256</v>
      </c>
      <c r="D2894" s="50" t="s">
        <v>47</v>
      </c>
      <c r="E2894" s="52">
        <v>10</v>
      </c>
      <c r="F2894" s="51">
        <v>138</v>
      </c>
      <c r="G2894" s="65">
        <v>0</v>
      </c>
      <c r="H2894" s="51">
        <v>111</v>
      </c>
      <c r="I2894" s="50" t="s">
        <v>100</v>
      </c>
      <c r="J2894" s="61">
        <v>16.5</v>
      </c>
      <c r="K2894" s="50" t="s">
        <v>148</v>
      </c>
      <c r="L2894" s="73">
        <v>29</v>
      </c>
      <c r="M2894" s="69">
        <v>3.9</v>
      </c>
      <c r="N2894" s="51">
        <v>106</v>
      </c>
      <c r="O2894" s="50" t="s">
        <v>103</v>
      </c>
      <c r="P2894" s="51">
        <v>10330</v>
      </c>
      <c r="Q2894" s="52">
        <v>23</v>
      </c>
      <c r="R2894" s="51">
        <v>10274</v>
      </c>
      <c r="S2894" s="50" t="s">
        <v>116</v>
      </c>
      <c r="T2894" s="52">
        <v>69</v>
      </c>
      <c r="U2894" s="52">
        <v>79</v>
      </c>
      <c r="V2894" s="50" t="s">
        <v>51</v>
      </c>
      <c r="W2894" s="52">
        <v>48</v>
      </c>
      <c r="X2894" s="50" t="s">
        <v>178</v>
      </c>
      <c r="Y2894" s="78">
        <f t="shared" si="190"/>
        <v>0.39</v>
      </c>
      <c r="Z2894" s="78">
        <f t="shared" si="191"/>
        <v>0</v>
      </c>
      <c r="AA2894" s="78">
        <f t="shared" si="192"/>
        <v>1.65</v>
      </c>
      <c r="AB2894" s="77">
        <f t="shared" si="193"/>
        <v>290</v>
      </c>
    </row>
    <row r="2895" spans="1:28" x14ac:dyDescent="0.3">
      <c r="A2895" s="53">
        <v>44614</v>
      </c>
      <c r="B2895" s="50" t="s">
        <v>1255</v>
      </c>
      <c r="C2895" s="50" t="s">
        <v>1256</v>
      </c>
      <c r="D2895" s="50" t="s">
        <v>47</v>
      </c>
      <c r="E2895" s="52">
        <v>10</v>
      </c>
      <c r="F2895" s="51">
        <v>112</v>
      </c>
      <c r="G2895" s="65">
        <v>0</v>
      </c>
      <c r="H2895" s="51">
        <v>63</v>
      </c>
      <c r="I2895" s="50" t="s">
        <v>301</v>
      </c>
      <c r="J2895" s="61">
        <v>16.100000000000001</v>
      </c>
      <c r="K2895" s="50" t="s">
        <v>71</v>
      </c>
      <c r="L2895" s="72" t="s">
        <v>102</v>
      </c>
      <c r="M2895" s="69">
        <v>1.7</v>
      </c>
      <c r="N2895" s="51">
        <v>50</v>
      </c>
      <c r="O2895" s="50" t="s">
        <v>129</v>
      </c>
      <c r="P2895" s="51">
        <v>10326</v>
      </c>
      <c r="Q2895" s="50" t="s">
        <v>1012</v>
      </c>
      <c r="R2895" s="51">
        <v>10282</v>
      </c>
      <c r="S2895" s="52">
        <v>24</v>
      </c>
      <c r="T2895" s="52">
        <v>73</v>
      </c>
      <c r="U2895" s="52">
        <v>84</v>
      </c>
      <c r="V2895" s="50" t="s">
        <v>51</v>
      </c>
      <c r="W2895" s="52">
        <v>59</v>
      </c>
      <c r="X2895" s="50" t="s">
        <v>113</v>
      </c>
      <c r="Y2895" s="78">
        <f t="shared" si="190"/>
        <v>0.16999999999999998</v>
      </c>
      <c r="Z2895" s="78">
        <f t="shared" si="191"/>
        <v>0</v>
      </c>
      <c r="AA2895" s="78">
        <f t="shared" si="192"/>
        <v>1.61</v>
      </c>
      <c r="AB2895" s="77">
        <f t="shared" si="193"/>
        <v>50</v>
      </c>
    </row>
    <row r="2896" spans="1:28" x14ac:dyDescent="0.3">
      <c r="A2896" s="53">
        <v>44615</v>
      </c>
      <c r="B2896" s="50" t="s">
        <v>1255</v>
      </c>
      <c r="C2896" s="50" t="s">
        <v>1256</v>
      </c>
      <c r="D2896" s="50" t="s">
        <v>47</v>
      </c>
      <c r="E2896" s="52">
        <v>10</v>
      </c>
      <c r="F2896" s="51">
        <v>102</v>
      </c>
      <c r="G2896" s="65">
        <v>0</v>
      </c>
      <c r="H2896" s="51">
        <v>72</v>
      </c>
      <c r="I2896" s="50" t="s">
        <v>74</v>
      </c>
      <c r="J2896" s="61">
        <v>13.2</v>
      </c>
      <c r="K2896" s="50" t="s">
        <v>148</v>
      </c>
      <c r="L2896" s="73">
        <v>10</v>
      </c>
      <c r="M2896" s="69">
        <v>1.4</v>
      </c>
      <c r="N2896" s="51">
        <v>53</v>
      </c>
      <c r="O2896" s="50" t="s">
        <v>475</v>
      </c>
      <c r="P2896" s="51">
        <v>10282</v>
      </c>
      <c r="Q2896" s="50" t="s">
        <v>1012</v>
      </c>
      <c r="R2896" s="51">
        <v>10196</v>
      </c>
      <c r="S2896" s="50" t="s">
        <v>51</v>
      </c>
      <c r="T2896" s="52">
        <v>74</v>
      </c>
      <c r="U2896" s="52">
        <v>83</v>
      </c>
      <c r="V2896" s="50" t="s">
        <v>80</v>
      </c>
      <c r="W2896" s="52">
        <v>64</v>
      </c>
      <c r="X2896" s="50" t="s">
        <v>51</v>
      </c>
      <c r="Y2896" s="78">
        <f t="shared" si="190"/>
        <v>0.13999999999999999</v>
      </c>
      <c r="Z2896" s="78">
        <f t="shared" si="191"/>
        <v>0</v>
      </c>
      <c r="AA2896" s="78">
        <f t="shared" si="192"/>
        <v>1.3199999999999998</v>
      </c>
      <c r="AB2896" s="77">
        <f t="shared" si="193"/>
        <v>100</v>
      </c>
    </row>
    <row r="2897" spans="1:28" x14ac:dyDescent="0.3">
      <c r="A2897" s="53">
        <v>44616</v>
      </c>
      <c r="B2897" s="50" t="s">
        <v>1255</v>
      </c>
      <c r="C2897" s="50" t="s">
        <v>1256</v>
      </c>
      <c r="D2897" s="50" t="s">
        <v>47</v>
      </c>
      <c r="E2897" s="52">
        <v>10</v>
      </c>
      <c r="F2897" s="51">
        <v>122</v>
      </c>
      <c r="G2897" s="65">
        <v>9.8000000000000007</v>
      </c>
      <c r="H2897" s="51">
        <v>106</v>
      </c>
      <c r="I2897" s="50" t="s">
        <v>286</v>
      </c>
      <c r="J2897" s="61">
        <v>13.9</v>
      </c>
      <c r="K2897" s="50" t="s">
        <v>250</v>
      </c>
      <c r="L2897" s="72" t="s">
        <v>84</v>
      </c>
      <c r="M2897" s="69">
        <v>2.8</v>
      </c>
      <c r="N2897" s="51">
        <v>92</v>
      </c>
      <c r="O2897" s="50" t="s">
        <v>505</v>
      </c>
      <c r="P2897" s="51">
        <v>10286</v>
      </c>
      <c r="Q2897" s="52">
        <v>24</v>
      </c>
      <c r="R2897" s="51">
        <v>10201</v>
      </c>
      <c r="S2897" s="50" t="s">
        <v>116</v>
      </c>
      <c r="T2897" s="52">
        <v>69</v>
      </c>
      <c r="U2897" s="52">
        <v>84</v>
      </c>
      <c r="V2897" s="50" t="s">
        <v>69</v>
      </c>
      <c r="W2897" s="52">
        <v>57</v>
      </c>
      <c r="X2897" s="50" t="s">
        <v>209</v>
      </c>
      <c r="Y2897" s="78">
        <f t="shared" si="190"/>
        <v>0.27999999999999997</v>
      </c>
      <c r="Z2897" s="78">
        <f t="shared" si="191"/>
        <v>0.98000000000000009</v>
      </c>
      <c r="AA2897" s="78">
        <f t="shared" si="192"/>
        <v>1.3900000000000001</v>
      </c>
      <c r="AB2897" s="77">
        <f t="shared" si="193"/>
        <v>20</v>
      </c>
    </row>
    <row r="2898" spans="1:28" x14ac:dyDescent="0.3">
      <c r="A2898" s="53">
        <v>44617</v>
      </c>
      <c r="B2898" s="50" t="s">
        <v>1255</v>
      </c>
      <c r="C2898" s="50" t="s">
        <v>1256</v>
      </c>
      <c r="D2898" s="50" t="s">
        <v>47</v>
      </c>
      <c r="E2898" s="52">
        <v>10</v>
      </c>
      <c r="F2898" s="51">
        <v>104</v>
      </c>
      <c r="G2898" s="65">
        <v>0.2</v>
      </c>
      <c r="H2898" s="51">
        <v>82</v>
      </c>
      <c r="I2898" s="50" t="s">
        <v>177</v>
      </c>
      <c r="J2898" s="61">
        <v>12.6</v>
      </c>
      <c r="K2898" s="50" t="s">
        <v>158</v>
      </c>
      <c r="L2898" s="72" t="s">
        <v>533</v>
      </c>
      <c r="M2898" s="69">
        <v>6.9</v>
      </c>
      <c r="N2898" s="51">
        <v>147</v>
      </c>
      <c r="O2898" s="50" t="s">
        <v>56</v>
      </c>
      <c r="P2898" s="51">
        <v>10299</v>
      </c>
      <c r="Q2898" s="50" t="s">
        <v>51</v>
      </c>
      <c r="R2898" s="51">
        <v>10252</v>
      </c>
      <c r="S2898" s="52">
        <v>24</v>
      </c>
      <c r="T2898" s="52">
        <v>72</v>
      </c>
      <c r="U2898" s="52">
        <v>86</v>
      </c>
      <c r="V2898" s="50" t="s">
        <v>174</v>
      </c>
      <c r="W2898" s="52">
        <v>58</v>
      </c>
      <c r="X2898" s="50" t="s">
        <v>108</v>
      </c>
      <c r="Y2898" s="78">
        <f t="shared" si="190"/>
        <v>0.69000000000000006</v>
      </c>
      <c r="Z2898" s="78">
        <f t="shared" si="191"/>
        <v>0.02</v>
      </c>
      <c r="AA2898" s="78">
        <f t="shared" si="192"/>
        <v>1.26</v>
      </c>
      <c r="AB2898" s="77">
        <f t="shared" si="193"/>
        <v>70</v>
      </c>
    </row>
    <row r="2899" spans="1:28" x14ac:dyDescent="0.3">
      <c r="A2899" s="53">
        <v>44618</v>
      </c>
      <c r="B2899" s="50" t="s">
        <v>1255</v>
      </c>
      <c r="C2899" s="50" t="s">
        <v>1256</v>
      </c>
      <c r="D2899" s="50" t="s">
        <v>47</v>
      </c>
      <c r="E2899" s="52">
        <v>10</v>
      </c>
      <c r="F2899" s="51">
        <v>94</v>
      </c>
      <c r="G2899" s="65">
        <v>0</v>
      </c>
      <c r="H2899" s="51">
        <v>55</v>
      </c>
      <c r="I2899" s="50" t="s">
        <v>271</v>
      </c>
      <c r="J2899" s="61">
        <v>13.2</v>
      </c>
      <c r="K2899" s="50" t="s">
        <v>135</v>
      </c>
      <c r="L2899" s="73">
        <v>10</v>
      </c>
      <c r="M2899" s="69">
        <v>1.4</v>
      </c>
      <c r="N2899" s="51">
        <v>125</v>
      </c>
      <c r="O2899" s="50" t="s">
        <v>193</v>
      </c>
      <c r="P2899" s="51">
        <v>10252</v>
      </c>
      <c r="Q2899" s="50" t="s">
        <v>1012</v>
      </c>
      <c r="R2899" s="51">
        <v>10157</v>
      </c>
      <c r="S2899" s="52">
        <v>16</v>
      </c>
      <c r="T2899" s="52">
        <v>62</v>
      </c>
      <c r="U2899" s="52">
        <v>73</v>
      </c>
      <c r="V2899" s="50" t="s">
        <v>747</v>
      </c>
      <c r="W2899" s="52">
        <v>48</v>
      </c>
      <c r="X2899" s="50" t="s">
        <v>121</v>
      </c>
      <c r="Y2899" s="78">
        <f t="shared" si="190"/>
        <v>0.13999999999999999</v>
      </c>
      <c r="Z2899" s="78">
        <f t="shared" si="191"/>
        <v>0</v>
      </c>
      <c r="AA2899" s="78">
        <f t="shared" si="192"/>
        <v>1.3199999999999998</v>
      </c>
      <c r="AB2899" s="77">
        <f t="shared" si="193"/>
        <v>100</v>
      </c>
    </row>
    <row r="2900" spans="1:28" x14ac:dyDescent="0.3">
      <c r="A2900" s="53">
        <v>44619</v>
      </c>
      <c r="B2900" s="50" t="s">
        <v>1255</v>
      </c>
      <c r="C2900" s="50" t="s">
        <v>1256</v>
      </c>
      <c r="D2900" s="50" t="s">
        <v>47</v>
      </c>
      <c r="E2900" s="52">
        <v>10</v>
      </c>
      <c r="F2900" s="51">
        <v>126</v>
      </c>
      <c r="G2900" s="65">
        <v>0</v>
      </c>
      <c r="H2900" s="51">
        <v>90</v>
      </c>
      <c r="I2900" s="50" t="s">
        <v>100</v>
      </c>
      <c r="J2900" s="61">
        <v>16.2</v>
      </c>
      <c r="K2900" s="50" t="s">
        <v>81</v>
      </c>
      <c r="L2900" s="72" t="s">
        <v>289</v>
      </c>
      <c r="M2900" s="69">
        <v>2.8</v>
      </c>
      <c r="N2900" s="51">
        <v>86</v>
      </c>
      <c r="O2900" s="50" t="s">
        <v>164</v>
      </c>
      <c r="P2900" s="51">
        <v>10228</v>
      </c>
      <c r="Q2900" s="52">
        <v>22</v>
      </c>
      <c r="R2900" s="51">
        <v>10175</v>
      </c>
      <c r="S2900" s="50" t="s">
        <v>1012</v>
      </c>
      <c r="T2900" s="52">
        <v>72</v>
      </c>
      <c r="U2900" s="52">
        <v>80</v>
      </c>
      <c r="V2900" s="50" t="s">
        <v>100</v>
      </c>
      <c r="W2900" s="52">
        <v>52</v>
      </c>
      <c r="X2900" s="50" t="s">
        <v>51</v>
      </c>
      <c r="Y2900" s="78">
        <f t="shared" si="190"/>
        <v>0.27999999999999997</v>
      </c>
      <c r="Z2900" s="78">
        <f t="shared" si="191"/>
        <v>0</v>
      </c>
      <c r="AA2900" s="78">
        <f t="shared" si="192"/>
        <v>1.6199999999999999</v>
      </c>
      <c r="AB2900" s="77">
        <f t="shared" si="193"/>
        <v>90</v>
      </c>
    </row>
    <row r="2901" spans="1:28" x14ac:dyDescent="0.3">
      <c r="A2901" s="53">
        <v>44620</v>
      </c>
      <c r="B2901" s="50" t="s">
        <v>1255</v>
      </c>
      <c r="C2901" s="50" t="s">
        <v>1256</v>
      </c>
      <c r="D2901" s="50" t="s">
        <v>47</v>
      </c>
      <c r="E2901" s="52">
        <v>10</v>
      </c>
      <c r="F2901" s="51">
        <v>123</v>
      </c>
      <c r="G2901" s="65">
        <v>0</v>
      </c>
      <c r="H2901" s="51">
        <v>76</v>
      </c>
      <c r="I2901" s="50" t="s">
        <v>74</v>
      </c>
      <c r="J2901" s="61">
        <v>17</v>
      </c>
      <c r="K2901" s="50" t="s">
        <v>61</v>
      </c>
      <c r="L2901" s="73">
        <v>28</v>
      </c>
      <c r="M2901" s="69">
        <v>1.9</v>
      </c>
      <c r="N2901" s="51">
        <v>44</v>
      </c>
      <c r="O2901" s="50" t="s">
        <v>65</v>
      </c>
      <c r="P2901" s="51">
        <v>10253</v>
      </c>
      <c r="Q2901" s="52">
        <v>20</v>
      </c>
      <c r="R2901" s="51">
        <v>10224</v>
      </c>
      <c r="S2901" s="50" t="s">
        <v>116</v>
      </c>
      <c r="T2901" s="52">
        <v>75</v>
      </c>
      <c r="U2901" s="52">
        <v>83</v>
      </c>
      <c r="V2901" s="50" t="s">
        <v>51</v>
      </c>
      <c r="W2901" s="52">
        <v>64</v>
      </c>
      <c r="X2901" s="50" t="s">
        <v>61</v>
      </c>
      <c r="Y2901" s="78">
        <f t="shared" si="190"/>
        <v>0.19</v>
      </c>
      <c r="Z2901" s="78">
        <f t="shared" si="191"/>
        <v>0</v>
      </c>
      <c r="AA2901" s="78">
        <f t="shared" si="192"/>
        <v>1.7</v>
      </c>
      <c r="AB2901" s="77">
        <f t="shared" si="193"/>
        <v>280</v>
      </c>
    </row>
    <row r="2902" spans="1:28" x14ac:dyDescent="0.3">
      <c r="A2902" s="53">
        <v>44621</v>
      </c>
      <c r="B2902" s="50" t="s">
        <v>1255</v>
      </c>
      <c r="C2902" s="50" t="s">
        <v>1256</v>
      </c>
      <c r="D2902" s="50" t="s">
        <v>47</v>
      </c>
      <c r="E2902" s="52">
        <v>10</v>
      </c>
      <c r="F2902" s="51">
        <v>130</v>
      </c>
      <c r="G2902" s="65">
        <v>7.8</v>
      </c>
      <c r="H2902" s="51">
        <v>104</v>
      </c>
      <c r="I2902" s="50" t="s">
        <v>174</v>
      </c>
      <c r="J2902" s="61">
        <v>15.6</v>
      </c>
      <c r="K2902" s="50" t="s">
        <v>60</v>
      </c>
      <c r="L2902" s="73">
        <v>12</v>
      </c>
      <c r="M2902" s="69">
        <v>2.5</v>
      </c>
      <c r="N2902" s="51">
        <v>97</v>
      </c>
      <c r="O2902" s="50" t="s">
        <v>747</v>
      </c>
      <c r="P2902" s="51">
        <v>10245</v>
      </c>
      <c r="Q2902" s="50" t="s">
        <v>263</v>
      </c>
      <c r="R2902" s="51">
        <v>10172</v>
      </c>
      <c r="S2902" s="52">
        <v>19</v>
      </c>
      <c r="T2902" s="52">
        <v>69</v>
      </c>
      <c r="U2902" s="52">
        <v>85</v>
      </c>
      <c r="V2902" s="50" t="s">
        <v>88</v>
      </c>
      <c r="W2902" s="52">
        <v>59</v>
      </c>
      <c r="X2902" s="50" t="s">
        <v>51</v>
      </c>
      <c r="Y2902" s="78">
        <f t="shared" si="190"/>
        <v>0.25</v>
      </c>
      <c r="Z2902" s="78">
        <f t="shared" si="191"/>
        <v>0.78</v>
      </c>
      <c r="AA2902" s="78">
        <f t="shared" si="192"/>
        <v>1.56</v>
      </c>
      <c r="AB2902" s="77">
        <f t="shared" si="193"/>
        <v>120</v>
      </c>
    </row>
    <row r="2903" spans="1:28" x14ac:dyDescent="0.3">
      <c r="A2903" s="53">
        <v>44622</v>
      </c>
      <c r="B2903" s="50" t="s">
        <v>1255</v>
      </c>
      <c r="C2903" s="50" t="s">
        <v>1256</v>
      </c>
      <c r="D2903" s="50" t="s">
        <v>47</v>
      </c>
      <c r="E2903" s="52">
        <v>10</v>
      </c>
      <c r="F2903" s="51">
        <v>123</v>
      </c>
      <c r="G2903" s="65">
        <v>6.2</v>
      </c>
      <c r="H2903" s="51">
        <v>107</v>
      </c>
      <c r="I2903" s="50" t="s">
        <v>280</v>
      </c>
      <c r="J2903" s="61">
        <v>13.9</v>
      </c>
      <c r="K2903" s="50" t="s">
        <v>94</v>
      </c>
      <c r="L2903" s="73">
        <v>28</v>
      </c>
      <c r="M2903" s="69">
        <v>2.5</v>
      </c>
      <c r="N2903" s="51">
        <v>117</v>
      </c>
      <c r="O2903" s="50" t="s">
        <v>188</v>
      </c>
      <c r="P2903" s="51">
        <v>10213</v>
      </c>
      <c r="Q2903" s="52">
        <v>12</v>
      </c>
      <c r="R2903" s="51">
        <v>10177</v>
      </c>
      <c r="S2903" s="50" t="s">
        <v>401</v>
      </c>
      <c r="T2903" s="52">
        <v>82</v>
      </c>
      <c r="U2903" s="52">
        <v>87</v>
      </c>
      <c r="V2903" s="50" t="s">
        <v>51</v>
      </c>
      <c r="W2903" s="52">
        <v>74</v>
      </c>
      <c r="X2903" s="50" t="s">
        <v>51</v>
      </c>
      <c r="Y2903" s="78">
        <f t="shared" si="190"/>
        <v>0.25</v>
      </c>
      <c r="Z2903" s="78">
        <f t="shared" si="191"/>
        <v>0.62</v>
      </c>
      <c r="AA2903" s="78">
        <f t="shared" si="192"/>
        <v>1.3900000000000001</v>
      </c>
      <c r="AB2903" s="77">
        <f t="shared" si="193"/>
        <v>280</v>
      </c>
    </row>
    <row r="2904" spans="1:28" x14ac:dyDescent="0.3">
      <c r="A2904" s="53">
        <v>44623</v>
      </c>
      <c r="B2904" s="50" t="s">
        <v>1255</v>
      </c>
      <c r="C2904" s="50" t="s">
        <v>1256</v>
      </c>
      <c r="D2904" s="50" t="s">
        <v>47</v>
      </c>
      <c r="E2904" s="52">
        <v>10</v>
      </c>
      <c r="F2904" s="51">
        <v>108</v>
      </c>
      <c r="G2904" s="65">
        <v>29.6</v>
      </c>
      <c r="H2904" s="51">
        <v>87</v>
      </c>
      <c r="I2904" s="50" t="s">
        <v>100</v>
      </c>
      <c r="J2904" s="61">
        <v>12.8</v>
      </c>
      <c r="K2904" s="50" t="s">
        <v>74</v>
      </c>
      <c r="L2904" s="73">
        <v>25</v>
      </c>
      <c r="M2904" s="69">
        <v>3.6</v>
      </c>
      <c r="N2904" s="51">
        <v>144</v>
      </c>
      <c r="O2904" s="50" t="s">
        <v>520</v>
      </c>
      <c r="P2904" s="51">
        <v>10219</v>
      </c>
      <c r="Q2904" s="52">
        <v>24</v>
      </c>
      <c r="R2904" s="51">
        <v>10127</v>
      </c>
      <c r="S2904" s="50" t="s">
        <v>401</v>
      </c>
      <c r="T2904" s="52">
        <v>82</v>
      </c>
      <c r="U2904" s="52">
        <v>87</v>
      </c>
      <c r="V2904" s="50" t="s">
        <v>51</v>
      </c>
      <c r="W2904" s="52">
        <v>76</v>
      </c>
      <c r="X2904" s="50" t="s">
        <v>51</v>
      </c>
      <c r="Y2904" s="78">
        <f t="shared" si="190"/>
        <v>0.36</v>
      </c>
      <c r="Z2904" s="78">
        <f t="shared" si="191"/>
        <v>2.96</v>
      </c>
      <c r="AA2904" s="78">
        <f t="shared" si="192"/>
        <v>1.28</v>
      </c>
      <c r="AB2904" s="77">
        <f t="shared" si="193"/>
        <v>250</v>
      </c>
    </row>
    <row r="2905" spans="1:28" x14ac:dyDescent="0.3">
      <c r="A2905" s="53">
        <v>44624</v>
      </c>
      <c r="B2905" s="50" t="s">
        <v>1255</v>
      </c>
      <c r="C2905" s="50" t="s">
        <v>1256</v>
      </c>
      <c r="D2905" s="50" t="s">
        <v>47</v>
      </c>
      <c r="E2905" s="52">
        <v>10</v>
      </c>
      <c r="F2905" s="51">
        <v>99</v>
      </c>
      <c r="G2905" s="65">
        <v>17.399999999999999</v>
      </c>
      <c r="H2905" s="51">
        <v>72</v>
      </c>
      <c r="I2905" s="50" t="s">
        <v>69</v>
      </c>
      <c r="J2905" s="61">
        <v>12.6</v>
      </c>
      <c r="K2905" s="50" t="s">
        <v>179</v>
      </c>
      <c r="L2905" s="73">
        <v>26</v>
      </c>
      <c r="M2905" s="69">
        <v>1.7</v>
      </c>
      <c r="N2905" s="51">
        <v>97</v>
      </c>
      <c r="O2905" s="50" t="s">
        <v>104</v>
      </c>
      <c r="P2905" s="51">
        <v>10253</v>
      </c>
      <c r="Q2905" s="52">
        <v>11</v>
      </c>
      <c r="R2905" s="51">
        <v>10217</v>
      </c>
      <c r="S2905" s="50" t="s">
        <v>1012</v>
      </c>
      <c r="T2905" s="52">
        <v>77</v>
      </c>
      <c r="U2905" s="52">
        <v>81</v>
      </c>
      <c r="V2905" s="50" t="s">
        <v>51</v>
      </c>
      <c r="W2905" s="52">
        <v>62</v>
      </c>
      <c r="X2905" s="50" t="s">
        <v>179</v>
      </c>
      <c r="Y2905" s="78">
        <f t="shared" si="190"/>
        <v>0.16999999999999998</v>
      </c>
      <c r="Z2905" s="78">
        <f t="shared" si="191"/>
        <v>1.7399999999999998</v>
      </c>
      <c r="AA2905" s="78">
        <f t="shared" si="192"/>
        <v>1.26</v>
      </c>
      <c r="AB2905" s="77">
        <f t="shared" si="193"/>
        <v>260</v>
      </c>
    </row>
    <row r="2906" spans="1:28" x14ac:dyDescent="0.3">
      <c r="A2906" s="53">
        <v>44625</v>
      </c>
      <c r="B2906" s="50" t="s">
        <v>1255</v>
      </c>
      <c r="C2906" s="50" t="s">
        <v>1256</v>
      </c>
      <c r="D2906" s="50" t="s">
        <v>47</v>
      </c>
      <c r="E2906" s="52">
        <v>10</v>
      </c>
      <c r="F2906" s="51">
        <v>91</v>
      </c>
      <c r="G2906" s="65">
        <v>6.8</v>
      </c>
      <c r="H2906" s="51">
        <v>52</v>
      </c>
      <c r="I2906" s="50" t="s">
        <v>434</v>
      </c>
      <c r="J2906" s="61">
        <v>13</v>
      </c>
      <c r="K2906" s="50" t="s">
        <v>61</v>
      </c>
      <c r="L2906" s="72" t="s">
        <v>84</v>
      </c>
      <c r="M2906" s="69">
        <v>2.2000000000000002</v>
      </c>
      <c r="N2906" s="51">
        <v>78</v>
      </c>
      <c r="O2906" s="50" t="s">
        <v>56</v>
      </c>
      <c r="P2906" s="51">
        <v>10227</v>
      </c>
      <c r="Q2906" s="50" t="s">
        <v>1012</v>
      </c>
      <c r="R2906" s="51">
        <v>10195</v>
      </c>
      <c r="S2906" s="50" t="s">
        <v>51</v>
      </c>
      <c r="T2906" s="52">
        <v>69</v>
      </c>
      <c r="U2906" s="52">
        <v>82</v>
      </c>
      <c r="V2906" s="50" t="s">
        <v>51</v>
      </c>
      <c r="W2906" s="52">
        <v>52</v>
      </c>
      <c r="X2906" s="50" t="s">
        <v>201</v>
      </c>
      <c r="Y2906" s="78">
        <f t="shared" si="190"/>
        <v>0.22000000000000003</v>
      </c>
      <c r="Z2906" s="78">
        <f t="shared" si="191"/>
        <v>0.67999999999999994</v>
      </c>
      <c r="AA2906" s="78">
        <f t="shared" si="192"/>
        <v>1.3</v>
      </c>
      <c r="AB2906" s="77">
        <f t="shared" si="193"/>
        <v>20</v>
      </c>
    </row>
    <row r="2907" spans="1:28" x14ac:dyDescent="0.3">
      <c r="A2907" s="53">
        <v>44626</v>
      </c>
      <c r="B2907" s="50" t="s">
        <v>1255</v>
      </c>
      <c r="C2907" s="50" t="s">
        <v>1256</v>
      </c>
      <c r="D2907" s="50" t="s">
        <v>47</v>
      </c>
      <c r="E2907" s="52">
        <v>10</v>
      </c>
      <c r="F2907" s="51">
        <v>86</v>
      </c>
      <c r="G2907" s="65">
        <v>4.5999999999999996</v>
      </c>
      <c r="H2907" s="51">
        <v>57</v>
      </c>
      <c r="I2907" s="50" t="s">
        <v>155</v>
      </c>
      <c r="J2907" s="61">
        <v>11.5</v>
      </c>
      <c r="K2907" s="50" t="s">
        <v>169</v>
      </c>
      <c r="L2907" s="73">
        <v>29</v>
      </c>
      <c r="M2907" s="69">
        <v>2.2000000000000002</v>
      </c>
      <c r="N2907" s="51">
        <v>100</v>
      </c>
      <c r="O2907" s="50" t="s">
        <v>347</v>
      </c>
      <c r="P2907" s="51">
        <v>10204</v>
      </c>
      <c r="Q2907" s="50" t="s">
        <v>263</v>
      </c>
      <c r="R2907" s="51">
        <v>10173</v>
      </c>
      <c r="S2907" s="52">
        <v>16</v>
      </c>
      <c r="T2907" s="52">
        <v>72</v>
      </c>
      <c r="U2907" s="52">
        <v>83</v>
      </c>
      <c r="V2907" s="50" t="s">
        <v>103</v>
      </c>
      <c r="W2907" s="52">
        <v>58</v>
      </c>
      <c r="X2907" s="50" t="s">
        <v>139</v>
      </c>
      <c r="Y2907" s="78">
        <f t="shared" si="190"/>
        <v>0.22000000000000003</v>
      </c>
      <c r="Z2907" s="78">
        <f t="shared" si="191"/>
        <v>0.45999999999999996</v>
      </c>
      <c r="AA2907" s="78">
        <f t="shared" si="192"/>
        <v>1.1499999999999999</v>
      </c>
      <c r="AB2907" s="77">
        <f t="shared" si="193"/>
        <v>290</v>
      </c>
    </row>
    <row r="2908" spans="1:28" x14ac:dyDescent="0.3">
      <c r="A2908" s="53">
        <v>44627</v>
      </c>
      <c r="B2908" s="50" t="s">
        <v>1255</v>
      </c>
      <c r="C2908" s="50" t="s">
        <v>1256</v>
      </c>
      <c r="D2908" s="50" t="s">
        <v>47</v>
      </c>
      <c r="E2908" s="52">
        <v>10</v>
      </c>
      <c r="F2908" s="51">
        <v>94</v>
      </c>
      <c r="G2908" s="65">
        <v>0.6</v>
      </c>
      <c r="H2908" s="51">
        <v>54</v>
      </c>
      <c r="I2908" s="50" t="s">
        <v>434</v>
      </c>
      <c r="J2908" s="61">
        <v>13.5</v>
      </c>
      <c r="K2908" s="50" t="s">
        <v>250</v>
      </c>
      <c r="L2908" s="72" t="s">
        <v>132</v>
      </c>
      <c r="M2908" s="69">
        <v>4.4000000000000004</v>
      </c>
      <c r="N2908" s="51">
        <v>97</v>
      </c>
      <c r="O2908" s="50" t="s">
        <v>206</v>
      </c>
      <c r="P2908" s="51">
        <v>10180</v>
      </c>
      <c r="Q2908" s="50" t="s">
        <v>1012</v>
      </c>
      <c r="R2908" s="51">
        <v>10062</v>
      </c>
      <c r="S2908" s="52">
        <v>24</v>
      </c>
      <c r="T2908" s="52">
        <v>71</v>
      </c>
      <c r="U2908" s="52">
        <v>80</v>
      </c>
      <c r="V2908" s="50" t="s">
        <v>155</v>
      </c>
      <c r="W2908" s="52">
        <v>56</v>
      </c>
      <c r="X2908" s="50" t="s">
        <v>209</v>
      </c>
      <c r="Y2908" s="78">
        <f t="shared" si="190"/>
        <v>0.44000000000000006</v>
      </c>
      <c r="Z2908" s="78">
        <f t="shared" si="191"/>
        <v>0.06</v>
      </c>
      <c r="AA2908" s="78">
        <f t="shared" si="192"/>
        <v>1.35</v>
      </c>
      <c r="AB2908" s="77">
        <f t="shared" si="193"/>
        <v>80</v>
      </c>
    </row>
    <row r="2909" spans="1:28" x14ac:dyDescent="0.3">
      <c r="A2909" s="53">
        <v>44628</v>
      </c>
      <c r="B2909" s="50" t="s">
        <v>1255</v>
      </c>
      <c r="C2909" s="50" t="s">
        <v>1256</v>
      </c>
      <c r="D2909" s="50" t="s">
        <v>47</v>
      </c>
      <c r="E2909" s="52">
        <v>10</v>
      </c>
      <c r="F2909" s="51">
        <v>128</v>
      </c>
      <c r="G2909" s="65">
        <v>0</v>
      </c>
      <c r="H2909" s="51">
        <v>86</v>
      </c>
      <c r="I2909" s="50" t="s">
        <v>543</v>
      </c>
      <c r="J2909" s="61">
        <v>17</v>
      </c>
      <c r="K2909" s="50" t="s">
        <v>121</v>
      </c>
      <c r="L2909" s="72" t="s">
        <v>289</v>
      </c>
      <c r="M2909" s="69">
        <v>2.2000000000000002</v>
      </c>
      <c r="N2909" s="51">
        <v>53</v>
      </c>
      <c r="O2909" s="50" t="s">
        <v>113</v>
      </c>
      <c r="P2909" s="51">
        <v>10169</v>
      </c>
      <c r="Q2909" s="52">
        <v>19</v>
      </c>
      <c r="R2909" s="51">
        <v>10061</v>
      </c>
      <c r="S2909" s="50" t="s">
        <v>263</v>
      </c>
      <c r="T2909" s="52">
        <v>65</v>
      </c>
      <c r="U2909" s="52">
        <v>80</v>
      </c>
      <c r="V2909" s="50" t="s">
        <v>51</v>
      </c>
      <c r="W2909" s="52">
        <v>46</v>
      </c>
      <c r="X2909" s="50" t="s">
        <v>139</v>
      </c>
      <c r="Y2909" s="78">
        <f t="shared" si="190"/>
        <v>0.22000000000000003</v>
      </c>
      <c r="Z2909" s="78">
        <f t="shared" si="191"/>
        <v>0</v>
      </c>
      <c r="AA2909" s="78">
        <f t="shared" si="192"/>
        <v>1.7</v>
      </c>
      <c r="AB2909" s="77">
        <f t="shared" si="193"/>
        <v>90</v>
      </c>
    </row>
    <row r="2910" spans="1:28" x14ac:dyDescent="0.3">
      <c r="A2910" s="53">
        <v>44629</v>
      </c>
      <c r="B2910" s="50" t="s">
        <v>1255</v>
      </c>
      <c r="C2910" s="50" t="s">
        <v>1256</v>
      </c>
      <c r="D2910" s="50" t="s">
        <v>47</v>
      </c>
      <c r="E2910" s="52">
        <v>10</v>
      </c>
      <c r="F2910" s="51">
        <v>112</v>
      </c>
      <c r="G2910" s="65">
        <v>6.6</v>
      </c>
      <c r="H2910" s="51">
        <v>72</v>
      </c>
      <c r="I2910" s="50" t="s">
        <v>537</v>
      </c>
      <c r="J2910" s="61">
        <v>15.1</v>
      </c>
      <c r="K2910" s="50" t="s">
        <v>213</v>
      </c>
      <c r="L2910" s="73">
        <v>27</v>
      </c>
      <c r="M2910" s="69">
        <v>1.1000000000000001</v>
      </c>
      <c r="N2910" s="51">
        <v>128</v>
      </c>
      <c r="O2910" s="50" t="s">
        <v>747</v>
      </c>
      <c r="P2910" s="51">
        <v>10173</v>
      </c>
      <c r="Q2910" s="52">
        <v>22</v>
      </c>
      <c r="R2910" s="51">
        <v>10114</v>
      </c>
      <c r="S2910" s="52">
        <v>15</v>
      </c>
      <c r="T2910" s="52">
        <v>69</v>
      </c>
      <c r="U2910" s="52">
        <v>85</v>
      </c>
      <c r="V2910" s="50" t="s">
        <v>51</v>
      </c>
      <c r="W2910" s="52">
        <v>60</v>
      </c>
      <c r="X2910" s="50" t="s">
        <v>439</v>
      </c>
      <c r="Y2910" s="78">
        <f t="shared" si="190"/>
        <v>0.11000000000000001</v>
      </c>
      <c r="Z2910" s="78">
        <f t="shared" si="191"/>
        <v>0.65999999999999992</v>
      </c>
      <c r="AA2910" s="78">
        <f t="shared" si="192"/>
        <v>1.51</v>
      </c>
      <c r="AB2910" s="77">
        <f t="shared" si="193"/>
        <v>270</v>
      </c>
    </row>
    <row r="2911" spans="1:28" x14ac:dyDescent="0.3">
      <c r="A2911" s="53">
        <v>44630</v>
      </c>
      <c r="B2911" s="50" t="s">
        <v>1255</v>
      </c>
      <c r="C2911" s="50" t="s">
        <v>1256</v>
      </c>
      <c r="D2911" s="50" t="s">
        <v>47</v>
      </c>
      <c r="E2911" s="52">
        <v>10</v>
      </c>
      <c r="F2911" s="51">
        <v>116</v>
      </c>
      <c r="G2911" s="65">
        <v>0.2</v>
      </c>
      <c r="H2911" s="51">
        <v>87</v>
      </c>
      <c r="I2911" s="50" t="s">
        <v>74</v>
      </c>
      <c r="J2911" s="61">
        <v>14.4</v>
      </c>
      <c r="K2911" s="50" t="s">
        <v>91</v>
      </c>
      <c r="L2911" s="72" t="s">
        <v>533</v>
      </c>
      <c r="M2911" s="69">
        <v>3.3</v>
      </c>
      <c r="N2911" s="51">
        <v>92</v>
      </c>
      <c r="O2911" s="50" t="s">
        <v>81</v>
      </c>
      <c r="P2911" s="51">
        <v>10175</v>
      </c>
      <c r="Q2911" s="50" t="s">
        <v>132</v>
      </c>
      <c r="R2911" s="51">
        <v>10027</v>
      </c>
      <c r="S2911" s="52">
        <v>24</v>
      </c>
      <c r="T2911" s="52">
        <v>77</v>
      </c>
      <c r="U2911" s="52">
        <v>86</v>
      </c>
      <c r="V2911" s="50" t="s">
        <v>178</v>
      </c>
      <c r="W2911" s="52">
        <v>62</v>
      </c>
      <c r="X2911" s="50" t="s">
        <v>352</v>
      </c>
      <c r="Y2911" s="78">
        <f t="shared" si="190"/>
        <v>0.32999999999999996</v>
      </c>
      <c r="Z2911" s="78">
        <f t="shared" si="191"/>
        <v>0.02</v>
      </c>
      <c r="AA2911" s="78">
        <f t="shared" si="192"/>
        <v>1.44</v>
      </c>
      <c r="AB2911" s="77">
        <f t="shared" si="193"/>
        <v>70</v>
      </c>
    </row>
    <row r="2912" spans="1:28" x14ac:dyDescent="0.3">
      <c r="A2912" s="53">
        <v>44631</v>
      </c>
      <c r="B2912" s="50" t="s">
        <v>1255</v>
      </c>
      <c r="C2912" s="50" t="s">
        <v>1256</v>
      </c>
      <c r="D2912" s="50" t="s">
        <v>47</v>
      </c>
      <c r="E2912" s="52">
        <v>10</v>
      </c>
      <c r="F2912" s="51">
        <v>131</v>
      </c>
      <c r="G2912" s="65">
        <v>7</v>
      </c>
      <c r="H2912" s="51">
        <v>89</v>
      </c>
      <c r="I2912" s="50" t="s">
        <v>100</v>
      </c>
      <c r="J2912" s="61">
        <v>17.3</v>
      </c>
      <c r="K2912" s="50" t="s">
        <v>133</v>
      </c>
      <c r="L2912" s="73">
        <v>31</v>
      </c>
      <c r="M2912" s="69">
        <v>1.1000000000000001</v>
      </c>
      <c r="N2912" s="51">
        <v>175</v>
      </c>
      <c r="O2912" s="50" t="s">
        <v>460</v>
      </c>
      <c r="P2912" s="51">
        <v>10144</v>
      </c>
      <c r="Q2912" s="50" t="s">
        <v>51</v>
      </c>
      <c r="R2912" s="51">
        <v>10019</v>
      </c>
      <c r="S2912" s="50" t="s">
        <v>84</v>
      </c>
      <c r="T2912" s="52">
        <v>74</v>
      </c>
      <c r="U2912" s="52">
        <v>82</v>
      </c>
      <c r="V2912" s="50" t="s">
        <v>189</v>
      </c>
      <c r="W2912" s="52">
        <v>40</v>
      </c>
      <c r="X2912" s="50" t="s">
        <v>650</v>
      </c>
      <c r="Y2912" s="78">
        <f t="shared" si="190"/>
        <v>0.11000000000000001</v>
      </c>
      <c r="Z2912" s="78">
        <f t="shared" si="191"/>
        <v>0.7</v>
      </c>
      <c r="AA2912" s="78">
        <f t="shared" si="192"/>
        <v>1.73</v>
      </c>
      <c r="AB2912" s="77">
        <f t="shared" si="193"/>
        <v>310</v>
      </c>
    </row>
    <row r="2913" spans="1:28" x14ac:dyDescent="0.3">
      <c r="A2913" s="53">
        <v>44632</v>
      </c>
      <c r="B2913" s="50" t="s">
        <v>1255</v>
      </c>
      <c r="C2913" s="50" t="s">
        <v>1256</v>
      </c>
      <c r="D2913" s="50" t="s">
        <v>47</v>
      </c>
      <c r="E2913" s="52">
        <v>10</v>
      </c>
      <c r="F2913" s="51">
        <v>108</v>
      </c>
      <c r="G2913" s="65">
        <v>6</v>
      </c>
      <c r="H2913" s="51">
        <v>54</v>
      </c>
      <c r="I2913" s="50" t="s">
        <v>258</v>
      </c>
      <c r="J2913" s="61">
        <v>16.2</v>
      </c>
      <c r="K2913" s="50" t="s">
        <v>164</v>
      </c>
      <c r="L2913" s="73">
        <v>28</v>
      </c>
      <c r="M2913" s="69">
        <v>1.4</v>
      </c>
      <c r="N2913" s="51">
        <v>139</v>
      </c>
      <c r="O2913" s="50" t="s">
        <v>345</v>
      </c>
      <c r="P2913" s="51">
        <v>10144</v>
      </c>
      <c r="Q2913" s="50" t="s">
        <v>1012</v>
      </c>
      <c r="R2913" s="51">
        <v>10048</v>
      </c>
      <c r="S2913" s="52">
        <v>16</v>
      </c>
      <c r="T2913" s="52">
        <v>62</v>
      </c>
      <c r="U2913" s="52">
        <v>79</v>
      </c>
      <c r="V2913" s="50" t="s">
        <v>100</v>
      </c>
      <c r="W2913" s="52">
        <v>47</v>
      </c>
      <c r="X2913" s="50" t="s">
        <v>79</v>
      </c>
      <c r="Y2913" s="78">
        <f t="shared" si="190"/>
        <v>0.13999999999999999</v>
      </c>
      <c r="Z2913" s="78">
        <f t="shared" si="191"/>
        <v>0.6</v>
      </c>
      <c r="AA2913" s="78">
        <f t="shared" si="192"/>
        <v>1.6199999999999999</v>
      </c>
      <c r="AB2913" s="77">
        <f t="shared" si="193"/>
        <v>280</v>
      </c>
    </row>
    <row r="2914" spans="1:28" x14ac:dyDescent="0.3">
      <c r="A2914" s="53">
        <v>44633</v>
      </c>
      <c r="B2914" s="50" t="s">
        <v>1255</v>
      </c>
      <c r="C2914" s="50" t="s">
        <v>1256</v>
      </c>
      <c r="D2914" s="50" t="s">
        <v>47</v>
      </c>
      <c r="E2914" s="52">
        <v>10</v>
      </c>
      <c r="F2914" s="51">
        <v>124</v>
      </c>
      <c r="G2914" s="65">
        <v>0</v>
      </c>
      <c r="H2914" s="51">
        <v>88</v>
      </c>
      <c r="I2914" s="50" t="s">
        <v>578</v>
      </c>
      <c r="J2914" s="61">
        <v>16</v>
      </c>
      <c r="K2914" s="50" t="s">
        <v>250</v>
      </c>
      <c r="L2914" s="73">
        <v>0</v>
      </c>
      <c r="M2914" s="69">
        <v>3.6</v>
      </c>
      <c r="N2914" s="51">
        <v>122</v>
      </c>
      <c r="O2914" s="50" t="s">
        <v>51</v>
      </c>
      <c r="P2914" s="51">
        <v>10126</v>
      </c>
      <c r="Q2914" s="52">
        <v>24</v>
      </c>
      <c r="R2914" s="51">
        <v>10073</v>
      </c>
      <c r="S2914" s="50" t="s">
        <v>1012</v>
      </c>
      <c r="T2914" s="52">
        <v>54</v>
      </c>
      <c r="U2914" s="52">
        <v>82</v>
      </c>
      <c r="V2914" s="50" t="s">
        <v>521</v>
      </c>
      <c r="W2914" s="52">
        <v>36</v>
      </c>
      <c r="X2914" s="50" t="s">
        <v>250</v>
      </c>
      <c r="Y2914" s="78">
        <f t="shared" si="190"/>
        <v>0.36</v>
      </c>
      <c r="Z2914" s="78">
        <f t="shared" si="191"/>
        <v>0</v>
      </c>
      <c r="AA2914" s="78">
        <f t="shared" si="192"/>
        <v>1.6</v>
      </c>
      <c r="AB2914" s="77">
        <f t="shared" si="193"/>
        <v>0</v>
      </c>
    </row>
    <row r="2915" spans="1:28" x14ac:dyDescent="0.3">
      <c r="A2915" s="53">
        <v>44634</v>
      </c>
      <c r="B2915" s="50" t="s">
        <v>1255</v>
      </c>
      <c r="C2915" s="50" t="s">
        <v>1256</v>
      </c>
      <c r="D2915" s="50" t="s">
        <v>47</v>
      </c>
      <c r="E2915" s="52">
        <v>10</v>
      </c>
      <c r="F2915" s="51">
        <v>117</v>
      </c>
      <c r="G2915" s="65">
        <v>0</v>
      </c>
      <c r="H2915" s="51">
        <v>80</v>
      </c>
      <c r="I2915" s="50" t="s">
        <v>166</v>
      </c>
      <c r="J2915" s="61">
        <v>15.4</v>
      </c>
      <c r="K2915" s="50" t="s">
        <v>61</v>
      </c>
      <c r="L2915" s="72" t="s">
        <v>289</v>
      </c>
      <c r="M2915" s="69">
        <v>4.2</v>
      </c>
      <c r="N2915" s="51">
        <v>136</v>
      </c>
      <c r="O2915" s="50" t="s">
        <v>135</v>
      </c>
      <c r="P2915" s="51">
        <v>10148</v>
      </c>
      <c r="Q2915" s="52">
        <v>10</v>
      </c>
      <c r="R2915" s="51">
        <v>10112</v>
      </c>
      <c r="S2915" s="52">
        <v>15</v>
      </c>
      <c r="T2915" s="52">
        <v>73</v>
      </c>
      <c r="U2915" s="52">
        <v>83</v>
      </c>
      <c r="V2915" s="50" t="s">
        <v>594</v>
      </c>
      <c r="W2915" s="52">
        <v>54</v>
      </c>
      <c r="X2915" s="50" t="s">
        <v>135</v>
      </c>
      <c r="Y2915" s="78">
        <f t="shared" si="190"/>
        <v>0.42000000000000004</v>
      </c>
      <c r="Z2915" s="78">
        <f t="shared" si="191"/>
        <v>0</v>
      </c>
      <c r="AA2915" s="78">
        <f t="shared" si="192"/>
        <v>1.54</v>
      </c>
      <c r="AB2915" s="77">
        <f t="shared" si="193"/>
        <v>90</v>
      </c>
    </row>
    <row r="2916" spans="1:28" x14ac:dyDescent="0.3">
      <c r="A2916" s="53">
        <v>44635</v>
      </c>
      <c r="B2916" s="50" t="s">
        <v>1255</v>
      </c>
      <c r="C2916" s="50" t="s">
        <v>1256</v>
      </c>
      <c r="D2916" s="50" t="s">
        <v>47</v>
      </c>
      <c r="E2916" s="52">
        <v>10</v>
      </c>
      <c r="F2916" s="51">
        <v>123</v>
      </c>
      <c r="G2916" s="65">
        <v>0</v>
      </c>
      <c r="H2916" s="51">
        <v>97</v>
      </c>
      <c r="I2916" s="50" t="s">
        <v>66</v>
      </c>
      <c r="J2916" s="61">
        <v>14.9</v>
      </c>
      <c r="K2916" s="50" t="s">
        <v>61</v>
      </c>
      <c r="L2916" s="73">
        <v>30</v>
      </c>
      <c r="M2916" s="69">
        <v>2.2000000000000002</v>
      </c>
      <c r="N2916" s="51">
        <v>58</v>
      </c>
      <c r="O2916" s="50" t="s">
        <v>182</v>
      </c>
      <c r="P2916" s="51">
        <v>10153</v>
      </c>
      <c r="Q2916" s="52">
        <v>10</v>
      </c>
      <c r="R2916" s="51">
        <v>10112</v>
      </c>
      <c r="S2916" s="50" t="s">
        <v>116</v>
      </c>
      <c r="T2916" s="52">
        <v>78</v>
      </c>
      <c r="U2916" s="52">
        <v>86</v>
      </c>
      <c r="V2916" s="50" t="s">
        <v>249</v>
      </c>
      <c r="W2916" s="52">
        <v>70</v>
      </c>
      <c r="X2916" s="50" t="s">
        <v>250</v>
      </c>
      <c r="Y2916" s="78">
        <f t="shared" si="190"/>
        <v>0.22000000000000003</v>
      </c>
      <c r="Z2916" s="78">
        <f t="shared" si="191"/>
        <v>0</v>
      </c>
      <c r="AA2916" s="78">
        <f t="shared" si="192"/>
        <v>1.49</v>
      </c>
      <c r="AB2916" s="77">
        <f t="shared" si="193"/>
        <v>300</v>
      </c>
    </row>
    <row r="2917" spans="1:28" x14ac:dyDescent="0.3">
      <c r="A2917" s="53">
        <v>44636</v>
      </c>
      <c r="B2917" s="50" t="s">
        <v>1255</v>
      </c>
      <c r="C2917" s="50" t="s">
        <v>1256</v>
      </c>
      <c r="D2917" s="50" t="s">
        <v>47</v>
      </c>
      <c r="E2917" s="52">
        <v>10</v>
      </c>
      <c r="F2917" s="51">
        <v>122</v>
      </c>
      <c r="G2917" s="65">
        <v>3.2</v>
      </c>
      <c r="H2917" s="51">
        <v>113</v>
      </c>
      <c r="I2917" s="50" t="s">
        <v>100</v>
      </c>
      <c r="J2917" s="61">
        <v>13.2</v>
      </c>
      <c r="K2917" s="50" t="s">
        <v>104</v>
      </c>
      <c r="L2917" s="73">
        <v>26</v>
      </c>
      <c r="M2917" s="69">
        <v>3.3</v>
      </c>
      <c r="N2917" s="51">
        <v>103</v>
      </c>
      <c r="O2917" s="50" t="s">
        <v>117</v>
      </c>
      <c r="P2917" s="51">
        <v>10274</v>
      </c>
      <c r="Q2917" s="50" t="s">
        <v>51</v>
      </c>
      <c r="R2917" s="51">
        <v>10140</v>
      </c>
      <c r="S2917" s="50" t="s">
        <v>218</v>
      </c>
      <c r="T2917" s="52">
        <v>84</v>
      </c>
      <c r="U2917" s="52">
        <v>88</v>
      </c>
      <c r="V2917" s="50" t="s">
        <v>260</v>
      </c>
      <c r="W2917" s="52">
        <v>81</v>
      </c>
      <c r="X2917" s="50" t="s">
        <v>475</v>
      </c>
      <c r="Y2917" s="78">
        <f t="shared" si="190"/>
        <v>0.32999999999999996</v>
      </c>
      <c r="Z2917" s="78">
        <f t="shared" si="191"/>
        <v>0.32</v>
      </c>
      <c r="AA2917" s="78">
        <f t="shared" si="192"/>
        <v>1.3199999999999998</v>
      </c>
      <c r="AB2917" s="77">
        <f t="shared" si="193"/>
        <v>260</v>
      </c>
    </row>
    <row r="2918" spans="1:28" x14ac:dyDescent="0.3">
      <c r="A2918" s="53">
        <v>44637</v>
      </c>
      <c r="B2918" s="50" t="s">
        <v>1255</v>
      </c>
      <c r="C2918" s="50" t="s">
        <v>1256</v>
      </c>
      <c r="D2918" s="50" t="s">
        <v>47</v>
      </c>
      <c r="E2918" s="52">
        <v>10</v>
      </c>
      <c r="F2918" s="51">
        <v>109</v>
      </c>
      <c r="G2918" s="65">
        <v>0</v>
      </c>
      <c r="H2918" s="51">
        <v>99</v>
      </c>
      <c r="I2918" s="50" t="s">
        <v>100</v>
      </c>
      <c r="J2918" s="61">
        <v>11.9</v>
      </c>
      <c r="K2918" s="50" t="s">
        <v>94</v>
      </c>
      <c r="L2918" s="72" t="s">
        <v>218</v>
      </c>
      <c r="M2918" s="69">
        <v>3.6</v>
      </c>
      <c r="N2918" s="51">
        <v>81</v>
      </c>
      <c r="O2918" s="50" t="s">
        <v>494</v>
      </c>
      <c r="P2918" s="51">
        <v>10328</v>
      </c>
      <c r="Q2918" s="52">
        <v>22</v>
      </c>
      <c r="R2918" s="51">
        <v>10270</v>
      </c>
      <c r="S2918" s="50" t="s">
        <v>218</v>
      </c>
      <c r="T2918" s="52">
        <v>67</v>
      </c>
      <c r="U2918" s="52">
        <v>86</v>
      </c>
      <c r="V2918" s="50" t="s">
        <v>80</v>
      </c>
      <c r="W2918" s="52">
        <v>62</v>
      </c>
      <c r="X2918" s="50" t="s">
        <v>146</v>
      </c>
      <c r="Y2918" s="78">
        <f t="shared" si="190"/>
        <v>0.36</v>
      </c>
      <c r="Z2918" s="78">
        <f t="shared" si="191"/>
        <v>0</v>
      </c>
      <c r="AA2918" s="78">
        <f t="shared" si="192"/>
        <v>1.19</v>
      </c>
      <c r="AB2918" s="77">
        <f t="shared" si="193"/>
        <v>30</v>
      </c>
    </row>
    <row r="2919" spans="1:28" x14ac:dyDescent="0.3">
      <c r="A2919" s="53">
        <v>44638</v>
      </c>
      <c r="B2919" s="50" t="s">
        <v>1255</v>
      </c>
      <c r="C2919" s="50" t="s">
        <v>1256</v>
      </c>
      <c r="D2919" s="50" t="s">
        <v>47</v>
      </c>
      <c r="E2919" s="52">
        <v>10</v>
      </c>
      <c r="F2919" s="51">
        <v>109</v>
      </c>
      <c r="G2919" s="65">
        <v>0</v>
      </c>
      <c r="H2919" s="51">
        <v>88</v>
      </c>
      <c r="I2919" s="50" t="s">
        <v>51</v>
      </c>
      <c r="J2919" s="61">
        <v>13</v>
      </c>
      <c r="K2919" s="50" t="s">
        <v>148</v>
      </c>
      <c r="L2919" s="72" t="s">
        <v>132</v>
      </c>
      <c r="M2919" s="69">
        <v>2.8</v>
      </c>
      <c r="N2919" s="51">
        <v>75</v>
      </c>
      <c r="O2919" s="50" t="s">
        <v>747</v>
      </c>
      <c r="P2919" s="51">
        <v>10321</v>
      </c>
      <c r="Q2919" s="50" t="s">
        <v>1012</v>
      </c>
      <c r="R2919" s="51">
        <v>10226</v>
      </c>
      <c r="S2919" s="52">
        <v>24</v>
      </c>
      <c r="T2919" s="52">
        <v>75</v>
      </c>
      <c r="U2919" s="52">
        <v>80</v>
      </c>
      <c r="V2919" s="50" t="s">
        <v>74</v>
      </c>
      <c r="W2919" s="52">
        <v>68</v>
      </c>
      <c r="X2919" s="50" t="s">
        <v>51</v>
      </c>
      <c r="Y2919" s="78">
        <f t="shared" si="190"/>
        <v>0.27999999999999997</v>
      </c>
      <c r="Z2919" s="78">
        <f t="shared" si="191"/>
        <v>0</v>
      </c>
      <c r="AA2919" s="78">
        <f t="shared" si="192"/>
        <v>1.3</v>
      </c>
      <c r="AB2919" s="77">
        <f t="shared" si="193"/>
        <v>80</v>
      </c>
    </row>
    <row r="2920" spans="1:28" x14ac:dyDescent="0.3">
      <c r="A2920" s="53">
        <v>44639</v>
      </c>
      <c r="B2920" s="50" t="s">
        <v>1255</v>
      </c>
      <c r="C2920" s="50" t="s">
        <v>1256</v>
      </c>
      <c r="D2920" s="50" t="s">
        <v>47</v>
      </c>
      <c r="E2920" s="52">
        <v>10</v>
      </c>
      <c r="F2920" s="51">
        <v>123</v>
      </c>
      <c r="G2920" s="65">
        <v>0</v>
      </c>
      <c r="H2920" s="51">
        <v>77</v>
      </c>
      <c r="I2920" s="50" t="s">
        <v>404</v>
      </c>
      <c r="J2920" s="61">
        <v>16.899999999999999</v>
      </c>
      <c r="K2920" s="50" t="s">
        <v>179</v>
      </c>
      <c r="L2920" s="72" t="s">
        <v>132</v>
      </c>
      <c r="M2920" s="69">
        <v>1.1000000000000001</v>
      </c>
      <c r="N2920" s="51">
        <v>47</v>
      </c>
      <c r="O2920" s="50" t="s">
        <v>129</v>
      </c>
      <c r="P2920" s="51">
        <v>10226</v>
      </c>
      <c r="Q2920" s="50" t="s">
        <v>1012</v>
      </c>
      <c r="R2920" s="51">
        <v>10187</v>
      </c>
      <c r="S2920" s="52">
        <v>24</v>
      </c>
      <c r="T2920" s="52">
        <v>76</v>
      </c>
      <c r="U2920" s="52">
        <v>85</v>
      </c>
      <c r="V2920" s="50" t="s">
        <v>51</v>
      </c>
      <c r="W2920" s="52">
        <v>67</v>
      </c>
      <c r="X2920" s="50" t="s">
        <v>51</v>
      </c>
      <c r="Y2920" s="78">
        <f t="shared" si="190"/>
        <v>0.11000000000000001</v>
      </c>
      <c r="Z2920" s="78">
        <f t="shared" si="191"/>
        <v>0</v>
      </c>
      <c r="AA2920" s="78">
        <f t="shared" si="192"/>
        <v>1.69</v>
      </c>
      <c r="AB2920" s="77">
        <f t="shared" si="193"/>
        <v>80</v>
      </c>
    </row>
    <row r="2921" spans="1:28" x14ac:dyDescent="0.3">
      <c r="A2921" s="53">
        <v>44640</v>
      </c>
      <c r="B2921" s="50" t="s">
        <v>1255</v>
      </c>
      <c r="C2921" s="50" t="s">
        <v>1256</v>
      </c>
      <c r="D2921" s="50" t="s">
        <v>47</v>
      </c>
      <c r="E2921" s="52">
        <v>10</v>
      </c>
      <c r="F2921" s="51">
        <v>138</v>
      </c>
      <c r="G2921" s="65">
        <v>0</v>
      </c>
      <c r="H2921" s="51">
        <v>88</v>
      </c>
      <c r="I2921" s="50" t="s">
        <v>258</v>
      </c>
      <c r="J2921" s="61">
        <v>18.7</v>
      </c>
      <c r="K2921" s="50" t="s">
        <v>167</v>
      </c>
      <c r="L2921" s="73">
        <v>21</v>
      </c>
      <c r="M2921" s="69">
        <v>1.1000000000000001</v>
      </c>
      <c r="N2921" s="51">
        <v>44</v>
      </c>
      <c r="O2921" s="50" t="s">
        <v>107</v>
      </c>
      <c r="P2921" s="51">
        <v>10187</v>
      </c>
      <c r="Q2921" s="50" t="s">
        <v>1012</v>
      </c>
      <c r="R2921" s="51">
        <v>10154</v>
      </c>
      <c r="S2921" s="52">
        <v>24</v>
      </c>
      <c r="T2921" s="52">
        <v>69</v>
      </c>
      <c r="U2921" s="52">
        <v>79</v>
      </c>
      <c r="V2921" s="50" t="s">
        <v>510</v>
      </c>
      <c r="W2921" s="52">
        <v>49</v>
      </c>
      <c r="X2921" s="50" t="s">
        <v>135</v>
      </c>
      <c r="Y2921" s="78">
        <f t="shared" si="190"/>
        <v>0.11000000000000001</v>
      </c>
      <c r="Z2921" s="78">
        <f t="shared" si="191"/>
        <v>0</v>
      </c>
      <c r="AA2921" s="78">
        <f t="shared" si="192"/>
        <v>1.8699999999999999</v>
      </c>
      <c r="AB2921" s="77">
        <f t="shared" si="193"/>
        <v>210</v>
      </c>
    </row>
    <row r="2922" spans="1:28" x14ac:dyDescent="0.3">
      <c r="A2922" s="53">
        <v>44641</v>
      </c>
      <c r="B2922" s="50" t="s">
        <v>1255</v>
      </c>
      <c r="C2922" s="50" t="s">
        <v>1256</v>
      </c>
      <c r="D2922" s="50" t="s">
        <v>47</v>
      </c>
      <c r="E2922" s="52">
        <v>10</v>
      </c>
      <c r="F2922" s="51">
        <v>163</v>
      </c>
      <c r="G2922" s="65">
        <v>0</v>
      </c>
      <c r="H2922" s="51">
        <v>123</v>
      </c>
      <c r="I2922" s="50" t="s">
        <v>178</v>
      </c>
      <c r="J2922" s="61">
        <v>20.3</v>
      </c>
      <c r="K2922" s="50" t="s">
        <v>129</v>
      </c>
      <c r="L2922" s="73">
        <v>13</v>
      </c>
      <c r="M2922" s="69">
        <v>1.4</v>
      </c>
      <c r="N2922" s="51">
        <v>139</v>
      </c>
      <c r="O2922" s="50" t="s">
        <v>312</v>
      </c>
      <c r="P2922" s="51">
        <v>10156</v>
      </c>
      <c r="Q2922" s="50" t="s">
        <v>263</v>
      </c>
      <c r="R2922" s="51">
        <v>10141</v>
      </c>
      <c r="S2922" s="52">
        <v>17</v>
      </c>
      <c r="T2922" s="52">
        <v>53</v>
      </c>
      <c r="U2922" s="52">
        <v>66</v>
      </c>
      <c r="V2922" s="50" t="s">
        <v>521</v>
      </c>
      <c r="W2922" s="52">
        <v>37</v>
      </c>
      <c r="X2922" s="50" t="s">
        <v>81</v>
      </c>
      <c r="Y2922" s="78">
        <f t="shared" si="190"/>
        <v>0.13999999999999999</v>
      </c>
      <c r="Z2922" s="78">
        <f t="shared" si="191"/>
        <v>0</v>
      </c>
      <c r="AA2922" s="78">
        <f t="shared" si="192"/>
        <v>2.0300000000000002</v>
      </c>
      <c r="AB2922" s="77">
        <f t="shared" si="193"/>
        <v>130</v>
      </c>
    </row>
    <row r="2923" spans="1:28" x14ac:dyDescent="0.3">
      <c r="A2923" s="53">
        <v>44642</v>
      </c>
      <c r="B2923" s="50" t="s">
        <v>1255</v>
      </c>
      <c r="C2923" s="50" t="s">
        <v>1256</v>
      </c>
      <c r="D2923" s="50" t="s">
        <v>47</v>
      </c>
      <c r="E2923" s="52">
        <v>10</v>
      </c>
      <c r="F2923" s="51">
        <v>166</v>
      </c>
      <c r="G2923" s="65">
        <v>0</v>
      </c>
      <c r="H2923" s="51">
        <v>122</v>
      </c>
      <c r="I2923" s="50" t="s">
        <v>367</v>
      </c>
      <c r="J2923" s="61">
        <v>21</v>
      </c>
      <c r="K2923" s="50" t="s">
        <v>89</v>
      </c>
      <c r="L2923" s="73">
        <v>21</v>
      </c>
      <c r="M2923" s="69">
        <v>1.1000000000000001</v>
      </c>
      <c r="N2923" s="51">
        <v>47</v>
      </c>
      <c r="O2923" s="50" t="s">
        <v>832</v>
      </c>
      <c r="P2923" s="51">
        <v>10161</v>
      </c>
      <c r="Q2923" s="52">
        <v>22</v>
      </c>
      <c r="R2923" s="51">
        <v>10131</v>
      </c>
      <c r="S2923" s="50" t="s">
        <v>102</v>
      </c>
      <c r="T2923" s="52">
        <v>56</v>
      </c>
      <c r="U2923" s="52">
        <v>66</v>
      </c>
      <c r="V2923" s="50" t="s">
        <v>355</v>
      </c>
      <c r="W2923" s="52">
        <v>35</v>
      </c>
      <c r="X2923" s="50" t="s">
        <v>250</v>
      </c>
      <c r="Y2923" s="78">
        <f t="shared" si="190"/>
        <v>0.11000000000000001</v>
      </c>
      <c r="Z2923" s="78">
        <f t="shared" si="191"/>
        <v>0</v>
      </c>
      <c r="AA2923" s="78">
        <f t="shared" si="192"/>
        <v>2.1</v>
      </c>
      <c r="AB2923" s="77">
        <f t="shared" si="193"/>
        <v>210</v>
      </c>
    </row>
    <row r="2924" spans="1:28" x14ac:dyDescent="0.3">
      <c r="A2924" s="53">
        <v>44643</v>
      </c>
      <c r="B2924" s="50" t="s">
        <v>1255</v>
      </c>
      <c r="C2924" s="50" t="s">
        <v>1256</v>
      </c>
      <c r="D2924" s="50" t="s">
        <v>47</v>
      </c>
      <c r="E2924" s="52">
        <v>10</v>
      </c>
      <c r="F2924" s="51">
        <v>154</v>
      </c>
      <c r="G2924" s="65">
        <v>0</v>
      </c>
      <c r="H2924" s="51">
        <v>113</v>
      </c>
      <c r="I2924" s="50" t="s">
        <v>100</v>
      </c>
      <c r="J2924" s="61">
        <v>19.600000000000001</v>
      </c>
      <c r="K2924" s="50" t="s">
        <v>60</v>
      </c>
      <c r="L2924" s="72" t="s">
        <v>218</v>
      </c>
      <c r="M2924" s="69">
        <v>1.1000000000000001</v>
      </c>
      <c r="N2924" s="51">
        <v>61</v>
      </c>
      <c r="O2924" s="50" t="s">
        <v>139</v>
      </c>
      <c r="P2924" s="51">
        <v>10192</v>
      </c>
      <c r="Q2924" s="52">
        <v>22</v>
      </c>
      <c r="R2924" s="51">
        <v>10157</v>
      </c>
      <c r="S2924" s="50" t="s">
        <v>263</v>
      </c>
      <c r="T2924" s="52">
        <v>64</v>
      </c>
      <c r="U2924" s="52">
        <v>74</v>
      </c>
      <c r="V2924" s="50" t="s">
        <v>249</v>
      </c>
      <c r="W2924" s="52">
        <v>37</v>
      </c>
      <c r="X2924" s="50" t="s">
        <v>65</v>
      </c>
      <c r="Y2924" s="78">
        <f t="shared" si="190"/>
        <v>0.11000000000000001</v>
      </c>
      <c r="Z2924" s="78">
        <f t="shared" si="191"/>
        <v>0</v>
      </c>
      <c r="AA2924" s="78">
        <f t="shared" si="192"/>
        <v>1.9600000000000002</v>
      </c>
      <c r="AB2924" s="77">
        <f t="shared" si="193"/>
        <v>30</v>
      </c>
    </row>
    <row r="2925" spans="1:28" x14ac:dyDescent="0.3">
      <c r="A2925" s="53">
        <v>44644</v>
      </c>
      <c r="B2925" s="50" t="s">
        <v>1255</v>
      </c>
      <c r="C2925" s="50" t="s">
        <v>1256</v>
      </c>
      <c r="D2925" s="50" t="s">
        <v>47</v>
      </c>
      <c r="E2925" s="52">
        <v>10</v>
      </c>
      <c r="F2925" s="51">
        <v>132</v>
      </c>
      <c r="G2925" s="65">
        <v>0</v>
      </c>
      <c r="H2925" s="51">
        <v>93</v>
      </c>
      <c r="I2925" s="50" t="s">
        <v>280</v>
      </c>
      <c r="J2925" s="61">
        <v>17.2</v>
      </c>
      <c r="K2925" s="50" t="s">
        <v>179</v>
      </c>
      <c r="L2925" s="73">
        <v>0</v>
      </c>
      <c r="M2925" s="69">
        <v>3.3</v>
      </c>
      <c r="N2925" s="51">
        <v>81</v>
      </c>
      <c r="O2925" s="50" t="s">
        <v>51</v>
      </c>
      <c r="P2925" s="51">
        <v>10206</v>
      </c>
      <c r="Q2925" s="52">
        <v>10</v>
      </c>
      <c r="R2925" s="51">
        <v>10186</v>
      </c>
      <c r="S2925" s="50" t="s">
        <v>51</v>
      </c>
      <c r="T2925" s="52">
        <v>67</v>
      </c>
      <c r="U2925" s="52">
        <v>81</v>
      </c>
      <c r="V2925" s="50" t="s">
        <v>120</v>
      </c>
      <c r="W2925" s="52">
        <v>53</v>
      </c>
      <c r="X2925" s="50" t="s">
        <v>117</v>
      </c>
      <c r="Y2925" s="78">
        <f t="shared" si="190"/>
        <v>0.32999999999999996</v>
      </c>
      <c r="Z2925" s="78">
        <f t="shared" si="191"/>
        <v>0</v>
      </c>
      <c r="AA2925" s="78">
        <f t="shared" si="192"/>
        <v>1.72</v>
      </c>
      <c r="AB2925" s="77">
        <f t="shared" si="193"/>
        <v>0</v>
      </c>
    </row>
    <row r="2926" spans="1:28" x14ac:dyDescent="0.3">
      <c r="A2926" s="53">
        <v>44645</v>
      </c>
      <c r="B2926" s="50" t="s">
        <v>1255</v>
      </c>
      <c r="C2926" s="50" t="s">
        <v>1256</v>
      </c>
      <c r="D2926" s="50" t="s">
        <v>47</v>
      </c>
      <c r="E2926" s="52">
        <v>10</v>
      </c>
      <c r="F2926" s="51">
        <v>137</v>
      </c>
      <c r="G2926" s="65">
        <v>0</v>
      </c>
      <c r="H2926" s="51">
        <v>110</v>
      </c>
      <c r="I2926" s="50" t="s">
        <v>318</v>
      </c>
      <c r="J2926" s="61">
        <v>16.399999999999999</v>
      </c>
      <c r="K2926" s="50" t="s">
        <v>167</v>
      </c>
      <c r="L2926" s="72" t="s">
        <v>533</v>
      </c>
      <c r="M2926" s="69">
        <v>1.9</v>
      </c>
      <c r="N2926" s="51">
        <v>64</v>
      </c>
      <c r="O2926" s="50" t="s">
        <v>585</v>
      </c>
      <c r="P2926" s="51">
        <v>10188</v>
      </c>
      <c r="Q2926" s="50" t="s">
        <v>51</v>
      </c>
      <c r="R2926" s="51">
        <v>10163</v>
      </c>
      <c r="S2926" s="52">
        <v>15</v>
      </c>
      <c r="T2926" s="52">
        <v>75</v>
      </c>
      <c r="U2926" s="52">
        <v>84</v>
      </c>
      <c r="V2926" s="50" t="s">
        <v>51</v>
      </c>
      <c r="W2926" s="52">
        <v>68</v>
      </c>
      <c r="X2926" s="50" t="s">
        <v>94</v>
      </c>
      <c r="Y2926" s="78">
        <f t="shared" si="190"/>
        <v>0.19</v>
      </c>
      <c r="Z2926" s="78">
        <f t="shared" si="191"/>
        <v>0</v>
      </c>
      <c r="AA2926" s="78">
        <f t="shared" si="192"/>
        <v>1.64</v>
      </c>
      <c r="AB2926" s="77">
        <f t="shared" si="193"/>
        <v>70</v>
      </c>
    </row>
    <row r="2927" spans="1:28" x14ac:dyDescent="0.3">
      <c r="A2927" s="53">
        <v>44646</v>
      </c>
      <c r="B2927" s="50" t="s">
        <v>1255</v>
      </c>
      <c r="C2927" s="50" t="s">
        <v>1256</v>
      </c>
      <c r="D2927" s="50" t="s">
        <v>47</v>
      </c>
      <c r="E2927" s="52">
        <v>10</v>
      </c>
      <c r="F2927" s="51">
        <v>138</v>
      </c>
      <c r="G2927" s="65">
        <v>0</v>
      </c>
      <c r="H2927" s="51">
        <v>101</v>
      </c>
      <c r="I2927" s="50" t="s">
        <v>120</v>
      </c>
      <c r="J2927" s="61">
        <v>17.5</v>
      </c>
      <c r="K2927" s="50" t="s">
        <v>94</v>
      </c>
      <c r="L2927" s="72" t="s">
        <v>401</v>
      </c>
      <c r="M2927" s="69">
        <v>1.4</v>
      </c>
      <c r="N2927" s="51">
        <v>47</v>
      </c>
      <c r="O2927" s="50" t="s">
        <v>64</v>
      </c>
      <c r="P2927" s="51">
        <v>10178</v>
      </c>
      <c r="Q2927" s="52">
        <v>24</v>
      </c>
      <c r="R2927" s="51">
        <v>10157</v>
      </c>
      <c r="S2927" s="50" t="s">
        <v>218</v>
      </c>
      <c r="T2927" s="52">
        <v>79</v>
      </c>
      <c r="U2927" s="52">
        <v>87</v>
      </c>
      <c r="V2927" s="50" t="s">
        <v>229</v>
      </c>
      <c r="W2927" s="52">
        <v>64</v>
      </c>
      <c r="X2927" s="50" t="s">
        <v>94</v>
      </c>
      <c r="Y2927" s="78">
        <f t="shared" si="190"/>
        <v>0.13999999999999999</v>
      </c>
      <c r="Z2927" s="78">
        <f t="shared" si="191"/>
        <v>0</v>
      </c>
      <c r="AA2927" s="78">
        <f t="shared" si="192"/>
        <v>1.75</v>
      </c>
      <c r="AB2927" s="77">
        <f t="shared" si="193"/>
        <v>60</v>
      </c>
    </row>
    <row r="2928" spans="1:28" x14ac:dyDescent="0.3">
      <c r="A2928" s="53">
        <v>44647</v>
      </c>
      <c r="B2928" s="50" t="s">
        <v>1255</v>
      </c>
      <c r="C2928" s="50" t="s">
        <v>1256</v>
      </c>
      <c r="D2928" s="50" t="s">
        <v>47</v>
      </c>
      <c r="E2928" s="52">
        <v>10</v>
      </c>
      <c r="F2928" s="51">
        <v>140</v>
      </c>
      <c r="G2928" s="65">
        <v>0</v>
      </c>
      <c r="H2928" s="51">
        <v>101</v>
      </c>
      <c r="I2928" s="50" t="s">
        <v>193</v>
      </c>
      <c r="J2928" s="61">
        <v>17.899999999999999</v>
      </c>
      <c r="K2928" s="50" t="s">
        <v>133</v>
      </c>
      <c r="L2928" s="73">
        <v>23</v>
      </c>
      <c r="M2928" s="69">
        <v>1.1000000000000001</v>
      </c>
      <c r="N2928" s="51">
        <v>39</v>
      </c>
      <c r="O2928" s="50" t="s">
        <v>75</v>
      </c>
      <c r="P2928" s="51">
        <v>10193</v>
      </c>
      <c r="Q2928" s="52">
        <v>10</v>
      </c>
      <c r="R2928" s="51">
        <v>10176</v>
      </c>
      <c r="S2928" s="50" t="s">
        <v>116</v>
      </c>
      <c r="T2928" s="52">
        <v>75</v>
      </c>
      <c r="U2928" s="52">
        <v>83</v>
      </c>
      <c r="V2928" s="50" t="s">
        <v>51</v>
      </c>
      <c r="W2928" s="52">
        <v>61</v>
      </c>
      <c r="X2928" s="50" t="s">
        <v>201</v>
      </c>
      <c r="Y2928" s="78">
        <f t="shared" si="190"/>
        <v>0.11000000000000001</v>
      </c>
      <c r="Z2928" s="78">
        <f t="shared" si="191"/>
        <v>0</v>
      </c>
      <c r="AA2928" s="78">
        <f t="shared" si="192"/>
        <v>1.7899999999999998</v>
      </c>
      <c r="AB2928" s="77">
        <f t="shared" si="193"/>
        <v>230</v>
      </c>
    </row>
    <row r="2929" spans="1:28" x14ac:dyDescent="0.3">
      <c r="A2929" s="53">
        <v>44648</v>
      </c>
      <c r="B2929" s="50" t="s">
        <v>1255</v>
      </c>
      <c r="C2929" s="50" t="s">
        <v>1256</v>
      </c>
      <c r="D2929" s="50" t="s">
        <v>47</v>
      </c>
      <c r="E2929" s="52">
        <v>10</v>
      </c>
      <c r="F2929" s="51">
        <v>144</v>
      </c>
      <c r="G2929" s="65">
        <v>0</v>
      </c>
      <c r="H2929" s="51">
        <v>110</v>
      </c>
      <c r="I2929" s="50" t="s">
        <v>159</v>
      </c>
      <c r="J2929" s="61">
        <v>17.8</v>
      </c>
      <c r="K2929" s="50" t="s">
        <v>342</v>
      </c>
      <c r="L2929" s="73">
        <v>30</v>
      </c>
      <c r="M2929" s="69">
        <v>1.4</v>
      </c>
      <c r="N2929" s="51">
        <v>53</v>
      </c>
      <c r="O2929" s="50" t="s">
        <v>433</v>
      </c>
      <c r="P2929" s="51">
        <v>10183</v>
      </c>
      <c r="Q2929" s="50" t="s">
        <v>1012</v>
      </c>
      <c r="R2929" s="51">
        <v>10130</v>
      </c>
      <c r="S2929" s="52">
        <v>24</v>
      </c>
      <c r="T2929" s="52">
        <v>73</v>
      </c>
      <c r="U2929" s="52">
        <v>85</v>
      </c>
      <c r="V2929" s="50" t="s">
        <v>51</v>
      </c>
      <c r="W2929" s="52">
        <v>49</v>
      </c>
      <c r="X2929" s="50" t="s">
        <v>342</v>
      </c>
      <c r="Y2929" s="78">
        <f t="shared" si="190"/>
        <v>0.13999999999999999</v>
      </c>
      <c r="Z2929" s="78">
        <f t="shared" si="191"/>
        <v>0</v>
      </c>
      <c r="AA2929" s="78">
        <f t="shared" si="192"/>
        <v>1.78</v>
      </c>
      <c r="AB2929" s="77">
        <f t="shared" si="193"/>
        <v>300</v>
      </c>
    </row>
    <row r="2930" spans="1:28" x14ac:dyDescent="0.3">
      <c r="A2930" s="53">
        <v>44649</v>
      </c>
      <c r="B2930" s="50" t="s">
        <v>1255</v>
      </c>
      <c r="C2930" s="50" t="s">
        <v>1256</v>
      </c>
      <c r="D2930" s="50" t="s">
        <v>47</v>
      </c>
      <c r="E2930" s="52">
        <v>10</v>
      </c>
      <c r="F2930" s="51">
        <v>124</v>
      </c>
      <c r="G2930" s="65">
        <v>1.2</v>
      </c>
      <c r="H2930" s="51">
        <v>107</v>
      </c>
      <c r="I2930" s="50" t="s">
        <v>100</v>
      </c>
      <c r="J2930" s="61">
        <v>14</v>
      </c>
      <c r="K2930" s="50" t="s">
        <v>307</v>
      </c>
      <c r="L2930" s="73">
        <v>32</v>
      </c>
      <c r="M2930" s="69">
        <v>1.7</v>
      </c>
      <c r="N2930" s="51">
        <v>67</v>
      </c>
      <c r="O2930" s="50" t="s">
        <v>209</v>
      </c>
      <c r="P2930" s="51">
        <v>10130</v>
      </c>
      <c r="Q2930" s="50" t="s">
        <v>1012</v>
      </c>
      <c r="R2930" s="51">
        <v>10088</v>
      </c>
      <c r="S2930" s="50" t="s">
        <v>51</v>
      </c>
      <c r="T2930" s="52">
        <v>80</v>
      </c>
      <c r="U2930" s="52">
        <v>87</v>
      </c>
      <c r="V2930" s="50" t="s">
        <v>51</v>
      </c>
      <c r="W2930" s="52">
        <v>76</v>
      </c>
      <c r="X2930" s="50" t="s">
        <v>51</v>
      </c>
      <c r="Y2930" s="78">
        <f t="shared" si="190"/>
        <v>0.16999999999999998</v>
      </c>
      <c r="Z2930" s="78">
        <f t="shared" si="191"/>
        <v>0.12</v>
      </c>
      <c r="AA2930" s="78">
        <f t="shared" si="192"/>
        <v>1.4</v>
      </c>
      <c r="AB2930" s="77">
        <f t="shared" si="193"/>
        <v>320</v>
      </c>
    </row>
    <row r="2931" spans="1:28" x14ac:dyDescent="0.3">
      <c r="A2931" s="53">
        <v>44650</v>
      </c>
      <c r="B2931" s="50" t="s">
        <v>1255</v>
      </c>
      <c r="C2931" s="50" t="s">
        <v>1256</v>
      </c>
      <c r="D2931" s="50" t="s">
        <v>47</v>
      </c>
      <c r="E2931" s="52">
        <v>10</v>
      </c>
      <c r="F2931" s="51">
        <v>127</v>
      </c>
      <c r="G2931" s="65">
        <v>15.2</v>
      </c>
      <c r="H2931" s="51">
        <v>104</v>
      </c>
      <c r="I2931" s="50" t="s">
        <v>260</v>
      </c>
      <c r="J2931" s="61">
        <v>15</v>
      </c>
      <c r="K2931" s="50" t="s">
        <v>169</v>
      </c>
      <c r="L2931" s="73">
        <v>29</v>
      </c>
      <c r="M2931" s="69">
        <v>4.2</v>
      </c>
      <c r="N2931" s="51">
        <v>139</v>
      </c>
      <c r="O2931" s="50" t="s">
        <v>81</v>
      </c>
      <c r="P2931" s="51">
        <v>10088</v>
      </c>
      <c r="Q2931" s="50" t="s">
        <v>1012</v>
      </c>
      <c r="R2931" s="51">
        <v>10060</v>
      </c>
      <c r="S2931" s="52">
        <v>15</v>
      </c>
      <c r="T2931" s="52">
        <v>70</v>
      </c>
      <c r="U2931" s="52">
        <v>86</v>
      </c>
      <c r="V2931" s="50" t="s">
        <v>80</v>
      </c>
      <c r="W2931" s="52">
        <v>58</v>
      </c>
      <c r="X2931" s="50" t="s">
        <v>188</v>
      </c>
      <c r="Y2931" s="78">
        <f t="shared" si="190"/>
        <v>0.42000000000000004</v>
      </c>
      <c r="Z2931" s="78">
        <f t="shared" si="191"/>
        <v>1.52</v>
      </c>
      <c r="AA2931" s="78">
        <f t="shared" si="192"/>
        <v>1.5</v>
      </c>
      <c r="AB2931" s="77">
        <f t="shared" si="193"/>
        <v>290</v>
      </c>
    </row>
    <row r="2932" spans="1:28" x14ac:dyDescent="0.3">
      <c r="A2932" s="53">
        <v>44651</v>
      </c>
      <c r="B2932" s="50" t="s">
        <v>1255</v>
      </c>
      <c r="C2932" s="50" t="s">
        <v>1256</v>
      </c>
      <c r="D2932" s="50" t="s">
        <v>47</v>
      </c>
      <c r="E2932" s="52">
        <v>10</v>
      </c>
      <c r="F2932" s="51">
        <v>122</v>
      </c>
      <c r="G2932" s="65">
        <v>5.2</v>
      </c>
      <c r="H2932" s="51">
        <v>90</v>
      </c>
      <c r="I2932" s="50" t="s">
        <v>370</v>
      </c>
      <c r="J2932" s="61">
        <v>15.3</v>
      </c>
      <c r="K2932" s="50" t="s">
        <v>50</v>
      </c>
      <c r="L2932" s="73">
        <v>31</v>
      </c>
      <c r="M2932" s="69">
        <v>3.6</v>
      </c>
      <c r="N2932" s="51">
        <v>133</v>
      </c>
      <c r="O2932" s="50" t="s">
        <v>189</v>
      </c>
      <c r="P2932" s="51">
        <v>10158</v>
      </c>
      <c r="Q2932" s="52">
        <v>24</v>
      </c>
      <c r="R2932" s="51">
        <v>10050</v>
      </c>
      <c r="S2932" s="50" t="s">
        <v>102</v>
      </c>
      <c r="T2932" s="52">
        <v>62</v>
      </c>
      <c r="U2932" s="52">
        <v>80</v>
      </c>
      <c r="V2932" s="50" t="s">
        <v>235</v>
      </c>
      <c r="W2932" s="52">
        <v>46</v>
      </c>
      <c r="X2932" s="50" t="s">
        <v>100</v>
      </c>
      <c r="Y2932" s="78">
        <f t="shared" si="190"/>
        <v>0.36</v>
      </c>
      <c r="Z2932" s="78">
        <f t="shared" si="191"/>
        <v>0.52</v>
      </c>
      <c r="AA2932" s="78">
        <f t="shared" si="192"/>
        <v>1.53</v>
      </c>
      <c r="AB2932" s="77">
        <f t="shared" si="193"/>
        <v>310</v>
      </c>
    </row>
    <row r="2933" spans="1:28" x14ac:dyDescent="0.3">
      <c r="A2933" s="53">
        <v>44652</v>
      </c>
      <c r="B2933" s="50" t="s">
        <v>1255</v>
      </c>
      <c r="C2933" s="50" t="s">
        <v>1256</v>
      </c>
      <c r="D2933" s="50" t="s">
        <v>47</v>
      </c>
      <c r="E2933" s="52">
        <v>10</v>
      </c>
      <c r="F2933" s="51">
        <v>80</v>
      </c>
      <c r="G2933" s="65">
        <v>12.6</v>
      </c>
      <c r="H2933" s="51">
        <v>53</v>
      </c>
      <c r="I2933" s="50" t="s">
        <v>142</v>
      </c>
      <c r="J2933" s="61">
        <v>10.6</v>
      </c>
      <c r="K2933" s="50" t="s">
        <v>129</v>
      </c>
      <c r="L2933" s="73">
        <v>32</v>
      </c>
      <c r="M2933" s="69">
        <v>3.3</v>
      </c>
      <c r="N2933" s="51">
        <v>178</v>
      </c>
      <c r="O2933" s="50" t="s">
        <v>225</v>
      </c>
      <c r="P2933" s="51">
        <v>10220</v>
      </c>
      <c r="Q2933" s="52">
        <v>23</v>
      </c>
      <c r="R2933" s="51">
        <v>10158</v>
      </c>
      <c r="S2933" s="50" t="s">
        <v>1012</v>
      </c>
      <c r="T2933" s="52">
        <v>61</v>
      </c>
      <c r="U2933" s="52">
        <v>80</v>
      </c>
      <c r="V2933" s="50" t="s">
        <v>170</v>
      </c>
      <c r="W2933" s="52">
        <v>41</v>
      </c>
      <c r="X2933" s="50" t="s">
        <v>193</v>
      </c>
      <c r="Y2933" s="78">
        <f t="shared" si="190"/>
        <v>0.32999999999999996</v>
      </c>
      <c r="Z2933" s="78">
        <f t="shared" si="191"/>
        <v>1.26</v>
      </c>
      <c r="AA2933" s="78">
        <f t="shared" si="192"/>
        <v>1.06</v>
      </c>
      <c r="AB2933" s="77">
        <f t="shared" si="193"/>
        <v>320</v>
      </c>
    </row>
    <row r="2934" spans="1:28" x14ac:dyDescent="0.3">
      <c r="A2934" s="53">
        <v>44653</v>
      </c>
      <c r="B2934" s="50" t="s">
        <v>1255</v>
      </c>
      <c r="C2934" s="50" t="s">
        <v>1256</v>
      </c>
      <c r="D2934" s="50" t="s">
        <v>47</v>
      </c>
      <c r="E2934" s="52">
        <v>10</v>
      </c>
      <c r="F2934" s="51">
        <v>81</v>
      </c>
      <c r="G2934" s="65">
        <v>12</v>
      </c>
      <c r="H2934" s="51">
        <v>48</v>
      </c>
      <c r="I2934" s="50" t="s">
        <v>232</v>
      </c>
      <c r="J2934" s="61">
        <v>11.4</v>
      </c>
      <c r="K2934" s="50" t="s">
        <v>250</v>
      </c>
      <c r="L2934" s="72" t="s">
        <v>218</v>
      </c>
      <c r="M2934" s="69">
        <v>3.1</v>
      </c>
      <c r="N2934" s="51">
        <v>142</v>
      </c>
      <c r="O2934" s="50" t="s">
        <v>111</v>
      </c>
      <c r="P2934" s="51">
        <v>10234</v>
      </c>
      <c r="Q2934" s="50" t="s">
        <v>51</v>
      </c>
      <c r="R2934" s="51">
        <v>10204</v>
      </c>
      <c r="S2934" s="52">
        <v>24</v>
      </c>
      <c r="T2934" s="52">
        <v>57</v>
      </c>
      <c r="U2934" s="52">
        <v>79</v>
      </c>
      <c r="V2934" s="50" t="s">
        <v>51</v>
      </c>
      <c r="W2934" s="52">
        <v>38</v>
      </c>
      <c r="X2934" s="50" t="s">
        <v>260</v>
      </c>
      <c r="Y2934" s="78">
        <f t="shared" si="190"/>
        <v>0.31</v>
      </c>
      <c r="Z2934" s="78">
        <f t="shared" si="191"/>
        <v>1.2</v>
      </c>
      <c r="AA2934" s="78">
        <f t="shared" si="192"/>
        <v>1.1400000000000001</v>
      </c>
      <c r="AB2934" s="77">
        <f t="shared" si="193"/>
        <v>30</v>
      </c>
    </row>
    <row r="2935" spans="1:28" x14ac:dyDescent="0.3">
      <c r="A2935" s="53">
        <v>44654</v>
      </c>
      <c r="B2935" s="50" t="s">
        <v>1255</v>
      </c>
      <c r="C2935" s="50" t="s">
        <v>1256</v>
      </c>
      <c r="D2935" s="50" t="s">
        <v>47</v>
      </c>
      <c r="E2935" s="52">
        <v>10</v>
      </c>
      <c r="F2935" s="51">
        <v>84</v>
      </c>
      <c r="G2935" s="65">
        <v>2</v>
      </c>
      <c r="H2935" s="51">
        <v>54</v>
      </c>
      <c r="I2935" s="50" t="s">
        <v>258</v>
      </c>
      <c r="J2935" s="61">
        <v>11.5</v>
      </c>
      <c r="K2935" s="50" t="s">
        <v>91</v>
      </c>
      <c r="L2935" s="72" t="s">
        <v>84</v>
      </c>
      <c r="M2935" s="69">
        <v>2.5</v>
      </c>
      <c r="N2935" s="51">
        <v>119</v>
      </c>
      <c r="O2935" s="50" t="s">
        <v>520</v>
      </c>
      <c r="P2935" s="51">
        <v>10226</v>
      </c>
      <c r="Q2935" s="50" t="s">
        <v>51</v>
      </c>
      <c r="R2935" s="51">
        <v>10197</v>
      </c>
      <c r="S2935" s="50" t="s">
        <v>218</v>
      </c>
      <c r="T2935" s="52">
        <v>69</v>
      </c>
      <c r="U2935" s="52">
        <v>85</v>
      </c>
      <c r="V2935" s="50" t="s">
        <v>475</v>
      </c>
      <c r="W2935" s="52">
        <v>51</v>
      </c>
      <c r="X2935" s="50" t="s">
        <v>55</v>
      </c>
      <c r="Y2935" s="78">
        <f t="shared" si="190"/>
        <v>0.25</v>
      </c>
      <c r="Z2935" s="78">
        <f t="shared" si="191"/>
        <v>0.2</v>
      </c>
      <c r="AA2935" s="78">
        <f t="shared" si="192"/>
        <v>1.1499999999999999</v>
      </c>
      <c r="AB2935" s="77">
        <f t="shared" si="193"/>
        <v>20</v>
      </c>
    </row>
    <row r="2936" spans="1:28" x14ac:dyDescent="0.3">
      <c r="A2936" s="53">
        <v>44655</v>
      </c>
      <c r="B2936" s="50" t="s">
        <v>1255</v>
      </c>
      <c r="C2936" s="50" t="s">
        <v>1256</v>
      </c>
      <c r="D2936" s="50" t="s">
        <v>47</v>
      </c>
      <c r="E2936" s="52">
        <v>10</v>
      </c>
      <c r="F2936" s="51">
        <v>85</v>
      </c>
      <c r="G2936" s="65">
        <v>0</v>
      </c>
      <c r="H2936" s="51">
        <v>53</v>
      </c>
      <c r="I2936" s="50" t="s">
        <v>100</v>
      </c>
      <c r="J2936" s="61">
        <v>11.7</v>
      </c>
      <c r="K2936" s="50" t="s">
        <v>146</v>
      </c>
      <c r="L2936" s="73">
        <v>10</v>
      </c>
      <c r="M2936" s="69">
        <v>5</v>
      </c>
      <c r="N2936" s="51">
        <v>106</v>
      </c>
      <c r="O2936" s="50" t="s">
        <v>182</v>
      </c>
      <c r="P2936" s="51">
        <v>10225</v>
      </c>
      <c r="Q2936" s="50" t="s">
        <v>1012</v>
      </c>
      <c r="R2936" s="51">
        <v>10202</v>
      </c>
      <c r="S2936" s="52">
        <v>17</v>
      </c>
      <c r="T2936" s="52">
        <v>53</v>
      </c>
      <c r="U2936" s="52">
        <v>62</v>
      </c>
      <c r="V2936" s="50" t="s">
        <v>494</v>
      </c>
      <c r="W2936" s="52">
        <v>47</v>
      </c>
      <c r="X2936" s="50" t="s">
        <v>182</v>
      </c>
      <c r="Y2936" s="78">
        <f t="shared" si="190"/>
        <v>0.5</v>
      </c>
      <c r="Z2936" s="78">
        <f t="shared" si="191"/>
        <v>0</v>
      </c>
      <c r="AA2936" s="78">
        <f t="shared" si="192"/>
        <v>1.17</v>
      </c>
      <c r="AB2936" s="77">
        <f t="shared" si="193"/>
        <v>100</v>
      </c>
    </row>
    <row r="2937" spans="1:28" x14ac:dyDescent="0.3">
      <c r="A2937" s="53">
        <v>44656</v>
      </c>
      <c r="B2937" s="50" t="s">
        <v>1255</v>
      </c>
      <c r="C2937" s="50" t="s">
        <v>1256</v>
      </c>
      <c r="D2937" s="50" t="s">
        <v>47</v>
      </c>
      <c r="E2937" s="52">
        <v>10</v>
      </c>
      <c r="F2937" s="51">
        <v>92</v>
      </c>
      <c r="G2937" s="65">
        <v>0</v>
      </c>
      <c r="H2937" s="51">
        <v>49</v>
      </c>
      <c r="I2937" s="50" t="s">
        <v>75</v>
      </c>
      <c r="J2937" s="61">
        <v>13.4</v>
      </c>
      <c r="K2937" s="50" t="s">
        <v>146</v>
      </c>
      <c r="L2937" s="72" t="s">
        <v>132</v>
      </c>
      <c r="M2937" s="69">
        <v>3.9</v>
      </c>
      <c r="N2937" s="51">
        <v>78</v>
      </c>
      <c r="O2937" s="50" t="s">
        <v>148</v>
      </c>
      <c r="P2937" s="51">
        <v>10205</v>
      </c>
      <c r="Q2937" s="50" t="s">
        <v>1012</v>
      </c>
      <c r="R2937" s="51">
        <v>10152</v>
      </c>
      <c r="S2937" s="52">
        <v>24</v>
      </c>
      <c r="T2937" s="52">
        <v>55</v>
      </c>
      <c r="U2937" s="52">
        <v>74</v>
      </c>
      <c r="V2937" s="50" t="s">
        <v>51</v>
      </c>
      <c r="W2937" s="52">
        <v>45</v>
      </c>
      <c r="X2937" s="50" t="s">
        <v>277</v>
      </c>
      <c r="Y2937" s="78">
        <f t="shared" si="190"/>
        <v>0.39</v>
      </c>
      <c r="Z2937" s="78">
        <f t="shared" si="191"/>
        <v>0</v>
      </c>
      <c r="AA2937" s="78">
        <f t="shared" si="192"/>
        <v>1.34</v>
      </c>
      <c r="AB2937" s="77">
        <f t="shared" si="193"/>
        <v>80</v>
      </c>
    </row>
    <row r="2938" spans="1:28" x14ac:dyDescent="0.3">
      <c r="A2938" s="53">
        <v>44657</v>
      </c>
      <c r="B2938" s="50" t="s">
        <v>1255</v>
      </c>
      <c r="C2938" s="50" t="s">
        <v>1256</v>
      </c>
      <c r="D2938" s="50" t="s">
        <v>47</v>
      </c>
      <c r="E2938" s="52">
        <v>10</v>
      </c>
      <c r="F2938" s="51">
        <v>96</v>
      </c>
      <c r="G2938" s="65">
        <v>0</v>
      </c>
      <c r="H2938" s="51">
        <v>52</v>
      </c>
      <c r="I2938" s="50" t="s">
        <v>404</v>
      </c>
      <c r="J2938" s="61">
        <v>14.1</v>
      </c>
      <c r="K2938" s="50" t="s">
        <v>164</v>
      </c>
      <c r="L2938" s="73">
        <v>29</v>
      </c>
      <c r="M2938" s="69">
        <v>3.9</v>
      </c>
      <c r="N2938" s="51">
        <v>83</v>
      </c>
      <c r="O2938" s="50" t="s">
        <v>121</v>
      </c>
      <c r="P2938" s="51">
        <v>10158</v>
      </c>
      <c r="Q2938" s="52">
        <v>20</v>
      </c>
      <c r="R2938" s="51">
        <v>10134</v>
      </c>
      <c r="S2938" s="50" t="s">
        <v>102</v>
      </c>
      <c r="T2938" s="52">
        <v>71</v>
      </c>
      <c r="U2938" s="52">
        <v>80</v>
      </c>
      <c r="V2938" s="50" t="s">
        <v>159</v>
      </c>
      <c r="W2938" s="52">
        <v>60</v>
      </c>
      <c r="X2938" s="50" t="s">
        <v>129</v>
      </c>
      <c r="Y2938" s="78">
        <f t="shared" si="190"/>
        <v>0.39</v>
      </c>
      <c r="Z2938" s="78">
        <f t="shared" si="191"/>
        <v>0</v>
      </c>
      <c r="AA2938" s="78">
        <f t="shared" si="192"/>
        <v>1.41</v>
      </c>
      <c r="AB2938" s="77">
        <f t="shared" si="193"/>
        <v>290</v>
      </c>
    </row>
    <row r="2939" spans="1:28" x14ac:dyDescent="0.3">
      <c r="A2939" s="53">
        <v>44658</v>
      </c>
      <c r="B2939" s="50" t="s">
        <v>1255</v>
      </c>
      <c r="C2939" s="50" t="s">
        <v>1256</v>
      </c>
      <c r="D2939" s="50" t="s">
        <v>47</v>
      </c>
      <c r="E2939" s="52">
        <v>10</v>
      </c>
      <c r="F2939" s="51">
        <v>146</v>
      </c>
      <c r="G2939" s="65">
        <v>0</v>
      </c>
      <c r="H2939" s="51">
        <v>90</v>
      </c>
      <c r="I2939" s="50" t="s">
        <v>367</v>
      </c>
      <c r="J2939" s="61">
        <v>20.100000000000001</v>
      </c>
      <c r="K2939" s="50" t="s">
        <v>98</v>
      </c>
      <c r="L2939" s="73">
        <v>18</v>
      </c>
      <c r="M2939" s="69">
        <v>2.2000000000000002</v>
      </c>
      <c r="N2939" s="51">
        <v>81</v>
      </c>
      <c r="O2939" s="50" t="s">
        <v>260</v>
      </c>
      <c r="P2939" s="51">
        <v>10144</v>
      </c>
      <c r="Q2939" s="50" t="s">
        <v>1012</v>
      </c>
      <c r="R2939" s="51">
        <v>10115</v>
      </c>
      <c r="S2939" s="52">
        <v>12</v>
      </c>
      <c r="T2939" s="52">
        <v>63</v>
      </c>
      <c r="U2939" s="52">
        <v>78</v>
      </c>
      <c r="V2939" s="50" t="s">
        <v>166</v>
      </c>
      <c r="W2939" s="52">
        <v>43</v>
      </c>
      <c r="X2939" s="50" t="s">
        <v>91</v>
      </c>
      <c r="Y2939" s="78">
        <f t="shared" si="190"/>
        <v>0.22000000000000003</v>
      </c>
      <c r="Z2939" s="78">
        <f t="shared" si="191"/>
        <v>0</v>
      </c>
      <c r="AA2939" s="78">
        <f t="shared" si="192"/>
        <v>2.0100000000000002</v>
      </c>
      <c r="AB2939" s="77">
        <f t="shared" si="193"/>
        <v>180</v>
      </c>
    </row>
    <row r="2940" spans="1:28" x14ac:dyDescent="0.3">
      <c r="A2940" s="53">
        <v>44659</v>
      </c>
      <c r="B2940" s="50" t="s">
        <v>1255</v>
      </c>
      <c r="C2940" s="50" t="s">
        <v>1256</v>
      </c>
      <c r="D2940" s="50" t="s">
        <v>47</v>
      </c>
      <c r="E2940" s="52">
        <v>10</v>
      </c>
      <c r="F2940" s="51">
        <v>166</v>
      </c>
      <c r="G2940" s="65">
        <v>4.2</v>
      </c>
      <c r="H2940" s="51">
        <v>118</v>
      </c>
      <c r="I2940" s="50" t="s">
        <v>51</v>
      </c>
      <c r="J2940" s="61">
        <v>21.5</v>
      </c>
      <c r="K2940" s="50" t="s">
        <v>307</v>
      </c>
      <c r="L2940" s="73">
        <v>30</v>
      </c>
      <c r="M2940" s="69">
        <v>5</v>
      </c>
      <c r="N2940" s="51">
        <v>189</v>
      </c>
      <c r="O2940" s="50" t="s">
        <v>209</v>
      </c>
      <c r="P2940" s="51">
        <v>10180</v>
      </c>
      <c r="Q2940" s="52">
        <v>24</v>
      </c>
      <c r="R2940" s="51">
        <v>10075</v>
      </c>
      <c r="S2940" s="50" t="s">
        <v>132</v>
      </c>
      <c r="T2940" s="52">
        <v>72</v>
      </c>
      <c r="U2940" s="52">
        <v>82</v>
      </c>
      <c r="V2940" s="50" t="s">
        <v>162</v>
      </c>
      <c r="W2940" s="52">
        <v>31</v>
      </c>
      <c r="X2940" s="50" t="s">
        <v>307</v>
      </c>
      <c r="Y2940" s="78">
        <f t="shared" si="190"/>
        <v>0.5</v>
      </c>
      <c r="Z2940" s="78">
        <f t="shared" si="191"/>
        <v>0.42000000000000004</v>
      </c>
      <c r="AA2940" s="78">
        <f t="shared" si="192"/>
        <v>2.15</v>
      </c>
      <c r="AB2940" s="77">
        <f t="shared" si="193"/>
        <v>300</v>
      </c>
    </row>
    <row r="2941" spans="1:28" x14ac:dyDescent="0.3">
      <c r="A2941" s="53">
        <v>44660</v>
      </c>
      <c r="B2941" s="50" t="s">
        <v>1255</v>
      </c>
      <c r="C2941" s="50" t="s">
        <v>1256</v>
      </c>
      <c r="D2941" s="50" t="s">
        <v>47</v>
      </c>
      <c r="E2941" s="52">
        <v>10</v>
      </c>
      <c r="F2941" s="51">
        <v>128</v>
      </c>
      <c r="G2941" s="65">
        <v>0</v>
      </c>
      <c r="H2941" s="51">
        <v>94</v>
      </c>
      <c r="I2941" s="50" t="s">
        <v>100</v>
      </c>
      <c r="J2941" s="61">
        <v>16.2</v>
      </c>
      <c r="K2941" s="50" t="s">
        <v>113</v>
      </c>
      <c r="L2941" s="72" t="s">
        <v>533</v>
      </c>
      <c r="M2941" s="69">
        <v>3.9</v>
      </c>
      <c r="N2941" s="51">
        <v>114</v>
      </c>
      <c r="O2941" s="50" t="s">
        <v>388</v>
      </c>
      <c r="P2941" s="51">
        <v>10197</v>
      </c>
      <c r="Q2941" s="52">
        <v>11</v>
      </c>
      <c r="R2941" s="51">
        <v>10150</v>
      </c>
      <c r="S2941" s="52">
        <v>24</v>
      </c>
      <c r="T2941" s="52">
        <v>72</v>
      </c>
      <c r="U2941" s="52">
        <v>86</v>
      </c>
      <c r="V2941" s="50" t="s">
        <v>51</v>
      </c>
      <c r="W2941" s="52">
        <v>59</v>
      </c>
      <c r="X2941" s="50" t="s">
        <v>206</v>
      </c>
      <c r="Y2941" s="78">
        <f t="shared" si="190"/>
        <v>0.39</v>
      </c>
      <c r="Z2941" s="78">
        <f t="shared" si="191"/>
        <v>0</v>
      </c>
      <c r="AA2941" s="78">
        <f t="shared" si="192"/>
        <v>1.6199999999999999</v>
      </c>
      <c r="AB2941" s="77">
        <f t="shared" si="193"/>
        <v>70</v>
      </c>
    </row>
    <row r="2942" spans="1:28" x14ac:dyDescent="0.3">
      <c r="A2942" s="53">
        <v>44661</v>
      </c>
      <c r="B2942" s="50" t="s">
        <v>1255</v>
      </c>
      <c r="C2942" s="50" t="s">
        <v>1256</v>
      </c>
      <c r="D2942" s="50" t="s">
        <v>47</v>
      </c>
      <c r="E2942" s="52">
        <v>10</v>
      </c>
      <c r="F2942" s="51">
        <v>153</v>
      </c>
      <c r="G2942" s="65">
        <v>0</v>
      </c>
      <c r="H2942" s="51">
        <v>77</v>
      </c>
      <c r="I2942" s="50" t="s">
        <v>159</v>
      </c>
      <c r="J2942" s="61">
        <v>22.9</v>
      </c>
      <c r="K2942" s="50" t="s">
        <v>142</v>
      </c>
      <c r="L2942" s="73">
        <v>10</v>
      </c>
      <c r="M2942" s="69">
        <v>1.4</v>
      </c>
      <c r="N2942" s="51">
        <v>94</v>
      </c>
      <c r="O2942" s="50" t="s">
        <v>312</v>
      </c>
      <c r="P2942" s="51">
        <v>10150</v>
      </c>
      <c r="Q2942" s="50" t="s">
        <v>1012</v>
      </c>
      <c r="R2942" s="51">
        <v>9986</v>
      </c>
      <c r="S2942" s="52">
        <v>22</v>
      </c>
      <c r="T2942" s="52">
        <v>65</v>
      </c>
      <c r="U2942" s="52">
        <v>86</v>
      </c>
      <c r="V2942" s="50" t="s">
        <v>51</v>
      </c>
      <c r="W2942" s="52">
        <v>32</v>
      </c>
      <c r="X2942" s="50" t="s">
        <v>142</v>
      </c>
      <c r="Y2942" s="78">
        <f t="shared" si="190"/>
        <v>0.13999999999999999</v>
      </c>
      <c r="Z2942" s="78">
        <f t="shared" si="191"/>
        <v>0</v>
      </c>
      <c r="AA2942" s="78">
        <f t="shared" si="192"/>
        <v>2.29</v>
      </c>
      <c r="AB2942" s="77">
        <f t="shared" si="193"/>
        <v>100</v>
      </c>
    </row>
    <row r="2943" spans="1:28" x14ac:dyDescent="0.3">
      <c r="A2943" s="53">
        <v>44662</v>
      </c>
      <c r="B2943" s="50" t="s">
        <v>1255</v>
      </c>
      <c r="C2943" s="50" t="s">
        <v>1256</v>
      </c>
      <c r="D2943" s="50" t="s">
        <v>47</v>
      </c>
      <c r="E2943" s="52">
        <v>10</v>
      </c>
      <c r="F2943" s="51">
        <v>163</v>
      </c>
      <c r="G2943" s="65">
        <v>0.6</v>
      </c>
      <c r="H2943" s="51">
        <v>130</v>
      </c>
      <c r="I2943" s="50" t="s">
        <v>123</v>
      </c>
      <c r="J2943" s="61">
        <v>19.600000000000001</v>
      </c>
      <c r="K2943" s="50" t="s">
        <v>307</v>
      </c>
      <c r="L2943" s="73">
        <v>29</v>
      </c>
      <c r="M2943" s="69">
        <v>1.9</v>
      </c>
      <c r="N2943" s="51">
        <v>119</v>
      </c>
      <c r="O2943" s="50" t="s">
        <v>543</v>
      </c>
      <c r="P2943" s="51">
        <v>10016</v>
      </c>
      <c r="Q2943" s="52">
        <v>24</v>
      </c>
      <c r="R2943" s="51">
        <v>9974</v>
      </c>
      <c r="S2943" s="52">
        <v>15</v>
      </c>
      <c r="T2943" s="52">
        <v>67</v>
      </c>
      <c r="U2943" s="52">
        <v>82</v>
      </c>
      <c r="V2943" s="50" t="s">
        <v>763</v>
      </c>
      <c r="W2943" s="52">
        <v>46</v>
      </c>
      <c r="X2943" s="50" t="s">
        <v>286</v>
      </c>
      <c r="Y2943" s="78">
        <f t="shared" si="190"/>
        <v>0.19</v>
      </c>
      <c r="Z2943" s="78">
        <f t="shared" si="191"/>
        <v>0.06</v>
      </c>
      <c r="AA2943" s="78">
        <f t="shared" si="192"/>
        <v>1.9600000000000002</v>
      </c>
      <c r="AB2943" s="77">
        <f t="shared" si="193"/>
        <v>290</v>
      </c>
    </row>
    <row r="2944" spans="1:28" x14ac:dyDescent="0.3">
      <c r="A2944" s="53">
        <v>44663</v>
      </c>
      <c r="B2944" s="50" t="s">
        <v>1255</v>
      </c>
      <c r="C2944" s="50" t="s">
        <v>1256</v>
      </c>
      <c r="D2944" s="50" t="s">
        <v>47</v>
      </c>
      <c r="E2944" s="52">
        <v>10</v>
      </c>
      <c r="F2944" s="51">
        <v>162</v>
      </c>
      <c r="G2944" s="65">
        <v>0</v>
      </c>
      <c r="H2944" s="51">
        <v>120</v>
      </c>
      <c r="I2944" s="50" t="s">
        <v>280</v>
      </c>
      <c r="J2944" s="61">
        <v>20.399999999999999</v>
      </c>
      <c r="K2944" s="50" t="s">
        <v>89</v>
      </c>
      <c r="L2944" s="73">
        <v>31</v>
      </c>
      <c r="M2944" s="69">
        <v>2.5</v>
      </c>
      <c r="N2944" s="51">
        <v>111</v>
      </c>
      <c r="O2944" s="50" t="s">
        <v>139</v>
      </c>
      <c r="P2944" s="51">
        <v>10103</v>
      </c>
      <c r="Q2944" s="52">
        <v>24</v>
      </c>
      <c r="R2944" s="51">
        <v>10012</v>
      </c>
      <c r="S2944" s="50" t="s">
        <v>263</v>
      </c>
      <c r="T2944" s="52">
        <v>66</v>
      </c>
      <c r="U2944" s="52">
        <v>82</v>
      </c>
      <c r="V2944" s="50" t="s">
        <v>51</v>
      </c>
      <c r="W2944" s="52">
        <v>53</v>
      </c>
      <c r="X2944" s="50" t="s">
        <v>433</v>
      </c>
      <c r="Y2944" s="78">
        <f t="shared" si="190"/>
        <v>0.25</v>
      </c>
      <c r="Z2944" s="78">
        <f t="shared" si="191"/>
        <v>0</v>
      </c>
      <c r="AA2944" s="78">
        <f t="shared" si="192"/>
        <v>2.04</v>
      </c>
      <c r="AB2944" s="77">
        <f t="shared" si="193"/>
        <v>310</v>
      </c>
    </row>
    <row r="2945" spans="1:28" x14ac:dyDescent="0.3">
      <c r="A2945" s="53">
        <v>44664</v>
      </c>
      <c r="B2945" s="50" t="s">
        <v>1255</v>
      </c>
      <c r="C2945" s="50" t="s">
        <v>1256</v>
      </c>
      <c r="D2945" s="50" t="s">
        <v>47</v>
      </c>
      <c r="E2945" s="52">
        <v>10</v>
      </c>
      <c r="F2945" s="51">
        <v>158</v>
      </c>
      <c r="G2945" s="65">
        <v>0</v>
      </c>
      <c r="H2945" s="51">
        <v>113</v>
      </c>
      <c r="I2945" s="50" t="s">
        <v>108</v>
      </c>
      <c r="J2945" s="61">
        <v>20.2</v>
      </c>
      <c r="K2945" s="50" t="s">
        <v>158</v>
      </c>
      <c r="L2945" s="72" t="s">
        <v>533</v>
      </c>
      <c r="M2945" s="69">
        <v>2.2000000000000002</v>
      </c>
      <c r="N2945" s="51">
        <v>47</v>
      </c>
      <c r="O2945" s="50" t="s">
        <v>81</v>
      </c>
      <c r="P2945" s="51">
        <v>10203</v>
      </c>
      <c r="Q2945" s="52">
        <v>22</v>
      </c>
      <c r="R2945" s="51">
        <v>10103</v>
      </c>
      <c r="S2945" s="50" t="s">
        <v>1012</v>
      </c>
      <c r="T2945" s="52">
        <v>65</v>
      </c>
      <c r="U2945" s="52">
        <v>83</v>
      </c>
      <c r="V2945" s="50" t="s">
        <v>100</v>
      </c>
      <c r="W2945" s="52">
        <v>56</v>
      </c>
      <c r="X2945" s="50" t="s">
        <v>277</v>
      </c>
      <c r="Y2945" s="78">
        <f t="shared" si="190"/>
        <v>0.22000000000000003</v>
      </c>
      <c r="Z2945" s="78">
        <f t="shared" si="191"/>
        <v>0</v>
      </c>
      <c r="AA2945" s="78">
        <f t="shared" si="192"/>
        <v>2.02</v>
      </c>
      <c r="AB2945" s="77">
        <f t="shared" si="193"/>
        <v>70</v>
      </c>
    </row>
    <row r="2946" spans="1:28" x14ac:dyDescent="0.3">
      <c r="A2946" s="53">
        <v>44665</v>
      </c>
      <c r="B2946" s="50" t="s">
        <v>1255</v>
      </c>
      <c r="C2946" s="50" t="s">
        <v>1256</v>
      </c>
      <c r="D2946" s="50" t="s">
        <v>47</v>
      </c>
      <c r="E2946" s="52">
        <v>10</v>
      </c>
      <c r="F2946" s="51">
        <v>152</v>
      </c>
      <c r="G2946" s="65">
        <v>0</v>
      </c>
      <c r="H2946" s="51">
        <v>114</v>
      </c>
      <c r="I2946" s="50" t="s">
        <v>85</v>
      </c>
      <c r="J2946" s="61">
        <v>18.899999999999999</v>
      </c>
      <c r="K2946" s="50" t="s">
        <v>169</v>
      </c>
      <c r="L2946" s="72" t="s">
        <v>533</v>
      </c>
      <c r="M2946" s="69">
        <v>3.3</v>
      </c>
      <c r="N2946" s="51">
        <v>81</v>
      </c>
      <c r="O2946" s="50" t="s">
        <v>55</v>
      </c>
      <c r="P2946" s="51">
        <v>10229</v>
      </c>
      <c r="Q2946" s="52">
        <v>24</v>
      </c>
      <c r="R2946" s="51">
        <v>10190</v>
      </c>
      <c r="S2946" s="50" t="s">
        <v>116</v>
      </c>
      <c r="T2946" s="52">
        <v>77</v>
      </c>
      <c r="U2946" s="52">
        <v>88</v>
      </c>
      <c r="V2946" s="50" t="s">
        <v>249</v>
      </c>
      <c r="W2946" s="52">
        <v>66</v>
      </c>
      <c r="X2946" s="50" t="s">
        <v>209</v>
      </c>
      <c r="Y2946" s="78">
        <f t="shared" si="190"/>
        <v>0.32999999999999996</v>
      </c>
      <c r="Z2946" s="78">
        <f t="shared" si="191"/>
        <v>0</v>
      </c>
      <c r="AA2946" s="78">
        <f t="shared" si="192"/>
        <v>1.89</v>
      </c>
      <c r="AB2946" s="77">
        <f t="shared" si="193"/>
        <v>70</v>
      </c>
    </row>
    <row r="2947" spans="1:28" x14ac:dyDescent="0.3">
      <c r="A2947" s="53">
        <v>44666</v>
      </c>
      <c r="B2947" s="50" t="s">
        <v>1255</v>
      </c>
      <c r="C2947" s="50" t="s">
        <v>1256</v>
      </c>
      <c r="D2947" s="50" t="s">
        <v>47</v>
      </c>
      <c r="E2947" s="52">
        <v>10</v>
      </c>
      <c r="F2947" s="51">
        <v>139</v>
      </c>
      <c r="G2947" s="65">
        <v>0</v>
      </c>
      <c r="H2947" s="51">
        <v>122</v>
      </c>
      <c r="I2947" s="50" t="s">
        <v>434</v>
      </c>
      <c r="J2947" s="61">
        <v>15.6</v>
      </c>
      <c r="K2947" s="50" t="s">
        <v>215</v>
      </c>
      <c r="L2947" s="72" t="s">
        <v>132</v>
      </c>
      <c r="M2947" s="69">
        <v>3.9</v>
      </c>
      <c r="N2947" s="51">
        <v>67</v>
      </c>
      <c r="O2947" s="50" t="s">
        <v>167</v>
      </c>
      <c r="P2947" s="51">
        <v>10245</v>
      </c>
      <c r="Q2947" s="52">
        <v>21</v>
      </c>
      <c r="R2947" s="51">
        <v>10226</v>
      </c>
      <c r="S2947" s="52">
        <v>15</v>
      </c>
      <c r="T2947" s="52">
        <v>81</v>
      </c>
      <c r="U2947" s="52">
        <v>90</v>
      </c>
      <c r="V2947" s="50" t="s">
        <v>51</v>
      </c>
      <c r="W2947" s="52">
        <v>74</v>
      </c>
      <c r="X2947" s="50" t="s">
        <v>117</v>
      </c>
      <c r="Y2947" s="78">
        <f t="shared" ref="Y2947:Y3010" si="194">M2947/$AE$17</f>
        <v>0.39</v>
      </c>
      <c r="Z2947" s="78">
        <f t="shared" ref="Z2947:Z3010" si="195">G2947/$AE$17</f>
        <v>0</v>
      </c>
      <c r="AA2947" s="78">
        <f t="shared" ref="AA2947:AA3010" si="196">J2947/$AE$17</f>
        <v>1.56</v>
      </c>
      <c r="AB2947" s="77">
        <f t="shared" ref="AB2947:AB3010" si="197">L2947*$AE$17</f>
        <v>80</v>
      </c>
    </row>
    <row r="2948" spans="1:28" x14ac:dyDescent="0.3">
      <c r="A2948" s="53">
        <v>44667</v>
      </c>
      <c r="B2948" s="50" t="s">
        <v>1255</v>
      </c>
      <c r="C2948" s="50" t="s">
        <v>1256</v>
      </c>
      <c r="D2948" s="50" t="s">
        <v>47</v>
      </c>
      <c r="E2948" s="52">
        <v>10</v>
      </c>
      <c r="F2948" s="51">
        <v>133</v>
      </c>
      <c r="G2948" s="65">
        <v>0.2</v>
      </c>
      <c r="H2948" s="51">
        <v>104</v>
      </c>
      <c r="I2948" s="50" t="s">
        <v>100</v>
      </c>
      <c r="J2948" s="61">
        <v>16.2</v>
      </c>
      <c r="K2948" s="50" t="s">
        <v>179</v>
      </c>
      <c r="L2948" s="72" t="s">
        <v>132</v>
      </c>
      <c r="M2948" s="69">
        <v>3.9</v>
      </c>
      <c r="N2948" s="51">
        <v>94</v>
      </c>
      <c r="O2948" s="50" t="s">
        <v>79</v>
      </c>
      <c r="P2948" s="51">
        <v>10240</v>
      </c>
      <c r="Q2948" s="50" t="s">
        <v>289</v>
      </c>
      <c r="R2948" s="51">
        <v>10218</v>
      </c>
      <c r="S2948" s="52">
        <v>17</v>
      </c>
      <c r="T2948" s="52">
        <v>85</v>
      </c>
      <c r="U2948" s="52">
        <v>91</v>
      </c>
      <c r="V2948" s="50" t="s">
        <v>51</v>
      </c>
      <c r="W2948" s="52">
        <v>76</v>
      </c>
      <c r="X2948" s="50" t="s">
        <v>264</v>
      </c>
      <c r="Y2948" s="78">
        <f t="shared" si="194"/>
        <v>0.39</v>
      </c>
      <c r="Z2948" s="78">
        <f t="shared" si="195"/>
        <v>0.02</v>
      </c>
      <c r="AA2948" s="78">
        <f t="shared" si="196"/>
        <v>1.6199999999999999</v>
      </c>
      <c r="AB2948" s="77">
        <f t="shared" si="197"/>
        <v>80</v>
      </c>
    </row>
    <row r="2949" spans="1:28" x14ac:dyDescent="0.3">
      <c r="A2949" s="53">
        <v>44668</v>
      </c>
      <c r="B2949" s="50" t="s">
        <v>1255</v>
      </c>
      <c r="C2949" s="50" t="s">
        <v>1256</v>
      </c>
      <c r="D2949" s="50" t="s">
        <v>47</v>
      </c>
      <c r="E2949" s="52">
        <v>10</v>
      </c>
      <c r="F2949" s="51">
        <v>118</v>
      </c>
      <c r="G2949" s="65">
        <v>0</v>
      </c>
      <c r="H2949" s="51">
        <v>88</v>
      </c>
      <c r="I2949" s="50" t="s">
        <v>537</v>
      </c>
      <c r="J2949" s="61">
        <v>14.9</v>
      </c>
      <c r="K2949" s="50" t="s">
        <v>64</v>
      </c>
      <c r="L2949" s="73">
        <v>30</v>
      </c>
      <c r="M2949" s="69">
        <v>3.3</v>
      </c>
      <c r="N2949" s="51">
        <v>92</v>
      </c>
      <c r="O2949" s="50" t="s">
        <v>128</v>
      </c>
      <c r="P2949" s="51">
        <v>10223</v>
      </c>
      <c r="Q2949" s="50" t="s">
        <v>51</v>
      </c>
      <c r="R2949" s="51">
        <v>10206</v>
      </c>
      <c r="S2949" s="50" t="s">
        <v>218</v>
      </c>
      <c r="T2949" s="52">
        <v>81</v>
      </c>
      <c r="U2949" s="52">
        <v>92</v>
      </c>
      <c r="V2949" s="50" t="s">
        <v>51</v>
      </c>
      <c r="W2949" s="52">
        <v>71</v>
      </c>
      <c r="X2949" s="50" t="s">
        <v>52</v>
      </c>
      <c r="Y2949" s="78">
        <f t="shared" si="194"/>
        <v>0.32999999999999996</v>
      </c>
      <c r="Z2949" s="78">
        <f t="shared" si="195"/>
        <v>0</v>
      </c>
      <c r="AA2949" s="78">
        <f t="shared" si="196"/>
        <v>1.49</v>
      </c>
      <c r="AB2949" s="77">
        <f t="shared" si="197"/>
        <v>300</v>
      </c>
    </row>
    <row r="2950" spans="1:28" x14ac:dyDescent="0.3">
      <c r="A2950" s="53">
        <v>44669</v>
      </c>
      <c r="B2950" s="50" t="s">
        <v>1255</v>
      </c>
      <c r="C2950" s="50" t="s">
        <v>1256</v>
      </c>
      <c r="D2950" s="50" t="s">
        <v>47</v>
      </c>
      <c r="E2950" s="52">
        <v>10</v>
      </c>
      <c r="F2950" s="51">
        <v>136</v>
      </c>
      <c r="G2950" s="65">
        <v>28.6</v>
      </c>
      <c r="H2950" s="51">
        <v>111</v>
      </c>
      <c r="I2950" s="50" t="s">
        <v>100</v>
      </c>
      <c r="J2950" s="61">
        <v>16.100000000000001</v>
      </c>
      <c r="K2950" s="50" t="s">
        <v>250</v>
      </c>
      <c r="L2950" s="72" t="s">
        <v>218</v>
      </c>
      <c r="M2950" s="69">
        <v>1.4</v>
      </c>
      <c r="N2950" s="51">
        <v>86</v>
      </c>
      <c r="O2950" s="50" t="s">
        <v>763</v>
      </c>
      <c r="P2950" s="51">
        <v>10217</v>
      </c>
      <c r="Q2950" s="50" t="s">
        <v>1012</v>
      </c>
      <c r="R2950" s="51">
        <v>10175</v>
      </c>
      <c r="S2950" s="52">
        <v>15</v>
      </c>
      <c r="T2950" s="52">
        <v>76</v>
      </c>
      <c r="U2950" s="52">
        <v>90</v>
      </c>
      <c r="V2950" s="50" t="s">
        <v>430</v>
      </c>
      <c r="W2950" s="52">
        <v>67</v>
      </c>
      <c r="X2950" s="50" t="s">
        <v>169</v>
      </c>
      <c r="Y2950" s="78">
        <f t="shared" si="194"/>
        <v>0.13999999999999999</v>
      </c>
      <c r="Z2950" s="78">
        <f t="shared" si="195"/>
        <v>2.8600000000000003</v>
      </c>
      <c r="AA2950" s="78">
        <f t="shared" si="196"/>
        <v>1.61</v>
      </c>
      <c r="AB2950" s="77">
        <f t="shared" si="197"/>
        <v>30</v>
      </c>
    </row>
    <row r="2951" spans="1:28" x14ac:dyDescent="0.3">
      <c r="A2951" s="53">
        <v>44670</v>
      </c>
      <c r="B2951" s="50" t="s">
        <v>1255</v>
      </c>
      <c r="C2951" s="50" t="s">
        <v>1256</v>
      </c>
      <c r="D2951" s="50" t="s">
        <v>47</v>
      </c>
      <c r="E2951" s="52">
        <v>10</v>
      </c>
      <c r="F2951" s="51">
        <v>114</v>
      </c>
      <c r="G2951" s="65">
        <v>18.2</v>
      </c>
      <c r="H2951" s="51">
        <v>84</v>
      </c>
      <c r="I2951" s="50" t="s">
        <v>108</v>
      </c>
      <c r="J2951" s="61">
        <v>14.4</v>
      </c>
      <c r="K2951" s="50" t="s">
        <v>113</v>
      </c>
      <c r="L2951" s="73">
        <v>30</v>
      </c>
      <c r="M2951" s="69">
        <v>2.2000000000000002</v>
      </c>
      <c r="N2951" s="51">
        <v>92</v>
      </c>
      <c r="O2951" s="50" t="s">
        <v>521</v>
      </c>
      <c r="P2951" s="51">
        <v>10195</v>
      </c>
      <c r="Q2951" s="50" t="s">
        <v>1012</v>
      </c>
      <c r="R2951" s="51">
        <v>10147</v>
      </c>
      <c r="S2951" s="52">
        <v>24</v>
      </c>
      <c r="T2951" s="52">
        <v>79</v>
      </c>
      <c r="U2951" s="52">
        <v>89</v>
      </c>
      <c r="V2951" s="50" t="s">
        <v>51</v>
      </c>
      <c r="W2951" s="52">
        <v>63</v>
      </c>
      <c r="X2951" s="50" t="s">
        <v>260</v>
      </c>
      <c r="Y2951" s="78">
        <f t="shared" si="194"/>
        <v>0.22000000000000003</v>
      </c>
      <c r="Z2951" s="78">
        <f t="shared" si="195"/>
        <v>1.8199999999999998</v>
      </c>
      <c r="AA2951" s="78">
        <f t="shared" si="196"/>
        <v>1.44</v>
      </c>
      <c r="AB2951" s="77">
        <f t="shared" si="197"/>
        <v>300</v>
      </c>
    </row>
    <row r="2952" spans="1:28" x14ac:dyDescent="0.3">
      <c r="A2952" s="53">
        <v>44671</v>
      </c>
      <c r="B2952" s="50" t="s">
        <v>1255</v>
      </c>
      <c r="C2952" s="50" t="s">
        <v>1256</v>
      </c>
      <c r="D2952" s="50" t="s">
        <v>47</v>
      </c>
      <c r="E2952" s="52">
        <v>10</v>
      </c>
      <c r="F2952" s="51">
        <v>112</v>
      </c>
      <c r="G2952" s="65">
        <v>0.8</v>
      </c>
      <c r="H2952" s="51">
        <v>82</v>
      </c>
      <c r="I2952" s="50" t="s">
        <v>147</v>
      </c>
      <c r="J2952" s="61">
        <v>14.2</v>
      </c>
      <c r="K2952" s="50" t="s">
        <v>64</v>
      </c>
      <c r="L2952" s="73">
        <v>29</v>
      </c>
      <c r="M2952" s="69">
        <v>5</v>
      </c>
      <c r="N2952" s="51">
        <v>125</v>
      </c>
      <c r="O2952" s="50" t="s">
        <v>188</v>
      </c>
      <c r="P2952" s="51">
        <v>10157</v>
      </c>
      <c r="Q2952" s="52">
        <v>11</v>
      </c>
      <c r="R2952" s="51">
        <v>10135</v>
      </c>
      <c r="S2952" s="50" t="s">
        <v>51</v>
      </c>
      <c r="T2952" s="52">
        <v>67</v>
      </c>
      <c r="U2952" s="52">
        <v>84</v>
      </c>
      <c r="V2952" s="50" t="s">
        <v>239</v>
      </c>
      <c r="W2952" s="52">
        <v>49</v>
      </c>
      <c r="X2952" s="50" t="s">
        <v>52</v>
      </c>
      <c r="Y2952" s="78">
        <f t="shared" si="194"/>
        <v>0.5</v>
      </c>
      <c r="Z2952" s="78">
        <f t="shared" si="195"/>
        <v>0.08</v>
      </c>
      <c r="AA2952" s="78">
        <f t="shared" si="196"/>
        <v>1.42</v>
      </c>
      <c r="AB2952" s="77">
        <f t="shared" si="197"/>
        <v>290</v>
      </c>
    </row>
    <row r="2953" spans="1:28" x14ac:dyDescent="0.3">
      <c r="A2953" s="53">
        <v>44672</v>
      </c>
      <c r="B2953" s="50" t="s">
        <v>1255</v>
      </c>
      <c r="C2953" s="50" t="s">
        <v>1256</v>
      </c>
      <c r="D2953" s="50" t="s">
        <v>47</v>
      </c>
      <c r="E2953" s="52">
        <v>10</v>
      </c>
      <c r="F2953" s="51">
        <v>130</v>
      </c>
      <c r="G2953" s="65">
        <v>0</v>
      </c>
      <c r="H2953" s="51">
        <v>98</v>
      </c>
      <c r="I2953" s="50" t="s">
        <v>100</v>
      </c>
      <c r="J2953" s="61">
        <v>16.2</v>
      </c>
      <c r="K2953" s="50" t="s">
        <v>89</v>
      </c>
      <c r="L2953" s="72" t="s">
        <v>289</v>
      </c>
      <c r="M2953" s="69">
        <v>3.9</v>
      </c>
      <c r="N2953" s="51">
        <v>97</v>
      </c>
      <c r="O2953" s="50" t="s">
        <v>79</v>
      </c>
      <c r="P2953" s="51">
        <v>10135</v>
      </c>
      <c r="Q2953" s="50" t="s">
        <v>1012</v>
      </c>
      <c r="R2953" s="51">
        <v>9992</v>
      </c>
      <c r="S2953" s="52">
        <v>24</v>
      </c>
      <c r="T2953" s="52">
        <v>63</v>
      </c>
      <c r="U2953" s="52">
        <v>81</v>
      </c>
      <c r="V2953" s="50" t="s">
        <v>249</v>
      </c>
      <c r="W2953" s="52">
        <v>57</v>
      </c>
      <c r="X2953" s="50" t="s">
        <v>89</v>
      </c>
      <c r="Y2953" s="78">
        <f t="shared" si="194"/>
        <v>0.39</v>
      </c>
      <c r="Z2953" s="78">
        <f t="shared" si="195"/>
        <v>0</v>
      </c>
      <c r="AA2953" s="78">
        <f t="shared" si="196"/>
        <v>1.6199999999999999</v>
      </c>
      <c r="AB2953" s="77">
        <f t="shared" si="197"/>
        <v>90</v>
      </c>
    </row>
    <row r="2954" spans="1:28" x14ac:dyDescent="0.3">
      <c r="A2954" s="53">
        <v>44673</v>
      </c>
      <c r="B2954" s="50" t="s">
        <v>1255</v>
      </c>
      <c r="C2954" s="50" t="s">
        <v>1256</v>
      </c>
      <c r="D2954" s="50" t="s">
        <v>47</v>
      </c>
      <c r="E2954" s="52">
        <v>10</v>
      </c>
      <c r="F2954" s="51">
        <v>122</v>
      </c>
      <c r="G2954" s="65">
        <v>6.4</v>
      </c>
      <c r="H2954" s="51">
        <v>85</v>
      </c>
      <c r="I2954" s="50" t="s">
        <v>578</v>
      </c>
      <c r="J2954" s="61">
        <v>15.9</v>
      </c>
      <c r="K2954" s="50" t="s">
        <v>129</v>
      </c>
      <c r="L2954" s="73">
        <v>31</v>
      </c>
      <c r="M2954" s="69">
        <v>2.2000000000000002</v>
      </c>
      <c r="N2954" s="51">
        <v>72</v>
      </c>
      <c r="O2954" s="50" t="s">
        <v>71</v>
      </c>
      <c r="P2954" s="51">
        <v>9992</v>
      </c>
      <c r="Q2954" s="50" t="s">
        <v>1012</v>
      </c>
      <c r="R2954" s="51">
        <v>9915</v>
      </c>
      <c r="S2954" s="52">
        <v>24</v>
      </c>
      <c r="T2954" s="52">
        <v>74</v>
      </c>
      <c r="U2954" s="52">
        <v>85</v>
      </c>
      <c r="V2954" s="50" t="s">
        <v>51</v>
      </c>
      <c r="W2954" s="52">
        <v>63</v>
      </c>
      <c r="X2954" s="50" t="s">
        <v>226</v>
      </c>
      <c r="Y2954" s="78">
        <f t="shared" si="194"/>
        <v>0.22000000000000003</v>
      </c>
      <c r="Z2954" s="78">
        <f t="shared" si="195"/>
        <v>0.64</v>
      </c>
      <c r="AA2954" s="78">
        <f t="shared" si="196"/>
        <v>1.59</v>
      </c>
      <c r="AB2954" s="77">
        <f t="shared" si="197"/>
        <v>310</v>
      </c>
    </row>
    <row r="2955" spans="1:28" x14ac:dyDescent="0.3">
      <c r="A2955" s="53">
        <v>44674</v>
      </c>
      <c r="B2955" s="50" t="s">
        <v>1255</v>
      </c>
      <c r="C2955" s="50" t="s">
        <v>1256</v>
      </c>
      <c r="D2955" s="50" t="s">
        <v>47</v>
      </c>
      <c r="E2955" s="52">
        <v>10</v>
      </c>
      <c r="F2955" s="51">
        <v>114</v>
      </c>
      <c r="G2955" s="65">
        <v>15.8</v>
      </c>
      <c r="H2955" s="51">
        <v>88</v>
      </c>
      <c r="I2955" s="50" t="s">
        <v>192</v>
      </c>
      <c r="J2955" s="61">
        <v>14</v>
      </c>
      <c r="K2955" s="50" t="s">
        <v>100</v>
      </c>
      <c r="L2955" s="73">
        <v>23</v>
      </c>
      <c r="M2955" s="69">
        <v>5.6</v>
      </c>
      <c r="N2955" s="51">
        <v>208</v>
      </c>
      <c r="O2955" s="50" t="s">
        <v>81</v>
      </c>
      <c r="P2955" s="51">
        <v>10062</v>
      </c>
      <c r="Q2955" s="52">
        <v>24</v>
      </c>
      <c r="R2955" s="51">
        <v>9910</v>
      </c>
      <c r="S2955" s="50" t="s">
        <v>116</v>
      </c>
      <c r="T2955" s="52">
        <v>70</v>
      </c>
      <c r="U2955" s="52">
        <v>85</v>
      </c>
      <c r="V2955" s="50" t="s">
        <v>51</v>
      </c>
      <c r="W2955" s="52">
        <v>58</v>
      </c>
      <c r="X2955" s="50" t="s">
        <v>249</v>
      </c>
      <c r="Y2955" s="78">
        <f t="shared" si="194"/>
        <v>0.55999999999999994</v>
      </c>
      <c r="Z2955" s="78">
        <f t="shared" si="195"/>
        <v>1.58</v>
      </c>
      <c r="AA2955" s="78">
        <f t="shared" si="196"/>
        <v>1.4</v>
      </c>
      <c r="AB2955" s="77">
        <f t="shared" si="197"/>
        <v>230</v>
      </c>
    </row>
    <row r="2956" spans="1:28" x14ac:dyDescent="0.3">
      <c r="A2956" s="53">
        <v>44675</v>
      </c>
      <c r="B2956" s="50" t="s">
        <v>1255</v>
      </c>
      <c r="C2956" s="50" t="s">
        <v>1256</v>
      </c>
      <c r="D2956" s="50" t="s">
        <v>47</v>
      </c>
      <c r="E2956" s="52">
        <v>10</v>
      </c>
      <c r="F2956" s="51">
        <v>146</v>
      </c>
      <c r="G2956" s="65">
        <v>0</v>
      </c>
      <c r="H2956" s="51">
        <v>117</v>
      </c>
      <c r="I2956" s="50" t="s">
        <v>100</v>
      </c>
      <c r="J2956" s="61">
        <v>17.399999999999999</v>
      </c>
      <c r="K2956" s="50" t="s">
        <v>89</v>
      </c>
      <c r="L2956" s="73">
        <v>25</v>
      </c>
      <c r="M2956" s="69">
        <v>1.7</v>
      </c>
      <c r="N2956" s="51">
        <v>103</v>
      </c>
      <c r="O2956" s="50" t="s">
        <v>85</v>
      </c>
      <c r="P2956" s="51">
        <v>10132</v>
      </c>
      <c r="Q2956" s="52">
        <v>21</v>
      </c>
      <c r="R2956" s="51">
        <v>10062</v>
      </c>
      <c r="S2956" s="50" t="s">
        <v>1012</v>
      </c>
      <c r="T2956" s="52">
        <v>59</v>
      </c>
      <c r="U2956" s="52">
        <v>77</v>
      </c>
      <c r="V2956" s="50" t="s">
        <v>100</v>
      </c>
      <c r="W2956" s="52">
        <v>52</v>
      </c>
      <c r="X2956" s="50" t="s">
        <v>163</v>
      </c>
      <c r="Y2956" s="78">
        <f t="shared" si="194"/>
        <v>0.16999999999999998</v>
      </c>
      <c r="Z2956" s="78">
        <f t="shared" si="195"/>
        <v>0</v>
      </c>
      <c r="AA2956" s="78">
        <f t="shared" si="196"/>
        <v>1.7399999999999998</v>
      </c>
      <c r="AB2956" s="77">
        <f t="shared" si="197"/>
        <v>250</v>
      </c>
    </row>
    <row r="2957" spans="1:28" x14ac:dyDescent="0.3">
      <c r="A2957" s="53">
        <v>44676</v>
      </c>
      <c r="B2957" s="50" t="s">
        <v>1255</v>
      </c>
      <c r="C2957" s="50" t="s">
        <v>1256</v>
      </c>
      <c r="D2957" s="50" t="s">
        <v>47</v>
      </c>
      <c r="E2957" s="52">
        <v>10</v>
      </c>
      <c r="F2957" s="51">
        <v>138</v>
      </c>
      <c r="G2957" s="65">
        <v>0</v>
      </c>
      <c r="H2957" s="51">
        <v>98</v>
      </c>
      <c r="I2957" s="50" t="s">
        <v>159</v>
      </c>
      <c r="J2957" s="61">
        <v>17.8</v>
      </c>
      <c r="K2957" s="50" t="s">
        <v>71</v>
      </c>
      <c r="L2957" s="72" t="s">
        <v>132</v>
      </c>
      <c r="M2957" s="69">
        <v>4.2</v>
      </c>
      <c r="N2957" s="51">
        <v>83</v>
      </c>
      <c r="O2957" s="50" t="s">
        <v>50</v>
      </c>
      <c r="P2957" s="51">
        <v>10127</v>
      </c>
      <c r="Q2957" s="50" t="s">
        <v>1012</v>
      </c>
      <c r="R2957" s="51">
        <v>10104</v>
      </c>
      <c r="S2957" s="52">
        <v>22</v>
      </c>
      <c r="T2957" s="52">
        <v>75</v>
      </c>
      <c r="U2957" s="52">
        <v>82</v>
      </c>
      <c r="V2957" s="50" t="s">
        <v>51</v>
      </c>
      <c r="W2957" s="52">
        <v>65</v>
      </c>
      <c r="X2957" s="50" t="s">
        <v>206</v>
      </c>
      <c r="Y2957" s="78">
        <f t="shared" si="194"/>
        <v>0.42000000000000004</v>
      </c>
      <c r="Z2957" s="78">
        <f t="shared" si="195"/>
        <v>0</v>
      </c>
      <c r="AA2957" s="78">
        <f t="shared" si="196"/>
        <v>1.78</v>
      </c>
      <c r="AB2957" s="77">
        <f t="shared" si="197"/>
        <v>80</v>
      </c>
    </row>
    <row r="2958" spans="1:28" x14ac:dyDescent="0.3">
      <c r="A2958" s="53">
        <v>44677</v>
      </c>
      <c r="B2958" s="50" t="s">
        <v>1255</v>
      </c>
      <c r="C2958" s="50" t="s">
        <v>1256</v>
      </c>
      <c r="D2958" s="50" t="s">
        <v>47</v>
      </c>
      <c r="E2958" s="52">
        <v>10</v>
      </c>
      <c r="F2958" s="51">
        <v>140</v>
      </c>
      <c r="G2958" s="65">
        <v>2.2000000000000002</v>
      </c>
      <c r="H2958" s="51">
        <v>100</v>
      </c>
      <c r="I2958" s="50" t="s">
        <v>210</v>
      </c>
      <c r="J2958" s="61">
        <v>17.899999999999999</v>
      </c>
      <c r="K2958" s="50" t="s">
        <v>167</v>
      </c>
      <c r="L2958" s="73">
        <v>26</v>
      </c>
      <c r="M2958" s="69">
        <v>0.8</v>
      </c>
      <c r="N2958" s="51">
        <v>86</v>
      </c>
      <c r="O2958" s="50" t="s">
        <v>186</v>
      </c>
      <c r="P2958" s="51">
        <v>10137</v>
      </c>
      <c r="Q2958" s="52">
        <v>23</v>
      </c>
      <c r="R2958" s="51">
        <v>10096</v>
      </c>
      <c r="S2958" s="50" t="s">
        <v>51</v>
      </c>
      <c r="T2958" s="52">
        <v>82</v>
      </c>
      <c r="U2958" s="52">
        <v>88</v>
      </c>
      <c r="V2958" s="50" t="s">
        <v>51</v>
      </c>
      <c r="W2958" s="52">
        <v>69</v>
      </c>
      <c r="X2958" s="50" t="s">
        <v>146</v>
      </c>
      <c r="Y2958" s="78">
        <f t="shared" si="194"/>
        <v>0.08</v>
      </c>
      <c r="Z2958" s="78">
        <f t="shared" si="195"/>
        <v>0.22000000000000003</v>
      </c>
      <c r="AA2958" s="78">
        <f t="shared" si="196"/>
        <v>1.7899999999999998</v>
      </c>
      <c r="AB2958" s="77">
        <f t="shared" si="197"/>
        <v>260</v>
      </c>
    </row>
    <row r="2959" spans="1:28" x14ac:dyDescent="0.3">
      <c r="A2959" s="53">
        <v>44678</v>
      </c>
      <c r="B2959" s="50" t="s">
        <v>1255</v>
      </c>
      <c r="C2959" s="50" t="s">
        <v>1256</v>
      </c>
      <c r="D2959" s="50" t="s">
        <v>47</v>
      </c>
      <c r="E2959" s="52">
        <v>10</v>
      </c>
      <c r="F2959" s="51">
        <v>146</v>
      </c>
      <c r="G2959" s="65">
        <v>0.2</v>
      </c>
      <c r="H2959" s="51">
        <v>119</v>
      </c>
      <c r="I2959" s="50" t="s">
        <v>159</v>
      </c>
      <c r="J2959" s="61">
        <v>17.2</v>
      </c>
      <c r="K2959" s="50" t="s">
        <v>188</v>
      </c>
      <c r="L2959" s="73">
        <v>30</v>
      </c>
      <c r="M2959" s="69">
        <v>1.4</v>
      </c>
      <c r="N2959" s="51">
        <v>50</v>
      </c>
      <c r="O2959" s="50" t="s">
        <v>71</v>
      </c>
      <c r="P2959" s="51">
        <v>10197</v>
      </c>
      <c r="Q2959" s="52">
        <v>24</v>
      </c>
      <c r="R2959" s="51">
        <v>10127</v>
      </c>
      <c r="S2959" s="50" t="s">
        <v>84</v>
      </c>
      <c r="T2959" s="52">
        <v>81</v>
      </c>
      <c r="U2959" s="52">
        <v>89</v>
      </c>
      <c r="V2959" s="50" t="s">
        <v>51</v>
      </c>
      <c r="W2959" s="52">
        <v>72</v>
      </c>
      <c r="X2959" s="50" t="s">
        <v>307</v>
      </c>
      <c r="Y2959" s="78">
        <f t="shared" si="194"/>
        <v>0.13999999999999999</v>
      </c>
      <c r="Z2959" s="78">
        <f t="shared" si="195"/>
        <v>0.02</v>
      </c>
      <c r="AA2959" s="78">
        <f t="shared" si="196"/>
        <v>1.72</v>
      </c>
      <c r="AB2959" s="77">
        <f t="shared" si="197"/>
        <v>300</v>
      </c>
    </row>
    <row r="2960" spans="1:28" x14ac:dyDescent="0.3">
      <c r="A2960" s="53">
        <v>44679</v>
      </c>
      <c r="B2960" s="50" t="s">
        <v>1255</v>
      </c>
      <c r="C2960" s="50" t="s">
        <v>1256</v>
      </c>
      <c r="D2960" s="50" t="s">
        <v>47</v>
      </c>
      <c r="E2960" s="52">
        <v>10</v>
      </c>
      <c r="F2960" s="51">
        <v>136</v>
      </c>
      <c r="G2960" s="65">
        <v>0</v>
      </c>
      <c r="H2960" s="51">
        <v>112</v>
      </c>
      <c r="I2960" s="50" t="s">
        <v>100</v>
      </c>
      <c r="J2960" s="61">
        <v>16.100000000000001</v>
      </c>
      <c r="K2960" s="50" t="s">
        <v>186</v>
      </c>
      <c r="L2960" s="73">
        <v>29</v>
      </c>
      <c r="M2960" s="69">
        <v>1.7</v>
      </c>
      <c r="N2960" s="51">
        <v>69</v>
      </c>
      <c r="O2960" s="50" t="s">
        <v>95</v>
      </c>
      <c r="P2960" s="51">
        <v>10264</v>
      </c>
      <c r="Q2960" s="52">
        <v>23</v>
      </c>
      <c r="R2960" s="51">
        <v>10197</v>
      </c>
      <c r="S2960" s="50" t="s">
        <v>51</v>
      </c>
      <c r="T2960" s="52">
        <v>74</v>
      </c>
      <c r="U2960" s="52">
        <v>84</v>
      </c>
      <c r="V2960" s="50" t="s">
        <v>51</v>
      </c>
      <c r="W2960" s="52">
        <v>66</v>
      </c>
      <c r="X2960" s="50" t="s">
        <v>118</v>
      </c>
      <c r="Y2960" s="78">
        <f t="shared" si="194"/>
        <v>0.16999999999999998</v>
      </c>
      <c r="Z2960" s="78">
        <f t="shared" si="195"/>
        <v>0</v>
      </c>
      <c r="AA2960" s="78">
        <f t="shared" si="196"/>
        <v>1.61</v>
      </c>
      <c r="AB2960" s="77">
        <f t="shared" si="197"/>
        <v>290</v>
      </c>
    </row>
    <row r="2961" spans="1:28" x14ac:dyDescent="0.3">
      <c r="A2961" s="53">
        <v>44680</v>
      </c>
      <c r="B2961" s="50" t="s">
        <v>1255</v>
      </c>
      <c r="C2961" s="50" t="s">
        <v>1256</v>
      </c>
      <c r="D2961" s="50" t="s">
        <v>47</v>
      </c>
      <c r="E2961" s="52">
        <v>10</v>
      </c>
      <c r="F2961" s="51">
        <v>146</v>
      </c>
      <c r="G2961" s="65">
        <v>0</v>
      </c>
      <c r="H2961" s="51">
        <v>104</v>
      </c>
      <c r="I2961" s="50" t="s">
        <v>193</v>
      </c>
      <c r="J2961" s="61">
        <v>18.7</v>
      </c>
      <c r="K2961" s="50" t="s">
        <v>94</v>
      </c>
      <c r="L2961" s="72" t="s">
        <v>132</v>
      </c>
      <c r="M2961" s="69">
        <v>2.2000000000000002</v>
      </c>
      <c r="N2961" s="51">
        <v>50</v>
      </c>
      <c r="O2961" s="50" t="s">
        <v>300</v>
      </c>
      <c r="P2961" s="51">
        <v>10269</v>
      </c>
      <c r="Q2961" s="52">
        <v>11</v>
      </c>
      <c r="R2961" s="51">
        <v>10250</v>
      </c>
      <c r="S2961" s="52">
        <v>17</v>
      </c>
      <c r="T2961" s="52">
        <v>76</v>
      </c>
      <c r="U2961" s="52">
        <v>84</v>
      </c>
      <c r="V2961" s="50" t="s">
        <v>193</v>
      </c>
      <c r="W2961" s="52">
        <v>65</v>
      </c>
      <c r="X2961" s="50" t="s">
        <v>94</v>
      </c>
      <c r="Y2961" s="78">
        <f t="shared" si="194"/>
        <v>0.22000000000000003</v>
      </c>
      <c r="Z2961" s="78">
        <f t="shared" si="195"/>
        <v>0</v>
      </c>
      <c r="AA2961" s="78">
        <f t="shared" si="196"/>
        <v>1.8699999999999999</v>
      </c>
      <c r="AB2961" s="77">
        <f t="shared" si="197"/>
        <v>80</v>
      </c>
    </row>
    <row r="2962" spans="1:28" x14ac:dyDescent="0.3">
      <c r="A2962" s="53">
        <v>44681</v>
      </c>
      <c r="B2962" s="50" t="s">
        <v>1255</v>
      </c>
      <c r="C2962" s="50" t="s">
        <v>1256</v>
      </c>
      <c r="D2962" s="50" t="s">
        <v>47</v>
      </c>
      <c r="E2962" s="52">
        <v>10</v>
      </c>
      <c r="F2962" s="51">
        <v>154</v>
      </c>
      <c r="G2962" s="65">
        <v>0</v>
      </c>
      <c r="H2962" s="51">
        <v>123</v>
      </c>
      <c r="I2962" s="50" t="s">
        <v>174</v>
      </c>
      <c r="J2962" s="61">
        <v>18.600000000000001</v>
      </c>
      <c r="K2962" s="50" t="s">
        <v>164</v>
      </c>
      <c r="L2962" s="72" t="s">
        <v>289</v>
      </c>
      <c r="M2962" s="69">
        <v>1.9</v>
      </c>
      <c r="N2962" s="51">
        <v>50</v>
      </c>
      <c r="O2962" s="50" t="s">
        <v>225</v>
      </c>
      <c r="P2962" s="51">
        <v>10255</v>
      </c>
      <c r="Q2962" s="50" t="s">
        <v>1012</v>
      </c>
      <c r="R2962" s="51">
        <v>10219</v>
      </c>
      <c r="S2962" s="50" t="s">
        <v>51</v>
      </c>
      <c r="T2962" s="52">
        <v>73</v>
      </c>
      <c r="U2962" s="52">
        <v>82</v>
      </c>
      <c r="V2962" s="50" t="s">
        <v>51</v>
      </c>
      <c r="W2962" s="52">
        <v>64</v>
      </c>
      <c r="X2962" s="50" t="s">
        <v>52</v>
      </c>
      <c r="Y2962" s="78">
        <f t="shared" si="194"/>
        <v>0.19</v>
      </c>
      <c r="Z2962" s="78">
        <f t="shared" si="195"/>
        <v>0</v>
      </c>
      <c r="AA2962" s="78">
        <f t="shared" si="196"/>
        <v>1.86</v>
      </c>
      <c r="AB2962" s="77">
        <f t="shared" si="197"/>
        <v>90</v>
      </c>
    </row>
    <row r="2963" spans="1:28" x14ac:dyDescent="0.3">
      <c r="A2963" s="53">
        <v>44682</v>
      </c>
      <c r="B2963" s="50" t="s">
        <v>1255</v>
      </c>
      <c r="C2963" s="50" t="s">
        <v>1256</v>
      </c>
      <c r="D2963" s="50" t="s">
        <v>47</v>
      </c>
      <c r="E2963" s="52">
        <v>10</v>
      </c>
      <c r="F2963" s="51">
        <v>138</v>
      </c>
      <c r="G2963" s="65">
        <v>1.8</v>
      </c>
      <c r="H2963" s="51">
        <v>128</v>
      </c>
      <c r="I2963" s="50" t="s">
        <v>123</v>
      </c>
      <c r="J2963" s="61">
        <v>14.9</v>
      </c>
      <c r="K2963" s="50" t="s">
        <v>209</v>
      </c>
      <c r="L2963" s="73">
        <v>31</v>
      </c>
      <c r="M2963" s="69">
        <v>1.9</v>
      </c>
      <c r="N2963" s="51">
        <v>47</v>
      </c>
      <c r="O2963" s="50" t="s">
        <v>94</v>
      </c>
      <c r="P2963" s="51">
        <v>10220</v>
      </c>
      <c r="Q2963" s="50" t="s">
        <v>1012</v>
      </c>
      <c r="R2963" s="51">
        <v>10183</v>
      </c>
      <c r="S2963" s="52">
        <v>24</v>
      </c>
      <c r="T2963" s="52">
        <v>80</v>
      </c>
      <c r="U2963" s="52">
        <v>84</v>
      </c>
      <c r="V2963" s="50" t="s">
        <v>51</v>
      </c>
      <c r="W2963" s="52">
        <v>73</v>
      </c>
      <c r="X2963" s="50" t="s">
        <v>307</v>
      </c>
      <c r="Y2963" s="78">
        <f t="shared" si="194"/>
        <v>0.19</v>
      </c>
      <c r="Z2963" s="78">
        <f t="shared" si="195"/>
        <v>0.18</v>
      </c>
      <c r="AA2963" s="78">
        <f t="shared" si="196"/>
        <v>1.49</v>
      </c>
      <c r="AB2963" s="77">
        <f t="shared" si="197"/>
        <v>310</v>
      </c>
    </row>
    <row r="2964" spans="1:28" x14ac:dyDescent="0.3">
      <c r="A2964" s="53">
        <v>44683</v>
      </c>
      <c r="B2964" s="50" t="s">
        <v>1255</v>
      </c>
      <c r="C2964" s="50" t="s">
        <v>1256</v>
      </c>
      <c r="D2964" s="50" t="s">
        <v>47</v>
      </c>
      <c r="E2964" s="52">
        <v>10</v>
      </c>
      <c r="F2964" s="51">
        <v>138</v>
      </c>
      <c r="G2964" s="65">
        <v>0</v>
      </c>
      <c r="H2964" s="51">
        <v>121</v>
      </c>
      <c r="I2964" s="50" t="s">
        <v>74</v>
      </c>
      <c r="J2964" s="61">
        <v>15.4</v>
      </c>
      <c r="K2964" s="50" t="s">
        <v>135</v>
      </c>
      <c r="L2964" s="73">
        <v>29</v>
      </c>
      <c r="M2964" s="69">
        <v>2.8</v>
      </c>
      <c r="N2964" s="51">
        <v>64</v>
      </c>
      <c r="O2964" s="50" t="s">
        <v>71</v>
      </c>
      <c r="P2964" s="51">
        <v>10183</v>
      </c>
      <c r="Q2964" s="50" t="s">
        <v>1012</v>
      </c>
      <c r="R2964" s="51">
        <v>10157</v>
      </c>
      <c r="S2964" s="50" t="s">
        <v>51</v>
      </c>
      <c r="T2964" s="52">
        <v>72</v>
      </c>
      <c r="U2964" s="52">
        <v>84</v>
      </c>
      <c r="V2964" s="50" t="s">
        <v>51</v>
      </c>
      <c r="W2964" s="52">
        <v>63</v>
      </c>
      <c r="X2964" s="50" t="s">
        <v>94</v>
      </c>
      <c r="Y2964" s="78">
        <f t="shared" si="194"/>
        <v>0.27999999999999997</v>
      </c>
      <c r="Z2964" s="78">
        <f t="shared" si="195"/>
        <v>0</v>
      </c>
      <c r="AA2964" s="78">
        <f t="shared" si="196"/>
        <v>1.54</v>
      </c>
      <c r="AB2964" s="77">
        <f t="shared" si="197"/>
        <v>290</v>
      </c>
    </row>
    <row r="2965" spans="1:28" x14ac:dyDescent="0.3">
      <c r="A2965" s="53">
        <v>44684</v>
      </c>
      <c r="B2965" s="50" t="s">
        <v>1255</v>
      </c>
      <c r="C2965" s="50" t="s">
        <v>1256</v>
      </c>
      <c r="D2965" s="50" t="s">
        <v>47</v>
      </c>
      <c r="E2965" s="52">
        <v>10</v>
      </c>
      <c r="F2965" s="51">
        <v>141</v>
      </c>
      <c r="G2965" s="65">
        <v>0</v>
      </c>
      <c r="H2965" s="51">
        <v>117</v>
      </c>
      <c r="I2965" s="50" t="s">
        <v>100</v>
      </c>
      <c r="J2965" s="61">
        <v>16.5</v>
      </c>
      <c r="K2965" s="50" t="s">
        <v>61</v>
      </c>
      <c r="L2965" s="73">
        <v>0</v>
      </c>
      <c r="M2965" s="69">
        <v>3.1</v>
      </c>
      <c r="N2965" s="51">
        <v>72</v>
      </c>
      <c r="O2965" s="50" t="s">
        <v>250</v>
      </c>
      <c r="P2965" s="51">
        <v>10205</v>
      </c>
      <c r="Q2965" s="52">
        <v>24</v>
      </c>
      <c r="R2965" s="51">
        <v>10166</v>
      </c>
      <c r="S2965" s="50" t="s">
        <v>102</v>
      </c>
      <c r="T2965" s="52">
        <v>75</v>
      </c>
      <c r="U2965" s="52">
        <v>85</v>
      </c>
      <c r="V2965" s="50" t="s">
        <v>51</v>
      </c>
      <c r="W2965" s="52">
        <v>65</v>
      </c>
      <c r="X2965" s="50" t="s">
        <v>188</v>
      </c>
      <c r="Y2965" s="78">
        <f t="shared" si="194"/>
        <v>0.31</v>
      </c>
      <c r="Z2965" s="78">
        <f t="shared" si="195"/>
        <v>0</v>
      </c>
      <c r="AA2965" s="78">
        <f t="shared" si="196"/>
        <v>1.65</v>
      </c>
      <c r="AB2965" s="77">
        <f t="shared" si="197"/>
        <v>0</v>
      </c>
    </row>
    <row r="2966" spans="1:28" x14ac:dyDescent="0.3">
      <c r="A2966" s="53">
        <v>44685</v>
      </c>
      <c r="B2966" s="50" t="s">
        <v>1255</v>
      </c>
      <c r="C2966" s="50" t="s">
        <v>1256</v>
      </c>
      <c r="D2966" s="50" t="s">
        <v>47</v>
      </c>
      <c r="E2966" s="52">
        <v>10</v>
      </c>
      <c r="F2966" s="51">
        <v>134</v>
      </c>
      <c r="G2966" s="65">
        <v>0</v>
      </c>
      <c r="H2966" s="51">
        <v>108</v>
      </c>
      <c r="I2966" s="50" t="s">
        <v>193</v>
      </c>
      <c r="J2966" s="61">
        <v>16.100000000000001</v>
      </c>
      <c r="K2966" s="50" t="s">
        <v>139</v>
      </c>
      <c r="L2966" s="73">
        <v>31</v>
      </c>
      <c r="M2966" s="69">
        <v>1.9</v>
      </c>
      <c r="N2966" s="51">
        <v>64</v>
      </c>
      <c r="O2966" s="50" t="s">
        <v>169</v>
      </c>
      <c r="P2966" s="51">
        <v>10235</v>
      </c>
      <c r="Q2966" s="50" t="s">
        <v>51</v>
      </c>
      <c r="R2966" s="51">
        <v>10194</v>
      </c>
      <c r="S2966" s="50" t="s">
        <v>51</v>
      </c>
      <c r="T2966" s="52">
        <v>75</v>
      </c>
      <c r="U2966" s="52">
        <v>85</v>
      </c>
      <c r="V2966" s="50" t="s">
        <v>51</v>
      </c>
      <c r="W2966" s="52">
        <v>66</v>
      </c>
      <c r="X2966" s="50" t="s">
        <v>135</v>
      </c>
      <c r="Y2966" s="78">
        <f t="shared" si="194"/>
        <v>0.19</v>
      </c>
      <c r="Z2966" s="78">
        <f t="shared" si="195"/>
        <v>0</v>
      </c>
      <c r="AA2966" s="78">
        <f t="shared" si="196"/>
        <v>1.61</v>
      </c>
      <c r="AB2966" s="77">
        <f t="shared" si="197"/>
        <v>310</v>
      </c>
    </row>
    <row r="2967" spans="1:28" x14ac:dyDescent="0.3">
      <c r="A2967" s="53">
        <v>44686</v>
      </c>
      <c r="B2967" s="50" t="s">
        <v>1255</v>
      </c>
      <c r="C2967" s="50" t="s">
        <v>1256</v>
      </c>
      <c r="D2967" s="50" t="s">
        <v>47</v>
      </c>
      <c r="E2967" s="52">
        <v>10</v>
      </c>
      <c r="F2967" s="51">
        <v>146</v>
      </c>
      <c r="G2967" s="65">
        <v>0</v>
      </c>
      <c r="H2967" s="51">
        <v>100</v>
      </c>
      <c r="I2967" s="50" t="s">
        <v>178</v>
      </c>
      <c r="J2967" s="61">
        <v>19.100000000000001</v>
      </c>
      <c r="K2967" s="50" t="s">
        <v>167</v>
      </c>
      <c r="L2967" s="72" t="s">
        <v>132</v>
      </c>
      <c r="M2967" s="69">
        <v>3.1</v>
      </c>
      <c r="N2967" s="51">
        <v>67</v>
      </c>
      <c r="O2967" s="50" t="s">
        <v>585</v>
      </c>
      <c r="P2967" s="51">
        <v>10269</v>
      </c>
      <c r="Q2967" s="52">
        <v>21</v>
      </c>
      <c r="R2967" s="51">
        <v>10228</v>
      </c>
      <c r="S2967" s="50" t="s">
        <v>84</v>
      </c>
      <c r="T2967" s="52">
        <v>70</v>
      </c>
      <c r="U2967" s="52">
        <v>85</v>
      </c>
      <c r="V2967" s="50" t="s">
        <v>51</v>
      </c>
      <c r="W2967" s="52">
        <v>61</v>
      </c>
      <c r="X2967" s="50" t="s">
        <v>139</v>
      </c>
      <c r="Y2967" s="78">
        <f t="shared" si="194"/>
        <v>0.31</v>
      </c>
      <c r="Z2967" s="78">
        <f t="shared" si="195"/>
        <v>0</v>
      </c>
      <c r="AA2967" s="78">
        <f t="shared" si="196"/>
        <v>1.9100000000000001</v>
      </c>
      <c r="AB2967" s="77">
        <f t="shared" si="197"/>
        <v>80</v>
      </c>
    </row>
    <row r="2968" spans="1:28" x14ac:dyDescent="0.3">
      <c r="A2968" s="53">
        <v>44687</v>
      </c>
      <c r="B2968" s="50" t="s">
        <v>1255</v>
      </c>
      <c r="C2968" s="50" t="s">
        <v>1256</v>
      </c>
      <c r="D2968" s="50" t="s">
        <v>47</v>
      </c>
      <c r="E2968" s="52">
        <v>10</v>
      </c>
      <c r="F2968" s="51">
        <v>152</v>
      </c>
      <c r="G2968" s="65">
        <v>0</v>
      </c>
      <c r="H2968" s="51">
        <v>108</v>
      </c>
      <c r="I2968" s="50" t="s">
        <v>123</v>
      </c>
      <c r="J2968" s="61">
        <v>19.7</v>
      </c>
      <c r="K2968" s="50" t="s">
        <v>64</v>
      </c>
      <c r="L2968" s="72" t="s">
        <v>132</v>
      </c>
      <c r="M2968" s="69">
        <v>3.1</v>
      </c>
      <c r="N2968" s="51">
        <v>75</v>
      </c>
      <c r="O2968" s="50" t="s">
        <v>79</v>
      </c>
      <c r="P2968" s="51">
        <v>10272</v>
      </c>
      <c r="Q2968" s="52">
        <v>10</v>
      </c>
      <c r="R2968" s="51">
        <v>10257</v>
      </c>
      <c r="S2968" s="52">
        <v>24</v>
      </c>
      <c r="T2968" s="52">
        <v>69</v>
      </c>
      <c r="U2968" s="52">
        <v>83</v>
      </c>
      <c r="V2968" s="50" t="s">
        <v>434</v>
      </c>
      <c r="W2968" s="52">
        <v>58</v>
      </c>
      <c r="X2968" s="50" t="s">
        <v>352</v>
      </c>
      <c r="Y2968" s="78">
        <f t="shared" si="194"/>
        <v>0.31</v>
      </c>
      <c r="Z2968" s="78">
        <f t="shared" si="195"/>
        <v>0</v>
      </c>
      <c r="AA2968" s="78">
        <f t="shared" si="196"/>
        <v>1.97</v>
      </c>
      <c r="AB2968" s="77">
        <f t="shared" si="197"/>
        <v>80</v>
      </c>
    </row>
    <row r="2969" spans="1:28" x14ac:dyDescent="0.3">
      <c r="A2969" s="53">
        <v>44688</v>
      </c>
      <c r="B2969" s="50" t="s">
        <v>1255</v>
      </c>
      <c r="C2969" s="50" t="s">
        <v>1256</v>
      </c>
      <c r="D2969" s="50" t="s">
        <v>47</v>
      </c>
      <c r="E2969" s="52">
        <v>10</v>
      </c>
      <c r="F2969" s="51">
        <v>148</v>
      </c>
      <c r="G2969" s="65">
        <v>0</v>
      </c>
      <c r="H2969" s="51">
        <v>98</v>
      </c>
      <c r="I2969" s="50" t="s">
        <v>537</v>
      </c>
      <c r="J2969" s="61">
        <v>19.8</v>
      </c>
      <c r="K2969" s="50" t="s">
        <v>158</v>
      </c>
      <c r="L2969" s="72" t="s">
        <v>533</v>
      </c>
      <c r="M2969" s="69">
        <v>3.9</v>
      </c>
      <c r="N2969" s="51">
        <v>81</v>
      </c>
      <c r="O2969" s="50" t="s">
        <v>133</v>
      </c>
      <c r="P2969" s="51">
        <v>10257</v>
      </c>
      <c r="Q2969" s="50" t="s">
        <v>1012</v>
      </c>
      <c r="R2969" s="51">
        <v>10217</v>
      </c>
      <c r="S2969" s="52">
        <v>18</v>
      </c>
      <c r="T2969" s="52">
        <v>74</v>
      </c>
      <c r="U2969" s="52">
        <v>84</v>
      </c>
      <c r="V2969" s="50" t="s">
        <v>240</v>
      </c>
      <c r="W2969" s="52">
        <v>62</v>
      </c>
      <c r="X2969" s="50" t="s">
        <v>143</v>
      </c>
      <c r="Y2969" s="78">
        <f t="shared" si="194"/>
        <v>0.39</v>
      </c>
      <c r="Z2969" s="78">
        <f t="shared" si="195"/>
        <v>0</v>
      </c>
      <c r="AA2969" s="78">
        <f t="shared" si="196"/>
        <v>1.98</v>
      </c>
      <c r="AB2969" s="77">
        <f t="shared" si="197"/>
        <v>70</v>
      </c>
    </row>
    <row r="2970" spans="1:28" x14ac:dyDescent="0.3">
      <c r="A2970" s="53">
        <v>44689</v>
      </c>
      <c r="B2970" s="50" t="s">
        <v>1255</v>
      </c>
      <c r="C2970" s="50" t="s">
        <v>1256</v>
      </c>
      <c r="D2970" s="50" t="s">
        <v>47</v>
      </c>
      <c r="E2970" s="52">
        <v>10</v>
      </c>
      <c r="F2970" s="51">
        <v>158</v>
      </c>
      <c r="G2970" s="65">
        <v>0</v>
      </c>
      <c r="H2970" s="51">
        <v>111</v>
      </c>
      <c r="I2970" s="50" t="s">
        <v>103</v>
      </c>
      <c r="J2970" s="61">
        <v>20.6</v>
      </c>
      <c r="K2970" s="50" t="s">
        <v>71</v>
      </c>
      <c r="L2970" s="72" t="s">
        <v>132</v>
      </c>
      <c r="M2970" s="69">
        <v>3.1</v>
      </c>
      <c r="N2970" s="51">
        <v>78</v>
      </c>
      <c r="O2970" s="50" t="s">
        <v>260</v>
      </c>
      <c r="P2970" s="51">
        <v>10223</v>
      </c>
      <c r="Q2970" s="50" t="s">
        <v>51</v>
      </c>
      <c r="R2970" s="51">
        <v>10205</v>
      </c>
      <c r="S2970" s="52">
        <v>18</v>
      </c>
      <c r="T2970" s="52">
        <v>75</v>
      </c>
      <c r="U2970" s="52">
        <v>87</v>
      </c>
      <c r="V2970" s="50" t="s">
        <v>434</v>
      </c>
      <c r="W2970" s="52">
        <v>64</v>
      </c>
      <c r="X2970" s="50" t="s">
        <v>188</v>
      </c>
      <c r="Y2970" s="78">
        <f t="shared" si="194"/>
        <v>0.31</v>
      </c>
      <c r="Z2970" s="78">
        <f t="shared" si="195"/>
        <v>0</v>
      </c>
      <c r="AA2970" s="78">
        <f t="shared" si="196"/>
        <v>2.06</v>
      </c>
      <c r="AB2970" s="77">
        <f t="shared" si="197"/>
        <v>80</v>
      </c>
    </row>
    <row r="2971" spans="1:28" x14ac:dyDescent="0.3">
      <c r="A2971" s="53">
        <v>44690</v>
      </c>
      <c r="B2971" s="50" t="s">
        <v>1255</v>
      </c>
      <c r="C2971" s="50" t="s">
        <v>1256</v>
      </c>
      <c r="D2971" s="50" t="s">
        <v>47</v>
      </c>
      <c r="E2971" s="52">
        <v>10</v>
      </c>
      <c r="F2971" s="51">
        <v>164</v>
      </c>
      <c r="G2971" s="65">
        <v>0</v>
      </c>
      <c r="H2971" s="51">
        <v>104</v>
      </c>
      <c r="I2971" s="50" t="s">
        <v>103</v>
      </c>
      <c r="J2971" s="61">
        <v>22.3</v>
      </c>
      <c r="K2971" s="50" t="s">
        <v>215</v>
      </c>
      <c r="L2971" s="73">
        <v>0</v>
      </c>
      <c r="M2971" s="69">
        <v>1.9</v>
      </c>
      <c r="N2971" s="51">
        <v>53</v>
      </c>
      <c r="O2971" s="50" t="s">
        <v>94</v>
      </c>
      <c r="P2971" s="51">
        <v>10213</v>
      </c>
      <c r="Q2971" s="50" t="s">
        <v>1012</v>
      </c>
      <c r="R2971" s="51">
        <v>10188</v>
      </c>
      <c r="S2971" s="52">
        <v>18</v>
      </c>
      <c r="T2971" s="52">
        <v>70</v>
      </c>
      <c r="U2971" s="52">
        <v>89</v>
      </c>
      <c r="V2971" s="50" t="s">
        <v>51</v>
      </c>
      <c r="W2971" s="52">
        <v>59</v>
      </c>
      <c r="X2971" s="50" t="s">
        <v>129</v>
      </c>
      <c r="Y2971" s="78">
        <f t="shared" si="194"/>
        <v>0.19</v>
      </c>
      <c r="Z2971" s="78">
        <f t="shared" si="195"/>
        <v>0</v>
      </c>
      <c r="AA2971" s="78">
        <f t="shared" si="196"/>
        <v>2.23</v>
      </c>
      <c r="AB2971" s="77">
        <f t="shared" si="197"/>
        <v>0</v>
      </c>
    </row>
    <row r="2972" spans="1:28" x14ac:dyDescent="0.3">
      <c r="A2972" s="53">
        <v>44691</v>
      </c>
      <c r="B2972" s="50" t="s">
        <v>1255</v>
      </c>
      <c r="C2972" s="50" t="s">
        <v>1256</v>
      </c>
      <c r="D2972" s="50" t="s">
        <v>47</v>
      </c>
      <c r="E2972" s="52">
        <v>10</v>
      </c>
      <c r="F2972" s="51">
        <v>150</v>
      </c>
      <c r="G2972" s="65">
        <v>0</v>
      </c>
      <c r="H2972" s="51">
        <v>131</v>
      </c>
      <c r="I2972" s="50" t="s">
        <v>537</v>
      </c>
      <c r="J2972" s="61">
        <v>16.899999999999999</v>
      </c>
      <c r="K2972" s="50" t="s">
        <v>146</v>
      </c>
      <c r="L2972" s="73">
        <v>30</v>
      </c>
      <c r="M2972" s="69">
        <v>3.3</v>
      </c>
      <c r="N2972" s="51">
        <v>97</v>
      </c>
      <c r="O2972" s="50" t="s">
        <v>352</v>
      </c>
      <c r="P2972" s="51">
        <v>10217</v>
      </c>
      <c r="Q2972" s="52">
        <v>10</v>
      </c>
      <c r="R2972" s="51">
        <v>10176</v>
      </c>
      <c r="S2972" s="52">
        <v>24</v>
      </c>
      <c r="T2972" s="52">
        <v>79</v>
      </c>
      <c r="U2972" s="52">
        <v>88</v>
      </c>
      <c r="V2972" s="50" t="s">
        <v>51</v>
      </c>
      <c r="W2972" s="52">
        <v>72</v>
      </c>
      <c r="X2972" s="50" t="s">
        <v>117</v>
      </c>
      <c r="Y2972" s="78">
        <f t="shared" si="194"/>
        <v>0.32999999999999996</v>
      </c>
      <c r="Z2972" s="78">
        <f t="shared" si="195"/>
        <v>0</v>
      </c>
      <c r="AA2972" s="78">
        <f t="shared" si="196"/>
        <v>1.69</v>
      </c>
      <c r="AB2972" s="77">
        <f t="shared" si="197"/>
        <v>300</v>
      </c>
    </row>
    <row r="2973" spans="1:28" x14ac:dyDescent="0.3">
      <c r="A2973" s="53">
        <v>44692</v>
      </c>
      <c r="B2973" s="50" t="s">
        <v>1255</v>
      </c>
      <c r="C2973" s="50" t="s">
        <v>1256</v>
      </c>
      <c r="D2973" s="50" t="s">
        <v>47</v>
      </c>
      <c r="E2973" s="52">
        <v>10</v>
      </c>
      <c r="F2973" s="51">
        <v>155</v>
      </c>
      <c r="G2973" s="65">
        <v>0</v>
      </c>
      <c r="H2973" s="51">
        <v>134</v>
      </c>
      <c r="I2973" s="50" t="s">
        <v>100</v>
      </c>
      <c r="J2973" s="61">
        <v>17.600000000000001</v>
      </c>
      <c r="K2973" s="50" t="s">
        <v>433</v>
      </c>
      <c r="L2973" s="73">
        <v>31</v>
      </c>
      <c r="M2973" s="69">
        <v>2.8</v>
      </c>
      <c r="N2973" s="51">
        <v>72</v>
      </c>
      <c r="O2973" s="50" t="s">
        <v>213</v>
      </c>
      <c r="P2973" s="51">
        <v>10206</v>
      </c>
      <c r="Q2973" s="52">
        <v>22</v>
      </c>
      <c r="R2973" s="51">
        <v>10166</v>
      </c>
      <c r="S2973" s="50" t="s">
        <v>218</v>
      </c>
      <c r="T2973" s="52">
        <v>77</v>
      </c>
      <c r="U2973" s="52">
        <v>87</v>
      </c>
      <c r="V2973" s="50" t="s">
        <v>147</v>
      </c>
      <c r="W2973" s="52">
        <v>64</v>
      </c>
      <c r="X2973" s="50" t="s">
        <v>55</v>
      </c>
      <c r="Y2973" s="78">
        <f t="shared" si="194"/>
        <v>0.27999999999999997</v>
      </c>
      <c r="Z2973" s="78">
        <f t="shared" si="195"/>
        <v>0</v>
      </c>
      <c r="AA2973" s="78">
        <f t="shared" si="196"/>
        <v>1.7600000000000002</v>
      </c>
      <c r="AB2973" s="77">
        <f t="shared" si="197"/>
        <v>310</v>
      </c>
    </row>
    <row r="2974" spans="1:28" x14ac:dyDescent="0.3">
      <c r="A2974" s="53">
        <v>44693</v>
      </c>
      <c r="B2974" s="50" t="s">
        <v>1255</v>
      </c>
      <c r="C2974" s="50" t="s">
        <v>1256</v>
      </c>
      <c r="D2974" s="50" t="s">
        <v>47</v>
      </c>
      <c r="E2974" s="52">
        <v>10</v>
      </c>
      <c r="F2974" s="51">
        <v>150</v>
      </c>
      <c r="G2974" s="65">
        <v>0</v>
      </c>
      <c r="H2974" s="51">
        <v>128</v>
      </c>
      <c r="I2974" s="50" t="s">
        <v>578</v>
      </c>
      <c r="J2974" s="61">
        <v>17.100000000000001</v>
      </c>
      <c r="K2974" s="50" t="s">
        <v>94</v>
      </c>
      <c r="L2974" s="72" t="s">
        <v>132</v>
      </c>
      <c r="M2974" s="69">
        <v>2.2000000000000002</v>
      </c>
      <c r="N2974" s="51">
        <v>58</v>
      </c>
      <c r="O2974" s="50" t="s">
        <v>98</v>
      </c>
      <c r="P2974" s="51">
        <v>10224</v>
      </c>
      <c r="Q2974" s="52">
        <v>22</v>
      </c>
      <c r="R2974" s="51">
        <v>10184</v>
      </c>
      <c r="S2974" s="50" t="s">
        <v>116</v>
      </c>
      <c r="T2974" s="52">
        <v>83</v>
      </c>
      <c r="U2974" s="52">
        <v>85</v>
      </c>
      <c r="V2974" s="50" t="s">
        <v>95</v>
      </c>
      <c r="W2974" s="52">
        <v>77</v>
      </c>
      <c r="X2974" s="50" t="s">
        <v>271</v>
      </c>
      <c r="Y2974" s="78">
        <f t="shared" si="194"/>
        <v>0.22000000000000003</v>
      </c>
      <c r="Z2974" s="78">
        <f t="shared" si="195"/>
        <v>0</v>
      </c>
      <c r="AA2974" s="78">
        <f t="shared" si="196"/>
        <v>1.7100000000000002</v>
      </c>
      <c r="AB2974" s="77">
        <f t="shared" si="197"/>
        <v>80</v>
      </c>
    </row>
    <row r="2975" spans="1:28" x14ac:dyDescent="0.3">
      <c r="A2975" s="53">
        <v>44694</v>
      </c>
      <c r="B2975" s="50" t="s">
        <v>1255</v>
      </c>
      <c r="C2975" s="50" t="s">
        <v>1256</v>
      </c>
      <c r="D2975" s="50" t="s">
        <v>47</v>
      </c>
      <c r="E2975" s="52">
        <v>10</v>
      </c>
      <c r="F2975" s="51">
        <v>160</v>
      </c>
      <c r="G2975" s="65">
        <v>0.6</v>
      </c>
      <c r="H2975" s="51">
        <v>150</v>
      </c>
      <c r="I2975" s="50" t="s">
        <v>537</v>
      </c>
      <c r="J2975" s="61">
        <v>16.899999999999999</v>
      </c>
      <c r="K2975" s="50" t="s">
        <v>60</v>
      </c>
      <c r="L2975" s="72" t="s">
        <v>289</v>
      </c>
      <c r="M2975" s="69">
        <v>2.5</v>
      </c>
      <c r="N2975" s="51">
        <v>81</v>
      </c>
      <c r="O2975" s="50" t="s">
        <v>164</v>
      </c>
      <c r="P2975" s="51">
        <v>10222</v>
      </c>
      <c r="Q2975" s="50" t="s">
        <v>1012</v>
      </c>
      <c r="R2975" s="51">
        <v>10187</v>
      </c>
      <c r="S2975" s="52">
        <v>24</v>
      </c>
      <c r="T2975" s="52">
        <v>86</v>
      </c>
      <c r="U2975" s="52">
        <v>89</v>
      </c>
      <c r="V2975" s="50" t="s">
        <v>51</v>
      </c>
      <c r="W2975" s="52">
        <v>81</v>
      </c>
      <c r="X2975" s="50" t="s">
        <v>286</v>
      </c>
      <c r="Y2975" s="78">
        <f t="shared" si="194"/>
        <v>0.25</v>
      </c>
      <c r="Z2975" s="78">
        <f t="shared" si="195"/>
        <v>0.06</v>
      </c>
      <c r="AA2975" s="78">
        <f t="shared" si="196"/>
        <v>1.69</v>
      </c>
      <c r="AB2975" s="77">
        <f t="shared" si="197"/>
        <v>90</v>
      </c>
    </row>
    <row r="2976" spans="1:28" x14ac:dyDescent="0.3">
      <c r="A2976" s="53">
        <v>44695</v>
      </c>
      <c r="B2976" s="50" t="s">
        <v>1255</v>
      </c>
      <c r="C2976" s="50" t="s">
        <v>1256</v>
      </c>
      <c r="D2976" s="50" t="s">
        <v>47</v>
      </c>
      <c r="E2976" s="52">
        <v>10</v>
      </c>
      <c r="F2976" s="51">
        <v>172</v>
      </c>
      <c r="G2976" s="65">
        <v>2.2000000000000002</v>
      </c>
      <c r="H2976" s="51">
        <v>154</v>
      </c>
      <c r="I2976" s="50" t="s">
        <v>193</v>
      </c>
      <c r="J2976" s="61">
        <v>19</v>
      </c>
      <c r="K2976" s="50" t="s">
        <v>167</v>
      </c>
      <c r="L2976" s="72" t="s">
        <v>289</v>
      </c>
      <c r="M2976" s="69">
        <v>2.2000000000000002</v>
      </c>
      <c r="N2976" s="51">
        <v>92</v>
      </c>
      <c r="O2976" s="50" t="s">
        <v>300</v>
      </c>
      <c r="P2976" s="51">
        <v>10187</v>
      </c>
      <c r="Q2976" s="50" t="s">
        <v>1012</v>
      </c>
      <c r="R2976" s="51">
        <v>10104</v>
      </c>
      <c r="S2976" s="52">
        <v>23</v>
      </c>
      <c r="T2976" s="52">
        <v>85</v>
      </c>
      <c r="U2976" s="52">
        <v>90</v>
      </c>
      <c r="V2976" s="50" t="s">
        <v>51</v>
      </c>
      <c r="W2976" s="52">
        <v>81</v>
      </c>
      <c r="X2976" s="50" t="s">
        <v>99</v>
      </c>
      <c r="Y2976" s="78">
        <f t="shared" si="194"/>
        <v>0.22000000000000003</v>
      </c>
      <c r="Z2976" s="78">
        <f t="shared" si="195"/>
        <v>0.22000000000000003</v>
      </c>
      <c r="AA2976" s="78">
        <f t="shared" si="196"/>
        <v>1.9</v>
      </c>
      <c r="AB2976" s="77">
        <f t="shared" si="197"/>
        <v>90</v>
      </c>
    </row>
    <row r="2977" spans="1:28" x14ac:dyDescent="0.3">
      <c r="A2977" s="53">
        <v>44696</v>
      </c>
      <c r="B2977" s="50" t="s">
        <v>1255</v>
      </c>
      <c r="C2977" s="50" t="s">
        <v>1256</v>
      </c>
      <c r="D2977" s="50" t="s">
        <v>47</v>
      </c>
      <c r="E2977" s="52">
        <v>10</v>
      </c>
      <c r="F2977" s="51">
        <v>182</v>
      </c>
      <c r="G2977" s="65">
        <v>0</v>
      </c>
      <c r="H2977" s="51">
        <v>144</v>
      </c>
      <c r="I2977" s="50" t="s">
        <v>166</v>
      </c>
      <c r="J2977" s="61">
        <v>22</v>
      </c>
      <c r="K2977" s="50" t="s">
        <v>213</v>
      </c>
      <c r="L2977" s="73">
        <v>27</v>
      </c>
      <c r="M2977" s="69">
        <v>1.7</v>
      </c>
      <c r="N2977" s="51">
        <v>117</v>
      </c>
      <c r="O2977" s="50" t="s">
        <v>60</v>
      </c>
      <c r="P2977" s="51">
        <v>10137</v>
      </c>
      <c r="Q2977" s="52">
        <v>22</v>
      </c>
      <c r="R2977" s="51">
        <v>10065</v>
      </c>
      <c r="S2977" s="50" t="s">
        <v>102</v>
      </c>
      <c r="T2977" s="52">
        <v>74</v>
      </c>
      <c r="U2977" s="52">
        <v>89</v>
      </c>
      <c r="V2977" s="50" t="s">
        <v>51</v>
      </c>
      <c r="W2977" s="52">
        <v>63</v>
      </c>
      <c r="X2977" s="50" t="s">
        <v>143</v>
      </c>
      <c r="Y2977" s="78">
        <f t="shared" si="194"/>
        <v>0.16999999999999998</v>
      </c>
      <c r="Z2977" s="78">
        <f t="shared" si="195"/>
        <v>0</v>
      </c>
      <c r="AA2977" s="78">
        <f t="shared" si="196"/>
        <v>2.2000000000000002</v>
      </c>
      <c r="AB2977" s="77">
        <f t="shared" si="197"/>
        <v>270</v>
      </c>
    </row>
    <row r="2978" spans="1:28" x14ac:dyDescent="0.3">
      <c r="A2978" s="53">
        <v>44697</v>
      </c>
      <c r="B2978" s="50" t="s">
        <v>1255</v>
      </c>
      <c r="C2978" s="50" t="s">
        <v>1256</v>
      </c>
      <c r="D2978" s="50" t="s">
        <v>47</v>
      </c>
      <c r="E2978" s="52">
        <v>10</v>
      </c>
      <c r="F2978" s="51">
        <v>192</v>
      </c>
      <c r="G2978" s="65">
        <v>0</v>
      </c>
      <c r="H2978" s="51">
        <v>142</v>
      </c>
      <c r="I2978" s="50" t="s">
        <v>750</v>
      </c>
      <c r="J2978" s="61">
        <v>24.3</v>
      </c>
      <c r="K2978" s="50" t="s">
        <v>158</v>
      </c>
      <c r="L2978" s="72" t="s">
        <v>289</v>
      </c>
      <c r="M2978" s="69">
        <v>2.8</v>
      </c>
      <c r="N2978" s="51">
        <v>89</v>
      </c>
      <c r="O2978" s="50" t="s">
        <v>747</v>
      </c>
      <c r="P2978" s="51">
        <v>10172</v>
      </c>
      <c r="Q2978" s="50" t="s">
        <v>51</v>
      </c>
      <c r="R2978" s="51">
        <v>10126</v>
      </c>
      <c r="S2978" s="50" t="s">
        <v>263</v>
      </c>
      <c r="T2978" s="52">
        <v>65</v>
      </c>
      <c r="U2978" s="52">
        <v>81</v>
      </c>
      <c r="V2978" s="50" t="s">
        <v>51</v>
      </c>
      <c r="W2978" s="52">
        <v>52</v>
      </c>
      <c r="X2978" s="50" t="s">
        <v>158</v>
      </c>
      <c r="Y2978" s="78">
        <f t="shared" si="194"/>
        <v>0.27999999999999997</v>
      </c>
      <c r="Z2978" s="78">
        <f t="shared" si="195"/>
        <v>0</v>
      </c>
      <c r="AA2978" s="78">
        <f t="shared" si="196"/>
        <v>2.4300000000000002</v>
      </c>
      <c r="AB2978" s="77">
        <f t="shared" si="197"/>
        <v>90</v>
      </c>
    </row>
    <row r="2979" spans="1:28" x14ac:dyDescent="0.3">
      <c r="A2979" s="53">
        <v>44698</v>
      </c>
      <c r="B2979" s="50" t="s">
        <v>1255</v>
      </c>
      <c r="C2979" s="50" t="s">
        <v>1256</v>
      </c>
      <c r="D2979" s="50" t="s">
        <v>47</v>
      </c>
      <c r="E2979" s="52">
        <v>10</v>
      </c>
      <c r="F2979" s="51">
        <v>194</v>
      </c>
      <c r="G2979" s="65">
        <v>0</v>
      </c>
      <c r="H2979" s="51">
        <v>142</v>
      </c>
      <c r="I2979" s="50" t="s">
        <v>537</v>
      </c>
      <c r="J2979" s="61">
        <v>24.7</v>
      </c>
      <c r="K2979" s="50" t="s">
        <v>215</v>
      </c>
      <c r="L2979" s="73">
        <v>27</v>
      </c>
      <c r="M2979" s="69">
        <v>3.9</v>
      </c>
      <c r="N2979" s="51">
        <v>144</v>
      </c>
      <c r="O2979" s="50" t="s">
        <v>213</v>
      </c>
      <c r="P2979" s="51">
        <v>10212</v>
      </c>
      <c r="Q2979" s="52">
        <v>21</v>
      </c>
      <c r="R2979" s="51">
        <v>10147</v>
      </c>
      <c r="S2979" s="52">
        <v>15</v>
      </c>
      <c r="T2979" s="52">
        <v>69</v>
      </c>
      <c r="U2979" s="52">
        <v>86</v>
      </c>
      <c r="V2979" s="50" t="s">
        <v>644</v>
      </c>
      <c r="W2979" s="52">
        <v>45</v>
      </c>
      <c r="X2979" s="50" t="s">
        <v>129</v>
      </c>
      <c r="Y2979" s="78">
        <f t="shared" si="194"/>
        <v>0.39</v>
      </c>
      <c r="Z2979" s="78">
        <f t="shared" si="195"/>
        <v>0</v>
      </c>
      <c r="AA2979" s="78">
        <f t="shared" si="196"/>
        <v>2.4699999999999998</v>
      </c>
      <c r="AB2979" s="77">
        <f t="shared" si="197"/>
        <v>270</v>
      </c>
    </row>
    <row r="2980" spans="1:28" x14ac:dyDescent="0.3">
      <c r="A2980" s="53">
        <v>44699</v>
      </c>
      <c r="B2980" s="50" t="s">
        <v>1255</v>
      </c>
      <c r="C2980" s="50" t="s">
        <v>1256</v>
      </c>
      <c r="D2980" s="50" t="s">
        <v>47</v>
      </c>
      <c r="E2980" s="52">
        <v>10</v>
      </c>
      <c r="F2980" s="51">
        <v>176</v>
      </c>
      <c r="G2980" s="65">
        <v>0</v>
      </c>
      <c r="H2980" s="51">
        <v>158</v>
      </c>
      <c r="I2980" s="50" t="s">
        <v>123</v>
      </c>
      <c r="J2980" s="61">
        <v>19.399999999999999</v>
      </c>
      <c r="K2980" s="50" t="s">
        <v>188</v>
      </c>
      <c r="L2980" s="73">
        <v>27</v>
      </c>
      <c r="M2980" s="69">
        <v>2.2000000000000002</v>
      </c>
      <c r="N2980" s="51">
        <v>119</v>
      </c>
      <c r="O2980" s="50" t="s">
        <v>128</v>
      </c>
      <c r="P2980" s="51">
        <v>10198</v>
      </c>
      <c r="Q2980" s="50" t="s">
        <v>1012</v>
      </c>
      <c r="R2980" s="51">
        <v>10139</v>
      </c>
      <c r="S2980" s="52">
        <v>11</v>
      </c>
      <c r="T2980" s="52">
        <v>72</v>
      </c>
      <c r="U2980" s="52">
        <v>85</v>
      </c>
      <c r="V2980" s="50" t="s">
        <v>51</v>
      </c>
      <c r="W2980" s="52">
        <v>48</v>
      </c>
      <c r="X2980" s="50" t="s">
        <v>127</v>
      </c>
      <c r="Y2980" s="78">
        <f t="shared" si="194"/>
        <v>0.22000000000000003</v>
      </c>
      <c r="Z2980" s="78">
        <f t="shared" si="195"/>
        <v>0</v>
      </c>
      <c r="AA2980" s="78">
        <f t="shared" si="196"/>
        <v>1.94</v>
      </c>
      <c r="AB2980" s="77">
        <f t="shared" si="197"/>
        <v>270</v>
      </c>
    </row>
    <row r="2981" spans="1:28" x14ac:dyDescent="0.3">
      <c r="A2981" s="53">
        <v>44700</v>
      </c>
      <c r="B2981" s="50" t="s">
        <v>1255</v>
      </c>
      <c r="C2981" s="50" t="s">
        <v>1256</v>
      </c>
      <c r="D2981" s="50" t="s">
        <v>47</v>
      </c>
      <c r="E2981" s="52">
        <v>10</v>
      </c>
      <c r="F2981" s="51">
        <v>180</v>
      </c>
      <c r="G2981" s="65">
        <v>0</v>
      </c>
      <c r="H2981" s="51">
        <v>137</v>
      </c>
      <c r="I2981" s="50" t="s">
        <v>232</v>
      </c>
      <c r="J2981" s="61">
        <v>22.3</v>
      </c>
      <c r="K2981" s="50" t="s">
        <v>179</v>
      </c>
      <c r="L2981" s="72" t="s">
        <v>132</v>
      </c>
      <c r="M2981" s="69">
        <v>2.5</v>
      </c>
      <c r="N2981" s="51">
        <v>72</v>
      </c>
      <c r="O2981" s="50" t="s">
        <v>113</v>
      </c>
      <c r="P2981" s="51">
        <v>10194</v>
      </c>
      <c r="Q2981" s="50" t="s">
        <v>533</v>
      </c>
      <c r="R2981" s="51">
        <v>10167</v>
      </c>
      <c r="S2981" s="50" t="s">
        <v>51</v>
      </c>
      <c r="T2981" s="52">
        <v>67</v>
      </c>
      <c r="U2981" s="52">
        <v>85</v>
      </c>
      <c r="V2981" s="50" t="s">
        <v>51</v>
      </c>
      <c r="W2981" s="52">
        <v>57</v>
      </c>
      <c r="X2981" s="50" t="s">
        <v>286</v>
      </c>
      <c r="Y2981" s="78">
        <f t="shared" si="194"/>
        <v>0.25</v>
      </c>
      <c r="Z2981" s="78">
        <f t="shared" si="195"/>
        <v>0</v>
      </c>
      <c r="AA2981" s="78">
        <f t="shared" si="196"/>
        <v>2.23</v>
      </c>
      <c r="AB2981" s="77">
        <f t="shared" si="197"/>
        <v>80</v>
      </c>
    </row>
    <row r="2982" spans="1:28" x14ac:dyDescent="0.3">
      <c r="A2982" s="53">
        <v>44701</v>
      </c>
      <c r="B2982" s="50" t="s">
        <v>1255</v>
      </c>
      <c r="C2982" s="50" t="s">
        <v>1256</v>
      </c>
      <c r="D2982" s="50" t="s">
        <v>47</v>
      </c>
      <c r="E2982" s="52">
        <v>10</v>
      </c>
      <c r="F2982" s="51">
        <v>190</v>
      </c>
      <c r="G2982" s="65">
        <v>0</v>
      </c>
      <c r="H2982" s="51">
        <v>162</v>
      </c>
      <c r="I2982" s="50" t="s">
        <v>434</v>
      </c>
      <c r="J2982" s="61">
        <v>21.7</v>
      </c>
      <c r="K2982" s="50" t="s">
        <v>128</v>
      </c>
      <c r="L2982" s="73">
        <v>0</v>
      </c>
      <c r="M2982" s="69">
        <v>2.5</v>
      </c>
      <c r="N2982" s="51">
        <v>64</v>
      </c>
      <c r="O2982" s="50" t="s">
        <v>51</v>
      </c>
      <c r="P2982" s="51">
        <v>10236</v>
      </c>
      <c r="Q2982" s="52">
        <v>14</v>
      </c>
      <c r="R2982" s="51">
        <v>10169</v>
      </c>
      <c r="S2982" s="50" t="s">
        <v>84</v>
      </c>
      <c r="T2982" s="52">
        <v>80</v>
      </c>
      <c r="U2982" s="52">
        <v>87</v>
      </c>
      <c r="V2982" s="50" t="s">
        <v>367</v>
      </c>
      <c r="W2982" s="52">
        <v>67</v>
      </c>
      <c r="X2982" s="50" t="s">
        <v>167</v>
      </c>
      <c r="Y2982" s="78">
        <f t="shared" si="194"/>
        <v>0.25</v>
      </c>
      <c r="Z2982" s="78">
        <f t="shared" si="195"/>
        <v>0</v>
      </c>
      <c r="AA2982" s="78">
        <f t="shared" si="196"/>
        <v>2.17</v>
      </c>
      <c r="AB2982" s="77">
        <f t="shared" si="197"/>
        <v>0</v>
      </c>
    </row>
    <row r="2983" spans="1:28" x14ac:dyDescent="0.3">
      <c r="A2983" s="53">
        <v>44702</v>
      </c>
      <c r="B2983" s="50" t="s">
        <v>1255</v>
      </c>
      <c r="C2983" s="50" t="s">
        <v>1256</v>
      </c>
      <c r="D2983" s="50" t="s">
        <v>47</v>
      </c>
      <c r="E2983" s="52">
        <v>10</v>
      </c>
      <c r="F2983" s="51">
        <v>187</v>
      </c>
      <c r="G2983" s="65">
        <v>4.4000000000000004</v>
      </c>
      <c r="H2983" s="51">
        <v>161</v>
      </c>
      <c r="I2983" s="50" t="s">
        <v>537</v>
      </c>
      <c r="J2983" s="61">
        <v>21.3</v>
      </c>
      <c r="K2983" s="50" t="s">
        <v>188</v>
      </c>
      <c r="L2983" s="72" t="s">
        <v>289</v>
      </c>
      <c r="M2983" s="69">
        <v>1.4</v>
      </c>
      <c r="N2983" s="51">
        <v>83</v>
      </c>
      <c r="O2983" s="50" t="s">
        <v>832</v>
      </c>
      <c r="P2983" s="51">
        <v>10208</v>
      </c>
      <c r="Q2983" s="50" t="s">
        <v>1012</v>
      </c>
      <c r="R2983" s="51">
        <v>10138</v>
      </c>
      <c r="S2983" s="52">
        <v>23</v>
      </c>
      <c r="T2983" s="52">
        <v>84</v>
      </c>
      <c r="U2983" s="52">
        <v>88</v>
      </c>
      <c r="V2983" s="50" t="s">
        <v>51</v>
      </c>
      <c r="W2983" s="52">
        <v>71</v>
      </c>
      <c r="X2983" s="50" t="s">
        <v>307</v>
      </c>
      <c r="Y2983" s="78">
        <f t="shared" si="194"/>
        <v>0.13999999999999999</v>
      </c>
      <c r="Z2983" s="78">
        <f t="shared" si="195"/>
        <v>0.44000000000000006</v>
      </c>
      <c r="AA2983" s="78">
        <f t="shared" si="196"/>
        <v>2.13</v>
      </c>
      <c r="AB2983" s="77">
        <f t="shared" si="197"/>
        <v>90</v>
      </c>
    </row>
    <row r="2984" spans="1:28" x14ac:dyDescent="0.3">
      <c r="A2984" s="53">
        <v>44703</v>
      </c>
      <c r="B2984" s="50" t="s">
        <v>1255</v>
      </c>
      <c r="C2984" s="50" t="s">
        <v>1256</v>
      </c>
      <c r="D2984" s="50" t="s">
        <v>47</v>
      </c>
      <c r="E2984" s="52">
        <v>10</v>
      </c>
      <c r="F2984" s="51">
        <v>187</v>
      </c>
      <c r="G2984" s="65">
        <v>0.4</v>
      </c>
      <c r="H2984" s="51">
        <v>162</v>
      </c>
      <c r="I2984" s="50" t="s">
        <v>521</v>
      </c>
      <c r="J2984" s="61">
        <v>21.2</v>
      </c>
      <c r="K2984" s="50" t="s">
        <v>117</v>
      </c>
      <c r="L2984" s="72" t="s">
        <v>84</v>
      </c>
      <c r="M2984" s="69">
        <v>4.7</v>
      </c>
      <c r="N2984" s="51">
        <v>172</v>
      </c>
      <c r="O2984" s="50" t="s">
        <v>543</v>
      </c>
      <c r="P2984" s="51">
        <v>10173</v>
      </c>
      <c r="Q2984" s="50" t="s">
        <v>1012</v>
      </c>
      <c r="R2984" s="51">
        <v>10079</v>
      </c>
      <c r="S2984" s="50" t="s">
        <v>533</v>
      </c>
      <c r="T2984" s="52">
        <v>83</v>
      </c>
      <c r="U2984" s="52">
        <v>91</v>
      </c>
      <c r="V2984" s="50" t="s">
        <v>521</v>
      </c>
      <c r="W2984" s="52">
        <v>70</v>
      </c>
      <c r="X2984" s="50" t="s">
        <v>113</v>
      </c>
      <c r="Y2984" s="78">
        <f t="shared" si="194"/>
        <v>0.47000000000000003</v>
      </c>
      <c r="Z2984" s="78">
        <f t="shared" si="195"/>
        <v>0.04</v>
      </c>
      <c r="AA2984" s="78">
        <f t="shared" si="196"/>
        <v>2.12</v>
      </c>
      <c r="AB2984" s="77">
        <f t="shared" si="197"/>
        <v>20</v>
      </c>
    </row>
    <row r="2985" spans="1:28" x14ac:dyDescent="0.3">
      <c r="A2985" s="53">
        <v>44704</v>
      </c>
      <c r="B2985" s="50" t="s">
        <v>1255</v>
      </c>
      <c r="C2985" s="50" t="s">
        <v>1256</v>
      </c>
      <c r="D2985" s="50" t="s">
        <v>47</v>
      </c>
      <c r="E2985" s="52">
        <v>10</v>
      </c>
      <c r="F2985" s="51">
        <v>171</v>
      </c>
      <c r="G2985" s="65">
        <v>0</v>
      </c>
      <c r="H2985" s="51">
        <v>141</v>
      </c>
      <c r="I2985" s="50" t="s">
        <v>177</v>
      </c>
      <c r="J2985" s="61">
        <v>20.100000000000001</v>
      </c>
      <c r="K2985" s="50" t="s">
        <v>520</v>
      </c>
      <c r="L2985" s="73">
        <v>26</v>
      </c>
      <c r="M2985" s="69">
        <v>2.2000000000000002</v>
      </c>
      <c r="N2985" s="51">
        <v>114</v>
      </c>
      <c r="O2985" s="50" t="s">
        <v>209</v>
      </c>
      <c r="P2985" s="51">
        <v>10152</v>
      </c>
      <c r="Q2985" s="50" t="s">
        <v>51</v>
      </c>
      <c r="R2985" s="51">
        <v>10111</v>
      </c>
      <c r="S2985" s="50" t="s">
        <v>102</v>
      </c>
      <c r="T2985" s="52">
        <v>68</v>
      </c>
      <c r="U2985" s="52">
        <v>76</v>
      </c>
      <c r="V2985" s="50" t="s">
        <v>209</v>
      </c>
      <c r="W2985" s="52">
        <v>59</v>
      </c>
      <c r="X2985" s="50" t="s">
        <v>50</v>
      </c>
      <c r="Y2985" s="78">
        <f t="shared" si="194"/>
        <v>0.22000000000000003</v>
      </c>
      <c r="Z2985" s="78">
        <f t="shared" si="195"/>
        <v>0</v>
      </c>
      <c r="AA2985" s="78">
        <f t="shared" si="196"/>
        <v>2.0100000000000002</v>
      </c>
      <c r="AB2985" s="77">
        <f t="shared" si="197"/>
        <v>260</v>
      </c>
    </row>
    <row r="2986" spans="1:28" x14ac:dyDescent="0.3">
      <c r="A2986" s="53">
        <v>44705</v>
      </c>
      <c r="B2986" s="50" t="s">
        <v>1255</v>
      </c>
      <c r="C2986" s="50" t="s">
        <v>1256</v>
      </c>
      <c r="D2986" s="50" t="s">
        <v>47</v>
      </c>
      <c r="E2986" s="52">
        <v>10</v>
      </c>
      <c r="F2986" s="51">
        <v>148</v>
      </c>
      <c r="G2986" s="65">
        <v>4.8</v>
      </c>
      <c r="H2986" s="51">
        <v>126</v>
      </c>
      <c r="I2986" s="50" t="s">
        <v>177</v>
      </c>
      <c r="J2986" s="61">
        <v>17</v>
      </c>
      <c r="K2986" s="50" t="s">
        <v>148</v>
      </c>
      <c r="L2986" s="73">
        <v>30</v>
      </c>
      <c r="M2986" s="69">
        <v>4.2</v>
      </c>
      <c r="N2986" s="51">
        <v>128</v>
      </c>
      <c r="O2986" s="50" t="s">
        <v>91</v>
      </c>
      <c r="P2986" s="51">
        <v>10195</v>
      </c>
      <c r="Q2986" s="52">
        <v>23</v>
      </c>
      <c r="R2986" s="51">
        <v>10132</v>
      </c>
      <c r="S2986" s="50" t="s">
        <v>51</v>
      </c>
      <c r="T2986" s="52">
        <v>65</v>
      </c>
      <c r="U2986" s="52">
        <v>82</v>
      </c>
      <c r="V2986" s="50" t="s">
        <v>594</v>
      </c>
      <c r="W2986" s="52">
        <v>51</v>
      </c>
      <c r="X2986" s="50" t="s">
        <v>148</v>
      </c>
      <c r="Y2986" s="78">
        <f t="shared" si="194"/>
        <v>0.42000000000000004</v>
      </c>
      <c r="Z2986" s="78">
        <f t="shared" si="195"/>
        <v>0.48</v>
      </c>
      <c r="AA2986" s="78">
        <f t="shared" si="196"/>
        <v>1.7</v>
      </c>
      <c r="AB2986" s="77">
        <f t="shared" si="197"/>
        <v>300</v>
      </c>
    </row>
    <row r="2987" spans="1:28" x14ac:dyDescent="0.3">
      <c r="A2987" s="53">
        <v>44706</v>
      </c>
      <c r="B2987" s="50" t="s">
        <v>1255</v>
      </c>
      <c r="C2987" s="50" t="s">
        <v>1256</v>
      </c>
      <c r="D2987" s="50" t="s">
        <v>47</v>
      </c>
      <c r="E2987" s="52">
        <v>10</v>
      </c>
      <c r="F2987" s="51">
        <v>153</v>
      </c>
      <c r="G2987" s="65">
        <v>0.2</v>
      </c>
      <c r="H2987" s="51">
        <v>122</v>
      </c>
      <c r="I2987" s="50" t="s">
        <v>100</v>
      </c>
      <c r="J2987" s="61">
        <v>18.399999999999999</v>
      </c>
      <c r="K2987" s="50" t="s">
        <v>307</v>
      </c>
      <c r="L2987" s="73">
        <v>30</v>
      </c>
      <c r="M2987" s="69">
        <v>3.9</v>
      </c>
      <c r="N2987" s="51">
        <v>114</v>
      </c>
      <c r="O2987" s="50" t="s">
        <v>117</v>
      </c>
      <c r="P2987" s="51">
        <v>10278</v>
      </c>
      <c r="Q2987" s="52">
        <v>22</v>
      </c>
      <c r="R2987" s="51">
        <v>10193</v>
      </c>
      <c r="S2987" s="50" t="s">
        <v>1012</v>
      </c>
      <c r="T2987" s="52">
        <v>68</v>
      </c>
      <c r="U2987" s="52">
        <v>81</v>
      </c>
      <c r="V2987" s="50" t="s">
        <v>51</v>
      </c>
      <c r="W2987" s="52">
        <v>57</v>
      </c>
      <c r="X2987" s="50" t="s">
        <v>277</v>
      </c>
      <c r="Y2987" s="78">
        <f t="shared" si="194"/>
        <v>0.39</v>
      </c>
      <c r="Z2987" s="78">
        <f t="shared" si="195"/>
        <v>0.02</v>
      </c>
      <c r="AA2987" s="78">
        <f t="shared" si="196"/>
        <v>1.8399999999999999</v>
      </c>
      <c r="AB2987" s="77">
        <f t="shared" si="197"/>
        <v>300</v>
      </c>
    </row>
    <row r="2988" spans="1:28" x14ac:dyDescent="0.3">
      <c r="A2988" s="53">
        <v>44707</v>
      </c>
      <c r="B2988" s="50" t="s">
        <v>1255</v>
      </c>
      <c r="C2988" s="50" t="s">
        <v>1256</v>
      </c>
      <c r="D2988" s="50" t="s">
        <v>47</v>
      </c>
      <c r="E2988" s="52">
        <v>10</v>
      </c>
      <c r="F2988" s="51">
        <v>170</v>
      </c>
      <c r="G2988" s="65">
        <v>0</v>
      </c>
      <c r="H2988" s="51">
        <v>109</v>
      </c>
      <c r="I2988" s="50" t="s">
        <v>644</v>
      </c>
      <c r="J2988" s="61">
        <v>23.1</v>
      </c>
      <c r="K2988" s="50" t="s">
        <v>133</v>
      </c>
      <c r="L2988" s="73">
        <v>0</v>
      </c>
      <c r="M2988" s="69">
        <v>2.8</v>
      </c>
      <c r="N2988" s="51">
        <v>72</v>
      </c>
      <c r="O2988" s="50" t="s">
        <v>249</v>
      </c>
      <c r="P2988" s="51">
        <v>10282</v>
      </c>
      <c r="Q2988" s="52">
        <v>10</v>
      </c>
      <c r="R2988" s="51">
        <v>10264</v>
      </c>
      <c r="S2988" s="50" t="s">
        <v>51</v>
      </c>
      <c r="T2988" s="52">
        <v>68</v>
      </c>
      <c r="U2988" s="52">
        <v>83</v>
      </c>
      <c r="V2988" s="50" t="s">
        <v>51</v>
      </c>
      <c r="W2988" s="52">
        <v>58</v>
      </c>
      <c r="X2988" s="50" t="s">
        <v>169</v>
      </c>
      <c r="Y2988" s="78">
        <f t="shared" si="194"/>
        <v>0.27999999999999997</v>
      </c>
      <c r="Z2988" s="78">
        <f t="shared" si="195"/>
        <v>0</v>
      </c>
      <c r="AA2988" s="78">
        <f t="shared" si="196"/>
        <v>2.31</v>
      </c>
      <c r="AB2988" s="77">
        <f t="shared" si="197"/>
        <v>0</v>
      </c>
    </row>
    <row r="2989" spans="1:28" x14ac:dyDescent="0.3">
      <c r="A2989" s="53">
        <v>44708</v>
      </c>
      <c r="B2989" s="50" t="s">
        <v>1255</v>
      </c>
      <c r="C2989" s="50" t="s">
        <v>1256</v>
      </c>
      <c r="D2989" s="50" t="s">
        <v>47</v>
      </c>
      <c r="E2989" s="52">
        <v>10</v>
      </c>
      <c r="F2989" s="51">
        <v>184</v>
      </c>
      <c r="G2989" s="65">
        <v>0</v>
      </c>
      <c r="H2989" s="51">
        <v>154</v>
      </c>
      <c r="I2989" s="50" t="s">
        <v>434</v>
      </c>
      <c r="J2989" s="61">
        <v>21.5</v>
      </c>
      <c r="K2989" s="50" t="s">
        <v>188</v>
      </c>
      <c r="L2989" s="72" t="s">
        <v>132</v>
      </c>
      <c r="M2989" s="69">
        <v>5.3</v>
      </c>
      <c r="N2989" s="51">
        <v>103</v>
      </c>
      <c r="O2989" s="50" t="s">
        <v>158</v>
      </c>
      <c r="P2989" s="51">
        <v>10264</v>
      </c>
      <c r="Q2989" s="50" t="s">
        <v>1012</v>
      </c>
      <c r="R2989" s="51">
        <v>10209</v>
      </c>
      <c r="S2989" s="52">
        <v>24</v>
      </c>
      <c r="T2989" s="52">
        <v>72</v>
      </c>
      <c r="U2989" s="52">
        <v>84</v>
      </c>
      <c r="V2989" s="50" t="s">
        <v>763</v>
      </c>
      <c r="W2989" s="52">
        <v>58</v>
      </c>
      <c r="X2989" s="50" t="s">
        <v>352</v>
      </c>
      <c r="Y2989" s="78">
        <f t="shared" si="194"/>
        <v>0.53</v>
      </c>
      <c r="Z2989" s="78">
        <f t="shared" si="195"/>
        <v>0</v>
      </c>
      <c r="AA2989" s="78">
        <f t="shared" si="196"/>
        <v>2.15</v>
      </c>
      <c r="AB2989" s="77">
        <f t="shared" si="197"/>
        <v>80</v>
      </c>
    </row>
    <row r="2990" spans="1:28" x14ac:dyDescent="0.3">
      <c r="A2990" s="53">
        <v>44709</v>
      </c>
      <c r="B2990" s="50" t="s">
        <v>1255</v>
      </c>
      <c r="C2990" s="50" t="s">
        <v>1256</v>
      </c>
      <c r="D2990" s="50" t="s">
        <v>47</v>
      </c>
      <c r="E2990" s="52">
        <v>10</v>
      </c>
      <c r="F2990" s="51">
        <v>184</v>
      </c>
      <c r="G2990" s="65">
        <v>0</v>
      </c>
      <c r="H2990" s="51">
        <v>150</v>
      </c>
      <c r="I2990" s="50" t="s">
        <v>100</v>
      </c>
      <c r="J2990" s="61">
        <v>21.8</v>
      </c>
      <c r="K2990" s="50" t="s">
        <v>179</v>
      </c>
      <c r="L2990" s="73">
        <v>10</v>
      </c>
      <c r="M2990" s="69">
        <v>6.1</v>
      </c>
      <c r="N2990" s="51">
        <v>111</v>
      </c>
      <c r="O2990" s="50" t="s">
        <v>585</v>
      </c>
      <c r="P2990" s="51">
        <v>10209</v>
      </c>
      <c r="Q2990" s="50" t="s">
        <v>1012</v>
      </c>
      <c r="R2990" s="51">
        <v>10126</v>
      </c>
      <c r="S2990" s="52">
        <v>24</v>
      </c>
      <c r="T2990" s="52">
        <v>71</v>
      </c>
      <c r="U2990" s="52">
        <v>85</v>
      </c>
      <c r="V2990" s="50" t="s">
        <v>51</v>
      </c>
      <c r="W2990" s="52">
        <v>62</v>
      </c>
      <c r="X2990" s="50" t="s">
        <v>95</v>
      </c>
      <c r="Y2990" s="78">
        <f t="shared" si="194"/>
        <v>0.61</v>
      </c>
      <c r="Z2990" s="78">
        <f t="shared" si="195"/>
        <v>0</v>
      </c>
      <c r="AA2990" s="78">
        <f t="shared" si="196"/>
        <v>2.1800000000000002</v>
      </c>
      <c r="AB2990" s="77">
        <f t="shared" si="197"/>
        <v>100</v>
      </c>
    </row>
    <row r="2991" spans="1:28" x14ac:dyDescent="0.3">
      <c r="A2991" s="53">
        <v>44710</v>
      </c>
      <c r="B2991" s="50" t="s">
        <v>1255</v>
      </c>
      <c r="C2991" s="50" t="s">
        <v>1256</v>
      </c>
      <c r="D2991" s="50" t="s">
        <v>47</v>
      </c>
      <c r="E2991" s="52">
        <v>10</v>
      </c>
      <c r="F2991" s="51">
        <v>171</v>
      </c>
      <c r="G2991" s="65">
        <v>0</v>
      </c>
      <c r="H2991" s="51">
        <v>126</v>
      </c>
      <c r="I2991" s="50" t="s">
        <v>147</v>
      </c>
      <c r="J2991" s="61">
        <v>21.6</v>
      </c>
      <c r="K2991" s="50" t="s">
        <v>179</v>
      </c>
      <c r="L2991" s="72" t="s">
        <v>132</v>
      </c>
      <c r="M2991" s="69">
        <v>3.9</v>
      </c>
      <c r="N2991" s="51">
        <v>106</v>
      </c>
      <c r="O2991" s="50" t="s">
        <v>277</v>
      </c>
      <c r="P2991" s="51">
        <v>10126</v>
      </c>
      <c r="Q2991" s="50" t="s">
        <v>1012</v>
      </c>
      <c r="R2991" s="51">
        <v>10071</v>
      </c>
      <c r="S2991" s="52">
        <v>19</v>
      </c>
      <c r="T2991" s="52">
        <v>68</v>
      </c>
      <c r="U2991" s="52">
        <v>87</v>
      </c>
      <c r="V2991" s="50" t="s">
        <v>51</v>
      </c>
      <c r="W2991" s="52">
        <v>55</v>
      </c>
      <c r="X2991" s="50" t="s">
        <v>50</v>
      </c>
      <c r="Y2991" s="78">
        <f t="shared" si="194"/>
        <v>0.39</v>
      </c>
      <c r="Z2991" s="78">
        <f t="shared" si="195"/>
        <v>0</v>
      </c>
      <c r="AA2991" s="78">
        <f t="shared" si="196"/>
        <v>2.16</v>
      </c>
      <c r="AB2991" s="77">
        <f t="shared" si="197"/>
        <v>80</v>
      </c>
    </row>
    <row r="2992" spans="1:28" x14ac:dyDescent="0.3">
      <c r="A2992" s="53">
        <v>44711</v>
      </c>
      <c r="B2992" s="50" t="s">
        <v>1255</v>
      </c>
      <c r="C2992" s="50" t="s">
        <v>1256</v>
      </c>
      <c r="D2992" s="50" t="s">
        <v>47</v>
      </c>
      <c r="E2992" s="52">
        <v>10</v>
      </c>
      <c r="F2992" s="51">
        <v>185</v>
      </c>
      <c r="G2992" s="65">
        <v>0</v>
      </c>
      <c r="H2992" s="51">
        <v>154</v>
      </c>
      <c r="I2992" s="50" t="s">
        <v>142</v>
      </c>
      <c r="J2992" s="61">
        <v>21.6</v>
      </c>
      <c r="K2992" s="50" t="s">
        <v>182</v>
      </c>
      <c r="L2992" s="73">
        <v>10</v>
      </c>
      <c r="M2992" s="69">
        <v>1.9</v>
      </c>
      <c r="N2992" s="51">
        <v>56</v>
      </c>
      <c r="O2992" s="50" t="s">
        <v>91</v>
      </c>
      <c r="P2992" s="51">
        <v>10119</v>
      </c>
      <c r="Q2992" s="52">
        <v>23</v>
      </c>
      <c r="R2992" s="51">
        <v>10074</v>
      </c>
      <c r="S2992" s="50" t="s">
        <v>116</v>
      </c>
      <c r="T2992" s="52">
        <v>70</v>
      </c>
      <c r="U2992" s="52">
        <v>80</v>
      </c>
      <c r="V2992" s="50" t="s">
        <v>184</v>
      </c>
      <c r="W2992" s="52">
        <v>61</v>
      </c>
      <c r="X2992" s="50" t="s">
        <v>51</v>
      </c>
      <c r="Y2992" s="78">
        <f t="shared" si="194"/>
        <v>0.19</v>
      </c>
      <c r="Z2992" s="78">
        <f t="shared" si="195"/>
        <v>0</v>
      </c>
      <c r="AA2992" s="78">
        <f t="shared" si="196"/>
        <v>2.16</v>
      </c>
      <c r="AB2992" s="77">
        <f t="shared" si="197"/>
        <v>100</v>
      </c>
    </row>
    <row r="2993" spans="1:28" x14ac:dyDescent="0.3">
      <c r="A2993" s="53">
        <v>44712</v>
      </c>
      <c r="B2993" s="50" t="s">
        <v>1255</v>
      </c>
      <c r="C2993" s="50" t="s">
        <v>1256</v>
      </c>
      <c r="D2993" s="50" t="s">
        <v>47</v>
      </c>
      <c r="E2993" s="52">
        <v>10</v>
      </c>
      <c r="F2993" s="51">
        <v>190</v>
      </c>
      <c r="G2993" s="65">
        <v>0</v>
      </c>
      <c r="H2993" s="51">
        <v>143</v>
      </c>
      <c r="I2993" s="50" t="s">
        <v>434</v>
      </c>
      <c r="J2993" s="61">
        <v>23.6</v>
      </c>
      <c r="K2993" s="50" t="s">
        <v>133</v>
      </c>
      <c r="L2993" s="72" t="s">
        <v>132</v>
      </c>
      <c r="M2993" s="69">
        <v>2.8</v>
      </c>
      <c r="N2993" s="51">
        <v>81</v>
      </c>
      <c r="O2993" s="50" t="s">
        <v>51</v>
      </c>
      <c r="P2993" s="51">
        <v>10141</v>
      </c>
      <c r="Q2993" s="52">
        <v>22</v>
      </c>
      <c r="R2993" s="51">
        <v>10114</v>
      </c>
      <c r="S2993" s="50" t="s">
        <v>116</v>
      </c>
      <c r="T2993" s="52">
        <v>67</v>
      </c>
      <c r="U2993" s="52">
        <v>84</v>
      </c>
      <c r="V2993" s="50" t="s">
        <v>51</v>
      </c>
      <c r="W2993" s="52">
        <v>57</v>
      </c>
      <c r="X2993" s="50" t="s">
        <v>307</v>
      </c>
      <c r="Y2993" s="78">
        <f t="shared" si="194"/>
        <v>0.27999999999999997</v>
      </c>
      <c r="Z2993" s="78">
        <f t="shared" si="195"/>
        <v>0</v>
      </c>
      <c r="AA2993" s="78">
        <f t="shared" si="196"/>
        <v>2.3600000000000003</v>
      </c>
      <c r="AB2993" s="77">
        <f t="shared" si="197"/>
        <v>80</v>
      </c>
    </row>
    <row r="2994" spans="1:28" x14ac:dyDescent="0.3">
      <c r="A2994" s="53">
        <v>44713</v>
      </c>
      <c r="B2994" s="50" t="s">
        <v>1255</v>
      </c>
      <c r="C2994" s="50" t="s">
        <v>1256</v>
      </c>
      <c r="D2994" s="50" t="s">
        <v>47</v>
      </c>
      <c r="E2994" s="52">
        <v>10</v>
      </c>
      <c r="F2994" s="51">
        <v>187</v>
      </c>
      <c r="G2994" s="65">
        <v>6.2</v>
      </c>
      <c r="H2994" s="51">
        <v>148</v>
      </c>
      <c r="I2994" s="50" t="s">
        <v>537</v>
      </c>
      <c r="J2994" s="61">
        <v>22.6</v>
      </c>
      <c r="K2994" s="50" t="s">
        <v>277</v>
      </c>
      <c r="L2994" s="73">
        <v>29</v>
      </c>
      <c r="M2994" s="69">
        <v>2.2000000000000002</v>
      </c>
      <c r="N2994" s="51">
        <v>89</v>
      </c>
      <c r="O2994" s="50" t="s">
        <v>167</v>
      </c>
      <c r="P2994" s="51">
        <v>10145</v>
      </c>
      <c r="Q2994" s="52">
        <v>24</v>
      </c>
      <c r="R2994" s="51">
        <v>10102</v>
      </c>
      <c r="S2994" s="52">
        <v>10</v>
      </c>
      <c r="T2994" s="52">
        <v>77</v>
      </c>
      <c r="U2994" s="52">
        <v>90</v>
      </c>
      <c r="V2994" s="50" t="s">
        <v>51</v>
      </c>
      <c r="W2994" s="52">
        <v>61</v>
      </c>
      <c r="X2994" s="50" t="s">
        <v>277</v>
      </c>
      <c r="Y2994" s="78">
        <f t="shared" si="194"/>
        <v>0.22000000000000003</v>
      </c>
      <c r="Z2994" s="78">
        <f t="shared" si="195"/>
        <v>0.62</v>
      </c>
      <c r="AA2994" s="78">
        <f t="shared" si="196"/>
        <v>2.2600000000000002</v>
      </c>
      <c r="AB2994" s="77">
        <f t="shared" si="197"/>
        <v>290</v>
      </c>
    </row>
    <row r="2995" spans="1:28" x14ac:dyDescent="0.3">
      <c r="A2995" s="53">
        <v>44714</v>
      </c>
      <c r="B2995" s="50" t="s">
        <v>1255</v>
      </c>
      <c r="C2995" s="50" t="s">
        <v>1256</v>
      </c>
      <c r="D2995" s="50" t="s">
        <v>47</v>
      </c>
      <c r="E2995" s="52">
        <v>10</v>
      </c>
      <c r="F2995" s="51">
        <v>192</v>
      </c>
      <c r="G2995" s="65">
        <v>0.2</v>
      </c>
      <c r="H2995" s="51">
        <v>155</v>
      </c>
      <c r="I2995" s="50" t="s">
        <v>537</v>
      </c>
      <c r="J2995" s="61">
        <v>22.9</v>
      </c>
      <c r="K2995" s="50" t="s">
        <v>135</v>
      </c>
      <c r="L2995" s="72" t="s">
        <v>132</v>
      </c>
      <c r="M2995" s="69">
        <v>2.5</v>
      </c>
      <c r="N2995" s="51">
        <v>56</v>
      </c>
      <c r="O2995" s="50" t="s">
        <v>128</v>
      </c>
      <c r="P2995" s="51">
        <v>10145</v>
      </c>
      <c r="Q2995" s="50" t="s">
        <v>1012</v>
      </c>
      <c r="R2995" s="51">
        <v>10116</v>
      </c>
      <c r="S2995" s="52">
        <v>17</v>
      </c>
      <c r="T2995" s="52">
        <v>79</v>
      </c>
      <c r="U2995" s="52">
        <v>90</v>
      </c>
      <c r="V2995" s="50" t="s">
        <v>51</v>
      </c>
      <c r="W2995" s="52">
        <v>68</v>
      </c>
      <c r="X2995" s="50" t="s">
        <v>135</v>
      </c>
      <c r="Y2995" s="78">
        <f t="shared" si="194"/>
        <v>0.25</v>
      </c>
      <c r="Z2995" s="78">
        <f t="shared" si="195"/>
        <v>0.02</v>
      </c>
      <c r="AA2995" s="78">
        <f t="shared" si="196"/>
        <v>2.29</v>
      </c>
      <c r="AB2995" s="77">
        <f t="shared" si="197"/>
        <v>80</v>
      </c>
    </row>
    <row r="2996" spans="1:28" x14ac:dyDescent="0.3">
      <c r="A2996" s="53">
        <v>44715</v>
      </c>
      <c r="B2996" s="50" t="s">
        <v>1255</v>
      </c>
      <c r="C2996" s="50" t="s">
        <v>1256</v>
      </c>
      <c r="D2996" s="50" t="s">
        <v>47</v>
      </c>
      <c r="E2996" s="52">
        <v>10</v>
      </c>
      <c r="F2996" s="51">
        <v>192</v>
      </c>
      <c r="G2996" s="65">
        <v>0.8</v>
      </c>
      <c r="H2996" s="51">
        <v>147</v>
      </c>
      <c r="I2996" s="50" t="s">
        <v>100</v>
      </c>
      <c r="J2996" s="61">
        <v>23.8</v>
      </c>
      <c r="K2996" s="50" t="s">
        <v>135</v>
      </c>
      <c r="L2996" s="73">
        <v>27</v>
      </c>
      <c r="M2996" s="69">
        <v>2.2000000000000002</v>
      </c>
      <c r="N2996" s="51">
        <v>72</v>
      </c>
      <c r="O2996" s="50" t="s">
        <v>769</v>
      </c>
      <c r="P2996" s="51">
        <v>10147</v>
      </c>
      <c r="Q2996" s="50" t="s">
        <v>51</v>
      </c>
      <c r="R2996" s="51">
        <v>10121</v>
      </c>
      <c r="S2996" s="52">
        <v>14</v>
      </c>
      <c r="T2996" s="52">
        <v>82</v>
      </c>
      <c r="U2996" s="52">
        <v>87</v>
      </c>
      <c r="V2996" s="50" t="s">
        <v>51</v>
      </c>
      <c r="W2996" s="52">
        <v>62</v>
      </c>
      <c r="X2996" s="50" t="s">
        <v>135</v>
      </c>
      <c r="Y2996" s="78">
        <f t="shared" si="194"/>
        <v>0.22000000000000003</v>
      </c>
      <c r="Z2996" s="78">
        <f t="shared" si="195"/>
        <v>0.08</v>
      </c>
      <c r="AA2996" s="78">
        <f t="shared" si="196"/>
        <v>2.38</v>
      </c>
      <c r="AB2996" s="77">
        <f t="shared" si="197"/>
        <v>270</v>
      </c>
    </row>
    <row r="2997" spans="1:28" x14ac:dyDescent="0.3">
      <c r="A2997" s="53">
        <v>44716</v>
      </c>
      <c r="B2997" s="50" t="s">
        <v>1255</v>
      </c>
      <c r="C2997" s="50" t="s">
        <v>1256</v>
      </c>
      <c r="D2997" s="50" t="s">
        <v>47</v>
      </c>
      <c r="E2997" s="52">
        <v>10</v>
      </c>
      <c r="F2997" s="51">
        <v>175</v>
      </c>
      <c r="G2997" s="65">
        <v>0.2</v>
      </c>
      <c r="H2997" s="51">
        <v>148</v>
      </c>
      <c r="I2997" s="50" t="s">
        <v>286</v>
      </c>
      <c r="J2997" s="61">
        <v>20.2</v>
      </c>
      <c r="K2997" s="50" t="s">
        <v>64</v>
      </c>
      <c r="L2997" s="73">
        <v>29</v>
      </c>
      <c r="M2997" s="69">
        <v>1.4</v>
      </c>
      <c r="N2997" s="51">
        <v>50</v>
      </c>
      <c r="O2997" s="50" t="s">
        <v>169</v>
      </c>
      <c r="P2997" s="51">
        <v>10186</v>
      </c>
      <c r="Q2997" s="52">
        <v>22</v>
      </c>
      <c r="R2997" s="51">
        <v>10136</v>
      </c>
      <c r="S2997" s="50" t="s">
        <v>116</v>
      </c>
      <c r="T2997" s="52">
        <v>78</v>
      </c>
      <c r="U2997" s="52">
        <v>87</v>
      </c>
      <c r="V2997" s="50" t="s">
        <v>51</v>
      </c>
      <c r="W2997" s="52">
        <v>74</v>
      </c>
      <c r="X2997" s="50" t="s">
        <v>179</v>
      </c>
      <c r="Y2997" s="78">
        <f t="shared" si="194"/>
        <v>0.13999999999999999</v>
      </c>
      <c r="Z2997" s="78">
        <f t="shared" si="195"/>
        <v>0.02</v>
      </c>
      <c r="AA2997" s="78">
        <f t="shared" si="196"/>
        <v>2.02</v>
      </c>
      <c r="AB2997" s="77">
        <f t="shared" si="197"/>
        <v>290</v>
      </c>
    </row>
    <row r="2998" spans="1:28" x14ac:dyDescent="0.3">
      <c r="A2998" s="53">
        <v>44717</v>
      </c>
      <c r="B2998" s="50" t="s">
        <v>1255</v>
      </c>
      <c r="C2998" s="50" t="s">
        <v>1256</v>
      </c>
      <c r="D2998" s="50" t="s">
        <v>47</v>
      </c>
      <c r="E2998" s="52">
        <v>10</v>
      </c>
      <c r="F2998" s="51">
        <v>180</v>
      </c>
      <c r="G2998" s="65">
        <v>0</v>
      </c>
      <c r="H2998" s="51">
        <v>156</v>
      </c>
      <c r="I2998" s="50" t="s">
        <v>100</v>
      </c>
      <c r="J2998" s="61">
        <v>20.5</v>
      </c>
      <c r="K2998" s="50" t="s">
        <v>182</v>
      </c>
      <c r="L2998" s="73">
        <v>26</v>
      </c>
      <c r="M2998" s="69">
        <v>1.4</v>
      </c>
      <c r="N2998" s="51">
        <v>42</v>
      </c>
      <c r="O2998" s="50" t="s">
        <v>521</v>
      </c>
      <c r="P2998" s="51">
        <v>10212</v>
      </c>
      <c r="Q2998" s="52">
        <v>20</v>
      </c>
      <c r="R2998" s="51">
        <v>10179</v>
      </c>
      <c r="S2998" s="50" t="s">
        <v>51</v>
      </c>
      <c r="T2998" s="52">
        <v>74</v>
      </c>
      <c r="U2998" s="52">
        <v>82</v>
      </c>
      <c r="V2998" s="50" t="s">
        <v>51</v>
      </c>
      <c r="W2998" s="52">
        <v>68</v>
      </c>
      <c r="X2998" s="50" t="s">
        <v>215</v>
      </c>
      <c r="Y2998" s="78">
        <f t="shared" si="194"/>
        <v>0.13999999999999999</v>
      </c>
      <c r="Z2998" s="78">
        <f t="shared" si="195"/>
        <v>0</v>
      </c>
      <c r="AA2998" s="78">
        <f t="shared" si="196"/>
        <v>2.0499999999999998</v>
      </c>
      <c r="AB2998" s="77">
        <f t="shared" si="197"/>
        <v>260</v>
      </c>
    </row>
    <row r="2999" spans="1:28" x14ac:dyDescent="0.3">
      <c r="A2999" s="53">
        <v>44718</v>
      </c>
      <c r="B2999" s="50" t="s">
        <v>1255</v>
      </c>
      <c r="C2999" s="50" t="s">
        <v>1256</v>
      </c>
      <c r="D2999" s="50" t="s">
        <v>47</v>
      </c>
      <c r="E2999" s="52">
        <v>10</v>
      </c>
      <c r="F2999" s="51">
        <v>197</v>
      </c>
      <c r="G2999" s="65">
        <v>0</v>
      </c>
      <c r="H2999" s="51">
        <v>150</v>
      </c>
      <c r="I2999" s="50" t="s">
        <v>537</v>
      </c>
      <c r="J2999" s="61">
        <v>24.4</v>
      </c>
      <c r="K2999" s="50" t="s">
        <v>206</v>
      </c>
      <c r="L2999" s="73">
        <v>30</v>
      </c>
      <c r="M2999" s="69">
        <v>2.2000000000000002</v>
      </c>
      <c r="N2999" s="51">
        <v>92</v>
      </c>
      <c r="O2999" s="50" t="s">
        <v>99</v>
      </c>
      <c r="P2999" s="51">
        <v>10210</v>
      </c>
      <c r="Q2999" s="52">
        <v>22</v>
      </c>
      <c r="R2999" s="51">
        <v>10172</v>
      </c>
      <c r="S2999" s="50" t="s">
        <v>401</v>
      </c>
      <c r="T2999" s="52">
        <v>73</v>
      </c>
      <c r="U2999" s="52">
        <v>84</v>
      </c>
      <c r="V2999" s="50" t="s">
        <v>232</v>
      </c>
      <c r="W2999" s="52">
        <v>61</v>
      </c>
      <c r="X2999" s="50" t="s">
        <v>264</v>
      </c>
      <c r="Y2999" s="78">
        <f t="shared" si="194"/>
        <v>0.22000000000000003</v>
      </c>
      <c r="Z2999" s="78">
        <f t="shared" si="195"/>
        <v>0</v>
      </c>
      <c r="AA2999" s="78">
        <f t="shared" si="196"/>
        <v>2.44</v>
      </c>
      <c r="AB2999" s="77">
        <f t="shared" si="197"/>
        <v>300</v>
      </c>
    </row>
    <row r="3000" spans="1:28" x14ac:dyDescent="0.3">
      <c r="A3000" s="53">
        <v>44719</v>
      </c>
      <c r="B3000" s="50" t="s">
        <v>1255</v>
      </c>
      <c r="C3000" s="50" t="s">
        <v>1256</v>
      </c>
      <c r="D3000" s="50" t="s">
        <v>47</v>
      </c>
      <c r="E3000" s="52">
        <v>10</v>
      </c>
      <c r="F3000" s="51">
        <v>208</v>
      </c>
      <c r="G3000" s="65">
        <v>0.6</v>
      </c>
      <c r="H3000" s="51">
        <v>164</v>
      </c>
      <c r="I3000" s="50" t="s">
        <v>103</v>
      </c>
      <c r="J3000" s="61">
        <v>25.2</v>
      </c>
      <c r="K3000" s="50" t="s">
        <v>129</v>
      </c>
      <c r="L3000" s="72" t="s">
        <v>289</v>
      </c>
      <c r="M3000" s="69">
        <v>2.8</v>
      </c>
      <c r="N3000" s="51">
        <v>69</v>
      </c>
      <c r="O3000" s="50" t="s">
        <v>186</v>
      </c>
      <c r="P3000" s="51">
        <v>10208</v>
      </c>
      <c r="Q3000" s="50" t="s">
        <v>1012</v>
      </c>
      <c r="R3000" s="51">
        <v>10144</v>
      </c>
      <c r="S3000" s="52">
        <v>23</v>
      </c>
      <c r="T3000" s="52">
        <v>62</v>
      </c>
      <c r="U3000" s="52">
        <v>73</v>
      </c>
      <c r="V3000" s="50" t="s">
        <v>51</v>
      </c>
      <c r="W3000" s="52">
        <v>52</v>
      </c>
      <c r="X3000" s="50" t="s">
        <v>250</v>
      </c>
      <c r="Y3000" s="78">
        <f t="shared" si="194"/>
        <v>0.27999999999999997</v>
      </c>
      <c r="Z3000" s="78">
        <f t="shared" si="195"/>
        <v>0.06</v>
      </c>
      <c r="AA3000" s="78">
        <f t="shared" si="196"/>
        <v>2.52</v>
      </c>
      <c r="AB3000" s="77">
        <f t="shared" si="197"/>
        <v>90</v>
      </c>
    </row>
    <row r="3001" spans="1:28" x14ac:dyDescent="0.3">
      <c r="A3001" s="53">
        <v>44720</v>
      </c>
      <c r="B3001" s="50" t="s">
        <v>1255</v>
      </c>
      <c r="C3001" s="50" t="s">
        <v>1256</v>
      </c>
      <c r="D3001" s="50" t="s">
        <v>47</v>
      </c>
      <c r="E3001" s="52">
        <v>10</v>
      </c>
      <c r="F3001" s="51">
        <v>183</v>
      </c>
      <c r="G3001" s="65">
        <v>1</v>
      </c>
      <c r="H3001" s="51">
        <v>166</v>
      </c>
      <c r="I3001" s="50" t="s">
        <v>193</v>
      </c>
      <c r="J3001" s="61">
        <v>20</v>
      </c>
      <c r="K3001" s="50" t="s">
        <v>307</v>
      </c>
      <c r="L3001" s="73">
        <v>28</v>
      </c>
      <c r="M3001" s="69">
        <v>3.3</v>
      </c>
      <c r="N3001" s="51">
        <v>81</v>
      </c>
      <c r="O3001" s="50" t="s">
        <v>264</v>
      </c>
      <c r="P3001" s="51">
        <v>10213</v>
      </c>
      <c r="Q3001" s="52">
        <v>24</v>
      </c>
      <c r="R3001" s="51">
        <v>10138</v>
      </c>
      <c r="S3001" s="50" t="s">
        <v>116</v>
      </c>
      <c r="T3001" s="52">
        <v>84</v>
      </c>
      <c r="U3001" s="52">
        <v>90</v>
      </c>
      <c r="V3001" s="50" t="s">
        <v>88</v>
      </c>
      <c r="W3001" s="52">
        <v>69</v>
      </c>
      <c r="X3001" s="50" t="s">
        <v>195</v>
      </c>
      <c r="Y3001" s="78">
        <f t="shared" si="194"/>
        <v>0.32999999999999996</v>
      </c>
      <c r="Z3001" s="78">
        <f t="shared" si="195"/>
        <v>0.1</v>
      </c>
      <c r="AA3001" s="78">
        <f t="shared" si="196"/>
        <v>2</v>
      </c>
      <c r="AB3001" s="77">
        <f t="shared" si="197"/>
        <v>280</v>
      </c>
    </row>
    <row r="3002" spans="1:28" x14ac:dyDescent="0.3">
      <c r="A3002" s="53">
        <v>44721</v>
      </c>
      <c r="B3002" s="50" t="s">
        <v>1255</v>
      </c>
      <c r="C3002" s="50" t="s">
        <v>1256</v>
      </c>
      <c r="D3002" s="50" t="s">
        <v>47</v>
      </c>
      <c r="E3002" s="52">
        <v>10</v>
      </c>
      <c r="F3002" s="51">
        <v>198</v>
      </c>
      <c r="G3002" s="65">
        <v>0</v>
      </c>
      <c r="H3002" s="51">
        <v>162</v>
      </c>
      <c r="I3002" s="50" t="s">
        <v>100</v>
      </c>
      <c r="J3002" s="61">
        <v>23.3</v>
      </c>
      <c r="K3002" s="50" t="s">
        <v>388</v>
      </c>
      <c r="L3002" s="72" t="s">
        <v>132</v>
      </c>
      <c r="M3002" s="69">
        <v>2.5</v>
      </c>
      <c r="N3002" s="51">
        <v>58</v>
      </c>
      <c r="O3002" s="50" t="s">
        <v>769</v>
      </c>
      <c r="P3002" s="51">
        <v>10229</v>
      </c>
      <c r="Q3002" s="50" t="s">
        <v>51</v>
      </c>
      <c r="R3002" s="51">
        <v>10206</v>
      </c>
      <c r="S3002" s="50" t="s">
        <v>51</v>
      </c>
      <c r="T3002" s="52">
        <v>70</v>
      </c>
      <c r="U3002" s="52">
        <v>90</v>
      </c>
      <c r="V3002" s="50" t="s">
        <v>51</v>
      </c>
      <c r="W3002" s="52">
        <v>61</v>
      </c>
      <c r="X3002" s="50" t="s">
        <v>99</v>
      </c>
      <c r="Y3002" s="78">
        <f t="shared" si="194"/>
        <v>0.25</v>
      </c>
      <c r="Z3002" s="78">
        <f t="shared" si="195"/>
        <v>0</v>
      </c>
      <c r="AA3002" s="78">
        <f t="shared" si="196"/>
        <v>2.33</v>
      </c>
      <c r="AB3002" s="77">
        <f t="shared" si="197"/>
        <v>80</v>
      </c>
    </row>
    <row r="3003" spans="1:28" x14ac:dyDescent="0.3">
      <c r="A3003" s="53">
        <v>44722</v>
      </c>
      <c r="B3003" s="50" t="s">
        <v>1255</v>
      </c>
      <c r="C3003" s="50" t="s">
        <v>1256</v>
      </c>
      <c r="D3003" s="50" t="s">
        <v>47</v>
      </c>
      <c r="E3003" s="52">
        <v>10</v>
      </c>
      <c r="F3003" s="51">
        <v>204</v>
      </c>
      <c r="G3003" s="65">
        <v>0</v>
      </c>
      <c r="H3003" s="51">
        <v>150</v>
      </c>
      <c r="I3003" s="50" t="s">
        <v>174</v>
      </c>
      <c r="J3003" s="61">
        <v>25.7</v>
      </c>
      <c r="K3003" s="50" t="s">
        <v>81</v>
      </c>
      <c r="L3003" s="72" t="s">
        <v>401</v>
      </c>
      <c r="M3003" s="69">
        <v>1.4</v>
      </c>
      <c r="N3003" s="51">
        <v>47</v>
      </c>
      <c r="O3003" s="50" t="s">
        <v>250</v>
      </c>
      <c r="P3003" s="51">
        <v>10223</v>
      </c>
      <c r="Q3003" s="52">
        <v>22</v>
      </c>
      <c r="R3003" s="51">
        <v>10204</v>
      </c>
      <c r="S3003" s="50" t="s">
        <v>218</v>
      </c>
      <c r="T3003" s="52">
        <v>69</v>
      </c>
      <c r="U3003" s="52">
        <v>85</v>
      </c>
      <c r="V3003" s="50" t="s">
        <v>750</v>
      </c>
      <c r="W3003" s="52">
        <v>57</v>
      </c>
      <c r="X3003" s="50" t="s">
        <v>179</v>
      </c>
      <c r="Y3003" s="78">
        <f t="shared" si="194"/>
        <v>0.13999999999999999</v>
      </c>
      <c r="Z3003" s="78">
        <f t="shared" si="195"/>
        <v>0</v>
      </c>
      <c r="AA3003" s="78">
        <f t="shared" si="196"/>
        <v>2.57</v>
      </c>
      <c r="AB3003" s="77">
        <f t="shared" si="197"/>
        <v>60</v>
      </c>
    </row>
    <row r="3004" spans="1:28" x14ac:dyDescent="0.3">
      <c r="A3004" s="53">
        <v>44723</v>
      </c>
      <c r="B3004" s="50" t="s">
        <v>1255</v>
      </c>
      <c r="C3004" s="50" t="s">
        <v>1256</v>
      </c>
      <c r="D3004" s="50" t="s">
        <v>47</v>
      </c>
      <c r="E3004" s="52">
        <v>10</v>
      </c>
      <c r="F3004" s="51">
        <v>195</v>
      </c>
      <c r="G3004" s="65">
        <v>9.1999999999999993</v>
      </c>
      <c r="H3004" s="51">
        <v>172</v>
      </c>
      <c r="I3004" s="50" t="s">
        <v>184</v>
      </c>
      <c r="J3004" s="61">
        <v>21.8</v>
      </c>
      <c r="K3004" s="50" t="s">
        <v>183</v>
      </c>
      <c r="L3004" s="72" t="s">
        <v>132</v>
      </c>
      <c r="M3004" s="69">
        <v>3.1</v>
      </c>
      <c r="N3004" s="51">
        <v>64</v>
      </c>
      <c r="O3004" s="50" t="s">
        <v>95</v>
      </c>
      <c r="P3004" s="51">
        <v>10230</v>
      </c>
      <c r="Q3004" s="52">
        <v>22</v>
      </c>
      <c r="R3004" s="51">
        <v>10211</v>
      </c>
      <c r="S3004" s="50" t="s">
        <v>218</v>
      </c>
      <c r="T3004" s="52">
        <v>78</v>
      </c>
      <c r="U3004" s="52">
        <v>88</v>
      </c>
      <c r="V3004" s="50" t="s">
        <v>769</v>
      </c>
      <c r="W3004" s="52">
        <v>71</v>
      </c>
      <c r="X3004" s="50" t="s">
        <v>239</v>
      </c>
      <c r="Y3004" s="78">
        <f t="shared" si="194"/>
        <v>0.31</v>
      </c>
      <c r="Z3004" s="78">
        <f t="shared" si="195"/>
        <v>0.91999999999999993</v>
      </c>
      <c r="AA3004" s="78">
        <f t="shared" si="196"/>
        <v>2.1800000000000002</v>
      </c>
      <c r="AB3004" s="77">
        <f t="shared" si="197"/>
        <v>80</v>
      </c>
    </row>
    <row r="3005" spans="1:28" x14ac:dyDescent="0.3">
      <c r="A3005" s="53">
        <v>44724</v>
      </c>
      <c r="B3005" s="50" t="s">
        <v>1255</v>
      </c>
      <c r="C3005" s="50" t="s">
        <v>1256</v>
      </c>
      <c r="D3005" s="50" t="s">
        <v>47</v>
      </c>
      <c r="E3005" s="52">
        <v>10</v>
      </c>
      <c r="F3005" s="51">
        <v>189</v>
      </c>
      <c r="G3005" s="65">
        <v>1.2</v>
      </c>
      <c r="H3005" s="51">
        <v>169</v>
      </c>
      <c r="I3005" s="50" t="s">
        <v>123</v>
      </c>
      <c r="J3005" s="61">
        <v>20.9</v>
      </c>
      <c r="K3005" s="50" t="s">
        <v>113</v>
      </c>
      <c r="L3005" s="73">
        <v>10</v>
      </c>
      <c r="M3005" s="69">
        <v>2.2000000000000002</v>
      </c>
      <c r="N3005" s="51">
        <v>178</v>
      </c>
      <c r="O3005" s="50" t="s">
        <v>750</v>
      </c>
      <c r="P3005" s="51">
        <v>10242</v>
      </c>
      <c r="Q3005" s="50" t="s">
        <v>84</v>
      </c>
      <c r="R3005" s="51">
        <v>10179</v>
      </c>
      <c r="S3005" s="50" t="s">
        <v>218</v>
      </c>
      <c r="T3005" s="52">
        <v>82</v>
      </c>
      <c r="U3005" s="52">
        <v>90</v>
      </c>
      <c r="V3005" s="50" t="s">
        <v>51</v>
      </c>
      <c r="W3005" s="52">
        <v>73</v>
      </c>
      <c r="X3005" s="50" t="s">
        <v>213</v>
      </c>
      <c r="Y3005" s="78">
        <f t="shared" si="194"/>
        <v>0.22000000000000003</v>
      </c>
      <c r="Z3005" s="78">
        <f t="shared" si="195"/>
        <v>0.12</v>
      </c>
      <c r="AA3005" s="78">
        <f t="shared" si="196"/>
        <v>2.09</v>
      </c>
      <c r="AB3005" s="77">
        <f t="shared" si="197"/>
        <v>100</v>
      </c>
    </row>
    <row r="3006" spans="1:28" x14ac:dyDescent="0.3">
      <c r="A3006" s="53">
        <v>44725</v>
      </c>
      <c r="B3006" s="50" t="s">
        <v>1255</v>
      </c>
      <c r="C3006" s="50" t="s">
        <v>1256</v>
      </c>
      <c r="D3006" s="50" t="s">
        <v>47</v>
      </c>
      <c r="E3006" s="52">
        <v>10</v>
      </c>
      <c r="F3006" s="51">
        <v>206</v>
      </c>
      <c r="G3006" s="65">
        <v>0</v>
      </c>
      <c r="H3006" s="51">
        <v>173</v>
      </c>
      <c r="I3006" s="50" t="s">
        <v>537</v>
      </c>
      <c r="J3006" s="61">
        <v>24</v>
      </c>
      <c r="K3006" s="50" t="s">
        <v>133</v>
      </c>
      <c r="L3006" s="72" t="s">
        <v>533</v>
      </c>
      <c r="M3006" s="69">
        <v>3.1</v>
      </c>
      <c r="N3006" s="51">
        <v>72</v>
      </c>
      <c r="O3006" s="50" t="s">
        <v>117</v>
      </c>
      <c r="P3006" s="51">
        <v>10224</v>
      </c>
      <c r="Q3006" s="50" t="s">
        <v>1012</v>
      </c>
      <c r="R3006" s="51">
        <v>10149</v>
      </c>
      <c r="S3006" s="52">
        <v>24</v>
      </c>
      <c r="T3006" s="52">
        <v>79</v>
      </c>
      <c r="U3006" s="52">
        <v>89</v>
      </c>
      <c r="V3006" s="50" t="s">
        <v>51</v>
      </c>
      <c r="W3006" s="52">
        <v>64</v>
      </c>
      <c r="X3006" s="50" t="s">
        <v>133</v>
      </c>
      <c r="Y3006" s="78">
        <f t="shared" si="194"/>
        <v>0.31</v>
      </c>
      <c r="Z3006" s="78">
        <f t="shared" si="195"/>
        <v>0</v>
      </c>
      <c r="AA3006" s="78">
        <f t="shared" si="196"/>
        <v>2.4</v>
      </c>
      <c r="AB3006" s="77">
        <f t="shared" si="197"/>
        <v>70</v>
      </c>
    </row>
    <row r="3007" spans="1:28" x14ac:dyDescent="0.3">
      <c r="A3007" s="53">
        <v>44726</v>
      </c>
      <c r="B3007" s="50" t="s">
        <v>1255</v>
      </c>
      <c r="C3007" s="50" t="s">
        <v>1256</v>
      </c>
      <c r="D3007" s="50" t="s">
        <v>47</v>
      </c>
      <c r="E3007" s="52">
        <v>10</v>
      </c>
      <c r="F3007" s="51">
        <v>204</v>
      </c>
      <c r="G3007" s="65">
        <v>0</v>
      </c>
      <c r="H3007" s="51">
        <v>178</v>
      </c>
      <c r="I3007" s="50" t="s">
        <v>178</v>
      </c>
      <c r="J3007" s="61">
        <v>23</v>
      </c>
      <c r="K3007" s="50" t="s">
        <v>352</v>
      </c>
      <c r="L3007" s="73">
        <v>31</v>
      </c>
      <c r="M3007" s="69">
        <v>1.9</v>
      </c>
      <c r="N3007" s="51">
        <v>75</v>
      </c>
      <c r="O3007" s="50" t="s">
        <v>128</v>
      </c>
      <c r="P3007" s="51">
        <v>10150</v>
      </c>
      <c r="Q3007" s="50" t="s">
        <v>1012</v>
      </c>
      <c r="R3007" s="51">
        <v>10115</v>
      </c>
      <c r="S3007" s="52">
        <v>14</v>
      </c>
      <c r="T3007" s="52">
        <v>81</v>
      </c>
      <c r="U3007" s="52">
        <v>89</v>
      </c>
      <c r="V3007" s="50" t="s">
        <v>229</v>
      </c>
      <c r="W3007" s="52">
        <v>70</v>
      </c>
      <c r="X3007" s="50" t="s">
        <v>209</v>
      </c>
      <c r="Y3007" s="78">
        <f t="shared" si="194"/>
        <v>0.19</v>
      </c>
      <c r="Z3007" s="78">
        <f t="shared" si="195"/>
        <v>0</v>
      </c>
      <c r="AA3007" s="78">
        <f t="shared" si="196"/>
        <v>2.2999999999999998</v>
      </c>
      <c r="AB3007" s="77">
        <f t="shared" si="197"/>
        <v>310</v>
      </c>
    </row>
    <row r="3008" spans="1:28" x14ac:dyDescent="0.3">
      <c r="A3008" s="53">
        <v>44727</v>
      </c>
      <c r="B3008" s="50" t="s">
        <v>1255</v>
      </c>
      <c r="C3008" s="50" t="s">
        <v>1256</v>
      </c>
      <c r="D3008" s="50" t="s">
        <v>47</v>
      </c>
      <c r="E3008" s="52">
        <v>10</v>
      </c>
      <c r="F3008" s="51">
        <v>212</v>
      </c>
      <c r="G3008" s="65">
        <v>0</v>
      </c>
      <c r="H3008" s="51">
        <v>170</v>
      </c>
      <c r="I3008" s="50" t="s">
        <v>193</v>
      </c>
      <c r="J3008" s="61">
        <v>25.5</v>
      </c>
      <c r="K3008" s="50" t="s">
        <v>129</v>
      </c>
      <c r="L3008" s="73">
        <v>10</v>
      </c>
      <c r="M3008" s="69">
        <v>3.1</v>
      </c>
      <c r="N3008" s="51">
        <v>103</v>
      </c>
      <c r="O3008" s="50" t="s">
        <v>638</v>
      </c>
      <c r="P3008" s="51">
        <v>10178</v>
      </c>
      <c r="Q3008" s="52">
        <v>24</v>
      </c>
      <c r="R3008" s="51">
        <v>10141</v>
      </c>
      <c r="S3008" s="50" t="s">
        <v>218</v>
      </c>
      <c r="T3008" s="52">
        <v>74</v>
      </c>
      <c r="U3008" s="52">
        <v>88</v>
      </c>
      <c r="V3008" s="50" t="s">
        <v>404</v>
      </c>
      <c r="W3008" s="52">
        <v>65</v>
      </c>
      <c r="X3008" s="50" t="s">
        <v>215</v>
      </c>
      <c r="Y3008" s="78">
        <f t="shared" si="194"/>
        <v>0.31</v>
      </c>
      <c r="Z3008" s="78">
        <f t="shared" si="195"/>
        <v>0</v>
      </c>
      <c r="AA3008" s="78">
        <f t="shared" si="196"/>
        <v>2.5499999999999998</v>
      </c>
      <c r="AB3008" s="77">
        <f t="shared" si="197"/>
        <v>100</v>
      </c>
    </row>
    <row r="3009" spans="1:28" x14ac:dyDescent="0.3">
      <c r="A3009" s="53">
        <v>44728</v>
      </c>
      <c r="B3009" s="50" t="s">
        <v>1255</v>
      </c>
      <c r="C3009" s="50" t="s">
        <v>1256</v>
      </c>
      <c r="D3009" s="50" t="s">
        <v>47</v>
      </c>
      <c r="E3009" s="52">
        <v>10</v>
      </c>
      <c r="F3009" s="51">
        <v>236</v>
      </c>
      <c r="G3009" s="65">
        <v>0.2</v>
      </c>
      <c r="H3009" s="51">
        <v>192</v>
      </c>
      <c r="I3009" s="50" t="s">
        <v>51</v>
      </c>
      <c r="J3009" s="61">
        <v>27.9</v>
      </c>
      <c r="K3009" s="50" t="s">
        <v>146</v>
      </c>
      <c r="L3009" s="73">
        <v>28</v>
      </c>
      <c r="M3009" s="69">
        <v>3.1</v>
      </c>
      <c r="N3009" s="51">
        <v>128</v>
      </c>
      <c r="O3009" s="50" t="s">
        <v>260</v>
      </c>
      <c r="P3009" s="51">
        <v>10211</v>
      </c>
      <c r="Q3009" s="52">
        <v>22</v>
      </c>
      <c r="R3009" s="51">
        <v>10144</v>
      </c>
      <c r="S3009" s="50" t="s">
        <v>51</v>
      </c>
      <c r="T3009" s="52">
        <v>72</v>
      </c>
      <c r="U3009" s="52">
        <v>86</v>
      </c>
      <c r="V3009" s="50" t="s">
        <v>80</v>
      </c>
      <c r="W3009" s="52">
        <v>58</v>
      </c>
      <c r="X3009" s="50" t="s">
        <v>94</v>
      </c>
      <c r="Y3009" s="78">
        <f t="shared" si="194"/>
        <v>0.31</v>
      </c>
      <c r="Z3009" s="78">
        <f t="shared" si="195"/>
        <v>0.02</v>
      </c>
      <c r="AA3009" s="78">
        <f t="shared" si="196"/>
        <v>2.79</v>
      </c>
      <c r="AB3009" s="77">
        <f t="shared" si="197"/>
        <v>280</v>
      </c>
    </row>
    <row r="3010" spans="1:28" x14ac:dyDescent="0.3">
      <c r="A3010" s="53">
        <v>44729</v>
      </c>
      <c r="B3010" s="50" t="s">
        <v>1255</v>
      </c>
      <c r="C3010" s="50" t="s">
        <v>1256</v>
      </c>
      <c r="D3010" s="50" t="s">
        <v>47</v>
      </c>
      <c r="E3010" s="52">
        <v>10</v>
      </c>
      <c r="F3010" s="51">
        <v>234</v>
      </c>
      <c r="G3010" s="65">
        <v>0</v>
      </c>
      <c r="H3010" s="51">
        <v>192</v>
      </c>
      <c r="I3010" s="50" t="s">
        <v>286</v>
      </c>
      <c r="J3010" s="61">
        <v>27.7</v>
      </c>
      <c r="K3010" s="50" t="s">
        <v>146</v>
      </c>
      <c r="L3010" s="73">
        <v>10</v>
      </c>
      <c r="M3010" s="69">
        <v>2.2000000000000002</v>
      </c>
      <c r="N3010" s="51">
        <v>117</v>
      </c>
      <c r="O3010" s="50" t="s">
        <v>184</v>
      </c>
      <c r="P3010" s="51">
        <v>10206</v>
      </c>
      <c r="Q3010" s="50" t="s">
        <v>1012</v>
      </c>
      <c r="R3010" s="51">
        <v>10131</v>
      </c>
      <c r="S3010" s="50" t="s">
        <v>102</v>
      </c>
      <c r="T3010" s="52">
        <v>66</v>
      </c>
      <c r="U3010" s="52">
        <v>83</v>
      </c>
      <c r="V3010" s="50" t="s">
        <v>80</v>
      </c>
      <c r="W3010" s="52">
        <v>50</v>
      </c>
      <c r="X3010" s="50" t="s">
        <v>146</v>
      </c>
      <c r="Y3010" s="78">
        <f t="shared" si="194"/>
        <v>0.22000000000000003</v>
      </c>
      <c r="Z3010" s="78">
        <f t="shared" si="195"/>
        <v>0</v>
      </c>
      <c r="AA3010" s="78">
        <f t="shared" si="196"/>
        <v>2.77</v>
      </c>
      <c r="AB3010" s="77">
        <f t="shared" si="197"/>
        <v>100</v>
      </c>
    </row>
    <row r="3011" spans="1:28" x14ac:dyDescent="0.3">
      <c r="A3011" s="53">
        <v>44730</v>
      </c>
      <c r="B3011" s="50" t="s">
        <v>1255</v>
      </c>
      <c r="C3011" s="50" t="s">
        <v>1256</v>
      </c>
      <c r="D3011" s="50" t="s">
        <v>47</v>
      </c>
      <c r="E3011" s="52">
        <v>10</v>
      </c>
      <c r="F3011" s="51">
        <v>219</v>
      </c>
      <c r="G3011" s="65">
        <v>7</v>
      </c>
      <c r="H3011" s="51">
        <v>180</v>
      </c>
      <c r="I3011" s="50" t="s">
        <v>100</v>
      </c>
      <c r="J3011" s="61">
        <v>25.8</v>
      </c>
      <c r="K3011" s="50" t="s">
        <v>510</v>
      </c>
      <c r="L3011" s="72" t="s">
        <v>289</v>
      </c>
      <c r="M3011" s="69">
        <v>5.3</v>
      </c>
      <c r="N3011" s="51">
        <v>139</v>
      </c>
      <c r="O3011" s="50" t="s">
        <v>70</v>
      </c>
      <c r="P3011" s="51">
        <v>10144</v>
      </c>
      <c r="Q3011" s="50" t="s">
        <v>1012</v>
      </c>
      <c r="R3011" s="51">
        <v>10074</v>
      </c>
      <c r="S3011" s="52">
        <v>24</v>
      </c>
      <c r="T3011" s="52">
        <v>65</v>
      </c>
      <c r="U3011" s="52">
        <v>82</v>
      </c>
      <c r="V3011" s="50" t="s">
        <v>51</v>
      </c>
      <c r="W3011" s="52">
        <v>52</v>
      </c>
      <c r="X3011" s="50" t="s">
        <v>99</v>
      </c>
      <c r="Y3011" s="78">
        <f t="shared" ref="Y3011:Y3074" si="198">M3011/$AE$17</f>
        <v>0.53</v>
      </c>
      <c r="Z3011" s="78">
        <f t="shared" ref="Z3011:Z3074" si="199">G3011/$AE$17</f>
        <v>0.7</v>
      </c>
      <c r="AA3011" s="78">
        <f t="shared" ref="AA3011:AA3074" si="200">J3011/$AE$17</f>
        <v>2.58</v>
      </c>
      <c r="AB3011" s="77">
        <f t="shared" ref="AB3011:AB3074" si="201">L3011*$AE$17</f>
        <v>90</v>
      </c>
    </row>
    <row r="3012" spans="1:28" x14ac:dyDescent="0.3">
      <c r="A3012" s="53">
        <v>44731</v>
      </c>
      <c r="B3012" s="50" t="s">
        <v>1255</v>
      </c>
      <c r="C3012" s="50" t="s">
        <v>1256</v>
      </c>
      <c r="D3012" s="50" t="s">
        <v>47</v>
      </c>
      <c r="E3012" s="52">
        <v>10</v>
      </c>
      <c r="F3012" s="51">
        <v>200</v>
      </c>
      <c r="G3012" s="65">
        <v>2</v>
      </c>
      <c r="H3012" s="51">
        <v>167</v>
      </c>
      <c r="I3012" s="50" t="s">
        <v>51</v>
      </c>
      <c r="J3012" s="61">
        <v>23.4</v>
      </c>
      <c r="K3012" s="50" t="s">
        <v>113</v>
      </c>
      <c r="L3012" s="73">
        <v>30</v>
      </c>
      <c r="M3012" s="69">
        <v>3.3</v>
      </c>
      <c r="N3012" s="51">
        <v>133</v>
      </c>
      <c r="O3012" s="50" t="s">
        <v>167</v>
      </c>
      <c r="P3012" s="51">
        <v>10111</v>
      </c>
      <c r="Q3012" s="50" t="s">
        <v>51</v>
      </c>
      <c r="R3012" s="51">
        <v>10060</v>
      </c>
      <c r="S3012" s="50" t="s">
        <v>401</v>
      </c>
      <c r="T3012" s="52">
        <v>76</v>
      </c>
      <c r="U3012" s="52">
        <v>86</v>
      </c>
      <c r="V3012" s="50" t="s">
        <v>51</v>
      </c>
      <c r="W3012" s="52">
        <v>65</v>
      </c>
      <c r="X3012" s="50" t="s">
        <v>94</v>
      </c>
      <c r="Y3012" s="78">
        <f t="shared" si="198"/>
        <v>0.32999999999999996</v>
      </c>
      <c r="Z3012" s="78">
        <f t="shared" si="199"/>
        <v>0.2</v>
      </c>
      <c r="AA3012" s="78">
        <f t="shared" si="200"/>
        <v>2.34</v>
      </c>
      <c r="AB3012" s="77">
        <f t="shared" si="201"/>
        <v>300</v>
      </c>
    </row>
    <row r="3013" spans="1:28" x14ac:dyDescent="0.3">
      <c r="A3013" s="53">
        <v>44732</v>
      </c>
      <c r="B3013" s="50" t="s">
        <v>1255</v>
      </c>
      <c r="C3013" s="50" t="s">
        <v>1256</v>
      </c>
      <c r="D3013" s="50" t="s">
        <v>47</v>
      </c>
      <c r="E3013" s="52">
        <v>10</v>
      </c>
      <c r="F3013" s="51">
        <v>169</v>
      </c>
      <c r="G3013" s="65">
        <v>2</v>
      </c>
      <c r="H3013" s="51">
        <v>153</v>
      </c>
      <c r="I3013" s="50" t="s">
        <v>120</v>
      </c>
      <c r="J3013" s="61">
        <v>18.5</v>
      </c>
      <c r="K3013" s="50" t="s">
        <v>52</v>
      </c>
      <c r="L3013" s="72" t="s">
        <v>289</v>
      </c>
      <c r="M3013" s="69">
        <v>1.4</v>
      </c>
      <c r="N3013" s="51">
        <v>56</v>
      </c>
      <c r="O3013" s="50" t="s">
        <v>148</v>
      </c>
      <c r="P3013" s="51">
        <v>10133</v>
      </c>
      <c r="Q3013" s="52">
        <v>23</v>
      </c>
      <c r="R3013" s="51">
        <v>10103</v>
      </c>
      <c r="S3013" s="50" t="s">
        <v>84</v>
      </c>
      <c r="T3013" s="52">
        <v>75</v>
      </c>
      <c r="U3013" s="52">
        <v>81</v>
      </c>
      <c r="V3013" s="50" t="s">
        <v>51</v>
      </c>
      <c r="W3013" s="52">
        <v>69</v>
      </c>
      <c r="X3013" s="50" t="s">
        <v>206</v>
      </c>
      <c r="Y3013" s="78">
        <f t="shared" si="198"/>
        <v>0.13999999999999999</v>
      </c>
      <c r="Z3013" s="78">
        <f t="shared" si="199"/>
        <v>0.2</v>
      </c>
      <c r="AA3013" s="78">
        <f t="shared" si="200"/>
        <v>1.85</v>
      </c>
      <c r="AB3013" s="77">
        <f t="shared" si="201"/>
        <v>90</v>
      </c>
    </row>
    <row r="3014" spans="1:28" x14ac:dyDescent="0.3">
      <c r="A3014" s="53">
        <v>44733</v>
      </c>
      <c r="B3014" s="50" t="s">
        <v>1255</v>
      </c>
      <c r="C3014" s="50" t="s">
        <v>1256</v>
      </c>
      <c r="D3014" s="50" t="s">
        <v>47</v>
      </c>
      <c r="E3014" s="52">
        <v>10</v>
      </c>
      <c r="F3014" s="51">
        <v>166</v>
      </c>
      <c r="G3014" s="65">
        <v>2.2000000000000002</v>
      </c>
      <c r="H3014" s="51">
        <v>140</v>
      </c>
      <c r="I3014" s="50" t="s">
        <v>193</v>
      </c>
      <c r="J3014" s="61">
        <v>19.3</v>
      </c>
      <c r="K3014" s="50" t="s">
        <v>89</v>
      </c>
      <c r="L3014" s="73">
        <v>20</v>
      </c>
      <c r="M3014" s="69">
        <v>1.7</v>
      </c>
      <c r="N3014" s="51">
        <v>53</v>
      </c>
      <c r="O3014" s="50" t="s">
        <v>164</v>
      </c>
      <c r="P3014" s="51">
        <v>10131</v>
      </c>
      <c r="Q3014" s="50" t="s">
        <v>1012</v>
      </c>
      <c r="R3014" s="51">
        <v>10094</v>
      </c>
      <c r="S3014" s="52">
        <v>18</v>
      </c>
      <c r="T3014" s="52">
        <v>80</v>
      </c>
      <c r="U3014" s="52">
        <v>86</v>
      </c>
      <c r="V3014" s="50" t="s">
        <v>108</v>
      </c>
      <c r="W3014" s="52">
        <v>72</v>
      </c>
      <c r="X3014" s="50" t="s">
        <v>71</v>
      </c>
      <c r="Y3014" s="78">
        <f t="shared" si="198"/>
        <v>0.16999999999999998</v>
      </c>
      <c r="Z3014" s="78">
        <f t="shared" si="199"/>
        <v>0.22000000000000003</v>
      </c>
      <c r="AA3014" s="78">
        <f t="shared" si="200"/>
        <v>1.9300000000000002</v>
      </c>
      <c r="AB3014" s="77">
        <f t="shared" si="201"/>
        <v>200</v>
      </c>
    </row>
    <row r="3015" spans="1:28" x14ac:dyDescent="0.3">
      <c r="A3015" s="53">
        <v>44734</v>
      </c>
      <c r="B3015" s="50" t="s">
        <v>1255</v>
      </c>
      <c r="C3015" s="50" t="s">
        <v>1256</v>
      </c>
      <c r="D3015" s="50" t="s">
        <v>47</v>
      </c>
      <c r="E3015" s="52">
        <v>10</v>
      </c>
      <c r="F3015" s="51">
        <v>178</v>
      </c>
      <c r="G3015" s="65">
        <v>2</v>
      </c>
      <c r="H3015" s="51">
        <v>160</v>
      </c>
      <c r="I3015" s="50" t="s">
        <v>193</v>
      </c>
      <c r="J3015" s="61">
        <v>19.7</v>
      </c>
      <c r="K3015" s="50" t="s">
        <v>56</v>
      </c>
      <c r="L3015" s="73">
        <v>30</v>
      </c>
      <c r="M3015" s="69">
        <v>1.7</v>
      </c>
      <c r="N3015" s="51">
        <v>53</v>
      </c>
      <c r="O3015" s="50" t="s">
        <v>65</v>
      </c>
      <c r="P3015" s="51">
        <v>10115</v>
      </c>
      <c r="Q3015" s="50" t="s">
        <v>51</v>
      </c>
      <c r="R3015" s="51">
        <v>10091</v>
      </c>
      <c r="S3015" s="50" t="s">
        <v>218</v>
      </c>
      <c r="T3015" s="52">
        <v>81</v>
      </c>
      <c r="U3015" s="52">
        <v>87</v>
      </c>
      <c r="V3015" s="50" t="s">
        <v>51</v>
      </c>
      <c r="W3015" s="52">
        <v>75</v>
      </c>
      <c r="X3015" s="50" t="s">
        <v>51</v>
      </c>
      <c r="Y3015" s="78">
        <f t="shared" si="198"/>
        <v>0.16999999999999998</v>
      </c>
      <c r="Z3015" s="78">
        <f t="shared" si="199"/>
        <v>0.2</v>
      </c>
      <c r="AA3015" s="78">
        <f t="shared" si="200"/>
        <v>1.97</v>
      </c>
      <c r="AB3015" s="77">
        <f t="shared" si="201"/>
        <v>300</v>
      </c>
    </row>
    <row r="3016" spans="1:28" x14ac:dyDescent="0.3">
      <c r="A3016" s="53">
        <v>44735</v>
      </c>
      <c r="B3016" s="50" t="s">
        <v>1255</v>
      </c>
      <c r="C3016" s="50" t="s">
        <v>1256</v>
      </c>
      <c r="D3016" s="50" t="s">
        <v>47</v>
      </c>
      <c r="E3016" s="52">
        <v>10</v>
      </c>
      <c r="F3016" s="51">
        <v>179</v>
      </c>
      <c r="G3016" s="65">
        <v>6.8</v>
      </c>
      <c r="H3016" s="51">
        <v>163</v>
      </c>
      <c r="I3016" s="50" t="s">
        <v>51</v>
      </c>
      <c r="J3016" s="61">
        <v>19.5</v>
      </c>
      <c r="K3016" s="50" t="s">
        <v>277</v>
      </c>
      <c r="L3016" s="73">
        <v>28</v>
      </c>
      <c r="M3016" s="69">
        <v>2.2000000000000002</v>
      </c>
      <c r="N3016" s="51">
        <v>83</v>
      </c>
      <c r="O3016" s="50" t="s">
        <v>202</v>
      </c>
      <c r="P3016" s="51">
        <v>10146</v>
      </c>
      <c r="Q3016" s="52">
        <v>21</v>
      </c>
      <c r="R3016" s="51">
        <v>10096</v>
      </c>
      <c r="S3016" s="50" t="s">
        <v>102</v>
      </c>
      <c r="T3016" s="52">
        <v>80</v>
      </c>
      <c r="U3016" s="52">
        <v>87</v>
      </c>
      <c r="V3016" s="50" t="s">
        <v>644</v>
      </c>
      <c r="W3016" s="52">
        <v>68</v>
      </c>
      <c r="X3016" s="50" t="s">
        <v>146</v>
      </c>
      <c r="Y3016" s="78">
        <f t="shared" si="198"/>
        <v>0.22000000000000003</v>
      </c>
      <c r="Z3016" s="78">
        <f t="shared" si="199"/>
        <v>0.67999999999999994</v>
      </c>
      <c r="AA3016" s="78">
        <f t="shared" si="200"/>
        <v>1.95</v>
      </c>
      <c r="AB3016" s="77">
        <f t="shared" si="201"/>
        <v>280</v>
      </c>
    </row>
    <row r="3017" spans="1:28" x14ac:dyDescent="0.3">
      <c r="A3017" s="53">
        <v>44736</v>
      </c>
      <c r="B3017" s="50" t="s">
        <v>1255</v>
      </c>
      <c r="C3017" s="50" t="s">
        <v>1256</v>
      </c>
      <c r="D3017" s="50" t="s">
        <v>47</v>
      </c>
      <c r="E3017" s="52">
        <v>10</v>
      </c>
      <c r="F3017" s="51">
        <v>197</v>
      </c>
      <c r="G3017" s="65">
        <v>5.4</v>
      </c>
      <c r="H3017" s="51">
        <v>157</v>
      </c>
      <c r="I3017" s="50" t="s">
        <v>100</v>
      </c>
      <c r="J3017" s="61">
        <v>23.7</v>
      </c>
      <c r="K3017" s="50" t="s">
        <v>71</v>
      </c>
      <c r="L3017" s="73">
        <v>28</v>
      </c>
      <c r="M3017" s="69">
        <v>1.9</v>
      </c>
      <c r="N3017" s="51">
        <v>83</v>
      </c>
      <c r="O3017" s="50" t="s">
        <v>155</v>
      </c>
      <c r="P3017" s="51">
        <v>10141</v>
      </c>
      <c r="Q3017" s="50" t="s">
        <v>1012</v>
      </c>
      <c r="R3017" s="51">
        <v>10117</v>
      </c>
      <c r="S3017" s="50" t="s">
        <v>51</v>
      </c>
      <c r="T3017" s="52">
        <v>70</v>
      </c>
      <c r="U3017" s="52">
        <v>86</v>
      </c>
      <c r="V3017" s="50" t="s">
        <v>51</v>
      </c>
      <c r="W3017" s="52">
        <v>55</v>
      </c>
      <c r="X3017" s="50" t="s">
        <v>71</v>
      </c>
      <c r="Y3017" s="78">
        <f t="shared" si="198"/>
        <v>0.19</v>
      </c>
      <c r="Z3017" s="78">
        <f t="shared" si="199"/>
        <v>0.54</v>
      </c>
      <c r="AA3017" s="78">
        <f t="shared" si="200"/>
        <v>2.37</v>
      </c>
      <c r="AB3017" s="77">
        <f t="shared" si="201"/>
        <v>280</v>
      </c>
    </row>
    <row r="3018" spans="1:28" x14ac:dyDescent="0.3">
      <c r="A3018" s="53">
        <v>44737</v>
      </c>
      <c r="B3018" s="50" t="s">
        <v>1255</v>
      </c>
      <c r="C3018" s="50" t="s">
        <v>1256</v>
      </c>
      <c r="D3018" s="50" t="s">
        <v>47</v>
      </c>
      <c r="E3018" s="52">
        <v>10</v>
      </c>
      <c r="F3018" s="51">
        <v>160</v>
      </c>
      <c r="G3018" s="65">
        <v>0.2</v>
      </c>
      <c r="H3018" s="51">
        <v>139</v>
      </c>
      <c r="I3018" s="50" t="s">
        <v>127</v>
      </c>
      <c r="J3018" s="61">
        <v>18.100000000000001</v>
      </c>
      <c r="K3018" s="50" t="s">
        <v>215</v>
      </c>
      <c r="L3018" s="73">
        <v>30</v>
      </c>
      <c r="M3018" s="69">
        <v>1.7</v>
      </c>
      <c r="N3018" s="51">
        <v>72</v>
      </c>
      <c r="O3018" s="50" t="s">
        <v>300</v>
      </c>
      <c r="P3018" s="51">
        <v>10155</v>
      </c>
      <c r="Q3018" s="52">
        <v>21</v>
      </c>
      <c r="R3018" s="51">
        <v>10120</v>
      </c>
      <c r="S3018" s="50" t="s">
        <v>102</v>
      </c>
      <c r="T3018" s="52">
        <v>65</v>
      </c>
      <c r="U3018" s="52">
        <v>86</v>
      </c>
      <c r="V3018" s="50" t="s">
        <v>51</v>
      </c>
      <c r="W3018" s="52">
        <v>52</v>
      </c>
      <c r="X3018" s="50" t="s">
        <v>51</v>
      </c>
      <c r="Y3018" s="78">
        <f t="shared" si="198"/>
        <v>0.16999999999999998</v>
      </c>
      <c r="Z3018" s="78">
        <f t="shared" si="199"/>
        <v>0.02</v>
      </c>
      <c r="AA3018" s="78">
        <f t="shared" si="200"/>
        <v>1.81</v>
      </c>
      <c r="AB3018" s="77">
        <f t="shared" si="201"/>
        <v>300</v>
      </c>
    </row>
    <row r="3019" spans="1:28" x14ac:dyDescent="0.3">
      <c r="A3019" s="53">
        <v>44738</v>
      </c>
      <c r="B3019" s="50" t="s">
        <v>1255</v>
      </c>
      <c r="C3019" s="50" t="s">
        <v>1256</v>
      </c>
      <c r="D3019" s="50" t="s">
        <v>47</v>
      </c>
      <c r="E3019" s="52">
        <v>10</v>
      </c>
      <c r="F3019" s="51">
        <v>152</v>
      </c>
      <c r="G3019" s="65">
        <v>1.6</v>
      </c>
      <c r="H3019" s="51">
        <v>135</v>
      </c>
      <c r="I3019" s="50" t="s">
        <v>100</v>
      </c>
      <c r="J3019" s="61">
        <v>16.899999999999999</v>
      </c>
      <c r="K3019" s="50" t="s">
        <v>135</v>
      </c>
      <c r="L3019" s="73">
        <v>31</v>
      </c>
      <c r="M3019" s="69">
        <v>1.7</v>
      </c>
      <c r="N3019" s="51">
        <v>50</v>
      </c>
      <c r="O3019" s="50" t="s">
        <v>60</v>
      </c>
      <c r="P3019" s="51">
        <v>10186</v>
      </c>
      <c r="Q3019" s="50" t="s">
        <v>51</v>
      </c>
      <c r="R3019" s="51">
        <v>10138</v>
      </c>
      <c r="S3019" s="50" t="s">
        <v>218</v>
      </c>
      <c r="T3019" s="52">
        <v>70</v>
      </c>
      <c r="U3019" s="52">
        <v>80</v>
      </c>
      <c r="V3019" s="50" t="s">
        <v>51</v>
      </c>
      <c r="W3019" s="52">
        <v>61</v>
      </c>
      <c r="X3019" s="50" t="s">
        <v>201</v>
      </c>
      <c r="Y3019" s="78">
        <f t="shared" si="198"/>
        <v>0.16999999999999998</v>
      </c>
      <c r="Z3019" s="78">
        <f t="shared" si="199"/>
        <v>0.16</v>
      </c>
      <c r="AA3019" s="78">
        <f t="shared" si="200"/>
        <v>1.69</v>
      </c>
      <c r="AB3019" s="77">
        <f t="shared" si="201"/>
        <v>310</v>
      </c>
    </row>
    <row r="3020" spans="1:28" x14ac:dyDescent="0.3">
      <c r="A3020" s="53">
        <v>44739</v>
      </c>
      <c r="B3020" s="50" t="s">
        <v>1255</v>
      </c>
      <c r="C3020" s="50" t="s">
        <v>1256</v>
      </c>
      <c r="D3020" s="50" t="s">
        <v>47</v>
      </c>
      <c r="E3020" s="52">
        <v>10</v>
      </c>
      <c r="F3020" s="51">
        <v>150</v>
      </c>
      <c r="G3020" s="65">
        <v>0</v>
      </c>
      <c r="H3020" s="51">
        <v>116</v>
      </c>
      <c r="I3020" s="50" t="s">
        <v>147</v>
      </c>
      <c r="J3020" s="61">
        <v>18.399999999999999</v>
      </c>
      <c r="K3020" s="50" t="s">
        <v>99</v>
      </c>
      <c r="L3020" s="73">
        <v>29</v>
      </c>
      <c r="M3020" s="69">
        <v>1.4</v>
      </c>
      <c r="N3020" s="51">
        <v>50</v>
      </c>
      <c r="O3020" s="50" t="s">
        <v>188</v>
      </c>
      <c r="P3020" s="51">
        <v>10232</v>
      </c>
      <c r="Q3020" s="52">
        <v>21</v>
      </c>
      <c r="R3020" s="51">
        <v>10182</v>
      </c>
      <c r="S3020" s="50" t="s">
        <v>218</v>
      </c>
      <c r="T3020" s="52">
        <v>66</v>
      </c>
      <c r="U3020" s="52">
        <v>75</v>
      </c>
      <c r="V3020" s="50" t="s">
        <v>51</v>
      </c>
      <c r="W3020" s="52">
        <v>61</v>
      </c>
      <c r="X3020" s="50" t="s">
        <v>164</v>
      </c>
      <c r="Y3020" s="78">
        <f t="shared" si="198"/>
        <v>0.13999999999999999</v>
      </c>
      <c r="Z3020" s="78">
        <f t="shared" si="199"/>
        <v>0</v>
      </c>
      <c r="AA3020" s="78">
        <f t="shared" si="200"/>
        <v>1.8399999999999999</v>
      </c>
      <c r="AB3020" s="77">
        <f t="shared" si="201"/>
        <v>290</v>
      </c>
    </row>
    <row r="3021" spans="1:28" x14ac:dyDescent="0.3">
      <c r="A3021" s="53">
        <v>44740</v>
      </c>
      <c r="B3021" s="50" t="s">
        <v>1255</v>
      </c>
      <c r="C3021" s="50" t="s">
        <v>1256</v>
      </c>
      <c r="D3021" s="50" t="s">
        <v>47</v>
      </c>
      <c r="E3021" s="52">
        <v>10</v>
      </c>
      <c r="F3021" s="51">
        <v>164</v>
      </c>
      <c r="G3021" s="65">
        <v>0</v>
      </c>
      <c r="H3021" s="51">
        <v>121</v>
      </c>
      <c r="I3021" s="50" t="s">
        <v>147</v>
      </c>
      <c r="J3021" s="61">
        <v>20.7</v>
      </c>
      <c r="K3021" s="50" t="s">
        <v>55</v>
      </c>
      <c r="L3021" s="73">
        <v>31</v>
      </c>
      <c r="M3021" s="69">
        <v>1.7</v>
      </c>
      <c r="N3021" s="51">
        <v>50</v>
      </c>
      <c r="O3021" s="50" t="s">
        <v>121</v>
      </c>
      <c r="P3021" s="51">
        <v>10219</v>
      </c>
      <c r="Q3021" s="50" t="s">
        <v>1012</v>
      </c>
      <c r="R3021" s="51">
        <v>10175</v>
      </c>
      <c r="S3021" s="52">
        <v>19</v>
      </c>
      <c r="T3021" s="52">
        <v>65</v>
      </c>
      <c r="U3021" s="52">
        <v>79</v>
      </c>
      <c r="V3021" s="50" t="s">
        <v>147</v>
      </c>
      <c r="W3021" s="52">
        <v>59</v>
      </c>
      <c r="X3021" s="50" t="s">
        <v>51</v>
      </c>
      <c r="Y3021" s="78">
        <f t="shared" si="198"/>
        <v>0.16999999999999998</v>
      </c>
      <c r="Z3021" s="78">
        <f t="shared" si="199"/>
        <v>0</v>
      </c>
      <c r="AA3021" s="78">
        <f t="shared" si="200"/>
        <v>2.0699999999999998</v>
      </c>
      <c r="AB3021" s="77">
        <f t="shared" si="201"/>
        <v>310</v>
      </c>
    </row>
    <row r="3022" spans="1:28" x14ac:dyDescent="0.3">
      <c r="A3022" s="53">
        <v>44741</v>
      </c>
      <c r="B3022" s="50" t="s">
        <v>1255</v>
      </c>
      <c r="C3022" s="50" t="s">
        <v>1256</v>
      </c>
      <c r="D3022" s="50" t="s">
        <v>47</v>
      </c>
      <c r="E3022" s="52">
        <v>10</v>
      </c>
      <c r="F3022" s="51">
        <v>159</v>
      </c>
      <c r="G3022" s="65">
        <v>0</v>
      </c>
      <c r="H3022" s="51">
        <v>145</v>
      </c>
      <c r="I3022" s="50" t="s">
        <v>494</v>
      </c>
      <c r="J3022" s="61">
        <v>17.3</v>
      </c>
      <c r="K3022" s="50" t="s">
        <v>103</v>
      </c>
      <c r="L3022" s="73">
        <v>29</v>
      </c>
      <c r="M3022" s="69">
        <v>1.7</v>
      </c>
      <c r="N3022" s="51">
        <v>106</v>
      </c>
      <c r="O3022" s="50" t="s">
        <v>186</v>
      </c>
      <c r="P3022" s="51">
        <v>10178</v>
      </c>
      <c r="Q3022" s="52">
        <v>11</v>
      </c>
      <c r="R3022" s="51">
        <v>10159</v>
      </c>
      <c r="S3022" s="50" t="s">
        <v>218</v>
      </c>
      <c r="T3022" s="52">
        <v>81</v>
      </c>
      <c r="U3022" s="52">
        <v>87</v>
      </c>
      <c r="V3022" s="50" t="s">
        <v>65</v>
      </c>
      <c r="W3022" s="52">
        <v>67</v>
      </c>
      <c r="X3022" s="50" t="s">
        <v>70</v>
      </c>
      <c r="Y3022" s="78">
        <f t="shared" si="198"/>
        <v>0.16999999999999998</v>
      </c>
      <c r="Z3022" s="78">
        <f t="shared" si="199"/>
        <v>0</v>
      </c>
      <c r="AA3022" s="78">
        <f t="shared" si="200"/>
        <v>1.73</v>
      </c>
      <c r="AB3022" s="77">
        <f t="shared" si="201"/>
        <v>290</v>
      </c>
    </row>
    <row r="3023" spans="1:28" x14ac:dyDescent="0.3">
      <c r="A3023" s="53">
        <v>44742</v>
      </c>
      <c r="B3023" s="50" t="s">
        <v>1255</v>
      </c>
      <c r="C3023" s="50" t="s">
        <v>1256</v>
      </c>
      <c r="D3023" s="50" t="s">
        <v>47</v>
      </c>
      <c r="E3023" s="52">
        <v>10</v>
      </c>
      <c r="F3023" s="51">
        <v>162</v>
      </c>
      <c r="G3023" s="65">
        <v>0</v>
      </c>
      <c r="H3023" s="51">
        <v>132</v>
      </c>
      <c r="I3023" s="50" t="s">
        <v>100</v>
      </c>
      <c r="J3023" s="61">
        <v>19.3</v>
      </c>
      <c r="K3023" s="50" t="s">
        <v>98</v>
      </c>
      <c r="L3023" s="73">
        <v>28</v>
      </c>
      <c r="M3023" s="69">
        <v>3.3</v>
      </c>
      <c r="N3023" s="51">
        <v>106</v>
      </c>
      <c r="O3023" s="50" t="s">
        <v>60</v>
      </c>
      <c r="P3023" s="51">
        <v>10199</v>
      </c>
      <c r="Q3023" s="52">
        <v>22</v>
      </c>
      <c r="R3023" s="51">
        <v>10156</v>
      </c>
      <c r="S3023" s="50" t="s">
        <v>218</v>
      </c>
      <c r="T3023" s="52">
        <v>62</v>
      </c>
      <c r="U3023" s="52">
        <v>77</v>
      </c>
      <c r="V3023" s="50" t="s">
        <v>510</v>
      </c>
      <c r="W3023" s="52">
        <v>56</v>
      </c>
      <c r="X3023" s="50" t="s">
        <v>475</v>
      </c>
      <c r="Y3023" s="78">
        <f t="shared" si="198"/>
        <v>0.32999999999999996</v>
      </c>
      <c r="Z3023" s="78">
        <f t="shared" si="199"/>
        <v>0</v>
      </c>
      <c r="AA3023" s="78">
        <f t="shared" si="200"/>
        <v>1.9300000000000002</v>
      </c>
      <c r="AB3023" s="77">
        <f t="shared" si="201"/>
        <v>280</v>
      </c>
    </row>
    <row r="3024" spans="1:28" x14ac:dyDescent="0.3">
      <c r="A3024" s="53">
        <v>44743</v>
      </c>
      <c r="B3024" s="50" t="s">
        <v>1255</v>
      </c>
      <c r="C3024" s="50" t="s">
        <v>1256</v>
      </c>
      <c r="D3024" s="50" t="s">
        <v>47</v>
      </c>
      <c r="E3024" s="52">
        <v>10</v>
      </c>
      <c r="F3024" s="51">
        <v>167</v>
      </c>
      <c r="G3024" s="65">
        <v>0</v>
      </c>
      <c r="H3024" s="51">
        <v>113</v>
      </c>
      <c r="I3024" s="50" t="s">
        <v>193</v>
      </c>
      <c r="J3024" s="61">
        <v>22.1</v>
      </c>
      <c r="K3024" s="50" t="s">
        <v>158</v>
      </c>
      <c r="L3024" s="72" t="s">
        <v>132</v>
      </c>
      <c r="M3024" s="69">
        <v>4.4000000000000004</v>
      </c>
      <c r="N3024" s="51">
        <v>94</v>
      </c>
      <c r="O3024" s="50" t="s">
        <v>260</v>
      </c>
      <c r="P3024" s="51">
        <v>10194</v>
      </c>
      <c r="Q3024" s="50" t="s">
        <v>1012</v>
      </c>
      <c r="R3024" s="51">
        <v>10180</v>
      </c>
      <c r="S3024" s="52">
        <v>18</v>
      </c>
      <c r="T3024" s="52">
        <v>64</v>
      </c>
      <c r="U3024" s="52">
        <v>77</v>
      </c>
      <c r="V3024" s="50" t="s">
        <v>51</v>
      </c>
      <c r="W3024" s="52">
        <v>53</v>
      </c>
      <c r="X3024" s="50" t="s">
        <v>91</v>
      </c>
      <c r="Y3024" s="78">
        <f t="shared" si="198"/>
        <v>0.44000000000000006</v>
      </c>
      <c r="Z3024" s="78">
        <f t="shared" si="199"/>
        <v>0</v>
      </c>
      <c r="AA3024" s="78">
        <f t="shared" si="200"/>
        <v>2.21</v>
      </c>
      <c r="AB3024" s="77">
        <f t="shared" si="201"/>
        <v>80</v>
      </c>
    </row>
    <row r="3025" spans="1:28" x14ac:dyDescent="0.3">
      <c r="A3025" s="53">
        <v>44744</v>
      </c>
      <c r="B3025" s="50" t="s">
        <v>1255</v>
      </c>
      <c r="C3025" s="50" t="s">
        <v>1256</v>
      </c>
      <c r="D3025" s="50" t="s">
        <v>47</v>
      </c>
      <c r="E3025" s="52">
        <v>10</v>
      </c>
      <c r="F3025" s="51">
        <v>177</v>
      </c>
      <c r="G3025" s="65">
        <v>0</v>
      </c>
      <c r="H3025" s="51">
        <v>142</v>
      </c>
      <c r="I3025" s="50" t="s">
        <v>51</v>
      </c>
      <c r="J3025" s="61">
        <v>21.2</v>
      </c>
      <c r="K3025" s="50" t="s">
        <v>139</v>
      </c>
      <c r="L3025" s="73">
        <v>30</v>
      </c>
      <c r="M3025" s="69">
        <v>1.9</v>
      </c>
      <c r="N3025" s="51">
        <v>56</v>
      </c>
      <c r="O3025" s="50" t="s">
        <v>307</v>
      </c>
      <c r="P3025" s="51">
        <v>10212</v>
      </c>
      <c r="Q3025" s="52">
        <v>22</v>
      </c>
      <c r="R3025" s="51">
        <v>10169</v>
      </c>
      <c r="S3025" s="50" t="s">
        <v>51</v>
      </c>
      <c r="T3025" s="52">
        <v>76</v>
      </c>
      <c r="U3025" s="52">
        <v>82</v>
      </c>
      <c r="V3025" s="50" t="s">
        <v>367</v>
      </c>
      <c r="W3025" s="52">
        <v>68</v>
      </c>
      <c r="X3025" s="50" t="s">
        <v>167</v>
      </c>
      <c r="Y3025" s="78">
        <f t="shared" si="198"/>
        <v>0.19</v>
      </c>
      <c r="Z3025" s="78">
        <f t="shared" si="199"/>
        <v>0</v>
      </c>
      <c r="AA3025" s="78">
        <f t="shared" si="200"/>
        <v>2.12</v>
      </c>
      <c r="AB3025" s="77">
        <f t="shared" si="201"/>
        <v>300</v>
      </c>
    </row>
    <row r="3026" spans="1:28" x14ac:dyDescent="0.3">
      <c r="A3026" s="53">
        <v>44745</v>
      </c>
      <c r="B3026" s="50" t="s">
        <v>1255</v>
      </c>
      <c r="C3026" s="50" t="s">
        <v>1256</v>
      </c>
      <c r="D3026" s="50" t="s">
        <v>47</v>
      </c>
      <c r="E3026" s="52">
        <v>10</v>
      </c>
      <c r="F3026" s="51">
        <v>179</v>
      </c>
      <c r="G3026" s="65">
        <v>0</v>
      </c>
      <c r="H3026" s="51">
        <v>165</v>
      </c>
      <c r="I3026" s="50" t="s">
        <v>142</v>
      </c>
      <c r="J3026" s="61">
        <v>19.3</v>
      </c>
      <c r="K3026" s="50" t="s">
        <v>494</v>
      </c>
      <c r="L3026" s="72" t="s">
        <v>401</v>
      </c>
      <c r="M3026" s="69">
        <v>3.6</v>
      </c>
      <c r="N3026" s="51">
        <v>92</v>
      </c>
      <c r="O3026" s="50" t="s">
        <v>178</v>
      </c>
      <c r="P3026" s="51">
        <v>10229</v>
      </c>
      <c r="Q3026" s="52">
        <v>15</v>
      </c>
      <c r="R3026" s="51">
        <v>10199</v>
      </c>
      <c r="S3026" s="52">
        <v>18</v>
      </c>
      <c r="T3026" s="52">
        <v>86</v>
      </c>
      <c r="U3026" s="52">
        <v>88</v>
      </c>
      <c r="V3026" s="50" t="s">
        <v>51</v>
      </c>
      <c r="W3026" s="52">
        <v>79</v>
      </c>
      <c r="X3026" s="50" t="s">
        <v>51</v>
      </c>
      <c r="Y3026" s="78">
        <f t="shared" si="198"/>
        <v>0.36</v>
      </c>
      <c r="Z3026" s="78">
        <f t="shared" si="199"/>
        <v>0</v>
      </c>
      <c r="AA3026" s="78">
        <f t="shared" si="200"/>
        <v>1.9300000000000002</v>
      </c>
      <c r="AB3026" s="77">
        <f t="shared" si="201"/>
        <v>60</v>
      </c>
    </row>
    <row r="3027" spans="1:28" x14ac:dyDescent="0.3">
      <c r="A3027" s="53">
        <v>44746</v>
      </c>
      <c r="B3027" s="50" t="s">
        <v>1255</v>
      </c>
      <c r="C3027" s="50" t="s">
        <v>1256</v>
      </c>
      <c r="D3027" s="50" t="s">
        <v>47</v>
      </c>
      <c r="E3027" s="52">
        <v>10</v>
      </c>
      <c r="F3027" s="51">
        <v>190</v>
      </c>
      <c r="G3027" s="65">
        <v>0</v>
      </c>
      <c r="H3027" s="51">
        <v>167</v>
      </c>
      <c r="I3027" s="50" t="s">
        <v>434</v>
      </c>
      <c r="J3027" s="61">
        <v>21.2</v>
      </c>
      <c r="K3027" s="50" t="s">
        <v>342</v>
      </c>
      <c r="L3027" s="73">
        <v>0</v>
      </c>
      <c r="M3027" s="69">
        <v>1.1000000000000001</v>
      </c>
      <c r="N3027" s="51">
        <v>39</v>
      </c>
      <c r="O3027" s="50" t="s">
        <v>51</v>
      </c>
      <c r="P3027" s="51">
        <v>10226</v>
      </c>
      <c r="Q3027" s="52">
        <v>23</v>
      </c>
      <c r="R3027" s="51">
        <v>10208</v>
      </c>
      <c r="S3027" s="50" t="s">
        <v>51</v>
      </c>
      <c r="T3027" s="52">
        <v>72</v>
      </c>
      <c r="U3027" s="52">
        <v>86</v>
      </c>
      <c r="V3027" s="50" t="s">
        <v>80</v>
      </c>
      <c r="W3027" s="52">
        <v>61</v>
      </c>
      <c r="X3027" s="50" t="s">
        <v>388</v>
      </c>
      <c r="Y3027" s="78">
        <f t="shared" si="198"/>
        <v>0.11000000000000001</v>
      </c>
      <c r="Z3027" s="78">
        <f t="shared" si="199"/>
        <v>0</v>
      </c>
      <c r="AA3027" s="78">
        <f t="shared" si="200"/>
        <v>2.12</v>
      </c>
      <c r="AB3027" s="77">
        <f t="shared" si="201"/>
        <v>0</v>
      </c>
    </row>
    <row r="3028" spans="1:28" x14ac:dyDescent="0.3">
      <c r="A3028" s="53">
        <v>44747</v>
      </c>
      <c r="B3028" s="50" t="s">
        <v>1255</v>
      </c>
      <c r="C3028" s="50" t="s">
        <v>1256</v>
      </c>
      <c r="D3028" s="50" t="s">
        <v>47</v>
      </c>
      <c r="E3028" s="52">
        <v>10</v>
      </c>
      <c r="F3028" s="51">
        <v>206</v>
      </c>
      <c r="G3028" s="65">
        <v>0</v>
      </c>
      <c r="H3028" s="51">
        <v>175</v>
      </c>
      <c r="I3028" s="50" t="s">
        <v>75</v>
      </c>
      <c r="J3028" s="61">
        <v>23.8</v>
      </c>
      <c r="K3028" s="50" t="s">
        <v>61</v>
      </c>
      <c r="L3028" s="73">
        <v>0</v>
      </c>
      <c r="M3028" s="69">
        <v>3.6</v>
      </c>
      <c r="N3028" s="51">
        <v>72</v>
      </c>
      <c r="O3028" s="50" t="s">
        <v>51</v>
      </c>
      <c r="P3028" s="51">
        <v>10251</v>
      </c>
      <c r="Q3028" s="50" t="s">
        <v>51</v>
      </c>
      <c r="R3028" s="51">
        <v>10218</v>
      </c>
      <c r="S3028" s="50" t="s">
        <v>51</v>
      </c>
      <c r="T3028" s="52">
        <v>75</v>
      </c>
      <c r="U3028" s="52">
        <v>81</v>
      </c>
      <c r="V3028" s="50" t="s">
        <v>51</v>
      </c>
      <c r="W3028" s="52">
        <v>66</v>
      </c>
      <c r="X3028" s="50" t="s">
        <v>91</v>
      </c>
      <c r="Y3028" s="78">
        <f t="shared" si="198"/>
        <v>0.36</v>
      </c>
      <c r="Z3028" s="78">
        <f t="shared" si="199"/>
        <v>0</v>
      </c>
      <c r="AA3028" s="78">
        <f t="shared" si="200"/>
        <v>2.38</v>
      </c>
      <c r="AB3028" s="77">
        <f t="shared" si="201"/>
        <v>0</v>
      </c>
    </row>
    <row r="3029" spans="1:28" x14ac:dyDescent="0.3">
      <c r="A3029" s="53">
        <v>44748</v>
      </c>
      <c r="B3029" s="50" t="s">
        <v>1255</v>
      </c>
      <c r="C3029" s="50" t="s">
        <v>1256</v>
      </c>
      <c r="D3029" s="50" t="s">
        <v>47</v>
      </c>
      <c r="E3029" s="52">
        <v>10</v>
      </c>
      <c r="F3029" s="51">
        <v>210</v>
      </c>
      <c r="G3029" s="65">
        <v>0</v>
      </c>
      <c r="H3029" s="51">
        <v>184</v>
      </c>
      <c r="I3029" s="50" t="s">
        <v>123</v>
      </c>
      <c r="J3029" s="61">
        <v>23.7</v>
      </c>
      <c r="K3029" s="50" t="s">
        <v>201</v>
      </c>
      <c r="L3029" s="73">
        <v>32</v>
      </c>
      <c r="M3029" s="69">
        <v>1.9</v>
      </c>
      <c r="N3029" s="51">
        <v>64</v>
      </c>
      <c r="O3029" s="50" t="s">
        <v>129</v>
      </c>
      <c r="P3029" s="51">
        <v>10277</v>
      </c>
      <c r="Q3029" s="52">
        <v>22</v>
      </c>
      <c r="R3029" s="51">
        <v>10240</v>
      </c>
      <c r="S3029" s="50" t="s">
        <v>401</v>
      </c>
      <c r="T3029" s="52">
        <v>77</v>
      </c>
      <c r="U3029" s="52">
        <v>82</v>
      </c>
      <c r="V3029" s="50" t="s">
        <v>229</v>
      </c>
      <c r="W3029" s="52">
        <v>68</v>
      </c>
      <c r="X3029" s="50" t="s">
        <v>133</v>
      </c>
      <c r="Y3029" s="78">
        <f t="shared" si="198"/>
        <v>0.19</v>
      </c>
      <c r="Z3029" s="78">
        <f t="shared" si="199"/>
        <v>0</v>
      </c>
      <c r="AA3029" s="78">
        <f t="shared" si="200"/>
        <v>2.37</v>
      </c>
      <c r="AB3029" s="77">
        <f t="shared" si="201"/>
        <v>320</v>
      </c>
    </row>
    <row r="3030" spans="1:28" x14ac:dyDescent="0.3">
      <c r="A3030" s="53">
        <v>44749</v>
      </c>
      <c r="B3030" s="50" t="s">
        <v>1255</v>
      </c>
      <c r="C3030" s="50" t="s">
        <v>1256</v>
      </c>
      <c r="D3030" s="50" t="s">
        <v>47</v>
      </c>
      <c r="E3030" s="52">
        <v>10</v>
      </c>
      <c r="F3030" s="51">
        <v>208</v>
      </c>
      <c r="G3030" s="65">
        <v>0</v>
      </c>
      <c r="H3030" s="51">
        <v>169</v>
      </c>
      <c r="I3030" s="50" t="s">
        <v>51</v>
      </c>
      <c r="J3030" s="61">
        <v>24.6</v>
      </c>
      <c r="K3030" s="50" t="s">
        <v>98</v>
      </c>
      <c r="L3030" s="72" t="s">
        <v>533</v>
      </c>
      <c r="M3030" s="69">
        <v>2.2000000000000002</v>
      </c>
      <c r="N3030" s="51">
        <v>61</v>
      </c>
      <c r="O3030" s="50" t="s">
        <v>79</v>
      </c>
      <c r="P3030" s="51">
        <v>10291</v>
      </c>
      <c r="Q3030" s="52">
        <v>12</v>
      </c>
      <c r="R3030" s="51">
        <v>10271</v>
      </c>
      <c r="S3030" s="50" t="s">
        <v>51</v>
      </c>
      <c r="T3030" s="52">
        <v>72</v>
      </c>
      <c r="U3030" s="52">
        <v>85</v>
      </c>
      <c r="V3030" s="50" t="s">
        <v>120</v>
      </c>
      <c r="W3030" s="52">
        <v>65</v>
      </c>
      <c r="X3030" s="50" t="s">
        <v>260</v>
      </c>
      <c r="Y3030" s="78">
        <f t="shared" si="198"/>
        <v>0.22000000000000003</v>
      </c>
      <c r="Z3030" s="78">
        <f t="shared" si="199"/>
        <v>0</v>
      </c>
      <c r="AA3030" s="78">
        <f t="shared" si="200"/>
        <v>2.46</v>
      </c>
      <c r="AB3030" s="77">
        <f t="shared" si="201"/>
        <v>70</v>
      </c>
    </row>
    <row r="3031" spans="1:28" x14ac:dyDescent="0.3">
      <c r="A3031" s="53">
        <v>44750</v>
      </c>
      <c r="B3031" s="50" t="s">
        <v>1255</v>
      </c>
      <c r="C3031" s="50" t="s">
        <v>1256</v>
      </c>
      <c r="D3031" s="50" t="s">
        <v>47</v>
      </c>
      <c r="E3031" s="52">
        <v>10</v>
      </c>
      <c r="F3031" s="51">
        <v>218</v>
      </c>
      <c r="G3031" s="65">
        <v>0</v>
      </c>
      <c r="H3031" s="51">
        <v>191</v>
      </c>
      <c r="I3031" s="50" t="s">
        <v>166</v>
      </c>
      <c r="J3031" s="61">
        <v>24.4</v>
      </c>
      <c r="K3031" s="50" t="s">
        <v>182</v>
      </c>
      <c r="L3031" s="73">
        <v>10</v>
      </c>
      <c r="M3031" s="69">
        <v>3.6</v>
      </c>
      <c r="N3031" s="51">
        <v>89</v>
      </c>
      <c r="O3031" s="50" t="s">
        <v>170</v>
      </c>
      <c r="P3031" s="51">
        <v>10282</v>
      </c>
      <c r="Q3031" s="50" t="s">
        <v>1012</v>
      </c>
      <c r="R3031" s="51">
        <v>10247</v>
      </c>
      <c r="S3031" s="52">
        <v>24</v>
      </c>
      <c r="T3031" s="52">
        <v>70</v>
      </c>
      <c r="U3031" s="52">
        <v>83</v>
      </c>
      <c r="V3031" s="50" t="s">
        <v>100</v>
      </c>
      <c r="W3031" s="52">
        <v>61</v>
      </c>
      <c r="X3031" s="50" t="s">
        <v>179</v>
      </c>
      <c r="Y3031" s="78">
        <f t="shared" si="198"/>
        <v>0.36</v>
      </c>
      <c r="Z3031" s="78">
        <f t="shared" si="199"/>
        <v>0</v>
      </c>
      <c r="AA3031" s="78">
        <f t="shared" si="200"/>
        <v>2.44</v>
      </c>
      <c r="AB3031" s="77">
        <f t="shared" si="201"/>
        <v>100</v>
      </c>
    </row>
    <row r="3032" spans="1:28" x14ac:dyDescent="0.3">
      <c r="A3032" s="53">
        <v>44751</v>
      </c>
      <c r="B3032" s="50" t="s">
        <v>1255</v>
      </c>
      <c r="C3032" s="50" t="s">
        <v>1256</v>
      </c>
      <c r="D3032" s="50" t="s">
        <v>47</v>
      </c>
      <c r="E3032" s="52">
        <v>10</v>
      </c>
      <c r="F3032" s="51">
        <v>205</v>
      </c>
      <c r="G3032" s="65">
        <v>0</v>
      </c>
      <c r="H3032" s="51">
        <v>162</v>
      </c>
      <c r="I3032" s="50" t="s">
        <v>147</v>
      </c>
      <c r="J3032" s="61">
        <v>24.8</v>
      </c>
      <c r="K3032" s="50" t="s">
        <v>61</v>
      </c>
      <c r="L3032" s="73">
        <v>10</v>
      </c>
      <c r="M3032" s="69">
        <v>4.2</v>
      </c>
      <c r="N3032" s="51">
        <v>108</v>
      </c>
      <c r="O3032" s="50" t="s">
        <v>189</v>
      </c>
      <c r="P3032" s="51">
        <v>10247</v>
      </c>
      <c r="Q3032" s="50" t="s">
        <v>1012</v>
      </c>
      <c r="R3032" s="51">
        <v>10204</v>
      </c>
      <c r="S3032" s="52">
        <v>24</v>
      </c>
      <c r="T3032" s="52">
        <v>73</v>
      </c>
      <c r="U3032" s="52">
        <v>85</v>
      </c>
      <c r="V3032" s="50" t="s">
        <v>51</v>
      </c>
      <c r="W3032" s="52">
        <v>62</v>
      </c>
      <c r="X3032" s="50" t="s">
        <v>81</v>
      </c>
      <c r="Y3032" s="78">
        <f t="shared" si="198"/>
        <v>0.42000000000000004</v>
      </c>
      <c r="Z3032" s="78">
        <f t="shared" si="199"/>
        <v>0</v>
      </c>
      <c r="AA3032" s="78">
        <f t="shared" si="200"/>
        <v>2.48</v>
      </c>
      <c r="AB3032" s="77">
        <f t="shared" si="201"/>
        <v>100</v>
      </c>
    </row>
    <row r="3033" spans="1:28" x14ac:dyDescent="0.3">
      <c r="A3033" s="53">
        <v>44752</v>
      </c>
      <c r="B3033" s="50" t="s">
        <v>1255</v>
      </c>
      <c r="C3033" s="50" t="s">
        <v>1256</v>
      </c>
      <c r="D3033" s="50" t="s">
        <v>47</v>
      </c>
      <c r="E3033" s="52">
        <v>10</v>
      </c>
      <c r="F3033" s="51">
        <v>207</v>
      </c>
      <c r="G3033" s="65">
        <v>0</v>
      </c>
      <c r="H3033" s="51">
        <v>166</v>
      </c>
      <c r="I3033" s="50" t="s">
        <v>537</v>
      </c>
      <c r="J3033" s="61">
        <v>24.8</v>
      </c>
      <c r="K3033" s="50" t="s">
        <v>206</v>
      </c>
      <c r="L3033" s="72" t="s">
        <v>132</v>
      </c>
      <c r="M3033" s="69">
        <v>3.1</v>
      </c>
      <c r="N3033" s="51">
        <v>86</v>
      </c>
      <c r="O3033" s="50" t="s">
        <v>307</v>
      </c>
      <c r="P3033" s="51">
        <v>10204</v>
      </c>
      <c r="Q3033" s="50" t="s">
        <v>1012</v>
      </c>
      <c r="R3033" s="51">
        <v>10147</v>
      </c>
      <c r="S3033" s="52">
        <v>24</v>
      </c>
      <c r="T3033" s="52">
        <v>71</v>
      </c>
      <c r="U3033" s="52">
        <v>82</v>
      </c>
      <c r="V3033" s="50" t="s">
        <v>51</v>
      </c>
      <c r="W3033" s="52">
        <v>63</v>
      </c>
      <c r="X3033" s="50" t="s">
        <v>60</v>
      </c>
      <c r="Y3033" s="78">
        <f t="shared" si="198"/>
        <v>0.31</v>
      </c>
      <c r="Z3033" s="78">
        <f t="shared" si="199"/>
        <v>0</v>
      </c>
      <c r="AA3033" s="78">
        <f t="shared" si="200"/>
        <v>2.48</v>
      </c>
      <c r="AB3033" s="77">
        <f t="shared" si="201"/>
        <v>80</v>
      </c>
    </row>
    <row r="3034" spans="1:28" x14ac:dyDescent="0.3">
      <c r="A3034" s="53">
        <v>44753</v>
      </c>
      <c r="B3034" s="50" t="s">
        <v>1255</v>
      </c>
      <c r="C3034" s="50" t="s">
        <v>1256</v>
      </c>
      <c r="D3034" s="50" t="s">
        <v>47</v>
      </c>
      <c r="E3034" s="52">
        <v>10</v>
      </c>
      <c r="F3034" s="51">
        <v>218</v>
      </c>
      <c r="G3034" s="65">
        <v>0</v>
      </c>
      <c r="H3034" s="51">
        <v>173</v>
      </c>
      <c r="I3034" s="50" t="s">
        <v>537</v>
      </c>
      <c r="J3034" s="61">
        <v>26.4</v>
      </c>
      <c r="K3034" s="50" t="s">
        <v>50</v>
      </c>
      <c r="L3034" s="72" t="s">
        <v>132</v>
      </c>
      <c r="M3034" s="69">
        <v>1.9</v>
      </c>
      <c r="N3034" s="51">
        <v>69</v>
      </c>
      <c r="O3034" s="50" t="s">
        <v>342</v>
      </c>
      <c r="P3034" s="51">
        <v>10167</v>
      </c>
      <c r="Q3034" s="52">
        <v>22</v>
      </c>
      <c r="R3034" s="51">
        <v>10129</v>
      </c>
      <c r="S3034" s="50" t="s">
        <v>116</v>
      </c>
      <c r="T3034" s="52">
        <v>78</v>
      </c>
      <c r="U3034" s="52">
        <v>85</v>
      </c>
      <c r="V3034" s="50" t="s">
        <v>51</v>
      </c>
      <c r="W3034" s="52">
        <v>65</v>
      </c>
      <c r="X3034" s="50" t="s">
        <v>50</v>
      </c>
      <c r="Y3034" s="78">
        <f t="shared" si="198"/>
        <v>0.19</v>
      </c>
      <c r="Z3034" s="78">
        <f t="shared" si="199"/>
        <v>0</v>
      </c>
      <c r="AA3034" s="78">
        <f t="shared" si="200"/>
        <v>2.6399999999999997</v>
      </c>
      <c r="AB3034" s="77">
        <f t="shared" si="201"/>
        <v>80</v>
      </c>
    </row>
    <row r="3035" spans="1:28" x14ac:dyDescent="0.3">
      <c r="A3035" s="53">
        <v>44754</v>
      </c>
      <c r="B3035" s="50" t="s">
        <v>1255</v>
      </c>
      <c r="C3035" s="50" t="s">
        <v>1256</v>
      </c>
      <c r="D3035" s="50" t="s">
        <v>47</v>
      </c>
      <c r="E3035" s="52">
        <v>10</v>
      </c>
      <c r="F3035" s="51">
        <v>231</v>
      </c>
      <c r="G3035" s="65">
        <v>0</v>
      </c>
      <c r="H3035" s="51">
        <v>185</v>
      </c>
      <c r="I3035" s="50" t="s">
        <v>202</v>
      </c>
      <c r="J3035" s="61">
        <v>27.7</v>
      </c>
      <c r="K3035" s="50" t="s">
        <v>94</v>
      </c>
      <c r="L3035" s="72" t="s">
        <v>132</v>
      </c>
      <c r="M3035" s="69">
        <v>1.7</v>
      </c>
      <c r="N3035" s="51">
        <v>53</v>
      </c>
      <c r="O3035" s="50" t="s">
        <v>439</v>
      </c>
      <c r="P3035" s="51">
        <v>10190</v>
      </c>
      <c r="Q3035" s="52">
        <v>22</v>
      </c>
      <c r="R3035" s="51">
        <v>10165</v>
      </c>
      <c r="S3035" s="50" t="s">
        <v>263</v>
      </c>
      <c r="T3035" s="52">
        <v>76</v>
      </c>
      <c r="U3035" s="52">
        <v>89</v>
      </c>
      <c r="V3035" s="50" t="s">
        <v>51</v>
      </c>
      <c r="W3035" s="52">
        <v>60</v>
      </c>
      <c r="X3035" s="50" t="s">
        <v>345</v>
      </c>
      <c r="Y3035" s="78">
        <f t="shared" si="198"/>
        <v>0.16999999999999998</v>
      </c>
      <c r="Z3035" s="78">
        <f t="shared" si="199"/>
        <v>0</v>
      </c>
      <c r="AA3035" s="78">
        <f t="shared" si="200"/>
        <v>2.77</v>
      </c>
      <c r="AB3035" s="77">
        <f t="shared" si="201"/>
        <v>80</v>
      </c>
    </row>
    <row r="3036" spans="1:28" x14ac:dyDescent="0.3">
      <c r="A3036" s="53">
        <v>44755</v>
      </c>
      <c r="B3036" s="50" t="s">
        <v>1255</v>
      </c>
      <c r="C3036" s="50" t="s">
        <v>1256</v>
      </c>
      <c r="D3036" s="50" t="s">
        <v>47</v>
      </c>
      <c r="E3036" s="52">
        <v>10</v>
      </c>
      <c r="F3036" s="51">
        <v>232</v>
      </c>
      <c r="G3036" s="65">
        <v>0</v>
      </c>
      <c r="H3036" s="51">
        <v>188</v>
      </c>
      <c r="I3036" s="50" t="s">
        <v>120</v>
      </c>
      <c r="J3036" s="61">
        <v>27.7</v>
      </c>
      <c r="K3036" s="50" t="s">
        <v>158</v>
      </c>
      <c r="L3036" s="72" t="s">
        <v>132</v>
      </c>
      <c r="M3036" s="69">
        <v>3.1</v>
      </c>
      <c r="N3036" s="51">
        <v>78</v>
      </c>
      <c r="O3036" s="50" t="s">
        <v>51</v>
      </c>
      <c r="P3036" s="51">
        <v>10194</v>
      </c>
      <c r="Q3036" s="52">
        <v>23</v>
      </c>
      <c r="R3036" s="51">
        <v>10169</v>
      </c>
      <c r="S3036" s="50" t="s">
        <v>51</v>
      </c>
      <c r="T3036" s="52">
        <v>65</v>
      </c>
      <c r="U3036" s="52">
        <v>85</v>
      </c>
      <c r="V3036" s="50" t="s">
        <v>51</v>
      </c>
      <c r="W3036" s="52">
        <v>47</v>
      </c>
      <c r="X3036" s="50" t="s">
        <v>158</v>
      </c>
      <c r="Y3036" s="78">
        <f t="shared" si="198"/>
        <v>0.31</v>
      </c>
      <c r="Z3036" s="78">
        <f t="shared" si="199"/>
        <v>0</v>
      </c>
      <c r="AA3036" s="78">
        <f t="shared" si="200"/>
        <v>2.77</v>
      </c>
      <c r="AB3036" s="77">
        <f t="shared" si="201"/>
        <v>80</v>
      </c>
    </row>
    <row r="3037" spans="1:28" x14ac:dyDescent="0.3">
      <c r="A3037" s="53">
        <v>44756</v>
      </c>
      <c r="B3037" s="50" t="s">
        <v>1255</v>
      </c>
      <c r="C3037" s="50" t="s">
        <v>1256</v>
      </c>
      <c r="D3037" s="50" t="s">
        <v>47</v>
      </c>
      <c r="E3037" s="52">
        <v>10</v>
      </c>
      <c r="F3037" s="51">
        <v>233</v>
      </c>
      <c r="G3037" s="65">
        <v>0</v>
      </c>
      <c r="H3037" s="51">
        <v>194</v>
      </c>
      <c r="I3037" s="50" t="s">
        <v>434</v>
      </c>
      <c r="J3037" s="61">
        <v>27.2</v>
      </c>
      <c r="K3037" s="50" t="s">
        <v>433</v>
      </c>
      <c r="L3037" s="73">
        <v>10</v>
      </c>
      <c r="M3037" s="69">
        <v>1.4</v>
      </c>
      <c r="N3037" s="51">
        <v>61</v>
      </c>
      <c r="O3037" s="50" t="s">
        <v>112</v>
      </c>
      <c r="P3037" s="51">
        <v>10208</v>
      </c>
      <c r="Q3037" s="50" t="s">
        <v>51</v>
      </c>
      <c r="R3037" s="51">
        <v>10176</v>
      </c>
      <c r="S3037" s="52">
        <v>19</v>
      </c>
      <c r="T3037" s="52">
        <v>74</v>
      </c>
      <c r="U3037" s="52">
        <v>86</v>
      </c>
      <c r="V3037" s="50" t="s">
        <v>51</v>
      </c>
      <c r="W3037" s="52">
        <v>67</v>
      </c>
      <c r="X3037" s="50" t="s">
        <v>209</v>
      </c>
      <c r="Y3037" s="78">
        <f t="shared" si="198"/>
        <v>0.13999999999999999</v>
      </c>
      <c r="Z3037" s="78">
        <f t="shared" si="199"/>
        <v>0</v>
      </c>
      <c r="AA3037" s="78">
        <f t="shared" si="200"/>
        <v>2.7199999999999998</v>
      </c>
      <c r="AB3037" s="77">
        <f t="shared" si="201"/>
        <v>100</v>
      </c>
    </row>
    <row r="3038" spans="1:28" x14ac:dyDescent="0.3">
      <c r="A3038" s="53">
        <v>44757</v>
      </c>
      <c r="B3038" s="50" t="s">
        <v>1255</v>
      </c>
      <c r="C3038" s="50" t="s">
        <v>1256</v>
      </c>
      <c r="D3038" s="50" t="s">
        <v>47</v>
      </c>
      <c r="E3038" s="52">
        <v>10</v>
      </c>
      <c r="F3038" s="51">
        <v>229</v>
      </c>
      <c r="G3038" s="65">
        <v>0</v>
      </c>
      <c r="H3038" s="51">
        <v>197</v>
      </c>
      <c r="I3038" s="50" t="s">
        <v>763</v>
      </c>
      <c r="J3038" s="61">
        <v>26.1</v>
      </c>
      <c r="K3038" s="50" t="s">
        <v>121</v>
      </c>
      <c r="L3038" s="73">
        <v>10</v>
      </c>
      <c r="M3038" s="69">
        <v>5</v>
      </c>
      <c r="N3038" s="51">
        <v>125</v>
      </c>
      <c r="O3038" s="50" t="s">
        <v>50</v>
      </c>
      <c r="P3038" s="51">
        <v>10208</v>
      </c>
      <c r="Q3038" s="50" t="s">
        <v>1012</v>
      </c>
      <c r="R3038" s="51">
        <v>10125</v>
      </c>
      <c r="S3038" s="52">
        <v>24</v>
      </c>
      <c r="T3038" s="52">
        <v>73</v>
      </c>
      <c r="U3038" s="52">
        <v>88</v>
      </c>
      <c r="V3038" s="50" t="s">
        <v>103</v>
      </c>
      <c r="W3038" s="52">
        <v>65</v>
      </c>
      <c r="X3038" s="50" t="s">
        <v>51</v>
      </c>
      <c r="Y3038" s="78">
        <f t="shared" si="198"/>
        <v>0.5</v>
      </c>
      <c r="Z3038" s="78">
        <f t="shared" si="199"/>
        <v>0</v>
      </c>
      <c r="AA3038" s="78">
        <f t="shared" si="200"/>
        <v>2.6100000000000003</v>
      </c>
      <c r="AB3038" s="77">
        <f t="shared" si="201"/>
        <v>100</v>
      </c>
    </row>
    <row r="3039" spans="1:28" x14ac:dyDescent="0.3">
      <c r="A3039" s="53">
        <v>44758</v>
      </c>
      <c r="B3039" s="50" t="s">
        <v>1255</v>
      </c>
      <c r="C3039" s="50" t="s">
        <v>1256</v>
      </c>
      <c r="D3039" s="50" t="s">
        <v>47</v>
      </c>
      <c r="E3039" s="52">
        <v>10</v>
      </c>
      <c r="F3039" s="51">
        <v>224</v>
      </c>
      <c r="G3039" s="65">
        <v>0.4</v>
      </c>
      <c r="H3039" s="51">
        <v>191</v>
      </c>
      <c r="I3039" s="50" t="s">
        <v>494</v>
      </c>
      <c r="J3039" s="61">
        <v>25.7</v>
      </c>
      <c r="K3039" s="50" t="s">
        <v>89</v>
      </c>
      <c r="L3039" s="72" t="s">
        <v>132</v>
      </c>
      <c r="M3039" s="69">
        <v>2.8</v>
      </c>
      <c r="N3039" s="51">
        <v>142</v>
      </c>
      <c r="O3039" s="50" t="s">
        <v>222</v>
      </c>
      <c r="P3039" s="51">
        <v>10157</v>
      </c>
      <c r="Q3039" s="52">
        <v>21</v>
      </c>
      <c r="R3039" s="51">
        <v>10116</v>
      </c>
      <c r="S3039" s="50" t="s">
        <v>51</v>
      </c>
      <c r="T3039" s="52">
        <v>75</v>
      </c>
      <c r="U3039" s="52">
        <v>86</v>
      </c>
      <c r="V3039" s="50" t="s">
        <v>88</v>
      </c>
      <c r="W3039" s="52">
        <v>65</v>
      </c>
      <c r="X3039" s="50" t="s">
        <v>104</v>
      </c>
      <c r="Y3039" s="78">
        <f t="shared" si="198"/>
        <v>0.27999999999999997</v>
      </c>
      <c r="Z3039" s="78">
        <f t="shared" si="199"/>
        <v>0.04</v>
      </c>
      <c r="AA3039" s="78">
        <f t="shared" si="200"/>
        <v>2.57</v>
      </c>
      <c r="AB3039" s="77">
        <f t="shared" si="201"/>
        <v>80</v>
      </c>
    </row>
    <row r="3040" spans="1:28" x14ac:dyDescent="0.3">
      <c r="A3040" s="53">
        <v>44759</v>
      </c>
      <c r="B3040" s="50" t="s">
        <v>1255</v>
      </c>
      <c r="C3040" s="50" t="s">
        <v>1256</v>
      </c>
      <c r="D3040" s="50" t="s">
        <v>47</v>
      </c>
      <c r="E3040" s="52">
        <v>10</v>
      </c>
      <c r="F3040" s="51">
        <v>290</v>
      </c>
      <c r="G3040" s="65">
        <v>0</v>
      </c>
      <c r="H3040" s="51">
        <v>204</v>
      </c>
      <c r="I3040" s="50" t="s">
        <v>51</v>
      </c>
      <c r="J3040" s="61">
        <v>37.6</v>
      </c>
      <c r="K3040" s="50" t="s">
        <v>162</v>
      </c>
      <c r="L3040" s="73">
        <v>11</v>
      </c>
      <c r="M3040" s="69">
        <v>1.7</v>
      </c>
      <c r="N3040" s="51">
        <v>164</v>
      </c>
      <c r="O3040" s="50" t="s">
        <v>370</v>
      </c>
      <c r="P3040" s="51">
        <v>10149</v>
      </c>
      <c r="Q3040" s="52">
        <v>22</v>
      </c>
      <c r="R3040" s="51">
        <v>10111</v>
      </c>
      <c r="S3040" s="52">
        <v>21</v>
      </c>
      <c r="T3040" s="52">
        <v>73</v>
      </c>
      <c r="U3040" s="52">
        <v>86</v>
      </c>
      <c r="V3040" s="50" t="s">
        <v>51</v>
      </c>
      <c r="W3040" s="52">
        <v>13</v>
      </c>
      <c r="X3040" s="50" t="s">
        <v>225</v>
      </c>
      <c r="Y3040" s="78">
        <f t="shared" si="198"/>
        <v>0.16999999999999998</v>
      </c>
      <c r="Z3040" s="78">
        <f t="shared" si="199"/>
        <v>0</v>
      </c>
      <c r="AA3040" s="78">
        <f t="shared" si="200"/>
        <v>3.7600000000000002</v>
      </c>
      <c r="AB3040" s="77">
        <f t="shared" si="201"/>
        <v>110</v>
      </c>
    </row>
    <row r="3041" spans="1:28" x14ac:dyDescent="0.3">
      <c r="A3041" s="53">
        <v>44760</v>
      </c>
      <c r="B3041" s="50" t="s">
        <v>1255</v>
      </c>
      <c r="C3041" s="50" t="s">
        <v>1256</v>
      </c>
      <c r="D3041" s="50" t="s">
        <v>47</v>
      </c>
      <c r="E3041" s="52">
        <v>10</v>
      </c>
      <c r="F3041" s="51">
        <v>221</v>
      </c>
      <c r="G3041" s="65">
        <v>0</v>
      </c>
      <c r="H3041" s="51">
        <v>193</v>
      </c>
      <c r="I3041" s="50" t="s">
        <v>537</v>
      </c>
      <c r="J3041" s="61">
        <v>24.9</v>
      </c>
      <c r="K3041" s="50" t="s">
        <v>342</v>
      </c>
      <c r="L3041" s="73">
        <v>26</v>
      </c>
      <c r="M3041" s="69">
        <v>3.3</v>
      </c>
      <c r="N3041" s="51">
        <v>111</v>
      </c>
      <c r="O3041" s="50" t="s">
        <v>113</v>
      </c>
      <c r="P3041" s="51">
        <v>10144</v>
      </c>
      <c r="Q3041" s="52">
        <v>22</v>
      </c>
      <c r="R3041" s="51">
        <v>10111</v>
      </c>
      <c r="S3041" s="50" t="s">
        <v>102</v>
      </c>
      <c r="T3041" s="52">
        <v>69</v>
      </c>
      <c r="U3041" s="52">
        <v>82</v>
      </c>
      <c r="V3041" s="50" t="s">
        <v>148</v>
      </c>
      <c r="W3041" s="52">
        <v>51</v>
      </c>
      <c r="X3041" s="50" t="s">
        <v>355</v>
      </c>
      <c r="Y3041" s="78">
        <f t="shared" si="198"/>
        <v>0.32999999999999996</v>
      </c>
      <c r="Z3041" s="78">
        <f t="shared" si="199"/>
        <v>0</v>
      </c>
      <c r="AA3041" s="78">
        <f t="shared" si="200"/>
        <v>2.4899999999999998</v>
      </c>
      <c r="AB3041" s="77">
        <f t="shared" si="201"/>
        <v>260</v>
      </c>
    </row>
    <row r="3042" spans="1:28" x14ac:dyDescent="0.3">
      <c r="A3042" s="53">
        <v>44761</v>
      </c>
      <c r="B3042" s="50" t="s">
        <v>1255</v>
      </c>
      <c r="C3042" s="50" t="s">
        <v>1256</v>
      </c>
      <c r="D3042" s="50" t="s">
        <v>47</v>
      </c>
      <c r="E3042" s="52">
        <v>10</v>
      </c>
      <c r="F3042" s="51">
        <v>226</v>
      </c>
      <c r="G3042" s="65">
        <v>1.2</v>
      </c>
      <c r="H3042" s="51">
        <v>190</v>
      </c>
      <c r="I3042" s="50" t="s">
        <v>159</v>
      </c>
      <c r="J3042" s="61">
        <v>26.3</v>
      </c>
      <c r="K3042" s="50" t="s">
        <v>89</v>
      </c>
      <c r="L3042" s="72" t="s">
        <v>533</v>
      </c>
      <c r="M3042" s="69">
        <v>1.4</v>
      </c>
      <c r="N3042" s="51">
        <v>67</v>
      </c>
      <c r="O3042" s="50" t="s">
        <v>158</v>
      </c>
      <c r="P3042" s="51">
        <v>10197</v>
      </c>
      <c r="Q3042" s="52">
        <v>22</v>
      </c>
      <c r="R3042" s="51">
        <v>10139</v>
      </c>
      <c r="S3042" s="50" t="s">
        <v>218</v>
      </c>
      <c r="T3042" s="52">
        <v>66</v>
      </c>
      <c r="U3042" s="52">
        <v>84</v>
      </c>
      <c r="V3042" s="50" t="s">
        <v>51</v>
      </c>
      <c r="W3042" s="52">
        <v>58</v>
      </c>
      <c r="X3042" s="50" t="s">
        <v>95</v>
      </c>
      <c r="Y3042" s="78">
        <f t="shared" si="198"/>
        <v>0.13999999999999999</v>
      </c>
      <c r="Z3042" s="78">
        <f t="shared" si="199"/>
        <v>0.12</v>
      </c>
      <c r="AA3042" s="78">
        <f t="shared" si="200"/>
        <v>2.63</v>
      </c>
      <c r="AB3042" s="77">
        <f t="shared" si="201"/>
        <v>70</v>
      </c>
    </row>
    <row r="3043" spans="1:28" x14ac:dyDescent="0.3">
      <c r="A3043" s="53">
        <v>44762</v>
      </c>
      <c r="B3043" s="50" t="s">
        <v>1255</v>
      </c>
      <c r="C3043" s="50" t="s">
        <v>1256</v>
      </c>
      <c r="D3043" s="50" t="s">
        <v>47</v>
      </c>
      <c r="E3043" s="52">
        <v>10</v>
      </c>
      <c r="F3043" s="51">
        <v>211</v>
      </c>
      <c r="G3043" s="65">
        <v>0</v>
      </c>
      <c r="H3043" s="51">
        <v>193</v>
      </c>
      <c r="I3043" s="50" t="s">
        <v>232</v>
      </c>
      <c r="J3043" s="61">
        <v>22.9</v>
      </c>
      <c r="K3043" s="50" t="s">
        <v>98</v>
      </c>
      <c r="L3043" s="73">
        <v>31</v>
      </c>
      <c r="M3043" s="69">
        <v>1.4</v>
      </c>
      <c r="N3043" s="51">
        <v>56</v>
      </c>
      <c r="O3043" s="50" t="s">
        <v>171</v>
      </c>
      <c r="P3043" s="51">
        <v>10227</v>
      </c>
      <c r="Q3043" s="52">
        <v>12</v>
      </c>
      <c r="R3043" s="51">
        <v>10195</v>
      </c>
      <c r="S3043" s="50" t="s">
        <v>1012</v>
      </c>
      <c r="T3043" s="52">
        <v>70</v>
      </c>
      <c r="U3043" s="52">
        <v>83</v>
      </c>
      <c r="V3043" s="50" t="s">
        <v>80</v>
      </c>
      <c r="W3043" s="52">
        <v>65</v>
      </c>
      <c r="X3043" s="50" t="s">
        <v>257</v>
      </c>
      <c r="Y3043" s="78">
        <f t="shared" si="198"/>
        <v>0.13999999999999999</v>
      </c>
      <c r="Z3043" s="78">
        <f t="shared" si="199"/>
        <v>0</v>
      </c>
      <c r="AA3043" s="78">
        <f t="shared" si="200"/>
        <v>2.29</v>
      </c>
      <c r="AB3043" s="77">
        <f t="shared" si="201"/>
        <v>310</v>
      </c>
    </row>
    <row r="3044" spans="1:28" x14ac:dyDescent="0.3">
      <c r="A3044" s="53">
        <v>44763</v>
      </c>
      <c r="B3044" s="50" t="s">
        <v>1255</v>
      </c>
      <c r="C3044" s="50" t="s">
        <v>1256</v>
      </c>
      <c r="D3044" s="50" t="s">
        <v>47</v>
      </c>
      <c r="E3044" s="52">
        <v>10</v>
      </c>
      <c r="F3044" s="51">
        <v>213</v>
      </c>
      <c r="G3044" s="65">
        <v>2.2000000000000002</v>
      </c>
      <c r="H3044" s="51">
        <v>193</v>
      </c>
      <c r="I3044" s="50" t="s">
        <v>100</v>
      </c>
      <c r="J3044" s="61">
        <v>23.3</v>
      </c>
      <c r="K3044" s="50" t="s">
        <v>113</v>
      </c>
      <c r="L3044" s="72" t="s">
        <v>289</v>
      </c>
      <c r="M3044" s="69">
        <v>2.5</v>
      </c>
      <c r="N3044" s="51">
        <v>72</v>
      </c>
      <c r="O3044" s="50" t="s">
        <v>158</v>
      </c>
      <c r="P3044" s="51">
        <v>10213</v>
      </c>
      <c r="Q3044" s="50" t="s">
        <v>1012</v>
      </c>
      <c r="R3044" s="51">
        <v>10178</v>
      </c>
      <c r="S3044" s="52">
        <v>17</v>
      </c>
      <c r="T3044" s="52">
        <v>76</v>
      </c>
      <c r="U3044" s="52">
        <v>86</v>
      </c>
      <c r="V3044" s="50" t="s">
        <v>107</v>
      </c>
      <c r="W3044" s="52">
        <v>70</v>
      </c>
      <c r="X3044" s="50" t="s">
        <v>71</v>
      </c>
      <c r="Y3044" s="78">
        <f t="shared" si="198"/>
        <v>0.25</v>
      </c>
      <c r="Z3044" s="78">
        <f t="shared" si="199"/>
        <v>0.22000000000000003</v>
      </c>
      <c r="AA3044" s="78">
        <f t="shared" si="200"/>
        <v>2.33</v>
      </c>
      <c r="AB3044" s="77">
        <f t="shared" si="201"/>
        <v>90</v>
      </c>
    </row>
    <row r="3045" spans="1:28" x14ac:dyDescent="0.3">
      <c r="A3045" s="53">
        <v>44764</v>
      </c>
      <c r="B3045" s="50" t="s">
        <v>1255</v>
      </c>
      <c r="C3045" s="50" t="s">
        <v>1256</v>
      </c>
      <c r="D3045" s="50" t="s">
        <v>47</v>
      </c>
      <c r="E3045" s="52">
        <v>10</v>
      </c>
      <c r="F3045" s="51">
        <v>194</v>
      </c>
      <c r="G3045" s="65">
        <v>5.6</v>
      </c>
      <c r="H3045" s="51">
        <v>180</v>
      </c>
      <c r="I3045" s="50" t="s">
        <v>271</v>
      </c>
      <c r="J3045" s="61">
        <v>20.9</v>
      </c>
      <c r="K3045" s="50" t="s">
        <v>158</v>
      </c>
      <c r="L3045" s="73">
        <v>30</v>
      </c>
      <c r="M3045" s="69">
        <v>1.9</v>
      </c>
      <c r="N3045" s="51">
        <v>61</v>
      </c>
      <c r="O3045" s="50" t="s">
        <v>345</v>
      </c>
      <c r="P3045" s="51">
        <v>10229</v>
      </c>
      <c r="Q3045" s="52">
        <v>21</v>
      </c>
      <c r="R3045" s="51">
        <v>10180</v>
      </c>
      <c r="S3045" s="50" t="s">
        <v>116</v>
      </c>
      <c r="T3045" s="52">
        <v>80</v>
      </c>
      <c r="U3045" s="52">
        <v>88</v>
      </c>
      <c r="V3045" s="50" t="s">
        <v>51</v>
      </c>
      <c r="W3045" s="52">
        <v>69</v>
      </c>
      <c r="X3045" s="50" t="s">
        <v>146</v>
      </c>
      <c r="Y3045" s="78">
        <f t="shared" si="198"/>
        <v>0.19</v>
      </c>
      <c r="Z3045" s="78">
        <f t="shared" si="199"/>
        <v>0.55999999999999994</v>
      </c>
      <c r="AA3045" s="78">
        <f t="shared" si="200"/>
        <v>2.09</v>
      </c>
      <c r="AB3045" s="77">
        <f t="shared" si="201"/>
        <v>300</v>
      </c>
    </row>
    <row r="3046" spans="1:28" x14ac:dyDescent="0.3">
      <c r="A3046" s="53">
        <v>44765</v>
      </c>
      <c r="B3046" s="50" t="s">
        <v>1255</v>
      </c>
      <c r="C3046" s="50" t="s">
        <v>1256</v>
      </c>
      <c r="D3046" s="50" t="s">
        <v>47</v>
      </c>
      <c r="E3046" s="52">
        <v>10</v>
      </c>
      <c r="F3046" s="51">
        <v>210</v>
      </c>
      <c r="G3046" s="65">
        <v>0</v>
      </c>
      <c r="H3046" s="51">
        <v>176</v>
      </c>
      <c r="I3046" s="50" t="s">
        <v>103</v>
      </c>
      <c r="J3046" s="61">
        <v>24.3</v>
      </c>
      <c r="K3046" s="50" t="s">
        <v>158</v>
      </c>
      <c r="L3046" s="72" t="s">
        <v>533</v>
      </c>
      <c r="M3046" s="69">
        <v>3.6</v>
      </c>
      <c r="N3046" s="51">
        <v>86</v>
      </c>
      <c r="O3046" s="50" t="s">
        <v>277</v>
      </c>
      <c r="P3046" s="51">
        <v>10219</v>
      </c>
      <c r="Q3046" s="50" t="s">
        <v>1012</v>
      </c>
      <c r="R3046" s="51">
        <v>10177</v>
      </c>
      <c r="S3046" s="52">
        <v>24</v>
      </c>
      <c r="T3046" s="52">
        <v>68</v>
      </c>
      <c r="U3046" s="52">
        <v>81</v>
      </c>
      <c r="V3046" s="50" t="s">
        <v>80</v>
      </c>
      <c r="W3046" s="52">
        <v>61</v>
      </c>
      <c r="X3046" s="50" t="s">
        <v>51</v>
      </c>
      <c r="Y3046" s="78">
        <f t="shared" si="198"/>
        <v>0.36</v>
      </c>
      <c r="Z3046" s="78">
        <f t="shared" si="199"/>
        <v>0</v>
      </c>
      <c r="AA3046" s="78">
        <f t="shared" si="200"/>
        <v>2.4300000000000002</v>
      </c>
      <c r="AB3046" s="77">
        <f t="shared" si="201"/>
        <v>70</v>
      </c>
    </row>
    <row r="3047" spans="1:28" x14ac:dyDescent="0.3">
      <c r="A3047" s="53">
        <v>44766</v>
      </c>
      <c r="B3047" s="50" t="s">
        <v>1255</v>
      </c>
      <c r="C3047" s="50" t="s">
        <v>1256</v>
      </c>
      <c r="D3047" s="50" t="s">
        <v>47</v>
      </c>
      <c r="E3047" s="52">
        <v>10</v>
      </c>
      <c r="F3047" s="51">
        <v>197</v>
      </c>
      <c r="G3047" s="65">
        <v>0</v>
      </c>
      <c r="H3047" s="51">
        <v>168</v>
      </c>
      <c r="I3047" s="50" t="s">
        <v>51</v>
      </c>
      <c r="J3047" s="61">
        <v>22.6</v>
      </c>
      <c r="K3047" s="50" t="s">
        <v>61</v>
      </c>
      <c r="L3047" s="73">
        <v>30</v>
      </c>
      <c r="M3047" s="69">
        <v>3.3</v>
      </c>
      <c r="N3047" s="51">
        <v>86</v>
      </c>
      <c r="O3047" s="50" t="s">
        <v>342</v>
      </c>
      <c r="P3047" s="51">
        <v>10191</v>
      </c>
      <c r="Q3047" s="50" t="s">
        <v>51</v>
      </c>
      <c r="R3047" s="51">
        <v>10148</v>
      </c>
      <c r="S3047" s="50" t="s">
        <v>401</v>
      </c>
      <c r="T3047" s="52">
        <v>77</v>
      </c>
      <c r="U3047" s="52">
        <v>83</v>
      </c>
      <c r="V3047" s="50" t="s">
        <v>51</v>
      </c>
      <c r="W3047" s="52">
        <v>73</v>
      </c>
      <c r="X3047" s="50" t="s">
        <v>307</v>
      </c>
      <c r="Y3047" s="78">
        <f t="shared" si="198"/>
        <v>0.32999999999999996</v>
      </c>
      <c r="Z3047" s="78">
        <f t="shared" si="199"/>
        <v>0</v>
      </c>
      <c r="AA3047" s="78">
        <f t="shared" si="200"/>
        <v>2.2600000000000002</v>
      </c>
      <c r="AB3047" s="77">
        <f t="shared" si="201"/>
        <v>300</v>
      </c>
    </row>
    <row r="3048" spans="1:28" x14ac:dyDescent="0.3">
      <c r="A3048" s="53">
        <v>44767</v>
      </c>
      <c r="B3048" s="50" t="s">
        <v>1255</v>
      </c>
      <c r="C3048" s="50" t="s">
        <v>1256</v>
      </c>
      <c r="D3048" s="50" t="s">
        <v>47</v>
      </c>
      <c r="E3048" s="52">
        <v>10</v>
      </c>
      <c r="F3048" s="51">
        <v>200</v>
      </c>
      <c r="G3048" s="65">
        <v>2.2000000000000002</v>
      </c>
      <c r="H3048" s="51">
        <v>184</v>
      </c>
      <c r="I3048" s="50" t="s">
        <v>177</v>
      </c>
      <c r="J3048" s="61">
        <v>21.7</v>
      </c>
      <c r="K3048" s="50" t="s">
        <v>215</v>
      </c>
      <c r="L3048" s="73">
        <v>0</v>
      </c>
      <c r="M3048" s="69">
        <v>2.5</v>
      </c>
      <c r="N3048" s="51">
        <v>83</v>
      </c>
      <c r="O3048" s="50" t="s">
        <v>51</v>
      </c>
      <c r="P3048" s="51">
        <v>10226</v>
      </c>
      <c r="Q3048" s="50" t="s">
        <v>51</v>
      </c>
      <c r="R3048" s="51">
        <v>10186</v>
      </c>
      <c r="S3048" s="50" t="s">
        <v>116</v>
      </c>
      <c r="T3048" s="52">
        <v>72</v>
      </c>
      <c r="U3048" s="52">
        <v>85</v>
      </c>
      <c r="V3048" s="50" t="s">
        <v>240</v>
      </c>
      <c r="W3048" s="52">
        <v>67</v>
      </c>
      <c r="X3048" s="50" t="s">
        <v>113</v>
      </c>
      <c r="Y3048" s="78">
        <f t="shared" si="198"/>
        <v>0.25</v>
      </c>
      <c r="Z3048" s="78">
        <f t="shared" si="199"/>
        <v>0.22000000000000003</v>
      </c>
      <c r="AA3048" s="78">
        <f t="shared" si="200"/>
        <v>2.17</v>
      </c>
      <c r="AB3048" s="77">
        <f t="shared" si="201"/>
        <v>0</v>
      </c>
    </row>
    <row r="3049" spans="1:28" x14ac:dyDescent="0.3">
      <c r="A3049" s="53">
        <v>44768</v>
      </c>
      <c r="B3049" s="50" t="s">
        <v>1255</v>
      </c>
      <c r="C3049" s="50" t="s">
        <v>1256</v>
      </c>
      <c r="D3049" s="50" t="s">
        <v>47</v>
      </c>
      <c r="E3049" s="52">
        <v>10</v>
      </c>
      <c r="F3049" s="51">
        <v>200</v>
      </c>
      <c r="G3049" s="65">
        <v>0.2</v>
      </c>
      <c r="H3049" s="51">
        <v>175</v>
      </c>
      <c r="I3049" s="50" t="s">
        <v>120</v>
      </c>
      <c r="J3049" s="61">
        <v>22.6</v>
      </c>
      <c r="K3049" s="50" t="s">
        <v>164</v>
      </c>
      <c r="L3049" s="73">
        <v>10</v>
      </c>
      <c r="M3049" s="69">
        <v>1.9</v>
      </c>
      <c r="N3049" s="51">
        <v>64</v>
      </c>
      <c r="O3049" s="50" t="s">
        <v>75</v>
      </c>
      <c r="P3049" s="51">
        <v>10219</v>
      </c>
      <c r="Q3049" s="50" t="s">
        <v>1012</v>
      </c>
      <c r="R3049" s="51">
        <v>10194</v>
      </c>
      <c r="S3049" s="52">
        <v>24</v>
      </c>
      <c r="T3049" s="52">
        <v>74</v>
      </c>
      <c r="U3049" s="52">
        <v>86</v>
      </c>
      <c r="V3049" s="50" t="s">
        <v>51</v>
      </c>
      <c r="W3049" s="52">
        <v>62</v>
      </c>
      <c r="X3049" s="50" t="s">
        <v>201</v>
      </c>
      <c r="Y3049" s="78">
        <f t="shared" si="198"/>
        <v>0.19</v>
      </c>
      <c r="Z3049" s="78">
        <f t="shared" si="199"/>
        <v>0.02</v>
      </c>
      <c r="AA3049" s="78">
        <f t="shared" si="200"/>
        <v>2.2600000000000002</v>
      </c>
      <c r="AB3049" s="77">
        <f t="shared" si="201"/>
        <v>100</v>
      </c>
    </row>
    <row r="3050" spans="1:28" x14ac:dyDescent="0.3">
      <c r="A3050" s="53">
        <v>44769</v>
      </c>
      <c r="B3050" s="50" t="s">
        <v>1255</v>
      </c>
      <c r="C3050" s="50" t="s">
        <v>1256</v>
      </c>
      <c r="D3050" s="50" t="s">
        <v>47</v>
      </c>
      <c r="E3050" s="52">
        <v>10</v>
      </c>
      <c r="F3050" s="51">
        <v>202</v>
      </c>
      <c r="G3050" s="65">
        <v>0</v>
      </c>
      <c r="H3050" s="51">
        <v>170</v>
      </c>
      <c r="I3050" s="50" t="s">
        <v>100</v>
      </c>
      <c r="J3050" s="61">
        <v>23.5</v>
      </c>
      <c r="K3050" s="50" t="s">
        <v>129</v>
      </c>
      <c r="L3050" s="72" t="s">
        <v>533</v>
      </c>
      <c r="M3050" s="69">
        <v>2.2000000000000002</v>
      </c>
      <c r="N3050" s="51">
        <v>64</v>
      </c>
      <c r="O3050" s="50" t="s">
        <v>286</v>
      </c>
      <c r="P3050" s="51">
        <v>10194</v>
      </c>
      <c r="Q3050" s="50" t="s">
        <v>1012</v>
      </c>
      <c r="R3050" s="51">
        <v>10149</v>
      </c>
      <c r="S3050" s="52">
        <v>24</v>
      </c>
      <c r="T3050" s="52">
        <v>60</v>
      </c>
      <c r="U3050" s="52">
        <v>76</v>
      </c>
      <c r="V3050" s="50" t="s">
        <v>100</v>
      </c>
      <c r="W3050" s="52">
        <v>55</v>
      </c>
      <c r="X3050" s="50" t="s">
        <v>81</v>
      </c>
      <c r="Y3050" s="78">
        <f t="shared" si="198"/>
        <v>0.22000000000000003</v>
      </c>
      <c r="Z3050" s="78">
        <f t="shared" si="199"/>
        <v>0</v>
      </c>
      <c r="AA3050" s="78">
        <f t="shared" si="200"/>
        <v>2.35</v>
      </c>
      <c r="AB3050" s="77">
        <f t="shared" si="201"/>
        <v>70</v>
      </c>
    </row>
    <row r="3051" spans="1:28" x14ac:dyDescent="0.3">
      <c r="A3051" s="53">
        <v>44770</v>
      </c>
      <c r="B3051" s="50" t="s">
        <v>1255</v>
      </c>
      <c r="C3051" s="50" t="s">
        <v>1256</v>
      </c>
      <c r="D3051" s="50" t="s">
        <v>47</v>
      </c>
      <c r="E3051" s="52">
        <v>10</v>
      </c>
      <c r="F3051" s="51">
        <v>213</v>
      </c>
      <c r="G3051" s="65">
        <v>0</v>
      </c>
      <c r="H3051" s="51">
        <v>156</v>
      </c>
      <c r="I3051" s="50" t="s">
        <v>147</v>
      </c>
      <c r="J3051" s="61">
        <v>27</v>
      </c>
      <c r="K3051" s="50" t="s">
        <v>135</v>
      </c>
      <c r="L3051" s="72" t="s">
        <v>132</v>
      </c>
      <c r="M3051" s="69">
        <v>1.9</v>
      </c>
      <c r="N3051" s="51">
        <v>47</v>
      </c>
      <c r="O3051" s="50" t="s">
        <v>146</v>
      </c>
      <c r="P3051" s="51">
        <v>10167</v>
      </c>
      <c r="Q3051" s="52">
        <v>22</v>
      </c>
      <c r="R3051" s="51">
        <v>10137</v>
      </c>
      <c r="S3051" s="50" t="s">
        <v>116</v>
      </c>
      <c r="T3051" s="52">
        <v>65</v>
      </c>
      <c r="U3051" s="52">
        <v>81</v>
      </c>
      <c r="V3051" s="50" t="s">
        <v>147</v>
      </c>
      <c r="W3051" s="52">
        <v>49</v>
      </c>
      <c r="X3051" s="50" t="s">
        <v>135</v>
      </c>
      <c r="Y3051" s="78">
        <f t="shared" si="198"/>
        <v>0.19</v>
      </c>
      <c r="Z3051" s="78">
        <f t="shared" si="199"/>
        <v>0</v>
      </c>
      <c r="AA3051" s="78">
        <f t="shared" si="200"/>
        <v>2.7</v>
      </c>
      <c r="AB3051" s="77">
        <f t="shared" si="201"/>
        <v>80</v>
      </c>
    </row>
    <row r="3052" spans="1:28" x14ac:dyDescent="0.3">
      <c r="A3052" s="53">
        <v>44771</v>
      </c>
      <c r="B3052" s="50" t="s">
        <v>1255</v>
      </c>
      <c r="C3052" s="50" t="s">
        <v>1256</v>
      </c>
      <c r="D3052" s="50" t="s">
        <v>47</v>
      </c>
      <c r="E3052" s="52">
        <v>10</v>
      </c>
      <c r="F3052" s="51">
        <v>206</v>
      </c>
      <c r="G3052" s="65">
        <v>0</v>
      </c>
      <c r="H3052" s="51">
        <v>186</v>
      </c>
      <c r="I3052" s="50" t="s">
        <v>750</v>
      </c>
      <c r="J3052" s="61">
        <v>22.7</v>
      </c>
      <c r="K3052" s="50" t="s">
        <v>164</v>
      </c>
      <c r="L3052" s="73">
        <v>0</v>
      </c>
      <c r="M3052" s="69">
        <v>2.8</v>
      </c>
      <c r="N3052" s="51">
        <v>58</v>
      </c>
      <c r="O3052" s="50" t="s">
        <v>51</v>
      </c>
      <c r="P3052" s="51">
        <v>10211</v>
      </c>
      <c r="Q3052" s="50" t="s">
        <v>51</v>
      </c>
      <c r="R3052" s="51">
        <v>10156</v>
      </c>
      <c r="S3052" s="50" t="s">
        <v>84</v>
      </c>
      <c r="T3052" s="52">
        <v>75</v>
      </c>
      <c r="U3052" s="52">
        <v>79</v>
      </c>
      <c r="V3052" s="50" t="s">
        <v>174</v>
      </c>
      <c r="W3052" s="52">
        <v>69</v>
      </c>
      <c r="X3052" s="50" t="s">
        <v>192</v>
      </c>
      <c r="Y3052" s="78">
        <f t="shared" si="198"/>
        <v>0.27999999999999997</v>
      </c>
      <c r="Z3052" s="78">
        <f t="shared" si="199"/>
        <v>0</v>
      </c>
      <c r="AA3052" s="78">
        <f t="shared" si="200"/>
        <v>2.27</v>
      </c>
      <c r="AB3052" s="77">
        <f t="shared" si="201"/>
        <v>0</v>
      </c>
    </row>
    <row r="3053" spans="1:28" x14ac:dyDescent="0.3">
      <c r="A3053" s="53">
        <v>44772</v>
      </c>
      <c r="B3053" s="50" t="s">
        <v>1255</v>
      </c>
      <c r="C3053" s="50" t="s">
        <v>1256</v>
      </c>
      <c r="D3053" s="50" t="s">
        <v>47</v>
      </c>
      <c r="E3053" s="52">
        <v>10</v>
      </c>
      <c r="F3053" s="51">
        <v>226</v>
      </c>
      <c r="G3053" s="65">
        <v>0</v>
      </c>
      <c r="H3053" s="51">
        <v>189</v>
      </c>
      <c r="I3053" s="50" t="s">
        <v>123</v>
      </c>
      <c r="J3053" s="61">
        <v>26.3</v>
      </c>
      <c r="K3053" s="50" t="s">
        <v>179</v>
      </c>
      <c r="L3053" s="73">
        <v>0</v>
      </c>
      <c r="M3053" s="69">
        <v>3.1</v>
      </c>
      <c r="N3053" s="51">
        <v>64</v>
      </c>
      <c r="O3053" s="50" t="s">
        <v>51</v>
      </c>
      <c r="P3053" s="51">
        <v>10218</v>
      </c>
      <c r="Q3053" s="52">
        <v>21</v>
      </c>
      <c r="R3053" s="51">
        <v>10204</v>
      </c>
      <c r="S3053" s="52">
        <v>18</v>
      </c>
      <c r="T3053" s="52">
        <v>72</v>
      </c>
      <c r="U3053" s="52">
        <v>85</v>
      </c>
      <c r="V3053" s="50" t="s">
        <v>123</v>
      </c>
      <c r="W3053" s="52">
        <v>60</v>
      </c>
      <c r="X3053" s="50" t="s">
        <v>264</v>
      </c>
      <c r="Y3053" s="78">
        <f t="shared" si="198"/>
        <v>0.31</v>
      </c>
      <c r="Z3053" s="78">
        <f t="shared" si="199"/>
        <v>0</v>
      </c>
      <c r="AA3053" s="78">
        <f t="shared" si="200"/>
        <v>2.63</v>
      </c>
      <c r="AB3053" s="77">
        <f t="shared" si="201"/>
        <v>0</v>
      </c>
    </row>
    <row r="3054" spans="1:28" x14ac:dyDescent="0.3">
      <c r="A3054" s="53">
        <v>44773</v>
      </c>
      <c r="B3054" s="50" t="s">
        <v>1255</v>
      </c>
      <c r="C3054" s="50" t="s">
        <v>1256</v>
      </c>
      <c r="D3054" s="50" t="s">
        <v>47</v>
      </c>
      <c r="E3054" s="52">
        <v>10</v>
      </c>
      <c r="F3054" s="51">
        <v>216</v>
      </c>
      <c r="G3054" s="65">
        <v>0</v>
      </c>
      <c r="H3054" s="51">
        <v>183</v>
      </c>
      <c r="I3054" s="50" t="s">
        <v>75</v>
      </c>
      <c r="J3054" s="61">
        <v>25</v>
      </c>
      <c r="K3054" s="50" t="s">
        <v>352</v>
      </c>
      <c r="L3054" s="72" t="s">
        <v>289</v>
      </c>
      <c r="M3054" s="69">
        <v>3.1</v>
      </c>
      <c r="N3054" s="51">
        <v>81</v>
      </c>
      <c r="O3054" s="50" t="s">
        <v>183</v>
      </c>
      <c r="P3054" s="51">
        <v>10213</v>
      </c>
      <c r="Q3054" s="50" t="s">
        <v>1012</v>
      </c>
      <c r="R3054" s="51">
        <v>10193</v>
      </c>
      <c r="S3054" s="52">
        <v>16</v>
      </c>
      <c r="T3054" s="52">
        <v>74</v>
      </c>
      <c r="U3054" s="52">
        <v>83</v>
      </c>
      <c r="V3054" s="50" t="s">
        <v>51</v>
      </c>
      <c r="W3054" s="52">
        <v>66</v>
      </c>
      <c r="X3054" s="50" t="s">
        <v>118</v>
      </c>
      <c r="Y3054" s="78">
        <f t="shared" si="198"/>
        <v>0.31</v>
      </c>
      <c r="Z3054" s="78">
        <f t="shared" si="199"/>
        <v>0</v>
      </c>
      <c r="AA3054" s="78">
        <f t="shared" si="200"/>
        <v>2.5</v>
      </c>
      <c r="AB3054" s="77">
        <f t="shared" si="201"/>
        <v>90</v>
      </c>
    </row>
    <row r="3055" spans="1:28" x14ac:dyDescent="0.3">
      <c r="A3055" s="53">
        <v>44774</v>
      </c>
      <c r="B3055" s="50" t="s">
        <v>1255</v>
      </c>
      <c r="C3055" s="50" t="s">
        <v>1256</v>
      </c>
      <c r="D3055" s="50" t="s">
        <v>47</v>
      </c>
      <c r="E3055" s="52">
        <v>10</v>
      </c>
      <c r="F3055" s="51">
        <v>216</v>
      </c>
      <c r="G3055" s="65">
        <v>0</v>
      </c>
      <c r="H3055" s="51">
        <v>193</v>
      </c>
      <c r="I3055" s="50" t="s">
        <v>178</v>
      </c>
      <c r="J3055" s="61">
        <v>23.9</v>
      </c>
      <c r="K3055" s="50" t="s">
        <v>264</v>
      </c>
      <c r="L3055" s="72" t="s">
        <v>289</v>
      </c>
      <c r="M3055" s="69">
        <v>3.6</v>
      </c>
      <c r="N3055" s="51">
        <v>75</v>
      </c>
      <c r="O3055" s="50" t="s">
        <v>51</v>
      </c>
      <c r="P3055" s="51">
        <v>10195</v>
      </c>
      <c r="Q3055" s="50" t="s">
        <v>1012</v>
      </c>
      <c r="R3055" s="51">
        <v>10178</v>
      </c>
      <c r="S3055" s="50" t="s">
        <v>51</v>
      </c>
      <c r="T3055" s="52">
        <v>78</v>
      </c>
      <c r="U3055" s="52">
        <v>84</v>
      </c>
      <c r="V3055" s="50" t="s">
        <v>51</v>
      </c>
      <c r="W3055" s="52">
        <v>72</v>
      </c>
      <c r="X3055" s="50" t="s">
        <v>264</v>
      </c>
      <c r="Y3055" s="78">
        <f t="shared" si="198"/>
        <v>0.36</v>
      </c>
      <c r="Z3055" s="78">
        <f t="shared" si="199"/>
        <v>0</v>
      </c>
      <c r="AA3055" s="78">
        <f t="shared" si="200"/>
        <v>2.3899999999999997</v>
      </c>
      <c r="AB3055" s="77">
        <f t="shared" si="201"/>
        <v>90</v>
      </c>
    </row>
    <row r="3056" spans="1:28" x14ac:dyDescent="0.3">
      <c r="A3056" s="53">
        <v>44775</v>
      </c>
      <c r="B3056" s="50" t="s">
        <v>1255</v>
      </c>
      <c r="C3056" s="50" t="s">
        <v>1256</v>
      </c>
      <c r="D3056" s="50" t="s">
        <v>47</v>
      </c>
      <c r="E3056" s="52">
        <v>10</v>
      </c>
      <c r="F3056" s="51">
        <v>218</v>
      </c>
      <c r="G3056" s="65">
        <v>0</v>
      </c>
      <c r="H3056" s="51">
        <v>192</v>
      </c>
      <c r="I3056" s="50" t="s">
        <v>537</v>
      </c>
      <c r="J3056" s="61">
        <v>24.5</v>
      </c>
      <c r="K3056" s="50" t="s">
        <v>158</v>
      </c>
      <c r="L3056" s="72" t="s">
        <v>132</v>
      </c>
      <c r="M3056" s="69">
        <v>1.1000000000000001</v>
      </c>
      <c r="N3056" s="51">
        <v>39</v>
      </c>
      <c r="O3056" s="50" t="s">
        <v>94</v>
      </c>
      <c r="P3056" s="51">
        <v>10179</v>
      </c>
      <c r="Q3056" s="50" t="s">
        <v>1012</v>
      </c>
      <c r="R3056" s="51">
        <v>10135</v>
      </c>
      <c r="S3056" s="52">
        <v>20</v>
      </c>
      <c r="T3056" s="52">
        <v>78</v>
      </c>
      <c r="U3056" s="52">
        <v>85</v>
      </c>
      <c r="V3056" s="50" t="s">
        <v>51</v>
      </c>
      <c r="W3056" s="52">
        <v>71</v>
      </c>
      <c r="X3056" s="50" t="s">
        <v>51</v>
      </c>
      <c r="Y3056" s="78">
        <f t="shared" si="198"/>
        <v>0.11000000000000001</v>
      </c>
      <c r="Z3056" s="78">
        <f t="shared" si="199"/>
        <v>0</v>
      </c>
      <c r="AA3056" s="78">
        <f t="shared" si="200"/>
        <v>2.4500000000000002</v>
      </c>
      <c r="AB3056" s="77">
        <f t="shared" si="201"/>
        <v>80</v>
      </c>
    </row>
    <row r="3057" spans="1:28" x14ac:dyDescent="0.3">
      <c r="A3057" s="53">
        <v>44776</v>
      </c>
      <c r="B3057" s="50" t="s">
        <v>1255</v>
      </c>
      <c r="C3057" s="50" t="s">
        <v>1256</v>
      </c>
      <c r="D3057" s="50" t="s">
        <v>47</v>
      </c>
      <c r="E3057" s="52">
        <v>10</v>
      </c>
      <c r="F3057" s="51">
        <v>219</v>
      </c>
      <c r="G3057" s="65">
        <v>0.6</v>
      </c>
      <c r="H3057" s="51">
        <v>208</v>
      </c>
      <c r="I3057" s="50" t="s">
        <v>537</v>
      </c>
      <c r="J3057" s="61">
        <v>23</v>
      </c>
      <c r="K3057" s="50" t="s">
        <v>118</v>
      </c>
      <c r="L3057" s="73">
        <v>30</v>
      </c>
      <c r="M3057" s="69">
        <v>2.2000000000000002</v>
      </c>
      <c r="N3057" s="51">
        <v>69</v>
      </c>
      <c r="O3057" s="50" t="s">
        <v>95</v>
      </c>
      <c r="P3057" s="51">
        <v>10155</v>
      </c>
      <c r="Q3057" s="52">
        <v>18</v>
      </c>
      <c r="R3057" s="51">
        <v>10129</v>
      </c>
      <c r="S3057" s="50" t="s">
        <v>116</v>
      </c>
      <c r="T3057" s="52">
        <v>83</v>
      </c>
      <c r="U3057" s="52">
        <v>86</v>
      </c>
      <c r="V3057" s="50" t="s">
        <v>51</v>
      </c>
      <c r="W3057" s="52">
        <v>81</v>
      </c>
      <c r="X3057" s="50" t="s">
        <v>51</v>
      </c>
      <c r="Y3057" s="78">
        <f t="shared" si="198"/>
        <v>0.22000000000000003</v>
      </c>
      <c r="Z3057" s="78">
        <f t="shared" si="199"/>
        <v>0.06</v>
      </c>
      <c r="AA3057" s="78">
        <f t="shared" si="200"/>
        <v>2.2999999999999998</v>
      </c>
      <c r="AB3057" s="77">
        <f t="shared" si="201"/>
        <v>300</v>
      </c>
    </row>
    <row r="3058" spans="1:28" x14ac:dyDescent="0.3">
      <c r="A3058" s="53">
        <v>44777</v>
      </c>
      <c r="B3058" s="50" t="s">
        <v>1255</v>
      </c>
      <c r="C3058" s="50" t="s">
        <v>1256</v>
      </c>
      <c r="D3058" s="50" t="s">
        <v>47</v>
      </c>
      <c r="E3058" s="52">
        <v>10</v>
      </c>
      <c r="F3058" s="51">
        <v>214</v>
      </c>
      <c r="G3058" s="65">
        <v>13.4</v>
      </c>
      <c r="H3058" s="51">
        <v>192</v>
      </c>
      <c r="I3058" s="50" t="s">
        <v>100</v>
      </c>
      <c r="J3058" s="61">
        <v>23.6</v>
      </c>
      <c r="K3058" s="50" t="s">
        <v>99</v>
      </c>
      <c r="L3058" s="73">
        <v>32</v>
      </c>
      <c r="M3058" s="69">
        <v>2.8</v>
      </c>
      <c r="N3058" s="51">
        <v>64</v>
      </c>
      <c r="O3058" s="50" t="s">
        <v>585</v>
      </c>
      <c r="P3058" s="51">
        <v>10186</v>
      </c>
      <c r="Q3058" s="52">
        <v>24</v>
      </c>
      <c r="R3058" s="51">
        <v>10142</v>
      </c>
      <c r="S3058" s="50" t="s">
        <v>102</v>
      </c>
      <c r="T3058" s="52">
        <v>80</v>
      </c>
      <c r="U3058" s="52">
        <v>88</v>
      </c>
      <c r="V3058" s="50" t="s">
        <v>51</v>
      </c>
      <c r="W3058" s="52">
        <v>66</v>
      </c>
      <c r="X3058" s="50" t="s">
        <v>213</v>
      </c>
      <c r="Y3058" s="78">
        <f t="shared" si="198"/>
        <v>0.27999999999999997</v>
      </c>
      <c r="Z3058" s="78">
        <f t="shared" si="199"/>
        <v>1.34</v>
      </c>
      <c r="AA3058" s="78">
        <f t="shared" si="200"/>
        <v>2.3600000000000003</v>
      </c>
      <c r="AB3058" s="77">
        <f t="shared" si="201"/>
        <v>320</v>
      </c>
    </row>
    <row r="3059" spans="1:28" x14ac:dyDescent="0.3">
      <c r="A3059" s="53">
        <v>44778</v>
      </c>
      <c r="B3059" s="50" t="s">
        <v>1255</v>
      </c>
      <c r="C3059" s="50" t="s">
        <v>1256</v>
      </c>
      <c r="D3059" s="50" t="s">
        <v>47</v>
      </c>
      <c r="E3059" s="52">
        <v>10</v>
      </c>
      <c r="F3059" s="51">
        <v>212</v>
      </c>
      <c r="G3059" s="65">
        <v>0.4</v>
      </c>
      <c r="H3059" s="51">
        <v>182</v>
      </c>
      <c r="I3059" s="50" t="s">
        <v>51</v>
      </c>
      <c r="J3059" s="61">
        <v>24.3</v>
      </c>
      <c r="K3059" s="50" t="s">
        <v>65</v>
      </c>
      <c r="L3059" s="72" t="s">
        <v>533</v>
      </c>
      <c r="M3059" s="69">
        <v>1.7</v>
      </c>
      <c r="N3059" s="51">
        <v>67</v>
      </c>
      <c r="O3059" s="50" t="s">
        <v>169</v>
      </c>
      <c r="P3059" s="51">
        <v>10214</v>
      </c>
      <c r="Q3059" s="52">
        <v>21</v>
      </c>
      <c r="R3059" s="51">
        <v>10184</v>
      </c>
      <c r="S3059" s="50" t="s">
        <v>51</v>
      </c>
      <c r="T3059" s="52">
        <v>85</v>
      </c>
      <c r="U3059" s="52">
        <v>89</v>
      </c>
      <c r="V3059" s="50" t="s">
        <v>195</v>
      </c>
      <c r="W3059" s="52">
        <v>67</v>
      </c>
      <c r="X3059" s="50" t="s">
        <v>65</v>
      </c>
      <c r="Y3059" s="78">
        <f t="shared" si="198"/>
        <v>0.16999999999999998</v>
      </c>
      <c r="Z3059" s="78">
        <f t="shared" si="199"/>
        <v>0.04</v>
      </c>
      <c r="AA3059" s="78">
        <f t="shared" si="200"/>
        <v>2.4300000000000002</v>
      </c>
      <c r="AB3059" s="77">
        <f t="shared" si="201"/>
        <v>70</v>
      </c>
    </row>
    <row r="3060" spans="1:28" x14ac:dyDescent="0.3">
      <c r="A3060" s="53">
        <v>44779</v>
      </c>
      <c r="B3060" s="50" t="s">
        <v>1255</v>
      </c>
      <c r="C3060" s="50" t="s">
        <v>1256</v>
      </c>
      <c r="D3060" s="50" t="s">
        <v>47</v>
      </c>
      <c r="E3060" s="52">
        <v>10</v>
      </c>
      <c r="F3060" s="51">
        <v>226</v>
      </c>
      <c r="G3060" s="65">
        <v>0</v>
      </c>
      <c r="H3060" s="51">
        <v>184</v>
      </c>
      <c r="I3060" s="50" t="s">
        <v>123</v>
      </c>
      <c r="J3060" s="61">
        <v>26.9</v>
      </c>
      <c r="K3060" s="50" t="s">
        <v>64</v>
      </c>
      <c r="L3060" s="73">
        <v>10</v>
      </c>
      <c r="M3060" s="69">
        <v>1.4</v>
      </c>
      <c r="N3060" s="51">
        <v>64</v>
      </c>
      <c r="O3060" s="50" t="s">
        <v>51</v>
      </c>
      <c r="P3060" s="51">
        <v>10208</v>
      </c>
      <c r="Q3060" s="50" t="s">
        <v>1012</v>
      </c>
      <c r="R3060" s="51">
        <v>10173</v>
      </c>
      <c r="S3060" s="52">
        <v>18</v>
      </c>
      <c r="T3060" s="52">
        <v>72</v>
      </c>
      <c r="U3060" s="52">
        <v>85</v>
      </c>
      <c r="V3060" s="50" t="s">
        <v>159</v>
      </c>
      <c r="W3060" s="52">
        <v>60</v>
      </c>
      <c r="X3060" s="50" t="s">
        <v>146</v>
      </c>
      <c r="Y3060" s="78">
        <f t="shared" si="198"/>
        <v>0.13999999999999999</v>
      </c>
      <c r="Z3060" s="78">
        <f t="shared" si="199"/>
        <v>0</v>
      </c>
      <c r="AA3060" s="78">
        <f t="shared" si="200"/>
        <v>2.69</v>
      </c>
      <c r="AB3060" s="77">
        <f t="shared" si="201"/>
        <v>100</v>
      </c>
    </row>
    <row r="3061" spans="1:28" x14ac:dyDescent="0.3">
      <c r="A3061" s="53">
        <v>44780</v>
      </c>
      <c r="B3061" s="50" t="s">
        <v>1255</v>
      </c>
      <c r="C3061" s="50" t="s">
        <v>1256</v>
      </c>
      <c r="D3061" s="50" t="s">
        <v>47</v>
      </c>
      <c r="E3061" s="52">
        <v>10</v>
      </c>
      <c r="F3061" s="51">
        <v>223</v>
      </c>
      <c r="G3061" s="65">
        <v>0</v>
      </c>
      <c r="H3061" s="51">
        <v>188</v>
      </c>
      <c r="I3061" s="50" t="s">
        <v>51</v>
      </c>
      <c r="J3061" s="61">
        <v>25.8</v>
      </c>
      <c r="K3061" s="50" t="s">
        <v>121</v>
      </c>
      <c r="L3061" s="73">
        <v>10</v>
      </c>
      <c r="M3061" s="69">
        <v>3.3</v>
      </c>
      <c r="N3061" s="51">
        <v>83</v>
      </c>
      <c r="O3061" s="50" t="s">
        <v>206</v>
      </c>
      <c r="P3061" s="51">
        <v>10178</v>
      </c>
      <c r="Q3061" s="50" t="s">
        <v>1012</v>
      </c>
      <c r="R3061" s="51">
        <v>10156</v>
      </c>
      <c r="S3061" s="52">
        <v>18</v>
      </c>
      <c r="T3061" s="52">
        <v>71</v>
      </c>
      <c r="U3061" s="52">
        <v>83</v>
      </c>
      <c r="V3061" s="50" t="s">
        <v>51</v>
      </c>
      <c r="W3061" s="52">
        <v>62</v>
      </c>
      <c r="X3061" s="50" t="s">
        <v>94</v>
      </c>
      <c r="Y3061" s="78">
        <f t="shared" si="198"/>
        <v>0.32999999999999996</v>
      </c>
      <c r="Z3061" s="78">
        <f t="shared" si="199"/>
        <v>0</v>
      </c>
      <c r="AA3061" s="78">
        <f t="shared" si="200"/>
        <v>2.58</v>
      </c>
      <c r="AB3061" s="77">
        <f t="shared" si="201"/>
        <v>100</v>
      </c>
    </row>
    <row r="3062" spans="1:28" x14ac:dyDescent="0.3">
      <c r="A3062" s="53">
        <v>44781</v>
      </c>
      <c r="B3062" s="50" t="s">
        <v>1255</v>
      </c>
      <c r="C3062" s="50" t="s">
        <v>1256</v>
      </c>
      <c r="D3062" s="50" t="s">
        <v>47</v>
      </c>
      <c r="E3062" s="52">
        <v>10</v>
      </c>
      <c r="F3062" s="51">
        <v>221</v>
      </c>
      <c r="G3062" s="65">
        <v>0</v>
      </c>
      <c r="H3062" s="51">
        <v>179</v>
      </c>
      <c r="I3062" s="50" t="s">
        <v>537</v>
      </c>
      <c r="J3062" s="61">
        <v>26.3</v>
      </c>
      <c r="K3062" s="50" t="s">
        <v>135</v>
      </c>
      <c r="L3062" s="72" t="s">
        <v>289</v>
      </c>
      <c r="M3062" s="69">
        <v>1.4</v>
      </c>
      <c r="N3062" s="51">
        <v>64</v>
      </c>
      <c r="O3062" s="50" t="s">
        <v>594</v>
      </c>
      <c r="P3062" s="51">
        <v>10187</v>
      </c>
      <c r="Q3062" s="52">
        <v>21</v>
      </c>
      <c r="R3062" s="51">
        <v>10163</v>
      </c>
      <c r="S3062" s="50" t="s">
        <v>51</v>
      </c>
      <c r="T3062" s="52">
        <v>75</v>
      </c>
      <c r="U3062" s="52">
        <v>84</v>
      </c>
      <c r="V3062" s="50" t="s">
        <v>51</v>
      </c>
      <c r="W3062" s="52">
        <v>63</v>
      </c>
      <c r="X3062" s="50" t="s">
        <v>169</v>
      </c>
      <c r="Y3062" s="78">
        <f t="shared" si="198"/>
        <v>0.13999999999999999</v>
      </c>
      <c r="Z3062" s="78">
        <f t="shared" si="199"/>
        <v>0</v>
      </c>
      <c r="AA3062" s="78">
        <f t="shared" si="200"/>
        <v>2.63</v>
      </c>
      <c r="AB3062" s="77">
        <f t="shared" si="201"/>
        <v>90</v>
      </c>
    </row>
    <row r="3063" spans="1:28" x14ac:dyDescent="0.3">
      <c r="A3063" s="53">
        <v>44782</v>
      </c>
      <c r="B3063" s="50" t="s">
        <v>1255</v>
      </c>
      <c r="C3063" s="50" t="s">
        <v>1256</v>
      </c>
      <c r="D3063" s="50" t="s">
        <v>47</v>
      </c>
      <c r="E3063" s="52">
        <v>10</v>
      </c>
      <c r="F3063" s="51">
        <v>228</v>
      </c>
      <c r="G3063" s="65">
        <v>0</v>
      </c>
      <c r="H3063" s="51">
        <v>191</v>
      </c>
      <c r="I3063" s="50" t="s">
        <v>124</v>
      </c>
      <c r="J3063" s="61">
        <v>26.4</v>
      </c>
      <c r="K3063" s="50" t="s">
        <v>206</v>
      </c>
      <c r="L3063" s="73">
        <v>10</v>
      </c>
      <c r="M3063" s="69">
        <v>3.9</v>
      </c>
      <c r="N3063" s="51">
        <v>103</v>
      </c>
      <c r="O3063" s="50" t="s">
        <v>71</v>
      </c>
      <c r="P3063" s="51">
        <v>10184</v>
      </c>
      <c r="Q3063" s="50" t="s">
        <v>533</v>
      </c>
      <c r="R3063" s="51">
        <v>10147</v>
      </c>
      <c r="S3063" s="52">
        <v>24</v>
      </c>
      <c r="T3063" s="52">
        <v>66</v>
      </c>
      <c r="U3063" s="52">
        <v>84</v>
      </c>
      <c r="V3063" s="50" t="s">
        <v>51</v>
      </c>
      <c r="W3063" s="52">
        <v>56</v>
      </c>
      <c r="X3063" s="50" t="s">
        <v>182</v>
      </c>
      <c r="Y3063" s="78">
        <f t="shared" si="198"/>
        <v>0.39</v>
      </c>
      <c r="Z3063" s="78">
        <f t="shared" si="199"/>
        <v>0</v>
      </c>
      <c r="AA3063" s="78">
        <f t="shared" si="200"/>
        <v>2.6399999999999997</v>
      </c>
      <c r="AB3063" s="77">
        <f t="shared" si="201"/>
        <v>100</v>
      </c>
    </row>
    <row r="3064" spans="1:28" x14ac:dyDescent="0.3">
      <c r="A3064" s="53">
        <v>44783</v>
      </c>
      <c r="B3064" s="50" t="s">
        <v>1255</v>
      </c>
      <c r="C3064" s="50" t="s">
        <v>1256</v>
      </c>
      <c r="D3064" s="50" t="s">
        <v>47</v>
      </c>
      <c r="E3064" s="52">
        <v>10</v>
      </c>
      <c r="F3064" s="51">
        <v>222</v>
      </c>
      <c r="G3064" s="65">
        <v>0</v>
      </c>
      <c r="H3064" s="51">
        <v>190</v>
      </c>
      <c r="I3064" s="50" t="s">
        <v>537</v>
      </c>
      <c r="J3064" s="61">
        <v>25.5</v>
      </c>
      <c r="K3064" s="50" t="s">
        <v>55</v>
      </c>
      <c r="L3064" s="73">
        <v>0</v>
      </c>
      <c r="M3064" s="69">
        <v>1.7</v>
      </c>
      <c r="N3064" s="51">
        <v>58</v>
      </c>
      <c r="O3064" s="50" t="s">
        <v>51</v>
      </c>
      <c r="P3064" s="51">
        <v>10147</v>
      </c>
      <c r="Q3064" s="50" t="s">
        <v>1012</v>
      </c>
      <c r="R3064" s="51">
        <v>10124</v>
      </c>
      <c r="S3064" s="52">
        <v>18</v>
      </c>
      <c r="T3064" s="52">
        <v>79</v>
      </c>
      <c r="U3064" s="52">
        <v>87</v>
      </c>
      <c r="V3064" s="50" t="s">
        <v>107</v>
      </c>
      <c r="W3064" s="52">
        <v>71</v>
      </c>
      <c r="X3064" s="50" t="s">
        <v>64</v>
      </c>
      <c r="Y3064" s="78">
        <f t="shared" si="198"/>
        <v>0.16999999999999998</v>
      </c>
      <c r="Z3064" s="78">
        <f t="shared" si="199"/>
        <v>0</v>
      </c>
      <c r="AA3064" s="78">
        <f t="shared" si="200"/>
        <v>2.5499999999999998</v>
      </c>
      <c r="AB3064" s="77">
        <f t="shared" si="201"/>
        <v>0</v>
      </c>
    </row>
    <row r="3065" spans="1:28" x14ac:dyDescent="0.3">
      <c r="A3065" s="53">
        <v>44784</v>
      </c>
      <c r="B3065" s="50" t="s">
        <v>1255</v>
      </c>
      <c r="C3065" s="50" t="s">
        <v>1256</v>
      </c>
      <c r="D3065" s="50" t="s">
        <v>47</v>
      </c>
      <c r="E3065" s="52">
        <v>10</v>
      </c>
      <c r="F3065" s="51">
        <v>222</v>
      </c>
      <c r="G3065" s="65">
        <v>0</v>
      </c>
      <c r="H3065" s="51">
        <v>195</v>
      </c>
      <c r="I3065" s="50" t="s">
        <v>100</v>
      </c>
      <c r="J3065" s="61">
        <v>24.8</v>
      </c>
      <c r="K3065" s="50" t="s">
        <v>64</v>
      </c>
      <c r="L3065" s="73">
        <v>0</v>
      </c>
      <c r="M3065" s="69">
        <v>2.8</v>
      </c>
      <c r="N3065" s="51">
        <v>89</v>
      </c>
      <c r="O3065" s="50" t="s">
        <v>369</v>
      </c>
      <c r="P3065" s="51">
        <v>10137</v>
      </c>
      <c r="Q3065" s="50" t="s">
        <v>1012</v>
      </c>
      <c r="R3065" s="51">
        <v>10100</v>
      </c>
      <c r="S3065" s="50" t="s">
        <v>102</v>
      </c>
      <c r="T3065" s="52">
        <v>81</v>
      </c>
      <c r="U3065" s="52">
        <v>89</v>
      </c>
      <c r="V3065" s="50" t="s">
        <v>51</v>
      </c>
      <c r="W3065" s="52">
        <v>65</v>
      </c>
      <c r="X3065" s="50" t="s">
        <v>61</v>
      </c>
      <c r="Y3065" s="78">
        <f t="shared" si="198"/>
        <v>0.27999999999999997</v>
      </c>
      <c r="Z3065" s="78">
        <f t="shared" si="199"/>
        <v>0</v>
      </c>
      <c r="AA3065" s="78">
        <f t="shared" si="200"/>
        <v>2.48</v>
      </c>
      <c r="AB3065" s="77">
        <f t="shared" si="201"/>
        <v>0</v>
      </c>
    </row>
    <row r="3066" spans="1:28" x14ac:dyDescent="0.3">
      <c r="A3066" s="53">
        <v>44785</v>
      </c>
      <c r="B3066" s="50" t="s">
        <v>1255</v>
      </c>
      <c r="C3066" s="50" t="s">
        <v>1256</v>
      </c>
      <c r="D3066" s="50" t="s">
        <v>47</v>
      </c>
      <c r="E3066" s="52">
        <v>10</v>
      </c>
      <c r="F3066" s="51">
        <v>201</v>
      </c>
      <c r="G3066" s="65">
        <v>0</v>
      </c>
      <c r="H3066" s="51">
        <v>181</v>
      </c>
      <c r="I3066" s="50" t="s">
        <v>111</v>
      </c>
      <c r="J3066" s="61">
        <v>22.1</v>
      </c>
      <c r="K3066" s="50" t="s">
        <v>55</v>
      </c>
      <c r="L3066" s="73">
        <v>27</v>
      </c>
      <c r="M3066" s="69">
        <v>3.9</v>
      </c>
      <c r="N3066" s="51">
        <v>94</v>
      </c>
      <c r="O3066" s="50" t="s">
        <v>439</v>
      </c>
      <c r="P3066" s="51">
        <v>10140</v>
      </c>
      <c r="Q3066" s="52">
        <v>22</v>
      </c>
      <c r="R3066" s="51">
        <v>10130</v>
      </c>
      <c r="S3066" s="50" t="s">
        <v>84</v>
      </c>
      <c r="T3066" s="52">
        <v>81</v>
      </c>
      <c r="U3066" s="52">
        <v>88</v>
      </c>
      <c r="V3066" s="50" t="s">
        <v>51</v>
      </c>
      <c r="W3066" s="52">
        <v>71</v>
      </c>
      <c r="X3066" s="50" t="s">
        <v>433</v>
      </c>
      <c r="Y3066" s="78">
        <f t="shared" si="198"/>
        <v>0.39</v>
      </c>
      <c r="Z3066" s="78">
        <f t="shared" si="199"/>
        <v>0</v>
      </c>
      <c r="AA3066" s="78">
        <f t="shared" si="200"/>
        <v>2.21</v>
      </c>
      <c r="AB3066" s="77">
        <f t="shared" si="201"/>
        <v>270</v>
      </c>
    </row>
    <row r="3067" spans="1:28" x14ac:dyDescent="0.3">
      <c r="A3067" s="53">
        <v>44786</v>
      </c>
      <c r="B3067" s="50" t="s">
        <v>1255</v>
      </c>
      <c r="C3067" s="50" t="s">
        <v>1256</v>
      </c>
      <c r="D3067" s="50" t="s">
        <v>47</v>
      </c>
      <c r="E3067" s="52">
        <v>10</v>
      </c>
      <c r="F3067" s="51">
        <v>194</v>
      </c>
      <c r="G3067" s="65">
        <v>0</v>
      </c>
      <c r="H3067" s="51">
        <v>181</v>
      </c>
      <c r="I3067" s="50" t="s">
        <v>510</v>
      </c>
      <c r="J3067" s="61">
        <v>20.8</v>
      </c>
      <c r="K3067" s="50" t="s">
        <v>747</v>
      </c>
      <c r="L3067" s="73">
        <v>30</v>
      </c>
      <c r="M3067" s="69">
        <v>2.8</v>
      </c>
      <c r="N3067" s="51">
        <v>72</v>
      </c>
      <c r="O3067" s="50" t="s">
        <v>355</v>
      </c>
      <c r="P3067" s="51">
        <v>10134</v>
      </c>
      <c r="Q3067" s="50" t="s">
        <v>1012</v>
      </c>
      <c r="R3067" s="51">
        <v>10106</v>
      </c>
      <c r="S3067" s="52">
        <v>18</v>
      </c>
      <c r="T3067" s="52">
        <v>82</v>
      </c>
      <c r="U3067" s="52">
        <v>86</v>
      </c>
      <c r="V3067" s="50" t="s">
        <v>51</v>
      </c>
      <c r="W3067" s="52">
        <v>76</v>
      </c>
      <c r="X3067" s="50" t="s">
        <v>88</v>
      </c>
      <c r="Y3067" s="78">
        <f t="shared" si="198"/>
        <v>0.27999999999999997</v>
      </c>
      <c r="Z3067" s="78">
        <f t="shared" si="199"/>
        <v>0</v>
      </c>
      <c r="AA3067" s="78">
        <f t="shared" si="200"/>
        <v>2.08</v>
      </c>
      <c r="AB3067" s="77">
        <f t="shared" si="201"/>
        <v>300</v>
      </c>
    </row>
    <row r="3068" spans="1:28" x14ac:dyDescent="0.3">
      <c r="A3068" s="53">
        <v>44787</v>
      </c>
      <c r="B3068" s="50" t="s">
        <v>1255</v>
      </c>
      <c r="C3068" s="50" t="s">
        <v>1256</v>
      </c>
      <c r="D3068" s="50" t="s">
        <v>47</v>
      </c>
      <c r="E3068" s="52">
        <v>10</v>
      </c>
      <c r="F3068" s="51">
        <v>222</v>
      </c>
      <c r="G3068" s="65">
        <v>0</v>
      </c>
      <c r="H3068" s="51">
        <v>185</v>
      </c>
      <c r="I3068" s="50" t="s">
        <v>578</v>
      </c>
      <c r="J3068" s="61">
        <v>26</v>
      </c>
      <c r="K3068" s="50" t="s">
        <v>91</v>
      </c>
      <c r="L3068" s="73">
        <v>0</v>
      </c>
      <c r="M3068" s="69">
        <v>1.4</v>
      </c>
      <c r="N3068" s="51">
        <v>50</v>
      </c>
      <c r="O3068" s="50" t="s">
        <v>51</v>
      </c>
      <c r="P3068" s="51">
        <v>10119</v>
      </c>
      <c r="Q3068" s="50" t="s">
        <v>1012</v>
      </c>
      <c r="R3068" s="51">
        <v>10105</v>
      </c>
      <c r="S3068" s="52">
        <v>16</v>
      </c>
      <c r="T3068" s="52">
        <v>63</v>
      </c>
      <c r="U3068" s="52">
        <v>76</v>
      </c>
      <c r="V3068" s="50" t="s">
        <v>80</v>
      </c>
      <c r="W3068" s="52">
        <v>52</v>
      </c>
      <c r="X3068" s="50" t="s">
        <v>89</v>
      </c>
      <c r="Y3068" s="78">
        <f t="shared" si="198"/>
        <v>0.13999999999999999</v>
      </c>
      <c r="Z3068" s="78">
        <f t="shared" si="199"/>
        <v>0</v>
      </c>
      <c r="AA3068" s="78">
        <f t="shared" si="200"/>
        <v>2.6</v>
      </c>
      <c r="AB3068" s="77">
        <f t="shared" si="201"/>
        <v>0</v>
      </c>
    </row>
    <row r="3069" spans="1:28" x14ac:dyDescent="0.3">
      <c r="A3069" s="53">
        <v>44788</v>
      </c>
      <c r="B3069" s="50" t="s">
        <v>1255</v>
      </c>
      <c r="C3069" s="50" t="s">
        <v>1256</v>
      </c>
      <c r="D3069" s="50" t="s">
        <v>47</v>
      </c>
      <c r="E3069" s="52">
        <v>10</v>
      </c>
      <c r="F3069" s="51">
        <v>214</v>
      </c>
      <c r="G3069" s="65">
        <v>0</v>
      </c>
      <c r="H3069" s="51">
        <v>198</v>
      </c>
      <c r="I3069" s="50" t="s">
        <v>232</v>
      </c>
      <c r="J3069" s="61">
        <v>23.1</v>
      </c>
      <c r="K3069" s="50" t="s">
        <v>128</v>
      </c>
      <c r="L3069" s="73">
        <v>31</v>
      </c>
      <c r="M3069" s="69">
        <v>1.9</v>
      </c>
      <c r="N3069" s="51">
        <v>86</v>
      </c>
      <c r="O3069" s="50" t="s">
        <v>104</v>
      </c>
      <c r="P3069" s="51">
        <v>10110</v>
      </c>
      <c r="Q3069" s="50" t="s">
        <v>1012</v>
      </c>
      <c r="R3069" s="51">
        <v>10074</v>
      </c>
      <c r="S3069" s="52">
        <v>24</v>
      </c>
      <c r="T3069" s="52">
        <v>66</v>
      </c>
      <c r="U3069" s="52">
        <v>73</v>
      </c>
      <c r="V3069" s="50" t="s">
        <v>107</v>
      </c>
      <c r="W3069" s="52">
        <v>60</v>
      </c>
      <c r="X3069" s="50" t="s">
        <v>475</v>
      </c>
      <c r="Y3069" s="78">
        <f t="shared" si="198"/>
        <v>0.19</v>
      </c>
      <c r="Z3069" s="78">
        <f t="shared" si="199"/>
        <v>0</v>
      </c>
      <c r="AA3069" s="78">
        <f t="shared" si="200"/>
        <v>2.31</v>
      </c>
      <c r="AB3069" s="77">
        <f t="shared" si="201"/>
        <v>310</v>
      </c>
    </row>
    <row r="3070" spans="1:28" x14ac:dyDescent="0.3">
      <c r="A3070" s="53">
        <v>44789</v>
      </c>
      <c r="B3070" s="50" t="s">
        <v>1255</v>
      </c>
      <c r="C3070" s="50" t="s">
        <v>1256</v>
      </c>
      <c r="D3070" s="50" t="s">
        <v>47</v>
      </c>
      <c r="E3070" s="52">
        <v>10</v>
      </c>
      <c r="F3070" s="51">
        <v>211</v>
      </c>
      <c r="G3070" s="65">
        <v>0</v>
      </c>
      <c r="H3070" s="51">
        <v>180</v>
      </c>
      <c r="I3070" s="50" t="s">
        <v>100</v>
      </c>
      <c r="J3070" s="61">
        <v>24.2</v>
      </c>
      <c r="K3070" s="50" t="s">
        <v>192</v>
      </c>
      <c r="L3070" s="73">
        <v>28</v>
      </c>
      <c r="M3070" s="69">
        <v>1.4</v>
      </c>
      <c r="N3070" s="51">
        <v>75</v>
      </c>
      <c r="O3070" s="50" t="s">
        <v>193</v>
      </c>
      <c r="P3070" s="51">
        <v>10103</v>
      </c>
      <c r="Q3070" s="52">
        <v>23</v>
      </c>
      <c r="R3070" s="51">
        <v>10055</v>
      </c>
      <c r="S3070" s="50" t="s">
        <v>84</v>
      </c>
      <c r="T3070" s="52">
        <v>72</v>
      </c>
      <c r="U3070" s="52">
        <v>80</v>
      </c>
      <c r="V3070" s="50" t="s">
        <v>127</v>
      </c>
      <c r="W3070" s="52">
        <v>56</v>
      </c>
      <c r="X3070" s="50" t="s">
        <v>192</v>
      </c>
      <c r="Y3070" s="78">
        <f t="shared" si="198"/>
        <v>0.13999999999999999</v>
      </c>
      <c r="Z3070" s="78">
        <f t="shared" si="199"/>
        <v>0</v>
      </c>
      <c r="AA3070" s="78">
        <f t="shared" si="200"/>
        <v>2.42</v>
      </c>
      <c r="AB3070" s="77">
        <f t="shared" si="201"/>
        <v>280</v>
      </c>
    </row>
    <row r="3071" spans="1:28" x14ac:dyDescent="0.3">
      <c r="A3071" s="53">
        <v>44790</v>
      </c>
      <c r="B3071" s="50" t="s">
        <v>1255</v>
      </c>
      <c r="C3071" s="50" t="s">
        <v>1256</v>
      </c>
      <c r="D3071" s="50" t="s">
        <v>47</v>
      </c>
      <c r="E3071" s="52">
        <v>10</v>
      </c>
      <c r="F3071" s="51">
        <v>188</v>
      </c>
      <c r="G3071" s="65">
        <v>0</v>
      </c>
      <c r="H3071" s="51">
        <v>162</v>
      </c>
      <c r="I3071" s="50" t="s">
        <v>370</v>
      </c>
      <c r="J3071" s="61">
        <v>21.4</v>
      </c>
      <c r="K3071" s="50" t="s">
        <v>182</v>
      </c>
      <c r="L3071" s="73">
        <v>30</v>
      </c>
      <c r="M3071" s="69">
        <v>5.3</v>
      </c>
      <c r="N3071" s="51">
        <v>147</v>
      </c>
      <c r="O3071" s="50" t="s">
        <v>95</v>
      </c>
      <c r="P3071" s="51">
        <v>10188</v>
      </c>
      <c r="Q3071" s="50" t="s">
        <v>51</v>
      </c>
      <c r="R3071" s="51">
        <v>10095</v>
      </c>
      <c r="S3071" s="50" t="s">
        <v>263</v>
      </c>
      <c r="T3071" s="52">
        <v>78</v>
      </c>
      <c r="U3071" s="52">
        <v>85</v>
      </c>
      <c r="V3071" s="50" t="s">
        <v>51</v>
      </c>
      <c r="W3071" s="52">
        <v>68</v>
      </c>
      <c r="X3071" s="50" t="s">
        <v>342</v>
      </c>
      <c r="Y3071" s="78">
        <f t="shared" si="198"/>
        <v>0.53</v>
      </c>
      <c r="Z3071" s="78">
        <f t="shared" si="199"/>
        <v>0</v>
      </c>
      <c r="AA3071" s="78">
        <f t="shared" si="200"/>
        <v>2.1399999999999997</v>
      </c>
      <c r="AB3071" s="77">
        <f t="shared" si="201"/>
        <v>300</v>
      </c>
    </row>
    <row r="3072" spans="1:28" x14ac:dyDescent="0.3">
      <c r="A3072" s="53">
        <v>44791</v>
      </c>
      <c r="B3072" s="50" t="s">
        <v>1255</v>
      </c>
      <c r="C3072" s="50" t="s">
        <v>1256</v>
      </c>
      <c r="D3072" s="50" t="s">
        <v>47</v>
      </c>
      <c r="E3072" s="52">
        <v>10</v>
      </c>
      <c r="F3072" s="51">
        <v>188</v>
      </c>
      <c r="G3072" s="65">
        <v>0</v>
      </c>
      <c r="H3072" s="51">
        <v>161</v>
      </c>
      <c r="I3072" s="50" t="s">
        <v>100</v>
      </c>
      <c r="J3072" s="61">
        <v>21.4</v>
      </c>
      <c r="K3072" s="50" t="s">
        <v>179</v>
      </c>
      <c r="L3072" s="73">
        <v>31</v>
      </c>
      <c r="M3072" s="69">
        <v>3.6</v>
      </c>
      <c r="N3072" s="51">
        <v>97</v>
      </c>
      <c r="O3072" s="50" t="s">
        <v>71</v>
      </c>
      <c r="P3072" s="51">
        <v>10220</v>
      </c>
      <c r="Q3072" s="50" t="s">
        <v>51</v>
      </c>
      <c r="R3072" s="51">
        <v>10184</v>
      </c>
      <c r="S3072" s="50" t="s">
        <v>84</v>
      </c>
      <c r="T3072" s="52">
        <v>66</v>
      </c>
      <c r="U3072" s="52">
        <v>85</v>
      </c>
      <c r="V3072" s="50" t="s">
        <v>51</v>
      </c>
      <c r="W3072" s="52">
        <v>53</v>
      </c>
      <c r="X3072" s="50" t="s">
        <v>169</v>
      </c>
      <c r="Y3072" s="78">
        <f t="shared" si="198"/>
        <v>0.36</v>
      </c>
      <c r="Z3072" s="78">
        <f t="shared" si="199"/>
        <v>0</v>
      </c>
      <c r="AA3072" s="78">
        <f t="shared" si="200"/>
        <v>2.1399999999999997</v>
      </c>
      <c r="AB3072" s="77">
        <f t="shared" si="201"/>
        <v>310</v>
      </c>
    </row>
    <row r="3073" spans="1:28" x14ac:dyDescent="0.3">
      <c r="A3073" s="53">
        <v>44792</v>
      </c>
      <c r="B3073" s="50" t="s">
        <v>1255</v>
      </c>
      <c r="C3073" s="50" t="s">
        <v>1256</v>
      </c>
      <c r="D3073" s="50" t="s">
        <v>47</v>
      </c>
      <c r="E3073" s="52">
        <v>10</v>
      </c>
      <c r="F3073" s="51">
        <v>199</v>
      </c>
      <c r="G3073" s="65">
        <v>0</v>
      </c>
      <c r="H3073" s="51">
        <v>145</v>
      </c>
      <c r="I3073" s="50" t="s">
        <v>123</v>
      </c>
      <c r="J3073" s="61">
        <v>25.3</v>
      </c>
      <c r="K3073" s="50" t="s">
        <v>215</v>
      </c>
      <c r="L3073" s="72" t="s">
        <v>132</v>
      </c>
      <c r="M3073" s="69">
        <v>3.1</v>
      </c>
      <c r="N3073" s="51">
        <v>83</v>
      </c>
      <c r="O3073" s="50" t="s">
        <v>64</v>
      </c>
      <c r="P3073" s="51">
        <v>10219</v>
      </c>
      <c r="Q3073" s="50" t="s">
        <v>1012</v>
      </c>
      <c r="R3073" s="51">
        <v>10192</v>
      </c>
      <c r="S3073" s="52">
        <v>17</v>
      </c>
      <c r="T3073" s="52">
        <v>68</v>
      </c>
      <c r="U3073" s="52">
        <v>83</v>
      </c>
      <c r="V3073" s="50" t="s">
        <v>229</v>
      </c>
      <c r="W3073" s="52">
        <v>53</v>
      </c>
      <c r="X3073" s="50" t="s">
        <v>89</v>
      </c>
      <c r="Y3073" s="78">
        <f t="shared" si="198"/>
        <v>0.31</v>
      </c>
      <c r="Z3073" s="78">
        <f t="shared" si="199"/>
        <v>0</v>
      </c>
      <c r="AA3073" s="78">
        <f t="shared" si="200"/>
        <v>2.5300000000000002</v>
      </c>
      <c r="AB3073" s="77">
        <f t="shared" si="201"/>
        <v>80</v>
      </c>
    </row>
    <row r="3074" spans="1:28" x14ac:dyDescent="0.3">
      <c r="A3074" s="53">
        <v>44793</v>
      </c>
      <c r="B3074" s="50" t="s">
        <v>1255</v>
      </c>
      <c r="C3074" s="50" t="s">
        <v>1256</v>
      </c>
      <c r="D3074" s="50" t="s">
        <v>47</v>
      </c>
      <c r="E3074" s="52">
        <v>10</v>
      </c>
      <c r="F3074" s="51">
        <v>212</v>
      </c>
      <c r="G3074" s="65">
        <v>0</v>
      </c>
      <c r="H3074" s="51">
        <v>166</v>
      </c>
      <c r="I3074" s="50" t="s">
        <v>123</v>
      </c>
      <c r="J3074" s="61">
        <v>25.7</v>
      </c>
      <c r="K3074" s="50" t="s">
        <v>146</v>
      </c>
      <c r="L3074" s="72" t="s">
        <v>401</v>
      </c>
      <c r="M3074" s="69">
        <v>1.7</v>
      </c>
      <c r="N3074" s="51">
        <v>56</v>
      </c>
      <c r="O3074" s="50" t="s">
        <v>135</v>
      </c>
      <c r="P3074" s="51">
        <v>10197</v>
      </c>
      <c r="Q3074" s="50" t="s">
        <v>1012</v>
      </c>
      <c r="R3074" s="51">
        <v>10177</v>
      </c>
      <c r="S3074" s="52">
        <v>15</v>
      </c>
      <c r="T3074" s="52">
        <v>78</v>
      </c>
      <c r="U3074" s="52">
        <v>87</v>
      </c>
      <c r="V3074" s="50" t="s">
        <v>123</v>
      </c>
      <c r="W3074" s="52">
        <v>67</v>
      </c>
      <c r="X3074" s="50" t="s">
        <v>146</v>
      </c>
      <c r="Y3074" s="78">
        <f t="shared" si="198"/>
        <v>0.16999999999999998</v>
      </c>
      <c r="Z3074" s="78">
        <f t="shared" si="199"/>
        <v>0</v>
      </c>
      <c r="AA3074" s="78">
        <f t="shared" si="200"/>
        <v>2.57</v>
      </c>
      <c r="AB3074" s="77">
        <f t="shared" si="201"/>
        <v>60</v>
      </c>
    </row>
    <row r="3075" spans="1:28" x14ac:dyDescent="0.3">
      <c r="A3075" s="53">
        <v>44794</v>
      </c>
      <c r="B3075" s="50" t="s">
        <v>1255</v>
      </c>
      <c r="C3075" s="50" t="s">
        <v>1256</v>
      </c>
      <c r="D3075" s="50" t="s">
        <v>47</v>
      </c>
      <c r="E3075" s="52">
        <v>10</v>
      </c>
      <c r="F3075" s="51">
        <v>218</v>
      </c>
      <c r="G3075" s="65">
        <v>0</v>
      </c>
      <c r="H3075" s="51">
        <v>206</v>
      </c>
      <c r="I3075" s="50" t="s">
        <v>100</v>
      </c>
      <c r="J3075" s="61">
        <v>23.1</v>
      </c>
      <c r="K3075" s="50" t="s">
        <v>135</v>
      </c>
      <c r="L3075" s="73">
        <v>0</v>
      </c>
      <c r="M3075" s="69">
        <v>3.3</v>
      </c>
      <c r="N3075" s="51">
        <v>67</v>
      </c>
      <c r="O3075" s="50" t="s">
        <v>51</v>
      </c>
      <c r="P3075" s="51">
        <v>10191</v>
      </c>
      <c r="Q3075" s="52">
        <v>11</v>
      </c>
      <c r="R3075" s="51">
        <v>10176</v>
      </c>
      <c r="S3075" s="50" t="s">
        <v>116</v>
      </c>
      <c r="T3075" s="52">
        <v>75</v>
      </c>
      <c r="U3075" s="52">
        <v>84</v>
      </c>
      <c r="V3075" s="50" t="s">
        <v>51</v>
      </c>
      <c r="W3075" s="52">
        <v>58</v>
      </c>
      <c r="X3075" s="50" t="s">
        <v>55</v>
      </c>
      <c r="Y3075" s="78">
        <f t="shared" ref="Y3075:Y3138" si="202">M3075/$AE$17</f>
        <v>0.32999999999999996</v>
      </c>
      <c r="Z3075" s="78">
        <f t="shared" ref="Z3075:Z3138" si="203">G3075/$AE$17</f>
        <v>0</v>
      </c>
      <c r="AA3075" s="78">
        <f t="shared" ref="AA3075:AA3138" si="204">J3075/$AE$17</f>
        <v>2.31</v>
      </c>
      <c r="AB3075" s="77">
        <f t="shared" ref="AB3075:AB3138" si="205">L3075*$AE$17</f>
        <v>0</v>
      </c>
    </row>
    <row r="3076" spans="1:28" x14ac:dyDescent="0.3">
      <c r="A3076" s="53">
        <v>44795</v>
      </c>
      <c r="B3076" s="50" t="s">
        <v>1255</v>
      </c>
      <c r="C3076" s="50" t="s">
        <v>1256</v>
      </c>
      <c r="D3076" s="50" t="s">
        <v>47</v>
      </c>
      <c r="E3076" s="52">
        <v>10</v>
      </c>
      <c r="F3076" s="51">
        <v>211</v>
      </c>
      <c r="G3076" s="65">
        <v>0.4</v>
      </c>
      <c r="H3076" s="51">
        <v>191</v>
      </c>
      <c r="I3076" s="50" t="s">
        <v>184</v>
      </c>
      <c r="J3076" s="61">
        <v>23.1</v>
      </c>
      <c r="K3076" s="50" t="s">
        <v>121</v>
      </c>
      <c r="L3076" s="73">
        <v>27</v>
      </c>
      <c r="M3076" s="69">
        <v>2.2000000000000002</v>
      </c>
      <c r="N3076" s="51">
        <v>72</v>
      </c>
      <c r="O3076" s="50" t="s">
        <v>521</v>
      </c>
      <c r="P3076" s="51">
        <v>10188</v>
      </c>
      <c r="Q3076" s="52">
        <v>10</v>
      </c>
      <c r="R3076" s="51">
        <v>10164</v>
      </c>
      <c r="S3076" s="52">
        <v>24</v>
      </c>
      <c r="T3076" s="52">
        <v>80</v>
      </c>
      <c r="U3076" s="52">
        <v>86</v>
      </c>
      <c r="V3076" s="50" t="s">
        <v>100</v>
      </c>
      <c r="W3076" s="52">
        <v>75</v>
      </c>
      <c r="X3076" s="50" t="s">
        <v>250</v>
      </c>
      <c r="Y3076" s="78">
        <f t="shared" si="202"/>
        <v>0.22000000000000003</v>
      </c>
      <c r="Z3076" s="78">
        <f t="shared" si="203"/>
        <v>0.04</v>
      </c>
      <c r="AA3076" s="78">
        <f t="shared" si="204"/>
        <v>2.31</v>
      </c>
      <c r="AB3076" s="77">
        <f t="shared" si="205"/>
        <v>270</v>
      </c>
    </row>
    <row r="3077" spans="1:28" x14ac:dyDescent="0.3">
      <c r="A3077" s="53">
        <v>44796</v>
      </c>
      <c r="B3077" s="50" t="s">
        <v>1255</v>
      </c>
      <c r="C3077" s="50" t="s">
        <v>1256</v>
      </c>
      <c r="D3077" s="50" t="s">
        <v>47</v>
      </c>
      <c r="E3077" s="52">
        <v>10</v>
      </c>
      <c r="F3077" s="51">
        <v>226</v>
      </c>
      <c r="G3077" s="65">
        <v>0</v>
      </c>
      <c r="H3077" s="51">
        <v>194</v>
      </c>
      <c r="I3077" s="50" t="s">
        <v>123</v>
      </c>
      <c r="J3077" s="61">
        <v>25.7</v>
      </c>
      <c r="K3077" s="50" t="s">
        <v>250</v>
      </c>
      <c r="L3077" s="72" t="s">
        <v>132</v>
      </c>
      <c r="M3077" s="69">
        <v>3.1</v>
      </c>
      <c r="N3077" s="51">
        <v>81</v>
      </c>
      <c r="O3077" s="50" t="s">
        <v>520</v>
      </c>
      <c r="P3077" s="51">
        <v>10164</v>
      </c>
      <c r="Q3077" s="50" t="s">
        <v>1012</v>
      </c>
      <c r="R3077" s="51">
        <v>10127</v>
      </c>
      <c r="S3077" s="52">
        <v>24</v>
      </c>
      <c r="T3077" s="52">
        <v>81</v>
      </c>
      <c r="U3077" s="52">
        <v>88</v>
      </c>
      <c r="V3077" s="50" t="s">
        <v>51</v>
      </c>
      <c r="W3077" s="52">
        <v>69</v>
      </c>
      <c r="X3077" s="50" t="s">
        <v>95</v>
      </c>
      <c r="Y3077" s="78">
        <f t="shared" si="202"/>
        <v>0.31</v>
      </c>
      <c r="Z3077" s="78">
        <f t="shared" si="203"/>
        <v>0</v>
      </c>
      <c r="AA3077" s="78">
        <f t="shared" si="204"/>
        <v>2.57</v>
      </c>
      <c r="AB3077" s="77">
        <f t="shared" si="205"/>
        <v>80</v>
      </c>
    </row>
    <row r="3078" spans="1:28" x14ac:dyDescent="0.3">
      <c r="A3078" s="53">
        <v>44797</v>
      </c>
      <c r="B3078" s="50" t="s">
        <v>1255</v>
      </c>
      <c r="C3078" s="50" t="s">
        <v>1256</v>
      </c>
      <c r="D3078" s="50" t="s">
        <v>47</v>
      </c>
      <c r="E3078" s="52">
        <v>10</v>
      </c>
      <c r="F3078" s="51">
        <v>226</v>
      </c>
      <c r="G3078" s="65">
        <v>16</v>
      </c>
      <c r="H3078" s="51">
        <v>217</v>
      </c>
      <c r="I3078" s="50" t="s">
        <v>51</v>
      </c>
      <c r="J3078" s="61">
        <v>23.6</v>
      </c>
      <c r="K3078" s="50" t="s">
        <v>213</v>
      </c>
      <c r="L3078" s="73">
        <v>28</v>
      </c>
      <c r="M3078" s="69">
        <v>2.5</v>
      </c>
      <c r="N3078" s="51">
        <v>103</v>
      </c>
      <c r="O3078" s="50" t="s">
        <v>486</v>
      </c>
      <c r="P3078" s="51">
        <v>10154</v>
      </c>
      <c r="Q3078" s="52">
        <v>21</v>
      </c>
      <c r="R3078" s="51">
        <v>10108</v>
      </c>
      <c r="S3078" s="50" t="s">
        <v>51</v>
      </c>
      <c r="T3078" s="52">
        <v>83</v>
      </c>
      <c r="U3078" s="52">
        <v>87</v>
      </c>
      <c r="V3078" s="50" t="s">
        <v>51</v>
      </c>
      <c r="W3078" s="52">
        <v>77</v>
      </c>
      <c r="X3078" s="50" t="s">
        <v>186</v>
      </c>
      <c r="Y3078" s="78">
        <f t="shared" si="202"/>
        <v>0.25</v>
      </c>
      <c r="Z3078" s="78">
        <f t="shared" si="203"/>
        <v>1.6</v>
      </c>
      <c r="AA3078" s="78">
        <f t="shared" si="204"/>
        <v>2.3600000000000003</v>
      </c>
      <c r="AB3078" s="77">
        <f t="shared" si="205"/>
        <v>280</v>
      </c>
    </row>
    <row r="3079" spans="1:28" x14ac:dyDescent="0.3">
      <c r="A3079" s="53">
        <v>44798</v>
      </c>
      <c r="B3079" s="50" t="s">
        <v>1255</v>
      </c>
      <c r="C3079" s="50" t="s">
        <v>1256</v>
      </c>
      <c r="D3079" s="50" t="s">
        <v>47</v>
      </c>
      <c r="E3079" s="52">
        <v>10</v>
      </c>
      <c r="F3079" s="51">
        <v>203</v>
      </c>
      <c r="G3079" s="65">
        <v>25.4</v>
      </c>
      <c r="H3079" s="51">
        <v>188</v>
      </c>
      <c r="I3079" s="50" t="s">
        <v>100</v>
      </c>
      <c r="J3079" s="61">
        <v>21.8</v>
      </c>
      <c r="K3079" s="50" t="s">
        <v>86</v>
      </c>
      <c r="L3079" s="73">
        <v>28</v>
      </c>
      <c r="M3079" s="69">
        <v>2.8</v>
      </c>
      <c r="N3079" s="51">
        <v>72</v>
      </c>
      <c r="O3079" s="50" t="s">
        <v>75</v>
      </c>
      <c r="P3079" s="51">
        <v>10206</v>
      </c>
      <c r="Q3079" s="52">
        <v>22</v>
      </c>
      <c r="R3079" s="51">
        <v>10149</v>
      </c>
      <c r="S3079" s="50" t="s">
        <v>263</v>
      </c>
      <c r="T3079" s="52">
        <v>85</v>
      </c>
      <c r="U3079" s="52">
        <v>89</v>
      </c>
      <c r="V3079" s="50" t="s">
        <v>51</v>
      </c>
      <c r="W3079" s="52">
        <v>81</v>
      </c>
      <c r="X3079" s="50" t="s">
        <v>213</v>
      </c>
      <c r="Y3079" s="78">
        <f t="shared" si="202"/>
        <v>0.27999999999999997</v>
      </c>
      <c r="Z3079" s="78">
        <f t="shared" si="203"/>
        <v>2.54</v>
      </c>
      <c r="AA3079" s="78">
        <f t="shared" si="204"/>
        <v>2.1800000000000002</v>
      </c>
      <c r="AB3079" s="77">
        <f t="shared" si="205"/>
        <v>280</v>
      </c>
    </row>
    <row r="3080" spans="1:28" x14ac:dyDescent="0.3">
      <c r="A3080" s="53">
        <v>44799</v>
      </c>
      <c r="B3080" s="50" t="s">
        <v>1255</v>
      </c>
      <c r="C3080" s="50" t="s">
        <v>1256</v>
      </c>
      <c r="D3080" s="50" t="s">
        <v>47</v>
      </c>
      <c r="E3080" s="52">
        <v>10</v>
      </c>
      <c r="F3080" s="51">
        <v>203</v>
      </c>
      <c r="G3080" s="65">
        <v>1.8</v>
      </c>
      <c r="H3080" s="51">
        <v>185</v>
      </c>
      <c r="I3080" s="50" t="s">
        <v>460</v>
      </c>
      <c r="J3080" s="61">
        <v>22.1</v>
      </c>
      <c r="K3080" s="50" t="s">
        <v>94</v>
      </c>
      <c r="L3080" s="72" t="s">
        <v>132</v>
      </c>
      <c r="M3080" s="69">
        <v>1.4</v>
      </c>
      <c r="N3080" s="51">
        <v>92</v>
      </c>
      <c r="O3080" s="50" t="s">
        <v>235</v>
      </c>
      <c r="P3080" s="51">
        <v>10203</v>
      </c>
      <c r="Q3080" s="50" t="s">
        <v>1012</v>
      </c>
      <c r="R3080" s="51">
        <v>10148</v>
      </c>
      <c r="S3080" s="52">
        <v>24</v>
      </c>
      <c r="T3080" s="52">
        <v>84</v>
      </c>
      <c r="U3080" s="52">
        <v>90</v>
      </c>
      <c r="V3080" s="50" t="s">
        <v>51</v>
      </c>
      <c r="W3080" s="52">
        <v>76</v>
      </c>
      <c r="X3080" s="50" t="s">
        <v>51</v>
      </c>
      <c r="Y3080" s="78">
        <f t="shared" si="202"/>
        <v>0.13999999999999999</v>
      </c>
      <c r="Z3080" s="78">
        <f t="shared" si="203"/>
        <v>0.18</v>
      </c>
      <c r="AA3080" s="78">
        <f t="shared" si="204"/>
        <v>2.21</v>
      </c>
      <c r="AB3080" s="77">
        <f t="shared" si="205"/>
        <v>80</v>
      </c>
    </row>
    <row r="3081" spans="1:28" x14ac:dyDescent="0.3">
      <c r="A3081" s="53">
        <v>44800</v>
      </c>
      <c r="B3081" s="50" t="s">
        <v>1255</v>
      </c>
      <c r="C3081" s="50" t="s">
        <v>1256</v>
      </c>
      <c r="D3081" s="50" t="s">
        <v>47</v>
      </c>
      <c r="E3081" s="52">
        <v>10</v>
      </c>
      <c r="F3081" s="51">
        <v>208</v>
      </c>
      <c r="G3081" s="65">
        <v>0.4</v>
      </c>
      <c r="H3081" s="51">
        <v>185</v>
      </c>
      <c r="I3081" s="50" t="s">
        <v>537</v>
      </c>
      <c r="J3081" s="61">
        <v>23.1</v>
      </c>
      <c r="K3081" s="50" t="s">
        <v>81</v>
      </c>
      <c r="L3081" s="72" t="s">
        <v>132</v>
      </c>
      <c r="M3081" s="69">
        <v>3.6</v>
      </c>
      <c r="N3081" s="51">
        <v>92</v>
      </c>
      <c r="O3081" s="50" t="s">
        <v>352</v>
      </c>
      <c r="P3081" s="51">
        <v>10149</v>
      </c>
      <c r="Q3081" s="50" t="s">
        <v>1012</v>
      </c>
      <c r="R3081" s="51">
        <v>10098</v>
      </c>
      <c r="S3081" s="52">
        <v>18</v>
      </c>
      <c r="T3081" s="52">
        <v>75</v>
      </c>
      <c r="U3081" s="52">
        <v>84</v>
      </c>
      <c r="V3081" s="50" t="s">
        <v>51</v>
      </c>
      <c r="W3081" s="52">
        <v>68</v>
      </c>
      <c r="X3081" s="50" t="s">
        <v>118</v>
      </c>
      <c r="Y3081" s="78">
        <f t="shared" si="202"/>
        <v>0.36</v>
      </c>
      <c r="Z3081" s="78">
        <f t="shared" si="203"/>
        <v>0.04</v>
      </c>
      <c r="AA3081" s="78">
        <f t="shared" si="204"/>
        <v>2.31</v>
      </c>
      <c r="AB3081" s="77">
        <f t="shared" si="205"/>
        <v>80</v>
      </c>
    </row>
    <row r="3082" spans="1:28" x14ac:dyDescent="0.3">
      <c r="A3082" s="53">
        <v>44801</v>
      </c>
      <c r="B3082" s="50" t="s">
        <v>1255</v>
      </c>
      <c r="C3082" s="50" t="s">
        <v>1256</v>
      </c>
      <c r="D3082" s="50" t="s">
        <v>47</v>
      </c>
      <c r="E3082" s="52">
        <v>10</v>
      </c>
      <c r="F3082" s="51">
        <v>221</v>
      </c>
      <c r="G3082" s="65">
        <v>3.6</v>
      </c>
      <c r="H3082" s="51">
        <v>182</v>
      </c>
      <c r="I3082" s="50" t="s">
        <v>193</v>
      </c>
      <c r="J3082" s="61">
        <v>26</v>
      </c>
      <c r="K3082" s="50" t="s">
        <v>139</v>
      </c>
      <c r="L3082" s="72" t="s">
        <v>289</v>
      </c>
      <c r="M3082" s="69">
        <v>2.5</v>
      </c>
      <c r="N3082" s="51">
        <v>64</v>
      </c>
      <c r="O3082" s="50" t="s">
        <v>99</v>
      </c>
      <c r="P3082" s="51">
        <v>10109</v>
      </c>
      <c r="Q3082" s="50" t="s">
        <v>1012</v>
      </c>
      <c r="R3082" s="51">
        <v>10082</v>
      </c>
      <c r="S3082" s="52">
        <v>19</v>
      </c>
      <c r="T3082" s="52">
        <v>81</v>
      </c>
      <c r="U3082" s="52">
        <v>88</v>
      </c>
      <c r="V3082" s="50" t="s">
        <v>51</v>
      </c>
      <c r="W3082" s="52">
        <v>70</v>
      </c>
      <c r="X3082" s="50" t="s">
        <v>128</v>
      </c>
      <c r="Y3082" s="78">
        <f t="shared" si="202"/>
        <v>0.25</v>
      </c>
      <c r="Z3082" s="78">
        <f t="shared" si="203"/>
        <v>0.36</v>
      </c>
      <c r="AA3082" s="78">
        <f t="shared" si="204"/>
        <v>2.6</v>
      </c>
      <c r="AB3082" s="77">
        <f t="shared" si="205"/>
        <v>90</v>
      </c>
    </row>
    <row r="3083" spans="1:28" x14ac:dyDescent="0.3">
      <c r="A3083" s="53">
        <v>44802</v>
      </c>
      <c r="B3083" s="50" t="s">
        <v>1255</v>
      </c>
      <c r="C3083" s="50" t="s">
        <v>1256</v>
      </c>
      <c r="D3083" s="50" t="s">
        <v>47</v>
      </c>
      <c r="E3083" s="52">
        <v>10</v>
      </c>
      <c r="F3083" s="51">
        <v>221</v>
      </c>
      <c r="G3083" s="65">
        <v>1</v>
      </c>
      <c r="H3083" s="51">
        <v>189</v>
      </c>
      <c r="I3083" s="50" t="s">
        <v>100</v>
      </c>
      <c r="J3083" s="61">
        <v>25.3</v>
      </c>
      <c r="K3083" s="50" t="s">
        <v>215</v>
      </c>
      <c r="L3083" s="73">
        <v>14</v>
      </c>
      <c r="M3083" s="69">
        <v>1.7</v>
      </c>
      <c r="N3083" s="51">
        <v>81</v>
      </c>
      <c r="O3083" s="50" t="s">
        <v>113</v>
      </c>
      <c r="P3083" s="51">
        <v>10152</v>
      </c>
      <c r="Q3083" s="52">
        <v>21</v>
      </c>
      <c r="R3083" s="51">
        <v>10082</v>
      </c>
      <c r="S3083" s="50" t="s">
        <v>116</v>
      </c>
      <c r="T3083" s="52">
        <v>78</v>
      </c>
      <c r="U3083" s="52">
        <v>89</v>
      </c>
      <c r="V3083" s="50" t="s">
        <v>51</v>
      </c>
      <c r="W3083" s="52">
        <v>65</v>
      </c>
      <c r="X3083" s="50" t="s">
        <v>98</v>
      </c>
      <c r="Y3083" s="78">
        <f t="shared" si="202"/>
        <v>0.16999999999999998</v>
      </c>
      <c r="Z3083" s="78">
        <f t="shared" si="203"/>
        <v>0.1</v>
      </c>
      <c r="AA3083" s="78">
        <f t="shared" si="204"/>
        <v>2.5300000000000002</v>
      </c>
      <c r="AB3083" s="77">
        <f t="shared" si="205"/>
        <v>140</v>
      </c>
    </row>
    <row r="3084" spans="1:28" x14ac:dyDescent="0.3">
      <c r="A3084" s="53">
        <v>44803</v>
      </c>
      <c r="B3084" s="50" t="s">
        <v>1255</v>
      </c>
      <c r="C3084" s="50" t="s">
        <v>1256</v>
      </c>
      <c r="D3084" s="50" t="s">
        <v>47</v>
      </c>
      <c r="E3084" s="52">
        <v>10</v>
      </c>
      <c r="F3084" s="51">
        <v>198</v>
      </c>
      <c r="G3084" s="65">
        <v>5.6</v>
      </c>
      <c r="H3084" s="51">
        <v>182</v>
      </c>
      <c r="I3084" s="50" t="s">
        <v>193</v>
      </c>
      <c r="J3084" s="61">
        <v>21.5</v>
      </c>
      <c r="K3084" s="50" t="s">
        <v>250</v>
      </c>
      <c r="L3084" s="73">
        <v>0</v>
      </c>
      <c r="M3084" s="69">
        <v>1.9</v>
      </c>
      <c r="N3084" s="51">
        <v>42</v>
      </c>
      <c r="O3084" s="50" t="s">
        <v>51</v>
      </c>
      <c r="P3084" s="51">
        <v>10183</v>
      </c>
      <c r="Q3084" s="52">
        <v>23</v>
      </c>
      <c r="R3084" s="51">
        <v>10149</v>
      </c>
      <c r="S3084" s="50" t="s">
        <v>51</v>
      </c>
      <c r="T3084" s="52">
        <v>83</v>
      </c>
      <c r="U3084" s="52">
        <v>88</v>
      </c>
      <c r="V3084" s="50" t="s">
        <v>108</v>
      </c>
      <c r="W3084" s="52">
        <v>79</v>
      </c>
      <c r="X3084" s="50" t="s">
        <v>51</v>
      </c>
      <c r="Y3084" s="78">
        <f t="shared" si="202"/>
        <v>0.19</v>
      </c>
      <c r="Z3084" s="78">
        <f t="shared" si="203"/>
        <v>0.55999999999999994</v>
      </c>
      <c r="AA3084" s="78">
        <f t="shared" si="204"/>
        <v>2.15</v>
      </c>
      <c r="AB3084" s="77">
        <f t="shared" si="205"/>
        <v>0</v>
      </c>
    </row>
    <row r="3085" spans="1:28" x14ac:dyDescent="0.3">
      <c r="A3085" s="53">
        <v>44804</v>
      </c>
      <c r="B3085" s="50" t="s">
        <v>1255</v>
      </c>
      <c r="C3085" s="50" t="s">
        <v>1256</v>
      </c>
      <c r="D3085" s="50" t="s">
        <v>47</v>
      </c>
      <c r="E3085" s="52">
        <v>10</v>
      </c>
      <c r="F3085" s="51">
        <v>194</v>
      </c>
      <c r="G3085" s="65">
        <v>3.6</v>
      </c>
      <c r="H3085" s="51">
        <v>187</v>
      </c>
      <c r="I3085" s="50" t="s">
        <v>177</v>
      </c>
      <c r="J3085" s="61">
        <v>20</v>
      </c>
      <c r="K3085" s="50" t="s">
        <v>192</v>
      </c>
      <c r="L3085" s="73">
        <v>0</v>
      </c>
      <c r="M3085" s="69">
        <v>1.1000000000000001</v>
      </c>
      <c r="N3085" s="51">
        <v>50</v>
      </c>
      <c r="O3085" s="50" t="s">
        <v>188</v>
      </c>
      <c r="P3085" s="51">
        <v>10187</v>
      </c>
      <c r="Q3085" s="52">
        <v>11</v>
      </c>
      <c r="R3085" s="51">
        <v>10163</v>
      </c>
      <c r="S3085" s="50" t="s">
        <v>102</v>
      </c>
      <c r="T3085" s="52">
        <v>88</v>
      </c>
      <c r="U3085" s="52">
        <v>89</v>
      </c>
      <c r="V3085" s="50" t="s">
        <v>51</v>
      </c>
      <c r="W3085" s="52">
        <v>87</v>
      </c>
      <c r="X3085" s="50" t="s">
        <v>148</v>
      </c>
      <c r="Y3085" s="78">
        <f t="shared" si="202"/>
        <v>0.11000000000000001</v>
      </c>
      <c r="Z3085" s="78">
        <f t="shared" si="203"/>
        <v>0.36</v>
      </c>
      <c r="AA3085" s="78">
        <f t="shared" si="204"/>
        <v>2</v>
      </c>
      <c r="AB3085" s="77">
        <f t="shared" si="205"/>
        <v>0</v>
      </c>
    </row>
    <row r="3086" spans="1:28" x14ac:dyDescent="0.3">
      <c r="A3086" s="53">
        <v>44805</v>
      </c>
      <c r="B3086" s="50" t="s">
        <v>1255</v>
      </c>
      <c r="C3086" s="50" t="s">
        <v>1256</v>
      </c>
      <c r="D3086" s="50" t="s">
        <v>47</v>
      </c>
      <c r="E3086" s="52">
        <v>10</v>
      </c>
      <c r="F3086" s="51">
        <v>204</v>
      </c>
      <c r="G3086" s="65">
        <v>0</v>
      </c>
      <c r="H3086" s="51">
        <v>174</v>
      </c>
      <c r="I3086" s="50" t="s">
        <v>111</v>
      </c>
      <c r="J3086" s="61">
        <v>23.4</v>
      </c>
      <c r="K3086" s="50" t="s">
        <v>89</v>
      </c>
      <c r="L3086" s="73">
        <v>27</v>
      </c>
      <c r="M3086" s="69">
        <v>1.7</v>
      </c>
      <c r="N3086" s="51">
        <v>64</v>
      </c>
      <c r="O3086" s="50" t="s">
        <v>747</v>
      </c>
      <c r="P3086" s="51">
        <v>10169</v>
      </c>
      <c r="Q3086" s="50" t="s">
        <v>1012</v>
      </c>
      <c r="R3086" s="51">
        <v>10140</v>
      </c>
      <c r="S3086" s="52">
        <v>16</v>
      </c>
      <c r="T3086" s="52">
        <v>81</v>
      </c>
      <c r="U3086" s="52">
        <v>89</v>
      </c>
      <c r="V3086" s="50" t="s">
        <v>51</v>
      </c>
      <c r="W3086" s="52">
        <v>72</v>
      </c>
      <c r="X3086" s="50" t="s">
        <v>89</v>
      </c>
      <c r="Y3086" s="78">
        <f t="shared" si="202"/>
        <v>0.16999999999999998</v>
      </c>
      <c r="Z3086" s="78">
        <f t="shared" si="203"/>
        <v>0</v>
      </c>
      <c r="AA3086" s="78">
        <f t="shared" si="204"/>
        <v>2.34</v>
      </c>
      <c r="AB3086" s="77">
        <f t="shared" si="205"/>
        <v>270</v>
      </c>
    </row>
    <row r="3087" spans="1:28" x14ac:dyDescent="0.3">
      <c r="A3087" s="53">
        <v>44806</v>
      </c>
      <c r="B3087" s="50" t="s">
        <v>1255</v>
      </c>
      <c r="C3087" s="50" t="s">
        <v>1256</v>
      </c>
      <c r="D3087" s="50" t="s">
        <v>47</v>
      </c>
      <c r="E3087" s="52">
        <v>10</v>
      </c>
      <c r="F3087" s="51">
        <v>213</v>
      </c>
      <c r="G3087" s="65">
        <v>0</v>
      </c>
      <c r="H3087" s="51">
        <v>190</v>
      </c>
      <c r="I3087" s="50" t="s">
        <v>177</v>
      </c>
      <c r="J3087" s="61">
        <v>23.6</v>
      </c>
      <c r="K3087" s="50" t="s">
        <v>215</v>
      </c>
      <c r="L3087" s="73">
        <v>26</v>
      </c>
      <c r="M3087" s="69">
        <v>2.8</v>
      </c>
      <c r="N3087" s="51">
        <v>125</v>
      </c>
      <c r="O3087" s="50" t="s">
        <v>167</v>
      </c>
      <c r="P3087" s="51">
        <v>10149</v>
      </c>
      <c r="Q3087" s="52">
        <v>21</v>
      </c>
      <c r="R3087" s="51">
        <v>10133</v>
      </c>
      <c r="S3087" s="50" t="s">
        <v>102</v>
      </c>
      <c r="T3087" s="52">
        <v>72</v>
      </c>
      <c r="U3087" s="52">
        <v>81</v>
      </c>
      <c r="V3087" s="50" t="s">
        <v>51</v>
      </c>
      <c r="W3087" s="52">
        <v>61</v>
      </c>
      <c r="X3087" s="50" t="s">
        <v>129</v>
      </c>
      <c r="Y3087" s="78">
        <f t="shared" si="202"/>
        <v>0.27999999999999997</v>
      </c>
      <c r="Z3087" s="78">
        <f t="shared" si="203"/>
        <v>0</v>
      </c>
      <c r="AA3087" s="78">
        <f t="shared" si="204"/>
        <v>2.3600000000000003</v>
      </c>
      <c r="AB3087" s="77">
        <f t="shared" si="205"/>
        <v>260</v>
      </c>
    </row>
    <row r="3088" spans="1:28" x14ac:dyDescent="0.3">
      <c r="A3088" s="53">
        <v>44807</v>
      </c>
      <c r="B3088" s="50" t="s">
        <v>1255</v>
      </c>
      <c r="C3088" s="50" t="s">
        <v>1256</v>
      </c>
      <c r="D3088" s="50" t="s">
        <v>47</v>
      </c>
      <c r="E3088" s="52">
        <v>10</v>
      </c>
      <c r="F3088" s="51">
        <v>194</v>
      </c>
      <c r="G3088" s="65">
        <v>0</v>
      </c>
      <c r="H3088" s="51">
        <v>166</v>
      </c>
      <c r="I3088" s="50" t="s">
        <v>100</v>
      </c>
      <c r="J3088" s="61">
        <v>22.1</v>
      </c>
      <c r="K3088" s="50" t="s">
        <v>277</v>
      </c>
      <c r="L3088" s="73">
        <v>10</v>
      </c>
      <c r="M3088" s="69">
        <v>1.9</v>
      </c>
      <c r="N3088" s="51">
        <v>67</v>
      </c>
      <c r="O3088" s="50" t="s">
        <v>235</v>
      </c>
      <c r="P3088" s="51">
        <v>10141</v>
      </c>
      <c r="Q3088" s="50" t="s">
        <v>1012</v>
      </c>
      <c r="R3088" s="51">
        <v>10115</v>
      </c>
      <c r="S3088" s="52">
        <v>19</v>
      </c>
      <c r="T3088" s="52">
        <v>62</v>
      </c>
      <c r="U3088" s="52">
        <v>77</v>
      </c>
      <c r="V3088" s="50" t="s">
        <v>51</v>
      </c>
      <c r="W3088" s="52">
        <v>51</v>
      </c>
      <c r="X3088" s="50" t="s">
        <v>51</v>
      </c>
      <c r="Y3088" s="78">
        <f t="shared" si="202"/>
        <v>0.19</v>
      </c>
      <c r="Z3088" s="78">
        <f t="shared" si="203"/>
        <v>0</v>
      </c>
      <c r="AA3088" s="78">
        <f t="shared" si="204"/>
        <v>2.21</v>
      </c>
      <c r="AB3088" s="77">
        <f t="shared" si="205"/>
        <v>100</v>
      </c>
    </row>
    <row r="3089" spans="1:28" x14ac:dyDescent="0.3">
      <c r="A3089" s="53">
        <v>44808</v>
      </c>
      <c r="B3089" s="50" t="s">
        <v>1255</v>
      </c>
      <c r="C3089" s="50" t="s">
        <v>1256</v>
      </c>
      <c r="D3089" s="50" t="s">
        <v>47</v>
      </c>
      <c r="E3089" s="52">
        <v>10</v>
      </c>
      <c r="F3089" s="51">
        <v>206</v>
      </c>
      <c r="G3089" s="65">
        <v>0</v>
      </c>
      <c r="H3089" s="51">
        <v>153</v>
      </c>
      <c r="I3089" s="50" t="s">
        <v>367</v>
      </c>
      <c r="J3089" s="61">
        <v>25.8</v>
      </c>
      <c r="K3089" s="50" t="s">
        <v>146</v>
      </c>
      <c r="L3089" s="73">
        <v>0</v>
      </c>
      <c r="M3089" s="69">
        <v>1.4</v>
      </c>
      <c r="N3089" s="51">
        <v>53</v>
      </c>
      <c r="O3089" s="50" t="s">
        <v>51</v>
      </c>
      <c r="P3089" s="51">
        <v>10145</v>
      </c>
      <c r="Q3089" s="52">
        <v>23</v>
      </c>
      <c r="R3089" s="51">
        <v>10118</v>
      </c>
      <c r="S3089" s="50" t="s">
        <v>51</v>
      </c>
      <c r="T3089" s="52">
        <v>72</v>
      </c>
      <c r="U3089" s="52">
        <v>82</v>
      </c>
      <c r="V3089" s="50" t="s">
        <v>124</v>
      </c>
      <c r="W3089" s="52">
        <v>60</v>
      </c>
      <c r="X3089" s="50" t="s">
        <v>146</v>
      </c>
      <c r="Y3089" s="78">
        <f t="shared" si="202"/>
        <v>0.13999999999999999</v>
      </c>
      <c r="Z3089" s="78">
        <f t="shared" si="203"/>
        <v>0</v>
      </c>
      <c r="AA3089" s="78">
        <f t="shared" si="204"/>
        <v>2.58</v>
      </c>
      <c r="AB3089" s="77">
        <f t="shared" si="205"/>
        <v>0</v>
      </c>
    </row>
    <row r="3090" spans="1:28" x14ac:dyDescent="0.3">
      <c r="A3090" s="53">
        <v>44809</v>
      </c>
      <c r="B3090" s="50" t="s">
        <v>1255</v>
      </c>
      <c r="C3090" s="50" t="s">
        <v>1256</v>
      </c>
      <c r="D3090" s="50" t="s">
        <v>47</v>
      </c>
      <c r="E3090" s="52">
        <v>10</v>
      </c>
      <c r="F3090" s="51">
        <v>206</v>
      </c>
      <c r="G3090" s="65">
        <v>0</v>
      </c>
      <c r="H3090" s="51">
        <v>158</v>
      </c>
      <c r="I3090" s="50" t="s">
        <v>111</v>
      </c>
      <c r="J3090" s="61">
        <v>25.3</v>
      </c>
      <c r="K3090" s="50" t="s">
        <v>139</v>
      </c>
      <c r="L3090" s="73">
        <v>23</v>
      </c>
      <c r="M3090" s="69">
        <v>1.7</v>
      </c>
      <c r="N3090" s="51">
        <v>50</v>
      </c>
      <c r="O3090" s="50" t="s">
        <v>229</v>
      </c>
      <c r="P3090" s="51">
        <v>10158</v>
      </c>
      <c r="Q3090" s="52">
        <v>24</v>
      </c>
      <c r="R3090" s="51">
        <v>10129</v>
      </c>
      <c r="S3090" s="50" t="s">
        <v>401</v>
      </c>
      <c r="T3090" s="52">
        <v>65</v>
      </c>
      <c r="U3090" s="52">
        <v>79</v>
      </c>
      <c r="V3090" s="50" t="s">
        <v>51</v>
      </c>
      <c r="W3090" s="52">
        <v>48</v>
      </c>
      <c r="X3090" s="50" t="s">
        <v>94</v>
      </c>
      <c r="Y3090" s="78">
        <f t="shared" si="202"/>
        <v>0.16999999999999998</v>
      </c>
      <c r="Z3090" s="78">
        <f t="shared" si="203"/>
        <v>0</v>
      </c>
      <c r="AA3090" s="78">
        <f t="shared" si="204"/>
        <v>2.5300000000000002</v>
      </c>
      <c r="AB3090" s="77">
        <f t="shared" si="205"/>
        <v>230</v>
      </c>
    </row>
    <row r="3091" spans="1:28" x14ac:dyDescent="0.3">
      <c r="A3091" s="53">
        <v>44810</v>
      </c>
      <c r="B3091" s="50" t="s">
        <v>1255</v>
      </c>
      <c r="C3091" s="50" t="s">
        <v>1256</v>
      </c>
      <c r="D3091" s="50" t="s">
        <v>47</v>
      </c>
      <c r="E3091" s="52">
        <v>10</v>
      </c>
      <c r="F3091" s="51">
        <v>228</v>
      </c>
      <c r="G3091" s="65">
        <v>0</v>
      </c>
      <c r="H3091" s="51">
        <v>189</v>
      </c>
      <c r="I3091" s="50" t="s">
        <v>120</v>
      </c>
      <c r="J3091" s="61">
        <v>26.6</v>
      </c>
      <c r="K3091" s="50" t="s">
        <v>121</v>
      </c>
      <c r="L3091" s="73">
        <v>10</v>
      </c>
      <c r="M3091" s="69">
        <v>1.4</v>
      </c>
      <c r="N3091" s="51">
        <v>72</v>
      </c>
      <c r="O3091" s="50" t="s">
        <v>124</v>
      </c>
      <c r="P3091" s="51">
        <v>10164</v>
      </c>
      <c r="Q3091" s="52">
        <v>21</v>
      </c>
      <c r="R3091" s="51">
        <v>10136</v>
      </c>
      <c r="S3091" s="50" t="s">
        <v>116</v>
      </c>
      <c r="T3091" s="52">
        <v>68</v>
      </c>
      <c r="U3091" s="52">
        <v>80</v>
      </c>
      <c r="V3091" s="50" t="s">
        <v>51</v>
      </c>
      <c r="W3091" s="52">
        <v>60</v>
      </c>
      <c r="X3091" s="50" t="s">
        <v>51</v>
      </c>
      <c r="Y3091" s="78">
        <f t="shared" si="202"/>
        <v>0.13999999999999999</v>
      </c>
      <c r="Z3091" s="78">
        <f t="shared" si="203"/>
        <v>0</v>
      </c>
      <c r="AA3091" s="78">
        <f t="shared" si="204"/>
        <v>2.66</v>
      </c>
      <c r="AB3091" s="77">
        <f t="shared" si="205"/>
        <v>100</v>
      </c>
    </row>
    <row r="3092" spans="1:28" x14ac:dyDescent="0.3">
      <c r="A3092" s="53">
        <v>44811</v>
      </c>
      <c r="B3092" s="50" t="s">
        <v>1255</v>
      </c>
      <c r="C3092" s="50" t="s">
        <v>1256</v>
      </c>
      <c r="D3092" s="50" t="s">
        <v>47</v>
      </c>
      <c r="E3092" s="52">
        <v>10</v>
      </c>
      <c r="F3092" s="51">
        <v>215</v>
      </c>
      <c r="G3092" s="65">
        <v>2.4</v>
      </c>
      <c r="H3092" s="51">
        <v>175</v>
      </c>
      <c r="I3092" s="50" t="s">
        <v>159</v>
      </c>
      <c r="J3092" s="61">
        <v>25.5</v>
      </c>
      <c r="K3092" s="50" t="s">
        <v>169</v>
      </c>
      <c r="L3092" s="73">
        <v>31</v>
      </c>
      <c r="M3092" s="69">
        <v>2.5</v>
      </c>
      <c r="N3092" s="51">
        <v>53</v>
      </c>
      <c r="O3092" s="50" t="s">
        <v>91</v>
      </c>
      <c r="P3092" s="51">
        <v>10151</v>
      </c>
      <c r="Q3092" s="50" t="s">
        <v>1012</v>
      </c>
      <c r="R3092" s="51">
        <v>10122</v>
      </c>
      <c r="S3092" s="52">
        <v>15</v>
      </c>
      <c r="T3092" s="52">
        <v>72</v>
      </c>
      <c r="U3092" s="52">
        <v>85</v>
      </c>
      <c r="V3092" s="50" t="s">
        <v>100</v>
      </c>
      <c r="W3092" s="52">
        <v>62</v>
      </c>
      <c r="X3092" s="50" t="s">
        <v>51</v>
      </c>
      <c r="Y3092" s="78">
        <f t="shared" si="202"/>
        <v>0.25</v>
      </c>
      <c r="Z3092" s="78">
        <f t="shared" si="203"/>
        <v>0.24</v>
      </c>
      <c r="AA3092" s="78">
        <f t="shared" si="204"/>
        <v>2.5499999999999998</v>
      </c>
      <c r="AB3092" s="77">
        <f t="shared" si="205"/>
        <v>310</v>
      </c>
    </row>
    <row r="3093" spans="1:28" x14ac:dyDescent="0.3">
      <c r="A3093" s="53">
        <v>44812</v>
      </c>
      <c r="B3093" s="50" t="s">
        <v>1255</v>
      </c>
      <c r="C3093" s="50" t="s">
        <v>1256</v>
      </c>
      <c r="D3093" s="50" t="s">
        <v>47</v>
      </c>
      <c r="E3093" s="52">
        <v>10</v>
      </c>
      <c r="F3093" s="51">
        <v>214</v>
      </c>
      <c r="G3093" s="65">
        <v>0.2</v>
      </c>
      <c r="H3093" s="51">
        <v>171</v>
      </c>
      <c r="I3093" s="50" t="s">
        <v>258</v>
      </c>
      <c r="J3093" s="61">
        <v>25.6</v>
      </c>
      <c r="K3093" s="50" t="s">
        <v>188</v>
      </c>
      <c r="L3093" s="73">
        <v>27</v>
      </c>
      <c r="M3093" s="69">
        <v>1.1000000000000001</v>
      </c>
      <c r="N3093" s="51">
        <v>64</v>
      </c>
      <c r="O3093" s="50" t="s">
        <v>213</v>
      </c>
      <c r="P3093" s="51">
        <v>10175</v>
      </c>
      <c r="Q3093" s="52">
        <v>24</v>
      </c>
      <c r="R3093" s="51">
        <v>10134</v>
      </c>
      <c r="S3093" s="50" t="s">
        <v>116</v>
      </c>
      <c r="T3093" s="52">
        <v>70</v>
      </c>
      <c r="U3093" s="52">
        <v>86</v>
      </c>
      <c r="V3093" s="50" t="s">
        <v>59</v>
      </c>
      <c r="W3093" s="52">
        <v>53</v>
      </c>
      <c r="X3093" s="50" t="s">
        <v>264</v>
      </c>
      <c r="Y3093" s="78">
        <f t="shared" si="202"/>
        <v>0.11000000000000001</v>
      </c>
      <c r="Z3093" s="78">
        <f t="shared" si="203"/>
        <v>0.02</v>
      </c>
      <c r="AA3093" s="78">
        <f t="shared" si="204"/>
        <v>2.56</v>
      </c>
      <c r="AB3093" s="77">
        <f t="shared" si="205"/>
        <v>270</v>
      </c>
    </row>
    <row r="3094" spans="1:28" x14ac:dyDescent="0.3">
      <c r="A3094" s="53">
        <v>44813</v>
      </c>
      <c r="B3094" s="50" t="s">
        <v>1255</v>
      </c>
      <c r="C3094" s="50" t="s">
        <v>1256</v>
      </c>
      <c r="D3094" s="50" t="s">
        <v>47</v>
      </c>
      <c r="E3094" s="52">
        <v>10</v>
      </c>
      <c r="F3094" s="51">
        <v>204</v>
      </c>
      <c r="G3094" s="65">
        <v>0</v>
      </c>
      <c r="H3094" s="51">
        <v>168</v>
      </c>
      <c r="I3094" s="50" t="s">
        <v>123</v>
      </c>
      <c r="J3094" s="61">
        <v>23.9</v>
      </c>
      <c r="K3094" s="50" t="s">
        <v>342</v>
      </c>
      <c r="L3094" s="73">
        <v>28</v>
      </c>
      <c r="M3094" s="69">
        <v>1.7</v>
      </c>
      <c r="N3094" s="51">
        <v>67</v>
      </c>
      <c r="O3094" s="50" t="s">
        <v>277</v>
      </c>
      <c r="P3094" s="51">
        <v>10197</v>
      </c>
      <c r="Q3094" s="52">
        <v>13</v>
      </c>
      <c r="R3094" s="51">
        <v>10171</v>
      </c>
      <c r="S3094" s="50" t="s">
        <v>263</v>
      </c>
      <c r="T3094" s="52">
        <v>64</v>
      </c>
      <c r="U3094" s="52">
        <v>79</v>
      </c>
      <c r="V3094" s="50" t="s">
        <v>229</v>
      </c>
      <c r="W3094" s="52">
        <v>50</v>
      </c>
      <c r="X3094" s="50" t="s">
        <v>139</v>
      </c>
      <c r="Y3094" s="78">
        <f t="shared" si="202"/>
        <v>0.16999999999999998</v>
      </c>
      <c r="Z3094" s="78">
        <f t="shared" si="203"/>
        <v>0</v>
      </c>
      <c r="AA3094" s="78">
        <f t="shared" si="204"/>
        <v>2.3899999999999997</v>
      </c>
      <c r="AB3094" s="77">
        <f t="shared" si="205"/>
        <v>280</v>
      </c>
    </row>
    <row r="3095" spans="1:28" x14ac:dyDescent="0.3">
      <c r="A3095" s="53">
        <v>44814</v>
      </c>
      <c r="B3095" s="50" t="s">
        <v>1255</v>
      </c>
      <c r="C3095" s="50" t="s">
        <v>1256</v>
      </c>
      <c r="D3095" s="50" t="s">
        <v>47</v>
      </c>
      <c r="E3095" s="52">
        <v>10</v>
      </c>
      <c r="F3095" s="51">
        <v>212</v>
      </c>
      <c r="G3095" s="65">
        <v>0</v>
      </c>
      <c r="H3095" s="51">
        <v>161</v>
      </c>
      <c r="I3095" s="50" t="s">
        <v>193</v>
      </c>
      <c r="J3095" s="61">
        <v>26.4</v>
      </c>
      <c r="K3095" s="50" t="s">
        <v>117</v>
      </c>
      <c r="L3095" s="72" t="s">
        <v>132</v>
      </c>
      <c r="M3095" s="69">
        <v>3.6</v>
      </c>
      <c r="N3095" s="51">
        <v>83</v>
      </c>
      <c r="O3095" s="50" t="s">
        <v>128</v>
      </c>
      <c r="P3095" s="51">
        <v>10186</v>
      </c>
      <c r="Q3095" s="50" t="s">
        <v>1012</v>
      </c>
      <c r="R3095" s="51">
        <v>10146</v>
      </c>
      <c r="S3095" s="50" t="s">
        <v>51</v>
      </c>
      <c r="T3095" s="52">
        <v>68</v>
      </c>
      <c r="U3095" s="52">
        <v>77</v>
      </c>
      <c r="V3095" s="50" t="s">
        <v>51</v>
      </c>
      <c r="W3095" s="52">
        <v>58</v>
      </c>
      <c r="X3095" s="50" t="s">
        <v>113</v>
      </c>
      <c r="Y3095" s="78">
        <f t="shared" si="202"/>
        <v>0.36</v>
      </c>
      <c r="Z3095" s="78">
        <f t="shared" si="203"/>
        <v>0</v>
      </c>
      <c r="AA3095" s="78">
        <f t="shared" si="204"/>
        <v>2.6399999999999997</v>
      </c>
      <c r="AB3095" s="77">
        <f t="shared" si="205"/>
        <v>80</v>
      </c>
    </row>
    <row r="3096" spans="1:28" x14ac:dyDescent="0.3">
      <c r="A3096" s="53">
        <v>44815</v>
      </c>
      <c r="B3096" s="50" t="s">
        <v>1255</v>
      </c>
      <c r="C3096" s="50" t="s">
        <v>1256</v>
      </c>
      <c r="D3096" s="50" t="s">
        <v>47</v>
      </c>
      <c r="E3096" s="52">
        <v>10</v>
      </c>
      <c r="F3096" s="51">
        <v>206</v>
      </c>
      <c r="G3096" s="65">
        <v>0</v>
      </c>
      <c r="H3096" s="51">
        <v>165</v>
      </c>
      <c r="I3096" s="50" t="s">
        <v>159</v>
      </c>
      <c r="J3096" s="61">
        <v>24.7</v>
      </c>
      <c r="K3096" s="50" t="s">
        <v>135</v>
      </c>
      <c r="L3096" s="73">
        <v>0</v>
      </c>
      <c r="M3096" s="69">
        <v>2.5</v>
      </c>
      <c r="N3096" s="51">
        <v>75</v>
      </c>
      <c r="O3096" s="50" t="s">
        <v>51</v>
      </c>
      <c r="P3096" s="51">
        <v>10146</v>
      </c>
      <c r="Q3096" s="50" t="s">
        <v>1012</v>
      </c>
      <c r="R3096" s="51">
        <v>10079</v>
      </c>
      <c r="S3096" s="52">
        <v>19</v>
      </c>
      <c r="T3096" s="52">
        <v>76</v>
      </c>
      <c r="U3096" s="52">
        <v>82</v>
      </c>
      <c r="V3096" s="50" t="s">
        <v>159</v>
      </c>
      <c r="W3096" s="52">
        <v>64</v>
      </c>
      <c r="X3096" s="50" t="s">
        <v>277</v>
      </c>
      <c r="Y3096" s="78">
        <f t="shared" si="202"/>
        <v>0.25</v>
      </c>
      <c r="Z3096" s="78">
        <f t="shared" si="203"/>
        <v>0</v>
      </c>
      <c r="AA3096" s="78">
        <f t="shared" si="204"/>
        <v>2.4699999999999998</v>
      </c>
      <c r="AB3096" s="77">
        <f t="shared" si="205"/>
        <v>0</v>
      </c>
    </row>
    <row r="3097" spans="1:28" x14ac:dyDescent="0.3">
      <c r="A3097" s="53">
        <v>44816</v>
      </c>
      <c r="B3097" s="50" t="s">
        <v>1255</v>
      </c>
      <c r="C3097" s="50" t="s">
        <v>1256</v>
      </c>
      <c r="D3097" s="50" t="s">
        <v>47</v>
      </c>
      <c r="E3097" s="52">
        <v>10</v>
      </c>
      <c r="F3097" s="51">
        <v>228</v>
      </c>
      <c r="G3097" s="65">
        <v>0.4</v>
      </c>
      <c r="H3097" s="51">
        <v>187</v>
      </c>
      <c r="I3097" s="50" t="s">
        <v>578</v>
      </c>
      <c r="J3097" s="61">
        <v>26.8</v>
      </c>
      <c r="K3097" s="50" t="s">
        <v>177</v>
      </c>
      <c r="L3097" s="73">
        <v>22</v>
      </c>
      <c r="M3097" s="69">
        <v>1.9</v>
      </c>
      <c r="N3097" s="51">
        <v>86</v>
      </c>
      <c r="O3097" s="50" t="s">
        <v>99</v>
      </c>
      <c r="P3097" s="51">
        <v>10080</v>
      </c>
      <c r="Q3097" s="50" t="s">
        <v>1012</v>
      </c>
      <c r="R3097" s="51">
        <v>10010</v>
      </c>
      <c r="S3097" s="52">
        <v>24</v>
      </c>
      <c r="T3097" s="52">
        <v>75</v>
      </c>
      <c r="U3097" s="52">
        <v>85</v>
      </c>
      <c r="V3097" s="50" t="s">
        <v>51</v>
      </c>
      <c r="W3097" s="52">
        <v>42</v>
      </c>
      <c r="X3097" s="50" t="s">
        <v>106</v>
      </c>
      <c r="Y3097" s="78">
        <f t="shared" si="202"/>
        <v>0.19</v>
      </c>
      <c r="Z3097" s="78">
        <f t="shared" si="203"/>
        <v>0.04</v>
      </c>
      <c r="AA3097" s="78">
        <f t="shared" si="204"/>
        <v>2.68</v>
      </c>
      <c r="AB3097" s="77">
        <f t="shared" si="205"/>
        <v>220</v>
      </c>
    </row>
    <row r="3098" spans="1:28" x14ac:dyDescent="0.3">
      <c r="A3098" s="53">
        <v>44817</v>
      </c>
      <c r="B3098" s="50" t="s">
        <v>1255</v>
      </c>
      <c r="C3098" s="50" t="s">
        <v>1256</v>
      </c>
      <c r="D3098" s="50" t="s">
        <v>47</v>
      </c>
      <c r="E3098" s="52">
        <v>10</v>
      </c>
      <c r="F3098" s="51">
        <v>234</v>
      </c>
      <c r="G3098" s="65">
        <v>1.6</v>
      </c>
      <c r="H3098" s="51">
        <v>213</v>
      </c>
      <c r="I3098" s="50" t="s">
        <v>100</v>
      </c>
      <c r="J3098" s="61">
        <v>25.6</v>
      </c>
      <c r="K3098" s="50" t="s">
        <v>129</v>
      </c>
      <c r="L3098" s="73">
        <v>22</v>
      </c>
      <c r="M3098" s="69">
        <v>1.4</v>
      </c>
      <c r="N3098" s="51">
        <v>78</v>
      </c>
      <c r="O3098" s="50" t="s">
        <v>226</v>
      </c>
      <c r="P3098" s="51">
        <v>10031</v>
      </c>
      <c r="Q3098" s="52">
        <v>24</v>
      </c>
      <c r="R3098" s="51">
        <v>9994</v>
      </c>
      <c r="S3098" s="50" t="s">
        <v>116</v>
      </c>
      <c r="T3098" s="52">
        <v>63</v>
      </c>
      <c r="U3098" s="52">
        <v>71</v>
      </c>
      <c r="V3098" s="50" t="s">
        <v>61</v>
      </c>
      <c r="W3098" s="52">
        <v>52</v>
      </c>
      <c r="X3098" s="50" t="s">
        <v>543</v>
      </c>
      <c r="Y3098" s="78">
        <f t="shared" si="202"/>
        <v>0.13999999999999999</v>
      </c>
      <c r="Z3098" s="78">
        <f t="shared" si="203"/>
        <v>0.16</v>
      </c>
      <c r="AA3098" s="78">
        <f t="shared" si="204"/>
        <v>2.56</v>
      </c>
      <c r="AB3098" s="77">
        <f t="shared" si="205"/>
        <v>220</v>
      </c>
    </row>
    <row r="3099" spans="1:28" x14ac:dyDescent="0.3">
      <c r="A3099" s="53">
        <v>44818</v>
      </c>
      <c r="B3099" s="50" t="s">
        <v>1255</v>
      </c>
      <c r="C3099" s="50" t="s">
        <v>1256</v>
      </c>
      <c r="D3099" s="50" t="s">
        <v>47</v>
      </c>
      <c r="E3099" s="52">
        <v>10</v>
      </c>
      <c r="F3099" s="51">
        <v>236</v>
      </c>
      <c r="G3099" s="65">
        <v>0</v>
      </c>
      <c r="H3099" s="51">
        <v>187</v>
      </c>
      <c r="I3099" s="50" t="s">
        <v>367</v>
      </c>
      <c r="J3099" s="61">
        <v>28.4</v>
      </c>
      <c r="K3099" s="50" t="s">
        <v>158</v>
      </c>
      <c r="L3099" s="73">
        <v>22</v>
      </c>
      <c r="M3099" s="69">
        <v>1.9</v>
      </c>
      <c r="N3099" s="51">
        <v>50</v>
      </c>
      <c r="O3099" s="50" t="s">
        <v>59</v>
      </c>
      <c r="P3099" s="51">
        <v>10099</v>
      </c>
      <c r="Q3099" s="52">
        <v>24</v>
      </c>
      <c r="R3099" s="51">
        <v>10021</v>
      </c>
      <c r="S3099" s="50" t="s">
        <v>102</v>
      </c>
      <c r="T3099" s="52">
        <v>63</v>
      </c>
      <c r="U3099" s="52">
        <v>76</v>
      </c>
      <c r="V3099" s="50" t="s">
        <v>108</v>
      </c>
      <c r="W3099" s="52">
        <v>58</v>
      </c>
      <c r="X3099" s="50" t="s">
        <v>118</v>
      </c>
      <c r="Y3099" s="78">
        <f t="shared" si="202"/>
        <v>0.19</v>
      </c>
      <c r="Z3099" s="78">
        <f t="shared" si="203"/>
        <v>0</v>
      </c>
      <c r="AA3099" s="78">
        <f t="shared" si="204"/>
        <v>2.84</v>
      </c>
      <c r="AB3099" s="77">
        <f t="shared" si="205"/>
        <v>220</v>
      </c>
    </row>
    <row r="3100" spans="1:28" x14ac:dyDescent="0.3">
      <c r="A3100" s="53">
        <v>44819</v>
      </c>
      <c r="B3100" s="50" t="s">
        <v>1255</v>
      </c>
      <c r="C3100" s="50" t="s">
        <v>1256</v>
      </c>
      <c r="D3100" s="50" t="s">
        <v>47</v>
      </c>
      <c r="E3100" s="52">
        <v>10</v>
      </c>
      <c r="F3100" s="51">
        <v>220</v>
      </c>
      <c r="G3100" s="65">
        <v>5</v>
      </c>
      <c r="H3100" s="51">
        <v>198</v>
      </c>
      <c r="I3100" s="50" t="s">
        <v>123</v>
      </c>
      <c r="J3100" s="61">
        <v>24.1</v>
      </c>
      <c r="K3100" s="50" t="s">
        <v>52</v>
      </c>
      <c r="L3100" s="73">
        <v>32</v>
      </c>
      <c r="M3100" s="69">
        <v>2.2000000000000002</v>
      </c>
      <c r="N3100" s="51">
        <v>75</v>
      </c>
      <c r="O3100" s="50" t="s">
        <v>763</v>
      </c>
      <c r="P3100" s="51">
        <v>10162</v>
      </c>
      <c r="Q3100" s="52">
        <v>24</v>
      </c>
      <c r="R3100" s="51">
        <v>10099</v>
      </c>
      <c r="S3100" s="50" t="s">
        <v>1012</v>
      </c>
      <c r="T3100" s="52">
        <v>75</v>
      </c>
      <c r="U3100" s="52">
        <v>84</v>
      </c>
      <c r="V3100" s="50" t="s">
        <v>505</v>
      </c>
      <c r="W3100" s="52">
        <v>71</v>
      </c>
      <c r="X3100" s="50" t="s">
        <v>51</v>
      </c>
      <c r="Y3100" s="78">
        <f t="shared" si="202"/>
        <v>0.22000000000000003</v>
      </c>
      <c r="Z3100" s="78">
        <f t="shared" si="203"/>
        <v>0.5</v>
      </c>
      <c r="AA3100" s="78">
        <f t="shared" si="204"/>
        <v>2.41</v>
      </c>
      <c r="AB3100" s="77">
        <f t="shared" si="205"/>
        <v>320</v>
      </c>
    </row>
    <row r="3101" spans="1:28" x14ac:dyDescent="0.3">
      <c r="A3101" s="53">
        <v>44820</v>
      </c>
      <c r="B3101" s="50" t="s">
        <v>1255</v>
      </c>
      <c r="C3101" s="50" t="s">
        <v>1256</v>
      </c>
      <c r="D3101" s="50" t="s">
        <v>47</v>
      </c>
      <c r="E3101" s="52">
        <v>10</v>
      </c>
      <c r="F3101" s="51">
        <v>198</v>
      </c>
      <c r="G3101" s="65">
        <v>0.4</v>
      </c>
      <c r="H3101" s="51">
        <v>174</v>
      </c>
      <c r="I3101" s="50" t="s">
        <v>537</v>
      </c>
      <c r="J3101" s="61">
        <v>22.2</v>
      </c>
      <c r="K3101" s="50" t="s">
        <v>121</v>
      </c>
      <c r="L3101" s="72" t="s">
        <v>289</v>
      </c>
      <c r="M3101" s="69">
        <v>1.4</v>
      </c>
      <c r="N3101" s="51">
        <v>83</v>
      </c>
      <c r="O3101" s="50" t="s">
        <v>235</v>
      </c>
      <c r="P3101" s="51">
        <v>10179</v>
      </c>
      <c r="Q3101" s="50" t="s">
        <v>51</v>
      </c>
      <c r="R3101" s="51">
        <v>10162</v>
      </c>
      <c r="S3101" s="50" t="s">
        <v>1012</v>
      </c>
      <c r="T3101" s="52">
        <v>73</v>
      </c>
      <c r="U3101" s="52">
        <v>87</v>
      </c>
      <c r="V3101" s="50" t="s">
        <v>51</v>
      </c>
      <c r="W3101" s="52">
        <v>63</v>
      </c>
      <c r="X3101" s="50" t="s">
        <v>91</v>
      </c>
      <c r="Y3101" s="78">
        <f t="shared" si="202"/>
        <v>0.13999999999999999</v>
      </c>
      <c r="Z3101" s="78">
        <f t="shared" si="203"/>
        <v>0.04</v>
      </c>
      <c r="AA3101" s="78">
        <f t="shared" si="204"/>
        <v>2.2199999999999998</v>
      </c>
      <c r="AB3101" s="77">
        <f t="shared" si="205"/>
        <v>90</v>
      </c>
    </row>
    <row r="3102" spans="1:28" x14ac:dyDescent="0.3">
      <c r="A3102" s="53">
        <v>44821</v>
      </c>
      <c r="B3102" s="50" t="s">
        <v>1255</v>
      </c>
      <c r="C3102" s="50" t="s">
        <v>1256</v>
      </c>
      <c r="D3102" s="50" t="s">
        <v>47</v>
      </c>
      <c r="E3102" s="52">
        <v>10</v>
      </c>
      <c r="F3102" s="51">
        <v>194</v>
      </c>
      <c r="G3102" s="65">
        <v>0</v>
      </c>
      <c r="H3102" s="51">
        <v>170</v>
      </c>
      <c r="I3102" s="50" t="s">
        <v>100</v>
      </c>
      <c r="J3102" s="61">
        <v>21.9</v>
      </c>
      <c r="K3102" s="50" t="s">
        <v>182</v>
      </c>
      <c r="L3102" s="72" t="s">
        <v>132</v>
      </c>
      <c r="M3102" s="69">
        <v>7.8</v>
      </c>
      <c r="N3102" s="51">
        <v>150</v>
      </c>
      <c r="O3102" s="50" t="s">
        <v>179</v>
      </c>
      <c r="P3102" s="51">
        <v>10176</v>
      </c>
      <c r="Q3102" s="50" t="s">
        <v>1012</v>
      </c>
      <c r="R3102" s="51">
        <v>10155</v>
      </c>
      <c r="S3102" s="52">
        <v>24</v>
      </c>
      <c r="T3102" s="52">
        <v>61</v>
      </c>
      <c r="U3102" s="52">
        <v>69</v>
      </c>
      <c r="V3102" s="50" t="s">
        <v>51</v>
      </c>
      <c r="W3102" s="52">
        <v>56</v>
      </c>
      <c r="X3102" s="50" t="s">
        <v>51</v>
      </c>
      <c r="Y3102" s="78">
        <f t="shared" si="202"/>
        <v>0.78</v>
      </c>
      <c r="Z3102" s="78">
        <f t="shared" si="203"/>
        <v>0</v>
      </c>
      <c r="AA3102" s="78">
        <f t="shared" si="204"/>
        <v>2.19</v>
      </c>
      <c r="AB3102" s="77">
        <f t="shared" si="205"/>
        <v>80</v>
      </c>
    </row>
    <row r="3103" spans="1:28" x14ac:dyDescent="0.3">
      <c r="A3103" s="53">
        <v>44822</v>
      </c>
      <c r="B3103" s="50" t="s">
        <v>1255</v>
      </c>
      <c r="C3103" s="50" t="s">
        <v>1256</v>
      </c>
      <c r="D3103" s="50" t="s">
        <v>47</v>
      </c>
      <c r="E3103" s="52">
        <v>10</v>
      </c>
      <c r="F3103" s="51">
        <v>182</v>
      </c>
      <c r="G3103" s="65">
        <v>0</v>
      </c>
      <c r="H3103" s="51">
        <v>141</v>
      </c>
      <c r="I3103" s="50" t="s">
        <v>301</v>
      </c>
      <c r="J3103" s="61">
        <v>22.4</v>
      </c>
      <c r="K3103" s="50" t="s">
        <v>117</v>
      </c>
      <c r="L3103" s="73">
        <v>0</v>
      </c>
      <c r="M3103" s="69">
        <v>4.2</v>
      </c>
      <c r="N3103" s="51">
        <v>97</v>
      </c>
      <c r="O3103" s="50" t="s">
        <v>51</v>
      </c>
      <c r="P3103" s="51">
        <v>10173</v>
      </c>
      <c r="Q3103" s="52">
        <v>22</v>
      </c>
      <c r="R3103" s="51">
        <v>10143</v>
      </c>
      <c r="S3103" s="50" t="s">
        <v>116</v>
      </c>
      <c r="T3103" s="52">
        <v>66</v>
      </c>
      <c r="U3103" s="52">
        <v>76</v>
      </c>
      <c r="V3103" s="50" t="s">
        <v>249</v>
      </c>
      <c r="W3103" s="52">
        <v>50</v>
      </c>
      <c r="X3103" s="50" t="s">
        <v>277</v>
      </c>
      <c r="Y3103" s="78">
        <f t="shared" si="202"/>
        <v>0.42000000000000004</v>
      </c>
      <c r="Z3103" s="78">
        <f t="shared" si="203"/>
        <v>0</v>
      </c>
      <c r="AA3103" s="78">
        <f t="shared" si="204"/>
        <v>2.2399999999999998</v>
      </c>
      <c r="AB3103" s="77">
        <f t="shared" si="205"/>
        <v>0</v>
      </c>
    </row>
    <row r="3104" spans="1:28" x14ac:dyDescent="0.3">
      <c r="A3104" s="53">
        <v>44823</v>
      </c>
      <c r="B3104" s="50" t="s">
        <v>1255</v>
      </c>
      <c r="C3104" s="50" t="s">
        <v>1256</v>
      </c>
      <c r="D3104" s="50" t="s">
        <v>47</v>
      </c>
      <c r="E3104" s="52">
        <v>10</v>
      </c>
      <c r="F3104" s="51">
        <v>188</v>
      </c>
      <c r="G3104" s="65">
        <v>0</v>
      </c>
      <c r="H3104" s="51">
        <v>140</v>
      </c>
      <c r="I3104" s="50" t="s">
        <v>123</v>
      </c>
      <c r="J3104" s="61">
        <v>23.6</v>
      </c>
      <c r="K3104" s="50" t="s">
        <v>215</v>
      </c>
      <c r="L3104" s="72" t="s">
        <v>289</v>
      </c>
      <c r="M3104" s="69">
        <v>3.3</v>
      </c>
      <c r="N3104" s="51">
        <v>78</v>
      </c>
      <c r="O3104" s="50" t="s">
        <v>55</v>
      </c>
      <c r="P3104" s="51">
        <v>10198</v>
      </c>
      <c r="Q3104" s="52">
        <v>22</v>
      </c>
      <c r="R3104" s="51">
        <v>10156</v>
      </c>
      <c r="S3104" s="50" t="s">
        <v>102</v>
      </c>
      <c r="T3104" s="52">
        <v>70</v>
      </c>
      <c r="U3104" s="52">
        <v>81</v>
      </c>
      <c r="V3104" s="50" t="s">
        <v>123</v>
      </c>
      <c r="W3104" s="52">
        <v>60</v>
      </c>
      <c r="X3104" s="50" t="s">
        <v>209</v>
      </c>
      <c r="Y3104" s="78">
        <f t="shared" si="202"/>
        <v>0.32999999999999996</v>
      </c>
      <c r="Z3104" s="78">
        <f t="shared" si="203"/>
        <v>0</v>
      </c>
      <c r="AA3104" s="78">
        <f t="shared" si="204"/>
        <v>2.3600000000000003</v>
      </c>
      <c r="AB3104" s="77">
        <f t="shared" si="205"/>
        <v>90</v>
      </c>
    </row>
    <row r="3105" spans="1:28" x14ac:dyDescent="0.3">
      <c r="A3105" s="53">
        <v>44824</v>
      </c>
      <c r="B3105" s="50" t="s">
        <v>1255</v>
      </c>
      <c r="C3105" s="50" t="s">
        <v>1256</v>
      </c>
      <c r="D3105" s="50" t="s">
        <v>47</v>
      </c>
      <c r="E3105" s="52">
        <v>10</v>
      </c>
      <c r="F3105" s="51">
        <v>182</v>
      </c>
      <c r="G3105" s="65">
        <v>0</v>
      </c>
      <c r="H3105" s="51">
        <v>131</v>
      </c>
      <c r="I3105" s="50" t="s">
        <v>123</v>
      </c>
      <c r="J3105" s="61">
        <v>23.2</v>
      </c>
      <c r="K3105" s="50" t="s">
        <v>250</v>
      </c>
      <c r="L3105" s="72" t="s">
        <v>289</v>
      </c>
      <c r="M3105" s="69">
        <v>2.8</v>
      </c>
      <c r="N3105" s="51">
        <v>86</v>
      </c>
      <c r="O3105" s="50" t="s">
        <v>388</v>
      </c>
      <c r="P3105" s="51">
        <v>10212</v>
      </c>
      <c r="Q3105" s="50" t="s">
        <v>51</v>
      </c>
      <c r="R3105" s="51">
        <v>10188</v>
      </c>
      <c r="S3105" s="50" t="s">
        <v>218</v>
      </c>
      <c r="T3105" s="52">
        <v>70</v>
      </c>
      <c r="U3105" s="52">
        <v>84</v>
      </c>
      <c r="V3105" s="50" t="s">
        <v>123</v>
      </c>
      <c r="W3105" s="52">
        <v>60</v>
      </c>
      <c r="X3105" s="50" t="s">
        <v>167</v>
      </c>
      <c r="Y3105" s="78">
        <f t="shared" si="202"/>
        <v>0.27999999999999997</v>
      </c>
      <c r="Z3105" s="78">
        <f t="shared" si="203"/>
        <v>0</v>
      </c>
      <c r="AA3105" s="78">
        <f t="shared" si="204"/>
        <v>2.3199999999999998</v>
      </c>
      <c r="AB3105" s="77">
        <f t="shared" si="205"/>
        <v>90</v>
      </c>
    </row>
    <row r="3106" spans="1:28" x14ac:dyDescent="0.3">
      <c r="A3106" s="53">
        <v>44825</v>
      </c>
      <c r="B3106" s="50" t="s">
        <v>1255</v>
      </c>
      <c r="C3106" s="50" t="s">
        <v>1256</v>
      </c>
      <c r="D3106" s="50" t="s">
        <v>47</v>
      </c>
      <c r="E3106" s="52">
        <v>10</v>
      </c>
      <c r="F3106" s="51">
        <v>179</v>
      </c>
      <c r="G3106" s="65">
        <v>0</v>
      </c>
      <c r="H3106" s="51">
        <v>133</v>
      </c>
      <c r="I3106" s="50" t="s">
        <v>301</v>
      </c>
      <c r="J3106" s="61">
        <v>22.5</v>
      </c>
      <c r="K3106" s="50" t="s">
        <v>169</v>
      </c>
      <c r="L3106" s="72" t="s">
        <v>289</v>
      </c>
      <c r="M3106" s="69">
        <v>2.8</v>
      </c>
      <c r="N3106" s="51">
        <v>78</v>
      </c>
      <c r="O3106" s="50" t="s">
        <v>164</v>
      </c>
      <c r="P3106" s="51">
        <v>10209</v>
      </c>
      <c r="Q3106" s="50" t="s">
        <v>1012</v>
      </c>
      <c r="R3106" s="51">
        <v>10186</v>
      </c>
      <c r="S3106" s="50" t="s">
        <v>51</v>
      </c>
      <c r="T3106" s="52">
        <v>64</v>
      </c>
      <c r="U3106" s="52">
        <v>74</v>
      </c>
      <c r="V3106" s="50" t="s">
        <v>51</v>
      </c>
      <c r="W3106" s="52">
        <v>57</v>
      </c>
      <c r="X3106" s="50" t="s">
        <v>201</v>
      </c>
      <c r="Y3106" s="78">
        <f t="shared" si="202"/>
        <v>0.27999999999999997</v>
      </c>
      <c r="Z3106" s="78">
        <f t="shared" si="203"/>
        <v>0</v>
      </c>
      <c r="AA3106" s="78">
        <f t="shared" si="204"/>
        <v>2.25</v>
      </c>
      <c r="AB3106" s="77">
        <f t="shared" si="205"/>
        <v>90</v>
      </c>
    </row>
    <row r="3107" spans="1:28" x14ac:dyDescent="0.3">
      <c r="A3107" s="53">
        <v>44826</v>
      </c>
      <c r="B3107" s="50" t="s">
        <v>1255</v>
      </c>
      <c r="C3107" s="50" t="s">
        <v>1256</v>
      </c>
      <c r="D3107" s="50" t="s">
        <v>47</v>
      </c>
      <c r="E3107" s="52">
        <v>10</v>
      </c>
      <c r="F3107" s="51">
        <v>179</v>
      </c>
      <c r="G3107" s="65">
        <v>0</v>
      </c>
      <c r="H3107" s="51">
        <v>118</v>
      </c>
      <c r="I3107" s="50" t="s">
        <v>111</v>
      </c>
      <c r="J3107" s="61">
        <v>24</v>
      </c>
      <c r="K3107" s="50" t="s">
        <v>158</v>
      </c>
      <c r="L3107" s="72" t="s">
        <v>401</v>
      </c>
      <c r="M3107" s="69">
        <v>1.7</v>
      </c>
      <c r="N3107" s="51">
        <v>50</v>
      </c>
      <c r="O3107" s="50" t="s">
        <v>95</v>
      </c>
      <c r="P3107" s="51">
        <v>10191</v>
      </c>
      <c r="Q3107" s="50" t="s">
        <v>1012</v>
      </c>
      <c r="R3107" s="51">
        <v>10161</v>
      </c>
      <c r="S3107" s="52">
        <v>24</v>
      </c>
      <c r="T3107" s="52">
        <v>69</v>
      </c>
      <c r="U3107" s="52">
        <v>80</v>
      </c>
      <c r="V3107" s="50" t="s">
        <v>51</v>
      </c>
      <c r="W3107" s="52">
        <v>56</v>
      </c>
      <c r="X3107" s="50" t="s">
        <v>51</v>
      </c>
      <c r="Y3107" s="78">
        <f t="shared" si="202"/>
        <v>0.16999999999999998</v>
      </c>
      <c r="Z3107" s="78">
        <f t="shared" si="203"/>
        <v>0</v>
      </c>
      <c r="AA3107" s="78">
        <f t="shared" si="204"/>
        <v>2.4</v>
      </c>
      <c r="AB3107" s="77">
        <f t="shared" si="205"/>
        <v>60</v>
      </c>
    </row>
    <row r="3108" spans="1:28" x14ac:dyDescent="0.3">
      <c r="A3108" s="53">
        <v>44827</v>
      </c>
      <c r="B3108" s="50" t="s">
        <v>1255</v>
      </c>
      <c r="C3108" s="50" t="s">
        <v>1256</v>
      </c>
      <c r="D3108" s="50" t="s">
        <v>47</v>
      </c>
      <c r="E3108" s="52">
        <v>10</v>
      </c>
      <c r="F3108" s="51">
        <v>174</v>
      </c>
      <c r="G3108" s="65">
        <v>10.8</v>
      </c>
      <c r="H3108" s="51">
        <v>151</v>
      </c>
      <c r="I3108" s="50" t="s">
        <v>85</v>
      </c>
      <c r="J3108" s="61">
        <v>19.600000000000001</v>
      </c>
      <c r="K3108" s="50" t="s">
        <v>129</v>
      </c>
      <c r="L3108" s="73">
        <v>28</v>
      </c>
      <c r="M3108" s="69">
        <v>2.5</v>
      </c>
      <c r="N3108" s="51">
        <v>83</v>
      </c>
      <c r="O3108" s="50" t="s">
        <v>108</v>
      </c>
      <c r="P3108" s="51">
        <v>10175</v>
      </c>
      <c r="Q3108" s="52">
        <v>10</v>
      </c>
      <c r="R3108" s="51">
        <v>10155</v>
      </c>
      <c r="S3108" s="50" t="s">
        <v>51</v>
      </c>
      <c r="T3108" s="52">
        <v>78</v>
      </c>
      <c r="U3108" s="52">
        <v>84</v>
      </c>
      <c r="V3108" s="50" t="s">
        <v>280</v>
      </c>
      <c r="W3108" s="52">
        <v>72</v>
      </c>
      <c r="X3108" s="50" t="s">
        <v>51</v>
      </c>
      <c r="Y3108" s="78">
        <f t="shared" si="202"/>
        <v>0.25</v>
      </c>
      <c r="Z3108" s="78">
        <f t="shared" si="203"/>
        <v>1.08</v>
      </c>
      <c r="AA3108" s="78">
        <f t="shared" si="204"/>
        <v>1.9600000000000002</v>
      </c>
      <c r="AB3108" s="77">
        <f t="shared" si="205"/>
        <v>280</v>
      </c>
    </row>
    <row r="3109" spans="1:28" x14ac:dyDescent="0.3">
      <c r="A3109" s="53">
        <v>44828</v>
      </c>
      <c r="B3109" s="50" t="s">
        <v>1255</v>
      </c>
      <c r="C3109" s="50" t="s">
        <v>1256</v>
      </c>
      <c r="D3109" s="50" t="s">
        <v>47</v>
      </c>
      <c r="E3109" s="52">
        <v>10</v>
      </c>
      <c r="F3109" s="51">
        <v>159</v>
      </c>
      <c r="G3109" s="65">
        <v>14.6</v>
      </c>
      <c r="H3109" s="51">
        <v>137</v>
      </c>
      <c r="I3109" s="50" t="s">
        <v>100</v>
      </c>
      <c r="J3109" s="61">
        <v>18.100000000000001</v>
      </c>
      <c r="K3109" s="50" t="s">
        <v>135</v>
      </c>
      <c r="L3109" s="73">
        <v>31</v>
      </c>
      <c r="M3109" s="69">
        <v>2.8</v>
      </c>
      <c r="N3109" s="51">
        <v>111</v>
      </c>
      <c r="O3109" s="50" t="s">
        <v>61</v>
      </c>
      <c r="P3109" s="51">
        <v>10182</v>
      </c>
      <c r="Q3109" s="52">
        <v>11</v>
      </c>
      <c r="R3109" s="51">
        <v>10156</v>
      </c>
      <c r="S3109" s="50" t="s">
        <v>116</v>
      </c>
      <c r="T3109" s="52">
        <v>79</v>
      </c>
      <c r="U3109" s="52">
        <v>85</v>
      </c>
      <c r="V3109" s="50" t="s">
        <v>51</v>
      </c>
      <c r="W3109" s="52">
        <v>70</v>
      </c>
      <c r="X3109" s="50" t="s">
        <v>135</v>
      </c>
      <c r="Y3109" s="78">
        <f t="shared" si="202"/>
        <v>0.27999999999999997</v>
      </c>
      <c r="Z3109" s="78">
        <f t="shared" si="203"/>
        <v>1.46</v>
      </c>
      <c r="AA3109" s="78">
        <f t="shared" si="204"/>
        <v>1.81</v>
      </c>
      <c r="AB3109" s="77">
        <f t="shared" si="205"/>
        <v>310</v>
      </c>
    </row>
    <row r="3110" spans="1:28" x14ac:dyDescent="0.3">
      <c r="A3110" s="53">
        <v>44829</v>
      </c>
      <c r="B3110" s="50" t="s">
        <v>1255</v>
      </c>
      <c r="C3110" s="50" t="s">
        <v>1256</v>
      </c>
      <c r="D3110" s="50" t="s">
        <v>47</v>
      </c>
      <c r="E3110" s="52">
        <v>10</v>
      </c>
      <c r="F3110" s="51">
        <v>159</v>
      </c>
      <c r="G3110" s="65">
        <v>4.5999999999999996</v>
      </c>
      <c r="H3110" s="51">
        <v>133</v>
      </c>
      <c r="I3110" s="50" t="s">
        <v>159</v>
      </c>
      <c r="J3110" s="61">
        <v>18.5</v>
      </c>
      <c r="K3110" s="50" t="s">
        <v>81</v>
      </c>
      <c r="L3110" s="73">
        <v>30</v>
      </c>
      <c r="M3110" s="69">
        <v>2.8</v>
      </c>
      <c r="N3110" s="51">
        <v>75</v>
      </c>
      <c r="O3110" s="50" t="s">
        <v>113</v>
      </c>
      <c r="P3110" s="51">
        <v>10182</v>
      </c>
      <c r="Q3110" s="52">
        <v>22</v>
      </c>
      <c r="R3110" s="51">
        <v>10163</v>
      </c>
      <c r="S3110" s="50" t="s">
        <v>102</v>
      </c>
      <c r="T3110" s="52">
        <v>70</v>
      </c>
      <c r="U3110" s="52">
        <v>81</v>
      </c>
      <c r="V3110" s="50" t="s">
        <v>51</v>
      </c>
      <c r="W3110" s="52">
        <v>57</v>
      </c>
      <c r="X3110" s="50" t="s">
        <v>121</v>
      </c>
      <c r="Y3110" s="78">
        <f t="shared" si="202"/>
        <v>0.27999999999999997</v>
      </c>
      <c r="Z3110" s="78">
        <f t="shared" si="203"/>
        <v>0.45999999999999996</v>
      </c>
      <c r="AA3110" s="78">
        <f t="shared" si="204"/>
        <v>1.85</v>
      </c>
      <c r="AB3110" s="77">
        <f t="shared" si="205"/>
        <v>300</v>
      </c>
    </row>
    <row r="3111" spans="1:28" x14ac:dyDescent="0.3">
      <c r="A3111" s="53">
        <v>44830</v>
      </c>
      <c r="B3111" s="50" t="s">
        <v>1255</v>
      </c>
      <c r="C3111" s="50" t="s">
        <v>1256</v>
      </c>
      <c r="D3111" s="50" t="s">
        <v>47</v>
      </c>
      <c r="E3111" s="52">
        <v>10</v>
      </c>
      <c r="F3111" s="51">
        <v>166</v>
      </c>
      <c r="G3111" s="65">
        <v>2.8</v>
      </c>
      <c r="H3111" s="51">
        <v>135</v>
      </c>
      <c r="I3111" s="50" t="s">
        <v>120</v>
      </c>
      <c r="J3111" s="61">
        <v>19.600000000000001</v>
      </c>
      <c r="K3111" s="50" t="s">
        <v>146</v>
      </c>
      <c r="L3111" s="73">
        <v>26</v>
      </c>
      <c r="M3111" s="69">
        <v>3.3</v>
      </c>
      <c r="N3111" s="51">
        <v>117</v>
      </c>
      <c r="O3111" s="50" t="s">
        <v>107</v>
      </c>
      <c r="P3111" s="51">
        <v>10180</v>
      </c>
      <c r="Q3111" s="52">
        <v>10</v>
      </c>
      <c r="R3111" s="51">
        <v>10154</v>
      </c>
      <c r="S3111" s="52">
        <v>23</v>
      </c>
      <c r="T3111" s="52">
        <v>70</v>
      </c>
      <c r="U3111" s="52">
        <v>83</v>
      </c>
      <c r="V3111" s="50" t="s">
        <v>75</v>
      </c>
      <c r="W3111" s="52">
        <v>56</v>
      </c>
      <c r="X3111" s="50" t="s">
        <v>51</v>
      </c>
      <c r="Y3111" s="78">
        <f t="shared" si="202"/>
        <v>0.32999999999999996</v>
      </c>
      <c r="Z3111" s="78">
        <f t="shared" si="203"/>
        <v>0.27999999999999997</v>
      </c>
      <c r="AA3111" s="78">
        <f t="shared" si="204"/>
        <v>1.9600000000000002</v>
      </c>
      <c r="AB3111" s="77">
        <f t="shared" si="205"/>
        <v>260</v>
      </c>
    </row>
    <row r="3112" spans="1:28" x14ac:dyDescent="0.3">
      <c r="A3112" s="53">
        <v>44831</v>
      </c>
      <c r="B3112" s="50" t="s">
        <v>1255</v>
      </c>
      <c r="C3112" s="50" t="s">
        <v>1256</v>
      </c>
      <c r="D3112" s="50" t="s">
        <v>47</v>
      </c>
      <c r="E3112" s="52">
        <v>10</v>
      </c>
      <c r="F3112" s="51">
        <v>178</v>
      </c>
      <c r="G3112" s="65">
        <v>0.2</v>
      </c>
      <c r="H3112" s="51">
        <v>153</v>
      </c>
      <c r="I3112" s="50" t="s">
        <v>74</v>
      </c>
      <c r="J3112" s="61">
        <v>20.399999999999999</v>
      </c>
      <c r="K3112" s="50" t="s">
        <v>167</v>
      </c>
      <c r="L3112" s="73">
        <v>28</v>
      </c>
      <c r="M3112" s="69">
        <v>4.2</v>
      </c>
      <c r="N3112" s="51">
        <v>144</v>
      </c>
      <c r="O3112" s="50" t="s">
        <v>50</v>
      </c>
      <c r="P3112" s="51">
        <v>10182</v>
      </c>
      <c r="Q3112" s="52">
        <v>12</v>
      </c>
      <c r="R3112" s="51">
        <v>10153</v>
      </c>
      <c r="S3112" s="50" t="s">
        <v>51</v>
      </c>
      <c r="T3112" s="52">
        <v>69</v>
      </c>
      <c r="U3112" s="52">
        <v>81</v>
      </c>
      <c r="V3112" s="50" t="s">
        <v>280</v>
      </c>
      <c r="W3112" s="52">
        <v>55</v>
      </c>
      <c r="X3112" s="50" t="s">
        <v>169</v>
      </c>
      <c r="Y3112" s="78">
        <f t="shared" si="202"/>
        <v>0.42000000000000004</v>
      </c>
      <c r="Z3112" s="78">
        <f t="shared" si="203"/>
        <v>0.02</v>
      </c>
      <c r="AA3112" s="78">
        <f t="shared" si="204"/>
        <v>2.04</v>
      </c>
      <c r="AB3112" s="77">
        <f t="shared" si="205"/>
        <v>280</v>
      </c>
    </row>
    <row r="3113" spans="1:28" x14ac:dyDescent="0.3">
      <c r="A3113" s="53">
        <v>44832</v>
      </c>
      <c r="B3113" s="50" t="s">
        <v>1255</v>
      </c>
      <c r="C3113" s="50" t="s">
        <v>1256</v>
      </c>
      <c r="D3113" s="50" t="s">
        <v>47</v>
      </c>
      <c r="E3113" s="52">
        <v>10</v>
      </c>
      <c r="F3113" s="51">
        <v>192</v>
      </c>
      <c r="G3113" s="65">
        <v>0.2</v>
      </c>
      <c r="H3113" s="51">
        <v>166</v>
      </c>
      <c r="I3113" s="50" t="s">
        <v>142</v>
      </c>
      <c r="J3113" s="61">
        <v>21.7</v>
      </c>
      <c r="K3113" s="50" t="s">
        <v>169</v>
      </c>
      <c r="L3113" s="73">
        <v>24</v>
      </c>
      <c r="M3113" s="69">
        <v>5.8</v>
      </c>
      <c r="N3113" s="51">
        <v>169</v>
      </c>
      <c r="O3113" s="50" t="s">
        <v>60</v>
      </c>
      <c r="P3113" s="51">
        <v>10155</v>
      </c>
      <c r="Q3113" s="50" t="s">
        <v>1012</v>
      </c>
      <c r="R3113" s="51">
        <v>10087</v>
      </c>
      <c r="S3113" s="52">
        <v>24</v>
      </c>
      <c r="T3113" s="52">
        <v>71</v>
      </c>
      <c r="U3113" s="52">
        <v>79</v>
      </c>
      <c r="V3113" s="50" t="s">
        <v>51</v>
      </c>
      <c r="W3113" s="52">
        <v>55</v>
      </c>
      <c r="X3113" s="50" t="s">
        <v>250</v>
      </c>
      <c r="Y3113" s="78">
        <f t="shared" si="202"/>
        <v>0.57999999999999996</v>
      </c>
      <c r="Z3113" s="78">
        <f t="shared" si="203"/>
        <v>0.02</v>
      </c>
      <c r="AA3113" s="78">
        <f t="shared" si="204"/>
        <v>2.17</v>
      </c>
      <c r="AB3113" s="77">
        <f t="shared" si="205"/>
        <v>240</v>
      </c>
    </row>
    <row r="3114" spans="1:28" x14ac:dyDescent="0.3">
      <c r="A3114" s="53">
        <v>44833</v>
      </c>
      <c r="B3114" s="50" t="s">
        <v>1255</v>
      </c>
      <c r="C3114" s="50" t="s">
        <v>1256</v>
      </c>
      <c r="D3114" s="50" t="s">
        <v>47</v>
      </c>
      <c r="E3114" s="52">
        <v>10</v>
      </c>
      <c r="F3114" s="51">
        <v>157</v>
      </c>
      <c r="G3114" s="65">
        <v>51.6</v>
      </c>
      <c r="H3114" s="51">
        <v>138</v>
      </c>
      <c r="I3114" s="50" t="s">
        <v>177</v>
      </c>
      <c r="J3114" s="61">
        <v>17.600000000000001</v>
      </c>
      <c r="K3114" s="50" t="s">
        <v>51</v>
      </c>
      <c r="L3114" s="73">
        <v>25</v>
      </c>
      <c r="M3114" s="69">
        <v>2.8</v>
      </c>
      <c r="N3114" s="51">
        <v>136</v>
      </c>
      <c r="O3114" s="50" t="s">
        <v>66</v>
      </c>
      <c r="P3114" s="51">
        <v>10129</v>
      </c>
      <c r="Q3114" s="52">
        <v>24</v>
      </c>
      <c r="R3114" s="51">
        <v>10058</v>
      </c>
      <c r="S3114" s="50" t="s">
        <v>102</v>
      </c>
      <c r="T3114" s="52">
        <v>76</v>
      </c>
      <c r="U3114" s="52">
        <v>85</v>
      </c>
      <c r="V3114" s="50" t="s">
        <v>52</v>
      </c>
      <c r="W3114" s="52">
        <v>60</v>
      </c>
      <c r="X3114" s="50" t="s">
        <v>80</v>
      </c>
      <c r="Y3114" s="78">
        <f t="shared" si="202"/>
        <v>0.27999999999999997</v>
      </c>
      <c r="Z3114" s="78">
        <f t="shared" si="203"/>
        <v>5.16</v>
      </c>
      <c r="AA3114" s="78">
        <f t="shared" si="204"/>
        <v>1.7600000000000002</v>
      </c>
      <c r="AB3114" s="77">
        <f t="shared" si="205"/>
        <v>250</v>
      </c>
    </row>
    <row r="3115" spans="1:28" x14ac:dyDescent="0.3">
      <c r="A3115" s="53">
        <v>44834</v>
      </c>
      <c r="B3115" s="50" t="s">
        <v>1255</v>
      </c>
      <c r="C3115" s="50" t="s">
        <v>1256</v>
      </c>
      <c r="D3115" s="50" t="s">
        <v>47</v>
      </c>
      <c r="E3115" s="52">
        <v>10</v>
      </c>
      <c r="F3115" s="51">
        <v>170</v>
      </c>
      <c r="G3115" s="65">
        <v>0</v>
      </c>
      <c r="H3115" s="51">
        <v>138</v>
      </c>
      <c r="I3115" s="50" t="s">
        <v>100</v>
      </c>
      <c r="J3115" s="61">
        <v>20.2</v>
      </c>
      <c r="K3115" s="50" t="s">
        <v>133</v>
      </c>
      <c r="L3115" s="73">
        <v>30</v>
      </c>
      <c r="M3115" s="69">
        <v>3.1</v>
      </c>
      <c r="N3115" s="51">
        <v>97</v>
      </c>
      <c r="O3115" s="50" t="s">
        <v>179</v>
      </c>
      <c r="P3115" s="51">
        <v>10190</v>
      </c>
      <c r="Q3115" s="52">
        <v>23</v>
      </c>
      <c r="R3115" s="51">
        <v>10129</v>
      </c>
      <c r="S3115" s="50" t="s">
        <v>1012</v>
      </c>
      <c r="T3115" s="52">
        <v>61</v>
      </c>
      <c r="U3115" s="52">
        <v>81</v>
      </c>
      <c r="V3115" s="50" t="s">
        <v>80</v>
      </c>
      <c r="W3115" s="52">
        <v>51</v>
      </c>
      <c r="X3115" s="50" t="s">
        <v>133</v>
      </c>
      <c r="Y3115" s="78">
        <f t="shared" si="202"/>
        <v>0.31</v>
      </c>
      <c r="Z3115" s="78">
        <f t="shared" si="203"/>
        <v>0</v>
      </c>
      <c r="AA3115" s="78">
        <f t="shared" si="204"/>
        <v>2.02</v>
      </c>
      <c r="AB3115" s="77">
        <f t="shared" si="205"/>
        <v>300</v>
      </c>
    </row>
    <row r="3116" spans="1:28" x14ac:dyDescent="0.3">
      <c r="A3116" s="53">
        <v>44835</v>
      </c>
      <c r="B3116" s="50" t="s">
        <v>1255</v>
      </c>
      <c r="C3116" s="50" t="s">
        <v>1256</v>
      </c>
      <c r="D3116" s="50" t="s">
        <v>47</v>
      </c>
      <c r="E3116" s="52">
        <v>10</v>
      </c>
      <c r="F3116" s="51">
        <v>180</v>
      </c>
      <c r="G3116" s="65">
        <v>0</v>
      </c>
      <c r="H3116" s="51">
        <v>139</v>
      </c>
      <c r="I3116" s="50" t="s">
        <v>286</v>
      </c>
      <c r="J3116" s="61">
        <v>22</v>
      </c>
      <c r="K3116" s="50" t="s">
        <v>61</v>
      </c>
      <c r="L3116" s="73">
        <v>30</v>
      </c>
      <c r="M3116" s="69">
        <v>1.9</v>
      </c>
      <c r="N3116" s="51">
        <v>72</v>
      </c>
      <c r="O3116" s="50" t="s">
        <v>250</v>
      </c>
      <c r="P3116" s="51">
        <v>10254</v>
      </c>
      <c r="Q3116" s="52">
        <v>20</v>
      </c>
      <c r="R3116" s="51">
        <v>10185</v>
      </c>
      <c r="S3116" s="50" t="s">
        <v>263</v>
      </c>
      <c r="T3116" s="52">
        <v>66</v>
      </c>
      <c r="U3116" s="52">
        <v>78</v>
      </c>
      <c r="V3116" s="50" t="s">
        <v>108</v>
      </c>
      <c r="W3116" s="52">
        <v>56</v>
      </c>
      <c r="X3116" s="50" t="s">
        <v>104</v>
      </c>
      <c r="Y3116" s="78">
        <f t="shared" si="202"/>
        <v>0.19</v>
      </c>
      <c r="Z3116" s="78">
        <f t="shared" si="203"/>
        <v>0</v>
      </c>
      <c r="AA3116" s="78">
        <f t="shared" si="204"/>
        <v>2.2000000000000002</v>
      </c>
      <c r="AB3116" s="77">
        <f t="shared" si="205"/>
        <v>300</v>
      </c>
    </row>
    <row r="3117" spans="1:28" x14ac:dyDescent="0.3">
      <c r="A3117" s="53">
        <v>44836</v>
      </c>
      <c r="B3117" s="50" t="s">
        <v>1255</v>
      </c>
      <c r="C3117" s="50" t="s">
        <v>1256</v>
      </c>
      <c r="D3117" s="50" t="s">
        <v>47</v>
      </c>
      <c r="E3117" s="52">
        <v>10</v>
      </c>
      <c r="F3117" s="51">
        <v>204</v>
      </c>
      <c r="G3117" s="65">
        <v>0</v>
      </c>
      <c r="H3117" s="51">
        <v>161</v>
      </c>
      <c r="I3117" s="50" t="s">
        <v>100</v>
      </c>
      <c r="J3117" s="61">
        <v>24.8</v>
      </c>
      <c r="K3117" s="50" t="s">
        <v>91</v>
      </c>
      <c r="L3117" s="72" t="s">
        <v>533</v>
      </c>
      <c r="M3117" s="69">
        <v>2.2000000000000002</v>
      </c>
      <c r="N3117" s="51">
        <v>58</v>
      </c>
      <c r="O3117" s="50" t="s">
        <v>162</v>
      </c>
      <c r="P3117" s="51">
        <v>10260</v>
      </c>
      <c r="Q3117" s="52">
        <v>10</v>
      </c>
      <c r="R3117" s="51">
        <v>10229</v>
      </c>
      <c r="S3117" s="52">
        <v>24</v>
      </c>
      <c r="T3117" s="52">
        <v>72</v>
      </c>
      <c r="U3117" s="52">
        <v>82</v>
      </c>
      <c r="V3117" s="50" t="s">
        <v>51</v>
      </c>
      <c r="W3117" s="52">
        <v>58</v>
      </c>
      <c r="X3117" s="50" t="s">
        <v>89</v>
      </c>
      <c r="Y3117" s="78">
        <f t="shared" si="202"/>
        <v>0.22000000000000003</v>
      </c>
      <c r="Z3117" s="78">
        <f t="shared" si="203"/>
        <v>0</v>
      </c>
      <c r="AA3117" s="78">
        <f t="shared" si="204"/>
        <v>2.48</v>
      </c>
      <c r="AB3117" s="77">
        <f t="shared" si="205"/>
        <v>70</v>
      </c>
    </row>
    <row r="3118" spans="1:28" x14ac:dyDescent="0.3">
      <c r="A3118" s="53">
        <v>44837</v>
      </c>
      <c r="B3118" s="50" t="s">
        <v>1255</v>
      </c>
      <c r="C3118" s="50" t="s">
        <v>1256</v>
      </c>
      <c r="D3118" s="50" t="s">
        <v>47</v>
      </c>
      <c r="E3118" s="52">
        <v>10</v>
      </c>
      <c r="F3118" s="51">
        <v>188</v>
      </c>
      <c r="G3118" s="65">
        <v>0</v>
      </c>
      <c r="H3118" s="51">
        <v>143</v>
      </c>
      <c r="I3118" s="50" t="s">
        <v>111</v>
      </c>
      <c r="J3118" s="61">
        <v>23.3</v>
      </c>
      <c r="K3118" s="50" t="s">
        <v>91</v>
      </c>
      <c r="L3118" s="72" t="s">
        <v>132</v>
      </c>
      <c r="M3118" s="69">
        <v>3.1</v>
      </c>
      <c r="N3118" s="51">
        <v>61</v>
      </c>
      <c r="O3118" s="50" t="s">
        <v>260</v>
      </c>
      <c r="P3118" s="51">
        <v>10229</v>
      </c>
      <c r="Q3118" s="50" t="s">
        <v>1012</v>
      </c>
      <c r="R3118" s="51">
        <v>10197</v>
      </c>
      <c r="S3118" s="52">
        <v>24</v>
      </c>
      <c r="T3118" s="52">
        <v>78</v>
      </c>
      <c r="U3118" s="52">
        <v>88</v>
      </c>
      <c r="V3118" s="50" t="s">
        <v>51</v>
      </c>
      <c r="W3118" s="52">
        <v>63</v>
      </c>
      <c r="X3118" s="50" t="s">
        <v>206</v>
      </c>
      <c r="Y3118" s="78">
        <f t="shared" si="202"/>
        <v>0.31</v>
      </c>
      <c r="Z3118" s="78">
        <f t="shared" si="203"/>
        <v>0</v>
      </c>
      <c r="AA3118" s="78">
        <f t="shared" si="204"/>
        <v>2.33</v>
      </c>
      <c r="AB3118" s="77">
        <f t="shared" si="205"/>
        <v>80</v>
      </c>
    </row>
    <row r="3119" spans="1:28" x14ac:dyDescent="0.3">
      <c r="A3119" s="53">
        <v>44838</v>
      </c>
      <c r="B3119" s="50" t="s">
        <v>1255</v>
      </c>
      <c r="C3119" s="50" t="s">
        <v>1256</v>
      </c>
      <c r="D3119" s="50" t="s">
        <v>47</v>
      </c>
      <c r="E3119" s="52">
        <v>10</v>
      </c>
      <c r="F3119" s="51">
        <v>170</v>
      </c>
      <c r="G3119" s="65">
        <v>0</v>
      </c>
      <c r="H3119" s="51">
        <v>143</v>
      </c>
      <c r="I3119" s="50" t="s">
        <v>258</v>
      </c>
      <c r="J3119" s="61">
        <v>19.600000000000001</v>
      </c>
      <c r="K3119" s="50" t="s">
        <v>158</v>
      </c>
      <c r="L3119" s="73">
        <v>30</v>
      </c>
      <c r="M3119" s="69">
        <v>1.9</v>
      </c>
      <c r="N3119" s="51">
        <v>61</v>
      </c>
      <c r="O3119" s="50" t="s">
        <v>179</v>
      </c>
      <c r="P3119" s="51">
        <v>10210</v>
      </c>
      <c r="Q3119" s="52">
        <v>11</v>
      </c>
      <c r="R3119" s="51">
        <v>10184</v>
      </c>
      <c r="S3119" s="50" t="s">
        <v>51</v>
      </c>
      <c r="T3119" s="52">
        <v>84</v>
      </c>
      <c r="U3119" s="52">
        <v>90</v>
      </c>
      <c r="V3119" s="50" t="s">
        <v>51</v>
      </c>
      <c r="W3119" s="52">
        <v>78</v>
      </c>
      <c r="X3119" s="50" t="s">
        <v>50</v>
      </c>
      <c r="Y3119" s="78">
        <f t="shared" si="202"/>
        <v>0.19</v>
      </c>
      <c r="Z3119" s="78">
        <f t="shared" si="203"/>
        <v>0</v>
      </c>
      <c r="AA3119" s="78">
        <f t="shared" si="204"/>
        <v>1.9600000000000002</v>
      </c>
      <c r="AB3119" s="77">
        <f t="shared" si="205"/>
        <v>300</v>
      </c>
    </row>
    <row r="3120" spans="1:28" x14ac:dyDescent="0.3">
      <c r="A3120" s="53">
        <v>44839</v>
      </c>
      <c r="B3120" s="50" t="s">
        <v>1255</v>
      </c>
      <c r="C3120" s="50" t="s">
        <v>1256</v>
      </c>
      <c r="D3120" s="50" t="s">
        <v>47</v>
      </c>
      <c r="E3120" s="52">
        <v>10</v>
      </c>
      <c r="F3120" s="51">
        <v>186</v>
      </c>
      <c r="G3120" s="65">
        <v>2.8</v>
      </c>
      <c r="H3120" s="51">
        <v>157</v>
      </c>
      <c r="I3120" s="50" t="s">
        <v>74</v>
      </c>
      <c r="J3120" s="61">
        <v>21.4</v>
      </c>
      <c r="K3120" s="50" t="s">
        <v>213</v>
      </c>
      <c r="L3120" s="73">
        <v>24</v>
      </c>
      <c r="M3120" s="69">
        <v>1.9</v>
      </c>
      <c r="N3120" s="51">
        <v>64</v>
      </c>
      <c r="O3120" s="50" t="s">
        <v>186</v>
      </c>
      <c r="P3120" s="51">
        <v>10278</v>
      </c>
      <c r="Q3120" s="50" t="s">
        <v>51</v>
      </c>
      <c r="R3120" s="51">
        <v>10180</v>
      </c>
      <c r="S3120" s="50" t="s">
        <v>218</v>
      </c>
      <c r="T3120" s="52">
        <v>74</v>
      </c>
      <c r="U3120" s="52">
        <v>87</v>
      </c>
      <c r="V3120" s="50" t="s">
        <v>205</v>
      </c>
      <c r="W3120" s="52">
        <v>61</v>
      </c>
      <c r="X3120" s="50" t="s">
        <v>213</v>
      </c>
      <c r="Y3120" s="78">
        <f t="shared" si="202"/>
        <v>0.19</v>
      </c>
      <c r="Z3120" s="78">
        <f t="shared" si="203"/>
        <v>0.27999999999999997</v>
      </c>
      <c r="AA3120" s="78">
        <f t="shared" si="204"/>
        <v>2.1399999999999997</v>
      </c>
      <c r="AB3120" s="77">
        <f t="shared" si="205"/>
        <v>240</v>
      </c>
    </row>
    <row r="3121" spans="1:28" x14ac:dyDescent="0.3">
      <c r="A3121" s="53">
        <v>44840</v>
      </c>
      <c r="B3121" s="50" t="s">
        <v>1255</v>
      </c>
      <c r="C3121" s="50" t="s">
        <v>1256</v>
      </c>
      <c r="D3121" s="50" t="s">
        <v>47</v>
      </c>
      <c r="E3121" s="52">
        <v>10</v>
      </c>
      <c r="F3121" s="51">
        <v>189</v>
      </c>
      <c r="G3121" s="65">
        <v>0.2</v>
      </c>
      <c r="H3121" s="51">
        <v>175</v>
      </c>
      <c r="I3121" s="50" t="s">
        <v>367</v>
      </c>
      <c r="J3121" s="61">
        <v>20.3</v>
      </c>
      <c r="K3121" s="50" t="s">
        <v>250</v>
      </c>
      <c r="L3121" s="72" t="s">
        <v>132</v>
      </c>
      <c r="M3121" s="69">
        <v>8.3000000000000007</v>
      </c>
      <c r="N3121" s="51">
        <v>108</v>
      </c>
      <c r="O3121" s="50" t="s">
        <v>61</v>
      </c>
      <c r="P3121" s="51">
        <v>10280</v>
      </c>
      <c r="Q3121" s="50" t="s">
        <v>51</v>
      </c>
      <c r="R3121" s="51">
        <v>10228</v>
      </c>
      <c r="S3121" s="52">
        <v>24</v>
      </c>
      <c r="T3121" s="52">
        <v>86</v>
      </c>
      <c r="U3121" s="52">
        <v>89</v>
      </c>
      <c r="V3121" s="50" t="s">
        <v>74</v>
      </c>
      <c r="W3121" s="52">
        <v>81</v>
      </c>
      <c r="X3121" s="50" t="s">
        <v>80</v>
      </c>
      <c r="Y3121" s="78">
        <f t="shared" si="202"/>
        <v>0.83000000000000007</v>
      </c>
      <c r="Z3121" s="78">
        <f t="shared" si="203"/>
        <v>0.02</v>
      </c>
      <c r="AA3121" s="78">
        <f t="shared" si="204"/>
        <v>2.0300000000000002</v>
      </c>
      <c r="AB3121" s="77">
        <f t="shared" si="205"/>
        <v>80</v>
      </c>
    </row>
    <row r="3122" spans="1:28" x14ac:dyDescent="0.3">
      <c r="A3122" s="53">
        <v>44841</v>
      </c>
      <c r="B3122" s="50" t="s">
        <v>1255</v>
      </c>
      <c r="C3122" s="50" t="s">
        <v>1256</v>
      </c>
      <c r="D3122" s="50" t="s">
        <v>47</v>
      </c>
      <c r="E3122" s="52">
        <v>10</v>
      </c>
      <c r="F3122" s="51">
        <v>189</v>
      </c>
      <c r="G3122" s="65">
        <v>2.4</v>
      </c>
      <c r="H3122" s="51">
        <v>176</v>
      </c>
      <c r="I3122" s="50" t="s">
        <v>644</v>
      </c>
      <c r="J3122" s="61">
        <v>20.2</v>
      </c>
      <c r="K3122" s="50" t="s">
        <v>129</v>
      </c>
      <c r="L3122" s="72" t="s">
        <v>102</v>
      </c>
      <c r="M3122" s="69">
        <v>1.1000000000000001</v>
      </c>
      <c r="N3122" s="51">
        <v>67</v>
      </c>
      <c r="O3122" s="50" t="s">
        <v>312</v>
      </c>
      <c r="P3122" s="51">
        <v>10228</v>
      </c>
      <c r="Q3122" s="50" t="s">
        <v>1012</v>
      </c>
      <c r="R3122" s="51">
        <v>10200</v>
      </c>
      <c r="S3122" s="52">
        <v>14</v>
      </c>
      <c r="T3122" s="52">
        <v>84</v>
      </c>
      <c r="U3122" s="52">
        <v>88</v>
      </c>
      <c r="V3122" s="50" t="s">
        <v>51</v>
      </c>
      <c r="W3122" s="52">
        <v>80</v>
      </c>
      <c r="X3122" s="50" t="s">
        <v>209</v>
      </c>
      <c r="Y3122" s="78">
        <f t="shared" si="202"/>
        <v>0.11000000000000001</v>
      </c>
      <c r="Z3122" s="78">
        <f t="shared" si="203"/>
        <v>0.24</v>
      </c>
      <c r="AA3122" s="78">
        <f t="shared" si="204"/>
        <v>2.02</v>
      </c>
      <c r="AB3122" s="77">
        <f t="shared" si="205"/>
        <v>50</v>
      </c>
    </row>
    <row r="3123" spans="1:28" x14ac:dyDescent="0.3">
      <c r="A3123" s="53">
        <v>44842</v>
      </c>
      <c r="B3123" s="50" t="s">
        <v>1255</v>
      </c>
      <c r="C3123" s="50" t="s">
        <v>1256</v>
      </c>
      <c r="D3123" s="50" t="s">
        <v>47</v>
      </c>
      <c r="E3123" s="52">
        <v>10</v>
      </c>
      <c r="F3123" s="51">
        <v>174</v>
      </c>
      <c r="G3123" s="65">
        <v>0</v>
      </c>
      <c r="H3123" s="51">
        <v>146</v>
      </c>
      <c r="I3123" s="50" t="s">
        <v>100</v>
      </c>
      <c r="J3123" s="61">
        <v>20.2</v>
      </c>
      <c r="K3123" s="50" t="s">
        <v>148</v>
      </c>
      <c r="L3123" s="72" t="s">
        <v>132</v>
      </c>
      <c r="M3123" s="69">
        <v>4.4000000000000004</v>
      </c>
      <c r="N3123" s="51">
        <v>111</v>
      </c>
      <c r="O3123" s="50" t="s">
        <v>164</v>
      </c>
      <c r="P3123" s="51">
        <v>10224</v>
      </c>
      <c r="Q3123" s="50" t="s">
        <v>289</v>
      </c>
      <c r="R3123" s="51">
        <v>10152</v>
      </c>
      <c r="S3123" s="52">
        <v>24</v>
      </c>
      <c r="T3123" s="52">
        <v>78</v>
      </c>
      <c r="U3123" s="52">
        <v>87</v>
      </c>
      <c r="V3123" s="50" t="s">
        <v>286</v>
      </c>
      <c r="W3123" s="52">
        <v>69</v>
      </c>
      <c r="X3123" s="50" t="s">
        <v>148</v>
      </c>
      <c r="Y3123" s="78">
        <f t="shared" si="202"/>
        <v>0.44000000000000006</v>
      </c>
      <c r="Z3123" s="78">
        <f t="shared" si="203"/>
        <v>0</v>
      </c>
      <c r="AA3123" s="78">
        <f t="shared" si="204"/>
        <v>2.02</v>
      </c>
      <c r="AB3123" s="77">
        <f t="shared" si="205"/>
        <v>80</v>
      </c>
    </row>
    <row r="3124" spans="1:28" x14ac:dyDescent="0.3">
      <c r="A3124" s="53">
        <v>44843</v>
      </c>
      <c r="B3124" s="50" t="s">
        <v>1255</v>
      </c>
      <c r="C3124" s="50" t="s">
        <v>1256</v>
      </c>
      <c r="D3124" s="50" t="s">
        <v>47</v>
      </c>
      <c r="E3124" s="52">
        <v>10</v>
      </c>
      <c r="F3124" s="51">
        <v>186</v>
      </c>
      <c r="G3124" s="65">
        <v>0</v>
      </c>
      <c r="H3124" s="51">
        <v>138</v>
      </c>
      <c r="I3124" s="50" t="s">
        <v>51</v>
      </c>
      <c r="J3124" s="61">
        <v>23.3</v>
      </c>
      <c r="K3124" s="50" t="s">
        <v>129</v>
      </c>
      <c r="L3124" s="73">
        <v>28</v>
      </c>
      <c r="M3124" s="69">
        <v>1.9</v>
      </c>
      <c r="N3124" s="51">
        <v>83</v>
      </c>
      <c r="O3124" s="50" t="s">
        <v>206</v>
      </c>
      <c r="P3124" s="51">
        <v>10152</v>
      </c>
      <c r="Q3124" s="50" t="s">
        <v>1012</v>
      </c>
      <c r="R3124" s="51">
        <v>10119</v>
      </c>
      <c r="S3124" s="50" t="s">
        <v>533</v>
      </c>
      <c r="T3124" s="52">
        <v>74</v>
      </c>
      <c r="U3124" s="52">
        <v>88</v>
      </c>
      <c r="V3124" s="50" t="s">
        <v>51</v>
      </c>
      <c r="W3124" s="52">
        <v>53</v>
      </c>
      <c r="X3124" s="50" t="s">
        <v>117</v>
      </c>
      <c r="Y3124" s="78">
        <f t="shared" si="202"/>
        <v>0.19</v>
      </c>
      <c r="Z3124" s="78">
        <f t="shared" si="203"/>
        <v>0</v>
      </c>
      <c r="AA3124" s="78">
        <f t="shared" si="204"/>
        <v>2.33</v>
      </c>
      <c r="AB3124" s="77">
        <f t="shared" si="205"/>
        <v>280</v>
      </c>
    </row>
    <row r="3125" spans="1:28" x14ac:dyDescent="0.3">
      <c r="A3125" s="53">
        <v>44844</v>
      </c>
      <c r="B3125" s="50" t="s">
        <v>1255</v>
      </c>
      <c r="C3125" s="50" t="s">
        <v>1256</v>
      </c>
      <c r="D3125" s="50" t="s">
        <v>47</v>
      </c>
      <c r="E3125" s="52">
        <v>10</v>
      </c>
      <c r="F3125" s="51">
        <v>184</v>
      </c>
      <c r="G3125" s="65">
        <v>0.6</v>
      </c>
      <c r="H3125" s="51">
        <v>168</v>
      </c>
      <c r="I3125" s="50" t="s">
        <v>74</v>
      </c>
      <c r="J3125" s="61">
        <v>20.100000000000001</v>
      </c>
      <c r="K3125" s="50" t="s">
        <v>164</v>
      </c>
      <c r="L3125" s="73">
        <v>31</v>
      </c>
      <c r="M3125" s="69">
        <v>1.7</v>
      </c>
      <c r="N3125" s="51">
        <v>58</v>
      </c>
      <c r="O3125" s="50" t="s">
        <v>148</v>
      </c>
      <c r="P3125" s="51">
        <v>10195</v>
      </c>
      <c r="Q3125" s="52">
        <v>23</v>
      </c>
      <c r="R3125" s="51">
        <v>10121</v>
      </c>
      <c r="S3125" s="50" t="s">
        <v>116</v>
      </c>
      <c r="T3125" s="52">
        <v>80</v>
      </c>
      <c r="U3125" s="52">
        <v>84</v>
      </c>
      <c r="V3125" s="50" t="s">
        <v>51</v>
      </c>
      <c r="W3125" s="52">
        <v>75</v>
      </c>
      <c r="X3125" s="50" t="s">
        <v>226</v>
      </c>
      <c r="Y3125" s="78">
        <f t="shared" si="202"/>
        <v>0.16999999999999998</v>
      </c>
      <c r="Z3125" s="78">
        <f t="shared" si="203"/>
        <v>0.06</v>
      </c>
      <c r="AA3125" s="78">
        <f t="shared" si="204"/>
        <v>2.0100000000000002</v>
      </c>
      <c r="AB3125" s="77">
        <f t="shared" si="205"/>
        <v>310</v>
      </c>
    </row>
    <row r="3126" spans="1:28" x14ac:dyDescent="0.3">
      <c r="A3126" s="53">
        <v>44845</v>
      </c>
      <c r="B3126" s="50" t="s">
        <v>1255</v>
      </c>
      <c r="C3126" s="50" t="s">
        <v>1256</v>
      </c>
      <c r="D3126" s="50" t="s">
        <v>47</v>
      </c>
      <c r="E3126" s="52">
        <v>10</v>
      </c>
      <c r="F3126" s="51">
        <v>182</v>
      </c>
      <c r="G3126" s="65">
        <v>0.6</v>
      </c>
      <c r="H3126" s="51">
        <v>157</v>
      </c>
      <c r="I3126" s="50" t="s">
        <v>100</v>
      </c>
      <c r="J3126" s="61">
        <v>20.8</v>
      </c>
      <c r="K3126" s="50" t="s">
        <v>206</v>
      </c>
      <c r="L3126" s="73">
        <v>21</v>
      </c>
      <c r="M3126" s="69">
        <v>0.8</v>
      </c>
      <c r="N3126" s="51">
        <v>39</v>
      </c>
      <c r="O3126" s="50" t="s">
        <v>155</v>
      </c>
      <c r="P3126" s="51">
        <v>10215</v>
      </c>
      <c r="Q3126" s="50" t="s">
        <v>51</v>
      </c>
      <c r="R3126" s="51">
        <v>10186</v>
      </c>
      <c r="S3126" s="50" t="s">
        <v>218</v>
      </c>
      <c r="T3126" s="52">
        <v>81</v>
      </c>
      <c r="U3126" s="52">
        <v>87</v>
      </c>
      <c r="V3126" s="50" t="s">
        <v>51</v>
      </c>
      <c r="W3126" s="52">
        <v>75</v>
      </c>
      <c r="X3126" s="50" t="s">
        <v>64</v>
      </c>
      <c r="Y3126" s="78">
        <f t="shared" si="202"/>
        <v>0.08</v>
      </c>
      <c r="Z3126" s="78">
        <f t="shared" si="203"/>
        <v>0.06</v>
      </c>
      <c r="AA3126" s="78">
        <f t="shared" si="204"/>
        <v>2.08</v>
      </c>
      <c r="AB3126" s="77">
        <f t="shared" si="205"/>
        <v>210</v>
      </c>
    </row>
    <row r="3127" spans="1:28" x14ac:dyDescent="0.3">
      <c r="A3127" s="53">
        <v>44846</v>
      </c>
      <c r="B3127" s="50" t="s">
        <v>1255</v>
      </c>
      <c r="C3127" s="50" t="s">
        <v>1256</v>
      </c>
      <c r="D3127" s="50" t="s">
        <v>47</v>
      </c>
      <c r="E3127" s="52">
        <v>10</v>
      </c>
      <c r="F3127" s="51">
        <v>180</v>
      </c>
      <c r="G3127" s="65">
        <v>0.2</v>
      </c>
      <c r="H3127" s="51">
        <v>150</v>
      </c>
      <c r="I3127" s="50" t="s">
        <v>85</v>
      </c>
      <c r="J3127" s="61">
        <v>20.9</v>
      </c>
      <c r="K3127" s="50" t="s">
        <v>94</v>
      </c>
      <c r="L3127" s="73">
        <v>26</v>
      </c>
      <c r="M3127" s="69">
        <v>0.3</v>
      </c>
      <c r="N3127" s="51">
        <v>47</v>
      </c>
      <c r="O3127" s="50" t="s">
        <v>65</v>
      </c>
      <c r="P3127" s="51">
        <v>10233</v>
      </c>
      <c r="Q3127" s="52">
        <v>10</v>
      </c>
      <c r="R3127" s="51">
        <v>10208</v>
      </c>
      <c r="S3127" s="50" t="s">
        <v>401</v>
      </c>
      <c r="T3127" s="52">
        <v>82</v>
      </c>
      <c r="U3127" s="52">
        <v>86</v>
      </c>
      <c r="V3127" s="50" t="s">
        <v>51</v>
      </c>
      <c r="W3127" s="52">
        <v>73</v>
      </c>
      <c r="X3127" s="50" t="s">
        <v>182</v>
      </c>
      <c r="Y3127" s="78">
        <f t="shared" si="202"/>
        <v>0.03</v>
      </c>
      <c r="Z3127" s="78">
        <f t="shared" si="203"/>
        <v>0.02</v>
      </c>
      <c r="AA3127" s="78">
        <f t="shared" si="204"/>
        <v>2.09</v>
      </c>
      <c r="AB3127" s="77">
        <f t="shared" si="205"/>
        <v>260</v>
      </c>
    </row>
    <row r="3128" spans="1:28" x14ac:dyDescent="0.3">
      <c r="A3128" s="53">
        <v>44847</v>
      </c>
      <c r="B3128" s="50" t="s">
        <v>1255</v>
      </c>
      <c r="C3128" s="50" t="s">
        <v>1256</v>
      </c>
      <c r="D3128" s="50" t="s">
        <v>47</v>
      </c>
      <c r="E3128" s="52">
        <v>10</v>
      </c>
      <c r="F3128" s="51">
        <v>181</v>
      </c>
      <c r="G3128" s="65">
        <v>0</v>
      </c>
      <c r="H3128" s="51">
        <v>140</v>
      </c>
      <c r="I3128" s="50" t="s">
        <v>159</v>
      </c>
      <c r="J3128" s="61">
        <v>22.2</v>
      </c>
      <c r="K3128" s="50" t="s">
        <v>89</v>
      </c>
      <c r="L3128" s="73">
        <v>28</v>
      </c>
      <c r="M3128" s="69">
        <v>1.4</v>
      </c>
      <c r="N3128" s="51">
        <v>72</v>
      </c>
      <c r="O3128" s="50" t="s">
        <v>213</v>
      </c>
      <c r="P3128" s="51">
        <v>10230</v>
      </c>
      <c r="Q3128" s="52">
        <v>23</v>
      </c>
      <c r="R3128" s="51">
        <v>10211</v>
      </c>
      <c r="S3128" s="50" t="s">
        <v>51</v>
      </c>
      <c r="T3128" s="52">
        <v>75</v>
      </c>
      <c r="U3128" s="52">
        <v>87</v>
      </c>
      <c r="V3128" s="50" t="s">
        <v>51</v>
      </c>
      <c r="W3128" s="52">
        <v>61</v>
      </c>
      <c r="X3128" s="50" t="s">
        <v>51</v>
      </c>
      <c r="Y3128" s="78">
        <f t="shared" si="202"/>
        <v>0.13999999999999999</v>
      </c>
      <c r="Z3128" s="78">
        <f t="shared" si="203"/>
        <v>0</v>
      </c>
      <c r="AA3128" s="78">
        <f t="shared" si="204"/>
        <v>2.2199999999999998</v>
      </c>
      <c r="AB3128" s="77">
        <f t="shared" si="205"/>
        <v>280</v>
      </c>
    </row>
    <row r="3129" spans="1:28" x14ac:dyDescent="0.3">
      <c r="A3129" s="53">
        <v>44848</v>
      </c>
      <c r="B3129" s="50" t="s">
        <v>1255</v>
      </c>
      <c r="C3129" s="50" t="s">
        <v>1256</v>
      </c>
      <c r="D3129" s="50" t="s">
        <v>47</v>
      </c>
      <c r="E3129" s="52">
        <v>10</v>
      </c>
      <c r="F3129" s="51">
        <v>204</v>
      </c>
      <c r="G3129" s="65">
        <v>0</v>
      </c>
      <c r="H3129" s="51">
        <v>158</v>
      </c>
      <c r="I3129" s="50" t="s">
        <v>100</v>
      </c>
      <c r="J3129" s="61">
        <v>25</v>
      </c>
      <c r="K3129" s="50" t="s">
        <v>81</v>
      </c>
      <c r="L3129" s="73">
        <v>21</v>
      </c>
      <c r="M3129" s="69">
        <v>0.8</v>
      </c>
      <c r="N3129" s="51">
        <v>42</v>
      </c>
      <c r="O3129" s="50" t="s">
        <v>644</v>
      </c>
      <c r="P3129" s="51">
        <v>10226</v>
      </c>
      <c r="Q3129" s="50" t="s">
        <v>1012</v>
      </c>
      <c r="R3129" s="51">
        <v>10150</v>
      </c>
      <c r="S3129" s="52">
        <v>24</v>
      </c>
      <c r="T3129" s="52">
        <v>70</v>
      </c>
      <c r="U3129" s="52">
        <v>85</v>
      </c>
      <c r="V3129" s="50" t="s">
        <v>166</v>
      </c>
      <c r="W3129" s="52">
        <v>56</v>
      </c>
      <c r="X3129" s="50" t="s">
        <v>81</v>
      </c>
      <c r="Y3129" s="78">
        <f t="shared" si="202"/>
        <v>0.08</v>
      </c>
      <c r="Z3129" s="78">
        <f t="shared" si="203"/>
        <v>0</v>
      </c>
      <c r="AA3129" s="78">
        <f t="shared" si="204"/>
        <v>2.5</v>
      </c>
      <c r="AB3129" s="77">
        <f t="shared" si="205"/>
        <v>210</v>
      </c>
    </row>
    <row r="3130" spans="1:28" x14ac:dyDescent="0.3">
      <c r="A3130" s="53">
        <v>44849</v>
      </c>
      <c r="B3130" s="50" t="s">
        <v>1255</v>
      </c>
      <c r="C3130" s="50" t="s">
        <v>1256</v>
      </c>
      <c r="D3130" s="50" t="s">
        <v>47</v>
      </c>
      <c r="E3130" s="52">
        <v>10</v>
      </c>
      <c r="F3130" s="51">
        <v>186</v>
      </c>
      <c r="G3130" s="65">
        <v>0</v>
      </c>
      <c r="H3130" s="51">
        <v>151</v>
      </c>
      <c r="I3130" s="50" t="s">
        <v>578</v>
      </c>
      <c r="J3130" s="61">
        <v>22.1</v>
      </c>
      <c r="K3130" s="50" t="s">
        <v>188</v>
      </c>
      <c r="L3130" s="73">
        <v>28</v>
      </c>
      <c r="M3130" s="69">
        <v>1.9</v>
      </c>
      <c r="N3130" s="51">
        <v>47</v>
      </c>
      <c r="O3130" s="50" t="s">
        <v>117</v>
      </c>
      <c r="P3130" s="51">
        <v>10151</v>
      </c>
      <c r="Q3130" s="50" t="s">
        <v>263</v>
      </c>
      <c r="R3130" s="51">
        <v>10103</v>
      </c>
      <c r="S3130" s="52">
        <v>16</v>
      </c>
      <c r="T3130" s="52">
        <v>79</v>
      </c>
      <c r="U3130" s="52">
        <v>85</v>
      </c>
      <c r="V3130" s="50" t="s">
        <v>51</v>
      </c>
      <c r="W3130" s="52">
        <v>72</v>
      </c>
      <c r="X3130" s="50" t="s">
        <v>188</v>
      </c>
      <c r="Y3130" s="78">
        <f t="shared" si="202"/>
        <v>0.19</v>
      </c>
      <c r="Z3130" s="78">
        <f t="shared" si="203"/>
        <v>0</v>
      </c>
      <c r="AA3130" s="78">
        <f t="shared" si="204"/>
        <v>2.21</v>
      </c>
      <c r="AB3130" s="77">
        <f t="shared" si="205"/>
        <v>280</v>
      </c>
    </row>
    <row r="3131" spans="1:28" x14ac:dyDescent="0.3">
      <c r="A3131" s="53">
        <v>44850</v>
      </c>
      <c r="B3131" s="50" t="s">
        <v>1255</v>
      </c>
      <c r="C3131" s="50" t="s">
        <v>1256</v>
      </c>
      <c r="D3131" s="50" t="s">
        <v>47</v>
      </c>
      <c r="E3131" s="52">
        <v>10</v>
      </c>
      <c r="F3131" s="51">
        <v>184</v>
      </c>
      <c r="G3131" s="65">
        <v>0</v>
      </c>
      <c r="H3131" s="51">
        <v>146</v>
      </c>
      <c r="I3131" s="50" t="s">
        <v>280</v>
      </c>
      <c r="J3131" s="61">
        <v>22.3</v>
      </c>
      <c r="K3131" s="50" t="s">
        <v>264</v>
      </c>
      <c r="L3131" s="73">
        <v>31</v>
      </c>
      <c r="M3131" s="69">
        <v>1.1000000000000001</v>
      </c>
      <c r="N3131" s="51">
        <v>67</v>
      </c>
      <c r="O3131" s="50" t="s">
        <v>186</v>
      </c>
      <c r="P3131" s="51">
        <v>10139</v>
      </c>
      <c r="Q3131" s="52">
        <v>24</v>
      </c>
      <c r="R3131" s="51">
        <v>10075</v>
      </c>
      <c r="S3131" s="52">
        <v>13</v>
      </c>
      <c r="T3131" s="52">
        <v>81</v>
      </c>
      <c r="U3131" s="52">
        <v>88</v>
      </c>
      <c r="V3131" s="50" t="s">
        <v>51</v>
      </c>
      <c r="W3131" s="52">
        <v>62</v>
      </c>
      <c r="X3131" s="50" t="s">
        <v>155</v>
      </c>
      <c r="Y3131" s="78">
        <f t="shared" si="202"/>
        <v>0.11000000000000001</v>
      </c>
      <c r="Z3131" s="78">
        <f t="shared" si="203"/>
        <v>0</v>
      </c>
      <c r="AA3131" s="78">
        <f t="shared" si="204"/>
        <v>2.23</v>
      </c>
      <c r="AB3131" s="77">
        <f t="shared" si="205"/>
        <v>310</v>
      </c>
    </row>
    <row r="3132" spans="1:28" x14ac:dyDescent="0.3">
      <c r="A3132" s="53">
        <v>44851</v>
      </c>
      <c r="B3132" s="50" t="s">
        <v>1255</v>
      </c>
      <c r="C3132" s="50" t="s">
        <v>1256</v>
      </c>
      <c r="D3132" s="50" t="s">
        <v>47</v>
      </c>
      <c r="E3132" s="52">
        <v>10</v>
      </c>
      <c r="F3132" s="51">
        <v>196</v>
      </c>
      <c r="G3132" s="65">
        <v>0</v>
      </c>
      <c r="H3132" s="51">
        <v>165</v>
      </c>
      <c r="I3132" s="50" t="s">
        <v>100</v>
      </c>
      <c r="J3132" s="61">
        <v>22.7</v>
      </c>
      <c r="K3132" s="50" t="s">
        <v>91</v>
      </c>
      <c r="L3132" s="73">
        <v>11</v>
      </c>
      <c r="M3132" s="69">
        <v>0.8</v>
      </c>
      <c r="N3132" s="51">
        <v>61</v>
      </c>
      <c r="O3132" s="50" t="s">
        <v>193</v>
      </c>
      <c r="P3132" s="51">
        <v>10187</v>
      </c>
      <c r="Q3132" s="52">
        <v>22</v>
      </c>
      <c r="R3132" s="51">
        <v>10135</v>
      </c>
      <c r="S3132" s="50" t="s">
        <v>116</v>
      </c>
      <c r="T3132" s="52">
        <v>80</v>
      </c>
      <c r="U3132" s="52">
        <v>84</v>
      </c>
      <c r="V3132" s="50" t="s">
        <v>51</v>
      </c>
      <c r="W3132" s="52">
        <v>73</v>
      </c>
      <c r="X3132" s="50" t="s">
        <v>146</v>
      </c>
      <c r="Y3132" s="78">
        <f t="shared" si="202"/>
        <v>0.08</v>
      </c>
      <c r="Z3132" s="78">
        <f t="shared" si="203"/>
        <v>0</v>
      </c>
      <c r="AA3132" s="78">
        <f t="shared" si="204"/>
        <v>2.27</v>
      </c>
      <c r="AB3132" s="77">
        <f t="shared" si="205"/>
        <v>110</v>
      </c>
    </row>
    <row r="3133" spans="1:28" x14ac:dyDescent="0.3">
      <c r="A3133" s="53">
        <v>44852</v>
      </c>
      <c r="B3133" s="50" t="s">
        <v>1255</v>
      </c>
      <c r="C3133" s="50" t="s">
        <v>1256</v>
      </c>
      <c r="D3133" s="50" t="s">
        <v>47</v>
      </c>
      <c r="E3133" s="52">
        <v>10</v>
      </c>
      <c r="F3133" s="51">
        <v>212</v>
      </c>
      <c r="G3133" s="65">
        <v>0</v>
      </c>
      <c r="H3133" s="51">
        <v>159</v>
      </c>
      <c r="I3133" s="50" t="s">
        <v>124</v>
      </c>
      <c r="J3133" s="61">
        <v>26.5</v>
      </c>
      <c r="K3133" s="50" t="s">
        <v>61</v>
      </c>
      <c r="L3133" s="73">
        <v>20</v>
      </c>
      <c r="M3133" s="69">
        <v>1.4</v>
      </c>
      <c r="N3133" s="51">
        <v>75</v>
      </c>
      <c r="O3133" s="50" t="s">
        <v>106</v>
      </c>
      <c r="P3133" s="51">
        <v>10177</v>
      </c>
      <c r="Q3133" s="50" t="s">
        <v>1012</v>
      </c>
      <c r="R3133" s="51">
        <v>10126</v>
      </c>
      <c r="S3133" s="52">
        <v>24</v>
      </c>
      <c r="T3133" s="52">
        <v>69</v>
      </c>
      <c r="U3133" s="52">
        <v>84</v>
      </c>
      <c r="V3133" s="50" t="s">
        <v>80</v>
      </c>
      <c r="W3133" s="52">
        <v>45</v>
      </c>
      <c r="X3133" s="50" t="s">
        <v>61</v>
      </c>
      <c r="Y3133" s="78">
        <f t="shared" si="202"/>
        <v>0.13999999999999999</v>
      </c>
      <c r="Z3133" s="78">
        <f t="shared" si="203"/>
        <v>0</v>
      </c>
      <c r="AA3133" s="78">
        <f t="shared" si="204"/>
        <v>2.65</v>
      </c>
      <c r="AB3133" s="77">
        <f t="shared" si="205"/>
        <v>200</v>
      </c>
    </row>
    <row r="3134" spans="1:28" x14ac:dyDescent="0.3">
      <c r="A3134" s="53">
        <v>44853</v>
      </c>
      <c r="B3134" s="50" t="s">
        <v>1255</v>
      </c>
      <c r="C3134" s="50" t="s">
        <v>1256</v>
      </c>
      <c r="D3134" s="50" t="s">
        <v>47</v>
      </c>
      <c r="E3134" s="52">
        <v>10</v>
      </c>
      <c r="F3134" s="51">
        <v>220</v>
      </c>
      <c r="G3134" s="65">
        <v>0.4</v>
      </c>
      <c r="H3134" s="51">
        <v>175</v>
      </c>
      <c r="I3134" s="50" t="s">
        <v>232</v>
      </c>
      <c r="J3134" s="61">
        <v>26.4</v>
      </c>
      <c r="K3134" s="50" t="s">
        <v>118</v>
      </c>
      <c r="L3134" s="73">
        <v>20</v>
      </c>
      <c r="M3134" s="69">
        <v>2.5</v>
      </c>
      <c r="N3134" s="51">
        <v>231</v>
      </c>
      <c r="O3134" s="50" t="s">
        <v>98</v>
      </c>
      <c r="P3134" s="51">
        <v>10126</v>
      </c>
      <c r="Q3134" s="50" t="s">
        <v>1012</v>
      </c>
      <c r="R3134" s="51">
        <v>10063</v>
      </c>
      <c r="S3134" s="52">
        <v>17</v>
      </c>
      <c r="T3134" s="52">
        <v>58</v>
      </c>
      <c r="U3134" s="52">
        <v>77</v>
      </c>
      <c r="V3134" s="50" t="s">
        <v>164</v>
      </c>
      <c r="W3134" s="52">
        <v>32</v>
      </c>
      <c r="X3134" s="50" t="s">
        <v>342</v>
      </c>
      <c r="Y3134" s="78">
        <f t="shared" si="202"/>
        <v>0.25</v>
      </c>
      <c r="Z3134" s="78">
        <f t="shared" si="203"/>
        <v>0.04</v>
      </c>
      <c r="AA3134" s="78">
        <f t="shared" si="204"/>
        <v>2.6399999999999997</v>
      </c>
      <c r="AB3134" s="77">
        <f t="shared" si="205"/>
        <v>200</v>
      </c>
    </row>
    <row r="3135" spans="1:28" x14ac:dyDescent="0.3">
      <c r="A3135" s="53">
        <v>44854</v>
      </c>
      <c r="B3135" s="50" t="s">
        <v>1255</v>
      </c>
      <c r="C3135" s="50" t="s">
        <v>1256</v>
      </c>
      <c r="D3135" s="50" t="s">
        <v>47</v>
      </c>
      <c r="E3135" s="52">
        <v>10</v>
      </c>
      <c r="F3135" s="51">
        <v>200</v>
      </c>
      <c r="G3135" s="65">
        <v>0</v>
      </c>
      <c r="H3135" s="51">
        <v>150</v>
      </c>
      <c r="I3135" s="50" t="s">
        <v>301</v>
      </c>
      <c r="J3135" s="61">
        <v>25.1</v>
      </c>
      <c r="K3135" s="50" t="s">
        <v>158</v>
      </c>
      <c r="L3135" s="73">
        <v>31</v>
      </c>
      <c r="M3135" s="69">
        <v>1.1000000000000001</v>
      </c>
      <c r="N3135" s="51">
        <v>106</v>
      </c>
      <c r="O3135" s="50" t="s">
        <v>121</v>
      </c>
      <c r="P3135" s="51">
        <v>10077</v>
      </c>
      <c r="Q3135" s="50" t="s">
        <v>1012</v>
      </c>
      <c r="R3135" s="51">
        <v>10015</v>
      </c>
      <c r="S3135" s="52">
        <v>15</v>
      </c>
      <c r="T3135" s="52">
        <v>52</v>
      </c>
      <c r="U3135" s="52">
        <v>66</v>
      </c>
      <c r="V3135" s="50" t="s">
        <v>933</v>
      </c>
      <c r="W3135" s="52">
        <v>28</v>
      </c>
      <c r="X3135" s="50" t="s">
        <v>121</v>
      </c>
      <c r="Y3135" s="78">
        <f t="shared" si="202"/>
        <v>0.11000000000000001</v>
      </c>
      <c r="Z3135" s="78">
        <f t="shared" si="203"/>
        <v>0</v>
      </c>
      <c r="AA3135" s="78">
        <f t="shared" si="204"/>
        <v>2.5100000000000002</v>
      </c>
      <c r="AB3135" s="77">
        <f t="shared" si="205"/>
        <v>310</v>
      </c>
    </row>
    <row r="3136" spans="1:28" x14ac:dyDescent="0.3">
      <c r="A3136" s="53">
        <v>44855</v>
      </c>
      <c r="B3136" s="50" t="s">
        <v>1255</v>
      </c>
      <c r="C3136" s="50" t="s">
        <v>1256</v>
      </c>
      <c r="D3136" s="50" t="s">
        <v>47</v>
      </c>
      <c r="E3136" s="52">
        <v>10</v>
      </c>
      <c r="F3136" s="51">
        <v>206</v>
      </c>
      <c r="G3136" s="65">
        <v>0</v>
      </c>
      <c r="H3136" s="51">
        <v>159</v>
      </c>
      <c r="I3136" s="50" t="s">
        <v>537</v>
      </c>
      <c r="J3136" s="61">
        <v>25.4</v>
      </c>
      <c r="K3136" s="50" t="s">
        <v>169</v>
      </c>
      <c r="L3136" s="73">
        <v>16</v>
      </c>
      <c r="M3136" s="69">
        <v>2.2000000000000002</v>
      </c>
      <c r="N3136" s="51">
        <v>83</v>
      </c>
      <c r="O3136" s="50" t="s">
        <v>494</v>
      </c>
      <c r="P3136" s="51">
        <v>10093</v>
      </c>
      <c r="Q3136" s="52">
        <v>23</v>
      </c>
      <c r="R3136" s="51">
        <v>10043</v>
      </c>
      <c r="S3136" s="50" t="s">
        <v>218</v>
      </c>
      <c r="T3136" s="52">
        <v>51</v>
      </c>
      <c r="U3136" s="52">
        <v>63</v>
      </c>
      <c r="V3136" s="50" t="s">
        <v>69</v>
      </c>
      <c r="W3136" s="52">
        <v>29</v>
      </c>
      <c r="X3136" s="50" t="s">
        <v>494</v>
      </c>
      <c r="Y3136" s="78">
        <f t="shared" si="202"/>
        <v>0.22000000000000003</v>
      </c>
      <c r="Z3136" s="78">
        <f t="shared" si="203"/>
        <v>0</v>
      </c>
      <c r="AA3136" s="78">
        <f t="shared" si="204"/>
        <v>2.54</v>
      </c>
      <c r="AB3136" s="77">
        <f t="shared" si="205"/>
        <v>160</v>
      </c>
    </row>
    <row r="3137" spans="1:28" x14ac:dyDescent="0.3">
      <c r="A3137" s="53">
        <v>44856</v>
      </c>
      <c r="B3137" s="50" t="s">
        <v>1255</v>
      </c>
      <c r="C3137" s="50" t="s">
        <v>1256</v>
      </c>
      <c r="D3137" s="50" t="s">
        <v>47</v>
      </c>
      <c r="E3137" s="52">
        <v>10</v>
      </c>
      <c r="F3137" s="51">
        <v>194</v>
      </c>
      <c r="G3137" s="65">
        <v>1.8</v>
      </c>
      <c r="H3137" s="51">
        <v>145</v>
      </c>
      <c r="I3137" s="50" t="s">
        <v>434</v>
      </c>
      <c r="J3137" s="61">
        <v>24.4</v>
      </c>
      <c r="K3137" s="50" t="s">
        <v>50</v>
      </c>
      <c r="L3137" s="73">
        <v>30</v>
      </c>
      <c r="M3137" s="69">
        <v>1.7</v>
      </c>
      <c r="N3137" s="51">
        <v>100</v>
      </c>
      <c r="O3137" s="50" t="s">
        <v>222</v>
      </c>
      <c r="P3137" s="51">
        <v>10089</v>
      </c>
      <c r="Q3137" s="50" t="s">
        <v>1012</v>
      </c>
      <c r="R3137" s="51">
        <v>10020</v>
      </c>
      <c r="S3137" s="52">
        <v>18</v>
      </c>
      <c r="T3137" s="52">
        <v>58</v>
      </c>
      <c r="U3137" s="52">
        <v>77</v>
      </c>
      <c r="V3137" s="50" t="s">
        <v>108</v>
      </c>
      <c r="W3137" s="52">
        <v>33</v>
      </c>
      <c r="X3137" s="50" t="s">
        <v>300</v>
      </c>
      <c r="Y3137" s="78">
        <f t="shared" si="202"/>
        <v>0.16999999999999998</v>
      </c>
      <c r="Z3137" s="78">
        <f t="shared" si="203"/>
        <v>0.18</v>
      </c>
      <c r="AA3137" s="78">
        <f t="shared" si="204"/>
        <v>2.44</v>
      </c>
      <c r="AB3137" s="77">
        <f t="shared" si="205"/>
        <v>300</v>
      </c>
    </row>
    <row r="3138" spans="1:28" x14ac:dyDescent="0.3">
      <c r="A3138" s="53">
        <v>44857</v>
      </c>
      <c r="B3138" s="50" t="s">
        <v>1255</v>
      </c>
      <c r="C3138" s="50" t="s">
        <v>1256</v>
      </c>
      <c r="D3138" s="50" t="s">
        <v>47</v>
      </c>
      <c r="E3138" s="52">
        <v>10</v>
      </c>
      <c r="F3138" s="51">
        <v>216</v>
      </c>
      <c r="G3138" s="65">
        <v>0</v>
      </c>
      <c r="H3138" s="51">
        <v>162</v>
      </c>
      <c r="I3138" s="50" t="s">
        <v>193</v>
      </c>
      <c r="J3138" s="61">
        <v>26.9</v>
      </c>
      <c r="K3138" s="50" t="s">
        <v>113</v>
      </c>
      <c r="L3138" s="73">
        <v>21</v>
      </c>
      <c r="M3138" s="69">
        <v>3.1</v>
      </c>
      <c r="N3138" s="51">
        <v>192</v>
      </c>
      <c r="O3138" s="50" t="s">
        <v>147</v>
      </c>
      <c r="P3138" s="51">
        <v>10103</v>
      </c>
      <c r="Q3138" s="52">
        <v>24</v>
      </c>
      <c r="R3138" s="51">
        <v>9986</v>
      </c>
      <c r="S3138" s="50" t="s">
        <v>102</v>
      </c>
      <c r="T3138" s="52">
        <v>33</v>
      </c>
      <c r="U3138" s="52">
        <v>83</v>
      </c>
      <c r="V3138" s="50" t="s">
        <v>460</v>
      </c>
      <c r="W3138" s="52">
        <v>25</v>
      </c>
      <c r="X3138" s="50" t="s">
        <v>301</v>
      </c>
      <c r="Y3138" s="78">
        <f t="shared" si="202"/>
        <v>0.31</v>
      </c>
      <c r="Z3138" s="78">
        <f t="shared" si="203"/>
        <v>0</v>
      </c>
      <c r="AA3138" s="78">
        <f t="shared" si="204"/>
        <v>2.69</v>
      </c>
      <c r="AB3138" s="77">
        <f t="shared" si="205"/>
        <v>210</v>
      </c>
    </row>
    <row r="3139" spans="1:28" x14ac:dyDescent="0.3">
      <c r="A3139" s="53">
        <v>44858</v>
      </c>
      <c r="B3139" s="50" t="s">
        <v>1255</v>
      </c>
      <c r="C3139" s="50" t="s">
        <v>1256</v>
      </c>
      <c r="D3139" s="50" t="s">
        <v>47</v>
      </c>
      <c r="E3139" s="52">
        <v>10</v>
      </c>
      <c r="F3139" s="50"/>
      <c r="G3139" s="65">
        <v>0.2</v>
      </c>
      <c r="H3139" s="50"/>
      <c r="I3139" s="50"/>
      <c r="J3139" s="61">
        <v>0</v>
      </c>
      <c r="K3139" s="50"/>
      <c r="L3139" s="72" t="s">
        <v>289</v>
      </c>
      <c r="M3139" s="69">
        <v>2.2000000000000002</v>
      </c>
      <c r="N3139" s="51">
        <v>61</v>
      </c>
      <c r="O3139" s="50" t="s">
        <v>167</v>
      </c>
      <c r="P3139" s="51">
        <v>10148</v>
      </c>
      <c r="Q3139" s="52">
        <v>19</v>
      </c>
      <c r="R3139" s="51">
        <v>10103</v>
      </c>
      <c r="S3139" s="50" t="s">
        <v>1012</v>
      </c>
      <c r="T3139" s="50"/>
      <c r="U3139" s="52">
        <v>82</v>
      </c>
      <c r="V3139" s="50" t="s">
        <v>51</v>
      </c>
      <c r="W3139" s="52">
        <v>63</v>
      </c>
      <c r="X3139" s="50" t="s">
        <v>209</v>
      </c>
      <c r="Y3139" s="78">
        <f t="shared" ref="Y3139:Y3202" si="206">M3139/$AE$17</f>
        <v>0.22000000000000003</v>
      </c>
      <c r="Z3139" s="78">
        <f t="shared" ref="Z3139:Z3202" si="207">G3139/$AE$17</f>
        <v>0.02</v>
      </c>
      <c r="AA3139" s="78">
        <f t="shared" ref="AA3139:AA3202" si="208">J3139/$AE$17</f>
        <v>0</v>
      </c>
      <c r="AB3139" s="77">
        <f t="shared" ref="AB3139:AB3202" si="209">L3139*$AE$17</f>
        <v>90</v>
      </c>
    </row>
    <row r="3140" spans="1:28" x14ac:dyDescent="0.3">
      <c r="A3140" s="53">
        <v>44859</v>
      </c>
      <c r="B3140" s="50" t="s">
        <v>1255</v>
      </c>
      <c r="C3140" s="50" t="s">
        <v>1256</v>
      </c>
      <c r="D3140" s="50" t="s">
        <v>47</v>
      </c>
      <c r="E3140" s="52">
        <v>10</v>
      </c>
      <c r="F3140" s="51">
        <v>204</v>
      </c>
      <c r="G3140" s="65">
        <v>0</v>
      </c>
      <c r="H3140" s="51">
        <v>156</v>
      </c>
      <c r="I3140" s="50" t="s">
        <v>280</v>
      </c>
      <c r="J3140" s="61">
        <v>25.2</v>
      </c>
      <c r="K3140" s="50" t="s">
        <v>135</v>
      </c>
      <c r="L3140" s="73">
        <v>20</v>
      </c>
      <c r="M3140" s="69">
        <v>1.4</v>
      </c>
      <c r="N3140" s="51">
        <v>139</v>
      </c>
      <c r="O3140" s="50" t="s">
        <v>146</v>
      </c>
      <c r="P3140" s="51">
        <v>10132</v>
      </c>
      <c r="Q3140" s="50" t="s">
        <v>1012</v>
      </c>
      <c r="R3140" s="51">
        <v>10051</v>
      </c>
      <c r="S3140" s="52">
        <v>13</v>
      </c>
      <c r="T3140" s="52">
        <v>61</v>
      </c>
      <c r="U3140" s="52">
        <v>84</v>
      </c>
      <c r="V3140" s="50" t="s">
        <v>460</v>
      </c>
      <c r="W3140" s="52">
        <v>31</v>
      </c>
      <c r="X3140" s="50" t="s">
        <v>146</v>
      </c>
      <c r="Y3140" s="78">
        <f t="shared" si="206"/>
        <v>0.13999999999999999</v>
      </c>
      <c r="Z3140" s="78">
        <f t="shared" si="207"/>
        <v>0</v>
      </c>
      <c r="AA3140" s="78">
        <f t="shared" si="208"/>
        <v>2.52</v>
      </c>
      <c r="AB3140" s="77">
        <f t="shared" si="209"/>
        <v>200</v>
      </c>
    </row>
    <row r="3141" spans="1:28" x14ac:dyDescent="0.3">
      <c r="A3141" s="53">
        <v>44860</v>
      </c>
      <c r="B3141" s="50" t="s">
        <v>1255</v>
      </c>
      <c r="C3141" s="50" t="s">
        <v>1256</v>
      </c>
      <c r="D3141" s="50" t="s">
        <v>47</v>
      </c>
      <c r="E3141" s="52">
        <v>10</v>
      </c>
      <c r="F3141" s="51">
        <v>218</v>
      </c>
      <c r="G3141" s="65">
        <v>0</v>
      </c>
      <c r="H3141" s="51">
        <v>157</v>
      </c>
      <c r="I3141" s="50" t="s">
        <v>75</v>
      </c>
      <c r="J3141" s="61">
        <v>27.8</v>
      </c>
      <c r="K3141" s="50" t="s">
        <v>249</v>
      </c>
      <c r="L3141" s="73">
        <v>22</v>
      </c>
      <c r="M3141" s="69">
        <v>2.8</v>
      </c>
      <c r="N3141" s="51">
        <v>122</v>
      </c>
      <c r="O3141" s="50" t="s">
        <v>155</v>
      </c>
      <c r="P3141" s="51">
        <v>10147</v>
      </c>
      <c r="Q3141" s="52">
        <v>12</v>
      </c>
      <c r="R3141" s="51">
        <v>10097</v>
      </c>
      <c r="S3141" s="52">
        <v>23</v>
      </c>
      <c r="T3141" s="52">
        <v>54</v>
      </c>
      <c r="U3141" s="52">
        <v>68</v>
      </c>
      <c r="V3141" s="50" t="s">
        <v>124</v>
      </c>
      <c r="W3141" s="52">
        <v>26</v>
      </c>
      <c r="X3141" s="50" t="s">
        <v>430</v>
      </c>
      <c r="Y3141" s="78">
        <f t="shared" si="206"/>
        <v>0.27999999999999997</v>
      </c>
      <c r="Z3141" s="78">
        <f t="shared" si="207"/>
        <v>0</v>
      </c>
      <c r="AA3141" s="78">
        <f t="shared" si="208"/>
        <v>2.7800000000000002</v>
      </c>
      <c r="AB3141" s="77">
        <f t="shared" si="209"/>
        <v>220</v>
      </c>
    </row>
    <row r="3142" spans="1:28" x14ac:dyDescent="0.3">
      <c r="A3142" s="53">
        <v>44861</v>
      </c>
      <c r="B3142" s="50" t="s">
        <v>1255</v>
      </c>
      <c r="C3142" s="50" t="s">
        <v>1256</v>
      </c>
      <c r="D3142" s="50" t="s">
        <v>47</v>
      </c>
      <c r="E3142" s="52">
        <v>10</v>
      </c>
      <c r="F3142" s="51">
        <v>240</v>
      </c>
      <c r="G3142" s="65">
        <v>0</v>
      </c>
      <c r="H3142" s="51">
        <v>207</v>
      </c>
      <c r="I3142" s="50" t="s">
        <v>933</v>
      </c>
      <c r="J3142" s="61">
        <v>27.4</v>
      </c>
      <c r="K3142" s="50" t="s">
        <v>167</v>
      </c>
      <c r="L3142" s="73">
        <v>25</v>
      </c>
      <c r="M3142" s="69">
        <v>2.2000000000000002</v>
      </c>
      <c r="N3142" s="51">
        <v>136</v>
      </c>
      <c r="O3142" s="50" t="s">
        <v>142</v>
      </c>
      <c r="P3142" s="51">
        <v>10130</v>
      </c>
      <c r="Q3142" s="52">
        <v>15</v>
      </c>
      <c r="R3142" s="51">
        <v>10098</v>
      </c>
      <c r="S3142" s="50" t="s">
        <v>116</v>
      </c>
      <c r="T3142" s="52">
        <v>41</v>
      </c>
      <c r="U3142" s="52">
        <v>53</v>
      </c>
      <c r="V3142" s="50" t="s">
        <v>50</v>
      </c>
      <c r="W3142" s="52">
        <v>24</v>
      </c>
      <c r="X3142" s="50" t="s">
        <v>142</v>
      </c>
      <c r="Y3142" s="78">
        <f t="shared" si="206"/>
        <v>0.22000000000000003</v>
      </c>
      <c r="Z3142" s="78">
        <f t="shared" si="207"/>
        <v>0</v>
      </c>
      <c r="AA3142" s="78">
        <f t="shared" si="208"/>
        <v>2.7399999999999998</v>
      </c>
      <c r="AB3142" s="77">
        <f t="shared" si="209"/>
        <v>250</v>
      </c>
    </row>
    <row r="3143" spans="1:28" x14ac:dyDescent="0.3">
      <c r="A3143" s="53">
        <v>44862</v>
      </c>
      <c r="B3143" s="50" t="s">
        <v>1255</v>
      </c>
      <c r="C3143" s="50" t="s">
        <v>1256</v>
      </c>
      <c r="D3143" s="50" t="s">
        <v>47</v>
      </c>
      <c r="E3143" s="52">
        <v>10</v>
      </c>
      <c r="F3143" s="51">
        <v>220</v>
      </c>
      <c r="G3143" s="65">
        <v>0</v>
      </c>
      <c r="H3143" s="51">
        <v>183</v>
      </c>
      <c r="I3143" s="50" t="s">
        <v>74</v>
      </c>
      <c r="J3143" s="61">
        <v>25.7</v>
      </c>
      <c r="K3143" s="50" t="s">
        <v>286</v>
      </c>
      <c r="L3143" s="73">
        <v>28</v>
      </c>
      <c r="M3143" s="69">
        <v>3.1</v>
      </c>
      <c r="N3143" s="51">
        <v>119</v>
      </c>
      <c r="O3143" s="50" t="s">
        <v>103</v>
      </c>
      <c r="P3143" s="51">
        <v>10197</v>
      </c>
      <c r="Q3143" s="52">
        <v>10</v>
      </c>
      <c r="R3143" s="51">
        <v>10119</v>
      </c>
      <c r="S3143" s="52">
        <v>24</v>
      </c>
      <c r="T3143" s="52">
        <v>78</v>
      </c>
      <c r="U3143" s="52">
        <v>81</v>
      </c>
      <c r="V3143" s="50" t="s">
        <v>51</v>
      </c>
      <c r="W3143" s="52">
        <v>33</v>
      </c>
      <c r="X3143" s="50" t="s">
        <v>80</v>
      </c>
      <c r="Y3143" s="78">
        <f t="shared" si="206"/>
        <v>0.31</v>
      </c>
      <c r="Z3143" s="78">
        <f t="shared" si="207"/>
        <v>0</v>
      </c>
      <c r="AA3143" s="78">
        <f t="shared" si="208"/>
        <v>2.57</v>
      </c>
      <c r="AB3143" s="77">
        <f t="shared" si="209"/>
        <v>280</v>
      </c>
    </row>
    <row r="3144" spans="1:28" x14ac:dyDescent="0.3">
      <c r="A3144" s="53">
        <v>44863</v>
      </c>
      <c r="B3144" s="50" t="s">
        <v>1255</v>
      </c>
      <c r="C3144" s="50" t="s">
        <v>1256</v>
      </c>
      <c r="D3144" s="50" t="s">
        <v>47</v>
      </c>
      <c r="E3144" s="52">
        <v>10</v>
      </c>
      <c r="F3144" s="51">
        <v>223</v>
      </c>
      <c r="G3144" s="65">
        <v>0.2</v>
      </c>
      <c r="H3144" s="51">
        <v>181</v>
      </c>
      <c r="I3144" s="50" t="s">
        <v>189</v>
      </c>
      <c r="J3144" s="61">
        <v>26.5</v>
      </c>
      <c r="K3144" s="50" t="s">
        <v>307</v>
      </c>
      <c r="L3144" s="73">
        <v>28</v>
      </c>
      <c r="M3144" s="69">
        <v>2.2000000000000002</v>
      </c>
      <c r="N3144" s="51">
        <v>156</v>
      </c>
      <c r="O3144" s="50" t="s">
        <v>148</v>
      </c>
      <c r="P3144" s="51">
        <v>10158</v>
      </c>
      <c r="Q3144" s="52">
        <v>24</v>
      </c>
      <c r="R3144" s="51">
        <v>10100</v>
      </c>
      <c r="S3144" s="50" t="s">
        <v>102</v>
      </c>
      <c r="T3144" s="52">
        <v>61</v>
      </c>
      <c r="U3144" s="52">
        <v>81</v>
      </c>
      <c r="V3144" s="50" t="s">
        <v>51</v>
      </c>
      <c r="W3144" s="52">
        <v>25</v>
      </c>
      <c r="X3144" s="50" t="s">
        <v>147</v>
      </c>
      <c r="Y3144" s="78">
        <f t="shared" si="206"/>
        <v>0.22000000000000003</v>
      </c>
      <c r="Z3144" s="78">
        <f t="shared" si="207"/>
        <v>0.02</v>
      </c>
      <c r="AA3144" s="78">
        <f t="shared" si="208"/>
        <v>2.65</v>
      </c>
      <c r="AB3144" s="77">
        <f t="shared" si="209"/>
        <v>280</v>
      </c>
    </row>
    <row r="3145" spans="1:28" x14ac:dyDescent="0.3">
      <c r="A3145" s="53">
        <v>44864</v>
      </c>
      <c r="B3145" s="50" t="s">
        <v>1255</v>
      </c>
      <c r="C3145" s="50" t="s">
        <v>1256</v>
      </c>
      <c r="D3145" s="50" t="s">
        <v>47</v>
      </c>
      <c r="E3145" s="52">
        <v>10</v>
      </c>
      <c r="F3145" s="51">
        <v>169</v>
      </c>
      <c r="G3145" s="65">
        <v>0</v>
      </c>
      <c r="H3145" s="51">
        <v>133</v>
      </c>
      <c r="I3145" s="50" t="s">
        <v>100</v>
      </c>
      <c r="J3145" s="61">
        <v>20.5</v>
      </c>
      <c r="K3145" s="50" t="s">
        <v>209</v>
      </c>
      <c r="L3145" s="72" t="s">
        <v>533</v>
      </c>
      <c r="M3145" s="69">
        <v>3.3</v>
      </c>
      <c r="N3145" s="51">
        <v>106</v>
      </c>
      <c r="O3145" s="50" t="s">
        <v>91</v>
      </c>
      <c r="P3145" s="51">
        <v>10186</v>
      </c>
      <c r="Q3145" s="52">
        <v>11</v>
      </c>
      <c r="R3145" s="51">
        <v>10136</v>
      </c>
      <c r="S3145" s="52">
        <v>24</v>
      </c>
      <c r="T3145" s="52">
        <v>70</v>
      </c>
      <c r="U3145" s="52">
        <v>83</v>
      </c>
      <c r="V3145" s="50" t="s">
        <v>51</v>
      </c>
      <c r="W3145" s="52">
        <v>62</v>
      </c>
      <c r="X3145" s="50" t="s">
        <v>51</v>
      </c>
      <c r="Y3145" s="78">
        <f t="shared" si="206"/>
        <v>0.32999999999999996</v>
      </c>
      <c r="Z3145" s="78">
        <f t="shared" si="207"/>
        <v>0</v>
      </c>
      <c r="AA3145" s="78">
        <f t="shared" si="208"/>
        <v>2.0499999999999998</v>
      </c>
      <c r="AB3145" s="77">
        <f t="shared" si="209"/>
        <v>70</v>
      </c>
    </row>
    <row r="3146" spans="1:28" x14ac:dyDescent="0.3">
      <c r="A3146" s="53">
        <v>44865</v>
      </c>
      <c r="B3146" s="50" t="s">
        <v>1255</v>
      </c>
      <c r="C3146" s="50" t="s">
        <v>1256</v>
      </c>
      <c r="D3146" s="50" t="s">
        <v>47</v>
      </c>
      <c r="E3146" s="52">
        <v>10</v>
      </c>
      <c r="F3146" s="51">
        <v>190</v>
      </c>
      <c r="G3146" s="65">
        <v>0.4</v>
      </c>
      <c r="H3146" s="51">
        <v>130</v>
      </c>
      <c r="I3146" s="50" t="s">
        <v>521</v>
      </c>
      <c r="J3146" s="61">
        <v>24.9</v>
      </c>
      <c r="K3146" s="50" t="s">
        <v>89</v>
      </c>
      <c r="L3146" s="73">
        <v>27</v>
      </c>
      <c r="M3146" s="69">
        <v>3.3</v>
      </c>
      <c r="N3146" s="51">
        <v>136</v>
      </c>
      <c r="O3146" s="50" t="s">
        <v>164</v>
      </c>
      <c r="P3146" s="51">
        <v>10198</v>
      </c>
      <c r="Q3146" s="52">
        <v>24</v>
      </c>
      <c r="R3146" s="51">
        <v>10060</v>
      </c>
      <c r="S3146" s="52">
        <v>12</v>
      </c>
      <c r="T3146" s="52">
        <v>61</v>
      </c>
      <c r="U3146" s="52">
        <v>80</v>
      </c>
      <c r="V3146" s="50" t="s">
        <v>521</v>
      </c>
      <c r="W3146" s="52">
        <v>44</v>
      </c>
      <c r="X3146" s="50" t="s">
        <v>206</v>
      </c>
      <c r="Y3146" s="78">
        <f t="shared" si="206"/>
        <v>0.32999999999999996</v>
      </c>
      <c r="Z3146" s="78">
        <f t="shared" si="207"/>
        <v>0.04</v>
      </c>
      <c r="AA3146" s="78">
        <f t="shared" si="208"/>
        <v>2.4899999999999998</v>
      </c>
      <c r="AB3146" s="77">
        <f t="shared" si="209"/>
        <v>270</v>
      </c>
    </row>
    <row r="3147" spans="1:28" x14ac:dyDescent="0.3">
      <c r="A3147" s="53">
        <v>44866</v>
      </c>
      <c r="B3147" s="50" t="s">
        <v>1255</v>
      </c>
      <c r="C3147" s="50" t="s">
        <v>1256</v>
      </c>
      <c r="D3147" s="50" t="s">
        <v>47</v>
      </c>
      <c r="E3147" s="52">
        <v>10</v>
      </c>
      <c r="F3147" s="51">
        <v>156</v>
      </c>
      <c r="G3147" s="65">
        <v>0</v>
      </c>
      <c r="H3147" s="51">
        <v>120</v>
      </c>
      <c r="I3147" s="50" t="s">
        <v>376</v>
      </c>
      <c r="J3147" s="61">
        <v>19.100000000000001</v>
      </c>
      <c r="K3147" s="50" t="s">
        <v>118</v>
      </c>
      <c r="L3147" s="73">
        <v>29</v>
      </c>
      <c r="M3147" s="69">
        <v>1.7</v>
      </c>
      <c r="N3147" s="51">
        <v>50</v>
      </c>
      <c r="O3147" s="50" t="s">
        <v>81</v>
      </c>
      <c r="P3147" s="51">
        <v>10242</v>
      </c>
      <c r="Q3147" s="52">
        <v>22</v>
      </c>
      <c r="R3147" s="51">
        <v>10198</v>
      </c>
      <c r="S3147" s="50" t="s">
        <v>1012</v>
      </c>
      <c r="T3147" s="52">
        <v>67</v>
      </c>
      <c r="U3147" s="52">
        <v>78</v>
      </c>
      <c r="V3147" s="50" t="s">
        <v>51</v>
      </c>
      <c r="W3147" s="52">
        <v>47</v>
      </c>
      <c r="X3147" s="50" t="s">
        <v>128</v>
      </c>
      <c r="Y3147" s="78">
        <f t="shared" si="206"/>
        <v>0.16999999999999998</v>
      </c>
      <c r="Z3147" s="78">
        <f t="shared" si="207"/>
        <v>0</v>
      </c>
      <c r="AA3147" s="78">
        <f t="shared" si="208"/>
        <v>1.9100000000000001</v>
      </c>
      <c r="AB3147" s="77">
        <f t="shared" si="209"/>
        <v>290</v>
      </c>
    </row>
    <row r="3148" spans="1:28" x14ac:dyDescent="0.3">
      <c r="A3148" s="53">
        <v>44867</v>
      </c>
      <c r="B3148" s="50" t="s">
        <v>1255</v>
      </c>
      <c r="C3148" s="50" t="s">
        <v>1256</v>
      </c>
      <c r="D3148" s="50" t="s">
        <v>47</v>
      </c>
      <c r="E3148" s="52">
        <v>10</v>
      </c>
      <c r="F3148" s="51">
        <v>147</v>
      </c>
      <c r="G3148" s="65">
        <v>0</v>
      </c>
      <c r="H3148" s="51">
        <v>104</v>
      </c>
      <c r="I3148" s="50" t="s">
        <v>232</v>
      </c>
      <c r="J3148" s="61">
        <v>19</v>
      </c>
      <c r="K3148" s="50" t="s">
        <v>52</v>
      </c>
      <c r="L3148" s="73">
        <v>11</v>
      </c>
      <c r="M3148" s="69">
        <v>2.2000000000000002</v>
      </c>
      <c r="N3148" s="51">
        <v>50</v>
      </c>
      <c r="O3148" s="50" t="s">
        <v>769</v>
      </c>
      <c r="P3148" s="51">
        <v>10239</v>
      </c>
      <c r="Q3148" s="50" t="s">
        <v>263</v>
      </c>
      <c r="R3148" s="51">
        <v>10133</v>
      </c>
      <c r="S3148" s="52">
        <v>24</v>
      </c>
      <c r="T3148" s="52">
        <v>71</v>
      </c>
      <c r="U3148" s="52">
        <v>80</v>
      </c>
      <c r="V3148" s="50" t="s">
        <v>747</v>
      </c>
      <c r="W3148" s="52">
        <v>61</v>
      </c>
      <c r="X3148" s="50" t="s">
        <v>65</v>
      </c>
      <c r="Y3148" s="78">
        <f t="shared" si="206"/>
        <v>0.22000000000000003</v>
      </c>
      <c r="Z3148" s="78">
        <f t="shared" si="207"/>
        <v>0</v>
      </c>
      <c r="AA3148" s="78">
        <f t="shared" si="208"/>
        <v>1.9</v>
      </c>
      <c r="AB3148" s="77">
        <f t="shared" si="209"/>
        <v>110</v>
      </c>
    </row>
    <row r="3149" spans="1:28" x14ac:dyDescent="0.3">
      <c r="A3149" s="53">
        <v>44868</v>
      </c>
      <c r="B3149" s="50" t="s">
        <v>1255</v>
      </c>
      <c r="C3149" s="50" t="s">
        <v>1256</v>
      </c>
      <c r="D3149" s="50" t="s">
        <v>47</v>
      </c>
      <c r="E3149" s="52">
        <v>10</v>
      </c>
      <c r="F3149" s="51">
        <v>156</v>
      </c>
      <c r="G3149" s="65">
        <v>6.8</v>
      </c>
      <c r="H3149" s="51">
        <v>122</v>
      </c>
      <c r="I3149" s="50" t="s">
        <v>70</v>
      </c>
      <c r="J3149" s="61">
        <v>18.899999999999999</v>
      </c>
      <c r="K3149" s="50" t="s">
        <v>60</v>
      </c>
      <c r="L3149" s="73">
        <v>0</v>
      </c>
      <c r="M3149" s="69">
        <v>2.8</v>
      </c>
      <c r="N3149" s="51">
        <v>172</v>
      </c>
      <c r="O3149" s="50" t="s">
        <v>226</v>
      </c>
      <c r="P3149" s="51">
        <v>10183</v>
      </c>
      <c r="Q3149" s="52">
        <v>22</v>
      </c>
      <c r="R3149" s="51">
        <v>10086</v>
      </c>
      <c r="S3149" s="50" t="s">
        <v>533</v>
      </c>
      <c r="T3149" s="52">
        <v>73</v>
      </c>
      <c r="U3149" s="52">
        <v>83</v>
      </c>
      <c r="V3149" s="50" t="s">
        <v>51</v>
      </c>
      <c r="W3149" s="52">
        <v>46</v>
      </c>
      <c r="X3149" s="50" t="s">
        <v>100</v>
      </c>
      <c r="Y3149" s="78">
        <f t="shared" si="206"/>
        <v>0.27999999999999997</v>
      </c>
      <c r="Z3149" s="78">
        <f t="shared" si="207"/>
        <v>0.67999999999999994</v>
      </c>
      <c r="AA3149" s="78">
        <f t="shared" si="208"/>
        <v>1.89</v>
      </c>
      <c r="AB3149" s="77">
        <f t="shared" si="209"/>
        <v>0</v>
      </c>
    </row>
    <row r="3150" spans="1:28" x14ac:dyDescent="0.3">
      <c r="A3150" s="53">
        <v>44869</v>
      </c>
      <c r="B3150" s="50" t="s">
        <v>1255</v>
      </c>
      <c r="C3150" s="50" t="s">
        <v>1256</v>
      </c>
      <c r="D3150" s="50" t="s">
        <v>47</v>
      </c>
      <c r="E3150" s="52">
        <v>10</v>
      </c>
      <c r="F3150" s="51">
        <v>142</v>
      </c>
      <c r="G3150" s="65">
        <v>0</v>
      </c>
      <c r="H3150" s="51">
        <v>112</v>
      </c>
      <c r="I3150" s="50" t="s">
        <v>100</v>
      </c>
      <c r="J3150" s="61">
        <v>17.3</v>
      </c>
      <c r="K3150" s="50" t="s">
        <v>192</v>
      </c>
      <c r="L3150" s="73">
        <v>26</v>
      </c>
      <c r="M3150" s="69">
        <v>4.4000000000000004</v>
      </c>
      <c r="N3150" s="51">
        <v>167</v>
      </c>
      <c r="O3150" s="50" t="s">
        <v>59</v>
      </c>
      <c r="P3150" s="51">
        <v>10238</v>
      </c>
      <c r="Q3150" s="52">
        <v>19</v>
      </c>
      <c r="R3150" s="51">
        <v>10174</v>
      </c>
      <c r="S3150" s="50" t="s">
        <v>84</v>
      </c>
      <c r="T3150" s="52">
        <v>67</v>
      </c>
      <c r="U3150" s="52">
        <v>75</v>
      </c>
      <c r="V3150" s="50" t="s">
        <v>121</v>
      </c>
      <c r="W3150" s="52">
        <v>41</v>
      </c>
      <c r="X3150" s="50" t="s">
        <v>521</v>
      </c>
      <c r="Y3150" s="78">
        <f t="shared" si="206"/>
        <v>0.44000000000000006</v>
      </c>
      <c r="Z3150" s="78">
        <f t="shared" si="207"/>
        <v>0</v>
      </c>
      <c r="AA3150" s="78">
        <f t="shared" si="208"/>
        <v>1.73</v>
      </c>
      <c r="AB3150" s="77">
        <f t="shared" si="209"/>
        <v>260</v>
      </c>
    </row>
    <row r="3151" spans="1:28" x14ac:dyDescent="0.3">
      <c r="A3151" s="53">
        <v>44870</v>
      </c>
      <c r="B3151" s="50" t="s">
        <v>1255</v>
      </c>
      <c r="C3151" s="50" t="s">
        <v>1256</v>
      </c>
      <c r="D3151" s="50" t="s">
        <v>47</v>
      </c>
      <c r="E3151" s="52">
        <v>10</v>
      </c>
      <c r="F3151" s="51">
        <v>141</v>
      </c>
      <c r="G3151" s="65">
        <v>0</v>
      </c>
      <c r="H3151" s="51">
        <v>87</v>
      </c>
      <c r="I3151" s="50" t="s">
        <v>103</v>
      </c>
      <c r="J3151" s="61">
        <v>19.5</v>
      </c>
      <c r="K3151" s="50" t="s">
        <v>91</v>
      </c>
      <c r="L3151" s="73">
        <v>20</v>
      </c>
      <c r="M3151" s="69">
        <v>2.2000000000000002</v>
      </c>
      <c r="N3151" s="51">
        <v>50</v>
      </c>
      <c r="O3151" s="50" t="s">
        <v>318</v>
      </c>
      <c r="P3151" s="51">
        <v>10227</v>
      </c>
      <c r="Q3151" s="50" t="s">
        <v>1012</v>
      </c>
      <c r="R3151" s="51">
        <v>10151</v>
      </c>
      <c r="S3151" s="52">
        <v>24</v>
      </c>
      <c r="T3151" s="52">
        <v>65</v>
      </c>
      <c r="U3151" s="52">
        <v>77</v>
      </c>
      <c r="V3151" s="50" t="s">
        <v>232</v>
      </c>
      <c r="W3151" s="52">
        <v>49</v>
      </c>
      <c r="X3151" s="50" t="s">
        <v>206</v>
      </c>
      <c r="Y3151" s="78">
        <f t="shared" si="206"/>
        <v>0.22000000000000003</v>
      </c>
      <c r="Z3151" s="78">
        <f t="shared" si="207"/>
        <v>0</v>
      </c>
      <c r="AA3151" s="78">
        <f t="shared" si="208"/>
        <v>1.95</v>
      </c>
      <c r="AB3151" s="77">
        <f t="shared" si="209"/>
        <v>200</v>
      </c>
    </row>
    <row r="3152" spans="1:28" x14ac:dyDescent="0.3">
      <c r="A3152" s="53">
        <v>44871</v>
      </c>
      <c r="B3152" s="50" t="s">
        <v>1255</v>
      </c>
      <c r="C3152" s="50" t="s">
        <v>1256</v>
      </c>
      <c r="D3152" s="50" t="s">
        <v>47</v>
      </c>
      <c r="E3152" s="52">
        <v>10</v>
      </c>
      <c r="F3152" s="51">
        <v>158</v>
      </c>
      <c r="G3152" s="65">
        <v>0</v>
      </c>
      <c r="H3152" s="51">
        <v>97</v>
      </c>
      <c r="I3152" s="50" t="s">
        <v>460</v>
      </c>
      <c r="J3152" s="61">
        <v>21.9</v>
      </c>
      <c r="K3152" s="50" t="s">
        <v>121</v>
      </c>
      <c r="L3152" s="73">
        <v>25</v>
      </c>
      <c r="M3152" s="69">
        <v>0.8</v>
      </c>
      <c r="N3152" s="51">
        <v>81</v>
      </c>
      <c r="O3152" s="50" t="s">
        <v>123</v>
      </c>
      <c r="P3152" s="51">
        <v>10169</v>
      </c>
      <c r="Q3152" s="52">
        <v>22</v>
      </c>
      <c r="R3152" s="51">
        <v>10127</v>
      </c>
      <c r="S3152" s="50" t="s">
        <v>102</v>
      </c>
      <c r="T3152" s="52">
        <v>68</v>
      </c>
      <c r="U3152" s="52">
        <v>76</v>
      </c>
      <c r="V3152" s="50" t="s">
        <v>51</v>
      </c>
      <c r="W3152" s="52">
        <v>53</v>
      </c>
      <c r="X3152" s="50" t="s">
        <v>352</v>
      </c>
      <c r="Y3152" s="78">
        <f t="shared" si="206"/>
        <v>0.08</v>
      </c>
      <c r="Z3152" s="78">
        <f t="shared" si="207"/>
        <v>0</v>
      </c>
      <c r="AA3152" s="78">
        <f t="shared" si="208"/>
        <v>2.19</v>
      </c>
      <c r="AB3152" s="77">
        <f t="shared" si="209"/>
        <v>250</v>
      </c>
    </row>
    <row r="3153" spans="1:28" x14ac:dyDescent="0.3">
      <c r="A3153" s="53">
        <v>44872</v>
      </c>
      <c r="B3153" s="50" t="s">
        <v>1255</v>
      </c>
      <c r="C3153" s="50" t="s">
        <v>1256</v>
      </c>
      <c r="D3153" s="50" t="s">
        <v>47</v>
      </c>
      <c r="E3153" s="52">
        <v>10</v>
      </c>
      <c r="F3153" s="51">
        <v>145</v>
      </c>
      <c r="G3153" s="65">
        <v>0</v>
      </c>
      <c r="H3153" s="51">
        <v>105</v>
      </c>
      <c r="I3153" s="50" t="s">
        <v>301</v>
      </c>
      <c r="J3153" s="61">
        <v>18.5</v>
      </c>
      <c r="K3153" s="50" t="s">
        <v>307</v>
      </c>
      <c r="L3153" s="73">
        <v>20</v>
      </c>
      <c r="M3153" s="69">
        <v>1.4</v>
      </c>
      <c r="N3153" s="51">
        <v>67</v>
      </c>
      <c r="O3153" s="50" t="s">
        <v>107</v>
      </c>
      <c r="P3153" s="51">
        <v>10159</v>
      </c>
      <c r="Q3153" s="50" t="s">
        <v>1012</v>
      </c>
      <c r="R3153" s="51">
        <v>10060</v>
      </c>
      <c r="S3153" s="52">
        <v>24</v>
      </c>
      <c r="T3153" s="52">
        <v>77</v>
      </c>
      <c r="U3153" s="52">
        <v>83</v>
      </c>
      <c r="V3153" s="50" t="s">
        <v>163</v>
      </c>
      <c r="W3153" s="52">
        <v>55</v>
      </c>
      <c r="X3153" s="50" t="s">
        <v>108</v>
      </c>
      <c r="Y3153" s="78">
        <f t="shared" si="206"/>
        <v>0.13999999999999999</v>
      </c>
      <c r="Z3153" s="78">
        <f t="shared" si="207"/>
        <v>0</v>
      </c>
      <c r="AA3153" s="78">
        <f t="shared" si="208"/>
        <v>1.85</v>
      </c>
      <c r="AB3153" s="77">
        <f t="shared" si="209"/>
        <v>200</v>
      </c>
    </row>
    <row r="3154" spans="1:28" x14ac:dyDescent="0.3">
      <c r="A3154" s="53">
        <v>44873</v>
      </c>
      <c r="B3154" s="50" t="s">
        <v>1255</v>
      </c>
      <c r="C3154" s="50" t="s">
        <v>1256</v>
      </c>
      <c r="D3154" s="50" t="s">
        <v>47</v>
      </c>
      <c r="E3154" s="52">
        <v>10</v>
      </c>
      <c r="F3154" s="51">
        <v>162</v>
      </c>
      <c r="G3154" s="65">
        <v>10</v>
      </c>
      <c r="H3154" s="51">
        <v>139</v>
      </c>
      <c r="I3154" s="50" t="s">
        <v>249</v>
      </c>
      <c r="J3154" s="61">
        <v>18.5</v>
      </c>
      <c r="K3154" s="50" t="s">
        <v>113</v>
      </c>
      <c r="L3154" s="73">
        <v>32</v>
      </c>
      <c r="M3154" s="69">
        <v>2.2000000000000002</v>
      </c>
      <c r="N3154" s="51">
        <v>81</v>
      </c>
      <c r="O3154" s="50" t="s">
        <v>184</v>
      </c>
      <c r="P3154" s="51">
        <v>10111</v>
      </c>
      <c r="Q3154" s="52">
        <v>24</v>
      </c>
      <c r="R3154" s="51">
        <v>10056</v>
      </c>
      <c r="S3154" s="50" t="s">
        <v>84</v>
      </c>
      <c r="T3154" s="52">
        <v>80</v>
      </c>
      <c r="U3154" s="52">
        <v>84</v>
      </c>
      <c r="V3154" s="50" t="s">
        <v>239</v>
      </c>
      <c r="W3154" s="52">
        <v>50</v>
      </c>
      <c r="X3154" s="50" t="s">
        <v>750</v>
      </c>
      <c r="Y3154" s="78">
        <f t="shared" si="206"/>
        <v>0.22000000000000003</v>
      </c>
      <c r="Z3154" s="78">
        <f t="shared" si="207"/>
        <v>1</v>
      </c>
      <c r="AA3154" s="78">
        <f t="shared" si="208"/>
        <v>1.85</v>
      </c>
      <c r="AB3154" s="77">
        <f t="shared" si="209"/>
        <v>320</v>
      </c>
    </row>
    <row r="3155" spans="1:28" x14ac:dyDescent="0.3">
      <c r="A3155" s="53">
        <v>44874</v>
      </c>
      <c r="B3155" s="50" t="s">
        <v>1255</v>
      </c>
      <c r="C3155" s="50" t="s">
        <v>1256</v>
      </c>
      <c r="D3155" s="50" t="s">
        <v>47</v>
      </c>
      <c r="E3155" s="52">
        <v>10</v>
      </c>
      <c r="F3155" s="51">
        <v>169</v>
      </c>
      <c r="G3155" s="65">
        <v>0</v>
      </c>
      <c r="H3155" s="51">
        <v>136</v>
      </c>
      <c r="I3155" s="50" t="s">
        <v>123</v>
      </c>
      <c r="J3155" s="61">
        <v>20.2</v>
      </c>
      <c r="K3155" s="50" t="s">
        <v>50</v>
      </c>
      <c r="L3155" s="73">
        <v>25</v>
      </c>
      <c r="M3155" s="69">
        <v>1.4</v>
      </c>
      <c r="N3155" s="51">
        <v>72</v>
      </c>
      <c r="O3155" s="50" t="s">
        <v>644</v>
      </c>
      <c r="P3155" s="51">
        <v>10215</v>
      </c>
      <c r="Q3155" s="52">
        <v>22</v>
      </c>
      <c r="R3155" s="51">
        <v>10111</v>
      </c>
      <c r="S3155" s="50" t="s">
        <v>1012</v>
      </c>
      <c r="T3155" s="52">
        <v>68</v>
      </c>
      <c r="U3155" s="52">
        <v>85</v>
      </c>
      <c r="V3155" s="50" t="s">
        <v>210</v>
      </c>
      <c r="W3155" s="52">
        <v>55</v>
      </c>
      <c r="X3155" s="50" t="s">
        <v>50</v>
      </c>
      <c r="Y3155" s="78">
        <f t="shared" si="206"/>
        <v>0.13999999999999999</v>
      </c>
      <c r="Z3155" s="78">
        <f t="shared" si="207"/>
        <v>0</v>
      </c>
      <c r="AA3155" s="78">
        <f t="shared" si="208"/>
        <v>2.02</v>
      </c>
      <c r="AB3155" s="77">
        <f t="shared" si="209"/>
        <v>250</v>
      </c>
    </row>
    <row r="3156" spans="1:28" x14ac:dyDescent="0.3">
      <c r="A3156" s="53">
        <v>44875</v>
      </c>
      <c r="B3156" s="50" t="s">
        <v>1255</v>
      </c>
      <c r="C3156" s="50" t="s">
        <v>1256</v>
      </c>
      <c r="D3156" s="50" t="s">
        <v>47</v>
      </c>
      <c r="E3156" s="52">
        <v>10</v>
      </c>
      <c r="F3156" s="51">
        <v>160</v>
      </c>
      <c r="G3156" s="65">
        <v>0</v>
      </c>
      <c r="H3156" s="51">
        <v>113</v>
      </c>
      <c r="I3156" s="50" t="s">
        <v>103</v>
      </c>
      <c r="J3156" s="61">
        <v>20.7</v>
      </c>
      <c r="K3156" s="50" t="s">
        <v>50</v>
      </c>
      <c r="L3156" s="72" t="s">
        <v>132</v>
      </c>
      <c r="M3156" s="69">
        <v>1.1000000000000001</v>
      </c>
      <c r="N3156" s="51">
        <v>64</v>
      </c>
      <c r="O3156" s="50" t="s">
        <v>61</v>
      </c>
      <c r="P3156" s="51">
        <v>10236</v>
      </c>
      <c r="Q3156" s="52">
        <v>10</v>
      </c>
      <c r="R3156" s="51">
        <v>10210</v>
      </c>
      <c r="S3156" s="50" t="s">
        <v>263</v>
      </c>
      <c r="T3156" s="52">
        <v>75</v>
      </c>
      <c r="U3156" s="52">
        <v>82</v>
      </c>
      <c r="V3156" s="50" t="s">
        <v>747</v>
      </c>
      <c r="W3156" s="52">
        <v>62</v>
      </c>
      <c r="X3156" s="50" t="s">
        <v>307</v>
      </c>
      <c r="Y3156" s="78">
        <f t="shared" si="206"/>
        <v>0.11000000000000001</v>
      </c>
      <c r="Z3156" s="78">
        <f t="shared" si="207"/>
        <v>0</v>
      </c>
      <c r="AA3156" s="78">
        <f t="shared" si="208"/>
        <v>2.0699999999999998</v>
      </c>
      <c r="AB3156" s="77">
        <f t="shared" si="209"/>
        <v>80</v>
      </c>
    </row>
    <row r="3157" spans="1:28" x14ac:dyDescent="0.3">
      <c r="A3157" s="53">
        <v>44876</v>
      </c>
      <c r="B3157" s="50" t="s">
        <v>1255</v>
      </c>
      <c r="C3157" s="50" t="s">
        <v>1256</v>
      </c>
      <c r="D3157" s="50" t="s">
        <v>47</v>
      </c>
      <c r="E3157" s="52">
        <v>10</v>
      </c>
      <c r="F3157" s="51">
        <v>144</v>
      </c>
      <c r="G3157" s="65">
        <v>0</v>
      </c>
      <c r="H3157" s="51">
        <v>97</v>
      </c>
      <c r="I3157" s="50" t="s">
        <v>239</v>
      </c>
      <c r="J3157" s="61">
        <v>19.2</v>
      </c>
      <c r="K3157" s="50" t="s">
        <v>121</v>
      </c>
      <c r="L3157" s="73">
        <v>21</v>
      </c>
      <c r="M3157" s="69">
        <v>1.1000000000000001</v>
      </c>
      <c r="N3157" s="51">
        <v>50</v>
      </c>
      <c r="O3157" s="50" t="s">
        <v>183</v>
      </c>
      <c r="P3157" s="51">
        <v>10225</v>
      </c>
      <c r="Q3157" s="50" t="s">
        <v>1012</v>
      </c>
      <c r="R3157" s="51">
        <v>10198</v>
      </c>
      <c r="S3157" s="52">
        <v>24</v>
      </c>
      <c r="T3157" s="52">
        <v>70</v>
      </c>
      <c r="U3157" s="52">
        <v>81</v>
      </c>
      <c r="V3157" s="50" t="s">
        <v>51</v>
      </c>
      <c r="W3157" s="52">
        <v>55</v>
      </c>
      <c r="X3157" s="50" t="s">
        <v>129</v>
      </c>
      <c r="Y3157" s="78">
        <f t="shared" si="206"/>
        <v>0.11000000000000001</v>
      </c>
      <c r="Z3157" s="78">
        <f t="shared" si="207"/>
        <v>0</v>
      </c>
      <c r="AA3157" s="78">
        <f t="shared" si="208"/>
        <v>1.92</v>
      </c>
      <c r="AB3157" s="77">
        <f t="shared" si="209"/>
        <v>210</v>
      </c>
    </row>
    <row r="3158" spans="1:28" x14ac:dyDescent="0.3">
      <c r="A3158" s="53">
        <v>44877</v>
      </c>
      <c r="B3158" s="50" t="s">
        <v>1255</v>
      </c>
      <c r="C3158" s="50" t="s">
        <v>1256</v>
      </c>
      <c r="D3158" s="50" t="s">
        <v>47</v>
      </c>
      <c r="E3158" s="52">
        <v>10</v>
      </c>
      <c r="F3158" s="51">
        <v>168</v>
      </c>
      <c r="G3158" s="65">
        <v>0</v>
      </c>
      <c r="H3158" s="51">
        <v>113</v>
      </c>
      <c r="I3158" s="50" t="s">
        <v>124</v>
      </c>
      <c r="J3158" s="61">
        <v>22.2</v>
      </c>
      <c r="K3158" s="50" t="s">
        <v>91</v>
      </c>
      <c r="L3158" s="73">
        <v>23</v>
      </c>
      <c r="M3158" s="69">
        <v>1.7</v>
      </c>
      <c r="N3158" s="51">
        <v>53</v>
      </c>
      <c r="O3158" s="50" t="s">
        <v>249</v>
      </c>
      <c r="P3158" s="51">
        <v>10199</v>
      </c>
      <c r="Q3158" s="50" t="s">
        <v>263</v>
      </c>
      <c r="R3158" s="51">
        <v>10158</v>
      </c>
      <c r="S3158" s="52">
        <v>24</v>
      </c>
      <c r="T3158" s="52">
        <v>65</v>
      </c>
      <c r="U3158" s="52">
        <v>75</v>
      </c>
      <c r="V3158" s="50" t="s">
        <v>347</v>
      </c>
      <c r="W3158" s="52">
        <v>44</v>
      </c>
      <c r="X3158" s="50" t="s">
        <v>52</v>
      </c>
      <c r="Y3158" s="78">
        <f t="shared" si="206"/>
        <v>0.16999999999999998</v>
      </c>
      <c r="Z3158" s="78">
        <f t="shared" si="207"/>
        <v>0</v>
      </c>
      <c r="AA3158" s="78">
        <f t="shared" si="208"/>
        <v>2.2199999999999998</v>
      </c>
      <c r="AB3158" s="77">
        <f t="shared" si="209"/>
        <v>230</v>
      </c>
    </row>
    <row r="3159" spans="1:28" x14ac:dyDescent="0.3">
      <c r="A3159" s="53">
        <v>44878</v>
      </c>
      <c r="B3159" s="50" t="s">
        <v>1255</v>
      </c>
      <c r="C3159" s="50" t="s">
        <v>1256</v>
      </c>
      <c r="D3159" s="50" t="s">
        <v>47</v>
      </c>
      <c r="E3159" s="52">
        <v>10</v>
      </c>
      <c r="F3159" s="51">
        <v>175</v>
      </c>
      <c r="G3159" s="65">
        <v>0.8</v>
      </c>
      <c r="H3159" s="51">
        <v>138</v>
      </c>
      <c r="I3159" s="50" t="s">
        <v>123</v>
      </c>
      <c r="J3159" s="61">
        <v>21.2</v>
      </c>
      <c r="K3159" s="50" t="s">
        <v>121</v>
      </c>
      <c r="L3159" s="73">
        <v>22</v>
      </c>
      <c r="M3159" s="69">
        <v>1.1000000000000001</v>
      </c>
      <c r="N3159" s="51">
        <v>58</v>
      </c>
      <c r="O3159" s="50" t="s">
        <v>159</v>
      </c>
      <c r="P3159" s="51">
        <v>10159</v>
      </c>
      <c r="Q3159" s="50" t="s">
        <v>1012</v>
      </c>
      <c r="R3159" s="51">
        <v>10108</v>
      </c>
      <c r="S3159" s="52">
        <v>24</v>
      </c>
      <c r="T3159" s="52">
        <v>62</v>
      </c>
      <c r="U3159" s="52">
        <v>68</v>
      </c>
      <c r="V3159" s="50" t="s">
        <v>543</v>
      </c>
      <c r="W3159" s="52">
        <v>47</v>
      </c>
      <c r="X3159" s="50" t="s">
        <v>60</v>
      </c>
      <c r="Y3159" s="78">
        <f t="shared" si="206"/>
        <v>0.11000000000000001</v>
      </c>
      <c r="Z3159" s="78">
        <f t="shared" si="207"/>
        <v>0.08</v>
      </c>
      <c r="AA3159" s="78">
        <f t="shared" si="208"/>
        <v>2.12</v>
      </c>
      <c r="AB3159" s="77">
        <f t="shared" si="209"/>
        <v>220</v>
      </c>
    </row>
    <row r="3160" spans="1:28" x14ac:dyDescent="0.3">
      <c r="A3160" s="53">
        <v>44879</v>
      </c>
      <c r="B3160" s="50" t="s">
        <v>1255</v>
      </c>
      <c r="C3160" s="50" t="s">
        <v>1256</v>
      </c>
      <c r="D3160" s="50" t="s">
        <v>47</v>
      </c>
      <c r="E3160" s="52">
        <v>10</v>
      </c>
      <c r="F3160" s="51">
        <v>146</v>
      </c>
      <c r="G3160" s="65">
        <v>0.4</v>
      </c>
      <c r="H3160" s="51">
        <v>118</v>
      </c>
      <c r="I3160" s="50" t="s">
        <v>240</v>
      </c>
      <c r="J3160" s="61">
        <v>17.399999999999999</v>
      </c>
      <c r="K3160" s="50" t="s">
        <v>195</v>
      </c>
      <c r="L3160" s="73">
        <v>28</v>
      </c>
      <c r="M3160" s="69">
        <v>2.5</v>
      </c>
      <c r="N3160" s="51">
        <v>153</v>
      </c>
      <c r="O3160" s="50" t="s">
        <v>510</v>
      </c>
      <c r="P3160" s="51">
        <v>10165</v>
      </c>
      <c r="Q3160" s="50" t="s">
        <v>289</v>
      </c>
      <c r="R3160" s="51">
        <v>10074</v>
      </c>
      <c r="S3160" s="52">
        <v>24</v>
      </c>
      <c r="T3160" s="52">
        <v>67</v>
      </c>
      <c r="U3160" s="52">
        <v>81</v>
      </c>
      <c r="V3160" s="50" t="s">
        <v>460</v>
      </c>
      <c r="W3160" s="52">
        <v>57</v>
      </c>
      <c r="X3160" s="50" t="s">
        <v>91</v>
      </c>
      <c r="Y3160" s="78">
        <f t="shared" si="206"/>
        <v>0.25</v>
      </c>
      <c r="Z3160" s="78">
        <f t="shared" si="207"/>
        <v>0.04</v>
      </c>
      <c r="AA3160" s="78">
        <f t="shared" si="208"/>
        <v>1.7399999999999998</v>
      </c>
      <c r="AB3160" s="77">
        <f t="shared" si="209"/>
        <v>280</v>
      </c>
    </row>
    <row r="3161" spans="1:28" x14ac:dyDescent="0.3">
      <c r="A3161" s="53">
        <v>44880</v>
      </c>
      <c r="B3161" s="50" t="s">
        <v>1255</v>
      </c>
      <c r="C3161" s="50" t="s">
        <v>1256</v>
      </c>
      <c r="D3161" s="50" t="s">
        <v>47</v>
      </c>
      <c r="E3161" s="52">
        <v>10</v>
      </c>
      <c r="F3161" s="51">
        <v>138</v>
      </c>
      <c r="G3161" s="65">
        <v>2.8</v>
      </c>
      <c r="H3161" s="51">
        <v>113</v>
      </c>
      <c r="I3161" s="50" t="s">
        <v>51</v>
      </c>
      <c r="J3161" s="61">
        <v>16.399999999999999</v>
      </c>
      <c r="K3161" s="50" t="s">
        <v>51</v>
      </c>
      <c r="L3161" s="73">
        <v>28</v>
      </c>
      <c r="M3161" s="69">
        <v>1.4</v>
      </c>
      <c r="N3161" s="51">
        <v>125</v>
      </c>
      <c r="O3161" s="50" t="s">
        <v>148</v>
      </c>
      <c r="P3161" s="51">
        <v>10074</v>
      </c>
      <c r="Q3161" s="50" t="s">
        <v>1012</v>
      </c>
      <c r="R3161" s="51">
        <v>10006</v>
      </c>
      <c r="S3161" s="50" t="s">
        <v>533</v>
      </c>
      <c r="T3161" s="52">
        <v>74</v>
      </c>
      <c r="U3161" s="52">
        <v>83</v>
      </c>
      <c r="V3161" s="50" t="s">
        <v>376</v>
      </c>
      <c r="W3161" s="52">
        <v>61</v>
      </c>
      <c r="X3161" s="50" t="s">
        <v>210</v>
      </c>
      <c r="Y3161" s="78">
        <f t="shared" si="206"/>
        <v>0.13999999999999999</v>
      </c>
      <c r="Z3161" s="78">
        <f t="shared" si="207"/>
        <v>0.27999999999999997</v>
      </c>
      <c r="AA3161" s="78">
        <f t="shared" si="208"/>
        <v>1.64</v>
      </c>
      <c r="AB3161" s="77">
        <f t="shared" si="209"/>
        <v>280</v>
      </c>
    </row>
    <row r="3162" spans="1:28" x14ac:dyDescent="0.3">
      <c r="A3162" s="53">
        <v>44881</v>
      </c>
      <c r="B3162" s="50" t="s">
        <v>1255</v>
      </c>
      <c r="C3162" s="50" t="s">
        <v>1256</v>
      </c>
      <c r="D3162" s="50" t="s">
        <v>47</v>
      </c>
      <c r="E3162" s="52">
        <v>10</v>
      </c>
      <c r="F3162" s="51">
        <v>150</v>
      </c>
      <c r="G3162" s="65">
        <v>0</v>
      </c>
      <c r="H3162" s="51">
        <v>100</v>
      </c>
      <c r="I3162" s="50" t="s">
        <v>280</v>
      </c>
      <c r="J3162" s="61">
        <v>20</v>
      </c>
      <c r="K3162" s="50" t="s">
        <v>121</v>
      </c>
      <c r="L3162" s="73">
        <v>30</v>
      </c>
      <c r="M3162" s="69">
        <v>1.9</v>
      </c>
      <c r="N3162" s="51">
        <v>125</v>
      </c>
      <c r="O3162" s="50" t="s">
        <v>56</v>
      </c>
      <c r="P3162" s="51">
        <v>10060</v>
      </c>
      <c r="Q3162" s="50" t="s">
        <v>1012</v>
      </c>
      <c r="R3162" s="51">
        <v>9968</v>
      </c>
      <c r="S3162" s="52">
        <v>14</v>
      </c>
      <c r="T3162" s="52">
        <v>69</v>
      </c>
      <c r="U3162" s="52">
        <v>83</v>
      </c>
      <c r="V3162" s="50" t="s">
        <v>312</v>
      </c>
      <c r="W3162" s="52">
        <v>64</v>
      </c>
      <c r="X3162" s="50" t="s">
        <v>51</v>
      </c>
      <c r="Y3162" s="78">
        <f t="shared" si="206"/>
        <v>0.19</v>
      </c>
      <c r="Z3162" s="78">
        <f t="shared" si="207"/>
        <v>0</v>
      </c>
      <c r="AA3162" s="78">
        <f t="shared" si="208"/>
        <v>2</v>
      </c>
      <c r="AB3162" s="77">
        <f t="shared" si="209"/>
        <v>300</v>
      </c>
    </row>
    <row r="3163" spans="1:28" x14ac:dyDescent="0.3">
      <c r="A3163" s="53">
        <v>44882</v>
      </c>
      <c r="B3163" s="50" t="s">
        <v>1255</v>
      </c>
      <c r="C3163" s="50" t="s">
        <v>1256</v>
      </c>
      <c r="D3163" s="50" t="s">
        <v>47</v>
      </c>
      <c r="E3163" s="52">
        <v>10</v>
      </c>
      <c r="F3163" s="51">
        <v>163</v>
      </c>
      <c r="G3163" s="65">
        <v>2.2000000000000002</v>
      </c>
      <c r="H3163" s="51">
        <v>131</v>
      </c>
      <c r="I3163" s="50" t="s">
        <v>257</v>
      </c>
      <c r="J3163" s="61">
        <v>19.5</v>
      </c>
      <c r="K3163" s="50" t="s">
        <v>182</v>
      </c>
      <c r="L3163" s="73">
        <v>29</v>
      </c>
      <c r="M3163" s="69">
        <v>2.2000000000000002</v>
      </c>
      <c r="N3163" s="51">
        <v>167</v>
      </c>
      <c r="O3163" s="50" t="s">
        <v>94</v>
      </c>
      <c r="P3163" s="51">
        <v>10099</v>
      </c>
      <c r="Q3163" s="52">
        <v>24</v>
      </c>
      <c r="R3163" s="51">
        <v>10016</v>
      </c>
      <c r="S3163" s="50" t="s">
        <v>533</v>
      </c>
      <c r="T3163" s="52">
        <v>72</v>
      </c>
      <c r="U3163" s="52">
        <v>82</v>
      </c>
      <c r="V3163" s="50" t="s">
        <v>51</v>
      </c>
      <c r="W3163" s="52">
        <v>61</v>
      </c>
      <c r="X3163" s="50" t="s">
        <v>182</v>
      </c>
      <c r="Y3163" s="78">
        <f t="shared" si="206"/>
        <v>0.22000000000000003</v>
      </c>
      <c r="Z3163" s="78">
        <f t="shared" si="207"/>
        <v>0.22000000000000003</v>
      </c>
      <c r="AA3163" s="78">
        <f t="shared" si="208"/>
        <v>1.95</v>
      </c>
      <c r="AB3163" s="77">
        <f t="shared" si="209"/>
        <v>290</v>
      </c>
    </row>
    <row r="3164" spans="1:28" x14ac:dyDescent="0.3">
      <c r="A3164" s="53">
        <v>44883</v>
      </c>
      <c r="B3164" s="50" t="s">
        <v>1255</v>
      </c>
      <c r="C3164" s="50" t="s">
        <v>1256</v>
      </c>
      <c r="D3164" s="50" t="s">
        <v>47</v>
      </c>
      <c r="E3164" s="52">
        <v>10</v>
      </c>
      <c r="F3164" s="51">
        <v>125</v>
      </c>
      <c r="G3164" s="65">
        <v>26.8</v>
      </c>
      <c r="H3164" s="51">
        <v>87</v>
      </c>
      <c r="I3164" s="50" t="s">
        <v>107</v>
      </c>
      <c r="J3164" s="61">
        <v>16.3</v>
      </c>
      <c r="K3164" s="50" t="s">
        <v>206</v>
      </c>
      <c r="L3164" s="73">
        <v>25</v>
      </c>
      <c r="M3164" s="69">
        <v>3.3</v>
      </c>
      <c r="N3164" s="51">
        <v>161</v>
      </c>
      <c r="O3164" s="50" t="s">
        <v>94</v>
      </c>
      <c r="P3164" s="51">
        <v>10169</v>
      </c>
      <c r="Q3164" s="52">
        <v>24</v>
      </c>
      <c r="R3164" s="51">
        <v>10099</v>
      </c>
      <c r="S3164" s="50" t="s">
        <v>1012</v>
      </c>
      <c r="T3164" s="52">
        <v>65</v>
      </c>
      <c r="U3164" s="52">
        <v>81</v>
      </c>
      <c r="V3164" s="50" t="s">
        <v>249</v>
      </c>
      <c r="W3164" s="52">
        <v>49</v>
      </c>
      <c r="X3164" s="50" t="s">
        <v>215</v>
      </c>
      <c r="Y3164" s="78">
        <f t="shared" si="206"/>
        <v>0.32999999999999996</v>
      </c>
      <c r="Z3164" s="78">
        <f t="shared" si="207"/>
        <v>2.68</v>
      </c>
      <c r="AA3164" s="78">
        <f t="shared" si="208"/>
        <v>1.6300000000000001</v>
      </c>
      <c r="AB3164" s="77">
        <f t="shared" si="209"/>
        <v>250</v>
      </c>
    </row>
    <row r="3165" spans="1:28" x14ac:dyDescent="0.3">
      <c r="A3165" s="53">
        <v>44884</v>
      </c>
      <c r="B3165" s="50" t="s">
        <v>1255</v>
      </c>
      <c r="C3165" s="50" t="s">
        <v>1256</v>
      </c>
      <c r="D3165" s="50" t="s">
        <v>47</v>
      </c>
      <c r="E3165" s="52">
        <v>10</v>
      </c>
      <c r="F3165" s="51">
        <v>108</v>
      </c>
      <c r="G3165" s="65">
        <v>7.4</v>
      </c>
      <c r="H3165" s="51">
        <v>88</v>
      </c>
      <c r="I3165" s="50" t="s">
        <v>286</v>
      </c>
      <c r="J3165" s="61">
        <v>12.8</v>
      </c>
      <c r="K3165" s="50" t="s">
        <v>179</v>
      </c>
      <c r="L3165" s="73">
        <v>28</v>
      </c>
      <c r="M3165" s="69">
        <v>2.8</v>
      </c>
      <c r="N3165" s="51">
        <v>131</v>
      </c>
      <c r="O3165" s="50" t="s">
        <v>750</v>
      </c>
      <c r="P3165" s="51">
        <v>10201</v>
      </c>
      <c r="Q3165" s="50" t="s">
        <v>289</v>
      </c>
      <c r="R3165" s="51">
        <v>10160</v>
      </c>
      <c r="S3165" s="50" t="s">
        <v>263</v>
      </c>
      <c r="T3165" s="52">
        <v>72</v>
      </c>
      <c r="U3165" s="52">
        <v>81</v>
      </c>
      <c r="V3165" s="50" t="s">
        <v>80</v>
      </c>
      <c r="W3165" s="52">
        <v>63</v>
      </c>
      <c r="X3165" s="50" t="s">
        <v>264</v>
      </c>
      <c r="Y3165" s="78">
        <f t="shared" si="206"/>
        <v>0.27999999999999997</v>
      </c>
      <c r="Z3165" s="78">
        <f t="shared" si="207"/>
        <v>0.74</v>
      </c>
      <c r="AA3165" s="78">
        <f t="shared" si="208"/>
        <v>1.28</v>
      </c>
      <c r="AB3165" s="77">
        <f t="shared" si="209"/>
        <v>280</v>
      </c>
    </row>
    <row r="3166" spans="1:28" x14ac:dyDescent="0.3">
      <c r="A3166" s="53">
        <v>44885</v>
      </c>
      <c r="B3166" s="50" t="s">
        <v>1255</v>
      </c>
      <c r="C3166" s="50" t="s">
        <v>1256</v>
      </c>
      <c r="D3166" s="50" t="s">
        <v>47</v>
      </c>
      <c r="E3166" s="52">
        <v>10</v>
      </c>
      <c r="F3166" s="51">
        <v>139</v>
      </c>
      <c r="G3166" s="65">
        <v>4.5999999999999996</v>
      </c>
      <c r="H3166" s="51">
        <v>111</v>
      </c>
      <c r="I3166" s="50" t="s">
        <v>70</v>
      </c>
      <c r="J3166" s="61">
        <v>16.7</v>
      </c>
      <c r="K3166" s="50" t="s">
        <v>537</v>
      </c>
      <c r="L3166" s="73">
        <v>28</v>
      </c>
      <c r="M3166" s="69">
        <v>3.9</v>
      </c>
      <c r="N3166" s="51">
        <v>139</v>
      </c>
      <c r="O3166" s="50" t="s">
        <v>280</v>
      </c>
      <c r="P3166" s="51">
        <v>10217</v>
      </c>
      <c r="Q3166" s="52">
        <v>11</v>
      </c>
      <c r="R3166" s="51">
        <v>10109</v>
      </c>
      <c r="S3166" s="52">
        <v>24</v>
      </c>
      <c r="T3166" s="52">
        <v>76</v>
      </c>
      <c r="U3166" s="52">
        <v>85</v>
      </c>
      <c r="V3166" s="50" t="s">
        <v>205</v>
      </c>
      <c r="W3166" s="52">
        <v>67</v>
      </c>
      <c r="X3166" s="50" t="s">
        <v>51</v>
      </c>
      <c r="Y3166" s="78">
        <f t="shared" si="206"/>
        <v>0.39</v>
      </c>
      <c r="Z3166" s="78">
        <f t="shared" si="207"/>
        <v>0.45999999999999996</v>
      </c>
      <c r="AA3166" s="78">
        <f t="shared" si="208"/>
        <v>1.67</v>
      </c>
      <c r="AB3166" s="77">
        <f t="shared" si="209"/>
        <v>280</v>
      </c>
    </row>
    <row r="3167" spans="1:28" x14ac:dyDescent="0.3">
      <c r="A3167" s="53">
        <v>44886</v>
      </c>
      <c r="B3167" s="50" t="s">
        <v>1255</v>
      </c>
      <c r="C3167" s="50" t="s">
        <v>1256</v>
      </c>
      <c r="D3167" s="50" t="s">
        <v>47</v>
      </c>
      <c r="E3167" s="52">
        <v>10</v>
      </c>
      <c r="F3167" s="51">
        <v>132</v>
      </c>
      <c r="G3167" s="65">
        <v>14.8</v>
      </c>
      <c r="H3167" s="51">
        <v>92</v>
      </c>
      <c r="I3167" s="50" t="s">
        <v>186</v>
      </c>
      <c r="J3167" s="61">
        <v>17.2</v>
      </c>
      <c r="K3167" s="50" t="s">
        <v>257</v>
      </c>
      <c r="L3167" s="73">
        <v>28</v>
      </c>
      <c r="M3167" s="69">
        <v>3.9</v>
      </c>
      <c r="N3167" s="51">
        <v>197</v>
      </c>
      <c r="O3167" s="50" t="s">
        <v>307</v>
      </c>
      <c r="P3167" s="51">
        <v>10132</v>
      </c>
      <c r="Q3167" s="52">
        <v>23</v>
      </c>
      <c r="R3167" s="51">
        <v>10049</v>
      </c>
      <c r="S3167" s="50" t="s">
        <v>533</v>
      </c>
      <c r="T3167" s="52">
        <v>69</v>
      </c>
      <c r="U3167" s="52">
        <v>84</v>
      </c>
      <c r="V3167" s="50" t="s">
        <v>51</v>
      </c>
      <c r="W3167" s="52">
        <v>57</v>
      </c>
      <c r="X3167" s="50" t="s">
        <v>100</v>
      </c>
      <c r="Y3167" s="78">
        <f t="shared" si="206"/>
        <v>0.39</v>
      </c>
      <c r="Z3167" s="78">
        <f t="shared" si="207"/>
        <v>1.48</v>
      </c>
      <c r="AA3167" s="78">
        <f t="shared" si="208"/>
        <v>1.72</v>
      </c>
      <c r="AB3167" s="77">
        <f t="shared" si="209"/>
        <v>280</v>
      </c>
    </row>
    <row r="3168" spans="1:28" x14ac:dyDescent="0.3">
      <c r="A3168" s="53">
        <v>44887</v>
      </c>
      <c r="B3168" s="50" t="s">
        <v>1255</v>
      </c>
      <c r="C3168" s="50" t="s">
        <v>1256</v>
      </c>
      <c r="D3168" s="50" t="s">
        <v>47</v>
      </c>
      <c r="E3168" s="52">
        <v>10</v>
      </c>
      <c r="F3168" s="51">
        <v>134</v>
      </c>
      <c r="G3168" s="65">
        <v>18.399999999999999</v>
      </c>
      <c r="H3168" s="51">
        <v>105</v>
      </c>
      <c r="I3168" s="50" t="s">
        <v>543</v>
      </c>
      <c r="J3168" s="61">
        <v>16.2</v>
      </c>
      <c r="K3168" s="50" t="s">
        <v>638</v>
      </c>
      <c r="L3168" s="73">
        <v>27</v>
      </c>
      <c r="M3168" s="69">
        <v>3.6</v>
      </c>
      <c r="N3168" s="51">
        <v>147</v>
      </c>
      <c r="O3168" s="50" t="s">
        <v>585</v>
      </c>
      <c r="P3168" s="51">
        <v>10120</v>
      </c>
      <c r="Q3168" s="50" t="s">
        <v>1012</v>
      </c>
      <c r="R3168" s="51">
        <v>10009</v>
      </c>
      <c r="S3168" s="52">
        <v>24</v>
      </c>
      <c r="T3168" s="52">
        <v>59</v>
      </c>
      <c r="U3168" s="52">
        <v>80</v>
      </c>
      <c r="V3168" s="50" t="s">
        <v>100</v>
      </c>
      <c r="W3168" s="52">
        <v>45</v>
      </c>
      <c r="X3168" s="50" t="s">
        <v>404</v>
      </c>
      <c r="Y3168" s="78">
        <f t="shared" si="206"/>
        <v>0.36</v>
      </c>
      <c r="Z3168" s="78">
        <f t="shared" si="207"/>
        <v>1.8399999999999999</v>
      </c>
      <c r="AA3168" s="78">
        <f t="shared" si="208"/>
        <v>1.6199999999999999</v>
      </c>
      <c r="AB3168" s="77">
        <f t="shared" si="209"/>
        <v>270</v>
      </c>
    </row>
    <row r="3169" spans="1:28" x14ac:dyDescent="0.3">
      <c r="A3169" s="53">
        <v>44888</v>
      </c>
      <c r="B3169" s="50" t="s">
        <v>1255</v>
      </c>
      <c r="C3169" s="50" t="s">
        <v>1256</v>
      </c>
      <c r="D3169" s="50" t="s">
        <v>47</v>
      </c>
      <c r="E3169" s="52">
        <v>10</v>
      </c>
      <c r="F3169" s="51">
        <v>149</v>
      </c>
      <c r="G3169" s="65">
        <v>0</v>
      </c>
      <c r="H3169" s="51">
        <v>114</v>
      </c>
      <c r="I3169" s="50" t="s">
        <v>106</v>
      </c>
      <c r="J3169" s="61">
        <v>18.399999999999999</v>
      </c>
      <c r="K3169" s="50" t="s">
        <v>148</v>
      </c>
      <c r="L3169" s="73">
        <v>30</v>
      </c>
      <c r="M3169" s="69">
        <v>3.9</v>
      </c>
      <c r="N3169" s="51">
        <v>256</v>
      </c>
      <c r="O3169" s="50" t="s">
        <v>120</v>
      </c>
      <c r="P3169" s="51">
        <v>10148</v>
      </c>
      <c r="Q3169" s="52">
        <v>21</v>
      </c>
      <c r="R3169" s="51">
        <v>10009</v>
      </c>
      <c r="S3169" s="50" t="s">
        <v>84</v>
      </c>
      <c r="T3169" s="52">
        <v>67</v>
      </c>
      <c r="U3169" s="52">
        <v>87</v>
      </c>
      <c r="V3169" s="50" t="s">
        <v>750</v>
      </c>
      <c r="W3169" s="52">
        <v>42</v>
      </c>
      <c r="X3169" s="50" t="s">
        <v>148</v>
      </c>
      <c r="Y3169" s="78">
        <f t="shared" si="206"/>
        <v>0.39</v>
      </c>
      <c r="Z3169" s="78">
        <f t="shared" si="207"/>
        <v>0</v>
      </c>
      <c r="AA3169" s="78">
        <f t="shared" si="208"/>
        <v>1.8399999999999999</v>
      </c>
      <c r="AB3169" s="77">
        <f t="shared" si="209"/>
        <v>300</v>
      </c>
    </row>
    <row r="3170" spans="1:28" x14ac:dyDescent="0.3">
      <c r="A3170" s="53">
        <v>44889</v>
      </c>
      <c r="B3170" s="50" t="s">
        <v>1255</v>
      </c>
      <c r="C3170" s="50" t="s">
        <v>1256</v>
      </c>
      <c r="D3170" s="50" t="s">
        <v>47</v>
      </c>
      <c r="E3170" s="52">
        <v>10</v>
      </c>
      <c r="F3170" s="51">
        <v>134</v>
      </c>
      <c r="G3170" s="65">
        <v>9</v>
      </c>
      <c r="H3170" s="51">
        <v>105</v>
      </c>
      <c r="I3170" s="50" t="s">
        <v>75</v>
      </c>
      <c r="J3170" s="61">
        <v>16.2</v>
      </c>
      <c r="K3170" s="50" t="s">
        <v>135</v>
      </c>
      <c r="L3170" s="73">
        <v>28</v>
      </c>
      <c r="M3170" s="69">
        <v>2.5</v>
      </c>
      <c r="N3170" s="51">
        <v>92</v>
      </c>
      <c r="O3170" s="50" t="s">
        <v>69</v>
      </c>
      <c r="P3170" s="51">
        <v>10171</v>
      </c>
      <c r="Q3170" s="52">
        <v>24</v>
      </c>
      <c r="R3170" s="51">
        <v>10092</v>
      </c>
      <c r="S3170" s="52">
        <v>13</v>
      </c>
      <c r="T3170" s="52">
        <v>76</v>
      </c>
      <c r="U3170" s="52">
        <v>84</v>
      </c>
      <c r="V3170" s="50" t="s">
        <v>179</v>
      </c>
      <c r="W3170" s="52">
        <v>65</v>
      </c>
      <c r="X3170" s="50" t="s">
        <v>50</v>
      </c>
      <c r="Y3170" s="78">
        <f t="shared" si="206"/>
        <v>0.25</v>
      </c>
      <c r="Z3170" s="78">
        <f t="shared" si="207"/>
        <v>0.9</v>
      </c>
      <c r="AA3170" s="78">
        <f t="shared" si="208"/>
        <v>1.6199999999999999</v>
      </c>
      <c r="AB3170" s="77">
        <f t="shared" si="209"/>
        <v>280</v>
      </c>
    </row>
    <row r="3171" spans="1:28" x14ac:dyDescent="0.3">
      <c r="A3171" s="53">
        <v>44890</v>
      </c>
      <c r="B3171" s="50" t="s">
        <v>1255</v>
      </c>
      <c r="C3171" s="50" t="s">
        <v>1256</v>
      </c>
      <c r="D3171" s="50" t="s">
        <v>47</v>
      </c>
      <c r="E3171" s="52">
        <v>10</v>
      </c>
      <c r="F3171" s="51">
        <v>130</v>
      </c>
      <c r="G3171" s="65">
        <v>0.4</v>
      </c>
      <c r="H3171" s="51">
        <v>92</v>
      </c>
      <c r="I3171" s="50" t="s">
        <v>142</v>
      </c>
      <c r="J3171" s="61">
        <v>16.7</v>
      </c>
      <c r="K3171" s="50" t="s">
        <v>158</v>
      </c>
      <c r="L3171" s="73">
        <v>30</v>
      </c>
      <c r="M3171" s="69">
        <v>2.8</v>
      </c>
      <c r="N3171" s="51">
        <v>161</v>
      </c>
      <c r="O3171" s="50" t="s">
        <v>232</v>
      </c>
      <c r="P3171" s="51">
        <v>10281</v>
      </c>
      <c r="Q3171" s="50" t="s">
        <v>51</v>
      </c>
      <c r="R3171" s="51">
        <v>10169</v>
      </c>
      <c r="S3171" s="50" t="s">
        <v>1012</v>
      </c>
      <c r="T3171" s="52">
        <v>66</v>
      </c>
      <c r="U3171" s="52">
        <v>81</v>
      </c>
      <c r="V3171" s="50" t="s">
        <v>80</v>
      </c>
      <c r="W3171" s="52">
        <v>48</v>
      </c>
      <c r="X3171" s="50" t="s">
        <v>51</v>
      </c>
      <c r="Y3171" s="78">
        <f t="shared" si="206"/>
        <v>0.27999999999999997</v>
      </c>
      <c r="Z3171" s="78">
        <f t="shared" si="207"/>
        <v>0.04</v>
      </c>
      <c r="AA3171" s="78">
        <f t="shared" si="208"/>
        <v>1.67</v>
      </c>
      <c r="AB3171" s="77">
        <f t="shared" si="209"/>
        <v>300</v>
      </c>
    </row>
    <row r="3172" spans="1:28" x14ac:dyDescent="0.3">
      <c r="A3172" s="53">
        <v>44891</v>
      </c>
      <c r="B3172" s="50" t="s">
        <v>1255</v>
      </c>
      <c r="C3172" s="50" t="s">
        <v>1256</v>
      </c>
      <c r="D3172" s="50" t="s">
        <v>47</v>
      </c>
      <c r="E3172" s="52">
        <v>10</v>
      </c>
      <c r="F3172" s="51">
        <v>120</v>
      </c>
      <c r="G3172" s="65">
        <v>0</v>
      </c>
      <c r="H3172" s="51">
        <v>80</v>
      </c>
      <c r="I3172" s="50" t="s">
        <v>202</v>
      </c>
      <c r="J3172" s="61">
        <v>15.9</v>
      </c>
      <c r="K3172" s="50" t="s">
        <v>182</v>
      </c>
      <c r="L3172" s="73">
        <v>21</v>
      </c>
      <c r="M3172" s="69">
        <v>1.4</v>
      </c>
      <c r="N3172" s="51">
        <v>47</v>
      </c>
      <c r="O3172" s="50" t="s">
        <v>832</v>
      </c>
      <c r="P3172" s="51">
        <v>10266</v>
      </c>
      <c r="Q3172" s="50" t="s">
        <v>51</v>
      </c>
      <c r="R3172" s="51">
        <v>10210</v>
      </c>
      <c r="S3172" s="52">
        <v>24</v>
      </c>
      <c r="T3172" s="52">
        <v>70</v>
      </c>
      <c r="U3172" s="52">
        <v>76</v>
      </c>
      <c r="V3172" s="50" t="s">
        <v>55</v>
      </c>
      <c r="W3172" s="52">
        <v>54</v>
      </c>
      <c r="X3172" s="50" t="s">
        <v>106</v>
      </c>
      <c r="Y3172" s="78">
        <f t="shared" si="206"/>
        <v>0.13999999999999999</v>
      </c>
      <c r="Z3172" s="78">
        <f t="shared" si="207"/>
        <v>0</v>
      </c>
      <c r="AA3172" s="78">
        <f t="shared" si="208"/>
        <v>1.59</v>
      </c>
      <c r="AB3172" s="77">
        <f t="shared" si="209"/>
        <v>210</v>
      </c>
    </row>
    <row r="3173" spans="1:28" x14ac:dyDescent="0.3">
      <c r="A3173" s="53">
        <v>44892</v>
      </c>
      <c r="B3173" s="50" t="s">
        <v>1255</v>
      </c>
      <c r="C3173" s="50" t="s">
        <v>1256</v>
      </c>
      <c r="D3173" s="50" t="s">
        <v>47</v>
      </c>
      <c r="E3173" s="52">
        <v>10</v>
      </c>
      <c r="F3173" s="51">
        <v>140</v>
      </c>
      <c r="G3173" s="65">
        <v>3.2</v>
      </c>
      <c r="H3173" s="51">
        <v>94</v>
      </c>
      <c r="I3173" s="50" t="s">
        <v>70</v>
      </c>
      <c r="J3173" s="61">
        <v>18.7</v>
      </c>
      <c r="K3173" s="50" t="s">
        <v>250</v>
      </c>
      <c r="L3173" s="73">
        <v>26</v>
      </c>
      <c r="M3173" s="69">
        <v>1.7</v>
      </c>
      <c r="N3173" s="51">
        <v>142</v>
      </c>
      <c r="O3173" s="50" t="s">
        <v>106</v>
      </c>
      <c r="P3173" s="51">
        <v>10210</v>
      </c>
      <c r="Q3173" s="50" t="s">
        <v>1012</v>
      </c>
      <c r="R3173" s="51">
        <v>10164</v>
      </c>
      <c r="S3173" s="52">
        <v>15</v>
      </c>
      <c r="T3173" s="52">
        <v>59</v>
      </c>
      <c r="U3173" s="52">
        <v>80</v>
      </c>
      <c r="V3173" s="50" t="s">
        <v>355</v>
      </c>
      <c r="W3173" s="52">
        <v>32</v>
      </c>
      <c r="X3173" s="50" t="s">
        <v>95</v>
      </c>
      <c r="Y3173" s="78">
        <f t="shared" si="206"/>
        <v>0.16999999999999998</v>
      </c>
      <c r="Z3173" s="78">
        <f t="shared" si="207"/>
        <v>0.32</v>
      </c>
      <c r="AA3173" s="78">
        <f t="shared" si="208"/>
        <v>1.8699999999999999</v>
      </c>
      <c r="AB3173" s="77">
        <f t="shared" si="209"/>
        <v>260</v>
      </c>
    </row>
    <row r="3174" spans="1:28" x14ac:dyDescent="0.3">
      <c r="A3174" s="53">
        <v>44893</v>
      </c>
      <c r="B3174" s="50" t="s">
        <v>1255</v>
      </c>
      <c r="C3174" s="50" t="s">
        <v>1256</v>
      </c>
      <c r="D3174" s="50" t="s">
        <v>47</v>
      </c>
      <c r="E3174" s="52">
        <v>10</v>
      </c>
      <c r="F3174" s="51">
        <v>139</v>
      </c>
      <c r="G3174" s="65">
        <v>2.2000000000000002</v>
      </c>
      <c r="H3174" s="51">
        <v>113</v>
      </c>
      <c r="I3174" s="50" t="s">
        <v>142</v>
      </c>
      <c r="J3174" s="61">
        <v>16.5</v>
      </c>
      <c r="K3174" s="50" t="s">
        <v>113</v>
      </c>
      <c r="L3174" s="73">
        <v>27</v>
      </c>
      <c r="M3174" s="69">
        <v>4.7</v>
      </c>
      <c r="N3174" s="51">
        <v>156</v>
      </c>
      <c r="O3174" s="50" t="s">
        <v>433</v>
      </c>
      <c r="P3174" s="51">
        <v>10232</v>
      </c>
      <c r="Q3174" s="52">
        <v>22</v>
      </c>
      <c r="R3174" s="51">
        <v>10197</v>
      </c>
      <c r="S3174" s="50" t="s">
        <v>1012</v>
      </c>
      <c r="T3174" s="52">
        <v>58</v>
      </c>
      <c r="U3174" s="52">
        <v>75</v>
      </c>
      <c r="V3174" s="50" t="s">
        <v>51</v>
      </c>
      <c r="W3174" s="52">
        <v>46</v>
      </c>
      <c r="X3174" s="50" t="s">
        <v>148</v>
      </c>
      <c r="Y3174" s="78">
        <f t="shared" si="206"/>
        <v>0.47000000000000003</v>
      </c>
      <c r="Z3174" s="78">
        <f t="shared" si="207"/>
        <v>0.22000000000000003</v>
      </c>
      <c r="AA3174" s="78">
        <f t="shared" si="208"/>
        <v>1.65</v>
      </c>
      <c r="AB3174" s="77">
        <f t="shared" si="209"/>
        <v>270</v>
      </c>
    </row>
    <row r="3175" spans="1:28" x14ac:dyDescent="0.3">
      <c r="A3175" s="53">
        <v>44894</v>
      </c>
      <c r="B3175" s="50" t="s">
        <v>1255</v>
      </c>
      <c r="C3175" s="50" t="s">
        <v>1256</v>
      </c>
      <c r="D3175" s="50" t="s">
        <v>47</v>
      </c>
      <c r="E3175" s="52">
        <v>10</v>
      </c>
      <c r="F3175" s="51">
        <v>138</v>
      </c>
      <c r="G3175" s="65">
        <v>0.4</v>
      </c>
      <c r="H3175" s="51">
        <v>115</v>
      </c>
      <c r="I3175" s="50" t="s">
        <v>177</v>
      </c>
      <c r="J3175" s="61">
        <v>16</v>
      </c>
      <c r="K3175" s="50" t="s">
        <v>113</v>
      </c>
      <c r="L3175" s="73">
        <v>20</v>
      </c>
      <c r="M3175" s="69">
        <v>2.8</v>
      </c>
      <c r="N3175" s="51">
        <v>94</v>
      </c>
      <c r="O3175" s="50" t="s">
        <v>195</v>
      </c>
      <c r="P3175" s="51">
        <v>10228</v>
      </c>
      <c r="Q3175" s="50" t="s">
        <v>1012</v>
      </c>
      <c r="R3175" s="51">
        <v>10172</v>
      </c>
      <c r="S3175" s="52">
        <v>24</v>
      </c>
      <c r="T3175" s="52">
        <v>68</v>
      </c>
      <c r="U3175" s="52">
        <v>78</v>
      </c>
      <c r="V3175" s="50" t="s">
        <v>79</v>
      </c>
      <c r="W3175" s="52">
        <v>54</v>
      </c>
      <c r="X3175" s="50" t="s">
        <v>81</v>
      </c>
      <c r="Y3175" s="78">
        <f t="shared" si="206"/>
        <v>0.27999999999999997</v>
      </c>
      <c r="Z3175" s="78">
        <f t="shared" si="207"/>
        <v>0.04</v>
      </c>
      <c r="AA3175" s="78">
        <f t="shared" si="208"/>
        <v>1.6</v>
      </c>
      <c r="AB3175" s="77">
        <f t="shared" si="209"/>
        <v>200</v>
      </c>
    </row>
    <row r="3176" spans="1:28" x14ac:dyDescent="0.3">
      <c r="A3176" s="53">
        <v>44895</v>
      </c>
      <c r="B3176" s="50" t="s">
        <v>1255</v>
      </c>
      <c r="C3176" s="50" t="s">
        <v>1256</v>
      </c>
      <c r="D3176" s="50" t="s">
        <v>47</v>
      </c>
      <c r="E3176" s="52">
        <v>10</v>
      </c>
      <c r="F3176" s="51">
        <v>132</v>
      </c>
      <c r="G3176" s="65">
        <v>0</v>
      </c>
      <c r="H3176" s="51">
        <v>102</v>
      </c>
      <c r="I3176" s="50" t="s">
        <v>183</v>
      </c>
      <c r="J3176" s="61">
        <v>16.2</v>
      </c>
      <c r="K3176" s="50" t="s">
        <v>129</v>
      </c>
      <c r="L3176" s="72" t="s">
        <v>132</v>
      </c>
      <c r="M3176" s="69">
        <v>3.6</v>
      </c>
      <c r="N3176" s="51">
        <v>122</v>
      </c>
      <c r="O3176" s="50" t="s">
        <v>388</v>
      </c>
      <c r="P3176" s="51">
        <v>10175</v>
      </c>
      <c r="Q3176" s="52">
        <v>24</v>
      </c>
      <c r="R3176" s="51">
        <v>10129</v>
      </c>
      <c r="S3176" s="52">
        <v>15</v>
      </c>
      <c r="T3176" s="52">
        <v>70</v>
      </c>
      <c r="U3176" s="52">
        <v>78</v>
      </c>
      <c r="V3176" s="50" t="s">
        <v>318</v>
      </c>
      <c r="W3176" s="52">
        <v>60</v>
      </c>
      <c r="X3176" s="50" t="s">
        <v>179</v>
      </c>
      <c r="Y3176" s="78">
        <f t="shared" si="206"/>
        <v>0.36</v>
      </c>
      <c r="Z3176" s="78">
        <f t="shared" si="207"/>
        <v>0</v>
      </c>
      <c r="AA3176" s="78">
        <f t="shared" si="208"/>
        <v>1.6199999999999999</v>
      </c>
      <c r="AB3176" s="77">
        <f t="shared" si="209"/>
        <v>80</v>
      </c>
    </row>
    <row r="3177" spans="1:28" x14ac:dyDescent="0.3">
      <c r="A3177" s="53">
        <v>44896</v>
      </c>
      <c r="B3177" s="50" t="s">
        <v>1255</v>
      </c>
      <c r="C3177" s="50" t="s">
        <v>1256</v>
      </c>
      <c r="D3177" s="50" t="s">
        <v>47</v>
      </c>
      <c r="E3177" s="52">
        <v>10</v>
      </c>
      <c r="F3177" s="51">
        <v>124</v>
      </c>
      <c r="G3177" s="65">
        <v>0</v>
      </c>
      <c r="H3177" s="51">
        <v>96</v>
      </c>
      <c r="I3177" s="50" t="s">
        <v>239</v>
      </c>
      <c r="J3177" s="61">
        <v>15.2</v>
      </c>
      <c r="K3177" s="50" t="s">
        <v>158</v>
      </c>
      <c r="L3177" s="72" t="s">
        <v>533</v>
      </c>
      <c r="M3177" s="69">
        <v>3.9</v>
      </c>
      <c r="N3177" s="51">
        <v>100</v>
      </c>
      <c r="O3177" s="50" t="s">
        <v>167</v>
      </c>
      <c r="P3177" s="51">
        <v>10207</v>
      </c>
      <c r="Q3177" s="52">
        <v>11</v>
      </c>
      <c r="R3177" s="51">
        <v>10174</v>
      </c>
      <c r="S3177" s="50" t="s">
        <v>51</v>
      </c>
      <c r="T3177" s="52">
        <v>63</v>
      </c>
      <c r="U3177" s="52">
        <v>77</v>
      </c>
      <c r="V3177" s="50" t="s">
        <v>124</v>
      </c>
      <c r="W3177" s="52">
        <v>51</v>
      </c>
      <c r="X3177" s="50" t="s">
        <v>81</v>
      </c>
      <c r="Y3177" s="78">
        <f t="shared" si="206"/>
        <v>0.39</v>
      </c>
      <c r="Z3177" s="78">
        <f t="shared" si="207"/>
        <v>0</v>
      </c>
      <c r="AA3177" s="78">
        <f t="shared" si="208"/>
        <v>1.52</v>
      </c>
      <c r="AB3177" s="77">
        <f t="shared" si="209"/>
        <v>70</v>
      </c>
    </row>
    <row r="3178" spans="1:28" x14ac:dyDescent="0.3">
      <c r="A3178" s="53">
        <v>44897</v>
      </c>
      <c r="B3178" s="50" t="s">
        <v>1255</v>
      </c>
      <c r="C3178" s="50" t="s">
        <v>1256</v>
      </c>
      <c r="D3178" s="50" t="s">
        <v>47</v>
      </c>
      <c r="E3178" s="52">
        <v>10</v>
      </c>
      <c r="F3178" s="51">
        <v>120</v>
      </c>
      <c r="G3178" s="65">
        <v>5.2</v>
      </c>
      <c r="H3178" s="51">
        <v>95</v>
      </c>
      <c r="I3178" s="50" t="s">
        <v>763</v>
      </c>
      <c r="J3178" s="61">
        <v>14.5</v>
      </c>
      <c r="K3178" s="50" t="s">
        <v>129</v>
      </c>
      <c r="L3178" s="72" t="s">
        <v>533</v>
      </c>
      <c r="M3178" s="69">
        <v>5</v>
      </c>
      <c r="N3178" s="51">
        <v>114</v>
      </c>
      <c r="O3178" s="50" t="s">
        <v>135</v>
      </c>
      <c r="P3178" s="51">
        <v>10180</v>
      </c>
      <c r="Q3178" s="50" t="s">
        <v>1012</v>
      </c>
      <c r="R3178" s="51">
        <v>10117</v>
      </c>
      <c r="S3178" s="52">
        <v>24</v>
      </c>
      <c r="T3178" s="52">
        <v>52</v>
      </c>
      <c r="U3178" s="52">
        <v>59</v>
      </c>
      <c r="V3178" s="50" t="s">
        <v>177</v>
      </c>
      <c r="W3178" s="52">
        <v>41</v>
      </c>
      <c r="X3178" s="50" t="s">
        <v>352</v>
      </c>
      <c r="Y3178" s="78">
        <f t="shared" si="206"/>
        <v>0.5</v>
      </c>
      <c r="Z3178" s="78">
        <f t="shared" si="207"/>
        <v>0.52</v>
      </c>
      <c r="AA3178" s="78">
        <f t="shared" si="208"/>
        <v>1.45</v>
      </c>
      <c r="AB3178" s="77">
        <f t="shared" si="209"/>
        <v>70</v>
      </c>
    </row>
    <row r="3179" spans="1:28" x14ac:dyDescent="0.3">
      <c r="A3179" s="53">
        <v>44898</v>
      </c>
      <c r="B3179" s="50" t="s">
        <v>1255</v>
      </c>
      <c r="C3179" s="50" t="s">
        <v>1256</v>
      </c>
      <c r="D3179" s="50" t="s">
        <v>47</v>
      </c>
      <c r="E3179" s="52">
        <v>10</v>
      </c>
      <c r="F3179" s="51">
        <v>86</v>
      </c>
      <c r="G3179" s="65">
        <v>14.8</v>
      </c>
      <c r="H3179" s="51">
        <v>64</v>
      </c>
      <c r="I3179" s="50" t="s">
        <v>388</v>
      </c>
      <c r="J3179" s="61">
        <v>10.8</v>
      </c>
      <c r="K3179" s="50" t="s">
        <v>543</v>
      </c>
      <c r="L3179" s="72" t="s">
        <v>218</v>
      </c>
      <c r="M3179" s="69">
        <v>2.2000000000000002</v>
      </c>
      <c r="N3179" s="51">
        <v>108</v>
      </c>
      <c r="O3179" s="50" t="s">
        <v>158</v>
      </c>
      <c r="P3179" s="51">
        <v>10117</v>
      </c>
      <c r="Q3179" s="50" t="s">
        <v>1012</v>
      </c>
      <c r="R3179" s="51">
        <v>10073</v>
      </c>
      <c r="S3179" s="52">
        <v>24</v>
      </c>
      <c r="T3179" s="52">
        <v>76</v>
      </c>
      <c r="U3179" s="52">
        <v>82</v>
      </c>
      <c r="V3179" s="50" t="s">
        <v>347</v>
      </c>
      <c r="W3179" s="52">
        <v>56</v>
      </c>
      <c r="X3179" s="50" t="s">
        <v>543</v>
      </c>
      <c r="Y3179" s="78">
        <f t="shared" si="206"/>
        <v>0.22000000000000003</v>
      </c>
      <c r="Z3179" s="78">
        <f t="shared" si="207"/>
        <v>1.48</v>
      </c>
      <c r="AA3179" s="78">
        <f t="shared" si="208"/>
        <v>1.08</v>
      </c>
      <c r="AB3179" s="77">
        <f t="shared" si="209"/>
        <v>30</v>
      </c>
    </row>
    <row r="3180" spans="1:28" x14ac:dyDescent="0.3">
      <c r="A3180" s="53">
        <v>44899</v>
      </c>
      <c r="B3180" s="50" t="s">
        <v>1255</v>
      </c>
      <c r="C3180" s="50" t="s">
        <v>1256</v>
      </c>
      <c r="D3180" s="50" t="s">
        <v>47</v>
      </c>
      <c r="E3180" s="52">
        <v>10</v>
      </c>
      <c r="F3180" s="51">
        <v>98</v>
      </c>
      <c r="G3180" s="65">
        <v>0</v>
      </c>
      <c r="H3180" s="51">
        <v>55</v>
      </c>
      <c r="I3180" s="50" t="s">
        <v>142</v>
      </c>
      <c r="J3180" s="61">
        <v>14.2</v>
      </c>
      <c r="K3180" s="50" t="s">
        <v>158</v>
      </c>
      <c r="L3180" s="73">
        <v>22</v>
      </c>
      <c r="M3180" s="69">
        <v>1.4</v>
      </c>
      <c r="N3180" s="51">
        <v>58</v>
      </c>
      <c r="O3180" s="50" t="s">
        <v>70</v>
      </c>
      <c r="P3180" s="51">
        <v>10102</v>
      </c>
      <c r="Q3180" s="50" t="s">
        <v>51</v>
      </c>
      <c r="R3180" s="51">
        <v>10068</v>
      </c>
      <c r="S3180" s="50" t="s">
        <v>84</v>
      </c>
      <c r="T3180" s="52">
        <v>65</v>
      </c>
      <c r="U3180" s="52">
        <v>81</v>
      </c>
      <c r="V3180" s="50" t="s">
        <v>103</v>
      </c>
      <c r="W3180" s="52">
        <v>48</v>
      </c>
      <c r="X3180" s="50" t="s">
        <v>51</v>
      </c>
      <c r="Y3180" s="78">
        <f t="shared" si="206"/>
        <v>0.13999999999999999</v>
      </c>
      <c r="Z3180" s="78">
        <f t="shared" si="207"/>
        <v>0</v>
      </c>
      <c r="AA3180" s="78">
        <f t="shared" si="208"/>
        <v>1.42</v>
      </c>
      <c r="AB3180" s="77">
        <f t="shared" si="209"/>
        <v>220</v>
      </c>
    </row>
    <row r="3181" spans="1:28" x14ac:dyDescent="0.3">
      <c r="A3181" s="53">
        <v>44900</v>
      </c>
      <c r="B3181" s="50" t="s">
        <v>1255</v>
      </c>
      <c r="C3181" s="50" t="s">
        <v>1256</v>
      </c>
      <c r="D3181" s="50" t="s">
        <v>47</v>
      </c>
      <c r="E3181" s="52">
        <v>10</v>
      </c>
      <c r="F3181" s="51">
        <v>101</v>
      </c>
      <c r="G3181" s="65">
        <v>0</v>
      </c>
      <c r="H3181" s="51">
        <v>50</v>
      </c>
      <c r="I3181" s="50" t="s">
        <v>239</v>
      </c>
      <c r="J3181" s="61">
        <v>15.2</v>
      </c>
      <c r="K3181" s="50" t="s">
        <v>215</v>
      </c>
      <c r="L3181" s="73">
        <v>21</v>
      </c>
      <c r="M3181" s="69">
        <v>2.2000000000000002</v>
      </c>
      <c r="N3181" s="51">
        <v>53</v>
      </c>
      <c r="O3181" s="50" t="s">
        <v>239</v>
      </c>
      <c r="P3181" s="51">
        <v>10115</v>
      </c>
      <c r="Q3181" s="50" t="s">
        <v>51</v>
      </c>
      <c r="R3181" s="51">
        <v>10089</v>
      </c>
      <c r="S3181" s="52">
        <v>16</v>
      </c>
      <c r="T3181" s="52">
        <v>66</v>
      </c>
      <c r="U3181" s="52">
        <v>75</v>
      </c>
      <c r="V3181" s="50" t="s">
        <v>74</v>
      </c>
      <c r="W3181" s="52">
        <v>52</v>
      </c>
      <c r="X3181" s="50" t="s">
        <v>215</v>
      </c>
      <c r="Y3181" s="78">
        <f t="shared" si="206"/>
        <v>0.22000000000000003</v>
      </c>
      <c r="Z3181" s="78">
        <f t="shared" si="207"/>
        <v>0</v>
      </c>
      <c r="AA3181" s="78">
        <f t="shared" si="208"/>
        <v>1.52</v>
      </c>
      <c r="AB3181" s="77">
        <f t="shared" si="209"/>
        <v>210</v>
      </c>
    </row>
    <row r="3182" spans="1:28" x14ac:dyDescent="0.3">
      <c r="A3182" s="53">
        <v>44901</v>
      </c>
      <c r="B3182" s="50" t="s">
        <v>1255</v>
      </c>
      <c r="C3182" s="50" t="s">
        <v>1256</v>
      </c>
      <c r="D3182" s="50" t="s">
        <v>47</v>
      </c>
      <c r="E3182" s="52">
        <v>10</v>
      </c>
      <c r="F3182" s="51">
        <v>128</v>
      </c>
      <c r="G3182" s="65">
        <v>0</v>
      </c>
      <c r="H3182" s="51">
        <v>92</v>
      </c>
      <c r="I3182" s="50" t="s">
        <v>184</v>
      </c>
      <c r="J3182" s="61">
        <v>16.399999999999999</v>
      </c>
      <c r="K3182" s="50" t="s">
        <v>307</v>
      </c>
      <c r="L3182" s="73">
        <v>22</v>
      </c>
      <c r="M3182" s="69">
        <v>1.9</v>
      </c>
      <c r="N3182" s="51">
        <v>47</v>
      </c>
      <c r="O3182" s="50" t="s">
        <v>521</v>
      </c>
      <c r="P3182" s="51">
        <v>10157</v>
      </c>
      <c r="Q3182" s="52">
        <v>22</v>
      </c>
      <c r="R3182" s="51">
        <v>10103</v>
      </c>
      <c r="S3182" s="50" t="s">
        <v>51</v>
      </c>
      <c r="T3182" s="52">
        <v>64</v>
      </c>
      <c r="U3182" s="52">
        <v>78</v>
      </c>
      <c r="V3182" s="50" t="s">
        <v>249</v>
      </c>
      <c r="W3182" s="52">
        <v>56</v>
      </c>
      <c r="X3182" s="50" t="s">
        <v>215</v>
      </c>
      <c r="Y3182" s="78">
        <f t="shared" si="206"/>
        <v>0.19</v>
      </c>
      <c r="Z3182" s="78">
        <f t="shared" si="207"/>
        <v>0</v>
      </c>
      <c r="AA3182" s="78">
        <f t="shared" si="208"/>
        <v>1.64</v>
      </c>
      <c r="AB3182" s="77">
        <f t="shared" si="209"/>
        <v>220</v>
      </c>
    </row>
    <row r="3183" spans="1:28" x14ac:dyDescent="0.3">
      <c r="A3183" s="53">
        <v>44902</v>
      </c>
      <c r="B3183" s="50" t="s">
        <v>1255</v>
      </c>
      <c r="C3183" s="50" t="s">
        <v>1256</v>
      </c>
      <c r="D3183" s="50" t="s">
        <v>47</v>
      </c>
      <c r="E3183" s="52">
        <v>10</v>
      </c>
      <c r="F3183" s="51">
        <v>132</v>
      </c>
      <c r="G3183" s="65">
        <v>0</v>
      </c>
      <c r="H3183" s="51">
        <v>107</v>
      </c>
      <c r="I3183" s="50" t="s">
        <v>367</v>
      </c>
      <c r="J3183" s="61">
        <v>15.8</v>
      </c>
      <c r="K3183" s="50" t="s">
        <v>209</v>
      </c>
      <c r="L3183" s="72" t="s">
        <v>533</v>
      </c>
      <c r="M3183" s="69">
        <v>4.4000000000000004</v>
      </c>
      <c r="N3183" s="51">
        <v>125</v>
      </c>
      <c r="O3183" s="50" t="s">
        <v>112</v>
      </c>
      <c r="P3183" s="51">
        <v>10155</v>
      </c>
      <c r="Q3183" s="50" t="s">
        <v>1012</v>
      </c>
      <c r="R3183" s="51">
        <v>10072</v>
      </c>
      <c r="S3183" s="52">
        <v>24</v>
      </c>
      <c r="T3183" s="52">
        <v>79</v>
      </c>
      <c r="U3183" s="52">
        <v>83</v>
      </c>
      <c r="V3183" s="50" t="s">
        <v>51</v>
      </c>
      <c r="W3183" s="52">
        <v>73</v>
      </c>
      <c r="X3183" s="50" t="s">
        <v>209</v>
      </c>
      <c r="Y3183" s="78">
        <f t="shared" si="206"/>
        <v>0.44000000000000006</v>
      </c>
      <c r="Z3183" s="78">
        <f t="shared" si="207"/>
        <v>0</v>
      </c>
      <c r="AA3183" s="78">
        <f t="shared" si="208"/>
        <v>1.58</v>
      </c>
      <c r="AB3183" s="77">
        <f t="shared" si="209"/>
        <v>70</v>
      </c>
    </row>
    <row r="3184" spans="1:28" x14ac:dyDescent="0.3">
      <c r="A3184" s="53">
        <v>44903</v>
      </c>
      <c r="B3184" s="50" t="s">
        <v>1255</v>
      </c>
      <c r="C3184" s="50" t="s">
        <v>1256</v>
      </c>
      <c r="D3184" s="50" t="s">
        <v>47</v>
      </c>
      <c r="E3184" s="52">
        <v>10</v>
      </c>
      <c r="F3184" s="51">
        <v>124</v>
      </c>
      <c r="G3184" s="65">
        <v>16</v>
      </c>
      <c r="H3184" s="51">
        <v>106</v>
      </c>
      <c r="I3184" s="50" t="s">
        <v>74</v>
      </c>
      <c r="J3184" s="61">
        <v>14.3</v>
      </c>
      <c r="K3184" s="50" t="s">
        <v>52</v>
      </c>
      <c r="L3184" s="73">
        <v>10</v>
      </c>
      <c r="M3184" s="69">
        <v>1.7</v>
      </c>
      <c r="N3184" s="51">
        <v>61</v>
      </c>
      <c r="O3184" s="50" t="s">
        <v>70</v>
      </c>
      <c r="P3184" s="51">
        <v>10072</v>
      </c>
      <c r="Q3184" s="50" t="s">
        <v>1012</v>
      </c>
      <c r="R3184" s="51">
        <v>9962</v>
      </c>
      <c r="S3184" s="52">
        <v>19</v>
      </c>
      <c r="T3184" s="52">
        <v>81</v>
      </c>
      <c r="U3184" s="52">
        <v>87</v>
      </c>
      <c r="V3184" s="50" t="s">
        <v>88</v>
      </c>
      <c r="W3184" s="52">
        <v>73</v>
      </c>
      <c r="X3184" s="50" t="s">
        <v>51</v>
      </c>
      <c r="Y3184" s="78">
        <f t="shared" si="206"/>
        <v>0.16999999999999998</v>
      </c>
      <c r="Z3184" s="78">
        <f t="shared" si="207"/>
        <v>1.6</v>
      </c>
      <c r="AA3184" s="78">
        <f t="shared" si="208"/>
        <v>1.4300000000000002</v>
      </c>
      <c r="AB3184" s="77">
        <f t="shared" si="209"/>
        <v>100</v>
      </c>
    </row>
    <row r="3185" spans="1:28" x14ac:dyDescent="0.3">
      <c r="A3185" s="53">
        <v>44904</v>
      </c>
      <c r="B3185" s="50" t="s">
        <v>1255</v>
      </c>
      <c r="C3185" s="50" t="s">
        <v>1256</v>
      </c>
      <c r="D3185" s="50" t="s">
        <v>47</v>
      </c>
      <c r="E3185" s="52">
        <v>10</v>
      </c>
      <c r="F3185" s="51">
        <v>111</v>
      </c>
      <c r="G3185" s="65">
        <v>17.8</v>
      </c>
      <c r="H3185" s="51">
        <v>93</v>
      </c>
      <c r="I3185" s="50" t="s">
        <v>100</v>
      </c>
      <c r="J3185" s="61">
        <v>12.9</v>
      </c>
      <c r="K3185" s="50" t="s">
        <v>258</v>
      </c>
      <c r="L3185" s="72" t="s">
        <v>218</v>
      </c>
      <c r="M3185" s="69">
        <v>7.5</v>
      </c>
      <c r="N3185" s="51">
        <v>119</v>
      </c>
      <c r="O3185" s="50" t="s">
        <v>61</v>
      </c>
      <c r="P3185" s="51">
        <v>10084</v>
      </c>
      <c r="Q3185" s="52">
        <v>24</v>
      </c>
      <c r="R3185" s="51">
        <v>9968</v>
      </c>
      <c r="S3185" s="50" t="s">
        <v>263</v>
      </c>
      <c r="T3185" s="52">
        <v>86</v>
      </c>
      <c r="U3185" s="52">
        <v>88</v>
      </c>
      <c r="V3185" s="50" t="s">
        <v>51</v>
      </c>
      <c r="W3185" s="52">
        <v>77</v>
      </c>
      <c r="X3185" s="50" t="s">
        <v>51</v>
      </c>
      <c r="Y3185" s="78">
        <f t="shared" si="206"/>
        <v>0.75</v>
      </c>
      <c r="Z3185" s="78">
        <f t="shared" si="207"/>
        <v>1.78</v>
      </c>
      <c r="AA3185" s="78">
        <f t="shared" si="208"/>
        <v>1.29</v>
      </c>
      <c r="AB3185" s="77">
        <f t="shared" si="209"/>
        <v>30</v>
      </c>
    </row>
    <row r="3186" spans="1:28" x14ac:dyDescent="0.3">
      <c r="A3186" s="53">
        <v>44905</v>
      </c>
      <c r="B3186" s="50" t="s">
        <v>1255</v>
      </c>
      <c r="C3186" s="50" t="s">
        <v>1256</v>
      </c>
      <c r="D3186" s="50" t="s">
        <v>47</v>
      </c>
      <c r="E3186" s="52">
        <v>10</v>
      </c>
      <c r="F3186" s="51">
        <v>94</v>
      </c>
      <c r="G3186" s="65">
        <v>0</v>
      </c>
      <c r="H3186" s="51">
        <v>67</v>
      </c>
      <c r="I3186" s="50" t="s">
        <v>170</v>
      </c>
      <c r="J3186" s="61">
        <v>12.2</v>
      </c>
      <c r="K3186" s="50" t="s">
        <v>277</v>
      </c>
      <c r="L3186" s="72" t="s">
        <v>533</v>
      </c>
      <c r="M3186" s="69">
        <v>2.5</v>
      </c>
      <c r="N3186" s="51">
        <v>92</v>
      </c>
      <c r="O3186" s="50" t="s">
        <v>121</v>
      </c>
      <c r="P3186" s="51">
        <v>10123</v>
      </c>
      <c r="Q3186" s="52">
        <v>11</v>
      </c>
      <c r="R3186" s="51">
        <v>10081</v>
      </c>
      <c r="S3186" s="52">
        <v>24</v>
      </c>
      <c r="T3186" s="52">
        <v>69</v>
      </c>
      <c r="U3186" s="52">
        <v>84</v>
      </c>
      <c r="V3186" s="50" t="s">
        <v>367</v>
      </c>
      <c r="W3186" s="52">
        <v>55</v>
      </c>
      <c r="X3186" s="50" t="s">
        <v>81</v>
      </c>
      <c r="Y3186" s="78">
        <f t="shared" si="206"/>
        <v>0.25</v>
      </c>
      <c r="Z3186" s="78">
        <f t="shared" si="207"/>
        <v>0</v>
      </c>
      <c r="AA3186" s="78">
        <f t="shared" si="208"/>
        <v>1.22</v>
      </c>
      <c r="AB3186" s="77">
        <f t="shared" si="209"/>
        <v>70</v>
      </c>
    </row>
    <row r="3187" spans="1:28" x14ac:dyDescent="0.3">
      <c r="A3187" s="53">
        <v>44906</v>
      </c>
      <c r="B3187" s="50" t="s">
        <v>1255</v>
      </c>
      <c r="C3187" s="50" t="s">
        <v>1256</v>
      </c>
      <c r="D3187" s="50" t="s">
        <v>47</v>
      </c>
      <c r="E3187" s="52">
        <v>10</v>
      </c>
      <c r="F3187" s="51">
        <v>96</v>
      </c>
      <c r="G3187" s="65">
        <v>0</v>
      </c>
      <c r="H3187" s="51">
        <v>67</v>
      </c>
      <c r="I3187" s="50" t="s">
        <v>521</v>
      </c>
      <c r="J3187" s="61">
        <v>12.5</v>
      </c>
      <c r="K3187" s="50" t="s">
        <v>264</v>
      </c>
      <c r="L3187" s="73">
        <v>22</v>
      </c>
      <c r="M3187" s="69">
        <v>1.9</v>
      </c>
      <c r="N3187" s="51">
        <v>42</v>
      </c>
      <c r="O3187" s="50" t="s">
        <v>521</v>
      </c>
      <c r="P3187" s="51">
        <v>10081</v>
      </c>
      <c r="Q3187" s="50" t="s">
        <v>1012</v>
      </c>
      <c r="R3187" s="51">
        <v>10037</v>
      </c>
      <c r="S3187" s="50" t="s">
        <v>132</v>
      </c>
      <c r="T3187" s="52">
        <v>67</v>
      </c>
      <c r="U3187" s="52">
        <v>74</v>
      </c>
      <c r="V3187" s="50" t="s">
        <v>51</v>
      </c>
      <c r="W3187" s="52">
        <v>59</v>
      </c>
      <c r="X3187" s="50" t="s">
        <v>51</v>
      </c>
      <c r="Y3187" s="78">
        <f t="shared" si="206"/>
        <v>0.19</v>
      </c>
      <c r="Z3187" s="78">
        <f t="shared" si="207"/>
        <v>0</v>
      </c>
      <c r="AA3187" s="78">
        <f t="shared" si="208"/>
        <v>1.25</v>
      </c>
      <c r="AB3187" s="77">
        <f t="shared" si="209"/>
        <v>220</v>
      </c>
    </row>
    <row r="3188" spans="1:28" x14ac:dyDescent="0.3">
      <c r="A3188" s="53">
        <v>44907</v>
      </c>
      <c r="B3188" s="50" t="s">
        <v>1255</v>
      </c>
      <c r="C3188" s="50" t="s">
        <v>1256</v>
      </c>
      <c r="D3188" s="50" t="s">
        <v>47</v>
      </c>
      <c r="E3188" s="52">
        <v>10</v>
      </c>
      <c r="F3188" s="51">
        <v>116</v>
      </c>
      <c r="G3188" s="65">
        <v>14</v>
      </c>
      <c r="H3188" s="51">
        <v>67</v>
      </c>
      <c r="I3188" s="50" t="s">
        <v>184</v>
      </c>
      <c r="J3188" s="61">
        <v>16.600000000000001</v>
      </c>
      <c r="K3188" s="50" t="s">
        <v>249</v>
      </c>
      <c r="L3188" s="73">
        <v>27</v>
      </c>
      <c r="M3188" s="69">
        <v>1.7</v>
      </c>
      <c r="N3188" s="51">
        <v>94</v>
      </c>
      <c r="O3188" s="50" t="s">
        <v>249</v>
      </c>
      <c r="P3188" s="51">
        <v>10072</v>
      </c>
      <c r="Q3188" s="50" t="s">
        <v>263</v>
      </c>
      <c r="R3188" s="51">
        <v>9922</v>
      </c>
      <c r="S3188" s="52">
        <v>14</v>
      </c>
      <c r="T3188" s="52">
        <v>78</v>
      </c>
      <c r="U3188" s="52">
        <v>87</v>
      </c>
      <c r="V3188" s="50" t="s">
        <v>51</v>
      </c>
      <c r="W3188" s="52">
        <v>66</v>
      </c>
      <c r="X3188" s="50" t="s">
        <v>205</v>
      </c>
      <c r="Y3188" s="78">
        <f t="shared" si="206"/>
        <v>0.16999999999999998</v>
      </c>
      <c r="Z3188" s="78">
        <f t="shared" si="207"/>
        <v>1.4</v>
      </c>
      <c r="AA3188" s="78">
        <f t="shared" si="208"/>
        <v>1.6600000000000001</v>
      </c>
      <c r="AB3188" s="77">
        <f t="shared" si="209"/>
        <v>270</v>
      </c>
    </row>
    <row r="3189" spans="1:28" x14ac:dyDescent="0.3">
      <c r="A3189" s="53">
        <v>44908</v>
      </c>
      <c r="B3189" s="50" t="s">
        <v>1255</v>
      </c>
      <c r="C3189" s="50" t="s">
        <v>1256</v>
      </c>
      <c r="D3189" s="50" t="s">
        <v>47</v>
      </c>
      <c r="E3189" s="52">
        <v>10</v>
      </c>
      <c r="F3189" s="51">
        <v>144</v>
      </c>
      <c r="G3189" s="65">
        <v>3.2</v>
      </c>
      <c r="H3189" s="51">
        <v>128</v>
      </c>
      <c r="I3189" s="50" t="s">
        <v>104</v>
      </c>
      <c r="J3189" s="61">
        <v>16.100000000000001</v>
      </c>
      <c r="K3189" s="50" t="s">
        <v>70</v>
      </c>
      <c r="L3189" s="73">
        <v>28</v>
      </c>
      <c r="M3189" s="69">
        <v>0.8</v>
      </c>
      <c r="N3189" s="51">
        <v>83</v>
      </c>
      <c r="O3189" s="50" t="s">
        <v>70</v>
      </c>
      <c r="P3189" s="51">
        <v>10000</v>
      </c>
      <c r="Q3189" s="50" t="s">
        <v>218</v>
      </c>
      <c r="R3189" s="51">
        <v>9957</v>
      </c>
      <c r="S3189" s="50" t="s">
        <v>51</v>
      </c>
      <c r="T3189" s="52">
        <v>86</v>
      </c>
      <c r="U3189" s="52">
        <v>88</v>
      </c>
      <c r="V3189" s="50" t="s">
        <v>51</v>
      </c>
      <c r="W3189" s="52">
        <v>75</v>
      </c>
      <c r="X3189" s="50" t="s">
        <v>80</v>
      </c>
      <c r="Y3189" s="78">
        <f t="shared" si="206"/>
        <v>0.08</v>
      </c>
      <c r="Z3189" s="78">
        <f t="shared" si="207"/>
        <v>0.32</v>
      </c>
      <c r="AA3189" s="78">
        <f t="shared" si="208"/>
        <v>1.61</v>
      </c>
      <c r="AB3189" s="77">
        <f t="shared" si="209"/>
        <v>280</v>
      </c>
    </row>
    <row r="3190" spans="1:28" x14ac:dyDescent="0.3">
      <c r="A3190" s="53">
        <v>44909</v>
      </c>
      <c r="B3190" s="50" t="s">
        <v>1255</v>
      </c>
      <c r="C3190" s="50" t="s">
        <v>1256</v>
      </c>
      <c r="D3190" s="50" t="s">
        <v>47</v>
      </c>
      <c r="E3190" s="52">
        <v>10</v>
      </c>
      <c r="F3190" s="51">
        <v>144</v>
      </c>
      <c r="G3190" s="65">
        <v>1</v>
      </c>
      <c r="H3190" s="51">
        <v>114</v>
      </c>
      <c r="I3190" s="50" t="s">
        <v>239</v>
      </c>
      <c r="J3190" s="61">
        <v>17.3</v>
      </c>
      <c r="K3190" s="50" t="s">
        <v>121</v>
      </c>
      <c r="L3190" s="73">
        <v>21</v>
      </c>
      <c r="M3190" s="69">
        <v>0.6</v>
      </c>
      <c r="N3190" s="51">
        <v>53</v>
      </c>
      <c r="O3190" s="50" t="s">
        <v>222</v>
      </c>
      <c r="P3190" s="51">
        <v>9990</v>
      </c>
      <c r="Q3190" s="50" t="s">
        <v>51</v>
      </c>
      <c r="R3190" s="51">
        <v>9927</v>
      </c>
      <c r="S3190" s="52">
        <v>23</v>
      </c>
      <c r="T3190" s="52">
        <v>80</v>
      </c>
      <c r="U3190" s="52">
        <v>87</v>
      </c>
      <c r="V3190" s="50" t="s">
        <v>159</v>
      </c>
      <c r="W3190" s="52">
        <v>70</v>
      </c>
      <c r="X3190" s="50" t="s">
        <v>638</v>
      </c>
      <c r="Y3190" s="78">
        <f t="shared" si="206"/>
        <v>0.06</v>
      </c>
      <c r="Z3190" s="78">
        <f t="shared" si="207"/>
        <v>0.1</v>
      </c>
      <c r="AA3190" s="78">
        <f t="shared" si="208"/>
        <v>1.73</v>
      </c>
      <c r="AB3190" s="77">
        <f t="shared" si="209"/>
        <v>210</v>
      </c>
    </row>
    <row r="3191" spans="1:28" x14ac:dyDescent="0.3">
      <c r="A3191" s="53">
        <v>44910</v>
      </c>
      <c r="B3191" s="50" t="s">
        <v>1255</v>
      </c>
      <c r="C3191" s="50" t="s">
        <v>1256</v>
      </c>
      <c r="D3191" s="50" t="s">
        <v>47</v>
      </c>
      <c r="E3191" s="52">
        <v>10</v>
      </c>
      <c r="F3191" s="51">
        <v>132</v>
      </c>
      <c r="G3191" s="65">
        <v>16.399999999999999</v>
      </c>
      <c r="H3191" s="51">
        <v>110</v>
      </c>
      <c r="I3191" s="50" t="s">
        <v>537</v>
      </c>
      <c r="J3191" s="61">
        <v>15.5</v>
      </c>
      <c r="K3191" s="50" t="s">
        <v>117</v>
      </c>
      <c r="L3191" s="73">
        <v>29</v>
      </c>
      <c r="M3191" s="69">
        <v>1.7</v>
      </c>
      <c r="N3191" s="51">
        <v>78</v>
      </c>
      <c r="O3191" s="50" t="s">
        <v>370</v>
      </c>
      <c r="P3191" s="51">
        <v>10029</v>
      </c>
      <c r="Q3191" s="52">
        <v>24</v>
      </c>
      <c r="R3191" s="51">
        <v>9932</v>
      </c>
      <c r="S3191" s="50" t="s">
        <v>116</v>
      </c>
      <c r="T3191" s="52">
        <v>75</v>
      </c>
      <c r="U3191" s="52">
        <v>87</v>
      </c>
      <c r="V3191" s="50" t="s">
        <v>51</v>
      </c>
      <c r="W3191" s="52">
        <v>67</v>
      </c>
      <c r="X3191" s="50" t="s">
        <v>51</v>
      </c>
      <c r="Y3191" s="78">
        <f t="shared" si="206"/>
        <v>0.16999999999999998</v>
      </c>
      <c r="Z3191" s="78">
        <f t="shared" si="207"/>
        <v>1.64</v>
      </c>
      <c r="AA3191" s="78">
        <f t="shared" si="208"/>
        <v>1.55</v>
      </c>
      <c r="AB3191" s="77">
        <f t="shared" si="209"/>
        <v>290</v>
      </c>
    </row>
    <row r="3192" spans="1:28" x14ac:dyDescent="0.3">
      <c r="A3192" s="53">
        <v>44911</v>
      </c>
      <c r="B3192" s="50" t="s">
        <v>1255</v>
      </c>
      <c r="C3192" s="50" t="s">
        <v>1256</v>
      </c>
      <c r="D3192" s="50" t="s">
        <v>47</v>
      </c>
      <c r="E3192" s="52">
        <v>10</v>
      </c>
      <c r="F3192" s="51">
        <v>108</v>
      </c>
      <c r="G3192" s="65">
        <v>3.4</v>
      </c>
      <c r="H3192" s="51">
        <v>95</v>
      </c>
      <c r="I3192" s="50" t="s">
        <v>100</v>
      </c>
      <c r="J3192" s="61">
        <v>12.2</v>
      </c>
      <c r="K3192" s="50" t="s">
        <v>75</v>
      </c>
      <c r="L3192" s="72" t="s">
        <v>218</v>
      </c>
      <c r="M3192" s="69">
        <v>3.1</v>
      </c>
      <c r="N3192" s="51">
        <v>97</v>
      </c>
      <c r="O3192" s="50" t="s">
        <v>193</v>
      </c>
      <c r="P3192" s="51">
        <v>10142</v>
      </c>
      <c r="Q3192" s="52">
        <v>21</v>
      </c>
      <c r="R3192" s="51">
        <v>10029</v>
      </c>
      <c r="S3192" s="50" t="s">
        <v>1012</v>
      </c>
      <c r="T3192" s="52">
        <v>85</v>
      </c>
      <c r="U3192" s="52">
        <v>88</v>
      </c>
      <c r="V3192" s="50" t="s">
        <v>174</v>
      </c>
      <c r="W3192" s="52">
        <v>76</v>
      </c>
      <c r="X3192" s="50" t="s">
        <v>51</v>
      </c>
      <c r="Y3192" s="78">
        <f t="shared" si="206"/>
        <v>0.31</v>
      </c>
      <c r="Z3192" s="78">
        <f t="shared" si="207"/>
        <v>0.33999999999999997</v>
      </c>
      <c r="AA3192" s="78">
        <f t="shared" si="208"/>
        <v>1.22</v>
      </c>
      <c r="AB3192" s="77">
        <f t="shared" si="209"/>
        <v>30</v>
      </c>
    </row>
    <row r="3193" spans="1:28" x14ac:dyDescent="0.3">
      <c r="A3193" s="53">
        <v>44912</v>
      </c>
      <c r="B3193" s="50" t="s">
        <v>1255</v>
      </c>
      <c r="C3193" s="50" t="s">
        <v>1256</v>
      </c>
      <c r="D3193" s="50" t="s">
        <v>47</v>
      </c>
      <c r="E3193" s="52">
        <v>10</v>
      </c>
      <c r="F3193" s="51">
        <v>105</v>
      </c>
      <c r="G3193" s="65">
        <v>0</v>
      </c>
      <c r="H3193" s="51">
        <v>62</v>
      </c>
      <c r="I3193" s="50" t="s">
        <v>74</v>
      </c>
      <c r="J3193" s="61">
        <v>14.8</v>
      </c>
      <c r="K3193" s="50" t="s">
        <v>158</v>
      </c>
      <c r="L3193" s="73">
        <v>11</v>
      </c>
      <c r="M3193" s="69">
        <v>2.5</v>
      </c>
      <c r="N3193" s="51">
        <v>61</v>
      </c>
      <c r="O3193" s="50" t="s">
        <v>70</v>
      </c>
      <c r="P3193" s="51">
        <v>10182</v>
      </c>
      <c r="Q3193" s="52">
        <v>22</v>
      </c>
      <c r="R3193" s="51">
        <v>10136</v>
      </c>
      <c r="S3193" s="50" t="s">
        <v>1012</v>
      </c>
      <c r="T3193" s="52">
        <v>75</v>
      </c>
      <c r="U3193" s="52">
        <v>84</v>
      </c>
      <c r="V3193" s="50" t="s">
        <v>51</v>
      </c>
      <c r="W3193" s="52">
        <v>62</v>
      </c>
      <c r="X3193" s="50" t="s">
        <v>51</v>
      </c>
      <c r="Y3193" s="78">
        <f t="shared" si="206"/>
        <v>0.25</v>
      </c>
      <c r="Z3193" s="78">
        <f t="shared" si="207"/>
        <v>0</v>
      </c>
      <c r="AA3193" s="78">
        <f t="shared" si="208"/>
        <v>1.48</v>
      </c>
      <c r="AB3193" s="77">
        <f t="shared" si="209"/>
        <v>110</v>
      </c>
    </row>
    <row r="3194" spans="1:28" x14ac:dyDescent="0.3">
      <c r="A3194" s="53">
        <v>44913</v>
      </c>
      <c r="B3194" s="50" t="s">
        <v>1255</v>
      </c>
      <c r="C3194" s="50" t="s">
        <v>1256</v>
      </c>
      <c r="D3194" s="50" t="s">
        <v>47</v>
      </c>
      <c r="E3194" s="52">
        <v>10</v>
      </c>
      <c r="F3194" s="51">
        <v>134</v>
      </c>
      <c r="G3194" s="65">
        <v>0</v>
      </c>
      <c r="H3194" s="51">
        <v>77</v>
      </c>
      <c r="I3194" s="50" t="s">
        <v>178</v>
      </c>
      <c r="J3194" s="61">
        <v>19.100000000000001</v>
      </c>
      <c r="K3194" s="50" t="s">
        <v>89</v>
      </c>
      <c r="L3194" s="73">
        <v>22</v>
      </c>
      <c r="M3194" s="69">
        <v>1.9</v>
      </c>
      <c r="N3194" s="51">
        <v>56</v>
      </c>
      <c r="O3194" s="50" t="s">
        <v>585</v>
      </c>
      <c r="P3194" s="51">
        <v>10171</v>
      </c>
      <c r="Q3194" s="50" t="s">
        <v>1012</v>
      </c>
      <c r="R3194" s="51">
        <v>10136</v>
      </c>
      <c r="S3194" s="52">
        <v>15</v>
      </c>
      <c r="T3194" s="52">
        <v>60</v>
      </c>
      <c r="U3194" s="52">
        <v>79</v>
      </c>
      <c r="V3194" s="50" t="s">
        <v>51</v>
      </c>
      <c r="W3194" s="52">
        <v>48</v>
      </c>
      <c r="X3194" s="50" t="s">
        <v>142</v>
      </c>
      <c r="Y3194" s="78">
        <f t="shared" si="206"/>
        <v>0.19</v>
      </c>
      <c r="Z3194" s="78">
        <f t="shared" si="207"/>
        <v>0</v>
      </c>
      <c r="AA3194" s="78">
        <f t="shared" si="208"/>
        <v>1.9100000000000001</v>
      </c>
      <c r="AB3194" s="77">
        <f t="shared" si="209"/>
        <v>220</v>
      </c>
    </row>
    <row r="3195" spans="1:28" x14ac:dyDescent="0.3">
      <c r="A3195" s="53">
        <v>44914</v>
      </c>
      <c r="B3195" s="50" t="s">
        <v>1255</v>
      </c>
      <c r="C3195" s="50" t="s">
        <v>1256</v>
      </c>
      <c r="D3195" s="50" t="s">
        <v>47</v>
      </c>
      <c r="E3195" s="52">
        <v>10</v>
      </c>
      <c r="F3195" s="51">
        <v>166</v>
      </c>
      <c r="G3195" s="65">
        <v>0</v>
      </c>
      <c r="H3195" s="51">
        <v>127</v>
      </c>
      <c r="I3195" s="50" t="s">
        <v>521</v>
      </c>
      <c r="J3195" s="61">
        <v>20.399999999999999</v>
      </c>
      <c r="K3195" s="50" t="s">
        <v>118</v>
      </c>
      <c r="L3195" s="73">
        <v>28</v>
      </c>
      <c r="M3195" s="69">
        <v>1.7</v>
      </c>
      <c r="N3195" s="51">
        <v>108</v>
      </c>
      <c r="O3195" s="50" t="s">
        <v>257</v>
      </c>
      <c r="P3195" s="51">
        <v>10151</v>
      </c>
      <c r="Q3195" s="52">
        <v>10</v>
      </c>
      <c r="R3195" s="51">
        <v>10113</v>
      </c>
      <c r="S3195" s="52">
        <v>24</v>
      </c>
      <c r="T3195" s="52">
        <v>51</v>
      </c>
      <c r="U3195" s="52">
        <v>63</v>
      </c>
      <c r="V3195" s="50" t="s">
        <v>286</v>
      </c>
      <c r="W3195" s="52">
        <v>40</v>
      </c>
      <c r="X3195" s="50" t="s">
        <v>257</v>
      </c>
      <c r="Y3195" s="78">
        <f t="shared" si="206"/>
        <v>0.16999999999999998</v>
      </c>
      <c r="Z3195" s="78">
        <f t="shared" si="207"/>
        <v>0</v>
      </c>
      <c r="AA3195" s="78">
        <f t="shared" si="208"/>
        <v>2.04</v>
      </c>
      <c r="AB3195" s="77">
        <f t="shared" si="209"/>
        <v>280</v>
      </c>
    </row>
    <row r="3196" spans="1:28" x14ac:dyDescent="0.3">
      <c r="A3196" s="53">
        <v>44915</v>
      </c>
      <c r="B3196" s="50" t="s">
        <v>1255</v>
      </c>
      <c r="C3196" s="50" t="s">
        <v>1256</v>
      </c>
      <c r="D3196" s="50" t="s">
        <v>47</v>
      </c>
      <c r="E3196" s="52">
        <v>10</v>
      </c>
      <c r="F3196" s="51">
        <v>152</v>
      </c>
      <c r="G3196" s="65">
        <v>0.4</v>
      </c>
      <c r="H3196" s="51">
        <v>129</v>
      </c>
      <c r="I3196" s="50" t="s">
        <v>249</v>
      </c>
      <c r="J3196" s="61">
        <v>17.399999999999999</v>
      </c>
      <c r="K3196" s="50" t="s">
        <v>195</v>
      </c>
      <c r="L3196" s="73">
        <v>28</v>
      </c>
      <c r="M3196" s="69">
        <v>1.9</v>
      </c>
      <c r="N3196" s="51">
        <v>108</v>
      </c>
      <c r="O3196" s="50" t="s">
        <v>98</v>
      </c>
      <c r="P3196" s="51">
        <v>10176</v>
      </c>
      <c r="Q3196" s="52">
        <v>23</v>
      </c>
      <c r="R3196" s="51">
        <v>10098</v>
      </c>
      <c r="S3196" s="50" t="s">
        <v>116</v>
      </c>
      <c r="T3196" s="52">
        <v>75</v>
      </c>
      <c r="U3196" s="52">
        <v>82</v>
      </c>
      <c r="V3196" s="50" t="s">
        <v>51</v>
      </c>
      <c r="W3196" s="52">
        <v>53</v>
      </c>
      <c r="X3196" s="50" t="s">
        <v>85</v>
      </c>
      <c r="Y3196" s="78">
        <f t="shared" si="206"/>
        <v>0.19</v>
      </c>
      <c r="Z3196" s="78">
        <f t="shared" si="207"/>
        <v>0.04</v>
      </c>
      <c r="AA3196" s="78">
        <f t="shared" si="208"/>
        <v>1.7399999999999998</v>
      </c>
      <c r="AB3196" s="77">
        <f t="shared" si="209"/>
        <v>280</v>
      </c>
    </row>
    <row r="3197" spans="1:28" x14ac:dyDescent="0.3">
      <c r="A3197" s="53">
        <v>44916</v>
      </c>
      <c r="B3197" s="50" t="s">
        <v>1255</v>
      </c>
      <c r="C3197" s="50" t="s">
        <v>1256</v>
      </c>
      <c r="D3197" s="50" t="s">
        <v>47</v>
      </c>
      <c r="E3197" s="52">
        <v>10</v>
      </c>
      <c r="F3197" s="51">
        <v>143</v>
      </c>
      <c r="G3197" s="65">
        <v>0</v>
      </c>
      <c r="H3197" s="51">
        <v>101</v>
      </c>
      <c r="I3197" s="50" t="s">
        <v>163</v>
      </c>
      <c r="J3197" s="61">
        <v>18.5</v>
      </c>
      <c r="K3197" s="50" t="s">
        <v>206</v>
      </c>
      <c r="L3197" s="73">
        <v>23</v>
      </c>
      <c r="M3197" s="69">
        <v>1.4</v>
      </c>
      <c r="N3197" s="51">
        <v>64</v>
      </c>
      <c r="O3197" s="50" t="s">
        <v>258</v>
      </c>
      <c r="P3197" s="51">
        <v>10197</v>
      </c>
      <c r="Q3197" s="52">
        <v>24</v>
      </c>
      <c r="R3197" s="51">
        <v>10144</v>
      </c>
      <c r="S3197" s="52">
        <v>14</v>
      </c>
      <c r="T3197" s="52">
        <v>73</v>
      </c>
      <c r="U3197" s="52">
        <v>85</v>
      </c>
      <c r="V3197" s="50" t="s">
        <v>66</v>
      </c>
      <c r="W3197" s="52">
        <v>64</v>
      </c>
      <c r="X3197" s="50" t="s">
        <v>179</v>
      </c>
      <c r="Y3197" s="78">
        <f t="shared" si="206"/>
        <v>0.13999999999999999</v>
      </c>
      <c r="Z3197" s="78">
        <f t="shared" si="207"/>
        <v>0</v>
      </c>
      <c r="AA3197" s="78">
        <f t="shared" si="208"/>
        <v>1.85</v>
      </c>
      <c r="AB3197" s="77">
        <f t="shared" si="209"/>
        <v>230</v>
      </c>
    </row>
    <row r="3198" spans="1:28" x14ac:dyDescent="0.3">
      <c r="A3198" s="53">
        <v>44917</v>
      </c>
      <c r="B3198" s="50" t="s">
        <v>1255</v>
      </c>
      <c r="C3198" s="50" t="s">
        <v>1256</v>
      </c>
      <c r="D3198" s="50" t="s">
        <v>47</v>
      </c>
      <c r="E3198" s="52">
        <v>10</v>
      </c>
      <c r="F3198" s="51">
        <v>145</v>
      </c>
      <c r="G3198" s="65">
        <v>0</v>
      </c>
      <c r="H3198" s="51">
        <v>112</v>
      </c>
      <c r="I3198" s="50" t="s">
        <v>239</v>
      </c>
      <c r="J3198" s="61">
        <v>17.8</v>
      </c>
      <c r="K3198" s="50" t="s">
        <v>52</v>
      </c>
      <c r="L3198" s="73">
        <v>12</v>
      </c>
      <c r="M3198" s="69">
        <v>1.1000000000000001</v>
      </c>
      <c r="N3198" s="51">
        <v>69</v>
      </c>
      <c r="O3198" s="50" t="s">
        <v>88</v>
      </c>
      <c r="P3198" s="51">
        <v>10200</v>
      </c>
      <c r="Q3198" s="50" t="s">
        <v>218</v>
      </c>
      <c r="R3198" s="51">
        <v>10165</v>
      </c>
      <c r="S3198" s="52">
        <v>24</v>
      </c>
      <c r="T3198" s="52">
        <v>75</v>
      </c>
      <c r="U3198" s="52">
        <v>79</v>
      </c>
      <c r="V3198" s="50" t="s">
        <v>51</v>
      </c>
      <c r="W3198" s="52">
        <v>64</v>
      </c>
      <c r="X3198" s="50" t="s">
        <v>182</v>
      </c>
      <c r="Y3198" s="78">
        <f t="shared" si="206"/>
        <v>0.11000000000000001</v>
      </c>
      <c r="Z3198" s="78">
        <f t="shared" si="207"/>
        <v>0</v>
      </c>
      <c r="AA3198" s="78">
        <f t="shared" si="208"/>
        <v>1.78</v>
      </c>
      <c r="AB3198" s="77">
        <f t="shared" si="209"/>
        <v>120</v>
      </c>
    </row>
    <row r="3199" spans="1:28" x14ac:dyDescent="0.3">
      <c r="A3199" s="53">
        <v>44918</v>
      </c>
      <c r="B3199" s="50" t="s">
        <v>1255</v>
      </c>
      <c r="C3199" s="50" t="s">
        <v>1256</v>
      </c>
      <c r="D3199" s="50" t="s">
        <v>47</v>
      </c>
      <c r="E3199" s="52">
        <v>10</v>
      </c>
      <c r="F3199" s="51">
        <v>160</v>
      </c>
      <c r="G3199" s="65">
        <v>2.8</v>
      </c>
      <c r="H3199" s="51">
        <v>128</v>
      </c>
      <c r="I3199" s="50" t="s">
        <v>142</v>
      </c>
      <c r="J3199" s="61">
        <v>19.3</v>
      </c>
      <c r="K3199" s="50" t="s">
        <v>64</v>
      </c>
      <c r="L3199" s="73">
        <v>29</v>
      </c>
      <c r="M3199" s="69">
        <v>1.7</v>
      </c>
      <c r="N3199" s="51">
        <v>78</v>
      </c>
      <c r="O3199" s="50" t="s">
        <v>222</v>
      </c>
      <c r="P3199" s="51">
        <v>10196</v>
      </c>
      <c r="Q3199" s="52">
        <v>20</v>
      </c>
      <c r="R3199" s="51">
        <v>10145</v>
      </c>
      <c r="S3199" s="52">
        <v>13</v>
      </c>
      <c r="T3199" s="52">
        <v>79</v>
      </c>
      <c r="U3199" s="52">
        <v>87</v>
      </c>
      <c r="V3199" s="50" t="s">
        <v>51</v>
      </c>
      <c r="W3199" s="52">
        <v>58</v>
      </c>
      <c r="X3199" s="50" t="s">
        <v>61</v>
      </c>
      <c r="Y3199" s="78">
        <f t="shared" si="206"/>
        <v>0.16999999999999998</v>
      </c>
      <c r="Z3199" s="78">
        <f t="shared" si="207"/>
        <v>0.27999999999999997</v>
      </c>
      <c r="AA3199" s="78">
        <f t="shared" si="208"/>
        <v>1.9300000000000002</v>
      </c>
      <c r="AB3199" s="77">
        <f t="shared" si="209"/>
        <v>290</v>
      </c>
    </row>
    <row r="3200" spans="1:28" x14ac:dyDescent="0.3">
      <c r="A3200" s="53">
        <v>44919</v>
      </c>
      <c r="B3200" s="50" t="s">
        <v>1255</v>
      </c>
      <c r="C3200" s="50" t="s">
        <v>1256</v>
      </c>
      <c r="D3200" s="50" t="s">
        <v>47</v>
      </c>
      <c r="E3200" s="52">
        <v>10</v>
      </c>
      <c r="F3200" s="51">
        <v>140</v>
      </c>
      <c r="G3200" s="65">
        <v>0</v>
      </c>
      <c r="H3200" s="51">
        <v>112</v>
      </c>
      <c r="I3200" s="50" t="s">
        <v>155</v>
      </c>
      <c r="J3200" s="61">
        <v>16.899999999999999</v>
      </c>
      <c r="K3200" s="50" t="s">
        <v>89</v>
      </c>
      <c r="L3200" s="73">
        <v>29</v>
      </c>
      <c r="M3200" s="69">
        <v>2.2000000000000002</v>
      </c>
      <c r="N3200" s="51">
        <v>72</v>
      </c>
      <c r="O3200" s="50" t="s">
        <v>81</v>
      </c>
      <c r="P3200" s="51">
        <v>10181</v>
      </c>
      <c r="Q3200" s="50" t="s">
        <v>1012</v>
      </c>
      <c r="R3200" s="51">
        <v>10096</v>
      </c>
      <c r="S3200" s="52">
        <v>24</v>
      </c>
      <c r="T3200" s="52">
        <v>79</v>
      </c>
      <c r="U3200" s="52">
        <v>86</v>
      </c>
      <c r="V3200" s="50" t="s">
        <v>51</v>
      </c>
      <c r="W3200" s="52">
        <v>69</v>
      </c>
      <c r="X3200" s="50" t="s">
        <v>50</v>
      </c>
      <c r="Y3200" s="78">
        <f t="shared" si="206"/>
        <v>0.22000000000000003</v>
      </c>
      <c r="Z3200" s="78">
        <f t="shared" si="207"/>
        <v>0</v>
      </c>
      <c r="AA3200" s="78">
        <f t="shared" si="208"/>
        <v>1.69</v>
      </c>
      <c r="AB3200" s="77">
        <f t="shared" si="209"/>
        <v>290</v>
      </c>
    </row>
    <row r="3201" spans="1:28" x14ac:dyDescent="0.3">
      <c r="A3201" s="53">
        <v>44920</v>
      </c>
      <c r="B3201" s="50" t="s">
        <v>1255</v>
      </c>
      <c r="C3201" s="50" t="s">
        <v>1256</v>
      </c>
      <c r="D3201" s="50" t="s">
        <v>47</v>
      </c>
      <c r="E3201" s="52">
        <v>10</v>
      </c>
      <c r="F3201" s="51">
        <v>158</v>
      </c>
      <c r="G3201" s="65">
        <v>0</v>
      </c>
      <c r="H3201" s="51">
        <v>125</v>
      </c>
      <c r="I3201" s="50" t="s">
        <v>650</v>
      </c>
      <c r="J3201" s="61">
        <v>19.2</v>
      </c>
      <c r="K3201" s="50" t="s">
        <v>192</v>
      </c>
      <c r="L3201" s="73">
        <v>30</v>
      </c>
      <c r="M3201" s="69">
        <v>2.8</v>
      </c>
      <c r="N3201" s="51">
        <v>94</v>
      </c>
      <c r="O3201" s="50" t="s">
        <v>117</v>
      </c>
      <c r="P3201" s="51">
        <v>10179</v>
      </c>
      <c r="Q3201" s="52">
        <v>24</v>
      </c>
      <c r="R3201" s="51">
        <v>10075</v>
      </c>
      <c r="S3201" s="50" t="s">
        <v>102</v>
      </c>
      <c r="T3201" s="52">
        <v>63</v>
      </c>
      <c r="U3201" s="52">
        <v>83</v>
      </c>
      <c r="V3201" s="50" t="s">
        <v>51</v>
      </c>
      <c r="W3201" s="52">
        <v>47</v>
      </c>
      <c r="X3201" s="50" t="s">
        <v>192</v>
      </c>
      <c r="Y3201" s="78">
        <f t="shared" si="206"/>
        <v>0.27999999999999997</v>
      </c>
      <c r="Z3201" s="78">
        <f t="shared" si="207"/>
        <v>0</v>
      </c>
      <c r="AA3201" s="78">
        <f t="shared" si="208"/>
        <v>1.92</v>
      </c>
      <c r="AB3201" s="77">
        <f t="shared" si="209"/>
        <v>300</v>
      </c>
    </row>
    <row r="3202" spans="1:28" x14ac:dyDescent="0.3">
      <c r="A3202" s="53">
        <v>44921</v>
      </c>
      <c r="B3202" s="50" t="s">
        <v>1255</v>
      </c>
      <c r="C3202" s="50" t="s">
        <v>1256</v>
      </c>
      <c r="D3202" s="50" t="s">
        <v>47</v>
      </c>
      <c r="E3202" s="52">
        <v>10</v>
      </c>
      <c r="F3202" s="51">
        <v>132</v>
      </c>
      <c r="G3202" s="65">
        <v>0.8</v>
      </c>
      <c r="H3202" s="51">
        <v>115</v>
      </c>
      <c r="I3202" s="50" t="s">
        <v>100</v>
      </c>
      <c r="J3202" s="61">
        <v>14.9</v>
      </c>
      <c r="K3202" s="50" t="s">
        <v>179</v>
      </c>
      <c r="L3202" s="73">
        <v>27</v>
      </c>
      <c r="M3202" s="69">
        <v>1.7</v>
      </c>
      <c r="N3202" s="51">
        <v>53</v>
      </c>
      <c r="O3202" s="50" t="s">
        <v>205</v>
      </c>
      <c r="P3202" s="51">
        <v>10290</v>
      </c>
      <c r="Q3202" s="52">
        <v>22</v>
      </c>
      <c r="R3202" s="51">
        <v>10177</v>
      </c>
      <c r="S3202" s="50" t="s">
        <v>1012</v>
      </c>
      <c r="T3202" s="52">
        <v>78</v>
      </c>
      <c r="U3202" s="52">
        <v>85</v>
      </c>
      <c r="V3202" s="50" t="s">
        <v>55</v>
      </c>
      <c r="W3202" s="52">
        <v>70</v>
      </c>
      <c r="X3202" s="50" t="s">
        <v>89</v>
      </c>
      <c r="Y3202" s="78">
        <f t="shared" si="206"/>
        <v>0.16999999999999998</v>
      </c>
      <c r="Z3202" s="78">
        <f t="shared" si="207"/>
        <v>0.08</v>
      </c>
      <c r="AA3202" s="78">
        <f t="shared" si="208"/>
        <v>1.49</v>
      </c>
      <c r="AB3202" s="77">
        <f t="shared" si="209"/>
        <v>270</v>
      </c>
    </row>
    <row r="3203" spans="1:28" x14ac:dyDescent="0.3">
      <c r="A3203" s="53">
        <v>44922</v>
      </c>
      <c r="B3203" s="50" t="s">
        <v>1255</v>
      </c>
      <c r="C3203" s="50" t="s">
        <v>1256</v>
      </c>
      <c r="D3203" s="50" t="s">
        <v>47</v>
      </c>
      <c r="E3203" s="52">
        <v>10</v>
      </c>
      <c r="F3203" s="51">
        <v>122</v>
      </c>
      <c r="G3203" s="65">
        <v>0</v>
      </c>
      <c r="H3203" s="51">
        <v>91</v>
      </c>
      <c r="I3203" s="50" t="s">
        <v>177</v>
      </c>
      <c r="J3203" s="61">
        <v>15.3</v>
      </c>
      <c r="K3203" s="50" t="s">
        <v>71</v>
      </c>
      <c r="L3203" s="73">
        <v>22</v>
      </c>
      <c r="M3203" s="69">
        <v>1.1000000000000001</v>
      </c>
      <c r="N3203" s="51">
        <v>47</v>
      </c>
      <c r="O3203" s="50" t="s">
        <v>177</v>
      </c>
      <c r="P3203" s="51">
        <v>10290</v>
      </c>
      <c r="Q3203" s="52">
        <v>10</v>
      </c>
      <c r="R3203" s="51">
        <v>10235</v>
      </c>
      <c r="S3203" s="52">
        <v>24</v>
      </c>
      <c r="T3203" s="52">
        <v>81</v>
      </c>
      <c r="U3203" s="52">
        <v>86</v>
      </c>
      <c r="V3203" s="50" t="s">
        <v>51</v>
      </c>
      <c r="W3203" s="52">
        <v>75</v>
      </c>
      <c r="X3203" s="50" t="s">
        <v>51</v>
      </c>
      <c r="Y3203" s="78">
        <f t="shared" ref="Y3203:Y3266" si="210">M3203/$AE$17</f>
        <v>0.11000000000000001</v>
      </c>
      <c r="Z3203" s="78">
        <f t="shared" ref="Z3203:Z3266" si="211">G3203/$AE$17</f>
        <v>0</v>
      </c>
      <c r="AA3203" s="78">
        <f t="shared" ref="AA3203:AA3266" si="212">J3203/$AE$17</f>
        <v>1.53</v>
      </c>
      <c r="AB3203" s="77">
        <f t="shared" ref="AB3203:AB3266" si="213">L3203*$AE$17</f>
        <v>220</v>
      </c>
    </row>
    <row r="3204" spans="1:28" x14ac:dyDescent="0.3">
      <c r="A3204" s="53">
        <v>44923</v>
      </c>
      <c r="B3204" s="50" t="s">
        <v>1255</v>
      </c>
      <c r="C3204" s="50" t="s">
        <v>1256</v>
      </c>
      <c r="D3204" s="50" t="s">
        <v>47</v>
      </c>
      <c r="E3204" s="52">
        <v>10</v>
      </c>
      <c r="F3204" s="51">
        <v>112</v>
      </c>
      <c r="G3204" s="65">
        <v>2.2000000000000002</v>
      </c>
      <c r="H3204" s="51">
        <v>74</v>
      </c>
      <c r="I3204" s="50" t="s">
        <v>202</v>
      </c>
      <c r="J3204" s="61">
        <v>14.9</v>
      </c>
      <c r="K3204" s="50" t="s">
        <v>99</v>
      </c>
      <c r="L3204" s="73">
        <v>28</v>
      </c>
      <c r="M3204" s="69">
        <v>1.1000000000000001</v>
      </c>
      <c r="N3204" s="51">
        <v>64</v>
      </c>
      <c r="O3204" s="50" t="s">
        <v>88</v>
      </c>
      <c r="P3204" s="51">
        <v>10235</v>
      </c>
      <c r="Q3204" s="50" t="s">
        <v>1012</v>
      </c>
      <c r="R3204" s="51">
        <v>10147</v>
      </c>
      <c r="S3204" s="52">
        <v>21</v>
      </c>
      <c r="T3204" s="52">
        <v>78</v>
      </c>
      <c r="U3204" s="52">
        <v>87</v>
      </c>
      <c r="V3204" s="50" t="s">
        <v>51</v>
      </c>
      <c r="W3204" s="52">
        <v>62</v>
      </c>
      <c r="X3204" s="50" t="s">
        <v>235</v>
      </c>
      <c r="Y3204" s="78">
        <f t="shared" si="210"/>
        <v>0.11000000000000001</v>
      </c>
      <c r="Z3204" s="78">
        <f t="shared" si="211"/>
        <v>0.22000000000000003</v>
      </c>
      <c r="AA3204" s="78">
        <f t="shared" si="212"/>
        <v>1.49</v>
      </c>
      <c r="AB3204" s="77">
        <f t="shared" si="213"/>
        <v>280</v>
      </c>
    </row>
    <row r="3205" spans="1:28" x14ac:dyDescent="0.3">
      <c r="A3205" s="53">
        <v>44924</v>
      </c>
      <c r="B3205" s="50" t="s">
        <v>1255</v>
      </c>
      <c r="C3205" s="50" t="s">
        <v>1256</v>
      </c>
      <c r="D3205" s="50" t="s">
        <v>47</v>
      </c>
      <c r="E3205" s="52">
        <v>10</v>
      </c>
      <c r="F3205" s="51">
        <v>128</v>
      </c>
      <c r="G3205" s="65">
        <v>7.8</v>
      </c>
      <c r="H3205" s="51">
        <v>116</v>
      </c>
      <c r="I3205" s="50" t="s">
        <v>170</v>
      </c>
      <c r="J3205" s="61">
        <v>14</v>
      </c>
      <c r="K3205" s="50" t="s">
        <v>650</v>
      </c>
      <c r="L3205" s="73">
        <v>27</v>
      </c>
      <c r="M3205" s="69">
        <v>1.4</v>
      </c>
      <c r="N3205" s="51">
        <v>128</v>
      </c>
      <c r="O3205" s="50" t="s">
        <v>65</v>
      </c>
      <c r="P3205" s="51">
        <v>10181</v>
      </c>
      <c r="Q3205" s="52">
        <v>11</v>
      </c>
      <c r="R3205" s="51">
        <v>10108</v>
      </c>
      <c r="S3205" s="52">
        <v>24</v>
      </c>
      <c r="T3205" s="52">
        <v>85</v>
      </c>
      <c r="U3205" s="52">
        <v>87</v>
      </c>
      <c r="V3205" s="50" t="s">
        <v>51</v>
      </c>
      <c r="W3205" s="52">
        <v>71</v>
      </c>
      <c r="X3205" s="50" t="s">
        <v>80</v>
      </c>
      <c r="Y3205" s="78">
        <f t="shared" si="210"/>
        <v>0.13999999999999999</v>
      </c>
      <c r="Z3205" s="78">
        <f t="shared" si="211"/>
        <v>0.78</v>
      </c>
      <c r="AA3205" s="78">
        <f t="shared" si="212"/>
        <v>1.4</v>
      </c>
      <c r="AB3205" s="77">
        <f t="shared" si="213"/>
        <v>270</v>
      </c>
    </row>
    <row r="3206" spans="1:28" x14ac:dyDescent="0.3">
      <c r="A3206" s="53">
        <v>44925</v>
      </c>
      <c r="B3206" s="50" t="s">
        <v>1255</v>
      </c>
      <c r="C3206" s="50" t="s">
        <v>1256</v>
      </c>
      <c r="D3206" s="50" t="s">
        <v>47</v>
      </c>
      <c r="E3206" s="52">
        <v>10</v>
      </c>
      <c r="F3206" s="51">
        <v>172</v>
      </c>
      <c r="G3206" s="65">
        <v>0</v>
      </c>
      <c r="H3206" s="51">
        <v>109</v>
      </c>
      <c r="I3206" s="50" t="s">
        <v>510</v>
      </c>
      <c r="J3206" s="61">
        <v>23.6</v>
      </c>
      <c r="K3206" s="50" t="s">
        <v>135</v>
      </c>
      <c r="L3206" s="73">
        <v>21</v>
      </c>
      <c r="M3206" s="69">
        <v>1.4</v>
      </c>
      <c r="N3206" s="51">
        <v>103</v>
      </c>
      <c r="O3206" s="50" t="s">
        <v>52</v>
      </c>
      <c r="P3206" s="51">
        <v>10121</v>
      </c>
      <c r="Q3206" s="52">
        <v>22</v>
      </c>
      <c r="R3206" s="51">
        <v>10076</v>
      </c>
      <c r="S3206" s="50" t="s">
        <v>218</v>
      </c>
      <c r="T3206" s="52">
        <v>72</v>
      </c>
      <c r="U3206" s="52">
        <v>87</v>
      </c>
      <c r="V3206" s="50" t="s">
        <v>51</v>
      </c>
      <c r="W3206" s="52">
        <v>36</v>
      </c>
      <c r="X3206" s="50" t="s">
        <v>94</v>
      </c>
      <c r="Y3206" s="78">
        <f t="shared" si="210"/>
        <v>0.13999999999999999</v>
      </c>
      <c r="Z3206" s="78">
        <f t="shared" si="211"/>
        <v>0</v>
      </c>
      <c r="AA3206" s="78">
        <f t="shared" si="212"/>
        <v>2.3600000000000003</v>
      </c>
      <c r="AB3206" s="77">
        <f t="shared" si="213"/>
        <v>210</v>
      </c>
    </row>
    <row r="3207" spans="1:28" x14ac:dyDescent="0.3">
      <c r="A3207" s="53">
        <v>44926</v>
      </c>
      <c r="B3207" s="50" t="s">
        <v>1255</v>
      </c>
      <c r="C3207" s="50" t="s">
        <v>1256</v>
      </c>
      <c r="D3207" s="50" t="s">
        <v>47</v>
      </c>
      <c r="E3207" s="52">
        <v>10</v>
      </c>
      <c r="F3207" s="51">
        <v>195</v>
      </c>
      <c r="G3207" s="65">
        <v>0</v>
      </c>
      <c r="H3207" s="51">
        <v>146</v>
      </c>
      <c r="I3207" s="50" t="s">
        <v>100</v>
      </c>
      <c r="J3207" s="61">
        <v>24.4</v>
      </c>
      <c r="K3207" s="50" t="s">
        <v>71</v>
      </c>
      <c r="L3207" s="73">
        <v>21</v>
      </c>
      <c r="M3207" s="69">
        <v>1.7</v>
      </c>
      <c r="N3207" s="51">
        <v>175</v>
      </c>
      <c r="O3207" s="50" t="s">
        <v>95</v>
      </c>
      <c r="P3207" s="51">
        <v>10172</v>
      </c>
      <c r="Q3207" s="52">
        <v>23</v>
      </c>
      <c r="R3207" s="51">
        <v>10105</v>
      </c>
      <c r="S3207" s="52">
        <v>15</v>
      </c>
      <c r="T3207" s="52">
        <v>35</v>
      </c>
      <c r="U3207" s="52">
        <v>73</v>
      </c>
      <c r="V3207" s="50" t="s">
        <v>100</v>
      </c>
      <c r="W3207" s="52">
        <v>22</v>
      </c>
      <c r="X3207" s="50" t="s">
        <v>250</v>
      </c>
      <c r="Y3207" s="78">
        <f t="shared" si="210"/>
        <v>0.16999999999999998</v>
      </c>
      <c r="Z3207" s="78">
        <f t="shared" si="211"/>
        <v>0</v>
      </c>
      <c r="AA3207" s="78">
        <f t="shared" si="212"/>
        <v>2.44</v>
      </c>
      <c r="AB3207" s="77">
        <f t="shared" si="213"/>
        <v>210</v>
      </c>
    </row>
    <row r="3208" spans="1:28" x14ac:dyDescent="0.3">
      <c r="A3208" s="53">
        <v>44927</v>
      </c>
      <c r="B3208" s="50" t="s">
        <v>1255</v>
      </c>
      <c r="C3208" s="50" t="s">
        <v>1256</v>
      </c>
      <c r="D3208" s="50" t="s">
        <v>47</v>
      </c>
      <c r="E3208" s="52">
        <v>10</v>
      </c>
      <c r="F3208" s="51">
        <v>176</v>
      </c>
      <c r="G3208" s="65">
        <v>24.4</v>
      </c>
      <c r="H3208" s="51">
        <v>122</v>
      </c>
      <c r="I3208" s="50" t="s">
        <v>100</v>
      </c>
      <c r="J3208" s="61">
        <v>23.1</v>
      </c>
      <c r="K3208" s="50" t="s">
        <v>129</v>
      </c>
      <c r="L3208" s="73">
        <v>22</v>
      </c>
      <c r="M3208" s="69">
        <v>2.5</v>
      </c>
      <c r="N3208" s="51">
        <v>161</v>
      </c>
      <c r="O3208" s="50" t="s">
        <v>133</v>
      </c>
      <c r="P3208" s="51">
        <v>10170</v>
      </c>
      <c r="Q3208" s="52">
        <v>24</v>
      </c>
      <c r="R3208" s="51">
        <v>10088</v>
      </c>
      <c r="S3208" s="52">
        <v>12</v>
      </c>
      <c r="T3208" s="52">
        <v>62</v>
      </c>
      <c r="U3208" s="52">
        <v>87</v>
      </c>
      <c r="V3208" s="50" t="s">
        <v>51</v>
      </c>
      <c r="W3208" s="52">
        <v>29</v>
      </c>
      <c r="X3208" s="50" t="s">
        <v>133</v>
      </c>
      <c r="Y3208" s="78">
        <f t="shared" si="210"/>
        <v>0.25</v>
      </c>
      <c r="Z3208" s="78">
        <f t="shared" si="211"/>
        <v>2.44</v>
      </c>
      <c r="AA3208" s="78">
        <f t="shared" si="212"/>
        <v>2.31</v>
      </c>
      <c r="AB3208" s="77">
        <f t="shared" si="213"/>
        <v>220</v>
      </c>
    </row>
    <row r="3209" spans="1:28" x14ac:dyDescent="0.3">
      <c r="A3209" s="53">
        <v>44928</v>
      </c>
      <c r="B3209" s="50" t="s">
        <v>1255</v>
      </c>
      <c r="C3209" s="50" t="s">
        <v>1256</v>
      </c>
      <c r="D3209" s="50" t="s">
        <v>47</v>
      </c>
      <c r="E3209" s="52">
        <v>10</v>
      </c>
      <c r="F3209" s="51">
        <v>116</v>
      </c>
      <c r="G3209" s="65">
        <v>0</v>
      </c>
      <c r="H3209" s="51">
        <v>77</v>
      </c>
      <c r="I3209" s="50" t="s">
        <v>106</v>
      </c>
      <c r="J3209" s="61">
        <v>15.6</v>
      </c>
      <c r="K3209" s="50" t="s">
        <v>182</v>
      </c>
      <c r="L3209" s="73">
        <v>22</v>
      </c>
      <c r="M3209" s="69">
        <v>1.7</v>
      </c>
      <c r="N3209" s="51">
        <v>50</v>
      </c>
      <c r="O3209" s="50" t="s">
        <v>195</v>
      </c>
      <c r="P3209" s="51">
        <v>10280</v>
      </c>
      <c r="Q3209" s="52">
        <v>22</v>
      </c>
      <c r="R3209" s="51">
        <v>10170</v>
      </c>
      <c r="S3209" s="50" t="s">
        <v>1012</v>
      </c>
      <c r="T3209" s="52">
        <v>61</v>
      </c>
      <c r="U3209" s="52">
        <v>86</v>
      </c>
      <c r="V3209" s="50" t="s">
        <v>51</v>
      </c>
      <c r="W3209" s="52">
        <v>43</v>
      </c>
      <c r="X3209" s="50" t="s">
        <v>129</v>
      </c>
      <c r="Y3209" s="78">
        <f t="shared" si="210"/>
        <v>0.16999999999999998</v>
      </c>
      <c r="Z3209" s="78">
        <f t="shared" si="211"/>
        <v>0</v>
      </c>
      <c r="AA3209" s="78">
        <f t="shared" si="212"/>
        <v>1.56</v>
      </c>
      <c r="AB3209" s="77">
        <f t="shared" si="213"/>
        <v>220</v>
      </c>
    </row>
    <row r="3210" spans="1:28" x14ac:dyDescent="0.3">
      <c r="A3210" s="53">
        <v>44929</v>
      </c>
      <c r="B3210" s="50" t="s">
        <v>1255</v>
      </c>
      <c r="C3210" s="50" t="s">
        <v>1256</v>
      </c>
      <c r="D3210" s="50" t="s">
        <v>47</v>
      </c>
      <c r="E3210" s="52">
        <v>10</v>
      </c>
      <c r="F3210" s="51">
        <v>114</v>
      </c>
      <c r="G3210" s="65">
        <v>0</v>
      </c>
      <c r="H3210" s="51">
        <v>61</v>
      </c>
      <c r="I3210" s="50" t="s">
        <v>183</v>
      </c>
      <c r="J3210" s="61">
        <v>16.600000000000001</v>
      </c>
      <c r="K3210" s="50" t="s">
        <v>71</v>
      </c>
      <c r="L3210" s="73">
        <v>23</v>
      </c>
      <c r="M3210" s="69">
        <v>0.8</v>
      </c>
      <c r="N3210" s="51">
        <v>47</v>
      </c>
      <c r="O3210" s="50" t="s">
        <v>650</v>
      </c>
      <c r="P3210" s="51">
        <v>10314</v>
      </c>
      <c r="Q3210" s="52">
        <v>24</v>
      </c>
      <c r="R3210" s="51">
        <v>10277</v>
      </c>
      <c r="S3210" s="50" t="s">
        <v>263</v>
      </c>
      <c r="T3210" s="52">
        <v>58</v>
      </c>
      <c r="U3210" s="52">
        <v>76</v>
      </c>
      <c r="V3210" s="50" t="s">
        <v>51</v>
      </c>
      <c r="W3210" s="52">
        <v>47</v>
      </c>
      <c r="X3210" s="50" t="s">
        <v>51</v>
      </c>
      <c r="Y3210" s="78">
        <f t="shared" si="210"/>
        <v>0.08</v>
      </c>
      <c r="Z3210" s="78">
        <f t="shared" si="211"/>
        <v>0</v>
      </c>
      <c r="AA3210" s="78">
        <f t="shared" si="212"/>
        <v>1.6600000000000001</v>
      </c>
      <c r="AB3210" s="77">
        <f t="shared" si="213"/>
        <v>230</v>
      </c>
    </row>
    <row r="3211" spans="1:28" x14ac:dyDescent="0.3">
      <c r="A3211" s="53">
        <v>44930</v>
      </c>
      <c r="B3211" s="50" t="s">
        <v>1255</v>
      </c>
      <c r="C3211" s="50" t="s">
        <v>1256</v>
      </c>
      <c r="D3211" s="50" t="s">
        <v>47</v>
      </c>
      <c r="E3211" s="52">
        <v>10</v>
      </c>
      <c r="F3211" s="51">
        <v>130</v>
      </c>
      <c r="G3211" s="65">
        <v>0</v>
      </c>
      <c r="H3211" s="51">
        <v>84</v>
      </c>
      <c r="I3211" s="50" t="s">
        <v>578</v>
      </c>
      <c r="J3211" s="61">
        <v>17.7</v>
      </c>
      <c r="K3211" s="50" t="s">
        <v>146</v>
      </c>
      <c r="L3211" s="73">
        <v>32</v>
      </c>
      <c r="M3211" s="69">
        <v>1.4</v>
      </c>
      <c r="N3211" s="51">
        <v>50</v>
      </c>
      <c r="O3211" s="50" t="s">
        <v>232</v>
      </c>
      <c r="P3211" s="51">
        <v>10332</v>
      </c>
      <c r="Q3211" s="52">
        <v>10</v>
      </c>
      <c r="R3211" s="51">
        <v>10312</v>
      </c>
      <c r="S3211" s="50" t="s">
        <v>51</v>
      </c>
      <c r="T3211" s="52">
        <v>63</v>
      </c>
      <c r="U3211" s="52">
        <v>69</v>
      </c>
      <c r="V3211" s="50" t="s">
        <v>51</v>
      </c>
      <c r="W3211" s="52">
        <v>48</v>
      </c>
      <c r="X3211" s="50" t="s">
        <v>164</v>
      </c>
      <c r="Y3211" s="78">
        <f t="shared" si="210"/>
        <v>0.13999999999999999</v>
      </c>
      <c r="Z3211" s="78">
        <f t="shared" si="211"/>
        <v>0</v>
      </c>
      <c r="AA3211" s="78">
        <f t="shared" si="212"/>
        <v>1.77</v>
      </c>
      <c r="AB3211" s="77">
        <f t="shared" si="213"/>
        <v>320</v>
      </c>
    </row>
    <row r="3212" spans="1:28" x14ac:dyDescent="0.3">
      <c r="A3212" s="53">
        <v>44931</v>
      </c>
      <c r="B3212" s="50" t="s">
        <v>1255</v>
      </c>
      <c r="C3212" s="50" t="s">
        <v>1256</v>
      </c>
      <c r="D3212" s="50" t="s">
        <v>47</v>
      </c>
      <c r="E3212" s="52">
        <v>10</v>
      </c>
      <c r="F3212" s="51">
        <v>120</v>
      </c>
      <c r="G3212" s="65">
        <v>0</v>
      </c>
      <c r="H3212" s="51">
        <v>80</v>
      </c>
      <c r="I3212" s="50" t="s">
        <v>520</v>
      </c>
      <c r="J3212" s="61">
        <v>16.100000000000001</v>
      </c>
      <c r="K3212" s="50" t="s">
        <v>52</v>
      </c>
      <c r="L3212" s="73">
        <v>0</v>
      </c>
      <c r="M3212" s="69">
        <v>1.4</v>
      </c>
      <c r="N3212" s="51">
        <v>44</v>
      </c>
      <c r="O3212" s="50" t="s">
        <v>222</v>
      </c>
      <c r="P3212" s="51">
        <v>10315</v>
      </c>
      <c r="Q3212" s="50" t="s">
        <v>1012</v>
      </c>
      <c r="R3212" s="51">
        <v>10247</v>
      </c>
      <c r="S3212" s="50" t="s">
        <v>51</v>
      </c>
      <c r="T3212" s="52">
        <v>73</v>
      </c>
      <c r="U3212" s="52">
        <v>83</v>
      </c>
      <c r="V3212" s="50" t="s">
        <v>486</v>
      </c>
      <c r="W3212" s="52">
        <v>62</v>
      </c>
      <c r="X3212" s="50" t="s">
        <v>148</v>
      </c>
      <c r="Y3212" s="78">
        <f t="shared" si="210"/>
        <v>0.13999999999999999</v>
      </c>
      <c r="Z3212" s="78">
        <f t="shared" si="211"/>
        <v>0</v>
      </c>
      <c r="AA3212" s="78">
        <f t="shared" si="212"/>
        <v>1.61</v>
      </c>
      <c r="AB3212" s="77">
        <f t="shared" si="213"/>
        <v>0</v>
      </c>
    </row>
    <row r="3213" spans="1:28" x14ac:dyDescent="0.3">
      <c r="A3213" s="53">
        <v>44932</v>
      </c>
      <c r="B3213" s="50" t="s">
        <v>1255</v>
      </c>
      <c r="C3213" s="50" t="s">
        <v>1256</v>
      </c>
      <c r="D3213" s="50" t="s">
        <v>47</v>
      </c>
      <c r="E3213" s="52">
        <v>10</v>
      </c>
      <c r="F3213" s="51">
        <v>119</v>
      </c>
      <c r="G3213" s="65">
        <v>0</v>
      </c>
      <c r="H3213" s="51">
        <v>76</v>
      </c>
      <c r="I3213" s="50" t="s">
        <v>171</v>
      </c>
      <c r="J3213" s="61">
        <v>16.2</v>
      </c>
      <c r="K3213" s="50" t="s">
        <v>121</v>
      </c>
      <c r="L3213" s="73">
        <v>20</v>
      </c>
      <c r="M3213" s="69">
        <v>1.1000000000000001</v>
      </c>
      <c r="N3213" s="51">
        <v>47</v>
      </c>
      <c r="O3213" s="50" t="s">
        <v>178</v>
      </c>
      <c r="P3213" s="51">
        <v>10248</v>
      </c>
      <c r="Q3213" s="50" t="s">
        <v>1012</v>
      </c>
      <c r="R3213" s="51">
        <v>10155</v>
      </c>
      <c r="S3213" s="52">
        <v>24</v>
      </c>
      <c r="T3213" s="52">
        <v>73</v>
      </c>
      <c r="U3213" s="52">
        <v>83</v>
      </c>
      <c r="V3213" s="50" t="s">
        <v>51</v>
      </c>
      <c r="W3213" s="52">
        <v>63</v>
      </c>
      <c r="X3213" s="50" t="s">
        <v>95</v>
      </c>
      <c r="Y3213" s="78">
        <f t="shared" si="210"/>
        <v>0.11000000000000001</v>
      </c>
      <c r="Z3213" s="78">
        <f t="shared" si="211"/>
        <v>0</v>
      </c>
      <c r="AA3213" s="78">
        <f t="shared" si="212"/>
        <v>1.6199999999999999</v>
      </c>
      <c r="AB3213" s="77">
        <f t="shared" si="213"/>
        <v>200</v>
      </c>
    </row>
    <row r="3214" spans="1:28" x14ac:dyDescent="0.3">
      <c r="A3214" s="53">
        <v>44933</v>
      </c>
      <c r="B3214" s="50" t="s">
        <v>1255</v>
      </c>
      <c r="C3214" s="50" t="s">
        <v>1256</v>
      </c>
      <c r="D3214" s="50" t="s">
        <v>47</v>
      </c>
      <c r="E3214" s="52">
        <v>10</v>
      </c>
      <c r="F3214" s="51">
        <v>135</v>
      </c>
      <c r="G3214" s="65">
        <v>9.4</v>
      </c>
      <c r="H3214" s="51">
        <v>75</v>
      </c>
      <c r="I3214" s="50" t="s">
        <v>521</v>
      </c>
      <c r="J3214" s="61">
        <v>19.5</v>
      </c>
      <c r="K3214" s="50" t="s">
        <v>117</v>
      </c>
      <c r="L3214" s="73">
        <v>29</v>
      </c>
      <c r="M3214" s="69">
        <v>3.9</v>
      </c>
      <c r="N3214" s="51">
        <v>164</v>
      </c>
      <c r="O3214" s="50" t="s">
        <v>129</v>
      </c>
      <c r="P3214" s="51">
        <v>10155</v>
      </c>
      <c r="Q3214" s="50" t="s">
        <v>1012</v>
      </c>
      <c r="R3214" s="51">
        <v>10089</v>
      </c>
      <c r="S3214" s="52">
        <v>12</v>
      </c>
      <c r="T3214" s="52">
        <v>75</v>
      </c>
      <c r="U3214" s="52">
        <v>88</v>
      </c>
      <c r="V3214" s="50" t="s">
        <v>51</v>
      </c>
      <c r="W3214" s="52">
        <v>41</v>
      </c>
      <c r="X3214" s="50" t="s">
        <v>113</v>
      </c>
      <c r="Y3214" s="78">
        <f t="shared" si="210"/>
        <v>0.39</v>
      </c>
      <c r="Z3214" s="78">
        <f t="shared" si="211"/>
        <v>0.94000000000000006</v>
      </c>
      <c r="AA3214" s="78">
        <f t="shared" si="212"/>
        <v>1.95</v>
      </c>
      <c r="AB3214" s="77">
        <f t="shared" si="213"/>
        <v>290</v>
      </c>
    </row>
    <row r="3215" spans="1:28" x14ac:dyDescent="0.3">
      <c r="A3215" s="53">
        <v>44934</v>
      </c>
      <c r="B3215" s="50" t="s">
        <v>1255</v>
      </c>
      <c r="C3215" s="50" t="s">
        <v>1256</v>
      </c>
      <c r="D3215" s="50" t="s">
        <v>47</v>
      </c>
      <c r="E3215" s="52">
        <v>10</v>
      </c>
      <c r="F3215" s="51">
        <v>129</v>
      </c>
      <c r="G3215" s="65">
        <v>10.8</v>
      </c>
      <c r="H3215" s="51">
        <v>106</v>
      </c>
      <c r="I3215" s="50" t="s">
        <v>202</v>
      </c>
      <c r="J3215" s="61">
        <v>15.2</v>
      </c>
      <c r="K3215" s="50" t="s">
        <v>113</v>
      </c>
      <c r="L3215" s="73">
        <v>27</v>
      </c>
      <c r="M3215" s="69">
        <v>4.4000000000000004</v>
      </c>
      <c r="N3215" s="51">
        <v>194</v>
      </c>
      <c r="O3215" s="50" t="s">
        <v>585</v>
      </c>
      <c r="P3215" s="51">
        <v>10151</v>
      </c>
      <c r="Q3215" s="52">
        <v>24</v>
      </c>
      <c r="R3215" s="51">
        <v>10054</v>
      </c>
      <c r="S3215" s="52">
        <v>13</v>
      </c>
      <c r="T3215" s="52">
        <v>81</v>
      </c>
      <c r="U3215" s="52">
        <v>88</v>
      </c>
      <c r="V3215" s="50" t="s">
        <v>51</v>
      </c>
      <c r="W3215" s="52">
        <v>68</v>
      </c>
      <c r="X3215" s="50" t="s">
        <v>108</v>
      </c>
      <c r="Y3215" s="78">
        <f t="shared" si="210"/>
        <v>0.44000000000000006</v>
      </c>
      <c r="Z3215" s="78">
        <f t="shared" si="211"/>
        <v>1.08</v>
      </c>
      <c r="AA3215" s="78">
        <f t="shared" si="212"/>
        <v>1.52</v>
      </c>
      <c r="AB3215" s="77">
        <f t="shared" si="213"/>
        <v>270</v>
      </c>
    </row>
    <row r="3216" spans="1:28" x14ac:dyDescent="0.3">
      <c r="A3216" s="53">
        <v>44935</v>
      </c>
      <c r="B3216" s="50" t="s">
        <v>1255</v>
      </c>
      <c r="C3216" s="50" t="s">
        <v>1256</v>
      </c>
      <c r="D3216" s="50" t="s">
        <v>47</v>
      </c>
      <c r="E3216" s="52">
        <v>10</v>
      </c>
      <c r="F3216" s="51">
        <v>118</v>
      </c>
      <c r="G3216" s="65">
        <v>0</v>
      </c>
      <c r="H3216" s="51">
        <v>82</v>
      </c>
      <c r="I3216" s="50" t="s">
        <v>100</v>
      </c>
      <c r="J3216" s="61">
        <v>15.4</v>
      </c>
      <c r="K3216" s="50" t="s">
        <v>71</v>
      </c>
      <c r="L3216" s="73">
        <v>25</v>
      </c>
      <c r="M3216" s="69">
        <v>3.6</v>
      </c>
      <c r="N3216" s="51">
        <v>133</v>
      </c>
      <c r="O3216" s="50" t="s">
        <v>118</v>
      </c>
      <c r="P3216" s="51">
        <v>10262</v>
      </c>
      <c r="Q3216" s="52">
        <v>21</v>
      </c>
      <c r="R3216" s="51">
        <v>10151</v>
      </c>
      <c r="S3216" s="50" t="s">
        <v>1012</v>
      </c>
      <c r="T3216" s="52">
        <v>50</v>
      </c>
      <c r="U3216" s="52">
        <v>70</v>
      </c>
      <c r="V3216" s="50" t="s">
        <v>70</v>
      </c>
      <c r="W3216" s="52">
        <v>41</v>
      </c>
      <c r="X3216" s="50" t="s">
        <v>51</v>
      </c>
      <c r="Y3216" s="78">
        <f t="shared" si="210"/>
        <v>0.36</v>
      </c>
      <c r="Z3216" s="78">
        <f t="shared" si="211"/>
        <v>0</v>
      </c>
      <c r="AA3216" s="78">
        <f t="shared" si="212"/>
        <v>1.54</v>
      </c>
      <c r="AB3216" s="77">
        <f t="shared" si="213"/>
        <v>250</v>
      </c>
    </row>
    <row r="3217" spans="1:28" x14ac:dyDescent="0.3">
      <c r="A3217" s="53">
        <v>44936</v>
      </c>
      <c r="B3217" s="50" t="s">
        <v>1255</v>
      </c>
      <c r="C3217" s="50" t="s">
        <v>1256</v>
      </c>
      <c r="D3217" s="50" t="s">
        <v>47</v>
      </c>
      <c r="E3217" s="52">
        <v>10</v>
      </c>
      <c r="F3217" s="51">
        <v>126</v>
      </c>
      <c r="G3217" s="65">
        <v>7.4</v>
      </c>
      <c r="H3217" s="51">
        <v>74</v>
      </c>
      <c r="I3217" s="50" t="s">
        <v>301</v>
      </c>
      <c r="J3217" s="61">
        <v>17.7</v>
      </c>
      <c r="K3217" s="50" t="s">
        <v>158</v>
      </c>
      <c r="L3217" s="72" t="s">
        <v>132</v>
      </c>
      <c r="M3217" s="69">
        <v>1.9</v>
      </c>
      <c r="N3217" s="51">
        <v>67</v>
      </c>
      <c r="O3217" s="50" t="s">
        <v>89</v>
      </c>
      <c r="P3217" s="51">
        <v>10252</v>
      </c>
      <c r="Q3217" s="50" t="s">
        <v>1012</v>
      </c>
      <c r="R3217" s="51">
        <v>10199</v>
      </c>
      <c r="S3217" s="52">
        <v>24</v>
      </c>
      <c r="T3217" s="52">
        <v>62</v>
      </c>
      <c r="U3217" s="52">
        <v>69</v>
      </c>
      <c r="V3217" s="50" t="s">
        <v>460</v>
      </c>
      <c r="W3217" s="52">
        <v>51</v>
      </c>
      <c r="X3217" s="50" t="s">
        <v>121</v>
      </c>
      <c r="Y3217" s="78">
        <f t="shared" si="210"/>
        <v>0.19</v>
      </c>
      <c r="Z3217" s="78">
        <f t="shared" si="211"/>
        <v>0.74</v>
      </c>
      <c r="AA3217" s="78">
        <f t="shared" si="212"/>
        <v>1.77</v>
      </c>
      <c r="AB3217" s="77">
        <f t="shared" si="213"/>
        <v>80</v>
      </c>
    </row>
    <row r="3218" spans="1:28" x14ac:dyDescent="0.3">
      <c r="A3218" s="53">
        <v>44937</v>
      </c>
      <c r="B3218" s="50" t="s">
        <v>1255</v>
      </c>
      <c r="C3218" s="50" t="s">
        <v>1256</v>
      </c>
      <c r="D3218" s="50" t="s">
        <v>47</v>
      </c>
      <c r="E3218" s="52">
        <v>10</v>
      </c>
      <c r="F3218" s="51">
        <v>122</v>
      </c>
      <c r="G3218" s="65">
        <v>0</v>
      </c>
      <c r="H3218" s="51">
        <v>88</v>
      </c>
      <c r="I3218" s="50" t="s">
        <v>100</v>
      </c>
      <c r="J3218" s="61">
        <v>15.6</v>
      </c>
      <c r="K3218" s="50" t="s">
        <v>215</v>
      </c>
      <c r="L3218" s="73">
        <v>27</v>
      </c>
      <c r="M3218" s="69">
        <v>3.3</v>
      </c>
      <c r="N3218" s="51">
        <v>153</v>
      </c>
      <c r="O3218" s="50" t="s">
        <v>404</v>
      </c>
      <c r="P3218" s="51">
        <v>10305</v>
      </c>
      <c r="Q3218" s="52">
        <v>19</v>
      </c>
      <c r="R3218" s="51">
        <v>10196</v>
      </c>
      <c r="S3218" s="50" t="s">
        <v>263</v>
      </c>
      <c r="T3218" s="52">
        <v>66</v>
      </c>
      <c r="U3218" s="52">
        <v>82</v>
      </c>
      <c r="V3218" s="50" t="s">
        <v>51</v>
      </c>
      <c r="W3218" s="52">
        <v>56</v>
      </c>
      <c r="X3218" s="50" t="s">
        <v>206</v>
      </c>
      <c r="Y3218" s="78">
        <f t="shared" si="210"/>
        <v>0.32999999999999996</v>
      </c>
      <c r="Z3218" s="78">
        <f t="shared" si="211"/>
        <v>0</v>
      </c>
      <c r="AA3218" s="78">
        <f t="shared" si="212"/>
        <v>1.56</v>
      </c>
      <c r="AB3218" s="77">
        <f t="shared" si="213"/>
        <v>270</v>
      </c>
    </row>
    <row r="3219" spans="1:28" x14ac:dyDescent="0.3">
      <c r="A3219" s="53">
        <v>44938</v>
      </c>
      <c r="B3219" s="50" t="s">
        <v>1255</v>
      </c>
      <c r="C3219" s="50" t="s">
        <v>1256</v>
      </c>
      <c r="D3219" s="50" t="s">
        <v>47</v>
      </c>
      <c r="E3219" s="52">
        <v>10</v>
      </c>
      <c r="F3219" s="51">
        <v>105</v>
      </c>
      <c r="G3219" s="65">
        <v>0.2</v>
      </c>
      <c r="H3219" s="51">
        <v>69</v>
      </c>
      <c r="I3219" s="50" t="s">
        <v>183</v>
      </c>
      <c r="J3219" s="61">
        <v>14.1</v>
      </c>
      <c r="K3219" s="50" t="s">
        <v>95</v>
      </c>
      <c r="L3219" s="73">
        <v>21</v>
      </c>
      <c r="M3219" s="69">
        <v>1.4</v>
      </c>
      <c r="N3219" s="51">
        <v>53</v>
      </c>
      <c r="O3219" s="50" t="s">
        <v>520</v>
      </c>
      <c r="P3219" s="51">
        <v>10294</v>
      </c>
      <c r="Q3219" s="50" t="s">
        <v>1012</v>
      </c>
      <c r="R3219" s="51">
        <v>10236</v>
      </c>
      <c r="S3219" s="52">
        <v>15</v>
      </c>
      <c r="T3219" s="52">
        <v>73</v>
      </c>
      <c r="U3219" s="52">
        <v>79</v>
      </c>
      <c r="V3219" s="50" t="s">
        <v>301</v>
      </c>
      <c r="W3219" s="52">
        <v>62</v>
      </c>
      <c r="X3219" s="50" t="s">
        <v>169</v>
      </c>
      <c r="Y3219" s="78">
        <f t="shared" si="210"/>
        <v>0.13999999999999999</v>
      </c>
      <c r="Z3219" s="78">
        <f t="shared" si="211"/>
        <v>0.02</v>
      </c>
      <c r="AA3219" s="78">
        <f t="shared" si="212"/>
        <v>1.41</v>
      </c>
      <c r="AB3219" s="77">
        <f t="shared" si="213"/>
        <v>210</v>
      </c>
    </row>
    <row r="3220" spans="1:28" x14ac:dyDescent="0.3">
      <c r="A3220" s="53">
        <v>44939</v>
      </c>
      <c r="B3220" s="50" t="s">
        <v>1255</v>
      </c>
      <c r="C3220" s="50" t="s">
        <v>1256</v>
      </c>
      <c r="D3220" s="50" t="s">
        <v>47</v>
      </c>
      <c r="E3220" s="52">
        <v>10</v>
      </c>
      <c r="F3220" s="51">
        <v>136</v>
      </c>
      <c r="G3220" s="65">
        <v>0</v>
      </c>
      <c r="H3220" s="51">
        <v>98</v>
      </c>
      <c r="I3220" s="50" t="s">
        <v>100</v>
      </c>
      <c r="J3220" s="61">
        <v>17.5</v>
      </c>
      <c r="K3220" s="50" t="s">
        <v>158</v>
      </c>
      <c r="L3220" s="73">
        <v>23</v>
      </c>
      <c r="M3220" s="69">
        <v>2.2000000000000002</v>
      </c>
      <c r="N3220" s="51">
        <v>108</v>
      </c>
      <c r="O3220" s="50" t="s">
        <v>832</v>
      </c>
      <c r="P3220" s="51">
        <v>10272</v>
      </c>
      <c r="Q3220" s="52">
        <v>10</v>
      </c>
      <c r="R3220" s="51">
        <v>10220</v>
      </c>
      <c r="S3220" s="52">
        <v>24</v>
      </c>
      <c r="T3220" s="52">
        <v>76</v>
      </c>
      <c r="U3220" s="52">
        <v>83</v>
      </c>
      <c r="V3220" s="50" t="s">
        <v>51</v>
      </c>
      <c r="W3220" s="52">
        <v>61</v>
      </c>
      <c r="X3220" s="50" t="s">
        <v>174</v>
      </c>
      <c r="Y3220" s="78">
        <f t="shared" si="210"/>
        <v>0.22000000000000003</v>
      </c>
      <c r="Z3220" s="78">
        <f t="shared" si="211"/>
        <v>0</v>
      </c>
      <c r="AA3220" s="78">
        <f t="shared" si="212"/>
        <v>1.75</v>
      </c>
      <c r="AB3220" s="77">
        <f t="shared" si="213"/>
        <v>230</v>
      </c>
    </row>
    <row r="3221" spans="1:28" x14ac:dyDescent="0.3">
      <c r="A3221" s="53">
        <v>44940</v>
      </c>
      <c r="B3221" s="50" t="s">
        <v>1255</v>
      </c>
      <c r="C3221" s="50" t="s">
        <v>1256</v>
      </c>
      <c r="D3221" s="50" t="s">
        <v>47</v>
      </c>
      <c r="E3221" s="52">
        <v>10</v>
      </c>
      <c r="F3221" s="51">
        <v>141</v>
      </c>
      <c r="G3221" s="65">
        <v>29.2</v>
      </c>
      <c r="H3221" s="51">
        <v>97</v>
      </c>
      <c r="I3221" s="50" t="s">
        <v>537</v>
      </c>
      <c r="J3221" s="61">
        <v>18.5</v>
      </c>
      <c r="K3221" s="50" t="s">
        <v>215</v>
      </c>
      <c r="L3221" s="73">
        <v>29</v>
      </c>
      <c r="M3221" s="69">
        <v>0.8</v>
      </c>
      <c r="N3221" s="51">
        <v>86</v>
      </c>
      <c r="O3221" s="50" t="s">
        <v>100</v>
      </c>
      <c r="P3221" s="51">
        <v>10220</v>
      </c>
      <c r="Q3221" s="50" t="s">
        <v>1012</v>
      </c>
      <c r="R3221" s="51">
        <v>10135</v>
      </c>
      <c r="S3221" s="52">
        <v>16</v>
      </c>
      <c r="T3221" s="52">
        <v>70</v>
      </c>
      <c r="U3221" s="52">
        <v>84</v>
      </c>
      <c r="V3221" s="50" t="s">
        <v>286</v>
      </c>
      <c r="W3221" s="52">
        <v>56</v>
      </c>
      <c r="X3221" s="50" t="s">
        <v>235</v>
      </c>
      <c r="Y3221" s="78">
        <f t="shared" si="210"/>
        <v>0.08</v>
      </c>
      <c r="Z3221" s="78">
        <f t="shared" si="211"/>
        <v>2.92</v>
      </c>
      <c r="AA3221" s="78">
        <f t="shared" si="212"/>
        <v>1.85</v>
      </c>
      <c r="AB3221" s="77">
        <f t="shared" si="213"/>
        <v>290</v>
      </c>
    </row>
    <row r="3222" spans="1:28" x14ac:dyDescent="0.3">
      <c r="A3222" s="53">
        <v>44941</v>
      </c>
      <c r="B3222" s="50" t="s">
        <v>1255</v>
      </c>
      <c r="C3222" s="50" t="s">
        <v>1256</v>
      </c>
      <c r="D3222" s="50" t="s">
        <v>47</v>
      </c>
      <c r="E3222" s="52">
        <v>10</v>
      </c>
      <c r="F3222" s="51">
        <v>110</v>
      </c>
      <c r="G3222" s="65">
        <v>24</v>
      </c>
      <c r="H3222" s="51">
        <v>76</v>
      </c>
      <c r="I3222" s="50" t="s">
        <v>280</v>
      </c>
      <c r="J3222" s="61">
        <v>14.5</v>
      </c>
      <c r="K3222" s="50" t="s">
        <v>88</v>
      </c>
      <c r="L3222" s="73">
        <v>21</v>
      </c>
      <c r="M3222" s="69">
        <v>2.8</v>
      </c>
      <c r="N3222" s="51">
        <v>208</v>
      </c>
      <c r="O3222" s="50" t="s">
        <v>249</v>
      </c>
      <c r="P3222" s="51">
        <v>10245</v>
      </c>
      <c r="Q3222" s="52">
        <v>11</v>
      </c>
      <c r="R3222" s="51">
        <v>10082</v>
      </c>
      <c r="S3222" s="52">
        <v>23</v>
      </c>
      <c r="T3222" s="52">
        <v>60</v>
      </c>
      <c r="U3222" s="52">
        <v>87</v>
      </c>
      <c r="V3222" s="50" t="s">
        <v>494</v>
      </c>
      <c r="W3222" s="52">
        <v>37</v>
      </c>
      <c r="X3222" s="50" t="s">
        <v>312</v>
      </c>
      <c r="Y3222" s="78">
        <f t="shared" si="210"/>
        <v>0.27999999999999997</v>
      </c>
      <c r="Z3222" s="78">
        <f t="shared" si="211"/>
        <v>2.4</v>
      </c>
      <c r="AA3222" s="78">
        <f t="shared" si="212"/>
        <v>1.45</v>
      </c>
      <c r="AB3222" s="77">
        <f t="shared" si="213"/>
        <v>210</v>
      </c>
    </row>
    <row r="3223" spans="1:28" x14ac:dyDescent="0.3">
      <c r="A3223" s="53">
        <v>44942</v>
      </c>
      <c r="B3223" s="50" t="s">
        <v>1255</v>
      </c>
      <c r="C3223" s="50" t="s">
        <v>1256</v>
      </c>
      <c r="D3223" s="50" t="s">
        <v>47</v>
      </c>
      <c r="E3223" s="52">
        <v>10</v>
      </c>
      <c r="F3223" s="51">
        <v>132</v>
      </c>
      <c r="G3223" s="65">
        <v>68.400000000000006</v>
      </c>
      <c r="H3223" s="51">
        <v>110</v>
      </c>
      <c r="I3223" s="50" t="s">
        <v>104</v>
      </c>
      <c r="J3223" s="61">
        <v>15.3</v>
      </c>
      <c r="K3223" s="50" t="s">
        <v>763</v>
      </c>
      <c r="L3223" s="73">
        <v>29</v>
      </c>
      <c r="M3223" s="69">
        <v>5.8</v>
      </c>
      <c r="N3223" s="51">
        <v>236</v>
      </c>
      <c r="O3223" s="50" t="s">
        <v>159</v>
      </c>
      <c r="P3223" s="51">
        <v>10089</v>
      </c>
      <c r="Q3223" s="50" t="s">
        <v>263</v>
      </c>
      <c r="R3223" s="51">
        <v>9910</v>
      </c>
      <c r="S3223" s="52">
        <v>24</v>
      </c>
      <c r="T3223" s="52">
        <v>85</v>
      </c>
      <c r="U3223" s="52">
        <v>88</v>
      </c>
      <c r="V3223" s="50" t="s">
        <v>51</v>
      </c>
      <c r="W3223" s="52">
        <v>57</v>
      </c>
      <c r="X3223" s="50" t="s">
        <v>80</v>
      </c>
      <c r="Y3223" s="78">
        <f t="shared" si="210"/>
        <v>0.57999999999999996</v>
      </c>
      <c r="Z3223" s="78">
        <f t="shared" si="211"/>
        <v>6.8400000000000007</v>
      </c>
      <c r="AA3223" s="78">
        <f t="shared" si="212"/>
        <v>1.53</v>
      </c>
      <c r="AB3223" s="77">
        <f t="shared" si="213"/>
        <v>290</v>
      </c>
    </row>
    <row r="3224" spans="1:28" x14ac:dyDescent="0.3">
      <c r="A3224" s="53">
        <v>44943</v>
      </c>
      <c r="B3224" s="50" t="s">
        <v>1255</v>
      </c>
      <c r="C3224" s="50" t="s">
        <v>1256</v>
      </c>
      <c r="D3224" s="50" t="s">
        <v>47</v>
      </c>
      <c r="E3224" s="52">
        <v>10</v>
      </c>
      <c r="F3224" s="51">
        <v>94</v>
      </c>
      <c r="G3224" s="65">
        <v>22.8</v>
      </c>
      <c r="H3224" s="51">
        <v>51</v>
      </c>
      <c r="I3224" s="50" t="s">
        <v>370</v>
      </c>
      <c r="J3224" s="61">
        <v>13.8</v>
      </c>
      <c r="K3224" s="50" t="s">
        <v>578</v>
      </c>
      <c r="L3224" s="73">
        <v>28</v>
      </c>
      <c r="M3224" s="69">
        <v>6.9</v>
      </c>
      <c r="N3224" s="51">
        <v>233</v>
      </c>
      <c r="O3224" s="50" t="s">
        <v>832</v>
      </c>
      <c r="P3224" s="51">
        <v>9997</v>
      </c>
      <c r="Q3224" s="52">
        <v>24</v>
      </c>
      <c r="R3224" s="51">
        <v>9920</v>
      </c>
      <c r="S3224" s="50" t="s">
        <v>1012</v>
      </c>
      <c r="T3224" s="52">
        <v>75</v>
      </c>
      <c r="U3224" s="52">
        <v>82</v>
      </c>
      <c r="V3224" s="50" t="s">
        <v>537</v>
      </c>
      <c r="W3224" s="52">
        <v>63</v>
      </c>
      <c r="X3224" s="50" t="s">
        <v>352</v>
      </c>
      <c r="Y3224" s="78">
        <f t="shared" si="210"/>
        <v>0.69000000000000006</v>
      </c>
      <c r="Z3224" s="78">
        <f t="shared" si="211"/>
        <v>2.2800000000000002</v>
      </c>
      <c r="AA3224" s="78">
        <f t="shared" si="212"/>
        <v>1.3800000000000001</v>
      </c>
      <c r="AB3224" s="77">
        <f t="shared" si="213"/>
        <v>280</v>
      </c>
    </row>
    <row r="3225" spans="1:28" x14ac:dyDescent="0.3">
      <c r="A3225" s="53">
        <v>44944</v>
      </c>
      <c r="B3225" s="50" t="s">
        <v>1255</v>
      </c>
      <c r="C3225" s="50" t="s">
        <v>1256</v>
      </c>
      <c r="D3225" s="50" t="s">
        <v>47</v>
      </c>
      <c r="E3225" s="52">
        <v>10</v>
      </c>
      <c r="F3225" s="51">
        <v>72</v>
      </c>
      <c r="G3225" s="65">
        <v>14.8</v>
      </c>
      <c r="H3225" s="51">
        <v>48</v>
      </c>
      <c r="I3225" s="50" t="s">
        <v>521</v>
      </c>
      <c r="J3225" s="61">
        <v>9.6999999999999993</v>
      </c>
      <c r="K3225" s="50" t="s">
        <v>369</v>
      </c>
      <c r="L3225" s="72" t="s">
        <v>84</v>
      </c>
      <c r="M3225" s="69">
        <v>2.8</v>
      </c>
      <c r="N3225" s="51">
        <v>183</v>
      </c>
      <c r="O3225" s="50" t="s">
        <v>404</v>
      </c>
      <c r="P3225" s="51">
        <v>10179</v>
      </c>
      <c r="Q3225" s="52">
        <v>24</v>
      </c>
      <c r="R3225" s="51">
        <v>9980</v>
      </c>
      <c r="S3225" s="50" t="s">
        <v>263</v>
      </c>
      <c r="T3225" s="52">
        <v>73</v>
      </c>
      <c r="U3225" s="52">
        <v>81</v>
      </c>
      <c r="V3225" s="50" t="s">
        <v>318</v>
      </c>
      <c r="W3225" s="52">
        <v>60</v>
      </c>
      <c r="X3225" s="50" t="s">
        <v>433</v>
      </c>
      <c r="Y3225" s="78">
        <f t="shared" si="210"/>
        <v>0.27999999999999997</v>
      </c>
      <c r="Z3225" s="78">
        <f t="shared" si="211"/>
        <v>1.48</v>
      </c>
      <c r="AA3225" s="78">
        <f t="shared" si="212"/>
        <v>0.97</v>
      </c>
      <c r="AB3225" s="77">
        <f t="shared" si="213"/>
        <v>20</v>
      </c>
    </row>
    <row r="3226" spans="1:28" x14ac:dyDescent="0.3">
      <c r="A3226" s="53">
        <v>44945</v>
      </c>
      <c r="B3226" s="50" t="s">
        <v>1255</v>
      </c>
      <c r="C3226" s="50" t="s">
        <v>1256</v>
      </c>
      <c r="D3226" s="50" t="s">
        <v>47</v>
      </c>
      <c r="E3226" s="52">
        <v>10</v>
      </c>
      <c r="F3226" s="51">
        <v>104</v>
      </c>
      <c r="G3226" s="65">
        <v>13.4</v>
      </c>
      <c r="H3226" s="51">
        <v>60</v>
      </c>
      <c r="I3226" s="50" t="s">
        <v>460</v>
      </c>
      <c r="J3226" s="61">
        <v>14.7</v>
      </c>
      <c r="K3226" s="50" t="s">
        <v>146</v>
      </c>
      <c r="L3226" s="73">
        <v>23</v>
      </c>
      <c r="M3226" s="69">
        <v>6.1</v>
      </c>
      <c r="N3226" s="51">
        <v>211</v>
      </c>
      <c r="O3226" s="50" t="s">
        <v>50</v>
      </c>
      <c r="P3226" s="51">
        <v>10189</v>
      </c>
      <c r="Q3226" s="50" t="s">
        <v>218</v>
      </c>
      <c r="R3226" s="51">
        <v>10057</v>
      </c>
      <c r="S3226" s="52">
        <v>14</v>
      </c>
      <c r="T3226" s="52">
        <v>66</v>
      </c>
      <c r="U3226" s="52">
        <v>86</v>
      </c>
      <c r="V3226" s="50" t="s">
        <v>51</v>
      </c>
      <c r="W3226" s="52">
        <v>52</v>
      </c>
      <c r="X3226" s="50" t="s">
        <v>121</v>
      </c>
      <c r="Y3226" s="78">
        <f t="shared" si="210"/>
        <v>0.61</v>
      </c>
      <c r="Z3226" s="78">
        <f t="shared" si="211"/>
        <v>1.34</v>
      </c>
      <c r="AA3226" s="78">
        <f t="shared" si="212"/>
        <v>1.47</v>
      </c>
      <c r="AB3226" s="77">
        <f t="shared" si="213"/>
        <v>230</v>
      </c>
    </row>
    <row r="3227" spans="1:28" x14ac:dyDescent="0.3">
      <c r="A3227" s="53">
        <v>44946</v>
      </c>
      <c r="B3227" s="50" t="s">
        <v>1255</v>
      </c>
      <c r="C3227" s="50" t="s">
        <v>1256</v>
      </c>
      <c r="D3227" s="50" t="s">
        <v>47</v>
      </c>
      <c r="E3227" s="52">
        <v>10</v>
      </c>
      <c r="F3227" s="51">
        <v>103</v>
      </c>
      <c r="G3227" s="65">
        <v>5.6</v>
      </c>
      <c r="H3227" s="51">
        <v>84</v>
      </c>
      <c r="I3227" s="50" t="s">
        <v>108</v>
      </c>
      <c r="J3227" s="61">
        <v>12.2</v>
      </c>
      <c r="K3227" s="50" t="s">
        <v>129</v>
      </c>
      <c r="L3227" s="73">
        <v>31</v>
      </c>
      <c r="M3227" s="69">
        <v>1.7</v>
      </c>
      <c r="N3227" s="51">
        <v>94</v>
      </c>
      <c r="O3227" s="50" t="s">
        <v>286</v>
      </c>
      <c r="P3227" s="51">
        <v>10225</v>
      </c>
      <c r="Q3227" s="52">
        <v>11</v>
      </c>
      <c r="R3227" s="51">
        <v>10168</v>
      </c>
      <c r="S3227" s="50" t="s">
        <v>1012</v>
      </c>
      <c r="T3227" s="52">
        <v>80</v>
      </c>
      <c r="U3227" s="52">
        <v>88</v>
      </c>
      <c r="V3227" s="50" t="s">
        <v>74</v>
      </c>
      <c r="W3227" s="52">
        <v>68</v>
      </c>
      <c r="X3227" s="50" t="s">
        <v>51</v>
      </c>
      <c r="Y3227" s="78">
        <f t="shared" si="210"/>
        <v>0.16999999999999998</v>
      </c>
      <c r="Z3227" s="78">
        <f t="shared" si="211"/>
        <v>0.55999999999999994</v>
      </c>
      <c r="AA3227" s="78">
        <f t="shared" si="212"/>
        <v>1.22</v>
      </c>
      <c r="AB3227" s="77">
        <f t="shared" si="213"/>
        <v>310</v>
      </c>
    </row>
    <row r="3228" spans="1:28" x14ac:dyDescent="0.3">
      <c r="A3228" s="53">
        <v>44947</v>
      </c>
      <c r="B3228" s="50" t="s">
        <v>1255</v>
      </c>
      <c r="C3228" s="50" t="s">
        <v>1256</v>
      </c>
      <c r="D3228" s="50" t="s">
        <v>47</v>
      </c>
      <c r="E3228" s="52">
        <v>10</v>
      </c>
      <c r="F3228" s="51">
        <v>94</v>
      </c>
      <c r="G3228" s="65">
        <v>0</v>
      </c>
      <c r="H3228" s="51">
        <v>55</v>
      </c>
      <c r="I3228" s="50" t="s">
        <v>520</v>
      </c>
      <c r="J3228" s="61">
        <v>13.3</v>
      </c>
      <c r="K3228" s="50" t="s">
        <v>117</v>
      </c>
      <c r="L3228" s="72" t="s">
        <v>401</v>
      </c>
      <c r="M3228" s="69">
        <v>2.2000000000000002</v>
      </c>
      <c r="N3228" s="51">
        <v>67</v>
      </c>
      <c r="O3228" s="50" t="s">
        <v>249</v>
      </c>
      <c r="P3228" s="51">
        <v>10293</v>
      </c>
      <c r="Q3228" s="52">
        <v>24</v>
      </c>
      <c r="R3228" s="51">
        <v>10220</v>
      </c>
      <c r="S3228" s="50" t="s">
        <v>1012</v>
      </c>
      <c r="T3228" s="52">
        <v>65</v>
      </c>
      <c r="U3228" s="52">
        <v>86</v>
      </c>
      <c r="V3228" s="50" t="s">
        <v>80</v>
      </c>
      <c r="W3228" s="52">
        <v>42</v>
      </c>
      <c r="X3228" s="50" t="s">
        <v>117</v>
      </c>
      <c r="Y3228" s="78">
        <f t="shared" si="210"/>
        <v>0.22000000000000003</v>
      </c>
      <c r="Z3228" s="78">
        <f t="shared" si="211"/>
        <v>0</v>
      </c>
      <c r="AA3228" s="78">
        <f t="shared" si="212"/>
        <v>1.33</v>
      </c>
      <c r="AB3228" s="77">
        <f t="shared" si="213"/>
        <v>60</v>
      </c>
    </row>
    <row r="3229" spans="1:28" x14ac:dyDescent="0.3">
      <c r="A3229" s="53">
        <v>44948</v>
      </c>
      <c r="B3229" s="50" t="s">
        <v>1255</v>
      </c>
      <c r="C3229" s="50" t="s">
        <v>1256</v>
      </c>
      <c r="D3229" s="50" t="s">
        <v>47</v>
      </c>
      <c r="E3229" s="52">
        <v>10</v>
      </c>
      <c r="F3229" s="51">
        <v>76</v>
      </c>
      <c r="G3229" s="65">
        <v>0</v>
      </c>
      <c r="H3229" s="51">
        <v>33</v>
      </c>
      <c r="I3229" s="50" t="s">
        <v>177</v>
      </c>
      <c r="J3229" s="61">
        <v>11.9</v>
      </c>
      <c r="K3229" s="50" t="s">
        <v>71</v>
      </c>
      <c r="L3229" s="73">
        <v>13</v>
      </c>
      <c r="M3229" s="69">
        <v>1.1000000000000001</v>
      </c>
      <c r="N3229" s="51">
        <v>53</v>
      </c>
      <c r="O3229" s="50" t="s">
        <v>195</v>
      </c>
      <c r="P3229" s="51">
        <v>10326</v>
      </c>
      <c r="Q3229" s="52">
        <v>11</v>
      </c>
      <c r="R3229" s="51">
        <v>10292</v>
      </c>
      <c r="S3229" s="50" t="s">
        <v>263</v>
      </c>
      <c r="T3229" s="52">
        <v>62</v>
      </c>
      <c r="U3229" s="52">
        <v>78</v>
      </c>
      <c r="V3229" s="50" t="s">
        <v>106</v>
      </c>
      <c r="W3229" s="52">
        <v>46</v>
      </c>
      <c r="X3229" s="50" t="s">
        <v>95</v>
      </c>
      <c r="Y3229" s="78">
        <f t="shared" si="210"/>
        <v>0.11000000000000001</v>
      </c>
      <c r="Z3229" s="78">
        <f t="shared" si="211"/>
        <v>0</v>
      </c>
      <c r="AA3229" s="78">
        <f t="shared" si="212"/>
        <v>1.19</v>
      </c>
      <c r="AB3229" s="77">
        <f t="shared" si="213"/>
        <v>130</v>
      </c>
    </row>
    <row r="3230" spans="1:28" x14ac:dyDescent="0.3">
      <c r="A3230" s="53">
        <v>44949</v>
      </c>
      <c r="B3230" s="50" t="s">
        <v>1255</v>
      </c>
      <c r="C3230" s="50" t="s">
        <v>1256</v>
      </c>
      <c r="D3230" s="50" t="s">
        <v>47</v>
      </c>
      <c r="E3230" s="52">
        <v>10</v>
      </c>
      <c r="F3230" s="51">
        <v>65</v>
      </c>
      <c r="G3230" s="65">
        <v>8.8000000000000007</v>
      </c>
      <c r="H3230" s="51">
        <v>29</v>
      </c>
      <c r="I3230" s="50" t="s">
        <v>85</v>
      </c>
      <c r="J3230" s="61">
        <v>10.1</v>
      </c>
      <c r="K3230" s="50" t="s">
        <v>182</v>
      </c>
      <c r="L3230" s="73">
        <v>0</v>
      </c>
      <c r="M3230" s="69">
        <v>2.2000000000000002</v>
      </c>
      <c r="N3230" s="51">
        <v>69</v>
      </c>
      <c r="O3230" s="50" t="s">
        <v>51</v>
      </c>
      <c r="P3230" s="51">
        <v>10317</v>
      </c>
      <c r="Q3230" s="50" t="s">
        <v>1012</v>
      </c>
      <c r="R3230" s="51">
        <v>10291</v>
      </c>
      <c r="S3230" s="52">
        <v>15</v>
      </c>
      <c r="T3230" s="52">
        <v>69</v>
      </c>
      <c r="U3230" s="52">
        <v>85</v>
      </c>
      <c r="V3230" s="50" t="s">
        <v>51</v>
      </c>
      <c r="W3230" s="52">
        <v>55</v>
      </c>
      <c r="X3230" s="50" t="s">
        <v>158</v>
      </c>
      <c r="Y3230" s="78">
        <f t="shared" si="210"/>
        <v>0.22000000000000003</v>
      </c>
      <c r="Z3230" s="78">
        <f t="shared" si="211"/>
        <v>0.88000000000000012</v>
      </c>
      <c r="AA3230" s="78">
        <f t="shared" si="212"/>
        <v>1.01</v>
      </c>
      <c r="AB3230" s="77">
        <f t="shared" si="213"/>
        <v>0</v>
      </c>
    </row>
    <row r="3231" spans="1:28" x14ac:dyDescent="0.3">
      <c r="A3231" s="53">
        <v>44950</v>
      </c>
      <c r="B3231" s="50" t="s">
        <v>1255</v>
      </c>
      <c r="C3231" s="50" t="s">
        <v>1256</v>
      </c>
      <c r="D3231" s="50" t="s">
        <v>47</v>
      </c>
      <c r="E3231" s="52">
        <v>10</v>
      </c>
      <c r="F3231" s="51">
        <v>74</v>
      </c>
      <c r="G3231" s="65">
        <v>4.2</v>
      </c>
      <c r="H3231" s="51">
        <v>56</v>
      </c>
      <c r="I3231" s="50" t="s">
        <v>155</v>
      </c>
      <c r="J3231" s="61">
        <v>9.1</v>
      </c>
      <c r="K3231" s="50" t="s">
        <v>280</v>
      </c>
      <c r="L3231" s="72" t="s">
        <v>401</v>
      </c>
      <c r="M3231" s="69">
        <v>3.1</v>
      </c>
      <c r="N3231" s="51">
        <v>100</v>
      </c>
      <c r="O3231" s="50" t="s">
        <v>85</v>
      </c>
      <c r="P3231" s="51">
        <v>10311</v>
      </c>
      <c r="Q3231" s="50" t="s">
        <v>51</v>
      </c>
      <c r="R3231" s="51">
        <v>10290</v>
      </c>
      <c r="S3231" s="50" t="s">
        <v>116</v>
      </c>
      <c r="T3231" s="52">
        <v>75</v>
      </c>
      <c r="U3231" s="52">
        <v>85</v>
      </c>
      <c r="V3231" s="50" t="s">
        <v>51</v>
      </c>
      <c r="W3231" s="52">
        <v>66</v>
      </c>
      <c r="X3231" s="50" t="s">
        <v>120</v>
      </c>
      <c r="Y3231" s="78">
        <f t="shared" si="210"/>
        <v>0.31</v>
      </c>
      <c r="Z3231" s="78">
        <f t="shared" si="211"/>
        <v>0.42000000000000004</v>
      </c>
      <c r="AA3231" s="78">
        <f t="shared" si="212"/>
        <v>0.90999999999999992</v>
      </c>
      <c r="AB3231" s="77">
        <f t="shared" si="213"/>
        <v>60</v>
      </c>
    </row>
    <row r="3232" spans="1:28" x14ac:dyDescent="0.3">
      <c r="A3232" s="53">
        <v>44951</v>
      </c>
      <c r="B3232" s="50" t="s">
        <v>1255</v>
      </c>
      <c r="C3232" s="50" t="s">
        <v>1256</v>
      </c>
      <c r="D3232" s="50" t="s">
        <v>47</v>
      </c>
      <c r="E3232" s="52">
        <v>10</v>
      </c>
      <c r="F3232" s="51">
        <v>80</v>
      </c>
      <c r="G3232" s="65">
        <v>2.2000000000000002</v>
      </c>
      <c r="H3232" s="51">
        <v>57</v>
      </c>
      <c r="I3232" s="50" t="s">
        <v>193</v>
      </c>
      <c r="J3232" s="61">
        <v>10.4</v>
      </c>
      <c r="K3232" s="50" t="s">
        <v>121</v>
      </c>
      <c r="L3232" s="73">
        <v>22</v>
      </c>
      <c r="M3232" s="69">
        <v>1.7</v>
      </c>
      <c r="N3232" s="51">
        <v>64</v>
      </c>
      <c r="O3232" s="50" t="s">
        <v>170</v>
      </c>
      <c r="P3232" s="51">
        <v>10323</v>
      </c>
      <c r="Q3232" s="52">
        <v>11</v>
      </c>
      <c r="R3232" s="51">
        <v>10289</v>
      </c>
      <c r="S3232" s="52">
        <v>24</v>
      </c>
      <c r="T3232" s="52">
        <v>72</v>
      </c>
      <c r="U3232" s="52">
        <v>85</v>
      </c>
      <c r="V3232" s="50" t="s">
        <v>195</v>
      </c>
      <c r="W3232" s="52">
        <v>64</v>
      </c>
      <c r="X3232" s="50" t="s">
        <v>51</v>
      </c>
      <c r="Y3232" s="78">
        <f t="shared" si="210"/>
        <v>0.16999999999999998</v>
      </c>
      <c r="Z3232" s="78">
        <f t="shared" si="211"/>
        <v>0.22000000000000003</v>
      </c>
      <c r="AA3232" s="78">
        <f t="shared" si="212"/>
        <v>1.04</v>
      </c>
      <c r="AB3232" s="77">
        <f t="shared" si="213"/>
        <v>220</v>
      </c>
    </row>
    <row r="3233" spans="1:28" x14ac:dyDescent="0.3">
      <c r="A3233" s="53">
        <v>44952</v>
      </c>
      <c r="B3233" s="50" t="s">
        <v>1255</v>
      </c>
      <c r="C3233" s="50" t="s">
        <v>1256</v>
      </c>
      <c r="D3233" s="50" t="s">
        <v>47</v>
      </c>
      <c r="E3233" s="52">
        <v>10</v>
      </c>
      <c r="F3233" s="51">
        <v>94</v>
      </c>
      <c r="G3233" s="65">
        <v>20</v>
      </c>
      <c r="H3233" s="51">
        <v>72</v>
      </c>
      <c r="I3233" s="50" t="s">
        <v>307</v>
      </c>
      <c r="J3233" s="61">
        <v>11.6</v>
      </c>
      <c r="K3233" s="50" t="s">
        <v>135</v>
      </c>
      <c r="L3233" s="72" t="s">
        <v>102</v>
      </c>
      <c r="M3233" s="69">
        <v>3.9</v>
      </c>
      <c r="N3233" s="51">
        <v>103</v>
      </c>
      <c r="O3233" s="50" t="s">
        <v>355</v>
      </c>
      <c r="P3233" s="51">
        <v>10289</v>
      </c>
      <c r="Q3233" s="50" t="s">
        <v>1012</v>
      </c>
      <c r="R3233" s="51">
        <v>10205</v>
      </c>
      <c r="S3233" s="52">
        <v>14</v>
      </c>
      <c r="T3233" s="52">
        <v>75</v>
      </c>
      <c r="U3233" s="52">
        <v>84</v>
      </c>
      <c r="V3233" s="50" t="s">
        <v>51</v>
      </c>
      <c r="W3233" s="52">
        <v>65</v>
      </c>
      <c r="X3233" s="50" t="s">
        <v>113</v>
      </c>
      <c r="Y3233" s="78">
        <f t="shared" si="210"/>
        <v>0.39</v>
      </c>
      <c r="Z3233" s="78">
        <f t="shared" si="211"/>
        <v>2</v>
      </c>
      <c r="AA3233" s="78">
        <f t="shared" si="212"/>
        <v>1.1599999999999999</v>
      </c>
      <c r="AB3233" s="77">
        <f t="shared" si="213"/>
        <v>50</v>
      </c>
    </row>
    <row r="3234" spans="1:28" x14ac:dyDescent="0.3">
      <c r="A3234" s="53">
        <v>44953</v>
      </c>
      <c r="B3234" s="50" t="s">
        <v>1255</v>
      </c>
      <c r="C3234" s="50" t="s">
        <v>1256</v>
      </c>
      <c r="D3234" s="50" t="s">
        <v>47</v>
      </c>
      <c r="E3234" s="52">
        <v>10</v>
      </c>
      <c r="F3234" s="51">
        <v>88</v>
      </c>
      <c r="G3234" s="65">
        <v>6.6</v>
      </c>
      <c r="H3234" s="51">
        <v>71</v>
      </c>
      <c r="I3234" s="50" t="s">
        <v>769</v>
      </c>
      <c r="J3234" s="61">
        <v>10.6</v>
      </c>
      <c r="K3234" s="50" t="s">
        <v>148</v>
      </c>
      <c r="L3234" s="72" t="s">
        <v>84</v>
      </c>
      <c r="M3234" s="69">
        <v>4.2</v>
      </c>
      <c r="N3234" s="51">
        <v>161</v>
      </c>
      <c r="O3234" s="50" t="s">
        <v>434</v>
      </c>
      <c r="P3234" s="51">
        <v>10257</v>
      </c>
      <c r="Q3234" s="52">
        <v>22</v>
      </c>
      <c r="R3234" s="51">
        <v>10229</v>
      </c>
      <c r="S3234" s="50" t="s">
        <v>218</v>
      </c>
      <c r="T3234" s="52">
        <v>67</v>
      </c>
      <c r="U3234" s="52">
        <v>86</v>
      </c>
      <c r="V3234" s="50" t="s">
        <v>510</v>
      </c>
      <c r="W3234" s="52">
        <v>52</v>
      </c>
      <c r="X3234" s="50" t="s">
        <v>64</v>
      </c>
      <c r="Y3234" s="78">
        <f t="shared" si="210"/>
        <v>0.42000000000000004</v>
      </c>
      <c r="Z3234" s="78">
        <f t="shared" si="211"/>
        <v>0.65999999999999992</v>
      </c>
      <c r="AA3234" s="78">
        <f t="shared" si="212"/>
        <v>1.06</v>
      </c>
      <c r="AB3234" s="77">
        <f t="shared" si="213"/>
        <v>20</v>
      </c>
    </row>
    <row r="3235" spans="1:28" x14ac:dyDescent="0.3">
      <c r="A3235" s="53">
        <v>44954</v>
      </c>
      <c r="B3235" s="50" t="s">
        <v>1255</v>
      </c>
      <c r="C3235" s="50" t="s">
        <v>1256</v>
      </c>
      <c r="D3235" s="50" t="s">
        <v>47</v>
      </c>
      <c r="E3235" s="52">
        <v>10</v>
      </c>
      <c r="F3235" s="51">
        <v>78</v>
      </c>
      <c r="G3235" s="65">
        <v>11.8</v>
      </c>
      <c r="H3235" s="51">
        <v>59</v>
      </c>
      <c r="I3235" s="50" t="s">
        <v>177</v>
      </c>
      <c r="J3235" s="61">
        <v>9.6999999999999993</v>
      </c>
      <c r="K3235" s="50" t="s">
        <v>133</v>
      </c>
      <c r="L3235" s="72" t="s">
        <v>218</v>
      </c>
      <c r="M3235" s="69">
        <v>3.3</v>
      </c>
      <c r="N3235" s="51">
        <v>167</v>
      </c>
      <c r="O3235" s="50" t="s">
        <v>86</v>
      </c>
      <c r="P3235" s="51">
        <v>10292</v>
      </c>
      <c r="Q3235" s="52">
        <v>21</v>
      </c>
      <c r="R3235" s="51">
        <v>10248</v>
      </c>
      <c r="S3235" s="50" t="s">
        <v>116</v>
      </c>
      <c r="T3235" s="52">
        <v>70</v>
      </c>
      <c r="U3235" s="52">
        <v>85</v>
      </c>
      <c r="V3235" s="50" t="s">
        <v>143</v>
      </c>
      <c r="W3235" s="52">
        <v>56</v>
      </c>
      <c r="X3235" s="50" t="s">
        <v>139</v>
      </c>
      <c r="Y3235" s="78">
        <f t="shared" si="210"/>
        <v>0.32999999999999996</v>
      </c>
      <c r="Z3235" s="78">
        <f t="shared" si="211"/>
        <v>1.1800000000000002</v>
      </c>
      <c r="AA3235" s="78">
        <f t="shared" si="212"/>
        <v>0.97</v>
      </c>
      <c r="AB3235" s="77">
        <f t="shared" si="213"/>
        <v>30</v>
      </c>
    </row>
    <row r="3236" spans="1:28" x14ac:dyDescent="0.3">
      <c r="A3236" s="53">
        <v>44955</v>
      </c>
      <c r="B3236" s="50" t="s">
        <v>1255</v>
      </c>
      <c r="C3236" s="50" t="s">
        <v>1256</v>
      </c>
      <c r="D3236" s="50" t="s">
        <v>47</v>
      </c>
      <c r="E3236" s="52">
        <v>10</v>
      </c>
      <c r="F3236" s="51">
        <v>73</v>
      </c>
      <c r="G3236" s="65">
        <v>0.4</v>
      </c>
      <c r="H3236" s="51">
        <v>47</v>
      </c>
      <c r="I3236" s="50" t="s">
        <v>370</v>
      </c>
      <c r="J3236" s="61">
        <v>9.9</v>
      </c>
      <c r="K3236" s="50" t="s">
        <v>61</v>
      </c>
      <c r="L3236" s="72" t="s">
        <v>289</v>
      </c>
      <c r="M3236" s="69">
        <v>1.7</v>
      </c>
      <c r="N3236" s="51">
        <v>61</v>
      </c>
      <c r="O3236" s="50" t="s">
        <v>264</v>
      </c>
      <c r="P3236" s="51">
        <v>10301</v>
      </c>
      <c r="Q3236" s="52">
        <v>10</v>
      </c>
      <c r="R3236" s="51">
        <v>10282</v>
      </c>
      <c r="S3236" s="50" t="s">
        <v>263</v>
      </c>
      <c r="T3236" s="52">
        <v>71</v>
      </c>
      <c r="U3236" s="52">
        <v>84</v>
      </c>
      <c r="V3236" s="50" t="s">
        <v>51</v>
      </c>
      <c r="W3236" s="52">
        <v>57</v>
      </c>
      <c r="X3236" s="50" t="s">
        <v>98</v>
      </c>
      <c r="Y3236" s="78">
        <f t="shared" si="210"/>
        <v>0.16999999999999998</v>
      </c>
      <c r="Z3236" s="78">
        <f t="shared" si="211"/>
        <v>0.04</v>
      </c>
      <c r="AA3236" s="78">
        <f t="shared" si="212"/>
        <v>0.99</v>
      </c>
      <c r="AB3236" s="77">
        <f t="shared" si="213"/>
        <v>90</v>
      </c>
    </row>
    <row r="3237" spans="1:28" x14ac:dyDescent="0.3">
      <c r="A3237" s="53">
        <v>44956</v>
      </c>
      <c r="B3237" s="50" t="s">
        <v>1255</v>
      </c>
      <c r="C3237" s="50" t="s">
        <v>1256</v>
      </c>
      <c r="D3237" s="50" t="s">
        <v>47</v>
      </c>
      <c r="E3237" s="52">
        <v>10</v>
      </c>
      <c r="F3237" s="51">
        <v>80</v>
      </c>
      <c r="G3237" s="65">
        <v>0</v>
      </c>
      <c r="H3237" s="51">
        <v>40</v>
      </c>
      <c r="I3237" s="50" t="s">
        <v>249</v>
      </c>
      <c r="J3237" s="61">
        <v>12.1</v>
      </c>
      <c r="K3237" s="50" t="s">
        <v>209</v>
      </c>
      <c r="L3237" s="72" t="s">
        <v>132</v>
      </c>
      <c r="M3237" s="69">
        <v>2.5</v>
      </c>
      <c r="N3237" s="51">
        <v>69</v>
      </c>
      <c r="O3237" s="50" t="s">
        <v>133</v>
      </c>
      <c r="P3237" s="51">
        <v>10326</v>
      </c>
      <c r="Q3237" s="52">
        <v>23</v>
      </c>
      <c r="R3237" s="51">
        <v>10293</v>
      </c>
      <c r="S3237" s="50" t="s">
        <v>51</v>
      </c>
      <c r="T3237" s="52">
        <v>63</v>
      </c>
      <c r="U3237" s="52">
        <v>77</v>
      </c>
      <c r="V3237" s="50" t="s">
        <v>258</v>
      </c>
      <c r="W3237" s="52">
        <v>48</v>
      </c>
      <c r="X3237" s="50" t="s">
        <v>209</v>
      </c>
      <c r="Y3237" s="78">
        <f t="shared" si="210"/>
        <v>0.25</v>
      </c>
      <c r="Z3237" s="78">
        <f t="shared" si="211"/>
        <v>0</v>
      </c>
      <c r="AA3237" s="78">
        <f t="shared" si="212"/>
        <v>1.21</v>
      </c>
      <c r="AB3237" s="77">
        <f t="shared" si="213"/>
        <v>80</v>
      </c>
    </row>
    <row r="3238" spans="1:28" x14ac:dyDescent="0.3">
      <c r="A3238" s="53">
        <v>44957</v>
      </c>
      <c r="B3238" s="50" t="s">
        <v>1255</v>
      </c>
      <c r="C3238" s="50" t="s">
        <v>1256</v>
      </c>
      <c r="D3238" s="50" t="s">
        <v>47</v>
      </c>
      <c r="E3238" s="52">
        <v>10</v>
      </c>
      <c r="F3238" s="51">
        <v>92</v>
      </c>
      <c r="G3238" s="65">
        <v>0</v>
      </c>
      <c r="H3238" s="51">
        <v>37</v>
      </c>
      <c r="I3238" s="50" t="s">
        <v>521</v>
      </c>
      <c r="J3238" s="61">
        <v>14.7</v>
      </c>
      <c r="K3238" s="50" t="s">
        <v>91</v>
      </c>
      <c r="L3238" s="73">
        <v>12</v>
      </c>
      <c r="M3238" s="69">
        <v>2.5</v>
      </c>
      <c r="N3238" s="51">
        <v>75</v>
      </c>
      <c r="O3238" s="50" t="s">
        <v>113</v>
      </c>
      <c r="P3238" s="51">
        <v>10336</v>
      </c>
      <c r="Q3238" s="52">
        <v>11</v>
      </c>
      <c r="R3238" s="51">
        <v>10311</v>
      </c>
      <c r="S3238" s="50" t="s">
        <v>116</v>
      </c>
      <c r="T3238" s="52">
        <v>59</v>
      </c>
      <c r="U3238" s="52">
        <v>74</v>
      </c>
      <c r="V3238" s="50" t="s">
        <v>521</v>
      </c>
      <c r="W3238" s="52">
        <v>47</v>
      </c>
      <c r="X3238" s="50" t="s">
        <v>215</v>
      </c>
      <c r="Y3238" s="78">
        <f t="shared" si="210"/>
        <v>0.25</v>
      </c>
      <c r="Z3238" s="78">
        <f t="shared" si="211"/>
        <v>0</v>
      </c>
      <c r="AA3238" s="78">
        <f t="shared" si="212"/>
        <v>1.47</v>
      </c>
      <c r="AB3238" s="77">
        <f t="shared" si="213"/>
        <v>120</v>
      </c>
    </row>
    <row r="3239" spans="1:28" x14ac:dyDescent="0.3">
      <c r="A3239" s="53">
        <v>44958</v>
      </c>
      <c r="B3239" s="50" t="s">
        <v>1255</v>
      </c>
      <c r="C3239" s="50" t="s">
        <v>1256</v>
      </c>
      <c r="D3239" s="50" t="s">
        <v>47</v>
      </c>
      <c r="E3239" s="52">
        <v>10</v>
      </c>
      <c r="F3239" s="51">
        <v>104</v>
      </c>
      <c r="G3239" s="65">
        <v>0</v>
      </c>
      <c r="H3239" s="51">
        <v>80</v>
      </c>
      <c r="I3239" s="50" t="s">
        <v>51</v>
      </c>
      <c r="J3239" s="61">
        <v>12.8</v>
      </c>
      <c r="K3239" s="50" t="s">
        <v>91</v>
      </c>
      <c r="L3239" s="73">
        <v>11</v>
      </c>
      <c r="M3239" s="69">
        <v>3.3</v>
      </c>
      <c r="N3239" s="51">
        <v>111</v>
      </c>
      <c r="O3239" s="50" t="s">
        <v>177</v>
      </c>
      <c r="P3239" s="51">
        <v>10327</v>
      </c>
      <c r="Q3239" s="52">
        <v>11</v>
      </c>
      <c r="R3239" s="51">
        <v>10307</v>
      </c>
      <c r="S3239" s="52">
        <v>16</v>
      </c>
      <c r="T3239" s="52">
        <v>74</v>
      </c>
      <c r="U3239" s="52">
        <v>78</v>
      </c>
      <c r="V3239" s="50" t="s">
        <v>347</v>
      </c>
      <c r="W3239" s="52">
        <v>56</v>
      </c>
      <c r="X3239" s="50" t="s">
        <v>100</v>
      </c>
      <c r="Y3239" s="78">
        <f t="shared" si="210"/>
        <v>0.32999999999999996</v>
      </c>
      <c r="Z3239" s="78">
        <f t="shared" si="211"/>
        <v>0</v>
      </c>
      <c r="AA3239" s="78">
        <f t="shared" si="212"/>
        <v>1.28</v>
      </c>
      <c r="AB3239" s="77">
        <f t="shared" si="213"/>
        <v>110</v>
      </c>
    </row>
    <row r="3240" spans="1:28" x14ac:dyDescent="0.3">
      <c r="A3240" s="53">
        <v>44959</v>
      </c>
      <c r="B3240" s="50" t="s">
        <v>1255</v>
      </c>
      <c r="C3240" s="50" t="s">
        <v>1256</v>
      </c>
      <c r="D3240" s="50" t="s">
        <v>47</v>
      </c>
      <c r="E3240" s="52">
        <v>10</v>
      </c>
      <c r="F3240" s="51">
        <v>90</v>
      </c>
      <c r="G3240" s="65">
        <v>0</v>
      </c>
      <c r="H3240" s="51">
        <v>52</v>
      </c>
      <c r="I3240" s="50" t="s">
        <v>249</v>
      </c>
      <c r="J3240" s="61">
        <v>12.9</v>
      </c>
      <c r="K3240" s="50" t="s">
        <v>91</v>
      </c>
      <c r="L3240" s="73">
        <v>10</v>
      </c>
      <c r="M3240" s="69">
        <v>5</v>
      </c>
      <c r="N3240" s="51">
        <v>125</v>
      </c>
      <c r="O3240" s="50" t="s">
        <v>148</v>
      </c>
      <c r="P3240" s="51">
        <v>10330</v>
      </c>
      <c r="Q3240" s="52">
        <v>20</v>
      </c>
      <c r="R3240" s="51">
        <v>10298</v>
      </c>
      <c r="S3240" s="50" t="s">
        <v>102</v>
      </c>
      <c r="T3240" s="52">
        <v>60</v>
      </c>
      <c r="U3240" s="52">
        <v>78</v>
      </c>
      <c r="V3240" s="50" t="s">
        <v>108</v>
      </c>
      <c r="W3240" s="52">
        <v>51</v>
      </c>
      <c r="X3240" s="50" t="s">
        <v>51</v>
      </c>
      <c r="Y3240" s="78">
        <f t="shared" si="210"/>
        <v>0.5</v>
      </c>
      <c r="Z3240" s="78">
        <f t="shared" si="211"/>
        <v>0</v>
      </c>
      <c r="AA3240" s="78">
        <f t="shared" si="212"/>
        <v>1.29</v>
      </c>
      <c r="AB3240" s="77">
        <f t="shared" si="213"/>
        <v>100</v>
      </c>
    </row>
    <row r="3241" spans="1:28" x14ac:dyDescent="0.3">
      <c r="A3241" s="53">
        <v>44960</v>
      </c>
      <c r="B3241" s="50" t="s">
        <v>1255</v>
      </c>
      <c r="C3241" s="50" t="s">
        <v>1256</v>
      </c>
      <c r="D3241" s="50" t="s">
        <v>47</v>
      </c>
      <c r="E3241" s="52">
        <v>10</v>
      </c>
      <c r="F3241" s="51">
        <v>88</v>
      </c>
      <c r="G3241" s="65">
        <v>0</v>
      </c>
      <c r="H3241" s="51">
        <v>39</v>
      </c>
      <c r="I3241" s="50" t="s">
        <v>193</v>
      </c>
      <c r="J3241" s="61">
        <v>13.8</v>
      </c>
      <c r="K3241" s="50" t="s">
        <v>135</v>
      </c>
      <c r="L3241" s="72" t="s">
        <v>533</v>
      </c>
      <c r="M3241" s="69">
        <v>1.9</v>
      </c>
      <c r="N3241" s="51">
        <v>78</v>
      </c>
      <c r="O3241" s="50" t="s">
        <v>260</v>
      </c>
      <c r="P3241" s="51">
        <v>10347</v>
      </c>
      <c r="Q3241" s="50" t="s">
        <v>51</v>
      </c>
      <c r="R3241" s="51">
        <v>10324</v>
      </c>
      <c r="S3241" s="50" t="s">
        <v>51</v>
      </c>
      <c r="T3241" s="52">
        <v>67</v>
      </c>
      <c r="U3241" s="52">
        <v>82</v>
      </c>
      <c r="V3241" s="50" t="s">
        <v>88</v>
      </c>
      <c r="W3241" s="52">
        <v>49</v>
      </c>
      <c r="X3241" s="50" t="s">
        <v>89</v>
      </c>
      <c r="Y3241" s="78">
        <f t="shared" si="210"/>
        <v>0.19</v>
      </c>
      <c r="Z3241" s="78">
        <f t="shared" si="211"/>
        <v>0</v>
      </c>
      <c r="AA3241" s="78">
        <f t="shared" si="212"/>
        <v>1.3800000000000001</v>
      </c>
      <c r="AB3241" s="77">
        <f t="shared" si="213"/>
        <v>70</v>
      </c>
    </row>
    <row r="3242" spans="1:28" x14ac:dyDescent="0.3">
      <c r="A3242" s="53">
        <v>44961</v>
      </c>
      <c r="B3242" s="50" t="s">
        <v>1255</v>
      </c>
      <c r="C3242" s="50" t="s">
        <v>1256</v>
      </c>
      <c r="D3242" s="50" t="s">
        <v>47</v>
      </c>
      <c r="E3242" s="52">
        <v>10</v>
      </c>
      <c r="F3242" s="51">
        <v>83</v>
      </c>
      <c r="G3242" s="65">
        <v>0</v>
      </c>
      <c r="H3242" s="51">
        <v>42</v>
      </c>
      <c r="I3242" s="50" t="s">
        <v>120</v>
      </c>
      <c r="J3242" s="61">
        <v>12.4</v>
      </c>
      <c r="K3242" s="50" t="s">
        <v>215</v>
      </c>
      <c r="L3242" s="72" t="s">
        <v>132</v>
      </c>
      <c r="M3242" s="69">
        <v>3.1</v>
      </c>
      <c r="N3242" s="51">
        <v>89</v>
      </c>
      <c r="O3242" s="50" t="s">
        <v>129</v>
      </c>
      <c r="P3242" s="51">
        <v>10391</v>
      </c>
      <c r="Q3242" s="52">
        <v>24</v>
      </c>
      <c r="R3242" s="51">
        <v>10342</v>
      </c>
      <c r="S3242" s="50" t="s">
        <v>116</v>
      </c>
      <c r="T3242" s="52">
        <v>70</v>
      </c>
      <c r="U3242" s="52">
        <v>83</v>
      </c>
      <c r="V3242" s="50" t="s">
        <v>86</v>
      </c>
      <c r="W3242" s="52">
        <v>61</v>
      </c>
      <c r="X3242" s="50" t="s">
        <v>51</v>
      </c>
      <c r="Y3242" s="78">
        <f t="shared" si="210"/>
        <v>0.31</v>
      </c>
      <c r="Z3242" s="78">
        <f t="shared" si="211"/>
        <v>0</v>
      </c>
      <c r="AA3242" s="78">
        <f t="shared" si="212"/>
        <v>1.24</v>
      </c>
      <c r="AB3242" s="77">
        <f t="shared" si="213"/>
        <v>80</v>
      </c>
    </row>
    <row r="3243" spans="1:28" x14ac:dyDescent="0.3">
      <c r="A3243" s="53">
        <v>44962</v>
      </c>
      <c r="B3243" s="50" t="s">
        <v>1255</v>
      </c>
      <c r="C3243" s="50" t="s">
        <v>1256</v>
      </c>
      <c r="D3243" s="50" t="s">
        <v>47</v>
      </c>
      <c r="E3243" s="52">
        <v>10</v>
      </c>
      <c r="F3243" s="51">
        <v>113</v>
      </c>
      <c r="G3243" s="65">
        <v>0</v>
      </c>
      <c r="H3243" s="51">
        <v>98</v>
      </c>
      <c r="I3243" s="50" t="s">
        <v>112</v>
      </c>
      <c r="J3243" s="61">
        <v>12.8</v>
      </c>
      <c r="K3243" s="50" t="s">
        <v>215</v>
      </c>
      <c r="L3243" s="72" t="s">
        <v>533</v>
      </c>
      <c r="M3243" s="69">
        <v>6.7</v>
      </c>
      <c r="N3243" s="51">
        <v>128</v>
      </c>
      <c r="O3243" s="50" t="s">
        <v>139</v>
      </c>
      <c r="P3243" s="51">
        <v>10397</v>
      </c>
      <c r="Q3243" s="52">
        <v>10</v>
      </c>
      <c r="R3243" s="51">
        <v>10350</v>
      </c>
      <c r="S3243" s="52">
        <v>19</v>
      </c>
      <c r="T3243" s="52">
        <v>64</v>
      </c>
      <c r="U3243" s="52">
        <v>71</v>
      </c>
      <c r="V3243" s="50" t="s">
        <v>345</v>
      </c>
      <c r="W3243" s="52">
        <v>59</v>
      </c>
      <c r="X3243" s="50" t="s">
        <v>232</v>
      </c>
      <c r="Y3243" s="78">
        <f t="shared" si="210"/>
        <v>0.67</v>
      </c>
      <c r="Z3243" s="78">
        <f t="shared" si="211"/>
        <v>0</v>
      </c>
      <c r="AA3243" s="78">
        <f t="shared" si="212"/>
        <v>1.28</v>
      </c>
      <c r="AB3243" s="77">
        <f t="shared" si="213"/>
        <v>70</v>
      </c>
    </row>
    <row r="3244" spans="1:28" x14ac:dyDescent="0.3">
      <c r="A3244" s="53">
        <v>44963</v>
      </c>
      <c r="B3244" s="50" t="s">
        <v>1255</v>
      </c>
      <c r="C3244" s="50" t="s">
        <v>1256</v>
      </c>
      <c r="D3244" s="50" t="s">
        <v>47</v>
      </c>
      <c r="E3244" s="52">
        <v>10</v>
      </c>
      <c r="F3244" s="51">
        <v>96</v>
      </c>
      <c r="G3244" s="65">
        <v>0</v>
      </c>
      <c r="H3244" s="51">
        <v>73</v>
      </c>
      <c r="I3244" s="50" t="s">
        <v>240</v>
      </c>
      <c r="J3244" s="61">
        <v>12</v>
      </c>
      <c r="K3244" s="50" t="s">
        <v>50</v>
      </c>
      <c r="L3244" s="72" t="s">
        <v>132</v>
      </c>
      <c r="M3244" s="69">
        <v>5.6</v>
      </c>
      <c r="N3244" s="51">
        <v>119</v>
      </c>
      <c r="O3244" s="50" t="s">
        <v>475</v>
      </c>
      <c r="P3244" s="51">
        <v>10352</v>
      </c>
      <c r="Q3244" s="50" t="s">
        <v>1012</v>
      </c>
      <c r="R3244" s="51">
        <v>10268</v>
      </c>
      <c r="S3244" s="52">
        <v>24</v>
      </c>
      <c r="T3244" s="52">
        <v>58</v>
      </c>
      <c r="U3244" s="52">
        <v>67</v>
      </c>
      <c r="V3244" s="50" t="s">
        <v>520</v>
      </c>
      <c r="W3244" s="52">
        <v>52</v>
      </c>
      <c r="X3244" s="50" t="s">
        <v>50</v>
      </c>
      <c r="Y3244" s="78">
        <f t="shared" si="210"/>
        <v>0.55999999999999994</v>
      </c>
      <c r="Z3244" s="78">
        <f t="shared" si="211"/>
        <v>0</v>
      </c>
      <c r="AA3244" s="78">
        <f t="shared" si="212"/>
        <v>1.2</v>
      </c>
      <c r="AB3244" s="77">
        <f t="shared" si="213"/>
        <v>80</v>
      </c>
    </row>
    <row r="3245" spans="1:28" x14ac:dyDescent="0.3">
      <c r="A3245" s="53">
        <v>44964</v>
      </c>
      <c r="B3245" s="50" t="s">
        <v>1255</v>
      </c>
      <c r="C3245" s="50" t="s">
        <v>1256</v>
      </c>
      <c r="D3245" s="50" t="s">
        <v>47</v>
      </c>
      <c r="E3245" s="52">
        <v>10</v>
      </c>
      <c r="F3245" s="51">
        <v>69</v>
      </c>
      <c r="G3245" s="65">
        <v>6.4</v>
      </c>
      <c r="H3245" s="51">
        <v>34</v>
      </c>
      <c r="I3245" s="50" t="s">
        <v>367</v>
      </c>
      <c r="J3245" s="61">
        <v>10.4</v>
      </c>
      <c r="K3245" s="50" t="s">
        <v>179</v>
      </c>
      <c r="L3245" s="72" t="s">
        <v>84</v>
      </c>
      <c r="M3245" s="69">
        <v>2.8</v>
      </c>
      <c r="N3245" s="51">
        <v>139</v>
      </c>
      <c r="O3245" s="50" t="s">
        <v>135</v>
      </c>
      <c r="P3245" s="51">
        <v>10268</v>
      </c>
      <c r="Q3245" s="50" t="s">
        <v>1012</v>
      </c>
      <c r="R3245" s="51">
        <v>10230</v>
      </c>
      <c r="S3245" s="52">
        <v>14</v>
      </c>
      <c r="T3245" s="52">
        <v>67</v>
      </c>
      <c r="U3245" s="52">
        <v>81</v>
      </c>
      <c r="V3245" s="50" t="s">
        <v>51</v>
      </c>
      <c r="W3245" s="52">
        <v>55</v>
      </c>
      <c r="X3245" s="50" t="s">
        <v>50</v>
      </c>
      <c r="Y3245" s="78">
        <f t="shared" si="210"/>
        <v>0.27999999999999997</v>
      </c>
      <c r="Z3245" s="78">
        <f t="shared" si="211"/>
        <v>0.64</v>
      </c>
      <c r="AA3245" s="78">
        <f t="shared" si="212"/>
        <v>1.04</v>
      </c>
      <c r="AB3245" s="77">
        <f t="shared" si="213"/>
        <v>20</v>
      </c>
    </row>
    <row r="3246" spans="1:28" x14ac:dyDescent="0.3">
      <c r="A3246" s="53">
        <v>44965</v>
      </c>
      <c r="B3246" s="50" t="s">
        <v>1255</v>
      </c>
      <c r="C3246" s="50" t="s">
        <v>1256</v>
      </c>
      <c r="D3246" s="50" t="s">
        <v>47</v>
      </c>
      <c r="E3246" s="52">
        <v>10</v>
      </c>
      <c r="F3246" s="51">
        <v>95</v>
      </c>
      <c r="G3246" s="65">
        <v>0</v>
      </c>
      <c r="H3246" s="51">
        <v>55</v>
      </c>
      <c r="I3246" s="50" t="s">
        <v>100</v>
      </c>
      <c r="J3246" s="61">
        <v>13.5</v>
      </c>
      <c r="K3246" s="50" t="s">
        <v>121</v>
      </c>
      <c r="L3246" s="72" t="s">
        <v>289</v>
      </c>
      <c r="M3246" s="69">
        <v>6.1</v>
      </c>
      <c r="N3246" s="51">
        <v>136</v>
      </c>
      <c r="O3246" s="50" t="s">
        <v>434</v>
      </c>
      <c r="P3246" s="51">
        <v>10293</v>
      </c>
      <c r="Q3246" s="52">
        <v>22</v>
      </c>
      <c r="R3246" s="51">
        <v>10237</v>
      </c>
      <c r="S3246" s="50" t="s">
        <v>102</v>
      </c>
      <c r="T3246" s="52">
        <v>70</v>
      </c>
      <c r="U3246" s="52">
        <v>82</v>
      </c>
      <c r="V3246" s="50" t="s">
        <v>51</v>
      </c>
      <c r="W3246" s="52">
        <v>60</v>
      </c>
      <c r="X3246" s="50" t="s">
        <v>182</v>
      </c>
      <c r="Y3246" s="78">
        <f t="shared" si="210"/>
        <v>0.61</v>
      </c>
      <c r="Z3246" s="78">
        <f t="shared" si="211"/>
        <v>0</v>
      </c>
      <c r="AA3246" s="78">
        <f t="shared" si="212"/>
        <v>1.35</v>
      </c>
      <c r="AB3246" s="77">
        <f t="shared" si="213"/>
        <v>90</v>
      </c>
    </row>
    <row r="3247" spans="1:28" x14ac:dyDescent="0.3">
      <c r="A3247" s="53">
        <v>44966</v>
      </c>
      <c r="B3247" s="50" t="s">
        <v>1255</v>
      </c>
      <c r="C3247" s="50" t="s">
        <v>1256</v>
      </c>
      <c r="D3247" s="50" t="s">
        <v>47</v>
      </c>
      <c r="E3247" s="52">
        <v>10</v>
      </c>
      <c r="F3247" s="51">
        <v>90</v>
      </c>
      <c r="G3247" s="65">
        <v>0</v>
      </c>
      <c r="H3247" s="51">
        <v>41</v>
      </c>
      <c r="I3247" s="50" t="s">
        <v>178</v>
      </c>
      <c r="J3247" s="61">
        <v>13.9</v>
      </c>
      <c r="K3247" s="50" t="s">
        <v>206</v>
      </c>
      <c r="L3247" s="73">
        <v>12</v>
      </c>
      <c r="M3247" s="69">
        <v>1.7</v>
      </c>
      <c r="N3247" s="51">
        <v>53</v>
      </c>
      <c r="O3247" s="50" t="s">
        <v>933</v>
      </c>
      <c r="P3247" s="51">
        <v>10356</v>
      </c>
      <c r="Q3247" s="52">
        <v>24</v>
      </c>
      <c r="R3247" s="51">
        <v>10289</v>
      </c>
      <c r="S3247" s="50" t="s">
        <v>1012</v>
      </c>
      <c r="T3247" s="52">
        <v>64</v>
      </c>
      <c r="U3247" s="52">
        <v>83</v>
      </c>
      <c r="V3247" s="50" t="s">
        <v>51</v>
      </c>
      <c r="W3247" s="52">
        <v>51</v>
      </c>
      <c r="X3247" s="50" t="s">
        <v>50</v>
      </c>
      <c r="Y3247" s="78">
        <f t="shared" si="210"/>
        <v>0.16999999999999998</v>
      </c>
      <c r="Z3247" s="78">
        <f t="shared" si="211"/>
        <v>0</v>
      </c>
      <c r="AA3247" s="78">
        <f t="shared" si="212"/>
        <v>1.3900000000000001</v>
      </c>
      <c r="AB3247" s="77">
        <f t="shared" si="213"/>
        <v>120</v>
      </c>
    </row>
    <row r="3248" spans="1:28" x14ac:dyDescent="0.3">
      <c r="A3248" s="53">
        <v>44967</v>
      </c>
      <c r="B3248" s="50" t="s">
        <v>1255</v>
      </c>
      <c r="C3248" s="50" t="s">
        <v>1256</v>
      </c>
      <c r="D3248" s="50" t="s">
        <v>47</v>
      </c>
      <c r="E3248" s="52">
        <v>10</v>
      </c>
      <c r="F3248" s="51">
        <v>84</v>
      </c>
      <c r="G3248" s="65">
        <v>0</v>
      </c>
      <c r="H3248" s="51">
        <v>36</v>
      </c>
      <c r="I3248" s="50" t="s">
        <v>147</v>
      </c>
      <c r="J3248" s="61">
        <v>13.3</v>
      </c>
      <c r="K3248" s="50" t="s">
        <v>146</v>
      </c>
      <c r="L3248" s="72" t="s">
        <v>132</v>
      </c>
      <c r="M3248" s="69">
        <v>1.9</v>
      </c>
      <c r="N3248" s="51">
        <v>100</v>
      </c>
      <c r="O3248" s="50" t="s">
        <v>167</v>
      </c>
      <c r="P3248" s="51">
        <v>10357</v>
      </c>
      <c r="Q3248" s="50" t="s">
        <v>263</v>
      </c>
      <c r="R3248" s="51">
        <v>10316</v>
      </c>
      <c r="S3248" s="52">
        <v>24</v>
      </c>
      <c r="T3248" s="52">
        <v>64</v>
      </c>
      <c r="U3248" s="52">
        <v>78</v>
      </c>
      <c r="V3248" s="50" t="s">
        <v>108</v>
      </c>
      <c r="W3248" s="52">
        <v>46</v>
      </c>
      <c r="X3248" s="50" t="s">
        <v>182</v>
      </c>
      <c r="Y3248" s="78">
        <f t="shared" si="210"/>
        <v>0.19</v>
      </c>
      <c r="Z3248" s="78">
        <f t="shared" si="211"/>
        <v>0</v>
      </c>
      <c r="AA3248" s="78">
        <f t="shared" si="212"/>
        <v>1.33</v>
      </c>
      <c r="AB3248" s="77">
        <f t="shared" si="213"/>
        <v>80</v>
      </c>
    </row>
    <row r="3249" spans="1:28" x14ac:dyDescent="0.3">
      <c r="A3249" s="53">
        <v>44968</v>
      </c>
      <c r="B3249" s="50" t="s">
        <v>1255</v>
      </c>
      <c r="C3249" s="50" t="s">
        <v>1256</v>
      </c>
      <c r="D3249" s="50" t="s">
        <v>47</v>
      </c>
      <c r="E3249" s="52">
        <v>10</v>
      </c>
      <c r="F3249" s="51">
        <v>84</v>
      </c>
      <c r="G3249" s="65">
        <v>0</v>
      </c>
      <c r="H3249" s="51">
        <v>33</v>
      </c>
      <c r="I3249" s="50" t="s">
        <v>202</v>
      </c>
      <c r="J3249" s="61">
        <v>13.6</v>
      </c>
      <c r="K3249" s="50" t="s">
        <v>52</v>
      </c>
      <c r="L3249" s="73">
        <v>22</v>
      </c>
      <c r="M3249" s="69">
        <v>1.1000000000000001</v>
      </c>
      <c r="N3249" s="51">
        <v>50</v>
      </c>
      <c r="O3249" s="50" t="s">
        <v>460</v>
      </c>
      <c r="P3249" s="51">
        <v>10316</v>
      </c>
      <c r="Q3249" s="50" t="s">
        <v>1012</v>
      </c>
      <c r="R3249" s="51">
        <v>10271</v>
      </c>
      <c r="S3249" s="50" t="s">
        <v>51</v>
      </c>
      <c r="T3249" s="52">
        <v>63</v>
      </c>
      <c r="U3249" s="52">
        <v>78</v>
      </c>
      <c r="V3249" s="50" t="s">
        <v>286</v>
      </c>
      <c r="W3249" s="52">
        <v>48</v>
      </c>
      <c r="X3249" s="50" t="s">
        <v>50</v>
      </c>
      <c r="Y3249" s="78">
        <f t="shared" si="210"/>
        <v>0.11000000000000001</v>
      </c>
      <c r="Z3249" s="78">
        <f t="shared" si="211"/>
        <v>0</v>
      </c>
      <c r="AA3249" s="78">
        <f t="shared" si="212"/>
        <v>1.3599999999999999</v>
      </c>
      <c r="AB3249" s="77">
        <f t="shared" si="213"/>
        <v>220</v>
      </c>
    </row>
    <row r="3250" spans="1:28" x14ac:dyDescent="0.3">
      <c r="A3250" s="53">
        <v>44969</v>
      </c>
      <c r="B3250" s="50" t="s">
        <v>1255</v>
      </c>
      <c r="C3250" s="50" t="s">
        <v>1256</v>
      </c>
      <c r="D3250" s="50" t="s">
        <v>47</v>
      </c>
      <c r="E3250" s="52">
        <v>10</v>
      </c>
      <c r="F3250" s="51">
        <v>100</v>
      </c>
      <c r="G3250" s="65">
        <v>0</v>
      </c>
      <c r="H3250" s="51">
        <v>48</v>
      </c>
      <c r="I3250" s="50" t="s">
        <v>347</v>
      </c>
      <c r="J3250" s="61">
        <v>15.3</v>
      </c>
      <c r="K3250" s="50" t="s">
        <v>51</v>
      </c>
      <c r="L3250" s="72" t="s">
        <v>132</v>
      </c>
      <c r="M3250" s="69">
        <v>1.9</v>
      </c>
      <c r="N3250" s="51">
        <v>53</v>
      </c>
      <c r="O3250" s="50" t="s">
        <v>81</v>
      </c>
      <c r="P3250" s="51">
        <v>10288</v>
      </c>
      <c r="Q3250" s="50" t="s">
        <v>289</v>
      </c>
      <c r="R3250" s="51">
        <v>10263</v>
      </c>
      <c r="S3250" s="52">
        <v>17</v>
      </c>
      <c r="T3250" s="52">
        <v>58</v>
      </c>
      <c r="U3250" s="52">
        <v>78</v>
      </c>
      <c r="V3250" s="50" t="s">
        <v>347</v>
      </c>
      <c r="W3250" s="52">
        <v>42</v>
      </c>
      <c r="X3250" s="50" t="s">
        <v>179</v>
      </c>
      <c r="Y3250" s="78">
        <f t="shared" si="210"/>
        <v>0.19</v>
      </c>
      <c r="Z3250" s="78">
        <f t="shared" si="211"/>
        <v>0</v>
      </c>
      <c r="AA3250" s="78">
        <f t="shared" si="212"/>
        <v>1.53</v>
      </c>
      <c r="AB3250" s="77">
        <f t="shared" si="213"/>
        <v>80</v>
      </c>
    </row>
    <row r="3251" spans="1:28" x14ac:dyDescent="0.3">
      <c r="A3251" s="53">
        <v>44970</v>
      </c>
      <c r="B3251" s="50" t="s">
        <v>1255</v>
      </c>
      <c r="C3251" s="50" t="s">
        <v>1256</v>
      </c>
      <c r="D3251" s="50" t="s">
        <v>47</v>
      </c>
      <c r="E3251" s="52">
        <v>10</v>
      </c>
      <c r="F3251" s="51">
        <v>109</v>
      </c>
      <c r="G3251" s="65">
        <v>0</v>
      </c>
      <c r="H3251" s="51">
        <v>57</v>
      </c>
      <c r="I3251" s="50" t="s">
        <v>239</v>
      </c>
      <c r="J3251" s="61">
        <v>16.100000000000001</v>
      </c>
      <c r="K3251" s="50" t="s">
        <v>146</v>
      </c>
      <c r="L3251" s="73">
        <v>24</v>
      </c>
      <c r="M3251" s="69">
        <v>1.7</v>
      </c>
      <c r="N3251" s="51">
        <v>44</v>
      </c>
      <c r="O3251" s="50" t="s">
        <v>195</v>
      </c>
      <c r="P3251" s="51">
        <v>10292</v>
      </c>
      <c r="Q3251" s="50" t="s">
        <v>51</v>
      </c>
      <c r="R3251" s="51">
        <v>10267</v>
      </c>
      <c r="S3251" s="52">
        <v>24</v>
      </c>
      <c r="T3251" s="52">
        <v>61</v>
      </c>
      <c r="U3251" s="52">
        <v>70</v>
      </c>
      <c r="V3251" s="50" t="s">
        <v>100</v>
      </c>
      <c r="W3251" s="52">
        <v>43</v>
      </c>
      <c r="X3251" s="50" t="s">
        <v>65</v>
      </c>
      <c r="Y3251" s="78">
        <f t="shared" si="210"/>
        <v>0.16999999999999998</v>
      </c>
      <c r="Z3251" s="78">
        <f t="shared" si="211"/>
        <v>0</v>
      </c>
      <c r="AA3251" s="78">
        <f t="shared" si="212"/>
        <v>1.61</v>
      </c>
      <c r="AB3251" s="77">
        <f t="shared" si="213"/>
        <v>240</v>
      </c>
    </row>
    <row r="3252" spans="1:28" x14ac:dyDescent="0.3">
      <c r="A3252" s="53">
        <v>44971</v>
      </c>
      <c r="B3252" s="50" t="s">
        <v>1255</v>
      </c>
      <c r="C3252" s="50" t="s">
        <v>1256</v>
      </c>
      <c r="D3252" s="50" t="s">
        <v>47</v>
      </c>
      <c r="E3252" s="52">
        <v>10</v>
      </c>
      <c r="F3252" s="51">
        <v>126</v>
      </c>
      <c r="G3252" s="65">
        <v>0</v>
      </c>
      <c r="H3252" s="51">
        <v>74</v>
      </c>
      <c r="I3252" s="50" t="s">
        <v>120</v>
      </c>
      <c r="J3252" s="61">
        <v>17.899999999999999</v>
      </c>
      <c r="K3252" s="50" t="s">
        <v>121</v>
      </c>
      <c r="L3252" s="73">
        <v>22</v>
      </c>
      <c r="M3252" s="69">
        <v>1.1000000000000001</v>
      </c>
      <c r="N3252" s="51">
        <v>50</v>
      </c>
      <c r="O3252" s="50" t="s">
        <v>505</v>
      </c>
      <c r="P3252" s="51">
        <v>10267</v>
      </c>
      <c r="Q3252" s="50" t="s">
        <v>1012</v>
      </c>
      <c r="R3252" s="51">
        <v>10206</v>
      </c>
      <c r="S3252" s="50" t="s">
        <v>51</v>
      </c>
      <c r="T3252" s="52">
        <v>54</v>
      </c>
      <c r="U3252" s="52">
        <v>70</v>
      </c>
      <c r="V3252" s="50" t="s">
        <v>80</v>
      </c>
      <c r="W3252" s="52">
        <v>30</v>
      </c>
      <c r="X3252" s="50" t="s">
        <v>139</v>
      </c>
      <c r="Y3252" s="78">
        <f t="shared" si="210"/>
        <v>0.11000000000000001</v>
      </c>
      <c r="Z3252" s="78">
        <f t="shared" si="211"/>
        <v>0</v>
      </c>
      <c r="AA3252" s="78">
        <f t="shared" si="212"/>
        <v>1.7899999999999998</v>
      </c>
      <c r="AB3252" s="77">
        <f t="shared" si="213"/>
        <v>220</v>
      </c>
    </row>
    <row r="3253" spans="1:28" x14ac:dyDescent="0.3">
      <c r="A3253" s="53">
        <v>44972</v>
      </c>
      <c r="B3253" s="50" t="s">
        <v>1255</v>
      </c>
      <c r="C3253" s="50" t="s">
        <v>1256</v>
      </c>
      <c r="D3253" s="50" t="s">
        <v>47</v>
      </c>
      <c r="E3253" s="52">
        <v>10</v>
      </c>
      <c r="F3253" s="51">
        <v>134</v>
      </c>
      <c r="G3253" s="65">
        <v>0</v>
      </c>
      <c r="H3253" s="51">
        <v>88</v>
      </c>
      <c r="I3253" s="50" t="s">
        <v>163</v>
      </c>
      <c r="J3253" s="61">
        <v>18.100000000000001</v>
      </c>
      <c r="K3253" s="50" t="s">
        <v>91</v>
      </c>
      <c r="L3253" s="73">
        <v>30</v>
      </c>
      <c r="M3253" s="69">
        <v>2.2000000000000002</v>
      </c>
      <c r="N3253" s="51">
        <v>89</v>
      </c>
      <c r="O3253" s="50" t="s">
        <v>179</v>
      </c>
      <c r="P3253" s="51">
        <v>10282</v>
      </c>
      <c r="Q3253" s="52">
        <v>24</v>
      </c>
      <c r="R3253" s="51">
        <v>10217</v>
      </c>
      <c r="S3253" s="50" t="s">
        <v>1012</v>
      </c>
      <c r="T3253" s="52">
        <v>48</v>
      </c>
      <c r="U3253" s="52">
        <v>64</v>
      </c>
      <c r="V3253" s="50" t="s">
        <v>376</v>
      </c>
      <c r="W3253" s="52">
        <v>37</v>
      </c>
      <c r="X3253" s="50" t="s">
        <v>264</v>
      </c>
      <c r="Y3253" s="78">
        <f t="shared" si="210"/>
        <v>0.22000000000000003</v>
      </c>
      <c r="Z3253" s="78">
        <f t="shared" si="211"/>
        <v>0</v>
      </c>
      <c r="AA3253" s="78">
        <f t="shared" si="212"/>
        <v>1.81</v>
      </c>
      <c r="AB3253" s="77">
        <f t="shared" si="213"/>
        <v>300</v>
      </c>
    </row>
    <row r="3254" spans="1:28" x14ac:dyDescent="0.3">
      <c r="A3254" s="53">
        <v>44973</v>
      </c>
      <c r="B3254" s="50" t="s">
        <v>1255</v>
      </c>
      <c r="C3254" s="50" t="s">
        <v>1256</v>
      </c>
      <c r="D3254" s="50" t="s">
        <v>47</v>
      </c>
      <c r="E3254" s="52">
        <v>10</v>
      </c>
      <c r="F3254" s="51">
        <v>120</v>
      </c>
      <c r="G3254" s="65">
        <v>0</v>
      </c>
      <c r="H3254" s="51">
        <v>77</v>
      </c>
      <c r="I3254" s="50" t="s">
        <v>183</v>
      </c>
      <c r="J3254" s="61">
        <v>16.3</v>
      </c>
      <c r="K3254" s="50" t="s">
        <v>182</v>
      </c>
      <c r="L3254" s="73">
        <v>30</v>
      </c>
      <c r="M3254" s="69">
        <v>1.9</v>
      </c>
      <c r="N3254" s="51">
        <v>56</v>
      </c>
      <c r="O3254" s="50" t="s">
        <v>71</v>
      </c>
      <c r="P3254" s="51">
        <v>10307</v>
      </c>
      <c r="Q3254" s="52">
        <v>19</v>
      </c>
      <c r="R3254" s="51">
        <v>10277</v>
      </c>
      <c r="S3254" s="50" t="s">
        <v>84</v>
      </c>
      <c r="T3254" s="52">
        <v>68</v>
      </c>
      <c r="U3254" s="52">
        <v>84</v>
      </c>
      <c r="V3254" s="50" t="s">
        <v>106</v>
      </c>
      <c r="W3254" s="52">
        <v>49</v>
      </c>
      <c r="X3254" s="50" t="s">
        <v>169</v>
      </c>
      <c r="Y3254" s="78">
        <f t="shared" si="210"/>
        <v>0.19</v>
      </c>
      <c r="Z3254" s="78">
        <f t="shared" si="211"/>
        <v>0</v>
      </c>
      <c r="AA3254" s="78">
        <f t="shared" si="212"/>
        <v>1.6300000000000001</v>
      </c>
      <c r="AB3254" s="77">
        <f t="shared" si="213"/>
        <v>300</v>
      </c>
    </row>
    <row r="3255" spans="1:28" x14ac:dyDescent="0.3">
      <c r="A3255" s="53">
        <v>44974</v>
      </c>
      <c r="B3255" s="50" t="s">
        <v>1255</v>
      </c>
      <c r="C3255" s="50" t="s">
        <v>1256</v>
      </c>
      <c r="D3255" s="50" t="s">
        <v>47</v>
      </c>
      <c r="E3255" s="52">
        <v>10</v>
      </c>
      <c r="F3255" s="51">
        <v>113</v>
      </c>
      <c r="G3255" s="65">
        <v>0</v>
      </c>
      <c r="H3255" s="51">
        <v>71</v>
      </c>
      <c r="I3255" s="50" t="s">
        <v>239</v>
      </c>
      <c r="J3255" s="61">
        <v>15.5</v>
      </c>
      <c r="K3255" s="50" t="s">
        <v>158</v>
      </c>
      <c r="L3255" s="73">
        <v>0</v>
      </c>
      <c r="M3255" s="69">
        <v>2.2000000000000002</v>
      </c>
      <c r="N3255" s="51">
        <v>58</v>
      </c>
      <c r="O3255" s="50" t="s">
        <v>260</v>
      </c>
      <c r="P3255" s="51">
        <v>10317</v>
      </c>
      <c r="Q3255" s="52">
        <v>11</v>
      </c>
      <c r="R3255" s="51">
        <v>10289</v>
      </c>
      <c r="S3255" s="52">
        <v>24</v>
      </c>
      <c r="T3255" s="52">
        <v>77</v>
      </c>
      <c r="U3255" s="52">
        <v>87</v>
      </c>
      <c r="V3255" s="50" t="s">
        <v>51</v>
      </c>
      <c r="W3255" s="52">
        <v>65</v>
      </c>
      <c r="X3255" s="50" t="s">
        <v>215</v>
      </c>
      <c r="Y3255" s="78">
        <f t="shared" si="210"/>
        <v>0.22000000000000003</v>
      </c>
      <c r="Z3255" s="78">
        <f t="shared" si="211"/>
        <v>0</v>
      </c>
      <c r="AA3255" s="78">
        <f t="shared" si="212"/>
        <v>1.55</v>
      </c>
      <c r="AB3255" s="77">
        <f t="shared" si="213"/>
        <v>0</v>
      </c>
    </row>
    <row r="3256" spans="1:28" x14ac:dyDescent="0.3">
      <c r="A3256" s="53">
        <v>44975</v>
      </c>
      <c r="B3256" s="50" t="s">
        <v>1255</v>
      </c>
      <c r="C3256" s="50" t="s">
        <v>1256</v>
      </c>
      <c r="D3256" s="50" t="s">
        <v>47</v>
      </c>
      <c r="E3256" s="52">
        <v>10</v>
      </c>
      <c r="F3256" s="51">
        <v>108</v>
      </c>
      <c r="G3256" s="65">
        <v>0</v>
      </c>
      <c r="H3256" s="51">
        <v>72</v>
      </c>
      <c r="I3256" s="50" t="s">
        <v>183</v>
      </c>
      <c r="J3256" s="61">
        <v>14.3</v>
      </c>
      <c r="K3256" s="50" t="s">
        <v>129</v>
      </c>
      <c r="L3256" s="73">
        <v>31</v>
      </c>
      <c r="M3256" s="69">
        <v>2.5</v>
      </c>
      <c r="N3256" s="51">
        <v>72</v>
      </c>
      <c r="O3256" s="50" t="s">
        <v>215</v>
      </c>
      <c r="P3256" s="51">
        <v>10289</v>
      </c>
      <c r="Q3256" s="50" t="s">
        <v>1012</v>
      </c>
      <c r="R3256" s="51">
        <v>10266</v>
      </c>
      <c r="S3256" s="52">
        <v>17</v>
      </c>
      <c r="T3256" s="52">
        <v>83</v>
      </c>
      <c r="U3256" s="52">
        <v>88</v>
      </c>
      <c r="V3256" s="50" t="s">
        <v>347</v>
      </c>
      <c r="W3256" s="52">
        <v>75</v>
      </c>
      <c r="X3256" s="50" t="s">
        <v>99</v>
      </c>
      <c r="Y3256" s="78">
        <f t="shared" si="210"/>
        <v>0.25</v>
      </c>
      <c r="Z3256" s="78">
        <f t="shared" si="211"/>
        <v>0</v>
      </c>
      <c r="AA3256" s="78">
        <f t="shared" si="212"/>
        <v>1.4300000000000002</v>
      </c>
      <c r="AB3256" s="77">
        <f t="shared" si="213"/>
        <v>310</v>
      </c>
    </row>
    <row r="3257" spans="1:28" x14ac:dyDescent="0.3">
      <c r="A3257" s="53">
        <v>44976</v>
      </c>
      <c r="B3257" s="50" t="s">
        <v>1255</v>
      </c>
      <c r="C3257" s="50" t="s">
        <v>1256</v>
      </c>
      <c r="D3257" s="50" t="s">
        <v>47</v>
      </c>
      <c r="E3257" s="52">
        <v>10</v>
      </c>
      <c r="F3257" s="51">
        <v>122</v>
      </c>
      <c r="G3257" s="65">
        <v>0</v>
      </c>
      <c r="H3257" s="51">
        <v>102</v>
      </c>
      <c r="I3257" s="50" t="s">
        <v>159</v>
      </c>
      <c r="J3257" s="61">
        <v>14.2</v>
      </c>
      <c r="K3257" s="50" t="s">
        <v>169</v>
      </c>
      <c r="L3257" s="72" t="s">
        <v>289</v>
      </c>
      <c r="M3257" s="69">
        <v>5</v>
      </c>
      <c r="N3257" s="51">
        <v>114</v>
      </c>
      <c r="O3257" s="50" t="s">
        <v>112</v>
      </c>
      <c r="P3257" s="51">
        <v>10297</v>
      </c>
      <c r="Q3257" s="52">
        <v>10</v>
      </c>
      <c r="R3257" s="51">
        <v>10257</v>
      </c>
      <c r="S3257" s="52">
        <v>24</v>
      </c>
      <c r="T3257" s="52">
        <v>79</v>
      </c>
      <c r="U3257" s="52">
        <v>85</v>
      </c>
      <c r="V3257" s="50" t="s">
        <v>355</v>
      </c>
      <c r="W3257" s="52">
        <v>71</v>
      </c>
      <c r="X3257" s="50" t="s">
        <v>169</v>
      </c>
      <c r="Y3257" s="78">
        <f t="shared" si="210"/>
        <v>0.5</v>
      </c>
      <c r="Z3257" s="78">
        <f t="shared" si="211"/>
        <v>0</v>
      </c>
      <c r="AA3257" s="78">
        <f t="shared" si="212"/>
        <v>1.42</v>
      </c>
      <c r="AB3257" s="77">
        <f t="shared" si="213"/>
        <v>90</v>
      </c>
    </row>
    <row r="3258" spans="1:28" x14ac:dyDescent="0.3">
      <c r="A3258" s="53">
        <v>44977</v>
      </c>
      <c r="B3258" s="50" t="s">
        <v>1255</v>
      </c>
      <c r="C3258" s="50" t="s">
        <v>1256</v>
      </c>
      <c r="D3258" s="50" t="s">
        <v>47</v>
      </c>
      <c r="E3258" s="52">
        <v>10</v>
      </c>
      <c r="F3258" s="51">
        <v>124</v>
      </c>
      <c r="G3258" s="65">
        <v>0</v>
      </c>
      <c r="H3258" s="51">
        <v>112</v>
      </c>
      <c r="I3258" s="50" t="s">
        <v>111</v>
      </c>
      <c r="J3258" s="61">
        <v>13.5</v>
      </c>
      <c r="K3258" s="50" t="s">
        <v>206</v>
      </c>
      <c r="L3258" s="72" t="s">
        <v>289</v>
      </c>
      <c r="M3258" s="69">
        <v>1.7</v>
      </c>
      <c r="N3258" s="51">
        <v>58</v>
      </c>
      <c r="O3258" s="50" t="s">
        <v>70</v>
      </c>
      <c r="P3258" s="51">
        <v>10257</v>
      </c>
      <c r="Q3258" s="50" t="s">
        <v>1012</v>
      </c>
      <c r="R3258" s="51">
        <v>10175</v>
      </c>
      <c r="S3258" s="52">
        <v>24</v>
      </c>
      <c r="T3258" s="52">
        <v>79</v>
      </c>
      <c r="U3258" s="52">
        <v>85</v>
      </c>
      <c r="V3258" s="50" t="s">
        <v>108</v>
      </c>
      <c r="W3258" s="52">
        <v>74</v>
      </c>
      <c r="X3258" s="50" t="s">
        <v>133</v>
      </c>
      <c r="Y3258" s="78">
        <f t="shared" si="210"/>
        <v>0.16999999999999998</v>
      </c>
      <c r="Z3258" s="78">
        <f t="shared" si="211"/>
        <v>0</v>
      </c>
      <c r="AA3258" s="78">
        <f t="shared" si="212"/>
        <v>1.35</v>
      </c>
      <c r="AB3258" s="77">
        <f t="shared" si="213"/>
        <v>90</v>
      </c>
    </row>
    <row r="3259" spans="1:28" x14ac:dyDescent="0.3">
      <c r="A3259" s="53">
        <v>44978</v>
      </c>
      <c r="B3259" s="50" t="s">
        <v>1255</v>
      </c>
      <c r="C3259" s="50" t="s">
        <v>1256</v>
      </c>
      <c r="D3259" s="50" t="s">
        <v>47</v>
      </c>
      <c r="E3259" s="52">
        <v>10</v>
      </c>
      <c r="F3259" s="51">
        <v>132</v>
      </c>
      <c r="G3259" s="65">
        <v>3.6</v>
      </c>
      <c r="H3259" s="51">
        <v>98</v>
      </c>
      <c r="I3259" s="50" t="s">
        <v>74</v>
      </c>
      <c r="J3259" s="61">
        <v>16.7</v>
      </c>
      <c r="K3259" s="50" t="s">
        <v>113</v>
      </c>
      <c r="L3259" s="73">
        <v>21</v>
      </c>
      <c r="M3259" s="69">
        <v>1.7</v>
      </c>
      <c r="N3259" s="51">
        <v>53</v>
      </c>
      <c r="O3259" s="50" t="s">
        <v>650</v>
      </c>
      <c r="P3259" s="51">
        <v>10185</v>
      </c>
      <c r="Q3259" s="50" t="s">
        <v>51</v>
      </c>
      <c r="R3259" s="51">
        <v>10165</v>
      </c>
      <c r="S3259" s="52">
        <v>17</v>
      </c>
      <c r="T3259" s="52">
        <v>73</v>
      </c>
      <c r="U3259" s="52">
        <v>87</v>
      </c>
      <c r="V3259" s="50" t="s">
        <v>74</v>
      </c>
      <c r="W3259" s="52">
        <v>60</v>
      </c>
      <c r="X3259" s="50" t="s">
        <v>113</v>
      </c>
      <c r="Y3259" s="78">
        <f t="shared" si="210"/>
        <v>0.16999999999999998</v>
      </c>
      <c r="Z3259" s="78">
        <f t="shared" si="211"/>
        <v>0.36</v>
      </c>
      <c r="AA3259" s="78">
        <f t="shared" si="212"/>
        <v>1.67</v>
      </c>
      <c r="AB3259" s="77">
        <f t="shared" si="213"/>
        <v>210</v>
      </c>
    </row>
    <row r="3260" spans="1:28" x14ac:dyDescent="0.3">
      <c r="A3260" s="53">
        <v>44979</v>
      </c>
      <c r="B3260" s="50" t="s">
        <v>1255</v>
      </c>
      <c r="C3260" s="50" t="s">
        <v>1256</v>
      </c>
      <c r="D3260" s="50" t="s">
        <v>47</v>
      </c>
      <c r="E3260" s="52">
        <v>10</v>
      </c>
      <c r="F3260" s="51">
        <v>104</v>
      </c>
      <c r="G3260" s="65">
        <v>39.200000000000003</v>
      </c>
      <c r="H3260" s="51">
        <v>68</v>
      </c>
      <c r="I3260" s="50" t="s">
        <v>100</v>
      </c>
      <c r="J3260" s="61">
        <v>13.9</v>
      </c>
      <c r="K3260" s="50" t="s">
        <v>71</v>
      </c>
      <c r="L3260" s="73">
        <v>32</v>
      </c>
      <c r="M3260" s="69">
        <v>4.2</v>
      </c>
      <c r="N3260" s="51">
        <v>150</v>
      </c>
      <c r="O3260" s="50" t="s">
        <v>388</v>
      </c>
      <c r="P3260" s="51">
        <v>10188</v>
      </c>
      <c r="Q3260" s="52">
        <v>19</v>
      </c>
      <c r="R3260" s="51">
        <v>10163</v>
      </c>
      <c r="S3260" s="52">
        <v>17</v>
      </c>
      <c r="T3260" s="52">
        <v>82</v>
      </c>
      <c r="U3260" s="52">
        <v>87</v>
      </c>
      <c r="V3260" s="50" t="s">
        <v>51</v>
      </c>
      <c r="W3260" s="52">
        <v>74</v>
      </c>
      <c r="X3260" s="50" t="s">
        <v>51</v>
      </c>
      <c r="Y3260" s="78">
        <f t="shared" si="210"/>
        <v>0.42000000000000004</v>
      </c>
      <c r="Z3260" s="78">
        <f t="shared" si="211"/>
        <v>3.9200000000000004</v>
      </c>
      <c r="AA3260" s="78">
        <f t="shared" si="212"/>
        <v>1.3900000000000001</v>
      </c>
      <c r="AB3260" s="77">
        <f t="shared" si="213"/>
        <v>320</v>
      </c>
    </row>
    <row r="3261" spans="1:28" x14ac:dyDescent="0.3">
      <c r="A3261" s="53">
        <v>44980</v>
      </c>
      <c r="B3261" s="50" t="s">
        <v>1255</v>
      </c>
      <c r="C3261" s="50" t="s">
        <v>1256</v>
      </c>
      <c r="D3261" s="50" t="s">
        <v>47</v>
      </c>
      <c r="E3261" s="52">
        <v>10</v>
      </c>
      <c r="F3261" s="51">
        <v>68</v>
      </c>
      <c r="G3261" s="65">
        <v>9.6</v>
      </c>
      <c r="H3261" s="51">
        <v>46</v>
      </c>
      <c r="I3261" s="50" t="s">
        <v>142</v>
      </c>
      <c r="J3261" s="61">
        <v>8.9</v>
      </c>
      <c r="K3261" s="50" t="s">
        <v>146</v>
      </c>
      <c r="L3261" s="72" t="s">
        <v>401</v>
      </c>
      <c r="M3261" s="69">
        <v>3.1</v>
      </c>
      <c r="N3261" s="51">
        <v>117</v>
      </c>
      <c r="O3261" s="50" t="s">
        <v>638</v>
      </c>
      <c r="P3261" s="51">
        <v>10178</v>
      </c>
      <c r="Q3261" s="50" t="s">
        <v>51</v>
      </c>
      <c r="R3261" s="51">
        <v>10110</v>
      </c>
      <c r="S3261" s="52">
        <v>17</v>
      </c>
      <c r="T3261" s="52">
        <v>74</v>
      </c>
      <c r="U3261" s="52">
        <v>84</v>
      </c>
      <c r="V3261" s="50" t="s">
        <v>51</v>
      </c>
      <c r="W3261" s="52">
        <v>65</v>
      </c>
      <c r="X3261" s="50" t="s">
        <v>139</v>
      </c>
      <c r="Y3261" s="78">
        <f t="shared" si="210"/>
        <v>0.31</v>
      </c>
      <c r="Z3261" s="78">
        <f t="shared" si="211"/>
        <v>0.96</v>
      </c>
      <c r="AA3261" s="78">
        <f t="shared" si="212"/>
        <v>0.89</v>
      </c>
      <c r="AB3261" s="77">
        <f t="shared" si="213"/>
        <v>60</v>
      </c>
    </row>
    <row r="3262" spans="1:28" x14ac:dyDescent="0.3">
      <c r="A3262" s="53">
        <v>44981</v>
      </c>
      <c r="B3262" s="50" t="s">
        <v>1255</v>
      </c>
      <c r="C3262" s="50" t="s">
        <v>1256</v>
      </c>
      <c r="D3262" s="50" t="s">
        <v>47</v>
      </c>
      <c r="E3262" s="52">
        <v>10</v>
      </c>
      <c r="F3262" s="51">
        <v>91</v>
      </c>
      <c r="G3262" s="65">
        <v>6.6</v>
      </c>
      <c r="H3262" s="51">
        <v>61</v>
      </c>
      <c r="I3262" s="50" t="s">
        <v>147</v>
      </c>
      <c r="J3262" s="61">
        <v>12.1</v>
      </c>
      <c r="K3262" s="50" t="s">
        <v>215</v>
      </c>
      <c r="L3262" s="73">
        <v>28</v>
      </c>
      <c r="M3262" s="69">
        <v>3.9</v>
      </c>
      <c r="N3262" s="51">
        <v>119</v>
      </c>
      <c r="O3262" s="50" t="s">
        <v>99</v>
      </c>
      <c r="P3262" s="51">
        <v>10111</v>
      </c>
      <c r="Q3262" s="50" t="s">
        <v>1012</v>
      </c>
      <c r="R3262" s="51">
        <v>10052</v>
      </c>
      <c r="S3262" s="52">
        <v>24</v>
      </c>
      <c r="T3262" s="52">
        <v>57</v>
      </c>
      <c r="U3262" s="52">
        <v>77</v>
      </c>
      <c r="V3262" s="50" t="s">
        <v>88</v>
      </c>
      <c r="W3262" s="52">
        <v>40</v>
      </c>
      <c r="X3262" s="50" t="s">
        <v>179</v>
      </c>
      <c r="Y3262" s="78">
        <f t="shared" si="210"/>
        <v>0.39</v>
      </c>
      <c r="Z3262" s="78">
        <f t="shared" si="211"/>
        <v>0.65999999999999992</v>
      </c>
      <c r="AA3262" s="78">
        <f t="shared" si="212"/>
        <v>1.21</v>
      </c>
      <c r="AB3262" s="77">
        <f t="shared" si="213"/>
        <v>280</v>
      </c>
    </row>
    <row r="3263" spans="1:28" x14ac:dyDescent="0.3">
      <c r="A3263" s="53">
        <v>44982</v>
      </c>
      <c r="B3263" s="50" t="s">
        <v>1255</v>
      </c>
      <c r="C3263" s="50" t="s">
        <v>1256</v>
      </c>
      <c r="D3263" s="50" t="s">
        <v>47</v>
      </c>
      <c r="E3263" s="52">
        <v>10</v>
      </c>
      <c r="F3263" s="51">
        <v>94</v>
      </c>
      <c r="G3263" s="65">
        <v>5</v>
      </c>
      <c r="H3263" s="51">
        <v>74</v>
      </c>
      <c r="I3263" s="50" t="s">
        <v>123</v>
      </c>
      <c r="J3263" s="61">
        <v>11.3</v>
      </c>
      <c r="K3263" s="50" t="s">
        <v>188</v>
      </c>
      <c r="L3263" s="72" t="s">
        <v>401</v>
      </c>
      <c r="M3263" s="69">
        <v>1.9</v>
      </c>
      <c r="N3263" s="51">
        <v>103</v>
      </c>
      <c r="O3263" s="50" t="s">
        <v>486</v>
      </c>
      <c r="P3263" s="51">
        <v>10094</v>
      </c>
      <c r="Q3263" s="52">
        <v>24</v>
      </c>
      <c r="R3263" s="51">
        <v>10033</v>
      </c>
      <c r="S3263" s="50" t="s">
        <v>51</v>
      </c>
      <c r="T3263" s="52">
        <v>70</v>
      </c>
      <c r="U3263" s="52">
        <v>80</v>
      </c>
      <c r="V3263" s="50" t="s">
        <v>51</v>
      </c>
      <c r="W3263" s="52">
        <v>62</v>
      </c>
      <c r="X3263" s="50" t="s">
        <v>188</v>
      </c>
      <c r="Y3263" s="78">
        <f t="shared" si="210"/>
        <v>0.19</v>
      </c>
      <c r="Z3263" s="78">
        <f t="shared" si="211"/>
        <v>0.5</v>
      </c>
      <c r="AA3263" s="78">
        <f t="shared" si="212"/>
        <v>1.1300000000000001</v>
      </c>
      <c r="AB3263" s="77">
        <f t="shared" si="213"/>
        <v>60</v>
      </c>
    </row>
    <row r="3264" spans="1:28" x14ac:dyDescent="0.3">
      <c r="A3264" s="53">
        <v>44983</v>
      </c>
      <c r="B3264" s="50" t="s">
        <v>1255</v>
      </c>
      <c r="C3264" s="50" t="s">
        <v>1256</v>
      </c>
      <c r="D3264" s="50" t="s">
        <v>47</v>
      </c>
      <c r="E3264" s="52">
        <v>10</v>
      </c>
      <c r="F3264" s="51">
        <v>90</v>
      </c>
      <c r="G3264" s="65">
        <v>0</v>
      </c>
      <c r="H3264" s="51">
        <v>76</v>
      </c>
      <c r="I3264" s="50" t="s">
        <v>537</v>
      </c>
      <c r="J3264" s="61">
        <v>10.4</v>
      </c>
      <c r="K3264" s="50" t="s">
        <v>133</v>
      </c>
      <c r="L3264" s="72" t="s">
        <v>533</v>
      </c>
      <c r="M3264" s="69">
        <v>4.4000000000000004</v>
      </c>
      <c r="N3264" s="51">
        <v>122</v>
      </c>
      <c r="O3264" s="50" t="s">
        <v>100</v>
      </c>
      <c r="P3264" s="51">
        <v>10190</v>
      </c>
      <c r="Q3264" s="50" t="s">
        <v>51</v>
      </c>
      <c r="R3264" s="51">
        <v>10094</v>
      </c>
      <c r="S3264" s="50" t="s">
        <v>51</v>
      </c>
      <c r="T3264" s="52">
        <v>65</v>
      </c>
      <c r="U3264" s="52">
        <v>82</v>
      </c>
      <c r="V3264" s="50" t="s">
        <v>123</v>
      </c>
      <c r="W3264" s="52">
        <v>49</v>
      </c>
      <c r="X3264" s="50" t="s">
        <v>155</v>
      </c>
      <c r="Y3264" s="78">
        <f t="shared" si="210"/>
        <v>0.44000000000000006</v>
      </c>
      <c r="Z3264" s="78">
        <f t="shared" si="211"/>
        <v>0</v>
      </c>
      <c r="AA3264" s="78">
        <f t="shared" si="212"/>
        <v>1.04</v>
      </c>
      <c r="AB3264" s="77">
        <f t="shared" si="213"/>
        <v>70</v>
      </c>
    </row>
    <row r="3265" spans="1:28" x14ac:dyDescent="0.3">
      <c r="A3265" s="53">
        <v>44984</v>
      </c>
      <c r="B3265" s="50" t="s">
        <v>1255</v>
      </c>
      <c r="C3265" s="50" t="s">
        <v>1256</v>
      </c>
      <c r="D3265" s="50" t="s">
        <v>47</v>
      </c>
      <c r="E3265" s="52">
        <v>10</v>
      </c>
      <c r="F3265" s="51">
        <v>76</v>
      </c>
      <c r="G3265" s="65">
        <v>0</v>
      </c>
      <c r="H3265" s="51">
        <v>57</v>
      </c>
      <c r="I3265" s="50" t="s">
        <v>100</v>
      </c>
      <c r="J3265" s="61">
        <v>9.4</v>
      </c>
      <c r="K3265" s="50" t="s">
        <v>95</v>
      </c>
      <c r="L3265" s="72" t="s">
        <v>132</v>
      </c>
      <c r="M3265" s="69">
        <v>4.4000000000000004</v>
      </c>
      <c r="N3265" s="51">
        <v>147</v>
      </c>
      <c r="O3265" s="50" t="s">
        <v>510</v>
      </c>
      <c r="P3265" s="51">
        <v>10244</v>
      </c>
      <c r="Q3265" s="52">
        <v>24</v>
      </c>
      <c r="R3265" s="51">
        <v>10188</v>
      </c>
      <c r="S3265" s="50" t="s">
        <v>218</v>
      </c>
      <c r="T3265" s="52">
        <v>51</v>
      </c>
      <c r="U3265" s="52">
        <v>69</v>
      </c>
      <c r="V3265" s="50" t="s">
        <v>249</v>
      </c>
      <c r="W3265" s="52">
        <v>39</v>
      </c>
      <c r="X3265" s="50" t="s">
        <v>277</v>
      </c>
      <c r="Y3265" s="78">
        <f t="shared" si="210"/>
        <v>0.44000000000000006</v>
      </c>
      <c r="Z3265" s="78">
        <f t="shared" si="211"/>
        <v>0</v>
      </c>
      <c r="AA3265" s="78">
        <f t="shared" si="212"/>
        <v>0.94000000000000006</v>
      </c>
      <c r="AB3265" s="77">
        <f t="shared" si="213"/>
        <v>80</v>
      </c>
    </row>
    <row r="3266" spans="1:28" x14ac:dyDescent="0.3">
      <c r="A3266" s="53">
        <v>44985</v>
      </c>
      <c r="B3266" s="50" t="s">
        <v>1255</v>
      </c>
      <c r="C3266" s="50" t="s">
        <v>1256</v>
      </c>
      <c r="D3266" s="50" t="s">
        <v>47</v>
      </c>
      <c r="E3266" s="52">
        <v>10</v>
      </c>
      <c r="F3266" s="51">
        <v>79</v>
      </c>
      <c r="G3266" s="65">
        <v>1</v>
      </c>
      <c r="H3266" s="51">
        <v>57</v>
      </c>
      <c r="I3266" s="50" t="s">
        <v>51</v>
      </c>
      <c r="J3266" s="61">
        <v>10.1</v>
      </c>
      <c r="K3266" s="50" t="s">
        <v>167</v>
      </c>
      <c r="L3266" s="72" t="s">
        <v>218</v>
      </c>
      <c r="M3266" s="69">
        <v>2.2000000000000002</v>
      </c>
      <c r="N3266" s="51">
        <v>100</v>
      </c>
      <c r="O3266" s="50" t="s">
        <v>106</v>
      </c>
      <c r="P3266" s="51">
        <v>10266</v>
      </c>
      <c r="Q3266" s="52">
        <v>11</v>
      </c>
      <c r="R3266" s="51">
        <v>10238</v>
      </c>
      <c r="S3266" s="50" t="s">
        <v>218</v>
      </c>
      <c r="T3266" s="52">
        <v>55</v>
      </c>
      <c r="U3266" s="52">
        <v>72</v>
      </c>
      <c r="V3266" s="50" t="s">
        <v>127</v>
      </c>
      <c r="W3266" s="52">
        <v>37</v>
      </c>
      <c r="X3266" s="50" t="s">
        <v>64</v>
      </c>
      <c r="Y3266" s="78">
        <f t="shared" si="210"/>
        <v>0.22000000000000003</v>
      </c>
      <c r="Z3266" s="78">
        <f t="shared" si="211"/>
        <v>0.1</v>
      </c>
      <c r="AA3266" s="78">
        <f t="shared" si="212"/>
        <v>1.01</v>
      </c>
      <c r="AB3266" s="77">
        <f t="shared" si="213"/>
        <v>30</v>
      </c>
    </row>
    <row r="3267" spans="1:28" x14ac:dyDescent="0.3">
      <c r="A3267" s="53">
        <v>44986</v>
      </c>
      <c r="B3267" s="50" t="s">
        <v>1255</v>
      </c>
      <c r="C3267" s="50" t="s">
        <v>1256</v>
      </c>
      <c r="D3267" s="50" t="s">
        <v>47</v>
      </c>
      <c r="E3267" s="52">
        <v>10</v>
      </c>
      <c r="F3267" s="51">
        <v>64</v>
      </c>
      <c r="G3267" s="65">
        <v>1.6</v>
      </c>
      <c r="H3267" s="51">
        <v>43</v>
      </c>
      <c r="I3267" s="50" t="s">
        <v>66</v>
      </c>
      <c r="J3267" s="61">
        <v>8.6</v>
      </c>
      <c r="K3267" s="50" t="s">
        <v>94</v>
      </c>
      <c r="L3267" s="72" t="s">
        <v>218</v>
      </c>
      <c r="M3267" s="69">
        <v>2.2000000000000002</v>
      </c>
      <c r="N3267" s="51">
        <v>69</v>
      </c>
      <c r="O3267" s="50" t="s">
        <v>70</v>
      </c>
      <c r="P3267" s="51">
        <v>10246</v>
      </c>
      <c r="Q3267" s="50" t="s">
        <v>1012</v>
      </c>
      <c r="R3267" s="51">
        <v>10187</v>
      </c>
      <c r="S3267" s="50" t="s">
        <v>51</v>
      </c>
      <c r="T3267" s="52">
        <v>66</v>
      </c>
      <c r="U3267" s="52">
        <v>75</v>
      </c>
      <c r="V3267" s="50" t="s">
        <v>51</v>
      </c>
      <c r="W3267" s="52">
        <v>47</v>
      </c>
      <c r="X3267" s="50" t="s">
        <v>70</v>
      </c>
      <c r="Y3267" s="78">
        <f t="shared" ref="Y3267:Y3330" si="214">M3267/$AE$17</f>
        <v>0.22000000000000003</v>
      </c>
      <c r="Z3267" s="78">
        <f t="shared" ref="Z3267:Z3330" si="215">G3267/$AE$17</f>
        <v>0.16</v>
      </c>
      <c r="AA3267" s="78">
        <f t="shared" ref="AA3267:AA3330" si="216">J3267/$AE$17</f>
        <v>0.86</v>
      </c>
      <c r="AB3267" s="77">
        <f t="shared" ref="AB3267:AB3330" si="217">L3267*$AE$17</f>
        <v>30</v>
      </c>
    </row>
    <row r="3268" spans="1:28" x14ac:dyDescent="0.3">
      <c r="A3268" s="53">
        <v>44987</v>
      </c>
      <c r="B3268" s="50" t="s">
        <v>1255</v>
      </c>
      <c r="C3268" s="50" t="s">
        <v>1256</v>
      </c>
      <c r="D3268" s="50" t="s">
        <v>47</v>
      </c>
      <c r="E3268" s="52">
        <v>10</v>
      </c>
      <c r="F3268" s="51">
        <v>85</v>
      </c>
      <c r="G3268" s="65">
        <v>0</v>
      </c>
      <c r="H3268" s="51">
        <v>49</v>
      </c>
      <c r="I3268" s="50" t="s">
        <v>543</v>
      </c>
      <c r="J3268" s="61">
        <v>12.1</v>
      </c>
      <c r="K3268" s="50" t="s">
        <v>158</v>
      </c>
      <c r="L3268" s="73">
        <v>29</v>
      </c>
      <c r="M3268" s="69">
        <v>1.7</v>
      </c>
      <c r="N3268" s="51">
        <v>64</v>
      </c>
      <c r="O3268" s="50" t="s">
        <v>146</v>
      </c>
      <c r="P3268" s="51">
        <v>10229</v>
      </c>
      <c r="Q3268" s="52">
        <v>22</v>
      </c>
      <c r="R3268" s="51">
        <v>10200</v>
      </c>
      <c r="S3268" s="50" t="s">
        <v>218</v>
      </c>
      <c r="T3268" s="52">
        <v>57</v>
      </c>
      <c r="U3268" s="52">
        <v>76</v>
      </c>
      <c r="V3268" s="50" t="s">
        <v>51</v>
      </c>
      <c r="W3268" s="52">
        <v>46</v>
      </c>
      <c r="X3268" s="50" t="s">
        <v>91</v>
      </c>
      <c r="Y3268" s="78">
        <f t="shared" si="214"/>
        <v>0.16999999999999998</v>
      </c>
      <c r="Z3268" s="78">
        <f t="shared" si="215"/>
        <v>0</v>
      </c>
      <c r="AA3268" s="78">
        <f t="shared" si="216"/>
        <v>1.21</v>
      </c>
      <c r="AB3268" s="77">
        <f t="shared" si="217"/>
        <v>290</v>
      </c>
    </row>
    <row r="3269" spans="1:28" x14ac:dyDescent="0.3">
      <c r="A3269" s="53">
        <v>44988</v>
      </c>
      <c r="B3269" s="50" t="s">
        <v>1255</v>
      </c>
      <c r="C3269" s="50" t="s">
        <v>1256</v>
      </c>
      <c r="D3269" s="50" t="s">
        <v>47</v>
      </c>
      <c r="E3269" s="52">
        <v>10</v>
      </c>
      <c r="F3269" s="51">
        <v>98</v>
      </c>
      <c r="G3269" s="65">
        <v>1</v>
      </c>
      <c r="H3269" s="51">
        <v>74</v>
      </c>
      <c r="I3269" s="50" t="s">
        <v>286</v>
      </c>
      <c r="J3269" s="61">
        <v>12.2</v>
      </c>
      <c r="K3269" s="50" t="s">
        <v>179</v>
      </c>
      <c r="L3269" s="73">
        <v>30</v>
      </c>
      <c r="M3269" s="69">
        <v>1.9</v>
      </c>
      <c r="N3269" s="51">
        <v>44</v>
      </c>
      <c r="O3269" s="50" t="s">
        <v>206</v>
      </c>
      <c r="P3269" s="51">
        <v>10234</v>
      </c>
      <c r="Q3269" s="52">
        <v>23</v>
      </c>
      <c r="R3269" s="51">
        <v>10213</v>
      </c>
      <c r="S3269" s="50" t="s">
        <v>102</v>
      </c>
      <c r="T3269" s="52">
        <v>63</v>
      </c>
      <c r="U3269" s="52">
        <v>78</v>
      </c>
      <c r="V3269" s="50" t="s">
        <v>100</v>
      </c>
      <c r="W3269" s="52">
        <v>52</v>
      </c>
      <c r="X3269" s="50" t="s">
        <v>264</v>
      </c>
      <c r="Y3269" s="78">
        <f t="shared" si="214"/>
        <v>0.19</v>
      </c>
      <c r="Z3269" s="78">
        <f t="shared" si="215"/>
        <v>0.1</v>
      </c>
      <c r="AA3269" s="78">
        <f t="shared" si="216"/>
        <v>1.22</v>
      </c>
      <c r="AB3269" s="77">
        <f t="shared" si="217"/>
        <v>300</v>
      </c>
    </row>
    <row r="3270" spans="1:28" x14ac:dyDescent="0.3">
      <c r="A3270" s="53">
        <v>44989</v>
      </c>
      <c r="B3270" s="50" t="s">
        <v>1255</v>
      </c>
      <c r="C3270" s="50" t="s">
        <v>1256</v>
      </c>
      <c r="D3270" s="50" t="s">
        <v>47</v>
      </c>
      <c r="E3270" s="52">
        <v>10</v>
      </c>
      <c r="F3270" s="51">
        <v>104</v>
      </c>
      <c r="G3270" s="65">
        <v>0.2</v>
      </c>
      <c r="H3270" s="51">
        <v>74</v>
      </c>
      <c r="I3270" s="50" t="s">
        <v>75</v>
      </c>
      <c r="J3270" s="61">
        <v>13.5</v>
      </c>
      <c r="K3270" s="50" t="s">
        <v>167</v>
      </c>
      <c r="L3270" s="72" t="s">
        <v>132</v>
      </c>
      <c r="M3270" s="69">
        <v>2.5</v>
      </c>
      <c r="N3270" s="51">
        <v>83</v>
      </c>
      <c r="O3270" s="50" t="s">
        <v>55</v>
      </c>
      <c r="P3270" s="51">
        <v>10233</v>
      </c>
      <c r="Q3270" s="50" t="s">
        <v>51</v>
      </c>
      <c r="R3270" s="51">
        <v>10197</v>
      </c>
      <c r="S3270" s="52">
        <v>24</v>
      </c>
      <c r="T3270" s="52">
        <v>70</v>
      </c>
      <c r="U3270" s="52">
        <v>82</v>
      </c>
      <c r="V3270" s="50" t="s">
        <v>75</v>
      </c>
      <c r="W3270" s="52">
        <v>57</v>
      </c>
      <c r="X3270" s="50" t="s">
        <v>128</v>
      </c>
      <c r="Y3270" s="78">
        <f t="shared" si="214"/>
        <v>0.25</v>
      </c>
      <c r="Z3270" s="78">
        <f t="shared" si="215"/>
        <v>0.02</v>
      </c>
      <c r="AA3270" s="78">
        <f t="shared" si="216"/>
        <v>1.35</v>
      </c>
      <c r="AB3270" s="77">
        <f t="shared" si="217"/>
        <v>80</v>
      </c>
    </row>
    <row r="3271" spans="1:28" x14ac:dyDescent="0.3">
      <c r="A3271" s="53">
        <v>44990</v>
      </c>
      <c r="B3271" s="50" t="s">
        <v>1255</v>
      </c>
      <c r="C3271" s="50" t="s">
        <v>1256</v>
      </c>
      <c r="D3271" s="50" t="s">
        <v>47</v>
      </c>
      <c r="E3271" s="52">
        <v>10</v>
      </c>
      <c r="F3271" s="51">
        <v>86</v>
      </c>
      <c r="G3271" s="65">
        <v>0</v>
      </c>
      <c r="H3271" s="51">
        <v>41</v>
      </c>
      <c r="I3271" s="50" t="s">
        <v>74</v>
      </c>
      <c r="J3271" s="61">
        <v>13.1</v>
      </c>
      <c r="K3271" s="50" t="s">
        <v>91</v>
      </c>
      <c r="L3271" s="72" t="s">
        <v>132</v>
      </c>
      <c r="M3271" s="69">
        <v>3.1</v>
      </c>
      <c r="N3271" s="51">
        <v>83</v>
      </c>
      <c r="O3271" s="50" t="s">
        <v>439</v>
      </c>
      <c r="P3271" s="51">
        <v>10197</v>
      </c>
      <c r="Q3271" s="50" t="s">
        <v>1012</v>
      </c>
      <c r="R3271" s="51">
        <v>10119</v>
      </c>
      <c r="S3271" s="52">
        <v>24</v>
      </c>
      <c r="T3271" s="52">
        <v>66</v>
      </c>
      <c r="U3271" s="52">
        <v>78</v>
      </c>
      <c r="V3271" s="50" t="s">
        <v>205</v>
      </c>
      <c r="W3271" s="52">
        <v>54</v>
      </c>
      <c r="X3271" s="50" t="s">
        <v>81</v>
      </c>
      <c r="Y3271" s="78">
        <f t="shared" si="214"/>
        <v>0.31</v>
      </c>
      <c r="Z3271" s="78">
        <f t="shared" si="215"/>
        <v>0</v>
      </c>
      <c r="AA3271" s="78">
        <f t="shared" si="216"/>
        <v>1.31</v>
      </c>
      <c r="AB3271" s="77">
        <f t="shared" si="217"/>
        <v>80</v>
      </c>
    </row>
    <row r="3272" spans="1:28" x14ac:dyDescent="0.3">
      <c r="A3272" s="53">
        <v>44991</v>
      </c>
      <c r="B3272" s="50" t="s">
        <v>1255</v>
      </c>
      <c r="C3272" s="50" t="s">
        <v>1256</v>
      </c>
      <c r="D3272" s="50" t="s">
        <v>47</v>
      </c>
      <c r="E3272" s="52">
        <v>10</v>
      </c>
      <c r="F3272" s="51">
        <v>92</v>
      </c>
      <c r="G3272" s="65">
        <v>0</v>
      </c>
      <c r="H3272" s="51">
        <v>55</v>
      </c>
      <c r="I3272" s="50" t="s">
        <v>74</v>
      </c>
      <c r="J3272" s="61">
        <v>12.8</v>
      </c>
      <c r="K3272" s="50" t="s">
        <v>118</v>
      </c>
      <c r="L3272" s="72" t="s">
        <v>132</v>
      </c>
      <c r="M3272" s="69">
        <v>4.4000000000000004</v>
      </c>
      <c r="N3272" s="51">
        <v>83</v>
      </c>
      <c r="O3272" s="50" t="s">
        <v>260</v>
      </c>
      <c r="P3272" s="51">
        <v>10119</v>
      </c>
      <c r="Q3272" s="50" t="s">
        <v>1012</v>
      </c>
      <c r="R3272" s="51">
        <v>10053</v>
      </c>
      <c r="S3272" s="52">
        <v>24</v>
      </c>
      <c r="T3272" s="52">
        <v>72</v>
      </c>
      <c r="U3272" s="52">
        <v>83</v>
      </c>
      <c r="V3272" s="50" t="s">
        <v>51</v>
      </c>
      <c r="W3272" s="52">
        <v>62</v>
      </c>
      <c r="X3272" s="50" t="s">
        <v>118</v>
      </c>
      <c r="Y3272" s="78">
        <f t="shared" si="214"/>
        <v>0.44000000000000006</v>
      </c>
      <c r="Z3272" s="78">
        <f t="shared" si="215"/>
        <v>0</v>
      </c>
      <c r="AA3272" s="78">
        <f t="shared" si="216"/>
        <v>1.28</v>
      </c>
      <c r="AB3272" s="77">
        <f t="shared" si="217"/>
        <v>80</v>
      </c>
    </row>
    <row r="3273" spans="1:28" x14ac:dyDescent="0.3">
      <c r="A3273" s="53">
        <v>44992</v>
      </c>
      <c r="B3273" s="50" t="s">
        <v>1255</v>
      </c>
      <c r="C3273" s="50" t="s">
        <v>1256</v>
      </c>
      <c r="D3273" s="50" t="s">
        <v>47</v>
      </c>
      <c r="E3273" s="52">
        <v>10</v>
      </c>
      <c r="F3273" s="51">
        <v>120</v>
      </c>
      <c r="G3273" s="65">
        <v>1</v>
      </c>
      <c r="H3273" s="51">
        <v>81</v>
      </c>
      <c r="I3273" s="50" t="s">
        <v>195</v>
      </c>
      <c r="J3273" s="61">
        <v>15.8</v>
      </c>
      <c r="K3273" s="50" t="s">
        <v>52</v>
      </c>
      <c r="L3273" s="73">
        <v>26</v>
      </c>
      <c r="M3273" s="69">
        <v>2.8</v>
      </c>
      <c r="N3273" s="51">
        <v>100</v>
      </c>
      <c r="O3273" s="50" t="s">
        <v>209</v>
      </c>
      <c r="P3273" s="51">
        <v>10066</v>
      </c>
      <c r="Q3273" s="52">
        <v>13</v>
      </c>
      <c r="R3273" s="51">
        <v>10015</v>
      </c>
      <c r="S3273" s="52">
        <v>23</v>
      </c>
      <c r="T3273" s="52">
        <v>73</v>
      </c>
      <c r="U3273" s="52">
        <v>83</v>
      </c>
      <c r="V3273" s="50" t="s">
        <v>51</v>
      </c>
      <c r="W3273" s="52">
        <v>60</v>
      </c>
      <c r="X3273" s="50" t="s">
        <v>52</v>
      </c>
      <c r="Y3273" s="78">
        <f t="shared" si="214"/>
        <v>0.27999999999999997</v>
      </c>
      <c r="Z3273" s="78">
        <f t="shared" si="215"/>
        <v>0.1</v>
      </c>
      <c r="AA3273" s="78">
        <f t="shared" si="216"/>
        <v>1.58</v>
      </c>
      <c r="AB3273" s="77">
        <f t="shared" si="217"/>
        <v>260</v>
      </c>
    </row>
    <row r="3274" spans="1:28" x14ac:dyDescent="0.3">
      <c r="A3274" s="53">
        <v>44993</v>
      </c>
      <c r="B3274" s="50" t="s">
        <v>1255</v>
      </c>
      <c r="C3274" s="50" t="s">
        <v>1256</v>
      </c>
      <c r="D3274" s="50" t="s">
        <v>47</v>
      </c>
      <c r="E3274" s="52">
        <v>10</v>
      </c>
      <c r="F3274" s="51">
        <v>174</v>
      </c>
      <c r="G3274" s="65">
        <v>0</v>
      </c>
      <c r="H3274" s="51">
        <v>112</v>
      </c>
      <c r="I3274" s="50" t="s">
        <v>85</v>
      </c>
      <c r="J3274" s="61">
        <v>23.7</v>
      </c>
      <c r="K3274" s="50" t="s">
        <v>121</v>
      </c>
      <c r="L3274" s="73">
        <v>30</v>
      </c>
      <c r="M3274" s="69">
        <v>1.1000000000000001</v>
      </c>
      <c r="N3274" s="51">
        <v>122</v>
      </c>
      <c r="O3274" s="50" t="s">
        <v>158</v>
      </c>
      <c r="P3274" s="51">
        <v>10055</v>
      </c>
      <c r="Q3274" s="52">
        <v>23</v>
      </c>
      <c r="R3274" s="51">
        <v>9985</v>
      </c>
      <c r="S3274" s="50" t="s">
        <v>533</v>
      </c>
      <c r="T3274" s="52">
        <v>60</v>
      </c>
      <c r="U3274" s="52">
        <v>80</v>
      </c>
      <c r="V3274" s="50" t="s">
        <v>100</v>
      </c>
      <c r="W3274" s="52">
        <v>30</v>
      </c>
      <c r="X3274" s="50" t="s">
        <v>91</v>
      </c>
      <c r="Y3274" s="78">
        <f t="shared" si="214"/>
        <v>0.11000000000000001</v>
      </c>
      <c r="Z3274" s="78">
        <f t="shared" si="215"/>
        <v>0</v>
      </c>
      <c r="AA3274" s="78">
        <f t="shared" si="216"/>
        <v>2.37</v>
      </c>
      <c r="AB3274" s="77">
        <f t="shared" si="217"/>
        <v>300</v>
      </c>
    </row>
    <row r="3275" spans="1:28" x14ac:dyDescent="0.3">
      <c r="A3275" s="53">
        <v>44994</v>
      </c>
      <c r="B3275" s="50" t="s">
        <v>1255</v>
      </c>
      <c r="C3275" s="50" t="s">
        <v>1256</v>
      </c>
      <c r="D3275" s="50" t="s">
        <v>47</v>
      </c>
      <c r="E3275" s="52">
        <v>10</v>
      </c>
      <c r="F3275" s="51">
        <v>152</v>
      </c>
      <c r="G3275" s="65">
        <v>0</v>
      </c>
      <c r="H3275" s="51">
        <v>96</v>
      </c>
      <c r="I3275" s="50" t="s">
        <v>537</v>
      </c>
      <c r="J3275" s="61">
        <v>20.9</v>
      </c>
      <c r="K3275" s="50" t="s">
        <v>179</v>
      </c>
      <c r="L3275" s="73">
        <v>27</v>
      </c>
      <c r="M3275" s="69">
        <v>2.5</v>
      </c>
      <c r="N3275" s="51">
        <v>158</v>
      </c>
      <c r="O3275" s="50" t="s">
        <v>81</v>
      </c>
      <c r="P3275" s="51">
        <v>10098</v>
      </c>
      <c r="Q3275" s="52">
        <v>24</v>
      </c>
      <c r="R3275" s="51">
        <v>10030</v>
      </c>
      <c r="S3275" s="52">
        <v>12</v>
      </c>
      <c r="T3275" s="52">
        <v>61</v>
      </c>
      <c r="U3275" s="52">
        <v>82</v>
      </c>
      <c r="V3275" s="50" t="s">
        <v>120</v>
      </c>
      <c r="W3275" s="52">
        <v>32</v>
      </c>
      <c r="X3275" s="50" t="s">
        <v>179</v>
      </c>
      <c r="Y3275" s="78">
        <f t="shared" si="214"/>
        <v>0.25</v>
      </c>
      <c r="Z3275" s="78">
        <f t="shared" si="215"/>
        <v>0</v>
      </c>
      <c r="AA3275" s="78">
        <f t="shared" si="216"/>
        <v>2.09</v>
      </c>
      <c r="AB3275" s="77">
        <f t="shared" si="217"/>
        <v>270</v>
      </c>
    </row>
    <row r="3276" spans="1:28" x14ac:dyDescent="0.3">
      <c r="A3276" s="53">
        <v>44995</v>
      </c>
      <c r="B3276" s="50" t="s">
        <v>1255</v>
      </c>
      <c r="C3276" s="50" t="s">
        <v>1256</v>
      </c>
      <c r="D3276" s="50" t="s">
        <v>47</v>
      </c>
      <c r="E3276" s="52">
        <v>10</v>
      </c>
      <c r="F3276" s="51">
        <v>167</v>
      </c>
      <c r="G3276" s="65">
        <v>0</v>
      </c>
      <c r="H3276" s="51">
        <v>133</v>
      </c>
      <c r="I3276" s="50" t="s">
        <v>286</v>
      </c>
      <c r="J3276" s="61">
        <v>20.100000000000001</v>
      </c>
      <c r="K3276" s="50" t="s">
        <v>376</v>
      </c>
      <c r="L3276" s="73">
        <v>28</v>
      </c>
      <c r="M3276" s="69">
        <v>1.7</v>
      </c>
      <c r="N3276" s="51">
        <v>147</v>
      </c>
      <c r="O3276" s="50" t="s">
        <v>578</v>
      </c>
      <c r="P3276" s="51">
        <v>10155</v>
      </c>
      <c r="Q3276" s="52">
        <v>10</v>
      </c>
      <c r="R3276" s="51">
        <v>10095</v>
      </c>
      <c r="S3276" s="50" t="s">
        <v>1012</v>
      </c>
      <c r="T3276" s="52">
        <v>60</v>
      </c>
      <c r="U3276" s="52">
        <v>76</v>
      </c>
      <c r="V3276" s="50" t="s">
        <v>66</v>
      </c>
      <c r="W3276" s="52">
        <v>44</v>
      </c>
      <c r="X3276" s="50" t="s">
        <v>376</v>
      </c>
      <c r="Y3276" s="78">
        <f t="shared" si="214"/>
        <v>0.16999999999999998</v>
      </c>
      <c r="Z3276" s="78">
        <f t="shared" si="215"/>
        <v>0</v>
      </c>
      <c r="AA3276" s="78">
        <f t="shared" si="216"/>
        <v>2.0100000000000002</v>
      </c>
      <c r="AB3276" s="77">
        <f t="shared" si="217"/>
        <v>280</v>
      </c>
    </row>
    <row r="3277" spans="1:28" x14ac:dyDescent="0.3">
      <c r="A3277" s="53">
        <v>44996</v>
      </c>
      <c r="B3277" s="50" t="s">
        <v>1255</v>
      </c>
      <c r="C3277" s="50" t="s">
        <v>1256</v>
      </c>
      <c r="D3277" s="50" t="s">
        <v>47</v>
      </c>
      <c r="E3277" s="52">
        <v>10</v>
      </c>
      <c r="F3277" s="51">
        <v>154</v>
      </c>
      <c r="G3277" s="65">
        <v>8</v>
      </c>
      <c r="H3277" s="51">
        <v>138</v>
      </c>
      <c r="I3277" s="50" t="s">
        <v>644</v>
      </c>
      <c r="J3277" s="61">
        <v>17</v>
      </c>
      <c r="K3277" s="50" t="s">
        <v>70</v>
      </c>
      <c r="L3277" s="73">
        <v>28</v>
      </c>
      <c r="M3277" s="69">
        <v>1.1000000000000001</v>
      </c>
      <c r="N3277" s="51">
        <v>50</v>
      </c>
      <c r="O3277" s="50" t="s">
        <v>61</v>
      </c>
      <c r="P3277" s="51">
        <v>10193</v>
      </c>
      <c r="Q3277" s="52">
        <v>24</v>
      </c>
      <c r="R3277" s="51">
        <v>10130</v>
      </c>
      <c r="S3277" s="50" t="s">
        <v>218</v>
      </c>
      <c r="T3277" s="52">
        <v>78</v>
      </c>
      <c r="U3277" s="52">
        <v>88</v>
      </c>
      <c r="V3277" s="50" t="s">
        <v>51</v>
      </c>
      <c r="W3277" s="52">
        <v>58</v>
      </c>
      <c r="X3277" s="50" t="s">
        <v>286</v>
      </c>
      <c r="Y3277" s="78">
        <f t="shared" si="214"/>
        <v>0.11000000000000001</v>
      </c>
      <c r="Z3277" s="78">
        <f t="shared" si="215"/>
        <v>0.8</v>
      </c>
      <c r="AA3277" s="78">
        <f t="shared" si="216"/>
        <v>1.7</v>
      </c>
      <c r="AB3277" s="77">
        <f t="shared" si="217"/>
        <v>280</v>
      </c>
    </row>
    <row r="3278" spans="1:28" x14ac:dyDescent="0.3">
      <c r="A3278" s="53">
        <v>44997</v>
      </c>
      <c r="B3278" s="50" t="s">
        <v>1255</v>
      </c>
      <c r="C3278" s="50" t="s">
        <v>1256</v>
      </c>
      <c r="D3278" s="50" t="s">
        <v>47</v>
      </c>
      <c r="E3278" s="52">
        <v>10</v>
      </c>
      <c r="F3278" s="51">
        <v>156</v>
      </c>
      <c r="G3278" s="65">
        <v>0.2</v>
      </c>
      <c r="H3278" s="51">
        <v>128</v>
      </c>
      <c r="I3278" s="50" t="s">
        <v>100</v>
      </c>
      <c r="J3278" s="61">
        <v>18.399999999999999</v>
      </c>
      <c r="K3278" s="50" t="s">
        <v>135</v>
      </c>
      <c r="L3278" s="72" t="s">
        <v>132</v>
      </c>
      <c r="M3278" s="69">
        <v>2.8</v>
      </c>
      <c r="N3278" s="51">
        <v>67</v>
      </c>
      <c r="O3278" s="50" t="s">
        <v>345</v>
      </c>
      <c r="P3278" s="51">
        <v>10192</v>
      </c>
      <c r="Q3278" s="50" t="s">
        <v>263</v>
      </c>
      <c r="R3278" s="51">
        <v>10108</v>
      </c>
      <c r="S3278" s="52">
        <v>24</v>
      </c>
      <c r="T3278" s="52">
        <v>82</v>
      </c>
      <c r="U3278" s="52">
        <v>90</v>
      </c>
      <c r="V3278" s="50" t="s">
        <v>51</v>
      </c>
      <c r="W3278" s="52">
        <v>75</v>
      </c>
      <c r="X3278" s="50" t="s">
        <v>51</v>
      </c>
      <c r="Y3278" s="78">
        <f t="shared" si="214"/>
        <v>0.27999999999999997</v>
      </c>
      <c r="Z3278" s="78">
        <f t="shared" si="215"/>
        <v>0.02</v>
      </c>
      <c r="AA3278" s="78">
        <f t="shared" si="216"/>
        <v>1.8399999999999999</v>
      </c>
      <c r="AB3278" s="77">
        <f t="shared" si="217"/>
        <v>80</v>
      </c>
    </row>
    <row r="3279" spans="1:28" x14ac:dyDescent="0.3">
      <c r="A3279" s="53">
        <v>44998</v>
      </c>
      <c r="B3279" s="50" t="s">
        <v>1255</v>
      </c>
      <c r="C3279" s="50" t="s">
        <v>1256</v>
      </c>
      <c r="D3279" s="50" t="s">
        <v>47</v>
      </c>
      <c r="E3279" s="52">
        <v>10</v>
      </c>
      <c r="F3279" s="51">
        <v>158</v>
      </c>
      <c r="G3279" s="65">
        <v>0.4</v>
      </c>
      <c r="H3279" s="51">
        <v>124</v>
      </c>
      <c r="I3279" s="50" t="s">
        <v>521</v>
      </c>
      <c r="J3279" s="61">
        <v>19.100000000000001</v>
      </c>
      <c r="K3279" s="50" t="s">
        <v>188</v>
      </c>
      <c r="L3279" s="73">
        <v>28</v>
      </c>
      <c r="M3279" s="69">
        <v>4.2</v>
      </c>
      <c r="N3279" s="51">
        <v>211</v>
      </c>
      <c r="O3279" s="50" t="s">
        <v>240</v>
      </c>
      <c r="P3279" s="51">
        <v>10142</v>
      </c>
      <c r="Q3279" s="52">
        <v>24</v>
      </c>
      <c r="R3279" s="51">
        <v>10047</v>
      </c>
      <c r="S3279" s="52">
        <v>13</v>
      </c>
      <c r="T3279" s="52">
        <v>57</v>
      </c>
      <c r="U3279" s="52">
        <v>87</v>
      </c>
      <c r="V3279" s="50" t="s">
        <v>51</v>
      </c>
      <c r="W3279" s="52">
        <v>34</v>
      </c>
      <c r="X3279" s="50" t="s">
        <v>51</v>
      </c>
      <c r="Y3279" s="78">
        <f t="shared" si="214"/>
        <v>0.42000000000000004</v>
      </c>
      <c r="Z3279" s="78">
        <f t="shared" si="215"/>
        <v>0.04</v>
      </c>
      <c r="AA3279" s="78">
        <f t="shared" si="216"/>
        <v>1.9100000000000001</v>
      </c>
      <c r="AB3279" s="77">
        <f t="shared" si="217"/>
        <v>280</v>
      </c>
    </row>
    <row r="3280" spans="1:28" x14ac:dyDescent="0.3">
      <c r="A3280" s="53">
        <v>44999</v>
      </c>
      <c r="B3280" s="50" t="s">
        <v>1255</v>
      </c>
      <c r="C3280" s="50" t="s">
        <v>1256</v>
      </c>
      <c r="D3280" s="50" t="s">
        <v>47</v>
      </c>
      <c r="E3280" s="52">
        <v>10</v>
      </c>
      <c r="F3280" s="51">
        <v>137</v>
      </c>
      <c r="G3280" s="65">
        <v>0</v>
      </c>
      <c r="H3280" s="51">
        <v>108</v>
      </c>
      <c r="I3280" s="50" t="s">
        <v>100</v>
      </c>
      <c r="J3280" s="61">
        <v>16.600000000000001</v>
      </c>
      <c r="K3280" s="50" t="s">
        <v>226</v>
      </c>
      <c r="L3280" s="73">
        <v>27</v>
      </c>
      <c r="M3280" s="69">
        <v>3.6</v>
      </c>
      <c r="N3280" s="51">
        <v>161</v>
      </c>
      <c r="O3280" s="50" t="s">
        <v>543</v>
      </c>
      <c r="P3280" s="51">
        <v>10219</v>
      </c>
      <c r="Q3280" s="52">
        <v>21</v>
      </c>
      <c r="R3280" s="51">
        <v>10142</v>
      </c>
      <c r="S3280" s="50" t="s">
        <v>1012</v>
      </c>
      <c r="T3280" s="52">
        <v>57</v>
      </c>
      <c r="U3280" s="52">
        <v>69</v>
      </c>
      <c r="V3280" s="50" t="s">
        <v>100</v>
      </c>
      <c r="W3280" s="52">
        <v>40</v>
      </c>
      <c r="X3280" s="50" t="s">
        <v>118</v>
      </c>
      <c r="Y3280" s="78">
        <f t="shared" si="214"/>
        <v>0.36</v>
      </c>
      <c r="Z3280" s="78">
        <f t="shared" si="215"/>
        <v>0</v>
      </c>
      <c r="AA3280" s="78">
        <f t="shared" si="216"/>
        <v>1.6600000000000001</v>
      </c>
      <c r="AB3280" s="77">
        <f t="shared" si="217"/>
        <v>270</v>
      </c>
    </row>
    <row r="3281" spans="1:28" x14ac:dyDescent="0.3">
      <c r="A3281" s="53">
        <v>45000</v>
      </c>
      <c r="B3281" s="50" t="s">
        <v>1255</v>
      </c>
      <c r="C3281" s="50" t="s">
        <v>1256</v>
      </c>
      <c r="D3281" s="50" t="s">
        <v>47</v>
      </c>
      <c r="E3281" s="52">
        <v>10</v>
      </c>
      <c r="F3281" s="51">
        <v>129</v>
      </c>
      <c r="G3281" s="65">
        <v>0</v>
      </c>
      <c r="H3281" s="51">
        <v>88</v>
      </c>
      <c r="I3281" s="50" t="s">
        <v>280</v>
      </c>
      <c r="J3281" s="61">
        <v>17</v>
      </c>
      <c r="K3281" s="50" t="s">
        <v>215</v>
      </c>
      <c r="L3281" s="72" t="s">
        <v>132</v>
      </c>
      <c r="M3281" s="69">
        <v>3.1</v>
      </c>
      <c r="N3281" s="51">
        <v>83</v>
      </c>
      <c r="O3281" s="50" t="s">
        <v>146</v>
      </c>
      <c r="P3281" s="51">
        <v>10211</v>
      </c>
      <c r="Q3281" s="50" t="s">
        <v>1012</v>
      </c>
      <c r="R3281" s="51">
        <v>10097</v>
      </c>
      <c r="S3281" s="52">
        <v>24</v>
      </c>
      <c r="T3281" s="52">
        <v>74</v>
      </c>
      <c r="U3281" s="52">
        <v>83</v>
      </c>
      <c r="V3281" s="50" t="s">
        <v>51</v>
      </c>
      <c r="W3281" s="52">
        <v>64</v>
      </c>
      <c r="X3281" s="50" t="s">
        <v>250</v>
      </c>
      <c r="Y3281" s="78">
        <f t="shared" si="214"/>
        <v>0.31</v>
      </c>
      <c r="Z3281" s="78">
        <f t="shared" si="215"/>
        <v>0</v>
      </c>
      <c r="AA3281" s="78">
        <f t="shared" si="216"/>
        <v>1.7</v>
      </c>
      <c r="AB3281" s="77">
        <f t="shared" si="217"/>
        <v>80</v>
      </c>
    </row>
    <row r="3282" spans="1:28" x14ac:dyDescent="0.3">
      <c r="A3282" s="53">
        <v>45001</v>
      </c>
      <c r="B3282" s="50" t="s">
        <v>1255</v>
      </c>
      <c r="C3282" s="50" t="s">
        <v>1256</v>
      </c>
      <c r="D3282" s="50" t="s">
        <v>47</v>
      </c>
      <c r="E3282" s="52">
        <v>10</v>
      </c>
      <c r="F3282" s="51">
        <v>128</v>
      </c>
      <c r="G3282" s="65">
        <v>0</v>
      </c>
      <c r="H3282" s="51">
        <v>92</v>
      </c>
      <c r="I3282" s="50" t="s">
        <v>193</v>
      </c>
      <c r="J3282" s="61">
        <v>16.3</v>
      </c>
      <c r="K3282" s="50" t="s">
        <v>52</v>
      </c>
      <c r="L3282" s="73">
        <v>29</v>
      </c>
      <c r="M3282" s="69">
        <v>1.4</v>
      </c>
      <c r="N3282" s="51">
        <v>92</v>
      </c>
      <c r="O3282" s="50" t="s">
        <v>112</v>
      </c>
      <c r="P3282" s="51">
        <v>10097</v>
      </c>
      <c r="Q3282" s="50" t="s">
        <v>1012</v>
      </c>
      <c r="R3282" s="51">
        <v>10031</v>
      </c>
      <c r="S3282" s="52">
        <v>18</v>
      </c>
      <c r="T3282" s="52">
        <v>79</v>
      </c>
      <c r="U3282" s="52">
        <v>88</v>
      </c>
      <c r="V3282" s="50" t="s">
        <v>933</v>
      </c>
      <c r="W3282" s="52">
        <v>71</v>
      </c>
      <c r="X3282" s="50" t="s">
        <v>146</v>
      </c>
      <c r="Y3282" s="78">
        <f t="shared" si="214"/>
        <v>0.13999999999999999</v>
      </c>
      <c r="Z3282" s="78">
        <f t="shared" si="215"/>
        <v>0</v>
      </c>
      <c r="AA3282" s="78">
        <f t="shared" si="216"/>
        <v>1.6300000000000001</v>
      </c>
      <c r="AB3282" s="77">
        <f t="shared" si="217"/>
        <v>290</v>
      </c>
    </row>
    <row r="3283" spans="1:28" x14ac:dyDescent="0.3">
      <c r="A3283" s="53">
        <v>45002</v>
      </c>
      <c r="B3283" s="50" t="s">
        <v>1255</v>
      </c>
      <c r="C3283" s="50" t="s">
        <v>1256</v>
      </c>
      <c r="D3283" s="50" t="s">
        <v>47</v>
      </c>
      <c r="E3283" s="52">
        <v>10</v>
      </c>
      <c r="F3283" s="51">
        <v>138</v>
      </c>
      <c r="G3283" s="65">
        <v>0.8</v>
      </c>
      <c r="H3283" s="51">
        <v>103</v>
      </c>
      <c r="I3283" s="50" t="s">
        <v>100</v>
      </c>
      <c r="J3283" s="61">
        <v>17.399999999999999</v>
      </c>
      <c r="K3283" s="50" t="s">
        <v>209</v>
      </c>
      <c r="L3283" s="72" t="s">
        <v>289</v>
      </c>
      <c r="M3283" s="69">
        <v>3.3</v>
      </c>
      <c r="N3283" s="51">
        <v>75</v>
      </c>
      <c r="O3283" s="50" t="s">
        <v>205</v>
      </c>
      <c r="P3283" s="51">
        <v>10096</v>
      </c>
      <c r="Q3283" s="52">
        <v>24</v>
      </c>
      <c r="R3283" s="51">
        <v>10050</v>
      </c>
      <c r="S3283" s="50" t="s">
        <v>263</v>
      </c>
      <c r="T3283" s="52">
        <v>78</v>
      </c>
      <c r="U3283" s="52">
        <v>82</v>
      </c>
      <c r="V3283" s="50" t="s">
        <v>51</v>
      </c>
      <c r="W3283" s="52">
        <v>68</v>
      </c>
      <c r="X3283" s="50" t="s">
        <v>164</v>
      </c>
      <c r="Y3283" s="78">
        <f t="shared" si="214"/>
        <v>0.32999999999999996</v>
      </c>
      <c r="Z3283" s="78">
        <f t="shared" si="215"/>
        <v>0.08</v>
      </c>
      <c r="AA3283" s="78">
        <f t="shared" si="216"/>
        <v>1.7399999999999998</v>
      </c>
      <c r="AB3283" s="77">
        <f t="shared" si="217"/>
        <v>90</v>
      </c>
    </row>
    <row r="3284" spans="1:28" x14ac:dyDescent="0.3">
      <c r="A3284" s="53">
        <v>45003</v>
      </c>
      <c r="B3284" s="50" t="s">
        <v>1255</v>
      </c>
      <c r="C3284" s="50" t="s">
        <v>1256</v>
      </c>
      <c r="D3284" s="50" t="s">
        <v>47</v>
      </c>
      <c r="E3284" s="52">
        <v>10</v>
      </c>
      <c r="F3284" s="51">
        <v>126</v>
      </c>
      <c r="G3284" s="65">
        <v>2.2000000000000002</v>
      </c>
      <c r="H3284" s="51">
        <v>99</v>
      </c>
      <c r="I3284" s="50" t="s">
        <v>650</v>
      </c>
      <c r="J3284" s="61">
        <v>15.2</v>
      </c>
      <c r="K3284" s="50" t="s">
        <v>146</v>
      </c>
      <c r="L3284" s="73">
        <v>28</v>
      </c>
      <c r="M3284" s="69">
        <v>3.9</v>
      </c>
      <c r="N3284" s="51">
        <v>153</v>
      </c>
      <c r="O3284" s="50" t="s">
        <v>91</v>
      </c>
      <c r="P3284" s="51">
        <v>10198</v>
      </c>
      <c r="Q3284" s="52">
        <v>24</v>
      </c>
      <c r="R3284" s="51">
        <v>10088</v>
      </c>
      <c r="S3284" s="50" t="s">
        <v>116</v>
      </c>
      <c r="T3284" s="52">
        <v>78</v>
      </c>
      <c r="U3284" s="52">
        <v>84</v>
      </c>
      <c r="V3284" s="50" t="s">
        <v>108</v>
      </c>
      <c r="W3284" s="52">
        <v>70</v>
      </c>
      <c r="X3284" s="50" t="s">
        <v>475</v>
      </c>
      <c r="Y3284" s="78">
        <f t="shared" si="214"/>
        <v>0.39</v>
      </c>
      <c r="Z3284" s="78">
        <f t="shared" si="215"/>
        <v>0.22000000000000003</v>
      </c>
      <c r="AA3284" s="78">
        <f t="shared" si="216"/>
        <v>1.52</v>
      </c>
      <c r="AB3284" s="77">
        <f t="shared" si="217"/>
        <v>280</v>
      </c>
    </row>
    <row r="3285" spans="1:28" x14ac:dyDescent="0.3">
      <c r="A3285" s="53">
        <v>45004</v>
      </c>
      <c r="B3285" s="50" t="s">
        <v>1255</v>
      </c>
      <c r="C3285" s="50" t="s">
        <v>1256</v>
      </c>
      <c r="D3285" s="50" t="s">
        <v>47</v>
      </c>
      <c r="E3285" s="52">
        <v>10</v>
      </c>
      <c r="F3285" s="51">
        <v>119</v>
      </c>
      <c r="G3285" s="65">
        <v>0</v>
      </c>
      <c r="H3285" s="51">
        <v>98</v>
      </c>
      <c r="I3285" s="50" t="s">
        <v>108</v>
      </c>
      <c r="J3285" s="61">
        <v>14</v>
      </c>
      <c r="K3285" s="50" t="s">
        <v>51</v>
      </c>
      <c r="L3285" s="73">
        <v>29</v>
      </c>
      <c r="M3285" s="69">
        <v>1.7</v>
      </c>
      <c r="N3285" s="51">
        <v>117</v>
      </c>
      <c r="O3285" s="50" t="s">
        <v>543</v>
      </c>
      <c r="P3285" s="51">
        <v>10236</v>
      </c>
      <c r="Q3285" s="52">
        <v>10</v>
      </c>
      <c r="R3285" s="51">
        <v>10198</v>
      </c>
      <c r="S3285" s="50" t="s">
        <v>1012</v>
      </c>
      <c r="T3285" s="52">
        <v>76</v>
      </c>
      <c r="U3285" s="52">
        <v>85</v>
      </c>
      <c r="V3285" s="50" t="s">
        <v>51</v>
      </c>
      <c r="W3285" s="52">
        <v>70</v>
      </c>
      <c r="X3285" s="50" t="s">
        <v>98</v>
      </c>
      <c r="Y3285" s="78">
        <f t="shared" si="214"/>
        <v>0.16999999999999998</v>
      </c>
      <c r="Z3285" s="78">
        <f t="shared" si="215"/>
        <v>0</v>
      </c>
      <c r="AA3285" s="78">
        <f t="shared" si="216"/>
        <v>1.4</v>
      </c>
      <c r="AB3285" s="77">
        <f t="shared" si="217"/>
        <v>290</v>
      </c>
    </row>
    <row r="3286" spans="1:28" x14ac:dyDescent="0.3">
      <c r="A3286" s="53">
        <v>45005</v>
      </c>
      <c r="B3286" s="50" t="s">
        <v>1255</v>
      </c>
      <c r="C3286" s="50" t="s">
        <v>1256</v>
      </c>
      <c r="D3286" s="50" t="s">
        <v>47</v>
      </c>
      <c r="E3286" s="52">
        <v>10</v>
      </c>
      <c r="F3286" s="51">
        <v>120</v>
      </c>
      <c r="G3286" s="65">
        <v>0</v>
      </c>
      <c r="H3286" s="51">
        <v>74</v>
      </c>
      <c r="I3286" s="50" t="s">
        <v>120</v>
      </c>
      <c r="J3286" s="61">
        <v>16.7</v>
      </c>
      <c r="K3286" s="50" t="s">
        <v>158</v>
      </c>
      <c r="L3286" s="73">
        <v>27</v>
      </c>
      <c r="M3286" s="69">
        <v>1.9</v>
      </c>
      <c r="N3286" s="51">
        <v>67</v>
      </c>
      <c r="O3286" s="50" t="s">
        <v>594</v>
      </c>
      <c r="P3286" s="51">
        <v>10225</v>
      </c>
      <c r="Q3286" s="50" t="s">
        <v>1012</v>
      </c>
      <c r="R3286" s="51">
        <v>10171</v>
      </c>
      <c r="S3286" s="52">
        <v>17</v>
      </c>
      <c r="T3286" s="52">
        <v>74</v>
      </c>
      <c r="U3286" s="52">
        <v>85</v>
      </c>
      <c r="V3286" s="50" t="s">
        <v>120</v>
      </c>
      <c r="W3286" s="52">
        <v>63</v>
      </c>
      <c r="X3286" s="50" t="s">
        <v>50</v>
      </c>
      <c r="Y3286" s="78">
        <f t="shared" si="214"/>
        <v>0.19</v>
      </c>
      <c r="Z3286" s="78">
        <f t="shared" si="215"/>
        <v>0</v>
      </c>
      <c r="AA3286" s="78">
        <f t="shared" si="216"/>
        <v>1.67</v>
      </c>
      <c r="AB3286" s="77">
        <f t="shared" si="217"/>
        <v>270</v>
      </c>
    </row>
    <row r="3287" spans="1:28" x14ac:dyDescent="0.3">
      <c r="A3287" s="53">
        <v>45006</v>
      </c>
      <c r="B3287" s="50" t="s">
        <v>1255</v>
      </c>
      <c r="C3287" s="50" t="s">
        <v>1256</v>
      </c>
      <c r="D3287" s="50" t="s">
        <v>47</v>
      </c>
      <c r="E3287" s="52">
        <v>10</v>
      </c>
      <c r="F3287" s="51">
        <v>136</v>
      </c>
      <c r="G3287" s="65">
        <v>0</v>
      </c>
      <c r="H3287" s="51">
        <v>100</v>
      </c>
      <c r="I3287" s="50" t="s">
        <v>280</v>
      </c>
      <c r="J3287" s="61">
        <v>17.3</v>
      </c>
      <c r="K3287" s="50" t="s">
        <v>95</v>
      </c>
      <c r="L3287" s="72" t="s">
        <v>132</v>
      </c>
      <c r="M3287" s="69">
        <v>2.8</v>
      </c>
      <c r="N3287" s="51">
        <v>58</v>
      </c>
      <c r="O3287" s="50" t="s">
        <v>369</v>
      </c>
      <c r="P3287" s="51">
        <v>10196</v>
      </c>
      <c r="Q3287" s="52">
        <v>10</v>
      </c>
      <c r="R3287" s="51">
        <v>10146</v>
      </c>
      <c r="S3287" s="52">
        <v>24</v>
      </c>
      <c r="T3287" s="52">
        <v>77</v>
      </c>
      <c r="U3287" s="52">
        <v>82</v>
      </c>
      <c r="V3287" s="50" t="s">
        <v>195</v>
      </c>
      <c r="W3287" s="52">
        <v>70</v>
      </c>
      <c r="X3287" s="50" t="s">
        <v>95</v>
      </c>
      <c r="Y3287" s="78">
        <f t="shared" si="214"/>
        <v>0.27999999999999997</v>
      </c>
      <c r="Z3287" s="78">
        <f t="shared" si="215"/>
        <v>0</v>
      </c>
      <c r="AA3287" s="78">
        <f t="shared" si="216"/>
        <v>1.73</v>
      </c>
      <c r="AB3287" s="77">
        <f t="shared" si="217"/>
        <v>80</v>
      </c>
    </row>
    <row r="3288" spans="1:28" x14ac:dyDescent="0.3">
      <c r="A3288" s="53">
        <v>45007</v>
      </c>
      <c r="B3288" s="50" t="s">
        <v>1255</v>
      </c>
      <c r="C3288" s="50" t="s">
        <v>1256</v>
      </c>
      <c r="D3288" s="50" t="s">
        <v>47</v>
      </c>
      <c r="E3288" s="52">
        <v>10</v>
      </c>
      <c r="F3288" s="51">
        <v>138</v>
      </c>
      <c r="G3288" s="65">
        <v>0</v>
      </c>
      <c r="H3288" s="51">
        <v>105</v>
      </c>
      <c r="I3288" s="50" t="s">
        <v>537</v>
      </c>
      <c r="J3288" s="61">
        <v>17.100000000000001</v>
      </c>
      <c r="K3288" s="50" t="s">
        <v>146</v>
      </c>
      <c r="L3288" s="72" t="s">
        <v>289</v>
      </c>
      <c r="M3288" s="69">
        <v>1.1000000000000001</v>
      </c>
      <c r="N3288" s="51">
        <v>67</v>
      </c>
      <c r="O3288" s="50" t="s">
        <v>158</v>
      </c>
      <c r="P3288" s="51">
        <v>10146</v>
      </c>
      <c r="Q3288" s="50" t="s">
        <v>1012</v>
      </c>
      <c r="R3288" s="51">
        <v>10095</v>
      </c>
      <c r="S3288" s="50" t="s">
        <v>51</v>
      </c>
      <c r="T3288" s="52">
        <v>77</v>
      </c>
      <c r="U3288" s="52">
        <v>83</v>
      </c>
      <c r="V3288" s="50" t="s">
        <v>51</v>
      </c>
      <c r="W3288" s="52">
        <v>67</v>
      </c>
      <c r="X3288" s="50" t="s">
        <v>94</v>
      </c>
      <c r="Y3288" s="78">
        <f t="shared" si="214"/>
        <v>0.11000000000000001</v>
      </c>
      <c r="Z3288" s="78">
        <f t="shared" si="215"/>
        <v>0</v>
      </c>
      <c r="AA3288" s="78">
        <f t="shared" si="216"/>
        <v>1.7100000000000002</v>
      </c>
      <c r="AB3288" s="77">
        <f t="shared" si="217"/>
        <v>90</v>
      </c>
    </row>
    <row r="3289" spans="1:28" x14ac:dyDescent="0.3">
      <c r="A3289" s="53">
        <v>45008</v>
      </c>
      <c r="B3289" s="50" t="s">
        <v>1255</v>
      </c>
      <c r="C3289" s="50" t="s">
        <v>1256</v>
      </c>
      <c r="D3289" s="50" t="s">
        <v>47</v>
      </c>
      <c r="E3289" s="52">
        <v>10</v>
      </c>
      <c r="F3289" s="51">
        <v>146</v>
      </c>
      <c r="G3289" s="65">
        <v>0.6</v>
      </c>
      <c r="H3289" s="51">
        <v>108</v>
      </c>
      <c r="I3289" s="50" t="s">
        <v>404</v>
      </c>
      <c r="J3289" s="61">
        <v>18.3</v>
      </c>
      <c r="K3289" s="50" t="s">
        <v>139</v>
      </c>
      <c r="L3289" s="73">
        <v>20</v>
      </c>
      <c r="M3289" s="69">
        <v>0.8</v>
      </c>
      <c r="N3289" s="51">
        <v>58</v>
      </c>
      <c r="O3289" s="50" t="s">
        <v>170</v>
      </c>
      <c r="P3289" s="51">
        <v>10100</v>
      </c>
      <c r="Q3289" s="50" t="s">
        <v>263</v>
      </c>
      <c r="R3289" s="51">
        <v>10053</v>
      </c>
      <c r="S3289" s="52">
        <v>17</v>
      </c>
      <c r="T3289" s="52">
        <v>71</v>
      </c>
      <c r="U3289" s="52">
        <v>83</v>
      </c>
      <c r="V3289" s="50" t="s">
        <v>80</v>
      </c>
      <c r="W3289" s="52">
        <v>55</v>
      </c>
      <c r="X3289" s="50" t="s">
        <v>167</v>
      </c>
      <c r="Y3289" s="78">
        <f t="shared" si="214"/>
        <v>0.08</v>
      </c>
      <c r="Z3289" s="78">
        <f t="shared" si="215"/>
        <v>0.06</v>
      </c>
      <c r="AA3289" s="78">
        <f t="shared" si="216"/>
        <v>1.83</v>
      </c>
      <c r="AB3289" s="77">
        <f t="shared" si="217"/>
        <v>200</v>
      </c>
    </row>
    <row r="3290" spans="1:28" x14ac:dyDescent="0.3">
      <c r="A3290" s="53">
        <v>45009</v>
      </c>
      <c r="B3290" s="50" t="s">
        <v>1255</v>
      </c>
      <c r="C3290" s="50" t="s">
        <v>1256</v>
      </c>
      <c r="D3290" s="50" t="s">
        <v>47</v>
      </c>
      <c r="E3290" s="52">
        <v>10</v>
      </c>
      <c r="F3290" s="51">
        <v>144</v>
      </c>
      <c r="G3290" s="65">
        <v>0</v>
      </c>
      <c r="H3290" s="51">
        <v>108</v>
      </c>
      <c r="I3290" s="50" t="s">
        <v>430</v>
      </c>
      <c r="J3290" s="61">
        <v>18</v>
      </c>
      <c r="K3290" s="50" t="s">
        <v>129</v>
      </c>
      <c r="L3290" s="73">
        <v>28</v>
      </c>
      <c r="M3290" s="69">
        <v>1.4</v>
      </c>
      <c r="N3290" s="51">
        <v>125</v>
      </c>
      <c r="O3290" s="50" t="s">
        <v>543</v>
      </c>
      <c r="P3290" s="51">
        <v>10211</v>
      </c>
      <c r="Q3290" s="52">
        <v>24</v>
      </c>
      <c r="R3290" s="51">
        <v>10088</v>
      </c>
      <c r="S3290" s="50" t="s">
        <v>1012</v>
      </c>
      <c r="T3290" s="52">
        <v>67</v>
      </c>
      <c r="U3290" s="52">
        <v>81</v>
      </c>
      <c r="V3290" s="50" t="s">
        <v>59</v>
      </c>
      <c r="W3290" s="52">
        <v>51</v>
      </c>
      <c r="X3290" s="50" t="s">
        <v>164</v>
      </c>
      <c r="Y3290" s="78">
        <f t="shared" si="214"/>
        <v>0.13999999999999999</v>
      </c>
      <c r="Z3290" s="78">
        <f t="shared" si="215"/>
        <v>0</v>
      </c>
      <c r="AA3290" s="78">
        <f t="shared" si="216"/>
        <v>1.8</v>
      </c>
      <c r="AB3290" s="77">
        <f t="shared" si="217"/>
        <v>280</v>
      </c>
    </row>
    <row r="3291" spans="1:28" x14ac:dyDescent="0.3">
      <c r="A3291" s="53">
        <v>45010</v>
      </c>
      <c r="B3291" s="50" t="s">
        <v>1255</v>
      </c>
      <c r="C3291" s="50" t="s">
        <v>1256</v>
      </c>
      <c r="D3291" s="50" t="s">
        <v>47</v>
      </c>
      <c r="E3291" s="52">
        <v>10</v>
      </c>
      <c r="F3291" s="51">
        <v>135</v>
      </c>
      <c r="G3291" s="65">
        <v>2.2000000000000002</v>
      </c>
      <c r="H3291" s="51">
        <v>88</v>
      </c>
      <c r="I3291" s="50" t="s">
        <v>111</v>
      </c>
      <c r="J3291" s="61">
        <v>18.2</v>
      </c>
      <c r="K3291" s="50" t="s">
        <v>179</v>
      </c>
      <c r="L3291" s="72" t="s">
        <v>132</v>
      </c>
      <c r="M3291" s="69">
        <v>3.3</v>
      </c>
      <c r="N3291" s="51">
        <v>94</v>
      </c>
      <c r="O3291" s="50" t="s">
        <v>213</v>
      </c>
      <c r="P3291" s="51">
        <v>10214</v>
      </c>
      <c r="Q3291" s="50" t="s">
        <v>263</v>
      </c>
      <c r="R3291" s="51">
        <v>10125</v>
      </c>
      <c r="S3291" s="52">
        <v>19</v>
      </c>
      <c r="T3291" s="52">
        <v>66</v>
      </c>
      <c r="U3291" s="52">
        <v>83</v>
      </c>
      <c r="V3291" s="50" t="s">
        <v>51</v>
      </c>
      <c r="W3291" s="52">
        <v>52</v>
      </c>
      <c r="X3291" s="50" t="s">
        <v>135</v>
      </c>
      <c r="Y3291" s="78">
        <f t="shared" si="214"/>
        <v>0.32999999999999996</v>
      </c>
      <c r="Z3291" s="78">
        <f t="shared" si="215"/>
        <v>0.22000000000000003</v>
      </c>
      <c r="AA3291" s="78">
        <f t="shared" si="216"/>
        <v>1.8199999999999998</v>
      </c>
      <c r="AB3291" s="77">
        <f t="shared" si="217"/>
        <v>80</v>
      </c>
    </row>
    <row r="3292" spans="1:28" x14ac:dyDescent="0.3">
      <c r="A3292" s="53">
        <v>45011</v>
      </c>
      <c r="B3292" s="50" t="s">
        <v>1255</v>
      </c>
      <c r="C3292" s="50" t="s">
        <v>1256</v>
      </c>
      <c r="D3292" s="50" t="s">
        <v>47</v>
      </c>
      <c r="E3292" s="52">
        <v>10</v>
      </c>
      <c r="F3292" s="51">
        <v>148</v>
      </c>
      <c r="G3292" s="65">
        <v>0</v>
      </c>
      <c r="H3292" s="51">
        <v>114</v>
      </c>
      <c r="I3292" s="50" t="s">
        <v>404</v>
      </c>
      <c r="J3292" s="61">
        <v>18.100000000000001</v>
      </c>
      <c r="K3292" s="50" t="s">
        <v>250</v>
      </c>
      <c r="L3292" s="73">
        <v>28</v>
      </c>
      <c r="M3292" s="69">
        <v>5.8</v>
      </c>
      <c r="N3292" s="51">
        <v>200</v>
      </c>
      <c r="O3292" s="50" t="s">
        <v>117</v>
      </c>
      <c r="P3292" s="51">
        <v>10256</v>
      </c>
      <c r="Q3292" s="52">
        <v>24</v>
      </c>
      <c r="R3292" s="51">
        <v>10155</v>
      </c>
      <c r="S3292" s="50" t="s">
        <v>218</v>
      </c>
      <c r="T3292" s="52">
        <v>64</v>
      </c>
      <c r="U3292" s="52">
        <v>85</v>
      </c>
      <c r="V3292" s="50" t="s">
        <v>578</v>
      </c>
      <c r="W3292" s="52">
        <v>32</v>
      </c>
      <c r="X3292" s="50" t="s">
        <v>148</v>
      </c>
      <c r="Y3292" s="78">
        <f t="shared" si="214"/>
        <v>0.57999999999999996</v>
      </c>
      <c r="Z3292" s="78">
        <f t="shared" si="215"/>
        <v>0</v>
      </c>
      <c r="AA3292" s="78">
        <f t="shared" si="216"/>
        <v>1.81</v>
      </c>
      <c r="AB3292" s="77">
        <f t="shared" si="217"/>
        <v>280</v>
      </c>
    </row>
    <row r="3293" spans="1:28" x14ac:dyDescent="0.3">
      <c r="A3293" s="53">
        <v>45012</v>
      </c>
      <c r="B3293" s="50" t="s">
        <v>1255</v>
      </c>
      <c r="C3293" s="50" t="s">
        <v>1256</v>
      </c>
      <c r="D3293" s="50" t="s">
        <v>47</v>
      </c>
      <c r="E3293" s="52">
        <v>10</v>
      </c>
      <c r="F3293" s="51">
        <v>124</v>
      </c>
      <c r="G3293" s="65">
        <v>0</v>
      </c>
      <c r="H3293" s="51">
        <v>89</v>
      </c>
      <c r="I3293" s="50" t="s">
        <v>249</v>
      </c>
      <c r="J3293" s="61">
        <v>15.8</v>
      </c>
      <c r="K3293" s="50" t="s">
        <v>158</v>
      </c>
      <c r="L3293" s="73">
        <v>0</v>
      </c>
      <c r="M3293" s="69">
        <v>3.6</v>
      </c>
      <c r="N3293" s="51">
        <v>89</v>
      </c>
      <c r="O3293" s="50" t="s">
        <v>51</v>
      </c>
      <c r="P3293" s="51">
        <v>10256</v>
      </c>
      <c r="Q3293" s="50" t="s">
        <v>51</v>
      </c>
      <c r="R3293" s="51">
        <v>10206</v>
      </c>
      <c r="S3293" s="52">
        <v>24</v>
      </c>
      <c r="T3293" s="52">
        <v>65</v>
      </c>
      <c r="U3293" s="52">
        <v>75</v>
      </c>
      <c r="V3293" s="50" t="s">
        <v>51</v>
      </c>
      <c r="W3293" s="52">
        <v>54</v>
      </c>
      <c r="X3293" s="50" t="s">
        <v>121</v>
      </c>
      <c r="Y3293" s="78">
        <f t="shared" si="214"/>
        <v>0.36</v>
      </c>
      <c r="Z3293" s="78">
        <f t="shared" si="215"/>
        <v>0</v>
      </c>
      <c r="AA3293" s="78">
        <f t="shared" si="216"/>
        <v>1.58</v>
      </c>
      <c r="AB3293" s="77">
        <f t="shared" si="217"/>
        <v>0</v>
      </c>
    </row>
    <row r="3294" spans="1:28" x14ac:dyDescent="0.3">
      <c r="A3294" s="53">
        <v>45013</v>
      </c>
      <c r="B3294" s="50" t="s">
        <v>1255</v>
      </c>
      <c r="C3294" s="50" t="s">
        <v>1256</v>
      </c>
      <c r="D3294" s="50" t="s">
        <v>47</v>
      </c>
      <c r="E3294" s="52">
        <v>10</v>
      </c>
      <c r="F3294" s="51">
        <v>140</v>
      </c>
      <c r="G3294" s="65">
        <v>0</v>
      </c>
      <c r="H3294" s="51">
        <v>75</v>
      </c>
      <c r="I3294" s="50" t="s">
        <v>103</v>
      </c>
      <c r="J3294" s="61">
        <v>20.6</v>
      </c>
      <c r="K3294" s="50" t="s">
        <v>94</v>
      </c>
      <c r="L3294" s="73">
        <v>29</v>
      </c>
      <c r="M3294" s="69">
        <v>1.7</v>
      </c>
      <c r="N3294" s="51">
        <v>72</v>
      </c>
      <c r="O3294" s="50" t="s">
        <v>342</v>
      </c>
      <c r="P3294" s="51">
        <v>10206</v>
      </c>
      <c r="Q3294" s="50" t="s">
        <v>1012</v>
      </c>
      <c r="R3294" s="51">
        <v>10161</v>
      </c>
      <c r="S3294" s="52">
        <v>24</v>
      </c>
      <c r="T3294" s="52">
        <v>69</v>
      </c>
      <c r="U3294" s="52">
        <v>79</v>
      </c>
      <c r="V3294" s="50" t="s">
        <v>166</v>
      </c>
      <c r="W3294" s="52">
        <v>40</v>
      </c>
      <c r="X3294" s="50" t="s">
        <v>94</v>
      </c>
      <c r="Y3294" s="78">
        <f t="shared" si="214"/>
        <v>0.16999999999999998</v>
      </c>
      <c r="Z3294" s="78">
        <f t="shared" si="215"/>
        <v>0</v>
      </c>
      <c r="AA3294" s="78">
        <f t="shared" si="216"/>
        <v>2.06</v>
      </c>
      <c r="AB3294" s="77">
        <f t="shared" si="217"/>
        <v>290</v>
      </c>
    </row>
    <row r="3295" spans="1:28" x14ac:dyDescent="0.3">
      <c r="A3295" s="53">
        <v>45014</v>
      </c>
      <c r="B3295" s="50" t="s">
        <v>1255</v>
      </c>
      <c r="C3295" s="50" t="s">
        <v>1256</v>
      </c>
      <c r="D3295" s="50" t="s">
        <v>47</v>
      </c>
      <c r="E3295" s="52">
        <v>10</v>
      </c>
      <c r="F3295" s="51">
        <v>208</v>
      </c>
      <c r="G3295" s="65">
        <v>0</v>
      </c>
      <c r="H3295" s="51">
        <v>123</v>
      </c>
      <c r="I3295" s="50" t="s">
        <v>578</v>
      </c>
      <c r="J3295" s="61">
        <v>29.2</v>
      </c>
      <c r="K3295" s="50" t="s">
        <v>307</v>
      </c>
      <c r="L3295" s="73">
        <v>27</v>
      </c>
      <c r="M3295" s="69">
        <v>1.7</v>
      </c>
      <c r="N3295" s="51">
        <v>108</v>
      </c>
      <c r="O3295" s="50" t="s">
        <v>388</v>
      </c>
      <c r="P3295" s="51">
        <v>10161</v>
      </c>
      <c r="Q3295" s="50" t="s">
        <v>1012</v>
      </c>
      <c r="R3295" s="51">
        <v>10100</v>
      </c>
      <c r="S3295" s="52">
        <v>16</v>
      </c>
      <c r="T3295" s="52">
        <v>52</v>
      </c>
      <c r="U3295" s="52">
        <v>71</v>
      </c>
      <c r="V3295" s="50" t="s">
        <v>750</v>
      </c>
      <c r="W3295" s="52">
        <v>15</v>
      </c>
      <c r="X3295" s="50" t="s">
        <v>352</v>
      </c>
      <c r="Y3295" s="78">
        <f t="shared" si="214"/>
        <v>0.16999999999999998</v>
      </c>
      <c r="Z3295" s="78">
        <f t="shared" si="215"/>
        <v>0</v>
      </c>
      <c r="AA3295" s="78">
        <f t="shared" si="216"/>
        <v>2.92</v>
      </c>
      <c r="AB3295" s="77">
        <f t="shared" si="217"/>
        <v>270</v>
      </c>
    </row>
    <row r="3296" spans="1:28" x14ac:dyDescent="0.3">
      <c r="A3296" s="53">
        <v>45015</v>
      </c>
      <c r="B3296" s="50" t="s">
        <v>1255</v>
      </c>
      <c r="C3296" s="50" t="s">
        <v>1256</v>
      </c>
      <c r="D3296" s="50" t="s">
        <v>47</v>
      </c>
      <c r="E3296" s="52">
        <v>10</v>
      </c>
      <c r="F3296" s="51">
        <v>156</v>
      </c>
      <c r="G3296" s="65">
        <v>0</v>
      </c>
      <c r="H3296" s="51">
        <v>121</v>
      </c>
      <c r="I3296" s="50" t="s">
        <v>258</v>
      </c>
      <c r="J3296" s="61">
        <v>19.2</v>
      </c>
      <c r="K3296" s="50" t="s">
        <v>113</v>
      </c>
      <c r="L3296" s="73">
        <v>10</v>
      </c>
      <c r="M3296" s="69">
        <v>2.5</v>
      </c>
      <c r="N3296" s="51">
        <v>108</v>
      </c>
      <c r="O3296" s="50" t="s">
        <v>188</v>
      </c>
      <c r="P3296" s="51">
        <v>10191</v>
      </c>
      <c r="Q3296" s="50" t="s">
        <v>132</v>
      </c>
      <c r="R3296" s="51">
        <v>10105</v>
      </c>
      <c r="S3296" s="52">
        <v>18</v>
      </c>
      <c r="T3296" s="52">
        <v>71</v>
      </c>
      <c r="U3296" s="52">
        <v>78</v>
      </c>
      <c r="V3296" s="50" t="s">
        <v>769</v>
      </c>
      <c r="W3296" s="52">
        <v>62</v>
      </c>
      <c r="X3296" s="50" t="s">
        <v>104</v>
      </c>
      <c r="Y3296" s="78">
        <f t="shared" si="214"/>
        <v>0.25</v>
      </c>
      <c r="Z3296" s="78">
        <f t="shared" si="215"/>
        <v>0</v>
      </c>
      <c r="AA3296" s="78">
        <f t="shared" si="216"/>
        <v>1.92</v>
      </c>
      <c r="AB3296" s="77">
        <f t="shared" si="217"/>
        <v>100</v>
      </c>
    </row>
    <row r="3297" spans="1:28" x14ac:dyDescent="0.3">
      <c r="A3297" s="53">
        <v>45016</v>
      </c>
      <c r="B3297" s="50" t="s">
        <v>1255</v>
      </c>
      <c r="C3297" s="50" t="s">
        <v>1256</v>
      </c>
      <c r="D3297" s="50" t="s">
        <v>47</v>
      </c>
      <c r="E3297" s="52">
        <v>10</v>
      </c>
      <c r="F3297" s="51">
        <v>159</v>
      </c>
      <c r="G3297" s="65">
        <v>0.4</v>
      </c>
      <c r="H3297" s="51">
        <v>133</v>
      </c>
      <c r="I3297" s="50" t="s">
        <v>193</v>
      </c>
      <c r="J3297" s="61">
        <v>18.5</v>
      </c>
      <c r="K3297" s="50" t="s">
        <v>226</v>
      </c>
      <c r="L3297" s="73">
        <v>28</v>
      </c>
      <c r="M3297" s="69">
        <v>4.7</v>
      </c>
      <c r="N3297" s="51">
        <v>150</v>
      </c>
      <c r="O3297" s="50" t="s">
        <v>215</v>
      </c>
      <c r="P3297" s="51">
        <v>10211</v>
      </c>
      <c r="Q3297" s="52">
        <v>22</v>
      </c>
      <c r="R3297" s="51">
        <v>10134</v>
      </c>
      <c r="S3297" s="50" t="s">
        <v>1012</v>
      </c>
      <c r="T3297" s="52">
        <v>64</v>
      </c>
      <c r="U3297" s="52">
        <v>78</v>
      </c>
      <c r="V3297" s="50" t="s">
        <v>193</v>
      </c>
      <c r="W3297" s="52">
        <v>48</v>
      </c>
      <c r="X3297" s="50" t="s">
        <v>117</v>
      </c>
      <c r="Y3297" s="78">
        <f t="shared" si="214"/>
        <v>0.47000000000000003</v>
      </c>
      <c r="Z3297" s="78">
        <f t="shared" si="215"/>
        <v>0.04</v>
      </c>
      <c r="AA3297" s="78">
        <f t="shared" si="216"/>
        <v>1.85</v>
      </c>
      <c r="AB3297" s="77">
        <f t="shared" si="217"/>
        <v>280</v>
      </c>
    </row>
    <row r="3298" spans="1:28" x14ac:dyDescent="0.3">
      <c r="A3298" s="53">
        <v>45017</v>
      </c>
      <c r="B3298" s="50" t="s">
        <v>1255</v>
      </c>
      <c r="C3298" s="50" t="s">
        <v>1256</v>
      </c>
      <c r="D3298" s="50" t="s">
        <v>47</v>
      </c>
      <c r="E3298" s="52">
        <v>10</v>
      </c>
      <c r="F3298" s="51">
        <v>130</v>
      </c>
      <c r="G3298" s="65">
        <v>2.4</v>
      </c>
      <c r="H3298" s="51">
        <v>104</v>
      </c>
      <c r="I3298" s="50" t="s">
        <v>88</v>
      </c>
      <c r="J3298" s="61">
        <v>15.5</v>
      </c>
      <c r="K3298" s="50" t="s">
        <v>60</v>
      </c>
      <c r="L3298" s="73">
        <v>26</v>
      </c>
      <c r="M3298" s="69">
        <v>5.8</v>
      </c>
      <c r="N3298" s="51">
        <v>158</v>
      </c>
      <c r="O3298" s="50" t="s">
        <v>121</v>
      </c>
      <c r="P3298" s="51">
        <v>10259</v>
      </c>
      <c r="Q3298" s="52">
        <v>23</v>
      </c>
      <c r="R3298" s="51">
        <v>10199</v>
      </c>
      <c r="S3298" s="50" t="s">
        <v>218</v>
      </c>
      <c r="T3298" s="52">
        <v>66</v>
      </c>
      <c r="U3298" s="52">
        <v>78</v>
      </c>
      <c r="V3298" s="50" t="s">
        <v>434</v>
      </c>
      <c r="W3298" s="52">
        <v>50</v>
      </c>
      <c r="X3298" s="50" t="s">
        <v>60</v>
      </c>
      <c r="Y3298" s="78">
        <f t="shared" si="214"/>
        <v>0.57999999999999996</v>
      </c>
      <c r="Z3298" s="78">
        <f t="shared" si="215"/>
        <v>0.24</v>
      </c>
      <c r="AA3298" s="78">
        <f t="shared" si="216"/>
        <v>1.55</v>
      </c>
      <c r="AB3298" s="77">
        <f t="shared" si="217"/>
        <v>260</v>
      </c>
    </row>
    <row r="3299" spans="1:28" x14ac:dyDescent="0.3">
      <c r="A3299" s="53">
        <v>45018</v>
      </c>
      <c r="B3299" s="50" t="s">
        <v>1255</v>
      </c>
      <c r="C3299" s="50" t="s">
        <v>1256</v>
      </c>
      <c r="D3299" s="50" t="s">
        <v>47</v>
      </c>
      <c r="E3299" s="52">
        <v>10</v>
      </c>
      <c r="F3299" s="51">
        <v>120</v>
      </c>
      <c r="G3299" s="65">
        <v>0</v>
      </c>
      <c r="H3299" s="51">
        <v>93</v>
      </c>
      <c r="I3299" s="50" t="s">
        <v>100</v>
      </c>
      <c r="J3299" s="61">
        <v>14.6</v>
      </c>
      <c r="K3299" s="50" t="s">
        <v>50</v>
      </c>
      <c r="L3299" s="73">
        <v>25</v>
      </c>
      <c r="M3299" s="69">
        <v>2.2000000000000002</v>
      </c>
      <c r="N3299" s="51">
        <v>114</v>
      </c>
      <c r="O3299" s="50" t="s">
        <v>286</v>
      </c>
      <c r="P3299" s="51">
        <v>10291</v>
      </c>
      <c r="Q3299" s="52">
        <v>12</v>
      </c>
      <c r="R3299" s="51">
        <v>10257</v>
      </c>
      <c r="S3299" s="50" t="s">
        <v>1012</v>
      </c>
      <c r="T3299" s="52">
        <v>70</v>
      </c>
      <c r="U3299" s="52">
        <v>79</v>
      </c>
      <c r="V3299" s="50" t="s">
        <v>51</v>
      </c>
      <c r="W3299" s="52">
        <v>60</v>
      </c>
      <c r="X3299" s="50" t="s">
        <v>50</v>
      </c>
      <c r="Y3299" s="78">
        <f t="shared" si="214"/>
        <v>0.22000000000000003</v>
      </c>
      <c r="Z3299" s="78">
        <f t="shared" si="215"/>
        <v>0</v>
      </c>
      <c r="AA3299" s="78">
        <f t="shared" si="216"/>
        <v>1.46</v>
      </c>
      <c r="AB3299" s="77">
        <f t="shared" si="217"/>
        <v>250</v>
      </c>
    </row>
    <row r="3300" spans="1:28" x14ac:dyDescent="0.3">
      <c r="A3300" s="53">
        <v>45019</v>
      </c>
      <c r="B3300" s="50" t="s">
        <v>1255</v>
      </c>
      <c r="C3300" s="50" t="s">
        <v>1256</v>
      </c>
      <c r="D3300" s="50" t="s">
        <v>47</v>
      </c>
      <c r="E3300" s="52">
        <v>10</v>
      </c>
      <c r="F3300" s="51">
        <v>106</v>
      </c>
      <c r="G3300" s="65">
        <v>0</v>
      </c>
      <c r="H3300" s="51">
        <v>64</v>
      </c>
      <c r="I3300" s="50" t="s">
        <v>537</v>
      </c>
      <c r="J3300" s="61">
        <v>14.9</v>
      </c>
      <c r="K3300" s="50" t="s">
        <v>89</v>
      </c>
      <c r="L3300" s="72" t="s">
        <v>132</v>
      </c>
      <c r="M3300" s="69">
        <v>5.6</v>
      </c>
      <c r="N3300" s="51">
        <v>128</v>
      </c>
      <c r="O3300" s="50" t="s">
        <v>235</v>
      </c>
      <c r="P3300" s="51">
        <v>10259</v>
      </c>
      <c r="Q3300" s="50" t="s">
        <v>1012</v>
      </c>
      <c r="R3300" s="51">
        <v>10166</v>
      </c>
      <c r="S3300" s="52">
        <v>17</v>
      </c>
      <c r="T3300" s="52">
        <v>67</v>
      </c>
      <c r="U3300" s="52">
        <v>76</v>
      </c>
      <c r="V3300" s="50" t="s">
        <v>51</v>
      </c>
      <c r="W3300" s="52">
        <v>53</v>
      </c>
      <c r="X3300" s="50" t="s">
        <v>65</v>
      </c>
      <c r="Y3300" s="78">
        <f t="shared" si="214"/>
        <v>0.55999999999999994</v>
      </c>
      <c r="Z3300" s="78">
        <f t="shared" si="215"/>
        <v>0</v>
      </c>
      <c r="AA3300" s="78">
        <f t="shared" si="216"/>
        <v>1.49</v>
      </c>
      <c r="AB3300" s="77">
        <f t="shared" si="217"/>
        <v>80</v>
      </c>
    </row>
    <row r="3301" spans="1:28" x14ac:dyDescent="0.3">
      <c r="A3301" s="53">
        <v>45020</v>
      </c>
      <c r="B3301" s="50" t="s">
        <v>1255</v>
      </c>
      <c r="C3301" s="50" t="s">
        <v>1256</v>
      </c>
      <c r="D3301" s="50" t="s">
        <v>47</v>
      </c>
      <c r="E3301" s="52">
        <v>10</v>
      </c>
      <c r="F3301" s="51">
        <v>112</v>
      </c>
      <c r="G3301" s="65">
        <v>0</v>
      </c>
      <c r="H3301" s="51">
        <v>80</v>
      </c>
      <c r="I3301" s="50" t="s">
        <v>88</v>
      </c>
      <c r="J3301" s="61">
        <v>14.4</v>
      </c>
      <c r="K3301" s="50" t="s">
        <v>182</v>
      </c>
      <c r="L3301" s="72" t="s">
        <v>533</v>
      </c>
      <c r="M3301" s="69">
        <v>5</v>
      </c>
      <c r="N3301" s="51">
        <v>97</v>
      </c>
      <c r="O3301" s="50" t="s">
        <v>128</v>
      </c>
      <c r="P3301" s="51">
        <v>10224</v>
      </c>
      <c r="Q3301" s="50" t="s">
        <v>51</v>
      </c>
      <c r="R3301" s="51">
        <v>10173</v>
      </c>
      <c r="S3301" s="50" t="s">
        <v>218</v>
      </c>
      <c r="T3301" s="52">
        <v>68</v>
      </c>
      <c r="U3301" s="52">
        <v>77</v>
      </c>
      <c r="V3301" s="50" t="s">
        <v>650</v>
      </c>
      <c r="W3301" s="52">
        <v>61</v>
      </c>
      <c r="X3301" s="50" t="s">
        <v>158</v>
      </c>
      <c r="Y3301" s="78">
        <f t="shared" si="214"/>
        <v>0.5</v>
      </c>
      <c r="Z3301" s="78">
        <f t="shared" si="215"/>
        <v>0</v>
      </c>
      <c r="AA3301" s="78">
        <f t="shared" si="216"/>
        <v>1.44</v>
      </c>
      <c r="AB3301" s="77">
        <f t="shared" si="217"/>
        <v>70</v>
      </c>
    </row>
    <row r="3302" spans="1:28" x14ac:dyDescent="0.3">
      <c r="A3302" s="53">
        <v>45021</v>
      </c>
      <c r="B3302" s="50" t="s">
        <v>1255</v>
      </c>
      <c r="C3302" s="50" t="s">
        <v>1256</v>
      </c>
      <c r="D3302" s="50" t="s">
        <v>47</v>
      </c>
      <c r="E3302" s="52">
        <v>10</v>
      </c>
      <c r="F3302" s="51">
        <v>102</v>
      </c>
      <c r="G3302" s="65">
        <v>0</v>
      </c>
      <c r="H3302" s="51">
        <v>47</v>
      </c>
      <c r="I3302" s="50" t="s">
        <v>258</v>
      </c>
      <c r="J3302" s="61">
        <v>15.7</v>
      </c>
      <c r="K3302" s="50" t="s">
        <v>52</v>
      </c>
      <c r="L3302" s="72" t="s">
        <v>533</v>
      </c>
      <c r="M3302" s="69">
        <v>3.6</v>
      </c>
      <c r="N3302" s="51">
        <v>86</v>
      </c>
      <c r="O3302" s="50" t="s">
        <v>61</v>
      </c>
      <c r="P3302" s="51">
        <v>10222</v>
      </c>
      <c r="Q3302" s="50" t="s">
        <v>1012</v>
      </c>
      <c r="R3302" s="51">
        <v>10191</v>
      </c>
      <c r="S3302" s="52">
        <v>16</v>
      </c>
      <c r="T3302" s="52">
        <v>62</v>
      </c>
      <c r="U3302" s="52">
        <v>79</v>
      </c>
      <c r="V3302" s="50" t="s">
        <v>51</v>
      </c>
      <c r="W3302" s="52">
        <v>46</v>
      </c>
      <c r="X3302" s="50" t="s">
        <v>215</v>
      </c>
      <c r="Y3302" s="78">
        <f t="shared" si="214"/>
        <v>0.36</v>
      </c>
      <c r="Z3302" s="78">
        <f t="shared" si="215"/>
        <v>0</v>
      </c>
      <c r="AA3302" s="78">
        <f t="shared" si="216"/>
        <v>1.5699999999999998</v>
      </c>
      <c r="AB3302" s="77">
        <f t="shared" si="217"/>
        <v>70</v>
      </c>
    </row>
    <row r="3303" spans="1:28" x14ac:dyDescent="0.3">
      <c r="A3303" s="53">
        <v>45022</v>
      </c>
      <c r="B3303" s="50" t="s">
        <v>1255</v>
      </c>
      <c r="C3303" s="50" t="s">
        <v>1256</v>
      </c>
      <c r="D3303" s="50" t="s">
        <v>47</v>
      </c>
      <c r="E3303" s="52">
        <v>10</v>
      </c>
      <c r="F3303" s="51">
        <v>112</v>
      </c>
      <c r="G3303" s="65">
        <v>0</v>
      </c>
      <c r="H3303" s="51">
        <v>62</v>
      </c>
      <c r="I3303" s="50" t="s">
        <v>123</v>
      </c>
      <c r="J3303" s="61">
        <v>16.3</v>
      </c>
      <c r="K3303" s="50" t="s">
        <v>94</v>
      </c>
      <c r="L3303" s="72" t="s">
        <v>533</v>
      </c>
      <c r="M3303" s="69">
        <v>3.6</v>
      </c>
      <c r="N3303" s="51">
        <v>64</v>
      </c>
      <c r="O3303" s="50" t="s">
        <v>439</v>
      </c>
      <c r="P3303" s="51">
        <v>10210</v>
      </c>
      <c r="Q3303" s="50" t="s">
        <v>289</v>
      </c>
      <c r="R3303" s="51">
        <v>10183</v>
      </c>
      <c r="S3303" s="52">
        <v>24</v>
      </c>
      <c r="T3303" s="52">
        <v>69</v>
      </c>
      <c r="U3303" s="52">
        <v>82</v>
      </c>
      <c r="V3303" s="50" t="s">
        <v>644</v>
      </c>
      <c r="W3303" s="52">
        <v>59</v>
      </c>
      <c r="X3303" s="50" t="s">
        <v>51</v>
      </c>
      <c r="Y3303" s="78">
        <f t="shared" si="214"/>
        <v>0.36</v>
      </c>
      <c r="Z3303" s="78">
        <f t="shared" si="215"/>
        <v>0</v>
      </c>
      <c r="AA3303" s="78">
        <f t="shared" si="216"/>
        <v>1.6300000000000001</v>
      </c>
      <c r="AB3303" s="77">
        <f t="shared" si="217"/>
        <v>70</v>
      </c>
    </row>
    <row r="3304" spans="1:28" x14ac:dyDescent="0.3">
      <c r="A3304" s="53">
        <v>45023</v>
      </c>
      <c r="B3304" s="50" t="s">
        <v>1255</v>
      </c>
      <c r="C3304" s="50" t="s">
        <v>1256</v>
      </c>
      <c r="D3304" s="50" t="s">
        <v>47</v>
      </c>
      <c r="E3304" s="52">
        <v>10</v>
      </c>
      <c r="F3304" s="51">
        <v>122</v>
      </c>
      <c r="G3304" s="65">
        <v>0</v>
      </c>
      <c r="H3304" s="51">
        <v>74</v>
      </c>
      <c r="I3304" s="50" t="s">
        <v>159</v>
      </c>
      <c r="J3304" s="61">
        <v>17.100000000000001</v>
      </c>
      <c r="K3304" s="50" t="s">
        <v>81</v>
      </c>
      <c r="L3304" s="72" t="s">
        <v>132</v>
      </c>
      <c r="M3304" s="69">
        <v>3.3</v>
      </c>
      <c r="N3304" s="51">
        <v>86</v>
      </c>
      <c r="O3304" s="50" t="s">
        <v>167</v>
      </c>
      <c r="P3304" s="51">
        <v>10183</v>
      </c>
      <c r="Q3304" s="50" t="s">
        <v>1012</v>
      </c>
      <c r="R3304" s="51">
        <v>10132</v>
      </c>
      <c r="S3304" s="50" t="s">
        <v>51</v>
      </c>
      <c r="T3304" s="52">
        <v>72</v>
      </c>
      <c r="U3304" s="52">
        <v>83</v>
      </c>
      <c r="V3304" s="50" t="s">
        <v>51</v>
      </c>
      <c r="W3304" s="52">
        <v>63</v>
      </c>
      <c r="X3304" s="50" t="s">
        <v>51</v>
      </c>
      <c r="Y3304" s="78">
        <f t="shared" si="214"/>
        <v>0.32999999999999996</v>
      </c>
      <c r="Z3304" s="78">
        <f t="shared" si="215"/>
        <v>0</v>
      </c>
      <c r="AA3304" s="78">
        <f t="shared" si="216"/>
        <v>1.7100000000000002</v>
      </c>
      <c r="AB3304" s="77">
        <f t="shared" si="217"/>
        <v>80</v>
      </c>
    </row>
    <row r="3305" spans="1:28" x14ac:dyDescent="0.3">
      <c r="A3305" s="53">
        <v>45024</v>
      </c>
      <c r="B3305" s="50" t="s">
        <v>1255</v>
      </c>
      <c r="C3305" s="50" t="s">
        <v>1256</v>
      </c>
      <c r="D3305" s="50" t="s">
        <v>47</v>
      </c>
      <c r="E3305" s="52">
        <v>10</v>
      </c>
      <c r="F3305" s="51">
        <v>133</v>
      </c>
      <c r="G3305" s="65">
        <v>0</v>
      </c>
      <c r="H3305" s="51">
        <v>88</v>
      </c>
      <c r="I3305" s="50" t="s">
        <v>111</v>
      </c>
      <c r="J3305" s="61">
        <v>17.8</v>
      </c>
      <c r="K3305" s="50" t="s">
        <v>121</v>
      </c>
      <c r="L3305" s="72" t="s">
        <v>132</v>
      </c>
      <c r="M3305" s="69">
        <v>3.1</v>
      </c>
      <c r="N3305" s="51">
        <v>69</v>
      </c>
      <c r="O3305" s="50" t="s">
        <v>52</v>
      </c>
      <c r="P3305" s="51">
        <v>10165</v>
      </c>
      <c r="Q3305" s="50" t="s">
        <v>51</v>
      </c>
      <c r="R3305" s="51">
        <v>10136</v>
      </c>
      <c r="S3305" s="50" t="s">
        <v>218</v>
      </c>
      <c r="T3305" s="52">
        <v>75</v>
      </c>
      <c r="U3305" s="52">
        <v>86</v>
      </c>
      <c r="V3305" s="50" t="s">
        <v>111</v>
      </c>
      <c r="W3305" s="52">
        <v>64</v>
      </c>
      <c r="X3305" s="50" t="s">
        <v>226</v>
      </c>
      <c r="Y3305" s="78">
        <f t="shared" si="214"/>
        <v>0.31</v>
      </c>
      <c r="Z3305" s="78">
        <f t="shared" si="215"/>
        <v>0</v>
      </c>
      <c r="AA3305" s="78">
        <f t="shared" si="216"/>
        <v>1.78</v>
      </c>
      <c r="AB3305" s="77">
        <f t="shared" si="217"/>
        <v>80</v>
      </c>
    </row>
    <row r="3306" spans="1:28" x14ac:dyDescent="0.3">
      <c r="A3306" s="53">
        <v>45025</v>
      </c>
      <c r="B3306" s="50" t="s">
        <v>1255</v>
      </c>
      <c r="C3306" s="50" t="s">
        <v>1256</v>
      </c>
      <c r="D3306" s="50" t="s">
        <v>47</v>
      </c>
      <c r="E3306" s="52">
        <v>10</v>
      </c>
      <c r="F3306" s="51">
        <v>137</v>
      </c>
      <c r="G3306" s="65">
        <v>0</v>
      </c>
      <c r="H3306" s="51">
        <v>95</v>
      </c>
      <c r="I3306" s="50" t="s">
        <v>193</v>
      </c>
      <c r="J3306" s="61">
        <v>17.899999999999999</v>
      </c>
      <c r="K3306" s="50" t="s">
        <v>60</v>
      </c>
      <c r="L3306" s="73">
        <v>31</v>
      </c>
      <c r="M3306" s="69">
        <v>2.8</v>
      </c>
      <c r="N3306" s="51">
        <v>103</v>
      </c>
      <c r="O3306" s="50" t="s">
        <v>95</v>
      </c>
      <c r="P3306" s="51">
        <v>10218</v>
      </c>
      <c r="Q3306" s="52">
        <v>20</v>
      </c>
      <c r="R3306" s="51">
        <v>10149</v>
      </c>
      <c r="S3306" s="50" t="s">
        <v>51</v>
      </c>
      <c r="T3306" s="52">
        <v>69</v>
      </c>
      <c r="U3306" s="52">
        <v>84</v>
      </c>
      <c r="V3306" s="50" t="s">
        <v>51</v>
      </c>
      <c r="W3306" s="52">
        <v>52</v>
      </c>
      <c r="X3306" s="50" t="s">
        <v>65</v>
      </c>
      <c r="Y3306" s="78">
        <f t="shared" si="214"/>
        <v>0.27999999999999997</v>
      </c>
      <c r="Z3306" s="78">
        <f t="shared" si="215"/>
        <v>0</v>
      </c>
      <c r="AA3306" s="78">
        <f t="shared" si="216"/>
        <v>1.7899999999999998</v>
      </c>
      <c r="AB3306" s="77">
        <f t="shared" si="217"/>
        <v>310</v>
      </c>
    </row>
    <row r="3307" spans="1:28" x14ac:dyDescent="0.3">
      <c r="A3307" s="53">
        <v>45026</v>
      </c>
      <c r="B3307" s="50" t="s">
        <v>1255</v>
      </c>
      <c r="C3307" s="50" t="s">
        <v>1256</v>
      </c>
      <c r="D3307" s="50" t="s">
        <v>47</v>
      </c>
      <c r="E3307" s="52">
        <v>10</v>
      </c>
      <c r="F3307" s="51">
        <v>152</v>
      </c>
      <c r="G3307" s="65">
        <v>0.4</v>
      </c>
      <c r="H3307" s="51">
        <v>100</v>
      </c>
      <c r="I3307" s="50" t="s">
        <v>111</v>
      </c>
      <c r="J3307" s="61">
        <v>20.5</v>
      </c>
      <c r="K3307" s="50" t="s">
        <v>215</v>
      </c>
      <c r="L3307" s="73">
        <v>29</v>
      </c>
      <c r="M3307" s="69">
        <v>1.7</v>
      </c>
      <c r="N3307" s="51">
        <v>69</v>
      </c>
      <c r="O3307" s="50" t="s">
        <v>594</v>
      </c>
      <c r="P3307" s="51">
        <v>10254</v>
      </c>
      <c r="Q3307" s="52">
        <v>24</v>
      </c>
      <c r="R3307" s="51">
        <v>10206</v>
      </c>
      <c r="S3307" s="50" t="s">
        <v>218</v>
      </c>
      <c r="T3307" s="52">
        <v>63</v>
      </c>
      <c r="U3307" s="52">
        <v>83</v>
      </c>
      <c r="V3307" s="50" t="s">
        <v>51</v>
      </c>
      <c r="W3307" s="52">
        <v>55</v>
      </c>
      <c r="X3307" s="50" t="s">
        <v>133</v>
      </c>
      <c r="Y3307" s="78">
        <f t="shared" si="214"/>
        <v>0.16999999999999998</v>
      </c>
      <c r="Z3307" s="78">
        <f t="shared" si="215"/>
        <v>0.04</v>
      </c>
      <c r="AA3307" s="78">
        <f t="shared" si="216"/>
        <v>2.0499999999999998</v>
      </c>
      <c r="AB3307" s="77">
        <f t="shared" si="217"/>
        <v>290</v>
      </c>
    </row>
    <row r="3308" spans="1:28" x14ac:dyDescent="0.3">
      <c r="A3308" s="53">
        <v>45027</v>
      </c>
      <c r="B3308" s="50" t="s">
        <v>1255</v>
      </c>
      <c r="C3308" s="50" t="s">
        <v>1256</v>
      </c>
      <c r="D3308" s="50" t="s">
        <v>47</v>
      </c>
      <c r="E3308" s="52">
        <v>10</v>
      </c>
      <c r="F3308" s="51">
        <v>144</v>
      </c>
      <c r="G3308" s="65">
        <v>2</v>
      </c>
      <c r="H3308" s="51">
        <v>109</v>
      </c>
      <c r="I3308" s="50" t="s">
        <v>100</v>
      </c>
      <c r="J3308" s="61">
        <v>17.899999999999999</v>
      </c>
      <c r="K3308" s="50" t="s">
        <v>179</v>
      </c>
      <c r="L3308" s="73">
        <v>22</v>
      </c>
      <c r="M3308" s="69">
        <v>0.8</v>
      </c>
      <c r="N3308" s="51">
        <v>56</v>
      </c>
      <c r="O3308" s="50" t="s">
        <v>108</v>
      </c>
      <c r="P3308" s="51">
        <v>10254</v>
      </c>
      <c r="Q3308" s="50" t="s">
        <v>1012</v>
      </c>
      <c r="R3308" s="51">
        <v>10128</v>
      </c>
      <c r="S3308" s="50" t="s">
        <v>51</v>
      </c>
      <c r="T3308" s="52">
        <v>72</v>
      </c>
      <c r="U3308" s="52">
        <v>82</v>
      </c>
      <c r="V3308" s="50" t="s">
        <v>51</v>
      </c>
      <c r="W3308" s="52">
        <v>65</v>
      </c>
      <c r="X3308" s="50" t="s">
        <v>128</v>
      </c>
      <c r="Y3308" s="78">
        <f t="shared" si="214"/>
        <v>0.08</v>
      </c>
      <c r="Z3308" s="78">
        <f t="shared" si="215"/>
        <v>0.2</v>
      </c>
      <c r="AA3308" s="78">
        <f t="shared" si="216"/>
        <v>1.7899999999999998</v>
      </c>
      <c r="AB3308" s="77">
        <f t="shared" si="217"/>
        <v>220</v>
      </c>
    </row>
    <row r="3309" spans="1:28" x14ac:dyDescent="0.3">
      <c r="A3309" s="53">
        <v>45028</v>
      </c>
      <c r="B3309" s="50" t="s">
        <v>1255</v>
      </c>
      <c r="C3309" s="50" t="s">
        <v>1256</v>
      </c>
      <c r="D3309" s="50" t="s">
        <v>47</v>
      </c>
      <c r="E3309" s="52">
        <v>10</v>
      </c>
      <c r="F3309" s="51">
        <v>126</v>
      </c>
      <c r="G3309" s="65">
        <v>7.2</v>
      </c>
      <c r="H3309" s="51">
        <v>98</v>
      </c>
      <c r="I3309" s="50" t="s">
        <v>638</v>
      </c>
      <c r="J3309" s="61">
        <v>15.5</v>
      </c>
      <c r="K3309" s="50" t="s">
        <v>184</v>
      </c>
      <c r="L3309" s="73">
        <v>28</v>
      </c>
      <c r="M3309" s="69">
        <v>5.3</v>
      </c>
      <c r="N3309" s="51">
        <v>161</v>
      </c>
      <c r="O3309" s="50" t="s">
        <v>147</v>
      </c>
      <c r="P3309" s="51">
        <v>10182</v>
      </c>
      <c r="Q3309" s="52">
        <v>20</v>
      </c>
      <c r="R3309" s="51">
        <v>10097</v>
      </c>
      <c r="S3309" s="50" t="s">
        <v>116</v>
      </c>
      <c r="T3309" s="52">
        <v>73</v>
      </c>
      <c r="U3309" s="52">
        <v>85</v>
      </c>
      <c r="V3309" s="50" t="s">
        <v>239</v>
      </c>
      <c r="W3309" s="52">
        <v>58</v>
      </c>
      <c r="X3309" s="50" t="s">
        <v>98</v>
      </c>
      <c r="Y3309" s="78">
        <f t="shared" si="214"/>
        <v>0.53</v>
      </c>
      <c r="Z3309" s="78">
        <f t="shared" si="215"/>
        <v>0.72</v>
      </c>
      <c r="AA3309" s="78">
        <f t="shared" si="216"/>
        <v>1.55</v>
      </c>
      <c r="AB3309" s="77">
        <f t="shared" si="217"/>
        <v>280</v>
      </c>
    </row>
    <row r="3310" spans="1:28" x14ac:dyDescent="0.3">
      <c r="A3310" s="53">
        <v>45029</v>
      </c>
      <c r="B3310" s="50" t="s">
        <v>1255</v>
      </c>
      <c r="C3310" s="50" t="s">
        <v>1256</v>
      </c>
      <c r="D3310" s="50" t="s">
        <v>47</v>
      </c>
      <c r="E3310" s="52">
        <v>10</v>
      </c>
      <c r="F3310" s="51">
        <v>133</v>
      </c>
      <c r="G3310" s="65">
        <v>2.6</v>
      </c>
      <c r="H3310" s="51">
        <v>99</v>
      </c>
      <c r="I3310" s="50" t="s">
        <v>521</v>
      </c>
      <c r="J3310" s="61">
        <v>16.7</v>
      </c>
      <c r="K3310" s="50" t="s">
        <v>95</v>
      </c>
      <c r="L3310" s="73">
        <v>29</v>
      </c>
      <c r="M3310" s="69">
        <v>5.8</v>
      </c>
      <c r="N3310" s="51">
        <v>169</v>
      </c>
      <c r="O3310" s="50" t="s">
        <v>117</v>
      </c>
      <c r="P3310" s="51">
        <v>10177</v>
      </c>
      <c r="Q3310" s="52">
        <v>20</v>
      </c>
      <c r="R3310" s="51">
        <v>10143</v>
      </c>
      <c r="S3310" s="52">
        <v>24</v>
      </c>
      <c r="T3310" s="52">
        <v>61</v>
      </c>
      <c r="U3310" s="52">
        <v>75</v>
      </c>
      <c r="V3310" s="50" t="s">
        <v>139</v>
      </c>
      <c r="W3310" s="52">
        <v>39</v>
      </c>
      <c r="X3310" s="50" t="s">
        <v>118</v>
      </c>
      <c r="Y3310" s="78">
        <f t="shared" si="214"/>
        <v>0.57999999999999996</v>
      </c>
      <c r="Z3310" s="78">
        <f t="shared" si="215"/>
        <v>0.26</v>
      </c>
      <c r="AA3310" s="78">
        <f t="shared" si="216"/>
        <v>1.67</v>
      </c>
      <c r="AB3310" s="77">
        <f t="shared" si="217"/>
        <v>290</v>
      </c>
    </row>
    <row r="3311" spans="1:28" x14ac:dyDescent="0.3">
      <c r="A3311" s="53">
        <v>45030</v>
      </c>
      <c r="B3311" s="50" t="s">
        <v>1255</v>
      </c>
      <c r="C3311" s="50" t="s">
        <v>1256</v>
      </c>
      <c r="D3311" s="50" t="s">
        <v>47</v>
      </c>
      <c r="E3311" s="52">
        <v>10</v>
      </c>
      <c r="F3311" s="51">
        <v>155</v>
      </c>
      <c r="G3311" s="65">
        <v>0.2</v>
      </c>
      <c r="H3311" s="51">
        <v>112</v>
      </c>
      <c r="I3311" s="50" t="s">
        <v>124</v>
      </c>
      <c r="J3311" s="61">
        <v>19.8</v>
      </c>
      <c r="K3311" s="50" t="s">
        <v>143</v>
      </c>
      <c r="L3311" s="73">
        <v>27</v>
      </c>
      <c r="M3311" s="69">
        <v>8.1</v>
      </c>
      <c r="N3311" s="51">
        <v>208</v>
      </c>
      <c r="O3311" s="50" t="s">
        <v>128</v>
      </c>
      <c r="P3311" s="51">
        <v>10198</v>
      </c>
      <c r="Q3311" s="52">
        <v>24</v>
      </c>
      <c r="R3311" s="51">
        <v>10106</v>
      </c>
      <c r="S3311" s="50" t="s">
        <v>401</v>
      </c>
      <c r="T3311" s="52">
        <v>64</v>
      </c>
      <c r="U3311" s="52">
        <v>81</v>
      </c>
      <c r="V3311" s="50" t="s">
        <v>184</v>
      </c>
      <c r="W3311" s="52">
        <v>44</v>
      </c>
      <c r="X3311" s="50" t="s">
        <v>143</v>
      </c>
      <c r="Y3311" s="78">
        <f t="shared" si="214"/>
        <v>0.80999999999999994</v>
      </c>
      <c r="Z3311" s="78">
        <f t="shared" si="215"/>
        <v>0.02</v>
      </c>
      <c r="AA3311" s="78">
        <f t="shared" si="216"/>
        <v>1.98</v>
      </c>
      <c r="AB3311" s="77">
        <f t="shared" si="217"/>
        <v>270</v>
      </c>
    </row>
    <row r="3312" spans="1:28" x14ac:dyDescent="0.3">
      <c r="A3312" s="53">
        <v>45031</v>
      </c>
      <c r="B3312" s="50" t="s">
        <v>1255</v>
      </c>
      <c r="C3312" s="50" t="s">
        <v>1256</v>
      </c>
      <c r="D3312" s="50" t="s">
        <v>47</v>
      </c>
      <c r="E3312" s="52">
        <v>10</v>
      </c>
      <c r="F3312" s="51">
        <v>149</v>
      </c>
      <c r="G3312" s="65">
        <v>0</v>
      </c>
      <c r="H3312" s="51">
        <v>137</v>
      </c>
      <c r="I3312" s="50" t="s">
        <v>100</v>
      </c>
      <c r="J3312" s="61">
        <v>16.100000000000001</v>
      </c>
      <c r="K3312" s="50" t="s">
        <v>81</v>
      </c>
      <c r="L3312" s="73">
        <v>29</v>
      </c>
      <c r="M3312" s="69">
        <v>4.2</v>
      </c>
      <c r="N3312" s="51">
        <v>119</v>
      </c>
      <c r="O3312" s="50" t="s">
        <v>494</v>
      </c>
      <c r="P3312" s="51">
        <v>10259</v>
      </c>
      <c r="Q3312" s="52">
        <v>22</v>
      </c>
      <c r="R3312" s="51">
        <v>10194</v>
      </c>
      <c r="S3312" s="50" t="s">
        <v>263</v>
      </c>
      <c r="T3312" s="52">
        <v>73</v>
      </c>
      <c r="U3312" s="52">
        <v>84</v>
      </c>
      <c r="V3312" s="50" t="s">
        <v>88</v>
      </c>
      <c r="W3312" s="52">
        <v>62</v>
      </c>
      <c r="X3312" s="50" t="s">
        <v>51</v>
      </c>
      <c r="Y3312" s="78">
        <f t="shared" si="214"/>
        <v>0.42000000000000004</v>
      </c>
      <c r="Z3312" s="78">
        <f t="shared" si="215"/>
        <v>0</v>
      </c>
      <c r="AA3312" s="78">
        <f t="shared" si="216"/>
        <v>1.61</v>
      </c>
      <c r="AB3312" s="77">
        <f t="shared" si="217"/>
        <v>290</v>
      </c>
    </row>
    <row r="3313" spans="1:28" x14ac:dyDescent="0.3">
      <c r="A3313" s="53">
        <v>45032</v>
      </c>
      <c r="B3313" s="50" t="s">
        <v>1255</v>
      </c>
      <c r="C3313" s="50" t="s">
        <v>1256</v>
      </c>
      <c r="D3313" s="50" t="s">
        <v>47</v>
      </c>
      <c r="E3313" s="52">
        <v>10</v>
      </c>
      <c r="F3313" s="51">
        <v>135</v>
      </c>
      <c r="G3313" s="65">
        <v>0</v>
      </c>
      <c r="H3313" s="51">
        <v>111</v>
      </c>
      <c r="I3313" s="50" t="s">
        <v>100</v>
      </c>
      <c r="J3313" s="61">
        <v>15.9</v>
      </c>
      <c r="K3313" s="50" t="s">
        <v>51</v>
      </c>
      <c r="L3313" s="72" t="s">
        <v>533</v>
      </c>
      <c r="M3313" s="69">
        <v>4.7</v>
      </c>
      <c r="N3313" s="51">
        <v>117</v>
      </c>
      <c r="O3313" s="50" t="s">
        <v>79</v>
      </c>
      <c r="P3313" s="51">
        <v>10253</v>
      </c>
      <c r="Q3313" s="50" t="s">
        <v>1012</v>
      </c>
      <c r="R3313" s="51">
        <v>10201</v>
      </c>
      <c r="S3313" s="52">
        <v>24</v>
      </c>
      <c r="T3313" s="52">
        <v>73</v>
      </c>
      <c r="U3313" s="52">
        <v>87</v>
      </c>
      <c r="V3313" s="50" t="s">
        <v>51</v>
      </c>
      <c r="W3313" s="52">
        <v>63</v>
      </c>
      <c r="X3313" s="50" t="s">
        <v>213</v>
      </c>
      <c r="Y3313" s="78">
        <f t="shared" si="214"/>
        <v>0.47000000000000003</v>
      </c>
      <c r="Z3313" s="78">
        <f t="shared" si="215"/>
        <v>0</v>
      </c>
      <c r="AA3313" s="78">
        <f t="shared" si="216"/>
        <v>1.59</v>
      </c>
      <c r="AB3313" s="77">
        <f t="shared" si="217"/>
        <v>70</v>
      </c>
    </row>
    <row r="3314" spans="1:28" x14ac:dyDescent="0.3">
      <c r="A3314" s="53">
        <v>45033</v>
      </c>
      <c r="B3314" s="50" t="s">
        <v>1255</v>
      </c>
      <c r="C3314" s="50" t="s">
        <v>1256</v>
      </c>
      <c r="D3314" s="50" t="s">
        <v>47</v>
      </c>
      <c r="E3314" s="52">
        <v>10</v>
      </c>
      <c r="F3314" s="51">
        <v>122</v>
      </c>
      <c r="G3314" s="65">
        <v>0</v>
      </c>
      <c r="H3314" s="51">
        <v>84</v>
      </c>
      <c r="I3314" s="50" t="s">
        <v>644</v>
      </c>
      <c r="J3314" s="61">
        <v>16.100000000000001</v>
      </c>
      <c r="K3314" s="50" t="s">
        <v>206</v>
      </c>
      <c r="L3314" s="73">
        <v>0</v>
      </c>
      <c r="M3314" s="69">
        <v>6.1</v>
      </c>
      <c r="N3314" s="51">
        <v>125</v>
      </c>
      <c r="O3314" s="50" t="s">
        <v>51</v>
      </c>
      <c r="P3314" s="51">
        <v>10201</v>
      </c>
      <c r="Q3314" s="50" t="s">
        <v>1012</v>
      </c>
      <c r="R3314" s="51">
        <v>10179</v>
      </c>
      <c r="S3314" s="50" t="s">
        <v>51</v>
      </c>
      <c r="T3314" s="52">
        <v>64</v>
      </c>
      <c r="U3314" s="52">
        <v>79</v>
      </c>
      <c r="V3314" s="50" t="s">
        <v>537</v>
      </c>
      <c r="W3314" s="52">
        <v>55</v>
      </c>
      <c r="X3314" s="50" t="s">
        <v>94</v>
      </c>
      <c r="Y3314" s="78">
        <f t="shared" si="214"/>
        <v>0.61</v>
      </c>
      <c r="Z3314" s="78">
        <f t="shared" si="215"/>
        <v>0</v>
      </c>
      <c r="AA3314" s="78">
        <f t="shared" si="216"/>
        <v>1.61</v>
      </c>
      <c r="AB3314" s="77">
        <f t="shared" si="217"/>
        <v>0</v>
      </c>
    </row>
    <row r="3315" spans="1:28" x14ac:dyDescent="0.3">
      <c r="A3315" s="53">
        <v>45034</v>
      </c>
      <c r="B3315" s="50" t="s">
        <v>1255</v>
      </c>
      <c r="C3315" s="50" t="s">
        <v>1256</v>
      </c>
      <c r="D3315" s="50" t="s">
        <v>47</v>
      </c>
      <c r="E3315" s="52">
        <v>10</v>
      </c>
      <c r="F3315" s="51">
        <v>132</v>
      </c>
      <c r="G3315" s="65">
        <v>0</v>
      </c>
      <c r="H3315" s="51">
        <v>107</v>
      </c>
      <c r="I3315" s="50" t="s">
        <v>543</v>
      </c>
      <c r="J3315" s="61">
        <v>15.8</v>
      </c>
      <c r="K3315" s="50" t="s">
        <v>81</v>
      </c>
      <c r="L3315" s="72" t="s">
        <v>132</v>
      </c>
      <c r="M3315" s="69">
        <v>6.9</v>
      </c>
      <c r="N3315" s="51">
        <v>122</v>
      </c>
      <c r="O3315" s="50" t="s">
        <v>226</v>
      </c>
      <c r="P3315" s="51">
        <v>10179</v>
      </c>
      <c r="Q3315" s="50" t="s">
        <v>1012</v>
      </c>
      <c r="R3315" s="51">
        <v>10125</v>
      </c>
      <c r="S3315" s="52">
        <v>24</v>
      </c>
      <c r="T3315" s="52">
        <v>69</v>
      </c>
      <c r="U3315" s="52">
        <v>80</v>
      </c>
      <c r="V3315" s="50" t="s">
        <v>100</v>
      </c>
      <c r="W3315" s="52">
        <v>64</v>
      </c>
      <c r="X3315" s="50" t="s">
        <v>51</v>
      </c>
      <c r="Y3315" s="78">
        <f t="shared" si="214"/>
        <v>0.69000000000000006</v>
      </c>
      <c r="Z3315" s="78">
        <f t="shared" si="215"/>
        <v>0</v>
      </c>
      <c r="AA3315" s="78">
        <f t="shared" si="216"/>
        <v>1.58</v>
      </c>
      <c r="AB3315" s="77">
        <f t="shared" si="217"/>
        <v>80</v>
      </c>
    </row>
    <row r="3316" spans="1:28" x14ac:dyDescent="0.3">
      <c r="A3316" s="53">
        <v>45035</v>
      </c>
      <c r="B3316" s="50" t="s">
        <v>1255</v>
      </c>
      <c r="C3316" s="50" t="s">
        <v>1256</v>
      </c>
      <c r="D3316" s="50" t="s">
        <v>47</v>
      </c>
      <c r="E3316" s="52">
        <v>10</v>
      </c>
      <c r="F3316" s="51">
        <v>136</v>
      </c>
      <c r="G3316" s="65">
        <v>0</v>
      </c>
      <c r="H3316" s="51">
        <v>90</v>
      </c>
      <c r="I3316" s="50" t="s">
        <v>166</v>
      </c>
      <c r="J3316" s="61">
        <v>18.2</v>
      </c>
      <c r="K3316" s="50" t="s">
        <v>164</v>
      </c>
      <c r="L3316" s="72" t="s">
        <v>533</v>
      </c>
      <c r="M3316" s="69">
        <v>1.9</v>
      </c>
      <c r="N3316" s="51">
        <v>39</v>
      </c>
      <c r="O3316" s="50" t="s">
        <v>164</v>
      </c>
      <c r="P3316" s="51">
        <v>10125</v>
      </c>
      <c r="Q3316" s="50" t="s">
        <v>1012</v>
      </c>
      <c r="R3316" s="51">
        <v>10097</v>
      </c>
      <c r="S3316" s="52">
        <v>15</v>
      </c>
      <c r="T3316" s="52">
        <v>74</v>
      </c>
      <c r="U3316" s="52">
        <v>85</v>
      </c>
      <c r="V3316" s="50" t="s">
        <v>51</v>
      </c>
      <c r="W3316" s="52">
        <v>63</v>
      </c>
      <c r="X3316" s="50" t="s">
        <v>164</v>
      </c>
      <c r="Y3316" s="78">
        <f t="shared" si="214"/>
        <v>0.19</v>
      </c>
      <c r="Z3316" s="78">
        <f t="shared" si="215"/>
        <v>0</v>
      </c>
      <c r="AA3316" s="78">
        <f t="shared" si="216"/>
        <v>1.8199999999999998</v>
      </c>
      <c r="AB3316" s="77">
        <f t="shared" si="217"/>
        <v>70</v>
      </c>
    </row>
    <row r="3317" spans="1:28" x14ac:dyDescent="0.3">
      <c r="A3317" s="53">
        <v>45036</v>
      </c>
      <c r="B3317" s="50" t="s">
        <v>1255</v>
      </c>
      <c r="C3317" s="50" t="s">
        <v>1256</v>
      </c>
      <c r="D3317" s="50" t="s">
        <v>47</v>
      </c>
      <c r="E3317" s="52">
        <v>10</v>
      </c>
      <c r="F3317" s="51">
        <v>136</v>
      </c>
      <c r="G3317" s="65">
        <v>0</v>
      </c>
      <c r="H3317" s="51">
        <v>101</v>
      </c>
      <c r="I3317" s="50" t="s">
        <v>120</v>
      </c>
      <c r="J3317" s="61">
        <v>17</v>
      </c>
      <c r="K3317" s="50" t="s">
        <v>91</v>
      </c>
      <c r="L3317" s="73">
        <v>28</v>
      </c>
      <c r="M3317" s="69">
        <v>1.9</v>
      </c>
      <c r="N3317" s="51">
        <v>81</v>
      </c>
      <c r="O3317" s="50" t="s">
        <v>104</v>
      </c>
      <c r="P3317" s="51">
        <v>10110</v>
      </c>
      <c r="Q3317" s="50" t="s">
        <v>289</v>
      </c>
      <c r="R3317" s="51">
        <v>10075</v>
      </c>
      <c r="S3317" s="52">
        <v>24</v>
      </c>
      <c r="T3317" s="52">
        <v>79</v>
      </c>
      <c r="U3317" s="52">
        <v>88</v>
      </c>
      <c r="V3317" s="50" t="s">
        <v>51</v>
      </c>
      <c r="W3317" s="52">
        <v>72</v>
      </c>
      <c r="X3317" s="50" t="s">
        <v>91</v>
      </c>
      <c r="Y3317" s="78">
        <f t="shared" si="214"/>
        <v>0.19</v>
      </c>
      <c r="Z3317" s="78">
        <f t="shared" si="215"/>
        <v>0</v>
      </c>
      <c r="AA3317" s="78">
        <f t="shared" si="216"/>
        <v>1.7</v>
      </c>
      <c r="AB3317" s="77">
        <f t="shared" si="217"/>
        <v>280</v>
      </c>
    </row>
    <row r="3318" spans="1:28" x14ac:dyDescent="0.3">
      <c r="A3318" s="53">
        <v>45037</v>
      </c>
      <c r="B3318" s="50" t="s">
        <v>1255</v>
      </c>
      <c r="C3318" s="50" t="s">
        <v>1256</v>
      </c>
      <c r="D3318" s="50" t="s">
        <v>47</v>
      </c>
      <c r="E3318" s="52">
        <v>10</v>
      </c>
      <c r="F3318" s="51">
        <v>149</v>
      </c>
      <c r="G3318" s="65">
        <v>0.8</v>
      </c>
      <c r="H3318" s="51">
        <v>128</v>
      </c>
      <c r="I3318" s="50" t="s">
        <v>159</v>
      </c>
      <c r="J3318" s="61">
        <v>17</v>
      </c>
      <c r="K3318" s="50" t="s">
        <v>64</v>
      </c>
      <c r="L3318" s="73">
        <v>29</v>
      </c>
      <c r="M3318" s="69">
        <v>2.8</v>
      </c>
      <c r="N3318" s="51">
        <v>100</v>
      </c>
      <c r="O3318" s="50" t="s">
        <v>388</v>
      </c>
      <c r="P3318" s="51">
        <v>10075</v>
      </c>
      <c r="Q3318" s="50" t="s">
        <v>1012</v>
      </c>
      <c r="R3318" s="51">
        <v>10011</v>
      </c>
      <c r="S3318" s="52">
        <v>15</v>
      </c>
      <c r="T3318" s="52">
        <v>73</v>
      </c>
      <c r="U3318" s="52">
        <v>83</v>
      </c>
      <c r="V3318" s="50" t="s">
        <v>51</v>
      </c>
      <c r="W3318" s="52">
        <v>63</v>
      </c>
      <c r="X3318" s="50" t="s">
        <v>148</v>
      </c>
      <c r="Y3318" s="78">
        <f t="shared" si="214"/>
        <v>0.27999999999999997</v>
      </c>
      <c r="Z3318" s="78">
        <f t="shared" si="215"/>
        <v>0.08</v>
      </c>
      <c r="AA3318" s="78">
        <f t="shared" si="216"/>
        <v>1.7</v>
      </c>
      <c r="AB3318" s="77">
        <f t="shared" si="217"/>
        <v>290</v>
      </c>
    </row>
    <row r="3319" spans="1:28" x14ac:dyDescent="0.3">
      <c r="A3319" s="53">
        <v>45038</v>
      </c>
      <c r="B3319" s="50" t="s">
        <v>1255</v>
      </c>
      <c r="C3319" s="50" t="s">
        <v>1256</v>
      </c>
      <c r="D3319" s="50" t="s">
        <v>47</v>
      </c>
      <c r="E3319" s="52">
        <v>10</v>
      </c>
      <c r="F3319" s="51">
        <v>160</v>
      </c>
      <c r="G3319" s="65">
        <v>3.6</v>
      </c>
      <c r="H3319" s="51">
        <v>124</v>
      </c>
      <c r="I3319" s="50" t="s">
        <v>103</v>
      </c>
      <c r="J3319" s="61">
        <v>19.7</v>
      </c>
      <c r="K3319" s="50" t="s">
        <v>250</v>
      </c>
      <c r="L3319" s="73">
        <v>10</v>
      </c>
      <c r="M3319" s="69">
        <v>3.3</v>
      </c>
      <c r="N3319" s="51">
        <v>86</v>
      </c>
      <c r="O3319" s="50" t="s">
        <v>486</v>
      </c>
      <c r="P3319" s="51">
        <v>10102</v>
      </c>
      <c r="Q3319" s="52">
        <v>12</v>
      </c>
      <c r="R3319" s="51">
        <v>10054</v>
      </c>
      <c r="S3319" s="50" t="s">
        <v>1012</v>
      </c>
      <c r="T3319" s="52">
        <v>62</v>
      </c>
      <c r="U3319" s="52">
        <v>83</v>
      </c>
      <c r="V3319" s="50" t="s">
        <v>51</v>
      </c>
      <c r="W3319" s="52">
        <v>44</v>
      </c>
      <c r="X3319" s="50" t="s">
        <v>127</v>
      </c>
      <c r="Y3319" s="78">
        <f t="shared" si="214"/>
        <v>0.32999999999999996</v>
      </c>
      <c r="Z3319" s="78">
        <f t="shared" si="215"/>
        <v>0.36</v>
      </c>
      <c r="AA3319" s="78">
        <f t="shared" si="216"/>
        <v>1.97</v>
      </c>
      <c r="AB3319" s="77">
        <f t="shared" si="217"/>
        <v>100</v>
      </c>
    </row>
    <row r="3320" spans="1:28" x14ac:dyDescent="0.3">
      <c r="A3320" s="53">
        <v>45039</v>
      </c>
      <c r="B3320" s="50" t="s">
        <v>1255</v>
      </c>
      <c r="C3320" s="50" t="s">
        <v>1256</v>
      </c>
      <c r="D3320" s="50" t="s">
        <v>47</v>
      </c>
      <c r="E3320" s="52">
        <v>10</v>
      </c>
      <c r="F3320" s="51">
        <v>152</v>
      </c>
      <c r="G3320" s="65">
        <v>13.4</v>
      </c>
      <c r="H3320" s="51">
        <v>130</v>
      </c>
      <c r="I3320" s="50" t="s">
        <v>85</v>
      </c>
      <c r="J3320" s="61">
        <v>17.5</v>
      </c>
      <c r="K3320" s="50" t="s">
        <v>91</v>
      </c>
      <c r="L3320" s="73">
        <v>28</v>
      </c>
      <c r="M3320" s="69">
        <v>2.5</v>
      </c>
      <c r="N3320" s="51">
        <v>94</v>
      </c>
      <c r="O3320" s="50" t="s">
        <v>345</v>
      </c>
      <c r="P3320" s="51">
        <v>10167</v>
      </c>
      <c r="Q3320" s="52">
        <v>21</v>
      </c>
      <c r="R3320" s="51">
        <v>10076</v>
      </c>
      <c r="S3320" s="50" t="s">
        <v>263</v>
      </c>
      <c r="T3320" s="52">
        <v>83</v>
      </c>
      <c r="U3320" s="52">
        <v>85</v>
      </c>
      <c r="V3320" s="50" t="s">
        <v>51</v>
      </c>
      <c r="W3320" s="52">
        <v>63</v>
      </c>
      <c r="X3320" s="50" t="s">
        <v>80</v>
      </c>
      <c r="Y3320" s="78">
        <f t="shared" si="214"/>
        <v>0.25</v>
      </c>
      <c r="Z3320" s="78">
        <f t="shared" si="215"/>
        <v>1.34</v>
      </c>
      <c r="AA3320" s="78">
        <f t="shared" si="216"/>
        <v>1.75</v>
      </c>
      <c r="AB3320" s="77">
        <f t="shared" si="217"/>
        <v>280</v>
      </c>
    </row>
    <row r="3321" spans="1:28" x14ac:dyDescent="0.3">
      <c r="A3321" s="53">
        <v>45040</v>
      </c>
      <c r="B3321" s="50" t="s">
        <v>1255</v>
      </c>
      <c r="C3321" s="50" t="s">
        <v>1256</v>
      </c>
      <c r="D3321" s="50" t="s">
        <v>47</v>
      </c>
      <c r="E3321" s="52">
        <v>10</v>
      </c>
      <c r="F3321" s="51">
        <v>158</v>
      </c>
      <c r="G3321" s="65">
        <v>0</v>
      </c>
      <c r="H3321" s="51">
        <v>130</v>
      </c>
      <c r="I3321" s="50" t="s">
        <v>537</v>
      </c>
      <c r="J3321" s="61">
        <v>18.5</v>
      </c>
      <c r="K3321" s="50" t="s">
        <v>164</v>
      </c>
      <c r="L3321" s="73">
        <v>0</v>
      </c>
      <c r="M3321" s="69">
        <v>1.7</v>
      </c>
      <c r="N3321" s="51">
        <v>58</v>
      </c>
      <c r="O3321" s="50" t="s">
        <v>51</v>
      </c>
      <c r="P3321" s="51">
        <v>10166</v>
      </c>
      <c r="Q3321" s="52">
        <v>11</v>
      </c>
      <c r="R3321" s="51">
        <v>10148</v>
      </c>
      <c r="S3321" s="52">
        <v>16</v>
      </c>
      <c r="T3321" s="52">
        <v>77</v>
      </c>
      <c r="U3321" s="52">
        <v>85</v>
      </c>
      <c r="V3321" s="50" t="s">
        <v>51</v>
      </c>
      <c r="W3321" s="52">
        <v>66</v>
      </c>
      <c r="X3321" s="50" t="s">
        <v>213</v>
      </c>
      <c r="Y3321" s="78">
        <f t="shared" si="214"/>
        <v>0.16999999999999998</v>
      </c>
      <c r="Z3321" s="78">
        <f t="shared" si="215"/>
        <v>0</v>
      </c>
      <c r="AA3321" s="78">
        <f t="shared" si="216"/>
        <v>1.85</v>
      </c>
      <c r="AB3321" s="77">
        <f t="shared" si="217"/>
        <v>0</v>
      </c>
    </row>
    <row r="3322" spans="1:28" x14ac:dyDescent="0.3">
      <c r="A3322" s="53">
        <v>45041</v>
      </c>
      <c r="B3322" s="50" t="s">
        <v>1255</v>
      </c>
      <c r="C3322" s="50" t="s">
        <v>1256</v>
      </c>
      <c r="D3322" s="50" t="s">
        <v>47</v>
      </c>
      <c r="E3322" s="52">
        <v>10</v>
      </c>
      <c r="F3322" s="51">
        <v>186</v>
      </c>
      <c r="G3322" s="65">
        <v>0.8</v>
      </c>
      <c r="H3322" s="51">
        <v>155</v>
      </c>
      <c r="I3322" s="50" t="s">
        <v>70</v>
      </c>
      <c r="J3322" s="61">
        <v>21.6</v>
      </c>
      <c r="K3322" s="50" t="s">
        <v>215</v>
      </c>
      <c r="L3322" s="73">
        <v>30</v>
      </c>
      <c r="M3322" s="69">
        <v>1.9</v>
      </c>
      <c r="N3322" s="51">
        <v>53</v>
      </c>
      <c r="O3322" s="50" t="s">
        <v>88</v>
      </c>
      <c r="P3322" s="51">
        <v>10160</v>
      </c>
      <c r="Q3322" s="52">
        <v>24</v>
      </c>
      <c r="R3322" s="51">
        <v>10139</v>
      </c>
      <c r="S3322" s="50" t="s">
        <v>51</v>
      </c>
      <c r="T3322" s="52">
        <v>74</v>
      </c>
      <c r="U3322" s="52">
        <v>83</v>
      </c>
      <c r="V3322" s="50" t="s">
        <v>51</v>
      </c>
      <c r="W3322" s="52">
        <v>60</v>
      </c>
      <c r="X3322" s="50" t="s">
        <v>264</v>
      </c>
      <c r="Y3322" s="78">
        <f t="shared" si="214"/>
        <v>0.19</v>
      </c>
      <c r="Z3322" s="78">
        <f t="shared" si="215"/>
        <v>0.08</v>
      </c>
      <c r="AA3322" s="78">
        <f t="shared" si="216"/>
        <v>2.16</v>
      </c>
      <c r="AB3322" s="77">
        <f t="shared" si="217"/>
        <v>300</v>
      </c>
    </row>
    <row r="3323" spans="1:28" x14ac:dyDescent="0.3">
      <c r="A3323" s="53">
        <v>45042</v>
      </c>
      <c r="B3323" s="50" t="s">
        <v>1255</v>
      </c>
      <c r="C3323" s="50" t="s">
        <v>1256</v>
      </c>
      <c r="D3323" s="50" t="s">
        <v>47</v>
      </c>
      <c r="E3323" s="52">
        <v>10</v>
      </c>
      <c r="F3323" s="51">
        <v>184</v>
      </c>
      <c r="G3323" s="65">
        <v>0.2</v>
      </c>
      <c r="H3323" s="51">
        <v>157</v>
      </c>
      <c r="I3323" s="50" t="s">
        <v>193</v>
      </c>
      <c r="J3323" s="61">
        <v>21</v>
      </c>
      <c r="K3323" s="50" t="s">
        <v>81</v>
      </c>
      <c r="L3323" s="73">
        <v>10</v>
      </c>
      <c r="M3323" s="69">
        <v>3.1</v>
      </c>
      <c r="N3323" s="51">
        <v>75</v>
      </c>
      <c r="O3323" s="50" t="s">
        <v>345</v>
      </c>
      <c r="P3323" s="51">
        <v>10160</v>
      </c>
      <c r="Q3323" s="50" t="s">
        <v>1012</v>
      </c>
      <c r="R3323" s="51">
        <v>10141</v>
      </c>
      <c r="S3323" s="50" t="s">
        <v>289</v>
      </c>
      <c r="T3323" s="52">
        <v>80</v>
      </c>
      <c r="U3323" s="52">
        <v>88</v>
      </c>
      <c r="V3323" s="50" t="s">
        <v>51</v>
      </c>
      <c r="W3323" s="52">
        <v>72</v>
      </c>
      <c r="X3323" s="50" t="s">
        <v>206</v>
      </c>
      <c r="Y3323" s="78">
        <f t="shared" si="214"/>
        <v>0.31</v>
      </c>
      <c r="Z3323" s="78">
        <f t="shared" si="215"/>
        <v>0.02</v>
      </c>
      <c r="AA3323" s="78">
        <f t="shared" si="216"/>
        <v>2.1</v>
      </c>
      <c r="AB3323" s="77">
        <f t="shared" si="217"/>
        <v>100</v>
      </c>
    </row>
    <row r="3324" spans="1:28" x14ac:dyDescent="0.3">
      <c r="A3324" s="53">
        <v>45043</v>
      </c>
      <c r="B3324" s="50" t="s">
        <v>1255</v>
      </c>
      <c r="C3324" s="50" t="s">
        <v>1256</v>
      </c>
      <c r="D3324" s="50" t="s">
        <v>47</v>
      </c>
      <c r="E3324" s="52">
        <v>10</v>
      </c>
      <c r="F3324" s="51">
        <v>168</v>
      </c>
      <c r="G3324" s="65">
        <v>0.2</v>
      </c>
      <c r="H3324" s="51">
        <v>144</v>
      </c>
      <c r="I3324" s="50" t="s">
        <v>193</v>
      </c>
      <c r="J3324" s="61">
        <v>19.2</v>
      </c>
      <c r="K3324" s="50" t="s">
        <v>52</v>
      </c>
      <c r="L3324" s="73">
        <v>28</v>
      </c>
      <c r="M3324" s="69">
        <v>1.7</v>
      </c>
      <c r="N3324" s="51">
        <v>42</v>
      </c>
      <c r="O3324" s="50" t="s">
        <v>74</v>
      </c>
      <c r="P3324" s="51">
        <v>10149</v>
      </c>
      <c r="Q3324" s="50" t="s">
        <v>1012</v>
      </c>
      <c r="R3324" s="51">
        <v>10124</v>
      </c>
      <c r="S3324" s="50" t="s">
        <v>102</v>
      </c>
      <c r="T3324" s="52">
        <v>85</v>
      </c>
      <c r="U3324" s="52">
        <v>89</v>
      </c>
      <c r="V3324" s="50" t="s">
        <v>51</v>
      </c>
      <c r="W3324" s="52">
        <v>79</v>
      </c>
      <c r="X3324" s="50" t="s">
        <v>52</v>
      </c>
      <c r="Y3324" s="78">
        <f t="shared" si="214"/>
        <v>0.16999999999999998</v>
      </c>
      <c r="Z3324" s="78">
        <f t="shared" si="215"/>
        <v>0.02</v>
      </c>
      <c r="AA3324" s="78">
        <f t="shared" si="216"/>
        <v>1.92</v>
      </c>
      <c r="AB3324" s="77">
        <f t="shared" si="217"/>
        <v>280</v>
      </c>
    </row>
    <row r="3325" spans="1:28" x14ac:dyDescent="0.3">
      <c r="A3325" s="53">
        <v>45044</v>
      </c>
      <c r="B3325" s="50" t="s">
        <v>1255</v>
      </c>
      <c r="C3325" s="50" t="s">
        <v>1256</v>
      </c>
      <c r="D3325" s="50" t="s">
        <v>47</v>
      </c>
      <c r="E3325" s="52">
        <v>10</v>
      </c>
      <c r="F3325" s="51">
        <v>152</v>
      </c>
      <c r="G3325" s="65">
        <v>0</v>
      </c>
      <c r="H3325" s="51">
        <v>145</v>
      </c>
      <c r="I3325" s="50" t="s">
        <v>301</v>
      </c>
      <c r="J3325" s="61">
        <v>16</v>
      </c>
      <c r="K3325" s="50" t="s">
        <v>61</v>
      </c>
      <c r="L3325" s="73">
        <v>26</v>
      </c>
      <c r="M3325" s="69">
        <v>3.1</v>
      </c>
      <c r="N3325" s="51">
        <v>81</v>
      </c>
      <c r="O3325" s="50" t="s">
        <v>128</v>
      </c>
      <c r="P3325" s="51">
        <v>10171</v>
      </c>
      <c r="Q3325" s="52">
        <v>21</v>
      </c>
      <c r="R3325" s="51">
        <v>10120</v>
      </c>
      <c r="S3325" s="52">
        <v>12</v>
      </c>
      <c r="T3325" s="52">
        <v>89</v>
      </c>
      <c r="U3325" s="52">
        <v>91</v>
      </c>
      <c r="V3325" s="50" t="s">
        <v>51</v>
      </c>
      <c r="W3325" s="52">
        <v>87</v>
      </c>
      <c r="X3325" s="50" t="s">
        <v>61</v>
      </c>
      <c r="Y3325" s="78">
        <f t="shared" si="214"/>
        <v>0.31</v>
      </c>
      <c r="Z3325" s="78">
        <f t="shared" si="215"/>
        <v>0</v>
      </c>
      <c r="AA3325" s="78">
        <f t="shared" si="216"/>
        <v>1.6</v>
      </c>
      <c r="AB3325" s="77">
        <f t="shared" si="217"/>
        <v>260</v>
      </c>
    </row>
    <row r="3326" spans="1:28" x14ac:dyDescent="0.3">
      <c r="A3326" s="53">
        <v>45045</v>
      </c>
      <c r="B3326" s="50" t="s">
        <v>1255</v>
      </c>
      <c r="C3326" s="50" t="s">
        <v>1256</v>
      </c>
      <c r="D3326" s="50" t="s">
        <v>47</v>
      </c>
      <c r="E3326" s="52">
        <v>10</v>
      </c>
      <c r="F3326" s="51">
        <v>162</v>
      </c>
      <c r="G3326" s="65">
        <v>4.2</v>
      </c>
      <c r="H3326" s="51">
        <v>147</v>
      </c>
      <c r="I3326" s="50" t="s">
        <v>159</v>
      </c>
      <c r="J3326" s="61">
        <v>17.600000000000001</v>
      </c>
      <c r="K3326" s="50" t="s">
        <v>206</v>
      </c>
      <c r="L3326" s="73">
        <v>29</v>
      </c>
      <c r="M3326" s="69">
        <v>1.4</v>
      </c>
      <c r="N3326" s="51">
        <v>58</v>
      </c>
      <c r="O3326" s="50" t="s">
        <v>170</v>
      </c>
      <c r="P3326" s="51">
        <v>10215</v>
      </c>
      <c r="Q3326" s="52">
        <v>24</v>
      </c>
      <c r="R3326" s="51">
        <v>10163</v>
      </c>
      <c r="S3326" s="50" t="s">
        <v>51</v>
      </c>
      <c r="T3326" s="52">
        <v>87</v>
      </c>
      <c r="U3326" s="52">
        <v>91</v>
      </c>
      <c r="V3326" s="50" t="s">
        <v>51</v>
      </c>
      <c r="W3326" s="52">
        <v>83</v>
      </c>
      <c r="X3326" s="50" t="s">
        <v>51</v>
      </c>
      <c r="Y3326" s="78">
        <f t="shared" si="214"/>
        <v>0.13999999999999999</v>
      </c>
      <c r="Z3326" s="78">
        <f t="shared" si="215"/>
        <v>0.42000000000000004</v>
      </c>
      <c r="AA3326" s="78">
        <f t="shared" si="216"/>
        <v>1.7600000000000002</v>
      </c>
      <c r="AB3326" s="77">
        <f t="shared" si="217"/>
        <v>290</v>
      </c>
    </row>
    <row r="3327" spans="1:28" x14ac:dyDescent="0.3">
      <c r="A3327" s="53">
        <v>45046</v>
      </c>
      <c r="B3327" s="50" t="s">
        <v>1255</v>
      </c>
      <c r="C3327" s="50" t="s">
        <v>1256</v>
      </c>
      <c r="D3327" s="50" t="s">
        <v>47</v>
      </c>
      <c r="E3327" s="52">
        <v>10</v>
      </c>
      <c r="F3327" s="51">
        <v>166</v>
      </c>
      <c r="G3327" s="65">
        <v>10.8</v>
      </c>
      <c r="H3327" s="51">
        <v>146</v>
      </c>
      <c r="I3327" s="50" t="s">
        <v>100</v>
      </c>
      <c r="J3327" s="61">
        <v>18.600000000000001</v>
      </c>
      <c r="K3327" s="50" t="s">
        <v>121</v>
      </c>
      <c r="L3327" s="72" t="s">
        <v>401</v>
      </c>
      <c r="M3327" s="69">
        <v>1.9</v>
      </c>
      <c r="N3327" s="51">
        <v>67</v>
      </c>
      <c r="O3327" s="50" t="s">
        <v>106</v>
      </c>
      <c r="P3327" s="51">
        <v>10222</v>
      </c>
      <c r="Q3327" s="50" t="s">
        <v>51</v>
      </c>
      <c r="R3327" s="51">
        <v>10201</v>
      </c>
      <c r="S3327" s="52">
        <v>18</v>
      </c>
      <c r="T3327" s="52">
        <v>84</v>
      </c>
      <c r="U3327" s="52">
        <v>90</v>
      </c>
      <c r="V3327" s="50" t="s">
        <v>51</v>
      </c>
      <c r="W3327" s="52">
        <v>75</v>
      </c>
      <c r="X3327" s="50" t="s">
        <v>55</v>
      </c>
      <c r="Y3327" s="78">
        <f t="shared" si="214"/>
        <v>0.19</v>
      </c>
      <c r="Z3327" s="78">
        <f t="shared" si="215"/>
        <v>1.08</v>
      </c>
      <c r="AA3327" s="78">
        <f t="shared" si="216"/>
        <v>1.86</v>
      </c>
      <c r="AB3327" s="77">
        <f t="shared" si="217"/>
        <v>60</v>
      </c>
    </row>
    <row r="3328" spans="1:28" x14ac:dyDescent="0.3">
      <c r="A3328" s="53">
        <v>45047</v>
      </c>
      <c r="B3328" s="50" t="s">
        <v>1255</v>
      </c>
      <c r="C3328" s="50" t="s">
        <v>1256</v>
      </c>
      <c r="D3328" s="50" t="s">
        <v>47</v>
      </c>
      <c r="E3328" s="52">
        <v>10</v>
      </c>
      <c r="F3328" s="51">
        <v>157</v>
      </c>
      <c r="G3328" s="65">
        <v>0</v>
      </c>
      <c r="H3328" s="51">
        <v>137</v>
      </c>
      <c r="I3328" s="50" t="s">
        <v>177</v>
      </c>
      <c r="J3328" s="61">
        <v>17.7</v>
      </c>
      <c r="K3328" s="50" t="s">
        <v>171</v>
      </c>
      <c r="L3328" s="72" t="s">
        <v>132</v>
      </c>
      <c r="M3328" s="69">
        <v>6.1</v>
      </c>
      <c r="N3328" s="51">
        <v>122</v>
      </c>
      <c r="O3328" s="50" t="s">
        <v>215</v>
      </c>
      <c r="P3328" s="51">
        <v>10216</v>
      </c>
      <c r="Q3328" s="50" t="s">
        <v>51</v>
      </c>
      <c r="R3328" s="51">
        <v>10193</v>
      </c>
      <c r="S3328" s="52">
        <v>18</v>
      </c>
      <c r="T3328" s="52">
        <v>77</v>
      </c>
      <c r="U3328" s="52">
        <v>85</v>
      </c>
      <c r="V3328" s="50" t="s">
        <v>51</v>
      </c>
      <c r="W3328" s="52">
        <v>70</v>
      </c>
      <c r="X3328" s="50" t="s">
        <v>271</v>
      </c>
      <c r="Y3328" s="78">
        <f t="shared" si="214"/>
        <v>0.61</v>
      </c>
      <c r="Z3328" s="78">
        <f t="shared" si="215"/>
        <v>0</v>
      </c>
      <c r="AA3328" s="78">
        <f t="shared" si="216"/>
        <v>1.77</v>
      </c>
      <c r="AB3328" s="77">
        <f t="shared" si="217"/>
        <v>80</v>
      </c>
    </row>
    <row r="3329" spans="1:28" x14ac:dyDescent="0.3">
      <c r="A3329" s="53">
        <v>45048</v>
      </c>
      <c r="B3329" s="50" t="s">
        <v>1255</v>
      </c>
      <c r="C3329" s="50" t="s">
        <v>1256</v>
      </c>
      <c r="D3329" s="50" t="s">
        <v>47</v>
      </c>
      <c r="E3329" s="52">
        <v>10</v>
      </c>
      <c r="F3329" s="51">
        <v>156</v>
      </c>
      <c r="G3329" s="65">
        <v>0</v>
      </c>
      <c r="H3329" s="51">
        <v>129</v>
      </c>
      <c r="I3329" s="50" t="s">
        <v>159</v>
      </c>
      <c r="J3329" s="61">
        <v>18.2</v>
      </c>
      <c r="K3329" s="50" t="s">
        <v>121</v>
      </c>
      <c r="L3329" s="72" t="s">
        <v>289</v>
      </c>
      <c r="M3329" s="69">
        <v>4.2</v>
      </c>
      <c r="N3329" s="51">
        <v>111</v>
      </c>
      <c r="O3329" s="50" t="s">
        <v>135</v>
      </c>
      <c r="P3329" s="51">
        <v>10198</v>
      </c>
      <c r="Q3329" s="50" t="s">
        <v>1012</v>
      </c>
      <c r="R3329" s="51">
        <v>10117</v>
      </c>
      <c r="S3329" s="52">
        <v>24</v>
      </c>
      <c r="T3329" s="52">
        <v>76</v>
      </c>
      <c r="U3329" s="52">
        <v>86</v>
      </c>
      <c r="V3329" s="50" t="s">
        <v>51</v>
      </c>
      <c r="W3329" s="52">
        <v>66</v>
      </c>
      <c r="X3329" s="50" t="s">
        <v>121</v>
      </c>
      <c r="Y3329" s="78">
        <f t="shared" si="214"/>
        <v>0.42000000000000004</v>
      </c>
      <c r="Z3329" s="78">
        <f t="shared" si="215"/>
        <v>0</v>
      </c>
      <c r="AA3329" s="78">
        <f t="shared" si="216"/>
        <v>1.8199999999999998</v>
      </c>
      <c r="AB3329" s="77">
        <f t="shared" si="217"/>
        <v>90</v>
      </c>
    </row>
    <row r="3330" spans="1:28" x14ac:dyDescent="0.3">
      <c r="A3330" s="53">
        <v>45049</v>
      </c>
      <c r="B3330" s="50" t="s">
        <v>1255</v>
      </c>
      <c r="C3330" s="50" t="s">
        <v>1256</v>
      </c>
      <c r="D3330" s="50" t="s">
        <v>47</v>
      </c>
      <c r="E3330" s="52">
        <v>10</v>
      </c>
      <c r="F3330" s="51">
        <v>176</v>
      </c>
      <c r="G3330" s="65">
        <v>2.6</v>
      </c>
      <c r="H3330" s="51">
        <v>131</v>
      </c>
      <c r="I3330" s="50" t="s">
        <v>178</v>
      </c>
      <c r="J3330" s="61">
        <v>22.1</v>
      </c>
      <c r="K3330" s="50" t="s">
        <v>55</v>
      </c>
      <c r="L3330" s="73">
        <v>27</v>
      </c>
      <c r="M3330" s="69">
        <v>3.6</v>
      </c>
      <c r="N3330" s="51">
        <v>189</v>
      </c>
      <c r="O3330" s="50" t="s">
        <v>342</v>
      </c>
      <c r="P3330" s="51">
        <v>10137</v>
      </c>
      <c r="Q3330" s="52">
        <v>21</v>
      </c>
      <c r="R3330" s="51">
        <v>10051</v>
      </c>
      <c r="S3330" s="52">
        <v>16</v>
      </c>
      <c r="T3330" s="52">
        <v>72</v>
      </c>
      <c r="U3330" s="52">
        <v>86</v>
      </c>
      <c r="V3330" s="50" t="s">
        <v>51</v>
      </c>
      <c r="W3330" s="52">
        <v>46</v>
      </c>
      <c r="X3330" s="50" t="s">
        <v>433</v>
      </c>
      <c r="Y3330" s="78">
        <f t="shared" si="214"/>
        <v>0.36</v>
      </c>
      <c r="Z3330" s="78">
        <f t="shared" si="215"/>
        <v>0.26</v>
      </c>
      <c r="AA3330" s="78">
        <f t="shared" si="216"/>
        <v>2.21</v>
      </c>
      <c r="AB3330" s="77">
        <f t="shared" si="217"/>
        <v>270</v>
      </c>
    </row>
    <row r="3331" spans="1:28" x14ac:dyDescent="0.3">
      <c r="A3331" s="53">
        <v>45050</v>
      </c>
      <c r="B3331" s="50" t="s">
        <v>1255</v>
      </c>
      <c r="C3331" s="50" t="s">
        <v>1256</v>
      </c>
      <c r="D3331" s="50" t="s">
        <v>47</v>
      </c>
      <c r="E3331" s="52">
        <v>10</v>
      </c>
      <c r="F3331" s="51">
        <v>166</v>
      </c>
      <c r="G3331" s="65">
        <v>0.8</v>
      </c>
      <c r="H3331" s="51">
        <v>125</v>
      </c>
      <c r="I3331" s="50" t="s">
        <v>537</v>
      </c>
      <c r="J3331" s="61">
        <v>20.6</v>
      </c>
      <c r="K3331" s="50" t="s">
        <v>250</v>
      </c>
      <c r="L3331" s="72" t="s">
        <v>132</v>
      </c>
      <c r="M3331" s="69">
        <v>1.9</v>
      </c>
      <c r="N3331" s="51">
        <v>69</v>
      </c>
      <c r="O3331" s="50" t="s">
        <v>121</v>
      </c>
      <c r="P3331" s="51">
        <v>10186</v>
      </c>
      <c r="Q3331" s="52">
        <v>19</v>
      </c>
      <c r="R3331" s="51">
        <v>10129</v>
      </c>
      <c r="S3331" s="50" t="s">
        <v>263</v>
      </c>
      <c r="T3331" s="52">
        <v>72</v>
      </c>
      <c r="U3331" s="52">
        <v>87</v>
      </c>
      <c r="V3331" s="50" t="s">
        <v>51</v>
      </c>
      <c r="W3331" s="52">
        <v>60</v>
      </c>
      <c r="X3331" s="50" t="s">
        <v>99</v>
      </c>
      <c r="Y3331" s="78">
        <f t="shared" ref="Y3331:Y3394" si="218">M3331/$AE$17</f>
        <v>0.19</v>
      </c>
      <c r="Z3331" s="78">
        <f t="shared" ref="Z3331:Z3394" si="219">G3331/$AE$17</f>
        <v>0.08</v>
      </c>
      <c r="AA3331" s="78">
        <f t="shared" ref="AA3331:AA3394" si="220">J3331/$AE$17</f>
        <v>2.06</v>
      </c>
      <c r="AB3331" s="77">
        <f t="shared" ref="AB3331:AB3394" si="221">L3331*$AE$17</f>
        <v>80</v>
      </c>
    </row>
    <row r="3332" spans="1:28" x14ac:dyDescent="0.3">
      <c r="A3332" s="53">
        <v>45051</v>
      </c>
      <c r="B3332" s="50" t="s">
        <v>1255</v>
      </c>
      <c r="C3332" s="50" t="s">
        <v>1256</v>
      </c>
      <c r="D3332" s="50" t="s">
        <v>47</v>
      </c>
      <c r="E3332" s="52">
        <v>10</v>
      </c>
      <c r="F3332" s="51">
        <v>164</v>
      </c>
      <c r="G3332" s="65">
        <v>0</v>
      </c>
      <c r="H3332" s="51">
        <v>121</v>
      </c>
      <c r="I3332" s="50" t="s">
        <v>159</v>
      </c>
      <c r="J3332" s="61">
        <v>20.6</v>
      </c>
      <c r="K3332" s="50" t="s">
        <v>117</v>
      </c>
      <c r="L3332" s="72" t="s">
        <v>132</v>
      </c>
      <c r="M3332" s="69">
        <v>2.5</v>
      </c>
      <c r="N3332" s="51">
        <v>75</v>
      </c>
      <c r="O3332" s="50" t="s">
        <v>213</v>
      </c>
      <c r="P3332" s="51">
        <v>10180</v>
      </c>
      <c r="Q3332" s="50" t="s">
        <v>289</v>
      </c>
      <c r="R3332" s="51">
        <v>10133</v>
      </c>
      <c r="S3332" s="52">
        <v>24</v>
      </c>
      <c r="T3332" s="52">
        <v>75</v>
      </c>
      <c r="U3332" s="52">
        <v>87</v>
      </c>
      <c r="V3332" s="50" t="s">
        <v>51</v>
      </c>
      <c r="W3332" s="52">
        <v>52</v>
      </c>
      <c r="X3332" s="50" t="s">
        <v>222</v>
      </c>
      <c r="Y3332" s="78">
        <f t="shared" si="218"/>
        <v>0.25</v>
      </c>
      <c r="Z3332" s="78">
        <f t="shared" si="219"/>
        <v>0</v>
      </c>
      <c r="AA3332" s="78">
        <f t="shared" si="220"/>
        <v>2.06</v>
      </c>
      <c r="AB3332" s="77">
        <f t="shared" si="221"/>
        <v>80</v>
      </c>
    </row>
    <row r="3333" spans="1:28" x14ac:dyDescent="0.3">
      <c r="A3333" s="53">
        <v>45052</v>
      </c>
      <c r="B3333" s="50" t="s">
        <v>1255</v>
      </c>
      <c r="C3333" s="50" t="s">
        <v>1256</v>
      </c>
      <c r="D3333" s="50" t="s">
        <v>47</v>
      </c>
      <c r="E3333" s="52">
        <v>10</v>
      </c>
      <c r="F3333" s="51">
        <v>166</v>
      </c>
      <c r="G3333" s="65">
        <v>0.4</v>
      </c>
      <c r="H3333" s="51">
        <v>129</v>
      </c>
      <c r="I3333" s="50" t="s">
        <v>367</v>
      </c>
      <c r="J3333" s="61">
        <v>20.2</v>
      </c>
      <c r="K3333" s="50" t="s">
        <v>171</v>
      </c>
      <c r="L3333" s="73">
        <v>29</v>
      </c>
      <c r="M3333" s="69">
        <v>1.1000000000000001</v>
      </c>
      <c r="N3333" s="51">
        <v>103</v>
      </c>
      <c r="O3333" s="50" t="s">
        <v>171</v>
      </c>
      <c r="P3333" s="51">
        <v>10185</v>
      </c>
      <c r="Q3333" s="52">
        <v>24</v>
      </c>
      <c r="R3333" s="51">
        <v>10120</v>
      </c>
      <c r="S3333" s="50" t="s">
        <v>51</v>
      </c>
      <c r="T3333" s="52">
        <v>69</v>
      </c>
      <c r="U3333" s="52">
        <v>75</v>
      </c>
      <c r="V3333" s="50" t="s">
        <v>66</v>
      </c>
      <c r="W3333" s="52">
        <v>58</v>
      </c>
      <c r="X3333" s="50" t="s">
        <v>60</v>
      </c>
      <c r="Y3333" s="78">
        <f t="shared" si="218"/>
        <v>0.11000000000000001</v>
      </c>
      <c r="Z3333" s="78">
        <f t="shared" si="219"/>
        <v>0.04</v>
      </c>
      <c r="AA3333" s="78">
        <f t="shared" si="220"/>
        <v>2.02</v>
      </c>
      <c r="AB3333" s="77">
        <f t="shared" si="221"/>
        <v>290</v>
      </c>
    </row>
    <row r="3334" spans="1:28" x14ac:dyDescent="0.3">
      <c r="A3334" s="53">
        <v>45053</v>
      </c>
      <c r="B3334" s="50" t="s">
        <v>1255</v>
      </c>
      <c r="C3334" s="50" t="s">
        <v>1256</v>
      </c>
      <c r="D3334" s="50" t="s">
        <v>47</v>
      </c>
      <c r="E3334" s="52">
        <v>10</v>
      </c>
      <c r="F3334" s="51">
        <v>163</v>
      </c>
      <c r="G3334" s="65">
        <v>0</v>
      </c>
      <c r="H3334" s="51">
        <v>131</v>
      </c>
      <c r="I3334" s="50" t="s">
        <v>100</v>
      </c>
      <c r="J3334" s="61">
        <v>19.5</v>
      </c>
      <c r="K3334" s="50" t="s">
        <v>277</v>
      </c>
      <c r="L3334" s="73">
        <v>27</v>
      </c>
      <c r="M3334" s="69">
        <v>1.1000000000000001</v>
      </c>
      <c r="N3334" s="51">
        <v>64</v>
      </c>
      <c r="O3334" s="50" t="s">
        <v>85</v>
      </c>
      <c r="P3334" s="51">
        <v>10241</v>
      </c>
      <c r="Q3334" s="52">
        <v>23</v>
      </c>
      <c r="R3334" s="51">
        <v>10185</v>
      </c>
      <c r="S3334" s="50" t="s">
        <v>1012</v>
      </c>
      <c r="T3334" s="52">
        <v>77</v>
      </c>
      <c r="U3334" s="52">
        <v>84</v>
      </c>
      <c r="V3334" s="50" t="s">
        <v>232</v>
      </c>
      <c r="W3334" s="52">
        <v>70</v>
      </c>
      <c r="X3334" s="50" t="s">
        <v>80</v>
      </c>
      <c r="Y3334" s="78">
        <f t="shared" si="218"/>
        <v>0.11000000000000001</v>
      </c>
      <c r="Z3334" s="78">
        <f t="shared" si="219"/>
        <v>0</v>
      </c>
      <c r="AA3334" s="78">
        <f t="shared" si="220"/>
        <v>1.95</v>
      </c>
      <c r="AB3334" s="77">
        <f t="shared" si="221"/>
        <v>270</v>
      </c>
    </row>
    <row r="3335" spans="1:28" x14ac:dyDescent="0.3">
      <c r="A3335" s="53">
        <v>45054</v>
      </c>
      <c r="B3335" s="50" t="s">
        <v>1255</v>
      </c>
      <c r="C3335" s="50" t="s">
        <v>1256</v>
      </c>
      <c r="D3335" s="50" t="s">
        <v>47</v>
      </c>
      <c r="E3335" s="52">
        <v>10</v>
      </c>
      <c r="F3335" s="51">
        <v>162</v>
      </c>
      <c r="G3335" s="65">
        <v>5.4</v>
      </c>
      <c r="H3335" s="51">
        <v>120</v>
      </c>
      <c r="I3335" s="50" t="s">
        <v>166</v>
      </c>
      <c r="J3335" s="61">
        <v>20.5</v>
      </c>
      <c r="K3335" s="50" t="s">
        <v>121</v>
      </c>
      <c r="L3335" s="72" t="s">
        <v>132</v>
      </c>
      <c r="M3335" s="69">
        <v>1.7</v>
      </c>
      <c r="N3335" s="51">
        <v>44</v>
      </c>
      <c r="O3335" s="50" t="s">
        <v>201</v>
      </c>
      <c r="P3335" s="51">
        <v>10239</v>
      </c>
      <c r="Q3335" s="52">
        <v>10</v>
      </c>
      <c r="R3335" s="51">
        <v>10206</v>
      </c>
      <c r="S3335" s="52">
        <v>24</v>
      </c>
      <c r="T3335" s="52">
        <v>77</v>
      </c>
      <c r="U3335" s="52">
        <v>86</v>
      </c>
      <c r="V3335" s="50" t="s">
        <v>103</v>
      </c>
      <c r="W3335" s="52">
        <v>67</v>
      </c>
      <c r="X3335" s="50" t="s">
        <v>81</v>
      </c>
      <c r="Y3335" s="78">
        <f t="shared" si="218"/>
        <v>0.16999999999999998</v>
      </c>
      <c r="Z3335" s="78">
        <f t="shared" si="219"/>
        <v>0.54</v>
      </c>
      <c r="AA3335" s="78">
        <f t="shared" si="220"/>
        <v>2.0499999999999998</v>
      </c>
      <c r="AB3335" s="77">
        <f t="shared" si="221"/>
        <v>80</v>
      </c>
    </row>
    <row r="3336" spans="1:28" x14ac:dyDescent="0.3">
      <c r="A3336" s="53">
        <v>45055</v>
      </c>
      <c r="B3336" s="50" t="s">
        <v>1255</v>
      </c>
      <c r="C3336" s="50" t="s">
        <v>1256</v>
      </c>
      <c r="D3336" s="50" t="s">
        <v>47</v>
      </c>
      <c r="E3336" s="52">
        <v>10</v>
      </c>
      <c r="F3336" s="51">
        <v>164</v>
      </c>
      <c r="G3336" s="65">
        <v>2.4</v>
      </c>
      <c r="H3336" s="51">
        <v>140</v>
      </c>
      <c r="I3336" s="50" t="s">
        <v>376</v>
      </c>
      <c r="J3336" s="61">
        <v>18.8</v>
      </c>
      <c r="K3336" s="50" t="s">
        <v>64</v>
      </c>
      <c r="L3336" s="73">
        <v>30</v>
      </c>
      <c r="M3336" s="69">
        <v>5</v>
      </c>
      <c r="N3336" s="51">
        <v>139</v>
      </c>
      <c r="O3336" s="50" t="s">
        <v>206</v>
      </c>
      <c r="P3336" s="51">
        <v>10254</v>
      </c>
      <c r="Q3336" s="52">
        <v>21</v>
      </c>
      <c r="R3336" s="51">
        <v>10194</v>
      </c>
      <c r="S3336" s="50" t="s">
        <v>218</v>
      </c>
      <c r="T3336" s="52">
        <v>77</v>
      </c>
      <c r="U3336" s="52">
        <v>86</v>
      </c>
      <c r="V3336" s="50" t="s">
        <v>120</v>
      </c>
      <c r="W3336" s="52">
        <v>67</v>
      </c>
      <c r="X3336" s="50" t="s">
        <v>64</v>
      </c>
      <c r="Y3336" s="78">
        <f t="shared" si="218"/>
        <v>0.5</v>
      </c>
      <c r="Z3336" s="78">
        <f t="shared" si="219"/>
        <v>0.24</v>
      </c>
      <c r="AA3336" s="78">
        <f t="shared" si="220"/>
        <v>1.8800000000000001</v>
      </c>
      <c r="AB3336" s="77">
        <f t="shared" si="221"/>
        <v>300</v>
      </c>
    </row>
    <row r="3337" spans="1:28" x14ac:dyDescent="0.3">
      <c r="A3337" s="53">
        <v>45056</v>
      </c>
      <c r="B3337" s="50" t="s">
        <v>1255</v>
      </c>
      <c r="C3337" s="50" t="s">
        <v>1256</v>
      </c>
      <c r="D3337" s="50" t="s">
        <v>47</v>
      </c>
      <c r="E3337" s="52">
        <v>10</v>
      </c>
      <c r="F3337" s="51">
        <v>152</v>
      </c>
      <c r="G3337" s="65">
        <v>0.8</v>
      </c>
      <c r="H3337" s="51">
        <v>125</v>
      </c>
      <c r="I3337" s="50" t="s">
        <v>75</v>
      </c>
      <c r="J3337" s="61">
        <v>17.899999999999999</v>
      </c>
      <c r="K3337" s="50" t="s">
        <v>475</v>
      </c>
      <c r="L3337" s="73">
        <v>30</v>
      </c>
      <c r="M3337" s="69">
        <v>3.9</v>
      </c>
      <c r="N3337" s="51">
        <v>131</v>
      </c>
      <c r="O3337" s="50" t="s">
        <v>148</v>
      </c>
      <c r="P3337" s="51">
        <v>10249</v>
      </c>
      <c r="Q3337" s="50" t="s">
        <v>1012</v>
      </c>
      <c r="R3337" s="51">
        <v>10229</v>
      </c>
      <c r="S3337" s="52">
        <v>24</v>
      </c>
      <c r="T3337" s="52">
        <v>60</v>
      </c>
      <c r="U3337" s="52">
        <v>73</v>
      </c>
      <c r="V3337" s="50" t="s">
        <v>750</v>
      </c>
      <c r="W3337" s="52">
        <v>47</v>
      </c>
      <c r="X3337" s="50" t="s">
        <v>475</v>
      </c>
      <c r="Y3337" s="78">
        <f t="shared" si="218"/>
        <v>0.39</v>
      </c>
      <c r="Z3337" s="78">
        <f t="shared" si="219"/>
        <v>0.08</v>
      </c>
      <c r="AA3337" s="78">
        <f t="shared" si="220"/>
        <v>1.7899999999999998</v>
      </c>
      <c r="AB3337" s="77">
        <f t="shared" si="221"/>
        <v>300</v>
      </c>
    </row>
    <row r="3338" spans="1:28" x14ac:dyDescent="0.3">
      <c r="A3338" s="53">
        <v>45057</v>
      </c>
      <c r="B3338" s="50" t="s">
        <v>1255</v>
      </c>
      <c r="C3338" s="50" t="s">
        <v>1256</v>
      </c>
      <c r="D3338" s="50" t="s">
        <v>47</v>
      </c>
      <c r="E3338" s="52">
        <v>10</v>
      </c>
      <c r="F3338" s="51">
        <v>150</v>
      </c>
      <c r="G3338" s="65">
        <v>21.6</v>
      </c>
      <c r="H3338" s="51">
        <v>119</v>
      </c>
      <c r="I3338" s="50" t="s">
        <v>100</v>
      </c>
      <c r="J3338" s="61">
        <v>18.100000000000001</v>
      </c>
      <c r="K3338" s="50" t="s">
        <v>209</v>
      </c>
      <c r="L3338" s="73">
        <v>29</v>
      </c>
      <c r="M3338" s="69">
        <v>4.4000000000000004</v>
      </c>
      <c r="N3338" s="51">
        <v>156</v>
      </c>
      <c r="O3338" s="50" t="s">
        <v>71</v>
      </c>
      <c r="P3338" s="51">
        <v>10230</v>
      </c>
      <c r="Q3338" s="50" t="s">
        <v>263</v>
      </c>
      <c r="R3338" s="51">
        <v>10207</v>
      </c>
      <c r="S3338" s="52">
        <v>16</v>
      </c>
      <c r="T3338" s="52">
        <v>69</v>
      </c>
      <c r="U3338" s="52">
        <v>82</v>
      </c>
      <c r="V3338" s="50" t="s">
        <v>312</v>
      </c>
      <c r="W3338" s="52">
        <v>48</v>
      </c>
      <c r="X3338" s="50" t="s">
        <v>209</v>
      </c>
      <c r="Y3338" s="78">
        <f t="shared" si="218"/>
        <v>0.44000000000000006</v>
      </c>
      <c r="Z3338" s="78">
        <f t="shared" si="219"/>
        <v>2.16</v>
      </c>
      <c r="AA3338" s="78">
        <f t="shared" si="220"/>
        <v>1.81</v>
      </c>
      <c r="AB3338" s="77">
        <f t="shared" si="221"/>
        <v>290</v>
      </c>
    </row>
    <row r="3339" spans="1:28" x14ac:dyDescent="0.3">
      <c r="A3339" s="53">
        <v>45058</v>
      </c>
      <c r="B3339" s="50" t="s">
        <v>1255</v>
      </c>
      <c r="C3339" s="50" t="s">
        <v>1256</v>
      </c>
      <c r="D3339" s="50" t="s">
        <v>47</v>
      </c>
      <c r="E3339" s="52">
        <v>10</v>
      </c>
      <c r="F3339" s="51">
        <v>138</v>
      </c>
      <c r="G3339" s="65">
        <v>11</v>
      </c>
      <c r="H3339" s="51">
        <v>112</v>
      </c>
      <c r="I3339" s="50" t="s">
        <v>193</v>
      </c>
      <c r="J3339" s="61">
        <v>16.5</v>
      </c>
      <c r="K3339" s="50" t="s">
        <v>91</v>
      </c>
      <c r="L3339" s="73">
        <v>28</v>
      </c>
      <c r="M3339" s="69">
        <v>3.6</v>
      </c>
      <c r="N3339" s="51">
        <v>100</v>
      </c>
      <c r="O3339" s="50" t="s">
        <v>91</v>
      </c>
      <c r="P3339" s="51">
        <v>10225</v>
      </c>
      <c r="Q3339" s="52">
        <v>21</v>
      </c>
      <c r="R3339" s="51">
        <v>10185</v>
      </c>
      <c r="S3339" s="50" t="s">
        <v>116</v>
      </c>
      <c r="T3339" s="52">
        <v>74</v>
      </c>
      <c r="U3339" s="52">
        <v>84</v>
      </c>
      <c r="V3339" s="50" t="s">
        <v>51</v>
      </c>
      <c r="W3339" s="52">
        <v>60</v>
      </c>
      <c r="X3339" s="50" t="s">
        <v>94</v>
      </c>
      <c r="Y3339" s="78">
        <f t="shared" si="218"/>
        <v>0.36</v>
      </c>
      <c r="Z3339" s="78">
        <f t="shared" si="219"/>
        <v>1.1000000000000001</v>
      </c>
      <c r="AA3339" s="78">
        <f t="shared" si="220"/>
        <v>1.65</v>
      </c>
      <c r="AB3339" s="77">
        <f t="shared" si="221"/>
        <v>280</v>
      </c>
    </row>
    <row r="3340" spans="1:28" x14ac:dyDescent="0.3">
      <c r="A3340" s="53">
        <v>45059</v>
      </c>
      <c r="B3340" s="50" t="s">
        <v>1255</v>
      </c>
      <c r="C3340" s="50" t="s">
        <v>1256</v>
      </c>
      <c r="D3340" s="50" t="s">
        <v>47</v>
      </c>
      <c r="E3340" s="52">
        <v>10</v>
      </c>
      <c r="F3340" s="51">
        <v>139</v>
      </c>
      <c r="G3340" s="65">
        <v>4</v>
      </c>
      <c r="H3340" s="51">
        <v>115</v>
      </c>
      <c r="I3340" s="50" t="s">
        <v>537</v>
      </c>
      <c r="J3340" s="61">
        <v>16.3</v>
      </c>
      <c r="K3340" s="50" t="s">
        <v>179</v>
      </c>
      <c r="L3340" s="73">
        <v>29</v>
      </c>
      <c r="M3340" s="69">
        <v>3.1</v>
      </c>
      <c r="N3340" s="51">
        <v>108</v>
      </c>
      <c r="O3340" s="50" t="s">
        <v>129</v>
      </c>
      <c r="P3340" s="51">
        <v>10238</v>
      </c>
      <c r="Q3340" s="52">
        <v>22</v>
      </c>
      <c r="R3340" s="51">
        <v>10216</v>
      </c>
      <c r="S3340" s="50" t="s">
        <v>116</v>
      </c>
      <c r="T3340" s="52">
        <v>77</v>
      </c>
      <c r="U3340" s="52">
        <v>84</v>
      </c>
      <c r="V3340" s="50" t="s">
        <v>88</v>
      </c>
      <c r="W3340" s="52">
        <v>66</v>
      </c>
      <c r="X3340" s="50" t="s">
        <v>226</v>
      </c>
      <c r="Y3340" s="78">
        <f t="shared" si="218"/>
        <v>0.31</v>
      </c>
      <c r="Z3340" s="78">
        <f t="shared" si="219"/>
        <v>0.4</v>
      </c>
      <c r="AA3340" s="78">
        <f t="shared" si="220"/>
        <v>1.6300000000000001</v>
      </c>
      <c r="AB3340" s="77">
        <f t="shared" si="221"/>
        <v>290</v>
      </c>
    </row>
    <row r="3341" spans="1:28" x14ac:dyDescent="0.3">
      <c r="A3341" s="53">
        <v>45060</v>
      </c>
      <c r="B3341" s="50" t="s">
        <v>1255</v>
      </c>
      <c r="C3341" s="50" t="s">
        <v>1256</v>
      </c>
      <c r="D3341" s="50" t="s">
        <v>47</v>
      </c>
      <c r="E3341" s="52">
        <v>10</v>
      </c>
      <c r="F3341" s="51">
        <v>154</v>
      </c>
      <c r="G3341" s="65">
        <v>3.4</v>
      </c>
      <c r="H3341" s="51">
        <v>134</v>
      </c>
      <c r="I3341" s="50" t="s">
        <v>159</v>
      </c>
      <c r="J3341" s="61">
        <v>17.399999999999999</v>
      </c>
      <c r="K3341" s="50" t="s">
        <v>139</v>
      </c>
      <c r="L3341" s="73">
        <v>30</v>
      </c>
      <c r="M3341" s="69">
        <v>3.1</v>
      </c>
      <c r="N3341" s="51">
        <v>83</v>
      </c>
      <c r="O3341" s="50" t="s">
        <v>89</v>
      </c>
      <c r="P3341" s="51">
        <v>10238</v>
      </c>
      <c r="Q3341" s="50" t="s">
        <v>51</v>
      </c>
      <c r="R3341" s="51">
        <v>10220</v>
      </c>
      <c r="S3341" s="50" t="s">
        <v>84</v>
      </c>
      <c r="T3341" s="52">
        <v>75</v>
      </c>
      <c r="U3341" s="52">
        <v>84</v>
      </c>
      <c r="V3341" s="50" t="s">
        <v>51</v>
      </c>
      <c r="W3341" s="52">
        <v>67</v>
      </c>
      <c r="X3341" s="50" t="s">
        <v>139</v>
      </c>
      <c r="Y3341" s="78">
        <f t="shared" si="218"/>
        <v>0.31</v>
      </c>
      <c r="Z3341" s="78">
        <f t="shared" si="219"/>
        <v>0.33999999999999997</v>
      </c>
      <c r="AA3341" s="78">
        <f t="shared" si="220"/>
        <v>1.7399999999999998</v>
      </c>
      <c r="AB3341" s="77">
        <f t="shared" si="221"/>
        <v>300</v>
      </c>
    </row>
    <row r="3342" spans="1:28" x14ac:dyDescent="0.3">
      <c r="A3342" s="53">
        <v>45061</v>
      </c>
      <c r="B3342" s="50" t="s">
        <v>1255</v>
      </c>
      <c r="C3342" s="50" t="s">
        <v>1256</v>
      </c>
      <c r="D3342" s="50" t="s">
        <v>47</v>
      </c>
      <c r="E3342" s="52">
        <v>10</v>
      </c>
      <c r="F3342" s="51">
        <v>140</v>
      </c>
      <c r="G3342" s="65">
        <v>11.8</v>
      </c>
      <c r="H3342" s="51">
        <v>128</v>
      </c>
      <c r="I3342" s="50" t="s">
        <v>638</v>
      </c>
      <c r="J3342" s="61">
        <v>15.2</v>
      </c>
      <c r="K3342" s="50" t="s">
        <v>169</v>
      </c>
      <c r="L3342" s="73">
        <v>28</v>
      </c>
      <c r="M3342" s="69">
        <v>2.8</v>
      </c>
      <c r="N3342" s="51">
        <v>78</v>
      </c>
      <c r="O3342" s="50" t="s">
        <v>186</v>
      </c>
      <c r="P3342" s="51">
        <v>10237</v>
      </c>
      <c r="Q3342" s="50" t="s">
        <v>51</v>
      </c>
      <c r="R3342" s="51">
        <v>10215</v>
      </c>
      <c r="S3342" s="50" t="s">
        <v>51</v>
      </c>
      <c r="T3342" s="52">
        <v>81</v>
      </c>
      <c r="U3342" s="52">
        <v>85</v>
      </c>
      <c r="V3342" s="50" t="s">
        <v>51</v>
      </c>
      <c r="W3342" s="52">
        <v>74</v>
      </c>
      <c r="X3342" s="50" t="s">
        <v>100</v>
      </c>
      <c r="Y3342" s="78">
        <f t="shared" si="218"/>
        <v>0.27999999999999997</v>
      </c>
      <c r="Z3342" s="78">
        <f t="shared" si="219"/>
        <v>1.1800000000000002</v>
      </c>
      <c r="AA3342" s="78">
        <f t="shared" si="220"/>
        <v>1.52</v>
      </c>
      <c r="AB3342" s="77">
        <f t="shared" si="221"/>
        <v>280</v>
      </c>
    </row>
    <row r="3343" spans="1:28" x14ac:dyDescent="0.3">
      <c r="A3343" s="53">
        <v>45062</v>
      </c>
      <c r="B3343" s="50" t="s">
        <v>1255</v>
      </c>
      <c r="C3343" s="50" t="s">
        <v>1256</v>
      </c>
      <c r="D3343" s="50" t="s">
        <v>47</v>
      </c>
      <c r="E3343" s="52">
        <v>10</v>
      </c>
      <c r="F3343" s="51">
        <v>142</v>
      </c>
      <c r="G3343" s="65">
        <v>0</v>
      </c>
      <c r="H3343" s="51">
        <v>110</v>
      </c>
      <c r="I3343" s="50" t="s">
        <v>193</v>
      </c>
      <c r="J3343" s="61">
        <v>17.5</v>
      </c>
      <c r="K3343" s="50" t="s">
        <v>117</v>
      </c>
      <c r="L3343" s="72" t="s">
        <v>533</v>
      </c>
      <c r="M3343" s="69">
        <v>3.3</v>
      </c>
      <c r="N3343" s="51">
        <v>92</v>
      </c>
      <c r="O3343" s="50" t="s">
        <v>235</v>
      </c>
      <c r="P3343" s="51">
        <v>10235</v>
      </c>
      <c r="Q3343" s="50" t="s">
        <v>51</v>
      </c>
      <c r="R3343" s="51">
        <v>10220</v>
      </c>
      <c r="S3343" s="50" t="s">
        <v>116</v>
      </c>
      <c r="T3343" s="52">
        <v>64</v>
      </c>
      <c r="U3343" s="52">
        <v>78</v>
      </c>
      <c r="V3343" s="50" t="s">
        <v>193</v>
      </c>
      <c r="W3343" s="52">
        <v>55</v>
      </c>
      <c r="X3343" s="50" t="s">
        <v>51</v>
      </c>
      <c r="Y3343" s="78">
        <f t="shared" si="218"/>
        <v>0.32999999999999996</v>
      </c>
      <c r="Z3343" s="78">
        <f t="shared" si="219"/>
        <v>0</v>
      </c>
      <c r="AA3343" s="78">
        <f t="shared" si="220"/>
        <v>1.75</v>
      </c>
      <c r="AB3343" s="77">
        <f t="shared" si="221"/>
        <v>70</v>
      </c>
    </row>
    <row r="3344" spans="1:28" x14ac:dyDescent="0.3">
      <c r="A3344" s="53">
        <v>45063</v>
      </c>
      <c r="B3344" s="50" t="s">
        <v>1255</v>
      </c>
      <c r="C3344" s="50" t="s">
        <v>1256</v>
      </c>
      <c r="D3344" s="50" t="s">
        <v>47</v>
      </c>
      <c r="E3344" s="52">
        <v>10</v>
      </c>
      <c r="F3344" s="51">
        <v>152</v>
      </c>
      <c r="G3344" s="65">
        <v>0</v>
      </c>
      <c r="H3344" s="51">
        <v>123</v>
      </c>
      <c r="I3344" s="50" t="s">
        <v>286</v>
      </c>
      <c r="J3344" s="61">
        <v>18</v>
      </c>
      <c r="K3344" s="50" t="s">
        <v>117</v>
      </c>
      <c r="L3344" s="72" t="s">
        <v>289</v>
      </c>
      <c r="M3344" s="69">
        <v>6.4</v>
      </c>
      <c r="N3344" s="51">
        <v>117</v>
      </c>
      <c r="O3344" s="50" t="s">
        <v>143</v>
      </c>
      <c r="P3344" s="51">
        <v>10248</v>
      </c>
      <c r="Q3344" s="52">
        <v>21</v>
      </c>
      <c r="R3344" s="51">
        <v>10218</v>
      </c>
      <c r="S3344" s="50" t="s">
        <v>116</v>
      </c>
      <c r="T3344" s="52">
        <v>54</v>
      </c>
      <c r="U3344" s="52">
        <v>68</v>
      </c>
      <c r="V3344" s="50" t="s">
        <v>108</v>
      </c>
      <c r="W3344" s="52">
        <v>49</v>
      </c>
      <c r="X3344" s="50" t="s">
        <v>85</v>
      </c>
      <c r="Y3344" s="78">
        <f t="shared" si="218"/>
        <v>0.64</v>
      </c>
      <c r="Z3344" s="78">
        <f t="shared" si="219"/>
        <v>0</v>
      </c>
      <c r="AA3344" s="78">
        <f t="shared" si="220"/>
        <v>1.8</v>
      </c>
      <c r="AB3344" s="77">
        <f t="shared" si="221"/>
        <v>90</v>
      </c>
    </row>
    <row r="3345" spans="1:28" x14ac:dyDescent="0.3">
      <c r="A3345" s="53">
        <v>45064</v>
      </c>
      <c r="B3345" s="50" t="s">
        <v>1255</v>
      </c>
      <c r="C3345" s="50" t="s">
        <v>1256</v>
      </c>
      <c r="D3345" s="50" t="s">
        <v>47</v>
      </c>
      <c r="E3345" s="52">
        <v>10</v>
      </c>
      <c r="F3345" s="51">
        <v>158</v>
      </c>
      <c r="G3345" s="65">
        <v>0</v>
      </c>
      <c r="H3345" s="51">
        <v>123</v>
      </c>
      <c r="I3345" s="50" t="s">
        <v>51</v>
      </c>
      <c r="J3345" s="61">
        <v>19.3</v>
      </c>
      <c r="K3345" s="50" t="s">
        <v>179</v>
      </c>
      <c r="L3345" s="73">
        <v>30</v>
      </c>
      <c r="M3345" s="69">
        <v>1.9</v>
      </c>
      <c r="N3345" s="51">
        <v>67</v>
      </c>
      <c r="O3345" s="50" t="s">
        <v>104</v>
      </c>
      <c r="P3345" s="51">
        <v>10256</v>
      </c>
      <c r="Q3345" s="52">
        <v>21</v>
      </c>
      <c r="R3345" s="51">
        <v>10230</v>
      </c>
      <c r="S3345" s="50" t="s">
        <v>51</v>
      </c>
      <c r="T3345" s="52">
        <v>66</v>
      </c>
      <c r="U3345" s="52">
        <v>77</v>
      </c>
      <c r="V3345" s="50" t="s">
        <v>108</v>
      </c>
      <c r="W3345" s="52">
        <v>58</v>
      </c>
      <c r="X3345" s="50" t="s">
        <v>71</v>
      </c>
      <c r="Y3345" s="78">
        <f t="shared" si="218"/>
        <v>0.19</v>
      </c>
      <c r="Z3345" s="78">
        <f t="shared" si="219"/>
        <v>0</v>
      </c>
      <c r="AA3345" s="78">
        <f t="shared" si="220"/>
        <v>1.9300000000000002</v>
      </c>
      <c r="AB3345" s="77">
        <f t="shared" si="221"/>
        <v>300</v>
      </c>
    </row>
    <row r="3346" spans="1:28" x14ac:dyDescent="0.3">
      <c r="A3346" s="53">
        <v>45065</v>
      </c>
      <c r="B3346" s="50" t="s">
        <v>1255</v>
      </c>
      <c r="C3346" s="50" t="s">
        <v>1256</v>
      </c>
      <c r="D3346" s="50" t="s">
        <v>47</v>
      </c>
      <c r="E3346" s="52">
        <v>10</v>
      </c>
      <c r="F3346" s="51">
        <v>156</v>
      </c>
      <c r="G3346" s="65">
        <v>0</v>
      </c>
      <c r="H3346" s="51">
        <v>126</v>
      </c>
      <c r="I3346" s="50" t="s">
        <v>75</v>
      </c>
      <c r="J3346" s="61">
        <v>18.600000000000001</v>
      </c>
      <c r="K3346" s="50" t="s">
        <v>61</v>
      </c>
      <c r="L3346" s="73">
        <v>30</v>
      </c>
      <c r="M3346" s="69">
        <v>3.1</v>
      </c>
      <c r="N3346" s="51">
        <v>75</v>
      </c>
      <c r="O3346" s="50" t="s">
        <v>264</v>
      </c>
      <c r="P3346" s="51">
        <v>10251</v>
      </c>
      <c r="Q3346" s="50" t="s">
        <v>1012</v>
      </c>
      <c r="R3346" s="51">
        <v>10223</v>
      </c>
      <c r="S3346" s="52">
        <v>24</v>
      </c>
      <c r="T3346" s="52">
        <v>68</v>
      </c>
      <c r="U3346" s="52">
        <v>80</v>
      </c>
      <c r="V3346" s="50" t="s">
        <v>460</v>
      </c>
      <c r="W3346" s="52">
        <v>59</v>
      </c>
      <c r="X3346" s="50" t="s">
        <v>143</v>
      </c>
      <c r="Y3346" s="78">
        <f t="shared" si="218"/>
        <v>0.31</v>
      </c>
      <c r="Z3346" s="78">
        <f t="shared" si="219"/>
        <v>0</v>
      </c>
      <c r="AA3346" s="78">
        <f t="shared" si="220"/>
        <v>1.86</v>
      </c>
      <c r="AB3346" s="77">
        <f t="shared" si="221"/>
        <v>300</v>
      </c>
    </row>
    <row r="3347" spans="1:28" x14ac:dyDescent="0.3">
      <c r="A3347" s="53">
        <v>45066</v>
      </c>
      <c r="B3347" s="50" t="s">
        <v>1255</v>
      </c>
      <c r="C3347" s="50" t="s">
        <v>1256</v>
      </c>
      <c r="D3347" s="50" t="s">
        <v>47</v>
      </c>
      <c r="E3347" s="52">
        <v>10</v>
      </c>
      <c r="F3347" s="51">
        <v>158</v>
      </c>
      <c r="G3347" s="65">
        <v>0</v>
      </c>
      <c r="H3347" s="51">
        <v>127</v>
      </c>
      <c r="I3347" s="50" t="s">
        <v>108</v>
      </c>
      <c r="J3347" s="61">
        <v>18.899999999999999</v>
      </c>
      <c r="K3347" s="50" t="s">
        <v>135</v>
      </c>
      <c r="L3347" s="73">
        <v>31</v>
      </c>
      <c r="M3347" s="69">
        <v>3.3</v>
      </c>
      <c r="N3347" s="51">
        <v>89</v>
      </c>
      <c r="O3347" s="50" t="s">
        <v>169</v>
      </c>
      <c r="P3347" s="51">
        <v>10223</v>
      </c>
      <c r="Q3347" s="50" t="s">
        <v>1012</v>
      </c>
      <c r="R3347" s="51">
        <v>10164</v>
      </c>
      <c r="S3347" s="52">
        <v>24</v>
      </c>
      <c r="T3347" s="52">
        <v>66</v>
      </c>
      <c r="U3347" s="52">
        <v>77</v>
      </c>
      <c r="V3347" s="50" t="s">
        <v>88</v>
      </c>
      <c r="W3347" s="52">
        <v>60</v>
      </c>
      <c r="X3347" s="50" t="s">
        <v>352</v>
      </c>
      <c r="Y3347" s="78">
        <f t="shared" si="218"/>
        <v>0.32999999999999996</v>
      </c>
      <c r="Z3347" s="78">
        <f t="shared" si="219"/>
        <v>0</v>
      </c>
      <c r="AA3347" s="78">
        <f t="shared" si="220"/>
        <v>1.89</v>
      </c>
      <c r="AB3347" s="77">
        <f t="shared" si="221"/>
        <v>310</v>
      </c>
    </row>
    <row r="3348" spans="1:28" x14ac:dyDescent="0.3">
      <c r="A3348" s="53">
        <v>45067</v>
      </c>
      <c r="B3348" s="50" t="s">
        <v>1255</v>
      </c>
      <c r="C3348" s="50" t="s">
        <v>1256</v>
      </c>
      <c r="D3348" s="50" t="s">
        <v>47</v>
      </c>
      <c r="E3348" s="52">
        <v>10</v>
      </c>
      <c r="F3348" s="51">
        <v>152</v>
      </c>
      <c r="G3348" s="65">
        <v>0</v>
      </c>
      <c r="H3348" s="51">
        <v>123</v>
      </c>
      <c r="I3348" s="50" t="s">
        <v>193</v>
      </c>
      <c r="J3348" s="61">
        <v>18.100000000000001</v>
      </c>
      <c r="K3348" s="50" t="s">
        <v>128</v>
      </c>
      <c r="L3348" s="73">
        <v>30</v>
      </c>
      <c r="M3348" s="69">
        <v>3.1</v>
      </c>
      <c r="N3348" s="51">
        <v>78</v>
      </c>
      <c r="O3348" s="50" t="s">
        <v>169</v>
      </c>
      <c r="P3348" s="51">
        <v>10164</v>
      </c>
      <c r="Q3348" s="50" t="s">
        <v>1012</v>
      </c>
      <c r="R3348" s="51">
        <v>10143</v>
      </c>
      <c r="S3348" s="50" t="s">
        <v>51</v>
      </c>
      <c r="T3348" s="52">
        <v>71</v>
      </c>
      <c r="U3348" s="52">
        <v>80</v>
      </c>
      <c r="V3348" s="50" t="s">
        <v>51</v>
      </c>
      <c r="W3348" s="52">
        <v>64</v>
      </c>
      <c r="X3348" s="50" t="s">
        <v>182</v>
      </c>
      <c r="Y3348" s="78">
        <f t="shared" si="218"/>
        <v>0.31</v>
      </c>
      <c r="Z3348" s="78">
        <f t="shared" si="219"/>
        <v>0</v>
      </c>
      <c r="AA3348" s="78">
        <f t="shared" si="220"/>
        <v>1.81</v>
      </c>
      <c r="AB3348" s="77">
        <f t="shared" si="221"/>
        <v>300</v>
      </c>
    </row>
    <row r="3349" spans="1:28" x14ac:dyDescent="0.3">
      <c r="A3349" s="53">
        <v>45068</v>
      </c>
      <c r="B3349" s="50" t="s">
        <v>1255</v>
      </c>
      <c r="C3349" s="50" t="s">
        <v>1256</v>
      </c>
      <c r="D3349" s="50" t="s">
        <v>47</v>
      </c>
      <c r="E3349" s="52">
        <v>10</v>
      </c>
      <c r="F3349" s="51">
        <v>154</v>
      </c>
      <c r="G3349" s="65">
        <v>7</v>
      </c>
      <c r="H3349" s="51">
        <v>124</v>
      </c>
      <c r="I3349" s="50" t="s">
        <v>367</v>
      </c>
      <c r="J3349" s="61">
        <v>18.399999999999999</v>
      </c>
      <c r="K3349" s="50" t="s">
        <v>171</v>
      </c>
      <c r="L3349" s="73">
        <v>30</v>
      </c>
      <c r="M3349" s="69">
        <v>1.9</v>
      </c>
      <c r="N3349" s="51">
        <v>69</v>
      </c>
      <c r="O3349" s="50" t="s">
        <v>143</v>
      </c>
      <c r="P3349" s="51">
        <v>10182</v>
      </c>
      <c r="Q3349" s="52">
        <v>23</v>
      </c>
      <c r="R3349" s="51">
        <v>10150</v>
      </c>
      <c r="S3349" s="50" t="s">
        <v>84</v>
      </c>
      <c r="T3349" s="52">
        <v>80</v>
      </c>
      <c r="U3349" s="52">
        <v>87</v>
      </c>
      <c r="V3349" s="50" t="s">
        <v>51</v>
      </c>
      <c r="W3349" s="52">
        <v>69</v>
      </c>
      <c r="X3349" s="50" t="s">
        <v>271</v>
      </c>
      <c r="Y3349" s="78">
        <f t="shared" si="218"/>
        <v>0.19</v>
      </c>
      <c r="Z3349" s="78">
        <f t="shared" si="219"/>
        <v>0.7</v>
      </c>
      <c r="AA3349" s="78">
        <f t="shared" si="220"/>
        <v>1.8399999999999999</v>
      </c>
      <c r="AB3349" s="77">
        <f t="shared" si="221"/>
        <v>300</v>
      </c>
    </row>
    <row r="3350" spans="1:28" x14ac:dyDescent="0.3">
      <c r="A3350" s="53">
        <v>45069</v>
      </c>
      <c r="B3350" s="50" t="s">
        <v>1255</v>
      </c>
      <c r="C3350" s="50" t="s">
        <v>1256</v>
      </c>
      <c r="D3350" s="50" t="s">
        <v>47</v>
      </c>
      <c r="E3350" s="52">
        <v>10</v>
      </c>
      <c r="F3350" s="51">
        <v>172</v>
      </c>
      <c r="G3350" s="65">
        <v>1</v>
      </c>
      <c r="H3350" s="51">
        <v>152</v>
      </c>
      <c r="I3350" s="50" t="s">
        <v>100</v>
      </c>
      <c r="J3350" s="61">
        <v>19.2</v>
      </c>
      <c r="K3350" s="50" t="s">
        <v>52</v>
      </c>
      <c r="L3350" s="73">
        <v>28</v>
      </c>
      <c r="M3350" s="69">
        <v>2.2000000000000002</v>
      </c>
      <c r="N3350" s="51">
        <v>61</v>
      </c>
      <c r="O3350" s="50" t="s">
        <v>128</v>
      </c>
      <c r="P3350" s="51">
        <v>10190</v>
      </c>
      <c r="Q3350" s="52">
        <v>22</v>
      </c>
      <c r="R3350" s="51">
        <v>10170</v>
      </c>
      <c r="S3350" s="50" t="s">
        <v>116</v>
      </c>
      <c r="T3350" s="52">
        <v>84</v>
      </c>
      <c r="U3350" s="52">
        <v>88</v>
      </c>
      <c r="V3350" s="50" t="s">
        <v>51</v>
      </c>
      <c r="W3350" s="52">
        <v>77</v>
      </c>
      <c r="X3350" s="50" t="s">
        <v>61</v>
      </c>
      <c r="Y3350" s="78">
        <f t="shared" si="218"/>
        <v>0.22000000000000003</v>
      </c>
      <c r="Z3350" s="78">
        <f t="shared" si="219"/>
        <v>0.1</v>
      </c>
      <c r="AA3350" s="78">
        <f t="shared" si="220"/>
        <v>1.92</v>
      </c>
      <c r="AB3350" s="77">
        <f t="shared" si="221"/>
        <v>280</v>
      </c>
    </row>
    <row r="3351" spans="1:28" x14ac:dyDescent="0.3">
      <c r="A3351" s="53">
        <v>45070</v>
      </c>
      <c r="B3351" s="50" t="s">
        <v>1255</v>
      </c>
      <c r="C3351" s="50" t="s">
        <v>1256</v>
      </c>
      <c r="D3351" s="50" t="s">
        <v>47</v>
      </c>
      <c r="E3351" s="52">
        <v>10</v>
      </c>
      <c r="F3351" s="51">
        <v>171</v>
      </c>
      <c r="G3351" s="65">
        <v>3.8</v>
      </c>
      <c r="H3351" s="51">
        <v>148</v>
      </c>
      <c r="I3351" s="50" t="s">
        <v>100</v>
      </c>
      <c r="J3351" s="61">
        <v>19.399999999999999</v>
      </c>
      <c r="K3351" s="50" t="s">
        <v>52</v>
      </c>
      <c r="L3351" s="72" t="s">
        <v>102</v>
      </c>
      <c r="M3351" s="69">
        <v>1.7</v>
      </c>
      <c r="N3351" s="51">
        <v>56</v>
      </c>
      <c r="O3351" s="50" t="s">
        <v>164</v>
      </c>
      <c r="P3351" s="51">
        <v>10210</v>
      </c>
      <c r="Q3351" s="52">
        <v>22</v>
      </c>
      <c r="R3351" s="51">
        <v>10174</v>
      </c>
      <c r="S3351" s="50" t="s">
        <v>218</v>
      </c>
      <c r="T3351" s="52">
        <v>82</v>
      </c>
      <c r="U3351" s="52">
        <v>86</v>
      </c>
      <c r="V3351" s="50" t="s">
        <v>51</v>
      </c>
      <c r="W3351" s="52">
        <v>77</v>
      </c>
      <c r="X3351" s="50" t="s">
        <v>146</v>
      </c>
      <c r="Y3351" s="78">
        <f t="shared" si="218"/>
        <v>0.16999999999999998</v>
      </c>
      <c r="Z3351" s="78">
        <f t="shared" si="219"/>
        <v>0.38</v>
      </c>
      <c r="AA3351" s="78">
        <f t="shared" si="220"/>
        <v>1.94</v>
      </c>
      <c r="AB3351" s="77">
        <f t="shared" si="221"/>
        <v>50</v>
      </c>
    </row>
    <row r="3352" spans="1:28" x14ac:dyDescent="0.3">
      <c r="A3352" s="53">
        <v>45071</v>
      </c>
      <c r="B3352" s="50" t="s">
        <v>1255</v>
      </c>
      <c r="C3352" s="50" t="s">
        <v>1256</v>
      </c>
      <c r="D3352" s="50" t="s">
        <v>47</v>
      </c>
      <c r="E3352" s="52">
        <v>10</v>
      </c>
      <c r="F3352" s="51">
        <v>161</v>
      </c>
      <c r="G3352" s="65">
        <v>1.4</v>
      </c>
      <c r="H3352" s="51">
        <v>123</v>
      </c>
      <c r="I3352" s="50" t="s">
        <v>142</v>
      </c>
      <c r="J3352" s="61">
        <v>19.899999999999999</v>
      </c>
      <c r="K3352" s="50" t="s">
        <v>158</v>
      </c>
      <c r="L3352" s="72" t="s">
        <v>218</v>
      </c>
      <c r="M3352" s="69">
        <v>4.4000000000000004</v>
      </c>
      <c r="N3352" s="51">
        <v>153</v>
      </c>
      <c r="O3352" s="50" t="s">
        <v>79</v>
      </c>
      <c r="P3352" s="51">
        <v>10208</v>
      </c>
      <c r="Q3352" s="50" t="s">
        <v>289</v>
      </c>
      <c r="R3352" s="51">
        <v>10183</v>
      </c>
      <c r="S3352" s="50" t="s">
        <v>51</v>
      </c>
      <c r="T3352" s="52">
        <v>76</v>
      </c>
      <c r="U3352" s="52">
        <v>87</v>
      </c>
      <c r="V3352" s="50" t="s">
        <v>210</v>
      </c>
      <c r="W3352" s="52">
        <v>65</v>
      </c>
      <c r="X3352" s="50" t="s">
        <v>388</v>
      </c>
      <c r="Y3352" s="78">
        <f t="shared" si="218"/>
        <v>0.44000000000000006</v>
      </c>
      <c r="Z3352" s="78">
        <f t="shared" si="219"/>
        <v>0.13999999999999999</v>
      </c>
      <c r="AA3352" s="78">
        <f t="shared" si="220"/>
        <v>1.9899999999999998</v>
      </c>
      <c r="AB3352" s="77">
        <f t="shared" si="221"/>
        <v>30</v>
      </c>
    </row>
    <row r="3353" spans="1:28" x14ac:dyDescent="0.3">
      <c r="A3353" s="53">
        <v>45072</v>
      </c>
      <c r="B3353" s="50" t="s">
        <v>1255</v>
      </c>
      <c r="C3353" s="50" t="s">
        <v>1256</v>
      </c>
      <c r="D3353" s="50" t="s">
        <v>47</v>
      </c>
      <c r="E3353" s="52">
        <v>10</v>
      </c>
      <c r="F3353" s="51">
        <v>161</v>
      </c>
      <c r="G3353" s="65">
        <v>0</v>
      </c>
      <c r="H3353" s="51">
        <v>122</v>
      </c>
      <c r="I3353" s="50" t="s">
        <v>460</v>
      </c>
      <c r="J3353" s="61">
        <v>20</v>
      </c>
      <c r="K3353" s="50" t="s">
        <v>179</v>
      </c>
      <c r="L3353" s="73">
        <v>10</v>
      </c>
      <c r="M3353" s="69">
        <v>8.6</v>
      </c>
      <c r="N3353" s="51">
        <v>158</v>
      </c>
      <c r="O3353" s="50" t="s">
        <v>71</v>
      </c>
      <c r="P3353" s="51">
        <v>10187</v>
      </c>
      <c r="Q3353" s="50" t="s">
        <v>1012</v>
      </c>
      <c r="R3353" s="51">
        <v>10142</v>
      </c>
      <c r="S3353" s="52">
        <v>18</v>
      </c>
      <c r="T3353" s="52">
        <v>71</v>
      </c>
      <c r="U3353" s="52">
        <v>84</v>
      </c>
      <c r="V3353" s="50" t="s">
        <v>249</v>
      </c>
      <c r="W3353" s="52">
        <v>63</v>
      </c>
      <c r="X3353" s="50" t="s">
        <v>202</v>
      </c>
      <c r="Y3353" s="78">
        <f t="shared" si="218"/>
        <v>0.86</v>
      </c>
      <c r="Z3353" s="78">
        <f t="shared" si="219"/>
        <v>0</v>
      </c>
      <c r="AA3353" s="78">
        <f t="shared" si="220"/>
        <v>2</v>
      </c>
      <c r="AB3353" s="77">
        <f t="shared" si="221"/>
        <v>100</v>
      </c>
    </row>
    <row r="3354" spans="1:28" x14ac:dyDescent="0.3">
      <c r="A3354" s="53">
        <v>45073</v>
      </c>
      <c r="B3354" s="50" t="s">
        <v>1255</v>
      </c>
      <c r="C3354" s="50" t="s">
        <v>1256</v>
      </c>
      <c r="D3354" s="50" t="s">
        <v>47</v>
      </c>
      <c r="E3354" s="52">
        <v>10</v>
      </c>
      <c r="F3354" s="51">
        <v>190</v>
      </c>
      <c r="G3354" s="65">
        <v>0</v>
      </c>
      <c r="H3354" s="51">
        <v>149</v>
      </c>
      <c r="I3354" s="50" t="s">
        <v>232</v>
      </c>
      <c r="J3354" s="61">
        <v>23.1</v>
      </c>
      <c r="K3354" s="50" t="s">
        <v>94</v>
      </c>
      <c r="L3354" s="73">
        <v>30</v>
      </c>
      <c r="M3354" s="69">
        <v>1.4</v>
      </c>
      <c r="N3354" s="51">
        <v>53</v>
      </c>
      <c r="O3354" s="50" t="s">
        <v>55</v>
      </c>
      <c r="P3354" s="51">
        <v>10151</v>
      </c>
      <c r="Q3354" s="52">
        <v>21</v>
      </c>
      <c r="R3354" s="51">
        <v>10134</v>
      </c>
      <c r="S3354" s="52">
        <v>17</v>
      </c>
      <c r="T3354" s="52">
        <v>75</v>
      </c>
      <c r="U3354" s="52">
        <v>85</v>
      </c>
      <c r="V3354" s="50" t="s">
        <v>51</v>
      </c>
      <c r="W3354" s="52">
        <v>60</v>
      </c>
      <c r="X3354" s="50" t="s">
        <v>61</v>
      </c>
      <c r="Y3354" s="78">
        <f t="shared" si="218"/>
        <v>0.13999999999999999</v>
      </c>
      <c r="Z3354" s="78">
        <f t="shared" si="219"/>
        <v>0</v>
      </c>
      <c r="AA3354" s="78">
        <f t="shared" si="220"/>
        <v>2.31</v>
      </c>
      <c r="AB3354" s="77">
        <f t="shared" si="221"/>
        <v>300</v>
      </c>
    </row>
    <row r="3355" spans="1:28" x14ac:dyDescent="0.3">
      <c r="A3355" s="53">
        <v>45074</v>
      </c>
      <c r="B3355" s="50" t="s">
        <v>1255</v>
      </c>
      <c r="C3355" s="50" t="s">
        <v>1256</v>
      </c>
      <c r="D3355" s="50" t="s">
        <v>47</v>
      </c>
      <c r="E3355" s="52">
        <v>10</v>
      </c>
      <c r="F3355" s="51">
        <v>182</v>
      </c>
      <c r="G3355" s="65">
        <v>0</v>
      </c>
      <c r="H3355" s="51">
        <v>156</v>
      </c>
      <c r="I3355" s="50" t="s">
        <v>120</v>
      </c>
      <c r="J3355" s="61">
        <v>20.8</v>
      </c>
      <c r="K3355" s="50" t="s">
        <v>164</v>
      </c>
      <c r="L3355" s="73">
        <v>30</v>
      </c>
      <c r="M3355" s="69">
        <v>1.7</v>
      </c>
      <c r="N3355" s="51">
        <v>89</v>
      </c>
      <c r="O3355" s="50" t="s">
        <v>226</v>
      </c>
      <c r="P3355" s="51">
        <v>10145</v>
      </c>
      <c r="Q3355" s="50" t="s">
        <v>1012</v>
      </c>
      <c r="R3355" s="51">
        <v>10125</v>
      </c>
      <c r="S3355" s="50" t="s">
        <v>51</v>
      </c>
      <c r="T3355" s="52">
        <v>81</v>
      </c>
      <c r="U3355" s="52">
        <v>89</v>
      </c>
      <c r="V3355" s="50" t="s">
        <v>123</v>
      </c>
      <c r="W3355" s="52">
        <v>74</v>
      </c>
      <c r="X3355" s="50" t="s">
        <v>51</v>
      </c>
      <c r="Y3355" s="78">
        <f t="shared" si="218"/>
        <v>0.16999999999999998</v>
      </c>
      <c r="Z3355" s="78">
        <f t="shared" si="219"/>
        <v>0</v>
      </c>
      <c r="AA3355" s="78">
        <f t="shared" si="220"/>
        <v>2.08</v>
      </c>
      <c r="AB3355" s="77">
        <f t="shared" si="221"/>
        <v>300</v>
      </c>
    </row>
    <row r="3356" spans="1:28" x14ac:dyDescent="0.3">
      <c r="A3356" s="53">
        <v>45075</v>
      </c>
      <c r="B3356" s="50" t="s">
        <v>1255</v>
      </c>
      <c r="C3356" s="50" t="s">
        <v>1256</v>
      </c>
      <c r="D3356" s="50" t="s">
        <v>47</v>
      </c>
      <c r="E3356" s="52">
        <v>10</v>
      </c>
      <c r="F3356" s="51">
        <v>182</v>
      </c>
      <c r="G3356" s="65">
        <v>0.2</v>
      </c>
      <c r="H3356" s="51">
        <v>152</v>
      </c>
      <c r="I3356" s="50" t="s">
        <v>103</v>
      </c>
      <c r="J3356" s="61">
        <v>21.3</v>
      </c>
      <c r="K3356" s="50" t="s">
        <v>164</v>
      </c>
      <c r="L3356" s="73">
        <v>30</v>
      </c>
      <c r="M3356" s="69">
        <v>1.7</v>
      </c>
      <c r="N3356" s="51">
        <v>78</v>
      </c>
      <c r="O3356" s="50" t="s">
        <v>277</v>
      </c>
      <c r="P3356" s="51">
        <v>10144</v>
      </c>
      <c r="Q3356" s="52">
        <v>24</v>
      </c>
      <c r="R3356" s="51">
        <v>10121</v>
      </c>
      <c r="S3356" s="52">
        <v>17</v>
      </c>
      <c r="T3356" s="52">
        <v>78</v>
      </c>
      <c r="U3356" s="52">
        <v>86</v>
      </c>
      <c r="V3356" s="50" t="s">
        <v>51</v>
      </c>
      <c r="W3356" s="52">
        <v>71</v>
      </c>
      <c r="X3356" s="50" t="s">
        <v>186</v>
      </c>
      <c r="Y3356" s="78">
        <f t="shared" si="218"/>
        <v>0.16999999999999998</v>
      </c>
      <c r="Z3356" s="78">
        <f t="shared" si="219"/>
        <v>0.02</v>
      </c>
      <c r="AA3356" s="78">
        <f t="shared" si="220"/>
        <v>2.13</v>
      </c>
      <c r="AB3356" s="77">
        <f t="shared" si="221"/>
        <v>300</v>
      </c>
    </row>
    <row r="3357" spans="1:28" x14ac:dyDescent="0.3">
      <c r="A3357" s="53">
        <v>45076</v>
      </c>
      <c r="B3357" s="50" t="s">
        <v>1255</v>
      </c>
      <c r="C3357" s="50" t="s">
        <v>1256</v>
      </c>
      <c r="D3357" s="50" t="s">
        <v>47</v>
      </c>
      <c r="E3357" s="52">
        <v>10</v>
      </c>
      <c r="F3357" s="51">
        <v>180</v>
      </c>
      <c r="G3357" s="65">
        <v>0</v>
      </c>
      <c r="H3357" s="51">
        <v>158</v>
      </c>
      <c r="I3357" s="50" t="s">
        <v>103</v>
      </c>
      <c r="J3357" s="61">
        <v>20.3</v>
      </c>
      <c r="K3357" s="50" t="s">
        <v>91</v>
      </c>
      <c r="L3357" s="72" t="s">
        <v>533</v>
      </c>
      <c r="M3357" s="69">
        <v>1.4</v>
      </c>
      <c r="N3357" s="51">
        <v>47</v>
      </c>
      <c r="O3357" s="50" t="s">
        <v>433</v>
      </c>
      <c r="P3357" s="51">
        <v>10164</v>
      </c>
      <c r="Q3357" s="52">
        <v>23</v>
      </c>
      <c r="R3357" s="51">
        <v>10132</v>
      </c>
      <c r="S3357" s="50" t="s">
        <v>218</v>
      </c>
      <c r="T3357" s="52">
        <v>80</v>
      </c>
      <c r="U3357" s="52">
        <v>88</v>
      </c>
      <c r="V3357" s="50" t="s">
        <v>51</v>
      </c>
      <c r="W3357" s="52">
        <v>72</v>
      </c>
      <c r="X3357" s="50" t="s">
        <v>51</v>
      </c>
      <c r="Y3357" s="78">
        <f t="shared" si="218"/>
        <v>0.13999999999999999</v>
      </c>
      <c r="Z3357" s="78">
        <f t="shared" si="219"/>
        <v>0</v>
      </c>
      <c r="AA3357" s="78">
        <f t="shared" si="220"/>
        <v>2.0300000000000002</v>
      </c>
      <c r="AB3357" s="77">
        <f t="shared" si="221"/>
        <v>70</v>
      </c>
    </row>
    <row r="3358" spans="1:28" x14ac:dyDescent="0.3">
      <c r="A3358" s="53">
        <v>45077</v>
      </c>
      <c r="B3358" s="50" t="s">
        <v>1255</v>
      </c>
      <c r="C3358" s="50" t="s">
        <v>1256</v>
      </c>
      <c r="D3358" s="50" t="s">
        <v>47</v>
      </c>
      <c r="E3358" s="52">
        <v>10</v>
      </c>
      <c r="F3358" s="51">
        <v>192</v>
      </c>
      <c r="G3358" s="65">
        <v>0</v>
      </c>
      <c r="H3358" s="51">
        <v>167</v>
      </c>
      <c r="I3358" s="50" t="s">
        <v>537</v>
      </c>
      <c r="J3358" s="61">
        <v>21.7</v>
      </c>
      <c r="K3358" s="50" t="s">
        <v>113</v>
      </c>
      <c r="L3358" s="73">
        <v>30</v>
      </c>
      <c r="M3358" s="69">
        <v>1.1000000000000001</v>
      </c>
      <c r="N3358" s="51">
        <v>47</v>
      </c>
      <c r="O3358" s="50" t="s">
        <v>178</v>
      </c>
      <c r="P3358" s="51">
        <v>10164</v>
      </c>
      <c r="Q3358" s="50" t="s">
        <v>1012</v>
      </c>
      <c r="R3358" s="51">
        <v>10146</v>
      </c>
      <c r="S3358" s="50" t="s">
        <v>51</v>
      </c>
      <c r="T3358" s="52">
        <v>75</v>
      </c>
      <c r="U3358" s="52">
        <v>83</v>
      </c>
      <c r="V3358" s="50" t="s">
        <v>51</v>
      </c>
      <c r="W3358" s="52">
        <v>65</v>
      </c>
      <c r="X3358" s="50" t="s">
        <v>113</v>
      </c>
      <c r="Y3358" s="78">
        <f t="shared" si="218"/>
        <v>0.11000000000000001</v>
      </c>
      <c r="Z3358" s="78">
        <f t="shared" si="219"/>
        <v>0</v>
      </c>
      <c r="AA3358" s="78">
        <f t="shared" si="220"/>
        <v>2.17</v>
      </c>
      <c r="AB3358" s="77">
        <f t="shared" si="221"/>
        <v>300</v>
      </c>
    </row>
    <row r="3359" spans="1:28" x14ac:dyDescent="0.3">
      <c r="A3359" s="53">
        <v>45078</v>
      </c>
      <c r="B3359" s="50" t="s">
        <v>1255</v>
      </c>
      <c r="C3359" s="50" t="s">
        <v>1256</v>
      </c>
      <c r="D3359" s="50" t="s">
        <v>47</v>
      </c>
      <c r="E3359" s="52">
        <v>10</v>
      </c>
      <c r="F3359" s="51">
        <v>182</v>
      </c>
      <c r="G3359" s="65">
        <v>0</v>
      </c>
      <c r="H3359" s="51">
        <v>154</v>
      </c>
      <c r="I3359" s="50" t="s">
        <v>66</v>
      </c>
      <c r="J3359" s="61">
        <v>21</v>
      </c>
      <c r="K3359" s="50" t="s">
        <v>164</v>
      </c>
      <c r="L3359" s="73">
        <v>10</v>
      </c>
      <c r="M3359" s="69">
        <v>2.2000000000000002</v>
      </c>
      <c r="N3359" s="51">
        <v>58</v>
      </c>
      <c r="O3359" s="50" t="s">
        <v>345</v>
      </c>
      <c r="P3359" s="51">
        <v>10146</v>
      </c>
      <c r="Q3359" s="50" t="s">
        <v>1012</v>
      </c>
      <c r="R3359" s="51">
        <v>10102</v>
      </c>
      <c r="S3359" s="52">
        <v>19</v>
      </c>
      <c r="T3359" s="52">
        <v>71</v>
      </c>
      <c r="U3359" s="52">
        <v>82</v>
      </c>
      <c r="V3359" s="50" t="s">
        <v>51</v>
      </c>
      <c r="W3359" s="52">
        <v>65</v>
      </c>
      <c r="X3359" s="50" t="s">
        <v>475</v>
      </c>
      <c r="Y3359" s="78">
        <f t="shared" si="218"/>
        <v>0.22000000000000003</v>
      </c>
      <c r="Z3359" s="78">
        <f t="shared" si="219"/>
        <v>0</v>
      </c>
      <c r="AA3359" s="78">
        <f t="shared" si="220"/>
        <v>2.1</v>
      </c>
      <c r="AB3359" s="77">
        <f t="shared" si="221"/>
        <v>100</v>
      </c>
    </row>
    <row r="3360" spans="1:28" x14ac:dyDescent="0.3">
      <c r="A3360" s="53">
        <v>45079</v>
      </c>
      <c r="B3360" s="50" t="s">
        <v>1255</v>
      </c>
      <c r="C3360" s="50" t="s">
        <v>1256</v>
      </c>
      <c r="D3360" s="50" t="s">
        <v>47</v>
      </c>
      <c r="E3360" s="52">
        <v>10</v>
      </c>
      <c r="F3360" s="51">
        <v>193</v>
      </c>
      <c r="G3360" s="65">
        <v>0</v>
      </c>
      <c r="H3360" s="51">
        <v>153</v>
      </c>
      <c r="I3360" s="50" t="s">
        <v>193</v>
      </c>
      <c r="J3360" s="61">
        <v>23.3</v>
      </c>
      <c r="K3360" s="50" t="s">
        <v>117</v>
      </c>
      <c r="L3360" s="72" t="s">
        <v>218</v>
      </c>
      <c r="M3360" s="69">
        <v>1.1000000000000001</v>
      </c>
      <c r="N3360" s="51">
        <v>53</v>
      </c>
      <c r="O3360" s="50" t="s">
        <v>52</v>
      </c>
      <c r="P3360" s="51">
        <v>10126</v>
      </c>
      <c r="Q3360" s="52">
        <v>21</v>
      </c>
      <c r="R3360" s="51">
        <v>10101</v>
      </c>
      <c r="S3360" s="50" t="s">
        <v>84</v>
      </c>
      <c r="T3360" s="52">
        <v>71</v>
      </c>
      <c r="U3360" s="52">
        <v>85</v>
      </c>
      <c r="V3360" s="50" t="s">
        <v>404</v>
      </c>
      <c r="W3360" s="52">
        <v>65</v>
      </c>
      <c r="X3360" s="50" t="s">
        <v>171</v>
      </c>
      <c r="Y3360" s="78">
        <f t="shared" si="218"/>
        <v>0.11000000000000001</v>
      </c>
      <c r="Z3360" s="78">
        <f t="shared" si="219"/>
        <v>0</v>
      </c>
      <c r="AA3360" s="78">
        <f t="shared" si="220"/>
        <v>2.33</v>
      </c>
      <c r="AB3360" s="77">
        <f t="shared" si="221"/>
        <v>30</v>
      </c>
    </row>
    <row r="3361" spans="1:28" x14ac:dyDescent="0.3">
      <c r="A3361" s="53">
        <v>45080</v>
      </c>
      <c r="B3361" s="50" t="s">
        <v>1255</v>
      </c>
      <c r="C3361" s="50" t="s">
        <v>1256</v>
      </c>
      <c r="D3361" s="50" t="s">
        <v>47</v>
      </c>
      <c r="E3361" s="52">
        <v>10</v>
      </c>
      <c r="F3361" s="51">
        <v>202</v>
      </c>
      <c r="G3361" s="65">
        <v>0</v>
      </c>
      <c r="H3361" s="51">
        <v>171</v>
      </c>
      <c r="I3361" s="50" t="s">
        <v>85</v>
      </c>
      <c r="J3361" s="61">
        <v>23.2</v>
      </c>
      <c r="K3361" s="50" t="s">
        <v>61</v>
      </c>
      <c r="L3361" s="73">
        <v>29</v>
      </c>
      <c r="M3361" s="69">
        <v>1.1000000000000001</v>
      </c>
      <c r="N3361" s="51">
        <v>47</v>
      </c>
      <c r="O3361" s="50" t="s">
        <v>64</v>
      </c>
      <c r="P3361" s="51">
        <v>10141</v>
      </c>
      <c r="Q3361" s="50" t="s">
        <v>51</v>
      </c>
      <c r="R3361" s="51">
        <v>10116</v>
      </c>
      <c r="S3361" s="50" t="s">
        <v>116</v>
      </c>
      <c r="T3361" s="52">
        <v>79</v>
      </c>
      <c r="U3361" s="52">
        <v>86</v>
      </c>
      <c r="V3361" s="50" t="s">
        <v>51</v>
      </c>
      <c r="W3361" s="52">
        <v>71</v>
      </c>
      <c r="X3361" s="50" t="s">
        <v>51</v>
      </c>
      <c r="Y3361" s="78">
        <f t="shared" si="218"/>
        <v>0.11000000000000001</v>
      </c>
      <c r="Z3361" s="78">
        <f t="shared" si="219"/>
        <v>0</v>
      </c>
      <c r="AA3361" s="78">
        <f t="shared" si="220"/>
        <v>2.3199999999999998</v>
      </c>
      <c r="AB3361" s="77">
        <f t="shared" si="221"/>
        <v>290</v>
      </c>
    </row>
    <row r="3362" spans="1:28" x14ac:dyDescent="0.3">
      <c r="A3362" s="53">
        <v>45081</v>
      </c>
      <c r="B3362" s="50" t="s">
        <v>1255</v>
      </c>
      <c r="C3362" s="50" t="s">
        <v>1256</v>
      </c>
      <c r="D3362" s="50" t="s">
        <v>47</v>
      </c>
      <c r="E3362" s="52">
        <v>10</v>
      </c>
      <c r="F3362" s="51">
        <v>199</v>
      </c>
      <c r="G3362" s="65">
        <v>0</v>
      </c>
      <c r="H3362" s="51">
        <v>169</v>
      </c>
      <c r="I3362" s="50" t="s">
        <v>100</v>
      </c>
      <c r="J3362" s="61">
        <v>22.9</v>
      </c>
      <c r="K3362" s="50" t="s">
        <v>52</v>
      </c>
      <c r="L3362" s="73">
        <v>30</v>
      </c>
      <c r="M3362" s="69">
        <v>1.4</v>
      </c>
      <c r="N3362" s="51">
        <v>53</v>
      </c>
      <c r="O3362" s="50" t="s">
        <v>61</v>
      </c>
      <c r="P3362" s="51">
        <v>10151</v>
      </c>
      <c r="Q3362" s="52">
        <v>22</v>
      </c>
      <c r="R3362" s="51">
        <v>10130</v>
      </c>
      <c r="S3362" s="50" t="s">
        <v>84</v>
      </c>
      <c r="T3362" s="52">
        <v>74</v>
      </c>
      <c r="U3362" s="52">
        <v>84</v>
      </c>
      <c r="V3362" s="50" t="s">
        <v>51</v>
      </c>
      <c r="W3362" s="52">
        <v>67</v>
      </c>
      <c r="X3362" s="50" t="s">
        <v>52</v>
      </c>
      <c r="Y3362" s="78">
        <f t="shared" si="218"/>
        <v>0.13999999999999999</v>
      </c>
      <c r="Z3362" s="78">
        <f t="shared" si="219"/>
        <v>0</v>
      </c>
      <c r="AA3362" s="78">
        <f t="shared" si="220"/>
        <v>2.29</v>
      </c>
      <c r="AB3362" s="77">
        <f t="shared" si="221"/>
        <v>300</v>
      </c>
    </row>
    <row r="3363" spans="1:28" x14ac:dyDescent="0.3">
      <c r="A3363" s="53">
        <v>45082</v>
      </c>
      <c r="B3363" s="50" t="s">
        <v>1255</v>
      </c>
      <c r="C3363" s="50" t="s">
        <v>1256</v>
      </c>
      <c r="D3363" s="50" t="s">
        <v>47</v>
      </c>
      <c r="E3363" s="52">
        <v>10</v>
      </c>
      <c r="F3363" s="51">
        <v>203</v>
      </c>
      <c r="G3363" s="65">
        <v>0</v>
      </c>
      <c r="H3363" s="51">
        <v>161</v>
      </c>
      <c r="I3363" s="50" t="s">
        <v>318</v>
      </c>
      <c r="J3363" s="61">
        <v>24.5</v>
      </c>
      <c r="K3363" s="50" t="s">
        <v>61</v>
      </c>
      <c r="L3363" s="72" t="s">
        <v>132</v>
      </c>
      <c r="M3363" s="69">
        <v>2.5</v>
      </c>
      <c r="N3363" s="51">
        <v>64</v>
      </c>
      <c r="O3363" s="50" t="s">
        <v>585</v>
      </c>
      <c r="P3363" s="51">
        <v>10148</v>
      </c>
      <c r="Q3363" s="50" t="s">
        <v>1012</v>
      </c>
      <c r="R3363" s="51">
        <v>10130</v>
      </c>
      <c r="S3363" s="52">
        <v>18</v>
      </c>
      <c r="T3363" s="52">
        <v>75</v>
      </c>
      <c r="U3363" s="52">
        <v>86</v>
      </c>
      <c r="V3363" s="50" t="s">
        <v>51</v>
      </c>
      <c r="W3363" s="52">
        <v>62</v>
      </c>
      <c r="X3363" s="50" t="s">
        <v>61</v>
      </c>
      <c r="Y3363" s="78">
        <f t="shared" si="218"/>
        <v>0.25</v>
      </c>
      <c r="Z3363" s="78">
        <f t="shared" si="219"/>
        <v>0</v>
      </c>
      <c r="AA3363" s="78">
        <f t="shared" si="220"/>
        <v>2.4500000000000002</v>
      </c>
      <c r="AB3363" s="77">
        <f t="shared" si="221"/>
        <v>80</v>
      </c>
    </row>
    <row r="3364" spans="1:28" x14ac:dyDescent="0.3">
      <c r="A3364" s="53">
        <v>45083</v>
      </c>
      <c r="B3364" s="50" t="s">
        <v>1255</v>
      </c>
      <c r="C3364" s="50" t="s">
        <v>1256</v>
      </c>
      <c r="D3364" s="50" t="s">
        <v>47</v>
      </c>
      <c r="E3364" s="52">
        <v>10</v>
      </c>
      <c r="F3364" s="51">
        <v>207</v>
      </c>
      <c r="G3364" s="65">
        <v>1.2</v>
      </c>
      <c r="H3364" s="51">
        <v>170</v>
      </c>
      <c r="I3364" s="50" t="s">
        <v>537</v>
      </c>
      <c r="J3364" s="61">
        <v>24.4</v>
      </c>
      <c r="K3364" s="50" t="s">
        <v>135</v>
      </c>
      <c r="L3364" s="72" t="s">
        <v>289</v>
      </c>
      <c r="M3364" s="69">
        <v>3.1</v>
      </c>
      <c r="N3364" s="51">
        <v>78</v>
      </c>
      <c r="O3364" s="50" t="s">
        <v>98</v>
      </c>
      <c r="P3364" s="51">
        <v>10132</v>
      </c>
      <c r="Q3364" s="50" t="s">
        <v>1012</v>
      </c>
      <c r="R3364" s="51">
        <v>10095</v>
      </c>
      <c r="S3364" s="52">
        <v>24</v>
      </c>
      <c r="T3364" s="52">
        <v>78</v>
      </c>
      <c r="U3364" s="52">
        <v>88</v>
      </c>
      <c r="V3364" s="50" t="s">
        <v>51</v>
      </c>
      <c r="W3364" s="52">
        <v>69</v>
      </c>
      <c r="X3364" s="50" t="s">
        <v>51</v>
      </c>
      <c r="Y3364" s="78">
        <f t="shared" si="218"/>
        <v>0.31</v>
      </c>
      <c r="Z3364" s="78">
        <f t="shared" si="219"/>
        <v>0.12</v>
      </c>
      <c r="AA3364" s="78">
        <f t="shared" si="220"/>
        <v>2.44</v>
      </c>
      <c r="AB3364" s="77">
        <f t="shared" si="221"/>
        <v>90</v>
      </c>
    </row>
    <row r="3365" spans="1:28" x14ac:dyDescent="0.3">
      <c r="A3365" s="53">
        <v>45084</v>
      </c>
      <c r="B3365" s="50" t="s">
        <v>1255</v>
      </c>
      <c r="C3365" s="50" t="s">
        <v>1256</v>
      </c>
      <c r="D3365" s="50" t="s">
        <v>47</v>
      </c>
      <c r="E3365" s="52">
        <v>10</v>
      </c>
      <c r="F3365" s="51">
        <v>212</v>
      </c>
      <c r="G3365" s="65">
        <v>1.8</v>
      </c>
      <c r="H3365" s="51">
        <v>180</v>
      </c>
      <c r="I3365" s="50" t="s">
        <v>750</v>
      </c>
      <c r="J3365" s="61">
        <v>24.3</v>
      </c>
      <c r="K3365" s="50" t="s">
        <v>71</v>
      </c>
      <c r="L3365" s="73">
        <v>24</v>
      </c>
      <c r="M3365" s="69">
        <v>1.1000000000000001</v>
      </c>
      <c r="N3365" s="51">
        <v>75</v>
      </c>
      <c r="O3365" s="50" t="s">
        <v>347</v>
      </c>
      <c r="P3365" s="51">
        <v>10095</v>
      </c>
      <c r="Q3365" s="50" t="s">
        <v>1012</v>
      </c>
      <c r="R3365" s="51">
        <v>10063</v>
      </c>
      <c r="S3365" s="50" t="s">
        <v>401</v>
      </c>
      <c r="T3365" s="52">
        <v>78</v>
      </c>
      <c r="U3365" s="52">
        <v>87</v>
      </c>
      <c r="V3365" s="50" t="s">
        <v>205</v>
      </c>
      <c r="W3365" s="52">
        <v>65</v>
      </c>
      <c r="X3365" s="50" t="s">
        <v>71</v>
      </c>
      <c r="Y3365" s="78">
        <f t="shared" si="218"/>
        <v>0.11000000000000001</v>
      </c>
      <c r="Z3365" s="78">
        <f t="shared" si="219"/>
        <v>0.18</v>
      </c>
      <c r="AA3365" s="78">
        <f t="shared" si="220"/>
        <v>2.4300000000000002</v>
      </c>
      <c r="AB3365" s="77">
        <f t="shared" si="221"/>
        <v>240</v>
      </c>
    </row>
    <row r="3366" spans="1:28" x14ac:dyDescent="0.3">
      <c r="A3366" s="53">
        <v>45085</v>
      </c>
      <c r="B3366" s="50" t="s">
        <v>1255</v>
      </c>
      <c r="C3366" s="50" t="s">
        <v>1256</v>
      </c>
      <c r="D3366" s="50" t="s">
        <v>47</v>
      </c>
      <c r="E3366" s="52">
        <v>10</v>
      </c>
      <c r="F3366" s="51">
        <v>208</v>
      </c>
      <c r="G3366" s="65">
        <v>1</v>
      </c>
      <c r="H3366" s="51">
        <v>178</v>
      </c>
      <c r="I3366" s="50" t="s">
        <v>537</v>
      </c>
      <c r="J3366" s="61">
        <v>23.9</v>
      </c>
      <c r="K3366" s="50" t="s">
        <v>179</v>
      </c>
      <c r="L3366" s="72" t="s">
        <v>289</v>
      </c>
      <c r="M3366" s="69">
        <v>1.9</v>
      </c>
      <c r="N3366" s="51">
        <v>75</v>
      </c>
      <c r="O3366" s="50" t="s">
        <v>146</v>
      </c>
      <c r="P3366" s="51">
        <v>10076</v>
      </c>
      <c r="Q3366" s="50" t="s">
        <v>1012</v>
      </c>
      <c r="R3366" s="51">
        <v>10033</v>
      </c>
      <c r="S3366" s="50" t="s">
        <v>51</v>
      </c>
      <c r="T3366" s="52">
        <v>81</v>
      </c>
      <c r="U3366" s="52">
        <v>87</v>
      </c>
      <c r="V3366" s="50" t="s">
        <v>51</v>
      </c>
      <c r="W3366" s="52">
        <v>72</v>
      </c>
      <c r="X3366" s="50" t="s">
        <v>179</v>
      </c>
      <c r="Y3366" s="78">
        <f t="shared" si="218"/>
        <v>0.19</v>
      </c>
      <c r="Z3366" s="78">
        <f t="shared" si="219"/>
        <v>0.1</v>
      </c>
      <c r="AA3366" s="78">
        <f t="shared" si="220"/>
        <v>2.3899999999999997</v>
      </c>
      <c r="AB3366" s="77">
        <f t="shared" si="221"/>
        <v>90</v>
      </c>
    </row>
    <row r="3367" spans="1:28" x14ac:dyDescent="0.3">
      <c r="A3367" s="53">
        <v>45086</v>
      </c>
      <c r="B3367" s="50" t="s">
        <v>1255</v>
      </c>
      <c r="C3367" s="50" t="s">
        <v>1256</v>
      </c>
      <c r="D3367" s="50" t="s">
        <v>47</v>
      </c>
      <c r="E3367" s="52">
        <v>10</v>
      </c>
      <c r="F3367" s="51">
        <v>215</v>
      </c>
      <c r="G3367" s="65">
        <v>0.2</v>
      </c>
      <c r="H3367" s="51">
        <v>184</v>
      </c>
      <c r="I3367" s="50" t="s">
        <v>537</v>
      </c>
      <c r="J3367" s="61">
        <v>24.6</v>
      </c>
      <c r="K3367" s="50" t="s">
        <v>135</v>
      </c>
      <c r="L3367" s="73">
        <v>31</v>
      </c>
      <c r="M3367" s="69">
        <v>1.4</v>
      </c>
      <c r="N3367" s="51">
        <v>64</v>
      </c>
      <c r="O3367" s="50" t="s">
        <v>118</v>
      </c>
      <c r="P3367" s="51">
        <v>10107</v>
      </c>
      <c r="Q3367" s="52">
        <v>24</v>
      </c>
      <c r="R3367" s="51">
        <v>10021</v>
      </c>
      <c r="S3367" s="50" t="s">
        <v>218</v>
      </c>
      <c r="T3367" s="52">
        <v>76</v>
      </c>
      <c r="U3367" s="52">
        <v>88</v>
      </c>
      <c r="V3367" s="50" t="s">
        <v>51</v>
      </c>
      <c r="W3367" s="52">
        <v>61</v>
      </c>
      <c r="X3367" s="50" t="s">
        <v>95</v>
      </c>
      <c r="Y3367" s="78">
        <f t="shared" si="218"/>
        <v>0.13999999999999999</v>
      </c>
      <c r="Z3367" s="78">
        <f t="shared" si="219"/>
        <v>0.02</v>
      </c>
      <c r="AA3367" s="78">
        <f t="shared" si="220"/>
        <v>2.46</v>
      </c>
      <c r="AB3367" s="77">
        <f t="shared" si="221"/>
        <v>310</v>
      </c>
    </row>
    <row r="3368" spans="1:28" x14ac:dyDescent="0.3">
      <c r="A3368" s="53">
        <v>45087</v>
      </c>
      <c r="B3368" s="50" t="s">
        <v>1255</v>
      </c>
      <c r="C3368" s="50" t="s">
        <v>1256</v>
      </c>
      <c r="D3368" s="50" t="s">
        <v>47</v>
      </c>
      <c r="E3368" s="52">
        <v>10</v>
      </c>
      <c r="F3368" s="51">
        <v>212</v>
      </c>
      <c r="G3368" s="65">
        <v>0</v>
      </c>
      <c r="H3368" s="51">
        <v>180</v>
      </c>
      <c r="I3368" s="50" t="s">
        <v>750</v>
      </c>
      <c r="J3368" s="61">
        <v>24.5</v>
      </c>
      <c r="K3368" s="50" t="s">
        <v>128</v>
      </c>
      <c r="L3368" s="73">
        <v>31</v>
      </c>
      <c r="M3368" s="69">
        <v>1.7</v>
      </c>
      <c r="N3368" s="51">
        <v>67</v>
      </c>
      <c r="O3368" s="50" t="s">
        <v>257</v>
      </c>
      <c r="P3368" s="51">
        <v>10156</v>
      </c>
      <c r="Q3368" s="50" t="s">
        <v>51</v>
      </c>
      <c r="R3368" s="51">
        <v>10100</v>
      </c>
      <c r="S3368" s="50" t="s">
        <v>84</v>
      </c>
      <c r="T3368" s="52">
        <v>73</v>
      </c>
      <c r="U3368" s="52">
        <v>84</v>
      </c>
      <c r="V3368" s="50" t="s">
        <v>318</v>
      </c>
      <c r="W3368" s="52">
        <v>67</v>
      </c>
      <c r="X3368" s="50" t="s">
        <v>52</v>
      </c>
      <c r="Y3368" s="78">
        <f t="shared" si="218"/>
        <v>0.16999999999999998</v>
      </c>
      <c r="Z3368" s="78">
        <f t="shared" si="219"/>
        <v>0</v>
      </c>
      <c r="AA3368" s="78">
        <f t="shared" si="220"/>
        <v>2.4500000000000002</v>
      </c>
      <c r="AB3368" s="77">
        <f t="shared" si="221"/>
        <v>310</v>
      </c>
    </row>
    <row r="3369" spans="1:28" x14ac:dyDescent="0.3">
      <c r="A3369" s="53">
        <v>45088</v>
      </c>
      <c r="B3369" s="50" t="s">
        <v>1255</v>
      </c>
      <c r="C3369" s="50" t="s">
        <v>1256</v>
      </c>
      <c r="D3369" s="50" t="s">
        <v>47</v>
      </c>
      <c r="E3369" s="52">
        <v>10</v>
      </c>
      <c r="F3369" s="51">
        <v>214</v>
      </c>
      <c r="G3369" s="65">
        <v>0</v>
      </c>
      <c r="H3369" s="51">
        <v>192</v>
      </c>
      <c r="I3369" s="50" t="s">
        <v>103</v>
      </c>
      <c r="J3369" s="61">
        <v>23.5</v>
      </c>
      <c r="K3369" s="50" t="s">
        <v>118</v>
      </c>
      <c r="L3369" s="72" t="s">
        <v>289</v>
      </c>
      <c r="M3369" s="69">
        <v>4.4000000000000004</v>
      </c>
      <c r="N3369" s="51">
        <v>86</v>
      </c>
      <c r="O3369" s="50" t="s">
        <v>206</v>
      </c>
      <c r="P3369" s="51">
        <v>10152</v>
      </c>
      <c r="Q3369" s="50" t="s">
        <v>1012</v>
      </c>
      <c r="R3369" s="51">
        <v>10130</v>
      </c>
      <c r="S3369" s="52">
        <v>17</v>
      </c>
      <c r="T3369" s="52">
        <v>75</v>
      </c>
      <c r="U3369" s="52">
        <v>85</v>
      </c>
      <c r="V3369" s="50" t="s">
        <v>100</v>
      </c>
      <c r="W3369" s="52">
        <v>69</v>
      </c>
      <c r="X3369" s="50" t="s">
        <v>192</v>
      </c>
      <c r="Y3369" s="78">
        <f t="shared" si="218"/>
        <v>0.44000000000000006</v>
      </c>
      <c r="Z3369" s="78">
        <f t="shared" si="219"/>
        <v>0</v>
      </c>
      <c r="AA3369" s="78">
        <f t="shared" si="220"/>
        <v>2.35</v>
      </c>
      <c r="AB3369" s="77">
        <f t="shared" si="221"/>
        <v>90</v>
      </c>
    </row>
    <row r="3370" spans="1:28" x14ac:dyDescent="0.3">
      <c r="A3370" s="53">
        <v>45089</v>
      </c>
      <c r="B3370" s="50" t="s">
        <v>1255</v>
      </c>
      <c r="C3370" s="50" t="s">
        <v>1256</v>
      </c>
      <c r="D3370" s="50" t="s">
        <v>47</v>
      </c>
      <c r="E3370" s="52">
        <v>10</v>
      </c>
      <c r="F3370" s="51">
        <v>215</v>
      </c>
      <c r="G3370" s="65">
        <v>2.2000000000000002</v>
      </c>
      <c r="H3370" s="51">
        <v>186</v>
      </c>
      <c r="I3370" s="50" t="s">
        <v>103</v>
      </c>
      <c r="J3370" s="61">
        <v>24.4</v>
      </c>
      <c r="K3370" s="50" t="s">
        <v>133</v>
      </c>
      <c r="L3370" s="73">
        <v>10</v>
      </c>
      <c r="M3370" s="69">
        <v>1.7</v>
      </c>
      <c r="N3370" s="51">
        <v>92</v>
      </c>
      <c r="O3370" s="50" t="s">
        <v>128</v>
      </c>
      <c r="P3370" s="51">
        <v>10139</v>
      </c>
      <c r="Q3370" s="50" t="s">
        <v>1012</v>
      </c>
      <c r="R3370" s="51">
        <v>10100</v>
      </c>
      <c r="S3370" s="52">
        <v>16</v>
      </c>
      <c r="T3370" s="52">
        <v>79</v>
      </c>
      <c r="U3370" s="52">
        <v>87</v>
      </c>
      <c r="V3370" s="50" t="s">
        <v>232</v>
      </c>
      <c r="W3370" s="52">
        <v>70</v>
      </c>
      <c r="X3370" s="50" t="s">
        <v>169</v>
      </c>
      <c r="Y3370" s="78">
        <f t="shared" si="218"/>
        <v>0.16999999999999998</v>
      </c>
      <c r="Z3370" s="78">
        <f t="shared" si="219"/>
        <v>0.22000000000000003</v>
      </c>
      <c r="AA3370" s="78">
        <f t="shared" si="220"/>
        <v>2.44</v>
      </c>
      <c r="AB3370" s="77">
        <f t="shared" si="221"/>
        <v>100</v>
      </c>
    </row>
    <row r="3371" spans="1:28" x14ac:dyDescent="0.3">
      <c r="A3371" s="53">
        <v>45090</v>
      </c>
      <c r="B3371" s="50" t="s">
        <v>1255</v>
      </c>
      <c r="C3371" s="50" t="s">
        <v>1256</v>
      </c>
      <c r="D3371" s="50" t="s">
        <v>47</v>
      </c>
      <c r="E3371" s="52">
        <v>10</v>
      </c>
      <c r="F3371" s="51">
        <v>188</v>
      </c>
      <c r="G3371" s="65">
        <v>5</v>
      </c>
      <c r="H3371" s="51">
        <v>175</v>
      </c>
      <c r="I3371" s="50" t="s">
        <v>60</v>
      </c>
      <c r="J3371" s="61">
        <v>20.2</v>
      </c>
      <c r="K3371" s="50" t="s">
        <v>213</v>
      </c>
      <c r="L3371" s="73">
        <v>27</v>
      </c>
      <c r="M3371" s="69">
        <v>2.5</v>
      </c>
      <c r="N3371" s="51">
        <v>78</v>
      </c>
      <c r="O3371" s="50" t="s">
        <v>260</v>
      </c>
      <c r="P3371" s="51">
        <v>10159</v>
      </c>
      <c r="Q3371" s="52">
        <v>23</v>
      </c>
      <c r="R3371" s="51">
        <v>10092</v>
      </c>
      <c r="S3371" s="50" t="s">
        <v>116</v>
      </c>
      <c r="T3371" s="52">
        <v>83</v>
      </c>
      <c r="U3371" s="52">
        <v>87</v>
      </c>
      <c r="V3371" s="50" t="s">
        <v>51</v>
      </c>
      <c r="W3371" s="52">
        <v>77</v>
      </c>
      <c r="X3371" s="50" t="s">
        <v>51</v>
      </c>
      <c r="Y3371" s="78">
        <f t="shared" si="218"/>
        <v>0.25</v>
      </c>
      <c r="Z3371" s="78">
        <f t="shared" si="219"/>
        <v>0.5</v>
      </c>
      <c r="AA3371" s="78">
        <f t="shared" si="220"/>
        <v>2.02</v>
      </c>
      <c r="AB3371" s="77">
        <f t="shared" si="221"/>
        <v>270</v>
      </c>
    </row>
    <row r="3372" spans="1:28" x14ac:dyDescent="0.3">
      <c r="A3372" s="53">
        <v>45091</v>
      </c>
      <c r="B3372" s="50" t="s">
        <v>1255</v>
      </c>
      <c r="C3372" s="50" t="s">
        <v>1256</v>
      </c>
      <c r="D3372" s="50" t="s">
        <v>47</v>
      </c>
      <c r="E3372" s="52">
        <v>10</v>
      </c>
      <c r="F3372" s="51">
        <v>188</v>
      </c>
      <c r="G3372" s="65">
        <v>0</v>
      </c>
      <c r="H3372" s="51">
        <v>161</v>
      </c>
      <c r="I3372" s="50" t="s">
        <v>537</v>
      </c>
      <c r="J3372" s="61">
        <v>21.4</v>
      </c>
      <c r="K3372" s="50" t="s">
        <v>192</v>
      </c>
      <c r="L3372" s="73">
        <v>0</v>
      </c>
      <c r="M3372" s="69">
        <v>1.7</v>
      </c>
      <c r="N3372" s="51">
        <v>75</v>
      </c>
      <c r="O3372" s="50" t="s">
        <v>226</v>
      </c>
      <c r="P3372" s="51">
        <v>10199</v>
      </c>
      <c r="Q3372" s="52">
        <v>22</v>
      </c>
      <c r="R3372" s="51">
        <v>10154</v>
      </c>
      <c r="S3372" s="50" t="s">
        <v>51</v>
      </c>
      <c r="T3372" s="52">
        <v>70</v>
      </c>
      <c r="U3372" s="52">
        <v>82</v>
      </c>
      <c r="V3372" s="50" t="s">
        <v>75</v>
      </c>
      <c r="W3372" s="52">
        <v>63</v>
      </c>
      <c r="X3372" s="50" t="s">
        <v>475</v>
      </c>
      <c r="Y3372" s="78">
        <f t="shared" si="218"/>
        <v>0.16999999999999998</v>
      </c>
      <c r="Z3372" s="78">
        <f t="shared" si="219"/>
        <v>0</v>
      </c>
      <c r="AA3372" s="78">
        <f t="shared" si="220"/>
        <v>2.1399999999999997</v>
      </c>
      <c r="AB3372" s="77">
        <f t="shared" si="221"/>
        <v>0</v>
      </c>
    </row>
    <row r="3373" spans="1:28" x14ac:dyDescent="0.3">
      <c r="A3373" s="53">
        <v>45092</v>
      </c>
      <c r="B3373" s="50" t="s">
        <v>1255</v>
      </c>
      <c r="C3373" s="50" t="s">
        <v>1256</v>
      </c>
      <c r="D3373" s="50" t="s">
        <v>47</v>
      </c>
      <c r="E3373" s="52">
        <v>10</v>
      </c>
      <c r="F3373" s="51">
        <v>197</v>
      </c>
      <c r="G3373" s="65">
        <v>0</v>
      </c>
      <c r="H3373" s="51">
        <v>164</v>
      </c>
      <c r="I3373" s="50" t="s">
        <v>460</v>
      </c>
      <c r="J3373" s="61">
        <v>23</v>
      </c>
      <c r="K3373" s="50" t="s">
        <v>182</v>
      </c>
      <c r="L3373" s="73">
        <v>10</v>
      </c>
      <c r="M3373" s="69">
        <v>3.3</v>
      </c>
      <c r="N3373" s="51">
        <v>86</v>
      </c>
      <c r="O3373" s="50" t="s">
        <v>638</v>
      </c>
      <c r="P3373" s="51">
        <v>10203</v>
      </c>
      <c r="Q3373" s="52">
        <v>11</v>
      </c>
      <c r="R3373" s="51">
        <v>10184</v>
      </c>
      <c r="S3373" s="52">
        <v>24</v>
      </c>
      <c r="T3373" s="52">
        <v>70</v>
      </c>
      <c r="U3373" s="52">
        <v>83</v>
      </c>
      <c r="V3373" s="50" t="s">
        <v>51</v>
      </c>
      <c r="W3373" s="52">
        <v>63</v>
      </c>
      <c r="X3373" s="50" t="s">
        <v>50</v>
      </c>
      <c r="Y3373" s="78">
        <f t="shared" si="218"/>
        <v>0.32999999999999996</v>
      </c>
      <c r="Z3373" s="78">
        <f t="shared" si="219"/>
        <v>0</v>
      </c>
      <c r="AA3373" s="78">
        <f t="shared" si="220"/>
        <v>2.2999999999999998</v>
      </c>
      <c r="AB3373" s="77">
        <f t="shared" si="221"/>
        <v>100</v>
      </c>
    </row>
    <row r="3374" spans="1:28" x14ac:dyDescent="0.3">
      <c r="A3374" s="53">
        <v>45093</v>
      </c>
      <c r="B3374" s="50" t="s">
        <v>1255</v>
      </c>
      <c r="C3374" s="50" t="s">
        <v>1256</v>
      </c>
      <c r="D3374" s="50" t="s">
        <v>47</v>
      </c>
      <c r="E3374" s="52">
        <v>10</v>
      </c>
      <c r="F3374" s="51">
        <v>200</v>
      </c>
      <c r="G3374" s="65">
        <v>1.6</v>
      </c>
      <c r="H3374" s="51">
        <v>158</v>
      </c>
      <c r="I3374" s="50" t="s">
        <v>644</v>
      </c>
      <c r="J3374" s="61">
        <v>24.1</v>
      </c>
      <c r="K3374" s="50" t="s">
        <v>209</v>
      </c>
      <c r="L3374" s="72" t="s">
        <v>289</v>
      </c>
      <c r="M3374" s="69">
        <v>3.1</v>
      </c>
      <c r="N3374" s="51">
        <v>61</v>
      </c>
      <c r="O3374" s="50" t="s">
        <v>158</v>
      </c>
      <c r="P3374" s="51">
        <v>10184</v>
      </c>
      <c r="Q3374" s="50" t="s">
        <v>1012</v>
      </c>
      <c r="R3374" s="51">
        <v>10138</v>
      </c>
      <c r="S3374" s="52">
        <v>22</v>
      </c>
      <c r="T3374" s="52">
        <v>77</v>
      </c>
      <c r="U3374" s="52">
        <v>87</v>
      </c>
      <c r="V3374" s="50" t="s">
        <v>88</v>
      </c>
      <c r="W3374" s="52">
        <v>66</v>
      </c>
      <c r="X3374" s="50" t="s">
        <v>188</v>
      </c>
      <c r="Y3374" s="78">
        <f t="shared" si="218"/>
        <v>0.31</v>
      </c>
      <c r="Z3374" s="78">
        <f t="shared" si="219"/>
        <v>0.16</v>
      </c>
      <c r="AA3374" s="78">
        <f t="shared" si="220"/>
        <v>2.41</v>
      </c>
      <c r="AB3374" s="77">
        <f t="shared" si="221"/>
        <v>90</v>
      </c>
    </row>
    <row r="3375" spans="1:28" x14ac:dyDescent="0.3">
      <c r="A3375" s="53">
        <v>45094</v>
      </c>
      <c r="B3375" s="50" t="s">
        <v>1255</v>
      </c>
      <c r="C3375" s="50" t="s">
        <v>1256</v>
      </c>
      <c r="D3375" s="50" t="s">
        <v>47</v>
      </c>
      <c r="E3375" s="52">
        <v>10</v>
      </c>
      <c r="F3375" s="51">
        <v>204</v>
      </c>
      <c r="G3375" s="65">
        <v>1.6</v>
      </c>
      <c r="H3375" s="51">
        <v>179</v>
      </c>
      <c r="I3375" s="50" t="s">
        <v>537</v>
      </c>
      <c r="J3375" s="61">
        <v>23</v>
      </c>
      <c r="K3375" s="50" t="s">
        <v>113</v>
      </c>
      <c r="L3375" s="73">
        <v>27</v>
      </c>
      <c r="M3375" s="69">
        <v>2.5</v>
      </c>
      <c r="N3375" s="51">
        <v>83</v>
      </c>
      <c r="O3375" s="50" t="s">
        <v>163</v>
      </c>
      <c r="P3375" s="51">
        <v>10139</v>
      </c>
      <c r="Q3375" s="50" t="s">
        <v>1012</v>
      </c>
      <c r="R3375" s="51">
        <v>10111</v>
      </c>
      <c r="S3375" s="52">
        <v>24</v>
      </c>
      <c r="T3375" s="52">
        <v>75</v>
      </c>
      <c r="U3375" s="52">
        <v>87</v>
      </c>
      <c r="V3375" s="50" t="s">
        <v>80</v>
      </c>
      <c r="W3375" s="52">
        <v>67</v>
      </c>
      <c r="X3375" s="50" t="s">
        <v>113</v>
      </c>
      <c r="Y3375" s="78">
        <f t="shared" si="218"/>
        <v>0.25</v>
      </c>
      <c r="Z3375" s="78">
        <f t="shared" si="219"/>
        <v>0.16</v>
      </c>
      <c r="AA3375" s="78">
        <f t="shared" si="220"/>
        <v>2.2999999999999998</v>
      </c>
      <c r="AB3375" s="77">
        <f t="shared" si="221"/>
        <v>270</v>
      </c>
    </row>
    <row r="3376" spans="1:28" x14ac:dyDescent="0.3">
      <c r="A3376" s="53">
        <v>45095</v>
      </c>
      <c r="B3376" s="50" t="s">
        <v>1255</v>
      </c>
      <c r="C3376" s="50" t="s">
        <v>1256</v>
      </c>
      <c r="D3376" s="50" t="s">
        <v>47</v>
      </c>
      <c r="E3376" s="52">
        <v>10</v>
      </c>
      <c r="F3376" s="51">
        <v>205</v>
      </c>
      <c r="G3376" s="65">
        <v>0.4</v>
      </c>
      <c r="H3376" s="51">
        <v>174</v>
      </c>
      <c r="I3376" s="50" t="s">
        <v>74</v>
      </c>
      <c r="J3376" s="61">
        <v>23.6</v>
      </c>
      <c r="K3376" s="50" t="s">
        <v>158</v>
      </c>
      <c r="L3376" s="73">
        <v>27</v>
      </c>
      <c r="M3376" s="69">
        <v>2.5</v>
      </c>
      <c r="N3376" s="51">
        <v>89</v>
      </c>
      <c r="O3376" s="50" t="s">
        <v>111</v>
      </c>
      <c r="P3376" s="51">
        <v>10113</v>
      </c>
      <c r="Q3376" s="52">
        <v>19</v>
      </c>
      <c r="R3376" s="51">
        <v>10089</v>
      </c>
      <c r="S3376" s="50" t="s">
        <v>51</v>
      </c>
      <c r="T3376" s="52">
        <v>78</v>
      </c>
      <c r="U3376" s="52">
        <v>88</v>
      </c>
      <c r="V3376" s="50" t="s">
        <v>347</v>
      </c>
      <c r="W3376" s="52">
        <v>67</v>
      </c>
      <c r="X3376" s="50" t="s">
        <v>71</v>
      </c>
      <c r="Y3376" s="78">
        <f t="shared" si="218"/>
        <v>0.25</v>
      </c>
      <c r="Z3376" s="78">
        <f t="shared" si="219"/>
        <v>0.04</v>
      </c>
      <c r="AA3376" s="78">
        <f t="shared" si="220"/>
        <v>2.3600000000000003</v>
      </c>
      <c r="AB3376" s="77">
        <f t="shared" si="221"/>
        <v>270</v>
      </c>
    </row>
    <row r="3377" spans="1:28" x14ac:dyDescent="0.3">
      <c r="A3377" s="53">
        <v>45096</v>
      </c>
      <c r="B3377" s="50" t="s">
        <v>1255</v>
      </c>
      <c r="C3377" s="50" t="s">
        <v>1256</v>
      </c>
      <c r="D3377" s="50" t="s">
        <v>47</v>
      </c>
      <c r="E3377" s="52">
        <v>10</v>
      </c>
      <c r="F3377" s="51">
        <v>208</v>
      </c>
      <c r="G3377" s="65">
        <v>6</v>
      </c>
      <c r="H3377" s="51">
        <v>181</v>
      </c>
      <c r="I3377" s="50" t="s">
        <v>100</v>
      </c>
      <c r="J3377" s="61">
        <v>23.5</v>
      </c>
      <c r="K3377" s="50" t="s">
        <v>95</v>
      </c>
      <c r="L3377" s="73">
        <v>30</v>
      </c>
      <c r="M3377" s="69">
        <v>2.2000000000000002</v>
      </c>
      <c r="N3377" s="51">
        <v>81</v>
      </c>
      <c r="O3377" s="50" t="s">
        <v>169</v>
      </c>
      <c r="P3377" s="51">
        <v>10098</v>
      </c>
      <c r="Q3377" s="50" t="s">
        <v>1012</v>
      </c>
      <c r="R3377" s="51">
        <v>10065</v>
      </c>
      <c r="S3377" s="52">
        <v>12</v>
      </c>
      <c r="T3377" s="52">
        <v>80</v>
      </c>
      <c r="U3377" s="52">
        <v>85</v>
      </c>
      <c r="V3377" s="50" t="s">
        <v>51</v>
      </c>
      <c r="W3377" s="52">
        <v>65</v>
      </c>
      <c r="X3377" s="50" t="s">
        <v>95</v>
      </c>
      <c r="Y3377" s="78">
        <f t="shared" si="218"/>
        <v>0.22000000000000003</v>
      </c>
      <c r="Z3377" s="78">
        <f t="shared" si="219"/>
        <v>0.6</v>
      </c>
      <c r="AA3377" s="78">
        <f t="shared" si="220"/>
        <v>2.35</v>
      </c>
      <c r="AB3377" s="77">
        <f t="shared" si="221"/>
        <v>300</v>
      </c>
    </row>
    <row r="3378" spans="1:28" x14ac:dyDescent="0.3">
      <c r="A3378" s="53">
        <v>45097</v>
      </c>
      <c r="B3378" s="50" t="s">
        <v>1255</v>
      </c>
      <c r="C3378" s="50" t="s">
        <v>1256</v>
      </c>
      <c r="D3378" s="50" t="s">
        <v>47</v>
      </c>
      <c r="E3378" s="52">
        <v>10</v>
      </c>
      <c r="F3378" s="51">
        <v>181</v>
      </c>
      <c r="G3378" s="65">
        <v>6.4</v>
      </c>
      <c r="H3378" s="51">
        <v>162</v>
      </c>
      <c r="I3378" s="50" t="s">
        <v>100</v>
      </c>
      <c r="J3378" s="61">
        <v>20</v>
      </c>
      <c r="K3378" s="50" t="s">
        <v>61</v>
      </c>
      <c r="L3378" s="73">
        <v>28</v>
      </c>
      <c r="M3378" s="69">
        <v>0.8</v>
      </c>
      <c r="N3378" s="51">
        <v>67</v>
      </c>
      <c r="O3378" s="50" t="s">
        <v>192</v>
      </c>
      <c r="P3378" s="51">
        <v>10150</v>
      </c>
      <c r="Q3378" s="50" t="s">
        <v>51</v>
      </c>
      <c r="R3378" s="51">
        <v>10075</v>
      </c>
      <c r="S3378" s="50" t="s">
        <v>84</v>
      </c>
      <c r="T3378" s="52">
        <v>83</v>
      </c>
      <c r="U3378" s="52">
        <v>86</v>
      </c>
      <c r="V3378" s="50" t="s">
        <v>51</v>
      </c>
      <c r="W3378" s="52">
        <v>75</v>
      </c>
      <c r="X3378" s="50" t="s">
        <v>61</v>
      </c>
      <c r="Y3378" s="78">
        <f t="shared" si="218"/>
        <v>0.08</v>
      </c>
      <c r="Z3378" s="78">
        <f t="shared" si="219"/>
        <v>0.64</v>
      </c>
      <c r="AA3378" s="78">
        <f t="shared" si="220"/>
        <v>2</v>
      </c>
      <c r="AB3378" s="77">
        <f t="shared" si="221"/>
        <v>280</v>
      </c>
    </row>
    <row r="3379" spans="1:28" x14ac:dyDescent="0.3">
      <c r="A3379" s="53">
        <v>45098</v>
      </c>
      <c r="B3379" s="50" t="s">
        <v>1255</v>
      </c>
      <c r="C3379" s="50" t="s">
        <v>1256</v>
      </c>
      <c r="D3379" s="50" t="s">
        <v>47</v>
      </c>
      <c r="E3379" s="52">
        <v>10</v>
      </c>
      <c r="F3379" s="51">
        <v>182</v>
      </c>
      <c r="G3379" s="65">
        <v>21.4</v>
      </c>
      <c r="H3379" s="51">
        <v>159</v>
      </c>
      <c r="I3379" s="50" t="s">
        <v>494</v>
      </c>
      <c r="J3379" s="61">
        <v>20.6</v>
      </c>
      <c r="K3379" s="50" t="s">
        <v>113</v>
      </c>
      <c r="L3379" s="73">
        <v>10</v>
      </c>
      <c r="M3379" s="69">
        <v>1.4</v>
      </c>
      <c r="N3379" s="51">
        <v>50</v>
      </c>
      <c r="O3379" s="50" t="s">
        <v>188</v>
      </c>
      <c r="P3379" s="51">
        <v>10170</v>
      </c>
      <c r="Q3379" s="52">
        <v>24</v>
      </c>
      <c r="R3379" s="51">
        <v>10145</v>
      </c>
      <c r="S3379" s="50" t="s">
        <v>51</v>
      </c>
      <c r="T3379" s="52">
        <v>83</v>
      </c>
      <c r="U3379" s="52">
        <v>88</v>
      </c>
      <c r="V3379" s="50" t="s">
        <v>51</v>
      </c>
      <c r="W3379" s="52">
        <v>75</v>
      </c>
      <c r="X3379" s="50" t="s">
        <v>143</v>
      </c>
      <c r="Y3379" s="78">
        <f t="shared" si="218"/>
        <v>0.13999999999999999</v>
      </c>
      <c r="Z3379" s="78">
        <f t="shared" si="219"/>
        <v>2.1399999999999997</v>
      </c>
      <c r="AA3379" s="78">
        <f t="shared" si="220"/>
        <v>2.06</v>
      </c>
      <c r="AB3379" s="77">
        <f t="shared" si="221"/>
        <v>100</v>
      </c>
    </row>
    <row r="3380" spans="1:28" x14ac:dyDescent="0.3">
      <c r="A3380" s="53">
        <v>45099</v>
      </c>
      <c r="B3380" s="50" t="s">
        <v>1255</v>
      </c>
      <c r="C3380" s="50" t="s">
        <v>1256</v>
      </c>
      <c r="D3380" s="50" t="s">
        <v>47</v>
      </c>
      <c r="E3380" s="52">
        <v>10</v>
      </c>
      <c r="F3380" s="51">
        <v>212</v>
      </c>
      <c r="G3380" s="65">
        <v>0</v>
      </c>
      <c r="H3380" s="51">
        <v>178</v>
      </c>
      <c r="I3380" s="50" t="s">
        <v>644</v>
      </c>
      <c r="J3380" s="61">
        <v>24.7</v>
      </c>
      <c r="K3380" s="50" t="s">
        <v>388</v>
      </c>
      <c r="L3380" s="72" t="s">
        <v>289</v>
      </c>
      <c r="M3380" s="69">
        <v>2.5</v>
      </c>
      <c r="N3380" s="51">
        <v>58</v>
      </c>
      <c r="O3380" s="50" t="s">
        <v>486</v>
      </c>
      <c r="P3380" s="51">
        <v>10240</v>
      </c>
      <c r="Q3380" s="52">
        <v>21</v>
      </c>
      <c r="R3380" s="51">
        <v>10169</v>
      </c>
      <c r="S3380" s="50" t="s">
        <v>1012</v>
      </c>
      <c r="T3380" s="52">
        <v>74</v>
      </c>
      <c r="U3380" s="52">
        <v>88</v>
      </c>
      <c r="V3380" s="50" t="s">
        <v>51</v>
      </c>
      <c r="W3380" s="52">
        <v>63</v>
      </c>
      <c r="X3380" s="50" t="s">
        <v>51</v>
      </c>
      <c r="Y3380" s="78">
        <f t="shared" si="218"/>
        <v>0.25</v>
      </c>
      <c r="Z3380" s="78">
        <f t="shared" si="219"/>
        <v>0</v>
      </c>
      <c r="AA3380" s="78">
        <f t="shared" si="220"/>
        <v>2.4699999999999998</v>
      </c>
      <c r="AB3380" s="77">
        <f t="shared" si="221"/>
        <v>90</v>
      </c>
    </row>
    <row r="3381" spans="1:28" x14ac:dyDescent="0.3">
      <c r="A3381" s="53">
        <v>45100</v>
      </c>
      <c r="B3381" s="50" t="s">
        <v>1255</v>
      </c>
      <c r="C3381" s="50" t="s">
        <v>1256</v>
      </c>
      <c r="D3381" s="50" t="s">
        <v>47</v>
      </c>
      <c r="E3381" s="52">
        <v>10</v>
      </c>
      <c r="F3381" s="51">
        <v>208</v>
      </c>
      <c r="G3381" s="65">
        <v>0</v>
      </c>
      <c r="H3381" s="51">
        <v>170</v>
      </c>
      <c r="I3381" s="50" t="s">
        <v>367</v>
      </c>
      <c r="J3381" s="61">
        <v>24.5</v>
      </c>
      <c r="K3381" s="50" t="s">
        <v>250</v>
      </c>
      <c r="L3381" s="72" t="s">
        <v>132</v>
      </c>
      <c r="M3381" s="69">
        <v>2.8</v>
      </c>
      <c r="N3381" s="51">
        <v>69</v>
      </c>
      <c r="O3381" s="50" t="s">
        <v>129</v>
      </c>
      <c r="P3381" s="51">
        <v>10240</v>
      </c>
      <c r="Q3381" s="52">
        <v>10</v>
      </c>
      <c r="R3381" s="51">
        <v>10216</v>
      </c>
      <c r="S3381" s="52">
        <v>24</v>
      </c>
      <c r="T3381" s="52">
        <v>75</v>
      </c>
      <c r="U3381" s="52">
        <v>86</v>
      </c>
      <c r="V3381" s="50" t="s">
        <v>51</v>
      </c>
      <c r="W3381" s="52">
        <v>69</v>
      </c>
      <c r="X3381" s="50" t="s">
        <v>52</v>
      </c>
      <c r="Y3381" s="78">
        <f t="shared" si="218"/>
        <v>0.27999999999999997</v>
      </c>
      <c r="Z3381" s="78">
        <f t="shared" si="219"/>
        <v>0</v>
      </c>
      <c r="AA3381" s="78">
        <f t="shared" si="220"/>
        <v>2.4500000000000002</v>
      </c>
      <c r="AB3381" s="77">
        <f t="shared" si="221"/>
        <v>80</v>
      </c>
    </row>
    <row r="3382" spans="1:28" x14ac:dyDescent="0.3">
      <c r="A3382" s="53">
        <v>45101</v>
      </c>
      <c r="B3382" s="50" t="s">
        <v>1255</v>
      </c>
      <c r="C3382" s="50" t="s">
        <v>1256</v>
      </c>
      <c r="D3382" s="50" t="s">
        <v>47</v>
      </c>
      <c r="E3382" s="52">
        <v>10</v>
      </c>
      <c r="F3382" s="51">
        <v>214</v>
      </c>
      <c r="G3382" s="65">
        <v>0</v>
      </c>
      <c r="H3382" s="51">
        <v>187</v>
      </c>
      <c r="I3382" s="50" t="s">
        <v>193</v>
      </c>
      <c r="J3382" s="61">
        <v>24.1</v>
      </c>
      <c r="K3382" s="50" t="s">
        <v>51</v>
      </c>
      <c r="L3382" s="73">
        <v>27</v>
      </c>
      <c r="M3382" s="69">
        <v>3.3</v>
      </c>
      <c r="N3382" s="51">
        <v>89</v>
      </c>
      <c r="O3382" s="50" t="s">
        <v>107</v>
      </c>
      <c r="P3382" s="51">
        <v>10216</v>
      </c>
      <c r="Q3382" s="50" t="s">
        <v>1012</v>
      </c>
      <c r="R3382" s="51">
        <v>10142</v>
      </c>
      <c r="S3382" s="50" t="s">
        <v>51</v>
      </c>
      <c r="T3382" s="52">
        <v>76</v>
      </c>
      <c r="U3382" s="52">
        <v>88</v>
      </c>
      <c r="V3382" s="50" t="s">
        <v>51</v>
      </c>
      <c r="W3382" s="52">
        <v>67</v>
      </c>
      <c r="X3382" s="50" t="s">
        <v>64</v>
      </c>
      <c r="Y3382" s="78">
        <f t="shared" si="218"/>
        <v>0.32999999999999996</v>
      </c>
      <c r="Z3382" s="78">
        <f t="shared" si="219"/>
        <v>0</v>
      </c>
      <c r="AA3382" s="78">
        <f t="shared" si="220"/>
        <v>2.41</v>
      </c>
      <c r="AB3382" s="77">
        <f t="shared" si="221"/>
        <v>270</v>
      </c>
    </row>
    <row r="3383" spans="1:28" x14ac:dyDescent="0.3">
      <c r="A3383" s="53">
        <v>45102</v>
      </c>
      <c r="B3383" s="50" t="s">
        <v>1255</v>
      </c>
      <c r="C3383" s="50" t="s">
        <v>1256</v>
      </c>
      <c r="D3383" s="50" t="s">
        <v>47</v>
      </c>
      <c r="E3383" s="52">
        <v>10</v>
      </c>
      <c r="F3383" s="51">
        <v>210</v>
      </c>
      <c r="G3383" s="65">
        <v>0</v>
      </c>
      <c r="H3383" s="51">
        <v>195</v>
      </c>
      <c r="I3383" s="50" t="s">
        <v>578</v>
      </c>
      <c r="J3383" s="61">
        <v>22.5</v>
      </c>
      <c r="K3383" s="50" t="s">
        <v>192</v>
      </c>
      <c r="L3383" s="73">
        <v>26</v>
      </c>
      <c r="M3383" s="69">
        <v>2.8</v>
      </c>
      <c r="N3383" s="51">
        <v>97</v>
      </c>
      <c r="O3383" s="50" t="s">
        <v>318</v>
      </c>
      <c r="P3383" s="51">
        <v>10228</v>
      </c>
      <c r="Q3383" s="52">
        <v>22</v>
      </c>
      <c r="R3383" s="51">
        <v>10157</v>
      </c>
      <c r="S3383" s="50" t="s">
        <v>1012</v>
      </c>
      <c r="T3383" s="52">
        <v>72</v>
      </c>
      <c r="U3383" s="52">
        <v>84</v>
      </c>
      <c r="V3383" s="50" t="s">
        <v>51</v>
      </c>
      <c r="W3383" s="52">
        <v>66</v>
      </c>
      <c r="X3383" s="50" t="s">
        <v>113</v>
      </c>
      <c r="Y3383" s="78">
        <f t="shared" si="218"/>
        <v>0.27999999999999997</v>
      </c>
      <c r="Z3383" s="78">
        <f t="shared" si="219"/>
        <v>0</v>
      </c>
      <c r="AA3383" s="78">
        <f t="shared" si="220"/>
        <v>2.25</v>
      </c>
      <c r="AB3383" s="77">
        <f t="shared" si="221"/>
        <v>260</v>
      </c>
    </row>
    <row r="3384" spans="1:28" x14ac:dyDescent="0.3">
      <c r="A3384" s="53">
        <v>45103</v>
      </c>
      <c r="B3384" s="50" t="s">
        <v>1255</v>
      </c>
      <c r="C3384" s="50" t="s">
        <v>1256</v>
      </c>
      <c r="D3384" s="50" t="s">
        <v>47</v>
      </c>
      <c r="E3384" s="52">
        <v>10</v>
      </c>
      <c r="F3384" s="51">
        <v>211</v>
      </c>
      <c r="G3384" s="65">
        <v>5.8</v>
      </c>
      <c r="H3384" s="51">
        <v>192</v>
      </c>
      <c r="I3384" s="50" t="s">
        <v>100</v>
      </c>
      <c r="J3384" s="61">
        <v>23</v>
      </c>
      <c r="K3384" s="50" t="s">
        <v>71</v>
      </c>
      <c r="L3384" s="73">
        <v>10</v>
      </c>
      <c r="M3384" s="69">
        <v>2.2000000000000002</v>
      </c>
      <c r="N3384" s="51">
        <v>75</v>
      </c>
      <c r="O3384" s="50" t="s">
        <v>376</v>
      </c>
      <c r="P3384" s="51">
        <v>10234</v>
      </c>
      <c r="Q3384" s="50" t="s">
        <v>51</v>
      </c>
      <c r="R3384" s="51">
        <v>10215</v>
      </c>
      <c r="S3384" s="50" t="s">
        <v>218</v>
      </c>
      <c r="T3384" s="52">
        <v>78</v>
      </c>
      <c r="U3384" s="52">
        <v>86</v>
      </c>
      <c r="V3384" s="50" t="s">
        <v>51</v>
      </c>
      <c r="W3384" s="52">
        <v>71</v>
      </c>
      <c r="X3384" s="50" t="s">
        <v>91</v>
      </c>
      <c r="Y3384" s="78">
        <f t="shared" si="218"/>
        <v>0.22000000000000003</v>
      </c>
      <c r="Z3384" s="78">
        <f t="shared" si="219"/>
        <v>0.57999999999999996</v>
      </c>
      <c r="AA3384" s="78">
        <f t="shared" si="220"/>
        <v>2.2999999999999998</v>
      </c>
      <c r="AB3384" s="77">
        <f t="shared" si="221"/>
        <v>100</v>
      </c>
    </row>
    <row r="3385" spans="1:28" x14ac:dyDescent="0.3">
      <c r="A3385" s="53">
        <v>45104</v>
      </c>
      <c r="B3385" s="50" t="s">
        <v>1255</v>
      </c>
      <c r="C3385" s="50" t="s">
        <v>1256</v>
      </c>
      <c r="D3385" s="50" t="s">
        <v>47</v>
      </c>
      <c r="E3385" s="52">
        <v>10</v>
      </c>
      <c r="F3385" s="51">
        <v>197</v>
      </c>
      <c r="G3385" s="65">
        <v>0</v>
      </c>
      <c r="H3385" s="51">
        <v>161</v>
      </c>
      <c r="I3385" s="50" t="s">
        <v>100</v>
      </c>
      <c r="J3385" s="61">
        <v>23.3</v>
      </c>
      <c r="K3385" s="50" t="s">
        <v>113</v>
      </c>
      <c r="L3385" s="72" t="s">
        <v>132</v>
      </c>
      <c r="M3385" s="69">
        <v>3.1</v>
      </c>
      <c r="N3385" s="51">
        <v>67</v>
      </c>
      <c r="O3385" s="50" t="s">
        <v>65</v>
      </c>
      <c r="P3385" s="51">
        <v>10230</v>
      </c>
      <c r="Q3385" s="50" t="s">
        <v>1012</v>
      </c>
      <c r="R3385" s="51">
        <v>10194</v>
      </c>
      <c r="S3385" s="52">
        <v>24</v>
      </c>
      <c r="T3385" s="52">
        <v>71</v>
      </c>
      <c r="U3385" s="52">
        <v>85</v>
      </c>
      <c r="V3385" s="50" t="s">
        <v>51</v>
      </c>
      <c r="W3385" s="52">
        <v>65</v>
      </c>
      <c r="X3385" s="50" t="s">
        <v>113</v>
      </c>
      <c r="Y3385" s="78">
        <f t="shared" si="218"/>
        <v>0.31</v>
      </c>
      <c r="Z3385" s="78">
        <f t="shared" si="219"/>
        <v>0</v>
      </c>
      <c r="AA3385" s="78">
        <f t="shared" si="220"/>
        <v>2.33</v>
      </c>
      <c r="AB3385" s="77">
        <f t="shared" si="221"/>
        <v>80</v>
      </c>
    </row>
    <row r="3386" spans="1:28" x14ac:dyDescent="0.3">
      <c r="A3386" s="53">
        <v>45105</v>
      </c>
      <c r="B3386" s="50" t="s">
        <v>1255</v>
      </c>
      <c r="C3386" s="50" t="s">
        <v>1256</v>
      </c>
      <c r="D3386" s="50" t="s">
        <v>47</v>
      </c>
      <c r="E3386" s="52">
        <v>10</v>
      </c>
      <c r="F3386" s="51">
        <v>191</v>
      </c>
      <c r="G3386" s="65">
        <v>0</v>
      </c>
      <c r="H3386" s="51">
        <v>149</v>
      </c>
      <c r="I3386" s="50" t="s">
        <v>193</v>
      </c>
      <c r="J3386" s="61">
        <v>23.3</v>
      </c>
      <c r="K3386" s="50" t="s">
        <v>164</v>
      </c>
      <c r="L3386" s="73">
        <v>22</v>
      </c>
      <c r="M3386" s="69">
        <v>1.1000000000000001</v>
      </c>
      <c r="N3386" s="51">
        <v>39</v>
      </c>
      <c r="O3386" s="50" t="s">
        <v>193</v>
      </c>
      <c r="P3386" s="51">
        <v>10194</v>
      </c>
      <c r="Q3386" s="50" t="s">
        <v>1012</v>
      </c>
      <c r="R3386" s="51">
        <v>10180</v>
      </c>
      <c r="S3386" s="52">
        <v>17</v>
      </c>
      <c r="T3386" s="52">
        <v>70</v>
      </c>
      <c r="U3386" s="52">
        <v>83</v>
      </c>
      <c r="V3386" s="50" t="s">
        <v>51</v>
      </c>
      <c r="W3386" s="52">
        <v>63</v>
      </c>
      <c r="X3386" s="50" t="s">
        <v>164</v>
      </c>
      <c r="Y3386" s="78">
        <f t="shared" si="218"/>
        <v>0.11000000000000001</v>
      </c>
      <c r="Z3386" s="78">
        <f t="shared" si="219"/>
        <v>0</v>
      </c>
      <c r="AA3386" s="78">
        <f t="shared" si="220"/>
        <v>2.33</v>
      </c>
      <c r="AB3386" s="77">
        <f t="shared" si="221"/>
        <v>220</v>
      </c>
    </row>
    <row r="3387" spans="1:28" x14ac:dyDescent="0.3">
      <c r="A3387" s="53">
        <v>45106</v>
      </c>
      <c r="B3387" s="50" t="s">
        <v>1255</v>
      </c>
      <c r="C3387" s="50" t="s">
        <v>1256</v>
      </c>
      <c r="D3387" s="50" t="s">
        <v>47</v>
      </c>
      <c r="E3387" s="52">
        <v>10</v>
      </c>
      <c r="F3387" s="51">
        <v>192</v>
      </c>
      <c r="G3387" s="65">
        <v>5.6</v>
      </c>
      <c r="H3387" s="51">
        <v>166</v>
      </c>
      <c r="I3387" s="50" t="s">
        <v>638</v>
      </c>
      <c r="J3387" s="61">
        <v>21.7</v>
      </c>
      <c r="K3387" s="50" t="s">
        <v>89</v>
      </c>
      <c r="L3387" s="73">
        <v>32</v>
      </c>
      <c r="M3387" s="69">
        <v>2.8</v>
      </c>
      <c r="N3387" s="51">
        <v>147</v>
      </c>
      <c r="O3387" s="50" t="s">
        <v>128</v>
      </c>
      <c r="P3387" s="51">
        <v>10240</v>
      </c>
      <c r="Q3387" s="52">
        <v>23</v>
      </c>
      <c r="R3387" s="51">
        <v>10181</v>
      </c>
      <c r="S3387" s="50" t="s">
        <v>116</v>
      </c>
      <c r="T3387" s="52">
        <v>78</v>
      </c>
      <c r="U3387" s="52">
        <v>85</v>
      </c>
      <c r="V3387" s="50" t="s">
        <v>51</v>
      </c>
      <c r="W3387" s="52">
        <v>68</v>
      </c>
      <c r="X3387" s="50" t="s">
        <v>89</v>
      </c>
      <c r="Y3387" s="78">
        <f t="shared" si="218"/>
        <v>0.27999999999999997</v>
      </c>
      <c r="Z3387" s="78">
        <f t="shared" si="219"/>
        <v>0.55999999999999994</v>
      </c>
      <c r="AA3387" s="78">
        <f t="shared" si="220"/>
        <v>2.17</v>
      </c>
      <c r="AB3387" s="77">
        <f t="shared" si="221"/>
        <v>320</v>
      </c>
    </row>
    <row r="3388" spans="1:28" x14ac:dyDescent="0.3">
      <c r="A3388" s="53">
        <v>45107</v>
      </c>
      <c r="B3388" s="50" t="s">
        <v>1255</v>
      </c>
      <c r="C3388" s="50" t="s">
        <v>1256</v>
      </c>
      <c r="D3388" s="50" t="s">
        <v>47</v>
      </c>
      <c r="E3388" s="52">
        <v>10</v>
      </c>
      <c r="F3388" s="51">
        <v>189</v>
      </c>
      <c r="G3388" s="65">
        <v>0.2</v>
      </c>
      <c r="H3388" s="51">
        <v>164</v>
      </c>
      <c r="I3388" s="50" t="s">
        <v>537</v>
      </c>
      <c r="J3388" s="61">
        <v>21.4</v>
      </c>
      <c r="K3388" s="50" t="s">
        <v>167</v>
      </c>
      <c r="L3388" s="73">
        <v>0</v>
      </c>
      <c r="M3388" s="69">
        <v>3.6</v>
      </c>
      <c r="N3388" s="51">
        <v>97</v>
      </c>
      <c r="O3388" s="50" t="s">
        <v>51</v>
      </c>
      <c r="P3388" s="51">
        <v>10238</v>
      </c>
      <c r="Q3388" s="50" t="s">
        <v>1012</v>
      </c>
      <c r="R3388" s="51">
        <v>10205</v>
      </c>
      <c r="S3388" s="52">
        <v>24</v>
      </c>
      <c r="T3388" s="52">
        <v>62</v>
      </c>
      <c r="U3388" s="52">
        <v>72</v>
      </c>
      <c r="V3388" s="50" t="s">
        <v>51</v>
      </c>
      <c r="W3388" s="52">
        <v>50</v>
      </c>
      <c r="X3388" s="50" t="s">
        <v>171</v>
      </c>
      <c r="Y3388" s="78">
        <f t="shared" si="218"/>
        <v>0.36</v>
      </c>
      <c r="Z3388" s="78">
        <f t="shared" si="219"/>
        <v>0.02</v>
      </c>
      <c r="AA3388" s="78">
        <f t="shared" si="220"/>
        <v>2.1399999999999997</v>
      </c>
      <c r="AB3388" s="77">
        <f t="shared" si="221"/>
        <v>0</v>
      </c>
    </row>
    <row r="3389" spans="1:28" x14ac:dyDescent="0.3">
      <c r="A3389" s="53">
        <v>45108</v>
      </c>
      <c r="B3389" s="50" t="s">
        <v>1255</v>
      </c>
      <c r="C3389" s="50" t="s">
        <v>1256</v>
      </c>
      <c r="D3389" s="50" t="s">
        <v>47</v>
      </c>
      <c r="E3389" s="52">
        <v>10</v>
      </c>
      <c r="F3389" s="51">
        <v>206</v>
      </c>
      <c r="G3389" s="65">
        <v>0</v>
      </c>
      <c r="H3389" s="51">
        <v>189</v>
      </c>
      <c r="I3389" s="50" t="s">
        <v>750</v>
      </c>
      <c r="J3389" s="61">
        <v>22.3</v>
      </c>
      <c r="K3389" s="50" t="s">
        <v>164</v>
      </c>
      <c r="L3389" s="73">
        <v>29</v>
      </c>
      <c r="M3389" s="69">
        <v>4.2</v>
      </c>
      <c r="N3389" s="51">
        <v>122</v>
      </c>
      <c r="O3389" s="50" t="s">
        <v>60</v>
      </c>
      <c r="P3389" s="51">
        <v>10205</v>
      </c>
      <c r="Q3389" s="50" t="s">
        <v>1012</v>
      </c>
      <c r="R3389" s="51">
        <v>10188</v>
      </c>
      <c r="S3389" s="50" t="s">
        <v>102</v>
      </c>
      <c r="T3389" s="52">
        <v>70</v>
      </c>
      <c r="U3389" s="52">
        <v>82</v>
      </c>
      <c r="V3389" s="50" t="s">
        <v>88</v>
      </c>
      <c r="W3389" s="52">
        <v>58</v>
      </c>
      <c r="X3389" s="50" t="s">
        <v>70</v>
      </c>
      <c r="Y3389" s="78">
        <f t="shared" si="218"/>
        <v>0.42000000000000004</v>
      </c>
      <c r="Z3389" s="78">
        <f t="shared" si="219"/>
        <v>0</v>
      </c>
      <c r="AA3389" s="78">
        <f t="shared" si="220"/>
        <v>2.23</v>
      </c>
      <c r="AB3389" s="77">
        <f t="shared" si="221"/>
        <v>290</v>
      </c>
    </row>
    <row r="3390" spans="1:28" x14ac:dyDescent="0.3">
      <c r="A3390" s="53">
        <v>45109</v>
      </c>
      <c r="B3390" s="50" t="s">
        <v>1255</v>
      </c>
      <c r="C3390" s="50" t="s">
        <v>1256</v>
      </c>
      <c r="D3390" s="50" t="s">
        <v>47</v>
      </c>
      <c r="E3390" s="52">
        <v>10</v>
      </c>
      <c r="F3390" s="51">
        <v>212</v>
      </c>
      <c r="G3390" s="65">
        <v>0</v>
      </c>
      <c r="H3390" s="51">
        <v>198</v>
      </c>
      <c r="I3390" s="50" t="s">
        <v>85</v>
      </c>
      <c r="J3390" s="61">
        <v>22.6</v>
      </c>
      <c r="K3390" s="50" t="s">
        <v>226</v>
      </c>
      <c r="L3390" s="73">
        <v>0</v>
      </c>
      <c r="M3390" s="69">
        <v>1.9</v>
      </c>
      <c r="N3390" s="51">
        <v>58</v>
      </c>
      <c r="O3390" s="50" t="s">
        <v>51</v>
      </c>
      <c r="P3390" s="51">
        <v>10200</v>
      </c>
      <c r="Q3390" s="52">
        <v>12</v>
      </c>
      <c r="R3390" s="51">
        <v>10188</v>
      </c>
      <c r="S3390" s="50" t="s">
        <v>51</v>
      </c>
      <c r="T3390" s="52">
        <v>78</v>
      </c>
      <c r="U3390" s="52">
        <v>84</v>
      </c>
      <c r="V3390" s="50" t="s">
        <v>158</v>
      </c>
      <c r="W3390" s="52">
        <v>69</v>
      </c>
      <c r="X3390" s="50" t="s">
        <v>347</v>
      </c>
      <c r="Y3390" s="78">
        <f t="shared" si="218"/>
        <v>0.19</v>
      </c>
      <c r="Z3390" s="78">
        <f t="shared" si="219"/>
        <v>0</v>
      </c>
      <c r="AA3390" s="78">
        <f t="shared" si="220"/>
        <v>2.2600000000000002</v>
      </c>
      <c r="AB3390" s="77">
        <f t="shared" si="221"/>
        <v>0</v>
      </c>
    </row>
    <row r="3391" spans="1:28" x14ac:dyDescent="0.3">
      <c r="A3391" s="53">
        <v>45110</v>
      </c>
      <c r="B3391" s="50" t="s">
        <v>1255</v>
      </c>
      <c r="C3391" s="50" t="s">
        <v>1256</v>
      </c>
      <c r="D3391" s="50" t="s">
        <v>47</v>
      </c>
      <c r="E3391" s="52">
        <v>10</v>
      </c>
      <c r="F3391" s="51">
        <v>214</v>
      </c>
      <c r="G3391" s="65">
        <v>0</v>
      </c>
      <c r="H3391" s="51">
        <v>191</v>
      </c>
      <c r="I3391" s="50" t="s">
        <v>147</v>
      </c>
      <c r="J3391" s="61">
        <v>23.6</v>
      </c>
      <c r="K3391" s="50" t="s">
        <v>146</v>
      </c>
      <c r="L3391" s="72" t="s">
        <v>116</v>
      </c>
      <c r="M3391" s="69">
        <v>1.9</v>
      </c>
      <c r="N3391" s="51">
        <v>44</v>
      </c>
      <c r="O3391" s="50" t="s">
        <v>163</v>
      </c>
      <c r="P3391" s="51">
        <v>10191</v>
      </c>
      <c r="Q3391" s="50" t="s">
        <v>51</v>
      </c>
      <c r="R3391" s="51">
        <v>10177</v>
      </c>
      <c r="S3391" s="50" t="s">
        <v>116</v>
      </c>
      <c r="T3391" s="52">
        <v>73</v>
      </c>
      <c r="U3391" s="52">
        <v>85</v>
      </c>
      <c r="V3391" s="50" t="s">
        <v>103</v>
      </c>
      <c r="W3391" s="52">
        <v>66</v>
      </c>
      <c r="X3391" s="50" t="s">
        <v>56</v>
      </c>
      <c r="Y3391" s="78">
        <f t="shared" si="218"/>
        <v>0.19</v>
      </c>
      <c r="Z3391" s="78">
        <f t="shared" si="219"/>
        <v>0</v>
      </c>
      <c r="AA3391" s="78">
        <f t="shared" si="220"/>
        <v>2.3600000000000003</v>
      </c>
      <c r="AB3391" s="77">
        <f t="shared" si="221"/>
        <v>40</v>
      </c>
    </row>
    <row r="3392" spans="1:28" x14ac:dyDescent="0.3">
      <c r="A3392" s="53">
        <v>45111</v>
      </c>
      <c r="B3392" s="50" t="s">
        <v>1255</v>
      </c>
      <c r="C3392" s="50" t="s">
        <v>1256</v>
      </c>
      <c r="D3392" s="50" t="s">
        <v>47</v>
      </c>
      <c r="E3392" s="52">
        <v>10</v>
      </c>
      <c r="F3392" s="51">
        <v>215</v>
      </c>
      <c r="G3392" s="65">
        <v>0</v>
      </c>
      <c r="H3392" s="51">
        <v>198</v>
      </c>
      <c r="I3392" s="50" t="s">
        <v>51</v>
      </c>
      <c r="J3392" s="61">
        <v>23.2</v>
      </c>
      <c r="K3392" s="50" t="s">
        <v>139</v>
      </c>
      <c r="L3392" s="73">
        <v>27</v>
      </c>
      <c r="M3392" s="69">
        <v>3.6</v>
      </c>
      <c r="N3392" s="51">
        <v>94</v>
      </c>
      <c r="O3392" s="50" t="s">
        <v>369</v>
      </c>
      <c r="P3392" s="51">
        <v>10196</v>
      </c>
      <c r="Q3392" s="50" t="s">
        <v>51</v>
      </c>
      <c r="R3392" s="51">
        <v>10171</v>
      </c>
      <c r="S3392" s="50" t="s">
        <v>102</v>
      </c>
      <c r="T3392" s="52">
        <v>70</v>
      </c>
      <c r="U3392" s="52">
        <v>79</v>
      </c>
      <c r="V3392" s="50" t="s">
        <v>51</v>
      </c>
      <c r="W3392" s="52">
        <v>59</v>
      </c>
      <c r="X3392" s="50" t="s">
        <v>139</v>
      </c>
      <c r="Y3392" s="78">
        <f t="shared" si="218"/>
        <v>0.36</v>
      </c>
      <c r="Z3392" s="78">
        <f t="shared" si="219"/>
        <v>0</v>
      </c>
      <c r="AA3392" s="78">
        <f t="shared" si="220"/>
        <v>2.3199999999999998</v>
      </c>
      <c r="AB3392" s="77">
        <f t="shared" si="221"/>
        <v>270</v>
      </c>
    </row>
    <row r="3393" spans="1:28" x14ac:dyDescent="0.3">
      <c r="A3393" s="53">
        <v>45112</v>
      </c>
      <c r="B3393" s="50" t="s">
        <v>1255</v>
      </c>
      <c r="C3393" s="50" t="s">
        <v>1256</v>
      </c>
      <c r="D3393" s="50" t="s">
        <v>47</v>
      </c>
      <c r="E3393" s="52">
        <v>10</v>
      </c>
      <c r="F3393" s="51">
        <v>208</v>
      </c>
      <c r="G3393" s="65">
        <v>0</v>
      </c>
      <c r="H3393" s="51">
        <v>192</v>
      </c>
      <c r="I3393" s="50" t="s">
        <v>108</v>
      </c>
      <c r="J3393" s="61">
        <v>22.5</v>
      </c>
      <c r="K3393" s="50" t="s">
        <v>271</v>
      </c>
      <c r="L3393" s="73">
        <v>32</v>
      </c>
      <c r="M3393" s="69">
        <v>1.7</v>
      </c>
      <c r="N3393" s="51">
        <v>61</v>
      </c>
      <c r="O3393" s="50" t="s">
        <v>171</v>
      </c>
      <c r="P3393" s="51">
        <v>10196</v>
      </c>
      <c r="Q3393" s="50" t="s">
        <v>1012</v>
      </c>
      <c r="R3393" s="51">
        <v>10159</v>
      </c>
      <c r="S3393" s="52">
        <v>24</v>
      </c>
      <c r="T3393" s="52">
        <v>70</v>
      </c>
      <c r="U3393" s="52">
        <v>78</v>
      </c>
      <c r="V3393" s="50" t="s">
        <v>51</v>
      </c>
      <c r="W3393" s="52">
        <v>65</v>
      </c>
      <c r="X3393" s="50" t="s">
        <v>271</v>
      </c>
      <c r="Y3393" s="78">
        <f t="shared" si="218"/>
        <v>0.16999999999999998</v>
      </c>
      <c r="Z3393" s="78">
        <f t="shared" si="219"/>
        <v>0</v>
      </c>
      <c r="AA3393" s="78">
        <f t="shared" si="220"/>
        <v>2.25</v>
      </c>
      <c r="AB3393" s="77">
        <f t="shared" si="221"/>
        <v>320</v>
      </c>
    </row>
    <row r="3394" spans="1:28" x14ac:dyDescent="0.3">
      <c r="A3394" s="53">
        <v>45113</v>
      </c>
      <c r="B3394" s="50" t="s">
        <v>1255</v>
      </c>
      <c r="C3394" s="50" t="s">
        <v>1256</v>
      </c>
      <c r="D3394" s="50" t="s">
        <v>47</v>
      </c>
      <c r="E3394" s="52">
        <v>10</v>
      </c>
      <c r="F3394" s="51">
        <v>211</v>
      </c>
      <c r="G3394" s="65">
        <v>0</v>
      </c>
      <c r="H3394" s="51">
        <v>169</v>
      </c>
      <c r="I3394" s="50" t="s">
        <v>159</v>
      </c>
      <c r="J3394" s="61">
        <v>25.3</v>
      </c>
      <c r="K3394" s="50" t="s">
        <v>167</v>
      </c>
      <c r="L3394" s="72" t="s">
        <v>289</v>
      </c>
      <c r="M3394" s="69">
        <v>3.6</v>
      </c>
      <c r="N3394" s="51">
        <v>69</v>
      </c>
      <c r="O3394" s="50" t="s">
        <v>158</v>
      </c>
      <c r="P3394" s="51">
        <v>10159</v>
      </c>
      <c r="Q3394" s="50" t="s">
        <v>1012</v>
      </c>
      <c r="R3394" s="51">
        <v>10132</v>
      </c>
      <c r="S3394" s="52">
        <v>24</v>
      </c>
      <c r="T3394" s="52">
        <v>69</v>
      </c>
      <c r="U3394" s="52">
        <v>82</v>
      </c>
      <c r="V3394" s="50" t="s">
        <v>51</v>
      </c>
      <c r="W3394" s="52">
        <v>61</v>
      </c>
      <c r="X3394" s="50" t="s">
        <v>51</v>
      </c>
      <c r="Y3394" s="78">
        <f t="shared" si="218"/>
        <v>0.36</v>
      </c>
      <c r="Z3394" s="78">
        <f t="shared" si="219"/>
        <v>0</v>
      </c>
      <c r="AA3394" s="78">
        <f t="shared" si="220"/>
        <v>2.5300000000000002</v>
      </c>
      <c r="AB3394" s="77">
        <f t="shared" si="221"/>
        <v>90</v>
      </c>
    </row>
    <row r="3395" spans="1:28" x14ac:dyDescent="0.3">
      <c r="A3395" s="53">
        <v>45114</v>
      </c>
      <c r="B3395" s="50" t="s">
        <v>1255</v>
      </c>
      <c r="C3395" s="50" t="s">
        <v>1256</v>
      </c>
      <c r="D3395" s="50" t="s">
        <v>47</v>
      </c>
      <c r="E3395" s="52">
        <v>10</v>
      </c>
      <c r="F3395" s="51">
        <v>206</v>
      </c>
      <c r="G3395" s="65">
        <v>0</v>
      </c>
      <c r="H3395" s="51">
        <v>169</v>
      </c>
      <c r="I3395" s="50" t="s">
        <v>537</v>
      </c>
      <c r="J3395" s="61">
        <v>24.4</v>
      </c>
      <c r="K3395" s="50" t="s">
        <v>56</v>
      </c>
      <c r="L3395" s="73">
        <v>29</v>
      </c>
      <c r="M3395" s="69">
        <v>3.1</v>
      </c>
      <c r="N3395" s="51">
        <v>86</v>
      </c>
      <c r="O3395" s="50" t="s">
        <v>260</v>
      </c>
      <c r="P3395" s="51">
        <v>10132</v>
      </c>
      <c r="Q3395" s="50" t="s">
        <v>1012</v>
      </c>
      <c r="R3395" s="51">
        <v>10079</v>
      </c>
      <c r="S3395" s="52">
        <v>14</v>
      </c>
      <c r="T3395" s="52">
        <v>75</v>
      </c>
      <c r="U3395" s="52">
        <v>84</v>
      </c>
      <c r="V3395" s="50" t="s">
        <v>51</v>
      </c>
      <c r="W3395" s="52">
        <v>69</v>
      </c>
      <c r="X3395" s="50" t="s">
        <v>51</v>
      </c>
      <c r="Y3395" s="78">
        <f t="shared" ref="Y3395:Y3458" si="222">M3395/$AE$17</f>
        <v>0.31</v>
      </c>
      <c r="Z3395" s="78">
        <f t="shared" ref="Z3395:Z3458" si="223">G3395/$AE$17</f>
        <v>0</v>
      </c>
      <c r="AA3395" s="78">
        <f t="shared" ref="AA3395:AA3458" si="224">J3395/$AE$17</f>
        <v>2.44</v>
      </c>
      <c r="AB3395" s="77">
        <f t="shared" ref="AB3395:AB3458" si="225">L3395*$AE$17</f>
        <v>290</v>
      </c>
    </row>
    <row r="3396" spans="1:28" x14ac:dyDescent="0.3">
      <c r="A3396" s="53">
        <v>45115</v>
      </c>
      <c r="B3396" s="50" t="s">
        <v>1255</v>
      </c>
      <c r="C3396" s="50" t="s">
        <v>1256</v>
      </c>
      <c r="D3396" s="50" t="s">
        <v>47</v>
      </c>
      <c r="E3396" s="52">
        <v>10</v>
      </c>
      <c r="F3396" s="51">
        <v>216</v>
      </c>
      <c r="G3396" s="65">
        <v>8.1999999999999993</v>
      </c>
      <c r="H3396" s="51">
        <v>184</v>
      </c>
      <c r="I3396" s="50" t="s">
        <v>537</v>
      </c>
      <c r="J3396" s="61">
        <v>24.7</v>
      </c>
      <c r="K3396" s="50" t="s">
        <v>192</v>
      </c>
      <c r="L3396" s="72" t="s">
        <v>218</v>
      </c>
      <c r="M3396" s="69">
        <v>1.4</v>
      </c>
      <c r="N3396" s="51">
        <v>72</v>
      </c>
      <c r="O3396" s="50" t="s">
        <v>94</v>
      </c>
      <c r="P3396" s="51">
        <v>10191</v>
      </c>
      <c r="Q3396" s="52">
        <v>23</v>
      </c>
      <c r="R3396" s="51">
        <v>10111</v>
      </c>
      <c r="S3396" s="50" t="s">
        <v>263</v>
      </c>
      <c r="T3396" s="52">
        <v>78</v>
      </c>
      <c r="U3396" s="52">
        <v>86</v>
      </c>
      <c r="V3396" s="50" t="s">
        <v>249</v>
      </c>
      <c r="W3396" s="52">
        <v>69</v>
      </c>
      <c r="X3396" s="50" t="s">
        <v>183</v>
      </c>
      <c r="Y3396" s="78">
        <f t="shared" si="222"/>
        <v>0.13999999999999999</v>
      </c>
      <c r="Z3396" s="78">
        <f t="shared" si="223"/>
        <v>0.82</v>
      </c>
      <c r="AA3396" s="78">
        <f t="shared" si="224"/>
        <v>2.4699999999999998</v>
      </c>
      <c r="AB3396" s="77">
        <f t="shared" si="225"/>
        <v>30</v>
      </c>
    </row>
    <row r="3397" spans="1:28" x14ac:dyDescent="0.3">
      <c r="A3397" s="53">
        <v>45116</v>
      </c>
      <c r="B3397" s="50" t="s">
        <v>1255</v>
      </c>
      <c r="C3397" s="50" t="s">
        <v>1256</v>
      </c>
      <c r="D3397" s="50" t="s">
        <v>47</v>
      </c>
      <c r="E3397" s="52">
        <v>10</v>
      </c>
      <c r="F3397" s="51">
        <v>207</v>
      </c>
      <c r="G3397" s="65">
        <v>0</v>
      </c>
      <c r="H3397" s="51">
        <v>177</v>
      </c>
      <c r="I3397" s="50" t="s">
        <v>537</v>
      </c>
      <c r="J3397" s="61">
        <v>23.7</v>
      </c>
      <c r="K3397" s="50" t="s">
        <v>128</v>
      </c>
      <c r="L3397" s="73">
        <v>28</v>
      </c>
      <c r="M3397" s="69">
        <v>1.7</v>
      </c>
      <c r="N3397" s="51">
        <v>81</v>
      </c>
      <c r="O3397" s="50" t="s">
        <v>832</v>
      </c>
      <c r="P3397" s="51">
        <v>10229</v>
      </c>
      <c r="Q3397" s="52">
        <v>21</v>
      </c>
      <c r="R3397" s="51">
        <v>10188</v>
      </c>
      <c r="S3397" s="50" t="s">
        <v>1012</v>
      </c>
      <c r="T3397" s="52">
        <v>73</v>
      </c>
      <c r="U3397" s="52">
        <v>89</v>
      </c>
      <c r="V3397" s="50" t="s">
        <v>51</v>
      </c>
      <c r="W3397" s="52">
        <v>62</v>
      </c>
      <c r="X3397" s="50" t="s">
        <v>164</v>
      </c>
      <c r="Y3397" s="78">
        <f t="shared" si="222"/>
        <v>0.16999999999999998</v>
      </c>
      <c r="Z3397" s="78">
        <f t="shared" si="223"/>
        <v>0</v>
      </c>
      <c r="AA3397" s="78">
        <f t="shared" si="224"/>
        <v>2.37</v>
      </c>
      <c r="AB3397" s="77">
        <f t="shared" si="225"/>
        <v>280</v>
      </c>
    </row>
    <row r="3398" spans="1:28" x14ac:dyDescent="0.3">
      <c r="A3398" s="53">
        <v>45117</v>
      </c>
      <c r="B3398" s="50" t="s">
        <v>1255</v>
      </c>
      <c r="C3398" s="50" t="s">
        <v>1256</v>
      </c>
      <c r="D3398" s="50" t="s">
        <v>47</v>
      </c>
      <c r="E3398" s="52">
        <v>10</v>
      </c>
      <c r="F3398" s="51">
        <v>212</v>
      </c>
      <c r="G3398" s="65">
        <v>0</v>
      </c>
      <c r="H3398" s="51">
        <v>163</v>
      </c>
      <c r="I3398" s="50" t="s">
        <v>537</v>
      </c>
      <c r="J3398" s="61">
        <v>26</v>
      </c>
      <c r="K3398" s="50" t="s">
        <v>164</v>
      </c>
      <c r="L3398" s="73">
        <v>22</v>
      </c>
      <c r="M3398" s="69">
        <v>1.1000000000000001</v>
      </c>
      <c r="N3398" s="51">
        <v>42</v>
      </c>
      <c r="O3398" s="50" t="s">
        <v>51</v>
      </c>
      <c r="P3398" s="51">
        <v>10220</v>
      </c>
      <c r="Q3398" s="50" t="s">
        <v>1012</v>
      </c>
      <c r="R3398" s="51">
        <v>10181</v>
      </c>
      <c r="S3398" s="52">
        <v>24</v>
      </c>
      <c r="T3398" s="52">
        <v>67</v>
      </c>
      <c r="U3398" s="52">
        <v>81</v>
      </c>
      <c r="V3398" s="50" t="s">
        <v>88</v>
      </c>
      <c r="W3398" s="52">
        <v>59</v>
      </c>
      <c r="X3398" s="50" t="s">
        <v>433</v>
      </c>
      <c r="Y3398" s="78">
        <f t="shared" si="222"/>
        <v>0.11000000000000001</v>
      </c>
      <c r="Z3398" s="78">
        <f t="shared" si="223"/>
        <v>0</v>
      </c>
      <c r="AA3398" s="78">
        <f t="shared" si="224"/>
        <v>2.6</v>
      </c>
      <c r="AB3398" s="77">
        <f t="shared" si="225"/>
        <v>220</v>
      </c>
    </row>
    <row r="3399" spans="1:28" x14ac:dyDescent="0.3">
      <c r="A3399" s="53">
        <v>45118</v>
      </c>
      <c r="B3399" s="50" t="s">
        <v>1255</v>
      </c>
      <c r="C3399" s="50" t="s">
        <v>1256</v>
      </c>
      <c r="D3399" s="50" t="s">
        <v>47</v>
      </c>
      <c r="E3399" s="52">
        <v>10</v>
      </c>
      <c r="F3399" s="51">
        <v>208</v>
      </c>
      <c r="G3399" s="65">
        <v>0</v>
      </c>
      <c r="H3399" s="51">
        <v>184</v>
      </c>
      <c r="I3399" s="50" t="s">
        <v>51</v>
      </c>
      <c r="J3399" s="61">
        <v>23.1</v>
      </c>
      <c r="K3399" s="50" t="s">
        <v>121</v>
      </c>
      <c r="L3399" s="73">
        <v>29</v>
      </c>
      <c r="M3399" s="69">
        <v>1.1000000000000001</v>
      </c>
      <c r="N3399" s="51">
        <v>53</v>
      </c>
      <c r="O3399" s="50" t="s">
        <v>65</v>
      </c>
      <c r="P3399" s="51">
        <v>10181</v>
      </c>
      <c r="Q3399" s="50" t="s">
        <v>1012</v>
      </c>
      <c r="R3399" s="51">
        <v>10162</v>
      </c>
      <c r="S3399" s="50" t="s">
        <v>51</v>
      </c>
      <c r="T3399" s="52">
        <v>72</v>
      </c>
      <c r="U3399" s="52">
        <v>84</v>
      </c>
      <c r="V3399" s="50" t="s">
        <v>51</v>
      </c>
      <c r="W3399" s="52">
        <v>64</v>
      </c>
      <c r="X3399" s="50" t="s">
        <v>164</v>
      </c>
      <c r="Y3399" s="78">
        <f t="shared" si="222"/>
        <v>0.11000000000000001</v>
      </c>
      <c r="Z3399" s="78">
        <f t="shared" si="223"/>
        <v>0</v>
      </c>
      <c r="AA3399" s="78">
        <f t="shared" si="224"/>
        <v>2.31</v>
      </c>
      <c r="AB3399" s="77">
        <f t="shared" si="225"/>
        <v>290</v>
      </c>
    </row>
    <row r="3400" spans="1:28" x14ac:dyDescent="0.3">
      <c r="A3400" s="53">
        <v>45119</v>
      </c>
      <c r="B3400" s="50" t="s">
        <v>1255</v>
      </c>
      <c r="C3400" s="50" t="s">
        <v>1256</v>
      </c>
      <c r="D3400" s="50" t="s">
        <v>47</v>
      </c>
      <c r="E3400" s="52">
        <v>10</v>
      </c>
      <c r="F3400" s="51">
        <v>202</v>
      </c>
      <c r="G3400" s="65">
        <v>7.8</v>
      </c>
      <c r="H3400" s="51">
        <v>177</v>
      </c>
      <c r="I3400" s="50" t="s">
        <v>69</v>
      </c>
      <c r="J3400" s="61">
        <v>22.8</v>
      </c>
      <c r="K3400" s="50" t="s">
        <v>113</v>
      </c>
      <c r="L3400" s="73">
        <v>29</v>
      </c>
      <c r="M3400" s="69">
        <v>1.9</v>
      </c>
      <c r="N3400" s="51">
        <v>83</v>
      </c>
      <c r="O3400" s="50" t="s">
        <v>98</v>
      </c>
      <c r="P3400" s="51">
        <v>10216</v>
      </c>
      <c r="Q3400" s="52">
        <v>22</v>
      </c>
      <c r="R3400" s="51">
        <v>10165</v>
      </c>
      <c r="S3400" s="50" t="s">
        <v>218</v>
      </c>
      <c r="T3400" s="52">
        <v>80</v>
      </c>
      <c r="U3400" s="52">
        <v>87</v>
      </c>
      <c r="V3400" s="50" t="s">
        <v>51</v>
      </c>
      <c r="W3400" s="52">
        <v>70</v>
      </c>
      <c r="X3400" s="50" t="s">
        <v>80</v>
      </c>
      <c r="Y3400" s="78">
        <f t="shared" si="222"/>
        <v>0.19</v>
      </c>
      <c r="Z3400" s="78">
        <f t="shared" si="223"/>
        <v>0.78</v>
      </c>
      <c r="AA3400" s="78">
        <f t="shared" si="224"/>
        <v>2.2800000000000002</v>
      </c>
      <c r="AB3400" s="77">
        <f t="shared" si="225"/>
        <v>290</v>
      </c>
    </row>
    <row r="3401" spans="1:28" x14ac:dyDescent="0.3">
      <c r="A3401" s="53">
        <v>45120</v>
      </c>
      <c r="B3401" s="50" t="s">
        <v>1255</v>
      </c>
      <c r="C3401" s="50" t="s">
        <v>1256</v>
      </c>
      <c r="D3401" s="50" t="s">
        <v>47</v>
      </c>
      <c r="E3401" s="52">
        <v>10</v>
      </c>
      <c r="F3401" s="51">
        <v>200</v>
      </c>
      <c r="G3401" s="65">
        <v>0.2</v>
      </c>
      <c r="H3401" s="51">
        <v>174</v>
      </c>
      <c r="I3401" s="50" t="s">
        <v>100</v>
      </c>
      <c r="J3401" s="61">
        <v>22.6</v>
      </c>
      <c r="K3401" s="50" t="s">
        <v>128</v>
      </c>
      <c r="L3401" s="72" t="s">
        <v>132</v>
      </c>
      <c r="M3401" s="69">
        <v>3.9</v>
      </c>
      <c r="N3401" s="51">
        <v>81</v>
      </c>
      <c r="O3401" s="50" t="s">
        <v>188</v>
      </c>
      <c r="P3401" s="51">
        <v>10218</v>
      </c>
      <c r="Q3401" s="50" t="s">
        <v>533</v>
      </c>
      <c r="R3401" s="51">
        <v>10144</v>
      </c>
      <c r="S3401" s="52">
        <v>24</v>
      </c>
      <c r="T3401" s="52">
        <v>75</v>
      </c>
      <c r="U3401" s="52">
        <v>88</v>
      </c>
      <c r="V3401" s="50" t="s">
        <v>258</v>
      </c>
      <c r="W3401" s="52">
        <v>66</v>
      </c>
      <c r="X3401" s="50" t="s">
        <v>51</v>
      </c>
      <c r="Y3401" s="78">
        <f t="shared" si="222"/>
        <v>0.39</v>
      </c>
      <c r="Z3401" s="78">
        <f t="shared" si="223"/>
        <v>0.02</v>
      </c>
      <c r="AA3401" s="78">
        <f t="shared" si="224"/>
        <v>2.2600000000000002</v>
      </c>
      <c r="AB3401" s="77">
        <f t="shared" si="225"/>
        <v>80</v>
      </c>
    </row>
    <row r="3402" spans="1:28" x14ac:dyDescent="0.3">
      <c r="A3402" s="53">
        <v>45121</v>
      </c>
      <c r="B3402" s="50" t="s">
        <v>1255</v>
      </c>
      <c r="C3402" s="50" t="s">
        <v>1256</v>
      </c>
      <c r="D3402" s="50" t="s">
        <v>47</v>
      </c>
      <c r="E3402" s="52">
        <v>10</v>
      </c>
      <c r="F3402" s="51">
        <v>218</v>
      </c>
      <c r="G3402" s="65">
        <v>1.4</v>
      </c>
      <c r="H3402" s="51">
        <v>167</v>
      </c>
      <c r="I3402" s="50" t="s">
        <v>174</v>
      </c>
      <c r="J3402" s="61">
        <v>26.8</v>
      </c>
      <c r="K3402" s="50" t="s">
        <v>61</v>
      </c>
      <c r="L3402" s="73">
        <v>29</v>
      </c>
      <c r="M3402" s="69">
        <v>0.8</v>
      </c>
      <c r="N3402" s="51">
        <v>94</v>
      </c>
      <c r="O3402" s="50" t="s">
        <v>933</v>
      </c>
      <c r="P3402" s="51">
        <v>10144</v>
      </c>
      <c r="Q3402" s="50" t="s">
        <v>1012</v>
      </c>
      <c r="R3402" s="51">
        <v>10096</v>
      </c>
      <c r="S3402" s="52">
        <v>16</v>
      </c>
      <c r="T3402" s="52">
        <v>62</v>
      </c>
      <c r="U3402" s="52">
        <v>84</v>
      </c>
      <c r="V3402" s="50" t="s">
        <v>100</v>
      </c>
      <c r="W3402" s="52">
        <v>51</v>
      </c>
      <c r="X3402" s="50" t="s">
        <v>201</v>
      </c>
      <c r="Y3402" s="78">
        <f t="shared" si="222"/>
        <v>0.08</v>
      </c>
      <c r="Z3402" s="78">
        <f t="shared" si="223"/>
        <v>0.13999999999999999</v>
      </c>
      <c r="AA3402" s="78">
        <f t="shared" si="224"/>
        <v>2.68</v>
      </c>
      <c r="AB3402" s="77">
        <f t="shared" si="225"/>
        <v>290</v>
      </c>
    </row>
    <row r="3403" spans="1:28" x14ac:dyDescent="0.3">
      <c r="A3403" s="53">
        <v>45122</v>
      </c>
      <c r="B3403" s="50" t="s">
        <v>1255</v>
      </c>
      <c r="C3403" s="50" t="s">
        <v>1256</v>
      </c>
      <c r="D3403" s="50" t="s">
        <v>47</v>
      </c>
      <c r="E3403" s="52">
        <v>10</v>
      </c>
      <c r="F3403" s="51">
        <v>198</v>
      </c>
      <c r="G3403" s="65">
        <v>1.8</v>
      </c>
      <c r="H3403" s="51">
        <v>177</v>
      </c>
      <c r="I3403" s="50" t="s">
        <v>100</v>
      </c>
      <c r="J3403" s="61">
        <v>21.9</v>
      </c>
      <c r="K3403" s="50" t="s">
        <v>95</v>
      </c>
      <c r="L3403" s="73">
        <v>29</v>
      </c>
      <c r="M3403" s="69">
        <v>3.6</v>
      </c>
      <c r="N3403" s="51">
        <v>147</v>
      </c>
      <c r="O3403" s="50" t="s">
        <v>148</v>
      </c>
      <c r="P3403" s="51">
        <v>10190</v>
      </c>
      <c r="Q3403" s="52">
        <v>23</v>
      </c>
      <c r="R3403" s="51">
        <v>10103</v>
      </c>
      <c r="S3403" s="50" t="s">
        <v>116</v>
      </c>
      <c r="T3403" s="52">
        <v>67</v>
      </c>
      <c r="U3403" s="52">
        <v>87</v>
      </c>
      <c r="V3403" s="50" t="s">
        <v>832</v>
      </c>
      <c r="W3403" s="52">
        <v>54</v>
      </c>
      <c r="X3403" s="50" t="s">
        <v>139</v>
      </c>
      <c r="Y3403" s="78">
        <f t="shared" si="222"/>
        <v>0.36</v>
      </c>
      <c r="Z3403" s="78">
        <f t="shared" si="223"/>
        <v>0.18</v>
      </c>
      <c r="AA3403" s="78">
        <f t="shared" si="224"/>
        <v>2.19</v>
      </c>
      <c r="AB3403" s="77">
        <f t="shared" si="225"/>
        <v>290</v>
      </c>
    </row>
    <row r="3404" spans="1:28" x14ac:dyDescent="0.3">
      <c r="A3404" s="53">
        <v>45123</v>
      </c>
      <c r="B3404" s="50" t="s">
        <v>1255</v>
      </c>
      <c r="C3404" s="50" t="s">
        <v>1256</v>
      </c>
      <c r="D3404" s="50" t="s">
        <v>47</v>
      </c>
      <c r="E3404" s="52">
        <v>10</v>
      </c>
      <c r="F3404" s="51">
        <v>195</v>
      </c>
      <c r="G3404" s="65">
        <v>0</v>
      </c>
      <c r="H3404" s="51">
        <v>174</v>
      </c>
      <c r="I3404" s="50" t="s">
        <v>578</v>
      </c>
      <c r="J3404" s="61">
        <v>21.6</v>
      </c>
      <c r="K3404" s="50" t="s">
        <v>182</v>
      </c>
      <c r="L3404" s="73">
        <v>30</v>
      </c>
      <c r="M3404" s="69">
        <v>1.1000000000000001</v>
      </c>
      <c r="N3404" s="51">
        <v>64</v>
      </c>
      <c r="O3404" s="50" t="s">
        <v>521</v>
      </c>
      <c r="P3404" s="51">
        <v>10202</v>
      </c>
      <c r="Q3404" s="52">
        <v>21</v>
      </c>
      <c r="R3404" s="51">
        <v>10175</v>
      </c>
      <c r="S3404" s="50" t="s">
        <v>116</v>
      </c>
      <c r="T3404" s="52">
        <v>65</v>
      </c>
      <c r="U3404" s="52">
        <v>74</v>
      </c>
      <c r="V3404" s="50" t="s">
        <v>51</v>
      </c>
      <c r="W3404" s="52">
        <v>59</v>
      </c>
      <c r="X3404" s="50" t="s">
        <v>188</v>
      </c>
      <c r="Y3404" s="78">
        <f t="shared" si="222"/>
        <v>0.11000000000000001</v>
      </c>
      <c r="Z3404" s="78">
        <f t="shared" si="223"/>
        <v>0</v>
      </c>
      <c r="AA3404" s="78">
        <f t="shared" si="224"/>
        <v>2.16</v>
      </c>
      <c r="AB3404" s="77">
        <f t="shared" si="225"/>
        <v>300</v>
      </c>
    </row>
    <row r="3405" spans="1:28" x14ac:dyDescent="0.3">
      <c r="A3405" s="53">
        <v>45124</v>
      </c>
      <c r="B3405" s="50" t="s">
        <v>1255</v>
      </c>
      <c r="C3405" s="50" t="s">
        <v>1256</v>
      </c>
      <c r="D3405" s="50" t="s">
        <v>47</v>
      </c>
      <c r="E3405" s="52">
        <v>10</v>
      </c>
      <c r="F3405" s="51">
        <v>198</v>
      </c>
      <c r="G3405" s="65">
        <v>0</v>
      </c>
      <c r="H3405" s="51">
        <v>169</v>
      </c>
      <c r="I3405" s="50" t="s">
        <v>578</v>
      </c>
      <c r="J3405" s="61">
        <v>22.7</v>
      </c>
      <c r="K3405" s="50" t="s">
        <v>192</v>
      </c>
      <c r="L3405" s="72" t="s">
        <v>289</v>
      </c>
      <c r="M3405" s="69">
        <v>4.4000000000000004</v>
      </c>
      <c r="N3405" s="51">
        <v>100</v>
      </c>
      <c r="O3405" s="50" t="s">
        <v>94</v>
      </c>
      <c r="P3405" s="51">
        <v>10198</v>
      </c>
      <c r="Q3405" s="50" t="s">
        <v>51</v>
      </c>
      <c r="R3405" s="51">
        <v>10156</v>
      </c>
      <c r="S3405" s="52">
        <v>24</v>
      </c>
      <c r="T3405" s="52">
        <v>71</v>
      </c>
      <c r="U3405" s="52">
        <v>77</v>
      </c>
      <c r="V3405" s="50" t="s">
        <v>51</v>
      </c>
      <c r="W3405" s="52">
        <v>66</v>
      </c>
      <c r="X3405" s="50" t="s">
        <v>171</v>
      </c>
      <c r="Y3405" s="78">
        <f t="shared" si="222"/>
        <v>0.44000000000000006</v>
      </c>
      <c r="Z3405" s="78">
        <f t="shared" si="223"/>
        <v>0</v>
      </c>
      <c r="AA3405" s="78">
        <f t="shared" si="224"/>
        <v>2.27</v>
      </c>
      <c r="AB3405" s="77">
        <f t="shared" si="225"/>
        <v>90</v>
      </c>
    </row>
    <row r="3406" spans="1:28" x14ac:dyDescent="0.3">
      <c r="A3406" s="53">
        <v>45125</v>
      </c>
      <c r="B3406" s="50" t="s">
        <v>1255</v>
      </c>
      <c r="C3406" s="50" t="s">
        <v>1256</v>
      </c>
      <c r="D3406" s="50" t="s">
        <v>47</v>
      </c>
      <c r="E3406" s="52">
        <v>10</v>
      </c>
      <c r="F3406" s="51">
        <v>218</v>
      </c>
      <c r="G3406" s="65">
        <v>0</v>
      </c>
      <c r="H3406" s="51">
        <v>200</v>
      </c>
      <c r="I3406" s="50" t="s">
        <v>85</v>
      </c>
      <c r="J3406" s="61">
        <v>23.6</v>
      </c>
      <c r="K3406" s="50" t="s">
        <v>91</v>
      </c>
      <c r="L3406" s="73">
        <v>28</v>
      </c>
      <c r="M3406" s="69">
        <v>2.5</v>
      </c>
      <c r="N3406" s="51">
        <v>78</v>
      </c>
      <c r="O3406" s="50" t="s">
        <v>51</v>
      </c>
      <c r="P3406" s="51">
        <v>10212</v>
      </c>
      <c r="Q3406" s="52">
        <v>22</v>
      </c>
      <c r="R3406" s="51">
        <v>10149</v>
      </c>
      <c r="S3406" s="50" t="s">
        <v>218</v>
      </c>
      <c r="T3406" s="52">
        <v>77</v>
      </c>
      <c r="U3406" s="52">
        <v>81</v>
      </c>
      <c r="V3406" s="50" t="s">
        <v>162</v>
      </c>
      <c r="W3406" s="52">
        <v>72</v>
      </c>
      <c r="X3406" s="50" t="s">
        <v>206</v>
      </c>
      <c r="Y3406" s="78">
        <f t="shared" si="222"/>
        <v>0.25</v>
      </c>
      <c r="Z3406" s="78">
        <f t="shared" si="223"/>
        <v>0</v>
      </c>
      <c r="AA3406" s="78">
        <f t="shared" si="224"/>
        <v>2.3600000000000003</v>
      </c>
      <c r="AB3406" s="77">
        <f t="shared" si="225"/>
        <v>280</v>
      </c>
    </row>
    <row r="3407" spans="1:28" x14ac:dyDescent="0.3">
      <c r="A3407" s="53">
        <v>45126</v>
      </c>
      <c r="B3407" s="50" t="s">
        <v>1255</v>
      </c>
      <c r="C3407" s="50" t="s">
        <v>1256</v>
      </c>
      <c r="D3407" s="50" t="s">
        <v>47</v>
      </c>
      <c r="E3407" s="52">
        <v>10</v>
      </c>
      <c r="F3407" s="51">
        <v>214</v>
      </c>
      <c r="G3407" s="65">
        <v>0</v>
      </c>
      <c r="H3407" s="51">
        <v>201</v>
      </c>
      <c r="I3407" s="50" t="s">
        <v>100</v>
      </c>
      <c r="J3407" s="61">
        <v>22.8</v>
      </c>
      <c r="K3407" s="50" t="s">
        <v>209</v>
      </c>
      <c r="L3407" s="72" t="s">
        <v>533</v>
      </c>
      <c r="M3407" s="69">
        <v>2.5</v>
      </c>
      <c r="N3407" s="51">
        <v>58</v>
      </c>
      <c r="O3407" s="50" t="s">
        <v>215</v>
      </c>
      <c r="P3407" s="51">
        <v>10207</v>
      </c>
      <c r="Q3407" s="50" t="s">
        <v>51</v>
      </c>
      <c r="R3407" s="51">
        <v>10181</v>
      </c>
      <c r="S3407" s="52">
        <v>24</v>
      </c>
      <c r="T3407" s="52">
        <v>74</v>
      </c>
      <c r="U3407" s="52">
        <v>80</v>
      </c>
      <c r="V3407" s="50" t="s">
        <v>51</v>
      </c>
      <c r="W3407" s="52">
        <v>69</v>
      </c>
      <c r="X3407" s="50" t="s">
        <v>179</v>
      </c>
      <c r="Y3407" s="78">
        <f t="shared" si="222"/>
        <v>0.25</v>
      </c>
      <c r="Z3407" s="78">
        <f t="shared" si="223"/>
        <v>0</v>
      </c>
      <c r="AA3407" s="78">
        <f t="shared" si="224"/>
        <v>2.2800000000000002</v>
      </c>
      <c r="AB3407" s="77">
        <f t="shared" si="225"/>
        <v>70</v>
      </c>
    </row>
    <row r="3408" spans="1:28" x14ac:dyDescent="0.3">
      <c r="A3408" s="53">
        <v>45127</v>
      </c>
      <c r="B3408" s="50" t="s">
        <v>1255</v>
      </c>
      <c r="C3408" s="50" t="s">
        <v>1256</v>
      </c>
      <c r="D3408" s="50" t="s">
        <v>47</v>
      </c>
      <c r="E3408" s="52">
        <v>10</v>
      </c>
      <c r="F3408" s="51">
        <v>214</v>
      </c>
      <c r="G3408" s="65">
        <v>0</v>
      </c>
      <c r="H3408" s="51">
        <v>177</v>
      </c>
      <c r="I3408" s="50" t="s">
        <v>537</v>
      </c>
      <c r="J3408" s="61">
        <v>25.1</v>
      </c>
      <c r="K3408" s="50" t="s">
        <v>91</v>
      </c>
      <c r="L3408" s="72" t="s">
        <v>401</v>
      </c>
      <c r="M3408" s="69">
        <v>1.4</v>
      </c>
      <c r="N3408" s="51">
        <v>44</v>
      </c>
      <c r="O3408" s="50" t="s">
        <v>65</v>
      </c>
      <c r="P3408" s="51">
        <v>10181</v>
      </c>
      <c r="Q3408" s="50" t="s">
        <v>1012</v>
      </c>
      <c r="R3408" s="51">
        <v>10156</v>
      </c>
      <c r="S3408" s="52">
        <v>13</v>
      </c>
      <c r="T3408" s="52">
        <v>65</v>
      </c>
      <c r="U3408" s="52">
        <v>81</v>
      </c>
      <c r="V3408" s="50" t="s">
        <v>210</v>
      </c>
      <c r="W3408" s="52">
        <v>57</v>
      </c>
      <c r="X3408" s="50" t="s">
        <v>91</v>
      </c>
      <c r="Y3408" s="78">
        <f t="shared" si="222"/>
        <v>0.13999999999999999</v>
      </c>
      <c r="Z3408" s="78">
        <f t="shared" si="223"/>
        <v>0</v>
      </c>
      <c r="AA3408" s="78">
        <f t="shared" si="224"/>
        <v>2.5100000000000002</v>
      </c>
      <c r="AB3408" s="77">
        <f t="shared" si="225"/>
        <v>60</v>
      </c>
    </row>
    <row r="3409" spans="1:28" x14ac:dyDescent="0.3">
      <c r="A3409" s="53">
        <v>45128</v>
      </c>
      <c r="B3409" s="50" t="s">
        <v>1255</v>
      </c>
      <c r="C3409" s="50" t="s">
        <v>1256</v>
      </c>
      <c r="D3409" s="50" t="s">
        <v>47</v>
      </c>
      <c r="E3409" s="52">
        <v>10</v>
      </c>
      <c r="F3409" s="51">
        <v>214</v>
      </c>
      <c r="G3409" s="65">
        <v>0</v>
      </c>
      <c r="H3409" s="51">
        <v>174</v>
      </c>
      <c r="I3409" s="50" t="s">
        <v>103</v>
      </c>
      <c r="J3409" s="61">
        <v>25.3</v>
      </c>
      <c r="K3409" s="50" t="s">
        <v>89</v>
      </c>
      <c r="L3409" s="72" t="s">
        <v>132</v>
      </c>
      <c r="M3409" s="69">
        <v>1.9</v>
      </c>
      <c r="N3409" s="51">
        <v>56</v>
      </c>
      <c r="O3409" s="50" t="s">
        <v>167</v>
      </c>
      <c r="P3409" s="51">
        <v>10188</v>
      </c>
      <c r="Q3409" s="52">
        <v>23</v>
      </c>
      <c r="R3409" s="51">
        <v>10158</v>
      </c>
      <c r="S3409" s="50" t="s">
        <v>51</v>
      </c>
      <c r="T3409" s="52">
        <v>65</v>
      </c>
      <c r="U3409" s="52">
        <v>81</v>
      </c>
      <c r="V3409" s="50" t="s">
        <v>51</v>
      </c>
      <c r="W3409" s="52">
        <v>56</v>
      </c>
      <c r="X3409" s="50" t="s">
        <v>186</v>
      </c>
      <c r="Y3409" s="78">
        <f t="shared" si="222"/>
        <v>0.19</v>
      </c>
      <c r="Z3409" s="78">
        <f t="shared" si="223"/>
        <v>0</v>
      </c>
      <c r="AA3409" s="78">
        <f t="shared" si="224"/>
        <v>2.5300000000000002</v>
      </c>
      <c r="AB3409" s="77">
        <f t="shared" si="225"/>
        <v>80</v>
      </c>
    </row>
    <row r="3410" spans="1:28" x14ac:dyDescent="0.3">
      <c r="A3410" s="53">
        <v>45129</v>
      </c>
      <c r="B3410" s="50" t="s">
        <v>1255</v>
      </c>
      <c r="C3410" s="50" t="s">
        <v>1256</v>
      </c>
      <c r="D3410" s="50" t="s">
        <v>47</v>
      </c>
      <c r="E3410" s="52">
        <v>10</v>
      </c>
      <c r="F3410" s="51">
        <v>196</v>
      </c>
      <c r="G3410" s="65">
        <v>0</v>
      </c>
      <c r="H3410" s="51">
        <v>159</v>
      </c>
      <c r="I3410" s="50" t="s">
        <v>147</v>
      </c>
      <c r="J3410" s="61">
        <v>23.2</v>
      </c>
      <c r="K3410" s="50" t="s">
        <v>182</v>
      </c>
      <c r="L3410" s="73">
        <v>21</v>
      </c>
      <c r="M3410" s="69">
        <v>1.7</v>
      </c>
      <c r="N3410" s="51">
        <v>44</v>
      </c>
      <c r="O3410" s="50" t="s">
        <v>644</v>
      </c>
      <c r="P3410" s="51">
        <v>10186</v>
      </c>
      <c r="Q3410" s="50" t="s">
        <v>1012</v>
      </c>
      <c r="R3410" s="51">
        <v>10165</v>
      </c>
      <c r="S3410" s="52">
        <v>24</v>
      </c>
      <c r="T3410" s="52">
        <v>72</v>
      </c>
      <c r="U3410" s="52">
        <v>80</v>
      </c>
      <c r="V3410" s="50" t="s">
        <v>51</v>
      </c>
      <c r="W3410" s="52">
        <v>65</v>
      </c>
      <c r="X3410" s="50" t="s">
        <v>148</v>
      </c>
      <c r="Y3410" s="78">
        <f t="shared" si="222"/>
        <v>0.16999999999999998</v>
      </c>
      <c r="Z3410" s="78">
        <f t="shared" si="223"/>
        <v>0</v>
      </c>
      <c r="AA3410" s="78">
        <f t="shared" si="224"/>
        <v>2.3199999999999998</v>
      </c>
      <c r="AB3410" s="77">
        <f t="shared" si="225"/>
        <v>210</v>
      </c>
    </row>
    <row r="3411" spans="1:28" x14ac:dyDescent="0.3">
      <c r="A3411" s="53">
        <v>45130</v>
      </c>
      <c r="B3411" s="50" t="s">
        <v>1255</v>
      </c>
      <c r="C3411" s="50" t="s">
        <v>1256</v>
      </c>
      <c r="D3411" s="50" t="s">
        <v>47</v>
      </c>
      <c r="E3411" s="52">
        <v>10</v>
      </c>
      <c r="F3411" s="51">
        <v>216</v>
      </c>
      <c r="G3411" s="65">
        <v>0.2</v>
      </c>
      <c r="H3411" s="51">
        <v>195</v>
      </c>
      <c r="I3411" s="50" t="s">
        <v>51</v>
      </c>
      <c r="J3411" s="61">
        <v>23.6</v>
      </c>
      <c r="K3411" s="50" t="s">
        <v>50</v>
      </c>
      <c r="L3411" s="73">
        <v>26</v>
      </c>
      <c r="M3411" s="69">
        <v>1.4</v>
      </c>
      <c r="N3411" s="51">
        <v>83</v>
      </c>
      <c r="O3411" s="50" t="s">
        <v>100</v>
      </c>
      <c r="P3411" s="51">
        <v>10165</v>
      </c>
      <c r="Q3411" s="50" t="s">
        <v>1012</v>
      </c>
      <c r="R3411" s="51">
        <v>10117</v>
      </c>
      <c r="S3411" s="52">
        <v>18</v>
      </c>
      <c r="T3411" s="52">
        <v>71</v>
      </c>
      <c r="U3411" s="52">
        <v>82</v>
      </c>
      <c r="V3411" s="50" t="s">
        <v>51</v>
      </c>
      <c r="W3411" s="52">
        <v>63</v>
      </c>
      <c r="X3411" s="50" t="s">
        <v>50</v>
      </c>
      <c r="Y3411" s="78">
        <f t="shared" si="222"/>
        <v>0.13999999999999999</v>
      </c>
      <c r="Z3411" s="78">
        <f t="shared" si="223"/>
        <v>0.02</v>
      </c>
      <c r="AA3411" s="78">
        <f t="shared" si="224"/>
        <v>2.3600000000000003</v>
      </c>
      <c r="AB3411" s="77">
        <f t="shared" si="225"/>
        <v>260</v>
      </c>
    </row>
    <row r="3412" spans="1:28" x14ac:dyDescent="0.3">
      <c r="A3412" s="53">
        <v>45131</v>
      </c>
      <c r="B3412" s="50" t="s">
        <v>1255</v>
      </c>
      <c r="C3412" s="50" t="s">
        <v>1256</v>
      </c>
      <c r="D3412" s="50" t="s">
        <v>47</v>
      </c>
      <c r="E3412" s="52">
        <v>10</v>
      </c>
      <c r="F3412" s="51">
        <v>203</v>
      </c>
      <c r="G3412" s="65">
        <v>0.2</v>
      </c>
      <c r="H3412" s="51">
        <v>185</v>
      </c>
      <c r="I3412" s="50" t="s">
        <v>183</v>
      </c>
      <c r="J3412" s="61">
        <v>22.1</v>
      </c>
      <c r="K3412" s="50" t="s">
        <v>307</v>
      </c>
      <c r="L3412" s="73">
        <v>27</v>
      </c>
      <c r="M3412" s="69">
        <v>4.7</v>
      </c>
      <c r="N3412" s="51">
        <v>150</v>
      </c>
      <c r="O3412" s="50" t="s">
        <v>52</v>
      </c>
      <c r="P3412" s="51">
        <v>10165</v>
      </c>
      <c r="Q3412" s="52">
        <v>22</v>
      </c>
      <c r="R3412" s="51">
        <v>10121</v>
      </c>
      <c r="S3412" s="50" t="s">
        <v>1012</v>
      </c>
      <c r="T3412" s="52">
        <v>68</v>
      </c>
      <c r="U3412" s="52">
        <v>85</v>
      </c>
      <c r="V3412" s="50" t="s">
        <v>494</v>
      </c>
      <c r="W3412" s="52">
        <v>59</v>
      </c>
      <c r="X3412" s="50" t="s">
        <v>51</v>
      </c>
      <c r="Y3412" s="78">
        <f t="shared" si="222"/>
        <v>0.47000000000000003</v>
      </c>
      <c r="Z3412" s="78">
        <f t="shared" si="223"/>
        <v>0.02</v>
      </c>
      <c r="AA3412" s="78">
        <f t="shared" si="224"/>
        <v>2.21</v>
      </c>
      <c r="AB3412" s="77">
        <f t="shared" si="225"/>
        <v>270</v>
      </c>
    </row>
    <row r="3413" spans="1:28" x14ac:dyDescent="0.3">
      <c r="A3413" s="53">
        <v>45132</v>
      </c>
      <c r="B3413" s="50" t="s">
        <v>1255</v>
      </c>
      <c r="C3413" s="50" t="s">
        <v>1256</v>
      </c>
      <c r="D3413" s="50" t="s">
        <v>47</v>
      </c>
      <c r="E3413" s="52">
        <v>10</v>
      </c>
      <c r="F3413" s="51">
        <v>203</v>
      </c>
      <c r="G3413" s="65">
        <v>0</v>
      </c>
      <c r="H3413" s="51">
        <v>176</v>
      </c>
      <c r="I3413" s="50" t="s">
        <v>103</v>
      </c>
      <c r="J3413" s="61">
        <v>23</v>
      </c>
      <c r="K3413" s="50" t="s">
        <v>264</v>
      </c>
      <c r="L3413" s="73">
        <v>28</v>
      </c>
      <c r="M3413" s="69">
        <v>4.4000000000000004</v>
      </c>
      <c r="N3413" s="51">
        <v>122</v>
      </c>
      <c r="O3413" s="50" t="s">
        <v>133</v>
      </c>
      <c r="P3413" s="51">
        <v>10197</v>
      </c>
      <c r="Q3413" s="52">
        <v>21</v>
      </c>
      <c r="R3413" s="51">
        <v>10160</v>
      </c>
      <c r="S3413" s="50" t="s">
        <v>116</v>
      </c>
      <c r="T3413" s="52">
        <v>60</v>
      </c>
      <c r="U3413" s="52">
        <v>69</v>
      </c>
      <c r="V3413" s="50" t="s">
        <v>229</v>
      </c>
      <c r="W3413" s="52">
        <v>48</v>
      </c>
      <c r="X3413" s="50" t="s">
        <v>143</v>
      </c>
      <c r="Y3413" s="78">
        <f t="shared" si="222"/>
        <v>0.44000000000000006</v>
      </c>
      <c r="Z3413" s="78">
        <f t="shared" si="223"/>
        <v>0</v>
      </c>
      <c r="AA3413" s="78">
        <f t="shared" si="224"/>
        <v>2.2999999999999998</v>
      </c>
      <c r="AB3413" s="77">
        <f t="shared" si="225"/>
        <v>280</v>
      </c>
    </row>
    <row r="3414" spans="1:28" x14ac:dyDescent="0.3">
      <c r="A3414" s="53">
        <v>45133</v>
      </c>
      <c r="B3414" s="50" t="s">
        <v>1255</v>
      </c>
      <c r="C3414" s="50" t="s">
        <v>1256</v>
      </c>
      <c r="D3414" s="50" t="s">
        <v>47</v>
      </c>
      <c r="E3414" s="52">
        <v>10</v>
      </c>
      <c r="F3414" s="51">
        <v>214</v>
      </c>
      <c r="G3414" s="65">
        <v>0</v>
      </c>
      <c r="H3414" s="51">
        <v>186</v>
      </c>
      <c r="I3414" s="50" t="s">
        <v>644</v>
      </c>
      <c r="J3414" s="61">
        <v>24.3</v>
      </c>
      <c r="K3414" s="50" t="s">
        <v>129</v>
      </c>
      <c r="L3414" s="73">
        <v>28</v>
      </c>
      <c r="M3414" s="69">
        <v>2.5</v>
      </c>
      <c r="N3414" s="51">
        <v>69</v>
      </c>
      <c r="O3414" s="50" t="s">
        <v>192</v>
      </c>
      <c r="P3414" s="51">
        <v>10192</v>
      </c>
      <c r="Q3414" s="50" t="s">
        <v>1012</v>
      </c>
      <c r="R3414" s="51">
        <v>10152</v>
      </c>
      <c r="S3414" s="52">
        <v>24</v>
      </c>
      <c r="T3414" s="52">
        <v>66</v>
      </c>
      <c r="U3414" s="52">
        <v>80</v>
      </c>
      <c r="V3414" s="50" t="s">
        <v>108</v>
      </c>
      <c r="W3414" s="52">
        <v>58</v>
      </c>
      <c r="X3414" s="50" t="s">
        <v>202</v>
      </c>
      <c r="Y3414" s="78">
        <f t="shared" si="222"/>
        <v>0.25</v>
      </c>
      <c r="Z3414" s="78">
        <f t="shared" si="223"/>
        <v>0</v>
      </c>
      <c r="AA3414" s="78">
        <f t="shared" si="224"/>
        <v>2.4300000000000002</v>
      </c>
      <c r="AB3414" s="77">
        <f t="shared" si="225"/>
        <v>280</v>
      </c>
    </row>
    <row r="3415" spans="1:28" x14ac:dyDescent="0.3">
      <c r="A3415" s="53">
        <v>45134</v>
      </c>
      <c r="B3415" s="50" t="s">
        <v>1255</v>
      </c>
      <c r="C3415" s="50" t="s">
        <v>1256</v>
      </c>
      <c r="D3415" s="50" t="s">
        <v>47</v>
      </c>
      <c r="E3415" s="52">
        <v>10</v>
      </c>
      <c r="F3415" s="51">
        <v>214</v>
      </c>
      <c r="G3415" s="65">
        <v>0</v>
      </c>
      <c r="H3415" s="51">
        <v>186</v>
      </c>
      <c r="I3415" s="50" t="s">
        <v>100</v>
      </c>
      <c r="J3415" s="61">
        <v>24.2</v>
      </c>
      <c r="K3415" s="50" t="s">
        <v>117</v>
      </c>
      <c r="L3415" s="73">
        <v>0</v>
      </c>
      <c r="M3415" s="69">
        <v>2.8</v>
      </c>
      <c r="N3415" s="51">
        <v>89</v>
      </c>
      <c r="O3415" s="50" t="s">
        <v>121</v>
      </c>
      <c r="P3415" s="51">
        <v>10152</v>
      </c>
      <c r="Q3415" s="50" t="s">
        <v>1012</v>
      </c>
      <c r="R3415" s="51">
        <v>10124</v>
      </c>
      <c r="S3415" s="50" t="s">
        <v>102</v>
      </c>
      <c r="T3415" s="52">
        <v>73</v>
      </c>
      <c r="U3415" s="52">
        <v>83</v>
      </c>
      <c r="V3415" s="50" t="s">
        <v>59</v>
      </c>
      <c r="W3415" s="52">
        <v>64</v>
      </c>
      <c r="X3415" s="50" t="s">
        <v>148</v>
      </c>
      <c r="Y3415" s="78">
        <f t="shared" si="222"/>
        <v>0.27999999999999997</v>
      </c>
      <c r="Z3415" s="78">
        <f t="shared" si="223"/>
        <v>0</v>
      </c>
      <c r="AA3415" s="78">
        <f t="shared" si="224"/>
        <v>2.42</v>
      </c>
      <c r="AB3415" s="77">
        <f t="shared" si="225"/>
        <v>0</v>
      </c>
    </row>
    <row r="3416" spans="1:28" x14ac:dyDescent="0.3">
      <c r="A3416" s="53">
        <v>45135</v>
      </c>
      <c r="B3416" s="50" t="s">
        <v>1255</v>
      </c>
      <c r="C3416" s="50" t="s">
        <v>1256</v>
      </c>
      <c r="D3416" s="50" t="s">
        <v>47</v>
      </c>
      <c r="E3416" s="52">
        <v>10</v>
      </c>
      <c r="F3416" s="51">
        <v>236</v>
      </c>
      <c r="G3416" s="65">
        <v>0</v>
      </c>
      <c r="H3416" s="51">
        <v>184</v>
      </c>
      <c r="I3416" s="50" t="s">
        <v>85</v>
      </c>
      <c r="J3416" s="61">
        <v>28.7</v>
      </c>
      <c r="K3416" s="50" t="s">
        <v>129</v>
      </c>
      <c r="L3416" s="73">
        <v>0</v>
      </c>
      <c r="M3416" s="69">
        <v>2.2000000000000002</v>
      </c>
      <c r="N3416" s="51">
        <v>50</v>
      </c>
      <c r="O3416" s="50" t="s">
        <v>51</v>
      </c>
      <c r="P3416" s="51">
        <v>10136</v>
      </c>
      <c r="Q3416" s="50" t="s">
        <v>1012</v>
      </c>
      <c r="R3416" s="51">
        <v>10116</v>
      </c>
      <c r="S3416" s="50" t="s">
        <v>116</v>
      </c>
      <c r="T3416" s="52">
        <v>67</v>
      </c>
      <c r="U3416" s="52">
        <v>82</v>
      </c>
      <c r="V3416" s="50" t="s">
        <v>543</v>
      </c>
      <c r="W3416" s="52">
        <v>56</v>
      </c>
      <c r="X3416" s="50" t="s">
        <v>71</v>
      </c>
      <c r="Y3416" s="78">
        <f t="shared" si="222"/>
        <v>0.22000000000000003</v>
      </c>
      <c r="Z3416" s="78">
        <f t="shared" si="223"/>
        <v>0</v>
      </c>
      <c r="AA3416" s="78">
        <f t="shared" si="224"/>
        <v>2.87</v>
      </c>
      <c r="AB3416" s="77">
        <f t="shared" si="225"/>
        <v>0</v>
      </c>
    </row>
    <row r="3417" spans="1:28" x14ac:dyDescent="0.3">
      <c r="A3417" s="53">
        <v>45136</v>
      </c>
      <c r="B3417" s="50" t="s">
        <v>1255</v>
      </c>
      <c r="C3417" s="50" t="s">
        <v>1256</v>
      </c>
      <c r="D3417" s="50" t="s">
        <v>47</v>
      </c>
      <c r="E3417" s="52">
        <v>10</v>
      </c>
      <c r="F3417" s="51">
        <v>208</v>
      </c>
      <c r="G3417" s="65">
        <v>3.4</v>
      </c>
      <c r="H3417" s="51">
        <v>183</v>
      </c>
      <c r="I3417" s="50" t="s">
        <v>100</v>
      </c>
      <c r="J3417" s="61">
        <v>23.2</v>
      </c>
      <c r="K3417" s="50" t="s">
        <v>65</v>
      </c>
      <c r="L3417" s="73">
        <v>28</v>
      </c>
      <c r="M3417" s="69">
        <v>3.1</v>
      </c>
      <c r="N3417" s="51">
        <v>103</v>
      </c>
      <c r="O3417" s="50" t="s">
        <v>163</v>
      </c>
      <c r="P3417" s="51">
        <v>10198</v>
      </c>
      <c r="Q3417" s="52">
        <v>23</v>
      </c>
      <c r="R3417" s="51">
        <v>10113</v>
      </c>
      <c r="S3417" s="50" t="s">
        <v>51</v>
      </c>
      <c r="T3417" s="52">
        <v>76</v>
      </c>
      <c r="U3417" s="52">
        <v>88</v>
      </c>
      <c r="V3417" s="50" t="s">
        <v>100</v>
      </c>
      <c r="W3417" s="52">
        <v>72</v>
      </c>
      <c r="X3417" s="50" t="s">
        <v>91</v>
      </c>
      <c r="Y3417" s="78">
        <f t="shared" si="222"/>
        <v>0.31</v>
      </c>
      <c r="Z3417" s="78">
        <f t="shared" si="223"/>
        <v>0.33999999999999997</v>
      </c>
      <c r="AA3417" s="78">
        <f t="shared" si="224"/>
        <v>2.3199999999999998</v>
      </c>
      <c r="AB3417" s="77">
        <f t="shared" si="225"/>
        <v>280</v>
      </c>
    </row>
    <row r="3418" spans="1:28" x14ac:dyDescent="0.3">
      <c r="A3418" s="53">
        <v>45137</v>
      </c>
      <c r="B3418" s="50" t="s">
        <v>1255</v>
      </c>
      <c r="C3418" s="50" t="s">
        <v>1256</v>
      </c>
      <c r="D3418" s="50" t="s">
        <v>47</v>
      </c>
      <c r="E3418" s="52">
        <v>10</v>
      </c>
      <c r="F3418" s="51">
        <v>210</v>
      </c>
      <c r="G3418" s="65">
        <v>0.2</v>
      </c>
      <c r="H3418" s="51">
        <v>176</v>
      </c>
      <c r="I3418" s="50" t="s">
        <v>123</v>
      </c>
      <c r="J3418" s="61">
        <v>24.4</v>
      </c>
      <c r="K3418" s="50" t="s">
        <v>169</v>
      </c>
      <c r="L3418" s="72" t="s">
        <v>132</v>
      </c>
      <c r="M3418" s="69">
        <v>2.8</v>
      </c>
      <c r="N3418" s="51">
        <v>64</v>
      </c>
      <c r="O3418" s="50" t="s">
        <v>51</v>
      </c>
      <c r="P3418" s="51">
        <v>10212</v>
      </c>
      <c r="Q3418" s="50" t="s">
        <v>51</v>
      </c>
      <c r="R3418" s="51">
        <v>10193</v>
      </c>
      <c r="S3418" s="50" t="s">
        <v>263</v>
      </c>
      <c r="T3418" s="52">
        <v>71</v>
      </c>
      <c r="U3418" s="52">
        <v>89</v>
      </c>
      <c r="V3418" s="50" t="s">
        <v>123</v>
      </c>
      <c r="W3418" s="52">
        <v>62</v>
      </c>
      <c r="X3418" s="50" t="s">
        <v>51</v>
      </c>
      <c r="Y3418" s="78">
        <f t="shared" si="222"/>
        <v>0.27999999999999997</v>
      </c>
      <c r="Z3418" s="78">
        <f t="shared" si="223"/>
        <v>0.02</v>
      </c>
      <c r="AA3418" s="78">
        <f t="shared" si="224"/>
        <v>2.44</v>
      </c>
      <c r="AB3418" s="77">
        <f t="shared" si="225"/>
        <v>80</v>
      </c>
    </row>
    <row r="3419" spans="1:28" x14ac:dyDescent="0.3">
      <c r="A3419" s="53">
        <v>45138</v>
      </c>
      <c r="B3419" s="50" t="s">
        <v>1255</v>
      </c>
      <c r="C3419" s="50" t="s">
        <v>1256</v>
      </c>
      <c r="D3419" s="50" t="s">
        <v>47</v>
      </c>
      <c r="E3419" s="52">
        <v>10</v>
      </c>
      <c r="F3419" s="51">
        <v>206</v>
      </c>
      <c r="G3419" s="65">
        <v>0</v>
      </c>
      <c r="H3419" s="51">
        <v>172</v>
      </c>
      <c r="I3419" s="50" t="s">
        <v>578</v>
      </c>
      <c r="J3419" s="61">
        <v>24</v>
      </c>
      <c r="K3419" s="50" t="s">
        <v>113</v>
      </c>
      <c r="L3419" s="73">
        <v>30</v>
      </c>
      <c r="M3419" s="69">
        <v>2.5</v>
      </c>
      <c r="N3419" s="51">
        <v>75</v>
      </c>
      <c r="O3419" s="50" t="s">
        <v>61</v>
      </c>
      <c r="P3419" s="51">
        <v>10199</v>
      </c>
      <c r="Q3419" s="50" t="s">
        <v>1012</v>
      </c>
      <c r="R3419" s="51">
        <v>10161</v>
      </c>
      <c r="S3419" s="52">
        <v>24</v>
      </c>
      <c r="T3419" s="52">
        <v>71</v>
      </c>
      <c r="U3419" s="52">
        <v>85</v>
      </c>
      <c r="V3419" s="50" t="s">
        <v>51</v>
      </c>
      <c r="W3419" s="52">
        <v>59</v>
      </c>
      <c r="X3419" s="50" t="s">
        <v>345</v>
      </c>
      <c r="Y3419" s="78">
        <f t="shared" si="222"/>
        <v>0.25</v>
      </c>
      <c r="Z3419" s="78">
        <f t="shared" si="223"/>
        <v>0</v>
      </c>
      <c r="AA3419" s="78">
        <f t="shared" si="224"/>
        <v>2.4</v>
      </c>
      <c r="AB3419" s="77">
        <f t="shared" si="225"/>
        <v>300</v>
      </c>
    </row>
    <row r="3420" spans="1:28" x14ac:dyDescent="0.3">
      <c r="A3420" s="53">
        <v>45139</v>
      </c>
      <c r="B3420" s="50" t="s">
        <v>1255</v>
      </c>
      <c r="C3420" s="50" t="s">
        <v>1256</v>
      </c>
      <c r="D3420" s="50" t="s">
        <v>47</v>
      </c>
      <c r="E3420" s="52">
        <v>10</v>
      </c>
      <c r="F3420" s="51">
        <v>230</v>
      </c>
      <c r="G3420" s="65">
        <v>0</v>
      </c>
      <c r="H3420" s="51">
        <v>188</v>
      </c>
      <c r="I3420" s="50" t="s">
        <v>578</v>
      </c>
      <c r="J3420" s="61">
        <v>27.1</v>
      </c>
      <c r="K3420" s="50" t="s">
        <v>118</v>
      </c>
      <c r="L3420" s="73">
        <v>28</v>
      </c>
      <c r="M3420" s="69">
        <v>2.8</v>
      </c>
      <c r="N3420" s="51">
        <v>114</v>
      </c>
      <c r="O3420" s="50" t="s">
        <v>232</v>
      </c>
      <c r="P3420" s="51">
        <v>10162</v>
      </c>
      <c r="Q3420" s="50" t="s">
        <v>1012</v>
      </c>
      <c r="R3420" s="51">
        <v>10112</v>
      </c>
      <c r="S3420" s="52">
        <v>24</v>
      </c>
      <c r="T3420" s="52">
        <v>74</v>
      </c>
      <c r="U3420" s="52">
        <v>84</v>
      </c>
      <c r="V3420" s="50" t="s">
        <v>100</v>
      </c>
      <c r="W3420" s="52">
        <v>59</v>
      </c>
      <c r="X3420" s="50" t="s">
        <v>118</v>
      </c>
      <c r="Y3420" s="78">
        <f t="shared" si="222"/>
        <v>0.27999999999999997</v>
      </c>
      <c r="Z3420" s="78">
        <f t="shared" si="223"/>
        <v>0</v>
      </c>
      <c r="AA3420" s="78">
        <f t="shared" si="224"/>
        <v>2.71</v>
      </c>
      <c r="AB3420" s="77">
        <f t="shared" si="225"/>
        <v>280</v>
      </c>
    </row>
    <row r="3421" spans="1:28" x14ac:dyDescent="0.3">
      <c r="A3421" s="53">
        <v>45140</v>
      </c>
      <c r="B3421" s="50" t="s">
        <v>1255</v>
      </c>
      <c r="C3421" s="50" t="s">
        <v>1256</v>
      </c>
      <c r="D3421" s="50" t="s">
        <v>47</v>
      </c>
      <c r="E3421" s="52">
        <v>10</v>
      </c>
      <c r="F3421" s="51">
        <v>228</v>
      </c>
      <c r="G3421" s="65">
        <v>0</v>
      </c>
      <c r="H3421" s="51">
        <v>190</v>
      </c>
      <c r="I3421" s="50" t="s">
        <v>537</v>
      </c>
      <c r="J3421" s="61">
        <v>26.5</v>
      </c>
      <c r="K3421" s="50" t="s">
        <v>271</v>
      </c>
      <c r="L3421" s="73">
        <v>30</v>
      </c>
      <c r="M3421" s="69">
        <v>3.3</v>
      </c>
      <c r="N3421" s="51">
        <v>200</v>
      </c>
      <c r="O3421" s="50" t="s">
        <v>226</v>
      </c>
      <c r="P3421" s="51">
        <v>10153</v>
      </c>
      <c r="Q3421" s="52">
        <v>22</v>
      </c>
      <c r="R3421" s="51">
        <v>10079</v>
      </c>
      <c r="S3421" s="50" t="s">
        <v>132</v>
      </c>
      <c r="T3421" s="52">
        <v>70</v>
      </c>
      <c r="U3421" s="52">
        <v>85</v>
      </c>
      <c r="V3421" s="50" t="s">
        <v>494</v>
      </c>
      <c r="W3421" s="52">
        <v>58</v>
      </c>
      <c r="X3421" s="50" t="s">
        <v>60</v>
      </c>
      <c r="Y3421" s="78">
        <f t="shared" si="222"/>
        <v>0.32999999999999996</v>
      </c>
      <c r="Z3421" s="78">
        <f t="shared" si="223"/>
        <v>0</v>
      </c>
      <c r="AA3421" s="78">
        <f t="shared" si="224"/>
        <v>2.65</v>
      </c>
      <c r="AB3421" s="77">
        <f t="shared" si="225"/>
        <v>300</v>
      </c>
    </row>
    <row r="3422" spans="1:28" x14ac:dyDescent="0.3">
      <c r="A3422" s="53">
        <v>45141</v>
      </c>
      <c r="B3422" s="50" t="s">
        <v>1255</v>
      </c>
      <c r="C3422" s="50" t="s">
        <v>1256</v>
      </c>
      <c r="D3422" s="50" t="s">
        <v>47</v>
      </c>
      <c r="E3422" s="52">
        <v>10</v>
      </c>
      <c r="F3422" s="51">
        <v>202</v>
      </c>
      <c r="G3422" s="65">
        <v>6.4</v>
      </c>
      <c r="H3422" s="51">
        <v>166</v>
      </c>
      <c r="I3422" s="50" t="s">
        <v>370</v>
      </c>
      <c r="J3422" s="61">
        <v>23.7</v>
      </c>
      <c r="K3422" s="50" t="s">
        <v>133</v>
      </c>
      <c r="L3422" s="73">
        <v>27</v>
      </c>
      <c r="M3422" s="69">
        <v>3.9</v>
      </c>
      <c r="N3422" s="51">
        <v>142</v>
      </c>
      <c r="O3422" s="50" t="s">
        <v>179</v>
      </c>
      <c r="P3422" s="51">
        <v>10215</v>
      </c>
      <c r="Q3422" s="52">
        <v>24</v>
      </c>
      <c r="R3422" s="51">
        <v>10148</v>
      </c>
      <c r="S3422" s="50" t="s">
        <v>116</v>
      </c>
      <c r="T3422" s="52">
        <v>59</v>
      </c>
      <c r="U3422" s="52">
        <v>79</v>
      </c>
      <c r="V3422" s="50" t="s">
        <v>370</v>
      </c>
      <c r="W3422" s="52">
        <v>43</v>
      </c>
      <c r="X3422" s="50" t="s">
        <v>250</v>
      </c>
      <c r="Y3422" s="78">
        <f t="shared" si="222"/>
        <v>0.39</v>
      </c>
      <c r="Z3422" s="78">
        <f t="shared" si="223"/>
        <v>0.64</v>
      </c>
      <c r="AA3422" s="78">
        <f t="shared" si="224"/>
        <v>2.37</v>
      </c>
      <c r="AB3422" s="77">
        <f t="shared" si="225"/>
        <v>270</v>
      </c>
    </row>
    <row r="3423" spans="1:28" x14ac:dyDescent="0.3">
      <c r="A3423" s="53">
        <v>45142</v>
      </c>
      <c r="B3423" s="50" t="s">
        <v>1255</v>
      </c>
      <c r="C3423" s="50" t="s">
        <v>1256</v>
      </c>
      <c r="D3423" s="50" t="s">
        <v>47</v>
      </c>
      <c r="E3423" s="52">
        <v>10</v>
      </c>
      <c r="F3423" s="51">
        <v>190</v>
      </c>
      <c r="G3423" s="65">
        <v>0</v>
      </c>
      <c r="H3423" s="51">
        <v>162</v>
      </c>
      <c r="I3423" s="50" t="s">
        <v>644</v>
      </c>
      <c r="J3423" s="61">
        <v>21.9</v>
      </c>
      <c r="K3423" s="50" t="s">
        <v>81</v>
      </c>
      <c r="L3423" s="73">
        <v>28</v>
      </c>
      <c r="M3423" s="69">
        <v>3.3</v>
      </c>
      <c r="N3423" s="51">
        <v>108</v>
      </c>
      <c r="O3423" s="50" t="s">
        <v>188</v>
      </c>
      <c r="P3423" s="51">
        <v>10256</v>
      </c>
      <c r="Q3423" s="52">
        <v>21</v>
      </c>
      <c r="R3423" s="51">
        <v>10215</v>
      </c>
      <c r="S3423" s="50" t="s">
        <v>1012</v>
      </c>
      <c r="T3423" s="52">
        <v>64</v>
      </c>
      <c r="U3423" s="52">
        <v>79</v>
      </c>
      <c r="V3423" s="50" t="s">
        <v>174</v>
      </c>
      <c r="W3423" s="52">
        <v>55</v>
      </c>
      <c r="X3423" s="50" t="s">
        <v>264</v>
      </c>
      <c r="Y3423" s="78">
        <f t="shared" si="222"/>
        <v>0.32999999999999996</v>
      </c>
      <c r="Z3423" s="78">
        <f t="shared" si="223"/>
        <v>0</v>
      </c>
      <c r="AA3423" s="78">
        <f t="shared" si="224"/>
        <v>2.19</v>
      </c>
      <c r="AB3423" s="77">
        <f t="shared" si="225"/>
        <v>280</v>
      </c>
    </row>
    <row r="3424" spans="1:28" x14ac:dyDescent="0.3">
      <c r="A3424" s="53">
        <v>45143</v>
      </c>
      <c r="B3424" s="50" t="s">
        <v>1255</v>
      </c>
      <c r="C3424" s="50" t="s">
        <v>1256</v>
      </c>
      <c r="D3424" s="50" t="s">
        <v>47</v>
      </c>
      <c r="E3424" s="52">
        <v>10</v>
      </c>
      <c r="F3424" s="51">
        <v>189</v>
      </c>
      <c r="G3424" s="65">
        <v>3.6</v>
      </c>
      <c r="H3424" s="51">
        <v>146</v>
      </c>
      <c r="I3424" s="50" t="s">
        <v>159</v>
      </c>
      <c r="J3424" s="61">
        <v>23.2</v>
      </c>
      <c r="K3424" s="50" t="s">
        <v>139</v>
      </c>
      <c r="L3424" s="73">
        <v>31</v>
      </c>
      <c r="M3424" s="69">
        <v>3.9</v>
      </c>
      <c r="N3424" s="51">
        <v>100</v>
      </c>
      <c r="O3424" s="50" t="s">
        <v>52</v>
      </c>
      <c r="P3424" s="51">
        <v>10238</v>
      </c>
      <c r="Q3424" s="50" t="s">
        <v>1012</v>
      </c>
      <c r="R3424" s="51">
        <v>10207</v>
      </c>
      <c r="S3424" s="52">
        <v>13</v>
      </c>
      <c r="T3424" s="52">
        <v>71</v>
      </c>
      <c r="U3424" s="52">
        <v>90</v>
      </c>
      <c r="V3424" s="50" t="s">
        <v>763</v>
      </c>
      <c r="W3424" s="52">
        <v>51</v>
      </c>
      <c r="X3424" s="50" t="s">
        <v>139</v>
      </c>
      <c r="Y3424" s="78">
        <f t="shared" si="222"/>
        <v>0.39</v>
      </c>
      <c r="Z3424" s="78">
        <f t="shared" si="223"/>
        <v>0.36</v>
      </c>
      <c r="AA3424" s="78">
        <f t="shared" si="224"/>
        <v>2.3199999999999998</v>
      </c>
      <c r="AB3424" s="77">
        <f t="shared" si="225"/>
        <v>310</v>
      </c>
    </row>
    <row r="3425" spans="1:28" x14ac:dyDescent="0.3">
      <c r="A3425" s="53">
        <v>45144</v>
      </c>
      <c r="B3425" s="50" t="s">
        <v>1255</v>
      </c>
      <c r="C3425" s="50" t="s">
        <v>1256</v>
      </c>
      <c r="D3425" s="50" t="s">
        <v>47</v>
      </c>
      <c r="E3425" s="52">
        <v>10</v>
      </c>
      <c r="F3425" s="51">
        <v>195</v>
      </c>
      <c r="G3425" s="65">
        <v>0</v>
      </c>
      <c r="H3425" s="51">
        <v>162</v>
      </c>
      <c r="I3425" s="50" t="s">
        <v>537</v>
      </c>
      <c r="J3425" s="61">
        <v>22.8</v>
      </c>
      <c r="K3425" s="50" t="s">
        <v>167</v>
      </c>
      <c r="L3425" s="72" t="s">
        <v>116</v>
      </c>
      <c r="M3425" s="69">
        <v>2.2000000000000002</v>
      </c>
      <c r="N3425" s="51">
        <v>56</v>
      </c>
      <c r="O3425" s="50" t="s">
        <v>98</v>
      </c>
      <c r="P3425" s="51">
        <v>10237</v>
      </c>
      <c r="Q3425" s="52">
        <v>10</v>
      </c>
      <c r="R3425" s="51">
        <v>10224</v>
      </c>
      <c r="S3425" s="50" t="s">
        <v>116</v>
      </c>
      <c r="T3425" s="52">
        <v>70</v>
      </c>
      <c r="U3425" s="52">
        <v>89</v>
      </c>
      <c r="V3425" s="50" t="s">
        <v>51</v>
      </c>
      <c r="W3425" s="52">
        <v>51</v>
      </c>
      <c r="X3425" s="50" t="s">
        <v>135</v>
      </c>
      <c r="Y3425" s="78">
        <f t="shared" si="222"/>
        <v>0.22000000000000003</v>
      </c>
      <c r="Z3425" s="78">
        <f t="shared" si="223"/>
        <v>0</v>
      </c>
      <c r="AA3425" s="78">
        <f t="shared" si="224"/>
        <v>2.2800000000000002</v>
      </c>
      <c r="AB3425" s="77">
        <f t="shared" si="225"/>
        <v>40</v>
      </c>
    </row>
    <row r="3426" spans="1:28" x14ac:dyDescent="0.3">
      <c r="A3426" s="53">
        <v>45145</v>
      </c>
      <c r="B3426" s="50" t="s">
        <v>1255</v>
      </c>
      <c r="C3426" s="50" t="s">
        <v>1256</v>
      </c>
      <c r="D3426" s="50" t="s">
        <v>47</v>
      </c>
      <c r="E3426" s="52">
        <v>10</v>
      </c>
      <c r="F3426" s="51">
        <v>206</v>
      </c>
      <c r="G3426" s="65">
        <v>0</v>
      </c>
      <c r="H3426" s="51">
        <v>165</v>
      </c>
      <c r="I3426" s="50" t="s">
        <v>75</v>
      </c>
      <c r="J3426" s="61">
        <v>24.7</v>
      </c>
      <c r="K3426" s="50" t="s">
        <v>179</v>
      </c>
      <c r="L3426" s="72" t="s">
        <v>132</v>
      </c>
      <c r="M3426" s="69">
        <v>6.4</v>
      </c>
      <c r="N3426" s="51">
        <v>111</v>
      </c>
      <c r="O3426" s="50" t="s">
        <v>52</v>
      </c>
      <c r="P3426" s="51">
        <v>10226</v>
      </c>
      <c r="Q3426" s="50" t="s">
        <v>1012</v>
      </c>
      <c r="R3426" s="51">
        <v>10183</v>
      </c>
      <c r="S3426" s="52">
        <v>24</v>
      </c>
      <c r="T3426" s="52">
        <v>59</v>
      </c>
      <c r="U3426" s="52">
        <v>75</v>
      </c>
      <c r="V3426" s="50" t="s">
        <v>108</v>
      </c>
      <c r="W3426" s="52">
        <v>47</v>
      </c>
      <c r="X3426" s="50" t="s">
        <v>250</v>
      </c>
      <c r="Y3426" s="78">
        <f t="shared" si="222"/>
        <v>0.64</v>
      </c>
      <c r="Z3426" s="78">
        <f t="shared" si="223"/>
        <v>0</v>
      </c>
      <c r="AA3426" s="78">
        <f t="shared" si="224"/>
        <v>2.4699999999999998</v>
      </c>
      <c r="AB3426" s="77">
        <f t="shared" si="225"/>
        <v>80</v>
      </c>
    </row>
    <row r="3427" spans="1:28" x14ac:dyDescent="0.3">
      <c r="A3427" s="53">
        <v>45146</v>
      </c>
      <c r="B3427" s="50" t="s">
        <v>1255</v>
      </c>
      <c r="C3427" s="50" t="s">
        <v>1256</v>
      </c>
      <c r="D3427" s="50" t="s">
        <v>47</v>
      </c>
      <c r="E3427" s="52">
        <v>10</v>
      </c>
      <c r="F3427" s="51">
        <v>204</v>
      </c>
      <c r="G3427" s="65">
        <v>0</v>
      </c>
      <c r="H3427" s="51">
        <v>155</v>
      </c>
      <c r="I3427" s="50" t="s">
        <v>147</v>
      </c>
      <c r="J3427" s="61">
        <v>25.3</v>
      </c>
      <c r="K3427" s="50" t="s">
        <v>215</v>
      </c>
      <c r="L3427" s="72" t="s">
        <v>132</v>
      </c>
      <c r="M3427" s="69">
        <v>4.4000000000000004</v>
      </c>
      <c r="N3427" s="51">
        <v>92</v>
      </c>
      <c r="O3427" s="50" t="s">
        <v>167</v>
      </c>
      <c r="P3427" s="51">
        <v>10183</v>
      </c>
      <c r="Q3427" s="50" t="s">
        <v>1012</v>
      </c>
      <c r="R3427" s="51">
        <v>10151</v>
      </c>
      <c r="S3427" s="52">
        <v>24</v>
      </c>
      <c r="T3427" s="52">
        <v>68</v>
      </c>
      <c r="U3427" s="52">
        <v>83</v>
      </c>
      <c r="V3427" s="50" t="s">
        <v>249</v>
      </c>
      <c r="W3427" s="52">
        <v>59</v>
      </c>
      <c r="X3427" s="50" t="s">
        <v>60</v>
      </c>
      <c r="Y3427" s="78">
        <f t="shared" si="222"/>
        <v>0.44000000000000006</v>
      </c>
      <c r="Z3427" s="78">
        <f t="shared" si="223"/>
        <v>0</v>
      </c>
      <c r="AA3427" s="78">
        <f t="shared" si="224"/>
        <v>2.5300000000000002</v>
      </c>
      <c r="AB3427" s="77">
        <f t="shared" si="225"/>
        <v>80</v>
      </c>
    </row>
    <row r="3428" spans="1:28" x14ac:dyDescent="0.3">
      <c r="A3428" s="53">
        <v>45147</v>
      </c>
      <c r="B3428" s="50" t="s">
        <v>1255</v>
      </c>
      <c r="C3428" s="50" t="s">
        <v>1256</v>
      </c>
      <c r="D3428" s="50" t="s">
        <v>47</v>
      </c>
      <c r="E3428" s="52">
        <v>10</v>
      </c>
      <c r="F3428" s="51">
        <v>224</v>
      </c>
      <c r="G3428" s="65">
        <v>0</v>
      </c>
      <c r="H3428" s="51">
        <v>181</v>
      </c>
      <c r="I3428" s="50" t="s">
        <v>750</v>
      </c>
      <c r="J3428" s="61">
        <v>26.7</v>
      </c>
      <c r="K3428" s="50" t="s">
        <v>121</v>
      </c>
      <c r="L3428" s="73">
        <v>28</v>
      </c>
      <c r="M3428" s="69">
        <v>3.1</v>
      </c>
      <c r="N3428" s="51">
        <v>156</v>
      </c>
      <c r="O3428" s="50" t="s">
        <v>51</v>
      </c>
      <c r="P3428" s="51">
        <v>10188</v>
      </c>
      <c r="Q3428" s="52">
        <v>23</v>
      </c>
      <c r="R3428" s="51">
        <v>10121</v>
      </c>
      <c r="S3428" s="52">
        <v>15</v>
      </c>
      <c r="T3428" s="52">
        <v>76</v>
      </c>
      <c r="U3428" s="52">
        <v>85</v>
      </c>
      <c r="V3428" s="50" t="s">
        <v>51</v>
      </c>
      <c r="W3428" s="52">
        <v>63</v>
      </c>
      <c r="X3428" s="50" t="s">
        <v>148</v>
      </c>
      <c r="Y3428" s="78">
        <f t="shared" si="222"/>
        <v>0.31</v>
      </c>
      <c r="Z3428" s="78">
        <f t="shared" si="223"/>
        <v>0</v>
      </c>
      <c r="AA3428" s="78">
        <f t="shared" si="224"/>
        <v>2.67</v>
      </c>
      <c r="AB3428" s="77">
        <f t="shared" si="225"/>
        <v>280</v>
      </c>
    </row>
    <row r="3429" spans="1:28" x14ac:dyDescent="0.3">
      <c r="A3429" s="53">
        <v>45148</v>
      </c>
      <c r="B3429" s="50" t="s">
        <v>1255</v>
      </c>
      <c r="C3429" s="50" t="s">
        <v>1256</v>
      </c>
      <c r="D3429" s="50" t="s">
        <v>47</v>
      </c>
      <c r="E3429" s="52">
        <v>10</v>
      </c>
      <c r="F3429" s="50"/>
      <c r="G3429" s="65">
        <v>0</v>
      </c>
      <c r="H3429" s="50"/>
      <c r="I3429" s="50"/>
      <c r="J3429" s="61">
        <v>0</v>
      </c>
      <c r="K3429" s="50"/>
      <c r="L3429" s="72"/>
      <c r="M3429" s="69">
        <v>2.8</v>
      </c>
      <c r="N3429" s="50"/>
      <c r="O3429" s="50"/>
      <c r="P3429" s="50"/>
      <c r="Q3429" s="50"/>
      <c r="R3429" s="50"/>
      <c r="S3429" s="50"/>
      <c r="T3429" s="52">
        <v>66</v>
      </c>
      <c r="U3429" s="50"/>
      <c r="V3429" s="50"/>
      <c r="W3429" s="50"/>
      <c r="X3429" s="50"/>
      <c r="Y3429" s="78">
        <f t="shared" si="222"/>
        <v>0.27999999999999997</v>
      </c>
      <c r="Z3429" s="78">
        <f t="shared" si="223"/>
        <v>0</v>
      </c>
      <c r="AA3429" s="78">
        <f t="shared" si="224"/>
        <v>0</v>
      </c>
      <c r="AB3429" s="77">
        <f t="shared" si="225"/>
        <v>0</v>
      </c>
    </row>
    <row r="3430" spans="1:28" x14ac:dyDescent="0.3">
      <c r="A3430" s="53">
        <v>45160</v>
      </c>
      <c r="B3430" s="50" t="s">
        <v>1255</v>
      </c>
      <c r="C3430" s="50" t="s">
        <v>1256</v>
      </c>
      <c r="D3430" s="50" t="s">
        <v>47</v>
      </c>
      <c r="E3430" s="52">
        <v>10</v>
      </c>
      <c r="F3430" s="51">
        <v>238</v>
      </c>
      <c r="G3430" s="65">
        <v>11</v>
      </c>
      <c r="H3430" s="51">
        <v>207</v>
      </c>
      <c r="I3430" s="50" t="s">
        <v>85</v>
      </c>
      <c r="J3430" s="61">
        <v>26.9</v>
      </c>
      <c r="K3430" s="50" t="s">
        <v>182</v>
      </c>
      <c r="L3430" s="72" t="s">
        <v>289</v>
      </c>
      <c r="M3430" s="69">
        <v>3.1</v>
      </c>
      <c r="N3430" s="51">
        <v>83</v>
      </c>
      <c r="O3430" s="50" t="s">
        <v>128</v>
      </c>
      <c r="P3430" s="51">
        <v>10202</v>
      </c>
      <c r="Q3430" s="50" t="s">
        <v>1012</v>
      </c>
      <c r="R3430" s="51">
        <v>10153</v>
      </c>
      <c r="S3430" s="52">
        <v>24</v>
      </c>
      <c r="T3430" s="52">
        <v>75</v>
      </c>
      <c r="U3430" s="52">
        <v>85</v>
      </c>
      <c r="V3430" s="50" t="s">
        <v>103</v>
      </c>
      <c r="W3430" s="52">
        <v>63</v>
      </c>
      <c r="X3430" s="50" t="s">
        <v>95</v>
      </c>
      <c r="Y3430" s="78">
        <f t="shared" si="222"/>
        <v>0.31</v>
      </c>
      <c r="Z3430" s="78">
        <f t="shared" si="223"/>
        <v>1.1000000000000001</v>
      </c>
      <c r="AA3430" s="78">
        <f t="shared" si="224"/>
        <v>2.69</v>
      </c>
      <c r="AB3430" s="77">
        <f t="shared" si="225"/>
        <v>90</v>
      </c>
    </row>
    <row r="3431" spans="1:28" x14ac:dyDescent="0.3">
      <c r="A3431" s="53">
        <v>45161</v>
      </c>
      <c r="B3431" s="50" t="s">
        <v>1255</v>
      </c>
      <c r="C3431" s="50" t="s">
        <v>1256</v>
      </c>
      <c r="D3431" s="50" t="s">
        <v>47</v>
      </c>
      <c r="E3431" s="52">
        <v>10</v>
      </c>
      <c r="F3431" s="51">
        <v>268</v>
      </c>
      <c r="G3431" s="65">
        <v>0</v>
      </c>
      <c r="H3431" s="51">
        <v>211</v>
      </c>
      <c r="I3431" s="50" t="s">
        <v>258</v>
      </c>
      <c r="J3431" s="61">
        <v>32.5</v>
      </c>
      <c r="K3431" s="50" t="s">
        <v>271</v>
      </c>
      <c r="L3431" s="73">
        <v>30</v>
      </c>
      <c r="M3431" s="69">
        <v>2.5</v>
      </c>
      <c r="N3431" s="51">
        <v>156</v>
      </c>
      <c r="O3431" s="50" t="s">
        <v>118</v>
      </c>
      <c r="P3431" s="51">
        <v>10171</v>
      </c>
      <c r="Q3431" s="50" t="s">
        <v>263</v>
      </c>
      <c r="R3431" s="51">
        <v>10099</v>
      </c>
      <c r="S3431" s="52">
        <v>18</v>
      </c>
      <c r="T3431" s="52">
        <v>78</v>
      </c>
      <c r="U3431" s="52">
        <v>88</v>
      </c>
      <c r="V3431" s="50" t="s">
        <v>88</v>
      </c>
      <c r="W3431" s="52">
        <v>37</v>
      </c>
      <c r="X3431" s="50" t="s">
        <v>520</v>
      </c>
      <c r="Y3431" s="78">
        <f t="shared" si="222"/>
        <v>0.25</v>
      </c>
      <c r="Z3431" s="78">
        <f t="shared" si="223"/>
        <v>0</v>
      </c>
      <c r="AA3431" s="78">
        <f t="shared" si="224"/>
        <v>3.25</v>
      </c>
      <c r="AB3431" s="77">
        <f t="shared" si="225"/>
        <v>300</v>
      </c>
    </row>
    <row r="3432" spans="1:28" x14ac:dyDescent="0.3">
      <c r="A3432" s="53">
        <v>45162</v>
      </c>
      <c r="B3432" s="50" t="s">
        <v>1255</v>
      </c>
      <c r="C3432" s="50" t="s">
        <v>1256</v>
      </c>
      <c r="D3432" s="50" t="s">
        <v>47</v>
      </c>
      <c r="E3432" s="52">
        <v>10</v>
      </c>
      <c r="F3432" s="51">
        <v>226</v>
      </c>
      <c r="G3432" s="65">
        <v>1.6</v>
      </c>
      <c r="H3432" s="51">
        <v>208</v>
      </c>
      <c r="I3432" s="50" t="s">
        <v>239</v>
      </c>
      <c r="J3432" s="61">
        <v>24.5</v>
      </c>
      <c r="K3432" s="50" t="s">
        <v>91</v>
      </c>
      <c r="L3432" s="73">
        <v>30</v>
      </c>
      <c r="M3432" s="69">
        <v>3.6</v>
      </c>
      <c r="N3432" s="51">
        <v>111</v>
      </c>
      <c r="O3432" s="50" t="s">
        <v>146</v>
      </c>
      <c r="P3432" s="51">
        <v>10160</v>
      </c>
      <c r="Q3432" s="50" t="s">
        <v>51</v>
      </c>
      <c r="R3432" s="51">
        <v>10095</v>
      </c>
      <c r="S3432" s="50" t="s">
        <v>263</v>
      </c>
      <c r="T3432" s="52">
        <v>81</v>
      </c>
      <c r="U3432" s="52">
        <v>90</v>
      </c>
      <c r="V3432" s="50" t="s">
        <v>51</v>
      </c>
      <c r="W3432" s="52">
        <v>70</v>
      </c>
      <c r="X3432" s="50" t="s">
        <v>89</v>
      </c>
      <c r="Y3432" s="78">
        <f t="shared" si="222"/>
        <v>0.36</v>
      </c>
      <c r="Z3432" s="78">
        <f t="shared" si="223"/>
        <v>0.16</v>
      </c>
      <c r="AA3432" s="78">
        <f t="shared" si="224"/>
        <v>2.4500000000000002</v>
      </c>
      <c r="AB3432" s="77">
        <f t="shared" si="225"/>
        <v>300</v>
      </c>
    </row>
    <row r="3433" spans="1:28" x14ac:dyDescent="0.3">
      <c r="A3433" s="53">
        <v>45163</v>
      </c>
      <c r="B3433" s="50" t="s">
        <v>1255</v>
      </c>
      <c r="C3433" s="50" t="s">
        <v>1256</v>
      </c>
      <c r="D3433" s="50" t="s">
        <v>47</v>
      </c>
      <c r="E3433" s="52">
        <v>10</v>
      </c>
      <c r="F3433" s="51">
        <v>195</v>
      </c>
      <c r="G3433" s="65">
        <v>7.8</v>
      </c>
      <c r="H3433" s="51">
        <v>169</v>
      </c>
      <c r="I3433" s="50" t="s">
        <v>106</v>
      </c>
      <c r="J3433" s="61">
        <v>22.1</v>
      </c>
      <c r="K3433" s="50" t="s">
        <v>86</v>
      </c>
      <c r="L3433" s="73">
        <v>29</v>
      </c>
      <c r="M3433" s="69">
        <v>2.5</v>
      </c>
      <c r="N3433" s="51">
        <v>64</v>
      </c>
      <c r="O3433" s="50" t="s">
        <v>129</v>
      </c>
      <c r="P3433" s="51">
        <v>10180</v>
      </c>
      <c r="Q3433" s="52">
        <v>20</v>
      </c>
      <c r="R3433" s="51">
        <v>10150</v>
      </c>
      <c r="S3433" s="50" t="s">
        <v>102</v>
      </c>
      <c r="T3433" s="52">
        <v>85</v>
      </c>
      <c r="U3433" s="52">
        <v>88</v>
      </c>
      <c r="V3433" s="50" t="s">
        <v>155</v>
      </c>
      <c r="W3433" s="52">
        <v>77</v>
      </c>
      <c r="X3433" s="50" t="s">
        <v>80</v>
      </c>
      <c r="Y3433" s="78">
        <f t="shared" si="222"/>
        <v>0.25</v>
      </c>
      <c r="Z3433" s="78">
        <f t="shared" si="223"/>
        <v>0.78</v>
      </c>
      <c r="AA3433" s="78">
        <f t="shared" si="224"/>
        <v>2.21</v>
      </c>
      <c r="AB3433" s="77">
        <f t="shared" si="225"/>
        <v>290</v>
      </c>
    </row>
    <row r="3434" spans="1:28" x14ac:dyDescent="0.3">
      <c r="A3434" s="53">
        <v>45164</v>
      </c>
      <c r="B3434" s="50" t="s">
        <v>1255</v>
      </c>
      <c r="C3434" s="50" t="s">
        <v>1256</v>
      </c>
      <c r="D3434" s="50" t="s">
        <v>47</v>
      </c>
      <c r="E3434" s="52">
        <v>10</v>
      </c>
      <c r="F3434" s="51">
        <v>175</v>
      </c>
      <c r="G3434" s="65">
        <v>49.8</v>
      </c>
      <c r="H3434" s="51">
        <v>155</v>
      </c>
      <c r="I3434" s="50" t="s">
        <v>177</v>
      </c>
      <c r="J3434" s="61">
        <v>19.5</v>
      </c>
      <c r="K3434" s="50" t="s">
        <v>169</v>
      </c>
      <c r="L3434" s="73">
        <v>30</v>
      </c>
      <c r="M3434" s="69">
        <v>1.7</v>
      </c>
      <c r="N3434" s="51">
        <v>100</v>
      </c>
      <c r="O3434" s="50" t="s">
        <v>594</v>
      </c>
      <c r="P3434" s="51">
        <v>10172</v>
      </c>
      <c r="Q3434" s="50" t="s">
        <v>51</v>
      </c>
      <c r="R3434" s="51">
        <v>10147</v>
      </c>
      <c r="S3434" s="52">
        <v>16</v>
      </c>
      <c r="T3434" s="52">
        <v>82</v>
      </c>
      <c r="U3434" s="52">
        <v>87</v>
      </c>
      <c r="V3434" s="50" t="s">
        <v>51</v>
      </c>
      <c r="W3434" s="52">
        <v>76</v>
      </c>
      <c r="X3434" s="50" t="s">
        <v>215</v>
      </c>
      <c r="Y3434" s="78">
        <f t="shared" si="222"/>
        <v>0.16999999999999998</v>
      </c>
      <c r="Z3434" s="78">
        <f t="shared" si="223"/>
        <v>4.9799999999999995</v>
      </c>
      <c r="AA3434" s="78">
        <f t="shared" si="224"/>
        <v>1.95</v>
      </c>
      <c r="AB3434" s="77">
        <f t="shared" si="225"/>
        <v>300</v>
      </c>
    </row>
    <row r="3435" spans="1:28" x14ac:dyDescent="0.3">
      <c r="A3435" s="53">
        <v>45165</v>
      </c>
      <c r="B3435" s="50" t="s">
        <v>1255</v>
      </c>
      <c r="C3435" s="50" t="s">
        <v>1256</v>
      </c>
      <c r="D3435" s="50" t="s">
        <v>47</v>
      </c>
      <c r="E3435" s="52">
        <v>10</v>
      </c>
      <c r="F3435" s="51">
        <v>184</v>
      </c>
      <c r="G3435" s="65">
        <v>3</v>
      </c>
      <c r="H3435" s="51">
        <v>156</v>
      </c>
      <c r="I3435" s="50" t="s">
        <v>75</v>
      </c>
      <c r="J3435" s="61">
        <v>21.3</v>
      </c>
      <c r="K3435" s="50" t="s">
        <v>135</v>
      </c>
      <c r="L3435" s="73">
        <v>0</v>
      </c>
      <c r="M3435" s="69">
        <v>4.2</v>
      </c>
      <c r="N3435" s="51">
        <v>131</v>
      </c>
      <c r="O3435" s="50" t="s">
        <v>51</v>
      </c>
      <c r="P3435" s="51">
        <v>10230</v>
      </c>
      <c r="Q3435" s="52">
        <v>21</v>
      </c>
      <c r="R3435" s="51">
        <v>10168</v>
      </c>
      <c r="S3435" s="50" t="s">
        <v>84</v>
      </c>
      <c r="T3435" s="52">
        <v>74</v>
      </c>
      <c r="U3435" s="52">
        <v>82</v>
      </c>
      <c r="V3435" s="50" t="s">
        <v>51</v>
      </c>
      <c r="W3435" s="52">
        <v>59</v>
      </c>
      <c r="X3435" s="50" t="s">
        <v>52</v>
      </c>
      <c r="Y3435" s="78">
        <f t="shared" si="222"/>
        <v>0.42000000000000004</v>
      </c>
      <c r="Z3435" s="78">
        <f t="shared" si="223"/>
        <v>0.3</v>
      </c>
      <c r="AA3435" s="78">
        <f t="shared" si="224"/>
        <v>2.13</v>
      </c>
      <c r="AB3435" s="77">
        <f t="shared" si="225"/>
        <v>0</v>
      </c>
    </row>
    <row r="3436" spans="1:28" x14ac:dyDescent="0.3">
      <c r="A3436" s="53">
        <v>45166</v>
      </c>
      <c r="B3436" s="50" t="s">
        <v>1255</v>
      </c>
      <c r="C3436" s="50" t="s">
        <v>1256</v>
      </c>
      <c r="D3436" s="50" t="s">
        <v>47</v>
      </c>
      <c r="E3436" s="52">
        <v>10</v>
      </c>
      <c r="F3436" s="51">
        <v>203</v>
      </c>
      <c r="G3436" s="65">
        <v>8.4</v>
      </c>
      <c r="H3436" s="51">
        <v>171</v>
      </c>
      <c r="I3436" s="50" t="s">
        <v>286</v>
      </c>
      <c r="J3436" s="61">
        <v>23.5</v>
      </c>
      <c r="K3436" s="50" t="s">
        <v>209</v>
      </c>
      <c r="L3436" s="73">
        <v>29</v>
      </c>
      <c r="M3436" s="69">
        <v>4.2</v>
      </c>
      <c r="N3436" s="51">
        <v>131</v>
      </c>
      <c r="O3436" s="50" t="s">
        <v>50</v>
      </c>
      <c r="P3436" s="51">
        <v>10224</v>
      </c>
      <c r="Q3436" s="50" t="s">
        <v>1012</v>
      </c>
      <c r="R3436" s="51">
        <v>10193</v>
      </c>
      <c r="S3436" s="52">
        <v>19</v>
      </c>
      <c r="T3436" s="52">
        <v>74</v>
      </c>
      <c r="U3436" s="52">
        <v>85</v>
      </c>
      <c r="V3436" s="50" t="s">
        <v>51</v>
      </c>
      <c r="W3436" s="52">
        <v>59</v>
      </c>
      <c r="X3436" s="50" t="s">
        <v>95</v>
      </c>
      <c r="Y3436" s="78">
        <f t="shared" si="222"/>
        <v>0.42000000000000004</v>
      </c>
      <c r="Z3436" s="78">
        <f t="shared" si="223"/>
        <v>0.84000000000000008</v>
      </c>
      <c r="AA3436" s="78">
        <f t="shared" si="224"/>
        <v>2.35</v>
      </c>
      <c r="AB3436" s="77">
        <f t="shared" si="225"/>
        <v>290</v>
      </c>
    </row>
    <row r="3437" spans="1:28" x14ac:dyDescent="0.3">
      <c r="A3437" s="53">
        <v>45167</v>
      </c>
      <c r="B3437" s="50" t="s">
        <v>1255</v>
      </c>
      <c r="C3437" s="50" t="s">
        <v>1256</v>
      </c>
      <c r="D3437" s="50" t="s">
        <v>47</v>
      </c>
      <c r="E3437" s="52">
        <v>10</v>
      </c>
      <c r="F3437" s="51">
        <v>198</v>
      </c>
      <c r="G3437" s="65">
        <v>9.6</v>
      </c>
      <c r="H3437" s="51">
        <v>178</v>
      </c>
      <c r="I3437" s="50" t="s">
        <v>537</v>
      </c>
      <c r="J3437" s="61">
        <v>21.9</v>
      </c>
      <c r="K3437" s="50" t="s">
        <v>91</v>
      </c>
      <c r="L3437" s="73">
        <v>26</v>
      </c>
      <c r="M3437" s="69">
        <v>2.2000000000000002</v>
      </c>
      <c r="N3437" s="51">
        <v>106</v>
      </c>
      <c r="O3437" s="50" t="s">
        <v>505</v>
      </c>
      <c r="P3437" s="51">
        <v>10195</v>
      </c>
      <c r="Q3437" s="50" t="s">
        <v>1012</v>
      </c>
      <c r="R3437" s="51">
        <v>10149</v>
      </c>
      <c r="S3437" s="52">
        <v>24</v>
      </c>
      <c r="T3437" s="52">
        <v>72</v>
      </c>
      <c r="U3437" s="52">
        <v>84</v>
      </c>
      <c r="V3437" s="50" t="s">
        <v>51</v>
      </c>
      <c r="W3437" s="52">
        <v>65</v>
      </c>
      <c r="X3437" s="50" t="s">
        <v>192</v>
      </c>
      <c r="Y3437" s="78">
        <f t="shared" si="222"/>
        <v>0.22000000000000003</v>
      </c>
      <c r="Z3437" s="78">
        <f t="shared" si="223"/>
        <v>0.96</v>
      </c>
      <c r="AA3437" s="78">
        <f t="shared" si="224"/>
        <v>2.19</v>
      </c>
      <c r="AB3437" s="77">
        <f t="shared" si="225"/>
        <v>260</v>
      </c>
    </row>
    <row r="3438" spans="1:28" x14ac:dyDescent="0.3">
      <c r="A3438" s="53">
        <v>45168</v>
      </c>
      <c r="B3438" s="50" t="s">
        <v>1255</v>
      </c>
      <c r="C3438" s="50" t="s">
        <v>1256</v>
      </c>
      <c r="D3438" s="50" t="s">
        <v>47</v>
      </c>
      <c r="E3438" s="52">
        <v>10</v>
      </c>
      <c r="F3438" s="51">
        <v>192</v>
      </c>
      <c r="G3438" s="65">
        <v>0.2</v>
      </c>
      <c r="H3438" s="51">
        <v>169</v>
      </c>
      <c r="I3438" s="50" t="s">
        <v>280</v>
      </c>
      <c r="J3438" s="61">
        <v>21.4</v>
      </c>
      <c r="K3438" s="50" t="s">
        <v>164</v>
      </c>
      <c r="L3438" s="73">
        <v>30</v>
      </c>
      <c r="M3438" s="69">
        <v>2.8</v>
      </c>
      <c r="N3438" s="51">
        <v>125</v>
      </c>
      <c r="O3438" s="50" t="s">
        <v>60</v>
      </c>
      <c r="P3438" s="51">
        <v>10169</v>
      </c>
      <c r="Q3438" s="52">
        <v>22</v>
      </c>
      <c r="R3438" s="51">
        <v>10141</v>
      </c>
      <c r="S3438" s="50" t="s">
        <v>116</v>
      </c>
      <c r="T3438" s="52">
        <v>72</v>
      </c>
      <c r="U3438" s="52">
        <v>86</v>
      </c>
      <c r="V3438" s="50" t="s">
        <v>51</v>
      </c>
      <c r="W3438" s="52">
        <v>60</v>
      </c>
      <c r="X3438" s="50" t="s">
        <v>164</v>
      </c>
      <c r="Y3438" s="78">
        <f t="shared" si="222"/>
        <v>0.27999999999999997</v>
      </c>
      <c r="Z3438" s="78">
        <f t="shared" si="223"/>
        <v>0.02</v>
      </c>
      <c r="AA3438" s="78">
        <f t="shared" si="224"/>
        <v>2.1399999999999997</v>
      </c>
      <c r="AB3438" s="77">
        <f t="shared" si="225"/>
        <v>300</v>
      </c>
    </row>
    <row r="3439" spans="1:28" x14ac:dyDescent="0.3">
      <c r="A3439" s="53">
        <v>45169</v>
      </c>
      <c r="B3439" s="50" t="s">
        <v>1255</v>
      </c>
      <c r="C3439" s="50" t="s">
        <v>1256</v>
      </c>
      <c r="D3439" s="50" t="s">
        <v>47</v>
      </c>
      <c r="E3439" s="52">
        <v>10</v>
      </c>
      <c r="F3439" s="51">
        <v>208</v>
      </c>
      <c r="G3439" s="65">
        <v>0.6</v>
      </c>
      <c r="H3439" s="51">
        <v>168</v>
      </c>
      <c r="I3439" s="50" t="s">
        <v>184</v>
      </c>
      <c r="J3439" s="61">
        <v>24.9</v>
      </c>
      <c r="K3439" s="50" t="s">
        <v>71</v>
      </c>
      <c r="L3439" s="72" t="s">
        <v>84</v>
      </c>
      <c r="M3439" s="69">
        <v>1.1000000000000001</v>
      </c>
      <c r="N3439" s="51">
        <v>39</v>
      </c>
      <c r="O3439" s="50" t="s">
        <v>158</v>
      </c>
      <c r="P3439" s="51">
        <v>10168</v>
      </c>
      <c r="Q3439" s="50" t="s">
        <v>289</v>
      </c>
      <c r="R3439" s="51">
        <v>10150</v>
      </c>
      <c r="S3439" s="50" t="s">
        <v>218</v>
      </c>
      <c r="T3439" s="52">
        <v>73</v>
      </c>
      <c r="U3439" s="52">
        <v>86</v>
      </c>
      <c r="V3439" s="50" t="s">
        <v>51</v>
      </c>
      <c r="W3439" s="52">
        <v>60</v>
      </c>
      <c r="X3439" s="50" t="s">
        <v>60</v>
      </c>
      <c r="Y3439" s="78">
        <f t="shared" si="222"/>
        <v>0.11000000000000001</v>
      </c>
      <c r="Z3439" s="78">
        <f t="shared" si="223"/>
        <v>0.06</v>
      </c>
      <c r="AA3439" s="78">
        <f t="shared" si="224"/>
        <v>2.4899999999999998</v>
      </c>
      <c r="AB3439" s="77">
        <f t="shared" si="225"/>
        <v>20</v>
      </c>
    </row>
    <row r="3440" spans="1:28" x14ac:dyDescent="0.3">
      <c r="A3440" s="53">
        <v>45170</v>
      </c>
      <c r="B3440" s="50" t="s">
        <v>1255</v>
      </c>
      <c r="C3440" s="50" t="s">
        <v>1256</v>
      </c>
      <c r="D3440" s="50" t="s">
        <v>47</v>
      </c>
      <c r="E3440" s="52">
        <v>10</v>
      </c>
      <c r="F3440" s="51">
        <v>204</v>
      </c>
      <c r="G3440" s="65">
        <v>1</v>
      </c>
      <c r="H3440" s="51">
        <v>181</v>
      </c>
      <c r="I3440" s="50" t="s">
        <v>159</v>
      </c>
      <c r="J3440" s="61">
        <v>22.8</v>
      </c>
      <c r="K3440" s="50" t="s">
        <v>118</v>
      </c>
      <c r="L3440" s="73">
        <v>26</v>
      </c>
      <c r="M3440" s="69">
        <v>1.7</v>
      </c>
      <c r="N3440" s="51">
        <v>125</v>
      </c>
      <c r="O3440" s="50" t="s">
        <v>345</v>
      </c>
      <c r="P3440" s="51">
        <v>10158</v>
      </c>
      <c r="Q3440" s="50" t="s">
        <v>1012</v>
      </c>
      <c r="R3440" s="51">
        <v>10125</v>
      </c>
      <c r="S3440" s="52">
        <v>15</v>
      </c>
      <c r="T3440" s="52">
        <v>78</v>
      </c>
      <c r="U3440" s="52">
        <v>86</v>
      </c>
      <c r="V3440" s="50" t="s">
        <v>51</v>
      </c>
      <c r="W3440" s="52">
        <v>72</v>
      </c>
      <c r="X3440" s="50" t="s">
        <v>226</v>
      </c>
      <c r="Y3440" s="78">
        <f t="shared" si="222"/>
        <v>0.16999999999999998</v>
      </c>
      <c r="Z3440" s="78">
        <f t="shared" si="223"/>
        <v>0.1</v>
      </c>
      <c r="AA3440" s="78">
        <f t="shared" si="224"/>
        <v>2.2800000000000002</v>
      </c>
      <c r="AB3440" s="77">
        <f t="shared" si="225"/>
        <v>260</v>
      </c>
    </row>
    <row r="3441" spans="1:28" x14ac:dyDescent="0.3">
      <c r="A3441" s="53">
        <v>45171</v>
      </c>
      <c r="B3441" s="50" t="s">
        <v>1255</v>
      </c>
      <c r="C3441" s="50" t="s">
        <v>1256</v>
      </c>
      <c r="D3441" s="50" t="s">
        <v>47</v>
      </c>
      <c r="E3441" s="52">
        <v>10</v>
      </c>
      <c r="F3441" s="51">
        <v>196</v>
      </c>
      <c r="G3441" s="65">
        <v>0.8</v>
      </c>
      <c r="H3441" s="51">
        <v>174</v>
      </c>
      <c r="I3441" s="50" t="s">
        <v>750</v>
      </c>
      <c r="J3441" s="61">
        <v>21.8</v>
      </c>
      <c r="K3441" s="50" t="s">
        <v>179</v>
      </c>
      <c r="L3441" s="72" t="s">
        <v>289</v>
      </c>
      <c r="M3441" s="69">
        <v>2.2000000000000002</v>
      </c>
      <c r="N3441" s="51">
        <v>58</v>
      </c>
      <c r="O3441" s="50" t="s">
        <v>369</v>
      </c>
      <c r="P3441" s="51">
        <v>10156</v>
      </c>
      <c r="Q3441" s="50" t="s">
        <v>51</v>
      </c>
      <c r="R3441" s="51">
        <v>10123</v>
      </c>
      <c r="S3441" s="50" t="s">
        <v>401</v>
      </c>
      <c r="T3441" s="52">
        <v>79</v>
      </c>
      <c r="U3441" s="52">
        <v>85</v>
      </c>
      <c r="V3441" s="50" t="s">
        <v>51</v>
      </c>
      <c r="W3441" s="52">
        <v>73</v>
      </c>
      <c r="X3441" s="50" t="s">
        <v>158</v>
      </c>
      <c r="Y3441" s="78">
        <f t="shared" si="222"/>
        <v>0.22000000000000003</v>
      </c>
      <c r="Z3441" s="78">
        <f t="shared" si="223"/>
        <v>0.08</v>
      </c>
      <c r="AA3441" s="78">
        <f t="shared" si="224"/>
        <v>2.1800000000000002</v>
      </c>
      <c r="AB3441" s="77">
        <f t="shared" si="225"/>
        <v>90</v>
      </c>
    </row>
    <row r="3442" spans="1:28" x14ac:dyDescent="0.3">
      <c r="A3442" s="53">
        <v>45172</v>
      </c>
      <c r="B3442" s="50" t="s">
        <v>1255</v>
      </c>
      <c r="C3442" s="50" t="s">
        <v>1256</v>
      </c>
      <c r="D3442" s="50" t="s">
        <v>47</v>
      </c>
      <c r="E3442" s="52">
        <v>10</v>
      </c>
      <c r="F3442" s="51">
        <v>206</v>
      </c>
      <c r="G3442" s="65">
        <v>0</v>
      </c>
      <c r="H3442" s="51">
        <v>165</v>
      </c>
      <c r="I3442" s="50" t="s">
        <v>123</v>
      </c>
      <c r="J3442" s="61">
        <v>24.8</v>
      </c>
      <c r="K3442" s="50" t="s">
        <v>50</v>
      </c>
      <c r="L3442" s="73">
        <v>10</v>
      </c>
      <c r="M3442" s="69">
        <v>5.8</v>
      </c>
      <c r="N3442" s="51">
        <v>192</v>
      </c>
      <c r="O3442" s="50" t="s">
        <v>164</v>
      </c>
      <c r="P3442" s="51">
        <v>10158</v>
      </c>
      <c r="Q3442" s="50" t="s">
        <v>263</v>
      </c>
      <c r="R3442" s="51">
        <v>10092</v>
      </c>
      <c r="S3442" s="50" t="s">
        <v>51</v>
      </c>
      <c r="T3442" s="52">
        <v>78</v>
      </c>
      <c r="U3442" s="52">
        <v>86</v>
      </c>
      <c r="V3442" s="50" t="s">
        <v>750</v>
      </c>
      <c r="W3442" s="52">
        <v>65</v>
      </c>
      <c r="X3442" s="50" t="s">
        <v>50</v>
      </c>
      <c r="Y3442" s="78">
        <f t="shared" si="222"/>
        <v>0.57999999999999996</v>
      </c>
      <c r="Z3442" s="78">
        <f t="shared" si="223"/>
        <v>0</v>
      </c>
      <c r="AA3442" s="78">
        <f t="shared" si="224"/>
        <v>2.48</v>
      </c>
      <c r="AB3442" s="77">
        <f t="shared" si="225"/>
        <v>100</v>
      </c>
    </row>
    <row r="3443" spans="1:28" x14ac:dyDescent="0.3">
      <c r="A3443" s="53">
        <v>45173</v>
      </c>
      <c r="B3443" s="50" t="s">
        <v>1255</v>
      </c>
      <c r="C3443" s="50" t="s">
        <v>1256</v>
      </c>
      <c r="D3443" s="50" t="s">
        <v>47</v>
      </c>
      <c r="E3443" s="52">
        <v>10</v>
      </c>
      <c r="F3443" s="51">
        <v>240</v>
      </c>
      <c r="G3443" s="65">
        <v>0</v>
      </c>
      <c r="H3443" s="51">
        <v>201</v>
      </c>
      <c r="I3443" s="50" t="s">
        <v>107</v>
      </c>
      <c r="J3443" s="61">
        <v>28</v>
      </c>
      <c r="K3443" s="50" t="s">
        <v>50</v>
      </c>
      <c r="L3443" s="72" t="s">
        <v>289</v>
      </c>
      <c r="M3443" s="69">
        <v>3.3</v>
      </c>
      <c r="N3443" s="51">
        <v>161</v>
      </c>
      <c r="O3443" s="50" t="s">
        <v>117</v>
      </c>
      <c r="P3443" s="51">
        <v>10115</v>
      </c>
      <c r="Q3443" s="52">
        <v>12</v>
      </c>
      <c r="R3443" s="51">
        <v>10070</v>
      </c>
      <c r="S3443" s="52">
        <v>13</v>
      </c>
      <c r="T3443" s="52">
        <v>62</v>
      </c>
      <c r="U3443" s="52">
        <v>82</v>
      </c>
      <c r="V3443" s="50" t="s">
        <v>521</v>
      </c>
      <c r="W3443" s="52">
        <v>39</v>
      </c>
      <c r="X3443" s="50" t="s">
        <v>129</v>
      </c>
      <c r="Y3443" s="78">
        <f t="shared" si="222"/>
        <v>0.32999999999999996</v>
      </c>
      <c r="Z3443" s="78">
        <f t="shared" si="223"/>
        <v>0</v>
      </c>
      <c r="AA3443" s="78">
        <f t="shared" si="224"/>
        <v>2.8</v>
      </c>
      <c r="AB3443" s="77">
        <f t="shared" si="225"/>
        <v>90</v>
      </c>
    </row>
    <row r="3444" spans="1:28" x14ac:dyDescent="0.3">
      <c r="A3444" s="53">
        <v>45174</v>
      </c>
      <c r="B3444" s="50" t="s">
        <v>1255</v>
      </c>
      <c r="C3444" s="50" t="s">
        <v>1256</v>
      </c>
      <c r="D3444" s="50" t="s">
        <v>47</v>
      </c>
      <c r="E3444" s="52">
        <v>10</v>
      </c>
      <c r="F3444" s="51">
        <v>252</v>
      </c>
      <c r="G3444" s="65">
        <v>0</v>
      </c>
      <c r="H3444" s="51">
        <v>199</v>
      </c>
      <c r="I3444" s="50" t="s">
        <v>59</v>
      </c>
      <c r="J3444" s="61">
        <v>30.5</v>
      </c>
      <c r="K3444" s="50" t="s">
        <v>91</v>
      </c>
      <c r="L3444" s="72" t="s">
        <v>116</v>
      </c>
      <c r="M3444" s="69">
        <v>1.1000000000000001</v>
      </c>
      <c r="N3444" s="51">
        <v>61</v>
      </c>
      <c r="O3444" s="50" t="s">
        <v>578</v>
      </c>
      <c r="P3444" s="51">
        <v>10140</v>
      </c>
      <c r="Q3444" s="52">
        <v>23</v>
      </c>
      <c r="R3444" s="51">
        <v>10092</v>
      </c>
      <c r="S3444" s="50" t="s">
        <v>51</v>
      </c>
      <c r="T3444" s="52">
        <v>52</v>
      </c>
      <c r="U3444" s="52">
        <v>70</v>
      </c>
      <c r="V3444" s="50" t="s">
        <v>521</v>
      </c>
      <c r="W3444" s="52">
        <v>31</v>
      </c>
      <c r="X3444" s="50" t="s">
        <v>99</v>
      </c>
      <c r="Y3444" s="78">
        <f t="shared" si="222"/>
        <v>0.11000000000000001</v>
      </c>
      <c r="Z3444" s="78">
        <f t="shared" si="223"/>
        <v>0</v>
      </c>
      <c r="AA3444" s="78">
        <f t="shared" si="224"/>
        <v>3.05</v>
      </c>
      <c r="AB3444" s="77">
        <f t="shared" si="225"/>
        <v>40</v>
      </c>
    </row>
    <row r="3445" spans="1:28" x14ac:dyDescent="0.3">
      <c r="A3445" s="53">
        <v>45175</v>
      </c>
      <c r="B3445" s="50" t="s">
        <v>1255</v>
      </c>
      <c r="C3445" s="50" t="s">
        <v>1256</v>
      </c>
      <c r="D3445" s="50" t="s">
        <v>47</v>
      </c>
      <c r="E3445" s="52">
        <v>10</v>
      </c>
      <c r="F3445" s="51">
        <v>238</v>
      </c>
      <c r="G3445" s="65">
        <v>0</v>
      </c>
      <c r="H3445" s="51">
        <v>193</v>
      </c>
      <c r="I3445" s="50" t="s">
        <v>258</v>
      </c>
      <c r="J3445" s="61">
        <v>28.4</v>
      </c>
      <c r="K3445" s="50" t="s">
        <v>215</v>
      </c>
      <c r="L3445" s="73">
        <v>22</v>
      </c>
      <c r="M3445" s="69">
        <v>1.7</v>
      </c>
      <c r="N3445" s="51">
        <v>42</v>
      </c>
      <c r="O3445" s="50" t="s">
        <v>521</v>
      </c>
      <c r="P3445" s="51">
        <v>10146</v>
      </c>
      <c r="Q3445" s="50" t="s">
        <v>289</v>
      </c>
      <c r="R3445" s="51">
        <v>10130</v>
      </c>
      <c r="S3445" s="52">
        <v>24</v>
      </c>
      <c r="T3445" s="52">
        <v>64</v>
      </c>
      <c r="U3445" s="52">
        <v>79</v>
      </c>
      <c r="V3445" s="50" t="s">
        <v>505</v>
      </c>
      <c r="W3445" s="52">
        <v>51</v>
      </c>
      <c r="X3445" s="50" t="s">
        <v>352</v>
      </c>
      <c r="Y3445" s="78">
        <f t="shared" si="222"/>
        <v>0.16999999999999998</v>
      </c>
      <c r="Z3445" s="78">
        <f t="shared" si="223"/>
        <v>0</v>
      </c>
      <c r="AA3445" s="78">
        <f t="shared" si="224"/>
        <v>2.84</v>
      </c>
      <c r="AB3445" s="77">
        <f t="shared" si="225"/>
        <v>220</v>
      </c>
    </row>
    <row r="3446" spans="1:28" x14ac:dyDescent="0.3">
      <c r="A3446" s="53">
        <v>45176</v>
      </c>
      <c r="B3446" s="50" t="s">
        <v>1255</v>
      </c>
      <c r="C3446" s="50" t="s">
        <v>1256</v>
      </c>
      <c r="D3446" s="50" t="s">
        <v>47</v>
      </c>
      <c r="E3446" s="52">
        <v>10</v>
      </c>
      <c r="F3446" s="51">
        <v>234</v>
      </c>
      <c r="G3446" s="65">
        <v>0.2</v>
      </c>
      <c r="H3446" s="51">
        <v>201</v>
      </c>
      <c r="I3446" s="50" t="s">
        <v>120</v>
      </c>
      <c r="J3446" s="61">
        <v>26.8</v>
      </c>
      <c r="K3446" s="50" t="s">
        <v>71</v>
      </c>
      <c r="L3446" s="73">
        <v>25</v>
      </c>
      <c r="M3446" s="69">
        <v>1.1000000000000001</v>
      </c>
      <c r="N3446" s="51">
        <v>103</v>
      </c>
      <c r="O3446" s="50" t="s">
        <v>355</v>
      </c>
      <c r="P3446" s="51">
        <v>10154</v>
      </c>
      <c r="Q3446" s="52">
        <v>22</v>
      </c>
      <c r="R3446" s="51">
        <v>10115</v>
      </c>
      <c r="S3446" s="50" t="s">
        <v>102</v>
      </c>
      <c r="T3446" s="52">
        <v>66</v>
      </c>
      <c r="U3446" s="52">
        <v>77</v>
      </c>
      <c r="V3446" s="50" t="s">
        <v>80</v>
      </c>
      <c r="W3446" s="52">
        <v>50</v>
      </c>
      <c r="X3446" s="50" t="s">
        <v>91</v>
      </c>
      <c r="Y3446" s="78">
        <f t="shared" si="222"/>
        <v>0.11000000000000001</v>
      </c>
      <c r="Z3446" s="78">
        <f t="shared" si="223"/>
        <v>0.02</v>
      </c>
      <c r="AA3446" s="78">
        <f t="shared" si="224"/>
        <v>2.68</v>
      </c>
      <c r="AB3446" s="77">
        <f t="shared" si="225"/>
        <v>250</v>
      </c>
    </row>
    <row r="3447" spans="1:28" x14ac:dyDescent="0.3">
      <c r="A3447" s="53">
        <v>45177</v>
      </c>
      <c r="B3447" s="50" t="s">
        <v>1255</v>
      </c>
      <c r="C3447" s="50" t="s">
        <v>1256</v>
      </c>
      <c r="D3447" s="50" t="s">
        <v>47</v>
      </c>
      <c r="E3447" s="52">
        <v>10</v>
      </c>
      <c r="F3447" s="51">
        <v>234</v>
      </c>
      <c r="G3447" s="65">
        <v>1.4</v>
      </c>
      <c r="H3447" s="51">
        <v>194</v>
      </c>
      <c r="I3447" s="50" t="s">
        <v>123</v>
      </c>
      <c r="J3447" s="61">
        <v>27.5</v>
      </c>
      <c r="K3447" s="50" t="s">
        <v>91</v>
      </c>
      <c r="L3447" s="73">
        <v>30</v>
      </c>
      <c r="M3447" s="69">
        <v>2.5</v>
      </c>
      <c r="N3447" s="51">
        <v>83</v>
      </c>
      <c r="O3447" s="50" t="s">
        <v>240</v>
      </c>
      <c r="P3447" s="51">
        <v>10150</v>
      </c>
      <c r="Q3447" s="50" t="s">
        <v>1012</v>
      </c>
      <c r="R3447" s="51">
        <v>10116</v>
      </c>
      <c r="S3447" s="52">
        <v>18</v>
      </c>
      <c r="T3447" s="52">
        <v>75</v>
      </c>
      <c r="U3447" s="52">
        <v>85</v>
      </c>
      <c r="V3447" s="50" t="s">
        <v>51</v>
      </c>
      <c r="W3447" s="52">
        <v>65</v>
      </c>
      <c r="X3447" s="50" t="s">
        <v>61</v>
      </c>
      <c r="Y3447" s="78">
        <f t="shared" si="222"/>
        <v>0.25</v>
      </c>
      <c r="Z3447" s="78">
        <f t="shared" si="223"/>
        <v>0.13999999999999999</v>
      </c>
      <c r="AA3447" s="78">
        <f t="shared" si="224"/>
        <v>2.75</v>
      </c>
      <c r="AB3447" s="77">
        <f t="shared" si="225"/>
        <v>300</v>
      </c>
    </row>
    <row r="3448" spans="1:28" x14ac:dyDescent="0.3">
      <c r="A3448" s="53">
        <v>45178</v>
      </c>
      <c r="B3448" s="50" t="s">
        <v>1255</v>
      </c>
      <c r="C3448" s="50" t="s">
        <v>1256</v>
      </c>
      <c r="D3448" s="50" t="s">
        <v>47</v>
      </c>
      <c r="E3448" s="52">
        <v>10</v>
      </c>
      <c r="F3448" s="51">
        <v>234</v>
      </c>
      <c r="G3448" s="65">
        <v>0.4</v>
      </c>
      <c r="H3448" s="51">
        <v>205</v>
      </c>
      <c r="I3448" s="50" t="s">
        <v>147</v>
      </c>
      <c r="J3448" s="61">
        <v>26.3</v>
      </c>
      <c r="K3448" s="50" t="s">
        <v>50</v>
      </c>
      <c r="L3448" s="73">
        <v>26</v>
      </c>
      <c r="M3448" s="69">
        <v>1.7</v>
      </c>
      <c r="N3448" s="51">
        <v>72</v>
      </c>
      <c r="O3448" s="50" t="s">
        <v>347</v>
      </c>
      <c r="P3448" s="51">
        <v>10150</v>
      </c>
      <c r="Q3448" s="50" t="s">
        <v>51</v>
      </c>
      <c r="R3448" s="51">
        <v>10108</v>
      </c>
      <c r="S3448" s="50" t="s">
        <v>102</v>
      </c>
      <c r="T3448" s="52">
        <v>80</v>
      </c>
      <c r="U3448" s="52">
        <v>86</v>
      </c>
      <c r="V3448" s="50" t="s">
        <v>51</v>
      </c>
      <c r="W3448" s="52">
        <v>70</v>
      </c>
      <c r="X3448" s="50" t="s">
        <v>50</v>
      </c>
      <c r="Y3448" s="78">
        <f t="shared" si="222"/>
        <v>0.16999999999999998</v>
      </c>
      <c r="Z3448" s="78">
        <f t="shared" si="223"/>
        <v>0.04</v>
      </c>
      <c r="AA3448" s="78">
        <f t="shared" si="224"/>
        <v>2.63</v>
      </c>
      <c r="AB3448" s="77">
        <f t="shared" si="225"/>
        <v>260</v>
      </c>
    </row>
    <row r="3449" spans="1:28" x14ac:dyDescent="0.3">
      <c r="A3449" s="53">
        <v>45179</v>
      </c>
      <c r="B3449" s="50" t="s">
        <v>1255</v>
      </c>
      <c r="C3449" s="50" t="s">
        <v>1256</v>
      </c>
      <c r="D3449" s="50" t="s">
        <v>47</v>
      </c>
      <c r="E3449" s="52">
        <v>10</v>
      </c>
      <c r="F3449" s="51">
        <v>237</v>
      </c>
      <c r="G3449" s="65">
        <v>2.8</v>
      </c>
      <c r="H3449" s="51">
        <v>205</v>
      </c>
      <c r="I3449" s="50" t="s">
        <v>193</v>
      </c>
      <c r="J3449" s="61">
        <v>26.9</v>
      </c>
      <c r="K3449" s="50" t="s">
        <v>91</v>
      </c>
      <c r="L3449" s="73">
        <v>0</v>
      </c>
      <c r="M3449" s="69">
        <v>1.9</v>
      </c>
      <c r="N3449" s="51">
        <v>58</v>
      </c>
      <c r="O3449" s="50" t="s">
        <v>51</v>
      </c>
      <c r="P3449" s="51">
        <v>10152</v>
      </c>
      <c r="Q3449" s="50" t="s">
        <v>289</v>
      </c>
      <c r="R3449" s="51">
        <v>10136</v>
      </c>
      <c r="S3449" s="52">
        <v>17</v>
      </c>
      <c r="T3449" s="52">
        <v>78</v>
      </c>
      <c r="U3449" s="52">
        <v>86</v>
      </c>
      <c r="V3449" s="50" t="s">
        <v>51</v>
      </c>
      <c r="W3449" s="52">
        <v>68</v>
      </c>
      <c r="X3449" s="50" t="s">
        <v>158</v>
      </c>
      <c r="Y3449" s="78">
        <f t="shared" si="222"/>
        <v>0.19</v>
      </c>
      <c r="Z3449" s="78">
        <f t="shared" si="223"/>
        <v>0.27999999999999997</v>
      </c>
      <c r="AA3449" s="78">
        <f t="shared" si="224"/>
        <v>2.69</v>
      </c>
      <c r="AB3449" s="77">
        <f t="shared" si="225"/>
        <v>0</v>
      </c>
    </row>
    <row r="3450" spans="1:28" x14ac:dyDescent="0.3">
      <c r="A3450" s="53">
        <v>45180</v>
      </c>
      <c r="B3450" s="50" t="s">
        <v>1255</v>
      </c>
      <c r="C3450" s="50" t="s">
        <v>1256</v>
      </c>
      <c r="D3450" s="50" t="s">
        <v>47</v>
      </c>
      <c r="E3450" s="52">
        <v>10</v>
      </c>
      <c r="F3450" s="51">
        <v>205</v>
      </c>
      <c r="G3450" s="65">
        <v>39.200000000000003</v>
      </c>
      <c r="H3450" s="51">
        <v>181</v>
      </c>
      <c r="I3450" s="50" t="s">
        <v>249</v>
      </c>
      <c r="J3450" s="61">
        <v>22.9</v>
      </c>
      <c r="K3450" s="50" t="s">
        <v>117</v>
      </c>
      <c r="L3450" s="73">
        <v>30</v>
      </c>
      <c r="M3450" s="69">
        <v>2.5</v>
      </c>
      <c r="N3450" s="51">
        <v>78</v>
      </c>
      <c r="O3450" s="50" t="s">
        <v>121</v>
      </c>
      <c r="P3450" s="51">
        <v>10153</v>
      </c>
      <c r="Q3450" s="52">
        <v>23</v>
      </c>
      <c r="R3450" s="51">
        <v>10128</v>
      </c>
      <c r="S3450" s="50" t="s">
        <v>218</v>
      </c>
      <c r="T3450" s="52">
        <v>81</v>
      </c>
      <c r="U3450" s="52">
        <v>87</v>
      </c>
      <c r="V3450" s="50" t="s">
        <v>51</v>
      </c>
      <c r="W3450" s="52">
        <v>70</v>
      </c>
      <c r="X3450" s="50" t="s">
        <v>352</v>
      </c>
      <c r="Y3450" s="78">
        <f t="shared" si="222"/>
        <v>0.25</v>
      </c>
      <c r="Z3450" s="78">
        <f t="shared" si="223"/>
        <v>3.9200000000000004</v>
      </c>
      <c r="AA3450" s="78">
        <f t="shared" si="224"/>
        <v>2.29</v>
      </c>
      <c r="AB3450" s="77">
        <f t="shared" si="225"/>
        <v>300</v>
      </c>
    </row>
    <row r="3451" spans="1:28" x14ac:dyDescent="0.3">
      <c r="A3451" s="53">
        <v>45181</v>
      </c>
      <c r="B3451" s="50" t="s">
        <v>1255</v>
      </c>
      <c r="C3451" s="50" t="s">
        <v>1256</v>
      </c>
      <c r="D3451" s="50" t="s">
        <v>47</v>
      </c>
      <c r="E3451" s="52">
        <v>10</v>
      </c>
      <c r="F3451" s="51">
        <v>208</v>
      </c>
      <c r="G3451" s="65">
        <v>0</v>
      </c>
      <c r="H3451" s="51">
        <v>177</v>
      </c>
      <c r="I3451" s="50" t="s">
        <v>100</v>
      </c>
      <c r="J3451" s="61">
        <v>23.9</v>
      </c>
      <c r="K3451" s="50" t="s">
        <v>61</v>
      </c>
      <c r="L3451" s="73">
        <v>30</v>
      </c>
      <c r="M3451" s="69">
        <v>1.7</v>
      </c>
      <c r="N3451" s="51">
        <v>64</v>
      </c>
      <c r="O3451" s="50" t="s">
        <v>182</v>
      </c>
      <c r="P3451" s="51">
        <v>10191</v>
      </c>
      <c r="Q3451" s="50" t="s">
        <v>51</v>
      </c>
      <c r="R3451" s="51">
        <v>10150</v>
      </c>
      <c r="S3451" s="50" t="s">
        <v>84</v>
      </c>
      <c r="T3451" s="52">
        <v>77</v>
      </c>
      <c r="U3451" s="52">
        <v>88</v>
      </c>
      <c r="V3451" s="50" t="s">
        <v>51</v>
      </c>
      <c r="W3451" s="52">
        <v>66</v>
      </c>
      <c r="X3451" s="50" t="s">
        <v>51</v>
      </c>
      <c r="Y3451" s="78">
        <f t="shared" si="222"/>
        <v>0.16999999999999998</v>
      </c>
      <c r="Z3451" s="78">
        <f t="shared" si="223"/>
        <v>0</v>
      </c>
      <c r="AA3451" s="78">
        <f t="shared" si="224"/>
        <v>2.3899999999999997</v>
      </c>
      <c r="AB3451" s="77">
        <f t="shared" si="225"/>
        <v>300</v>
      </c>
    </row>
    <row r="3452" spans="1:28" x14ac:dyDescent="0.3">
      <c r="A3452" s="53">
        <v>45182</v>
      </c>
      <c r="B3452" s="50" t="s">
        <v>1255</v>
      </c>
      <c r="C3452" s="50" t="s">
        <v>1256</v>
      </c>
      <c r="D3452" s="50" t="s">
        <v>47</v>
      </c>
      <c r="E3452" s="52">
        <v>10</v>
      </c>
      <c r="F3452" s="51">
        <v>202</v>
      </c>
      <c r="G3452" s="65">
        <v>1.8</v>
      </c>
      <c r="H3452" s="51">
        <v>175</v>
      </c>
      <c r="I3452" s="50" t="s">
        <v>494</v>
      </c>
      <c r="J3452" s="61">
        <v>22.9</v>
      </c>
      <c r="K3452" s="50" t="s">
        <v>188</v>
      </c>
      <c r="L3452" s="72" t="s">
        <v>533</v>
      </c>
      <c r="M3452" s="69">
        <v>1.9</v>
      </c>
      <c r="N3452" s="51">
        <v>67</v>
      </c>
      <c r="O3452" s="50" t="s">
        <v>186</v>
      </c>
      <c r="P3452" s="51">
        <v>10209</v>
      </c>
      <c r="Q3452" s="52">
        <v>11</v>
      </c>
      <c r="R3452" s="51">
        <v>10187</v>
      </c>
      <c r="S3452" s="50" t="s">
        <v>102</v>
      </c>
      <c r="T3452" s="52">
        <v>79</v>
      </c>
      <c r="U3452" s="52">
        <v>84</v>
      </c>
      <c r="V3452" s="50" t="s">
        <v>51</v>
      </c>
      <c r="W3452" s="52">
        <v>71</v>
      </c>
      <c r="X3452" s="50" t="s">
        <v>307</v>
      </c>
      <c r="Y3452" s="78">
        <f t="shared" si="222"/>
        <v>0.19</v>
      </c>
      <c r="Z3452" s="78">
        <f t="shared" si="223"/>
        <v>0.18</v>
      </c>
      <c r="AA3452" s="78">
        <f t="shared" si="224"/>
        <v>2.29</v>
      </c>
      <c r="AB3452" s="77">
        <f t="shared" si="225"/>
        <v>70</v>
      </c>
    </row>
    <row r="3453" spans="1:28" x14ac:dyDescent="0.3">
      <c r="A3453" s="53">
        <v>45183</v>
      </c>
      <c r="B3453" s="50" t="s">
        <v>1255</v>
      </c>
      <c r="C3453" s="50" t="s">
        <v>1256</v>
      </c>
      <c r="D3453" s="50" t="s">
        <v>47</v>
      </c>
      <c r="E3453" s="52">
        <v>10</v>
      </c>
      <c r="F3453" s="51">
        <v>218</v>
      </c>
      <c r="G3453" s="65">
        <v>0</v>
      </c>
      <c r="H3453" s="51">
        <v>185</v>
      </c>
      <c r="I3453" s="50" t="s">
        <v>100</v>
      </c>
      <c r="J3453" s="61">
        <v>25</v>
      </c>
      <c r="K3453" s="50" t="s">
        <v>133</v>
      </c>
      <c r="L3453" s="72" t="s">
        <v>289</v>
      </c>
      <c r="M3453" s="69">
        <v>3.9</v>
      </c>
      <c r="N3453" s="51">
        <v>92</v>
      </c>
      <c r="O3453" s="50" t="s">
        <v>439</v>
      </c>
      <c r="P3453" s="51">
        <v>10198</v>
      </c>
      <c r="Q3453" s="50" t="s">
        <v>1012</v>
      </c>
      <c r="R3453" s="51">
        <v>10118</v>
      </c>
      <c r="S3453" s="52">
        <v>24</v>
      </c>
      <c r="T3453" s="52">
        <v>73</v>
      </c>
      <c r="U3453" s="52">
        <v>84</v>
      </c>
      <c r="V3453" s="50" t="s">
        <v>51</v>
      </c>
      <c r="W3453" s="52">
        <v>62</v>
      </c>
      <c r="X3453" s="50" t="s">
        <v>133</v>
      </c>
      <c r="Y3453" s="78">
        <f t="shared" si="222"/>
        <v>0.39</v>
      </c>
      <c r="Z3453" s="78">
        <f t="shared" si="223"/>
        <v>0</v>
      </c>
      <c r="AA3453" s="78">
        <f t="shared" si="224"/>
        <v>2.5</v>
      </c>
      <c r="AB3453" s="77">
        <f t="shared" si="225"/>
        <v>90</v>
      </c>
    </row>
    <row r="3454" spans="1:28" x14ac:dyDescent="0.3">
      <c r="A3454" s="53">
        <v>45184</v>
      </c>
      <c r="B3454" s="50" t="s">
        <v>1255</v>
      </c>
      <c r="C3454" s="50" t="s">
        <v>1256</v>
      </c>
      <c r="D3454" s="50" t="s">
        <v>47</v>
      </c>
      <c r="E3454" s="52">
        <v>10</v>
      </c>
      <c r="F3454" s="51">
        <v>208</v>
      </c>
      <c r="G3454" s="65">
        <v>0.2</v>
      </c>
      <c r="H3454" s="51">
        <v>171</v>
      </c>
      <c r="I3454" s="50" t="s">
        <v>537</v>
      </c>
      <c r="J3454" s="61">
        <v>24.5</v>
      </c>
      <c r="K3454" s="50" t="s">
        <v>89</v>
      </c>
      <c r="L3454" s="72" t="s">
        <v>132</v>
      </c>
      <c r="M3454" s="69">
        <v>2.2000000000000002</v>
      </c>
      <c r="N3454" s="51">
        <v>78</v>
      </c>
      <c r="O3454" s="50" t="s">
        <v>167</v>
      </c>
      <c r="P3454" s="51">
        <v>10118</v>
      </c>
      <c r="Q3454" s="50" t="s">
        <v>1012</v>
      </c>
      <c r="R3454" s="51">
        <v>10055</v>
      </c>
      <c r="S3454" s="52">
        <v>24</v>
      </c>
      <c r="T3454" s="52">
        <v>77</v>
      </c>
      <c r="U3454" s="52">
        <v>87</v>
      </c>
      <c r="V3454" s="50" t="s">
        <v>51</v>
      </c>
      <c r="W3454" s="52">
        <v>66</v>
      </c>
      <c r="X3454" s="50" t="s">
        <v>201</v>
      </c>
      <c r="Y3454" s="78">
        <f t="shared" si="222"/>
        <v>0.22000000000000003</v>
      </c>
      <c r="Z3454" s="78">
        <f t="shared" si="223"/>
        <v>0.02</v>
      </c>
      <c r="AA3454" s="78">
        <f t="shared" si="224"/>
        <v>2.4500000000000002</v>
      </c>
      <c r="AB3454" s="77">
        <f t="shared" si="225"/>
        <v>80</v>
      </c>
    </row>
    <row r="3455" spans="1:28" x14ac:dyDescent="0.3">
      <c r="A3455" s="53">
        <v>45185</v>
      </c>
      <c r="B3455" s="50" t="s">
        <v>1255</v>
      </c>
      <c r="C3455" s="50" t="s">
        <v>1256</v>
      </c>
      <c r="D3455" s="50" t="s">
        <v>47</v>
      </c>
      <c r="E3455" s="52">
        <v>10</v>
      </c>
      <c r="F3455" s="51">
        <v>210</v>
      </c>
      <c r="G3455" s="65">
        <v>2</v>
      </c>
      <c r="H3455" s="51">
        <v>176</v>
      </c>
      <c r="I3455" s="50" t="s">
        <v>120</v>
      </c>
      <c r="J3455" s="61">
        <v>24.4</v>
      </c>
      <c r="K3455" s="50" t="s">
        <v>250</v>
      </c>
      <c r="L3455" s="72" t="s">
        <v>132</v>
      </c>
      <c r="M3455" s="69">
        <v>1.4</v>
      </c>
      <c r="N3455" s="51">
        <v>67</v>
      </c>
      <c r="O3455" s="50" t="s">
        <v>107</v>
      </c>
      <c r="P3455" s="51">
        <v>10078</v>
      </c>
      <c r="Q3455" s="52">
        <v>22</v>
      </c>
      <c r="R3455" s="51">
        <v>10037</v>
      </c>
      <c r="S3455" s="50" t="s">
        <v>102</v>
      </c>
      <c r="T3455" s="52">
        <v>80</v>
      </c>
      <c r="U3455" s="52">
        <v>84</v>
      </c>
      <c r="V3455" s="50" t="s">
        <v>51</v>
      </c>
      <c r="W3455" s="52">
        <v>68</v>
      </c>
      <c r="X3455" s="50" t="s">
        <v>148</v>
      </c>
      <c r="Y3455" s="78">
        <f t="shared" si="222"/>
        <v>0.13999999999999999</v>
      </c>
      <c r="Z3455" s="78">
        <f t="shared" si="223"/>
        <v>0.2</v>
      </c>
      <c r="AA3455" s="78">
        <f t="shared" si="224"/>
        <v>2.44</v>
      </c>
      <c r="AB3455" s="77">
        <f t="shared" si="225"/>
        <v>80</v>
      </c>
    </row>
    <row r="3456" spans="1:28" x14ac:dyDescent="0.3">
      <c r="A3456" s="53">
        <v>45186</v>
      </c>
      <c r="B3456" s="50" t="s">
        <v>1255</v>
      </c>
      <c r="C3456" s="50" t="s">
        <v>1256</v>
      </c>
      <c r="D3456" s="50" t="s">
        <v>47</v>
      </c>
      <c r="E3456" s="52">
        <v>10</v>
      </c>
      <c r="F3456" s="51">
        <v>224</v>
      </c>
      <c r="G3456" s="65">
        <v>0.4</v>
      </c>
      <c r="H3456" s="51">
        <v>185</v>
      </c>
      <c r="I3456" s="50" t="s">
        <v>124</v>
      </c>
      <c r="J3456" s="61">
        <v>26.2</v>
      </c>
      <c r="K3456" s="50" t="s">
        <v>52</v>
      </c>
      <c r="L3456" s="72" t="s">
        <v>132</v>
      </c>
      <c r="M3456" s="69">
        <v>2.8</v>
      </c>
      <c r="N3456" s="51">
        <v>64</v>
      </c>
      <c r="O3456" s="50" t="s">
        <v>264</v>
      </c>
      <c r="P3456" s="51">
        <v>10073</v>
      </c>
      <c r="Q3456" s="52">
        <v>22</v>
      </c>
      <c r="R3456" s="51">
        <v>10046</v>
      </c>
      <c r="S3456" s="50" t="s">
        <v>102</v>
      </c>
      <c r="T3456" s="52">
        <v>62</v>
      </c>
      <c r="U3456" s="52">
        <v>78</v>
      </c>
      <c r="V3456" s="50" t="s">
        <v>163</v>
      </c>
      <c r="W3456" s="52">
        <v>50</v>
      </c>
      <c r="X3456" s="50" t="s">
        <v>117</v>
      </c>
      <c r="Y3456" s="78">
        <f t="shared" si="222"/>
        <v>0.27999999999999997</v>
      </c>
      <c r="Z3456" s="78">
        <f t="shared" si="223"/>
        <v>0.04</v>
      </c>
      <c r="AA3456" s="78">
        <f t="shared" si="224"/>
        <v>2.62</v>
      </c>
      <c r="AB3456" s="77">
        <f t="shared" si="225"/>
        <v>80</v>
      </c>
    </row>
    <row r="3457" spans="1:28" x14ac:dyDescent="0.3">
      <c r="A3457" s="53">
        <v>45187</v>
      </c>
      <c r="B3457" s="50" t="s">
        <v>1255</v>
      </c>
      <c r="C3457" s="50" t="s">
        <v>1256</v>
      </c>
      <c r="D3457" s="50" t="s">
        <v>47</v>
      </c>
      <c r="E3457" s="52">
        <v>10</v>
      </c>
      <c r="F3457" s="51">
        <v>214</v>
      </c>
      <c r="G3457" s="65">
        <v>1</v>
      </c>
      <c r="H3457" s="51">
        <v>182</v>
      </c>
      <c r="I3457" s="50" t="s">
        <v>51</v>
      </c>
      <c r="J3457" s="61">
        <v>24.7</v>
      </c>
      <c r="K3457" s="50" t="s">
        <v>133</v>
      </c>
      <c r="L3457" s="73">
        <v>30</v>
      </c>
      <c r="M3457" s="69">
        <v>3.1</v>
      </c>
      <c r="N3457" s="51">
        <v>106</v>
      </c>
      <c r="O3457" s="50" t="s">
        <v>179</v>
      </c>
      <c r="P3457" s="51">
        <v>10194</v>
      </c>
      <c r="Q3457" s="52">
        <v>23</v>
      </c>
      <c r="R3457" s="51">
        <v>10066</v>
      </c>
      <c r="S3457" s="50" t="s">
        <v>218</v>
      </c>
      <c r="T3457" s="52">
        <v>67</v>
      </c>
      <c r="U3457" s="52">
        <v>76</v>
      </c>
      <c r="V3457" s="50" t="s">
        <v>100</v>
      </c>
      <c r="W3457" s="52">
        <v>43</v>
      </c>
      <c r="X3457" s="50" t="s">
        <v>250</v>
      </c>
      <c r="Y3457" s="78">
        <f t="shared" si="222"/>
        <v>0.31</v>
      </c>
      <c r="Z3457" s="78">
        <f t="shared" si="223"/>
        <v>0.1</v>
      </c>
      <c r="AA3457" s="78">
        <f t="shared" si="224"/>
        <v>2.4699999999999998</v>
      </c>
      <c r="AB3457" s="77">
        <f t="shared" si="225"/>
        <v>300</v>
      </c>
    </row>
    <row r="3458" spans="1:28" x14ac:dyDescent="0.3">
      <c r="A3458" s="53">
        <v>45188</v>
      </c>
      <c r="B3458" s="50" t="s">
        <v>1255</v>
      </c>
      <c r="C3458" s="50" t="s">
        <v>1256</v>
      </c>
      <c r="D3458" s="50" t="s">
        <v>47</v>
      </c>
      <c r="E3458" s="52">
        <v>10</v>
      </c>
      <c r="F3458" s="51">
        <v>202</v>
      </c>
      <c r="G3458" s="65">
        <v>0</v>
      </c>
      <c r="H3458" s="51">
        <v>161</v>
      </c>
      <c r="I3458" s="50" t="s">
        <v>280</v>
      </c>
      <c r="J3458" s="61">
        <v>24.2</v>
      </c>
      <c r="K3458" s="50" t="s">
        <v>71</v>
      </c>
      <c r="L3458" s="73">
        <v>0</v>
      </c>
      <c r="M3458" s="69">
        <v>3.1</v>
      </c>
      <c r="N3458" s="51">
        <v>56</v>
      </c>
      <c r="O3458" s="50" t="s">
        <v>369</v>
      </c>
      <c r="P3458" s="51">
        <v>10194</v>
      </c>
      <c r="Q3458" s="50" t="s">
        <v>1012</v>
      </c>
      <c r="R3458" s="51">
        <v>10130</v>
      </c>
      <c r="S3458" s="52">
        <v>24</v>
      </c>
      <c r="T3458" s="52">
        <v>72</v>
      </c>
      <c r="U3458" s="52">
        <v>82</v>
      </c>
      <c r="V3458" s="50" t="s">
        <v>74</v>
      </c>
      <c r="W3458" s="52">
        <v>63</v>
      </c>
      <c r="X3458" s="50" t="s">
        <v>51</v>
      </c>
      <c r="Y3458" s="78">
        <f t="shared" si="222"/>
        <v>0.31</v>
      </c>
      <c r="Z3458" s="78">
        <f t="shared" si="223"/>
        <v>0</v>
      </c>
      <c r="AA3458" s="78">
        <f t="shared" si="224"/>
        <v>2.42</v>
      </c>
      <c r="AB3458" s="77">
        <f t="shared" si="225"/>
        <v>0</v>
      </c>
    </row>
    <row r="3459" spans="1:28" x14ac:dyDescent="0.3">
      <c r="A3459" s="53">
        <v>45189</v>
      </c>
      <c r="B3459" s="50" t="s">
        <v>1255</v>
      </c>
      <c r="C3459" s="50" t="s">
        <v>1256</v>
      </c>
      <c r="D3459" s="50" t="s">
        <v>47</v>
      </c>
      <c r="E3459" s="52">
        <v>10</v>
      </c>
      <c r="F3459" s="51">
        <v>202</v>
      </c>
      <c r="G3459" s="65">
        <v>9.6</v>
      </c>
      <c r="H3459" s="51">
        <v>162</v>
      </c>
      <c r="I3459" s="50" t="s">
        <v>123</v>
      </c>
      <c r="J3459" s="61">
        <v>24.1</v>
      </c>
      <c r="K3459" s="50" t="s">
        <v>215</v>
      </c>
      <c r="L3459" s="72" t="s">
        <v>289</v>
      </c>
      <c r="M3459" s="69">
        <v>2.8</v>
      </c>
      <c r="N3459" s="51">
        <v>78</v>
      </c>
      <c r="O3459" s="50" t="s">
        <v>98</v>
      </c>
      <c r="P3459" s="51">
        <v>10130</v>
      </c>
      <c r="Q3459" s="50" t="s">
        <v>1012</v>
      </c>
      <c r="R3459" s="51">
        <v>10022</v>
      </c>
      <c r="S3459" s="52">
        <v>23</v>
      </c>
      <c r="T3459" s="52">
        <v>74</v>
      </c>
      <c r="U3459" s="52">
        <v>85</v>
      </c>
      <c r="V3459" s="50" t="s">
        <v>51</v>
      </c>
      <c r="W3459" s="52">
        <v>62</v>
      </c>
      <c r="X3459" s="50" t="s">
        <v>89</v>
      </c>
      <c r="Y3459" s="78">
        <f t="shared" ref="Y3459:Y3522" si="226">M3459/$AE$17</f>
        <v>0.27999999999999997</v>
      </c>
      <c r="Z3459" s="78">
        <f t="shared" ref="Z3459:Z3522" si="227">G3459/$AE$17</f>
        <v>0.96</v>
      </c>
      <c r="AA3459" s="78">
        <f t="shared" ref="AA3459:AA3522" si="228">J3459/$AE$17</f>
        <v>2.41</v>
      </c>
      <c r="AB3459" s="77">
        <f t="shared" ref="AB3459:AB3522" si="229">L3459*$AE$17</f>
        <v>90</v>
      </c>
    </row>
    <row r="3460" spans="1:28" x14ac:dyDescent="0.3">
      <c r="A3460" s="53">
        <v>45190</v>
      </c>
      <c r="B3460" s="50" t="s">
        <v>1255</v>
      </c>
      <c r="C3460" s="50" t="s">
        <v>1256</v>
      </c>
      <c r="D3460" s="50" t="s">
        <v>47</v>
      </c>
      <c r="E3460" s="52">
        <v>10</v>
      </c>
      <c r="F3460" s="51">
        <v>191</v>
      </c>
      <c r="G3460" s="65">
        <v>0.4</v>
      </c>
      <c r="H3460" s="51">
        <v>162</v>
      </c>
      <c r="I3460" s="50" t="s">
        <v>100</v>
      </c>
      <c r="J3460" s="61">
        <v>22</v>
      </c>
      <c r="K3460" s="50" t="s">
        <v>158</v>
      </c>
      <c r="L3460" s="73">
        <v>29</v>
      </c>
      <c r="M3460" s="69">
        <v>3.3</v>
      </c>
      <c r="N3460" s="51">
        <v>181</v>
      </c>
      <c r="O3460" s="50" t="s">
        <v>139</v>
      </c>
      <c r="P3460" s="51">
        <v>10080</v>
      </c>
      <c r="Q3460" s="50" t="s">
        <v>51</v>
      </c>
      <c r="R3460" s="51">
        <v>10010</v>
      </c>
      <c r="S3460" s="50" t="s">
        <v>84</v>
      </c>
      <c r="T3460" s="52">
        <v>67</v>
      </c>
      <c r="U3460" s="52">
        <v>85</v>
      </c>
      <c r="V3460" s="50" t="s">
        <v>51</v>
      </c>
      <c r="W3460" s="52">
        <v>48</v>
      </c>
      <c r="X3460" s="50" t="s">
        <v>250</v>
      </c>
      <c r="Y3460" s="78">
        <f t="shared" si="226"/>
        <v>0.32999999999999996</v>
      </c>
      <c r="Z3460" s="78">
        <f t="shared" si="227"/>
        <v>0.04</v>
      </c>
      <c r="AA3460" s="78">
        <f t="shared" si="228"/>
        <v>2.2000000000000002</v>
      </c>
      <c r="AB3460" s="77">
        <f t="shared" si="229"/>
        <v>290</v>
      </c>
    </row>
    <row r="3461" spans="1:28" x14ac:dyDescent="0.3">
      <c r="A3461" s="53">
        <v>45191</v>
      </c>
      <c r="B3461" s="50" t="s">
        <v>1255</v>
      </c>
      <c r="C3461" s="50" t="s">
        <v>1256</v>
      </c>
      <c r="D3461" s="50" t="s">
        <v>47</v>
      </c>
      <c r="E3461" s="52">
        <v>10</v>
      </c>
      <c r="F3461" s="51">
        <v>190</v>
      </c>
      <c r="G3461" s="65">
        <v>0.6</v>
      </c>
      <c r="H3461" s="51">
        <v>159</v>
      </c>
      <c r="I3461" s="50" t="s">
        <v>543</v>
      </c>
      <c r="J3461" s="61">
        <v>22.2</v>
      </c>
      <c r="K3461" s="50" t="s">
        <v>182</v>
      </c>
      <c r="L3461" s="73">
        <v>26</v>
      </c>
      <c r="M3461" s="69">
        <v>4.4000000000000004</v>
      </c>
      <c r="N3461" s="51">
        <v>153</v>
      </c>
      <c r="O3461" s="50" t="s">
        <v>232</v>
      </c>
      <c r="P3461" s="51">
        <v>10175</v>
      </c>
      <c r="Q3461" s="52">
        <v>23</v>
      </c>
      <c r="R3461" s="51">
        <v>10074</v>
      </c>
      <c r="S3461" s="50" t="s">
        <v>84</v>
      </c>
      <c r="T3461" s="52">
        <v>61</v>
      </c>
      <c r="U3461" s="52">
        <v>72</v>
      </c>
      <c r="V3461" s="50" t="s">
        <v>133</v>
      </c>
      <c r="W3461" s="52">
        <v>43</v>
      </c>
      <c r="X3461" s="50" t="s">
        <v>104</v>
      </c>
      <c r="Y3461" s="78">
        <f t="shared" si="226"/>
        <v>0.44000000000000006</v>
      </c>
      <c r="Z3461" s="78">
        <f t="shared" si="227"/>
        <v>0.06</v>
      </c>
      <c r="AA3461" s="78">
        <f t="shared" si="228"/>
        <v>2.2199999999999998</v>
      </c>
      <c r="AB3461" s="77">
        <f t="shared" si="229"/>
        <v>260</v>
      </c>
    </row>
    <row r="3462" spans="1:28" x14ac:dyDescent="0.3">
      <c r="A3462" s="53">
        <v>45192</v>
      </c>
      <c r="B3462" s="50" t="s">
        <v>1255</v>
      </c>
      <c r="C3462" s="50" t="s">
        <v>1256</v>
      </c>
      <c r="D3462" s="50" t="s">
        <v>47</v>
      </c>
      <c r="E3462" s="52">
        <v>10</v>
      </c>
      <c r="F3462" s="51">
        <v>186</v>
      </c>
      <c r="G3462" s="65">
        <v>0</v>
      </c>
      <c r="H3462" s="51">
        <v>140</v>
      </c>
      <c r="I3462" s="50" t="s">
        <v>301</v>
      </c>
      <c r="J3462" s="61">
        <v>23.3</v>
      </c>
      <c r="K3462" s="50" t="s">
        <v>61</v>
      </c>
      <c r="L3462" s="73">
        <v>27</v>
      </c>
      <c r="M3462" s="69">
        <v>1.9</v>
      </c>
      <c r="N3462" s="51">
        <v>58</v>
      </c>
      <c r="O3462" s="50" t="s">
        <v>70</v>
      </c>
      <c r="P3462" s="51">
        <v>10208</v>
      </c>
      <c r="Q3462" s="52">
        <v>21</v>
      </c>
      <c r="R3462" s="51">
        <v>10172</v>
      </c>
      <c r="S3462" s="50" t="s">
        <v>1012</v>
      </c>
      <c r="T3462" s="52">
        <v>61</v>
      </c>
      <c r="U3462" s="52">
        <v>77</v>
      </c>
      <c r="V3462" s="50" t="s">
        <v>100</v>
      </c>
      <c r="W3462" s="52">
        <v>46</v>
      </c>
      <c r="X3462" s="50" t="s">
        <v>143</v>
      </c>
      <c r="Y3462" s="78">
        <f t="shared" si="226"/>
        <v>0.19</v>
      </c>
      <c r="Z3462" s="78">
        <f t="shared" si="227"/>
        <v>0</v>
      </c>
      <c r="AA3462" s="78">
        <f t="shared" si="228"/>
        <v>2.33</v>
      </c>
      <c r="AB3462" s="77">
        <f t="shared" si="229"/>
        <v>270</v>
      </c>
    </row>
    <row r="3463" spans="1:28" x14ac:dyDescent="0.3">
      <c r="A3463" s="53">
        <v>45193</v>
      </c>
      <c r="B3463" s="50" t="s">
        <v>1255</v>
      </c>
      <c r="C3463" s="50" t="s">
        <v>1256</v>
      </c>
      <c r="D3463" s="50" t="s">
        <v>47</v>
      </c>
      <c r="E3463" s="52">
        <v>10</v>
      </c>
      <c r="F3463" s="51">
        <v>192</v>
      </c>
      <c r="G3463" s="65">
        <v>0</v>
      </c>
      <c r="H3463" s="51">
        <v>143</v>
      </c>
      <c r="I3463" s="50" t="s">
        <v>75</v>
      </c>
      <c r="J3463" s="61">
        <v>24.1</v>
      </c>
      <c r="K3463" s="50" t="s">
        <v>61</v>
      </c>
      <c r="L3463" s="73">
        <v>29</v>
      </c>
      <c r="M3463" s="69">
        <v>1.4</v>
      </c>
      <c r="N3463" s="51">
        <v>64</v>
      </c>
      <c r="O3463" s="50" t="s">
        <v>763</v>
      </c>
      <c r="P3463" s="51">
        <v>10202</v>
      </c>
      <c r="Q3463" s="52">
        <v>23</v>
      </c>
      <c r="R3463" s="51">
        <v>10162</v>
      </c>
      <c r="S3463" s="52">
        <v>14</v>
      </c>
      <c r="T3463" s="52">
        <v>70</v>
      </c>
      <c r="U3463" s="52">
        <v>82</v>
      </c>
      <c r="V3463" s="50" t="s">
        <v>159</v>
      </c>
      <c r="W3463" s="52">
        <v>59</v>
      </c>
      <c r="X3463" s="50" t="s">
        <v>146</v>
      </c>
      <c r="Y3463" s="78">
        <f t="shared" si="226"/>
        <v>0.13999999999999999</v>
      </c>
      <c r="Z3463" s="78">
        <f t="shared" si="227"/>
        <v>0</v>
      </c>
      <c r="AA3463" s="78">
        <f t="shared" si="228"/>
        <v>2.41</v>
      </c>
      <c r="AB3463" s="77">
        <f t="shared" si="229"/>
        <v>290</v>
      </c>
    </row>
    <row r="3464" spans="1:28" x14ac:dyDescent="0.3">
      <c r="A3464" s="53">
        <v>45194</v>
      </c>
      <c r="B3464" s="50" t="s">
        <v>1255</v>
      </c>
      <c r="C3464" s="50" t="s">
        <v>1256</v>
      </c>
      <c r="D3464" s="50" t="s">
        <v>47</v>
      </c>
      <c r="E3464" s="52">
        <v>10</v>
      </c>
      <c r="F3464" s="51">
        <v>204</v>
      </c>
      <c r="G3464" s="65">
        <v>0</v>
      </c>
      <c r="H3464" s="51">
        <v>155</v>
      </c>
      <c r="I3464" s="50" t="s">
        <v>184</v>
      </c>
      <c r="J3464" s="61">
        <v>25.3</v>
      </c>
      <c r="K3464" s="50" t="s">
        <v>51</v>
      </c>
      <c r="L3464" s="72" t="s">
        <v>533</v>
      </c>
      <c r="M3464" s="69">
        <v>1.9</v>
      </c>
      <c r="N3464" s="51">
        <v>61</v>
      </c>
      <c r="O3464" s="50" t="s">
        <v>209</v>
      </c>
      <c r="P3464" s="51">
        <v>10203</v>
      </c>
      <c r="Q3464" s="50" t="s">
        <v>289</v>
      </c>
      <c r="R3464" s="51">
        <v>10170</v>
      </c>
      <c r="S3464" s="52">
        <v>23</v>
      </c>
      <c r="T3464" s="52">
        <v>73</v>
      </c>
      <c r="U3464" s="52">
        <v>86</v>
      </c>
      <c r="V3464" s="50" t="s">
        <v>51</v>
      </c>
      <c r="W3464" s="52">
        <v>61</v>
      </c>
      <c r="X3464" s="50" t="s">
        <v>51</v>
      </c>
      <c r="Y3464" s="78">
        <f t="shared" si="226"/>
        <v>0.19</v>
      </c>
      <c r="Z3464" s="78">
        <f t="shared" si="227"/>
        <v>0</v>
      </c>
      <c r="AA3464" s="78">
        <f t="shared" si="228"/>
        <v>2.5300000000000002</v>
      </c>
      <c r="AB3464" s="77">
        <f t="shared" si="229"/>
        <v>70</v>
      </c>
    </row>
    <row r="3465" spans="1:28" x14ac:dyDescent="0.3">
      <c r="A3465" s="53">
        <v>45195</v>
      </c>
      <c r="B3465" s="50" t="s">
        <v>1255</v>
      </c>
      <c r="C3465" s="50" t="s">
        <v>1256</v>
      </c>
      <c r="D3465" s="50" t="s">
        <v>47</v>
      </c>
      <c r="E3465" s="52">
        <v>10</v>
      </c>
      <c r="F3465" s="51">
        <v>202</v>
      </c>
      <c r="G3465" s="65">
        <v>0</v>
      </c>
      <c r="H3465" s="51">
        <v>169</v>
      </c>
      <c r="I3465" s="50" t="s">
        <v>229</v>
      </c>
      <c r="J3465" s="61">
        <v>23.5</v>
      </c>
      <c r="K3465" s="50" t="s">
        <v>226</v>
      </c>
      <c r="L3465" s="72" t="s">
        <v>132</v>
      </c>
      <c r="M3465" s="69">
        <v>3.1</v>
      </c>
      <c r="N3465" s="51">
        <v>72</v>
      </c>
      <c r="O3465" s="50" t="s">
        <v>369</v>
      </c>
      <c r="P3465" s="51">
        <v>10202</v>
      </c>
      <c r="Q3465" s="52">
        <v>12</v>
      </c>
      <c r="R3465" s="51">
        <v>10161</v>
      </c>
      <c r="S3465" s="52">
        <v>24</v>
      </c>
      <c r="T3465" s="52">
        <v>77</v>
      </c>
      <c r="U3465" s="52">
        <v>87</v>
      </c>
      <c r="V3465" s="50" t="s">
        <v>543</v>
      </c>
      <c r="W3465" s="52">
        <v>68</v>
      </c>
      <c r="X3465" s="50" t="s">
        <v>169</v>
      </c>
      <c r="Y3465" s="78">
        <f t="shared" si="226"/>
        <v>0.31</v>
      </c>
      <c r="Z3465" s="78">
        <f t="shared" si="227"/>
        <v>0</v>
      </c>
      <c r="AA3465" s="78">
        <f t="shared" si="228"/>
        <v>2.35</v>
      </c>
      <c r="AB3465" s="77">
        <f t="shared" si="229"/>
        <v>80</v>
      </c>
    </row>
    <row r="3466" spans="1:28" x14ac:dyDescent="0.3">
      <c r="A3466" s="53">
        <v>45196</v>
      </c>
      <c r="B3466" s="50" t="s">
        <v>1255</v>
      </c>
      <c r="C3466" s="50" t="s">
        <v>1256</v>
      </c>
      <c r="D3466" s="50" t="s">
        <v>47</v>
      </c>
      <c r="E3466" s="52">
        <v>10</v>
      </c>
      <c r="F3466" s="51">
        <v>212</v>
      </c>
      <c r="G3466" s="65">
        <v>0</v>
      </c>
      <c r="H3466" s="51">
        <v>170</v>
      </c>
      <c r="I3466" s="50" t="s">
        <v>111</v>
      </c>
      <c r="J3466" s="61">
        <v>25.3</v>
      </c>
      <c r="K3466" s="50" t="s">
        <v>50</v>
      </c>
      <c r="L3466" s="73">
        <v>26</v>
      </c>
      <c r="M3466" s="69">
        <v>1.4</v>
      </c>
      <c r="N3466" s="51">
        <v>97</v>
      </c>
      <c r="O3466" s="50" t="s">
        <v>307</v>
      </c>
      <c r="P3466" s="51">
        <v>10173</v>
      </c>
      <c r="Q3466" s="52">
        <v>21</v>
      </c>
      <c r="R3466" s="51">
        <v>10124</v>
      </c>
      <c r="S3466" s="50" t="s">
        <v>401</v>
      </c>
      <c r="T3466" s="52">
        <v>72</v>
      </c>
      <c r="U3466" s="52">
        <v>87</v>
      </c>
      <c r="V3466" s="50" t="s">
        <v>51</v>
      </c>
      <c r="W3466" s="52">
        <v>55</v>
      </c>
      <c r="X3466" s="50" t="s">
        <v>61</v>
      </c>
      <c r="Y3466" s="78">
        <f t="shared" si="226"/>
        <v>0.13999999999999999</v>
      </c>
      <c r="Z3466" s="78">
        <f t="shared" si="227"/>
        <v>0</v>
      </c>
      <c r="AA3466" s="78">
        <f t="shared" si="228"/>
        <v>2.5300000000000002</v>
      </c>
      <c r="AB3466" s="77">
        <f t="shared" si="229"/>
        <v>260</v>
      </c>
    </row>
    <row r="3467" spans="1:28" x14ac:dyDescent="0.3">
      <c r="A3467" s="53">
        <v>45202</v>
      </c>
      <c r="B3467" s="50" t="s">
        <v>1255</v>
      </c>
      <c r="C3467" s="50" t="s">
        <v>1256</v>
      </c>
      <c r="D3467" s="50" t="s">
        <v>47</v>
      </c>
      <c r="E3467" s="52">
        <v>10</v>
      </c>
      <c r="F3467" s="51">
        <v>192</v>
      </c>
      <c r="G3467" s="65">
        <v>0.2</v>
      </c>
      <c r="H3467" s="51">
        <v>181</v>
      </c>
      <c r="I3467" s="50" t="s">
        <v>51</v>
      </c>
      <c r="J3467" s="61">
        <v>20.399999999999999</v>
      </c>
      <c r="K3467" s="50" t="s">
        <v>193</v>
      </c>
      <c r="L3467" s="72" t="s">
        <v>132</v>
      </c>
      <c r="M3467" s="69">
        <v>1.4</v>
      </c>
      <c r="N3467" s="51">
        <v>108</v>
      </c>
      <c r="O3467" s="50" t="s">
        <v>370</v>
      </c>
      <c r="P3467" s="51">
        <v>10289</v>
      </c>
      <c r="Q3467" s="52">
        <v>21</v>
      </c>
      <c r="R3467" s="51">
        <v>10212</v>
      </c>
      <c r="S3467" s="50" t="s">
        <v>1012</v>
      </c>
      <c r="T3467" s="52">
        <v>83</v>
      </c>
      <c r="U3467" s="52">
        <v>89</v>
      </c>
      <c r="V3467" s="50" t="s">
        <v>51</v>
      </c>
      <c r="W3467" s="52">
        <v>78</v>
      </c>
      <c r="X3467" s="50" t="s">
        <v>74</v>
      </c>
      <c r="Y3467" s="78">
        <f t="shared" si="226"/>
        <v>0.13999999999999999</v>
      </c>
      <c r="Z3467" s="78">
        <f t="shared" si="227"/>
        <v>0.02</v>
      </c>
      <c r="AA3467" s="78">
        <f t="shared" si="228"/>
        <v>2.04</v>
      </c>
      <c r="AB3467" s="77">
        <f t="shared" si="229"/>
        <v>80</v>
      </c>
    </row>
    <row r="3468" spans="1:28" x14ac:dyDescent="0.3">
      <c r="A3468" s="53">
        <v>45203</v>
      </c>
      <c r="B3468" s="50" t="s">
        <v>1255</v>
      </c>
      <c r="C3468" s="50" t="s">
        <v>1256</v>
      </c>
      <c r="D3468" s="50" t="s">
        <v>47</v>
      </c>
      <c r="E3468" s="52">
        <v>10</v>
      </c>
      <c r="F3468" s="51">
        <v>204</v>
      </c>
      <c r="G3468" s="65">
        <v>0</v>
      </c>
      <c r="H3468" s="51">
        <v>176</v>
      </c>
      <c r="I3468" s="50" t="s">
        <v>74</v>
      </c>
      <c r="J3468" s="61">
        <v>23.3</v>
      </c>
      <c r="K3468" s="50" t="s">
        <v>188</v>
      </c>
      <c r="L3468" s="72" t="s">
        <v>289</v>
      </c>
      <c r="M3468" s="69">
        <v>2.5</v>
      </c>
      <c r="N3468" s="51">
        <v>125</v>
      </c>
      <c r="O3468" s="50" t="s">
        <v>521</v>
      </c>
      <c r="P3468" s="51">
        <v>10265</v>
      </c>
      <c r="Q3468" s="50" t="s">
        <v>1012</v>
      </c>
      <c r="R3468" s="51">
        <v>10229</v>
      </c>
      <c r="S3468" s="52">
        <v>17</v>
      </c>
      <c r="T3468" s="52">
        <v>76</v>
      </c>
      <c r="U3468" s="52">
        <v>87</v>
      </c>
      <c r="V3468" s="50" t="s">
        <v>80</v>
      </c>
      <c r="W3468" s="52">
        <v>65</v>
      </c>
      <c r="X3468" s="50" t="s">
        <v>188</v>
      </c>
      <c r="Y3468" s="78">
        <f t="shared" si="226"/>
        <v>0.25</v>
      </c>
      <c r="Z3468" s="78">
        <f t="shared" si="227"/>
        <v>0</v>
      </c>
      <c r="AA3468" s="78">
        <f t="shared" si="228"/>
        <v>2.33</v>
      </c>
      <c r="AB3468" s="77">
        <f t="shared" si="229"/>
        <v>90</v>
      </c>
    </row>
    <row r="3469" spans="1:28" x14ac:dyDescent="0.3">
      <c r="A3469" s="53">
        <v>45204</v>
      </c>
      <c r="B3469" s="50" t="s">
        <v>1255</v>
      </c>
      <c r="C3469" s="50" t="s">
        <v>1256</v>
      </c>
      <c r="D3469" s="50" t="s">
        <v>47</v>
      </c>
      <c r="E3469" s="52">
        <v>10</v>
      </c>
      <c r="F3469" s="51">
        <v>201</v>
      </c>
      <c r="G3469" s="65">
        <v>0</v>
      </c>
      <c r="H3469" s="51">
        <v>160</v>
      </c>
      <c r="I3469" s="50" t="s">
        <v>123</v>
      </c>
      <c r="J3469" s="61">
        <v>24.2</v>
      </c>
      <c r="K3469" s="50" t="s">
        <v>158</v>
      </c>
      <c r="L3469" s="72" t="s">
        <v>132</v>
      </c>
      <c r="M3469" s="69">
        <v>2.5</v>
      </c>
      <c r="N3469" s="51">
        <v>58</v>
      </c>
      <c r="O3469" s="50" t="s">
        <v>135</v>
      </c>
      <c r="P3469" s="51">
        <v>10230</v>
      </c>
      <c r="Q3469" s="50" t="s">
        <v>51</v>
      </c>
      <c r="R3469" s="51">
        <v>10213</v>
      </c>
      <c r="S3469" s="52">
        <v>16</v>
      </c>
      <c r="T3469" s="52">
        <v>80</v>
      </c>
      <c r="U3469" s="52">
        <v>88</v>
      </c>
      <c r="V3469" s="50" t="s">
        <v>51</v>
      </c>
      <c r="W3469" s="52">
        <v>67</v>
      </c>
      <c r="X3469" s="50" t="s">
        <v>250</v>
      </c>
      <c r="Y3469" s="78">
        <f t="shared" si="226"/>
        <v>0.25</v>
      </c>
      <c r="Z3469" s="78">
        <f t="shared" si="227"/>
        <v>0</v>
      </c>
      <c r="AA3469" s="78">
        <f t="shared" si="228"/>
        <v>2.42</v>
      </c>
      <c r="AB3469" s="77">
        <f t="shared" si="229"/>
        <v>80</v>
      </c>
    </row>
    <row r="3470" spans="1:28" x14ac:dyDescent="0.3">
      <c r="A3470" s="53">
        <v>45205</v>
      </c>
      <c r="B3470" s="50" t="s">
        <v>1255</v>
      </c>
      <c r="C3470" s="50" t="s">
        <v>1256</v>
      </c>
      <c r="D3470" s="50" t="s">
        <v>47</v>
      </c>
      <c r="E3470" s="52">
        <v>10</v>
      </c>
      <c r="F3470" s="51">
        <v>212</v>
      </c>
      <c r="G3470" s="65">
        <v>0.2</v>
      </c>
      <c r="H3470" s="51">
        <v>186</v>
      </c>
      <c r="I3470" s="50" t="s">
        <v>100</v>
      </c>
      <c r="J3470" s="61">
        <v>23.7</v>
      </c>
      <c r="K3470" s="50" t="s">
        <v>113</v>
      </c>
      <c r="L3470" s="73">
        <v>10</v>
      </c>
      <c r="M3470" s="69">
        <v>2.8</v>
      </c>
      <c r="N3470" s="51">
        <v>61</v>
      </c>
      <c r="O3470" s="50" t="s">
        <v>342</v>
      </c>
      <c r="P3470" s="51">
        <v>10243</v>
      </c>
      <c r="Q3470" s="52">
        <v>10</v>
      </c>
      <c r="R3470" s="51">
        <v>10222</v>
      </c>
      <c r="S3470" s="50" t="s">
        <v>51</v>
      </c>
      <c r="T3470" s="52">
        <v>82</v>
      </c>
      <c r="U3470" s="52">
        <v>89</v>
      </c>
      <c r="V3470" s="50" t="s">
        <v>51</v>
      </c>
      <c r="W3470" s="52">
        <v>75</v>
      </c>
      <c r="X3470" s="50" t="s">
        <v>51</v>
      </c>
      <c r="Y3470" s="78">
        <f t="shared" si="226"/>
        <v>0.27999999999999997</v>
      </c>
      <c r="Z3470" s="78">
        <f t="shared" si="227"/>
        <v>0.02</v>
      </c>
      <c r="AA3470" s="78">
        <f t="shared" si="228"/>
        <v>2.37</v>
      </c>
      <c r="AB3470" s="77">
        <f t="shared" si="229"/>
        <v>100</v>
      </c>
    </row>
    <row r="3471" spans="1:28" x14ac:dyDescent="0.3">
      <c r="A3471" s="53">
        <v>45206</v>
      </c>
      <c r="B3471" s="50" t="s">
        <v>1255</v>
      </c>
      <c r="C3471" s="50" t="s">
        <v>1256</v>
      </c>
      <c r="D3471" s="50" t="s">
        <v>47</v>
      </c>
      <c r="E3471" s="52">
        <v>10</v>
      </c>
      <c r="F3471" s="51">
        <v>208</v>
      </c>
      <c r="G3471" s="65">
        <v>0</v>
      </c>
      <c r="H3471" s="51">
        <v>162</v>
      </c>
      <c r="I3471" s="50" t="s">
        <v>74</v>
      </c>
      <c r="J3471" s="61">
        <v>25.4</v>
      </c>
      <c r="K3471" s="50" t="s">
        <v>52</v>
      </c>
      <c r="L3471" s="72" t="s">
        <v>132</v>
      </c>
      <c r="M3471" s="69">
        <v>1.4</v>
      </c>
      <c r="N3471" s="51">
        <v>44</v>
      </c>
      <c r="O3471" s="50" t="s">
        <v>215</v>
      </c>
      <c r="P3471" s="51">
        <v>10223</v>
      </c>
      <c r="Q3471" s="50" t="s">
        <v>1012</v>
      </c>
      <c r="R3471" s="51">
        <v>10194</v>
      </c>
      <c r="S3471" s="52">
        <v>16</v>
      </c>
      <c r="T3471" s="52">
        <v>79</v>
      </c>
      <c r="U3471" s="52">
        <v>90</v>
      </c>
      <c r="V3471" s="50" t="s">
        <v>51</v>
      </c>
      <c r="W3471" s="52">
        <v>67</v>
      </c>
      <c r="X3471" s="50" t="s">
        <v>51</v>
      </c>
      <c r="Y3471" s="78">
        <f t="shared" si="226"/>
        <v>0.13999999999999999</v>
      </c>
      <c r="Z3471" s="78">
        <f t="shared" si="227"/>
        <v>0</v>
      </c>
      <c r="AA3471" s="78">
        <f t="shared" si="228"/>
        <v>2.54</v>
      </c>
      <c r="AB3471" s="77">
        <f t="shared" si="229"/>
        <v>80</v>
      </c>
    </row>
    <row r="3472" spans="1:28" x14ac:dyDescent="0.3">
      <c r="A3472" s="53">
        <v>45207</v>
      </c>
      <c r="B3472" s="50" t="s">
        <v>1255</v>
      </c>
      <c r="C3472" s="50" t="s">
        <v>1256</v>
      </c>
      <c r="D3472" s="50" t="s">
        <v>47</v>
      </c>
      <c r="E3472" s="52">
        <v>10</v>
      </c>
      <c r="F3472" s="51">
        <v>215</v>
      </c>
      <c r="G3472" s="65">
        <v>0</v>
      </c>
      <c r="H3472" s="51">
        <v>163</v>
      </c>
      <c r="I3472" s="50" t="s">
        <v>120</v>
      </c>
      <c r="J3472" s="61">
        <v>26.7</v>
      </c>
      <c r="K3472" s="50" t="s">
        <v>158</v>
      </c>
      <c r="L3472" s="72" t="s">
        <v>132</v>
      </c>
      <c r="M3472" s="69">
        <v>1.1000000000000001</v>
      </c>
      <c r="N3472" s="51">
        <v>58</v>
      </c>
      <c r="O3472" s="50" t="s">
        <v>201</v>
      </c>
      <c r="P3472" s="51">
        <v>10227</v>
      </c>
      <c r="Q3472" s="52">
        <v>23</v>
      </c>
      <c r="R3472" s="51">
        <v>10198</v>
      </c>
      <c r="S3472" s="50" t="s">
        <v>84</v>
      </c>
      <c r="T3472" s="52">
        <v>70</v>
      </c>
      <c r="U3472" s="52">
        <v>82</v>
      </c>
      <c r="V3472" s="50" t="s">
        <v>51</v>
      </c>
      <c r="W3472" s="52">
        <v>48</v>
      </c>
      <c r="X3472" s="50" t="s">
        <v>146</v>
      </c>
      <c r="Y3472" s="78">
        <f t="shared" si="226"/>
        <v>0.11000000000000001</v>
      </c>
      <c r="Z3472" s="78">
        <f t="shared" si="227"/>
        <v>0</v>
      </c>
      <c r="AA3472" s="78">
        <f t="shared" si="228"/>
        <v>2.67</v>
      </c>
      <c r="AB3472" s="77">
        <f t="shared" si="229"/>
        <v>80</v>
      </c>
    </row>
    <row r="3473" spans="1:28" x14ac:dyDescent="0.3">
      <c r="A3473" s="53">
        <v>45208</v>
      </c>
      <c r="B3473" s="50" t="s">
        <v>1255</v>
      </c>
      <c r="C3473" s="50" t="s">
        <v>1256</v>
      </c>
      <c r="D3473" s="50" t="s">
        <v>47</v>
      </c>
      <c r="E3473" s="52">
        <v>10</v>
      </c>
      <c r="F3473" s="51">
        <v>205</v>
      </c>
      <c r="G3473" s="65">
        <v>0</v>
      </c>
      <c r="H3473" s="51">
        <v>165</v>
      </c>
      <c r="I3473" s="50" t="s">
        <v>232</v>
      </c>
      <c r="J3473" s="61">
        <v>24.5</v>
      </c>
      <c r="K3473" s="50" t="s">
        <v>158</v>
      </c>
      <c r="L3473" s="72" t="s">
        <v>132</v>
      </c>
      <c r="M3473" s="69">
        <v>0.8</v>
      </c>
      <c r="N3473" s="51">
        <v>61</v>
      </c>
      <c r="O3473" s="50" t="s">
        <v>61</v>
      </c>
      <c r="P3473" s="51">
        <v>10234</v>
      </c>
      <c r="Q3473" s="50" t="s">
        <v>289</v>
      </c>
      <c r="R3473" s="51">
        <v>10211</v>
      </c>
      <c r="S3473" s="52">
        <v>17</v>
      </c>
      <c r="T3473" s="52">
        <v>72</v>
      </c>
      <c r="U3473" s="52">
        <v>78</v>
      </c>
      <c r="V3473" s="50" t="s">
        <v>188</v>
      </c>
      <c r="W3473" s="52">
        <v>62</v>
      </c>
      <c r="X3473" s="50" t="s">
        <v>229</v>
      </c>
      <c r="Y3473" s="78">
        <f t="shared" si="226"/>
        <v>0.08</v>
      </c>
      <c r="Z3473" s="78">
        <f t="shared" si="227"/>
        <v>0</v>
      </c>
      <c r="AA3473" s="78">
        <f t="shared" si="228"/>
        <v>2.4500000000000002</v>
      </c>
      <c r="AB3473" s="77">
        <f t="shared" si="229"/>
        <v>80</v>
      </c>
    </row>
    <row r="3474" spans="1:28" x14ac:dyDescent="0.3">
      <c r="A3474" s="53">
        <v>45209</v>
      </c>
      <c r="B3474" s="50" t="s">
        <v>1255</v>
      </c>
      <c r="C3474" s="50" t="s">
        <v>1256</v>
      </c>
      <c r="D3474" s="50" t="s">
        <v>47</v>
      </c>
      <c r="E3474" s="52">
        <v>10</v>
      </c>
      <c r="F3474" s="51">
        <v>204</v>
      </c>
      <c r="G3474" s="65">
        <v>0</v>
      </c>
      <c r="H3474" s="51">
        <v>151</v>
      </c>
      <c r="I3474" s="50" t="s">
        <v>184</v>
      </c>
      <c r="J3474" s="61">
        <v>25.7</v>
      </c>
      <c r="K3474" s="50" t="s">
        <v>158</v>
      </c>
      <c r="L3474" s="72" t="s">
        <v>132</v>
      </c>
      <c r="M3474" s="69">
        <v>1.4</v>
      </c>
      <c r="N3474" s="51">
        <v>67</v>
      </c>
      <c r="O3474" s="50" t="s">
        <v>186</v>
      </c>
      <c r="P3474" s="51">
        <v>10213</v>
      </c>
      <c r="Q3474" s="50" t="s">
        <v>1012</v>
      </c>
      <c r="R3474" s="51">
        <v>10183</v>
      </c>
      <c r="S3474" s="52">
        <v>17</v>
      </c>
      <c r="T3474" s="52">
        <v>62</v>
      </c>
      <c r="U3474" s="52">
        <v>72</v>
      </c>
      <c r="V3474" s="50" t="s">
        <v>222</v>
      </c>
      <c r="W3474" s="52">
        <v>45</v>
      </c>
      <c r="X3474" s="50" t="s">
        <v>118</v>
      </c>
      <c r="Y3474" s="78">
        <f t="shared" si="226"/>
        <v>0.13999999999999999</v>
      </c>
      <c r="Z3474" s="78">
        <f t="shared" si="227"/>
        <v>0</v>
      </c>
      <c r="AA3474" s="78">
        <f t="shared" si="228"/>
        <v>2.57</v>
      </c>
      <c r="AB3474" s="77">
        <f t="shared" si="229"/>
        <v>80</v>
      </c>
    </row>
    <row r="3475" spans="1:28" x14ac:dyDescent="0.3">
      <c r="A3475" s="53">
        <v>45210</v>
      </c>
      <c r="B3475" s="50" t="s">
        <v>1255</v>
      </c>
      <c r="C3475" s="50" t="s">
        <v>1256</v>
      </c>
      <c r="D3475" s="50" t="s">
        <v>47</v>
      </c>
      <c r="E3475" s="52">
        <v>10</v>
      </c>
      <c r="F3475" s="51">
        <v>205</v>
      </c>
      <c r="G3475" s="65">
        <v>0</v>
      </c>
      <c r="H3475" s="51">
        <v>151</v>
      </c>
      <c r="I3475" s="50" t="s">
        <v>258</v>
      </c>
      <c r="J3475" s="61">
        <v>25.9</v>
      </c>
      <c r="K3475" s="50" t="s">
        <v>61</v>
      </c>
      <c r="L3475" s="73">
        <v>30</v>
      </c>
      <c r="M3475" s="69">
        <v>1.1000000000000001</v>
      </c>
      <c r="N3475" s="51">
        <v>86</v>
      </c>
      <c r="O3475" s="50" t="s">
        <v>388</v>
      </c>
      <c r="P3475" s="51">
        <v>10185</v>
      </c>
      <c r="Q3475" s="50" t="s">
        <v>1012</v>
      </c>
      <c r="R3475" s="51">
        <v>10159</v>
      </c>
      <c r="S3475" s="52">
        <v>16</v>
      </c>
      <c r="T3475" s="52">
        <v>63</v>
      </c>
      <c r="U3475" s="52">
        <v>79</v>
      </c>
      <c r="V3475" s="50" t="s">
        <v>578</v>
      </c>
      <c r="W3475" s="52">
        <v>40</v>
      </c>
      <c r="X3475" s="50" t="s">
        <v>169</v>
      </c>
      <c r="Y3475" s="78">
        <f t="shared" si="226"/>
        <v>0.11000000000000001</v>
      </c>
      <c r="Z3475" s="78">
        <f t="shared" si="227"/>
        <v>0</v>
      </c>
      <c r="AA3475" s="78">
        <f t="shared" si="228"/>
        <v>2.59</v>
      </c>
      <c r="AB3475" s="77">
        <f t="shared" si="229"/>
        <v>300</v>
      </c>
    </row>
    <row r="3476" spans="1:28" x14ac:dyDescent="0.3">
      <c r="A3476" s="53">
        <v>45211</v>
      </c>
      <c r="B3476" s="50" t="s">
        <v>1255</v>
      </c>
      <c r="C3476" s="50" t="s">
        <v>1256</v>
      </c>
      <c r="D3476" s="50" t="s">
        <v>47</v>
      </c>
      <c r="E3476" s="52">
        <v>10</v>
      </c>
      <c r="F3476" s="51">
        <v>212</v>
      </c>
      <c r="G3476" s="65">
        <v>0</v>
      </c>
      <c r="H3476" s="51">
        <v>170</v>
      </c>
      <c r="I3476" s="50" t="s">
        <v>193</v>
      </c>
      <c r="J3476" s="61">
        <v>25.3</v>
      </c>
      <c r="K3476" s="50" t="s">
        <v>209</v>
      </c>
      <c r="L3476" s="73">
        <v>0</v>
      </c>
      <c r="M3476" s="69">
        <v>1.4</v>
      </c>
      <c r="N3476" s="51">
        <v>83</v>
      </c>
      <c r="O3476" s="50" t="s">
        <v>135</v>
      </c>
      <c r="P3476" s="51">
        <v>10178</v>
      </c>
      <c r="Q3476" s="50" t="s">
        <v>289</v>
      </c>
      <c r="R3476" s="51">
        <v>10127</v>
      </c>
      <c r="S3476" s="50" t="s">
        <v>51</v>
      </c>
      <c r="T3476" s="52">
        <v>63</v>
      </c>
      <c r="U3476" s="52">
        <v>72</v>
      </c>
      <c r="V3476" s="50" t="s">
        <v>300</v>
      </c>
      <c r="W3476" s="52">
        <v>48</v>
      </c>
      <c r="X3476" s="50" t="s">
        <v>178</v>
      </c>
      <c r="Y3476" s="78">
        <f t="shared" si="226"/>
        <v>0.13999999999999999</v>
      </c>
      <c r="Z3476" s="78">
        <f t="shared" si="227"/>
        <v>0</v>
      </c>
      <c r="AA3476" s="78">
        <f t="shared" si="228"/>
        <v>2.5300000000000002</v>
      </c>
      <c r="AB3476" s="77">
        <f t="shared" si="229"/>
        <v>0</v>
      </c>
    </row>
    <row r="3477" spans="1:28" x14ac:dyDescent="0.3">
      <c r="A3477" s="53">
        <v>45212</v>
      </c>
      <c r="B3477" s="50" t="s">
        <v>1255</v>
      </c>
      <c r="C3477" s="50" t="s">
        <v>1256</v>
      </c>
      <c r="D3477" s="50" t="s">
        <v>47</v>
      </c>
      <c r="E3477" s="52">
        <v>10</v>
      </c>
      <c r="F3477" s="51">
        <v>213</v>
      </c>
      <c r="G3477" s="65">
        <v>0.2</v>
      </c>
      <c r="H3477" s="51">
        <v>190</v>
      </c>
      <c r="I3477" s="50" t="s">
        <v>108</v>
      </c>
      <c r="J3477" s="61">
        <v>23.6</v>
      </c>
      <c r="K3477" s="50" t="s">
        <v>163</v>
      </c>
      <c r="L3477" s="73">
        <v>31</v>
      </c>
      <c r="M3477" s="69">
        <v>1.1000000000000001</v>
      </c>
      <c r="N3477" s="51">
        <v>83</v>
      </c>
      <c r="O3477" s="50" t="s">
        <v>202</v>
      </c>
      <c r="P3477" s="51">
        <v>10186</v>
      </c>
      <c r="Q3477" s="52">
        <v>22</v>
      </c>
      <c r="R3477" s="51">
        <v>10101</v>
      </c>
      <c r="S3477" s="50" t="s">
        <v>102</v>
      </c>
      <c r="T3477" s="52">
        <v>58</v>
      </c>
      <c r="U3477" s="52">
        <v>80</v>
      </c>
      <c r="V3477" s="50" t="s">
        <v>51</v>
      </c>
      <c r="W3477" s="52">
        <v>40</v>
      </c>
      <c r="X3477" s="50" t="s">
        <v>74</v>
      </c>
      <c r="Y3477" s="78">
        <f t="shared" si="226"/>
        <v>0.11000000000000001</v>
      </c>
      <c r="Z3477" s="78">
        <f t="shared" si="227"/>
        <v>0.02</v>
      </c>
      <c r="AA3477" s="78">
        <f t="shared" si="228"/>
        <v>2.3600000000000003</v>
      </c>
      <c r="AB3477" s="77">
        <f t="shared" si="229"/>
        <v>310</v>
      </c>
    </row>
    <row r="3478" spans="1:28" x14ac:dyDescent="0.3">
      <c r="A3478" s="53">
        <v>45213</v>
      </c>
      <c r="B3478" s="50" t="s">
        <v>1255</v>
      </c>
      <c r="C3478" s="50" t="s">
        <v>1256</v>
      </c>
      <c r="D3478" s="50" t="s">
        <v>47</v>
      </c>
      <c r="E3478" s="52">
        <v>10</v>
      </c>
      <c r="F3478" s="51">
        <v>176</v>
      </c>
      <c r="G3478" s="65">
        <v>0</v>
      </c>
      <c r="H3478" s="51">
        <v>159</v>
      </c>
      <c r="I3478" s="50" t="s">
        <v>355</v>
      </c>
      <c r="J3478" s="61">
        <v>19.2</v>
      </c>
      <c r="K3478" s="50" t="s">
        <v>521</v>
      </c>
      <c r="L3478" s="72" t="s">
        <v>263</v>
      </c>
      <c r="M3478" s="69">
        <v>1.7</v>
      </c>
      <c r="N3478" s="51">
        <v>75</v>
      </c>
      <c r="O3478" s="50" t="s">
        <v>146</v>
      </c>
      <c r="P3478" s="51">
        <v>10227</v>
      </c>
      <c r="Q3478" s="52">
        <v>18</v>
      </c>
      <c r="R3478" s="51">
        <v>10180</v>
      </c>
      <c r="S3478" s="50" t="s">
        <v>51</v>
      </c>
      <c r="T3478" s="52">
        <v>86</v>
      </c>
      <c r="U3478" s="52">
        <v>87</v>
      </c>
      <c r="V3478" s="50" t="s">
        <v>51</v>
      </c>
      <c r="W3478" s="52">
        <v>74</v>
      </c>
      <c r="X3478" s="50" t="s">
        <v>100</v>
      </c>
      <c r="Y3478" s="78">
        <f t="shared" si="226"/>
        <v>0.16999999999999998</v>
      </c>
      <c r="Z3478" s="78">
        <f t="shared" si="227"/>
        <v>0</v>
      </c>
      <c r="AA3478" s="78">
        <f t="shared" si="228"/>
        <v>1.92</v>
      </c>
      <c r="AB3478" s="77">
        <f t="shared" si="229"/>
        <v>10</v>
      </c>
    </row>
    <row r="3479" spans="1:28" x14ac:dyDescent="0.3">
      <c r="A3479" s="53">
        <v>45214</v>
      </c>
      <c r="B3479" s="50" t="s">
        <v>1255</v>
      </c>
      <c r="C3479" s="50" t="s">
        <v>1256</v>
      </c>
      <c r="D3479" s="50" t="s">
        <v>47</v>
      </c>
      <c r="E3479" s="52">
        <v>10</v>
      </c>
      <c r="F3479" s="51">
        <v>172</v>
      </c>
      <c r="G3479" s="65">
        <v>0</v>
      </c>
      <c r="H3479" s="51">
        <v>152</v>
      </c>
      <c r="I3479" s="50" t="s">
        <v>100</v>
      </c>
      <c r="J3479" s="61">
        <v>19.3</v>
      </c>
      <c r="K3479" s="50" t="s">
        <v>146</v>
      </c>
      <c r="L3479" s="72" t="s">
        <v>132</v>
      </c>
      <c r="M3479" s="69">
        <v>2.8</v>
      </c>
      <c r="N3479" s="51">
        <v>81</v>
      </c>
      <c r="O3479" s="50" t="s">
        <v>118</v>
      </c>
      <c r="P3479" s="51">
        <v>10203</v>
      </c>
      <c r="Q3479" s="50" t="s">
        <v>1012</v>
      </c>
      <c r="R3479" s="51">
        <v>10102</v>
      </c>
      <c r="S3479" s="52">
        <v>24</v>
      </c>
      <c r="T3479" s="52">
        <v>76</v>
      </c>
      <c r="U3479" s="52">
        <v>87</v>
      </c>
      <c r="V3479" s="50" t="s">
        <v>51</v>
      </c>
      <c r="W3479" s="52">
        <v>69</v>
      </c>
      <c r="X3479" s="50" t="s">
        <v>277</v>
      </c>
      <c r="Y3479" s="78">
        <f t="shared" si="226"/>
        <v>0.27999999999999997</v>
      </c>
      <c r="Z3479" s="78">
        <f t="shared" si="227"/>
        <v>0</v>
      </c>
      <c r="AA3479" s="78">
        <f t="shared" si="228"/>
        <v>1.9300000000000002</v>
      </c>
      <c r="AB3479" s="77">
        <f t="shared" si="229"/>
        <v>80</v>
      </c>
    </row>
    <row r="3480" spans="1:28" x14ac:dyDescent="0.3">
      <c r="A3480" s="53">
        <v>45215</v>
      </c>
      <c r="B3480" s="50" t="s">
        <v>1255</v>
      </c>
      <c r="C3480" s="50" t="s">
        <v>1256</v>
      </c>
      <c r="D3480" s="50" t="s">
        <v>47</v>
      </c>
      <c r="E3480" s="52">
        <v>10</v>
      </c>
      <c r="F3480" s="51">
        <v>182</v>
      </c>
      <c r="G3480" s="65">
        <v>0</v>
      </c>
      <c r="H3480" s="51">
        <v>146</v>
      </c>
      <c r="I3480" s="50" t="s">
        <v>537</v>
      </c>
      <c r="J3480" s="61">
        <v>21.8</v>
      </c>
      <c r="K3480" s="50" t="s">
        <v>117</v>
      </c>
      <c r="L3480" s="72" t="s">
        <v>289</v>
      </c>
      <c r="M3480" s="69">
        <v>1.7</v>
      </c>
      <c r="N3480" s="51">
        <v>61</v>
      </c>
      <c r="O3480" s="50" t="s">
        <v>94</v>
      </c>
      <c r="P3480" s="51">
        <v>10102</v>
      </c>
      <c r="Q3480" s="50" t="s">
        <v>1012</v>
      </c>
      <c r="R3480" s="51">
        <v>10019</v>
      </c>
      <c r="S3480" s="52">
        <v>24</v>
      </c>
      <c r="T3480" s="52">
        <v>79</v>
      </c>
      <c r="U3480" s="52">
        <v>87</v>
      </c>
      <c r="V3480" s="50" t="s">
        <v>51</v>
      </c>
      <c r="W3480" s="52">
        <v>69</v>
      </c>
      <c r="X3480" s="50" t="s">
        <v>50</v>
      </c>
      <c r="Y3480" s="78">
        <f t="shared" si="226"/>
        <v>0.16999999999999998</v>
      </c>
      <c r="Z3480" s="78">
        <f t="shared" si="227"/>
        <v>0</v>
      </c>
      <c r="AA3480" s="78">
        <f t="shared" si="228"/>
        <v>2.1800000000000002</v>
      </c>
      <c r="AB3480" s="77">
        <f t="shared" si="229"/>
        <v>90</v>
      </c>
    </row>
    <row r="3481" spans="1:28" x14ac:dyDescent="0.3">
      <c r="A3481" s="53">
        <v>45216</v>
      </c>
      <c r="B3481" s="50" t="s">
        <v>1255</v>
      </c>
      <c r="C3481" s="50" t="s">
        <v>1256</v>
      </c>
      <c r="D3481" s="50" t="s">
        <v>47</v>
      </c>
      <c r="E3481" s="52">
        <v>10</v>
      </c>
      <c r="F3481" s="51">
        <v>216</v>
      </c>
      <c r="G3481" s="65">
        <v>0</v>
      </c>
      <c r="H3481" s="51">
        <v>172</v>
      </c>
      <c r="I3481" s="50" t="s">
        <v>460</v>
      </c>
      <c r="J3481" s="61">
        <v>26.1</v>
      </c>
      <c r="K3481" s="50" t="s">
        <v>249</v>
      </c>
      <c r="L3481" s="73">
        <v>10</v>
      </c>
      <c r="M3481" s="69">
        <v>3.9</v>
      </c>
      <c r="N3481" s="51">
        <v>119</v>
      </c>
      <c r="O3481" s="50" t="s">
        <v>369</v>
      </c>
      <c r="P3481" s="51">
        <v>10019</v>
      </c>
      <c r="Q3481" s="50" t="s">
        <v>1012</v>
      </c>
      <c r="R3481" s="51">
        <v>9887</v>
      </c>
      <c r="S3481" s="52">
        <v>22</v>
      </c>
      <c r="T3481" s="52">
        <v>55</v>
      </c>
      <c r="U3481" s="52">
        <v>80</v>
      </c>
      <c r="V3481" s="50" t="s">
        <v>51</v>
      </c>
      <c r="W3481" s="52">
        <v>43</v>
      </c>
      <c r="X3481" s="50" t="s">
        <v>121</v>
      </c>
      <c r="Y3481" s="78">
        <f t="shared" si="226"/>
        <v>0.39</v>
      </c>
      <c r="Z3481" s="78">
        <f t="shared" si="227"/>
        <v>0</v>
      </c>
      <c r="AA3481" s="78">
        <f t="shared" si="228"/>
        <v>2.6100000000000003</v>
      </c>
      <c r="AB3481" s="77">
        <f t="shared" si="229"/>
        <v>100</v>
      </c>
    </row>
    <row r="3482" spans="1:28" x14ac:dyDescent="0.3">
      <c r="A3482" s="53">
        <v>45217</v>
      </c>
      <c r="B3482" s="50" t="s">
        <v>1255</v>
      </c>
      <c r="C3482" s="50" t="s">
        <v>1256</v>
      </c>
      <c r="D3482" s="50" t="s">
        <v>47</v>
      </c>
      <c r="E3482" s="52">
        <v>10</v>
      </c>
      <c r="F3482" s="51">
        <v>216</v>
      </c>
      <c r="G3482" s="65">
        <v>0.2</v>
      </c>
      <c r="H3482" s="51">
        <v>183</v>
      </c>
      <c r="I3482" s="50" t="s">
        <v>142</v>
      </c>
      <c r="J3482" s="61">
        <v>24.8</v>
      </c>
      <c r="K3482" s="50" t="s">
        <v>286</v>
      </c>
      <c r="L3482" s="73">
        <v>10</v>
      </c>
      <c r="M3482" s="69">
        <v>1.9</v>
      </c>
      <c r="N3482" s="51">
        <v>136</v>
      </c>
      <c r="O3482" s="50" t="s">
        <v>763</v>
      </c>
      <c r="P3482" s="51">
        <v>9990</v>
      </c>
      <c r="Q3482" s="52">
        <v>11</v>
      </c>
      <c r="R3482" s="51">
        <v>9895</v>
      </c>
      <c r="S3482" s="50" t="s">
        <v>1012</v>
      </c>
      <c r="T3482" s="52">
        <v>73</v>
      </c>
      <c r="U3482" s="52">
        <v>82</v>
      </c>
      <c r="V3482" s="50" t="s">
        <v>69</v>
      </c>
      <c r="W3482" s="52">
        <v>51</v>
      </c>
      <c r="X3482" s="50" t="s">
        <v>80</v>
      </c>
      <c r="Y3482" s="78">
        <f t="shared" si="226"/>
        <v>0.19</v>
      </c>
      <c r="Z3482" s="78">
        <f t="shared" si="227"/>
        <v>0.02</v>
      </c>
      <c r="AA3482" s="78">
        <f t="shared" si="228"/>
        <v>2.48</v>
      </c>
      <c r="AB3482" s="77">
        <f t="shared" si="229"/>
        <v>100</v>
      </c>
    </row>
    <row r="3483" spans="1:28" x14ac:dyDescent="0.3">
      <c r="A3483" s="53">
        <v>45218</v>
      </c>
      <c r="B3483" s="50" t="s">
        <v>1255</v>
      </c>
      <c r="C3483" s="50" t="s">
        <v>1256</v>
      </c>
      <c r="D3483" s="50" t="s">
        <v>47</v>
      </c>
      <c r="E3483" s="52">
        <v>10</v>
      </c>
      <c r="F3483" s="51">
        <v>162</v>
      </c>
      <c r="G3483" s="65">
        <v>8.1999999999999993</v>
      </c>
      <c r="H3483" s="51">
        <v>132</v>
      </c>
      <c r="I3483" s="50" t="s">
        <v>106</v>
      </c>
      <c r="J3483" s="61">
        <v>19.100000000000001</v>
      </c>
      <c r="K3483" s="50" t="s">
        <v>85</v>
      </c>
      <c r="L3483" s="73">
        <v>28</v>
      </c>
      <c r="M3483" s="69">
        <v>1.7</v>
      </c>
      <c r="N3483" s="51">
        <v>108</v>
      </c>
      <c r="O3483" s="50" t="s">
        <v>342</v>
      </c>
      <c r="P3483" s="51">
        <v>9922</v>
      </c>
      <c r="Q3483" s="50" t="s">
        <v>263</v>
      </c>
      <c r="R3483" s="51">
        <v>9808</v>
      </c>
      <c r="S3483" s="52">
        <v>24</v>
      </c>
      <c r="T3483" s="52">
        <v>78</v>
      </c>
      <c r="U3483" s="52">
        <v>84</v>
      </c>
      <c r="V3483" s="50" t="s">
        <v>139</v>
      </c>
      <c r="W3483" s="52">
        <v>65</v>
      </c>
      <c r="X3483" s="50" t="s">
        <v>147</v>
      </c>
      <c r="Y3483" s="78">
        <f t="shared" si="226"/>
        <v>0.16999999999999998</v>
      </c>
      <c r="Z3483" s="78">
        <f t="shared" si="227"/>
        <v>0.82</v>
      </c>
      <c r="AA3483" s="78">
        <f t="shared" si="228"/>
        <v>1.9100000000000001</v>
      </c>
      <c r="AB3483" s="77">
        <f t="shared" si="229"/>
        <v>280</v>
      </c>
    </row>
    <row r="3484" spans="1:28" x14ac:dyDescent="0.3">
      <c r="A3484" s="53">
        <v>45219</v>
      </c>
      <c r="B3484" s="50" t="s">
        <v>1255</v>
      </c>
      <c r="C3484" s="50" t="s">
        <v>1256</v>
      </c>
      <c r="D3484" s="50" t="s">
        <v>47</v>
      </c>
      <c r="E3484" s="52">
        <v>10</v>
      </c>
      <c r="F3484" s="51">
        <v>169</v>
      </c>
      <c r="G3484" s="65">
        <v>3.8</v>
      </c>
      <c r="H3484" s="51">
        <v>140</v>
      </c>
      <c r="I3484" s="50" t="s">
        <v>85</v>
      </c>
      <c r="J3484" s="61">
        <v>19.8</v>
      </c>
      <c r="K3484" s="50" t="s">
        <v>215</v>
      </c>
      <c r="L3484" s="73">
        <v>27</v>
      </c>
      <c r="M3484" s="69">
        <v>5.6</v>
      </c>
      <c r="N3484" s="51">
        <v>192</v>
      </c>
      <c r="O3484" s="50" t="s">
        <v>169</v>
      </c>
      <c r="P3484" s="51">
        <v>10014</v>
      </c>
      <c r="Q3484" s="52">
        <v>21</v>
      </c>
      <c r="R3484" s="51">
        <v>9799</v>
      </c>
      <c r="S3484" s="50" t="s">
        <v>84</v>
      </c>
      <c r="T3484" s="52">
        <v>65</v>
      </c>
      <c r="U3484" s="52">
        <v>82</v>
      </c>
      <c r="V3484" s="50" t="s">
        <v>258</v>
      </c>
      <c r="W3484" s="52">
        <v>45</v>
      </c>
      <c r="X3484" s="50" t="s">
        <v>249</v>
      </c>
      <c r="Y3484" s="78">
        <f t="shared" si="226"/>
        <v>0.55999999999999994</v>
      </c>
      <c r="Z3484" s="78">
        <f t="shared" si="227"/>
        <v>0.38</v>
      </c>
      <c r="AA3484" s="78">
        <f t="shared" si="228"/>
        <v>1.98</v>
      </c>
      <c r="AB3484" s="77">
        <f t="shared" si="229"/>
        <v>270</v>
      </c>
    </row>
    <row r="3485" spans="1:28" x14ac:dyDescent="0.3">
      <c r="A3485" s="53">
        <v>45220</v>
      </c>
      <c r="B3485" s="50" t="s">
        <v>1255</v>
      </c>
      <c r="C3485" s="50" t="s">
        <v>1256</v>
      </c>
      <c r="D3485" s="50" t="s">
        <v>47</v>
      </c>
      <c r="E3485" s="52">
        <v>10</v>
      </c>
      <c r="F3485" s="51">
        <v>169</v>
      </c>
      <c r="G3485" s="65">
        <v>0</v>
      </c>
      <c r="H3485" s="51">
        <v>121</v>
      </c>
      <c r="I3485" s="50" t="s">
        <v>249</v>
      </c>
      <c r="J3485" s="61">
        <v>21.7</v>
      </c>
      <c r="K3485" s="50" t="s">
        <v>179</v>
      </c>
      <c r="L3485" s="73">
        <v>28</v>
      </c>
      <c r="M3485" s="69">
        <v>3.1</v>
      </c>
      <c r="N3485" s="51">
        <v>136</v>
      </c>
      <c r="O3485" s="50" t="s">
        <v>121</v>
      </c>
      <c r="P3485" s="51">
        <v>10074</v>
      </c>
      <c r="Q3485" s="50" t="s">
        <v>51</v>
      </c>
      <c r="R3485" s="51">
        <v>10012</v>
      </c>
      <c r="S3485" s="50" t="s">
        <v>51</v>
      </c>
      <c r="T3485" s="52">
        <v>51</v>
      </c>
      <c r="U3485" s="52">
        <v>77</v>
      </c>
      <c r="V3485" s="50" t="s">
        <v>249</v>
      </c>
      <c r="W3485" s="52">
        <v>29</v>
      </c>
      <c r="X3485" s="50" t="s">
        <v>169</v>
      </c>
      <c r="Y3485" s="78">
        <f t="shared" si="226"/>
        <v>0.31</v>
      </c>
      <c r="Z3485" s="78">
        <f t="shared" si="227"/>
        <v>0</v>
      </c>
      <c r="AA3485" s="78">
        <f t="shared" si="228"/>
        <v>2.17</v>
      </c>
      <c r="AB3485" s="77">
        <f t="shared" si="229"/>
        <v>280</v>
      </c>
    </row>
    <row r="3486" spans="1:28" x14ac:dyDescent="0.3">
      <c r="A3486" s="53">
        <v>45221</v>
      </c>
      <c r="B3486" s="50" t="s">
        <v>1255</v>
      </c>
      <c r="C3486" s="50" t="s">
        <v>1256</v>
      </c>
      <c r="D3486" s="50" t="s">
        <v>47</v>
      </c>
      <c r="E3486" s="52">
        <v>10</v>
      </c>
      <c r="F3486" s="51">
        <v>164</v>
      </c>
      <c r="G3486" s="65">
        <v>0</v>
      </c>
      <c r="H3486" s="51">
        <v>120</v>
      </c>
      <c r="I3486" s="50" t="s">
        <v>178</v>
      </c>
      <c r="J3486" s="61">
        <v>20.8</v>
      </c>
      <c r="K3486" s="50" t="s">
        <v>89</v>
      </c>
      <c r="L3486" s="73">
        <v>0</v>
      </c>
      <c r="M3486" s="69">
        <v>1.7</v>
      </c>
      <c r="N3486" s="51">
        <v>42</v>
      </c>
      <c r="O3486" s="50" t="s">
        <v>51</v>
      </c>
      <c r="P3486" s="51">
        <v>10071</v>
      </c>
      <c r="Q3486" s="50" t="s">
        <v>1012</v>
      </c>
      <c r="R3486" s="51">
        <v>10002</v>
      </c>
      <c r="S3486" s="50" t="s">
        <v>51</v>
      </c>
      <c r="T3486" s="52">
        <v>65</v>
      </c>
      <c r="U3486" s="52">
        <v>76</v>
      </c>
      <c r="V3486" s="50" t="s">
        <v>85</v>
      </c>
      <c r="W3486" s="52">
        <v>51</v>
      </c>
      <c r="X3486" s="50" t="s">
        <v>89</v>
      </c>
      <c r="Y3486" s="78">
        <f t="shared" si="226"/>
        <v>0.16999999999999998</v>
      </c>
      <c r="Z3486" s="78">
        <f t="shared" si="227"/>
        <v>0</v>
      </c>
      <c r="AA3486" s="78">
        <f t="shared" si="228"/>
        <v>2.08</v>
      </c>
      <c r="AB3486" s="77">
        <f t="shared" si="229"/>
        <v>0</v>
      </c>
    </row>
    <row r="3487" spans="1:28" x14ac:dyDescent="0.3">
      <c r="A3487" s="53">
        <v>45222</v>
      </c>
      <c r="B3487" s="50" t="s">
        <v>1255</v>
      </c>
      <c r="C3487" s="50" t="s">
        <v>1256</v>
      </c>
      <c r="D3487" s="50" t="s">
        <v>47</v>
      </c>
      <c r="E3487" s="52">
        <v>10</v>
      </c>
      <c r="F3487" s="51">
        <v>150</v>
      </c>
      <c r="G3487" s="65">
        <v>2.6</v>
      </c>
      <c r="H3487" s="51">
        <v>123</v>
      </c>
      <c r="I3487" s="50" t="s">
        <v>100</v>
      </c>
      <c r="J3487" s="61">
        <v>17.600000000000001</v>
      </c>
      <c r="K3487" s="50" t="s">
        <v>475</v>
      </c>
      <c r="L3487" s="73">
        <v>28</v>
      </c>
      <c r="M3487" s="69">
        <v>2.2000000000000002</v>
      </c>
      <c r="N3487" s="51">
        <v>89</v>
      </c>
      <c r="O3487" s="50" t="s">
        <v>148</v>
      </c>
      <c r="P3487" s="51">
        <v>10093</v>
      </c>
      <c r="Q3487" s="52">
        <v>21</v>
      </c>
      <c r="R3487" s="51">
        <v>10001</v>
      </c>
      <c r="S3487" s="50" t="s">
        <v>263</v>
      </c>
      <c r="T3487" s="52">
        <v>73</v>
      </c>
      <c r="U3487" s="52">
        <v>79</v>
      </c>
      <c r="V3487" s="50" t="s">
        <v>164</v>
      </c>
      <c r="W3487" s="52">
        <v>61</v>
      </c>
      <c r="X3487" s="50" t="s">
        <v>192</v>
      </c>
      <c r="Y3487" s="78">
        <f t="shared" si="226"/>
        <v>0.22000000000000003</v>
      </c>
      <c r="Z3487" s="78">
        <f t="shared" si="227"/>
        <v>0.26</v>
      </c>
      <c r="AA3487" s="78">
        <f t="shared" si="228"/>
        <v>1.7600000000000002</v>
      </c>
      <c r="AB3487" s="77">
        <f t="shared" si="229"/>
        <v>280</v>
      </c>
    </row>
    <row r="3488" spans="1:28" x14ac:dyDescent="0.3">
      <c r="A3488" s="53">
        <v>45223</v>
      </c>
      <c r="B3488" s="50" t="s">
        <v>1255</v>
      </c>
      <c r="C3488" s="50" t="s">
        <v>1256</v>
      </c>
      <c r="D3488" s="50" t="s">
        <v>47</v>
      </c>
      <c r="E3488" s="52">
        <v>10</v>
      </c>
      <c r="F3488" s="51">
        <v>165</v>
      </c>
      <c r="G3488" s="65">
        <v>0</v>
      </c>
      <c r="H3488" s="51">
        <v>98</v>
      </c>
      <c r="I3488" s="50" t="s">
        <v>750</v>
      </c>
      <c r="J3488" s="61">
        <v>23.2</v>
      </c>
      <c r="K3488" s="50" t="s">
        <v>164</v>
      </c>
      <c r="L3488" s="73">
        <v>23</v>
      </c>
      <c r="M3488" s="69">
        <v>2.5</v>
      </c>
      <c r="N3488" s="51">
        <v>100</v>
      </c>
      <c r="O3488" s="50" t="s">
        <v>128</v>
      </c>
      <c r="P3488" s="51">
        <v>10090</v>
      </c>
      <c r="Q3488" s="50" t="s">
        <v>1012</v>
      </c>
      <c r="R3488" s="51">
        <v>10004</v>
      </c>
      <c r="S3488" s="52">
        <v>14</v>
      </c>
      <c r="T3488" s="52">
        <v>60</v>
      </c>
      <c r="U3488" s="52">
        <v>75</v>
      </c>
      <c r="V3488" s="50" t="s">
        <v>578</v>
      </c>
      <c r="W3488" s="52">
        <v>35</v>
      </c>
      <c r="X3488" s="50" t="s">
        <v>164</v>
      </c>
      <c r="Y3488" s="78">
        <f t="shared" si="226"/>
        <v>0.25</v>
      </c>
      <c r="Z3488" s="78">
        <f t="shared" si="227"/>
        <v>0</v>
      </c>
      <c r="AA3488" s="78">
        <f t="shared" si="228"/>
        <v>2.3199999999999998</v>
      </c>
      <c r="AB3488" s="77">
        <f t="shared" si="229"/>
        <v>230</v>
      </c>
    </row>
    <row r="3489" spans="1:28" x14ac:dyDescent="0.3">
      <c r="A3489" s="53">
        <v>45224</v>
      </c>
      <c r="B3489" s="50" t="s">
        <v>1255</v>
      </c>
      <c r="C3489" s="50" t="s">
        <v>1256</v>
      </c>
      <c r="D3489" s="50" t="s">
        <v>47</v>
      </c>
      <c r="E3489" s="52">
        <v>10</v>
      </c>
      <c r="F3489" s="51">
        <v>171</v>
      </c>
      <c r="G3489" s="65">
        <v>11</v>
      </c>
      <c r="H3489" s="51">
        <v>144</v>
      </c>
      <c r="I3489" s="50" t="s">
        <v>280</v>
      </c>
      <c r="J3489" s="61">
        <v>19.8</v>
      </c>
      <c r="K3489" s="50" t="s">
        <v>121</v>
      </c>
      <c r="L3489" s="73">
        <v>29</v>
      </c>
      <c r="M3489" s="69">
        <v>1.7</v>
      </c>
      <c r="N3489" s="51">
        <v>103</v>
      </c>
      <c r="O3489" s="50" t="s">
        <v>510</v>
      </c>
      <c r="P3489" s="51">
        <v>10070</v>
      </c>
      <c r="Q3489" s="50" t="s">
        <v>289</v>
      </c>
      <c r="R3489" s="51">
        <v>10032</v>
      </c>
      <c r="S3489" s="52">
        <v>14</v>
      </c>
      <c r="T3489" s="52">
        <v>72</v>
      </c>
      <c r="U3489" s="52">
        <v>83</v>
      </c>
      <c r="V3489" s="50" t="s">
        <v>108</v>
      </c>
      <c r="W3489" s="52">
        <v>65</v>
      </c>
      <c r="X3489" s="50" t="s">
        <v>209</v>
      </c>
      <c r="Y3489" s="78">
        <f t="shared" si="226"/>
        <v>0.16999999999999998</v>
      </c>
      <c r="Z3489" s="78">
        <f t="shared" si="227"/>
        <v>1.1000000000000001</v>
      </c>
      <c r="AA3489" s="78">
        <f t="shared" si="228"/>
        <v>1.98</v>
      </c>
      <c r="AB3489" s="77">
        <f t="shared" si="229"/>
        <v>290</v>
      </c>
    </row>
    <row r="3490" spans="1:28" x14ac:dyDescent="0.3">
      <c r="A3490" s="53">
        <v>45225</v>
      </c>
      <c r="B3490" s="50" t="s">
        <v>1255</v>
      </c>
      <c r="C3490" s="50" t="s">
        <v>1256</v>
      </c>
      <c r="D3490" s="50" t="s">
        <v>47</v>
      </c>
      <c r="E3490" s="52">
        <v>10</v>
      </c>
      <c r="F3490" s="51">
        <v>158</v>
      </c>
      <c r="G3490" s="65">
        <v>11</v>
      </c>
      <c r="H3490" s="51">
        <v>137</v>
      </c>
      <c r="I3490" s="50" t="s">
        <v>100</v>
      </c>
      <c r="J3490" s="61">
        <v>17.8</v>
      </c>
      <c r="K3490" s="50" t="s">
        <v>184</v>
      </c>
      <c r="L3490" s="73">
        <v>27</v>
      </c>
      <c r="M3490" s="69">
        <v>3.1</v>
      </c>
      <c r="N3490" s="51">
        <v>156</v>
      </c>
      <c r="O3490" s="50" t="s">
        <v>139</v>
      </c>
      <c r="P3490" s="51">
        <v>10049</v>
      </c>
      <c r="Q3490" s="50" t="s">
        <v>1012</v>
      </c>
      <c r="R3490" s="51">
        <v>9994</v>
      </c>
      <c r="S3490" s="52">
        <v>13</v>
      </c>
      <c r="T3490" s="52">
        <v>75</v>
      </c>
      <c r="U3490" s="52">
        <v>87</v>
      </c>
      <c r="V3490" s="50" t="s">
        <v>66</v>
      </c>
      <c r="W3490" s="52">
        <v>53</v>
      </c>
      <c r="X3490" s="50" t="s">
        <v>222</v>
      </c>
      <c r="Y3490" s="78">
        <f t="shared" si="226"/>
        <v>0.31</v>
      </c>
      <c r="Z3490" s="78">
        <f t="shared" si="227"/>
        <v>1.1000000000000001</v>
      </c>
      <c r="AA3490" s="78">
        <f t="shared" si="228"/>
        <v>1.78</v>
      </c>
      <c r="AB3490" s="77">
        <f t="shared" si="229"/>
        <v>270</v>
      </c>
    </row>
    <row r="3491" spans="1:28" x14ac:dyDescent="0.3">
      <c r="A3491" s="53">
        <v>45226</v>
      </c>
      <c r="B3491" s="50" t="s">
        <v>1255</v>
      </c>
      <c r="C3491" s="50" t="s">
        <v>1256</v>
      </c>
      <c r="D3491" s="50" t="s">
        <v>47</v>
      </c>
      <c r="E3491" s="52">
        <v>10</v>
      </c>
      <c r="F3491" s="51">
        <v>167</v>
      </c>
      <c r="G3491" s="65">
        <v>3.4</v>
      </c>
      <c r="H3491" s="51">
        <v>124</v>
      </c>
      <c r="I3491" s="50" t="s">
        <v>318</v>
      </c>
      <c r="J3491" s="61">
        <v>21</v>
      </c>
      <c r="K3491" s="50" t="s">
        <v>179</v>
      </c>
      <c r="L3491" s="73">
        <v>23</v>
      </c>
      <c r="M3491" s="69">
        <v>2.8</v>
      </c>
      <c r="N3491" s="51">
        <v>136</v>
      </c>
      <c r="O3491" s="50" t="s">
        <v>520</v>
      </c>
      <c r="P3491" s="51">
        <v>10043</v>
      </c>
      <c r="Q3491" s="50" t="s">
        <v>132</v>
      </c>
      <c r="R3491" s="51">
        <v>10001</v>
      </c>
      <c r="S3491" s="50" t="s">
        <v>401</v>
      </c>
      <c r="T3491" s="52">
        <v>60</v>
      </c>
      <c r="U3491" s="52">
        <v>76</v>
      </c>
      <c r="V3491" s="50" t="s">
        <v>183</v>
      </c>
      <c r="W3491" s="52">
        <v>35</v>
      </c>
      <c r="X3491" s="50" t="s">
        <v>169</v>
      </c>
      <c r="Y3491" s="78">
        <f t="shared" si="226"/>
        <v>0.27999999999999997</v>
      </c>
      <c r="Z3491" s="78">
        <f t="shared" si="227"/>
        <v>0.33999999999999997</v>
      </c>
      <c r="AA3491" s="78">
        <f t="shared" si="228"/>
        <v>2.1</v>
      </c>
      <c r="AB3491" s="77">
        <f t="shared" si="229"/>
        <v>230</v>
      </c>
    </row>
    <row r="3492" spans="1:28" x14ac:dyDescent="0.3">
      <c r="A3492" s="53">
        <v>45227</v>
      </c>
      <c r="B3492" s="50" t="s">
        <v>1255</v>
      </c>
      <c r="C3492" s="50" t="s">
        <v>1256</v>
      </c>
      <c r="D3492" s="50" t="s">
        <v>47</v>
      </c>
      <c r="E3492" s="52">
        <v>10</v>
      </c>
      <c r="F3492" s="51">
        <v>182</v>
      </c>
      <c r="G3492" s="65">
        <v>7</v>
      </c>
      <c r="H3492" s="51">
        <v>135</v>
      </c>
      <c r="I3492" s="50" t="s">
        <v>301</v>
      </c>
      <c r="J3492" s="61">
        <v>23</v>
      </c>
      <c r="K3492" s="50" t="s">
        <v>215</v>
      </c>
      <c r="L3492" s="72" t="s">
        <v>84</v>
      </c>
      <c r="M3492" s="69">
        <v>2.2000000000000002</v>
      </c>
      <c r="N3492" s="51">
        <v>108</v>
      </c>
      <c r="O3492" s="50" t="s">
        <v>56</v>
      </c>
      <c r="P3492" s="51">
        <v>10014</v>
      </c>
      <c r="Q3492" s="50" t="s">
        <v>1012</v>
      </c>
      <c r="R3492" s="51">
        <v>9933</v>
      </c>
      <c r="S3492" s="52">
        <v>16</v>
      </c>
      <c r="T3492" s="52">
        <v>57</v>
      </c>
      <c r="U3492" s="52">
        <v>81</v>
      </c>
      <c r="V3492" s="50" t="s">
        <v>51</v>
      </c>
      <c r="W3492" s="52">
        <v>44</v>
      </c>
      <c r="X3492" s="50" t="s">
        <v>264</v>
      </c>
      <c r="Y3492" s="78">
        <f t="shared" si="226"/>
        <v>0.22000000000000003</v>
      </c>
      <c r="Z3492" s="78">
        <f t="shared" si="227"/>
        <v>0.7</v>
      </c>
      <c r="AA3492" s="78">
        <f t="shared" si="228"/>
        <v>2.2999999999999998</v>
      </c>
      <c r="AB3492" s="77">
        <f t="shared" si="229"/>
        <v>20</v>
      </c>
    </row>
    <row r="3493" spans="1:28" x14ac:dyDescent="0.3">
      <c r="A3493" s="53">
        <v>45228</v>
      </c>
      <c r="B3493" s="50" t="s">
        <v>1255</v>
      </c>
      <c r="C3493" s="50" t="s">
        <v>1256</v>
      </c>
      <c r="D3493" s="50" t="s">
        <v>47</v>
      </c>
      <c r="E3493" s="52">
        <v>10</v>
      </c>
      <c r="F3493" s="51">
        <v>169</v>
      </c>
      <c r="G3493" s="65">
        <v>7.2</v>
      </c>
      <c r="H3493" s="51">
        <v>140</v>
      </c>
      <c r="I3493" s="50" t="s">
        <v>100</v>
      </c>
      <c r="J3493" s="61">
        <v>19.8</v>
      </c>
      <c r="K3493" s="50" t="s">
        <v>113</v>
      </c>
      <c r="L3493" s="73">
        <v>30</v>
      </c>
      <c r="M3493" s="69">
        <v>3.6</v>
      </c>
      <c r="N3493" s="51">
        <v>97</v>
      </c>
      <c r="O3493" s="50" t="s">
        <v>235</v>
      </c>
      <c r="P3493" s="51">
        <v>9991</v>
      </c>
      <c r="Q3493" s="52">
        <v>12</v>
      </c>
      <c r="R3493" s="51">
        <v>9951</v>
      </c>
      <c r="S3493" s="50" t="s">
        <v>263</v>
      </c>
      <c r="T3493" s="52">
        <v>73</v>
      </c>
      <c r="U3493" s="52">
        <v>84</v>
      </c>
      <c r="V3493" s="50" t="s">
        <v>51</v>
      </c>
      <c r="W3493" s="52">
        <v>63</v>
      </c>
      <c r="X3493" s="50" t="s">
        <v>128</v>
      </c>
      <c r="Y3493" s="78">
        <f t="shared" si="226"/>
        <v>0.36</v>
      </c>
      <c r="Z3493" s="78">
        <f t="shared" si="227"/>
        <v>0.72</v>
      </c>
      <c r="AA3493" s="78">
        <f t="shared" si="228"/>
        <v>1.98</v>
      </c>
      <c r="AB3493" s="77">
        <f t="shared" si="229"/>
        <v>300</v>
      </c>
    </row>
    <row r="3494" spans="1:28" x14ac:dyDescent="0.3">
      <c r="A3494" s="53">
        <v>45229</v>
      </c>
      <c r="B3494" s="50" t="s">
        <v>1255</v>
      </c>
      <c r="C3494" s="50" t="s">
        <v>1256</v>
      </c>
      <c r="D3494" s="50" t="s">
        <v>47</v>
      </c>
      <c r="E3494" s="52">
        <v>10</v>
      </c>
      <c r="F3494" s="51">
        <v>158</v>
      </c>
      <c r="G3494" s="65">
        <v>3</v>
      </c>
      <c r="H3494" s="51">
        <v>115</v>
      </c>
      <c r="I3494" s="50" t="s">
        <v>163</v>
      </c>
      <c r="J3494" s="61">
        <v>20</v>
      </c>
      <c r="K3494" s="50" t="s">
        <v>113</v>
      </c>
      <c r="L3494" s="73">
        <v>27</v>
      </c>
      <c r="M3494" s="69">
        <v>1.4</v>
      </c>
      <c r="N3494" s="51">
        <v>133</v>
      </c>
      <c r="O3494" s="50" t="s">
        <v>186</v>
      </c>
      <c r="P3494" s="51">
        <v>10085</v>
      </c>
      <c r="Q3494" s="52">
        <v>24</v>
      </c>
      <c r="R3494" s="51">
        <v>9979</v>
      </c>
      <c r="S3494" s="50" t="s">
        <v>84</v>
      </c>
      <c r="T3494" s="52">
        <v>73</v>
      </c>
      <c r="U3494" s="52">
        <v>87</v>
      </c>
      <c r="V3494" s="50" t="s">
        <v>174</v>
      </c>
      <c r="W3494" s="52">
        <v>46</v>
      </c>
      <c r="X3494" s="50" t="s">
        <v>108</v>
      </c>
      <c r="Y3494" s="78">
        <f t="shared" si="226"/>
        <v>0.13999999999999999</v>
      </c>
      <c r="Z3494" s="78">
        <f t="shared" si="227"/>
        <v>0.3</v>
      </c>
      <c r="AA3494" s="78">
        <f t="shared" si="228"/>
        <v>2</v>
      </c>
      <c r="AB3494" s="77">
        <f t="shared" si="229"/>
        <v>270</v>
      </c>
    </row>
    <row r="3495" spans="1:28" x14ac:dyDescent="0.3">
      <c r="A3495" s="53">
        <v>45230</v>
      </c>
      <c r="B3495" s="50" t="s">
        <v>1255</v>
      </c>
      <c r="C3495" s="50" t="s">
        <v>1256</v>
      </c>
      <c r="D3495" s="50" t="s">
        <v>47</v>
      </c>
      <c r="E3495" s="52">
        <v>10</v>
      </c>
      <c r="F3495" s="51">
        <v>164</v>
      </c>
      <c r="G3495" s="65">
        <v>2.6</v>
      </c>
      <c r="H3495" s="51">
        <v>109</v>
      </c>
      <c r="I3495" s="50" t="s">
        <v>232</v>
      </c>
      <c r="J3495" s="61">
        <v>21.9</v>
      </c>
      <c r="K3495" s="50" t="s">
        <v>91</v>
      </c>
      <c r="L3495" s="73">
        <v>21</v>
      </c>
      <c r="M3495" s="69">
        <v>1.1000000000000001</v>
      </c>
      <c r="N3495" s="51">
        <v>58</v>
      </c>
      <c r="O3495" s="50" t="s">
        <v>127</v>
      </c>
      <c r="P3495" s="51">
        <v>10119</v>
      </c>
      <c r="Q3495" s="50" t="s">
        <v>289</v>
      </c>
      <c r="R3495" s="51">
        <v>10044</v>
      </c>
      <c r="S3495" s="52">
        <v>24</v>
      </c>
      <c r="T3495" s="52">
        <v>58</v>
      </c>
      <c r="U3495" s="52">
        <v>67</v>
      </c>
      <c r="V3495" s="50" t="s">
        <v>147</v>
      </c>
      <c r="W3495" s="52">
        <v>45</v>
      </c>
      <c r="X3495" s="50" t="s">
        <v>206</v>
      </c>
      <c r="Y3495" s="78">
        <f t="shared" si="226"/>
        <v>0.11000000000000001</v>
      </c>
      <c r="Z3495" s="78">
        <f t="shared" si="227"/>
        <v>0.26</v>
      </c>
      <c r="AA3495" s="78">
        <f t="shared" si="228"/>
        <v>2.19</v>
      </c>
      <c r="AB3495" s="77">
        <f t="shared" si="229"/>
        <v>210</v>
      </c>
    </row>
    <row r="3496" spans="1:28" x14ac:dyDescent="0.3">
      <c r="A3496" s="53">
        <v>45231</v>
      </c>
      <c r="B3496" s="50" t="s">
        <v>1255</v>
      </c>
      <c r="C3496" s="50" t="s">
        <v>1256</v>
      </c>
      <c r="D3496" s="50" t="s">
        <v>47</v>
      </c>
      <c r="E3496" s="52">
        <v>10</v>
      </c>
      <c r="F3496" s="51">
        <v>202</v>
      </c>
      <c r="G3496" s="65">
        <v>14</v>
      </c>
      <c r="H3496" s="51">
        <v>145</v>
      </c>
      <c r="I3496" s="50" t="s">
        <v>123</v>
      </c>
      <c r="J3496" s="61">
        <v>25.8</v>
      </c>
      <c r="K3496" s="50" t="s">
        <v>177</v>
      </c>
      <c r="L3496" s="73">
        <v>30</v>
      </c>
      <c r="M3496" s="69">
        <v>4.7</v>
      </c>
      <c r="N3496" s="51">
        <v>275</v>
      </c>
      <c r="O3496" s="50" t="s">
        <v>108</v>
      </c>
      <c r="P3496" s="51">
        <v>10086</v>
      </c>
      <c r="Q3496" s="52">
        <v>11</v>
      </c>
      <c r="R3496" s="51">
        <v>9876</v>
      </c>
      <c r="S3496" s="52">
        <v>23</v>
      </c>
      <c r="T3496" s="52">
        <v>65</v>
      </c>
      <c r="U3496" s="52">
        <v>81</v>
      </c>
      <c r="V3496" s="50" t="s">
        <v>147</v>
      </c>
      <c r="W3496" s="52">
        <v>28</v>
      </c>
      <c r="X3496" s="50" t="s">
        <v>177</v>
      </c>
      <c r="Y3496" s="78">
        <f t="shared" si="226"/>
        <v>0.47000000000000003</v>
      </c>
      <c r="Z3496" s="78">
        <f t="shared" si="227"/>
        <v>1.4</v>
      </c>
      <c r="AA3496" s="78">
        <f t="shared" si="228"/>
        <v>2.58</v>
      </c>
      <c r="AB3496" s="77">
        <f t="shared" si="229"/>
        <v>300</v>
      </c>
    </row>
    <row r="3497" spans="1:28" x14ac:dyDescent="0.3">
      <c r="A3497" s="57">
        <v>45232</v>
      </c>
      <c r="B3497" s="54" t="s">
        <v>1255</v>
      </c>
      <c r="C3497" s="54" t="s">
        <v>1256</v>
      </c>
      <c r="D3497" s="54" t="s">
        <v>47</v>
      </c>
      <c r="E3497" s="56">
        <v>10</v>
      </c>
      <c r="F3497" s="55">
        <v>130</v>
      </c>
      <c r="G3497" s="66">
        <v>5.6</v>
      </c>
      <c r="H3497" s="55">
        <v>95</v>
      </c>
      <c r="I3497" s="54" t="s">
        <v>179</v>
      </c>
      <c r="J3497" s="62">
        <v>16.399999999999999</v>
      </c>
      <c r="K3497" s="54" t="s">
        <v>88</v>
      </c>
      <c r="L3497" s="75">
        <v>29</v>
      </c>
      <c r="M3497" s="70">
        <v>6.1</v>
      </c>
      <c r="N3497" s="55">
        <v>247</v>
      </c>
      <c r="O3497" s="54" t="s">
        <v>521</v>
      </c>
      <c r="P3497" s="55">
        <v>18</v>
      </c>
      <c r="Q3497" s="55">
        <v>9987</v>
      </c>
      <c r="R3497" s="56">
        <v>18</v>
      </c>
      <c r="S3497" s="55">
        <v>9930</v>
      </c>
      <c r="T3497" s="54" t="s">
        <v>1012</v>
      </c>
      <c r="U3497" s="56">
        <v>52</v>
      </c>
      <c r="V3497" s="56">
        <v>86</v>
      </c>
      <c r="W3497" s="54" t="s">
        <v>195</v>
      </c>
      <c r="X3497" s="56">
        <v>31</v>
      </c>
      <c r="Y3497" s="78">
        <f t="shared" si="226"/>
        <v>0.61</v>
      </c>
      <c r="Z3497" s="78">
        <f t="shared" si="227"/>
        <v>0.55999999999999994</v>
      </c>
      <c r="AA3497" s="78">
        <f t="shared" si="228"/>
        <v>1.64</v>
      </c>
      <c r="AB3497" s="77">
        <f t="shared" si="229"/>
        <v>290</v>
      </c>
    </row>
    <row r="3498" spans="1:28" x14ac:dyDescent="0.3">
      <c r="A3498" s="57">
        <v>45233</v>
      </c>
      <c r="B3498" s="54" t="s">
        <v>1255</v>
      </c>
      <c r="C3498" s="54" t="s">
        <v>1256</v>
      </c>
      <c r="D3498" s="54" t="s">
        <v>47</v>
      </c>
      <c r="E3498" s="56">
        <v>10</v>
      </c>
      <c r="F3498" s="55">
        <v>134</v>
      </c>
      <c r="G3498" s="66">
        <v>9.1999999999999993</v>
      </c>
      <c r="H3498" s="55">
        <v>112</v>
      </c>
      <c r="I3498" s="54" t="s">
        <v>188</v>
      </c>
      <c r="J3498" s="62">
        <v>15.7</v>
      </c>
      <c r="K3498" s="54" t="s">
        <v>86</v>
      </c>
      <c r="L3498" s="75">
        <v>24</v>
      </c>
      <c r="M3498" s="70">
        <v>6.4</v>
      </c>
      <c r="N3498" s="55">
        <v>250</v>
      </c>
      <c r="O3498" s="54" t="s">
        <v>215</v>
      </c>
      <c r="P3498" s="55">
        <v>13</v>
      </c>
      <c r="Q3498" s="55">
        <v>10045</v>
      </c>
      <c r="R3498" s="56">
        <v>13</v>
      </c>
      <c r="S3498" s="55">
        <v>9934</v>
      </c>
      <c r="T3498" s="56">
        <v>24</v>
      </c>
      <c r="U3498" s="56">
        <v>59</v>
      </c>
      <c r="V3498" s="56">
        <v>78</v>
      </c>
      <c r="W3498" s="54" t="s">
        <v>100</v>
      </c>
      <c r="X3498" s="56">
        <v>42</v>
      </c>
      <c r="Y3498" s="78">
        <f t="shared" si="226"/>
        <v>0.64</v>
      </c>
      <c r="Z3498" s="78">
        <f t="shared" si="227"/>
        <v>0.91999999999999993</v>
      </c>
      <c r="AA3498" s="78">
        <f t="shared" si="228"/>
        <v>1.5699999999999998</v>
      </c>
      <c r="AB3498" s="77">
        <f t="shared" si="229"/>
        <v>240</v>
      </c>
    </row>
    <row r="3499" spans="1:28" x14ac:dyDescent="0.3">
      <c r="A3499" s="57">
        <v>45234</v>
      </c>
      <c r="B3499" s="54" t="s">
        <v>1255</v>
      </c>
      <c r="C3499" s="54" t="s">
        <v>1256</v>
      </c>
      <c r="D3499" s="54" t="s">
        <v>47</v>
      </c>
      <c r="E3499" s="56">
        <v>10</v>
      </c>
      <c r="F3499" s="55">
        <v>158</v>
      </c>
      <c r="G3499" s="66">
        <v>12.2</v>
      </c>
      <c r="H3499" s="55">
        <v>111</v>
      </c>
      <c r="I3499" s="54" t="s">
        <v>70</v>
      </c>
      <c r="J3499" s="62">
        <v>20.5</v>
      </c>
      <c r="K3499" s="54" t="s">
        <v>158</v>
      </c>
      <c r="L3499" s="75">
        <v>27</v>
      </c>
      <c r="M3499" s="70">
        <v>3.3</v>
      </c>
      <c r="N3499" s="55">
        <v>197</v>
      </c>
      <c r="O3499" s="54" t="s">
        <v>486</v>
      </c>
      <c r="P3499" s="55">
        <v>28</v>
      </c>
      <c r="Q3499" s="55">
        <v>9936</v>
      </c>
      <c r="R3499" s="54" t="s">
        <v>1012</v>
      </c>
      <c r="S3499" s="55">
        <v>9842</v>
      </c>
      <c r="T3499" s="54" t="s">
        <v>533</v>
      </c>
      <c r="U3499" s="56">
        <v>58</v>
      </c>
      <c r="V3499" s="56">
        <v>87</v>
      </c>
      <c r="W3499" s="54" t="s">
        <v>307</v>
      </c>
      <c r="X3499" s="56">
        <v>29</v>
      </c>
      <c r="Y3499" s="78">
        <f t="shared" si="226"/>
        <v>0.32999999999999996</v>
      </c>
      <c r="Z3499" s="78">
        <f t="shared" si="227"/>
        <v>1.22</v>
      </c>
      <c r="AA3499" s="78">
        <f t="shared" si="228"/>
        <v>2.0499999999999998</v>
      </c>
      <c r="AB3499" s="77">
        <f t="shared" si="229"/>
        <v>270</v>
      </c>
    </row>
    <row r="3500" spans="1:28" x14ac:dyDescent="0.3">
      <c r="A3500" s="57">
        <v>45235</v>
      </c>
      <c r="B3500" s="54" t="s">
        <v>1255</v>
      </c>
      <c r="C3500" s="54" t="s">
        <v>1256</v>
      </c>
      <c r="D3500" s="54" t="s">
        <v>47</v>
      </c>
      <c r="E3500" s="56">
        <v>10</v>
      </c>
      <c r="F3500" s="55">
        <v>156</v>
      </c>
      <c r="G3500" s="66">
        <v>0</v>
      </c>
      <c r="H3500" s="55">
        <v>121</v>
      </c>
      <c r="I3500" s="54" t="s">
        <v>505</v>
      </c>
      <c r="J3500" s="62">
        <v>19.100000000000001</v>
      </c>
      <c r="K3500" s="54" t="s">
        <v>182</v>
      </c>
      <c r="L3500" s="75">
        <v>26</v>
      </c>
      <c r="M3500" s="70">
        <v>3.1</v>
      </c>
      <c r="N3500" s="55">
        <v>189</v>
      </c>
      <c r="O3500" s="54" t="s">
        <v>510</v>
      </c>
      <c r="P3500" s="55">
        <v>39</v>
      </c>
      <c r="Q3500" s="55">
        <v>10095</v>
      </c>
      <c r="R3500" s="56">
        <v>24</v>
      </c>
      <c r="S3500" s="55">
        <v>9920</v>
      </c>
      <c r="T3500" s="54" t="s">
        <v>1012</v>
      </c>
      <c r="U3500" s="56">
        <v>56</v>
      </c>
      <c r="V3500" s="56">
        <v>73</v>
      </c>
      <c r="W3500" s="54" t="s">
        <v>51</v>
      </c>
      <c r="X3500" s="56">
        <v>40</v>
      </c>
      <c r="Y3500" s="78">
        <f t="shared" si="226"/>
        <v>0.31</v>
      </c>
      <c r="Z3500" s="78">
        <f t="shared" si="227"/>
        <v>0</v>
      </c>
      <c r="AA3500" s="78">
        <f t="shared" si="228"/>
        <v>1.9100000000000001</v>
      </c>
      <c r="AB3500" s="77">
        <f t="shared" si="229"/>
        <v>260</v>
      </c>
    </row>
    <row r="3501" spans="1:28" x14ac:dyDescent="0.3">
      <c r="A3501" s="57">
        <v>45236</v>
      </c>
      <c r="B3501" s="54" t="s">
        <v>1255</v>
      </c>
      <c r="C3501" s="54" t="s">
        <v>1256</v>
      </c>
      <c r="D3501" s="54" t="s">
        <v>47</v>
      </c>
      <c r="E3501" s="56">
        <v>10</v>
      </c>
      <c r="F3501" s="55">
        <v>132</v>
      </c>
      <c r="G3501" s="66">
        <v>1.2</v>
      </c>
      <c r="H3501" s="55">
        <v>91</v>
      </c>
      <c r="I3501" s="54" t="s">
        <v>177</v>
      </c>
      <c r="J3501" s="62">
        <v>17.399999999999999</v>
      </c>
      <c r="K3501" s="54" t="s">
        <v>158</v>
      </c>
      <c r="L3501" s="75">
        <v>28</v>
      </c>
      <c r="M3501" s="70">
        <v>3.1</v>
      </c>
      <c r="N3501" s="55">
        <v>147</v>
      </c>
      <c r="O3501" s="54" t="s">
        <v>61</v>
      </c>
      <c r="P3501" s="55">
        <v>50</v>
      </c>
      <c r="Q3501" s="55">
        <v>10186</v>
      </c>
      <c r="R3501" s="54" t="s">
        <v>51</v>
      </c>
      <c r="S3501" s="55">
        <v>10095</v>
      </c>
      <c r="T3501" s="54" t="s">
        <v>1012</v>
      </c>
      <c r="U3501" s="56">
        <v>46</v>
      </c>
      <c r="V3501" s="56">
        <v>63</v>
      </c>
      <c r="W3501" s="54" t="s">
        <v>139</v>
      </c>
      <c r="X3501" s="56">
        <v>36</v>
      </c>
      <c r="Y3501" s="78">
        <f t="shared" si="226"/>
        <v>0.31</v>
      </c>
      <c r="Z3501" s="78">
        <f t="shared" si="227"/>
        <v>0.12</v>
      </c>
      <c r="AA3501" s="78">
        <f t="shared" si="228"/>
        <v>1.7399999999999998</v>
      </c>
      <c r="AB3501" s="77">
        <f t="shared" si="229"/>
        <v>280</v>
      </c>
    </row>
    <row r="3502" spans="1:28" x14ac:dyDescent="0.3">
      <c r="A3502" s="57">
        <v>45237</v>
      </c>
      <c r="B3502" s="54" t="s">
        <v>1255</v>
      </c>
      <c r="C3502" s="54" t="s">
        <v>1256</v>
      </c>
      <c r="D3502" s="54" t="s">
        <v>47</v>
      </c>
      <c r="E3502" s="56">
        <v>10</v>
      </c>
      <c r="F3502" s="55">
        <v>124</v>
      </c>
      <c r="G3502" s="66">
        <v>0</v>
      </c>
      <c r="H3502" s="55">
        <v>86</v>
      </c>
      <c r="I3502" s="54" t="s">
        <v>85</v>
      </c>
      <c r="J3502" s="62">
        <v>16.3</v>
      </c>
      <c r="K3502" s="54" t="s">
        <v>129</v>
      </c>
      <c r="L3502" s="75">
        <v>26</v>
      </c>
      <c r="M3502" s="70">
        <v>3.6</v>
      </c>
      <c r="N3502" s="55">
        <v>161</v>
      </c>
      <c r="O3502" s="54" t="s">
        <v>81</v>
      </c>
      <c r="P3502" s="55">
        <v>25</v>
      </c>
      <c r="Q3502" s="55">
        <v>10212</v>
      </c>
      <c r="R3502" s="56">
        <v>18</v>
      </c>
      <c r="S3502" s="55">
        <v>10154</v>
      </c>
      <c r="T3502" s="54" t="s">
        <v>218</v>
      </c>
      <c r="U3502" s="56">
        <v>62</v>
      </c>
      <c r="V3502" s="56">
        <v>73</v>
      </c>
      <c r="W3502" s="54" t="s">
        <v>280</v>
      </c>
      <c r="X3502" s="56">
        <v>44</v>
      </c>
      <c r="Y3502" s="78">
        <f t="shared" si="226"/>
        <v>0.36</v>
      </c>
      <c r="Z3502" s="78">
        <f t="shared" si="227"/>
        <v>0</v>
      </c>
      <c r="AA3502" s="78">
        <f t="shared" si="228"/>
        <v>1.6300000000000001</v>
      </c>
      <c r="AB3502" s="77">
        <f t="shared" si="229"/>
        <v>260</v>
      </c>
    </row>
    <row r="3503" spans="1:28" x14ac:dyDescent="0.3">
      <c r="A3503" s="57">
        <v>45238</v>
      </c>
      <c r="B3503" s="54" t="s">
        <v>1255</v>
      </c>
      <c r="C3503" s="54" t="s">
        <v>1256</v>
      </c>
      <c r="D3503" s="54" t="s">
        <v>47</v>
      </c>
      <c r="E3503" s="56">
        <v>10</v>
      </c>
      <c r="F3503" s="55">
        <v>149</v>
      </c>
      <c r="G3503" s="66">
        <v>10.6</v>
      </c>
      <c r="H3503" s="55">
        <v>100</v>
      </c>
      <c r="I3503" s="54" t="s">
        <v>193</v>
      </c>
      <c r="J3503" s="62">
        <v>19.8</v>
      </c>
      <c r="K3503" s="54" t="s">
        <v>352</v>
      </c>
      <c r="L3503" s="75">
        <v>0</v>
      </c>
      <c r="M3503" s="70">
        <v>2.2000000000000002</v>
      </c>
      <c r="N3503" s="55">
        <v>111</v>
      </c>
      <c r="O3503" s="54" t="s">
        <v>312</v>
      </c>
      <c r="P3503" s="55">
        <v>32</v>
      </c>
      <c r="Q3503" s="55">
        <v>10201</v>
      </c>
      <c r="R3503" s="54" t="s">
        <v>1012</v>
      </c>
      <c r="S3503" s="55">
        <v>10107</v>
      </c>
      <c r="T3503" s="56">
        <v>16</v>
      </c>
      <c r="U3503" s="56">
        <v>67</v>
      </c>
      <c r="V3503" s="56">
        <v>86</v>
      </c>
      <c r="W3503" s="54" t="s">
        <v>51</v>
      </c>
      <c r="X3503" s="56">
        <v>49</v>
      </c>
      <c r="Y3503" s="78">
        <f t="shared" si="226"/>
        <v>0.22000000000000003</v>
      </c>
      <c r="Z3503" s="78">
        <f t="shared" si="227"/>
        <v>1.06</v>
      </c>
      <c r="AA3503" s="78">
        <f t="shared" si="228"/>
        <v>1.98</v>
      </c>
      <c r="AB3503" s="77">
        <f t="shared" si="229"/>
        <v>0</v>
      </c>
    </row>
    <row r="3504" spans="1:28" x14ac:dyDescent="0.3">
      <c r="A3504" s="57">
        <v>45239</v>
      </c>
      <c r="B3504" s="54" t="s">
        <v>1255</v>
      </c>
      <c r="C3504" s="54" t="s">
        <v>1256</v>
      </c>
      <c r="D3504" s="54" t="s">
        <v>47</v>
      </c>
      <c r="E3504" s="56">
        <v>10</v>
      </c>
      <c r="F3504" s="55">
        <v>158</v>
      </c>
      <c r="G3504" s="66">
        <v>0</v>
      </c>
      <c r="H3504" s="55">
        <v>121</v>
      </c>
      <c r="I3504" s="54" t="s">
        <v>286</v>
      </c>
      <c r="J3504" s="62">
        <v>19.5</v>
      </c>
      <c r="K3504" s="54" t="s">
        <v>129</v>
      </c>
      <c r="L3504" s="75">
        <v>23</v>
      </c>
      <c r="M3504" s="70">
        <v>4.2</v>
      </c>
      <c r="N3504" s="55">
        <v>131</v>
      </c>
      <c r="O3504" s="54" t="s">
        <v>104</v>
      </c>
      <c r="P3504" s="55">
        <v>49</v>
      </c>
      <c r="Q3504" s="55">
        <v>10166</v>
      </c>
      <c r="R3504" s="56">
        <v>11</v>
      </c>
      <c r="S3504" s="55">
        <v>10135</v>
      </c>
      <c r="T3504" s="54" t="s">
        <v>51</v>
      </c>
      <c r="U3504" s="56">
        <v>52</v>
      </c>
      <c r="V3504" s="56">
        <v>84</v>
      </c>
      <c r="W3504" s="54" t="s">
        <v>80</v>
      </c>
      <c r="X3504" s="56">
        <v>36</v>
      </c>
      <c r="Y3504" s="78">
        <f t="shared" si="226"/>
        <v>0.42000000000000004</v>
      </c>
      <c r="Z3504" s="78">
        <f t="shared" si="227"/>
        <v>0</v>
      </c>
      <c r="AA3504" s="78">
        <f t="shared" si="228"/>
        <v>1.95</v>
      </c>
      <c r="AB3504" s="77">
        <f t="shared" si="229"/>
        <v>230</v>
      </c>
    </row>
    <row r="3505" spans="1:28" x14ac:dyDescent="0.3">
      <c r="A3505" s="57">
        <v>45240</v>
      </c>
      <c r="B3505" s="54" t="s">
        <v>1255</v>
      </c>
      <c r="C3505" s="54" t="s">
        <v>1256</v>
      </c>
      <c r="D3505" s="54" t="s">
        <v>47</v>
      </c>
      <c r="E3505" s="56">
        <v>10</v>
      </c>
      <c r="F3505" s="55">
        <v>149</v>
      </c>
      <c r="G3505" s="66">
        <v>30.4</v>
      </c>
      <c r="H3505" s="55">
        <v>136</v>
      </c>
      <c r="I3505" s="54" t="s">
        <v>100</v>
      </c>
      <c r="J3505" s="62">
        <v>16.2</v>
      </c>
      <c r="K3505" s="54" t="s">
        <v>209</v>
      </c>
      <c r="L3505" s="75">
        <v>25</v>
      </c>
      <c r="M3505" s="70">
        <v>3.3</v>
      </c>
      <c r="N3505" s="55">
        <v>136</v>
      </c>
      <c r="O3505" s="54" t="s">
        <v>120</v>
      </c>
      <c r="P3505" s="55">
        <v>0</v>
      </c>
      <c r="Q3505" s="55">
        <v>10152</v>
      </c>
      <c r="R3505" s="56">
        <v>11</v>
      </c>
      <c r="S3505" s="55">
        <v>10103</v>
      </c>
      <c r="T3505" s="56">
        <v>24</v>
      </c>
      <c r="U3505" s="56">
        <v>76</v>
      </c>
      <c r="V3505" s="56">
        <v>87</v>
      </c>
      <c r="W3505" s="54" t="s">
        <v>51</v>
      </c>
      <c r="X3505" s="56">
        <v>52</v>
      </c>
      <c r="Y3505" s="78">
        <f t="shared" si="226"/>
        <v>0.32999999999999996</v>
      </c>
      <c r="Z3505" s="78">
        <f t="shared" si="227"/>
        <v>3.04</v>
      </c>
      <c r="AA3505" s="78">
        <f t="shared" si="228"/>
        <v>1.6199999999999999</v>
      </c>
      <c r="AB3505" s="77">
        <f t="shared" si="229"/>
        <v>250</v>
      </c>
    </row>
    <row r="3506" spans="1:28" x14ac:dyDescent="0.3">
      <c r="A3506" s="57">
        <v>45241</v>
      </c>
      <c r="B3506" s="54" t="s">
        <v>1255</v>
      </c>
      <c r="C3506" s="54" t="s">
        <v>1256</v>
      </c>
      <c r="D3506" s="54" t="s">
        <v>47</v>
      </c>
      <c r="E3506" s="56">
        <v>10</v>
      </c>
      <c r="F3506" s="55">
        <v>166</v>
      </c>
      <c r="G3506" s="66">
        <v>3.8</v>
      </c>
      <c r="H3506" s="55">
        <v>133</v>
      </c>
      <c r="I3506" s="54" t="s">
        <v>650</v>
      </c>
      <c r="J3506" s="62">
        <v>20</v>
      </c>
      <c r="K3506" s="54" t="s">
        <v>158</v>
      </c>
      <c r="L3506" s="75">
        <v>27</v>
      </c>
      <c r="M3506" s="70">
        <v>1.1000000000000001</v>
      </c>
      <c r="N3506" s="55">
        <v>58</v>
      </c>
      <c r="O3506" s="54" t="s">
        <v>123</v>
      </c>
      <c r="P3506" s="55">
        <v>21</v>
      </c>
      <c r="Q3506" s="55">
        <v>10116</v>
      </c>
      <c r="R3506" s="54" t="s">
        <v>132</v>
      </c>
      <c r="S3506" s="55">
        <v>10074</v>
      </c>
      <c r="T3506" s="56">
        <v>18</v>
      </c>
      <c r="U3506" s="56">
        <v>85</v>
      </c>
      <c r="V3506" s="56">
        <v>90</v>
      </c>
      <c r="W3506" s="54" t="s">
        <v>51</v>
      </c>
      <c r="X3506" s="56">
        <v>80</v>
      </c>
      <c r="Y3506" s="78">
        <f t="shared" si="226"/>
        <v>0.11000000000000001</v>
      </c>
      <c r="Z3506" s="78">
        <f t="shared" si="227"/>
        <v>0.38</v>
      </c>
      <c r="AA3506" s="78">
        <f t="shared" si="228"/>
        <v>2</v>
      </c>
      <c r="AB3506" s="77">
        <f t="shared" si="229"/>
        <v>270</v>
      </c>
    </row>
    <row r="3507" spans="1:28" x14ac:dyDescent="0.3">
      <c r="A3507" s="57">
        <v>45242</v>
      </c>
      <c r="B3507" s="54" t="s">
        <v>1255</v>
      </c>
      <c r="C3507" s="54" t="s">
        <v>1256</v>
      </c>
      <c r="D3507" s="54" t="s">
        <v>47</v>
      </c>
      <c r="E3507" s="56">
        <v>10</v>
      </c>
      <c r="F3507" s="55">
        <v>173</v>
      </c>
      <c r="G3507" s="66">
        <v>0</v>
      </c>
      <c r="H3507" s="55">
        <v>134</v>
      </c>
      <c r="I3507" s="54" t="s">
        <v>74</v>
      </c>
      <c r="J3507" s="62">
        <v>21.2</v>
      </c>
      <c r="K3507" s="54" t="s">
        <v>117</v>
      </c>
      <c r="L3507" s="75">
        <v>22</v>
      </c>
      <c r="M3507" s="70">
        <v>1.7</v>
      </c>
      <c r="N3507" s="55">
        <v>47</v>
      </c>
      <c r="O3507" s="54" t="s">
        <v>301</v>
      </c>
      <c r="P3507" s="55">
        <v>41</v>
      </c>
      <c r="Q3507" s="55">
        <v>10168</v>
      </c>
      <c r="R3507" s="56">
        <v>21</v>
      </c>
      <c r="S3507" s="55">
        <v>10110</v>
      </c>
      <c r="T3507" s="54" t="s">
        <v>1012</v>
      </c>
      <c r="U3507" s="56">
        <v>75</v>
      </c>
      <c r="V3507" s="56">
        <v>87</v>
      </c>
      <c r="W3507" s="54" t="s">
        <v>124</v>
      </c>
      <c r="X3507" s="56">
        <v>60</v>
      </c>
      <c r="Y3507" s="78">
        <f t="shared" si="226"/>
        <v>0.16999999999999998</v>
      </c>
      <c r="Z3507" s="78">
        <f t="shared" si="227"/>
        <v>0</v>
      </c>
      <c r="AA3507" s="78">
        <f t="shared" si="228"/>
        <v>2.12</v>
      </c>
      <c r="AB3507" s="77">
        <f t="shared" si="229"/>
        <v>220</v>
      </c>
    </row>
    <row r="3508" spans="1:28" x14ac:dyDescent="0.3">
      <c r="A3508" s="57">
        <v>45243</v>
      </c>
      <c r="B3508" s="54" t="s">
        <v>1255</v>
      </c>
      <c r="C3508" s="54" t="s">
        <v>1256</v>
      </c>
      <c r="D3508" s="54" t="s">
        <v>47</v>
      </c>
      <c r="E3508" s="56">
        <v>10</v>
      </c>
      <c r="F3508" s="55">
        <v>175</v>
      </c>
      <c r="G3508" s="66">
        <v>0</v>
      </c>
      <c r="H3508" s="55">
        <v>135</v>
      </c>
      <c r="I3508" s="54" t="s">
        <v>543</v>
      </c>
      <c r="J3508" s="62">
        <v>21.5</v>
      </c>
      <c r="K3508" s="54" t="s">
        <v>209</v>
      </c>
      <c r="L3508" s="75">
        <v>22</v>
      </c>
      <c r="M3508" s="70">
        <v>1.1000000000000001</v>
      </c>
      <c r="N3508" s="55">
        <v>72</v>
      </c>
      <c r="O3508" s="54" t="s">
        <v>120</v>
      </c>
      <c r="P3508" s="55">
        <v>10</v>
      </c>
      <c r="Q3508" s="55">
        <v>10189</v>
      </c>
      <c r="R3508" s="56">
        <v>22</v>
      </c>
      <c r="S3508" s="55">
        <v>10131</v>
      </c>
      <c r="T3508" s="54" t="s">
        <v>84</v>
      </c>
      <c r="U3508" s="56">
        <v>69</v>
      </c>
      <c r="V3508" s="56">
        <v>79</v>
      </c>
      <c r="W3508" s="54" t="s">
        <v>355</v>
      </c>
      <c r="X3508" s="56">
        <v>61</v>
      </c>
      <c r="Y3508" s="78">
        <f t="shared" si="226"/>
        <v>0.11000000000000001</v>
      </c>
      <c r="Z3508" s="78">
        <f t="shared" si="227"/>
        <v>0</v>
      </c>
      <c r="AA3508" s="78">
        <f t="shared" si="228"/>
        <v>2.15</v>
      </c>
      <c r="AB3508" s="77">
        <f t="shared" si="229"/>
        <v>220</v>
      </c>
    </row>
    <row r="3509" spans="1:28" x14ac:dyDescent="0.3">
      <c r="A3509" s="57">
        <v>45244</v>
      </c>
      <c r="B3509" s="54" t="s">
        <v>1255</v>
      </c>
      <c r="C3509" s="54" t="s">
        <v>1256</v>
      </c>
      <c r="D3509" s="54" t="s">
        <v>47</v>
      </c>
      <c r="E3509" s="56">
        <v>10</v>
      </c>
      <c r="F3509" s="55">
        <v>174</v>
      </c>
      <c r="G3509" s="66">
        <v>6.2</v>
      </c>
      <c r="H3509" s="55">
        <v>147</v>
      </c>
      <c r="I3509" s="54" t="s">
        <v>388</v>
      </c>
      <c r="J3509" s="62">
        <v>20</v>
      </c>
      <c r="K3509" s="54" t="s">
        <v>118</v>
      </c>
      <c r="L3509" s="75">
        <v>30</v>
      </c>
      <c r="M3509" s="70">
        <v>2.2000000000000002</v>
      </c>
      <c r="N3509" s="55">
        <v>114</v>
      </c>
      <c r="O3509" s="54" t="s">
        <v>61</v>
      </c>
      <c r="P3509" s="55">
        <v>20</v>
      </c>
      <c r="Q3509" s="55">
        <v>10248</v>
      </c>
      <c r="R3509" s="56">
        <v>24</v>
      </c>
      <c r="S3509" s="55">
        <v>10160</v>
      </c>
      <c r="T3509" s="54" t="s">
        <v>401</v>
      </c>
      <c r="U3509" s="56">
        <v>85</v>
      </c>
      <c r="V3509" s="56">
        <v>88</v>
      </c>
      <c r="W3509" s="54" t="s">
        <v>51</v>
      </c>
      <c r="X3509" s="56">
        <v>75</v>
      </c>
      <c r="Y3509" s="78">
        <f t="shared" si="226"/>
        <v>0.22000000000000003</v>
      </c>
      <c r="Z3509" s="78">
        <f t="shared" si="227"/>
        <v>0.62</v>
      </c>
      <c r="AA3509" s="78">
        <f t="shared" si="228"/>
        <v>2</v>
      </c>
      <c r="AB3509" s="77">
        <f t="shared" si="229"/>
        <v>300</v>
      </c>
    </row>
    <row r="3510" spans="1:28" x14ac:dyDescent="0.3">
      <c r="A3510" s="57">
        <v>45245</v>
      </c>
      <c r="B3510" s="54" t="s">
        <v>1255</v>
      </c>
      <c r="C3510" s="54" t="s">
        <v>1256</v>
      </c>
      <c r="D3510" s="54" t="s">
        <v>47</v>
      </c>
      <c r="E3510" s="56">
        <v>10</v>
      </c>
      <c r="F3510" s="55">
        <v>166</v>
      </c>
      <c r="G3510" s="66">
        <v>1.8</v>
      </c>
      <c r="H3510" s="55">
        <v>147</v>
      </c>
      <c r="I3510" s="54" t="s">
        <v>85</v>
      </c>
      <c r="J3510" s="62">
        <v>18.600000000000001</v>
      </c>
      <c r="K3510" s="54" t="s">
        <v>307</v>
      </c>
      <c r="L3510" s="76" t="s">
        <v>289</v>
      </c>
      <c r="M3510" s="70">
        <v>2.2000000000000002</v>
      </c>
      <c r="N3510" s="55">
        <v>72</v>
      </c>
      <c r="O3510" s="54" t="s">
        <v>91</v>
      </c>
      <c r="P3510" s="55">
        <v>14</v>
      </c>
      <c r="Q3510" s="55">
        <v>10250</v>
      </c>
      <c r="R3510" s="54" t="s">
        <v>132</v>
      </c>
      <c r="S3510" s="55">
        <v>10162</v>
      </c>
      <c r="T3510" s="56">
        <v>24</v>
      </c>
      <c r="U3510" s="56">
        <v>82</v>
      </c>
      <c r="V3510" s="56">
        <v>87</v>
      </c>
      <c r="W3510" s="54" t="s">
        <v>51</v>
      </c>
      <c r="X3510" s="56">
        <v>77</v>
      </c>
      <c r="Y3510" s="78">
        <f t="shared" si="226"/>
        <v>0.22000000000000003</v>
      </c>
      <c r="Z3510" s="78">
        <f t="shared" si="227"/>
        <v>0.18</v>
      </c>
      <c r="AA3510" s="78">
        <f t="shared" si="228"/>
        <v>1.86</v>
      </c>
      <c r="AB3510" s="77">
        <f t="shared" si="229"/>
        <v>90</v>
      </c>
    </row>
    <row r="3511" spans="1:28" x14ac:dyDescent="0.3">
      <c r="A3511" s="57">
        <v>45246</v>
      </c>
      <c r="B3511" s="54" t="s">
        <v>1255</v>
      </c>
      <c r="C3511" s="54" t="s">
        <v>1256</v>
      </c>
      <c r="D3511" s="54" t="s">
        <v>47</v>
      </c>
      <c r="E3511" s="56">
        <v>10</v>
      </c>
      <c r="F3511" s="55">
        <v>160</v>
      </c>
      <c r="G3511" s="66">
        <v>0.8</v>
      </c>
      <c r="H3511" s="55">
        <v>141</v>
      </c>
      <c r="I3511" s="54" t="s">
        <v>51</v>
      </c>
      <c r="J3511" s="62">
        <v>17.8</v>
      </c>
      <c r="K3511" s="54" t="s">
        <v>123</v>
      </c>
      <c r="L3511" s="75">
        <v>28</v>
      </c>
      <c r="M3511" s="70">
        <v>4.2</v>
      </c>
      <c r="N3511" s="55">
        <v>153</v>
      </c>
      <c r="O3511" s="54" t="s">
        <v>183</v>
      </c>
      <c r="P3511" s="55">
        <v>0</v>
      </c>
      <c r="Q3511" s="55">
        <v>10263</v>
      </c>
      <c r="R3511" s="56">
        <v>23</v>
      </c>
      <c r="S3511" s="55">
        <v>10152</v>
      </c>
      <c r="T3511" s="54" t="s">
        <v>218</v>
      </c>
      <c r="U3511" s="56">
        <v>82</v>
      </c>
      <c r="V3511" s="56">
        <v>86</v>
      </c>
      <c r="W3511" s="54" t="s">
        <v>51</v>
      </c>
      <c r="X3511" s="56">
        <v>74</v>
      </c>
      <c r="Y3511" s="78">
        <f t="shared" si="226"/>
        <v>0.42000000000000004</v>
      </c>
      <c r="Z3511" s="78">
        <f t="shared" si="227"/>
        <v>0.08</v>
      </c>
      <c r="AA3511" s="78">
        <f t="shared" si="228"/>
        <v>1.78</v>
      </c>
      <c r="AB3511" s="77">
        <f t="shared" si="229"/>
        <v>280</v>
      </c>
    </row>
    <row r="3512" spans="1:28" x14ac:dyDescent="0.3">
      <c r="A3512" s="57">
        <v>45247</v>
      </c>
      <c r="B3512" s="54" t="s">
        <v>1255</v>
      </c>
      <c r="C3512" s="54" t="s">
        <v>1256</v>
      </c>
      <c r="D3512" s="54" t="s">
        <v>47</v>
      </c>
      <c r="E3512" s="56">
        <v>10</v>
      </c>
      <c r="F3512" s="55">
        <v>146</v>
      </c>
      <c r="G3512" s="66">
        <v>0</v>
      </c>
      <c r="H3512" s="55">
        <v>108</v>
      </c>
      <c r="I3512" s="54" t="s">
        <v>74</v>
      </c>
      <c r="J3512" s="62">
        <v>18.399999999999999</v>
      </c>
      <c r="K3512" s="54" t="s">
        <v>215</v>
      </c>
      <c r="L3512" s="75">
        <v>0</v>
      </c>
      <c r="M3512" s="70">
        <v>2.2000000000000002</v>
      </c>
      <c r="N3512" s="55">
        <v>50</v>
      </c>
      <c r="O3512" s="54" t="s">
        <v>51</v>
      </c>
      <c r="P3512" s="55">
        <v>50</v>
      </c>
      <c r="Q3512" s="55">
        <v>10264</v>
      </c>
      <c r="R3512" s="56">
        <v>10</v>
      </c>
      <c r="S3512" s="55">
        <v>10231</v>
      </c>
      <c r="T3512" s="54" t="s">
        <v>51</v>
      </c>
      <c r="U3512" s="56">
        <v>75</v>
      </c>
      <c r="V3512" s="56">
        <v>86</v>
      </c>
      <c r="W3512" s="54" t="s">
        <v>51</v>
      </c>
      <c r="X3512" s="56">
        <v>63</v>
      </c>
      <c r="Y3512" s="78">
        <f t="shared" si="226"/>
        <v>0.22000000000000003</v>
      </c>
      <c r="Z3512" s="78">
        <f t="shared" si="227"/>
        <v>0</v>
      </c>
      <c r="AA3512" s="78">
        <f t="shared" si="228"/>
        <v>1.8399999999999999</v>
      </c>
      <c r="AB3512" s="77">
        <f t="shared" si="229"/>
        <v>0</v>
      </c>
    </row>
    <row r="3513" spans="1:28" x14ac:dyDescent="0.3">
      <c r="A3513" s="57">
        <v>45248</v>
      </c>
      <c r="B3513" s="54" t="s">
        <v>1255</v>
      </c>
      <c r="C3513" s="54" t="s">
        <v>1256</v>
      </c>
      <c r="D3513" s="54" t="s">
        <v>47</v>
      </c>
      <c r="E3513" s="56">
        <v>10</v>
      </c>
      <c r="F3513" s="55">
        <v>164</v>
      </c>
      <c r="G3513" s="66">
        <v>0</v>
      </c>
      <c r="H3513" s="55">
        <v>118</v>
      </c>
      <c r="I3513" s="54" t="s">
        <v>367</v>
      </c>
      <c r="J3513" s="62">
        <v>21.1</v>
      </c>
      <c r="K3513" s="54" t="s">
        <v>182</v>
      </c>
      <c r="L3513" s="75">
        <v>22</v>
      </c>
      <c r="M3513" s="70">
        <v>2.2000000000000002</v>
      </c>
      <c r="N3513" s="55">
        <v>50</v>
      </c>
      <c r="O3513" s="54" t="s">
        <v>225</v>
      </c>
      <c r="P3513" s="55">
        <v>52</v>
      </c>
      <c r="Q3513" s="55">
        <v>10231</v>
      </c>
      <c r="R3513" s="54" t="s">
        <v>1012</v>
      </c>
      <c r="S3513" s="55">
        <v>10210</v>
      </c>
      <c r="T3513" s="54" t="s">
        <v>218</v>
      </c>
      <c r="U3513" s="56">
        <v>71</v>
      </c>
      <c r="V3513" s="56">
        <v>80</v>
      </c>
      <c r="W3513" s="54" t="s">
        <v>51</v>
      </c>
      <c r="X3513" s="56">
        <v>58</v>
      </c>
      <c r="Y3513" s="78">
        <f t="shared" si="226"/>
        <v>0.22000000000000003</v>
      </c>
      <c r="Z3513" s="78">
        <f t="shared" si="227"/>
        <v>0</v>
      </c>
      <c r="AA3513" s="78">
        <f t="shared" si="228"/>
        <v>2.1100000000000003</v>
      </c>
      <c r="AB3513" s="77">
        <f t="shared" si="229"/>
        <v>220</v>
      </c>
    </row>
    <row r="3514" spans="1:28" x14ac:dyDescent="0.3">
      <c r="A3514" s="57">
        <v>45249</v>
      </c>
      <c r="B3514" s="54" t="s">
        <v>1255</v>
      </c>
      <c r="C3514" s="54" t="s">
        <v>1256</v>
      </c>
      <c r="D3514" s="54" t="s">
        <v>47</v>
      </c>
      <c r="E3514" s="56">
        <v>10</v>
      </c>
      <c r="F3514" s="55">
        <v>166</v>
      </c>
      <c r="G3514" s="66">
        <v>0</v>
      </c>
      <c r="H3514" s="55">
        <v>127</v>
      </c>
      <c r="I3514" s="54" t="s">
        <v>193</v>
      </c>
      <c r="J3514" s="62">
        <v>20.6</v>
      </c>
      <c r="K3514" s="54" t="s">
        <v>277</v>
      </c>
      <c r="L3514" s="75">
        <v>33</v>
      </c>
      <c r="M3514" s="70">
        <v>1.1000000000000001</v>
      </c>
      <c r="N3514" s="55">
        <v>61</v>
      </c>
      <c r="O3514" s="54" t="s">
        <v>133</v>
      </c>
      <c r="P3514" s="55">
        <v>55</v>
      </c>
      <c r="Q3514" s="55">
        <v>10230</v>
      </c>
      <c r="R3514" s="54" t="s">
        <v>289</v>
      </c>
      <c r="S3514" s="55">
        <v>10212</v>
      </c>
      <c r="T3514" s="56">
        <v>15</v>
      </c>
      <c r="U3514" s="56">
        <v>76</v>
      </c>
      <c r="V3514" s="56">
        <v>85</v>
      </c>
      <c r="W3514" s="54" t="s">
        <v>51</v>
      </c>
      <c r="X3514" s="56">
        <v>64</v>
      </c>
      <c r="Y3514" s="78">
        <f t="shared" si="226"/>
        <v>0.11000000000000001</v>
      </c>
      <c r="Z3514" s="78">
        <f t="shared" si="227"/>
        <v>0</v>
      </c>
      <c r="AA3514" s="78">
        <f t="shared" si="228"/>
        <v>2.06</v>
      </c>
      <c r="AB3514" s="77">
        <f t="shared" si="229"/>
        <v>330</v>
      </c>
    </row>
    <row r="3515" spans="1:28" x14ac:dyDescent="0.3">
      <c r="A3515" s="57">
        <v>45250</v>
      </c>
      <c r="B3515" s="54" t="s">
        <v>1255</v>
      </c>
      <c r="C3515" s="54" t="s">
        <v>1256</v>
      </c>
      <c r="D3515" s="54" t="s">
        <v>47</v>
      </c>
      <c r="E3515" s="56">
        <v>10</v>
      </c>
      <c r="F3515" s="55">
        <v>136</v>
      </c>
      <c r="G3515" s="66">
        <v>21.8</v>
      </c>
      <c r="H3515" s="55">
        <v>113</v>
      </c>
      <c r="I3515" s="54" t="s">
        <v>100</v>
      </c>
      <c r="J3515" s="62">
        <v>16</v>
      </c>
      <c r="K3515" s="54" t="s">
        <v>460</v>
      </c>
      <c r="L3515" s="75">
        <v>26</v>
      </c>
      <c r="M3515" s="70">
        <v>1.7</v>
      </c>
      <c r="N3515" s="55">
        <v>100</v>
      </c>
      <c r="O3515" s="54" t="s">
        <v>342</v>
      </c>
      <c r="P3515" s="55">
        <v>0</v>
      </c>
      <c r="Q3515" s="55">
        <v>10246</v>
      </c>
      <c r="R3515" s="56">
        <v>24</v>
      </c>
      <c r="S3515" s="55">
        <v>10214</v>
      </c>
      <c r="T3515" s="54" t="s">
        <v>116</v>
      </c>
      <c r="U3515" s="56">
        <v>88</v>
      </c>
      <c r="V3515" s="56">
        <v>89</v>
      </c>
      <c r="W3515" s="54" t="s">
        <v>51</v>
      </c>
      <c r="X3515" s="56">
        <v>73</v>
      </c>
      <c r="Y3515" s="78">
        <f t="shared" si="226"/>
        <v>0.16999999999999998</v>
      </c>
      <c r="Z3515" s="78">
        <f t="shared" si="227"/>
        <v>2.1800000000000002</v>
      </c>
      <c r="AA3515" s="78">
        <f t="shared" si="228"/>
        <v>1.6</v>
      </c>
      <c r="AB3515" s="77">
        <f t="shared" si="229"/>
        <v>260</v>
      </c>
    </row>
    <row r="3516" spans="1:28" x14ac:dyDescent="0.3">
      <c r="A3516" s="57">
        <v>45251</v>
      </c>
      <c r="B3516" s="54" t="s">
        <v>1255</v>
      </c>
      <c r="C3516" s="54" t="s">
        <v>1256</v>
      </c>
      <c r="D3516" s="54" t="s">
        <v>47</v>
      </c>
      <c r="E3516" s="56">
        <v>10</v>
      </c>
      <c r="F3516" s="55">
        <v>122</v>
      </c>
      <c r="G3516" s="66">
        <v>16</v>
      </c>
      <c r="H3516" s="55">
        <v>107</v>
      </c>
      <c r="I3516" s="54" t="s">
        <v>74</v>
      </c>
      <c r="J3516" s="62">
        <v>13.7</v>
      </c>
      <c r="K3516" s="54" t="s">
        <v>127</v>
      </c>
      <c r="L3516" s="75">
        <v>28</v>
      </c>
      <c r="M3516" s="70">
        <v>2.8</v>
      </c>
      <c r="N3516" s="55">
        <v>131</v>
      </c>
      <c r="O3516" s="54" t="s">
        <v>258</v>
      </c>
      <c r="P3516" s="55">
        <v>2</v>
      </c>
      <c r="Q3516" s="55">
        <v>10285</v>
      </c>
      <c r="R3516" s="56">
        <v>22</v>
      </c>
      <c r="S3516" s="55">
        <v>10239</v>
      </c>
      <c r="T3516" s="54" t="s">
        <v>218</v>
      </c>
      <c r="U3516" s="56">
        <v>79</v>
      </c>
      <c r="V3516" s="56">
        <v>85</v>
      </c>
      <c r="W3516" s="54" t="s">
        <v>108</v>
      </c>
      <c r="X3516" s="56">
        <v>72</v>
      </c>
      <c r="Y3516" s="78">
        <f t="shared" si="226"/>
        <v>0.27999999999999997</v>
      </c>
      <c r="Z3516" s="78">
        <f t="shared" si="227"/>
        <v>1.6</v>
      </c>
      <c r="AA3516" s="78">
        <f t="shared" si="228"/>
        <v>1.3699999999999999</v>
      </c>
      <c r="AB3516" s="77">
        <f t="shared" si="229"/>
        <v>280</v>
      </c>
    </row>
    <row r="3517" spans="1:28" x14ac:dyDescent="0.3">
      <c r="A3517" s="57">
        <v>45252</v>
      </c>
      <c r="B3517" s="54" t="s">
        <v>1255</v>
      </c>
      <c r="C3517" s="54" t="s">
        <v>1256</v>
      </c>
      <c r="D3517" s="54" t="s">
        <v>47</v>
      </c>
      <c r="E3517" s="56">
        <v>10</v>
      </c>
      <c r="F3517" s="55">
        <v>132</v>
      </c>
      <c r="G3517" s="66">
        <v>2.8</v>
      </c>
      <c r="H3517" s="55">
        <v>119</v>
      </c>
      <c r="I3517" s="54" t="s">
        <v>100</v>
      </c>
      <c r="J3517" s="62">
        <v>14.6</v>
      </c>
      <c r="K3517" s="54" t="s">
        <v>60</v>
      </c>
      <c r="L3517" s="76" t="s">
        <v>84</v>
      </c>
      <c r="M3517" s="70">
        <v>3.6</v>
      </c>
      <c r="N3517" s="55">
        <v>114</v>
      </c>
      <c r="O3517" s="54" t="s">
        <v>188</v>
      </c>
      <c r="P3517" s="55">
        <v>2</v>
      </c>
      <c r="Q3517" s="55">
        <v>10311</v>
      </c>
      <c r="R3517" s="54" t="s">
        <v>51</v>
      </c>
      <c r="S3517" s="55">
        <v>10272</v>
      </c>
      <c r="T3517" s="54" t="s">
        <v>116</v>
      </c>
      <c r="U3517" s="56">
        <v>75</v>
      </c>
      <c r="V3517" s="56">
        <v>85</v>
      </c>
      <c r="W3517" s="54" t="s">
        <v>80</v>
      </c>
      <c r="X3517" s="56">
        <v>62</v>
      </c>
      <c r="Y3517" s="78">
        <f t="shared" si="226"/>
        <v>0.36</v>
      </c>
      <c r="Z3517" s="78">
        <f t="shared" si="227"/>
        <v>0.27999999999999997</v>
      </c>
      <c r="AA3517" s="78">
        <f t="shared" si="228"/>
        <v>1.46</v>
      </c>
      <c r="AB3517" s="77">
        <f t="shared" si="229"/>
        <v>20</v>
      </c>
    </row>
    <row r="3518" spans="1:28" x14ac:dyDescent="0.3">
      <c r="A3518" s="57">
        <v>45253</v>
      </c>
      <c r="B3518" s="54" t="s">
        <v>1255</v>
      </c>
      <c r="C3518" s="54" t="s">
        <v>1256</v>
      </c>
      <c r="D3518" s="54" t="s">
        <v>47</v>
      </c>
      <c r="E3518" s="56">
        <v>10</v>
      </c>
      <c r="F3518" s="55">
        <v>126</v>
      </c>
      <c r="G3518" s="66">
        <v>0</v>
      </c>
      <c r="H3518" s="55">
        <v>95</v>
      </c>
      <c r="I3518" s="54" t="s">
        <v>205</v>
      </c>
      <c r="J3518" s="62">
        <v>15.6</v>
      </c>
      <c r="K3518" s="54" t="s">
        <v>188</v>
      </c>
      <c r="L3518" s="75">
        <v>10</v>
      </c>
      <c r="M3518" s="70">
        <v>4.7</v>
      </c>
      <c r="N3518" s="55">
        <v>142</v>
      </c>
      <c r="O3518" s="54" t="s">
        <v>113</v>
      </c>
      <c r="P3518" s="55">
        <v>51</v>
      </c>
      <c r="Q3518" s="55">
        <v>10314</v>
      </c>
      <c r="R3518" s="54" t="s">
        <v>289</v>
      </c>
      <c r="S3518" s="55">
        <v>10270</v>
      </c>
      <c r="T3518" s="56">
        <v>24</v>
      </c>
      <c r="U3518" s="56">
        <v>70</v>
      </c>
      <c r="V3518" s="56">
        <v>78</v>
      </c>
      <c r="W3518" s="54" t="s">
        <v>159</v>
      </c>
      <c r="X3518" s="56">
        <v>61</v>
      </c>
      <c r="Y3518" s="78">
        <f t="shared" si="226"/>
        <v>0.47000000000000003</v>
      </c>
      <c r="Z3518" s="78">
        <f t="shared" si="227"/>
        <v>0</v>
      </c>
      <c r="AA3518" s="78">
        <f t="shared" si="228"/>
        <v>1.56</v>
      </c>
      <c r="AB3518" s="77">
        <f t="shared" si="229"/>
        <v>100</v>
      </c>
    </row>
    <row r="3519" spans="1:28" x14ac:dyDescent="0.3">
      <c r="A3519" s="57">
        <v>45254</v>
      </c>
      <c r="B3519" s="54" t="s">
        <v>1255</v>
      </c>
      <c r="C3519" s="54" t="s">
        <v>1256</v>
      </c>
      <c r="D3519" s="54" t="s">
        <v>47</v>
      </c>
      <c r="E3519" s="56">
        <v>10</v>
      </c>
      <c r="F3519" s="55">
        <v>132</v>
      </c>
      <c r="G3519" s="66">
        <v>0</v>
      </c>
      <c r="H3519" s="55">
        <v>96</v>
      </c>
      <c r="I3519" s="54" t="s">
        <v>232</v>
      </c>
      <c r="J3519" s="62">
        <v>16.8</v>
      </c>
      <c r="K3519" s="54" t="s">
        <v>215</v>
      </c>
      <c r="L3519" s="76" t="s">
        <v>533</v>
      </c>
      <c r="M3519" s="70">
        <v>2.5</v>
      </c>
      <c r="N3519" s="55">
        <v>103</v>
      </c>
      <c r="O3519" s="54" t="s">
        <v>66</v>
      </c>
      <c r="P3519" s="55">
        <v>24</v>
      </c>
      <c r="Q3519" s="55">
        <v>10270</v>
      </c>
      <c r="R3519" s="54" t="s">
        <v>1012</v>
      </c>
      <c r="S3519" s="55">
        <v>10185</v>
      </c>
      <c r="T3519" s="56">
        <v>24</v>
      </c>
      <c r="U3519" s="56">
        <v>70</v>
      </c>
      <c r="V3519" s="56">
        <v>80</v>
      </c>
      <c r="W3519" s="54" t="s">
        <v>100</v>
      </c>
      <c r="X3519" s="56">
        <v>61</v>
      </c>
      <c r="Y3519" s="78">
        <f t="shared" si="226"/>
        <v>0.25</v>
      </c>
      <c r="Z3519" s="78">
        <f t="shared" si="227"/>
        <v>0</v>
      </c>
      <c r="AA3519" s="78">
        <f t="shared" si="228"/>
        <v>1.6800000000000002</v>
      </c>
      <c r="AB3519" s="77">
        <f t="shared" si="229"/>
        <v>70</v>
      </c>
    </row>
    <row r="3520" spans="1:28" x14ac:dyDescent="0.3">
      <c r="A3520" s="57">
        <v>45255</v>
      </c>
      <c r="B3520" s="54" t="s">
        <v>1255</v>
      </c>
      <c r="C3520" s="54" t="s">
        <v>1256</v>
      </c>
      <c r="D3520" s="54" t="s">
        <v>47</v>
      </c>
      <c r="E3520" s="56">
        <v>10</v>
      </c>
      <c r="F3520" s="55">
        <v>129</v>
      </c>
      <c r="G3520" s="66">
        <v>0</v>
      </c>
      <c r="H3520" s="55">
        <v>95</v>
      </c>
      <c r="I3520" s="54" t="s">
        <v>66</v>
      </c>
      <c r="J3520" s="62">
        <v>16.3</v>
      </c>
      <c r="K3520" s="54" t="s">
        <v>148</v>
      </c>
      <c r="L3520" s="76" t="s">
        <v>132</v>
      </c>
      <c r="M3520" s="70">
        <v>3.3</v>
      </c>
      <c r="N3520" s="55">
        <v>103</v>
      </c>
      <c r="O3520" s="54" t="s">
        <v>55</v>
      </c>
      <c r="P3520" s="55">
        <v>36</v>
      </c>
      <c r="Q3520" s="55">
        <v>10191</v>
      </c>
      <c r="R3520" s="54" t="s">
        <v>116</v>
      </c>
      <c r="S3520" s="55">
        <v>10167</v>
      </c>
      <c r="T3520" s="56">
        <v>15</v>
      </c>
      <c r="U3520" s="56">
        <v>73</v>
      </c>
      <c r="V3520" s="56">
        <v>82</v>
      </c>
      <c r="W3520" s="54" t="s">
        <v>51</v>
      </c>
      <c r="X3520" s="56">
        <v>62</v>
      </c>
      <c r="Y3520" s="78">
        <f t="shared" si="226"/>
        <v>0.32999999999999996</v>
      </c>
      <c r="Z3520" s="78">
        <f t="shared" si="227"/>
        <v>0</v>
      </c>
      <c r="AA3520" s="78">
        <f t="shared" si="228"/>
        <v>1.6300000000000001</v>
      </c>
      <c r="AB3520" s="77">
        <f t="shared" si="229"/>
        <v>80</v>
      </c>
    </row>
    <row r="3521" spans="1:28" x14ac:dyDescent="0.3">
      <c r="A3521" s="57">
        <v>45256</v>
      </c>
      <c r="B3521" s="54" t="s">
        <v>1255</v>
      </c>
      <c r="C3521" s="54" t="s">
        <v>1256</v>
      </c>
      <c r="D3521" s="54" t="s">
        <v>47</v>
      </c>
      <c r="E3521" s="56">
        <v>10</v>
      </c>
      <c r="F3521" s="55">
        <v>114</v>
      </c>
      <c r="G3521" s="66">
        <v>2.2000000000000002</v>
      </c>
      <c r="H3521" s="55">
        <v>80</v>
      </c>
      <c r="I3521" s="54" t="s">
        <v>74</v>
      </c>
      <c r="J3521" s="62">
        <v>14.7</v>
      </c>
      <c r="K3521" s="54" t="s">
        <v>182</v>
      </c>
      <c r="L3521" s="75">
        <v>31</v>
      </c>
      <c r="M3521" s="70">
        <v>2.5</v>
      </c>
      <c r="N3521" s="55">
        <v>53</v>
      </c>
      <c r="O3521" s="54" t="s">
        <v>117</v>
      </c>
      <c r="P3521" s="55">
        <v>52</v>
      </c>
      <c r="Q3521" s="55">
        <v>10172</v>
      </c>
      <c r="R3521" s="54" t="s">
        <v>1012</v>
      </c>
      <c r="S3521" s="55">
        <v>10151</v>
      </c>
      <c r="T3521" s="56">
        <v>15</v>
      </c>
      <c r="U3521" s="56">
        <v>76</v>
      </c>
      <c r="V3521" s="56">
        <v>85</v>
      </c>
      <c r="W3521" s="54" t="s">
        <v>74</v>
      </c>
      <c r="X3521" s="56">
        <v>66</v>
      </c>
      <c r="Y3521" s="78">
        <f t="shared" si="226"/>
        <v>0.25</v>
      </c>
      <c r="Z3521" s="78">
        <f t="shared" si="227"/>
        <v>0.22000000000000003</v>
      </c>
      <c r="AA3521" s="78">
        <f t="shared" si="228"/>
        <v>1.47</v>
      </c>
      <c r="AB3521" s="77">
        <f t="shared" si="229"/>
        <v>310</v>
      </c>
    </row>
    <row r="3522" spans="1:28" x14ac:dyDescent="0.3">
      <c r="A3522" s="57">
        <v>45257</v>
      </c>
      <c r="B3522" s="54" t="s">
        <v>1255</v>
      </c>
      <c r="C3522" s="54" t="s">
        <v>1256</v>
      </c>
      <c r="D3522" s="54" t="s">
        <v>47</v>
      </c>
      <c r="E3522" s="56">
        <v>10</v>
      </c>
      <c r="F3522" s="55">
        <v>134</v>
      </c>
      <c r="G3522" s="66">
        <v>4</v>
      </c>
      <c r="H3522" s="55">
        <v>115</v>
      </c>
      <c r="I3522" s="54" t="s">
        <v>543</v>
      </c>
      <c r="J3522" s="62">
        <v>15.2</v>
      </c>
      <c r="K3522" s="54" t="s">
        <v>128</v>
      </c>
      <c r="L3522" s="75">
        <v>26</v>
      </c>
      <c r="M3522" s="70">
        <v>3.6</v>
      </c>
      <c r="N3522" s="55">
        <v>167</v>
      </c>
      <c r="O3522" s="54" t="s">
        <v>158</v>
      </c>
      <c r="P3522" s="55">
        <v>0</v>
      </c>
      <c r="Q3522" s="55">
        <v>10159</v>
      </c>
      <c r="R3522" s="54" t="s">
        <v>1012</v>
      </c>
      <c r="S3522" s="55">
        <v>10126</v>
      </c>
      <c r="T3522" s="56">
        <v>14</v>
      </c>
      <c r="U3522" s="56">
        <v>81</v>
      </c>
      <c r="V3522" s="56">
        <v>87</v>
      </c>
      <c r="W3522" s="54" t="s">
        <v>51</v>
      </c>
      <c r="X3522" s="56">
        <v>68</v>
      </c>
      <c r="Y3522" s="78">
        <f t="shared" si="226"/>
        <v>0.36</v>
      </c>
      <c r="Z3522" s="78">
        <f t="shared" si="227"/>
        <v>0.4</v>
      </c>
      <c r="AA3522" s="78">
        <f t="shared" si="228"/>
        <v>1.52</v>
      </c>
      <c r="AB3522" s="77">
        <f t="shared" si="229"/>
        <v>260</v>
      </c>
    </row>
    <row r="3523" spans="1:28" x14ac:dyDescent="0.3">
      <c r="A3523" s="57">
        <v>45258</v>
      </c>
      <c r="B3523" s="54" t="s">
        <v>1255</v>
      </c>
      <c r="C3523" s="54" t="s">
        <v>1256</v>
      </c>
      <c r="D3523" s="54" t="s">
        <v>47</v>
      </c>
      <c r="E3523" s="56">
        <v>10</v>
      </c>
      <c r="F3523" s="55">
        <v>142</v>
      </c>
      <c r="G3523" s="66">
        <v>8.1999999999999993</v>
      </c>
      <c r="H3523" s="55">
        <v>132</v>
      </c>
      <c r="I3523" s="54" t="s">
        <v>202</v>
      </c>
      <c r="J3523" s="62">
        <v>15.3</v>
      </c>
      <c r="K3523" s="54" t="s">
        <v>578</v>
      </c>
      <c r="L3523" s="75">
        <v>0</v>
      </c>
      <c r="M3523" s="70">
        <v>1.7</v>
      </c>
      <c r="N3523" s="55">
        <v>86</v>
      </c>
      <c r="O3523" s="54" t="s">
        <v>51</v>
      </c>
      <c r="P3523" s="55">
        <v>0</v>
      </c>
      <c r="Q3523" s="55">
        <v>10131</v>
      </c>
      <c r="R3523" s="54" t="s">
        <v>1012</v>
      </c>
      <c r="S3523" s="55">
        <v>10074</v>
      </c>
      <c r="T3523" s="56">
        <v>24</v>
      </c>
      <c r="U3523" s="56">
        <v>85</v>
      </c>
      <c r="V3523" s="56">
        <v>89</v>
      </c>
      <c r="W3523" s="54" t="s">
        <v>51</v>
      </c>
      <c r="X3523" s="56">
        <v>64</v>
      </c>
      <c r="Y3523" s="78">
        <f t="shared" ref="Y3523:Y3556" si="230">M3523/$AE$17</f>
        <v>0.16999999999999998</v>
      </c>
      <c r="Z3523" s="78">
        <f t="shared" ref="Z3523:Z3556" si="231">G3523/$AE$17</f>
        <v>0.82</v>
      </c>
      <c r="AA3523" s="78">
        <f t="shared" ref="AA3523:AA3556" si="232">J3523/$AE$17</f>
        <v>1.53</v>
      </c>
      <c r="AB3523" s="77">
        <f t="shared" ref="AB3523:AB3556" si="233">L3523*$AE$17</f>
        <v>0</v>
      </c>
    </row>
    <row r="3524" spans="1:28" x14ac:dyDescent="0.3">
      <c r="A3524" s="57">
        <v>45259</v>
      </c>
      <c r="B3524" s="54" t="s">
        <v>1255</v>
      </c>
      <c r="C3524" s="54" t="s">
        <v>1256</v>
      </c>
      <c r="D3524" s="54" t="s">
        <v>47</v>
      </c>
      <c r="E3524" s="56">
        <v>10</v>
      </c>
      <c r="F3524" s="55">
        <v>141</v>
      </c>
      <c r="G3524" s="66">
        <v>20.399999999999999</v>
      </c>
      <c r="H3524" s="55">
        <v>120</v>
      </c>
      <c r="I3524" s="54" t="s">
        <v>644</v>
      </c>
      <c r="J3524" s="62">
        <v>16.2</v>
      </c>
      <c r="K3524" s="54" t="s">
        <v>117</v>
      </c>
      <c r="L3524" s="75">
        <v>23</v>
      </c>
      <c r="M3524" s="70">
        <v>1.9</v>
      </c>
      <c r="N3524" s="55">
        <v>103</v>
      </c>
      <c r="O3524" s="54" t="s">
        <v>106</v>
      </c>
      <c r="P3524" s="55">
        <v>16</v>
      </c>
      <c r="Q3524" s="55">
        <v>10074</v>
      </c>
      <c r="R3524" s="54" t="s">
        <v>1012</v>
      </c>
      <c r="S3524" s="55">
        <v>9971</v>
      </c>
      <c r="T3524" s="56">
        <v>18</v>
      </c>
      <c r="U3524" s="56">
        <v>85</v>
      </c>
      <c r="V3524" s="56">
        <v>90</v>
      </c>
      <c r="W3524" s="54" t="s">
        <v>51</v>
      </c>
      <c r="X3524" s="56">
        <v>81</v>
      </c>
      <c r="Y3524" s="78">
        <f t="shared" si="230"/>
        <v>0.19</v>
      </c>
      <c r="Z3524" s="78">
        <f t="shared" si="231"/>
        <v>2.04</v>
      </c>
      <c r="AA3524" s="78">
        <f t="shared" si="232"/>
        <v>1.6199999999999999</v>
      </c>
      <c r="AB3524" s="77">
        <f t="shared" si="233"/>
        <v>230</v>
      </c>
    </row>
    <row r="3525" spans="1:28" x14ac:dyDescent="0.3">
      <c r="A3525" s="57">
        <v>45260</v>
      </c>
      <c r="B3525" s="54" t="s">
        <v>1255</v>
      </c>
      <c r="C3525" s="54" t="s">
        <v>1256</v>
      </c>
      <c r="D3525" s="54" t="s">
        <v>47</v>
      </c>
      <c r="E3525" s="56">
        <v>10</v>
      </c>
      <c r="F3525" s="55">
        <v>124</v>
      </c>
      <c r="G3525" s="66">
        <v>7</v>
      </c>
      <c r="H3525" s="55">
        <v>100</v>
      </c>
      <c r="I3525" s="54" t="s">
        <v>108</v>
      </c>
      <c r="J3525" s="62">
        <v>14.8</v>
      </c>
      <c r="K3525" s="54" t="s">
        <v>86</v>
      </c>
      <c r="L3525" s="75">
        <v>28</v>
      </c>
      <c r="M3525" s="70">
        <v>2.5</v>
      </c>
      <c r="N3525" s="55">
        <v>136</v>
      </c>
      <c r="O3525" s="54" t="s">
        <v>521</v>
      </c>
      <c r="P3525" s="55">
        <v>0</v>
      </c>
      <c r="Q3525" s="55">
        <v>10005</v>
      </c>
      <c r="R3525" s="56">
        <v>10</v>
      </c>
      <c r="S3525" s="55">
        <v>9980</v>
      </c>
      <c r="T3525" s="54" t="s">
        <v>263</v>
      </c>
      <c r="U3525" s="56">
        <v>82</v>
      </c>
      <c r="V3525" s="56">
        <v>88</v>
      </c>
      <c r="W3525" s="54" t="s">
        <v>80</v>
      </c>
      <c r="X3525" s="56">
        <v>65</v>
      </c>
      <c r="Y3525" s="78">
        <f t="shared" si="230"/>
        <v>0.25</v>
      </c>
      <c r="Z3525" s="78">
        <f t="shared" si="231"/>
        <v>0.7</v>
      </c>
      <c r="AA3525" s="78">
        <f t="shared" si="232"/>
        <v>1.48</v>
      </c>
      <c r="AB3525" s="77">
        <f t="shared" si="233"/>
        <v>280</v>
      </c>
    </row>
    <row r="3526" spans="1:28" x14ac:dyDescent="0.3">
      <c r="A3526" s="57">
        <v>45261</v>
      </c>
      <c r="B3526" s="54" t="s">
        <v>1255</v>
      </c>
      <c r="C3526" s="54" t="s">
        <v>1256</v>
      </c>
      <c r="D3526" s="54" t="s">
        <v>47</v>
      </c>
      <c r="E3526" s="56">
        <v>10</v>
      </c>
      <c r="F3526" s="55">
        <v>110</v>
      </c>
      <c r="G3526" s="66">
        <v>32.799999999999997</v>
      </c>
      <c r="H3526" s="55">
        <v>74</v>
      </c>
      <c r="I3526" s="54" t="s">
        <v>183</v>
      </c>
      <c r="J3526" s="62">
        <v>14.7</v>
      </c>
      <c r="K3526" s="54" t="s">
        <v>71</v>
      </c>
      <c r="L3526" s="75">
        <v>23</v>
      </c>
      <c r="M3526" s="70">
        <v>4.2</v>
      </c>
      <c r="N3526" s="55">
        <v>172</v>
      </c>
      <c r="O3526" s="54" t="s">
        <v>388</v>
      </c>
      <c r="P3526" s="55">
        <v>32</v>
      </c>
      <c r="Q3526" s="55">
        <v>10097</v>
      </c>
      <c r="R3526" s="56">
        <v>24</v>
      </c>
      <c r="S3526" s="55">
        <v>9978</v>
      </c>
      <c r="T3526" s="54" t="s">
        <v>401</v>
      </c>
      <c r="U3526" s="56">
        <v>64</v>
      </c>
      <c r="V3526" s="56">
        <v>82</v>
      </c>
      <c r="W3526" s="54" t="s">
        <v>505</v>
      </c>
      <c r="X3526" s="56">
        <v>49</v>
      </c>
      <c r="Y3526" s="78">
        <f t="shared" si="230"/>
        <v>0.42000000000000004</v>
      </c>
      <c r="Z3526" s="78">
        <f t="shared" si="231"/>
        <v>3.28</v>
      </c>
      <c r="AA3526" s="78">
        <f t="shared" si="232"/>
        <v>1.47</v>
      </c>
      <c r="AB3526" s="77">
        <f t="shared" si="233"/>
        <v>230</v>
      </c>
    </row>
    <row r="3527" spans="1:28" x14ac:dyDescent="0.3">
      <c r="A3527" s="57">
        <v>45262</v>
      </c>
      <c r="B3527" s="54" t="s">
        <v>1255</v>
      </c>
      <c r="C3527" s="54" t="s">
        <v>1256</v>
      </c>
      <c r="D3527" s="54" t="s">
        <v>47</v>
      </c>
      <c r="E3527" s="56">
        <v>10</v>
      </c>
      <c r="F3527" s="55">
        <v>92</v>
      </c>
      <c r="G3527" s="66">
        <v>4.2</v>
      </c>
      <c r="H3527" s="55">
        <v>61</v>
      </c>
      <c r="I3527" s="54" t="s">
        <v>177</v>
      </c>
      <c r="J3527" s="62">
        <v>12.2</v>
      </c>
      <c r="K3527" s="54" t="s">
        <v>209</v>
      </c>
      <c r="L3527" s="75">
        <v>28</v>
      </c>
      <c r="M3527" s="70">
        <v>2.2000000000000002</v>
      </c>
      <c r="N3527" s="55">
        <v>108</v>
      </c>
      <c r="O3527" s="54" t="s">
        <v>71</v>
      </c>
      <c r="P3527" s="55">
        <v>5</v>
      </c>
      <c r="Q3527" s="55">
        <v>10204</v>
      </c>
      <c r="R3527" s="56">
        <v>18</v>
      </c>
      <c r="S3527" s="55">
        <v>10097</v>
      </c>
      <c r="T3527" s="54" t="s">
        <v>1012</v>
      </c>
      <c r="U3527" s="56">
        <v>78</v>
      </c>
      <c r="V3527" s="56">
        <v>83</v>
      </c>
      <c r="W3527" s="54" t="s">
        <v>594</v>
      </c>
      <c r="X3527" s="56">
        <v>67</v>
      </c>
      <c r="Y3527" s="78">
        <f t="shared" si="230"/>
        <v>0.22000000000000003</v>
      </c>
      <c r="Z3527" s="78">
        <f t="shared" si="231"/>
        <v>0.42000000000000004</v>
      </c>
      <c r="AA3527" s="78">
        <f t="shared" si="232"/>
        <v>1.22</v>
      </c>
      <c r="AB3527" s="77">
        <f t="shared" si="233"/>
        <v>280</v>
      </c>
    </row>
    <row r="3528" spans="1:28" x14ac:dyDescent="0.3">
      <c r="A3528" s="57">
        <v>45263</v>
      </c>
      <c r="B3528" s="54" t="s">
        <v>1255</v>
      </c>
      <c r="C3528" s="54" t="s">
        <v>1256</v>
      </c>
      <c r="D3528" s="54" t="s">
        <v>47</v>
      </c>
      <c r="E3528" s="56">
        <v>10</v>
      </c>
      <c r="F3528" s="55">
        <v>109</v>
      </c>
      <c r="G3528" s="66">
        <v>0.2</v>
      </c>
      <c r="H3528" s="55">
        <v>54</v>
      </c>
      <c r="I3528" s="54" t="s">
        <v>205</v>
      </c>
      <c r="J3528" s="62">
        <v>16.399999999999999</v>
      </c>
      <c r="K3528" s="54" t="s">
        <v>215</v>
      </c>
      <c r="L3528" s="76" t="s">
        <v>132</v>
      </c>
      <c r="M3528" s="70">
        <v>2.5</v>
      </c>
      <c r="N3528" s="55">
        <v>125</v>
      </c>
      <c r="O3528" s="54" t="s">
        <v>99</v>
      </c>
      <c r="P3528" s="55">
        <v>43</v>
      </c>
      <c r="Q3528" s="55">
        <v>10197</v>
      </c>
      <c r="R3528" s="54" t="s">
        <v>1012</v>
      </c>
      <c r="S3528" s="55">
        <v>10048</v>
      </c>
      <c r="T3528" s="56">
        <v>24</v>
      </c>
      <c r="U3528" s="56">
        <v>61</v>
      </c>
      <c r="V3528" s="56">
        <v>81</v>
      </c>
      <c r="W3528" s="54" t="s">
        <v>543</v>
      </c>
      <c r="X3528" s="56">
        <v>44</v>
      </c>
      <c r="Y3528" s="78">
        <f t="shared" si="230"/>
        <v>0.25</v>
      </c>
      <c r="Z3528" s="78">
        <f t="shared" si="231"/>
        <v>0.02</v>
      </c>
      <c r="AA3528" s="78">
        <f t="shared" si="232"/>
        <v>1.64</v>
      </c>
      <c r="AB3528" s="77">
        <f t="shared" si="233"/>
        <v>80</v>
      </c>
    </row>
    <row r="3529" spans="1:28" x14ac:dyDescent="0.3">
      <c r="A3529" s="57">
        <v>45264</v>
      </c>
      <c r="B3529" s="54" t="s">
        <v>1255</v>
      </c>
      <c r="C3529" s="54" t="s">
        <v>1256</v>
      </c>
      <c r="D3529" s="54" t="s">
        <v>47</v>
      </c>
      <c r="E3529" s="56">
        <v>10</v>
      </c>
      <c r="F3529" s="55">
        <v>128</v>
      </c>
      <c r="G3529" s="66">
        <v>6.4</v>
      </c>
      <c r="H3529" s="55">
        <v>93</v>
      </c>
      <c r="I3529" s="54" t="s">
        <v>100</v>
      </c>
      <c r="J3529" s="62">
        <v>16.399999999999999</v>
      </c>
      <c r="K3529" s="54" t="s">
        <v>179</v>
      </c>
      <c r="L3529" s="75">
        <v>29</v>
      </c>
      <c r="M3529" s="70">
        <v>3.6</v>
      </c>
      <c r="N3529" s="55">
        <v>172</v>
      </c>
      <c r="O3529" s="54" t="s">
        <v>50</v>
      </c>
      <c r="P3529" s="55">
        <v>27</v>
      </c>
      <c r="Q3529" s="55">
        <v>10194</v>
      </c>
      <c r="R3529" s="56">
        <v>24</v>
      </c>
      <c r="S3529" s="55">
        <v>10038</v>
      </c>
      <c r="T3529" s="54" t="s">
        <v>218</v>
      </c>
      <c r="U3529" s="56">
        <v>67</v>
      </c>
      <c r="V3529" s="56">
        <v>78</v>
      </c>
      <c r="W3529" s="54" t="s">
        <v>94</v>
      </c>
      <c r="X3529" s="56">
        <v>47</v>
      </c>
      <c r="Y3529" s="78">
        <f t="shared" si="230"/>
        <v>0.36</v>
      </c>
      <c r="Z3529" s="78">
        <f t="shared" si="231"/>
        <v>0.64</v>
      </c>
      <c r="AA3529" s="78">
        <f t="shared" si="232"/>
        <v>1.64</v>
      </c>
      <c r="AB3529" s="77">
        <f t="shared" si="233"/>
        <v>290</v>
      </c>
    </row>
    <row r="3530" spans="1:28" x14ac:dyDescent="0.3">
      <c r="A3530" s="57">
        <v>45265</v>
      </c>
      <c r="B3530" s="54" t="s">
        <v>1255</v>
      </c>
      <c r="C3530" s="54" t="s">
        <v>1256</v>
      </c>
      <c r="D3530" s="54" t="s">
        <v>47</v>
      </c>
      <c r="E3530" s="56">
        <v>10</v>
      </c>
      <c r="F3530" s="55">
        <v>105</v>
      </c>
      <c r="G3530" s="66">
        <v>0.2</v>
      </c>
      <c r="H3530" s="55">
        <v>75</v>
      </c>
      <c r="I3530" s="54" t="s">
        <v>100</v>
      </c>
      <c r="J3530" s="62">
        <v>13.5</v>
      </c>
      <c r="K3530" s="54" t="s">
        <v>192</v>
      </c>
      <c r="L3530" s="75">
        <v>26</v>
      </c>
      <c r="M3530" s="70">
        <v>2.2000000000000002</v>
      </c>
      <c r="N3530" s="55">
        <v>108</v>
      </c>
      <c r="O3530" s="54" t="s">
        <v>70</v>
      </c>
      <c r="P3530" s="55">
        <v>15</v>
      </c>
      <c r="Q3530" s="55">
        <v>10194</v>
      </c>
      <c r="R3530" s="54" t="s">
        <v>51</v>
      </c>
      <c r="S3530" s="55">
        <v>10155</v>
      </c>
      <c r="T3530" s="56">
        <v>24</v>
      </c>
      <c r="U3530" s="56">
        <v>62</v>
      </c>
      <c r="V3530" s="56">
        <v>72</v>
      </c>
      <c r="W3530" s="54" t="s">
        <v>51</v>
      </c>
      <c r="X3530" s="56">
        <v>52</v>
      </c>
      <c r="Y3530" s="78">
        <f t="shared" si="230"/>
        <v>0.22000000000000003</v>
      </c>
      <c r="Z3530" s="78">
        <f t="shared" si="231"/>
        <v>0.02</v>
      </c>
      <c r="AA3530" s="78">
        <f t="shared" si="232"/>
        <v>1.35</v>
      </c>
      <c r="AB3530" s="77">
        <f t="shared" si="233"/>
        <v>260</v>
      </c>
    </row>
    <row r="3531" spans="1:28" x14ac:dyDescent="0.3">
      <c r="A3531" s="57">
        <v>45266</v>
      </c>
      <c r="B3531" s="54" t="s">
        <v>1255</v>
      </c>
      <c r="C3531" s="54" t="s">
        <v>1256</v>
      </c>
      <c r="D3531" s="54" t="s">
        <v>47</v>
      </c>
      <c r="E3531" s="56">
        <v>10</v>
      </c>
      <c r="F3531" s="55">
        <v>97</v>
      </c>
      <c r="G3531" s="66">
        <v>1.4</v>
      </c>
      <c r="H3531" s="55">
        <v>58</v>
      </c>
      <c r="I3531" s="54" t="s">
        <v>123</v>
      </c>
      <c r="J3531" s="62">
        <v>13.6</v>
      </c>
      <c r="K3531" s="54" t="s">
        <v>129</v>
      </c>
      <c r="L3531" s="75">
        <v>22</v>
      </c>
      <c r="M3531" s="70">
        <v>1.9</v>
      </c>
      <c r="N3531" s="55">
        <v>53</v>
      </c>
      <c r="O3531" s="54" t="s">
        <v>111</v>
      </c>
      <c r="P3531" s="55">
        <v>34</v>
      </c>
      <c r="Q3531" s="55">
        <v>10158</v>
      </c>
      <c r="R3531" s="54" t="s">
        <v>263</v>
      </c>
      <c r="S3531" s="55">
        <v>10120</v>
      </c>
      <c r="T3531" s="56">
        <v>24</v>
      </c>
      <c r="U3531" s="56">
        <v>67</v>
      </c>
      <c r="V3531" s="56">
        <v>76</v>
      </c>
      <c r="W3531" s="54" t="s">
        <v>123</v>
      </c>
      <c r="X3531" s="56">
        <v>51</v>
      </c>
      <c r="Y3531" s="78">
        <f t="shared" si="230"/>
        <v>0.19</v>
      </c>
      <c r="Z3531" s="78">
        <f t="shared" si="231"/>
        <v>0.13999999999999999</v>
      </c>
      <c r="AA3531" s="78">
        <f t="shared" si="232"/>
        <v>1.3599999999999999</v>
      </c>
      <c r="AB3531" s="77">
        <f t="shared" si="233"/>
        <v>220</v>
      </c>
    </row>
    <row r="3532" spans="1:28" x14ac:dyDescent="0.3">
      <c r="A3532" s="57">
        <v>45267</v>
      </c>
      <c r="B3532" s="54" t="s">
        <v>1255</v>
      </c>
      <c r="C3532" s="54" t="s">
        <v>1256</v>
      </c>
      <c r="D3532" s="54" t="s">
        <v>47</v>
      </c>
      <c r="E3532" s="56">
        <v>10</v>
      </c>
      <c r="F3532" s="55">
        <v>140</v>
      </c>
      <c r="G3532" s="66">
        <v>2.8</v>
      </c>
      <c r="H3532" s="55">
        <v>84</v>
      </c>
      <c r="I3532" s="54" t="s">
        <v>85</v>
      </c>
      <c r="J3532" s="62">
        <v>19.5</v>
      </c>
      <c r="K3532" s="54" t="s">
        <v>128</v>
      </c>
      <c r="L3532" s="75">
        <v>28</v>
      </c>
      <c r="M3532" s="70">
        <v>3.1</v>
      </c>
      <c r="N3532" s="55">
        <v>156</v>
      </c>
      <c r="O3532" s="54" t="s">
        <v>585</v>
      </c>
      <c r="P3532" s="55">
        <v>0</v>
      </c>
      <c r="Q3532" s="55">
        <v>10120</v>
      </c>
      <c r="R3532" s="54" t="s">
        <v>51</v>
      </c>
      <c r="S3532" s="55">
        <v>10065</v>
      </c>
      <c r="T3532" s="56">
        <v>15</v>
      </c>
      <c r="U3532" s="56">
        <v>74</v>
      </c>
      <c r="V3532" s="56">
        <v>84</v>
      </c>
      <c r="W3532" s="54" t="s">
        <v>51</v>
      </c>
      <c r="X3532" s="56">
        <v>50</v>
      </c>
      <c r="Y3532" s="78">
        <f t="shared" si="230"/>
        <v>0.31</v>
      </c>
      <c r="Z3532" s="78">
        <f t="shared" si="231"/>
        <v>0.27999999999999997</v>
      </c>
      <c r="AA3532" s="78">
        <f t="shared" si="232"/>
        <v>1.95</v>
      </c>
      <c r="AB3532" s="77">
        <f t="shared" si="233"/>
        <v>280</v>
      </c>
    </row>
    <row r="3533" spans="1:28" x14ac:dyDescent="0.3">
      <c r="A3533" s="57">
        <v>45268</v>
      </c>
      <c r="B3533" s="54" t="s">
        <v>1255</v>
      </c>
      <c r="C3533" s="54" t="s">
        <v>1256</v>
      </c>
      <c r="D3533" s="54" t="s">
        <v>47</v>
      </c>
      <c r="E3533" s="56">
        <v>10</v>
      </c>
      <c r="F3533" s="55">
        <v>135</v>
      </c>
      <c r="G3533" s="66">
        <v>0.2</v>
      </c>
      <c r="H3533" s="55">
        <v>113</v>
      </c>
      <c r="I3533" s="54" t="s">
        <v>638</v>
      </c>
      <c r="J3533" s="62">
        <v>15.7</v>
      </c>
      <c r="K3533" s="54" t="s">
        <v>182</v>
      </c>
      <c r="L3533" s="75">
        <v>30</v>
      </c>
      <c r="M3533" s="70">
        <v>4.2</v>
      </c>
      <c r="N3533" s="55">
        <v>167</v>
      </c>
      <c r="O3533" s="54" t="s">
        <v>543</v>
      </c>
      <c r="P3533" s="55">
        <v>24</v>
      </c>
      <c r="Q3533" s="55">
        <v>10189</v>
      </c>
      <c r="R3533" s="56">
        <v>18</v>
      </c>
      <c r="S3533" s="55">
        <v>10120</v>
      </c>
      <c r="T3533" s="54" t="s">
        <v>1012</v>
      </c>
      <c r="U3533" s="56">
        <v>51</v>
      </c>
      <c r="V3533" s="56">
        <v>81</v>
      </c>
      <c r="W3533" s="54" t="s">
        <v>51</v>
      </c>
      <c r="X3533" s="56">
        <v>43</v>
      </c>
      <c r="Y3533" s="78">
        <f t="shared" si="230"/>
        <v>0.42000000000000004</v>
      </c>
      <c r="Z3533" s="78">
        <f t="shared" si="231"/>
        <v>0.02</v>
      </c>
      <c r="AA3533" s="78">
        <f t="shared" si="232"/>
        <v>1.5699999999999998</v>
      </c>
      <c r="AB3533" s="77">
        <f t="shared" si="233"/>
        <v>300</v>
      </c>
    </row>
    <row r="3534" spans="1:28" x14ac:dyDescent="0.3">
      <c r="A3534" s="57">
        <v>45269</v>
      </c>
      <c r="B3534" s="54" t="s">
        <v>1255</v>
      </c>
      <c r="C3534" s="54" t="s">
        <v>1256</v>
      </c>
      <c r="D3534" s="54" t="s">
        <v>47</v>
      </c>
      <c r="E3534" s="56">
        <v>10</v>
      </c>
      <c r="F3534" s="55">
        <v>148</v>
      </c>
      <c r="G3534" s="66">
        <v>2.6</v>
      </c>
      <c r="H3534" s="55">
        <v>118</v>
      </c>
      <c r="I3534" s="54" t="s">
        <v>301</v>
      </c>
      <c r="J3534" s="62">
        <v>17.899999999999999</v>
      </c>
      <c r="K3534" s="54" t="s">
        <v>182</v>
      </c>
      <c r="L3534" s="75">
        <v>27</v>
      </c>
      <c r="M3534" s="70">
        <v>2.8</v>
      </c>
      <c r="N3534" s="55">
        <v>147</v>
      </c>
      <c r="O3534" s="54" t="s">
        <v>98</v>
      </c>
      <c r="P3534" s="55">
        <v>12</v>
      </c>
      <c r="Q3534" s="55">
        <v>10217</v>
      </c>
      <c r="R3534" s="54" t="s">
        <v>51</v>
      </c>
      <c r="S3534" s="55">
        <v>10125</v>
      </c>
      <c r="T3534" s="54" t="s">
        <v>116</v>
      </c>
      <c r="U3534" s="56">
        <v>73</v>
      </c>
      <c r="V3534" s="56">
        <v>84</v>
      </c>
      <c r="W3534" s="54" t="s">
        <v>98</v>
      </c>
      <c r="X3534" s="56">
        <v>52</v>
      </c>
      <c r="Y3534" s="78">
        <f t="shared" si="230"/>
        <v>0.27999999999999997</v>
      </c>
      <c r="Z3534" s="78">
        <f t="shared" si="231"/>
        <v>0.26</v>
      </c>
      <c r="AA3534" s="78">
        <f t="shared" si="232"/>
        <v>1.7899999999999998</v>
      </c>
      <c r="AB3534" s="77">
        <f t="shared" si="233"/>
        <v>270</v>
      </c>
    </row>
    <row r="3535" spans="1:28" x14ac:dyDescent="0.3">
      <c r="A3535" s="57">
        <v>45270</v>
      </c>
      <c r="B3535" s="54" t="s">
        <v>1255</v>
      </c>
      <c r="C3535" s="54" t="s">
        <v>1256</v>
      </c>
      <c r="D3535" s="54" t="s">
        <v>47</v>
      </c>
      <c r="E3535" s="56">
        <v>10</v>
      </c>
      <c r="F3535" s="55">
        <v>148</v>
      </c>
      <c r="G3535" s="66">
        <v>0</v>
      </c>
      <c r="H3535" s="55">
        <v>123</v>
      </c>
      <c r="I3535" s="54" t="s">
        <v>184</v>
      </c>
      <c r="J3535" s="62">
        <v>17.2</v>
      </c>
      <c r="K3535" s="54" t="s">
        <v>179</v>
      </c>
      <c r="L3535" s="75">
        <v>22</v>
      </c>
      <c r="M3535" s="70">
        <v>1.1000000000000001</v>
      </c>
      <c r="N3535" s="55">
        <v>50</v>
      </c>
      <c r="O3535" s="54" t="s">
        <v>210</v>
      </c>
      <c r="P3535" s="55">
        <v>4</v>
      </c>
      <c r="Q3535" s="55">
        <v>10211</v>
      </c>
      <c r="R3535" s="54" t="s">
        <v>1012</v>
      </c>
      <c r="S3535" s="55">
        <v>10151</v>
      </c>
      <c r="T3535" s="56">
        <v>23</v>
      </c>
      <c r="U3535" s="56">
        <v>83</v>
      </c>
      <c r="V3535" s="56">
        <v>87</v>
      </c>
      <c r="W3535" s="54" t="s">
        <v>51</v>
      </c>
      <c r="X3535" s="56">
        <v>76</v>
      </c>
      <c r="Y3535" s="78">
        <f t="shared" si="230"/>
        <v>0.11000000000000001</v>
      </c>
      <c r="Z3535" s="78">
        <f t="shared" si="231"/>
        <v>0</v>
      </c>
      <c r="AA3535" s="78">
        <f t="shared" si="232"/>
        <v>1.72</v>
      </c>
      <c r="AB3535" s="77">
        <f t="shared" si="233"/>
        <v>220</v>
      </c>
    </row>
    <row r="3536" spans="1:28" x14ac:dyDescent="0.3">
      <c r="A3536" s="57">
        <v>45271</v>
      </c>
      <c r="B3536" s="54" t="s">
        <v>1255</v>
      </c>
      <c r="C3536" s="54" t="s">
        <v>1256</v>
      </c>
      <c r="D3536" s="54" t="s">
        <v>47</v>
      </c>
      <c r="E3536" s="56">
        <v>10</v>
      </c>
      <c r="F3536" s="55">
        <v>150</v>
      </c>
      <c r="G3536" s="66">
        <v>0.8</v>
      </c>
      <c r="H3536" s="55">
        <v>130</v>
      </c>
      <c r="I3536" s="54" t="s">
        <v>147</v>
      </c>
      <c r="J3536" s="62">
        <v>16.899999999999999</v>
      </c>
      <c r="K3536" s="54" t="s">
        <v>71</v>
      </c>
      <c r="L3536" s="75">
        <v>21</v>
      </c>
      <c r="M3536" s="70">
        <v>1.4</v>
      </c>
      <c r="N3536" s="55">
        <v>67</v>
      </c>
      <c r="O3536" s="54" t="s">
        <v>505</v>
      </c>
      <c r="P3536" s="55">
        <v>0</v>
      </c>
      <c r="Q3536" s="55">
        <v>10161</v>
      </c>
      <c r="R3536" s="54" t="s">
        <v>1012</v>
      </c>
      <c r="S3536" s="55">
        <v>10110</v>
      </c>
      <c r="T3536" s="56">
        <v>24</v>
      </c>
      <c r="U3536" s="56">
        <v>80</v>
      </c>
      <c r="V3536" s="56">
        <v>86</v>
      </c>
      <c r="W3536" s="54" t="s">
        <v>147</v>
      </c>
      <c r="X3536" s="56">
        <v>66</v>
      </c>
      <c r="Y3536" s="78">
        <f t="shared" si="230"/>
        <v>0.13999999999999999</v>
      </c>
      <c r="Z3536" s="78">
        <f t="shared" si="231"/>
        <v>0.08</v>
      </c>
      <c r="AA3536" s="78">
        <f t="shared" si="232"/>
        <v>1.69</v>
      </c>
      <c r="AB3536" s="77">
        <f t="shared" si="233"/>
        <v>210</v>
      </c>
    </row>
    <row r="3537" spans="1:28" x14ac:dyDescent="0.3">
      <c r="A3537" s="57">
        <v>45272</v>
      </c>
      <c r="B3537" s="54" t="s">
        <v>1255</v>
      </c>
      <c r="C3537" s="54" t="s">
        <v>1256</v>
      </c>
      <c r="D3537" s="54" t="s">
        <v>47</v>
      </c>
      <c r="E3537" s="56">
        <v>10</v>
      </c>
      <c r="F3537" s="55">
        <v>148</v>
      </c>
      <c r="G3537" s="66">
        <v>10.8</v>
      </c>
      <c r="H3537" s="55">
        <v>129</v>
      </c>
      <c r="I3537" s="54" t="s">
        <v>769</v>
      </c>
      <c r="J3537" s="62">
        <v>16.7</v>
      </c>
      <c r="K3537" s="54" t="s">
        <v>75</v>
      </c>
      <c r="L3537" s="75">
        <v>29</v>
      </c>
      <c r="M3537" s="70">
        <v>1.4</v>
      </c>
      <c r="N3537" s="55">
        <v>100</v>
      </c>
      <c r="O3537" s="54" t="s">
        <v>249</v>
      </c>
      <c r="P3537" s="55">
        <v>0</v>
      </c>
      <c r="Q3537" s="55">
        <v>10134</v>
      </c>
      <c r="R3537" s="54" t="s">
        <v>533</v>
      </c>
      <c r="S3537" s="55">
        <v>10100</v>
      </c>
      <c r="T3537" s="56">
        <v>18</v>
      </c>
      <c r="U3537" s="56">
        <v>85</v>
      </c>
      <c r="V3537" s="56">
        <v>88</v>
      </c>
      <c r="W3537" s="54" t="s">
        <v>202</v>
      </c>
      <c r="X3537" s="56">
        <v>61</v>
      </c>
      <c r="Y3537" s="78">
        <f t="shared" si="230"/>
        <v>0.13999999999999999</v>
      </c>
      <c r="Z3537" s="78">
        <f t="shared" si="231"/>
        <v>1.08</v>
      </c>
      <c r="AA3537" s="78">
        <f t="shared" si="232"/>
        <v>1.67</v>
      </c>
      <c r="AB3537" s="77">
        <f t="shared" si="233"/>
        <v>290</v>
      </c>
    </row>
    <row r="3538" spans="1:28" x14ac:dyDescent="0.3">
      <c r="A3538" s="57">
        <v>45273</v>
      </c>
      <c r="B3538" s="54" t="s">
        <v>1255</v>
      </c>
      <c r="C3538" s="54" t="s">
        <v>1256</v>
      </c>
      <c r="D3538" s="54" t="s">
        <v>47</v>
      </c>
      <c r="E3538" s="56">
        <v>10</v>
      </c>
      <c r="F3538" s="55">
        <v>120</v>
      </c>
      <c r="G3538" s="66">
        <v>13.8</v>
      </c>
      <c r="H3538" s="55">
        <v>104</v>
      </c>
      <c r="I3538" s="54" t="s">
        <v>177</v>
      </c>
      <c r="J3538" s="62">
        <v>13.7</v>
      </c>
      <c r="K3538" s="54" t="s">
        <v>193</v>
      </c>
      <c r="L3538" s="75">
        <v>24</v>
      </c>
      <c r="M3538" s="70">
        <v>5.3</v>
      </c>
      <c r="N3538" s="55">
        <v>181</v>
      </c>
      <c r="O3538" s="54" t="s">
        <v>209</v>
      </c>
      <c r="P3538" s="55">
        <v>9</v>
      </c>
      <c r="Q3538" s="55">
        <v>10241</v>
      </c>
      <c r="R3538" s="56">
        <v>24</v>
      </c>
      <c r="S3538" s="55">
        <v>10109</v>
      </c>
      <c r="T3538" s="54" t="s">
        <v>84</v>
      </c>
      <c r="U3538" s="56">
        <v>68</v>
      </c>
      <c r="V3538" s="56">
        <v>78</v>
      </c>
      <c r="W3538" s="54" t="s">
        <v>56</v>
      </c>
      <c r="X3538" s="56">
        <v>46</v>
      </c>
      <c r="Y3538" s="78">
        <f t="shared" si="230"/>
        <v>0.53</v>
      </c>
      <c r="Z3538" s="78">
        <f t="shared" si="231"/>
        <v>1.3800000000000001</v>
      </c>
      <c r="AA3538" s="78">
        <f t="shared" si="232"/>
        <v>1.3699999999999999</v>
      </c>
      <c r="AB3538" s="77">
        <f t="shared" si="233"/>
        <v>240</v>
      </c>
    </row>
    <row r="3539" spans="1:28" x14ac:dyDescent="0.3">
      <c r="A3539" s="57">
        <v>45274</v>
      </c>
      <c r="B3539" s="54" t="s">
        <v>1255</v>
      </c>
      <c r="C3539" s="54" t="s">
        <v>1256</v>
      </c>
      <c r="D3539" s="54" t="s">
        <v>47</v>
      </c>
      <c r="E3539" s="56">
        <v>10</v>
      </c>
      <c r="F3539" s="55">
        <v>128</v>
      </c>
      <c r="G3539" s="66">
        <v>0</v>
      </c>
      <c r="H3539" s="55">
        <v>105</v>
      </c>
      <c r="I3539" s="54" t="s">
        <v>74</v>
      </c>
      <c r="J3539" s="62">
        <v>15.2</v>
      </c>
      <c r="K3539" s="54" t="s">
        <v>71</v>
      </c>
      <c r="L3539" s="75">
        <v>27</v>
      </c>
      <c r="M3539" s="70">
        <v>3.1</v>
      </c>
      <c r="N3539" s="55">
        <v>86</v>
      </c>
      <c r="O3539" s="54" t="s">
        <v>209</v>
      </c>
      <c r="P3539" s="55">
        <v>33</v>
      </c>
      <c r="Q3539" s="55">
        <v>10346</v>
      </c>
      <c r="R3539" s="56">
        <v>24</v>
      </c>
      <c r="S3539" s="55">
        <v>10239</v>
      </c>
      <c r="T3539" s="54" t="s">
        <v>1012</v>
      </c>
      <c r="U3539" s="56">
        <v>66</v>
      </c>
      <c r="V3539" s="56">
        <v>73</v>
      </c>
      <c r="W3539" s="54" t="s">
        <v>51</v>
      </c>
      <c r="X3539" s="56">
        <v>56</v>
      </c>
      <c r="Y3539" s="78">
        <f t="shared" si="230"/>
        <v>0.31</v>
      </c>
      <c r="Z3539" s="78">
        <f t="shared" si="231"/>
        <v>0</v>
      </c>
      <c r="AA3539" s="78">
        <f t="shared" si="232"/>
        <v>1.52</v>
      </c>
      <c r="AB3539" s="77">
        <f t="shared" si="233"/>
        <v>270</v>
      </c>
    </row>
    <row r="3540" spans="1:28" x14ac:dyDescent="0.3">
      <c r="A3540" s="57">
        <v>45275</v>
      </c>
      <c r="B3540" s="54" t="s">
        <v>1255</v>
      </c>
      <c r="C3540" s="54" t="s">
        <v>1256</v>
      </c>
      <c r="D3540" s="54" t="s">
        <v>47</v>
      </c>
      <c r="E3540" s="56">
        <v>10</v>
      </c>
      <c r="F3540" s="55">
        <v>123</v>
      </c>
      <c r="G3540" s="66">
        <v>0.2</v>
      </c>
      <c r="H3540" s="55">
        <v>91</v>
      </c>
      <c r="I3540" s="54" t="s">
        <v>177</v>
      </c>
      <c r="J3540" s="62">
        <v>15.5</v>
      </c>
      <c r="K3540" s="54" t="s">
        <v>113</v>
      </c>
      <c r="L3540" s="75">
        <v>27</v>
      </c>
      <c r="M3540" s="70">
        <v>1.4</v>
      </c>
      <c r="N3540" s="55">
        <v>58</v>
      </c>
      <c r="O3540" s="54" t="s">
        <v>210</v>
      </c>
      <c r="P3540" s="55">
        <v>3</v>
      </c>
      <c r="Q3540" s="55">
        <v>10394</v>
      </c>
      <c r="R3540" s="56">
        <v>24</v>
      </c>
      <c r="S3540" s="55">
        <v>10346</v>
      </c>
      <c r="T3540" s="54" t="s">
        <v>1012</v>
      </c>
      <c r="U3540" s="56">
        <v>77</v>
      </c>
      <c r="V3540" s="56">
        <v>84</v>
      </c>
      <c r="W3540" s="54" t="s">
        <v>300</v>
      </c>
      <c r="X3540" s="56">
        <v>63</v>
      </c>
      <c r="Y3540" s="78">
        <f t="shared" si="230"/>
        <v>0.13999999999999999</v>
      </c>
      <c r="Z3540" s="78">
        <f t="shared" si="231"/>
        <v>0.02</v>
      </c>
      <c r="AA3540" s="78">
        <f t="shared" si="232"/>
        <v>1.55</v>
      </c>
      <c r="AB3540" s="77">
        <f t="shared" si="233"/>
        <v>270</v>
      </c>
    </row>
    <row r="3541" spans="1:28" x14ac:dyDescent="0.3">
      <c r="A3541" s="57">
        <v>45276</v>
      </c>
      <c r="B3541" s="54" t="s">
        <v>1255</v>
      </c>
      <c r="C3541" s="54" t="s">
        <v>1256</v>
      </c>
      <c r="D3541" s="54" t="s">
        <v>47</v>
      </c>
      <c r="E3541" s="56">
        <v>10</v>
      </c>
      <c r="F3541" s="55">
        <v>112</v>
      </c>
      <c r="G3541" s="66">
        <v>0</v>
      </c>
      <c r="H3541" s="55">
        <v>68</v>
      </c>
      <c r="I3541" s="54" t="s">
        <v>88</v>
      </c>
      <c r="J3541" s="62">
        <v>15.5</v>
      </c>
      <c r="K3541" s="54" t="s">
        <v>158</v>
      </c>
      <c r="L3541" s="75">
        <v>11</v>
      </c>
      <c r="M3541" s="70">
        <v>2.8</v>
      </c>
      <c r="N3541" s="55">
        <v>139</v>
      </c>
      <c r="O3541" s="54" t="s">
        <v>182</v>
      </c>
      <c r="P3541" s="55">
        <v>49</v>
      </c>
      <c r="Q3541" s="55">
        <v>10392</v>
      </c>
      <c r="R3541" s="54" t="s">
        <v>1012</v>
      </c>
      <c r="S3541" s="55">
        <v>10350</v>
      </c>
      <c r="T3541" s="56">
        <v>23</v>
      </c>
      <c r="U3541" s="56">
        <v>71</v>
      </c>
      <c r="V3541" s="56">
        <v>83</v>
      </c>
      <c r="W3541" s="54" t="s">
        <v>108</v>
      </c>
      <c r="X3541" s="56">
        <v>56</v>
      </c>
      <c r="Y3541" s="78">
        <f t="shared" si="230"/>
        <v>0.27999999999999997</v>
      </c>
      <c r="Z3541" s="78">
        <f t="shared" si="231"/>
        <v>0</v>
      </c>
      <c r="AA3541" s="78">
        <f t="shared" si="232"/>
        <v>1.55</v>
      </c>
      <c r="AB3541" s="77">
        <f t="shared" si="233"/>
        <v>110</v>
      </c>
    </row>
    <row r="3542" spans="1:28" x14ac:dyDescent="0.3">
      <c r="A3542" s="57">
        <v>45277</v>
      </c>
      <c r="B3542" s="54" t="s">
        <v>1255</v>
      </c>
      <c r="C3542" s="54" t="s">
        <v>1256</v>
      </c>
      <c r="D3542" s="54" t="s">
        <v>47</v>
      </c>
      <c r="E3542" s="56">
        <v>10</v>
      </c>
      <c r="F3542" s="55">
        <v>95</v>
      </c>
      <c r="G3542" s="66">
        <v>0</v>
      </c>
      <c r="H3542" s="55">
        <v>53</v>
      </c>
      <c r="I3542" s="54" t="s">
        <v>367</v>
      </c>
      <c r="J3542" s="62">
        <v>13.7</v>
      </c>
      <c r="K3542" s="54" t="s">
        <v>121</v>
      </c>
      <c r="L3542" s="75">
        <v>22</v>
      </c>
      <c r="M3542" s="70">
        <v>2.2000000000000002</v>
      </c>
      <c r="N3542" s="55">
        <v>53</v>
      </c>
      <c r="O3542" s="54" t="s">
        <v>520</v>
      </c>
      <c r="P3542" s="55">
        <v>48</v>
      </c>
      <c r="Q3542" s="55">
        <v>10358</v>
      </c>
      <c r="R3542" s="56">
        <v>21</v>
      </c>
      <c r="S3542" s="55">
        <v>10338</v>
      </c>
      <c r="T3542" s="56">
        <v>15</v>
      </c>
      <c r="U3542" s="56">
        <v>77</v>
      </c>
      <c r="V3542" s="56">
        <v>86</v>
      </c>
      <c r="W3542" s="54" t="s">
        <v>51</v>
      </c>
      <c r="X3542" s="56">
        <v>64</v>
      </c>
      <c r="Y3542" s="78">
        <f t="shared" si="230"/>
        <v>0.22000000000000003</v>
      </c>
      <c r="Z3542" s="78">
        <f t="shared" si="231"/>
        <v>0</v>
      </c>
      <c r="AA3542" s="78">
        <f t="shared" si="232"/>
        <v>1.3699999999999999</v>
      </c>
      <c r="AB3542" s="77">
        <f t="shared" si="233"/>
        <v>220</v>
      </c>
    </row>
    <row r="3543" spans="1:28" x14ac:dyDescent="0.3">
      <c r="A3543" s="57">
        <v>45278</v>
      </c>
      <c r="B3543" s="54" t="s">
        <v>1255</v>
      </c>
      <c r="C3543" s="54" t="s">
        <v>1256</v>
      </c>
      <c r="D3543" s="54" t="s">
        <v>47</v>
      </c>
      <c r="E3543" s="56">
        <v>10</v>
      </c>
      <c r="F3543" s="55">
        <v>98</v>
      </c>
      <c r="G3543" s="66">
        <v>0</v>
      </c>
      <c r="H3543" s="55">
        <v>59</v>
      </c>
      <c r="I3543" s="54" t="s">
        <v>59</v>
      </c>
      <c r="J3543" s="62">
        <v>13.8</v>
      </c>
      <c r="K3543" s="54" t="s">
        <v>158</v>
      </c>
      <c r="L3543" s="75">
        <v>22</v>
      </c>
      <c r="M3543" s="70">
        <v>2.2000000000000002</v>
      </c>
      <c r="N3543" s="55">
        <v>53</v>
      </c>
      <c r="O3543" s="54" t="s">
        <v>124</v>
      </c>
      <c r="P3543" s="55">
        <v>21</v>
      </c>
      <c r="Q3543" s="55">
        <v>10367</v>
      </c>
      <c r="R3543" s="56">
        <v>11</v>
      </c>
      <c r="S3543" s="55">
        <v>10335</v>
      </c>
      <c r="T3543" s="56">
        <v>24</v>
      </c>
      <c r="U3543" s="56">
        <v>78</v>
      </c>
      <c r="V3543" s="56">
        <v>85</v>
      </c>
      <c r="W3543" s="54" t="s">
        <v>51</v>
      </c>
      <c r="X3543" s="56">
        <v>63</v>
      </c>
      <c r="Y3543" s="78">
        <f t="shared" si="230"/>
        <v>0.22000000000000003</v>
      </c>
      <c r="Z3543" s="78">
        <f t="shared" si="231"/>
        <v>0</v>
      </c>
      <c r="AA3543" s="78">
        <f t="shared" si="232"/>
        <v>1.3800000000000001</v>
      </c>
      <c r="AB3543" s="77">
        <f t="shared" si="233"/>
        <v>220</v>
      </c>
    </row>
    <row r="3544" spans="1:28" x14ac:dyDescent="0.3">
      <c r="A3544" s="57">
        <v>45279</v>
      </c>
      <c r="B3544" s="54" t="s">
        <v>1255</v>
      </c>
      <c r="C3544" s="54" t="s">
        <v>1256</v>
      </c>
      <c r="D3544" s="54" t="s">
        <v>47</v>
      </c>
      <c r="E3544" s="56">
        <v>10</v>
      </c>
      <c r="F3544" s="55">
        <v>101</v>
      </c>
      <c r="G3544" s="66">
        <v>11.4</v>
      </c>
      <c r="H3544" s="55">
        <v>63</v>
      </c>
      <c r="I3544" s="54" t="s">
        <v>202</v>
      </c>
      <c r="J3544" s="62">
        <v>13.9</v>
      </c>
      <c r="K3544" s="54" t="s">
        <v>146</v>
      </c>
      <c r="L3544" s="75">
        <v>0</v>
      </c>
      <c r="M3544" s="70">
        <v>3.3</v>
      </c>
      <c r="N3544" s="55">
        <v>92</v>
      </c>
      <c r="O3544" s="54" t="s">
        <v>249</v>
      </c>
      <c r="P3544" s="55">
        <v>34</v>
      </c>
      <c r="Q3544" s="55">
        <v>10335</v>
      </c>
      <c r="R3544" s="54" t="s">
        <v>1012</v>
      </c>
      <c r="S3544" s="55">
        <v>10285</v>
      </c>
      <c r="T3544" s="56">
        <v>21</v>
      </c>
      <c r="U3544" s="56">
        <v>66</v>
      </c>
      <c r="V3544" s="56">
        <v>84</v>
      </c>
      <c r="W3544" s="54" t="s">
        <v>88</v>
      </c>
      <c r="X3544" s="56">
        <v>52</v>
      </c>
      <c r="Y3544" s="78">
        <f t="shared" si="230"/>
        <v>0.32999999999999996</v>
      </c>
      <c r="Z3544" s="78">
        <f t="shared" si="231"/>
        <v>1.1400000000000001</v>
      </c>
      <c r="AA3544" s="78">
        <f t="shared" si="232"/>
        <v>1.3900000000000001</v>
      </c>
      <c r="AB3544" s="77">
        <f t="shared" si="233"/>
        <v>0</v>
      </c>
    </row>
    <row r="3545" spans="1:28" x14ac:dyDescent="0.3">
      <c r="A3545" s="57">
        <v>45280</v>
      </c>
      <c r="B3545" s="54" t="s">
        <v>1255</v>
      </c>
      <c r="C3545" s="54" t="s">
        <v>1256</v>
      </c>
      <c r="D3545" s="54" t="s">
        <v>47</v>
      </c>
      <c r="E3545" s="56">
        <v>10</v>
      </c>
      <c r="F3545" s="55">
        <v>117</v>
      </c>
      <c r="G3545" s="66">
        <v>2</v>
      </c>
      <c r="H3545" s="55">
        <v>99</v>
      </c>
      <c r="I3545" s="54" t="s">
        <v>65</v>
      </c>
      <c r="J3545" s="62">
        <v>13.5</v>
      </c>
      <c r="K3545" s="54" t="s">
        <v>85</v>
      </c>
      <c r="L3545" s="75">
        <v>31</v>
      </c>
      <c r="M3545" s="70">
        <v>4.4000000000000004</v>
      </c>
      <c r="N3545" s="55">
        <v>142</v>
      </c>
      <c r="O3545" s="54" t="s">
        <v>537</v>
      </c>
      <c r="P3545" s="55">
        <v>3</v>
      </c>
      <c r="Q3545" s="55">
        <v>10360</v>
      </c>
      <c r="R3545" s="56">
        <v>10</v>
      </c>
      <c r="S3545" s="55">
        <v>10301</v>
      </c>
      <c r="T3545" s="54" t="s">
        <v>1012</v>
      </c>
      <c r="U3545" s="56">
        <v>70</v>
      </c>
      <c r="V3545" s="56">
        <v>88</v>
      </c>
      <c r="W3545" s="54" t="s">
        <v>750</v>
      </c>
      <c r="X3545" s="56">
        <v>62</v>
      </c>
      <c r="Y3545" s="78">
        <f t="shared" si="230"/>
        <v>0.44000000000000006</v>
      </c>
      <c r="Z3545" s="78">
        <f t="shared" si="231"/>
        <v>0.2</v>
      </c>
      <c r="AA3545" s="78">
        <f t="shared" si="232"/>
        <v>1.35</v>
      </c>
      <c r="AB3545" s="77">
        <f t="shared" si="233"/>
        <v>310</v>
      </c>
    </row>
    <row r="3546" spans="1:28" x14ac:dyDescent="0.3">
      <c r="A3546" s="57">
        <v>45281</v>
      </c>
      <c r="B3546" s="54" t="s">
        <v>1255</v>
      </c>
      <c r="C3546" s="54" t="s">
        <v>1256</v>
      </c>
      <c r="D3546" s="54" t="s">
        <v>47</v>
      </c>
      <c r="E3546" s="56">
        <v>10</v>
      </c>
      <c r="F3546" s="55">
        <v>146</v>
      </c>
      <c r="G3546" s="66">
        <v>0</v>
      </c>
      <c r="H3546" s="55">
        <v>120</v>
      </c>
      <c r="I3546" s="54" t="s">
        <v>183</v>
      </c>
      <c r="J3546" s="62">
        <v>17.2</v>
      </c>
      <c r="K3546" s="54" t="s">
        <v>89</v>
      </c>
      <c r="L3546" s="75">
        <v>26</v>
      </c>
      <c r="M3546" s="70">
        <v>5.6</v>
      </c>
      <c r="N3546" s="55">
        <v>139</v>
      </c>
      <c r="O3546" s="54" t="s">
        <v>189</v>
      </c>
      <c r="P3546" s="55">
        <v>21</v>
      </c>
      <c r="Q3546" s="55">
        <v>10321</v>
      </c>
      <c r="R3546" s="56">
        <v>21</v>
      </c>
      <c r="S3546" s="55">
        <v>10290</v>
      </c>
      <c r="T3546" s="56">
        <v>15</v>
      </c>
      <c r="U3546" s="56">
        <v>66</v>
      </c>
      <c r="V3546" s="56">
        <v>77</v>
      </c>
      <c r="W3546" s="54" t="s">
        <v>51</v>
      </c>
      <c r="X3546" s="56">
        <v>54</v>
      </c>
      <c r="Y3546" s="78">
        <f t="shared" si="230"/>
        <v>0.55999999999999994</v>
      </c>
      <c r="Z3546" s="78">
        <f t="shared" si="231"/>
        <v>0</v>
      </c>
      <c r="AA3546" s="78">
        <f t="shared" si="232"/>
        <v>1.72</v>
      </c>
      <c r="AB3546" s="77">
        <f t="shared" si="233"/>
        <v>260</v>
      </c>
    </row>
    <row r="3547" spans="1:28" x14ac:dyDescent="0.3">
      <c r="A3547" s="57">
        <v>45282</v>
      </c>
      <c r="B3547" s="54" t="s">
        <v>1255</v>
      </c>
      <c r="C3547" s="54" t="s">
        <v>1256</v>
      </c>
      <c r="D3547" s="54" t="s">
        <v>47</v>
      </c>
      <c r="E3547" s="56">
        <v>10</v>
      </c>
      <c r="F3547" s="55">
        <v>134</v>
      </c>
      <c r="G3547" s="66">
        <v>0</v>
      </c>
      <c r="H3547" s="55">
        <v>118</v>
      </c>
      <c r="I3547" s="54" t="s">
        <v>439</v>
      </c>
      <c r="J3547" s="62">
        <v>15</v>
      </c>
      <c r="K3547" s="54" t="s">
        <v>117</v>
      </c>
      <c r="L3547" s="75">
        <v>27</v>
      </c>
      <c r="M3547" s="70">
        <v>4.2</v>
      </c>
      <c r="N3547" s="55">
        <v>117</v>
      </c>
      <c r="O3547" s="54" t="s">
        <v>94</v>
      </c>
      <c r="P3547" s="55">
        <v>25</v>
      </c>
      <c r="Q3547" s="55">
        <v>10324</v>
      </c>
      <c r="R3547" s="56">
        <v>10</v>
      </c>
      <c r="S3547" s="55">
        <v>10309</v>
      </c>
      <c r="T3547" s="56">
        <v>17</v>
      </c>
      <c r="U3547" s="56">
        <v>67</v>
      </c>
      <c r="V3547" s="56">
        <v>77</v>
      </c>
      <c r="W3547" s="54" t="s">
        <v>50</v>
      </c>
      <c r="X3547" s="56">
        <v>59</v>
      </c>
      <c r="Y3547" s="78">
        <f t="shared" si="230"/>
        <v>0.42000000000000004</v>
      </c>
      <c r="Z3547" s="78">
        <f t="shared" si="231"/>
        <v>0</v>
      </c>
      <c r="AA3547" s="78">
        <f t="shared" si="232"/>
        <v>1.5</v>
      </c>
      <c r="AB3547" s="77">
        <f t="shared" si="233"/>
        <v>270</v>
      </c>
    </row>
    <row r="3548" spans="1:28" x14ac:dyDescent="0.3">
      <c r="A3548" s="57">
        <v>45283</v>
      </c>
      <c r="B3548" s="54" t="s">
        <v>1255</v>
      </c>
      <c r="C3548" s="54" t="s">
        <v>1256</v>
      </c>
      <c r="D3548" s="54" t="s">
        <v>47</v>
      </c>
      <c r="E3548" s="56">
        <v>10</v>
      </c>
      <c r="F3548" s="55">
        <v>123</v>
      </c>
      <c r="G3548" s="66">
        <v>0</v>
      </c>
      <c r="H3548" s="55">
        <v>86</v>
      </c>
      <c r="I3548" s="54" t="s">
        <v>594</v>
      </c>
      <c r="J3548" s="62">
        <v>16</v>
      </c>
      <c r="K3548" s="54" t="s">
        <v>182</v>
      </c>
      <c r="L3548" s="75">
        <v>28</v>
      </c>
      <c r="M3548" s="70">
        <v>1.4</v>
      </c>
      <c r="N3548" s="55">
        <v>50</v>
      </c>
      <c r="O3548" s="54" t="s">
        <v>59</v>
      </c>
      <c r="P3548" s="55">
        <v>38</v>
      </c>
      <c r="Q3548" s="55">
        <v>10311</v>
      </c>
      <c r="R3548" s="54" t="s">
        <v>1012</v>
      </c>
      <c r="S3548" s="55">
        <v>10270</v>
      </c>
      <c r="T3548" s="56">
        <v>24</v>
      </c>
      <c r="U3548" s="56">
        <v>70</v>
      </c>
      <c r="V3548" s="56">
        <v>82</v>
      </c>
      <c r="W3548" s="54" t="s">
        <v>51</v>
      </c>
      <c r="X3548" s="56">
        <v>53</v>
      </c>
      <c r="Y3548" s="78">
        <f t="shared" si="230"/>
        <v>0.13999999999999999</v>
      </c>
      <c r="Z3548" s="78">
        <f t="shared" si="231"/>
        <v>0</v>
      </c>
      <c r="AA3548" s="78">
        <f t="shared" si="232"/>
        <v>1.6</v>
      </c>
      <c r="AB3548" s="77">
        <f t="shared" si="233"/>
        <v>280</v>
      </c>
    </row>
    <row r="3549" spans="1:28" x14ac:dyDescent="0.3">
      <c r="A3549" s="57">
        <v>45284</v>
      </c>
      <c r="B3549" s="54" t="s">
        <v>1255</v>
      </c>
      <c r="C3549" s="54" t="s">
        <v>1256</v>
      </c>
      <c r="D3549" s="54" t="s">
        <v>47</v>
      </c>
      <c r="E3549" s="56">
        <v>10</v>
      </c>
      <c r="F3549" s="55">
        <v>113</v>
      </c>
      <c r="G3549" s="66">
        <v>0</v>
      </c>
      <c r="H3549" s="55">
        <v>67</v>
      </c>
      <c r="I3549" s="54" t="s">
        <v>239</v>
      </c>
      <c r="J3549" s="62">
        <v>15.9</v>
      </c>
      <c r="K3549" s="54" t="s">
        <v>91</v>
      </c>
      <c r="L3549" s="75">
        <v>22</v>
      </c>
      <c r="M3549" s="70">
        <v>1.1000000000000001</v>
      </c>
      <c r="N3549" s="55">
        <v>58</v>
      </c>
      <c r="O3549" s="54" t="s">
        <v>460</v>
      </c>
      <c r="P3549" s="55">
        <v>49</v>
      </c>
      <c r="Q3549" s="55">
        <v>10270</v>
      </c>
      <c r="R3549" s="54" t="s">
        <v>1012</v>
      </c>
      <c r="S3549" s="55">
        <v>10228</v>
      </c>
      <c r="T3549" s="54" t="s">
        <v>51</v>
      </c>
      <c r="U3549" s="56">
        <v>75</v>
      </c>
      <c r="V3549" s="56">
        <v>83</v>
      </c>
      <c r="W3549" s="54" t="s">
        <v>166</v>
      </c>
      <c r="X3549" s="56">
        <v>63</v>
      </c>
      <c r="Y3549" s="78">
        <f t="shared" si="230"/>
        <v>0.11000000000000001</v>
      </c>
      <c r="Z3549" s="78">
        <f t="shared" si="231"/>
        <v>0</v>
      </c>
      <c r="AA3549" s="78">
        <f t="shared" si="232"/>
        <v>1.59</v>
      </c>
      <c r="AB3549" s="77">
        <f t="shared" si="233"/>
        <v>220</v>
      </c>
    </row>
    <row r="3550" spans="1:28" x14ac:dyDescent="0.3">
      <c r="A3550" s="57">
        <v>45285</v>
      </c>
      <c r="B3550" s="54" t="s">
        <v>1255</v>
      </c>
      <c r="C3550" s="54" t="s">
        <v>1256</v>
      </c>
      <c r="D3550" s="54" t="s">
        <v>47</v>
      </c>
      <c r="E3550" s="56">
        <v>10</v>
      </c>
      <c r="F3550" s="55">
        <v>118</v>
      </c>
      <c r="G3550" s="66">
        <v>0</v>
      </c>
      <c r="H3550" s="55">
        <v>64</v>
      </c>
      <c r="I3550" s="54" t="s">
        <v>240</v>
      </c>
      <c r="J3550" s="62">
        <v>17.100000000000001</v>
      </c>
      <c r="K3550" s="54" t="s">
        <v>215</v>
      </c>
      <c r="L3550" s="75">
        <v>0</v>
      </c>
      <c r="M3550" s="70">
        <v>1.1000000000000001</v>
      </c>
      <c r="N3550" s="55">
        <v>47</v>
      </c>
      <c r="O3550" s="54" t="s">
        <v>51</v>
      </c>
      <c r="P3550" s="55">
        <v>49</v>
      </c>
      <c r="Q3550" s="55">
        <v>10228</v>
      </c>
      <c r="R3550" s="54" t="s">
        <v>1012</v>
      </c>
      <c r="S3550" s="55">
        <v>10205</v>
      </c>
      <c r="T3550" s="56">
        <v>16</v>
      </c>
      <c r="U3550" s="56">
        <v>57</v>
      </c>
      <c r="V3550" s="56">
        <v>75</v>
      </c>
      <c r="W3550" s="54" t="s">
        <v>80</v>
      </c>
      <c r="X3550" s="56">
        <v>41</v>
      </c>
      <c r="Y3550" s="78">
        <f t="shared" si="230"/>
        <v>0.11000000000000001</v>
      </c>
      <c r="Z3550" s="78">
        <f t="shared" si="231"/>
        <v>0</v>
      </c>
      <c r="AA3550" s="78">
        <f t="shared" si="232"/>
        <v>1.7100000000000002</v>
      </c>
      <c r="AB3550" s="77">
        <f t="shared" si="233"/>
        <v>0</v>
      </c>
    </row>
    <row r="3551" spans="1:28" x14ac:dyDescent="0.3">
      <c r="A3551" s="57">
        <v>45286</v>
      </c>
      <c r="B3551" s="54" t="s">
        <v>1255</v>
      </c>
      <c r="C3551" s="54" t="s">
        <v>1256</v>
      </c>
      <c r="D3551" s="54" t="s">
        <v>47</v>
      </c>
      <c r="E3551" s="56">
        <v>10</v>
      </c>
      <c r="F3551" s="55">
        <v>111</v>
      </c>
      <c r="G3551" s="66">
        <v>0</v>
      </c>
      <c r="H3551" s="55">
        <v>62</v>
      </c>
      <c r="I3551" s="54" t="s">
        <v>650</v>
      </c>
      <c r="J3551" s="62">
        <v>16</v>
      </c>
      <c r="K3551" s="54" t="s">
        <v>158</v>
      </c>
      <c r="L3551" s="76" t="s">
        <v>102</v>
      </c>
      <c r="M3551" s="70">
        <v>3.3</v>
      </c>
      <c r="N3551" s="55">
        <v>64</v>
      </c>
      <c r="O3551" s="54" t="s">
        <v>264</v>
      </c>
      <c r="P3551" s="55">
        <v>49</v>
      </c>
      <c r="Q3551" s="55">
        <v>10240</v>
      </c>
      <c r="R3551" s="56">
        <v>11</v>
      </c>
      <c r="S3551" s="55">
        <v>10187</v>
      </c>
      <c r="T3551" s="56">
        <v>24</v>
      </c>
      <c r="U3551" s="56">
        <v>70</v>
      </c>
      <c r="V3551" s="56">
        <v>81</v>
      </c>
      <c r="W3551" s="54" t="s">
        <v>376</v>
      </c>
      <c r="X3551" s="56">
        <v>46</v>
      </c>
      <c r="Y3551" s="78">
        <f t="shared" si="230"/>
        <v>0.32999999999999996</v>
      </c>
      <c r="Z3551" s="78">
        <f t="shared" si="231"/>
        <v>0</v>
      </c>
      <c r="AA3551" s="78">
        <f t="shared" si="232"/>
        <v>1.6</v>
      </c>
      <c r="AB3551" s="77">
        <f t="shared" si="233"/>
        <v>50</v>
      </c>
    </row>
    <row r="3552" spans="1:28" x14ac:dyDescent="0.3">
      <c r="A3552" s="57">
        <v>45287</v>
      </c>
      <c r="B3552" s="54" t="s">
        <v>1255</v>
      </c>
      <c r="C3552" s="54" t="s">
        <v>1256</v>
      </c>
      <c r="D3552" s="54" t="s">
        <v>47</v>
      </c>
      <c r="E3552" s="56">
        <v>10</v>
      </c>
      <c r="F3552" s="55">
        <v>102</v>
      </c>
      <c r="G3552" s="66">
        <v>1</v>
      </c>
      <c r="H3552" s="55">
        <v>60</v>
      </c>
      <c r="I3552" s="54" t="s">
        <v>123</v>
      </c>
      <c r="J3552" s="62">
        <v>14.4</v>
      </c>
      <c r="K3552" s="54" t="s">
        <v>89</v>
      </c>
      <c r="L3552" s="75">
        <v>22</v>
      </c>
      <c r="M3552" s="70">
        <v>1.7</v>
      </c>
      <c r="N3552" s="55">
        <v>58</v>
      </c>
      <c r="O3552" s="54" t="s">
        <v>832</v>
      </c>
      <c r="P3552" s="55">
        <v>24</v>
      </c>
      <c r="Q3552" s="55">
        <v>10199</v>
      </c>
      <c r="R3552" s="56">
        <v>23</v>
      </c>
      <c r="S3552" s="55">
        <v>10148</v>
      </c>
      <c r="T3552" s="56">
        <v>16</v>
      </c>
      <c r="U3552" s="56">
        <v>73</v>
      </c>
      <c r="V3552" s="56">
        <v>81</v>
      </c>
      <c r="W3552" s="54" t="s">
        <v>70</v>
      </c>
      <c r="X3552" s="56">
        <v>59</v>
      </c>
      <c r="Y3552" s="78">
        <f t="shared" si="230"/>
        <v>0.16999999999999998</v>
      </c>
      <c r="Z3552" s="78">
        <f t="shared" si="231"/>
        <v>0.1</v>
      </c>
      <c r="AA3552" s="78">
        <f t="shared" si="232"/>
        <v>1.44</v>
      </c>
      <c r="AB3552" s="77">
        <f t="shared" si="233"/>
        <v>220</v>
      </c>
    </row>
    <row r="3553" spans="1:28" x14ac:dyDescent="0.3">
      <c r="A3553" s="57">
        <v>45288</v>
      </c>
      <c r="B3553" s="54" t="s">
        <v>1255</v>
      </c>
      <c r="C3553" s="54" t="s">
        <v>1256</v>
      </c>
      <c r="D3553" s="54" t="s">
        <v>47</v>
      </c>
      <c r="E3553" s="56">
        <v>10</v>
      </c>
      <c r="F3553" s="55">
        <v>131</v>
      </c>
      <c r="G3553" s="66">
        <v>2.8</v>
      </c>
      <c r="H3553" s="55">
        <v>111</v>
      </c>
      <c r="I3553" s="54" t="s">
        <v>229</v>
      </c>
      <c r="J3553" s="62">
        <v>15.1</v>
      </c>
      <c r="K3553" s="54" t="s">
        <v>61</v>
      </c>
      <c r="L3553" s="75">
        <v>27</v>
      </c>
      <c r="M3553" s="70">
        <v>2.2000000000000002</v>
      </c>
      <c r="N3553" s="55">
        <v>64</v>
      </c>
      <c r="O3553" s="54" t="s">
        <v>186</v>
      </c>
      <c r="P3553" s="55">
        <v>0</v>
      </c>
      <c r="Q3553" s="55">
        <v>10219</v>
      </c>
      <c r="R3553" s="56">
        <v>21</v>
      </c>
      <c r="S3553" s="55">
        <v>10172</v>
      </c>
      <c r="T3553" s="54" t="s">
        <v>401</v>
      </c>
      <c r="U3553" s="56">
        <v>82</v>
      </c>
      <c r="V3553" s="56">
        <v>88</v>
      </c>
      <c r="W3553" s="54" t="s">
        <v>51</v>
      </c>
      <c r="X3553" s="56">
        <v>64</v>
      </c>
      <c r="Y3553" s="78">
        <f t="shared" si="230"/>
        <v>0.22000000000000003</v>
      </c>
      <c r="Z3553" s="78">
        <f t="shared" si="231"/>
        <v>0.27999999999999997</v>
      </c>
      <c r="AA3553" s="78">
        <f t="shared" si="232"/>
        <v>1.51</v>
      </c>
      <c r="AB3553" s="77">
        <f t="shared" si="233"/>
        <v>270</v>
      </c>
    </row>
    <row r="3554" spans="1:28" x14ac:dyDescent="0.3">
      <c r="A3554" s="57">
        <v>45289</v>
      </c>
      <c r="B3554" s="54" t="s">
        <v>1255</v>
      </c>
      <c r="C3554" s="54" t="s">
        <v>1256</v>
      </c>
      <c r="D3554" s="54" t="s">
        <v>47</v>
      </c>
      <c r="E3554" s="56">
        <v>10</v>
      </c>
      <c r="F3554" s="55">
        <v>122</v>
      </c>
      <c r="G3554" s="66">
        <v>0.2</v>
      </c>
      <c r="H3554" s="55">
        <v>101</v>
      </c>
      <c r="I3554" s="54" t="s">
        <v>100</v>
      </c>
      <c r="J3554" s="62">
        <v>14.4</v>
      </c>
      <c r="K3554" s="54" t="s">
        <v>52</v>
      </c>
      <c r="L3554" s="75">
        <v>22</v>
      </c>
      <c r="M3554" s="70">
        <v>1.1000000000000001</v>
      </c>
      <c r="N3554" s="55">
        <v>36</v>
      </c>
      <c r="O3554" s="54" t="s">
        <v>638</v>
      </c>
      <c r="P3554" s="55">
        <v>0</v>
      </c>
      <c r="Q3554" s="55">
        <v>10220</v>
      </c>
      <c r="R3554" s="56">
        <v>11</v>
      </c>
      <c r="S3554" s="55">
        <v>10194</v>
      </c>
      <c r="T3554" s="56">
        <v>24</v>
      </c>
      <c r="U3554" s="56">
        <v>86</v>
      </c>
      <c r="V3554" s="56">
        <v>89</v>
      </c>
      <c r="W3554" s="54" t="s">
        <v>51</v>
      </c>
      <c r="X3554" s="56">
        <v>80</v>
      </c>
      <c r="Y3554" s="78">
        <f t="shared" si="230"/>
        <v>0.11000000000000001</v>
      </c>
      <c r="Z3554" s="78">
        <f t="shared" si="231"/>
        <v>0.02</v>
      </c>
      <c r="AA3554" s="78">
        <f t="shared" si="232"/>
        <v>1.44</v>
      </c>
      <c r="AB3554" s="77">
        <f t="shared" si="233"/>
        <v>220</v>
      </c>
    </row>
    <row r="3555" spans="1:28" x14ac:dyDescent="0.3">
      <c r="A3555" s="57">
        <v>45290</v>
      </c>
      <c r="B3555" s="54" t="s">
        <v>1255</v>
      </c>
      <c r="C3555" s="54" t="s">
        <v>1256</v>
      </c>
      <c r="D3555" s="54" t="s">
        <v>47</v>
      </c>
      <c r="E3555" s="56">
        <v>10</v>
      </c>
      <c r="F3555" s="55">
        <v>124</v>
      </c>
      <c r="G3555" s="66">
        <v>1.2</v>
      </c>
      <c r="H3555" s="55">
        <v>78</v>
      </c>
      <c r="I3555" s="54" t="s">
        <v>205</v>
      </c>
      <c r="J3555" s="62">
        <v>17.100000000000001</v>
      </c>
      <c r="K3555" s="54" t="s">
        <v>158</v>
      </c>
      <c r="L3555" s="75">
        <v>29</v>
      </c>
      <c r="M3555" s="70">
        <v>2.2000000000000002</v>
      </c>
      <c r="N3555" s="55">
        <v>178</v>
      </c>
      <c r="O3555" s="54" t="s">
        <v>100</v>
      </c>
      <c r="P3555" s="55">
        <v>49</v>
      </c>
      <c r="Q3555" s="55">
        <v>10194</v>
      </c>
      <c r="R3555" s="54" t="s">
        <v>1012</v>
      </c>
      <c r="S3555" s="55">
        <v>10060</v>
      </c>
      <c r="T3555" s="56">
        <v>23</v>
      </c>
      <c r="U3555" s="56">
        <v>74</v>
      </c>
      <c r="V3555" s="56">
        <v>87</v>
      </c>
      <c r="W3555" s="54" t="s">
        <v>51</v>
      </c>
      <c r="X3555" s="56">
        <v>61</v>
      </c>
      <c r="Y3555" s="78">
        <f t="shared" si="230"/>
        <v>0.22000000000000003</v>
      </c>
      <c r="Z3555" s="78">
        <f t="shared" si="231"/>
        <v>0.12</v>
      </c>
      <c r="AA3555" s="78">
        <f t="shared" si="232"/>
        <v>1.7100000000000002</v>
      </c>
      <c r="AB3555" s="77">
        <f t="shared" si="233"/>
        <v>290</v>
      </c>
    </row>
    <row r="3556" spans="1:28" x14ac:dyDescent="0.3">
      <c r="A3556" s="57">
        <v>45291</v>
      </c>
      <c r="B3556" s="54" t="s">
        <v>1255</v>
      </c>
      <c r="C3556" s="54" t="s">
        <v>1256</v>
      </c>
      <c r="D3556" s="54" t="s">
        <v>47</v>
      </c>
      <c r="E3556" s="56">
        <v>10</v>
      </c>
      <c r="F3556" s="55">
        <v>126</v>
      </c>
      <c r="G3556" s="66">
        <v>0</v>
      </c>
      <c r="H3556" s="55">
        <v>102</v>
      </c>
      <c r="I3556" s="54" t="s">
        <v>177</v>
      </c>
      <c r="J3556" s="62">
        <v>15</v>
      </c>
      <c r="K3556" s="54" t="s">
        <v>215</v>
      </c>
      <c r="L3556" s="75">
        <v>26</v>
      </c>
      <c r="M3556" s="70">
        <v>2.8</v>
      </c>
      <c r="N3556" s="55">
        <v>158</v>
      </c>
      <c r="O3556" s="54" t="s">
        <v>543</v>
      </c>
      <c r="P3556" s="55">
        <v>38</v>
      </c>
      <c r="Q3556" s="55">
        <v>10177</v>
      </c>
      <c r="R3556" s="56">
        <v>23</v>
      </c>
      <c r="S3556" s="55">
        <v>10087</v>
      </c>
      <c r="T3556" s="54" t="s">
        <v>1012</v>
      </c>
      <c r="U3556" s="56">
        <v>53</v>
      </c>
      <c r="V3556" s="56">
        <v>77</v>
      </c>
      <c r="W3556" s="54" t="s">
        <v>75</v>
      </c>
      <c r="X3556" s="56">
        <v>41</v>
      </c>
      <c r="Y3556" s="78">
        <f t="shared" si="230"/>
        <v>0.27999999999999997</v>
      </c>
      <c r="Z3556" s="78">
        <f t="shared" si="231"/>
        <v>0</v>
      </c>
      <c r="AA3556" s="78">
        <f t="shared" si="232"/>
        <v>1.5</v>
      </c>
      <c r="AB3556" s="77">
        <f t="shared" si="233"/>
        <v>260</v>
      </c>
    </row>
    <row r="3557" spans="1:28" x14ac:dyDescent="0.3">
      <c r="A3557" s="53"/>
      <c r="B3557" s="50"/>
      <c r="C3557" s="50"/>
      <c r="D3557" s="50"/>
      <c r="E3557" s="52"/>
      <c r="F3557" s="58"/>
      <c r="G3557" s="65"/>
      <c r="H3557" s="58"/>
      <c r="I3557" s="50"/>
      <c r="J3557" s="61"/>
      <c r="K3557" s="50"/>
      <c r="L3557" s="72"/>
      <c r="M3557" s="69"/>
      <c r="N3557" s="58"/>
      <c r="O3557" s="50"/>
      <c r="P3557" s="50"/>
      <c r="Q3557" s="50"/>
      <c r="R3557" s="50"/>
      <c r="S3557" s="50"/>
      <c r="T3557" s="50"/>
      <c r="U3557" s="39"/>
      <c r="V3557" s="39"/>
      <c r="W3557" s="59"/>
      <c r="X3557" s="59"/>
      <c r="Y3557" s="79"/>
      <c r="Z3557" s="79"/>
      <c r="AA3557" s="79"/>
      <c r="AB3557" s="77"/>
    </row>
    <row r="3558" spans="1:28" x14ac:dyDescent="0.3">
      <c r="A3558" s="53"/>
      <c r="B3558" s="50"/>
      <c r="C3558" s="50"/>
      <c r="D3558" s="50"/>
      <c r="E3558" s="52"/>
      <c r="F3558" s="58"/>
      <c r="G3558" s="65"/>
      <c r="H3558" s="58"/>
      <c r="I3558" s="50"/>
      <c r="J3558" s="61"/>
      <c r="K3558" s="50"/>
      <c r="L3558" s="73"/>
      <c r="M3558" s="69"/>
      <c r="N3558" s="58"/>
      <c r="O3558" s="50"/>
      <c r="P3558" s="52"/>
      <c r="Q3558" s="50"/>
      <c r="R3558" s="52"/>
      <c r="S3558" s="50"/>
      <c r="T3558" s="50"/>
      <c r="U3558" s="39"/>
      <c r="V3558" s="39"/>
      <c r="W3558" s="59"/>
      <c r="X3558" s="59"/>
      <c r="Y3558" s="79"/>
      <c r="Z3558" s="79"/>
      <c r="AA3558" s="79"/>
      <c r="AB3558" s="77"/>
    </row>
    <row r="3559" spans="1:28" x14ac:dyDescent="0.3">
      <c r="A3559" s="53"/>
      <c r="B3559" s="50"/>
      <c r="C3559" s="50"/>
      <c r="D3559" s="50"/>
      <c r="E3559" s="52"/>
      <c r="F3559" s="58"/>
      <c r="G3559" s="65"/>
      <c r="H3559" s="58"/>
      <c r="I3559" s="50"/>
      <c r="J3559" s="61"/>
      <c r="K3559" s="50"/>
      <c r="L3559" s="73"/>
      <c r="M3559" s="69"/>
      <c r="N3559" s="58"/>
      <c r="O3559" s="50"/>
      <c r="P3559" s="52"/>
      <c r="Q3559" s="50"/>
      <c r="R3559" s="52"/>
      <c r="S3559" s="50"/>
      <c r="T3559" s="50"/>
      <c r="U3559" s="39"/>
      <c r="V3559" s="39"/>
      <c r="W3559" s="59"/>
      <c r="X3559" s="59"/>
      <c r="Y3559" s="79"/>
      <c r="Z3559" s="79"/>
      <c r="AA3559" s="79"/>
      <c r="AB3559" s="77"/>
    </row>
    <row r="3560" spans="1:28" x14ac:dyDescent="0.3">
      <c r="A3560" s="53"/>
      <c r="B3560" s="50"/>
      <c r="C3560" s="50"/>
      <c r="D3560" s="50"/>
      <c r="E3560" s="52"/>
      <c r="F3560" s="58"/>
      <c r="G3560" s="65"/>
      <c r="H3560" s="58"/>
      <c r="I3560" s="50"/>
      <c r="J3560" s="61"/>
      <c r="K3560" s="50"/>
      <c r="L3560" s="73"/>
      <c r="M3560" s="69"/>
      <c r="N3560" s="58"/>
      <c r="O3560" s="50"/>
      <c r="P3560" s="52"/>
      <c r="Q3560" s="50"/>
      <c r="R3560" s="52"/>
      <c r="S3560" s="50"/>
      <c r="T3560" s="50"/>
      <c r="U3560" s="39"/>
      <c r="V3560" s="39"/>
      <c r="W3560" s="59"/>
      <c r="X3560" s="59"/>
      <c r="Y3560" s="79"/>
      <c r="Z3560" s="79"/>
      <c r="AA3560" s="79"/>
      <c r="AB3560" s="77"/>
    </row>
    <row r="3561" spans="1:28" x14ac:dyDescent="0.3">
      <c r="A3561" s="53"/>
      <c r="B3561" s="50"/>
      <c r="C3561" s="50"/>
      <c r="D3561" s="50"/>
      <c r="E3561" s="52"/>
      <c r="F3561" s="58"/>
      <c r="G3561" s="65"/>
      <c r="H3561" s="58"/>
      <c r="I3561" s="50"/>
      <c r="J3561" s="61"/>
      <c r="K3561" s="50"/>
      <c r="L3561" s="72"/>
      <c r="M3561" s="69"/>
      <c r="N3561" s="58"/>
      <c r="O3561" s="50"/>
      <c r="P3561" s="52"/>
      <c r="Q3561" s="50"/>
      <c r="R3561" s="52"/>
      <c r="S3561" s="50"/>
      <c r="T3561" s="50"/>
      <c r="U3561" s="39"/>
      <c r="V3561" s="39"/>
      <c r="W3561" s="59"/>
      <c r="X3561" s="59"/>
      <c r="Y3561" s="79"/>
      <c r="Z3561" s="79"/>
      <c r="AA3561" s="79"/>
      <c r="AB3561" s="77"/>
    </row>
    <row r="3562" spans="1:28" x14ac:dyDescent="0.3">
      <c r="A3562" s="53"/>
      <c r="B3562" s="50"/>
      <c r="C3562" s="50"/>
      <c r="D3562" s="50"/>
      <c r="E3562" s="52"/>
      <c r="F3562" s="58"/>
      <c r="G3562" s="65"/>
      <c r="H3562" s="58"/>
      <c r="I3562" s="50"/>
      <c r="J3562" s="61"/>
      <c r="K3562" s="50"/>
      <c r="L3562" s="72"/>
      <c r="M3562" s="69"/>
      <c r="N3562" s="58"/>
      <c r="O3562" s="50"/>
      <c r="P3562" s="52"/>
      <c r="Q3562" s="50"/>
      <c r="R3562" s="52"/>
      <c r="S3562" s="50"/>
      <c r="T3562" s="50"/>
      <c r="U3562" s="39"/>
      <c r="V3562" s="39"/>
      <c r="W3562" s="59"/>
      <c r="X3562" s="59"/>
      <c r="Y3562" s="79"/>
      <c r="Z3562" s="79"/>
      <c r="AA3562" s="79"/>
      <c r="AB3562" s="77"/>
    </row>
    <row r="3563" spans="1:28" x14ac:dyDescent="0.3">
      <c r="A3563" s="53"/>
      <c r="B3563" s="50"/>
      <c r="C3563" s="50"/>
      <c r="D3563" s="50"/>
      <c r="E3563" s="52"/>
      <c r="F3563" s="58"/>
      <c r="G3563" s="65"/>
      <c r="H3563" s="58"/>
      <c r="I3563" s="50"/>
      <c r="J3563" s="61"/>
      <c r="K3563" s="50"/>
      <c r="L3563" s="72"/>
      <c r="M3563" s="69"/>
      <c r="N3563" s="58"/>
      <c r="O3563" s="50"/>
      <c r="P3563" s="52"/>
      <c r="Q3563" s="50"/>
      <c r="R3563" s="52"/>
      <c r="S3563" s="50"/>
      <c r="T3563" s="50"/>
      <c r="U3563" s="39"/>
      <c r="V3563" s="39"/>
      <c r="W3563" s="59"/>
      <c r="X3563" s="59"/>
      <c r="Y3563" s="79"/>
      <c r="Z3563" s="79"/>
      <c r="AA3563" s="79"/>
      <c r="AB3563" s="77"/>
    </row>
    <row r="3564" spans="1:28" x14ac:dyDescent="0.3">
      <c r="A3564" s="53"/>
      <c r="B3564" s="50"/>
      <c r="C3564" s="50"/>
      <c r="D3564" s="50"/>
      <c r="E3564" s="52"/>
      <c r="F3564" s="58"/>
      <c r="G3564" s="65"/>
      <c r="H3564" s="58"/>
      <c r="I3564" s="50"/>
      <c r="J3564" s="61"/>
      <c r="K3564" s="50"/>
      <c r="L3564" s="73"/>
      <c r="M3564" s="69"/>
      <c r="N3564" s="58"/>
      <c r="O3564" s="50"/>
      <c r="P3564" s="52"/>
      <c r="Q3564" s="50"/>
      <c r="R3564" s="52"/>
      <c r="S3564" s="50"/>
      <c r="T3564" s="50"/>
      <c r="U3564" s="39"/>
      <c r="V3564" s="39"/>
      <c r="W3564" s="59"/>
      <c r="X3564" s="59"/>
      <c r="Y3564" s="79"/>
      <c r="Z3564" s="79"/>
      <c r="AA3564" s="79"/>
      <c r="AB3564" s="77"/>
    </row>
    <row r="3565" spans="1:28" x14ac:dyDescent="0.3">
      <c r="A3565" s="53"/>
      <c r="B3565" s="50"/>
      <c r="C3565" s="50"/>
      <c r="D3565" s="50"/>
      <c r="E3565" s="52"/>
      <c r="F3565" s="58"/>
      <c r="G3565" s="65"/>
      <c r="H3565" s="58"/>
      <c r="I3565" s="50"/>
      <c r="J3565" s="61"/>
      <c r="K3565" s="50"/>
      <c r="L3565" s="73"/>
      <c r="M3565" s="69"/>
      <c r="N3565" s="58"/>
      <c r="O3565" s="50"/>
      <c r="P3565" s="52"/>
      <c r="Q3565" s="50"/>
      <c r="R3565" s="52"/>
      <c r="S3565" s="50"/>
      <c r="T3565" s="50"/>
      <c r="U3565" s="39"/>
      <c r="V3565" s="39"/>
      <c r="W3565" s="59"/>
      <c r="X3565" s="59"/>
      <c r="Y3565" s="79"/>
      <c r="Z3565" s="79"/>
      <c r="AA3565" s="79"/>
      <c r="AB3565" s="77"/>
    </row>
    <row r="3566" spans="1:28" x14ac:dyDescent="0.3">
      <c r="A3566" s="53"/>
      <c r="B3566" s="50"/>
      <c r="C3566" s="50"/>
      <c r="D3566" s="50"/>
      <c r="E3566" s="52"/>
      <c r="F3566" s="58"/>
      <c r="G3566" s="65"/>
      <c r="H3566" s="58"/>
      <c r="I3566" s="50"/>
      <c r="J3566" s="61"/>
      <c r="K3566" s="50"/>
      <c r="L3566" s="73"/>
      <c r="M3566" s="69"/>
      <c r="N3566" s="58"/>
      <c r="O3566" s="50"/>
      <c r="P3566" s="52"/>
      <c r="Q3566" s="50"/>
      <c r="R3566" s="52"/>
      <c r="S3566" s="50"/>
      <c r="T3566" s="50"/>
      <c r="U3566" s="39"/>
      <c r="V3566" s="39"/>
      <c r="W3566" s="59"/>
      <c r="X3566" s="59"/>
      <c r="Y3566" s="79"/>
      <c r="Z3566" s="79"/>
      <c r="AA3566" s="79"/>
      <c r="AB3566" s="77"/>
    </row>
    <row r="3567" spans="1:28" x14ac:dyDescent="0.3">
      <c r="A3567" s="53"/>
      <c r="B3567" s="50"/>
      <c r="C3567" s="50"/>
      <c r="D3567" s="50"/>
      <c r="E3567" s="52"/>
      <c r="F3567" s="58"/>
      <c r="G3567" s="65"/>
      <c r="H3567" s="58"/>
      <c r="I3567" s="50"/>
      <c r="J3567" s="61"/>
      <c r="K3567" s="50"/>
      <c r="L3567" s="73"/>
      <c r="M3567" s="69"/>
      <c r="N3567" s="58"/>
      <c r="O3567" s="50"/>
      <c r="P3567" s="52"/>
      <c r="Q3567" s="50"/>
      <c r="R3567" s="52"/>
      <c r="S3567" s="50"/>
      <c r="T3567" s="50"/>
      <c r="U3567" s="39"/>
      <c r="V3567" s="39"/>
      <c r="W3567" s="59"/>
      <c r="X3567" s="59"/>
      <c r="Y3567" s="79"/>
      <c r="Z3567" s="79"/>
      <c r="AA3567" s="79"/>
      <c r="AB3567" s="77"/>
    </row>
    <row r="3568" spans="1:28" x14ac:dyDescent="0.3">
      <c r="A3568" s="53"/>
      <c r="B3568" s="50"/>
      <c r="C3568" s="50"/>
      <c r="D3568" s="50"/>
      <c r="E3568" s="52"/>
      <c r="F3568" s="58"/>
      <c r="G3568" s="65"/>
      <c r="H3568" s="58"/>
      <c r="I3568" s="50"/>
      <c r="J3568" s="61"/>
      <c r="K3568" s="50"/>
      <c r="L3568" s="73"/>
      <c r="M3568" s="69"/>
      <c r="N3568" s="58"/>
      <c r="O3568" s="50"/>
      <c r="P3568" s="52"/>
      <c r="Q3568" s="50"/>
      <c r="R3568" s="52"/>
      <c r="S3568" s="50"/>
      <c r="T3568" s="50"/>
      <c r="U3568" s="39"/>
      <c r="V3568" s="39"/>
      <c r="W3568" s="59"/>
      <c r="X3568" s="59"/>
      <c r="Y3568" s="79"/>
      <c r="Z3568" s="79"/>
      <c r="AA3568" s="79"/>
      <c r="AB3568" s="77"/>
    </row>
    <row r="3569" spans="1:28" x14ac:dyDescent="0.3">
      <c r="A3569" s="53"/>
      <c r="B3569" s="50"/>
      <c r="C3569" s="50"/>
      <c r="D3569" s="50"/>
      <c r="E3569" s="52"/>
      <c r="F3569" s="58"/>
      <c r="G3569" s="65"/>
      <c r="H3569" s="58"/>
      <c r="I3569" s="50"/>
      <c r="J3569" s="61"/>
      <c r="K3569" s="50"/>
      <c r="L3569" s="73"/>
      <c r="M3569" s="69"/>
      <c r="N3569" s="58"/>
      <c r="O3569" s="50"/>
      <c r="P3569" s="52"/>
      <c r="Q3569" s="50"/>
      <c r="R3569" s="52"/>
      <c r="S3569" s="50"/>
      <c r="T3569" s="50"/>
      <c r="U3569" s="39"/>
      <c r="V3569" s="39"/>
      <c r="W3569" s="59"/>
      <c r="X3569" s="59"/>
      <c r="Y3569" s="79"/>
      <c r="Z3569" s="79"/>
      <c r="AA3569" s="79"/>
      <c r="AB3569" s="77"/>
    </row>
    <row r="3570" spans="1:28" x14ac:dyDescent="0.3">
      <c r="A3570" s="53"/>
      <c r="B3570" s="50"/>
      <c r="C3570" s="50"/>
      <c r="D3570" s="50"/>
      <c r="E3570" s="52"/>
      <c r="F3570" s="58"/>
      <c r="G3570" s="65"/>
      <c r="H3570" s="58"/>
      <c r="I3570" s="50"/>
      <c r="J3570" s="61"/>
      <c r="K3570" s="50"/>
      <c r="L3570" s="73"/>
      <c r="M3570" s="69"/>
      <c r="N3570" s="58"/>
      <c r="O3570" s="50"/>
      <c r="P3570" s="52"/>
      <c r="Q3570" s="50"/>
      <c r="R3570" s="52"/>
      <c r="S3570" s="50"/>
      <c r="T3570" s="50"/>
      <c r="U3570" s="39"/>
      <c r="V3570" s="39"/>
      <c r="W3570" s="59"/>
      <c r="X3570" s="59"/>
      <c r="Y3570" s="79"/>
      <c r="Z3570" s="79"/>
      <c r="AA3570" s="79"/>
      <c r="AB3570" s="77"/>
    </row>
    <row r="3571" spans="1:28" x14ac:dyDescent="0.3">
      <c r="A3571" s="53"/>
      <c r="B3571" s="50"/>
      <c r="C3571" s="50"/>
      <c r="D3571" s="50"/>
      <c r="E3571" s="52"/>
      <c r="F3571" s="58"/>
      <c r="G3571" s="65"/>
      <c r="H3571" s="58"/>
      <c r="I3571" s="50"/>
      <c r="J3571" s="61"/>
      <c r="K3571" s="50"/>
      <c r="L3571" s="73"/>
      <c r="M3571" s="69"/>
      <c r="N3571" s="58"/>
      <c r="O3571" s="50"/>
      <c r="P3571" s="52"/>
      <c r="Q3571" s="50"/>
      <c r="R3571" s="52"/>
      <c r="S3571" s="50"/>
      <c r="T3571" s="50"/>
      <c r="U3571" s="39"/>
      <c r="V3571" s="39"/>
      <c r="W3571" s="59"/>
      <c r="X3571" s="59"/>
      <c r="Y3571" s="79"/>
      <c r="Z3571" s="79"/>
      <c r="AA3571" s="79"/>
      <c r="AB3571" s="77"/>
    </row>
    <row r="3572" spans="1:28" x14ac:dyDescent="0.3">
      <c r="A3572" s="53"/>
      <c r="B3572" s="50"/>
      <c r="C3572" s="50"/>
      <c r="D3572" s="50"/>
      <c r="E3572" s="52"/>
      <c r="F3572" s="58"/>
      <c r="G3572" s="65"/>
      <c r="H3572" s="58"/>
      <c r="I3572" s="50"/>
      <c r="J3572" s="61"/>
      <c r="K3572" s="50"/>
      <c r="L3572" s="73"/>
      <c r="M3572" s="69"/>
      <c r="N3572" s="58"/>
      <c r="O3572" s="50"/>
      <c r="P3572" s="52"/>
      <c r="Q3572" s="50"/>
      <c r="R3572" s="52"/>
      <c r="S3572" s="50"/>
      <c r="T3572" s="50"/>
      <c r="U3572" s="39"/>
      <c r="V3572" s="39"/>
      <c r="W3572" s="59"/>
      <c r="X3572" s="59"/>
      <c r="Y3572" s="79"/>
      <c r="Z3572" s="79"/>
      <c r="AA3572" s="79"/>
      <c r="AB3572" s="77"/>
    </row>
    <row r="3573" spans="1:28" x14ac:dyDescent="0.3">
      <c r="A3573" s="53"/>
      <c r="B3573" s="50"/>
      <c r="C3573" s="50"/>
      <c r="D3573" s="50"/>
      <c r="E3573" s="52"/>
      <c r="F3573" s="58"/>
      <c r="G3573" s="65"/>
      <c r="H3573" s="58"/>
      <c r="I3573" s="50"/>
      <c r="J3573" s="61"/>
      <c r="K3573" s="50"/>
      <c r="L3573" s="73"/>
      <c r="M3573" s="69"/>
      <c r="N3573" s="58"/>
      <c r="O3573" s="50"/>
      <c r="P3573" s="52"/>
      <c r="Q3573" s="50"/>
      <c r="R3573" s="52"/>
      <c r="S3573" s="50"/>
      <c r="T3573" s="50"/>
      <c r="U3573" s="39"/>
      <c r="V3573" s="39"/>
      <c r="W3573" s="59"/>
      <c r="X3573" s="59"/>
      <c r="Y3573" s="79"/>
      <c r="Z3573" s="79"/>
      <c r="AA3573" s="79"/>
      <c r="AB3573" s="77"/>
    </row>
    <row r="3574" spans="1:28" x14ac:dyDescent="0.3">
      <c r="A3574" s="53"/>
      <c r="B3574" s="50"/>
      <c r="C3574" s="50"/>
      <c r="D3574" s="50"/>
      <c r="E3574" s="52"/>
      <c r="F3574" s="58"/>
      <c r="G3574" s="65"/>
      <c r="H3574" s="58"/>
      <c r="I3574" s="50"/>
      <c r="J3574" s="61"/>
      <c r="K3574" s="50"/>
      <c r="L3574" s="73"/>
      <c r="M3574" s="69"/>
      <c r="N3574" s="58"/>
      <c r="O3574" s="50"/>
      <c r="P3574" s="52"/>
      <c r="Q3574" s="50"/>
      <c r="R3574" s="52"/>
      <c r="S3574" s="50"/>
      <c r="T3574" s="50"/>
      <c r="U3574" s="39"/>
      <c r="V3574" s="39"/>
      <c r="W3574" s="59"/>
      <c r="X3574" s="59"/>
      <c r="Y3574" s="79"/>
      <c r="Z3574" s="79"/>
      <c r="AA3574" s="79"/>
      <c r="AB3574" s="77"/>
    </row>
    <row r="3575" spans="1:28" x14ac:dyDescent="0.3">
      <c r="A3575" s="53"/>
      <c r="B3575" s="50"/>
      <c r="C3575" s="50"/>
      <c r="D3575" s="50"/>
      <c r="E3575" s="52"/>
      <c r="F3575" s="58"/>
      <c r="G3575" s="65"/>
      <c r="H3575" s="58"/>
      <c r="I3575" s="50"/>
      <c r="J3575" s="61"/>
      <c r="K3575" s="50"/>
      <c r="L3575" s="73"/>
      <c r="M3575" s="69"/>
      <c r="N3575" s="58"/>
      <c r="O3575" s="50"/>
      <c r="P3575" s="52"/>
      <c r="Q3575" s="50"/>
      <c r="R3575" s="52"/>
      <c r="S3575" s="50"/>
      <c r="T3575" s="50"/>
      <c r="U3575" s="39"/>
      <c r="V3575" s="39"/>
      <c r="W3575" s="59"/>
      <c r="X3575" s="59"/>
      <c r="Y3575" s="79"/>
      <c r="Z3575" s="79"/>
      <c r="AA3575" s="79"/>
      <c r="AB3575" s="77"/>
    </row>
    <row r="3576" spans="1:28" x14ac:dyDescent="0.3">
      <c r="A3576" s="53"/>
      <c r="B3576" s="50"/>
      <c r="C3576" s="50"/>
      <c r="D3576" s="50"/>
      <c r="E3576" s="52"/>
      <c r="F3576" s="58"/>
      <c r="G3576" s="65"/>
      <c r="H3576" s="58"/>
      <c r="I3576" s="50"/>
      <c r="J3576" s="61"/>
      <c r="K3576" s="50"/>
      <c r="L3576" s="73"/>
      <c r="M3576" s="69"/>
      <c r="N3576" s="58"/>
      <c r="O3576" s="50"/>
      <c r="P3576" s="52"/>
      <c r="Q3576" s="50"/>
      <c r="R3576" s="52"/>
      <c r="S3576" s="50"/>
      <c r="T3576" s="50"/>
      <c r="U3576" s="39"/>
      <c r="V3576" s="39"/>
      <c r="W3576" s="59"/>
      <c r="X3576" s="59"/>
      <c r="Y3576" s="79"/>
      <c r="Z3576" s="79"/>
      <c r="AA3576" s="79"/>
      <c r="AB3576" s="77"/>
    </row>
    <row r="3577" spans="1:28" x14ac:dyDescent="0.3">
      <c r="A3577" s="53"/>
      <c r="B3577" s="50"/>
      <c r="C3577" s="50"/>
      <c r="D3577" s="50"/>
      <c r="E3577" s="52"/>
      <c r="F3577" s="58"/>
      <c r="G3577" s="65"/>
      <c r="H3577" s="58"/>
      <c r="I3577" s="50"/>
      <c r="J3577" s="61"/>
      <c r="K3577" s="50"/>
      <c r="L3577" s="73"/>
      <c r="M3577" s="69"/>
      <c r="N3577" s="58"/>
      <c r="O3577" s="50"/>
      <c r="P3577" s="52"/>
      <c r="Q3577" s="50"/>
      <c r="R3577" s="52"/>
      <c r="S3577" s="50"/>
      <c r="T3577" s="50"/>
      <c r="U3577" s="39"/>
      <c r="V3577" s="39"/>
      <c r="W3577" s="59"/>
      <c r="X3577" s="59"/>
      <c r="Y3577" s="79"/>
      <c r="Z3577" s="79"/>
      <c r="AA3577" s="79"/>
      <c r="AB3577" s="77"/>
    </row>
    <row r="3578" spans="1:28" x14ac:dyDescent="0.3">
      <c r="A3578" s="53"/>
      <c r="B3578" s="50"/>
      <c r="C3578" s="50"/>
      <c r="D3578" s="50"/>
      <c r="E3578" s="52"/>
      <c r="F3578" s="58"/>
      <c r="G3578" s="65"/>
      <c r="H3578" s="58"/>
      <c r="I3578" s="50"/>
      <c r="J3578" s="61"/>
      <c r="K3578" s="50"/>
      <c r="L3578" s="73"/>
      <c r="M3578" s="69"/>
      <c r="N3578" s="58"/>
      <c r="O3578" s="50"/>
      <c r="P3578" s="52"/>
      <c r="Q3578" s="50"/>
      <c r="R3578" s="52"/>
      <c r="S3578" s="50"/>
      <c r="T3578" s="50"/>
      <c r="U3578" s="39"/>
      <c r="V3578" s="39"/>
      <c r="W3578" s="59"/>
      <c r="X3578" s="59"/>
      <c r="Y3578" s="79"/>
      <c r="Z3578" s="79"/>
      <c r="AA3578" s="79"/>
      <c r="AB3578" s="77"/>
    </row>
    <row r="3579" spans="1:28" x14ac:dyDescent="0.3">
      <c r="A3579" s="53"/>
      <c r="B3579" s="50"/>
      <c r="C3579" s="50"/>
      <c r="D3579" s="50"/>
      <c r="E3579" s="52"/>
      <c r="F3579" s="58"/>
      <c r="G3579" s="65"/>
      <c r="H3579" s="58"/>
      <c r="I3579" s="50"/>
      <c r="J3579" s="61"/>
      <c r="K3579" s="50"/>
      <c r="L3579" s="73"/>
      <c r="M3579" s="69"/>
      <c r="N3579" s="58"/>
      <c r="O3579" s="50"/>
      <c r="P3579" s="52"/>
      <c r="Q3579" s="50"/>
      <c r="R3579" s="52"/>
      <c r="S3579" s="50"/>
      <c r="T3579" s="50"/>
      <c r="U3579" s="39"/>
      <c r="V3579" s="39"/>
      <c r="W3579" s="59"/>
      <c r="X3579" s="59"/>
      <c r="Y3579" s="79"/>
      <c r="Z3579" s="79"/>
      <c r="AA3579" s="79"/>
      <c r="AB3579" s="77"/>
    </row>
    <row r="3580" spans="1:28" x14ac:dyDescent="0.3">
      <c r="A3580" s="53"/>
      <c r="B3580" s="50"/>
      <c r="C3580" s="50"/>
      <c r="D3580" s="50"/>
      <c r="E3580" s="52"/>
      <c r="F3580" s="58"/>
      <c r="G3580" s="65"/>
      <c r="H3580" s="58"/>
      <c r="I3580" s="50"/>
      <c r="J3580" s="61"/>
      <c r="K3580" s="50"/>
      <c r="L3580" s="72"/>
      <c r="M3580" s="69"/>
      <c r="N3580" s="58"/>
      <c r="O3580" s="50"/>
      <c r="P3580" s="52"/>
      <c r="Q3580" s="50"/>
      <c r="R3580" s="52"/>
      <c r="S3580" s="50"/>
      <c r="T3580" s="50"/>
      <c r="U3580" s="39"/>
      <c r="V3580" s="39"/>
      <c r="W3580" s="59"/>
      <c r="X3580" s="59"/>
      <c r="Y3580" s="79"/>
      <c r="Z3580" s="79"/>
      <c r="AA3580" s="79"/>
      <c r="AB3580" s="77"/>
    </row>
    <row r="3581" spans="1:28" x14ac:dyDescent="0.3">
      <c r="A3581" s="53"/>
      <c r="B3581" s="50"/>
      <c r="C3581" s="50"/>
      <c r="D3581" s="50"/>
      <c r="E3581" s="52"/>
      <c r="F3581" s="58"/>
      <c r="G3581" s="65"/>
      <c r="H3581" s="58"/>
      <c r="I3581" s="50"/>
      <c r="J3581" s="61"/>
      <c r="K3581" s="50"/>
      <c r="L3581" s="73"/>
      <c r="M3581" s="69"/>
      <c r="N3581" s="58"/>
      <c r="O3581" s="50"/>
      <c r="P3581" s="52"/>
      <c r="Q3581" s="50"/>
      <c r="R3581" s="52"/>
      <c r="S3581" s="50"/>
      <c r="T3581" s="50"/>
      <c r="U3581" s="39"/>
      <c r="V3581" s="39"/>
      <c r="W3581" s="59"/>
      <c r="X3581" s="59"/>
      <c r="Y3581" s="79"/>
      <c r="Z3581" s="79"/>
      <c r="AA3581" s="79"/>
      <c r="AB3581" s="77"/>
    </row>
    <row r="3582" spans="1:28" x14ac:dyDescent="0.3">
      <c r="A3582" s="53"/>
      <c r="B3582" s="50"/>
      <c r="C3582" s="50"/>
      <c r="D3582" s="50"/>
      <c r="E3582" s="52"/>
      <c r="F3582" s="58"/>
      <c r="G3582" s="65"/>
      <c r="H3582" s="58"/>
      <c r="I3582" s="50"/>
      <c r="J3582" s="61"/>
      <c r="K3582" s="50"/>
      <c r="L3582" s="73"/>
      <c r="M3582" s="69"/>
      <c r="N3582" s="58"/>
      <c r="O3582" s="50"/>
      <c r="P3582" s="52"/>
      <c r="Q3582" s="50"/>
      <c r="R3582" s="52"/>
      <c r="S3582" s="50"/>
      <c r="T3582" s="50"/>
      <c r="U3582" s="39"/>
      <c r="V3582" s="39"/>
      <c r="W3582" s="59"/>
      <c r="X3582" s="59"/>
      <c r="Y3582" s="79"/>
      <c r="Z3582" s="79"/>
      <c r="AA3582" s="79"/>
      <c r="AB3582" s="77"/>
    </row>
    <row r="3583" spans="1:28" x14ac:dyDescent="0.3">
      <c r="A3583" s="53"/>
      <c r="B3583" s="50"/>
      <c r="C3583" s="50"/>
      <c r="D3583" s="50"/>
      <c r="E3583" s="52"/>
      <c r="F3583" s="58"/>
      <c r="G3583" s="65"/>
      <c r="H3583" s="58"/>
      <c r="I3583" s="50"/>
      <c r="J3583" s="61"/>
      <c r="K3583" s="50"/>
      <c r="L3583" s="73"/>
      <c r="M3583" s="69"/>
      <c r="N3583" s="58"/>
      <c r="O3583" s="50"/>
      <c r="P3583" s="52"/>
      <c r="Q3583" s="50"/>
      <c r="R3583" s="52"/>
      <c r="S3583" s="50"/>
      <c r="T3583" s="50"/>
      <c r="U3583" s="39"/>
      <c r="V3583" s="39"/>
      <c r="W3583" s="59"/>
      <c r="X3583" s="59"/>
      <c r="Y3583" s="79"/>
      <c r="Z3583" s="79"/>
      <c r="AA3583" s="79"/>
      <c r="AB3583" s="77"/>
    </row>
    <row r="3584" spans="1:28" x14ac:dyDescent="0.3">
      <c r="A3584" s="53"/>
      <c r="B3584" s="50"/>
      <c r="C3584" s="50"/>
      <c r="D3584" s="50"/>
      <c r="E3584" s="52"/>
      <c r="F3584" s="58"/>
      <c r="G3584" s="65"/>
      <c r="H3584" s="58"/>
      <c r="I3584" s="50"/>
      <c r="J3584" s="61"/>
      <c r="K3584" s="50"/>
      <c r="L3584" s="73"/>
      <c r="M3584" s="69"/>
      <c r="N3584" s="58"/>
      <c r="O3584" s="50"/>
      <c r="P3584" s="52"/>
      <c r="Q3584" s="50"/>
      <c r="R3584" s="52"/>
      <c r="S3584" s="50"/>
      <c r="T3584" s="50"/>
      <c r="U3584" s="39"/>
      <c r="V3584" s="39"/>
      <c r="W3584" s="59"/>
      <c r="X3584" s="59"/>
      <c r="Y3584" s="79"/>
      <c r="Z3584" s="79"/>
      <c r="AA3584" s="79"/>
      <c r="AB3584" s="77"/>
    </row>
    <row r="3585" spans="1:28" x14ac:dyDescent="0.3">
      <c r="A3585" s="53"/>
      <c r="B3585" s="50"/>
      <c r="C3585" s="50"/>
      <c r="D3585" s="50"/>
      <c r="E3585" s="52"/>
      <c r="F3585" s="58"/>
      <c r="G3585" s="65"/>
      <c r="H3585" s="58"/>
      <c r="I3585" s="50"/>
      <c r="J3585" s="61"/>
      <c r="K3585" s="50"/>
      <c r="L3585" s="72"/>
      <c r="M3585" s="69"/>
      <c r="N3585" s="58"/>
      <c r="O3585" s="50"/>
      <c r="P3585" s="52"/>
      <c r="Q3585" s="50"/>
      <c r="R3585" s="52"/>
      <c r="S3585" s="50"/>
      <c r="T3585" s="50"/>
      <c r="U3585" s="39"/>
      <c r="V3585" s="39"/>
      <c r="W3585" s="59"/>
      <c r="X3585" s="59"/>
      <c r="Y3585" s="79"/>
      <c r="Z3585" s="79"/>
      <c r="AA3585" s="79"/>
      <c r="AB3585" s="77"/>
    </row>
    <row r="3586" spans="1:28" x14ac:dyDescent="0.3">
      <c r="A3586" s="53"/>
      <c r="B3586" s="50"/>
      <c r="C3586" s="50"/>
      <c r="D3586" s="50"/>
      <c r="E3586" s="52"/>
      <c r="F3586" s="58"/>
      <c r="G3586" s="65"/>
      <c r="H3586" s="58"/>
      <c r="I3586" s="50"/>
      <c r="J3586" s="61"/>
      <c r="K3586" s="50"/>
      <c r="L3586" s="73"/>
      <c r="M3586" s="69"/>
      <c r="N3586" s="58"/>
      <c r="O3586" s="50"/>
      <c r="P3586" s="52"/>
      <c r="Q3586" s="50"/>
      <c r="R3586" s="52"/>
      <c r="S3586" s="50"/>
      <c r="T3586" s="50"/>
      <c r="U3586" s="39"/>
      <c r="V3586" s="39"/>
      <c r="W3586" s="59"/>
      <c r="X3586" s="59"/>
      <c r="Y3586" s="79"/>
      <c r="Z3586" s="79"/>
      <c r="AA3586" s="79"/>
      <c r="AB3586" s="77"/>
    </row>
    <row r="3587" spans="1:28" x14ac:dyDescent="0.3">
      <c r="A3587" s="53"/>
      <c r="B3587" s="50"/>
      <c r="C3587" s="50"/>
      <c r="D3587" s="50"/>
      <c r="E3587" s="52"/>
      <c r="F3587" s="58"/>
      <c r="G3587" s="65"/>
      <c r="H3587" s="58"/>
      <c r="I3587" s="50"/>
      <c r="J3587" s="61"/>
      <c r="K3587" s="50"/>
      <c r="L3587" s="73"/>
      <c r="M3587" s="69"/>
      <c r="N3587" s="58"/>
      <c r="O3587" s="50"/>
      <c r="P3587" s="52"/>
      <c r="Q3587" s="50"/>
      <c r="R3587" s="52"/>
      <c r="S3587" s="50"/>
      <c r="T3587" s="50"/>
      <c r="U3587" s="39"/>
      <c r="V3587" s="39"/>
      <c r="W3587" s="59"/>
      <c r="X3587" s="59"/>
      <c r="Y3587" s="79"/>
      <c r="Z3587" s="79"/>
      <c r="AA3587" s="79"/>
      <c r="AB3587" s="77"/>
    </row>
    <row r="3588" spans="1:28" x14ac:dyDescent="0.3">
      <c r="A3588" s="53"/>
      <c r="B3588" s="50"/>
      <c r="C3588" s="50"/>
      <c r="D3588" s="50"/>
      <c r="E3588" s="52"/>
      <c r="F3588" s="58"/>
      <c r="G3588" s="65"/>
      <c r="H3588" s="58"/>
      <c r="I3588" s="50"/>
      <c r="J3588" s="61"/>
      <c r="K3588" s="50"/>
      <c r="L3588" s="73"/>
      <c r="M3588" s="69"/>
      <c r="N3588" s="58"/>
      <c r="O3588" s="50"/>
      <c r="P3588" s="52"/>
      <c r="Q3588" s="50"/>
      <c r="R3588" s="52"/>
      <c r="S3588" s="50"/>
      <c r="T3588" s="50"/>
      <c r="U3588" s="39"/>
      <c r="V3588" s="39"/>
      <c r="W3588" s="59"/>
      <c r="X3588" s="59"/>
      <c r="Y3588" s="79"/>
      <c r="Z3588" s="79"/>
      <c r="AA3588" s="79"/>
      <c r="AB3588" s="77"/>
    </row>
    <row r="3589" spans="1:28" x14ac:dyDescent="0.3">
      <c r="A3589" s="53"/>
      <c r="B3589" s="50"/>
      <c r="C3589" s="50"/>
      <c r="D3589" s="50"/>
      <c r="E3589" s="52"/>
      <c r="F3589" s="58"/>
      <c r="G3589" s="65"/>
      <c r="H3589" s="58"/>
      <c r="I3589" s="50"/>
      <c r="J3589" s="61"/>
      <c r="K3589" s="50"/>
      <c r="L3589" s="73"/>
      <c r="M3589" s="69"/>
      <c r="N3589" s="58"/>
      <c r="O3589" s="50"/>
      <c r="P3589" s="52"/>
      <c r="Q3589" s="50"/>
      <c r="R3589" s="52"/>
      <c r="S3589" s="50"/>
      <c r="T3589" s="50"/>
      <c r="U3589" s="39"/>
      <c r="V3589" s="39"/>
      <c r="W3589" s="59"/>
      <c r="X3589" s="59"/>
      <c r="Y3589" s="79"/>
      <c r="Z3589" s="79"/>
      <c r="AA3589" s="79"/>
      <c r="AB3589" s="77"/>
    </row>
    <row r="3590" spans="1:28" x14ac:dyDescent="0.3">
      <c r="A3590" s="53"/>
      <c r="B3590" s="50"/>
      <c r="C3590" s="50"/>
      <c r="D3590" s="50"/>
      <c r="E3590" s="52"/>
      <c r="F3590" s="58"/>
      <c r="G3590" s="65"/>
      <c r="H3590" s="58"/>
      <c r="I3590" s="50"/>
      <c r="J3590" s="61"/>
      <c r="K3590" s="50"/>
      <c r="L3590" s="73"/>
      <c r="M3590" s="69"/>
      <c r="N3590" s="58"/>
      <c r="O3590" s="50"/>
      <c r="P3590" s="52"/>
      <c r="Q3590" s="50"/>
      <c r="R3590" s="52"/>
      <c r="S3590" s="50"/>
      <c r="T3590" s="50"/>
      <c r="U3590" s="39"/>
      <c r="V3590" s="39"/>
      <c r="W3590" s="59"/>
      <c r="X3590" s="59"/>
      <c r="Y3590" s="79"/>
      <c r="Z3590" s="79"/>
      <c r="AA3590" s="79"/>
      <c r="AB3590" s="77"/>
    </row>
    <row r="3591" spans="1:28" x14ac:dyDescent="0.3">
      <c r="A3591" s="53"/>
      <c r="B3591" s="50"/>
      <c r="C3591" s="50"/>
      <c r="D3591" s="50"/>
      <c r="E3591" s="52"/>
      <c r="F3591" s="58"/>
      <c r="G3591" s="65"/>
      <c r="H3591" s="58"/>
      <c r="I3591" s="50"/>
      <c r="J3591" s="61"/>
      <c r="K3591" s="50"/>
      <c r="L3591" s="73"/>
      <c r="M3591" s="69"/>
      <c r="N3591" s="58"/>
      <c r="O3591" s="50"/>
      <c r="P3591" s="52"/>
      <c r="Q3591" s="50"/>
      <c r="R3591" s="52"/>
      <c r="S3591" s="50"/>
      <c r="T3591" s="50"/>
      <c r="U3591" s="39"/>
      <c r="V3591" s="39"/>
      <c r="W3591" s="59"/>
      <c r="X3591" s="59"/>
      <c r="Y3591" s="79"/>
      <c r="Z3591" s="79"/>
      <c r="AA3591" s="79"/>
      <c r="AB3591" s="77"/>
    </row>
    <row r="3592" spans="1:28" x14ac:dyDescent="0.3">
      <c r="A3592" s="53"/>
      <c r="B3592" s="50"/>
      <c r="C3592" s="50"/>
      <c r="D3592" s="50"/>
      <c r="E3592" s="52"/>
      <c r="F3592" s="58"/>
      <c r="G3592" s="65"/>
      <c r="H3592" s="58"/>
      <c r="I3592" s="50"/>
      <c r="J3592" s="61"/>
      <c r="K3592" s="50"/>
      <c r="L3592" s="73"/>
      <c r="M3592" s="69"/>
      <c r="N3592" s="58"/>
      <c r="O3592" s="50"/>
      <c r="P3592" s="52"/>
      <c r="Q3592" s="50"/>
      <c r="R3592" s="52"/>
      <c r="S3592" s="50"/>
      <c r="T3592" s="50"/>
      <c r="U3592" s="39"/>
      <c r="V3592" s="39"/>
      <c r="W3592" s="59"/>
      <c r="X3592" s="59"/>
      <c r="Y3592" s="79"/>
      <c r="Z3592" s="79"/>
      <c r="AA3592" s="79"/>
      <c r="AB3592" s="77"/>
    </row>
    <row r="3593" spans="1:28" x14ac:dyDescent="0.3">
      <c r="A3593" s="53"/>
      <c r="B3593" s="50"/>
      <c r="C3593" s="50"/>
      <c r="D3593" s="50"/>
      <c r="E3593" s="52"/>
      <c r="F3593" s="58"/>
      <c r="G3593" s="65"/>
      <c r="H3593" s="58"/>
      <c r="I3593" s="50"/>
      <c r="J3593" s="61"/>
      <c r="K3593" s="50"/>
      <c r="L3593" s="73"/>
      <c r="M3593" s="69"/>
      <c r="N3593" s="58"/>
      <c r="O3593" s="50"/>
      <c r="P3593" s="52"/>
      <c r="Q3593" s="50"/>
      <c r="R3593" s="52"/>
      <c r="S3593" s="50"/>
      <c r="T3593" s="50"/>
      <c r="U3593" s="39"/>
      <c r="V3593" s="39"/>
      <c r="W3593" s="59"/>
      <c r="X3593" s="59"/>
      <c r="Y3593" s="79"/>
      <c r="Z3593" s="79"/>
      <c r="AA3593" s="79"/>
      <c r="AB3593" s="77"/>
    </row>
    <row r="3594" spans="1:28" x14ac:dyDescent="0.3">
      <c r="A3594" s="53"/>
      <c r="B3594" s="50"/>
      <c r="C3594" s="50"/>
      <c r="D3594" s="50"/>
      <c r="E3594" s="52"/>
      <c r="F3594" s="58"/>
      <c r="G3594" s="65"/>
      <c r="H3594" s="58"/>
      <c r="I3594" s="50"/>
      <c r="J3594" s="61"/>
      <c r="K3594" s="50"/>
      <c r="L3594" s="73"/>
      <c r="M3594" s="69"/>
      <c r="N3594" s="58"/>
      <c r="O3594" s="50"/>
      <c r="P3594" s="52"/>
      <c r="Q3594" s="50"/>
      <c r="R3594" s="52"/>
      <c r="S3594" s="50"/>
      <c r="T3594" s="50"/>
      <c r="U3594" s="39"/>
      <c r="V3594" s="39"/>
      <c r="W3594" s="59"/>
      <c r="X3594" s="59"/>
      <c r="Y3594" s="79"/>
      <c r="Z3594" s="79"/>
      <c r="AA3594" s="79"/>
      <c r="AB3594" s="77"/>
    </row>
    <row r="3595" spans="1:28" x14ac:dyDescent="0.3">
      <c r="A3595" s="53"/>
      <c r="B3595" s="50"/>
      <c r="C3595" s="50"/>
      <c r="D3595" s="50"/>
      <c r="E3595" s="52"/>
      <c r="F3595" s="58"/>
      <c r="G3595" s="65"/>
      <c r="H3595" s="58"/>
      <c r="I3595" s="50"/>
      <c r="J3595" s="61"/>
      <c r="K3595" s="50"/>
      <c r="L3595" s="72"/>
      <c r="M3595" s="69"/>
      <c r="N3595" s="58"/>
      <c r="O3595" s="50"/>
      <c r="P3595" s="52"/>
      <c r="Q3595" s="50"/>
      <c r="R3595" s="52"/>
      <c r="S3595" s="50"/>
      <c r="T3595" s="50"/>
      <c r="U3595" s="39"/>
      <c r="V3595" s="39"/>
      <c r="W3595" s="59"/>
      <c r="X3595" s="59"/>
      <c r="Y3595" s="79"/>
      <c r="Z3595" s="79"/>
      <c r="AA3595" s="79"/>
      <c r="AB3595" s="77"/>
    </row>
    <row r="3596" spans="1:28" x14ac:dyDescent="0.3">
      <c r="A3596" s="53"/>
      <c r="B3596" s="50"/>
      <c r="C3596" s="50"/>
      <c r="D3596" s="50"/>
      <c r="E3596" s="52"/>
      <c r="F3596" s="58"/>
      <c r="G3596" s="65"/>
      <c r="H3596" s="58"/>
      <c r="I3596" s="50"/>
      <c r="J3596" s="61"/>
      <c r="K3596" s="50"/>
      <c r="L3596" s="72"/>
      <c r="M3596" s="69"/>
      <c r="N3596" s="58"/>
      <c r="O3596" s="50"/>
      <c r="P3596" s="52"/>
      <c r="Q3596" s="50"/>
      <c r="R3596" s="52"/>
      <c r="S3596" s="50"/>
      <c r="T3596" s="50"/>
      <c r="U3596" s="39"/>
      <c r="V3596" s="39"/>
      <c r="W3596" s="59"/>
      <c r="X3596" s="59"/>
      <c r="Y3596" s="79"/>
      <c r="Z3596" s="79"/>
      <c r="AA3596" s="79"/>
      <c r="AB3596" s="77"/>
    </row>
    <row r="3597" spans="1:28" x14ac:dyDescent="0.3">
      <c r="A3597" s="53"/>
      <c r="B3597" s="50"/>
      <c r="C3597" s="50"/>
      <c r="D3597" s="50"/>
      <c r="E3597" s="52"/>
      <c r="F3597" s="58"/>
      <c r="G3597" s="65"/>
      <c r="H3597" s="58"/>
      <c r="I3597" s="50"/>
      <c r="J3597" s="61"/>
      <c r="K3597" s="50"/>
      <c r="L3597" s="72"/>
      <c r="M3597" s="69"/>
      <c r="N3597" s="58"/>
      <c r="O3597" s="50"/>
      <c r="P3597" s="52"/>
      <c r="Q3597" s="50"/>
      <c r="R3597" s="52"/>
      <c r="S3597" s="50"/>
      <c r="T3597" s="50"/>
      <c r="U3597" s="39"/>
      <c r="V3597" s="39"/>
      <c r="W3597" s="59"/>
      <c r="X3597" s="59"/>
      <c r="Y3597" s="79"/>
      <c r="Z3597" s="79"/>
      <c r="AA3597" s="79"/>
      <c r="AB3597" s="77"/>
    </row>
    <row r="3598" spans="1:28" x14ac:dyDescent="0.3">
      <c r="A3598" s="53"/>
      <c r="B3598" s="50"/>
      <c r="C3598" s="50"/>
      <c r="D3598" s="50"/>
      <c r="E3598" s="52"/>
      <c r="F3598" s="58"/>
      <c r="G3598" s="65"/>
      <c r="H3598" s="58"/>
      <c r="I3598" s="50"/>
      <c r="J3598" s="61"/>
      <c r="K3598" s="50"/>
      <c r="L3598" s="73"/>
      <c r="M3598" s="69"/>
      <c r="N3598" s="58"/>
      <c r="O3598" s="50"/>
      <c r="P3598" s="52"/>
      <c r="Q3598" s="50"/>
      <c r="R3598" s="52"/>
      <c r="S3598" s="50"/>
      <c r="T3598" s="50"/>
      <c r="U3598" s="39"/>
      <c r="V3598" s="39"/>
      <c r="W3598" s="59"/>
      <c r="X3598" s="59"/>
      <c r="Y3598" s="79"/>
      <c r="Z3598" s="79"/>
      <c r="AA3598" s="79"/>
      <c r="AB3598" s="77"/>
    </row>
    <row r="3599" spans="1:28" x14ac:dyDescent="0.3">
      <c r="A3599" s="53"/>
      <c r="B3599" s="50"/>
      <c r="C3599" s="50"/>
      <c r="D3599" s="50"/>
      <c r="E3599" s="52"/>
      <c r="F3599" s="58"/>
      <c r="G3599" s="65"/>
      <c r="H3599" s="58"/>
      <c r="I3599" s="50"/>
      <c r="J3599" s="61"/>
      <c r="K3599" s="50"/>
      <c r="L3599" s="72"/>
      <c r="M3599" s="69"/>
      <c r="N3599" s="58"/>
      <c r="O3599" s="50"/>
      <c r="P3599" s="52"/>
      <c r="Q3599" s="50"/>
      <c r="R3599" s="52"/>
      <c r="S3599" s="50"/>
      <c r="T3599" s="50"/>
      <c r="U3599" s="39"/>
      <c r="V3599" s="39"/>
      <c r="W3599" s="59"/>
      <c r="X3599" s="59"/>
      <c r="Y3599" s="79"/>
      <c r="Z3599" s="79"/>
      <c r="AA3599" s="79"/>
      <c r="AB3599" s="77"/>
    </row>
    <row r="3600" spans="1:28" x14ac:dyDescent="0.3">
      <c r="A3600" s="53"/>
      <c r="B3600" s="50"/>
      <c r="C3600" s="50"/>
      <c r="D3600" s="50"/>
      <c r="E3600" s="52"/>
      <c r="F3600" s="58"/>
      <c r="G3600" s="65"/>
      <c r="H3600" s="58"/>
      <c r="I3600" s="50"/>
      <c r="J3600" s="61"/>
      <c r="K3600" s="50"/>
      <c r="L3600" s="73"/>
      <c r="M3600" s="69"/>
      <c r="N3600" s="58"/>
      <c r="O3600" s="50"/>
      <c r="P3600" s="52"/>
      <c r="Q3600" s="50"/>
      <c r="R3600" s="52"/>
      <c r="S3600" s="50"/>
      <c r="T3600" s="50"/>
      <c r="U3600" s="39"/>
      <c r="V3600" s="39"/>
      <c r="W3600" s="59"/>
      <c r="X3600" s="59"/>
      <c r="Y3600" s="79"/>
      <c r="Z3600" s="79"/>
      <c r="AA3600" s="79"/>
      <c r="AB3600" s="77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D4836-36BF-493E-98BE-7E54F66BBAF1}">
  <dimension ref="A1:AE3642"/>
  <sheetViews>
    <sheetView topLeftCell="L1" workbookViewId="0">
      <selection activeCell="Q29" sqref="Q29"/>
    </sheetView>
  </sheetViews>
  <sheetFormatPr baseColWidth="10" defaultRowHeight="14.4" x14ac:dyDescent="0.3"/>
  <sheetData>
    <row r="1" spans="1:28" x14ac:dyDescent="0.3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s="77"/>
      <c r="Y1" s="77"/>
      <c r="AB1" s="77" t="s">
        <v>36</v>
      </c>
    </row>
    <row r="2" spans="1:28" x14ac:dyDescent="0.3">
      <c r="A2" s="34">
        <v>41640</v>
      </c>
      <c r="B2">
        <v>1159</v>
      </c>
      <c r="C2" t="s">
        <v>1282</v>
      </c>
      <c r="D2" t="s">
        <v>1283</v>
      </c>
      <c r="E2">
        <v>38</v>
      </c>
      <c r="F2" t="s">
        <v>1521</v>
      </c>
      <c r="G2" t="s">
        <v>1308</v>
      </c>
      <c r="H2" t="s">
        <v>1464</v>
      </c>
      <c r="I2" s="102">
        <v>0.25694444444444448</v>
      </c>
      <c r="J2" t="s">
        <v>1722</v>
      </c>
      <c r="K2" s="102">
        <v>0.66666666666666663</v>
      </c>
      <c r="L2">
        <v>32</v>
      </c>
      <c r="M2" t="s">
        <v>1358</v>
      </c>
      <c r="N2" t="s">
        <v>1501</v>
      </c>
      <c r="O2" s="102">
        <v>0.90277777777777779</v>
      </c>
      <c r="P2">
        <v>65</v>
      </c>
      <c r="Q2">
        <v>95</v>
      </c>
      <c r="R2" s="102">
        <v>0</v>
      </c>
      <c r="S2">
        <v>46</v>
      </c>
      <c r="T2" t="s">
        <v>51</v>
      </c>
      <c r="U2" s="77"/>
      <c r="Y2" s="77"/>
      <c r="AB2" s="77">
        <f>L2*$AE$17</f>
        <v>320</v>
      </c>
    </row>
    <row r="3" spans="1:28" x14ac:dyDescent="0.3">
      <c r="A3" s="34">
        <v>41641</v>
      </c>
      <c r="B3">
        <v>1159</v>
      </c>
      <c r="C3" t="s">
        <v>1282</v>
      </c>
      <c r="D3" t="s">
        <v>1283</v>
      </c>
      <c r="E3">
        <v>38</v>
      </c>
      <c r="F3" t="s">
        <v>1292</v>
      </c>
      <c r="G3" t="s">
        <v>1800</v>
      </c>
      <c r="H3" t="s">
        <v>1486</v>
      </c>
      <c r="I3" s="102">
        <v>0.23611111111111113</v>
      </c>
      <c r="J3" t="s">
        <v>1490</v>
      </c>
      <c r="K3" s="102">
        <v>0.5625</v>
      </c>
      <c r="L3">
        <v>10</v>
      </c>
      <c r="M3" t="s">
        <v>1335</v>
      </c>
      <c r="N3" t="s">
        <v>1404</v>
      </c>
      <c r="O3" s="102">
        <v>0.47916666666666669</v>
      </c>
      <c r="P3">
        <v>90</v>
      </c>
      <c r="Q3">
        <v>92</v>
      </c>
      <c r="R3" t="s">
        <v>51</v>
      </c>
      <c r="S3">
        <v>74</v>
      </c>
      <c r="T3" s="102">
        <v>0.47916666666666669</v>
      </c>
      <c r="AB3" s="77">
        <f t="shared" ref="AB3:AB66" si="0">L3*$AE$17</f>
        <v>100</v>
      </c>
    </row>
    <row r="4" spans="1:28" x14ac:dyDescent="0.3">
      <c r="A4" s="34">
        <v>41642</v>
      </c>
      <c r="B4">
        <v>1159</v>
      </c>
      <c r="C4" t="s">
        <v>1282</v>
      </c>
      <c r="D4" t="s">
        <v>1283</v>
      </c>
      <c r="E4">
        <v>38</v>
      </c>
      <c r="F4" t="s">
        <v>1371</v>
      </c>
      <c r="G4" t="s">
        <v>1308</v>
      </c>
      <c r="H4" t="s">
        <v>1375</v>
      </c>
      <c r="I4" s="102">
        <v>0.94444444444444453</v>
      </c>
      <c r="J4" t="s">
        <v>1651</v>
      </c>
      <c r="K4" s="102">
        <v>0.45833333333333331</v>
      </c>
      <c r="L4">
        <v>27</v>
      </c>
      <c r="M4" t="s">
        <v>1335</v>
      </c>
      <c r="N4" t="s">
        <v>1316</v>
      </c>
      <c r="O4" s="102">
        <v>0.25</v>
      </c>
      <c r="P4">
        <v>89</v>
      </c>
      <c r="Q4">
        <v>95</v>
      </c>
      <c r="R4" s="102">
        <v>0.14583333333333334</v>
      </c>
      <c r="S4">
        <v>60</v>
      </c>
      <c r="T4" s="102">
        <v>0.99930555555555556</v>
      </c>
      <c r="AB4" s="77">
        <f t="shared" si="0"/>
        <v>270</v>
      </c>
    </row>
    <row r="5" spans="1:28" x14ac:dyDescent="0.3">
      <c r="A5" s="34">
        <v>41643</v>
      </c>
      <c r="B5">
        <v>1159</v>
      </c>
      <c r="C5" t="s">
        <v>1282</v>
      </c>
      <c r="D5" t="s">
        <v>1283</v>
      </c>
      <c r="E5">
        <v>38</v>
      </c>
      <c r="F5" t="s">
        <v>1483</v>
      </c>
      <c r="G5" t="s">
        <v>1902</v>
      </c>
      <c r="H5" t="s">
        <v>1464</v>
      </c>
      <c r="I5" s="102">
        <v>0.70833333333333337</v>
      </c>
      <c r="J5" t="s">
        <v>1334</v>
      </c>
      <c r="K5" s="102">
        <v>0.10416666666666667</v>
      </c>
      <c r="L5">
        <v>29</v>
      </c>
      <c r="M5" t="s">
        <v>1384</v>
      </c>
      <c r="N5" t="s">
        <v>1779</v>
      </c>
      <c r="O5" s="102">
        <v>0.63194444444444442</v>
      </c>
      <c r="P5">
        <v>66</v>
      </c>
      <c r="Q5">
        <v>93</v>
      </c>
      <c r="R5" t="s">
        <v>51</v>
      </c>
      <c r="S5">
        <v>34</v>
      </c>
      <c r="T5" s="102">
        <v>9.7222222222222224E-2</v>
      </c>
      <c r="AB5" s="77">
        <f t="shared" si="0"/>
        <v>290</v>
      </c>
    </row>
    <row r="6" spans="1:28" x14ac:dyDescent="0.3">
      <c r="A6" s="34">
        <v>41644</v>
      </c>
      <c r="B6">
        <v>1159</v>
      </c>
      <c r="C6" t="s">
        <v>1282</v>
      </c>
      <c r="D6" t="s">
        <v>1283</v>
      </c>
      <c r="E6">
        <v>38</v>
      </c>
      <c r="F6" t="s">
        <v>1292</v>
      </c>
      <c r="G6" t="s">
        <v>1285</v>
      </c>
      <c r="H6" t="s">
        <v>1603</v>
      </c>
      <c r="I6" s="102">
        <v>6.9444444444444434E-2</v>
      </c>
      <c r="J6" t="s">
        <v>1785</v>
      </c>
      <c r="K6" s="102">
        <v>0.93055555555555547</v>
      </c>
      <c r="L6">
        <v>22</v>
      </c>
      <c r="M6" t="s">
        <v>1431</v>
      </c>
      <c r="N6" t="s">
        <v>1497</v>
      </c>
      <c r="O6" s="102">
        <v>0.8125</v>
      </c>
      <c r="P6">
        <v>82</v>
      </c>
      <c r="Q6">
        <v>91</v>
      </c>
      <c r="R6" s="102">
        <v>0.4375</v>
      </c>
      <c r="S6">
        <v>48</v>
      </c>
      <c r="T6" s="102">
        <v>0.9375</v>
      </c>
      <c r="AB6" s="77">
        <f t="shared" si="0"/>
        <v>220</v>
      </c>
    </row>
    <row r="7" spans="1:28" x14ac:dyDescent="0.3">
      <c r="A7" s="34">
        <v>41645</v>
      </c>
      <c r="B7">
        <v>1159</v>
      </c>
      <c r="C7" t="s">
        <v>1282</v>
      </c>
      <c r="D7" t="s">
        <v>1283</v>
      </c>
      <c r="E7">
        <v>38</v>
      </c>
      <c r="F7" t="s">
        <v>1651</v>
      </c>
      <c r="G7" t="s">
        <v>1308</v>
      </c>
      <c r="H7" t="s">
        <v>1486</v>
      </c>
      <c r="I7" s="102">
        <v>0.99930555555555556</v>
      </c>
      <c r="J7" t="s">
        <v>1736</v>
      </c>
      <c r="K7" s="102">
        <v>0.45833333333333331</v>
      </c>
      <c r="L7">
        <v>19</v>
      </c>
      <c r="M7" t="s">
        <v>1435</v>
      </c>
      <c r="N7" t="s">
        <v>1671</v>
      </c>
      <c r="O7" s="102">
        <v>0.2986111111111111</v>
      </c>
      <c r="P7">
        <v>78</v>
      </c>
      <c r="Q7">
        <v>94</v>
      </c>
      <c r="R7" t="s">
        <v>51</v>
      </c>
      <c r="S7">
        <v>47</v>
      </c>
      <c r="T7" s="102">
        <v>0.23611111111111113</v>
      </c>
      <c r="AB7" s="77">
        <f t="shared" si="0"/>
        <v>190</v>
      </c>
    </row>
    <row r="8" spans="1:28" x14ac:dyDescent="0.3">
      <c r="A8" s="34">
        <v>41646</v>
      </c>
      <c r="B8">
        <v>1159</v>
      </c>
      <c r="C8" t="s">
        <v>1282</v>
      </c>
      <c r="D8" t="s">
        <v>1283</v>
      </c>
      <c r="E8">
        <v>38</v>
      </c>
      <c r="F8" t="s">
        <v>1521</v>
      </c>
      <c r="G8" t="s">
        <v>1308</v>
      </c>
      <c r="H8" t="s">
        <v>1314</v>
      </c>
      <c r="I8" s="102">
        <v>0.15277777777777776</v>
      </c>
      <c r="J8" t="s">
        <v>1394</v>
      </c>
      <c r="K8" s="102">
        <v>0.55555555555555558</v>
      </c>
      <c r="L8">
        <v>29</v>
      </c>
      <c r="M8" t="s">
        <v>1347</v>
      </c>
      <c r="N8" t="s">
        <v>1354</v>
      </c>
      <c r="O8" s="102">
        <v>0.75694444444444453</v>
      </c>
      <c r="P8">
        <v>93</v>
      </c>
      <c r="Q8">
        <v>95</v>
      </c>
      <c r="R8" t="s">
        <v>51</v>
      </c>
      <c r="S8">
        <v>87</v>
      </c>
      <c r="T8" s="102">
        <v>0.92361111111111116</v>
      </c>
      <c r="AB8" s="77">
        <f t="shared" si="0"/>
        <v>290</v>
      </c>
    </row>
    <row r="9" spans="1:28" x14ac:dyDescent="0.3">
      <c r="A9" s="34">
        <v>41647</v>
      </c>
      <c r="B9">
        <v>1159</v>
      </c>
      <c r="C9" t="s">
        <v>1282</v>
      </c>
      <c r="D9" t="s">
        <v>1283</v>
      </c>
      <c r="E9">
        <v>38</v>
      </c>
      <c r="F9" t="s">
        <v>1502</v>
      </c>
      <c r="G9" t="s">
        <v>1308</v>
      </c>
      <c r="H9" t="s">
        <v>1294</v>
      </c>
      <c r="I9" s="102">
        <v>0.16666666666666666</v>
      </c>
      <c r="J9" t="s">
        <v>1747</v>
      </c>
      <c r="K9" s="102">
        <v>0.49305555555555558</v>
      </c>
      <c r="L9">
        <v>19</v>
      </c>
      <c r="M9" t="s">
        <v>1431</v>
      </c>
      <c r="N9" t="s">
        <v>1440</v>
      </c>
      <c r="O9" s="102">
        <v>0.96527777777777779</v>
      </c>
      <c r="P9">
        <v>51</v>
      </c>
      <c r="Q9">
        <v>92</v>
      </c>
      <c r="R9" s="102">
        <v>6.25E-2</v>
      </c>
      <c r="S9">
        <v>30</v>
      </c>
      <c r="T9" s="102">
        <v>0.5</v>
      </c>
      <c r="AB9" s="77">
        <f t="shared" si="0"/>
        <v>190</v>
      </c>
    </row>
    <row r="10" spans="1:28" x14ac:dyDescent="0.3">
      <c r="A10" s="34">
        <v>41648</v>
      </c>
      <c r="B10">
        <v>1159</v>
      </c>
      <c r="C10" t="s">
        <v>1282</v>
      </c>
      <c r="D10" t="s">
        <v>1283</v>
      </c>
      <c r="E10">
        <v>38</v>
      </c>
      <c r="F10" t="s">
        <v>1478</v>
      </c>
      <c r="G10" t="s">
        <v>1308</v>
      </c>
      <c r="H10" t="s">
        <v>1496</v>
      </c>
      <c r="I10" t="s">
        <v>51</v>
      </c>
      <c r="J10" t="s">
        <v>1686</v>
      </c>
      <c r="K10" s="102">
        <v>5.5555555555555552E-2</v>
      </c>
      <c r="L10">
        <v>28</v>
      </c>
      <c r="M10" t="s">
        <v>1625</v>
      </c>
      <c r="N10" t="s">
        <v>1295</v>
      </c>
      <c r="O10" s="102">
        <v>8.3333333333333329E-2</v>
      </c>
      <c r="P10">
        <v>92</v>
      </c>
      <c r="Q10">
        <v>93</v>
      </c>
      <c r="R10" t="s">
        <v>51</v>
      </c>
      <c r="S10">
        <v>40</v>
      </c>
      <c r="T10" s="102">
        <v>0</v>
      </c>
      <c r="AB10" s="77">
        <f t="shared" si="0"/>
        <v>280</v>
      </c>
    </row>
    <row r="11" spans="1:28" x14ac:dyDescent="0.3">
      <c r="A11" s="34">
        <v>41649</v>
      </c>
      <c r="B11">
        <v>1159</v>
      </c>
      <c r="C11" t="s">
        <v>1282</v>
      </c>
      <c r="D11" t="s">
        <v>1283</v>
      </c>
      <c r="E11">
        <v>38</v>
      </c>
      <c r="F11" t="s">
        <v>1501</v>
      </c>
      <c r="G11" t="s">
        <v>1372</v>
      </c>
      <c r="H11" t="s">
        <v>1633</v>
      </c>
      <c r="I11" s="102">
        <v>0.16666666666666666</v>
      </c>
      <c r="J11" t="s">
        <v>1556</v>
      </c>
      <c r="K11" s="102">
        <v>0.49305555555555558</v>
      </c>
      <c r="L11">
        <v>27</v>
      </c>
      <c r="M11" t="s">
        <v>1288</v>
      </c>
      <c r="N11" t="s">
        <v>1348</v>
      </c>
      <c r="O11" s="102">
        <v>0.74305555555555547</v>
      </c>
      <c r="P11">
        <v>90</v>
      </c>
      <c r="Q11">
        <v>95</v>
      </c>
      <c r="R11" t="s">
        <v>51</v>
      </c>
      <c r="S11">
        <v>84</v>
      </c>
      <c r="T11" t="s">
        <v>51</v>
      </c>
      <c r="AB11" s="77">
        <f t="shared" si="0"/>
        <v>270</v>
      </c>
    </row>
    <row r="12" spans="1:28" x14ac:dyDescent="0.3">
      <c r="A12" s="34">
        <v>41650</v>
      </c>
      <c r="B12">
        <v>1159</v>
      </c>
      <c r="C12" t="s">
        <v>1282</v>
      </c>
      <c r="D12" t="s">
        <v>1283</v>
      </c>
      <c r="E12">
        <v>38</v>
      </c>
      <c r="F12" t="s">
        <v>1314</v>
      </c>
      <c r="G12" t="s">
        <v>1352</v>
      </c>
      <c r="H12" t="s">
        <v>1603</v>
      </c>
      <c r="I12" s="102">
        <v>0.98611111111111116</v>
      </c>
      <c r="J12" t="s">
        <v>1497</v>
      </c>
      <c r="K12" s="102">
        <v>0.61805555555555558</v>
      </c>
      <c r="L12">
        <v>7</v>
      </c>
      <c r="M12" t="s">
        <v>1358</v>
      </c>
      <c r="N12" t="s">
        <v>1440</v>
      </c>
      <c r="O12" s="102">
        <v>0.65277777777777779</v>
      </c>
      <c r="P12">
        <v>95</v>
      </c>
      <c r="Q12">
        <v>95</v>
      </c>
      <c r="R12" t="s">
        <v>51</v>
      </c>
      <c r="S12">
        <v>94</v>
      </c>
      <c r="T12" t="s">
        <v>51</v>
      </c>
      <c r="AB12" s="77">
        <f t="shared" si="0"/>
        <v>70</v>
      </c>
    </row>
    <row r="13" spans="1:28" x14ac:dyDescent="0.3">
      <c r="A13" s="34">
        <v>41651</v>
      </c>
      <c r="B13">
        <v>1159</v>
      </c>
      <c r="C13" t="s">
        <v>1282</v>
      </c>
      <c r="D13" t="s">
        <v>1283</v>
      </c>
      <c r="E13">
        <v>38</v>
      </c>
      <c r="F13" t="s">
        <v>1546</v>
      </c>
      <c r="G13" t="s">
        <v>1457</v>
      </c>
      <c r="H13" t="s">
        <v>1376</v>
      </c>
      <c r="I13" s="102">
        <v>0.2638888888888889</v>
      </c>
      <c r="J13" t="s">
        <v>1390</v>
      </c>
      <c r="K13" s="102">
        <v>0.70138888888888884</v>
      </c>
      <c r="L13">
        <v>29</v>
      </c>
      <c r="M13" t="s">
        <v>1404</v>
      </c>
      <c r="N13" t="s">
        <v>1300</v>
      </c>
      <c r="O13" s="102">
        <v>0.74305555555555547</v>
      </c>
      <c r="P13">
        <v>83</v>
      </c>
      <c r="Q13">
        <v>96</v>
      </c>
      <c r="R13" s="102">
        <v>0</v>
      </c>
      <c r="S13">
        <v>50</v>
      </c>
      <c r="T13" s="102">
        <v>0.625</v>
      </c>
      <c r="AB13" s="77">
        <f t="shared" si="0"/>
        <v>290</v>
      </c>
    </row>
    <row r="14" spans="1:28" x14ac:dyDescent="0.3">
      <c r="A14" s="34">
        <v>41652</v>
      </c>
      <c r="B14">
        <v>1159</v>
      </c>
      <c r="C14" t="s">
        <v>1282</v>
      </c>
      <c r="D14" t="s">
        <v>1283</v>
      </c>
      <c r="E14">
        <v>38</v>
      </c>
      <c r="F14" t="s">
        <v>1428</v>
      </c>
      <c r="G14" t="s">
        <v>1458</v>
      </c>
      <c r="H14" t="s">
        <v>1462</v>
      </c>
      <c r="I14" s="102">
        <v>0.34027777777777773</v>
      </c>
      <c r="J14" t="s">
        <v>1544</v>
      </c>
      <c r="K14" s="102">
        <v>0.45833333333333331</v>
      </c>
      <c r="L14">
        <v>20</v>
      </c>
      <c r="M14" t="s">
        <v>1288</v>
      </c>
      <c r="N14" t="s">
        <v>1310</v>
      </c>
      <c r="O14" s="102">
        <v>0.25</v>
      </c>
      <c r="P14">
        <v>87</v>
      </c>
      <c r="Q14">
        <v>94</v>
      </c>
      <c r="R14" t="s">
        <v>51</v>
      </c>
      <c r="S14">
        <v>70</v>
      </c>
      <c r="T14" s="102">
        <v>0.82638888888888884</v>
      </c>
      <c r="AB14" s="77">
        <f t="shared" si="0"/>
        <v>200</v>
      </c>
    </row>
    <row r="15" spans="1:28" x14ac:dyDescent="0.3">
      <c r="A15" s="34">
        <v>41653</v>
      </c>
      <c r="B15">
        <v>1159</v>
      </c>
      <c r="C15" t="s">
        <v>1282</v>
      </c>
      <c r="D15" t="s">
        <v>1283</v>
      </c>
      <c r="E15">
        <v>38</v>
      </c>
      <c r="F15" t="s">
        <v>1309</v>
      </c>
      <c r="G15" t="s">
        <v>1302</v>
      </c>
      <c r="H15" t="s">
        <v>1421</v>
      </c>
      <c r="I15" s="102">
        <v>2.0833333333333332E-2</v>
      </c>
      <c r="J15" t="s">
        <v>1523</v>
      </c>
      <c r="K15" s="102">
        <v>0.52777777777777779</v>
      </c>
      <c r="L15">
        <v>26</v>
      </c>
      <c r="M15" t="s">
        <v>1404</v>
      </c>
      <c r="N15" t="s">
        <v>1386</v>
      </c>
      <c r="O15" s="102">
        <v>0.35416666666666669</v>
      </c>
      <c r="P15">
        <v>92</v>
      </c>
      <c r="Q15">
        <v>95</v>
      </c>
      <c r="R15" t="s">
        <v>51</v>
      </c>
      <c r="S15">
        <v>66</v>
      </c>
      <c r="T15" s="102">
        <v>0.18055555555555555</v>
      </c>
      <c r="AB15" s="77">
        <f t="shared" si="0"/>
        <v>260</v>
      </c>
    </row>
    <row r="16" spans="1:28" x14ac:dyDescent="0.3">
      <c r="A16" s="34">
        <v>41654</v>
      </c>
      <c r="B16">
        <v>1159</v>
      </c>
      <c r="C16" t="s">
        <v>1282</v>
      </c>
      <c r="D16" t="s">
        <v>1283</v>
      </c>
      <c r="E16">
        <v>38</v>
      </c>
      <c r="F16" t="s">
        <v>1304</v>
      </c>
      <c r="G16" t="s">
        <v>1710</v>
      </c>
      <c r="H16" t="s">
        <v>1463</v>
      </c>
      <c r="I16" s="102">
        <v>0.99930555555555556</v>
      </c>
      <c r="J16" t="s">
        <v>1651</v>
      </c>
      <c r="K16" s="102">
        <v>0.8125</v>
      </c>
      <c r="L16">
        <v>30</v>
      </c>
      <c r="M16" t="s">
        <v>1358</v>
      </c>
      <c r="N16" t="s">
        <v>1303</v>
      </c>
      <c r="O16" s="102">
        <v>0.88888888888888884</v>
      </c>
      <c r="P16">
        <v>77</v>
      </c>
      <c r="Q16">
        <v>94</v>
      </c>
      <c r="R16" t="s">
        <v>51</v>
      </c>
      <c r="S16">
        <v>53</v>
      </c>
      <c r="T16" s="102">
        <v>0.74305555555555547</v>
      </c>
      <c r="AB16" s="77">
        <f t="shared" si="0"/>
        <v>300</v>
      </c>
    </row>
    <row r="17" spans="1:31" x14ac:dyDescent="0.3">
      <c r="A17" s="34">
        <v>41655</v>
      </c>
      <c r="B17">
        <v>1159</v>
      </c>
      <c r="C17" t="s">
        <v>1282</v>
      </c>
      <c r="D17" t="s">
        <v>1283</v>
      </c>
      <c r="E17">
        <v>38</v>
      </c>
      <c r="F17" t="s">
        <v>1333</v>
      </c>
      <c r="G17" t="s">
        <v>1308</v>
      </c>
      <c r="H17" t="s">
        <v>1316</v>
      </c>
      <c r="I17" s="102">
        <v>0.91666666666666663</v>
      </c>
      <c r="J17" t="s">
        <v>1346</v>
      </c>
      <c r="K17" s="102">
        <v>0.63888888888888895</v>
      </c>
      <c r="L17">
        <v>20</v>
      </c>
      <c r="M17" t="s">
        <v>1431</v>
      </c>
      <c r="N17" t="s">
        <v>1327</v>
      </c>
      <c r="O17" s="102">
        <v>0.33333333333333331</v>
      </c>
      <c r="P17">
        <v>79</v>
      </c>
      <c r="Q17">
        <v>94</v>
      </c>
      <c r="R17" t="s">
        <v>51</v>
      </c>
      <c r="S17">
        <v>49</v>
      </c>
      <c r="T17" s="102">
        <v>0.99930555555555556</v>
      </c>
      <c r="AB17" s="77">
        <f t="shared" si="0"/>
        <v>200</v>
      </c>
      <c r="AE17" s="41">
        <v>10</v>
      </c>
    </row>
    <row r="18" spans="1:31" x14ac:dyDescent="0.3">
      <c r="A18" s="34">
        <v>41656</v>
      </c>
      <c r="B18">
        <v>1159</v>
      </c>
      <c r="C18" t="s">
        <v>1282</v>
      </c>
      <c r="D18" t="s">
        <v>1283</v>
      </c>
      <c r="E18">
        <v>38</v>
      </c>
      <c r="F18" t="s">
        <v>1419</v>
      </c>
      <c r="G18" t="s">
        <v>1308</v>
      </c>
      <c r="H18" t="s">
        <v>1434</v>
      </c>
      <c r="J18" t="s">
        <v>1295</v>
      </c>
      <c r="K18" s="102">
        <v>0.54166666666666663</v>
      </c>
      <c r="L18">
        <v>18</v>
      </c>
      <c r="M18" t="s">
        <v>1329</v>
      </c>
      <c r="N18" t="s">
        <v>1336</v>
      </c>
      <c r="O18" s="102">
        <v>0.84027777777777779</v>
      </c>
      <c r="P18">
        <v>46</v>
      </c>
      <c r="Q18">
        <v>53</v>
      </c>
      <c r="R18" s="102">
        <v>0.81944444444444453</v>
      </c>
      <c r="S18">
        <v>44</v>
      </c>
      <c r="T18" s="102">
        <v>0.2986111111111111</v>
      </c>
      <c r="AB18" s="77">
        <f t="shared" si="0"/>
        <v>180</v>
      </c>
    </row>
    <row r="19" spans="1:31" x14ac:dyDescent="0.3">
      <c r="A19" s="34">
        <v>41657</v>
      </c>
      <c r="B19">
        <v>1159</v>
      </c>
      <c r="C19" t="s">
        <v>1282</v>
      </c>
      <c r="D19" t="s">
        <v>1283</v>
      </c>
      <c r="E19">
        <v>38</v>
      </c>
      <c r="F19" t="s">
        <v>1380</v>
      </c>
      <c r="G19" t="s">
        <v>1300</v>
      </c>
      <c r="H19" t="s">
        <v>1411</v>
      </c>
      <c r="I19" s="102">
        <v>0.99930555555555556</v>
      </c>
      <c r="J19" t="s">
        <v>1368</v>
      </c>
      <c r="K19" s="102">
        <v>0.125</v>
      </c>
      <c r="L19">
        <v>28</v>
      </c>
      <c r="M19" t="s">
        <v>1329</v>
      </c>
      <c r="N19" t="s">
        <v>1399</v>
      </c>
      <c r="O19" s="102">
        <v>0.5</v>
      </c>
      <c r="P19">
        <v>77</v>
      </c>
      <c r="Q19">
        <v>94</v>
      </c>
      <c r="R19" t="s">
        <v>51</v>
      </c>
      <c r="S19">
        <v>46</v>
      </c>
      <c r="T19" s="102">
        <v>0</v>
      </c>
      <c r="AB19" s="77">
        <f t="shared" si="0"/>
        <v>280</v>
      </c>
    </row>
    <row r="20" spans="1:31" x14ac:dyDescent="0.3">
      <c r="A20" s="34">
        <v>41658</v>
      </c>
      <c r="B20">
        <v>1159</v>
      </c>
      <c r="C20" t="s">
        <v>1282</v>
      </c>
      <c r="D20" t="s">
        <v>1283</v>
      </c>
      <c r="E20">
        <v>38</v>
      </c>
      <c r="F20" t="s">
        <v>1603</v>
      </c>
      <c r="G20" t="s">
        <v>1386</v>
      </c>
      <c r="H20" t="s">
        <v>1381</v>
      </c>
      <c r="I20" s="102">
        <v>0.13194444444444445</v>
      </c>
      <c r="J20" t="s">
        <v>1814</v>
      </c>
      <c r="K20" s="102">
        <v>0.64583333333333337</v>
      </c>
      <c r="L20">
        <v>30</v>
      </c>
      <c r="M20" t="s">
        <v>1310</v>
      </c>
      <c r="N20" t="s">
        <v>1591</v>
      </c>
      <c r="O20" s="102">
        <v>0.95138888888888884</v>
      </c>
      <c r="P20">
        <v>88</v>
      </c>
      <c r="Q20">
        <v>95</v>
      </c>
      <c r="R20" t="s">
        <v>51</v>
      </c>
      <c r="S20">
        <v>70</v>
      </c>
      <c r="T20" s="102">
        <v>0.65277777777777779</v>
      </c>
      <c r="AB20" s="77">
        <f t="shared" si="0"/>
        <v>300</v>
      </c>
    </row>
    <row r="21" spans="1:31" x14ac:dyDescent="0.3">
      <c r="A21" s="34">
        <v>41659</v>
      </c>
      <c r="B21">
        <v>1159</v>
      </c>
      <c r="C21" t="s">
        <v>1282</v>
      </c>
      <c r="D21" t="s">
        <v>1283</v>
      </c>
      <c r="E21">
        <v>38</v>
      </c>
      <c r="F21" t="s">
        <v>1316</v>
      </c>
      <c r="G21" t="s">
        <v>1384</v>
      </c>
      <c r="H21" t="s">
        <v>1464</v>
      </c>
      <c r="J21" t="s">
        <v>1434</v>
      </c>
      <c r="K21" s="102">
        <v>0.625</v>
      </c>
      <c r="L21">
        <v>27</v>
      </c>
      <c r="M21" t="s">
        <v>1286</v>
      </c>
      <c r="N21" t="s">
        <v>1295</v>
      </c>
      <c r="O21" s="102">
        <v>0.46527777777777773</v>
      </c>
      <c r="P21">
        <v>87</v>
      </c>
      <c r="Q21">
        <v>94</v>
      </c>
      <c r="R21" t="s">
        <v>51</v>
      </c>
      <c r="S21">
        <v>74</v>
      </c>
      <c r="T21" s="102">
        <v>0.61805555555555558</v>
      </c>
      <c r="AB21" s="77">
        <f t="shared" si="0"/>
        <v>270</v>
      </c>
    </row>
    <row r="22" spans="1:31" x14ac:dyDescent="0.3">
      <c r="A22" s="34">
        <v>41660</v>
      </c>
      <c r="B22">
        <v>1159</v>
      </c>
      <c r="C22" t="s">
        <v>1282</v>
      </c>
      <c r="D22" t="s">
        <v>1283</v>
      </c>
      <c r="E22">
        <v>38</v>
      </c>
      <c r="F22" t="s">
        <v>1314</v>
      </c>
      <c r="G22" t="s">
        <v>1464</v>
      </c>
      <c r="H22" t="s">
        <v>1411</v>
      </c>
      <c r="I22" s="102">
        <v>0.1111111111111111</v>
      </c>
      <c r="J22" t="s">
        <v>1377</v>
      </c>
      <c r="K22" s="102">
        <v>0.47916666666666669</v>
      </c>
      <c r="L22">
        <v>27</v>
      </c>
      <c r="M22" t="s">
        <v>1288</v>
      </c>
      <c r="N22" t="s">
        <v>1501</v>
      </c>
      <c r="O22" s="102">
        <v>0.90277777777777779</v>
      </c>
      <c r="P22">
        <v>83</v>
      </c>
      <c r="Q22">
        <v>96</v>
      </c>
      <c r="R22" s="102">
        <v>0.89583333333333337</v>
      </c>
      <c r="S22">
        <v>58</v>
      </c>
      <c r="T22" s="102">
        <v>0.47222222222222227</v>
      </c>
      <c r="AB22" s="77">
        <f t="shared" si="0"/>
        <v>270</v>
      </c>
    </row>
    <row r="23" spans="1:31" x14ac:dyDescent="0.3">
      <c r="A23" s="34">
        <v>41661</v>
      </c>
      <c r="B23">
        <v>1159</v>
      </c>
      <c r="C23" t="s">
        <v>1282</v>
      </c>
      <c r="D23" t="s">
        <v>1283</v>
      </c>
      <c r="E23">
        <v>38</v>
      </c>
      <c r="F23" t="s">
        <v>1380</v>
      </c>
      <c r="G23" t="s">
        <v>1736</v>
      </c>
      <c r="H23" t="s">
        <v>1582</v>
      </c>
      <c r="I23" s="102">
        <v>0.77777777777777779</v>
      </c>
      <c r="J23" t="s">
        <v>1422</v>
      </c>
      <c r="K23" s="102">
        <v>9.0277777777777776E-2</v>
      </c>
      <c r="L23">
        <v>28</v>
      </c>
      <c r="M23" t="s">
        <v>1301</v>
      </c>
      <c r="N23" t="s">
        <v>1330</v>
      </c>
      <c r="O23" s="102">
        <v>0.3888888888888889</v>
      </c>
      <c r="P23">
        <v>92</v>
      </c>
      <c r="Q23">
        <v>94</v>
      </c>
      <c r="R23" t="s">
        <v>51</v>
      </c>
      <c r="S23">
        <v>77</v>
      </c>
      <c r="T23" s="102">
        <v>5.5555555555555552E-2</v>
      </c>
      <c r="AB23" s="77">
        <f t="shared" si="0"/>
        <v>280</v>
      </c>
    </row>
    <row r="24" spans="1:31" x14ac:dyDescent="0.3">
      <c r="A24" s="34">
        <v>41662</v>
      </c>
      <c r="B24">
        <v>1159</v>
      </c>
      <c r="C24" t="s">
        <v>1282</v>
      </c>
      <c r="D24" t="s">
        <v>1283</v>
      </c>
      <c r="E24">
        <v>38</v>
      </c>
      <c r="F24" t="s">
        <v>1501</v>
      </c>
      <c r="G24" t="s">
        <v>1513</v>
      </c>
      <c r="H24" t="s">
        <v>1421</v>
      </c>
      <c r="I24" t="s">
        <v>51</v>
      </c>
      <c r="J24" t="s">
        <v>1419</v>
      </c>
      <c r="K24" s="102">
        <v>0.54861111111111105</v>
      </c>
      <c r="L24">
        <v>28</v>
      </c>
      <c r="M24" t="s">
        <v>1289</v>
      </c>
      <c r="N24" t="s">
        <v>1530</v>
      </c>
      <c r="O24" s="102">
        <v>0.90277777777777779</v>
      </c>
      <c r="P24">
        <v>82</v>
      </c>
      <c r="Q24">
        <v>94</v>
      </c>
      <c r="R24" s="102">
        <v>2.0833333333333332E-2</v>
      </c>
      <c r="S24">
        <v>72</v>
      </c>
      <c r="T24" s="102">
        <v>0.99930555555555556</v>
      </c>
      <c r="AB24" s="77">
        <f t="shared" si="0"/>
        <v>280</v>
      </c>
    </row>
    <row r="25" spans="1:31" x14ac:dyDescent="0.3">
      <c r="A25" s="34">
        <v>41663</v>
      </c>
      <c r="B25">
        <v>1159</v>
      </c>
      <c r="C25" t="s">
        <v>1282</v>
      </c>
      <c r="D25" t="s">
        <v>1283</v>
      </c>
      <c r="E25">
        <v>38</v>
      </c>
      <c r="F25" t="s">
        <v>1521</v>
      </c>
      <c r="G25" t="s">
        <v>1469</v>
      </c>
      <c r="H25" t="s">
        <v>1483</v>
      </c>
      <c r="I25" s="102">
        <v>0.11805555555555557</v>
      </c>
      <c r="J25" t="s">
        <v>1357</v>
      </c>
      <c r="K25" t="s">
        <v>51</v>
      </c>
      <c r="L25">
        <v>29</v>
      </c>
      <c r="M25" t="s">
        <v>1384</v>
      </c>
      <c r="N25" t="s">
        <v>1502</v>
      </c>
      <c r="O25" s="102">
        <v>0.625</v>
      </c>
      <c r="P25">
        <v>80</v>
      </c>
      <c r="Q25">
        <v>95</v>
      </c>
      <c r="R25" t="s">
        <v>51</v>
      </c>
      <c r="S25">
        <v>60</v>
      </c>
      <c r="T25" s="102">
        <v>0.36805555555555558</v>
      </c>
      <c r="AB25" s="77">
        <f t="shared" si="0"/>
        <v>290</v>
      </c>
    </row>
    <row r="26" spans="1:31" x14ac:dyDescent="0.3">
      <c r="A26" s="34">
        <v>41664</v>
      </c>
      <c r="B26">
        <v>1159</v>
      </c>
      <c r="C26" t="s">
        <v>1282</v>
      </c>
      <c r="D26" t="s">
        <v>1283</v>
      </c>
      <c r="E26">
        <v>38</v>
      </c>
      <c r="F26" t="s">
        <v>1371</v>
      </c>
      <c r="G26" t="s">
        <v>1485</v>
      </c>
      <c r="H26" t="s">
        <v>1284</v>
      </c>
      <c r="I26" s="102">
        <v>0.99930555555555556</v>
      </c>
      <c r="J26" t="s">
        <v>1556</v>
      </c>
      <c r="K26" s="102">
        <v>0.1111111111111111</v>
      </c>
      <c r="L26">
        <v>28</v>
      </c>
      <c r="M26" t="s">
        <v>1322</v>
      </c>
      <c r="N26" t="s">
        <v>1586</v>
      </c>
      <c r="O26" s="102">
        <v>0.1111111111111111</v>
      </c>
      <c r="P26">
        <v>93</v>
      </c>
      <c r="Q26">
        <v>94</v>
      </c>
      <c r="R26" t="s">
        <v>51</v>
      </c>
      <c r="S26">
        <v>88</v>
      </c>
      <c r="T26" s="102">
        <v>6.25E-2</v>
      </c>
      <c r="AB26" s="77">
        <f t="shared" si="0"/>
        <v>280</v>
      </c>
    </row>
    <row r="27" spans="1:31" x14ac:dyDescent="0.3">
      <c r="A27" s="34">
        <v>41665</v>
      </c>
      <c r="B27">
        <v>1159</v>
      </c>
      <c r="C27" t="s">
        <v>1282</v>
      </c>
      <c r="D27" t="s">
        <v>1283</v>
      </c>
      <c r="E27">
        <v>38</v>
      </c>
      <c r="F27" t="s">
        <v>1346</v>
      </c>
      <c r="G27" t="s">
        <v>1294</v>
      </c>
      <c r="H27" t="s">
        <v>1375</v>
      </c>
      <c r="I27" t="s">
        <v>51</v>
      </c>
      <c r="J27" t="s">
        <v>1704</v>
      </c>
      <c r="K27" s="102">
        <v>0.56944444444444442</v>
      </c>
      <c r="L27">
        <v>31</v>
      </c>
      <c r="M27" t="s">
        <v>1335</v>
      </c>
      <c r="N27" t="s">
        <v>1781</v>
      </c>
      <c r="O27" s="102">
        <v>0.84722222222222221</v>
      </c>
      <c r="P27">
        <v>88</v>
      </c>
      <c r="Q27">
        <v>95</v>
      </c>
      <c r="R27" t="s">
        <v>51</v>
      </c>
      <c r="S27">
        <v>69</v>
      </c>
      <c r="T27" s="102">
        <v>0.61805555555555558</v>
      </c>
      <c r="AB27" s="77">
        <f t="shared" si="0"/>
        <v>310</v>
      </c>
    </row>
    <row r="28" spans="1:31" x14ac:dyDescent="0.3">
      <c r="A28" s="34">
        <v>41666</v>
      </c>
      <c r="B28">
        <v>1159</v>
      </c>
      <c r="C28" t="s">
        <v>1282</v>
      </c>
      <c r="D28" t="s">
        <v>1283</v>
      </c>
      <c r="E28">
        <v>38</v>
      </c>
      <c r="F28" t="s">
        <v>1421</v>
      </c>
      <c r="G28" t="s">
        <v>1325</v>
      </c>
      <c r="H28" t="s">
        <v>1297</v>
      </c>
      <c r="I28" s="102">
        <v>0.81944444444444453</v>
      </c>
      <c r="J28" t="s">
        <v>1496</v>
      </c>
      <c r="K28" s="102">
        <v>0.47222222222222227</v>
      </c>
      <c r="L28">
        <v>31</v>
      </c>
      <c r="M28" t="s">
        <v>1456</v>
      </c>
      <c r="N28" t="s">
        <v>1550</v>
      </c>
      <c r="O28" s="102">
        <v>0.63888888888888895</v>
      </c>
      <c r="P28">
        <v>81</v>
      </c>
      <c r="Q28">
        <v>94</v>
      </c>
      <c r="R28" t="s">
        <v>51</v>
      </c>
      <c r="S28">
        <v>61</v>
      </c>
      <c r="T28" s="102">
        <v>0.41666666666666669</v>
      </c>
      <c r="AB28" s="77">
        <f t="shared" si="0"/>
        <v>310</v>
      </c>
    </row>
    <row r="29" spans="1:31" x14ac:dyDescent="0.3">
      <c r="A29" s="34">
        <v>41667</v>
      </c>
      <c r="B29">
        <v>1159</v>
      </c>
      <c r="C29" t="s">
        <v>1282</v>
      </c>
      <c r="D29" t="s">
        <v>1283</v>
      </c>
      <c r="E29">
        <v>38</v>
      </c>
      <c r="F29" t="s">
        <v>1339</v>
      </c>
      <c r="G29" t="s">
        <v>1458</v>
      </c>
      <c r="H29" t="s">
        <v>1376</v>
      </c>
      <c r="I29" s="102">
        <v>0.33333333333333331</v>
      </c>
      <c r="J29" t="s">
        <v>1371</v>
      </c>
      <c r="K29" s="102">
        <v>0.47916666666666669</v>
      </c>
      <c r="L29">
        <v>29</v>
      </c>
      <c r="M29" t="s">
        <v>1404</v>
      </c>
      <c r="N29" t="s">
        <v>1679</v>
      </c>
      <c r="O29" s="102">
        <v>0.69444444444444453</v>
      </c>
      <c r="P29">
        <v>81</v>
      </c>
      <c r="Q29">
        <v>91</v>
      </c>
      <c r="R29" s="102">
        <v>0.57638888888888895</v>
      </c>
      <c r="S29">
        <v>50</v>
      </c>
      <c r="T29" s="102">
        <v>0.40972222222222227</v>
      </c>
      <c r="AB29" s="77">
        <f t="shared" si="0"/>
        <v>290</v>
      </c>
    </row>
    <row r="30" spans="1:31" x14ac:dyDescent="0.3">
      <c r="A30" s="34">
        <v>41668</v>
      </c>
      <c r="B30">
        <v>1159</v>
      </c>
      <c r="C30" t="s">
        <v>1282</v>
      </c>
      <c r="D30" t="s">
        <v>1283</v>
      </c>
      <c r="E30">
        <v>38</v>
      </c>
      <c r="F30" t="s">
        <v>1322</v>
      </c>
      <c r="G30" t="s">
        <v>1907</v>
      </c>
      <c r="H30" t="s">
        <v>1851</v>
      </c>
      <c r="I30" s="102">
        <v>0.2638888888888889</v>
      </c>
      <c r="J30" t="s">
        <v>1428</v>
      </c>
      <c r="K30" s="102">
        <v>0.52083333333333337</v>
      </c>
      <c r="L30">
        <v>32</v>
      </c>
      <c r="M30" t="s">
        <v>1404</v>
      </c>
      <c r="N30" t="s">
        <v>1623</v>
      </c>
      <c r="O30" s="102">
        <v>0.74305555555555547</v>
      </c>
      <c r="P30">
        <v>82</v>
      </c>
      <c r="Q30">
        <v>94</v>
      </c>
      <c r="R30" s="102">
        <v>0.56944444444444442</v>
      </c>
      <c r="S30">
        <v>65</v>
      </c>
      <c r="T30" s="102">
        <v>0.86805555555555547</v>
      </c>
      <c r="AB30" s="77">
        <f t="shared" si="0"/>
        <v>320</v>
      </c>
    </row>
    <row r="31" spans="1:31" x14ac:dyDescent="0.3">
      <c r="A31" s="34">
        <v>41669</v>
      </c>
      <c r="B31">
        <v>1159</v>
      </c>
      <c r="C31" t="s">
        <v>1282</v>
      </c>
      <c r="D31" t="s">
        <v>1283</v>
      </c>
      <c r="E31">
        <v>38</v>
      </c>
      <c r="F31" t="s">
        <v>1418</v>
      </c>
      <c r="G31" t="s">
        <v>1449</v>
      </c>
      <c r="H31" t="s">
        <v>1470</v>
      </c>
      <c r="I31" s="102">
        <v>0.3611111111111111</v>
      </c>
      <c r="J31" t="s">
        <v>1319</v>
      </c>
      <c r="K31" s="102">
        <v>0.96527777777777779</v>
      </c>
      <c r="L31">
        <v>28</v>
      </c>
      <c r="M31" t="s">
        <v>1340</v>
      </c>
      <c r="N31" t="s">
        <v>1492</v>
      </c>
      <c r="O31" s="102">
        <v>0.30555555555555552</v>
      </c>
      <c r="P31">
        <v>83</v>
      </c>
      <c r="Q31">
        <v>94</v>
      </c>
      <c r="R31" s="102">
        <v>0.8125</v>
      </c>
      <c r="S31">
        <v>73</v>
      </c>
      <c r="T31" s="102">
        <v>0.47222222222222227</v>
      </c>
      <c r="AB31" s="77">
        <f t="shared" si="0"/>
        <v>280</v>
      </c>
    </row>
    <row r="32" spans="1:31" x14ac:dyDescent="0.3">
      <c r="A32" s="34">
        <v>41670</v>
      </c>
      <c r="B32">
        <v>1159</v>
      </c>
      <c r="C32" t="s">
        <v>1282</v>
      </c>
      <c r="D32" t="s">
        <v>1283</v>
      </c>
      <c r="E32">
        <v>38</v>
      </c>
      <c r="F32" t="s">
        <v>1341</v>
      </c>
      <c r="G32" t="s">
        <v>1381</v>
      </c>
      <c r="H32" t="s">
        <v>1344</v>
      </c>
      <c r="I32" s="102">
        <v>0.3611111111111111</v>
      </c>
      <c r="J32" t="s">
        <v>1490</v>
      </c>
      <c r="K32" s="102">
        <v>0.95833333333333337</v>
      </c>
      <c r="L32">
        <v>31</v>
      </c>
      <c r="M32" t="s">
        <v>1358</v>
      </c>
      <c r="N32" t="s">
        <v>1330</v>
      </c>
      <c r="O32" s="102">
        <v>3.4722222222222224E-2</v>
      </c>
      <c r="P32">
        <v>74</v>
      </c>
      <c r="Q32">
        <v>93</v>
      </c>
      <c r="R32" s="102">
        <v>0.84722222222222221</v>
      </c>
      <c r="S32">
        <v>56</v>
      </c>
      <c r="T32" s="102">
        <v>0.95833333333333337</v>
      </c>
      <c r="AB32" s="77">
        <f t="shared" si="0"/>
        <v>310</v>
      </c>
    </row>
    <row r="33" spans="1:28" x14ac:dyDescent="0.3">
      <c r="A33" s="34">
        <v>41671</v>
      </c>
      <c r="B33">
        <v>1159</v>
      </c>
      <c r="C33" t="s">
        <v>1282</v>
      </c>
      <c r="D33" t="s">
        <v>1283</v>
      </c>
      <c r="E33">
        <v>38</v>
      </c>
      <c r="F33" t="s">
        <v>1414</v>
      </c>
      <c r="G33" t="s">
        <v>1465</v>
      </c>
      <c r="H33" t="s">
        <v>1381</v>
      </c>
      <c r="I33" s="102">
        <v>0.9375</v>
      </c>
      <c r="J33" t="s">
        <v>1478</v>
      </c>
      <c r="K33" s="102">
        <v>2.0833333333333332E-2</v>
      </c>
      <c r="L33">
        <v>31</v>
      </c>
      <c r="M33" t="s">
        <v>1286</v>
      </c>
      <c r="N33" t="s">
        <v>1776</v>
      </c>
      <c r="O33" s="102">
        <v>0.4375</v>
      </c>
      <c r="P33">
        <v>66</v>
      </c>
      <c r="Q33">
        <v>94</v>
      </c>
      <c r="R33" t="s">
        <v>51</v>
      </c>
      <c r="S33">
        <v>49</v>
      </c>
      <c r="T33" s="102">
        <v>0.59722222222222221</v>
      </c>
      <c r="AB33" s="77">
        <f t="shared" si="0"/>
        <v>310</v>
      </c>
    </row>
    <row r="34" spans="1:28" x14ac:dyDescent="0.3">
      <c r="A34" s="34">
        <v>41672</v>
      </c>
      <c r="B34">
        <v>1159</v>
      </c>
      <c r="C34" t="s">
        <v>1282</v>
      </c>
      <c r="D34" t="s">
        <v>1283</v>
      </c>
      <c r="E34">
        <v>38</v>
      </c>
      <c r="F34" t="s">
        <v>1439</v>
      </c>
      <c r="G34" t="s">
        <v>1352</v>
      </c>
      <c r="H34" t="s">
        <v>1482</v>
      </c>
      <c r="I34" s="102">
        <v>0.25</v>
      </c>
      <c r="J34" t="s">
        <v>1383</v>
      </c>
      <c r="K34" s="102">
        <v>0.53472222222222221</v>
      </c>
      <c r="L34">
        <v>29</v>
      </c>
      <c r="M34" t="s">
        <v>1326</v>
      </c>
      <c r="N34" t="s">
        <v>1436</v>
      </c>
      <c r="O34" s="102">
        <v>6.9444444444444434E-2</v>
      </c>
      <c r="P34">
        <v>75</v>
      </c>
      <c r="Q34">
        <v>89</v>
      </c>
      <c r="R34" s="102">
        <v>0.86805555555555547</v>
      </c>
      <c r="S34">
        <v>61</v>
      </c>
      <c r="T34" s="102">
        <v>0.55555555555555558</v>
      </c>
      <c r="AB34" s="77">
        <f t="shared" si="0"/>
        <v>290</v>
      </c>
    </row>
    <row r="35" spans="1:28" x14ac:dyDescent="0.3">
      <c r="A35" s="34">
        <v>41673</v>
      </c>
      <c r="B35">
        <v>1159</v>
      </c>
      <c r="C35" t="s">
        <v>1282</v>
      </c>
      <c r="D35" t="s">
        <v>1283</v>
      </c>
      <c r="E35">
        <v>38</v>
      </c>
      <c r="F35" t="s">
        <v>1380</v>
      </c>
      <c r="G35" t="s">
        <v>1308</v>
      </c>
      <c r="H35" t="s">
        <v>1461</v>
      </c>
      <c r="I35" s="102">
        <v>0.99305555555555547</v>
      </c>
      <c r="J35" t="s">
        <v>1321</v>
      </c>
      <c r="K35" s="102">
        <v>0.43055555555555558</v>
      </c>
      <c r="L35">
        <v>30</v>
      </c>
      <c r="M35" t="s">
        <v>1310</v>
      </c>
      <c r="N35" t="s">
        <v>1674</v>
      </c>
      <c r="O35" s="102">
        <v>0.60416666666666663</v>
      </c>
      <c r="P35">
        <v>61</v>
      </c>
      <c r="Q35">
        <v>91</v>
      </c>
      <c r="R35" s="102">
        <v>0.92361111111111116</v>
      </c>
      <c r="S35">
        <v>38</v>
      </c>
      <c r="T35" s="102">
        <v>0.14583333333333334</v>
      </c>
      <c r="AB35" s="77">
        <f t="shared" si="0"/>
        <v>300</v>
      </c>
    </row>
    <row r="36" spans="1:28" x14ac:dyDescent="0.3">
      <c r="A36" s="34">
        <v>41674</v>
      </c>
      <c r="B36">
        <v>1159</v>
      </c>
      <c r="C36" t="s">
        <v>1282</v>
      </c>
      <c r="D36" t="s">
        <v>1283</v>
      </c>
      <c r="E36">
        <v>38</v>
      </c>
      <c r="F36" t="s">
        <v>1314</v>
      </c>
      <c r="G36" t="s">
        <v>1703</v>
      </c>
      <c r="H36" t="s">
        <v>1301</v>
      </c>
      <c r="I36" s="102">
        <v>6.9444444444444441E-3</v>
      </c>
      <c r="J36" t="s">
        <v>1394</v>
      </c>
      <c r="K36" s="102">
        <v>0.70833333333333337</v>
      </c>
      <c r="L36">
        <v>31</v>
      </c>
      <c r="M36" t="s">
        <v>1326</v>
      </c>
      <c r="N36" t="s">
        <v>1586</v>
      </c>
      <c r="O36" s="102">
        <v>0.82638888888888884</v>
      </c>
      <c r="P36">
        <v>54</v>
      </c>
      <c r="Q36">
        <v>91</v>
      </c>
      <c r="R36" t="s">
        <v>51</v>
      </c>
      <c r="S36">
        <v>42</v>
      </c>
      <c r="T36" s="102">
        <v>0.45833333333333331</v>
      </c>
      <c r="AB36" s="77">
        <f t="shared" si="0"/>
        <v>310</v>
      </c>
    </row>
    <row r="37" spans="1:28" x14ac:dyDescent="0.3">
      <c r="A37" s="34">
        <v>41675</v>
      </c>
      <c r="B37">
        <v>1159</v>
      </c>
      <c r="C37" t="s">
        <v>1282</v>
      </c>
      <c r="D37" t="s">
        <v>1283</v>
      </c>
      <c r="E37">
        <v>38</v>
      </c>
      <c r="F37" t="s">
        <v>1428</v>
      </c>
      <c r="G37" t="s">
        <v>1352</v>
      </c>
      <c r="H37" t="s">
        <v>1439</v>
      </c>
      <c r="I37" s="102">
        <v>0.96527777777777779</v>
      </c>
      <c r="J37" t="s">
        <v>1577</v>
      </c>
      <c r="K37" s="102">
        <v>0.44444444444444442</v>
      </c>
      <c r="L37">
        <v>29</v>
      </c>
      <c r="M37" t="s">
        <v>1340</v>
      </c>
      <c r="N37" t="s">
        <v>1330</v>
      </c>
      <c r="O37" s="102">
        <v>0.27083333333333331</v>
      </c>
      <c r="P37">
        <v>73</v>
      </c>
      <c r="Q37">
        <v>94</v>
      </c>
      <c r="R37" t="s">
        <v>51</v>
      </c>
      <c r="S37">
        <v>54</v>
      </c>
      <c r="T37" s="102">
        <v>0.52083333333333337</v>
      </c>
      <c r="AB37" s="77">
        <f t="shared" si="0"/>
        <v>290</v>
      </c>
    </row>
    <row r="38" spans="1:28" x14ac:dyDescent="0.3">
      <c r="A38" s="34">
        <v>41676</v>
      </c>
      <c r="B38">
        <v>1159</v>
      </c>
      <c r="C38" t="s">
        <v>1282</v>
      </c>
      <c r="D38" t="s">
        <v>1283</v>
      </c>
      <c r="E38">
        <v>38</v>
      </c>
      <c r="F38" t="s">
        <v>1617</v>
      </c>
      <c r="G38" t="s">
        <v>1308</v>
      </c>
      <c r="H38" t="s">
        <v>1414</v>
      </c>
      <c r="I38" s="102">
        <v>4.8611111111111112E-2</v>
      </c>
      <c r="J38" t="s">
        <v>1365</v>
      </c>
      <c r="K38" s="102">
        <v>0.57638888888888895</v>
      </c>
      <c r="L38">
        <v>30</v>
      </c>
      <c r="M38" t="s">
        <v>1296</v>
      </c>
      <c r="N38" t="s">
        <v>1588</v>
      </c>
      <c r="O38" s="102">
        <v>0.92361111111111116</v>
      </c>
      <c r="P38">
        <v>45</v>
      </c>
      <c r="Q38">
        <v>78</v>
      </c>
      <c r="R38" s="102">
        <v>4.8611111111111112E-2</v>
      </c>
      <c r="S38">
        <v>36</v>
      </c>
      <c r="T38" s="102">
        <v>0.58333333333333337</v>
      </c>
      <c r="AB38" s="77">
        <f t="shared" si="0"/>
        <v>300</v>
      </c>
    </row>
    <row r="39" spans="1:28" x14ac:dyDescent="0.3">
      <c r="A39" s="34">
        <v>41677</v>
      </c>
      <c r="B39">
        <v>1159</v>
      </c>
      <c r="C39" t="s">
        <v>1282</v>
      </c>
      <c r="D39" t="s">
        <v>1283</v>
      </c>
      <c r="E39">
        <v>38</v>
      </c>
      <c r="F39" t="s">
        <v>1483</v>
      </c>
      <c r="G39" t="s">
        <v>1444</v>
      </c>
      <c r="H39" t="s">
        <v>1391</v>
      </c>
      <c r="I39" s="102">
        <v>0.31944444444444448</v>
      </c>
      <c r="J39" t="s">
        <v>1390</v>
      </c>
      <c r="K39" s="102">
        <v>0.99305555555555547</v>
      </c>
      <c r="L39">
        <v>27</v>
      </c>
      <c r="M39" t="s">
        <v>1335</v>
      </c>
      <c r="N39" t="s">
        <v>1686</v>
      </c>
      <c r="O39" s="102">
        <v>4.1666666666666664E-2</v>
      </c>
      <c r="P39">
        <v>80</v>
      </c>
      <c r="Q39">
        <v>87</v>
      </c>
      <c r="R39" s="102">
        <v>0.3263888888888889</v>
      </c>
      <c r="S39">
        <v>44</v>
      </c>
      <c r="T39" s="102">
        <v>0.99305555555555547</v>
      </c>
      <c r="AB39" s="77">
        <f t="shared" si="0"/>
        <v>270</v>
      </c>
    </row>
    <row r="40" spans="1:28" x14ac:dyDescent="0.3">
      <c r="A40" s="34">
        <v>41678</v>
      </c>
      <c r="B40">
        <v>1159</v>
      </c>
      <c r="C40" t="s">
        <v>1282</v>
      </c>
      <c r="D40" t="s">
        <v>1283</v>
      </c>
      <c r="E40">
        <v>38</v>
      </c>
      <c r="F40" t="s">
        <v>1486</v>
      </c>
      <c r="G40" t="s">
        <v>1863</v>
      </c>
      <c r="H40" t="s">
        <v>1404</v>
      </c>
      <c r="I40" s="102">
        <v>0.99305555555555547</v>
      </c>
      <c r="J40" t="s">
        <v>1527</v>
      </c>
      <c r="K40" s="102">
        <v>7.6388888888888895E-2</v>
      </c>
      <c r="L40">
        <v>20</v>
      </c>
      <c r="M40" t="s">
        <v>1340</v>
      </c>
      <c r="N40" t="s">
        <v>1591</v>
      </c>
      <c r="O40" s="102">
        <v>0.15277777777777776</v>
      </c>
      <c r="P40">
        <v>83</v>
      </c>
      <c r="Q40">
        <v>94</v>
      </c>
      <c r="R40" t="s">
        <v>51</v>
      </c>
      <c r="S40">
        <v>43</v>
      </c>
      <c r="T40" t="s">
        <v>51</v>
      </c>
      <c r="AB40" s="77">
        <f t="shared" si="0"/>
        <v>200</v>
      </c>
    </row>
    <row r="41" spans="1:28" x14ac:dyDescent="0.3">
      <c r="A41" s="34">
        <v>41679</v>
      </c>
      <c r="B41">
        <v>1159</v>
      </c>
      <c r="C41" t="s">
        <v>1282</v>
      </c>
      <c r="D41" t="s">
        <v>1283</v>
      </c>
      <c r="E41">
        <v>38</v>
      </c>
      <c r="F41" t="s">
        <v>1351</v>
      </c>
      <c r="G41" t="s">
        <v>1944</v>
      </c>
      <c r="H41" t="s">
        <v>1458</v>
      </c>
      <c r="I41" s="102">
        <v>0.20833333333333334</v>
      </c>
      <c r="J41" t="s">
        <v>1321</v>
      </c>
      <c r="K41" s="102">
        <v>0.91666666666666663</v>
      </c>
      <c r="L41">
        <v>23</v>
      </c>
      <c r="M41" t="s">
        <v>1335</v>
      </c>
      <c r="N41" t="s">
        <v>1501</v>
      </c>
      <c r="O41" s="102">
        <v>0.91666666666666663</v>
      </c>
      <c r="P41">
        <v>57</v>
      </c>
      <c r="Q41">
        <v>90</v>
      </c>
      <c r="R41" s="102">
        <v>0.19444444444444445</v>
      </c>
      <c r="S41">
        <v>43</v>
      </c>
      <c r="T41" s="102">
        <v>0.4861111111111111</v>
      </c>
      <c r="AB41" s="77">
        <f t="shared" si="0"/>
        <v>230</v>
      </c>
    </row>
    <row r="42" spans="1:28" x14ac:dyDescent="0.3">
      <c r="A42" s="34">
        <v>41680</v>
      </c>
      <c r="B42">
        <v>1159</v>
      </c>
      <c r="C42" t="s">
        <v>1282</v>
      </c>
      <c r="D42" t="s">
        <v>1283</v>
      </c>
      <c r="E42">
        <v>38</v>
      </c>
      <c r="F42" t="s">
        <v>1410</v>
      </c>
      <c r="G42" t="s">
        <v>1523</v>
      </c>
      <c r="H42" t="s">
        <v>1860</v>
      </c>
      <c r="I42" s="102">
        <v>0.98611111111111116</v>
      </c>
      <c r="J42" t="s">
        <v>1523</v>
      </c>
      <c r="L42">
        <v>28</v>
      </c>
      <c r="M42" t="s">
        <v>1436</v>
      </c>
      <c r="N42" t="s">
        <v>2002</v>
      </c>
      <c r="O42" t="s">
        <v>51</v>
      </c>
      <c r="P42">
        <v>84</v>
      </c>
      <c r="Q42">
        <v>94</v>
      </c>
      <c r="R42" s="102">
        <v>0.13194444444444445</v>
      </c>
      <c r="S42">
        <v>57</v>
      </c>
      <c r="T42" s="102">
        <v>0</v>
      </c>
      <c r="AB42" s="77">
        <f t="shared" si="0"/>
        <v>280</v>
      </c>
    </row>
    <row r="43" spans="1:28" x14ac:dyDescent="0.3">
      <c r="A43" s="34">
        <v>41681</v>
      </c>
      <c r="B43">
        <v>1159</v>
      </c>
      <c r="C43" t="s">
        <v>1282</v>
      </c>
      <c r="D43" t="s">
        <v>1283</v>
      </c>
      <c r="E43">
        <v>38</v>
      </c>
      <c r="F43" t="s">
        <v>1339</v>
      </c>
      <c r="G43" t="s">
        <v>1457</v>
      </c>
      <c r="H43" t="s">
        <v>1310</v>
      </c>
      <c r="J43" t="s">
        <v>1612</v>
      </c>
      <c r="K43" s="102">
        <v>0.51388888888888895</v>
      </c>
      <c r="L43">
        <v>28</v>
      </c>
      <c r="M43" t="s">
        <v>1286</v>
      </c>
      <c r="N43" t="s">
        <v>1751</v>
      </c>
      <c r="O43" s="102">
        <v>0.53472222222222221</v>
      </c>
      <c r="P43">
        <v>87</v>
      </c>
      <c r="Q43">
        <v>91</v>
      </c>
      <c r="R43" t="s">
        <v>51</v>
      </c>
      <c r="S43">
        <v>47</v>
      </c>
      <c r="T43" s="102">
        <v>0.1388888888888889</v>
      </c>
      <c r="AB43" s="77">
        <f t="shared" si="0"/>
        <v>280</v>
      </c>
    </row>
    <row r="44" spans="1:28" x14ac:dyDescent="0.3">
      <c r="A44" s="34">
        <v>41682</v>
      </c>
      <c r="B44">
        <v>1159</v>
      </c>
      <c r="C44" t="s">
        <v>1282</v>
      </c>
      <c r="D44" t="s">
        <v>1283</v>
      </c>
      <c r="E44">
        <v>38</v>
      </c>
      <c r="F44" t="s">
        <v>1449</v>
      </c>
      <c r="G44" t="s">
        <v>1352</v>
      </c>
      <c r="H44" t="s">
        <v>1355</v>
      </c>
      <c r="I44" s="102">
        <v>0.28472222222222221</v>
      </c>
      <c r="J44" t="s">
        <v>1571</v>
      </c>
      <c r="K44" s="102">
        <v>0.66666666666666663</v>
      </c>
      <c r="L44">
        <v>28</v>
      </c>
      <c r="M44" t="s">
        <v>1335</v>
      </c>
      <c r="N44" t="s">
        <v>1356</v>
      </c>
      <c r="O44" s="102">
        <v>0.58333333333333337</v>
      </c>
      <c r="P44">
        <v>83</v>
      </c>
      <c r="Q44">
        <v>95</v>
      </c>
      <c r="R44" s="102">
        <v>0.10416666666666667</v>
      </c>
      <c r="S44">
        <v>54</v>
      </c>
      <c r="T44" s="102">
        <v>0.66666666666666663</v>
      </c>
      <c r="AB44" s="77">
        <f t="shared" si="0"/>
        <v>280</v>
      </c>
    </row>
    <row r="45" spans="1:28" x14ac:dyDescent="0.3">
      <c r="A45" s="34">
        <v>41683</v>
      </c>
      <c r="B45">
        <v>1159</v>
      </c>
      <c r="C45" t="s">
        <v>1282</v>
      </c>
      <c r="D45" t="s">
        <v>1283</v>
      </c>
      <c r="E45">
        <v>38</v>
      </c>
      <c r="F45" t="s">
        <v>1354</v>
      </c>
      <c r="G45" t="s">
        <v>1308</v>
      </c>
      <c r="H45" t="s">
        <v>1364</v>
      </c>
      <c r="I45" s="102">
        <v>0.98611111111111116</v>
      </c>
      <c r="J45" t="s">
        <v>1637</v>
      </c>
      <c r="K45" s="102">
        <v>0.10416666666666667</v>
      </c>
      <c r="L45">
        <v>29</v>
      </c>
      <c r="M45" t="s">
        <v>1435</v>
      </c>
      <c r="N45" t="s">
        <v>1295</v>
      </c>
      <c r="O45" s="102">
        <v>0.39583333333333331</v>
      </c>
      <c r="P45">
        <v>79</v>
      </c>
      <c r="Q45">
        <v>94</v>
      </c>
      <c r="R45" s="102">
        <v>0.97916666666666663</v>
      </c>
      <c r="S45">
        <v>55</v>
      </c>
      <c r="T45" s="102">
        <v>0.10416666666666667</v>
      </c>
      <c r="AB45" s="77">
        <f t="shared" si="0"/>
        <v>290</v>
      </c>
    </row>
    <row r="46" spans="1:28" x14ac:dyDescent="0.3">
      <c r="A46" s="34">
        <v>41684</v>
      </c>
      <c r="B46">
        <v>1159</v>
      </c>
      <c r="C46" t="s">
        <v>1282</v>
      </c>
      <c r="D46" t="s">
        <v>1283</v>
      </c>
      <c r="E46">
        <v>38</v>
      </c>
      <c r="F46" t="s">
        <v>1661</v>
      </c>
      <c r="G46" t="s">
        <v>1431</v>
      </c>
      <c r="H46" t="s">
        <v>1348</v>
      </c>
      <c r="I46" s="102">
        <v>1.3888888888888888E-2</v>
      </c>
      <c r="J46" t="s">
        <v>1899</v>
      </c>
      <c r="K46" s="102">
        <v>0.58333333333333337</v>
      </c>
      <c r="L46">
        <v>22</v>
      </c>
      <c r="M46" t="s">
        <v>1329</v>
      </c>
      <c r="N46" t="s">
        <v>1894</v>
      </c>
      <c r="O46" s="102">
        <v>0.50694444444444442</v>
      </c>
      <c r="P46">
        <v>71</v>
      </c>
      <c r="Q46">
        <v>94</v>
      </c>
      <c r="R46" s="102">
        <v>0</v>
      </c>
      <c r="S46">
        <v>33</v>
      </c>
      <c r="T46" s="102">
        <v>0.58333333333333337</v>
      </c>
      <c r="AB46" s="77">
        <f t="shared" si="0"/>
        <v>220</v>
      </c>
    </row>
    <row r="47" spans="1:28" x14ac:dyDescent="0.3">
      <c r="A47" s="34">
        <v>41685</v>
      </c>
      <c r="B47">
        <v>1159</v>
      </c>
      <c r="C47" t="s">
        <v>1282</v>
      </c>
      <c r="D47" t="s">
        <v>1283</v>
      </c>
      <c r="E47">
        <v>38</v>
      </c>
      <c r="F47" t="s">
        <v>1380</v>
      </c>
      <c r="G47" t="s">
        <v>1668</v>
      </c>
      <c r="H47" t="s">
        <v>1327</v>
      </c>
      <c r="I47" s="102">
        <v>0.99305555555555547</v>
      </c>
      <c r="J47" t="s">
        <v>1383</v>
      </c>
      <c r="K47" s="102">
        <v>0.41666666666666669</v>
      </c>
      <c r="L47">
        <v>31</v>
      </c>
      <c r="M47" t="s">
        <v>1326</v>
      </c>
      <c r="N47" t="s">
        <v>1380</v>
      </c>
      <c r="O47" s="102">
        <v>0.52083333333333337</v>
      </c>
      <c r="P47">
        <v>80</v>
      </c>
      <c r="Q47">
        <v>95</v>
      </c>
      <c r="R47" s="102">
        <v>0.97916666666666663</v>
      </c>
      <c r="S47">
        <v>67</v>
      </c>
      <c r="T47" s="102">
        <v>0.65277777777777779</v>
      </c>
      <c r="AB47" s="77">
        <f t="shared" si="0"/>
        <v>310</v>
      </c>
    </row>
    <row r="48" spans="1:28" x14ac:dyDescent="0.3">
      <c r="A48" s="34">
        <v>41686</v>
      </c>
      <c r="B48">
        <v>1159</v>
      </c>
      <c r="C48" t="s">
        <v>1282</v>
      </c>
      <c r="D48" t="s">
        <v>1283</v>
      </c>
      <c r="E48">
        <v>38</v>
      </c>
      <c r="F48" t="s">
        <v>1439</v>
      </c>
      <c r="G48" t="s">
        <v>1308</v>
      </c>
      <c r="H48" t="s">
        <v>1610</v>
      </c>
      <c r="I48" s="102">
        <v>0.27083333333333331</v>
      </c>
      <c r="J48" t="s">
        <v>1422</v>
      </c>
      <c r="K48" s="102">
        <v>0.44444444444444442</v>
      </c>
      <c r="L48">
        <v>1</v>
      </c>
      <c r="M48" t="s">
        <v>1288</v>
      </c>
      <c r="N48" t="s">
        <v>1297</v>
      </c>
      <c r="O48" s="102">
        <v>0.52777777777777779</v>
      </c>
      <c r="P48">
        <v>77</v>
      </c>
      <c r="Q48">
        <v>95</v>
      </c>
      <c r="R48" t="s">
        <v>51</v>
      </c>
      <c r="S48">
        <v>56</v>
      </c>
      <c r="T48" s="102">
        <v>0.54861111111111105</v>
      </c>
      <c r="AB48" s="77">
        <f t="shared" si="0"/>
        <v>10</v>
      </c>
    </row>
    <row r="49" spans="1:28" x14ac:dyDescent="0.3">
      <c r="A49" s="34">
        <v>41687</v>
      </c>
      <c r="B49">
        <v>1159</v>
      </c>
      <c r="C49" t="s">
        <v>1282</v>
      </c>
      <c r="D49" t="s">
        <v>1283</v>
      </c>
      <c r="E49">
        <v>38</v>
      </c>
      <c r="F49" t="s">
        <v>1309</v>
      </c>
      <c r="G49" t="s">
        <v>1800</v>
      </c>
      <c r="H49" t="s">
        <v>1289</v>
      </c>
      <c r="J49" t="s">
        <v>1490</v>
      </c>
      <c r="K49" s="102">
        <v>0.625</v>
      </c>
      <c r="L49">
        <v>21</v>
      </c>
      <c r="M49" t="s">
        <v>1296</v>
      </c>
      <c r="N49" t="s">
        <v>1294</v>
      </c>
      <c r="O49" s="102">
        <v>0.34722222222222227</v>
      </c>
      <c r="P49">
        <v>59</v>
      </c>
      <c r="Q49">
        <v>86</v>
      </c>
      <c r="R49" s="102">
        <v>0.97916666666666663</v>
      </c>
      <c r="S49">
        <v>39</v>
      </c>
      <c r="T49" s="102">
        <v>0.3611111111111111</v>
      </c>
      <c r="AB49" s="77">
        <f t="shared" si="0"/>
        <v>210</v>
      </c>
    </row>
    <row r="50" spans="1:28" x14ac:dyDescent="0.3">
      <c r="A50" s="34">
        <v>41688</v>
      </c>
      <c r="B50">
        <v>1159</v>
      </c>
      <c r="C50" t="s">
        <v>1282</v>
      </c>
      <c r="D50" t="s">
        <v>1283</v>
      </c>
      <c r="E50">
        <v>38</v>
      </c>
      <c r="F50" t="s">
        <v>1414</v>
      </c>
      <c r="G50" t="s">
        <v>1851</v>
      </c>
      <c r="H50" t="s">
        <v>1470</v>
      </c>
      <c r="I50" s="102">
        <v>0.97916666666666663</v>
      </c>
      <c r="J50" t="s">
        <v>1506</v>
      </c>
      <c r="K50" s="102">
        <v>0.625</v>
      </c>
      <c r="L50">
        <v>30</v>
      </c>
      <c r="M50" t="s">
        <v>1296</v>
      </c>
      <c r="N50" t="s">
        <v>1359</v>
      </c>
      <c r="O50" s="102">
        <v>0.3125</v>
      </c>
      <c r="P50">
        <v>86</v>
      </c>
      <c r="Q50">
        <v>94</v>
      </c>
      <c r="R50" t="s">
        <v>51</v>
      </c>
      <c r="S50">
        <v>69</v>
      </c>
      <c r="T50" s="102">
        <v>3.4722222222222224E-2</v>
      </c>
      <c r="AB50" s="77">
        <f t="shared" si="0"/>
        <v>300</v>
      </c>
    </row>
    <row r="51" spans="1:28" x14ac:dyDescent="0.3">
      <c r="A51" s="34">
        <v>41689</v>
      </c>
      <c r="B51">
        <v>1159</v>
      </c>
      <c r="C51" t="s">
        <v>1282</v>
      </c>
      <c r="D51" t="s">
        <v>1283</v>
      </c>
      <c r="E51">
        <v>38</v>
      </c>
      <c r="F51" t="s">
        <v>1483</v>
      </c>
      <c r="G51" t="s">
        <v>1308</v>
      </c>
      <c r="H51" t="s">
        <v>1322</v>
      </c>
      <c r="J51" t="s">
        <v>1363</v>
      </c>
      <c r="K51" s="102">
        <v>0.50694444444444442</v>
      </c>
      <c r="L51">
        <v>26</v>
      </c>
      <c r="M51" t="s">
        <v>1358</v>
      </c>
      <c r="N51" t="s">
        <v>1297</v>
      </c>
      <c r="O51" s="102">
        <v>0.16666666666666666</v>
      </c>
      <c r="P51">
        <v>85</v>
      </c>
      <c r="Q51">
        <v>94</v>
      </c>
      <c r="R51" s="102">
        <v>0.95833333333333337</v>
      </c>
      <c r="S51">
        <v>70</v>
      </c>
      <c r="T51" s="102">
        <v>0.47222222222222227</v>
      </c>
      <c r="AB51" s="77">
        <f t="shared" si="0"/>
        <v>260</v>
      </c>
    </row>
    <row r="52" spans="1:28" x14ac:dyDescent="0.3">
      <c r="A52" s="34">
        <v>41690</v>
      </c>
      <c r="B52">
        <v>1159</v>
      </c>
      <c r="C52" t="s">
        <v>1282</v>
      </c>
      <c r="D52" t="s">
        <v>1283</v>
      </c>
      <c r="E52">
        <v>38</v>
      </c>
      <c r="F52" t="s">
        <v>1354</v>
      </c>
      <c r="G52" t="s">
        <v>1457</v>
      </c>
      <c r="H52" t="s">
        <v>1286</v>
      </c>
      <c r="I52" s="102">
        <v>0.20138888888888887</v>
      </c>
      <c r="J52" t="s">
        <v>1651</v>
      </c>
      <c r="K52" s="102">
        <v>0.43055555555555558</v>
      </c>
      <c r="L52">
        <v>30</v>
      </c>
      <c r="M52" t="s">
        <v>1340</v>
      </c>
      <c r="N52" t="s">
        <v>1536</v>
      </c>
      <c r="O52" s="102">
        <v>0.99305555555555547</v>
      </c>
      <c r="P52">
        <v>91</v>
      </c>
      <c r="Q52">
        <v>95</v>
      </c>
      <c r="R52" s="102">
        <v>0.58333333333333337</v>
      </c>
      <c r="S52">
        <v>70</v>
      </c>
      <c r="T52" s="102">
        <v>0.43055555555555558</v>
      </c>
      <c r="AB52" s="77">
        <f t="shared" si="0"/>
        <v>300</v>
      </c>
    </row>
    <row r="53" spans="1:28" x14ac:dyDescent="0.3">
      <c r="A53" s="34">
        <v>41691</v>
      </c>
      <c r="B53">
        <v>1159</v>
      </c>
      <c r="C53" t="s">
        <v>1282</v>
      </c>
      <c r="D53" t="s">
        <v>1283</v>
      </c>
      <c r="E53">
        <v>38</v>
      </c>
      <c r="F53" t="s">
        <v>1410</v>
      </c>
      <c r="G53" t="s">
        <v>1308</v>
      </c>
      <c r="H53" t="s">
        <v>1833</v>
      </c>
      <c r="I53" s="102">
        <v>0.99305555555555547</v>
      </c>
      <c r="J53" t="s">
        <v>1506</v>
      </c>
      <c r="K53" s="102">
        <v>0.55555555555555558</v>
      </c>
      <c r="L53">
        <v>31</v>
      </c>
      <c r="M53" t="s">
        <v>1561</v>
      </c>
      <c r="N53" t="s">
        <v>1658</v>
      </c>
      <c r="O53" s="102">
        <v>6.9444444444444441E-3</v>
      </c>
      <c r="P53">
        <v>65</v>
      </c>
      <c r="Q53">
        <v>92</v>
      </c>
      <c r="R53" s="102">
        <v>0.9375</v>
      </c>
      <c r="S53">
        <v>50</v>
      </c>
      <c r="T53" s="102">
        <v>0.49305555555555558</v>
      </c>
      <c r="AB53" s="77">
        <f t="shared" si="0"/>
        <v>310</v>
      </c>
    </row>
    <row r="54" spans="1:28" x14ac:dyDescent="0.3">
      <c r="A54" s="34">
        <v>41692</v>
      </c>
      <c r="B54">
        <v>1159</v>
      </c>
      <c r="C54" t="s">
        <v>1282</v>
      </c>
      <c r="D54" t="s">
        <v>1283</v>
      </c>
      <c r="E54">
        <v>38</v>
      </c>
      <c r="F54" t="s">
        <v>1489</v>
      </c>
      <c r="G54" t="s">
        <v>1308</v>
      </c>
      <c r="H54" t="s">
        <v>1444</v>
      </c>
      <c r="I54" s="102">
        <v>7.6388888888888895E-2</v>
      </c>
      <c r="J54" t="s">
        <v>1346</v>
      </c>
      <c r="K54" t="s">
        <v>51</v>
      </c>
      <c r="L54">
        <v>27</v>
      </c>
      <c r="M54" t="s">
        <v>1431</v>
      </c>
      <c r="N54" t="s">
        <v>1384</v>
      </c>
      <c r="O54" s="102">
        <v>0.27083333333333331</v>
      </c>
      <c r="P54">
        <v>80</v>
      </c>
      <c r="Q54">
        <v>94</v>
      </c>
      <c r="R54" t="s">
        <v>51</v>
      </c>
      <c r="S54">
        <v>59</v>
      </c>
      <c r="T54" s="102">
        <v>0.22916666666666666</v>
      </c>
      <c r="AB54" s="77">
        <f t="shared" si="0"/>
        <v>270</v>
      </c>
    </row>
    <row r="55" spans="1:28" x14ac:dyDescent="0.3">
      <c r="A55" s="34">
        <v>41693</v>
      </c>
      <c r="B55">
        <v>1159</v>
      </c>
      <c r="C55" t="s">
        <v>1282</v>
      </c>
      <c r="D55" t="s">
        <v>1283</v>
      </c>
      <c r="E55">
        <v>38</v>
      </c>
      <c r="F55" t="s">
        <v>1339</v>
      </c>
      <c r="G55" t="s">
        <v>1308</v>
      </c>
      <c r="H55" t="s">
        <v>1444</v>
      </c>
      <c r="I55" t="s">
        <v>51</v>
      </c>
      <c r="J55" t="s">
        <v>1671</v>
      </c>
      <c r="K55" s="102">
        <v>0.46527777777777773</v>
      </c>
      <c r="L55">
        <v>19</v>
      </c>
      <c r="M55" t="s">
        <v>1296</v>
      </c>
      <c r="N55" t="s">
        <v>1322</v>
      </c>
      <c r="O55" s="102">
        <v>0.82638888888888884</v>
      </c>
      <c r="P55">
        <v>90</v>
      </c>
      <c r="Q55">
        <v>95</v>
      </c>
      <c r="R55" t="s">
        <v>51</v>
      </c>
      <c r="S55">
        <v>62</v>
      </c>
      <c r="T55" s="102">
        <v>0.4375</v>
      </c>
      <c r="AB55" s="77">
        <f t="shared" si="0"/>
        <v>190</v>
      </c>
    </row>
    <row r="56" spans="1:28" x14ac:dyDescent="0.3">
      <c r="A56" s="34">
        <v>41694</v>
      </c>
      <c r="B56">
        <v>1159</v>
      </c>
      <c r="C56" t="s">
        <v>1282</v>
      </c>
      <c r="D56" t="s">
        <v>1283</v>
      </c>
      <c r="E56">
        <v>38</v>
      </c>
      <c r="F56" t="s">
        <v>1501</v>
      </c>
      <c r="G56" t="s">
        <v>1308</v>
      </c>
      <c r="H56" t="s">
        <v>1633</v>
      </c>
      <c r="I56" s="102">
        <v>0.25</v>
      </c>
      <c r="J56" t="s">
        <v>1612</v>
      </c>
      <c r="K56" s="102">
        <v>0.45833333333333331</v>
      </c>
      <c r="L56">
        <v>27</v>
      </c>
      <c r="M56" t="s">
        <v>1326</v>
      </c>
      <c r="N56" t="s">
        <v>1304</v>
      </c>
      <c r="O56" s="102">
        <v>0.43055555555555558</v>
      </c>
      <c r="P56">
        <v>77</v>
      </c>
      <c r="Q56">
        <v>95</v>
      </c>
      <c r="R56" s="102">
        <v>0.97916666666666663</v>
      </c>
      <c r="S56">
        <v>51</v>
      </c>
      <c r="T56" t="s">
        <v>51</v>
      </c>
      <c r="AB56" s="77">
        <f t="shared" si="0"/>
        <v>270</v>
      </c>
    </row>
    <row r="57" spans="1:28" x14ac:dyDescent="0.3">
      <c r="A57" s="34">
        <v>41695</v>
      </c>
      <c r="B57">
        <v>1159</v>
      </c>
      <c r="C57" t="s">
        <v>1282</v>
      </c>
      <c r="D57" t="s">
        <v>1283</v>
      </c>
      <c r="E57">
        <v>38</v>
      </c>
      <c r="F57" t="s">
        <v>1440</v>
      </c>
      <c r="G57" t="s">
        <v>1475</v>
      </c>
      <c r="H57" t="s">
        <v>1388</v>
      </c>
      <c r="I57" s="102">
        <v>0.99305555555555547</v>
      </c>
      <c r="J57" t="s">
        <v>1419</v>
      </c>
      <c r="K57" s="102">
        <v>0.36805555555555558</v>
      </c>
      <c r="L57">
        <v>29</v>
      </c>
      <c r="M57" t="s">
        <v>1289</v>
      </c>
      <c r="N57" t="s">
        <v>1754</v>
      </c>
      <c r="O57" s="102">
        <v>0.51388888888888895</v>
      </c>
      <c r="P57">
        <v>78</v>
      </c>
      <c r="Q57">
        <v>95</v>
      </c>
      <c r="R57" t="s">
        <v>51</v>
      </c>
      <c r="S57">
        <v>58</v>
      </c>
      <c r="T57" s="102">
        <v>0.14583333333333334</v>
      </c>
      <c r="AB57" s="77">
        <f t="shared" si="0"/>
        <v>290</v>
      </c>
    </row>
    <row r="58" spans="1:28" x14ac:dyDescent="0.3">
      <c r="A58" s="34">
        <v>41696</v>
      </c>
      <c r="B58">
        <v>1159</v>
      </c>
      <c r="C58" t="s">
        <v>1282</v>
      </c>
      <c r="D58" t="s">
        <v>1283</v>
      </c>
      <c r="E58">
        <v>38</v>
      </c>
      <c r="F58" t="s">
        <v>1489</v>
      </c>
      <c r="G58" t="s">
        <v>1326</v>
      </c>
      <c r="H58" t="s">
        <v>1464</v>
      </c>
      <c r="I58" s="102">
        <v>0.28472222222222221</v>
      </c>
      <c r="J58" t="s">
        <v>1422</v>
      </c>
      <c r="K58" s="102">
        <v>0.54166666666666663</v>
      </c>
      <c r="L58">
        <v>29</v>
      </c>
      <c r="M58" t="s">
        <v>1329</v>
      </c>
      <c r="N58" t="s">
        <v>1536</v>
      </c>
      <c r="O58" s="102">
        <v>0.20833333333333334</v>
      </c>
      <c r="P58">
        <v>78</v>
      </c>
      <c r="Q58">
        <v>92</v>
      </c>
      <c r="R58" s="102">
        <v>0.97916666666666663</v>
      </c>
      <c r="S58">
        <v>61</v>
      </c>
      <c r="T58" s="102">
        <v>1.3888888888888888E-2</v>
      </c>
      <c r="AB58" s="77">
        <f t="shared" si="0"/>
        <v>290</v>
      </c>
    </row>
    <row r="59" spans="1:28" x14ac:dyDescent="0.3">
      <c r="A59" s="34">
        <v>41697</v>
      </c>
      <c r="B59">
        <v>1159</v>
      </c>
      <c r="C59" t="s">
        <v>1282</v>
      </c>
      <c r="D59" t="s">
        <v>1283</v>
      </c>
      <c r="E59">
        <v>38</v>
      </c>
      <c r="F59" t="s">
        <v>1333</v>
      </c>
      <c r="G59" t="s">
        <v>1335</v>
      </c>
      <c r="H59" t="s">
        <v>1286</v>
      </c>
      <c r="I59" s="102">
        <v>0.16666666666666666</v>
      </c>
      <c r="J59" t="s">
        <v>1574</v>
      </c>
      <c r="K59" s="102">
        <v>0.51388888888888895</v>
      </c>
      <c r="L59">
        <v>31</v>
      </c>
      <c r="M59" t="s">
        <v>1561</v>
      </c>
      <c r="N59" t="s">
        <v>1550</v>
      </c>
      <c r="O59" s="102">
        <v>0.3611111111111111</v>
      </c>
      <c r="P59">
        <v>85</v>
      </c>
      <c r="Q59">
        <v>94</v>
      </c>
      <c r="R59" t="s">
        <v>51</v>
      </c>
      <c r="S59">
        <v>71</v>
      </c>
      <c r="T59" s="102">
        <v>0.50694444444444442</v>
      </c>
      <c r="AB59" s="77">
        <f t="shared" si="0"/>
        <v>310</v>
      </c>
    </row>
    <row r="60" spans="1:28" x14ac:dyDescent="0.3">
      <c r="A60" s="34">
        <v>41698</v>
      </c>
      <c r="B60">
        <v>1159</v>
      </c>
      <c r="C60" t="s">
        <v>1282</v>
      </c>
      <c r="D60" t="s">
        <v>1283</v>
      </c>
      <c r="E60">
        <v>38</v>
      </c>
      <c r="F60" t="s">
        <v>1546</v>
      </c>
      <c r="G60" t="s">
        <v>2047</v>
      </c>
      <c r="H60" t="s">
        <v>1407</v>
      </c>
      <c r="I60" s="102">
        <v>0.54861111111111105</v>
      </c>
      <c r="J60" t="s">
        <v>1651</v>
      </c>
      <c r="K60" s="102">
        <v>0.22222222222222221</v>
      </c>
      <c r="L60">
        <v>32</v>
      </c>
      <c r="M60" t="s">
        <v>1304</v>
      </c>
      <c r="N60" t="s">
        <v>2048</v>
      </c>
      <c r="O60" s="102">
        <v>0.28472222222222221</v>
      </c>
      <c r="P60">
        <v>92</v>
      </c>
      <c r="Q60">
        <v>94</v>
      </c>
      <c r="R60" s="102">
        <v>4.8611111111111112E-2</v>
      </c>
      <c r="S60">
        <v>53</v>
      </c>
      <c r="T60" s="102">
        <v>0.22222222222222221</v>
      </c>
      <c r="AB60" s="77">
        <f t="shared" si="0"/>
        <v>320</v>
      </c>
    </row>
    <row r="61" spans="1:28" x14ac:dyDescent="0.3">
      <c r="A61" s="34">
        <v>41699</v>
      </c>
      <c r="B61">
        <v>1159</v>
      </c>
      <c r="C61" t="s">
        <v>1282</v>
      </c>
      <c r="D61" t="s">
        <v>1283</v>
      </c>
      <c r="E61">
        <v>38</v>
      </c>
      <c r="F61" t="s">
        <v>1375</v>
      </c>
      <c r="G61" t="s">
        <v>2049</v>
      </c>
      <c r="H61" t="s">
        <v>1475</v>
      </c>
      <c r="I61" s="102">
        <v>0.29166666666666669</v>
      </c>
      <c r="J61" t="s">
        <v>1371</v>
      </c>
      <c r="K61" s="102">
        <v>0.69444444444444453</v>
      </c>
      <c r="L61">
        <v>30</v>
      </c>
      <c r="M61" t="s">
        <v>1396</v>
      </c>
      <c r="N61" t="s">
        <v>1354</v>
      </c>
      <c r="O61" s="102">
        <v>0.75</v>
      </c>
      <c r="P61">
        <v>95</v>
      </c>
      <c r="Q61">
        <v>96</v>
      </c>
      <c r="R61" t="s">
        <v>51</v>
      </c>
      <c r="S61">
        <v>91</v>
      </c>
      <c r="T61" t="s">
        <v>51</v>
      </c>
      <c r="AB61" s="77">
        <f t="shared" si="0"/>
        <v>300</v>
      </c>
    </row>
    <row r="62" spans="1:28" x14ac:dyDescent="0.3">
      <c r="A62" s="34">
        <v>41700</v>
      </c>
      <c r="B62">
        <v>1159</v>
      </c>
      <c r="C62" t="s">
        <v>1282</v>
      </c>
      <c r="D62" t="s">
        <v>1283</v>
      </c>
      <c r="E62">
        <v>38</v>
      </c>
      <c r="F62" t="s">
        <v>1294</v>
      </c>
      <c r="G62" t="s">
        <v>1418</v>
      </c>
      <c r="H62" t="s">
        <v>1475</v>
      </c>
      <c r="I62" s="102">
        <v>0.97916666666666663</v>
      </c>
      <c r="J62" t="s">
        <v>1304</v>
      </c>
      <c r="K62" s="102">
        <v>0.75</v>
      </c>
      <c r="L62">
        <v>31</v>
      </c>
      <c r="M62" t="s">
        <v>1335</v>
      </c>
      <c r="N62" t="s">
        <v>1647</v>
      </c>
      <c r="O62" s="102">
        <v>0.90972222222222221</v>
      </c>
      <c r="P62">
        <v>96</v>
      </c>
      <c r="Q62">
        <v>96</v>
      </c>
      <c r="R62" t="s">
        <v>51</v>
      </c>
      <c r="S62">
        <v>74</v>
      </c>
      <c r="T62" s="102">
        <v>0.93055555555555547</v>
      </c>
      <c r="AB62" s="77">
        <f t="shared" si="0"/>
        <v>310</v>
      </c>
    </row>
    <row r="63" spans="1:28" x14ac:dyDescent="0.3">
      <c r="A63" s="34">
        <v>41701</v>
      </c>
      <c r="B63">
        <v>1159</v>
      </c>
      <c r="C63" t="s">
        <v>1282</v>
      </c>
      <c r="D63" t="s">
        <v>1283</v>
      </c>
      <c r="E63">
        <v>38</v>
      </c>
      <c r="F63" t="s">
        <v>1375</v>
      </c>
      <c r="G63" t="s">
        <v>1544</v>
      </c>
      <c r="H63" t="s">
        <v>1462</v>
      </c>
      <c r="I63" s="102">
        <v>8.3333333333333329E-2</v>
      </c>
      <c r="J63" t="s">
        <v>1497</v>
      </c>
      <c r="K63" s="102">
        <v>0.49305555555555558</v>
      </c>
      <c r="L63">
        <v>30</v>
      </c>
      <c r="M63" t="s">
        <v>1351</v>
      </c>
      <c r="N63" t="s">
        <v>2050</v>
      </c>
      <c r="O63" s="102">
        <v>0.70138888888888884</v>
      </c>
      <c r="P63">
        <v>64</v>
      </c>
      <c r="Q63">
        <v>90</v>
      </c>
      <c r="R63" s="102">
        <v>0.97222222222222221</v>
      </c>
      <c r="S63">
        <v>46</v>
      </c>
      <c r="T63" s="102">
        <v>0.47916666666666669</v>
      </c>
      <c r="AB63" s="77">
        <f t="shared" si="0"/>
        <v>300</v>
      </c>
    </row>
    <row r="64" spans="1:28" x14ac:dyDescent="0.3">
      <c r="A64" s="34">
        <v>41702</v>
      </c>
      <c r="B64">
        <v>1159</v>
      </c>
      <c r="C64" t="s">
        <v>1282</v>
      </c>
      <c r="D64" t="s">
        <v>1283</v>
      </c>
      <c r="E64">
        <v>38</v>
      </c>
      <c r="F64" t="s">
        <v>1486</v>
      </c>
      <c r="G64" t="s">
        <v>1296</v>
      </c>
      <c r="H64" t="s">
        <v>1316</v>
      </c>
      <c r="I64" s="102">
        <v>0.20138888888888887</v>
      </c>
      <c r="J64" t="s">
        <v>1478</v>
      </c>
      <c r="K64" s="102">
        <v>0.84722222222222221</v>
      </c>
      <c r="L64">
        <v>28</v>
      </c>
      <c r="M64" t="s">
        <v>1347</v>
      </c>
      <c r="N64" t="s">
        <v>1591</v>
      </c>
      <c r="O64" s="102">
        <v>2.0833333333333332E-2</v>
      </c>
      <c r="P64">
        <v>74</v>
      </c>
      <c r="Q64">
        <v>93</v>
      </c>
      <c r="R64" s="102">
        <v>0.6875</v>
      </c>
      <c r="S64">
        <v>63</v>
      </c>
      <c r="T64" s="102">
        <v>0.38194444444444442</v>
      </c>
      <c r="AB64" s="77">
        <f t="shared" si="0"/>
        <v>280</v>
      </c>
    </row>
    <row r="65" spans="1:28" x14ac:dyDescent="0.3">
      <c r="A65" s="34">
        <v>41703</v>
      </c>
      <c r="B65">
        <v>1159</v>
      </c>
      <c r="C65" t="s">
        <v>1282</v>
      </c>
      <c r="D65" t="s">
        <v>1283</v>
      </c>
      <c r="E65">
        <v>38</v>
      </c>
      <c r="F65" t="s">
        <v>1354</v>
      </c>
      <c r="G65" t="s">
        <v>1308</v>
      </c>
      <c r="H65" t="s">
        <v>1510</v>
      </c>
      <c r="I65" s="102">
        <v>0.99930555555555556</v>
      </c>
      <c r="J65" t="s">
        <v>1577</v>
      </c>
      <c r="K65" s="102">
        <v>0.58333333333333337</v>
      </c>
      <c r="L65">
        <v>29</v>
      </c>
      <c r="M65" t="s">
        <v>1456</v>
      </c>
      <c r="N65" t="s">
        <v>1516</v>
      </c>
      <c r="O65" s="102">
        <v>0.1388888888888889</v>
      </c>
      <c r="P65">
        <v>89</v>
      </c>
      <c r="Q65">
        <v>95</v>
      </c>
      <c r="R65" s="102">
        <v>0.85416666666666663</v>
      </c>
      <c r="S65">
        <v>78</v>
      </c>
      <c r="T65" s="102">
        <v>0.40277777777777773</v>
      </c>
      <c r="AB65" s="77">
        <f t="shared" si="0"/>
        <v>290</v>
      </c>
    </row>
    <row r="66" spans="1:28" x14ac:dyDescent="0.3">
      <c r="A66" s="34">
        <v>41704</v>
      </c>
      <c r="B66">
        <v>1159</v>
      </c>
      <c r="C66" t="s">
        <v>1282</v>
      </c>
      <c r="D66" t="s">
        <v>1283</v>
      </c>
      <c r="E66">
        <v>38</v>
      </c>
      <c r="F66" t="s">
        <v>1440</v>
      </c>
      <c r="G66" t="s">
        <v>1308</v>
      </c>
      <c r="H66" t="s">
        <v>1464</v>
      </c>
      <c r="I66" s="102">
        <v>0.20138888888888887</v>
      </c>
      <c r="J66" t="s">
        <v>1523</v>
      </c>
      <c r="K66" s="102">
        <v>0.55555555555555558</v>
      </c>
      <c r="L66">
        <v>7</v>
      </c>
      <c r="M66" t="s">
        <v>1296</v>
      </c>
      <c r="N66" t="s">
        <v>1316</v>
      </c>
      <c r="O66" s="102">
        <v>0.67361111111111116</v>
      </c>
      <c r="P66">
        <v>90</v>
      </c>
      <c r="Q66">
        <v>96</v>
      </c>
      <c r="R66" t="s">
        <v>51</v>
      </c>
      <c r="S66">
        <v>81</v>
      </c>
      <c r="T66" s="102">
        <v>0.65972222222222221</v>
      </c>
      <c r="AB66" s="77">
        <f t="shared" si="0"/>
        <v>70</v>
      </c>
    </row>
    <row r="67" spans="1:28" x14ac:dyDescent="0.3">
      <c r="A67" s="34">
        <v>41705</v>
      </c>
      <c r="B67">
        <v>1159</v>
      </c>
      <c r="C67" t="s">
        <v>1282</v>
      </c>
      <c r="D67" t="s">
        <v>1283</v>
      </c>
      <c r="E67">
        <v>38</v>
      </c>
      <c r="F67" t="s">
        <v>1489</v>
      </c>
      <c r="G67" t="s">
        <v>1308</v>
      </c>
      <c r="H67" t="s">
        <v>1443</v>
      </c>
      <c r="I67" s="102">
        <v>0.125</v>
      </c>
      <c r="J67" t="s">
        <v>1605</v>
      </c>
      <c r="K67" s="102">
        <v>0.64583333333333337</v>
      </c>
      <c r="L67">
        <v>22</v>
      </c>
      <c r="M67" t="s">
        <v>1703</v>
      </c>
      <c r="N67" t="s">
        <v>1286</v>
      </c>
      <c r="O67" s="102">
        <v>4.1666666666666664E-2</v>
      </c>
      <c r="P67">
        <v>88</v>
      </c>
      <c r="Q67">
        <v>96</v>
      </c>
      <c r="R67" t="s">
        <v>51</v>
      </c>
      <c r="S67">
        <v>80</v>
      </c>
      <c r="T67" t="s">
        <v>51</v>
      </c>
      <c r="AB67" s="77">
        <f t="shared" ref="AB67:AB130" si="1">L67*$AE$17</f>
        <v>220</v>
      </c>
    </row>
    <row r="68" spans="1:28" x14ac:dyDescent="0.3">
      <c r="A68" s="34">
        <v>41706</v>
      </c>
      <c r="B68">
        <v>1159</v>
      </c>
      <c r="C68" t="s">
        <v>1282</v>
      </c>
      <c r="D68" t="s">
        <v>1283</v>
      </c>
      <c r="E68">
        <v>38</v>
      </c>
      <c r="F68" t="s">
        <v>1309</v>
      </c>
      <c r="G68" t="s">
        <v>1308</v>
      </c>
      <c r="H68" t="s">
        <v>1443</v>
      </c>
      <c r="I68" s="102">
        <v>0.25694444444444448</v>
      </c>
      <c r="J68" t="s">
        <v>1651</v>
      </c>
      <c r="K68" s="102">
        <v>0.61111111111111105</v>
      </c>
      <c r="L68">
        <v>22</v>
      </c>
      <c r="M68" t="s">
        <v>1335</v>
      </c>
      <c r="N68" t="s">
        <v>1340</v>
      </c>
      <c r="O68" s="102">
        <v>0.86805555555555547</v>
      </c>
      <c r="P68">
        <v>86</v>
      </c>
      <c r="Q68">
        <v>96</v>
      </c>
      <c r="R68" t="s">
        <v>51</v>
      </c>
      <c r="S68">
        <v>58</v>
      </c>
      <c r="T68" s="102">
        <v>0.77083333333333337</v>
      </c>
      <c r="AB68" s="77">
        <f t="shared" si="1"/>
        <v>220</v>
      </c>
    </row>
    <row r="69" spans="1:28" x14ac:dyDescent="0.3">
      <c r="A69" s="34">
        <v>41707</v>
      </c>
      <c r="B69">
        <v>1159</v>
      </c>
      <c r="C69" t="s">
        <v>1282</v>
      </c>
      <c r="D69" t="s">
        <v>1283</v>
      </c>
      <c r="E69">
        <v>38</v>
      </c>
      <c r="F69" t="s">
        <v>1658</v>
      </c>
      <c r="G69" t="s">
        <v>1308</v>
      </c>
      <c r="H69" t="s">
        <v>1380</v>
      </c>
      <c r="I69" s="102">
        <v>2.0833333333333332E-2</v>
      </c>
      <c r="J69" t="s">
        <v>1723</v>
      </c>
      <c r="K69" s="102">
        <v>0.38194444444444442</v>
      </c>
      <c r="L69">
        <v>19</v>
      </c>
      <c r="M69" t="s">
        <v>1296</v>
      </c>
      <c r="N69" t="s">
        <v>1359</v>
      </c>
      <c r="O69" s="102">
        <v>0.25</v>
      </c>
      <c r="P69">
        <v>43</v>
      </c>
      <c r="Q69">
        <v>82</v>
      </c>
      <c r="R69" s="102">
        <v>2.0833333333333332E-2</v>
      </c>
      <c r="S69">
        <v>30</v>
      </c>
      <c r="T69" s="102">
        <v>0.31944444444444448</v>
      </c>
      <c r="AB69" s="77">
        <f t="shared" si="1"/>
        <v>190</v>
      </c>
    </row>
    <row r="70" spans="1:28" x14ac:dyDescent="0.3">
      <c r="A70" s="34">
        <v>41708</v>
      </c>
      <c r="B70">
        <v>1159</v>
      </c>
      <c r="C70" t="s">
        <v>1282</v>
      </c>
      <c r="D70" t="s">
        <v>1283</v>
      </c>
      <c r="E70">
        <v>38</v>
      </c>
      <c r="F70" t="s">
        <v>1354</v>
      </c>
      <c r="G70" t="s">
        <v>1308</v>
      </c>
      <c r="H70" t="s">
        <v>1633</v>
      </c>
      <c r="I70" s="102">
        <v>0.27083333333333331</v>
      </c>
      <c r="J70" t="s">
        <v>1490</v>
      </c>
      <c r="K70" s="102">
        <v>0.40972222222222227</v>
      </c>
      <c r="L70">
        <v>28</v>
      </c>
      <c r="M70" t="s">
        <v>1435</v>
      </c>
      <c r="N70" t="s">
        <v>1384</v>
      </c>
      <c r="O70" s="102">
        <v>0.4236111111111111</v>
      </c>
      <c r="P70">
        <v>82</v>
      </c>
      <c r="Q70">
        <v>93</v>
      </c>
      <c r="R70" s="102">
        <v>0.74305555555555547</v>
      </c>
      <c r="S70">
        <v>51</v>
      </c>
      <c r="T70" s="102">
        <v>1.3888888888888888E-2</v>
      </c>
      <c r="AB70" s="77">
        <f t="shared" si="1"/>
        <v>280</v>
      </c>
    </row>
    <row r="71" spans="1:28" x14ac:dyDescent="0.3">
      <c r="A71" s="34">
        <v>41709</v>
      </c>
      <c r="B71">
        <v>1159</v>
      </c>
      <c r="C71" t="s">
        <v>1282</v>
      </c>
      <c r="D71" t="s">
        <v>1283</v>
      </c>
      <c r="E71">
        <v>38</v>
      </c>
      <c r="F71" t="s">
        <v>1380</v>
      </c>
      <c r="G71" t="s">
        <v>1308</v>
      </c>
      <c r="H71" t="s">
        <v>1407</v>
      </c>
      <c r="I71" s="102">
        <v>0.22916666666666666</v>
      </c>
      <c r="J71" t="s">
        <v>1362</v>
      </c>
      <c r="K71" s="102">
        <v>0.53472222222222221</v>
      </c>
      <c r="L71">
        <v>34</v>
      </c>
      <c r="M71" t="s">
        <v>1335</v>
      </c>
      <c r="N71" t="s">
        <v>1289</v>
      </c>
      <c r="O71" s="102">
        <v>0.47222222222222227</v>
      </c>
      <c r="P71">
        <v>89</v>
      </c>
      <c r="Q71">
        <v>94</v>
      </c>
      <c r="R71" t="s">
        <v>51</v>
      </c>
      <c r="S71">
        <v>82</v>
      </c>
      <c r="T71" s="102">
        <v>0.375</v>
      </c>
      <c r="AB71" s="77">
        <f t="shared" si="1"/>
        <v>340</v>
      </c>
    </row>
    <row r="72" spans="1:28" x14ac:dyDescent="0.3">
      <c r="A72" s="34">
        <v>41710</v>
      </c>
      <c r="B72">
        <v>1159</v>
      </c>
      <c r="C72" t="s">
        <v>1282</v>
      </c>
      <c r="D72" t="s">
        <v>1283</v>
      </c>
      <c r="E72">
        <v>38</v>
      </c>
      <c r="F72" t="s">
        <v>1489</v>
      </c>
      <c r="G72" t="s">
        <v>1308</v>
      </c>
      <c r="H72" t="s">
        <v>1902</v>
      </c>
      <c r="I72" s="102">
        <v>0.29166666666666669</v>
      </c>
      <c r="J72" t="s">
        <v>1292</v>
      </c>
      <c r="K72" s="102">
        <v>0.59722222222222221</v>
      </c>
      <c r="L72">
        <v>31</v>
      </c>
      <c r="M72" t="s">
        <v>1435</v>
      </c>
      <c r="N72" t="s">
        <v>1384</v>
      </c>
      <c r="O72" s="102">
        <v>0.53472222222222221</v>
      </c>
      <c r="P72">
        <v>90</v>
      </c>
      <c r="Q72">
        <v>97</v>
      </c>
      <c r="R72" t="s">
        <v>51</v>
      </c>
      <c r="S72">
        <v>82</v>
      </c>
      <c r="T72" t="s">
        <v>51</v>
      </c>
      <c r="AB72" s="77">
        <f t="shared" si="1"/>
        <v>310</v>
      </c>
    </row>
    <row r="73" spans="1:28" x14ac:dyDescent="0.3">
      <c r="A73" s="34">
        <v>41711</v>
      </c>
      <c r="B73">
        <v>1159</v>
      </c>
      <c r="C73" t="s">
        <v>1282</v>
      </c>
      <c r="D73" t="s">
        <v>1283</v>
      </c>
      <c r="E73">
        <v>38</v>
      </c>
      <c r="F73" t="s">
        <v>1440</v>
      </c>
      <c r="G73" t="s">
        <v>1308</v>
      </c>
      <c r="H73" t="s">
        <v>1297</v>
      </c>
      <c r="I73" s="102">
        <v>0.30555555555555552</v>
      </c>
      <c r="J73" t="s">
        <v>1368</v>
      </c>
      <c r="K73" s="102">
        <v>0.70138888888888884</v>
      </c>
      <c r="L73">
        <v>20</v>
      </c>
      <c r="M73" t="s">
        <v>1358</v>
      </c>
      <c r="N73" t="s">
        <v>1561</v>
      </c>
      <c r="O73" s="102">
        <v>0.29166666666666669</v>
      </c>
      <c r="P73">
        <v>92</v>
      </c>
      <c r="Q73">
        <v>96</v>
      </c>
      <c r="R73" t="s">
        <v>51</v>
      </c>
      <c r="S73">
        <v>84</v>
      </c>
      <c r="T73" s="102">
        <v>0.61805555555555558</v>
      </c>
      <c r="AB73" s="77">
        <f t="shared" si="1"/>
        <v>200</v>
      </c>
    </row>
    <row r="74" spans="1:28" x14ac:dyDescent="0.3">
      <c r="A74" s="34">
        <v>41712</v>
      </c>
      <c r="B74">
        <v>1159</v>
      </c>
      <c r="C74" t="s">
        <v>1282</v>
      </c>
      <c r="D74" t="s">
        <v>1283</v>
      </c>
      <c r="E74">
        <v>38</v>
      </c>
      <c r="F74" t="s">
        <v>1434</v>
      </c>
      <c r="G74" t="s">
        <v>1308</v>
      </c>
      <c r="H74" t="s">
        <v>1289</v>
      </c>
      <c r="I74" t="s">
        <v>51</v>
      </c>
      <c r="J74" t="s">
        <v>1346</v>
      </c>
      <c r="K74" s="102">
        <v>0.71527777777777779</v>
      </c>
      <c r="L74">
        <v>30</v>
      </c>
      <c r="M74" t="s">
        <v>1296</v>
      </c>
      <c r="N74" t="s">
        <v>1289</v>
      </c>
      <c r="O74" s="102">
        <v>0.52083333333333337</v>
      </c>
      <c r="P74">
        <v>90</v>
      </c>
      <c r="Q74">
        <v>94</v>
      </c>
      <c r="R74" t="s">
        <v>51</v>
      </c>
      <c r="S74">
        <v>83</v>
      </c>
      <c r="T74" t="s">
        <v>51</v>
      </c>
      <c r="AB74" s="77">
        <f t="shared" si="1"/>
        <v>300</v>
      </c>
    </row>
    <row r="75" spans="1:28" x14ac:dyDescent="0.3">
      <c r="A75" s="34">
        <v>41713</v>
      </c>
      <c r="B75">
        <v>1159</v>
      </c>
      <c r="C75" t="s">
        <v>1282</v>
      </c>
      <c r="D75" t="s">
        <v>1283</v>
      </c>
      <c r="E75">
        <v>38</v>
      </c>
      <c r="F75" t="s">
        <v>1380</v>
      </c>
      <c r="G75" t="s">
        <v>1308</v>
      </c>
      <c r="H75" t="s">
        <v>1522</v>
      </c>
      <c r="I75" s="102">
        <v>0.14583333333333334</v>
      </c>
      <c r="J75" t="s">
        <v>1552</v>
      </c>
      <c r="K75" s="102">
        <v>0.57638888888888895</v>
      </c>
      <c r="L75">
        <v>36</v>
      </c>
      <c r="M75" t="s">
        <v>1431</v>
      </c>
      <c r="N75" t="s">
        <v>1297</v>
      </c>
      <c r="O75" s="102">
        <v>0.49305555555555558</v>
      </c>
      <c r="P75">
        <v>79</v>
      </c>
      <c r="Q75">
        <v>91</v>
      </c>
      <c r="R75" s="102">
        <v>0.99930555555555556</v>
      </c>
      <c r="S75">
        <v>73</v>
      </c>
      <c r="T75" s="102">
        <v>0.71527777777777779</v>
      </c>
      <c r="AB75" s="77">
        <f t="shared" si="1"/>
        <v>360</v>
      </c>
    </row>
    <row r="76" spans="1:28" x14ac:dyDescent="0.3">
      <c r="A76" s="34">
        <v>41714</v>
      </c>
      <c r="B76">
        <v>1159</v>
      </c>
      <c r="C76" t="s">
        <v>1282</v>
      </c>
      <c r="D76" t="s">
        <v>1283</v>
      </c>
      <c r="E76">
        <v>38</v>
      </c>
      <c r="F76" t="s">
        <v>1339</v>
      </c>
      <c r="G76" t="s">
        <v>1308</v>
      </c>
      <c r="H76" t="s">
        <v>1541</v>
      </c>
      <c r="I76" s="102">
        <v>0.27777777777777779</v>
      </c>
      <c r="J76" t="s">
        <v>1304</v>
      </c>
      <c r="K76" s="102">
        <v>0.5</v>
      </c>
      <c r="L76">
        <v>7</v>
      </c>
      <c r="M76" t="s">
        <v>1396</v>
      </c>
      <c r="N76" t="s">
        <v>1316</v>
      </c>
      <c r="O76" s="102">
        <v>0.52777777777777779</v>
      </c>
      <c r="P76">
        <v>87</v>
      </c>
      <c r="Q76">
        <v>95</v>
      </c>
      <c r="R76" t="s">
        <v>51</v>
      </c>
      <c r="S76">
        <v>71</v>
      </c>
      <c r="T76" t="s">
        <v>51</v>
      </c>
      <c r="AB76" s="77">
        <f t="shared" si="1"/>
        <v>70</v>
      </c>
    </row>
    <row r="77" spans="1:28" x14ac:dyDescent="0.3">
      <c r="A77" s="34">
        <v>41715</v>
      </c>
      <c r="B77">
        <v>1159</v>
      </c>
      <c r="C77" t="s">
        <v>1282</v>
      </c>
      <c r="D77" t="s">
        <v>1283</v>
      </c>
      <c r="E77">
        <v>38</v>
      </c>
      <c r="F77" t="s">
        <v>1440</v>
      </c>
      <c r="G77" t="s">
        <v>1308</v>
      </c>
      <c r="H77" t="s">
        <v>1833</v>
      </c>
      <c r="I77" s="102">
        <v>0.25</v>
      </c>
      <c r="J77" t="s">
        <v>1346</v>
      </c>
      <c r="K77" s="102">
        <v>0.63888888888888895</v>
      </c>
      <c r="L77">
        <v>11</v>
      </c>
      <c r="M77" t="s">
        <v>1288</v>
      </c>
      <c r="N77" t="s">
        <v>1310</v>
      </c>
      <c r="O77" s="102">
        <v>0.28472222222222221</v>
      </c>
      <c r="P77">
        <v>88</v>
      </c>
      <c r="Q77">
        <v>94</v>
      </c>
      <c r="R77" t="s">
        <v>51</v>
      </c>
      <c r="S77">
        <v>78</v>
      </c>
      <c r="T77" s="102">
        <v>0.39583333333333331</v>
      </c>
      <c r="AB77" s="77">
        <f t="shared" si="1"/>
        <v>110</v>
      </c>
    </row>
    <row r="78" spans="1:28" x14ac:dyDescent="0.3">
      <c r="A78" s="34">
        <v>41716</v>
      </c>
      <c r="B78">
        <v>1159</v>
      </c>
      <c r="C78" t="s">
        <v>1282</v>
      </c>
      <c r="D78" t="s">
        <v>1283</v>
      </c>
      <c r="E78">
        <v>38</v>
      </c>
      <c r="F78" t="s">
        <v>1496</v>
      </c>
      <c r="G78" t="s">
        <v>1628</v>
      </c>
      <c r="H78" t="s">
        <v>1344</v>
      </c>
      <c r="I78" s="102">
        <v>0.99930555555555556</v>
      </c>
      <c r="J78" t="s">
        <v>1552</v>
      </c>
      <c r="K78" s="102">
        <v>0.36805555555555558</v>
      </c>
      <c r="L78">
        <v>31</v>
      </c>
      <c r="M78" t="s">
        <v>1335</v>
      </c>
      <c r="N78" t="s">
        <v>1351</v>
      </c>
      <c r="O78" s="102">
        <v>0.38194444444444442</v>
      </c>
      <c r="P78">
        <v>92</v>
      </c>
      <c r="Q78">
        <v>96</v>
      </c>
      <c r="R78" s="102">
        <v>0.52777777777777779</v>
      </c>
      <c r="S78">
        <v>84</v>
      </c>
      <c r="T78" s="102">
        <v>0.29166666666666669</v>
      </c>
      <c r="AB78" s="77">
        <f t="shared" si="1"/>
        <v>310</v>
      </c>
    </row>
    <row r="79" spans="1:28" x14ac:dyDescent="0.3">
      <c r="A79" s="34">
        <v>41717</v>
      </c>
      <c r="B79">
        <v>1159</v>
      </c>
      <c r="C79" t="s">
        <v>1282</v>
      </c>
      <c r="D79" t="s">
        <v>1283</v>
      </c>
      <c r="E79">
        <v>38</v>
      </c>
      <c r="F79" t="s">
        <v>1428</v>
      </c>
      <c r="G79" t="s">
        <v>1308</v>
      </c>
      <c r="H79" t="s">
        <v>1462</v>
      </c>
      <c r="I79" s="102">
        <v>0.99930555555555556</v>
      </c>
      <c r="J79" t="s">
        <v>1544</v>
      </c>
      <c r="K79" s="102">
        <v>0.41666666666666669</v>
      </c>
      <c r="L79">
        <v>7</v>
      </c>
      <c r="M79" t="s">
        <v>1391</v>
      </c>
      <c r="N79" t="s">
        <v>1671</v>
      </c>
      <c r="O79" s="102">
        <v>0.59027777777777779</v>
      </c>
      <c r="P79">
        <v>80</v>
      </c>
      <c r="Q79">
        <v>95</v>
      </c>
      <c r="R79" t="s">
        <v>51</v>
      </c>
      <c r="S79">
        <v>62</v>
      </c>
      <c r="T79" s="102">
        <v>0.4236111111111111</v>
      </c>
      <c r="AB79" s="77">
        <f t="shared" si="1"/>
        <v>70</v>
      </c>
    </row>
    <row r="80" spans="1:28" x14ac:dyDescent="0.3">
      <c r="A80" s="34">
        <v>41718</v>
      </c>
      <c r="B80">
        <v>1159</v>
      </c>
      <c r="C80" t="s">
        <v>1282</v>
      </c>
      <c r="D80" t="s">
        <v>1283</v>
      </c>
      <c r="E80">
        <v>38</v>
      </c>
      <c r="F80" t="s">
        <v>1302</v>
      </c>
      <c r="G80" t="s">
        <v>1308</v>
      </c>
      <c r="H80" t="s">
        <v>1384</v>
      </c>
      <c r="I80" s="102">
        <v>0.1111111111111111</v>
      </c>
      <c r="J80" t="s">
        <v>1729</v>
      </c>
      <c r="K80" s="102">
        <v>0.39583333333333331</v>
      </c>
      <c r="L80">
        <v>30</v>
      </c>
      <c r="M80" t="s">
        <v>1347</v>
      </c>
      <c r="N80" t="s">
        <v>1316</v>
      </c>
      <c r="O80" s="102">
        <v>0.54861111111111105</v>
      </c>
      <c r="P80">
        <v>88</v>
      </c>
      <c r="Q80">
        <v>96</v>
      </c>
      <c r="R80" s="102">
        <v>0.11805555555555557</v>
      </c>
      <c r="S80">
        <v>62</v>
      </c>
      <c r="T80" s="102">
        <v>0.40277777777777773</v>
      </c>
      <c r="AB80" s="77">
        <f t="shared" si="1"/>
        <v>300</v>
      </c>
    </row>
    <row r="81" spans="1:28" x14ac:dyDescent="0.3">
      <c r="A81" s="34">
        <v>41719</v>
      </c>
      <c r="B81">
        <v>1159</v>
      </c>
      <c r="C81" t="s">
        <v>1282</v>
      </c>
      <c r="D81" t="s">
        <v>1283</v>
      </c>
      <c r="E81">
        <v>38</v>
      </c>
      <c r="F81" t="s">
        <v>1354</v>
      </c>
      <c r="G81" t="s">
        <v>1485</v>
      </c>
      <c r="H81" t="s">
        <v>1314</v>
      </c>
      <c r="I81" s="102">
        <v>0.79166666666666663</v>
      </c>
      <c r="J81" t="s">
        <v>1544</v>
      </c>
      <c r="K81" s="102">
        <v>0.375</v>
      </c>
      <c r="L81">
        <v>30</v>
      </c>
      <c r="M81" t="s">
        <v>1435</v>
      </c>
      <c r="N81" t="s">
        <v>1336</v>
      </c>
      <c r="O81" s="102">
        <v>0.69444444444444453</v>
      </c>
      <c r="P81">
        <v>93</v>
      </c>
      <c r="Q81">
        <v>97</v>
      </c>
      <c r="R81" t="s">
        <v>51</v>
      </c>
      <c r="S81">
        <v>86</v>
      </c>
      <c r="T81" s="102">
        <v>0.375</v>
      </c>
      <c r="AB81" s="77">
        <f t="shared" si="1"/>
        <v>300</v>
      </c>
    </row>
    <row r="82" spans="1:28" x14ac:dyDescent="0.3">
      <c r="A82" s="34">
        <v>41720</v>
      </c>
      <c r="B82">
        <v>1159</v>
      </c>
      <c r="C82" t="s">
        <v>1282</v>
      </c>
      <c r="D82" t="s">
        <v>1283</v>
      </c>
      <c r="E82">
        <v>38</v>
      </c>
      <c r="F82" t="s">
        <v>1481</v>
      </c>
      <c r="G82" t="s">
        <v>1410</v>
      </c>
      <c r="H82" t="s">
        <v>1411</v>
      </c>
      <c r="I82" s="102">
        <v>0.875</v>
      </c>
      <c r="J82" t="s">
        <v>1362</v>
      </c>
      <c r="K82" s="102">
        <v>0.44444444444444442</v>
      </c>
      <c r="L82">
        <v>27</v>
      </c>
      <c r="M82" t="s">
        <v>1440</v>
      </c>
      <c r="N82" t="s">
        <v>1516</v>
      </c>
      <c r="O82" s="102">
        <v>0.64583333333333337</v>
      </c>
      <c r="P82">
        <v>75</v>
      </c>
      <c r="Q82">
        <v>95</v>
      </c>
      <c r="R82" t="s">
        <v>51</v>
      </c>
      <c r="S82">
        <v>52</v>
      </c>
      <c r="T82" s="102">
        <v>0.46527777777777773</v>
      </c>
      <c r="AB82" s="77">
        <f t="shared" si="1"/>
        <v>270</v>
      </c>
    </row>
    <row r="83" spans="1:28" x14ac:dyDescent="0.3">
      <c r="A83" s="34">
        <v>41721</v>
      </c>
      <c r="B83">
        <v>1159</v>
      </c>
      <c r="C83" t="s">
        <v>1282</v>
      </c>
      <c r="D83" t="s">
        <v>1283</v>
      </c>
      <c r="E83">
        <v>38</v>
      </c>
      <c r="F83" t="s">
        <v>1484</v>
      </c>
      <c r="G83" t="s">
        <v>1703</v>
      </c>
      <c r="H83" t="s">
        <v>1340</v>
      </c>
      <c r="I83" s="102">
        <v>0.99930555555555556</v>
      </c>
      <c r="J83" t="s">
        <v>1486</v>
      </c>
      <c r="K83" s="102">
        <v>0.53472222222222221</v>
      </c>
      <c r="L83">
        <v>32</v>
      </c>
      <c r="M83" t="s">
        <v>1404</v>
      </c>
      <c r="N83" t="s">
        <v>1527</v>
      </c>
      <c r="O83" s="102">
        <v>0.46527777777777773</v>
      </c>
      <c r="P83">
        <v>67</v>
      </c>
      <c r="Q83">
        <v>92</v>
      </c>
      <c r="R83" t="s">
        <v>51</v>
      </c>
      <c r="S83">
        <v>57</v>
      </c>
      <c r="T83" s="102">
        <v>0.56944444444444442</v>
      </c>
      <c r="AB83" s="77">
        <f t="shared" si="1"/>
        <v>320</v>
      </c>
    </row>
    <row r="84" spans="1:28" x14ac:dyDescent="0.3">
      <c r="A84" s="34">
        <v>41722</v>
      </c>
      <c r="B84">
        <v>1159</v>
      </c>
      <c r="C84" t="s">
        <v>1282</v>
      </c>
      <c r="D84" t="s">
        <v>1283</v>
      </c>
      <c r="E84">
        <v>38</v>
      </c>
      <c r="F84" t="s">
        <v>1421</v>
      </c>
      <c r="G84" t="s">
        <v>1345</v>
      </c>
      <c r="H84" t="s">
        <v>1610</v>
      </c>
      <c r="I84" s="102">
        <v>0.13194444444444445</v>
      </c>
      <c r="J84" t="s">
        <v>1368</v>
      </c>
      <c r="K84" s="102">
        <v>0.63888888888888895</v>
      </c>
      <c r="L84">
        <v>29</v>
      </c>
      <c r="M84" t="s">
        <v>1391</v>
      </c>
      <c r="N84" t="s">
        <v>1674</v>
      </c>
      <c r="O84" s="102">
        <v>0.86805555555555547</v>
      </c>
      <c r="P84">
        <v>87</v>
      </c>
      <c r="Q84">
        <v>96</v>
      </c>
      <c r="R84" s="102">
        <v>0.1111111111111111</v>
      </c>
      <c r="S84">
        <v>64</v>
      </c>
      <c r="T84" s="102">
        <v>0.99305555555555547</v>
      </c>
      <c r="AB84" s="77">
        <f t="shared" si="1"/>
        <v>290</v>
      </c>
    </row>
    <row r="85" spans="1:28" x14ac:dyDescent="0.3">
      <c r="A85" s="34">
        <v>41723</v>
      </c>
      <c r="B85">
        <v>1159</v>
      </c>
      <c r="C85" t="s">
        <v>1282</v>
      </c>
      <c r="D85" t="s">
        <v>1283</v>
      </c>
      <c r="E85">
        <v>38</v>
      </c>
      <c r="F85" t="s">
        <v>1339</v>
      </c>
      <c r="G85" t="s">
        <v>2051</v>
      </c>
      <c r="H85" t="s">
        <v>1902</v>
      </c>
      <c r="I85" s="102">
        <v>0.79861111111111116</v>
      </c>
      <c r="J85" t="s">
        <v>1556</v>
      </c>
      <c r="K85" s="102">
        <v>0.375</v>
      </c>
      <c r="L85">
        <v>31</v>
      </c>
      <c r="M85" t="s">
        <v>1356</v>
      </c>
      <c r="N85" t="s">
        <v>2052</v>
      </c>
      <c r="O85" s="102">
        <v>0.40972222222222227</v>
      </c>
      <c r="P85">
        <v>70</v>
      </c>
      <c r="Q85">
        <v>94</v>
      </c>
      <c r="R85" s="102">
        <v>0.43055555555555558</v>
      </c>
      <c r="S85">
        <v>47</v>
      </c>
      <c r="T85" s="102">
        <v>0.35416666666666669</v>
      </c>
      <c r="AB85" s="77">
        <f t="shared" si="1"/>
        <v>310</v>
      </c>
    </row>
    <row r="86" spans="1:28" x14ac:dyDescent="0.3">
      <c r="A86" s="34">
        <v>41724</v>
      </c>
      <c r="B86">
        <v>1159</v>
      </c>
      <c r="C86" t="s">
        <v>1282</v>
      </c>
      <c r="D86" t="s">
        <v>1283</v>
      </c>
      <c r="E86">
        <v>38</v>
      </c>
      <c r="F86" t="s">
        <v>1440</v>
      </c>
      <c r="G86" t="s">
        <v>1289</v>
      </c>
      <c r="H86" t="s">
        <v>1286</v>
      </c>
      <c r="I86" s="102">
        <v>0.97916666666666663</v>
      </c>
      <c r="J86" t="s">
        <v>1486</v>
      </c>
      <c r="K86" s="102">
        <v>0.61805555555555558</v>
      </c>
      <c r="L86">
        <v>30</v>
      </c>
      <c r="M86" t="s">
        <v>1351</v>
      </c>
      <c r="N86" t="s">
        <v>1584</v>
      </c>
      <c r="O86" s="102">
        <v>6.25E-2</v>
      </c>
      <c r="P86">
        <v>77</v>
      </c>
      <c r="Q86">
        <v>93</v>
      </c>
      <c r="R86" s="102">
        <v>6.9444444444444441E-3</v>
      </c>
      <c r="S86">
        <v>72</v>
      </c>
      <c r="T86" t="s">
        <v>51</v>
      </c>
      <c r="AB86" s="77">
        <f t="shared" si="1"/>
        <v>300</v>
      </c>
    </row>
    <row r="87" spans="1:28" x14ac:dyDescent="0.3">
      <c r="A87" s="34">
        <v>41725</v>
      </c>
      <c r="B87">
        <v>1159</v>
      </c>
      <c r="C87" t="s">
        <v>1282</v>
      </c>
      <c r="D87" t="s">
        <v>1283</v>
      </c>
      <c r="E87">
        <v>38</v>
      </c>
      <c r="F87" t="s">
        <v>1489</v>
      </c>
      <c r="G87" t="s">
        <v>1465</v>
      </c>
      <c r="H87" t="s">
        <v>1327</v>
      </c>
      <c r="I87" s="102">
        <v>0.27083333333333331</v>
      </c>
      <c r="J87" t="s">
        <v>1325</v>
      </c>
      <c r="K87" s="102">
        <v>0.59722222222222221</v>
      </c>
      <c r="L87">
        <v>28</v>
      </c>
      <c r="M87" t="s">
        <v>1296</v>
      </c>
      <c r="N87" t="s">
        <v>1501</v>
      </c>
      <c r="O87" s="102">
        <v>0.11805555555555557</v>
      </c>
      <c r="P87">
        <v>72</v>
      </c>
      <c r="Q87">
        <v>94</v>
      </c>
      <c r="R87" s="102">
        <v>0.99305555555555547</v>
      </c>
      <c r="S87">
        <v>60</v>
      </c>
      <c r="T87" s="102">
        <v>0.60416666666666663</v>
      </c>
      <c r="AB87" s="77">
        <f t="shared" si="1"/>
        <v>280</v>
      </c>
    </row>
    <row r="88" spans="1:28" x14ac:dyDescent="0.3">
      <c r="A88" s="34">
        <v>41726</v>
      </c>
      <c r="B88">
        <v>1159</v>
      </c>
      <c r="C88" t="s">
        <v>1282</v>
      </c>
      <c r="D88" t="s">
        <v>1283</v>
      </c>
      <c r="E88">
        <v>38</v>
      </c>
      <c r="F88" t="s">
        <v>1489</v>
      </c>
      <c r="G88" t="s">
        <v>1308</v>
      </c>
      <c r="H88" t="s">
        <v>1443</v>
      </c>
      <c r="I88" s="102">
        <v>0.24305555555555555</v>
      </c>
      <c r="J88" t="s">
        <v>1341</v>
      </c>
      <c r="K88" s="102">
        <v>0.52777777777777779</v>
      </c>
      <c r="L88">
        <v>20</v>
      </c>
      <c r="M88" t="s">
        <v>1296</v>
      </c>
      <c r="N88" t="s">
        <v>1391</v>
      </c>
      <c r="O88" s="102">
        <v>9.0277777777777776E-2</v>
      </c>
      <c r="P88">
        <v>86</v>
      </c>
      <c r="Q88">
        <v>94</v>
      </c>
      <c r="R88" t="s">
        <v>51</v>
      </c>
      <c r="S88">
        <v>70</v>
      </c>
      <c r="T88" s="102">
        <v>0.3611111111111111</v>
      </c>
      <c r="AB88" s="77">
        <f t="shared" si="1"/>
        <v>200</v>
      </c>
    </row>
    <row r="89" spans="1:28" x14ac:dyDescent="0.3">
      <c r="A89" s="34">
        <v>41727</v>
      </c>
      <c r="B89">
        <v>1159</v>
      </c>
      <c r="C89" t="s">
        <v>1282</v>
      </c>
      <c r="D89" t="s">
        <v>1283</v>
      </c>
      <c r="E89">
        <v>38</v>
      </c>
      <c r="F89" t="s">
        <v>1354</v>
      </c>
      <c r="G89" t="s">
        <v>1308</v>
      </c>
      <c r="H89" t="s">
        <v>1582</v>
      </c>
      <c r="I89" s="102">
        <v>0.14583333333333334</v>
      </c>
      <c r="J89" t="s">
        <v>1287</v>
      </c>
      <c r="K89" s="102">
        <v>0.39583333333333331</v>
      </c>
      <c r="L89">
        <v>18</v>
      </c>
      <c r="M89" t="s">
        <v>1347</v>
      </c>
      <c r="N89" t="s">
        <v>1351</v>
      </c>
      <c r="O89" s="102">
        <v>0.29166666666666669</v>
      </c>
      <c r="P89">
        <v>77</v>
      </c>
      <c r="Q89">
        <v>96</v>
      </c>
      <c r="R89" t="s">
        <v>51</v>
      </c>
      <c r="S89">
        <v>49</v>
      </c>
      <c r="T89" s="102">
        <v>0.39583333333333331</v>
      </c>
      <c r="AB89" s="77">
        <f t="shared" si="1"/>
        <v>180</v>
      </c>
    </row>
    <row r="90" spans="1:28" x14ac:dyDescent="0.3">
      <c r="A90" s="34">
        <v>41728</v>
      </c>
      <c r="B90">
        <v>1159</v>
      </c>
      <c r="C90" t="s">
        <v>1282</v>
      </c>
      <c r="D90" t="s">
        <v>1283</v>
      </c>
      <c r="E90">
        <v>38</v>
      </c>
      <c r="F90" t="s">
        <v>1577</v>
      </c>
      <c r="G90" t="s">
        <v>1308</v>
      </c>
      <c r="H90" t="s">
        <v>1339</v>
      </c>
      <c r="I90" s="102">
        <v>0.125</v>
      </c>
      <c r="J90" t="s">
        <v>1597</v>
      </c>
      <c r="K90" s="102">
        <v>0.96527777777777779</v>
      </c>
      <c r="L90">
        <v>23</v>
      </c>
      <c r="M90" t="s">
        <v>1358</v>
      </c>
      <c r="N90" t="s">
        <v>1316</v>
      </c>
      <c r="O90" s="102">
        <v>0.9375</v>
      </c>
      <c r="P90">
        <v>80</v>
      </c>
      <c r="Q90">
        <v>94</v>
      </c>
      <c r="R90" t="s">
        <v>51</v>
      </c>
      <c r="S90">
        <v>42</v>
      </c>
      <c r="T90" s="102">
        <v>0.85416666666666663</v>
      </c>
      <c r="AB90" s="77">
        <f t="shared" si="1"/>
        <v>230</v>
      </c>
    </row>
    <row r="91" spans="1:28" x14ac:dyDescent="0.3">
      <c r="A91" s="34">
        <v>41729</v>
      </c>
      <c r="B91">
        <v>1159</v>
      </c>
      <c r="C91" t="s">
        <v>1282</v>
      </c>
      <c r="D91" t="s">
        <v>1283</v>
      </c>
      <c r="E91">
        <v>38</v>
      </c>
      <c r="G91" t="s">
        <v>1308</v>
      </c>
      <c r="M91" t="s">
        <v>1335</v>
      </c>
      <c r="P91">
        <v>78</v>
      </c>
      <c r="AB91" s="77">
        <f t="shared" si="1"/>
        <v>0</v>
      </c>
    </row>
    <row r="92" spans="1:28" x14ac:dyDescent="0.3">
      <c r="A92" s="34">
        <v>41730</v>
      </c>
      <c r="B92">
        <v>1159</v>
      </c>
      <c r="C92" t="s">
        <v>1282</v>
      </c>
      <c r="D92" t="s">
        <v>1283</v>
      </c>
      <c r="E92">
        <v>38</v>
      </c>
      <c r="F92" t="s">
        <v>1741</v>
      </c>
      <c r="G92" t="s">
        <v>1308</v>
      </c>
      <c r="H92" t="s">
        <v>1315</v>
      </c>
      <c r="I92" s="102">
        <v>0.23611111111111113</v>
      </c>
      <c r="J92" t="s">
        <v>1719</v>
      </c>
      <c r="K92" s="102">
        <v>0.54861111111111105</v>
      </c>
      <c r="L92">
        <v>20</v>
      </c>
      <c r="M92" t="s">
        <v>1404</v>
      </c>
      <c r="N92" t="s">
        <v>1502</v>
      </c>
      <c r="O92" s="102">
        <v>0.60416666666666663</v>
      </c>
      <c r="P92">
        <v>39</v>
      </c>
      <c r="Q92">
        <v>46</v>
      </c>
      <c r="R92" s="102">
        <v>0</v>
      </c>
      <c r="S92">
        <v>36</v>
      </c>
      <c r="T92" s="102">
        <v>0.73611111111111116</v>
      </c>
      <c r="AB92" s="77">
        <f t="shared" si="1"/>
        <v>200</v>
      </c>
    </row>
    <row r="93" spans="1:28" x14ac:dyDescent="0.3">
      <c r="A93" s="34">
        <v>41731</v>
      </c>
      <c r="B93">
        <v>1159</v>
      </c>
      <c r="C93" t="s">
        <v>1282</v>
      </c>
      <c r="D93" t="s">
        <v>1283</v>
      </c>
      <c r="E93">
        <v>38</v>
      </c>
      <c r="F93" t="s">
        <v>1530</v>
      </c>
      <c r="G93" t="s">
        <v>1427</v>
      </c>
      <c r="H93" t="s">
        <v>1422</v>
      </c>
      <c r="I93" s="102">
        <v>0.98611111111111116</v>
      </c>
      <c r="J93" t="s">
        <v>1728</v>
      </c>
      <c r="K93" s="102">
        <v>3.4722222222222224E-2</v>
      </c>
      <c r="L93">
        <v>32</v>
      </c>
      <c r="M93" t="s">
        <v>1326</v>
      </c>
      <c r="N93" t="s">
        <v>1436</v>
      </c>
      <c r="O93" s="102">
        <v>0.1875</v>
      </c>
      <c r="P93">
        <v>81</v>
      </c>
      <c r="Q93">
        <v>88</v>
      </c>
      <c r="R93" t="s">
        <v>51</v>
      </c>
      <c r="S93">
        <v>40</v>
      </c>
      <c r="T93" s="102">
        <v>3.4722222222222224E-2</v>
      </c>
      <c r="AB93" s="77">
        <f t="shared" si="1"/>
        <v>320</v>
      </c>
    </row>
    <row r="94" spans="1:28" x14ac:dyDescent="0.3">
      <c r="A94" s="34">
        <v>41732</v>
      </c>
      <c r="B94">
        <v>1159</v>
      </c>
      <c r="C94" t="s">
        <v>1282</v>
      </c>
      <c r="D94" t="s">
        <v>1283</v>
      </c>
      <c r="E94">
        <v>38</v>
      </c>
      <c r="F94" t="s">
        <v>1546</v>
      </c>
      <c r="G94" t="s">
        <v>1310</v>
      </c>
      <c r="H94" t="s">
        <v>1434</v>
      </c>
      <c r="I94" s="102">
        <v>0.40972222222222227</v>
      </c>
      <c r="J94" t="s">
        <v>1341</v>
      </c>
      <c r="K94" s="102">
        <v>0.66666666666666663</v>
      </c>
      <c r="L94">
        <v>30</v>
      </c>
      <c r="M94" t="s">
        <v>1310</v>
      </c>
      <c r="N94" t="s">
        <v>1368</v>
      </c>
      <c r="O94" s="102">
        <v>0.38194444444444442</v>
      </c>
      <c r="P94">
        <v>86</v>
      </c>
      <c r="Q94">
        <v>96</v>
      </c>
      <c r="R94" s="102">
        <v>0.4236111111111111</v>
      </c>
      <c r="S94">
        <v>76</v>
      </c>
      <c r="T94" s="102">
        <v>0.5625</v>
      </c>
      <c r="AB94" s="77">
        <f t="shared" si="1"/>
        <v>300</v>
      </c>
    </row>
    <row r="95" spans="1:28" x14ac:dyDescent="0.3">
      <c r="A95" s="34">
        <v>41733</v>
      </c>
      <c r="B95">
        <v>1159</v>
      </c>
      <c r="C95" t="s">
        <v>1282</v>
      </c>
      <c r="D95" t="s">
        <v>1283</v>
      </c>
      <c r="E95">
        <v>38</v>
      </c>
      <c r="F95" t="s">
        <v>1284</v>
      </c>
      <c r="G95" t="s">
        <v>1308</v>
      </c>
      <c r="H95" t="s">
        <v>1489</v>
      </c>
      <c r="I95" s="102">
        <v>0.2638888888888889</v>
      </c>
      <c r="J95" t="s">
        <v>1363</v>
      </c>
      <c r="K95" s="102">
        <v>0.40972222222222227</v>
      </c>
      <c r="L95">
        <v>7</v>
      </c>
      <c r="M95" t="s">
        <v>1435</v>
      </c>
      <c r="N95" t="s">
        <v>1359</v>
      </c>
      <c r="O95" s="102">
        <v>0.59027777777777779</v>
      </c>
      <c r="P95">
        <v>84</v>
      </c>
      <c r="Q95">
        <v>95</v>
      </c>
      <c r="R95" t="s">
        <v>51</v>
      </c>
      <c r="S95">
        <v>63</v>
      </c>
      <c r="T95" s="102">
        <v>0.45833333333333331</v>
      </c>
      <c r="AB95" s="77">
        <f t="shared" si="1"/>
        <v>70</v>
      </c>
    </row>
    <row r="96" spans="1:28" x14ac:dyDescent="0.3">
      <c r="A96" s="34">
        <v>41734</v>
      </c>
      <c r="B96">
        <v>1159</v>
      </c>
      <c r="C96" t="s">
        <v>1282</v>
      </c>
      <c r="D96" t="s">
        <v>1283</v>
      </c>
      <c r="E96">
        <v>38</v>
      </c>
      <c r="F96" t="s">
        <v>1658</v>
      </c>
      <c r="G96" t="s">
        <v>1308</v>
      </c>
      <c r="H96" t="s">
        <v>1354</v>
      </c>
      <c r="I96" s="102">
        <v>3.4722222222222224E-2</v>
      </c>
      <c r="J96" t="s">
        <v>1644</v>
      </c>
      <c r="K96" s="102">
        <v>0.54861111111111105</v>
      </c>
      <c r="L96">
        <v>4</v>
      </c>
      <c r="M96" t="s">
        <v>1358</v>
      </c>
      <c r="N96" t="s">
        <v>1384</v>
      </c>
      <c r="O96" s="102">
        <v>0.64583333333333337</v>
      </c>
      <c r="P96">
        <v>81</v>
      </c>
      <c r="Q96">
        <v>94</v>
      </c>
      <c r="R96" s="102">
        <v>4.1666666666666664E-2</v>
      </c>
      <c r="S96">
        <v>72</v>
      </c>
      <c r="T96" s="102">
        <v>0.55555555555555558</v>
      </c>
      <c r="AB96" s="77">
        <f t="shared" si="1"/>
        <v>40</v>
      </c>
    </row>
    <row r="97" spans="1:28" x14ac:dyDescent="0.3">
      <c r="A97" s="34">
        <v>41735</v>
      </c>
      <c r="B97">
        <v>1159</v>
      </c>
      <c r="C97" t="s">
        <v>1282</v>
      </c>
      <c r="D97" t="s">
        <v>1283</v>
      </c>
      <c r="E97">
        <v>38</v>
      </c>
      <c r="F97" t="s">
        <v>1321</v>
      </c>
      <c r="G97" t="s">
        <v>1308</v>
      </c>
      <c r="H97" t="s">
        <v>1354</v>
      </c>
      <c r="I97" s="102">
        <v>0.24305555555555555</v>
      </c>
      <c r="J97" t="s">
        <v>1656</v>
      </c>
      <c r="K97" s="102">
        <v>0.52777777777777779</v>
      </c>
      <c r="L97">
        <v>32</v>
      </c>
      <c r="M97" t="s">
        <v>1288</v>
      </c>
      <c r="N97" t="s">
        <v>1316</v>
      </c>
      <c r="O97" s="102">
        <v>0.61111111111111105</v>
      </c>
      <c r="P97">
        <v>87</v>
      </c>
      <c r="Q97">
        <v>95</v>
      </c>
      <c r="R97" t="s">
        <v>51</v>
      </c>
      <c r="S97">
        <v>74</v>
      </c>
      <c r="T97" s="102">
        <v>0.53472222222222221</v>
      </c>
      <c r="AB97" s="77">
        <f t="shared" si="1"/>
        <v>320</v>
      </c>
    </row>
    <row r="98" spans="1:28" x14ac:dyDescent="0.3">
      <c r="A98" s="34">
        <v>41736</v>
      </c>
      <c r="B98">
        <v>1159</v>
      </c>
      <c r="C98" t="s">
        <v>1282</v>
      </c>
      <c r="D98" t="s">
        <v>1283</v>
      </c>
      <c r="E98">
        <v>38</v>
      </c>
      <c r="F98" t="s">
        <v>1300</v>
      </c>
      <c r="G98" t="s">
        <v>1335</v>
      </c>
      <c r="H98" t="s">
        <v>1428</v>
      </c>
      <c r="I98" s="102">
        <v>0.24305555555555555</v>
      </c>
      <c r="J98" t="s">
        <v>1715</v>
      </c>
      <c r="K98" s="102">
        <v>0.64583333333333337</v>
      </c>
      <c r="L98">
        <v>28</v>
      </c>
      <c r="M98" t="s">
        <v>1329</v>
      </c>
      <c r="N98" t="s">
        <v>1284</v>
      </c>
      <c r="O98" s="102">
        <v>0.76388888888888884</v>
      </c>
      <c r="P98">
        <v>85</v>
      </c>
      <c r="Q98">
        <v>96</v>
      </c>
      <c r="R98" t="s">
        <v>51</v>
      </c>
      <c r="S98">
        <v>69</v>
      </c>
      <c r="T98" s="102">
        <v>0.54166666666666663</v>
      </c>
      <c r="AB98" s="77">
        <f t="shared" si="1"/>
        <v>280</v>
      </c>
    </row>
    <row r="99" spans="1:28" x14ac:dyDescent="0.3">
      <c r="A99" s="34">
        <v>41737</v>
      </c>
      <c r="B99">
        <v>1159</v>
      </c>
      <c r="C99" t="s">
        <v>1282</v>
      </c>
      <c r="D99" t="s">
        <v>1283</v>
      </c>
      <c r="E99">
        <v>38</v>
      </c>
      <c r="F99" t="s">
        <v>1302</v>
      </c>
      <c r="G99" t="s">
        <v>1431</v>
      </c>
      <c r="H99" t="s">
        <v>1294</v>
      </c>
      <c r="I99" s="102">
        <v>0.98611111111111116</v>
      </c>
      <c r="J99" t="s">
        <v>1544</v>
      </c>
      <c r="K99" s="102">
        <v>0.56944444444444442</v>
      </c>
      <c r="L99">
        <v>7</v>
      </c>
      <c r="M99" t="s">
        <v>1396</v>
      </c>
      <c r="N99" t="s">
        <v>1351</v>
      </c>
      <c r="O99" s="102">
        <v>0.76388888888888884</v>
      </c>
      <c r="P99">
        <v>88</v>
      </c>
      <c r="Q99">
        <v>96</v>
      </c>
      <c r="R99" t="s">
        <v>51</v>
      </c>
      <c r="S99">
        <v>81</v>
      </c>
      <c r="T99" s="102">
        <v>0.49305555555555558</v>
      </c>
      <c r="AB99" s="77">
        <f t="shared" si="1"/>
        <v>70</v>
      </c>
    </row>
    <row r="100" spans="1:28" x14ac:dyDescent="0.3">
      <c r="A100" s="34">
        <v>41738</v>
      </c>
      <c r="B100">
        <v>1159</v>
      </c>
      <c r="C100" t="s">
        <v>1282</v>
      </c>
      <c r="D100" t="s">
        <v>1283</v>
      </c>
      <c r="E100">
        <v>38</v>
      </c>
      <c r="F100" t="s">
        <v>1510</v>
      </c>
      <c r="G100" t="s">
        <v>1308</v>
      </c>
      <c r="H100" t="s">
        <v>1384</v>
      </c>
      <c r="I100" s="102">
        <v>0.22222222222222221</v>
      </c>
      <c r="J100" t="s">
        <v>1612</v>
      </c>
      <c r="K100" s="102">
        <v>0.41666666666666669</v>
      </c>
      <c r="L100">
        <v>6</v>
      </c>
      <c r="M100" t="s">
        <v>1404</v>
      </c>
      <c r="N100" t="s">
        <v>1336</v>
      </c>
      <c r="O100" s="102">
        <v>0.49305555555555558</v>
      </c>
      <c r="P100">
        <v>89</v>
      </c>
      <c r="Q100">
        <v>96</v>
      </c>
      <c r="R100" t="s">
        <v>51</v>
      </c>
      <c r="S100">
        <v>70</v>
      </c>
      <c r="T100" s="102">
        <v>0.39583333333333331</v>
      </c>
      <c r="AB100" s="77">
        <f t="shared" si="1"/>
        <v>60</v>
      </c>
    </row>
    <row r="101" spans="1:28" x14ac:dyDescent="0.3">
      <c r="A101" s="34">
        <v>41739</v>
      </c>
      <c r="B101">
        <v>1159</v>
      </c>
      <c r="C101" t="s">
        <v>1282</v>
      </c>
      <c r="D101" t="s">
        <v>1283</v>
      </c>
      <c r="E101">
        <v>38</v>
      </c>
      <c r="F101" t="s">
        <v>1346</v>
      </c>
      <c r="G101" t="s">
        <v>1833</v>
      </c>
      <c r="H101" t="s">
        <v>1440</v>
      </c>
      <c r="I101" s="102">
        <v>5.5555555555555552E-2</v>
      </c>
      <c r="J101" t="s">
        <v>1492</v>
      </c>
      <c r="K101" s="102">
        <v>0.80555555555555547</v>
      </c>
      <c r="L101">
        <v>6</v>
      </c>
      <c r="M101" t="s">
        <v>1431</v>
      </c>
      <c r="N101" t="s">
        <v>1686</v>
      </c>
      <c r="O101" s="102">
        <v>0.78472222222222221</v>
      </c>
      <c r="P101">
        <v>93</v>
      </c>
      <c r="Q101">
        <v>95</v>
      </c>
      <c r="R101" t="s">
        <v>51</v>
      </c>
      <c r="S101">
        <v>62</v>
      </c>
      <c r="T101" s="102">
        <v>0.80555555555555547</v>
      </c>
      <c r="AB101" s="77">
        <f t="shared" si="1"/>
        <v>60</v>
      </c>
    </row>
    <row r="102" spans="1:28" x14ac:dyDescent="0.3">
      <c r="A102" s="34">
        <v>41740</v>
      </c>
      <c r="B102">
        <v>1159</v>
      </c>
      <c r="C102" t="s">
        <v>1282</v>
      </c>
      <c r="D102" t="s">
        <v>1283</v>
      </c>
      <c r="E102">
        <v>38</v>
      </c>
      <c r="F102" t="s">
        <v>1419</v>
      </c>
      <c r="G102" t="s">
        <v>1308</v>
      </c>
      <c r="H102" t="s">
        <v>1362</v>
      </c>
      <c r="I102" s="102">
        <v>0.39583333333333331</v>
      </c>
      <c r="J102" t="s">
        <v>1671</v>
      </c>
      <c r="K102" s="102">
        <v>0.65277777777777779</v>
      </c>
      <c r="L102">
        <v>28</v>
      </c>
      <c r="M102" t="s">
        <v>1326</v>
      </c>
      <c r="N102" t="s">
        <v>1341</v>
      </c>
      <c r="O102" s="102">
        <v>0.17361111111111113</v>
      </c>
      <c r="P102">
        <v>92</v>
      </c>
      <c r="Q102">
        <v>95</v>
      </c>
      <c r="R102" s="102">
        <v>0.21527777777777779</v>
      </c>
      <c r="S102">
        <v>83</v>
      </c>
      <c r="T102" t="s">
        <v>51</v>
      </c>
      <c r="AB102" s="77">
        <f t="shared" si="1"/>
        <v>280</v>
      </c>
    </row>
    <row r="103" spans="1:28" x14ac:dyDescent="0.3">
      <c r="A103" s="34">
        <v>41741</v>
      </c>
      <c r="B103">
        <v>1159</v>
      </c>
      <c r="C103" t="s">
        <v>1282</v>
      </c>
      <c r="D103" t="s">
        <v>1283</v>
      </c>
      <c r="E103">
        <v>38</v>
      </c>
      <c r="F103" t="s">
        <v>1383</v>
      </c>
      <c r="G103" t="s">
        <v>1308</v>
      </c>
      <c r="H103" t="s">
        <v>1428</v>
      </c>
      <c r="I103" s="102">
        <v>0.16666666666666666</v>
      </c>
      <c r="J103" t="s">
        <v>1612</v>
      </c>
      <c r="K103" s="102">
        <v>0.57638888888888895</v>
      </c>
      <c r="L103">
        <v>31</v>
      </c>
      <c r="M103" t="s">
        <v>1296</v>
      </c>
      <c r="N103" t="s">
        <v>1506</v>
      </c>
      <c r="O103" s="102">
        <v>0.64583333333333337</v>
      </c>
      <c r="P103">
        <v>88</v>
      </c>
      <c r="Q103">
        <v>95</v>
      </c>
      <c r="R103" t="s">
        <v>51</v>
      </c>
      <c r="S103">
        <v>80</v>
      </c>
      <c r="T103" s="102">
        <v>0.40972222222222227</v>
      </c>
      <c r="AB103" s="77">
        <f t="shared" si="1"/>
        <v>310</v>
      </c>
    </row>
    <row r="104" spans="1:28" x14ac:dyDescent="0.3">
      <c r="A104" s="34">
        <v>41742</v>
      </c>
      <c r="B104">
        <v>1159</v>
      </c>
      <c r="C104" t="s">
        <v>1282</v>
      </c>
      <c r="D104" t="s">
        <v>1283</v>
      </c>
      <c r="E104">
        <v>38</v>
      </c>
      <c r="F104" t="s">
        <v>1304</v>
      </c>
      <c r="G104" t="s">
        <v>1308</v>
      </c>
      <c r="H104" t="s">
        <v>1428</v>
      </c>
      <c r="I104" s="102">
        <v>0.27777777777777779</v>
      </c>
      <c r="J104" t="s">
        <v>1530</v>
      </c>
      <c r="K104" s="102">
        <v>0.52777777777777779</v>
      </c>
      <c r="L104">
        <v>7</v>
      </c>
      <c r="M104" t="s">
        <v>1288</v>
      </c>
      <c r="N104" t="s">
        <v>1359</v>
      </c>
      <c r="O104" s="102">
        <v>0.47916666666666669</v>
      </c>
      <c r="P104">
        <v>90</v>
      </c>
      <c r="Q104">
        <v>95</v>
      </c>
      <c r="R104" t="s">
        <v>51</v>
      </c>
      <c r="S104">
        <v>82</v>
      </c>
      <c r="T104" t="s">
        <v>51</v>
      </c>
      <c r="AB104" s="77">
        <f t="shared" si="1"/>
        <v>70</v>
      </c>
    </row>
    <row r="105" spans="1:28" x14ac:dyDescent="0.3">
      <c r="A105" s="34">
        <v>41743</v>
      </c>
      <c r="B105">
        <v>1159</v>
      </c>
      <c r="C105" t="s">
        <v>1282</v>
      </c>
      <c r="D105" t="s">
        <v>1283</v>
      </c>
      <c r="E105">
        <v>38</v>
      </c>
      <c r="F105" t="s">
        <v>1304</v>
      </c>
      <c r="G105" t="s">
        <v>1308</v>
      </c>
      <c r="H105" t="s">
        <v>1483</v>
      </c>
      <c r="I105" s="102">
        <v>0.25</v>
      </c>
      <c r="J105" t="s">
        <v>1363</v>
      </c>
      <c r="K105" s="102">
        <v>0.50694444444444442</v>
      </c>
      <c r="L105">
        <v>7</v>
      </c>
      <c r="M105" t="s">
        <v>1310</v>
      </c>
      <c r="N105" t="s">
        <v>1284</v>
      </c>
      <c r="O105" s="102">
        <v>0.63194444444444442</v>
      </c>
      <c r="P105">
        <v>90</v>
      </c>
      <c r="Q105">
        <v>94</v>
      </c>
      <c r="R105" t="s">
        <v>51</v>
      </c>
      <c r="S105">
        <v>88</v>
      </c>
      <c r="T105" t="s">
        <v>51</v>
      </c>
      <c r="AB105" s="77">
        <f t="shared" si="1"/>
        <v>70</v>
      </c>
    </row>
    <row r="106" spans="1:28" x14ac:dyDescent="0.3">
      <c r="A106" s="34">
        <v>41744</v>
      </c>
      <c r="B106">
        <v>1159</v>
      </c>
      <c r="C106" t="s">
        <v>1282</v>
      </c>
      <c r="D106" t="s">
        <v>1283</v>
      </c>
      <c r="E106">
        <v>38</v>
      </c>
      <c r="F106" t="s">
        <v>1368</v>
      </c>
      <c r="G106" t="s">
        <v>1308</v>
      </c>
      <c r="H106" t="s">
        <v>1294</v>
      </c>
      <c r="I106" s="102">
        <v>0.24305555555555555</v>
      </c>
      <c r="J106" t="s">
        <v>1328</v>
      </c>
      <c r="K106" s="102">
        <v>0.53472222222222221</v>
      </c>
      <c r="L106">
        <v>7</v>
      </c>
      <c r="M106" t="s">
        <v>1431</v>
      </c>
      <c r="N106" t="s">
        <v>1327</v>
      </c>
      <c r="O106" s="102">
        <v>0.55555555555555558</v>
      </c>
      <c r="P106">
        <v>89</v>
      </c>
      <c r="Q106">
        <v>95</v>
      </c>
      <c r="R106" t="s">
        <v>51</v>
      </c>
      <c r="S106">
        <v>81</v>
      </c>
      <c r="T106" s="102">
        <v>0.5625</v>
      </c>
      <c r="AB106" s="77">
        <f t="shared" si="1"/>
        <v>70</v>
      </c>
    </row>
    <row r="107" spans="1:28" x14ac:dyDescent="0.3">
      <c r="A107" s="34">
        <v>41745</v>
      </c>
      <c r="B107">
        <v>1159</v>
      </c>
      <c r="C107" t="s">
        <v>1282</v>
      </c>
      <c r="D107" t="s">
        <v>1283</v>
      </c>
      <c r="E107">
        <v>38</v>
      </c>
      <c r="F107" t="s">
        <v>1346</v>
      </c>
      <c r="G107" t="s">
        <v>1308</v>
      </c>
      <c r="H107" t="s">
        <v>1449</v>
      </c>
      <c r="I107" s="102">
        <v>0.17361111111111113</v>
      </c>
      <c r="J107" t="s">
        <v>1729</v>
      </c>
      <c r="K107" s="102">
        <v>0.64583333333333337</v>
      </c>
      <c r="L107">
        <v>7</v>
      </c>
      <c r="M107" t="s">
        <v>1358</v>
      </c>
      <c r="N107" t="s">
        <v>1310</v>
      </c>
      <c r="O107" s="102">
        <v>0.68055555555555547</v>
      </c>
      <c r="P107">
        <v>93</v>
      </c>
      <c r="Q107">
        <v>95</v>
      </c>
      <c r="R107" t="s">
        <v>51</v>
      </c>
      <c r="S107">
        <v>82</v>
      </c>
      <c r="T107" s="102">
        <v>0.66666666666666663</v>
      </c>
      <c r="AB107" s="77">
        <f t="shared" si="1"/>
        <v>70</v>
      </c>
    </row>
    <row r="108" spans="1:28" x14ac:dyDescent="0.3">
      <c r="A108" s="34">
        <v>41746</v>
      </c>
      <c r="B108">
        <v>1159</v>
      </c>
      <c r="C108" t="s">
        <v>1282</v>
      </c>
      <c r="D108" t="s">
        <v>1283</v>
      </c>
      <c r="E108">
        <v>38</v>
      </c>
      <c r="F108" t="s">
        <v>1497</v>
      </c>
      <c r="G108" t="s">
        <v>1308</v>
      </c>
      <c r="H108" t="s">
        <v>1486</v>
      </c>
      <c r="I108" s="102">
        <v>3.4722222222222224E-2</v>
      </c>
      <c r="J108" t="s">
        <v>1346</v>
      </c>
      <c r="K108" s="102">
        <v>0.56944444444444442</v>
      </c>
      <c r="L108">
        <v>30</v>
      </c>
      <c r="M108" t="s">
        <v>1358</v>
      </c>
      <c r="N108" t="s">
        <v>1456</v>
      </c>
      <c r="O108" s="102">
        <v>8.3333333333333329E-2</v>
      </c>
      <c r="P108">
        <v>94</v>
      </c>
      <c r="Q108">
        <v>96</v>
      </c>
      <c r="R108" t="s">
        <v>51</v>
      </c>
      <c r="S108">
        <v>92</v>
      </c>
      <c r="T108" t="s">
        <v>51</v>
      </c>
      <c r="AB108" s="77">
        <f t="shared" si="1"/>
        <v>300</v>
      </c>
    </row>
    <row r="109" spans="1:28" x14ac:dyDescent="0.3">
      <c r="A109" s="34">
        <v>41747</v>
      </c>
      <c r="B109">
        <v>1159</v>
      </c>
      <c r="C109" t="s">
        <v>1282</v>
      </c>
      <c r="D109" t="s">
        <v>1283</v>
      </c>
      <c r="E109">
        <v>38</v>
      </c>
      <c r="F109" t="s">
        <v>1521</v>
      </c>
      <c r="G109" t="s">
        <v>1308</v>
      </c>
      <c r="H109" t="s">
        <v>1356</v>
      </c>
      <c r="I109" s="102">
        <v>0.28472222222222221</v>
      </c>
      <c r="J109" t="s">
        <v>1287</v>
      </c>
      <c r="K109" s="102">
        <v>0.67361111111111116</v>
      </c>
      <c r="L109">
        <v>7</v>
      </c>
      <c r="M109" t="s">
        <v>1335</v>
      </c>
      <c r="N109" t="s">
        <v>1340</v>
      </c>
      <c r="O109" s="102">
        <v>0.71527777777777779</v>
      </c>
      <c r="P109">
        <v>88</v>
      </c>
      <c r="Q109">
        <v>95</v>
      </c>
      <c r="R109" t="s">
        <v>51</v>
      </c>
      <c r="S109">
        <v>74</v>
      </c>
      <c r="T109" s="102">
        <v>0.63888888888888895</v>
      </c>
      <c r="AB109" s="77">
        <f t="shared" si="1"/>
        <v>70</v>
      </c>
    </row>
    <row r="110" spans="1:28" x14ac:dyDescent="0.3">
      <c r="A110" s="34">
        <v>41748</v>
      </c>
      <c r="B110">
        <v>1159</v>
      </c>
      <c r="C110" t="s">
        <v>1282</v>
      </c>
      <c r="D110" t="s">
        <v>1283</v>
      </c>
      <c r="E110">
        <v>38</v>
      </c>
      <c r="F110" t="s">
        <v>1302</v>
      </c>
      <c r="G110" t="s">
        <v>1546</v>
      </c>
      <c r="H110" t="s">
        <v>1484</v>
      </c>
      <c r="I110" s="102">
        <v>0.20833333333333334</v>
      </c>
      <c r="J110" t="s">
        <v>1394</v>
      </c>
      <c r="K110" s="102">
        <v>0.60416666666666663</v>
      </c>
      <c r="L110">
        <v>28</v>
      </c>
      <c r="M110" t="s">
        <v>1431</v>
      </c>
      <c r="N110" t="s">
        <v>1391</v>
      </c>
      <c r="O110" s="102">
        <v>0.85416666666666663</v>
      </c>
      <c r="P110">
        <v>85</v>
      </c>
      <c r="Q110">
        <v>95</v>
      </c>
      <c r="R110" s="102">
        <v>0</v>
      </c>
      <c r="S110">
        <v>75</v>
      </c>
      <c r="T110" s="102">
        <v>0.59722222222222221</v>
      </c>
      <c r="AB110" s="77">
        <f t="shared" si="1"/>
        <v>280</v>
      </c>
    </row>
    <row r="111" spans="1:28" x14ac:dyDescent="0.3">
      <c r="A111" s="34">
        <v>41749</v>
      </c>
      <c r="B111">
        <v>1159</v>
      </c>
      <c r="C111" t="s">
        <v>1282</v>
      </c>
      <c r="D111" t="s">
        <v>1283</v>
      </c>
      <c r="E111">
        <v>38</v>
      </c>
      <c r="F111" t="s">
        <v>1371</v>
      </c>
      <c r="G111" t="s">
        <v>1737</v>
      </c>
      <c r="H111" t="s">
        <v>1428</v>
      </c>
      <c r="I111" s="102">
        <v>6.9444444444444434E-2</v>
      </c>
      <c r="J111" t="s">
        <v>1490</v>
      </c>
      <c r="K111" s="102">
        <v>0.63194444444444442</v>
      </c>
      <c r="L111">
        <v>28</v>
      </c>
      <c r="M111" t="s">
        <v>1335</v>
      </c>
      <c r="N111" t="s">
        <v>1436</v>
      </c>
      <c r="O111" s="102">
        <v>0.25</v>
      </c>
      <c r="P111">
        <v>85</v>
      </c>
      <c r="Q111">
        <v>96</v>
      </c>
      <c r="R111" t="s">
        <v>51</v>
      </c>
      <c r="S111">
        <v>75</v>
      </c>
      <c r="T111" s="102">
        <v>0.64583333333333337</v>
      </c>
      <c r="AB111" s="77">
        <f t="shared" si="1"/>
        <v>280</v>
      </c>
    </row>
    <row r="112" spans="1:28" x14ac:dyDescent="0.3">
      <c r="A112" s="34">
        <v>41750</v>
      </c>
      <c r="B112">
        <v>1159</v>
      </c>
      <c r="C112" t="s">
        <v>1282</v>
      </c>
      <c r="D112" t="s">
        <v>1283</v>
      </c>
      <c r="E112">
        <v>38</v>
      </c>
      <c r="F112" t="s">
        <v>1419</v>
      </c>
      <c r="G112" t="s">
        <v>1415</v>
      </c>
      <c r="H112" t="s">
        <v>1486</v>
      </c>
      <c r="I112" s="102">
        <v>0.14583333333333334</v>
      </c>
      <c r="J112" t="s">
        <v>1321</v>
      </c>
      <c r="K112" t="s">
        <v>51</v>
      </c>
      <c r="L112">
        <v>28</v>
      </c>
      <c r="M112" t="s">
        <v>1296</v>
      </c>
      <c r="N112" t="s">
        <v>1348</v>
      </c>
      <c r="O112" s="102">
        <v>0.71527777777777779</v>
      </c>
      <c r="P112">
        <v>87</v>
      </c>
      <c r="Q112">
        <v>95</v>
      </c>
      <c r="R112" t="s">
        <v>51</v>
      </c>
      <c r="S112">
        <v>78</v>
      </c>
      <c r="T112" s="102">
        <v>0.54166666666666663</v>
      </c>
      <c r="AB112" s="77">
        <f t="shared" si="1"/>
        <v>280</v>
      </c>
    </row>
    <row r="113" spans="1:28" x14ac:dyDescent="0.3">
      <c r="A113" s="34">
        <v>41751</v>
      </c>
      <c r="B113">
        <v>1159</v>
      </c>
      <c r="C113" t="s">
        <v>1282</v>
      </c>
      <c r="D113" t="s">
        <v>1283</v>
      </c>
      <c r="E113">
        <v>38</v>
      </c>
      <c r="F113" t="s">
        <v>1556</v>
      </c>
      <c r="G113" t="s">
        <v>1352</v>
      </c>
      <c r="H113" t="s">
        <v>1319</v>
      </c>
      <c r="I113" s="102">
        <v>0.99305555555555547</v>
      </c>
      <c r="J113" t="s">
        <v>1617</v>
      </c>
      <c r="K113" s="102">
        <v>0.5</v>
      </c>
      <c r="L113">
        <v>0</v>
      </c>
      <c r="M113" t="s">
        <v>1435</v>
      </c>
      <c r="N113" t="s">
        <v>1359</v>
      </c>
      <c r="O113" s="102">
        <v>0.65277777777777779</v>
      </c>
      <c r="P113">
        <v>87</v>
      </c>
      <c r="Q113">
        <v>95</v>
      </c>
      <c r="R113" t="s">
        <v>51</v>
      </c>
      <c r="S113">
        <v>75</v>
      </c>
      <c r="T113" s="102">
        <v>0.71527777777777779</v>
      </c>
      <c r="AB113" s="77">
        <f t="shared" si="1"/>
        <v>0</v>
      </c>
    </row>
    <row r="114" spans="1:28" x14ac:dyDescent="0.3">
      <c r="A114" s="34">
        <v>41752</v>
      </c>
      <c r="B114">
        <v>1159</v>
      </c>
      <c r="C114" t="s">
        <v>1282</v>
      </c>
      <c r="D114" t="s">
        <v>1283</v>
      </c>
      <c r="E114">
        <v>38</v>
      </c>
      <c r="F114" t="s">
        <v>1574</v>
      </c>
      <c r="G114" t="s">
        <v>1308</v>
      </c>
      <c r="H114" t="s">
        <v>1319</v>
      </c>
      <c r="I114" s="102">
        <v>6.9444444444444441E-3</v>
      </c>
      <c r="J114" t="s">
        <v>1597</v>
      </c>
      <c r="K114" s="102">
        <v>0.2986111111111111</v>
      </c>
      <c r="L114">
        <v>28</v>
      </c>
      <c r="M114" t="s">
        <v>1431</v>
      </c>
      <c r="N114" t="s">
        <v>1550</v>
      </c>
      <c r="O114" s="102">
        <v>0.44444444444444442</v>
      </c>
      <c r="P114">
        <v>67</v>
      </c>
      <c r="Q114">
        <v>89</v>
      </c>
      <c r="R114" s="102">
        <v>0.3888888888888889</v>
      </c>
      <c r="S114">
        <v>54</v>
      </c>
      <c r="T114" s="102">
        <v>0.25694444444444448</v>
      </c>
      <c r="AB114" s="77">
        <f t="shared" si="1"/>
        <v>280</v>
      </c>
    </row>
    <row r="115" spans="1:28" x14ac:dyDescent="0.3">
      <c r="A115" s="34">
        <v>41753</v>
      </c>
      <c r="B115">
        <v>1159</v>
      </c>
      <c r="C115" t="s">
        <v>1282</v>
      </c>
      <c r="D115" t="s">
        <v>1283</v>
      </c>
      <c r="E115">
        <v>38</v>
      </c>
      <c r="F115" t="s">
        <v>1506</v>
      </c>
      <c r="G115" t="s">
        <v>1431</v>
      </c>
      <c r="H115" t="s">
        <v>1351</v>
      </c>
      <c r="I115" s="102">
        <v>0.25</v>
      </c>
      <c r="J115" t="s">
        <v>1394</v>
      </c>
      <c r="K115" t="s">
        <v>51</v>
      </c>
      <c r="L115">
        <v>28</v>
      </c>
      <c r="M115" t="s">
        <v>1396</v>
      </c>
      <c r="N115" t="s">
        <v>1502</v>
      </c>
      <c r="O115" s="102">
        <v>0.63888888888888895</v>
      </c>
      <c r="P115">
        <v>88</v>
      </c>
      <c r="Q115">
        <v>94</v>
      </c>
      <c r="R115" s="102">
        <v>0.70833333333333337</v>
      </c>
      <c r="S115">
        <v>69</v>
      </c>
      <c r="T115" t="s">
        <v>51</v>
      </c>
      <c r="AB115" s="77">
        <f t="shared" si="1"/>
        <v>280</v>
      </c>
    </row>
    <row r="116" spans="1:28" x14ac:dyDescent="0.3">
      <c r="A116" s="34">
        <v>41754</v>
      </c>
      <c r="B116">
        <v>1159</v>
      </c>
      <c r="C116" t="s">
        <v>1282</v>
      </c>
      <c r="D116" t="s">
        <v>1283</v>
      </c>
      <c r="E116">
        <v>38</v>
      </c>
      <c r="F116" t="s">
        <v>1304</v>
      </c>
      <c r="G116" t="s">
        <v>1485</v>
      </c>
      <c r="H116" t="s">
        <v>1428</v>
      </c>
      <c r="I116" s="102">
        <v>0.20833333333333334</v>
      </c>
      <c r="J116" t="s">
        <v>1669</v>
      </c>
      <c r="K116" s="102">
        <v>0.56944444444444442</v>
      </c>
      <c r="L116">
        <v>27</v>
      </c>
      <c r="M116" t="s">
        <v>1435</v>
      </c>
      <c r="N116" t="s">
        <v>1284</v>
      </c>
      <c r="O116" s="102">
        <v>0.125</v>
      </c>
      <c r="P116">
        <v>57</v>
      </c>
      <c r="Q116">
        <v>72</v>
      </c>
      <c r="R116" s="102">
        <v>0.99930555555555556</v>
      </c>
      <c r="S116">
        <v>50</v>
      </c>
      <c r="T116" s="102">
        <v>0.3611111111111111</v>
      </c>
      <c r="AB116" s="77">
        <f t="shared" si="1"/>
        <v>270</v>
      </c>
    </row>
    <row r="117" spans="1:28" x14ac:dyDescent="0.3">
      <c r="A117" s="34">
        <v>41755</v>
      </c>
      <c r="B117">
        <v>1159</v>
      </c>
      <c r="C117" t="s">
        <v>1282</v>
      </c>
      <c r="D117" t="s">
        <v>1283</v>
      </c>
      <c r="E117">
        <v>38</v>
      </c>
      <c r="F117" t="s">
        <v>1419</v>
      </c>
      <c r="G117" t="s">
        <v>1288</v>
      </c>
      <c r="H117" t="s">
        <v>1486</v>
      </c>
      <c r="I117" s="102">
        <v>0.95833333333333337</v>
      </c>
      <c r="J117" t="s">
        <v>1399</v>
      </c>
      <c r="K117" s="102">
        <v>0.15277777777777776</v>
      </c>
      <c r="L117">
        <v>28</v>
      </c>
      <c r="M117" t="s">
        <v>1456</v>
      </c>
      <c r="N117" t="s">
        <v>1658</v>
      </c>
      <c r="O117" s="102">
        <v>0.77777777777777779</v>
      </c>
      <c r="P117">
        <v>84</v>
      </c>
      <c r="Q117">
        <v>95</v>
      </c>
      <c r="R117" s="102">
        <v>0.29166666666666669</v>
      </c>
      <c r="S117">
        <v>64</v>
      </c>
      <c r="T117" s="102">
        <v>0.875</v>
      </c>
      <c r="AB117" s="77">
        <f t="shared" si="1"/>
        <v>280</v>
      </c>
    </row>
    <row r="118" spans="1:28" x14ac:dyDescent="0.3">
      <c r="A118" s="34">
        <v>41756</v>
      </c>
      <c r="B118">
        <v>1159</v>
      </c>
      <c r="C118" t="s">
        <v>1282</v>
      </c>
      <c r="D118" t="s">
        <v>1283</v>
      </c>
      <c r="E118">
        <v>38</v>
      </c>
      <c r="F118" t="s">
        <v>1419</v>
      </c>
      <c r="G118" t="s">
        <v>1388</v>
      </c>
      <c r="H118" t="s">
        <v>1496</v>
      </c>
      <c r="I118" s="102">
        <v>0.99930555555555556</v>
      </c>
      <c r="J118" t="s">
        <v>1530</v>
      </c>
      <c r="K118" s="102">
        <v>0.4513888888888889</v>
      </c>
      <c r="L118">
        <v>31</v>
      </c>
      <c r="M118" t="s">
        <v>1456</v>
      </c>
      <c r="N118" t="s">
        <v>1658</v>
      </c>
      <c r="O118" s="102">
        <v>0.50694444444444442</v>
      </c>
      <c r="P118">
        <v>68</v>
      </c>
      <c r="Q118">
        <v>94</v>
      </c>
      <c r="R118" t="s">
        <v>51</v>
      </c>
      <c r="S118">
        <v>49</v>
      </c>
      <c r="T118" s="102">
        <v>0.34027777777777773</v>
      </c>
      <c r="AB118" s="77">
        <f t="shared" si="1"/>
        <v>310</v>
      </c>
    </row>
    <row r="119" spans="1:28" x14ac:dyDescent="0.3">
      <c r="A119" s="34">
        <v>41757</v>
      </c>
      <c r="B119">
        <v>1159</v>
      </c>
      <c r="C119" t="s">
        <v>1282</v>
      </c>
      <c r="D119" t="s">
        <v>1283</v>
      </c>
      <c r="E119">
        <v>38</v>
      </c>
      <c r="F119" t="s">
        <v>1497</v>
      </c>
      <c r="G119" t="s">
        <v>1427</v>
      </c>
      <c r="H119" t="s">
        <v>1496</v>
      </c>
      <c r="J119" t="s">
        <v>1538</v>
      </c>
      <c r="K119" s="102">
        <v>0.57638888888888895</v>
      </c>
      <c r="L119">
        <v>34</v>
      </c>
      <c r="M119" t="s">
        <v>1404</v>
      </c>
      <c r="N119" t="s">
        <v>1506</v>
      </c>
      <c r="O119" s="102">
        <v>0.33333333333333331</v>
      </c>
      <c r="P119">
        <v>93</v>
      </c>
      <c r="Q119">
        <v>95</v>
      </c>
      <c r="R119" t="s">
        <v>51</v>
      </c>
      <c r="S119">
        <v>80</v>
      </c>
      <c r="T119" s="102">
        <v>0.9375</v>
      </c>
      <c r="AB119" s="77">
        <f t="shared" si="1"/>
        <v>340</v>
      </c>
    </row>
    <row r="120" spans="1:28" x14ac:dyDescent="0.3">
      <c r="A120" s="34">
        <v>41758</v>
      </c>
      <c r="B120">
        <v>1159</v>
      </c>
      <c r="C120" t="s">
        <v>1282</v>
      </c>
      <c r="D120" t="s">
        <v>1283</v>
      </c>
      <c r="E120">
        <v>38</v>
      </c>
      <c r="F120" t="s">
        <v>1300</v>
      </c>
      <c r="G120" t="s">
        <v>1457</v>
      </c>
      <c r="H120" t="s">
        <v>1302</v>
      </c>
      <c r="I120" s="102">
        <v>0.1875</v>
      </c>
      <c r="J120" t="s">
        <v>1583</v>
      </c>
      <c r="K120" s="102">
        <v>0.4513888888888889</v>
      </c>
      <c r="L120">
        <v>30</v>
      </c>
      <c r="M120" t="s">
        <v>1329</v>
      </c>
      <c r="N120" t="s">
        <v>1434</v>
      </c>
      <c r="O120" s="102">
        <v>0.96527777777777779</v>
      </c>
      <c r="P120">
        <v>87</v>
      </c>
      <c r="Q120">
        <v>95</v>
      </c>
      <c r="R120" t="s">
        <v>51</v>
      </c>
      <c r="S120">
        <v>75</v>
      </c>
      <c r="T120" s="102">
        <v>0.35416666666666669</v>
      </c>
      <c r="AB120" s="77">
        <f t="shared" si="1"/>
        <v>300</v>
      </c>
    </row>
    <row r="121" spans="1:28" x14ac:dyDescent="0.3">
      <c r="A121" s="34">
        <v>41759</v>
      </c>
      <c r="B121">
        <v>1159</v>
      </c>
      <c r="C121" t="s">
        <v>1282</v>
      </c>
      <c r="D121" t="s">
        <v>1283</v>
      </c>
      <c r="E121">
        <v>38</v>
      </c>
      <c r="F121" t="s">
        <v>1651</v>
      </c>
      <c r="G121" t="s">
        <v>1485</v>
      </c>
      <c r="H121" t="s">
        <v>1304</v>
      </c>
      <c r="I121" s="102">
        <v>4.1666666666666664E-2</v>
      </c>
      <c r="J121" t="s">
        <v>1571</v>
      </c>
      <c r="K121" s="102">
        <v>0.58333333333333337</v>
      </c>
      <c r="L121">
        <v>31</v>
      </c>
      <c r="M121" t="s">
        <v>1431</v>
      </c>
      <c r="N121" t="s">
        <v>1319</v>
      </c>
      <c r="O121" s="102">
        <v>1.3888888888888888E-2</v>
      </c>
      <c r="P121">
        <v>86</v>
      </c>
      <c r="Q121">
        <v>95</v>
      </c>
      <c r="R121" t="s">
        <v>51</v>
      </c>
      <c r="S121">
        <v>77</v>
      </c>
      <c r="T121" s="102">
        <v>0.56944444444444442</v>
      </c>
      <c r="AB121" s="77">
        <f t="shared" si="1"/>
        <v>310</v>
      </c>
    </row>
    <row r="122" spans="1:28" x14ac:dyDescent="0.3">
      <c r="A122" s="34">
        <v>41760</v>
      </c>
      <c r="B122">
        <v>1159</v>
      </c>
      <c r="C122" t="s">
        <v>1282</v>
      </c>
      <c r="D122" t="s">
        <v>1283</v>
      </c>
      <c r="E122">
        <v>38</v>
      </c>
      <c r="F122" t="s">
        <v>1612</v>
      </c>
      <c r="G122" t="s">
        <v>1427</v>
      </c>
      <c r="H122" t="s">
        <v>1371</v>
      </c>
      <c r="I122" s="102">
        <v>0.3125</v>
      </c>
      <c r="J122" t="s">
        <v>1637</v>
      </c>
      <c r="K122" s="102">
        <v>0.50694444444444442</v>
      </c>
      <c r="L122">
        <v>32</v>
      </c>
      <c r="M122" t="s">
        <v>1561</v>
      </c>
      <c r="N122" t="s">
        <v>1284</v>
      </c>
      <c r="O122" s="102">
        <v>0.94444444444444453</v>
      </c>
      <c r="P122">
        <v>88</v>
      </c>
      <c r="Q122">
        <v>94</v>
      </c>
      <c r="R122" t="s">
        <v>51</v>
      </c>
      <c r="S122">
        <v>77</v>
      </c>
      <c r="T122" s="102">
        <v>0.47916666666666669</v>
      </c>
      <c r="AB122" s="77">
        <f t="shared" si="1"/>
        <v>320</v>
      </c>
    </row>
    <row r="123" spans="1:28" x14ac:dyDescent="0.3">
      <c r="A123" s="34">
        <v>41761</v>
      </c>
      <c r="B123">
        <v>1159</v>
      </c>
      <c r="C123" t="s">
        <v>1282</v>
      </c>
      <c r="D123" t="s">
        <v>1283</v>
      </c>
      <c r="E123">
        <v>38</v>
      </c>
      <c r="F123" t="s">
        <v>1304</v>
      </c>
      <c r="G123" t="s">
        <v>1293</v>
      </c>
      <c r="H123" t="s">
        <v>1483</v>
      </c>
      <c r="I123" s="102">
        <v>0.99930555555555556</v>
      </c>
      <c r="J123" t="s">
        <v>1399</v>
      </c>
      <c r="K123" s="102">
        <v>0.52083333333333337</v>
      </c>
      <c r="L123">
        <v>31</v>
      </c>
      <c r="M123" t="s">
        <v>1404</v>
      </c>
      <c r="N123" t="s">
        <v>1304</v>
      </c>
      <c r="O123" s="102">
        <v>0.28472222222222221</v>
      </c>
      <c r="P123">
        <v>84</v>
      </c>
      <c r="Q123">
        <v>94</v>
      </c>
      <c r="R123" t="s">
        <v>51</v>
      </c>
      <c r="S123">
        <v>76</v>
      </c>
      <c r="T123" s="102">
        <v>0.5</v>
      </c>
      <c r="AB123" s="77">
        <f t="shared" si="1"/>
        <v>310</v>
      </c>
    </row>
    <row r="124" spans="1:28" x14ac:dyDescent="0.3">
      <c r="A124" s="34">
        <v>41762</v>
      </c>
      <c r="B124">
        <v>1159</v>
      </c>
      <c r="C124" t="s">
        <v>1282</v>
      </c>
      <c r="D124" t="s">
        <v>1283</v>
      </c>
      <c r="E124">
        <v>38</v>
      </c>
      <c r="F124" t="s">
        <v>1371</v>
      </c>
      <c r="G124" t="s">
        <v>1308</v>
      </c>
      <c r="H124" t="s">
        <v>1814</v>
      </c>
      <c r="I124" s="102">
        <v>0.16666666666666666</v>
      </c>
      <c r="J124" t="s">
        <v>1334</v>
      </c>
      <c r="K124" s="102">
        <v>0.55555555555555558</v>
      </c>
      <c r="L124">
        <v>7</v>
      </c>
      <c r="M124" t="s">
        <v>1347</v>
      </c>
      <c r="N124" t="s">
        <v>1440</v>
      </c>
      <c r="O124" s="102">
        <v>0.71527777777777779</v>
      </c>
      <c r="P124">
        <v>84</v>
      </c>
      <c r="Q124">
        <v>94</v>
      </c>
      <c r="R124" t="s">
        <v>51</v>
      </c>
      <c r="S124">
        <v>72</v>
      </c>
      <c r="T124" s="102">
        <v>0.5</v>
      </c>
      <c r="AB124" s="77">
        <f t="shared" si="1"/>
        <v>70</v>
      </c>
    </row>
    <row r="125" spans="1:28" x14ac:dyDescent="0.3">
      <c r="A125" s="34">
        <v>41763</v>
      </c>
      <c r="B125">
        <v>1159</v>
      </c>
      <c r="C125" t="s">
        <v>1282</v>
      </c>
      <c r="D125" t="s">
        <v>1283</v>
      </c>
      <c r="E125">
        <v>38</v>
      </c>
      <c r="F125" t="s">
        <v>1309</v>
      </c>
      <c r="G125" t="s">
        <v>1308</v>
      </c>
      <c r="H125" t="s">
        <v>1359</v>
      </c>
      <c r="I125" s="102">
        <v>0.20833333333333334</v>
      </c>
      <c r="J125" t="s">
        <v>1671</v>
      </c>
      <c r="K125" s="102">
        <v>0.40972222222222227</v>
      </c>
      <c r="L125">
        <v>7</v>
      </c>
      <c r="M125" t="s">
        <v>1384</v>
      </c>
      <c r="N125" t="s">
        <v>1658</v>
      </c>
      <c r="O125" s="102">
        <v>0.57638888888888895</v>
      </c>
      <c r="P125">
        <v>81</v>
      </c>
      <c r="Q125">
        <v>95</v>
      </c>
      <c r="R125" t="s">
        <v>51</v>
      </c>
      <c r="S125">
        <v>63</v>
      </c>
      <c r="T125" s="102">
        <v>0.40277777777777773</v>
      </c>
      <c r="AB125" s="77">
        <f t="shared" si="1"/>
        <v>70</v>
      </c>
    </row>
    <row r="126" spans="1:28" x14ac:dyDescent="0.3">
      <c r="A126" s="34">
        <v>41764</v>
      </c>
      <c r="B126">
        <v>1159</v>
      </c>
      <c r="C126" t="s">
        <v>1282</v>
      </c>
      <c r="D126" t="s">
        <v>1283</v>
      </c>
      <c r="E126">
        <v>38</v>
      </c>
      <c r="F126" t="s">
        <v>1346</v>
      </c>
      <c r="G126" t="s">
        <v>1308</v>
      </c>
      <c r="H126" t="s">
        <v>1421</v>
      </c>
      <c r="I126" s="102">
        <v>0.17361111111111113</v>
      </c>
      <c r="J126" t="s">
        <v>1750</v>
      </c>
      <c r="K126" s="102">
        <v>0.52083333333333337</v>
      </c>
      <c r="L126">
        <v>29</v>
      </c>
      <c r="M126" t="s">
        <v>1296</v>
      </c>
      <c r="N126" t="s">
        <v>1434</v>
      </c>
      <c r="O126" s="102">
        <v>0.625</v>
      </c>
      <c r="P126">
        <v>81</v>
      </c>
      <c r="Q126">
        <v>95</v>
      </c>
      <c r="R126" s="102">
        <v>0</v>
      </c>
      <c r="S126">
        <v>62</v>
      </c>
      <c r="T126" s="102">
        <v>0.52083333333333337</v>
      </c>
      <c r="AB126" s="77">
        <f t="shared" si="1"/>
        <v>290</v>
      </c>
    </row>
    <row r="127" spans="1:28" x14ac:dyDescent="0.3">
      <c r="A127" s="34">
        <v>41765</v>
      </c>
      <c r="B127">
        <v>1159</v>
      </c>
      <c r="C127" t="s">
        <v>1282</v>
      </c>
      <c r="D127" t="s">
        <v>1283</v>
      </c>
      <c r="E127">
        <v>38</v>
      </c>
      <c r="F127" t="s">
        <v>1386</v>
      </c>
      <c r="G127" t="s">
        <v>1308</v>
      </c>
      <c r="H127" t="s">
        <v>1307</v>
      </c>
      <c r="I127" t="s">
        <v>51</v>
      </c>
      <c r="J127" t="s">
        <v>1599</v>
      </c>
      <c r="K127" s="102">
        <v>0.47916666666666669</v>
      </c>
      <c r="L127">
        <v>31</v>
      </c>
      <c r="M127" t="s">
        <v>1431</v>
      </c>
      <c r="N127" t="s">
        <v>1297</v>
      </c>
      <c r="O127" s="102">
        <v>0.19444444444444445</v>
      </c>
      <c r="P127">
        <v>92</v>
      </c>
      <c r="Q127">
        <v>95</v>
      </c>
      <c r="R127" t="s">
        <v>51</v>
      </c>
      <c r="S127">
        <v>72</v>
      </c>
      <c r="T127" s="102">
        <v>0.67361111111111116</v>
      </c>
      <c r="AB127" s="77">
        <f t="shared" si="1"/>
        <v>310</v>
      </c>
    </row>
    <row r="128" spans="1:28" x14ac:dyDescent="0.3">
      <c r="A128" s="34">
        <v>41766</v>
      </c>
      <c r="B128">
        <v>1159</v>
      </c>
      <c r="C128" t="s">
        <v>1282</v>
      </c>
      <c r="D128" t="s">
        <v>1283</v>
      </c>
      <c r="E128">
        <v>38</v>
      </c>
      <c r="F128" t="s">
        <v>1386</v>
      </c>
      <c r="G128" t="s">
        <v>1308</v>
      </c>
      <c r="H128" t="s">
        <v>1556</v>
      </c>
      <c r="I128" s="102">
        <v>0.23611111111111113</v>
      </c>
      <c r="J128" t="s">
        <v>1704</v>
      </c>
      <c r="K128" s="102">
        <v>0.59722222222222221</v>
      </c>
      <c r="L128">
        <v>1</v>
      </c>
      <c r="M128" t="s">
        <v>1431</v>
      </c>
      <c r="N128" t="s">
        <v>1310</v>
      </c>
      <c r="O128" s="102">
        <v>0.96527777777777779</v>
      </c>
      <c r="P128">
        <v>83</v>
      </c>
      <c r="Q128">
        <v>95</v>
      </c>
      <c r="R128" t="s">
        <v>51</v>
      </c>
      <c r="S128">
        <v>73</v>
      </c>
      <c r="T128" s="102">
        <v>0.69444444444444453</v>
      </c>
      <c r="AB128" s="77">
        <f t="shared" si="1"/>
        <v>10</v>
      </c>
    </row>
    <row r="129" spans="1:28" x14ac:dyDescent="0.3">
      <c r="A129" s="34">
        <v>41767</v>
      </c>
      <c r="B129">
        <v>1159</v>
      </c>
      <c r="C129" t="s">
        <v>1282</v>
      </c>
      <c r="D129" t="s">
        <v>1283</v>
      </c>
      <c r="E129">
        <v>38</v>
      </c>
      <c r="F129" t="s">
        <v>1321</v>
      </c>
      <c r="G129" t="s">
        <v>1308</v>
      </c>
      <c r="H129" t="s">
        <v>1419</v>
      </c>
      <c r="I129" s="102">
        <v>0.19444444444444445</v>
      </c>
      <c r="J129" t="s">
        <v>1597</v>
      </c>
      <c r="K129" s="102">
        <v>0.66666666666666663</v>
      </c>
      <c r="L129">
        <v>1</v>
      </c>
      <c r="M129" t="s">
        <v>1288</v>
      </c>
      <c r="N129" t="s">
        <v>1384</v>
      </c>
      <c r="O129" s="102">
        <v>0.44444444444444442</v>
      </c>
      <c r="P129">
        <v>90</v>
      </c>
      <c r="Q129">
        <v>94</v>
      </c>
      <c r="R129" t="s">
        <v>51</v>
      </c>
      <c r="S129">
        <v>84</v>
      </c>
      <c r="T129" s="102">
        <v>0.90972222222222221</v>
      </c>
      <c r="AB129" s="77">
        <f t="shared" si="1"/>
        <v>10</v>
      </c>
    </row>
    <row r="130" spans="1:28" x14ac:dyDescent="0.3">
      <c r="A130" s="34">
        <v>41768</v>
      </c>
      <c r="B130">
        <v>1159</v>
      </c>
      <c r="C130" t="s">
        <v>1282</v>
      </c>
      <c r="D130" t="s">
        <v>1283</v>
      </c>
      <c r="E130">
        <v>38</v>
      </c>
      <c r="F130" t="s">
        <v>1637</v>
      </c>
      <c r="G130" t="s">
        <v>1308</v>
      </c>
      <c r="H130" t="s">
        <v>1577</v>
      </c>
      <c r="I130" s="102">
        <v>0.1111111111111111</v>
      </c>
      <c r="J130" t="s">
        <v>1536</v>
      </c>
      <c r="K130" s="102">
        <v>0.55555555555555558</v>
      </c>
      <c r="L130">
        <v>2</v>
      </c>
      <c r="M130" t="s">
        <v>1358</v>
      </c>
      <c r="N130" t="s">
        <v>1561</v>
      </c>
      <c r="O130" s="102">
        <v>0.77777777777777779</v>
      </c>
      <c r="P130">
        <v>92</v>
      </c>
      <c r="Q130">
        <v>94</v>
      </c>
      <c r="R130" t="s">
        <v>51</v>
      </c>
      <c r="S130">
        <v>90</v>
      </c>
      <c r="T130" s="102">
        <v>0.15277777777777776</v>
      </c>
      <c r="AB130" s="77">
        <f t="shared" si="1"/>
        <v>20</v>
      </c>
    </row>
    <row r="131" spans="1:28" x14ac:dyDescent="0.3">
      <c r="A131" s="34">
        <v>41769</v>
      </c>
      <c r="B131">
        <v>1159</v>
      </c>
      <c r="C131" t="s">
        <v>1282</v>
      </c>
      <c r="D131" t="s">
        <v>1283</v>
      </c>
      <c r="E131">
        <v>38</v>
      </c>
      <c r="F131" t="s">
        <v>1394</v>
      </c>
      <c r="G131" t="s">
        <v>1296</v>
      </c>
      <c r="H131" t="s">
        <v>1368</v>
      </c>
      <c r="I131" s="102">
        <v>0.1875</v>
      </c>
      <c r="J131" t="s">
        <v>1303</v>
      </c>
      <c r="K131" s="102">
        <v>0.54861111111111105</v>
      </c>
      <c r="L131">
        <v>30</v>
      </c>
      <c r="M131" t="s">
        <v>1326</v>
      </c>
      <c r="N131" t="s">
        <v>1356</v>
      </c>
      <c r="O131" s="102">
        <v>0.99930555555555556</v>
      </c>
      <c r="P131">
        <v>90</v>
      </c>
      <c r="Q131">
        <v>95</v>
      </c>
      <c r="R131" t="s">
        <v>51</v>
      </c>
      <c r="S131">
        <v>84</v>
      </c>
      <c r="T131" s="102">
        <v>0.54861111111111105</v>
      </c>
      <c r="AB131" s="77">
        <f t="shared" ref="AB131:AB194" si="2">L131*$AE$17</f>
        <v>300</v>
      </c>
    </row>
    <row r="132" spans="1:28" x14ac:dyDescent="0.3">
      <c r="A132" s="34">
        <v>41770</v>
      </c>
      <c r="B132">
        <v>1159</v>
      </c>
      <c r="C132" t="s">
        <v>1282</v>
      </c>
      <c r="D132" t="s">
        <v>1283</v>
      </c>
      <c r="E132">
        <v>38</v>
      </c>
      <c r="F132" t="s">
        <v>1346</v>
      </c>
      <c r="G132" t="s">
        <v>1308</v>
      </c>
      <c r="H132" t="s">
        <v>1383</v>
      </c>
      <c r="I132" s="102">
        <v>0.16666666666666666</v>
      </c>
      <c r="J132" t="s">
        <v>1386</v>
      </c>
      <c r="K132" s="102">
        <v>0.55555555555555558</v>
      </c>
      <c r="L132">
        <v>31</v>
      </c>
      <c r="M132" t="s">
        <v>1296</v>
      </c>
      <c r="N132" t="s">
        <v>1284</v>
      </c>
      <c r="O132" s="102">
        <v>6.9444444444444441E-3</v>
      </c>
      <c r="P132">
        <v>81</v>
      </c>
      <c r="Q132">
        <v>95</v>
      </c>
      <c r="R132" s="102">
        <v>4.1666666666666664E-2</v>
      </c>
      <c r="S132">
        <v>71</v>
      </c>
      <c r="T132" s="102">
        <v>0.45833333333333331</v>
      </c>
      <c r="AB132" s="77">
        <f t="shared" si="2"/>
        <v>310</v>
      </c>
    </row>
    <row r="133" spans="1:28" x14ac:dyDescent="0.3">
      <c r="A133" s="34">
        <v>41771</v>
      </c>
      <c r="B133">
        <v>1159</v>
      </c>
      <c r="C133" t="s">
        <v>1282</v>
      </c>
      <c r="D133" t="s">
        <v>1283</v>
      </c>
      <c r="E133">
        <v>38</v>
      </c>
      <c r="F133" t="s">
        <v>1304</v>
      </c>
      <c r="G133" t="s">
        <v>1434</v>
      </c>
      <c r="H133" t="s">
        <v>1449</v>
      </c>
      <c r="I133" s="102">
        <v>0.99930555555555556</v>
      </c>
      <c r="J133" t="s">
        <v>1394</v>
      </c>
      <c r="K133" s="102">
        <v>0.41666666666666669</v>
      </c>
      <c r="L133">
        <v>36</v>
      </c>
      <c r="M133" t="s">
        <v>1288</v>
      </c>
      <c r="N133" t="s">
        <v>1286</v>
      </c>
      <c r="O133" s="102">
        <v>0.6875</v>
      </c>
      <c r="P133">
        <v>80</v>
      </c>
      <c r="Q133">
        <v>92</v>
      </c>
      <c r="R133" s="102">
        <v>0.18055555555555555</v>
      </c>
      <c r="S133">
        <v>72</v>
      </c>
      <c r="T133" s="102">
        <v>0.72916666666666663</v>
      </c>
      <c r="AB133" s="77">
        <f t="shared" si="2"/>
        <v>360</v>
      </c>
    </row>
    <row r="134" spans="1:28" x14ac:dyDescent="0.3">
      <c r="A134" s="34">
        <v>41772</v>
      </c>
      <c r="B134">
        <v>1159</v>
      </c>
      <c r="C134" t="s">
        <v>1282</v>
      </c>
      <c r="D134" t="s">
        <v>1283</v>
      </c>
      <c r="E134">
        <v>38</v>
      </c>
      <c r="F134" t="s">
        <v>1354</v>
      </c>
      <c r="G134" t="s">
        <v>1308</v>
      </c>
      <c r="H134" t="s">
        <v>1364</v>
      </c>
      <c r="I134" s="102">
        <v>0.99930555555555556</v>
      </c>
      <c r="J134" t="s">
        <v>1658</v>
      </c>
      <c r="K134" s="102">
        <v>0.65277777777777779</v>
      </c>
      <c r="L134">
        <v>27</v>
      </c>
      <c r="M134" t="s">
        <v>1335</v>
      </c>
      <c r="N134" t="s">
        <v>1316</v>
      </c>
      <c r="O134" s="102">
        <v>0.15972222222222224</v>
      </c>
      <c r="P134">
        <v>70</v>
      </c>
      <c r="Q134">
        <v>94</v>
      </c>
      <c r="R134" t="s">
        <v>51</v>
      </c>
      <c r="S134">
        <v>56</v>
      </c>
      <c r="T134" s="102">
        <v>0.46527777777777773</v>
      </c>
      <c r="AB134" s="77">
        <f t="shared" si="2"/>
        <v>270</v>
      </c>
    </row>
    <row r="135" spans="1:28" x14ac:dyDescent="0.3">
      <c r="A135" s="34">
        <v>41773</v>
      </c>
      <c r="B135">
        <v>1159</v>
      </c>
      <c r="C135" t="s">
        <v>1282</v>
      </c>
      <c r="D135" t="s">
        <v>1283</v>
      </c>
      <c r="E135">
        <v>38</v>
      </c>
      <c r="F135" t="s">
        <v>1486</v>
      </c>
      <c r="G135" t="s">
        <v>1308</v>
      </c>
      <c r="H135" t="s">
        <v>1456</v>
      </c>
      <c r="I135" s="102">
        <v>0.15277777777777776</v>
      </c>
      <c r="J135" t="s">
        <v>1651</v>
      </c>
      <c r="K135" s="102">
        <v>0.55555555555555558</v>
      </c>
      <c r="L135">
        <v>6</v>
      </c>
      <c r="M135" t="s">
        <v>1322</v>
      </c>
      <c r="N135" t="s">
        <v>1658</v>
      </c>
      <c r="O135" s="102">
        <v>0.77777777777777779</v>
      </c>
      <c r="P135">
        <v>76</v>
      </c>
      <c r="Q135">
        <v>94</v>
      </c>
      <c r="R135" t="s">
        <v>51</v>
      </c>
      <c r="S135">
        <v>58</v>
      </c>
      <c r="T135" s="102">
        <v>0.34027777777777773</v>
      </c>
      <c r="AB135" s="77">
        <f t="shared" si="2"/>
        <v>60</v>
      </c>
    </row>
    <row r="136" spans="1:28" x14ac:dyDescent="0.3">
      <c r="A136" s="34">
        <v>41774</v>
      </c>
      <c r="B136">
        <v>1159</v>
      </c>
      <c r="C136" t="s">
        <v>1282</v>
      </c>
      <c r="D136" t="s">
        <v>1283</v>
      </c>
      <c r="E136">
        <v>38</v>
      </c>
      <c r="F136" t="s">
        <v>1497</v>
      </c>
      <c r="G136" t="s">
        <v>1308</v>
      </c>
      <c r="H136" t="s">
        <v>1339</v>
      </c>
      <c r="I136" s="102">
        <v>0.20833333333333334</v>
      </c>
      <c r="J136" t="s">
        <v>1617</v>
      </c>
      <c r="K136" s="102">
        <v>0.44444444444444442</v>
      </c>
      <c r="L136">
        <v>9</v>
      </c>
      <c r="M136" t="s">
        <v>1322</v>
      </c>
      <c r="N136" t="s">
        <v>1536</v>
      </c>
      <c r="O136" s="102">
        <v>0.71527777777777779</v>
      </c>
      <c r="P136">
        <v>72</v>
      </c>
      <c r="Q136">
        <v>93</v>
      </c>
      <c r="R136" t="s">
        <v>51</v>
      </c>
      <c r="S136">
        <v>60</v>
      </c>
      <c r="T136" t="s">
        <v>51</v>
      </c>
      <c r="AB136" s="77">
        <f t="shared" si="2"/>
        <v>90</v>
      </c>
    </row>
    <row r="137" spans="1:28" x14ac:dyDescent="0.3">
      <c r="A137" s="34">
        <v>41775</v>
      </c>
      <c r="B137">
        <v>1159</v>
      </c>
      <c r="C137" t="s">
        <v>1282</v>
      </c>
      <c r="D137" t="s">
        <v>1283</v>
      </c>
      <c r="E137">
        <v>38</v>
      </c>
      <c r="F137" t="s">
        <v>1354</v>
      </c>
      <c r="G137" t="s">
        <v>1308</v>
      </c>
      <c r="H137" t="s">
        <v>1439</v>
      </c>
      <c r="I137" s="102">
        <v>0.20833333333333334</v>
      </c>
      <c r="J137" t="s">
        <v>1651</v>
      </c>
      <c r="K137" s="102">
        <v>0.49305555555555558</v>
      </c>
      <c r="L137">
        <v>7</v>
      </c>
      <c r="M137" t="s">
        <v>1340</v>
      </c>
      <c r="N137" t="s">
        <v>1341</v>
      </c>
      <c r="O137" s="102">
        <v>0.4513888888888889</v>
      </c>
      <c r="P137">
        <v>76</v>
      </c>
      <c r="Q137">
        <v>94</v>
      </c>
      <c r="R137" t="s">
        <v>51</v>
      </c>
      <c r="S137">
        <v>64</v>
      </c>
      <c r="T137" s="102">
        <v>0.31944444444444448</v>
      </c>
      <c r="AB137" s="77">
        <f t="shared" si="2"/>
        <v>70</v>
      </c>
    </row>
    <row r="138" spans="1:28" x14ac:dyDescent="0.3">
      <c r="A138" s="34">
        <v>41776</v>
      </c>
      <c r="B138">
        <v>1159</v>
      </c>
      <c r="C138" t="s">
        <v>1282</v>
      </c>
      <c r="D138" t="s">
        <v>1283</v>
      </c>
      <c r="E138">
        <v>38</v>
      </c>
      <c r="F138" t="s">
        <v>1341</v>
      </c>
      <c r="G138" t="s">
        <v>1308</v>
      </c>
      <c r="H138" t="s">
        <v>1320</v>
      </c>
      <c r="I138" s="102">
        <v>6.9444444444444434E-2</v>
      </c>
      <c r="J138" t="s">
        <v>1721</v>
      </c>
      <c r="K138" s="102">
        <v>0.54166666666666663</v>
      </c>
      <c r="L138">
        <v>7</v>
      </c>
      <c r="M138" t="s">
        <v>1326</v>
      </c>
      <c r="N138" t="s">
        <v>1322</v>
      </c>
      <c r="O138" s="102">
        <v>0.66666666666666663</v>
      </c>
      <c r="P138">
        <v>82</v>
      </c>
      <c r="Q138">
        <v>95</v>
      </c>
      <c r="R138" t="s">
        <v>51</v>
      </c>
      <c r="S138">
        <v>59</v>
      </c>
      <c r="T138" s="102">
        <v>0.34722222222222227</v>
      </c>
      <c r="AB138" s="77">
        <f t="shared" si="2"/>
        <v>70</v>
      </c>
    </row>
    <row r="139" spans="1:28" x14ac:dyDescent="0.3">
      <c r="A139" s="34">
        <v>41777</v>
      </c>
      <c r="B139">
        <v>1159</v>
      </c>
      <c r="C139" t="s">
        <v>1282</v>
      </c>
      <c r="D139" t="s">
        <v>1283</v>
      </c>
      <c r="E139">
        <v>38</v>
      </c>
      <c r="F139" t="s">
        <v>1577</v>
      </c>
      <c r="G139" t="s">
        <v>1308</v>
      </c>
      <c r="H139" t="s">
        <v>1484</v>
      </c>
      <c r="I139" s="102">
        <v>0.13194444444444445</v>
      </c>
      <c r="J139" t="s">
        <v>1599</v>
      </c>
      <c r="K139" s="102">
        <v>0.66666666666666663</v>
      </c>
      <c r="L139">
        <v>21</v>
      </c>
      <c r="M139" t="s">
        <v>1358</v>
      </c>
      <c r="N139" t="s">
        <v>1289</v>
      </c>
      <c r="O139" s="102">
        <v>0.1111111111111111</v>
      </c>
      <c r="P139">
        <v>75</v>
      </c>
      <c r="Q139">
        <v>95</v>
      </c>
      <c r="R139" s="102">
        <v>0</v>
      </c>
      <c r="S139">
        <v>62</v>
      </c>
      <c r="T139" s="102">
        <v>0.2986111111111111</v>
      </c>
      <c r="AB139" s="77">
        <f t="shared" si="2"/>
        <v>210</v>
      </c>
    </row>
    <row r="140" spans="1:28" x14ac:dyDescent="0.3">
      <c r="A140" s="34">
        <v>41778</v>
      </c>
      <c r="B140">
        <v>1159</v>
      </c>
      <c r="C140" t="s">
        <v>1282</v>
      </c>
      <c r="D140" t="s">
        <v>1283</v>
      </c>
      <c r="E140">
        <v>38</v>
      </c>
      <c r="F140" t="s">
        <v>1544</v>
      </c>
      <c r="G140" t="s">
        <v>1582</v>
      </c>
      <c r="H140" t="s">
        <v>1336</v>
      </c>
      <c r="I140" s="102">
        <v>0.81944444444444453</v>
      </c>
      <c r="J140" t="s">
        <v>1661</v>
      </c>
      <c r="K140" s="102">
        <v>0.51388888888888895</v>
      </c>
      <c r="L140">
        <v>29</v>
      </c>
      <c r="M140" t="s">
        <v>1301</v>
      </c>
      <c r="N140" t="s">
        <v>1357</v>
      </c>
      <c r="O140" s="102">
        <v>0.79166666666666663</v>
      </c>
      <c r="P140">
        <v>85</v>
      </c>
      <c r="Q140">
        <v>96</v>
      </c>
      <c r="R140" t="s">
        <v>51</v>
      </c>
      <c r="S140">
        <v>65</v>
      </c>
      <c r="T140" s="102">
        <v>0.44444444444444442</v>
      </c>
      <c r="AB140" s="77">
        <f t="shared" si="2"/>
        <v>290</v>
      </c>
    </row>
    <row r="141" spans="1:28" x14ac:dyDescent="0.3">
      <c r="A141" s="34">
        <v>41779</v>
      </c>
      <c r="B141">
        <v>1159</v>
      </c>
      <c r="C141" t="s">
        <v>1282</v>
      </c>
      <c r="D141" t="s">
        <v>1283</v>
      </c>
      <c r="E141">
        <v>38</v>
      </c>
      <c r="F141" t="s">
        <v>1307</v>
      </c>
      <c r="G141" t="s">
        <v>1308</v>
      </c>
      <c r="H141" t="s">
        <v>1814</v>
      </c>
      <c r="I141" t="s">
        <v>51</v>
      </c>
      <c r="J141" t="s">
        <v>1315</v>
      </c>
      <c r="K141" s="102">
        <v>0.61805555555555558</v>
      </c>
      <c r="L141">
        <v>6</v>
      </c>
      <c r="M141" t="s">
        <v>1310</v>
      </c>
      <c r="N141" t="s">
        <v>1304</v>
      </c>
      <c r="O141" s="102">
        <v>0.73611111111111116</v>
      </c>
      <c r="P141">
        <v>82</v>
      </c>
      <c r="Q141">
        <v>95</v>
      </c>
      <c r="R141" t="s">
        <v>51</v>
      </c>
      <c r="S141">
        <v>64</v>
      </c>
      <c r="T141" s="102">
        <v>0.5625</v>
      </c>
      <c r="AB141" s="77">
        <f t="shared" si="2"/>
        <v>60</v>
      </c>
    </row>
    <row r="142" spans="1:28" x14ac:dyDescent="0.3">
      <c r="A142" s="34">
        <v>41780</v>
      </c>
      <c r="B142">
        <v>1159</v>
      </c>
      <c r="C142" t="s">
        <v>1282</v>
      </c>
      <c r="D142" t="s">
        <v>1283</v>
      </c>
      <c r="E142">
        <v>38</v>
      </c>
      <c r="F142" t="s">
        <v>1386</v>
      </c>
      <c r="G142" t="s">
        <v>1465</v>
      </c>
      <c r="H142" t="s">
        <v>1294</v>
      </c>
      <c r="I142" s="102">
        <v>5.5555555555555552E-2</v>
      </c>
      <c r="J142" t="s">
        <v>1730</v>
      </c>
      <c r="K142" s="102">
        <v>0.61111111111111105</v>
      </c>
      <c r="L142">
        <v>24</v>
      </c>
      <c r="M142" t="s">
        <v>1296</v>
      </c>
      <c r="N142" t="s">
        <v>1357</v>
      </c>
      <c r="O142" s="102">
        <v>0.43055555555555558</v>
      </c>
      <c r="P142">
        <v>48</v>
      </c>
      <c r="Q142">
        <v>94</v>
      </c>
      <c r="R142" t="s">
        <v>51</v>
      </c>
      <c r="S142">
        <v>36</v>
      </c>
      <c r="T142" s="102">
        <v>0.61805555555555558</v>
      </c>
      <c r="AB142" s="77">
        <f t="shared" si="2"/>
        <v>240</v>
      </c>
    </row>
    <row r="143" spans="1:28" x14ac:dyDescent="0.3">
      <c r="A143" s="34">
        <v>41781</v>
      </c>
      <c r="B143">
        <v>1159</v>
      </c>
      <c r="C143" t="s">
        <v>1282</v>
      </c>
      <c r="D143" t="s">
        <v>1283</v>
      </c>
      <c r="E143">
        <v>38</v>
      </c>
      <c r="F143" t="s">
        <v>1671</v>
      </c>
      <c r="G143" t="s">
        <v>1633</v>
      </c>
      <c r="H143" t="s">
        <v>1486</v>
      </c>
      <c r="I143" s="102">
        <v>0.98611111111111116</v>
      </c>
      <c r="J143" t="s">
        <v>1721</v>
      </c>
      <c r="K143" s="102">
        <v>0.4375</v>
      </c>
      <c r="L143">
        <v>30</v>
      </c>
      <c r="M143" t="s">
        <v>1396</v>
      </c>
      <c r="N143" t="s">
        <v>1497</v>
      </c>
      <c r="O143" s="102">
        <v>0.4861111111111111</v>
      </c>
      <c r="P143">
        <v>79</v>
      </c>
      <c r="Q143">
        <v>95</v>
      </c>
      <c r="R143" t="s">
        <v>51</v>
      </c>
      <c r="S143">
        <v>47</v>
      </c>
      <c r="T143" s="102">
        <v>0.10416666666666667</v>
      </c>
      <c r="AB143" s="77">
        <f t="shared" si="2"/>
        <v>300</v>
      </c>
    </row>
    <row r="144" spans="1:28" x14ac:dyDescent="0.3">
      <c r="A144" s="34">
        <v>41782</v>
      </c>
      <c r="B144">
        <v>1159</v>
      </c>
      <c r="C144" t="s">
        <v>1282</v>
      </c>
      <c r="D144" t="s">
        <v>1283</v>
      </c>
      <c r="E144">
        <v>38</v>
      </c>
      <c r="F144" t="s">
        <v>1383</v>
      </c>
      <c r="G144" t="s">
        <v>1358</v>
      </c>
      <c r="H144" t="s">
        <v>1351</v>
      </c>
      <c r="I144" s="102">
        <v>0.1388888888888889</v>
      </c>
      <c r="J144" t="s">
        <v>1530</v>
      </c>
      <c r="K144" s="102">
        <v>0.55555555555555558</v>
      </c>
      <c r="L144">
        <v>28</v>
      </c>
      <c r="M144" t="s">
        <v>1404</v>
      </c>
      <c r="N144" t="s">
        <v>1686</v>
      </c>
      <c r="O144" s="102">
        <v>9.7222222222222224E-2</v>
      </c>
      <c r="P144">
        <v>72</v>
      </c>
      <c r="Q144">
        <v>95</v>
      </c>
      <c r="R144" t="s">
        <v>51</v>
      </c>
      <c r="S144">
        <v>57</v>
      </c>
      <c r="T144" t="s">
        <v>51</v>
      </c>
      <c r="AB144" s="77">
        <f t="shared" si="2"/>
        <v>280</v>
      </c>
    </row>
    <row r="145" spans="1:28" x14ac:dyDescent="0.3">
      <c r="A145" s="34">
        <v>41783</v>
      </c>
      <c r="B145">
        <v>1159</v>
      </c>
      <c r="C145" t="s">
        <v>1282</v>
      </c>
      <c r="D145" t="s">
        <v>1283</v>
      </c>
      <c r="E145">
        <v>38</v>
      </c>
      <c r="F145" t="s">
        <v>1486</v>
      </c>
      <c r="G145" t="s">
        <v>1308</v>
      </c>
      <c r="H145" t="s">
        <v>1316</v>
      </c>
      <c r="I145" s="102">
        <v>0.21527777777777779</v>
      </c>
      <c r="J145" t="s">
        <v>1399</v>
      </c>
      <c r="K145" s="102">
        <v>0.52777777777777779</v>
      </c>
      <c r="L145">
        <v>31</v>
      </c>
      <c r="M145" t="s">
        <v>1396</v>
      </c>
      <c r="N145" t="s">
        <v>1294</v>
      </c>
      <c r="O145" s="102">
        <v>0.43055555555555558</v>
      </c>
      <c r="P145">
        <v>76</v>
      </c>
      <c r="Q145">
        <v>93</v>
      </c>
      <c r="R145" t="s">
        <v>51</v>
      </c>
      <c r="S145">
        <v>58</v>
      </c>
      <c r="T145" s="102">
        <v>0.375</v>
      </c>
      <c r="AB145" s="77">
        <f t="shared" si="2"/>
        <v>310</v>
      </c>
    </row>
    <row r="146" spans="1:28" x14ac:dyDescent="0.3">
      <c r="A146" s="34">
        <v>41784</v>
      </c>
      <c r="B146">
        <v>1159</v>
      </c>
      <c r="C146" t="s">
        <v>1282</v>
      </c>
      <c r="D146" t="s">
        <v>1283</v>
      </c>
      <c r="E146">
        <v>38</v>
      </c>
      <c r="F146" t="s">
        <v>1354</v>
      </c>
      <c r="G146" t="s">
        <v>1457</v>
      </c>
      <c r="H146" t="s">
        <v>1440</v>
      </c>
      <c r="I146" s="102">
        <v>0.99930555555555556</v>
      </c>
      <c r="J146" t="s">
        <v>1544</v>
      </c>
      <c r="K146" s="102">
        <v>0.75</v>
      </c>
      <c r="L146">
        <v>33</v>
      </c>
      <c r="M146" t="s">
        <v>1358</v>
      </c>
      <c r="N146" t="s">
        <v>1456</v>
      </c>
      <c r="O146" s="102">
        <v>8.3333333333333329E-2</v>
      </c>
      <c r="P146">
        <v>84</v>
      </c>
      <c r="Q146">
        <v>93</v>
      </c>
      <c r="R146" t="s">
        <v>51</v>
      </c>
      <c r="S146">
        <v>70</v>
      </c>
      <c r="T146" s="102">
        <v>0.51388888888888895</v>
      </c>
      <c r="AB146" s="77">
        <f t="shared" si="2"/>
        <v>330</v>
      </c>
    </row>
    <row r="147" spans="1:28" x14ac:dyDescent="0.3">
      <c r="A147" s="34">
        <v>41785</v>
      </c>
      <c r="B147">
        <v>1159</v>
      </c>
      <c r="C147" t="s">
        <v>1282</v>
      </c>
      <c r="D147" t="s">
        <v>1283</v>
      </c>
      <c r="E147">
        <v>38</v>
      </c>
      <c r="F147" t="s">
        <v>1422</v>
      </c>
      <c r="G147" t="s">
        <v>1288</v>
      </c>
      <c r="H147" t="s">
        <v>1286</v>
      </c>
      <c r="I147" s="102">
        <v>0.15972222222222224</v>
      </c>
      <c r="J147" t="s">
        <v>1669</v>
      </c>
      <c r="K147" s="102">
        <v>0.66666666666666663</v>
      </c>
      <c r="L147">
        <v>30</v>
      </c>
      <c r="M147" t="s">
        <v>1340</v>
      </c>
      <c r="N147" t="s">
        <v>1556</v>
      </c>
      <c r="O147" s="102">
        <v>0.53472222222222221</v>
      </c>
      <c r="P147">
        <v>84</v>
      </c>
      <c r="Q147">
        <v>95</v>
      </c>
      <c r="R147" t="s">
        <v>51</v>
      </c>
      <c r="S147">
        <v>74</v>
      </c>
      <c r="T147" s="102">
        <v>0.70138888888888884</v>
      </c>
      <c r="AB147" s="77">
        <f t="shared" si="2"/>
        <v>300</v>
      </c>
    </row>
    <row r="148" spans="1:28" x14ac:dyDescent="0.3">
      <c r="A148" s="34">
        <v>41786</v>
      </c>
      <c r="B148">
        <v>1159</v>
      </c>
      <c r="C148" t="s">
        <v>1282</v>
      </c>
      <c r="D148" t="s">
        <v>1283</v>
      </c>
      <c r="E148">
        <v>38</v>
      </c>
      <c r="F148" t="s">
        <v>1574</v>
      </c>
      <c r="G148" t="s">
        <v>1288</v>
      </c>
      <c r="H148" t="s">
        <v>1302</v>
      </c>
      <c r="I148" s="102">
        <v>0.16666666666666666</v>
      </c>
      <c r="J148" t="s">
        <v>1390</v>
      </c>
      <c r="K148" s="102">
        <v>0.55555555555555558</v>
      </c>
      <c r="L148">
        <v>8</v>
      </c>
      <c r="M148" t="s">
        <v>1358</v>
      </c>
      <c r="N148" t="s">
        <v>1297</v>
      </c>
      <c r="O148" s="102">
        <v>0.58333333333333337</v>
      </c>
      <c r="P148">
        <v>77</v>
      </c>
      <c r="Q148">
        <v>95</v>
      </c>
      <c r="R148" t="s">
        <v>51</v>
      </c>
      <c r="S148">
        <v>70</v>
      </c>
      <c r="T148" s="102">
        <v>0.51388888888888895</v>
      </c>
      <c r="AB148" s="77">
        <f t="shared" si="2"/>
        <v>80</v>
      </c>
    </row>
    <row r="149" spans="1:28" x14ac:dyDescent="0.3">
      <c r="A149" s="34">
        <v>41787</v>
      </c>
      <c r="B149">
        <v>1159</v>
      </c>
      <c r="C149" t="s">
        <v>1282</v>
      </c>
      <c r="D149" t="s">
        <v>1283</v>
      </c>
      <c r="E149">
        <v>38</v>
      </c>
      <c r="F149" t="s">
        <v>1556</v>
      </c>
      <c r="G149" t="s">
        <v>1457</v>
      </c>
      <c r="H149" t="s">
        <v>1325</v>
      </c>
      <c r="I149" s="102">
        <v>0.99930555555555556</v>
      </c>
      <c r="J149" t="s">
        <v>1334</v>
      </c>
      <c r="K149" s="102">
        <v>0.6875</v>
      </c>
      <c r="L149">
        <v>29</v>
      </c>
      <c r="M149" t="s">
        <v>1435</v>
      </c>
      <c r="N149" t="s">
        <v>1351</v>
      </c>
      <c r="O149" s="102">
        <v>0.71527777777777779</v>
      </c>
      <c r="P149">
        <v>90</v>
      </c>
      <c r="Q149">
        <v>95</v>
      </c>
      <c r="R149" t="s">
        <v>51</v>
      </c>
      <c r="S149">
        <v>81</v>
      </c>
      <c r="T149" s="102">
        <v>0.69444444444444453</v>
      </c>
      <c r="AB149" s="77">
        <f t="shared" si="2"/>
        <v>290</v>
      </c>
    </row>
    <row r="150" spans="1:28" x14ac:dyDescent="0.3">
      <c r="A150" s="34">
        <v>41788</v>
      </c>
      <c r="B150">
        <v>1159</v>
      </c>
      <c r="C150" t="s">
        <v>1282</v>
      </c>
      <c r="D150" t="s">
        <v>1283</v>
      </c>
      <c r="E150">
        <v>38</v>
      </c>
      <c r="F150" t="s">
        <v>1577</v>
      </c>
      <c r="G150" t="s">
        <v>1443</v>
      </c>
      <c r="H150" t="s">
        <v>1344</v>
      </c>
      <c r="I150" s="102">
        <v>0.14583333333333334</v>
      </c>
      <c r="J150" t="s">
        <v>1390</v>
      </c>
      <c r="K150" s="102">
        <v>0.40277777777777773</v>
      </c>
      <c r="L150">
        <v>27</v>
      </c>
      <c r="M150" t="s">
        <v>1288</v>
      </c>
      <c r="N150" t="s">
        <v>1322</v>
      </c>
      <c r="O150" s="102">
        <v>0.88194444444444453</v>
      </c>
      <c r="P150">
        <v>89</v>
      </c>
      <c r="Q150">
        <v>95</v>
      </c>
      <c r="R150" t="s">
        <v>51</v>
      </c>
      <c r="S150">
        <v>69</v>
      </c>
      <c r="T150" s="102">
        <v>0.375</v>
      </c>
      <c r="AB150" s="77">
        <f t="shared" si="2"/>
        <v>270</v>
      </c>
    </row>
    <row r="151" spans="1:28" x14ac:dyDescent="0.3">
      <c r="A151" s="34">
        <v>41789</v>
      </c>
      <c r="B151">
        <v>1159</v>
      </c>
      <c r="C151" t="s">
        <v>1282</v>
      </c>
      <c r="D151" t="s">
        <v>1283</v>
      </c>
      <c r="E151">
        <v>38</v>
      </c>
      <c r="F151" t="s">
        <v>1671</v>
      </c>
      <c r="G151" t="s">
        <v>1325</v>
      </c>
      <c r="H151" t="s">
        <v>1341</v>
      </c>
      <c r="I151" s="102">
        <v>0.97916666666666663</v>
      </c>
      <c r="J151" t="s">
        <v>1661</v>
      </c>
      <c r="K151" s="102">
        <v>0.61805555555555558</v>
      </c>
      <c r="L151">
        <v>28</v>
      </c>
      <c r="M151" t="s">
        <v>1561</v>
      </c>
      <c r="N151" t="s">
        <v>1351</v>
      </c>
      <c r="O151" s="102">
        <v>0.30555555555555552</v>
      </c>
      <c r="P151">
        <v>82</v>
      </c>
      <c r="Q151">
        <v>93</v>
      </c>
      <c r="R151" t="s">
        <v>51</v>
      </c>
      <c r="S151">
        <v>76</v>
      </c>
      <c r="T151" s="102">
        <v>0.70833333333333337</v>
      </c>
      <c r="AB151" s="77">
        <f t="shared" si="2"/>
        <v>280</v>
      </c>
    </row>
    <row r="152" spans="1:28" x14ac:dyDescent="0.3">
      <c r="A152" s="34">
        <v>41790</v>
      </c>
      <c r="B152">
        <v>1159</v>
      </c>
      <c r="C152" t="s">
        <v>1282</v>
      </c>
      <c r="D152" t="s">
        <v>1283</v>
      </c>
      <c r="E152">
        <v>38</v>
      </c>
      <c r="F152" t="s">
        <v>1556</v>
      </c>
      <c r="G152" t="s">
        <v>1902</v>
      </c>
      <c r="H152" t="s">
        <v>1336</v>
      </c>
      <c r="I152" s="102">
        <v>0.99305555555555547</v>
      </c>
      <c r="J152" t="s">
        <v>1502</v>
      </c>
      <c r="K152" s="102">
        <v>0.60416666666666663</v>
      </c>
      <c r="L152">
        <v>27</v>
      </c>
      <c r="M152" t="s">
        <v>1435</v>
      </c>
      <c r="N152" t="s">
        <v>1286</v>
      </c>
      <c r="O152" s="102">
        <v>0.35416666666666669</v>
      </c>
      <c r="P152">
        <v>85</v>
      </c>
      <c r="Q152">
        <v>95</v>
      </c>
      <c r="R152" t="s">
        <v>51</v>
      </c>
      <c r="S152">
        <v>74</v>
      </c>
      <c r="T152" s="102">
        <v>0.70833333333333337</v>
      </c>
      <c r="AB152" s="77">
        <f t="shared" si="2"/>
        <v>270</v>
      </c>
    </row>
    <row r="153" spans="1:28" x14ac:dyDescent="0.3">
      <c r="A153" s="34">
        <v>41791</v>
      </c>
      <c r="B153">
        <v>1159</v>
      </c>
      <c r="C153" t="s">
        <v>1282</v>
      </c>
      <c r="D153" t="s">
        <v>1283</v>
      </c>
      <c r="E153">
        <v>38</v>
      </c>
      <c r="F153" t="s">
        <v>1368</v>
      </c>
      <c r="G153" t="s">
        <v>1308</v>
      </c>
      <c r="H153" t="s">
        <v>1380</v>
      </c>
      <c r="I153" s="102">
        <v>0.15277777777777776</v>
      </c>
      <c r="J153" t="s">
        <v>1729</v>
      </c>
      <c r="K153" s="102">
        <v>0.58333333333333337</v>
      </c>
      <c r="L153">
        <v>2</v>
      </c>
      <c r="M153" t="s">
        <v>1288</v>
      </c>
      <c r="N153" t="s">
        <v>1286</v>
      </c>
      <c r="O153" s="102">
        <v>0.5625</v>
      </c>
      <c r="P153">
        <v>86</v>
      </c>
      <c r="Q153">
        <v>95</v>
      </c>
      <c r="R153" t="s">
        <v>51</v>
      </c>
      <c r="S153">
        <v>75</v>
      </c>
      <c r="T153" s="102">
        <v>0.3611111111111111</v>
      </c>
      <c r="AB153" s="77">
        <f t="shared" si="2"/>
        <v>20</v>
      </c>
    </row>
    <row r="154" spans="1:28" x14ac:dyDescent="0.3">
      <c r="A154" s="34">
        <v>41792</v>
      </c>
      <c r="B154">
        <v>1159</v>
      </c>
      <c r="C154" t="s">
        <v>1282</v>
      </c>
      <c r="D154" t="s">
        <v>1283</v>
      </c>
      <c r="E154">
        <v>38</v>
      </c>
      <c r="F154" t="s">
        <v>1334</v>
      </c>
      <c r="G154" t="s">
        <v>1308</v>
      </c>
      <c r="H154" t="s">
        <v>1307</v>
      </c>
      <c r="I154" s="102">
        <v>1.3888888888888888E-2</v>
      </c>
      <c r="J154" t="s">
        <v>1686</v>
      </c>
      <c r="K154" s="102">
        <v>0.59722222222222221</v>
      </c>
      <c r="L154">
        <v>2</v>
      </c>
      <c r="M154" t="s">
        <v>1335</v>
      </c>
      <c r="N154" t="s">
        <v>1404</v>
      </c>
      <c r="O154" s="102">
        <v>0.4513888888888889</v>
      </c>
      <c r="P154">
        <v>83</v>
      </c>
      <c r="Q154">
        <v>94</v>
      </c>
      <c r="R154" t="s">
        <v>51</v>
      </c>
      <c r="S154">
        <v>72</v>
      </c>
      <c r="T154" s="102">
        <v>0.33333333333333331</v>
      </c>
      <c r="AB154" s="77">
        <f t="shared" si="2"/>
        <v>20</v>
      </c>
    </row>
    <row r="155" spans="1:28" x14ac:dyDescent="0.3">
      <c r="A155" s="34">
        <v>41793</v>
      </c>
      <c r="B155">
        <v>1159</v>
      </c>
      <c r="C155" t="s">
        <v>1282</v>
      </c>
      <c r="D155" t="s">
        <v>1283</v>
      </c>
      <c r="E155">
        <v>38</v>
      </c>
      <c r="F155" t="s">
        <v>1386</v>
      </c>
      <c r="G155" t="s">
        <v>1465</v>
      </c>
      <c r="H155" t="s">
        <v>1313</v>
      </c>
      <c r="I155" s="102">
        <v>2.7777777777777776E-2</v>
      </c>
      <c r="J155" t="s">
        <v>1704</v>
      </c>
      <c r="K155" s="102">
        <v>0.74305555555555547</v>
      </c>
      <c r="L155">
        <v>32</v>
      </c>
      <c r="M155" t="s">
        <v>1358</v>
      </c>
      <c r="N155" t="s">
        <v>1297</v>
      </c>
      <c r="O155" s="102">
        <v>0.56944444444444442</v>
      </c>
      <c r="P155">
        <v>83</v>
      </c>
      <c r="Q155">
        <v>95</v>
      </c>
      <c r="R155" s="102">
        <v>9.0277777777777776E-2</v>
      </c>
      <c r="S155">
        <v>78</v>
      </c>
      <c r="T155" t="s">
        <v>51</v>
      </c>
      <c r="AB155" s="77">
        <f t="shared" si="2"/>
        <v>320</v>
      </c>
    </row>
    <row r="156" spans="1:28" x14ac:dyDescent="0.3">
      <c r="A156" s="34">
        <v>41794</v>
      </c>
      <c r="B156">
        <v>1159</v>
      </c>
      <c r="C156" t="s">
        <v>1282</v>
      </c>
      <c r="D156" t="s">
        <v>1283</v>
      </c>
      <c r="E156">
        <v>38</v>
      </c>
      <c r="F156" t="s">
        <v>1300</v>
      </c>
      <c r="G156" t="s">
        <v>1352</v>
      </c>
      <c r="H156" t="s">
        <v>1304</v>
      </c>
      <c r="I156" s="102">
        <v>0.40972222222222227</v>
      </c>
      <c r="J156" t="s">
        <v>1617</v>
      </c>
      <c r="K156" t="s">
        <v>51</v>
      </c>
      <c r="L156">
        <v>30</v>
      </c>
      <c r="M156" t="s">
        <v>1396</v>
      </c>
      <c r="N156" t="s">
        <v>1530</v>
      </c>
      <c r="O156" s="102">
        <v>0.10416666666666667</v>
      </c>
      <c r="P156">
        <v>74</v>
      </c>
      <c r="Q156">
        <v>95</v>
      </c>
      <c r="R156" s="102">
        <v>0.17361111111111113</v>
      </c>
      <c r="S156">
        <v>62</v>
      </c>
      <c r="T156" s="102">
        <v>0.51388888888888895</v>
      </c>
      <c r="AB156" s="77">
        <f t="shared" si="2"/>
        <v>300</v>
      </c>
    </row>
    <row r="157" spans="1:28" x14ac:dyDescent="0.3">
      <c r="A157" s="34">
        <v>41795</v>
      </c>
      <c r="B157">
        <v>1159</v>
      </c>
      <c r="C157" t="s">
        <v>1282</v>
      </c>
      <c r="D157" t="s">
        <v>1283</v>
      </c>
      <c r="E157">
        <v>38</v>
      </c>
      <c r="F157" t="s">
        <v>1574</v>
      </c>
      <c r="G157" t="s">
        <v>1308</v>
      </c>
      <c r="H157" t="s">
        <v>1440</v>
      </c>
      <c r="I157" s="102">
        <v>0.19444444444444445</v>
      </c>
      <c r="J157" t="s">
        <v>1715</v>
      </c>
      <c r="K157" s="102">
        <v>0.63888888888888895</v>
      </c>
      <c r="L157">
        <v>22</v>
      </c>
      <c r="M157" t="s">
        <v>1431</v>
      </c>
      <c r="N157" t="s">
        <v>1340</v>
      </c>
      <c r="O157" s="102">
        <v>0.13194444444444445</v>
      </c>
      <c r="P157">
        <v>81</v>
      </c>
      <c r="Q157">
        <v>95</v>
      </c>
      <c r="R157" s="102">
        <v>0.19444444444444445</v>
      </c>
      <c r="S157">
        <v>73</v>
      </c>
      <c r="T157" s="102">
        <v>0.47222222222222227</v>
      </c>
      <c r="AB157" s="77">
        <f t="shared" si="2"/>
        <v>220</v>
      </c>
    </row>
    <row r="158" spans="1:28" x14ac:dyDescent="0.3">
      <c r="A158" s="34">
        <v>41796</v>
      </c>
      <c r="B158">
        <v>1159</v>
      </c>
      <c r="C158" t="s">
        <v>1282</v>
      </c>
      <c r="D158" t="s">
        <v>1283</v>
      </c>
      <c r="E158">
        <v>38</v>
      </c>
      <c r="F158" t="s">
        <v>1693</v>
      </c>
      <c r="G158" t="s">
        <v>1308</v>
      </c>
      <c r="H158" t="s">
        <v>1363</v>
      </c>
      <c r="I158" s="102">
        <v>4.1666666666666664E-2</v>
      </c>
      <c r="J158" t="s">
        <v>1973</v>
      </c>
      <c r="K158" s="102">
        <v>0.54166666666666663</v>
      </c>
      <c r="L158">
        <v>0</v>
      </c>
      <c r="M158" t="s">
        <v>1335</v>
      </c>
      <c r="N158" t="s">
        <v>1665</v>
      </c>
      <c r="O158" s="102">
        <v>0.65972222222222221</v>
      </c>
      <c r="P158">
        <v>57</v>
      </c>
      <c r="Q158">
        <v>94</v>
      </c>
      <c r="R158" s="102">
        <v>0.15277777777777776</v>
      </c>
      <c r="S158">
        <v>27</v>
      </c>
      <c r="T158" s="102">
        <v>0.54166666666666663</v>
      </c>
      <c r="AB158" s="77">
        <f t="shared" si="2"/>
        <v>0</v>
      </c>
    </row>
    <row r="159" spans="1:28" x14ac:dyDescent="0.3">
      <c r="A159" s="34">
        <v>41797</v>
      </c>
      <c r="B159">
        <v>1159</v>
      </c>
      <c r="C159" t="s">
        <v>1282</v>
      </c>
      <c r="D159" t="s">
        <v>1283</v>
      </c>
      <c r="E159">
        <v>38</v>
      </c>
      <c r="F159" t="s">
        <v>1563</v>
      </c>
      <c r="G159" t="s">
        <v>1308</v>
      </c>
      <c r="H159" t="s">
        <v>1321</v>
      </c>
      <c r="I159" s="102">
        <v>0.18055555555555555</v>
      </c>
      <c r="J159" t="s">
        <v>1719</v>
      </c>
      <c r="K159" s="102">
        <v>0.74305555555555547</v>
      </c>
      <c r="L159">
        <v>28</v>
      </c>
      <c r="M159" t="s">
        <v>1358</v>
      </c>
      <c r="N159" t="s">
        <v>1434</v>
      </c>
      <c r="O159" s="102">
        <v>0.86111111111111116</v>
      </c>
      <c r="P159">
        <v>71</v>
      </c>
      <c r="Q159">
        <v>94</v>
      </c>
      <c r="R159" t="s">
        <v>51</v>
      </c>
      <c r="S159">
        <v>57</v>
      </c>
      <c r="T159" s="102">
        <v>0.75</v>
      </c>
      <c r="AB159" s="77">
        <f t="shared" si="2"/>
        <v>280</v>
      </c>
    </row>
    <row r="160" spans="1:28" x14ac:dyDescent="0.3">
      <c r="A160" s="34">
        <v>41798</v>
      </c>
      <c r="B160">
        <v>1159</v>
      </c>
      <c r="C160" t="s">
        <v>1282</v>
      </c>
      <c r="D160" t="s">
        <v>1283</v>
      </c>
      <c r="E160">
        <v>38</v>
      </c>
      <c r="F160" t="s">
        <v>1651</v>
      </c>
      <c r="G160" t="s">
        <v>1308</v>
      </c>
      <c r="H160" t="s">
        <v>1552</v>
      </c>
      <c r="I160" s="102">
        <v>0.20833333333333334</v>
      </c>
      <c r="J160" t="s">
        <v>1722</v>
      </c>
      <c r="K160" s="102">
        <v>0.64583333333333337</v>
      </c>
      <c r="L160">
        <v>30</v>
      </c>
      <c r="M160" t="s">
        <v>1435</v>
      </c>
      <c r="N160" t="s">
        <v>1322</v>
      </c>
      <c r="O160" s="102">
        <v>0.40277777777777773</v>
      </c>
      <c r="P160">
        <v>85</v>
      </c>
      <c r="Q160">
        <v>95</v>
      </c>
      <c r="R160" t="s">
        <v>51</v>
      </c>
      <c r="S160">
        <v>71</v>
      </c>
      <c r="T160" s="102">
        <v>0.29166666666666669</v>
      </c>
      <c r="AB160" s="77">
        <f t="shared" si="2"/>
        <v>300</v>
      </c>
    </row>
    <row r="161" spans="1:28" x14ac:dyDescent="0.3">
      <c r="A161" s="34">
        <v>41799</v>
      </c>
      <c r="B161">
        <v>1159</v>
      </c>
      <c r="C161" t="s">
        <v>1282</v>
      </c>
      <c r="D161" t="s">
        <v>1283</v>
      </c>
      <c r="E161">
        <v>38</v>
      </c>
      <c r="F161" t="s">
        <v>1661</v>
      </c>
      <c r="G161" t="s">
        <v>1308</v>
      </c>
      <c r="H161" t="s">
        <v>1556</v>
      </c>
      <c r="I161" s="102">
        <v>0.20833333333333334</v>
      </c>
      <c r="J161" t="s">
        <v>1395</v>
      </c>
      <c r="K161" s="102">
        <v>0.55555555555555558</v>
      </c>
      <c r="L161">
        <v>30</v>
      </c>
      <c r="M161" t="s">
        <v>1288</v>
      </c>
      <c r="N161" t="s">
        <v>1294</v>
      </c>
      <c r="O161" s="102">
        <v>0.63888888888888895</v>
      </c>
      <c r="P161">
        <v>85</v>
      </c>
      <c r="Q161">
        <v>95</v>
      </c>
      <c r="R161" s="102">
        <v>0.96527777777777779</v>
      </c>
      <c r="S161">
        <v>80</v>
      </c>
      <c r="T161" s="102">
        <v>0.33333333333333331</v>
      </c>
      <c r="AB161" s="77">
        <f t="shared" si="2"/>
        <v>300</v>
      </c>
    </row>
    <row r="162" spans="1:28" x14ac:dyDescent="0.3">
      <c r="A162" s="34">
        <v>41800</v>
      </c>
      <c r="B162">
        <v>1159</v>
      </c>
      <c r="C162" t="s">
        <v>1282</v>
      </c>
      <c r="D162" t="s">
        <v>1283</v>
      </c>
      <c r="E162">
        <v>38</v>
      </c>
      <c r="F162" t="s">
        <v>1617</v>
      </c>
      <c r="G162" t="s">
        <v>1308</v>
      </c>
      <c r="H162" t="s">
        <v>1574</v>
      </c>
      <c r="I162" s="102">
        <v>6.25E-2</v>
      </c>
      <c r="J162" t="s">
        <v>1571</v>
      </c>
      <c r="K162" s="102">
        <v>0.39583333333333331</v>
      </c>
      <c r="L162">
        <v>8</v>
      </c>
      <c r="M162" t="s">
        <v>1561</v>
      </c>
      <c r="N162" t="s">
        <v>1294</v>
      </c>
      <c r="O162" s="102">
        <v>0.59722222222222221</v>
      </c>
      <c r="P162">
        <v>88</v>
      </c>
      <c r="Q162">
        <v>95</v>
      </c>
      <c r="R162" s="102">
        <v>4.1666666666666664E-2</v>
      </c>
      <c r="S162">
        <v>82</v>
      </c>
      <c r="T162" s="102">
        <v>0.3611111111111111</v>
      </c>
      <c r="AB162" s="77">
        <f t="shared" si="2"/>
        <v>80</v>
      </c>
    </row>
    <row r="163" spans="1:28" x14ac:dyDescent="0.3">
      <c r="A163" s="34">
        <v>41801</v>
      </c>
      <c r="B163">
        <v>1159</v>
      </c>
      <c r="C163" t="s">
        <v>1282</v>
      </c>
      <c r="D163" t="s">
        <v>1283</v>
      </c>
      <c r="E163">
        <v>38</v>
      </c>
      <c r="F163" t="s">
        <v>1622</v>
      </c>
      <c r="G163" t="s">
        <v>1308</v>
      </c>
      <c r="H163" t="s">
        <v>1490</v>
      </c>
      <c r="I163" s="102">
        <v>0.14583333333333334</v>
      </c>
      <c r="J163" t="s">
        <v>1588</v>
      </c>
      <c r="K163" s="102">
        <v>0.47916666666666669</v>
      </c>
      <c r="L163">
        <v>6</v>
      </c>
      <c r="M163" t="s">
        <v>1288</v>
      </c>
      <c r="N163" t="s">
        <v>1359</v>
      </c>
      <c r="O163" s="102">
        <v>0.55555555555555558</v>
      </c>
      <c r="P163">
        <v>91</v>
      </c>
      <c r="Q163">
        <v>95</v>
      </c>
      <c r="R163" t="s">
        <v>51</v>
      </c>
      <c r="S163">
        <v>79</v>
      </c>
      <c r="T163" s="102">
        <v>0.3611111111111111</v>
      </c>
      <c r="AB163" s="77">
        <f t="shared" si="2"/>
        <v>60</v>
      </c>
    </row>
    <row r="164" spans="1:28" x14ac:dyDescent="0.3">
      <c r="A164" s="34">
        <v>41802</v>
      </c>
      <c r="B164">
        <v>1159</v>
      </c>
      <c r="C164" t="s">
        <v>1282</v>
      </c>
      <c r="D164" t="s">
        <v>1283</v>
      </c>
      <c r="E164">
        <v>38</v>
      </c>
      <c r="F164" t="s">
        <v>1599</v>
      </c>
      <c r="G164" t="s">
        <v>1308</v>
      </c>
      <c r="H164" t="s">
        <v>1399</v>
      </c>
      <c r="I164" s="102">
        <v>0.20833333333333334</v>
      </c>
      <c r="J164" t="s">
        <v>1724</v>
      </c>
      <c r="K164" s="102">
        <v>0.72222222222222221</v>
      </c>
      <c r="L164">
        <v>31</v>
      </c>
      <c r="M164" t="s">
        <v>1288</v>
      </c>
      <c r="N164" t="s">
        <v>1561</v>
      </c>
      <c r="O164" s="102">
        <v>0.46527777777777773</v>
      </c>
      <c r="P164">
        <v>91</v>
      </c>
      <c r="Q164">
        <v>95</v>
      </c>
      <c r="R164" t="s">
        <v>51</v>
      </c>
      <c r="S164">
        <v>85</v>
      </c>
      <c r="T164" s="102">
        <v>0.69444444444444453</v>
      </c>
      <c r="AB164" s="77">
        <f t="shared" si="2"/>
        <v>310</v>
      </c>
    </row>
    <row r="165" spans="1:28" x14ac:dyDescent="0.3">
      <c r="A165" s="34">
        <v>41803</v>
      </c>
      <c r="B165">
        <v>1159</v>
      </c>
      <c r="C165" t="s">
        <v>1282</v>
      </c>
      <c r="D165" t="s">
        <v>1283</v>
      </c>
      <c r="E165">
        <v>38</v>
      </c>
      <c r="F165" t="s">
        <v>1385</v>
      </c>
      <c r="G165" t="s">
        <v>1308</v>
      </c>
      <c r="H165" t="s">
        <v>1328</v>
      </c>
      <c r="I165" s="102">
        <v>0.125</v>
      </c>
      <c r="J165" t="s">
        <v>1736</v>
      </c>
      <c r="K165" s="102">
        <v>0.70138888888888884</v>
      </c>
      <c r="L165">
        <v>30</v>
      </c>
      <c r="M165" t="s">
        <v>1329</v>
      </c>
      <c r="N165" t="s">
        <v>1322</v>
      </c>
      <c r="O165" s="102">
        <v>0.50694444444444442</v>
      </c>
      <c r="P165">
        <v>93</v>
      </c>
      <c r="Q165">
        <v>94</v>
      </c>
      <c r="R165" t="s">
        <v>51</v>
      </c>
      <c r="S165">
        <v>91</v>
      </c>
      <c r="T165" t="s">
        <v>51</v>
      </c>
      <c r="AB165" s="77">
        <f t="shared" si="2"/>
        <v>300</v>
      </c>
    </row>
    <row r="166" spans="1:28" x14ac:dyDescent="0.3">
      <c r="A166" s="34">
        <v>41804</v>
      </c>
      <c r="B166">
        <v>1159</v>
      </c>
      <c r="C166" t="s">
        <v>1282</v>
      </c>
      <c r="D166" t="s">
        <v>1283</v>
      </c>
      <c r="E166">
        <v>38</v>
      </c>
      <c r="F166" t="s">
        <v>1599</v>
      </c>
      <c r="G166" t="s">
        <v>1308</v>
      </c>
      <c r="H166" t="s">
        <v>1321</v>
      </c>
      <c r="I166" s="102">
        <v>0.99930555555555556</v>
      </c>
      <c r="J166" t="s">
        <v>1724</v>
      </c>
      <c r="K166" s="102">
        <v>0.60416666666666663</v>
      </c>
      <c r="L166">
        <v>31</v>
      </c>
      <c r="M166" t="s">
        <v>1431</v>
      </c>
      <c r="N166" t="s">
        <v>1316</v>
      </c>
      <c r="O166" s="102">
        <v>0.43055555555555558</v>
      </c>
      <c r="P166">
        <v>86</v>
      </c>
      <c r="Q166">
        <v>94</v>
      </c>
      <c r="R166" t="s">
        <v>51</v>
      </c>
      <c r="S166">
        <v>81</v>
      </c>
      <c r="T166" s="102">
        <v>0.50694444444444442</v>
      </c>
      <c r="AB166" s="77">
        <f t="shared" si="2"/>
        <v>310</v>
      </c>
    </row>
    <row r="167" spans="1:28" x14ac:dyDescent="0.3">
      <c r="A167" s="34">
        <v>41805</v>
      </c>
      <c r="B167">
        <v>1159</v>
      </c>
      <c r="C167" t="s">
        <v>1282</v>
      </c>
      <c r="D167" t="s">
        <v>1283</v>
      </c>
      <c r="E167">
        <v>38</v>
      </c>
      <c r="F167" t="s">
        <v>1729</v>
      </c>
      <c r="G167" t="s">
        <v>1308</v>
      </c>
      <c r="H167" t="s">
        <v>1556</v>
      </c>
      <c r="I167" s="102">
        <v>0.99930555555555556</v>
      </c>
      <c r="J167" t="s">
        <v>1746</v>
      </c>
      <c r="K167" t="s">
        <v>51</v>
      </c>
      <c r="L167">
        <v>2</v>
      </c>
      <c r="M167" t="s">
        <v>1435</v>
      </c>
      <c r="N167" t="s">
        <v>1384</v>
      </c>
      <c r="O167" s="102">
        <v>0.61111111111111105</v>
      </c>
      <c r="P167">
        <v>84</v>
      </c>
      <c r="Q167">
        <v>94</v>
      </c>
      <c r="R167" t="s">
        <v>51</v>
      </c>
      <c r="S167">
        <v>72</v>
      </c>
      <c r="T167" s="102">
        <v>0.83333333333333337</v>
      </c>
      <c r="AB167" s="77">
        <f t="shared" si="2"/>
        <v>20</v>
      </c>
    </row>
    <row r="168" spans="1:28" x14ac:dyDescent="0.3">
      <c r="A168" s="34">
        <v>41806</v>
      </c>
      <c r="B168">
        <v>1159</v>
      </c>
      <c r="C168" t="s">
        <v>1282</v>
      </c>
      <c r="D168" t="s">
        <v>1283</v>
      </c>
      <c r="E168">
        <v>38</v>
      </c>
      <c r="F168" t="s">
        <v>1661</v>
      </c>
      <c r="G168" t="s">
        <v>1308</v>
      </c>
      <c r="H168" t="s">
        <v>1383</v>
      </c>
      <c r="I168" s="102">
        <v>0.14583333333333334</v>
      </c>
      <c r="J168" t="s">
        <v>1507</v>
      </c>
      <c r="K168" s="102">
        <v>0.55555555555555558</v>
      </c>
      <c r="L168">
        <v>5</v>
      </c>
      <c r="M168" t="s">
        <v>1396</v>
      </c>
      <c r="N168" t="s">
        <v>1286</v>
      </c>
      <c r="O168" s="102">
        <v>0.60416666666666663</v>
      </c>
      <c r="P168">
        <v>78</v>
      </c>
      <c r="Q168">
        <v>95</v>
      </c>
      <c r="R168" t="s">
        <v>51</v>
      </c>
      <c r="S168">
        <v>66</v>
      </c>
      <c r="T168" s="102">
        <v>0.38194444444444442</v>
      </c>
      <c r="AB168" s="77">
        <f t="shared" si="2"/>
        <v>50</v>
      </c>
    </row>
    <row r="169" spans="1:28" x14ac:dyDescent="0.3">
      <c r="A169" s="34">
        <v>41807</v>
      </c>
      <c r="B169">
        <v>1159</v>
      </c>
      <c r="C169" t="s">
        <v>1282</v>
      </c>
      <c r="D169" t="s">
        <v>1283</v>
      </c>
      <c r="E169">
        <v>38</v>
      </c>
      <c r="F169" t="s">
        <v>1586</v>
      </c>
      <c r="G169" t="s">
        <v>1308</v>
      </c>
      <c r="H169" t="s">
        <v>1354</v>
      </c>
      <c r="I169" s="102">
        <v>0.21527777777777779</v>
      </c>
      <c r="J169" t="s">
        <v>1724</v>
      </c>
      <c r="K169" s="102">
        <v>0.59027777777777779</v>
      </c>
      <c r="L169">
        <v>7</v>
      </c>
      <c r="M169" t="s">
        <v>1301</v>
      </c>
      <c r="N169" t="s">
        <v>1351</v>
      </c>
      <c r="O169" s="102">
        <v>0.66666666666666663</v>
      </c>
      <c r="P169">
        <v>84</v>
      </c>
      <c r="Q169">
        <v>95</v>
      </c>
      <c r="R169" t="s">
        <v>51</v>
      </c>
      <c r="S169">
        <v>68</v>
      </c>
      <c r="T169" s="102">
        <v>0.375</v>
      </c>
      <c r="AB169" s="77">
        <f t="shared" si="2"/>
        <v>70</v>
      </c>
    </row>
    <row r="170" spans="1:28" x14ac:dyDescent="0.3">
      <c r="A170" s="34">
        <v>41808</v>
      </c>
      <c r="B170">
        <v>1159</v>
      </c>
      <c r="C170" t="s">
        <v>1282</v>
      </c>
      <c r="D170" t="s">
        <v>1283</v>
      </c>
      <c r="E170">
        <v>38</v>
      </c>
      <c r="F170" t="s">
        <v>1386</v>
      </c>
      <c r="G170" t="s">
        <v>1308</v>
      </c>
      <c r="H170" t="s">
        <v>1325</v>
      </c>
      <c r="I170" s="102">
        <v>0.24305555555555555</v>
      </c>
      <c r="J170" t="s">
        <v>1785</v>
      </c>
      <c r="K170" s="102">
        <v>0.52777777777777779</v>
      </c>
      <c r="L170">
        <v>6</v>
      </c>
      <c r="M170" t="s">
        <v>1404</v>
      </c>
      <c r="N170" t="s">
        <v>1333</v>
      </c>
      <c r="O170" s="102">
        <v>0.75694444444444453</v>
      </c>
      <c r="P170">
        <v>88</v>
      </c>
      <c r="Q170">
        <v>95</v>
      </c>
      <c r="R170" t="s">
        <v>51</v>
      </c>
      <c r="S170">
        <v>63</v>
      </c>
      <c r="T170" s="102">
        <v>0.33333333333333331</v>
      </c>
      <c r="AB170" s="77">
        <f t="shared" si="2"/>
        <v>60</v>
      </c>
    </row>
    <row r="171" spans="1:28" x14ac:dyDescent="0.3">
      <c r="A171" s="34">
        <v>41809</v>
      </c>
      <c r="B171">
        <v>1159</v>
      </c>
      <c r="C171" t="s">
        <v>1282</v>
      </c>
      <c r="D171" t="s">
        <v>1283</v>
      </c>
      <c r="E171">
        <v>38</v>
      </c>
      <c r="F171" t="s">
        <v>1669</v>
      </c>
      <c r="G171" t="s">
        <v>1308</v>
      </c>
      <c r="H171" t="s">
        <v>1422</v>
      </c>
      <c r="I171" s="102">
        <v>0.23611111111111113</v>
      </c>
      <c r="J171" t="s">
        <v>1696</v>
      </c>
      <c r="K171" s="102">
        <v>0.38194444444444442</v>
      </c>
      <c r="L171">
        <v>8</v>
      </c>
      <c r="M171" t="s">
        <v>1391</v>
      </c>
      <c r="N171" t="s">
        <v>1506</v>
      </c>
      <c r="O171" s="102">
        <v>0.77777777777777779</v>
      </c>
      <c r="P171">
        <v>90</v>
      </c>
      <c r="Q171">
        <v>95</v>
      </c>
      <c r="R171" t="s">
        <v>51</v>
      </c>
      <c r="S171">
        <v>66</v>
      </c>
      <c r="T171" s="102">
        <v>0.36805555555555558</v>
      </c>
      <c r="AB171" s="77">
        <f t="shared" si="2"/>
        <v>80</v>
      </c>
    </row>
    <row r="172" spans="1:28" x14ac:dyDescent="0.3">
      <c r="A172" s="34">
        <v>41810</v>
      </c>
      <c r="B172">
        <v>1159</v>
      </c>
      <c r="C172" t="s">
        <v>1282</v>
      </c>
      <c r="D172" t="s">
        <v>1283</v>
      </c>
      <c r="E172">
        <v>38</v>
      </c>
      <c r="F172" t="s">
        <v>1571</v>
      </c>
      <c r="G172" t="s">
        <v>1617</v>
      </c>
      <c r="H172" t="s">
        <v>1530</v>
      </c>
      <c r="I172" s="102">
        <v>0.20833333333333334</v>
      </c>
      <c r="J172" t="s">
        <v>1507</v>
      </c>
      <c r="K172" s="102">
        <v>0.68055555555555547</v>
      </c>
      <c r="L172">
        <v>29</v>
      </c>
      <c r="M172" t="s">
        <v>1396</v>
      </c>
      <c r="N172" t="s">
        <v>1354</v>
      </c>
      <c r="O172" s="102">
        <v>0.99930555555555556</v>
      </c>
      <c r="P172">
        <v>93</v>
      </c>
      <c r="Q172">
        <v>96</v>
      </c>
      <c r="R172" t="s">
        <v>51</v>
      </c>
      <c r="S172">
        <v>85</v>
      </c>
      <c r="T172" s="102">
        <v>0.45833333333333331</v>
      </c>
      <c r="AB172" s="77">
        <f t="shared" si="2"/>
        <v>290</v>
      </c>
    </row>
    <row r="173" spans="1:28" x14ac:dyDescent="0.3">
      <c r="A173" s="34">
        <v>41811</v>
      </c>
      <c r="B173">
        <v>1159</v>
      </c>
      <c r="C173" t="s">
        <v>1282</v>
      </c>
      <c r="D173" t="s">
        <v>1283</v>
      </c>
      <c r="E173">
        <v>38</v>
      </c>
      <c r="F173" t="s">
        <v>1623</v>
      </c>
      <c r="G173" t="s">
        <v>1308</v>
      </c>
      <c r="H173" t="s">
        <v>1721</v>
      </c>
      <c r="I173" s="102">
        <v>0.99930555555555556</v>
      </c>
      <c r="J173" t="s">
        <v>1726</v>
      </c>
      <c r="K173" s="102">
        <v>0.30555555555555552</v>
      </c>
      <c r="L173">
        <v>28</v>
      </c>
      <c r="M173" t="s">
        <v>1431</v>
      </c>
      <c r="N173" t="s">
        <v>1497</v>
      </c>
      <c r="O173" s="102">
        <v>6.9444444444444441E-3</v>
      </c>
      <c r="P173">
        <v>92</v>
      </c>
      <c r="Q173">
        <v>95</v>
      </c>
      <c r="R173" t="s">
        <v>51</v>
      </c>
      <c r="S173">
        <v>88</v>
      </c>
      <c r="T173" t="s">
        <v>51</v>
      </c>
      <c r="AB173" s="77">
        <f t="shared" si="2"/>
        <v>280</v>
      </c>
    </row>
    <row r="174" spans="1:28" x14ac:dyDescent="0.3">
      <c r="A174" s="34">
        <v>41812</v>
      </c>
      <c r="B174">
        <v>1159</v>
      </c>
      <c r="C174" t="s">
        <v>1282</v>
      </c>
      <c r="D174" t="s">
        <v>1283</v>
      </c>
      <c r="E174">
        <v>38</v>
      </c>
      <c r="F174" t="s">
        <v>1715</v>
      </c>
      <c r="G174" t="s">
        <v>1327</v>
      </c>
      <c r="H174" t="s">
        <v>1334</v>
      </c>
      <c r="I174" s="102">
        <v>0.22222222222222221</v>
      </c>
      <c r="J174" t="s">
        <v>1730</v>
      </c>
      <c r="K174" s="102">
        <v>0.3263888888888889</v>
      </c>
      <c r="L174">
        <v>27</v>
      </c>
      <c r="M174" t="s">
        <v>1335</v>
      </c>
      <c r="N174" t="s">
        <v>1456</v>
      </c>
      <c r="O174" s="102">
        <v>6.9444444444444441E-3</v>
      </c>
      <c r="P174">
        <v>88</v>
      </c>
      <c r="Q174">
        <v>95</v>
      </c>
      <c r="R174" t="s">
        <v>51</v>
      </c>
      <c r="S174">
        <v>72</v>
      </c>
      <c r="T174" s="102">
        <v>0.31944444444444448</v>
      </c>
      <c r="AB174" s="77">
        <f t="shared" si="2"/>
        <v>270</v>
      </c>
    </row>
    <row r="175" spans="1:28" x14ac:dyDescent="0.3">
      <c r="A175" s="34">
        <v>41813</v>
      </c>
      <c r="B175">
        <v>1159</v>
      </c>
      <c r="C175" t="s">
        <v>1282</v>
      </c>
      <c r="D175" t="s">
        <v>1283</v>
      </c>
      <c r="E175">
        <v>38</v>
      </c>
      <c r="F175" t="s">
        <v>1571</v>
      </c>
      <c r="G175" t="s">
        <v>1465</v>
      </c>
      <c r="H175" t="s">
        <v>1403</v>
      </c>
      <c r="I175" s="102">
        <v>0.19444444444444445</v>
      </c>
      <c r="J175" t="s">
        <v>1758</v>
      </c>
      <c r="K175" s="102">
        <v>0.60416666666666663</v>
      </c>
      <c r="L175">
        <v>2</v>
      </c>
      <c r="M175" t="s">
        <v>1358</v>
      </c>
      <c r="N175" t="s">
        <v>1384</v>
      </c>
      <c r="O175" s="102">
        <v>0.85416666666666663</v>
      </c>
      <c r="P175">
        <v>90</v>
      </c>
      <c r="Q175">
        <v>95</v>
      </c>
      <c r="R175" t="s">
        <v>51</v>
      </c>
      <c r="S175">
        <v>84</v>
      </c>
      <c r="T175" s="102">
        <v>0.34722222222222227</v>
      </c>
      <c r="AB175" s="77">
        <f t="shared" si="2"/>
        <v>20</v>
      </c>
    </row>
    <row r="176" spans="1:28" x14ac:dyDescent="0.3">
      <c r="A176" s="34">
        <v>41814</v>
      </c>
      <c r="B176">
        <v>1159</v>
      </c>
      <c r="C176" t="s">
        <v>1282</v>
      </c>
      <c r="D176" t="s">
        <v>1283</v>
      </c>
      <c r="E176">
        <v>38</v>
      </c>
      <c r="F176" t="s">
        <v>1674</v>
      </c>
      <c r="G176" t="s">
        <v>1465</v>
      </c>
      <c r="H176" t="s">
        <v>1502</v>
      </c>
      <c r="I176" s="102">
        <v>0.1875</v>
      </c>
      <c r="J176" t="s">
        <v>1753</v>
      </c>
      <c r="K176" s="102">
        <v>0.56944444444444442</v>
      </c>
      <c r="L176">
        <v>28</v>
      </c>
      <c r="M176" t="s">
        <v>1358</v>
      </c>
      <c r="N176" t="s">
        <v>1297</v>
      </c>
      <c r="O176" s="102">
        <v>0.89583333333333337</v>
      </c>
      <c r="P176">
        <v>91</v>
      </c>
      <c r="Q176">
        <v>95</v>
      </c>
      <c r="R176" t="s">
        <v>51</v>
      </c>
      <c r="S176">
        <v>85</v>
      </c>
      <c r="T176" s="102">
        <v>0.38194444444444442</v>
      </c>
      <c r="AB176" s="77">
        <f t="shared" si="2"/>
        <v>280</v>
      </c>
    </row>
    <row r="177" spans="1:28" x14ac:dyDescent="0.3">
      <c r="A177" s="34">
        <v>41815</v>
      </c>
      <c r="B177">
        <v>1159</v>
      </c>
      <c r="C177" t="s">
        <v>1282</v>
      </c>
      <c r="D177" t="s">
        <v>1283</v>
      </c>
      <c r="E177">
        <v>38</v>
      </c>
      <c r="G177" t="s">
        <v>1396</v>
      </c>
      <c r="M177" t="s">
        <v>1329</v>
      </c>
      <c r="P177">
        <v>93</v>
      </c>
      <c r="AB177" s="77">
        <f t="shared" si="2"/>
        <v>0</v>
      </c>
    </row>
    <row r="178" spans="1:28" x14ac:dyDescent="0.3">
      <c r="A178" s="34">
        <v>41816</v>
      </c>
      <c r="B178">
        <v>1159</v>
      </c>
      <c r="C178" t="s">
        <v>1282</v>
      </c>
      <c r="D178" t="s">
        <v>1283</v>
      </c>
      <c r="E178">
        <v>38</v>
      </c>
      <c r="F178" t="s">
        <v>1704</v>
      </c>
      <c r="G178" t="s">
        <v>1308</v>
      </c>
      <c r="H178" t="s">
        <v>1530</v>
      </c>
      <c r="I178" s="102">
        <v>0.1111111111111111</v>
      </c>
      <c r="J178" t="s">
        <v>1749</v>
      </c>
      <c r="K178" s="102">
        <v>0.68055555555555547</v>
      </c>
      <c r="L178">
        <v>32</v>
      </c>
      <c r="M178" t="s">
        <v>1358</v>
      </c>
      <c r="N178" t="s">
        <v>1359</v>
      </c>
      <c r="O178" s="102">
        <v>0.40277777777777773</v>
      </c>
      <c r="P178">
        <v>83</v>
      </c>
      <c r="Q178">
        <v>95</v>
      </c>
      <c r="R178" t="s">
        <v>51</v>
      </c>
      <c r="S178">
        <v>71</v>
      </c>
      <c r="T178" s="102">
        <v>0.47222222222222227</v>
      </c>
      <c r="AB178" s="77">
        <f t="shared" si="2"/>
        <v>320</v>
      </c>
    </row>
    <row r="179" spans="1:28" x14ac:dyDescent="0.3">
      <c r="A179" s="34">
        <v>41817</v>
      </c>
      <c r="B179">
        <v>1159</v>
      </c>
      <c r="C179" t="s">
        <v>1282</v>
      </c>
      <c r="D179" t="s">
        <v>1283</v>
      </c>
      <c r="E179">
        <v>38</v>
      </c>
      <c r="F179" t="s">
        <v>1729</v>
      </c>
      <c r="G179" t="s">
        <v>1469</v>
      </c>
      <c r="H179" t="s">
        <v>1386</v>
      </c>
      <c r="I179" s="102">
        <v>0.20833333333333334</v>
      </c>
      <c r="J179" t="s">
        <v>1656</v>
      </c>
      <c r="K179" s="102">
        <v>0.4375</v>
      </c>
      <c r="L179">
        <v>30</v>
      </c>
      <c r="M179" t="s">
        <v>1326</v>
      </c>
      <c r="N179" t="s">
        <v>1359</v>
      </c>
      <c r="O179" s="102">
        <v>0.4861111111111111</v>
      </c>
      <c r="P179">
        <v>93</v>
      </c>
      <c r="Q179">
        <v>95</v>
      </c>
      <c r="R179" t="s">
        <v>51</v>
      </c>
      <c r="S179">
        <v>88</v>
      </c>
      <c r="T179" s="102">
        <v>0.2986111111111111</v>
      </c>
      <c r="AB179" s="77">
        <f t="shared" si="2"/>
        <v>300</v>
      </c>
    </row>
    <row r="180" spans="1:28" x14ac:dyDescent="0.3">
      <c r="A180" s="34">
        <v>41818</v>
      </c>
      <c r="B180">
        <v>1159</v>
      </c>
      <c r="C180" t="s">
        <v>1282</v>
      </c>
      <c r="D180" t="s">
        <v>1283</v>
      </c>
      <c r="E180">
        <v>38</v>
      </c>
      <c r="F180" t="s">
        <v>1729</v>
      </c>
      <c r="G180" t="s">
        <v>1435</v>
      </c>
      <c r="H180" t="s">
        <v>1574</v>
      </c>
      <c r="I180" s="102">
        <v>0.97222222222222221</v>
      </c>
      <c r="J180" t="s">
        <v>1588</v>
      </c>
      <c r="K180" s="102">
        <v>0.34722222222222227</v>
      </c>
      <c r="L180">
        <v>29</v>
      </c>
      <c r="M180" t="s">
        <v>1297</v>
      </c>
      <c r="N180" t="s">
        <v>1588</v>
      </c>
      <c r="O180" s="102">
        <v>0.53472222222222221</v>
      </c>
      <c r="P180">
        <v>89</v>
      </c>
      <c r="Q180">
        <v>95</v>
      </c>
      <c r="R180" t="s">
        <v>51</v>
      </c>
      <c r="S180">
        <v>76</v>
      </c>
      <c r="T180" s="102">
        <v>0.77083333333333337</v>
      </c>
      <c r="AB180" s="77">
        <f t="shared" si="2"/>
        <v>290</v>
      </c>
    </row>
    <row r="181" spans="1:28" x14ac:dyDescent="0.3">
      <c r="A181" s="34">
        <v>41819</v>
      </c>
      <c r="B181">
        <v>1159</v>
      </c>
      <c r="C181" t="s">
        <v>1282</v>
      </c>
      <c r="D181" t="s">
        <v>1283</v>
      </c>
      <c r="E181">
        <v>38</v>
      </c>
      <c r="F181" t="s">
        <v>1334</v>
      </c>
      <c r="G181" t="s">
        <v>1308</v>
      </c>
      <c r="H181" t="s">
        <v>1552</v>
      </c>
      <c r="I181" s="102">
        <v>0.22222222222222221</v>
      </c>
      <c r="J181" t="s">
        <v>1736</v>
      </c>
      <c r="K181" s="102">
        <v>0.55555555555555558</v>
      </c>
      <c r="L181">
        <v>31</v>
      </c>
      <c r="M181" t="s">
        <v>1561</v>
      </c>
      <c r="N181" t="s">
        <v>1399</v>
      </c>
      <c r="O181" s="102">
        <v>0.52083333333333337</v>
      </c>
      <c r="P181">
        <v>77</v>
      </c>
      <c r="Q181">
        <v>94</v>
      </c>
      <c r="R181" t="s">
        <v>51</v>
      </c>
      <c r="S181">
        <v>62</v>
      </c>
      <c r="T181" s="102">
        <v>0.35416666666666669</v>
      </c>
      <c r="AB181" s="77">
        <f t="shared" si="2"/>
        <v>310</v>
      </c>
    </row>
    <row r="182" spans="1:28" x14ac:dyDescent="0.3">
      <c r="A182" s="34">
        <v>41820</v>
      </c>
      <c r="B182">
        <v>1159</v>
      </c>
      <c r="C182" t="s">
        <v>1282</v>
      </c>
      <c r="D182" t="s">
        <v>1283</v>
      </c>
      <c r="E182">
        <v>38</v>
      </c>
      <c r="F182" t="s">
        <v>1315</v>
      </c>
      <c r="G182" t="s">
        <v>1308</v>
      </c>
      <c r="H182" t="s">
        <v>1538</v>
      </c>
      <c r="I182" s="102">
        <v>0.23611111111111113</v>
      </c>
      <c r="J182" t="s">
        <v>1753</v>
      </c>
      <c r="K182" s="102">
        <v>0.57638888888888895</v>
      </c>
      <c r="L182">
        <v>11</v>
      </c>
      <c r="M182" t="s">
        <v>1335</v>
      </c>
      <c r="N182" t="s">
        <v>1340</v>
      </c>
      <c r="O182" s="102">
        <v>0.93055555555555547</v>
      </c>
      <c r="P182">
        <v>77</v>
      </c>
      <c r="Q182">
        <v>95</v>
      </c>
      <c r="R182" t="s">
        <v>51</v>
      </c>
      <c r="S182">
        <v>68</v>
      </c>
      <c r="T182" s="102">
        <v>0.54166666666666663</v>
      </c>
      <c r="AB182" s="77">
        <f t="shared" si="2"/>
        <v>110</v>
      </c>
    </row>
    <row r="183" spans="1:28" x14ac:dyDescent="0.3">
      <c r="A183" s="34">
        <v>41821</v>
      </c>
      <c r="B183">
        <v>1159</v>
      </c>
      <c r="C183" t="s">
        <v>1282</v>
      </c>
      <c r="D183" t="s">
        <v>1283</v>
      </c>
      <c r="E183">
        <v>38</v>
      </c>
      <c r="F183" t="s">
        <v>1661</v>
      </c>
      <c r="G183" t="s">
        <v>1561</v>
      </c>
      <c r="H183" t="s">
        <v>1671</v>
      </c>
      <c r="I183" s="102">
        <v>0.15277777777777776</v>
      </c>
      <c r="J183" t="s">
        <v>1656</v>
      </c>
      <c r="K183" s="102">
        <v>0.55555555555555558</v>
      </c>
      <c r="L183">
        <v>30</v>
      </c>
      <c r="M183" t="s">
        <v>1335</v>
      </c>
      <c r="N183" t="s">
        <v>1284</v>
      </c>
      <c r="O183" s="102">
        <v>0.3888888888888889</v>
      </c>
      <c r="P183">
        <v>91</v>
      </c>
      <c r="Q183">
        <v>96</v>
      </c>
      <c r="R183" t="s">
        <v>51</v>
      </c>
      <c r="S183">
        <v>80</v>
      </c>
      <c r="T183" s="102">
        <v>0.5625</v>
      </c>
      <c r="AB183" s="77">
        <f t="shared" si="2"/>
        <v>300</v>
      </c>
    </row>
    <row r="184" spans="1:28" x14ac:dyDescent="0.3">
      <c r="A184" s="34">
        <v>41822</v>
      </c>
      <c r="B184">
        <v>1159</v>
      </c>
      <c r="C184" t="s">
        <v>1282</v>
      </c>
      <c r="D184" t="s">
        <v>1283</v>
      </c>
      <c r="E184">
        <v>38</v>
      </c>
      <c r="G184" t="s">
        <v>1485</v>
      </c>
      <c r="AB184" s="77">
        <f t="shared" si="2"/>
        <v>0</v>
      </c>
    </row>
    <row r="185" spans="1:28" x14ac:dyDescent="0.3">
      <c r="A185" s="34">
        <v>41823</v>
      </c>
      <c r="B185">
        <v>1159</v>
      </c>
      <c r="C185" t="s">
        <v>1282</v>
      </c>
      <c r="D185" t="s">
        <v>1283</v>
      </c>
      <c r="E185">
        <v>38</v>
      </c>
      <c r="F185" t="s">
        <v>1656</v>
      </c>
      <c r="G185" t="s">
        <v>1513</v>
      </c>
      <c r="H185" t="s">
        <v>1334</v>
      </c>
      <c r="I185" s="102">
        <v>0.21527777777777779</v>
      </c>
      <c r="J185" t="s">
        <v>1550</v>
      </c>
      <c r="K185" t="s">
        <v>51</v>
      </c>
      <c r="L185">
        <v>28</v>
      </c>
      <c r="M185" t="s">
        <v>1358</v>
      </c>
      <c r="N185" t="s">
        <v>1289</v>
      </c>
      <c r="O185" s="102">
        <v>0.99305555555555547</v>
      </c>
      <c r="P185">
        <v>86</v>
      </c>
      <c r="Q185">
        <v>95</v>
      </c>
      <c r="R185" t="s">
        <v>51</v>
      </c>
      <c r="S185">
        <v>79</v>
      </c>
      <c r="T185" s="102">
        <v>0.47222222222222227</v>
      </c>
      <c r="AB185" s="77">
        <f t="shared" si="2"/>
        <v>280</v>
      </c>
    </row>
    <row r="186" spans="1:28" x14ac:dyDescent="0.3">
      <c r="A186" s="34">
        <v>41824</v>
      </c>
      <c r="B186">
        <v>1159</v>
      </c>
      <c r="C186" t="s">
        <v>1282</v>
      </c>
      <c r="D186" t="s">
        <v>1283</v>
      </c>
      <c r="E186">
        <v>38</v>
      </c>
      <c r="F186" t="s">
        <v>1722</v>
      </c>
      <c r="G186" t="s">
        <v>1308</v>
      </c>
      <c r="H186" t="s">
        <v>1729</v>
      </c>
      <c r="I186" s="102">
        <v>0.99930555555555556</v>
      </c>
      <c r="J186" t="s">
        <v>1723</v>
      </c>
      <c r="K186" s="102">
        <v>0.39583333333333331</v>
      </c>
      <c r="L186">
        <v>28</v>
      </c>
      <c r="M186" t="s">
        <v>1396</v>
      </c>
      <c r="N186" t="s">
        <v>1436</v>
      </c>
      <c r="O186" s="102">
        <v>0.27777777777777779</v>
      </c>
      <c r="P186">
        <v>88</v>
      </c>
      <c r="Q186">
        <v>95</v>
      </c>
      <c r="R186" t="s">
        <v>51</v>
      </c>
      <c r="S186">
        <v>82</v>
      </c>
      <c r="T186" t="s">
        <v>51</v>
      </c>
      <c r="AB186" s="77">
        <f t="shared" si="2"/>
        <v>280</v>
      </c>
    </row>
    <row r="187" spans="1:28" x14ac:dyDescent="0.3">
      <c r="A187" s="34">
        <v>41825</v>
      </c>
      <c r="B187">
        <v>1159</v>
      </c>
      <c r="C187" t="s">
        <v>1282</v>
      </c>
      <c r="D187" t="s">
        <v>1283</v>
      </c>
      <c r="E187">
        <v>38</v>
      </c>
      <c r="F187" t="s">
        <v>1741</v>
      </c>
      <c r="G187" t="s">
        <v>1352</v>
      </c>
      <c r="H187" t="s">
        <v>1328</v>
      </c>
      <c r="I187" s="102">
        <v>0.1875</v>
      </c>
      <c r="J187" t="s">
        <v>1743</v>
      </c>
      <c r="K187" s="102">
        <v>0.58333333333333337</v>
      </c>
      <c r="L187">
        <v>0</v>
      </c>
      <c r="M187" t="s">
        <v>1296</v>
      </c>
      <c r="N187" t="s">
        <v>1327</v>
      </c>
      <c r="O187" t="s">
        <v>51</v>
      </c>
      <c r="P187">
        <v>78</v>
      </c>
      <c r="Q187">
        <v>95</v>
      </c>
      <c r="R187" t="s">
        <v>51</v>
      </c>
      <c r="S187">
        <v>66</v>
      </c>
      <c r="T187" s="102">
        <v>0.80555555555555547</v>
      </c>
      <c r="AB187" s="77">
        <f t="shared" si="2"/>
        <v>0</v>
      </c>
    </row>
    <row r="188" spans="1:28" x14ac:dyDescent="0.3">
      <c r="A188" s="34">
        <v>41826</v>
      </c>
      <c r="B188">
        <v>1159</v>
      </c>
      <c r="C188" t="s">
        <v>1282</v>
      </c>
      <c r="D188" t="s">
        <v>1283</v>
      </c>
      <c r="E188">
        <v>38</v>
      </c>
      <c r="F188" t="s">
        <v>1527</v>
      </c>
      <c r="G188" t="s">
        <v>1633</v>
      </c>
      <c r="H188" t="s">
        <v>1403</v>
      </c>
      <c r="I188" s="102">
        <v>0.40277777777777773</v>
      </c>
      <c r="J188" t="s">
        <v>1750</v>
      </c>
      <c r="K188" s="102">
        <v>0.25</v>
      </c>
      <c r="L188">
        <v>30</v>
      </c>
      <c r="M188" t="s">
        <v>1335</v>
      </c>
      <c r="N188" t="s">
        <v>1530</v>
      </c>
      <c r="O188" s="102">
        <v>0.4236111111111111</v>
      </c>
      <c r="P188">
        <v>85</v>
      </c>
      <c r="Q188">
        <v>95</v>
      </c>
      <c r="R188" t="s">
        <v>51</v>
      </c>
      <c r="S188">
        <v>71</v>
      </c>
      <c r="T188" s="102">
        <v>0.84722222222222221</v>
      </c>
      <c r="AB188" s="77">
        <f t="shared" si="2"/>
        <v>300</v>
      </c>
    </row>
    <row r="189" spans="1:28" x14ac:dyDescent="0.3">
      <c r="A189" s="34">
        <v>41827</v>
      </c>
      <c r="B189">
        <v>1159</v>
      </c>
      <c r="C189" t="s">
        <v>1282</v>
      </c>
      <c r="D189" t="s">
        <v>1283</v>
      </c>
      <c r="E189">
        <v>38</v>
      </c>
      <c r="F189" t="s">
        <v>1597</v>
      </c>
      <c r="G189" t="s">
        <v>1485</v>
      </c>
      <c r="H189" t="s">
        <v>1478</v>
      </c>
      <c r="I189" s="102">
        <v>0.20138888888888887</v>
      </c>
      <c r="J189" t="s">
        <v>1728</v>
      </c>
      <c r="K189" s="102">
        <v>0.4236111111111111</v>
      </c>
      <c r="L189">
        <v>30</v>
      </c>
      <c r="M189" t="s">
        <v>1347</v>
      </c>
      <c r="N189" t="s">
        <v>1354</v>
      </c>
      <c r="O189" s="102">
        <v>0.33333333333333331</v>
      </c>
      <c r="P189">
        <v>72</v>
      </c>
      <c r="Q189">
        <v>95</v>
      </c>
      <c r="R189" s="102">
        <v>0.18055555555555555</v>
      </c>
      <c r="S189">
        <v>64</v>
      </c>
      <c r="T189" s="102">
        <v>0.63888888888888895</v>
      </c>
      <c r="AB189" s="77">
        <f t="shared" si="2"/>
        <v>300</v>
      </c>
    </row>
    <row r="190" spans="1:28" x14ac:dyDescent="0.3">
      <c r="A190" s="34">
        <v>41828</v>
      </c>
      <c r="B190">
        <v>1159</v>
      </c>
      <c r="C190" t="s">
        <v>1282</v>
      </c>
      <c r="D190" t="s">
        <v>1283</v>
      </c>
      <c r="E190">
        <v>38</v>
      </c>
      <c r="F190" t="s">
        <v>1583</v>
      </c>
      <c r="G190" t="s">
        <v>1513</v>
      </c>
      <c r="H190" t="s">
        <v>1671</v>
      </c>
      <c r="I190" s="102">
        <v>0.22916666666666666</v>
      </c>
      <c r="J190" t="s">
        <v>1753</v>
      </c>
      <c r="K190" s="102">
        <v>0.55555555555555558</v>
      </c>
      <c r="L190">
        <v>31</v>
      </c>
      <c r="M190" t="s">
        <v>1561</v>
      </c>
      <c r="N190" t="s">
        <v>1357</v>
      </c>
      <c r="O190" t="s">
        <v>51</v>
      </c>
      <c r="P190">
        <v>86</v>
      </c>
      <c r="Q190">
        <v>95</v>
      </c>
      <c r="R190" t="s">
        <v>51</v>
      </c>
      <c r="S190">
        <v>66</v>
      </c>
      <c r="T190" s="102">
        <v>0.50694444444444442</v>
      </c>
      <c r="AB190" s="77">
        <f t="shared" si="2"/>
        <v>310</v>
      </c>
    </row>
    <row r="191" spans="1:28" x14ac:dyDescent="0.3">
      <c r="A191" s="34">
        <v>41829</v>
      </c>
      <c r="B191">
        <v>1159</v>
      </c>
      <c r="C191" t="s">
        <v>1282</v>
      </c>
      <c r="D191" t="s">
        <v>1283</v>
      </c>
      <c r="E191">
        <v>38</v>
      </c>
      <c r="F191" t="s">
        <v>1385</v>
      </c>
      <c r="G191" t="s">
        <v>1308</v>
      </c>
      <c r="H191" t="s">
        <v>1586</v>
      </c>
      <c r="I191" s="102">
        <v>0.19444444444444445</v>
      </c>
      <c r="J191" t="s">
        <v>1516</v>
      </c>
      <c r="K191" s="102">
        <v>0.58333333333333337</v>
      </c>
      <c r="L191">
        <v>32</v>
      </c>
      <c r="M191" t="s">
        <v>1326</v>
      </c>
      <c r="N191" t="s">
        <v>1380</v>
      </c>
      <c r="O191" s="102">
        <v>9.0277777777777776E-2</v>
      </c>
      <c r="P191">
        <v>73</v>
      </c>
      <c r="Q191">
        <v>88</v>
      </c>
      <c r="R191" s="102">
        <v>0.18055555555555555</v>
      </c>
      <c r="S191">
        <v>65</v>
      </c>
      <c r="T191" t="s">
        <v>51</v>
      </c>
      <c r="AB191" s="77">
        <f t="shared" si="2"/>
        <v>320</v>
      </c>
    </row>
    <row r="192" spans="1:28" x14ac:dyDescent="0.3">
      <c r="A192" s="34">
        <v>41830</v>
      </c>
      <c r="B192">
        <v>1159</v>
      </c>
      <c r="C192" t="s">
        <v>1282</v>
      </c>
      <c r="D192" t="s">
        <v>1283</v>
      </c>
      <c r="E192">
        <v>38</v>
      </c>
      <c r="F192" t="s">
        <v>1549</v>
      </c>
      <c r="G192" t="s">
        <v>1308</v>
      </c>
      <c r="H192" t="s">
        <v>1346</v>
      </c>
      <c r="I192" s="102">
        <v>0.22916666666666666</v>
      </c>
      <c r="J192" t="s">
        <v>1696</v>
      </c>
      <c r="K192" s="102">
        <v>0.58333333333333337</v>
      </c>
      <c r="L192">
        <v>33</v>
      </c>
      <c r="M192" t="s">
        <v>1296</v>
      </c>
      <c r="N192" t="s">
        <v>1316</v>
      </c>
      <c r="O192" s="102">
        <v>0.4513888888888889</v>
      </c>
      <c r="P192">
        <v>69</v>
      </c>
      <c r="Q192">
        <v>92</v>
      </c>
      <c r="R192" s="102">
        <v>0.13194444444444445</v>
      </c>
      <c r="S192">
        <v>62</v>
      </c>
      <c r="T192" s="102">
        <v>0.68055555555555547</v>
      </c>
      <c r="AB192" s="77">
        <f t="shared" si="2"/>
        <v>330</v>
      </c>
    </row>
    <row r="193" spans="1:28" x14ac:dyDescent="0.3">
      <c r="A193" s="34">
        <v>41831</v>
      </c>
      <c r="B193">
        <v>1159</v>
      </c>
      <c r="C193" t="s">
        <v>1282</v>
      </c>
      <c r="D193" t="s">
        <v>1283</v>
      </c>
      <c r="E193">
        <v>38</v>
      </c>
      <c r="F193" t="s">
        <v>1315</v>
      </c>
      <c r="G193" t="s">
        <v>1465</v>
      </c>
      <c r="H193" t="s">
        <v>1478</v>
      </c>
      <c r="J193" t="s">
        <v>1591</v>
      </c>
      <c r="K193" s="102">
        <v>0.5625</v>
      </c>
      <c r="L193">
        <v>30</v>
      </c>
      <c r="M193" t="s">
        <v>1396</v>
      </c>
      <c r="N193" t="s">
        <v>1336</v>
      </c>
      <c r="O193" s="102">
        <v>0.46527777777777773</v>
      </c>
      <c r="P193">
        <v>83</v>
      </c>
      <c r="Q193">
        <v>94</v>
      </c>
      <c r="R193" s="102">
        <v>0.33333333333333331</v>
      </c>
      <c r="S193">
        <v>72</v>
      </c>
      <c r="T193" s="102">
        <v>0.15277777777777776</v>
      </c>
      <c r="AB193" s="77">
        <f t="shared" si="2"/>
        <v>300</v>
      </c>
    </row>
    <row r="194" spans="1:28" x14ac:dyDescent="0.3">
      <c r="A194" s="34">
        <v>41832</v>
      </c>
      <c r="B194">
        <v>1159</v>
      </c>
      <c r="C194" t="s">
        <v>1282</v>
      </c>
      <c r="D194" t="s">
        <v>1283</v>
      </c>
      <c r="E194">
        <v>38</v>
      </c>
      <c r="F194" t="s">
        <v>1563</v>
      </c>
      <c r="G194" t="s">
        <v>1308</v>
      </c>
      <c r="H194" t="s">
        <v>1287</v>
      </c>
      <c r="I194" s="102">
        <v>0.99930555555555556</v>
      </c>
      <c r="J194" t="s">
        <v>1746</v>
      </c>
      <c r="K194" s="102">
        <v>0.58333333333333337</v>
      </c>
      <c r="L194">
        <v>1</v>
      </c>
      <c r="M194" t="s">
        <v>1335</v>
      </c>
      <c r="N194" t="s">
        <v>1289</v>
      </c>
      <c r="O194" s="102">
        <v>0.50694444444444442</v>
      </c>
      <c r="P194">
        <v>82</v>
      </c>
      <c r="Q194">
        <v>94</v>
      </c>
      <c r="R194" s="102">
        <v>0.99930555555555556</v>
      </c>
      <c r="S194">
        <v>69</v>
      </c>
      <c r="T194" s="102">
        <v>0.34027777777777773</v>
      </c>
      <c r="AB194" s="77">
        <f t="shared" si="2"/>
        <v>10</v>
      </c>
    </row>
    <row r="195" spans="1:28" x14ac:dyDescent="0.3">
      <c r="A195" s="34">
        <v>41833</v>
      </c>
      <c r="B195">
        <v>1159</v>
      </c>
      <c r="C195" t="s">
        <v>1282</v>
      </c>
      <c r="D195" t="s">
        <v>1283</v>
      </c>
      <c r="E195">
        <v>38</v>
      </c>
      <c r="F195" t="s">
        <v>1571</v>
      </c>
      <c r="G195" t="s">
        <v>1668</v>
      </c>
      <c r="H195" t="s">
        <v>1399</v>
      </c>
      <c r="I195" s="102">
        <v>0.14583333333333334</v>
      </c>
      <c r="J195" t="s">
        <v>1730</v>
      </c>
      <c r="K195" s="102">
        <v>0.58333333333333337</v>
      </c>
      <c r="L195">
        <v>31</v>
      </c>
      <c r="M195" t="s">
        <v>1301</v>
      </c>
      <c r="N195" t="s">
        <v>1351</v>
      </c>
      <c r="O195" s="102">
        <v>0.53472222222222221</v>
      </c>
      <c r="P195">
        <v>87</v>
      </c>
      <c r="Q195">
        <v>96</v>
      </c>
      <c r="R195" t="s">
        <v>51</v>
      </c>
      <c r="S195">
        <v>72</v>
      </c>
      <c r="T195" s="102">
        <v>0.3888888888888889</v>
      </c>
      <c r="AB195" s="77">
        <f t="shared" ref="AB195:AB258" si="3">L195*$AE$17</f>
        <v>310</v>
      </c>
    </row>
    <row r="196" spans="1:28" x14ac:dyDescent="0.3">
      <c r="A196" s="34">
        <v>41834</v>
      </c>
      <c r="B196">
        <v>1159</v>
      </c>
      <c r="C196" t="s">
        <v>1282</v>
      </c>
      <c r="D196" t="s">
        <v>1283</v>
      </c>
      <c r="E196">
        <v>38</v>
      </c>
      <c r="F196" t="s">
        <v>1741</v>
      </c>
      <c r="G196" t="s">
        <v>1358</v>
      </c>
      <c r="H196" t="s">
        <v>1721</v>
      </c>
      <c r="I196" s="102">
        <v>0.99930555555555556</v>
      </c>
      <c r="J196" t="s">
        <v>1766</v>
      </c>
      <c r="K196" s="102">
        <v>0.72916666666666663</v>
      </c>
      <c r="L196">
        <v>31</v>
      </c>
      <c r="M196" t="s">
        <v>1288</v>
      </c>
      <c r="N196" t="s">
        <v>1316</v>
      </c>
      <c r="O196" s="102">
        <v>6.9444444444444441E-3</v>
      </c>
      <c r="P196">
        <v>87</v>
      </c>
      <c r="Q196">
        <v>96</v>
      </c>
      <c r="R196" t="s">
        <v>51</v>
      </c>
      <c r="S196">
        <v>82</v>
      </c>
      <c r="T196" s="102">
        <v>0.72916666666666663</v>
      </c>
      <c r="AB196" s="77">
        <f t="shared" si="3"/>
        <v>310</v>
      </c>
    </row>
    <row r="197" spans="1:28" x14ac:dyDescent="0.3">
      <c r="A197" s="34">
        <v>41835</v>
      </c>
      <c r="B197">
        <v>1159</v>
      </c>
      <c r="C197" t="s">
        <v>1282</v>
      </c>
      <c r="D197" t="s">
        <v>1283</v>
      </c>
      <c r="E197">
        <v>38</v>
      </c>
      <c r="F197" t="s">
        <v>1715</v>
      </c>
      <c r="G197" t="s">
        <v>1308</v>
      </c>
      <c r="H197" t="s">
        <v>1651</v>
      </c>
      <c r="I197" s="102">
        <v>0.20833333333333334</v>
      </c>
      <c r="J197" t="s">
        <v>1763</v>
      </c>
      <c r="K197" s="102">
        <v>0.44444444444444442</v>
      </c>
      <c r="L197">
        <v>7</v>
      </c>
      <c r="M197" t="s">
        <v>1347</v>
      </c>
      <c r="N197" t="s">
        <v>1380</v>
      </c>
      <c r="O197" s="102">
        <v>0.65277777777777779</v>
      </c>
      <c r="P197">
        <v>87</v>
      </c>
      <c r="Q197">
        <v>95</v>
      </c>
      <c r="R197" t="s">
        <v>51</v>
      </c>
      <c r="S197">
        <v>76</v>
      </c>
      <c r="T197" s="102">
        <v>0.4513888888888889</v>
      </c>
      <c r="AB197" s="77">
        <f t="shared" si="3"/>
        <v>70</v>
      </c>
    </row>
    <row r="198" spans="1:28" x14ac:dyDescent="0.3">
      <c r="A198" s="34">
        <v>41836</v>
      </c>
      <c r="B198">
        <v>1159</v>
      </c>
      <c r="C198" t="s">
        <v>1282</v>
      </c>
      <c r="D198" t="s">
        <v>1283</v>
      </c>
      <c r="E198">
        <v>38</v>
      </c>
      <c r="F198" t="s">
        <v>1746</v>
      </c>
      <c r="G198" t="s">
        <v>1308</v>
      </c>
      <c r="H198" t="s">
        <v>1728</v>
      </c>
      <c r="I198" s="102">
        <v>0.20833333333333334</v>
      </c>
      <c r="J198" t="s">
        <v>1775</v>
      </c>
      <c r="K198" s="102">
        <v>0.54166666666666663</v>
      </c>
      <c r="L198">
        <v>8</v>
      </c>
      <c r="M198" t="s">
        <v>1625</v>
      </c>
      <c r="N198" t="s">
        <v>1301</v>
      </c>
      <c r="O198" s="102">
        <v>0.4236111111111111</v>
      </c>
      <c r="P198">
        <v>91</v>
      </c>
      <c r="Q198">
        <v>95</v>
      </c>
      <c r="R198" t="s">
        <v>51</v>
      </c>
      <c r="S198">
        <v>88</v>
      </c>
      <c r="T198" t="s">
        <v>51</v>
      </c>
      <c r="AB198" s="77">
        <f t="shared" si="3"/>
        <v>80</v>
      </c>
    </row>
    <row r="199" spans="1:28" x14ac:dyDescent="0.3">
      <c r="A199" s="34">
        <v>41837</v>
      </c>
      <c r="B199">
        <v>1159</v>
      </c>
      <c r="C199" t="s">
        <v>1282</v>
      </c>
      <c r="D199" t="s">
        <v>1283</v>
      </c>
      <c r="E199">
        <v>38</v>
      </c>
      <c r="F199" t="s">
        <v>1742</v>
      </c>
      <c r="G199" t="s">
        <v>1308</v>
      </c>
      <c r="H199" t="s">
        <v>1750</v>
      </c>
      <c r="I199" t="s">
        <v>51</v>
      </c>
      <c r="J199" t="s">
        <v>1732</v>
      </c>
      <c r="K199" s="102">
        <v>0.59722222222222221</v>
      </c>
      <c r="L199">
        <v>30</v>
      </c>
      <c r="M199" t="s">
        <v>1431</v>
      </c>
      <c r="N199" t="s">
        <v>1333</v>
      </c>
      <c r="O199" s="102">
        <v>0.66666666666666663</v>
      </c>
      <c r="P199">
        <v>89</v>
      </c>
      <c r="Q199">
        <v>95</v>
      </c>
      <c r="R199" t="s">
        <v>51</v>
      </c>
      <c r="S199">
        <v>69</v>
      </c>
      <c r="T199" s="102">
        <v>0.56944444444444442</v>
      </c>
      <c r="AB199" s="77">
        <f t="shared" si="3"/>
        <v>300</v>
      </c>
    </row>
    <row r="200" spans="1:28" x14ac:dyDescent="0.3">
      <c r="A200" s="34">
        <v>41838</v>
      </c>
      <c r="B200">
        <v>1159</v>
      </c>
      <c r="C200" t="s">
        <v>1282</v>
      </c>
      <c r="D200" t="s">
        <v>1283</v>
      </c>
      <c r="E200">
        <v>38</v>
      </c>
      <c r="F200" t="s">
        <v>1588</v>
      </c>
      <c r="G200" t="s">
        <v>1469</v>
      </c>
      <c r="H200" t="s">
        <v>1492</v>
      </c>
      <c r="I200" s="102">
        <v>0.99305555555555547</v>
      </c>
      <c r="J200" t="s">
        <v>1775</v>
      </c>
      <c r="K200" s="102">
        <v>0.35416666666666669</v>
      </c>
      <c r="L200">
        <v>7</v>
      </c>
      <c r="M200" t="s">
        <v>1288</v>
      </c>
      <c r="N200" t="s">
        <v>1384</v>
      </c>
      <c r="O200" s="102">
        <v>0.47916666666666669</v>
      </c>
      <c r="P200">
        <v>89</v>
      </c>
      <c r="Q200">
        <v>95</v>
      </c>
      <c r="R200" t="s">
        <v>51</v>
      </c>
      <c r="S200">
        <v>74</v>
      </c>
      <c r="T200" s="102">
        <v>0.31944444444444448</v>
      </c>
      <c r="AB200" s="77">
        <f t="shared" si="3"/>
        <v>70</v>
      </c>
    </row>
    <row r="201" spans="1:28" x14ac:dyDescent="0.3">
      <c r="A201" s="34">
        <v>41839</v>
      </c>
      <c r="B201">
        <v>1159</v>
      </c>
      <c r="C201" t="s">
        <v>1282</v>
      </c>
      <c r="D201" t="s">
        <v>1283</v>
      </c>
      <c r="E201">
        <v>38</v>
      </c>
      <c r="F201" t="s">
        <v>1715</v>
      </c>
      <c r="G201" t="s">
        <v>1625</v>
      </c>
      <c r="H201" t="s">
        <v>1399</v>
      </c>
      <c r="I201" s="102">
        <v>0.20833333333333334</v>
      </c>
      <c r="J201" t="s">
        <v>1694</v>
      </c>
      <c r="K201" s="102">
        <v>0.67361111111111116</v>
      </c>
      <c r="L201">
        <v>30</v>
      </c>
      <c r="M201" t="s">
        <v>1326</v>
      </c>
      <c r="N201" t="s">
        <v>1380</v>
      </c>
      <c r="O201" s="102">
        <v>0.83333333333333337</v>
      </c>
      <c r="P201">
        <v>91</v>
      </c>
      <c r="Q201">
        <v>95</v>
      </c>
      <c r="R201" t="s">
        <v>51</v>
      </c>
      <c r="S201">
        <v>79</v>
      </c>
      <c r="T201" t="s">
        <v>51</v>
      </c>
      <c r="AB201" s="77">
        <f t="shared" si="3"/>
        <v>300</v>
      </c>
    </row>
    <row r="202" spans="1:28" x14ac:dyDescent="0.3">
      <c r="A202" s="34">
        <v>41840</v>
      </c>
      <c r="B202">
        <v>1159</v>
      </c>
      <c r="C202" t="s">
        <v>1282</v>
      </c>
      <c r="D202" t="s">
        <v>1283</v>
      </c>
      <c r="E202">
        <v>38</v>
      </c>
      <c r="F202" t="s">
        <v>1674</v>
      </c>
      <c r="G202" t="s">
        <v>1465</v>
      </c>
      <c r="H202" t="s">
        <v>1651</v>
      </c>
      <c r="I202" s="102">
        <v>0.24305555555555555</v>
      </c>
      <c r="J202" t="s">
        <v>1766</v>
      </c>
      <c r="K202" s="102">
        <v>0.64583333333333337</v>
      </c>
      <c r="L202">
        <v>30</v>
      </c>
      <c r="M202" t="s">
        <v>1340</v>
      </c>
      <c r="N202" t="s">
        <v>1556</v>
      </c>
      <c r="O202" s="102">
        <v>0.58333333333333337</v>
      </c>
      <c r="P202">
        <v>80</v>
      </c>
      <c r="Q202">
        <v>95</v>
      </c>
      <c r="R202" s="102">
        <v>0.1111111111111111</v>
      </c>
      <c r="S202">
        <v>64</v>
      </c>
      <c r="T202" s="102">
        <v>0.34722222222222227</v>
      </c>
      <c r="AB202" s="77">
        <f t="shared" si="3"/>
        <v>300</v>
      </c>
    </row>
    <row r="203" spans="1:28" x14ac:dyDescent="0.3">
      <c r="A203" s="34">
        <v>41841</v>
      </c>
      <c r="B203">
        <v>1159</v>
      </c>
      <c r="C203" t="s">
        <v>1282</v>
      </c>
      <c r="D203" t="s">
        <v>1283</v>
      </c>
      <c r="E203">
        <v>38</v>
      </c>
      <c r="F203" t="s">
        <v>1722</v>
      </c>
      <c r="G203" t="s">
        <v>1308</v>
      </c>
      <c r="H203" t="s">
        <v>1661</v>
      </c>
      <c r="I203" s="102">
        <v>0.99930555555555556</v>
      </c>
      <c r="J203" t="s">
        <v>1584</v>
      </c>
      <c r="K203" s="102">
        <v>0.60416666666666663</v>
      </c>
      <c r="L203">
        <v>28</v>
      </c>
      <c r="M203" t="s">
        <v>1288</v>
      </c>
      <c r="N203" t="s">
        <v>1359</v>
      </c>
      <c r="O203" s="102">
        <v>1.3888888888888888E-2</v>
      </c>
      <c r="P203">
        <v>79</v>
      </c>
      <c r="Q203">
        <v>95</v>
      </c>
      <c r="R203" t="s">
        <v>51</v>
      </c>
      <c r="S203">
        <v>69</v>
      </c>
      <c r="T203" t="s">
        <v>51</v>
      </c>
      <c r="AB203" s="77">
        <f t="shared" si="3"/>
        <v>280</v>
      </c>
    </row>
    <row r="204" spans="1:28" x14ac:dyDescent="0.3">
      <c r="A204" s="34">
        <v>41842</v>
      </c>
      <c r="B204">
        <v>1159</v>
      </c>
      <c r="C204" t="s">
        <v>1282</v>
      </c>
      <c r="D204" t="s">
        <v>1283</v>
      </c>
      <c r="E204">
        <v>38</v>
      </c>
      <c r="F204" t="s">
        <v>1599</v>
      </c>
      <c r="G204" t="s">
        <v>1308</v>
      </c>
      <c r="H204" t="s">
        <v>1346</v>
      </c>
      <c r="I204" s="102">
        <v>0.20833333333333334</v>
      </c>
      <c r="J204" t="s">
        <v>1781</v>
      </c>
      <c r="K204" s="102">
        <v>0.46527777777777773</v>
      </c>
      <c r="L204">
        <v>6</v>
      </c>
      <c r="M204" t="s">
        <v>1289</v>
      </c>
      <c r="N204" t="s">
        <v>1506</v>
      </c>
      <c r="O204" s="102">
        <v>0.72222222222222221</v>
      </c>
      <c r="P204">
        <v>86</v>
      </c>
      <c r="Q204">
        <v>95</v>
      </c>
      <c r="R204" t="s">
        <v>51</v>
      </c>
      <c r="S204">
        <v>72</v>
      </c>
      <c r="T204" s="102">
        <v>0.34027777777777773</v>
      </c>
      <c r="AB204" s="77">
        <f t="shared" si="3"/>
        <v>60</v>
      </c>
    </row>
    <row r="205" spans="1:28" x14ac:dyDescent="0.3">
      <c r="A205" s="34">
        <v>41843</v>
      </c>
      <c r="B205">
        <v>1159</v>
      </c>
      <c r="C205" t="s">
        <v>1282</v>
      </c>
      <c r="D205" t="s">
        <v>1283</v>
      </c>
      <c r="E205">
        <v>38</v>
      </c>
      <c r="F205" t="s">
        <v>1750</v>
      </c>
      <c r="G205" t="s">
        <v>1308</v>
      </c>
      <c r="H205" t="s">
        <v>1637</v>
      </c>
      <c r="I205" s="102">
        <v>0.20833333333333334</v>
      </c>
      <c r="J205" t="s">
        <v>1747</v>
      </c>
      <c r="K205" s="102">
        <v>0.54166666666666663</v>
      </c>
      <c r="L205">
        <v>8</v>
      </c>
      <c r="M205" t="s">
        <v>1358</v>
      </c>
      <c r="N205" t="s">
        <v>1286</v>
      </c>
      <c r="O205" s="102">
        <v>0.40277777777777773</v>
      </c>
      <c r="P205">
        <v>89</v>
      </c>
      <c r="Q205">
        <v>95</v>
      </c>
      <c r="R205" t="s">
        <v>51</v>
      </c>
      <c r="S205">
        <v>75</v>
      </c>
      <c r="T205" s="102">
        <v>0.36805555555555558</v>
      </c>
      <c r="AB205" s="77">
        <f t="shared" si="3"/>
        <v>80</v>
      </c>
    </row>
    <row r="206" spans="1:28" x14ac:dyDescent="0.3">
      <c r="A206" s="34">
        <v>41844</v>
      </c>
      <c r="B206">
        <v>1159</v>
      </c>
      <c r="C206" t="s">
        <v>1282</v>
      </c>
      <c r="D206" t="s">
        <v>1283</v>
      </c>
      <c r="E206">
        <v>38</v>
      </c>
      <c r="F206" t="s">
        <v>1724</v>
      </c>
      <c r="G206" t="s">
        <v>1625</v>
      </c>
      <c r="H206" t="s">
        <v>1715</v>
      </c>
      <c r="I206" s="102">
        <v>0.24305555555555555</v>
      </c>
      <c r="J206" t="s">
        <v>1748</v>
      </c>
      <c r="K206" s="102">
        <v>0.59027777777777779</v>
      </c>
      <c r="L206">
        <v>31</v>
      </c>
      <c r="M206" t="s">
        <v>1335</v>
      </c>
      <c r="N206" t="s">
        <v>1391</v>
      </c>
      <c r="O206" s="102">
        <v>0.79166666666666663</v>
      </c>
      <c r="P206">
        <v>89</v>
      </c>
      <c r="Q206">
        <v>95</v>
      </c>
      <c r="R206" t="s">
        <v>51</v>
      </c>
      <c r="S206">
        <v>81</v>
      </c>
      <c r="T206" s="102">
        <v>0.59027777777777779</v>
      </c>
      <c r="AB206" s="77">
        <f t="shared" si="3"/>
        <v>310</v>
      </c>
    </row>
    <row r="207" spans="1:28" x14ac:dyDescent="0.3">
      <c r="A207" s="34">
        <v>41845</v>
      </c>
      <c r="B207">
        <v>1159</v>
      </c>
      <c r="C207" t="s">
        <v>1282</v>
      </c>
      <c r="D207" t="s">
        <v>1283</v>
      </c>
      <c r="E207">
        <v>38</v>
      </c>
      <c r="F207" t="s">
        <v>1507</v>
      </c>
      <c r="G207" t="s">
        <v>1465</v>
      </c>
      <c r="H207" t="s">
        <v>1674</v>
      </c>
      <c r="I207" s="102">
        <v>0.20138888888888887</v>
      </c>
      <c r="J207" t="s">
        <v>1751</v>
      </c>
      <c r="K207" s="102">
        <v>0.625</v>
      </c>
      <c r="L207">
        <v>31</v>
      </c>
      <c r="M207" t="s">
        <v>1296</v>
      </c>
      <c r="N207" t="s">
        <v>1327</v>
      </c>
      <c r="O207" s="102">
        <v>0.49305555555555558</v>
      </c>
      <c r="P207">
        <v>91</v>
      </c>
      <c r="Q207">
        <v>95</v>
      </c>
      <c r="R207" s="102">
        <v>0.97916666666666663</v>
      </c>
      <c r="S207">
        <v>85</v>
      </c>
      <c r="T207" t="s">
        <v>51</v>
      </c>
      <c r="AB207" s="77">
        <f t="shared" si="3"/>
        <v>310</v>
      </c>
    </row>
    <row r="208" spans="1:28" x14ac:dyDescent="0.3">
      <c r="A208" s="34">
        <v>41846</v>
      </c>
      <c r="B208">
        <v>1159</v>
      </c>
      <c r="C208" t="s">
        <v>1282</v>
      </c>
      <c r="D208" t="s">
        <v>1283</v>
      </c>
      <c r="E208">
        <v>38</v>
      </c>
      <c r="F208" t="s">
        <v>1730</v>
      </c>
      <c r="G208" t="s">
        <v>1308</v>
      </c>
      <c r="H208" t="s">
        <v>1674</v>
      </c>
      <c r="I208" s="102">
        <v>0.99305555555555547</v>
      </c>
      <c r="J208" t="s">
        <v>1747</v>
      </c>
      <c r="K208" s="102">
        <v>0.49305555555555558</v>
      </c>
      <c r="L208">
        <v>3</v>
      </c>
      <c r="M208" t="s">
        <v>1335</v>
      </c>
      <c r="N208" t="s">
        <v>1404</v>
      </c>
      <c r="O208" s="102">
        <v>0.54166666666666663</v>
      </c>
      <c r="P208">
        <v>87</v>
      </c>
      <c r="Q208">
        <v>95</v>
      </c>
      <c r="R208" t="s">
        <v>51</v>
      </c>
      <c r="S208">
        <v>79</v>
      </c>
      <c r="T208" t="s">
        <v>51</v>
      </c>
      <c r="AB208" s="77">
        <f t="shared" si="3"/>
        <v>30</v>
      </c>
    </row>
    <row r="209" spans="1:28" x14ac:dyDescent="0.3">
      <c r="A209" s="34">
        <v>41847</v>
      </c>
      <c r="B209">
        <v>1159</v>
      </c>
      <c r="C209" t="s">
        <v>1282</v>
      </c>
      <c r="D209" t="s">
        <v>1283</v>
      </c>
      <c r="E209">
        <v>38</v>
      </c>
      <c r="F209" t="s">
        <v>1507</v>
      </c>
      <c r="G209" t="s">
        <v>1465</v>
      </c>
      <c r="H209" t="s">
        <v>1536</v>
      </c>
      <c r="I209" s="102">
        <v>0.20833333333333334</v>
      </c>
      <c r="J209" t="s">
        <v>1813</v>
      </c>
      <c r="K209" s="102">
        <v>0.625</v>
      </c>
      <c r="L209">
        <v>3</v>
      </c>
      <c r="M209" t="s">
        <v>1435</v>
      </c>
      <c r="N209" t="s">
        <v>1310</v>
      </c>
      <c r="O209" s="102">
        <v>0.4513888888888889</v>
      </c>
      <c r="P209">
        <v>86</v>
      </c>
      <c r="Q209">
        <v>95</v>
      </c>
      <c r="R209" t="s">
        <v>51</v>
      </c>
      <c r="S209">
        <v>74</v>
      </c>
      <c r="T209" s="102">
        <v>0.625</v>
      </c>
      <c r="AB209" s="77">
        <f t="shared" si="3"/>
        <v>30</v>
      </c>
    </row>
    <row r="210" spans="1:28" x14ac:dyDescent="0.3">
      <c r="A210" s="34">
        <v>41848</v>
      </c>
      <c r="B210">
        <v>1159</v>
      </c>
      <c r="C210" t="s">
        <v>1282</v>
      </c>
      <c r="D210" t="s">
        <v>1283</v>
      </c>
      <c r="E210">
        <v>38</v>
      </c>
      <c r="F210" t="s">
        <v>1588</v>
      </c>
      <c r="G210" t="s">
        <v>1309</v>
      </c>
      <c r="H210" t="s">
        <v>1563</v>
      </c>
      <c r="I210" t="s">
        <v>51</v>
      </c>
      <c r="J210" t="s">
        <v>1775</v>
      </c>
      <c r="K210" s="102">
        <v>0.56944444444444442</v>
      </c>
      <c r="L210">
        <v>35</v>
      </c>
      <c r="M210" t="s">
        <v>1435</v>
      </c>
      <c r="N210" t="s">
        <v>1333</v>
      </c>
      <c r="O210" s="102">
        <v>0.63194444444444442</v>
      </c>
      <c r="P210">
        <v>91</v>
      </c>
      <c r="Q210">
        <v>95</v>
      </c>
      <c r="R210" t="s">
        <v>51</v>
      </c>
      <c r="S210">
        <v>71</v>
      </c>
      <c r="T210" s="102">
        <v>0.90972222222222221</v>
      </c>
      <c r="AB210" s="77">
        <f t="shared" si="3"/>
        <v>350</v>
      </c>
    </row>
    <row r="211" spans="1:28" x14ac:dyDescent="0.3">
      <c r="A211" s="34">
        <v>41849</v>
      </c>
      <c r="B211">
        <v>1159</v>
      </c>
      <c r="C211" t="s">
        <v>1282</v>
      </c>
      <c r="D211" t="s">
        <v>1283</v>
      </c>
      <c r="E211">
        <v>38</v>
      </c>
      <c r="F211" t="s">
        <v>1722</v>
      </c>
      <c r="G211" t="s">
        <v>1682</v>
      </c>
      <c r="H211" t="s">
        <v>1386</v>
      </c>
      <c r="I211" s="102">
        <v>0.99930555555555556</v>
      </c>
      <c r="J211" t="s">
        <v>1739</v>
      </c>
      <c r="K211" s="102">
        <v>0.49305555555555558</v>
      </c>
      <c r="L211">
        <v>28</v>
      </c>
      <c r="M211" t="s">
        <v>1296</v>
      </c>
      <c r="N211" t="s">
        <v>1294</v>
      </c>
      <c r="O211" s="102">
        <v>0.24305555555555555</v>
      </c>
      <c r="P211">
        <v>81</v>
      </c>
      <c r="Q211">
        <v>94</v>
      </c>
      <c r="R211" t="s">
        <v>51</v>
      </c>
      <c r="S211">
        <v>68</v>
      </c>
      <c r="T211" s="102">
        <v>0.59722222222222221</v>
      </c>
      <c r="AB211" s="77">
        <f t="shared" si="3"/>
        <v>280</v>
      </c>
    </row>
    <row r="212" spans="1:28" x14ac:dyDescent="0.3">
      <c r="A212" s="34">
        <v>41850</v>
      </c>
      <c r="B212">
        <v>1159</v>
      </c>
      <c r="C212" t="s">
        <v>1282</v>
      </c>
      <c r="D212" t="s">
        <v>1283</v>
      </c>
      <c r="E212">
        <v>38</v>
      </c>
      <c r="F212" t="s">
        <v>1674</v>
      </c>
      <c r="G212" t="s">
        <v>1308</v>
      </c>
      <c r="H212" t="s">
        <v>1357</v>
      </c>
      <c r="I212" s="102">
        <v>0.21527777777777779</v>
      </c>
      <c r="J212" t="s">
        <v>1744</v>
      </c>
      <c r="K212" s="102">
        <v>0.59027777777777779</v>
      </c>
      <c r="L212">
        <v>7</v>
      </c>
      <c r="M212" t="s">
        <v>1347</v>
      </c>
      <c r="N212" t="s">
        <v>1456</v>
      </c>
      <c r="O212" s="102">
        <v>0.72916666666666663</v>
      </c>
      <c r="P212">
        <v>74</v>
      </c>
      <c r="Q212">
        <v>94</v>
      </c>
      <c r="R212" t="s">
        <v>51</v>
      </c>
      <c r="S212">
        <v>63</v>
      </c>
      <c r="T212" s="102">
        <v>0.60416666666666663</v>
      </c>
      <c r="AB212" s="77">
        <f t="shared" si="3"/>
        <v>70</v>
      </c>
    </row>
    <row r="213" spans="1:28" x14ac:dyDescent="0.3">
      <c r="A213" s="34">
        <v>41851</v>
      </c>
      <c r="B213">
        <v>1159</v>
      </c>
      <c r="C213" t="s">
        <v>1282</v>
      </c>
      <c r="D213" t="s">
        <v>1283</v>
      </c>
      <c r="E213">
        <v>38</v>
      </c>
      <c r="F213" t="s">
        <v>1395</v>
      </c>
      <c r="G213" t="s">
        <v>1308</v>
      </c>
      <c r="H213" t="s">
        <v>1394</v>
      </c>
      <c r="I213" s="102">
        <v>0.20833333333333334</v>
      </c>
      <c r="J213" t="s">
        <v>1365</v>
      </c>
      <c r="K213" s="102">
        <v>0.47222222222222227</v>
      </c>
      <c r="L213">
        <v>7</v>
      </c>
      <c r="M213" t="s">
        <v>1288</v>
      </c>
      <c r="N213" t="s">
        <v>1391</v>
      </c>
      <c r="O213" s="102">
        <v>0.52083333333333337</v>
      </c>
      <c r="P213">
        <v>85</v>
      </c>
      <c r="Q213">
        <v>95</v>
      </c>
      <c r="R213" t="s">
        <v>51</v>
      </c>
      <c r="S213">
        <v>73</v>
      </c>
      <c r="T213" s="102">
        <v>0.4375</v>
      </c>
      <c r="AB213" s="77">
        <f t="shared" si="3"/>
        <v>70</v>
      </c>
    </row>
    <row r="214" spans="1:28" x14ac:dyDescent="0.3">
      <c r="A214" s="34">
        <v>41852</v>
      </c>
      <c r="B214">
        <v>1159</v>
      </c>
      <c r="C214" t="s">
        <v>1282</v>
      </c>
      <c r="D214" t="s">
        <v>1283</v>
      </c>
      <c r="E214">
        <v>38</v>
      </c>
      <c r="F214" t="s">
        <v>1330</v>
      </c>
      <c r="G214" t="s">
        <v>1625</v>
      </c>
      <c r="H214" t="s">
        <v>1527</v>
      </c>
      <c r="I214" s="102">
        <v>0.99930555555555556</v>
      </c>
      <c r="J214" t="s">
        <v>1591</v>
      </c>
      <c r="K214" s="102">
        <v>0.64583333333333337</v>
      </c>
      <c r="L214">
        <v>0</v>
      </c>
      <c r="M214" t="s">
        <v>1358</v>
      </c>
      <c r="N214" t="s">
        <v>1384</v>
      </c>
      <c r="O214" t="s">
        <v>51</v>
      </c>
      <c r="P214">
        <v>92</v>
      </c>
      <c r="Q214">
        <v>95</v>
      </c>
      <c r="R214" t="s">
        <v>51</v>
      </c>
      <c r="S214">
        <v>82</v>
      </c>
      <c r="T214" s="102">
        <v>0.65277777777777779</v>
      </c>
      <c r="AB214" s="77">
        <f t="shared" si="3"/>
        <v>0</v>
      </c>
    </row>
    <row r="215" spans="1:28" x14ac:dyDescent="0.3">
      <c r="A215" s="34">
        <v>41853</v>
      </c>
      <c r="B215">
        <v>1159</v>
      </c>
      <c r="C215" t="s">
        <v>1282</v>
      </c>
      <c r="D215" t="s">
        <v>1283</v>
      </c>
      <c r="E215">
        <v>38</v>
      </c>
      <c r="F215" t="s">
        <v>1736</v>
      </c>
      <c r="G215" t="s">
        <v>1554</v>
      </c>
      <c r="H215" t="s">
        <v>1403</v>
      </c>
      <c r="I215" s="102">
        <v>0.1875</v>
      </c>
      <c r="J215" t="s">
        <v>1733</v>
      </c>
      <c r="K215" s="102">
        <v>0.54166666666666663</v>
      </c>
      <c r="L215">
        <v>28</v>
      </c>
      <c r="M215" t="s">
        <v>1431</v>
      </c>
      <c r="N215" t="s">
        <v>1327</v>
      </c>
      <c r="O215" s="102">
        <v>0.34027777777777773</v>
      </c>
      <c r="P215">
        <v>78</v>
      </c>
      <c r="Q215">
        <v>95</v>
      </c>
      <c r="R215" t="s">
        <v>51</v>
      </c>
      <c r="S215">
        <v>62</v>
      </c>
      <c r="T215" s="102">
        <v>0.55555555555555558</v>
      </c>
      <c r="AB215" s="77">
        <f t="shared" si="3"/>
        <v>280</v>
      </c>
    </row>
    <row r="216" spans="1:28" x14ac:dyDescent="0.3">
      <c r="A216" s="34">
        <v>41854</v>
      </c>
      <c r="B216">
        <v>1159</v>
      </c>
      <c r="C216" t="s">
        <v>1282</v>
      </c>
      <c r="D216" t="s">
        <v>1283</v>
      </c>
      <c r="E216">
        <v>38</v>
      </c>
      <c r="F216" t="s">
        <v>1656</v>
      </c>
      <c r="G216" t="s">
        <v>1355</v>
      </c>
      <c r="H216" t="s">
        <v>1490</v>
      </c>
      <c r="I216" s="102">
        <v>0.125</v>
      </c>
      <c r="J216" t="s">
        <v>1766</v>
      </c>
      <c r="K216" s="102">
        <v>0.47916666666666669</v>
      </c>
      <c r="L216">
        <v>31</v>
      </c>
      <c r="M216" t="s">
        <v>1335</v>
      </c>
      <c r="N216" t="s">
        <v>1436</v>
      </c>
      <c r="O216" s="102">
        <v>0.3888888888888889</v>
      </c>
      <c r="P216">
        <v>85</v>
      </c>
      <c r="Q216">
        <v>95</v>
      </c>
      <c r="R216" t="s">
        <v>51</v>
      </c>
      <c r="S216">
        <v>74</v>
      </c>
      <c r="T216" s="102">
        <v>0.53472222222222221</v>
      </c>
      <c r="AB216" s="77">
        <f t="shared" si="3"/>
        <v>310</v>
      </c>
    </row>
    <row r="217" spans="1:28" x14ac:dyDescent="0.3">
      <c r="A217" s="34">
        <v>41855</v>
      </c>
      <c r="B217">
        <v>1159</v>
      </c>
      <c r="C217" t="s">
        <v>1282</v>
      </c>
      <c r="D217" t="s">
        <v>1283</v>
      </c>
      <c r="E217">
        <v>38</v>
      </c>
      <c r="F217" t="s">
        <v>1696</v>
      </c>
      <c r="G217" t="s">
        <v>1308</v>
      </c>
      <c r="H217" t="s">
        <v>1549</v>
      </c>
      <c r="I217" s="102">
        <v>0.99930555555555556</v>
      </c>
      <c r="J217" t="s">
        <v>1731</v>
      </c>
      <c r="K217" s="102">
        <v>0.58333333333333337</v>
      </c>
      <c r="L217">
        <v>19</v>
      </c>
      <c r="M217" t="s">
        <v>1288</v>
      </c>
      <c r="N217" t="s">
        <v>1340</v>
      </c>
      <c r="O217" s="102">
        <v>6.25E-2</v>
      </c>
      <c r="P217">
        <v>83</v>
      </c>
      <c r="Q217">
        <v>95</v>
      </c>
      <c r="R217" t="s">
        <v>51</v>
      </c>
      <c r="S217">
        <v>72</v>
      </c>
      <c r="T217" t="s">
        <v>51</v>
      </c>
      <c r="AB217" s="77">
        <f t="shared" si="3"/>
        <v>190</v>
      </c>
    </row>
    <row r="218" spans="1:28" x14ac:dyDescent="0.3">
      <c r="A218" s="34">
        <v>41856</v>
      </c>
      <c r="B218">
        <v>1159</v>
      </c>
      <c r="C218" t="s">
        <v>1282</v>
      </c>
      <c r="D218" t="s">
        <v>1283</v>
      </c>
      <c r="E218">
        <v>38</v>
      </c>
      <c r="F218" t="s">
        <v>1722</v>
      </c>
      <c r="G218" t="s">
        <v>1308</v>
      </c>
      <c r="H218" t="s">
        <v>1478</v>
      </c>
      <c r="I218" s="102">
        <v>0.23611111111111113</v>
      </c>
      <c r="J218" t="s">
        <v>1748</v>
      </c>
      <c r="K218" s="102">
        <v>0.75</v>
      </c>
      <c r="L218">
        <v>28</v>
      </c>
      <c r="M218" t="s">
        <v>1335</v>
      </c>
      <c r="N218" t="s">
        <v>1289</v>
      </c>
      <c r="O218" s="102">
        <v>0.47222222222222227</v>
      </c>
      <c r="P218">
        <v>81</v>
      </c>
      <c r="Q218">
        <v>95</v>
      </c>
      <c r="R218" t="s">
        <v>51</v>
      </c>
      <c r="S218">
        <v>72</v>
      </c>
      <c r="T218" s="102">
        <v>0.34027777777777773</v>
      </c>
      <c r="AB218" s="77">
        <f t="shared" si="3"/>
        <v>280</v>
      </c>
    </row>
    <row r="219" spans="1:28" x14ac:dyDescent="0.3">
      <c r="A219" s="34">
        <v>41857</v>
      </c>
      <c r="B219">
        <v>1159</v>
      </c>
      <c r="C219" t="s">
        <v>1282</v>
      </c>
      <c r="D219" t="s">
        <v>1283</v>
      </c>
      <c r="E219">
        <v>38</v>
      </c>
      <c r="F219" t="s">
        <v>1758</v>
      </c>
      <c r="G219" t="s">
        <v>1308</v>
      </c>
      <c r="H219" t="s">
        <v>1661</v>
      </c>
      <c r="I219" s="102">
        <v>0.17361111111111113</v>
      </c>
      <c r="J219" t="s">
        <v>1765</v>
      </c>
      <c r="K219" s="102">
        <v>0.65972222222222221</v>
      </c>
      <c r="L219">
        <v>30</v>
      </c>
      <c r="M219" t="s">
        <v>1435</v>
      </c>
      <c r="N219" t="s">
        <v>1340</v>
      </c>
      <c r="O219" s="102">
        <v>0.41666666666666669</v>
      </c>
      <c r="P219">
        <v>77</v>
      </c>
      <c r="Q219">
        <v>94</v>
      </c>
      <c r="R219" t="s">
        <v>51</v>
      </c>
      <c r="S219">
        <v>66</v>
      </c>
      <c r="T219" s="102">
        <v>0.36805555555555558</v>
      </c>
      <c r="AB219" s="77">
        <f t="shared" si="3"/>
        <v>300</v>
      </c>
    </row>
    <row r="220" spans="1:28" x14ac:dyDescent="0.3">
      <c r="A220" s="34">
        <v>41858</v>
      </c>
      <c r="B220">
        <v>1159</v>
      </c>
      <c r="C220" t="s">
        <v>1282</v>
      </c>
      <c r="D220" t="s">
        <v>1283</v>
      </c>
      <c r="E220">
        <v>38</v>
      </c>
      <c r="F220" t="s">
        <v>1763</v>
      </c>
      <c r="G220" t="s">
        <v>1352</v>
      </c>
      <c r="H220" t="s">
        <v>1623</v>
      </c>
      <c r="I220" s="102">
        <v>0.24305555555555555</v>
      </c>
      <c r="J220" t="s">
        <v>1765</v>
      </c>
      <c r="K220" s="102">
        <v>0.33333333333333331</v>
      </c>
      <c r="L220">
        <v>2</v>
      </c>
      <c r="M220" t="s">
        <v>1335</v>
      </c>
      <c r="N220" t="s">
        <v>1561</v>
      </c>
      <c r="O220" s="102">
        <v>0.55555555555555558</v>
      </c>
      <c r="P220">
        <v>86</v>
      </c>
      <c r="Q220">
        <v>92</v>
      </c>
      <c r="R220" t="s">
        <v>51</v>
      </c>
      <c r="S220">
        <v>69</v>
      </c>
      <c r="T220" s="102">
        <v>0.33333333333333331</v>
      </c>
      <c r="AB220" s="77">
        <f t="shared" si="3"/>
        <v>20</v>
      </c>
    </row>
    <row r="221" spans="1:28" x14ac:dyDescent="0.3">
      <c r="A221" s="34">
        <v>41859</v>
      </c>
      <c r="B221">
        <v>1159</v>
      </c>
      <c r="C221" t="s">
        <v>1282</v>
      </c>
      <c r="D221" t="s">
        <v>1283</v>
      </c>
      <c r="E221">
        <v>38</v>
      </c>
      <c r="F221" t="s">
        <v>1766</v>
      </c>
      <c r="G221" t="s">
        <v>1522</v>
      </c>
      <c r="H221" t="s">
        <v>1395</v>
      </c>
      <c r="I221" s="102">
        <v>0.23611111111111113</v>
      </c>
      <c r="J221" t="s">
        <v>1813</v>
      </c>
      <c r="K221" s="102">
        <v>0.56944444444444442</v>
      </c>
      <c r="L221">
        <v>34</v>
      </c>
      <c r="M221" t="s">
        <v>1358</v>
      </c>
      <c r="N221" t="s">
        <v>1336</v>
      </c>
      <c r="O221" s="102">
        <v>0.625</v>
      </c>
      <c r="P221">
        <v>89</v>
      </c>
      <c r="Q221">
        <v>95</v>
      </c>
      <c r="R221" t="s">
        <v>51</v>
      </c>
      <c r="S221">
        <v>76</v>
      </c>
      <c r="T221" s="102">
        <v>0.56944444444444442</v>
      </c>
      <c r="AB221" s="77">
        <f t="shared" si="3"/>
        <v>340</v>
      </c>
    </row>
    <row r="222" spans="1:28" x14ac:dyDescent="0.3">
      <c r="A222" s="34">
        <v>41860</v>
      </c>
      <c r="B222">
        <v>1159</v>
      </c>
      <c r="C222" t="s">
        <v>1282</v>
      </c>
      <c r="D222" t="s">
        <v>1283</v>
      </c>
      <c r="E222">
        <v>38</v>
      </c>
      <c r="F222" t="s">
        <v>1723</v>
      </c>
      <c r="G222" t="s">
        <v>1285</v>
      </c>
      <c r="H222" t="s">
        <v>1656</v>
      </c>
      <c r="I222" s="102">
        <v>0.99930555555555556</v>
      </c>
      <c r="J222" t="s">
        <v>1748</v>
      </c>
      <c r="K222" s="102">
        <v>0.53472222222222221</v>
      </c>
      <c r="L222">
        <v>0</v>
      </c>
      <c r="M222" t="s">
        <v>1625</v>
      </c>
      <c r="N222" t="s">
        <v>1347</v>
      </c>
      <c r="O222" t="s">
        <v>51</v>
      </c>
      <c r="P222">
        <v>91</v>
      </c>
      <c r="Q222">
        <v>95</v>
      </c>
      <c r="R222" t="s">
        <v>51</v>
      </c>
      <c r="S222">
        <v>87</v>
      </c>
      <c r="T222" s="102">
        <v>0.53472222222222221</v>
      </c>
      <c r="AB222" s="77">
        <f t="shared" si="3"/>
        <v>0</v>
      </c>
    </row>
    <row r="223" spans="1:28" x14ac:dyDescent="0.3">
      <c r="A223" s="34">
        <v>41861</v>
      </c>
      <c r="B223">
        <v>1159</v>
      </c>
      <c r="C223" t="s">
        <v>1282</v>
      </c>
      <c r="D223" t="s">
        <v>1283</v>
      </c>
      <c r="E223">
        <v>38</v>
      </c>
      <c r="F223" t="s">
        <v>1724</v>
      </c>
      <c r="G223" t="s">
        <v>1297</v>
      </c>
      <c r="H223" t="s">
        <v>1536</v>
      </c>
      <c r="I223" s="102">
        <v>0.99305555555555547</v>
      </c>
      <c r="J223" t="s">
        <v>1645</v>
      </c>
      <c r="K223" s="102">
        <v>0.47916666666666669</v>
      </c>
      <c r="L223">
        <v>31</v>
      </c>
      <c r="M223" t="s">
        <v>1391</v>
      </c>
      <c r="N223" t="s">
        <v>1544</v>
      </c>
      <c r="O223" s="102">
        <v>0.53472222222222221</v>
      </c>
      <c r="P223">
        <v>88</v>
      </c>
      <c r="Q223">
        <v>95</v>
      </c>
      <c r="R223" t="s">
        <v>51</v>
      </c>
      <c r="S223">
        <v>69</v>
      </c>
      <c r="T223" s="102">
        <v>0.375</v>
      </c>
      <c r="AB223" s="77">
        <f t="shared" si="3"/>
        <v>310</v>
      </c>
    </row>
    <row r="224" spans="1:28" x14ac:dyDescent="0.3">
      <c r="A224" s="34">
        <v>41862</v>
      </c>
      <c r="B224">
        <v>1159</v>
      </c>
      <c r="C224" t="s">
        <v>1282</v>
      </c>
      <c r="D224" t="s">
        <v>1283</v>
      </c>
      <c r="E224">
        <v>38</v>
      </c>
      <c r="F224" t="s">
        <v>1656</v>
      </c>
      <c r="H224" t="s">
        <v>1661</v>
      </c>
      <c r="I224" s="102">
        <v>0.20138888888888887</v>
      </c>
      <c r="J224" t="s">
        <v>1507</v>
      </c>
      <c r="K224" t="s">
        <v>51</v>
      </c>
      <c r="L224">
        <v>1</v>
      </c>
      <c r="M224" t="s">
        <v>1288</v>
      </c>
      <c r="N224" t="s">
        <v>1348</v>
      </c>
      <c r="O224" s="102">
        <v>0.25</v>
      </c>
      <c r="P224">
        <v>86</v>
      </c>
      <c r="Q224">
        <v>95</v>
      </c>
      <c r="R224" t="s">
        <v>51</v>
      </c>
      <c r="S224">
        <v>69</v>
      </c>
      <c r="T224" s="102">
        <v>0.58333333333333337</v>
      </c>
      <c r="AB224" s="77">
        <f t="shared" si="3"/>
        <v>10</v>
      </c>
    </row>
    <row r="225" spans="1:28" x14ac:dyDescent="0.3">
      <c r="A225" s="34">
        <v>41863</v>
      </c>
      <c r="B225">
        <v>1159</v>
      </c>
      <c r="C225" t="s">
        <v>1282</v>
      </c>
      <c r="D225" t="s">
        <v>1283</v>
      </c>
      <c r="E225">
        <v>38</v>
      </c>
      <c r="F225" t="s">
        <v>1750</v>
      </c>
      <c r="G225" t="s">
        <v>1458</v>
      </c>
      <c r="H225" t="s">
        <v>1669</v>
      </c>
      <c r="I225" s="102">
        <v>0.25</v>
      </c>
      <c r="J225" t="s">
        <v>1894</v>
      </c>
      <c r="K225" s="102">
        <v>0.68055555555555547</v>
      </c>
      <c r="L225">
        <v>28</v>
      </c>
      <c r="M225" t="s">
        <v>1335</v>
      </c>
      <c r="N225" t="s">
        <v>1751</v>
      </c>
      <c r="O225" s="102">
        <v>0.89583333333333337</v>
      </c>
      <c r="P225">
        <v>77</v>
      </c>
      <c r="Q225">
        <v>95</v>
      </c>
      <c r="R225" s="102">
        <v>0.9375</v>
      </c>
      <c r="S225">
        <v>69</v>
      </c>
      <c r="T225" t="s">
        <v>51</v>
      </c>
      <c r="AB225" s="77">
        <f t="shared" si="3"/>
        <v>280</v>
      </c>
    </row>
    <row r="226" spans="1:28" x14ac:dyDescent="0.3">
      <c r="A226" s="34">
        <v>41864</v>
      </c>
      <c r="B226">
        <v>1159</v>
      </c>
      <c r="C226" t="s">
        <v>1282</v>
      </c>
      <c r="D226" t="s">
        <v>1283</v>
      </c>
      <c r="E226">
        <v>38</v>
      </c>
      <c r="F226" t="s">
        <v>1563</v>
      </c>
      <c r="H226" t="s">
        <v>1651</v>
      </c>
      <c r="I226" s="102">
        <v>0.23611111111111113</v>
      </c>
      <c r="J226" t="s">
        <v>1677</v>
      </c>
      <c r="K226" s="102">
        <v>0.5</v>
      </c>
      <c r="L226">
        <v>31</v>
      </c>
      <c r="M226" t="s">
        <v>1289</v>
      </c>
      <c r="N226" t="s">
        <v>1399</v>
      </c>
      <c r="O226" t="s">
        <v>51</v>
      </c>
      <c r="P226">
        <v>68</v>
      </c>
      <c r="Q226">
        <v>88</v>
      </c>
      <c r="R226" s="102">
        <v>0.25694444444444448</v>
      </c>
      <c r="S226">
        <v>59</v>
      </c>
      <c r="T226" s="102">
        <v>0.35416666666666669</v>
      </c>
      <c r="AB226" s="77">
        <f t="shared" si="3"/>
        <v>310</v>
      </c>
    </row>
    <row r="227" spans="1:28" x14ac:dyDescent="0.3">
      <c r="A227" s="34">
        <v>41865</v>
      </c>
      <c r="B227">
        <v>1159</v>
      </c>
      <c r="C227" t="s">
        <v>1282</v>
      </c>
      <c r="D227" t="s">
        <v>1283</v>
      </c>
      <c r="E227">
        <v>38</v>
      </c>
      <c r="F227" t="s">
        <v>1656</v>
      </c>
      <c r="H227" t="s">
        <v>1669</v>
      </c>
      <c r="I227" s="102">
        <v>0.25</v>
      </c>
      <c r="J227" t="s">
        <v>1726</v>
      </c>
      <c r="K227" s="102">
        <v>0.60416666666666663</v>
      </c>
      <c r="L227">
        <v>31</v>
      </c>
      <c r="M227" t="s">
        <v>1561</v>
      </c>
      <c r="N227" t="s">
        <v>1354</v>
      </c>
      <c r="O227" s="102">
        <v>0.3263888888888889</v>
      </c>
      <c r="P227">
        <v>72</v>
      </c>
      <c r="Q227">
        <v>85</v>
      </c>
      <c r="R227" s="102">
        <v>0.22222222222222221</v>
      </c>
      <c r="S227">
        <v>61</v>
      </c>
      <c r="T227" s="102">
        <v>0.60416666666666663</v>
      </c>
      <c r="AB227" s="77">
        <f t="shared" si="3"/>
        <v>310</v>
      </c>
    </row>
    <row r="228" spans="1:28" x14ac:dyDescent="0.3">
      <c r="A228" s="34">
        <v>41866</v>
      </c>
      <c r="B228">
        <v>1159</v>
      </c>
      <c r="C228" t="s">
        <v>1282</v>
      </c>
      <c r="D228" t="s">
        <v>1283</v>
      </c>
      <c r="E228">
        <v>38</v>
      </c>
      <c r="F228" t="s">
        <v>1622</v>
      </c>
      <c r="G228" t="s">
        <v>1308</v>
      </c>
      <c r="H228" t="s">
        <v>1377</v>
      </c>
      <c r="I228" s="102">
        <v>0.21527777777777779</v>
      </c>
      <c r="J228" t="s">
        <v>1550</v>
      </c>
      <c r="K228" s="102">
        <v>0.49305555555555558</v>
      </c>
      <c r="L228">
        <v>1</v>
      </c>
      <c r="M228" t="s">
        <v>1326</v>
      </c>
      <c r="N228" t="s">
        <v>1434</v>
      </c>
      <c r="O228" s="102">
        <v>0.53472222222222221</v>
      </c>
      <c r="P228">
        <v>75</v>
      </c>
      <c r="Q228">
        <v>88</v>
      </c>
      <c r="R228" t="s">
        <v>51</v>
      </c>
      <c r="S228">
        <v>63</v>
      </c>
      <c r="T228" s="102">
        <v>0.4861111111111111</v>
      </c>
      <c r="AB228" s="77">
        <f t="shared" si="3"/>
        <v>10</v>
      </c>
    </row>
    <row r="229" spans="1:28" x14ac:dyDescent="0.3">
      <c r="A229" s="34">
        <v>41867</v>
      </c>
      <c r="B229">
        <v>1159</v>
      </c>
      <c r="C229" t="s">
        <v>1282</v>
      </c>
      <c r="D229" t="s">
        <v>1283</v>
      </c>
      <c r="E229">
        <v>38</v>
      </c>
      <c r="F229" t="s">
        <v>1571</v>
      </c>
      <c r="G229" t="s">
        <v>1308</v>
      </c>
      <c r="H229" t="s">
        <v>1637</v>
      </c>
      <c r="I229" t="s">
        <v>51</v>
      </c>
      <c r="J229" t="s">
        <v>1726</v>
      </c>
      <c r="K229" s="102">
        <v>0.65277777777777779</v>
      </c>
      <c r="L229">
        <v>6</v>
      </c>
      <c r="M229" t="s">
        <v>1296</v>
      </c>
      <c r="N229" t="s">
        <v>1327</v>
      </c>
      <c r="O229" s="102">
        <v>0.79861111111111116</v>
      </c>
      <c r="P229">
        <v>68</v>
      </c>
      <c r="Q229">
        <v>90</v>
      </c>
      <c r="R229" t="s">
        <v>51</v>
      </c>
      <c r="S229">
        <v>57</v>
      </c>
      <c r="T229" t="s">
        <v>51</v>
      </c>
      <c r="AB229" s="77">
        <f t="shared" si="3"/>
        <v>60</v>
      </c>
    </row>
    <row r="230" spans="1:28" x14ac:dyDescent="0.3">
      <c r="A230" s="34">
        <v>41868</v>
      </c>
      <c r="B230">
        <v>1159</v>
      </c>
      <c r="C230" t="s">
        <v>1282</v>
      </c>
      <c r="D230" t="s">
        <v>1283</v>
      </c>
      <c r="E230">
        <v>38</v>
      </c>
      <c r="F230" t="s">
        <v>1661</v>
      </c>
      <c r="G230" t="s">
        <v>1308</v>
      </c>
      <c r="H230" t="s">
        <v>1319</v>
      </c>
      <c r="I230" s="102">
        <v>0.22222222222222221</v>
      </c>
      <c r="J230" t="s">
        <v>1719</v>
      </c>
      <c r="K230" s="102">
        <v>0.63888888888888895</v>
      </c>
      <c r="L230">
        <v>5</v>
      </c>
      <c r="M230" t="s">
        <v>1326</v>
      </c>
      <c r="N230" t="s">
        <v>1384</v>
      </c>
      <c r="O230" s="102">
        <v>0.75694444444444453</v>
      </c>
      <c r="P230">
        <v>74</v>
      </c>
      <c r="Q230">
        <v>95</v>
      </c>
      <c r="R230" t="s">
        <v>51</v>
      </c>
      <c r="S230">
        <v>59</v>
      </c>
      <c r="T230" t="s">
        <v>51</v>
      </c>
      <c r="AB230" s="77">
        <f t="shared" si="3"/>
        <v>50</v>
      </c>
    </row>
    <row r="231" spans="1:28" x14ac:dyDescent="0.3">
      <c r="A231" s="34">
        <v>41869</v>
      </c>
      <c r="B231">
        <v>1159</v>
      </c>
      <c r="C231" t="s">
        <v>1282</v>
      </c>
      <c r="D231" t="s">
        <v>1283</v>
      </c>
      <c r="E231">
        <v>38</v>
      </c>
      <c r="F231" t="s">
        <v>1563</v>
      </c>
      <c r="G231" t="s">
        <v>1308</v>
      </c>
      <c r="H231" t="s">
        <v>1651</v>
      </c>
      <c r="I231" s="102">
        <v>0.27777777777777779</v>
      </c>
      <c r="J231" t="s">
        <v>1777</v>
      </c>
      <c r="K231" s="102">
        <v>0.45833333333333331</v>
      </c>
      <c r="L231">
        <v>5</v>
      </c>
      <c r="M231" t="s">
        <v>1326</v>
      </c>
      <c r="N231" t="s">
        <v>1351</v>
      </c>
      <c r="O231" s="102">
        <v>0.63888888888888895</v>
      </c>
      <c r="P231">
        <v>88</v>
      </c>
      <c r="Q231">
        <v>95</v>
      </c>
      <c r="R231" s="102">
        <v>0.99305555555555547</v>
      </c>
      <c r="S231">
        <v>70</v>
      </c>
      <c r="T231" s="102">
        <v>0.44444444444444442</v>
      </c>
      <c r="AB231" s="77">
        <f t="shared" si="3"/>
        <v>50</v>
      </c>
    </row>
    <row r="232" spans="1:28" x14ac:dyDescent="0.3">
      <c r="A232" s="34">
        <v>41870</v>
      </c>
      <c r="B232">
        <v>1159</v>
      </c>
      <c r="C232" t="s">
        <v>1282</v>
      </c>
      <c r="D232" t="s">
        <v>1283</v>
      </c>
      <c r="E232">
        <v>38</v>
      </c>
      <c r="F232" t="s">
        <v>1571</v>
      </c>
      <c r="G232" t="s">
        <v>1352</v>
      </c>
      <c r="H232" t="s">
        <v>1478</v>
      </c>
      <c r="I232" s="102">
        <v>0.20833333333333334</v>
      </c>
      <c r="J232" t="s">
        <v>1584</v>
      </c>
      <c r="K232" s="102">
        <v>0.5</v>
      </c>
      <c r="L232">
        <v>7</v>
      </c>
      <c r="M232" t="s">
        <v>1347</v>
      </c>
      <c r="N232" t="s">
        <v>1436</v>
      </c>
      <c r="O232" s="102">
        <v>0.61111111111111105</v>
      </c>
      <c r="P232">
        <v>84</v>
      </c>
      <c r="Q232">
        <v>96</v>
      </c>
      <c r="R232" s="102">
        <v>0.29166666666666669</v>
      </c>
      <c r="S232">
        <v>65</v>
      </c>
      <c r="T232" s="102">
        <v>0.49305555555555558</v>
      </c>
      <c r="AB232" s="77">
        <f t="shared" si="3"/>
        <v>70</v>
      </c>
    </row>
    <row r="233" spans="1:28" x14ac:dyDescent="0.3">
      <c r="A233" s="34">
        <v>41871</v>
      </c>
      <c r="B233">
        <v>1159</v>
      </c>
      <c r="C233" t="s">
        <v>1282</v>
      </c>
      <c r="D233" t="s">
        <v>1283</v>
      </c>
      <c r="E233">
        <v>38</v>
      </c>
      <c r="F233" t="s">
        <v>1622</v>
      </c>
      <c r="H233" t="s">
        <v>1334</v>
      </c>
      <c r="I233" s="102">
        <v>0.18055555555555555</v>
      </c>
      <c r="J233" t="s">
        <v>1750</v>
      </c>
      <c r="K233" t="s">
        <v>51</v>
      </c>
      <c r="L233">
        <v>4</v>
      </c>
      <c r="M233" t="s">
        <v>1358</v>
      </c>
      <c r="N233" t="s">
        <v>1359</v>
      </c>
      <c r="O233" s="102">
        <v>0.79861111111111116</v>
      </c>
      <c r="P233">
        <v>82</v>
      </c>
      <c r="Q233">
        <v>95</v>
      </c>
      <c r="R233" s="102">
        <v>0.17361111111111113</v>
      </c>
      <c r="S233">
        <v>68</v>
      </c>
      <c r="T233" s="102">
        <v>0.59027777777777779</v>
      </c>
      <c r="AB233" s="77">
        <f t="shared" si="3"/>
        <v>40</v>
      </c>
    </row>
    <row r="234" spans="1:28" x14ac:dyDescent="0.3">
      <c r="A234" s="34">
        <v>41872</v>
      </c>
      <c r="B234">
        <v>1159</v>
      </c>
      <c r="C234" t="s">
        <v>1282</v>
      </c>
      <c r="D234" t="s">
        <v>1283</v>
      </c>
      <c r="E234">
        <v>38</v>
      </c>
      <c r="F234" t="s">
        <v>1686</v>
      </c>
      <c r="G234" t="s">
        <v>1308</v>
      </c>
      <c r="H234" t="s">
        <v>1669</v>
      </c>
      <c r="I234" s="102">
        <v>0.99930555555555556</v>
      </c>
      <c r="J234" t="s">
        <v>1550</v>
      </c>
      <c r="K234" s="102">
        <v>0.50694444444444442</v>
      </c>
      <c r="L234">
        <v>7</v>
      </c>
      <c r="M234" t="s">
        <v>1347</v>
      </c>
      <c r="N234" t="s">
        <v>1356</v>
      </c>
      <c r="O234" s="102">
        <v>0.5</v>
      </c>
      <c r="P234">
        <v>72</v>
      </c>
      <c r="Q234">
        <v>92</v>
      </c>
      <c r="R234" t="s">
        <v>51</v>
      </c>
      <c r="S234">
        <v>60</v>
      </c>
      <c r="T234" s="102">
        <v>0.74305555555555547</v>
      </c>
      <c r="AB234" s="77">
        <f t="shared" si="3"/>
        <v>70</v>
      </c>
    </row>
    <row r="235" spans="1:28" x14ac:dyDescent="0.3">
      <c r="A235" s="34">
        <v>41873</v>
      </c>
      <c r="B235">
        <v>1159</v>
      </c>
      <c r="C235" t="s">
        <v>1282</v>
      </c>
      <c r="D235" t="s">
        <v>1283</v>
      </c>
      <c r="E235">
        <v>38</v>
      </c>
      <c r="F235" t="s">
        <v>1583</v>
      </c>
      <c r="G235" t="s">
        <v>1308</v>
      </c>
      <c r="H235" t="s">
        <v>1346</v>
      </c>
      <c r="I235" s="102">
        <v>0.18055555555555555</v>
      </c>
      <c r="J235" t="s">
        <v>1724</v>
      </c>
      <c r="K235" s="102">
        <v>0.52777777777777779</v>
      </c>
      <c r="L235">
        <v>2</v>
      </c>
      <c r="M235" t="s">
        <v>1358</v>
      </c>
      <c r="N235" t="s">
        <v>1404</v>
      </c>
      <c r="O235" s="102">
        <v>0.63194444444444442</v>
      </c>
      <c r="P235">
        <v>77</v>
      </c>
      <c r="Q235">
        <v>95</v>
      </c>
      <c r="R235" t="s">
        <v>51</v>
      </c>
      <c r="S235">
        <v>66</v>
      </c>
      <c r="T235" s="102">
        <v>0.56944444444444442</v>
      </c>
      <c r="AB235" s="77">
        <f t="shared" si="3"/>
        <v>20</v>
      </c>
    </row>
    <row r="236" spans="1:28" x14ac:dyDescent="0.3">
      <c r="A236" s="34">
        <v>41874</v>
      </c>
      <c r="B236">
        <v>1159</v>
      </c>
      <c r="C236" t="s">
        <v>1282</v>
      </c>
      <c r="D236" t="s">
        <v>1283</v>
      </c>
      <c r="E236">
        <v>38</v>
      </c>
      <c r="F236" t="s">
        <v>1674</v>
      </c>
      <c r="G236" t="s">
        <v>1308</v>
      </c>
      <c r="H236" t="s">
        <v>1530</v>
      </c>
      <c r="I236" s="102">
        <v>0.23611111111111113</v>
      </c>
      <c r="J236" t="s">
        <v>1775</v>
      </c>
      <c r="K236" s="102">
        <v>0.5</v>
      </c>
      <c r="L236">
        <v>3</v>
      </c>
      <c r="M236" t="s">
        <v>1296</v>
      </c>
      <c r="N236" t="s">
        <v>1436</v>
      </c>
      <c r="O236" s="102">
        <v>0.67361111111111116</v>
      </c>
      <c r="P236">
        <v>72</v>
      </c>
      <c r="Q236">
        <v>92</v>
      </c>
      <c r="R236" t="s">
        <v>51</v>
      </c>
      <c r="S236">
        <v>58</v>
      </c>
      <c r="T236" t="s">
        <v>51</v>
      </c>
      <c r="AB236" s="77">
        <f t="shared" si="3"/>
        <v>30</v>
      </c>
    </row>
    <row r="237" spans="1:28" x14ac:dyDescent="0.3">
      <c r="A237" s="34">
        <v>41875</v>
      </c>
      <c r="B237">
        <v>1159</v>
      </c>
      <c r="C237" t="s">
        <v>1282</v>
      </c>
      <c r="D237" t="s">
        <v>1283</v>
      </c>
      <c r="E237">
        <v>38</v>
      </c>
      <c r="F237" t="s">
        <v>1656</v>
      </c>
      <c r="G237" t="s">
        <v>1308</v>
      </c>
      <c r="H237" t="s">
        <v>1556</v>
      </c>
      <c r="I237" s="102">
        <v>0.22222222222222221</v>
      </c>
      <c r="J237" t="s">
        <v>1894</v>
      </c>
      <c r="K237" s="102">
        <v>0.58333333333333337</v>
      </c>
      <c r="L237">
        <v>7</v>
      </c>
      <c r="M237" t="s">
        <v>1296</v>
      </c>
      <c r="N237" t="s">
        <v>1289</v>
      </c>
      <c r="O237" s="102">
        <v>0.52777777777777779</v>
      </c>
      <c r="P237">
        <v>80</v>
      </c>
      <c r="Q237">
        <v>95</v>
      </c>
      <c r="R237" t="s">
        <v>51</v>
      </c>
      <c r="S237">
        <v>65</v>
      </c>
      <c r="T237" t="s">
        <v>51</v>
      </c>
      <c r="AB237" s="77">
        <f t="shared" si="3"/>
        <v>70</v>
      </c>
    </row>
    <row r="238" spans="1:28" x14ac:dyDescent="0.3">
      <c r="A238" s="34">
        <v>41876</v>
      </c>
      <c r="B238">
        <v>1159</v>
      </c>
      <c r="C238" t="s">
        <v>1282</v>
      </c>
      <c r="D238" t="s">
        <v>1283</v>
      </c>
      <c r="E238">
        <v>38</v>
      </c>
      <c r="F238" t="s">
        <v>1753</v>
      </c>
      <c r="G238" t="s">
        <v>1457</v>
      </c>
      <c r="H238" t="s">
        <v>1478</v>
      </c>
      <c r="I238" s="102">
        <v>0.20833333333333334</v>
      </c>
      <c r="J238" t="s">
        <v>2004</v>
      </c>
      <c r="K238" s="102">
        <v>0.61111111111111105</v>
      </c>
      <c r="L238">
        <v>7</v>
      </c>
      <c r="M238" t="s">
        <v>1288</v>
      </c>
      <c r="N238" t="s">
        <v>1391</v>
      </c>
      <c r="O238" s="102">
        <v>0.5625</v>
      </c>
      <c r="P238">
        <v>68</v>
      </c>
      <c r="Q238">
        <v>94</v>
      </c>
      <c r="R238" s="102">
        <v>0</v>
      </c>
      <c r="S238">
        <v>51</v>
      </c>
      <c r="T238" s="102">
        <v>0.57638888888888895</v>
      </c>
      <c r="AB238" s="77">
        <f t="shared" si="3"/>
        <v>70</v>
      </c>
    </row>
    <row r="239" spans="1:28" x14ac:dyDescent="0.3">
      <c r="A239" s="34">
        <v>41877</v>
      </c>
      <c r="B239">
        <v>1159</v>
      </c>
      <c r="C239" t="s">
        <v>1282</v>
      </c>
      <c r="D239" t="s">
        <v>1283</v>
      </c>
      <c r="E239">
        <v>38</v>
      </c>
      <c r="F239" t="s">
        <v>1677</v>
      </c>
      <c r="H239" t="s">
        <v>1563</v>
      </c>
      <c r="I239" s="102">
        <v>5.5555555555555552E-2</v>
      </c>
      <c r="J239" t="s">
        <v>1747</v>
      </c>
      <c r="K239" s="102">
        <v>0.54166666666666663</v>
      </c>
      <c r="L239">
        <v>29</v>
      </c>
      <c r="N239" t="s">
        <v>1440</v>
      </c>
      <c r="O239" s="102">
        <v>0.79166666666666663</v>
      </c>
      <c r="Q239">
        <v>95</v>
      </c>
      <c r="R239" t="s">
        <v>51</v>
      </c>
      <c r="S239">
        <v>80</v>
      </c>
      <c r="T239" s="102">
        <v>0.64583333333333337</v>
      </c>
      <c r="AB239" s="77">
        <f t="shared" si="3"/>
        <v>290</v>
      </c>
    </row>
    <row r="240" spans="1:28" x14ac:dyDescent="0.3">
      <c r="A240" s="34">
        <v>41878</v>
      </c>
      <c r="B240">
        <v>1159</v>
      </c>
      <c r="C240" t="s">
        <v>1282</v>
      </c>
      <c r="D240" t="s">
        <v>1283</v>
      </c>
      <c r="E240">
        <v>38</v>
      </c>
      <c r="F240" t="s">
        <v>1763</v>
      </c>
      <c r="G240" t="s">
        <v>1465</v>
      </c>
      <c r="H240" t="s">
        <v>1385</v>
      </c>
      <c r="I240" s="102">
        <v>0.25</v>
      </c>
      <c r="J240" t="s">
        <v>1799</v>
      </c>
      <c r="K240" s="102">
        <v>0.53472222222222221</v>
      </c>
      <c r="L240">
        <v>28</v>
      </c>
      <c r="M240" t="s">
        <v>1329</v>
      </c>
      <c r="N240" t="s">
        <v>1440</v>
      </c>
      <c r="O240" s="102">
        <v>0.9375</v>
      </c>
      <c r="P240">
        <v>81</v>
      </c>
      <c r="Q240">
        <v>94</v>
      </c>
      <c r="R240" t="s">
        <v>51</v>
      </c>
      <c r="S240">
        <v>70</v>
      </c>
      <c r="T240" s="102">
        <v>0.53472222222222221</v>
      </c>
      <c r="AB240" s="77">
        <f t="shared" si="3"/>
        <v>280</v>
      </c>
    </row>
    <row r="241" spans="1:28" x14ac:dyDescent="0.3">
      <c r="A241" s="34">
        <v>41879</v>
      </c>
      <c r="B241">
        <v>1159</v>
      </c>
      <c r="C241" t="s">
        <v>1282</v>
      </c>
      <c r="D241" t="s">
        <v>1283</v>
      </c>
      <c r="E241">
        <v>38</v>
      </c>
      <c r="F241" t="s">
        <v>1741</v>
      </c>
      <c r="H241" t="s">
        <v>1527</v>
      </c>
      <c r="I241" s="102">
        <v>0.95138888888888884</v>
      </c>
      <c r="J241" t="s">
        <v>1584</v>
      </c>
      <c r="L241">
        <v>30</v>
      </c>
      <c r="M241" t="s">
        <v>1288</v>
      </c>
      <c r="N241" t="s">
        <v>1333</v>
      </c>
      <c r="O241" s="102">
        <v>0.47222222222222227</v>
      </c>
      <c r="P241">
        <v>91</v>
      </c>
      <c r="Q241">
        <v>95</v>
      </c>
      <c r="R241" t="s">
        <v>51</v>
      </c>
      <c r="S241">
        <v>74</v>
      </c>
      <c r="T241" s="102">
        <v>0.67361111111111116</v>
      </c>
      <c r="AB241" s="77">
        <f t="shared" si="3"/>
        <v>300</v>
      </c>
    </row>
    <row r="242" spans="1:28" x14ac:dyDescent="0.3">
      <c r="A242" s="34">
        <v>41880</v>
      </c>
      <c r="B242">
        <v>1159</v>
      </c>
      <c r="C242" t="s">
        <v>1282</v>
      </c>
      <c r="D242" t="s">
        <v>1283</v>
      </c>
      <c r="E242">
        <v>38</v>
      </c>
      <c r="F242" t="s">
        <v>1736</v>
      </c>
      <c r="G242" t="s">
        <v>1308</v>
      </c>
      <c r="H242" t="s">
        <v>1527</v>
      </c>
      <c r="I242" s="102">
        <v>0.27777777777777779</v>
      </c>
      <c r="J242" t="s">
        <v>1763</v>
      </c>
      <c r="K242" s="102">
        <v>0.38194444444444442</v>
      </c>
      <c r="L242">
        <v>36</v>
      </c>
      <c r="M242" t="s">
        <v>1335</v>
      </c>
      <c r="N242" t="s">
        <v>1327</v>
      </c>
      <c r="O242" s="102">
        <v>0.43055555555555558</v>
      </c>
      <c r="P242">
        <v>79</v>
      </c>
      <c r="Q242">
        <v>94</v>
      </c>
      <c r="R242" s="102">
        <v>0.90972222222222221</v>
      </c>
      <c r="S242">
        <v>66</v>
      </c>
      <c r="T242" s="102">
        <v>0.375</v>
      </c>
      <c r="AB242" s="77">
        <f t="shared" si="3"/>
        <v>360</v>
      </c>
    </row>
    <row r="243" spans="1:28" x14ac:dyDescent="0.3">
      <c r="A243" s="34">
        <v>41881</v>
      </c>
      <c r="B243">
        <v>1159</v>
      </c>
      <c r="C243" t="s">
        <v>1282</v>
      </c>
      <c r="D243" t="s">
        <v>1283</v>
      </c>
      <c r="E243">
        <v>38</v>
      </c>
      <c r="F243" t="s">
        <v>1644</v>
      </c>
      <c r="G243" t="s">
        <v>1308</v>
      </c>
      <c r="H243" t="s">
        <v>1530</v>
      </c>
      <c r="I243" s="102">
        <v>0.99930555555555556</v>
      </c>
      <c r="J243" t="s">
        <v>1739</v>
      </c>
      <c r="K243" s="102">
        <v>0.4236111111111111</v>
      </c>
      <c r="L243">
        <v>7</v>
      </c>
      <c r="M243" t="s">
        <v>1289</v>
      </c>
      <c r="N243" t="s">
        <v>1319</v>
      </c>
      <c r="O243" s="102">
        <v>0.56944444444444442</v>
      </c>
      <c r="P243">
        <v>79</v>
      </c>
      <c r="Q243">
        <v>95</v>
      </c>
      <c r="R243" t="s">
        <v>51</v>
      </c>
      <c r="S243">
        <v>66</v>
      </c>
      <c r="T243" s="102">
        <v>0.56944444444444442</v>
      </c>
      <c r="AB243" s="77">
        <f t="shared" si="3"/>
        <v>70</v>
      </c>
    </row>
    <row r="244" spans="1:28" x14ac:dyDescent="0.3">
      <c r="A244" s="34">
        <v>41882</v>
      </c>
      <c r="B244">
        <v>1159</v>
      </c>
      <c r="C244" t="s">
        <v>1282</v>
      </c>
      <c r="D244" t="s">
        <v>1283</v>
      </c>
      <c r="E244">
        <v>38</v>
      </c>
      <c r="F244" t="s">
        <v>1599</v>
      </c>
      <c r="G244" t="s">
        <v>1308</v>
      </c>
      <c r="H244" t="s">
        <v>1346</v>
      </c>
      <c r="I244" s="102">
        <v>0.16666666666666666</v>
      </c>
      <c r="J244" t="s">
        <v>1766</v>
      </c>
      <c r="K244" s="102">
        <v>0.5</v>
      </c>
      <c r="L244">
        <v>8</v>
      </c>
      <c r="M244" t="s">
        <v>1391</v>
      </c>
      <c r="N244" t="s">
        <v>1333</v>
      </c>
      <c r="O244" s="102">
        <v>0.74305555555555547</v>
      </c>
      <c r="P244">
        <v>87</v>
      </c>
      <c r="Q244">
        <v>95</v>
      </c>
      <c r="R244" t="s">
        <v>51</v>
      </c>
      <c r="S244">
        <v>74</v>
      </c>
      <c r="T244" s="102">
        <v>0.35416666666666669</v>
      </c>
      <c r="AB244" s="77">
        <f t="shared" si="3"/>
        <v>80</v>
      </c>
    </row>
    <row r="245" spans="1:28" x14ac:dyDescent="0.3">
      <c r="A245" s="34">
        <v>41883</v>
      </c>
      <c r="B245">
        <v>1159</v>
      </c>
      <c r="C245" t="s">
        <v>1282</v>
      </c>
      <c r="D245" t="s">
        <v>1283</v>
      </c>
      <c r="E245">
        <v>38</v>
      </c>
      <c r="F245" t="s">
        <v>1704</v>
      </c>
      <c r="G245" t="s">
        <v>1308</v>
      </c>
      <c r="H245" t="s">
        <v>1377</v>
      </c>
      <c r="I245" s="102">
        <v>0.24305555555555555</v>
      </c>
      <c r="J245" t="s">
        <v>1726</v>
      </c>
      <c r="K245" t="s">
        <v>51</v>
      </c>
      <c r="L245">
        <v>8</v>
      </c>
      <c r="M245" t="s">
        <v>1310</v>
      </c>
      <c r="N245" t="s">
        <v>1294</v>
      </c>
      <c r="O245" s="102">
        <v>0.47222222222222227</v>
      </c>
      <c r="P245">
        <v>89</v>
      </c>
      <c r="Q245">
        <v>95</v>
      </c>
      <c r="R245" t="s">
        <v>51</v>
      </c>
      <c r="S245">
        <v>81</v>
      </c>
      <c r="T245" s="102">
        <v>0.40972222222222227</v>
      </c>
      <c r="AB245" s="77">
        <f t="shared" si="3"/>
        <v>80</v>
      </c>
    </row>
    <row r="246" spans="1:28" x14ac:dyDescent="0.3">
      <c r="A246" s="34">
        <v>41884</v>
      </c>
      <c r="B246">
        <v>1159</v>
      </c>
      <c r="C246" t="s">
        <v>1282</v>
      </c>
      <c r="D246" t="s">
        <v>1283</v>
      </c>
      <c r="E246">
        <v>38</v>
      </c>
      <c r="F246" t="s">
        <v>1563</v>
      </c>
      <c r="G246" t="s">
        <v>1308</v>
      </c>
      <c r="H246" t="s">
        <v>1321</v>
      </c>
      <c r="I246" s="102">
        <v>0.21527777777777779</v>
      </c>
      <c r="J246" t="s">
        <v>1763</v>
      </c>
      <c r="K246" s="102">
        <v>0.44444444444444442</v>
      </c>
      <c r="L246">
        <v>7</v>
      </c>
      <c r="M246" t="s">
        <v>1297</v>
      </c>
      <c r="N246" t="s">
        <v>1544</v>
      </c>
      <c r="O246" s="102">
        <v>0.65277777777777779</v>
      </c>
      <c r="P246">
        <v>89</v>
      </c>
      <c r="Q246">
        <v>95</v>
      </c>
      <c r="R246" t="s">
        <v>51</v>
      </c>
      <c r="S246">
        <v>78</v>
      </c>
      <c r="T246" s="102">
        <v>0.63194444444444442</v>
      </c>
      <c r="AB246" s="77">
        <f t="shared" si="3"/>
        <v>70</v>
      </c>
    </row>
    <row r="247" spans="1:28" x14ac:dyDescent="0.3">
      <c r="A247" s="34">
        <v>41885</v>
      </c>
      <c r="B247">
        <v>1159</v>
      </c>
      <c r="C247" t="s">
        <v>1282</v>
      </c>
      <c r="D247" t="s">
        <v>1283</v>
      </c>
      <c r="E247">
        <v>38</v>
      </c>
      <c r="F247" t="s">
        <v>1395</v>
      </c>
      <c r="G247" t="s">
        <v>1308</v>
      </c>
      <c r="H247" t="s">
        <v>1403</v>
      </c>
      <c r="I247" s="102">
        <v>0.15972222222222224</v>
      </c>
      <c r="J247" t="s">
        <v>1665</v>
      </c>
      <c r="K247" s="102">
        <v>0.47222222222222227</v>
      </c>
      <c r="L247">
        <v>35</v>
      </c>
      <c r="M247" t="s">
        <v>1625</v>
      </c>
      <c r="N247" t="s">
        <v>1297</v>
      </c>
      <c r="O247" s="102">
        <v>0.53472222222222221</v>
      </c>
      <c r="P247">
        <v>86</v>
      </c>
      <c r="Q247">
        <v>94</v>
      </c>
      <c r="R247" t="s">
        <v>51</v>
      </c>
      <c r="S247">
        <v>71</v>
      </c>
      <c r="T247" s="102">
        <v>0.47222222222222227</v>
      </c>
      <c r="AB247" s="77">
        <f t="shared" si="3"/>
        <v>350</v>
      </c>
    </row>
    <row r="248" spans="1:28" x14ac:dyDescent="0.3">
      <c r="A248" s="34">
        <v>41886</v>
      </c>
      <c r="B248">
        <v>1159</v>
      </c>
      <c r="C248" t="s">
        <v>1282</v>
      </c>
      <c r="D248" t="s">
        <v>1283</v>
      </c>
      <c r="E248">
        <v>38</v>
      </c>
      <c r="F248" t="s">
        <v>1736</v>
      </c>
      <c r="G248" t="s">
        <v>1308</v>
      </c>
      <c r="H248" t="s">
        <v>1549</v>
      </c>
      <c r="I248" s="102">
        <v>0.20138888888888887</v>
      </c>
      <c r="J248" t="s">
        <v>1743</v>
      </c>
      <c r="K248" s="102">
        <v>0.57638888888888895</v>
      </c>
      <c r="L248">
        <v>28</v>
      </c>
      <c r="M248" t="s">
        <v>1296</v>
      </c>
      <c r="N248" t="s">
        <v>1289</v>
      </c>
      <c r="O248" s="102">
        <v>0.47222222222222227</v>
      </c>
      <c r="P248">
        <v>90</v>
      </c>
      <c r="Q248">
        <v>95</v>
      </c>
      <c r="R248" t="s">
        <v>51</v>
      </c>
      <c r="S248">
        <v>83</v>
      </c>
      <c r="T248" s="102">
        <v>0.57638888888888895</v>
      </c>
      <c r="AB248" s="77">
        <f t="shared" si="3"/>
        <v>280</v>
      </c>
    </row>
    <row r="249" spans="1:28" x14ac:dyDescent="0.3">
      <c r="A249" s="34">
        <v>41887</v>
      </c>
      <c r="B249">
        <v>1159</v>
      </c>
      <c r="C249" t="s">
        <v>1282</v>
      </c>
      <c r="D249" t="s">
        <v>1283</v>
      </c>
      <c r="E249">
        <v>38</v>
      </c>
      <c r="F249" t="s">
        <v>1516</v>
      </c>
      <c r="G249" t="s">
        <v>1308</v>
      </c>
      <c r="H249" t="s">
        <v>1303</v>
      </c>
      <c r="I249" s="102">
        <v>0.99930555555555556</v>
      </c>
      <c r="J249" t="s">
        <v>1665</v>
      </c>
      <c r="K249" s="102">
        <v>0.56944444444444442</v>
      </c>
      <c r="L249">
        <v>4</v>
      </c>
      <c r="M249" t="s">
        <v>1296</v>
      </c>
      <c r="N249" t="s">
        <v>1301</v>
      </c>
      <c r="O249" s="102">
        <v>0.51388888888888895</v>
      </c>
      <c r="P249">
        <v>88</v>
      </c>
      <c r="Q249">
        <v>95</v>
      </c>
      <c r="R249" t="s">
        <v>51</v>
      </c>
      <c r="S249">
        <v>77</v>
      </c>
      <c r="T249" s="102">
        <v>0.58333333333333337</v>
      </c>
      <c r="AB249" s="77">
        <f t="shared" si="3"/>
        <v>40</v>
      </c>
    </row>
    <row r="250" spans="1:28" x14ac:dyDescent="0.3">
      <c r="A250" s="34">
        <v>41888</v>
      </c>
      <c r="B250">
        <v>1159</v>
      </c>
      <c r="C250" t="s">
        <v>1282</v>
      </c>
      <c r="D250" t="s">
        <v>1283</v>
      </c>
      <c r="E250">
        <v>38</v>
      </c>
      <c r="F250" t="s">
        <v>1741</v>
      </c>
      <c r="G250" t="s">
        <v>1308</v>
      </c>
      <c r="H250" t="s">
        <v>1586</v>
      </c>
      <c r="I250" s="102">
        <v>0.25</v>
      </c>
      <c r="J250" t="s">
        <v>1734</v>
      </c>
      <c r="K250" s="102">
        <v>0.625</v>
      </c>
      <c r="L250">
        <v>30</v>
      </c>
      <c r="M250" t="s">
        <v>1335</v>
      </c>
      <c r="N250" t="s">
        <v>1327</v>
      </c>
      <c r="O250" s="102">
        <v>0.40972222222222227</v>
      </c>
      <c r="P250">
        <v>88</v>
      </c>
      <c r="Q250">
        <v>95</v>
      </c>
      <c r="R250" t="s">
        <v>51</v>
      </c>
      <c r="S250">
        <v>78</v>
      </c>
      <c r="T250" s="102">
        <v>0.47916666666666669</v>
      </c>
      <c r="AB250" s="77">
        <f t="shared" si="3"/>
        <v>300</v>
      </c>
    </row>
    <row r="251" spans="1:28" x14ac:dyDescent="0.3">
      <c r="A251" s="34">
        <v>41889</v>
      </c>
      <c r="B251">
        <v>1159</v>
      </c>
      <c r="C251" t="s">
        <v>1282</v>
      </c>
      <c r="D251" t="s">
        <v>1283</v>
      </c>
      <c r="E251">
        <v>38</v>
      </c>
      <c r="F251" t="s">
        <v>1758</v>
      </c>
      <c r="G251" t="s">
        <v>1352</v>
      </c>
      <c r="H251" t="s">
        <v>1583</v>
      </c>
      <c r="I251" t="s">
        <v>51</v>
      </c>
      <c r="J251" t="s">
        <v>1744</v>
      </c>
      <c r="K251" s="102">
        <v>0.59027777777777779</v>
      </c>
      <c r="L251">
        <v>31</v>
      </c>
      <c r="M251" t="s">
        <v>1358</v>
      </c>
      <c r="N251" t="s">
        <v>1384</v>
      </c>
      <c r="O251" s="102">
        <v>0.60416666666666663</v>
      </c>
      <c r="P251">
        <v>92</v>
      </c>
      <c r="Q251">
        <v>95</v>
      </c>
      <c r="R251" t="s">
        <v>51</v>
      </c>
      <c r="S251">
        <v>82</v>
      </c>
      <c r="T251" s="102">
        <v>0.35416666666666669</v>
      </c>
      <c r="AB251" s="77">
        <f t="shared" si="3"/>
        <v>310</v>
      </c>
    </row>
    <row r="252" spans="1:28" x14ac:dyDescent="0.3">
      <c r="A252" s="34">
        <v>41890</v>
      </c>
      <c r="B252">
        <v>1159</v>
      </c>
      <c r="C252" t="s">
        <v>1282</v>
      </c>
      <c r="D252" t="s">
        <v>1283</v>
      </c>
      <c r="E252">
        <v>38</v>
      </c>
      <c r="F252" t="s">
        <v>1749</v>
      </c>
      <c r="G252" t="s">
        <v>1308</v>
      </c>
      <c r="H252" t="s">
        <v>1549</v>
      </c>
      <c r="I252" s="102">
        <v>0.2638888888888889</v>
      </c>
      <c r="J252" t="s">
        <v>1592</v>
      </c>
      <c r="K252" s="102">
        <v>0.56944444444444442</v>
      </c>
      <c r="L252">
        <v>7</v>
      </c>
      <c r="M252" t="s">
        <v>1326</v>
      </c>
      <c r="N252" t="s">
        <v>1333</v>
      </c>
      <c r="O252" s="102">
        <v>0.68055555555555547</v>
      </c>
      <c r="P252">
        <v>89</v>
      </c>
      <c r="Q252">
        <v>95</v>
      </c>
      <c r="R252" t="s">
        <v>51</v>
      </c>
      <c r="S252">
        <v>75</v>
      </c>
      <c r="T252" s="102">
        <v>0.3611111111111111</v>
      </c>
      <c r="AB252" s="77">
        <f t="shared" si="3"/>
        <v>70</v>
      </c>
    </row>
    <row r="253" spans="1:28" x14ac:dyDescent="0.3">
      <c r="A253" s="34">
        <v>41891</v>
      </c>
      <c r="B253">
        <v>1159</v>
      </c>
      <c r="C253" t="s">
        <v>1282</v>
      </c>
      <c r="D253" t="s">
        <v>1283</v>
      </c>
      <c r="E253">
        <v>38</v>
      </c>
      <c r="F253" t="s">
        <v>1588</v>
      </c>
      <c r="G253" t="s">
        <v>1308</v>
      </c>
      <c r="H253" t="s">
        <v>1661</v>
      </c>
      <c r="I253" s="102">
        <v>0.24305555555555555</v>
      </c>
      <c r="J253" t="s">
        <v>1592</v>
      </c>
      <c r="K253" s="102">
        <v>0.59027777777777779</v>
      </c>
      <c r="L253">
        <v>6</v>
      </c>
      <c r="M253" t="s">
        <v>1335</v>
      </c>
      <c r="N253" t="s">
        <v>1327</v>
      </c>
      <c r="O253" s="102">
        <v>0.51388888888888895</v>
      </c>
      <c r="P253">
        <v>90</v>
      </c>
      <c r="Q253">
        <v>95</v>
      </c>
      <c r="R253" t="s">
        <v>51</v>
      </c>
      <c r="S253">
        <v>84</v>
      </c>
      <c r="T253" t="s">
        <v>51</v>
      </c>
      <c r="AB253" s="77">
        <f t="shared" si="3"/>
        <v>60</v>
      </c>
    </row>
    <row r="254" spans="1:28" x14ac:dyDescent="0.3">
      <c r="A254" s="34">
        <v>41892</v>
      </c>
      <c r="B254">
        <v>1159</v>
      </c>
      <c r="C254" t="s">
        <v>1282</v>
      </c>
      <c r="D254" t="s">
        <v>1283</v>
      </c>
      <c r="E254">
        <v>38</v>
      </c>
      <c r="F254" t="s">
        <v>1516</v>
      </c>
      <c r="G254" t="s">
        <v>1469</v>
      </c>
      <c r="H254" t="s">
        <v>1549</v>
      </c>
      <c r="I254" s="102">
        <v>0.23611111111111113</v>
      </c>
      <c r="J254" t="s">
        <v>1365</v>
      </c>
      <c r="K254" s="102">
        <v>0.5625</v>
      </c>
      <c r="L254">
        <v>29</v>
      </c>
      <c r="M254" t="s">
        <v>1296</v>
      </c>
      <c r="N254" t="s">
        <v>1348</v>
      </c>
      <c r="O254" s="102">
        <v>0.875</v>
      </c>
      <c r="P254">
        <v>93</v>
      </c>
      <c r="Q254">
        <v>95</v>
      </c>
      <c r="R254" t="s">
        <v>51</v>
      </c>
      <c r="S254">
        <v>88</v>
      </c>
      <c r="T254" t="s">
        <v>51</v>
      </c>
      <c r="AB254" s="77">
        <f t="shared" si="3"/>
        <v>290</v>
      </c>
    </row>
    <row r="255" spans="1:28" x14ac:dyDescent="0.3">
      <c r="A255" s="34">
        <v>41893</v>
      </c>
      <c r="B255">
        <v>1159</v>
      </c>
      <c r="C255" t="s">
        <v>1282</v>
      </c>
      <c r="D255" t="s">
        <v>1283</v>
      </c>
      <c r="E255">
        <v>38</v>
      </c>
      <c r="F255" t="s">
        <v>1584</v>
      </c>
      <c r="G255" t="s">
        <v>1308</v>
      </c>
      <c r="H255" t="s">
        <v>1750</v>
      </c>
      <c r="I255" s="102">
        <v>0.99930555555555556</v>
      </c>
      <c r="J255" t="s">
        <v>1693</v>
      </c>
      <c r="K255" s="102">
        <v>0.63194444444444442</v>
      </c>
      <c r="L255">
        <v>31</v>
      </c>
      <c r="M255" t="s">
        <v>1358</v>
      </c>
      <c r="N255" t="s">
        <v>1327</v>
      </c>
      <c r="O255" s="102">
        <v>0.4375</v>
      </c>
      <c r="P255">
        <v>91</v>
      </c>
      <c r="Q255">
        <v>94</v>
      </c>
      <c r="R255" t="s">
        <v>51</v>
      </c>
      <c r="S255">
        <v>82</v>
      </c>
      <c r="T255" s="102">
        <v>0.4236111111111111</v>
      </c>
      <c r="AB255" s="77">
        <f t="shared" si="3"/>
        <v>310</v>
      </c>
    </row>
    <row r="256" spans="1:28" x14ac:dyDescent="0.3">
      <c r="A256" s="34">
        <v>41894</v>
      </c>
      <c r="B256">
        <v>1159</v>
      </c>
      <c r="C256" t="s">
        <v>1282</v>
      </c>
      <c r="D256" t="s">
        <v>1283</v>
      </c>
      <c r="E256">
        <v>38</v>
      </c>
      <c r="F256" t="s">
        <v>1724</v>
      </c>
      <c r="G256" t="s">
        <v>1308</v>
      </c>
      <c r="H256" t="s">
        <v>1492</v>
      </c>
      <c r="I256" s="102">
        <v>0.125</v>
      </c>
      <c r="J256" t="s">
        <v>1693</v>
      </c>
      <c r="K256" s="102">
        <v>0.58333333333333337</v>
      </c>
      <c r="L256">
        <v>34</v>
      </c>
      <c r="M256" t="s">
        <v>1288</v>
      </c>
      <c r="N256" t="s">
        <v>1561</v>
      </c>
      <c r="O256" s="102">
        <v>0.43055555555555558</v>
      </c>
      <c r="P256">
        <v>91</v>
      </c>
      <c r="Q256">
        <v>96</v>
      </c>
      <c r="R256" s="102">
        <v>0.25694444444444448</v>
      </c>
      <c r="S256">
        <v>85</v>
      </c>
      <c r="T256" s="102">
        <v>0.58333333333333337</v>
      </c>
      <c r="AB256" s="77">
        <f t="shared" si="3"/>
        <v>340</v>
      </c>
    </row>
    <row r="257" spans="1:28" x14ac:dyDescent="0.3">
      <c r="A257" s="34">
        <v>41895</v>
      </c>
      <c r="B257">
        <v>1159</v>
      </c>
      <c r="C257" t="s">
        <v>1282</v>
      </c>
      <c r="D257" t="s">
        <v>1283</v>
      </c>
      <c r="E257">
        <v>38</v>
      </c>
      <c r="F257" t="s">
        <v>1741</v>
      </c>
      <c r="G257" t="s">
        <v>1465</v>
      </c>
      <c r="H257" t="s">
        <v>1586</v>
      </c>
      <c r="I257" s="102">
        <v>0.25</v>
      </c>
      <c r="J257" t="s">
        <v>1734</v>
      </c>
      <c r="K257" s="102">
        <v>0.61805555555555558</v>
      </c>
      <c r="L257">
        <v>31</v>
      </c>
      <c r="M257" t="s">
        <v>1703</v>
      </c>
      <c r="N257" t="s">
        <v>1297</v>
      </c>
      <c r="O257" s="102">
        <v>0.4513888888888889</v>
      </c>
      <c r="P257">
        <v>86</v>
      </c>
      <c r="Q257">
        <v>95</v>
      </c>
      <c r="R257" t="s">
        <v>51</v>
      </c>
      <c r="S257">
        <v>67</v>
      </c>
      <c r="T257" s="102">
        <v>0.60416666666666663</v>
      </c>
      <c r="AB257" s="77">
        <f t="shared" si="3"/>
        <v>310</v>
      </c>
    </row>
    <row r="258" spans="1:28" x14ac:dyDescent="0.3">
      <c r="A258" s="34">
        <v>41896</v>
      </c>
      <c r="B258">
        <v>1159</v>
      </c>
      <c r="C258" t="s">
        <v>1282</v>
      </c>
      <c r="D258" t="s">
        <v>1283</v>
      </c>
      <c r="E258">
        <v>38</v>
      </c>
      <c r="F258" t="s">
        <v>1644</v>
      </c>
      <c r="G258" t="s">
        <v>1285</v>
      </c>
      <c r="H258" t="s">
        <v>1637</v>
      </c>
      <c r="I258" s="102">
        <v>0.27083333333333331</v>
      </c>
      <c r="J258" t="s">
        <v>1734</v>
      </c>
      <c r="K258" s="102">
        <v>0.59027777777777779</v>
      </c>
      <c r="L258">
        <v>1</v>
      </c>
      <c r="M258" t="s">
        <v>1358</v>
      </c>
      <c r="N258" t="s">
        <v>1391</v>
      </c>
      <c r="O258" s="102">
        <v>0.47916666666666669</v>
      </c>
      <c r="P258">
        <v>85</v>
      </c>
      <c r="Q258">
        <v>95</v>
      </c>
      <c r="R258" t="s">
        <v>51</v>
      </c>
      <c r="S258">
        <v>77</v>
      </c>
      <c r="T258" s="102">
        <v>0.375</v>
      </c>
      <c r="AB258" s="77">
        <f t="shared" si="3"/>
        <v>10</v>
      </c>
    </row>
    <row r="259" spans="1:28" x14ac:dyDescent="0.3">
      <c r="A259" s="34">
        <v>41897</v>
      </c>
      <c r="B259">
        <v>1159</v>
      </c>
      <c r="C259" t="s">
        <v>1282</v>
      </c>
      <c r="D259" t="s">
        <v>1283</v>
      </c>
      <c r="E259">
        <v>38</v>
      </c>
      <c r="F259" t="s">
        <v>1722</v>
      </c>
      <c r="G259" t="s">
        <v>1308</v>
      </c>
      <c r="H259" t="s">
        <v>1478</v>
      </c>
      <c r="I259" s="102">
        <v>0.16666666666666666</v>
      </c>
      <c r="J259" t="s">
        <v>1894</v>
      </c>
      <c r="K259" s="102">
        <v>0.61111111111111105</v>
      </c>
      <c r="L259">
        <v>19</v>
      </c>
      <c r="M259" t="s">
        <v>1703</v>
      </c>
      <c r="N259" t="s">
        <v>1404</v>
      </c>
      <c r="O259" s="102">
        <v>6.9444444444444434E-2</v>
      </c>
      <c r="P259">
        <v>84</v>
      </c>
      <c r="Q259">
        <v>95</v>
      </c>
      <c r="R259" t="s">
        <v>51</v>
      </c>
      <c r="S259">
        <v>72</v>
      </c>
      <c r="T259" s="102">
        <v>0.3611111111111111</v>
      </c>
      <c r="AB259" s="77">
        <f t="shared" ref="AB259:AB322" si="4">L259*$AE$17</f>
        <v>190</v>
      </c>
    </row>
    <row r="260" spans="1:28" x14ac:dyDescent="0.3">
      <c r="A260" s="34">
        <v>41898</v>
      </c>
      <c r="B260">
        <v>1159</v>
      </c>
      <c r="C260" t="s">
        <v>1282</v>
      </c>
      <c r="D260" t="s">
        <v>1283</v>
      </c>
      <c r="E260">
        <v>38</v>
      </c>
      <c r="F260" t="s">
        <v>1365</v>
      </c>
      <c r="G260" t="s">
        <v>1308</v>
      </c>
      <c r="H260" t="s">
        <v>1502</v>
      </c>
      <c r="I260" s="102">
        <v>0.10416666666666667</v>
      </c>
      <c r="J260" t="s">
        <v>1997</v>
      </c>
      <c r="K260" s="102">
        <v>0.64583333333333337</v>
      </c>
      <c r="L260">
        <v>9</v>
      </c>
      <c r="M260" t="s">
        <v>1358</v>
      </c>
      <c r="N260" t="s">
        <v>1322</v>
      </c>
      <c r="O260" s="102">
        <v>0.46527777777777773</v>
      </c>
      <c r="P260">
        <v>59</v>
      </c>
      <c r="Q260">
        <v>91</v>
      </c>
      <c r="R260" s="102">
        <v>6.9444444444444441E-3</v>
      </c>
      <c r="S260">
        <v>40</v>
      </c>
      <c r="T260" s="102">
        <v>0.70833333333333337</v>
      </c>
      <c r="AB260" s="77">
        <f t="shared" si="4"/>
        <v>90</v>
      </c>
    </row>
    <row r="261" spans="1:28" x14ac:dyDescent="0.3">
      <c r="A261" s="34">
        <v>41899</v>
      </c>
      <c r="B261">
        <v>1159</v>
      </c>
      <c r="C261" t="s">
        <v>1282</v>
      </c>
      <c r="D261" t="s">
        <v>1283</v>
      </c>
      <c r="E261">
        <v>38</v>
      </c>
      <c r="F261" t="s">
        <v>1679</v>
      </c>
      <c r="G261" t="s">
        <v>1308</v>
      </c>
      <c r="H261" t="s">
        <v>1623</v>
      </c>
      <c r="I261" s="102">
        <v>0.99930555555555556</v>
      </c>
      <c r="J261" t="s">
        <v>2053</v>
      </c>
      <c r="K261" s="102">
        <v>0.52083333333333337</v>
      </c>
      <c r="L261">
        <v>29</v>
      </c>
      <c r="M261" t="s">
        <v>1326</v>
      </c>
      <c r="N261" t="s">
        <v>1300</v>
      </c>
      <c r="O261" s="102">
        <v>0.75694444444444453</v>
      </c>
      <c r="P261">
        <v>49</v>
      </c>
      <c r="Q261">
        <v>89</v>
      </c>
      <c r="R261" s="102">
        <v>0.99305555555555547</v>
      </c>
      <c r="S261">
        <v>33</v>
      </c>
      <c r="T261" s="102">
        <v>0.51388888888888895</v>
      </c>
      <c r="AB261" s="77">
        <f t="shared" si="4"/>
        <v>290</v>
      </c>
    </row>
    <row r="262" spans="1:28" x14ac:dyDescent="0.3">
      <c r="A262" s="34">
        <v>41900</v>
      </c>
      <c r="B262">
        <v>1159</v>
      </c>
      <c r="C262" t="s">
        <v>1282</v>
      </c>
      <c r="D262" t="s">
        <v>1283</v>
      </c>
      <c r="E262">
        <v>38</v>
      </c>
      <c r="F262" t="s">
        <v>1734</v>
      </c>
      <c r="G262" t="s">
        <v>1308</v>
      </c>
      <c r="H262" t="s">
        <v>1536</v>
      </c>
      <c r="I262" s="102">
        <v>0.25</v>
      </c>
      <c r="J262" t="s">
        <v>2000</v>
      </c>
      <c r="K262" s="102">
        <v>0.4375</v>
      </c>
      <c r="L262">
        <v>20</v>
      </c>
      <c r="M262" t="s">
        <v>1288</v>
      </c>
      <c r="N262" t="s">
        <v>1351</v>
      </c>
      <c r="O262" s="102">
        <v>0.4375</v>
      </c>
      <c r="P262">
        <v>73</v>
      </c>
      <c r="Q262">
        <v>91</v>
      </c>
      <c r="R262" s="102">
        <v>8.3333333333333329E-2</v>
      </c>
      <c r="S262">
        <v>36</v>
      </c>
      <c r="T262" s="102">
        <v>0.4375</v>
      </c>
      <c r="AB262" s="77">
        <f t="shared" si="4"/>
        <v>200</v>
      </c>
    </row>
    <row r="263" spans="1:28" x14ac:dyDescent="0.3">
      <c r="A263" s="34">
        <v>41901</v>
      </c>
      <c r="B263">
        <v>1159</v>
      </c>
      <c r="C263" t="s">
        <v>1282</v>
      </c>
      <c r="D263" t="s">
        <v>1283</v>
      </c>
      <c r="E263">
        <v>38</v>
      </c>
      <c r="F263" t="s">
        <v>1694</v>
      </c>
      <c r="G263" t="s">
        <v>1308</v>
      </c>
      <c r="H263" t="s">
        <v>1385</v>
      </c>
      <c r="I263" s="102">
        <v>6.9444444444444441E-3</v>
      </c>
      <c r="J263" t="s">
        <v>1968</v>
      </c>
      <c r="K263" s="102">
        <v>0.51388888888888895</v>
      </c>
      <c r="L263">
        <v>16</v>
      </c>
      <c r="M263" t="s">
        <v>1703</v>
      </c>
      <c r="N263" t="s">
        <v>1351</v>
      </c>
      <c r="O263" s="102">
        <v>0.1875</v>
      </c>
      <c r="P263">
        <v>55</v>
      </c>
      <c r="Q263">
        <v>81</v>
      </c>
      <c r="R263" s="102">
        <v>0.99930555555555556</v>
      </c>
      <c r="S263">
        <v>46</v>
      </c>
      <c r="T263" t="s">
        <v>51</v>
      </c>
      <c r="AB263" s="77">
        <f t="shared" si="4"/>
        <v>160</v>
      </c>
    </row>
    <row r="264" spans="1:28" x14ac:dyDescent="0.3">
      <c r="A264" s="34">
        <v>41902</v>
      </c>
      <c r="B264">
        <v>1159</v>
      </c>
      <c r="C264" t="s">
        <v>1282</v>
      </c>
      <c r="D264" t="s">
        <v>1283</v>
      </c>
      <c r="E264">
        <v>38</v>
      </c>
      <c r="F264" t="s">
        <v>1507</v>
      </c>
      <c r="G264" t="s">
        <v>1308</v>
      </c>
      <c r="H264" t="s">
        <v>1597</v>
      </c>
      <c r="I264" s="102">
        <v>0.99930555555555556</v>
      </c>
      <c r="J264" t="s">
        <v>1524</v>
      </c>
      <c r="K264" s="102">
        <v>0.58333333333333337</v>
      </c>
      <c r="P264">
        <v>78</v>
      </c>
      <c r="Q264">
        <v>95</v>
      </c>
      <c r="R264" s="102">
        <v>0.94444444444444453</v>
      </c>
      <c r="S264">
        <v>63</v>
      </c>
      <c r="T264" s="102">
        <v>0.36805555555555558</v>
      </c>
      <c r="AB264" s="77">
        <f t="shared" si="4"/>
        <v>0</v>
      </c>
    </row>
    <row r="265" spans="1:28" x14ac:dyDescent="0.3">
      <c r="A265" s="34">
        <v>41903</v>
      </c>
      <c r="B265">
        <v>1159</v>
      </c>
      <c r="C265" t="s">
        <v>1282</v>
      </c>
      <c r="D265" t="s">
        <v>1283</v>
      </c>
      <c r="E265">
        <v>38</v>
      </c>
      <c r="F265" t="s">
        <v>1330</v>
      </c>
      <c r="G265" t="s">
        <v>1351</v>
      </c>
      <c r="H265" t="s">
        <v>1399</v>
      </c>
      <c r="I265" s="102">
        <v>0.23611111111111113</v>
      </c>
      <c r="J265" t="s">
        <v>1894</v>
      </c>
      <c r="K265" s="102">
        <v>0.65972222222222221</v>
      </c>
      <c r="P265">
        <v>88</v>
      </c>
      <c r="Q265">
        <v>95</v>
      </c>
      <c r="R265" t="s">
        <v>51</v>
      </c>
      <c r="S265">
        <v>66</v>
      </c>
      <c r="T265" s="102">
        <v>0.3611111111111111</v>
      </c>
      <c r="AB265" s="77">
        <f t="shared" si="4"/>
        <v>0</v>
      </c>
    </row>
    <row r="266" spans="1:28" x14ac:dyDescent="0.3">
      <c r="A266" s="34">
        <v>41904</v>
      </c>
      <c r="B266">
        <v>1159</v>
      </c>
      <c r="C266" t="s">
        <v>1282</v>
      </c>
      <c r="D266" t="s">
        <v>1283</v>
      </c>
      <c r="E266">
        <v>38</v>
      </c>
      <c r="F266" t="s">
        <v>1599</v>
      </c>
      <c r="G266" t="s">
        <v>1975</v>
      </c>
      <c r="H266" t="s">
        <v>1334</v>
      </c>
      <c r="I266" s="102">
        <v>0.15972222222222224</v>
      </c>
      <c r="J266" t="s">
        <v>1400</v>
      </c>
      <c r="K266" s="102">
        <v>0.60416666666666663</v>
      </c>
      <c r="P266">
        <v>95</v>
      </c>
      <c r="Q266">
        <v>95</v>
      </c>
      <c r="R266" t="s">
        <v>51</v>
      </c>
      <c r="S266">
        <v>92</v>
      </c>
      <c r="T266" s="102">
        <v>0.21527777777777779</v>
      </c>
      <c r="AB266" s="77">
        <f t="shared" si="4"/>
        <v>0</v>
      </c>
    </row>
    <row r="267" spans="1:28" x14ac:dyDescent="0.3">
      <c r="A267" s="34">
        <v>41905</v>
      </c>
      <c r="B267">
        <v>1159</v>
      </c>
      <c r="C267" t="s">
        <v>1282</v>
      </c>
      <c r="D267" t="s">
        <v>1283</v>
      </c>
      <c r="E267">
        <v>38</v>
      </c>
      <c r="F267" t="s">
        <v>1656</v>
      </c>
      <c r="G267" t="s">
        <v>1308</v>
      </c>
      <c r="H267" t="s">
        <v>1295</v>
      </c>
      <c r="I267" s="102">
        <v>0.27777777777777779</v>
      </c>
      <c r="J267" t="s">
        <v>1591</v>
      </c>
      <c r="K267" s="102">
        <v>0.61805555555555558</v>
      </c>
      <c r="P267">
        <v>81</v>
      </c>
      <c r="Q267">
        <v>95</v>
      </c>
      <c r="R267" t="s">
        <v>51</v>
      </c>
      <c r="S267">
        <v>68</v>
      </c>
      <c r="T267" s="102">
        <v>0.63194444444444442</v>
      </c>
      <c r="AB267" s="77">
        <f t="shared" si="4"/>
        <v>0</v>
      </c>
    </row>
    <row r="268" spans="1:28" x14ac:dyDescent="0.3">
      <c r="A268" s="34">
        <v>41906</v>
      </c>
      <c r="B268">
        <v>1159</v>
      </c>
      <c r="C268" t="s">
        <v>1282</v>
      </c>
      <c r="D268" t="s">
        <v>1283</v>
      </c>
      <c r="E268">
        <v>38</v>
      </c>
      <c r="F268" t="s">
        <v>1729</v>
      </c>
      <c r="G268" t="s">
        <v>1308</v>
      </c>
      <c r="H268" t="s">
        <v>1556</v>
      </c>
      <c r="I268" s="102">
        <v>0.99305555555555547</v>
      </c>
      <c r="J268" t="s">
        <v>1753</v>
      </c>
      <c r="K268" s="102">
        <v>0.55555555555555558</v>
      </c>
      <c r="P268">
        <v>76</v>
      </c>
      <c r="Q268">
        <v>92</v>
      </c>
      <c r="R268" t="s">
        <v>51</v>
      </c>
      <c r="S268">
        <v>63</v>
      </c>
      <c r="T268" s="102">
        <v>0.44444444444444442</v>
      </c>
      <c r="AB268" s="77">
        <f t="shared" si="4"/>
        <v>0</v>
      </c>
    </row>
    <row r="269" spans="1:28" x14ac:dyDescent="0.3">
      <c r="A269" s="34">
        <v>41907</v>
      </c>
      <c r="B269">
        <v>1159</v>
      </c>
      <c r="C269" t="s">
        <v>1282</v>
      </c>
      <c r="D269" t="s">
        <v>1283</v>
      </c>
      <c r="E269">
        <v>38</v>
      </c>
      <c r="F269" t="s">
        <v>1597</v>
      </c>
      <c r="G269" t="s">
        <v>1308</v>
      </c>
      <c r="H269" t="s">
        <v>1523</v>
      </c>
      <c r="I269" s="102">
        <v>0.99930555555555556</v>
      </c>
      <c r="J269" t="s">
        <v>1724</v>
      </c>
      <c r="K269" s="102">
        <v>0.60416666666666663</v>
      </c>
      <c r="P269">
        <v>79</v>
      </c>
      <c r="Q269">
        <v>95</v>
      </c>
      <c r="R269" t="s">
        <v>51</v>
      </c>
      <c r="S269">
        <v>57</v>
      </c>
      <c r="T269" s="102">
        <v>0.38194444444444442</v>
      </c>
      <c r="AB269" s="77">
        <f t="shared" si="4"/>
        <v>0</v>
      </c>
    </row>
    <row r="270" spans="1:28" x14ac:dyDescent="0.3">
      <c r="A270" s="34">
        <v>41908</v>
      </c>
      <c r="B270">
        <v>1159</v>
      </c>
      <c r="C270" t="s">
        <v>1282</v>
      </c>
      <c r="D270" t="s">
        <v>1283</v>
      </c>
      <c r="E270">
        <v>38</v>
      </c>
      <c r="F270" t="s">
        <v>1334</v>
      </c>
      <c r="G270" t="s">
        <v>1308</v>
      </c>
      <c r="H270" t="s">
        <v>1319</v>
      </c>
      <c r="I270" s="102">
        <v>0.24305555555555555</v>
      </c>
      <c r="J270" t="s">
        <v>1507</v>
      </c>
      <c r="K270" s="102">
        <v>0.52083333333333337</v>
      </c>
      <c r="P270">
        <v>87</v>
      </c>
      <c r="Q270">
        <v>95</v>
      </c>
      <c r="R270" t="s">
        <v>51</v>
      </c>
      <c r="S270">
        <v>59</v>
      </c>
      <c r="T270" s="102">
        <v>0.39583333333333331</v>
      </c>
      <c r="AB270" s="77">
        <f t="shared" si="4"/>
        <v>0</v>
      </c>
    </row>
    <row r="271" spans="1:28" x14ac:dyDescent="0.3">
      <c r="A271" s="34">
        <v>41909</v>
      </c>
      <c r="B271">
        <v>1159</v>
      </c>
      <c r="C271" t="s">
        <v>1282</v>
      </c>
      <c r="D271" t="s">
        <v>1283</v>
      </c>
      <c r="E271">
        <v>38</v>
      </c>
      <c r="F271" t="s">
        <v>1617</v>
      </c>
      <c r="G271" t="s">
        <v>1352</v>
      </c>
      <c r="H271" t="s">
        <v>1383</v>
      </c>
      <c r="I271" s="102">
        <v>0.2638888888888889</v>
      </c>
      <c r="J271" t="s">
        <v>1785</v>
      </c>
      <c r="K271" s="102">
        <v>0.54166666666666663</v>
      </c>
      <c r="P271">
        <v>86</v>
      </c>
      <c r="Q271">
        <v>95</v>
      </c>
      <c r="R271" t="s">
        <v>51</v>
      </c>
      <c r="S271">
        <v>78</v>
      </c>
      <c r="T271" s="102">
        <v>0.38194444444444442</v>
      </c>
      <c r="AB271" s="77">
        <f t="shared" si="4"/>
        <v>0</v>
      </c>
    </row>
    <row r="272" spans="1:28" x14ac:dyDescent="0.3">
      <c r="A272" s="34">
        <v>41910</v>
      </c>
      <c r="B272">
        <v>1159</v>
      </c>
      <c r="C272" t="s">
        <v>1282</v>
      </c>
      <c r="D272" t="s">
        <v>1283</v>
      </c>
      <c r="E272">
        <v>38</v>
      </c>
      <c r="F272" t="s">
        <v>1686</v>
      </c>
      <c r="G272" t="s">
        <v>1411</v>
      </c>
      <c r="H272" t="s">
        <v>1334</v>
      </c>
      <c r="I272" s="102">
        <v>0.125</v>
      </c>
      <c r="J272" t="s">
        <v>1724</v>
      </c>
      <c r="K272" s="102">
        <v>0.61111111111111105</v>
      </c>
      <c r="P272">
        <v>90</v>
      </c>
      <c r="Q272">
        <v>94</v>
      </c>
      <c r="R272" t="s">
        <v>51</v>
      </c>
      <c r="S272">
        <v>80</v>
      </c>
      <c r="T272" s="102">
        <v>0.49305555555555558</v>
      </c>
      <c r="AB272" s="77">
        <f t="shared" si="4"/>
        <v>0</v>
      </c>
    </row>
    <row r="273" spans="1:28" x14ac:dyDescent="0.3">
      <c r="A273" s="34">
        <v>41911</v>
      </c>
      <c r="B273">
        <v>1159</v>
      </c>
      <c r="C273" t="s">
        <v>1282</v>
      </c>
      <c r="D273" t="s">
        <v>1283</v>
      </c>
      <c r="E273">
        <v>38</v>
      </c>
      <c r="F273" t="s">
        <v>1303</v>
      </c>
      <c r="G273" t="s">
        <v>1465</v>
      </c>
      <c r="H273" t="s">
        <v>1357</v>
      </c>
      <c r="I273" s="102">
        <v>0.24305555555555555</v>
      </c>
      <c r="J273" t="s">
        <v>1753</v>
      </c>
      <c r="K273" s="102">
        <v>0.57638888888888895</v>
      </c>
      <c r="P273">
        <v>91</v>
      </c>
      <c r="Q273">
        <v>94</v>
      </c>
      <c r="R273" t="s">
        <v>51</v>
      </c>
      <c r="S273">
        <v>83</v>
      </c>
      <c r="T273" s="102">
        <v>0.39583333333333331</v>
      </c>
      <c r="AB273" s="77">
        <f t="shared" si="4"/>
        <v>0</v>
      </c>
    </row>
    <row r="274" spans="1:28" x14ac:dyDescent="0.3">
      <c r="A274" s="34">
        <v>41912</v>
      </c>
      <c r="B274">
        <v>1159</v>
      </c>
      <c r="C274" t="s">
        <v>1282</v>
      </c>
      <c r="D274" t="s">
        <v>1283</v>
      </c>
      <c r="E274">
        <v>38</v>
      </c>
      <c r="F274" t="s">
        <v>1563</v>
      </c>
      <c r="G274" t="s">
        <v>1308</v>
      </c>
      <c r="H274" t="s">
        <v>1394</v>
      </c>
      <c r="I274" s="102">
        <v>0.27777777777777779</v>
      </c>
      <c r="J274" t="s">
        <v>1726</v>
      </c>
      <c r="K274" s="102">
        <v>0.38194444444444442</v>
      </c>
      <c r="P274">
        <v>92</v>
      </c>
      <c r="Q274">
        <v>95</v>
      </c>
      <c r="R274" t="s">
        <v>51</v>
      </c>
      <c r="S274">
        <v>75</v>
      </c>
      <c r="T274" s="102">
        <v>0.38194444444444442</v>
      </c>
      <c r="AB274" s="77">
        <f t="shared" si="4"/>
        <v>0</v>
      </c>
    </row>
    <row r="275" spans="1:28" x14ac:dyDescent="0.3">
      <c r="A275" s="34">
        <v>41913</v>
      </c>
      <c r="B275">
        <v>1159</v>
      </c>
      <c r="C275" t="s">
        <v>1282</v>
      </c>
      <c r="D275" t="s">
        <v>1283</v>
      </c>
      <c r="E275">
        <v>38</v>
      </c>
      <c r="F275" t="s">
        <v>1315</v>
      </c>
      <c r="G275" t="s">
        <v>1308</v>
      </c>
      <c r="H275" t="s">
        <v>1357</v>
      </c>
      <c r="I275" s="102">
        <v>0.25</v>
      </c>
      <c r="J275" t="s">
        <v>1677</v>
      </c>
      <c r="K275" s="102">
        <v>0.54861111111111105</v>
      </c>
      <c r="L275">
        <v>8</v>
      </c>
      <c r="M275" t="s">
        <v>1329</v>
      </c>
      <c r="N275" t="s">
        <v>1286</v>
      </c>
      <c r="O275" s="102">
        <v>0.57638888888888895</v>
      </c>
      <c r="P275">
        <v>91</v>
      </c>
      <c r="Q275">
        <v>95</v>
      </c>
      <c r="R275" t="s">
        <v>51</v>
      </c>
      <c r="S275">
        <v>82</v>
      </c>
      <c r="T275" s="102">
        <v>0.50694444444444442</v>
      </c>
      <c r="AB275" s="77">
        <f t="shared" si="4"/>
        <v>80</v>
      </c>
    </row>
    <row r="276" spans="1:28" x14ac:dyDescent="0.3">
      <c r="A276" s="34">
        <v>41914</v>
      </c>
      <c r="B276">
        <v>1159</v>
      </c>
      <c r="C276" t="s">
        <v>1282</v>
      </c>
      <c r="D276" t="s">
        <v>1283</v>
      </c>
      <c r="E276">
        <v>38</v>
      </c>
      <c r="F276" t="s">
        <v>1729</v>
      </c>
      <c r="G276" t="s">
        <v>1308</v>
      </c>
      <c r="H276" t="s">
        <v>1292</v>
      </c>
      <c r="I276" s="102">
        <v>0.27083333333333331</v>
      </c>
      <c r="J276" t="s">
        <v>1777</v>
      </c>
      <c r="K276" s="102">
        <v>0.5</v>
      </c>
      <c r="L276">
        <v>5</v>
      </c>
      <c r="M276" t="s">
        <v>1435</v>
      </c>
      <c r="N276" t="s">
        <v>1391</v>
      </c>
      <c r="O276" s="102">
        <v>0.55555555555555558</v>
      </c>
      <c r="P276">
        <v>90</v>
      </c>
      <c r="Q276">
        <v>95</v>
      </c>
      <c r="R276" t="s">
        <v>51</v>
      </c>
      <c r="S276">
        <v>79</v>
      </c>
      <c r="T276" s="102">
        <v>0.38194444444444442</v>
      </c>
      <c r="AB276" s="77">
        <f t="shared" si="4"/>
        <v>50</v>
      </c>
    </row>
    <row r="277" spans="1:28" x14ac:dyDescent="0.3">
      <c r="A277" s="34">
        <v>41915</v>
      </c>
      <c r="B277">
        <v>1159</v>
      </c>
      <c r="C277" t="s">
        <v>1282</v>
      </c>
      <c r="D277" t="s">
        <v>1283</v>
      </c>
      <c r="E277">
        <v>38</v>
      </c>
      <c r="F277" t="s">
        <v>1721</v>
      </c>
      <c r="G277" t="s">
        <v>1308</v>
      </c>
      <c r="H277" t="s">
        <v>1313</v>
      </c>
      <c r="I277" s="102">
        <v>0.27083333333333331</v>
      </c>
      <c r="J277" t="s">
        <v>1723</v>
      </c>
      <c r="K277" s="102">
        <v>0.68055555555555547</v>
      </c>
      <c r="L277">
        <v>22</v>
      </c>
      <c r="M277" t="s">
        <v>1335</v>
      </c>
      <c r="N277" t="s">
        <v>1301</v>
      </c>
      <c r="O277" s="102">
        <v>0.1875</v>
      </c>
      <c r="P277">
        <v>90</v>
      </c>
      <c r="Q277">
        <v>95</v>
      </c>
      <c r="R277" t="s">
        <v>51</v>
      </c>
      <c r="S277">
        <v>83</v>
      </c>
      <c r="T277" s="102">
        <v>0.54166666666666663</v>
      </c>
      <c r="AB277" s="77">
        <f t="shared" si="4"/>
        <v>220</v>
      </c>
    </row>
    <row r="278" spans="1:28" x14ac:dyDescent="0.3">
      <c r="A278" s="34">
        <v>41916</v>
      </c>
      <c r="B278">
        <v>1159</v>
      </c>
      <c r="C278" t="s">
        <v>1282</v>
      </c>
      <c r="D278" t="s">
        <v>1283</v>
      </c>
      <c r="E278">
        <v>38</v>
      </c>
      <c r="F278" t="s">
        <v>1571</v>
      </c>
      <c r="G278" t="s">
        <v>1362</v>
      </c>
      <c r="H278" t="s">
        <v>1300</v>
      </c>
      <c r="I278" t="s">
        <v>51</v>
      </c>
      <c r="J278" t="s">
        <v>1719</v>
      </c>
      <c r="K278" s="102">
        <v>0.59027777777777779</v>
      </c>
      <c r="L278">
        <v>32</v>
      </c>
      <c r="M278" t="s">
        <v>1329</v>
      </c>
      <c r="N278" t="s">
        <v>1674</v>
      </c>
      <c r="O278" s="102">
        <v>0.65972222222222221</v>
      </c>
      <c r="P278">
        <v>89</v>
      </c>
      <c r="Q278">
        <v>95</v>
      </c>
      <c r="R278" t="s">
        <v>51</v>
      </c>
      <c r="S278">
        <v>75</v>
      </c>
      <c r="T278" t="s">
        <v>51</v>
      </c>
      <c r="AB278" s="77">
        <f t="shared" si="4"/>
        <v>320</v>
      </c>
    </row>
    <row r="279" spans="1:28" x14ac:dyDescent="0.3">
      <c r="A279" s="34">
        <v>41917</v>
      </c>
      <c r="B279">
        <v>1159</v>
      </c>
      <c r="C279" t="s">
        <v>1282</v>
      </c>
      <c r="D279" t="s">
        <v>1283</v>
      </c>
      <c r="E279">
        <v>38</v>
      </c>
      <c r="F279" t="s">
        <v>1651</v>
      </c>
      <c r="G279" t="s">
        <v>1465</v>
      </c>
      <c r="H279" t="s">
        <v>1341</v>
      </c>
      <c r="I279" s="102">
        <v>0.97916666666666663</v>
      </c>
      <c r="J279" t="s">
        <v>1674</v>
      </c>
      <c r="K279" s="102">
        <v>0.5</v>
      </c>
      <c r="L279">
        <v>7</v>
      </c>
      <c r="M279" t="s">
        <v>1347</v>
      </c>
      <c r="N279" t="s">
        <v>1434</v>
      </c>
      <c r="O279" t="s">
        <v>51</v>
      </c>
      <c r="P279">
        <v>82</v>
      </c>
      <c r="Q279">
        <v>95</v>
      </c>
      <c r="R279" t="s">
        <v>51</v>
      </c>
      <c r="S279">
        <v>65</v>
      </c>
      <c r="T279" s="102">
        <v>0.40277777777777773</v>
      </c>
      <c r="AB279" s="77">
        <f t="shared" si="4"/>
        <v>70</v>
      </c>
    </row>
    <row r="280" spans="1:28" x14ac:dyDescent="0.3">
      <c r="A280" s="34">
        <v>41918</v>
      </c>
      <c r="B280">
        <v>1159</v>
      </c>
      <c r="C280" t="s">
        <v>1282</v>
      </c>
      <c r="D280" t="s">
        <v>1283</v>
      </c>
      <c r="E280">
        <v>38</v>
      </c>
      <c r="F280" t="s">
        <v>1303</v>
      </c>
      <c r="G280" t="s">
        <v>1703</v>
      </c>
      <c r="H280" t="s">
        <v>1383</v>
      </c>
      <c r="I280" s="102">
        <v>0.29166666666666669</v>
      </c>
      <c r="J280" t="s">
        <v>1694</v>
      </c>
      <c r="K280" s="102">
        <v>0.63194444444444442</v>
      </c>
      <c r="L280">
        <v>30</v>
      </c>
      <c r="M280" t="s">
        <v>1329</v>
      </c>
      <c r="N280" t="s">
        <v>1341</v>
      </c>
      <c r="O280" s="102">
        <v>0.82638888888888884</v>
      </c>
      <c r="P280">
        <v>88</v>
      </c>
      <c r="Q280">
        <v>95</v>
      </c>
      <c r="R280" t="s">
        <v>51</v>
      </c>
      <c r="S280">
        <v>63</v>
      </c>
      <c r="T280" s="102">
        <v>0.50694444444444442</v>
      </c>
      <c r="AB280" s="77">
        <f t="shared" si="4"/>
        <v>300</v>
      </c>
    </row>
    <row r="281" spans="1:28" x14ac:dyDescent="0.3">
      <c r="A281" s="34">
        <v>41919</v>
      </c>
      <c r="B281">
        <v>1159</v>
      </c>
      <c r="C281" t="s">
        <v>1282</v>
      </c>
      <c r="D281" t="s">
        <v>1283</v>
      </c>
      <c r="E281">
        <v>38</v>
      </c>
      <c r="F281" t="s">
        <v>1599</v>
      </c>
      <c r="G281" t="s">
        <v>1628</v>
      </c>
      <c r="H281" t="s">
        <v>1574</v>
      </c>
      <c r="I281" s="102">
        <v>0.27777777777777779</v>
      </c>
      <c r="J281" t="s">
        <v>1719</v>
      </c>
      <c r="K281" s="102">
        <v>0.49305555555555558</v>
      </c>
      <c r="L281">
        <v>6</v>
      </c>
      <c r="M281" t="s">
        <v>1326</v>
      </c>
      <c r="N281" t="s">
        <v>1289</v>
      </c>
      <c r="O281" s="102">
        <v>0.60416666666666663</v>
      </c>
      <c r="P281">
        <v>78</v>
      </c>
      <c r="Q281">
        <v>95</v>
      </c>
      <c r="R281" t="s">
        <v>51</v>
      </c>
      <c r="S281">
        <v>62</v>
      </c>
      <c r="T281" s="102">
        <v>0.52083333333333337</v>
      </c>
      <c r="AB281" s="77">
        <f t="shared" si="4"/>
        <v>60</v>
      </c>
    </row>
    <row r="282" spans="1:28" x14ac:dyDescent="0.3">
      <c r="A282" s="34">
        <v>41920</v>
      </c>
      <c r="B282">
        <v>1159</v>
      </c>
      <c r="C282" t="s">
        <v>1282</v>
      </c>
      <c r="D282" t="s">
        <v>1283</v>
      </c>
      <c r="E282">
        <v>38</v>
      </c>
      <c r="F282" t="s">
        <v>1395</v>
      </c>
      <c r="G282" t="s">
        <v>1756</v>
      </c>
      <c r="H282" t="s">
        <v>1651</v>
      </c>
      <c r="I282" s="102">
        <v>0.30555555555555552</v>
      </c>
      <c r="J282" t="s">
        <v>1743</v>
      </c>
      <c r="K282" s="102">
        <v>0.55555555555555558</v>
      </c>
      <c r="L282">
        <v>30</v>
      </c>
      <c r="M282" t="s">
        <v>1329</v>
      </c>
      <c r="N282" t="s">
        <v>1497</v>
      </c>
      <c r="O282" s="102">
        <v>0.58333333333333337</v>
      </c>
      <c r="P282">
        <v>93</v>
      </c>
      <c r="Q282">
        <v>95</v>
      </c>
      <c r="R282" t="s">
        <v>51</v>
      </c>
      <c r="S282">
        <v>85</v>
      </c>
      <c r="T282" s="102">
        <v>0.54861111111111105</v>
      </c>
      <c r="AB282" s="77">
        <f t="shared" si="4"/>
        <v>300</v>
      </c>
    </row>
    <row r="283" spans="1:28" x14ac:dyDescent="0.3">
      <c r="A283" s="34">
        <v>41921</v>
      </c>
      <c r="B283">
        <v>1159</v>
      </c>
      <c r="C283" t="s">
        <v>1282</v>
      </c>
      <c r="D283" t="s">
        <v>1283</v>
      </c>
      <c r="E283">
        <v>38</v>
      </c>
      <c r="F283" t="s">
        <v>1527</v>
      </c>
      <c r="G283" t="s">
        <v>1308</v>
      </c>
      <c r="H283" t="s">
        <v>1637</v>
      </c>
      <c r="I283" s="102">
        <v>0.23611111111111113</v>
      </c>
      <c r="J283" t="s">
        <v>1758</v>
      </c>
      <c r="K283" s="102">
        <v>0.45833333333333331</v>
      </c>
      <c r="L283">
        <v>30</v>
      </c>
      <c r="M283" t="s">
        <v>1296</v>
      </c>
      <c r="N283" t="s">
        <v>1322</v>
      </c>
      <c r="O283" s="102">
        <v>0.11805555555555557</v>
      </c>
      <c r="P283">
        <v>80</v>
      </c>
      <c r="Q283">
        <v>95</v>
      </c>
      <c r="R283" t="s">
        <v>51</v>
      </c>
      <c r="S283">
        <v>60</v>
      </c>
      <c r="T283" s="102">
        <v>0.53472222222222221</v>
      </c>
      <c r="AB283" s="77">
        <f t="shared" si="4"/>
        <v>300</v>
      </c>
    </row>
    <row r="284" spans="1:28" x14ac:dyDescent="0.3">
      <c r="A284" s="34">
        <v>41922</v>
      </c>
      <c r="B284">
        <v>1159</v>
      </c>
      <c r="C284" t="s">
        <v>1282</v>
      </c>
      <c r="D284" t="s">
        <v>1283</v>
      </c>
      <c r="E284">
        <v>38</v>
      </c>
      <c r="F284" t="s">
        <v>1295</v>
      </c>
      <c r="G284" t="s">
        <v>1308</v>
      </c>
      <c r="H284" t="s">
        <v>1556</v>
      </c>
      <c r="I284" s="102">
        <v>0.99930555555555556</v>
      </c>
      <c r="J284" t="s">
        <v>1623</v>
      </c>
      <c r="K284" s="102">
        <v>0.41666666666666669</v>
      </c>
      <c r="L284">
        <v>0</v>
      </c>
      <c r="M284" t="s">
        <v>1335</v>
      </c>
      <c r="N284" t="s">
        <v>1391</v>
      </c>
      <c r="O284" s="102">
        <v>0.4861111111111111</v>
      </c>
      <c r="P284">
        <v>89</v>
      </c>
      <c r="Q284">
        <v>94</v>
      </c>
      <c r="R284" t="s">
        <v>51</v>
      </c>
      <c r="S284">
        <v>75</v>
      </c>
      <c r="T284" s="102">
        <v>0.41666666666666669</v>
      </c>
      <c r="AB284" s="77">
        <f t="shared" si="4"/>
        <v>0</v>
      </c>
    </row>
    <row r="285" spans="1:28" x14ac:dyDescent="0.3">
      <c r="A285" s="34">
        <v>41923</v>
      </c>
      <c r="B285">
        <v>1159</v>
      </c>
      <c r="C285" t="s">
        <v>1282</v>
      </c>
      <c r="D285" t="s">
        <v>1283</v>
      </c>
      <c r="E285">
        <v>38</v>
      </c>
      <c r="F285" t="s">
        <v>1617</v>
      </c>
      <c r="G285" t="s">
        <v>1391</v>
      </c>
      <c r="H285" t="s">
        <v>1341</v>
      </c>
      <c r="I285" s="102">
        <v>0.29166666666666669</v>
      </c>
      <c r="J285" t="s">
        <v>1400</v>
      </c>
      <c r="K285" s="102">
        <v>0.59722222222222221</v>
      </c>
      <c r="L285">
        <v>27</v>
      </c>
      <c r="M285" t="s">
        <v>1435</v>
      </c>
      <c r="N285" t="s">
        <v>1404</v>
      </c>
      <c r="O285" s="102">
        <v>0.74305555555555547</v>
      </c>
      <c r="P285">
        <v>86</v>
      </c>
      <c r="Q285">
        <v>94</v>
      </c>
      <c r="R285" t="s">
        <v>51</v>
      </c>
      <c r="S285">
        <v>75</v>
      </c>
      <c r="T285" s="102">
        <v>0.44444444444444442</v>
      </c>
      <c r="AB285" s="77">
        <f t="shared" si="4"/>
        <v>270</v>
      </c>
    </row>
    <row r="286" spans="1:28" x14ac:dyDescent="0.3">
      <c r="A286" s="34">
        <v>41924</v>
      </c>
      <c r="B286">
        <v>1159</v>
      </c>
      <c r="C286" t="s">
        <v>1282</v>
      </c>
      <c r="D286" t="s">
        <v>1283</v>
      </c>
      <c r="E286">
        <v>38</v>
      </c>
      <c r="F286" t="s">
        <v>1549</v>
      </c>
      <c r="G286" t="s">
        <v>1715</v>
      </c>
      <c r="H286" t="s">
        <v>1399</v>
      </c>
      <c r="I286" s="102">
        <v>0.31944444444444448</v>
      </c>
      <c r="J286" t="s">
        <v>1715</v>
      </c>
      <c r="K286" s="102">
        <v>0.625</v>
      </c>
      <c r="L286">
        <v>29</v>
      </c>
      <c r="M286" t="s">
        <v>1358</v>
      </c>
      <c r="N286" t="s">
        <v>1356</v>
      </c>
      <c r="O286" s="102">
        <v>0.80555555555555547</v>
      </c>
      <c r="P286">
        <v>92</v>
      </c>
      <c r="Q286">
        <v>94</v>
      </c>
      <c r="R286" t="s">
        <v>51</v>
      </c>
      <c r="S286">
        <v>88</v>
      </c>
      <c r="T286" s="102">
        <v>0.63194444444444442</v>
      </c>
      <c r="AB286" s="77">
        <f t="shared" si="4"/>
        <v>290</v>
      </c>
    </row>
    <row r="287" spans="1:28" x14ac:dyDescent="0.3">
      <c r="A287" s="34">
        <v>41925</v>
      </c>
      <c r="B287">
        <v>1159</v>
      </c>
      <c r="C287" t="s">
        <v>1282</v>
      </c>
      <c r="D287" t="s">
        <v>1283</v>
      </c>
      <c r="E287">
        <v>38</v>
      </c>
      <c r="F287" t="s">
        <v>1536</v>
      </c>
      <c r="G287" t="s">
        <v>1465</v>
      </c>
      <c r="H287" t="s">
        <v>1300</v>
      </c>
      <c r="I287" s="102">
        <v>0.16666666666666666</v>
      </c>
      <c r="J287" t="s">
        <v>1395</v>
      </c>
      <c r="K287" s="102">
        <v>0.52777777777777779</v>
      </c>
      <c r="L287">
        <v>8</v>
      </c>
      <c r="M287" t="s">
        <v>1358</v>
      </c>
      <c r="N287" t="s">
        <v>1327</v>
      </c>
      <c r="O287" s="102">
        <v>0.63888888888888895</v>
      </c>
      <c r="P287">
        <v>87</v>
      </c>
      <c r="Q287">
        <v>94</v>
      </c>
      <c r="R287" s="102">
        <v>6.25E-2</v>
      </c>
      <c r="S287">
        <v>52</v>
      </c>
      <c r="T287" s="102">
        <v>0.95138888888888884</v>
      </c>
      <c r="AB287" s="77">
        <f t="shared" si="4"/>
        <v>80</v>
      </c>
    </row>
    <row r="288" spans="1:28" x14ac:dyDescent="0.3">
      <c r="A288" s="34">
        <v>41926</v>
      </c>
      <c r="B288">
        <v>1159</v>
      </c>
      <c r="C288" t="s">
        <v>1282</v>
      </c>
      <c r="D288" t="s">
        <v>1283</v>
      </c>
      <c r="E288">
        <v>38</v>
      </c>
      <c r="F288" t="s">
        <v>1617</v>
      </c>
      <c r="G288" t="s">
        <v>1513</v>
      </c>
      <c r="H288" t="s">
        <v>1521</v>
      </c>
      <c r="I288" s="102">
        <v>0.99305555555555547</v>
      </c>
      <c r="J288" t="s">
        <v>1516</v>
      </c>
      <c r="K288" s="102">
        <v>0.40972222222222227</v>
      </c>
      <c r="L288">
        <v>31</v>
      </c>
      <c r="M288" t="s">
        <v>1347</v>
      </c>
      <c r="N288" t="s">
        <v>1440</v>
      </c>
      <c r="O288" s="102">
        <v>0.5</v>
      </c>
      <c r="P288">
        <v>82</v>
      </c>
      <c r="Q288">
        <v>93</v>
      </c>
      <c r="R288" t="s">
        <v>51</v>
      </c>
      <c r="S288">
        <v>55</v>
      </c>
      <c r="T288" s="102">
        <v>1.3888888888888888E-2</v>
      </c>
      <c r="AB288" s="77">
        <f t="shared" si="4"/>
        <v>310</v>
      </c>
    </row>
    <row r="289" spans="1:28" x14ac:dyDescent="0.3">
      <c r="A289" s="34">
        <v>41927</v>
      </c>
      <c r="B289">
        <v>1159</v>
      </c>
      <c r="C289" t="s">
        <v>1282</v>
      </c>
      <c r="D289" t="s">
        <v>1283</v>
      </c>
      <c r="E289">
        <v>38</v>
      </c>
      <c r="F289" t="s">
        <v>1736</v>
      </c>
      <c r="G289" t="s">
        <v>1288</v>
      </c>
      <c r="H289" t="s">
        <v>1419</v>
      </c>
      <c r="I289" s="102">
        <v>7.6388888888888895E-2</v>
      </c>
      <c r="J289" t="s">
        <v>2025</v>
      </c>
      <c r="K289" s="102">
        <v>0.53472222222222221</v>
      </c>
      <c r="L289">
        <v>28</v>
      </c>
      <c r="M289" t="s">
        <v>1288</v>
      </c>
      <c r="N289" t="s">
        <v>1497</v>
      </c>
      <c r="O289" s="102">
        <v>0.79861111111111116</v>
      </c>
      <c r="P289">
        <v>72</v>
      </c>
      <c r="Q289">
        <v>93</v>
      </c>
      <c r="R289" t="s">
        <v>51</v>
      </c>
      <c r="S289">
        <v>49</v>
      </c>
      <c r="T289" s="102">
        <v>0.54861111111111105</v>
      </c>
      <c r="AB289" s="77">
        <f t="shared" si="4"/>
        <v>280</v>
      </c>
    </row>
    <row r="290" spans="1:28" x14ac:dyDescent="0.3">
      <c r="A290" s="34">
        <v>41928</v>
      </c>
      <c r="B290">
        <v>1159</v>
      </c>
      <c r="C290" t="s">
        <v>1282</v>
      </c>
      <c r="D290" t="s">
        <v>1283</v>
      </c>
      <c r="E290">
        <v>38</v>
      </c>
      <c r="F290" t="s">
        <v>1395</v>
      </c>
      <c r="G290" t="s">
        <v>1435</v>
      </c>
      <c r="H290" t="s">
        <v>1549</v>
      </c>
      <c r="I290" s="102">
        <v>0.125</v>
      </c>
      <c r="J290" t="s">
        <v>1726</v>
      </c>
      <c r="K290" s="102">
        <v>0.625</v>
      </c>
      <c r="L290">
        <v>28</v>
      </c>
      <c r="M290" t="s">
        <v>1326</v>
      </c>
      <c r="N290" t="s">
        <v>1584</v>
      </c>
      <c r="O290" s="102">
        <v>0.6875</v>
      </c>
      <c r="P290">
        <v>91</v>
      </c>
      <c r="Q290">
        <v>95</v>
      </c>
      <c r="R290" t="s">
        <v>51</v>
      </c>
      <c r="S290">
        <v>81</v>
      </c>
      <c r="T290" s="102">
        <v>0.75694444444444453</v>
      </c>
      <c r="AB290" s="77">
        <f t="shared" si="4"/>
        <v>280</v>
      </c>
    </row>
    <row r="291" spans="1:28" x14ac:dyDescent="0.3">
      <c r="A291" s="34">
        <v>41929</v>
      </c>
      <c r="B291">
        <v>1159</v>
      </c>
      <c r="C291" t="s">
        <v>1282</v>
      </c>
      <c r="D291" t="s">
        <v>1283</v>
      </c>
      <c r="E291">
        <v>38</v>
      </c>
      <c r="F291" t="s">
        <v>1763</v>
      </c>
      <c r="G291" t="s">
        <v>1308</v>
      </c>
      <c r="H291" t="s">
        <v>1399</v>
      </c>
      <c r="I291" s="102">
        <v>0.27777777777777779</v>
      </c>
      <c r="J291" t="s">
        <v>2036</v>
      </c>
      <c r="K291" s="102">
        <v>0.63888888888888895</v>
      </c>
      <c r="L291">
        <v>20</v>
      </c>
      <c r="M291" t="s">
        <v>1296</v>
      </c>
      <c r="N291" t="s">
        <v>1294</v>
      </c>
      <c r="O291" s="102">
        <v>0.59027777777777779</v>
      </c>
      <c r="P291">
        <v>59</v>
      </c>
      <c r="Q291">
        <v>93</v>
      </c>
      <c r="R291" s="102">
        <v>0.27083333333333331</v>
      </c>
      <c r="S291">
        <v>38</v>
      </c>
      <c r="T291" s="102">
        <v>0.59722222222222221</v>
      </c>
      <c r="AB291" s="77">
        <f t="shared" si="4"/>
        <v>200</v>
      </c>
    </row>
    <row r="292" spans="1:28" x14ac:dyDescent="0.3">
      <c r="A292" s="34">
        <v>41930</v>
      </c>
      <c r="B292">
        <v>1159</v>
      </c>
      <c r="C292" t="s">
        <v>1282</v>
      </c>
      <c r="D292" t="s">
        <v>1283</v>
      </c>
      <c r="E292">
        <v>38</v>
      </c>
      <c r="F292" t="s">
        <v>1365</v>
      </c>
      <c r="G292" t="s">
        <v>1308</v>
      </c>
      <c r="H292" t="s">
        <v>1527</v>
      </c>
      <c r="I292" s="102">
        <v>0.99930555555555556</v>
      </c>
      <c r="J292" t="s">
        <v>2054</v>
      </c>
      <c r="K292" s="102">
        <v>0.41666666666666669</v>
      </c>
      <c r="L292">
        <v>18</v>
      </c>
      <c r="M292" t="s">
        <v>1431</v>
      </c>
      <c r="N292" t="s">
        <v>1356</v>
      </c>
      <c r="O292" s="102">
        <v>0.39583333333333331</v>
      </c>
      <c r="P292">
        <v>67</v>
      </c>
      <c r="Q292">
        <v>94</v>
      </c>
      <c r="R292" s="102">
        <v>0.97916666666666663</v>
      </c>
      <c r="S292">
        <v>46</v>
      </c>
      <c r="T292" s="102">
        <v>0.40972222222222227</v>
      </c>
      <c r="AB292" s="77">
        <f t="shared" si="4"/>
        <v>180</v>
      </c>
    </row>
    <row r="293" spans="1:28" x14ac:dyDescent="0.3">
      <c r="A293" s="34">
        <v>41931</v>
      </c>
      <c r="B293">
        <v>1159</v>
      </c>
      <c r="C293" t="s">
        <v>1282</v>
      </c>
      <c r="D293" t="s">
        <v>1283</v>
      </c>
      <c r="E293">
        <v>38</v>
      </c>
      <c r="F293" t="s">
        <v>1674</v>
      </c>
      <c r="G293" t="s">
        <v>1308</v>
      </c>
      <c r="H293" t="s">
        <v>1394</v>
      </c>
      <c r="I293" s="102">
        <v>0.28472222222222221</v>
      </c>
      <c r="J293" t="s">
        <v>1775</v>
      </c>
      <c r="K293" s="102">
        <v>0.5</v>
      </c>
      <c r="L293">
        <v>0</v>
      </c>
      <c r="M293" t="s">
        <v>1435</v>
      </c>
      <c r="N293" t="s">
        <v>1404</v>
      </c>
      <c r="O293" t="s">
        <v>51</v>
      </c>
      <c r="P293">
        <v>92</v>
      </c>
      <c r="Q293">
        <v>95</v>
      </c>
      <c r="R293" s="102">
        <v>0.97916666666666663</v>
      </c>
      <c r="S293">
        <v>79</v>
      </c>
      <c r="T293" s="102">
        <v>0.4236111111111111</v>
      </c>
      <c r="AB293" s="77">
        <f t="shared" si="4"/>
        <v>0</v>
      </c>
    </row>
    <row r="294" spans="1:28" x14ac:dyDescent="0.3">
      <c r="A294" s="34">
        <v>41932</v>
      </c>
      <c r="B294">
        <v>1159</v>
      </c>
      <c r="C294" t="s">
        <v>1282</v>
      </c>
      <c r="D294" t="s">
        <v>1283</v>
      </c>
      <c r="E294">
        <v>38</v>
      </c>
      <c r="F294" t="s">
        <v>1656</v>
      </c>
      <c r="G294" t="s">
        <v>1308</v>
      </c>
      <c r="H294" t="s">
        <v>1669</v>
      </c>
      <c r="I294" s="102">
        <v>0.31944444444444448</v>
      </c>
      <c r="J294" t="s">
        <v>1584</v>
      </c>
      <c r="K294" s="102">
        <v>0.4375</v>
      </c>
      <c r="L294">
        <v>22</v>
      </c>
      <c r="M294" t="s">
        <v>1431</v>
      </c>
      <c r="N294" t="s">
        <v>1456</v>
      </c>
      <c r="O294" s="102">
        <v>0.27777777777777779</v>
      </c>
      <c r="P294">
        <v>93</v>
      </c>
      <c r="Q294">
        <v>95</v>
      </c>
      <c r="R294" t="s">
        <v>51</v>
      </c>
      <c r="S294">
        <v>88</v>
      </c>
      <c r="T294" s="102">
        <v>0.43055555555555558</v>
      </c>
      <c r="AB294" s="77">
        <f t="shared" si="4"/>
        <v>220</v>
      </c>
    </row>
    <row r="295" spans="1:28" x14ac:dyDescent="0.3">
      <c r="A295" s="34">
        <v>41933</v>
      </c>
      <c r="B295">
        <v>1159</v>
      </c>
      <c r="C295" t="s">
        <v>1282</v>
      </c>
      <c r="D295" t="s">
        <v>1283</v>
      </c>
      <c r="E295">
        <v>38</v>
      </c>
      <c r="F295" t="s">
        <v>1622</v>
      </c>
      <c r="G295" t="s">
        <v>1461</v>
      </c>
      <c r="H295" t="s">
        <v>1637</v>
      </c>
      <c r="I295" s="102">
        <v>0.25</v>
      </c>
      <c r="J295" t="s">
        <v>1591</v>
      </c>
      <c r="K295" s="102">
        <v>0.40972222222222227</v>
      </c>
      <c r="L295">
        <v>31</v>
      </c>
      <c r="M295" t="s">
        <v>1404</v>
      </c>
      <c r="N295" t="s">
        <v>1434</v>
      </c>
      <c r="O295" s="102">
        <v>0.5625</v>
      </c>
      <c r="P295">
        <v>93</v>
      </c>
      <c r="Q295">
        <v>94</v>
      </c>
      <c r="R295" t="s">
        <v>51</v>
      </c>
      <c r="S295">
        <v>89</v>
      </c>
      <c r="T295" s="102">
        <v>0.18055555555555555</v>
      </c>
      <c r="AB295" s="77">
        <f t="shared" si="4"/>
        <v>310</v>
      </c>
    </row>
    <row r="296" spans="1:28" x14ac:dyDescent="0.3">
      <c r="A296" s="34">
        <v>41934</v>
      </c>
      <c r="B296">
        <v>1159</v>
      </c>
      <c r="C296" t="s">
        <v>1282</v>
      </c>
      <c r="D296" t="s">
        <v>1283</v>
      </c>
      <c r="E296">
        <v>38</v>
      </c>
      <c r="F296" t="s">
        <v>1399</v>
      </c>
      <c r="G296" t="s">
        <v>1308</v>
      </c>
      <c r="H296" t="s">
        <v>1294</v>
      </c>
      <c r="I296" s="102">
        <v>0.99930555555555556</v>
      </c>
      <c r="J296" t="s">
        <v>1741</v>
      </c>
      <c r="K296" s="102">
        <v>0.46527777777777773</v>
      </c>
      <c r="L296">
        <v>8</v>
      </c>
      <c r="M296" t="s">
        <v>1329</v>
      </c>
      <c r="N296" t="s">
        <v>1348</v>
      </c>
      <c r="O296" s="102">
        <v>0.65277777777777779</v>
      </c>
      <c r="P296">
        <v>83</v>
      </c>
      <c r="Q296">
        <v>94</v>
      </c>
      <c r="R296" t="s">
        <v>51</v>
      </c>
      <c r="S296">
        <v>66</v>
      </c>
      <c r="T296" s="102">
        <v>0.46527777777777773</v>
      </c>
      <c r="AB296" s="77">
        <f t="shared" si="4"/>
        <v>80</v>
      </c>
    </row>
    <row r="297" spans="1:28" x14ac:dyDescent="0.3">
      <c r="A297" s="34">
        <v>41935</v>
      </c>
      <c r="B297">
        <v>1159</v>
      </c>
      <c r="C297" t="s">
        <v>1282</v>
      </c>
      <c r="D297" t="s">
        <v>1283</v>
      </c>
      <c r="E297">
        <v>38</v>
      </c>
      <c r="F297" t="s">
        <v>1658</v>
      </c>
      <c r="G297" t="s">
        <v>1308</v>
      </c>
      <c r="H297" t="s">
        <v>1314</v>
      </c>
      <c r="I297" s="102">
        <v>0.27777777777777779</v>
      </c>
      <c r="J297" t="s">
        <v>1746</v>
      </c>
      <c r="K297" s="102">
        <v>0.66666666666666663</v>
      </c>
      <c r="L297">
        <v>23</v>
      </c>
      <c r="M297" t="s">
        <v>1296</v>
      </c>
      <c r="N297" t="s">
        <v>1391</v>
      </c>
      <c r="O297" s="102">
        <v>0.34027777777777773</v>
      </c>
      <c r="P297">
        <v>75</v>
      </c>
      <c r="Q297">
        <v>95</v>
      </c>
      <c r="R297" s="102">
        <v>6.9444444444444441E-3</v>
      </c>
      <c r="S297">
        <v>57</v>
      </c>
      <c r="T297" s="102">
        <v>0.4236111111111111</v>
      </c>
      <c r="AB297" s="77">
        <f t="shared" si="4"/>
        <v>230</v>
      </c>
    </row>
    <row r="298" spans="1:28" x14ac:dyDescent="0.3">
      <c r="A298" s="34">
        <v>41936</v>
      </c>
      <c r="B298">
        <v>1159</v>
      </c>
      <c r="C298" t="s">
        <v>1282</v>
      </c>
      <c r="D298" t="s">
        <v>1283</v>
      </c>
      <c r="E298">
        <v>38</v>
      </c>
      <c r="F298" t="s">
        <v>1644</v>
      </c>
      <c r="G298" t="s">
        <v>1308</v>
      </c>
      <c r="H298" t="s">
        <v>1371</v>
      </c>
      <c r="I298" s="102">
        <v>1.3888888888888888E-2</v>
      </c>
      <c r="J298" t="s">
        <v>1767</v>
      </c>
      <c r="K298" s="102">
        <v>0.50694444444444442</v>
      </c>
      <c r="L298">
        <v>33</v>
      </c>
      <c r="M298" t="s">
        <v>1358</v>
      </c>
      <c r="N298" t="s">
        <v>1440</v>
      </c>
      <c r="O298" s="102">
        <v>0.58333333333333337</v>
      </c>
      <c r="P298">
        <v>69</v>
      </c>
      <c r="Q298">
        <v>92</v>
      </c>
      <c r="R298" s="102">
        <v>0.96527777777777779</v>
      </c>
      <c r="S298">
        <v>49</v>
      </c>
      <c r="T298" s="102">
        <v>0.50694444444444442</v>
      </c>
      <c r="AB298" s="77">
        <f t="shared" si="4"/>
        <v>330</v>
      </c>
    </row>
    <row r="299" spans="1:28" x14ac:dyDescent="0.3">
      <c r="A299" s="34">
        <v>41937</v>
      </c>
      <c r="B299">
        <v>1159</v>
      </c>
      <c r="C299" t="s">
        <v>1282</v>
      </c>
      <c r="D299" t="s">
        <v>1283</v>
      </c>
      <c r="E299">
        <v>38</v>
      </c>
      <c r="F299" t="s">
        <v>1661</v>
      </c>
      <c r="G299" t="s">
        <v>1308</v>
      </c>
      <c r="H299" t="s">
        <v>1605</v>
      </c>
      <c r="I299" s="102">
        <v>0.2638888888888889</v>
      </c>
      <c r="J299" t="s">
        <v>1591</v>
      </c>
      <c r="K299" s="102">
        <v>0.65277777777777779</v>
      </c>
      <c r="L299">
        <v>0</v>
      </c>
      <c r="M299" t="s">
        <v>1435</v>
      </c>
      <c r="N299" t="s">
        <v>1340</v>
      </c>
      <c r="O299" t="s">
        <v>51</v>
      </c>
      <c r="P299">
        <v>91</v>
      </c>
      <c r="Q299">
        <v>94</v>
      </c>
      <c r="R299" t="s">
        <v>51</v>
      </c>
      <c r="S299">
        <v>74</v>
      </c>
      <c r="T299" s="102">
        <v>0.41666666666666669</v>
      </c>
      <c r="AB299" s="77">
        <f t="shared" si="4"/>
        <v>0</v>
      </c>
    </row>
    <row r="300" spans="1:28" x14ac:dyDescent="0.3">
      <c r="A300" s="34">
        <v>41938</v>
      </c>
      <c r="B300">
        <v>1159</v>
      </c>
      <c r="C300" t="s">
        <v>1282</v>
      </c>
      <c r="D300" t="s">
        <v>1283</v>
      </c>
      <c r="E300">
        <v>38</v>
      </c>
      <c r="F300" t="s">
        <v>1295</v>
      </c>
      <c r="G300" t="s">
        <v>1308</v>
      </c>
      <c r="H300" t="s">
        <v>1605</v>
      </c>
      <c r="I300" s="102">
        <v>0.30555555555555552</v>
      </c>
      <c r="J300" t="s">
        <v>1507</v>
      </c>
      <c r="K300" s="102">
        <v>0.59027777777777779</v>
      </c>
      <c r="L300">
        <v>6</v>
      </c>
      <c r="M300" t="s">
        <v>1435</v>
      </c>
      <c r="N300" t="s">
        <v>1340</v>
      </c>
      <c r="O300" s="102">
        <v>0.64583333333333337</v>
      </c>
      <c r="P300">
        <v>92</v>
      </c>
      <c r="Q300">
        <v>95</v>
      </c>
      <c r="R300" t="s">
        <v>51</v>
      </c>
      <c r="S300">
        <v>79</v>
      </c>
      <c r="T300" s="102">
        <v>0.41666666666666669</v>
      </c>
      <c r="AB300" s="77">
        <f t="shared" si="4"/>
        <v>60</v>
      </c>
    </row>
    <row r="301" spans="1:28" x14ac:dyDescent="0.3">
      <c r="A301" s="34">
        <v>41939</v>
      </c>
      <c r="B301">
        <v>1159</v>
      </c>
      <c r="C301" t="s">
        <v>1282</v>
      </c>
      <c r="D301" t="s">
        <v>1283</v>
      </c>
      <c r="E301">
        <v>38</v>
      </c>
      <c r="F301" t="s">
        <v>1622</v>
      </c>
      <c r="G301" t="s">
        <v>1308</v>
      </c>
      <c r="H301" t="s">
        <v>1368</v>
      </c>
      <c r="I301" s="102">
        <v>0.28472222222222221</v>
      </c>
      <c r="J301" t="s">
        <v>1739</v>
      </c>
      <c r="K301" s="102">
        <v>0.4375</v>
      </c>
      <c r="L301">
        <v>0</v>
      </c>
      <c r="M301" t="s">
        <v>1288</v>
      </c>
      <c r="N301" t="s">
        <v>1340</v>
      </c>
      <c r="O301" t="s">
        <v>51</v>
      </c>
      <c r="P301">
        <v>88</v>
      </c>
      <c r="Q301">
        <v>96</v>
      </c>
      <c r="R301" s="102">
        <v>0</v>
      </c>
      <c r="S301">
        <v>71</v>
      </c>
      <c r="T301" s="102">
        <v>0.41666666666666669</v>
      </c>
      <c r="AB301" s="77">
        <f t="shared" si="4"/>
        <v>0</v>
      </c>
    </row>
    <row r="302" spans="1:28" x14ac:dyDescent="0.3">
      <c r="A302" s="34">
        <v>41940</v>
      </c>
      <c r="B302">
        <v>1159</v>
      </c>
      <c r="C302" t="s">
        <v>1282</v>
      </c>
      <c r="D302" t="s">
        <v>1283</v>
      </c>
      <c r="E302">
        <v>38</v>
      </c>
      <c r="F302" t="s">
        <v>1571</v>
      </c>
      <c r="G302" t="s">
        <v>1308</v>
      </c>
      <c r="H302" t="s">
        <v>1605</v>
      </c>
      <c r="I302" s="102">
        <v>0.29166666666666669</v>
      </c>
      <c r="J302" t="s">
        <v>1747</v>
      </c>
      <c r="K302" t="s">
        <v>51</v>
      </c>
      <c r="L302">
        <v>22</v>
      </c>
      <c r="M302" t="s">
        <v>1296</v>
      </c>
      <c r="N302" t="s">
        <v>1391</v>
      </c>
      <c r="O302" s="102">
        <v>0.3263888888888889</v>
      </c>
      <c r="P302">
        <v>85</v>
      </c>
      <c r="Q302">
        <v>95</v>
      </c>
      <c r="R302" t="s">
        <v>51</v>
      </c>
      <c r="S302">
        <v>52</v>
      </c>
      <c r="T302" s="102">
        <v>0.47222222222222227</v>
      </c>
      <c r="AB302" s="77">
        <f t="shared" si="4"/>
        <v>220</v>
      </c>
    </row>
    <row r="303" spans="1:28" x14ac:dyDescent="0.3">
      <c r="A303" s="34">
        <v>41941</v>
      </c>
      <c r="B303">
        <v>1159</v>
      </c>
      <c r="C303" t="s">
        <v>1282</v>
      </c>
      <c r="D303" t="s">
        <v>1283</v>
      </c>
      <c r="E303">
        <v>38</v>
      </c>
      <c r="F303" t="s">
        <v>1741</v>
      </c>
      <c r="G303" t="s">
        <v>1308</v>
      </c>
      <c r="H303" t="s">
        <v>1671</v>
      </c>
      <c r="I303" s="102">
        <v>0.15972222222222224</v>
      </c>
      <c r="J303" t="s">
        <v>1899</v>
      </c>
      <c r="K303" s="102">
        <v>0.46527777777777773</v>
      </c>
      <c r="L303">
        <v>27</v>
      </c>
      <c r="M303" t="s">
        <v>1296</v>
      </c>
      <c r="N303" t="s">
        <v>1456</v>
      </c>
      <c r="O303" s="102">
        <v>0.84027777777777779</v>
      </c>
      <c r="P303">
        <v>80</v>
      </c>
      <c r="Q303">
        <v>92</v>
      </c>
      <c r="R303" t="s">
        <v>51</v>
      </c>
      <c r="S303">
        <v>56</v>
      </c>
      <c r="T303" s="102">
        <v>0.49305555555555558</v>
      </c>
      <c r="AB303" s="77">
        <f t="shared" si="4"/>
        <v>270</v>
      </c>
    </row>
    <row r="304" spans="1:28" x14ac:dyDescent="0.3">
      <c r="A304" s="34">
        <v>41942</v>
      </c>
      <c r="B304">
        <v>1159</v>
      </c>
      <c r="C304" t="s">
        <v>1282</v>
      </c>
      <c r="D304" t="s">
        <v>1283</v>
      </c>
      <c r="E304">
        <v>38</v>
      </c>
      <c r="F304" t="s">
        <v>1599</v>
      </c>
      <c r="G304" t="s">
        <v>1308</v>
      </c>
      <c r="H304" t="s">
        <v>1307</v>
      </c>
      <c r="I304" s="102">
        <v>0.29166666666666669</v>
      </c>
      <c r="J304" t="s">
        <v>1739</v>
      </c>
      <c r="K304" s="102">
        <v>0.54166666666666663</v>
      </c>
      <c r="L304">
        <v>21</v>
      </c>
      <c r="M304" t="s">
        <v>1288</v>
      </c>
      <c r="N304" t="s">
        <v>1289</v>
      </c>
      <c r="O304" s="102">
        <v>0.99930555555555556</v>
      </c>
      <c r="P304">
        <v>82</v>
      </c>
      <c r="Q304">
        <v>94</v>
      </c>
      <c r="R304" t="s">
        <v>51</v>
      </c>
      <c r="S304">
        <v>61</v>
      </c>
      <c r="T304" s="102">
        <v>0.4236111111111111</v>
      </c>
      <c r="AB304" s="77">
        <f t="shared" si="4"/>
        <v>210</v>
      </c>
    </row>
    <row r="305" spans="1:28" x14ac:dyDescent="0.3">
      <c r="A305" s="34">
        <v>41943</v>
      </c>
      <c r="B305">
        <v>1159</v>
      </c>
      <c r="C305" t="s">
        <v>1282</v>
      </c>
      <c r="D305" t="s">
        <v>1283</v>
      </c>
      <c r="E305">
        <v>38</v>
      </c>
      <c r="F305" t="s">
        <v>1734</v>
      </c>
      <c r="G305" t="s">
        <v>1308</v>
      </c>
      <c r="H305" t="s">
        <v>1490</v>
      </c>
      <c r="I305" s="102">
        <v>6.9444444444444441E-3</v>
      </c>
      <c r="J305" t="s">
        <v>2055</v>
      </c>
      <c r="K305" t="s">
        <v>51</v>
      </c>
      <c r="L305">
        <v>27</v>
      </c>
      <c r="M305" t="s">
        <v>1326</v>
      </c>
      <c r="N305" t="s">
        <v>1316</v>
      </c>
      <c r="O305" s="102">
        <v>0.99930555555555556</v>
      </c>
      <c r="P305">
        <v>42</v>
      </c>
      <c r="Q305">
        <v>79</v>
      </c>
      <c r="R305" s="102">
        <v>0</v>
      </c>
      <c r="S305">
        <v>31</v>
      </c>
      <c r="T305" s="102">
        <v>0.47222222222222227</v>
      </c>
      <c r="AB305" s="77">
        <f t="shared" si="4"/>
        <v>270</v>
      </c>
    </row>
    <row r="306" spans="1:28" x14ac:dyDescent="0.3">
      <c r="A306" s="34">
        <v>41944</v>
      </c>
      <c r="B306">
        <v>1159</v>
      </c>
      <c r="C306" t="s">
        <v>1282</v>
      </c>
      <c r="D306" t="s">
        <v>1283</v>
      </c>
      <c r="E306">
        <v>38</v>
      </c>
      <c r="F306" t="s">
        <v>1563</v>
      </c>
      <c r="G306" t="s">
        <v>1703</v>
      </c>
      <c r="H306" t="s">
        <v>1651</v>
      </c>
      <c r="I306" s="102">
        <v>0.95833333333333337</v>
      </c>
      <c r="J306" t="s">
        <v>1550</v>
      </c>
      <c r="K306" s="102">
        <v>4.1666666666666664E-2</v>
      </c>
      <c r="L306">
        <v>27</v>
      </c>
      <c r="M306" t="s">
        <v>1435</v>
      </c>
      <c r="N306" t="s">
        <v>1506</v>
      </c>
      <c r="O306" s="102">
        <v>6.25E-2</v>
      </c>
      <c r="P306">
        <v>94</v>
      </c>
      <c r="Q306">
        <v>95</v>
      </c>
      <c r="R306" t="s">
        <v>51</v>
      </c>
      <c r="S306">
        <v>58</v>
      </c>
      <c r="T306" s="102">
        <v>4.1666666666666664E-2</v>
      </c>
      <c r="AB306" s="77">
        <f t="shared" si="4"/>
        <v>270</v>
      </c>
    </row>
    <row r="307" spans="1:28" x14ac:dyDescent="0.3">
      <c r="A307" s="34">
        <v>41945</v>
      </c>
      <c r="B307">
        <v>1159</v>
      </c>
      <c r="C307" t="s">
        <v>1282</v>
      </c>
      <c r="D307" t="s">
        <v>1283</v>
      </c>
      <c r="E307">
        <v>38</v>
      </c>
      <c r="F307" t="s">
        <v>1403</v>
      </c>
      <c r="G307" t="s">
        <v>1308</v>
      </c>
      <c r="H307" t="s">
        <v>1354</v>
      </c>
      <c r="I307" s="102">
        <v>0.97222222222222221</v>
      </c>
      <c r="J307" t="s">
        <v>1588</v>
      </c>
      <c r="K307" s="102">
        <v>0.44444444444444442</v>
      </c>
      <c r="L307">
        <v>30</v>
      </c>
      <c r="M307" t="s">
        <v>1288</v>
      </c>
      <c r="N307" t="s">
        <v>1530</v>
      </c>
      <c r="O307" s="102">
        <v>0.56944444444444442</v>
      </c>
      <c r="P307">
        <v>88</v>
      </c>
      <c r="Q307">
        <v>95</v>
      </c>
      <c r="R307" t="s">
        <v>51</v>
      </c>
      <c r="S307">
        <v>75</v>
      </c>
      <c r="T307" s="102">
        <v>0.70833333333333337</v>
      </c>
      <c r="AB307" s="77">
        <f t="shared" si="4"/>
        <v>300</v>
      </c>
    </row>
    <row r="308" spans="1:28" x14ac:dyDescent="0.3">
      <c r="A308" s="34">
        <v>41946</v>
      </c>
      <c r="B308">
        <v>1159</v>
      </c>
      <c r="C308" t="s">
        <v>1282</v>
      </c>
      <c r="D308" t="s">
        <v>1283</v>
      </c>
      <c r="E308">
        <v>38</v>
      </c>
      <c r="F308" t="s">
        <v>1478</v>
      </c>
      <c r="G308" t="s">
        <v>1501</v>
      </c>
      <c r="H308" t="s">
        <v>1449</v>
      </c>
      <c r="I308" s="102">
        <v>0.15972222222222224</v>
      </c>
      <c r="J308" t="s">
        <v>1715</v>
      </c>
      <c r="K308" s="102">
        <v>0.5625</v>
      </c>
      <c r="L308">
        <v>29</v>
      </c>
      <c r="M308" t="s">
        <v>1561</v>
      </c>
      <c r="N308" t="s">
        <v>1550</v>
      </c>
      <c r="O308" s="102">
        <v>0.76388888888888884</v>
      </c>
      <c r="P308">
        <v>78</v>
      </c>
      <c r="Q308">
        <v>93</v>
      </c>
      <c r="R308" s="102">
        <v>0.75</v>
      </c>
      <c r="S308">
        <v>50</v>
      </c>
      <c r="T308" s="102">
        <v>0.5625</v>
      </c>
      <c r="AB308" s="77">
        <f t="shared" si="4"/>
        <v>290</v>
      </c>
    </row>
    <row r="309" spans="1:28" x14ac:dyDescent="0.3">
      <c r="A309" s="34">
        <v>41947</v>
      </c>
      <c r="B309">
        <v>1159</v>
      </c>
      <c r="C309" t="s">
        <v>1282</v>
      </c>
      <c r="D309" t="s">
        <v>1283</v>
      </c>
      <c r="E309">
        <v>38</v>
      </c>
      <c r="F309" t="s">
        <v>1483</v>
      </c>
      <c r="G309" t="s">
        <v>1794</v>
      </c>
      <c r="H309" t="s">
        <v>1348</v>
      </c>
      <c r="I309" s="102">
        <v>0.83333333333333337</v>
      </c>
      <c r="J309" t="s">
        <v>1612</v>
      </c>
      <c r="K309" s="102">
        <v>0.57638888888888895</v>
      </c>
      <c r="L309">
        <v>31</v>
      </c>
      <c r="M309" t="s">
        <v>1327</v>
      </c>
      <c r="N309" t="s">
        <v>1536</v>
      </c>
      <c r="O309" s="102">
        <v>0.92361111111111116</v>
      </c>
      <c r="P309">
        <v>72</v>
      </c>
      <c r="Q309">
        <v>91</v>
      </c>
      <c r="R309" t="s">
        <v>51</v>
      </c>
      <c r="S309">
        <v>63</v>
      </c>
      <c r="T309" s="102">
        <v>0.125</v>
      </c>
      <c r="AB309" s="77">
        <f t="shared" si="4"/>
        <v>310</v>
      </c>
    </row>
    <row r="310" spans="1:28" x14ac:dyDescent="0.3">
      <c r="A310" s="34">
        <v>41948</v>
      </c>
      <c r="B310">
        <v>1159</v>
      </c>
      <c r="C310" t="s">
        <v>1282</v>
      </c>
      <c r="D310" t="s">
        <v>1283</v>
      </c>
      <c r="E310">
        <v>38</v>
      </c>
      <c r="F310" t="s">
        <v>1325</v>
      </c>
      <c r="G310" t="s">
        <v>1968</v>
      </c>
      <c r="H310" t="s">
        <v>1489</v>
      </c>
      <c r="I310" s="102">
        <v>0.27777777777777779</v>
      </c>
      <c r="J310" t="s">
        <v>1346</v>
      </c>
      <c r="K310" t="s">
        <v>51</v>
      </c>
      <c r="L310">
        <v>27</v>
      </c>
      <c r="M310" t="s">
        <v>1329</v>
      </c>
      <c r="N310" t="s">
        <v>1671</v>
      </c>
      <c r="O310" s="102">
        <v>0.38194444444444442</v>
      </c>
      <c r="P310">
        <v>89</v>
      </c>
      <c r="Q310">
        <v>94</v>
      </c>
      <c r="R310" t="s">
        <v>51</v>
      </c>
      <c r="S310">
        <v>82</v>
      </c>
      <c r="T310" s="102">
        <v>0.50694444444444442</v>
      </c>
      <c r="AB310" s="77">
        <f t="shared" si="4"/>
        <v>270</v>
      </c>
    </row>
    <row r="311" spans="1:28" x14ac:dyDescent="0.3">
      <c r="A311" s="34">
        <v>41949</v>
      </c>
      <c r="B311">
        <v>1159</v>
      </c>
      <c r="C311" t="s">
        <v>1282</v>
      </c>
      <c r="D311" t="s">
        <v>1283</v>
      </c>
      <c r="E311">
        <v>38</v>
      </c>
      <c r="F311" t="s">
        <v>1363</v>
      </c>
      <c r="G311" t="s">
        <v>1554</v>
      </c>
      <c r="H311" t="s">
        <v>1294</v>
      </c>
      <c r="I311" s="102">
        <v>7.6388888888888895E-2</v>
      </c>
      <c r="J311" t="s">
        <v>1728</v>
      </c>
      <c r="K311" s="102">
        <v>0.99930555555555556</v>
      </c>
      <c r="L311">
        <v>20</v>
      </c>
      <c r="M311" t="s">
        <v>1288</v>
      </c>
      <c r="N311" t="s">
        <v>1354</v>
      </c>
      <c r="O311" s="102">
        <v>0.89583333333333337</v>
      </c>
      <c r="P311">
        <v>80</v>
      </c>
      <c r="Q311">
        <v>92</v>
      </c>
      <c r="R311" t="s">
        <v>51</v>
      </c>
      <c r="S311">
        <v>51</v>
      </c>
      <c r="T311" s="102">
        <v>0.89583333333333337</v>
      </c>
      <c r="AB311" s="77">
        <f t="shared" si="4"/>
        <v>200</v>
      </c>
    </row>
    <row r="312" spans="1:28" x14ac:dyDescent="0.3">
      <c r="A312" s="34">
        <v>41950</v>
      </c>
      <c r="B312">
        <v>1159</v>
      </c>
      <c r="C312" t="s">
        <v>1282</v>
      </c>
      <c r="D312" t="s">
        <v>1283</v>
      </c>
      <c r="E312">
        <v>38</v>
      </c>
      <c r="F312" t="s">
        <v>1574</v>
      </c>
      <c r="G312" t="s">
        <v>1308</v>
      </c>
      <c r="H312" t="s">
        <v>1418</v>
      </c>
      <c r="I312" s="102">
        <v>0.99930555555555556</v>
      </c>
      <c r="J312" t="s">
        <v>1741</v>
      </c>
      <c r="K312" s="102">
        <v>4.8611111111111112E-2</v>
      </c>
      <c r="L312">
        <v>31</v>
      </c>
      <c r="M312" t="s">
        <v>1391</v>
      </c>
      <c r="N312" t="s">
        <v>1588</v>
      </c>
      <c r="O312" s="102">
        <v>7.6388888888888895E-2</v>
      </c>
      <c r="P312">
        <v>79</v>
      </c>
      <c r="Q312">
        <v>94</v>
      </c>
      <c r="R312" t="s">
        <v>51</v>
      </c>
      <c r="S312">
        <v>55</v>
      </c>
      <c r="T312" s="102">
        <v>1.3888888888888888E-2</v>
      </c>
      <c r="AB312" s="77">
        <f t="shared" si="4"/>
        <v>310</v>
      </c>
    </row>
    <row r="313" spans="1:28" x14ac:dyDescent="0.3">
      <c r="A313" s="34">
        <v>41951</v>
      </c>
      <c r="B313">
        <v>1159</v>
      </c>
      <c r="C313" t="s">
        <v>1282</v>
      </c>
      <c r="D313" t="s">
        <v>1283</v>
      </c>
      <c r="E313">
        <v>38</v>
      </c>
      <c r="F313" t="s">
        <v>1377</v>
      </c>
      <c r="G313" t="s">
        <v>1296</v>
      </c>
      <c r="H313" t="s">
        <v>1351</v>
      </c>
      <c r="I313" s="102">
        <v>6.9444444444444441E-3</v>
      </c>
      <c r="J313" t="s">
        <v>1736</v>
      </c>
      <c r="K313" s="102">
        <v>0.49305555555555558</v>
      </c>
      <c r="L313">
        <v>29</v>
      </c>
      <c r="M313" t="s">
        <v>1288</v>
      </c>
      <c r="N313" t="s">
        <v>1284</v>
      </c>
      <c r="O313" s="102">
        <v>0.81944444444444453</v>
      </c>
      <c r="P313">
        <v>75</v>
      </c>
      <c r="Q313">
        <v>94</v>
      </c>
      <c r="R313" t="s">
        <v>51</v>
      </c>
      <c r="S313">
        <v>47</v>
      </c>
      <c r="T313" t="s">
        <v>51</v>
      </c>
      <c r="AB313" s="77">
        <f t="shared" si="4"/>
        <v>290</v>
      </c>
    </row>
    <row r="314" spans="1:28" x14ac:dyDescent="0.3">
      <c r="A314" s="34">
        <v>41952</v>
      </c>
      <c r="B314">
        <v>1159</v>
      </c>
      <c r="C314" t="s">
        <v>1282</v>
      </c>
      <c r="D314" t="s">
        <v>1283</v>
      </c>
      <c r="E314">
        <v>38</v>
      </c>
      <c r="F314" t="s">
        <v>1546</v>
      </c>
      <c r="G314" t="s">
        <v>1308</v>
      </c>
      <c r="H314" t="s">
        <v>1286</v>
      </c>
      <c r="I314" s="102">
        <v>0.99930555555555556</v>
      </c>
      <c r="J314" t="s">
        <v>1363</v>
      </c>
      <c r="K314" s="102">
        <v>0.53472222222222221</v>
      </c>
      <c r="L314">
        <v>28</v>
      </c>
      <c r="M314" t="s">
        <v>1404</v>
      </c>
      <c r="N314" t="s">
        <v>1304</v>
      </c>
      <c r="O314" s="102">
        <v>0.27083333333333331</v>
      </c>
      <c r="P314">
        <v>76</v>
      </c>
      <c r="Q314">
        <v>91</v>
      </c>
      <c r="R314" t="s">
        <v>51</v>
      </c>
      <c r="S314">
        <v>61</v>
      </c>
      <c r="T314" s="102">
        <v>0.52083333333333337</v>
      </c>
      <c r="AB314" s="77">
        <f t="shared" si="4"/>
        <v>280</v>
      </c>
    </row>
    <row r="315" spans="1:28" x14ac:dyDescent="0.3">
      <c r="A315" s="34">
        <v>41953</v>
      </c>
      <c r="B315">
        <v>1159</v>
      </c>
      <c r="C315" t="s">
        <v>1282</v>
      </c>
      <c r="D315" t="s">
        <v>1283</v>
      </c>
      <c r="E315">
        <v>38</v>
      </c>
      <c r="F315" t="s">
        <v>1383</v>
      </c>
      <c r="G315" t="s">
        <v>1458</v>
      </c>
      <c r="H315" t="s">
        <v>1453</v>
      </c>
      <c r="I315" s="102">
        <v>0.29166666666666669</v>
      </c>
      <c r="J315" t="s">
        <v>1656</v>
      </c>
      <c r="K315" s="102">
        <v>0.59722222222222221</v>
      </c>
      <c r="L315">
        <v>20</v>
      </c>
      <c r="M315" t="s">
        <v>1326</v>
      </c>
      <c r="N315" t="s">
        <v>1333</v>
      </c>
      <c r="O315" s="102">
        <v>0.76388888888888884</v>
      </c>
      <c r="P315">
        <v>70</v>
      </c>
      <c r="Q315">
        <v>94</v>
      </c>
      <c r="R315" s="102">
        <v>0.29166666666666669</v>
      </c>
      <c r="S315">
        <v>43</v>
      </c>
      <c r="T315" s="102">
        <v>0.59722222222222221</v>
      </c>
      <c r="AB315" s="77">
        <f t="shared" si="4"/>
        <v>200</v>
      </c>
    </row>
    <row r="316" spans="1:28" x14ac:dyDescent="0.3">
      <c r="A316" s="34">
        <v>41954</v>
      </c>
      <c r="B316">
        <v>1159</v>
      </c>
      <c r="C316" t="s">
        <v>1282</v>
      </c>
      <c r="D316" t="s">
        <v>1283</v>
      </c>
      <c r="E316">
        <v>38</v>
      </c>
      <c r="F316" t="s">
        <v>1574</v>
      </c>
      <c r="G316" t="s">
        <v>1352</v>
      </c>
      <c r="H316" t="s">
        <v>1428</v>
      </c>
      <c r="I316" s="102">
        <v>0.97916666666666663</v>
      </c>
      <c r="J316" t="s">
        <v>1704</v>
      </c>
      <c r="K316" s="102">
        <v>0.5625</v>
      </c>
      <c r="L316">
        <v>28</v>
      </c>
      <c r="M316" t="s">
        <v>1288</v>
      </c>
      <c r="N316" t="s">
        <v>1380</v>
      </c>
      <c r="O316" s="102">
        <v>0.2638888888888889</v>
      </c>
      <c r="P316">
        <v>84</v>
      </c>
      <c r="Q316">
        <v>94</v>
      </c>
      <c r="R316" s="102">
        <v>0.85416666666666663</v>
      </c>
      <c r="S316">
        <v>56</v>
      </c>
      <c r="T316" s="102">
        <v>2.7777777777777776E-2</v>
      </c>
      <c r="AB316" s="77">
        <f t="shared" si="4"/>
        <v>280</v>
      </c>
    </row>
    <row r="317" spans="1:28" x14ac:dyDescent="0.3">
      <c r="A317" s="34">
        <v>41955</v>
      </c>
      <c r="B317">
        <v>1159</v>
      </c>
      <c r="C317" t="s">
        <v>1282</v>
      </c>
      <c r="D317" t="s">
        <v>1283</v>
      </c>
      <c r="E317">
        <v>38</v>
      </c>
      <c r="F317" t="s">
        <v>1292</v>
      </c>
      <c r="G317" t="s">
        <v>1625</v>
      </c>
      <c r="H317" t="s">
        <v>1484</v>
      </c>
      <c r="I317" s="102">
        <v>0.18055555555555555</v>
      </c>
      <c r="J317" t="s">
        <v>1715</v>
      </c>
      <c r="K317" s="102">
        <v>0.61805555555555558</v>
      </c>
      <c r="L317">
        <v>0</v>
      </c>
      <c r="M317" t="s">
        <v>1435</v>
      </c>
      <c r="N317" t="s">
        <v>1404</v>
      </c>
      <c r="O317" t="s">
        <v>51</v>
      </c>
      <c r="P317">
        <v>80</v>
      </c>
      <c r="Q317">
        <v>94</v>
      </c>
      <c r="R317" t="s">
        <v>51</v>
      </c>
      <c r="S317">
        <v>57</v>
      </c>
      <c r="T317" s="102">
        <v>0.49305555555555558</v>
      </c>
      <c r="AB317" s="77">
        <f t="shared" si="4"/>
        <v>0</v>
      </c>
    </row>
    <row r="318" spans="1:28" x14ac:dyDescent="0.3">
      <c r="A318" s="34">
        <v>41956</v>
      </c>
      <c r="B318">
        <v>1159</v>
      </c>
      <c r="C318" t="s">
        <v>1282</v>
      </c>
      <c r="D318" t="s">
        <v>1283</v>
      </c>
      <c r="E318">
        <v>38</v>
      </c>
      <c r="F318" t="s">
        <v>1617</v>
      </c>
      <c r="G318" t="s">
        <v>1465</v>
      </c>
      <c r="H318" t="s">
        <v>1309</v>
      </c>
      <c r="I318" s="102">
        <v>6.9444444444444441E-3</v>
      </c>
      <c r="J318" t="s">
        <v>1763</v>
      </c>
      <c r="K318" s="102">
        <v>0.95138888888888884</v>
      </c>
      <c r="L318">
        <v>29</v>
      </c>
      <c r="M318" t="s">
        <v>1288</v>
      </c>
      <c r="N318" t="s">
        <v>1507</v>
      </c>
      <c r="O318" s="102">
        <v>0.95138888888888884</v>
      </c>
      <c r="P318">
        <v>70</v>
      </c>
      <c r="Q318">
        <v>91</v>
      </c>
      <c r="R318" t="s">
        <v>51</v>
      </c>
      <c r="S318">
        <v>48</v>
      </c>
      <c r="T318" s="102">
        <v>0.23611111111111113</v>
      </c>
      <c r="AB318" s="77">
        <f t="shared" si="4"/>
        <v>290</v>
      </c>
    </row>
    <row r="319" spans="1:28" x14ac:dyDescent="0.3">
      <c r="A319" s="34">
        <v>41957</v>
      </c>
      <c r="B319">
        <v>1159</v>
      </c>
      <c r="C319" t="s">
        <v>1282</v>
      </c>
      <c r="D319" t="s">
        <v>1283</v>
      </c>
      <c r="E319">
        <v>38</v>
      </c>
      <c r="F319" t="s">
        <v>1346</v>
      </c>
      <c r="G319" t="s">
        <v>1308</v>
      </c>
      <c r="H319" t="s">
        <v>1440</v>
      </c>
      <c r="I319" s="102">
        <v>0.98611111111111116</v>
      </c>
      <c r="J319" t="s">
        <v>1686</v>
      </c>
      <c r="K319" s="102">
        <v>0.61111111111111105</v>
      </c>
      <c r="L319">
        <v>12</v>
      </c>
      <c r="M319" t="s">
        <v>1288</v>
      </c>
      <c r="N319" t="s">
        <v>1316</v>
      </c>
      <c r="O319" s="102">
        <v>9.7222222222222224E-2</v>
      </c>
      <c r="P319">
        <v>84</v>
      </c>
      <c r="Q319">
        <v>93</v>
      </c>
      <c r="R319" t="s">
        <v>51</v>
      </c>
      <c r="S319">
        <v>63</v>
      </c>
      <c r="T319" s="102">
        <v>0.61111111111111105</v>
      </c>
      <c r="AB319" s="77">
        <f t="shared" si="4"/>
        <v>120</v>
      </c>
    </row>
    <row r="320" spans="1:28" x14ac:dyDescent="0.3">
      <c r="A320" s="34">
        <v>41958</v>
      </c>
      <c r="B320">
        <v>1159</v>
      </c>
      <c r="C320" t="s">
        <v>1282</v>
      </c>
      <c r="D320" t="s">
        <v>1283</v>
      </c>
      <c r="E320">
        <v>38</v>
      </c>
      <c r="F320" t="s">
        <v>1521</v>
      </c>
      <c r="G320" t="s">
        <v>1308</v>
      </c>
      <c r="H320" t="s">
        <v>1421</v>
      </c>
      <c r="I320" s="102">
        <v>0.28472222222222221</v>
      </c>
      <c r="J320" t="s">
        <v>1536</v>
      </c>
      <c r="K320" s="102">
        <v>0.63888888888888895</v>
      </c>
      <c r="L320">
        <v>31</v>
      </c>
      <c r="M320" t="s">
        <v>1301</v>
      </c>
      <c r="N320" t="s">
        <v>1399</v>
      </c>
      <c r="O320" s="102">
        <v>0.74305555555555547</v>
      </c>
      <c r="P320">
        <v>85</v>
      </c>
      <c r="Q320">
        <v>92</v>
      </c>
      <c r="R320" s="102">
        <v>0.24305555555555555</v>
      </c>
      <c r="S320">
        <v>54</v>
      </c>
      <c r="T320" s="102">
        <v>0.96527777777777779</v>
      </c>
      <c r="AB320" s="77">
        <f t="shared" si="4"/>
        <v>310</v>
      </c>
    </row>
    <row r="321" spans="1:28" x14ac:dyDescent="0.3">
      <c r="A321" s="34">
        <v>41959</v>
      </c>
      <c r="B321">
        <v>1159</v>
      </c>
      <c r="C321" t="s">
        <v>1282</v>
      </c>
      <c r="D321" t="s">
        <v>1283</v>
      </c>
      <c r="E321">
        <v>38</v>
      </c>
      <c r="F321" t="s">
        <v>1605</v>
      </c>
      <c r="G321" t="s">
        <v>1395</v>
      </c>
      <c r="H321" t="s">
        <v>1510</v>
      </c>
      <c r="I321" s="102">
        <v>0.97222222222222221</v>
      </c>
      <c r="J321" t="s">
        <v>1399</v>
      </c>
      <c r="K321" s="102">
        <v>8.3333333333333329E-2</v>
      </c>
      <c r="L321">
        <v>27</v>
      </c>
      <c r="M321" t="s">
        <v>1310</v>
      </c>
      <c r="N321" t="s">
        <v>1334</v>
      </c>
      <c r="O321" s="102">
        <v>9.7222222222222224E-2</v>
      </c>
      <c r="P321">
        <v>87</v>
      </c>
      <c r="Q321">
        <v>95</v>
      </c>
      <c r="R321" s="102">
        <v>0.84027777777777779</v>
      </c>
      <c r="S321">
        <v>56</v>
      </c>
      <c r="T321" s="102">
        <v>0</v>
      </c>
      <c r="AB321" s="77">
        <f t="shared" si="4"/>
        <v>270</v>
      </c>
    </row>
    <row r="322" spans="1:28" x14ac:dyDescent="0.3">
      <c r="A322" s="34">
        <v>41960</v>
      </c>
      <c r="B322">
        <v>1159</v>
      </c>
      <c r="C322" t="s">
        <v>1282</v>
      </c>
      <c r="D322" t="s">
        <v>1283</v>
      </c>
      <c r="E322">
        <v>38</v>
      </c>
      <c r="F322" t="s">
        <v>1383</v>
      </c>
      <c r="G322" t="s">
        <v>1703</v>
      </c>
      <c r="H322" t="s">
        <v>1351</v>
      </c>
      <c r="I322" s="102">
        <v>0.99930555555555556</v>
      </c>
      <c r="J322" t="s">
        <v>1530</v>
      </c>
      <c r="K322" s="102">
        <v>0.45833333333333331</v>
      </c>
      <c r="L322">
        <v>27</v>
      </c>
      <c r="M322" t="s">
        <v>1340</v>
      </c>
      <c r="N322" t="s">
        <v>1671</v>
      </c>
      <c r="O322" s="102">
        <v>0.16666666666666666</v>
      </c>
      <c r="P322">
        <v>73</v>
      </c>
      <c r="Q322">
        <v>94</v>
      </c>
      <c r="R322" s="102">
        <v>0</v>
      </c>
      <c r="S322">
        <v>62</v>
      </c>
      <c r="T322" s="102">
        <v>0.45833333333333331</v>
      </c>
      <c r="AB322" s="77">
        <f t="shared" si="4"/>
        <v>270</v>
      </c>
    </row>
    <row r="323" spans="1:28" x14ac:dyDescent="0.3">
      <c r="A323" s="34">
        <v>41961</v>
      </c>
      <c r="B323">
        <v>1159</v>
      </c>
      <c r="C323" t="s">
        <v>1282</v>
      </c>
      <c r="D323" t="s">
        <v>1283</v>
      </c>
      <c r="E323">
        <v>38</v>
      </c>
      <c r="F323" t="s">
        <v>1354</v>
      </c>
      <c r="G323" t="s">
        <v>1308</v>
      </c>
      <c r="H323" t="s">
        <v>1407</v>
      </c>
      <c r="I323" s="102">
        <v>0.30555555555555552</v>
      </c>
      <c r="J323" t="s">
        <v>1661</v>
      </c>
      <c r="K323" s="102">
        <v>0.5</v>
      </c>
      <c r="L323">
        <v>21</v>
      </c>
      <c r="M323" t="s">
        <v>1435</v>
      </c>
      <c r="N323" t="s">
        <v>1297</v>
      </c>
      <c r="O323" t="s">
        <v>51</v>
      </c>
      <c r="P323">
        <v>84</v>
      </c>
      <c r="Q323">
        <v>93</v>
      </c>
      <c r="R323" s="102">
        <v>0.30555555555555552</v>
      </c>
      <c r="S323">
        <v>62</v>
      </c>
      <c r="T323" s="102">
        <v>0.50694444444444442</v>
      </c>
      <c r="AB323" s="77">
        <f t="shared" ref="AB323:AB386" si="5">L323*$AE$17</f>
        <v>210</v>
      </c>
    </row>
    <row r="324" spans="1:28" x14ac:dyDescent="0.3">
      <c r="A324" s="34">
        <v>41962</v>
      </c>
      <c r="B324">
        <v>1159</v>
      </c>
      <c r="C324" t="s">
        <v>1282</v>
      </c>
      <c r="D324" t="s">
        <v>1283</v>
      </c>
      <c r="E324">
        <v>38</v>
      </c>
      <c r="F324" t="s">
        <v>1419</v>
      </c>
      <c r="G324" t="s">
        <v>1427</v>
      </c>
      <c r="H324" t="s">
        <v>1428</v>
      </c>
      <c r="I324" s="102">
        <v>0.27083333333333331</v>
      </c>
      <c r="J324" t="s">
        <v>1403</v>
      </c>
      <c r="K324" s="102">
        <v>0.49305555555555558</v>
      </c>
      <c r="L324">
        <v>10</v>
      </c>
      <c r="M324" t="s">
        <v>1358</v>
      </c>
      <c r="N324" t="s">
        <v>1297</v>
      </c>
      <c r="O324" s="102">
        <v>0.66666666666666663</v>
      </c>
      <c r="P324">
        <v>88</v>
      </c>
      <c r="Q324">
        <v>95</v>
      </c>
      <c r="R324" s="102">
        <v>0.86111111111111116</v>
      </c>
      <c r="S324">
        <v>72</v>
      </c>
      <c r="T324" s="102">
        <v>0.125</v>
      </c>
      <c r="AB324" s="77">
        <f t="shared" si="5"/>
        <v>100</v>
      </c>
    </row>
    <row r="325" spans="1:28" x14ac:dyDescent="0.3">
      <c r="A325" s="34">
        <v>41963</v>
      </c>
      <c r="B325">
        <v>1159</v>
      </c>
      <c r="C325" t="s">
        <v>1282</v>
      </c>
      <c r="D325" t="s">
        <v>1283</v>
      </c>
      <c r="E325">
        <v>38</v>
      </c>
      <c r="F325" t="s">
        <v>1334</v>
      </c>
      <c r="G325" t="s">
        <v>1308</v>
      </c>
      <c r="H325" t="s">
        <v>1383</v>
      </c>
      <c r="I325" s="102">
        <v>0.99305555555555547</v>
      </c>
      <c r="J325" t="s">
        <v>1516</v>
      </c>
      <c r="K325" s="102">
        <v>0.3888888888888889</v>
      </c>
      <c r="L325">
        <v>28</v>
      </c>
      <c r="M325" t="s">
        <v>1288</v>
      </c>
      <c r="N325" t="s">
        <v>1384</v>
      </c>
      <c r="O325" s="102">
        <v>0.40972222222222227</v>
      </c>
      <c r="P325">
        <v>90</v>
      </c>
      <c r="Q325">
        <v>95</v>
      </c>
      <c r="R325" t="s">
        <v>51</v>
      </c>
      <c r="S325">
        <v>70</v>
      </c>
      <c r="T325" s="102">
        <v>0.36805555555555558</v>
      </c>
      <c r="AB325" s="77">
        <f t="shared" si="5"/>
        <v>280</v>
      </c>
    </row>
    <row r="326" spans="1:28" x14ac:dyDescent="0.3">
      <c r="A326" s="34">
        <v>41964</v>
      </c>
      <c r="B326">
        <v>1159</v>
      </c>
      <c r="C326" t="s">
        <v>1282</v>
      </c>
      <c r="D326" t="s">
        <v>1283</v>
      </c>
      <c r="E326">
        <v>38</v>
      </c>
      <c r="F326" t="s">
        <v>1599</v>
      </c>
      <c r="G326" t="s">
        <v>1308</v>
      </c>
      <c r="H326" t="s">
        <v>1313</v>
      </c>
      <c r="I326" s="102">
        <v>3.4722222222222224E-2</v>
      </c>
      <c r="J326" t="s">
        <v>1742</v>
      </c>
      <c r="K326" s="102">
        <v>0.47222222222222227</v>
      </c>
      <c r="L326">
        <v>28</v>
      </c>
      <c r="M326" t="s">
        <v>1396</v>
      </c>
      <c r="N326" t="s">
        <v>1351</v>
      </c>
      <c r="O326" s="102">
        <v>0.28472222222222221</v>
      </c>
      <c r="P326">
        <v>76</v>
      </c>
      <c r="Q326">
        <v>94</v>
      </c>
      <c r="R326" s="102">
        <v>0</v>
      </c>
      <c r="S326">
        <v>58</v>
      </c>
      <c r="T326" s="102">
        <v>0.46527777777777773</v>
      </c>
      <c r="AB326" s="77">
        <f t="shared" si="5"/>
        <v>280</v>
      </c>
    </row>
    <row r="327" spans="1:28" x14ac:dyDescent="0.3">
      <c r="A327" s="34">
        <v>41965</v>
      </c>
      <c r="B327">
        <v>1159</v>
      </c>
      <c r="C327" t="s">
        <v>1282</v>
      </c>
      <c r="D327" t="s">
        <v>1283</v>
      </c>
      <c r="E327">
        <v>38</v>
      </c>
      <c r="F327" t="s">
        <v>1530</v>
      </c>
      <c r="G327" t="s">
        <v>1308</v>
      </c>
      <c r="H327" t="s">
        <v>1523</v>
      </c>
      <c r="I327" s="102">
        <v>0.3263888888888889</v>
      </c>
      <c r="J327" t="s">
        <v>1385</v>
      </c>
      <c r="K327" s="102">
        <v>0.47916666666666669</v>
      </c>
      <c r="L327">
        <v>27</v>
      </c>
      <c r="M327" t="s">
        <v>1296</v>
      </c>
      <c r="N327" t="s">
        <v>1359</v>
      </c>
      <c r="O327" s="102">
        <v>0.70833333333333337</v>
      </c>
      <c r="P327">
        <v>92</v>
      </c>
      <c r="Q327">
        <v>95</v>
      </c>
      <c r="R327" s="102">
        <v>0.75</v>
      </c>
      <c r="S327">
        <v>84</v>
      </c>
      <c r="T327" s="102">
        <v>0.47222222222222227</v>
      </c>
      <c r="AB327" s="77">
        <f t="shared" si="5"/>
        <v>270</v>
      </c>
    </row>
    <row r="328" spans="1:28" x14ac:dyDescent="0.3">
      <c r="A328" s="34">
        <v>41966</v>
      </c>
      <c r="B328">
        <v>1159</v>
      </c>
      <c r="C328" t="s">
        <v>1282</v>
      </c>
      <c r="D328" t="s">
        <v>1283</v>
      </c>
      <c r="E328">
        <v>38</v>
      </c>
      <c r="F328" t="s">
        <v>1658</v>
      </c>
      <c r="G328" t="s">
        <v>1410</v>
      </c>
      <c r="H328" t="s">
        <v>1357</v>
      </c>
      <c r="I328" s="102">
        <v>0.27777777777777779</v>
      </c>
      <c r="J328" t="s">
        <v>1586</v>
      </c>
      <c r="K328" s="102">
        <v>0.60416666666666663</v>
      </c>
      <c r="L328">
        <v>28</v>
      </c>
      <c r="M328" t="s">
        <v>1358</v>
      </c>
      <c r="N328" t="s">
        <v>1327</v>
      </c>
      <c r="O328" s="102">
        <v>0.97222222222222221</v>
      </c>
      <c r="P328">
        <v>94</v>
      </c>
      <c r="Q328">
        <v>95</v>
      </c>
      <c r="R328" t="s">
        <v>51</v>
      </c>
      <c r="S328">
        <v>93</v>
      </c>
      <c r="T328" s="102">
        <v>0.54166666666666663</v>
      </c>
      <c r="AB328" s="77">
        <f t="shared" si="5"/>
        <v>280</v>
      </c>
    </row>
    <row r="329" spans="1:28" x14ac:dyDescent="0.3">
      <c r="A329" s="34">
        <v>41967</v>
      </c>
      <c r="B329">
        <v>1159</v>
      </c>
      <c r="C329" t="s">
        <v>1282</v>
      </c>
      <c r="D329" t="s">
        <v>1283</v>
      </c>
      <c r="E329">
        <v>38</v>
      </c>
      <c r="F329" t="s">
        <v>1671</v>
      </c>
      <c r="G329" t="s">
        <v>1625</v>
      </c>
      <c r="H329" t="s">
        <v>1577</v>
      </c>
      <c r="I329" s="102">
        <v>0.99930555555555556</v>
      </c>
      <c r="J329" t="s">
        <v>1669</v>
      </c>
      <c r="K329" s="102">
        <v>0.4375</v>
      </c>
      <c r="L329">
        <v>31</v>
      </c>
      <c r="M329" t="s">
        <v>1358</v>
      </c>
      <c r="N329" t="s">
        <v>1286</v>
      </c>
      <c r="O329" s="102">
        <v>0.19444444444444445</v>
      </c>
      <c r="P329">
        <v>94</v>
      </c>
      <c r="Q329">
        <v>95</v>
      </c>
      <c r="R329" t="s">
        <v>51</v>
      </c>
      <c r="S329">
        <v>92</v>
      </c>
      <c r="T329" s="102">
        <v>0.65277777777777779</v>
      </c>
      <c r="AB329" s="77">
        <f t="shared" si="5"/>
        <v>310</v>
      </c>
    </row>
    <row r="330" spans="1:28" x14ac:dyDescent="0.3">
      <c r="A330" s="34">
        <v>41968</v>
      </c>
      <c r="B330">
        <v>1159</v>
      </c>
      <c r="C330" t="s">
        <v>1282</v>
      </c>
      <c r="D330" t="s">
        <v>1283</v>
      </c>
      <c r="E330">
        <v>38</v>
      </c>
      <c r="F330" t="s">
        <v>1577</v>
      </c>
      <c r="G330" t="s">
        <v>1391</v>
      </c>
      <c r="H330" t="s">
        <v>1325</v>
      </c>
      <c r="I330" s="102">
        <v>0.97222222222222221</v>
      </c>
      <c r="J330" t="s">
        <v>1478</v>
      </c>
      <c r="K330" s="102">
        <v>0.4861111111111111</v>
      </c>
      <c r="L330">
        <v>1</v>
      </c>
      <c r="M330" t="s">
        <v>1296</v>
      </c>
      <c r="N330" t="s">
        <v>1333</v>
      </c>
      <c r="O330" s="102">
        <v>0.65972222222222221</v>
      </c>
      <c r="P330">
        <v>94</v>
      </c>
      <c r="Q330">
        <v>95</v>
      </c>
      <c r="R330" t="s">
        <v>51</v>
      </c>
      <c r="S330">
        <v>94</v>
      </c>
      <c r="T330" t="s">
        <v>51</v>
      </c>
      <c r="AB330" s="77">
        <f t="shared" si="5"/>
        <v>10</v>
      </c>
    </row>
    <row r="331" spans="1:28" x14ac:dyDescent="0.3">
      <c r="A331" s="34">
        <v>41969</v>
      </c>
      <c r="B331">
        <v>1159</v>
      </c>
      <c r="C331" t="s">
        <v>1282</v>
      </c>
      <c r="D331" t="s">
        <v>1283</v>
      </c>
      <c r="E331">
        <v>38</v>
      </c>
      <c r="F331" t="s">
        <v>1354</v>
      </c>
      <c r="G331" t="s">
        <v>1308</v>
      </c>
      <c r="H331" t="s">
        <v>1436</v>
      </c>
      <c r="I331" s="102">
        <v>0.98611111111111116</v>
      </c>
      <c r="J331" t="s">
        <v>1363</v>
      </c>
      <c r="K331" s="102">
        <v>0.61111111111111105</v>
      </c>
      <c r="L331">
        <v>0</v>
      </c>
      <c r="M331" t="s">
        <v>1358</v>
      </c>
      <c r="N331" t="s">
        <v>1310</v>
      </c>
      <c r="O331" s="102">
        <v>0.99305555555555547</v>
      </c>
      <c r="P331">
        <v>90</v>
      </c>
      <c r="Q331">
        <v>95</v>
      </c>
      <c r="R331" t="s">
        <v>51</v>
      </c>
      <c r="S331">
        <v>87</v>
      </c>
      <c r="T331" t="s">
        <v>51</v>
      </c>
      <c r="AB331" s="77">
        <f t="shared" si="5"/>
        <v>0</v>
      </c>
    </row>
    <row r="332" spans="1:28" x14ac:dyDescent="0.3">
      <c r="A332" s="34">
        <v>41970</v>
      </c>
      <c r="B332">
        <v>1159</v>
      </c>
      <c r="C332" t="s">
        <v>1282</v>
      </c>
      <c r="D332" t="s">
        <v>1283</v>
      </c>
      <c r="E332">
        <v>38</v>
      </c>
      <c r="F332" t="s">
        <v>1605</v>
      </c>
      <c r="G332" t="s">
        <v>1308</v>
      </c>
      <c r="H332" t="s">
        <v>1522</v>
      </c>
      <c r="I332" s="102">
        <v>0.3263888888888889</v>
      </c>
      <c r="J332" t="s">
        <v>1656</v>
      </c>
      <c r="K332" s="102">
        <v>0.66666666666666663</v>
      </c>
      <c r="L332">
        <v>16</v>
      </c>
      <c r="M332" t="s">
        <v>1326</v>
      </c>
      <c r="N332" t="s">
        <v>1368</v>
      </c>
      <c r="O332" s="102">
        <v>0.71527777777777779</v>
      </c>
      <c r="P332">
        <v>68</v>
      </c>
      <c r="Q332">
        <v>94</v>
      </c>
      <c r="R332" t="s">
        <v>51</v>
      </c>
      <c r="S332">
        <v>48</v>
      </c>
      <c r="T332" s="102">
        <v>0.70833333333333337</v>
      </c>
      <c r="AB332" s="77">
        <f t="shared" si="5"/>
        <v>160</v>
      </c>
    </row>
    <row r="333" spans="1:28" x14ac:dyDescent="0.3">
      <c r="A333" s="34">
        <v>41971</v>
      </c>
      <c r="B333">
        <v>1159</v>
      </c>
      <c r="C333" t="s">
        <v>1282</v>
      </c>
      <c r="D333" t="s">
        <v>1283</v>
      </c>
      <c r="E333">
        <v>38</v>
      </c>
      <c r="F333" t="s">
        <v>1403</v>
      </c>
      <c r="G333" t="s">
        <v>1456</v>
      </c>
      <c r="H333" t="s">
        <v>1292</v>
      </c>
      <c r="I333" s="102">
        <v>0.98611111111111116</v>
      </c>
      <c r="J333" t="s">
        <v>1563</v>
      </c>
      <c r="K333" s="102">
        <v>0.52083333333333337</v>
      </c>
      <c r="L333">
        <v>13</v>
      </c>
      <c r="M333" t="s">
        <v>1404</v>
      </c>
      <c r="N333" t="s">
        <v>1330</v>
      </c>
      <c r="O333" s="102">
        <v>0.45833333333333331</v>
      </c>
      <c r="P333">
        <v>55</v>
      </c>
      <c r="Q333">
        <v>90</v>
      </c>
      <c r="R333" s="102">
        <v>0.98611111111111116</v>
      </c>
      <c r="S333">
        <v>50</v>
      </c>
      <c r="T333" t="s">
        <v>51</v>
      </c>
      <c r="AB333" s="77">
        <f t="shared" si="5"/>
        <v>130</v>
      </c>
    </row>
    <row r="334" spans="1:28" x14ac:dyDescent="0.3">
      <c r="A334" s="34">
        <v>41972</v>
      </c>
      <c r="B334">
        <v>1159</v>
      </c>
      <c r="C334" t="s">
        <v>1282</v>
      </c>
      <c r="D334" t="s">
        <v>1283</v>
      </c>
      <c r="E334">
        <v>38</v>
      </c>
      <c r="F334" t="s">
        <v>1292</v>
      </c>
      <c r="G334" t="s">
        <v>1530</v>
      </c>
      <c r="H334" t="s">
        <v>1506</v>
      </c>
      <c r="I334" s="102">
        <v>0.27777777777777779</v>
      </c>
      <c r="J334" t="s">
        <v>1363</v>
      </c>
      <c r="K334" s="102">
        <v>0.79861111111111116</v>
      </c>
      <c r="L334">
        <v>29</v>
      </c>
      <c r="M334" t="s">
        <v>1335</v>
      </c>
      <c r="N334" t="s">
        <v>1316</v>
      </c>
      <c r="O334" s="102">
        <v>0.79861111111111116</v>
      </c>
      <c r="P334">
        <v>93</v>
      </c>
      <c r="Q334">
        <v>94</v>
      </c>
      <c r="R334" t="s">
        <v>51</v>
      </c>
      <c r="S334">
        <v>88</v>
      </c>
      <c r="T334" s="102">
        <v>0</v>
      </c>
      <c r="AB334" s="77">
        <f t="shared" si="5"/>
        <v>290</v>
      </c>
    </row>
    <row r="335" spans="1:28" x14ac:dyDescent="0.3">
      <c r="A335" s="34">
        <v>41973</v>
      </c>
      <c r="B335">
        <v>1159</v>
      </c>
      <c r="C335" t="s">
        <v>1282</v>
      </c>
      <c r="D335" t="s">
        <v>1283</v>
      </c>
      <c r="E335">
        <v>38</v>
      </c>
      <c r="F335" t="s">
        <v>1321</v>
      </c>
      <c r="G335" t="s">
        <v>1476</v>
      </c>
      <c r="H335" t="s">
        <v>1556</v>
      </c>
      <c r="I335" s="102">
        <v>6.9444444444444441E-3</v>
      </c>
      <c r="J335" t="s">
        <v>1328</v>
      </c>
      <c r="K335" s="102">
        <v>0.40972222222222227</v>
      </c>
      <c r="L335">
        <v>7</v>
      </c>
      <c r="M335" t="s">
        <v>1561</v>
      </c>
      <c r="N335" t="s">
        <v>1304</v>
      </c>
      <c r="O335" s="102">
        <v>0.15972222222222224</v>
      </c>
      <c r="P335">
        <v>92</v>
      </c>
      <c r="Q335">
        <v>94</v>
      </c>
      <c r="R335" t="s">
        <v>51</v>
      </c>
      <c r="S335">
        <v>87</v>
      </c>
      <c r="T335" s="102">
        <v>0.95138888888888884</v>
      </c>
      <c r="AB335" s="77">
        <f t="shared" si="5"/>
        <v>70</v>
      </c>
    </row>
    <row r="336" spans="1:28" x14ac:dyDescent="0.3">
      <c r="A336" s="34">
        <v>41974</v>
      </c>
      <c r="B336">
        <v>1159</v>
      </c>
      <c r="C336" t="s">
        <v>1282</v>
      </c>
      <c r="D336" t="s">
        <v>1283</v>
      </c>
      <c r="E336">
        <v>38</v>
      </c>
      <c r="F336" t="s">
        <v>1357</v>
      </c>
      <c r="G336" t="s">
        <v>1554</v>
      </c>
      <c r="H336" t="s">
        <v>1577</v>
      </c>
      <c r="I336" s="102">
        <v>0.35416666666666669</v>
      </c>
      <c r="J336" t="s">
        <v>1321</v>
      </c>
      <c r="K336" s="102">
        <v>4.1666666666666664E-2</v>
      </c>
      <c r="L336">
        <v>31</v>
      </c>
      <c r="M336" t="s">
        <v>1359</v>
      </c>
      <c r="N336" t="s">
        <v>1334</v>
      </c>
      <c r="O336" s="102">
        <v>0.68055555555555547</v>
      </c>
      <c r="P336">
        <v>83</v>
      </c>
      <c r="Q336">
        <v>93</v>
      </c>
      <c r="R336" t="s">
        <v>51</v>
      </c>
      <c r="S336">
        <v>75</v>
      </c>
      <c r="T336" s="102">
        <v>0.59027777777777779</v>
      </c>
      <c r="AB336" s="77">
        <f t="shared" si="5"/>
        <v>310</v>
      </c>
    </row>
    <row r="337" spans="1:28" x14ac:dyDescent="0.3">
      <c r="A337" s="34">
        <v>41975</v>
      </c>
      <c r="B337">
        <v>1159</v>
      </c>
      <c r="C337" t="s">
        <v>1282</v>
      </c>
      <c r="D337" t="s">
        <v>1283</v>
      </c>
      <c r="E337">
        <v>38</v>
      </c>
      <c r="F337" t="s">
        <v>1521</v>
      </c>
      <c r="G337" t="s">
        <v>1377</v>
      </c>
      <c r="H337" t="s">
        <v>1496</v>
      </c>
      <c r="I337" s="102">
        <v>0.75</v>
      </c>
      <c r="J337" t="s">
        <v>1671</v>
      </c>
      <c r="K337" s="102">
        <v>0.14583333333333334</v>
      </c>
      <c r="L337">
        <v>35</v>
      </c>
      <c r="M337" t="s">
        <v>1301</v>
      </c>
      <c r="N337" t="s">
        <v>1671</v>
      </c>
      <c r="O337" s="102">
        <v>0.6875</v>
      </c>
      <c r="P337">
        <v>91</v>
      </c>
      <c r="Q337">
        <v>94</v>
      </c>
      <c r="R337" t="s">
        <v>51</v>
      </c>
      <c r="S337">
        <v>77</v>
      </c>
      <c r="T337" s="102">
        <v>0.875</v>
      </c>
      <c r="AB337" s="77">
        <f t="shared" si="5"/>
        <v>350</v>
      </c>
    </row>
    <row r="338" spans="1:28" x14ac:dyDescent="0.3">
      <c r="A338" s="34">
        <v>41976</v>
      </c>
      <c r="B338">
        <v>1159</v>
      </c>
      <c r="C338" t="s">
        <v>1282</v>
      </c>
      <c r="D338" t="s">
        <v>1283</v>
      </c>
      <c r="E338">
        <v>38</v>
      </c>
      <c r="F338" t="s">
        <v>1501</v>
      </c>
      <c r="G338" t="s">
        <v>2056</v>
      </c>
      <c r="H338" t="s">
        <v>1481</v>
      </c>
      <c r="I338" s="102">
        <v>0.99305555555555547</v>
      </c>
      <c r="J338" t="s">
        <v>1304</v>
      </c>
      <c r="K338" s="102">
        <v>0.125</v>
      </c>
      <c r="L338">
        <v>7</v>
      </c>
      <c r="M338" t="s">
        <v>1431</v>
      </c>
      <c r="N338" t="s">
        <v>1294</v>
      </c>
      <c r="O338" s="102">
        <v>0.4236111111111111</v>
      </c>
      <c r="P338">
        <v>91</v>
      </c>
      <c r="Q338">
        <v>94</v>
      </c>
      <c r="R338" t="s">
        <v>51</v>
      </c>
      <c r="S338">
        <v>78</v>
      </c>
      <c r="T338" s="102">
        <v>0.1111111111111111</v>
      </c>
      <c r="AB338" s="77">
        <f t="shared" si="5"/>
        <v>70</v>
      </c>
    </row>
    <row r="339" spans="1:28" x14ac:dyDescent="0.3">
      <c r="A339" s="34">
        <v>41977</v>
      </c>
      <c r="B339">
        <v>1159</v>
      </c>
      <c r="C339" t="s">
        <v>1282</v>
      </c>
      <c r="D339" t="s">
        <v>1283</v>
      </c>
      <c r="E339">
        <v>38</v>
      </c>
      <c r="F339" t="s">
        <v>1440</v>
      </c>
      <c r="G339" t="s">
        <v>1510</v>
      </c>
      <c r="H339" t="s">
        <v>1364</v>
      </c>
      <c r="I339" s="102">
        <v>0.25</v>
      </c>
      <c r="J339" t="s">
        <v>1546</v>
      </c>
      <c r="K339" s="102">
        <v>0.60416666666666663</v>
      </c>
      <c r="L339">
        <v>32</v>
      </c>
      <c r="M339" t="s">
        <v>1296</v>
      </c>
      <c r="N339" t="s">
        <v>1304</v>
      </c>
      <c r="O339" s="102">
        <v>0.63194444444444442</v>
      </c>
      <c r="P339">
        <v>85</v>
      </c>
      <c r="Q339">
        <v>93</v>
      </c>
      <c r="R339" t="s">
        <v>51</v>
      </c>
      <c r="S339">
        <v>80</v>
      </c>
      <c r="T339" s="102">
        <v>0.54166666666666663</v>
      </c>
      <c r="AB339" s="77">
        <f t="shared" si="5"/>
        <v>320</v>
      </c>
    </row>
    <row r="340" spans="1:28" x14ac:dyDescent="0.3">
      <c r="A340" s="34">
        <v>41978</v>
      </c>
      <c r="B340">
        <v>1159</v>
      </c>
      <c r="C340" t="s">
        <v>1282</v>
      </c>
      <c r="D340" t="s">
        <v>1283</v>
      </c>
      <c r="E340">
        <v>38</v>
      </c>
      <c r="F340" t="s">
        <v>1309</v>
      </c>
      <c r="G340" t="s">
        <v>1302</v>
      </c>
      <c r="H340" t="s">
        <v>1410</v>
      </c>
      <c r="I340" s="102">
        <v>2.0833333333333332E-2</v>
      </c>
      <c r="J340" t="s">
        <v>1605</v>
      </c>
      <c r="K340" s="102">
        <v>0.94444444444444453</v>
      </c>
      <c r="L340">
        <v>30</v>
      </c>
      <c r="M340" t="s">
        <v>1329</v>
      </c>
      <c r="N340" t="s">
        <v>1586</v>
      </c>
      <c r="O340" s="102">
        <v>0.79166666666666663</v>
      </c>
      <c r="P340">
        <v>83</v>
      </c>
      <c r="Q340">
        <v>94</v>
      </c>
      <c r="R340" s="102">
        <v>6.9444444444444441E-3</v>
      </c>
      <c r="S340">
        <v>70</v>
      </c>
      <c r="T340" s="102">
        <v>0.91666666666666663</v>
      </c>
      <c r="AB340" s="77">
        <f t="shared" si="5"/>
        <v>300</v>
      </c>
    </row>
    <row r="341" spans="1:28" x14ac:dyDescent="0.3">
      <c r="A341" s="34">
        <v>41979</v>
      </c>
      <c r="B341">
        <v>1159</v>
      </c>
      <c r="C341" t="s">
        <v>1282</v>
      </c>
      <c r="D341" t="s">
        <v>1283</v>
      </c>
      <c r="E341">
        <v>38</v>
      </c>
      <c r="F341" t="s">
        <v>1510</v>
      </c>
      <c r="G341" t="s">
        <v>1301</v>
      </c>
      <c r="H341" t="s">
        <v>1484</v>
      </c>
      <c r="I341" s="102">
        <v>0.1388888888888889</v>
      </c>
      <c r="J341" t="s">
        <v>1362</v>
      </c>
      <c r="K341" s="102">
        <v>0.20833333333333334</v>
      </c>
      <c r="L341">
        <v>36</v>
      </c>
      <c r="M341" t="s">
        <v>1384</v>
      </c>
      <c r="N341" t="s">
        <v>1516</v>
      </c>
      <c r="O341" s="102">
        <v>0.61805555555555558</v>
      </c>
      <c r="P341">
        <v>78</v>
      </c>
      <c r="Q341">
        <v>93</v>
      </c>
      <c r="R341" t="s">
        <v>51</v>
      </c>
      <c r="S341">
        <v>59</v>
      </c>
      <c r="T341" s="102">
        <v>0.23611111111111113</v>
      </c>
      <c r="AB341" s="77">
        <f t="shared" si="5"/>
        <v>360</v>
      </c>
    </row>
    <row r="342" spans="1:28" x14ac:dyDescent="0.3">
      <c r="A342" s="34">
        <v>41980</v>
      </c>
      <c r="B342">
        <v>1159</v>
      </c>
      <c r="C342" t="s">
        <v>1282</v>
      </c>
      <c r="D342" t="s">
        <v>1283</v>
      </c>
      <c r="E342">
        <v>38</v>
      </c>
      <c r="F342" t="s">
        <v>1510</v>
      </c>
      <c r="G342" t="s">
        <v>1800</v>
      </c>
      <c r="H342" t="s">
        <v>1364</v>
      </c>
      <c r="I342" s="102">
        <v>0.29166666666666669</v>
      </c>
      <c r="J342" t="s">
        <v>1506</v>
      </c>
      <c r="K342" s="102">
        <v>0.75694444444444453</v>
      </c>
      <c r="L342">
        <v>29</v>
      </c>
      <c r="M342" t="s">
        <v>1340</v>
      </c>
      <c r="N342" t="s">
        <v>1284</v>
      </c>
      <c r="O342" s="102">
        <v>0.51388888888888895</v>
      </c>
      <c r="P342">
        <v>88</v>
      </c>
      <c r="Q342">
        <v>94</v>
      </c>
      <c r="R342" s="102">
        <v>0.375</v>
      </c>
      <c r="S342">
        <v>73</v>
      </c>
      <c r="T342" s="102">
        <v>0</v>
      </c>
      <c r="AB342" s="77">
        <f t="shared" si="5"/>
        <v>290</v>
      </c>
    </row>
    <row r="343" spans="1:28" x14ac:dyDescent="0.3">
      <c r="A343" s="34">
        <v>41981</v>
      </c>
      <c r="B343">
        <v>1159</v>
      </c>
      <c r="C343" t="s">
        <v>1282</v>
      </c>
      <c r="D343" t="s">
        <v>1283</v>
      </c>
      <c r="E343">
        <v>38</v>
      </c>
      <c r="F343" t="s">
        <v>1383</v>
      </c>
      <c r="G343" t="s">
        <v>1583</v>
      </c>
      <c r="H343" t="s">
        <v>1814</v>
      </c>
      <c r="I343" s="102">
        <v>0.875</v>
      </c>
      <c r="J343" t="s">
        <v>1478</v>
      </c>
      <c r="K343" s="102">
        <v>0.4375</v>
      </c>
      <c r="L343">
        <v>1</v>
      </c>
      <c r="M343" t="s">
        <v>1297</v>
      </c>
      <c r="N343" t="s">
        <v>1536</v>
      </c>
      <c r="O343" s="102">
        <v>0.89583333333333337</v>
      </c>
      <c r="P343">
        <v>89</v>
      </c>
      <c r="Q343">
        <v>94</v>
      </c>
      <c r="R343" s="102">
        <v>0.51388888888888895</v>
      </c>
      <c r="S343">
        <v>75</v>
      </c>
      <c r="T343" s="102">
        <v>0.4375</v>
      </c>
      <c r="AB343" s="77">
        <f t="shared" si="5"/>
        <v>10</v>
      </c>
    </row>
    <row r="344" spans="1:28" x14ac:dyDescent="0.3">
      <c r="A344" s="34">
        <v>41982</v>
      </c>
      <c r="B344">
        <v>1159</v>
      </c>
      <c r="C344" t="s">
        <v>1282</v>
      </c>
      <c r="D344" t="s">
        <v>1283</v>
      </c>
      <c r="E344">
        <v>38</v>
      </c>
      <c r="F344" t="s">
        <v>1336</v>
      </c>
      <c r="G344" t="s">
        <v>1352</v>
      </c>
      <c r="H344" t="s">
        <v>1348</v>
      </c>
      <c r="I344" s="102">
        <v>0.99930555555555556</v>
      </c>
      <c r="J344" t="s">
        <v>1497</v>
      </c>
      <c r="K344" s="102">
        <v>0.5625</v>
      </c>
      <c r="L344">
        <v>32</v>
      </c>
      <c r="M344" t="s">
        <v>1301</v>
      </c>
      <c r="N344" t="s">
        <v>1357</v>
      </c>
      <c r="O344" s="102">
        <v>0.23611111111111113</v>
      </c>
      <c r="P344">
        <v>80</v>
      </c>
      <c r="Q344">
        <v>91</v>
      </c>
      <c r="R344" t="s">
        <v>51</v>
      </c>
      <c r="S344">
        <v>69</v>
      </c>
      <c r="T344" s="102">
        <v>0.30555555555555552</v>
      </c>
      <c r="AB344" s="77">
        <f t="shared" si="5"/>
        <v>320</v>
      </c>
    </row>
    <row r="345" spans="1:28" x14ac:dyDescent="0.3">
      <c r="A345" s="34">
        <v>41983</v>
      </c>
      <c r="B345">
        <v>1159</v>
      </c>
      <c r="C345" t="s">
        <v>1282</v>
      </c>
      <c r="D345" t="s">
        <v>1283</v>
      </c>
      <c r="E345">
        <v>38</v>
      </c>
      <c r="F345" t="s">
        <v>1302</v>
      </c>
      <c r="G345" t="s">
        <v>1288</v>
      </c>
      <c r="H345" t="s">
        <v>1316</v>
      </c>
      <c r="I345" s="102">
        <v>8.3333333333333329E-2</v>
      </c>
      <c r="J345" t="s">
        <v>1530</v>
      </c>
      <c r="K345" s="102">
        <v>0.55555555555555558</v>
      </c>
      <c r="L345">
        <v>30</v>
      </c>
      <c r="M345" t="s">
        <v>1561</v>
      </c>
      <c r="N345" t="s">
        <v>1658</v>
      </c>
      <c r="O345" s="102">
        <v>0.94444444444444453</v>
      </c>
      <c r="P345">
        <v>85</v>
      </c>
      <c r="Q345">
        <v>94</v>
      </c>
      <c r="R345" t="s">
        <v>51</v>
      </c>
      <c r="S345">
        <v>72</v>
      </c>
      <c r="T345" s="102">
        <v>0.4375</v>
      </c>
      <c r="AB345" s="77">
        <f t="shared" si="5"/>
        <v>300</v>
      </c>
    </row>
    <row r="346" spans="1:28" x14ac:dyDescent="0.3">
      <c r="A346" s="34">
        <v>41984</v>
      </c>
      <c r="B346">
        <v>1159</v>
      </c>
      <c r="C346" t="s">
        <v>1282</v>
      </c>
      <c r="D346" t="s">
        <v>1283</v>
      </c>
      <c r="E346">
        <v>38</v>
      </c>
      <c r="F346" t="s">
        <v>1302</v>
      </c>
      <c r="G346" t="s">
        <v>1308</v>
      </c>
      <c r="H346" t="s">
        <v>1418</v>
      </c>
      <c r="I346" s="102">
        <v>0.99930555555555556</v>
      </c>
      <c r="J346" t="s">
        <v>1300</v>
      </c>
      <c r="K346" s="102">
        <v>0.4861111111111111</v>
      </c>
      <c r="L346">
        <v>31</v>
      </c>
      <c r="M346" t="s">
        <v>1296</v>
      </c>
      <c r="N346" t="s">
        <v>1284</v>
      </c>
      <c r="O346" s="102">
        <v>9.0277777777777776E-2</v>
      </c>
      <c r="P346">
        <v>84</v>
      </c>
      <c r="Q346">
        <v>94</v>
      </c>
      <c r="R346" t="s">
        <v>51</v>
      </c>
      <c r="S346">
        <v>72</v>
      </c>
      <c r="T346" s="102">
        <v>0.51388888888888895</v>
      </c>
      <c r="AB346" s="77">
        <f t="shared" si="5"/>
        <v>310</v>
      </c>
    </row>
    <row r="347" spans="1:28" x14ac:dyDescent="0.3">
      <c r="A347" s="34">
        <v>41985</v>
      </c>
      <c r="B347">
        <v>1159</v>
      </c>
      <c r="C347" t="s">
        <v>1282</v>
      </c>
      <c r="D347" t="s">
        <v>1283</v>
      </c>
      <c r="E347">
        <v>38</v>
      </c>
      <c r="F347" t="s">
        <v>1449</v>
      </c>
      <c r="G347" t="s">
        <v>1308</v>
      </c>
      <c r="H347" t="s">
        <v>1603</v>
      </c>
      <c r="I347" s="102">
        <v>0.31944444444444448</v>
      </c>
      <c r="J347" t="s">
        <v>1300</v>
      </c>
      <c r="K347" s="102">
        <v>0.99305555555555547</v>
      </c>
      <c r="L347">
        <v>20</v>
      </c>
      <c r="M347" t="s">
        <v>1296</v>
      </c>
      <c r="N347" t="s">
        <v>1351</v>
      </c>
      <c r="O347" s="102">
        <v>0.9375</v>
      </c>
      <c r="P347">
        <v>86</v>
      </c>
      <c r="Q347">
        <v>93</v>
      </c>
      <c r="R347" t="s">
        <v>51</v>
      </c>
      <c r="S347">
        <v>50</v>
      </c>
      <c r="T347" s="102">
        <v>0.9375</v>
      </c>
      <c r="AB347" s="77">
        <f t="shared" si="5"/>
        <v>200</v>
      </c>
    </row>
    <row r="348" spans="1:28" x14ac:dyDescent="0.3">
      <c r="A348" s="34">
        <v>41986</v>
      </c>
      <c r="B348">
        <v>1159</v>
      </c>
      <c r="C348" t="s">
        <v>1282</v>
      </c>
      <c r="D348" t="s">
        <v>1283</v>
      </c>
      <c r="E348">
        <v>38</v>
      </c>
      <c r="F348" t="s">
        <v>1371</v>
      </c>
      <c r="G348" t="s">
        <v>1322</v>
      </c>
      <c r="H348" t="s">
        <v>1434</v>
      </c>
      <c r="I348" s="102">
        <v>0.99930555555555556</v>
      </c>
      <c r="J348" t="s">
        <v>1669</v>
      </c>
      <c r="K348" s="102">
        <v>0.125</v>
      </c>
      <c r="L348">
        <v>29</v>
      </c>
      <c r="M348" t="s">
        <v>1335</v>
      </c>
      <c r="N348" t="s">
        <v>1440</v>
      </c>
      <c r="O348" s="102">
        <v>0.2638888888888889</v>
      </c>
      <c r="P348">
        <v>91</v>
      </c>
      <c r="Q348">
        <v>95</v>
      </c>
      <c r="R348" s="102">
        <v>0.83333333333333337</v>
      </c>
      <c r="S348">
        <v>50</v>
      </c>
      <c r="T348" t="s">
        <v>51</v>
      </c>
      <c r="AB348" s="77">
        <f t="shared" si="5"/>
        <v>290</v>
      </c>
    </row>
    <row r="349" spans="1:28" x14ac:dyDescent="0.3">
      <c r="A349" s="34">
        <v>41987</v>
      </c>
      <c r="B349">
        <v>1159</v>
      </c>
      <c r="C349" t="s">
        <v>1282</v>
      </c>
      <c r="D349" t="s">
        <v>1283</v>
      </c>
      <c r="E349">
        <v>38</v>
      </c>
      <c r="F349" t="s">
        <v>1309</v>
      </c>
      <c r="G349" t="s">
        <v>1546</v>
      </c>
      <c r="H349" t="s">
        <v>1351</v>
      </c>
      <c r="I349" s="102">
        <v>0.99930555555555556</v>
      </c>
      <c r="J349" t="s">
        <v>1552</v>
      </c>
      <c r="K349" s="102">
        <v>0.54861111111111105</v>
      </c>
      <c r="L349">
        <v>2</v>
      </c>
      <c r="M349" t="s">
        <v>1288</v>
      </c>
      <c r="N349" t="s">
        <v>1434</v>
      </c>
      <c r="O349" s="102">
        <v>0.44444444444444442</v>
      </c>
      <c r="P349">
        <v>93</v>
      </c>
      <c r="Q349">
        <v>95</v>
      </c>
      <c r="R349" t="s">
        <v>51</v>
      </c>
      <c r="S349">
        <v>91</v>
      </c>
      <c r="T349" t="s">
        <v>51</v>
      </c>
      <c r="AB349" s="77">
        <f t="shared" si="5"/>
        <v>20</v>
      </c>
    </row>
    <row r="350" spans="1:28" x14ac:dyDescent="0.3">
      <c r="A350" s="34">
        <v>41988</v>
      </c>
      <c r="B350">
        <v>1159</v>
      </c>
      <c r="C350" t="s">
        <v>1282</v>
      </c>
      <c r="D350" t="s">
        <v>1283</v>
      </c>
      <c r="E350">
        <v>38</v>
      </c>
      <c r="F350" t="s">
        <v>1339</v>
      </c>
      <c r="G350" t="s">
        <v>1286</v>
      </c>
      <c r="H350" t="s">
        <v>1404</v>
      </c>
      <c r="I350" s="102">
        <v>0.34027777777777773</v>
      </c>
      <c r="J350" t="s">
        <v>1368</v>
      </c>
      <c r="K350" s="102">
        <v>0.55555555555555558</v>
      </c>
      <c r="L350">
        <v>22</v>
      </c>
      <c r="M350" t="s">
        <v>1288</v>
      </c>
      <c r="N350" t="s">
        <v>1340</v>
      </c>
      <c r="O350" s="102">
        <v>0.28472222222222221</v>
      </c>
      <c r="P350">
        <v>83</v>
      </c>
      <c r="Q350">
        <v>95</v>
      </c>
      <c r="R350" t="s">
        <v>51</v>
      </c>
      <c r="S350">
        <v>62</v>
      </c>
      <c r="T350" s="102">
        <v>0.60416666666666663</v>
      </c>
      <c r="AB350" s="77">
        <f t="shared" si="5"/>
        <v>220</v>
      </c>
    </row>
    <row r="351" spans="1:28" x14ac:dyDescent="0.3">
      <c r="A351" s="34">
        <v>41989</v>
      </c>
      <c r="B351">
        <v>1159</v>
      </c>
      <c r="C351" t="s">
        <v>1282</v>
      </c>
      <c r="D351" t="s">
        <v>1283</v>
      </c>
      <c r="E351">
        <v>38</v>
      </c>
      <c r="F351" t="s">
        <v>1302</v>
      </c>
      <c r="G351" t="s">
        <v>1682</v>
      </c>
      <c r="H351" t="s">
        <v>1414</v>
      </c>
      <c r="I351" s="102">
        <v>1.3888888888888888E-2</v>
      </c>
      <c r="J351" t="s">
        <v>1574</v>
      </c>
      <c r="K351" s="102">
        <v>0.50694444444444442</v>
      </c>
      <c r="L351">
        <v>31</v>
      </c>
      <c r="M351" t="s">
        <v>1359</v>
      </c>
      <c r="N351" t="s">
        <v>1599</v>
      </c>
      <c r="O351" s="102">
        <v>0.23611111111111113</v>
      </c>
      <c r="P351">
        <v>91</v>
      </c>
      <c r="Q351">
        <v>95</v>
      </c>
      <c r="R351" s="102">
        <v>0.23611111111111113</v>
      </c>
      <c r="S351">
        <v>82</v>
      </c>
      <c r="T351" s="102">
        <v>0.51388888888888895</v>
      </c>
      <c r="AB351" s="77">
        <f t="shared" si="5"/>
        <v>310</v>
      </c>
    </row>
    <row r="352" spans="1:28" x14ac:dyDescent="0.3">
      <c r="A352" s="34">
        <v>41990</v>
      </c>
      <c r="B352">
        <v>1159</v>
      </c>
      <c r="C352" t="s">
        <v>1282</v>
      </c>
      <c r="D352" t="s">
        <v>1283</v>
      </c>
      <c r="E352">
        <v>38</v>
      </c>
      <c r="G352" t="s">
        <v>1285</v>
      </c>
      <c r="L352">
        <v>30</v>
      </c>
      <c r="M352" t="s">
        <v>1322</v>
      </c>
      <c r="N352" t="s">
        <v>1530</v>
      </c>
      <c r="O352" s="102">
        <v>0.2986111111111111</v>
      </c>
      <c r="P352">
        <v>85</v>
      </c>
      <c r="AB352" s="77">
        <f t="shared" si="5"/>
        <v>300</v>
      </c>
    </row>
    <row r="353" spans="1:28" x14ac:dyDescent="0.3">
      <c r="A353" s="34">
        <v>41991</v>
      </c>
      <c r="B353">
        <v>1159</v>
      </c>
      <c r="C353" t="s">
        <v>1282</v>
      </c>
      <c r="D353" t="s">
        <v>1283</v>
      </c>
      <c r="E353">
        <v>38</v>
      </c>
      <c r="F353" t="s">
        <v>1546</v>
      </c>
      <c r="G353" t="s">
        <v>1308</v>
      </c>
      <c r="H353" t="s">
        <v>1320</v>
      </c>
      <c r="I353" s="102">
        <v>9.7222222222222224E-2</v>
      </c>
      <c r="J353" t="s">
        <v>1399</v>
      </c>
      <c r="K353" s="102">
        <v>0.47222222222222227</v>
      </c>
      <c r="L353">
        <v>28</v>
      </c>
      <c r="M353" t="s">
        <v>1296</v>
      </c>
      <c r="N353" t="s">
        <v>1384</v>
      </c>
      <c r="O353" s="102">
        <v>0.50694444444444442</v>
      </c>
      <c r="P353">
        <v>80</v>
      </c>
      <c r="Q353">
        <v>93</v>
      </c>
      <c r="R353" s="102">
        <v>3.4722222222222224E-2</v>
      </c>
      <c r="S353">
        <v>67</v>
      </c>
      <c r="T353" s="102">
        <v>0.47222222222222227</v>
      </c>
      <c r="AB353" s="77">
        <f t="shared" si="5"/>
        <v>280</v>
      </c>
    </row>
    <row r="354" spans="1:28" x14ac:dyDescent="0.3">
      <c r="A354" s="34">
        <v>41992</v>
      </c>
      <c r="B354">
        <v>1159</v>
      </c>
      <c r="C354" t="s">
        <v>1282</v>
      </c>
      <c r="D354" t="s">
        <v>1283</v>
      </c>
      <c r="E354">
        <v>38</v>
      </c>
      <c r="F354" t="s">
        <v>1309</v>
      </c>
      <c r="G354" t="s">
        <v>1308</v>
      </c>
      <c r="H354" t="s">
        <v>1462</v>
      </c>
      <c r="I354" s="102">
        <v>0.125</v>
      </c>
      <c r="J354" t="s">
        <v>1357</v>
      </c>
      <c r="K354" s="102">
        <v>0.56944444444444442</v>
      </c>
      <c r="L354">
        <v>28</v>
      </c>
      <c r="M354" t="s">
        <v>1358</v>
      </c>
      <c r="N354" t="s">
        <v>1456</v>
      </c>
      <c r="O354" s="102">
        <v>0.55555555555555558</v>
      </c>
      <c r="P354">
        <v>82</v>
      </c>
      <c r="Q354">
        <v>93</v>
      </c>
      <c r="R354" t="s">
        <v>51</v>
      </c>
      <c r="S354">
        <v>71</v>
      </c>
      <c r="T354" s="102">
        <v>0.56944444444444442</v>
      </c>
      <c r="AB354" s="77">
        <f t="shared" si="5"/>
        <v>280</v>
      </c>
    </row>
    <row r="355" spans="1:28" x14ac:dyDescent="0.3">
      <c r="A355" s="34">
        <v>41993</v>
      </c>
      <c r="B355">
        <v>1159</v>
      </c>
      <c r="C355" t="s">
        <v>1282</v>
      </c>
      <c r="D355" t="s">
        <v>1283</v>
      </c>
      <c r="E355">
        <v>38</v>
      </c>
      <c r="F355" t="s">
        <v>1302</v>
      </c>
      <c r="G355" t="s">
        <v>1561</v>
      </c>
      <c r="H355" t="s">
        <v>1344</v>
      </c>
      <c r="I355" s="102">
        <v>0.23611111111111113</v>
      </c>
      <c r="J355" t="s">
        <v>1346</v>
      </c>
      <c r="K355" s="102">
        <v>0.58333333333333337</v>
      </c>
      <c r="L355">
        <v>6</v>
      </c>
      <c r="M355" t="s">
        <v>1431</v>
      </c>
      <c r="N355" t="s">
        <v>1351</v>
      </c>
      <c r="O355" s="102">
        <v>0.88194444444444453</v>
      </c>
      <c r="P355">
        <v>93</v>
      </c>
      <c r="Q355">
        <v>95</v>
      </c>
      <c r="R355" t="s">
        <v>51</v>
      </c>
      <c r="S355">
        <v>82</v>
      </c>
      <c r="T355" t="s">
        <v>51</v>
      </c>
      <c r="AB355" s="77">
        <f t="shared" si="5"/>
        <v>60</v>
      </c>
    </row>
    <row r="356" spans="1:28" x14ac:dyDescent="0.3">
      <c r="A356" s="34">
        <v>41994</v>
      </c>
      <c r="B356">
        <v>1159</v>
      </c>
      <c r="C356" t="s">
        <v>1282</v>
      </c>
      <c r="D356" t="s">
        <v>1283</v>
      </c>
      <c r="E356">
        <v>38</v>
      </c>
      <c r="F356" t="s">
        <v>1383</v>
      </c>
      <c r="G356" t="s">
        <v>1308</v>
      </c>
      <c r="H356" t="s">
        <v>1380</v>
      </c>
      <c r="I356" s="102">
        <v>0.99930555555555556</v>
      </c>
      <c r="J356" t="s">
        <v>1399</v>
      </c>
      <c r="K356" s="102">
        <v>0.46527777777777773</v>
      </c>
      <c r="L356">
        <v>7</v>
      </c>
      <c r="M356" t="s">
        <v>1326</v>
      </c>
      <c r="N356" t="s">
        <v>1316</v>
      </c>
      <c r="O356" s="102">
        <v>0.6875</v>
      </c>
      <c r="P356">
        <v>89</v>
      </c>
      <c r="Q356">
        <v>95</v>
      </c>
      <c r="R356" t="s">
        <v>51</v>
      </c>
      <c r="S356">
        <v>81</v>
      </c>
      <c r="T356" s="102">
        <v>0.61805555555555558</v>
      </c>
      <c r="AB356" s="77">
        <f t="shared" si="5"/>
        <v>70</v>
      </c>
    </row>
    <row r="357" spans="1:28" x14ac:dyDescent="0.3">
      <c r="A357" s="34">
        <v>41995</v>
      </c>
      <c r="B357">
        <v>1159</v>
      </c>
      <c r="C357" t="s">
        <v>1282</v>
      </c>
      <c r="D357" t="s">
        <v>1283</v>
      </c>
      <c r="E357">
        <v>38</v>
      </c>
      <c r="F357" t="s">
        <v>1364</v>
      </c>
      <c r="G357" t="s">
        <v>1308</v>
      </c>
      <c r="H357" t="s">
        <v>1860</v>
      </c>
      <c r="I357" s="102">
        <v>0.99930555555555556</v>
      </c>
      <c r="J357" t="s">
        <v>1362</v>
      </c>
      <c r="K357" s="102">
        <v>0.51388888888888895</v>
      </c>
      <c r="L357">
        <v>21</v>
      </c>
      <c r="M357" t="s">
        <v>1288</v>
      </c>
      <c r="N357" t="s">
        <v>1404</v>
      </c>
      <c r="O357" s="102">
        <v>0.99305555555555547</v>
      </c>
      <c r="P357">
        <v>87</v>
      </c>
      <c r="Q357">
        <v>95</v>
      </c>
      <c r="R357" s="102">
        <v>0.125</v>
      </c>
      <c r="S357">
        <v>78</v>
      </c>
      <c r="T357" s="102">
        <v>0.63194444444444442</v>
      </c>
      <c r="AB357" s="77">
        <f t="shared" si="5"/>
        <v>210</v>
      </c>
    </row>
    <row r="358" spans="1:28" x14ac:dyDescent="0.3">
      <c r="A358" s="34">
        <v>41996</v>
      </c>
      <c r="B358">
        <v>1159</v>
      </c>
      <c r="C358" t="s">
        <v>1282</v>
      </c>
      <c r="D358" t="s">
        <v>1283</v>
      </c>
      <c r="E358">
        <v>38</v>
      </c>
      <c r="F358" t="s">
        <v>1436</v>
      </c>
      <c r="G358" t="s">
        <v>1308</v>
      </c>
      <c r="H358" t="s">
        <v>1355</v>
      </c>
      <c r="I358" s="102">
        <v>0.20833333333333334</v>
      </c>
      <c r="J358" t="s">
        <v>1556</v>
      </c>
      <c r="K358" s="102">
        <v>0.50694444444444442</v>
      </c>
      <c r="L358">
        <v>21</v>
      </c>
      <c r="M358" t="s">
        <v>1435</v>
      </c>
      <c r="N358" t="s">
        <v>1289</v>
      </c>
      <c r="O358" s="102">
        <v>0.19444444444444445</v>
      </c>
      <c r="P358">
        <v>82</v>
      </c>
      <c r="Q358">
        <v>94</v>
      </c>
      <c r="R358" t="s">
        <v>51</v>
      </c>
      <c r="S358">
        <v>65</v>
      </c>
      <c r="T358" s="102">
        <v>0.50694444444444442</v>
      </c>
      <c r="AB358" s="77">
        <f t="shared" si="5"/>
        <v>210</v>
      </c>
    </row>
    <row r="359" spans="1:28" x14ac:dyDescent="0.3">
      <c r="A359" s="34">
        <v>41997</v>
      </c>
      <c r="B359">
        <v>1159</v>
      </c>
      <c r="C359" t="s">
        <v>1282</v>
      </c>
      <c r="D359" t="s">
        <v>1283</v>
      </c>
      <c r="E359">
        <v>38</v>
      </c>
      <c r="F359" t="s">
        <v>1510</v>
      </c>
      <c r="G359" t="s">
        <v>1308</v>
      </c>
      <c r="H359" t="s">
        <v>1388</v>
      </c>
      <c r="I359" s="102">
        <v>5.5555555555555552E-2</v>
      </c>
      <c r="J359" t="s">
        <v>1357</v>
      </c>
      <c r="K359" s="102">
        <v>0.67361111111111116</v>
      </c>
      <c r="L359">
        <v>20</v>
      </c>
      <c r="M359" t="s">
        <v>1296</v>
      </c>
      <c r="N359" t="s">
        <v>1391</v>
      </c>
      <c r="O359" s="102">
        <v>0.17361111111111113</v>
      </c>
      <c r="P359">
        <v>73</v>
      </c>
      <c r="Q359">
        <v>90</v>
      </c>
      <c r="R359" s="102">
        <v>0</v>
      </c>
      <c r="S359">
        <v>59</v>
      </c>
      <c r="T359" s="102">
        <v>0.59027777777777779</v>
      </c>
      <c r="AB359" s="77">
        <f t="shared" si="5"/>
        <v>200</v>
      </c>
    </row>
    <row r="360" spans="1:28" x14ac:dyDescent="0.3">
      <c r="A360" s="34">
        <v>41998</v>
      </c>
      <c r="B360">
        <v>1159</v>
      </c>
      <c r="C360" t="s">
        <v>1282</v>
      </c>
      <c r="D360" t="s">
        <v>1283</v>
      </c>
      <c r="E360">
        <v>38</v>
      </c>
      <c r="F360" t="s">
        <v>1486</v>
      </c>
      <c r="G360" t="s">
        <v>1490</v>
      </c>
      <c r="H360" t="s">
        <v>1294</v>
      </c>
      <c r="I360" s="102">
        <v>0.18055555555555555</v>
      </c>
      <c r="J360" t="s">
        <v>1605</v>
      </c>
      <c r="K360" s="102">
        <v>0.4861111111111111</v>
      </c>
      <c r="L360">
        <v>29</v>
      </c>
      <c r="M360" t="s">
        <v>1296</v>
      </c>
      <c r="N360" t="s">
        <v>1434</v>
      </c>
      <c r="O360" s="102">
        <v>0.5625</v>
      </c>
      <c r="P360">
        <v>90</v>
      </c>
      <c r="Q360">
        <v>94</v>
      </c>
      <c r="R360" t="s">
        <v>51</v>
      </c>
      <c r="S360">
        <v>77</v>
      </c>
      <c r="T360" t="s">
        <v>51</v>
      </c>
      <c r="AB360" s="77">
        <f t="shared" si="5"/>
        <v>290</v>
      </c>
    </row>
    <row r="361" spans="1:28" x14ac:dyDescent="0.3">
      <c r="A361" s="34">
        <v>41999</v>
      </c>
      <c r="B361">
        <v>1159</v>
      </c>
      <c r="C361" t="s">
        <v>1282</v>
      </c>
      <c r="D361" t="s">
        <v>1283</v>
      </c>
      <c r="E361">
        <v>38</v>
      </c>
      <c r="F361" t="s">
        <v>1284</v>
      </c>
      <c r="G361" t="s">
        <v>1308</v>
      </c>
      <c r="H361" t="s">
        <v>1375</v>
      </c>
      <c r="I361" s="102">
        <v>0.28472222222222221</v>
      </c>
      <c r="J361" t="s">
        <v>1556</v>
      </c>
      <c r="K361" s="102">
        <v>0.47222222222222227</v>
      </c>
      <c r="L361">
        <v>28</v>
      </c>
      <c r="M361" t="s">
        <v>1435</v>
      </c>
      <c r="N361" t="s">
        <v>1341</v>
      </c>
      <c r="O361" s="102">
        <v>0.70833333333333337</v>
      </c>
      <c r="P361">
        <v>91</v>
      </c>
      <c r="Q361">
        <v>94</v>
      </c>
      <c r="R361" t="s">
        <v>51</v>
      </c>
      <c r="S361">
        <v>84</v>
      </c>
      <c r="T361" s="102">
        <v>0.47222222222222227</v>
      </c>
      <c r="AB361" s="77">
        <f t="shared" si="5"/>
        <v>280</v>
      </c>
    </row>
    <row r="362" spans="1:28" x14ac:dyDescent="0.3">
      <c r="A362" s="34">
        <v>42000</v>
      </c>
      <c r="B362">
        <v>1159</v>
      </c>
      <c r="C362" t="s">
        <v>1282</v>
      </c>
      <c r="D362" t="s">
        <v>1283</v>
      </c>
      <c r="E362">
        <v>38</v>
      </c>
      <c r="F362" t="s">
        <v>1521</v>
      </c>
      <c r="G362" t="s">
        <v>2057</v>
      </c>
      <c r="H362" t="s">
        <v>1463</v>
      </c>
      <c r="I362" s="102">
        <v>0.9375</v>
      </c>
      <c r="J362" t="s">
        <v>1637</v>
      </c>
      <c r="K362" s="102">
        <v>0.47222222222222227</v>
      </c>
      <c r="L362">
        <v>32</v>
      </c>
      <c r="M362" t="s">
        <v>1384</v>
      </c>
      <c r="N362" t="s">
        <v>1584</v>
      </c>
      <c r="O362" s="102">
        <v>0.9375</v>
      </c>
      <c r="P362">
        <v>77</v>
      </c>
      <c r="Q362">
        <v>94</v>
      </c>
      <c r="R362" t="s">
        <v>51</v>
      </c>
      <c r="S362">
        <v>55</v>
      </c>
      <c r="T362" s="102">
        <v>0.44444444444444442</v>
      </c>
      <c r="AB362" s="77">
        <f t="shared" si="5"/>
        <v>320</v>
      </c>
    </row>
    <row r="363" spans="1:28" x14ac:dyDescent="0.3">
      <c r="A363" s="34">
        <v>42001</v>
      </c>
      <c r="B363">
        <v>1159</v>
      </c>
      <c r="C363" t="s">
        <v>1282</v>
      </c>
      <c r="D363" t="s">
        <v>1283</v>
      </c>
      <c r="E363">
        <v>38</v>
      </c>
      <c r="F363" t="s">
        <v>1294</v>
      </c>
      <c r="G363" t="s">
        <v>1737</v>
      </c>
      <c r="H363" t="s">
        <v>1633</v>
      </c>
      <c r="I363" s="102">
        <v>0.34722222222222227</v>
      </c>
      <c r="J363" t="s">
        <v>1521</v>
      </c>
      <c r="K363" s="102">
        <v>2.7777777777777776E-2</v>
      </c>
      <c r="L363">
        <v>30</v>
      </c>
      <c r="M363" t="s">
        <v>1286</v>
      </c>
      <c r="N363" t="s">
        <v>1775</v>
      </c>
      <c r="O363" s="102">
        <v>6.9444444444444434E-2</v>
      </c>
      <c r="P363">
        <v>69</v>
      </c>
      <c r="Q363">
        <v>94</v>
      </c>
      <c r="R363" s="102">
        <v>0</v>
      </c>
      <c r="S363">
        <v>51</v>
      </c>
      <c r="T363" s="102">
        <v>0.83333333333333337</v>
      </c>
      <c r="AB363" s="77">
        <f t="shared" si="5"/>
        <v>300</v>
      </c>
    </row>
    <row r="364" spans="1:28" x14ac:dyDescent="0.3">
      <c r="A364" s="34">
        <v>42002</v>
      </c>
      <c r="B364">
        <v>1159</v>
      </c>
      <c r="C364" t="s">
        <v>1282</v>
      </c>
      <c r="D364" t="s">
        <v>1283</v>
      </c>
      <c r="E364">
        <v>38</v>
      </c>
      <c r="F364" t="s">
        <v>1444</v>
      </c>
      <c r="G364" t="s">
        <v>1308</v>
      </c>
      <c r="H364" t="s">
        <v>1451</v>
      </c>
      <c r="I364" s="102">
        <v>0.99305555555555547</v>
      </c>
      <c r="J364" t="s">
        <v>1436</v>
      </c>
      <c r="K364" s="102">
        <v>2.0833333333333332E-2</v>
      </c>
      <c r="L364">
        <v>6</v>
      </c>
      <c r="M364" t="s">
        <v>1326</v>
      </c>
      <c r="N364" t="s">
        <v>1356</v>
      </c>
      <c r="O364" s="102">
        <v>2.7777777777777776E-2</v>
      </c>
      <c r="P364">
        <v>75</v>
      </c>
      <c r="Q364">
        <v>92</v>
      </c>
      <c r="R364" s="102">
        <v>0.31944444444444448</v>
      </c>
      <c r="S364">
        <v>54</v>
      </c>
      <c r="T364" s="102">
        <v>0</v>
      </c>
      <c r="AB364" s="77">
        <f t="shared" si="5"/>
        <v>60</v>
      </c>
    </row>
    <row r="365" spans="1:28" x14ac:dyDescent="0.3">
      <c r="A365" s="34">
        <v>42003</v>
      </c>
      <c r="B365">
        <v>1159</v>
      </c>
      <c r="C365" t="s">
        <v>1282</v>
      </c>
      <c r="D365" t="s">
        <v>1283</v>
      </c>
      <c r="E365">
        <v>38</v>
      </c>
      <c r="F365" t="s">
        <v>1347</v>
      </c>
      <c r="G365" t="s">
        <v>1308</v>
      </c>
      <c r="H365" t="s">
        <v>2058</v>
      </c>
      <c r="I365" s="102">
        <v>0.125</v>
      </c>
      <c r="J365" t="s">
        <v>1410</v>
      </c>
      <c r="K365" s="102">
        <v>0.625</v>
      </c>
      <c r="L365">
        <v>7</v>
      </c>
      <c r="M365" t="s">
        <v>1396</v>
      </c>
      <c r="N365" t="s">
        <v>1333</v>
      </c>
      <c r="O365" s="102">
        <v>0.56944444444444442</v>
      </c>
      <c r="P365">
        <v>66</v>
      </c>
      <c r="Q365">
        <v>93</v>
      </c>
      <c r="R365" t="s">
        <v>51</v>
      </c>
      <c r="S365">
        <v>52</v>
      </c>
      <c r="T365" s="102">
        <v>0.22916666666666666</v>
      </c>
      <c r="AB365" s="77">
        <f t="shared" si="5"/>
        <v>70</v>
      </c>
    </row>
    <row r="366" spans="1:28" x14ac:dyDescent="0.3">
      <c r="A366" s="34">
        <v>42004</v>
      </c>
      <c r="B366">
        <v>1159</v>
      </c>
      <c r="C366" t="s">
        <v>1282</v>
      </c>
      <c r="D366" t="s">
        <v>1283</v>
      </c>
      <c r="E366">
        <v>38</v>
      </c>
      <c r="F366" t="s">
        <v>1384</v>
      </c>
      <c r="G366" t="s">
        <v>1308</v>
      </c>
      <c r="H366" t="s">
        <v>2059</v>
      </c>
      <c r="I366" s="102">
        <v>0.3263888888888889</v>
      </c>
      <c r="J366" t="s">
        <v>1371</v>
      </c>
      <c r="K366" s="102">
        <v>0.60416666666666663</v>
      </c>
      <c r="L366">
        <v>27</v>
      </c>
      <c r="M366" t="s">
        <v>1435</v>
      </c>
      <c r="N366" t="s">
        <v>1289</v>
      </c>
      <c r="O366" s="102">
        <v>0.47222222222222227</v>
      </c>
      <c r="P366">
        <v>79</v>
      </c>
      <c r="Q366">
        <v>94</v>
      </c>
      <c r="R366" s="102">
        <v>0.17361111111111113</v>
      </c>
      <c r="S366">
        <v>62</v>
      </c>
      <c r="T366" t="s">
        <v>51</v>
      </c>
      <c r="AB366" s="77">
        <f t="shared" si="5"/>
        <v>270</v>
      </c>
    </row>
    <row r="367" spans="1:28" x14ac:dyDescent="0.3">
      <c r="A367" s="34">
        <v>42005</v>
      </c>
      <c r="B367">
        <v>1159</v>
      </c>
      <c r="C367" t="s">
        <v>1282</v>
      </c>
      <c r="D367" t="s">
        <v>1283</v>
      </c>
      <c r="E367">
        <v>38</v>
      </c>
      <c r="F367" t="s">
        <v>1439</v>
      </c>
      <c r="G367" t="s">
        <v>1308</v>
      </c>
      <c r="H367" t="s">
        <v>1427</v>
      </c>
      <c r="I367" s="102">
        <v>0.25694444444444448</v>
      </c>
      <c r="J367" t="s">
        <v>1292</v>
      </c>
      <c r="K367" s="102">
        <v>0.56944444444444442</v>
      </c>
      <c r="L367">
        <v>24</v>
      </c>
      <c r="M367" t="s">
        <v>1326</v>
      </c>
      <c r="N367" t="s">
        <v>1297</v>
      </c>
      <c r="O367" s="102">
        <v>4.8611111111111112E-2</v>
      </c>
      <c r="P367">
        <v>80</v>
      </c>
      <c r="Q367">
        <v>93</v>
      </c>
      <c r="R367" s="102">
        <v>0.94444444444444453</v>
      </c>
      <c r="S367">
        <v>58</v>
      </c>
      <c r="T367" s="102">
        <v>0.5</v>
      </c>
      <c r="AB367" s="77">
        <f t="shared" si="5"/>
        <v>240</v>
      </c>
    </row>
    <row r="368" spans="1:28" x14ac:dyDescent="0.3">
      <c r="A368" s="34">
        <v>42006</v>
      </c>
      <c r="B368">
        <v>1159</v>
      </c>
      <c r="C368" t="s">
        <v>1282</v>
      </c>
      <c r="D368" t="s">
        <v>1283</v>
      </c>
      <c r="E368">
        <v>38</v>
      </c>
      <c r="F368" t="s">
        <v>1489</v>
      </c>
      <c r="G368" t="s">
        <v>1308</v>
      </c>
      <c r="H368" t="s">
        <v>1329</v>
      </c>
      <c r="I368" s="102">
        <v>0.23611111111111113</v>
      </c>
      <c r="J368" t="s">
        <v>1478</v>
      </c>
      <c r="K368" s="102">
        <v>0.625</v>
      </c>
      <c r="L368">
        <v>22</v>
      </c>
      <c r="M368" t="s">
        <v>1296</v>
      </c>
      <c r="N368" t="s">
        <v>1289</v>
      </c>
      <c r="O368" s="102">
        <v>0.24305555555555555</v>
      </c>
      <c r="P368">
        <v>71</v>
      </c>
      <c r="Q368">
        <v>88</v>
      </c>
      <c r="R368" s="102">
        <v>0.82638888888888884</v>
      </c>
      <c r="S368">
        <v>53</v>
      </c>
      <c r="T368" s="102">
        <v>0.52083333333333337</v>
      </c>
      <c r="AB368" s="77">
        <f t="shared" si="5"/>
        <v>220</v>
      </c>
    </row>
    <row r="369" spans="1:28" x14ac:dyDescent="0.3">
      <c r="A369" s="34">
        <v>42007</v>
      </c>
      <c r="B369">
        <v>1159</v>
      </c>
      <c r="C369" t="s">
        <v>1282</v>
      </c>
      <c r="D369" t="s">
        <v>1283</v>
      </c>
      <c r="E369">
        <v>38</v>
      </c>
      <c r="F369" t="s">
        <v>1440</v>
      </c>
      <c r="G369" t="s">
        <v>1308</v>
      </c>
      <c r="H369" t="s">
        <v>1396</v>
      </c>
      <c r="I369" s="102">
        <v>0.33333333333333331</v>
      </c>
      <c r="J369" t="s">
        <v>1386</v>
      </c>
      <c r="K369" s="102">
        <v>0.58333333333333337</v>
      </c>
      <c r="L369">
        <v>28</v>
      </c>
      <c r="M369" t="s">
        <v>1435</v>
      </c>
      <c r="N369" t="s">
        <v>1391</v>
      </c>
      <c r="O369" s="102">
        <v>0.77777777777777779</v>
      </c>
      <c r="P369">
        <v>84</v>
      </c>
      <c r="Q369">
        <v>91</v>
      </c>
      <c r="R369" s="102">
        <v>0.81944444444444453</v>
      </c>
      <c r="S369">
        <v>65</v>
      </c>
      <c r="T369" s="102">
        <v>0.51388888888888895</v>
      </c>
      <c r="AB369" s="77">
        <f t="shared" si="5"/>
        <v>280</v>
      </c>
    </row>
    <row r="370" spans="1:28" x14ac:dyDescent="0.3">
      <c r="A370" s="34">
        <v>42008</v>
      </c>
      <c r="B370">
        <v>1159</v>
      </c>
      <c r="C370" t="s">
        <v>1282</v>
      </c>
      <c r="D370" t="s">
        <v>1283</v>
      </c>
      <c r="E370">
        <v>38</v>
      </c>
      <c r="F370" t="s">
        <v>1314</v>
      </c>
      <c r="G370" t="s">
        <v>1308</v>
      </c>
      <c r="H370" t="s">
        <v>1376</v>
      </c>
      <c r="I370" s="102">
        <v>0.99930555555555556</v>
      </c>
      <c r="J370" t="s">
        <v>1612</v>
      </c>
      <c r="K370" t="s">
        <v>51</v>
      </c>
      <c r="L370">
        <v>24</v>
      </c>
      <c r="M370" t="s">
        <v>1288</v>
      </c>
      <c r="N370" t="s">
        <v>1404</v>
      </c>
      <c r="O370" s="102">
        <v>0.16666666666666666</v>
      </c>
      <c r="P370">
        <v>86</v>
      </c>
      <c r="Q370">
        <v>94</v>
      </c>
      <c r="R370" t="s">
        <v>51</v>
      </c>
      <c r="S370">
        <v>76</v>
      </c>
      <c r="T370" s="102">
        <v>0.49305555555555558</v>
      </c>
      <c r="AB370" s="77">
        <f t="shared" si="5"/>
        <v>240</v>
      </c>
    </row>
    <row r="371" spans="1:28" x14ac:dyDescent="0.3">
      <c r="A371" s="34">
        <v>42009</v>
      </c>
      <c r="B371">
        <v>1159</v>
      </c>
      <c r="C371" t="s">
        <v>1282</v>
      </c>
      <c r="D371" t="s">
        <v>1283</v>
      </c>
      <c r="E371">
        <v>38</v>
      </c>
      <c r="F371" t="s">
        <v>1364</v>
      </c>
      <c r="G371" t="s">
        <v>1308</v>
      </c>
      <c r="H371" t="s">
        <v>1461</v>
      </c>
      <c r="I371" s="102">
        <v>0.33333333333333331</v>
      </c>
      <c r="J371" t="s">
        <v>1521</v>
      </c>
      <c r="K371" s="102">
        <v>0.59722222222222221</v>
      </c>
      <c r="L371">
        <v>0</v>
      </c>
      <c r="M371" t="s">
        <v>1326</v>
      </c>
      <c r="N371" t="s">
        <v>1340</v>
      </c>
      <c r="O371" t="s">
        <v>51</v>
      </c>
      <c r="P371">
        <v>91</v>
      </c>
      <c r="Q371">
        <v>95</v>
      </c>
      <c r="R371" s="102">
        <v>0.29166666666666669</v>
      </c>
      <c r="S371">
        <v>75</v>
      </c>
      <c r="T371" s="102">
        <v>0.45833333333333331</v>
      </c>
      <c r="AB371" s="77">
        <f t="shared" si="5"/>
        <v>0</v>
      </c>
    </row>
    <row r="372" spans="1:28" x14ac:dyDescent="0.3">
      <c r="A372" s="34">
        <v>42010</v>
      </c>
      <c r="B372">
        <v>1159</v>
      </c>
      <c r="C372" t="s">
        <v>1282</v>
      </c>
      <c r="D372" t="s">
        <v>1283</v>
      </c>
      <c r="E372">
        <v>38</v>
      </c>
      <c r="F372" t="s">
        <v>1380</v>
      </c>
      <c r="G372" t="s">
        <v>1308</v>
      </c>
      <c r="H372" t="s">
        <v>1404</v>
      </c>
      <c r="I372" s="102">
        <v>0.97222222222222221</v>
      </c>
      <c r="J372" t="s">
        <v>1307</v>
      </c>
      <c r="K372" s="102">
        <v>0.47222222222222227</v>
      </c>
      <c r="L372">
        <v>0</v>
      </c>
      <c r="M372" t="s">
        <v>1296</v>
      </c>
      <c r="N372" t="s">
        <v>1340</v>
      </c>
      <c r="O372" t="s">
        <v>51</v>
      </c>
      <c r="P372">
        <v>84</v>
      </c>
      <c r="Q372">
        <v>94</v>
      </c>
      <c r="R372" t="s">
        <v>51</v>
      </c>
      <c r="S372">
        <v>74</v>
      </c>
      <c r="T372" s="102">
        <v>0.4513888888888889</v>
      </c>
      <c r="AB372" s="77">
        <f t="shared" si="5"/>
        <v>0</v>
      </c>
    </row>
    <row r="373" spans="1:28" x14ac:dyDescent="0.3">
      <c r="A373" s="34">
        <v>42011</v>
      </c>
      <c r="B373">
        <v>1159</v>
      </c>
      <c r="C373" t="s">
        <v>1282</v>
      </c>
      <c r="D373" t="s">
        <v>1283</v>
      </c>
      <c r="E373">
        <v>38</v>
      </c>
      <c r="F373" t="s">
        <v>1314</v>
      </c>
      <c r="G373" t="s">
        <v>1308</v>
      </c>
      <c r="H373" t="s">
        <v>1668</v>
      </c>
      <c r="I373" s="102">
        <v>0.33333333333333331</v>
      </c>
      <c r="J373" t="s">
        <v>1478</v>
      </c>
      <c r="K373" s="102">
        <v>0.63194444444444442</v>
      </c>
      <c r="L373">
        <v>21</v>
      </c>
      <c r="M373" t="s">
        <v>1296</v>
      </c>
      <c r="N373" t="s">
        <v>1391</v>
      </c>
      <c r="O373" s="102">
        <v>4.1666666666666664E-2</v>
      </c>
      <c r="P373">
        <v>85</v>
      </c>
      <c r="Q373">
        <v>94</v>
      </c>
      <c r="R373" t="s">
        <v>51</v>
      </c>
      <c r="S373">
        <v>71</v>
      </c>
      <c r="T373" s="102">
        <v>0.52083333333333337</v>
      </c>
      <c r="AB373" s="77">
        <f t="shared" si="5"/>
        <v>210</v>
      </c>
    </row>
    <row r="374" spans="1:28" x14ac:dyDescent="0.3">
      <c r="A374" s="34">
        <v>42012</v>
      </c>
      <c r="B374">
        <v>1159</v>
      </c>
      <c r="C374" t="s">
        <v>1282</v>
      </c>
      <c r="D374" t="s">
        <v>1283</v>
      </c>
      <c r="E374">
        <v>38</v>
      </c>
      <c r="F374" t="s">
        <v>1380</v>
      </c>
      <c r="G374" t="s">
        <v>1308</v>
      </c>
      <c r="H374" t="s">
        <v>1902</v>
      </c>
      <c r="I374" s="102">
        <v>6.9444444444444434E-2</v>
      </c>
      <c r="J374" t="s">
        <v>1357</v>
      </c>
      <c r="K374" s="102">
        <v>0.625</v>
      </c>
      <c r="L374">
        <v>30</v>
      </c>
      <c r="M374" t="s">
        <v>1296</v>
      </c>
      <c r="N374" t="s">
        <v>1384</v>
      </c>
      <c r="O374" s="102">
        <v>0.81944444444444453</v>
      </c>
      <c r="P374">
        <v>84</v>
      </c>
      <c r="Q374">
        <v>94</v>
      </c>
      <c r="R374" t="s">
        <v>51</v>
      </c>
      <c r="S374">
        <v>72</v>
      </c>
      <c r="T374" t="s">
        <v>51</v>
      </c>
      <c r="AB374" s="77">
        <f t="shared" si="5"/>
        <v>300</v>
      </c>
    </row>
    <row r="375" spans="1:28" x14ac:dyDescent="0.3">
      <c r="A375" s="34">
        <v>42013</v>
      </c>
      <c r="B375">
        <v>1159</v>
      </c>
      <c r="C375" t="s">
        <v>1282</v>
      </c>
      <c r="D375" t="s">
        <v>1283</v>
      </c>
      <c r="E375">
        <v>38</v>
      </c>
      <c r="F375" t="s">
        <v>1428</v>
      </c>
      <c r="G375" t="s">
        <v>1308</v>
      </c>
      <c r="H375" t="s">
        <v>1541</v>
      </c>
      <c r="I375" s="102">
        <v>0.11805555555555557</v>
      </c>
      <c r="J375" t="s">
        <v>1394</v>
      </c>
      <c r="K375" s="102">
        <v>0.47222222222222227</v>
      </c>
      <c r="L375">
        <v>26</v>
      </c>
      <c r="M375" t="s">
        <v>1435</v>
      </c>
      <c r="N375" t="s">
        <v>1322</v>
      </c>
      <c r="O375" s="102">
        <v>0.18055555555555555</v>
      </c>
      <c r="P375">
        <v>84</v>
      </c>
      <c r="Q375">
        <v>94</v>
      </c>
      <c r="R375" t="s">
        <v>51</v>
      </c>
      <c r="S375">
        <v>64</v>
      </c>
      <c r="T375" s="102">
        <v>0.46527777777777773</v>
      </c>
      <c r="AB375" s="77">
        <f t="shared" si="5"/>
        <v>260</v>
      </c>
    </row>
    <row r="376" spans="1:28" x14ac:dyDescent="0.3">
      <c r="A376" s="34">
        <v>42014</v>
      </c>
      <c r="B376">
        <v>1159</v>
      </c>
      <c r="C376" t="s">
        <v>1282</v>
      </c>
      <c r="D376" t="s">
        <v>1283</v>
      </c>
      <c r="E376">
        <v>38</v>
      </c>
      <c r="F376" t="s">
        <v>1414</v>
      </c>
      <c r="G376" t="s">
        <v>1427</v>
      </c>
      <c r="H376" t="s">
        <v>1470</v>
      </c>
      <c r="I376" s="102">
        <v>8.3333333333333329E-2</v>
      </c>
      <c r="J376" t="s">
        <v>1506</v>
      </c>
      <c r="K376" s="102">
        <v>0.58333333333333337</v>
      </c>
      <c r="L376">
        <v>21</v>
      </c>
      <c r="M376" t="s">
        <v>1335</v>
      </c>
      <c r="N376" t="s">
        <v>1561</v>
      </c>
      <c r="O376" t="s">
        <v>51</v>
      </c>
      <c r="P376">
        <v>92</v>
      </c>
      <c r="Q376">
        <v>94</v>
      </c>
      <c r="R376" t="s">
        <v>51</v>
      </c>
      <c r="S376">
        <v>88</v>
      </c>
      <c r="T376" t="s">
        <v>51</v>
      </c>
      <c r="AB376" s="77">
        <f t="shared" si="5"/>
        <v>210</v>
      </c>
    </row>
    <row r="377" spans="1:28" x14ac:dyDescent="0.3">
      <c r="A377" s="34">
        <v>42015</v>
      </c>
      <c r="B377">
        <v>1159</v>
      </c>
      <c r="C377" t="s">
        <v>1282</v>
      </c>
      <c r="D377" t="s">
        <v>1283</v>
      </c>
      <c r="E377">
        <v>38</v>
      </c>
      <c r="F377" t="s">
        <v>1421</v>
      </c>
      <c r="G377" t="s">
        <v>1431</v>
      </c>
      <c r="H377" t="s">
        <v>1710</v>
      </c>
      <c r="I377" s="102">
        <v>0.99305555555555547</v>
      </c>
      <c r="J377" t="s">
        <v>1577</v>
      </c>
      <c r="K377" s="102">
        <v>0.16666666666666666</v>
      </c>
      <c r="L377">
        <v>29</v>
      </c>
      <c r="M377" t="s">
        <v>1435</v>
      </c>
      <c r="N377" t="s">
        <v>1319</v>
      </c>
      <c r="O377" s="102">
        <v>0.20138888888888887</v>
      </c>
      <c r="P377">
        <v>90</v>
      </c>
      <c r="Q377">
        <v>94</v>
      </c>
      <c r="R377" t="s">
        <v>51</v>
      </c>
      <c r="S377">
        <v>81</v>
      </c>
      <c r="T377" s="102">
        <v>0.16666666666666666</v>
      </c>
      <c r="AB377" s="77">
        <f t="shared" si="5"/>
        <v>290</v>
      </c>
    </row>
    <row r="378" spans="1:28" x14ac:dyDescent="0.3">
      <c r="A378" s="34">
        <v>42016</v>
      </c>
      <c r="B378">
        <v>1159</v>
      </c>
      <c r="C378" t="s">
        <v>1282</v>
      </c>
      <c r="D378" t="s">
        <v>1283</v>
      </c>
      <c r="E378">
        <v>38</v>
      </c>
      <c r="F378" t="s">
        <v>1421</v>
      </c>
      <c r="G378" t="s">
        <v>1308</v>
      </c>
      <c r="H378" t="s">
        <v>1554</v>
      </c>
      <c r="I378" s="102">
        <v>0.1388888888888889</v>
      </c>
      <c r="J378" t="s">
        <v>1538</v>
      </c>
      <c r="K378" s="102">
        <v>0.625</v>
      </c>
      <c r="L378">
        <v>27</v>
      </c>
      <c r="M378" t="s">
        <v>1326</v>
      </c>
      <c r="N378" t="s">
        <v>1456</v>
      </c>
      <c r="O378" s="102">
        <v>0.88194444444444453</v>
      </c>
      <c r="P378">
        <v>81</v>
      </c>
      <c r="Q378">
        <v>94</v>
      </c>
      <c r="R378" t="s">
        <v>51</v>
      </c>
      <c r="S378">
        <v>51</v>
      </c>
      <c r="T378" s="102">
        <v>0.47916666666666669</v>
      </c>
      <c r="AB378" s="77">
        <f t="shared" si="5"/>
        <v>270</v>
      </c>
    </row>
    <row r="379" spans="1:28" x14ac:dyDescent="0.3">
      <c r="A379" s="34">
        <v>42017</v>
      </c>
      <c r="B379">
        <v>1159</v>
      </c>
      <c r="C379" t="s">
        <v>1282</v>
      </c>
      <c r="D379" t="s">
        <v>1283</v>
      </c>
      <c r="E379">
        <v>38</v>
      </c>
      <c r="F379" t="s">
        <v>1319</v>
      </c>
      <c r="G379" t="s">
        <v>1285</v>
      </c>
      <c r="H379" t="s">
        <v>1320</v>
      </c>
      <c r="I379" s="102">
        <v>5.5555555555555552E-2</v>
      </c>
      <c r="J379" t="s">
        <v>1321</v>
      </c>
      <c r="K379" s="102">
        <v>0.49305555555555558</v>
      </c>
      <c r="L379">
        <v>32</v>
      </c>
      <c r="M379" t="s">
        <v>1310</v>
      </c>
      <c r="N379" t="s">
        <v>1341</v>
      </c>
      <c r="O379" s="102">
        <v>0.5625</v>
      </c>
      <c r="P379">
        <v>73</v>
      </c>
      <c r="Q379">
        <v>92</v>
      </c>
      <c r="R379" t="s">
        <v>51</v>
      </c>
      <c r="S379">
        <v>42</v>
      </c>
      <c r="T379" s="102">
        <v>0.3263888888888889</v>
      </c>
      <c r="AB379" s="77">
        <f t="shared" si="5"/>
        <v>320</v>
      </c>
    </row>
    <row r="380" spans="1:28" x14ac:dyDescent="0.3">
      <c r="A380" s="34">
        <v>42018</v>
      </c>
      <c r="B380">
        <v>1159</v>
      </c>
      <c r="C380" t="s">
        <v>1282</v>
      </c>
      <c r="D380" t="s">
        <v>1283</v>
      </c>
      <c r="E380">
        <v>38</v>
      </c>
      <c r="F380" t="s">
        <v>1314</v>
      </c>
      <c r="G380" t="s">
        <v>1465</v>
      </c>
      <c r="H380" t="s">
        <v>1310</v>
      </c>
      <c r="I380" s="102">
        <v>0.29166666666666669</v>
      </c>
      <c r="J380" t="s">
        <v>1321</v>
      </c>
      <c r="K380" s="102">
        <v>0.625</v>
      </c>
      <c r="L380">
        <v>21</v>
      </c>
      <c r="M380" t="s">
        <v>1435</v>
      </c>
      <c r="N380" t="s">
        <v>1289</v>
      </c>
      <c r="O380" s="102">
        <v>0.40277777777777773</v>
      </c>
      <c r="P380">
        <v>80</v>
      </c>
      <c r="Q380">
        <v>94</v>
      </c>
      <c r="R380" t="s">
        <v>51</v>
      </c>
      <c r="S380">
        <v>64</v>
      </c>
      <c r="T380" s="102">
        <v>0.52777777777777779</v>
      </c>
      <c r="AB380" s="77">
        <f t="shared" si="5"/>
        <v>210</v>
      </c>
    </row>
    <row r="381" spans="1:28" x14ac:dyDescent="0.3">
      <c r="A381" s="34">
        <v>42019</v>
      </c>
      <c r="B381">
        <v>1159</v>
      </c>
      <c r="C381" t="s">
        <v>1282</v>
      </c>
      <c r="D381" t="s">
        <v>1283</v>
      </c>
      <c r="E381">
        <v>38</v>
      </c>
      <c r="F381" t="s">
        <v>1546</v>
      </c>
      <c r="G381" t="s">
        <v>1493</v>
      </c>
      <c r="H381" t="s">
        <v>1320</v>
      </c>
      <c r="I381" s="102">
        <v>0.95138888888888884</v>
      </c>
      <c r="J381" t="s">
        <v>1363</v>
      </c>
      <c r="K381" s="102">
        <v>0.5</v>
      </c>
      <c r="L381">
        <v>34</v>
      </c>
      <c r="M381" t="s">
        <v>1329</v>
      </c>
      <c r="N381" t="s">
        <v>1300</v>
      </c>
      <c r="O381" s="102">
        <v>0.56944444444444442</v>
      </c>
      <c r="P381">
        <v>77</v>
      </c>
      <c r="Q381">
        <v>94</v>
      </c>
      <c r="R381" t="s">
        <v>51</v>
      </c>
      <c r="S381">
        <v>47</v>
      </c>
      <c r="T381" s="102">
        <v>0.3125</v>
      </c>
      <c r="AB381" s="77">
        <f t="shared" si="5"/>
        <v>340</v>
      </c>
    </row>
    <row r="382" spans="1:28" x14ac:dyDescent="0.3">
      <c r="A382" s="34">
        <v>42020</v>
      </c>
      <c r="B382">
        <v>1159</v>
      </c>
      <c r="C382" t="s">
        <v>1282</v>
      </c>
      <c r="D382" t="s">
        <v>1283</v>
      </c>
      <c r="E382">
        <v>38</v>
      </c>
      <c r="F382" t="s">
        <v>1462</v>
      </c>
      <c r="G382" t="s">
        <v>1391</v>
      </c>
      <c r="H382" t="s">
        <v>1902</v>
      </c>
      <c r="I382" s="102">
        <v>0.78472222222222221</v>
      </c>
      <c r="J382" t="s">
        <v>1314</v>
      </c>
      <c r="K382" s="102">
        <v>0.4861111111111111</v>
      </c>
      <c r="L382">
        <v>31</v>
      </c>
      <c r="M382" t="s">
        <v>1326</v>
      </c>
      <c r="N382" t="s">
        <v>1303</v>
      </c>
      <c r="O382" s="102">
        <v>0.6875</v>
      </c>
      <c r="P382">
        <v>85</v>
      </c>
      <c r="Q382">
        <v>93</v>
      </c>
      <c r="R382" t="s">
        <v>51</v>
      </c>
      <c r="S382">
        <v>65</v>
      </c>
      <c r="T382" s="102">
        <v>0.52083333333333337</v>
      </c>
      <c r="AB382" s="77">
        <f t="shared" si="5"/>
        <v>310</v>
      </c>
    </row>
    <row r="383" spans="1:28" x14ac:dyDescent="0.3">
      <c r="A383" s="34">
        <v>42021</v>
      </c>
      <c r="B383">
        <v>1159</v>
      </c>
      <c r="C383" t="s">
        <v>1282</v>
      </c>
      <c r="D383" t="s">
        <v>1283</v>
      </c>
      <c r="E383">
        <v>38</v>
      </c>
      <c r="F383" t="s">
        <v>1316</v>
      </c>
      <c r="G383" t="s">
        <v>1308</v>
      </c>
      <c r="H383" t="s">
        <v>1860</v>
      </c>
      <c r="I383" s="102">
        <v>0.35416666666666669</v>
      </c>
      <c r="J383" t="s">
        <v>1284</v>
      </c>
      <c r="K383" s="102">
        <v>0.47222222222222227</v>
      </c>
      <c r="L383">
        <v>28</v>
      </c>
      <c r="M383" t="s">
        <v>1435</v>
      </c>
      <c r="N383" t="s">
        <v>1300</v>
      </c>
      <c r="O383" s="102">
        <v>5.5555555555555552E-2</v>
      </c>
      <c r="P383">
        <v>76</v>
      </c>
      <c r="Q383">
        <v>88</v>
      </c>
      <c r="R383" t="s">
        <v>51</v>
      </c>
      <c r="S383">
        <v>55</v>
      </c>
      <c r="T383" s="102">
        <v>0.99305555555555547</v>
      </c>
      <c r="AB383" s="77">
        <f t="shared" si="5"/>
        <v>280</v>
      </c>
    </row>
    <row r="384" spans="1:28" x14ac:dyDescent="0.3">
      <c r="A384" s="34">
        <v>42022</v>
      </c>
      <c r="B384">
        <v>1159</v>
      </c>
      <c r="C384" t="s">
        <v>1282</v>
      </c>
      <c r="D384" t="s">
        <v>1283</v>
      </c>
      <c r="E384">
        <v>38</v>
      </c>
      <c r="F384" t="s">
        <v>1375</v>
      </c>
      <c r="G384" t="s">
        <v>1715</v>
      </c>
      <c r="H384" t="s">
        <v>1320</v>
      </c>
      <c r="I384" s="102">
        <v>0.98611111111111116</v>
      </c>
      <c r="J384" t="s">
        <v>1341</v>
      </c>
      <c r="K384" s="102">
        <v>0.5</v>
      </c>
      <c r="L384">
        <v>35</v>
      </c>
      <c r="M384" t="s">
        <v>1435</v>
      </c>
      <c r="N384" t="s">
        <v>1775</v>
      </c>
      <c r="O384" s="102">
        <v>0.89583333333333337</v>
      </c>
      <c r="P384">
        <v>76</v>
      </c>
      <c r="Q384">
        <v>95</v>
      </c>
      <c r="R384" s="102">
        <v>0.84722222222222221</v>
      </c>
      <c r="S384">
        <v>53</v>
      </c>
      <c r="T384" s="102">
        <v>0.10416666666666667</v>
      </c>
      <c r="AB384" s="77">
        <f t="shared" si="5"/>
        <v>350</v>
      </c>
    </row>
    <row r="385" spans="1:28" x14ac:dyDescent="0.3">
      <c r="A385" s="34">
        <v>42023</v>
      </c>
      <c r="B385">
        <v>1159</v>
      </c>
      <c r="C385" t="s">
        <v>1282</v>
      </c>
      <c r="D385" t="s">
        <v>1283</v>
      </c>
      <c r="E385">
        <v>38</v>
      </c>
      <c r="F385" t="s">
        <v>1439</v>
      </c>
      <c r="G385" t="s">
        <v>1493</v>
      </c>
      <c r="H385" t="s">
        <v>1541</v>
      </c>
      <c r="I385" s="102">
        <v>0.81944444444444453</v>
      </c>
      <c r="J385" t="s">
        <v>1375</v>
      </c>
      <c r="K385" s="102">
        <v>6.9444444444444434E-2</v>
      </c>
      <c r="L385">
        <v>32</v>
      </c>
      <c r="M385" t="s">
        <v>1347</v>
      </c>
      <c r="N385" t="s">
        <v>1550</v>
      </c>
      <c r="O385" s="102">
        <v>0.1111111111111111</v>
      </c>
      <c r="P385">
        <v>79</v>
      </c>
      <c r="Q385">
        <v>91</v>
      </c>
      <c r="R385" t="s">
        <v>51</v>
      </c>
      <c r="S385">
        <v>59</v>
      </c>
      <c r="T385" s="102">
        <v>0.29166666666666669</v>
      </c>
      <c r="AB385" s="77">
        <f t="shared" si="5"/>
        <v>320</v>
      </c>
    </row>
    <row r="386" spans="1:28" x14ac:dyDescent="0.3">
      <c r="A386" s="34">
        <v>42024</v>
      </c>
      <c r="B386">
        <v>1159</v>
      </c>
      <c r="C386" t="s">
        <v>1282</v>
      </c>
      <c r="D386" t="s">
        <v>1283</v>
      </c>
      <c r="E386">
        <v>38</v>
      </c>
      <c r="F386" t="s">
        <v>1470</v>
      </c>
      <c r="G386" t="s">
        <v>1505</v>
      </c>
      <c r="H386" t="s">
        <v>1668</v>
      </c>
      <c r="I386" s="102">
        <v>0.20833333333333334</v>
      </c>
      <c r="J386" t="s">
        <v>1484</v>
      </c>
      <c r="K386" s="102">
        <v>0.63194444444444442</v>
      </c>
      <c r="L386">
        <v>28</v>
      </c>
      <c r="M386" t="s">
        <v>1288</v>
      </c>
      <c r="N386" t="s">
        <v>1399</v>
      </c>
      <c r="O386" s="102">
        <v>0.6875</v>
      </c>
      <c r="P386">
        <v>93</v>
      </c>
      <c r="Q386">
        <v>94</v>
      </c>
      <c r="R386" t="s">
        <v>51</v>
      </c>
      <c r="S386">
        <v>87</v>
      </c>
      <c r="T386" s="102">
        <v>2.0833333333333332E-2</v>
      </c>
      <c r="AB386" s="77">
        <f t="shared" si="5"/>
        <v>280</v>
      </c>
    </row>
    <row r="387" spans="1:28" x14ac:dyDescent="0.3">
      <c r="A387" s="34">
        <v>42025</v>
      </c>
      <c r="B387">
        <v>1159</v>
      </c>
      <c r="C387" t="s">
        <v>1282</v>
      </c>
      <c r="D387" t="s">
        <v>1283</v>
      </c>
      <c r="E387">
        <v>38</v>
      </c>
      <c r="F387" t="s">
        <v>1439</v>
      </c>
      <c r="G387" t="s">
        <v>1754</v>
      </c>
      <c r="H387" t="s">
        <v>1541</v>
      </c>
      <c r="I387" s="102">
        <v>0.83333333333333337</v>
      </c>
      <c r="J387" t="s">
        <v>1434</v>
      </c>
      <c r="K387" s="102">
        <v>0.56944444444444442</v>
      </c>
      <c r="L387">
        <v>31</v>
      </c>
      <c r="M387" t="s">
        <v>1327</v>
      </c>
      <c r="N387" t="s">
        <v>1751</v>
      </c>
      <c r="O387" s="102">
        <v>0.64583333333333337</v>
      </c>
      <c r="P387">
        <v>85</v>
      </c>
      <c r="Q387">
        <v>93</v>
      </c>
      <c r="R387" t="s">
        <v>51</v>
      </c>
      <c r="S387">
        <v>65</v>
      </c>
      <c r="T387" s="102">
        <v>0.57638888888888895</v>
      </c>
      <c r="AB387" s="77">
        <f t="shared" ref="AB387:AB450" si="6">L387*$AE$17</f>
        <v>310</v>
      </c>
    </row>
    <row r="388" spans="1:28" x14ac:dyDescent="0.3">
      <c r="A388" s="34">
        <v>42026</v>
      </c>
      <c r="B388">
        <v>1159</v>
      </c>
      <c r="C388" t="s">
        <v>1282</v>
      </c>
      <c r="D388" t="s">
        <v>1283</v>
      </c>
      <c r="E388">
        <v>38</v>
      </c>
      <c r="F388" t="s">
        <v>1484</v>
      </c>
      <c r="G388" t="s">
        <v>1541</v>
      </c>
      <c r="H388" t="s">
        <v>1453</v>
      </c>
      <c r="I388" s="102">
        <v>0.99930555555555556</v>
      </c>
      <c r="J388" t="s">
        <v>1309</v>
      </c>
      <c r="K388" s="102">
        <v>0.125</v>
      </c>
      <c r="L388">
        <v>32</v>
      </c>
      <c r="M388" t="s">
        <v>1456</v>
      </c>
      <c r="N388" t="s">
        <v>1776</v>
      </c>
      <c r="O388" s="102">
        <v>0.16666666666666666</v>
      </c>
      <c r="P388">
        <v>88</v>
      </c>
      <c r="Q388">
        <v>93</v>
      </c>
      <c r="R388" s="102">
        <v>0.98611111111111116</v>
      </c>
      <c r="S388">
        <v>75</v>
      </c>
      <c r="T388" s="102">
        <v>0.70138888888888884</v>
      </c>
      <c r="AB388" s="77">
        <f t="shared" si="6"/>
        <v>320</v>
      </c>
    </row>
    <row r="389" spans="1:28" x14ac:dyDescent="0.3">
      <c r="A389" s="34">
        <v>42027</v>
      </c>
      <c r="B389">
        <v>1159</v>
      </c>
      <c r="C389" t="s">
        <v>1282</v>
      </c>
      <c r="D389" t="s">
        <v>1283</v>
      </c>
      <c r="E389">
        <v>38</v>
      </c>
      <c r="F389" t="s">
        <v>1462</v>
      </c>
      <c r="G389" t="s">
        <v>1737</v>
      </c>
      <c r="H389" t="s">
        <v>1461</v>
      </c>
      <c r="I389" s="102">
        <v>0.99930555555555556</v>
      </c>
      <c r="J389" t="s">
        <v>1501</v>
      </c>
      <c r="K389" s="102">
        <v>0.60416666666666663</v>
      </c>
      <c r="L389">
        <v>29</v>
      </c>
      <c r="M389" t="s">
        <v>1335</v>
      </c>
      <c r="N389" t="s">
        <v>1316</v>
      </c>
      <c r="O389" s="102">
        <v>0.22222222222222221</v>
      </c>
      <c r="P389">
        <v>90</v>
      </c>
      <c r="Q389">
        <v>95</v>
      </c>
      <c r="R389" t="s">
        <v>51</v>
      </c>
      <c r="S389">
        <v>85</v>
      </c>
      <c r="T389" s="102">
        <v>0.22222222222222221</v>
      </c>
      <c r="AB389" s="77">
        <f t="shared" si="6"/>
        <v>290</v>
      </c>
    </row>
    <row r="390" spans="1:28" x14ac:dyDescent="0.3">
      <c r="A390" s="34">
        <v>42028</v>
      </c>
      <c r="B390">
        <v>1159</v>
      </c>
      <c r="C390" t="s">
        <v>1282</v>
      </c>
      <c r="D390" t="s">
        <v>1283</v>
      </c>
      <c r="E390">
        <v>38</v>
      </c>
      <c r="F390" t="s">
        <v>1439</v>
      </c>
      <c r="G390" t="s">
        <v>1513</v>
      </c>
      <c r="H390" t="s">
        <v>1326</v>
      </c>
      <c r="I390" s="102">
        <v>0.16666666666666666</v>
      </c>
      <c r="J390" t="s">
        <v>1383</v>
      </c>
      <c r="K390" s="102">
        <v>0.70138888888888884</v>
      </c>
      <c r="L390">
        <v>30</v>
      </c>
      <c r="M390" t="s">
        <v>1329</v>
      </c>
      <c r="N390" t="s">
        <v>1333</v>
      </c>
      <c r="O390" s="102">
        <v>0.76388888888888884</v>
      </c>
      <c r="P390">
        <v>86</v>
      </c>
      <c r="Q390">
        <v>95</v>
      </c>
      <c r="R390" s="102">
        <v>0</v>
      </c>
      <c r="S390">
        <v>76</v>
      </c>
      <c r="T390" s="102">
        <v>0.54166666666666663</v>
      </c>
      <c r="AB390" s="77">
        <f t="shared" si="6"/>
        <v>300</v>
      </c>
    </row>
    <row r="391" spans="1:28" x14ac:dyDescent="0.3">
      <c r="A391" s="34">
        <v>42029</v>
      </c>
      <c r="B391">
        <v>1159</v>
      </c>
      <c r="C391" t="s">
        <v>1282</v>
      </c>
      <c r="D391" t="s">
        <v>1283</v>
      </c>
      <c r="E391">
        <v>38</v>
      </c>
      <c r="F391" t="s">
        <v>1421</v>
      </c>
      <c r="G391" t="s">
        <v>1308</v>
      </c>
      <c r="H391" t="s">
        <v>1310</v>
      </c>
      <c r="I391" s="102">
        <v>0.99930555555555556</v>
      </c>
      <c r="J391" t="s">
        <v>1552</v>
      </c>
      <c r="K391" s="102">
        <v>0.59722222222222221</v>
      </c>
      <c r="L391">
        <v>20</v>
      </c>
      <c r="M391" t="s">
        <v>1335</v>
      </c>
      <c r="N391" t="s">
        <v>1561</v>
      </c>
      <c r="O391" s="102">
        <v>0.97916666666666663</v>
      </c>
      <c r="P391">
        <v>81</v>
      </c>
      <c r="Q391">
        <v>94</v>
      </c>
      <c r="R391" t="s">
        <v>51</v>
      </c>
      <c r="S391">
        <v>68</v>
      </c>
      <c r="T391" s="102">
        <v>0.59722222222222221</v>
      </c>
      <c r="AB391" s="77">
        <f t="shared" si="6"/>
        <v>200</v>
      </c>
    </row>
    <row r="392" spans="1:28" x14ac:dyDescent="0.3">
      <c r="A392" s="34">
        <v>42030</v>
      </c>
      <c r="B392">
        <v>1159</v>
      </c>
      <c r="C392" t="s">
        <v>1282</v>
      </c>
      <c r="D392" t="s">
        <v>1283</v>
      </c>
      <c r="E392">
        <v>38</v>
      </c>
      <c r="F392" t="s">
        <v>1633</v>
      </c>
      <c r="G392" t="s">
        <v>1308</v>
      </c>
      <c r="H392" t="s">
        <v>1482</v>
      </c>
      <c r="I392" s="102">
        <v>0.1875</v>
      </c>
      <c r="J392" t="s">
        <v>1371</v>
      </c>
      <c r="K392" s="102">
        <v>0.54166666666666663</v>
      </c>
      <c r="L392">
        <v>21</v>
      </c>
      <c r="M392" t="s">
        <v>1288</v>
      </c>
      <c r="N392" t="s">
        <v>1391</v>
      </c>
      <c r="O392" s="102">
        <v>0.19444444444444445</v>
      </c>
      <c r="P392">
        <v>78</v>
      </c>
      <c r="Q392">
        <v>93</v>
      </c>
      <c r="R392" t="s">
        <v>51</v>
      </c>
      <c r="S392">
        <v>62</v>
      </c>
      <c r="T392" s="102">
        <v>0.54166666666666663</v>
      </c>
      <c r="AB392" s="77">
        <f t="shared" si="6"/>
        <v>210</v>
      </c>
    </row>
    <row r="393" spans="1:28" x14ac:dyDescent="0.3">
      <c r="A393" s="34">
        <v>42031</v>
      </c>
      <c r="B393">
        <v>1159</v>
      </c>
      <c r="C393" t="s">
        <v>1282</v>
      </c>
      <c r="D393" t="s">
        <v>1283</v>
      </c>
      <c r="E393">
        <v>38</v>
      </c>
      <c r="F393" t="s">
        <v>1380</v>
      </c>
      <c r="G393" t="s">
        <v>1301</v>
      </c>
      <c r="H393" t="s">
        <v>1421</v>
      </c>
      <c r="I393" s="102">
        <v>0.22916666666666666</v>
      </c>
      <c r="J393" t="s">
        <v>1428</v>
      </c>
      <c r="K393" s="102">
        <v>0.63888888888888895</v>
      </c>
      <c r="L393">
        <v>28</v>
      </c>
      <c r="M393" t="s">
        <v>1288</v>
      </c>
      <c r="N393" t="s">
        <v>1434</v>
      </c>
      <c r="O393" s="102">
        <v>0.4513888888888889</v>
      </c>
      <c r="P393">
        <v>92</v>
      </c>
      <c r="Q393">
        <v>95</v>
      </c>
      <c r="R393" t="s">
        <v>51</v>
      </c>
      <c r="S393">
        <v>81</v>
      </c>
      <c r="T393" s="102">
        <v>0</v>
      </c>
      <c r="AB393" s="77">
        <f t="shared" si="6"/>
        <v>280</v>
      </c>
    </row>
    <row r="394" spans="1:28" x14ac:dyDescent="0.3">
      <c r="A394" s="34">
        <v>42032</v>
      </c>
      <c r="B394">
        <v>1159</v>
      </c>
      <c r="C394" t="s">
        <v>1282</v>
      </c>
      <c r="D394" t="s">
        <v>1283</v>
      </c>
      <c r="E394">
        <v>38</v>
      </c>
      <c r="F394" t="s">
        <v>1546</v>
      </c>
      <c r="G394" t="s">
        <v>1352</v>
      </c>
      <c r="H394" t="s">
        <v>1484</v>
      </c>
      <c r="I394" s="102">
        <v>0.16666666666666666</v>
      </c>
      <c r="J394" t="s">
        <v>1574</v>
      </c>
      <c r="K394" s="102">
        <v>0.75</v>
      </c>
      <c r="L394">
        <v>31</v>
      </c>
      <c r="M394" t="s">
        <v>1435</v>
      </c>
      <c r="N394" t="s">
        <v>1544</v>
      </c>
      <c r="O394" s="102">
        <v>0.96527777777777779</v>
      </c>
      <c r="P394">
        <v>83</v>
      </c>
      <c r="Q394">
        <v>94</v>
      </c>
      <c r="R394" t="s">
        <v>51</v>
      </c>
      <c r="S394">
        <v>71</v>
      </c>
      <c r="T394" s="102">
        <v>0.76388888888888884</v>
      </c>
      <c r="AB394" s="77">
        <f t="shared" si="6"/>
        <v>310</v>
      </c>
    </row>
    <row r="395" spans="1:28" x14ac:dyDescent="0.3">
      <c r="A395" s="34">
        <v>42033</v>
      </c>
      <c r="B395">
        <v>1159</v>
      </c>
      <c r="C395" t="s">
        <v>1282</v>
      </c>
      <c r="D395" t="s">
        <v>1283</v>
      </c>
      <c r="E395">
        <v>38</v>
      </c>
      <c r="F395" t="s">
        <v>1302</v>
      </c>
      <c r="G395" t="s">
        <v>1403</v>
      </c>
      <c r="H395" t="s">
        <v>1407</v>
      </c>
      <c r="I395" s="102">
        <v>0.29166666666666669</v>
      </c>
      <c r="J395" t="s">
        <v>1597</v>
      </c>
      <c r="K395" s="102">
        <v>0.63194444444444442</v>
      </c>
      <c r="L395">
        <v>29</v>
      </c>
      <c r="M395" t="s">
        <v>1404</v>
      </c>
      <c r="N395" t="s">
        <v>1754</v>
      </c>
      <c r="O395" s="102">
        <v>0.95138888888888884</v>
      </c>
      <c r="P395">
        <v>84</v>
      </c>
      <c r="Q395">
        <v>94</v>
      </c>
      <c r="R395" t="s">
        <v>51</v>
      </c>
      <c r="S395">
        <v>66</v>
      </c>
      <c r="T395" s="102">
        <v>0.4861111111111111</v>
      </c>
      <c r="AB395" s="77">
        <f t="shared" si="6"/>
        <v>290</v>
      </c>
    </row>
    <row r="396" spans="1:28" x14ac:dyDescent="0.3">
      <c r="A396" s="34">
        <v>42034</v>
      </c>
      <c r="B396">
        <v>1159</v>
      </c>
      <c r="C396" t="s">
        <v>1282</v>
      </c>
      <c r="D396" t="s">
        <v>1283</v>
      </c>
      <c r="E396">
        <v>38</v>
      </c>
      <c r="F396" t="s">
        <v>1333</v>
      </c>
      <c r="G396" t="s">
        <v>2060</v>
      </c>
      <c r="H396" t="s">
        <v>1481</v>
      </c>
      <c r="I396" s="102">
        <v>0.98611111111111116</v>
      </c>
      <c r="J396" t="s">
        <v>1292</v>
      </c>
      <c r="K396" s="102">
        <v>0.65277777777777779</v>
      </c>
      <c r="L396">
        <v>29</v>
      </c>
      <c r="M396" t="s">
        <v>1336</v>
      </c>
      <c r="N396" t="s">
        <v>2003</v>
      </c>
      <c r="O396" s="102">
        <v>0.8125</v>
      </c>
      <c r="P396">
        <v>94</v>
      </c>
      <c r="Q396">
        <v>95</v>
      </c>
      <c r="R396" t="s">
        <v>51</v>
      </c>
      <c r="S396">
        <v>85</v>
      </c>
      <c r="T396" s="102">
        <v>0.96527777777777779</v>
      </c>
      <c r="AB396" s="77">
        <f t="shared" si="6"/>
        <v>290</v>
      </c>
    </row>
    <row r="397" spans="1:28" x14ac:dyDescent="0.3">
      <c r="A397" s="34">
        <v>42035</v>
      </c>
      <c r="B397">
        <v>1159</v>
      </c>
      <c r="C397" t="s">
        <v>1282</v>
      </c>
      <c r="D397" t="s">
        <v>1283</v>
      </c>
      <c r="E397">
        <v>38</v>
      </c>
      <c r="F397" t="s">
        <v>1439</v>
      </c>
      <c r="G397" t="s">
        <v>1658</v>
      </c>
      <c r="H397" t="s">
        <v>1310</v>
      </c>
      <c r="I397" s="102">
        <v>0.98611111111111116</v>
      </c>
      <c r="J397" t="s">
        <v>1336</v>
      </c>
      <c r="K397" s="102">
        <v>6.9444444444444441E-3</v>
      </c>
      <c r="L397">
        <v>32</v>
      </c>
      <c r="M397" t="s">
        <v>1506</v>
      </c>
      <c r="N397" t="s">
        <v>2002</v>
      </c>
      <c r="O397" s="102">
        <v>0.35416666666666669</v>
      </c>
      <c r="P397">
        <v>76</v>
      </c>
      <c r="Q397">
        <v>91</v>
      </c>
      <c r="R397" s="102">
        <v>6.25E-2</v>
      </c>
      <c r="S397">
        <v>67</v>
      </c>
      <c r="T397" s="102">
        <v>0.97222222222222221</v>
      </c>
      <c r="AB397" s="77">
        <f t="shared" si="6"/>
        <v>320</v>
      </c>
    </row>
    <row r="398" spans="1:28" x14ac:dyDescent="0.3">
      <c r="A398" s="34">
        <v>42036</v>
      </c>
      <c r="B398">
        <v>1159</v>
      </c>
      <c r="C398" t="s">
        <v>1282</v>
      </c>
      <c r="D398" t="s">
        <v>1283</v>
      </c>
      <c r="E398">
        <v>38</v>
      </c>
      <c r="F398" t="s">
        <v>1475</v>
      </c>
      <c r="G398" t="s">
        <v>1536</v>
      </c>
      <c r="H398" t="s">
        <v>1833</v>
      </c>
      <c r="I398" s="102">
        <v>0.50694444444444442</v>
      </c>
      <c r="J398" t="s">
        <v>1344</v>
      </c>
      <c r="K398" s="102">
        <v>3.4722222222222224E-2</v>
      </c>
      <c r="L398">
        <v>30</v>
      </c>
      <c r="M398" t="s">
        <v>1294</v>
      </c>
      <c r="N398" t="s">
        <v>2061</v>
      </c>
      <c r="O398" s="102">
        <v>0.1388888888888889</v>
      </c>
      <c r="P398">
        <v>84</v>
      </c>
      <c r="Q398">
        <v>93</v>
      </c>
      <c r="R398" s="102">
        <v>0.52083333333333337</v>
      </c>
      <c r="S398">
        <v>61</v>
      </c>
      <c r="T398" s="102">
        <v>0.2638888888888889</v>
      </c>
      <c r="AB398" s="77">
        <f t="shared" si="6"/>
        <v>300</v>
      </c>
    </row>
    <row r="399" spans="1:28" x14ac:dyDescent="0.3">
      <c r="A399" s="34">
        <v>42037</v>
      </c>
      <c r="B399">
        <v>1159</v>
      </c>
      <c r="C399" t="s">
        <v>1282</v>
      </c>
      <c r="D399" t="s">
        <v>1283</v>
      </c>
      <c r="E399">
        <v>38</v>
      </c>
      <c r="F399" t="s">
        <v>1484</v>
      </c>
      <c r="G399" t="s">
        <v>1421</v>
      </c>
      <c r="H399" t="s">
        <v>1443</v>
      </c>
      <c r="I399" s="102">
        <v>0.29166666666666669</v>
      </c>
      <c r="J399" t="s">
        <v>1496</v>
      </c>
      <c r="K399" s="102">
        <v>0.50694444444444442</v>
      </c>
      <c r="L399">
        <v>31</v>
      </c>
      <c r="M399" t="s">
        <v>1435</v>
      </c>
      <c r="N399" t="s">
        <v>1665</v>
      </c>
      <c r="O399" s="102">
        <v>0.95833333333333337</v>
      </c>
      <c r="P399">
        <v>86</v>
      </c>
      <c r="Q399">
        <v>94</v>
      </c>
      <c r="R399" s="102">
        <v>0.79861111111111116</v>
      </c>
      <c r="S399">
        <v>71</v>
      </c>
      <c r="T399" s="102">
        <v>0.4375</v>
      </c>
      <c r="AB399" s="77">
        <f t="shared" si="6"/>
        <v>310</v>
      </c>
    </row>
    <row r="400" spans="1:28" x14ac:dyDescent="0.3">
      <c r="A400" s="34">
        <v>42038</v>
      </c>
      <c r="B400">
        <v>1159</v>
      </c>
      <c r="C400" t="s">
        <v>1282</v>
      </c>
      <c r="D400" t="s">
        <v>1283</v>
      </c>
      <c r="E400">
        <v>38</v>
      </c>
      <c r="F400" t="s">
        <v>1404</v>
      </c>
      <c r="G400" t="s">
        <v>2062</v>
      </c>
      <c r="H400" t="s">
        <v>1513</v>
      </c>
      <c r="I400" s="102">
        <v>0.79166666666666663</v>
      </c>
      <c r="J400" t="s">
        <v>1314</v>
      </c>
      <c r="K400" s="102">
        <v>6.9444444444444441E-3</v>
      </c>
      <c r="L400">
        <v>36</v>
      </c>
      <c r="M400" t="s">
        <v>1326</v>
      </c>
      <c r="N400" t="s">
        <v>1516</v>
      </c>
      <c r="O400" s="102">
        <v>6.9444444444444441E-3</v>
      </c>
      <c r="P400">
        <v>80</v>
      </c>
      <c r="Q400">
        <v>95</v>
      </c>
      <c r="R400" t="s">
        <v>51</v>
      </c>
      <c r="S400">
        <v>61</v>
      </c>
      <c r="T400" s="102">
        <v>0.24305555555555555</v>
      </c>
      <c r="AB400" s="77">
        <f t="shared" si="6"/>
        <v>360</v>
      </c>
    </row>
    <row r="401" spans="1:28" x14ac:dyDescent="0.3">
      <c r="A401" s="34">
        <v>42039</v>
      </c>
      <c r="B401">
        <v>1159</v>
      </c>
      <c r="C401" t="s">
        <v>1282</v>
      </c>
      <c r="D401" t="s">
        <v>1283</v>
      </c>
      <c r="E401">
        <v>38</v>
      </c>
      <c r="F401" t="s">
        <v>1833</v>
      </c>
      <c r="G401" t="s">
        <v>1381</v>
      </c>
      <c r="H401" t="s">
        <v>1485</v>
      </c>
      <c r="J401" t="s">
        <v>1481</v>
      </c>
      <c r="K401" s="102">
        <v>0.93055555555555547</v>
      </c>
      <c r="L401">
        <v>1</v>
      </c>
      <c r="M401" t="s">
        <v>1434</v>
      </c>
      <c r="N401" t="s">
        <v>1665</v>
      </c>
      <c r="O401" s="102">
        <v>0.25694444444444448</v>
      </c>
      <c r="P401">
        <v>73</v>
      </c>
      <c r="Q401">
        <v>95</v>
      </c>
      <c r="R401" t="s">
        <v>51</v>
      </c>
      <c r="S401">
        <v>59</v>
      </c>
      <c r="T401" t="s">
        <v>51</v>
      </c>
      <c r="AB401" s="77">
        <f t="shared" si="6"/>
        <v>10</v>
      </c>
    </row>
    <row r="402" spans="1:28" x14ac:dyDescent="0.3">
      <c r="A402" s="34">
        <v>42040</v>
      </c>
      <c r="B402">
        <v>1159</v>
      </c>
      <c r="C402" t="s">
        <v>1282</v>
      </c>
      <c r="D402" t="s">
        <v>1283</v>
      </c>
      <c r="E402">
        <v>38</v>
      </c>
      <c r="F402" t="s">
        <v>1297</v>
      </c>
      <c r="G402" t="s">
        <v>1377</v>
      </c>
      <c r="H402" t="s">
        <v>1396</v>
      </c>
      <c r="I402" s="102">
        <v>0.95833333333333337</v>
      </c>
      <c r="J402" t="s">
        <v>1436</v>
      </c>
      <c r="K402" s="102">
        <v>0.43055555555555558</v>
      </c>
      <c r="L402">
        <v>1</v>
      </c>
      <c r="M402" t="s">
        <v>1316</v>
      </c>
      <c r="N402" t="s">
        <v>1550</v>
      </c>
      <c r="O402" s="102">
        <v>0.65277777777777779</v>
      </c>
      <c r="P402">
        <v>78</v>
      </c>
      <c r="Q402">
        <v>94</v>
      </c>
      <c r="R402" t="s">
        <v>51</v>
      </c>
      <c r="S402">
        <v>55</v>
      </c>
      <c r="T402" s="102">
        <v>0.46527777777777773</v>
      </c>
      <c r="AB402" s="77">
        <f t="shared" si="6"/>
        <v>10</v>
      </c>
    </row>
    <row r="403" spans="1:28" x14ac:dyDescent="0.3">
      <c r="A403" s="34">
        <v>42041</v>
      </c>
      <c r="B403">
        <v>1159</v>
      </c>
      <c r="C403" t="s">
        <v>1282</v>
      </c>
      <c r="D403" t="s">
        <v>1283</v>
      </c>
      <c r="E403">
        <v>38</v>
      </c>
      <c r="F403" t="s">
        <v>1710</v>
      </c>
      <c r="G403" t="s">
        <v>1359</v>
      </c>
      <c r="H403" t="s">
        <v>1628</v>
      </c>
      <c r="I403" s="102">
        <v>0.2986111111111111</v>
      </c>
      <c r="J403" t="s">
        <v>1384</v>
      </c>
      <c r="K403" s="102">
        <v>6.25E-2</v>
      </c>
      <c r="L403">
        <v>2</v>
      </c>
      <c r="M403" t="s">
        <v>1435</v>
      </c>
      <c r="N403" t="s">
        <v>1399</v>
      </c>
      <c r="O403" s="102">
        <v>0.125</v>
      </c>
      <c r="P403">
        <v>89</v>
      </c>
      <c r="Q403">
        <v>95</v>
      </c>
      <c r="R403" s="102">
        <v>0.75</v>
      </c>
      <c r="S403">
        <v>75</v>
      </c>
      <c r="T403" s="102">
        <v>0.47916666666666669</v>
      </c>
      <c r="AB403" s="77">
        <f t="shared" si="6"/>
        <v>20</v>
      </c>
    </row>
    <row r="404" spans="1:28" x14ac:dyDescent="0.3">
      <c r="A404" s="34">
        <v>42042</v>
      </c>
      <c r="B404">
        <v>1159</v>
      </c>
      <c r="C404" t="s">
        <v>1282</v>
      </c>
      <c r="D404" t="s">
        <v>1283</v>
      </c>
      <c r="E404">
        <v>38</v>
      </c>
      <c r="F404" t="s">
        <v>1453</v>
      </c>
      <c r="G404" t="s">
        <v>1308</v>
      </c>
      <c r="H404" t="s">
        <v>1415</v>
      </c>
      <c r="I404" s="102">
        <v>0.95138888888888884</v>
      </c>
      <c r="J404" t="s">
        <v>1475</v>
      </c>
      <c r="K404" s="102">
        <v>0.31944444444444448</v>
      </c>
      <c r="L404">
        <v>2</v>
      </c>
      <c r="M404" t="s">
        <v>1296</v>
      </c>
      <c r="N404" t="s">
        <v>1354</v>
      </c>
      <c r="O404" s="102">
        <v>0.34027777777777773</v>
      </c>
      <c r="P404">
        <v>87</v>
      </c>
      <c r="Q404">
        <v>93</v>
      </c>
      <c r="R404" t="s">
        <v>51</v>
      </c>
      <c r="S404">
        <v>71</v>
      </c>
      <c r="T404" s="102">
        <v>0.14583333333333334</v>
      </c>
      <c r="AB404" s="77">
        <f t="shared" si="6"/>
        <v>20</v>
      </c>
    </row>
    <row r="405" spans="1:28" x14ac:dyDescent="0.3">
      <c r="A405" s="34">
        <v>42043</v>
      </c>
      <c r="B405">
        <v>1159</v>
      </c>
      <c r="C405" t="s">
        <v>1282</v>
      </c>
      <c r="D405" t="s">
        <v>1283</v>
      </c>
      <c r="E405">
        <v>38</v>
      </c>
      <c r="F405" t="s">
        <v>1388</v>
      </c>
      <c r="G405" t="s">
        <v>1703</v>
      </c>
      <c r="H405" t="s">
        <v>1860</v>
      </c>
      <c r="I405" t="s">
        <v>51</v>
      </c>
      <c r="J405" t="s">
        <v>1316</v>
      </c>
      <c r="K405" s="102">
        <v>0.54166666666666663</v>
      </c>
      <c r="L405">
        <v>6</v>
      </c>
      <c r="M405" t="s">
        <v>1296</v>
      </c>
      <c r="N405" t="s">
        <v>1316</v>
      </c>
      <c r="O405" s="102">
        <v>0.55555555555555558</v>
      </c>
      <c r="P405">
        <v>82</v>
      </c>
      <c r="Q405">
        <v>94</v>
      </c>
      <c r="R405" s="102">
        <v>4.1666666666666664E-2</v>
      </c>
      <c r="S405">
        <v>69</v>
      </c>
      <c r="T405" s="102">
        <v>0.35416666666666669</v>
      </c>
      <c r="AB405" s="77">
        <f t="shared" si="6"/>
        <v>60</v>
      </c>
    </row>
    <row r="406" spans="1:28" x14ac:dyDescent="0.3">
      <c r="A406" s="34">
        <v>42044</v>
      </c>
      <c r="B406">
        <v>1159</v>
      </c>
      <c r="C406" t="s">
        <v>1282</v>
      </c>
      <c r="D406" t="s">
        <v>1283</v>
      </c>
      <c r="E406">
        <v>38</v>
      </c>
      <c r="F406" t="s">
        <v>1443</v>
      </c>
      <c r="G406" t="s">
        <v>1308</v>
      </c>
      <c r="H406" t="s">
        <v>1358</v>
      </c>
      <c r="I406" s="102">
        <v>0.97222222222222221</v>
      </c>
      <c r="J406" t="s">
        <v>1814</v>
      </c>
      <c r="K406" s="102">
        <v>0.50694444444444442</v>
      </c>
      <c r="L406">
        <v>6</v>
      </c>
      <c r="M406" t="s">
        <v>1396</v>
      </c>
      <c r="N406" t="s">
        <v>1434</v>
      </c>
      <c r="O406" s="102">
        <v>0.70833333333333337</v>
      </c>
      <c r="P406">
        <v>75</v>
      </c>
      <c r="Q406">
        <v>95</v>
      </c>
      <c r="R406" s="102">
        <v>0.96527777777777779</v>
      </c>
      <c r="S406">
        <v>62</v>
      </c>
      <c r="T406" s="102">
        <v>0.47916666666666669</v>
      </c>
      <c r="AB406" s="77">
        <f t="shared" si="6"/>
        <v>60</v>
      </c>
    </row>
    <row r="407" spans="1:28" x14ac:dyDescent="0.3">
      <c r="A407" s="34">
        <v>42045</v>
      </c>
      <c r="B407">
        <v>1159</v>
      </c>
      <c r="C407" t="s">
        <v>1282</v>
      </c>
      <c r="D407" t="s">
        <v>1283</v>
      </c>
      <c r="E407">
        <v>38</v>
      </c>
      <c r="F407" t="s">
        <v>1345</v>
      </c>
      <c r="G407" t="s">
        <v>1308</v>
      </c>
      <c r="H407" t="s">
        <v>2063</v>
      </c>
      <c r="I407" s="102">
        <v>0.28472222222222221</v>
      </c>
      <c r="J407" t="s">
        <v>1294</v>
      </c>
      <c r="K407" s="102">
        <v>0.66666666666666663</v>
      </c>
      <c r="L407">
        <v>20</v>
      </c>
      <c r="M407" t="s">
        <v>1435</v>
      </c>
      <c r="N407" t="s">
        <v>1391</v>
      </c>
      <c r="O407" s="102">
        <v>0.95833333333333337</v>
      </c>
      <c r="P407">
        <v>81</v>
      </c>
      <c r="Q407">
        <v>95</v>
      </c>
      <c r="R407" s="102">
        <v>9.7222222222222224E-2</v>
      </c>
      <c r="S407">
        <v>64</v>
      </c>
      <c r="T407" s="102">
        <v>0.53472222222222221</v>
      </c>
      <c r="AB407" s="77">
        <f t="shared" si="6"/>
        <v>200</v>
      </c>
    </row>
    <row r="408" spans="1:28" x14ac:dyDescent="0.3">
      <c r="A408" s="34">
        <v>42046</v>
      </c>
      <c r="B408">
        <v>1159</v>
      </c>
      <c r="C408" t="s">
        <v>1282</v>
      </c>
      <c r="D408" t="s">
        <v>1283</v>
      </c>
      <c r="E408">
        <v>38</v>
      </c>
      <c r="F408" t="s">
        <v>1484</v>
      </c>
      <c r="G408" t="s">
        <v>1308</v>
      </c>
      <c r="H408" t="s">
        <v>1285</v>
      </c>
      <c r="I408" s="102">
        <v>0.22916666666666666</v>
      </c>
      <c r="J408" t="s">
        <v>1637</v>
      </c>
      <c r="K408" s="102">
        <v>0.51388888888888895</v>
      </c>
      <c r="L408">
        <v>0</v>
      </c>
      <c r="M408" t="s">
        <v>1326</v>
      </c>
      <c r="N408" t="s">
        <v>1289</v>
      </c>
      <c r="O408" t="s">
        <v>51</v>
      </c>
      <c r="P408">
        <v>74</v>
      </c>
      <c r="Q408">
        <v>92</v>
      </c>
      <c r="R408" s="102">
        <v>9.0277777777777776E-2</v>
      </c>
      <c r="S408">
        <v>43</v>
      </c>
      <c r="T408" s="102">
        <v>0.50694444444444442</v>
      </c>
      <c r="AB408" s="77">
        <f t="shared" si="6"/>
        <v>0</v>
      </c>
    </row>
    <row r="409" spans="1:28" x14ac:dyDescent="0.3">
      <c r="A409" s="34">
        <v>42047</v>
      </c>
      <c r="B409">
        <v>1159</v>
      </c>
      <c r="C409" t="s">
        <v>1282</v>
      </c>
      <c r="D409" t="s">
        <v>1283</v>
      </c>
      <c r="E409">
        <v>38</v>
      </c>
      <c r="F409" t="s">
        <v>1421</v>
      </c>
      <c r="G409" t="s">
        <v>1308</v>
      </c>
      <c r="H409" t="s">
        <v>1860</v>
      </c>
      <c r="I409" s="102">
        <v>0.20833333333333334</v>
      </c>
      <c r="J409" t="s">
        <v>1521</v>
      </c>
      <c r="K409" s="102">
        <v>0.47916666666666669</v>
      </c>
      <c r="L409">
        <v>28</v>
      </c>
      <c r="M409" t="s">
        <v>1326</v>
      </c>
      <c r="N409" t="s">
        <v>1322</v>
      </c>
      <c r="O409" s="102">
        <v>0.52083333333333337</v>
      </c>
      <c r="P409">
        <v>83</v>
      </c>
      <c r="Q409">
        <v>94</v>
      </c>
      <c r="R409" t="s">
        <v>51</v>
      </c>
      <c r="S409">
        <v>61</v>
      </c>
      <c r="T409" s="102">
        <v>0.47222222222222227</v>
      </c>
      <c r="AB409" s="77">
        <f t="shared" si="6"/>
        <v>280</v>
      </c>
    </row>
    <row r="410" spans="1:28" x14ac:dyDescent="0.3">
      <c r="A410" s="34">
        <v>42048</v>
      </c>
      <c r="B410">
        <v>1159</v>
      </c>
      <c r="C410" t="s">
        <v>1282</v>
      </c>
      <c r="D410" t="s">
        <v>1283</v>
      </c>
      <c r="E410">
        <v>38</v>
      </c>
      <c r="F410" t="s">
        <v>1489</v>
      </c>
      <c r="G410" t="s">
        <v>1462</v>
      </c>
      <c r="H410" t="s">
        <v>1476</v>
      </c>
      <c r="I410" s="102">
        <v>0.2986111111111111</v>
      </c>
      <c r="J410" t="s">
        <v>1321</v>
      </c>
      <c r="K410" s="102">
        <v>0.5</v>
      </c>
      <c r="L410">
        <v>29</v>
      </c>
      <c r="M410" t="s">
        <v>1347</v>
      </c>
      <c r="N410" t="s">
        <v>1556</v>
      </c>
      <c r="O410" s="102">
        <v>0.68055555555555547</v>
      </c>
      <c r="P410">
        <v>78</v>
      </c>
      <c r="Q410">
        <v>94</v>
      </c>
      <c r="R410" s="102">
        <v>0.19444444444444445</v>
      </c>
      <c r="S410">
        <v>43</v>
      </c>
      <c r="T410" s="102">
        <v>0.49305555555555558</v>
      </c>
      <c r="AB410" s="77">
        <f t="shared" si="6"/>
        <v>290</v>
      </c>
    </row>
    <row r="411" spans="1:28" x14ac:dyDescent="0.3">
      <c r="A411" s="34">
        <v>42049</v>
      </c>
      <c r="B411">
        <v>1159</v>
      </c>
      <c r="C411" t="s">
        <v>1282</v>
      </c>
      <c r="D411" t="s">
        <v>1283</v>
      </c>
      <c r="E411">
        <v>38</v>
      </c>
      <c r="F411" t="s">
        <v>1440</v>
      </c>
      <c r="G411" t="s">
        <v>1605</v>
      </c>
      <c r="H411" t="s">
        <v>1475</v>
      </c>
      <c r="I411" s="102">
        <v>0.15972222222222224</v>
      </c>
      <c r="J411" t="s">
        <v>1362</v>
      </c>
      <c r="K411" s="102">
        <v>0.33333333333333331</v>
      </c>
      <c r="L411">
        <v>26</v>
      </c>
      <c r="M411" t="s">
        <v>1396</v>
      </c>
      <c r="N411" t="s">
        <v>1333</v>
      </c>
      <c r="O411" s="102">
        <v>0.23611111111111113</v>
      </c>
      <c r="P411">
        <v>82</v>
      </c>
      <c r="Q411">
        <v>94</v>
      </c>
      <c r="R411" t="s">
        <v>51</v>
      </c>
      <c r="S411">
        <v>60</v>
      </c>
      <c r="T411" s="102">
        <v>0.2638888888888889</v>
      </c>
      <c r="AB411" s="77">
        <f t="shared" si="6"/>
        <v>260</v>
      </c>
    </row>
    <row r="412" spans="1:28" x14ac:dyDescent="0.3">
      <c r="A412" s="34">
        <v>42050</v>
      </c>
      <c r="B412">
        <v>1159</v>
      </c>
      <c r="C412" t="s">
        <v>1282</v>
      </c>
      <c r="D412" t="s">
        <v>1283</v>
      </c>
      <c r="E412">
        <v>38</v>
      </c>
      <c r="F412" t="s">
        <v>1428</v>
      </c>
      <c r="G412" t="s">
        <v>1736</v>
      </c>
      <c r="H412" t="s">
        <v>1436</v>
      </c>
      <c r="I412" s="102">
        <v>2.0833333333333332E-2</v>
      </c>
      <c r="J412" t="s">
        <v>1383</v>
      </c>
      <c r="K412" s="102">
        <v>0.44444444444444442</v>
      </c>
      <c r="L412">
        <v>29</v>
      </c>
      <c r="M412" t="s">
        <v>1340</v>
      </c>
      <c r="N412" t="s">
        <v>1671</v>
      </c>
      <c r="O412" s="102">
        <v>0.44444444444444442</v>
      </c>
      <c r="P412">
        <v>94</v>
      </c>
      <c r="Q412">
        <v>95</v>
      </c>
      <c r="R412" s="102">
        <v>0.8125</v>
      </c>
      <c r="S412">
        <v>91</v>
      </c>
      <c r="T412" s="102">
        <v>0.44444444444444442</v>
      </c>
      <c r="AB412" s="77">
        <f t="shared" si="6"/>
        <v>290</v>
      </c>
    </row>
    <row r="413" spans="1:28" x14ac:dyDescent="0.3">
      <c r="A413" s="34">
        <v>42051</v>
      </c>
      <c r="B413">
        <v>1159</v>
      </c>
      <c r="C413" t="s">
        <v>1282</v>
      </c>
      <c r="D413" t="s">
        <v>1283</v>
      </c>
      <c r="E413">
        <v>38</v>
      </c>
      <c r="F413" t="s">
        <v>1375</v>
      </c>
      <c r="G413" t="s">
        <v>1492</v>
      </c>
      <c r="H413" t="s">
        <v>1407</v>
      </c>
      <c r="I413" s="102">
        <v>0.95833333333333337</v>
      </c>
      <c r="J413" t="s">
        <v>1292</v>
      </c>
      <c r="K413" s="102">
        <v>0.54166666666666663</v>
      </c>
      <c r="L413">
        <v>32</v>
      </c>
      <c r="M413" t="s">
        <v>1301</v>
      </c>
      <c r="N413" t="s">
        <v>1588</v>
      </c>
      <c r="O413" s="102">
        <v>0.8125</v>
      </c>
      <c r="P413">
        <v>85</v>
      </c>
      <c r="Q413">
        <v>94</v>
      </c>
      <c r="R413" t="s">
        <v>51</v>
      </c>
      <c r="S413">
        <v>70</v>
      </c>
      <c r="T413" s="102">
        <v>0.41666666666666669</v>
      </c>
      <c r="AB413" s="77">
        <f t="shared" si="6"/>
        <v>320</v>
      </c>
    </row>
    <row r="414" spans="1:28" x14ac:dyDescent="0.3">
      <c r="A414" s="34">
        <v>42052</v>
      </c>
      <c r="B414">
        <v>1159</v>
      </c>
      <c r="C414" t="s">
        <v>1282</v>
      </c>
      <c r="D414" t="s">
        <v>1283</v>
      </c>
      <c r="E414">
        <v>38</v>
      </c>
      <c r="F414" t="s">
        <v>1436</v>
      </c>
      <c r="G414" t="s">
        <v>1513</v>
      </c>
      <c r="H414" t="s">
        <v>1384</v>
      </c>
      <c r="I414" s="102">
        <v>0.22916666666666666</v>
      </c>
      <c r="J414" t="s">
        <v>1449</v>
      </c>
      <c r="K414" s="102">
        <v>0.63888888888888895</v>
      </c>
      <c r="L414">
        <v>1</v>
      </c>
      <c r="M414" t="s">
        <v>1456</v>
      </c>
      <c r="N414" t="s">
        <v>1599</v>
      </c>
      <c r="O414" s="102">
        <v>0.22916666666666666</v>
      </c>
      <c r="P414">
        <v>72</v>
      </c>
      <c r="Q414">
        <v>89</v>
      </c>
      <c r="R414" s="102">
        <v>0.23611111111111113</v>
      </c>
      <c r="S414">
        <v>66</v>
      </c>
      <c r="T414" s="102">
        <v>0.35416666666666669</v>
      </c>
      <c r="AB414" s="77">
        <f t="shared" si="6"/>
        <v>10</v>
      </c>
    </row>
    <row r="415" spans="1:28" x14ac:dyDescent="0.3">
      <c r="A415" s="34">
        <v>42053</v>
      </c>
      <c r="B415">
        <v>1159</v>
      </c>
      <c r="C415" t="s">
        <v>1282</v>
      </c>
      <c r="D415" t="s">
        <v>1283</v>
      </c>
      <c r="E415">
        <v>38</v>
      </c>
      <c r="F415" t="s">
        <v>1359</v>
      </c>
      <c r="G415" t="s">
        <v>1465</v>
      </c>
      <c r="H415" t="s">
        <v>1897</v>
      </c>
      <c r="I415" s="102">
        <v>0.99930555555555556</v>
      </c>
      <c r="J415" t="s">
        <v>1319</v>
      </c>
      <c r="K415" s="102">
        <v>0.51388888888888895</v>
      </c>
      <c r="L415">
        <v>6</v>
      </c>
      <c r="M415" t="s">
        <v>1288</v>
      </c>
      <c r="N415" t="s">
        <v>1286</v>
      </c>
      <c r="O415" s="102">
        <v>0.52777777777777779</v>
      </c>
      <c r="P415">
        <v>81</v>
      </c>
      <c r="Q415">
        <v>94</v>
      </c>
      <c r="R415" t="s">
        <v>51</v>
      </c>
      <c r="S415">
        <v>65</v>
      </c>
      <c r="T415" t="s">
        <v>51</v>
      </c>
      <c r="AB415" s="77">
        <f t="shared" si="6"/>
        <v>60</v>
      </c>
    </row>
    <row r="416" spans="1:28" x14ac:dyDescent="0.3">
      <c r="A416" s="34">
        <v>42054</v>
      </c>
      <c r="B416">
        <v>1159</v>
      </c>
      <c r="C416" t="s">
        <v>1282</v>
      </c>
      <c r="D416" t="s">
        <v>1283</v>
      </c>
      <c r="E416">
        <v>38</v>
      </c>
      <c r="F416" t="s">
        <v>1456</v>
      </c>
      <c r="G416" t="s">
        <v>1308</v>
      </c>
      <c r="H416" t="s">
        <v>1335</v>
      </c>
      <c r="I416" s="102">
        <v>0.30555555555555552</v>
      </c>
      <c r="J416" t="s">
        <v>1552</v>
      </c>
      <c r="K416" s="102">
        <v>0.68055555555555547</v>
      </c>
      <c r="L416">
        <v>21</v>
      </c>
      <c r="M416" t="s">
        <v>1296</v>
      </c>
      <c r="N416" t="s">
        <v>1404</v>
      </c>
      <c r="O416" s="102">
        <v>0.31944444444444448</v>
      </c>
      <c r="P416">
        <v>78</v>
      </c>
      <c r="Q416">
        <v>95</v>
      </c>
      <c r="R416" s="102">
        <v>0</v>
      </c>
      <c r="S416">
        <v>57</v>
      </c>
      <c r="T416" s="102">
        <v>0.71527777777777779</v>
      </c>
      <c r="AB416" s="77">
        <f t="shared" si="6"/>
        <v>210</v>
      </c>
    </row>
    <row r="417" spans="1:28" x14ac:dyDescent="0.3">
      <c r="A417" s="34">
        <v>42055</v>
      </c>
      <c r="B417">
        <v>1159</v>
      </c>
      <c r="C417" t="s">
        <v>1282</v>
      </c>
      <c r="D417" t="s">
        <v>1283</v>
      </c>
      <c r="E417">
        <v>38</v>
      </c>
      <c r="F417" t="s">
        <v>1428</v>
      </c>
      <c r="G417" t="s">
        <v>1777</v>
      </c>
      <c r="H417" t="s">
        <v>1407</v>
      </c>
      <c r="I417" s="102">
        <v>3.4722222222222224E-2</v>
      </c>
      <c r="J417" t="s">
        <v>1574</v>
      </c>
      <c r="K417" s="102">
        <v>0.625</v>
      </c>
      <c r="L417">
        <v>28</v>
      </c>
      <c r="M417" t="s">
        <v>1296</v>
      </c>
      <c r="N417" t="s">
        <v>1436</v>
      </c>
      <c r="O417" s="102">
        <v>0.3611111111111111</v>
      </c>
      <c r="P417">
        <v>83</v>
      </c>
      <c r="Q417">
        <v>94</v>
      </c>
      <c r="R417" t="s">
        <v>51</v>
      </c>
      <c r="S417">
        <v>62</v>
      </c>
      <c r="T417" s="102">
        <v>0.23611111111111113</v>
      </c>
      <c r="AB417" s="77">
        <f t="shared" si="6"/>
        <v>280</v>
      </c>
    </row>
    <row r="418" spans="1:28" x14ac:dyDescent="0.3">
      <c r="A418" s="34">
        <v>42056</v>
      </c>
      <c r="B418">
        <v>1159</v>
      </c>
      <c r="C418" t="s">
        <v>1282</v>
      </c>
      <c r="D418" t="s">
        <v>1283</v>
      </c>
      <c r="E418">
        <v>38</v>
      </c>
      <c r="F418" t="s">
        <v>1339</v>
      </c>
      <c r="G418" t="s">
        <v>1490</v>
      </c>
      <c r="H418" t="s">
        <v>1320</v>
      </c>
      <c r="I418" s="102">
        <v>0.52083333333333337</v>
      </c>
      <c r="J418" t="s">
        <v>1496</v>
      </c>
      <c r="K418" s="102">
        <v>6.9444444444444441E-3</v>
      </c>
      <c r="L418">
        <v>31</v>
      </c>
      <c r="M418" t="s">
        <v>1336</v>
      </c>
      <c r="N418" t="s">
        <v>1751</v>
      </c>
      <c r="O418" s="102">
        <v>0.57638888888888895</v>
      </c>
      <c r="P418">
        <v>85</v>
      </c>
      <c r="Q418">
        <v>95</v>
      </c>
      <c r="R418" t="s">
        <v>51</v>
      </c>
      <c r="S418">
        <v>70</v>
      </c>
      <c r="T418" s="102">
        <v>0.70138888888888884</v>
      </c>
      <c r="AB418" s="77">
        <f t="shared" si="6"/>
        <v>310</v>
      </c>
    </row>
    <row r="419" spans="1:28" x14ac:dyDescent="0.3">
      <c r="A419" s="34">
        <v>42057</v>
      </c>
      <c r="B419">
        <v>1159</v>
      </c>
      <c r="C419" t="s">
        <v>1282</v>
      </c>
      <c r="D419" t="s">
        <v>1283</v>
      </c>
      <c r="E419">
        <v>38</v>
      </c>
      <c r="F419" t="s">
        <v>1375</v>
      </c>
      <c r="G419" t="s">
        <v>1329</v>
      </c>
      <c r="H419" t="s">
        <v>1475</v>
      </c>
      <c r="I419" s="102">
        <v>8.3333333333333329E-2</v>
      </c>
      <c r="J419" t="s">
        <v>1521</v>
      </c>
      <c r="K419" s="102">
        <v>0.875</v>
      </c>
      <c r="L419">
        <v>30</v>
      </c>
      <c r="M419" t="s">
        <v>1288</v>
      </c>
      <c r="N419" t="s">
        <v>1295</v>
      </c>
      <c r="O419" s="102">
        <v>3.4722222222222224E-2</v>
      </c>
      <c r="P419">
        <v>80</v>
      </c>
      <c r="Q419">
        <v>94</v>
      </c>
      <c r="R419" t="s">
        <v>51</v>
      </c>
      <c r="S419">
        <v>69</v>
      </c>
      <c r="T419" s="102">
        <v>0.51388888888888895</v>
      </c>
      <c r="AB419" s="77">
        <f t="shared" si="6"/>
        <v>300</v>
      </c>
    </row>
    <row r="420" spans="1:28" x14ac:dyDescent="0.3">
      <c r="A420" s="34">
        <v>42058</v>
      </c>
      <c r="B420">
        <v>1159</v>
      </c>
      <c r="C420" t="s">
        <v>1282</v>
      </c>
      <c r="D420" t="s">
        <v>1283</v>
      </c>
      <c r="E420">
        <v>38</v>
      </c>
      <c r="F420" t="s">
        <v>1314</v>
      </c>
      <c r="G420" t="s">
        <v>1300</v>
      </c>
      <c r="H420" t="s">
        <v>1327</v>
      </c>
      <c r="I420" s="102">
        <v>0.95833333333333337</v>
      </c>
      <c r="J420" t="s">
        <v>1577</v>
      </c>
      <c r="K420" s="102">
        <v>0.55555555555555558</v>
      </c>
      <c r="L420">
        <v>0</v>
      </c>
      <c r="M420" t="s">
        <v>1327</v>
      </c>
      <c r="N420" t="s">
        <v>1516</v>
      </c>
      <c r="O420" t="s">
        <v>51</v>
      </c>
      <c r="P420">
        <v>86</v>
      </c>
      <c r="Q420">
        <v>94</v>
      </c>
      <c r="R420" t="s">
        <v>51</v>
      </c>
      <c r="S420">
        <v>65</v>
      </c>
      <c r="T420" s="102">
        <v>0.875</v>
      </c>
      <c r="AB420" s="77">
        <f t="shared" si="6"/>
        <v>0</v>
      </c>
    </row>
    <row r="421" spans="1:28" x14ac:dyDescent="0.3">
      <c r="A421" s="34">
        <v>42059</v>
      </c>
      <c r="B421">
        <v>1159</v>
      </c>
      <c r="C421" t="s">
        <v>1282</v>
      </c>
      <c r="D421" t="s">
        <v>1283</v>
      </c>
      <c r="E421">
        <v>38</v>
      </c>
      <c r="F421" t="s">
        <v>1316</v>
      </c>
      <c r="G421" t="s">
        <v>1605</v>
      </c>
      <c r="H421" t="s">
        <v>1289</v>
      </c>
      <c r="I421" s="102">
        <v>0.15277777777777776</v>
      </c>
      <c r="J421" t="s">
        <v>1463</v>
      </c>
      <c r="K421" s="102">
        <v>0.90972222222222221</v>
      </c>
      <c r="L421">
        <v>29</v>
      </c>
      <c r="M421" t="s">
        <v>1316</v>
      </c>
      <c r="N421" t="s">
        <v>1776</v>
      </c>
      <c r="O421" s="102">
        <v>0.14583333333333334</v>
      </c>
      <c r="P421">
        <v>86</v>
      </c>
      <c r="Q421">
        <v>93</v>
      </c>
      <c r="R421" t="s">
        <v>51</v>
      </c>
      <c r="S421">
        <v>78</v>
      </c>
      <c r="T421" s="102">
        <v>0.45833333333333331</v>
      </c>
      <c r="AB421" s="77">
        <f t="shared" si="6"/>
        <v>290</v>
      </c>
    </row>
    <row r="422" spans="1:28" x14ac:dyDescent="0.3">
      <c r="A422" s="34">
        <v>42060</v>
      </c>
      <c r="B422">
        <v>1159</v>
      </c>
      <c r="C422" t="s">
        <v>1282</v>
      </c>
      <c r="D422" t="s">
        <v>1283</v>
      </c>
      <c r="E422">
        <v>38</v>
      </c>
      <c r="F422" t="s">
        <v>1333</v>
      </c>
      <c r="G422" t="s">
        <v>1435</v>
      </c>
      <c r="H422" t="s">
        <v>1418</v>
      </c>
      <c r="I422" s="102">
        <v>6.9444444444444441E-3</v>
      </c>
      <c r="J422" t="s">
        <v>1577</v>
      </c>
      <c r="K422" s="102">
        <v>0.52777777777777779</v>
      </c>
      <c r="L422">
        <v>27</v>
      </c>
      <c r="M422" t="s">
        <v>1316</v>
      </c>
      <c r="N422" t="s">
        <v>1741</v>
      </c>
      <c r="O422" s="102">
        <v>0.40972222222222227</v>
      </c>
      <c r="P422">
        <v>82</v>
      </c>
      <c r="Q422">
        <v>94</v>
      </c>
      <c r="R422" t="s">
        <v>51</v>
      </c>
      <c r="S422">
        <v>63</v>
      </c>
      <c r="T422" s="102">
        <v>0.52777777777777779</v>
      </c>
      <c r="AB422" s="77">
        <f t="shared" si="6"/>
        <v>270</v>
      </c>
    </row>
    <row r="423" spans="1:28" x14ac:dyDescent="0.3">
      <c r="A423" s="34">
        <v>42061</v>
      </c>
      <c r="B423">
        <v>1159</v>
      </c>
      <c r="C423" t="s">
        <v>1282</v>
      </c>
      <c r="D423" t="s">
        <v>1283</v>
      </c>
      <c r="E423">
        <v>38</v>
      </c>
      <c r="F423" t="s">
        <v>1362</v>
      </c>
      <c r="G423" t="s">
        <v>1521</v>
      </c>
      <c r="H423" t="s">
        <v>1344</v>
      </c>
      <c r="I423" s="102">
        <v>0.95833333333333337</v>
      </c>
      <c r="J423" t="s">
        <v>1300</v>
      </c>
      <c r="K423" s="102">
        <v>0.66666666666666663</v>
      </c>
      <c r="L423">
        <v>32</v>
      </c>
      <c r="M423" t="s">
        <v>1289</v>
      </c>
      <c r="N423" t="s">
        <v>1399</v>
      </c>
      <c r="O423" s="102">
        <v>0.84722222222222221</v>
      </c>
      <c r="P423">
        <v>91</v>
      </c>
      <c r="Q423">
        <v>95</v>
      </c>
      <c r="R423" s="102">
        <v>0.1111111111111111</v>
      </c>
      <c r="S423">
        <v>73</v>
      </c>
      <c r="T423" s="102">
        <v>0.65972222222222221</v>
      </c>
      <c r="AB423" s="77">
        <f t="shared" si="6"/>
        <v>320</v>
      </c>
    </row>
    <row r="424" spans="1:28" x14ac:dyDescent="0.3">
      <c r="A424" s="34">
        <v>42062</v>
      </c>
      <c r="B424">
        <v>1159</v>
      </c>
      <c r="C424" t="s">
        <v>1282</v>
      </c>
      <c r="D424" t="s">
        <v>1283</v>
      </c>
      <c r="E424">
        <v>38</v>
      </c>
      <c r="F424" t="s">
        <v>1314</v>
      </c>
      <c r="G424" t="s">
        <v>1308</v>
      </c>
      <c r="H424" t="s">
        <v>1484</v>
      </c>
      <c r="I424" s="102">
        <v>0.99930555555555556</v>
      </c>
      <c r="J424" t="s">
        <v>1319</v>
      </c>
      <c r="K424" s="102">
        <v>0.57638888888888895</v>
      </c>
      <c r="L424">
        <v>30</v>
      </c>
      <c r="M424" t="s">
        <v>1340</v>
      </c>
      <c r="N424" t="s">
        <v>1492</v>
      </c>
      <c r="O424" s="102">
        <v>0.19444444444444445</v>
      </c>
      <c r="P424">
        <v>71</v>
      </c>
      <c r="Q424">
        <v>94</v>
      </c>
      <c r="R424" t="s">
        <v>51</v>
      </c>
      <c r="S424">
        <v>66</v>
      </c>
      <c r="T424" s="102">
        <v>0.41666666666666669</v>
      </c>
      <c r="AB424" s="77">
        <f t="shared" si="6"/>
        <v>300</v>
      </c>
    </row>
    <row r="425" spans="1:28" x14ac:dyDescent="0.3">
      <c r="A425" s="34">
        <v>42063</v>
      </c>
      <c r="B425">
        <v>1159</v>
      </c>
      <c r="C425" t="s">
        <v>1282</v>
      </c>
      <c r="D425" t="s">
        <v>1283</v>
      </c>
      <c r="E425">
        <v>38</v>
      </c>
      <c r="F425" t="s">
        <v>1302</v>
      </c>
      <c r="G425" t="s">
        <v>1465</v>
      </c>
      <c r="H425" t="s">
        <v>1286</v>
      </c>
      <c r="I425" s="102">
        <v>5.5555555555555552E-2</v>
      </c>
      <c r="J425" t="s">
        <v>1386</v>
      </c>
      <c r="K425" s="102">
        <v>0.91666666666666663</v>
      </c>
      <c r="L425">
        <v>26</v>
      </c>
      <c r="M425" t="s">
        <v>1396</v>
      </c>
      <c r="N425" t="s">
        <v>1294</v>
      </c>
      <c r="O425" s="102">
        <v>0.43055555555555558</v>
      </c>
      <c r="P425">
        <v>87</v>
      </c>
      <c r="Q425">
        <v>94</v>
      </c>
      <c r="R425" t="s">
        <v>51</v>
      </c>
      <c r="S425">
        <v>78</v>
      </c>
      <c r="T425" t="s">
        <v>51</v>
      </c>
      <c r="AB425" s="77">
        <f t="shared" si="6"/>
        <v>260</v>
      </c>
    </row>
    <row r="426" spans="1:28" x14ac:dyDescent="0.3">
      <c r="A426" s="34">
        <v>42064</v>
      </c>
      <c r="B426">
        <v>1159</v>
      </c>
      <c r="C426" t="s">
        <v>1282</v>
      </c>
      <c r="D426" t="s">
        <v>1283</v>
      </c>
      <c r="E426">
        <v>38</v>
      </c>
      <c r="F426" t="s">
        <v>1637</v>
      </c>
      <c r="G426" t="s">
        <v>1302</v>
      </c>
      <c r="H426" t="s">
        <v>1383</v>
      </c>
      <c r="I426" s="102">
        <v>0.22916666666666666</v>
      </c>
      <c r="J426" t="s">
        <v>1622</v>
      </c>
      <c r="K426" s="102">
        <v>0.5</v>
      </c>
      <c r="L426">
        <v>31</v>
      </c>
      <c r="M426" t="s">
        <v>1358</v>
      </c>
      <c r="N426" t="s">
        <v>1340</v>
      </c>
      <c r="O426" s="102">
        <v>0.20833333333333334</v>
      </c>
      <c r="P426">
        <v>87</v>
      </c>
      <c r="Q426">
        <v>94</v>
      </c>
      <c r="R426" t="s">
        <v>51</v>
      </c>
      <c r="S426">
        <v>73</v>
      </c>
      <c r="T426" t="s">
        <v>51</v>
      </c>
      <c r="AB426" s="77">
        <f t="shared" si="6"/>
        <v>310</v>
      </c>
    </row>
    <row r="427" spans="1:28" x14ac:dyDescent="0.3">
      <c r="A427" s="34">
        <v>42065</v>
      </c>
      <c r="B427">
        <v>1159</v>
      </c>
      <c r="C427" t="s">
        <v>1282</v>
      </c>
      <c r="D427" t="s">
        <v>1283</v>
      </c>
      <c r="E427">
        <v>38</v>
      </c>
      <c r="F427" t="s">
        <v>1354</v>
      </c>
      <c r="G427" t="s">
        <v>1322</v>
      </c>
      <c r="H427" t="s">
        <v>1375</v>
      </c>
      <c r="I427" s="102">
        <v>0.59722222222222221</v>
      </c>
      <c r="J427" t="s">
        <v>1368</v>
      </c>
      <c r="K427" s="102">
        <v>0.20138888888888887</v>
      </c>
      <c r="L427">
        <v>30</v>
      </c>
      <c r="M427" t="s">
        <v>1296</v>
      </c>
      <c r="N427" t="s">
        <v>1440</v>
      </c>
      <c r="O427" s="102">
        <v>0.59027777777777779</v>
      </c>
      <c r="P427">
        <v>94</v>
      </c>
      <c r="Q427">
        <v>95</v>
      </c>
      <c r="R427" s="102">
        <v>0.16666666666666666</v>
      </c>
      <c r="S427">
        <v>94</v>
      </c>
      <c r="T427" t="s">
        <v>51</v>
      </c>
      <c r="AB427" s="77">
        <f t="shared" si="6"/>
        <v>300</v>
      </c>
    </row>
    <row r="428" spans="1:28" x14ac:dyDescent="0.3">
      <c r="A428" s="34">
        <v>42066</v>
      </c>
      <c r="B428">
        <v>1159</v>
      </c>
      <c r="C428" t="s">
        <v>1282</v>
      </c>
      <c r="D428" t="s">
        <v>1283</v>
      </c>
      <c r="E428">
        <v>38</v>
      </c>
      <c r="F428" t="s">
        <v>1501</v>
      </c>
      <c r="G428" t="s">
        <v>1346</v>
      </c>
      <c r="H428" t="s">
        <v>1436</v>
      </c>
      <c r="I428" s="102">
        <v>0.95833333333333337</v>
      </c>
      <c r="J428" t="s">
        <v>1419</v>
      </c>
      <c r="K428" s="102">
        <v>0.47916666666666669</v>
      </c>
      <c r="L428">
        <v>0</v>
      </c>
      <c r="M428" t="s">
        <v>1296</v>
      </c>
      <c r="N428" t="s">
        <v>1294</v>
      </c>
      <c r="O428" s="102">
        <v>0.89583333333333337</v>
      </c>
      <c r="P428">
        <v>94</v>
      </c>
      <c r="Q428">
        <v>95</v>
      </c>
      <c r="R428" s="102">
        <v>0.29166666666666669</v>
      </c>
      <c r="S428">
        <v>91</v>
      </c>
      <c r="T428" t="s">
        <v>51</v>
      </c>
      <c r="AB428" s="77">
        <f t="shared" si="6"/>
        <v>0</v>
      </c>
    </row>
    <row r="429" spans="1:28" x14ac:dyDescent="0.3">
      <c r="A429" s="34">
        <v>42067</v>
      </c>
      <c r="B429">
        <v>1159</v>
      </c>
      <c r="C429" t="s">
        <v>1282</v>
      </c>
      <c r="D429" t="s">
        <v>1283</v>
      </c>
      <c r="E429">
        <v>38</v>
      </c>
      <c r="F429" t="s">
        <v>1356</v>
      </c>
      <c r="G429" t="s">
        <v>1554</v>
      </c>
      <c r="H429" t="s">
        <v>1456</v>
      </c>
      <c r="I429" t="s">
        <v>51</v>
      </c>
      <c r="J429" t="s">
        <v>1483</v>
      </c>
      <c r="K429" s="102">
        <v>0.47916666666666669</v>
      </c>
      <c r="L429">
        <v>1</v>
      </c>
      <c r="M429" t="s">
        <v>1296</v>
      </c>
      <c r="N429" t="s">
        <v>1319</v>
      </c>
      <c r="O429" s="102">
        <v>0.4375</v>
      </c>
      <c r="P429">
        <v>71</v>
      </c>
      <c r="Q429">
        <v>94</v>
      </c>
      <c r="R429" t="s">
        <v>51</v>
      </c>
      <c r="S429">
        <v>56</v>
      </c>
      <c r="T429" s="102">
        <v>0.56944444444444442</v>
      </c>
      <c r="AB429" s="77">
        <f t="shared" si="6"/>
        <v>10</v>
      </c>
    </row>
    <row r="430" spans="1:28" x14ac:dyDescent="0.3">
      <c r="A430" s="34">
        <v>42068</v>
      </c>
      <c r="B430">
        <v>1159</v>
      </c>
      <c r="C430" t="s">
        <v>1282</v>
      </c>
      <c r="D430" t="s">
        <v>1283</v>
      </c>
      <c r="E430">
        <v>38</v>
      </c>
      <c r="F430" t="s">
        <v>1421</v>
      </c>
      <c r="G430" t="s">
        <v>1308</v>
      </c>
      <c r="H430" t="s">
        <v>1391</v>
      </c>
      <c r="I430" s="102">
        <v>0.99930555555555556</v>
      </c>
      <c r="J430" t="s">
        <v>1486</v>
      </c>
      <c r="K430" s="102">
        <v>0.40972222222222227</v>
      </c>
      <c r="L430">
        <v>8</v>
      </c>
      <c r="M430" t="s">
        <v>1404</v>
      </c>
      <c r="N430" t="s">
        <v>1357</v>
      </c>
      <c r="O430" s="102">
        <v>0.65972222222222221</v>
      </c>
      <c r="P430">
        <v>75</v>
      </c>
      <c r="Q430">
        <v>91</v>
      </c>
      <c r="R430" t="s">
        <v>51</v>
      </c>
      <c r="S430">
        <v>56</v>
      </c>
      <c r="T430" s="102">
        <v>0.50694444444444442</v>
      </c>
      <c r="AB430" s="77">
        <f t="shared" si="6"/>
        <v>80</v>
      </c>
    </row>
    <row r="431" spans="1:28" x14ac:dyDescent="0.3">
      <c r="A431" s="34">
        <v>42069</v>
      </c>
      <c r="B431">
        <v>1159</v>
      </c>
      <c r="C431" t="s">
        <v>1282</v>
      </c>
      <c r="D431" t="s">
        <v>1283</v>
      </c>
      <c r="E431">
        <v>38</v>
      </c>
      <c r="F431" t="s">
        <v>1489</v>
      </c>
      <c r="G431" t="s">
        <v>1308</v>
      </c>
      <c r="H431" t="s">
        <v>1415</v>
      </c>
      <c r="I431" s="102">
        <v>0.29166666666666669</v>
      </c>
      <c r="J431" t="s">
        <v>1544</v>
      </c>
      <c r="K431" s="102">
        <v>0.70833333333333337</v>
      </c>
      <c r="L431">
        <v>8</v>
      </c>
      <c r="M431" t="s">
        <v>1340</v>
      </c>
      <c r="N431" t="s">
        <v>1556</v>
      </c>
      <c r="O431" s="102">
        <v>0.54166666666666663</v>
      </c>
      <c r="P431">
        <v>76</v>
      </c>
      <c r="Q431">
        <v>94</v>
      </c>
      <c r="R431" s="102">
        <v>0.89583333333333337</v>
      </c>
      <c r="S431">
        <v>53</v>
      </c>
      <c r="T431" t="s">
        <v>51</v>
      </c>
      <c r="AB431" s="77">
        <f t="shared" si="6"/>
        <v>80</v>
      </c>
    </row>
    <row r="432" spans="1:28" x14ac:dyDescent="0.3">
      <c r="A432" s="34">
        <v>42070</v>
      </c>
      <c r="B432">
        <v>1159</v>
      </c>
      <c r="C432" t="s">
        <v>1282</v>
      </c>
      <c r="D432" t="s">
        <v>1283</v>
      </c>
      <c r="E432">
        <v>38</v>
      </c>
      <c r="F432" t="s">
        <v>1294</v>
      </c>
      <c r="G432" t="s">
        <v>1308</v>
      </c>
      <c r="H432" t="s">
        <v>1345</v>
      </c>
      <c r="I432" s="102">
        <v>0.25694444444444448</v>
      </c>
      <c r="J432" t="s">
        <v>1394</v>
      </c>
      <c r="K432" s="102">
        <v>0.6875</v>
      </c>
      <c r="L432">
        <v>0</v>
      </c>
      <c r="M432" t="s">
        <v>1288</v>
      </c>
      <c r="N432" t="s">
        <v>1340</v>
      </c>
      <c r="O432" t="s">
        <v>51</v>
      </c>
      <c r="P432">
        <v>66</v>
      </c>
      <c r="Q432">
        <v>94</v>
      </c>
      <c r="R432" s="102">
        <v>0.10416666666666667</v>
      </c>
      <c r="S432">
        <v>53</v>
      </c>
      <c r="T432" s="102">
        <v>0.75694444444444453</v>
      </c>
      <c r="AB432" s="77">
        <f t="shared" si="6"/>
        <v>0</v>
      </c>
    </row>
    <row r="433" spans="1:28" x14ac:dyDescent="0.3">
      <c r="A433" s="34">
        <v>42071</v>
      </c>
      <c r="B433">
        <v>1159</v>
      </c>
      <c r="C433" t="s">
        <v>1282</v>
      </c>
      <c r="D433" t="s">
        <v>1283</v>
      </c>
      <c r="E433">
        <v>38</v>
      </c>
      <c r="F433" t="s">
        <v>1375</v>
      </c>
      <c r="G433" t="s">
        <v>1308</v>
      </c>
      <c r="H433" t="s">
        <v>1404</v>
      </c>
      <c r="I433" s="102">
        <v>0.16666666666666666</v>
      </c>
      <c r="J433" t="s">
        <v>1363</v>
      </c>
      <c r="K433" s="102">
        <v>0.5625</v>
      </c>
      <c r="L433">
        <v>30</v>
      </c>
      <c r="M433" t="s">
        <v>1435</v>
      </c>
      <c r="N433" t="s">
        <v>1327</v>
      </c>
      <c r="O433" s="102">
        <v>0.71527777777777779</v>
      </c>
      <c r="P433">
        <v>85</v>
      </c>
      <c r="Q433">
        <v>95</v>
      </c>
      <c r="R433" t="s">
        <v>51</v>
      </c>
      <c r="S433">
        <v>63</v>
      </c>
      <c r="T433" s="102">
        <v>0.3888888888888889</v>
      </c>
      <c r="AB433" s="77">
        <f t="shared" si="6"/>
        <v>300</v>
      </c>
    </row>
    <row r="434" spans="1:28" x14ac:dyDescent="0.3">
      <c r="A434" s="34">
        <v>42072</v>
      </c>
      <c r="B434">
        <v>1159</v>
      </c>
      <c r="C434" t="s">
        <v>1282</v>
      </c>
      <c r="D434" t="s">
        <v>1283</v>
      </c>
      <c r="E434">
        <v>38</v>
      </c>
      <c r="F434" t="s">
        <v>1489</v>
      </c>
      <c r="G434" t="s">
        <v>1308</v>
      </c>
      <c r="H434" t="s">
        <v>1561</v>
      </c>
      <c r="I434" s="102">
        <v>0.30555555555555552</v>
      </c>
      <c r="J434" t="s">
        <v>1307</v>
      </c>
      <c r="K434" s="102">
        <v>0.59027777777777779</v>
      </c>
      <c r="L434">
        <v>7</v>
      </c>
      <c r="M434" t="s">
        <v>1358</v>
      </c>
      <c r="N434" t="s">
        <v>1340</v>
      </c>
      <c r="O434" s="102">
        <v>0.57638888888888895</v>
      </c>
      <c r="P434">
        <v>87</v>
      </c>
      <c r="Q434">
        <v>95</v>
      </c>
      <c r="R434" t="s">
        <v>51</v>
      </c>
      <c r="S434">
        <v>72</v>
      </c>
      <c r="T434" s="102">
        <v>0.55555555555555558</v>
      </c>
      <c r="AB434" s="77">
        <f t="shared" si="6"/>
        <v>70</v>
      </c>
    </row>
    <row r="435" spans="1:28" x14ac:dyDescent="0.3">
      <c r="A435" s="34">
        <v>42073</v>
      </c>
      <c r="B435">
        <v>1159</v>
      </c>
      <c r="C435" t="s">
        <v>1282</v>
      </c>
      <c r="D435" t="s">
        <v>1283</v>
      </c>
      <c r="E435">
        <v>38</v>
      </c>
      <c r="F435" t="s">
        <v>1814</v>
      </c>
      <c r="G435" t="s">
        <v>1308</v>
      </c>
      <c r="H435" t="s">
        <v>1384</v>
      </c>
      <c r="I435" s="102">
        <v>0.18055555555555555</v>
      </c>
      <c r="J435" t="s">
        <v>1577</v>
      </c>
      <c r="K435" s="102">
        <v>0.58333333333333337</v>
      </c>
      <c r="L435">
        <v>7</v>
      </c>
      <c r="M435" t="s">
        <v>1288</v>
      </c>
      <c r="N435" t="s">
        <v>1404</v>
      </c>
      <c r="O435" s="102">
        <v>0.66666666666666663</v>
      </c>
      <c r="P435">
        <v>89</v>
      </c>
      <c r="Q435">
        <v>94</v>
      </c>
      <c r="R435" t="s">
        <v>51</v>
      </c>
      <c r="S435">
        <v>81</v>
      </c>
      <c r="T435" s="102">
        <v>0.45833333333333331</v>
      </c>
      <c r="AB435" s="77">
        <f t="shared" si="6"/>
        <v>70</v>
      </c>
    </row>
    <row r="436" spans="1:28" x14ac:dyDescent="0.3">
      <c r="A436" s="34">
        <v>42074</v>
      </c>
      <c r="B436">
        <v>1159</v>
      </c>
      <c r="C436" t="s">
        <v>1282</v>
      </c>
      <c r="D436" t="s">
        <v>1283</v>
      </c>
      <c r="E436">
        <v>38</v>
      </c>
      <c r="F436" t="s">
        <v>1546</v>
      </c>
      <c r="G436" t="s">
        <v>1308</v>
      </c>
      <c r="H436" t="s">
        <v>1440</v>
      </c>
      <c r="I436" s="102">
        <v>0.125</v>
      </c>
      <c r="J436" t="s">
        <v>1523</v>
      </c>
      <c r="K436" s="102">
        <v>0.49305555555555558</v>
      </c>
      <c r="L436">
        <v>32</v>
      </c>
      <c r="M436" t="s">
        <v>1358</v>
      </c>
      <c r="N436" t="s">
        <v>1404</v>
      </c>
      <c r="O436" s="102">
        <v>0.58333333333333337</v>
      </c>
      <c r="P436">
        <v>89</v>
      </c>
      <c r="Q436">
        <v>94</v>
      </c>
      <c r="R436" t="s">
        <v>51</v>
      </c>
      <c r="S436">
        <v>81</v>
      </c>
      <c r="T436" s="102">
        <v>0.69444444444444453</v>
      </c>
      <c r="AB436" s="77">
        <f t="shared" si="6"/>
        <v>320</v>
      </c>
    </row>
    <row r="437" spans="1:28" x14ac:dyDescent="0.3">
      <c r="A437" s="34">
        <v>42075</v>
      </c>
      <c r="B437">
        <v>1159</v>
      </c>
      <c r="C437" t="s">
        <v>1282</v>
      </c>
      <c r="D437" t="s">
        <v>1283</v>
      </c>
      <c r="E437">
        <v>38</v>
      </c>
      <c r="F437" t="s">
        <v>1309</v>
      </c>
      <c r="G437" t="s">
        <v>1329</v>
      </c>
      <c r="H437" t="s">
        <v>1320</v>
      </c>
      <c r="I437" s="102">
        <v>0.15277777777777776</v>
      </c>
      <c r="J437" t="s">
        <v>1313</v>
      </c>
      <c r="K437" s="102">
        <v>0.55555555555555558</v>
      </c>
      <c r="L437">
        <v>28</v>
      </c>
      <c r="M437" t="s">
        <v>1288</v>
      </c>
      <c r="N437" t="s">
        <v>1354</v>
      </c>
      <c r="O437" s="102">
        <v>0.99930555555555556</v>
      </c>
      <c r="P437">
        <v>89</v>
      </c>
      <c r="Q437">
        <v>95</v>
      </c>
      <c r="R437" t="s">
        <v>51</v>
      </c>
      <c r="S437">
        <v>74</v>
      </c>
      <c r="T437" s="102">
        <v>0.99305555555555547</v>
      </c>
      <c r="AB437" s="77">
        <f t="shared" si="6"/>
        <v>280</v>
      </c>
    </row>
    <row r="438" spans="1:28" x14ac:dyDescent="0.3">
      <c r="A438" s="34">
        <v>42076</v>
      </c>
      <c r="B438">
        <v>1159</v>
      </c>
      <c r="C438" t="s">
        <v>1282</v>
      </c>
      <c r="D438" t="s">
        <v>1283</v>
      </c>
      <c r="E438">
        <v>38</v>
      </c>
      <c r="F438" t="s">
        <v>1344</v>
      </c>
      <c r="G438" t="s">
        <v>1458</v>
      </c>
      <c r="H438" t="s">
        <v>1407</v>
      </c>
      <c r="I438" s="102">
        <v>0.99305555555555547</v>
      </c>
      <c r="J438" t="s">
        <v>1552</v>
      </c>
      <c r="K438" s="102">
        <v>6.9444444444444441E-3</v>
      </c>
      <c r="L438">
        <v>27</v>
      </c>
      <c r="M438" t="s">
        <v>1327</v>
      </c>
      <c r="N438" t="s">
        <v>1599</v>
      </c>
      <c r="O438" s="102">
        <v>2.7777777777777776E-2</v>
      </c>
      <c r="P438">
        <v>73</v>
      </c>
      <c r="Q438">
        <v>95</v>
      </c>
      <c r="R438" t="s">
        <v>51</v>
      </c>
      <c r="S438">
        <v>59</v>
      </c>
      <c r="T438" s="102">
        <v>0.57638888888888895</v>
      </c>
      <c r="AB438" s="77">
        <f t="shared" si="6"/>
        <v>270</v>
      </c>
    </row>
    <row r="439" spans="1:28" x14ac:dyDescent="0.3">
      <c r="A439" s="34">
        <v>42077</v>
      </c>
      <c r="B439">
        <v>1159</v>
      </c>
      <c r="C439" t="s">
        <v>1282</v>
      </c>
      <c r="D439" t="s">
        <v>1283</v>
      </c>
      <c r="E439">
        <v>38</v>
      </c>
      <c r="F439" t="s">
        <v>1633</v>
      </c>
      <c r="G439" t="s">
        <v>1628</v>
      </c>
      <c r="H439" t="s">
        <v>1376</v>
      </c>
      <c r="I439" s="102">
        <v>0.16666666666666666</v>
      </c>
      <c r="J439" t="s">
        <v>1314</v>
      </c>
      <c r="K439" t="s">
        <v>51</v>
      </c>
      <c r="L439">
        <v>32</v>
      </c>
      <c r="M439" t="s">
        <v>1391</v>
      </c>
      <c r="N439" t="s">
        <v>1530</v>
      </c>
      <c r="O439" s="102">
        <v>4.1666666666666664E-2</v>
      </c>
      <c r="P439">
        <v>77</v>
      </c>
      <c r="Q439">
        <v>89</v>
      </c>
      <c r="R439" s="102">
        <v>0.19444444444444445</v>
      </c>
      <c r="S439">
        <v>63</v>
      </c>
      <c r="T439" s="102">
        <v>0.38194444444444442</v>
      </c>
      <c r="AB439" s="77">
        <f t="shared" si="6"/>
        <v>320</v>
      </c>
    </row>
    <row r="440" spans="1:28" x14ac:dyDescent="0.3">
      <c r="A440" s="34">
        <v>42078</v>
      </c>
      <c r="B440">
        <v>1159</v>
      </c>
      <c r="C440" t="s">
        <v>1282</v>
      </c>
      <c r="D440" t="s">
        <v>1283</v>
      </c>
      <c r="E440">
        <v>38</v>
      </c>
      <c r="F440" t="s">
        <v>1359</v>
      </c>
      <c r="G440" t="s">
        <v>1293</v>
      </c>
      <c r="H440" t="s">
        <v>1851</v>
      </c>
      <c r="I440" s="102">
        <v>0.99930555555555556</v>
      </c>
      <c r="J440" t="s">
        <v>1344</v>
      </c>
      <c r="K440" s="102">
        <v>0.125</v>
      </c>
      <c r="L440">
        <v>36</v>
      </c>
      <c r="M440" t="s">
        <v>1329</v>
      </c>
      <c r="N440" t="s">
        <v>1506</v>
      </c>
      <c r="O440" s="102">
        <v>0.33333333333333331</v>
      </c>
      <c r="P440">
        <v>81</v>
      </c>
      <c r="Q440">
        <v>95</v>
      </c>
      <c r="R440" t="s">
        <v>51</v>
      </c>
      <c r="S440">
        <v>56</v>
      </c>
      <c r="T440" s="102">
        <v>0.14583333333333334</v>
      </c>
      <c r="AB440" s="77">
        <f t="shared" si="6"/>
        <v>360</v>
      </c>
    </row>
    <row r="441" spans="1:28" x14ac:dyDescent="0.3">
      <c r="A441" s="34">
        <v>42079</v>
      </c>
      <c r="B441">
        <v>1159</v>
      </c>
      <c r="C441" t="s">
        <v>1282</v>
      </c>
      <c r="D441" t="s">
        <v>1283</v>
      </c>
      <c r="E441">
        <v>38</v>
      </c>
      <c r="F441" t="s">
        <v>1439</v>
      </c>
      <c r="G441" t="s">
        <v>1308</v>
      </c>
      <c r="H441" t="s">
        <v>1737</v>
      </c>
      <c r="I441" s="102">
        <v>0.29166666666666669</v>
      </c>
      <c r="J441" t="s">
        <v>1292</v>
      </c>
      <c r="K441" s="102">
        <v>0.55555555555555558</v>
      </c>
      <c r="L441">
        <v>8</v>
      </c>
      <c r="M441" t="s">
        <v>1396</v>
      </c>
      <c r="N441" t="s">
        <v>1440</v>
      </c>
      <c r="O441" s="102">
        <v>0.69444444444444453</v>
      </c>
      <c r="P441">
        <v>76</v>
      </c>
      <c r="Q441">
        <v>95</v>
      </c>
      <c r="R441" t="s">
        <v>51</v>
      </c>
      <c r="S441">
        <v>51</v>
      </c>
      <c r="T441" s="102">
        <v>0.52777777777777779</v>
      </c>
      <c r="AB441" s="77">
        <f t="shared" si="6"/>
        <v>80</v>
      </c>
    </row>
    <row r="442" spans="1:28" x14ac:dyDescent="0.3">
      <c r="A442" s="34">
        <v>42080</v>
      </c>
      <c r="B442">
        <v>1159</v>
      </c>
      <c r="C442" t="s">
        <v>1282</v>
      </c>
      <c r="D442" t="s">
        <v>1283</v>
      </c>
      <c r="E442">
        <v>38</v>
      </c>
      <c r="F442" t="s">
        <v>1375</v>
      </c>
      <c r="G442" t="s">
        <v>1308</v>
      </c>
      <c r="H442" t="s">
        <v>1301</v>
      </c>
      <c r="I442" s="102">
        <v>0.125</v>
      </c>
      <c r="J442" t="s">
        <v>1386</v>
      </c>
      <c r="K442" s="102">
        <v>0.6875</v>
      </c>
      <c r="L442">
        <v>0</v>
      </c>
      <c r="M442" t="s">
        <v>1296</v>
      </c>
      <c r="N442" t="s">
        <v>1289</v>
      </c>
      <c r="O442" s="102">
        <v>0.95138888888888884</v>
      </c>
      <c r="P442">
        <v>72</v>
      </c>
      <c r="Q442">
        <v>94</v>
      </c>
      <c r="R442" t="s">
        <v>51</v>
      </c>
      <c r="S442">
        <v>49</v>
      </c>
      <c r="T442" s="102">
        <v>0.70833333333333337</v>
      </c>
      <c r="AB442" s="77">
        <f t="shared" si="6"/>
        <v>0</v>
      </c>
    </row>
    <row r="443" spans="1:28" x14ac:dyDescent="0.3">
      <c r="A443" s="34">
        <v>42081</v>
      </c>
      <c r="B443">
        <v>1159</v>
      </c>
      <c r="C443" t="s">
        <v>1282</v>
      </c>
      <c r="D443" t="s">
        <v>1283</v>
      </c>
      <c r="E443">
        <v>38</v>
      </c>
      <c r="F443" t="s">
        <v>1510</v>
      </c>
      <c r="G443" t="s">
        <v>1308</v>
      </c>
      <c r="H443" t="s">
        <v>1582</v>
      </c>
      <c r="I443" s="102">
        <v>0.3125</v>
      </c>
      <c r="J443" t="s">
        <v>1419</v>
      </c>
      <c r="K443" s="102">
        <v>0.41666666666666669</v>
      </c>
      <c r="L443">
        <v>6</v>
      </c>
      <c r="M443" t="s">
        <v>1296</v>
      </c>
      <c r="N443" t="s">
        <v>1289</v>
      </c>
      <c r="O443" s="102">
        <v>0.84027777777777779</v>
      </c>
      <c r="P443">
        <v>89</v>
      </c>
      <c r="Q443">
        <v>94</v>
      </c>
      <c r="R443" t="s">
        <v>51</v>
      </c>
      <c r="S443">
        <v>74</v>
      </c>
      <c r="T443" s="102">
        <v>0.41666666666666669</v>
      </c>
      <c r="AB443" s="77">
        <f t="shared" si="6"/>
        <v>60</v>
      </c>
    </row>
    <row r="444" spans="1:28" x14ac:dyDescent="0.3">
      <c r="A444" s="34">
        <v>42082</v>
      </c>
      <c r="B444">
        <v>1159</v>
      </c>
      <c r="C444" t="s">
        <v>1282</v>
      </c>
      <c r="D444" t="s">
        <v>1283</v>
      </c>
      <c r="E444">
        <v>38</v>
      </c>
      <c r="F444" t="s">
        <v>1319</v>
      </c>
      <c r="G444" t="s">
        <v>1347</v>
      </c>
      <c r="H444" t="s">
        <v>1414</v>
      </c>
      <c r="I444" s="102">
        <v>0.97916666666666663</v>
      </c>
      <c r="J444" t="s">
        <v>1368</v>
      </c>
      <c r="K444" s="102">
        <v>0.56944444444444442</v>
      </c>
      <c r="L444">
        <v>2</v>
      </c>
      <c r="M444" t="s">
        <v>1431</v>
      </c>
      <c r="N444" t="s">
        <v>1297</v>
      </c>
      <c r="O444" s="102">
        <v>0.43055555555555558</v>
      </c>
      <c r="P444">
        <v>90</v>
      </c>
      <c r="Q444">
        <v>95</v>
      </c>
      <c r="R444" t="s">
        <v>51</v>
      </c>
      <c r="S444">
        <v>81</v>
      </c>
      <c r="T444" s="102">
        <v>0.63888888888888895</v>
      </c>
      <c r="AB444" s="77">
        <f t="shared" si="6"/>
        <v>20</v>
      </c>
    </row>
    <row r="445" spans="1:28" x14ac:dyDescent="0.3">
      <c r="A445" s="34">
        <v>42083</v>
      </c>
      <c r="B445">
        <v>1159</v>
      </c>
      <c r="C445" t="s">
        <v>1282</v>
      </c>
      <c r="D445" t="s">
        <v>1283</v>
      </c>
      <c r="E445">
        <v>38</v>
      </c>
      <c r="F445" t="s">
        <v>1344</v>
      </c>
      <c r="G445" t="s">
        <v>1285</v>
      </c>
      <c r="H445" t="s">
        <v>1316</v>
      </c>
      <c r="I445" s="102">
        <v>0.9375</v>
      </c>
      <c r="J445" t="s">
        <v>1333</v>
      </c>
      <c r="K445" s="102">
        <v>0.20833333333333334</v>
      </c>
      <c r="L445">
        <v>2</v>
      </c>
      <c r="M445" t="s">
        <v>1296</v>
      </c>
      <c r="N445" t="s">
        <v>1348</v>
      </c>
      <c r="O445" s="102">
        <v>0.34027777777777773</v>
      </c>
      <c r="P445">
        <v>83</v>
      </c>
      <c r="Q445">
        <v>95</v>
      </c>
      <c r="R445" t="s">
        <v>51</v>
      </c>
      <c r="S445">
        <v>67</v>
      </c>
      <c r="T445" s="102">
        <v>0.69444444444444453</v>
      </c>
      <c r="AB445" s="77">
        <f t="shared" si="6"/>
        <v>20</v>
      </c>
    </row>
    <row r="446" spans="1:28" x14ac:dyDescent="0.3">
      <c r="A446" s="34">
        <v>42084</v>
      </c>
      <c r="B446">
        <v>1159</v>
      </c>
      <c r="C446" t="s">
        <v>1282</v>
      </c>
      <c r="D446" t="s">
        <v>1283</v>
      </c>
      <c r="E446">
        <v>38</v>
      </c>
      <c r="F446" t="s">
        <v>1410</v>
      </c>
      <c r="G446" t="s">
        <v>1428</v>
      </c>
      <c r="H446" t="s">
        <v>1359</v>
      </c>
      <c r="I446" s="102">
        <v>0.20138888888888887</v>
      </c>
      <c r="J446" t="s">
        <v>1463</v>
      </c>
      <c r="K446" s="102">
        <v>0.54166666666666663</v>
      </c>
      <c r="L446">
        <v>2</v>
      </c>
      <c r="M446" t="s">
        <v>1431</v>
      </c>
      <c r="N446" t="s">
        <v>1340</v>
      </c>
      <c r="O446" s="102">
        <v>0.66666666666666663</v>
      </c>
      <c r="P446">
        <v>94</v>
      </c>
      <c r="Q446">
        <v>95</v>
      </c>
      <c r="R446" t="s">
        <v>51</v>
      </c>
      <c r="S446">
        <v>82</v>
      </c>
      <c r="T446" s="102">
        <v>0</v>
      </c>
      <c r="AB446" s="77">
        <f t="shared" si="6"/>
        <v>20</v>
      </c>
    </row>
    <row r="447" spans="1:28" x14ac:dyDescent="0.3">
      <c r="A447" s="34">
        <v>42085</v>
      </c>
      <c r="B447">
        <v>1159</v>
      </c>
      <c r="C447" t="s">
        <v>1282</v>
      </c>
      <c r="D447" t="s">
        <v>1283</v>
      </c>
      <c r="E447">
        <v>38</v>
      </c>
      <c r="F447" t="s">
        <v>1489</v>
      </c>
      <c r="G447" t="s">
        <v>1476</v>
      </c>
      <c r="H447" t="s">
        <v>1407</v>
      </c>
      <c r="I447" s="102">
        <v>0.98611111111111116</v>
      </c>
      <c r="J447" t="s">
        <v>1486</v>
      </c>
      <c r="K447" s="102">
        <v>0.64583333333333337</v>
      </c>
      <c r="L447">
        <v>6</v>
      </c>
      <c r="M447" t="s">
        <v>1561</v>
      </c>
      <c r="N447" t="s">
        <v>1341</v>
      </c>
      <c r="O447" s="102">
        <v>0.23611111111111113</v>
      </c>
      <c r="P447">
        <v>73</v>
      </c>
      <c r="Q447">
        <v>95</v>
      </c>
      <c r="R447" s="102">
        <v>0.11805555555555557</v>
      </c>
      <c r="S447">
        <v>65</v>
      </c>
      <c r="T447" t="s">
        <v>51</v>
      </c>
      <c r="AB447" s="77">
        <f t="shared" si="6"/>
        <v>60</v>
      </c>
    </row>
    <row r="448" spans="1:28" x14ac:dyDescent="0.3">
      <c r="A448" s="34">
        <v>42086</v>
      </c>
      <c r="B448">
        <v>1159</v>
      </c>
      <c r="C448" t="s">
        <v>1282</v>
      </c>
      <c r="D448" t="s">
        <v>1283</v>
      </c>
      <c r="E448">
        <v>38</v>
      </c>
      <c r="F448" t="s">
        <v>1327</v>
      </c>
      <c r="G448" t="s">
        <v>1944</v>
      </c>
      <c r="H448" t="s">
        <v>1444</v>
      </c>
      <c r="I448" s="102">
        <v>0.3125</v>
      </c>
      <c r="J448" t="s">
        <v>1339</v>
      </c>
      <c r="K448" s="102">
        <v>0.52777777777777779</v>
      </c>
      <c r="L448">
        <v>10</v>
      </c>
      <c r="M448" t="s">
        <v>1288</v>
      </c>
      <c r="N448" t="s">
        <v>1297</v>
      </c>
      <c r="O448" s="102">
        <v>2.7777777777777776E-2</v>
      </c>
      <c r="P448">
        <v>90</v>
      </c>
      <c r="Q448">
        <v>95</v>
      </c>
      <c r="R448" t="s">
        <v>51</v>
      </c>
      <c r="S448">
        <v>80</v>
      </c>
      <c r="T448" s="102">
        <v>0.52083333333333337</v>
      </c>
      <c r="AB448" s="77">
        <f t="shared" si="6"/>
        <v>100</v>
      </c>
    </row>
    <row r="449" spans="1:28" x14ac:dyDescent="0.3">
      <c r="A449" s="34">
        <v>42087</v>
      </c>
      <c r="B449">
        <v>1159</v>
      </c>
      <c r="C449" t="s">
        <v>1282</v>
      </c>
      <c r="D449" t="s">
        <v>1283</v>
      </c>
      <c r="E449">
        <v>38</v>
      </c>
      <c r="F449" t="s">
        <v>1436</v>
      </c>
      <c r="G449" t="s">
        <v>1746</v>
      </c>
      <c r="H449" t="s">
        <v>1407</v>
      </c>
      <c r="I449" s="102">
        <v>0.80555555555555547</v>
      </c>
      <c r="J449" t="s">
        <v>1463</v>
      </c>
      <c r="K449" s="102">
        <v>0.2638888888888889</v>
      </c>
      <c r="L449">
        <v>32</v>
      </c>
      <c r="M449" t="s">
        <v>1396</v>
      </c>
      <c r="N449" t="s">
        <v>1530</v>
      </c>
      <c r="O449" s="102">
        <v>0.86111111111111116</v>
      </c>
      <c r="P449">
        <v>90</v>
      </c>
      <c r="Q449">
        <v>96</v>
      </c>
      <c r="R449" s="102">
        <v>0</v>
      </c>
      <c r="S449">
        <v>65</v>
      </c>
      <c r="T449" s="102">
        <v>0.94444444444444453</v>
      </c>
      <c r="AB449" s="77">
        <f t="shared" si="6"/>
        <v>320</v>
      </c>
    </row>
    <row r="450" spans="1:28" x14ac:dyDescent="0.3">
      <c r="A450" s="34">
        <v>42088</v>
      </c>
      <c r="B450">
        <v>1159</v>
      </c>
      <c r="C450" t="s">
        <v>1282</v>
      </c>
      <c r="D450" t="s">
        <v>1283</v>
      </c>
      <c r="E450">
        <v>38</v>
      </c>
      <c r="F450" t="s">
        <v>1493</v>
      </c>
      <c r="G450" t="s">
        <v>1814</v>
      </c>
      <c r="H450" t="s">
        <v>1391</v>
      </c>
      <c r="I450" s="102">
        <v>0.1111111111111111</v>
      </c>
      <c r="J450" t="s">
        <v>1463</v>
      </c>
      <c r="K450" s="102">
        <v>0.65972222222222221</v>
      </c>
      <c r="L450">
        <v>31</v>
      </c>
      <c r="M450" t="s">
        <v>1391</v>
      </c>
      <c r="N450" t="s">
        <v>1586</v>
      </c>
      <c r="O450" s="102">
        <v>0.25</v>
      </c>
      <c r="P450">
        <v>83</v>
      </c>
      <c r="Q450">
        <v>90</v>
      </c>
      <c r="R450" s="102">
        <v>0.77083333333333337</v>
      </c>
      <c r="S450">
        <v>68</v>
      </c>
      <c r="T450" s="102">
        <v>0.56944444444444442</v>
      </c>
      <c r="AB450" s="77">
        <f t="shared" si="6"/>
        <v>310</v>
      </c>
    </row>
    <row r="451" spans="1:28" x14ac:dyDescent="0.3">
      <c r="A451" s="34">
        <v>42089</v>
      </c>
      <c r="B451">
        <v>1159</v>
      </c>
      <c r="C451" t="s">
        <v>1282</v>
      </c>
      <c r="D451" t="s">
        <v>1283</v>
      </c>
      <c r="E451">
        <v>38</v>
      </c>
      <c r="F451" t="s">
        <v>1434</v>
      </c>
      <c r="G451" t="s">
        <v>2017</v>
      </c>
      <c r="H451" t="s">
        <v>1359</v>
      </c>
      <c r="I451" s="102">
        <v>0.2986111111111111</v>
      </c>
      <c r="J451" t="s">
        <v>1523</v>
      </c>
      <c r="K451" s="102">
        <v>0.65972222222222221</v>
      </c>
      <c r="L451">
        <v>29</v>
      </c>
      <c r="M451" t="s">
        <v>1404</v>
      </c>
      <c r="N451" t="s">
        <v>1658</v>
      </c>
      <c r="O451" s="102">
        <v>0.65972222222222221</v>
      </c>
      <c r="P451">
        <v>94</v>
      </c>
      <c r="Q451">
        <v>95</v>
      </c>
      <c r="R451" t="s">
        <v>51</v>
      </c>
      <c r="S451">
        <v>68</v>
      </c>
      <c r="T451" t="s">
        <v>51</v>
      </c>
      <c r="AB451" s="77">
        <f t="shared" ref="AB451:AB514" si="7">L451*$AE$17</f>
        <v>290</v>
      </c>
    </row>
    <row r="452" spans="1:28" x14ac:dyDescent="0.3">
      <c r="A452" s="34">
        <v>42090</v>
      </c>
      <c r="B452">
        <v>1159</v>
      </c>
      <c r="C452" t="s">
        <v>1282</v>
      </c>
      <c r="D452" t="s">
        <v>1283</v>
      </c>
      <c r="E452">
        <v>38</v>
      </c>
      <c r="F452" t="s">
        <v>1497</v>
      </c>
      <c r="G452" t="s">
        <v>1457</v>
      </c>
      <c r="H452" t="s">
        <v>1309</v>
      </c>
      <c r="I452" s="102">
        <v>0.15277777777777776</v>
      </c>
      <c r="J452" t="s">
        <v>1363</v>
      </c>
      <c r="K452" s="102">
        <v>0.59722222222222221</v>
      </c>
      <c r="L452">
        <v>29</v>
      </c>
      <c r="M452" t="s">
        <v>1404</v>
      </c>
      <c r="N452" t="s">
        <v>1304</v>
      </c>
      <c r="O452" s="102">
        <v>0.2986111111111111</v>
      </c>
      <c r="P452">
        <v>93</v>
      </c>
      <c r="Q452">
        <v>95</v>
      </c>
      <c r="R452" t="s">
        <v>51</v>
      </c>
      <c r="S452">
        <v>85</v>
      </c>
      <c r="T452" s="102">
        <v>0.60416666666666663</v>
      </c>
      <c r="AB452" s="77">
        <f t="shared" si="7"/>
        <v>290</v>
      </c>
    </row>
    <row r="453" spans="1:28" x14ac:dyDescent="0.3">
      <c r="A453" s="34">
        <v>42091</v>
      </c>
      <c r="B453">
        <v>1159</v>
      </c>
      <c r="C453" t="s">
        <v>1282</v>
      </c>
      <c r="D453" t="s">
        <v>1283</v>
      </c>
      <c r="E453">
        <v>38</v>
      </c>
      <c r="F453" t="s">
        <v>1362</v>
      </c>
      <c r="G453" t="s">
        <v>1308</v>
      </c>
      <c r="H453" t="s">
        <v>1440</v>
      </c>
      <c r="I453" s="102">
        <v>0.95833333333333337</v>
      </c>
      <c r="J453" t="s">
        <v>1671</v>
      </c>
      <c r="K453" s="102">
        <v>0.72916666666666663</v>
      </c>
      <c r="L453">
        <v>30</v>
      </c>
      <c r="M453" t="s">
        <v>1288</v>
      </c>
      <c r="N453" t="s">
        <v>1316</v>
      </c>
      <c r="O453" s="102">
        <v>0.57638888888888895</v>
      </c>
      <c r="P453">
        <v>87</v>
      </c>
      <c r="Q453">
        <v>94</v>
      </c>
      <c r="R453" t="s">
        <v>51</v>
      </c>
      <c r="S453">
        <v>75</v>
      </c>
      <c r="T453" s="102">
        <v>0.72916666666666663</v>
      </c>
      <c r="AB453" s="77">
        <f t="shared" si="7"/>
        <v>300</v>
      </c>
    </row>
    <row r="454" spans="1:28" x14ac:dyDescent="0.3">
      <c r="A454" s="34">
        <v>42092</v>
      </c>
      <c r="B454">
        <v>1159</v>
      </c>
      <c r="C454" t="s">
        <v>1282</v>
      </c>
      <c r="D454" t="s">
        <v>1283</v>
      </c>
      <c r="E454">
        <v>38</v>
      </c>
      <c r="F454" t="s">
        <v>1307</v>
      </c>
      <c r="G454" t="s">
        <v>1308</v>
      </c>
      <c r="H454" t="s">
        <v>1434</v>
      </c>
      <c r="I454" s="102">
        <v>2.0833333333333332E-2</v>
      </c>
      <c r="J454" t="s">
        <v>1721</v>
      </c>
      <c r="K454" t="s">
        <v>51</v>
      </c>
      <c r="L454">
        <v>29</v>
      </c>
      <c r="M454" t="s">
        <v>1358</v>
      </c>
      <c r="N454" t="s">
        <v>1356</v>
      </c>
      <c r="O454" s="102">
        <v>0.64583333333333337</v>
      </c>
      <c r="P454">
        <v>77</v>
      </c>
      <c r="Q454">
        <v>94</v>
      </c>
      <c r="R454" t="s">
        <v>51</v>
      </c>
      <c r="S454">
        <v>65</v>
      </c>
      <c r="T454" s="102">
        <v>0.79861111111111116</v>
      </c>
      <c r="AB454" s="77">
        <f t="shared" si="7"/>
        <v>290</v>
      </c>
    </row>
    <row r="455" spans="1:28" x14ac:dyDescent="0.3">
      <c r="A455" s="34">
        <v>42093</v>
      </c>
      <c r="B455">
        <v>1159</v>
      </c>
      <c r="C455" t="s">
        <v>1282</v>
      </c>
      <c r="D455" t="s">
        <v>1283</v>
      </c>
      <c r="E455">
        <v>38</v>
      </c>
      <c r="F455" t="s">
        <v>1346</v>
      </c>
      <c r="G455" t="s">
        <v>1308</v>
      </c>
      <c r="H455" t="s">
        <v>1546</v>
      </c>
      <c r="I455" s="102">
        <v>0.10416666666666667</v>
      </c>
      <c r="J455" t="s">
        <v>1536</v>
      </c>
      <c r="K455" s="102">
        <v>0.25694444444444448</v>
      </c>
      <c r="L455">
        <v>30</v>
      </c>
      <c r="M455" t="s">
        <v>1561</v>
      </c>
      <c r="N455" t="s">
        <v>1357</v>
      </c>
      <c r="O455" s="102">
        <v>0.40277777777777773</v>
      </c>
      <c r="P455">
        <v>84</v>
      </c>
      <c r="Q455">
        <v>94</v>
      </c>
      <c r="R455" t="s">
        <v>51</v>
      </c>
      <c r="S455">
        <v>38</v>
      </c>
      <c r="T455" s="102">
        <v>0.25694444444444448</v>
      </c>
      <c r="AB455" s="77">
        <f t="shared" si="7"/>
        <v>300</v>
      </c>
    </row>
    <row r="456" spans="1:28" x14ac:dyDescent="0.3">
      <c r="A456" s="34">
        <v>42094</v>
      </c>
      <c r="B456">
        <v>1159</v>
      </c>
      <c r="C456" t="s">
        <v>1282</v>
      </c>
      <c r="D456" t="s">
        <v>1283</v>
      </c>
      <c r="E456">
        <v>38</v>
      </c>
      <c r="F456" t="s">
        <v>1292</v>
      </c>
      <c r="G456" t="s">
        <v>1513</v>
      </c>
      <c r="H456" t="s">
        <v>1302</v>
      </c>
      <c r="I456" s="102">
        <v>0.23611111111111113</v>
      </c>
      <c r="J456" t="s">
        <v>1321</v>
      </c>
      <c r="K456" s="102">
        <v>0.63888888888888895</v>
      </c>
      <c r="L456">
        <v>30</v>
      </c>
      <c r="M456" t="s">
        <v>1404</v>
      </c>
      <c r="N456" t="s">
        <v>1336</v>
      </c>
      <c r="O456" s="102">
        <v>0.61111111111111105</v>
      </c>
      <c r="P456">
        <v>85</v>
      </c>
      <c r="Q456">
        <v>95</v>
      </c>
      <c r="R456" s="102">
        <v>0.98611111111111116</v>
      </c>
      <c r="S456">
        <v>75</v>
      </c>
      <c r="T456" s="102">
        <v>0.38194444444444442</v>
      </c>
      <c r="AB456" s="77">
        <f t="shared" si="7"/>
        <v>300</v>
      </c>
    </row>
    <row r="457" spans="1:28" x14ac:dyDescent="0.3">
      <c r="A457" s="34">
        <v>42095</v>
      </c>
      <c r="B457">
        <v>1159</v>
      </c>
      <c r="C457" t="s">
        <v>1282</v>
      </c>
      <c r="D457" t="s">
        <v>1283</v>
      </c>
      <c r="E457">
        <v>38</v>
      </c>
      <c r="F457" t="s">
        <v>1294</v>
      </c>
      <c r="G457" t="s">
        <v>1308</v>
      </c>
      <c r="H457" t="s">
        <v>1297</v>
      </c>
      <c r="I457" s="102">
        <v>0.99930555555555556</v>
      </c>
      <c r="J457" t="s">
        <v>1377</v>
      </c>
      <c r="K457" s="102">
        <v>0.51388888888888895</v>
      </c>
      <c r="L457">
        <v>6</v>
      </c>
      <c r="M457" t="s">
        <v>1296</v>
      </c>
      <c r="N457" t="s">
        <v>1322</v>
      </c>
      <c r="O457" s="102">
        <v>0.75</v>
      </c>
      <c r="P457">
        <v>76</v>
      </c>
      <c r="Q457">
        <v>95</v>
      </c>
      <c r="R457" t="s">
        <v>51</v>
      </c>
      <c r="S457">
        <v>62</v>
      </c>
      <c r="T457" s="102">
        <v>0.51388888888888895</v>
      </c>
      <c r="AB457" s="77">
        <f t="shared" si="7"/>
        <v>60</v>
      </c>
    </row>
    <row r="458" spans="1:28" x14ac:dyDescent="0.3">
      <c r="A458" s="34">
        <v>42096</v>
      </c>
      <c r="B458">
        <v>1159</v>
      </c>
      <c r="C458" t="s">
        <v>1282</v>
      </c>
      <c r="D458" t="s">
        <v>1283</v>
      </c>
      <c r="E458">
        <v>38</v>
      </c>
      <c r="F458" t="s">
        <v>1339</v>
      </c>
      <c r="G458" t="s">
        <v>1308</v>
      </c>
      <c r="H458" t="s">
        <v>1860</v>
      </c>
      <c r="I458" s="102">
        <v>0.2638888888888889</v>
      </c>
      <c r="J458" t="s">
        <v>1574</v>
      </c>
      <c r="K458" s="102">
        <v>0.54861111111111105</v>
      </c>
      <c r="L458">
        <v>7</v>
      </c>
      <c r="M458" t="s">
        <v>1396</v>
      </c>
      <c r="N458" t="s">
        <v>1322</v>
      </c>
      <c r="O458" s="102">
        <v>0.64583333333333337</v>
      </c>
      <c r="P458">
        <v>79</v>
      </c>
      <c r="Q458">
        <v>94</v>
      </c>
      <c r="R458" t="s">
        <v>51</v>
      </c>
      <c r="S458">
        <v>66</v>
      </c>
      <c r="T458" s="102">
        <v>0.54861111111111105</v>
      </c>
      <c r="AB458" s="77">
        <f t="shared" si="7"/>
        <v>70</v>
      </c>
    </row>
    <row r="459" spans="1:28" x14ac:dyDescent="0.3">
      <c r="A459" s="34">
        <v>42097</v>
      </c>
      <c r="B459">
        <v>1159</v>
      </c>
      <c r="C459" t="s">
        <v>1282</v>
      </c>
      <c r="D459" t="s">
        <v>1283</v>
      </c>
      <c r="E459">
        <v>38</v>
      </c>
      <c r="F459" t="s">
        <v>1440</v>
      </c>
      <c r="G459" t="s">
        <v>1308</v>
      </c>
      <c r="H459" t="s">
        <v>1289</v>
      </c>
      <c r="I459" s="102">
        <v>0.27083333333333331</v>
      </c>
      <c r="J459" t="s">
        <v>1544</v>
      </c>
      <c r="K459" s="102">
        <v>0.5625</v>
      </c>
      <c r="L459">
        <v>32</v>
      </c>
      <c r="M459" t="s">
        <v>1396</v>
      </c>
      <c r="N459" t="s">
        <v>1336</v>
      </c>
      <c r="O459" s="102">
        <v>0.99305555555555547</v>
      </c>
      <c r="P459">
        <v>88</v>
      </c>
      <c r="Q459">
        <v>95</v>
      </c>
      <c r="R459" s="102">
        <v>4.1666666666666664E-2</v>
      </c>
      <c r="S459">
        <v>82</v>
      </c>
      <c r="T459" s="102">
        <v>0.59722222222222221</v>
      </c>
      <c r="AB459" s="77">
        <f t="shared" si="7"/>
        <v>320</v>
      </c>
    </row>
    <row r="460" spans="1:28" x14ac:dyDescent="0.3">
      <c r="A460" s="34">
        <v>42098</v>
      </c>
      <c r="B460">
        <v>1159</v>
      </c>
      <c r="C460" t="s">
        <v>1282</v>
      </c>
      <c r="D460" t="s">
        <v>1283</v>
      </c>
      <c r="E460">
        <v>38</v>
      </c>
      <c r="F460" t="s">
        <v>1546</v>
      </c>
      <c r="G460" t="s">
        <v>1308</v>
      </c>
      <c r="H460" t="s">
        <v>1356</v>
      </c>
      <c r="I460" s="102">
        <v>0.23611111111111113</v>
      </c>
      <c r="J460" t="s">
        <v>1292</v>
      </c>
      <c r="K460" s="102">
        <v>0.4236111111111111</v>
      </c>
      <c r="L460">
        <v>2</v>
      </c>
      <c r="M460" t="s">
        <v>1296</v>
      </c>
      <c r="N460" t="s">
        <v>1316</v>
      </c>
      <c r="O460" s="102">
        <v>4.1666666666666664E-2</v>
      </c>
      <c r="P460">
        <v>81</v>
      </c>
      <c r="Q460">
        <v>90</v>
      </c>
      <c r="R460" s="102">
        <v>0.83333333333333337</v>
      </c>
      <c r="S460">
        <v>67</v>
      </c>
      <c r="T460" s="102">
        <v>0.125</v>
      </c>
      <c r="AB460" s="77">
        <f t="shared" si="7"/>
        <v>20</v>
      </c>
    </row>
    <row r="461" spans="1:28" x14ac:dyDescent="0.3">
      <c r="A461" s="34">
        <v>42099</v>
      </c>
      <c r="B461">
        <v>1159</v>
      </c>
      <c r="C461" t="s">
        <v>1282</v>
      </c>
      <c r="D461" t="s">
        <v>1283</v>
      </c>
      <c r="E461">
        <v>38</v>
      </c>
      <c r="F461" t="s">
        <v>1309</v>
      </c>
      <c r="G461" t="s">
        <v>1308</v>
      </c>
      <c r="H461" t="s">
        <v>1286</v>
      </c>
      <c r="I461" s="102">
        <v>0.99930555555555556</v>
      </c>
      <c r="J461" t="s">
        <v>1307</v>
      </c>
      <c r="K461" s="102">
        <v>0.47222222222222227</v>
      </c>
      <c r="L461">
        <v>8</v>
      </c>
      <c r="M461" t="s">
        <v>1322</v>
      </c>
      <c r="N461" t="s">
        <v>1399</v>
      </c>
      <c r="O461" s="102">
        <v>0.61111111111111105</v>
      </c>
      <c r="P461">
        <v>83</v>
      </c>
      <c r="Q461">
        <v>93</v>
      </c>
      <c r="R461" s="102">
        <v>0.24305555555555555</v>
      </c>
      <c r="S461">
        <v>72</v>
      </c>
      <c r="T461" s="102">
        <v>0.80555555555555547</v>
      </c>
      <c r="AB461" s="77">
        <f t="shared" si="7"/>
        <v>80</v>
      </c>
    </row>
    <row r="462" spans="1:28" x14ac:dyDescent="0.3">
      <c r="A462" s="34">
        <v>42100</v>
      </c>
      <c r="B462">
        <v>1159</v>
      </c>
      <c r="C462" t="s">
        <v>1282</v>
      </c>
      <c r="D462" t="s">
        <v>1283</v>
      </c>
      <c r="E462">
        <v>38</v>
      </c>
      <c r="F462" t="s">
        <v>1489</v>
      </c>
      <c r="G462" t="s">
        <v>1308</v>
      </c>
      <c r="H462" t="s">
        <v>1453</v>
      </c>
      <c r="I462" s="102">
        <v>0.99930555555555556</v>
      </c>
      <c r="J462" t="s">
        <v>1506</v>
      </c>
      <c r="K462" s="102">
        <v>0.40277777777777773</v>
      </c>
      <c r="L462">
        <v>7</v>
      </c>
      <c r="M462" t="s">
        <v>1322</v>
      </c>
      <c r="N462" t="s">
        <v>1536</v>
      </c>
      <c r="O462" s="102">
        <v>0.4861111111111111</v>
      </c>
      <c r="P462">
        <v>76</v>
      </c>
      <c r="Q462">
        <v>91</v>
      </c>
      <c r="R462" s="102">
        <v>0.99930555555555556</v>
      </c>
      <c r="S462">
        <v>64</v>
      </c>
      <c r="T462" s="102">
        <v>0.6875</v>
      </c>
      <c r="AB462" s="77">
        <f t="shared" si="7"/>
        <v>70</v>
      </c>
    </row>
    <row r="463" spans="1:28" x14ac:dyDescent="0.3">
      <c r="A463" s="34">
        <v>42101</v>
      </c>
      <c r="B463">
        <v>1159</v>
      </c>
      <c r="C463" t="s">
        <v>1282</v>
      </c>
      <c r="D463" t="s">
        <v>1283</v>
      </c>
      <c r="E463">
        <v>38</v>
      </c>
      <c r="F463" t="s">
        <v>1351</v>
      </c>
      <c r="G463" t="s">
        <v>1308</v>
      </c>
      <c r="H463" t="s">
        <v>1340</v>
      </c>
      <c r="I463" s="102">
        <v>0.10416666666666667</v>
      </c>
      <c r="J463" t="s">
        <v>1371</v>
      </c>
      <c r="K463" s="102">
        <v>0.4513888888888889</v>
      </c>
      <c r="L463">
        <v>7</v>
      </c>
      <c r="M463" t="s">
        <v>1384</v>
      </c>
      <c r="N463" t="s">
        <v>1671</v>
      </c>
      <c r="O463" s="102">
        <v>0.66666666666666663</v>
      </c>
      <c r="P463">
        <v>81</v>
      </c>
      <c r="Q463">
        <v>94</v>
      </c>
      <c r="R463" s="102">
        <v>0.10416666666666667</v>
      </c>
      <c r="S463">
        <v>63</v>
      </c>
      <c r="T463" s="102">
        <v>0.35416666666666669</v>
      </c>
      <c r="AB463" s="77">
        <f t="shared" si="7"/>
        <v>70</v>
      </c>
    </row>
    <row r="464" spans="1:28" x14ac:dyDescent="0.3">
      <c r="A464" s="34">
        <v>42102</v>
      </c>
      <c r="B464">
        <v>1159</v>
      </c>
      <c r="C464" t="s">
        <v>1282</v>
      </c>
      <c r="D464" t="s">
        <v>1283</v>
      </c>
      <c r="E464">
        <v>38</v>
      </c>
      <c r="F464" t="s">
        <v>1363</v>
      </c>
      <c r="G464" t="s">
        <v>1308</v>
      </c>
      <c r="H464" t="s">
        <v>1434</v>
      </c>
      <c r="I464" s="102">
        <v>6.9444444444444441E-3</v>
      </c>
      <c r="J464" t="s">
        <v>1696</v>
      </c>
      <c r="K464" s="102">
        <v>0.56944444444444442</v>
      </c>
      <c r="L464">
        <v>28</v>
      </c>
      <c r="M464" t="s">
        <v>1326</v>
      </c>
      <c r="N464" t="s">
        <v>1434</v>
      </c>
      <c r="O464" s="102">
        <v>0.94444444444444453</v>
      </c>
      <c r="P464">
        <v>52</v>
      </c>
      <c r="Q464">
        <v>87</v>
      </c>
      <c r="R464" s="102">
        <v>0.95833333333333337</v>
      </c>
      <c r="S464">
        <v>38</v>
      </c>
      <c r="T464" s="102">
        <v>0.38194444444444442</v>
      </c>
      <c r="AB464" s="77">
        <f t="shared" si="7"/>
        <v>280</v>
      </c>
    </row>
    <row r="465" spans="1:28" x14ac:dyDescent="0.3">
      <c r="A465" s="34">
        <v>42103</v>
      </c>
      <c r="B465">
        <v>1159</v>
      </c>
      <c r="C465" t="s">
        <v>1282</v>
      </c>
      <c r="D465" t="s">
        <v>1283</v>
      </c>
      <c r="E465">
        <v>38</v>
      </c>
      <c r="F465" t="s">
        <v>1292</v>
      </c>
      <c r="G465" t="s">
        <v>1554</v>
      </c>
      <c r="H465" t="s">
        <v>1336</v>
      </c>
      <c r="I465" s="102">
        <v>0.22222222222222221</v>
      </c>
      <c r="J465" t="s">
        <v>1586</v>
      </c>
      <c r="K465" s="102">
        <v>0.3611111111111111</v>
      </c>
      <c r="L465">
        <v>29</v>
      </c>
      <c r="M465" t="s">
        <v>1335</v>
      </c>
      <c r="N465" t="s">
        <v>1391</v>
      </c>
      <c r="O465" s="102">
        <v>6.9444444444444441E-3</v>
      </c>
      <c r="P465">
        <v>85</v>
      </c>
      <c r="Q465">
        <v>94</v>
      </c>
      <c r="R465" t="s">
        <v>51</v>
      </c>
      <c r="S465">
        <v>69</v>
      </c>
      <c r="T465" s="102">
        <v>0.35416666666666669</v>
      </c>
      <c r="AB465" s="77">
        <f t="shared" si="7"/>
        <v>290</v>
      </c>
    </row>
    <row r="466" spans="1:28" x14ac:dyDescent="0.3">
      <c r="A466" s="34">
        <v>42104</v>
      </c>
      <c r="B466">
        <v>1159</v>
      </c>
      <c r="C466" t="s">
        <v>1282</v>
      </c>
      <c r="D466" t="s">
        <v>1283</v>
      </c>
      <c r="E466">
        <v>38</v>
      </c>
      <c r="F466" t="s">
        <v>1304</v>
      </c>
      <c r="G466" t="s">
        <v>1310</v>
      </c>
      <c r="H466" t="s">
        <v>1449</v>
      </c>
      <c r="I466" s="102">
        <v>9.0277777777777776E-2</v>
      </c>
      <c r="J466" t="s">
        <v>1490</v>
      </c>
      <c r="K466" s="102">
        <v>0.58333333333333337</v>
      </c>
      <c r="L466">
        <v>30</v>
      </c>
      <c r="M466" t="s">
        <v>1335</v>
      </c>
      <c r="N466" t="s">
        <v>1391</v>
      </c>
      <c r="O466" s="102">
        <v>0.76388888888888884</v>
      </c>
      <c r="P466">
        <v>85</v>
      </c>
      <c r="Q466">
        <v>95</v>
      </c>
      <c r="R466" s="102">
        <v>0.25</v>
      </c>
      <c r="S466">
        <v>76</v>
      </c>
      <c r="T466" t="s">
        <v>51</v>
      </c>
      <c r="AB466" s="77">
        <f t="shared" si="7"/>
        <v>300</v>
      </c>
    </row>
    <row r="467" spans="1:28" x14ac:dyDescent="0.3">
      <c r="A467" s="34">
        <v>42105</v>
      </c>
      <c r="B467">
        <v>1159</v>
      </c>
      <c r="C467" t="s">
        <v>1282</v>
      </c>
      <c r="D467" t="s">
        <v>1283</v>
      </c>
      <c r="E467">
        <v>38</v>
      </c>
      <c r="F467" t="s">
        <v>1371</v>
      </c>
      <c r="G467" t="s">
        <v>1308</v>
      </c>
      <c r="H467" t="s">
        <v>1814</v>
      </c>
      <c r="I467" s="102">
        <v>0.25</v>
      </c>
      <c r="J467" t="s">
        <v>1403</v>
      </c>
      <c r="K467" s="102">
        <v>0.47222222222222227</v>
      </c>
      <c r="L467">
        <v>7</v>
      </c>
      <c r="M467" t="s">
        <v>1296</v>
      </c>
      <c r="N467" t="s">
        <v>1404</v>
      </c>
      <c r="O467" s="102">
        <v>0.80555555555555547</v>
      </c>
      <c r="P467">
        <v>89</v>
      </c>
      <c r="Q467">
        <v>94</v>
      </c>
      <c r="R467" t="s">
        <v>51</v>
      </c>
      <c r="S467">
        <v>78</v>
      </c>
      <c r="T467" s="102">
        <v>0.43055555555555558</v>
      </c>
      <c r="AB467" s="77">
        <f t="shared" si="7"/>
        <v>70</v>
      </c>
    </row>
    <row r="468" spans="1:28" x14ac:dyDescent="0.3">
      <c r="A468" s="34">
        <v>42106</v>
      </c>
      <c r="B468">
        <v>1159</v>
      </c>
      <c r="C468" t="s">
        <v>1282</v>
      </c>
      <c r="D468" t="s">
        <v>1283</v>
      </c>
      <c r="E468">
        <v>38</v>
      </c>
      <c r="F468" t="s">
        <v>1284</v>
      </c>
      <c r="G468" t="s">
        <v>1308</v>
      </c>
      <c r="H468" t="s">
        <v>1322</v>
      </c>
      <c r="I468" s="102">
        <v>0.22916666666666666</v>
      </c>
      <c r="J468" t="s">
        <v>1328</v>
      </c>
      <c r="K468" s="102">
        <v>0.60416666666666663</v>
      </c>
      <c r="L468">
        <v>31</v>
      </c>
      <c r="M468" t="s">
        <v>1435</v>
      </c>
      <c r="N468" t="s">
        <v>1404</v>
      </c>
      <c r="O468" s="102">
        <v>0.59027777777777779</v>
      </c>
      <c r="P468">
        <v>86</v>
      </c>
      <c r="Q468">
        <v>95</v>
      </c>
      <c r="R468" t="s">
        <v>51</v>
      </c>
      <c r="S468">
        <v>75</v>
      </c>
      <c r="T468" s="102">
        <v>0.53472222222222221</v>
      </c>
      <c r="AB468" s="77">
        <f t="shared" si="7"/>
        <v>310</v>
      </c>
    </row>
    <row r="469" spans="1:28" x14ac:dyDescent="0.3">
      <c r="A469" s="34">
        <v>42107</v>
      </c>
      <c r="B469">
        <v>1159</v>
      </c>
      <c r="C469" t="s">
        <v>1282</v>
      </c>
      <c r="D469" t="s">
        <v>1283</v>
      </c>
      <c r="E469">
        <v>38</v>
      </c>
      <c r="F469" t="s">
        <v>1637</v>
      </c>
      <c r="G469" t="s">
        <v>1308</v>
      </c>
      <c r="H469" t="s">
        <v>1294</v>
      </c>
      <c r="I469" s="102">
        <v>0.25694444444444448</v>
      </c>
      <c r="J469" t="s">
        <v>1696</v>
      </c>
      <c r="K469" s="102">
        <v>0.66666666666666663</v>
      </c>
      <c r="L469">
        <v>8</v>
      </c>
      <c r="M469" t="s">
        <v>1288</v>
      </c>
      <c r="N469" t="s">
        <v>1436</v>
      </c>
      <c r="O469" s="102">
        <v>0.80555555555555547</v>
      </c>
      <c r="P469">
        <v>78</v>
      </c>
      <c r="Q469">
        <v>94</v>
      </c>
      <c r="R469" t="s">
        <v>51</v>
      </c>
      <c r="S469">
        <v>53</v>
      </c>
      <c r="T469" s="102">
        <v>0.97916666666666663</v>
      </c>
      <c r="AB469" s="77">
        <f t="shared" si="7"/>
        <v>80</v>
      </c>
    </row>
    <row r="470" spans="1:28" x14ac:dyDescent="0.3">
      <c r="A470" s="34">
        <v>42108</v>
      </c>
      <c r="B470">
        <v>1159</v>
      </c>
      <c r="C470" t="s">
        <v>1282</v>
      </c>
      <c r="D470" t="s">
        <v>1283</v>
      </c>
      <c r="E470">
        <v>38</v>
      </c>
      <c r="F470" t="s">
        <v>1330</v>
      </c>
      <c r="G470" t="s">
        <v>1308</v>
      </c>
      <c r="H470" t="s">
        <v>1371</v>
      </c>
      <c r="I470" s="102">
        <v>0.22916666666666666</v>
      </c>
      <c r="J470" t="s">
        <v>1924</v>
      </c>
      <c r="K470" s="102">
        <v>0.99305555555555547</v>
      </c>
      <c r="L470">
        <v>6</v>
      </c>
      <c r="M470" t="s">
        <v>1301</v>
      </c>
      <c r="N470" t="s">
        <v>1333</v>
      </c>
      <c r="O470" s="102">
        <v>0.5</v>
      </c>
      <c r="P470">
        <v>57</v>
      </c>
      <c r="Q470">
        <v>72</v>
      </c>
      <c r="R470" s="102">
        <v>7.6388888888888895E-2</v>
      </c>
      <c r="S470">
        <v>33</v>
      </c>
      <c r="T470" t="s">
        <v>51</v>
      </c>
      <c r="AB470" s="77">
        <f t="shared" si="7"/>
        <v>60</v>
      </c>
    </row>
    <row r="471" spans="1:28" x14ac:dyDescent="0.3">
      <c r="A471" s="34">
        <v>42109</v>
      </c>
      <c r="B471">
        <v>1159</v>
      </c>
      <c r="C471" t="s">
        <v>1282</v>
      </c>
      <c r="D471" t="s">
        <v>1283</v>
      </c>
      <c r="E471">
        <v>38</v>
      </c>
      <c r="F471" t="s">
        <v>1303</v>
      </c>
      <c r="G471" t="s">
        <v>1352</v>
      </c>
      <c r="H471" t="s">
        <v>1422</v>
      </c>
      <c r="I471" s="102">
        <v>0.99930555555555556</v>
      </c>
      <c r="J471" t="s">
        <v>1748</v>
      </c>
      <c r="K471" s="102">
        <v>0.20833333333333334</v>
      </c>
      <c r="L471">
        <v>0</v>
      </c>
      <c r="M471" t="s">
        <v>1431</v>
      </c>
      <c r="N471" t="s">
        <v>1327</v>
      </c>
      <c r="O471" t="s">
        <v>51</v>
      </c>
      <c r="P471">
        <v>51</v>
      </c>
      <c r="Q471">
        <v>94</v>
      </c>
      <c r="R471" s="102">
        <v>0.99930555555555556</v>
      </c>
      <c r="S471">
        <v>33</v>
      </c>
      <c r="T471" t="s">
        <v>51</v>
      </c>
      <c r="AB471" s="77">
        <f t="shared" si="7"/>
        <v>0</v>
      </c>
    </row>
    <row r="472" spans="1:28" x14ac:dyDescent="0.3">
      <c r="A472" s="34">
        <v>42110</v>
      </c>
      <c r="B472">
        <v>1159</v>
      </c>
      <c r="C472" t="s">
        <v>1282</v>
      </c>
      <c r="D472" t="s">
        <v>1283</v>
      </c>
      <c r="E472">
        <v>38</v>
      </c>
      <c r="F472" t="s">
        <v>1556</v>
      </c>
      <c r="G472" t="s">
        <v>1333</v>
      </c>
      <c r="H472" t="s">
        <v>1375</v>
      </c>
      <c r="I472" s="102">
        <v>0.20833333333333334</v>
      </c>
      <c r="J472" t="s">
        <v>1583</v>
      </c>
      <c r="K472" s="102">
        <v>0.52777777777777779</v>
      </c>
      <c r="L472">
        <v>27</v>
      </c>
      <c r="M472" t="s">
        <v>1296</v>
      </c>
      <c r="N472" t="s">
        <v>1436</v>
      </c>
      <c r="O472" s="102">
        <v>0.84027777777777779</v>
      </c>
      <c r="P472">
        <v>83</v>
      </c>
      <c r="Q472">
        <v>95</v>
      </c>
      <c r="R472" t="s">
        <v>51</v>
      </c>
      <c r="S472">
        <v>76</v>
      </c>
      <c r="T472" s="102">
        <v>0.375</v>
      </c>
      <c r="AB472" s="77">
        <f t="shared" si="7"/>
        <v>270</v>
      </c>
    </row>
    <row r="473" spans="1:28" x14ac:dyDescent="0.3">
      <c r="A473" s="34">
        <v>42111</v>
      </c>
      <c r="B473">
        <v>1159</v>
      </c>
      <c r="C473" t="s">
        <v>1282</v>
      </c>
      <c r="D473" t="s">
        <v>1283</v>
      </c>
      <c r="E473">
        <v>38</v>
      </c>
      <c r="F473" t="s">
        <v>1307</v>
      </c>
      <c r="G473" t="s">
        <v>1296</v>
      </c>
      <c r="H473" t="s">
        <v>1362</v>
      </c>
      <c r="I473" s="102">
        <v>0.20833333333333334</v>
      </c>
      <c r="J473" t="s">
        <v>1658</v>
      </c>
      <c r="K473" s="102">
        <v>0.51388888888888895</v>
      </c>
      <c r="L473">
        <v>9</v>
      </c>
      <c r="M473" t="s">
        <v>1358</v>
      </c>
      <c r="N473" t="s">
        <v>1456</v>
      </c>
      <c r="O473" s="102">
        <v>0.84722222222222221</v>
      </c>
      <c r="P473">
        <v>93</v>
      </c>
      <c r="Q473">
        <v>96</v>
      </c>
      <c r="R473" t="s">
        <v>51</v>
      </c>
      <c r="S473">
        <v>90</v>
      </c>
      <c r="T473" s="102">
        <v>0.52083333333333337</v>
      </c>
      <c r="AB473" s="77">
        <f t="shared" si="7"/>
        <v>90</v>
      </c>
    </row>
    <row r="474" spans="1:28" x14ac:dyDescent="0.3">
      <c r="A474" s="34">
        <v>42112</v>
      </c>
      <c r="B474">
        <v>1159</v>
      </c>
      <c r="C474" t="s">
        <v>1282</v>
      </c>
      <c r="D474" t="s">
        <v>1283</v>
      </c>
      <c r="E474">
        <v>38</v>
      </c>
      <c r="F474" t="s">
        <v>1354</v>
      </c>
      <c r="G474" t="s">
        <v>1358</v>
      </c>
      <c r="H474" t="s">
        <v>1364</v>
      </c>
      <c r="I474" s="102">
        <v>0.98611111111111116</v>
      </c>
      <c r="J474" t="s">
        <v>1637</v>
      </c>
      <c r="K474" s="102">
        <v>0.57638888888888895</v>
      </c>
      <c r="L474">
        <v>0</v>
      </c>
      <c r="M474" t="s">
        <v>1288</v>
      </c>
      <c r="N474" t="s">
        <v>1440</v>
      </c>
      <c r="O474" t="s">
        <v>51</v>
      </c>
      <c r="P474">
        <v>89</v>
      </c>
      <c r="Q474">
        <v>95</v>
      </c>
      <c r="R474" s="102">
        <v>0.99930555555555556</v>
      </c>
      <c r="S474">
        <v>74</v>
      </c>
      <c r="T474" s="102">
        <v>0.6875</v>
      </c>
      <c r="AB474" s="77">
        <f t="shared" si="7"/>
        <v>0</v>
      </c>
    </row>
    <row r="475" spans="1:28" x14ac:dyDescent="0.3">
      <c r="A475" s="34">
        <v>42113</v>
      </c>
      <c r="B475">
        <v>1159</v>
      </c>
      <c r="C475" t="s">
        <v>1282</v>
      </c>
      <c r="D475" t="s">
        <v>1283</v>
      </c>
      <c r="E475">
        <v>38</v>
      </c>
      <c r="F475" t="s">
        <v>1354</v>
      </c>
      <c r="G475" t="s">
        <v>1308</v>
      </c>
      <c r="H475" t="s">
        <v>1484</v>
      </c>
      <c r="I475" s="102">
        <v>6.9444444444444441E-3</v>
      </c>
      <c r="J475" t="s">
        <v>1637</v>
      </c>
      <c r="K475" s="102">
        <v>0.49305555555555558</v>
      </c>
      <c r="L475">
        <v>31</v>
      </c>
      <c r="M475" t="s">
        <v>1310</v>
      </c>
      <c r="N475" t="s">
        <v>1319</v>
      </c>
      <c r="O475" s="102">
        <v>0.47916666666666669</v>
      </c>
      <c r="P475">
        <v>84</v>
      </c>
      <c r="Q475">
        <v>95</v>
      </c>
      <c r="R475" s="102">
        <v>0</v>
      </c>
      <c r="S475">
        <v>70</v>
      </c>
      <c r="T475" s="102">
        <v>0.52083333333333337</v>
      </c>
      <c r="AB475" s="77">
        <f t="shared" si="7"/>
        <v>310</v>
      </c>
    </row>
    <row r="476" spans="1:28" x14ac:dyDescent="0.3">
      <c r="A476" s="34">
        <v>42114</v>
      </c>
      <c r="B476">
        <v>1159</v>
      </c>
      <c r="C476" t="s">
        <v>1282</v>
      </c>
      <c r="D476" t="s">
        <v>1283</v>
      </c>
      <c r="E476">
        <v>38</v>
      </c>
      <c r="F476" t="s">
        <v>1362</v>
      </c>
      <c r="G476" t="s">
        <v>1308</v>
      </c>
      <c r="H476" t="s">
        <v>1316</v>
      </c>
      <c r="I476" s="102">
        <v>0.23611111111111113</v>
      </c>
      <c r="J476" t="s">
        <v>1334</v>
      </c>
      <c r="K476" s="102">
        <v>0.65277777777777779</v>
      </c>
      <c r="L476">
        <v>7</v>
      </c>
      <c r="M476" t="s">
        <v>1329</v>
      </c>
      <c r="N476" t="s">
        <v>1456</v>
      </c>
      <c r="O476" s="102">
        <v>0.8125</v>
      </c>
      <c r="P476">
        <v>86</v>
      </c>
      <c r="Q476">
        <v>94</v>
      </c>
      <c r="R476" t="s">
        <v>51</v>
      </c>
      <c r="S476">
        <v>76</v>
      </c>
      <c r="T476" s="102">
        <v>0.34722222222222227</v>
      </c>
      <c r="AB476" s="77">
        <f t="shared" si="7"/>
        <v>70</v>
      </c>
    </row>
    <row r="477" spans="1:28" x14ac:dyDescent="0.3">
      <c r="A477" s="34">
        <v>42115</v>
      </c>
      <c r="B477">
        <v>1159</v>
      </c>
      <c r="C477" t="s">
        <v>1282</v>
      </c>
      <c r="D477" t="s">
        <v>1283</v>
      </c>
      <c r="E477">
        <v>38</v>
      </c>
      <c r="F477" t="s">
        <v>1556</v>
      </c>
      <c r="G477" t="s">
        <v>1308</v>
      </c>
      <c r="H477" t="s">
        <v>1484</v>
      </c>
      <c r="I477" s="102">
        <v>0.24305555555555555</v>
      </c>
      <c r="J477" t="s">
        <v>1750</v>
      </c>
      <c r="K477" s="102">
        <v>0.99305555555555547</v>
      </c>
      <c r="L477">
        <v>7</v>
      </c>
      <c r="M477" t="s">
        <v>1326</v>
      </c>
      <c r="N477" t="s">
        <v>1284</v>
      </c>
      <c r="O477" t="s">
        <v>51</v>
      </c>
      <c r="P477">
        <v>86</v>
      </c>
      <c r="Q477">
        <v>95</v>
      </c>
      <c r="R477" t="s">
        <v>51</v>
      </c>
      <c r="S477">
        <v>47</v>
      </c>
      <c r="T477" s="102">
        <v>0.98611111111111116</v>
      </c>
      <c r="AB477" s="77">
        <f t="shared" si="7"/>
        <v>70</v>
      </c>
    </row>
    <row r="478" spans="1:28" x14ac:dyDescent="0.3">
      <c r="A478" s="34">
        <v>42116</v>
      </c>
      <c r="B478">
        <v>1159</v>
      </c>
      <c r="C478" t="s">
        <v>1282</v>
      </c>
      <c r="D478" t="s">
        <v>1283</v>
      </c>
      <c r="E478">
        <v>38</v>
      </c>
      <c r="F478" t="s">
        <v>1661</v>
      </c>
      <c r="G478" t="s">
        <v>1329</v>
      </c>
      <c r="H478" t="s">
        <v>1523</v>
      </c>
      <c r="I478" s="102">
        <v>0.99930555555555556</v>
      </c>
      <c r="J478" t="s">
        <v>1785</v>
      </c>
      <c r="K478" s="102">
        <v>2.7777777777777776E-2</v>
      </c>
      <c r="L478">
        <v>27</v>
      </c>
      <c r="M478" t="s">
        <v>1310</v>
      </c>
      <c r="N478" t="s">
        <v>1354</v>
      </c>
      <c r="O478" s="102">
        <v>0.54861111111111105</v>
      </c>
      <c r="P478">
        <v>80</v>
      </c>
      <c r="Q478">
        <v>95</v>
      </c>
      <c r="R478" t="s">
        <v>51</v>
      </c>
      <c r="S478">
        <v>44</v>
      </c>
      <c r="T478" s="102">
        <v>0.13194444444444445</v>
      </c>
      <c r="AB478" s="77">
        <f t="shared" si="7"/>
        <v>270</v>
      </c>
    </row>
    <row r="479" spans="1:28" x14ac:dyDescent="0.3">
      <c r="A479" s="34">
        <v>42117</v>
      </c>
      <c r="B479">
        <v>1159</v>
      </c>
      <c r="C479" t="s">
        <v>1282</v>
      </c>
      <c r="D479" t="s">
        <v>1283</v>
      </c>
      <c r="E479">
        <v>38</v>
      </c>
      <c r="F479" t="s">
        <v>1307</v>
      </c>
      <c r="G479" t="s">
        <v>1465</v>
      </c>
      <c r="H479" t="s">
        <v>1501</v>
      </c>
      <c r="I479" s="102">
        <v>0.99930555555555556</v>
      </c>
      <c r="J479" t="s">
        <v>1586</v>
      </c>
      <c r="K479" s="102">
        <v>0.47222222222222227</v>
      </c>
      <c r="L479">
        <v>0</v>
      </c>
      <c r="M479" t="s">
        <v>1347</v>
      </c>
      <c r="N479" t="s">
        <v>1380</v>
      </c>
      <c r="O479" s="102">
        <v>0.72916666666666663</v>
      </c>
      <c r="P479">
        <v>84</v>
      </c>
      <c r="Q479">
        <v>95</v>
      </c>
      <c r="R479" t="s">
        <v>51</v>
      </c>
      <c r="S479">
        <v>75</v>
      </c>
      <c r="T479" s="102">
        <v>0.47222222222222227</v>
      </c>
      <c r="AB479" s="77">
        <f t="shared" si="7"/>
        <v>0</v>
      </c>
    </row>
    <row r="480" spans="1:28" x14ac:dyDescent="0.3">
      <c r="A480" s="34">
        <v>42118</v>
      </c>
      <c r="B480">
        <v>1159</v>
      </c>
      <c r="C480" t="s">
        <v>1282</v>
      </c>
      <c r="D480" t="s">
        <v>1283</v>
      </c>
      <c r="E480">
        <v>38</v>
      </c>
      <c r="F480" t="s">
        <v>1304</v>
      </c>
      <c r="G480" t="s">
        <v>1465</v>
      </c>
      <c r="H480" t="s">
        <v>1463</v>
      </c>
      <c r="I480" s="102">
        <v>9.7222222222222224E-2</v>
      </c>
      <c r="J480" t="s">
        <v>1669</v>
      </c>
      <c r="K480" s="102">
        <v>0.50694444444444442</v>
      </c>
      <c r="L480">
        <v>28</v>
      </c>
      <c r="M480" t="s">
        <v>1288</v>
      </c>
      <c r="N480" t="s">
        <v>1359</v>
      </c>
      <c r="O480" s="102">
        <v>0.50694444444444442</v>
      </c>
      <c r="P480">
        <v>91</v>
      </c>
      <c r="Q480">
        <v>95</v>
      </c>
      <c r="R480" s="102">
        <v>7.6388888888888895E-2</v>
      </c>
      <c r="S480">
        <v>85</v>
      </c>
      <c r="T480" s="102">
        <v>0.50694444444444442</v>
      </c>
      <c r="AB480" s="77">
        <f t="shared" si="7"/>
        <v>280</v>
      </c>
    </row>
    <row r="481" spans="1:28" x14ac:dyDescent="0.3">
      <c r="A481" s="34">
        <v>42119</v>
      </c>
      <c r="B481">
        <v>1159</v>
      </c>
      <c r="C481" t="s">
        <v>1282</v>
      </c>
      <c r="D481" t="s">
        <v>1283</v>
      </c>
      <c r="E481">
        <v>38</v>
      </c>
      <c r="F481" t="s">
        <v>1394</v>
      </c>
      <c r="G481" t="s">
        <v>1308</v>
      </c>
      <c r="H481" t="s">
        <v>1483</v>
      </c>
      <c r="I481" s="102">
        <v>0.19444444444444445</v>
      </c>
      <c r="J481" t="s">
        <v>1736</v>
      </c>
      <c r="K481" s="102">
        <v>0.70833333333333337</v>
      </c>
      <c r="L481">
        <v>29</v>
      </c>
      <c r="M481" t="s">
        <v>1329</v>
      </c>
      <c r="N481" t="s">
        <v>1319</v>
      </c>
      <c r="O481" s="102">
        <v>0.54861111111111105</v>
      </c>
      <c r="P481">
        <v>79</v>
      </c>
      <c r="Q481">
        <v>95</v>
      </c>
      <c r="R481" s="102">
        <v>0.95833333333333337</v>
      </c>
      <c r="S481">
        <v>61</v>
      </c>
      <c r="T481" s="102">
        <v>0.73611111111111116</v>
      </c>
      <c r="AB481" s="77">
        <f t="shared" si="7"/>
        <v>290</v>
      </c>
    </row>
    <row r="482" spans="1:28" x14ac:dyDescent="0.3">
      <c r="A482" s="34">
        <v>42120</v>
      </c>
      <c r="B482">
        <v>1159</v>
      </c>
      <c r="C482" t="s">
        <v>1282</v>
      </c>
      <c r="D482" t="s">
        <v>1283</v>
      </c>
      <c r="E482">
        <v>38</v>
      </c>
      <c r="F482" t="s">
        <v>1346</v>
      </c>
      <c r="G482" t="s">
        <v>1355</v>
      </c>
      <c r="H482" t="s">
        <v>1284</v>
      </c>
      <c r="I482" s="102">
        <v>0.98611111111111116</v>
      </c>
      <c r="J482" t="s">
        <v>1334</v>
      </c>
      <c r="K482" s="102">
        <v>0.47222222222222227</v>
      </c>
      <c r="L482">
        <v>27</v>
      </c>
      <c r="M482" t="s">
        <v>1513</v>
      </c>
      <c r="N482" t="s">
        <v>1359</v>
      </c>
      <c r="O482" s="102">
        <v>0.89583333333333337</v>
      </c>
      <c r="P482">
        <v>91</v>
      </c>
      <c r="Q482">
        <v>95</v>
      </c>
      <c r="R482" s="102">
        <v>6.25E-2</v>
      </c>
      <c r="S482">
        <v>80</v>
      </c>
      <c r="T482" t="s">
        <v>51</v>
      </c>
      <c r="AB482" s="77">
        <f t="shared" si="7"/>
        <v>270</v>
      </c>
    </row>
    <row r="483" spans="1:28" x14ac:dyDescent="0.3">
      <c r="A483" s="34">
        <v>42121</v>
      </c>
      <c r="B483">
        <v>1159</v>
      </c>
      <c r="C483" t="s">
        <v>1282</v>
      </c>
      <c r="D483" t="s">
        <v>1283</v>
      </c>
      <c r="E483">
        <v>38</v>
      </c>
      <c r="F483" t="s">
        <v>1574</v>
      </c>
      <c r="G483" t="s">
        <v>1359</v>
      </c>
      <c r="H483" t="s">
        <v>1284</v>
      </c>
      <c r="I483" s="102">
        <v>0.625</v>
      </c>
      <c r="J483" t="s">
        <v>1661</v>
      </c>
      <c r="K483" s="102">
        <v>0.49305555555555558</v>
      </c>
      <c r="L483">
        <v>31</v>
      </c>
      <c r="M483" t="s">
        <v>1310</v>
      </c>
      <c r="N483" t="s">
        <v>1497</v>
      </c>
      <c r="O483" s="102">
        <v>0.50694444444444442</v>
      </c>
      <c r="P483">
        <v>89</v>
      </c>
      <c r="Q483">
        <v>95</v>
      </c>
      <c r="R483" t="s">
        <v>51</v>
      </c>
      <c r="S483">
        <v>67</v>
      </c>
      <c r="T483" s="102">
        <v>0.97916666666666663</v>
      </c>
      <c r="AB483" s="77">
        <f t="shared" si="7"/>
        <v>310</v>
      </c>
    </row>
    <row r="484" spans="1:28" x14ac:dyDescent="0.3">
      <c r="A484" s="34">
        <v>42122</v>
      </c>
      <c r="B484">
        <v>1159</v>
      </c>
      <c r="C484" t="s">
        <v>1282</v>
      </c>
      <c r="D484" t="s">
        <v>1283</v>
      </c>
      <c r="E484">
        <v>38</v>
      </c>
      <c r="F484" t="s">
        <v>1371</v>
      </c>
      <c r="G484" t="s">
        <v>1296</v>
      </c>
      <c r="H484" t="s">
        <v>1463</v>
      </c>
      <c r="I484" s="102">
        <v>0.99930555555555556</v>
      </c>
      <c r="J484" t="s">
        <v>1490</v>
      </c>
      <c r="K484" s="102">
        <v>0.45833333333333331</v>
      </c>
      <c r="L484">
        <v>7</v>
      </c>
      <c r="M484" t="s">
        <v>1347</v>
      </c>
      <c r="N484" t="s">
        <v>1434</v>
      </c>
      <c r="O484" t="s">
        <v>51</v>
      </c>
      <c r="P484">
        <v>74</v>
      </c>
      <c r="Q484">
        <v>91</v>
      </c>
      <c r="R484" t="s">
        <v>51</v>
      </c>
      <c r="S484">
        <v>56</v>
      </c>
      <c r="T484" t="s">
        <v>51</v>
      </c>
      <c r="AB484" s="77">
        <f t="shared" si="7"/>
        <v>70</v>
      </c>
    </row>
    <row r="485" spans="1:28" x14ac:dyDescent="0.3">
      <c r="A485" s="34">
        <v>42123</v>
      </c>
      <c r="B485">
        <v>1159</v>
      </c>
      <c r="C485" t="s">
        <v>1282</v>
      </c>
      <c r="D485" t="s">
        <v>1283</v>
      </c>
      <c r="E485">
        <v>38</v>
      </c>
      <c r="F485" t="s">
        <v>1552</v>
      </c>
      <c r="G485" t="s">
        <v>1352</v>
      </c>
      <c r="H485" t="s">
        <v>1510</v>
      </c>
      <c r="I485" s="102">
        <v>0.99305555555555547</v>
      </c>
      <c r="J485" t="s">
        <v>1538</v>
      </c>
      <c r="K485" s="102">
        <v>0.47222222222222227</v>
      </c>
      <c r="L485">
        <v>31</v>
      </c>
      <c r="M485" t="s">
        <v>1431</v>
      </c>
      <c r="N485" t="s">
        <v>1286</v>
      </c>
      <c r="O485" s="102">
        <v>0.46527777777777773</v>
      </c>
      <c r="P485">
        <v>86</v>
      </c>
      <c r="Q485">
        <v>95</v>
      </c>
      <c r="R485" t="s">
        <v>51</v>
      </c>
      <c r="S485">
        <v>78</v>
      </c>
      <c r="T485" t="s">
        <v>51</v>
      </c>
      <c r="AB485" s="77">
        <f t="shared" si="7"/>
        <v>310</v>
      </c>
    </row>
    <row r="486" spans="1:28" x14ac:dyDescent="0.3">
      <c r="A486" s="34">
        <v>42124</v>
      </c>
      <c r="B486">
        <v>1159</v>
      </c>
      <c r="C486" t="s">
        <v>1282</v>
      </c>
      <c r="D486" t="s">
        <v>1283</v>
      </c>
      <c r="E486">
        <v>38</v>
      </c>
      <c r="F486" t="s">
        <v>1321</v>
      </c>
      <c r="G486" t="s">
        <v>1465</v>
      </c>
      <c r="H486" t="s">
        <v>1410</v>
      </c>
      <c r="I486" s="102">
        <v>0.11805555555555557</v>
      </c>
      <c r="J486" t="s">
        <v>1584</v>
      </c>
      <c r="K486" s="102">
        <v>0.67361111111111116</v>
      </c>
      <c r="L486">
        <v>7</v>
      </c>
      <c r="M486" t="s">
        <v>1358</v>
      </c>
      <c r="N486" t="s">
        <v>1384</v>
      </c>
      <c r="O486" s="102">
        <v>0.66666666666666663</v>
      </c>
      <c r="P486">
        <v>72</v>
      </c>
      <c r="Q486">
        <v>94</v>
      </c>
      <c r="R486" t="s">
        <v>51</v>
      </c>
      <c r="S486">
        <v>53</v>
      </c>
      <c r="T486" s="102">
        <v>0.46527777777777773</v>
      </c>
      <c r="AB486" s="77">
        <f t="shared" si="7"/>
        <v>70</v>
      </c>
    </row>
    <row r="487" spans="1:28" x14ac:dyDescent="0.3">
      <c r="A487" s="34">
        <v>42125</v>
      </c>
      <c r="B487">
        <v>1159</v>
      </c>
      <c r="C487" t="s">
        <v>1282</v>
      </c>
      <c r="D487" t="s">
        <v>1283</v>
      </c>
      <c r="E487">
        <v>38</v>
      </c>
      <c r="F487" t="s">
        <v>1622</v>
      </c>
      <c r="G487" t="s">
        <v>1465</v>
      </c>
      <c r="H487" t="s">
        <v>1363</v>
      </c>
      <c r="I487" s="102">
        <v>0.99930555555555556</v>
      </c>
      <c r="J487" t="s">
        <v>1507</v>
      </c>
      <c r="K487" s="102">
        <v>0.53472222222222221</v>
      </c>
      <c r="L487">
        <v>31</v>
      </c>
      <c r="M487" t="s">
        <v>1326</v>
      </c>
      <c r="N487" t="s">
        <v>1286</v>
      </c>
      <c r="O487" s="102">
        <v>0.54861111111111105</v>
      </c>
      <c r="P487">
        <v>86</v>
      </c>
      <c r="Q487">
        <v>94</v>
      </c>
      <c r="R487" t="s">
        <v>51</v>
      </c>
      <c r="S487">
        <v>68</v>
      </c>
      <c r="T487" s="102">
        <v>1.3888888888888888E-2</v>
      </c>
      <c r="AB487" s="77">
        <f t="shared" si="7"/>
        <v>310</v>
      </c>
    </row>
    <row r="488" spans="1:28" x14ac:dyDescent="0.3">
      <c r="A488" s="34">
        <v>42126</v>
      </c>
      <c r="B488">
        <v>1159</v>
      </c>
      <c r="C488" t="s">
        <v>1282</v>
      </c>
      <c r="D488" t="s">
        <v>1283</v>
      </c>
      <c r="E488">
        <v>38</v>
      </c>
      <c r="F488" t="s">
        <v>1729</v>
      </c>
      <c r="G488" t="s">
        <v>1352</v>
      </c>
      <c r="H488" t="s">
        <v>1574</v>
      </c>
      <c r="I488" s="102">
        <v>0.20833333333333334</v>
      </c>
      <c r="J488" t="s">
        <v>1749</v>
      </c>
      <c r="K488" s="102">
        <v>0.52083333333333337</v>
      </c>
      <c r="L488">
        <v>28</v>
      </c>
      <c r="M488" t="s">
        <v>1435</v>
      </c>
      <c r="N488" t="s">
        <v>1336</v>
      </c>
      <c r="O488" s="102">
        <v>0.99930555555555556</v>
      </c>
      <c r="P488">
        <v>86</v>
      </c>
      <c r="Q488">
        <v>95</v>
      </c>
      <c r="R488" t="s">
        <v>51</v>
      </c>
      <c r="S488">
        <v>73</v>
      </c>
      <c r="T488" s="102">
        <v>0.50694444444444442</v>
      </c>
      <c r="AB488" s="77">
        <f t="shared" si="7"/>
        <v>280</v>
      </c>
    </row>
    <row r="489" spans="1:28" x14ac:dyDescent="0.3">
      <c r="A489" s="34">
        <v>42127</v>
      </c>
      <c r="B489">
        <v>1159</v>
      </c>
      <c r="C489" t="s">
        <v>1282</v>
      </c>
      <c r="D489" t="s">
        <v>1283</v>
      </c>
      <c r="E489">
        <v>38</v>
      </c>
      <c r="F489" t="s">
        <v>1303</v>
      </c>
      <c r="G489" t="s">
        <v>1308</v>
      </c>
      <c r="H489" t="s">
        <v>1399</v>
      </c>
      <c r="I489" s="102">
        <v>0.79861111111111116</v>
      </c>
      <c r="J489" t="s">
        <v>1400</v>
      </c>
      <c r="K489" s="102">
        <v>0.38194444444444442</v>
      </c>
      <c r="L489">
        <v>0</v>
      </c>
      <c r="M489" t="s">
        <v>1335</v>
      </c>
      <c r="N489" t="s">
        <v>1336</v>
      </c>
      <c r="O489" t="s">
        <v>51</v>
      </c>
      <c r="P489">
        <v>92</v>
      </c>
      <c r="Q489">
        <v>95</v>
      </c>
      <c r="R489" s="102">
        <v>0.68055555555555547</v>
      </c>
      <c r="S489">
        <v>78</v>
      </c>
      <c r="T489" s="102">
        <v>0.46527777777777773</v>
      </c>
      <c r="AB489" s="77">
        <f t="shared" si="7"/>
        <v>0</v>
      </c>
    </row>
    <row r="490" spans="1:28" x14ac:dyDescent="0.3">
      <c r="A490" s="34">
        <v>42128</v>
      </c>
      <c r="B490">
        <v>1159</v>
      </c>
      <c r="C490" t="s">
        <v>1282</v>
      </c>
      <c r="D490" t="s">
        <v>1283</v>
      </c>
      <c r="E490">
        <v>38</v>
      </c>
      <c r="F490" t="s">
        <v>1758</v>
      </c>
      <c r="G490" t="s">
        <v>1457</v>
      </c>
      <c r="H490" t="s">
        <v>1377</v>
      </c>
      <c r="I490" s="102">
        <v>0.24305555555555555</v>
      </c>
      <c r="J490" t="s">
        <v>2004</v>
      </c>
      <c r="K490" s="102">
        <v>0.59722222222222221</v>
      </c>
      <c r="L490">
        <v>22</v>
      </c>
      <c r="M490" t="s">
        <v>1288</v>
      </c>
      <c r="N490" t="s">
        <v>1536</v>
      </c>
      <c r="O490" s="102">
        <v>0.94444444444444453</v>
      </c>
      <c r="P490">
        <v>63</v>
      </c>
      <c r="Q490">
        <v>95</v>
      </c>
      <c r="R490" s="102">
        <v>0.13194444444444445</v>
      </c>
      <c r="S490">
        <v>34</v>
      </c>
      <c r="T490" s="102">
        <v>0.89583333333333337</v>
      </c>
      <c r="AB490" s="77">
        <f t="shared" si="7"/>
        <v>220</v>
      </c>
    </row>
    <row r="491" spans="1:28" x14ac:dyDescent="0.3">
      <c r="A491" s="34">
        <v>42129</v>
      </c>
      <c r="B491">
        <v>1159</v>
      </c>
      <c r="C491" t="s">
        <v>1282</v>
      </c>
      <c r="D491" t="s">
        <v>1283</v>
      </c>
      <c r="E491">
        <v>38</v>
      </c>
      <c r="F491" t="s">
        <v>1637</v>
      </c>
      <c r="G491" t="s">
        <v>1485</v>
      </c>
      <c r="H491" t="s">
        <v>1302</v>
      </c>
      <c r="I491" t="s">
        <v>51</v>
      </c>
      <c r="J491" t="s">
        <v>1385</v>
      </c>
      <c r="L491">
        <v>29</v>
      </c>
      <c r="M491" t="s">
        <v>1358</v>
      </c>
      <c r="N491" t="s">
        <v>1781</v>
      </c>
      <c r="O491" s="102">
        <v>4.8611111111111112E-2</v>
      </c>
      <c r="P491">
        <v>80</v>
      </c>
      <c r="Q491">
        <v>94</v>
      </c>
      <c r="R491" s="102">
        <v>0.95138888888888884</v>
      </c>
      <c r="S491">
        <v>48</v>
      </c>
      <c r="T491" s="102">
        <v>0</v>
      </c>
      <c r="AB491" s="77">
        <f t="shared" si="7"/>
        <v>290</v>
      </c>
    </row>
    <row r="492" spans="1:28" x14ac:dyDescent="0.3">
      <c r="A492" s="34">
        <v>42130</v>
      </c>
      <c r="B492">
        <v>1159</v>
      </c>
      <c r="C492" t="s">
        <v>1282</v>
      </c>
      <c r="D492" t="s">
        <v>1283</v>
      </c>
      <c r="E492">
        <v>38</v>
      </c>
      <c r="F492" t="s">
        <v>1341</v>
      </c>
      <c r="G492" t="s">
        <v>1308</v>
      </c>
      <c r="H492" t="s">
        <v>1418</v>
      </c>
      <c r="I492" s="102">
        <v>0.99930555555555556</v>
      </c>
      <c r="J492" t="s">
        <v>1403</v>
      </c>
      <c r="K492" s="102">
        <v>0.34722222222222227</v>
      </c>
      <c r="L492">
        <v>1</v>
      </c>
      <c r="M492" t="s">
        <v>1335</v>
      </c>
      <c r="N492" t="s">
        <v>1359</v>
      </c>
      <c r="O492" s="102">
        <v>0.47222222222222227</v>
      </c>
      <c r="P492">
        <v>69</v>
      </c>
      <c r="Q492">
        <v>95</v>
      </c>
      <c r="R492" t="s">
        <v>51</v>
      </c>
      <c r="S492">
        <v>54</v>
      </c>
      <c r="T492" s="102">
        <v>0.47222222222222227</v>
      </c>
      <c r="AB492" s="77">
        <f t="shared" si="7"/>
        <v>10</v>
      </c>
    </row>
    <row r="493" spans="1:28" x14ac:dyDescent="0.3">
      <c r="A493" s="34">
        <v>42131</v>
      </c>
      <c r="B493">
        <v>1159</v>
      </c>
      <c r="C493" t="s">
        <v>1282</v>
      </c>
      <c r="D493" t="s">
        <v>1283</v>
      </c>
      <c r="E493">
        <v>38</v>
      </c>
      <c r="F493" t="s">
        <v>1292</v>
      </c>
      <c r="G493" t="s">
        <v>1308</v>
      </c>
      <c r="H493" t="s">
        <v>1633</v>
      </c>
      <c r="I493" s="102">
        <v>0.125</v>
      </c>
      <c r="J493" t="s">
        <v>1330</v>
      </c>
      <c r="K493" s="102">
        <v>0.63888888888888895</v>
      </c>
      <c r="L493">
        <v>26</v>
      </c>
      <c r="M493" t="s">
        <v>1435</v>
      </c>
      <c r="N493" t="s">
        <v>1284</v>
      </c>
      <c r="O493" s="102">
        <v>0.96527777777777779</v>
      </c>
      <c r="P493">
        <v>83</v>
      </c>
      <c r="Q493">
        <v>95</v>
      </c>
      <c r="R493" s="102">
        <v>0.9375</v>
      </c>
      <c r="S493">
        <v>69</v>
      </c>
      <c r="T493" s="102">
        <v>0.4513888888888889</v>
      </c>
      <c r="AB493" s="77">
        <f t="shared" si="7"/>
        <v>260</v>
      </c>
    </row>
    <row r="494" spans="1:28" x14ac:dyDescent="0.3">
      <c r="A494" s="34">
        <v>42132</v>
      </c>
      <c r="B494">
        <v>1159</v>
      </c>
      <c r="C494" t="s">
        <v>1282</v>
      </c>
      <c r="D494" t="s">
        <v>1283</v>
      </c>
      <c r="E494">
        <v>38</v>
      </c>
      <c r="F494" t="s">
        <v>1729</v>
      </c>
      <c r="G494" t="s">
        <v>1352</v>
      </c>
      <c r="H494" t="s">
        <v>1544</v>
      </c>
      <c r="I494" s="102">
        <v>0.25</v>
      </c>
      <c r="J494" t="s">
        <v>1724</v>
      </c>
      <c r="K494" s="102">
        <v>0.45833333333333331</v>
      </c>
      <c r="L494">
        <v>26</v>
      </c>
      <c r="M494" t="s">
        <v>1288</v>
      </c>
      <c r="N494" t="s">
        <v>1586</v>
      </c>
      <c r="O494" s="102">
        <v>2.0833333333333332E-2</v>
      </c>
      <c r="P494">
        <v>80</v>
      </c>
      <c r="Q494">
        <v>94</v>
      </c>
      <c r="R494" s="102">
        <v>0</v>
      </c>
      <c r="S494">
        <v>52</v>
      </c>
      <c r="T494" s="102">
        <v>0.45833333333333331</v>
      </c>
      <c r="AB494" s="77">
        <f t="shared" si="7"/>
        <v>260</v>
      </c>
    </row>
    <row r="495" spans="1:28" x14ac:dyDescent="0.3">
      <c r="A495" s="34">
        <v>42133</v>
      </c>
      <c r="B495">
        <v>1159</v>
      </c>
      <c r="C495" t="s">
        <v>1282</v>
      </c>
      <c r="D495" t="s">
        <v>1283</v>
      </c>
      <c r="E495">
        <v>38</v>
      </c>
      <c r="F495" t="s">
        <v>1490</v>
      </c>
      <c r="G495" t="s">
        <v>1308</v>
      </c>
      <c r="H495" t="s">
        <v>1313</v>
      </c>
      <c r="I495" s="102">
        <v>0.99930555555555556</v>
      </c>
      <c r="J495" t="s">
        <v>1536</v>
      </c>
      <c r="K495" s="102">
        <v>0.5</v>
      </c>
      <c r="L495">
        <v>9</v>
      </c>
      <c r="M495" t="s">
        <v>1326</v>
      </c>
      <c r="N495" t="s">
        <v>1436</v>
      </c>
      <c r="O495" s="102">
        <v>0.74305555555555547</v>
      </c>
      <c r="P495">
        <v>89</v>
      </c>
      <c r="Q495">
        <v>96</v>
      </c>
      <c r="R495" s="102">
        <v>0.29166666666666669</v>
      </c>
      <c r="S495">
        <v>81</v>
      </c>
      <c r="T495" s="102">
        <v>0.57638888888888895</v>
      </c>
      <c r="AB495" s="77">
        <f t="shared" si="7"/>
        <v>90</v>
      </c>
    </row>
    <row r="496" spans="1:28" x14ac:dyDescent="0.3">
      <c r="A496" s="34">
        <v>42134</v>
      </c>
      <c r="B496">
        <v>1159</v>
      </c>
      <c r="C496" t="s">
        <v>1282</v>
      </c>
      <c r="D496" t="s">
        <v>1283</v>
      </c>
      <c r="E496">
        <v>38</v>
      </c>
      <c r="F496" t="s">
        <v>1321</v>
      </c>
      <c r="G496" t="s">
        <v>1308</v>
      </c>
      <c r="H496" t="s">
        <v>1483</v>
      </c>
      <c r="I496" s="102">
        <v>0.22222222222222221</v>
      </c>
      <c r="J496" t="s">
        <v>1330</v>
      </c>
      <c r="K496" s="102">
        <v>0.57638888888888895</v>
      </c>
      <c r="L496">
        <v>28</v>
      </c>
      <c r="M496" t="s">
        <v>1296</v>
      </c>
      <c r="N496" t="s">
        <v>1440</v>
      </c>
      <c r="O496" s="102">
        <v>0.6875</v>
      </c>
      <c r="P496">
        <v>91</v>
      </c>
      <c r="Q496">
        <v>95</v>
      </c>
      <c r="R496" t="s">
        <v>51</v>
      </c>
      <c r="S496">
        <v>82</v>
      </c>
      <c r="T496" s="102">
        <v>0.57638888888888895</v>
      </c>
      <c r="AB496" s="77">
        <f t="shared" si="7"/>
        <v>280</v>
      </c>
    </row>
    <row r="497" spans="1:28" x14ac:dyDescent="0.3">
      <c r="A497" s="34">
        <v>42135</v>
      </c>
      <c r="B497">
        <v>1159</v>
      </c>
      <c r="C497" t="s">
        <v>1282</v>
      </c>
      <c r="D497" t="s">
        <v>1283</v>
      </c>
      <c r="E497">
        <v>38</v>
      </c>
      <c r="F497" t="s">
        <v>1300</v>
      </c>
      <c r="G497" t="s">
        <v>1308</v>
      </c>
      <c r="H497" t="s">
        <v>1368</v>
      </c>
      <c r="I497" s="102">
        <v>0.3125</v>
      </c>
      <c r="J497" t="s">
        <v>1386</v>
      </c>
      <c r="K497" s="102">
        <v>0.57638888888888895</v>
      </c>
      <c r="L497">
        <v>2</v>
      </c>
      <c r="M497" t="s">
        <v>1335</v>
      </c>
      <c r="N497" t="s">
        <v>1340</v>
      </c>
      <c r="O497" s="102">
        <v>0.63888888888888895</v>
      </c>
      <c r="P497">
        <v>87</v>
      </c>
      <c r="Q497">
        <v>95</v>
      </c>
      <c r="R497" t="s">
        <v>51</v>
      </c>
      <c r="S497">
        <v>82</v>
      </c>
      <c r="T497" t="s">
        <v>51</v>
      </c>
      <c r="AB497" s="77">
        <f t="shared" si="7"/>
        <v>20</v>
      </c>
    </row>
    <row r="498" spans="1:28" x14ac:dyDescent="0.3">
      <c r="A498" s="34">
        <v>42136</v>
      </c>
      <c r="B498">
        <v>1159</v>
      </c>
      <c r="C498" t="s">
        <v>1282</v>
      </c>
      <c r="D498" t="s">
        <v>1283</v>
      </c>
      <c r="E498">
        <v>38</v>
      </c>
      <c r="F498" t="s">
        <v>1637</v>
      </c>
      <c r="G498" t="s">
        <v>1308</v>
      </c>
      <c r="H498" t="s">
        <v>1521</v>
      </c>
      <c r="I498" s="102">
        <v>0.25</v>
      </c>
      <c r="J498" t="s">
        <v>1721</v>
      </c>
      <c r="K498" s="102">
        <v>0.5625</v>
      </c>
      <c r="L498">
        <v>6</v>
      </c>
      <c r="M498" t="s">
        <v>1296</v>
      </c>
      <c r="N498" t="s">
        <v>1286</v>
      </c>
      <c r="O498" s="102">
        <v>0.67361111111111116</v>
      </c>
      <c r="P498">
        <v>90</v>
      </c>
      <c r="Q498">
        <v>95</v>
      </c>
      <c r="R498" t="s">
        <v>51</v>
      </c>
      <c r="S498">
        <v>78</v>
      </c>
      <c r="T498" s="102">
        <v>0.50694444444444442</v>
      </c>
      <c r="AB498" s="77">
        <f t="shared" si="7"/>
        <v>60</v>
      </c>
    </row>
    <row r="499" spans="1:28" x14ac:dyDescent="0.3">
      <c r="A499" s="34">
        <v>42137</v>
      </c>
      <c r="B499">
        <v>1159</v>
      </c>
      <c r="C499" t="s">
        <v>1282</v>
      </c>
      <c r="D499" t="s">
        <v>1283</v>
      </c>
      <c r="E499">
        <v>38</v>
      </c>
      <c r="G499" t="s">
        <v>1308</v>
      </c>
      <c r="M499" t="s">
        <v>1329</v>
      </c>
      <c r="P499">
        <v>83</v>
      </c>
      <c r="AB499" s="77">
        <f t="shared" si="7"/>
        <v>0</v>
      </c>
    </row>
    <row r="500" spans="1:28" x14ac:dyDescent="0.3">
      <c r="A500" s="34">
        <v>42138</v>
      </c>
      <c r="B500">
        <v>1159</v>
      </c>
      <c r="C500" t="s">
        <v>1282</v>
      </c>
      <c r="D500" t="s">
        <v>1283</v>
      </c>
      <c r="E500">
        <v>38</v>
      </c>
      <c r="F500" t="s">
        <v>1313</v>
      </c>
      <c r="G500" t="s">
        <v>1625</v>
      </c>
      <c r="H500" t="s">
        <v>1506</v>
      </c>
      <c r="I500" s="102">
        <v>0.82638888888888884</v>
      </c>
      <c r="J500" t="s">
        <v>1490</v>
      </c>
      <c r="K500" s="102">
        <v>0.63194444444444442</v>
      </c>
      <c r="L500">
        <v>29</v>
      </c>
      <c r="M500" t="s">
        <v>1297</v>
      </c>
      <c r="N500" t="s">
        <v>1599</v>
      </c>
      <c r="O500" s="102">
        <v>0.93055555555555547</v>
      </c>
      <c r="P500">
        <v>78</v>
      </c>
      <c r="Q500">
        <v>95</v>
      </c>
      <c r="R500" s="102">
        <v>0.15277777777777776</v>
      </c>
      <c r="S500">
        <v>57</v>
      </c>
      <c r="T500" s="102">
        <v>0.94444444444444453</v>
      </c>
      <c r="AB500" s="77">
        <f t="shared" si="7"/>
        <v>290</v>
      </c>
    </row>
    <row r="501" spans="1:28" x14ac:dyDescent="0.3">
      <c r="A501" s="34">
        <v>42139</v>
      </c>
      <c r="B501">
        <v>1159</v>
      </c>
      <c r="C501" t="s">
        <v>1282</v>
      </c>
      <c r="D501" t="s">
        <v>1283</v>
      </c>
      <c r="E501">
        <v>38</v>
      </c>
      <c r="F501" t="s">
        <v>1368</v>
      </c>
      <c r="G501" t="s">
        <v>1308</v>
      </c>
      <c r="H501" t="s">
        <v>1486</v>
      </c>
      <c r="I501" s="102">
        <v>0.19444444444444445</v>
      </c>
      <c r="J501" t="s">
        <v>1658</v>
      </c>
      <c r="K501" s="102">
        <v>0.68055555555555547</v>
      </c>
      <c r="L501">
        <v>28</v>
      </c>
      <c r="M501" t="s">
        <v>1316</v>
      </c>
      <c r="N501" t="s">
        <v>1303</v>
      </c>
      <c r="O501" s="102">
        <v>5.5555555555555552E-2</v>
      </c>
      <c r="P501">
        <v>83</v>
      </c>
      <c r="Q501">
        <v>89</v>
      </c>
      <c r="R501" s="102">
        <v>0.29166666666666669</v>
      </c>
      <c r="S501">
        <v>58</v>
      </c>
      <c r="T501" s="102">
        <v>0</v>
      </c>
      <c r="AB501" s="77">
        <f t="shared" si="7"/>
        <v>280</v>
      </c>
    </row>
    <row r="502" spans="1:28" x14ac:dyDescent="0.3">
      <c r="A502" s="34">
        <v>42140</v>
      </c>
      <c r="B502">
        <v>1159</v>
      </c>
      <c r="C502" t="s">
        <v>1282</v>
      </c>
      <c r="D502" t="s">
        <v>1283</v>
      </c>
      <c r="E502">
        <v>38</v>
      </c>
      <c r="F502" t="s">
        <v>1419</v>
      </c>
      <c r="G502" t="s">
        <v>1308</v>
      </c>
      <c r="H502" t="s">
        <v>1339</v>
      </c>
      <c r="I502" s="102">
        <v>0.22222222222222221</v>
      </c>
      <c r="J502" t="s">
        <v>1729</v>
      </c>
      <c r="K502" s="102">
        <v>0.34722222222222227</v>
      </c>
      <c r="L502">
        <v>27</v>
      </c>
      <c r="M502" t="s">
        <v>1335</v>
      </c>
      <c r="N502" t="s">
        <v>1384</v>
      </c>
      <c r="O502" s="102">
        <v>5.5555555555555552E-2</v>
      </c>
      <c r="P502">
        <v>81</v>
      </c>
      <c r="Q502">
        <v>91</v>
      </c>
      <c r="R502" t="s">
        <v>51</v>
      </c>
      <c r="S502">
        <v>61</v>
      </c>
      <c r="T502" s="102">
        <v>0.34722222222222227</v>
      </c>
      <c r="AB502" s="77">
        <f t="shared" si="7"/>
        <v>270</v>
      </c>
    </row>
    <row r="503" spans="1:28" x14ac:dyDescent="0.3">
      <c r="A503" s="34">
        <v>42141</v>
      </c>
      <c r="B503">
        <v>1159</v>
      </c>
      <c r="C503" t="s">
        <v>1282</v>
      </c>
      <c r="D503" t="s">
        <v>1283</v>
      </c>
      <c r="E503">
        <v>38</v>
      </c>
      <c r="F503" t="s">
        <v>1544</v>
      </c>
      <c r="G503" t="s">
        <v>1308</v>
      </c>
      <c r="H503" t="s">
        <v>1428</v>
      </c>
      <c r="I503" s="102">
        <v>0.99930555555555556</v>
      </c>
      <c r="J503" t="s">
        <v>1295</v>
      </c>
      <c r="K503" s="102">
        <v>0.35416666666666669</v>
      </c>
      <c r="L503">
        <v>5</v>
      </c>
      <c r="M503" t="s">
        <v>1396</v>
      </c>
      <c r="N503" t="s">
        <v>1436</v>
      </c>
      <c r="O503" s="102">
        <v>0.4861111111111111</v>
      </c>
      <c r="P503">
        <v>88</v>
      </c>
      <c r="Q503">
        <v>95</v>
      </c>
      <c r="R503" s="102">
        <v>0.25</v>
      </c>
      <c r="S503">
        <v>80</v>
      </c>
      <c r="T503" s="102">
        <v>0.74305555555555547</v>
      </c>
      <c r="AB503" s="77">
        <f t="shared" si="7"/>
        <v>50</v>
      </c>
    </row>
    <row r="504" spans="1:28" x14ac:dyDescent="0.3">
      <c r="A504" s="34">
        <v>42142</v>
      </c>
      <c r="B504">
        <v>1159</v>
      </c>
      <c r="C504" t="s">
        <v>1282</v>
      </c>
      <c r="D504" t="s">
        <v>1283</v>
      </c>
      <c r="E504">
        <v>38</v>
      </c>
      <c r="F504" t="s">
        <v>1362</v>
      </c>
      <c r="G504" t="s">
        <v>1355</v>
      </c>
      <c r="H504" t="s">
        <v>1348</v>
      </c>
      <c r="I504" s="102">
        <v>0.20833333333333334</v>
      </c>
      <c r="J504" t="s">
        <v>1386</v>
      </c>
      <c r="K504" s="102">
        <v>0.39583333333333331</v>
      </c>
      <c r="L504">
        <v>1</v>
      </c>
      <c r="M504" t="s">
        <v>1335</v>
      </c>
      <c r="N504" t="s">
        <v>1333</v>
      </c>
      <c r="O504" s="102">
        <v>0.99930555555555556</v>
      </c>
      <c r="P504">
        <v>90</v>
      </c>
      <c r="Q504">
        <v>95</v>
      </c>
      <c r="R504" t="s">
        <v>51</v>
      </c>
      <c r="S504">
        <v>80</v>
      </c>
      <c r="T504" s="102">
        <v>0.3888888888888889</v>
      </c>
      <c r="AB504" s="77">
        <f t="shared" si="7"/>
        <v>10</v>
      </c>
    </row>
    <row r="505" spans="1:28" x14ac:dyDescent="0.3">
      <c r="A505" s="34">
        <v>42143</v>
      </c>
      <c r="B505">
        <v>1159</v>
      </c>
      <c r="C505" t="s">
        <v>1282</v>
      </c>
      <c r="D505" t="s">
        <v>1283</v>
      </c>
      <c r="E505">
        <v>38</v>
      </c>
      <c r="F505" t="s">
        <v>1304</v>
      </c>
      <c r="G505" t="s">
        <v>1435</v>
      </c>
      <c r="H505" t="s">
        <v>1463</v>
      </c>
      <c r="I505" s="102">
        <v>0.25</v>
      </c>
      <c r="J505" t="s">
        <v>1651</v>
      </c>
      <c r="K505" s="102">
        <v>0.5625</v>
      </c>
      <c r="L505">
        <v>31</v>
      </c>
      <c r="M505" t="s">
        <v>1561</v>
      </c>
      <c r="N505" t="s">
        <v>1530</v>
      </c>
      <c r="O505" s="102">
        <v>0.89583333333333337</v>
      </c>
      <c r="P505">
        <v>77</v>
      </c>
      <c r="Q505">
        <v>95</v>
      </c>
      <c r="R505" t="s">
        <v>51</v>
      </c>
      <c r="S505">
        <v>62</v>
      </c>
      <c r="T505" s="102">
        <v>0.5625</v>
      </c>
      <c r="AB505" s="77">
        <f t="shared" si="7"/>
        <v>310</v>
      </c>
    </row>
    <row r="506" spans="1:28" x14ac:dyDescent="0.3">
      <c r="A506" s="34">
        <v>42144</v>
      </c>
      <c r="B506">
        <v>1159</v>
      </c>
      <c r="C506" t="s">
        <v>1282</v>
      </c>
      <c r="D506" t="s">
        <v>1283</v>
      </c>
      <c r="E506">
        <v>38</v>
      </c>
      <c r="F506" t="s">
        <v>1577</v>
      </c>
      <c r="G506" t="s">
        <v>1428</v>
      </c>
      <c r="H506" t="s">
        <v>1309</v>
      </c>
      <c r="I506" s="102">
        <v>0.20833333333333334</v>
      </c>
      <c r="J506" t="s">
        <v>1651</v>
      </c>
      <c r="K506" s="102">
        <v>0.47222222222222227</v>
      </c>
      <c r="L506">
        <v>26</v>
      </c>
      <c r="M506" t="s">
        <v>1297</v>
      </c>
      <c r="N506" t="s">
        <v>1399</v>
      </c>
      <c r="O506" s="102">
        <v>0.3125</v>
      </c>
      <c r="P506">
        <v>78</v>
      </c>
      <c r="Q506">
        <v>93</v>
      </c>
      <c r="R506" t="s">
        <v>51</v>
      </c>
      <c r="S506">
        <v>63</v>
      </c>
      <c r="T506" s="102">
        <v>0.4513888888888889</v>
      </c>
      <c r="AB506" s="77">
        <f t="shared" si="7"/>
        <v>260</v>
      </c>
    </row>
    <row r="507" spans="1:28" x14ac:dyDescent="0.3">
      <c r="A507" s="34">
        <v>42145</v>
      </c>
      <c r="B507">
        <v>1159</v>
      </c>
      <c r="C507" t="s">
        <v>1282</v>
      </c>
      <c r="D507" t="s">
        <v>1283</v>
      </c>
      <c r="E507">
        <v>38</v>
      </c>
      <c r="F507" t="s">
        <v>1341</v>
      </c>
      <c r="G507" t="s">
        <v>1465</v>
      </c>
      <c r="H507" t="s">
        <v>1434</v>
      </c>
      <c r="I507" s="102">
        <v>0.99930555555555556</v>
      </c>
      <c r="J507" t="s">
        <v>1399</v>
      </c>
      <c r="K507" s="102">
        <v>0.47916666666666669</v>
      </c>
      <c r="L507">
        <v>32</v>
      </c>
      <c r="M507" t="s">
        <v>1326</v>
      </c>
      <c r="N507" t="s">
        <v>1319</v>
      </c>
      <c r="O507" s="102">
        <v>6.9444444444444441E-3</v>
      </c>
      <c r="P507">
        <v>66</v>
      </c>
      <c r="Q507">
        <v>94</v>
      </c>
      <c r="R507" t="s">
        <v>51</v>
      </c>
      <c r="S507">
        <v>63</v>
      </c>
      <c r="T507" t="s">
        <v>51</v>
      </c>
      <c r="AB507" s="77">
        <f t="shared" si="7"/>
        <v>320</v>
      </c>
    </row>
    <row r="508" spans="1:28" x14ac:dyDescent="0.3">
      <c r="A508" s="34">
        <v>42146</v>
      </c>
      <c r="B508">
        <v>1159</v>
      </c>
      <c r="C508" t="s">
        <v>1282</v>
      </c>
      <c r="D508" t="s">
        <v>1283</v>
      </c>
      <c r="E508">
        <v>38</v>
      </c>
      <c r="F508" t="s">
        <v>1497</v>
      </c>
      <c r="G508" t="s">
        <v>1465</v>
      </c>
      <c r="H508" t="s">
        <v>1380</v>
      </c>
      <c r="I508" s="102">
        <v>0.99930555555555556</v>
      </c>
      <c r="J508" t="s">
        <v>1334</v>
      </c>
      <c r="K508" s="102">
        <v>0.5</v>
      </c>
      <c r="L508">
        <v>1</v>
      </c>
      <c r="M508" t="s">
        <v>1296</v>
      </c>
      <c r="N508" t="s">
        <v>1404</v>
      </c>
      <c r="O508" s="102">
        <v>0.60416666666666663</v>
      </c>
      <c r="P508">
        <v>72</v>
      </c>
      <c r="Q508">
        <v>94</v>
      </c>
      <c r="R508" s="102">
        <v>0.98611111111111116</v>
      </c>
      <c r="S508">
        <v>65</v>
      </c>
      <c r="T508" t="s">
        <v>51</v>
      </c>
      <c r="AB508" s="77">
        <f t="shared" si="7"/>
        <v>10</v>
      </c>
    </row>
    <row r="509" spans="1:28" x14ac:dyDescent="0.3">
      <c r="A509" s="34">
        <v>42147</v>
      </c>
      <c r="B509">
        <v>1159</v>
      </c>
      <c r="C509" t="s">
        <v>1282</v>
      </c>
      <c r="D509" t="s">
        <v>1283</v>
      </c>
      <c r="E509">
        <v>38</v>
      </c>
      <c r="F509" t="s">
        <v>1383</v>
      </c>
      <c r="G509" t="s">
        <v>1308</v>
      </c>
      <c r="H509" t="s">
        <v>1364</v>
      </c>
      <c r="I509" s="102">
        <v>0.22916666666666666</v>
      </c>
      <c r="J509" t="s">
        <v>1617</v>
      </c>
      <c r="K509" s="102">
        <v>0.52777777777777779</v>
      </c>
      <c r="L509">
        <v>36</v>
      </c>
      <c r="M509" t="s">
        <v>1435</v>
      </c>
      <c r="N509" t="s">
        <v>1384</v>
      </c>
      <c r="O509" s="102">
        <v>0.60416666666666663</v>
      </c>
      <c r="P509">
        <v>79</v>
      </c>
      <c r="Q509">
        <v>95</v>
      </c>
      <c r="R509" s="102">
        <v>0</v>
      </c>
      <c r="S509">
        <v>59</v>
      </c>
      <c r="T509" s="102">
        <v>0.38194444444444442</v>
      </c>
      <c r="AB509" s="77">
        <f t="shared" si="7"/>
        <v>360</v>
      </c>
    </row>
    <row r="510" spans="1:28" x14ac:dyDescent="0.3">
      <c r="A510" s="34">
        <v>42148</v>
      </c>
      <c r="B510">
        <v>1159</v>
      </c>
      <c r="C510" t="s">
        <v>1282</v>
      </c>
      <c r="D510" t="s">
        <v>1283</v>
      </c>
      <c r="E510">
        <v>38</v>
      </c>
      <c r="F510" t="s">
        <v>1363</v>
      </c>
      <c r="G510" t="s">
        <v>1308</v>
      </c>
      <c r="H510" t="s">
        <v>1552</v>
      </c>
      <c r="I510" s="102">
        <v>0.15277777777777776</v>
      </c>
      <c r="J510" t="s">
        <v>1729</v>
      </c>
      <c r="K510" s="102">
        <v>0.61111111111111105</v>
      </c>
      <c r="L510">
        <v>36</v>
      </c>
      <c r="M510" t="s">
        <v>1358</v>
      </c>
      <c r="N510" t="s">
        <v>1404</v>
      </c>
      <c r="O510" s="102">
        <v>0.56944444444444442</v>
      </c>
      <c r="P510">
        <v>87</v>
      </c>
      <c r="Q510">
        <v>93</v>
      </c>
      <c r="R510" t="s">
        <v>51</v>
      </c>
      <c r="S510">
        <v>78</v>
      </c>
      <c r="T510" s="102">
        <v>0.3125</v>
      </c>
      <c r="AB510" s="77">
        <f t="shared" si="7"/>
        <v>360</v>
      </c>
    </row>
    <row r="511" spans="1:28" x14ac:dyDescent="0.3">
      <c r="A511" s="34">
        <v>42149</v>
      </c>
      <c r="B511">
        <v>1159</v>
      </c>
      <c r="C511" t="s">
        <v>1282</v>
      </c>
      <c r="D511" t="s">
        <v>1283</v>
      </c>
      <c r="E511">
        <v>38</v>
      </c>
      <c r="F511" t="s">
        <v>1658</v>
      </c>
      <c r="G511" t="s">
        <v>1293</v>
      </c>
      <c r="H511" t="s">
        <v>1419</v>
      </c>
      <c r="I511" s="102">
        <v>0.19444444444444445</v>
      </c>
      <c r="J511" t="s">
        <v>1729</v>
      </c>
      <c r="K511" s="102">
        <v>0.58333333333333337</v>
      </c>
      <c r="L511">
        <v>1</v>
      </c>
      <c r="M511" t="s">
        <v>1288</v>
      </c>
      <c r="N511" t="s">
        <v>1351</v>
      </c>
      <c r="O511" s="102">
        <v>0.8125</v>
      </c>
      <c r="P511">
        <v>88</v>
      </c>
      <c r="Q511">
        <v>95</v>
      </c>
      <c r="R511" t="s">
        <v>51</v>
      </c>
      <c r="S511">
        <v>82</v>
      </c>
      <c r="T511" s="102">
        <v>0.55555555555555558</v>
      </c>
      <c r="AB511" s="77">
        <f t="shared" si="7"/>
        <v>10</v>
      </c>
    </row>
    <row r="512" spans="1:28" x14ac:dyDescent="0.3">
      <c r="A512" s="34">
        <v>42150</v>
      </c>
      <c r="B512">
        <v>1159</v>
      </c>
      <c r="C512" t="s">
        <v>1282</v>
      </c>
      <c r="D512" t="s">
        <v>1283</v>
      </c>
      <c r="E512">
        <v>38</v>
      </c>
      <c r="F512" t="s">
        <v>1651</v>
      </c>
      <c r="G512" t="s">
        <v>1308</v>
      </c>
      <c r="H512" t="s">
        <v>1556</v>
      </c>
      <c r="I512" s="102">
        <v>0.25</v>
      </c>
      <c r="J512" t="s">
        <v>1303</v>
      </c>
      <c r="K512" s="102">
        <v>0.49305555555555558</v>
      </c>
      <c r="L512">
        <v>32</v>
      </c>
      <c r="M512" t="s">
        <v>1326</v>
      </c>
      <c r="N512" t="s">
        <v>1380</v>
      </c>
      <c r="O512" s="102">
        <v>0.52777777777777779</v>
      </c>
      <c r="P512">
        <v>89</v>
      </c>
      <c r="Q512">
        <v>93</v>
      </c>
      <c r="R512" t="s">
        <v>51</v>
      </c>
      <c r="S512">
        <v>81</v>
      </c>
      <c r="T512" s="102">
        <v>0.43055555555555558</v>
      </c>
      <c r="AB512" s="77">
        <f t="shared" si="7"/>
        <v>320</v>
      </c>
    </row>
    <row r="513" spans="1:28" x14ac:dyDescent="0.3">
      <c r="A513" s="34">
        <v>42151</v>
      </c>
      <c r="B513">
        <v>1159</v>
      </c>
      <c r="C513" t="s">
        <v>1282</v>
      </c>
      <c r="D513" t="s">
        <v>1283</v>
      </c>
      <c r="E513">
        <v>38</v>
      </c>
      <c r="F513" t="s">
        <v>1300</v>
      </c>
      <c r="G513" t="s">
        <v>1308</v>
      </c>
      <c r="H513" t="s">
        <v>1546</v>
      </c>
      <c r="I513" s="102">
        <v>0.22222222222222221</v>
      </c>
      <c r="J513" t="s">
        <v>1599</v>
      </c>
      <c r="K513" s="102">
        <v>0.3611111111111111</v>
      </c>
      <c r="L513">
        <v>7</v>
      </c>
      <c r="M513" t="s">
        <v>1561</v>
      </c>
      <c r="N513" t="s">
        <v>1434</v>
      </c>
      <c r="O513" s="102">
        <v>0.52777777777777779</v>
      </c>
      <c r="P513">
        <v>86</v>
      </c>
      <c r="Q513">
        <v>95</v>
      </c>
      <c r="R513" t="s">
        <v>51</v>
      </c>
      <c r="S513">
        <v>64</v>
      </c>
      <c r="T513" s="102">
        <v>0.34027777777777773</v>
      </c>
      <c r="AB513" s="77">
        <f t="shared" si="7"/>
        <v>70</v>
      </c>
    </row>
    <row r="514" spans="1:28" x14ac:dyDescent="0.3">
      <c r="A514" s="34">
        <v>42152</v>
      </c>
      <c r="B514">
        <v>1159</v>
      </c>
      <c r="C514" t="s">
        <v>1282</v>
      </c>
      <c r="D514" t="s">
        <v>1283</v>
      </c>
      <c r="E514">
        <v>38</v>
      </c>
      <c r="F514" t="s">
        <v>1556</v>
      </c>
      <c r="G514" t="s">
        <v>1308</v>
      </c>
      <c r="H514" t="s">
        <v>1440</v>
      </c>
      <c r="I514" s="102">
        <v>0.20833333333333334</v>
      </c>
      <c r="J514" t="s">
        <v>1385</v>
      </c>
      <c r="K514" s="102">
        <v>0.57638888888888895</v>
      </c>
      <c r="L514">
        <v>7</v>
      </c>
      <c r="M514" t="s">
        <v>1335</v>
      </c>
      <c r="N514" t="s">
        <v>1391</v>
      </c>
      <c r="O514" s="102">
        <v>0.98611111111111116</v>
      </c>
      <c r="P514">
        <v>86</v>
      </c>
      <c r="Q514">
        <v>95</v>
      </c>
      <c r="R514" t="s">
        <v>51</v>
      </c>
      <c r="S514">
        <v>75</v>
      </c>
      <c r="T514" s="102">
        <v>0.3263888888888889</v>
      </c>
      <c r="AB514" s="77">
        <f t="shared" si="7"/>
        <v>70</v>
      </c>
    </row>
    <row r="515" spans="1:28" x14ac:dyDescent="0.3">
      <c r="A515" s="34">
        <v>42153</v>
      </c>
      <c r="B515">
        <v>1159</v>
      </c>
      <c r="C515" t="s">
        <v>1282</v>
      </c>
      <c r="D515" t="s">
        <v>1283</v>
      </c>
      <c r="E515">
        <v>38</v>
      </c>
      <c r="F515" t="s">
        <v>1586</v>
      </c>
      <c r="G515" t="s">
        <v>1308</v>
      </c>
      <c r="H515" t="s">
        <v>1637</v>
      </c>
      <c r="I515" s="102">
        <v>0.20833333333333334</v>
      </c>
      <c r="J515" t="s">
        <v>1315</v>
      </c>
      <c r="K515" s="102">
        <v>0.56944444444444442</v>
      </c>
      <c r="L515">
        <v>1</v>
      </c>
      <c r="M515" t="s">
        <v>1288</v>
      </c>
      <c r="N515" t="s">
        <v>1327</v>
      </c>
      <c r="O515" s="102">
        <v>4.1666666666666664E-2</v>
      </c>
      <c r="P515">
        <v>79</v>
      </c>
      <c r="Q515">
        <v>89</v>
      </c>
      <c r="R515" s="102">
        <v>0</v>
      </c>
      <c r="S515">
        <v>72</v>
      </c>
      <c r="T515" s="102">
        <v>0.74305555555555547</v>
      </c>
      <c r="AB515" s="77">
        <f t="shared" ref="AB515:AB578" si="8">L515*$AE$17</f>
        <v>10</v>
      </c>
    </row>
    <row r="516" spans="1:28" x14ac:dyDescent="0.3">
      <c r="A516" s="34">
        <v>42154</v>
      </c>
      <c r="B516">
        <v>1159</v>
      </c>
      <c r="C516" t="s">
        <v>1282</v>
      </c>
      <c r="D516" t="s">
        <v>1283</v>
      </c>
      <c r="E516">
        <v>38</v>
      </c>
      <c r="F516" t="s">
        <v>1651</v>
      </c>
      <c r="G516" t="s">
        <v>1308</v>
      </c>
      <c r="H516" t="s">
        <v>1497</v>
      </c>
      <c r="I516" s="102">
        <v>0.15972222222222224</v>
      </c>
      <c r="J516" t="s">
        <v>1686</v>
      </c>
      <c r="K516" s="102">
        <v>0.56944444444444442</v>
      </c>
      <c r="L516">
        <v>32</v>
      </c>
      <c r="M516" t="s">
        <v>1335</v>
      </c>
      <c r="N516" t="s">
        <v>1340</v>
      </c>
      <c r="O516" s="102">
        <v>0.375</v>
      </c>
      <c r="P516">
        <v>75</v>
      </c>
      <c r="Q516">
        <v>93</v>
      </c>
      <c r="R516" t="s">
        <v>51</v>
      </c>
      <c r="S516">
        <v>66</v>
      </c>
      <c r="T516" s="102">
        <v>0.66666666666666663</v>
      </c>
      <c r="AB516" s="77">
        <f t="shared" si="8"/>
        <v>320</v>
      </c>
    </row>
    <row r="517" spans="1:28" x14ac:dyDescent="0.3">
      <c r="A517" s="34">
        <v>42155</v>
      </c>
      <c r="B517">
        <v>1159</v>
      </c>
      <c r="C517" t="s">
        <v>1282</v>
      </c>
      <c r="D517" t="s">
        <v>1283</v>
      </c>
      <c r="E517">
        <v>38</v>
      </c>
      <c r="F517" t="s">
        <v>1328</v>
      </c>
      <c r="G517" t="s">
        <v>1396</v>
      </c>
      <c r="H517" t="s">
        <v>1319</v>
      </c>
      <c r="I517" s="102">
        <v>0.20833333333333334</v>
      </c>
      <c r="J517" t="s">
        <v>1730</v>
      </c>
      <c r="K517" s="102">
        <v>0.60416666666666663</v>
      </c>
      <c r="L517">
        <v>28</v>
      </c>
      <c r="M517" t="s">
        <v>1358</v>
      </c>
      <c r="N517" t="s">
        <v>1404</v>
      </c>
      <c r="O517" s="102">
        <v>0.90277777777777779</v>
      </c>
      <c r="P517">
        <v>75</v>
      </c>
      <c r="Q517">
        <v>95</v>
      </c>
      <c r="R517" s="102">
        <v>0.14583333333333334</v>
      </c>
      <c r="S517">
        <v>55</v>
      </c>
      <c r="T517" s="102">
        <v>0.55555555555555558</v>
      </c>
      <c r="AB517" s="77">
        <f t="shared" si="8"/>
        <v>280</v>
      </c>
    </row>
    <row r="518" spans="1:28" x14ac:dyDescent="0.3">
      <c r="A518" s="34">
        <v>42156</v>
      </c>
      <c r="B518">
        <v>1159</v>
      </c>
      <c r="C518" t="s">
        <v>1282</v>
      </c>
      <c r="D518" t="s">
        <v>1283</v>
      </c>
      <c r="E518">
        <v>38</v>
      </c>
      <c r="F518" t="s">
        <v>1328</v>
      </c>
      <c r="G518" t="s">
        <v>1288</v>
      </c>
      <c r="H518" t="s">
        <v>1658</v>
      </c>
      <c r="I518" t="s">
        <v>51</v>
      </c>
      <c r="J518" t="s">
        <v>1527</v>
      </c>
      <c r="K518" s="102">
        <v>0.58333333333333337</v>
      </c>
      <c r="L518">
        <v>35</v>
      </c>
      <c r="M518" t="s">
        <v>1703</v>
      </c>
      <c r="N518" t="s">
        <v>1456</v>
      </c>
      <c r="O518" s="102">
        <v>0.66666666666666663</v>
      </c>
      <c r="P518">
        <v>94</v>
      </c>
      <c r="Q518">
        <v>95</v>
      </c>
      <c r="R518" t="s">
        <v>51</v>
      </c>
      <c r="S518">
        <v>93</v>
      </c>
      <c r="T518" t="s">
        <v>51</v>
      </c>
      <c r="AB518" s="77">
        <f t="shared" si="8"/>
        <v>350</v>
      </c>
    </row>
    <row r="519" spans="1:28" x14ac:dyDescent="0.3">
      <c r="A519" s="34">
        <v>42157</v>
      </c>
      <c r="B519">
        <v>1159</v>
      </c>
      <c r="C519" t="s">
        <v>1282</v>
      </c>
      <c r="D519" t="s">
        <v>1283</v>
      </c>
      <c r="E519">
        <v>38</v>
      </c>
      <c r="F519" t="s">
        <v>1536</v>
      </c>
      <c r="G519" t="s">
        <v>1465</v>
      </c>
      <c r="H519" t="s">
        <v>1612</v>
      </c>
      <c r="I519" s="102">
        <v>0.99930555555555556</v>
      </c>
      <c r="J519" t="s">
        <v>1516</v>
      </c>
      <c r="K519" s="102">
        <v>0.6875</v>
      </c>
      <c r="L519">
        <v>0</v>
      </c>
      <c r="M519" t="s">
        <v>1335</v>
      </c>
      <c r="N519" t="s">
        <v>1396</v>
      </c>
      <c r="O519" t="s">
        <v>51</v>
      </c>
      <c r="P519">
        <v>85</v>
      </c>
      <c r="Q519">
        <v>94</v>
      </c>
      <c r="R519" t="s">
        <v>51</v>
      </c>
      <c r="S519">
        <v>80</v>
      </c>
      <c r="T519" s="102">
        <v>0.65972222222222221</v>
      </c>
      <c r="AB519" s="77">
        <f t="shared" si="8"/>
        <v>0</v>
      </c>
    </row>
    <row r="520" spans="1:28" x14ac:dyDescent="0.3">
      <c r="A520" s="34">
        <v>42158</v>
      </c>
      <c r="B520">
        <v>1159</v>
      </c>
      <c r="C520" t="s">
        <v>1282</v>
      </c>
      <c r="D520" t="s">
        <v>1283</v>
      </c>
      <c r="E520">
        <v>38</v>
      </c>
      <c r="F520" t="s">
        <v>1669</v>
      </c>
      <c r="G520" t="s">
        <v>1308</v>
      </c>
      <c r="H520" t="s">
        <v>1497</v>
      </c>
      <c r="I520" s="102">
        <v>0.22916666666666666</v>
      </c>
      <c r="J520" t="s">
        <v>1715</v>
      </c>
      <c r="K520" s="102">
        <v>0.31944444444444448</v>
      </c>
      <c r="L520">
        <v>8</v>
      </c>
      <c r="M520" t="s">
        <v>1310</v>
      </c>
      <c r="N520" t="s">
        <v>1440</v>
      </c>
      <c r="O520" s="102">
        <v>0.67361111111111116</v>
      </c>
      <c r="P520">
        <v>90</v>
      </c>
      <c r="Q520">
        <v>95</v>
      </c>
      <c r="R520" s="102">
        <v>0.10416666666666667</v>
      </c>
      <c r="S520">
        <v>84</v>
      </c>
      <c r="T520" s="102">
        <v>0.31944444444444448</v>
      </c>
      <c r="AB520" s="77">
        <f t="shared" si="8"/>
        <v>80</v>
      </c>
    </row>
    <row r="521" spans="1:28" x14ac:dyDescent="0.3">
      <c r="A521" s="34">
        <v>42159</v>
      </c>
      <c r="B521">
        <v>1159</v>
      </c>
      <c r="C521" t="s">
        <v>1282</v>
      </c>
      <c r="D521" t="s">
        <v>1283</v>
      </c>
      <c r="E521">
        <v>38</v>
      </c>
      <c r="F521" t="s">
        <v>1674</v>
      </c>
      <c r="G521" t="s">
        <v>1703</v>
      </c>
      <c r="H521" t="s">
        <v>1549</v>
      </c>
      <c r="I521" s="102">
        <v>0.16666666666666666</v>
      </c>
      <c r="J521" t="s">
        <v>1507</v>
      </c>
      <c r="K521" s="102">
        <v>0.99930555555555556</v>
      </c>
      <c r="L521">
        <v>31</v>
      </c>
      <c r="M521" t="s">
        <v>1335</v>
      </c>
      <c r="N521" t="s">
        <v>1322</v>
      </c>
      <c r="O521" s="102">
        <v>0.69444444444444453</v>
      </c>
      <c r="P521">
        <v>92</v>
      </c>
      <c r="Q521">
        <v>94</v>
      </c>
      <c r="R521" t="s">
        <v>51</v>
      </c>
      <c r="S521">
        <v>78</v>
      </c>
      <c r="T521" s="102">
        <v>0.99305555555555547</v>
      </c>
      <c r="U521" t="s">
        <v>1600</v>
      </c>
      <c r="V521">
        <v>0</v>
      </c>
      <c r="W521" t="s">
        <v>1778</v>
      </c>
      <c r="X521">
        <v>15</v>
      </c>
      <c r="AB521" s="77">
        <f t="shared" si="8"/>
        <v>310</v>
      </c>
    </row>
    <row r="522" spans="1:28" x14ac:dyDescent="0.3">
      <c r="A522" s="34">
        <v>42160</v>
      </c>
      <c r="B522">
        <v>1159</v>
      </c>
      <c r="C522" t="s">
        <v>1282</v>
      </c>
      <c r="D522" t="s">
        <v>1283</v>
      </c>
      <c r="E522">
        <v>38</v>
      </c>
      <c r="F522" t="s">
        <v>1674</v>
      </c>
      <c r="G522" t="s">
        <v>1293</v>
      </c>
      <c r="H522" t="s">
        <v>1651</v>
      </c>
      <c r="I522" s="102">
        <v>0.99930555555555556</v>
      </c>
      <c r="J522" t="s">
        <v>1781</v>
      </c>
      <c r="K522" s="102">
        <v>6.25E-2</v>
      </c>
      <c r="L522">
        <v>0</v>
      </c>
      <c r="M522" t="s">
        <v>1435</v>
      </c>
      <c r="N522" t="s">
        <v>1586</v>
      </c>
      <c r="O522" s="102">
        <v>7.6388888888888895E-2</v>
      </c>
      <c r="P522">
        <v>90</v>
      </c>
      <c r="Q522">
        <v>93</v>
      </c>
      <c r="R522" t="s">
        <v>51</v>
      </c>
      <c r="S522">
        <v>70</v>
      </c>
      <c r="T522" s="102">
        <v>4.8611111111111112E-2</v>
      </c>
      <c r="U522" t="s">
        <v>1378</v>
      </c>
      <c r="V522" t="s">
        <v>51</v>
      </c>
      <c r="W522" t="s">
        <v>1695</v>
      </c>
      <c r="X522">
        <v>1</v>
      </c>
      <c r="AB522" s="77">
        <f t="shared" si="8"/>
        <v>0</v>
      </c>
    </row>
    <row r="523" spans="1:28" x14ac:dyDescent="0.3">
      <c r="A523" s="34">
        <v>42161</v>
      </c>
      <c r="B523">
        <v>1159</v>
      </c>
      <c r="C523" t="s">
        <v>1282</v>
      </c>
      <c r="D523" t="s">
        <v>1283</v>
      </c>
      <c r="E523">
        <v>38</v>
      </c>
      <c r="F523" t="s">
        <v>1328</v>
      </c>
      <c r="G523" t="s">
        <v>1308</v>
      </c>
      <c r="H523" t="s">
        <v>1394</v>
      </c>
      <c r="I523" s="102">
        <v>0.1388888888888889</v>
      </c>
      <c r="J523" t="s">
        <v>1583</v>
      </c>
      <c r="K523" s="102">
        <v>0.40277777777777773</v>
      </c>
      <c r="L523">
        <v>7</v>
      </c>
      <c r="M523" t="s">
        <v>1296</v>
      </c>
      <c r="N523" t="s">
        <v>1319</v>
      </c>
      <c r="O523" s="102">
        <v>0.44444444444444442</v>
      </c>
      <c r="P523">
        <v>91</v>
      </c>
      <c r="Q523">
        <v>93</v>
      </c>
      <c r="R523" t="s">
        <v>51</v>
      </c>
      <c r="S523">
        <v>88</v>
      </c>
      <c r="T523" s="102">
        <v>0.65972222222222221</v>
      </c>
      <c r="U523" t="s">
        <v>1562</v>
      </c>
      <c r="V523">
        <v>21</v>
      </c>
      <c r="W523" t="s">
        <v>1649</v>
      </c>
      <c r="X523">
        <v>3</v>
      </c>
      <c r="AB523" s="77">
        <f t="shared" si="8"/>
        <v>70</v>
      </c>
    </row>
    <row r="524" spans="1:28" x14ac:dyDescent="0.3">
      <c r="A524" s="34">
        <v>42162</v>
      </c>
      <c r="B524">
        <v>1159</v>
      </c>
      <c r="C524" t="s">
        <v>1282</v>
      </c>
      <c r="D524" t="s">
        <v>1283</v>
      </c>
      <c r="E524">
        <v>38</v>
      </c>
      <c r="F524" t="s">
        <v>1622</v>
      </c>
      <c r="G524" t="s">
        <v>1308</v>
      </c>
      <c r="H524" t="s">
        <v>1386</v>
      </c>
      <c r="I524" s="102">
        <v>0.22916666666666666</v>
      </c>
      <c r="J524" t="s">
        <v>1736</v>
      </c>
      <c r="K524" s="102">
        <v>0.65277777777777779</v>
      </c>
      <c r="L524">
        <v>8</v>
      </c>
      <c r="M524" t="s">
        <v>1288</v>
      </c>
      <c r="N524" t="s">
        <v>1322</v>
      </c>
      <c r="O524" s="102">
        <v>4.1666666666666664E-2</v>
      </c>
      <c r="P524">
        <v>87</v>
      </c>
      <c r="Q524">
        <v>93</v>
      </c>
      <c r="R524" t="s">
        <v>51</v>
      </c>
      <c r="S524">
        <v>84</v>
      </c>
      <c r="T524" s="102">
        <v>0.5625</v>
      </c>
      <c r="U524" t="s">
        <v>1688</v>
      </c>
      <c r="V524">
        <v>0</v>
      </c>
      <c r="W524" t="s">
        <v>1305</v>
      </c>
      <c r="X524">
        <v>17</v>
      </c>
      <c r="AB524" s="77">
        <f t="shared" si="8"/>
        <v>80</v>
      </c>
    </row>
    <row r="525" spans="1:28" x14ac:dyDescent="0.3">
      <c r="A525" s="34">
        <v>42163</v>
      </c>
      <c r="B525">
        <v>1159</v>
      </c>
      <c r="C525" t="s">
        <v>1282</v>
      </c>
      <c r="D525" t="s">
        <v>1283</v>
      </c>
      <c r="E525">
        <v>38</v>
      </c>
      <c r="F525" t="s">
        <v>1715</v>
      </c>
      <c r="G525" t="s">
        <v>1308</v>
      </c>
      <c r="H525" t="s">
        <v>1328</v>
      </c>
      <c r="I525" s="102">
        <v>0.20138888888888887</v>
      </c>
      <c r="J525" t="s">
        <v>1724</v>
      </c>
      <c r="K525" s="102">
        <v>0.5625</v>
      </c>
      <c r="L525">
        <v>3</v>
      </c>
      <c r="M525" t="s">
        <v>1288</v>
      </c>
      <c r="N525" t="s">
        <v>1310</v>
      </c>
      <c r="O525" s="102">
        <v>0.77777777777777779</v>
      </c>
      <c r="P525">
        <v>90</v>
      </c>
      <c r="Q525">
        <v>94</v>
      </c>
      <c r="R525" s="102">
        <v>0.31944444444444448</v>
      </c>
      <c r="S525">
        <v>81</v>
      </c>
      <c r="T525" s="102">
        <v>0.64583333333333337</v>
      </c>
      <c r="U525" t="s">
        <v>1667</v>
      </c>
      <c r="V525">
        <v>0</v>
      </c>
      <c r="W525" t="s">
        <v>1543</v>
      </c>
      <c r="X525" t="s">
        <v>51</v>
      </c>
      <c r="AB525" s="77">
        <f t="shared" si="8"/>
        <v>30</v>
      </c>
    </row>
    <row r="526" spans="1:28" x14ac:dyDescent="0.3">
      <c r="A526" s="34">
        <v>42164</v>
      </c>
      <c r="B526">
        <v>1159</v>
      </c>
      <c r="C526" t="s">
        <v>1282</v>
      </c>
      <c r="D526" t="s">
        <v>1283</v>
      </c>
      <c r="E526">
        <v>38</v>
      </c>
      <c r="F526" t="s">
        <v>1295</v>
      </c>
      <c r="G526" t="s">
        <v>1625</v>
      </c>
      <c r="H526" t="s">
        <v>1556</v>
      </c>
      <c r="I526" s="102">
        <v>0.19444444444444445</v>
      </c>
      <c r="J526" t="s">
        <v>1623</v>
      </c>
      <c r="K526" s="102">
        <v>0.4861111111111111</v>
      </c>
      <c r="L526">
        <v>5</v>
      </c>
      <c r="M526" t="s">
        <v>1296</v>
      </c>
      <c r="N526" t="s">
        <v>1286</v>
      </c>
      <c r="O526" s="102">
        <v>0.6875</v>
      </c>
      <c r="P526">
        <v>87</v>
      </c>
      <c r="Q526">
        <v>95</v>
      </c>
      <c r="R526" t="s">
        <v>51</v>
      </c>
      <c r="S526">
        <v>80</v>
      </c>
      <c r="T526" t="s">
        <v>51</v>
      </c>
      <c r="U526" t="s">
        <v>1487</v>
      </c>
      <c r="V526">
        <v>0</v>
      </c>
      <c r="W526" t="s">
        <v>1684</v>
      </c>
      <c r="X526">
        <v>24</v>
      </c>
      <c r="AB526" s="77">
        <f t="shared" si="8"/>
        <v>50</v>
      </c>
    </row>
    <row r="527" spans="1:28" x14ac:dyDescent="0.3">
      <c r="A527" s="34">
        <v>42165</v>
      </c>
      <c r="B527">
        <v>1159</v>
      </c>
      <c r="C527" t="s">
        <v>1282</v>
      </c>
      <c r="D527" t="s">
        <v>1283</v>
      </c>
      <c r="E527">
        <v>38</v>
      </c>
      <c r="F527" t="s">
        <v>1334</v>
      </c>
      <c r="G527" t="s">
        <v>1355</v>
      </c>
      <c r="H527" t="s">
        <v>1313</v>
      </c>
      <c r="I527" s="102">
        <v>0.20833333333333334</v>
      </c>
      <c r="J527" t="s">
        <v>1492</v>
      </c>
      <c r="K527" s="102">
        <v>0.46527777777777773</v>
      </c>
      <c r="L527">
        <v>30</v>
      </c>
      <c r="M527" t="s">
        <v>1326</v>
      </c>
      <c r="N527" t="s">
        <v>1384</v>
      </c>
      <c r="O527" s="102">
        <v>0.54861111111111105</v>
      </c>
      <c r="P527">
        <v>88</v>
      </c>
      <c r="Q527">
        <v>92</v>
      </c>
      <c r="R527" t="s">
        <v>51</v>
      </c>
      <c r="S527">
        <v>77</v>
      </c>
      <c r="T527" s="102">
        <v>0.45833333333333331</v>
      </c>
      <c r="U527" t="s">
        <v>1366</v>
      </c>
      <c r="V527">
        <v>0</v>
      </c>
      <c r="W527" t="s">
        <v>1796</v>
      </c>
      <c r="X527">
        <v>17</v>
      </c>
      <c r="AB527" s="77">
        <f t="shared" si="8"/>
        <v>300</v>
      </c>
    </row>
    <row r="528" spans="1:28" x14ac:dyDescent="0.3">
      <c r="A528" s="34">
        <v>42166</v>
      </c>
      <c r="B528">
        <v>1159</v>
      </c>
      <c r="C528" t="s">
        <v>1282</v>
      </c>
      <c r="D528" t="s">
        <v>1283</v>
      </c>
      <c r="E528">
        <v>38</v>
      </c>
      <c r="F528" t="s">
        <v>1403</v>
      </c>
      <c r="G528" t="s">
        <v>1482</v>
      </c>
      <c r="H528" t="s">
        <v>1363</v>
      </c>
      <c r="I528" t="s">
        <v>51</v>
      </c>
      <c r="J528" t="s">
        <v>1597</v>
      </c>
      <c r="K528" s="102">
        <v>0.74305555555555547</v>
      </c>
      <c r="L528">
        <v>28</v>
      </c>
      <c r="M528" t="s">
        <v>1326</v>
      </c>
      <c r="N528" t="s">
        <v>1348</v>
      </c>
      <c r="O528" s="102">
        <v>0.47222222222222227</v>
      </c>
      <c r="P528">
        <v>92</v>
      </c>
      <c r="Q528">
        <v>95</v>
      </c>
      <c r="R528" s="102">
        <v>0.29166666666666669</v>
      </c>
      <c r="S528">
        <v>88</v>
      </c>
      <c r="T528" t="s">
        <v>51</v>
      </c>
      <c r="U528" t="s">
        <v>1508</v>
      </c>
      <c r="V528">
        <v>22</v>
      </c>
      <c r="W528" t="s">
        <v>1819</v>
      </c>
      <c r="X528">
        <v>4</v>
      </c>
      <c r="AB528" s="77">
        <f t="shared" si="8"/>
        <v>280</v>
      </c>
    </row>
    <row r="529" spans="1:28" x14ac:dyDescent="0.3">
      <c r="A529" s="34">
        <v>42167</v>
      </c>
      <c r="B529">
        <v>1159</v>
      </c>
      <c r="C529" t="s">
        <v>1282</v>
      </c>
      <c r="D529" t="s">
        <v>1283</v>
      </c>
      <c r="E529">
        <v>38</v>
      </c>
      <c r="F529" t="s">
        <v>1300</v>
      </c>
      <c r="G529" t="s">
        <v>1381</v>
      </c>
      <c r="H529" t="s">
        <v>1544</v>
      </c>
      <c r="I529" s="102">
        <v>0.5</v>
      </c>
      <c r="J529" t="s">
        <v>1669</v>
      </c>
      <c r="K529" s="102">
        <v>1.3888888888888888E-2</v>
      </c>
      <c r="L529">
        <v>31</v>
      </c>
      <c r="M529" t="s">
        <v>1335</v>
      </c>
      <c r="N529" t="s">
        <v>1391</v>
      </c>
      <c r="O529" s="102">
        <v>0.49305555555555558</v>
      </c>
      <c r="P529">
        <v>94</v>
      </c>
      <c r="Q529">
        <v>95</v>
      </c>
      <c r="R529" t="s">
        <v>51</v>
      </c>
      <c r="S529">
        <v>89</v>
      </c>
      <c r="T529" s="102">
        <v>0.35416666666666669</v>
      </c>
      <c r="U529" t="s">
        <v>1374</v>
      </c>
      <c r="V529">
        <v>22</v>
      </c>
      <c r="W529" t="s">
        <v>1770</v>
      </c>
      <c r="X529">
        <v>4</v>
      </c>
      <c r="AB529" s="77">
        <f t="shared" si="8"/>
        <v>310</v>
      </c>
    </row>
    <row r="530" spans="1:28" x14ac:dyDescent="0.3">
      <c r="A530" s="34">
        <v>42168</v>
      </c>
      <c r="B530">
        <v>1159</v>
      </c>
      <c r="C530" t="s">
        <v>1282</v>
      </c>
      <c r="D530" t="s">
        <v>1283</v>
      </c>
      <c r="E530">
        <v>38</v>
      </c>
      <c r="F530" t="s">
        <v>1363</v>
      </c>
      <c r="G530" t="s">
        <v>2064</v>
      </c>
      <c r="H530" t="s">
        <v>1325</v>
      </c>
      <c r="I530" s="102">
        <v>0.99930555555555556</v>
      </c>
      <c r="J530" t="s">
        <v>1385</v>
      </c>
      <c r="K530" s="102">
        <v>0.66666666666666663</v>
      </c>
      <c r="L530">
        <v>31</v>
      </c>
      <c r="M530" t="s">
        <v>1329</v>
      </c>
      <c r="N530" t="s">
        <v>1674</v>
      </c>
      <c r="O530" s="102">
        <v>0.81944444444444453</v>
      </c>
      <c r="P530">
        <v>92</v>
      </c>
      <c r="Q530">
        <v>95</v>
      </c>
      <c r="R530" s="102">
        <v>0.14583333333333334</v>
      </c>
      <c r="S530">
        <v>88</v>
      </c>
      <c r="T530" s="102">
        <v>0.46527777777777773</v>
      </c>
      <c r="U530" t="s">
        <v>1735</v>
      </c>
      <c r="V530">
        <v>22</v>
      </c>
      <c r="W530" t="s">
        <v>1593</v>
      </c>
      <c r="X530">
        <v>18</v>
      </c>
      <c r="AB530" s="77">
        <f t="shared" si="8"/>
        <v>310</v>
      </c>
    </row>
    <row r="531" spans="1:28" x14ac:dyDescent="0.3">
      <c r="A531" s="34">
        <v>42169</v>
      </c>
      <c r="B531">
        <v>1159</v>
      </c>
      <c r="C531" t="s">
        <v>1282</v>
      </c>
      <c r="D531" t="s">
        <v>1283</v>
      </c>
      <c r="E531">
        <v>38</v>
      </c>
      <c r="F531" t="s">
        <v>1574</v>
      </c>
      <c r="G531" t="s">
        <v>1314</v>
      </c>
      <c r="H531" t="s">
        <v>1510</v>
      </c>
      <c r="I531" s="102">
        <v>0.15277777777777776</v>
      </c>
      <c r="J531" t="s">
        <v>1563</v>
      </c>
      <c r="K531" s="102">
        <v>0.72222222222222221</v>
      </c>
      <c r="L531">
        <v>19</v>
      </c>
      <c r="M531" t="s">
        <v>1335</v>
      </c>
      <c r="N531" t="s">
        <v>1310</v>
      </c>
      <c r="O531" s="102">
        <v>0.16666666666666666</v>
      </c>
      <c r="P531">
        <v>89</v>
      </c>
      <c r="Q531">
        <v>94</v>
      </c>
      <c r="R531" t="s">
        <v>51</v>
      </c>
      <c r="S531">
        <v>77</v>
      </c>
      <c r="T531" s="102">
        <v>0.36805555555555558</v>
      </c>
      <c r="U531" t="s">
        <v>1589</v>
      </c>
      <c r="V531">
        <v>24</v>
      </c>
      <c r="W531" t="s">
        <v>1640</v>
      </c>
      <c r="X531">
        <v>3</v>
      </c>
      <c r="AB531" s="77">
        <f t="shared" si="8"/>
        <v>190</v>
      </c>
    </row>
    <row r="532" spans="1:28" x14ac:dyDescent="0.3">
      <c r="A532" s="34">
        <v>42170</v>
      </c>
      <c r="B532">
        <v>1159</v>
      </c>
      <c r="C532" t="s">
        <v>1282</v>
      </c>
      <c r="D532" t="s">
        <v>1283</v>
      </c>
      <c r="E532">
        <v>38</v>
      </c>
      <c r="F532" t="s">
        <v>1617</v>
      </c>
      <c r="G532" t="s">
        <v>1308</v>
      </c>
      <c r="H532" t="s">
        <v>1612</v>
      </c>
      <c r="I532" s="102">
        <v>0.15277777777777776</v>
      </c>
      <c r="J532" t="s">
        <v>1563</v>
      </c>
      <c r="K532" s="102">
        <v>0.55555555555555558</v>
      </c>
      <c r="L532">
        <v>31</v>
      </c>
      <c r="M532" t="s">
        <v>1296</v>
      </c>
      <c r="N532" t="s">
        <v>1359</v>
      </c>
      <c r="O532" s="102">
        <v>0.52083333333333337</v>
      </c>
      <c r="P532">
        <v>81</v>
      </c>
      <c r="Q532">
        <v>95</v>
      </c>
      <c r="R532" s="102">
        <v>0.17361111111111113</v>
      </c>
      <c r="S532">
        <v>73</v>
      </c>
      <c r="T532" s="102">
        <v>0.59722222222222221</v>
      </c>
      <c r="U532" t="s">
        <v>1350</v>
      </c>
      <c r="V532">
        <v>23</v>
      </c>
      <c r="W532" t="s">
        <v>1567</v>
      </c>
      <c r="X532">
        <v>1</v>
      </c>
      <c r="AB532" s="77">
        <f t="shared" si="8"/>
        <v>310</v>
      </c>
    </row>
    <row r="533" spans="1:28" x14ac:dyDescent="0.3">
      <c r="A533" s="34">
        <v>42171</v>
      </c>
      <c r="B533">
        <v>1159</v>
      </c>
      <c r="C533" t="s">
        <v>1282</v>
      </c>
      <c r="D533" t="s">
        <v>1283</v>
      </c>
      <c r="E533">
        <v>38</v>
      </c>
      <c r="F533" t="s">
        <v>1295</v>
      </c>
      <c r="G533" t="s">
        <v>1308</v>
      </c>
      <c r="H533" t="s">
        <v>1671</v>
      </c>
      <c r="I533" s="102">
        <v>0.22916666666666666</v>
      </c>
      <c r="J533" t="s">
        <v>1644</v>
      </c>
      <c r="K533" s="102">
        <v>0.47916666666666669</v>
      </c>
      <c r="L533">
        <v>31</v>
      </c>
      <c r="M533" t="s">
        <v>1288</v>
      </c>
      <c r="N533" t="s">
        <v>1359</v>
      </c>
      <c r="O533" s="102">
        <v>0.5</v>
      </c>
      <c r="P533">
        <v>80</v>
      </c>
      <c r="Q533">
        <v>89</v>
      </c>
      <c r="R533" t="s">
        <v>51</v>
      </c>
      <c r="S533">
        <v>72</v>
      </c>
      <c r="T533" s="102">
        <v>0.4861111111111111</v>
      </c>
      <c r="U533" t="s">
        <v>1607</v>
      </c>
      <c r="V533">
        <v>24</v>
      </c>
      <c r="W533" t="s">
        <v>1831</v>
      </c>
      <c r="X533">
        <v>2</v>
      </c>
      <c r="AB533" s="77">
        <f t="shared" si="8"/>
        <v>310</v>
      </c>
    </row>
    <row r="534" spans="1:28" x14ac:dyDescent="0.3">
      <c r="A534" s="34">
        <v>42172</v>
      </c>
      <c r="B534">
        <v>1159</v>
      </c>
      <c r="C534" t="s">
        <v>1282</v>
      </c>
      <c r="D534" t="s">
        <v>1283</v>
      </c>
      <c r="E534">
        <v>38</v>
      </c>
      <c r="F534" t="s">
        <v>1295</v>
      </c>
      <c r="G534" t="s">
        <v>1308</v>
      </c>
      <c r="H534" t="s">
        <v>1346</v>
      </c>
      <c r="I534" s="102">
        <v>0.125</v>
      </c>
      <c r="J534" t="s">
        <v>1395</v>
      </c>
      <c r="K534" s="102">
        <v>0.70138888888888884</v>
      </c>
      <c r="L534">
        <v>3</v>
      </c>
      <c r="M534" t="s">
        <v>1358</v>
      </c>
      <c r="N534" t="s">
        <v>1356</v>
      </c>
      <c r="O534" s="102">
        <v>0.4236111111111111</v>
      </c>
      <c r="P534">
        <v>80</v>
      </c>
      <c r="Q534">
        <v>94</v>
      </c>
      <c r="R534" t="s">
        <v>51</v>
      </c>
      <c r="S534">
        <v>77</v>
      </c>
      <c r="T534" s="102">
        <v>0.29166666666666669</v>
      </c>
      <c r="U534" t="s">
        <v>1607</v>
      </c>
      <c r="V534">
        <v>8</v>
      </c>
      <c r="W534" t="s">
        <v>1317</v>
      </c>
      <c r="X534">
        <v>18</v>
      </c>
      <c r="AB534" s="77">
        <f t="shared" si="8"/>
        <v>30</v>
      </c>
    </row>
    <row r="535" spans="1:28" x14ac:dyDescent="0.3">
      <c r="A535" s="34">
        <v>42173</v>
      </c>
      <c r="B535">
        <v>1159</v>
      </c>
      <c r="C535" t="s">
        <v>1282</v>
      </c>
      <c r="D535" t="s">
        <v>1283</v>
      </c>
      <c r="E535">
        <v>38</v>
      </c>
      <c r="F535" t="s">
        <v>1334</v>
      </c>
      <c r="G535" t="s">
        <v>1308</v>
      </c>
      <c r="H535" t="s">
        <v>1284</v>
      </c>
      <c r="I535" s="102">
        <v>0.20138888888888887</v>
      </c>
      <c r="J535" t="s">
        <v>1588</v>
      </c>
      <c r="K535" s="102">
        <v>0.625</v>
      </c>
      <c r="L535">
        <v>20</v>
      </c>
      <c r="M535" t="s">
        <v>1296</v>
      </c>
      <c r="N535" t="s">
        <v>1340</v>
      </c>
      <c r="O535" s="102">
        <v>0.13194444444444445</v>
      </c>
      <c r="P535">
        <v>79</v>
      </c>
      <c r="Q535">
        <v>94</v>
      </c>
      <c r="R535" t="s">
        <v>51</v>
      </c>
      <c r="S535">
        <v>75</v>
      </c>
      <c r="T535" s="102">
        <v>0.29166666666666669</v>
      </c>
      <c r="U535" t="s">
        <v>1611</v>
      </c>
      <c r="V535">
        <v>0</v>
      </c>
      <c r="W535" t="s">
        <v>1831</v>
      </c>
      <c r="X535">
        <v>17</v>
      </c>
      <c r="AB535" s="77">
        <f t="shared" si="8"/>
        <v>200</v>
      </c>
    </row>
    <row r="536" spans="1:28" x14ac:dyDescent="0.3">
      <c r="A536" s="34">
        <v>42174</v>
      </c>
      <c r="B536">
        <v>1159</v>
      </c>
      <c r="C536" t="s">
        <v>1282</v>
      </c>
      <c r="D536" t="s">
        <v>1283</v>
      </c>
      <c r="E536">
        <v>38</v>
      </c>
      <c r="F536" t="s">
        <v>1549</v>
      </c>
      <c r="G536" t="s">
        <v>1308</v>
      </c>
      <c r="H536" t="s">
        <v>1307</v>
      </c>
      <c r="I536" s="102">
        <v>8.3333333333333329E-2</v>
      </c>
      <c r="J536" t="s">
        <v>1516</v>
      </c>
      <c r="K536" s="102">
        <v>0.55555555555555558</v>
      </c>
      <c r="L536">
        <v>2</v>
      </c>
      <c r="M536" t="s">
        <v>1335</v>
      </c>
      <c r="N536" t="s">
        <v>1391</v>
      </c>
      <c r="O536" s="102">
        <v>0.54166666666666663</v>
      </c>
      <c r="P536">
        <v>87</v>
      </c>
      <c r="Q536">
        <v>95</v>
      </c>
      <c r="R536" t="s">
        <v>51</v>
      </c>
      <c r="S536">
        <v>80</v>
      </c>
      <c r="T536" s="102">
        <v>0.34722222222222227</v>
      </c>
      <c r="U536" t="s">
        <v>1691</v>
      </c>
      <c r="V536">
        <v>0</v>
      </c>
      <c r="W536" t="s">
        <v>1392</v>
      </c>
      <c r="X536">
        <v>17</v>
      </c>
      <c r="AB536" s="77">
        <f t="shared" si="8"/>
        <v>20</v>
      </c>
    </row>
    <row r="537" spans="1:28" x14ac:dyDescent="0.3">
      <c r="A537" s="34">
        <v>42175</v>
      </c>
      <c r="B537">
        <v>1159</v>
      </c>
      <c r="C537" t="s">
        <v>1282</v>
      </c>
      <c r="D537" t="s">
        <v>1283</v>
      </c>
      <c r="E537">
        <v>38</v>
      </c>
      <c r="F537" t="s">
        <v>1729</v>
      </c>
      <c r="G537" t="s">
        <v>1308</v>
      </c>
      <c r="H537" t="s">
        <v>1478</v>
      </c>
      <c r="I537" s="102">
        <v>0.22222222222222221</v>
      </c>
      <c r="J537" t="s">
        <v>1741</v>
      </c>
      <c r="K537" s="102">
        <v>0.56944444444444442</v>
      </c>
      <c r="L537">
        <v>8</v>
      </c>
      <c r="M537" t="s">
        <v>1561</v>
      </c>
      <c r="N537" t="s">
        <v>1294</v>
      </c>
      <c r="O537" s="102">
        <v>0.59722222222222221</v>
      </c>
      <c r="P537">
        <v>84</v>
      </c>
      <c r="Q537">
        <v>95</v>
      </c>
      <c r="R537" t="s">
        <v>51</v>
      </c>
      <c r="S537">
        <v>73</v>
      </c>
      <c r="T537" s="102">
        <v>0.56944444444444442</v>
      </c>
      <c r="U537" t="s">
        <v>1831</v>
      </c>
      <c r="V537">
        <v>0</v>
      </c>
      <c r="W537" t="s">
        <v>1727</v>
      </c>
      <c r="X537">
        <v>17</v>
      </c>
      <c r="AB537" s="77">
        <f t="shared" si="8"/>
        <v>80</v>
      </c>
    </row>
    <row r="538" spans="1:28" x14ac:dyDescent="0.3">
      <c r="A538" s="34">
        <v>42176</v>
      </c>
      <c r="B538">
        <v>1159</v>
      </c>
      <c r="C538" t="s">
        <v>1282</v>
      </c>
      <c r="D538" t="s">
        <v>1283</v>
      </c>
      <c r="E538">
        <v>38</v>
      </c>
      <c r="F538" t="s">
        <v>1536</v>
      </c>
      <c r="G538" t="s">
        <v>1308</v>
      </c>
      <c r="H538" t="s">
        <v>1521</v>
      </c>
      <c r="I538" s="102">
        <v>0.19444444444444445</v>
      </c>
      <c r="J538" t="s">
        <v>1677</v>
      </c>
      <c r="K538" s="102">
        <v>0.64583333333333337</v>
      </c>
      <c r="L538">
        <v>6</v>
      </c>
      <c r="M538" t="s">
        <v>1358</v>
      </c>
      <c r="N538" t="s">
        <v>1391</v>
      </c>
      <c r="O538" s="102">
        <v>0.79166666666666663</v>
      </c>
      <c r="P538">
        <v>88</v>
      </c>
      <c r="Q538">
        <v>96</v>
      </c>
      <c r="R538" s="102">
        <v>0</v>
      </c>
      <c r="S538">
        <v>77</v>
      </c>
      <c r="T538" s="102">
        <v>0.3263888888888889</v>
      </c>
      <c r="U538" t="s">
        <v>1494</v>
      </c>
      <c r="V538">
        <v>0</v>
      </c>
      <c r="W538" t="s">
        <v>1366</v>
      </c>
      <c r="X538">
        <v>24</v>
      </c>
      <c r="AB538" s="77">
        <f t="shared" si="8"/>
        <v>60</v>
      </c>
    </row>
    <row r="539" spans="1:28" x14ac:dyDescent="0.3">
      <c r="A539" s="34">
        <v>42177</v>
      </c>
      <c r="B539">
        <v>1159</v>
      </c>
      <c r="C539" t="s">
        <v>1282</v>
      </c>
      <c r="D539" t="s">
        <v>1283</v>
      </c>
      <c r="E539">
        <v>38</v>
      </c>
      <c r="F539" t="s">
        <v>1527</v>
      </c>
      <c r="G539" t="s">
        <v>1308</v>
      </c>
      <c r="H539" t="s">
        <v>1346</v>
      </c>
      <c r="I539" s="102">
        <v>0.20833333333333334</v>
      </c>
      <c r="J539" t="s">
        <v>1730</v>
      </c>
      <c r="K539" s="102">
        <v>0.64583333333333337</v>
      </c>
      <c r="L539">
        <v>30</v>
      </c>
      <c r="M539" t="s">
        <v>1335</v>
      </c>
      <c r="N539" t="s">
        <v>1340</v>
      </c>
      <c r="O539" s="102">
        <v>0.4513888888888889</v>
      </c>
      <c r="P539">
        <v>90</v>
      </c>
      <c r="Q539">
        <v>95</v>
      </c>
      <c r="R539" t="s">
        <v>51</v>
      </c>
      <c r="S539">
        <v>86</v>
      </c>
      <c r="T539" s="102">
        <v>0.4513888888888889</v>
      </c>
      <c r="U539" t="s">
        <v>1366</v>
      </c>
      <c r="V539">
        <v>0</v>
      </c>
      <c r="W539" t="s">
        <v>1299</v>
      </c>
      <c r="X539">
        <v>7</v>
      </c>
      <c r="AB539" s="77">
        <f t="shared" si="8"/>
        <v>300</v>
      </c>
    </row>
    <row r="540" spans="1:28" x14ac:dyDescent="0.3">
      <c r="A540" s="34">
        <v>42178</v>
      </c>
      <c r="B540">
        <v>1159</v>
      </c>
      <c r="C540" t="s">
        <v>1282</v>
      </c>
      <c r="D540" t="s">
        <v>1283</v>
      </c>
      <c r="E540">
        <v>38</v>
      </c>
      <c r="F540" t="s">
        <v>1704</v>
      </c>
      <c r="G540" t="s">
        <v>1308</v>
      </c>
      <c r="H540" t="s">
        <v>1538</v>
      </c>
      <c r="I540" s="102">
        <v>0.99930555555555556</v>
      </c>
      <c r="J540" t="s">
        <v>1550</v>
      </c>
      <c r="K540" s="102">
        <v>0.50694444444444442</v>
      </c>
      <c r="L540">
        <v>7</v>
      </c>
      <c r="M540" t="s">
        <v>1335</v>
      </c>
      <c r="N540" t="s">
        <v>1289</v>
      </c>
      <c r="O540" s="102">
        <v>0.40277777777777773</v>
      </c>
      <c r="P540">
        <v>85</v>
      </c>
      <c r="Q540">
        <v>95</v>
      </c>
      <c r="R540" s="102">
        <v>0.99305555555555547</v>
      </c>
      <c r="S540">
        <v>78</v>
      </c>
      <c r="T540" s="102">
        <v>0.53472222222222221</v>
      </c>
      <c r="U540" t="s">
        <v>1353</v>
      </c>
      <c r="V540">
        <v>21</v>
      </c>
      <c r="W540" t="s">
        <v>1565</v>
      </c>
      <c r="X540">
        <v>1</v>
      </c>
      <c r="AB540" s="77">
        <f t="shared" si="8"/>
        <v>70</v>
      </c>
    </row>
    <row r="541" spans="1:28" x14ac:dyDescent="0.3">
      <c r="A541" s="34">
        <v>42179</v>
      </c>
      <c r="B541">
        <v>1159</v>
      </c>
      <c r="C541" t="s">
        <v>1282</v>
      </c>
      <c r="D541" t="s">
        <v>1283</v>
      </c>
      <c r="E541">
        <v>38</v>
      </c>
      <c r="F541" t="s">
        <v>1390</v>
      </c>
      <c r="G541" t="s">
        <v>1308</v>
      </c>
      <c r="H541" t="s">
        <v>1362</v>
      </c>
      <c r="I541" s="102">
        <v>0.20138888888888887</v>
      </c>
      <c r="J541" t="s">
        <v>1730</v>
      </c>
      <c r="K541" s="102">
        <v>0.65972222222222221</v>
      </c>
      <c r="L541">
        <v>7</v>
      </c>
      <c r="M541" t="s">
        <v>1288</v>
      </c>
      <c r="N541" t="s">
        <v>1297</v>
      </c>
      <c r="O541" s="102">
        <v>0.56944444444444442</v>
      </c>
      <c r="P541">
        <v>82</v>
      </c>
      <c r="Q541">
        <v>95</v>
      </c>
      <c r="R541" t="s">
        <v>51</v>
      </c>
      <c r="S541">
        <v>75</v>
      </c>
      <c r="T541" s="102">
        <v>0.69444444444444453</v>
      </c>
      <c r="U541" t="s">
        <v>1832</v>
      </c>
      <c r="V541" t="s">
        <v>51</v>
      </c>
      <c r="W541" t="s">
        <v>1690</v>
      </c>
      <c r="X541">
        <v>2</v>
      </c>
      <c r="AB541" s="77">
        <f t="shared" si="8"/>
        <v>70</v>
      </c>
    </row>
    <row r="542" spans="1:28" x14ac:dyDescent="0.3">
      <c r="A542" s="34">
        <v>42180</v>
      </c>
      <c r="B542">
        <v>1159</v>
      </c>
      <c r="C542" t="s">
        <v>1282</v>
      </c>
      <c r="D542" t="s">
        <v>1283</v>
      </c>
      <c r="E542">
        <v>38</v>
      </c>
      <c r="F542" t="s">
        <v>1704</v>
      </c>
      <c r="G542" t="s">
        <v>1308</v>
      </c>
      <c r="H542" t="s">
        <v>1307</v>
      </c>
      <c r="I542" s="102">
        <v>0.20138888888888887</v>
      </c>
      <c r="J542" t="s">
        <v>1742</v>
      </c>
      <c r="K542" s="102">
        <v>0.63194444444444442</v>
      </c>
      <c r="L542">
        <v>27</v>
      </c>
      <c r="M542" t="s">
        <v>1431</v>
      </c>
      <c r="N542" t="s">
        <v>1501</v>
      </c>
      <c r="O542" s="102">
        <v>0.90277777777777779</v>
      </c>
      <c r="P542">
        <v>86</v>
      </c>
      <c r="Q542">
        <v>95</v>
      </c>
      <c r="R542" s="102">
        <v>0.21527777777777779</v>
      </c>
      <c r="S542">
        <v>80</v>
      </c>
      <c r="T542" s="102">
        <v>0.3125</v>
      </c>
      <c r="U542" t="s">
        <v>1305</v>
      </c>
      <c r="V542">
        <v>22</v>
      </c>
      <c r="W542" t="s">
        <v>1643</v>
      </c>
      <c r="X542">
        <v>4</v>
      </c>
      <c r="AB542" s="77">
        <f t="shared" si="8"/>
        <v>270</v>
      </c>
    </row>
    <row r="543" spans="1:28" x14ac:dyDescent="0.3">
      <c r="A543" s="34">
        <v>42181</v>
      </c>
      <c r="B543">
        <v>1159</v>
      </c>
      <c r="C543" t="s">
        <v>1282</v>
      </c>
      <c r="D543" t="s">
        <v>1283</v>
      </c>
      <c r="E543">
        <v>38</v>
      </c>
      <c r="F543" t="s">
        <v>1722</v>
      </c>
      <c r="G543" t="s">
        <v>1308</v>
      </c>
      <c r="H543" t="s">
        <v>1597</v>
      </c>
      <c r="I543" s="102">
        <v>0.18055555555555555</v>
      </c>
      <c r="J543" t="s">
        <v>1723</v>
      </c>
      <c r="K543" s="102">
        <v>0.57638888888888895</v>
      </c>
      <c r="L543">
        <v>28</v>
      </c>
      <c r="M543" t="s">
        <v>1296</v>
      </c>
      <c r="N543" t="s">
        <v>1348</v>
      </c>
      <c r="O543" s="102">
        <v>0.47222222222222227</v>
      </c>
      <c r="P543">
        <v>91</v>
      </c>
      <c r="Q543">
        <v>94</v>
      </c>
      <c r="R543" t="s">
        <v>51</v>
      </c>
      <c r="S543">
        <v>84</v>
      </c>
      <c r="T543" s="102">
        <v>0.5625</v>
      </c>
      <c r="U543" t="s">
        <v>1831</v>
      </c>
      <c r="V543" t="s">
        <v>51</v>
      </c>
      <c r="W543" t="s">
        <v>1543</v>
      </c>
      <c r="X543" t="s">
        <v>51</v>
      </c>
      <c r="AB543" s="77">
        <f t="shared" si="8"/>
        <v>280</v>
      </c>
    </row>
    <row r="544" spans="1:28" x14ac:dyDescent="0.3">
      <c r="A544" s="34">
        <v>42182</v>
      </c>
      <c r="B544">
        <v>1159</v>
      </c>
      <c r="C544" t="s">
        <v>1282</v>
      </c>
      <c r="D544" t="s">
        <v>1283</v>
      </c>
      <c r="E544">
        <v>38</v>
      </c>
      <c r="F544" t="s">
        <v>1715</v>
      </c>
      <c r="G544" t="s">
        <v>1308</v>
      </c>
      <c r="H544" t="s">
        <v>1394</v>
      </c>
      <c r="I544" s="102">
        <v>0.23611111111111113</v>
      </c>
      <c r="J544" t="s">
        <v>1766</v>
      </c>
      <c r="K544" s="102">
        <v>0.59027777777777779</v>
      </c>
      <c r="L544">
        <v>7</v>
      </c>
      <c r="M544" t="s">
        <v>1396</v>
      </c>
      <c r="N544" t="s">
        <v>1322</v>
      </c>
      <c r="O544" s="102">
        <v>0.54166666666666663</v>
      </c>
      <c r="P544">
        <v>88</v>
      </c>
      <c r="Q544">
        <v>95</v>
      </c>
      <c r="R544" s="102">
        <v>0.98611111111111116</v>
      </c>
      <c r="S544">
        <v>77</v>
      </c>
      <c r="T544" s="102">
        <v>0.3888888888888889</v>
      </c>
      <c r="U544" t="s">
        <v>1752</v>
      </c>
      <c r="V544">
        <v>0</v>
      </c>
      <c r="W544" t="s">
        <v>1662</v>
      </c>
      <c r="X544">
        <v>24</v>
      </c>
      <c r="AB544" s="77">
        <f t="shared" si="8"/>
        <v>70</v>
      </c>
    </row>
    <row r="545" spans="1:28" x14ac:dyDescent="0.3">
      <c r="A545" s="34">
        <v>42183</v>
      </c>
      <c r="B545">
        <v>1159</v>
      </c>
      <c r="C545" t="s">
        <v>1282</v>
      </c>
      <c r="D545" t="s">
        <v>1283</v>
      </c>
      <c r="E545">
        <v>38</v>
      </c>
      <c r="F545" t="s">
        <v>1395</v>
      </c>
      <c r="G545" t="s">
        <v>1308</v>
      </c>
      <c r="H545" t="s">
        <v>1386</v>
      </c>
      <c r="I545" s="102">
        <v>0.20833333333333334</v>
      </c>
      <c r="J545" t="s">
        <v>1694</v>
      </c>
      <c r="K545" s="102">
        <v>0.52083333333333337</v>
      </c>
      <c r="L545">
        <v>31</v>
      </c>
      <c r="M545" t="s">
        <v>1431</v>
      </c>
      <c r="N545" t="s">
        <v>1384</v>
      </c>
      <c r="O545" s="102">
        <v>0.4236111111111111</v>
      </c>
      <c r="P545">
        <v>92</v>
      </c>
      <c r="Q545">
        <v>95</v>
      </c>
      <c r="R545" t="s">
        <v>51</v>
      </c>
      <c r="S545">
        <v>88</v>
      </c>
      <c r="T545" t="s">
        <v>51</v>
      </c>
      <c r="U545" t="s">
        <v>1392</v>
      </c>
      <c r="V545">
        <v>21</v>
      </c>
      <c r="W545" t="s">
        <v>1643</v>
      </c>
      <c r="X545">
        <v>3</v>
      </c>
      <c r="AB545" s="77">
        <f t="shared" si="8"/>
        <v>310</v>
      </c>
    </row>
    <row r="546" spans="1:28" x14ac:dyDescent="0.3">
      <c r="A546" s="34">
        <v>42184</v>
      </c>
      <c r="B546">
        <v>1159</v>
      </c>
      <c r="C546" t="s">
        <v>1282</v>
      </c>
      <c r="D546" t="s">
        <v>1283</v>
      </c>
      <c r="E546">
        <v>38</v>
      </c>
      <c r="F546" t="s">
        <v>1563</v>
      </c>
      <c r="G546" t="s">
        <v>1308</v>
      </c>
      <c r="H546" t="s">
        <v>1658</v>
      </c>
      <c r="I546" s="102">
        <v>0.24305555555555555</v>
      </c>
      <c r="J546" t="s">
        <v>1719</v>
      </c>
      <c r="K546" s="102">
        <v>0.40972222222222227</v>
      </c>
      <c r="L546">
        <v>7</v>
      </c>
      <c r="M546" t="s">
        <v>1396</v>
      </c>
      <c r="N546" t="s">
        <v>1351</v>
      </c>
      <c r="O546" t="s">
        <v>51</v>
      </c>
      <c r="P546">
        <v>91</v>
      </c>
      <c r="Q546">
        <v>95</v>
      </c>
      <c r="R546" t="s">
        <v>51</v>
      </c>
      <c r="S546">
        <v>84</v>
      </c>
      <c r="T546" s="102">
        <v>0.40972222222222227</v>
      </c>
      <c r="U546" t="s">
        <v>1503</v>
      </c>
      <c r="V546">
        <v>0</v>
      </c>
      <c r="W546" t="s">
        <v>1856</v>
      </c>
      <c r="X546">
        <v>24</v>
      </c>
      <c r="AB546" s="77">
        <f t="shared" si="8"/>
        <v>70</v>
      </c>
    </row>
    <row r="547" spans="1:28" x14ac:dyDescent="0.3">
      <c r="A547" s="34">
        <v>42185</v>
      </c>
      <c r="B547">
        <v>1159</v>
      </c>
      <c r="C547" t="s">
        <v>1282</v>
      </c>
      <c r="D547" t="s">
        <v>1283</v>
      </c>
      <c r="E547">
        <v>38</v>
      </c>
      <c r="F547" t="s">
        <v>1749</v>
      </c>
      <c r="G547" t="s">
        <v>1308</v>
      </c>
      <c r="H547" t="s">
        <v>1597</v>
      </c>
      <c r="I547" t="s">
        <v>51</v>
      </c>
      <c r="J547" t="s">
        <v>1693</v>
      </c>
      <c r="K547" s="102">
        <v>0.39583333333333331</v>
      </c>
      <c r="L547">
        <v>30</v>
      </c>
      <c r="M547" t="s">
        <v>1396</v>
      </c>
      <c r="N547" t="s">
        <v>1434</v>
      </c>
      <c r="O547" s="102">
        <v>0.57638888888888895</v>
      </c>
      <c r="P547">
        <v>91</v>
      </c>
      <c r="Q547">
        <v>95</v>
      </c>
      <c r="R547" t="s">
        <v>51</v>
      </c>
      <c r="S547">
        <v>81</v>
      </c>
      <c r="T547" s="102">
        <v>0.40277777777777773</v>
      </c>
      <c r="U547" t="s">
        <v>1856</v>
      </c>
      <c r="V547">
        <v>0</v>
      </c>
      <c r="W547" t="s">
        <v>1768</v>
      </c>
      <c r="X547">
        <v>5</v>
      </c>
      <c r="AB547" s="77">
        <f t="shared" si="8"/>
        <v>300</v>
      </c>
    </row>
    <row r="548" spans="1:28" x14ac:dyDescent="0.3">
      <c r="A548" s="34">
        <v>42186</v>
      </c>
      <c r="B548">
        <v>1159</v>
      </c>
      <c r="C548" t="s">
        <v>1282</v>
      </c>
      <c r="D548" t="s">
        <v>1283</v>
      </c>
      <c r="E548">
        <v>38</v>
      </c>
      <c r="F548" t="s">
        <v>1395</v>
      </c>
      <c r="G548" t="s">
        <v>1465</v>
      </c>
      <c r="H548" t="s">
        <v>1385</v>
      </c>
      <c r="I548" s="102">
        <v>0.20833333333333334</v>
      </c>
      <c r="J548" t="s">
        <v>1749</v>
      </c>
      <c r="K548" s="102">
        <v>0.59027777777777779</v>
      </c>
      <c r="L548">
        <v>0</v>
      </c>
      <c r="M548" t="s">
        <v>1358</v>
      </c>
      <c r="N548" t="s">
        <v>1340</v>
      </c>
      <c r="O548" t="s">
        <v>51</v>
      </c>
      <c r="P548">
        <v>92</v>
      </c>
      <c r="Q548">
        <v>95</v>
      </c>
      <c r="R548" s="102">
        <v>0.21527777777777779</v>
      </c>
      <c r="S548">
        <v>86</v>
      </c>
      <c r="T548" s="102">
        <v>0.77083333333333337</v>
      </c>
      <c r="U548" t="s">
        <v>1725</v>
      </c>
      <c r="V548">
        <v>22</v>
      </c>
      <c r="W548" t="s">
        <v>1638</v>
      </c>
      <c r="X548">
        <v>2</v>
      </c>
      <c r="AB548" s="77">
        <f t="shared" si="8"/>
        <v>0</v>
      </c>
    </row>
    <row r="549" spans="1:28" x14ac:dyDescent="0.3">
      <c r="A549" s="34">
        <v>42187</v>
      </c>
      <c r="B549">
        <v>1159</v>
      </c>
      <c r="C549" t="s">
        <v>1282</v>
      </c>
      <c r="D549" t="s">
        <v>1283</v>
      </c>
      <c r="E549">
        <v>38</v>
      </c>
      <c r="F549" t="s">
        <v>1563</v>
      </c>
      <c r="G549" t="s">
        <v>1308</v>
      </c>
      <c r="H549" t="s">
        <v>1597</v>
      </c>
      <c r="I549" s="102">
        <v>0.28472222222222221</v>
      </c>
      <c r="J549" t="s">
        <v>1516</v>
      </c>
      <c r="K549" s="102">
        <v>0.70833333333333337</v>
      </c>
      <c r="L549">
        <v>28</v>
      </c>
      <c r="M549" t="s">
        <v>1396</v>
      </c>
      <c r="N549" t="s">
        <v>1304</v>
      </c>
      <c r="O549" s="102">
        <v>0.27083333333333331</v>
      </c>
      <c r="P549">
        <v>82</v>
      </c>
      <c r="Q549">
        <v>95</v>
      </c>
      <c r="R549" t="s">
        <v>51</v>
      </c>
      <c r="S549">
        <v>73</v>
      </c>
      <c r="T549" t="s">
        <v>51</v>
      </c>
      <c r="U549" t="s">
        <v>1566</v>
      </c>
      <c r="V549">
        <v>15</v>
      </c>
      <c r="W549" t="s">
        <v>1664</v>
      </c>
      <c r="X549">
        <v>0</v>
      </c>
      <c r="AB549" s="77">
        <f t="shared" si="8"/>
        <v>280</v>
      </c>
    </row>
    <row r="550" spans="1:28" x14ac:dyDescent="0.3">
      <c r="A550" s="34">
        <v>42188</v>
      </c>
      <c r="B550">
        <v>1159</v>
      </c>
      <c r="C550" t="s">
        <v>1282</v>
      </c>
      <c r="D550" t="s">
        <v>1283</v>
      </c>
      <c r="E550">
        <v>38</v>
      </c>
      <c r="F550" t="s">
        <v>1623</v>
      </c>
      <c r="G550" t="s">
        <v>1308</v>
      </c>
      <c r="H550" t="s">
        <v>1334</v>
      </c>
      <c r="I550" s="102">
        <v>0.99930555555555556</v>
      </c>
      <c r="J550" t="s">
        <v>1734</v>
      </c>
      <c r="K550" s="102">
        <v>0.60416666666666663</v>
      </c>
      <c r="L550">
        <v>28</v>
      </c>
      <c r="M550" t="s">
        <v>1396</v>
      </c>
      <c r="N550" t="s">
        <v>1341</v>
      </c>
      <c r="O550" s="102">
        <v>0.72222222222222221</v>
      </c>
      <c r="P550">
        <v>88</v>
      </c>
      <c r="Q550">
        <v>94</v>
      </c>
      <c r="R550" t="s">
        <v>51</v>
      </c>
      <c r="S550">
        <v>65</v>
      </c>
      <c r="T550" s="102">
        <v>0.80555555555555547</v>
      </c>
      <c r="U550" t="s">
        <v>1290</v>
      </c>
      <c r="V550" t="s">
        <v>51</v>
      </c>
      <c r="W550" t="s">
        <v>1374</v>
      </c>
      <c r="X550">
        <v>12</v>
      </c>
      <c r="AB550" s="77">
        <f t="shared" si="8"/>
        <v>280</v>
      </c>
    </row>
    <row r="551" spans="1:28" x14ac:dyDescent="0.3">
      <c r="A551" s="34">
        <v>42189</v>
      </c>
      <c r="B551">
        <v>1159</v>
      </c>
      <c r="C551" t="s">
        <v>1282</v>
      </c>
      <c r="D551" t="s">
        <v>1283</v>
      </c>
      <c r="E551">
        <v>38</v>
      </c>
      <c r="F551" t="s">
        <v>1722</v>
      </c>
      <c r="G551" t="s">
        <v>1485</v>
      </c>
      <c r="H551" t="s">
        <v>1671</v>
      </c>
      <c r="I551" s="102">
        <v>0.15972222222222224</v>
      </c>
      <c r="J551" t="s">
        <v>1733</v>
      </c>
      <c r="K551" s="102">
        <v>0.4861111111111111</v>
      </c>
      <c r="L551">
        <v>0</v>
      </c>
      <c r="M551" t="s">
        <v>1435</v>
      </c>
      <c r="N551" t="s">
        <v>1456</v>
      </c>
      <c r="O551" s="102">
        <v>0.53472222222222221</v>
      </c>
      <c r="P551">
        <v>83</v>
      </c>
      <c r="Q551">
        <v>95</v>
      </c>
      <c r="R551" t="s">
        <v>51</v>
      </c>
      <c r="S551">
        <v>67</v>
      </c>
      <c r="T551" t="s">
        <v>51</v>
      </c>
      <c r="U551" t="s">
        <v>1558</v>
      </c>
      <c r="V551">
        <v>9</v>
      </c>
      <c r="W551" t="s">
        <v>1517</v>
      </c>
      <c r="X551">
        <v>23</v>
      </c>
      <c r="AB551" s="77">
        <f t="shared" si="8"/>
        <v>0</v>
      </c>
    </row>
    <row r="552" spans="1:28" x14ac:dyDescent="0.3">
      <c r="A552" s="34">
        <v>42190</v>
      </c>
      <c r="B552">
        <v>1159</v>
      </c>
      <c r="C552" t="s">
        <v>1282</v>
      </c>
      <c r="D552" t="s">
        <v>1283</v>
      </c>
      <c r="E552">
        <v>38</v>
      </c>
      <c r="F552" t="s">
        <v>1656</v>
      </c>
      <c r="G552" t="s">
        <v>1308</v>
      </c>
      <c r="H552" t="s">
        <v>1721</v>
      </c>
      <c r="I552" s="102">
        <v>0.45833333333333331</v>
      </c>
      <c r="J552" t="s">
        <v>1400</v>
      </c>
      <c r="K552" s="102">
        <v>0.29166666666666669</v>
      </c>
      <c r="L552">
        <v>29</v>
      </c>
      <c r="M552" t="s">
        <v>1288</v>
      </c>
      <c r="N552" t="s">
        <v>1671</v>
      </c>
      <c r="O552" s="102">
        <v>0.4236111111111111</v>
      </c>
      <c r="P552">
        <v>91</v>
      </c>
      <c r="Q552">
        <v>95</v>
      </c>
      <c r="R552" t="s">
        <v>51</v>
      </c>
      <c r="S552">
        <v>84</v>
      </c>
      <c r="T552" s="102">
        <v>0.79166666666666663</v>
      </c>
      <c r="U552" t="s">
        <v>1392</v>
      </c>
      <c r="V552">
        <v>19</v>
      </c>
      <c r="W552" t="s">
        <v>1660</v>
      </c>
      <c r="X552">
        <v>3</v>
      </c>
      <c r="AB552" s="77">
        <f t="shared" si="8"/>
        <v>290</v>
      </c>
    </row>
    <row r="553" spans="1:28" x14ac:dyDescent="0.3">
      <c r="A553" s="34">
        <v>42191</v>
      </c>
      <c r="B553">
        <v>1159</v>
      </c>
      <c r="C553" t="s">
        <v>1282</v>
      </c>
      <c r="D553" t="s">
        <v>1283</v>
      </c>
      <c r="E553">
        <v>38</v>
      </c>
      <c r="F553" t="s">
        <v>1741</v>
      </c>
      <c r="G553" t="s">
        <v>1308</v>
      </c>
      <c r="H553" t="s">
        <v>1295</v>
      </c>
      <c r="I553" s="102">
        <v>0.20138888888888887</v>
      </c>
      <c r="J553" t="s">
        <v>1694</v>
      </c>
      <c r="K553" s="102">
        <v>0.66666666666666663</v>
      </c>
      <c r="L553">
        <v>2</v>
      </c>
      <c r="M553" t="s">
        <v>1358</v>
      </c>
      <c r="N553" t="s">
        <v>1310</v>
      </c>
      <c r="O553" s="102">
        <v>0.5625</v>
      </c>
      <c r="P553">
        <v>88</v>
      </c>
      <c r="Q553">
        <v>94</v>
      </c>
      <c r="R553" t="s">
        <v>51</v>
      </c>
      <c r="S553">
        <v>85</v>
      </c>
      <c r="T553" s="102">
        <v>0.57638888888888895</v>
      </c>
      <c r="U553" t="s">
        <v>1558</v>
      </c>
      <c r="V553">
        <v>0</v>
      </c>
      <c r="W553" t="s">
        <v>1567</v>
      </c>
      <c r="X553">
        <v>18</v>
      </c>
      <c r="AB553" s="77">
        <f t="shared" si="8"/>
        <v>20</v>
      </c>
    </row>
    <row r="554" spans="1:28" x14ac:dyDescent="0.3">
      <c r="A554" s="34">
        <v>42192</v>
      </c>
      <c r="B554">
        <v>1159</v>
      </c>
      <c r="C554" t="s">
        <v>1282</v>
      </c>
      <c r="D554" t="s">
        <v>1283</v>
      </c>
      <c r="E554">
        <v>38</v>
      </c>
      <c r="F554" t="s">
        <v>1588</v>
      </c>
      <c r="G554" t="s">
        <v>1310</v>
      </c>
      <c r="H554" t="s">
        <v>1549</v>
      </c>
      <c r="I554" s="102">
        <v>0.1111111111111111</v>
      </c>
      <c r="J554" t="s">
        <v>1733</v>
      </c>
      <c r="K554" s="102">
        <v>0.625</v>
      </c>
      <c r="L554">
        <v>0</v>
      </c>
      <c r="M554" t="s">
        <v>1296</v>
      </c>
      <c r="N554" t="s">
        <v>1351</v>
      </c>
      <c r="O554" s="102">
        <v>0.77083333333333337</v>
      </c>
      <c r="P554">
        <v>84</v>
      </c>
      <c r="Q554">
        <v>95</v>
      </c>
      <c r="R554" t="s">
        <v>51</v>
      </c>
      <c r="S554">
        <v>66</v>
      </c>
      <c r="T554" s="102">
        <v>0.40972222222222227</v>
      </c>
      <c r="U554" t="s">
        <v>1311</v>
      </c>
      <c r="V554">
        <v>22</v>
      </c>
      <c r="W554" t="s">
        <v>1684</v>
      </c>
      <c r="X554">
        <v>3</v>
      </c>
      <c r="AB554" s="77">
        <f t="shared" si="8"/>
        <v>0</v>
      </c>
    </row>
    <row r="555" spans="1:28" x14ac:dyDescent="0.3">
      <c r="A555" s="34">
        <v>42193</v>
      </c>
      <c r="B555">
        <v>1159</v>
      </c>
      <c r="C555" t="s">
        <v>1282</v>
      </c>
      <c r="D555" t="s">
        <v>1283</v>
      </c>
      <c r="E555">
        <v>38</v>
      </c>
      <c r="F555" t="s">
        <v>1656</v>
      </c>
      <c r="G555" t="s">
        <v>1476</v>
      </c>
      <c r="H555" t="s">
        <v>1661</v>
      </c>
      <c r="I555" s="102">
        <v>0.33333333333333331</v>
      </c>
      <c r="J555" t="s">
        <v>1507</v>
      </c>
      <c r="K555" s="102">
        <v>0.625</v>
      </c>
      <c r="L555">
        <v>0</v>
      </c>
      <c r="M555" t="s">
        <v>1431</v>
      </c>
      <c r="N555" t="s">
        <v>1289</v>
      </c>
      <c r="O555" t="s">
        <v>51</v>
      </c>
      <c r="P555">
        <v>86</v>
      </c>
      <c r="Q555">
        <v>95</v>
      </c>
      <c r="R555" t="s">
        <v>51</v>
      </c>
      <c r="S555">
        <v>70</v>
      </c>
      <c r="T555" s="102">
        <v>0.61111111111111105</v>
      </c>
      <c r="U555" t="s">
        <v>1514</v>
      </c>
      <c r="V555">
        <v>12</v>
      </c>
      <c r="W555" t="s">
        <v>1494</v>
      </c>
      <c r="X555">
        <v>4</v>
      </c>
      <c r="AB555" s="77">
        <f t="shared" si="8"/>
        <v>0</v>
      </c>
    </row>
    <row r="556" spans="1:28" x14ac:dyDescent="0.3">
      <c r="A556" s="34">
        <v>42194</v>
      </c>
      <c r="B556">
        <v>1159</v>
      </c>
      <c r="C556" t="s">
        <v>1282</v>
      </c>
      <c r="D556" t="s">
        <v>1283</v>
      </c>
      <c r="E556">
        <v>38</v>
      </c>
      <c r="F556" t="s">
        <v>1571</v>
      </c>
      <c r="G556" t="s">
        <v>1308</v>
      </c>
      <c r="H556" t="s">
        <v>1363</v>
      </c>
      <c r="I556" s="102">
        <v>0.21527777777777779</v>
      </c>
      <c r="J556" t="s">
        <v>1584</v>
      </c>
      <c r="K556" s="102">
        <v>0.5</v>
      </c>
      <c r="L556">
        <v>7</v>
      </c>
      <c r="M556" t="s">
        <v>1456</v>
      </c>
      <c r="N556" t="s">
        <v>1357</v>
      </c>
      <c r="O556" s="102">
        <v>0.56944444444444442</v>
      </c>
      <c r="P556">
        <v>82</v>
      </c>
      <c r="Q556">
        <v>94</v>
      </c>
      <c r="R556" t="s">
        <v>51</v>
      </c>
      <c r="S556">
        <v>61</v>
      </c>
      <c r="T556" s="102">
        <v>0.3611111111111111</v>
      </c>
      <c r="U556" t="s">
        <v>1392</v>
      </c>
      <c r="V556">
        <v>0</v>
      </c>
      <c r="W556" t="s">
        <v>1596</v>
      </c>
      <c r="X556">
        <v>24</v>
      </c>
      <c r="AB556" s="77">
        <f t="shared" si="8"/>
        <v>70</v>
      </c>
    </row>
    <row r="557" spans="1:28" x14ac:dyDescent="0.3">
      <c r="A557" s="34">
        <v>42195</v>
      </c>
      <c r="B557">
        <v>1159</v>
      </c>
      <c r="C557" t="s">
        <v>1282</v>
      </c>
      <c r="D557" t="s">
        <v>1283</v>
      </c>
      <c r="E557">
        <v>38</v>
      </c>
      <c r="F557" t="s">
        <v>1599</v>
      </c>
      <c r="G557" t="s">
        <v>1308</v>
      </c>
      <c r="H557" t="s">
        <v>1419</v>
      </c>
      <c r="I557" s="102">
        <v>0.22222222222222221</v>
      </c>
      <c r="J557" t="s">
        <v>1751</v>
      </c>
      <c r="K557" s="102">
        <v>0.49305555555555558</v>
      </c>
      <c r="L557">
        <v>29</v>
      </c>
      <c r="M557" t="s">
        <v>1391</v>
      </c>
      <c r="N557" t="s">
        <v>1300</v>
      </c>
      <c r="O557" s="102">
        <v>0.52777777777777779</v>
      </c>
      <c r="P557">
        <v>83</v>
      </c>
      <c r="Q557">
        <v>95</v>
      </c>
      <c r="R557" s="102">
        <v>0.1388888888888889</v>
      </c>
      <c r="S557">
        <v>69</v>
      </c>
      <c r="T557" s="102">
        <v>0.67361111111111116</v>
      </c>
      <c r="U557" t="s">
        <v>1705</v>
      </c>
      <c r="V557">
        <v>24</v>
      </c>
      <c r="W557" t="s">
        <v>1876</v>
      </c>
      <c r="X557">
        <v>6</v>
      </c>
      <c r="AB557" s="77">
        <f t="shared" si="8"/>
        <v>290</v>
      </c>
    </row>
    <row r="558" spans="1:28" x14ac:dyDescent="0.3">
      <c r="A558" s="34">
        <v>42196</v>
      </c>
      <c r="B558">
        <v>1159</v>
      </c>
      <c r="C558" t="s">
        <v>1282</v>
      </c>
      <c r="D558" t="s">
        <v>1283</v>
      </c>
      <c r="E558">
        <v>38</v>
      </c>
      <c r="F558" t="s">
        <v>1395</v>
      </c>
      <c r="G558" t="s">
        <v>1308</v>
      </c>
      <c r="H558" t="s">
        <v>1390</v>
      </c>
      <c r="I558" s="102">
        <v>0.22916666666666666</v>
      </c>
      <c r="J558" t="s">
        <v>1719</v>
      </c>
      <c r="K558" s="102">
        <v>0.59722222222222221</v>
      </c>
      <c r="L558">
        <v>28</v>
      </c>
      <c r="M558" t="s">
        <v>1358</v>
      </c>
      <c r="N558" t="s">
        <v>1327</v>
      </c>
      <c r="O558" s="102">
        <v>6.9444444444444441E-3</v>
      </c>
      <c r="P558">
        <v>88</v>
      </c>
      <c r="Q558">
        <v>93</v>
      </c>
      <c r="R558" s="102">
        <v>0.22222222222222221</v>
      </c>
      <c r="S558">
        <v>78</v>
      </c>
      <c r="T558" s="102">
        <v>0.3125</v>
      </c>
      <c r="U558" t="s">
        <v>1420</v>
      </c>
      <c r="V558">
        <v>8</v>
      </c>
      <c r="W558" t="s">
        <v>1692</v>
      </c>
      <c r="X558">
        <v>17</v>
      </c>
      <c r="AB558" s="77">
        <f t="shared" si="8"/>
        <v>280</v>
      </c>
    </row>
    <row r="559" spans="1:28" x14ac:dyDescent="0.3">
      <c r="A559" s="34">
        <v>42197</v>
      </c>
      <c r="B559">
        <v>1159</v>
      </c>
      <c r="C559" t="s">
        <v>1282</v>
      </c>
      <c r="D559" t="s">
        <v>1283</v>
      </c>
      <c r="E559">
        <v>38</v>
      </c>
      <c r="F559" t="s">
        <v>1330</v>
      </c>
      <c r="G559" t="s">
        <v>1308</v>
      </c>
      <c r="H559" t="s">
        <v>1403</v>
      </c>
      <c r="I559" s="102">
        <v>0.24305555555555555</v>
      </c>
      <c r="J559" t="s">
        <v>1739</v>
      </c>
      <c r="K559" s="102">
        <v>0.54166666666666663</v>
      </c>
      <c r="L559">
        <v>6</v>
      </c>
      <c r="M559" t="s">
        <v>1358</v>
      </c>
      <c r="N559" t="s">
        <v>1384</v>
      </c>
      <c r="O559" s="102">
        <v>0.67361111111111116</v>
      </c>
      <c r="P559">
        <v>88</v>
      </c>
      <c r="Q559">
        <v>95</v>
      </c>
      <c r="R559" t="s">
        <v>51</v>
      </c>
      <c r="S559">
        <v>75</v>
      </c>
      <c r="T559" s="102">
        <v>0.4861111111111111</v>
      </c>
      <c r="U559" t="s">
        <v>1581</v>
      </c>
      <c r="V559">
        <v>21</v>
      </c>
      <c r="W559" t="s">
        <v>1487</v>
      </c>
      <c r="X559">
        <v>4</v>
      </c>
      <c r="AB559" s="77">
        <f t="shared" si="8"/>
        <v>60</v>
      </c>
    </row>
    <row r="560" spans="1:28" x14ac:dyDescent="0.3">
      <c r="A560" s="34">
        <v>42198</v>
      </c>
      <c r="B560">
        <v>1159</v>
      </c>
      <c r="C560" t="s">
        <v>1282</v>
      </c>
      <c r="D560" t="s">
        <v>1283</v>
      </c>
      <c r="E560">
        <v>38</v>
      </c>
      <c r="F560" t="s">
        <v>1395</v>
      </c>
      <c r="G560" t="s">
        <v>1308</v>
      </c>
      <c r="H560" t="s">
        <v>1386</v>
      </c>
      <c r="I560" s="102">
        <v>0.22916666666666666</v>
      </c>
      <c r="J560" t="s">
        <v>1694</v>
      </c>
      <c r="K560" s="102">
        <v>0.59722222222222221</v>
      </c>
      <c r="L560">
        <v>7</v>
      </c>
      <c r="M560" t="s">
        <v>1288</v>
      </c>
      <c r="N560" t="s">
        <v>1327</v>
      </c>
      <c r="O560" s="102">
        <v>0.47916666666666669</v>
      </c>
      <c r="P560">
        <v>83</v>
      </c>
      <c r="Q560">
        <v>95</v>
      </c>
      <c r="R560" s="102">
        <v>0.15972222222222224</v>
      </c>
      <c r="S560">
        <v>76</v>
      </c>
      <c r="T560" s="102">
        <v>0.3125</v>
      </c>
      <c r="U560" t="s">
        <v>1650</v>
      </c>
      <c r="V560">
        <v>22</v>
      </c>
      <c r="W560" t="s">
        <v>1494</v>
      </c>
      <c r="X560">
        <v>5</v>
      </c>
      <c r="AB560" s="77">
        <f t="shared" si="8"/>
        <v>70</v>
      </c>
    </row>
    <row r="561" spans="1:28" x14ac:dyDescent="0.3">
      <c r="A561" s="34">
        <v>42199</v>
      </c>
      <c r="B561">
        <v>1159</v>
      </c>
      <c r="C561" t="s">
        <v>1282</v>
      </c>
      <c r="D561" t="s">
        <v>1283</v>
      </c>
      <c r="E561">
        <v>38</v>
      </c>
      <c r="F561" t="s">
        <v>1644</v>
      </c>
      <c r="G561" t="s">
        <v>1308</v>
      </c>
      <c r="H561" t="s">
        <v>1399</v>
      </c>
      <c r="I561" s="102">
        <v>0.15277777777777776</v>
      </c>
      <c r="J561" t="s">
        <v>1743</v>
      </c>
      <c r="K561" s="102">
        <v>0.56944444444444442</v>
      </c>
      <c r="L561">
        <v>7</v>
      </c>
      <c r="M561" t="s">
        <v>1431</v>
      </c>
      <c r="N561" t="s">
        <v>1297</v>
      </c>
      <c r="O561" s="102">
        <v>0.46527777777777773</v>
      </c>
      <c r="P561">
        <v>86</v>
      </c>
      <c r="Q561">
        <v>95</v>
      </c>
      <c r="R561" t="s">
        <v>51</v>
      </c>
      <c r="S561">
        <v>76</v>
      </c>
      <c r="T561" s="102">
        <v>0.4861111111111111</v>
      </c>
      <c r="U561" t="s">
        <v>1579</v>
      </c>
      <c r="V561">
        <v>0</v>
      </c>
      <c r="W561" t="s">
        <v>1543</v>
      </c>
      <c r="X561">
        <v>24</v>
      </c>
      <c r="AB561" s="77">
        <f t="shared" si="8"/>
        <v>70</v>
      </c>
    </row>
    <row r="562" spans="1:28" x14ac:dyDescent="0.3">
      <c r="A562" s="34">
        <v>42200</v>
      </c>
      <c r="B562">
        <v>1159</v>
      </c>
      <c r="C562" t="s">
        <v>1282</v>
      </c>
      <c r="D562" t="s">
        <v>1283</v>
      </c>
      <c r="E562">
        <v>38</v>
      </c>
      <c r="F562" t="s">
        <v>1785</v>
      </c>
      <c r="G562" t="s">
        <v>1308</v>
      </c>
      <c r="H562" t="s">
        <v>1330</v>
      </c>
      <c r="I562" s="102">
        <v>0.19444444444444445</v>
      </c>
      <c r="J562" t="s">
        <v>1777</v>
      </c>
      <c r="K562" s="102">
        <v>0.53472222222222221</v>
      </c>
      <c r="L562">
        <v>6</v>
      </c>
      <c r="M562" t="s">
        <v>1625</v>
      </c>
      <c r="N562" t="s">
        <v>1561</v>
      </c>
      <c r="O562" s="102">
        <v>0.58333333333333337</v>
      </c>
      <c r="P562">
        <v>93</v>
      </c>
      <c r="Q562">
        <v>95</v>
      </c>
      <c r="R562" t="s">
        <v>51</v>
      </c>
      <c r="S562">
        <v>91</v>
      </c>
      <c r="T562" t="s">
        <v>51</v>
      </c>
      <c r="U562" t="s">
        <v>1543</v>
      </c>
      <c r="V562">
        <v>0</v>
      </c>
      <c r="W562" t="s">
        <v>1755</v>
      </c>
      <c r="X562">
        <v>24</v>
      </c>
      <c r="AB562" s="77">
        <f t="shared" si="8"/>
        <v>60</v>
      </c>
    </row>
    <row r="563" spans="1:28" x14ac:dyDescent="0.3">
      <c r="A563" s="34">
        <v>42201</v>
      </c>
      <c r="B563">
        <v>1159</v>
      </c>
      <c r="C563" t="s">
        <v>1282</v>
      </c>
      <c r="D563" t="s">
        <v>1283</v>
      </c>
      <c r="E563">
        <v>38</v>
      </c>
      <c r="F563" t="s">
        <v>1758</v>
      </c>
      <c r="G563" t="s">
        <v>1308</v>
      </c>
      <c r="H563" t="s">
        <v>1527</v>
      </c>
      <c r="I563" s="102">
        <v>0.99930555555555556</v>
      </c>
      <c r="J563" t="s">
        <v>1748</v>
      </c>
      <c r="K563" s="102">
        <v>0.63194444444444442</v>
      </c>
      <c r="L563">
        <v>28</v>
      </c>
      <c r="M563" t="s">
        <v>1335</v>
      </c>
      <c r="N563" t="s">
        <v>1384</v>
      </c>
      <c r="O563" s="102">
        <v>0.2638888888888889</v>
      </c>
      <c r="P563">
        <v>90</v>
      </c>
      <c r="Q563">
        <v>95</v>
      </c>
      <c r="R563" t="s">
        <v>51</v>
      </c>
      <c r="S563">
        <v>82</v>
      </c>
      <c r="T563" s="102">
        <v>0.47222222222222227</v>
      </c>
      <c r="U563" t="s">
        <v>1709</v>
      </c>
      <c r="V563" t="s">
        <v>51</v>
      </c>
      <c r="W563" t="s">
        <v>1711</v>
      </c>
      <c r="X563">
        <v>4</v>
      </c>
      <c r="AB563" s="77">
        <f t="shared" si="8"/>
        <v>280</v>
      </c>
    </row>
    <row r="564" spans="1:28" x14ac:dyDescent="0.3">
      <c r="A564" s="34">
        <v>42202</v>
      </c>
      <c r="B564">
        <v>1159</v>
      </c>
      <c r="C564" t="s">
        <v>1282</v>
      </c>
      <c r="D564" t="s">
        <v>1283</v>
      </c>
      <c r="E564">
        <v>38</v>
      </c>
      <c r="F564" t="s">
        <v>1736</v>
      </c>
      <c r="G564" t="s">
        <v>1308</v>
      </c>
      <c r="H564" t="s">
        <v>1386</v>
      </c>
      <c r="I564" s="102">
        <v>0.20833333333333334</v>
      </c>
      <c r="J564" t="s">
        <v>1761</v>
      </c>
      <c r="K564" s="102">
        <v>0.57638888888888895</v>
      </c>
      <c r="L564">
        <v>23</v>
      </c>
      <c r="M564" t="s">
        <v>1288</v>
      </c>
      <c r="N564" t="s">
        <v>1356</v>
      </c>
      <c r="O564" s="102">
        <v>0.2638888888888889</v>
      </c>
      <c r="P564">
        <v>89</v>
      </c>
      <c r="Q564">
        <v>95</v>
      </c>
      <c r="R564" t="s">
        <v>51</v>
      </c>
      <c r="S564">
        <v>77</v>
      </c>
      <c r="T564" s="102">
        <v>0.34027777777777773</v>
      </c>
      <c r="U564" t="s">
        <v>1568</v>
      </c>
      <c r="V564">
        <v>21</v>
      </c>
      <c r="W564" t="s">
        <v>1664</v>
      </c>
      <c r="X564">
        <v>2</v>
      </c>
      <c r="AB564" s="77">
        <f t="shared" si="8"/>
        <v>230</v>
      </c>
    </row>
    <row r="565" spans="1:28" x14ac:dyDescent="0.3">
      <c r="A565" s="34">
        <v>42203</v>
      </c>
      <c r="B565">
        <v>1159</v>
      </c>
      <c r="C565" t="s">
        <v>1282</v>
      </c>
      <c r="D565" t="s">
        <v>1283</v>
      </c>
      <c r="E565">
        <v>38</v>
      </c>
      <c r="F565" t="s">
        <v>1507</v>
      </c>
      <c r="G565" t="s">
        <v>1308</v>
      </c>
      <c r="H565" t="s">
        <v>1583</v>
      </c>
      <c r="I565" s="102">
        <v>9.7222222222222224E-2</v>
      </c>
      <c r="J565" t="s">
        <v>1747</v>
      </c>
      <c r="K565" s="102">
        <v>0.63888888888888895</v>
      </c>
      <c r="L565">
        <v>29</v>
      </c>
      <c r="M565" t="s">
        <v>1431</v>
      </c>
      <c r="N565" t="s">
        <v>1327</v>
      </c>
      <c r="O565" s="102">
        <v>0.4236111111111111</v>
      </c>
      <c r="P565">
        <v>90</v>
      </c>
      <c r="Q565">
        <v>94</v>
      </c>
      <c r="R565" t="s">
        <v>51</v>
      </c>
      <c r="S565">
        <v>82</v>
      </c>
      <c r="T565" t="s">
        <v>51</v>
      </c>
      <c r="U565" t="s">
        <v>1745</v>
      </c>
      <c r="V565">
        <v>0</v>
      </c>
      <c r="W565" t="s">
        <v>1755</v>
      </c>
      <c r="X565">
        <v>5</v>
      </c>
      <c r="AB565" s="77">
        <f t="shared" si="8"/>
        <v>290</v>
      </c>
    </row>
    <row r="566" spans="1:28" x14ac:dyDescent="0.3">
      <c r="A566" s="34">
        <v>42204</v>
      </c>
      <c r="B566">
        <v>1159</v>
      </c>
      <c r="C566" t="s">
        <v>1282</v>
      </c>
      <c r="D566" t="s">
        <v>1283</v>
      </c>
      <c r="E566">
        <v>38</v>
      </c>
      <c r="F566" t="s">
        <v>1781</v>
      </c>
      <c r="G566" t="s">
        <v>1308</v>
      </c>
      <c r="H566" t="s">
        <v>1644</v>
      </c>
      <c r="I566" s="102">
        <v>0.24305555555555555</v>
      </c>
      <c r="J566" t="s">
        <v>1732</v>
      </c>
      <c r="K566" s="102">
        <v>0.56944444444444442</v>
      </c>
      <c r="L566">
        <v>8</v>
      </c>
      <c r="M566" t="s">
        <v>1288</v>
      </c>
      <c r="N566" t="s">
        <v>1391</v>
      </c>
      <c r="O566" s="102">
        <v>0.59027777777777779</v>
      </c>
      <c r="P566">
        <v>90</v>
      </c>
      <c r="Q566">
        <v>95</v>
      </c>
      <c r="R566" s="102">
        <v>0.23611111111111113</v>
      </c>
      <c r="S566">
        <v>71</v>
      </c>
      <c r="T566" s="102">
        <v>0.84722222222222221</v>
      </c>
      <c r="U566" t="s">
        <v>1366</v>
      </c>
      <c r="V566">
        <v>11</v>
      </c>
      <c r="W566" t="s">
        <v>1604</v>
      </c>
      <c r="X566">
        <v>4</v>
      </c>
      <c r="AB566" s="77">
        <f t="shared" si="8"/>
        <v>80</v>
      </c>
    </row>
    <row r="567" spans="1:28" x14ac:dyDescent="0.3">
      <c r="A567" s="34">
        <v>42205</v>
      </c>
      <c r="B567">
        <v>1159</v>
      </c>
      <c r="C567" t="s">
        <v>1282</v>
      </c>
      <c r="D567" t="s">
        <v>1283</v>
      </c>
      <c r="E567">
        <v>38</v>
      </c>
      <c r="F567" t="s">
        <v>1766</v>
      </c>
      <c r="G567" t="s">
        <v>1308</v>
      </c>
      <c r="H567" t="s">
        <v>1656</v>
      </c>
      <c r="I567" s="102">
        <v>0.22916666666666666</v>
      </c>
      <c r="J567" t="s">
        <v>1924</v>
      </c>
      <c r="K567" s="102">
        <v>0.58333333333333337</v>
      </c>
      <c r="L567">
        <v>30</v>
      </c>
      <c r="M567" t="s">
        <v>1288</v>
      </c>
      <c r="N567" t="s">
        <v>1297</v>
      </c>
      <c r="O567" s="102">
        <v>0.52083333333333337</v>
      </c>
      <c r="P567">
        <v>86</v>
      </c>
      <c r="Q567">
        <v>94</v>
      </c>
      <c r="R567" t="s">
        <v>51</v>
      </c>
      <c r="S567">
        <v>81</v>
      </c>
      <c r="T567" s="102">
        <v>0.3125</v>
      </c>
      <c r="U567" t="s">
        <v>1663</v>
      </c>
      <c r="V567">
        <v>21</v>
      </c>
      <c r="W567" t="s">
        <v>1874</v>
      </c>
      <c r="X567">
        <v>4</v>
      </c>
      <c r="AB567" s="77">
        <f t="shared" si="8"/>
        <v>300</v>
      </c>
    </row>
    <row r="568" spans="1:28" x14ac:dyDescent="0.3">
      <c r="A568" s="34">
        <v>42206</v>
      </c>
      <c r="B568">
        <v>1159</v>
      </c>
      <c r="C568" t="s">
        <v>1282</v>
      </c>
      <c r="D568" t="s">
        <v>1283</v>
      </c>
      <c r="E568">
        <v>38</v>
      </c>
      <c r="F568" t="s">
        <v>1742</v>
      </c>
      <c r="G568" t="s">
        <v>1482</v>
      </c>
      <c r="H568" t="s">
        <v>1724</v>
      </c>
      <c r="I568" s="102">
        <v>0.68055555555555547</v>
      </c>
      <c r="J568" t="s">
        <v>1894</v>
      </c>
      <c r="K568" s="102">
        <v>0.43055555555555558</v>
      </c>
      <c r="L568">
        <v>32</v>
      </c>
      <c r="M568" t="s">
        <v>1625</v>
      </c>
      <c r="N568" t="s">
        <v>1310</v>
      </c>
      <c r="O568" s="102">
        <v>0.67361111111111116</v>
      </c>
      <c r="P568">
        <v>94</v>
      </c>
      <c r="Q568">
        <v>95</v>
      </c>
      <c r="R568" t="s">
        <v>51</v>
      </c>
      <c r="S568">
        <v>92</v>
      </c>
      <c r="T568" t="s">
        <v>51</v>
      </c>
      <c r="U568" t="s">
        <v>1642</v>
      </c>
      <c r="V568">
        <v>22</v>
      </c>
      <c r="W568" t="s">
        <v>1299</v>
      </c>
      <c r="X568">
        <v>3</v>
      </c>
      <c r="AB568" s="77">
        <f t="shared" si="8"/>
        <v>320</v>
      </c>
    </row>
    <row r="569" spans="1:28" x14ac:dyDescent="0.3">
      <c r="A569" s="34">
        <v>42207</v>
      </c>
      <c r="B569">
        <v>1159</v>
      </c>
      <c r="C569" t="s">
        <v>1282</v>
      </c>
      <c r="D569" t="s">
        <v>1283</v>
      </c>
      <c r="E569">
        <v>38</v>
      </c>
      <c r="F569" t="s">
        <v>1516</v>
      </c>
      <c r="G569" t="s">
        <v>1465</v>
      </c>
      <c r="H569" t="s">
        <v>1492</v>
      </c>
      <c r="I569" s="102">
        <v>0.78472222222222221</v>
      </c>
      <c r="J569" t="s">
        <v>1726</v>
      </c>
      <c r="K569" s="102">
        <v>0.66666666666666663</v>
      </c>
      <c r="L569">
        <v>28</v>
      </c>
      <c r="M569" t="s">
        <v>1396</v>
      </c>
      <c r="N569" t="s">
        <v>1354</v>
      </c>
      <c r="O569" s="102">
        <v>0.15972222222222224</v>
      </c>
      <c r="P569">
        <v>91</v>
      </c>
      <c r="Q569">
        <v>95</v>
      </c>
      <c r="R569" t="s">
        <v>51</v>
      </c>
      <c r="S569">
        <v>82</v>
      </c>
      <c r="T569" t="s">
        <v>51</v>
      </c>
      <c r="U569" t="s">
        <v>1558</v>
      </c>
      <c r="V569">
        <v>21</v>
      </c>
      <c r="W569" t="s">
        <v>1762</v>
      </c>
      <c r="X569">
        <v>2</v>
      </c>
      <c r="AB569" s="77">
        <f t="shared" si="8"/>
        <v>280</v>
      </c>
    </row>
    <row r="570" spans="1:28" x14ac:dyDescent="0.3">
      <c r="A570" s="34">
        <v>42208</v>
      </c>
      <c r="B570">
        <v>1159</v>
      </c>
      <c r="C570" t="s">
        <v>1282</v>
      </c>
      <c r="D570" t="s">
        <v>1283</v>
      </c>
      <c r="E570">
        <v>38</v>
      </c>
      <c r="F570" t="s">
        <v>1750</v>
      </c>
      <c r="G570" t="s">
        <v>1308</v>
      </c>
      <c r="H570" t="s">
        <v>1386</v>
      </c>
      <c r="I570" s="102">
        <v>0.22222222222222221</v>
      </c>
      <c r="J570" t="s">
        <v>1748</v>
      </c>
      <c r="K570" s="102">
        <v>0.47916666666666669</v>
      </c>
      <c r="L570">
        <v>5</v>
      </c>
      <c r="M570" t="s">
        <v>1396</v>
      </c>
      <c r="N570" t="s">
        <v>1348</v>
      </c>
      <c r="O570" s="102">
        <v>0.58333333333333337</v>
      </c>
      <c r="P570">
        <v>85</v>
      </c>
      <c r="Q570">
        <v>95</v>
      </c>
      <c r="R570" t="s">
        <v>51</v>
      </c>
      <c r="S570">
        <v>76</v>
      </c>
      <c r="T570" s="102">
        <v>0.3263888888888889</v>
      </c>
      <c r="U570" t="s">
        <v>1499</v>
      </c>
      <c r="V570">
        <v>0</v>
      </c>
      <c r="W570" t="s">
        <v>1515</v>
      </c>
      <c r="X570">
        <v>24</v>
      </c>
      <c r="AB570" s="77">
        <f t="shared" si="8"/>
        <v>50</v>
      </c>
    </row>
    <row r="571" spans="1:28" x14ac:dyDescent="0.3">
      <c r="A571" s="34">
        <v>42209</v>
      </c>
      <c r="B571">
        <v>1159</v>
      </c>
      <c r="C571" t="s">
        <v>1282</v>
      </c>
      <c r="D571" t="s">
        <v>1283</v>
      </c>
      <c r="E571">
        <v>38</v>
      </c>
      <c r="F571" t="s">
        <v>1730</v>
      </c>
      <c r="G571" t="s">
        <v>1288</v>
      </c>
      <c r="H571" t="s">
        <v>1536</v>
      </c>
      <c r="I571" s="102">
        <v>0.14583333333333334</v>
      </c>
      <c r="J571" t="s">
        <v>1929</v>
      </c>
      <c r="K571" s="102">
        <v>0.38194444444444442</v>
      </c>
      <c r="L571">
        <v>31</v>
      </c>
      <c r="M571" t="s">
        <v>1347</v>
      </c>
      <c r="N571" t="s">
        <v>1399</v>
      </c>
      <c r="O571" s="102">
        <v>0.67361111111111116</v>
      </c>
      <c r="P571">
        <v>87</v>
      </c>
      <c r="Q571">
        <v>95</v>
      </c>
      <c r="R571" t="s">
        <v>51</v>
      </c>
      <c r="S571">
        <v>55</v>
      </c>
      <c r="T571" s="102">
        <v>0.38194444444444442</v>
      </c>
      <c r="U571" t="s">
        <v>1643</v>
      </c>
      <c r="V571" t="s">
        <v>51</v>
      </c>
      <c r="W571" t="s">
        <v>1910</v>
      </c>
      <c r="X571">
        <v>9</v>
      </c>
      <c r="AB571" s="77">
        <f t="shared" si="8"/>
        <v>310</v>
      </c>
    </row>
    <row r="572" spans="1:28" x14ac:dyDescent="0.3">
      <c r="A572" s="34">
        <v>42210</v>
      </c>
      <c r="B572">
        <v>1159</v>
      </c>
      <c r="C572" t="s">
        <v>1282</v>
      </c>
      <c r="D572" t="s">
        <v>1283</v>
      </c>
      <c r="E572">
        <v>38</v>
      </c>
      <c r="F572" t="s">
        <v>1563</v>
      </c>
      <c r="G572" t="s">
        <v>1308</v>
      </c>
      <c r="H572" t="s">
        <v>1490</v>
      </c>
      <c r="I572" s="102">
        <v>0.99305555555555547</v>
      </c>
      <c r="J572" t="s">
        <v>1730</v>
      </c>
      <c r="K572" s="102">
        <v>0.625</v>
      </c>
      <c r="L572">
        <v>27</v>
      </c>
      <c r="M572" t="s">
        <v>1301</v>
      </c>
      <c r="N572" t="s">
        <v>1434</v>
      </c>
      <c r="O572" s="102">
        <v>1.3888888888888888E-2</v>
      </c>
      <c r="P572">
        <v>65</v>
      </c>
      <c r="Q572">
        <v>90</v>
      </c>
      <c r="R572" s="102">
        <v>0.95138888888888884</v>
      </c>
      <c r="S572">
        <v>56</v>
      </c>
      <c r="T572" s="102">
        <v>0.59027777777777779</v>
      </c>
      <c r="U572" t="s">
        <v>1666</v>
      </c>
      <c r="V572">
        <v>11</v>
      </c>
      <c r="W572" t="s">
        <v>1370</v>
      </c>
      <c r="X572">
        <v>24</v>
      </c>
      <c r="AB572" s="77">
        <f t="shared" si="8"/>
        <v>270</v>
      </c>
    </row>
    <row r="573" spans="1:28" x14ac:dyDescent="0.3">
      <c r="A573" s="34">
        <v>42211</v>
      </c>
      <c r="B573">
        <v>1159</v>
      </c>
      <c r="C573" t="s">
        <v>1282</v>
      </c>
      <c r="D573" t="s">
        <v>1283</v>
      </c>
      <c r="E573">
        <v>38</v>
      </c>
      <c r="F573" t="s">
        <v>1696</v>
      </c>
      <c r="G573" t="s">
        <v>1465</v>
      </c>
      <c r="H573" t="s">
        <v>1544</v>
      </c>
      <c r="I573" s="102">
        <v>0.20138888888888887</v>
      </c>
      <c r="J573" t="s">
        <v>1906</v>
      </c>
      <c r="K573" s="102">
        <v>0.61111111111111105</v>
      </c>
      <c r="L573">
        <v>27</v>
      </c>
      <c r="M573" t="s">
        <v>1326</v>
      </c>
      <c r="N573" t="s">
        <v>1380</v>
      </c>
      <c r="O573" s="102">
        <v>0.77777777777777779</v>
      </c>
      <c r="P573">
        <v>77</v>
      </c>
      <c r="Q573">
        <v>95</v>
      </c>
      <c r="R573" t="s">
        <v>51</v>
      </c>
      <c r="S573">
        <v>41</v>
      </c>
      <c r="T573" s="102">
        <v>0.45833333333333331</v>
      </c>
      <c r="U573" t="s">
        <v>1370</v>
      </c>
      <c r="V573">
        <v>0</v>
      </c>
      <c r="W573" t="s">
        <v>1515</v>
      </c>
      <c r="X573">
        <v>12</v>
      </c>
      <c r="AB573" s="77">
        <f t="shared" si="8"/>
        <v>270</v>
      </c>
    </row>
    <row r="574" spans="1:28" x14ac:dyDescent="0.3">
      <c r="A574" s="34">
        <v>42212</v>
      </c>
      <c r="B574">
        <v>1159</v>
      </c>
      <c r="C574" t="s">
        <v>1282</v>
      </c>
      <c r="D574" t="s">
        <v>1283</v>
      </c>
      <c r="E574">
        <v>38</v>
      </c>
      <c r="F574" t="s">
        <v>1588</v>
      </c>
      <c r="G574" t="s">
        <v>1288</v>
      </c>
      <c r="H574" t="s">
        <v>1729</v>
      </c>
      <c r="I574" s="102">
        <v>0.94444444444444453</v>
      </c>
      <c r="J574" t="s">
        <v>1748</v>
      </c>
      <c r="K574" s="102">
        <v>0.47222222222222227</v>
      </c>
      <c r="L574">
        <v>30</v>
      </c>
      <c r="M574" t="s">
        <v>1340</v>
      </c>
      <c r="N574" t="s">
        <v>1356</v>
      </c>
      <c r="O574" s="102">
        <v>0.5</v>
      </c>
      <c r="P574">
        <v>83</v>
      </c>
      <c r="Q574">
        <v>95</v>
      </c>
      <c r="R574" t="s">
        <v>51</v>
      </c>
      <c r="S574">
        <v>71</v>
      </c>
      <c r="T574" s="102">
        <v>0.47916666666666669</v>
      </c>
      <c r="U574" t="s">
        <v>1547</v>
      </c>
      <c r="V574">
        <v>22</v>
      </c>
      <c r="W574" t="s">
        <v>1695</v>
      </c>
      <c r="X574">
        <v>3</v>
      </c>
      <c r="AB574" s="77">
        <f t="shared" si="8"/>
        <v>300</v>
      </c>
    </row>
    <row r="575" spans="1:28" x14ac:dyDescent="0.3">
      <c r="A575" s="34">
        <v>42213</v>
      </c>
      <c r="B575">
        <v>1159</v>
      </c>
      <c r="C575" t="s">
        <v>1282</v>
      </c>
      <c r="D575" t="s">
        <v>1283</v>
      </c>
      <c r="E575">
        <v>38</v>
      </c>
      <c r="F575" t="s">
        <v>1746</v>
      </c>
      <c r="G575" t="s">
        <v>1358</v>
      </c>
      <c r="H575" t="s">
        <v>1502</v>
      </c>
      <c r="I575" s="102">
        <v>0.125</v>
      </c>
      <c r="J575" t="s">
        <v>1765</v>
      </c>
      <c r="K575" s="102">
        <v>0.65972222222222221</v>
      </c>
      <c r="L575">
        <v>6</v>
      </c>
      <c r="M575" t="s">
        <v>1358</v>
      </c>
      <c r="N575" t="s">
        <v>1404</v>
      </c>
      <c r="O575" s="102">
        <v>0.5</v>
      </c>
      <c r="P575">
        <v>78</v>
      </c>
      <c r="Q575">
        <v>95</v>
      </c>
      <c r="R575" t="s">
        <v>51</v>
      </c>
      <c r="S575">
        <v>63</v>
      </c>
      <c r="T575" s="102">
        <v>0.67361111111111116</v>
      </c>
      <c r="U575" t="s">
        <v>1716</v>
      </c>
      <c r="V575">
        <v>0</v>
      </c>
      <c r="W575" t="s">
        <v>1921</v>
      </c>
      <c r="X575">
        <v>17</v>
      </c>
      <c r="AB575" s="77">
        <f t="shared" si="8"/>
        <v>60</v>
      </c>
    </row>
    <row r="576" spans="1:28" x14ac:dyDescent="0.3">
      <c r="A576" s="34">
        <v>42214</v>
      </c>
      <c r="B576">
        <v>1159</v>
      </c>
      <c r="C576" t="s">
        <v>1282</v>
      </c>
      <c r="D576" t="s">
        <v>1283</v>
      </c>
      <c r="E576">
        <v>38</v>
      </c>
      <c r="F576" t="s">
        <v>1722</v>
      </c>
      <c r="G576" t="s">
        <v>1637</v>
      </c>
      <c r="H576" t="s">
        <v>1303</v>
      </c>
      <c r="I576" s="102">
        <v>0.875</v>
      </c>
      <c r="J576" t="s">
        <v>1753</v>
      </c>
      <c r="K576" s="102">
        <v>0.16666666666666666</v>
      </c>
      <c r="L576">
        <v>4</v>
      </c>
      <c r="M576" t="s">
        <v>1435</v>
      </c>
      <c r="N576" t="s">
        <v>1333</v>
      </c>
      <c r="O576" s="102">
        <v>0.375</v>
      </c>
      <c r="P576">
        <v>95</v>
      </c>
      <c r="Q576">
        <v>95</v>
      </c>
      <c r="R576" t="s">
        <v>51</v>
      </c>
      <c r="S576">
        <v>86</v>
      </c>
      <c r="T576" s="102">
        <v>0.1388888888888889</v>
      </c>
      <c r="U576" t="s">
        <v>1716</v>
      </c>
      <c r="V576">
        <v>23</v>
      </c>
      <c r="W576" t="s">
        <v>1528</v>
      </c>
      <c r="X576">
        <v>3</v>
      </c>
      <c r="AB576" s="77">
        <f t="shared" si="8"/>
        <v>40</v>
      </c>
    </row>
    <row r="577" spans="1:28" x14ac:dyDescent="0.3">
      <c r="A577" s="34">
        <v>42215</v>
      </c>
      <c r="B577">
        <v>1159</v>
      </c>
      <c r="C577" t="s">
        <v>1282</v>
      </c>
      <c r="D577" t="s">
        <v>1283</v>
      </c>
      <c r="E577">
        <v>38</v>
      </c>
      <c r="F577" t="s">
        <v>1622</v>
      </c>
      <c r="G577" t="s">
        <v>1622</v>
      </c>
      <c r="H577" t="s">
        <v>1530</v>
      </c>
      <c r="I577" s="102">
        <v>0.99930555555555556</v>
      </c>
      <c r="J577" t="s">
        <v>1588</v>
      </c>
      <c r="K577" s="102">
        <v>0.61805555555555558</v>
      </c>
      <c r="L577">
        <v>6</v>
      </c>
      <c r="M577" t="s">
        <v>1329</v>
      </c>
      <c r="N577" t="s">
        <v>1356</v>
      </c>
      <c r="O577" s="102">
        <v>0.79166666666666663</v>
      </c>
      <c r="P577">
        <v>75</v>
      </c>
      <c r="Q577">
        <v>92</v>
      </c>
      <c r="R577" s="102">
        <v>0.3125</v>
      </c>
      <c r="S577">
        <v>62</v>
      </c>
      <c r="T577" s="102">
        <v>0.58333333333333337</v>
      </c>
      <c r="U577" t="s">
        <v>1660</v>
      </c>
      <c r="V577">
        <v>0</v>
      </c>
      <c r="W577" t="s">
        <v>1720</v>
      </c>
      <c r="X577">
        <v>24</v>
      </c>
      <c r="AB577" s="77">
        <f t="shared" si="8"/>
        <v>60</v>
      </c>
    </row>
    <row r="578" spans="1:28" x14ac:dyDescent="0.3">
      <c r="A578" s="34">
        <v>42216</v>
      </c>
      <c r="B578">
        <v>1159</v>
      </c>
      <c r="C578" t="s">
        <v>1282</v>
      </c>
      <c r="D578" t="s">
        <v>1283</v>
      </c>
      <c r="E578">
        <v>38</v>
      </c>
      <c r="F578" t="s">
        <v>1549</v>
      </c>
      <c r="G578" t="s">
        <v>1285</v>
      </c>
      <c r="H578" t="s">
        <v>1612</v>
      </c>
      <c r="I578" s="102">
        <v>0.99930555555555556</v>
      </c>
      <c r="J578" t="s">
        <v>1736</v>
      </c>
      <c r="K578" s="102">
        <v>0.72222222222222221</v>
      </c>
      <c r="L578">
        <v>7</v>
      </c>
      <c r="M578" t="s">
        <v>1335</v>
      </c>
      <c r="N578" t="s">
        <v>1380</v>
      </c>
      <c r="O578" s="102">
        <v>0.47916666666666669</v>
      </c>
      <c r="P578">
        <v>87</v>
      </c>
      <c r="Q578">
        <v>95</v>
      </c>
      <c r="R578" t="s">
        <v>51</v>
      </c>
      <c r="S578">
        <v>69</v>
      </c>
      <c r="T578" s="102">
        <v>0.72222222222222221</v>
      </c>
      <c r="U578" t="s">
        <v>1725</v>
      </c>
      <c r="V578">
        <v>23</v>
      </c>
      <c r="W578" t="s">
        <v>1880</v>
      </c>
      <c r="X578">
        <v>6</v>
      </c>
      <c r="AB578" s="77">
        <f t="shared" si="8"/>
        <v>70</v>
      </c>
    </row>
    <row r="579" spans="1:28" x14ac:dyDescent="0.3">
      <c r="A579" s="34">
        <v>42217</v>
      </c>
      <c r="B579">
        <v>1159</v>
      </c>
      <c r="C579" t="s">
        <v>1282</v>
      </c>
      <c r="D579" t="s">
        <v>1283</v>
      </c>
      <c r="E579">
        <v>38</v>
      </c>
      <c r="F579" t="s">
        <v>1303</v>
      </c>
      <c r="G579" t="s">
        <v>1308</v>
      </c>
      <c r="H579" t="s">
        <v>1419</v>
      </c>
      <c r="I579" s="102">
        <v>0.20833333333333334</v>
      </c>
      <c r="J579" t="s">
        <v>1584</v>
      </c>
      <c r="K579" s="102">
        <v>0.57638888888888895</v>
      </c>
      <c r="L579">
        <v>7</v>
      </c>
      <c r="M579" t="s">
        <v>1340</v>
      </c>
      <c r="N579" t="s">
        <v>1333</v>
      </c>
      <c r="O579" s="102">
        <v>0.72916666666666663</v>
      </c>
      <c r="P579">
        <v>71</v>
      </c>
      <c r="Q579">
        <v>95</v>
      </c>
      <c r="R579" s="102">
        <v>0.99930555555555556</v>
      </c>
      <c r="S579">
        <v>62</v>
      </c>
      <c r="T579" s="102">
        <v>0.3611111111111111</v>
      </c>
      <c r="U579" t="s">
        <v>1690</v>
      </c>
      <c r="V579">
        <v>9</v>
      </c>
      <c r="W579" t="s">
        <v>1480</v>
      </c>
      <c r="X579">
        <v>24</v>
      </c>
      <c r="AB579" s="77">
        <f t="shared" ref="AB579:AB642" si="9">L579*$AE$17</f>
        <v>70</v>
      </c>
    </row>
    <row r="580" spans="1:28" x14ac:dyDescent="0.3">
      <c r="A580" s="34">
        <v>42218</v>
      </c>
      <c r="B580">
        <v>1159</v>
      </c>
      <c r="C580" t="s">
        <v>1282</v>
      </c>
      <c r="D580" t="s">
        <v>1283</v>
      </c>
      <c r="E580">
        <v>38</v>
      </c>
      <c r="F580" t="s">
        <v>1400</v>
      </c>
      <c r="G580" t="s">
        <v>1308</v>
      </c>
      <c r="H580" t="s">
        <v>1556</v>
      </c>
      <c r="I580" s="102">
        <v>0.20833333333333334</v>
      </c>
      <c r="J580" t="s">
        <v>1532</v>
      </c>
      <c r="K580" t="s">
        <v>51</v>
      </c>
      <c r="L580">
        <v>29</v>
      </c>
      <c r="M580" t="s">
        <v>1435</v>
      </c>
      <c r="N580" t="s">
        <v>1341</v>
      </c>
      <c r="O580" s="102">
        <v>0.64583333333333337</v>
      </c>
      <c r="P580">
        <v>73</v>
      </c>
      <c r="Q580">
        <v>95</v>
      </c>
      <c r="R580" t="s">
        <v>51</v>
      </c>
      <c r="S580">
        <v>59</v>
      </c>
      <c r="T580" t="s">
        <v>51</v>
      </c>
      <c r="U580" t="s">
        <v>1619</v>
      </c>
      <c r="V580">
        <v>22</v>
      </c>
      <c r="W580" t="s">
        <v>1700</v>
      </c>
      <c r="X580">
        <v>14</v>
      </c>
      <c r="AB580" s="77">
        <f t="shared" si="9"/>
        <v>290</v>
      </c>
    </row>
    <row r="581" spans="1:28" x14ac:dyDescent="0.3">
      <c r="A581" s="34">
        <v>42219</v>
      </c>
      <c r="B581">
        <v>1159</v>
      </c>
      <c r="C581" t="s">
        <v>1282</v>
      </c>
      <c r="D581" t="s">
        <v>1283</v>
      </c>
      <c r="E581">
        <v>38</v>
      </c>
      <c r="F581" t="s">
        <v>1722</v>
      </c>
      <c r="G581" t="s">
        <v>1863</v>
      </c>
      <c r="H581" t="s">
        <v>1300</v>
      </c>
      <c r="I581" s="102">
        <v>0.15972222222222224</v>
      </c>
      <c r="J581" t="s">
        <v>1776</v>
      </c>
      <c r="K581" s="102">
        <v>0.57638888888888895</v>
      </c>
      <c r="L581">
        <v>30</v>
      </c>
      <c r="M581" t="s">
        <v>1288</v>
      </c>
      <c r="N581" t="s">
        <v>1336</v>
      </c>
      <c r="O581" s="102">
        <v>0.95833333333333337</v>
      </c>
      <c r="P581">
        <v>83</v>
      </c>
      <c r="Q581">
        <v>95</v>
      </c>
      <c r="R581" s="102">
        <v>0.97916666666666663</v>
      </c>
      <c r="S581">
        <v>69</v>
      </c>
      <c r="T581" s="102">
        <v>0.38194444444444442</v>
      </c>
      <c r="U581" t="s">
        <v>1564</v>
      </c>
      <c r="V581">
        <v>24</v>
      </c>
      <c r="W581" t="s">
        <v>1755</v>
      </c>
      <c r="X581">
        <v>14</v>
      </c>
      <c r="AB581" s="77">
        <f t="shared" si="9"/>
        <v>300</v>
      </c>
    </row>
    <row r="582" spans="1:28" x14ac:dyDescent="0.3">
      <c r="A582" s="34">
        <v>42220</v>
      </c>
      <c r="B582">
        <v>1159</v>
      </c>
      <c r="C582" t="s">
        <v>1282</v>
      </c>
      <c r="D582" t="s">
        <v>1283</v>
      </c>
      <c r="E582">
        <v>38</v>
      </c>
      <c r="F582" t="s">
        <v>1686</v>
      </c>
      <c r="G582" t="s">
        <v>1308</v>
      </c>
      <c r="H582" t="s">
        <v>1390</v>
      </c>
      <c r="I582" s="102">
        <v>0.14583333333333334</v>
      </c>
      <c r="J582" t="s">
        <v>1749</v>
      </c>
      <c r="K582" s="102">
        <v>0.65277777777777779</v>
      </c>
      <c r="L582">
        <v>30</v>
      </c>
      <c r="M582" t="s">
        <v>1335</v>
      </c>
      <c r="N582" t="s">
        <v>1294</v>
      </c>
      <c r="O582" s="102">
        <v>6.9444444444444434E-2</v>
      </c>
      <c r="P582">
        <v>90</v>
      </c>
      <c r="Q582">
        <v>95</v>
      </c>
      <c r="R582" t="s">
        <v>51</v>
      </c>
      <c r="S582">
        <v>81</v>
      </c>
      <c r="T582" t="s">
        <v>51</v>
      </c>
      <c r="U582" t="s">
        <v>1662</v>
      </c>
      <c r="V582" t="s">
        <v>51</v>
      </c>
      <c r="W582" t="s">
        <v>1480</v>
      </c>
      <c r="X582">
        <v>24</v>
      </c>
      <c r="AB582" s="77">
        <f t="shared" si="9"/>
        <v>300</v>
      </c>
    </row>
    <row r="583" spans="1:28" x14ac:dyDescent="0.3">
      <c r="A583" s="34">
        <v>42221</v>
      </c>
      <c r="B583">
        <v>1159</v>
      </c>
      <c r="C583" t="s">
        <v>1282</v>
      </c>
      <c r="D583" t="s">
        <v>1283</v>
      </c>
      <c r="E583">
        <v>38</v>
      </c>
      <c r="G583" t="s">
        <v>1308</v>
      </c>
      <c r="L583">
        <v>28</v>
      </c>
      <c r="M583" t="s">
        <v>1396</v>
      </c>
      <c r="N583" t="s">
        <v>1501</v>
      </c>
      <c r="O583" s="102">
        <v>0.33333333333333331</v>
      </c>
      <c r="AB583" s="77">
        <f t="shared" si="9"/>
        <v>280</v>
      </c>
    </row>
    <row r="584" spans="1:28" x14ac:dyDescent="0.3">
      <c r="A584" s="34">
        <v>42222</v>
      </c>
      <c r="B584">
        <v>1159</v>
      </c>
      <c r="C584" t="s">
        <v>1282</v>
      </c>
      <c r="D584" t="s">
        <v>1283</v>
      </c>
      <c r="E584">
        <v>38</v>
      </c>
      <c r="G584" t="s">
        <v>1308</v>
      </c>
      <c r="L584">
        <v>6</v>
      </c>
      <c r="M584" t="s">
        <v>1358</v>
      </c>
      <c r="N584" t="s">
        <v>1384</v>
      </c>
      <c r="O584" s="102">
        <v>0.63194444444444442</v>
      </c>
      <c r="AB584" s="77">
        <f t="shared" si="9"/>
        <v>60</v>
      </c>
    </row>
    <row r="585" spans="1:28" x14ac:dyDescent="0.3">
      <c r="A585" s="34">
        <v>42223</v>
      </c>
      <c r="B585">
        <v>1159</v>
      </c>
      <c r="C585" t="s">
        <v>1282</v>
      </c>
      <c r="D585" t="s">
        <v>1283</v>
      </c>
      <c r="E585">
        <v>38</v>
      </c>
      <c r="G585" t="s">
        <v>1628</v>
      </c>
      <c r="L585">
        <v>0</v>
      </c>
      <c r="M585" t="s">
        <v>1310</v>
      </c>
      <c r="N585" t="s">
        <v>1336</v>
      </c>
      <c r="O585" t="s">
        <v>51</v>
      </c>
      <c r="AB585" s="77">
        <f t="shared" si="9"/>
        <v>0</v>
      </c>
    </row>
    <row r="586" spans="1:28" x14ac:dyDescent="0.3">
      <c r="A586" s="34">
        <v>42224</v>
      </c>
      <c r="B586">
        <v>1159</v>
      </c>
      <c r="C586" t="s">
        <v>1282</v>
      </c>
      <c r="D586" t="s">
        <v>1283</v>
      </c>
      <c r="E586">
        <v>38</v>
      </c>
      <c r="F586" t="s">
        <v>1395</v>
      </c>
      <c r="G586" t="s">
        <v>1308</v>
      </c>
      <c r="H586" t="s">
        <v>1328</v>
      </c>
      <c r="I586" s="102">
        <v>0.22916666666666666</v>
      </c>
      <c r="J586" t="s">
        <v>1781</v>
      </c>
      <c r="K586" s="102">
        <v>0.59027777777777779</v>
      </c>
      <c r="L586">
        <v>0</v>
      </c>
      <c r="M586" t="s">
        <v>1340</v>
      </c>
      <c r="N586" t="s">
        <v>1434</v>
      </c>
      <c r="O586" t="s">
        <v>51</v>
      </c>
      <c r="P586">
        <v>75</v>
      </c>
      <c r="Q586">
        <v>85</v>
      </c>
      <c r="R586" s="102">
        <v>0.875</v>
      </c>
      <c r="S586">
        <v>60</v>
      </c>
      <c r="T586" s="102">
        <v>0.38194444444444442</v>
      </c>
      <c r="U586" t="s">
        <v>1498</v>
      </c>
      <c r="V586">
        <v>21</v>
      </c>
      <c r="W586" t="s">
        <v>1332</v>
      </c>
      <c r="X586">
        <v>2</v>
      </c>
      <c r="AB586" s="77">
        <f t="shared" si="9"/>
        <v>0</v>
      </c>
    </row>
    <row r="587" spans="1:28" x14ac:dyDescent="0.3">
      <c r="A587" s="34">
        <v>42225</v>
      </c>
      <c r="B587">
        <v>1159</v>
      </c>
      <c r="C587" t="s">
        <v>1282</v>
      </c>
      <c r="D587" t="s">
        <v>1283</v>
      </c>
      <c r="E587">
        <v>38</v>
      </c>
      <c r="F587" t="s">
        <v>1674</v>
      </c>
      <c r="G587" t="s">
        <v>1308</v>
      </c>
      <c r="H587" t="s">
        <v>1321</v>
      </c>
      <c r="I587" s="102">
        <v>0.23611111111111113</v>
      </c>
      <c r="J587" t="s">
        <v>1731</v>
      </c>
      <c r="K587" s="102">
        <v>0.63888888888888895</v>
      </c>
      <c r="L587">
        <v>28</v>
      </c>
      <c r="M587" t="s">
        <v>1435</v>
      </c>
      <c r="N587" t="s">
        <v>1322</v>
      </c>
      <c r="O587" s="102">
        <v>1.3888888888888888E-2</v>
      </c>
      <c r="P587">
        <v>80</v>
      </c>
      <c r="Q587">
        <v>94</v>
      </c>
      <c r="R587" t="s">
        <v>51</v>
      </c>
      <c r="S587">
        <v>69</v>
      </c>
      <c r="T587" s="102">
        <v>0.64583333333333337</v>
      </c>
      <c r="U587" t="s">
        <v>1691</v>
      </c>
      <c r="V587" t="s">
        <v>51</v>
      </c>
      <c r="W587" t="s">
        <v>1662</v>
      </c>
      <c r="X587">
        <v>24</v>
      </c>
      <c r="AB587" s="77">
        <f t="shared" si="9"/>
        <v>280</v>
      </c>
    </row>
    <row r="588" spans="1:28" x14ac:dyDescent="0.3">
      <c r="A588" s="34">
        <v>42226</v>
      </c>
      <c r="B588">
        <v>1159</v>
      </c>
      <c r="C588" t="s">
        <v>1282</v>
      </c>
      <c r="D588" t="s">
        <v>1283</v>
      </c>
      <c r="E588">
        <v>38</v>
      </c>
      <c r="F588" t="s">
        <v>1674</v>
      </c>
      <c r="G588" t="s">
        <v>1308</v>
      </c>
      <c r="H588" t="s">
        <v>1612</v>
      </c>
      <c r="I588" s="102">
        <v>0.24305555555555555</v>
      </c>
      <c r="J588" t="s">
        <v>1592</v>
      </c>
      <c r="K588" s="102">
        <v>0.61805555555555558</v>
      </c>
      <c r="L588">
        <v>6</v>
      </c>
      <c r="M588" t="s">
        <v>1288</v>
      </c>
      <c r="N588" t="s">
        <v>1384</v>
      </c>
      <c r="O588" s="102">
        <v>0.6875</v>
      </c>
      <c r="P588">
        <v>84</v>
      </c>
      <c r="Q588">
        <v>95</v>
      </c>
      <c r="R588" t="s">
        <v>51</v>
      </c>
      <c r="S588">
        <v>65</v>
      </c>
      <c r="T588" s="102">
        <v>0.45833333333333331</v>
      </c>
      <c r="U588" t="s">
        <v>1662</v>
      </c>
      <c r="V588">
        <v>0</v>
      </c>
      <c r="W588" t="s">
        <v>1711</v>
      </c>
      <c r="X588">
        <v>17</v>
      </c>
      <c r="AB588" s="77">
        <f t="shared" si="9"/>
        <v>60</v>
      </c>
    </row>
    <row r="589" spans="1:28" x14ac:dyDescent="0.3">
      <c r="A589" s="34">
        <v>42227</v>
      </c>
      <c r="B589">
        <v>1159</v>
      </c>
      <c r="C589" t="s">
        <v>1282</v>
      </c>
      <c r="D589" t="s">
        <v>1283</v>
      </c>
      <c r="E589">
        <v>38</v>
      </c>
      <c r="F589" t="s">
        <v>1753</v>
      </c>
      <c r="G589" t="s">
        <v>1308</v>
      </c>
      <c r="H589" t="s">
        <v>1315</v>
      </c>
      <c r="I589" s="102">
        <v>0.23611111111111113</v>
      </c>
      <c r="J589" t="s">
        <v>1733</v>
      </c>
      <c r="K589" s="102">
        <v>0.53472222222222221</v>
      </c>
      <c r="L589">
        <v>31</v>
      </c>
      <c r="M589" t="s">
        <v>1329</v>
      </c>
      <c r="N589" t="s">
        <v>1456</v>
      </c>
      <c r="O589" s="102">
        <v>0.60416666666666663</v>
      </c>
      <c r="P589">
        <v>91</v>
      </c>
      <c r="Q589">
        <v>95</v>
      </c>
      <c r="R589" t="s">
        <v>51</v>
      </c>
      <c r="S589">
        <v>86</v>
      </c>
      <c r="T589" s="102">
        <v>0.68055555555555547</v>
      </c>
      <c r="U589" t="s">
        <v>1619</v>
      </c>
      <c r="V589" t="s">
        <v>51</v>
      </c>
      <c r="W589" t="s">
        <v>1878</v>
      </c>
      <c r="X589">
        <v>4</v>
      </c>
      <c r="AB589" s="77">
        <f t="shared" si="9"/>
        <v>310</v>
      </c>
    </row>
    <row r="590" spans="1:28" x14ac:dyDescent="0.3">
      <c r="A590" s="34">
        <v>42228</v>
      </c>
      <c r="B590">
        <v>1159</v>
      </c>
      <c r="C590" t="s">
        <v>1282</v>
      </c>
      <c r="D590" t="s">
        <v>1283</v>
      </c>
      <c r="E590">
        <v>38</v>
      </c>
      <c r="F590" t="s">
        <v>1400</v>
      </c>
      <c r="G590" t="s">
        <v>1340</v>
      </c>
      <c r="H590" t="s">
        <v>1597</v>
      </c>
      <c r="I590" s="102">
        <v>0.24305555555555555</v>
      </c>
      <c r="J590" t="s">
        <v>1889</v>
      </c>
      <c r="K590" s="102">
        <v>0.68055555555555547</v>
      </c>
      <c r="L590">
        <v>28</v>
      </c>
      <c r="M590" t="s">
        <v>1288</v>
      </c>
      <c r="N590" t="s">
        <v>1404</v>
      </c>
      <c r="O590" s="102">
        <v>0.93055555555555547</v>
      </c>
      <c r="P590">
        <v>92</v>
      </c>
      <c r="Q590">
        <v>95</v>
      </c>
      <c r="R590" t="s">
        <v>51</v>
      </c>
      <c r="S590">
        <v>85</v>
      </c>
      <c r="T590" s="102">
        <v>0.41666666666666669</v>
      </c>
      <c r="U590" t="s">
        <v>1565</v>
      </c>
      <c r="V590">
        <v>0</v>
      </c>
      <c r="W590" t="s">
        <v>1711</v>
      </c>
      <c r="X590">
        <v>16</v>
      </c>
      <c r="AB590" s="77">
        <f t="shared" si="9"/>
        <v>280</v>
      </c>
    </row>
    <row r="591" spans="1:28" x14ac:dyDescent="0.3">
      <c r="A591" s="34">
        <v>42229</v>
      </c>
      <c r="B591">
        <v>1159</v>
      </c>
      <c r="C591" t="s">
        <v>1282</v>
      </c>
      <c r="D591" t="s">
        <v>1283</v>
      </c>
      <c r="E591">
        <v>38</v>
      </c>
      <c r="F591" t="s">
        <v>1749</v>
      </c>
      <c r="G591" t="s">
        <v>1296</v>
      </c>
      <c r="H591" t="s">
        <v>1571</v>
      </c>
      <c r="I591" s="102">
        <v>0.91666666666666663</v>
      </c>
      <c r="J591" t="s">
        <v>1665</v>
      </c>
      <c r="K591" s="102">
        <v>0.51388888888888895</v>
      </c>
      <c r="L591">
        <v>29</v>
      </c>
      <c r="M591" t="s">
        <v>1359</v>
      </c>
      <c r="N591" t="s">
        <v>1599</v>
      </c>
      <c r="O591" s="102">
        <v>0.63194444444444442</v>
      </c>
      <c r="P591">
        <v>89</v>
      </c>
      <c r="Q591">
        <v>95</v>
      </c>
      <c r="R591" t="s">
        <v>51</v>
      </c>
      <c r="S591">
        <v>75</v>
      </c>
      <c r="T591" s="102">
        <v>0.61805555555555558</v>
      </c>
      <c r="U591" t="s">
        <v>1312</v>
      </c>
      <c r="V591">
        <v>23</v>
      </c>
      <c r="W591" t="s">
        <v>1520</v>
      </c>
      <c r="X591">
        <v>5</v>
      </c>
      <c r="AB591" s="77">
        <f t="shared" si="9"/>
        <v>290</v>
      </c>
    </row>
    <row r="592" spans="1:28" x14ac:dyDescent="0.3">
      <c r="A592" s="34">
        <v>42230</v>
      </c>
      <c r="B592">
        <v>1159</v>
      </c>
      <c r="C592" t="s">
        <v>1282</v>
      </c>
      <c r="D592" t="s">
        <v>1283</v>
      </c>
      <c r="E592">
        <v>38</v>
      </c>
      <c r="F592" t="s">
        <v>1722</v>
      </c>
      <c r="G592" t="s">
        <v>1625</v>
      </c>
      <c r="H592" t="s">
        <v>1661</v>
      </c>
      <c r="I592" s="102">
        <v>0.15277777777777776</v>
      </c>
      <c r="J592" t="s">
        <v>1726</v>
      </c>
      <c r="K592" s="102">
        <v>0.49305555555555558</v>
      </c>
      <c r="L592">
        <v>28</v>
      </c>
      <c r="M592" t="s">
        <v>1289</v>
      </c>
      <c r="N592" t="s">
        <v>1623</v>
      </c>
      <c r="O592" s="102">
        <v>0.1388888888888889</v>
      </c>
      <c r="P592">
        <v>69</v>
      </c>
      <c r="Q592">
        <v>95</v>
      </c>
      <c r="R592" s="102">
        <v>0.92361111111111116</v>
      </c>
      <c r="S592">
        <v>51</v>
      </c>
      <c r="T592" s="102">
        <v>0.4375</v>
      </c>
      <c r="U592" t="s">
        <v>1786</v>
      </c>
      <c r="V592">
        <v>9</v>
      </c>
      <c r="W592" t="s">
        <v>1697</v>
      </c>
      <c r="X592">
        <v>15</v>
      </c>
      <c r="AB592" s="77">
        <f t="shared" si="9"/>
        <v>280</v>
      </c>
    </row>
    <row r="593" spans="1:28" x14ac:dyDescent="0.3">
      <c r="A593" s="34">
        <v>42231</v>
      </c>
      <c r="B593">
        <v>1159</v>
      </c>
      <c r="C593" t="s">
        <v>1282</v>
      </c>
      <c r="D593" t="s">
        <v>1283</v>
      </c>
      <c r="E593">
        <v>38</v>
      </c>
      <c r="F593" t="s">
        <v>1656</v>
      </c>
      <c r="G593" t="s">
        <v>1308</v>
      </c>
      <c r="H593" t="s">
        <v>1651</v>
      </c>
      <c r="I593" s="102">
        <v>0.99305555555555547</v>
      </c>
      <c r="J593" t="s">
        <v>1726</v>
      </c>
      <c r="K593" s="102">
        <v>0.66666666666666663</v>
      </c>
      <c r="L593">
        <v>29</v>
      </c>
      <c r="M593" t="s">
        <v>1288</v>
      </c>
      <c r="N593" t="s">
        <v>1380</v>
      </c>
      <c r="O593" s="102">
        <v>0.34722222222222227</v>
      </c>
      <c r="P593">
        <v>83</v>
      </c>
      <c r="Q593">
        <v>94</v>
      </c>
      <c r="R593" t="s">
        <v>51</v>
      </c>
      <c r="S593">
        <v>70</v>
      </c>
      <c r="T593" t="s">
        <v>51</v>
      </c>
      <c r="U593" t="s">
        <v>1690</v>
      </c>
      <c r="V593">
        <v>0</v>
      </c>
      <c r="W593" t="s">
        <v>1565</v>
      </c>
      <c r="X593">
        <v>24</v>
      </c>
      <c r="AB593" s="77">
        <f t="shared" si="9"/>
        <v>290</v>
      </c>
    </row>
    <row r="594" spans="1:28" x14ac:dyDescent="0.3">
      <c r="A594" s="34">
        <v>42232</v>
      </c>
      <c r="B594">
        <v>1159</v>
      </c>
      <c r="C594" t="s">
        <v>1282</v>
      </c>
      <c r="D594" t="s">
        <v>1283</v>
      </c>
      <c r="E594">
        <v>38</v>
      </c>
      <c r="F594" t="s">
        <v>1563</v>
      </c>
      <c r="G594" t="s">
        <v>1296</v>
      </c>
      <c r="H594" t="s">
        <v>1394</v>
      </c>
      <c r="I594" s="102">
        <v>7.6388888888888895E-2</v>
      </c>
      <c r="J594" t="s">
        <v>1730</v>
      </c>
      <c r="K594" s="102">
        <v>0.51388888888888895</v>
      </c>
      <c r="L594">
        <v>31</v>
      </c>
      <c r="M594" t="s">
        <v>1288</v>
      </c>
      <c r="N594" t="s">
        <v>1297</v>
      </c>
      <c r="O594" s="102">
        <v>0.51388888888888895</v>
      </c>
      <c r="P594">
        <v>84</v>
      </c>
      <c r="Q594">
        <v>94</v>
      </c>
      <c r="R594" t="s">
        <v>51</v>
      </c>
      <c r="S594">
        <v>72</v>
      </c>
      <c r="T594" s="102">
        <v>0.46527777777777773</v>
      </c>
      <c r="U594" t="s">
        <v>1596</v>
      </c>
      <c r="V594">
        <v>21</v>
      </c>
      <c r="W594" t="s">
        <v>1921</v>
      </c>
      <c r="X594">
        <v>5</v>
      </c>
      <c r="AB594" s="77">
        <f t="shared" si="9"/>
        <v>310</v>
      </c>
    </row>
    <row r="595" spans="1:28" x14ac:dyDescent="0.3">
      <c r="A595" s="34">
        <v>42233</v>
      </c>
      <c r="B595">
        <v>1159</v>
      </c>
      <c r="C595" t="s">
        <v>1282</v>
      </c>
      <c r="D595" t="s">
        <v>1283</v>
      </c>
      <c r="E595">
        <v>38</v>
      </c>
      <c r="F595" t="s">
        <v>1674</v>
      </c>
      <c r="G595" t="s">
        <v>1308</v>
      </c>
      <c r="H595" t="s">
        <v>1530</v>
      </c>
      <c r="I595" s="102">
        <v>0.99930555555555556</v>
      </c>
      <c r="J595" t="s">
        <v>1775</v>
      </c>
      <c r="K595" s="102">
        <v>0.66666666666666663</v>
      </c>
      <c r="L595">
        <v>2</v>
      </c>
      <c r="M595" t="s">
        <v>1288</v>
      </c>
      <c r="N595" t="s">
        <v>1310</v>
      </c>
      <c r="O595" s="102">
        <v>0.54166666666666663</v>
      </c>
      <c r="P595">
        <v>80</v>
      </c>
      <c r="Q595">
        <v>94</v>
      </c>
      <c r="R595" s="102">
        <v>0.99305555555555547</v>
      </c>
      <c r="S595">
        <v>63</v>
      </c>
      <c r="T595" s="102">
        <v>0.65972222222222221</v>
      </c>
      <c r="U595" t="s">
        <v>1684</v>
      </c>
      <c r="V595">
        <v>21</v>
      </c>
      <c r="W595" t="s">
        <v>1787</v>
      </c>
      <c r="X595" t="s">
        <v>51</v>
      </c>
      <c r="AB595" s="77">
        <f t="shared" si="9"/>
        <v>20</v>
      </c>
    </row>
    <row r="596" spans="1:28" x14ac:dyDescent="0.3">
      <c r="A596" s="34">
        <v>42234</v>
      </c>
      <c r="B596">
        <v>1159</v>
      </c>
      <c r="C596" t="s">
        <v>1282</v>
      </c>
      <c r="D596" t="s">
        <v>1283</v>
      </c>
      <c r="E596">
        <v>38</v>
      </c>
      <c r="F596" t="s">
        <v>1656</v>
      </c>
      <c r="G596" t="s">
        <v>1465</v>
      </c>
      <c r="H596" t="s">
        <v>1658</v>
      </c>
      <c r="I596" s="102">
        <v>5.5555555555555552E-2</v>
      </c>
      <c r="J596" t="s">
        <v>1766</v>
      </c>
      <c r="K596" s="102">
        <v>0.5625</v>
      </c>
      <c r="L596">
        <v>31</v>
      </c>
      <c r="M596" t="s">
        <v>1326</v>
      </c>
      <c r="N596" t="s">
        <v>1322</v>
      </c>
      <c r="O596" s="102">
        <v>0.4513888888888889</v>
      </c>
      <c r="P596">
        <v>85</v>
      </c>
      <c r="Q596">
        <v>95</v>
      </c>
      <c r="R596" t="s">
        <v>51</v>
      </c>
      <c r="S596">
        <v>73</v>
      </c>
      <c r="T596" s="102">
        <v>0.40972222222222227</v>
      </c>
      <c r="U596" t="s">
        <v>1393</v>
      </c>
      <c r="V596">
        <v>21</v>
      </c>
      <c r="W596" t="s">
        <v>1695</v>
      </c>
      <c r="X596">
        <v>5</v>
      </c>
      <c r="AB596" s="77">
        <f t="shared" si="9"/>
        <v>310</v>
      </c>
    </row>
    <row r="597" spans="1:28" x14ac:dyDescent="0.3">
      <c r="A597" s="34">
        <v>42235</v>
      </c>
      <c r="B597">
        <v>1159</v>
      </c>
      <c r="C597" t="s">
        <v>1282</v>
      </c>
      <c r="D597" t="s">
        <v>1283</v>
      </c>
      <c r="E597">
        <v>38</v>
      </c>
      <c r="F597" t="s">
        <v>1599</v>
      </c>
      <c r="G597" t="s">
        <v>1308</v>
      </c>
      <c r="H597" t="s">
        <v>1307</v>
      </c>
      <c r="I597" s="102">
        <v>0.20833333333333334</v>
      </c>
      <c r="J597" t="s">
        <v>1665</v>
      </c>
      <c r="K597" s="102">
        <v>0.56944444444444442</v>
      </c>
      <c r="L597">
        <v>8</v>
      </c>
      <c r="M597" t="s">
        <v>1396</v>
      </c>
      <c r="N597" t="s">
        <v>1456</v>
      </c>
      <c r="O597" s="102">
        <v>0.75694444444444453</v>
      </c>
      <c r="P597">
        <v>80</v>
      </c>
      <c r="Q597">
        <v>95</v>
      </c>
      <c r="R597" t="s">
        <v>51</v>
      </c>
      <c r="S597">
        <v>69</v>
      </c>
      <c r="T597" s="102">
        <v>0.53472222222222221</v>
      </c>
      <c r="U597" t="s">
        <v>1774</v>
      </c>
      <c r="V597">
        <v>23</v>
      </c>
      <c r="W597" t="s">
        <v>1564</v>
      </c>
      <c r="X597">
        <v>3</v>
      </c>
      <c r="AB597" s="77">
        <f t="shared" si="9"/>
        <v>80</v>
      </c>
    </row>
    <row r="598" spans="1:28" x14ac:dyDescent="0.3">
      <c r="A598" s="34">
        <v>42236</v>
      </c>
      <c r="B598">
        <v>1159</v>
      </c>
      <c r="C598" t="s">
        <v>1282</v>
      </c>
      <c r="D598" t="s">
        <v>1283</v>
      </c>
      <c r="E598">
        <v>38</v>
      </c>
      <c r="F598" t="s">
        <v>1563</v>
      </c>
      <c r="G598" t="s">
        <v>1308</v>
      </c>
      <c r="H598" t="s">
        <v>1357</v>
      </c>
      <c r="I598" s="102">
        <v>0.20833333333333334</v>
      </c>
      <c r="J598" t="s">
        <v>1734</v>
      </c>
      <c r="K598" s="102">
        <v>0.51388888888888895</v>
      </c>
      <c r="L598">
        <v>5</v>
      </c>
      <c r="M598" t="s">
        <v>1326</v>
      </c>
      <c r="N598" t="s">
        <v>1384</v>
      </c>
      <c r="O598" s="102">
        <v>0.5625</v>
      </c>
      <c r="P598">
        <v>87</v>
      </c>
      <c r="Q598">
        <v>95</v>
      </c>
      <c r="R598" t="s">
        <v>51</v>
      </c>
      <c r="S598">
        <v>73</v>
      </c>
      <c r="T598" s="102">
        <v>0.45833333333333331</v>
      </c>
      <c r="U598" t="s">
        <v>1600</v>
      </c>
      <c r="V598">
        <v>9</v>
      </c>
      <c r="W598" t="s">
        <v>1675</v>
      </c>
      <c r="X598">
        <v>18</v>
      </c>
      <c r="AB598" s="77">
        <f t="shared" si="9"/>
        <v>50</v>
      </c>
    </row>
    <row r="599" spans="1:28" x14ac:dyDescent="0.3">
      <c r="A599" s="34">
        <v>42237</v>
      </c>
      <c r="B599">
        <v>1159</v>
      </c>
      <c r="C599" t="s">
        <v>1282</v>
      </c>
      <c r="D599" t="s">
        <v>1283</v>
      </c>
      <c r="E599">
        <v>38</v>
      </c>
      <c r="F599" t="s">
        <v>1644</v>
      </c>
      <c r="G599" t="s">
        <v>1800</v>
      </c>
      <c r="H599" t="s">
        <v>1530</v>
      </c>
      <c r="I599" s="102">
        <v>0.22222222222222221</v>
      </c>
      <c r="J599" t="s">
        <v>1739</v>
      </c>
      <c r="K599" s="102">
        <v>0.53472222222222221</v>
      </c>
      <c r="L599">
        <v>28</v>
      </c>
      <c r="M599" t="s">
        <v>1326</v>
      </c>
      <c r="N599" t="s">
        <v>1327</v>
      </c>
      <c r="O599" s="102">
        <v>0.4236111111111111</v>
      </c>
      <c r="P599">
        <v>89</v>
      </c>
      <c r="Q599">
        <v>95</v>
      </c>
      <c r="R599" t="s">
        <v>51</v>
      </c>
      <c r="S599">
        <v>82</v>
      </c>
      <c r="T599" s="102">
        <v>0.51388888888888895</v>
      </c>
      <c r="U599" t="s">
        <v>1641</v>
      </c>
      <c r="V599">
        <v>0</v>
      </c>
      <c r="W599" t="s">
        <v>1709</v>
      </c>
      <c r="X599">
        <v>24</v>
      </c>
      <c r="AB599" s="77">
        <f t="shared" si="9"/>
        <v>280</v>
      </c>
    </row>
    <row r="600" spans="1:28" x14ac:dyDescent="0.3">
      <c r="A600" s="34">
        <v>42238</v>
      </c>
      <c r="B600">
        <v>1159</v>
      </c>
      <c r="C600" t="s">
        <v>1282</v>
      </c>
      <c r="D600" t="s">
        <v>1283</v>
      </c>
      <c r="E600">
        <v>38</v>
      </c>
      <c r="F600" t="s">
        <v>1623</v>
      </c>
      <c r="G600" t="s">
        <v>1320</v>
      </c>
      <c r="H600" t="s">
        <v>1295</v>
      </c>
      <c r="I600" s="102">
        <v>0.99305555555555547</v>
      </c>
      <c r="J600" t="s">
        <v>1775</v>
      </c>
      <c r="K600" s="102">
        <v>0.47222222222222227</v>
      </c>
      <c r="L600">
        <v>32</v>
      </c>
      <c r="M600" t="s">
        <v>1358</v>
      </c>
      <c r="N600" t="s">
        <v>1357</v>
      </c>
      <c r="O600" s="102">
        <v>0.96527777777777779</v>
      </c>
      <c r="P600">
        <v>92</v>
      </c>
      <c r="Q600">
        <v>95</v>
      </c>
      <c r="R600" t="s">
        <v>51</v>
      </c>
      <c r="S600">
        <v>88</v>
      </c>
      <c r="T600" s="102">
        <v>0.38194444444444442</v>
      </c>
      <c r="U600" t="s">
        <v>1709</v>
      </c>
      <c r="V600">
        <v>0</v>
      </c>
      <c r="W600" t="s">
        <v>1760</v>
      </c>
      <c r="X600">
        <v>21</v>
      </c>
      <c r="AB600" s="77">
        <f t="shared" si="9"/>
        <v>320</v>
      </c>
    </row>
    <row r="601" spans="1:28" x14ac:dyDescent="0.3">
      <c r="A601" s="34">
        <v>42239</v>
      </c>
      <c r="B601">
        <v>1159</v>
      </c>
      <c r="C601" t="s">
        <v>1282</v>
      </c>
      <c r="D601" t="s">
        <v>1283</v>
      </c>
      <c r="E601">
        <v>38</v>
      </c>
      <c r="F601" t="s">
        <v>1758</v>
      </c>
      <c r="G601" t="s">
        <v>1308</v>
      </c>
      <c r="H601" t="s">
        <v>1399</v>
      </c>
      <c r="I601" s="102">
        <v>0.27083333333333331</v>
      </c>
      <c r="J601" t="s">
        <v>1929</v>
      </c>
      <c r="K601" s="102">
        <v>0.70138888888888884</v>
      </c>
      <c r="L601">
        <v>31</v>
      </c>
      <c r="M601" t="s">
        <v>1396</v>
      </c>
      <c r="N601" t="s">
        <v>1671</v>
      </c>
      <c r="O601" s="102">
        <v>0.82638888888888884</v>
      </c>
      <c r="P601">
        <v>69</v>
      </c>
      <c r="Q601">
        <v>95</v>
      </c>
      <c r="R601" t="s">
        <v>51</v>
      </c>
      <c r="S601">
        <v>40</v>
      </c>
      <c r="T601" s="102">
        <v>0.69444444444444453</v>
      </c>
      <c r="U601" t="s">
        <v>1700</v>
      </c>
      <c r="V601">
        <v>0</v>
      </c>
      <c r="W601" t="s">
        <v>1992</v>
      </c>
      <c r="X601">
        <v>18</v>
      </c>
      <c r="AB601" s="77">
        <f t="shared" si="9"/>
        <v>310</v>
      </c>
    </row>
    <row r="602" spans="1:28" x14ac:dyDescent="0.3">
      <c r="A602" s="34">
        <v>42240</v>
      </c>
      <c r="B602">
        <v>1159</v>
      </c>
      <c r="C602" t="s">
        <v>1282</v>
      </c>
      <c r="D602" t="s">
        <v>1283</v>
      </c>
      <c r="E602">
        <v>38</v>
      </c>
      <c r="F602" t="s">
        <v>1385</v>
      </c>
      <c r="G602" t="s">
        <v>1308</v>
      </c>
      <c r="H602" t="s">
        <v>1658</v>
      </c>
      <c r="I602" s="102">
        <v>0.99930555555555556</v>
      </c>
      <c r="J602" t="s">
        <v>1724</v>
      </c>
      <c r="K602" s="102">
        <v>0.5625</v>
      </c>
      <c r="L602">
        <v>28</v>
      </c>
      <c r="M602" t="s">
        <v>1347</v>
      </c>
      <c r="N602" t="s">
        <v>1556</v>
      </c>
      <c r="O602" s="102">
        <v>4.8611111111111112E-2</v>
      </c>
      <c r="P602">
        <v>67</v>
      </c>
      <c r="Q602">
        <v>92</v>
      </c>
      <c r="R602" t="s">
        <v>51</v>
      </c>
      <c r="S602">
        <v>53</v>
      </c>
      <c r="T602" s="102">
        <v>0.34722222222222227</v>
      </c>
      <c r="U602" t="s">
        <v>1697</v>
      </c>
      <c r="V602" t="s">
        <v>51</v>
      </c>
      <c r="W602" t="s">
        <v>1526</v>
      </c>
      <c r="X602">
        <v>0</v>
      </c>
      <c r="AB602" s="77">
        <f t="shared" si="9"/>
        <v>280</v>
      </c>
    </row>
    <row r="603" spans="1:28" x14ac:dyDescent="0.3">
      <c r="A603" s="34">
        <v>42241</v>
      </c>
      <c r="B603">
        <v>1159</v>
      </c>
      <c r="C603" t="s">
        <v>1282</v>
      </c>
      <c r="D603" t="s">
        <v>1283</v>
      </c>
      <c r="E603">
        <v>38</v>
      </c>
      <c r="F603" t="s">
        <v>1623</v>
      </c>
      <c r="G603" t="s">
        <v>1308</v>
      </c>
      <c r="H603" t="s">
        <v>1671</v>
      </c>
      <c r="I603" s="102">
        <v>8.3333333333333329E-2</v>
      </c>
      <c r="J603" t="s">
        <v>1765</v>
      </c>
      <c r="K603" s="102">
        <v>0.52777777777777779</v>
      </c>
      <c r="L603">
        <v>9</v>
      </c>
      <c r="M603" t="s">
        <v>1340</v>
      </c>
      <c r="N603" t="s">
        <v>1336</v>
      </c>
      <c r="O603" s="102">
        <v>0.73611111111111116</v>
      </c>
      <c r="P603">
        <v>75</v>
      </c>
      <c r="Q603">
        <v>93</v>
      </c>
      <c r="R603" t="s">
        <v>51</v>
      </c>
      <c r="S603">
        <v>62</v>
      </c>
      <c r="T603" s="102">
        <v>0.35416666666666669</v>
      </c>
      <c r="U603" t="s">
        <v>1697</v>
      </c>
      <c r="V603">
        <v>11</v>
      </c>
      <c r="W603" t="s">
        <v>1374</v>
      </c>
      <c r="X603">
        <v>24</v>
      </c>
      <c r="AB603" s="77">
        <f t="shared" si="9"/>
        <v>90</v>
      </c>
    </row>
    <row r="604" spans="1:28" x14ac:dyDescent="0.3">
      <c r="A604" s="34">
        <v>42242</v>
      </c>
      <c r="B604">
        <v>1159</v>
      </c>
      <c r="C604" t="s">
        <v>1282</v>
      </c>
      <c r="D604" t="s">
        <v>1283</v>
      </c>
      <c r="E604">
        <v>38</v>
      </c>
      <c r="F604" t="s">
        <v>1591</v>
      </c>
      <c r="G604" t="s">
        <v>1457</v>
      </c>
      <c r="H604" t="s">
        <v>1386</v>
      </c>
      <c r="I604" s="102">
        <v>0.1388888888888889</v>
      </c>
      <c r="J604" t="s">
        <v>1645</v>
      </c>
      <c r="K604" s="102">
        <v>0.56944444444444442</v>
      </c>
      <c r="L604">
        <v>28</v>
      </c>
      <c r="M604" t="s">
        <v>1288</v>
      </c>
      <c r="N604" t="s">
        <v>1322</v>
      </c>
      <c r="O604" s="102">
        <v>0.86111111111111116</v>
      </c>
      <c r="P604">
        <v>79</v>
      </c>
      <c r="Q604">
        <v>94</v>
      </c>
      <c r="R604" t="s">
        <v>51</v>
      </c>
      <c r="S604">
        <v>59</v>
      </c>
      <c r="T604" s="102">
        <v>0.55555555555555558</v>
      </c>
      <c r="U604" t="s">
        <v>1856</v>
      </c>
      <c r="V604">
        <v>23</v>
      </c>
      <c r="W604" t="s">
        <v>1811</v>
      </c>
      <c r="X604">
        <v>17</v>
      </c>
      <c r="AB604" s="77">
        <f t="shared" si="9"/>
        <v>280</v>
      </c>
    </row>
    <row r="605" spans="1:28" x14ac:dyDescent="0.3">
      <c r="A605" s="34">
        <v>42243</v>
      </c>
      <c r="B605">
        <v>1159</v>
      </c>
      <c r="C605" t="s">
        <v>1282</v>
      </c>
      <c r="D605" t="s">
        <v>1283</v>
      </c>
      <c r="E605">
        <v>38</v>
      </c>
      <c r="F605" t="s">
        <v>1665</v>
      </c>
      <c r="G605" t="s">
        <v>1465</v>
      </c>
      <c r="H605" t="s">
        <v>1686</v>
      </c>
      <c r="I605" s="102">
        <v>8.3333333333333329E-2</v>
      </c>
      <c r="J605" t="s">
        <v>2004</v>
      </c>
      <c r="K605" s="102">
        <v>0.63194444444444442</v>
      </c>
      <c r="L605">
        <v>32</v>
      </c>
      <c r="M605" t="s">
        <v>1358</v>
      </c>
      <c r="N605" t="s">
        <v>1322</v>
      </c>
      <c r="O605" s="102">
        <v>0.56944444444444442</v>
      </c>
      <c r="P605">
        <v>85</v>
      </c>
      <c r="Q605">
        <v>95</v>
      </c>
      <c r="R605" t="s">
        <v>51</v>
      </c>
      <c r="S605">
        <v>62</v>
      </c>
      <c r="T605" s="102">
        <v>0.625</v>
      </c>
      <c r="U605" t="s">
        <v>1720</v>
      </c>
      <c r="V605">
        <v>24</v>
      </c>
      <c r="W605" t="s">
        <v>1678</v>
      </c>
      <c r="X605">
        <v>13</v>
      </c>
      <c r="AB605" s="77">
        <f t="shared" si="9"/>
        <v>320</v>
      </c>
    </row>
    <row r="606" spans="1:28" x14ac:dyDescent="0.3">
      <c r="A606" s="34">
        <v>42244</v>
      </c>
      <c r="B606">
        <v>1159</v>
      </c>
      <c r="C606" t="s">
        <v>1282</v>
      </c>
      <c r="D606" t="s">
        <v>1283</v>
      </c>
      <c r="E606">
        <v>38</v>
      </c>
      <c r="F606" t="s">
        <v>1677</v>
      </c>
      <c r="G606" t="s">
        <v>1465</v>
      </c>
      <c r="H606" t="s">
        <v>1728</v>
      </c>
      <c r="I606" s="102">
        <v>0.29166666666666669</v>
      </c>
      <c r="J606" t="s">
        <v>1748</v>
      </c>
      <c r="K606" s="102">
        <v>0.54861111111111105</v>
      </c>
      <c r="L606">
        <v>7</v>
      </c>
      <c r="M606" t="s">
        <v>1288</v>
      </c>
      <c r="N606" t="s">
        <v>1404</v>
      </c>
      <c r="O606" s="102">
        <v>0.61111111111111105</v>
      </c>
      <c r="P606">
        <v>92</v>
      </c>
      <c r="Q606">
        <v>95</v>
      </c>
      <c r="R606" t="s">
        <v>51</v>
      </c>
      <c r="S606">
        <v>88</v>
      </c>
      <c r="T606" t="s">
        <v>51</v>
      </c>
      <c r="U606" t="s">
        <v>1762</v>
      </c>
      <c r="V606">
        <v>10</v>
      </c>
      <c r="W606" t="s">
        <v>1720</v>
      </c>
      <c r="X606">
        <v>0</v>
      </c>
      <c r="AB606" s="77">
        <f t="shared" si="9"/>
        <v>70</v>
      </c>
    </row>
    <row r="607" spans="1:28" x14ac:dyDescent="0.3">
      <c r="A607" s="34">
        <v>42245</v>
      </c>
      <c r="B607">
        <v>1159</v>
      </c>
      <c r="C607" t="s">
        <v>1282</v>
      </c>
      <c r="D607" t="s">
        <v>1283</v>
      </c>
      <c r="E607">
        <v>38</v>
      </c>
      <c r="F607" t="s">
        <v>1724</v>
      </c>
      <c r="G607" t="s">
        <v>1308</v>
      </c>
      <c r="H607" t="s">
        <v>1728</v>
      </c>
      <c r="I607" s="102">
        <v>0.27777777777777779</v>
      </c>
      <c r="J607" t="s">
        <v>1751</v>
      </c>
      <c r="K607" s="102">
        <v>0.52083333333333337</v>
      </c>
      <c r="L607">
        <v>29</v>
      </c>
      <c r="M607" t="s">
        <v>1288</v>
      </c>
      <c r="N607" t="s">
        <v>1391</v>
      </c>
      <c r="O607" s="102">
        <v>0.47916666666666669</v>
      </c>
      <c r="P607">
        <v>91</v>
      </c>
      <c r="Q607">
        <v>95</v>
      </c>
      <c r="R607" t="s">
        <v>51</v>
      </c>
      <c r="S607">
        <v>88</v>
      </c>
      <c r="T607" t="s">
        <v>51</v>
      </c>
      <c r="U607" t="s">
        <v>1778</v>
      </c>
      <c r="V607">
        <v>0</v>
      </c>
      <c r="W607" t="s">
        <v>1685</v>
      </c>
      <c r="X607">
        <v>17</v>
      </c>
      <c r="AB607" s="77">
        <f t="shared" si="9"/>
        <v>290</v>
      </c>
    </row>
    <row r="608" spans="1:28" x14ac:dyDescent="0.3">
      <c r="A608" s="34">
        <v>42246</v>
      </c>
      <c r="B608">
        <v>1159</v>
      </c>
      <c r="C608" t="s">
        <v>1282</v>
      </c>
      <c r="D608" t="s">
        <v>1283</v>
      </c>
      <c r="E608">
        <v>38</v>
      </c>
      <c r="F608" t="s">
        <v>1730</v>
      </c>
      <c r="G608" t="s">
        <v>1571</v>
      </c>
      <c r="H608" t="s">
        <v>1492</v>
      </c>
      <c r="I608" s="102">
        <v>0.125</v>
      </c>
      <c r="J608" t="s">
        <v>1701</v>
      </c>
      <c r="K608" s="102">
        <v>0.61805555555555558</v>
      </c>
      <c r="L608">
        <v>29</v>
      </c>
      <c r="M608" t="s">
        <v>1435</v>
      </c>
      <c r="N608" t="s">
        <v>1592</v>
      </c>
      <c r="O608" s="102">
        <v>0.81944444444444453</v>
      </c>
      <c r="P608">
        <v>91</v>
      </c>
      <c r="Q608">
        <v>95</v>
      </c>
      <c r="R608" t="s">
        <v>51</v>
      </c>
      <c r="S608">
        <v>85</v>
      </c>
      <c r="T608" s="102">
        <v>0.50694444444444442</v>
      </c>
      <c r="U608" t="s">
        <v>1602</v>
      </c>
      <c r="V608">
        <v>0</v>
      </c>
      <c r="W608" t="s">
        <v>1788</v>
      </c>
      <c r="X608">
        <v>19</v>
      </c>
      <c r="AB608" s="77">
        <f t="shared" si="9"/>
        <v>290</v>
      </c>
    </row>
    <row r="609" spans="1:28" x14ac:dyDescent="0.3">
      <c r="A609" s="34">
        <v>42247</v>
      </c>
      <c r="B609">
        <v>1159</v>
      </c>
      <c r="C609" t="s">
        <v>1282</v>
      </c>
      <c r="D609" t="s">
        <v>1283</v>
      </c>
      <c r="E609">
        <v>38</v>
      </c>
      <c r="F609" t="s">
        <v>1749</v>
      </c>
      <c r="G609" t="s">
        <v>1489</v>
      </c>
      <c r="H609" t="s">
        <v>1599</v>
      </c>
      <c r="I609" s="102">
        <v>0.9375</v>
      </c>
      <c r="J609" t="s">
        <v>1731</v>
      </c>
      <c r="K609" s="102">
        <v>0.625</v>
      </c>
      <c r="L609">
        <v>33</v>
      </c>
      <c r="M609" t="s">
        <v>1329</v>
      </c>
      <c r="N609" t="s">
        <v>1354</v>
      </c>
      <c r="O609" s="102">
        <v>0.875</v>
      </c>
      <c r="P609">
        <v>94</v>
      </c>
      <c r="Q609">
        <v>95</v>
      </c>
      <c r="R609" t="s">
        <v>51</v>
      </c>
      <c r="S609">
        <v>89</v>
      </c>
      <c r="T609" s="102">
        <v>0.99930555555555556</v>
      </c>
      <c r="U609" t="s">
        <v>1786</v>
      </c>
      <c r="V609">
        <v>23</v>
      </c>
      <c r="W609" t="s">
        <v>1923</v>
      </c>
      <c r="X609">
        <v>5</v>
      </c>
      <c r="AB609" s="77">
        <f t="shared" si="9"/>
        <v>330</v>
      </c>
    </row>
    <row r="610" spans="1:28" x14ac:dyDescent="0.3">
      <c r="A610" s="34">
        <v>42248</v>
      </c>
      <c r="B610">
        <v>1159</v>
      </c>
      <c r="C610" t="s">
        <v>1282</v>
      </c>
      <c r="D610" t="s">
        <v>1283</v>
      </c>
      <c r="E610">
        <v>38</v>
      </c>
      <c r="F610" t="s">
        <v>1571</v>
      </c>
      <c r="G610" t="s">
        <v>1465</v>
      </c>
      <c r="H610" t="s">
        <v>1295</v>
      </c>
      <c r="I610" s="102">
        <v>0.31944444444444448</v>
      </c>
      <c r="J610" t="s">
        <v>1516</v>
      </c>
      <c r="K610" s="102">
        <v>0.54166666666666663</v>
      </c>
      <c r="L610">
        <v>30</v>
      </c>
      <c r="M610" t="s">
        <v>1513</v>
      </c>
      <c r="N610" t="s">
        <v>1434</v>
      </c>
      <c r="O610" s="102">
        <v>5.5555555555555552E-2</v>
      </c>
      <c r="P610">
        <v>81</v>
      </c>
      <c r="Q610">
        <v>94</v>
      </c>
      <c r="R610" t="s">
        <v>51</v>
      </c>
      <c r="S610">
        <v>70</v>
      </c>
      <c r="T610" s="102">
        <v>0.64583333333333337</v>
      </c>
      <c r="U610" t="s">
        <v>1360</v>
      </c>
      <c r="V610">
        <v>10</v>
      </c>
      <c r="W610" t="s">
        <v>1564</v>
      </c>
      <c r="X610">
        <v>0</v>
      </c>
      <c r="AB610" s="77">
        <f t="shared" si="9"/>
        <v>300</v>
      </c>
    </row>
    <row r="611" spans="1:28" x14ac:dyDescent="0.3">
      <c r="A611" s="34">
        <v>42249</v>
      </c>
      <c r="B611">
        <v>1159</v>
      </c>
      <c r="C611" t="s">
        <v>1282</v>
      </c>
      <c r="D611" t="s">
        <v>1283</v>
      </c>
      <c r="E611">
        <v>38</v>
      </c>
      <c r="F611" t="s">
        <v>1492</v>
      </c>
      <c r="G611" t="s">
        <v>2065</v>
      </c>
      <c r="H611" t="s">
        <v>1651</v>
      </c>
      <c r="I611" s="102">
        <v>0.99930555555555556</v>
      </c>
      <c r="J611" t="s">
        <v>1724</v>
      </c>
      <c r="K611" s="102">
        <v>0.40277777777777773</v>
      </c>
      <c r="L611">
        <v>3</v>
      </c>
      <c r="M611" t="s">
        <v>1326</v>
      </c>
      <c r="N611" t="s">
        <v>1356</v>
      </c>
      <c r="O611" s="102">
        <v>0.47916666666666669</v>
      </c>
      <c r="P611">
        <v>93</v>
      </c>
      <c r="Q611">
        <v>95</v>
      </c>
      <c r="R611" t="s">
        <v>51</v>
      </c>
      <c r="S611">
        <v>60</v>
      </c>
      <c r="T611" s="102">
        <v>0.39583333333333331</v>
      </c>
      <c r="U611" t="s">
        <v>1641</v>
      </c>
      <c r="V611">
        <v>0</v>
      </c>
      <c r="W611" t="s">
        <v>1664</v>
      </c>
      <c r="X611">
        <v>20</v>
      </c>
      <c r="AB611" s="77">
        <f t="shared" si="9"/>
        <v>30</v>
      </c>
    </row>
    <row r="612" spans="1:28" x14ac:dyDescent="0.3">
      <c r="A612" s="34">
        <v>42250</v>
      </c>
      <c r="B612">
        <v>1159</v>
      </c>
      <c r="C612" t="s">
        <v>1282</v>
      </c>
      <c r="D612" t="s">
        <v>1283</v>
      </c>
      <c r="E612">
        <v>38</v>
      </c>
      <c r="F612" t="s">
        <v>1394</v>
      </c>
      <c r="G612" t="s">
        <v>1502</v>
      </c>
      <c r="H612" t="s">
        <v>1377</v>
      </c>
      <c r="I612" s="102">
        <v>0.25</v>
      </c>
      <c r="J612" t="s">
        <v>1295</v>
      </c>
      <c r="K612" s="102">
        <v>0.72916666666666663</v>
      </c>
      <c r="L612">
        <v>30</v>
      </c>
      <c r="M612" t="s">
        <v>1703</v>
      </c>
      <c r="N612" t="s">
        <v>1348</v>
      </c>
      <c r="O612" s="102">
        <v>0.41666666666666669</v>
      </c>
      <c r="P612">
        <v>93</v>
      </c>
      <c r="Q612">
        <v>95</v>
      </c>
      <c r="R612" t="s">
        <v>51</v>
      </c>
      <c r="S612">
        <v>86</v>
      </c>
      <c r="T612" t="s">
        <v>51</v>
      </c>
      <c r="U612" t="s">
        <v>1511</v>
      </c>
      <c r="V612">
        <v>21</v>
      </c>
      <c r="W612" t="s">
        <v>1762</v>
      </c>
      <c r="X612" t="s">
        <v>51</v>
      </c>
      <c r="AB612" s="77">
        <f t="shared" si="9"/>
        <v>300</v>
      </c>
    </row>
    <row r="613" spans="1:28" x14ac:dyDescent="0.3">
      <c r="A613" s="34">
        <v>42251</v>
      </c>
      <c r="B613">
        <v>1159</v>
      </c>
      <c r="C613" t="s">
        <v>1282</v>
      </c>
      <c r="D613" t="s">
        <v>1283</v>
      </c>
      <c r="E613">
        <v>38</v>
      </c>
      <c r="F613" t="s">
        <v>1669</v>
      </c>
      <c r="G613" t="s">
        <v>1431</v>
      </c>
      <c r="H613" t="s">
        <v>1346</v>
      </c>
      <c r="I613" s="102">
        <v>0.2638888888888889</v>
      </c>
      <c r="J613" t="s">
        <v>1303</v>
      </c>
      <c r="K613" s="102">
        <v>0.61111111111111105</v>
      </c>
      <c r="L613">
        <v>3</v>
      </c>
      <c r="M613" t="s">
        <v>1326</v>
      </c>
      <c r="N613" t="s">
        <v>1286</v>
      </c>
      <c r="O613" s="102">
        <v>0.29166666666666669</v>
      </c>
      <c r="P613">
        <v>93</v>
      </c>
      <c r="Q613">
        <v>95</v>
      </c>
      <c r="R613" t="s">
        <v>51</v>
      </c>
      <c r="S613">
        <v>82</v>
      </c>
      <c r="T613" t="s">
        <v>51</v>
      </c>
      <c r="U613" t="s">
        <v>1487</v>
      </c>
      <c r="V613" t="s">
        <v>51</v>
      </c>
      <c r="W613" t="s">
        <v>1298</v>
      </c>
      <c r="X613">
        <v>3</v>
      </c>
      <c r="AB613" s="77">
        <f t="shared" si="9"/>
        <v>30</v>
      </c>
    </row>
    <row r="614" spans="1:28" x14ac:dyDescent="0.3">
      <c r="A614" s="34">
        <v>42252</v>
      </c>
      <c r="B614">
        <v>1159</v>
      </c>
      <c r="C614" t="s">
        <v>1282</v>
      </c>
      <c r="D614" t="s">
        <v>1283</v>
      </c>
      <c r="E614">
        <v>38</v>
      </c>
      <c r="F614" t="s">
        <v>1549</v>
      </c>
      <c r="G614" t="s">
        <v>1308</v>
      </c>
      <c r="H614" t="s">
        <v>1307</v>
      </c>
      <c r="I614" s="102">
        <v>0.99930555555555556</v>
      </c>
      <c r="J614" t="s">
        <v>1400</v>
      </c>
      <c r="K614" s="102">
        <v>0.65972222222222221</v>
      </c>
      <c r="L614">
        <v>3</v>
      </c>
      <c r="M614" t="s">
        <v>1435</v>
      </c>
      <c r="N614" t="s">
        <v>1289</v>
      </c>
      <c r="O614" s="102">
        <v>0.52083333333333337</v>
      </c>
      <c r="P614">
        <v>75</v>
      </c>
      <c r="Q614">
        <v>95</v>
      </c>
      <c r="R614" t="s">
        <v>51</v>
      </c>
      <c r="S614">
        <v>64</v>
      </c>
      <c r="T614" t="s">
        <v>51</v>
      </c>
      <c r="U614" t="s">
        <v>1752</v>
      </c>
      <c r="V614" t="s">
        <v>51</v>
      </c>
      <c r="W614" t="s">
        <v>1389</v>
      </c>
      <c r="X614">
        <v>4</v>
      </c>
      <c r="AB614" s="77">
        <f t="shared" si="9"/>
        <v>30</v>
      </c>
    </row>
    <row r="615" spans="1:28" x14ac:dyDescent="0.3">
      <c r="A615" s="34">
        <v>42253</v>
      </c>
      <c r="B615">
        <v>1159</v>
      </c>
      <c r="C615" t="s">
        <v>1282</v>
      </c>
      <c r="D615" t="s">
        <v>1283</v>
      </c>
      <c r="E615">
        <v>38</v>
      </c>
      <c r="F615" t="s">
        <v>1394</v>
      </c>
      <c r="G615" t="s">
        <v>1308</v>
      </c>
      <c r="H615" t="s">
        <v>1336</v>
      </c>
      <c r="I615" s="102">
        <v>0.25</v>
      </c>
      <c r="J615" t="s">
        <v>1758</v>
      </c>
      <c r="K615" s="102">
        <v>0.53472222222222221</v>
      </c>
      <c r="L615">
        <v>7</v>
      </c>
      <c r="M615" t="s">
        <v>1404</v>
      </c>
      <c r="N615" t="s">
        <v>1333</v>
      </c>
      <c r="O615" s="102">
        <v>0.56944444444444442</v>
      </c>
      <c r="P615">
        <v>78</v>
      </c>
      <c r="Q615">
        <v>95</v>
      </c>
      <c r="R615" t="s">
        <v>51</v>
      </c>
      <c r="S615">
        <v>63</v>
      </c>
      <c r="T615" s="102">
        <v>0.41666666666666669</v>
      </c>
      <c r="U615" t="s">
        <v>1514</v>
      </c>
      <c r="V615">
        <v>21</v>
      </c>
      <c r="W615" t="s">
        <v>1360</v>
      </c>
      <c r="X615">
        <v>4</v>
      </c>
      <c r="AB615" s="77">
        <f t="shared" si="9"/>
        <v>70</v>
      </c>
    </row>
    <row r="616" spans="1:28" x14ac:dyDescent="0.3">
      <c r="A616" s="34">
        <v>42254</v>
      </c>
      <c r="B616">
        <v>1159</v>
      </c>
      <c r="C616" t="s">
        <v>1282</v>
      </c>
      <c r="D616" t="s">
        <v>1283</v>
      </c>
      <c r="E616">
        <v>38</v>
      </c>
      <c r="F616" t="s">
        <v>1403</v>
      </c>
      <c r="G616" t="s">
        <v>1308</v>
      </c>
      <c r="H616" t="s">
        <v>1486</v>
      </c>
      <c r="I616" s="102">
        <v>0.24305555555555555</v>
      </c>
      <c r="J616" t="s">
        <v>1758</v>
      </c>
      <c r="K616" s="102">
        <v>0.52083333333333337</v>
      </c>
      <c r="L616">
        <v>7</v>
      </c>
      <c r="M616" t="s">
        <v>1289</v>
      </c>
      <c r="N616" t="s">
        <v>1294</v>
      </c>
      <c r="O616" s="102">
        <v>0.56944444444444442</v>
      </c>
      <c r="P616">
        <v>80</v>
      </c>
      <c r="Q616">
        <v>95</v>
      </c>
      <c r="R616" t="s">
        <v>51</v>
      </c>
      <c r="S616">
        <v>69</v>
      </c>
      <c r="T616" s="102">
        <v>0.66666666666666663</v>
      </c>
      <c r="U616" t="s">
        <v>1911</v>
      </c>
      <c r="V616">
        <v>0</v>
      </c>
      <c r="W616" t="s">
        <v>1499</v>
      </c>
      <c r="X616">
        <v>24</v>
      </c>
      <c r="AB616" s="77">
        <f t="shared" si="9"/>
        <v>70</v>
      </c>
    </row>
    <row r="617" spans="1:28" x14ac:dyDescent="0.3">
      <c r="A617" s="34">
        <v>42255</v>
      </c>
      <c r="B617">
        <v>1159</v>
      </c>
      <c r="C617" t="s">
        <v>1282</v>
      </c>
      <c r="D617" t="s">
        <v>1283</v>
      </c>
      <c r="E617">
        <v>38</v>
      </c>
      <c r="F617" t="s">
        <v>1658</v>
      </c>
      <c r="G617" t="s">
        <v>1308</v>
      </c>
      <c r="H617" t="s">
        <v>1463</v>
      </c>
      <c r="I617" s="102">
        <v>0.25</v>
      </c>
      <c r="J617" t="s">
        <v>1588</v>
      </c>
      <c r="K617" s="102">
        <v>0.57638888888888895</v>
      </c>
      <c r="L617">
        <v>0</v>
      </c>
      <c r="M617" t="s">
        <v>1301</v>
      </c>
      <c r="N617" t="s">
        <v>1456</v>
      </c>
      <c r="O617" t="s">
        <v>51</v>
      </c>
      <c r="P617">
        <v>86</v>
      </c>
      <c r="Q617">
        <v>95</v>
      </c>
      <c r="R617" t="s">
        <v>51</v>
      </c>
      <c r="S617">
        <v>66</v>
      </c>
      <c r="T617" s="102">
        <v>0.43055555555555558</v>
      </c>
      <c r="U617" t="s">
        <v>1499</v>
      </c>
      <c r="V617">
        <v>0</v>
      </c>
      <c r="W617" t="s">
        <v>1299</v>
      </c>
      <c r="X617">
        <v>24</v>
      </c>
      <c r="AB617" s="77">
        <f t="shared" si="9"/>
        <v>0</v>
      </c>
    </row>
    <row r="618" spans="1:28" x14ac:dyDescent="0.3">
      <c r="A618" s="34">
        <v>42256</v>
      </c>
      <c r="B618">
        <v>1159</v>
      </c>
      <c r="C618" t="s">
        <v>1282</v>
      </c>
      <c r="D618" t="s">
        <v>1283</v>
      </c>
      <c r="E618">
        <v>38</v>
      </c>
      <c r="F618" t="s">
        <v>1729</v>
      </c>
      <c r="G618" t="s">
        <v>1308</v>
      </c>
      <c r="H618" t="s">
        <v>1307</v>
      </c>
      <c r="I618" s="102">
        <v>0.20833333333333334</v>
      </c>
      <c r="J618" t="s">
        <v>1746</v>
      </c>
      <c r="K618" s="102">
        <v>0.5625</v>
      </c>
      <c r="L618">
        <v>28</v>
      </c>
      <c r="M618" t="s">
        <v>1358</v>
      </c>
      <c r="N618" t="s">
        <v>1286</v>
      </c>
      <c r="O618" s="102">
        <v>0.47222222222222227</v>
      </c>
      <c r="P618">
        <v>90</v>
      </c>
      <c r="Q618">
        <v>94</v>
      </c>
      <c r="R618" t="s">
        <v>51</v>
      </c>
      <c r="S618">
        <v>84</v>
      </c>
      <c r="T618" s="102">
        <v>0.45833333333333331</v>
      </c>
      <c r="U618" t="s">
        <v>1306</v>
      </c>
      <c r="V618">
        <v>22</v>
      </c>
      <c r="W618" t="s">
        <v>1699</v>
      </c>
      <c r="X618">
        <v>4</v>
      </c>
      <c r="AB618" s="77">
        <f t="shared" si="9"/>
        <v>280</v>
      </c>
    </row>
    <row r="619" spans="1:28" x14ac:dyDescent="0.3">
      <c r="A619" s="34">
        <v>42257</v>
      </c>
      <c r="B619">
        <v>1159</v>
      </c>
      <c r="C619" t="s">
        <v>1282</v>
      </c>
      <c r="D619" t="s">
        <v>1283</v>
      </c>
      <c r="E619">
        <v>38</v>
      </c>
      <c r="F619" t="s">
        <v>1563</v>
      </c>
      <c r="G619" t="s">
        <v>1308</v>
      </c>
      <c r="H619" t="s">
        <v>1617</v>
      </c>
      <c r="I619" s="102">
        <v>0.125</v>
      </c>
      <c r="J619" t="s">
        <v>1753</v>
      </c>
      <c r="K619" s="102">
        <v>0.53472222222222221</v>
      </c>
      <c r="L619">
        <v>28</v>
      </c>
      <c r="M619" t="s">
        <v>1288</v>
      </c>
      <c r="N619" t="s">
        <v>1327</v>
      </c>
      <c r="O619" s="102">
        <v>0.33333333333333331</v>
      </c>
      <c r="P619">
        <v>82</v>
      </c>
      <c r="Q619">
        <v>94</v>
      </c>
      <c r="R619" t="s">
        <v>51</v>
      </c>
      <c r="S619">
        <v>78</v>
      </c>
      <c r="T619" t="s">
        <v>51</v>
      </c>
      <c r="U619" t="s">
        <v>1370</v>
      </c>
      <c r="V619" t="s">
        <v>51</v>
      </c>
      <c r="W619" t="s">
        <v>1299</v>
      </c>
      <c r="X619">
        <v>0</v>
      </c>
      <c r="AB619" s="77">
        <f t="shared" si="9"/>
        <v>280</v>
      </c>
    </row>
    <row r="620" spans="1:28" x14ac:dyDescent="0.3">
      <c r="A620" s="34">
        <v>42258</v>
      </c>
      <c r="B620">
        <v>1159</v>
      </c>
      <c r="C620" t="s">
        <v>1282</v>
      </c>
      <c r="D620" t="s">
        <v>1283</v>
      </c>
      <c r="E620">
        <v>38</v>
      </c>
      <c r="F620" t="s">
        <v>1599</v>
      </c>
      <c r="G620" t="s">
        <v>1308</v>
      </c>
      <c r="H620" t="s">
        <v>1394</v>
      </c>
      <c r="I620" s="102">
        <v>0.99305555555555547</v>
      </c>
      <c r="J620" t="s">
        <v>1746</v>
      </c>
      <c r="K620" s="102">
        <v>0.60416666666666663</v>
      </c>
      <c r="L620">
        <v>21</v>
      </c>
      <c r="M620" t="s">
        <v>1288</v>
      </c>
      <c r="N620" t="s">
        <v>1301</v>
      </c>
      <c r="O620" s="102">
        <v>2.0833333333333332E-2</v>
      </c>
      <c r="P620">
        <v>87</v>
      </c>
      <c r="Q620">
        <v>94</v>
      </c>
      <c r="R620" t="s">
        <v>51</v>
      </c>
      <c r="S620">
        <v>80</v>
      </c>
      <c r="T620" s="102">
        <v>0.58333333333333337</v>
      </c>
      <c r="U620" t="s">
        <v>1291</v>
      </c>
      <c r="V620">
        <v>0</v>
      </c>
      <c r="W620" t="s">
        <v>1872</v>
      </c>
      <c r="X620">
        <v>15</v>
      </c>
      <c r="AB620" s="77">
        <f t="shared" si="9"/>
        <v>210</v>
      </c>
    </row>
    <row r="621" spans="1:28" x14ac:dyDescent="0.3">
      <c r="A621" s="34">
        <v>42259</v>
      </c>
      <c r="B621">
        <v>1159</v>
      </c>
      <c r="C621" t="s">
        <v>1282</v>
      </c>
      <c r="D621" t="s">
        <v>1283</v>
      </c>
      <c r="E621">
        <v>38</v>
      </c>
      <c r="F621" t="s">
        <v>1622</v>
      </c>
      <c r="G621" t="s">
        <v>1603</v>
      </c>
      <c r="H621" t="s">
        <v>1658</v>
      </c>
      <c r="I621" s="102">
        <v>8.3333333333333329E-2</v>
      </c>
      <c r="J621" t="s">
        <v>1749</v>
      </c>
      <c r="K621" s="102">
        <v>0.43055555555555558</v>
      </c>
      <c r="L621">
        <v>27</v>
      </c>
      <c r="M621" t="s">
        <v>1335</v>
      </c>
      <c r="N621" t="s">
        <v>1384</v>
      </c>
      <c r="O621" s="102">
        <v>0.9375</v>
      </c>
      <c r="P621">
        <v>91</v>
      </c>
      <c r="Q621">
        <v>95</v>
      </c>
      <c r="R621" t="s">
        <v>51</v>
      </c>
      <c r="S621">
        <v>74</v>
      </c>
      <c r="T621" s="102">
        <v>0.39583333333333331</v>
      </c>
      <c r="U621" t="s">
        <v>1806</v>
      </c>
      <c r="V621" t="s">
        <v>51</v>
      </c>
      <c r="W621" t="s">
        <v>1890</v>
      </c>
      <c r="X621">
        <v>24</v>
      </c>
      <c r="AB621" s="77">
        <f t="shared" si="9"/>
        <v>270</v>
      </c>
    </row>
    <row r="622" spans="1:28" x14ac:dyDescent="0.3">
      <c r="A622" s="34">
        <v>42260</v>
      </c>
      <c r="B622">
        <v>1159</v>
      </c>
      <c r="C622" t="s">
        <v>1282</v>
      </c>
      <c r="D622" t="s">
        <v>1283</v>
      </c>
      <c r="E622">
        <v>38</v>
      </c>
      <c r="F622" t="s">
        <v>1674</v>
      </c>
      <c r="G622" t="s">
        <v>1628</v>
      </c>
      <c r="H622" t="s">
        <v>1390</v>
      </c>
      <c r="I622" s="102">
        <v>4.8611111111111112E-2</v>
      </c>
      <c r="J622" t="s">
        <v>1723</v>
      </c>
      <c r="K622" s="102">
        <v>0.66666666666666663</v>
      </c>
      <c r="L622">
        <v>28</v>
      </c>
      <c r="M622" t="s">
        <v>1296</v>
      </c>
      <c r="N622" t="s">
        <v>1530</v>
      </c>
      <c r="O622" s="102">
        <v>0.99305555555555547</v>
      </c>
      <c r="P622">
        <v>90</v>
      </c>
      <c r="Q622">
        <v>95</v>
      </c>
      <c r="R622" t="s">
        <v>51</v>
      </c>
      <c r="S622">
        <v>83</v>
      </c>
      <c r="T622" s="102">
        <v>0.71527777777777779</v>
      </c>
      <c r="U622" t="s">
        <v>1652</v>
      </c>
      <c r="V622">
        <v>24</v>
      </c>
      <c r="W622" t="s">
        <v>1884</v>
      </c>
      <c r="X622">
        <v>16</v>
      </c>
      <c r="AB622" s="77">
        <f t="shared" si="9"/>
        <v>280</v>
      </c>
    </row>
    <row r="623" spans="1:28" x14ac:dyDescent="0.3">
      <c r="A623" s="34">
        <v>42261</v>
      </c>
      <c r="B623">
        <v>1159</v>
      </c>
      <c r="C623" t="s">
        <v>1282</v>
      </c>
      <c r="D623" t="s">
        <v>1283</v>
      </c>
      <c r="E623">
        <v>38</v>
      </c>
      <c r="F623" t="s">
        <v>1549</v>
      </c>
      <c r="G623" t="s">
        <v>1355</v>
      </c>
      <c r="H623" t="s">
        <v>1574</v>
      </c>
      <c r="I623" s="102">
        <v>0.98611111111111116</v>
      </c>
      <c r="J623" t="s">
        <v>1750</v>
      </c>
      <c r="K623" s="102">
        <v>0.58333333333333337</v>
      </c>
      <c r="L623">
        <v>27</v>
      </c>
      <c r="M623" t="s">
        <v>1340</v>
      </c>
      <c r="N623" t="s">
        <v>1502</v>
      </c>
      <c r="O623" s="102">
        <v>4.1666666666666664E-2</v>
      </c>
      <c r="P623">
        <v>64</v>
      </c>
      <c r="Q623">
        <v>91</v>
      </c>
      <c r="R623" t="s">
        <v>51</v>
      </c>
      <c r="S623">
        <v>50</v>
      </c>
      <c r="T623" s="102">
        <v>0.36805555555555558</v>
      </c>
      <c r="U623" t="s">
        <v>1740</v>
      </c>
      <c r="V623">
        <v>13</v>
      </c>
      <c r="W623" t="s">
        <v>1718</v>
      </c>
      <c r="X623">
        <v>0</v>
      </c>
      <c r="AB623" s="77">
        <f t="shared" si="9"/>
        <v>270</v>
      </c>
    </row>
    <row r="624" spans="1:28" x14ac:dyDescent="0.3">
      <c r="A624" s="34">
        <v>42262</v>
      </c>
      <c r="B624">
        <v>1159</v>
      </c>
      <c r="C624" t="s">
        <v>1282</v>
      </c>
      <c r="D624" t="s">
        <v>1283</v>
      </c>
      <c r="E624">
        <v>38</v>
      </c>
      <c r="F624" t="s">
        <v>1674</v>
      </c>
      <c r="G624" t="s">
        <v>1320</v>
      </c>
      <c r="H624" t="s">
        <v>1357</v>
      </c>
      <c r="I624" s="102">
        <v>4.1666666666666664E-2</v>
      </c>
      <c r="J624" t="s">
        <v>1744</v>
      </c>
      <c r="K624" s="102">
        <v>0.75</v>
      </c>
      <c r="L624">
        <v>18</v>
      </c>
      <c r="M624" t="s">
        <v>1435</v>
      </c>
      <c r="N624" t="s">
        <v>1530</v>
      </c>
      <c r="O624" s="102">
        <v>0.70138888888888884</v>
      </c>
      <c r="P624">
        <v>71</v>
      </c>
      <c r="Q624">
        <v>95</v>
      </c>
      <c r="R624" s="102">
        <v>0.2638888888888889</v>
      </c>
      <c r="S624">
        <v>48</v>
      </c>
      <c r="T624" s="102">
        <v>0.60416666666666663</v>
      </c>
      <c r="U624" t="s">
        <v>1811</v>
      </c>
      <c r="V624">
        <v>0</v>
      </c>
      <c r="W624" t="s">
        <v>2066</v>
      </c>
      <c r="X624">
        <v>24</v>
      </c>
      <c r="AB624" s="77">
        <f t="shared" si="9"/>
        <v>180</v>
      </c>
    </row>
    <row r="625" spans="1:28" x14ac:dyDescent="0.3">
      <c r="A625" s="34">
        <v>42263</v>
      </c>
      <c r="B625">
        <v>1159</v>
      </c>
      <c r="C625" t="s">
        <v>1282</v>
      </c>
      <c r="D625" t="s">
        <v>1283</v>
      </c>
      <c r="E625">
        <v>38</v>
      </c>
      <c r="F625" t="s">
        <v>1741</v>
      </c>
      <c r="G625" t="s">
        <v>1469</v>
      </c>
      <c r="H625" t="s">
        <v>1377</v>
      </c>
      <c r="I625" s="102">
        <v>0.99305555555555547</v>
      </c>
      <c r="J625" t="s">
        <v>1813</v>
      </c>
      <c r="K625" s="102">
        <v>0.10416666666666667</v>
      </c>
      <c r="L625">
        <v>28</v>
      </c>
      <c r="M625" t="s">
        <v>1329</v>
      </c>
      <c r="N625" t="s">
        <v>1502</v>
      </c>
      <c r="O625" s="102">
        <v>0.82638888888888884</v>
      </c>
      <c r="P625">
        <v>77</v>
      </c>
      <c r="Q625">
        <v>93</v>
      </c>
      <c r="R625" t="s">
        <v>51</v>
      </c>
      <c r="S625">
        <v>49</v>
      </c>
      <c r="T625" s="102">
        <v>0.10416666666666667</v>
      </c>
      <c r="U625" t="s">
        <v>1955</v>
      </c>
      <c r="V625">
        <v>24</v>
      </c>
      <c r="W625" t="s">
        <v>2067</v>
      </c>
      <c r="X625">
        <v>2</v>
      </c>
      <c r="AB625" s="77">
        <f t="shared" si="9"/>
        <v>280</v>
      </c>
    </row>
    <row r="626" spans="1:28" x14ac:dyDescent="0.3">
      <c r="A626" s="34">
        <v>42264</v>
      </c>
      <c r="B626">
        <v>1159</v>
      </c>
      <c r="C626" t="s">
        <v>1282</v>
      </c>
      <c r="D626" t="s">
        <v>1283</v>
      </c>
      <c r="E626">
        <v>38</v>
      </c>
      <c r="F626" t="s">
        <v>1295</v>
      </c>
      <c r="G626" t="s">
        <v>1351</v>
      </c>
      <c r="H626" t="s">
        <v>1544</v>
      </c>
      <c r="I626" s="102">
        <v>0.11805555555555557</v>
      </c>
      <c r="J626" t="s">
        <v>1741</v>
      </c>
      <c r="K626" s="102">
        <v>0.54861111111111105</v>
      </c>
      <c r="L626">
        <v>27</v>
      </c>
      <c r="M626" t="s">
        <v>1384</v>
      </c>
      <c r="N626" t="s">
        <v>1399</v>
      </c>
      <c r="O626" s="102">
        <v>0.23611111111111113</v>
      </c>
      <c r="P626">
        <v>67</v>
      </c>
      <c r="Q626">
        <v>94</v>
      </c>
      <c r="R626" t="s">
        <v>51</v>
      </c>
      <c r="S626">
        <v>60</v>
      </c>
      <c r="T626" s="102">
        <v>0.4861111111111111</v>
      </c>
      <c r="U626" t="s">
        <v>1716</v>
      </c>
      <c r="V626">
        <v>23</v>
      </c>
      <c r="W626" t="s">
        <v>1955</v>
      </c>
      <c r="X626">
        <v>0</v>
      </c>
      <c r="AB626" s="77">
        <f t="shared" si="9"/>
        <v>270</v>
      </c>
    </row>
    <row r="627" spans="1:28" x14ac:dyDescent="0.3">
      <c r="A627" s="34">
        <v>42265</v>
      </c>
      <c r="B627">
        <v>1159</v>
      </c>
      <c r="C627" t="s">
        <v>1282</v>
      </c>
      <c r="D627" t="s">
        <v>1283</v>
      </c>
      <c r="E627">
        <v>38</v>
      </c>
      <c r="F627" t="s">
        <v>1328</v>
      </c>
      <c r="G627" t="s">
        <v>1308</v>
      </c>
      <c r="H627" t="s">
        <v>1307</v>
      </c>
      <c r="I627" s="102">
        <v>0.24305555555555555</v>
      </c>
      <c r="J627" t="s">
        <v>1395</v>
      </c>
      <c r="K627" s="102">
        <v>0.47222222222222227</v>
      </c>
      <c r="L627">
        <v>31</v>
      </c>
      <c r="M627" t="s">
        <v>1329</v>
      </c>
      <c r="N627" t="s">
        <v>1351</v>
      </c>
      <c r="O627" s="102">
        <v>0.54166666666666663</v>
      </c>
      <c r="P627">
        <v>80</v>
      </c>
      <c r="Q627">
        <v>95</v>
      </c>
      <c r="R627" t="s">
        <v>51</v>
      </c>
      <c r="S627">
        <v>59</v>
      </c>
      <c r="T627" s="102">
        <v>0.45833333333333331</v>
      </c>
      <c r="U627" t="s">
        <v>1691</v>
      </c>
      <c r="V627">
        <v>23</v>
      </c>
      <c r="W627" t="s">
        <v>1660</v>
      </c>
      <c r="X627">
        <v>0</v>
      </c>
      <c r="AB627" s="77">
        <f t="shared" si="9"/>
        <v>310</v>
      </c>
    </row>
    <row r="628" spans="1:28" x14ac:dyDescent="0.3">
      <c r="A628" s="34">
        <v>42266</v>
      </c>
      <c r="B628">
        <v>1159</v>
      </c>
      <c r="C628" t="s">
        <v>1282</v>
      </c>
      <c r="D628" t="s">
        <v>1283</v>
      </c>
      <c r="E628">
        <v>38</v>
      </c>
      <c r="F628" t="s">
        <v>1651</v>
      </c>
      <c r="G628" t="s">
        <v>1308</v>
      </c>
      <c r="H628" t="s">
        <v>1302</v>
      </c>
      <c r="I628" s="102">
        <v>0.24305555555555555</v>
      </c>
      <c r="J628" t="s">
        <v>1750</v>
      </c>
      <c r="K628" s="102">
        <v>0.58333333333333337</v>
      </c>
      <c r="L628">
        <v>8</v>
      </c>
      <c r="M628" t="s">
        <v>1329</v>
      </c>
      <c r="N628" t="s">
        <v>1289</v>
      </c>
      <c r="O628" s="102">
        <v>0.70833333333333337</v>
      </c>
      <c r="P628">
        <v>85</v>
      </c>
      <c r="Q628">
        <v>94</v>
      </c>
      <c r="R628" t="s">
        <v>51</v>
      </c>
      <c r="S628">
        <v>70</v>
      </c>
      <c r="T628" s="102">
        <v>0.3888888888888889</v>
      </c>
      <c r="U628" t="s">
        <v>1573</v>
      </c>
      <c r="V628">
        <v>10</v>
      </c>
      <c r="W628" t="s">
        <v>1649</v>
      </c>
      <c r="X628">
        <v>4</v>
      </c>
      <c r="AB628" s="77">
        <f t="shared" si="9"/>
        <v>80</v>
      </c>
    </row>
    <row r="629" spans="1:28" x14ac:dyDescent="0.3">
      <c r="A629" s="34">
        <v>42267</v>
      </c>
      <c r="B629">
        <v>1159</v>
      </c>
      <c r="C629" t="s">
        <v>1282</v>
      </c>
      <c r="D629" t="s">
        <v>1283</v>
      </c>
      <c r="E629">
        <v>38</v>
      </c>
      <c r="F629" t="s">
        <v>1394</v>
      </c>
      <c r="G629" t="s">
        <v>1308</v>
      </c>
      <c r="H629" t="s">
        <v>1319</v>
      </c>
      <c r="I629" s="102">
        <v>0.25</v>
      </c>
      <c r="J629" t="s">
        <v>1741</v>
      </c>
      <c r="K629" s="102">
        <v>0.53472222222222221</v>
      </c>
      <c r="L629">
        <v>6</v>
      </c>
      <c r="M629" t="s">
        <v>1301</v>
      </c>
      <c r="N629" t="s">
        <v>1316</v>
      </c>
      <c r="O629" s="102">
        <v>0.54166666666666663</v>
      </c>
      <c r="P629">
        <v>86</v>
      </c>
      <c r="Q629">
        <v>95</v>
      </c>
      <c r="R629" t="s">
        <v>51</v>
      </c>
      <c r="S629">
        <v>71</v>
      </c>
      <c r="T629" s="102">
        <v>0.4375</v>
      </c>
      <c r="U629" t="s">
        <v>1784</v>
      </c>
      <c r="V629">
        <v>0</v>
      </c>
      <c r="W629" t="s">
        <v>1393</v>
      </c>
      <c r="X629">
        <v>24</v>
      </c>
      <c r="AB629" s="77">
        <f t="shared" si="9"/>
        <v>60</v>
      </c>
    </row>
    <row r="630" spans="1:28" x14ac:dyDescent="0.3">
      <c r="A630" s="34">
        <v>42268</v>
      </c>
      <c r="B630">
        <v>1159</v>
      </c>
      <c r="C630" t="s">
        <v>1282</v>
      </c>
      <c r="D630" t="s">
        <v>1283</v>
      </c>
      <c r="E630">
        <v>38</v>
      </c>
      <c r="F630" t="s">
        <v>1386</v>
      </c>
      <c r="G630" t="s">
        <v>1308</v>
      </c>
      <c r="H630" t="s">
        <v>1422</v>
      </c>
      <c r="I630" s="102">
        <v>0.25694444444444448</v>
      </c>
      <c r="J630" t="s">
        <v>1400</v>
      </c>
      <c r="K630" s="102">
        <v>0.53472222222222221</v>
      </c>
      <c r="L630">
        <v>30</v>
      </c>
      <c r="M630" t="s">
        <v>1396</v>
      </c>
      <c r="N630" t="s">
        <v>1319</v>
      </c>
      <c r="O630" s="102">
        <v>0.99305555555555547</v>
      </c>
      <c r="P630">
        <v>84</v>
      </c>
      <c r="Q630">
        <v>95</v>
      </c>
      <c r="R630" t="s">
        <v>51</v>
      </c>
      <c r="S630">
        <v>75</v>
      </c>
      <c r="T630" s="102">
        <v>0.53472222222222221</v>
      </c>
      <c r="U630" t="s">
        <v>1393</v>
      </c>
      <c r="V630">
        <v>0</v>
      </c>
      <c r="W630" t="s">
        <v>1709</v>
      </c>
      <c r="X630">
        <v>24</v>
      </c>
      <c r="AB630" s="77">
        <f t="shared" si="9"/>
        <v>300</v>
      </c>
    </row>
    <row r="631" spans="1:28" x14ac:dyDescent="0.3">
      <c r="A631" s="34">
        <v>42269</v>
      </c>
      <c r="B631">
        <v>1159</v>
      </c>
      <c r="C631" t="s">
        <v>1282</v>
      </c>
      <c r="D631" t="s">
        <v>1283</v>
      </c>
      <c r="E631">
        <v>38</v>
      </c>
      <c r="F631" t="s">
        <v>1583</v>
      </c>
      <c r="G631" t="s">
        <v>1628</v>
      </c>
      <c r="H631" t="s">
        <v>1399</v>
      </c>
      <c r="I631" s="102">
        <v>0.78472222222222221</v>
      </c>
      <c r="J631" t="s">
        <v>1785</v>
      </c>
      <c r="K631" s="102">
        <v>0.41666666666666669</v>
      </c>
      <c r="L631">
        <v>31</v>
      </c>
      <c r="M631" t="s">
        <v>1286</v>
      </c>
      <c r="N631" t="s">
        <v>1527</v>
      </c>
      <c r="O631" t="s">
        <v>51</v>
      </c>
      <c r="P631">
        <v>83</v>
      </c>
      <c r="Q631">
        <v>95</v>
      </c>
      <c r="R631" t="s">
        <v>51</v>
      </c>
      <c r="S631">
        <v>58</v>
      </c>
      <c r="T631" s="102">
        <v>0.40972222222222227</v>
      </c>
      <c r="U631" t="s">
        <v>1298</v>
      </c>
      <c r="V631">
        <v>21</v>
      </c>
      <c r="W631" t="s">
        <v>1596</v>
      </c>
      <c r="X631" t="s">
        <v>51</v>
      </c>
      <c r="AB631" s="77">
        <f t="shared" si="9"/>
        <v>310</v>
      </c>
    </row>
    <row r="632" spans="1:28" x14ac:dyDescent="0.3">
      <c r="A632" s="34">
        <v>42270</v>
      </c>
      <c r="B632">
        <v>1159</v>
      </c>
      <c r="C632" t="s">
        <v>1282</v>
      </c>
      <c r="D632" t="s">
        <v>1283</v>
      </c>
      <c r="E632">
        <v>38</v>
      </c>
      <c r="F632" t="s">
        <v>1729</v>
      </c>
      <c r="G632" t="s">
        <v>1308</v>
      </c>
      <c r="H632" t="s">
        <v>1669</v>
      </c>
      <c r="I632" s="102">
        <v>0.9375</v>
      </c>
      <c r="J632" t="s">
        <v>1674</v>
      </c>
      <c r="K632" s="102">
        <v>0.56944444444444442</v>
      </c>
      <c r="L632">
        <v>29</v>
      </c>
      <c r="M632" t="s">
        <v>1404</v>
      </c>
      <c r="N632" t="s">
        <v>1671</v>
      </c>
      <c r="O632" s="102">
        <v>0.1875</v>
      </c>
      <c r="P632">
        <v>83</v>
      </c>
      <c r="Q632">
        <v>94</v>
      </c>
      <c r="R632" t="s">
        <v>51</v>
      </c>
      <c r="S632">
        <v>74</v>
      </c>
      <c r="T632" t="s">
        <v>51</v>
      </c>
      <c r="U632" t="s">
        <v>1773</v>
      </c>
      <c r="V632" t="s">
        <v>51</v>
      </c>
      <c r="W632" t="s">
        <v>1684</v>
      </c>
      <c r="X632">
        <v>4</v>
      </c>
      <c r="AB632" s="77">
        <f t="shared" si="9"/>
        <v>290</v>
      </c>
    </row>
    <row r="633" spans="1:28" x14ac:dyDescent="0.3">
      <c r="A633" s="34">
        <v>42271</v>
      </c>
      <c r="B633">
        <v>1159</v>
      </c>
      <c r="C633" t="s">
        <v>1282</v>
      </c>
      <c r="D633" t="s">
        <v>1283</v>
      </c>
      <c r="E633">
        <v>38</v>
      </c>
      <c r="F633" t="s">
        <v>1328</v>
      </c>
      <c r="G633" t="s">
        <v>1308</v>
      </c>
      <c r="H633" t="s">
        <v>1304</v>
      </c>
      <c r="I633" s="102">
        <v>0.27777777777777779</v>
      </c>
      <c r="J633" t="s">
        <v>1696</v>
      </c>
      <c r="K633" s="102">
        <v>0.5</v>
      </c>
      <c r="L633">
        <v>5</v>
      </c>
      <c r="M633" t="s">
        <v>1396</v>
      </c>
      <c r="N633" t="s">
        <v>1322</v>
      </c>
      <c r="O633" s="102">
        <v>0.625</v>
      </c>
      <c r="P633">
        <v>87</v>
      </c>
      <c r="Q633">
        <v>95</v>
      </c>
      <c r="R633" t="s">
        <v>51</v>
      </c>
      <c r="S633">
        <v>76</v>
      </c>
      <c r="T633" s="102">
        <v>0.41666666666666669</v>
      </c>
      <c r="U633" t="s">
        <v>1499</v>
      </c>
      <c r="V633" t="s">
        <v>51</v>
      </c>
      <c r="W633" t="s">
        <v>1517</v>
      </c>
      <c r="X633">
        <v>5</v>
      </c>
      <c r="AB633" s="77">
        <f t="shared" si="9"/>
        <v>50</v>
      </c>
    </row>
    <row r="634" spans="1:28" x14ac:dyDescent="0.3">
      <c r="A634" s="34">
        <v>42272</v>
      </c>
      <c r="B634">
        <v>1159</v>
      </c>
      <c r="C634" t="s">
        <v>1282</v>
      </c>
      <c r="D634" t="s">
        <v>1283</v>
      </c>
      <c r="E634">
        <v>38</v>
      </c>
      <c r="F634" t="s">
        <v>1571</v>
      </c>
      <c r="G634" t="s">
        <v>1308</v>
      </c>
      <c r="H634" t="s">
        <v>1295</v>
      </c>
      <c r="I634" s="102">
        <v>8.3333333333333329E-2</v>
      </c>
      <c r="J634" t="s">
        <v>1696</v>
      </c>
      <c r="K634" s="102">
        <v>0.5625</v>
      </c>
      <c r="L634">
        <v>7</v>
      </c>
      <c r="M634" t="s">
        <v>1396</v>
      </c>
      <c r="N634" t="s">
        <v>1294</v>
      </c>
      <c r="O634" s="102">
        <v>0.70138888888888884</v>
      </c>
      <c r="P634">
        <v>86</v>
      </c>
      <c r="Q634">
        <v>92</v>
      </c>
      <c r="R634" t="s">
        <v>51</v>
      </c>
      <c r="S634">
        <v>81</v>
      </c>
      <c r="T634" s="102">
        <v>0.55555555555555558</v>
      </c>
      <c r="U634" t="s">
        <v>1600</v>
      </c>
      <c r="V634">
        <v>9</v>
      </c>
      <c r="W634" t="s">
        <v>1353</v>
      </c>
      <c r="X634">
        <v>15</v>
      </c>
      <c r="AB634" s="77">
        <f t="shared" si="9"/>
        <v>70</v>
      </c>
    </row>
    <row r="635" spans="1:28" x14ac:dyDescent="0.3">
      <c r="A635" s="34">
        <v>42273</v>
      </c>
      <c r="B635">
        <v>1159</v>
      </c>
      <c r="C635" t="s">
        <v>1282</v>
      </c>
      <c r="D635" t="s">
        <v>1283</v>
      </c>
      <c r="E635">
        <v>38</v>
      </c>
      <c r="F635" t="s">
        <v>1527</v>
      </c>
      <c r="G635" t="s">
        <v>1308</v>
      </c>
      <c r="H635" t="s">
        <v>1651</v>
      </c>
      <c r="I635" s="102">
        <v>0.3125</v>
      </c>
      <c r="J635" t="s">
        <v>1736</v>
      </c>
      <c r="K635" s="102">
        <v>0.4861111111111111</v>
      </c>
      <c r="L635">
        <v>8</v>
      </c>
      <c r="M635" t="s">
        <v>1347</v>
      </c>
      <c r="N635" t="s">
        <v>1436</v>
      </c>
      <c r="O635" s="102">
        <v>0.61111111111111105</v>
      </c>
      <c r="P635">
        <v>90</v>
      </c>
      <c r="Q635">
        <v>95</v>
      </c>
      <c r="R635" t="s">
        <v>51</v>
      </c>
      <c r="S635">
        <v>85</v>
      </c>
      <c r="T635" s="102">
        <v>0.44444444444444442</v>
      </c>
      <c r="U635" t="s">
        <v>1687</v>
      </c>
      <c r="V635" t="s">
        <v>51</v>
      </c>
      <c r="W635" t="s">
        <v>1298</v>
      </c>
      <c r="X635">
        <v>5</v>
      </c>
      <c r="AB635" s="77">
        <f t="shared" si="9"/>
        <v>80</v>
      </c>
    </row>
    <row r="636" spans="1:28" x14ac:dyDescent="0.3">
      <c r="A636" s="34">
        <v>42274</v>
      </c>
      <c r="B636">
        <v>1159</v>
      </c>
      <c r="C636" t="s">
        <v>1282</v>
      </c>
      <c r="D636" t="s">
        <v>1283</v>
      </c>
      <c r="E636">
        <v>38</v>
      </c>
      <c r="F636" t="s">
        <v>1328</v>
      </c>
      <c r="G636" t="s">
        <v>1308</v>
      </c>
      <c r="H636" t="s">
        <v>1521</v>
      </c>
      <c r="I636" s="102">
        <v>0.27083333333333331</v>
      </c>
      <c r="J636" t="s">
        <v>1785</v>
      </c>
      <c r="K636" s="102">
        <v>0.4513888888888889</v>
      </c>
      <c r="L636">
        <v>9</v>
      </c>
      <c r="M636" t="s">
        <v>1329</v>
      </c>
      <c r="N636" t="s">
        <v>1322</v>
      </c>
      <c r="O636" s="102">
        <v>0.49305555555555558</v>
      </c>
      <c r="P636">
        <v>87</v>
      </c>
      <c r="Q636">
        <v>95</v>
      </c>
      <c r="R636" t="s">
        <v>51</v>
      </c>
      <c r="S636">
        <v>77</v>
      </c>
      <c r="T636" s="102">
        <v>0.5625</v>
      </c>
      <c r="U636" t="s">
        <v>1911</v>
      </c>
      <c r="V636" t="s">
        <v>51</v>
      </c>
      <c r="W636" t="s">
        <v>1290</v>
      </c>
      <c r="X636">
        <v>2</v>
      </c>
      <c r="AB636" s="77">
        <f t="shared" si="9"/>
        <v>90</v>
      </c>
    </row>
    <row r="637" spans="1:28" x14ac:dyDescent="0.3">
      <c r="A637" s="34">
        <v>42275</v>
      </c>
      <c r="B637">
        <v>1159</v>
      </c>
      <c r="C637" t="s">
        <v>1282</v>
      </c>
      <c r="D637" t="s">
        <v>1283</v>
      </c>
      <c r="E637">
        <v>38</v>
      </c>
      <c r="F637" t="s">
        <v>1363</v>
      </c>
      <c r="G637" t="s">
        <v>1308</v>
      </c>
      <c r="H637" t="s">
        <v>1375</v>
      </c>
      <c r="I637" s="102">
        <v>0.25</v>
      </c>
      <c r="J637" t="s">
        <v>1750</v>
      </c>
      <c r="K637" s="102">
        <v>0.54166666666666663</v>
      </c>
      <c r="L637">
        <v>8</v>
      </c>
      <c r="M637" t="s">
        <v>1301</v>
      </c>
      <c r="N637" t="s">
        <v>1501</v>
      </c>
      <c r="O637" s="102">
        <v>0.5625</v>
      </c>
      <c r="P637">
        <v>88</v>
      </c>
      <c r="Q637">
        <v>95</v>
      </c>
      <c r="R637" t="s">
        <v>51</v>
      </c>
      <c r="S637">
        <v>65</v>
      </c>
      <c r="T637" s="102">
        <v>0.44444444444444442</v>
      </c>
      <c r="U637" t="s">
        <v>1392</v>
      </c>
      <c r="V637">
        <v>0</v>
      </c>
      <c r="W637" t="s">
        <v>1353</v>
      </c>
      <c r="X637">
        <v>17</v>
      </c>
      <c r="AB637" s="77">
        <f t="shared" si="9"/>
        <v>80</v>
      </c>
    </row>
    <row r="638" spans="1:28" x14ac:dyDescent="0.3">
      <c r="A638" s="34">
        <v>42276</v>
      </c>
      <c r="B638">
        <v>1159</v>
      </c>
      <c r="C638" t="s">
        <v>1282</v>
      </c>
      <c r="D638" t="s">
        <v>1283</v>
      </c>
      <c r="E638">
        <v>38</v>
      </c>
      <c r="F638" t="s">
        <v>1334</v>
      </c>
      <c r="G638" t="s">
        <v>1308</v>
      </c>
      <c r="H638" t="s">
        <v>1302</v>
      </c>
      <c r="I638" s="102">
        <v>0.99305555555555547</v>
      </c>
      <c r="J638" t="s">
        <v>1588</v>
      </c>
      <c r="K638" s="102">
        <v>0.47222222222222227</v>
      </c>
      <c r="L638">
        <v>6</v>
      </c>
      <c r="M638" t="s">
        <v>1326</v>
      </c>
      <c r="N638" t="s">
        <v>1322</v>
      </c>
      <c r="O638" s="102">
        <v>0.55555555555555558</v>
      </c>
      <c r="P638">
        <v>86</v>
      </c>
      <c r="Q638">
        <v>95</v>
      </c>
      <c r="R638" t="s">
        <v>51</v>
      </c>
      <c r="S638">
        <v>81</v>
      </c>
      <c r="T638" t="s">
        <v>51</v>
      </c>
      <c r="U638" t="s">
        <v>1393</v>
      </c>
      <c r="V638">
        <v>0</v>
      </c>
      <c r="W638" t="s">
        <v>1684</v>
      </c>
      <c r="X638">
        <v>24</v>
      </c>
      <c r="AB638" s="77">
        <f t="shared" si="9"/>
        <v>60</v>
      </c>
    </row>
    <row r="639" spans="1:28" x14ac:dyDescent="0.3">
      <c r="A639" s="34">
        <v>42277</v>
      </c>
      <c r="B639">
        <v>1159</v>
      </c>
      <c r="C639" t="s">
        <v>1282</v>
      </c>
      <c r="D639" t="s">
        <v>1283</v>
      </c>
      <c r="E639">
        <v>38</v>
      </c>
      <c r="F639" t="s">
        <v>1671</v>
      </c>
      <c r="G639" t="s">
        <v>1308</v>
      </c>
      <c r="H639" t="s">
        <v>1294</v>
      </c>
      <c r="I639" s="102">
        <v>0.24305555555555555</v>
      </c>
      <c r="J639" t="s">
        <v>1715</v>
      </c>
      <c r="K639" s="102">
        <v>0.69444444444444453</v>
      </c>
      <c r="L639">
        <v>27</v>
      </c>
      <c r="M639" t="s">
        <v>1335</v>
      </c>
      <c r="N639" t="s">
        <v>1384</v>
      </c>
      <c r="O639" s="102">
        <v>0.88194444444444453</v>
      </c>
      <c r="P639">
        <v>88</v>
      </c>
      <c r="Q639">
        <v>95</v>
      </c>
      <c r="R639" t="s">
        <v>51</v>
      </c>
      <c r="S639">
        <v>78</v>
      </c>
      <c r="T639" s="102">
        <v>0.40277777777777773</v>
      </c>
      <c r="U639" t="s">
        <v>1298</v>
      </c>
      <c r="V639">
        <v>24</v>
      </c>
      <c r="W639" t="s">
        <v>1602</v>
      </c>
      <c r="X639">
        <v>15</v>
      </c>
      <c r="AB639" s="77">
        <f t="shared" si="9"/>
        <v>270</v>
      </c>
    </row>
    <row r="640" spans="1:28" x14ac:dyDescent="0.3">
      <c r="A640" s="34">
        <v>42278</v>
      </c>
      <c r="B640">
        <v>1159</v>
      </c>
      <c r="C640" t="s">
        <v>1282</v>
      </c>
      <c r="D640" t="s">
        <v>1283</v>
      </c>
      <c r="E640">
        <v>38</v>
      </c>
      <c r="F640" t="s">
        <v>1651</v>
      </c>
      <c r="G640" t="s">
        <v>1436</v>
      </c>
      <c r="H640" t="s">
        <v>1302</v>
      </c>
      <c r="I640" s="102">
        <v>0.20833333333333334</v>
      </c>
      <c r="J640" t="s">
        <v>1750</v>
      </c>
      <c r="K640" s="102">
        <v>0.53472222222222221</v>
      </c>
      <c r="L640">
        <v>29</v>
      </c>
      <c r="M640" t="s">
        <v>1391</v>
      </c>
      <c r="N640" t="s">
        <v>1497</v>
      </c>
      <c r="O640" s="102">
        <v>0.97222222222222221</v>
      </c>
      <c r="P640">
        <v>88</v>
      </c>
      <c r="Q640">
        <v>95</v>
      </c>
      <c r="R640" t="s">
        <v>51</v>
      </c>
      <c r="S640">
        <v>74</v>
      </c>
      <c r="T640" s="102">
        <v>0.99930555555555556</v>
      </c>
      <c r="U640" t="s">
        <v>1667</v>
      </c>
      <c r="V640">
        <v>10</v>
      </c>
      <c r="W640" t="s">
        <v>1716</v>
      </c>
      <c r="X640">
        <v>1</v>
      </c>
      <c r="AB640" s="77">
        <f t="shared" si="9"/>
        <v>290</v>
      </c>
    </row>
    <row r="641" spans="1:28" x14ac:dyDescent="0.3">
      <c r="A641" s="34">
        <v>42279</v>
      </c>
      <c r="B641">
        <v>1159</v>
      </c>
      <c r="C641" t="s">
        <v>1282</v>
      </c>
      <c r="D641" t="s">
        <v>1283</v>
      </c>
      <c r="E641">
        <v>38</v>
      </c>
      <c r="F641" t="s">
        <v>1538</v>
      </c>
      <c r="G641" t="s">
        <v>1435</v>
      </c>
      <c r="H641" t="s">
        <v>1319</v>
      </c>
      <c r="I641" s="102">
        <v>0.99930555555555556</v>
      </c>
      <c r="J641" t="s">
        <v>1527</v>
      </c>
      <c r="K641" s="102">
        <v>0.4861111111111111</v>
      </c>
      <c r="L641">
        <v>30</v>
      </c>
      <c r="M641" t="s">
        <v>1431</v>
      </c>
      <c r="N641" t="s">
        <v>1497</v>
      </c>
      <c r="O641" s="102">
        <v>9.7222222222222224E-2</v>
      </c>
      <c r="P641">
        <v>77</v>
      </c>
      <c r="Q641">
        <v>95</v>
      </c>
      <c r="R641" t="s">
        <v>51</v>
      </c>
      <c r="S641">
        <v>60</v>
      </c>
      <c r="T641" s="102">
        <v>0.54166666666666663</v>
      </c>
      <c r="U641" t="s">
        <v>1373</v>
      </c>
      <c r="V641">
        <v>0</v>
      </c>
      <c r="W641" t="s">
        <v>1565</v>
      </c>
      <c r="X641" t="s">
        <v>51</v>
      </c>
      <c r="AB641" s="77">
        <f t="shared" si="9"/>
        <v>300</v>
      </c>
    </row>
    <row r="642" spans="1:28" x14ac:dyDescent="0.3">
      <c r="A642" s="34">
        <v>42280</v>
      </c>
      <c r="B642">
        <v>1159</v>
      </c>
      <c r="C642" t="s">
        <v>1282</v>
      </c>
      <c r="D642" t="s">
        <v>1283</v>
      </c>
      <c r="E642">
        <v>38</v>
      </c>
      <c r="F642" t="s">
        <v>1556</v>
      </c>
      <c r="G642" t="s">
        <v>1352</v>
      </c>
      <c r="H642" t="s">
        <v>1440</v>
      </c>
      <c r="I642" s="102">
        <v>0.28472222222222221</v>
      </c>
      <c r="J642" t="s">
        <v>1704</v>
      </c>
      <c r="K642" s="102">
        <v>0.41666666666666669</v>
      </c>
      <c r="L642">
        <v>22</v>
      </c>
      <c r="M642" t="s">
        <v>1326</v>
      </c>
      <c r="N642" t="s">
        <v>1391</v>
      </c>
      <c r="O642" s="102">
        <v>0.23611111111111113</v>
      </c>
      <c r="P642">
        <v>76</v>
      </c>
      <c r="Q642">
        <v>95</v>
      </c>
      <c r="R642" s="102">
        <v>0</v>
      </c>
      <c r="S642">
        <v>59</v>
      </c>
      <c r="T642" s="102">
        <v>0.41666666666666669</v>
      </c>
      <c r="U642" t="s">
        <v>1596</v>
      </c>
      <c r="V642">
        <v>10</v>
      </c>
      <c r="W642" t="s">
        <v>1712</v>
      </c>
      <c r="X642">
        <v>24</v>
      </c>
      <c r="AB642" s="77">
        <f t="shared" si="9"/>
        <v>220</v>
      </c>
    </row>
    <row r="643" spans="1:28" x14ac:dyDescent="0.3">
      <c r="A643" s="34">
        <v>42281</v>
      </c>
      <c r="B643">
        <v>1159</v>
      </c>
      <c r="C643" t="s">
        <v>1282</v>
      </c>
      <c r="D643" t="s">
        <v>1283</v>
      </c>
      <c r="E643">
        <v>38</v>
      </c>
      <c r="F643" t="s">
        <v>1395</v>
      </c>
      <c r="G643" t="s">
        <v>1668</v>
      </c>
      <c r="H643" t="s">
        <v>1325</v>
      </c>
      <c r="I643" s="102">
        <v>0.10416666666666667</v>
      </c>
      <c r="J643" t="s">
        <v>1907</v>
      </c>
      <c r="K643" s="102">
        <v>0.49305555555555558</v>
      </c>
      <c r="L643">
        <v>29</v>
      </c>
      <c r="M643" t="s">
        <v>1435</v>
      </c>
      <c r="N643" t="s">
        <v>1544</v>
      </c>
      <c r="O643" s="102">
        <v>0.58333333333333337</v>
      </c>
      <c r="P643">
        <v>84</v>
      </c>
      <c r="Q643">
        <v>95</v>
      </c>
      <c r="R643" t="s">
        <v>51</v>
      </c>
      <c r="S643">
        <v>48</v>
      </c>
      <c r="T643" s="102">
        <v>0.49305555555555558</v>
      </c>
      <c r="U643" t="s">
        <v>1759</v>
      </c>
      <c r="V643">
        <v>0</v>
      </c>
      <c r="W643" t="s">
        <v>1808</v>
      </c>
      <c r="X643">
        <v>11</v>
      </c>
      <c r="AB643" s="77">
        <f t="shared" ref="AB643:AB706" si="10">L643*$AE$17</f>
        <v>290</v>
      </c>
    </row>
    <row r="644" spans="1:28" x14ac:dyDescent="0.3">
      <c r="A644" s="34">
        <v>42282</v>
      </c>
      <c r="B644">
        <v>1159</v>
      </c>
      <c r="C644" t="s">
        <v>1282</v>
      </c>
      <c r="D644" t="s">
        <v>1283</v>
      </c>
      <c r="E644">
        <v>38</v>
      </c>
      <c r="F644" t="s">
        <v>1731</v>
      </c>
      <c r="G644" t="s">
        <v>1358</v>
      </c>
      <c r="H644" t="s">
        <v>1656</v>
      </c>
      <c r="I644" s="102">
        <v>1.3888888888888888E-2</v>
      </c>
      <c r="J644" t="s">
        <v>2028</v>
      </c>
      <c r="K644" t="s">
        <v>51</v>
      </c>
      <c r="L644">
        <v>28</v>
      </c>
      <c r="M644" t="s">
        <v>1335</v>
      </c>
      <c r="N644" t="s">
        <v>1300</v>
      </c>
      <c r="O644" s="102">
        <v>0.11805555555555557</v>
      </c>
      <c r="P644">
        <v>78</v>
      </c>
      <c r="Q644">
        <v>95</v>
      </c>
      <c r="R644" t="s">
        <v>51</v>
      </c>
      <c r="S644">
        <v>43</v>
      </c>
      <c r="T644" s="102">
        <v>0.5625</v>
      </c>
      <c r="U644" t="s">
        <v>1673</v>
      </c>
      <c r="V644">
        <v>6</v>
      </c>
      <c r="W644" t="s">
        <v>1957</v>
      </c>
      <c r="X644">
        <v>21</v>
      </c>
      <c r="AB644" s="77">
        <f t="shared" si="10"/>
        <v>280</v>
      </c>
    </row>
    <row r="645" spans="1:28" x14ac:dyDescent="0.3">
      <c r="A645" s="34">
        <v>42283</v>
      </c>
      <c r="B645">
        <v>1159</v>
      </c>
      <c r="C645" t="s">
        <v>1282</v>
      </c>
      <c r="D645" t="s">
        <v>1283</v>
      </c>
      <c r="E645">
        <v>38</v>
      </c>
      <c r="F645" t="s">
        <v>1656</v>
      </c>
      <c r="G645" t="s">
        <v>1737</v>
      </c>
      <c r="H645" t="s">
        <v>1530</v>
      </c>
      <c r="I645" s="102">
        <v>0.99930555555555556</v>
      </c>
      <c r="J645" t="s">
        <v>1763</v>
      </c>
      <c r="K645" s="102">
        <v>0.38194444444444442</v>
      </c>
      <c r="L645">
        <v>29</v>
      </c>
      <c r="M645" t="s">
        <v>1327</v>
      </c>
      <c r="N645" t="s">
        <v>1536</v>
      </c>
      <c r="O645" s="102">
        <v>0.64583333333333337</v>
      </c>
      <c r="P645">
        <v>83</v>
      </c>
      <c r="Q645">
        <v>94</v>
      </c>
      <c r="R645" t="s">
        <v>51</v>
      </c>
      <c r="S645">
        <v>59</v>
      </c>
      <c r="T645" s="102">
        <v>0.17361111111111113</v>
      </c>
      <c r="U645" t="s">
        <v>1564</v>
      </c>
      <c r="V645">
        <v>24</v>
      </c>
      <c r="W645" t="s">
        <v>1367</v>
      </c>
      <c r="X645">
        <v>0</v>
      </c>
      <c r="AB645" s="77">
        <f t="shared" si="10"/>
        <v>290</v>
      </c>
    </row>
    <row r="646" spans="1:28" x14ac:dyDescent="0.3">
      <c r="A646" s="34">
        <v>42284</v>
      </c>
      <c r="B646">
        <v>1159</v>
      </c>
      <c r="C646" t="s">
        <v>1282</v>
      </c>
      <c r="D646" t="s">
        <v>1283</v>
      </c>
      <c r="E646">
        <v>38</v>
      </c>
      <c r="F646" t="s">
        <v>1300</v>
      </c>
      <c r="G646" t="s">
        <v>1308</v>
      </c>
      <c r="H646" t="s">
        <v>1496</v>
      </c>
      <c r="I646" s="102">
        <v>0.22916666666666666</v>
      </c>
      <c r="J646" t="s">
        <v>1563</v>
      </c>
      <c r="K646" s="102">
        <v>0.4236111111111111</v>
      </c>
      <c r="L646">
        <v>27</v>
      </c>
      <c r="M646" t="s">
        <v>1288</v>
      </c>
      <c r="N646" t="s">
        <v>1351</v>
      </c>
      <c r="O646" s="102">
        <v>4.1666666666666664E-2</v>
      </c>
      <c r="P646">
        <v>86</v>
      </c>
      <c r="Q646">
        <v>95</v>
      </c>
      <c r="R646" t="s">
        <v>51</v>
      </c>
      <c r="S646">
        <v>62</v>
      </c>
      <c r="T646" s="102">
        <v>0.41666666666666669</v>
      </c>
      <c r="U646" t="s">
        <v>1773</v>
      </c>
      <c r="V646" t="s">
        <v>51</v>
      </c>
      <c r="W646" t="s">
        <v>1568</v>
      </c>
      <c r="X646">
        <v>0</v>
      </c>
      <c r="AB646" s="77">
        <f t="shared" si="10"/>
        <v>270</v>
      </c>
    </row>
    <row r="647" spans="1:28" x14ac:dyDescent="0.3">
      <c r="A647" s="34">
        <v>42285</v>
      </c>
      <c r="B647">
        <v>1159</v>
      </c>
      <c r="C647" t="s">
        <v>1282</v>
      </c>
      <c r="D647" t="s">
        <v>1283</v>
      </c>
      <c r="E647">
        <v>38</v>
      </c>
      <c r="F647" t="s">
        <v>1574</v>
      </c>
      <c r="G647" t="s">
        <v>1308</v>
      </c>
      <c r="H647" t="s">
        <v>1314</v>
      </c>
      <c r="I647" s="102">
        <v>0.27083333333333331</v>
      </c>
      <c r="J647" t="s">
        <v>1656</v>
      </c>
      <c r="K647" s="102">
        <v>0.5</v>
      </c>
      <c r="L647">
        <v>7</v>
      </c>
      <c r="M647" t="s">
        <v>1561</v>
      </c>
      <c r="N647" t="s">
        <v>1336</v>
      </c>
      <c r="O647" s="102">
        <v>0.70138888888888884</v>
      </c>
      <c r="P647">
        <v>86</v>
      </c>
      <c r="Q647">
        <v>95</v>
      </c>
      <c r="R647" t="s">
        <v>51</v>
      </c>
      <c r="S647">
        <v>72</v>
      </c>
      <c r="T647" s="102">
        <v>0.44444444444444442</v>
      </c>
      <c r="U647" t="s">
        <v>1639</v>
      </c>
      <c r="V647">
        <v>9</v>
      </c>
      <c r="W647" t="s">
        <v>1745</v>
      </c>
      <c r="X647">
        <v>24</v>
      </c>
      <c r="AB647" s="77">
        <f t="shared" si="10"/>
        <v>70</v>
      </c>
    </row>
    <row r="648" spans="1:28" x14ac:dyDescent="0.3">
      <c r="A648" s="34">
        <v>42286</v>
      </c>
      <c r="B648">
        <v>1159</v>
      </c>
      <c r="C648" t="s">
        <v>1282</v>
      </c>
      <c r="D648" t="s">
        <v>1283</v>
      </c>
      <c r="E648">
        <v>38</v>
      </c>
      <c r="F648" t="s">
        <v>1292</v>
      </c>
      <c r="G648" t="s">
        <v>1308</v>
      </c>
      <c r="H648" t="s">
        <v>1364</v>
      </c>
      <c r="I648" s="102">
        <v>0.27083333333333331</v>
      </c>
      <c r="J648" t="s">
        <v>1715</v>
      </c>
      <c r="K648" s="102">
        <v>0.50694444444444442</v>
      </c>
      <c r="L648">
        <v>6</v>
      </c>
      <c r="M648" t="s">
        <v>1340</v>
      </c>
      <c r="N648" t="s">
        <v>1354</v>
      </c>
      <c r="O648" s="102">
        <v>0.60416666666666663</v>
      </c>
      <c r="P648">
        <v>82</v>
      </c>
      <c r="Q648">
        <v>95</v>
      </c>
      <c r="R648" t="s">
        <v>51</v>
      </c>
      <c r="S648">
        <v>65</v>
      </c>
      <c r="T648" s="102">
        <v>0.5</v>
      </c>
      <c r="U648" t="s">
        <v>1479</v>
      </c>
      <c r="V648">
        <v>0</v>
      </c>
      <c r="W648" t="s">
        <v>1495</v>
      </c>
      <c r="X648">
        <v>24</v>
      </c>
      <c r="AB648" s="77">
        <f t="shared" si="10"/>
        <v>60</v>
      </c>
    </row>
    <row r="649" spans="1:28" x14ac:dyDescent="0.3">
      <c r="A649" s="34">
        <v>42287</v>
      </c>
      <c r="B649">
        <v>1159</v>
      </c>
      <c r="C649" t="s">
        <v>1282</v>
      </c>
      <c r="D649" t="s">
        <v>1283</v>
      </c>
      <c r="E649">
        <v>38</v>
      </c>
      <c r="F649" t="s">
        <v>1394</v>
      </c>
      <c r="G649" t="s">
        <v>1308</v>
      </c>
      <c r="H649" t="s">
        <v>1375</v>
      </c>
      <c r="I649" s="102">
        <v>0.28472222222222221</v>
      </c>
      <c r="J649" t="s">
        <v>1507</v>
      </c>
      <c r="K649" s="102">
        <v>0.60416666666666663</v>
      </c>
      <c r="L649">
        <v>28</v>
      </c>
      <c r="M649" t="s">
        <v>1296</v>
      </c>
      <c r="N649" t="s">
        <v>1294</v>
      </c>
      <c r="O649" s="102">
        <v>0.91666666666666663</v>
      </c>
      <c r="P649">
        <v>83</v>
      </c>
      <c r="Q649">
        <v>95</v>
      </c>
      <c r="R649" t="s">
        <v>51</v>
      </c>
      <c r="S649">
        <v>66</v>
      </c>
      <c r="T649" s="102">
        <v>0.60416666666666663</v>
      </c>
      <c r="U649" t="s">
        <v>1495</v>
      </c>
      <c r="V649">
        <v>0</v>
      </c>
      <c r="W649" t="s">
        <v>1771</v>
      </c>
      <c r="X649">
        <v>15</v>
      </c>
      <c r="AB649" s="77">
        <f t="shared" si="10"/>
        <v>280</v>
      </c>
    </row>
    <row r="650" spans="1:28" x14ac:dyDescent="0.3">
      <c r="A650" s="34">
        <v>42288</v>
      </c>
      <c r="B650">
        <v>1159</v>
      </c>
      <c r="C650" t="s">
        <v>1282</v>
      </c>
      <c r="D650" t="s">
        <v>1283</v>
      </c>
      <c r="E650">
        <v>38</v>
      </c>
      <c r="F650" t="s">
        <v>1656</v>
      </c>
      <c r="G650" t="s">
        <v>1457</v>
      </c>
      <c r="H650" t="s">
        <v>1394</v>
      </c>
      <c r="I650" s="102">
        <v>0.28472222222222221</v>
      </c>
      <c r="J650" t="s">
        <v>1781</v>
      </c>
      <c r="K650" s="102">
        <v>0.4375</v>
      </c>
      <c r="L650">
        <v>27</v>
      </c>
      <c r="M650" t="s">
        <v>1335</v>
      </c>
      <c r="N650" t="s">
        <v>1404</v>
      </c>
      <c r="O650" s="102">
        <v>0.19444444444444445</v>
      </c>
      <c r="P650">
        <v>92</v>
      </c>
      <c r="Q650">
        <v>94</v>
      </c>
      <c r="R650" t="s">
        <v>51</v>
      </c>
      <c r="S650">
        <v>70</v>
      </c>
      <c r="T650" s="102">
        <v>0.4236111111111111</v>
      </c>
      <c r="U650" t="s">
        <v>1879</v>
      </c>
      <c r="V650">
        <v>24</v>
      </c>
      <c r="W650" t="s">
        <v>1798</v>
      </c>
      <c r="X650">
        <v>4</v>
      </c>
      <c r="AB650" s="77">
        <f t="shared" si="10"/>
        <v>270</v>
      </c>
    </row>
    <row r="651" spans="1:28" x14ac:dyDescent="0.3">
      <c r="A651" s="34">
        <v>42289</v>
      </c>
      <c r="B651">
        <v>1159</v>
      </c>
      <c r="C651" t="s">
        <v>1282</v>
      </c>
      <c r="D651" t="s">
        <v>1283</v>
      </c>
      <c r="E651">
        <v>38</v>
      </c>
      <c r="F651" t="s">
        <v>1403</v>
      </c>
      <c r="G651" t="s">
        <v>1502</v>
      </c>
      <c r="H651" t="s">
        <v>1300</v>
      </c>
      <c r="I651" s="102">
        <v>0.97916666666666663</v>
      </c>
      <c r="J651" t="s">
        <v>1729</v>
      </c>
      <c r="K651" s="102">
        <v>0.13194444444444445</v>
      </c>
      <c r="L651">
        <v>2</v>
      </c>
      <c r="M651" t="s">
        <v>1326</v>
      </c>
      <c r="N651" t="s">
        <v>1506</v>
      </c>
      <c r="O651" s="102">
        <v>0.41666666666666669</v>
      </c>
      <c r="P651">
        <v>89</v>
      </c>
      <c r="Q651">
        <v>95</v>
      </c>
      <c r="R651" t="s">
        <v>51</v>
      </c>
      <c r="S651">
        <v>78</v>
      </c>
      <c r="T651" t="s">
        <v>51</v>
      </c>
      <c r="U651" t="s">
        <v>1690</v>
      </c>
      <c r="V651">
        <v>23</v>
      </c>
      <c r="W651" t="s">
        <v>1879</v>
      </c>
      <c r="X651">
        <v>0</v>
      </c>
      <c r="AB651" s="77">
        <f t="shared" si="10"/>
        <v>20</v>
      </c>
    </row>
    <row r="652" spans="1:28" x14ac:dyDescent="0.3">
      <c r="A652" s="34">
        <v>42290</v>
      </c>
      <c r="B652">
        <v>1159</v>
      </c>
      <c r="C652" t="s">
        <v>1282</v>
      </c>
      <c r="D652" t="s">
        <v>1283</v>
      </c>
      <c r="E652">
        <v>38</v>
      </c>
      <c r="F652" t="s">
        <v>1617</v>
      </c>
      <c r="G652" t="s">
        <v>1308</v>
      </c>
      <c r="H652" t="s">
        <v>1671</v>
      </c>
      <c r="I652" s="102">
        <v>4.1666666666666664E-2</v>
      </c>
      <c r="J652" t="s">
        <v>1385</v>
      </c>
      <c r="K652" s="102">
        <v>0.4375</v>
      </c>
      <c r="L652">
        <v>7</v>
      </c>
      <c r="M652" t="s">
        <v>1296</v>
      </c>
      <c r="N652" t="s">
        <v>1356</v>
      </c>
      <c r="O652" s="102">
        <v>0.88194444444444453</v>
      </c>
      <c r="P652">
        <v>79</v>
      </c>
      <c r="Q652">
        <v>89</v>
      </c>
      <c r="R652" t="s">
        <v>51</v>
      </c>
      <c r="S652">
        <v>69</v>
      </c>
      <c r="T652" s="102">
        <v>0.4375</v>
      </c>
      <c r="U652" t="s">
        <v>1373</v>
      </c>
      <c r="V652">
        <v>22</v>
      </c>
      <c r="W652" t="s">
        <v>1366</v>
      </c>
      <c r="X652">
        <v>6</v>
      </c>
      <c r="AB652" s="77">
        <f t="shared" si="10"/>
        <v>70</v>
      </c>
    </row>
    <row r="653" spans="1:28" x14ac:dyDescent="0.3">
      <c r="A653" s="34">
        <v>42291</v>
      </c>
      <c r="B653">
        <v>1159</v>
      </c>
      <c r="C653" t="s">
        <v>1282</v>
      </c>
      <c r="D653" t="s">
        <v>1283</v>
      </c>
      <c r="E653">
        <v>38</v>
      </c>
      <c r="F653" t="s">
        <v>1521</v>
      </c>
      <c r="G653" t="s">
        <v>1308</v>
      </c>
      <c r="H653" t="s">
        <v>1348</v>
      </c>
      <c r="I653" s="102">
        <v>0.99305555555555547</v>
      </c>
      <c r="J653" t="s">
        <v>1549</v>
      </c>
      <c r="K653" s="102">
        <v>0.4513888888888889</v>
      </c>
      <c r="L653">
        <v>8</v>
      </c>
      <c r="M653" t="s">
        <v>1301</v>
      </c>
      <c r="N653" t="s">
        <v>1319</v>
      </c>
      <c r="O653" s="102">
        <v>0.65277777777777779</v>
      </c>
      <c r="P653">
        <v>73</v>
      </c>
      <c r="Q653">
        <v>91</v>
      </c>
      <c r="R653" s="102">
        <v>0.23611111111111113</v>
      </c>
      <c r="S653">
        <v>60</v>
      </c>
      <c r="T653" s="102">
        <v>0.44444444444444442</v>
      </c>
      <c r="U653" t="s">
        <v>1675</v>
      </c>
      <c r="V653">
        <v>21</v>
      </c>
      <c r="W653" t="s">
        <v>1707</v>
      </c>
      <c r="X653">
        <v>4</v>
      </c>
      <c r="AB653" s="77">
        <f t="shared" si="10"/>
        <v>80</v>
      </c>
    </row>
    <row r="654" spans="1:28" x14ac:dyDescent="0.3">
      <c r="A654" s="34">
        <v>42292</v>
      </c>
      <c r="B654">
        <v>1159</v>
      </c>
      <c r="C654" t="s">
        <v>1282</v>
      </c>
      <c r="D654" t="s">
        <v>1283</v>
      </c>
      <c r="E654">
        <v>38</v>
      </c>
      <c r="F654" t="s">
        <v>1333</v>
      </c>
      <c r="G654" t="s">
        <v>1308</v>
      </c>
      <c r="H654" t="s">
        <v>1541</v>
      </c>
      <c r="I654" s="102">
        <v>0.27777777777777779</v>
      </c>
      <c r="J654" t="s">
        <v>1295</v>
      </c>
      <c r="K654" s="102">
        <v>0.57638888888888895</v>
      </c>
      <c r="L654">
        <v>9</v>
      </c>
      <c r="M654" t="s">
        <v>1310</v>
      </c>
      <c r="N654" t="s">
        <v>1294</v>
      </c>
      <c r="O654" s="102">
        <v>0.69444444444444453</v>
      </c>
      <c r="P654">
        <v>73</v>
      </c>
      <c r="Q654">
        <v>95</v>
      </c>
      <c r="R654" s="102">
        <v>0.98611111111111116</v>
      </c>
      <c r="S654">
        <v>55</v>
      </c>
      <c r="T654" s="102">
        <v>0.47916666666666669</v>
      </c>
      <c r="U654" t="s">
        <v>1568</v>
      </c>
      <c r="V654">
        <v>0</v>
      </c>
      <c r="W654" t="s">
        <v>1567</v>
      </c>
      <c r="X654" t="s">
        <v>51</v>
      </c>
      <c r="AB654" s="77">
        <f t="shared" si="10"/>
        <v>90</v>
      </c>
    </row>
    <row r="655" spans="1:28" x14ac:dyDescent="0.3">
      <c r="A655" s="34">
        <v>42293</v>
      </c>
      <c r="B655">
        <v>1159</v>
      </c>
      <c r="C655" t="s">
        <v>1282</v>
      </c>
      <c r="D655" t="s">
        <v>1283</v>
      </c>
      <c r="E655">
        <v>38</v>
      </c>
      <c r="F655" t="s">
        <v>1449</v>
      </c>
      <c r="G655" t="s">
        <v>1308</v>
      </c>
      <c r="H655" t="s">
        <v>1453</v>
      </c>
      <c r="I655" s="102">
        <v>0.23611111111111113</v>
      </c>
      <c r="J655" t="s">
        <v>1530</v>
      </c>
      <c r="K655" s="102">
        <v>0.52083333333333337</v>
      </c>
      <c r="L655">
        <v>8</v>
      </c>
      <c r="M655" t="s">
        <v>1301</v>
      </c>
      <c r="N655" t="s">
        <v>1354</v>
      </c>
      <c r="O655" s="102">
        <v>0.63194444444444442</v>
      </c>
      <c r="P655">
        <v>83</v>
      </c>
      <c r="Q655">
        <v>95</v>
      </c>
      <c r="R655" t="s">
        <v>51</v>
      </c>
      <c r="S655">
        <v>62</v>
      </c>
      <c r="T655" s="102">
        <v>0.51388888888888895</v>
      </c>
      <c r="U655" t="s">
        <v>1663</v>
      </c>
      <c r="V655">
        <v>9</v>
      </c>
      <c r="W655" t="s">
        <v>1740</v>
      </c>
      <c r="X655">
        <v>24</v>
      </c>
      <c r="AB655" s="77">
        <f t="shared" si="10"/>
        <v>80</v>
      </c>
    </row>
    <row r="656" spans="1:28" x14ac:dyDescent="0.3">
      <c r="A656" s="34">
        <v>42294</v>
      </c>
      <c r="B656">
        <v>1159</v>
      </c>
      <c r="C656" t="s">
        <v>1282</v>
      </c>
      <c r="D656" t="s">
        <v>1283</v>
      </c>
      <c r="E656">
        <v>38</v>
      </c>
      <c r="F656" t="s">
        <v>1497</v>
      </c>
      <c r="G656" t="s">
        <v>1469</v>
      </c>
      <c r="H656" t="s">
        <v>1633</v>
      </c>
      <c r="I656" s="102">
        <v>0.125</v>
      </c>
      <c r="J656" t="s">
        <v>1315</v>
      </c>
      <c r="K656" s="102">
        <v>0.625</v>
      </c>
      <c r="L656">
        <v>8</v>
      </c>
      <c r="M656" t="s">
        <v>1703</v>
      </c>
      <c r="N656" t="s">
        <v>1436</v>
      </c>
      <c r="O656" s="102">
        <v>0.61805555555555558</v>
      </c>
      <c r="P656">
        <v>85</v>
      </c>
      <c r="Q656">
        <v>95</v>
      </c>
      <c r="R656" t="s">
        <v>51</v>
      </c>
      <c r="S656">
        <v>70</v>
      </c>
      <c r="T656" s="102">
        <v>0.54166666666666663</v>
      </c>
      <c r="U656" t="s">
        <v>1520</v>
      </c>
      <c r="V656">
        <v>0</v>
      </c>
      <c r="W656" t="s">
        <v>1626</v>
      </c>
      <c r="X656">
        <v>20</v>
      </c>
      <c r="AB656" s="77">
        <f t="shared" si="10"/>
        <v>80</v>
      </c>
    </row>
    <row r="657" spans="1:28" x14ac:dyDescent="0.3">
      <c r="A657" s="34">
        <v>42295</v>
      </c>
      <c r="B657">
        <v>1159</v>
      </c>
      <c r="C657" t="s">
        <v>1282</v>
      </c>
      <c r="D657" t="s">
        <v>1283</v>
      </c>
      <c r="E657">
        <v>38</v>
      </c>
      <c r="F657" t="s">
        <v>1536</v>
      </c>
      <c r="G657" t="s">
        <v>1561</v>
      </c>
      <c r="H657" t="s">
        <v>1300</v>
      </c>
      <c r="I657" s="102">
        <v>0.14583333333333334</v>
      </c>
      <c r="J657" t="s">
        <v>1395</v>
      </c>
      <c r="K657" s="102">
        <v>0.4861111111111111</v>
      </c>
      <c r="L657">
        <v>28</v>
      </c>
      <c r="M657" t="s">
        <v>1335</v>
      </c>
      <c r="N657" t="s">
        <v>1294</v>
      </c>
      <c r="O657" s="102">
        <v>0.18055555555555555</v>
      </c>
      <c r="P657">
        <v>91</v>
      </c>
      <c r="Q657">
        <v>95</v>
      </c>
      <c r="R657" t="s">
        <v>51</v>
      </c>
      <c r="S657">
        <v>84</v>
      </c>
      <c r="T657" t="s">
        <v>51</v>
      </c>
      <c r="U657" t="s">
        <v>1640</v>
      </c>
      <c r="V657">
        <v>10</v>
      </c>
      <c r="W657" t="s">
        <v>1810</v>
      </c>
      <c r="X657">
        <v>0</v>
      </c>
      <c r="AB657" s="77">
        <f t="shared" si="10"/>
        <v>280</v>
      </c>
    </row>
    <row r="658" spans="1:28" x14ac:dyDescent="0.3">
      <c r="A658" s="34">
        <v>42296</v>
      </c>
      <c r="B658">
        <v>1159</v>
      </c>
      <c r="C658" t="s">
        <v>1282</v>
      </c>
      <c r="D658" t="s">
        <v>1283</v>
      </c>
      <c r="E658">
        <v>38</v>
      </c>
      <c r="F658" t="s">
        <v>1386</v>
      </c>
      <c r="G658" t="s">
        <v>2030</v>
      </c>
      <c r="H658" t="s">
        <v>1321</v>
      </c>
      <c r="I658" s="102">
        <v>0.99930555555555556</v>
      </c>
      <c r="J658" t="s">
        <v>1295</v>
      </c>
      <c r="K658" s="102">
        <v>3.4722222222222224E-2</v>
      </c>
      <c r="L658">
        <v>7</v>
      </c>
      <c r="M658" t="s">
        <v>1404</v>
      </c>
      <c r="N658" t="s">
        <v>1380</v>
      </c>
      <c r="O658" s="102">
        <v>0.65972222222222221</v>
      </c>
      <c r="P658">
        <v>95</v>
      </c>
      <c r="Q658">
        <v>95</v>
      </c>
      <c r="R658" t="s">
        <v>51</v>
      </c>
      <c r="S658">
        <v>94</v>
      </c>
      <c r="T658" t="s">
        <v>51</v>
      </c>
      <c r="U658" t="s">
        <v>1660</v>
      </c>
      <c r="V658">
        <v>24</v>
      </c>
      <c r="W658" t="s">
        <v>1593</v>
      </c>
      <c r="X658">
        <v>4</v>
      </c>
      <c r="AB658" s="77">
        <f t="shared" si="10"/>
        <v>70</v>
      </c>
    </row>
    <row r="659" spans="1:28" x14ac:dyDescent="0.3">
      <c r="A659" s="34">
        <v>42297</v>
      </c>
      <c r="B659">
        <v>1159</v>
      </c>
      <c r="C659" t="s">
        <v>1282</v>
      </c>
      <c r="D659" t="s">
        <v>1283</v>
      </c>
      <c r="E659">
        <v>38</v>
      </c>
      <c r="F659" t="s">
        <v>1538</v>
      </c>
      <c r="G659" t="s">
        <v>1352</v>
      </c>
      <c r="H659" t="s">
        <v>1523</v>
      </c>
      <c r="I659" s="102">
        <v>0.99305555555555547</v>
      </c>
      <c r="J659" t="s">
        <v>1287</v>
      </c>
      <c r="K659" s="102">
        <v>0.61111111111111105</v>
      </c>
      <c r="L659">
        <v>3</v>
      </c>
      <c r="M659" t="s">
        <v>1296</v>
      </c>
      <c r="N659" t="s">
        <v>1316</v>
      </c>
      <c r="O659" s="102">
        <v>0.54861111111111105</v>
      </c>
      <c r="P659">
        <v>83</v>
      </c>
      <c r="Q659">
        <v>96</v>
      </c>
      <c r="R659" s="102">
        <v>0</v>
      </c>
      <c r="S659">
        <v>73</v>
      </c>
      <c r="T659" s="102">
        <v>0.61111111111111105</v>
      </c>
      <c r="U659" t="s">
        <v>1573</v>
      </c>
      <c r="V659">
        <v>19</v>
      </c>
      <c r="W659" t="s">
        <v>1660</v>
      </c>
      <c r="X659">
        <v>0</v>
      </c>
      <c r="AB659" s="77">
        <f t="shared" si="10"/>
        <v>30</v>
      </c>
    </row>
    <row r="660" spans="1:28" x14ac:dyDescent="0.3">
      <c r="A660" s="34">
        <v>42298</v>
      </c>
      <c r="B660">
        <v>1159</v>
      </c>
      <c r="C660" t="s">
        <v>1282</v>
      </c>
      <c r="D660" t="s">
        <v>1283</v>
      </c>
      <c r="E660">
        <v>38</v>
      </c>
      <c r="F660" t="s">
        <v>1671</v>
      </c>
      <c r="G660" t="s">
        <v>1308</v>
      </c>
      <c r="H660" t="s">
        <v>1422</v>
      </c>
      <c r="I660" s="102">
        <v>0.95138888888888884</v>
      </c>
      <c r="J660" t="s">
        <v>1729</v>
      </c>
      <c r="K660" s="102">
        <v>0.5</v>
      </c>
      <c r="L660">
        <v>30</v>
      </c>
      <c r="M660" t="s">
        <v>1335</v>
      </c>
      <c r="N660" t="s">
        <v>1391</v>
      </c>
      <c r="O660" s="102">
        <v>0.51388888888888895</v>
      </c>
      <c r="P660">
        <v>85</v>
      </c>
      <c r="Q660">
        <v>93</v>
      </c>
      <c r="R660" t="s">
        <v>51</v>
      </c>
      <c r="S660">
        <v>70</v>
      </c>
      <c r="T660" s="102">
        <v>0.4513888888888889</v>
      </c>
      <c r="U660" t="s">
        <v>1420</v>
      </c>
      <c r="V660">
        <v>10</v>
      </c>
      <c r="W660" t="s">
        <v>1752</v>
      </c>
      <c r="X660">
        <v>16</v>
      </c>
      <c r="AB660" s="77">
        <f t="shared" si="10"/>
        <v>300</v>
      </c>
    </row>
    <row r="661" spans="1:28" x14ac:dyDescent="0.3">
      <c r="A661" s="34">
        <v>42299</v>
      </c>
      <c r="B661">
        <v>1159</v>
      </c>
      <c r="C661" t="s">
        <v>1282</v>
      </c>
      <c r="D661" t="s">
        <v>1283</v>
      </c>
      <c r="E661">
        <v>38</v>
      </c>
      <c r="F661" t="s">
        <v>1292</v>
      </c>
      <c r="G661" t="s">
        <v>1308</v>
      </c>
      <c r="H661" t="s">
        <v>1440</v>
      </c>
      <c r="I661" s="102">
        <v>0.99930555555555556</v>
      </c>
      <c r="J661" t="s">
        <v>1502</v>
      </c>
      <c r="K661" s="102">
        <v>0.40277777777777773</v>
      </c>
      <c r="L661">
        <v>22</v>
      </c>
      <c r="M661" t="s">
        <v>1288</v>
      </c>
      <c r="N661" t="s">
        <v>1340</v>
      </c>
      <c r="O661" s="102">
        <v>0.97222222222222221</v>
      </c>
      <c r="P661">
        <v>88</v>
      </c>
      <c r="Q661">
        <v>95</v>
      </c>
      <c r="R661" t="s">
        <v>51</v>
      </c>
      <c r="S661">
        <v>72</v>
      </c>
      <c r="T661" s="102">
        <v>0.40277777777777773</v>
      </c>
      <c r="U661" t="s">
        <v>1688</v>
      </c>
      <c r="V661">
        <v>10</v>
      </c>
      <c r="W661" t="s">
        <v>1692</v>
      </c>
      <c r="X661">
        <v>2</v>
      </c>
      <c r="AB661" s="77">
        <f t="shared" si="10"/>
        <v>220</v>
      </c>
    </row>
    <row r="662" spans="1:28" x14ac:dyDescent="0.3">
      <c r="A662" s="34">
        <v>42300</v>
      </c>
      <c r="B662">
        <v>1159</v>
      </c>
      <c r="C662" t="s">
        <v>1282</v>
      </c>
      <c r="D662" t="s">
        <v>1283</v>
      </c>
      <c r="E662">
        <v>38</v>
      </c>
      <c r="F662" t="s">
        <v>1422</v>
      </c>
      <c r="G662" t="s">
        <v>1308</v>
      </c>
      <c r="H662" t="s">
        <v>1322</v>
      </c>
      <c r="I662" s="102">
        <v>0.29166666666666669</v>
      </c>
      <c r="J662" t="s">
        <v>1334</v>
      </c>
      <c r="K662" s="102">
        <v>0.54166666666666663</v>
      </c>
      <c r="L662">
        <v>31</v>
      </c>
      <c r="M662" t="s">
        <v>1435</v>
      </c>
      <c r="N662" t="s">
        <v>1340</v>
      </c>
      <c r="O662" s="102">
        <v>0.5625</v>
      </c>
      <c r="P662">
        <v>85</v>
      </c>
      <c r="Q662">
        <v>96</v>
      </c>
      <c r="R662" s="102">
        <v>0.29166666666666669</v>
      </c>
      <c r="S662">
        <v>71</v>
      </c>
      <c r="T662" s="102">
        <v>0.54166666666666663</v>
      </c>
      <c r="U662" t="s">
        <v>1392</v>
      </c>
      <c r="V662">
        <v>0</v>
      </c>
      <c r="W662" t="s">
        <v>1740</v>
      </c>
      <c r="X662">
        <v>23</v>
      </c>
      <c r="AB662" s="77">
        <f t="shared" si="10"/>
        <v>310</v>
      </c>
    </row>
    <row r="663" spans="1:28" x14ac:dyDescent="0.3">
      <c r="A663" s="34">
        <v>42301</v>
      </c>
      <c r="B663">
        <v>1159</v>
      </c>
      <c r="C663" t="s">
        <v>1282</v>
      </c>
      <c r="D663" t="s">
        <v>1283</v>
      </c>
      <c r="E663">
        <v>38</v>
      </c>
      <c r="F663" t="s">
        <v>1586</v>
      </c>
      <c r="G663" t="s">
        <v>1682</v>
      </c>
      <c r="H663" t="s">
        <v>1497</v>
      </c>
      <c r="I663" s="102">
        <v>1.3888888888888888E-2</v>
      </c>
      <c r="J663" t="s">
        <v>1516</v>
      </c>
      <c r="K663" s="102">
        <v>0.47222222222222227</v>
      </c>
      <c r="L663">
        <v>29</v>
      </c>
      <c r="M663" t="s">
        <v>1335</v>
      </c>
      <c r="N663" t="s">
        <v>1436</v>
      </c>
      <c r="O663" s="102">
        <v>0.69444444444444453</v>
      </c>
      <c r="P663">
        <v>89</v>
      </c>
      <c r="Q663">
        <v>95</v>
      </c>
      <c r="R663" t="s">
        <v>51</v>
      </c>
      <c r="S663">
        <v>69</v>
      </c>
      <c r="T663" s="102">
        <v>0.4861111111111111</v>
      </c>
      <c r="U663" t="s">
        <v>1831</v>
      </c>
      <c r="V663">
        <v>23</v>
      </c>
      <c r="W663" t="s">
        <v>1856</v>
      </c>
      <c r="X663">
        <v>1</v>
      </c>
      <c r="AB663" s="77">
        <f t="shared" si="10"/>
        <v>290</v>
      </c>
    </row>
    <row r="664" spans="1:28" x14ac:dyDescent="0.3">
      <c r="A664" s="34">
        <v>42302</v>
      </c>
      <c r="B664">
        <v>1159</v>
      </c>
      <c r="C664" t="s">
        <v>1282</v>
      </c>
      <c r="D664" t="s">
        <v>1283</v>
      </c>
      <c r="E664">
        <v>38</v>
      </c>
      <c r="F664" t="s">
        <v>1490</v>
      </c>
      <c r="G664" t="s">
        <v>1308</v>
      </c>
      <c r="H664" t="s">
        <v>1612</v>
      </c>
      <c r="I664" s="102">
        <v>0.99930555555555556</v>
      </c>
      <c r="J664" t="s">
        <v>1390</v>
      </c>
      <c r="K664" s="102">
        <v>0.58333333333333337</v>
      </c>
      <c r="L664">
        <v>7</v>
      </c>
      <c r="M664" t="s">
        <v>1358</v>
      </c>
      <c r="N664" t="s">
        <v>1356</v>
      </c>
      <c r="O664" s="102">
        <v>0.51388888888888895</v>
      </c>
      <c r="P664">
        <v>95</v>
      </c>
      <c r="Q664">
        <v>96</v>
      </c>
      <c r="R664" s="102">
        <v>0.29166666666666669</v>
      </c>
      <c r="S664">
        <v>94</v>
      </c>
      <c r="T664" t="s">
        <v>51</v>
      </c>
      <c r="U664" t="s">
        <v>1911</v>
      </c>
      <c r="V664">
        <v>0</v>
      </c>
      <c r="W664" t="s">
        <v>1791</v>
      </c>
      <c r="X664">
        <v>24</v>
      </c>
      <c r="AB664" s="77">
        <f t="shared" si="10"/>
        <v>70</v>
      </c>
    </row>
    <row r="665" spans="1:28" x14ac:dyDescent="0.3">
      <c r="A665" s="34">
        <v>42303</v>
      </c>
      <c r="B665">
        <v>1159</v>
      </c>
      <c r="C665" t="s">
        <v>1282</v>
      </c>
      <c r="D665" t="s">
        <v>1283</v>
      </c>
      <c r="E665">
        <v>38</v>
      </c>
      <c r="F665" t="s">
        <v>1704</v>
      </c>
      <c r="G665" t="s">
        <v>1288</v>
      </c>
      <c r="H665" t="s">
        <v>1612</v>
      </c>
      <c r="I665" s="102">
        <v>2.0833333333333332E-2</v>
      </c>
      <c r="J665" t="s">
        <v>1781</v>
      </c>
      <c r="K665" s="102">
        <v>0.3888888888888889</v>
      </c>
      <c r="L665">
        <v>27</v>
      </c>
      <c r="M665" t="s">
        <v>1396</v>
      </c>
      <c r="N665" t="s">
        <v>1319</v>
      </c>
      <c r="O665" s="102">
        <v>0.69444444444444453</v>
      </c>
      <c r="P665">
        <v>76</v>
      </c>
      <c r="Q665">
        <v>95</v>
      </c>
      <c r="R665" t="s">
        <v>51</v>
      </c>
      <c r="S665">
        <v>57</v>
      </c>
      <c r="T665" s="102">
        <v>0.28472222222222221</v>
      </c>
      <c r="U665" t="s">
        <v>1791</v>
      </c>
      <c r="V665">
        <v>0</v>
      </c>
      <c r="W665" t="s">
        <v>1884</v>
      </c>
      <c r="X665">
        <v>14</v>
      </c>
      <c r="AB665" s="77">
        <f t="shared" si="10"/>
        <v>270</v>
      </c>
    </row>
    <row r="666" spans="1:28" x14ac:dyDescent="0.3">
      <c r="A666" s="34">
        <v>42304</v>
      </c>
      <c r="B666">
        <v>1159</v>
      </c>
      <c r="C666" t="s">
        <v>1282</v>
      </c>
      <c r="D666" t="s">
        <v>1283</v>
      </c>
      <c r="E666">
        <v>38</v>
      </c>
      <c r="F666" t="s">
        <v>1574</v>
      </c>
      <c r="G666" t="s">
        <v>1610</v>
      </c>
      <c r="H666" t="s">
        <v>1483</v>
      </c>
      <c r="I666" s="102">
        <v>0.31944444444444448</v>
      </c>
      <c r="J666" t="s">
        <v>1303</v>
      </c>
      <c r="K666" s="102">
        <v>0.47916666666666669</v>
      </c>
      <c r="L666">
        <v>29</v>
      </c>
      <c r="M666" t="s">
        <v>1288</v>
      </c>
      <c r="N666" t="s">
        <v>1368</v>
      </c>
      <c r="O666" s="102">
        <v>0.18055555555555555</v>
      </c>
      <c r="P666">
        <v>80</v>
      </c>
      <c r="Q666">
        <v>95</v>
      </c>
      <c r="R666" t="s">
        <v>51</v>
      </c>
      <c r="S666">
        <v>67</v>
      </c>
      <c r="T666" s="102">
        <v>0.47916666666666669</v>
      </c>
      <c r="U666" t="s">
        <v>1683</v>
      </c>
      <c r="V666">
        <v>10</v>
      </c>
      <c r="W666" t="s">
        <v>1509</v>
      </c>
      <c r="X666">
        <v>3</v>
      </c>
      <c r="AB666" s="77">
        <f t="shared" si="10"/>
        <v>290</v>
      </c>
    </row>
    <row r="667" spans="1:28" x14ac:dyDescent="0.3">
      <c r="A667" s="34">
        <v>42305</v>
      </c>
      <c r="B667">
        <v>1159</v>
      </c>
      <c r="C667" t="s">
        <v>1282</v>
      </c>
      <c r="D667" t="s">
        <v>1283</v>
      </c>
      <c r="E667">
        <v>38</v>
      </c>
      <c r="F667" t="s">
        <v>1377</v>
      </c>
      <c r="G667" t="s">
        <v>1308</v>
      </c>
      <c r="H667" t="s">
        <v>1333</v>
      </c>
      <c r="I667" s="102">
        <v>0.1111111111111111</v>
      </c>
      <c r="J667" t="s">
        <v>1315</v>
      </c>
      <c r="K667" s="102">
        <v>0.52777777777777779</v>
      </c>
      <c r="L667">
        <v>26</v>
      </c>
      <c r="M667" t="s">
        <v>1435</v>
      </c>
      <c r="N667" t="s">
        <v>1391</v>
      </c>
      <c r="O667" s="102">
        <v>0.18055555555555555</v>
      </c>
      <c r="P667">
        <v>80</v>
      </c>
      <c r="Q667">
        <v>92</v>
      </c>
      <c r="R667" s="102">
        <v>0.10416666666666667</v>
      </c>
      <c r="S667">
        <v>65</v>
      </c>
      <c r="T667" s="102">
        <v>0.69444444444444453</v>
      </c>
      <c r="U667" t="s">
        <v>1711</v>
      </c>
      <c r="V667">
        <v>20</v>
      </c>
      <c r="W667" t="s">
        <v>1967</v>
      </c>
      <c r="X667">
        <v>0</v>
      </c>
      <c r="AB667" s="77">
        <f t="shared" si="10"/>
        <v>260</v>
      </c>
    </row>
    <row r="668" spans="1:28" x14ac:dyDescent="0.3">
      <c r="A668" s="34">
        <v>42306</v>
      </c>
      <c r="B668">
        <v>1159</v>
      </c>
      <c r="C668" t="s">
        <v>1282</v>
      </c>
      <c r="D668" t="s">
        <v>1283</v>
      </c>
      <c r="E668">
        <v>38</v>
      </c>
      <c r="F668" t="s">
        <v>1622</v>
      </c>
      <c r="G668" t="s">
        <v>1308</v>
      </c>
      <c r="H668" t="s">
        <v>1357</v>
      </c>
      <c r="I668" s="102">
        <v>3.4722222222222224E-2</v>
      </c>
      <c r="J668" t="s">
        <v>1730</v>
      </c>
      <c r="K668" s="102">
        <v>0.99930555555555556</v>
      </c>
      <c r="L668">
        <v>8</v>
      </c>
      <c r="M668" t="s">
        <v>1335</v>
      </c>
      <c r="N668" t="s">
        <v>1289</v>
      </c>
      <c r="O668" s="102">
        <v>0.55555555555555558</v>
      </c>
      <c r="P668">
        <v>86</v>
      </c>
      <c r="Q668">
        <v>92</v>
      </c>
      <c r="R668" t="s">
        <v>51</v>
      </c>
      <c r="S668">
        <v>59</v>
      </c>
      <c r="T668" s="102">
        <v>0.99305555555555547</v>
      </c>
      <c r="U668" t="s">
        <v>1480</v>
      </c>
      <c r="V668">
        <v>11</v>
      </c>
      <c r="W668" t="s">
        <v>1880</v>
      </c>
      <c r="X668">
        <v>4</v>
      </c>
      <c r="AB668" s="77">
        <f t="shared" si="10"/>
        <v>80</v>
      </c>
    </row>
    <row r="669" spans="1:28" x14ac:dyDescent="0.3">
      <c r="A669" s="34">
        <v>42307</v>
      </c>
      <c r="B669">
        <v>1159</v>
      </c>
      <c r="C669" t="s">
        <v>1282</v>
      </c>
      <c r="D669" t="s">
        <v>1283</v>
      </c>
      <c r="E669">
        <v>38</v>
      </c>
      <c r="F669" t="s">
        <v>1722</v>
      </c>
      <c r="G669" t="s">
        <v>1308</v>
      </c>
      <c r="H669" t="s">
        <v>1586</v>
      </c>
      <c r="I669" s="102">
        <v>0.99930555555555556</v>
      </c>
      <c r="J669" t="s">
        <v>1719</v>
      </c>
      <c r="K669" s="102">
        <v>2.0833333333333332E-2</v>
      </c>
      <c r="L669">
        <v>29</v>
      </c>
      <c r="M669" t="s">
        <v>1703</v>
      </c>
      <c r="N669" t="s">
        <v>1289</v>
      </c>
      <c r="O669" s="102">
        <v>0.90972222222222221</v>
      </c>
      <c r="P669">
        <v>80</v>
      </c>
      <c r="Q669">
        <v>94</v>
      </c>
      <c r="R669" t="s">
        <v>51</v>
      </c>
      <c r="S669">
        <v>56</v>
      </c>
      <c r="T669" s="102">
        <v>1.3888888888888888E-2</v>
      </c>
      <c r="U669" t="s">
        <v>1685</v>
      </c>
      <c r="V669">
        <v>10</v>
      </c>
      <c r="W669" t="s">
        <v>1768</v>
      </c>
      <c r="X669">
        <v>24</v>
      </c>
      <c r="AB669" s="77">
        <f t="shared" si="10"/>
        <v>290</v>
      </c>
    </row>
    <row r="670" spans="1:28" x14ac:dyDescent="0.3">
      <c r="A670" s="34">
        <v>42308</v>
      </c>
      <c r="B670">
        <v>1159</v>
      </c>
      <c r="C670" t="s">
        <v>1282</v>
      </c>
      <c r="D670" t="s">
        <v>1283</v>
      </c>
      <c r="E670">
        <v>38</v>
      </c>
      <c r="F670" t="s">
        <v>1563</v>
      </c>
      <c r="G670" t="s">
        <v>1308</v>
      </c>
      <c r="H670" t="s">
        <v>1368</v>
      </c>
      <c r="I670" s="102">
        <v>0.99930555555555556</v>
      </c>
      <c r="J670" t="s">
        <v>1693</v>
      </c>
      <c r="K670" s="102">
        <v>0.49305555555555558</v>
      </c>
      <c r="L670">
        <v>30</v>
      </c>
      <c r="M670" t="s">
        <v>1358</v>
      </c>
      <c r="N670" t="s">
        <v>1327</v>
      </c>
      <c r="O670" s="102">
        <v>0.19444444444444445</v>
      </c>
      <c r="P670">
        <v>78</v>
      </c>
      <c r="Q670">
        <v>94</v>
      </c>
      <c r="R670" t="s">
        <v>51</v>
      </c>
      <c r="S670">
        <v>59</v>
      </c>
      <c r="T670" s="102">
        <v>0.4861111111111111</v>
      </c>
      <c r="U670" t="s">
        <v>1832</v>
      </c>
      <c r="V670">
        <v>24</v>
      </c>
      <c r="W670" t="s">
        <v>1819</v>
      </c>
      <c r="X670">
        <v>4</v>
      </c>
      <c r="AB670" s="77">
        <f t="shared" si="10"/>
        <v>300</v>
      </c>
    </row>
    <row r="671" spans="1:28" x14ac:dyDescent="0.3">
      <c r="A671" s="34">
        <v>42309</v>
      </c>
      <c r="B671">
        <v>1159</v>
      </c>
      <c r="C671" t="s">
        <v>1282</v>
      </c>
      <c r="D671" t="s">
        <v>1283</v>
      </c>
      <c r="E671">
        <v>38</v>
      </c>
      <c r="F671" t="s">
        <v>1490</v>
      </c>
      <c r="G671" t="s">
        <v>1308</v>
      </c>
      <c r="H671" t="s">
        <v>1486</v>
      </c>
      <c r="I671" s="102">
        <v>0.20138888888888887</v>
      </c>
      <c r="J671" t="s">
        <v>1395</v>
      </c>
      <c r="K671" s="102">
        <v>0.90972222222222221</v>
      </c>
      <c r="L671">
        <v>12</v>
      </c>
      <c r="M671" t="s">
        <v>1288</v>
      </c>
      <c r="N671" t="s">
        <v>1319</v>
      </c>
      <c r="O671" s="102">
        <v>0.85416666666666663</v>
      </c>
      <c r="P671">
        <v>89</v>
      </c>
      <c r="Q671">
        <v>95</v>
      </c>
      <c r="R671" s="102">
        <v>0.20833333333333334</v>
      </c>
      <c r="S671">
        <v>53</v>
      </c>
      <c r="T671" s="102">
        <v>0.84722222222222221</v>
      </c>
      <c r="U671" t="s">
        <v>1560</v>
      </c>
      <c r="V671">
        <v>9</v>
      </c>
      <c r="W671" t="s">
        <v>1712</v>
      </c>
      <c r="X671">
        <v>24</v>
      </c>
      <c r="AB671" s="77">
        <f t="shared" si="10"/>
        <v>120</v>
      </c>
    </row>
    <row r="672" spans="1:28" x14ac:dyDescent="0.3">
      <c r="A672" s="34">
        <v>42310</v>
      </c>
      <c r="B672">
        <v>1159</v>
      </c>
      <c r="C672" t="s">
        <v>1282</v>
      </c>
      <c r="D672" t="s">
        <v>1283</v>
      </c>
      <c r="E672">
        <v>38</v>
      </c>
      <c r="F672" t="s">
        <v>1295</v>
      </c>
      <c r="G672" t="s">
        <v>1308</v>
      </c>
      <c r="H672" t="s">
        <v>1292</v>
      </c>
      <c r="I672" s="102">
        <v>0.99305555555555547</v>
      </c>
      <c r="J672" t="s">
        <v>1516</v>
      </c>
      <c r="K672" s="102">
        <v>0.49305555555555558</v>
      </c>
      <c r="L672">
        <v>10</v>
      </c>
      <c r="M672" t="s">
        <v>1435</v>
      </c>
      <c r="N672" t="s">
        <v>1671</v>
      </c>
      <c r="O672" s="102">
        <v>0.33333333333333331</v>
      </c>
      <c r="P672">
        <v>61</v>
      </c>
      <c r="Q672">
        <v>85</v>
      </c>
      <c r="R672" s="102">
        <v>0.59027777777777779</v>
      </c>
      <c r="S672">
        <v>52</v>
      </c>
      <c r="T672" s="102">
        <v>0.80555555555555547</v>
      </c>
      <c r="U672" t="s">
        <v>1712</v>
      </c>
      <c r="V672">
        <v>0</v>
      </c>
      <c r="W672" t="s">
        <v>1624</v>
      </c>
      <c r="X672">
        <v>24</v>
      </c>
      <c r="AB672" s="77">
        <f t="shared" si="10"/>
        <v>100</v>
      </c>
    </row>
    <row r="673" spans="1:28" x14ac:dyDescent="0.3">
      <c r="A673" s="34">
        <v>42311</v>
      </c>
      <c r="B673">
        <v>1159</v>
      </c>
      <c r="C673" t="s">
        <v>1282</v>
      </c>
      <c r="D673" t="s">
        <v>1283</v>
      </c>
      <c r="E673">
        <v>38</v>
      </c>
      <c r="F673" t="s">
        <v>1363</v>
      </c>
      <c r="G673" t="s">
        <v>1431</v>
      </c>
      <c r="H673" t="s">
        <v>1319</v>
      </c>
      <c r="I673" s="102">
        <v>0.99930555555555556</v>
      </c>
      <c r="J673" t="s">
        <v>1571</v>
      </c>
      <c r="K673" s="102">
        <v>5.5555555555555552E-2</v>
      </c>
      <c r="L673">
        <v>20</v>
      </c>
      <c r="M673" t="s">
        <v>1513</v>
      </c>
      <c r="N673" t="s">
        <v>1351</v>
      </c>
      <c r="O673" s="102">
        <v>5.5555555555555552E-2</v>
      </c>
      <c r="P673">
        <v>79</v>
      </c>
      <c r="Q673">
        <v>95</v>
      </c>
      <c r="R673" t="s">
        <v>51</v>
      </c>
      <c r="S673">
        <v>48</v>
      </c>
      <c r="T673" s="102">
        <v>9.7222222222222224E-2</v>
      </c>
      <c r="U673" t="s">
        <v>1525</v>
      </c>
      <c r="V673">
        <v>24</v>
      </c>
      <c r="W673" t="s">
        <v>1887</v>
      </c>
      <c r="X673">
        <v>3</v>
      </c>
      <c r="AB673" s="77">
        <f t="shared" si="10"/>
        <v>200</v>
      </c>
    </row>
    <row r="674" spans="1:28" x14ac:dyDescent="0.3">
      <c r="A674" s="34">
        <v>42312</v>
      </c>
      <c r="B674">
        <v>1159</v>
      </c>
      <c r="C674" t="s">
        <v>1282</v>
      </c>
      <c r="D674" t="s">
        <v>1283</v>
      </c>
      <c r="E674">
        <v>38</v>
      </c>
      <c r="F674" t="s">
        <v>1287</v>
      </c>
      <c r="G674" t="s">
        <v>1465</v>
      </c>
      <c r="H674" t="s">
        <v>1449</v>
      </c>
      <c r="I674" s="102">
        <v>8.3333333333333329E-2</v>
      </c>
      <c r="J674" t="s">
        <v>1726</v>
      </c>
      <c r="K674" s="102">
        <v>0.625</v>
      </c>
      <c r="L674">
        <v>28</v>
      </c>
      <c r="M674" t="s">
        <v>1296</v>
      </c>
      <c r="N674" t="s">
        <v>1286</v>
      </c>
      <c r="O674" s="102">
        <v>0.99930555555555556</v>
      </c>
      <c r="P674">
        <v>84</v>
      </c>
      <c r="Q674">
        <v>95</v>
      </c>
      <c r="R674" s="102">
        <v>3.4722222222222224E-2</v>
      </c>
      <c r="S674">
        <v>57</v>
      </c>
      <c r="T674" s="102">
        <v>0.63194444444444442</v>
      </c>
      <c r="U674" t="s">
        <v>1479</v>
      </c>
      <c r="V674">
        <v>2</v>
      </c>
      <c r="W674" t="s">
        <v>1379</v>
      </c>
      <c r="X674">
        <v>15</v>
      </c>
      <c r="AB674" s="77">
        <f t="shared" si="10"/>
        <v>280</v>
      </c>
    </row>
    <row r="675" spans="1:28" x14ac:dyDescent="0.3">
      <c r="A675" s="34">
        <v>42313</v>
      </c>
      <c r="B675">
        <v>1159</v>
      </c>
      <c r="C675" t="s">
        <v>1282</v>
      </c>
      <c r="D675" t="s">
        <v>1283</v>
      </c>
      <c r="E675">
        <v>38</v>
      </c>
      <c r="F675" t="s">
        <v>1549</v>
      </c>
      <c r="G675" t="s">
        <v>1308</v>
      </c>
      <c r="H675" t="s">
        <v>1371</v>
      </c>
      <c r="I675" s="102">
        <v>0.29166666666666669</v>
      </c>
      <c r="J675" t="s">
        <v>1723</v>
      </c>
      <c r="K675" s="102">
        <v>0.56944444444444442</v>
      </c>
      <c r="L675">
        <v>26</v>
      </c>
      <c r="M675" t="s">
        <v>1288</v>
      </c>
      <c r="N675" t="s">
        <v>1294</v>
      </c>
      <c r="O675" s="102">
        <v>2.7777777777777776E-2</v>
      </c>
      <c r="P675">
        <v>89</v>
      </c>
      <c r="Q675">
        <v>94</v>
      </c>
      <c r="R675" t="s">
        <v>51</v>
      </c>
      <c r="S675">
        <v>72</v>
      </c>
      <c r="T675" s="102">
        <v>0</v>
      </c>
      <c r="U675" t="s">
        <v>1641</v>
      </c>
      <c r="V675" t="s">
        <v>51</v>
      </c>
      <c r="W675" t="s">
        <v>1596</v>
      </c>
      <c r="X675">
        <v>0</v>
      </c>
      <c r="AB675" s="77">
        <f t="shared" si="10"/>
        <v>260</v>
      </c>
    </row>
    <row r="676" spans="1:28" x14ac:dyDescent="0.3">
      <c r="A676" s="34">
        <v>42314</v>
      </c>
      <c r="B676">
        <v>1159</v>
      </c>
      <c r="C676" t="s">
        <v>1282</v>
      </c>
      <c r="D676" t="s">
        <v>1283</v>
      </c>
      <c r="E676">
        <v>38</v>
      </c>
      <c r="F676" t="s">
        <v>1623</v>
      </c>
      <c r="G676" t="s">
        <v>1308</v>
      </c>
      <c r="H676" t="s">
        <v>1313</v>
      </c>
      <c r="I676" s="102">
        <v>0.99930555555555556</v>
      </c>
      <c r="J676" t="s">
        <v>1767</v>
      </c>
      <c r="K676" s="102">
        <v>0.51388888888888895</v>
      </c>
      <c r="L676">
        <v>25</v>
      </c>
      <c r="M676" t="s">
        <v>1435</v>
      </c>
      <c r="N676" t="s">
        <v>1384</v>
      </c>
      <c r="O676" s="102">
        <v>0.15277777777777776</v>
      </c>
      <c r="P676">
        <v>79</v>
      </c>
      <c r="Q676">
        <v>95</v>
      </c>
      <c r="R676" t="s">
        <v>51</v>
      </c>
      <c r="S676">
        <v>53</v>
      </c>
      <c r="T676" s="102">
        <v>0.50694444444444442</v>
      </c>
      <c r="U676" t="s">
        <v>1705</v>
      </c>
      <c r="V676">
        <v>16</v>
      </c>
      <c r="W676" t="s">
        <v>1353</v>
      </c>
      <c r="X676">
        <v>3</v>
      </c>
      <c r="AB676" s="77">
        <f t="shared" si="10"/>
        <v>250</v>
      </c>
    </row>
    <row r="677" spans="1:28" x14ac:dyDescent="0.3">
      <c r="A677" s="34">
        <v>42315</v>
      </c>
      <c r="B677">
        <v>1159</v>
      </c>
      <c r="C677" t="s">
        <v>1282</v>
      </c>
      <c r="D677" t="s">
        <v>1283</v>
      </c>
      <c r="E677">
        <v>38</v>
      </c>
      <c r="F677" t="s">
        <v>1303</v>
      </c>
      <c r="G677" t="s">
        <v>1308</v>
      </c>
      <c r="H677" t="s">
        <v>1546</v>
      </c>
      <c r="I677" s="102">
        <v>0.2986111111111111</v>
      </c>
      <c r="J677" t="s">
        <v>1693</v>
      </c>
      <c r="K677" s="102">
        <v>0.46527777777777773</v>
      </c>
      <c r="L677">
        <v>21</v>
      </c>
      <c r="M677" t="s">
        <v>1326</v>
      </c>
      <c r="N677" t="s">
        <v>1391</v>
      </c>
      <c r="O677" s="102">
        <v>0.29166666666666669</v>
      </c>
      <c r="P677">
        <v>85</v>
      </c>
      <c r="Q677">
        <v>95</v>
      </c>
      <c r="R677" t="s">
        <v>51</v>
      </c>
      <c r="S677">
        <v>58</v>
      </c>
      <c r="T677" s="102">
        <v>0.46527777777777773</v>
      </c>
      <c r="U677" t="s">
        <v>1397</v>
      </c>
      <c r="V677">
        <v>11</v>
      </c>
      <c r="W677" t="s">
        <v>1727</v>
      </c>
      <c r="X677" t="s">
        <v>51</v>
      </c>
      <c r="AB677" s="77">
        <f t="shared" si="10"/>
        <v>210</v>
      </c>
    </row>
    <row r="678" spans="1:28" x14ac:dyDescent="0.3">
      <c r="A678" s="34">
        <v>42316</v>
      </c>
      <c r="B678">
        <v>1159</v>
      </c>
      <c r="C678" t="s">
        <v>1282</v>
      </c>
      <c r="D678" t="s">
        <v>1283</v>
      </c>
      <c r="E678">
        <v>38</v>
      </c>
      <c r="F678" t="s">
        <v>1571</v>
      </c>
      <c r="G678" t="s">
        <v>1308</v>
      </c>
      <c r="H678" t="s">
        <v>1302</v>
      </c>
      <c r="I678" s="102">
        <v>0.18055555555555555</v>
      </c>
      <c r="J678" t="s">
        <v>1701</v>
      </c>
      <c r="K678" t="s">
        <v>51</v>
      </c>
      <c r="L678">
        <v>28</v>
      </c>
      <c r="M678" t="s">
        <v>1296</v>
      </c>
      <c r="N678" t="s">
        <v>1286</v>
      </c>
      <c r="O678" s="102">
        <v>0.51388888888888895</v>
      </c>
      <c r="P678">
        <v>81</v>
      </c>
      <c r="Q678">
        <v>95</v>
      </c>
      <c r="R678" t="s">
        <v>51</v>
      </c>
      <c r="S678">
        <v>56</v>
      </c>
      <c r="T678" s="102">
        <v>0.4513888888888889</v>
      </c>
      <c r="U678" t="s">
        <v>1580</v>
      </c>
      <c r="V678">
        <v>24</v>
      </c>
      <c r="W678" t="s">
        <v>1511</v>
      </c>
      <c r="X678">
        <v>5</v>
      </c>
      <c r="AB678" s="77">
        <f t="shared" si="10"/>
        <v>280</v>
      </c>
    </row>
    <row r="679" spans="1:28" x14ac:dyDescent="0.3">
      <c r="A679" s="34">
        <v>42317</v>
      </c>
      <c r="B679">
        <v>1159</v>
      </c>
      <c r="C679" t="s">
        <v>1282</v>
      </c>
      <c r="D679" t="s">
        <v>1283</v>
      </c>
      <c r="E679">
        <v>38</v>
      </c>
      <c r="F679" t="s">
        <v>1315</v>
      </c>
      <c r="G679" t="s">
        <v>1308</v>
      </c>
      <c r="H679" t="s">
        <v>1577</v>
      </c>
      <c r="I679" s="102">
        <v>0.99930555555555556</v>
      </c>
      <c r="J679" t="s">
        <v>1775</v>
      </c>
      <c r="K679" s="102">
        <v>0.52083333333333337</v>
      </c>
      <c r="L679">
        <v>26</v>
      </c>
      <c r="M679" t="s">
        <v>1358</v>
      </c>
      <c r="N679" t="s">
        <v>1340</v>
      </c>
      <c r="O679" s="102">
        <v>4.8611111111111112E-2</v>
      </c>
      <c r="P679">
        <v>90</v>
      </c>
      <c r="Q679">
        <v>95</v>
      </c>
      <c r="R679" t="s">
        <v>51</v>
      </c>
      <c r="S679">
        <v>66</v>
      </c>
      <c r="T679" s="102">
        <v>0.51388888888888895</v>
      </c>
      <c r="U679" t="s">
        <v>1423</v>
      </c>
      <c r="V679">
        <v>11</v>
      </c>
      <c r="W679" t="s">
        <v>1580</v>
      </c>
      <c r="X679">
        <v>0</v>
      </c>
      <c r="AB679" s="77">
        <f t="shared" si="10"/>
        <v>260</v>
      </c>
    </row>
    <row r="680" spans="1:28" x14ac:dyDescent="0.3">
      <c r="A680" s="34">
        <v>42318</v>
      </c>
      <c r="B680">
        <v>1159</v>
      </c>
      <c r="C680" t="s">
        <v>1282</v>
      </c>
      <c r="D680" t="s">
        <v>1283</v>
      </c>
      <c r="E680">
        <v>38</v>
      </c>
      <c r="F680" t="s">
        <v>1368</v>
      </c>
      <c r="G680" t="s">
        <v>1352</v>
      </c>
      <c r="H680" t="s">
        <v>1309</v>
      </c>
      <c r="I680" s="102">
        <v>0.23611111111111113</v>
      </c>
      <c r="J680" t="s">
        <v>1334</v>
      </c>
      <c r="K680" s="102">
        <v>0.58333333333333337</v>
      </c>
      <c r="L680">
        <v>28</v>
      </c>
      <c r="M680" t="s">
        <v>1288</v>
      </c>
      <c r="N680" t="s">
        <v>1310</v>
      </c>
      <c r="O680" s="102">
        <v>0.68055555555555547</v>
      </c>
      <c r="P680">
        <v>94</v>
      </c>
      <c r="Q680">
        <v>95</v>
      </c>
      <c r="R680" t="s">
        <v>51</v>
      </c>
      <c r="S680">
        <v>92</v>
      </c>
      <c r="T680" t="s">
        <v>51</v>
      </c>
      <c r="U680" t="s">
        <v>2068</v>
      </c>
      <c r="V680">
        <v>0</v>
      </c>
      <c r="W680" t="s">
        <v>1873</v>
      </c>
      <c r="X680">
        <v>15</v>
      </c>
      <c r="AB680" s="77">
        <f t="shared" si="10"/>
        <v>280</v>
      </c>
    </row>
    <row r="681" spans="1:28" x14ac:dyDescent="0.3">
      <c r="A681" s="34">
        <v>42319</v>
      </c>
      <c r="B681">
        <v>1159</v>
      </c>
      <c r="C681" t="s">
        <v>1282</v>
      </c>
      <c r="D681" t="s">
        <v>1283</v>
      </c>
      <c r="E681">
        <v>38</v>
      </c>
      <c r="F681" t="s">
        <v>1574</v>
      </c>
      <c r="G681" t="s">
        <v>1308</v>
      </c>
      <c r="H681" t="s">
        <v>1546</v>
      </c>
      <c r="I681" s="102">
        <v>0.90277777777777779</v>
      </c>
      <c r="J681" t="s">
        <v>1729</v>
      </c>
      <c r="K681" s="102">
        <v>0.44444444444444442</v>
      </c>
      <c r="L681">
        <v>21</v>
      </c>
      <c r="M681" t="s">
        <v>1358</v>
      </c>
      <c r="N681" t="s">
        <v>1301</v>
      </c>
      <c r="O681" s="102">
        <v>0.93055555555555547</v>
      </c>
      <c r="P681">
        <v>90</v>
      </c>
      <c r="Q681">
        <v>95</v>
      </c>
      <c r="R681" t="s">
        <v>51</v>
      </c>
      <c r="S681">
        <v>82</v>
      </c>
      <c r="T681" s="102">
        <v>0.4375</v>
      </c>
      <c r="U681" t="s">
        <v>1576</v>
      </c>
      <c r="V681">
        <v>0</v>
      </c>
      <c r="W681" t="s">
        <v>1850</v>
      </c>
      <c r="X681">
        <v>14</v>
      </c>
      <c r="AB681" s="77">
        <f t="shared" si="10"/>
        <v>210</v>
      </c>
    </row>
    <row r="682" spans="1:28" x14ac:dyDescent="0.3">
      <c r="A682" s="34">
        <v>42320</v>
      </c>
      <c r="B682">
        <v>1159</v>
      </c>
      <c r="C682" t="s">
        <v>1282</v>
      </c>
      <c r="D682" t="s">
        <v>1283</v>
      </c>
      <c r="E682">
        <v>38</v>
      </c>
      <c r="F682" t="s">
        <v>1307</v>
      </c>
      <c r="G682" t="s">
        <v>1308</v>
      </c>
      <c r="H682" t="s">
        <v>1449</v>
      </c>
      <c r="I682" s="102">
        <v>0.99930555555555556</v>
      </c>
      <c r="J682" t="s">
        <v>1295</v>
      </c>
      <c r="K682" s="102">
        <v>0.41666666666666669</v>
      </c>
      <c r="L682">
        <v>0</v>
      </c>
      <c r="M682" t="s">
        <v>1296</v>
      </c>
      <c r="N682" t="s">
        <v>1340</v>
      </c>
      <c r="O682" s="102">
        <v>0.97916666666666663</v>
      </c>
      <c r="P682">
        <v>87</v>
      </c>
      <c r="Q682">
        <v>95</v>
      </c>
      <c r="R682" t="s">
        <v>51</v>
      </c>
      <c r="S682">
        <v>75</v>
      </c>
      <c r="T682" s="102">
        <v>0.41666666666666669</v>
      </c>
      <c r="U682" t="s">
        <v>1576</v>
      </c>
      <c r="V682" t="s">
        <v>51</v>
      </c>
      <c r="W682" t="s">
        <v>1650</v>
      </c>
      <c r="X682">
        <v>13</v>
      </c>
      <c r="AB682" s="77">
        <f t="shared" si="10"/>
        <v>0</v>
      </c>
    </row>
    <row r="683" spans="1:28" x14ac:dyDescent="0.3">
      <c r="A683" s="34">
        <v>42321</v>
      </c>
      <c r="B683">
        <v>1159</v>
      </c>
      <c r="C683" t="s">
        <v>1282</v>
      </c>
      <c r="D683" t="s">
        <v>1283</v>
      </c>
      <c r="E683">
        <v>38</v>
      </c>
      <c r="F683" t="s">
        <v>1307</v>
      </c>
      <c r="G683" t="s">
        <v>1554</v>
      </c>
      <c r="H683" t="s">
        <v>1336</v>
      </c>
      <c r="I683" s="102">
        <v>4.8611111111111112E-2</v>
      </c>
      <c r="J683" t="s">
        <v>1390</v>
      </c>
      <c r="K683" s="102">
        <v>0.4513888888888889</v>
      </c>
      <c r="L683">
        <v>32</v>
      </c>
      <c r="M683" t="s">
        <v>1296</v>
      </c>
      <c r="N683" t="s">
        <v>1289</v>
      </c>
      <c r="O683" s="102">
        <v>0.52083333333333337</v>
      </c>
      <c r="P683">
        <v>91</v>
      </c>
      <c r="Q683">
        <v>95</v>
      </c>
      <c r="R683" t="s">
        <v>51</v>
      </c>
      <c r="S683">
        <v>75</v>
      </c>
      <c r="T683" s="102">
        <v>0.45833333333333331</v>
      </c>
      <c r="U683" t="s">
        <v>1849</v>
      </c>
      <c r="V683">
        <v>22</v>
      </c>
      <c r="W683" t="s">
        <v>1540</v>
      </c>
      <c r="X683">
        <v>3</v>
      </c>
      <c r="AB683" s="77">
        <f t="shared" si="10"/>
        <v>320</v>
      </c>
    </row>
    <row r="684" spans="1:28" x14ac:dyDescent="0.3">
      <c r="A684" s="34">
        <v>42322</v>
      </c>
      <c r="B684">
        <v>1159</v>
      </c>
      <c r="C684" t="s">
        <v>1282</v>
      </c>
      <c r="D684" t="s">
        <v>1283</v>
      </c>
      <c r="E684">
        <v>38</v>
      </c>
      <c r="F684" t="s">
        <v>1419</v>
      </c>
      <c r="G684" t="s">
        <v>1308</v>
      </c>
      <c r="H684" t="s">
        <v>1375</v>
      </c>
      <c r="I684" s="102">
        <v>0.99305555555555547</v>
      </c>
      <c r="J684" t="s">
        <v>1328</v>
      </c>
      <c r="K684" s="102">
        <v>0.4375</v>
      </c>
      <c r="L684">
        <v>0</v>
      </c>
      <c r="M684" t="s">
        <v>1358</v>
      </c>
      <c r="N684" t="s">
        <v>1301</v>
      </c>
      <c r="O684" t="s">
        <v>51</v>
      </c>
      <c r="P684">
        <v>92</v>
      </c>
      <c r="Q684">
        <v>95</v>
      </c>
      <c r="R684" s="102">
        <v>0</v>
      </c>
      <c r="S684">
        <v>87</v>
      </c>
      <c r="T684" s="102">
        <v>0.4375</v>
      </c>
      <c r="U684" t="s">
        <v>1342</v>
      </c>
      <c r="V684">
        <v>0</v>
      </c>
      <c r="W684" t="s">
        <v>1416</v>
      </c>
      <c r="X684">
        <v>24</v>
      </c>
      <c r="AB684" s="77">
        <f t="shared" si="10"/>
        <v>0</v>
      </c>
    </row>
    <row r="685" spans="1:28" x14ac:dyDescent="0.3">
      <c r="A685" s="34">
        <v>42323</v>
      </c>
      <c r="B685">
        <v>1159</v>
      </c>
      <c r="C685" t="s">
        <v>1282</v>
      </c>
      <c r="D685" t="s">
        <v>1283</v>
      </c>
      <c r="E685">
        <v>38</v>
      </c>
      <c r="F685" t="s">
        <v>1307</v>
      </c>
      <c r="G685" t="s">
        <v>1308</v>
      </c>
      <c r="H685" t="s">
        <v>1436</v>
      </c>
      <c r="I685" s="102">
        <v>0.29166666666666669</v>
      </c>
      <c r="J685" t="s">
        <v>1715</v>
      </c>
      <c r="K685" t="s">
        <v>51</v>
      </c>
      <c r="L685">
        <v>20</v>
      </c>
      <c r="M685" t="s">
        <v>1296</v>
      </c>
      <c r="N685" t="s">
        <v>1297</v>
      </c>
      <c r="O685" s="102">
        <v>0.30555555555555552</v>
      </c>
      <c r="P685">
        <v>83</v>
      </c>
      <c r="Q685">
        <v>94</v>
      </c>
      <c r="R685" t="s">
        <v>51</v>
      </c>
      <c r="S685">
        <v>53</v>
      </c>
      <c r="T685" s="102">
        <v>0.44444444444444442</v>
      </c>
      <c r="U685" t="s">
        <v>1416</v>
      </c>
      <c r="V685">
        <v>0</v>
      </c>
      <c r="W685" t="s">
        <v>1332</v>
      </c>
      <c r="X685">
        <v>14</v>
      </c>
      <c r="AB685" s="77">
        <f t="shared" si="10"/>
        <v>200</v>
      </c>
    </row>
    <row r="686" spans="1:28" x14ac:dyDescent="0.3">
      <c r="A686" s="34">
        <v>42324</v>
      </c>
      <c r="B686">
        <v>1159</v>
      </c>
      <c r="C686" t="s">
        <v>1282</v>
      </c>
      <c r="D686" t="s">
        <v>1283</v>
      </c>
      <c r="E686">
        <v>38</v>
      </c>
      <c r="F686" t="s">
        <v>1574</v>
      </c>
      <c r="G686" t="s">
        <v>1308</v>
      </c>
      <c r="H686" t="s">
        <v>1434</v>
      </c>
      <c r="I686" s="102">
        <v>0.99930555555555556</v>
      </c>
      <c r="J686" t="s">
        <v>1563</v>
      </c>
      <c r="K686" s="102">
        <v>0.4861111111111111</v>
      </c>
      <c r="L686">
        <v>18</v>
      </c>
      <c r="M686" t="s">
        <v>1288</v>
      </c>
      <c r="N686" t="s">
        <v>1391</v>
      </c>
      <c r="O686" s="102">
        <v>0.92361111111111116</v>
      </c>
      <c r="P686">
        <v>87</v>
      </c>
      <c r="Q686">
        <v>94</v>
      </c>
      <c r="R686" t="s">
        <v>51</v>
      </c>
      <c r="S686">
        <v>66</v>
      </c>
      <c r="T686" s="102">
        <v>0.47916666666666669</v>
      </c>
      <c r="U686" t="s">
        <v>1350</v>
      </c>
      <c r="V686">
        <v>8</v>
      </c>
      <c r="W686" t="s">
        <v>1311</v>
      </c>
      <c r="X686">
        <v>15</v>
      </c>
      <c r="AB686" s="77">
        <f t="shared" si="10"/>
        <v>180</v>
      </c>
    </row>
    <row r="687" spans="1:28" x14ac:dyDescent="0.3">
      <c r="A687" s="34">
        <v>42325</v>
      </c>
      <c r="B687">
        <v>1159</v>
      </c>
      <c r="C687" t="s">
        <v>1282</v>
      </c>
      <c r="D687" t="s">
        <v>1283</v>
      </c>
      <c r="E687">
        <v>38</v>
      </c>
      <c r="F687" t="s">
        <v>1334</v>
      </c>
      <c r="G687" t="s">
        <v>1308</v>
      </c>
      <c r="H687" t="s">
        <v>1814</v>
      </c>
      <c r="I687" s="102">
        <v>1.3888888888888888E-2</v>
      </c>
      <c r="J687" t="s">
        <v>1739</v>
      </c>
      <c r="K687" s="102">
        <v>0.51388888888888895</v>
      </c>
      <c r="L687">
        <v>30</v>
      </c>
      <c r="M687" t="s">
        <v>1296</v>
      </c>
      <c r="N687" t="s">
        <v>1286</v>
      </c>
      <c r="O687" s="102">
        <v>0.58333333333333337</v>
      </c>
      <c r="P687">
        <v>78</v>
      </c>
      <c r="Q687">
        <v>95</v>
      </c>
      <c r="R687" t="s">
        <v>51</v>
      </c>
      <c r="S687">
        <v>53</v>
      </c>
      <c r="T687" s="102">
        <v>0.47916666666666669</v>
      </c>
      <c r="U687" t="s">
        <v>1406</v>
      </c>
      <c r="V687">
        <v>24</v>
      </c>
      <c r="W687" t="s">
        <v>1666</v>
      </c>
      <c r="X687" t="s">
        <v>51</v>
      </c>
      <c r="AB687" s="77">
        <f t="shared" si="10"/>
        <v>300</v>
      </c>
    </row>
    <row r="688" spans="1:28" x14ac:dyDescent="0.3">
      <c r="A688" s="34">
        <v>42326</v>
      </c>
      <c r="B688">
        <v>1159</v>
      </c>
      <c r="C688" t="s">
        <v>1282</v>
      </c>
      <c r="D688" t="s">
        <v>1283</v>
      </c>
      <c r="E688">
        <v>38</v>
      </c>
      <c r="F688" t="s">
        <v>1658</v>
      </c>
      <c r="G688" t="s">
        <v>1308</v>
      </c>
      <c r="H688" t="s">
        <v>1325</v>
      </c>
      <c r="I688" s="102">
        <v>0.27777777777777779</v>
      </c>
      <c r="J688" t="s">
        <v>1674</v>
      </c>
      <c r="K688" s="102">
        <v>0.61805555555555558</v>
      </c>
      <c r="L688">
        <v>18</v>
      </c>
      <c r="M688" t="s">
        <v>1326</v>
      </c>
      <c r="N688" t="s">
        <v>1322</v>
      </c>
      <c r="O688" s="102">
        <v>0.38194444444444442</v>
      </c>
      <c r="P688">
        <v>86</v>
      </c>
      <c r="Q688">
        <v>94</v>
      </c>
      <c r="R688" t="s">
        <v>51</v>
      </c>
      <c r="S688">
        <v>73</v>
      </c>
      <c r="T688" s="102">
        <v>0.61805555555555558</v>
      </c>
      <c r="U688" t="s">
        <v>1424</v>
      </c>
      <c r="V688">
        <v>22</v>
      </c>
      <c r="W688" t="s">
        <v>1850</v>
      </c>
      <c r="X688">
        <v>4</v>
      </c>
      <c r="AB688" s="77">
        <f t="shared" si="10"/>
        <v>180</v>
      </c>
    </row>
    <row r="689" spans="1:28" x14ac:dyDescent="0.3">
      <c r="A689" s="34">
        <v>42327</v>
      </c>
      <c r="B689">
        <v>1159</v>
      </c>
      <c r="C689" t="s">
        <v>1282</v>
      </c>
      <c r="D689" t="s">
        <v>1283</v>
      </c>
      <c r="E689">
        <v>38</v>
      </c>
      <c r="F689" t="s">
        <v>1334</v>
      </c>
      <c r="G689" t="s">
        <v>1308</v>
      </c>
      <c r="H689" t="s">
        <v>1325</v>
      </c>
      <c r="I689" s="102">
        <v>0.99930555555555556</v>
      </c>
      <c r="J689" t="s">
        <v>1753</v>
      </c>
      <c r="K689" s="102">
        <v>0.47916666666666669</v>
      </c>
      <c r="L689">
        <v>29</v>
      </c>
      <c r="M689" t="s">
        <v>1335</v>
      </c>
      <c r="N689" t="s">
        <v>1456</v>
      </c>
      <c r="O689" s="102">
        <v>0.60416666666666663</v>
      </c>
      <c r="P689">
        <v>85</v>
      </c>
      <c r="Q689">
        <v>95</v>
      </c>
      <c r="R689" t="s">
        <v>51</v>
      </c>
      <c r="S689">
        <v>68</v>
      </c>
      <c r="T689" s="102">
        <v>0.47916666666666669</v>
      </c>
      <c r="U689" t="s">
        <v>1408</v>
      </c>
      <c r="V689">
        <v>18</v>
      </c>
      <c r="W689" t="s">
        <v>1873</v>
      </c>
      <c r="X689">
        <v>4</v>
      </c>
      <c r="AB689" s="77">
        <f t="shared" si="10"/>
        <v>290</v>
      </c>
    </row>
    <row r="690" spans="1:28" x14ac:dyDescent="0.3">
      <c r="A690" s="34">
        <v>42328</v>
      </c>
      <c r="B690">
        <v>1159</v>
      </c>
      <c r="C690" t="s">
        <v>1282</v>
      </c>
      <c r="D690" t="s">
        <v>1283</v>
      </c>
      <c r="E690">
        <v>38</v>
      </c>
      <c r="F690" t="s">
        <v>1661</v>
      </c>
      <c r="G690" t="s">
        <v>1799</v>
      </c>
      <c r="H690" t="s">
        <v>1449</v>
      </c>
      <c r="I690" s="102">
        <v>0.125</v>
      </c>
      <c r="J690" t="s">
        <v>1739</v>
      </c>
      <c r="K690" s="102">
        <v>0.81944444444444453</v>
      </c>
      <c r="L690">
        <v>28</v>
      </c>
      <c r="M690" t="s">
        <v>1435</v>
      </c>
      <c r="N690" t="s">
        <v>1586</v>
      </c>
      <c r="O690" s="102">
        <v>0.92361111111111116</v>
      </c>
      <c r="P690">
        <v>72</v>
      </c>
      <c r="Q690">
        <v>95</v>
      </c>
      <c r="R690" t="s">
        <v>51</v>
      </c>
      <c r="S690">
        <v>41</v>
      </c>
      <c r="T690" s="102">
        <v>0.83333333333333337</v>
      </c>
      <c r="U690" t="s">
        <v>1927</v>
      </c>
      <c r="V690">
        <v>0</v>
      </c>
      <c r="W690" t="s">
        <v>1508</v>
      </c>
      <c r="X690">
        <v>24</v>
      </c>
      <c r="AB690" s="77">
        <f t="shared" si="10"/>
        <v>280</v>
      </c>
    </row>
    <row r="691" spans="1:28" x14ac:dyDescent="0.3">
      <c r="A691" s="34">
        <v>42329</v>
      </c>
      <c r="B691">
        <v>1159</v>
      </c>
      <c r="C691" t="s">
        <v>1282</v>
      </c>
      <c r="D691" t="s">
        <v>1283</v>
      </c>
      <c r="E691">
        <v>38</v>
      </c>
      <c r="F691" t="s">
        <v>1377</v>
      </c>
      <c r="G691" t="s">
        <v>1744</v>
      </c>
      <c r="H691" t="s">
        <v>1359</v>
      </c>
      <c r="I691" s="102">
        <v>0.98611111111111116</v>
      </c>
      <c r="J691" t="s">
        <v>1719</v>
      </c>
      <c r="K691" s="102">
        <v>6.9444444444444441E-3</v>
      </c>
      <c r="L691">
        <v>31</v>
      </c>
      <c r="M691" t="s">
        <v>1440</v>
      </c>
      <c r="N691" t="s">
        <v>1732</v>
      </c>
      <c r="O691" s="102">
        <v>0.66666666666666663</v>
      </c>
      <c r="P691">
        <v>80</v>
      </c>
      <c r="Q691">
        <v>95</v>
      </c>
      <c r="R691" t="s">
        <v>51</v>
      </c>
      <c r="S691">
        <v>50</v>
      </c>
      <c r="T691" s="102">
        <v>0</v>
      </c>
      <c r="U691" t="s">
        <v>1494</v>
      </c>
      <c r="V691">
        <v>19</v>
      </c>
      <c r="W691" t="s">
        <v>1872</v>
      </c>
      <c r="X691">
        <v>0</v>
      </c>
      <c r="AB691" s="77">
        <f t="shared" si="10"/>
        <v>310</v>
      </c>
    </row>
    <row r="692" spans="1:28" x14ac:dyDescent="0.3">
      <c r="A692" s="34">
        <v>42330</v>
      </c>
      <c r="B692">
        <v>1159</v>
      </c>
      <c r="C692" t="s">
        <v>1282</v>
      </c>
      <c r="D692" t="s">
        <v>1283</v>
      </c>
      <c r="E692">
        <v>38</v>
      </c>
      <c r="F692" t="s">
        <v>1484</v>
      </c>
      <c r="G692" t="s">
        <v>1516</v>
      </c>
      <c r="H692" t="s">
        <v>1443</v>
      </c>
      <c r="I692" s="102">
        <v>0.99930555555555556</v>
      </c>
      <c r="J692" t="s">
        <v>1501</v>
      </c>
      <c r="K692" s="102">
        <v>0.52083333333333337</v>
      </c>
      <c r="L692">
        <v>27</v>
      </c>
      <c r="M692" t="s">
        <v>1335</v>
      </c>
      <c r="N692" t="s">
        <v>1386</v>
      </c>
      <c r="O692" s="102">
        <v>0.16666666666666666</v>
      </c>
      <c r="P692">
        <v>89</v>
      </c>
      <c r="Q692">
        <v>95</v>
      </c>
      <c r="R692" s="102">
        <v>0.99930555555555556</v>
      </c>
      <c r="S692">
        <v>82</v>
      </c>
      <c r="T692" s="102">
        <v>0.55555555555555558</v>
      </c>
      <c r="U692" t="s">
        <v>1774</v>
      </c>
      <c r="V692">
        <v>24</v>
      </c>
      <c r="W692" t="s">
        <v>1676</v>
      </c>
      <c r="X692" t="s">
        <v>51</v>
      </c>
      <c r="AB692" s="77">
        <f t="shared" si="10"/>
        <v>270</v>
      </c>
    </row>
    <row r="693" spans="1:28" x14ac:dyDescent="0.3">
      <c r="A693" s="34">
        <v>42331</v>
      </c>
      <c r="B693">
        <v>1159</v>
      </c>
      <c r="C693" t="s">
        <v>1282</v>
      </c>
      <c r="D693" t="s">
        <v>1283</v>
      </c>
      <c r="E693">
        <v>38</v>
      </c>
      <c r="F693" t="s">
        <v>1436</v>
      </c>
      <c r="G693" t="s">
        <v>1622</v>
      </c>
      <c r="H693" t="s">
        <v>1310</v>
      </c>
      <c r="I693" s="102">
        <v>0.10416666666666667</v>
      </c>
      <c r="J693" t="s">
        <v>1341</v>
      </c>
      <c r="K693" s="102">
        <v>0.4861111111111111</v>
      </c>
      <c r="L693">
        <v>31</v>
      </c>
      <c r="M693" t="s">
        <v>1347</v>
      </c>
      <c r="N693" t="s">
        <v>1357</v>
      </c>
      <c r="O693" s="102">
        <v>0.63888888888888895</v>
      </c>
      <c r="P693">
        <v>76</v>
      </c>
      <c r="Q693">
        <v>95</v>
      </c>
      <c r="R693" s="102">
        <v>0</v>
      </c>
      <c r="S693">
        <v>56</v>
      </c>
      <c r="T693" s="102">
        <v>0.5625</v>
      </c>
      <c r="U693" t="s">
        <v>1557</v>
      </c>
      <c r="V693">
        <v>24</v>
      </c>
      <c r="W693" t="s">
        <v>1600</v>
      </c>
      <c r="X693">
        <v>0</v>
      </c>
      <c r="AB693" s="77">
        <f t="shared" si="10"/>
        <v>310</v>
      </c>
    </row>
    <row r="694" spans="1:28" x14ac:dyDescent="0.3">
      <c r="A694" s="34">
        <v>42332</v>
      </c>
      <c r="B694">
        <v>1159</v>
      </c>
      <c r="C694" t="s">
        <v>1282</v>
      </c>
      <c r="D694" t="s">
        <v>1283</v>
      </c>
      <c r="E694">
        <v>38</v>
      </c>
      <c r="F694" t="s">
        <v>1354</v>
      </c>
      <c r="G694" t="s">
        <v>1407</v>
      </c>
      <c r="H694" t="s">
        <v>1351</v>
      </c>
      <c r="I694" t="s">
        <v>51</v>
      </c>
      <c r="J694" t="s">
        <v>1538</v>
      </c>
      <c r="K694" s="102">
        <v>0.82638888888888884</v>
      </c>
      <c r="L694">
        <v>27</v>
      </c>
      <c r="M694" t="s">
        <v>1329</v>
      </c>
      <c r="N694" t="s">
        <v>1295</v>
      </c>
      <c r="O694" s="102">
        <v>0.94444444444444453</v>
      </c>
      <c r="P694">
        <v>82</v>
      </c>
      <c r="Q694">
        <v>94</v>
      </c>
      <c r="R694" s="102">
        <v>0</v>
      </c>
      <c r="S694">
        <v>69</v>
      </c>
      <c r="T694" s="102">
        <v>0.52083333333333337</v>
      </c>
      <c r="U694" t="s">
        <v>1926</v>
      </c>
      <c r="V694">
        <v>11</v>
      </c>
      <c r="W694" t="s">
        <v>1413</v>
      </c>
      <c r="X694">
        <v>17</v>
      </c>
      <c r="AB694" s="77">
        <f t="shared" si="10"/>
        <v>270</v>
      </c>
    </row>
    <row r="695" spans="1:28" x14ac:dyDescent="0.3">
      <c r="A695" s="34">
        <v>42333</v>
      </c>
      <c r="B695">
        <v>1159</v>
      </c>
      <c r="C695" t="s">
        <v>1282</v>
      </c>
      <c r="D695" t="s">
        <v>1283</v>
      </c>
      <c r="E695">
        <v>38</v>
      </c>
      <c r="F695" t="s">
        <v>1307</v>
      </c>
      <c r="G695" t="s">
        <v>1431</v>
      </c>
      <c r="H695" t="s">
        <v>1486</v>
      </c>
      <c r="I695" s="102">
        <v>0.3125</v>
      </c>
      <c r="J695" t="s">
        <v>1669</v>
      </c>
      <c r="K695" s="102">
        <v>0.11805555555555557</v>
      </c>
      <c r="L695">
        <v>31</v>
      </c>
      <c r="M695" t="s">
        <v>1294</v>
      </c>
      <c r="N695" t="s">
        <v>1588</v>
      </c>
      <c r="O695" s="102">
        <v>0.78472222222222221</v>
      </c>
      <c r="P695">
        <v>88</v>
      </c>
      <c r="Q695">
        <v>94</v>
      </c>
      <c r="R695" t="s">
        <v>51</v>
      </c>
      <c r="S695">
        <v>51</v>
      </c>
      <c r="T695" s="102">
        <v>9.0277777777777776E-2</v>
      </c>
      <c r="U695" t="s">
        <v>1611</v>
      </c>
      <c r="V695">
        <v>21</v>
      </c>
      <c r="W695" t="s">
        <v>1650</v>
      </c>
      <c r="X695">
        <v>4</v>
      </c>
      <c r="AB695" s="77">
        <f t="shared" si="10"/>
        <v>310</v>
      </c>
    </row>
    <row r="696" spans="1:28" x14ac:dyDescent="0.3">
      <c r="A696" s="34">
        <v>42334</v>
      </c>
      <c r="B696">
        <v>1159</v>
      </c>
      <c r="C696" t="s">
        <v>1282</v>
      </c>
      <c r="D696" t="s">
        <v>1283</v>
      </c>
      <c r="E696">
        <v>38</v>
      </c>
      <c r="F696" t="s">
        <v>1307</v>
      </c>
      <c r="G696" t="s">
        <v>1303</v>
      </c>
      <c r="H696" t="s">
        <v>1605</v>
      </c>
      <c r="I696" s="102">
        <v>0.54166666666666663</v>
      </c>
      <c r="J696" t="s">
        <v>1363</v>
      </c>
      <c r="K696" s="102">
        <v>2.0833333333333332E-2</v>
      </c>
      <c r="L696">
        <v>29</v>
      </c>
      <c r="M696" t="s">
        <v>1322</v>
      </c>
      <c r="N696" t="s">
        <v>1334</v>
      </c>
      <c r="O696" s="102">
        <v>2.0833333333333332E-2</v>
      </c>
      <c r="P696">
        <v>87</v>
      </c>
      <c r="Q696">
        <v>95</v>
      </c>
      <c r="R696" t="s">
        <v>51</v>
      </c>
      <c r="S696">
        <v>61</v>
      </c>
      <c r="T696" s="102">
        <v>9.0277777777777776E-2</v>
      </c>
      <c r="U696" t="s">
        <v>1317</v>
      </c>
      <c r="V696">
        <v>0</v>
      </c>
      <c r="W696" t="s">
        <v>1558</v>
      </c>
      <c r="X696">
        <v>24</v>
      </c>
      <c r="AB696" s="77">
        <f t="shared" si="10"/>
        <v>290</v>
      </c>
    </row>
    <row r="697" spans="1:28" x14ac:dyDescent="0.3">
      <c r="A697" s="34">
        <v>42335</v>
      </c>
      <c r="B697">
        <v>1159</v>
      </c>
      <c r="C697" t="s">
        <v>1282</v>
      </c>
      <c r="D697" t="s">
        <v>1283</v>
      </c>
      <c r="E697">
        <v>38</v>
      </c>
      <c r="F697" t="s">
        <v>1556</v>
      </c>
      <c r="G697" t="s">
        <v>1574</v>
      </c>
      <c r="H697" t="s">
        <v>1371</v>
      </c>
      <c r="I697" s="102">
        <v>0.85416666666666663</v>
      </c>
      <c r="J697" t="s">
        <v>1363</v>
      </c>
      <c r="K697" s="102">
        <v>0.49305555555555558</v>
      </c>
      <c r="L697">
        <v>29</v>
      </c>
      <c r="M697" t="s">
        <v>1347</v>
      </c>
      <c r="N697" t="s">
        <v>1530</v>
      </c>
      <c r="O697" s="102">
        <v>0.82638888888888884</v>
      </c>
      <c r="P697">
        <v>94</v>
      </c>
      <c r="Q697">
        <v>95</v>
      </c>
      <c r="R697" s="102">
        <v>2.7777777777777776E-2</v>
      </c>
      <c r="S697">
        <v>82</v>
      </c>
      <c r="T697" t="s">
        <v>51</v>
      </c>
      <c r="U697" t="s">
        <v>1560</v>
      </c>
      <c r="V697">
        <v>0</v>
      </c>
      <c r="W697" t="s">
        <v>1547</v>
      </c>
      <c r="X697">
        <v>14</v>
      </c>
      <c r="AB697" s="77">
        <f t="shared" si="10"/>
        <v>290</v>
      </c>
    </row>
    <row r="698" spans="1:28" x14ac:dyDescent="0.3">
      <c r="A698" s="34">
        <v>42336</v>
      </c>
      <c r="B698">
        <v>1159</v>
      </c>
      <c r="C698" t="s">
        <v>1282</v>
      </c>
      <c r="D698" t="s">
        <v>1283</v>
      </c>
      <c r="E698">
        <v>38</v>
      </c>
      <c r="F698" t="s">
        <v>1336</v>
      </c>
      <c r="G698" t="s">
        <v>1335</v>
      </c>
      <c r="H698" t="s">
        <v>1582</v>
      </c>
      <c r="I698" s="102">
        <v>0.99930555555555556</v>
      </c>
      <c r="J698" t="s">
        <v>1346</v>
      </c>
      <c r="K698" s="102">
        <v>6.9444444444444441E-3</v>
      </c>
      <c r="L698">
        <v>30</v>
      </c>
      <c r="M698" t="s">
        <v>1335</v>
      </c>
      <c r="N698" t="s">
        <v>1399</v>
      </c>
      <c r="O698" s="102">
        <v>6.9444444444444441E-3</v>
      </c>
      <c r="P698">
        <v>85</v>
      </c>
      <c r="Q698">
        <v>94</v>
      </c>
      <c r="R698" t="s">
        <v>51</v>
      </c>
      <c r="S698">
        <v>74</v>
      </c>
      <c r="T698" s="102">
        <v>0.53472222222222221</v>
      </c>
      <c r="U698" t="s">
        <v>2068</v>
      </c>
      <c r="V698">
        <v>24</v>
      </c>
      <c r="W698" t="s">
        <v>1600</v>
      </c>
      <c r="X698">
        <v>1</v>
      </c>
      <c r="AB698" s="77">
        <f t="shared" si="10"/>
        <v>300</v>
      </c>
    </row>
    <row r="699" spans="1:28" x14ac:dyDescent="0.3">
      <c r="A699" s="34">
        <v>42337</v>
      </c>
      <c r="B699">
        <v>1159</v>
      </c>
      <c r="C699" t="s">
        <v>1282</v>
      </c>
      <c r="D699" t="s">
        <v>1283</v>
      </c>
      <c r="E699">
        <v>38</v>
      </c>
      <c r="F699" t="s">
        <v>1486</v>
      </c>
      <c r="G699" t="s">
        <v>1308</v>
      </c>
      <c r="H699" t="s">
        <v>1522</v>
      </c>
      <c r="I699" s="102">
        <v>0.99930555555555556</v>
      </c>
      <c r="J699" t="s">
        <v>1328</v>
      </c>
      <c r="K699" s="102">
        <v>0.52083333333333337</v>
      </c>
      <c r="L699">
        <v>21</v>
      </c>
      <c r="M699" t="s">
        <v>1335</v>
      </c>
      <c r="N699" t="s">
        <v>1289</v>
      </c>
      <c r="O699" s="102">
        <v>0.24305555555555555</v>
      </c>
      <c r="P699">
        <v>75</v>
      </c>
      <c r="Q699">
        <v>94</v>
      </c>
      <c r="R699" t="s">
        <v>51</v>
      </c>
      <c r="S699">
        <v>52</v>
      </c>
      <c r="T699" s="102">
        <v>0.52083333333333337</v>
      </c>
      <c r="U699" t="s">
        <v>1852</v>
      </c>
      <c r="V699">
        <v>18</v>
      </c>
      <c r="W699" t="s">
        <v>2068</v>
      </c>
      <c r="X699">
        <v>0</v>
      </c>
      <c r="AB699" s="77">
        <f t="shared" si="10"/>
        <v>210</v>
      </c>
    </row>
    <row r="700" spans="1:28" x14ac:dyDescent="0.3">
      <c r="A700" s="34">
        <v>42338</v>
      </c>
      <c r="B700">
        <v>1159</v>
      </c>
      <c r="C700" t="s">
        <v>1282</v>
      </c>
      <c r="D700" t="s">
        <v>1283</v>
      </c>
      <c r="E700">
        <v>38</v>
      </c>
      <c r="F700" t="s">
        <v>1434</v>
      </c>
      <c r="G700" t="s">
        <v>1308</v>
      </c>
      <c r="H700" t="s">
        <v>1541</v>
      </c>
      <c r="I700" t="s">
        <v>51</v>
      </c>
      <c r="J700" t="s">
        <v>1538</v>
      </c>
      <c r="K700" s="102">
        <v>0.47916666666666669</v>
      </c>
      <c r="L700">
        <v>20</v>
      </c>
      <c r="M700" t="s">
        <v>1326</v>
      </c>
      <c r="N700" t="s">
        <v>1289</v>
      </c>
      <c r="O700" s="102">
        <v>4.8611111111111112E-2</v>
      </c>
      <c r="P700">
        <v>86</v>
      </c>
      <c r="Q700">
        <v>95</v>
      </c>
      <c r="R700" s="102">
        <v>0.23611111111111113</v>
      </c>
      <c r="S700">
        <v>69</v>
      </c>
      <c r="T700" s="102">
        <v>0.47222222222222227</v>
      </c>
      <c r="U700" t="s">
        <v>1861</v>
      </c>
      <c r="V700">
        <v>10</v>
      </c>
      <c r="W700" t="s">
        <v>1426</v>
      </c>
      <c r="X700">
        <v>15</v>
      </c>
      <c r="AB700" s="77">
        <f t="shared" si="10"/>
        <v>200</v>
      </c>
    </row>
    <row r="701" spans="1:28" x14ac:dyDescent="0.3">
      <c r="A701" s="34">
        <v>42339</v>
      </c>
      <c r="B701">
        <v>1159</v>
      </c>
      <c r="C701" t="s">
        <v>1282</v>
      </c>
      <c r="D701" t="s">
        <v>1283</v>
      </c>
      <c r="E701">
        <v>38</v>
      </c>
      <c r="F701" t="s">
        <v>1421</v>
      </c>
      <c r="G701" t="s">
        <v>1308</v>
      </c>
      <c r="H701" t="s">
        <v>1381</v>
      </c>
      <c r="I701" s="102">
        <v>0.3263888888888889</v>
      </c>
      <c r="J701" t="s">
        <v>1371</v>
      </c>
      <c r="K701" s="102">
        <v>0.54166666666666663</v>
      </c>
      <c r="L701">
        <v>21</v>
      </c>
      <c r="M701" t="s">
        <v>1296</v>
      </c>
      <c r="N701" t="s">
        <v>1391</v>
      </c>
      <c r="O701" s="102">
        <v>6.9444444444444434E-2</v>
      </c>
      <c r="P701">
        <v>85</v>
      </c>
      <c r="Q701">
        <v>94</v>
      </c>
      <c r="R701" t="s">
        <v>51</v>
      </c>
      <c r="S701">
        <v>69</v>
      </c>
      <c r="T701" s="102">
        <v>0.46527777777777773</v>
      </c>
      <c r="U701" t="s">
        <v>1983</v>
      </c>
      <c r="V701">
        <v>0</v>
      </c>
      <c r="W701" t="s">
        <v>1409</v>
      </c>
      <c r="X701">
        <v>23</v>
      </c>
      <c r="AB701" s="77">
        <f t="shared" si="10"/>
        <v>210</v>
      </c>
    </row>
    <row r="702" spans="1:28" x14ac:dyDescent="0.3">
      <c r="A702" s="34">
        <v>42340</v>
      </c>
      <c r="B702">
        <v>1159</v>
      </c>
      <c r="C702" t="s">
        <v>1282</v>
      </c>
      <c r="D702" t="s">
        <v>1283</v>
      </c>
      <c r="E702">
        <v>38</v>
      </c>
      <c r="F702" t="s">
        <v>1383</v>
      </c>
      <c r="G702" t="s">
        <v>1308</v>
      </c>
      <c r="H702" t="s">
        <v>1388</v>
      </c>
      <c r="I702" s="102">
        <v>3.4722222222222224E-2</v>
      </c>
      <c r="J702" t="s">
        <v>1492</v>
      </c>
      <c r="K702" s="102">
        <v>0.63194444444444442</v>
      </c>
      <c r="L702">
        <v>0</v>
      </c>
      <c r="M702" t="s">
        <v>1288</v>
      </c>
      <c r="N702" t="s">
        <v>1327</v>
      </c>
      <c r="O702" s="102">
        <v>0.70138888888888884</v>
      </c>
      <c r="P702">
        <v>77</v>
      </c>
      <c r="Q702">
        <v>94</v>
      </c>
      <c r="R702" t="s">
        <v>51</v>
      </c>
      <c r="S702">
        <v>53</v>
      </c>
      <c r="T702" s="102">
        <v>0.63194444444444442</v>
      </c>
      <c r="U702" t="s">
        <v>1988</v>
      </c>
      <c r="V702">
        <v>10</v>
      </c>
      <c r="W702" t="s">
        <v>1317</v>
      </c>
      <c r="X702">
        <v>24</v>
      </c>
      <c r="AB702" s="77">
        <f t="shared" si="10"/>
        <v>0</v>
      </c>
    </row>
    <row r="703" spans="1:28" x14ac:dyDescent="0.3">
      <c r="A703" s="34">
        <v>42341</v>
      </c>
      <c r="B703">
        <v>1159</v>
      </c>
      <c r="C703" t="s">
        <v>1282</v>
      </c>
      <c r="D703" t="s">
        <v>1283</v>
      </c>
      <c r="E703">
        <v>38</v>
      </c>
      <c r="F703" t="s">
        <v>1368</v>
      </c>
      <c r="G703" t="s">
        <v>1308</v>
      </c>
      <c r="H703" t="s">
        <v>1297</v>
      </c>
      <c r="I703" s="102">
        <v>0.23611111111111113</v>
      </c>
      <c r="J703" t="s">
        <v>1753</v>
      </c>
      <c r="K703" s="102">
        <v>0.61805555555555558</v>
      </c>
      <c r="L703">
        <v>30</v>
      </c>
      <c r="M703" t="s">
        <v>1396</v>
      </c>
      <c r="N703" t="s">
        <v>1322</v>
      </c>
      <c r="O703" s="102">
        <v>0.99930555555555556</v>
      </c>
      <c r="P703">
        <v>68</v>
      </c>
      <c r="Q703">
        <v>94</v>
      </c>
      <c r="R703" s="102">
        <v>0.22916666666666666</v>
      </c>
      <c r="S703">
        <v>38</v>
      </c>
      <c r="T703" s="102">
        <v>0.92361111111111116</v>
      </c>
      <c r="U703" t="s">
        <v>1405</v>
      </c>
      <c r="V703">
        <v>24</v>
      </c>
      <c r="W703" t="s">
        <v>1311</v>
      </c>
      <c r="X703">
        <v>14</v>
      </c>
      <c r="AB703" s="77">
        <f t="shared" si="10"/>
        <v>300</v>
      </c>
    </row>
    <row r="704" spans="1:28" x14ac:dyDescent="0.3">
      <c r="A704" s="34">
        <v>42342</v>
      </c>
      <c r="B704">
        <v>1159</v>
      </c>
      <c r="C704" t="s">
        <v>1282</v>
      </c>
      <c r="D704" t="s">
        <v>1283</v>
      </c>
      <c r="E704">
        <v>38</v>
      </c>
      <c r="F704" t="s">
        <v>1419</v>
      </c>
      <c r="G704" t="s">
        <v>1296</v>
      </c>
      <c r="H704" t="s">
        <v>1339</v>
      </c>
      <c r="I704" s="102">
        <v>0.99930555555555556</v>
      </c>
      <c r="J704" t="s">
        <v>1729</v>
      </c>
      <c r="K704" s="102">
        <v>6.9444444444444441E-3</v>
      </c>
      <c r="L704">
        <v>31</v>
      </c>
      <c r="M704" t="s">
        <v>1335</v>
      </c>
      <c r="N704" t="s">
        <v>1316</v>
      </c>
      <c r="O704" s="102">
        <v>7.6388888888888895E-2</v>
      </c>
      <c r="P704">
        <v>94</v>
      </c>
      <c r="Q704">
        <v>95</v>
      </c>
      <c r="R704" t="s">
        <v>51</v>
      </c>
      <c r="S704">
        <v>62</v>
      </c>
      <c r="T704" s="102">
        <v>0</v>
      </c>
      <c r="U704" t="s">
        <v>1437</v>
      </c>
      <c r="V704">
        <v>11</v>
      </c>
      <c r="W704" t="s">
        <v>1405</v>
      </c>
      <c r="X704">
        <v>0</v>
      </c>
      <c r="AB704" s="77">
        <f t="shared" si="10"/>
        <v>310</v>
      </c>
    </row>
    <row r="705" spans="1:28" x14ac:dyDescent="0.3">
      <c r="A705" s="34">
        <v>42343</v>
      </c>
      <c r="B705">
        <v>1159</v>
      </c>
      <c r="C705" t="s">
        <v>1282</v>
      </c>
      <c r="D705" t="s">
        <v>1283</v>
      </c>
      <c r="E705">
        <v>38</v>
      </c>
      <c r="F705" t="s">
        <v>1501</v>
      </c>
      <c r="G705" t="s">
        <v>1308</v>
      </c>
      <c r="H705" t="s">
        <v>1407</v>
      </c>
      <c r="I705" s="102">
        <v>0.27083333333333331</v>
      </c>
      <c r="J705" t="s">
        <v>1399</v>
      </c>
      <c r="K705" s="102">
        <v>0.5</v>
      </c>
      <c r="L705">
        <v>21</v>
      </c>
      <c r="M705" t="s">
        <v>1296</v>
      </c>
      <c r="N705" t="s">
        <v>1340</v>
      </c>
      <c r="O705" s="102">
        <v>0.97916666666666663</v>
      </c>
      <c r="P705">
        <v>92</v>
      </c>
      <c r="Q705">
        <v>96</v>
      </c>
      <c r="R705" s="102">
        <v>0.29166666666666669</v>
      </c>
      <c r="S705">
        <v>82</v>
      </c>
      <c r="T705" s="102">
        <v>0.69444444444444453</v>
      </c>
      <c r="U705" t="s">
        <v>1426</v>
      </c>
      <c r="V705">
        <v>0</v>
      </c>
      <c r="W705" t="s">
        <v>1417</v>
      </c>
      <c r="X705">
        <v>24</v>
      </c>
      <c r="AB705" s="77">
        <f t="shared" si="10"/>
        <v>210</v>
      </c>
    </row>
    <row r="706" spans="1:28" x14ac:dyDescent="0.3">
      <c r="A706" s="34">
        <v>42344</v>
      </c>
      <c r="B706">
        <v>1159</v>
      </c>
      <c r="C706" t="s">
        <v>1282</v>
      </c>
      <c r="D706" t="s">
        <v>1283</v>
      </c>
      <c r="E706">
        <v>38</v>
      </c>
      <c r="F706" t="s">
        <v>1371</v>
      </c>
      <c r="G706" t="s">
        <v>1308</v>
      </c>
      <c r="H706" t="s">
        <v>1322</v>
      </c>
      <c r="I706" t="s">
        <v>51</v>
      </c>
      <c r="J706" t="s">
        <v>1385</v>
      </c>
      <c r="K706" s="102">
        <v>0.63888888888888895</v>
      </c>
      <c r="L706">
        <v>21</v>
      </c>
      <c r="M706" t="s">
        <v>1288</v>
      </c>
      <c r="N706" t="s">
        <v>1391</v>
      </c>
      <c r="O706" t="s">
        <v>51</v>
      </c>
      <c r="P706">
        <v>87</v>
      </c>
      <c r="Q706">
        <v>94</v>
      </c>
      <c r="R706" t="s">
        <v>51</v>
      </c>
      <c r="S706">
        <v>65</v>
      </c>
      <c r="T706" s="102">
        <v>0.63194444444444442</v>
      </c>
      <c r="U706" t="s">
        <v>1562</v>
      </c>
      <c r="V706">
        <v>11</v>
      </c>
      <c r="W706" t="s">
        <v>1569</v>
      </c>
      <c r="X706">
        <v>24</v>
      </c>
      <c r="AB706" s="77">
        <f t="shared" si="10"/>
        <v>210</v>
      </c>
    </row>
    <row r="707" spans="1:28" x14ac:dyDescent="0.3">
      <c r="A707" s="34">
        <v>42345</v>
      </c>
      <c r="B707">
        <v>1159</v>
      </c>
      <c r="C707" t="s">
        <v>1282</v>
      </c>
      <c r="D707" t="s">
        <v>1283</v>
      </c>
      <c r="E707">
        <v>38</v>
      </c>
      <c r="F707" t="s">
        <v>1341</v>
      </c>
      <c r="G707" t="s">
        <v>1308</v>
      </c>
      <c r="H707" t="s">
        <v>1322</v>
      </c>
      <c r="I707" s="102">
        <v>0.20138888888888887</v>
      </c>
      <c r="J707" t="s">
        <v>1303</v>
      </c>
      <c r="K707" s="102">
        <v>0.96527777777777779</v>
      </c>
      <c r="L707">
        <v>20</v>
      </c>
      <c r="M707" t="s">
        <v>1296</v>
      </c>
      <c r="N707" t="s">
        <v>1456</v>
      </c>
      <c r="O707" s="102">
        <v>0.25</v>
      </c>
      <c r="P707">
        <v>76</v>
      </c>
      <c r="Q707">
        <v>88</v>
      </c>
      <c r="R707" s="102">
        <v>0.20138888888888887</v>
      </c>
      <c r="S707">
        <v>46</v>
      </c>
      <c r="T707" s="102">
        <v>0.95138888888888884</v>
      </c>
      <c r="U707" t="s">
        <v>1378</v>
      </c>
      <c r="V707">
        <v>22</v>
      </c>
      <c r="W707" t="s">
        <v>1543</v>
      </c>
      <c r="X707">
        <v>8</v>
      </c>
      <c r="AB707" s="77">
        <f t="shared" ref="AB707:AB770" si="11">L707*$AE$17</f>
        <v>200</v>
      </c>
    </row>
    <row r="708" spans="1:28" x14ac:dyDescent="0.3">
      <c r="A708" s="34">
        <v>42346</v>
      </c>
      <c r="B708">
        <v>1159</v>
      </c>
      <c r="C708" t="s">
        <v>1282</v>
      </c>
      <c r="D708" t="s">
        <v>1283</v>
      </c>
      <c r="E708">
        <v>38</v>
      </c>
      <c r="F708" t="s">
        <v>1346</v>
      </c>
      <c r="G708" t="s">
        <v>1384</v>
      </c>
      <c r="H708" t="s">
        <v>1333</v>
      </c>
      <c r="I708" s="102">
        <v>0.9375</v>
      </c>
      <c r="J708" t="s">
        <v>1536</v>
      </c>
      <c r="K708" s="102">
        <v>6.9444444444444441E-3</v>
      </c>
      <c r="L708">
        <v>30</v>
      </c>
      <c r="M708" t="s">
        <v>1329</v>
      </c>
      <c r="N708" t="s">
        <v>1501</v>
      </c>
      <c r="O708" s="102">
        <v>0.50694444444444442</v>
      </c>
      <c r="P708">
        <v>84</v>
      </c>
      <c r="Q708">
        <v>95</v>
      </c>
      <c r="R708" s="102">
        <v>0.82638888888888884</v>
      </c>
      <c r="S708">
        <v>49</v>
      </c>
      <c r="T708" s="102">
        <v>6.9444444444444441E-3</v>
      </c>
      <c r="U708" t="s">
        <v>1928</v>
      </c>
      <c r="V708">
        <v>24</v>
      </c>
      <c r="W708" t="s">
        <v>1514</v>
      </c>
      <c r="X708">
        <v>0</v>
      </c>
      <c r="AB708" s="77">
        <f t="shared" si="11"/>
        <v>300</v>
      </c>
    </row>
    <row r="709" spans="1:28" x14ac:dyDescent="0.3">
      <c r="A709" s="34">
        <v>42347</v>
      </c>
      <c r="B709">
        <v>1159</v>
      </c>
      <c r="C709" t="s">
        <v>1282</v>
      </c>
      <c r="D709" t="s">
        <v>1283</v>
      </c>
      <c r="E709">
        <v>38</v>
      </c>
      <c r="F709" t="s">
        <v>1333</v>
      </c>
      <c r="G709" t="s">
        <v>1308</v>
      </c>
      <c r="H709" t="s">
        <v>1327</v>
      </c>
      <c r="I709" s="102">
        <v>0.99930555555555556</v>
      </c>
      <c r="J709" t="s">
        <v>1394</v>
      </c>
      <c r="K709" s="102">
        <v>0.47222222222222227</v>
      </c>
      <c r="L709">
        <v>5</v>
      </c>
      <c r="M709" t="s">
        <v>1329</v>
      </c>
      <c r="N709" t="s">
        <v>1356</v>
      </c>
      <c r="O709" s="102">
        <v>0.61805555555555558</v>
      </c>
      <c r="P709">
        <v>86</v>
      </c>
      <c r="Q709">
        <v>95</v>
      </c>
      <c r="R709" t="s">
        <v>51</v>
      </c>
      <c r="S709">
        <v>69</v>
      </c>
      <c r="T709" s="102">
        <v>0.52777777777777779</v>
      </c>
      <c r="U709" t="s">
        <v>2069</v>
      </c>
      <c r="V709">
        <v>0</v>
      </c>
      <c r="W709" t="s">
        <v>1606</v>
      </c>
      <c r="X709">
        <v>24</v>
      </c>
      <c r="AB709" s="77">
        <f t="shared" si="11"/>
        <v>50</v>
      </c>
    </row>
    <row r="710" spans="1:28" x14ac:dyDescent="0.3">
      <c r="A710" s="34">
        <v>42348</v>
      </c>
      <c r="B710">
        <v>1159</v>
      </c>
      <c r="C710" t="s">
        <v>1282</v>
      </c>
      <c r="D710" t="s">
        <v>1283</v>
      </c>
      <c r="E710">
        <v>38</v>
      </c>
      <c r="F710" t="s">
        <v>1294</v>
      </c>
      <c r="G710" t="s">
        <v>1308</v>
      </c>
      <c r="H710" t="s">
        <v>1453</v>
      </c>
      <c r="I710" s="102">
        <v>0.30555555555555552</v>
      </c>
      <c r="J710" t="s">
        <v>1671</v>
      </c>
      <c r="K710" s="102">
        <v>0.49305555555555558</v>
      </c>
      <c r="L710">
        <v>24</v>
      </c>
      <c r="M710" t="s">
        <v>1326</v>
      </c>
      <c r="N710" t="s">
        <v>1297</v>
      </c>
      <c r="O710" s="102">
        <v>0.34722222222222227</v>
      </c>
      <c r="P710">
        <v>84</v>
      </c>
      <c r="Q710">
        <v>95</v>
      </c>
      <c r="R710" t="s">
        <v>51</v>
      </c>
      <c r="S710">
        <v>61</v>
      </c>
      <c r="T710" s="102">
        <v>0.47222222222222227</v>
      </c>
      <c r="U710" t="s">
        <v>1982</v>
      </c>
      <c r="V710">
        <v>23</v>
      </c>
      <c r="W710" t="s">
        <v>2068</v>
      </c>
      <c r="X710">
        <v>8</v>
      </c>
      <c r="AB710" s="77">
        <f t="shared" si="11"/>
        <v>240</v>
      </c>
    </row>
    <row r="711" spans="1:28" x14ac:dyDescent="0.3">
      <c r="A711" s="34">
        <v>42349</v>
      </c>
      <c r="B711">
        <v>1159</v>
      </c>
      <c r="C711" t="s">
        <v>1282</v>
      </c>
      <c r="D711" t="s">
        <v>1283</v>
      </c>
      <c r="E711">
        <v>38</v>
      </c>
      <c r="F711" t="s">
        <v>1336</v>
      </c>
      <c r="G711" t="s">
        <v>1308</v>
      </c>
      <c r="H711" t="s">
        <v>1297</v>
      </c>
      <c r="I711" s="102">
        <v>0.99930555555555556</v>
      </c>
      <c r="J711" t="s">
        <v>1637</v>
      </c>
      <c r="K711" s="102">
        <v>0.47916666666666669</v>
      </c>
      <c r="L711">
        <v>19</v>
      </c>
      <c r="M711" t="s">
        <v>1435</v>
      </c>
      <c r="N711" t="s">
        <v>1391</v>
      </c>
      <c r="O711" s="102">
        <v>0.39583333333333331</v>
      </c>
      <c r="P711">
        <v>84</v>
      </c>
      <c r="Q711">
        <v>94</v>
      </c>
      <c r="R711" t="s">
        <v>51</v>
      </c>
      <c r="S711">
        <v>65</v>
      </c>
      <c r="T711" s="102">
        <v>0.47222222222222227</v>
      </c>
      <c r="U711" t="s">
        <v>1432</v>
      </c>
      <c r="V711">
        <v>10</v>
      </c>
      <c r="W711" t="s">
        <v>1862</v>
      </c>
      <c r="X711">
        <v>24</v>
      </c>
      <c r="AB711" s="77">
        <f t="shared" si="11"/>
        <v>190</v>
      </c>
    </row>
    <row r="712" spans="1:28" x14ac:dyDescent="0.3">
      <c r="A712" s="34">
        <v>42350</v>
      </c>
      <c r="B712">
        <v>1159</v>
      </c>
      <c r="C712" t="s">
        <v>1282</v>
      </c>
      <c r="D712" t="s">
        <v>1283</v>
      </c>
      <c r="E712">
        <v>38</v>
      </c>
      <c r="F712" t="s">
        <v>1314</v>
      </c>
      <c r="G712" t="s">
        <v>1308</v>
      </c>
      <c r="H712" t="s">
        <v>1345</v>
      </c>
      <c r="I712" s="102">
        <v>0.25</v>
      </c>
      <c r="J712" t="s">
        <v>1538</v>
      </c>
      <c r="K712" s="102">
        <v>0.47916666666666669</v>
      </c>
      <c r="L712">
        <v>22</v>
      </c>
      <c r="M712" t="s">
        <v>1296</v>
      </c>
      <c r="N712" t="s">
        <v>1391</v>
      </c>
      <c r="O712" s="102">
        <v>0.33333333333333331</v>
      </c>
      <c r="P712">
        <v>87</v>
      </c>
      <c r="Q712">
        <v>94</v>
      </c>
      <c r="R712" t="s">
        <v>51</v>
      </c>
      <c r="S712">
        <v>66</v>
      </c>
      <c r="T712" s="102">
        <v>0.47222222222222227</v>
      </c>
      <c r="U712" t="s">
        <v>1862</v>
      </c>
      <c r="V712">
        <v>0</v>
      </c>
      <c r="W712" t="s">
        <v>1774</v>
      </c>
      <c r="X712">
        <v>24</v>
      </c>
      <c r="AB712" s="77">
        <f t="shared" si="11"/>
        <v>220</v>
      </c>
    </row>
    <row r="713" spans="1:28" x14ac:dyDescent="0.3">
      <c r="A713" s="34">
        <v>42351</v>
      </c>
      <c r="B713">
        <v>1159</v>
      </c>
      <c r="C713" t="s">
        <v>1282</v>
      </c>
      <c r="D713" t="s">
        <v>1283</v>
      </c>
      <c r="E713">
        <v>38</v>
      </c>
      <c r="F713" t="s">
        <v>1319</v>
      </c>
      <c r="G713" t="s">
        <v>1308</v>
      </c>
      <c r="H713" t="s">
        <v>1443</v>
      </c>
      <c r="I713" s="102">
        <v>3.4722222222222224E-2</v>
      </c>
      <c r="J713" t="s">
        <v>1597</v>
      </c>
      <c r="K713" s="102">
        <v>0.99930555555555556</v>
      </c>
      <c r="L713">
        <v>0</v>
      </c>
      <c r="M713" t="s">
        <v>1435</v>
      </c>
      <c r="N713" t="s">
        <v>1286</v>
      </c>
      <c r="O713" s="102">
        <v>0.99305555555555547</v>
      </c>
      <c r="P713">
        <v>79</v>
      </c>
      <c r="Q713">
        <v>91</v>
      </c>
      <c r="R713" t="s">
        <v>51</v>
      </c>
      <c r="S713">
        <v>52</v>
      </c>
      <c r="T713" s="102">
        <v>0.91666666666666663</v>
      </c>
      <c r="U713" t="s">
        <v>1774</v>
      </c>
      <c r="V713">
        <v>0</v>
      </c>
      <c r="W713" t="s">
        <v>1676</v>
      </c>
      <c r="X713">
        <v>24</v>
      </c>
      <c r="AB713" s="77">
        <f t="shared" si="11"/>
        <v>0</v>
      </c>
    </row>
    <row r="714" spans="1:28" x14ac:dyDescent="0.3">
      <c r="A714" s="34">
        <v>42352</v>
      </c>
      <c r="B714">
        <v>1159</v>
      </c>
      <c r="C714" t="s">
        <v>1282</v>
      </c>
      <c r="D714" t="s">
        <v>1283</v>
      </c>
      <c r="E714">
        <v>38</v>
      </c>
      <c r="F714" t="s">
        <v>1674</v>
      </c>
      <c r="G714" t="s">
        <v>1465</v>
      </c>
      <c r="H714" t="s">
        <v>1386</v>
      </c>
      <c r="I714" s="102">
        <v>3.4722222222222224E-2</v>
      </c>
      <c r="J714" t="s">
        <v>1781</v>
      </c>
      <c r="K714" s="102">
        <v>0.60416666666666663</v>
      </c>
      <c r="L714">
        <v>17</v>
      </c>
      <c r="M714" t="s">
        <v>1335</v>
      </c>
      <c r="N714" t="s">
        <v>1294</v>
      </c>
      <c r="O714" s="102">
        <v>0.77777777777777779</v>
      </c>
      <c r="P714">
        <v>46</v>
      </c>
      <c r="Q714">
        <v>54</v>
      </c>
      <c r="R714" s="102">
        <v>2.7777777777777776E-2</v>
      </c>
      <c r="S714">
        <v>43</v>
      </c>
      <c r="T714" s="102">
        <v>0.15972222222222224</v>
      </c>
      <c r="U714" t="s">
        <v>1567</v>
      </c>
      <c r="V714">
        <v>24</v>
      </c>
      <c r="W714" t="s">
        <v>1880</v>
      </c>
      <c r="X714">
        <v>6</v>
      </c>
      <c r="AB714" s="77">
        <f t="shared" si="11"/>
        <v>170</v>
      </c>
    </row>
    <row r="715" spans="1:28" x14ac:dyDescent="0.3">
      <c r="A715" s="34">
        <v>42353</v>
      </c>
      <c r="B715">
        <v>1159</v>
      </c>
      <c r="C715" t="s">
        <v>1282</v>
      </c>
      <c r="D715" t="s">
        <v>1283</v>
      </c>
      <c r="E715">
        <v>38</v>
      </c>
      <c r="F715" t="s">
        <v>1599</v>
      </c>
      <c r="G715" t="s">
        <v>1625</v>
      </c>
      <c r="H715" t="s">
        <v>1300</v>
      </c>
      <c r="I715" s="102">
        <v>0.99305555555555547</v>
      </c>
      <c r="J715" t="s">
        <v>1550</v>
      </c>
      <c r="K715" s="102">
        <v>0.63194444444444442</v>
      </c>
      <c r="L715">
        <v>14</v>
      </c>
      <c r="M715" t="s">
        <v>1288</v>
      </c>
      <c r="N715" t="s">
        <v>1436</v>
      </c>
      <c r="O715" s="102">
        <v>0.47222222222222227</v>
      </c>
      <c r="P715">
        <v>58</v>
      </c>
      <c r="Q715">
        <v>68</v>
      </c>
      <c r="R715" s="102">
        <v>0.24305555555555555</v>
      </c>
      <c r="S715">
        <v>46</v>
      </c>
      <c r="T715" s="102">
        <v>0.70138888888888884</v>
      </c>
      <c r="U715" t="s">
        <v>1474</v>
      </c>
      <c r="V715">
        <v>24</v>
      </c>
      <c r="W715" t="s">
        <v>1695</v>
      </c>
      <c r="X715" t="s">
        <v>51</v>
      </c>
      <c r="AB715" s="77">
        <f t="shared" si="11"/>
        <v>140</v>
      </c>
    </row>
    <row r="716" spans="1:28" x14ac:dyDescent="0.3">
      <c r="A716" s="34">
        <v>42354</v>
      </c>
      <c r="B716">
        <v>1159</v>
      </c>
      <c r="C716" t="s">
        <v>1282</v>
      </c>
      <c r="D716" t="s">
        <v>1283</v>
      </c>
      <c r="E716">
        <v>38</v>
      </c>
      <c r="F716" t="s">
        <v>1661</v>
      </c>
      <c r="G716" t="s">
        <v>1308</v>
      </c>
      <c r="H716" t="s">
        <v>1552</v>
      </c>
      <c r="I716" s="102">
        <v>0.99305555555555547</v>
      </c>
      <c r="J716" t="s">
        <v>1746</v>
      </c>
      <c r="K716" s="102">
        <v>0.55555555555555558</v>
      </c>
      <c r="L716">
        <v>0</v>
      </c>
      <c r="M716" t="s">
        <v>1296</v>
      </c>
      <c r="N716" t="s">
        <v>1359</v>
      </c>
      <c r="O716" s="102">
        <v>0.61111111111111105</v>
      </c>
      <c r="P716">
        <v>68</v>
      </c>
      <c r="Q716">
        <v>88</v>
      </c>
      <c r="R716" s="102">
        <v>0.83333333333333337</v>
      </c>
      <c r="S716">
        <v>56</v>
      </c>
      <c r="T716" s="102">
        <v>0.2986111111111111</v>
      </c>
      <c r="U716" t="s">
        <v>1542</v>
      </c>
      <c r="V716">
        <v>10</v>
      </c>
      <c r="W716" t="s">
        <v>1369</v>
      </c>
      <c r="X716">
        <v>24</v>
      </c>
      <c r="AB716" s="77">
        <f t="shared" si="11"/>
        <v>0</v>
      </c>
    </row>
    <row r="717" spans="1:28" x14ac:dyDescent="0.3">
      <c r="A717" s="34">
        <v>42355</v>
      </c>
      <c r="B717">
        <v>1159</v>
      </c>
      <c r="C717" t="s">
        <v>1282</v>
      </c>
      <c r="D717" t="s">
        <v>1283</v>
      </c>
      <c r="E717">
        <v>38</v>
      </c>
      <c r="F717" t="s">
        <v>1303</v>
      </c>
      <c r="G717" t="s">
        <v>1308</v>
      </c>
      <c r="H717" t="s">
        <v>1319</v>
      </c>
      <c r="I717" s="102">
        <v>0.1388888888888889</v>
      </c>
      <c r="J717" t="s">
        <v>1693</v>
      </c>
      <c r="K717" s="102">
        <v>0.57638888888888895</v>
      </c>
      <c r="L717">
        <v>29</v>
      </c>
      <c r="M717" t="s">
        <v>1358</v>
      </c>
      <c r="N717" t="s">
        <v>1351</v>
      </c>
      <c r="O717" s="102">
        <v>0.69444444444444453</v>
      </c>
      <c r="P717">
        <v>46</v>
      </c>
      <c r="Q717">
        <v>82</v>
      </c>
      <c r="R717" s="102">
        <v>0.99930555555555556</v>
      </c>
      <c r="S717">
        <v>34</v>
      </c>
      <c r="T717" s="102">
        <v>0.33333333333333331</v>
      </c>
      <c r="U717" t="s">
        <v>1692</v>
      </c>
      <c r="V717">
        <v>0</v>
      </c>
      <c r="W717" t="s">
        <v>1398</v>
      </c>
      <c r="X717" t="s">
        <v>51</v>
      </c>
      <c r="AB717" s="77">
        <f t="shared" si="11"/>
        <v>290</v>
      </c>
    </row>
    <row r="718" spans="1:28" x14ac:dyDescent="0.3">
      <c r="A718" s="34">
        <v>42356</v>
      </c>
      <c r="B718">
        <v>1159</v>
      </c>
      <c r="C718" t="s">
        <v>1282</v>
      </c>
      <c r="D718" t="s">
        <v>1283</v>
      </c>
      <c r="E718">
        <v>38</v>
      </c>
      <c r="F718" t="s">
        <v>1295</v>
      </c>
      <c r="G718" t="s">
        <v>1308</v>
      </c>
      <c r="H718" t="s">
        <v>1362</v>
      </c>
      <c r="I718" s="102">
        <v>0.125</v>
      </c>
      <c r="J718" t="s">
        <v>1777</v>
      </c>
      <c r="K718" s="102">
        <v>0.98611111111111116</v>
      </c>
      <c r="L718">
        <v>17</v>
      </c>
      <c r="M718" t="s">
        <v>1431</v>
      </c>
      <c r="N718" t="s">
        <v>1297</v>
      </c>
      <c r="O718" s="102">
        <v>0.94444444444444453</v>
      </c>
      <c r="P718">
        <v>74</v>
      </c>
      <c r="Q718">
        <v>88</v>
      </c>
      <c r="R718" s="102">
        <v>0.73611111111111116</v>
      </c>
      <c r="S718">
        <v>50</v>
      </c>
      <c r="T718" s="102">
        <v>0.98611111111111116</v>
      </c>
      <c r="U718" t="s">
        <v>1514</v>
      </c>
      <c r="V718">
        <v>10</v>
      </c>
      <c r="W718" t="s">
        <v>1519</v>
      </c>
      <c r="X718">
        <v>24</v>
      </c>
      <c r="AB718" s="77">
        <f t="shared" si="11"/>
        <v>170</v>
      </c>
    </row>
    <row r="719" spans="1:28" x14ac:dyDescent="0.3">
      <c r="A719" s="34">
        <v>42357</v>
      </c>
      <c r="B719">
        <v>1159</v>
      </c>
      <c r="C719" t="s">
        <v>1282</v>
      </c>
      <c r="D719" t="s">
        <v>1283</v>
      </c>
      <c r="E719">
        <v>38</v>
      </c>
      <c r="F719" t="s">
        <v>1724</v>
      </c>
      <c r="G719" t="s">
        <v>1308</v>
      </c>
      <c r="H719" t="s">
        <v>1315</v>
      </c>
      <c r="I719" s="102">
        <v>0.35416666666666669</v>
      </c>
      <c r="J719" t="s">
        <v>1779</v>
      </c>
      <c r="K719" s="102">
        <v>0.61111111111111105</v>
      </c>
      <c r="L719">
        <v>22</v>
      </c>
      <c r="M719" t="s">
        <v>1288</v>
      </c>
      <c r="N719" t="s">
        <v>1671</v>
      </c>
      <c r="O719" s="102">
        <v>0.84027777777777779</v>
      </c>
      <c r="P719">
        <v>31</v>
      </c>
      <c r="Q719">
        <v>51</v>
      </c>
      <c r="R719" s="102">
        <v>0.20833333333333334</v>
      </c>
      <c r="S719">
        <v>27</v>
      </c>
      <c r="T719" t="s">
        <v>51</v>
      </c>
      <c r="U719" t="s">
        <v>1519</v>
      </c>
      <c r="V719">
        <v>0</v>
      </c>
      <c r="W719" t="s">
        <v>1796</v>
      </c>
      <c r="X719">
        <v>21</v>
      </c>
      <c r="AB719" s="77">
        <f t="shared" si="11"/>
        <v>220</v>
      </c>
    </row>
    <row r="720" spans="1:28" x14ac:dyDescent="0.3">
      <c r="A720" s="34">
        <v>42358</v>
      </c>
      <c r="B720">
        <v>1159</v>
      </c>
      <c r="C720" t="s">
        <v>1282</v>
      </c>
      <c r="D720" t="s">
        <v>1283</v>
      </c>
      <c r="E720">
        <v>38</v>
      </c>
      <c r="F720" t="s">
        <v>1334</v>
      </c>
      <c r="G720" t="s">
        <v>1482</v>
      </c>
      <c r="H720" t="s">
        <v>1414</v>
      </c>
      <c r="I720" s="102">
        <v>0.99930555555555556</v>
      </c>
      <c r="J720" t="s">
        <v>1751</v>
      </c>
      <c r="K720" s="102">
        <v>1.3888888888888888E-2</v>
      </c>
      <c r="L720">
        <v>20</v>
      </c>
      <c r="M720" t="s">
        <v>1329</v>
      </c>
      <c r="N720" t="s">
        <v>1530</v>
      </c>
      <c r="O720" s="102">
        <v>0.1111111111111111</v>
      </c>
      <c r="P720">
        <v>87</v>
      </c>
      <c r="Q720">
        <v>96</v>
      </c>
      <c r="R720" s="102">
        <v>0.89583333333333337</v>
      </c>
      <c r="S720">
        <v>30</v>
      </c>
      <c r="T720" s="102">
        <v>0</v>
      </c>
      <c r="U720" t="s">
        <v>1382</v>
      </c>
      <c r="V720">
        <v>24</v>
      </c>
      <c r="W720" t="s">
        <v>1711</v>
      </c>
      <c r="X720">
        <v>0</v>
      </c>
      <c r="AB720" s="77">
        <f t="shared" si="11"/>
        <v>200</v>
      </c>
    </row>
    <row r="721" spans="1:28" x14ac:dyDescent="0.3">
      <c r="A721" s="34">
        <v>42359</v>
      </c>
      <c r="B721">
        <v>1159</v>
      </c>
      <c r="C721" t="s">
        <v>1282</v>
      </c>
      <c r="D721" t="s">
        <v>1283</v>
      </c>
      <c r="E721">
        <v>38</v>
      </c>
      <c r="F721" t="s">
        <v>1319</v>
      </c>
      <c r="G721" t="s">
        <v>1308</v>
      </c>
      <c r="H721" t="s">
        <v>1388</v>
      </c>
      <c r="I721" s="102">
        <v>0.33333333333333331</v>
      </c>
      <c r="J721" t="s">
        <v>1661</v>
      </c>
      <c r="K721" t="s">
        <v>51</v>
      </c>
      <c r="L721">
        <v>24</v>
      </c>
      <c r="M721" t="s">
        <v>1435</v>
      </c>
      <c r="N721" t="s">
        <v>1391</v>
      </c>
      <c r="O721" s="102">
        <v>0.34027777777777773</v>
      </c>
      <c r="P721">
        <v>82</v>
      </c>
      <c r="Q721">
        <v>96</v>
      </c>
      <c r="R721" t="s">
        <v>51</v>
      </c>
      <c r="S721">
        <v>55</v>
      </c>
      <c r="T721" s="102">
        <v>0.4513888888888889</v>
      </c>
      <c r="U721" t="s">
        <v>1408</v>
      </c>
      <c r="V721">
        <v>10</v>
      </c>
      <c r="W721" t="s">
        <v>1382</v>
      </c>
      <c r="X721">
        <v>0</v>
      </c>
      <c r="AB721" s="77">
        <f t="shared" si="11"/>
        <v>240</v>
      </c>
    </row>
    <row r="722" spans="1:28" x14ac:dyDescent="0.3">
      <c r="A722" s="34">
        <v>42360</v>
      </c>
      <c r="B722">
        <v>1159</v>
      </c>
      <c r="C722" t="s">
        <v>1282</v>
      </c>
      <c r="D722" t="s">
        <v>1283</v>
      </c>
      <c r="E722">
        <v>38</v>
      </c>
      <c r="F722" t="s">
        <v>1302</v>
      </c>
      <c r="G722" t="s">
        <v>1308</v>
      </c>
      <c r="H722" t="s">
        <v>1444</v>
      </c>
      <c r="I722" s="102">
        <v>0.3125</v>
      </c>
      <c r="J722" t="s">
        <v>1741</v>
      </c>
      <c r="K722" s="102">
        <v>0.50694444444444442</v>
      </c>
      <c r="L722">
        <v>22</v>
      </c>
      <c r="M722" t="s">
        <v>1326</v>
      </c>
      <c r="N722" t="s">
        <v>1297</v>
      </c>
      <c r="O722" s="102">
        <v>0.15277777777777776</v>
      </c>
      <c r="P722">
        <v>52</v>
      </c>
      <c r="Q722">
        <v>85</v>
      </c>
      <c r="R722" s="102">
        <v>0</v>
      </c>
      <c r="S722">
        <v>37</v>
      </c>
      <c r="T722" s="102">
        <v>0.4861111111111111</v>
      </c>
      <c r="U722" t="s">
        <v>1613</v>
      </c>
      <c r="V722">
        <v>0</v>
      </c>
      <c r="W722" t="s">
        <v>1871</v>
      </c>
      <c r="X722">
        <v>14</v>
      </c>
      <c r="AB722" s="77">
        <f t="shared" si="11"/>
        <v>220</v>
      </c>
    </row>
    <row r="723" spans="1:28" x14ac:dyDescent="0.3">
      <c r="A723" s="34">
        <v>42361</v>
      </c>
      <c r="B723">
        <v>1159</v>
      </c>
      <c r="C723" t="s">
        <v>1282</v>
      </c>
      <c r="D723" t="s">
        <v>1283</v>
      </c>
      <c r="E723">
        <v>38</v>
      </c>
      <c r="F723" t="s">
        <v>1341</v>
      </c>
      <c r="G723" t="s">
        <v>1308</v>
      </c>
      <c r="H723" t="s">
        <v>1351</v>
      </c>
      <c r="I723" s="102">
        <v>0.99305555555555547</v>
      </c>
      <c r="J723" t="s">
        <v>1334</v>
      </c>
      <c r="K723" s="102">
        <v>0.49305555555555558</v>
      </c>
      <c r="L723">
        <v>28</v>
      </c>
      <c r="M723" t="s">
        <v>1358</v>
      </c>
      <c r="N723" t="s">
        <v>1391</v>
      </c>
      <c r="O723" s="102">
        <v>0.84027777777777779</v>
      </c>
      <c r="P723">
        <v>87</v>
      </c>
      <c r="Q723">
        <v>95</v>
      </c>
      <c r="R723" t="s">
        <v>51</v>
      </c>
      <c r="S723">
        <v>52</v>
      </c>
      <c r="T723" s="102">
        <v>8.3333333333333329E-2</v>
      </c>
      <c r="U723" t="s">
        <v>1613</v>
      </c>
      <c r="V723">
        <v>10</v>
      </c>
      <c r="W723" t="s">
        <v>1503</v>
      </c>
      <c r="X723">
        <v>24</v>
      </c>
      <c r="AB723" s="77">
        <f t="shared" si="11"/>
        <v>280</v>
      </c>
    </row>
    <row r="724" spans="1:28" x14ac:dyDescent="0.3">
      <c r="A724" s="34">
        <v>42362</v>
      </c>
      <c r="B724">
        <v>1159</v>
      </c>
      <c r="C724" t="s">
        <v>1282</v>
      </c>
      <c r="D724" t="s">
        <v>1283</v>
      </c>
      <c r="E724">
        <v>38</v>
      </c>
      <c r="F724" t="s">
        <v>1304</v>
      </c>
      <c r="G724" t="s">
        <v>1308</v>
      </c>
      <c r="H724" t="s">
        <v>1364</v>
      </c>
      <c r="I724" s="102">
        <v>9.0277777777777776E-2</v>
      </c>
      <c r="J724" t="s">
        <v>1599</v>
      </c>
      <c r="K724" s="102">
        <v>0.54861111111111105</v>
      </c>
      <c r="L724">
        <v>28</v>
      </c>
      <c r="M724" t="s">
        <v>1288</v>
      </c>
      <c r="N724" t="s">
        <v>1436</v>
      </c>
      <c r="O724" s="102">
        <v>0.3263888888888889</v>
      </c>
      <c r="P724">
        <v>74</v>
      </c>
      <c r="Q724">
        <v>95</v>
      </c>
      <c r="R724" t="s">
        <v>51</v>
      </c>
      <c r="S724">
        <v>48</v>
      </c>
      <c r="T724" s="102">
        <v>0.85416666666666663</v>
      </c>
      <c r="U724" t="s">
        <v>1420</v>
      </c>
      <c r="V724">
        <v>23</v>
      </c>
      <c r="W724" t="s">
        <v>1373</v>
      </c>
      <c r="X724">
        <v>6</v>
      </c>
      <c r="AB724" s="77">
        <f t="shared" si="11"/>
        <v>280</v>
      </c>
    </row>
    <row r="725" spans="1:28" x14ac:dyDescent="0.3">
      <c r="A725" s="34">
        <v>42363</v>
      </c>
      <c r="B725">
        <v>1159</v>
      </c>
      <c r="C725" t="s">
        <v>1282</v>
      </c>
      <c r="D725" t="s">
        <v>1283</v>
      </c>
      <c r="E725">
        <v>38</v>
      </c>
      <c r="F725" t="s">
        <v>1346</v>
      </c>
      <c r="G725" t="s">
        <v>1308</v>
      </c>
      <c r="H725" t="s">
        <v>1421</v>
      </c>
      <c r="I725" s="102">
        <v>0.95833333333333337</v>
      </c>
      <c r="J725" t="s">
        <v>1741</v>
      </c>
      <c r="K725" s="102">
        <v>0.51388888888888895</v>
      </c>
      <c r="L725">
        <v>0</v>
      </c>
      <c r="M725" t="s">
        <v>1335</v>
      </c>
      <c r="N725" t="s">
        <v>1391</v>
      </c>
      <c r="O725" t="s">
        <v>51</v>
      </c>
      <c r="P725">
        <v>63</v>
      </c>
      <c r="Q725">
        <v>90</v>
      </c>
      <c r="R725" s="102">
        <v>0.95833333333333337</v>
      </c>
      <c r="S725">
        <v>47</v>
      </c>
      <c r="T725" s="102">
        <v>0.52777777777777779</v>
      </c>
      <c r="U725" t="s">
        <v>1409</v>
      </c>
      <c r="V725" t="s">
        <v>51</v>
      </c>
      <c r="W725" t="s">
        <v>1689</v>
      </c>
      <c r="X725">
        <v>1</v>
      </c>
      <c r="AB725" s="77">
        <f t="shared" si="11"/>
        <v>0</v>
      </c>
    </row>
    <row r="726" spans="1:28" x14ac:dyDescent="0.3">
      <c r="A726" s="34">
        <v>42364</v>
      </c>
      <c r="B726">
        <v>1159</v>
      </c>
      <c r="C726" t="s">
        <v>1282</v>
      </c>
      <c r="D726" t="s">
        <v>1283</v>
      </c>
      <c r="E726">
        <v>38</v>
      </c>
      <c r="F726" t="s">
        <v>1371</v>
      </c>
      <c r="G726" t="s">
        <v>1308</v>
      </c>
      <c r="H726" t="s">
        <v>1456</v>
      </c>
      <c r="I726" s="102">
        <v>0.30555555555555552</v>
      </c>
      <c r="J726" t="s">
        <v>1563</v>
      </c>
      <c r="K726" s="102">
        <v>0.625</v>
      </c>
      <c r="L726">
        <v>20</v>
      </c>
      <c r="M726" t="s">
        <v>1329</v>
      </c>
      <c r="N726" t="s">
        <v>1384</v>
      </c>
      <c r="O726" s="102">
        <v>0.30555555555555552</v>
      </c>
      <c r="P726">
        <v>78</v>
      </c>
      <c r="Q726">
        <v>92</v>
      </c>
      <c r="R726" s="102">
        <v>5.5555555555555552E-2</v>
      </c>
      <c r="S726">
        <v>35</v>
      </c>
      <c r="T726" s="102">
        <v>0.84722222222222221</v>
      </c>
      <c r="U726" t="s">
        <v>1611</v>
      </c>
      <c r="V726">
        <v>0</v>
      </c>
      <c r="W726" t="s">
        <v>1514</v>
      </c>
      <c r="X726" t="s">
        <v>51</v>
      </c>
      <c r="AB726" s="77">
        <f t="shared" si="11"/>
        <v>200</v>
      </c>
    </row>
    <row r="727" spans="1:28" x14ac:dyDescent="0.3">
      <c r="A727" s="34">
        <v>42365</v>
      </c>
      <c r="B727">
        <v>1159</v>
      </c>
      <c r="C727" t="s">
        <v>1282</v>
      </c>
      <c r="D727" t="s">
        <v>1283</v>
      </c>
      <c r="E727">
        <v>38</v>
      </c>
      <c r="F727" t="s">
        <v>1300</v>
      </c>
      <c r="G727" t="s">
        <v>1308</v>
      </c>
      <c r="H727" t="s">
        <v>1316</v>
      </c>
      <c r="I727" s="102">
        <v>0.3611111111111111</v>
      </c>
      <c r="J727" t="s">
        <v>1550</v>
      </c>
      <c r="K727" s="102">
        <v>0.92361111111111116</v>
      </c>
      <c r="L727">
        <v>20</v>
      </c>
      <c r="M727" t="s">
        <v>1329</v>
      </c>
      <c r="N727" t="s">
        <v>1440</v>
      </c>
      <c r="O727" s="102">
        <v>0.98611111111111116</v>
      </c>
      <c r="P727">
        <v>54</v>
      </c>
      <c r="Q727">
        <v>73</v>
      </c>
      <c r="R727" s="102">
        <v>0.61805555555555558</v>
      </c>
      <c r="S727">
        <v>27</v>
      </c>
      <c r="T727" s="102">
        <v>0.92361111111111116</v>
      </c>
      <c r="U727" t="s">
        <v>1688</v>
      </c>
      <c r="V727">
        <v>2</v>
      </c>
      <c r="W727" t="s">
        <v>1306</v>
      </c>
      <c r="X727">
        <v>24</v>
      </c>
      <c r="AB727" s="77">
        <f t="shared" si="11"/>
        <v>200</v>
      </c>
    </row>
    <row r="728" spans="1:28" x14ac:dyDescent="0.3">
      <c r="A728" s="34">
        <v>42366</v>
      </c>
      <c r="B728">
        <v>1159</v>
      </c>
      <c r="C728" t="s">
        <v>1282</v>
      </c>
      <c r="D728" t="s">
        <v>1283</v>
      </c>
      <c r="E728">
        <v>38</v>
      </c>
      <c r="F728" t="s">
        <v>1287</v>
      </c>
      <c r="G728" t="s">
        <v>1561</v>
      </c>
      <c r="H728" t="s">
        <v>1449</v>
      </c>
      <c r="I728" s="102">
        <v>0.98611111111111116</v>
      </c>
      <c r="J728" t="s">
        <v>1726</v>
      </c>
      <c r="K728" s="102">
        <v>0.54861111111111105</v>
      </c>
      <c r="L728">
        <v>31</v>
      </c>
      <c r="M728" t="s">
        <v>1329</v>
      </c>
      <c r="N728" t="s">
        <v>1686</v>
      </c>
      <c r="O728" s="102">
        <v>0.70833333333333337</v>
      </c>
      <c r="P728">
        <v>57</v>
      </c>
      <c r="Q728">
        <v>94</v>
      </c>
      <c r="R728" t="s">
        <v>51</v>
      </c>
      <c r="S728">
        <v>29</v>
      </c>
      <c r="T728" s="102">
        <v>0</v>
      </c>
      <c r="U728" t="s">
        <v>1398</v>
      </c>
      <c r="V728">
        <v>24</v>
      </c>
      <c r="W728" t="s">
        <v>1698</v>
      </c>
      <c r="X728">
        <v>15</v>
      </c>
      <c r="AB728" s="77">
        <f t="shared" si="11"/>
        <v>310</v>
      </c>
    </row>
    <row r="729" spans="1:28" x14ac:dyDescent="0.3">
      <c r="A729" s="34">
        <v>42367</v>
      </c>
      <c r="B729">
        <v>1159</v>
      </c>
      <c r="C729" t="s">
        <v>1282</v>
      </c>
      <c r="D729" t="s">
        <v>1283</v>
      </c>
      <c r="E729">
        <v>38</v>
      </c>
      <c r="F729" t="s">
        <v>1354</v>
      </c>
      <c r="G729" t="s">
        <v>1308</v>
      </c>
      <c r="H729" t="s">
        <v>1582</v>
      </c>
      <c r="I729" s="102">
        <v>0.27777777777777779</v>
      </c>
      <c r="J729" t="s">
        <v>1287</v>
      </c>
      <c r="K729" t="s">
        <v>51</v>
      </c>
      <c r="L729">
        <v>0</v>
      </c>
      <c r="M729" t="s">
        <v>1296</v>
      </c>
      <c r="N729" t="s">
        <v>1404</v>
      </c>
      <c r="O729" t="s">
        <v>51</v>
      </c>
      <c r="P729">
        <v>75</v>
      </c>
      <c r="Q729">
        <v>92</v>
      </c>
      <c r="R729" s="102">
        <v>0.17361111111111113</v>
      </c>
      <c r="S729">
        <v>52</v>
      </c>
      <c r="T729" s="102">
        <v>0.91666666666666663</v>
      </c>
      <c r="U729" t="s">
        <v>1578</v>
      </c>
      <c r="V729">
        <v>11</v>
      </c>
      <c r="W729" t="s">
        <v>1398</v>
      </c>
      <c r="X729">
        <v>0</v>
      </c>
      <c r="AB729" s="77">
        <f t="shared" si="11"/>
        <v>0</v>
      </c>
    </row>
    <row r="730" spans="1:28" x14ac:dyDescent="0.3">
      <c r="A730" s="34">
        <v>42368</v>
      </c>
      <c r="B730">
        <v>1159</v>
      </c>
      <c r="C730" t="s">
        <v>1282</v>
      </c>
      <c r="D730" t="s">
        <v>1283</v>
      </c>
      <c r="E730">
        <v>38</v>
      </c>
      <c r="F730" t="s">
        <v>1490</v>
      </c>
      <c r="G730" t="s">
        <v>1554</v>
      </c>
      <c r="H730" t="s">
        <v>1339</v>
      </c>
      <c r="I730" s="102">
        <v>5.5555555555555552E-2</v>
      </c>
      <c r="J730" t="s">
        <v>1730</v>
      </c>
      <c r="K730" s="102">
        <v>0.61805555555555558</v>
      </c>
      <c r="L730">
        <v>28</v>
      </c>
      <c r="M730" t="s">
        <v>1297</v>
      </c>
      <c r="N730" t="s">
        <v>1588</v>
      </c>
      <c r="O730" s="102">
        <v>0.72916666666666663</v>
      </c>
      <c r="P730">
        <v>64</v>
      </c>
      <c r="Q730">
        <v>94</v>
      </c>
      <c r="R730" t="s">
        <v>51</v>
      </c>
      <c r="S730">
        <v>42</v>
      </c>
      <c r="T730" s="102">
        <v>0.61805555555555558</v>
      </c>
      <c r="U730" t="s">
        <v>1360</v>
      </c>
      <c r="V730">
        <v>0</v>
      </c>
      <c r="W730" t="s">
        <v>1796</v>
      </c>
      <c r="X730">
        <v>15</v>
      </c>
      <c r="AB730" s="77">
        <f t="shared" si="11"/>
        <v>280</v>
      </c>
    </row>
    <row r="731" spans="1:28" x14ac:dyDescent="0.3">
      <c r="A731" s="34">
        <v>42369</v>
      </c>
      <c r="B731">
        <v>1159</v>
      </c>
      <c r="C731" t="s">
        <v>1282</v>
      </c>
      <c r="D731" t="s">
        <v>1283</v>
      </c>
      <c r="E731">
        <v>38</v>
      </c>
      <c r="F731" t="s">
        <v>1428</v>
      </c>
      <c r="G731" t="s">
        <v>1308</v>
      </c>
      <c r="H731" t="s">
        <v>1388</v>
      </c>
      <c r="I731" s="102">
        <v>0.99305555555555547</v>
      </c>
      <c r="J731" t="s">
        <v>1363</v>
      </c>
      <c r="K731" s="102">
        <v>0.49305555555555558</v>
      </c>
      <c r="L731">
        <v>30</v>
      </c>
      <c r="M731" t="s">
        <v>1288</v>
      </c>
      <c r="N731" t="s">
        <v>1356</v>
      </c>
      <c r="O731" s="102">
        <v>6.9444444444444441E-3</v>
      </c>
      <c r="P731">
        <v>84</v>
      </c>
      <c r="Q731">
        <v>95</v>
      </c>
      <c r="R731" s="102">
        <v>0.2638888888888889</v>
      </c>
      <c r="S731">
        <v>59</v>
      </c>
      <c r="T731" s="102">
        <v>0.4861111111111111</v>
      </c>
      <c r="U731" t="s">
        <v>1784</v>
      </c>
      <c r="V731">
        <v>10</v>
      </c>
      <c r="W731" t="s">
        <v>1774</v>
      </c>
      <c r="X731">
        <v>24</v>
      </c>
      <c r="AB731" s="77">
        <f t="shared" si="11"/>
        <v>300</v>
      </c>
    </row>
    <row r="732" spans="1:28" x14ac:dyDescent="0.3">
      <c r="A732" s="34">
        <v>42370</v>
      </c>
      <c r="B732">
        <v>1159</v>
      </c>
      <c r="C732" t="s">
        <v>1282</v>
      </c>
      <c r="D732" t="s">
        <v>1283</v>
      </c>
      <c r="E732">
        <v>38</v>
      </c>
      <c r="F732" t="s">
        <v>1521</v>
      </c>
      <c r="G732" t="s">
        <v>1308</v>
      </c>
      <c r="H732" t="s">
        <v>1391</v>
      </c>
      <c r="I732" s="102">
        <v>6.25E-2</v>
      </c>
      <c r="J732" t="s">
        <v>1736</v>
      </c>
      <c r="K732" s="102">
        <v>0.625</v>
      </c>
      <c r="L732">
        <v>20</v>
      </c>
      <c r="M732" t="s">
        <v>1347</v>
      </c>
      <c r="N732" t="s">
        <v>1544</v>
      </c>
      <c r="O732" s="102">
        <v>0.47222222222222227</v>
      </c>
      <c r="P732">
        <v>72</v>
      </c>
      <c r="Q732">
        <v>94</v>
      </c>
      <c r="R732" s="102">
        <v>1.3888888888888888E-2</v>
      </c>
      <c r="S732">
        <v>39</v>
      </c>
      <c r="T732" s="102">
        <v>0.47916666666666669</v>
      </c>
      <c r="U732" t="s">
        <v>1774</v>
      </c>
      <c r="V732">
        <v>0</v>
      </c>
      <c r="W732" t="s">
        <v>1877</v>
      </c>
      <c r="X732">
        <v>17</v>
      </c>
      <c r="AB732" s="77">
        <f t="shared" si="11"/>
        <v>200</v>
      </c>
    </row>
    <row r="733" spans="1:28" x14ac:dyDescent="0.3">
      <c r="A733" s="34">
        <v>42371</v>
      </c>
      <c r="B733">
        <v>1159</v>
      </c>
      <c r="C733" t="s">
        <v>1282</v>
      </c>
      <c r="D733" t="s">
        <v>1283</v>
      </c>
      <c r="E733">
        <v>38</v>
      </c>
      <c r="F733" t="s">
        <v>1428</v>
      </c>
      <c r="G733" t="s">
        <v>1308</v>
      </c>
      <c r="H733" t="s">
        <v>1320</v>
      </c>
      <c r="I733" s="102">
        <v>0.11805555555555557</v>
      </c>
      <c r="J733" t="s">
        <v>1292</v>
      </c>
      <c r="K733" s="102">
        <v>0.5625</v>
      </c>
      <c r="L733">
        <v>30</v>
      </c>
      <c r="M733" t="s">
        <v>1561</v>
      </c>
      <c r="N733" t="s">
        <v>1497</v>
      </c>
      <c r="O733" s="102">
        <v>0.5</v>
      </c>
      <c r="P733">
        <v>66</v>
      </c>
      <c r="Q733">
        <v>94</v>
      </c>
      <c r="R733" s="102">
        <v>8.3333333333333329E-2</v>
      </c>
      <c r="S733">
        <v>53</v>
      </c>
      <c r="T733" t="s">
        <v>51</v>
      </c>
      <c r="U733" t="s">
        <v>1290</v>
      </c>
      <c r="V733" t="s">
        <v>51</v>
      </c>
      <c r="W733" t="s">
        <v>1815</v>
      </c>
      <c r="X733">
        <v>0</v>
      </c>
      <c r="AB733" s="77">
        <f t="shared" si="11"/>
        <v>300</v>
      </c>
    </row>
    <row r="734" spans="1:28" x14ac:dyDescent="0.3">
      <c r="A734" s="34">
        <v>42372</v>
      </c>
      <c r="B734">
        <v>1159</v>
      </c>
      <c r="C734" t="s">
        <v>1282</v>
      </c>
      <c r="D734" t="s">
        <v>1283</v>
      </c>
      <c r="E734">
        <v>38</v>
      </c>
      <c r="F734" t="s">
        <v>1506</v>
      </c>
      <c r="G734" t="s">
        <v>1486</v>
      </c>
      <c r="H734" t="s">
        <v>1316</v>
      </c>
      <c r="I734" s="102">
        <v>7.6388888888888895E-2</v>
      </c>
      <c r="J734" t="s">
        <v>1617</v>
      </c>
      <c r="K734" s="102">
        <v>0.63194444444444442</v>
      </c>
      <c r="L734">
        <v>29</v>
      </c>
      <c r="M734" t="s">
        <v>1347</v>
      </c>
      <c r="N734" t="s">
        <v>1665</v>
      </c>
      <c r="O734" s="102">
        <v>0.78472222222222221</v>
      </c>
      <c r="P734">
        <v>79</v>
      </c>
      <c r="Q734">
        <v>95</v>
      </c>
      <c r="R734" s="102">
        <v>0.77083333333333337</v>
      </c>
      <c r="S734">
        <v>50</v>
      </c>
      <c r="T734" s="102">
        <v>0.24305555555555555</v>
      </c>
      <c r="U734" t="s">
        <v>1545</v>
      </c>
      <c r="V734">
        <v>0</v>
      </c>
      <c r="W734" t="s">
        <v>1590</v>
      </c>
      <c r="X734">
        <v>14</v>
      </c>
      <c r="AB734" s="77">
        <f t="shared" si="11"/>
        <v>290</v>
      </c>
    </row>
    <row r="735" spans="1:28" x14ac:dyDescent="0.3">
      <c r="A735" s="34">
        <v>42373</v>
      </c>
      <c r="B735">
        <v>1159</v>
      </c>
      <c r="C735" t="s">
        <v>1282</v>
      </c>
      <c r="D735" t="s">
        <v>1283</v>
      </c>
      <c r="E735">
        <v>38</v>
      </c>
      <c r="F735" t="s">
        <v>1383</v>
      </c>
      <c r="G735" t="s">
        <v>1296</v>
      </c>
      <c r="H735" t="s">
        <v>1440</v>
      </c>
      <c r="I735" s="102">
        <v>0.91666666666666663</v>
      </c>
      <c r="J735" t="s">
        <v>1478</v>
      </c>
      <c r="K735" s="102">
        <v>0.15972222222222224</v>
      </c>
      <c r="L735">
        <v>32</v>
      </c>
      <c r="M735" t="s">
        <v>1347</v>
      </c>
      <c r="N735" t="s">
        <v>1502</v>
      </c>
      <c r="O735" s="102">
        <v>0.78472222222222221</v>
      </c>
      <c r="P735">
        <v>71</v>
      </c>
      <c r="Q735">
        <v>94</v>
      </c>
      <c r="R735" s="102">
        <v>0</v>
      </c>
      <c r="S735">
        <v>53</v>
      </c>
      <c r="T735" s="102">
        <v>0.15972222222222224</v>
      </c>
      <c r="U735" t="s">
        <v>1837</v>
      </c>
      <c r="V735">
        <v>0</v>
      </c>
      <c r="W735" t="s">
        <v>2070</v>
      </c>
      <c r="X735">
        <v>12</v>
      </c>
      <c r="AB735" s="77">
        <f t="shared" si="11"/>
        <v>320</v>
      </c>
    </row>
    <row r="736" spans="1:28" x14ac:dyDescent="0.3">
      <c r="A736" s="34">
        <v>42374</v>
      </c>
      <c r="B736">
        <v>1159</v>
      </c>
      <c r="C736" t="s">
        <v>1282</v>
      </c>
      <c r="D736" t="s">
        <v>1283</v>
      </c>
      <c r="E736">
        <v>38</v>
      </c>
      <c r="F736" t="s">
        <v>1294</v>
      </c>
      <c r="G736" t="s">
        <v>1308</v>
      </c>
      <c r="H736" t="s">
        <v>1436</v>
      </c>
      <c r="I736" s="102">
        <v>0.3125</v>
      </c>
      <c r="J736" t="s">
        <v>1362</v>
      </c>
      <c r="K736" s="102">
        <v>0.55555555555555558</v>
      </c>
      <c r="L736">
        <v>26</v>
      </c>
      <c r="M736" t="s">
        <v>1404</v>
      </c>
      <c r="N736" t="s">
        <v>1492</v>
      </c>
      <c r="O736" s="102">
        <v>0.35416666666666669</v>
      </c>
      <c r="P736">
        <v>53</v>
      </c>
      <c r="Q736">
        <v>68</v>
      </c>
      <c r="R736" s="102">
        <v>0.3611111111111111</v>
      </c>
      <c r="S736">
        <v>49</v>
      </c>
      <c r="T736" t="s">
        <v>51</v>
      </c>
      <c r="U736" t="s">
        <v>1788</v>
      </c>
      <c r="V736">
        <v>24</v>
      </c>
      <c r="W736" t="s">
        <v>1993</v>
      </c>
      <c r="X736">
        <v>6</v>
      </c>
      <c r="AB736" s="77">
        <f t="shared" si="11"/>
        <v>260</v>
      </c>
    </row>
    <row r="737" spans="1:28" x14ac:dyDescent="0.3">
      <c r="A737" s="34">
        <v>42375</v>
      </c>
      <c r="B737">
        <v>1159</v>
      </c>
      <c r="C737" t="s">
        <v>1282</v>
      </c>
      <c r="D737" t="s">
        <v>1283</v>
      </c>
      <c r="E737">
        <v>38</v>
      </c>
      <c r="F737" t="s">
        <v>1325</v>
      </c>
      <c r="G737" t="s">
        <v>1308</v>
      </c>
      <c r="H737" t="s">
        <v>1380</v>
      </c>
      <c r="I737" s="102">
        <v>0.99930555555555556</v>
      </c>
      <c r="J737" t="s">
        <v>1307</v>
      </c>
      <c r="K737" s="102">
        <v>0.54166666666666663</v>
      </c>
      <c r="L737">
        <v>27</v>
      </c>
      <c r="M737" t="s">
        <v>1301</v>
      </c>
      <c r="N737" t="s">
        <v>1502</v>
      </c>
      <c r="O737" s="102">
        <v>9.7222222222222224E-2</v>
      </c>
      <c r="P737">
        <v>59</v>
      </c>
      <c r="Q737">
        <v>84</v>
      </c>
      <c r="R737" s="102">
        <v>0.84722222222222221</v>
      </c>
      <c r="S737">
        <v>49</v>
      </c>
      <c r="T737" s="102">
        <v>0.57638888888888895</v>
      </c>
      <c r="U737" t="s">
        <v>1512</v>
      </c>
      <c r="V737">
        <v>9</v>
      </c>
      <c r="W737" t="s">
        <v>2071</v>
      </c>
      <c r="X737">
        <v>23</v>
      </c>
      <c r="AB737" s="77">
        <f t="shared" si="11"/>
        <v>270</v>
      </c>
    </row>
    <row r="738" spans="1:28" x14ac:dyDescent="0.3">
      <c r="A738" s="34">
        <v>42376</v>
      </c>
      <c r="B738">
        <v>1159</v>
      </c>
      <c r="C738" t="s">
        <v>1282</v>
      </c>
      <c r="D738" t="s">
        <v>1283</v>
      </c>
      <c r="E738">
        <v>38</v>
      </c>
      <c r="F738" t="s">
        <v>1552</v>
      </c>
      <c r="G738" t="s">
        <v>1345</v>
      </c>
      <c r="H738" t="s">
        <v>1414</v>
      </c>
      <c r="I738" s="102">
        <v>6.9444444444444441E-3</v>
      </c>
      <c r="J738" t="s">
        <v>1490</v>
      </c>
      <c r="K738" s="102">
        <v>0.14583333333333334</v>
      </c>
      <c r="L738">
        <v>31</v>
      </c>
      <c r="M738" t="s">
        <v>1435</v>
      </c>
      <c r="N738" t="s">
        <v>1671</v>
      </c>
      <c r="O738" s="102">
        <v>0.40277777777777773</v>
      </c>
      <c r="P738">
        <v>86</v>
      </c>
      <c r="Q738">
        <v>95</v>
      </c>
      <c r="R738" t="s">
        <v>51</v>
      </c>
      <c r="S738">
        <v>52</v>
      </c>
      <c r="T738" s="102">
        <v>0.14583333333333334</v>
      </c>
      <c r="U738" t="s">
        <v>1551</v>
      </c>
      <c r="V738">
        <v>12</v>
      </c>
      <c r="W738" t="s">
        <v>1971</v>
      </c>
      <c r="X738">
        <v>5</v>
      </c>
      <c r="AB738" s="77">
        <f t="shared" si="11"/>
        <v>310</v>
      </c>
    </row>
    <row r="739" spans="1:28" x14ac:dyDescent="0.3">
      <c r="A739" s="34">
        <v>42377</v>
      </c>
      <c r="B739">
        <v>1159</v>
      </c>
      <c r="C739" t="s">
        <v>1282</v>
      </c>
      <c r="D739" t="s">
        <v>1283</v>
      </c>
      <c r="E739">
        <v>38</v>
      </c>
      <c r="F739" t="s">
        <v>1362</v>
      </c>
      <c r="G739" t="s">
        <v>1347</v>
      </c>
      <c r="H739" t="s">
        <v>1449</v>
      </c>
      <c r="I739" s="102">
        <v>0.16666666666666666</v>
      </c>
      <c r="J739" t="s">
        <v>1419</v>
      </c>
      <c r="K739" s="102">
        <v>0.27777777777777779</v>
      </c>
      <c r="L739">
        <v>28</v>
      </c>
      <c r="M739" t="s">
        <v>1310</v>
      </c>
      <c r="N739" t="s">
        <v>1502</v>
      </c>
      <c r="O739" s="102">
        <v>0.29166666666666669</v>
      </c>
      <c r="P739">
        <v>92</v>
      </c>
      <c r="Q739">
        <v>95</v>
      </c>
      <c r="R739" t="s">
        <v>51</v>
      </c>
      <c r="S739">
        <v>80</v>
      </c>
      <c r="T739" s="102">
        <v>0.79166666666666663</v>
      </c>
      <c r="U739" t="s">
        <v>1624</v>
      </c>
      <c r="V739">
        <v>10</v>
      </c>
      <c r="W739" t="s">
        <v>1590</v>
      </c>
      <c r="X739">
        <v>5</v>
      </c>
      <c r="AB739" s="77">
        <f t="shared" si="11"/>
        <v>280</v>
      </c>
    </row>
    <row r="740" spans="1:28" x14ac:dyDescent="0.3">
      <c r="A740" s="34">
        <v>42378</v>
      </c>
      <c r="B740">
        <v>1159</v>
      </c>
      <c r="C740" t="s">
        <v>1282</v>
      </c>
      <c r="D740" t="s">
        <v>1283</v>
      </c>
      <c r="E740">
        <v>38</v>
      </c>
      <c r="F740" t="s">
        <v>1521</v>
      </c>
      <c r="G740" t="s">
        <v>1800</v>
      </c>
      <c r="H740" t="s">
        <v>1320</v>
      </c>
      <c r="I740" s="102">
        <v>0.33333333333333331</v>
      </c>
      <c r="J740" t="s">
        <v>1622</v>
      </c>
      <c r="K740" s="102">
        <v>0.59027777777777779</v>
      </c>
      <c r="L740">
        <v>30</v>
      </c>
      <c r="M740" t="s">
        <v>1329</v>
      </c>
      <c r="N740" t="s">
        <v>1334</v>
      </c>
      <c r="O740" s="102">
        <v>0.72222222222222221</v>
      </c>
      <c r="P740">
        <v>76</v>
      </c>
      <c r="Q740">
        <v>94</v>
      </c>
      <c r="R740" t="s">
        <v>51</v>
      </c>
      <c r="S740">
        <v>39</v>
      </c>
      <c r="T740" s="102">
        <v>0.59027777777777779</v>
      </c>
      <c r="U740" t="s">
        <v>1961</v>
      </c>
      <c r="V740">
        <v>0</v>
      </c>
      <c r="W740" t="s">
        <v>1964</v>
      </c>
      <c r="X740">
        <v>16</v>
      </c>
      <c r="AB740" s="77">
        <f t="shared" si="11"/>
        <v>300</v>
      </c>
    </row>
    <row r="741" spans="1:28" x14ac:dyDescent="0.3">
      <c r="A741" s="34">
        <v>42379</v>
      </c>
      <c r="B741">
        <v>1159</v>
      </c>
      <c r="C741" t="s">
        <v>1282</v>
      </c>
      <c r="D741" t="s">
        <v>1283</v>
      </c>
      <c r="E741">
        <v>38</v>
      </c>
      <c r="F741" t="s">
        <v>1546</v>
      </c>
      <c r="G741" t="s">
        <v>1481</v>
      </c>
      <c r="H741" t="s">
        <v>1339</v>
      </c>
      <c r="I741" s="102">
        <v>0.91666666666666663</v>
      </c>
      <c r="J741" t="s">
        <v>1368</v>
      </c>
      <c r="K741" s="102">
        <v>0.4861111111111111</v>
      </c>
      <c r="L741">
        <v>31</v>
      </c>
      <c r="M741" t="s">
        <v>1703</v>
      </c>
      <c r="N741" t="s">
        <v>1294</v>
      </c>
      <c r="O741" s="102">
        <v>0.57638888888888895</v>
      </c>
      <c r="P741">
        <v>86</v>
      </c>
      <c r="Q741">
        <v>95</v>
      </c>
      <c r="R741" t="s">
        <v>51</v>
      </c>
      <c r="S741">
        <v>70</v>
      </c>
      <c r="T741" s="102">
        <v>0.43055555555555558</v>
      </c>
      <c r="U741" t="s">
        <v>2072</v>
      </c>
      <c r="V741">
        <v>0</v>
      </c>
      <c r="W741" t="s">
        <v>2073</v>
      </c>
      <c r="X741">
        <v>20</v>
      </c>
      <c r="AB741" s="77">
        <f t="shared" si="11"/>
        <v>310</v>
      </c>
    </row>
    <row r="742" spans="1:28" x14ac:dyDescent="0.3">
      <c r="A742" s="34">
        <v>42380</v>
      </c>
      <c r="B742">
        <v>1159</v>
      </c>
      <c r="C742" t="s">
        <v>1282</v>
      </c>
      <c r="D742" t="s">
        <v>1283</v>
      </c>
      <c r="E742">
        <v>38</v>
      </c>
      <c r="F742" t="s">
        <v>1336</v>
      </c>
      <c r="G742" t="s">
        <v>1352</v>
      </c>
      <c r="H742" t="s">
        <v>1603</v>
      </c>
      <c r="I742" s="102">
        <v>0.27777777777777779</v>
      </c>
      <c r="J742" t="s">
        <v>1574</v>
      </c>
      <c r="K742" s="102">
        <v>0.57638888888888895</v>
      </c>
      <c r="L742">
        <v>31</v>
      </c>
      <c r="M742" t="s">
        <v>1561</v>
      </c>
      <c r="N742" t="s">
        <v>2061</v>
      </c>
      <c r="O742" s="102">
        <v>0.95833333333333337</v>
      </c>
      <c r="P742">
        <v>72</v>
      </c>
      <c r="Q742">
        <v>95</v>
      </c>
      <c r="R742" s="102">
        <v>0</v>
      </c>
      <c r="S742">
        <v>40</v>
      </c>
      <c r="T742" s="102">
        <v>0.43055555555555558</v>
      </c>
      <c r="U742" t="s">
        <v>1685</v>
      </c>
      <c r="V742">
        <v>23</v>
      </c>
      <c r="W742" t="s">
        <v>1533</v>
      </c>
      <c r="X742">
        <v>0</v>
      </c>
      <c r="AB742" s="77">
        <f t="shared" si="11"/>
        <v>310</v>
      </c>
    </row>
    <row r="743" spans="1:28" x14ac:dyDescent="0.3">
      <c r="A743" s="34">
        <v>42381</v>
      </c>
      <c r="B743">
        <v>1159</v>
      </c>
      <c r="C743" t="s">
        <v>1282</v>
      </c>
      <c r="D743" t="s">
        <v>1283</v>
      </c>
      <c r="E743">
        <v>38</v>
      </c>
      <c r="F743" t="s">
        <v>1316</v>
      </c>
      <c r="G743" t="s">
        <v>1703</v>
      </c>
      <c r="H743" t="s">
        <v>1415</v>
      </c>
      <c r="I743" s="102">
        <v>0.99930555555555556</v>
      </c>
      <c r="J743" t="s">
        <v>1486</v>
      </c>
      <c r="K743" s="102">
        <v>0.43055555555555558</v>
      </c>
      <c r="L743">
        <v>30</v>
      </c>
      <c r="M743" t="s">
        <v>1561</v>
      </c>
      <c r="N743" t="s">
        <v>1686</v>
      </c>
      <c r="O743" s="102">
        <v>0.6875</v>
      </c>
      <c r="P743">
        <v>73</v>
      </c>
      <c r="Q743">
        <v>87</v>
      </c>
      <c r="R743" t="s">
        <v>51</v>
      </c>
      <c r="S743">
        <v>49</v>
      </c>
      <c r="T743" s="102">
        <v>0.16666666666666666</v>
      </c>
      <c r="U743" t="s">
        <v>1498</v>
      </c>
      <c r="V743" t="s">
        <v>51</v>
      </c>
      <c r="W743" t="s">
        <v>1720</v>
      </c>
      <c r="X743">
        <v>0</v>
      </c>
      <c r="AB743" s="77">
        <f t="shared" si="11"/>
        <v>300</v>
      </c>
    </row>
    <row r="744" spans="1:28" x14ac:dyDescent="0.3">
      <c r="A744" s="34">
        <v>42382</v>
      </c>
      <c r="B744">
        <v>1159</v>
      </c>
      <c r="C744" t="s">
        <v>1282</v>
      </c>
      <c r="D744" t="s">
        <v>1283</v>
      </c>
      <c r="E744">
        <v>38</v>
      </c>
      <c r="F744" t="s">
        <v>1462</v>
      </c>
      <c r="G744" t="s">
        <v>1458</v>
      </c>
      <c r="H744" t="s">
        <v>1326</v>
      </c>
      <c r="I744" s="102">
        <v>9.7222222222222224E-2</v>
      </c>
      <c r="J744" t="s">
        <v>1319</v>
      </c>
      <c r="K744" s="102">
        <v>0.5625</v>
      </c>
      <c r="L744">
        <v>20</v>
      </c>
      <c r="M744" t="s">
        <v>1296</v>
      </c>
      <c r="N744" t="s">
        <v>1391</v>
      </c>
      <c r="O744" s="102">
        <v>0.18055555555555555</v>
      </c>
      <c r="P744">
        <v>81</v>
      </c>
      <c r="Q744">
        <v>92</v>
      </c>
      <c r="R744" t="s">
        <v>51</v>
      </c>
      <c r="S744">
        <v>65</v>
      </c>
      <c r="T744" s="102">
        <v>0.4861111111111111</v>
      </c>
      <c r="U744" t="s">
        <v>1498</v>
      </c>
      <c r="V744">
        <v>0</v>
      </c>
      <c r="W744" t="s">
        <v>1548</v>
      </c>
      <c r="X744">
        <v>24</v>
      </c>
      <c r="AB744" s="77">
        <f t="shared" si="11"/>
        <v>200</v>
      </c>
    </row>
    <row r="745" spans="1:28" x14ac:dyDescent="0.3">
      <c r="A745" s="34">
        <v>42383</v>
      </c>
      <c r="B745">
        <v>1159</v>
      </c>
      <c r="C745" t="s">
        <v>1282</v>
      </c>
      <c r="D745" t="s">
        <v>1283</v>
      </c>
      <c r="E745">
        <v>38</v>
      </c>
      <c r="F745" t="s">
        <v>1510</v>
      </c>
      <c r="G745" t="s">
        <v>1722</v>
      </c>
      <c r="H745" t="s">
        <v>1359</v>
      </c>
      <c r="I745" s="102">
        <v>0.97916666666666663</v>
      </c>
      <c r="J745" t="s">
        <v>1368</v>
      </c>
      <c r="K745" s="102">
        <v>0.23611111111111113</v>
      </c>
      <c r="L745">
        <v>1</v>
      </c>
      <c r="M745" t="s">
        <v>1391</v>
      </c>
      <c r="N745" t="s">
        <v>1357</v>
      </c>
      <c r="O745" s="102">
        <v>0.28472222222222221</v>
      </c>
      <c r="P745">
        <v>94</v>
      </c>
      <c r="Q745">
        <v>96</v>
      </c>
      <c r="R745" s="102">
        <v>0.3611111111111111</v>
      </c>
      <c r="S745">
        <v>77</v>
      </c>
      <c r="T745" s="102">
        <v>0.21527777777777779</v>
      </c>
      <c r="U745" t="s">
        <v>1535</v>
      </c>
      <c r="V745">
        <v>24</v>
      </c>
      <c r="W745" t="s">
        <v>1768</v>
      </c>
      <c r="X745">
        <v>4</v>
      </c>
      <c r="AB745" s="77">
        <f t="shared" si="11"/>
        <v>10</v>
      </c>
    </row>
    <row r="746" spans="1:28" x14ac:dyDescent="0.3">
      <c r="A746" s="34">
        <v>42384</v>
      </c>
      <c r="B746">
        <v>1159</v>
      </c>
      <c r="C746" t="s">
        <v>1282</v>
      </c>
      <c r="D746" t="s">
        <v>1283</v>
      </c>
      <c r="E746">
        <v>38</v>
      </c>
      <c r="F746" t="s">
        <v>1421</v>
      </c>
      <c r="G746" t="s">
        <v>1310</v>
      </c>
      <c r="H746" t="s">
        <v>1522</v>
      </c>
      <c r="I746" s="102">
        <v>6.25E-2</v>
      </c>
      <c r="J746" t="s">
        <v>1336</v>
      </c>
      <c r="K746" s="102">
        <v>0.36805555555555558</v>
      </c>
      <c r="L746">
        <v>36</v>
      </c>
      <c r="M746" t="s">
        <v>1289</v>
      </c>
      <c r="N746" t="s">
        <v>1671</v>
      </c>
      <c r="O746" s="102">
        <v>0.40277777777777773</v>
      </c>
      <c r="P746">
        <v>65</v>
      </c>
      <c r="Q746">
        <v>91</v>
      </c>
      <c r="R746" t="s">
        <v>51</v>
      </c>
      <c r="S746">
        <v>50</v>
      </c>
      <c r="T746" s="102">
        <v>0.625</v>
      </c>
      <c r="U746" t="s">
        <v>1981</v>
      </c>
      <c r="V746">
        <v>23</v>
      </c>
      <c r="W746" t="s">
        <v>1535</v>
      </c>
      <c r="X746">
        <v>0</v>
      </c>
      <c r="AB746" s="77">
        <f t="shared" si="11"/>
        <v>360</v>
      </c>
    </row>
    <row r="747" spans="1:28" x14ac:dyDescent="0.3">
      <c r="A747" s="34">
        <v>42385</v>
      </c>
      <c r="B747">
        <v>1159</v>
      </c>
      <c r="C747" t="s">
        <v>1282</v>
      </c>
      <c r="D747" t="s">
        <v>1283</v>
      </c>
      <c r="E747">
        <v>38</v>
      </c>
      <c r="F747" t="s">
        <v>1322</v>
      </c>
      <c r="G747" t="s">
        <v>1308</v>
      </c>
      <c r="H747" t="s">
        <v>1296</v>
      </c>
      <c r="I747" s="102">
        <v>0.99930555555555556</v>
      </c>
      <c r="J747" t="s">
        <v>1341</v>
      </c>
      <c r="K747" s="102">
        <v>0.56944444444444442</v>
      </c>
      <c r="L747">
        <v>36</v>
      </c>
      <c r="M747" t="s">
        <v>1335</v>
      </c>
      <c r="N747" t="s">
        <v>1556</v>
      </c>
      <c r="O747" s="102">
        <v>8.3333333333333329E-2</v>
      </c>
      <c r="P747">
        <v>75</v>
      </c>
      <c r="Q747">
        <v>93</v>
      </c>
      <c r="R747" t="s">
        <v>51</v>
      </c>
      <c r="S747">
        <v>52</v>
      </c>
      <c r="T747" s="102">
        <v>0.55555555555555558</v>
      </c>
      <c r="U747" t="s">
        <v>1429</v>
      </c>
      <c r="V747">
        <v>10</v>
      </c>
      <c r="W747" t="s">
        <v>1331</v>
      </c>
      <c r="X747">
        <v>24</v>
      </c>
      <c r="AB747" s="77">
        <f t="shared" si="11"/>
        <v>360</v>
      </c>
    </row>
    <row r="748" spans="1:28" x14ac:dyDescent="0.3">
      <c r="A748" s="34">
        <v>42386</v>
      </c>
      <c r="B748">
        <v>1159</v>
      </c>
      <c r="C748" t="s">
        <v>1282</v>
      </c>
      <c r="D748" t="s">
        <v>1283</v>
      </c>
      <c r="E748">
        <v>38</v>
      </c>
      <c r="F748" t="s">
        <v>1522</v>
      </c>
      <c r="G748" t="s">
        <v>1554</v>
      </c>
      <c r="H748" t="s">
        <v>1372</v>
      </c>
      <c r="I748" s="102">
        <v>0.11805555555555557</v>
      </c>
      <c r="J748" t="s">
        <v>1449</v>
      </c>
      <c r="K748" s="102">
        <v>0.625</v>
      </c>
      <c r="L748">
        <v>21</v>
      </c>
      <c r="M748" t="s">
        <v>1296</v>
      </c>
      <c r="N748" t="s">
        <v>1289</v>
      </c>
      <c r="O748" s="102">
        <v>3.4722222222222224E-2</v>
      </c>
      <c r="P748">
        <v>80</v>
      </c>
      <c r="Q748">
        <v>94</v>
      </c>
      <c r="R748" t="s">
        <v>51</v>
      </c>
      <c r="S748">
        <v>60</v>
      </c>
      <c r="T748" s="102">
        <v>0.58333333333333337</v>
      </c>
      <c r="U748" t="s">
        <v>1613</v>
      </c>
      <c r="V748">
        <v>0</v>
      </c>
      <c r="W748" t="s">
        <v>1299</v>
      </c>
      <c r="X748">
        <v>24</v>
      </c>
      <c r="AB748" s="77">
        <f t="shared" si="11"/>
        <v>210</v>
      </c>
    </row>
    <row r="749" spans="1:28" x14ac:dyDescent="0.3">
      <c r="A749" s="34">
        <v>42387</v>
      </c>
      <c r="B749">
        <v>1159</v>
      </c>
      <c r="C749" t="s">
        <v>1282</v>
      </c>
      <c r="D749" t="s">
        <v>1283</v>
      </c>
      <c r="E749">
        <v>38</v>
      </c>
      <c r="F749" t="s">
        <v>1421</v>
      </c>
      <c r="G749" t="s">
        <v>1475</v>
      </c>
      <c r="H749" t="s">
        <v>1453</v>
      </c>
      <c r="I749" s="102">
        <v>9.7222222222222224E-2</v>
      </c>
      <c r="J749" t="s">
        <v>1496</v>
      </c>
      <c r="K749" s="102">
        <v>0.90972222222222221</v>
      </c>
      <c r="L749">
        <v>31</v>
      </c>
      <c r="M749" t="s">
        <v>1347</v>
      </c>
      <c r="N749" t="s">
        <v>1754</v>
      </c>
      <c r="O749" s="102">
        <v>0.47222222222222227</v>
      </c>
      <c r="P749">
        <v>77</v>
      </c>
      <c r="Q749">
        <v>95</v>
      </c>
      <c r="R749" s="102">
        <v>9.7222222222222224E-2</v>
      </c>
      <c r="S749">
        <v>52</v>
      </c>
      <c r="T749" s="102">
        <v>0.88194444444444453</v>
      </c>
      <c r="U749" t="s">
        <v>1567</v>
      </c>
      <c r="V749">
        <v>24</v>
      </c>
      <c r="W749" t="s">
        <v>1528</v>
      </c>
      <c r="X749">
        <v>7</v>
      </c>
      <c r="AB749" s="77">
        <f t="shared" si="11"/>
        <v>310</v>
      </c>
    </row>
    <row r="750" spans="1:28" x14ac:dyDescent="0.3">
      <c r="A750" s="34">
        <v>42388</v>
      </c>
      <c r="B750">
        <v>1159</v>
      </c>
      <c r="C750" t="s">
        <v>1282</v>
      </c>
      <c r="D750" t="s">
        <v>1283</v>
      </c>
      <c r="E750">
        <v>38</v>
      </c>
      <c r="F750" t="s">
        <v>1418</v>
      </c>
      <c r="G750" t="s">
        <v>1308</v>
      </c>
      <c r="H750" t="s">
        <v>1310</v>
      </c>
      <c r="I750" s="102">
        <v>0.99930555555555556</v>
      </c>
      <c r="J750" t="s">
        <v>1419</v>
      </c>
      <c r="K750" s="102">
        <v>0.53472222222222221</v>
      </c>
      <c r="L750">
        <v>28</v>
      </c>
      <c r="M750" t="s">
        <v>1431</v>
      </c>
      <c r="N750" t="s">
        <v>1336</v>
      </c>
      <c r="O750" s="102">
        <v>7.6388888888888895E-2</v>
      </c>
      <c r="P750">
        <v>68</v>
      </c>
      <c r="Q750">
        <v>93</v>
      </c>
      <c r="R750" s="102">
        <v>0.98611111111111116</v>
      </c>
      <c r="S750">
        <v>53</v>
      </c>
      <c r="T750" s="102">
        <v>0</v>
      </c>
      <c r="U750" t="s">
        <v>1620</v>
      </c>
      <c r="V750">
        <v>11</v>
      </c>
      <c r="W750" t="s">
        <v>1488</v>
      </c>
      <c r="X750">
        <v>24</v>
      </c>
      <c r="AB750" s="77">
        <f t="shared" si="11"/>
        <v>280</v>
      </c>
    </row>
    <row r="751" spans="1:28" x14ac:dyDescent="0.3">
      <c r="A751" s="34">
        <v>42389</v>
      </c>
      <c r="B751">
        <v>1159</v>
      </c>
      <c r="C751" t="s">
        <v>1282</v>
      </c>
      <c r="D751" t="s">
        <v>1283</v>
      </c>
      <c r="E751">
        <v>38</v>
      </c>
      <c r="F751" t="s">
        <v>1481</v>
      </c>
      <c r="G751" t="s">
        <v>1308</v>
      </c>
      <c r="H751" t="s">
        <v>1860</v>
      </c>
      <c r="I751" s="102">
        <v>9.7222222222222224E-2</v>
      </c>
      <c r="J751" t="s">
        <v>1419</v>
      </c>
      <c r="K751" s="102">
        <v>0.49305555555555558</v>
      </c>
      <c r="L751">
        <v>21</v>
      </c>
      <c r="M751" t="s">
        <v>1288</v>
      </c>
      <c r="N751" t="s">
        <v>1391</v>
      </c>
      <c r="O751" s="102">
        <v>4.8611111111111112E-2</v>
      </c>
      <c r="P751">
        <v>77</v>
      </c>
      <c r="Q751">
        <v>95</v>
      </c>
      <c r="R751" s="102">
        <v>0.10416666666666667</v>
      </c>
      <c r="S751">
        <v>58</v>
      </c>
      <c r="T751" s="102">
        <v>0.4861111111111111</v>
      </c>
      <c r="U751" t="s">
        <v>1366</v>
      </c>
      <c r="V751">
        <v>22</v>
      </c>
      <c r="W751" t="s">
        <v>1921</v>
      </c>
      <c r="X751">
        <v>5</v>
      </c>
      <c r="AB751" s="77">
        <f t="shared" si="11"/>
        <v>210</v>
      </c>
    </row>
    <row r="752" spans="1:28" x14ac:dyDescent="0.3">
      <c r="A752" s="34">
        <v>42390</v>
      </c>
      <c r="B752">
        <v>1159</v>
      </c>
      <c r="C752" t="s">
        <v>1282</v>
      </c>
      <c r="D752" t="s">
        <v>1283</v>
      </c>
      <c r="E752">
        <v>38</v>
      </c>
      <c r="F752" t="s">
        <v>1510</v>
      </c>
      <c r="G752" t="s">
        <v>1863</v>
      </c>
      <c r="H752" t="s">
        <v>1902</v>
      </c>
      <c r="I752" s="102">
        <v>0.20833333333333334</v>
      </c>
      <c r="J752" t="s">
        <v>1530</v>
      </c>
      <c r="K752" s="102">
        <v>0.60416666666666663</v>
      </c>
      <c r="L752">
        <v>22</v>
      </c>
      <c r="M752" t="s">
        <v>1296</v>
      </c>
      <c r="N752" t="s">
        <v>1289</v>
      </c>
      <c r="O752" s="102">
        <v>0.4513888888888889</v>
      </c>
      <c r="P752">
        <v>77</v>
      </c>
      <c r="Q752">
        <v>93</v>
      </c>
      <c r="R752" t="s">
        <v>51</v>
      </c>
      <c r="S752">
        <v>59</v>
      </c>
      <c r="T752" s="102">
        <v>0.45833333333333331</v>
      </c>
      <c r="U752" t="s">
        <v>1641</v>
      </c>
      <c r="V752" t="s">
        <v>51</v>
      </c>
      <c r="W752" t="s">
        <v>1596</v>
      </c>
      <c r="X752" t="s">
        <v>51</v>
      </c>
      <c r="AB752" s="77">
        <f t="shared" si="11"/>
        <v>220</v>
      </c>
    </row>
    <row r="753" spans="1:28" x14ac:dyDescent="0.3">
      <c r="A753" s="34">
        <v>42391</v>
      </c>
      <c r="B753">
        <v>1159</v>
      </c>
      <c r="C753" t="s">
        <v>1282</v>
      </c>
      <c r="D753" t="s">
        <v>1283</v>
      </c>
      <c r="E753">
        <v>38</v>
      </c>
      <c r="F753" t="s">
        <v>1556</v>
      </c>
      <c r="G753" t="s">
        <v>1308</v>
      </c>
      <c r="H753" t="s">
        <v>1440</v>
      </c>
      <c r="I753" s="102">
        <v>6.9444444444444441E-3</v>
      </c>
      <c r="J753" t="s">
        <v>1599</v>
      </c>
      <c r="K753" s="102">
        <v>0.61805555555555558</v>
      </c>
      <c r="L753">
        <v>26</v>
      </c>
      <c r="M753" t="s">
        <v>1296</v>
      </c>
      <c r="N753" t="s">
        <v>1351</v>
      </c>
      <c r="O753" s="102">
        <v>9.7222222222222224E-2</v>
      </c>
      <c r="P753">
        <v>88</v>
      </c>
      <c r="Q753">
        <v>94</v>
      </c>
      <c r="R753" t="s">
        <v>51</v>
      </c>
      <c r="S753">
        <v>66</v>
      </c>
      <c r="T753" s="102">
        <v>7.6388888888888895E-2</v>
      </c>
      <c r="U753" t="s">
        <v>1466</v>
      </c>
      <c r="V753">
        <v>21</v>
      </c>
      <c r="W753" t="s">
        <v>1318</v>
      </c>
      <c r="X753">
        <v>1</v>
      </c>
      <c r="AB753" s="77">
        <f t="shared" si="11"/>
        <v>260</v>
      </c>
    </row>
    <row r="754" spans="1:28" x14ac:dyDescent="0.3">
      <c r="A754" s="34">
        <v>42392</v>
      </c>
      <c r="B754">
        <v>1159</v>
      </c>
      <c r="C754" t="s">
        <v>1282</v>
      </c>
      <c r="D754" t="s">
        <v>1283</v>
      </c>
      <c r="E754">
        <v>38</v>
      </c>
      <c r="F754" t="s">
        <v>1313</v>
      </c>
      <c r="G754" t="s">
        <v>1308</v>
      </c>
      <c r="H754" t="s">
        <v>1333</v>
      </c>
      <c r="I754" s="102">
        <v>0.29166666666666669</v>
      </c>
      <c r="J754" t="s">
        <v>1328</v>
      </c>
      <c r="K754" s="102">
        <v>0.52777777777777779</v>
      </c>
      <c r="L754">
        <v>7</v>
      </c>
      <c r="M754" t="s">
        <v>1703</v>
      </c>
      <c r="N754" t="s">
        <v>1391</v>
      </c>
      <c r="O754" s="102">
        <v>0.57638888888888895</v>
      </c>
      <c r="P754">
        <v>90</v>
      </c>
      <c r="Q754">
        <v>95</v>
      </c>
      <c r="R754" t="s">
        <v>51</v>
      </c>
      <c r="S754">
        <v>82</v>
      </c>
      <c r="T754" s="102">
        <v>0.54166666666666663</v>
      </c>
      <c r="U754" t="s">
        <v>1615</v>
      </c>
      <c r="V754">
        <v>10</v>
      </c>
      <c r="W754" t="s">
        <v>1988</v>
      </c>
      <c r="X754">
        <v>16</v>
      </c>
      <c r="AB754" s="77">
        <f t="shared" si="11"/>
        <v>70</v>
      </c>
    </row>
    <row r="755" spans="1:28" x14ac:dyDescent="0.3">
      <c r="A755" s="34">
        <v>42393</v>
      </c>
      <c r="B755">
        <v>1159</v>
      </c>
      <c r="C755" t="s">
        <v>1282</v>
      </c>
      <c r="D755" t="s">
        <v>1283</v>
      </c>
      <c r="E755">
        <v>38</v>
      </c>
      <c r="F755" t="s">
        <v>1321</v>
      </c>
      <c r="G755" t="s">
        <v>1308</v>
      </c>
      <c r="H755" t="s">
        <v>1418</v>
      </c>
      <c r="I755" s="102">
        <v>0.1875</v>
      </c>
      <c r="J755" t="s">
        <v>1550</v>
      </c>
      <c r="K755" s="102">
        <v>0.84722222222222221</v>
      </c>
      <c r="L755">
        <v>23</v>
      </c>
      <c r="M755" t="s">
        <v>1288</v>
      </c>
      <c r="N755" t="s">
        <v>1436</v>
      </c>
      <c r="O755" s="102">
        <v>0.90972222222222221</v>
      </c>
      <c r="P755">
        <v>79</v>
      </c>
      <c r="Q755">
        <v>92</v>
      </c>
      <c r="R755" t="s">
        <v>51</v>
      </c>
      <c r="S755">
        <v>39</v>
      </c>
      <c r="T755" t="s">
        <v>51</v>
      </c>
      <c r="U755" t="s">
        <v>1613</v>
      </c>
      <c r="V755">
        <v>0</v>
      </c>
      <c r="W755" t="s">
        <v>1494</v>
      </c>
      <c r="X755">
        <v>23</v>
      </c>
      <c r="AB755" s="77">
        <f t="shared" si="11"/>
        <v>230</v>
      </c>
    </row>
    <row r="756" spans="1:28" x14ac:dyDescent="0.3">
      <c r="A756" s="34">
        <v>42394</v>
      </c>
      <c r="B756">
        <v>1159</v>
      </c>
      <c r="C756" t="s">
        <v>1282</v>
      </c>
      <c r="D756" t="s">
        <v>1283</v>
      </c>
      <c r="E756">
        <v>38</v>
      </c>
      <c r="F756" t="s">
        <v>1586</v>
      </c>
      <c r="G756" t="s">
        <v>1308</v>
      </c>
      <c r="H756" t="s">
        <v>1506</v>
      </c>
      <c r="I756" s="102">
        <v>0.99930555555555556</v>
      </c>
      <c r="J756" t="s">
        <v>1591</v>
      </c>
      <c r="K756" s="102">
        <v>0.24305555555555555</v>
      </c>
      <c r="L756">
        <v>28</v>
      </c>
      <c r="M756" t="s">
        <v>1625</v>
      </c>
      <c r="N756" t="s">
        <v>1295</v>
      </c>
      <c r="O756" s="102">
        <v>0.59027777777777779</v>
      </c>
      <c r="P756">
        <v>61</v>
      </c>
      <c r="Q756">
        <v>94</v>
      </c>
      <c r="R756" t="s">
        <v>51</v>
      </c>
      <c r="S756">
        <v>37</v>
      </c>
      <c r="T756" t="s">
        <v>51</v>
      </c>
      <c r="U756" t="s">
        <v>1615</v>
      </c>
      <c r="V756">
        <v>23</v>
      </c>
      <c r="W756" t="s">
        <v>1708</v>
      </c>
      <c r="X756">
        <v>1</v>
      </c>
      <c r="AB756" s="77">
        <f t="shared" si="11"/>
        <v>280</v>
      </c>
    </row>
    <row r="757" spans="1:28" x14ac:dyDescent="0.3">
      <c r="A757" s="34">
        <v>42395</v>
      </c>
      <c r="B757">
        <v>1159</v>
      </c>
      <c r="C757" t="s">
        <v>1282</v>
      </c>
      <c r="D757" t="s">
        <v>1283</v>
      </c>
      <c r="E757">
        <v>38</v>
      </c>
      <c r="F757" t="s">
        <v>1496</v>
      </c>
      <c r="G757" t="s">
        <v>1308</v>
      </c>
      <c r="H757" t="s">
        <v>1364</v>
      </c>
      <c r="I757" s="102">
        <v>0.99930555555555556</v>
      </c>
      <c r="J757" t="s">
        <v>1313</v>
      </c>
      <c r="K757" s="102">
        <v>0.54861111111111105</v>
      </c>
      <c r="L757">
        <v>16</v>
      </c>
      <c r="M757" t="s">
        <v>1326</v>
      </c>
      <c r="N757" t="s">
        <v>1316</v>
      </c>
      <c r="O757" s="102">
        <v>0.75</v>
      </c>
      <c r="P757">
        <v>90</v>
      </c>
      <c r="Q757">
        <v>94</v>
      </c>
      <c r="R757" t="s">
        <v>51</v>
      </c>
      <c r="S757">
        <v>86</v>
      </c>
      <c r="T757" s="102">
        <v>0.75</v>
      </c>
      <c r="U757" t="s">
        <v>1460</v>
      </c>
      <c r="V757">
        <v>2</v>
      </c>
      <c r="W757" t="s">
        <v>1573</v>
      </c>
      <c r="X757">
        <v>23</v>
      </c>
      <c r="AB757" s="77">
        <f t="shared" si="11"/>
        <v>160</v>
      </c>
    </row>
    <row r="758" spans="1:28" x14ac:dyDescent="0.3">
      <c r="A758" s="34">
        <v>42396</v>
      </c>
      <c r="B758">
        <v>1159</v>
      </c>
      <c r="C758" t="s">
        <v>1282</v>
      </c>
      <c r="D758" t="s">
        <v>1283</v>
      </c>
      <c r="E758">
        <v>38</v>
      </c>
      <c r="F758" t="s">
        <v>1333</v>
      </c>
      <c r="G758" t="s">
        <v>1308</v>
      </c>
      <c r="H758" t="s">
        <v>1322</v>
      </c>
      <c r="I758" s="102">
        <v>0.29166666666666669</v>
      </c>
      <c r="J758" t="s">
        <v>1478</v>
      </c>
      <c r="K758" t="s">
        <v>51</v>
      </c>
      <c r="L758">
        <v>32</v>
      </c>
      <c r="M758" t="s">
        <v>1435</v>
      </c>
      <c r="N758" t="s">
        <v>1391</v>
      </c>
      <c r="O758" s="102">
        <v>0.55555555555555558</v>
      </c>
      <c r="P758">
        <v>87</v>
      </c>
      <c r="Q758">
        <v>95</v>
      </c>
      <c r="R758" t="s">
        <v>51</v>
      </c>
      <c r="S758">
        <v>71</v>
      </c>
      <c r="T758" s="102">
        <v>0.4861111111111111</v>
      </c>
      <c r="U758" t="s">
        <v>1416</v>
      </c>
      <c r="V758">
        <v>0</v>
      </c>
      <c r="W758" t="s">
        <v>1600</v>
      </c>
      <c r="X758">
        <v>18</v>
      </c>
      <c r="AB758" s="77">
        <f t="shared" si="11"/>
        <v>320</v>
      </c>
    </row>
    <row r="759" spans="1:28" x14ac:dyDescent="0.3">
      <c r="A759" s="34">
        <v>42397</v>
      </c>
      <c r="B759">
        <v>1159</v>
      </c>
      <c r="C759" t="s">
        <v>1282</v>
      </c>
      <c r="D759" t="s">
        <v>1283</v>
      </c>
      <c r="E759">
        <v>38</v>
      </c>
      <c r="F759" t="s">
        <v>1486</v>
      </c>
      <c r="G759" t="s">
        <v>1308</v>
      </c>
      <c r="H759" t="s">
        <v>1418</v>
      </c>
      <c r="I759" s="102">
        <v>0.22916666666666666</v>
      </c>
      <c r="J759" t="s">
        <v>1346</v>
      </c>
      <c r="K759" s="102">
        <v>0.56944444444444442</v>
      </c>
      <c r="L759">
        <v>31</v>
      </c>
      <c r="M759" t="s">
        <v>1396</v>
      </c>
      <c r="N759" t="s">
        <v>1303</v>
      </c>
      <c r="O759" s="102">
        <v>0.65277777777777779</v>
      </c>
      <c r="P759">
        <v>89</v>
      </c>
      <c r="Q759">
        <v>95</v>
      </c>
      <c r="R759" t="s">
        <v>51</v>
      </c>
      <c r="S759">
        <v>69</v>
      </c>
      <c r="T759" s="102">
        <v>0.99930555555555556</v>
      </c>
      <c r="U759" t="s">
        <v>2074</v>
      </c>
      <c r="V759">
        <v>24</v>
      </c>
      <c r="W759" t="s">
        <v>1773</v>
      </c>
      <c r="X759">
        <v>0</v>
      </c>
      <c r="AB759" s="77">
        <f t="shared" si="11"/>
        <v>310</v>
      </c>
    </row>
    <row r="760" spans="1:28" x14ac:dyDescent="0.3">
      <c r="A760" s="34">
        <v>42398</v>
      </c>
      <c r="B760">
        <v>1159</v>
      </c>
      <c r="C760" t="s">
        <v>1282</v>
      </c>
      <c r="D760" t="s">
        <v>1283</v>
      </c>
      <c r="E760">
        <v>38</v>
      </c>
      <c r="F760" t="s">
        <v>1410</v>
      </c>
      <c r="G760" t="s">
        <v>1308</v>
      </c>
      <c r="H760" t="s">
        <v>1851</v>
      </c>
      <c r="I760" s="102">
        <v>0.99930555555555556</v>
      </c>
      <c r="J760" t="s">
        <v>1371</v>
      </c>
      <c r="K760" s="102">
        <v>0.4513888888888889</v>
      </c>
      <c r="L760">
        <v>36</v>
      </c>
      <c r="M760" t="s">
        <v>1335</v>
      </c>
      <c r="N760" t="s">
        <v>1434</v>
      </c>
      <c r="O760" s="102">
        <v>2.0833333333333332E-2</v>
      </c>
      <c r="P760">
        <v>80</v>
      </c>
      <c r="Q760">
        <v>95</v>
      </c>
      <c r="R760" s="102">
        <v>0.99305555555555547</v>
      </c>
      <c r="S760">
        <v>65</v>
      </c>
      <c r="T760" s="102">
        <v>0.61805555555555558</v>
      </c>
      <c r="U760" t="s">
        <v>2075</v>
      </c>
      <c r="V760">
        <v>10</v>
      </c>
      <c r="W760" t="s">
        <v>1987</v>
      </c>
      <c r="X760">
        <v>24</v>
      </c>
      <c r="AB760" s="77">
        <f t="shared" si="11"/>
        <v>360</v>
      </c>
    </row>
    <row r="761" spans="1:28" x14ac:dyDescent="0.3">
      <c r="A761" s="34">
        <v>42399</v>
      </c>
      <c r="B761">
        <v>1159</v>
      </c>
      <c r="C761" t="s">
        <v>1282</v>
      </c>
      <c r="D761" t="s">
        <v>1283</v>
      </c>
      <c r="E761">
        <v>38</v>
      </c>
      <c r="F761" t="s">
        <v>1440</v>
      </c>
      <c r="G761" t="s">
        <v>1308</v>
      </c>
      <c r="H761" t="s">
        <v>1851</v>
      </c>
      <c r="I761" s="102">
        <v>6.9444444444444441E-3</v>
      </c>
      <c r="J761" t="s">
        <v>1399</v>
      </c>
      <c r="K761" s="102">
        <v>0.65277777777777779</v>
      </c>
      <c r="L761">
        <v>0</v>
      </c>
      <c r="M761" t="s">
        <v>1435</v>
      </c>
      <c r="N761" t="s">
        <v>1391</v>
      </c>
      <c r="O761" t="s">
        <v>51</v>
      </c>
      <c r="P761">
        <v>71</v>
      </c>
      <c r="Q761">
        <v>95</v>
      </c>
      <c r="R761" t="s">
        <v>51</v>
      </c>
      <c r="S761">
        <v>46</v>
      </c>
      <c r="T761" s="102">
        <v>0.59027777777777779</v>
      </c>
      <c r="U761" t="s">
        <v>1471</v>
      </c>
      <c r="V761">
        <v>0</v>
      </c>
      <c r="W761" t="s">
        <v>1409</v>
      </c>
      <c r="X761">
        <v>24</v>
      </c>
      <c r="AB761" s="77">
        <f t="shared" si="11"/>
        <v>0</v>
      </c>
    </row>
    <row r="762" spans="1:28" x14ac:dyDescent="0.3">
      <c r="A762" s="34">
        <v>42400</v>
      </c>
      <c r="B762">
        <v>1159</v>
      </c>
      <c r="C762" t="s">
        <v>1282</v>
      </c>
      <c r="D762" t="s">
        <v>1283</v>
      </c>
      <c r="E762">
        <v>38</v>
      </c>
      <c r="F762" t="s">
        <v>1292</v>
      </c>
      <c r="G762" t="s">
        <v>1308</v>
      </c>
      <c r="H762" t="s">
        <v>1375</v>
      </c>
      <c r="I762" s="102">
        <v>2.7777777777777776E-2</v>
      </c>
      <c r="J762" t="s">
        <v>1390</v>
      </c>
      <c r="K762" s="102">
        <v>0.45833333333333331</v>
      </c>
      <c r="L762">
        <v>30</v>
      </c>
      <c r="M762" t="s">
        <v>1301</v>
      </c>
      <c r="N762" t="s">
        <v>1380</v>
      </c>
      <c r="O762" s="102">
        <v>0.55555555555555558</v>
      </c>
      <c r="P762">
        <v>84</v>
      </c>
      <c r="Q762">
        <v>94</v>
      </c>
      <c r="R762" s="102">
        <v>0.78472222222222221</v>
      </c>
      <c r="S762">
        <v>65</v>
      </c>
      <c r="T762" s="102">
        <v>0.1388888888888889</v>
      </c>
      <c r="U762" t="s">
        <v>1342</v>
      </c>
      <c r="V762">
        <v>21</v>
      </c>
      <c r="W762" t="s">
        <v>1382</v>
      </c>
      <c r="X762">
        <v>2</v>
      </c>
      <c r="AB762" s="77">
        <f t="shared" si="11"/>
        <v>300</v>
      </c>
    </row>
    <row r="763" spans="1:28" x14ac:dyDescent="0.3">
      <c r="A763" s="34">
        <v>42401</v>
      </c>
      <c r="B763">
        <v>1159</v>
      </c>
      <c r="C763" t="s">
        <v>1282</v>
      </c>
      <c r="D763" t="s">
        <v>1283</v>
      </c>
      <c r="E763">
        <v>38</v>
      </c>
      <c r="F763" t="s">
        <v>1419</v>
      </c>
      <c r="G763" t="s">
        <v>1308</v>
      </c>
      <c r="H763" t="s">
        <v>1325</v>
      </c>
      <c r="I763" s="102">
        <v>0.29166666666666669</v>
      </c>
      <c r="J763" t="s">
        <v>1363</v>
      </c>
      <c r="K763" s="102">
        <v>0.5</v>
      </c>
      <c r="L763">
        <v>27</v>
      </c>
      <c r="M763" t="s">
        <v>1431</v>
      </c>
      <c r="N763" t="s">
        <v>1322</v>
      </c>
      <c r="O763" s="102">
        <v>2.0833333333333332E-2</v>
      </c>
      <c r="P763">
        <v>80</v>
      </c>
      <c r="Q763">
        <v>91</v>
      </c>
      <c r="R763" s="102">
        <v>0.95138888888888884</v>
      </c>
      <c r="S763">
        <v>67</v>
      </c>
      <c r="T763" t="s">
        <v>51</v>
      </c>
      <c r="U763" t="s">
        <v>1598</v>
      </c>
      <c r="V763">
        <v>11</v>
      </c>
      <c r="W763" t="s">
        <v>1433</v>
      </c>
      <c r="X763">
        <v>23</v>
      </c>
      <c r="AB763" s="77">
        <f t="shared" si="11"/>
        <v>270</v>
      </c>
    </row>
    <row r="764" spans="1:28" x14ac:dyDescent="0.3">
      <c r="A764" s="34">
        <v>42402</v>
      </c>
      <c r="B764">
        <v>1159</v>
      </c>
      <c r="C764" t="s">
        <v>1282</v>
      </c>
      <c r="D764" t="s">
        <v>1283</v>
      </c>
      <c r="E764">
        <v>38</v>
      </c>
      <c r="F764" t="s">
        <v>1341</v>
      </c>
      <c r="G764" t="s">
        <v>1418</v>
      </c>
      <c r="H764" t="s">
        <v>1501</v>
      </c>
      <c r="I764" s="102">
        <v>0.15972222222222224</v>
      </c>
      <c r="J764" t="s">
        <v>1346</v>
      </c>
      <c r="K764" s="102">
        <v>0.625</v>
      </c>
      <c r="L764">
        <v>31</v>
      </c>
      <c r="M764" t="s">
        <v>1335</v>
      </c>
      <c r="N764" t="s">
        <v>1501</v>
      </c>
      <c r="O764" s="102">
        <v>0.99930555555555556</v>
      </c>
      <c r="P764">
        <v>84</v>
      </c>
      <c r="Q764">
        <v>95</v>
      </c>
      <c r="R764" s="102">
        <v>0.99930555555555556</v>
      </c>
      <c r="S764">
        <v>73</v>
      </c>
      <c r="T764" s="102">
        <v>0.61805555555555558</v>
      </c>
      <c r="U764" t="s">
        <v>1430</v>
      </c>
      <c r="V764">
        <v>0</v>
      </c>
      <c r="W764" t="s">
        <v>1412</v>
      </c>
      <c r="X764">
        <v>15</v>
      </c>
      <c r="AB764" s="77">
        <f t="shared" si="11"/>
        <v>310</v>
      </c>
    </row>
    <row r="765" spans="1:28" x14ac:dyDescent="0.3">
      <c r="A765" s="34">
        <v>42403</v>
      </c>
      <c r="B765">
        <v>1159</v>
      </c>
      <c r="C765" t="s">
        <v>1282</v>
      </c>
      <c r="D765" t="s">
        <v>1283</v>
      </c>
      <c r="E765">
        <v>38</v>
      </c>
      <c r="F765" t="s">
        <v>1440</v>
      </c>
      <c r="G765" t="s">
        <v>1435</v>
      </c>
      <c r="H765" t="s">
        <v>1456</v>
      </c>
      <c r="I765" s="102">
        <v>0.99930555555555556</v>
      </c>
      <c r="J765" t="s">
        <v>1362</v>
      </c>
      <c r="K765" s="102">
        <v>6.9444444444444441E-3</v>
      </c>
      <c r="L765">
        <v>32</v>
      </c>
      <c r="M765" t="s">
        <v>1404</v>
      </c>
      <c r="N765" t="s">
        <v>1295</v>
      </c>
      <c r="O765" s="102">
        <v>0.34722222222222227</v>
      </c>
      <c r="P765">
        <v>78</v>
      </c>
      <c r="Q765">
        <v>96</v>
      </c>
      <c r="R765" t="s">
        <v>51</v>
      </c>
      <c r="S765">
        <v>65</v>
      </c>
      <c r="T765" s="102">
        <v>0.53472222222222221</v>
      </c>
      <c r="U765" t="s">
        <v>2076</v>
      </c>
      <c r="V765">
        <v>22</v>
      </c>
      <c r="W765" t="s">
        <v>1468</v>
      </c>
      <c r="X765">
        <v>0</v>
      </c>
      <c r="AB765" s="77">
        <f t="shared" si="11"/>
        <v>320</v>
      </c>
    </row>
    <row r="766" spans="1:28" x14ac:dyDescent="0.3">
      <c r="A766" s="34">
        <v>42404</v>
      </c>
      <c r="B766">
        <v>1159</v>
      </c>
      <c r="C766" t="s">
        <v>1282</v>
      </c>
      <c r="D766" t="s">
        <v>1283</v>
      </c>
      <c r="E766">
        <v>38</v>
      </c>
      <c r="F766" t="s">
        <v>1421</v>
      </c>
      <c r="G766" t="s">
        <v>1308</v>
      </c>
      <c r="H766" t="s">
        <v>1310</v>
      </c>
      <c r="I766" s="102">
        <v>0.99930555555555556</v>
      </c>
      <c r="J766" t="s">
        <v>1383</v>
      </c>
      <c r="K766" s="102">
        <v>0.52777777777777779</v>
      </c>
      <c r="L766">
        <v>9</v>
      </c>
      <c r="M766" t="s">
        <v>1301</v>
      </c>
      <c r="N766" t="s">
        <v>1333</v>
      </c>
      <c r="O766" s="102">
        <v>0.65277777777777779</v>
      </c>
      <c r="P766">
        <v>78</v>
      </c>
      <c r="Q766">
        <v>95</v>
      </c>
      <c r="R766" t="s">
        <v>51</v>
      </c>
      <c r="S766">
        <v>60</v>
      </c>
      <c r="T766" s="102">
        <v>0.4861111111111111</v>
      </c>
      <c r="U766" t="s">
        <v>2077</v>
      </c>
      <c r="V766">
        <v>2</v>
      </c>
      <c r="W766" t="s">
        <v>1539</v>
      </c>
      <c r="X766">
        <v>24</v>
      </c>
      <c r="AB766" s="77">
        <f t="shared" si="11"/>
        <v>90</v>
      </c>
    </row>
    <row r="767" spans="1:28" x14ac:dyDescent="0.3">
      <c r="A767" s="34">
        <v>42405</v>
      </c>
      <c r="B767">
        <v>1159</v>
      </c>
      <c r="C767" t="s">
        <v>1282</v>
      </c>
      <c r="D767" t="s">
        <v>1283</v>
      </c>
      <c r="E767">
        <v>38</v>
      </c>
      <c r="F767" t="s">
        <v>1351</v>
      </c>
      <c r="G767" t="s">
        <v>1308</v>
      </c>
      <c r="H767" t="s">
        <v>1482</v>
      </c>
      <c r="I767" s="102">
        <v>0.3125</v>
      </c>
      <c r="J767" t="s">
        <v>1478</v>
      </c>
      <c r="K767" s="102">
        <v>0.55555555555555558</v>
      </c>
      <c r="L767">
        <v>27</v>
      </c>
      <c r="M767" t="s">
        <v>1435</v>
      </c>
      <c r="N767" t="s">
        <v>1297</v>
      </c>
      <c r="O767" s="102">
        <v>0.54861111111111105</v>
      </c>
      <c r="P767">
        <v>73</v>
      </c>
      <c r="Q767">
        <v>96</v>
      </c>
      <c r="R767" t="s">
        <v>51</v>
      </c>
      <c r="S767">
        <v>49</v>
      </c>
      <c r="T767" s="102">
        <v>0.72222222222222221</v>
      </c>
      <c r="U767" t="s">
        <v>1539</v>
      </c>
      <c r="V767">
        <v>0</v>
      </c>
      <c r="W767" t="s">
        <v>1564</v>
      </c>
      <c r="X767">
        <v>24</v>
      </c>
      <c r="AB767" s="77">
        <f t="shared" si="11"/>
        <v>270</v>
      </c>
    </row>
    <row r="768" spans="1:28" x14ac:dyDescent="0.3">
      <c r="A768" s="34">
        <v>42406</v>
      </c>
      <c r="B768">
        <v>1159</v>
      </c>
      <c r="C768" t="s">
        <v>1282</v>
      </c>
      <c r="D768" t="s">
        <v>1283</v>
      </c>
      <c r="E768">
        <v>38</v>
      </c>
      <c r="F768" t="s">
        <v>1309</v>
      </c>
      <c r="G768" t="s">
        <v>1347</v>
      </c>
      <c r="H768" t="s">
        <v>1461</v>
      </c>
      <c r="I768" s="102">
        <v>0.3263888888888889</v>
      </c>
      <c r="J768" t="s">
        <v>1583</v>
      </c>
      <c r="K768" s="102">
        <v>0.74305555555555547</v>
      </c>
      <c r="L768">
        <v>28</v>
      </c>
      <c r="M768" t="s">
        <v>1316</v>
      </c>
      <c r="N768" t="s">
        <v>1645</v>
      </c>
      <c r="O768" s="102">
        <v>0.74305555555555547</v>
      </c>
      <c r="P768">
        <v>65</v>
      </c>
      <c r="Q768">
        <v>93</v>
      </c>
      <c r="R768" s="102">
        <v>0.8125</v>
      </c>
      <c r="S768">
        <v>37</v>
      </c>
      <c r="T768" s="102">
        <v>0.54861111111111105</v>
      </c>
      <c r="U768" t="s">
        <v>1564</v>
      </c>
      <c r="V768">
        <v>0</v>
      </c>
      <c r="W768" t="s">
        <v>1823</v>
      </c>
      <c r="X768">
        <v>18</v>
      </c>
      <c r="AB768" s="77">
        <f t="shared" si="11"/>
        <v>280</v>
      </c>
    </row>
    <row r="769" spans="1:28" x14ac:dyDescent="0.3">
      <c r="A769" s="34">
        <v>42407</v>
      </c>
      <c r="B769">
        <v>1159</v>
      </c>
      <c r="C769" t="s">
        <v>1282</v>
      </c>
      <c r="D769" t="s">
        <v>1283</v>
      </c>
      <c r="E769">
        <v>38</v>
      </c>
      <c r="F769" t="s">
        <v>1440</v>
      </c>
      <c r="G769" t="s">
        <v>1308</v>
      </c>
      <c r="H769" t="s">
        <v>1388</v>
      </c>
      <c r="I769" s="102">
        <v>0.99930555555555556</v>
      </c>
      <c r="J769" t="s">
        <v>1419</v>
      </c>
      <c r="K769" s="102">
        <v>0.58333333333333337</v>
      </c>
      <c r="L769">
        <v>29</v>
      </c>
      <c r="M769" t="s">
        <v>1391</v>
      </c>
      <c r="N769" t="s">
        <v>1334</v>
      </c>
      <c r="O769" s="102">
        <v>9.0277777777777776E-2</v>
      </c>
      <c r="P769">
        <v>57</v>
      </c>
      <c r="Q769">
        <v>87</v>
      </c>
      <c r="R769" s="102">
        <v>0.99930555555555556</v>
      </c>
      <c r="S769">
        <v>47</v>
      </c>
      <c r="T769" s="102">
        <v>0.34722222222222227</v>
      </c>
      <c r="U769" t="s">
        <v>1620</v>
      </c>
      <c r="V769">
        <v>13</v>
      </c>
      <c r="W769" t="s">
        <v>1801</v>
      </c>
      <c r="X769">
        <v>0</v>
      </c>
      <c r="AB769" s="77">
        <f t="shared" si="11"/>
        <v>290</v>
      </c>
    </row>
    <row r="770" spans="1:28" x14ac:dyDescent="0.3">
      <c r="A770" s="34">
        <v>42408</v>
      </c>
      <c r="B770">
        <v>1159</v>
      </c>
      <c r="C770" t="s">
        <v>1282</v>
      </c>
      <c r="D770" t="s">
        <v>1283</v>
      </c>
      <c r="E770">
        <v>38</v>
      </c>
      <c r="F770" t="s">
        <v>1309</v>
      </c>
      <c r="G770" t="s">
        <v>1293</v>
      </c>
      <c r="H770" t="s">
        <v>1345</v>
      </c>
      <c r="I770" s="102">
        <v>0.2986111111111111</v>
      </c>
      <c r="J770" t="s">
        <v>1287</v>
      </c>
      <c r="K770" s="102">
        <v>0.46527777777777773</v>
      </c>
      <c r="L770">
        <v>21</v>
      </c>
      <c r="M770" t="s">
        <v>1288</v>
      </c>
      <c r="N770" t="s">
        <v>1384</v>
      </c>
      <c r="O770" s="102">
        <v>0.34722222222222227</v>
      </c>
      <c r="P770">
        <v>84</v>
      </c>
      <c r="Q770">
        <v>94</v>
      </c>
      <c r="R770" t="s">
        <v>51</v>
      </c>
      <c r="S770">
        <v>62</v>
      </c>
      <c r="T770" s="102">
        <v>0.4236111111111111</v>
      </c>
      <c r="U770" t="s">
        <v>1716</v>
      </c>
      <c r="V770">
        <v>11</v>
      </c>
      <c r="W770" t="s">
        <v>1712</v>
      </c>
      <c r="X770">
        <v>24</v>
      </c>
      <c r="AB770" s="77">
        <f t="shared" si="11"/>
        <v>210</v>
      </c>
    </row>
    <row r="771" spans="1:28" x14ac:dyDescent="0.3">
      <c r="A771" s="34">
        <v>42409</v>
      </c>
      <c r="B771">
        <v>1159</v>
      </c>
      <c r="C771" t="s">
        <v>1282</v>
      </c>
      <c r="D771" t="s">
        <v>1283</v>
      </c>
      <c r="E771">
        <v>38</v>
      </c>
      <c r="F771" t="s">
        <v>1383</v>
      </c>
      <c r="G771" t="s">
        <v>1339</v>
      </c>
      <c r="H771" t="s">
        <v>1418</v>
      </c>
      <c r="I771" s="102">
        <v>0.89583333333333337</v>
      </c>
      <c r="J771" t="s">
        <v>1394</v>
      </c>
      <c r="K771" s="102">
        <v>0.4236111111111111</v>
      </c>
      <c r="L771">
        <v>30</v>
      </c>
      <c r="M771" t="s">
        <v>1322</v>
      </c>
      <c r="N771" t="s">
        <v>1929</v>
      </c>
      <c r="O771" s="102">
        <v>0.79861111111111116</v>
      </c>
      <c r="P771">
        <v>90</v>
      </c>
      <c r="Q771">
        <v>94</v>
      </c>
      <c r="R771" t="s">
        <v>51</v>
      </c>
      <c r="S771">
        <v>75</v>
      </c>
      <c r="T771" s="102">
        <v>0.4236111111111111</v>
      </c>
      <c r="U771" t="s">
        <v>1712</v>
      </c>
      <c r="V771">
        <v>0</v>
      </c>
      <c r="W771" t="s">
        <v>1526</v>
      </c>
      <c r="X771">
        <v>10</v>
      </c>
      <c r="AB771" s="77">
        <f t="shared" ref="AB771:AB834" si="12">L771*$AE$17</f>
        <v>300</v>
      </c>
    </row>
    <row r="772" spans="1:28" x14ac:dyDescent="0.3">
      <c r="A772" s="34">
        <v>42410</v>
      </c>
      <c r="B772">
        <v>1159</v>
      </c>
      <c r="C772" t="s">
        <v>1282</v>
      </c>
      <c r="D772" t="s">
        <v>1283</v>
      </c>
      <c r="E772">
        <v>38</v>
      </c>
      <c r="F772" t="s">
        <v>1418</v>
      </c>
      <c r="G772" t="s">
        <v>1637</v>
      </c>
      <c r="H772" t="s">
        <v>1322</v>
      </c>
      <c r="I772" s="102">
        <v>0.78472222222222221</v>
      </c>
      <c r="J772" t="s">
        <v>1428</v>
      </c>
      <c r="K772" s="102">
        <v>0.1111111111111111</v>
      </c>
      <c r="L772">
        <v>30</v>
      </c>
      <c r="M772" t="s">
        <v>1326</v>
      </c>
      <c r="N772" t="s">
        <v>1799</v>
      </c>
      <c r="O772" s="102">
        <v>6.9444444444444434E-2</v>
      </c>
      <c r="P772">
        <v>94</v>
      </c>
      <c r="Q772">
        <v>96</v>
      </c>
      <c r="R772" s="102">
        <v>0.75</v>
      </c>
      <c r="S772">
        <v>85</v>
      </c>
      <c r="T772" s="102">
        <v>0.1875</v>
      </c>
      <c r="U772" t="s">
        <v>1621</v>
      </c>
      <c r="V772">
        <v>0</v>
      </c>
      <c r="W772" t="s">
        <v>1855</v>
      </c>
      <c r="X772">
        <v>21</v>
      </c>
      <c r="AB772" s="77">
        <f t="shared" si="12"/>
        <v>300</v>
      </c>
    </row>
    <row r="773" spans="1:28" x14ac:dyDescent="0.3">
      <c r="A773" s="34">
        <v>42411</v>
      </c>
      <c r="B773">
        <v>1159</v>
      </c>
      <c r="C773" t="s">
        <v>1282</v>
      </c>
      <c r="D773" t="s">
        <v>1283</v>
      </c>
      <c r="E773">
        <v>38</v>
      </c>
      <c r="F773" t="s">
        <v>1314</v>
      </c>
      <c r="G773" t="s">
        <v>1544</v>
      </c>
      <c r="H773" t="s">
        <v>1484</v>
      </c>
      <c r="I773" s="102">
        <v>0.3611111111111111</v>
      </c>
      <c r="J773" t="s">
        <v>1325</v>
      </c>
      <c r="K773" s="102">
        <v>4.8611111111111112E-2</v>
      </c>
      <c r="L773">
        <v>30</v>
      </c>
      <c r="M773" t="s">
        <v>1329</v>
      </c>
      <c r="N773" t="s">
        <v>1623</v>
      </c>
      <c r="O773" s="102">
        <v>9.0277777777777776E-2</v>
      </c>
      <c r="P773">
        <v>91</v>
      </c>
      <c r="Q773">
        <v>95</v>
      </c>
      <c r="R773" s="102">
        <v>0</v>
      </c>
      <c r="S773">
        <v>84</v>
      </c>
      <c r="T773" s="102">
        <v>4.8611111111111112E-2</v>
      </c>
      <c r="U773" t="s">
        <v>1714</v>
      </c>
      <c r="V773">
        <v>9</v>
      </c>
      <c r="W773" t="s">
        <v>1933</v>
      </c>
      <c r="X773">
        <v>24</v>
      </c>
      <c r="AB773" s="77">
        <f t="shared" si="12"/>
        <v>300</v>
      </c>
    </row>
    <row r="774" spans="1:28" x14ac:dyDescent="0.3">
      <c r="A774" s="34">
        <v>42412</v>
      </c>
      <c r="B774">
        <v>1159</v>
      </c>
      <c r="C774" t="s">
        <v>1282</v>
      </c>
      <c r="D774" t="s">
        <v>1283</v>
      </c>
      <c r="E774">
        <v>38</v>
      </c>
      <c r="F774" t="s">
        <v>1419</v>
      </c>
      <c r="G774" t="s">
        <v>1751</v>
      </c>
      <c r="H774" t="s">
        <v>1814</v>
      </c>
      <c r="I774" s="102">
        <v>6.9444444444444441E-3</v>
      </c>
      <c r="J774" t="s">
        <v>1549</v>
      </c>
      <c r="K774" s="102">
        <v>0.27777777777777779</v>
      </c>
      <c r="L774">
        <v>26</v>
      </c>
      <c r="M774" t="s">
        <v>1391</v>
      </c>
      <c r="N774" t="s">
        <v>1330</v>
      </c>
      <c r="O774" s="102">
        <v>0.27777777777777779</v>
      </c>
      <c r="P774">
        <v>85</v>
      </c>
      <c r="Q774">
        <v>96</v>
      </c>
      <c r="R774" t="s">
        <v>51</v>
      </c>
      <c r="S774">
        <v>62</v>
      </c>
      <c r="T774" s="102">
        <v>0.27777777777777779</v>
      </c>
      <c r="U774" t="s">
        <v>1933</v>
      </c>
      <c r="V774">
        <v>0</v>
      </c>
      <c r="W774" t="s">
        <v>1992</v>
      </c>
      <c r="X774">
        <v>24</v>
      </c>
      <c r="AB774" s="77">
        <f t="shared" si="12"/>
        <v>260</v>
      </c>
    </row>
    <row r="775" spans="1:28" x14ac:dyDescent="0.3">
      <c r="A775" s="34">
        <v>42413</v>
      </c>
      <c r="B775">
        <v>1159</v>
      </c>
      <c r="C775" t="s">
        <v>1282</v>
      </c>
      <c r="D775" t="s">
        <v>1283</v>
      </c>
      <c r="E775">
        <v>38</v>
      </c>
      <c r="F775" t="s">
        <v>1556</v>
      </c>
      <c r="G775" t="s">
        <v>1481</v>
      </c>
      <c r="H775" t="s">
        <v>1336</v>
      </c>
      <c r="I775" s="102">
        <v>0.97222222222222221</v>
      </c>
      <c r="J775" t="s">
        <v>1597</v>
      </c>
      <c r="K775" s="102">
        <v>0.3888888888888889</v>
      </c>
      <c r="L775">
        <v>30</v>
      </c>
      <c r="M775" t="s">
        <v>1404</v>
      </c>
      <c r="N775" t="s">
        <v>1645</v>
      </c>
      <c r="O775" s="102">
        <v>0.90972222222222221</v>
      </c>
      <c r="P775">
        <v>89</v>
      </c>
      <c r="Q775">
        <v>96</v>
      </c>
      <c r="R775" t="s">
        <v>51</v>
      </c>
      <c r="S775">
        <v>40</v>
      </c>
      <c r="T775" s="102">
        <v>0.35416666666666669</v>
      </c>
      <c r="U775" t="s">
        <v>1957</v>
      </c>
      <c r="V775">
        <v>12</v>
      </c>
      <c r="W775" t="s">
        <v>1958</v>
      </c>
      <c r="X775">
        <v>18</v>
      </c>
      <c r="AB775" s="77">
        <f t="shared" si="12"/>
        <v>300</v>
      </c>
    </row>
    <row r="776" spans="1:28" x14ac:dyDescent="0.3">
      <c r="A776" s="34">
        <v>42414</v>
      </c>
      <c r="B776">
        <v>1159</v>
      </c>
      <c r="C776" t="s">
        <v>1282</v>
      </c>
      <c r="D776" t="s">
        <v>1283</v>
      </c>
      <c r="E776">
        <v>38</v>
      </c>
      <c r="F776" t="s">
        <v>1484</v>
      </c>
      <c r="G776" t="s">
        <v>1975</v>
      </c>
      <c r="H776" t="s">
        <v>1833</v>
      </c>
      <c r="I776" s="102">
        <v>0.61805555555555558</v>
      </c>
      <c r="J776" t="s">
        <v>1319</v>
      </c>
      <c r="K776" s="102">
        <v>0.10416666666666667</v>
      </c>
      <c r="L776">
        <v>30</v>
      </c>
      <c r="M776" t="s">
        <v>1435</v>
      </c>
      <c r="N776" t="s">
        <v>1592</v>
      </c>
      <c r="O776" s="102">
        <v>0.98611111111111116</v>
      </c>
      <c r="P776">
        <v>82</v>
      </c>
      <c r="Q776">
        <v>92</v>
      </c>
      <c r="R776" s="102">
        <v>0.39583333333333331</v>
      </c>
      <c r="S776">
        <v>65</v>
      </c>
      <c r="T776" s="102">
        <v>8.3333333333333329E-2</v>
      </c>
      <c r="U776" t="s">
        <v>1883</v>
      </c>
      <c r="V776">
        <v>24</v>
      </c>
      <c r="W776" t="s">
        <v>2015</v>
      </c>
      <c r="X776">
        <v>8</v>
      </c>
      <c r="AB776" s="77">
        <f t="shared" si="12"/>
        <v>300</v>
      </c>
    </row>
    <row r="777" spans="1:28" x14ac:dyDescent="0.3">
      <c r="A777" s="34">
        <v>42415</v>
      </c>
      <c r="B777">
        <v>1159</v>
      </c>
      <c r="C777" t="s">
        <v>1282</v>
      </c>
      <c r="D777" t="s">
        <v>1283</v>
      </c>
      <c r="E777">
        <v>38</v>
      </c>
      <c r="F777" t="s">
        <v>1322</v>
      </c>
      <c r="G777" t="s">
        <v>1682</v>
      </c>
      <c r="H777" t="s">
        <v>1710</v>
      </c>
      <c r="I777" s="102">
        <v>0.77083333333333337</v>
      </c>
      <c r="J777" t="s">
        <v>1483</v>
      </c>
      <c r="K777" s="102">
        <v>6.9444444444444441E-3</v>
      </c>
      <c r="L777">
        <v>31</v>
      </c>
      <c r="M777" t="s">
        <v>1286</v>
      </c>
      <c r="N777" t="s">
        <v>1665</v>
      </c>
      <c r="O777" s="102">
        <v>6.9444444444444441E-3</v>
      </c>
      <c r="P777">
        <v>75</v>
      </c>
      <c r="Q777">
        <v>93</v>
      </c>
      <c r="R777" s="102">
        <v>0.3125</v>
      </c>
      <c r="S777">
        <v>52</v>
      </c>
      <c r="T777" s="102">
        <v>0.61111111111111105</v>
      </c>
      <c r="U777" t="s">
        <v>1432</v>
      </c>
      <c r="V777">
        <v>23</v>
      </c>
      <c r="W777" t="s">
        <v>1883</v>
      </c>
      <c r="X777">
        <v>0</v>
      </c>
      <c r="AB777" s="77">
        <f t="shared" si="12"/>
        <v>310</v>
      </c>
    </row>
    <row r="778" spans="1:28" x14ac:dyDescent="0.3">
      <c r="A778" s="34">
        <v>42416</v>
      </c>
      <c r="B778">
        <v>1159</v>
      </c>
      <c r="C778" t="s">
        <v>1282</v>
      </c>
      <c r="D778" t="s">
        <v>1283</v>
      </c>
      <c r="E778">
        <v>38</v>
      </c>
      <c r="F778" t="s">
        <v>1439</v>
      </c>
      <c r="G778" t="s">
        <v>1352</v>
      </c>
      <c r="H778" t="s">
        <v>1851</v>
      </c>
      <c r="I778" s="102">
        <v>0.99930555555555556</v>
      </c>
      <c r="J778" t="s">
        <v>1496</v>
      </c>
      <c r="K778" s="102">
        <v>0.52083333333333337</v>
      </c>
      <c r="L778">
        <v>36</v>
      </c>
      <c r="M778" t="s">
        <v>1347</v>
      </c>
      <c r="N778" t="s">
        <v>1501</v>
      </c>
      <c r="O778" s="102">
        <v>0.30555555555555552</v>
      </c>
      <c r="P778">
        <v>61</v>
      </c>
      <c r="Q778">
        <v>86</v>
      </c>
      <c r="R778" s="102">
        <v>0.97222222222222221</v>
      </c>
      <c r="S778">
        <v>47</v>
      </c>
      <c r="T778" s="102">
        <v>0.2638888888888889</v>
      </c>
      <c r="U778" t="s">
        <v>1852</v>
      </c>
      <c r="V778">
        <v>10</v>
      </c>
      <c r="W778" t="s">
        <v>1926</v>
      </c>
      <c r="X778">
        <v>24</v>
      </c>
      <c r="AB778" s="77">
        <f t="shared" si="12"/>
        <v>360</v>
      </c>
    </row>
    <row r="779" spans="1:28" x14ac:dyDescent="0.3">
      <c r="A779" s="34">
        <v>42417</v>
      </c>
      <c r="B779">
        <v>1159</v>
      </c>
      <c r="C779" t="s">
        <v>1282</v>
      </c>
      <c r="D779" t="s">
        <v>1283</v>
      </c>
      <c r="E779">
        <v>38</v>
      </c>
      <c r="F779" t="s">
        <v>1345</v>
      </c>
      <c r="G779" t="s">
        <v>1388</v>
      </c>
      <c r="H779" t="s">
        <v>2078</v>
      </c>
      <c r="I779" s="102">
        <v>0.27777777777777779</v>
      </c>
      <c r="J779" t="s">
        <v>1434</v>
      </c>
      <c r="K779" s="102">
        <v>0.59027777777777779</v>
      </c>
      <c r="L779">
        <v>27</v>
      </c>
      <c r="M779" t="s">
        <v>1335</v>
      </c>
      <c r="N779" t="s">
        <v>1530</v>
      </c>
      <c r="O779" s="102">
        <v>0.90277777777777779</v>
      </c>
      <c r="P779">
        <v>72</v>
      </c>
      <c r="Q779">
        <v>93</v>
      </c>
      <c r="R779" s="102">
        <v>0.27083333333333331</v>
      </c>
      <c r="S779">
        <v>51</v>
      </c>
      <c r="T779" t="s">
        <v>51</v>
      </c>
      <c r="U779" t="s">
        <v>1424</v>
      </c>
      <c r="V779">
        <v>0</v>
      </c>
      <c r="W779" t="s">
        <v>1720</v>
      </c>
      <c r="X779">
        <v>16</v>
      </c>
      <c r="AB779" s="77">
        <f t="shared" si="12"/>
        <v>270</v>
      </c>
    </row>
    <row r="780" spans="1:28" x14ac:dyDescent="0.3">
      <c r="A780" s="34">
        <v>42418</v>
      </c>
      <c r="B780">
        <v>1159</v>
      </c>
      <c r="C780" t="s">
        <v>1282</v>
      </c>
      <c r="D780" t="s">
        <v>1283</v>
      </c>
      <c r="E780">
        <v>38</v>
      </c>
      <c r="F780" t="s">
        <v>1322</v>
      </c>
      <c r="G780" t="s">
        <v>1326</v>
      </c>
      <c r="H780" t="s">
        <v>1444</v>
      </c>
      <c r="I780" s="102">
        <v>0.97222222222222221</v>
      </c>
      <c r="J780" t="s">
        <v>1496</v>
      </c>
      <c r="K780" s="102">
        <v>0.59027777777777779</v>
      </c>
      <c r="L780">
        <v>28</v>
      </c>
      <c r="M780" t="s">
        <v>1396</v>
      </c>
      <c r="N780" t="s">
        <v>1295</v>
      </c>
      <c r="O780" s="102">
        <v>0.67361111111111116</v>
      </c>
      <c r="P780">
        <v>77</v>
      </c>
      <c r="Q780">
        <v>94</v>
      </c>
      <c r="R780" s="102">
        <v>0.94444444444444453</v>
      </c>
      <c r="S780">
        <v>56</v>
      </c>
      <c r="T780" s="102">
        <v>0.63888888888888895</v>
      </c>
      <c r="U780" t="s">
        <v>1782</v>
      </c>
      <c r="V780">
        <v>24</v>
      </c>
      <c r="W780" t="s">
        <v>1874</v>
      </c>
      <c r="X780" t="s">
        <v>51</v>
      </c>
      <c r="AB780" s="77">
        <f t="shared" si="12"/>
        <v>280</v>
      </c>
    </row>
    <row r="781" spans="1:28" x14ac:dyDescent="0.3">
      <c r="A781" s="34">
        <v>42419</v>
      </c>
      <c r="B781">
        <v>1159</v>
      </c>
      <c r="C781" t="s">
        <v>1282</v>
      </c>
      <c r="D781" t="s">
        <v>1283</v>
      </c>
      <c r="E781">
        <v>38</v>
      </c>
      <c r="F781" t="s">
        <v>1322</v>
      </c>
      <c r="G781" t="s">
        <v>1308</v>
      </c>
      <c r="H781" t="s">
        <v>1355</v>
      </c>
      <c r="I781" s="102">
        <v>0.20833333333333334</v>
      </c>
      <c r="J781" t="s">
        <v>1354</v>
      </c>
      <c r="K781" s="102">
        <v>0.67361111111111116</v>
      </c>
      <c r="L781">
        <v>21</v>
      </c>
      <c r="M781" t="s">
        <v>1335</v>
      </c>
      <c r="N781" t="s">
        <v>1289</v>
      </c>
      <c r="O781" s="102">
        <v>0.31944444444444448</v>
      </c>
      <c r="P781">
        <v>67</v>
      </c>
      <c r="Q781">
        <v>94</v>
      </c>
      <c r="R781" s="102">
        <v>0.97916666666666663</v>
      </c>
      <c r="S781">
        <v>55</v>
      </c>
      <c r="T781" s="102">
        <v>0.4236111111111111</v>
      </c>
      <c r="U781" t="s">
        <v>1570</v>
      </c>
      <c r="V781">
        <v>10</v>
      </c>
      <c r="W781" t="s">
        <v>1850</v>
      </c>
      <c r="X781">
        <v>3</v>
      </c>
      <c r="AB781" s="77">
        <f t="shared" si="12"/>
        <v>210</v>
      </c>
    </row>
    <row r="782" spans="1:28" x14ac:dyDescent="0.3">
      <c r="A782" s="34">
        <v>42420</v>
      </c>
      <c r="B782">
        <v>1159</v>
      </c>
      <c r="C782" t="s">
        <v>1282</v>
      </c>
      <c r="D782" t="s">
        <v>1283</v>
      </c>
      <c r="E782">
        <v>38</v>
      </c>
      <c r="F782" t="s">
        <v>1380</v>
      </c>
      <c r="G782" t="s">
        <v>1308</v>
      </c>
      <c r="H782" t="s">
        <v>1381</v>
      </c>
      <c r="I782" s="102">
        <v>2.7777777777777776E-2</v>
      </c>
      <c r="J782" t="s">
        <v>1363</v>
      </c>
      <c r="K782" s="102">
        <v>0.45833333333333331</v>
      </c>
      <c r="L782">
        <v>22</v>
      </c>
      <c r="M782" t="s">
        <v>1288</v>
      </c>
      <c r="N782" t="s">
        <v>1297</v>
      </c>
      <c r="O782" s="102">
        <v>0.25694444444444448</v>
      </c>
      <c r="P782">
        <v>78</v>
      </c>
      <c r="Q782">
        <v>94</v>
      </c>
      <c r="R782" t="s">
        <v>51</v>
      </c>
      <c r="S782">
        <v>59</v>
      </c>
      <c r="T782" s="102">
        <v>0.4513888888888889</v>
      </c>
      <c r="U782" t="s">
        <v>1447</v>
      </c>
      <c r="V782">
        <v>10</v>
      </c>
      <c r="W782" t="s">
        <v>1595</v>
      </c>
      <c r="X782">
        <v>1</v>
      </c>
      <c r="AB782" s="77">
        <f t="shared" si="12"/>
        <v>220</v>
      </c>
    </row>
    <row r="783" spans="1:28" x14ac:dyDescent="0.3">
      <c r="A783" s="34">
        <v>42421</v>
      </c>
      <c r="B783">
        <v>1159</v>
      </c>
      <c r="C783" t="s">
        <v>1282</v>
      </c>
      <c r="D783" t="s">
        <v>1283</v>
      </c>
      <c r="E783">
        <v>38</v>
      </c>
      <c r="F783" t="s">
        <v>1336</v>
      </c>
      <c r="G783" t="s">
        <v>1308</v>
      </c>
      <c r="H783" t="s">
        <v>1462</v>
      </c>
      <c r="I783" s="102">
        <v>0.99930555555555556</v>
      </c>
      <c r="J783" t="s">
        <v>1556</v>
      </c>
      <c r="K783" s="102">
        <v>0.52777777777777779</v>
      </c>
      <c r="L783">
        <v>20</v>
      </c>
      <c r="M783" t="s">
        <v>1335</v>
      </c>
      <c r="N783" t="s">
        <v>1356</v>
      </c>
      <c r="O783" s="102">
        <v>0.875</v>
      </c>
      <c r="P783">
        <v>89</v>
      </c>
      <c r="Q783">
        <v>94</v>
      </c>
      <c r="R783" t="s">
        <v>51</v>
      </c>
      <c r="S783">
        <v>84</v>
      </c>
      <c r="T783" s="102">
        <v>0.53472222222222221</v>
      </c>
      <c r="U783" t="s">
        <v>1927</v>
      </c>
      <c r="V783">
        <v>0</v>
      </c>
      <c r="W783" t="s">
        <v>1543</v>
      </c>
      <c r="X783">
        <v>21</v>
      </c>
      <c r="AB783" s="77">
        <f t="shared" si="12"/>
        <v>200</v>
      </c>
    </row>
    <row r="784" spans="1:28" x14ac:dyDescent="0.3">
      <c r="A784" s="34">
        <v>42422</v>
      </c>
      <c r="B784">
        <v>1159</v>
      </c>
      <c r="C784" t="s">
        <v>1282</v>
      </c>
      <c r="D784" t="s">
        <v>1283</v>
      </c>
      <c r="E784">
        <v>38</v>
      </c>
      <c r="F784" t="s">
        <v>1428</v>
      </c>
      <c r="G784" t="s">
        <v>1308</v>
      </c>
      <c r="H784" t="s">
        <v>1388</v>
      </c>
      <c r="I784" s="102">
        <v>0.18055555555555555</v>
      </c>
      <c r="J784" t="s">
        <v>1300</v>
      </c>
      <c r="K784" s="102">
        <v>0.47916666666666669</v>
      </c>
      <c r="L784">
        <v>30</v>
      </c>
      <c r="M784" t="s">
        <v>1347</v>
      </c>
      <c r="N784" t="s">
        <v>1341</v>
      </c>
      <c r="O784" s="102">
        <v>0.88194444444444453</v>
      </c>
      <c r="P784">
        <v>86</v>
      </c>
      <c r="Q784">
        <v>96</v>
      </c>
      <c r="R784" t="s">
        <v>51</v>
      </c>
      <c r="S784">
        <v>72</v>
      </c>
      <c r="T784" s="102">
        <v>0.49305555555555558</v>
      </c>
      <c r="U784" t="s">
        <v>1911</v>
      </c>
      <c r="V784">
        <v>22</v>
      </c>
      <c r="W784" t="s">
        <v>1517</v>
      </c>
      <c r="X784">
        <v>7</v>
      </c>
      <c r="AB784" s="77">
        <f t="shared" si="12"/>
        <v>300</v>
      </c>
    </row>
    <row r="785" spans="1:28" x14ac:dyDescent="0.3">
      <c r="A785" s="34">
        <v>42423</v>
      </c>
      <c r="B785">
        <v>1159</v>
      </c>
      <c r="C785" t="s">
        <v>1282</v>
      </c>
      <c r="D785" t="s">
        <v>1283</v>
      </c>
      <c r="E785">
        <v>38</v>
      </c>
      <c r="F785" t="s">
        <v>1383</v>
      </c>
      <c r="G785" t="s">
        <v>1308</v>
      </c>
      <c r="H785" t="s">
        <v>1440</v>
      </c>
      <c r="I785" s="102">
        <v>0.23611111111111113</v>
      </c>
      <c r="J785" t="s">
        <v>1363</v>
      </c>
      <c r="K785" s="102">
        <v>0.45833333333333331</v>
      </c>
      <c r="L785">
        <v>30</v>
      </c>
      <c r="M785" t="s">
        <v>1326</v>
      </c>
      <c r="N785" t="s">
        <v>1497</v>
      </c>
      <c r="O785" s="102">
        <v>0.4861111111111111</v>
      </c>
      <c r="P785">
        <v>80</v>
      </c>
      <c r="Q785">
        <v>91</v>
      </c>
      <c r="R785" t="s">
        <v>51</v>
      </c>
      <c r="S785">
        <v>65</v>
      </c>
      <c r="T785" s="102">
        <v>0.47222222222222227</v>
      </c>
      <c r="U785" t="s">
        <v>1467</v>
      </c>
      <c r="V785">
        <v>11</v>
      </c>
      <c r="W785" t="s">
        <v>1600</v>
      </c>
      <c r="X785">
        <v>24</v>
      </c>
      <c r="AB785" s="77">
        <f t="shared" si="12"/>
        <v>300</v>
      </c>
    </row>
    <row r="786" spans="1:28" x14ac:dyDescent="0.3">
      <c r="A786" s="34">
        <v>42424</v>
      </c>
      <c r="B786">
        <v>1159</v>
      </c>
      <c r="C786" t="s">
        <v>1282</v>
      </c>
      <c r="D786" t="s">
        <v>1283</v>
      </c>
      <c r="E786">
        <v>38</v>
      </c>
      <c r="F786" t="s">
        <v>1501</v>
      </c>
      <c r="G786" t="s">
        <v>1682</v>
      </c>
      <c r="H786" t="s">
        <v>1456</v>
      </c>
      <c r="I786" s="102">
        <v>0.23611111111111113</v>
      </c>
      <c r="J786" t="s">
        <v>1300</v>
      </c>
      <c r="K786" s="102">
        <v>0.44444444444444442</v>
      </c>
      <c r="L786">
        <v>28</v>
      </c>
      <c r="M786" t="s">
        <v>1288</v>
      </c>
      <c r="N786" t="s">
        <v>1333</v>
      </c>
      <c r="O786" s="102">
        <v>0.83333333333333337</v>
      </c>
      <c r="P786">
        <v>86</v>
      </c>
      <c r="Q786">
        <v>96</v>
      </c>
      <c r="R786" s="102">
        <v>0.29166666666666669</v>
      </c>
      <c r="S786">
        <v>70</v>
      </c>
      <c r="T786" s="102">
        <v>0.59027777777777779</v>
      </c>
      <c r="U786" t="s">
        <v>1600</v>
      </c>
      <c r="V786">
        <v>0</v>
      </c>
      <c r="W786" t="s">
        <v>1512</v>
      </c>
      <c r="X786">
        <v>17</v>
      </c>
      <c r="AB786" s="77">
        <f t="shared" si="12"/>
        <v>280</v>
      </c>
    </row>
    <row r="787" spans="1:28" x14ac:dyDescent="0.3">
      <c r="A787" s="34">
        <v>42425</v>
      </c>
      <c r="B787">
        <v>1159</v>
      </c>
      <c r="C787" t="s">
        <v>1282</v>
      </c>
      <c r="D787" t="s">
        <v>1283</v>
      </c>
      <c r="E787">
        <v>38</v>
      </c>
      <c r="F787" t="s">
        <v>1449</v>
      </c>
      <c r="G787" t="s">
        <v>1285</v>
      </c>
      <c r="H787" t="s">
        <v>1484</v>
      </c>
      <c r="I787" s="102">
        <v>0.99930555555555556</v>
      </c>
      <c r="J787" t="s">
        <v>1419</v>
      </c>
      <c r="K787" s="102">
        <v>0.4861111111111111</v>
      </c>
      <c r="L787">
        <v>29</v>
      </c>
      <c r="M787" t="s">
        <v>1289</v>
      </c>
      <c r="N787" t="s">
        <v>1544</v>
      </c>
      <c r="O787" s="102">
        <v>0.54166666666666663</v>
      </c>
      <c r="P787">
        <v>83</v>
      </c>
      <c r="Q787">
        <v>95</v>
      </c>
      <c r="R787" s="102">
        <v>0.64583333333333337</v>
      </c>
      <c r="S787">
        <v>70</v>
      </c>
      <c r="T787" s="102">
        <v>0.50694444444444442</v>
      </c>
      <c r="U787" t="s">
        <v>1353</v>
      </c>
      <c r="V787">
        <v>19</v>
      </c>
      <c r="W787" t="s">
        <v>1685</v>
      </c>
      <c r="X787">
        <v>0</v>
      </c>
      <c r="AB787" s="77">
        <f t="shared" si="12"/>
        <v>290</v>
      </c>
    </row>
    <row r="788" spans="1:28" x14ac:dyDescent="0.3">
      <c r="A788" s="34">
        <v>42426</v>
      </c>
      <c r="B788">
        <v>1159</v>
      </c>
      <c r="C788" t="s">
        <v>1282</v>
      </c>
      <c r="D788" t="s">
        <v>1283</v>
      </c>
      <c r="E788">
        <v>38</v>
      </c>
      <c r="F788" t="s">
        <v>1380</v>
      </c>
      <c r="G788" t="s">
        <v>1761</v>
      </c>
      <c r="H788" t="s">
        <v>1453</v>
      </c>
      <c r="I788" s="102">
        <v>0.79166666666666663</v>
      </c>
      <c r="J788" t="s">
        <v>1523</v>
      </c>
      <c r="K788" t="s">
        <v>51</v>
      </c>
      <c r="L788">
        <v>30</v>
      </c>
      <c r="M788" t="s">
        <v>1347</v>
      </c>
      <c r="N788" t="s">
        <v>1591</v>
      </c>
      <c r="O788" s="102">
        <v>0.97222222222222221</v>
      </c>
      <c r="P788">
        <v>90</v>
      </c>
      <c r="Q788">
        <v>95</v>
      </c>
      <c r="R788" t="s">
        <v>51</v>
      </c>
      <c r="S788">
        <v>70</v>
      </c>
      <c r="T788" s="102">
        <v>0.41666666666666669</v>
      </c>
      <c r="U788" t="s">
        <v>1874</v>
      </c>
      <c r="V788">
        <v>0</v>
      </c>
      <c r="W788" t="s">
        <v>2012</v>
      </c>
      <c r="X788">
        <v>22</v>
      </c>
      <c r="AB788" s="77">
        <f t="shared" si="12"/>
        <v>300</v>
      </c>
    </row>
    <row r="789" spans="1:28" x14ac:dyDescent="0.3">
      <c r="A789" s="34">
        <v>42427</v>
      </c>
      <c r="B789">
        <v>1159</v>
      </c>
      <c r="C789" t="s">
        <v>1282</v>
      </c>
      <c r="D789" t="s">
        <v>1283</v>
      </c>
      <c r="E789">
        <v>38</v>
      </c>
      <c r="F789" t="s">
        <v>1286</v>
      </c>
      <c r="G789" t="s">
        <v>1644</v>
      </c>
      <c r="H789" t="s">
        <v>1443</v>
      </c>
      <c r="I789" s="102">
        <v>4.1666666666666664E-2</v>
      </c>
      <c r="J789" t="s">
        <v>1314</v>
      </c>
      <c r="K789" s="102">
        <v>9.7222222222222224E-2</v>
      </c>
      <c r="L789">
        <v>31</v>
      </c>
      <c r="M789" t="s">
        <v>1333</v>
      </c>
      <c r="N789" t="s">
        <v>1776</v>
      </c>
      <c r="O789" s="102">
        <v>0.17361111111111113</v>
      </c>
      <c r="P789">
        <v>76</v>
      </c>
      <c r="Q789">
        <v>95</v>
      </c>
      <c r="R789" t="s">
        <v>51</v>
      </c>
      <c r="S789">
        <v>62</v>
      </c>
      <c r="T789" s="102">
        <v>0.39583333333333331</v>
      </c>
      <c r="U789" t="s">
        <v>1972</v>
      </c>
      <c r="V789">
        <v>24</v>
      </c>
      <c r="W789" t="s">
        <v>1632</v>
      </c>
      <c r="X789">
        <v>5</v>
      </c>
      <c r="AB789" s="77">
        <f t="shared" si="12"/>
        <v>310</v>
      </c>
    </row>
    <row r="790" spans="1:28" x14ac:dyDescent="0.3">
      <c r="A790" s="34">
        <v>42428</v>
      </c>
      <c r="B790">
        <v>1159</v>
      </c>
      <c r="C790" t="s">
        <v>1282</v>
      </c>
      <c r="D790" t="s">
        <v>1283</v>
      </c>
      <c r="E790">
        <v>38</v>
      </c>
      <c r="F790" t="s">
        <v>1351</v>
      </c>
      <c r="G790" t="s">
        <v>1586</v>
      </c>
      <c r="H790" t="s">
        <v>1582</v>
      </c>
      <c r="I790" s="102">
        <v>0.66666666666666663</v>
      </c>
      <c r="J790" t="s">
        <v>1336</v>
      </c>
      <c r="K790" s="102">
        <v>2.0833333333333332E-2</v>
      </c>
      <c r="L790">
        <v>1</v>
      </c>
      <c r="M790" t="s">
        <v>1356</v>
      </c>
      <c r="N790" t="s">
        <v>1686</v>
      </c>
      <c r="O790" s="102">
        <v>3.4722222222222224E-2</v>
      </c>
      <c r="P790">
        <v>92</v>
      </c>
      <c r="Q790">
        <v>95</v>
      </c>
      <c r="R790" t="s">
        <v>51</v>
      </c>
      <c r="S790">
        <v>69</v>
      </c>
      <c r="T790" s="102">
        <v>0.9375</v>
      </c>
      <c r="U790" t="s">
        <v>1568</v>
      </c>
      <c r="V790" t="s">
        <v>51</v>
      </c>
      <c r="W790" t="s">
        <v>1672</v>
      </c>
      <c r="X790">
        <v>0</v>
      </c>
      <c r="AB790" s="77">
        <f t="shared" si="12"/>
        <v>10</v>
      </c>
    </row>
    <row r="791" spans="1:28" x14ac:dyDescent="0.3">
      <c r="A791" s="34">
        <v>42429</v>
      </c>
      <c r="B791">
        <v>1159</v>
      </c>
      <c r="C791" t="s">
        <v>1282</v>
      </c>
      <c r="D791" t="s">
        <v>1283</v>
      </c>
      <c r="E791">
        <v>38</v>
      </c>
      <c r="F791" t="s">
        <v>1418</v>
      </c>
      <c r="G791" t="s">
        <v>1308</v>
      </c>
      <c r="H791" t="s">
        <v>1582</v>
      </c>
      <c r="I791" s="102">
        <v>0.95138888888888884</v>
      </c>
      <c r="J791" t="s">
        <v>1501</v>
      </c>
      <c r="K791" s="102">
        <v>0.64583333333333337</v>
      </c>
      <c r="L791">
        <v>3</v>
      </c>
      <c r="M791" t="s">
        <v>1327</v>
      </c>
      <c r="N791" t="s">
        <v>1357</v>
      </c>
      <c r="O791" s="102">
        <v>0.43055555555555558</v>
      </c>
      <c r="P791">
        <v>69</v>
      </c>
      <c r="Q791">
        <v>79</v>
      </c>
      <c r="R791" s="102">
        <v>0.98611111111111116</v>
      </c>
      <c r="S791">
        <v>63</v>
      </c>
      <c r="T791" s="102">
        <v>0.4513888888888889</v>
      </c>
      <c r="U791" t="s">
        <v>1433</v>
      </c>
      <c r="V791">
        <v>24</v>
      </c>
      <c r="W791" t="s">
        <v>1568</v>
      </c>
      <c r="X791">
        <v>0</v>
      </c>
      <c r="AB791" s="77">
        <f t="shared" si="12"/>
        <v>30</v>
      </c>
    </row>
    <row r="792" spans="1:28" x14ac:dyDescent="0.3">
      <c r="A792" s="34">
        <v>42430</v>
      </c>
      <c r="B792">
        <v>1159</v>
      </c>
      <c r="C792" t="s">
        <v>1282</v>
      </c>
      <c r="D792" t="s">
        <v>1283</v>
      </c>
      <c r="E792">
        <v>38</v>
      </c>
      <c r="F792" t="s">
        <v>1633</v>
      </c>
      <c r="G792" t="s">
        <v>1465</v>
      </c>
      <c r="H792" t="s">
        <v>1347</v>
      </c>
      <c r="I792" s="102">
        <v>0.3125</v>
      </c>
      <c r="J792" t="s">
        <v>1284</v>
      </c>
      <c r="K792" s="102">
        <v>0.45833333333333331</v>
      </c>
      <c r="L792">
        <v>32</v>
      </c>
      <c r="M792" t="s">
        <v>1435</v>
      </c>
      <c r="N792" t="s">
        <v>1384</v>
      </c>
      <c r="O792" s="102">
        <v>0.65277777777777779</v>
      </c>
      <c r="P792">
        <v>79</v>
      </c>
      <c r="Q792">
        <v>89</v>
      </c>
      <c r="R792" s="102">
        <v>0.30555555555555552</v>
      </c>
      <c r="S792">
        <v>63</v>
      </c>
      <c r="T792" s="102">
        <v>0.45833333333333331</v>
      </c>
      <c r="U792" t="s">
        <v>1433</v>
      </c>
      <c r="V792">
        <v>0</v>
      </c>
      <c r="W792" t="s">
        <v>1417</v>
      </c>
      <c r="X792">
        <v>24</v>
      </c>
      <c r="AB792" s="77">
        <f t="shared" si="12"/>
        <v>320</v>
      </c>
    </row>
    <row r="793" spans="1:28" x14ac:dyDescent="0.3">
      <c r="A793" s="34">
        <v>42431</v>
      </c>
      <c r="B793">
        <v>1159</v>
      </c>
      <c r="C793" t="s">
        <v>1282</v>
      </c>
      <c r="D793" t="s">
        <v>1283</v>
      </c>
      <c r="E793">
        <v>38</v>
      </c>
      <c r="F793" t="s">
        <v>1309</v>
      </c>
      <c r="G793" t="s">
        <v>1391</v>
      </c>
      <c r="H793" t="s">
        <v>1316</v>
      </c>
      <c r="I793" s="102">
        <v>0.99930555555555556</v>
      </c>
      <c r="J793" t="s">
        <v>1419</v>
      </c>
      <c r="K793" s="102">
        <v>0.36805555555555558</v>
      </c>
      <c r="L793">
        <v>32</v>
      </c>
      <c r="M793" t="s">
        <v>1297</v>
      </c>
      <c r="N793" t="s">
        <v>1741</v>
      </c>
      <c r="O793" s="102">
        <v>0.4375</v>
      </c>
      <c r="P793">
        <v>87</v>
      </c>
      <c r="Q793">
        <v>96</v>
      </c>
      <c r="R793" s="102">
        <v>0.40277777777777773</v>
      </c>
      <c r="S793">
        <v>76</v>
      </c>
      <c r="T793" s="102">
        <v>0.64583333333333337</v>
      </c>
      <c r="U793" t="s">
        <v>1417</v>
      </c>
      <c r="V793">
        <v>0</v>
      </c>
      <c r="W793" t="s">
        <v>1560</v>
      </c>
      <c r="X793" t="s">
        <v>51</v>
      </c>
      <c r="AB793" s="77">
        <f t="shared" si="12"/>
        <v>320</v>
      </c>
    </row>
    <row r="794" spans="1:28" x14ac:dyDescent="0.3">
      <c r="A794" s="34">
        <v>42432</v>
      </c>
      <c r="B794">
        <v>1159</v>
      </c>
      <c r="C794" t="s">
        <v>1282</v>
      </c>
      <c r="D794" t="s">
        <v>1283</v>
      </c>
      <c r="E794">
        <v>38</v>
      </c>
      <c r="F794" t="s">
        <v>1375</v>
      </c>
      <c r="G794" t="s">
        <v>1308</v>
      </c>
      <c r="H794" t="s">
        <v>1316</v>
      </c>
      <c r="I794" s="102">
        <v>6.9444444444444441E-3</v>
      </c>
      <c r="J794" t="s">
        <v>1506</v>
      </c>
      <c r="K794" s="102">
        <v>0.52777777777777779</v>
      </c>
      <c r="L794">
        <v>27</v>
      </c>
      <c r="M794" t="s">
        <v>1359</v>
      </c>
      <c r="N794" t="s">
        <v>1530</v>
      </c>
      <c r="O794" s="102">
        <v>2.7777777777777776E-2</v>
      </c>
      <c r="P794">
        <v>79</v>
      </c>
      <c r="Q794">
        <v>93</v>
      </c>
      <c r="R794" t="s">
        <v>51</v>
      </c>
      <c r="S794">
        <v>68</v>
      </c>
      <c r="T794" s="102">
        <v>0.53472222222222221</v>
      </c>
      <c r="U794" t="s">
        <v>1911</v>
      </c>
      <c r="V794">
        <v>0</v>
      </c>
      <c r="W794" t="s">
        <v>1815</v>
      </c>
      <c r="X794">
        <v>24</v>
      </c>
      <c r="AB794" s="77">
        <f t="shared" si="12"/>
        <v>270</v>
      </c>
    </row>
    <row r="795" spans="1:28" x14ac:dyDescent="0.3">
      <c r="A795" s="34">
        <v>42433</v>
      </c>
      <c r="B795">
        <v>1159</v>
      </c>
      <c r="C795" t="s">
        <v>1282</v>
      </c>
      <c r="D795" t="s">
        <v>1283</v>
      </c>
      <c r="E795">
        <v>38</v>
      </c>
      <c r="F795" t="s">
        <v>1339</v>
      </c>
      <c r="G795" t="s">
        <v>1304</v>
      </c>
      <c r="H795" t="s">
        <v>1411</v>
      </c>
      <c r="I795" s="102">
        <v>0.86111111111111116</v>
      </c>
      <c r="J795" t="s">
        <v>1304</v>
      </c>
      <c r="K795" s="102">
        <v>0.4375</v>
      </c>
      <c r="L795">
        <v>30</v>
      </c>
      <c r="M795" t="s">
        <v>1384</v>
      </c>
      <c r="N795" t="s">
        <v>1779</v>
      </c>
      <c r="O795" s="102">
        <v>0.60416666666666663</v>
      </c>
      <c r="P795">
        <v>81</v>
      </c>
      <c r="Q795">
        <v>94</v>
      </c>
      <c r="R795" t="s">
        <v>51</v>
      </c>
      <c r="S795">
        <v>68</v>
      </c>
      <c r="T795" s="102">
        <v>0.80555555555555547</v>
      </c>
      <c r="U795" t="s">
        <v>1815</v>
      </c>
      <c r="V795">
        <v>0</v>
      </c>
      <c r="W795" t="s">
        <v>1657</v>
      </c>
      <c r="X795">
        <v>15</v>
      </c>
      <c r="AB795" s="77">
        <f t="shared" si="12"/>
        <v>300</v>
      </c>
    </row>
    <row r="796" spans="1:28" x14ac:dyDescent="0.3">
      <c r="A796" s="34">
        <v>42434</v>
      </c>
      <c r="B796">
        <v>1159</v>
      </c>
      <c r="C796" t="s">
        <v>1282</v>
      </c>
      <c r="D796" t="s">
        <v>1283</v>
      </c>
      <c r="E796">
        <v>38</v>
      </c>
      <c r="F796" t="s">
        <v>1320</v>
      </c>
      <c r="G796" t="s">
        <v>2061</v>
      </c>
      <c r="H796" t="s">
        <v>1833</v>
      </c>
      <c r="I796" s="102">
        <v>0.94444444444444453</v>
      </c>
      <c r="J796" t="s">
        <v>1434</v>
      </c>
      <c r="K796" s="102">
        <v>0.58333333333333337</v>
      </c>
      <c r="L796">
        <v>30</v>
      </c>
      <c r="M796" t="s">
        <v>1391</v>
      </c>
      <c r="N796" t="s">
        <v>1686</v>
      </c>
      <c r="O796" s="102">
        <v>0.78472222222222221</v>
      </c>
      <c r="P796">
        <v>89</v>
      </c>
      <c r="Q796">
        <v>93</v>
      </c>
      <c r="R796" t="s">
        <v>51</v>
      </c>
      <c r="S796">
        <v>68</v>
      </c>
      <c r="T796" s="102">
        <v>8.3333333333333329E-2</v>
      </c>
      <c r="U796" t="s">
        <v>1921</v>
      </c>
      <c r="V796">
        <v>22</v>
      </c>
      <c r="W796" t="s">
        <v>1903</v>
      </c>
      <c r="X796">
        <v>3</v>
      </c>
      <c r="AB796" s="77">
        <f t="shared" si="12"/>
        <v>300</v>
      </c>
    </row>
    <row r="797" spans="1:28" x14ac:dyDescent="0.3">
      <c r="A797" s="34">
        <v>42435</v>
      </c>
      <c r="B797">
        <v>1159</v>
      </c>
      <c r="C797" t="s">
        <v>1282</v>
      </c>
      <c r="D797" t="s">
        <v>1283</v>
      </c>
      <c r="E797">
        <v>38</v>
      </c>
      <c r="F797" t="s">
        <v>1320</v>
      </c>
      <c r="G797" t="s">
        <v>1527</v>
      </c>
      <c r="H797" t="s">
        <v>1833</v>
      </c>
      <c r="I797" s="102">
        <v>0.3125</v>
      </c>
      <c r="J797" t="s">
        <v>1434</v>
      </c>
      <c r="K797" s="102">
        <v>0.4861111111111111</v>
      </c>
      <c r="L797">
        <v>31</v>
      </c>
      <c r="M797" t="s">
        <v>1396</v>
      </c>
      <c r="N797" t="s">
        <v>1586</v>
      </c>
      <c r="O797" s="102">
        <v>0.67361111111111116</v>
      </c>
      <c r="P797">
        <v>87</v>
      </c>
      <c r="Q797">
        <v>93</v>
      </c>
      <c r="R797" s="102">
        <v>0.30555555555555552</v>
      </c>
      <c r="S797">
        <v>77</v>
      </c>
      <c r="T797" s="102">
        <v>0.8125</v>
      </c>
      <c r="U797" t="s">
        <v>1874</v>
      </c>
      <c r="V797" t="s">
        <v>51</v>
      </c>
      <c r="W797" t="s">
        <v>1960</v>
      </c>
      <c r="X797">
        <v>24</v>
      </c>
      <c r="AB797" s="77">
        <f t="shared" si="12"/>
        <v>310</v>
      </c>
    </row>
    <row r="798" spans="1:28" x14ac:dyDescent="0.3">
      <c r="A798" s="34">
        <v>42436</v>
      </c>
      <c r="B798">
        <v>1159</v>
      </c>
      <c r="C798" t="s">
        <v>1282</v>
      </c>
      <c r="D798" t="s">
        <v>1283</v>
      </c>
      <c r="E798">
        <v>38</v>
      </c>
      <c r="F798" t="s">
        <v>1484</v>
      </c>
      <c r="G798" t="s">
        <v>1327</v>
      </c>
      <c r="H798" t="s">
        <v>1289</v>
      </c>
      <c r="I798" s="102">
        <v>0.25</v>
      </c>
      <c r="J798" t="s">
        <v>1336</v>
      </c>
      <c r="K798" s="102">
        <v>0.43055555555555558</v>
      </c>
      <c r="L798">
        <v>31</v>
      </c>
      <c r="M798" t="s">
        <v>1404</v>
      </c>
      <c r="N798" t="s">
        <v>1775</v>
      </c>
      <c r="O798" s="102">
        <v>3.4722222222222224E-2</v>
      </c>
      <c r="P798">
        <v>84</v>
      </c>
      <c r="Q798">
        <v>94</v>
      </c>
      <c r="R798" s="102">
        <v>4.1666666666666664E-2</v>
      </c>
      <c r="S798">
        <v>65</v>
      </c>
      <c r="T798" s="102">
        <v>0.93055555555555547</v>
      </c>
      <c r="U798" t="s">
        <v>1353</v>
      </c>
      <c r="V798">
        <v>24</v>
      </c>
      <c r="W798" t="s">
        <v>1491</v>
      </c>
      <c r="X798">
        <v>0</v>
      </c>
      <c r="AB798" s="77">
        <f t="shared" si="12"/>
        <v>310</v>
      </c>
    </row>
    <row r="799" spans="1:28" x14ac:dyDescent="0.3">
      <c r="A799" s="34">
        <v>42437</v>
      </c>
      <c r="B799">
        <v>1159</v>
      </c>
      <c r="C799" t="s">
        <v>1282</v>
      </c>
      <c r="D799" t="s">
        <v>1283</v>
      </c>
      <c r="E799">
        <v>38</v>
      </c>
      <c r="F799" t="s">
        <v>1351</v>
      </c>
      <c r="G799" t="s">
        <v>1301</v>
      </c>
      <c r="H799" t="s">
        <v>1453</v>
      </c>
      <c r="I799" s="102">
        <v>0.20833333333333334</v>
      </c>
      <c r="J799" t="s">
        <v>1422</v>
      </c>
      <c r="K799" s="102">
        <v>0.56944444444444442</v>
      </c>
      <c r="L799">
        <v>30</v>
      </c>
      <c r="M799" t="s">
        <v>1561</v>
      </c>
      <c r="N799" t="s">
        <v>1368</v>
      </c>
      <c r="O799" s="102">
        <v>0.45833333333333331</v>
      </c>
      <c r="P799">
        <v>88</v>
      </c>
      <c r="Q799">
        <v>94</v>
      </c>
      <c r="R799" t="s">
        <v>51</v>
      </c>
      <c r="S799">
        <v>67</v>
      </c>
      <c r="T799" s="102">
        <v>0</v>
      </c>
      <c r="U799" t="s">
        <v>1569</v>
      </c>
      <c r="V799">
        <v>12</v>
      </c>
      <c r="W799" t="s">
        <v>1547</v>
      </c>
      <c r="X799">
        <v>4</v>
      </c>
      <c r="AB799" s="77">
        <f t="shared" si="12"/>
        <v>300</v>
      </c>
    </row>
    <row r="800" spans="1:28" x14ac:dyDescent="0.3">
      <c r="A800" s="34">
        <v>42438</v>
      </c>
      <c r="B800">
        <v>1159</v>
      </c>
      <c r="C800" t="s">
        <v>1282</v>
      </c>
      <c r="D800" t="s">
        <v>1283</v>
      </c>
      <c r="E800">
        <v>38</v>
      </c>
      <c r="F800" t="s">
        <v>1510</v>
      </c>
      <c r="G800" t="s">
        <v>1464</v>
      </c>
      <c r="H800" t="s">
        <v>1462</v>
      </c>
      <c r="I800" s="102">
        <v>0.97222222222222221</v>
      </c>
      <c r="J800" t="s">
        <v>1304</v>
      </c>
      <c r="K800" s="102">
        <v>0.34027777777777773</v>
      </c>
      <c r="L800">
        <v>30</v>
      </c>
      <c r="M800" t="s">
        <v>1436</v>
      </c>
      <c r="N800" t="s">
        <v>1732</v>
      </c>
      <c r="O800" s="102">
        <v>0.36805555555555558</v>
      </c>
      <c r="P800">
        <v>86</v>
      </c>
      <c r="Q800">
        <v>94</v>
      </c>
      <c r="R800" t="s">
        <v>51</v>
      </c>
      <c r="S800">
        <v>70</v>
      </c>
      <c r="T800" s="102">
        <v>0.46527777777777773</v>
      </c>
      <c r="U800" t="s">
        <v>1318</v>
      </c>
      <c r="V800">
        <v>0</v>
      </c>
      <c r="W800" t="s">
        <v>1700</v>
      </c>
      <c r="X800">
        <v>8</v>
      </c>
      <c r="AB800" s="77">
        <f t="shared" si="12"/>
        <v>300</v>
      </c>
    </row>
    <row r="801" spans="1:28" x14ac:dyDescent="0.3">
      <c r="A801" s="34">
        <v>42439</v>
      </c>
      <c r="B801">
        <v>1159</v>
      </c>
      <c r="C801" t="s">
        <v>1282</v>
      </c>
      <c r="D801" t="s">
        <v>1283</v>
      </c>
      <c r="E801">
        <v>38</v>
      </c>
      <c r="F801" t="s">
        <v>1351</v>
      </c>
      <c r="G801" t="s">
        <v>1475</v>
      </c>
      <c r="H801" t="s">
        <v>1582</v>
      </c>
      <c r="I801" s="102">
        <v>0.1388888888888889</v>
      </c>
      <c r="J801" t="s">
        <v>1449</v>
      </c>
      <c r="K801" s="102">
        <v>0.65972222222222221</v>
      </c>
      <c r="L801">
        <v>31</v>
      </c>
      <c r="M801" t="s">
        <v>1348</v>
      </c>
      <c r="N801" t="s">
        <v>1732</v>
      </c>
      <c r="O801" s="102">
        <v>0.34027777777777773</v>
      </c>
      <c r="P801">
        <v>86</v>
      </c>
      <c r="Q801">
        <v>94</v>
      </c>
      <c r="R801" s="102">
        <v>0.88888888888888884</v>
      </c>
      <c r="S801">
        <v>74</v>
      </c>
      <c r="T801" s="102">
        <v>0.20833333333333334</v>
      </c>
      <c r="U801" t="s">
        <v>1689</v>
      </c>
      <c r="V801">
        <v>23</v>
      </c>
      <c r="W801" t="s">
        <v>1299</v>
      </c>
      <c r="X801">
        <v>2</v>
      </c>
      <c r="AB801" s="77">
        <f t="shared" si="12"/>
        <v>310</v>
      </c>
    </row>
    <row r="802" spans="1:28" x14ac:dyDescent="0.3">
      <c r="A802" s="34">
        <v>42440</v>
      </c>
      <c r="B802">
        <v>1159</v>
      </c>
      <c r="C802" t="s">
        <v>1282</v>
      </c>
      <c r="D802" t="s">
        <v>1283</v>
      </c>
      <c r="E802">
        <v>38</v>
      </c>
      <c r="F802" t="s">
        <v>1344</v>
      </c>
      <c r="G802" t="s">
        <v>1431</v>
      </c>
      <c r="H802" t="s">
        <v>1603</v>
      </c>
      <c r="I802" s="102">
        <v>0.29166666666666669</v>
      </c>
      <c r="J802" t="s">
        <v>1383</v>
      </c>
      <c r="K802" s="102">
        <v>0.5625</v>
      </c>
      <c r="L802">
        <v>32</v>
      </c>
      <c r="M802" t="s">
        <v>1296</v>
      </c>
      <c r="N802" t="s">
        <v>1284</v>
      </c>
      <c r="O802" s="102">
        <v>0.16666666666666666</v>
      </c>
      <c r="P802">
        <v>82</v>
      </c>
      <c r="Q802">
        <v>94</v>
      </c>
      <c r="R802" s="102">
        <v>0.97916666666666663</v>
      </c>
      <c r="S802">
        <v>71</v>
      </c>
      <c r="T802" t="s">
        <v>51</v>
      </c>
      <c r="U802" t="s">
        <v>1542</v>
      </c>
      <c r="V802">
        <v>22</v>
      </c>
      <c r="W802" t="s">
        <v>1705</v>
      </c>
      <c r="X802">
        <v>4</v>
      </c>
      <c r="AB802" s="77">
        <f t="shared" si="12"/>
        <v>320</v>
      </c>
    </row>
    <row r="803" spans="1:28" x14ac:dyDescent="0.3">
      <c r="A803" s="34">
        <v>42441</v>
      </c>
      <c r="B803">
        <v>1159</v>
      </c>
      <c r="C803" t="s">
        <v>1282</v>
      </c>
      <c r="D803" t="s">
        <v>1283</v>
      </c>
      <c r="E803">
        <v>38</v>
      </c>
      <c r="F803" t="s">
        <v>1348</v>
      </c>
      <c r="G803" t="s">
        <v>1308</v>
      </c>
      <c r="H803" t="s">
        <v>1902</v>
      </c>
      <c r="I803" s="102">
        <v>0.99305555555555547</v>
      </c>
      <c r="J803" t="s">
        <v>1284</v>
      </c>
      <c r="K803" s="102">
        <v>0.63194444444444442</v>
      </c>
      <c r="L803">
        <v>0</v>
      </c>
      <c r="M803" t="s">
        <v>1431</v>
      </c>
      <c r="N803" t="s">
        <v>1561</v>
      </c>
      <c r="O803" t="s">
        <v>51</v>
      </c>
      <c r="P803">
        <v>77</v>
      </c>
      <c r="Q803">
        <v>94</v>
      </c>
      <c r="R803" s="102">
        <v>7.6388888888888895E-2</v>
      </c>
      <c r="S803">
        <v>66</v>
      </c>
      <c r="T803" t="s">
        <v>51</v>
      </c>
      <c r="U803" t="s">
        <v>1557</v>
      </c>
      <c r="V803">
        <v>22</v>
      </c>
      <c r="W803" t="s">
        <v>1402</v>
      </c>
      <c r="X803">
        <v>4</v>
      </c>
      <c r="AB803" s="77">
        <f t="shared" si="12"/>
        <v>0</v>
      </c>
    </row>
    <row r="804" spans="1:28" x14ac:dyDescent="0.3">
      <c r="A804" s="34">
        <v>42442</v>
      </c>
      <c r="B804">
        <v>1159</v>
      </c>
      <c r="C804" t="s">
        <v>1282</v>
      </c>
      <c r="D804" t="s">
        <v>1283</v>
      </c>
      <c r="E804">
        <v>38</v>
      </c>
      <c r="F804" t="s">
        <v>1410</v>
      </c>
      <c r="G804" t="s">
        <v>1308</v>
      </c>
      <c r="H804" t="s">
        <v>1415</v>
      </c>
      <c r="I804" s="102">
        <v>1.3888888888888888E-2</v>
      </c>
      <c r="J804" t="s">
        <v>1371</v>
      </c>
      <c r="K804" s="102">
        <v>0.4513888888888889</v>
      </c>
      <c r="L804">
        <v>2</v>
      </c>
      <c r="M804" t="s">
        <v>1296</v>
      </c>
      <c r="N804" t="s">
        <v>1384</v>
      </c>
      <c r="O804" s="102">
        <v>0.64583333333333337</v>
      </c>
      <c r="P804">
        <v>79</v>
      </c>
      <c r="Q804">
        <v>93</v>
      </c>
      <c r="R804" s="102">
        <v>0</v>
      </c>
      <c r="S804">
        <v>61</v>
      </c>
      <c r="T804" s="102">
        <v>0.44444444444444442</v>
      </c>
      <c r="U804" t="s">
        <v>1317</v>
      </c>
      <c r="V804">
        <v>0</v>
      </c>
      <c r="W804" t="s">
        <v>1487</v>
      </c>
      <c r="X804">
        <v>24</v>
      </c>
      <c r="AB804" s="77">
        <f t="shared" si="12"/>
        <v>20</v>
      </c>
    </row>
    <row r="805" spans="1:28" x14ac:dyDescent="0.3">
      <c r="A805" s="34">
        <v>42443</v>
      </c>
      <c r="B805">
        <v>1159</v>
      </c>
      <c r="C805" t="s">
        <v>1282</v>
      </c>
      <c r="D805" t="s">
        <v>1283</v>
      </c>
      <c r="E805">
        <v>38</v>
      </c>
      <c r="F805" t="s">
        <v>1339</v>
      </c>
      <c r="G805" t="s">
        <v>1308</v>
      </c>
      <c r="H805" t="s">
        <v>1384</v>
      </c>
      <c r="I805" s="102">
        <v>0.11805555555555557</v>
      </c>
      <c r="J805" t="s">
        <v>1506</v>
      </c>
      <c r="K805" s="102">
        <v>0.45833333333333331</v>
      </c>
      <c r="L805">
        <v>8</v>
      </c>
      <c r="M805" t="s">
        <v>1561</v>
      </c>
      <c r="N805" t="s">
        <v>1333</v>
      </c>
      <c r="O805" s="102">
        <v>0.71527777777777779</v>
      </c>
      <c r="P805">
        <v>84</v>
      </c>
      <c r="Q805">
        <v>92</v>
      </c>
      <c r="R805" t="s">
        <v>51</v>
      </c>
      <c r="S805">
        <v>74</v>
      </c>
      <c r="T805" s="102">
        <v>0.45833333333333331</v>
      </c>
      <c r="U805" t="s">
        <v>1487</v>
      </c>
      <c r="V805">
        <v>0</v>
      </c>
      <c r="W805" t="s">
        <v>1697</v>
      </c>
      <c r="X805" t="s">
        <v>51</v>
      </c>
      <c r="AB805" s="77">
        <f t="shared" si="12"/>
        <v>80</v>
      </c>
    </row>
    <row r="806" spans="1:28" x14ac:dyDescent="0.3">
      <c r="A806" s="34">
        <v>42444</v>
      </c>
      <c r="B806">
        <v>1159</v>
      </c>
      <c r="C806" t="s">
        <v>1282</v>
      </c>
      <c r="D806" t="s">
        <v>1283</v>
      </c>
      <c r="E806">
        <v>38</v>
      </c>
      <c r="F806" t="s">
        <v>1286</v>
      </c>
      <c r="G806" t="s">
        <v>1308</v>
      </c>
      <c r="H806" t="s">
        <v>1863</v>
      </c>
      <c r="I806" s="102">
        <v>0.28472222222222221</v>
      </c>
      <c r="J806" t="s">
        <v>1419</v>
      </c>
      <c r="K806" s="102">
        <v>0.64583333333333337</v>
      </c>
      <c r="L806">
        <v>21</v>
      </c>
      <c r="M806" t="s">
        <v>1329</v>
      </c>
      <c r="N806" t="s">
        <v>1436</v>
      </c>
      <c r="O806" s="102">
        <v>0.86111111111111116</v>
      </c>
      <c r="P806">
        <v>84</v>
      </c>
      <c r="Q806">
        <v>94</v>
      </c>
      <c r="R806" t="s">
        <v>51</v>
      </c>
      <c r="S806">
        <v>65</v>
      </c>
      <c r="T806" s="102">
        <v>0.40277777777777773</v>
      </c>
      <c r="U806" t="s">
        <v>1727</v>
      </c>
      <c r="V806">
        <v>23</v>
      </c>
      <c r="W806" t="s">
        <v>1663</v>
      </c>
      <c r="X806">
        <v>3</v>
      </c>
      <c r="AB806" s="77">
        <f t="shared" si="12"/>
        <v>210</v>
      </c>
    </row>
    <row r="807" spans="1:28" x14ac:dyDescent="0.3">
      <c r="A807" s="34">
        <v>42445</v>
      </c>
      <c r="B807">
        <v>1159</v>
      </c>
      <c r="C807" t="s">
        <v>1282</v>
      </c>
      <c r="D807" t="s">
        <v>1283</v>
      </c>
      <c r="E807">
        <v>38</v>
      </c>
      <c r="F807" t="s">
        <v>1418</v>
      </c>
      <c r="G807" t="s">
        <v>1469</v>
      </c>
      <c r="H807" t="s">
        <v>1345</v>
      </c>
      <c r="I807" s="102">
        <v>0.14583333333333334</v>
      </c>
      <c r="J807" t="s">
        <v>1371</v>
      </c>
      <c r="K807" s="102">
        <v>0.49305555555555558</v>
      </c>
      <c r="L807">
        <v>30</v>
      </c>
      <c r="M807" t="s">
        <v>1340</v>
      </c>
      <c r="N807" t="s">
        <v>1368</v>
      </c>
      <c r="O807" s="102">
        <v>0.54166666666666663</v>
      </c>
      <c r="P807">
        <v>86</v>
      </c>
      <c r="Q807">
        <v>94</v>
      </c>
      <c r="R807" s="102">
        <v>0</v>
      </c>
      <c r="S807">
        <v>82</v>
      </c>
      <c r="T807" s="102">
        <v>0.75694444444444453</v>
      </c>
      <c r="U807" t="s">
        <v>1764</v>
      </c>
      <c r="V807">
        <v>22</v>
      </c>
      <c r="W807" t="s">
        <v>1519</v>
      </c>
      <c r="X807">
        <v>14</v>
      </c>
      <c r="AB807" s="77">
        <f t="shared" si="12"/>
        <v>300</v>
      </c>
    </row>
    <row r="808" spans="1:28" x14ac:dyDescent="0.3">
      <c r="A808" s="34">
        <v>42446</v>
      </c>
      <c r="B808">
        <v>1159</v>
      </c>
      <c r="C808" t="s">
        <v>1282</v>
      </c>
      <c r="D808" t="s">
        <v>1283</v>
      </c>
      <c r="E808">
        <v>38</v>
      </c>
      <c r="F808" t="s">
        <v>1489</v>
      </c>
      <c r="G808" t="s">
        <v>1308</v>
      </c>
      <c r="H808" t="s">
        <v>1453</v>
      </c>
      <c r="I808" s="102">
        <v>0.27083333333333331</v>
      </c>
      <c r="J808" t="s">
        <v>1506</v>
      </c>
      <c r="K808" s="102">
        <v>0.4861111111111111</v>
      </c>
      <c r="L808">
        <v>6</v>
      </c>
      <c r="M808" t="s">
        <v>1347</v>
      </c>
      <c r="N808" t="s">
        <v>1316</v>
      </c>
      <c r="O808" s="102">
        <v>0.50694444444444442</v>
      </c>
      <c r="P808">
        <v>85</v>
      </c>
      <c r="Q808">
        <v>94</v>
      </c>
      <c r="R808" s="102">
        <v>6.9444444444444441E-3</v>
      </c>
      <c r="S808">
        <v>66</v>
      </c>
      <c r="T808" s="102">
        <v>0.63194444444444442</v>
      </c>
      <c r="U808" t="s">
        <v>1727</v>
      </c>
      <c r="V808">
        <v>0</v>
      </c>
      <c r="W808" t="s">
        <v>1786</v>
      </c>
      <c r="X808">
        <v>16</v>
      </c>
      <c r="AB808" s="77">
        <f t="shared" si="12"/>
        <v>60</v>
      </c>
    </row>
    <row r="809" spans="1:28" x14ac:dyDescent="0.3">
      <c r="A809" s="34">
        <v>42447</v>
      </c>
      <c r="B809">
        <v>1159</v>
      </c>
      <c r="C809" t="s">
        <v>1282</v>
      </c>
      <c r="D809" t="s">
        <v>1283</v>
      </c>
      <c r="E809">
        <v>38</v>
      </c>
      <c r="F809" t="s">
        <v>1410</v>
      </c>
      <c r="G809" t="s">
        <v>1308</v>
      </c>
      <c r="H809" t="s">
        <v>1541</v>
      </c>
      <c r="I809" s="102">
        <v>0.29166666666666669</v>
      </c>
      <c r="J809" t="s">
        <v>1284</v>
      </c>
      <c r="K809" s="102">
        <v>0.47222222222222227</v>
      </c>
      <c r="L809">
        <v>6</v>
      </c>
      <c r="M809" t="s">
        <v>1404</v>
      </c>
      <c r="N809" t="s">
        <v>1658</v>
      </c>
      <c r="O809" s="102">
        <v>0.52083333333333337</v>
      </c>
      <c r="P809">
        <v>88</v>
      </c>
      <c r="Q809">
        <v>94</v>
      </c>
      <c r="R809" t="s">
        <v>51</v>
      </c>
      <c r="S809">
        <v>71</v>
      </c>
      <c r="T809" s="102">
        <v>0.4236111111111111</v>
      </c>
      <c r="U809" t="s">
        <v>1519</v>
      </c>
      <c r="V809">
        <v>0</v>
      </c>
      <c r="W809" t="s">
        <v>1528</v>
      </c>
      <c r="X809">
        <v>24</v>
      </c>
      <c r="AB809" s="77">
        <f t="shared" si="12"/>
        <v>60</v>
      </c>
    </row>
    <row r="810" spans="1:28" x14ac:dyDescent="0.3">
      <c r="A810" s="34">
        <v>42448</v>
      </c>
      <c r="B810">
        <v>1159</v>
      </c>
      <c r="C810" t="s">
        <v>1282</v>
      </c>
      <c r="D810" t="s">
        <v>1283</v>
      </c>
      <c r="E810">
        <v>38</v>
      </c>
      <c r="F810" t="s">
        <v>1314</v>
      </c>
      <c r="G810" t="s">
        <v>1456</v>
      </c>
      <c r="H810" t="s">
        <v>1376</v>
      </c>
      <c r="I810" s="102">
        <v>0.27777777777777779</v>
      </c>
      <c r="J810" t="s">
        <v>1556</v>
      </c>
      <c r="K810" s="102">
        <v>0.41666666666666669</v>
      </c>
      <c r="L810">
        <v>6</v>
      </c>
      <c r="M810" t="s">
        <v>1329</v>
      </c>
      <c r="N810" t="s">
        <v>1341</v>
      </c>
      <c r="O810" s="102">
        <v>0.85416666666666663</v>
      </c>
      <c r="P810">
        <v>89</v>
      </c>
      <c r="Q810">
        <v>95</v>
      </c>
      <c r="R810" t="s">
        <v>51</v>
      </c>
      <c r="S810">
        <v>76</v>
      </c>
      <c r="T810" s="102">
        <v>0.41666666666666669</v>
      </c>
      <c r="U810" t="s">
        <v>1528</v>
      </c>
      <c r="V810">
        <v>0</v>
      </c>
      <c r="W810" t="s">
        <v>1768</v>
      </c>
      <c r="X810">
        <v>16</v>
      </c>
      <c r="AB810" s="77">
        <f t="shared" si="12"/>
        <v>60</v>
      </c>
    </row>
    <row r="811" spans="1:28" x14ac:dyDescent="0.3">
      <c r="A811" s="34">
        <v>42449</v>
      </c>
      <c r="B811">
        <v>1159</v>
      </c>
      <c r="C811" t="s">
        <v>1282</v>
      </c>
      <c r="D811" t="s">
        <v>1283</v>
      </c>
      <c r="E811">
        <v>38</v>
      </c>
      <c r="F811" t="s">
        <v>1546</v>
      </c>
      <c r="G811" t="s">
        <v>1293</v>
      </c>
      <c r="H811" t="s">
        <v>1440</v>
      </c>
      <c r="I811" s="102">
        <v>0.23611111111111113</v>
      </c>
      <c r="J811" t="s">
        <v>1497</v>
      </c>
      <c r="K811" s="102">
        <v>0.44444444444444442</v>
      </c>
      <c r="L811">
        <v>31</v>
      </c>
      <c r="M811" t="s">
        <v>1288</v>
      </c>
      <c r="N811" t="s">
        <v>1286</v>
      </c>
      <c r="O811" t="s">
        <v>51</v>
      </c>
      <c r="P811">
        <v>92</v>
      </c>
      <c r="Q811">
        <v>94</v>
      </c>
      <c r="R811" t="s">
        <v>51</v>
      </c>
      <c r="S811">
        <v>88</v>
      </c>
      <c r="T811" s="102">
        <v>0.40972222222222227</v>
      </c>
      <c r="U811" t="s">
        <v>1664</v>
      </c>
      <c r="V811">
        <v>23</v>
      </c>
      <c r="W811" t="s">
        <v>1791</v>
      </c>
      <c r="X811">
        <v>3</v>
      </c>
      <c r="AB811" s="77">
        <f t="shared" si="12"/>
        <v>310</v>
      </c>
    </row>
    <row r="812" spans="1:28" x14ac:dyDescent="0.3">
      <c r="A812" s="34">
        <v>42450</v>
      </c>
      <c r="B812">
        <v>1159</v>
      </c>
      <c r="C812" t="s">
        <v>1282</v>
      </c>
      <c r="D812" t="s">
        <v>1283</v>
      </c>
      <c r="E812">
        <v>38</v>
      </c>
      <c r="F812" t="s">
        <v>1486</v>
      </c>
      <c r="G812" t="s">
        <v>1344</v>
      </c>
      <c r="H812" t="s">
        <v>1414</v>
      </c>
      <c r="I812" s="102">
        <v>0.28472222222222221</v>
      </c>
      <c r="J812" t="s">
        <v>1544</v>
      </c>
      <c r="K812" s="102">
        <v>0.60416666666666663</v>
      </c>
      <c r="L812">
        <v>4</v>
      </c>
      <c r="M812" t="s">
        <v>1326</v>
      </c>
      <c r="N812" t="s">
        <v>1351</v>
      </c>
      <c r="O812" s="102">
        <v>0.68055555555555547</v>
      </c>
      <c r="P812">
        <v>93</v>
      </c>
      <c r="Q812">
        <v>95</v>
      </c>
      <c r="R812" s="102">
        <v>0.29166666666666669</v>
      </c>
      <c r="S812">
        <v>87</v>
      </c>
      <c r="T812" s="102">
        <v>0.59722222222222221</v>
      </c>
      <c r="U812" t="s">
        <v>1589</v>
      </c>
      <c r="V812" t="s">
        <v>51</v>
      </c>
      <c r="W812" t="s">
        <v>1712</v>
      </c>
      <c r="X812">
        <v>16</v>
      </c>
      <c r="AB812" s="77">
        <f t="shared" si="12"/>
        <v>40</v>
      </c>
    </row>
    <row r="813" spans="1:28" x14ac:dyDescent="0.3">
      <c r="A813" s="34">
        <v>42451</v>
      </c>
      <c r="B813">
        <v>1159</v>
      </c>
      <c r="C813" t="s">
        <v>1282</v>
      </c>
      <c r="D813" t="s">
        <v>1283</v>
      </c>
      <c r="E813">
        <v>38</v>
      </c>
      <c r="F813" t="s">
        <v>1314</v>
      </c>
      <c r="G813" t="s">
        <v>1335</v>
      </c>
      <c r="H813" t="s">
        <v>1421</v>
      </c>
      <c r="I813" s="102">
        <v>0.97916666666666663</v>
      </c>
      <c r="J813" t="s">
        <v>1546</v>
      </c>
      <c r="K813" s="102">
        <v>0.52777777777777779</v>
      </c>
      <c r="L813">
        <v>3</v>
      </c>
      <c r="M813" t="s">
        <v>1435</v>
      </c>
      <c r="N813" t="s">
        <v>1456</v>
      </c>
      <c r="O813" s="102">
        <v>0.40972222222222227</v>
      </c>
      <c r="P813">
        <v>82</v>
      </c>
      <c r="Q813">
        <v>94</v>
      </c>
      <c r="R813" t="s">
        <v>51</v>
      </c>
      <c r="S813">
        <v>70</v>
      </c>
      <c r="T813" s="102">
        <v>0.82638888888888884</v>
      </c>
      <c r="U813" t="s">
        <v>1480</v>
      </c>
      <c r="V813">
        <v>0</v>
      </c>
      <c r="W813" t="s">
        <v>1876</v>
      </c>
      <c r="X813">
        <v>15</v>
      </c>
      <c r="AB813" s="77">
        <f t="shared" si="12"/>
        <v>30</v>
      </c>
    </row>
    <row r="814" spans="1:28" x14ac:dyDescent="0.3">
      <c r="A814" s="34">
        <v>42452</v>
      </c>
      <c r="B814">
        <v>1159</v>
      </c>
      <c r="C814" t="s">
        <v>1282</v>
      </c>
      <c r="D814" t="s">
        <v>1283</v>
      </c>
      <c r="E814">
        <v>38</v>
      </c>
      <c r="F814" t="s">
        <v>1314</v>
      </c>
      <c r="G814" t="s">
        <v>1308</v>
      </c>
      <c r="H814" t="s">
        <v>1456</v>
      </c>
      <c r="I814" s="102">
        <v>0.99930555555555556</v>
      </c>
      <c r="J814" t="s">
        <v>1521</v>
      </c>
      <c r="K814" s="102">
        <v>0.56944444444444442</v>
      </c>
      <c r="L814">
        <v>30</v>
      </c>
      <c r="M814" t="s">
        <v>1326</v>
      </c>
      <c r="N814" t="s">
        <v>1322</v>
      </c>
      <c r="O814" s="102">
        <v>0.49305555555555558</v>
      </c>
      <c r="P814">
        <v>80</v>
      </c>
      <c r="Q814">
        <v>93</v>
      </c>
      <c r="R814" s="102">
        <v>0.99930555555555556</v>
      </c>
      <c r="S814">
        <v>69</v>
      </c>
      <c r="T814" s="102">
        <v>0.66666666666666663</v>
      </c>
      <c r="U814" t="s">
        <v>1318</v>
      </c>
      <c r="V814">
        <v>23</v>
      </c>
      <c r="W814" t="s">
        <v>1878</v>
      </c>
      <c r="X814">
        <v>4</v>
      </c>
      <c r="AB814" s="77">
        <f t="shared" si="12"/>
        <v>300</v>
      </c>
    </row>
    <row r="815" spans="1:28" x14ac:dyDescent="0.3">
      <c r="A815" s="34">
        <v>42453</v>
      </c>
      <c r="B815">
        <v>1159</v>
      </c>
      <c r="C815" t="s">
        <v>1282</v>
      </c>
      <c r="D815" t="s">
        <v>1283</v>
      </c>
      <c r="E815">
        <v>38</v>
      </c>
      <c r="F815" t="s">
        <v>1414</v>
      </c>
      <c r="G815" t="s">
        <v>1625</v>
      </c>
      <c r="H815" t="s">
        <v>1404</v>
      </c>
      <c r="I815" s="102">
        <v>0.20833333333333334</v>
      </c>
      <c r="J815" t="s">
        <v>1292</v>
      </c>
      <c r="K815" s="102">
        <v>0.68055555555555547</v>
      </c>
      <c r="L815">
        <v>36</v>
      </c>
      <c r="M815" t="s">
        <v>1435</v>
      </c>
      <c r="N815" t="s">
        <v>1391</v>
      </c>
      <c r="O815" s="102">
        <v>0.51388888888888895</v>
      </c>
      <c r="P815">
        <v>86</v>
      </c>
      <c r="Q815">
        <v>93</v>
      </c>
      <c r="R815" t="s">
        <v>51</v>
      </c>
      <c r="S815">
        <v>73</v>
      </c>
      <c r="T815" s="102">
        <v>0.40277777777777773</v>
      </c>
      <c r="U815" t="s">
        <v>1708</v>
      </c>
      <c r="V815">
        <v>22</v>
      </c>
      <c r="W815" t="s">
        <v>1707</v>
      </c>
      <c r="X815" t="s">
        <v>51</v>
      </c>
      <c r="AB815" s="77">
        <f t="shared" si="12"/>
        <v>360</v>
      </c>
    </row>
    <row r="816" spans="1:28" x14ac:dyDescent="0.3">
      <c r="A816" s="34">
        <v>42454</v>
      </c>
      <c r="B816">
        <v>1159</v>
      </c>
      <c r="C816" t="s">
        <v>1282</v>
      </c>
      <c r="D816" t="s">
        <v>1283</v>
      </c>
      <c r="E816">
        <v>38</v>
      </c>
      <c r="F816" t="s">
        <v>1521</v>
      </c>
      <c r="G816" t="s">
        <v>1293</v>
      </c>
      <c r="H816" t="s">
        <v>1351</v>
      </c>
      <c r="I816" s="102">
        <v>0.125</v>
      </c>
      <c r="J816" t="s">
        <v>1586</v>
      </c>
      <c r="K816" s="102">
        <v>0.64583333333333337</v>
      </c>
      <c r="L816">
        <v>0</v>
      </c>
      <c r="M816" t="s">
        <v>1358</v>
      </c>
      <c r="N816" t="s">
        <v>1340</v>
      </c>
      <c r="O816" s="102">
        <v>0.36805555555555558</v>
      </c>
      <c r="P816">
        <v>89</v>
      </c>
      <c r="Q816">
        <v>94</v>
      </c>
      <c r="R816" t="s">
        <v>51</v>
      </c>
      <c r="S816">
        <v>78</v>
      </c>
      <c r="T816" s="102">
        <v>0.47222222222222227</v>
      </c>
      <c r="U816" t="s">
        <v>1369</v>
      </c>
      <c r="V816">
        <v>12</v>
      </c>
      <c r="W816" t="s">
        <v>1707</v>
      </c>
      <c r="X816">
        <v>24</v>
      </c>
      <c r="AB816" s="77">
        <f t="shared" si="12"/>
        <v>0</v>
      </c>
    </row>
    <row r="817" spans="1:28" x14ac:dyDescent="0.3">
      <c r="A817" s="34">
        <v>42455</v>
      </c>
      <c r="B817">
        <v>1159</v>
      </c>
      <c r="C817" t="s">
        <v>1282</v>
      </c>
      <c r="D817" t="s">
        <v>1283</v>
      </c>
      <c r="E817">
        <v>38</v>
      </c>
      <c r="F817" t="s">
        <v>1328</v>
      </c>
      <c r="G817" t="s">
        <v>1851</v>
      </c>
      <c r="H817" t="s">
        <v>1436</v>
      </c>
      <c r="I817" s="102">
        <v>0.99930555555555556</v>
      </c>
      <c r="J817" t="s">
        <v>1779</v>
      </c>
      <c r="K817" s="102">
        <v>0.63888888888888895</v>
      </c>
      <c r="L817">
        <v>28</v>
      </c>
      <c r="M817" t="s">
        <v>1391</v>
      </c>
      <c r="N817" t="s">
        <v>1724</v>
      </c>
      <c r="O817" s="102">
        <v>0.72916666666666663</v>
      </c>
      <c r="P817">
        <v>77</v>
      </c>
      <c r="Q817">
        <v>95</v>
      </c>
      <c r="R817" s="102">
        <v>7.6388888888888895E-2</v>
      </c>
      <c r="S817">
        <v>38</v>
      </c>
      <c r="T817" s="102">
        <v>0.63888888888888895</v>
      </c>
      <c r="U817" t="s">
        <v>1568</v>
      </c>
      <c r="V817">
        <v>1</v>
      </c>
      <c r="W817" t="s">
        <v>1828</v>
      </c>
      <c r="X817">
        <v>16</v>
      </c>
      <c r="AB817" s="77">
        <f t="shared" si="12"/>
        <v>280</v>
      </c>
    </row>
    <row r="818" spans="1:28" x14ac:dyDescent="0.3">
      <c r="A818" s="34">
        <v>42456</v>
      </c>
      <c r="B818">
        <v>1159</v>
      </c>
      <c r="C818" t="s">
        <v>1282</v>
      </c>
      <c r="D818" t="s">
        <v>1283</v>
      </c>
      <c r="E818">
        <v>38</v>
      </c>
      <c r="F818" t="s">
        <v>1486</v>
      </c>
      <c r="G818" t="s">
        <v>1308</v>
      </c>
      <c r="H818" t="s">
        <v>1453</v>
      </c>
      <c r="I818" s="102">
        <v>0.16666666666666666</v>
      </c>
      <c r="J818" t="s">
        <v>1536</v>
      </c>
      <c r="K818" s="102">
        <v>0.73611111111111116</v>
      </c>
      <c r="L818">
        <v>0</v>
      </c>
      <c r="M818" t="s">
        <v>1329</v>
      </c>
      <c r="N818" t="s">
        <v>1380</v>
      </c>
      <c r="O818" t="s">
        <v>51</v>
      </c>
      <c r="P818">
        <v>76</v>
      </c>
      <c r="Q818">
        <v>94</v>
      </c>
      <c r="R818" t="s">
        <v>51</v>
      </c>
      <c r="S818">
        <v>43</v>
      </c>
      <c r="T818" t="s">
        <v>51</v>
      </c>
      <c r="U818" t="s">
        <v>1745</v>
      </c>
      <c r="V818">
        <v>9</v>
      </c>
      <c r="W818" t="s">
        <v>1626</v>
      </c>
      <c r="X818">
        <v>23</v>
      </c>
      <c r="AB818" s="77">
        <f t="shared" si="12"/>
        <v>0</v>
      </c>
    </row>
    <row r="819" spans="1:28" x14ac:dyDescent="0.3">
      <c r="A819" s="34">
        <v>42457</v>
      </c>
      <c r="B819">
        <v>1159</v>
      </c>
      <c r="C819" t="s">
        <v>1282</v>
      </c>
      <c r="D819" t="s">
        <v>1283</v>
      </c>
      <c r="E819">
        <v>38</v>
      </c>
      <c r="F819" t="s">
        <v>1671</v>
      </c>
      <c r="G819" t="s">
        <v>1308</v>
      </c>
      <c r="H819" t="s">
        <v>1506</v>
      </c>
      <c r="I819" s="102">
        <v>0.99930555555555556</v>
      </c>
      <c r="J819" t="s">
        <v>1549</v>
      </c>
      <c r="K819" s="102">
        <v>9.0277777777777776E-2</v>
      </c>
      <c r="L819">
        <v>21</v>
      </c>
      <c r="M819" t="s">
        <v>1358</v>
      </c>
      <c r="N819" t="s">
        <v>1351</v>
      </c>
      <c r="O819" s="102">
        <v>0.15972222222222224</v>
      </c>
      <c r="P819">
        <v>70</v>
      </c>
      <c r="Q819">
        <v>90</v>
      </c>
      <c r="R819" s="102">
        <v>0.3888888888888889</v>
      </c>
      <c r="S819">
        <v>43</v>
      </c>
      <c r="T819" s="102">
        <v>0</v>
      </c>
      <c r="U819" t="s">
        <v>1787</v>
      </c>
      <c r="V819">
        <v>21</v>
      </c>
      <c r="W819" t="s">
        <v>1636</v>
      </c>
      <c r="X819">
        <v>3</v>
      </c>
      <c r="AB819" s="77">
        <f t="shared" si="12"/>
        <v>210</v>
      </c>
    </row>
    <row r="820" spans="1:28" x14ac:dyDescent="0.3">
      <c r="A820" s="34">
        <v>42458</v>
      </c>
      <c r="B820">
        <v>1159</v>
      </c>
      <c r="C820" t="s">
        <v>1282</v>
      </c>
      <c r="D820" t="s">
        <v>1283</v>
      </c>
      <c r="E820">
        <v>38</v>
      </c>
      <c r="F820" t="s">
        <v>1556</v>
      </c>
      <c r="G820" t="s">
        <v>1308</v>
      </c>
      <c r="H820" t="s">
        <v>1428</v>
      </c>
      <c r="I820" s="102">
        <v>0.25694444444444448</v>
      </c>
      <c r="J820" t="s">
        <v>1502</v>
      </c>
      <c r="K820" s="102">
        <v>0.5</v>
      </c>
      <c r="L820">
        <v>31</v>
      </c>
      <c r="M820" t="s">
        <v>1288</v>
      </c>
      <c r="N820" t="s">
        <v>1434</v>
      </c>
      <c r="O820" s="102">
        <v>0.57638888888888895</v>
      </c>
      <c r="P820">
        <v>88</v>
      </c>
      <c r="Q820">
        <v>96</v>
      </c>
      <c r="R820" t="s">
        <v>51</v>
      </c>
      <c r="S820">
        <v>75</v>
      </c>
      <c r="T820" s="102">
        <v>0.52083333333333337</v>
      </c>
      <c r="U820" t="s">
        <v>1712</v>
      </c>
      <c r="V820">
        <v>0</v>
      </c>
      <c r="W820" t="s">
        <v>1768</v>
      </c>
      <c r="X820">
        <v>7</v>
      </c>
      <c r="AB820" s="77">
        <f t="shared" si="12"/>
        <v>310</v>
      </c>
    </row>
    <row r="821" spans="1:28" x14ac:dyDescent="0.3">
      <c r="A821" s="34">
        <v>42459</v>
      </c>
      <c r="B821">
        <v>1159</v>
      </c>
      <c r="C821" t="s">
        <v>1282</v>
      </c>
      <c r="D821" t="s">
        <v>1283</v>
      </c>
      <c r="E821">
        <v>38</v>
      </c>
      <c r="F821" t="s">
        <v>1307</v>
      </c>
      <c r="G821" t="s">
        <v>1334</v>
      </c>
      <c r="H821" t="s">
        <v>1436</v>
      </c>
      <c r="I821" s="102">
        <v>0.25</v>
      </c>
      <c r="J821" t="s">
        <v>1715</v>
      </c>
      <c r="K821" s="102">
        <v>0.4236111111111111</v>
      </c>
      <c r="L821">
        <v>28</v>
      </c>
      <c r="M821" t="s">
        <v>1329</v>
      </c>
      <c r="N821" t="s">
        <v>1357</v>
      </c>
      <c r="O821" s="102">
        <v>0.63888888888888895</v>
      </c>
      <c r="P821">
        <v>89</v>
      </c>
      <c r="Q821">
        <v>96</v>
      </c>
      <c r="R821" s="102">
        <v>0.95138888888888884</v>
      </c>
      <c r="S821">
        <v>40</v>
      </c>
      <c r="T821" s="102">
        <v>0.43055555555555558</v>
      </c>
      <c r="U821" t="s">
        <v>1640</v>
      </c>
      <c r="V821">
        <v>0</v>
      </c>
      <c r="W821" t="s">
        <v>1933</v>
      </c>
      <c r="X821">
        <v>14</v>
      </c>
      <c r="AB821" s="77">
        <f t="shared" si="12"/>
        <v>280</v>
      </c>
    </row>
    <row r="822" spans="1:28" x14ac:dyDescent="0.3">
      <c r="A822" s="34">
        <v>42460</v>
      </c>
      <c r="B822">
        <v>1159</v>
      </c>
      <c r="C822" t="s">
        <v>1282</v>
      </c>
      <c r="D822" t="s">
        <v>1283</v>
      </c>
      <c r="E822">
        <v>38</v>
      </c>
      <c r="F822" t="s">
        <v>1314</v>
      </c>
      <c r="G822" t="s">
        <v>1541</v>
      </c>
      <c r="H822" t="s">
        <v>1322</v>
      </c>
      <c r="I822" t="s">
        <v>51</v>
      </c>
      <c r="J822" t="s">
        <v>1506</v>
      </c>
      <c r="K822" s="102">
        <v>0.68055555555555547</v>
      </c>
      <c r="L822">
        <v>32</v>
      </c>
      <c r="M822" t="s">
        <v>1297</v>
      </c>
      <c r="N822" t="s">
        <v>1686</v>
      </c>
      <c r="O822" s="102">
        <v>6.9444444444444434E-2</v>
      </c>
      <c r="P822">
        <v>81</v>
      </c>
      <c r="Q822">
        <v>95</v>
      </c>
      <c r="R822" t="s">
        <v>51</v>
      </c>
      <c r="S822">
        <v>64</v>
      </c>
      <c r="T822" s="102">
        <v>0.69444444444444453</v>
      </c>
      <c r="U822" t="s">
        <v>1392</v>
      </c>
      <c r="V822">
        <v>24</v>
      </c>
      <c r="W822" t="s">
        <v>1593</v>
      </c>
      <c r="X822">
        <v>0</v>
      </c>
      <c r="AB822" s="77">
        <f t="shared" si="12"/>
        <v>320</v>
      </c>
    </row>
    <row r="823" spans="1:28" x14ac:dyDescent="0.3">
      <c r="A823" s="34">
        <v>42461</v>
      </c>
      <c r="B823">
        <v>1159</v>
      </c>
      <c r="C823" t="s">
        <v>1282</v>
      </c>
      <c r="D823" t="s">
        <v>1283</v>
      </c>
      <c r="E823">
        <v>38</v>
      </c>
      <c r="G823" t="s">
        <v>1308</v>
      </c>
      <c r="M823" t="s">
        <v>1326</v>
      </c>
      <c r="P823">
        <v>77</v>
      </c>
      <c r="AB823" s="77">
        <f t="shared" si="12"/>
        <v>0</v>
      </c>
    </row>
    <row r="824" spans="1:28" x14ac:dyDescent="0.3">
      <c r="A824" s="34">
        <v>42462</v>
      </c>
      <c r="B824">
        <v>1159</v>
      </c>
      <c r="C824" t="s">
        <v>1282</v>
      </c>
      <c r="D824" t="s">
        <v>1283</v>
      </c>
      <c r="E824">
        <v>38</v>
      </c>
      <c r="F824" t="s">
        <v>1421</v>
      </c>
      <c r="G824" t="s">
        <v>1308</v>
      </c>
      <c r="H824" t="s">
        <v>1435</v>
      </c>
      <c r="I824" s="102">
        <v>0.23611111111111113</v>
      </c>
      <c r="J824" t="s">
        <v>1346</v>
      </c>
      <c r="K824" s="102">
        <v>0.65277777777777779</v>
      </c>
      <c r="L824">
        <v>20</v>
      </c>
      <c r="M824" t="s">
        <v>1326</v>
      </c>
      <c r="N824" t="s">
        <v>1456</v>
      </c>
      <c r="O824" s="102">
        <v>0.96527777777777779</v>
      </c>
      <c r="P824">
        <v>78</v>
      </c>
      <c r="Q824">
        <v>94</v>
      </c>
      <c r="R824" t="s">
        <v>51</v>
      </c>
      <c r="S824">
        <v>61</v>
      </c>
      <c r="T824" s="102">
        <v>0.59027777777777779</v>
      </c>
      <c r="U824" t="s">
        <v>1515</v>
      </c>
      <c r="V824">
        <v>0</v>
      </c>
      <c r="W824" t="s">
        <v>1866</v>
      </c>
      <c r="X824">
        <v>24</v>
      </c>
      <c r="AB824" s="77">
        <f t="shared" si="12"/>
        <v>200</v>
      </c>
    </row>
    <row r="825" spans="1:28" x14ac:dyDescent="0.3">
      <c r="A825" s="34">
        <v>42463</v>
      </c>
      <c r="B825">
        <v>1159</v>
      </c>
      <c r="C825" t="s">
        <v>1282</v>
      </c>
      <c r="D825" t="s">
        <v>1283</v>
      </c>
      <c r="E825">
        <v>38</v>
      </c>
      <c r="F825" t="s">
        <v>1304</v>
      </c>
      <c r="G825" t="s">
        <v>1465</v>
      </c>
      <c r="H825" t="s">
        <v>1359</v>
      </c>
      <c r="I825" s="102">
        <v>0.99930555555555556</v>
      </c>
      <c r="J825" t="s">
        <v>1330</v>
      </c>
      <c r="K825" s="102">
        <v>0.58333333333333337</v>
      </c>
      <c r="L825">
        <v>21</v>
      </c>
      <c r="M825" t="s">
        <v>1435</v>
      </c>
      <c r="N825" t="s">
        <v>1341</v>
      </c>
      <c r="O825" s="102">
        <v>0.59027777777777779</v>
      </c>
      <c r="P825">
        <v>79</v>
      </c>
      <c r="Q825">
        <v>94</v>
      </c>
      <c r="R825" s="102">
        <v>0.29166666666666669</v>
      </c>
      <c r="S825">
        <v>44</v>
      </c>
      <c r="T825" s="102">
        <v>0.59722222222222221</v>
      </c>
      <c r="U825" t="s">
        <v>1893</v>
      </c>
      <c r="V825">
        <v>24</v>
      </c>
      <c r="W825" t="s">
        <v>1993</v>
      </c>
      <c r="X825">
        <v>2</v>
      </c>
      <c r="AB825" s="77">
        <f t="shared" si="12"/>
        <v>210</v>
      </c>
    </row>
    <row r="826" spans="1:28" x14ac:dyDescent="0.3">
      <c r="A826" s="34">
        <v>42464</v>
      </c>
      <c r="B826">
        <v>1159</v>
      </c>
      <c r="C826" t="s">
        <v>1282</v>
      </c>
      <c r="D826" t="s">
        <v>1283</v>
      </c>
      <c r="E826">
        <v>38</v>
      </c>
      <c r="F826" t="s">
        <v>1814</v>
      </c>
      <c r="G826" t="s">
        <v>1329</v>
      </c>
      <c r="H826" t="s">
        <v>1464</v>
      </c>
      <c r="I826" s="102">
        <v>8.3333333333333329E-2</v>
      </c>
      <c r="J826" t="s">
        <v>1419</v>
      </c>
      <c r="K826" s="102">
        <v>0.40277777777777773</v>
      </c>
      <c r="L826">
        <v>28</v>
      </c>
      <c r="M826" t="s">
        <v>1301</v>
      </c>
      <c r="N826" t="s">
        <v>1658</v>
      </c>
      <c r="O826" s="102">
        <v>0.47222222222222227</v>
      </c>
      <c r="P826">
        <v>86</v>
      </c>
      <c r="Q826">
        <v>93</v>
      </c>
      <c r="R826" t="s">
        <v>51</v>
      </c>
      <c r="S826">
        <v>80</v>
      </c>
      <c r="T826" s="102">
        <v>0.375</v>
      </c>
      <c r="U826" t="s">
        <v>1789</v>
      </c>
      <c r="V826">
        <v>24</v>
      </c>
      <c r="W826" t="s">
        <v>2079</v>
      </c>
      <c r="X826">
        <v>8</v>
      </c>
      <c r="AB826" s="77">
        <f t="shared" si="12"/>
        <v>280</v>
      </c>
    </row>
    <row r="827" spans="1:28" x14ac:dyDescent="0.3">
      <c r="A827" s="34">
        <v>42465</v>
      </c>
      <c r="B827">
        <v>1159</v>
      </c>
      <c r="C827" t="s">
        <v>1282</v>
      </c>
      <c r="D827" t="s">
        <v>1283</v>
      </c>
      <c r="E827">
        <v>38</v>
      </c>
      <c r="F827" t="s">
        <v>1463</v>
      </c>
      <c r="G827" t="s">
        <v>1427</v>
      </c>
      <c r="H827" t="s">
        <v>1475</v>
      </c>
      <c r="I827" s="102">
        <v>0.99930555555555556</v>
      </c>
      <c r="J827" t="s">
        <v>1368</v>
      </c>
      <c r="K827" s="102">
        <v>0.58333333333333337</v>
      </c>
      <c r="L827">
        <v>35</v>
      </c>
      <c r="M827" t="s">
        <v>1404</v>
      </c>
      <c r="N827" t="s">
        <v>1294</v>
      </c>
      <c r="O827" s="102">
        <v>0.5</v>
      </c>
      <c r="P827">
        <v>82</v>
      </c>
      <c r="Q827">
        <v>94</v>
      </c>
      <c r="R827" t="s">
        <v>51</v>
      </c>
      <c r="S827">
        <v>73</v>
      </c>
      <c r="T827" t="s">
        <v>51</v>
      </c>
      <c r="U827" t="s">
        <v>1290</v>
      </c>
      <c r="V827">
        <v>23</v>
      </c>
      <c r="W827" t="s">
        <v>1789</v>
      </c>
      <c r="X827">
        <v>0</v>
      </c>
      <c r="AB827" s="77">
        <f t="shared" si="12"/>
        <v>350</v>
      </c>
    </row>
    <row r="828" spans="1:28" x14ac:dyDescent="0.3">
      <c r="A828" s="34">
        <v>42466</v>
      </c>
      <c r="B828">
        <v>1159</v>
      </c>
      <c r="C828" t="s">
        <v>1282</v>
      </c>
      <c r="D828" t="s">
        <v>1283</v>
      </c>
      <c r="E828">
        <v>38</v>
      </c>
      <c r="F828" t="s">
        <v>1380</v>
      </c>
      <c r="G828" t="s">
        <v>1863</v>
      </c>
      <c r="H828" t="s">
        <v>1391</v>
      </c>
      <c r="I828" s="102">
        <v>0.25</v>
      </c>
      <c r="J828" t="s">
        <v>1419</v>
      </c>
      <c r="K828" s="102">
        <v>0.70833333333333337</v>
      </c>
      <c r="L828">
        <v>30</v>
      </c>
      <c r="M828" t="s">
        <v>1296</v>
      </c>
      <c r="N828" t="s">
        <v>1501</v>
      </c>
      <c r="O828" s="102">
        <v>0.95833333333333337</v>
      </c>
      <c r="P828">
        <v>86</v>
      </c>
      <c r="Q828">
        <v>94</v>
      </c>
      <c r="R828" t="s">
        <v>51</v>
      </c>
      <c r="S828">
        <v>77</v>
      </c>
      <c r="T828" s="102">
        <v>0.38194444444444442</v>
      </c>
      <c r="U828" t="s">
        <v>1494</v>
      </c>
      <c r="V828">
        <v>24</v>
      </c>
      <c r="W828" t="s">
        <v>1547</v>
      </c>
      <c r="X828">
        <v>3</v>
      </c>
      <c r="AB828" s="77">
        <f t="shared" si="12"/>
        <v>300</v>
      </c>
    </row>
    <row r="829" spans="1:28" x14ac:dyDescent="0.3">
      <c r="A829" s="34">
        <v>42467</v>
      </c>
      <c r="B829">
        <v>1159</v>
      </c>
      <c r="C829" t="s">
        <v>1282</v>
      </c>
      <c r="D829" t="s">
        <v>1283</v>
      </c>
      <c r="E829">
        <v>38</v>
      </c>
      <c r="F829" t="s">
        <v>1314</v>
      </c>
      <c r="G829" t="s">
        <v>1359</v>
      </c>
      <c r="H829" t="s">
        <v>1633</v>
      </c>
      <c r="I829" s="102">
        <v>0.86805555555555547</v>
      </c>
      <c r="J829" t="s">
        <v>1422</v>
      </c>
      <c r="K829" s="102">
        <v>0.4513888888888889</v>
      </c>
      <c r="L829">
        <v>30</v>
      </c>
      <c r="M829" t="s">
        <v>1456</v>
      </c>
      <c r="N829" t="s">
        <v>1536</v>
      </c>
      <c r="O829" s="102">
        <v>0.65972222222222221</v>
      </c>
      <c r="P829">
        <v>87</v>
      </c>
      <c r="Q829">
        <v>94</v>
      </c>
      <c r="R829" t="s">
        <v>51</v>
      </c>
      <c r="S829">
        <v>73</v>
      </c>
      <c r="T829" s="102">
        <v>0.98611111111111116</v>
      </c>
      <c r="U829" t="s">
        <v>1566</v>
      </c>
      <c r="V829">
        <v>9</v>
      </c>
      <c r="W829" t="s">
        <v>1675</v>
      </c>
      <c r="X829">
        <v>16</v>
      </c>
      <c r="AB829" s="77">
        <f t="shared" si="12"/>
        <v>300</v>
      </c>
    </row>
    <row r="830" spans="1:28" x14ac:dyDescent="0.3">
      <c r="A830" s="34">
        <v>42468</v>
      </c>
      <c r="B830">
        <v>1159</v>
      </c>
      <c r="C830" t="s">
        <v>1282</v>
      </c>
      <c r="D830" t="s">
        <v>1283</v>
      </c>
      <c r="E830">
        <v>38</v>
      </c>
      <c r="F830" t="s">
        <v>1414</v>
      </c>
      <c r="G830" t="s">
        <v>1625</v>
      </c>
      <c r="H830" t="s">
        <v>1522</v>
      </c>
      <c r="I830" s="102">
        <v>0.15277777777777776</v>
      </c>
      <c r="J830" t="s">
        <v>1383</v>
      </c>
      <c r="K830" s="102">
        <v>0.59722222222222221</v>
      </c>
      <c r="L830">
        <v>29</v>
      </c>
      <c r="M830" t="s">
        <v>1301</v>
      </c>
      <c r="N830" t="s">
        <v>1544</v>
      </c>
      <c r="O830" s="102">
        <v>0.1111111111111111</v>
      </c>
      <c r="P830">
        <v>79</v>
      </c>
      <c r="Q830">
        <v>91</v>
      </c>
      <c r="R830" s="102">
        <v>0.15277777777777776</v>
      </c>
      <c r="S830">
        <v>69</v>
      </c>
      <c r="T830" s="102">
        <v>0.70833333333333337</v>
      </c>
      <c r="U830" t="s">
        <v>1499</v>
      </c>
      <c r="V830" t="s">
        <v>51</v>
      </c>
      <c r="W830" t="s">
        <v>1778</v>
      </c>
      <c r="X830">
        <v>24</v>
      </c>
      <c r="AB830" s="77">
        <f t="shared" si="12"/>
        <v>290</v>
      </c>
    </row>
    <row r="831" spans="1:28" x14ac:dyDescent="0.3">
      <c r="A831" s="34">
        <v>42469</v>
      </c>
      <c r="B831">
        <v>1159</v>
      </c>
      <c r="C831" t="s">
        <v>1282</v>
      </c>
      <c r="D831" t="s">
        <v>1283</v>
      </c>
      <c r="E831">
        <v>38</v>
      </c>
      <c r="F831" t="s">
        <v>1339</v>
      </c>
      <c r="G831" t="s">
        <v>1431</v>
      </c>
      <c r="H831" t="s">
        <v>1327</v>
      </c>
      <c r="I831" s="102">
        <v>0.99930555555555556</v>
      </c>
      <c r="J831" t="s">
        <v>1422</v>
      </c>
      <c r="K831" s="102">
        <v>0.29166666666666669</v>
      </c>
      <c r="L831">
        <v>29</v>
      </c>
      <c r="M831" t="s">
        <v>1310</v>
      </c>
      <c r="N831" t="s">
        <v>1658</v>
      </c>
      <c r="O831" s="102">
        <v>0.2986111111111111</v>
      </c>
      <c r="P831">
        <v>89</v>
      </c>
      <c r="Q831">
        <v>94</v>
      </c>
      <c r="R831" t="s">
        <v>51</v>
      </c>
      <c r="S831">
        <v>81</v>
      </c>
      <c r="T831" s="102">
        <v>0.59027777777777779</v>
      </c>
      <c r="U831" t="s">
        <v>1778</v>
      </c>
      <c r="V831">
        <v>0</v>
      </c>
      <c r="W831" t="s">
        <v>1771</v>
      </c>
      <c r="X831">
        <v>24</v>
      </c>
      <c r="AB831" s="77">
        <f t="shared" si="12"/>
        <v>290</v>
      </c>
    </row>
    <row r="832" spans="1:28" x14ac:dyDescent="0.3">
      <c r="A832" s="34">
        <v>42470</v>
      </c>
      <c r="B832">
        <v>1159</v>
      </c>
      <c r="C832" t="s">
        <v>1282</v>
      </c>
      <c r="D832" t="s">
        <v>1283</v>
      </c>
      <c r="E832">
        <v>38</v>
      </c>
      <c r="F832" t="s">
        <v>1302</v>
      </c>
      <c r="G832" t="s">
        <v>1308</v>
      </c>
      <c r="H832" t="s">
        <v>1902</v>
      </c>
      <c r="I832" s="102">
        <v>0.16666666666666666</v>
      </c>
      <c r="J832" t="s">
        <v>1644</v>
      </c>
      <c r="K832" s="102">
        <v>0.53472222222222221</v>
      </c>
      <c r="L832">
        <v>28</v>
      </c>
      <c r="M832" t="s">
        <v>1326</v>
      </c>
      <c r="N832" t="s">
        <v>1556</v>
      </c>
      <c r="O832" s="102">
        <v>0.72916666666666663</v>
      </c>
      <c r="P832">
        <v>68</v>
      </c>
      <c r="Q832">
        <v>95</v>
      </c>
      <c r="R832" t="s">
        <v>51</v>
      </c>
      <c r="S832">
        <v>41</v>
      </c>
      <c r="T832" t="s">
        <v>51</v>
      </c>
      <c r="U832" t="s">
        <v>1771</v>
      </c>
      <c r="V832">
        <v>0</v>
      </c>
      <c r="W832" t="s">
        <v>1829</v>
      </c>
      <c r="X832">
        <v>12</v>
      </c>
      <c r="AB832" s="77">
        <f t="shared" si="12"/>
        <v>280</v>
      </c>
    </row>
    <row r="833" spans="1:28" x14ac:dyDescent="0.3">
      <c r="A833" s="34">
        <v>42471</v>
      </c>
      <c r="B833">
        <v>1159</v>
      </c>
      <c r="C833" t="s">
        <v>1282</v>
      </c>
      <c r="D833" t="s">
        <v>1283</v>
      </c>
      <c r="E833">
        <v>38</v>
      </c>
      <c r="F833" t="s">
        <v>1428</v>
      </c>
      <c r="G833" t="s">
        <v>1308</v>
      </c>
      <c r="H833" t="s">
        <v>1388</v>
      </c>
      <c r="I833" s="102">
        <v>9.0277777777777776E-2</v>
      </c>
      <c r="J833" t="s">
        <v>1363</v>
      </c>
      <c r="K833" s="102">
        <v>0.61805555555555558</v>
      </c>
      <c r="L833">
        <v>19</v>
      </c>
      <c r="M833" t="s">
        <v>1435</v>
      </c>
      <c r="N833" t="s">
        <v>1304</v>
      </c>
      <c r="O833" s="102">
        <v>0.80555555555555547</v>
      </c>
      <c r="P833">
        <v>75</v>
      </c>
      <c r="Q833">
        <v>93</v>
      </c>
      <c r="R833" s="102">
        <v>0</v>
      </c>
      <c r="S833">
        <v>45</v>
      </c>
      <c r="T833" s="102">
        <v>0.99305555555555547</v>
      </c>
      <c r="U833" t="s">
        <v>1961</v>
      </c>
      <c r="V833">
        <v>24</v>
      </c>
      <c r="W833" t="s">
        <v>1992</v>
      </c>
      <c r="X833">
        <v>4</v>
      </c>
      <c r="AB833" s="77">
        <f t="shared" si="12"/>
        <v>190</v>
      </c>
    </row>
    <row r="834" spans="1:28" x14ac:dyDescent="0.3">
      <c r="A834" s="34">
        <v>42472</v>
      </c>
      <c r="B834">
        <v>1159</v>
      </c>
      <c r="C834" t="s">
        <v>1282</v>
      </c>
      <c r="D834" t="s">
        <v>1283</v>
      </c>
      <c r="E834">
        <v>38</v>
      </c>
      <c r="F834" t="s">
        <v>1556</v>
      </c>
      <c r="G834" t="s">
        <v>1308</v>
      </c>
      <c r="H834" t="s">
        <v>1439</v>
      </c>
      <c r="I834" s="102">
        <v>0.19444444444444445</v>
      </c>
      <c r="J834" t="s">
        <v>1516</v>
      </c>
      <c r="K834" s="102">
        <v>0.56944444444444442</v>
      </c>
      <c r="L834">
        <v>19</v>
      </c>
      <c r="M834" t="s">
        <v>1296</v>
      </c>
      <c r="N834" t="s">
        <v>1294</v>
      </c>
      <c r="O834" s="102">
        <v>0.89583333333333337</v>
      </c>
      <c r="P834">
        <v>65</v>
      </c>
      <c r="Q834">
        <v>93</v>
      </c>
      <c r="R834" t="s">
        <v>51</v>
      </c>
      <c r="S834">
        <v>42</v>
      </c>
      <c r="T834" s="102">
        <v>0.59027777777777779</v>
      </c>
      <c r="U834" t="s">
        <v>1883</v>
      </c>
      <c r="V834">
        <v>1</v>
      </c>
      <c r="W834" t="s">
        <v>1837</v>
      </c>
      <c r="X834">
        <v>17</v>
      </c>
      <c r="AB834" s="77">
        <f t="shared" si="12"/>
        <v>190</v>
      </c>
    </row>
    <row r="835" spans="1:28" x14ac:dyDescent="0.3">
      <c r="A835" s="34">
        <v>42473</v>
      </c>
      <c r="B835">
        <v>1159</v>
      </c>
      <c r="C835" t="s">
        <v>1282</v>
      </c>
      <c r="D835" t="s">
        <v>1283</v>
      </c>
      <c r="E835">
        <v>38</v>
      </c>
      <c r="F835" t="s">
        <v>1300</v>
      </c>
      <c r="G835" t="s">
        <v>1308</v>
      </c>
      <c r="H835" t="s">
        <v>1375</v>
      </c>
      <c r="I835" s="102">
        <v>0.28472222222222221</v>
      </c>
      <c r="J835" t="s">
        <v>1395</v>
      </c>
      <c r="K835" s="102">
        <v>0.73611111111111116</v>
      </c>
      <c r="L835">
        <v>26</v>
      </c>
      <c r="M835" t="s">
        <v>1288</v>
      </c>
      <c r="N835" t="s">
        <v>1671</v>
      </c>
      <c r="O835" s="102">
        <v>0.79861111111111116</v>
      </c>
      <c r="P835">
        <v>72</v>
      </c>
      <c r="Q835">
        <v>92</v>
      </c>
      <c r="R835" t="s">
        <v>51</v>
      </c>
      <c r="S835">
        <v>44</v>
      </c>
      <c r="T835" s="102">
        <v>0.74305555555555547</v>
      </c>
      <c r="U835" t="s">
        <v>1548</v>
      </c>
      <c r="V835">
        <v>20</v>
      </c>
      <c r="W835" t="s">
        <v>1681</v>
      </c>
      <c r="X835" t="s">
        <v>51</v>
      </c>
      <c r="AB835" s="77">
        <f t="shared" ref="AB835:AB898" si="13">L835*$AE$17</f>
        <v>260</v>
      </c>
    </row>
    <row r="836" spans="1:28" x14ac:dyDescent="0.3">
      <c r="A836" s="34">
        <v>42474</v>
      </c>
      <c r="B836">
        <v>1159</v>
      </c>
      <c r="C836" t="s">
        <v>1282</v>
      </c>
      <c r="D836" t="s">
        <v>1283</v>
      </c>
      <c r="E836">
        <v>38</v>
      </c>
      <c r="F836" t="s">
        <v>1586</v>
      </c>
      <c r="G836" t="s">
        <v>1469</v>
      </c>
      <c r="H836" t="s">
        <v>1546</v>
      </c>
      <c r="I836" s="102">
        <v>0.99930555555555556</v>
      </c>
      <c r="J836" t="s">
        <v>1730</v>
      </c>
      <c r="K836" s="102">
        <v>0.43055555555555558</v>
      </c>
      <c r="L836">
        <v>20</v>
      </c>
      <c r="M836" t="s">
        <v>1335</v>
      </c>
      <c r="N836" t="s">
        <v>1368</v>
      </c>
      <c r="O836" s="102">
        <v>0.31944444444444448</v>
      </c>
      <c r="P836">
        <v>76</v>
      </c>
      <c r="Q836">
        <v>92</v>
      </c>
      <c r="R836" s="102">
        <v>0.76388888888888884</v>
      </c>
      <c r="S836">
        <v>45</v>
      </c>
      <c r="T836" s="102">
        <v>0.4236111111111111</v>
      </c>
      <c r="U836" t="s">
        <v>1880</v>
      </c>
      <c r="V836">
        <v>21</v>
      </c>
      <c r="W836" t="s">
        <v>1866</v>
      </c>
      <c r="X836">
        <v>6</v>
      </c>
      <c r="AB836" s="77">
        <f t="shared" si="13"/>
        <v>200</v>
      </c>
    </row>
    <row r="837" spans="1:28" x14ac:dyDescent="0.3">
      <c r="A837" s="34">
        <v>42475</v>
      </c>
      <c r="B837">
        <v>1159</v>
      </c>
      <c r="C837" t="s">
        <v>1282</v>
      </c>
      <c r="D837" t="s">
        <v>1283</v>
      </c>
      <c r="E837">
        <v>38</v>
      </c>
      <c r="F837" t="s">
        <v>1302</v>
      </c>
      <c r="G837" t="s">
        <v>1800</v>
      </c>
      <c r="H837" t="s">
        <v>1434</v>
      </c>
      <c r="I837" s="102">
        <v>0.20138888888888887</v>
      </c>
      <c r="J837" t="s">
        <v>1556</v>
      </c>
      <c r="K837" s="102">
        <v>0.54861111111111105</v>
      </c>
      <c r="L837">
        <v>10</v>
      </c>
      <c r="M837" t="s">
        <v>1435</v>
      </c>
      <c r="N837" t="s">
        <v>1327</v>
      </c>
      <c r="O837" s="102">
        <v>0.72222222222222221</v>
      </c>
      <c r="P837">
        <v>94</v>
      </c>
      <c r="Q837">
        <v>95</v>
      </c>
      <c r="R837" t="s">
        <v>51</v>
      </c>
      <c r="S837">
        <v>91</v>
      </c>
      <c r="T837" s="102">
        <v>0</v>
      </c>
      <c r="U837" t="s">
        <v>1770</v>
      </c>
      <c r="V837">
        <v>0</v>
      </c>
      <c r="W837" t="s">
        <v>1361</v>
      </c>
      <c r="X837">
        <v>18</v>
      </c>
      <c r="AB837" s="77">
        <f t="shared" si="13"/>
        <v>100</v>
      </c>
    </row>
    <row r="838" spans="1:28" x14ac:dyDescent="0.3">
      <c r="A838" s="34">
        <v>42476</v>
      </c>
      <c r="B838">
        <v>1159</v>
      </c>
      <c r="C838" t="s">
        <v>1282</v>
      </c>
      <c r="D838" t="s">
        <v>1283</v>
      </c>
      <c r="E838">
        <v>38</v>
      </c>
      <c r="F838" t="s">
        <v>1362</v>
      </c>
      <c r="G838" t="s">
        <v>1506</v>
      </c>
      <c r="H838" t="s">
        <v>1489</v>
      </c>
      <c r="I838" s="102">
        <v>0.1875</v>
      </c>
      <c r="J838" t="s">
        <v>1399</v>
      </c>
      <c r="K838" s="102">
        <v>0.57638888888888895</v>
      </c>
      <c r="L838">
        <v>28</v>
      </c>
      <c r="M838" t="s">
        <v>1310</v>
      </c>
      <c r="N838" t="s">
        <v>1506</v>
      </c>
      <c r="O838" s="102">
        <v>0.74305555555555547</v>
      </c>
      <c r="P838">
        <v>93</v>
      </c>
      <c r="Q838">
        <v>95</v>
      </c>
      <c r="R838" t="s">
        <v>51</v>
      </c>
      <c r="S838">
        <v>91</v>
      </c>
      <c r="T838" s="102">
        <v>0.57638888888888895</v>
      </c>
      <c r="U838" t="s">
        <v>1880</v>
      </c>
      <c r="V838">
        <v>23</v>
      </c>
      <c r="W838" t="s">
        <v>1866</v>
      </c>
      <c r="X838">
        <v>14</v>
      </c>
      <c r="AB838" s="77">
        <f t="shared" si="13"/>
        <v>280</v>
      </c>
    </row>
    <row r="839" spans="1:28" x14ac:dyDescent="0.3">
      <c r="A839" s="34">
        <v>42477</v>
      </c>
      <c r="B839">
        <v>1159</v>
      </c>
      <c r="C839" t="s">
        <v>1282</v>
      </c>
      <c r="D839" t="s">
        <v>1283</v>
      </c>
      <c r="E839">
        <v>38</v>
      </c>
      <c r="F839" t="s">
        <v>1449</v>
      </c>
      <c r="G839" t="s">
        <v>1863</v>
      </c>
      <c r="H839" t="s">
        <v>1489</v>
      </c>
      <c r="I839" s="102">
        <v>0.33333333333333331</v>
      </c>
      <c r="J839" t="s">
        <v>1341</v>
      </c>
      <c r="K839" s="102">
        <v>0.63194444444444442</v>
      </c>
      <c r="L839">
        <v>35</v>
      </c>
      <c r="M839" t="s">
        <v>1326</v>
      </c>
      <c r="N839" t="s">
        <v>1380</v>
      </c>
      <c r="O839" s="102">
        <v>0.27777777777777779</v>
      </c>
      <c r="P839">
        <v>85</v>
      </c>
      <c r="Q839">
        <v>95</v>
      </c>
      <c r="R839" t="s">
        <v>51</v>
      </c>
      <c r="S839">
        <v>77</v>
      </c>
      <c r="T839" t="s">
        <v>51</v>
      </c>
      <c r="U839" t="s">
        <v>1389</v>
      </c>
      <c r="V839">
        <v>23</v>
      </c>
      <c r="W839" t="s">
        <v>1495</v>
      </c>
      <c r="X839">
        <v>2</v>
      </c>
      <c r="AB839" s="77">
        <f t="shared" si="13"/>
        <v>350</v>
      </c>
    </row>
    <row r="840" spans="1:28" x14ac:dyDescent="0.3">
      <c r="A840" s="34">
        <v>42478</v>
      </c>
      <c r="B840">
        <v>1159</v>
      </c>
      <c r="C840" t="s">
        <v>1282</v>
      </c>
      <c r="D840" t="s">
        <v>1283</v>
      </c>
      <c r="E840">
        <v>38</v>
      </c>
      <c r="F840" t="s">
        <v>1375</v>
      </c>
      <c r="G840" t="s">
        <v>1308</v>
      </c>
      <c r="H840" t="s">
        <v>1470</v>
      </c>
      <c r="I840" s="102">
        <v>0.23611111111111113</v>
      </c>
      <c r="J840" t="s">
        <v>1544</v>
      </c>
      <c r="K840" s="102">
        <v>0.53472222222222221</v>
      </c>
      <c r="L840">
        <v>7</v>
      </c>
      <c r="M840" t="s">
        <v>1359</v>
      </c>
      <c r="N840" t="s">
        <v>1658</v>
      </c>
      <c r="O840" s="102">
        <v>0.54861111111111105</v>
      </c>
      <c r="P840">
        <v>85</v>
      </c>
      <c r="Q840">
        <v>94</v>
      </c>
      <c r="R840" t="s">
        <v>51</v>
      </c>
      <c r="S840">
        <v>78</v>
      </c>
      <c r="T840" t="s">
        <v>51</v>
      </c>
      <c r="U840" t="s">
        <v>1494</v>
      </c>
      <c r="V840">
        <v>9</v>
      </c>
      <c r="W840" t="s">
        <v>1589</v>
      </c>
      <c r="X840">
        <v>24</v>
      </c>
      <c r="AB840" s="77">
        <f t="shared" si="13"/>
        <v>70</v>
      </c>
    </row>
    <row r="841" spans="1:28" x14ac:dyDescent="0.3">
      <c r="A841" s="34">
        <v>42479</v>
      </c>
      <c r="B841">
        <v>1159</v>
      </c>
      <c r="C841" t="s">
        <v>1282</v>
      </c>
      <c r="D841" t="s">
        <v>1283</v>
      </c>
      <c r="E841">
        <v>38</v>
      </c>
      <c r="F841" t="s">
        <v>1658</v>
      </c>
      <c r="G841" t="s">
        <v>1625</v>
      </c>
      <c r="H841" t="s">
        <v>1410</v>
      </c>
      <c r="I841" s="102">
        <v>4.1666666666666664E-2</v>
      </c>
      <c r="J841" t="s">
        <v>1719</v>
      </c>
      <c r="K841" s="102">
        <v>0.73611111111111116</v>
      </c>
      <c r="L841">
        <v>4</v>
      </c>
      <c r="M841" t="s">
        <v>1310</v>
      </c>
      <c r="N841" t="s">
        <v>1586</v>
      </c>
      <c r="O841" s="102">
        <v>0.39583333333333331</v>
      </c>
      <c r="P841">
        <v>74</v>
      </c>
      <c r="Q841">
        <v>94</v>
      </c>
      <c r="R841" t="s">
        <v>51</v>
      </c>
      <c r="S841">
        <v>53</v>
      </c>
      <c r="T841" s="102">
        <v>0.73611111111111116</v>
      </c>
      <c r="U841" t="s">
        <v>1370</v>
      </c>
      <c r="V841">
        <v>0</v>
      </c>
      <c r="W841" t="s">
        <v>1943</v>
      </c>
      <c r="X841">
        <v>16</v>
      </c>
      <c r="AB841" s="77">
        <f t="shared" si="13"/>
        <v>40</v>
      </c>
    </row>
    <row r="842" spans="1:28" x14ac:dyDescent="0.3">
      <c r="A842" s="34">
        <v>42480</v>
      </c>
      <c r="B842">
        <v>1159</v>
      </c>
      <c r="C842" t="s">
        <v>1282</v>
      </c>
      <c r="D842" t="s">
        <v>1283</v>
      </c>
      <c r="E842">
        <v>38</v>
      </c>
      <c r="F842" t="s">
        <v>1671</v>
      </c>
      <c r="G842" t="s">
        <v>1381</v>
      </c>
      <c r="H842" t="s">
        <v>1577</v>
      </c>
      <c r="I842" s="102">
        <v>0.99930555555555556</v>
      </c>
      <c r="J842" t="s">
        <v>1669</v>
      </c>
      <c r="K842" s="102">
        <v>0.3888888888888889</v>
      </c>
      <c r="L842">
        <v>28</v>
      </c>
      <c r="M842" t="s">
        <v>1435</v>
      </c>
      <c r="N842" t="s">
        <v>1351</v>
      </c>
      <c r="O842" s="102">
        <v>0.47916666666666669</v>
      </c>
      <c r="P842">
        <v>92</v>
      </c>
      <c r="Q842">
        <v>94</v>
      </c>
      <c r="R842" t="s">
        <v>51</v>
      </c>
      <c r="S842">
        <v>91</v>
      </c>
      <c r="T842" t="s">
        <v>51</v>
      </c>
      <c r="U842" t="s">
        <v>1695</v>
      </c>
      <c r="V842">
        <v>23</v>
      </c>
      <c r="W842" t="s">
        <v>1768</v>
      </c>
      <c r="X842" t="s">
        <v>51</v>
      </c>
      <c r="AB842" s="77">
        <f t="shared" si="13"/>
        <v>280</v>
      </c>
    </row>
    <row r="843" spans="1:28" x14ac:dyDescent="0.3">
      <c r="A843" s="34">
        <v>42481</v>
      </c>
      <c r="B843">
        <v>1159</v>
      </c>
      <c r="C843" t="s">
        <v>1282</v>
      </c>
      <c r="D843" t="s">
        <v>1283</v>
      </c>
      <c r="E843">
        <v>38</v>
      </c>
      <c r="F843" t="s">
        <v>1307</v>
      </c>
      <c r="G843" t="s">
        <v>1465</v>
      </c>
      <c r="H843" t="s">
        <v>1483</v>
      </c>
      <c r="I843" s="102">
        <v>0.99930555555555556</v>
      </c>
      <c r="J843" t="s">
        <v>1617</v>
      </c>
      <c r="K843" s="102">
        <v>0.68055555555555547</v>
      </c>
      <c r="L843">
        <v>28</v>
      </c>
      <c r="M843" t="s">
        <v>1358</v>
      </c>
      <c r="N843" t="s">
        <v>1356</v>
      </c>
      <c r="O843" s="102">
        <v>0.43055555555555558</v>
      </c>
      <c r="P843">
        <v>86</v>
      </c>
      <c r="Q843">
        <v>95</v>
      </c>
      <c r="R843" t="s">
        <v>51</v>
      </c>
      <c r="S843">
        <v>72</v>
      </c>
      <c r="T843" s="102">
        <v>0.65277777777777779</v>
      </c>
      <c r="U843" t="s">
        <v>1639</v>
      </c>
      <c r="V843">
        <v>21</v>
      </c>
      <c r="W843" t="s">
        <v>1712</v>
      </c>
      <c r="X843">
        <v>2</v>
      </c>
      <c r="AB843" s="77">
        <f t="shared" si="13"/>
        <v>280</v>
      </c>
    </row>
    <row r="844" spans="1:28" x14ac:dyDescent="0.3">
      <c r="A844" s="34">
        <v>42482</v>
      </c>
      <c r="B844">
        <v>1159</v>
      </c>
      <c r="C844" t="s">
        <v>1282</v>
      </c>
      <c r="D844" t="s">
        <v>1283</v>
      </c>
      <c r="E844">
        <v>38</v>
      </c>
      <c r="F844" t="s">
        <v>1605</v>
      </c>
      <c r="G844" t="s">
        <v>1431</v>
      </c>
      <c r="H844" t="s">
        <v>1314</v>
      </c>
      <c r="I844" s="102">
        <v>0.10416666666666667</v>
      </c>
      <c r="J844" t="s">
        <v>1658</v>
      </c>
      <c r="K844" s="102">
        <v>0.47222222222222227</v>
      </c>
      <c r="L844">
        <v>28</v>
      </c>
      <c r="M844" t="s">
        <v>1288</v>
      </c>
      <c r="N844" t="s">
        <v>1289</v>
      </c>
      <c r="O844" s="102">
        <v>0.6875</v>
      </c>
      <c r="P844">
        <v>91</v>
      </c>
      <c r="Q844">
        <v>96</v>
      </c>
      <c r="R844" s="102">
        <v>0.99930555555555556</v>
      </c>
      <c r="S844">
        <v>86</v>
      </c>
      <c r="T844" s="102">
        <v>0.52083333333333337</v>
      </c>
      <c r="U844" t="s">
        <v>1639</v>
      </c>
      <c r="V844">
        <v>10</v>
      </c>
      <c r="W844" t="s">
        <v>1568</v>
      </c>
      <c r="X844">
        <v>18</v>
      </c>
      <c r="AB844" s="77">
        <f t="shared" si="13"/>
        <v>280</v>
      </c>
    </row>
    <row r="845" spans="1:28" x14ac:dyDescent="0.3">
      <c r="A845" s="34">
        <v>42483</v>
      </c>
      <c r="B845">
        <v>1159</v>
      </c>
      <c r="C845" t="s">
        <v>1282</v>
      </c>
      <c r="D845" t="s">
        <v>1283</v>
      </c>
      <c r="E845">
        <v>38</v>
      </c>
      <c r="F845" t="s">
        <v>1521</v>
      </c>
      <c r="G845" t="s">
        <v>1507</v>
      </c>
      <c r="H845" t="s">
        <v>1428</v>
      </c>
      <c r="I845" s="102">
        <v>0.11805555555555557</v>
      </c>
      <c r="J845" t="s">
        <v>1363</v>
      </c>
      <c r="K845" s="102">
        <v>0.54861111111111105</v>
      </c>
      <c r="L845">
        <v>33</v>
      </c>
      <c r="M845" t="s">
        <v>1288</v>
      </c>
      <c r="N845" t="s">
        <v>1456</v>
      </c>
      <c r="O845" s="102">
        <v>0.94444444444444453</v>
      </c>
      <c r="P845">
        <v>91</v>
      </c>
      <c r="Q845">
        <v>96</v>
      </c>
      <c r="R845" t="s">
        <v>51</v>
      </c>
      <c r="S845">
        <v>83</v>
      </c>
      <c r="T845" s="102">
        <v>0.5625</v>
      </c>
      <c r="U845" t="s">
        <v>1832</v>
      </c>
      <c r="V845">
        <v>23</v>
      </c>
      <c r="W845" t="s">
        <v>1895</v>
      </c>
      <c r="X845">
        <v>5</v>
      </c>
      <c r="AB845" s="77">
        <f t="shared" si="13"/>
        <v>330</v>
      </c>
    </row>
    <row r="846" spans="1:28" x14ac:dyDescent="0.3">
      <c r="A846" s="34">
        <v>42484</v>
      </c>
      <c r="B846">
        <v>1159</v>
      </c>
      <c r="C846" t="s">
        <v>1282</v>
      </c>
      <c r="D846" t="s">
        <v>1283</v>
      </c>
      <c r="E846">
        <v>38</v>
      </c>
      <c r="F846" t="s">
        <v>1546</v>
      </c>
      <c r="G846" t="s">
        <v>1347</v>
      </c>
      <c r="H846" t="s">
        <v>1481</v>
      </c>
      <c r="I846" s="102">
        <v>0.99930555555555556</v>
      </c>
      <c r="J846" t="s">
        <v>1556</v>
      </c>
      <c r="K846" s="102">
        <v>0.5</v>
      </c>
      <c r="L846">
        <v>4</v>
      </c>
      <c r="M846" t="s">
        <v>1335</v>
      </c>
      <c r="N846" t="s">
        <v>1380</v>
      </c>
      <c r="O846" s="102">
        <v>0.51388888888888895</v>
      </c>
      <c r="P846">
        <v>83</v>
      </c>
      <c r="Q846">
        <v>93</v>
      </c>
      <c r="R846" t="s">
        <v>51</v>
      </c>
      <c r="S846">
        <v>70</v>
      </c>
      <c r="T846" s="102">
        <v>0.77777777777777779</v>
      </c>
      <c r="U846" t="s">
        <v>1535</v>
      </c>
      <c r="V846">
        <v>21</v>
      </c>
      <c r="W846" t="s">
        <v>1511</v>
      </c>
      <c r="X846">
        <v>2</v>
      </c>
      <c r="AB846" s="77">
        <f t="shared" si="13"/>
        <v>40</v>
      </c>
    </row>
    <row r="847" spans="1:28" x14ac:dyDescent="0.3">
      <c r="A847" s="34">
        <v>42485</v>
      </c>
      <c r="B847">
        <v>1159</v>
      </c>
      <c r="C847" t="s">
        <v>1282</v>
      </c>
      <c r="D847" t="s">
        <v>1283</v>
      </c>
      <c r="E847">
        <v>38</v>
      </c>
      <c r="F847" t="s">
        <v>1449</v>
      </c>
      <c r="G847" t="s">
        <v>1308</v>
      </c>
      <c r="H847" t="s">
        <v>1582</v>
      </c>
      <c r="I847" s="102">
        <v>0.25</v>
      </c>
      <c r="J847" t="s">
        <v>1671</v>
      </c>
      <c r="K847" s="102">
        <v>0.61805555555555558</v>
      </c>
      <c r="L847">
        <v>4</v>
      </c>
      <c r="M847" t="s">
        <v>1335</v>
      </c>
      <c r="N847" t="s">
        <v>1289</v>
      </c>
      <c r="O847" s="102">
        <v>0.50694444444444442</v>
      </c>
      <c r="P847">
        <v>74</v>
      </c>
      <c r="Q847">
        <v>94</v>
      </c>
      <c r="R847" t="s">
        <v>51</v>
      </c>
      <c r="S847">
        <v>62</v>
      </c>
      <c r="T847" s="102">
        <v>0.4375</v>
      </c>
      <c r="U847" t="s">
        <v>1369</v>
      </c>
      <c r="V847">
        <v>0</v>
      </c>
      <c r="W847" t="s">
        <v>1895</v>
      </c>
      <c r="X847">
        <v>24</v>
      </c>
      <c r="AB847" s="77">
        <f t="shared" si="13"/>
        <v>40</v>
      </c>
    </row>
    <row r="848" spans="1:28" x14ac:dyDescent="0.3">
      <c r="A848" s="34">
        <v>42486</v>
      </c>
      <c r="B848">
        <v>1159</v>
      </c>
      <c r="C848" t="s">
        <v>1282</v>
      </c>
      <c r="D848" t="s">
        <v>1283</v>
      </c>
      <c r="E848">
        <v>38</v>
      </c>
      <c r="F848" t="s">
        <v>1341</v>
      </c>
      <c r="G848" t="s">
        <v>1308</v>
      </c>
      <c r="H848" t="s">
        <v>1336</v>
      </c>
      <c r="I848" s="102">
        <v>0.27083333333333331</v>
      </c>
      <c r="J848" t="s">
        <v>1377</v>
      </c>
      <c r="K848" s="102">
        <v>0.58333333333333337</v>
      </c>
      <c r="L848">
        <v>1</v>
      </c>
      <c r="M848" t="s">
        <v>1358</v>
      </c>
      <c r="N848" t="s">
        <v>1359</v>
      </c>
      <c r="O848" s="102">
        <v>0.64583333333333337</v>
      </c>
      <c r="P848">
        <v>81</v>
      </c>
      <c r="Q848">
        <v>89</v>
      </c>
      <c r="R848" t="s">
        <v>51</v>
      </c>
      <c r="S848">
        <v>69</v>
      </c>
      <c r="T848" s="102">
        <v>0.60416666666666663</v>
      </c>
      <c r="U848" t="s">
        <v>1895</v>
      </c>
      <c r="V848">
        <v>0</v>
      </c>
      <c r="W848" t="s">
        <v>1787</v>
      </c>
      <c r="X848">
        <v>16</v>
      </c>
      <c r="AB848" s="77">
        <f t="shared" si="13"/>
        <v>10</v>
      </c>
    </row>
    <row r="849" spans="1:28" x14ac:dyDescent="0.3">
      <c r="A849" s="34">
        <v>42487</v>
      </c>
      <c r="B849">
        <v>1159</v>
      </c>
      <c r="C849" t="s">
        <v>1282</v>
      </c>
      <c r="D849" t="s">
        <v>1283</v>
      </c>
      <c r="E849">
        <v>38</v>
      </c>
      <c r="F849" t="s">
        <v>1486</v>
      </c>
      <c r="G849" t="s">
        <v>1513</v>
      </c>
      <c r="H849" t="s">
        <v>1375</v>
      </c>
      <c r="I849" s="102">
        <v>0.99930555555555556</v>
      </c>
      <c r="J849" t="s">
        <v>1497</v>
      </c>
      <c r="K849" s="102">
        <v>0.54166666666666663</v>
      </c>
      <c r="L849">
        <v>8</v>
      </c>
      <c r="M849" t="s">
        <v>1340</v>
      </c>
      <c r="N849" t="s">
        <v>1434</v>
      </c>
      <c r="O849" s="102">
        <v>0.34722222222222227</v>
      </c>
      <c r="P849">
        <v>81</v>
      </c>
      <c r="Q849">
        <v>94</v>
      </c>
      <c r="R849" s="102">
        <v>0.3263888888888889</v>
      </c>
      <c r="S849">
        <v>69</v>
      </c>
      <c r="T849" s="102">
        <v>0.625</v>
      </c>
      <c r="U849" t="s">
        <v>1684</v>
      </c>
      <c r="V849">
        <v>24</v>
      </c>
      <c r="W849" t="s">
        <v>1740</v>
      </c>
      <c r="X849">
        <v>16</v>
      </c>
      <c r="AB849" s="77">
        <f t="shared" si="13"/>
        <v>80</v>
      </c>
    </row>
    <row r="850" spans="1:28" x14ac:dyDescent="0.3">
      <c r="A850" s="34">
        <v>42488</v>
      </c>
      <c r="B850">
        <v>1159</v>
      </c>
      <c r="C850" t="s">
        <v>1282</v>
      </c>
      <c r="D850" t="s">
        <v>1283</v>
      </c>
      <c r="E850">
        <v>38</v>
      </c>
      <c r="F850" t="s">
        <v>1325</v>
      </c>
      <c r="G850" t="s">
        <v>1308</v>
      </c>
      <c r="H850" t="s">
        <v>1351</v>
      </c>
      <c r="I850" s="102">
        <v>0.99930555555555556</v>
      </c>
      <c r="J850" t="s">
        <v>1574</v>
      </c>
      <c r="K850" s="102">
        <v>0.5625</v>
      </c>
      <c r="L850">
        <v>1</v>
      </c>
      <c r="M850" t="s">
        <v>1288</v>
      </c>
      <c r="N850" t="s">
        <v>1384</v>
      </c>
      <c r="O850" s="102">
        <v>0.625</v>
      </c>
      <c r="P850">
        <v>71</v>
      </c>
      <c r="Q850">
        <v>91</v>
      </c>
      <c r="R850" s="102">
        <v>0.99930555555555556</v>
      </c>
      <c r="S850">
        <v>59</v>
      </c>
      <c r="T850" t="s">
        <v>51</v>
      </c>
      <c r="U850" t="s">
        <v>1687</v>
      </c>
      <c r="V850">
        <v>21</v>
      </c>
      <c r="W850" t="s">
        <v>1596</v>
      </c>
      <c r="X850">
        <v>3</v>
      </c>
      <c r="AB850" s="77">
        <f t="shared" si="13"/>
        <v>10</v>
      </c>
    </row>
    <row r="851" spans="1:28" x14ac:dyDescent="0.3">
      <c r="A851" s="34">
        <v>42489</v>
      </c>
      <c r="B851">
        <v>1159</v>
      </c>
      <c r="C851" t="s">
        <v>1282</v>
      </c>
      <c r="D851" t="s">
        <v>1283</v>
      </c>
      <c r="E851">
        <v>38</v>
      </c>
      <c r="F851" t="s">
        <v>1375</v>
      </c>
      <c r="G851" t="s">
        <v>1335</v>
      </c>
      <c r="H851" t="s">
        <v>1345</v>
      </c>
      <c r="I851" s="102">
        <v>0.23611111111111113</v>
      </c>
      <c r="J851" t="s">
        <v>1321</v>
      </c>
      <c r="K851" s="102">
        <v>0.5625</v>
      </c>
      <c r="L851">
        <v>29</v>
      </c>
      <c r="M851" t="s">
        <v>1288</v>
      </c>
      <c r="N851" t="s">
        <v>1341</v>
      </c>
      <c r="O851" s="102">
        <v>0.99305555555555547</v>
      </c>
      <c r="P851">
        <v>79</v>
      </c>
      <c r="Q851">
        <v>94</v>
      </c>
      <c r="R851" t="s">
        <v>51</v>
      </c>
      <c r="S851">
        <v>68</v>
      </c>
      <c r="T851" s="102">
        <v>0.49305555555555558</v>
      </c>
      <c r="U851" t="s">
        <v>1511</v>
      </c>
      <c r="V851">
        <v>24</v>
      </c>
      <c r="W851" t="s">
        <v>1479</v>
      </c>
      <c r="X851">
        <v>15</v>
      </c>
      <c r="AB851" s="77">
        <f t="shared" si="13"/>
        <v>290</v>
      </c>
    </row>
    <row r="852" spans="1:28" x14ac:dyDescent="0.3">
      <c r="A852" s="34">
        <v>42490</v>
      </c>
      <c r="B852">
        <v>1159</v>
      </c>
      <c r="C852" t="s">
        <v>1282</v>
      </c>
      <c r="D852" t="s">
        <v>1283</v>
      </c>
      <c r="E852">
        <v>38</v>
      </c>
      <c r="F852" t="s">
        <v>1486</v>
      </c>
      <c r="G852" t="s">
        <v>1465</v>
      </c>
      <c r="H852" t="s">
        <v>1489</v>
      </c>
      <c r="I852" s="102">
        <v>0.18055555555555555</v>
      </c>
      <c r="J852" t="s">
        <v>1556</v>
      </c>
      <c r="K852" s="102">
        <v>0.58333333333333337</v>
      </c>
      <c r="L852">
        <v>32</v>
      </c>
      <c r="M852" t="s">
        <v>1297</v>
      </c>
      <c r="N852" t="s">
        <v>1303</v>
      </c>
      <c r="O852" s="102">
        <v>0.125</v>
      </c>
      <c r="P852">
        <v>68</v>
      </c>
      <c r="Q852">
        <v>93</v>
      </c>
      <c r="R852" s="102">
        <v>0.16666666666666666</v>
      </c>
      <c r="S852">
        <v>58</v>
      </c>
      <c r="T852" s="102">
        <v>0.6875</v>
      </c>
      <c r="U852" t="s">
        <v>1616</v>
      </c>
      <c r="V852">
        <v>23</v>
      </c>
      <c r="W852" t="s">
        <v>1662</v>
      </c>
      <c r="X852">
        <v>2</v>
      </c>
      <c r="AB852" s="77">
        <f t="shared" si="13"/>
        <v>320</v>
      </c>
    </row>
    <row r="853" spans="1:28" x14ac:dyDescent="0.3">
      <c r="A853" s="34">
        <v>42491</v>
      </c>
      <c r="B853">
        <v>1159</v>
      </c>
      <c r="C853" t="s">
        <v>1282</v>
      </c>
      <c r="D853" t="s">
        <v>1283</v>
      </c>
      <c r="E853">
        <v>38</v>
      </c>
      <c r="F853" t="s">
        <v>1375</v>
      </c>
      <c r="G853" t="s">
        <v>1308</v>
      </c>
      <c r="H853" t="s">
        <v>1453</v>
      </c>
      <c r="I853" s="102">
        <v>0.22916666666666666</v>
      </c>
      <c r="J853" t="s">
        <v>1357</v>
      </c>
      <c r="K853" s="102">
        <v>0.58333333333333337</v>
      </c>
      <c r="L853">
        <v>1</v>
      </c>
      <c r="M853" t="s">
        <v>1296</v>
      </c>
      <c r="N853" t="s">
        <v>1404</v>
      </c>
      <c r="O853" s="102">
        <v>0.47222222222222227</v>
      </c>
      <c r="P853">
        <v>68</v>
      </c>
      <c r="Q853">
        <v>92</v>
      </c>
      <c r="R853" s="102">
        <v>0.22916666666666666</v>
      </c>
      <c r="S853">
        <v>58</v>
      </c>
      <c r="T853" s="102">
        <v>0.72916666666666663</v>
      </c>
      <c r="U853" t="s">
        <v>1572</v>
      </c>
      <c r="V853">
        <v>9</v>
      </c>
      <c r="W853" t="s">
        <v>1555</v>
      </c>
      <c r="X853">
        <v>24</v>
      </c>
      <c r="AB853" s="77">
        <f t="shared" si="13"/>
        <v>10</v>
      </c>
    </row>
    <row r="854" spans="1:28" x14ac:dyDescent="0.3">
      <c r="A854" s="34">
        <v>42492</v>
      </c>
      <c r="B854">
        <v>1159</v>
      </c>
      <c r="C854" t="s">
        <v>1282</v>
      </c>
      <c r="D854" t="s">
        <v>1283</v>
      </c>
      <c r="E854">
        <v>38</v>
      </c>
      <c r="F854" t="s">
        <v>1380</v>
      </c>
      <c r="G854" t="s">
        <v>1308</v>
      </c>
      <c r="H854" t="s">
        <v>1851</v>
      </c>
      <c r="I854" s="102">
        <v>0.23611111111111113</v>
      </c>
      <c r="J854" t="s">
        <v>1671</v>
      </c>
      <c r="K854" s="102">
        <v>0.56944444444444442</v>
      </c>
      <c r="L854">
        <v>7</v>
      </c>
      <c r="M854" t="s">
        <v>1301</v>
      </c>
      <c r="N854" t="s">
        <v>1440</v>
      </c>
      <c r="O854" s="102">
        <v>0.46527777777777773</v>
      </c>
      <c r="P854">
        <v>77</v>
      </c>
      <c r="Q854">
        <v>94</v>
      </c>
      <c r="R854" t="s">
        <v>51</v>
      </c>
      <c r="S854">
        <v>64</v>
      </c>
      <c r="T854" s="102">
        <v>0.3611111111111111</v>
      </c>
      <c r="U854" t="s">
        <v>1555</v>
      </c>
      <c r="V854">
        <v>0</v>
      </c>
      <c r="W854" t="s">
        <v>1417</v>
      </c>
      <c r="X854">
        <v>16</v>
      </c>
      <c r="AB854" s="77">
        <f t="shared" si="13"/>
        <v>70</v>
      </c>
    </row>
    <row r="855" spans="1:28" x14ac:dyDescent="0.3">
      <c r="A855" s="34">
        <v>42493</v>
      </c>
      <c r="B855">
        <v>1159</v>
      </c>
      <c r="C855" t="s">
        <v>1282</v>
      </c>
      <c r="D855" t="s">
        <v>1283</v>
      </c>
      <c r="E855">
        <v>38</v>
      </c>
      <c r="F855" t="s">
        <v>1294</v>
      </c>
      <c r="G855" t="s">
        <v>1308</v>
      </c>
      <c r="H855" t="s">
        <v>1541</v>
      </c>
      <c r="I855" s="102">
        <v>0.20833333333333334</v>
      </c>
      <c r="J855" t="s">
        <v>1321</v>
      </c>
      <c r="K855" s="102">
        <v>0.49305555555555558</v>
      </c>
      <c r="L855">
        <v>7</v>
      </c>
      <c r="M855" t="s">
        <v>1384</v>
      </c>
      <c r="N855" t="s">
        <v>1497</v>
      </c>
      <c r="O855" s="102">
        <v>0.69444444444444453</v>
      </c>
      <c r="P855">
        <v>87</v>
      </c>
      <c r="Q855">
        <v>94</v>
      </c>
      <c r="R855" t="s">
        <v>51</v>
      </c>
      <c r="S855">
        <v>71</v>
      </c>
      <c r="T855" s="102">
        <v>0.40277777777777773</v>
      </c>
      <c r="U855" t="s">
        <v>1557</v>
      </c>
      <c r="V855">
        <v>0</v>
      </c>
      <c r="W855" t="s">
        <v>1311</v>
      </c>
      <c r="X855">
        <v>24</v>
      </c>
      <c r="AB855" s="77">
        <f t="shared" si="13"/>
        <v>70</v>
      </c>
    </row>
    <row r="856" spans="1:28" x14ac:dyDescent="0.3">
      <c r="A856" s="34">
        <v>42494</v>
      </c>
      <c r="B856">
        <v>1159</v>
      </c>
      <c r="C856" t="s">
        <v>1282</v>
      </c>
      <c r="D856" t="s">
        <v>1283</v>
      </c>
      <c r="E856">
        <v>38</v>
      </c>
      <c r="F856" t="s">
        <v>1483</v>
      </c>
      <c r="G856" t="s">
        <v>1308</v>
      </c>
      <c r="H856" t="s">
        <v>1522</v>
      </c>
      <c r="I856" s="102">
        <v>0.22222222222222221</v>
      </c>
      <c r="J856" t="s">
        <v>1386</v>
      </c>
      <c r="K856" s="102">
        <v>0.52777777777777779</v>
      </c>
      <c r="L856">
        <v>8</v>
      </c>
      <c r="M856" t="s">
        <v>1347</v>
      </c>
      <c r="N856" t="s">
        <v>1294</v>
      </c>
      <c r="O856" s="102">
        <v>0.61111111111111105</v>
      </c>
      <c r="P856">
        <v>89</v>
      </c>
      <c r="Q856">
        <v>96</v>
      </c>
      <c r="R856" t="s">
        <v>51</v>
      </c>
      <c r="S856">
        <v>82</v>
      </c>
      <c r="T856" s="102">
        <v>0.3888888888888889</v>
      </c>
      <c r="U856" t="s">
        <v>1311</v>
      </c>
      <c r="V856">
        <v>0</v>
      </c>
      <c r="W856" t="s">
        <v>1528</v>
      </c>
      <c r="X856">
        <v>24</v>
      </c>
      <c r="AB856" s="77">
        <f t="shared" si="13"/>
        <v>80</v>
      </c>
    </row>
    <row r="857" spans="1:28" x14ac:dyDescent="0.3">
      <c r="A857" s="34">
        <v>42495</v>
      </c>
      <c r="B857">
        <v>1159</v>
      </c>
      <c r="C857" t="s">
        <v>1282</v>
      </c>
      <c r="D857" t="s">
        <v>1283</v>
      </c>
      <c r="E857">
        <v>38</v>
      </c>
      <c r="F857" t="s">
        <v>1556</v>
      </c>
      <c r="G857" t="s">
        <v>1628</v>
      </c>
      <c r="H857" t="s">
        <v>1434</v>
      </c>
      <c r="I857" s="102">
        <v>0.22222222222222221</v>
      </c>
      <c r="J857" t="s">
        <v>1315</v>
      </c>
      <c r="K857" s="102">
        <v>0.60416666666666663</v>
      </c>
      <c r="L857">
        <v>32</v>
      </c>
      <c r="M857" t="s">
        <v>1301</v>
      </c>
      <c r="N857" t="s">
        <v>1497</v>
      </c>
      <c r="O857" s="102">
        <v>0.82638888888888884</v>
      </c>
      <c r="P857">
        <v>90</v>
      </c>
      <c r="Q857">
        <v>94</v>
      </c>
      <c r="R857" t="s">
        <v>51</v>
      </c>
      <c r="S857">
        <v>77</v>
      </c>
      <c r="T857" s="102">
        <v>0.45833333333333331</v>
      </c>
      <c r="U857" t="s">
        <v>1528</v>
      </c>
      <c r="V857">
        <v>0</v>
      </c>
      <c r="W857" t="s">
        <v>1387</v>
      </c>
      <c r="X857">
        <v>15</v>
      </c>
      <c r="AB857" s="77">
        <f t="shared" si="13"/>
        <v>320</v>
      </c>
    </row>
    <row r="858" spans="1:28" x14ac:dyDescent="0.3">
      <c r="A858" s="34">
        <v>42496</v>
      </c>
      <c r="B858">
        <v>1159</v>
      </c>
      <c r="C858" t="s">
        <v>1282</v>
      </c>
      <c r="D858" t="s">
        <v>1283</v>
      </c>
      <c r="E858">
        <v>38</v>
      </c>
      <c r="F858" t="s">
        <v>1538</v>
      </c>
      <c r="G858" t="s">
        <v>1482</v>
      </c>
      <c r="H858" t="s">
        <v>1368</v>
      </c>
      <c r="I858" s="102">
        <v>0.90972222222222221</v>
      </c>
      <c r="J858" t="s">
        <v>1669</v>
      </c>
      <c r="K858" s="102">
        <v>0.5625</v>
      </c>
      <c r="L858">
        <v>32</v>
      </c>
      <c r="M858" t="s">
        <v>1358</v>
      </c>
      <c r="N858" t="s">
        <v>1391</v>
      </c>
      <c r="O858" s="102">
        <v>0.59722222222222221</v>
      </c>
      <c r="P858">
        <v>93</v>
      </c>
      <c r="Q858">
        <v>94</v>
      </c>
      <c r="R858" t="s">
        <v>51</v>
      </c>
      <c r="S858">
        <v>90</v>
      </c>
      <c r="T858" s="102">
        <v>1.3888888888888888E-2</v>
      </c>
      <c r="U858" t="s">
        <v>1757</v>
      </c>
      <c r="V858">
        <v>0</v>
      </c>
      <c r="W858" t="s">
        <v>1837</v>
      </c>
      <c r="X858">
        <v>24</v>
      </c>
      <c r="AB858" s="77">
        <f t="shared" si="13"/>
        <v>320</v>
      </c>
    </row>
    <row r="859" spans="1:28" x14ac:dyDescent="0.3">
      <c r="A859" s="34">
        <v>42497</v>
      </c>
      <c r="B859">
        <v>1159</v>
      </c>
      <c r="C859" t="s">
        <v>1282</v>
      </c>
      <c r="D859" t="s">
        <v>1283</v>
      </c>
      <c r="E859">
        <v>38</v>
      </c>
      <c r="F859" t="s">
        <v>1386</v>
      </c>
      <c r="G859" t="s">
        <v>1308</v>
      </c>
      <c r="H859" t="s">
        <v>1371</v>
      </c>
      <c r="I859" s="102">
        <v>0.24305555555555555</v>
      </c>
      <c r="J859" t="s">
        <v>1644</v>
      </c>
      <c r="K859" s="102">
        <v>0.79166666666666663</v>
      </c>
      <c r="L859">
        <v>15</v>
      </c>
      <c r="M859" t="s">
        <v>1288</v>
      </c>
      <c r="N859" t="s">
        <v>1351</v>
      </c>
      <c r="O859" s="102">
        <v>0.78472222222222221</v>
      </c>
      <c r="P859">
        <v>92</v>
      </c>
      <c r="Q859">
        <v>95</v>
      </c>
      <c r="R859" s="102">
        <v>0.22222222222222221</v>
      </c>
      <c r="S859">
        <v>56</v>
      </c>
      <c r="T859" t="s">
        <v>51</v>
      </c>
      <c r="U859" t="s">
        <v>1631</v>
      </c>
      <c r="V859">
        <v>8</v>
      </c>
      <c r="W859" t="s">
        <v>2080</v>
      </c>
      <c r="X859">
        <v>24</v>
      </c>
      <c r="AB859" s="77">
        <f t="shared" si="13"/>
        <v>150</v>
      </c>
    </row>
    <row r="860" spans="1:28" x14ac:dyDescent="0.3">
      <c r="A860" s="34">
        <v>42498</v>
      </c>
      <c r="B860">
        <v>1159</v>
      </c>
      <c r="C860" t="s">
        <v>1282</v>
      </c>
      <c r="D860" t="s">
        <v>1283</v>
      </c>
      <c r="E860">
        <v>38</v>
      </c>
      <c r="F860" t="s">
        <v>1722</v>
      </c>
      <c r="G860" t="s">
        <v>1308</v>
      </c>
      <c r="H860" t="s">
        <v>1530</v>
      </c>
      <c r="I860" s="102">
        <v>0.45833333333333331</v>
      </c>
      <c r="J860" t="s">
        <v>1665</v>
      </c>
      <c r="K860" s="102">
        <v>0.4236111111111111</v>
      </c>
      <c r="L860">
        <v>15</v>
      </c>
      <c r="M860" t="s">
        <v>1347</v>
      </c>
      <c r="N860" t="s">
        <v>1354</v>
      </c>
      <c r="O860" s="102">
        <v>5.5555555555555552E-2</v>
      </c>
      <c r="P860">
        <v>58</v>
      </c>
      <c r="Q860">
        <v>80</v>
      </c>
      <c r="R860" s="102">
        <v>0.63194444444444442</v>
      </c>
      <c r="S860">
        <v>43</v>
      </c>
      <c r="T860" s="102">
        <v>0.70833333333333337</v>
      </c>
      <c r="U860" t="s">
        <v>2080</v>
      </c>
      <c r="V860">
        <v>0</v>
      </c>
      <c r="W860" t="s">
        <v>1915</v>
      </c>
      <c r="X860">
        <v>17</v>
      </c>
      <c r="AB860" s="77">
        <f t="shared" si="13"/>
        <v>150</v>
      </c>
    </row>
    <row r="861" spans="1:28" x14ac:dyDescent="0.3">
      <c r="A861" s="34">
        <v>42499</v>
      </c>
      <c r="B861">
        <v>1159</v>
      </c>
      <c r="C861" t="s">
        <v>1282</v>
      </c>
      <c r="D861" t="s">
        <v>1283</v>
      </c>
      <c r="E861">
        <v>38</v>
      </c>
      <c r="F861" t="s">
        <v>1674</v>
      </c>
      <c r="G861" t="s">
        <v>1625</v>
      </c>
      <c r="H861" t="s">
        <v>1399</v>
      </c>
      <c r="I861" s="102">
        <v>0.24305555555555555</v>
      </c>
      <c r="J861" t="s">
        <v>1734</v>
      </c>
      <c r="K861" s="102">
        <v>0.51388888888888895</v>
      </c>
      <c r="L861">
        <v>26</v>
      </c>
      <c r="M861" t="s">
        <v>1335</v>
      </c>
      <c r="N861" t="s">
        <v>1456</v>
      </c>
      <c r="O861" s="102">
        <v>0.63888888888888895</v>
      </c>
      <c r="P861">
        <v>66</v>
      </c>
      <c r="Q861">
        <v>88</v>
      </c>
      <c r="R861" s="102">
        <v>0.74305555555555547</v>
      </c>
      <c r="S861">
        <v>44</v>
      </c>
      <c r="T861" s="102">
        <v>0.50694444444444442</v>
      </c>
      <c r="U861" t="s">
        <v>1808</v>
      </c>
      <c r="V861">
        <v>24</v>
      </c>
      <c r="W861" t="s">
        <v>2081</v>
      </c>
      <c r="X861">
        <v>1</v>
      </c>
      <c r="AB861" s="77">
        <f t="shared" si="13"/>
        <v>260</v>
      </c>
    </row>
    <row r="862" spans="1:28" x14ac:dyDescent="0.3">
      <c r="A862" s="34">
        <v>42500</v>
      </c>
      <c r="B862">
        <v>1159</v>
      </c>
      <c r="C862" t="s">
        <v>1282</v>
      </c>
      <c r="D862" t="s">
        <v>1283</v>
      </c>
      <c r="E862">
        <v>38</v>
      </c>
      <c r="F862" t="s">
        <v>1394</v>
      </c>
      <c r="G862" t="s">
        <v>1308</v>
      </c>
      <c r="H862" t="s">
        <v>1383</v>
      </c>
      <c r="I862" s="102">
        <v>0.21527777777777779</v>
      </c>
      <c r="J862" t="s">
        <v>1715</v>
      </c>
      <c r="K862" s="102">
        <v>0.875</v>
      </c>
      <c r="L862">
        <v>0</v>
      </c>
      <c r="M862" t="s">
        <v>1288</v>
      </c>
      <c r="N862" t="s">
        <v>1336</v>
      </c>
      <c r="O862" s="102">
        <v>0.97916666666666663</v>
      </c>
      <c r="P862">
        <v>83</v>
      </c>
      <c r="Q862">
        <v>93</v>
      </c>
      <c r="R862" s="102">
        <v>0.98611111111111116</v>
      </c>
      <c r="S862">
        <v>57</v>
      </c>
      <c r="T862" s="102">
        <v>0.875</v>
      </c>
      <c r="U862" t="s">
        <v>1491</v>
      </c>
      <c r="V862" t="s">
        <v>51</v>
      </c>
      <c r="W862" t="s">
        <v>2024</v>
      </c>
      <c r="X862" t="s">
        <v>51</v>
      </c>
      <c r="AB862" s="77">
        <f t="shared" si="13"/>
        <v>0</v>
      </c>
    </row>
    <row r="863" spans="1:28" x14ac:dyDescent="0.3">
      <c r="A863" s="34">
        <v>42501</v>
      </c>
      <c r="B863">
        <v>1159</v>
      </c>
      <c r="C863" t="s">
        <v>1282</v>
      </c>
      <c r="D863" t="s">
        <v>1283</v>
      </c>
      <c r="E863">
        <v>38</v>
      </c>
      <c r="F863" t="s">
        <v>1574</v>
      </c>
      <c r="G863" t="s">
        <v>1308</v>
      </c>
      <c r="H863" t="s">
        <v>1362</v>
      </c>
      <c r="I863" s="102">
        <v>0.22222222222222221</v>
      </c>
      <c r="J863" t="s">
        <v>1586</v>
      </c>
      <c r="K863" s="102">
        <v>0.52777777777777779</v>
      </c>
      <c r="L863">
        <v>27</v>
      </c>
      <c r="M863" t="s">
        <v>1431</v>
      </c>
      <c r="N863" t="s">
        <v>1380</v>
      </c>
      <c r="O863" s="102">
        <v>1.3888888888888888E-2</v>
      </c>
      <c r="P863">
        <v>80</v>
      </c>
      <c r="Q863">
        <v>93</v>
      </c>
      <c r="R863" t="s">
        <v>51</v>
      </c>
      <c r="S863">
        <v>74</v>
      </c>
      <c r="T863" s="102">
        <v>0.4861111111111111</v>
      </c>
      <c r="U863" t="s">
        <v>1361</v>
      </c>
      <c r="V863">
        <v>21</v>
      </c>
      <c r="W863" t="s">
        <v>1939</v>
      </c>
      <c r="X863">
        <v>0</v>
      </c>
      <c r="AB863" s="77">
        <f t="shared" si="13"/>
        <v>270</v>
      </c>
    </row>
    <row r="864" spans="1:28" x14ac:dyDescent="0.3">
      <c r="A864" s="34">
        <v>42502</v>
      </c>
      <c r="B864">
        <v>1159</v>
      </c>
      <c r="C864" t="s">
        <v>1282</v>
      </c>
      <c r="D864" t="s">
        <v>1283</v>
      </c>
      <c r="E864">
        <v>38</v>
      </c>
      <c r="F864" t="s">
        <v>1577</v>
      </c>
      <c r="G864" t="s">
        <v>2054</v>
      </c>
      <c r="H864" t="s">
        <v>1501</v>
      </c>
      <c r="I864" s="102">
        <v>0.20833333333333334</v>
      </c>
      <c r="J864" t="s">
        <v>1394</v>
      </c>
      <c r="K864" s="102">
        <v>0.67361111111111116</v>
      </c>
      <c r="L864">
        <v>28</v>
      </c>
      <c r="M864" t="s">
        <v>1358</v>
      </c>
      <c r="N864" t="s">
        <v>1359</v>
      </c>
      <c r="O864" s="102">
        <v>0.98611111111111116</v>
      </c>
      <c r="P864">
        <v>87</v>
      </c>
      <c r="Q864">
        <v>95</v>
      </c>
      <c r="R864" s="102">
        <v>0.99305555555555547</v>
      </c>
      <c r="S864">
        <v>78</v>
      </c>
      <c r="T864" s="102">
        <v>6.9444444444444441E-3</v>
      </c>
      <c r="U864" t="s">
        <v>1826</v>
      </c>
      <c r="V864">
        <v>24</v>
      </c>
      <c r="W864" t="s">
        <v>1903</v>
      </c>
      <c r="X864">
        <v>4</v>
      </c>
      <c r="AB864" s="77">
        <f t="shared" si="13"/>
        <v>280</v>
      </c>
    </row>
    <row r="865" spans="1:28" x14ac:dyDescent="0.3">
      <c r="A865" s="34">
        <v>42503</v>
      </c>
      <c r="B865">
        <v>1159</v>
      </c>
      <c r="C865" t="s">
        <v>1282</v>
      </c>
      <c r="D865" t="s">
        <v>1283</v>
      </c>
      <c r="E865">
        <v>38</v>
      </c>
      <c r="F865" t="s">
        <v>1300</v>
      </c>
      <c r="G865" t="s">
        <v>1554</v>
      </c>
      <c r="H865" t="s">
        <v>1506</v>
      </c>
      <c r="I865" s="102">
        <v>0.2638888888888889</v>
      </c>
      <c r="J865" t="s">
        <v>1502</v>
      </c>
      <c r="K865" s="102">
        <v>0.625</v>
      </c>
      <c r="L865">
        <v>30</v>
      </c>
      <c r="M865" t="s">
        <v>1561</v>
      </c>
      <c r="N865" t="s">
        <v>1336</v>
      </c>
      <c r="O865" s="102">
        <v>0.97222222222222221</v>
      </c>
      <c r="P865">
        <v>88</v>
      </c>
      <c r="Q865">
        <v>95</v>
      </c>
      <c r="R865" t="s">
        <v>51</v>
      </c>
      <c r="S865">
        <v>81</v>
      </c>
      <c r="T865" t="s">
        <v>51</v>
      </c>
      <c r="U865" t="s">
        <v>1874</v>
      </c>
      <c r="V865">
        <v>24</v>
      </c>
      <c r="W865" t="s">
        <v>1890</v>
      </c>
      <c r="X865">
        <v>2</v>
      </c>
      <c r="AB865" s="77">
        <f t="shared" si="13"/>
        <v>300</v>
      </c>
    </row>
    <row r="866" spans="1:28" x14ac:dyDescent="0.3">
      <c r="A866" s="34">
        <v>42504</v>
      </c>
      <c r="B866">
        <v>1159</v>
      </c>
      <c r="C866" t="s">
        <v>1282</v>
      </c>
      <c r="D866" t="s">
        <v>1283</v>
      </c>
      <c r="E866">
        <v>38</v>
      </c>
      <c r="F866" t="s">
        <v>1637</v>
      </c>
      <c r="G866" t="s">
        <v>1625</v>
      </c>
      <c r="H866" t="s">
        <v>1577</v>
      </c>
      <c r="I866" s="102">
        <v>0.20833333333333334</v>
      </c>
      <c r="J866" t="s">
        <v>1536</v>
      </c>
      <c r="K866" s="102">
        <v>0.53472222222222221</v>
      </c>
      <c r="L866">
        <v>29</v>
      </c>
      <c r="M866" t="s">
        <v>1310</v>
      </c>
      <c r="N866" t="s">
        <v>1434</v>
      </c>
      <c r="O866" t="s">
        <v>51</v>
      </c>
      <c r="P866">
        <v>93</v>
      </c>
      <c r="Q866">
        <v>95</v>
      </c>
      <c r="R866" t="s">
        <v>51</v>
      </c>
      <c r="S866">
        <v>88</v>
      </c>
      <c r="T866" s="102">
        <v>3.4722222222222224E-2</v>
      </c>
      <c r="U866" t="s">
        <v>1579</v>
      </c>
      <c r="V866">
        <v>24</v>
      </c>
      <c r="W866" t="s">
        <v>1604</v>
      </c>
      <c r="X866" t="s">
        <v>51</v>
      </c>
      <c r="AB866" s="77">
        <f t="shared" si="13"/>
        <v>290</v>
      </c>
    </row>
    <row r="867" spans="1:28" x14ac:dyDescent="0.3">
      <c r="A867" s="34">
        <v>42505</v>
      </c>
      <c r="B867">
        <v>1159</v>
      </c>
      <c r="C867" t="s">
        <v>1282</v>
      </c>
      <c r="D867" t="s">
        <v>1283</v>
      </c>
      <c r="E867">
        <v>38</v>
      </c>
      <c r="F867" t="s">
        <v>1363</v>
      </c>
      <c r="G867" t="s">
        <v>1427</v>
      </c>
      <c r="H867" t="s">
        <v>1523</v>
      </c>
      <c r="I867" s="102">
        <v>0.29166666666666669</v>
      </c>
      <c r="J867" t="s">
        <v>1295</v>
      </c>
      <c r="K867" s="102">
        <v>0.59027777777777779</v>
      </c>
      <c r="L867">
        <v>29</v>
      </c>
      <c r="M867" t="s">
        <v>1296</v>
      </c>
      <c r="N867" t="s">
        <v>1436</v>
      </c>
      <c r="O867" s="102">
        <v>6.9444444444444441E-3</v>
      </c>
      <c r="P867">
        <v>90</v>
      </c>
      <c r="Q867">
        <v>95</v>
      </c>
      <c r="R867" t="s">
        <v>51</v>
      </c>
      <c r="S867">
        <v>81</v>
      </c>
      <c r="T867" s="102">
        <v>0.68055555555555547</v>
      </c>
      <c r="U867" t="s">
        <v>1402</v>
      </c>
      <c r="V867" t="s">
        <v>51</v>
      </c>
      <c r="W867" t="s">
        <v>1667</v>
      </c>
      <c r="X867">
        <v>1</v>
      </c>
      <c r="AB867" s="77">
        <f t="shared" si="13"/>
        <v>290</v>
      </c>
    </row>
    <row r="868" spans="1:28" x14ac:dyDescent="0.3">
      <c r="A868" s="34">
        <v>42506</v>
      </c>
      <c r="B868">
        <v>1159</v>
      </c>
      <c r="C868" t="s">
        <v>1282</v>
      </c>
      <c r="D868" t="s">
        <v>1283</v>
      </c>
      <c r="E868">
        <v>38</v>
      </c>
      <c r="F868" t="s">
        <v>1637</v>
      </c>
      <c r="G868" t="s">
        <v>1308</v>
      </c>
      <c r="H868" t="s">
        <v>1577</v>
      </c>
      <c r="I868" s="102">
        <v>0.99930555555555556</v>
      </c>
      <c r="J868" t="s">
        <v>1597</v>
      </c>
      <c r="K868" s="102">
        <v>0.61111111111111105</v>
      </c>
      <c r="L868">
        <v>2</v>
      </c>
      <c r="M868" t="s">
        <v>1431</v>
      </c>
      <c r="N868" t="s">
        <v>1348</v>
      </c>
      <c r="O868" s="102">
        <v>0.52777777777777779</v>
      </c>
      <c r="P868">
        <v>79</v>
      </c>
      <c r="Q868">
        <v>92</v>
      </c>
      <c r="R868" t="s">
        <v>51</v>
      </c>
      <c r="S868">
        <v>72</v>
      </c>
      <c r="T868" t="s">
        <v>51</v>
      </c>
      <c r="U868" t="s">
        <v>1782</v>
      </c>
      <c r="V868">
        <v>9</v>
      </c>
      <c r="W868" t="s">
        <v>1566</v>
      </c>
      <c r="X868">
        <v>24</v>
      </c>
      <c r="AB868" s="77">
        <f t="shared" si="13"/>
        <v>20</v>
      </c>
    </row>
    <row r="869" spans="1:28" x14ac:dyDescent="0.3">
      <c r="A869" s="34">
        <v>42507</v>
      </c>
      <c r="B869">
        <v>1159</v>
      </c>
      <c r="C869" t="s">
        <v>1282</v>
      </c>
      <c r="D869" t="s">
        <v>1283</v>
      </c>
      <c r="E869">
        <v>38</v>
      </c>
      <c r="F869" t="s">
        <v>1612</v>
      </c>
      <c r="G869" t="s">
        <v>1308</v>
      </c>
      <c r="H869" t="s">
        <v>1309</v>
      </c>
      <c r="I869" s="102">
        <v>0.22916666666666666</v>
      </c>
      <c r="J869" t="s">
        <v>1729</v>
      </c>
      <c r="K869" s="102">
        <v>0.57638888888888895</v>
      </c>
      <c r="L869">
        <v>10</v>
      </c>
      <c r="M869" t="s">
        <v>1288</v>
      </c>
      <c r="N869" t="s">
        <v>1289</v>
      </c>
      <c r="O869" s="102">
        <v>0.8125</v>
      </c>
      <c r="P869">
        <v>83</v>
      </c>
      <c r="Q869">
        <v>95</v>
      </c>
      <c r="R869" t="s">
        <v>51</v>
      </c>
      <c r="S869">
        <v>68</v>
      </c>
      <c r="T869" s="102">
        <v>0.56944444444444442</v>
      </c>
      <c r="U869" t="s">
        <v>1566</v>
      </c>
      <c r="V869">
        <v>0</v>
      </c>
      <c r="W869" t="s">
        <v>1477</v>
      </c>
      <c r="X869">
        <v>24</v>
      </c>
      <c r="AB869" s="77">
        <f t="shared" si="13"/>
        <v>100</v>
      </c>
    </row>
    <row r="870" spans="1:28" x14ac:dyDescent="0.3">
      <c r="A870" s="34">
        <v>42508</v>
      </c>
      <c r="B870">
        <v>1159</v>
      </c>
      <c r="C870" t="s">
        <v>1282</v>
      </c>
      <c r="D870" t="s">
        <v>1283</v>
      </c>
      <c r="E870">
        <v>38</v>
      </c>
      <c r="F870" t="s">
        <v>1307</v>
      </c>
      <c r="G870" t="s">
        <v>1308</v>
      </c>
      <c r="H870" t="s">
        <v>1434</v>
      </c>
      <c r="I870" s="102">
        <v>0.20833333333333334</v>
      </c>
      <c r="J870" t="s">
        <v>1721</v>
      </c>
      <c r="K870" s="102">
        <v>0.5</v>
      </c>
      <c r="L870">
        <v>30</v>
      </c>
      <c r="M870" t="s">
        <v>1301</v>
      </c>
      <c r="N870" t="s">
        <v>1497</v>
      </c>
      <c r="O870" s="102">
        <v>0.58333333333333337</v>
      </c>
      <c r="P870">
        <v>87</v>
      </c>
      <c r="Q870">
        <v>94</v>
      </c>
      <c r="R870" t="s">
        <v>51</v>
      </c>
      <c r="S870">
        <v>70</v>
      </c>
      <c r="T870" s="102">
        <v>0.99305555555555547</v>
      </c>
      <c r="U870" t="s">
        <v>1641</v>
      </c>
      <c r="V870">
        <v>23</v>
      </c>
      <c r="W870" t="s">
        <v>1480</v>
      </c>
      <c r="X870" t="s">
        <v>51</v>
      </c>
      <c r="AB870" s="77">
        <f t="shared" si="13"/>
        <v>300</v>
      </c>
    </row>
    <row r="871" spans="1:28" x14ac:dyDescent="0.3">
      <c r="A871" s="34">
        <v>42509</v>
      </c>
      <c r="B871">
        <v>1159</v>
      </c>
      <c r="C871" t="s">
        <v>1282</v>
      </c>
      <c r="D871" t="s">
        <v>1283</v>
      </c>
      <c r="E871">
        <v>38</v>
      </c>
      <c r="F871" t="s">
        <v>1386</v>
      </c>
      <c r="G871" t="s">
        <v>1308</v>
      </c>
      <c r="H871" t="s">
        <v>1612</v>
      </c>
      <c r="I871" s="102">
        <v>0.19444444444444445</v>
      </c>
      <c r="J871" t="s">
        <v>1527</v>
      </c>
      <c r="K871" s="102">
        <v>0.56944444444444442</v>
      </c>
      <c r="L871">
        <v>31</v>
      </c>
      <c r="M871" t="s">
        <v>1329</v>
      </c>
      <c r="N871" t="s">
        <v>1284</v>
      </c>
      <c r="O871" s="102">
        <v>0.3611111111111111</v>
      </c>
      <c r="P871">
        <v>90</v>
      </c>
      <c r="Q871">
        <v>94</v>
      </c>
      <c r="R871" t="s">
        <v>51</v>
      </c>
      <c r="S871">
        <v>70</v>
      </c>
      <c r="T871" s="102">
        <v>0</v>
      </c>
      <c r="U871" t="s">
        <v>1350</v>
      </c>
      <c r="V871">
        <v>21</v>
      </c>
      <c r="W871" t="s">
        <v>1568</v>
      </c>
      <c r="X871">
        <v>2</v>
      </c>
      <c r="AB871" s="77">
        <f t="shared" si="13"/>
        <v>310</v>
      </c>
    </row>
    <row r="872" spans="1:28" x14ac:dyDescent="0.3">
      <c r="A872" s="34">
        <v>42510</v>
      </c>
      <c r="B872">
        <v>1159</v>
      </c>
      <c r="C872" t="s">
        <v>1282</v>
      </c>
      <c r="D872" t="s">
        <v>1283</v>
      </c>
      <c r="E872">
        <v>38</v>
      </c>
      <c r="F872" t="s">
        <v>1651</v>
      </c>
      <c r="G872" t="s">
        <v>1308</v>
      </c>
      <c r="H872" t="s">
        <v>1506</v>
      </c>
      <c r="I872" s="102">
        <v>0.20833333333333334</v>
      </c>
      <c r="J872" t="s">
        <v>1330</v>
      </c>
      <c r="K872" s="102">
        <v>0.56944444444444442</v>
      </c>
      <c r="L872">
        <v>29</v>
      </c>
      <c r="M872" t="s">
        <v>1358</v>
      </c>
      <c r="N872" t="s">
        <v>1333</v>
      </c>
      <c r="O872" s="102">
        <v>0.91666666666666663</v>
      </c>
      <c r="P872">
        <v>88</v>
      </c>
      <c r="Q872">
        <v>95</v>
      </c>
      <c r="R872" s="102">
        <v>0.10416666666666667</v>
      </c>
      <c r="S872">
        <v>79</v>
      </c>
      <c r="T872" s="102">
        <v>0.58333333333333337</v>
      </c>
      <c r="U872" t="s">
        <v>1369</v>
      </c>
      <c r="V872">
        <v>0</v>
      </c>
      <c r="W872" t="s">
        <v>1712</v>
      </c>
      <c r="X872">
        <v>24</v>
      </c>
      <c r="AB872" s="77">
        <f t="shared" si="13"/>
        <v>290</v>
      </c>
    </row>
    <row r="873" spans="1:28" x14ac:dyDescent="0.3">
      <c r="A873" s="34">
        <v>42511</v>
      </c>
      <c r="B873">
        <v>1159</v>
      </c>
      <c r="C873" t="s">
        <v>1282</v>
      </c>
      <c r="D873" t="s">
        <v>1283</v>
      </c>
      <c r="E873">
        <v>38</v>
      </c>
      <c r="F873" t="s">
        <v>1386</v>
      </c>
      <c r="G873" t="s">
        <v>1380</v>
      </c>
      <c r="H873" t="s">
        <v>1300</v>
      </c>
      <c r="I873" s="102">
        <v>0.99930555555555556</v>
      </c>
      <c r="J873" t="s">
        <v>1502</v>
      </c>
      <c r="K873" s="102">
        <v>0.59722222222222221</v>
      </c>
      <c r="L873">
        <v>28</v>
      </c>
      <c r="M873" t="s">
        <v>1335</v>
      </c>
      <c r="N873" t="s">
        <v>1284</v>
      </c>
      <c r="O873" s="102">
        <v>0.19444444444444445</v>
      </c>
      <c r="P873">
        <v>92</v>
      </c>
      <c r="Q873">
        <v>95</v>
      </c>
      <c r="R873" s="102">
        <v>6.9444444444444441E-3</v>
      </c>
      <c r="S873">
        <v>91</v>
      </c>
      <c r="T873" t="s">
        <v>51</v>
      </c>
      <c r="U873" t="s">
        <v>1759</v>
      </c>
      <c r="V873">
        <v>0</v>
      </c>
      <c r="W873" t="s">
        <v>1504</v>
      </c>
      <c r="X873">
        <v>24</v>
      </c>
      <c r="AB873" s="77">
        <f t="shared" si="13"/>
        <v>280</v>
      </c>
    </row>
    <row r="874" spans="1:28" x14ac:dyDescent="0.3">
      <c r="A874" s="34">
        <v>42512</v>
      </c>
      <c r="B874">
        <v>1159</v>
      </c>
      <c r="C874" t="s">
        <v>1282</v>
      </c>
      <c r="D874" t="s">
        <v>1283</v>
      </c>
      <c r="E874">
        <v>38</v>
      </c>
      <c r="F874" t="s">
        <v>1577</v>
      </c>
      <c r="G874" t="s">
        <v>1308</v>
      </c>
      <c r="H874" t="s">
        <v>1510</v>
      </c>
      <c r="I874" s="102">
        <v>0.99930555555555556</v>
      </c>
      <c r="J874" t="s">
        <v>1287</v>
      </c>
      <c r="K874" s="102">
        <v>0.45833333333333331</v>
      </c>
      <c r="L874">
        <v>29</v>
      </c>
      <c r="M874" t="s">
        <v>1456</v>
      </c>
      <c r="N874" t="s">
        <v>1623</v>
      </c>
      <c r="O874" s="102">
        <v>0.54166666666666663</v>
      </c>
      <c r="P874">
        <v>76</v>
      </c>
      <c r="Q874">
        <v>95</v>
      </c>
      <c r="R874" s="102">
        <v>0.20833333333333334</v>
      </c>
      <c r="S874">
        <v>64</v>
      </c>
      <c r="T874" s="102">
        <v>0.49305555555555558</v>
      </c>
      <c r="U874" t="s">
        <v>1420</v>
      </c>
      <c r="V874" t="s">
        <v>51</v>
      </c>
      <c r="W874" t="s">
        <v>1504</v>
      </c>
      <c r="X874">
        <v>0</v>
      </c>
      <c r="AB874" s="77">
        <f t="shared" si="13"/>
        <v>290</v>
      </c>
    </row>
    <row r="875" spans="1:28" x14ac:dyDescent="0.3">
      <c r="A875" s="34">
        <v>42513</v>
      </c>
      <c r="B875">
        <v>1159</v>
      </c>
      <c r="C875" t="s">
        <v>1282</v>
      </c>
      <c r="D875" t="s">
        <v>1283</v>
      </c>
      <c r="E875">
        <v>38</v>
      </c>
      <c r="F875" t="s">
        <v>1383</v>
      </c>
      <c r="G875" t="s">
        <v>1308</v>
      </c>
      <c r="H875" t="s">
        <v>1484</v>
      </c>
      <c r="I875" s="102">
        <v>0.20833333333333334</v>
      </c>
      <c r="J875" t="s">
        <v>1586</v>
      </c>
      <c r="K875" s="102">
        <v>0.53472222222222221</v>
      </c>
      <c r="L875">
        <v>0</v>
      </c>
      <c r="M875" t="s">
        <v>1301</v>
      </c>
      <c r="N875" t="s">
        <v>1380</v>
      </c>
      <c r="O875" t="s">
        <v>51</v>
      </c>
      <c r="P875">
        <v>73</v>
      </c>
      <c r="Q875">
        <v>93</v>
      </c>
      <c r="R875" s="102">
        <v>0.15972222222222224</v>
      </c>
      <c r="S875">
        <v>68</v>
      </c>
      <c r="T875" s="102">
        <v>0.54166666666666663</v>
      </c>
      <c r="U875" t="s">
        <v>1688</v>
      </c>
      <c r="V875">
        <v>9</v>
      </c>
      <c r="W875" t="s">
        <v>1725</v>
      </c>
      <c r="X875">
        <v>24</v>
      </c>
      <c r="AB875" s="77">
        <f t="shared" si="13"/>
        <v>0</v>
      </c>
    </row>
    <row r="876" spans="1:28" x14ac:dyDescent="0.3">
      <c r="A876" s="34">
        <v>42514</v>
      </c>
      <c r="B876">
        <v>1159</v>
      </c>
      <c r="C876" t="s">
        <v>1282</v>
      </c>
      <c r="D876" t="s">
        <v>1283</v>
      </c>
      <c r="E876">
        <v>38</v>
      </c>
      <c r="F876" t="s">
        <v>1357</v>
      </c>
      <c r="G876" t="s">
        <v>1308</v>
      </c>
      <c r="H876" t="s">
        <v>1463</v>
      </c>
      <c r="I876" s="102">
        <v>0.21527777777777779</v>
      </c>
      <c r="J876" t="s">
        <v>1704</v>
      </c>
      <c r="K876" s="102">
        <v>0.54861111111111105</v>
      </c>
      <c r="L876">
        <v>28</v>
      </c>
      <c r="M876" t="s">
        <v>1396</v>
      </c>
      <c r="N876" t="s">
        <v>1284</v>
      </c>
      <c r="O876" s="102">
        <v>0.75694444444444453</v>
      </c>
      <c r="P876">
        <v>88</v>
      </c>
      <c r="Q876">
        <v>94</v>
      </c>
      <c r="R876" t="s">
        <v>51</v>
      </c>
      <c r="S876">
        <v>74</v>
      </c>
      <c r="T876" s="102">
        <v>0.44444444444444442</v>
      </c>
      <c r="U876" t="s">
        <v>1725</v>
      </c>
      <c r="V876">
        <v>0</v>
      </c>
      <c r="W876" t="s">
        <v>1908</v>
      </c>
      <c r="X876">
        <v>14</v>
      </c>
      <c r="AB876" s="77">
        <f t="shared" si="13"/>
        <v>280</v>
      </c>
    </row>
    <row r="877" spans="1:28" x14ac:dyDescent="0.3">
      <c r="A877" s="34">
        <v>42515</v>
      </c>
      <c r="B877">
        <v>1159</v>
      </c>
      <c r="C877" t="s">
        <v>1282</v>
      </c>
      <c r="D877" t="s">
        <v>1283</v>
      </c>
      <c r="E877">
        <v>38</v>
      </c>
      <c r="F877" t="s">
        <v>1637</v>
      </c>
      <c r="G877" t="s">
        <v>1308</v>
      </c>
      <c r="H877" t="s">
        <v>1422</v>
      </c>
      <c r="I877" s="102">
        <v>0.22916666666666666</v>
      </c>
      <c r="J877" t="s">
        <v>1492</v>
      </c>
      <c r="K877" s="102">
        <v>0.4861111111111111</v>
      </c>
      <c r="L877">
        <v>28</v>
      </c>
      <c r="M877" t="s">
        <v>1335</v>
      </c>
      <c r="N877" t="s">
        <v>1384</v>
      </c>
      <c r="O877" s="102">
        <v>6.9444444444444441E-3</v>
      </c>
      <c r="P877">
        <v>84</v>
      </c>
      <c r="Q877">
        <v>93</v>
      </c>
      <c r="R877" t="s">
        <v>51</v>
      </c>
      <c r="S877">
        <v>74</v>
      </c>
      <c r="T877" s="102">
        <v>0.3263888888888889</v>
      </c>
      <c r="U877" t="s">
        <v>1711</v>
      </c>
      <c r="V877">
        <v>22</v>
      </c>
      <c r="W877" t="s">
        <v>1828</v>
      </c>
      <c r="X877">
        <v>4</v>
      </c>
      <c r="AB877" s="77">
        <f t="shared" si="13"/>
        <v>280</v>
      </c>
    </row>
    <row r="878" spans="1:28" x14ac:dyDescent="0.3">
      <c r="A878" s="34">
        <v>42516</v>
      </c>
      <c r="B878">
        <v>1159</v>
      </c>
      <c r="C878" t="s">
        <v>1282</v>
      </c>
      <c r="D878" t="s">
        <v>1283</v>
      </c>
      <c r="E878">
        <v>38</v>
      </c>
      <c r="F878" t="s">
        <v>1617</v>
      </c>
      <c r="G878" t="s">
        <v>1308</v>
      </c>
      <c r="H878" t="s">
        <v>1346</v>
      </c>
      <c r="I878" s="102">
        <v>0.99930555555555556</v>
      </c>
      <c r="J878" t="s">
        <v>1492</v>
      </c>
      <c r="K878" s="102">
        <v>0.53472222222222221</v>
      </c>
      <c r="L878">
        <v>6</v>
      </c>
      <c r="M878" t="s">
        <v>1335</v>
      </c>
      <c r="N878" t="s">
        <v>1289</v>
      </c>
      <c r="O878" s="102">
        <v>0.33333333333333331</v>
      </c>
      <c r="P878">
        <v>89</v>
      </c>
      <c r="Q878">
        <v>94</v>
      </c>
      <c r="R878" t="s">
        <v>51</v>
      </c>
      <c r="S878">
        <v>84</v>
      </c>
      <c r="T878" t="s">
        <v>51</v>
      </c>
      <c r="U878" t="s">
        <v>1806</v>
      </c>
      <c r="V878">
        <v>21</v>
      </c>
      <c r="W878" t="s">
        <v>1548</v>
      </c>
      <c r="X878">
        <v>3</v>
      </c>
      <c r="AB878" s="77">
        <f t="shared" si="13"/>
        <v>60</v>
      </c>
    </row>
    <row r="879" spans="1:28" x14ac:dyDescent="0.3">
      <c r="A879" s="34">
        <v>42517</v>
      </c>
      <c r="B879">
        <v>1159</v>
      </c>
      <c r="C879" t="s">
        <v>1282</v>
      </c>
      <c r="D879" t="s">
        <v>1283</v>
      </c>
      <c r="E879">
        <v>38</v>
      </c>
      <c r="F879" t="s">
        <v>1386</v>
      </c>
      <c r="G879" t="s">
        <v>1308</v>
      </c>
      <c r="H879" t="s">
        <v>1419</v>
      </c>
      <c r="I879" s="102">
        <v>0.125</v>
      </c>
      <c r="J879" t="s">
        <v>1686</v>
      </c>
      <c r="K879" s="102">
        <v>0.52777777777777779</v>
      </c>
      <c r="L879">
        <v>4</v>
      </c>
      <c r="M879" t="s">
        <v>1335</v>
      </c>
      <c r="N879" t="s">
        <v>1359</v>
      </c>
      <c r="O879" s="102">
        <v>0.45833333333333331</v>
      </c>
      <c r="P879">
        <v>91</v>
      </c>
      <c r="Q879">
        <v>94</v>
      </c>
      <c r="R879" t="s">
        <v>51</v>
      </c>
      <c r="S879">
        <v>87</v>
      </c>
      <c r="T879" s="102">
        <v>0.52083333333333337</v>
      </c>
      <c r="U879" t="s">
        <v>1488</v>
      </c>
      <c r="V879">
        <v>21</v>
      </c>
      <c r="W879" t="s">
        <v>1896</v>
      </c>
      <c r="X879" t="s">
        <v>51</v>
      </c>
      <c r="AB879" s="77">
        <f t="shared" si="13"/>
        <v>40</v>
      </c>
    </row>
    <row r="880" spans="1:28" x14ac:dyDescent="0.3">
      <c r="A880" s="34">
        <v>42518</v>
      </c>
      <c r="B880">
        <v>1159</v>
      </c>
      <c r="C880" t="s">
        <v>1282</v>
      </c>
      <c r="D880" t="s">
        <v>1283</v>
      </c>
      <c r="E880">
        <v>38</v>
      </c>
      <c r="F880" t="s">
        <v>1658</v>
      </c>
      <c r="G880" t="s">
        <v>1411</v>
      </c>
      <c r="H880" t="s">
        <v>1552</v>
      </c>
      <c r="I880" s="102">
        <v>0.20833333333333334</v>
      </c>
      <c r="J880" t="s">
        <v>1571</v>
      </c>
      <c r="K880" s="102">
        <v>0.47916666666666669</v>
      </c>
      <c r="L880">
        <v>28</v>
      </c>
      <c r="M880" t="s">
        <v>1703</v>
      </c>
      <c r="N880" t="s">
        <v>1304</v>
      </c>
      <c r="O880" s="102">
        <v>0.59027777777777779</v>
      </c>
      <c r="P880">
        <v>91</v>
      </c>
      <c r="Q880">
        <v>94</v>
      </c>
      <c r="R880" t="s">
        <v>51</v>
      </c>
      <c r="S880">
        <v>87</v>
      </c>
      <c r="T880" t="s">
        <v>51</v>
      </c>
      <c r="U880" t="s">
        <v>1720</v>
      </c>
      <c r="V880">
        <v>0</v>
      </c>
      <c r="W880" t="s">
        <v>1792</v>
      </c>
      <c r="X880">
        <v>13</v>
      </c>
      <c r="AB880" s="77">
        <f t="shared" si="13"/>
        <v>280</v>
      </c>
    </row>
    <row r="881" spans="1:28" x14ac:dyDescent="0.3">
      <c r="A881" s="34">
        <v>42519</v>
      </c>
      <c r="B881">
        <v>1159</v>
      </c>
      <c r="C881" t="s">
        <v>1282</v>
      </c>
      <c r="D881" t="s">
        <v>1283</v>
      </c>
      <c r="E881">
        <v>38</v>
      </c>
      <c r="F881" t="s">
        <v>1386</v>
      </c>
      <c r="G881" t="s">
        <v>1897</v>
      </c>
      <c r="H881" t="s">
        <v>1304</v>
      </c>
      <c r="I881" s="102">
        <v>0.24305555555555555</v>
      </c>
      <c r="J881" t="s">
        <v>1715</v>
      </c>
      <c r="K881" s="102">
        <v>0.4513888888888889</v>
      </c>
      <c r="L881">
        <v>32</v>
      </c>
      <c r="M881" t="s">
        <v>1358</v>
      </c>
      <c r="N881" t="s">
        <v>1297</v>
      </c>
      <c r="O881" s="102">
        <v>0.59027777777777779</v>
      </c>
      <c r="P881">
        <v>80</v>
      </c>
      <c r="Q881">
        <v>94</v>
      </c>
      <c r="R881" t="s">
        <v>51</v>
      </c>
      <c r="S881">
        <v>64</v>
      </c>
      <c r="T881" s="102">
        <v>0.47916666666666669</v>
      </c>
      <c r="U881" t="s">
        <v>1479</v>
      </c>
      <c r="V881">
        <v>22</v>
      </c>
      <c r="W881" t="s">
        <v>1638</v>
      </c>
      <c r="X881">
        <v>0</v>
      </c>
      <c r="AB881" s="77">
        <f t="shared" si="13"/>
        <v>320</v>
      </c>
    </row>
    <row r="882" spans="1:28" x14ac:dyDescent="0.3">
      <c r="A882" s="34">
        <v>42520</v>
      </c>
      <c r="B882">
        <v>1159</v>
      </c>
      <c r="C882" t="s">
        <v>1282</v>
      </c>
      <c r="D882" t="s">
        <v>1283</v>
      </c>
      <c r="E882">
        <v>38</v>
      </c>
      <c r="F882" t="s">
        <v>1651</v>
      </c>
      <c r="G882" t="s">
        <v>1308</v>
      </c>
      <c r="H882" t="s">
        <v>1419</v>
      </c>
      <c r="I882" s="102">
        <v>0.16666666666666666</v>
      </c>
      <c r="J882" t="s">
        <v>1599</v>
      </c>
      <c r="K882" s="102">
        <v>0.53472222222222221</v>
      </c>
      <c r="L882">
        <v>31</v>
      </c>
      <c r="M882" t="s">
        <v>1289</v>
      </c>
      <c r="N882" t="s">
        <v>1284</v>
      </c>
      <c r="O882" s="102">
        <v>0.47222222222222227</v>
      </c>
      <c r="P882">
        <v>85</v>
      </c>
      <c r="Q882">
        <v>94</v>
      </c>
      <c r="R882" t="s">
        <v>51</v>
      </c>
      <c r="S882">
        <v>77</v>
      </c>
      <c r="T882" s="102">
        <v>0.375</v>
      </c>
      <c r="U882" t="s">
        <v>1708</v>
      </c>
      <c r="V882">
        <v>24</v>
      </c>
      <c r="W882" t="s">
        <v>1684</v>
      </c>
      <c r="X882">
        <v>2</v>
      </c>
      <c r="AB882" s="77">
        <f t="shared" si="13"/>
        <v>310</v>
      </c>
    </row>
    <row r="883" spans="1:28" x14ac:dyDescent="0.3">
      <c r="A883" s="34">
        <v>42521</v>
      </c>
      <c r="B883">
        <v>1159</v>
      </c>
      <c r="C883" t="s">
        <v>1282</v>
      </c>
      <c r="D883" t="s">
        <v>1283</v>
      </c>
      <c r="E883">
        <v>38</v>
      </c>
      <c r="F883" t="s">
        <v>1403</v>
      </c>
      <c r="G883" t="s">
        <v>1308</v>
      </c>
      <c r="H883" t="s">
        <v>1307</v>
      </c>
      <c r="I883" s="102">
        <v>0.99930555555555556</v>
      </c>
      <c r="J883" t="s">
        <v>1571</v>
      </c>
      <c r="K883" s="102">
        <v>0.54861111111111105</v>
      </c>
      <c r="L883">
        <v>31</v>
      </c>
      <c r="M883" t="s">
        <v>1384</v>
      </c>
      <c r="N883" t="s">
        <v>1319</v>
      </c>
      <c r="O883" s="102">
        <v>0.43055555555555558</v>
      </c>
      <c r="P883">
        <v>84</v>
      </c>
      <c r="Q883">
        <v>92</v>
      </c>
      <c r="R883" t="s">
        <v>51</v>
      </c>
      <c r="S883">
        <v>76</v>
      </c>
      <c r="T883" s="102">
        <v>0.51388888888888895</v>
      </c>
      <c r="U883" t="s">
        <v>1871</v>
      </c>
      <c r="V883">
        <v>21</v>
      </c>
      <c r="W883" t="s">
        <v>1764</v>
      </c>
      <c r="X883">
        <v>0</v>
      </c>
      <c r="AB883" s="77">
        <f t="shared" si="13"/>
        <v>310</v>
      </c>
    </row>
    <row r="884" spans="1:28" x14ac:dyDescent="0.3">
      <c r="A884" s="34">
        <v>42522</v>
      </c>
      <c r="B884">
        <v>1159</v>
      </c>
      <c r="C884" t="s">
        <v>1282</v>
      </c>
      <c r="D884" t="s">
        <v>1283</v>
      </c>
      <c r="E884">
        <v>38</v>
      </c>
      <c r="F884" t="s">
        <v>1300</v>
      </c>
      <c r="G884" t="s">
        <v>1308</v>
      </c>
      <c r="H884" t="s">
        <v>1333</v>
      </c>
      <c r="I884" s="102">
        <v>0.20833333333333334</v>
      </c>
      <c r="J884" t="s">
        <v>1385</v>
      </c>
      <c r="K884" s="102">
        <v>0.47916666666666669</v>
      </c>
      <c r="L884">
        <v>32</v>
      </c>
      <c r="M884" t="s">
        <v>1301</v>
      </c>
      <c r="N884" t="s">
        <v>1356</v>
      </c>
      <c r="O884" s="102">
        <v>0.3888888888888889</v>
      </c>
      <c r="P884">
        <v>86</v>
      </c>
      <c r="Q884">
        <v>93</v>
      </c>
      <c r="R884" t="s">
        <v>51</v>
      </c>
      <c r="S884">
        <v>82</v>
      </c>
      <c r="T884" s="102">
        <v>0.57638888888888895</v>
      </c>
      <c r="U884" t="s">
        <v>1689</v>
      </c>
      <c r="V884">
        <v>0</v>
      </c>
      <c r="W884" t="s">
        <v>1517</v>
      </c>
      <c r="X884">
        <v>24</v>
      </c>
      <c r="AB884" s="77">
        <f t="shared" si="13"/>
        <v>320</v>
      </c>
    </row>
    <row r="885" spans="1:28" x14ac:dyDescent="0.3">
      <c r="A885" s="34">
        <v>42523</v>
      </c>
      <c r="B885">
        <v>1159</v>
      </c>
      <c r="C885" t="s">
        <v>1282</v>
      </c>
      <c r="D885" t="s">
        <v>1283</v>
      </c>
      <c r="E885">
        <v>38</v>
      </c>
      <c r="F885" t="s">
        <v>1334</v>
      </c>
      <c r="G885" t="s">
        <v>1308</v>
      </c>
      <c r="H885" t="s">
        <v>1313</v>
      </c>
      <c r="I885" s="102">
        <v>9.7222222222222224E-2</v>
      </c>
      <c r="J885" t="s">
        <v>1571</v>
      </c>
      <c r="K885" s="102">
        <v>0.57638888888888895</v>
      </c>
      <c r="L885">
        <v>8</v>
      </c>
      <c r="M885" t="s">
        <v>1288</v>
      </c>
      <c r="N885" t="s">
        <v>1359</v>
      </c>
      <c r="O885" s="102">
        <v>0.80555555555555547</v>
      </c>
      <c r="P885">
        <v>89</v>
      </c>
      <c r="Q885">
        <v>94</v>
      </c>
      <c r="R885" t="s">
        <v>51</v>
      </c>
      <c r="S885">
        <v>81</v>
      </c>
      <c r="T885" s="102">
        <v>0.33333333333333331</v>
      </c>
      <c r="U885" t="s">
        <v>1517</v>
      </c>
      <c r="V885">
        <v>0</v>
      </c>
      <c r="W885" t="s">
        <v>1806</v>
      </c>
      <c r="X885">
        <v>24</v>
      </c>
      <c r="AB885" s="77">
        <f t="shared" si="13"/>
        <v>80</v>
      </c>
    </row>
    <row r="886" spans="1:28" x14ac:dyDescent="0.3">
      <c r="A886" s="34">
        <v>42524</v>
      </c>
      <c r="B886">
        <v>1159</v>
      </c>
      <c r="C886" t="s">
        <v>1282</v>
      </c>
      <c r="D886" t="s">
        <v>1283</v>
      </c>
      <c r="E886">
        <v>38</v>
      </c>
      <c r="F886" t="s">
        <v>1617</v>
      </c>
      <c r="G886" t="s">
        <v>1352</v>
      </c>
      <c r="H886" t="s">
        <v>1292</v>
      </c>
      <c r="I886" s="102">
        <v>0.20833333333333334</v>
      </c>
      <c r="J886" t="s">
        <v>1644</v>
      </c>
      <c r="K886" s="102">
        <v>0.4375</v>
      </c>
      <c r="L886">
        <v>7</v>
      </c>
      <c r="M886" t="s">
        <v>1326</v>
      </c>
      <c r="N886" t="s">
        <v>1356</v>
      </c>
      <c r="O886" s="102">
        <v>0.55555555555555558</v>
      </c>
      <c r="P886">
        <v>91</v>
      </c>
      <c r="Q886">
        <v>95</v>
      </c>
      <c r="R886" t="s">
        <v>51</v>
      </c>
      <c r="S886">
        <v>82</v>
      </c>
      <c r="T886" s="102">
        <v>0.43055555555555558</v>
      </c>
      <c r="U886" t="s">
        <v>1806</v>
      </c>
      <c r="V886">
        <v>0</v>
      </c>
      <c r="W886" t="s">
        <v>1770</v>
      </c>
      <c r="X886">
        <v>14</v>
      </c>
      <c r="AB886" s="77">
        <f t="shared" si="13"/>
        <v>70</v>
      </c>
    </row>
    <row r="887" spans="1:28" x14ac:dyDescent="0.3">
      <c r="A887" s="34">
        <v>42525</v>
      </c>
      <c r="B887">
        <v>1159</v>
      </c>
      <c r="C887" t="s">
        <v>1282</v>
      </c>
      <c r="D887" t="s">
        <v>1283</v>
      </c>
      <c r="E887">
        <v>38</v>
      </c>
      <c r="F887" t="s">
        <v>1303</v>
      </c>
      <c r="G887" t="s">
        <v>1308</v>
      </c>
      <c r="H887" t="s">
        <v>1403</v>
      </c>
      <c r="I887" s="102">
        <v>8.3333333333333329E-2</v>
      </c>
      <c r="J887" t="s">
        <v>1674</v>
      </c>
      <c r="K887" s="102">
        <v>0.71527777777777779</v>
      </c>
      <c r="L887">
        <v>31</v>
      </c>
      <c r="M887" t="s">
        <v>1435</v>
      </c>
      <c r="N887" t="s">
        <v>1384</v>
      </c>
      <c r="O887" s="102">
        <v>0.50694444444444442</v>
      </c>
      <c r="P887">
        <v>92</v>
      </c>
      <c r="Q887">
        <v>95</v>
      </c>
      <c r="R887" t="s">
        <v>51</v>
      </c>
      <c r="S887">
        <v>90</v>
      </c>
      <c r="T887" s="102">
        <v>0.71527777777777779</v>
      </c>
      <c r="U887" t="s">
        <v>1660</v>
      </c>
      <c r="V887">
        <v>22</v>
      </c>
      <c r="W887" t="s">
        <v>1921</v>
      </c>
      <c r="X887">
        <v>4</v>
      </c>
      <c r="AB887" s="77">
        <f t="shared" si="13"/>
        <v>310</v>
      </c>
    </row>
    <row r="888" spans="1:28" x14ac:dyDescent="0.3">
      <c r="A888" s="34">
        <v>42526</v>
      </c>
      <c r="B888">
        <v>1159</v>
      </c>
      <c r="C888" t="s">
        <v>1282</v>
      </c>
      <c r="D888" t="s">
        <v>1283</v>
      </c>
      <c r="E888">
        <v>38</v>
      </c>
      <c r="F888" t="s">
        <v>1502</v>
      </c>
      <c r="G888" t="s">
        <v>1308</v>
      </c>
      <c r="H888" t="s">
        <v>1363</v>
      </c>
      <c r="I888" s="102">
        <v>0.99930555555555556</v>
      </c>
      <c r="J888" t="s">
        <v>1623</v>
      </c>
      <c r="K888" s="102">
        <v>0.40972222222222227</v>
      </c>
      <c r="L888">
        <v>8</v>
      </c>
      <c r="M888" t="s">
        <v>1435</v>
      </c>
      <c r="N888" t="s">
        <v>1351</v>
      </c>
      <c r="O888" s="102">
        <v>0.44444444444444442</v>
      </c>
      <c r="P888">
        <v>92</v>
      </c>
      <c r="Q888">
        <v>95</v>
      </c>
      <c r="R888" s="102">
        <v>0.97916666666666663</v>
      </c>
      <c r="S888">
        <v>84</v>
      </c>
      <c r="T888" s="102">
        <v>0.39583333333333331</v>
      </c>
      <c r="U888" t="s">
        <v>1697</v>
      </c>
      <c r="V888">
        <v>0</v>
      </c>
      <c r="W888" t="s">
        <v>1619</v>
      </c>
      <c r="X888">
        <v>3</v>
      </c>
      <c r="AB888" s="77">
        <f t="shared" si="13"/>
        <v>80</v>
      </c>
    </row>
    <row r="889" spans="1:28" x14ac:dyDescent="0.3">
      <c r="A889" s="34">
        <v>42527</v>
      </c>
      <c r="B889">
        <v>1159</v>
      </c>
      <c r="C889" t="s">
        <v>1282</v>
      </c>
      <c r="D889" t="s">
        <v>1283</v>
      </c>
      <c r="E889">
        <v>38</v>
      </c>
      <c r="F889" t="s">
        <v>1549</v>
      </c>
      <c r="G889" t="s">
        <v>1308</v>
      </c>
      <c r="H889" t="s">
        <v>1556</v>
      </c>
      <c r="I889" s="102">
        <v>0.13194444444444445</v>
      </c>
      <c r="J889" t="s">
        <v>1736</v>
      </c>
      <c r="K889" s="102">
        <v>0.54166666666666663</v>
      </c>
      <c r="L889">
        <v>28</v>
      </c>
      <c r="M889" t="s">
        <v>1296</v>
      </c>
      <c r="N889" t="s">
        <v>1456</v>
      </c>
      <c r="O889" s="102">
        <v>0.46527777777777773</v>
      </c>
      <c r="P889">
        <v>92</v>
      </c>
      <c r="Q889">
        <v>95</v>
      </c>
      <c r="R889" t="s">
        <v>51</v>
      </c>
      <c r="S889">
        <v>89</v>
      </c>
      <c r="T889" s="102">
        <v>0.55555555555555558</v>
      </c>
      <c r="U889" t="s">
        <v>1558</v>
      </c>
      <c r="V889">
        <v>24</v>
      </c>
      <c r="W889" t="s">
        <v>1480</v>
      </c>
      <c r="X889">
        <v>5</v>
      </c>
      <c r="AB889" s="77">
        <f t="shared" si="13"/>
        <v>280</v>
      </c>
    </row>
    <row r="890" spans="1:28" x14ac:dyDescent="0.3">
      <c r="A890" s="34">
        <v>42528</v>
      </c>
      <c r="B890">
        <v>1159</v>
      </c>
      <c r="C890" t="s">
        <v>1282</v>
      </c>
      <c r="D890" t="s">
        <v>1283</v>
      </c>
      <c r="E890">
        <v>38</v>
      </c>
      <c r="F890" t="s">
        <v>1729</v>
      </c>
      <c r="G890" t="s">
        <v>1308</v>
      </c>
      <c r="H890" t="s">
        <v>1671</v>
      </c>
      <c r="I890" s="102">
        <v>0.20138888888888887</v>
      </c>
      <c r="J890" t="s">
        <v>1785</v>
      </c>
      <c r="K890" s="102">
        <v>0.4861111111111111</v>
      </c>
      <c r="L890">
        <v>8</v>
      </c>
      <c r="M890" t="s">
        <v>1288</v>
      </c>
      <c r="N890" t="s">
        <v>1289</v>
      </c>
      <c r="O890" s="102">
        <v>0.81944444444444453</v>
      </c>
      <c r="P890">
        <v>91</v>
      </c>
      <c r="Q890">
        <v>95</v>
      </c>
      <c r="R890" t="s">
        <v>51</v>
      </c>
      <c r="S890">
        <v>87</v>
      </c>
      <c r="T890" s="102">
        <v>0.4861111111111111</v>
      </c>
      <c r="U890" t="s">
        <v>1369</v>
      </c>
      <c r="V890">
        <v>10</v>
      </c>
      <c r="W890" t="s">
        <v>1666</v>
      </c>
      <c r="X890" t="s">
        <v>51</v>
      </c>
      <c r="AB890" s="77">
        <f t="shared" si="13"/>
        <v>80</v>
      </c>
    </row>
    <row r="891" spans="1:28" x14ac:dyDescent="0.3">
      <c r="A891" s="34">
        <v>42529</v>
      </c>
      <c r="B891">
        <v>1159</v>
      </c>
      <c r="C891" t="s">
        <v>1282</v>
      </c>
      <c r="D891" t="s">
        <v>1283</v>
      </c>
      <c r="E891">
        <v>38</v>
      </c>
      <c r="F891" t="s">
        <v>1563</v>
      </c>
      <c r="G891" t="s">
        <v>1308</v>
      </c>
      <c r="H891" t="s">
        <v>1669</v>
      </c>
      <c r="I891" s="102">
        <v>5.5555555555555552E-2</v>
      </c>
      <c r="J891" t="s">
        <v>1724</v>
      </c>
      <c r="K891" s="102">
        <v>0.66666666666666663</v>
      </c>
      <c r="L891">
        <v>32</v>
      </c>
      <c r="M891" t="s">
        <v>1431</v>
      </c>
      <c r="N891" t="s">
        <v>1340</v>
      </c>
      <c r="O891" s="102">
        <v>0.43055555555555558</v>
      </c>
      <c r="P891">
        <v>91</v>
      </c>
      <c r="Q891">
        <v>95</v>
      </c>
      <c r="R891" t="s">
        <v>51</v>
      </c>
      <c r="S891">
        <v>89</v>
      </c>
      <c r="T891" t="s">
        <v>51</v>
      </c>
      <c r="U891" t="s">
        <v>1666</v>
      </c>
      <c r="V891">
        <v>0</v>
      </c>
      <c r="W891" t="s">
        <v>1564</v>
      </c>
      <c r="X891">
        <v>17</v>
      </c>
      <c r="AB891" s="77">
        <f t="shared" si="13"/>
        <v>320</v>
      </c>
    </row>
    <row r="892" spans="1:28" x14ac:dyDescent="0.3">
      <c r="A892" s="34">
        <v>42530</v>
      </c>
      <c r="B892">
        <v>1159</v>
      </c>
      <c r="C892" t="s">
        <v>1282</v>
      </c>
      <c r="D892" t="s">
        <v>1283</v>
      </c>
      <c r="E892">
        <v>38</v>
      </c>
      <c r="F892" t="s">
        <v>1622</v>
      </c>
      <c r="G892" t="s">
        <v>1308</v>
      </c>
      <c r="H892" t="s">
        <v>1403</v>
      </c>
      <c r="I892" s="102">
        <v>0.125</v>
      </c>
      <c r="J892" t="s">
        <v>1736</v>
      </c>
      <c r="K892" s="102">
        <v>0.5</v>
      </c>
      <c r="L892">
        <v>29</v>
      </c>
      <c r="M892" t="s">
        <v>1329</v>
      </c>
      <c r="N892" t="s">
        <v>1440</v>
      </c>
      <c r="O892" s="102">
        <v>0.91666666666666663</v>
      </c>
      <c r="P892">
        <v>93</v>
      </c>
      <c r="Q892">
        <v>95</v>
      </c>
      <c r="R892" s="102">
        <v>0.16666666666666666</v>
      </c>
      <c r="S892">
        <v>91</v>
      </c>
      <c r="T892" t="s">
        <v>51</v>
      </c>
      <c r="U892" t="s">
        <v>1786</v>
      </c>
      <c r="V892">
        <v>0</v>
      </c>
      <c r="W892" t="s">
        <v>1720</v>
      </c>
      <c r="X892">
        <v>24</v>
      </c>
      <c r="AB892" s="77">
        <f t="shared" si="13"/>
        <v>290</v>
      </c>
    </row>
    <row r="893" spans="1:28" x14ac:dyDescent="0.3">
      <c r="A893" s="34">
        <v>42531</v>
      </c>
      <c r="B893">
        <v>1159</v>
      </c>
      <c r="C893" t="s">
        <v>1282</v>
      </c>
      <c r="D893" t="s">
        <v>1283</v>
      </c>
      <c r="E893">
        <v>38</v>
      </c>
      <c r="F893" t="s">
        <v>1571</v>
      </c>
      <c r="G893" t="s">
        <v>1308</v>
      </c>
      <c r="H893" t="s">
        <v>1295</v>
      </c>
      <c r="I893" t="s">
        <v>51</v>
      </c>
      <c r="J893" t="s">
        <v>1696</v>
      </c>
      <c r="K893" s="102">
        <v>0.41666666666666669</v>
      </c>
      <c r="L893">
        <v>30</v>
      </c>
      <c r="M893" t="s">
        <v>1289</v>
      </c>
      <c r="N893" t="s">
        <v>1658</v>
      </c>
      <c r="O893" s="102">
        <v>0.4513888888888889</v>
      </c>
      <c r="P893">
        <v>81</v>
      </c>
      <c r="Q893">
        <v>94</v>
      </c>
      <c r="R893" t="s">
        <v>51</v>
      </c>
      <c r="S893">
        <v>73</v>
      </c>
      <c r="T893" s="102">
        <v>0.69444444444444453</v>
      </c>
      <c r="U893" t="s">
        <v>1684</v>
      </c>
      <c r="V893">
        <v>22</v>
      </c>
      <c r="W893" t="s">
        <v>1374</v>
      </c>
      <c r="X893">
        <v>5</v>
      </c>
      <c r="AB893" s="77">
        <f t="shared" si="13"/>
        <v>300</v>
      </c>
    </row>
    <row r="894" spans="1:28" x14ac:dyDescent="0.3">
      <c r="A894" s="34">
        <v>42532</v>
      </c>
      <c r="B894">
        <v>1159</v>
      </c>
      <c r="C894" t="s">
        <v>1282</v>
      </c>
      <c r="D894" t="s">
        <v>1283</v>
      </c>
      <c r="E894">
        <v>38</v>
      </c>
      <c r="F894" t="s">
        <v>1597</v>
      </c>
      <c r="G894" t="s">
        <v>1308</v>
      </c>
      <c r="H894" t="s">
        <v>1671</v>
      </c>
      <c r="I894" s="102">
        <v>0.10416666666666667</v>
      </c>
      <c r="J894" t="s">
        <v>1750</v>
      </c>
      <c r="K894" s="102">
        <v>0.72916666666666663</v>
      </c>
      <c r="L894">
        <v>30</v>
      </c>
      <c r="M894" t="s">
        <v>1358</v>
      </c>
      <c r="N894" t="s">
        <v>1316</v>
      </c>
      <c r="O894" s="102">
        <v>6.9444444444444441E-3</v>
      </c>
      <c r="P894">
        <v>72</v>
      </c>
      <c r="Q894">
        <v>91</v>
      </c>
      <c r="R894" t="s">
        <v>51</v>
      </c>
      <c r="S894">
        <v>64</v>
      </c>
      <c r="T894" s="102">
        <v>0.61805555555555558</v>
      </c>
      <c r="U894" t="s">
        <v>1713</v>
      </c>
      <c r="V894">
        <v>12</v>
      </c>
      <c r="W894" t="s">
        <v>1596</v>
      </c>
      <c r="X894">
        <v>4</v>
      </c>
      <c r="AB894" s="77">
        <f t="shared" si="13"/>
        <v>300</v>
      </c>
    </row>
    <row r="895" spans="1:28" x14ac:dyDescent="0.3">
      <c r="A895" s="34">
        <v>42533</v>
      </c>
      <c r="B895">
        <v>1159</v>
      </c>
      <c r="C895" t="s">
        <v>1282</v>
      </c>
      <c r="D895" t="s">
        <v>1283</v>
      </c>
      <c r="E895">
        <v>38</v>
      </c>
      <c r="F895" t="s">
        <v>1527</v>
      </c>
      <c r="G895" t="s">
        <v>1293</v>
      </c>
      <c r="H895" t="s">
        <v>1346</v>
      </c>
      <c r="I895" s="102">
        <v>0.1111111111111111</v>
      </c>
      <c r="J895" t="s">
        <v>1730</v>
      </c>
      <c r="K895" s="102">
        <v>0.3888888888888889</v>
      </c>
      <c r="L895">
        <v>32</v>
      </c>
      <c r="M895" t="s">
        <v>1326</v>
      </c>
      <c r="N895" t="s">
        <v>1391</v>
      </c>
      <c r="O895" s="102">
        <v>0.52083333333333337</v>
      </c>
      <c r="P895">
        <v>85</v>
      </c>
      <c r="Q895">
        <v>94</v>
      </c>
      <c r="R895" s="102">
        <v>0.99305555555555547</v>
      </c>
      <c r="S895">
        <v>63</v>
      </c>
      <c r="T895" s="102">
        <v>0.3888888888888889</v>
      </c>
      <c r="U895" t="s">
        <v>1745</v>
      </c>
      <c r="V895">
        <v>12</v>
      </c>
      <c r="W895" t="s">
        <v>1604</v>
      </c>
      <c r="X895">
        <v>17</v>
      </c>
      <c r="AB895" s="77">
        <f t="shared" si="13"/>
        <v>320</v>
      </c>
    </row>
    <row r="896" spans="1:28" x14ac:dyDescent="0.3">
      <c r="A896" s="34">
        <v>42534</v>
      </c>
      <c r="B896">
        <v>1159</v>
      </c>
      <c r="C896" t="s">
        <v>1282</v>
      </c>
      <c r="D896" t="s">
        <v>1283</v>
      </c>
      <c r="E896">
        <v>38</v>
      </c>
      <c r="F896" t="s">
        <v>1656</v>
      </c>
      <c r="G896" t="s">
        <v>1465</v>
      </c>
      <c r="H896" t="s">
        <v>1597</v>
      </c>
      <c r="I896" s="102">
        <v>0.875</v>
      </c>
      <c r="J896" t="s">
        <v>1749</v>
      </c>
      <c r="K896" s="102">
        <v>0.58333333333333337</v>
      </c>
      <c r="L896">
        <v>31</v>
      </c>
      <c r="M896" t="s">
        <v>1327</v>
      </c>
      <c r="N896" t="s">
        <v>1536</v>
      </c>
      <c r="O896" s="102">
        <v>0.45833333333333331</v>
      </c>
      <c r="P896">
        <v>85</v>
      </c>
      <c r="Q896">
        <v>94</v>
      </c>
      <c r="R896" t="s">
        <v>51</v>
      </c>
      <c r="S896">
        <v>73</v>
      </c>
      <c r="T896" s="102">
        <v>0.58333333333333337</v>
      </c>
      <c r="U896" t="s">
        <v>1589</v>
      </c>
      <c r="V896">
        <v>21</v>
      </c>
      <c r="W896" t="s">
        <v>1621</v>
      </c>
      <c r="X896">
        <v>4</v>
      </c>
      <c r="AB896" s="77">
        <f t="shared" si="13"/>
        <v>310</v>
      </c>
    </row>
    <row r="897" spans="1:28" x14ac:dyDescent="0.3">
      <c r="A897" s="34">
        <v>42535</v>
      </c>
      <c r="B897">
        <v>1159</v>
      </c>
      <c r="C897" t="s">
        <v>1282</v>
      </c>
      <c r="D897" t="s">
        <v>1283</v>
      </c>
      <c r="E897">
        <v>38</v>
      </c>
      <c r="F897" t="s">
        <v>1622</v>
      </c>
      <c r="G897" t="s">
        <v>1364</v>
      </c>
      <c r="H897" t="s">
        <v>1363</v>
      </c>
      <c r="I897" s="102">
        <v>0.75</v>
      </c>
      <c r="J897" t="s">
        <v>1746</v>
      </c>
      <c r="K897" s="102">
        <v>0.49305555555555558</v>
      </c>
      <c r="L897">
        <v>30</v>
      </c>
      <c r="M897" t="s">
        <v>1288</v>
      </c>
      <c r="N897" t="s">
        <v>1556</v>
      </c>
      <c r="O897" s="102">
        <v>4.1666666666666664E-2</v>
      </c>
      <c r="P897">
        <v>83</v>
      </c>
      <c r="Q897">
        <v>94</v>
      </c>
      <c r="R897" s="102">
        <v>0.73611111111111116</v>
      </c>
      <c r="S897">
        <v>64</v>
      </c>
      <c r="T897" t="s">
        <v>51</v>
      </c>
      <c r="U897" t="s">
        <v>1480</v>
      </c>
      <c r="V897">
        <v>1</v>
      </c>
      <c r="W897" t="s">
        <v>1636</v>
      </c>
      <c r="X897">
        <v>24</v>
      </c>
      <c r="AB897" s="77">
        <f t="shared" si="13"/>
        <v>300</v>
      </c>
    </row>
    <row r="898" spans="1:28" x14ac:dyDescent="0.3">
      <c r="A898" s="34">
        <v>42536</v>
      </c>
      <c r="B898">
        <v>1159</v>
      </c>
      <c r="C898" t="s">
        <v>1282</v>
      </c>
      <c r="D898" t="s">
        <v>1283</v>
      </c>
      <c r="E898">
        <v>38</v>
      </c>
      <c r="F898" t="s">
        <v>1399</v>
      </c>
      <c r="G898" t="s">
        <v>1521</v>
      </c>
      <c r="H898" t="s">
        <v>1486</v>
      </c>
      <c r="I898" s="102">
        <v>0.63888888888888895</v>
      </c>
      <c r="J898" t="s">
        <v>1563</v>
      </c>
      <c r="K898" s="102">
        <v>0.3611111111111111</v>
      </c>
      <c r="L898">
        <v>31</v>
      </c>
      <c r="M898" t="s">
        <v>1329</v>
      </c>
      <c r="N898" t="s">
        <v>1284</v>
      </c>
      <c r="O898" s="102">
        <v>0.75</v>
      </c>
      <c r="P898">
        <v>84</v>
      </c>
      <c r="Q898">
        <v>95</v>
      </c>
      <c r="R898" s="102">
        <v>0.18055555555555555</v>
      </c>
      <c r="S898">
        <v>71</v>
      </c>
      <c r="T898" s="102">
        <v>0.52083333333333337</v>
      </c>
      <c r="U898" t="s">
        <v>1636</v>
      </c>
      <c r="V898">
        <v>0</v>
      </c>
      <c r="W898" t="s">
        <v>1955</v>
      </c>
      <c r="X898">
        <v>13</v>
      </c>
      <c r="AB898" s="77">
        <f t="shared" si="13"/>
        <v>310</v>
      </c>
    </row>
    <row r="899" spans="1:28" x14ac:dyDescent="0.3">
      <c r="A899" s="34">
        <v>42537</v>
      </c>
      <c r="B899">
        <v>1159</v>
      </c>
      <c r="C899" t="s">
        <v>1282</v>
      </c>
      <c r="D899" t="s">
        <v>1283</v>
      </c>
      <c r="E899">
        <v>38</v>
      </c>
      <c r="F899" t="s">
        <v>1394</v>
      </c>
      <c r="G899" t="s">
        <v>1668</v>
      </c>
      <c r="H899" t="s">
        <v>1341</v>
      </c>
      <c r="I899" s="102">
        <v>2.0833333333333332E-2</v>
      </c>
      <c r="J899" t="s">
        <v>1563</v>
      </c>
      <c r="K899" s="102">
        <v>0.65277777777777779</v>
      </c>
      <c r="L899">
        <v>27</v>
      </c>
      <c r="M899" t="s">
        <v>1340</v>
      </c>
      <c r="N899" t="s">
        <v>1386</v>
      </c>
      <c r="O899" s="102">
        <v>0.4236111111111111</v>
      </c>
      <c r="P899">
        <v>75</v>
      </c>
      <c r="Q899">
        <v>92</v>
      </c>
      <c r="R899" s="102">
        <v>1.3888888888888888E-2</v>
      </c>
      <c r="S899">
        <v>65</v>
      </c>
      <c r="T899" t="s">
        <v>51</v>
      </c>
      <c r="U899" t="s">
        <v>1680</v>
      </c>
      <c r="V899">
        <v>24</v>
      </c>
      <c r="W899" t="s">
        <v>1798</v>
      </c>
      <c r="X899">
        <v>4</v>
      </c>
      <c r="AB899" s="77">
        <f t="shared" ref="AB899:AB962" si="14">L899*$AE$17</f>
        <v>270</v>
      </c>
    </row>
    <row r="900" spans="1:28" x14ac:dyDescent="0.3">
      <c r="A900" s="34">
        <v>42538</v>
      </c>
      <c r="B900">
        <v>1159</v>
      </c>
      <c r="C900" t="s">
        <v>1282</v>
      </c>
      <c r="D900" t="s">
        <v>1283</v>
      </c>
      <c r="E900">
        <v>38</v>
      </c>
      <c r="F900" t="s">
        <v>1300</v>
      </c>
      <c r="G900" t="s">
        <v>1339</v>
      </c>
      <c r="H900" t="s">
        <v>1523</v>
      </c>
      <c r="I900" s="102">
        <v>0.95833333333333337</v>
      </c>
      <c r="J900" t="s">
        <v>1328</v>
      </c>
      <c r="K900" s="102">
        <v>0.28472222222222221</v>
      </c>
      <c r="L900">
        <v>28</v>
      </c>
      <c r="M900" t="s">
        <v>1391</v>
      </c>
      <c r="N900" t="s">
        <v>1399</v>
      </c>
      <c r="O900" s="102">
        <v>0.54166666666666663</v>
      </c>
      <c r="P900">
        <v>81</v>
      </c>
      <c r="Q900">
        <v>94</v>
      </c>
      <c r="R900" t="s">
        <v>51</v>
      </c>
      <c r="S900">
        <v>74</v>
      </c>
      <c r="T900" s="102">
        <v>0.22916666666666666</v>
      </c>
      <c r="U900" t="s">
        <v>1566</v>
      </c>
      <c r="V900">
        <v>24</v>
      </c>
      <c r="W900" t="s">
        <v>1638</v>
      </c>
      <c r="X900">
        <v>2</v>
      </c>
      <c r="AB900" s="77">
        <f t="shared" si="14"/>
        <v>280</v>
      </c>
    </row>
    <row r="901" spans="1:28" x14ac:dyDescent="0.3">
      <c r="A901" s="34">
        <v>42539</v>
      </c>
      <c r="B901">
        <v>1159</v>
      </c>
      <c r="C901" t="s">
        <v>1282</v>
      </c>
      <c r="D901" t="s">
        <v>1283</v>
      </c>
      <c r="E901">
        <v>38</v>
      </c>
      <c r="F901" t="s">
        <v>1386</v>
      </c>
      <c r="G901" t="s">
        <v>1625</v>
      </c>
      <c r="H901" t="s">
        <v>1605</v>
      </c>
      <c r="I901" s="102">
        <v>0.125</v>
      </c>
      <c r="J901" t="s">
        <v>1722</v>
      </c>
      <c r="K901" s="102">
        <v>0.53472222222222221</v>
      </c>
      <c r="L901">
        <v>29</v>
      </c>
      <c r="M901" t="s">
        <v>1391</v>
      </c>
      <c r="N901" t="s">
        <v>1284</v>
      </c>
      <c r="O901" s="102">
        <v>0.54166666666666663</v>
      </c>
      <c r="P901">
        <v>80</v>
      </c>
      <c r="Q901">
        <v>94</v>
      </c>
      <c r="R901" t="s">
        <v>51</v>
      </c>
      <c r="S901">
        <v>71</v>
      </c>
      <c r="T901" s="102">
        <v>0.57638888888888895</v>
      </c>
      <c r="U901" t="s">
        <v>1337</v>
      </c>
      <c r="V901" t="s">
        <v>51</v>
      </c>
      <c r="W901" t="s">
        <v>1332</v>
      </c>
      <c r="X901">
        <v>0</v>
      </c>
      <c r="AB901" s="77">
        <f t="shared" si="14"/>
        <v>290</v>
      </c>
    </row>
    <row r="902" spans="1:28" x14ac:dyDescent="0.3">
      <c r="A902" s="34">
        <v>42540</v>
      </c>
      <c r="B902">
        <v>1159</v>
      </c>
      <c r="C902" t="s">
        <v>1282</v>
      </c>
      <c r="D902" t="s">
        <v>1283</v>
      </c>
      <c r="E902">
        <v>38</v>
      </c>
      <c r="F902" t="s">
        <v>1586</v>
      </c>
      <c r="G902" t="s">
        <v>1308</v>
      </c>
      <c r="H902" t="s">
        <v>1292</v>
      </c>
      <c r="I902" s="102">
        <v>0.19444444444444445</v>
      </c>
      <c r="J902" t="s">
        <v>1395</v>
      </c>
      <c r="K902" s="102">
        <v>0.69444444444444453</v>
      </c>
      <c r="L902">
        <v>31</v>
      </c>
      <c r="M902" t="s">
        <v>1335</v>
      </c>
      <c r="N902" t="s">
        <v>1404</v>
      </c>
      <c r="O902" s="102">
        <v>0.34027777777777773</v>
      </c>
      <c r="P902">
        <v>82</v>
      </c>
      <c r="Q902">
        <v>95</v>
      </c>
      <c r="R902" s="102">
        <v>0.99305555555555547</v>
      </c>
      <c r="S902">
        <v>74</v>
      </c>
      <c r="T902" t="s">
        <v>51</v>
      </c>
      <c r="U902" t="s">
        <v>2068</v>
      </c>
      <c r="V902">
        <v>8</v>
      </c>
      <c r="W902" t="s">
        <v>1540</v>
      </c>
      <c r="X902">
        <v>24</v>
      </c>
      <c r="AB902" s="77">
        <f t="shared" si="14"/>
        <v>310</v>
      </c>
    </row>
    <row r="903" spans="1:28" x14ac:dyDescent="0.3">
      <c r="A903" s="34">
        <v>42541</v>
      </c>
      <c r="B903">
        <v>1159</v>
      </c>
      <c r="C903" t="s">
        <v>1282</v>
      </c>
      <c r="D903" t="s">
        <v>1283</v>
      </c>
      <c r="E903">
        <v>38</v>
      </c>
      <c r="F903" t="s">
        <v>1549</v>
      </c>
      <c r="G903" t="s">
        <v>1308</v>
      </c>
      <c r="H903" t="s">
        <v>1523</v>
      </c>
      <c r="I903" s="102">
        <v>0.20833333333333334</v>
      </c>
      <c r="J903" t="s">
        <v>1746</v>
      </c>
      <c r="K903" s="102">
        <v>0.79166666666666663</v>
      </c>
      <c r="L903">
        <v>1</v>
      </c>
      <c r="M903" t="s">
        <v>1431</v>
      </c>
      <c r="N903" t="s">
        <v>1310</v>
      </c>
      <c r="O903" s="102">
        <v>0.4861111111111111</v>
      </c>
      <c r="P903">
        <v>83</v>
      </c>
      <c r="Q903">
        <v>95</v>
      </c>
      <c r="R903" t="s">
        <v>51</v>
      </c>
      <c r="S903">
        <v>74</v>
      </c>
      <c r="T903" t="s">
        <v>51</v>
      </c>
      <c r="U903" t="s">
        <v>1540</v>
      </c>
      <c r="V903">
        <v>0</v>
      </c>
      <c r="W903" t="s">
        <v>1305</v>
      </c>
      <c r="X903">
        <v>24</v>
      </c>
      <c r="AB903" s="77">
        <f t="shared" si="14"/>
        <v>10</v>
      </c>
    </row>
    <row r="904" spans="1:28" x14ac:dyDescent="0.3">
      <c r="A904" s="34">
        <v>42542</v>
      </c>
      <c r="B904">
        <v>1159</v>
      </c>
      <c r="C904" t="s">
        <v>1282</v>
      </c>
      <c r="D904" t="s">
        <v>1283</v>
      </c>
      <c r="E904">
        <v>38</v>
      </c>
      <c r="F904" t="s">
        <v>1571</v>
      </c>
      <c r="G904" t="s">
        <v>1308</v>
      </c>
      <c r="H904" t="s">
        <v>1637</v>
      </c>
      <c r="I904" s="102">
        <v>0.16666666666666666</v>
      </c>
      <c r="J904" t="s">
        <v>1730</v>
      </c>
      <c r="K904" s="102">
        <v>0.4861111111111111</v>
      </c>
      <c r="L904">
        <v>7</v>
      </c>
      <c r="M904" t="s">
        <v>1431</v>
      </c>
      <c r="N904" t="s">
        <v>1310</v>
      </c>
      <c r="O904" s="102">
        <v>0.45833333333333331</v>
      </c>
      <c r="P904">
        <v>81</v>
      </c>
      <c r="Q904">
        <v>95</v>
      </c>
      <c r="R904" t="s">
        <v>51</v>
      </c>
      <c r="S904">
        <v>77</v>
      </c>
      <c r="T904" s="102">
        <v>0.47916666666666669</v>
      </c>
      <c r="U904" t="s">
        <v>1305</v>
      </c>
      <c r="V904">
        <v>0</v>
      </c>
      <c r="W904" t="s">
        <v>1663</v>
      </c>
      <c r="X904">
        <v>24</v>
      </c>
      <c r="AB904" s="77">
        <f t="shared" si="14"/>
        <v>70</v>
      </c>
    </row>
    <row r="905" spans="1:28" x14ac:dyDescent="0.3">
      <c r="A905" s="34">
        <v>42543</v>
      </c>
      <c r="B905">
        <v>1159</v>
      </c>
      <c r="C905" t="s">
        <v>1282</v>
      </c>
      <c r="D905" t="s">
        <v>1283</v>
      </c>
      <c r="E905">
        <v>38</v>
      </c>
      <c r="F905" t="s">
        <v>1715</v>
      </c>
      <c r="G905" t="s">
        <v>1308</v>
      </c>
      <c r="H905" t="s">
        <v>1386</v>
      </c>
      <c r="I905" s="102">
        <v>0.20833333333333334</v>
      </c>
      <c r="J905" t="s">
        <v>1584</v>
      </c>
      <c r="K905" s="102">
        <v>0.625</v>
      </c>
      <c r="L905">
        <v>30</v>
      </c>
      <c r="M905" t="s">
        <v>1396</v>
      </c>
      <c r="N905" t="s">
        <v>1440</v>
      </c>
      <c r="O905" s="102">
        <v>0.80555555555555547</v>
      </c>
      <c r="P905">
        <v>91</v>
      </c>
      <c r="Q905">
        <v>95</v>
      </c>
      <c r="R905" s="102">
        <v>4.1666666666666664E-2</v>
      </c>
      <c r="S905">
        <v>88</v>
      </c>
      <c r="T905" t="s">
        <v>51</v>
      </c>
      <c r="U905" t="s">
        <v>1663</v>
      </c>
      <c r="V905">
        <v>0</v>
      </c>
      <c r="W905" t="s">
        <v>1685</v>
      </c>
      <c r="X905">
        <v>17</v>
      </c>
      <c r="AB905" s="77">
        <f t="shared" si="14"/>
        <v>300</v>
      </c>
    </row>
    <row r="906" spans="1:28" x14ac:dyDescent="0.3">
      <c r="A906" s="34">
        <v>42544</v>
      </c>
      <c r="B906">
        <v>1159</v>
      </c>
      <c r="C906" t="s">
        <v>1282</v>
      </c>
      <c r="D906" t="s">
        <v>1283</v>
      </c>
      <c r="E906">
        <v>38</v>
      </c>
      <c r="F906" t="s">
        <v>1696</v>
      </c>
      <c r="G906" t="s">
        <v>1352</v>
      </c>
      <c r="H906" t="s">
        <v>1315</v>
      </c>
      <c r="I906" s="102">
        <v>8.3333333333333329E-2</v>
      </c>
      <c r="J906" t="s">
        <v>1763</v>
      </c>
      <c r="K906" s="102">
        <v>0.63194444444444442</v>
      </c>
      <c r="L906">
        <v>29</v>
      </c>
      <c r="M906" t="s">
        <v>1288</v>
      </c>
      <c r="N906" t="s">
        <v>1384</v>
      </c>
      <c r="O906" s="102">
        <v>0.66666666666666663</v>
      </c>
      <c r="P906">
        <v>93</v>
      </c>
      <c r="Q906">
        <v>95</v>
      </c>
      <c r="R906" s="102">
        <v>0.11805555555555557</v>
      </c>
      <c r="S906">
        <v>86</v>
      </c>
      <c r="T906" s="102">
        <v>0.59722222222222221</v>
      </c>
      <c r="U906" t="s">
        <v>1558</v>
      </c>
      <c r="V906">
        <v>22</v>
      </c>
      <c r="W906" t="s">
        <v>1759</v>
      </c>
      <c r="X906">
        <v>3</v>
      </c>
      <c r="AB906" s="77">
        <f t="shared" si="14"/>
        <v>290</v>
      </c>
    </row>
    <row r="907" spans="1:28" x14ac:dyDescent="0.3">
      <c r="A907" s="34">
        <v>42545</v>
      </c>
      <c r="B907">
        <v>1159</v>
      </c>
      <c r="C907" t="s">
        <v>1282</v>
      </c>
      <c r="D907" t="s">
        <v>1283</v>
      </c>
      <c r="E907">
        <v>38</v>
      </c>
      <c r="F907" t="s">
        <v>1599</v>
      </c>
      <c r="G907" t="s">
        <v>1603</v>
      </c>
      <c r="H907" t="s">
        <v>1651</v>
      </c>
      <c r="I907" s="102">
        <v>0.95833333333333337</v>
      </c>
      <c r="J907" t="s">
        <v>1749</v>
      </c>
      <c r="K907" s="102">
        <v>0.51388888888888895</v>
      </c>
      <c r="L907">
        <v>1</v>
      </c>
      <c r="M907" t="s">
        <v>1301</v>
      </c>
      <c r="N907" t="s">
        <v>1322</v>
      </c>
      <c r="O907" s="102">
        <v>0.65277777777777779</v>
      </c>
      <c r="P907">
        <v>94</v>
      </c>
      <c r="Q907">
        <v>95</v>
      </c>
      <c r="R907" t="s">
        <v>51</v>
      </c>
      <c r="S907">
        <v>91</v>
      </c>
      <c r="T907" t="s">
        <v>51</v>
      </c>
      <c r="U907" t="s">
        <v>1752</v>
      </c>
      <c r="V907">
        <v>22</v>
      </c>
      <c r="W907" t="s">
        <v>1832</v>
      </c>
      <c r="X907">
        <v>4</v>
      </c>
      <c r="AB907" s="77">
        <f t="shared" si="14"/>
        <v>10</v>
      </c>
    </row>
    <row r="908" spans="1:28" x14ac:dyDescent="0.3">
      <c r="A908" s="34">
        <v>42546</v>
      </c>
      <c r="B908">
        <v>1159</v>
      </c>
      <c r="C908" t="s">
        <v>1282</v>
      </c>
      <c r="D908" t="s">
        <v>1283</v>
      </c>
      <c r="E908">
        <v>38</v>
      </c>
      <c r="F908" t="s">
        <v>1729</v>
      </c>
      <c r="G908" t="s">
        <v>1465</v>
      </c>
      <c r="H908" t="s">
        <v>1658</v>
      </c>
      <c r="I908" s="102">
        <v>0.24305555555555555</v>
      </c>
      <c r="J908" t="s">
        <v>1330</v>
      </c>
      <c r="K908" s="102">
        <v>0.45833333333333331</v>
      </c>
      <c r="L908">
        <v>2</v>
      </c>
      <c r="M908" t="s">
        <v>1335</v>
      </c>
      <c r="N908" t="s">
        <v>1359</v>
      </c>
      <c r="O908" s="102">
        <v>0.82638888888888884</v>
      </c>
      <c r="P908">
        <v>82</v>
      </c>
      <c r="Q908">
        <v>95</v>
      </c>
      <c r="R908" t="s">
        <v>51</v>
      </c>
      <c r="S908">
        <v>72</v>
      </c>
      <c r="T908" s="102">
        <v>0.70833333333333337</v>
      </c>
      <c r="U908" t="s">
        <v>1392</v>
      </c>
      <c r="V908">
        <v>12</v>
      </c>
      <c r="W908" t="s">
        <v>1487</v>
      </c>
      <c r="X908" t="s">
        <v>51</v>
      </c>
      <c r="AB908" s="77">
        <f t="shared" si="14"/>
        <v>20</v>
      </c>
    </row>
    <row r="909" spans="1:28" x14ac:dyDescent="0.3">
      <c r="A909" s="34">
        <v>42547</v>
      </c>
      <c r="B909">
        <v>1159</v>
      </c>
      <c r="C909" t="s">
        <v>1282</v>
      </c>
      <c r="D909" t="s">
        <v>1283</v>
      </c>
      <c r="E909">
        <v>38</v>
      </c>
      <c r="F909" t="s">
        <v>1729</v>
      </c>
      <c r="G909" t="s">
        <v>1308</v>
      </c>
      <c r="H909" t="s">
        <v>1538</v>
      </c>
      <c r="I909" s="102">
        <v>0.99930555555555556</v>
      </c>
      <c r="J909" t="s">
        <v>1736</v>
      </c>
      <c r="K909" s="102">
        <v>0.58333333333333337</v>
      </c>
      <c r="L909">
        <v>8</v>
      </c>
      <c r="M909" t="s">
        <v>1435</v>
      </c>
      <c r="N909" t="s">
        <v>1359</v>
      </c>
      <c r="O909" s="102">
        <v>2.7777777777777776E-2</v>
      </c>
      <c r="P909">
        <v>75</v>
      </c>
      <c r="Q909">
        <v>95</v>
      </c>
      <c r="R909" s="102">
        <v>0.18055555555555555</v>
      </c>
      <c r="S909">
        <v>62</v>
      </c>
      <c r="T909" s="102">
        <v>0.59027777777777779</v>
      </c>
      <c r="U909" t="s">
        <v>1324</v>
      </c>
      <c r="V909">
        <v>22</v>
      </c>
      <c r="W909" t="s">
        <v>1560</v>
      </c>
      <c r="X909" t="s">
        <v>51</v>
      </c>
      <c r="AB909" s="77">
        <f t="shared" si="14"/>
        <v>80</v>
      </c>
    </row>
    <row r="910" spans="1:28" x14ac:dyDescent="0.3">
      <c r="A910" s="34">
        <v>42548</v>
      </c>
      <c r="B910">
        <v>1159</v>
      </c>
      <c r="C910" t="s">
        <v>1282</v>
      </c>
      <c r="D910" t="s">
        <v>1283</v>
      </c>
      <c r="E910">
        <v>38</v>
      </c>
      <c r="F910" t="s">
        <v>1617</v>
      </c>
      <c r="G910" t="s">
        <v>1308</v>
      </c>
      <c r="H910" t="s">
        <v>1354</v>
      </c>
      <c r="I910" s="102">
        <v>0.20833333333333334</v>
      </c>
      <c r="J910" t="s">
        <v>1746</v>
      </c>
      <c r="K910" s="102">
        <v>0.63194444444444442</v>
      </c>
      <c r="L910">
        <v>6</v>
      </c>
      <c r="M910" t="s">
        <v>1296</v>
      </c>
      <c r="N910" t="s">
        <v>1297</v>
      </c>
      <c r="O910" s="102">
        <v>0.79861111111111116</v>
      </c>
      <c r="P910">
        <v>75</v>
      </c>
      <c r="Q910">
        <v>94</v>
      </c>
      <c r="R910" t="s">
        <v>51</v>
      </c>
      <c r="S910">
        <v>69</v>
      </c>
      <c r="T910" s="102">
        <v>0.33333333333333331</v>
      </c>
      <c r="U910" t="s">
        <v>1402</v>
      </c>
      <c r="V910">
        <v>8</v>
      </c>
      <c r="W910" t="s">
        <v>1332</v>
      </c>
      <c r="X910">
        <v>24</v>
      </c>
      <c r="AB910" s="77">
        <f t="shared" si="14"/>
        <v>60</v>
      </c>
    </row>
    <row r="911" spans="1:28" x14ac:dyDescent="0.3">
      <c r="A911" s="34">
        <v>42549</v>
      </c>
      <c r="B911">
        <v>1159</v>
      </c>
      <c r="C911" t="s">
        <v>1282</v>
      </c>
      <c r="D911" t="s">
        <v>1283</v>
      </c>
      <c r="E911">
        <v>38</v>
      </c>
      <c r="F911" t="s">
        <v>1729</v>
      </c>
      <c r="G911" t="s">
        <v>1308</v>
      </c>
      <c r="H911" t="s">
        <v>1357</v>
      </c>
      <c r="I911" s="102">
        <v>0.20138888888888887</v>
      </c>
      <c r="J911" t="s">
        <v>1749</v>
      </c>
      <c r="K911" s="102">
        <v>0.625</v>
      </c>
      <c r="L911">
        <v>2</v>
      </c>
      <c r="M911" t="s">
        <v>1335</v>
      </c>
      <c r="N911" t="s">
        <v>1310</v>
      </c>
      <c r="O911" s="102">
        <v>0.54166666666666663</v>
      </c>
      <c r="P911">
        <v>80</v>
      </c>
      <c r="Q911">
        <v>95</v>
      </c>
      <c r="R911" t="s">
        <v>51</v>
      </c>
      <c r="S911">
        <v>72</v>
      </c>
      <c r="T911" s="102">
        <v>0.51388888888888895</v>
      </c>
      <c r="U911" t="s">
        <v>1332</v>
      </c>
      <c r="V911">
        <v>0</v>
      </c>
      <c r="W911" t="s">
        <v>1393</v>
      </c>
      <c r="X911">
        <v>24</v>
      </c>
      <c r="AB911" s="77">
        <f t="shared" si="14"/>
        <v>20</v>
      </c>
    </row>
    <row r="912" spans="1:28" x14ac:dyDescent="0.3">
      <c r="A912" s="34">
        <v>42550</v>
      </c>
      <c r="B912">
        <v>1159</v>
      </c>
      <c r="C912" t="s">
        <v>1282</v>
      </c>
      <c r="D912" t="s">
        <v>1283</v>
      </c>
      <c r="E912">
        <v>38</v>
      </c>
      <c r="F912" t="s">
        <v>1656</v>
      </c>
      <c r="G912" t="s">
        <v>1308</v>
      </c>
      <c r="H912" t="s">
        <v>1287</v>
      </c>
      <c r="I912" s="102">
        <v>0.99930555555555556</v>
      </c>
      <c r="J912" t="s">
        <v>1677</v>
      </c>
      <c r="K912" s="102">
        <v>0.64583333333333337</v>
      </c>
      <c r="L912">
        <v>31</v>
      </c>
      <c r="M912" t="s">
        <v>1288</v>
      </c>
      <c r="N912" t="s">
        <v>1384</v>
      </c>
      <c r="O912" s="102">
        <v>0.53472222222222221</v>
      </c>
      <c r="P912">
        <v>84</v>
      </c>
      <c r="Q912">
        <v>94</v>
      </c>
      <c r="R912" t="s">
        <v>51</v>
      </c>
      <c r="S912">
        <v>75</v>
      </c>
      <c r="T912" s="102">
        <v>0.64583333333333337</v>
      </c>
      <c r="U912" t="s">
        <v>1393</v>
      </c>
      <c r="V912">
        <v>0</v>
      </c>
      <c r="W912" t="s">
        <v>1663</v>
      </c>
      <c r="X912">
        <v>15</v>
      </c>
      <c r="AB912" s="77">
        <f t="shared" si="14"/>
        <v>310</v>
      </c>
    </row>
    <row r="913" spans="1:28" x14ac:dyDescent="0.3">
      <c r="A913" s="34">
        <v>42551</v>
      </c>
      <c r="B913">
        <v>1159</v>
      </c>
      <c r="C913" t="s">
        <v>1282</v>
      </c>
      <c r="D913" t="s">
        <v>1283</v>
      </c>
      <c r="E913">
        <v>38</v>
      </c>
      <c r="F913" t="s">
        <v>1704</v>
      </c>
      <c r="G913" t="s">
        <v>1308</v>
      </c>
      <c r="H913" t="s">
        <v>1671</v>
      </c>
      <c r="I913" s="102">
        <v>0.21527777777777779</v>
      </c>
      <c r="J913" t="s">
        <v>1730</v>
      </c>
      <c r="K913" s="102">
        <v>0.61805555555555558</v>
      </c>
      <c r="L913">
        <v>0</v>
      </c>
      <c r="M913" t="s">
        <v>1296</v>
      </c>
      <c r="N913" t="s">
        <v>1301</v>
      </c>
      <c r="O913" t="s">
        <v>51</v>
      </c>
      <c r="P913">
        <v>83</v>
      </c>
      <c r="Q913">
        <v>94</v>
      </c>
      <c r="R913" t="s">
        <v>51</v>
      </c>
      <c r="S913">
        <v>75</v>
      </c>
      <c r="T913" s="102">
        <v>0.52777777777777779</v>
      </c>
      <c r="U913" t="s">
        <v>1290</v>
      </c>
      <c r="V913">
        <v>22</v>
      </c>
      <c r="W913" t="s">
        <v>1477</v>
      </c>
      <c r="X913" t="s">
        <v>51</v>
      </c>
      <c r="AB913" s="77">
        <f t="shared" si="14"/>
        <v>0</v>
      </c>
    </row>
    <row r="914" spans="1:28" x14ac:dyDescent="0.3">
      <c r="A914" s="34">
        <v>42552</v>
      </c>
      <c r="B914">
        <v>1159</v>
      </c>
      <c r="C914" t="s">
        <v>1282</v>
      </c>
      <c r="D914" t="s">
        <v>1283</v>
      </c>
      <c r="E914">
        <v>38</v>
      </c>
      <c r="F914" t="s">
        <v>1622</v>
      </c>
      <c r="G914" t="s">
        <v>1372</v>
      </c>
      <c r="H914" t="s">
        <v>1658</v>
      </c>
      <c r="I914" s="102">
        <v>0.20833333333333334</v>
      </c>
      <c r="J914" t="s">
        <v>1591</v>
      </c>
      <c r="K914" s="102">
        <v>0.40277777777777773</v>
      </c>
      <c r="L914">
        <v>30</v>
      </c>
      <c r="M914" t="s">
        <v>1396</v>
      </c>
      <c r="N914" t="s">
        <v>1316</v>
      </c>
      <c r="O914" s="102">
        <v>0.52777777777777779</v>
      </c>
      <c r="P914">
        <v>89</v>
      </c>
      <c r="Q914">
        <v>95</v>
      </c>
      <c r="R914" s="102">
        <v>0.11805555555555557</v>
      </c>
      <c r="S914">
        <v>84</v>
      </c>
      <c r="T914" t="s">
        <v>51</v>
      </c>
      <c r="U914" t="s">
        <v>1558</v>
      </c>
      <c r="V914">
        <v>23</v>
      </c>
      <c r="W914" t="s">
        <v>1716</v>
      </c>
      <c r="X914" t="s">
        <v>51</v>
      </c>
      <c r="AB914" s="77">
        <f t="shared" si="14"/>
        <v>300</v>
      </c>
    </row>
    <row r="915" spans="1:28" x14ac:dyDescent="0.3">
      <c r="A915" s="34">
        <v>42553</v>
      </c>
      <c r="B915">
        <v>1159</v>
      </c>
      <c r="C915" t="s">
        <v>1282</v>
      </c>
      <c r="D915" t="s">
        <v>1283</v>
      </c>
      <c r="E915">
        <v>38</v>
      </c>
      <c r="F915" t="s">
        <v>1549</v>
      </c>
      <c r="G915" t="s">
        <v>1851</v>
      </c>
      <c r="H915" t="s">
        <v>1637</v>
      </c>
      <c r="I915" s="102">
        <v>0.99930555555555556</v>
      </c>
      <c r="J915" t="s">
        <v>1686</v>
      </c>
      <c r="K915" s="102">
        <v>0.58333333333333337</v>
      </c>
      <c r="L915">
        <v>30</v>
      </c>
      <c r="M915" t="s">
        <v>1431</v>
      </c>
      <c r="N915" t="s">
        <v>1294</v>
      </c>
      <c r="O915" s="102">
        <v>0.11805555555555557</v>
      </c>
      <c r="P915">
        <v>90</v>
      </c>
      <c r="Q915">
        <v>95</v>
      </c>
      <c r="R915" t="s">
        <v>51</v>
      </c>
      <c r="S915">
        <v>81</v>
      </c>
      <c r="T915" s="102">
        <v>0.76388888888888884</v>
      </c>
      <c r="U915" t="s">
        <v>1782</v>
      </c>
      <c r="V915">
        <v>22</v>
      </c>
      <c r="W915" t="s">
        <v>1494</v>
      </c>
      <c r="X915" t="s">
        <v>51</v>
      </c>
      <c r="AB915" s="77">
        <f t="shared" si="14"/>
        <v>300</v>
      </c>
    </row>
    <row r="916" spans="1:28" x14ac:dyDescent="0.3">
      <c r="A916" s="34">
        <v>42554</v>
      </c>
      <c r="B916">
        <v>1159</v>
      </c>
      <c r="C916" t="s">
        <v>1282</v>
      </c>
      <c r="D916" t="s">
        <v>1283</v>
      </c>
      <c r="E916">
        <v>38</v>
      </c>
      <c r="F916" t="s">
        <v>1597</v>
      </c>
      <c r="G916" t="s">
        <v>1308</v>
      </c>
      <c r="H916" t="s">
        <v>1497</v>
      </c>
      <c r="I916" s="102">
        <v>0.20833333333333334</v>
      </c>
      <c r="J916" t="s">
        <v>1730</v>
      </c>
      <c r="K916" s="102">
        <v>0.52083333333333337</v>
      </c>
      <c r="L916">
        <v>0</v>
      </c>
      <c r="M916" t="s">
        <v>1347</v>
      </c>
      <c r="N916" t="s">
        <v>1436</v>
      </c>
      <c r="O916" s="102">
        <v>0.70138888888888884</v>
      </c>
      <c r="P916">
        <v>80</v>
      </c>
      <c r="Q916">
        <v>95</v>
      </c>
      <c r="R916" t="s">
        <v>51</v>
      </c>
      <c r="S916">
        <v>72</v>
      </c>
      <c r="T916" t="s">
        <v>51</v>
      </c>
      <c r="U916" t="s">
        <v>1784</v>
      </c>
      <c r="V916">
        <v>0</v>
      </c>
      <c r="W916" t="s">
        <v>1708</v>
      </c>
      <c r="X916" t="s">
        <v>51</v>
      </c>
      <c r="AB916" s="77">
        <f t="shared" si="14"/>
        <v>0</v>
      </c>
    </row>
    <row r="917" spans="1:28" x14ac:dyDescent="0.3">
      <c r="A917" s="34">
        <v>42555</v>
      </c>
      <c r="B917">
        <v>1159</v>
      </c>
      <c r="C917" t="s">
        <v>1282</v>
      </c>
      <c r="D917" t="s">
        <v>1283</v>
      </c>
      <c r="E917">
        <v>38</v>
      </c>
      <c r="F917" t="s">
        <v>1303</v>
      </c>
      <c r="G917" t="s">
        <v>1404</v>
      </c>
      <c r="H917" t="s">
        <v>1346</v>
      </c>
      <c r="I917" s="102">
        <v>0.19444444444444445</v>
      </c>
      <c r="J917" t="s">
        <v>1723</v>
      </c>
      <c r="K917" s="102">
        <v>0.43055555555555558</v>
      </c>
      <c r="L917">
        <v>7</v>
      </c>
      <c r="M917" t="s">
        <v>1347</v>
      </c>
      <c r="N917" t="s">
        <v>1316</v>
      </c>
      <c r="O917" s="102">
        <v>0.52083333333333337</v>
      </c>
      <c r="P917">
        <v>91</v>
      </c>
      <c r="Q917">
        <v>95</v>
      </c>
      <c r="R917" s="102">
        <v>9.7222222222222224E-2</v>
      </c>
      <c r="S917">
        <v>82</v>
      </c>
      <c r="T917" s="102">
        <v>0.35416666666666669</v>
      </c>
      <c r="U917" t="s">
        <v>1666</v>
      </c>
      <c r="V917">
        <v>0</v>
      </c>
      <c r="W917" t="s">
        <v>1312</v>
      </c>
      <c r="X917">
        <v>15</v>
      </c>
      <c r="AB917" s="77">
        <f t="shared" si="14"/>
        <v>70</v>
      </c>
    </row>
    <row r="918" spans="1:28" x14ac:dyDescent="0.3">
      <c r="A918" s="34">
        <v>42556</v>
      </c>
      <c r="B918">
        <v>1159</v>
      </c>
      <c r="C918" t="s">
        <v>1282</v>
      </c>
      <c r="D918" t="s">
        <v>1283</v>
      </c>
      <c r="E918">
        <v>38</v>
      </c>
      <c r="F918" t="s">
        <v>1644</v>
      </c>
      <c r="G918" t="s">
        <v>1513</v>
      </c>
      <c r="H918" t="s">
        <v>1622</v>
      </c>
      <c r="I918" s="102">
        <v>0.25</v>
      </c>
      <c r="J918" t="s">
        <v>1400</v>
      </c>
      <c r="K918" s="102">
        <v>0.53472222222222221</v>
      </c>
      <c r="L918">
        <v>8</v>
      </c>
      <c r="M918" t="s">
        <v>1329</v>
      </c>
      <c r="N918" t="s">
        <v>1359</v>
      </c>
      <c r="O918" s="102">
        <v>0.60416666666666663</v>
      </c>
      <c r="P918">
        <v>92</v>
      </c>
      <c r="Q918">
        <v>95</v>
      </c>
      <c r="R918" t="s">
        <v>51</v>
      </c>
      <c r="S918">
        <v>90</v>
      </c>
      <c r="T918" t="s">
        <v>51</v>
      </c>
      <c r="U918" t="s">
        <v>1369</v>
      </c>
      <c r="V918">
        <v>11</v>
      </c>
      <c r="W918" t="s">
        <v>1290</v>
      </c>
      <c r="X918">
        <v>3</v>
      </c>
      <c r="AB918" s="77">
        <f t="shared" si="14"/>
        <v>80</v>
      </c>
    </row>
    <row r="919" spans="1:28" x14ac:dyDescent="0.3">
      <c r="A919" s="34">
        <v>42557</v>
      </c>
      <c r="B919">
        <v>1159</v>
      </c>
      <c r="C919" t="s">
        <v>1282</v>
      </c>
      <c r="D919" t="s">
        <v>1283</v>
      </c>
      <c r="E919">
        <v>38</v>
      </c>
      <c r="F919" t="s">
        <v>1623</v>
      </c>
      <c r="G919" t="s">
        <v>1465</v>
      </c>
      <c r="H919" t="s">
        <v>1492</v>
      </c>
      <c r="I919" s="102">
        <v>0.99930555555555556</v>
      </c>
      <c r="J919" t="s">
        <v>1758</v>
      </c>
      <c r="K919" s="102">
        <v>0.52777777777777779</v>
      </c>
      <c r="L919">
        <v>7</v>
      </c>
      <c r="M919" t="s">
        <v>1301</v>
      </c>
      <c r="N919" t="s">
        <v>1434</v>
      </c>
      <c r="O919" s="102">
        <v>0.60416666666666663</v>
      </c>
      <c r="P919">
        <v>91</v>
      </c>
      <c r="Q919">
        <v>94</v>
      </c>
      <c r="R919" t="s">
        <v>51</v>
      </c>
      <c r="S919">
        <v>88</v>
      </c>
      <c r="T919" t="s">
        <v>51</v>
      </c>
      <c r="U919" t="s">
        <v>1305</v>
      </c>
      <c r="V919">
        <v>0</v>
      </c>
      <c r="W919" t="s">
        <v>1519</v>
      </c>
      <c r="X919">
        <v>16</v>
      </c>
      <c r="AB919" s="77">
        <f t="shared" si="14"/>
        <v>70</v>
      </c>
    </row>
    <row r="920" spans="1:28" x14ac:dyDescent="0.3">
      <c r="A920" s="34">
        <v>42558</v>
      </c>
      <c r="B920">
        <v>1159</v>
      </c>
      <c r="C920" t="s">
        <v>1282</v>
      </c>
      <c r="D920" t="s">
        <v>1283</v>
      </c>
      <c r="E920">
        <v>38</v>
      </c>
      <c r="F920" t="s">
        <v>1741</v>
      </c>
      <c r="G920" t="s">
        <v>1625</v>
      </c>
      <c r="H920" t="s">
        <v>1385</v>
      </c>
      <c r="I920" s="102">
        <v>7.6388888888888895E-2</v>
      </c>
      <c r="J920" t="s">
        <v>1777</v>
      </c>
      <c r="K920" s="102">
        <v>0.61111111111111105</v>
      </c>
      <c r="L920">
        <v>6</v>
      </c>
      <c r="M920" t="s">
        <v>1513</v>
      </c>
      <c r="N920" t="s">
        <v>1310</v>
      </c>
      <c r="O920" s="102">
        <v>3.4722222222222224E-2</v>
      </c>
      <c r="P920">
        <v>93</v>
      </c>
      <c r="Q920">
        <v>94</v>
      </c>
      <c r="R920" t="s">
        <v>51</v>
      </c>
      <c r="S920">
        <v>92</v>
      </c>
      <c r="T920" s="102">
        <v>0.73611111111111116</v>
      </c>
      <c r="U920" t="s">
        <v>1290</v>
      </c>
      <c r="V920">
        <v>24</v>
      </c>
      <c r="W920" t="s">
        <v>1745</v>
      </c>
      <c r="X920">
        <v>4</v>
      </c>
      <c r="AB920" s="77">
        <f t="shared" si="14"/>
        <v>60</v>
      </c>
    </row>
    <row r="921" spans="1:28" x14ac:dyDescent="0.3">
      <c r="A921" s="34">
        <v>42559</v>
      </c>
      <c r="B921">
        <v>1159</v>
      </c>
      <c r="C921" t="s">
        <v>1282</v>
      </c>
      <c r="D921" t="s">
        <v>1283</v>
      </c>
      <c r="E921">
        <v>38</v>
      </c>
      <c r="F921" t="s">
        <v>1722</v>
      </c>
      <c r="G921" t="s">
        <v>1308</v>
      </c>
      <c r="H921" t="s">
        <v>1502</v>
      </c>
      <c r="I921" s="102">
        <v>0.99930555555555556</v>
      </c>
      <c r="J921" t="s">
        <v>1507</v>
      </c>
      <c r="K921" s="102">
        <v>0.47916666666666669</v>
      </c>
      <c r="L921">
        <v>30</v>
      </c>
      <c r="M921" t="s">
        <v>1335</v>
      </c>
      <c r="N921" t="s">
        <v>1289</v>
      </c>
      <c r="O921" s="102">
        <v>0.58333333333333337</v>
      </c>
      <c r="P921">
        <v>90</v>
      </c>
      <c r="Q921">
        <v>95</v>
      </c>
      <c r="R921" t="s">
        <v>51</v>
      </c>
      <c r="S921">
        <v>86</v>
      </c>
      <c r="T921" t="s">
        <v>51</v>
      </c>
      <c r="U921" t="s">
        <v>1402</v>
      </c>
      <c r="V921">
        <v>21</v>
      </c>
      <c r="W921" t="s">
        <v>1373</v>
      </c>
      <c r="X921">
        <v>1</v>
      </c>
      <c r="AB921" s="77">
        <f t="shared" si="14"/>
        <v>300</v>
      </c>
    </row>
    <row r="922" spans="1:28" x14ac:dyDescent="0.3">
      <c r="A922" s="34">
        <v>42560</v>
      </c>
      <c r="B922">
        <v>1159</v>
      </c>
      <c r="C922" t="s">
        <v>1282</v>
      </c>
      <c r="D922" t="s">
        <v>1283</v>
      </c>
      <c r="E922">
        <v>38</v>
      </c>
      <c r="F922" t="s">
        <v>1385</v>
      </c>
      <c r="G922" t="s">
        <v>1308</v>
      </c>
      <c r="H922" t="s">
        <v>1357</v>
      </c>
      <c r="I922" s="102">
        <v>0.21527777777777779</v>
      </c>
      <c r="J922" t="s">
        <v>1775</v>
      </c>
      <c r="K922" s="102">
        <v>0.6875</v>
      </c>
      <c r="L922">
        <v>7</v>
      </c>
      <c r="M922" t="s">
        <v>1296</v>
      </c>
      <c r="N922" t="s">
        <v>1327</v>
      </c>
      <c r="O922" s="102">
        <v>0.57638888888888895</v>
      </c>
      <c r="P922">
        <v>86</v>
      </c>
      <c r="Q922">
        <v>95</v>
      </c>
      <c r="R922" t="s">
        <v>51</v>
      </c>
      <c r="S922">
        <v>79</v>
      </c>
      <c r="T922" s="102">
        <v>0.56944444444444442</v>
      </c>
      <c r="U922" t="s">
        <v>1514</v>
      </c>
      <c r="V922">
        <v>0</v>
      </c>
      <c r="W922" t="s">
        <v>1620</v>
      </c>
      <c r="X922">
        <v>24</v>
      </c>
      <c r="AB922" s="77">
        <f t="shared" si="14"/>
        <v>70</v>
      </c>
    </row>
    <row r="923" spans="1:28" x14ac:dyDescent="0.3">
      <c r="A923" s="34">
        <v>42561</v>
      </c>
      <c r="B923">
        <v>1159</v>
      </c>
      <c r="C923" t="s">
        <v>1282</v>
      </c>
      <c r="D923" t="s">
        <v>1283</v>
      </c>
      <c r="E923">
        <v>38</v>
      </c>
      <c r="F923" t="s">
        <v>1644</v>
      </c>
      <c r="G923" t="s">
        <v>1737</v>
      </c>
      <c r="H923" t="s">
        <v>1394</v>
      </c>
      <c r="I923" s="102">
        <v>0.20138888888888887</v>
      </c>
      <c r="J923" t="s">
        <v>1665</v>
      </c>
      <c r="K923" s="102">
        <v>0.60416666666666663</v>
      </c>
      <c r="L923">
        <v>28</v>
      </c>
      <c r="M923" t="s">
        <v>1326</v>
      </c>
      <c r="N923" t="s">
        <v>1327</v>
      </c>
      <c r="O923" s="102">
        <v>0.3263888888888889</v>
      </c>
      <c r="P923">
        <v>87</v>
      </c>
      <c r="Q923">
        <v>95</v>
      </c>
      <c r="R923" t="s">
        <v>51</v>
      </c>
      <c r="S923">
        <v>77</v>
      </c>
      <c r="T923" s="102">
        <v>0.65972222222222221</v>
      </c>
      <c r="U923" t="s">
        <v>1707</v>
      </c>
      <c r="V923">
        <v>22</v>
      </c>
      <c r="W923" t="s">
        <v>1565</v>
      </c>
      <c r="X923">
        <v>3</v>
      </c>
      <c r="AB923" s="77">
        <f t="shared" si="14"/>
        <v>280</v>
      </c>
    </row>
    <row r="924" spans="1:28" x14ac:dyDescent="0.3">
      <c r="A924" s="34">
        <v>42562</v>
      </c>
      <c r="B924">
        <v>1159</v>
      </c>
      <c r="C924" t="s">
        <v>1282</v>
      </c>
      <c r="D924" t="s">
        <v>1283</v>
      </c>
      <c r="E924">
        <v>38</v>
      </c>
      <c r="F924" t="s">
        <v>1686</v>
      </c>
      <c r="G924" t="s">
        <v>1625</v>
      </c>
      <c r="H924" t="s">
        <v>1661</v>
      </c>
      <c r="I924" s="102">
        <v>0.86111111111111116</v>
      </c>
      <c r="J924" t="s">
        <v>1591</v>
      </c>
      <c r="K924" s="102">
        <v>0.4861111111111111</v>
      </c>
      <c r="L924">
        <v>32</v>
      </c>
      <c r="M924" t="s">
        <v>1288</v>
      </c>
      <c r="N924" t="s">
        <v>1436</v>
      </c>
      <c r="O924" s="102">
        <v>0.84027777777777779</v>
      </c>
      <c r="P924">
        <v>87</v>
      </c>
      <c r="Q924">
        <v>95</v>
      </c>
      <c r="R924" t="s">
        <v>51</v>
      </c>
      <c r="S924">
        <v>80</v>
      </c>
      <c r="T924" t="s">
        <v>51</v>
      </c>
      <c r="U924" t="s">
        <v>1662</v>
      </c>
      <c r="V924">
        <v>22</v>
      </c>
      <c r="W924" t="s">
        <v>1477</v>
      </c>
      <c r="X924">
        <v>2</v>
      </c>
      <c r="AB924" s="77">
        <f t="shared" si="14"/>
        <v>320</v>
      </c>
    </row>
    <row r="925" spans="1:28" x14ac:dyDescent="0.3">
      <c r="A925" s="34">
        <v>42563</v>
      </c>
      <c r="B925">
        <v>1159</v>
      </c>
      <c r="C925" t="s">
        <v>1282</v>
      </c>
      <c r="D925" t="s">
        <v>1283</v>
      </c>
      <c r="E925">
        <v>38</v>
      </c>
      <c r="F925" t="s">
        <v>1563</v>
      </c>
      <c r="G925" t="s">
        <v>1344</v>
      </c>
      <c r="H925" t="s">
        <v>1530</v>
      </c>
      <c r="I925" s="102">
        <v>0.99930555555555556</v>
      </c>
      <c r="J925" t="s">
        <v>1550</v>
      </c>
      <c r="K925" s="102">
        <v>0.61805555555555558</v>
      </c>
      <c r="L925">
        <v>32</v>
      </c>
      <c r="M925" t="s">
        <v>1301</v>
      </c>
      <c r="N925" t="s">
        <v>1357</v>
      </c>
      <c r="O925" s="102">
        <v>0.51388888888888895</v>
      </c>
      <c r="P925">
        <v>75</v>
      </c>
      <c r="Q925">
        <v>92</v>
      </c>
      <c r="R925" s="102">
        <v>0.99305555555555547</v>
      </c>
      <c r="S925">
        <v>63</v>
      </c>
      <c r="T925" s="102">
        <v>0.5625</v>
      </c>
      <c r="U925" t="s">
        <v>1650</v>
      </c>
      <c r="V925">
        <v>22</v>
      </c>
      <c r="W925" t="s">
        <v>1564</v>
      </c>
      <c r="X925">
        <v>4</v>
      </c>
      <c r="AB925" s="77">
        <f t="shared" si="14"/>
        <v>320</v>
      </c>
    </row>
    <row r="926" spans="1:28" x14ac:dyDescent="0.3">
      <c r="A926" s="34">
        <v>42564</v>
      </c>
      <c r="B926">
        <v>1159</v>
      </c>
      <c r="C926" t="s">
        <v>1282</v>
      </c>
      <c r="D926" t="s">
        <v>1283</v>
      </c>
      <c r="E926">
        <v>38</v>
      </c>
      <c r="F926" t="s">
        <v>1295</v>
      </c>
      <c r="G926" t="s">
        <v>1458</v>
      </c>
      <c r="H926" t="s">
        <v>1307</v>
      </c>
      <c r="I926" s="102">
        <v>0.99930555555555556</v>
      </c>
      <c r="J926" t="s">
        <v>1696</v>
      </c>
      <c r="K926" s="102">
        <v>0.57638888888888895</v>
      </c>
      <c r="L926">
        <v>33</v>
      </c>
      <c r="M926" t="s">
        <v>1329</v>
      </c>
      <c r="N926" t="s">
        <v>1501</v>
      </c>
      <c r="O926" s="102">
        <v>0.49305555555555558</v>
      </c>
      <c r="P926">
        <v>75</v>
      </c>
      <c r="Q926">
        <v>93</v>
      </c>
      <c r="R926" t="s">
        <v>51</v>
      </c>
      <c r="S926">
        <v>62</v>
      </c>
      <c r="T926" t="s">
        <v>51</v>
      </c>
      <c r="U926" t="s">
        <v>1926</v>
      </c>
      <c r="V926">
        <v>21</v>
      </c>
      <c r="W926" t="s">
        <v>1692</v>
      </c>
      <c r="X926">
        <v>1</v>
      </c>
      <c r="AB926" s="77">
        <f t="shared" si="14"/>
        <v>330</v>
      </c>
    </row>
    <row r="927" spans="1:28" x14ac:dyDescent="0.3">
      <c r="A927" s="34">
        <v>42565</v>
      </c>
      <c r="B927">
        <v>1159</v>
      </c>
      <c r="C927" t="s">
        <v>1282</v>
      </c>
      <c r="D927" t="s">
        <v>1283</v>
      </c>
      <c r="E927">
        <v>38</v>
      </c>
      <c r="F927" t="s">
        <v>1617</v>
      </c>
      <c r="G927" t="s">
        <v>1308</v>
      </c>
      <c r="H927" t="s">
        <v>1302</v>
      </c>
      <c r="I927" s="102">
        <v>0.21527777777777779</v>
      </c>
      <c r="J927" t="s">
        <v>1753</v>
      </c>
      <c r="K927" s="102">
        <v>0.57638888888888895</v>
      </c>
      <c r="L927">
        <v>7</v>
      </c>
      <c r="M927" t="s">
        <v>1329</v>
      </c>
      <c r="N927" t="s">
        <v>1456</v>
      </c>
      <c r="O927" s="102">
        <v>0.70833333333333337</v>
      </c>
      <c r="P927">
        <v>68</v>
      </c>
      <c r="Q927">
        <v>93</v>
      </c>
      <c r="R927" t="s">
        <v>51</v>
      </c>
      <c r="S927">
        <v>60</v>
      </c>
      <c r="T927" t="s">
        <v>51</v>
      </c>
      <c r="U927" t="s">
        <v>1343</v>
      </c>
      <c r="V927" t="s">
        <v>51</v>
      </c>
      <c r="W927" t="s">
        <v>1782</v>
      </c>
      <c r="X927">
        <v>4</v>
      </c>
      <c r="AB927" s="77">
        <f t="shared" si="14"/>
        <v>70</v>
      </c>
    </row>
    <row r="928" spans="1:28" x14ac:dyDescent="0.3">
      <c r="A928" s="34">
        <v>42566</v>
      </c>
      <c r="B928">
        <v>1159</v>
      </c>
      <c r="C928" t="s">
        <v>1282</v>
      </c>
      <c r="D928" t="s">
        <v>1283</v>
      </c>
      <c r="E928">
        <v>38</v>
      </c>
      <c r="F928" t="s">
        <v>1287</v>
      </c>
      <c r="G928" t="s">
        <v>1308</v>
      </c>
      <c r="H928" t="s">
        <v>1486</v>
      </c>
      <c r="I928" s="102">
        <v>0.20833333333333334</v>
      </c>
      <c r="J928" t="s">
        <v>1507</v>
      </c>
      <c r="K928" s="102">
        <v>0.41666666666666669</v>
      </c>
      <c r="L928">
        <v>7</v>
      </c>
      <c r="M928" t="s">
        <v>1322</v>
      </c>
      <c r="N928" t="s">
        <v>1530</v>
      </c>
      <c r="O928" s="102">
        <v>0.61111111111111105</v>
      </c>
      <c r="P928">
        <v>72</v>
      </c>
      <c r="Q928">
        <v>93</v>
      </c>
      <c r="R928" s="102">
        <v>0.13194444444444445</v>
      </c>
      <c r="S928">
        <v>56</v>
      </c>
      <c r="T928" t="s">
        <v>51</v>
      </c>
      <c r="U928" t="s">
        <v>1557</v>
      </c>
      <c r="V928">
        <v>0</v>
      </c>
      <c r="W928" t="s">
        <v>1579</v>
      </c>
      <c r="X928">
        <v>19</v>
      </c>
      <c r="AB928" s="77">
        <f t="shared" si="14"/>
        <v>70</v>
      </c>
    </row>
    <row r="929" spans="1:28" x14ac:dyDescent="0.3">
      <c r="A929" s="34">
        <v>42567</v>
      </c>
      <c r="B929">
        <v>1159</v>
      </c>
      <c r="C929" t="s">
        <v>1282</v>
      </c>
      <c r="D929" t="s">
        <v>1283</v>
      </c>
      <c r="E929">
        <v>38</v>
      </c>
      <c r="F929" t="s">
        <v>1729</v>
      </c>
      <c r="G929" t="s">
        <v>1308</v>
      </c>
      <c r="H929" t="s">
        <v>1544</v>
      </c>
      <c r="I929" s="102">
        <v>0.20833333333333334</v>
      </c>
      <c r="J929" t="s">
        <v>1724</v>
      </c>
      <c r="K929" s="102">
        <v>0.3263888888888889</v>
      </c>
      <c r="L929">
        <v>9</v>
      </c>
      <c r="M929" t="s">
        <v>1384</v>
      </c>
      <c r="N929" t="s">
        <v>1357</v>
      </c>
      <c r="O929" s="102">
        <v>0.55555555555555558</v>
      </c>
      <c r="P929">
        <v>76</v>
      </c>
      <c r="Q929">
        <v>94</v>
      </c>
      <c r="R929" t="s">
        <v>51</v>
      </c>
      <c r="S929">
        <v>66</v>
      </c>
      <c r="T929" s="102">
        <v>0.3263888888888889</v>
      </c>
      <c r="U929" t="s">
        <v>1752</v>
      </c>
      <c r="V929">
        <v>0</v>
      </c>
      <c r="W929" t="s">
        <v>1564</v>
      </c>
      <c r="X929">
        <v>18</v>
      </c>
      <c r="AB929" s="77">
        <f t="shared" si="14"/>
        <v>90</v>
      </c>
    </row>
    <row r="930" spans="1:28" x14ac:dyDescent="0.3">
      <c r="A930" s="34">
        <v>42568</v>
      </c>
      <c r="B930">
        <v>1159</v>
      </c>
      <c r="C930" t="s">
        <v>1282</v>
      </c>
      <c r="D930" t="s">
        <v>1283</v>
      </c>
      <c r="E930">
        <v>38</v>
      </c>
      <c r="F930" t="s">
        <v>1571</v>
      </c>
      <c r="G930" t="s">
        <v>1308</v>
      </c>
      <c r="H930" t="s">
        <v>1307</v>
      </c>
      <c r="I930" s="102">
        <v>0.16666666666666666</v>
      </c>
      <c r="J930" t="s">
        <v>1743</v>
      </c>
      <c r="K930" s="102">
        <v>0.67361111111111116</v>
      </c>
      <c r="L930">
        <v>24</v>
      </c>
      <c r="M930" t="s">
        <v>1335</v>
      </c>
      <c r="N930" t="s">
        <v>1310</v>
      </c>
      <c r="O930" s="102">
        <v>6.25E-2</v>
      </c>
      <c r="P930">
        <v>87</v>
      </c>
      <c r="Q930">
        <v>95</v>
      </c>
      <c r="R930" t="s">
        <v>51</v>
      </c>
      <c r="S930">
        <v>73</v>
      </c>
      <c r="T930" s="102">
        <v>0.34722222222222227</v>
      </c>
      <c r="U930" t="s">
        <v>1547</v>
      </c>
      <c r="V930">
        <v>0</v>
      </c>
      <c r="W930" t="s">
        <v>1306</v>
      </c>
      <c r="X930" t="s">
        <v>51</v>
      </c>
      <c r="AB930" s="77">
        <f t="shared" si="14"/>
        <v>240</v>
      </c>
    </row>
    <row r="931" spans="1:28" x14ac:dyDescent="0.3">
      <c r="A931" s="34">
        <v>42569</v>
      </c>
      <c r="B931">
        <v>1159</v>
      </c>
      <c r="C931" t="s">
        <v>1282</v>
      </c>
      <c r="D931" t="s">
        <v>1283</v>
      </c>
      <c r="E931">
        <v>38</v>
      </c>
      <c r="F931" t="s">
        <v>1365</v>
      </c>
      <c r="G931" t="s">
        <v>1308</v>
      </c>
      <c r="H931" t="s">
        <v>1721</v>
      </c>
      <c r="I931" s="102">
        <v>0.20138888888888887</v>
      </c>
      <c r="J931" t="s">
        <v>2082</v>
      </c>
      <c r="K931" s="102">
        <v>0.98611111111111116</v>
      </c>
      <c r="L931">
        <v>20</v>
      </c>
      <c r="M931" t="s">
        <v>1431</v>
      </c>
      <c r="N931" t="s">
        <v>1404</v>
      </c>
      <c r="O931" s="102">
        <v>0.89583333333333337</v>
      </c>
      <c r="P931">
        <v>84</v>
      </c>
      <c r="Q931">
        <v>95</v>
      </c>
      <c r="R931" t="s">
        <v>51</v>
      </c>
      <c r="S931">
        <v>54</v>
      </c>
      <c r="T931" s="102">
        <v>0.98611111111111116</v>
      </c>
      <c r="U931" t="s">
        <v>1306</v>
      </c>
      <c r="V931">
        <v>0</v>
      </c>
      <c r="W931" t="s">
        <v>1839</v>
      </c>
      <c r="X931">
        <v>24</v>
      </c>
      <c r="AB931" s="77">
        <f t="shared" si="14"/>
        <v>200</v>
      </c>
    </row>
    <row r="932" spans="1:28" x14ac:dyDescent="0.3">
      <c r="A932" s="34">
        <v>42570</v>
      </c>
      <c r="B932">
        <v>1159</v>
      </c>
      <c r="C932" t="s">
        <v>1282</v>
      </c>
      <c r="D932" t="s">
        <v>1283</v>
      </c>
      <c r="E932">
        <v>38</v>
      </c>
      <c r="F932" t="s">
        <v>1775</v>
      </c>
      <c r="G932" t="s">
        <v>1308</v>
      </c>
      <c r="H932" t="s">
        <v>1571</v>
      </c>
      <c r="I932" s="102">
        <v>0.99930555555555556</v>
      </c>
      <c r="J932" t="s">
        <v>1929</v>
      </c>
      <c r="K932" s="102">
        <v>0.58333333333333337</v>
      </c>
      <c r="L932">
        <v>28</v>
      </c>
      <c r="M932" t="s">
        <v>1435</v>
      </c>
      <c r="N932" t="s">
        <v>1436</v>
      </c>
      <c r="O932" s="102">
        <v>2.0833333333333332E-2</v>
      </c>
      <c r="P932">
        <v>73</v>
      </c>
      <c r="Q932">
        <v>94</v>
      </c>
      <c r="R932" t="s">
        <v>51</v>
      </c>
      <c r="S932">
        <v>55</v>
      </c>
      <c r="T932" s="102">
        <v>0.35416666666666669</v>
      </c>
      <c r="U932" t="s">
        <v>1874</v>
      </c>
      <c r="V932">
        <v>22</v>
      </c>
      <c r="W932" t="s">
        <v>1910</v>
      </c>
      <c r="X932">
        <v>2</v>
      </c>
      <c r="AB932" s="77">
        <f t="shared" si="14"/>
        <v>280</v>
      </c>
    </row>
    <row r="933" spans="1:28" x14ac:dyDescent="0.3">
      <c r="A933" s="34">
        <v>42571</v>
      </c>
      <c r="B933">
        <v>1159</v>
      </c>
      <c r="C933" t="s">
        <v>1282</v>
      </c>
      <c r="D933" t="s">
        <v>1283</v>
      </c>
      <c r="E933">
        <v>38</v>
      </c>
      <c r="F933" t="s">
        <v>1750</v>
      </c>
      <c r="G933" t="s">
        <v>1308</v>
      </c>
      <c r="H933" t="s">
        <v>1303</v>
      </c>
      <c r="I933" s="102">
        <v>8.3333333333333329E-2</v>
      </c>
      <c r="J933" t="s">
        <v>1584</v>
      </c>
      <c r="K933" s="102">
        <v>0.70138888888888884</v>
      </c>
      <c r="L933">
        <v>31</v>
      </c>
      <c r="M933" t="s">
        <v>1296</v>
      </c>
      <c r="N933" t="s">
        <v>1436</v>
      </c>
      <c r="O933" s="102">
        <v>0.57638888888888895</v>
      </c>
      <c r="P933">
        <v>84</v>
      </c>
      <c r="Q933">
        <v>94</v>
      </c>
      <c r="R933" t="s">
        <v>51</v>
      </c>
      <c r="S933">
        <v>70</v>
      </c>
      <c r="T933" s="102">
        <v>0.64583333333333337</v>
      </c>
      <c r="U933" t="s">
        <v>1511</v>
      </c>
      <c r="V933">
        <v>22</v>
      </c>
      <c r="W933" t="s">
        <v>1545</v>
      </c>
      <c r="X933">
        <v>3</v>
      </c>
      <c r="AB933" s="77">
        <f t="shared" si="14"/>
        <v>310</v>
      </c>
    </row>
    <row r="934" spans="1:28" x14ac:dyDescent="0.3">
      <c r="A934" s="34">
        <v>42572</v>
      </c>
      <c r="B934">
        <v>1159</v>
      </c>
      <c r="C934" t="s">
        <v>1282</v>
      </c>
      <c r="D934" t="s">
        <v>1283</v>
      </c>
      <c r="E934">
        <v>38</v>
      </c>
      <c r="F934" t="s">
        <v>1623</v>
      </c>
      <c r="G934" t="s">
        <v>1308</v>
      </c>
      <c r="H934" t="s">
        <v>1729</v>
      </c>
      <c r="I934" s="102">
        <v>8.3333333333333329E-2</v>
      </c>
      <c r="J934" t="s">
        <v>1584</v>
      </c>
      <c r="K934" s="102">
        <v>0.40277777777777773</v>
      </c>
      <c r="L934">
        <v>31</v>
      </c>
      <c r="M934" t="s">
        <v>1358</v>
      </c>
      <c r="N934" t="s">
        <v>1340</v>
      </c>
      <c r="O934" s="102">
        <v>0.41666666666666669</v>
      </c>
      <c r="P934">
        <v>89</v>
      </c>
      <c r="Q934">
        <v>95</v>
      </c>
      <c r="R934" s="102">
        <v>0.97222222222222221</v>
      </c>
      <c r="S934">
        <v>85</v>
      </c>
      <c r="T934" s="102">
        <v>0.72916666666666663</v>
      </c>
      <c r="U934" t="s">
        <v>1519</v>
      </c>
      <c r="V934">
        <v>0</v>
      </c>
      <c r="W934" t="s">
        <v>1697</v>
      </c>
      <c r="X934">
        <v>18</v>
      </c>
      <c r="AB934" s="77">
        <f t="shared" si="14"/>
        <v>310</v>
      </c>
    </row>
    <row r="935" spans="1:28" x14ac:dyDescent="0.3">
      <c r="A935" s="34">
        <v>42573</v>
      </c>
      <c r="B935">
        <v>1159</v>
      </c>
      <c r="C935" t="s">
        <v>1282</v>
      </c>
      <c r="D935" t="s">
        <v>1283</v>
      </c>
      <c r="E935">
        <v>38</v>
      </c>
      <c r="F935" t="s">
        <v>1516</v>
      </c>
      <c r="G935" t="s">
        <v>1308</v>
      </c>
      <c r="H935" t="s">
        <v>1328</v>
      </c>
      <c r="I935" s="102">
        <v>0.20138888888888887</v>
      </c>
      <c r="J935" t="s">
        <v>1744</v>
      </c>
      <c r="K935" s="102">
        <v>0.625</v>
      </c>
      <c r="L935">
        <v>28</v>
      </c>
      <c r="M935" t="s">
        <v>1396</v>
      </c>
      <c r="N935" t="s">
        <v>1333</v>
      </c>
      <c r="O935" s="102">
        <v>0.875</v>
      </c>
      <c r="P935">
        <v>87</v>
      </c>
      <c r="Q935">
        <v>95</v>
      </c>
      <c r="R935" t="s">
        <v>51</v>
      </c>
      <c r="S935">
        <v>73</v>
      </c>
      <c r="T935" s="102">
        <v>0.51388888888888895</v>
      </c>
      <c r="U935" t="s">
        <v>1705</v>
      </c>
      <c r="V935">
        <v>23</v>
      </c>
      <c r="W935" t="s">
        <v>1620</v>
      </c>
      <c r="X935">
        <v>3</v>
      </c>
      <c r="AB935" s="77">
        <f t="shared" si="14"/>
        <v>280</v>
      </c>
    </row>
    <row r="936" spans="1:28" x14ac:dyDescent="0.3">
      <c r="A936" s="34">
        <v>42574</v>
      </c>
      <c r="B936">
        <v>1159</v>
      </c>
      <c r="C936" t="s">
        <v>1282</v>
      </c>
      <c r="D936" t="s">
        <v>1283</v>
      </c>
      <c r="E936">
        <v>38</v>
      </c>
      <c r="F936" t="s">
        <v>1741</v>
      </c>
      <c r="G936" t="s">
        <v>1308</v>
      </c>
      <c r="H936" t="s">
        <v>1597</v>
      </c>
      <c r="I936" s="102">
        <v>0.99930555555555556</v>
      </c>
      <c r="J936" t="s">
        <v>1739</v>
      </c>
      <c r="K936" s="102">
        <v>0.58333333333333337</v>
      </c>
      <c r="L936">
        <v>0</v>
      </c>
      <c r="M936" t="s">
        <v>1288</v>
      </c>
      <c r="N936" t="s">
        <v>1356</v>
      </c>
      <c r="O936" s="102">
        <v>6.9444444444444441E-3</v>
      </c>
      <c r="P936">
        <v>80</v>
      </c>
      <c r="Q936">
        <v>94</v>
      </c>
      <c r="R936" s="102">
        <v>0.96527777777777779</v>
      </c>
      <c r="S936">
        <v>78</v>
      </c>
      <c r="T936" t="s">
        <v>51</v>
      </c>
      <c r="U936" t="s">
        <v>1784</v>
      </c>
      <c r="V936">
        <v>11</v>
      </c>
      <c r="W936" t="s">
        <v>1667</v>
      </c>
      <c r="X936">
        <v>4</v>
      </c>
      <c r="AB936" s="77">
        <f t="shared" si="14"/>
        <v>0</v>
      </c>
    </row>
    <row r="937" spans="1:28" x14ac:dyDescent="0.3">
      <c r="A937" s="34">
        <v>42575</v>
      </c>
      <c r="B937">
        <v>1159</v>
      </c>
      <c r="C937" t="s">
        <v>1282</v>
      </c>
      <c r="D937" t="s">
        <v>1283</v>
      </c>
      <c r="E937">
        <v>38</v>
      </c>
      <c r="F937" t="s">
        <v>1728</v>
      </c>
      <c r="G937" t="s">
        <v>1308</v>
      </c>
      <c r="H937" t="s">
        <v>1530</v>
      </c>
      <c r="I937" s="102">
        <v>0.22916666666666666</v>
      </c>
      <c r="J937" t="s">
        <v>1889</v>
      </c>
      <c r="K937" s="102">
        <v>0.63194444444444442</v>
      </c>
      <c r="L937">
        <v>7</v>
      </c>
      <c r="M937" t="s">
        <v>1326</v>
      </c>
      <c r="N937" t="s">
        <v>1384</v>
      </c>
      <c r="O937" s="102">
        <v>0.58333333333333337</v>
      </c>
      <c r="P937">
        <v>77</v>
      </c>
      <c r="Q937">
        <v>94</v>
      </c>
      <c r="R937" t="s">
        <v>51</v>
      </c>
      <c r="S937">
        <v>69</v>
      </c>
      <c r="T937" s="102">
        <v>0.64583333333333337</v>
      </c>
      <c r="U937" t="s">
        <v>1649</v>
      </c>
      <c r="V937">
        <v>0</v>
      </c>
      <c r="W937" t="s">
        <v>1494</v>
      </c>
      <c r="X937">
        <v>16</v>
      </c>
      <c r="AB937" s="77">
        <f t="shared" si="14"/>
        <v>70</v>
      </c>
    </row>
    <row r="938" spans="1:28" x14ac:dyDescent="0.3">
      <c r="A938" s="34">
        <v>42576</v>
      </c>
      <c r="B938">
        <v>1159</v>
      </c>
      <c r="C938" t="s">
        <v>1282</v>
      </c>
      <c r="D938" t="s">
        <v>1283</v>
      </c>
      <c r="E938">
        <v>38</v>
      </c>
      <c r="F938" t="s">
        <v>1395</v>
      </c>
      <c r="G938" t="s">
        <v>1308</v>
      </c>
      <c r="H938" t="s">
        <v>1530</v>
      </c>
      <c r="I938" s="102">
        <v>0.20833333333333334</v>
      </c>
      <c r="J938" t="s">
        <v>1743</v>
      </c>
      <c r="K938" s="102">
        <v>0.52777777777777779</v>
      </c>
      <c r="L938">
        <v>8</v>
      </c>
      <c r="M938" t="s">
        <v>1335</v>
      </c>
      <c r="N938" t="s">
        <v>1391</v>
      </c>
      <c r="O938" s="102">
        <v>0.46527777777777773</v>
      </c>
      <c r="P938">
        <v>82</v>
      </c>
      <c r="Q938">
        <v>94</v>
      </c>
      <c r="R938" t="s">
        <v>51</v>
      </c>
      <c r="S938">
        <v>76</v>
      </c>
      <c r="T938" s="102">
        <v>0.46527777777777773</v>
      </c>
      <c r="U938" t="s">
        <v>1692</v>
      </c>
      <c r="V938">
        <v>21</v>
      </c>
      <c r="W938" t="s">
        <v>1727</v>
      </c>
      <c r="X938">
        <v>4</v>
      </c>
      <c r="AB938" s="77">
        <f t="shared" si="14"/>
        <v>80</v>
      </c>
    </row>
    <row r="939" spans="1:28" x14ac:dyDescent="0.3">
      <c r="A939" s="34">
        <v>42577</v>
      </c>
      <c r="B939">
        <v>1159</v>
      </c>
      <c r="C939" t="s">
        <v>1282</v>
      </c>
      <c r="D939" t="s">
        <v>1283</v>
      </c>
      <c r="E939">
        <v>38</v>
      </c>
      <c r="F939" t="s">
        <v>1724</v>
      </c>
      <c r="G939" t="s">
        <v>1308</v>
      </c>
      <c r="H939" t="s">
        <v>1330</v>
      </c>
      <c r="I939" s="102">
        <v>0.20833333333333334</v>
      </c>
      <c r="J939" t="s">
        <v>1734</v>
      </c>
      <c r="K939" s="102">
        <v>0.43055555555555558</v>
      </c>
      <c r="L939">
        <v>7</v>
      </c>
      <c r="M939" t="s">
        <v>1288</v>
      </c>
      <c r="N939" t="s">
        <v>1436</v>
      </c>
      <c r="O939" s="102">
        <v>0.51388888888888895</v>
      </c>
      <c r="P939">
        <v>91</v>
      </c>
      <c r="Q939">
        <v>95</v>
      </c>
      <c r="R939" s="102">
        <v>0.20138888888888887</v>
      </c>
      <c r="S939">
        <v>82</v>
      </c>
      <c r="T939" t="s">
        <v>51</v>
      </c>
      <c r="U939" t="s">
        <v>1649</v>
      </c>
      <c r="V939" t="s">
        <v>51</v>
      </c>
      <c r="W939" t="s">
        <v>1503</v>
      </c>
      <c r="X939">
        <v>4</v>
      </c>
      <c r="AB939" s="77">
        <f t="shared" si="14"/>
        <v>70</v>
      </c>
    </row>
    <row r="940" spans="1:28" x14ac:dyDescent="0.3">
      <c r="A940" s="34">
        <v>42578</v>
      </c>
      <c r="B940">
        <v>1159</v>
      </c>
      <c r="C940" t="s">
        <v>1282</v>
      </c>
      <c r="D940" t="s">
        <v>1283</v>
      </c>
      <c r="E940">
        <v>38</v>
      </c>
      <c r="F940" t="s">
        <v>1758</v>
      </c>
      <c r="G940" t="s">
        <v>1308</v>
      </c>
      <c r="H940" t="s">
        <v>1571</v>
      </c>
      <c r="I940" s="102">
        <v>0.20833333333333334</v>
      </c>
      <c r="J940" t="s">
        <v>1731</v>
      </c>
      <c r="K940" s="102">
        <v>0.49305555555555558</v>
      </c>
      <c r="L940">
        <v>2</v>
      </c>
      <c r="M940" t="s">
        <v>1296</v>
      </c>
      <c r="N940" t="s">
        <v>1356</v>
      </c>
      <c r="O940" s="102">
        <v>0.57638888888888895</v>
      </c>
      <c r="P940">
        <v>83</v>
      </c>
      <c r="Q940">
        <v>94</v>
      </c>
      <c r="R940" t="s">
        <v>51</v>
      </c>
      <c r="S940">
        <v>74</v>
      </c>
      <c r="T940" s="102">
        <v>0.47916666666666669</v>
      </c>
      <c r="U940" t="s">
        <v>1831</v>
      </c>
      <c r="V940">
        <v>11</v>
      </c>
      <c r="W940" t="s">
        <v>1560</v>
      </c>
      <c r="X940">
        <v>18</v>
      </c>
      <c r="AB940" s="77">
        <f t="shared" si="14"/>
        <v>20</v>
      </c>
    </row>
    <row r="941" spans="1:28" x14ac:dyDescent="0.3">
      <c r="A941" s="34">
        <v>42579</v>
      </c>
      <c r="B941">
        <v>1159</v>
      </c>
      <c r="C941" t="s">
        <v>1282</v>
      </c>
      <c r="D941" t="s">
        <v>1283</v>
      </c>
      <c r="E941">
        <v>38</v>
      </c>
      <c r="F941" t="s">
        <v>1753</v>
      </c>
      <c r="G941" t="s">
        <v>1308</v>
      </c>
      <c r="H941" t="s">
        <v>1303</v>
      </c>
      <c r="I941" s="102">
        <v>0.99930555555555556</v>
      </c>
      <c r="J941" t="s">
        <v>1733</v>
      </c>
      <c r="K941" s="102">
        <v>0.60416666666666663</v>
      </c>
      <c r="L941">
        <v>10</v>
      </c>
      <c r="M941" t="s">
        <v>1296</v>
      </c>
      <c r="N941" t="s">
        <v>1297</v>
      </c>
      <c r="O941" s="102">
        <v>0.375</v>
      </c>
      <c r="P941">
        <v>79</v>
      </c>
      <c r="Q941">
        <v>93</v>
      </c>
      <c r="R941" s="102">
        <v>0.97916666666666663</v>
      </c>
      <c r="S941">
        <v>62</v>
      </c>
      <c r="T941" s="102">
        <v>0.40277777777777773</v>
      </c>
      <c r="U941" t="s">
        <v>1332</v>
      </c>
      <c r="V941">
        <v>0</v>
      </c>
      <c r="W941" t="s">
        <v>1312</v>
      </c>
      <c r="X941">
        <v>24</v>
      </c>
      <c r="AB941" s="77">
        <f t="shared" si="14"/>
        <v>100</v>
      </c>
    </row>
    <row r="942" spans="1:28" x14ac:dyDescent="0.3">
      <c r="A942" s="34">
        <v>42580</v>
      </c>
      <c r="B942">
        <v>1159</v>
      </c>
      <c r="C942" t="s">
        <v>1282</v>
      </c>
      <c r="D942" t="s">
        <v>1283</v>
      </c>
      <c r="E942">
        <v>38</v>
      </c>
      <c r="F942" t="s">
        <v>1623</v>
      </c>
      <c r="G942" t="s">
        <v>1308</v>
      </c>
      <c r="H942" t="s">
        <v>1669</v>
      </c>
      <c r="I942" s="102">
        <v>0.20138888888888887</v>
      </c>
      <c r="J942" t="s">
        <v>1365</v>
      </c>
      <c r="K942" s="102">
        <v>0.60416666666666663</v>
      </c>
      <c r="L942">
        <v>21</v>
      </c>
      <c r="M942" t="s">
        <v>1358</v>
      </c>
      <c r="N942" t="s">
        <v>1561</v>
      </c>
      <c r="O942" s="102">
        <v>0.17361111111111113</v>
      </c>
      <c r="P942">
        <v>85</v>
      </c>
      <c r="Q942">
        <v>94</v>
      </c>
      <c r="R942" t="s">
        <v>51</v>
      </c>
      <c r="S942">
        <v>79</v>
      </c>
      <c r="T942" t="s">
        <v>51</v>
      </c>
      <c r="U942" t="s">
        <v>1312</v>
      </c>
      <c r="V942">
        <v>0</v>
      </c>
      <c r="W942" t="s">
        <v>1306</v>
      </c>
      <c r="X942">
        <v>17</v>
      </c>
      <c r="AB942" s="77">
        <f t="shared" si="14"/>
        <v>210</v>
      </c>
    </row>
    <row r="943" spans="1:28" x14ac:dyDescent="0.3">
      <c r="A943" s="34">
        <v>42581</v>
      </c>
      <c r="B943">
        <v>1159</v>
      </c>
      <c r="C943" t="s">
        <v>1282</v>
      </c>
      <c r="D943" t="s">
        <v>1283</v>
      </c>
      <c r="E943">
        <v>38</v>
      </c>
      <c r="F943" t="s">
        <v>1591</v>
      </c>
      <c r="G943" t="s">
        <v>1481</v>
      </c>
      <c r="H943" t="s">
        <v>1674</v>
      </c>
      <c r="I943" s="102">
        <v>0.77083333333333337</v>
      </c>
      <c r="J943" t="s">
        <v>1742</v>
      </c>
      <c r="K943" s="102">
        <v>0.53472222222222221</v>
      </c>
      <c r="L943">
        <v>9</v>
      </c>
      <c r="M943" t="s">
        <v>1296</v>
      </c>
      <c r="N943" t="s">
        <v>1297</v>
      </c>
      <c r="O943" s="102">
        <v>0.17361111111111113</v>
      </c>
      <c r="P943">
        <v>91</v>
      </c>
      <c r="Q943">
        <v>95</v>
      </c>
      <c r="R943" t="s">
        <v>51</v>
      </c>
      <c r="S943">
        <v>83</v>
      </c>
      <c r="T943" s="102">
        <v>0.55555555555555558</v>
      </c>
      <c r="U943" t="s">
        <v>1587</v>
      </c>
      <c r="V943">
        <v>24</v>
      </c>
      <c r="W943" t="s">
        <v>1755</v>
      </c>
      <c r="X943" t="s">
        <v>51</v>
      </c>
      <c r="AB943" s="77">
        <f t="shared" si="14"/>
        <v>90</v>
      </c>
    </row>
    <row r="944" spans="1:28" x14ac:dyDescent="0.3">
      <c r="A944" s="34">
        <v>42582</v>
      </c>
      <c r="B944">
        <v>1159</v>
      </c>
      <c r="C944" t="s">
        <v>1282</v>
      </c>
      <c r="D944" t="s">
        <v>1283</v>
      </c>
      <c r="E944">
        <v>38</v>
      </c>
      <c r="F944" t="s">
        <v>1571</v>
      </c>
      <c r="G944" t="s">
        <v>1355</v>
      </c>
      <c r="H944" t="s">
        <v>1661</v>
      </c>
      <c r="I944" s="102">
        <v>0.91666666666666663</v>
      </c>
      <c r="J944" t="s">
        <v>1516</v>
      </c>
      <c r="K944" s="102">
        <v>0.56944444444444442</v>
      </c>
      <c r="L944">
        <v>32</v>
      </c>
      <c r="M944" t="s">
        <v>1625</v>
      </c>
      <c r="N944" t="s">
        <v>1348</v>
      </c>
      <c r="O944" s="102">
        <v>4.1666666666666664E-2</v>
      </c>
      <c r="P944">
        <v>90</v>
      </c>
      <c r="Q944">
        <v>95</v>
      </c>
      <c r="R944" t="s">
        <v>51</v>
      </c>
      <c r="S944">
        <v>81</v>
      </c>
      <c r="T944" s="102">
        <v>0.75</v>
      </c>
      <c r="U944" t="s">
        <v>1650</v>
      </c>
      <c r="V944">
        <v>21</v>
      </c>
      <c r="W944" t="s">
        <v>1713</v>
      </c>
      <c r="X944">
        <v>2</v>
      </c>
      <c r="AB944" s="77">
        <f t="shared" si="14"/>
        <v>320</v>
      </c>
    </row>
    <row r="945" spans="1:28" x14ac:dyDescent="0.3">
      <c r="A945" s="34">
        <v>42583</v>
      </c>
      <c r="B945">
        <v>1159</v>
      </c>
      <c r="C945" t="s">
        <v>1282</v>
      </c>
      <c r="D945" t="s">
        <v>1283</v>
      </c>
      <c r="E945">
        <v>38</v>
      </c>
      <c r="F945" t="s">
        <v>1623</v>
      </c>
      <c r="G945" t="s">
        <v>1308</v>
      </c>
      <c r="H945" t="s">
        <v>1661</v>
      </c>
      <c r="I945" s="102">
        <v>0.99930555555555556</v>
      </c>
      <c r="J945" t="s">
        <v>1739</v>
      </c>
      <c r="K945" s="102">
        <v>0.56944444444444442</v>
      </c>
      <c r="L945">
        <v>22</v>
      </c>
      <c r="M945" t="s">
        <v>1335</v>
      </c>
      <c r="N945" t="s">
        <v>1301</v>
      </c>
      <c r="O945" t="s">
        <v>51</v>
      </c>
      <c r="P945">
        <v>75</v>
      </c>
      <c r="Q945">
        <v>95</v>
      </c>
      <c r="R945" t="s">
        <v>51</v>
      </c>
      <c r="S945">
        <v>65</v>
      </c>
      <c r="T945" s="102">
        <v>0.52083333333333337</v>
      </c>
      <c r="U945" t="s">
        <v>1392</v>
      </c>
      <c r="V945">
        <v>0</v>
      </c>
      <c r="W945" t="s">
        <v>1305</v>
      </c>
      <c r="X945">
        <v>17</v>
      </c>
      <c r="AB945" s="77">
        <f t="shared" si="14"/>
        <v>220</v>
      </c>
    </row>
    <row r="946" spans="1:28" x14ac:dyDescent="0.3">
      <c r="A946" s="34">
        <v>42584</v>
      </c>
      <c r="B946">
        <v>1159</v>
      </c>
      <c r="C946" t="s">
        <v>1282</v>
      </c>
      <c r="D946" t="s">
        <v>1283</v>
      </c>
      <c r="E946">
        <v>38</v>
      </c>
      <c r="F946" t="s">
        <v>1644</v>
      </c>
      <c r="G946" t="s">
        <v>1308</v>
      </c>
      <c r="H946" t="s">
        <v>1538</v>
      </c>
      <c r="I946" s="102">
        <v>0.22916666666666666</v>
      </c>
      <c r="J946" t="s">
        <v>1894</v>
      </c>
      <c r="K946" s="102">
        <v>0.66666666666666663</v>
      </c>
      <c r="L946">
        <v>30</v>
      </c>
      <c r="M946" t="s">
        <v>1296</v>
      </c>
      <c r="N946" t="s">
        <v>1561</v>
      </c>
      <c r="O946" s="102">
        <v>0.41666666666666669</v>
      </c>
      <c r="P946">
        <v>78</v>
      </c>
      <c r="Q946">
        <v>95</v>
      </c>
      <c r="R946" t="s">
        <v>51</v>
      </c>
      <c r="S946">
        <v>67</v>
      </c>
      <c r="T946" s="102">
        <v>0.59027777777777779</v>
      </c>
      <c r="U946" t="s">
        <v>1311</v>
      </c>
      <c r="V946">
        <v>0</v>
      </c>
      <c r="W946" t="s">
        <v>1373</v>
      </c>
      <c r="X946">
        <v>24</v>
      </c>
      <c r="AB946" s="77">
        <f t="shared" si="14"/>
        <v>300</v>
      </c>
    </row>
    <row r="947" spans="1:28" x14ac:dyDescent="0.3">
      <c r="A947" s="34">
        <v>42585</v>
      </c>
      <c r="B947">
        <v>1159</v>
      </c>
      <c r="C947" t="s">
        <v>1282</v>
      </c>
      <c r="D947" t="s">
        <v>1283</v>
      </c>
      <c r="E947">
        <v>38</v>
      </c>
      <c r="F947" t="s">
        <v>1395</v>
      </c>
      <c r="G947" t="s">
        <v>1308</v>
      </c>
      <c r="H947" t="s">
        <v>1394</v>
      </c>
      <c r="I947" s="102">
        <v>0.22916666666666666</v>
      </c>
      <c r="J947" t="s">
        <v>1365</v>
      </c>
      <c r="K947" s="102">
        <v>0.51388888888888895</v>
      </c>
      <c r="L947">
        <v>26</v>
      </c>
      <c r="M947" t="s">
        <v>1326</v>
      </c>
      <c r="N947" t="s">
        <v>1384</v>
      </c>
      <c r="O947" s="102">
        <v>0.3263888888888889</v>
      </c>
      <c r="P947">
        <v>86</v>
      </c>
      <c r="Q947">
        <v>94</v>
      </c>
      <c r="R947" t="s">
        <v>51</v>
      </c>
      <c r="S947">
        <v>78</v>
      </c>
      <c r="T947" s="102">
        <v>0.4513888888888889</v>
      </c>
      <c r="U947" t="s">
        <v>1641</v>
      </c>
      <c r="V947">
        <v>0</v>
      </c>
      <c r="W947" t="s">
        <v>1684</v>
      </c>
      <c r="X947">
        <v>24</v>
      </c>
      <c r="AB947" s="77">
        <f t="shared" si="14"/>
        <v>260</v>
      </c>
    </row>
    <row r="948" spans="1:28" x14ac:dyDescent="0.3">
      <c r="A948" s="34">
        <v>42586</v>
      </c>
      <c r="B948">
        <v>1159</v>
      </c>
      <c r="C948" t="s">
        <v>1282</v>
      </c>
      <c r="D948" t="s">
        <v>1283</v>
      </c>
      <c r="E948">
        <v>38</v>
      </c>
      <c r="F948" t="s">
        <v>1753</v>
      </c>
      <c r="G948" t="s">
        <v>1440</v>
      </c>
      <c r="H948" t="s">
        <v>1549</v>
      </c>
      <c r="I948" t="s">
        <v>51</v>
      </c>
      <c r="J948" t="s">
        <v>1701</v>
      </c>
      <c r="K948" s="102">
        <v>0.4236111111111111</v>
      </c>
      <c r="L948">
        <v>29</v>
      </c>
      <c r="M948" t="s">
        <v>1561</v>
      </c>
      <c r="N948" t="s">
        <v>1295</v>
      </c>
      <c r="O948" s="102">
        <v>0.72916666666666663</v>
      </c>
      <c r="P948">
        <v>89</v>
      </c>
      <c r="Q948">
        <v>95</v>
      </c>
      <c r="R948" t="s">
        <v>51</v>
      </c>
      <c r="S948">
        <v>63</v>
      </c>
      <c r="T948" s="102">
        <v>0.43055555555555558</v>
      </c>
      <c r="U948" t="s">
        <v>1560</v>
      </c>
      <c r="V948">
        <v>23</v>
      </c>
      <c r="W948" t="s">
        <v>1520</v>
      </c>
      <c r="X948">
        <v>6</v>
      </c>
      <c r="AB948" s="77">
        <f t="shared" si="14"/>
        <v>290</v>
      </c>
    </row>
    <row r="949" spans="1:28" x14ac:dyDescent="0.3">
      <c r="A949" s="34">
        <v>42587</v>
      </c>
      <c r="B949">
        <v>1159</v>
      </c>
      <c r="C949" t="s">
        <v>1282</v>
      </c>
      <c r="D949" t="s">
        <v>1283</v>
      </c>
      <c r="E949">
        <v>38</v>
      </c>
      <c r="F949" t="s">
        <v>1741</v>
      </c>
      <c r="G949" t="s">
        <v>1308</v>
      </c>
      <c r="H949" t="s">
        <v>1287</v>
      </c>
      <c r="I949" s="102">
        <v>0.99930555555555556</v>
      </c>
      <c r="J949" t="s">
        <v>1748</v>
      </c>
      <c r="K949" s="102">
        <v>0.67361111111111116</v>
      </c>
      <c r="L949">
        <v>36</v>
      </c>
      <c r="M949" t="s">
        <v>1335</v>
      </c>
      <c r="N949" t="s">
        <v>1310</v>
      </c>
      <c r="O949" s="102">
        <v>0.55555555555555558</v>
      </c>
      <c r="P949">
        <v>79</v>
      </c>
      <c r="Q949">
        <v>94</v>
      </c>
      <c r="R949" t="s">
        <v>51</v>
      </c>
      <c r="S949">
        <v>69</v>
      </c>
      <c r="T949" s="102">
        <v>0.64583333333333337</v>
      </c>
      <c r="U949" t="s">
        <v>1595</v>
      </c>
      <c r="V949" t="s">
        <v>51</v>
      </c>
      <c r="W949" t="s">
        <v>1305</v>
      </c>
      <c r="X949">
        <v>2</v>
      </c>
      <c r="AB949" s="77">
        <f t="shared" si="14"/>
        <v>360</v>
      </c>
    </row>
    <row r="950" spans="1:28" x14ac:dyDescent="0.3">
      <c r="A950" s="34">
        <v>42588</v>
      </c>
      <c r="B950">
        <v>1159</v>
      </c>
      <c r="C950" t="s">
        <v>1282</v>
      </c>
      <c r="D950" t="s">
        <v>1283</v>
      </c>
      <c r="E950">
        <v>38</v>
      </c>
      <c r="F950" t="s">
        <v>1656</v>
      </c>
      <c r="G950" t="s">
        <v>1308</v>
      </c>
      <c r="H950" t="s">
        <v>1377</v>
      </c>
      <c r="I950" s="102">
        <v>0.22916666666666666</v>
      </c>
      <c r="J950" t="s">
        <v>1734</v>
      </c>
      <c r="K950" s="102">
        <v>0.3611111111111111</v>
      </c>
      <c r="L950">
        <v>7</v>
      </c>
      <c r="M950" t="s">
        <v>1297</v>
      </c>
      <c r="N950" t="s">
        <v>1319</v>
      </c>
      <c r="O950" s="102">
        <v>0.57638888888888895</v>
      </c>
      <c r="P950">
        <v>83</v>
      </c>
      <c r="Q950">
        <v>95</v>
      </c>
      <c r="R950" t="s">
        <v>51</v>
      </c>
      <c r="S950">
        <v>68</v>
      </c>
      <c r="T950" s="102">
        <v>0.35416666666666669</v>
      </c>
      <c r="U950" t="s">
        <v>1988</v>
      </c>
      <c r="V950">
        <v>22</v>
      </c>
      <c r="W950" t="s">
        <v>1573</v>
      </c>
      <c r="X950" t="s">
        <v>51</v>
      </c>
      <c r="AB950" s="77">
        <f t="shared" si="14"/>
        <v>70</v>
      </c>
    </row>
    <row r="951" spans="1:28" x14ac:dyDescent="0.3">
      <c r="A951" s="34">
        <v>42589</v>
      </c>
      <c r="B951">
        <v>1159</v>
      </c>
      <c r="C951" t="s">
        <v>1282</v>
      </c>
      <c r="D951" t="s">
        <v>1283</v>
      </c>
      <c r="E951">
        <v>38</v>
      </c>
      <c r="F951" t="s">
        <v>1563</v>
      </c>
      <c r="G951" t="s">
        <v>1308</v>
      </c>
      <c r="H951" t="s">
        <v>1574</v>
      </c>
      <c r="I951" s="102">
        <v>0.20833333333333334</v>
      </c>
      <c r="J951" t="s">
        <v>1694</v>
      </c>
      <c r="K951" s="102">
        <v>0.58333333333333337</v>
      </c>
      <c r="L951">
        <v>8</v>
      </c>
      <c r="M951" t="s">
        <v>1310</v>
      </c>
      <c r="N951" t="s">
        <v>1434</v>
      </c>
      <c r="O951" s="102">
        <v>0.59722222222222221</v>
      </c>
      <c r="P951">
        <v>84</v>
      </c>
      <c r="Q951">
        <v>94</v>
      </c>
      <c r="R951" t="s">
        <v>51</v>
      </c>
      <c r="S951">
        <v>69</v>
      </c>
      <c r="T951" s="102">
        <v>0.35416666666666669</v>
      </c>
      <c r="U951" t="s">
        <v>1405</v>
      </c>
      <c r="V951">
        <v>0</v>
      </c>
      <c r="W951" t="s">
        <v>1402</v>
      </c>
      <c r="X951">
        <v>16</v>
      </c>
      <c r="AB951" s="77">
        <f t="shared" si="14"/>
        <v>80</v>
      </c>
    </row>
    <row r="952" spans="1:28" x14ac:dyDescent="0.3">
      <c r="A952" s="34">
        <v>42590</v>
      </c>
      <c r="B952">
        <v>1159</v>
      </c>
      <c r="C952" t="s">
        <v>1282</v>
      </c>
      <c r="D952" t="s">
        <v>1283</v>
      </c>
      <c r="E952">
        <v>38</v>
      </c>
      <c r="F952" t="s">
        <v>1623</v>
      </c>
      <c r="G952" t="s">
        <v>1415</v>
      </c>
      <c r="H952" t="s">
        <v>1637</v>
      </c>
      <c r="I952" s="102">
        <v>0.22916666666666666</v>
      </c>
      <c r="J952" t="s">
        <v>1733</v>
      </c>
      <c r="K952" s="102">
        <v>0.625</v>
      </c>
      <c r="L952">
        <v>33</v>
      </c>
      <c r="M952" t="s">
        <v>1288</v>
      </c>
      <c r="N952" t="s">
        <v>1340</v>
      </c>
      <c r="O952" s="102">
        <v>0.43055555555555558</v>
      </c>
      <c r="P952">
        <v>85</v>
      </c>
      <c r="Q952">
        <v>94</v>
      </c>
      <c r="R952" t="s">
        <v>51</v>
      </c>
      <c r="S952">
        <v>76</v>
      </c>
      <c r="T952" s="102">
        <v>0.36805555555555558</v>
      </c>
      <c r="U952" t="s">
        <v>1595</v>
      </c>
      <c r="V952">
        <v>0</v>
      </c>
      <c r="W952" t="s">
        <v>1378</v>
      </c>
      <c r="X952">
        <v>23</v>
      </c>
      <c r="AB952" s="77">
        <f t="shared" si="14"/>
        <v>330</v>
      </c>
    </row>
    <row r="953" spans="1:28" x14ac:dyDescent="0.3">
      <c r="A953" s="34">
        <v>42591</v>
      </c>
      <c r="B953">
        <v>1159</v>
      </c>
      <c r="C953" t="s">
        <v>1282</v>
      </c>
      <c r="D953" t="s">
        <v>1283</v>
      </c>
      <c r="E953">
        <v>38</v>
      </c>
      <c r="F953" t="s">
        <v>1674</v>
      </c>
      <c r="G953" t="s">
        <v>1327</v>
      </c>
      <c r="H953" t="s">
        <v>1729</v>
      </c>
      <c r="I953" s="102">
        <v>0.99930555555555556</v>
      </c>
      <c r="J953" t="s">
        <v>1758</v>
      </c>
      <c r="K953" s="102">
        <v>6.9444444444444441E-3</v>
      </c>
      <c r="L953">
        <v>4</v>
      </c>
      <c r="M953" t="s">
        <v>1561</v>
      </c>
      <c r="N953" t="s">
        <v>1316</v>
      </c>
      <c r="O953" s="102">
        <v>0.52777777777777779</v>
      </c>
      <c r="P953">
        <v>85</v>
      </c>
      <c r="Q953">
        <v>95</v>
      </c>
      <c r="R953" t="s">
        <v>51</v>
      </c>
      <c r="S953">
        <v>67</v>
      </c>
      <c r="T953" s="102">
        <v>0.97222222222222221</v>
      </c>
      <c r="U953" t="s">
        <v>1317</v>
      </c>
      <c r="V953" t="s">
        <v>51</v>
      </c>
      <c r="W953" t="s">
        <v>1535</v>
      </c>
      <c r="X953">
        <v>5</v>
      </c>
      <c r="AB953" s="77">
        <f t="shared" si="14"/>
        <v>40</v>
      </c>
    </row>
    <row r="954" spans="1:28" x14ac:dyDescent="0.3">
      <c r="A954" s="34">
        <v>42592</v>
      </c>
      <c r="B954">
        <v>1159</v>
      </c>
      <c r="C954" t="s">
        <v>1282</v>
      </c>
      <c r="D954" t="s">
        <v>1283</v>
      </c>
      <c r="E954">
        <v>38</v>
      </c>
      <c r="F954" t="s">
        <v>1492</v>
      </c>
      <c r="G954" t="s">
        <v>1308</v>
      </c>
      <c r="H954" t="s">
        <v>1399</v>
      </c>
      <c r="I954" s="102">
        <v>0.10416666666666667</v>
      </c>
      <c r="J954" t="s">
        <v>1719</v>
      </c>
      <c r="K954" s="102">
        <v>0.5</v>
      </c>
      <c r="L954">
        <v>9</v>
      </c>
      <c r="M954" t="s">
        <v>1335</v>
      </c>
      <c r="N954" t="s">
        <v>1359</v>
      </c>
      <c r="O954" s="102">
        <v>0.61805555555555558</v>
      </c>
      <c r="P954">
        <v>69</v>
      </c>
      <c r="Q954">
        <v>91</v>
      </c>
      <c r="R954" t="s">
        <v>51</v>
      </c>
      <c r="S954">
        <v>62</v>
      </c>
      <c r="T954" s="102">
        <v>0.35416666666666669</v>
      </c>
      <c r="U954" t="s">
        <v>1343</v>
      </c>
      <c r="V954">
        <v>22</v>
      </c>
      <c r="W954" t="s">
        <v>1417</v>
      </c>
      <c r="X954">
        <v>4</v>
      </c>
      <c r="AB954" s="77">
        <f t="shared" si="14"/>
        <v>90</v>
      </c>
    </row>
    <row r="955" spans="1:28" x14ac:dyDescent="0.3">
      <c r="A955" s="34">
        <v>42593</v>
      </c>
      <c r="B955">
        <v>1159</v>
      </c>
      <c r="C955" t="s">
        <v>1282</v>
      </c>
      <c r="D955" t="s">
        <v>1283</v>
      </c>
      <c r="E955">
        <v>38</v>
      </c>
      <c r="F955" t="s">
        <v>1303</v>
      </c>
      <c r="G955" t="s">
        <v>1308</v>
      </c>
      <c r="H955" t="s">
        <v>1544</v>
      </c>
      <c r="I955" s="102">
        <v>0.20833333333333334</v>
      </c>
      <c r="J955" t="s">
        <v>1730</v>
      </c>
      <c r="K955" s="102">
        <v>0.5625</v>
      </c>
      <c r="L955">
        <v>0</v>
      </c>
      <c r="M955" t="s">
        <v>1326</v>
      </c>
      <c r="N955" t="s">
        <v>1436</v>
      </c>
      <c r="O955" s="102">
        <v>0.69444444444444453</v>
      </c>
      <c r="P955">
        <v>76</v>
      </c>
      <c r="Q955">
        <v>94</v>
      </c>
      <c r="R955" t="s">
        <v>51</v>
      </c>
      <c r="S955">
        <v>63</v>
      </c>
      <c r="T955" s="102">
        <v>0.44444444444444442</v>
      </c>
      <c r="U955" t="s">
        <v>1578</v>
      </c>
      <c r="V955">
        <v>9</v>
      </c>
      <c r="W955" t="s">
        <v>1562</v>
      </c>
      <c r="X955" t="s">
        <v>51</v>
      </c>
      <c r="AB955" s="77">
        <f t="shared" si="14"/>
        <v>0</v>
      </c>
    </row>
    <row r="956" spans="1:28" x14ac:dyDescent="0.3">
      <c r="A956" s="34">
        <v>42594</v>
      </c>
      <c r="B956">
        <v>1159</v>
      </c>
      <c r="C956" t="s">
        <v>1282</v>
      </c>
      <c r="D956" t="s">
        <v>1283</v>
      </c>
      <c r="E956">
        <v>38</v>
      </c>
      <c r="F956" t="s">
        <v>1328</v>
      </c>
      <c r="G956" t="s">
        <v>1308</v>
      </c>
      <c r="H956" t="s">
        <v>1284</v>
      </c>
      <c r="I956" s="102">
        <v>0.24305555555555555</v>
      </c>
      <c r="J956" t="s">
        <v>1724</v>
      </c>
      <c r="K956" s="102">
        <v>0.72916666666666663</v>
      </c>
      <c r="L956">
        <v>8</v>
      </c>
      <c r="M956" t="s">
        <v>1347</v>
      </c>
      <c r="N956" t="s">
        <v>1319</v>
      </c>
      <c r="O956" s="102">
        <v>0.5</v>
      </c>
      <c r="P956">
        <v>81</v>
      </c>
      <c r="Q956">
        <v>94</v>
      </c>
      <c r="R956" t="s">
        <v>51</v>
      </c>
      <c r="S956">
        <v>64</v>
      </c>
      <c r="T956" s="102">
        <v>0.3611111111111111</v>
      </c>
      <c r="U956" t="s">
        <v>1562</v>
      </c>
      <c r="V956">
        <v>0</v>
      </c>
      <c r="W956" t="s">
        <v>1832</v>
      </c>
      <c r="X956">
        <v>24</v>
      </c>
      <c r="AB956" s="77">
        <f t="shared" si="14"/>
        <v>80</v>
      </c>
    </row>
    <row r="957" spans="1:28" x14ac:dyDescent="0.3">
      <c r="A957" s="34">
        <v>42595</v>
      </c>
      <c r="B957">
        <v>1159</v>
      </c>
      <c r="C957" t="s">
        <v>1282</v>
      </c>
      <c r="D957" t="s">
        <v>1283</v>
      </c>
      <c r="E957">
        <v>38</v>
      </c>
      <c r="F957" t="s">
        <v>1674</v>
      </c>
      <c r="G957" t="s">
        <v>1308</v>
      </c>
      <c r="H957" t="s">
        <v>1651</v>
      </c>
      <c r="I957" s="102">
        <v>0.18055555555555555</v>
      </c>
      <c r="J957" t="s">
        <v>1781</v>
      </c>
      <c r="K957" s="102">
        <v>0.45833333333333331</v>
      </c>
      <c r="L957">
        <v>30</v>
      </c>
      <c r="M957" t="s">
        <v>1335</v>
      </c>
      <c r="N957" t="s">
        <v>1297</v>
      </c>
      <c r="O957" s="102">
        <v>0.4375</v>
      </c>
      <c r="P957">
        <v>88</v>
      </c>
      <c r="Q957">
        <v>95</v>
      </c>
      <c r="R957" t="s">
        <v>51</v>
      </c>
      <c r="S957">
        <v>80</v>
      </c>
      <c r="T957" s="102">
        <v>0.33333333333333331</v>
      </c>
      <c r="U957" t="s">
        <v>1832</v>
      </c>
      <c r="V957">
        <v>0</v>
      </c>
      <c r="W957" t="s">
        <v>1786</v>
      </c>
      <c r="X957">
        <v>17</v>
      </c>
      <c r="AB957" s="77">
        <f t="shared" si="14"/>
        <v>300</v>
      </c>
    </row>
    <row r="958" spans="1:28" x14ac:dyDescent="0.3">
      <c r="A958" s="34">
        <v>42596</v>
      </c>
      <c r="B958">
        <v>1159</v>
      </c>
      <c r="C958" t="s">
        <v>1282</v>
      </c>
      <c r="D958" t="s">
        <v>1283</v>
      </c>
      <c r="E958">
        <v>38</v>
      </c>
      <c r="F958" t="s">
        <v>1656</v>
      </c>
      <c r="G958" t="s">
        <v>1513</v>
      </c>
      <c r="H958" t="s">
        <v>1617</v>
      </c>
      <c r="I958" s="102">
        <v>0.24305555555555555</v>
      </c>
      <c r="J958" t="s">
        <v>1777</v>
      </c>
      <c r="K958" s="102">
        <v>0.59027777777777779</v>
      </c>
      <c r="L958">
        <v>32</v>
      </c>
      <c r="M958" t="s">
        <v>1335</v>
      </c>
      <c r="N958" t="s">
        <v>1340</v>
      </c>
      <c r="O958" s="102">
        <v>0.4861111111111111</v>
      </c>
      <c r="P958">
        <v>94</v>
      </c>
      <c r="Q958">
        <v>95</v>
      </c>
      <c r="R958" t="s">
        <v>51</v>
      </c>
      <c r="S958">
        <v>91</v>
      </c>
      <c r="T958" t="s">
        <v>51</v>
      </c>
      <c r="U958" t="s">
        <v>1675</v>
      </c>
      <c r="V958">
        <v>0</v>
      </c>
      <c r="W958" t="s">
        <v>1477</v>
      </c>
      <c r="X958">
        <v>17</v>
      </c>
      <c r="AB958" s="77">
        <f t="shared" si="14"/>
        <v>320</v>
      </c>
    </row>
    <row r="959" spans="1:28" x14ac:dyDescent="0.3">
      <c r="A959" s="34">
        <v>42597</v>
      </c>
      <c r="B959">
        <v>1159</v>
      </c>
      <c r="C959" t="s">
        <v>1282</v>
      </c>
      <c r="D959" t="s">
        <v>1283</v>
      </c>
      <c r="E959">
        <v>38</v>
      </c>
      <c r="F959" t="s">
        <v>1730</v>
      </c>
      <c r="G959" t="s">
        <v>1308</v>
      </c>
      <c r="H959" t="s">
        <v>1704</v>
      </c>
      <c r="I959" s="102">
        <v>0.15277777777777776</v>
      </c>
      <c r="J959" t="s">
        <v>1732</v>
      </c>
      <c r="K959" s="102">
        <v>0.58333333333333337</v>
      </c>
      <c r="L959">
        <v>27</v>
      </c>
      <c r="M959" t="s">
        <v>1288</v>
      </c>
      <c r="N959" t="s">
        <v>1436</v>
      </c>
      <c r="O959" s="102">
        <v>0.8125</v>
      </c>
      <c r="P959">
        <v>88</v>
      </c>
      <c r="Q959">
        <v>95</v>
      </c>
      <c r="R959" t="s">
        <v>51</v>
      </c>
      <c r="S959">
        <v>75</v>
      </c>
      <c r="T959" s="102">
        <v>0.625</v>
      </c>
      <c r="U959" t="s">
        <v>1713</v>
      </c>
      <c r="V959">
        <v>0</v>
      </c>
      <c r="W959" t="s">
        <v>1379</v>
      </c>
      <c r="X959">
        <v>16</v>
      </c>
      <c r="AB959" s="77">
        <f t="shared" si="14"/>
        <v>270</v>
      </c>
    </row>
    <row r="960" spans="1:28" x14ac:dyDescent="0.3">
      <c r="A960" s="34">
        <v>42598</v>
      </c>
      <c r="B960">
        <v>1159</v>
      </c>
      <c r="C960" t="s">
        <v>1282</v>
      </c>
      <c r="D960" t="s">
        <v>1283</v>
      </c>
      <c r="E960">
        <v>38</v>
      </c>
      <c r="F960" t="s">
        <v>1516</v>
      </c>
      <c r="G960" t="s">
        <v>1308</v>
      </c>
      <c r="H960" t="s">
        <v>1315</v>
      </c>
      <c r="I960" t="s">
        <v>51</v>
      </c>
      <c r="J960" t="s">
        <v>1742</v>
      </c>
      <c r="K960" s="102">
        <v>0.49305555555555558</v>
      </c>
      <c r="L960">
        <v>28</v>
      </c>
      <c r="M960" t="s">
        <v>1396</v>
      </c>
      <c r="N960" t="s">
        <v>1348</v>
      </c>
      <c r="O960" s="102">
        <v>6.9444444444444441E-3</v>
      </c>
      <c r="P960">
        <v>89</v>
      </c>
      <c r="Q960">
        <v>95</v>
      </c>
      <c r="R960" t="s">
        <v>51</v>
      </c>
      <c r="S960">
        <v>81</v>
      </c>
      <c r="T960" s="102">
        <v>0.49305555555555558</v>
      </c>
      <c r="U960" t="s">
        <v>1596</v>
      </c>
      <c r="V960">
        <v>22</v>
      </c>
      <c r="W960" t="s">
        <v>1685</v>
      </c>
      <c r="X960">
        <v>5</v>
      </c>
      <c r="AB960" s="77">
        <f t="shared" si="14"/>
        <v>280</v>
      </c>
    </row>
    <row r="961" spans="1:28" x14ac:dyDescent="0.3">
      <c r="A961" s="34">
        <v>42599</v>
      </c>
      <c r="B961">
        <v>1159</v>
      </c>
      <c r="C961" t="s">
        <v>1282</v>
      </c>
      <c r="D961" t="s">
        <v>1283</v>
      </c>
      <c r="E961">
        <v>38</v>
      </c>
      <c r="F961" t="s">
        <v>1724</v>
      </c>
      <c r="G961" t="s">
        <v>1308</v>
      </c>
      <c r="H961" t="s">
        <v>1704</v>
      </c>
      <c r="I961" s="102">
        <v>0.94444444444444453</v>
      </c>
      <c r="J961" t="s">
        <v>1780</v>
      </c>
      <c r="K961" s="102">
        <v>0.61111111111111105</v>
      </c>
      <c r="L961">
        <v>31</v>
      </c>
      <c r="M961" t="s">
        <v>1288</v>
      </c>
      <c r="N961" t="s">
        <v>1294</v>
      </c>
      <c r="O961" s="102">
        <v>0.93055555555555547</v>
      </c>
      <c r="P961">
        <v>87</v>
      </c>
      <c r="Q961">
        <v>93</v>
      </c>
      <c r="R961" t="s">
        <v>51</v>
      </c>
      <c r="S961">
        <v>71</v>
      </c>
      <c r="T961" s="102">
        <v>0.63888888888888895</v>
      </c>
      <c r="U961" t="s">
        <v>1697</v>
      </c>
      <c r="V961">
        <v>22</v>
      </c>
      <c r="W961" t="s">
        <v>1374</v>
      </c>
      <c r="X961" t="s">
        <v>51</v>
      </c>
      <c r="AB961" s="77">
        <f t="shared" si="14"/>
        <v>310</v>
      </c>
    </row>
    <row r="962" spans="1:28" x14ac:dyDescent="0.3">
      <c r="A962" s="34">
        <v>42600</v>
      </c>
      <c r="B962">
        <v>1159</v>
      </c>
      <c r="C962" t="s">
        <v>1282</v>
      </c>
      <c r="D962" t="s">
        <v>1283</v>
      </c>
      <c r="E962">
        <v>38</v>
      </c>
      <c r="F962" t="s">
        <v>1395</v>
      </c>
      <c r="G962" t="s">
        <v>1308</v>
      </c>
      <c r="H962" t="s">
        <v>1287</v>
      </c>
      <c r="I962" s="102">
        <v>0.99930555555555556</v>
      </c>
      <c r="J962" t="s">
        <v>1665</v>
      </c>
      <c r="K962" s="102">
        <v>0.56944444444444442</v>
      </c>
      <c r="L962">
        <v>27</v>
      </c>
      <c r="M962" t="s">
        <v>1288</v>
      </c>
      <c r="N962" t="s">
        <v>1322</v>
      </c>
      <c r="O962" s="102">
        <v>3.4722222222222224E-2</v>
      </c>
      <c r="P962">
        <v>73</v>
      </c>
      <c r="Q962">
        <v>93</v>
      </c>
      <c r="R962" t="s">
        <v>51</v>
      </c>
      <c r="S962">
        <v>63</v>
      </c>
      <c r="T962" s="102">
        <v>0.375</v>
      </c>
      <c r="U962" t="s">
        <v>1895</v>
      </c>
      <c r="V962">
        <v>0</v>
      </c>
      <c r="W962" t="s">
        <v>1495</v>
      </c>
      <c r="X962">
        <v>24</v>
      </c>
      <c r="AB962" s="77">
        <f t="shared" si="14"/>
        <v>270</v>
      </c>
    </row>
    <row r="963" spans="1:28" x14ac:dyDescent="0.3">
      <c r="A963" s="34">
        <v>42601</v>
      </c>
      <c r="B963">
        <v>1159</v>
      </c>
      <c r="C963" t="s">
        <v>1282</v>
      </c>
      <c r="D963" t="s">
        <v>1283</v>
      </c>
      <c r="E963">
        <v>38</v>
      </c>
      <c r="F963" t="s">
        <v>1696</v>
      </c>
      <c r="G963" t="s">
        <v>1308</v>
      </c>
      <c r="H963" t="s">
        <v>1490</v>
      </c>
      <c r="I963" s="102">
        <v>0.1875</v>
      </c>
      <c r="J963" t="s">
        <v>1754</v>
      </c>
      <c r="K963" s="102">
        <v>0.40277777777777773</v>
      </c>
      <c r="L963">
        <v>29</v>
      </c>
      <c r="M963" t="s">
        <v>1435</v>
      </c>
      <c r="N963" t="s">
        <v>1440</v>
      </c>
      <c r="O963" s="102">
        <v>0.57638888888888895</v>
      </c>
      <c r="P963">
        <v>81</v>
      </c>
      <c r="Q963">
        <v>95</v>
      </c>
      <c r="R963" t="s">
        <v>51</v>
      </c>
      <c r="S963">
        <v>63</v>
      </c>
      <c r="T963" s="102">
        <v>0.33333333333333331</v>
      </c>
      <c r="U963" t="s">
        <v>1684</v>
      </c>
      <c r="V963">
        <v>24</v>
      </c>
      <c r="W963" t="s">
        <v>1788</v>
      </c>
      <c r="X963">
        <v>6</v>
      </c>
      <c r="AB963" s="77">
        <f t="shared" ref="AB963:AB1026" si="15">L963*$AE$17</f>
        <v>290</v>
      </c>
    </row>
    <row r="964" spans="1:28" x14ac:dyDescent="0.3">
      <c r="A964" s="34">
        <v>42602</v>
      </c>
      <c r="B964">
        <v>1159</v>
      </c>
      <c r="C964" t="s">
        <v>1282</v>
      </c>
      <c r="D964" t="s">
        <v>1283</v>
      </c>
      <c r="E964">
        <v>38</v>
      </c>
      <c r="F964" t="s">
        <v>1674</v>
      </c>
      <c r="G964" t="s">
        <v>1308</v>
      </c>
      <c r="H964" t="s">
        <v>1530</v>
      </c>
      <c r="I964" s="102">
        <v>0.99930555555555556</v>
      </c>
      <c r="J964" t="s">
        <v>1742</v>
      </c>
      <c r="K964" s="102">
        <v>0.45833333333333331</v>
      </c>
      <c r="L964">
        <v>32</v>
      </c>
      <c r="M964" t="s">
        <v>1347</v>
      </c>
      <c r="N964" t="s">
        <v>1336</v>
      </c>
      <c r="O964" s="102">
        <v>0.54166666666666663</v>
      </c>
      <c r="P964">
        <v>71</v>
      </c>
      <c r="Q964">
        <v>85</v>
      </c>
      <c r="R964" s="102">
        <v>0.96527777777777779</v>
      </c>
      <c r="S964">
        <v>57</v>
      </c>
      <c r="T964" s="102">
        <v>0.44444444444444442</v>
      </c>
      <c r="U964" t="s">
        <v>1413</v>
      </c>
      <c r="V964">
        <v>23</v>
      </c>
      <c r="W964" t="s">
        <v>1589</v>
      </c>
      <c r="X964">
        <v>1</v>
      </c>
      <c r="AB964" s="77">
        <f t="shared" si="15"/>
        <v>320</v>
      </c>
    </row>
    <row r="965" spans="1:28" x14ac:dyDescent="0.3">
      <c r="A965" s="34">
        <v>42603</v>
      </c>
      <c r="B965">
        <v>1159</v>
      </c>
      <c r="C965" t="s">
        <v>1282</v>
      </c>
      <c r="D965" t="s">
        <v>1283</v>
      </c>
      <c r="E965">
        <v>38</v>
      </c>
      <c r="F965" t="s">
        <v>1571</v>
      </c>
      <c r="G965" t="s">
        <v>1308</v>
      </c>
      <c r="H965" t="s">
        <v>1313</v>
      </c>
      <c r="I965" s="102">
        <v>0.23611111111111113</v>
      </c>
      <c r="J965" t="s">
        <v>1731</v>
      </c>
      <c r="K965" s="102">
        <v>0.5625</v>
      </c>
      <c r="L965">
        <v>8</v>
      </c>
      <c r="M965" t="s">
        <v>1301</v>
      </c>
      <c r="N965" t="s">
        <v>1294</v>
      </c>
      <c r="O965" s="102">
        <v>0.75</v>
      </c>
      <c r="P965">
        <v>75</v>
      </c>
      <c r="Q965">
        <v>90</v>
      </c>
      <c r="R965" s="102">
        <v>0.97916666666666663</v>
      </c>
      <c r="S965">
        <v>66</v>
      </c>
      <c r="T965" s="102">
        <v>0.35416666666666669</v>
      </c>
      <c r="U965" t="s">
        <v>1324</v>
      </c>
      <c r="V965">
        <v>10</v>
      </c>
      <c r="W965" t="s">
        <v>1752</v>
      </c>
      <c r="X965">
        <v>24</v>
      </c>
      <c r="AB965" s="77">
        <f t="shared" si="15"/>
        <v>80</v>
      </c>
    </row>
    <row r="966" spans="1:28" x14ac:dyDescent="0.3">
      <c r="A966" s="34">
        <v>42604</v>
      </c>
      <c r="B966">
        <v>1159</v>
      </c>
      <c r="C966" t="s">
        <v>1282</v>
      </c>
      <c r="D966" t="s">
        <v>1283</v>
      </c>
      <c r="E966">
        <v>38</v>
      </c>
      <c r="F966" t="s">
        <v>1750</v>
      </c>
      <c r="G966" t="s">
        <v>1308</v>
      </c>
      <c r="H966" t="s">
        <v>1612</v>
      </c>
      <c r="I966" s="102">
        <v>0.20138888888888887</v>
      </c>
      <c r="J966" t="s">
        <v>1756</v>
      </c>
      <c r="K966" s="102">
        <v>0.70138888888888884</v>
      </c>
      <c r="L966">
        <v>8</v>
      </c>
      <c r="M966" t="s">
        <v>1435</v>
      </c>
      <c r="N966" t="s">
        <v>1359</v>
      </c>
      <c r="O966" s="102">
        <v>0.59027777777777779</v>
      </c>
      <c r="P966">
        <v>77</v>
      </c>
      <c r="Q966">
        <v>95</v>
      </c>
      <c r="R966" t="s">
        <v>51</v>
      </c>
      <c r="S966">
        <v>67</v>
      </c>
      <c r="T966" s="102">
        <v>0.71527777777777779</v>
      </c>
      <c r="U966" t="s">
        <v>1752</v>
      </c>
      <c r="V966">
        <v>0</v>
      </c>
      <c r="W966" t="s">
        <v>1762</v>
      </c>
      <c r="X966">
        <v>19</v>
      </c>
      <c r="AB966" s="77">
        <f t="shared" si="15"/>
        <v>80</v>
      </c>
    </row>
    <row r="967" spans="1:28" x14ac:dyDescent="0.3">
      <c r="A967" s="34">
        <v>42605</v>
      </c>
      <c r="B967">
        <v>1159</v>
      </c>
      <c r="C967" t="s">
        <v>1282</v>
      </c>
      <c r="D967" t="s">
        <v>1283</v>
      </c>
      <c r="E967">
        <v>38</v>
      </c>
      <c r="F967" t="s">
        <v>1584</v>
      </c>
      <c r="G967" t="s">
        <v>1308</v>
      </c>
      <c r="H967" t="s">
        <v>1527</v>
      </c>
      <c r="I967" s="102">
        <v>0.16666666666666666</v>
      </c>
      <c r="J967" t="s">
        <v>2001</v>
      </c>
      <c r="K967" s="102">
        <v>0.3888888888888889</v>
      </c>
      <c r="L967">
        <v>30</v>
      </c>
      <c r="M967" t="s">
        <v>1396</v>
      </c>
      <c r="N967" t="s">
        <v>1351</v>
      </c>
      <c r="O967" s="102">
        <v>0.5</v>
      </c>
      <c r="P967">
        <v>82</v>
      </c>
      <c r="Q967">
        <v>94</v>
      </c>
      <c r="R967" t="s">
        <v>51</v>
      </c>
      <c r="S967">
        <v>53</v>
      </c>
      <c r="T967" s="102">
        <v>0.375</v>
      </c>
      <c r="U967" t="s">
        <v>1389</v>
      </c>
      <c r="V967">
        <v>20</v>
      </c>
      <c r="W967" t="s">
        <v>1477</v>
      </c>
      <c r="X967">
        <v>2</v>
      </c>
      <c r="AB967" s="77">
        <f t="shared" si="15"/>
        <v>300</v>
      </c>
    </row>
    <row r="968" spans="1:28" x14ac:dyDescent="0.3">
      <c r="A968" s="34">
        <v>42606</v>
      </c>
      <c r="B968">
        <v>1159</v>
      </c>
      <c r="C968" t="s">
        <v>1282</v>
      </c>
      <c r="D968" t="s">
        <v>1283</v>
      </c>
      <c r="E968">
        <v>38</v>
      </c>
      <c r="F968" t="s">
        <v>1777</v>
      </c>
      <c r="G968" t="s">
        <v>1308</v>
      </c>
      <c r="H968" t="s">
        <v>1644</v>
      </c>
      <c r="I968" s="102">
        <v>0.99930555555555556</v>
      </c>
      <c r="J968" t="s">
        <v>1894</v>
      </c>
      <c r="K968" s="102">
        <v>0.61805555555555558</v>
      </c>
      <c r="L968">
        <v>31</v>
      </c>
      <c r="M968" t="s">
        <v>1358</v>
      </c>
      <c r="N968" t="s">
        <v>1356</v>
      </c>
      <c r="O968" s="102">
        <v>0.55555555555555558</v>
      </c>
      <c r="P968">
        <v>89</v>
      </c>
      <c r="Q968">
        <v>95</v>
      </c>
      <c r="R968" t="s">
        <v>51</v>
      </c>
      <c r="S968">
        <v>81</v>
      </c>
      <c r="T968" t="s">
        <v>51</v>
      </c>
      <c r="U968" t="s">
        <v>1318</v>
      </c>
      <c r="V968">
        <v>0</v>
      </c>
      <c r="W968" t="s">
        <v>1755</v>
      </c>
      <c r="X968">
        <v>24</v>
      </c>
      <c r="AB968" s="77">
        <f t="shared" si="15"/>
        <v>310</v>
      </c>
    </row>
    <row r="969" spans="1:28" x14ac:dyDescent="0.3">
      <c r="A969" s="34">
        <v>42607</v>
      </c>
      <c r="B969">
        <v>1159</v>
      </c>
      <c r="C969" t="s">
        <v>1282</v>
      </c>
      <c r="D969" t="s">
        <v>1283</v>
      </c>
      <c r="E969">
        <v>38</v>
      </c>
      <c r="F969" t="s">
        <v>1677</v>
      </c>
      <c r="G969" t="s">
        <v>1308</v>
      </c>
      <c r="H969" t="s">
        <v>1599</v>
      </c>
      <c r="I969" s="102">
        <v>0.14583333333333334</v>
      </c>
      <c r="J969" t="s">
        <v>1765</v>
      </c>
      <c r="K969" s="102">
        <v>0.57638888888888895</v>
      </c>
      <c r="L969">
        <v>29</v>
      </c>
      <c r="M969" t="s">
        <v>1329</v>
      </c>
      <c r="N969" t="s">
        <v>1354</v>
      </c>
      <c r="O969" s="102">
        <v>0.64583333333333337</v>
      </c>
      <c r="P969">
        <v>91</v>
      </c>
      <c r="Q969">
        <v>95</v>
      </c>
      <c r="R969" t="s">
        <v>51</v>
      </c>
      <c r="S969">
        <v>79</v>
      </c>
      <c r="T969" s="102">
        <v>0.35416666666666669</v>
      </c>
      <c r="U969" t="s">
        <v>1663</v>
      </c>
      <c r="V969">
        <v>23</v>
      </c>
      <c r="W969" t="s">
        <v>1872</v>
      </c>
      <c r="X969">
        <v>13</v>
      </c>
      <c r="AB969" s="77">
        <f t="shared" si="15"/>
        <v>290</v>
      </c>
    </row>
    <row r="970" spans="1:28" x14ac:dyDescent="0.3">
      <c r="A970" s="34">
        <v>42608</v>
      </c>
      <c r="B970">
        <v>1159</v>
      </c>
      <c r="C970" t="s">
        <v>1282</v>
      </c>
      <c r="D970" t="s">
        <v>1283</v>
      </c>
      <c r="E970">
        <v>38</v>
      </c>
      <c r="F970" t="s">
        <v>1730</v>
      </c>
      <c r="G970" t="s">
        <v>1308</v>
      </c>
      <c r="H970" t="s">
        <v>1330</v>
      </c>
      <c r="I970" s="102">
        <v>0.99930555555555556</v>
      </c>
      <c r="J970" t="s">
        <v>1592</v>
      </c>
      <c r="K970" s="102">
        <v>0.45833333333333331</v>
      </c>
      <c r="L970">
        <v>28</v>
      </c>
      <c r="M970" t="s">
        <v>1326</v>
      </c>
      <c r="N970" t="s">
        <v>1333</v>
      </c>
      <c r="O970" s="102">
        <v>0.30555555555555552</v>
      </c>
      <c r="P970">
        <v>90</v>
      </c>
      <c r="Q970">
        <v>95</v>
      </c>
      <c r="R970" t="s">
        <v>51</v>
      </c>
      <c r="S970">
        <v>85</v>
      </c>
      <c r="T970" t="s">
        <v>51</v>
      </c>
      <c r="U970" t="s">
        <v>1745</v>
      </c>
      <c r="V970">
        <v>9</v>
      </c>
      <c r="W970" t="s">
        <v>1685</v>
      </c>
      <c r="X970">
        <v>14</v>
      </c>
      <c r="AB970" s="77">
        <f t="shared" si="15"/>
        <v>280</v>
      </c>
    </row>
    <row r="971" spans="1:28" x14ac:dyDescent="0.3">
      <c r="A971" s="34">
        <v>42609</v>
      </c>
      <c r="B971">
        <v>1159</v>
      </c>
      <c r="C971" t="s">
        <v>1282</v>
      </c>
      <c r="D971" t="s">
        <v>1283</v>
      </c>
      <c r="E971">
        <v>38</v>
      </c>
      <c r="F971" t="s">
        <v>1736</v>
      </c>
      <c r="G971" t="s">
        <v>1352</v>
      </c>
      <c r="H971" t="s">
        <v>1549</v>
      </c>
      <c r="I971" s="102">
        <v>0.25694444444444448</v>
      </c>
      <c r="J971" t="s">
        <v>1751</v>
      </c>
      <c r="K971" s="102">
        <v>0.66666666666666663</v>
      </c>
      <c r="L971">
        <v>28</v>
      </c>
      <c r="M971" t="s">
        <v>1329</v>
      </c>
      <c r="N971" t="s">
        <v>1294</v>
      </c>
      <c r="O971" s="102">
        <v>0.44444444444444442</v>
      </c>
      <c r="P971">
        <v>93</v>
      </c>
      <c r="Q971">
        <v>95</v>
      </c>
      <c r="R971" t="s">
        <v>51</v>
      </c>
      <c r="S971">
        <v>91</v>
      </c>
      <c r="T971" t="s">
        <v>51</v>
      </c>
      <c r="U971" t="s">
        <v>1398</v>
      </c>
      <c r="V971">
        <v>23</v>
      </c>
      <c r="W971" t="s">
        <v>1621</v>
      </c>
      <c r="X971">
        <v>5</v>
      </c>
      <c r="AB971" s="77">
        <f t="shared" si="15"/>
        <v>280</v>
      </c>
    </row>
    <row r="972" spans="1:28" x14ac:dyDescent="0.3">
      <c r="A972" s="34">
        <v>42610</v>
      </c>
      <c r="B972">
        <v>1159</v>
      </c>
      <c r="C972" t="s">
        <v>1282</v>
      </c>
      <c r="D972" t="s">
        <v>1283</v>
      </c>
      <c r="E972">
        <v>38</v>
      </c>
      <c r="F972" t="s">
        <v>1753</v>
      </c>
      <c r="G972" t="s">
        <v>1308</v>
      </c>
      <c r="H972" t="s">
        <v>1686</v>
      </c>
      <c r="I972" s="102">
        <v>0.29166666666666669</v>
      </c>
      <c r="J972" t="s">
        <v>1751</v>
      </c>
      <c r="K972" s="102">
        <v>0.44444444444444442</v>
      </c>
      <c r="L972">
        <v>29</v>
      </c>
      <c r="M972" t="s">
        <v>1396</v>
      </c>
      <c r="N972" t="s">
        <v>1356</v>
      </c>
      <c r="O972" s="102">
        <v>0.64583333333333337</v>
      </c>
      <c r="P972">
        <v>85</v>
      </c>
      <c r="Q972">
        <v>94</v>
      </c>
      <c r="R972" t="s">
        <v>51</v>
      </c>
      <c r="S972">
        <v>73</v>
      </c>
      <c r="T972" s="102">
        <v>0.40277777777777773</v>
      </c>
      <c r="U972" t="s">
        <v>1850</v>
      </c>
      <c r="V972">
        <v>22</v>
      </c>
      <c r="W972" t="s">
        <v>1517</v>
      </c>
      <c r="X972">
        <v>3</v>
      </c>
      <c r="AB972" s="77">
        <f t="shared" si="15"/>
        <v>290</v>
      </c>
    </row>
    <row r="973" spans="1:28" x14ac:dyDescent="0.3">
      <c r="A973" s="34">
        <v>42611</v>
      </c>
      <c r="B973">
        <v>1159</v>
      </c>
      <c r="C973" t="s">
        <v>1282</v>
      </c>
      <c r="D973" t="s">
        <v>1283</v>
      </c>
      <c r="E973">
        <v>38</v>
      </c>
      <c r="F973" t="s">
        <v>1588</v>
      </c>
      <c r="G973" t="s">
        <v>1465</v>
      </c>
      <c r="H973" t="s">
        <v>1704</v>
      </c>
      <c r="I973" t="s">
        <v>51</v>
      </c>
      <c r="J973" t="s">
        <v>1731</v>
      </c>
      <c r="K973" s="102">
        <v>0.47916666666666669</v>
      </c>
      <c r="L973">
        <v>32</v>
      </c>
      <c r="M973" t="s">
        <v>1296</v>
      </c>
      <c r="N973" t="s">
        <v>1356</v>
      </c>
      <c r="O973" s="102">
        <v>0.45833333333333331</v>
      </c>
      <c r="P973">
        <v>79</v>
      </c>
      <c r="Q973">
        <v>93</v>
      </c>
      <c r="R973" s="102">
        <v>0.99930555555555556</v>
      </c>
      <c r="S973">
        <v>69</v>
      </c>
      <c r="T973" s="102">
        <v>0.40277777777777773</v>
      </c>
      <c r="U973" t="s">
        <v>1782</v>
      </c>
      <c r="V973" t="s">
        <v>51</v>
      </c>
      <c r="W973" t="s">
        <v>1831</v>
      </c>
      <c r="X973" t="s">
        <v>51</v>
      </c>
      <c r="AB973" s="77">
        <f t="shared" si="15"/>
        <v>320</v>
      </c>
    </row>
    <row r="974" spans="1:28" x14ac:dyDescent="0.3">
      <c r="A974" s="34">
        <v>42612</v>
      </c>
      <c r="B974">
        <v>1159</v>
      </c>
      <c r="C974" t="s">
        <v>1282</v>
      </c>
      <c r="D974" t="s">
        <v>1283</v>
      </c>
      <c r="E974">
        <v>38</v>
      </c>
      <c r="F974" t="s">
        <v>1674</v>
      </c>
      <c r="G974" t="s">
        <v>1465</v>
      </c>
      <c r="H974" t="s">
        <v>1321</v>
      </c>
      <c r="I974" s="102">
        <v>0.22916666666666666</v>
      </c>
      <c r="J974" t="s">
        <v>1694</v>
      </c>
      <c r="K974" s="102">
        <v>0.46527777777777773</v>
      </c>
      <c r="L974">
        <v>7</v>
      </c>
      <c r="M974" t="s">
        <v>1561</v>
      </c>
      <c r="N974" t="s">
        <v>1351</v>
      </c>
      <c r="O974" s="102">
        <v>0.54861111111111105</v>
      </c>
      <c r="P974">
        <v>82</v>
      </c>
      <c r="Q974">
        <v>95</v>
      </c>
      <c r="R974" t="s">
        <v>51</v>
      </c>
      <c r="S974">
        <v>75</v>
      </c>
      <c r="T974" s="102">
        <v>0.34722222222222227</v>
      </c>
      <c r="U974" t="s">
        <v>1831</v>
      </c>
      <c r="V974">
        <v>0</v>
      </c>
      <c r="W974" t="s">
        <v>1642</v>
      </c>
      <c r="X974">
        <v>16</v>
      </c>
      <c r="AB974" s="77">
        <f t="shared" si="15"/>
        <v>70</v>
      </c>
    </row>
    <row r="975" spans="1:28" x14ac:dyDescent="0.3">
      <c r="A975" s="34">
        <v>42613</v>
      </c>
      <c r="B975">
        <v>1159</v>
      </c>
      <c r="C975" t="s">
        <v>1282</v>
      </c>
      <c r="D975" t="s">
        <v>1283</v>
      </c>
      <c r="E975">
        <v>38</v>
      </c>
      <c r="F975" t="s">
        <v>1395</v>
      </c>
      <c r="G975" t="s">
        <v>1308</v>
      </c>
      <c r="H975" t="s">
        <v>1637</v>
      </c>
      <c r="I975" s="102">
        <v>0.24305555555555555</v>
      </c>
      <c r="J975" t="s">
        <v>1744</v>
      </c>
      <c r="K975" s="102">
        <v>0.66666666666666663</v>
      </c>
      <c r="L975">
        <v>22</v>
      </c>
      <c r="M975" t="s">
        <v>1358</v>
      </c>
      <c r="N975" t="s">
        <v>1561</v>
      </c>
      <c r="O975" s="102">
        <v>7.6388888888888895E-2</v>
      </c>
      <c r="P975">
        <v>87</v>
      </c>
      <c r="Q975">
        <v>94</v>
      </c>
      <c r="R975" t="s">
        <v>51</v>
      </c>
      <c r="S975">
        <v>77</v>
      </c>
      <c r="T975" s="102">
        <v>0.36805555555555558</v>
      </c>
      <c r="U975" t="s">
        <v>1911</v>
      </c>
      <c r="V975">
        <v>20</v>
      </c>
      <c r="W975" t="s">
        <v>1373</v>
      </c>
      <c r="X975">
        <v>0</v>
      </c>
      <c r="AB975" s="77">
        <f t="shared" si="15"/>
        <v>220</v>
      </c>
    </row>
    <row r="976" spans="1:28" x14ac:dyDescent="0.3">
      <c r="A976" s="34">
        <v>42614</v>
      </c>
      <c r="B976">
        <v>1159</v>
      </c>
      <c r="C976" t="s">
        <v>1282</v>
      </c>
      <c r="D976" t="s">
        <v>1283</v>
      </c>
      <c r="E976">
        <v>38</v>
      </c>
      <c r="F976" t="s">
        <v>1741</v>
      </c>
      <c r="G976" t="s">
        <v>1308</v>
      </c>
      <c r="H976" t="s">
        <v>1658</v>
      </c>
      <c r="I976" s="102">
        <v>0.24305555555555555</v>
      </c>
      <c r="J976" t="s">
        <v>1747</v>
      </c>
      <c r="K976" s="102">
        <v>0.58333333333333337</v>
      </c>
      <c r="L976">
        <v>21</v>
      </c>
      <c r="M976" t="s">
        <v>1288</v>
      </c>
      <c r="N976" t="s">
        <v>1340</v>
      </c>
      <c r="O976" s="102">
        <v>0.24305555555555555</v>
      </c>
      <c r="P976">
        <v>90</v>
      </c>
      <c r="Q976">
        <v>94</v>
      </c>
      <c r="R976" t="s">
        <v>51</v>
      </c>
      <c r="S976">
        <v>82</v>
      </c>
      <c r="T976" s="102">
        <v>0.35416666666666669</v>
      </c>
      <c r="U976" t="s">
        <v>1649</v>
      </c>
      <c r="V976">
        <v>0</v>
      </c>
      <c r="W976" t="s">
        <v>1503</v>
      </c>
      <c r="X976">
        <v>16</v>
      </c>
      <c r="AB976" s="77">
        <f t="shared" si="15"/>
        <v>210</v>
      </c>
    </row>
    <row r="977" spans="1:28" x14ac:dyDescent="0.3">
      <c r="A977" s="34">
        <v>42615</v>
      </c>
      <c r="B977">
        <v>1159</v>
      </c>
      <c r="C977" t="s">
        <v>1282</v>
      </c>
      <c r="D977" t="s">
        <v>1283</v>
      </c>
      <c r="E977">
        <v>38</v>
      </c>
      <c r="F977" t="s">
        <v>1758</v>
      </c>
      <c r="G977" t="s">
        <v>1308</v>
      </c>
      <c r="H977" t="s">
        <v>1549</v>
      </c>
      <c r="I977" s="102">
        <v>0.22222222222222221</v>
      </c>
      <c r="J977" t="s">
        <v>1754</v>
      </c>
      <c r="K977" s="102">
        <v>0.57638888888888895</v>
      </c>
      <c r="L977">
        <v>18</v>
      </c>
      <c r="M977" t="s">
        <v>1358</v>
      </c>
      <c r="N977" t="s">
        <v>1301</v>
      </c>
      <c r="O977" s="102">
        <v>2.0833333333333332E-2</v>
      </c>
      <c r="P977">
        <v>92</v>
      </c>
      <c r="Q977">
        <v>95</v>
      </c>
      <c r="R977" t="s">
        <v>51</v>
      </c>
      <c r="S977">
        <v>85</v>
      </c>
      <c r="T977" s="102">
        <v>0.57638888888888895</v>
      </c>
      <c r="U977" t="s">
        <v>1667</v>
      </c>
      <c r="V977">
        <v>20</v>
      </c>
      <c r="W977" t="s">
        <v>1687</v>
      </c>
      <c r="X977" t="s">
        <v>51</v>
      </c>
      <c r="AB977" s="77">
        <f t="shared" si="15"/>
        <v>180</v>
      </c>
    </row>
    <row r="978" spans="1:28" x14ac:dyDescent="0.3">
      <c r="A978" s="34">
        <v>42616</v>
      </c>
      <c r="B978">
        <v>1159</v>
      </c>
      <c r="C978" t="s">
        <v>1282</v>
      </c>
      <c r="D978" t="s">
        <v>1283</v>
      </c>
      <c r="E978">
        <v>38</v>
      </c>
      <c r="F978" t="s">
        <v>1507</v>
      </c>
      <c r="G978" t="s">
        <v>1308</v>
      </c>
      <c r="H978" t="s">
        <v>1385</v>
      </c>
      <c r="I978" s="102">
        <v>0.24305555555555555</v>
      </c>
      <c r="J978" t="s">
        <v>1693</v>
      </c>
      <c r="K978" s="102">
        <v>0.58333333333333337</v>
      </c>
      <c r="L978">
        <v>29</v>
      </c>
      <c r="M978" t="s">
        <v>1703</v>
      </c>
      <c r="N978" t="s">
        <v>1301</v>
      </c>
      <c r="O978" s="102">
        <v>0.39583333333333331</v>
      </c>
      <c r="P978">
        <v>91</v>
      </c>
      <c r="Q978">
        <v>95</v>
      </c>
      <c r="R978" t="s">
        <v>51</v>
      </c>
      <c r="S978">
        <v>85</v>
      </c>
      <c r="T978" s="102">
        <v>0.56944444444444442</v>
      </c>
      <c r="U978" t="s">
        <v>1600</v>
      </c>
      <c r="V978">
        <v>0</v>
      </c>
      <c r="W978" t="s">
        <v>1709</v>
      </c>
      <c r="X978">
        <v>15</v>
      </c>
      <c r="AB978" s="77">
        <f t="shared" si="15"/>
        <v>290</v>
      </c>
    </row>
    <row r="979" spans="1:28" x14ac:dyDescent="0.3">
      <c r="A979" s="34">
        <v>42617</v>
      </c>
      <c r="B979">
        <v>1159</v>
      </c>
      <c r="C979" t="s">
        <v>1282</v>
      </c>
      <c r="D979" t="s">
        <v>1283</v>
      </c>
      <c r="E979">
        <v>38</v>
      </c>
      <c r="F979" t="s">
        <v>1758</v>
      </c>
      <c r="G979" t="s">
        <v>1308</v>
      </c>
      <c r="H979" t="s">
        <v>1303</v>
      </c>
      <c r="I979" s="102">
        <v>0.20833333333333334</v>
      </c>
      <c r="J979" t="s">
        <v>1744</v>
      </c>
      <c r="K979" s="102">
        <v>0.54166666666666663</v>
      </c>
      <c r="L979">
        <v>20</v>
      </c>
      <c r="M979" t="s">
        <v>1335</v>
      </c>
      <c r="N979" t="s">
        <v>1359</v>
      </c>
      <c r="O979" s="102">
        <v>0.85416666666666663</v>
      </c>
      <c r="P979">
        <v>92</v>
      </c>
      <c r="Q979">
        <v>94</v>
      </c>
      <c r="R979" t="s">
        <v>51</v>
      </c>
      <c r="S979">
        <v>90</v>
      </c>
      <c r="T979" s="102">
        <v>0.72916666666666663</v>
      </c>
      <c r="U979" t="s">
        <v>1503</v>
      </c>
      <c r="V979">
        <v>24</v>
      </c>
      <c r="W979" t="s">
        <v>1479</v>
      </c>
      <c r="X979">
        <v>3</v>
      </c>
      <c r="AB979" s="77">
        <f t="shared" si="15"/>
        <v>200</v>
      </c>
    </row>
    <row r="980" spans="1:28" x14ac:dyDescent="0.3">
      <c r="A980" s="34">
        <v>42618</v>
      </c>
      <c r="B980">
        <v>1159</v>
      </c>
      <c r="C980" t="s">
        <v>1282</v>
      </c>
      <c r="D980" t="s">
        <v>1283</v>
      </c>
      <c r="E980">
        <v>38</v>
      </c>
      <c r="F980" t="s">
        <v>1696</v>
      </c>
      <c r="G980" t="s">
        <v>1308</v>
      </c>
      <c r="H980" t="s">
        <v>1617</v>
      </c>
      <c r="I980" s="102">
        <v>0.15277777777777776</v>
      </c>
      <c r="J980" t="s">
        <v>1748</v>
      </c>
      <c r="K980" s="102">
        <v>0.69444444444444453</v>
      </c>
      <c r="L980">
        <v>28</v>
      </c>
      <c r="M980" t="s">
        <v>1288</v>
      </c>
      <c r="N980" t="s">
        <v>1340</v>
      </c>
      <c r="O980" s="102">
        <v>6.9444444444444441E-3</v>
      </c>
      <c r="P980">
        <v>92</v>
      </c>
      <c r="Q980">
        <v>95</v>
      </c>
      <c r="R980" t="s">
        <v>51</v>
      </c>
      <c r="S980">
        <v>91</v>
      </c>
      <c r="T980" t="s">
        <v>51</v>
      </c>
      <c r="U980" t="s">
        <v>1413</v>
      </c>
      <c r="V980">
        <v>11</v>
      </c>
      <c r="W980" t="s">
        <v>1503</v>
      </c>
      <c r="X980" t="s">
        <v>51</v>
      </c>
      <c r="AB980" s="77">
        <f t="shared" si="15"/>
        <v>280</v>
      </c>
    </row>
    <row r="981" spans="1:28" x14ac:dyDescent="0.3">
      <c r="A981" s="34">
        <v>42619</v>
      </c>
      <c r="B981">
        <v>1159</v>
      </c>
      <c r="C981" t="s">
        <v>1282</v>
      </c>
      <c r="D981" t="s">
        <v>1283</v>
      </c>
      <c r="E981">
        <v>38</v>
      </c>
      <c r="F981" t="s">
        <v>1750</v>
      </c>
      <c r="G981" t="s">
        <v>1308</v>
      </c>
      <c r="H981" t="s">
        <v>1651</v>
      </c>
      <c r="I981" s="102">
        <v>0.25</v>
      </c>
      <c r="J981" t="s">
        <v>1744</v>
      </c>
      <c r="K981" s="102">
        <v>0.4861111111111111</v>
      </c>
      <c r="L981">
        <v>0</v>
      </c>
      <c r="M981" t="s">
        <v>1329</v>
      </c>
      <c r="N981" t="s">
        <v>1380</v>
      </c>
      <c r="O981" s="102">
        <v>0.57638888888888895</v>
      </c>
      <c r="P981">
        <v>89</v>
      </c>
      <c r="Q981">
        <v>95</v>
      </c>
      <c r="R981" t="s">
        <v>51</v>
      </c>
      <c r="S981">
        <v>81</v>
      </c>
      <c r="T981" s="102">
        <v>0.40277777777777773</v>
      </c>
      <c r="U981" t="s">
        <v>1503</v>
      </c>
      <c r="V981">
        <v>0</v>
      </c>
      <c r="W981" t="s">
        <v>1711</v>
      </c>
      <c r="X981">
        <v>24</v>
      </c>
      <c r="AB981" s="77">
        <f t="shared" si="15"/>
        <v>0</v>
      </c>
    </row>
    <row r="982" spans="1:28" x14ac:dyDescent="0.3">
      <c r="A982" s="34">
        <v>42620</v>
      </c>
      <c r="B982">
        <v>1159</v>
      </c>
      <c r="C982" t="s">
        <v>1282</v>
      </c>
      <c r="D982" t="s">
        <v>1283</v>
      </c>
      <c r="E982">
        <v>38</v>
      </c>
      <c r="F982" t="s">
        <v>1677</v>
      </c>
      <c r="G982" t="s">
        <v>1800</v>
      </c>
      <c r="H982" t="s">
        <v>1599</v>
      </c>
      <c r="I982" s="102">
        <v>0.1875</v>
      </c>
      <c r="J982" t="s">
        <v>1701</v>
      </c>
      <c r="K982" s="102">
        <v>0.43055555555555558</v>
      </c>
      <c r="L982">
        <v>28</v>
      </c>
      <c r="M982" t="s">
        <v>1404</v>
      </c>
      <c r="N982" t="s">
        <v>1399</v>
      </c>
      <c r="O982" s="102">
        <v>0.51388888888888895</v>
      </c>
      <c r="P982">
        <v>90</v>
      </c>
      <c r="Q982">
        <v>95</v>
      </c>
      <c r="R982" t="s">
        <v>51</v>
      </c>
      <c r="S982">
        <v>75</v>
      </c>
      <c r="T982" s="102">
        <v>0.43055555555555558</v>
      </c>
      <c r="U982" t="s">
        <v>1663</v>
      </c>
      <c r="V982">
        <v>24</v>
      </c>
      <c r="W982" t="s">
        <v>1768</v>
      </c>
      <c r="X982">
        <v>7</v>
      </c>
      <c r="AB982" s="77">
        <f t="shared" si="15"/>
        <v>280</v>
      </c>
    </row>
    <row r="983" spans="1:28" x14ac:dyDescent="0.3">
      <c r="A983" s="34">
        <v>42621</v>
      </c>
      <c r="B983">
        <v>1159</v>
      </c>
      <c r="C983" t="s">
        <v>1282</v>
      </c>
      <c r="D983" t="s">
        <v>1283</v>
      </c>
      <c r="E983">
        <v>38</v>
      </c>
      <c r="F983" t="s">
        <v>1623</v>
      </c>
      <c r="G983" t="s">
        <v>1628</v>
      </c>
      <c r="H983" t="s">
        <v>1721</v>
      </c>
      <c r="I983" s="102">
        <v>0.3125</v>
      </c>
      <c r="J983" t="s">
        <v>1584</v>
      </c>
      <c r="K983" s="102">
        <v>0.57638888888888895</v>
      </c>
      <c r="L983">
        <v>28</v>
      </c>
      <c r="M983" t="s">
        <v>1335</v>
      </c>
      <c r="N983" t="s">
        <v>1357</v>
      </c>
      <c r="O983" s="102">
        <v>4.8611111111111112E-2</v>
      </c>
      <c r="P983">
        <v>85</v>
      </c>
      <c r="Q983">
        <v>95</v>
      </c>
      <c r="R983" t="s">
        <v>51</v>
      </c>
      <c r="S983">
        <v>73</v>
      </c>
      <c r="T983" s="102">
        <v>0.59027777777777779</v>
      </c>
      <c r="U983" t="s">
        <v>1600</v>
      </c>
      <c r="V983">
        <v>12</v>
      </c>
      <c r="W983" t="s">
        <v>1762</v>
      </c>
      <c r="X983">
        <v>0</v>
      </c>
      <c r="AB983" s="77">
        <f t="shared" si="15"/>
        <v>280</v>
      </c>
    </row>
    <row r="984" spans="1:28" x14ac:dyDescent="0.3">
      <c r="A984" s="34">
        <v>42622</v>
      </c>
      <c r="B984">
        <v>1159</v>
      </c>
      <c r="C984" t="s">
        <v>1282</v>
      </c>
      <c r="D984" t="s">
        <v>1283</v>
      </c>
      <c r="E984">
        <v>38</v>
      </c>
      <c r="F984" t="s">
        <v>1330</v>
      </c>
      <c r="G984" t="s">
        <v>1308</v>
      </c>
      <c r="H984" t="s">
        <v>1586</v>
      </c>
      <c r="I984" s="102">
        <v>0.99930555555555556</v>
      </c>
      <c r="J984" t="s">
        <v>1781</v>
      </c>
      <c r="K984" s="102">
        <v>0.56944444444444442</v>
      </c>
      <c r="L984">
        <v>29</v>
      </c>
      <c r="M984" t="s">
        <v>1335</v>
      </c>
      <c r="N984" t="s">
        <v>1322</v>
      </c>
      <c r="O984" s="102">
        <v>0.45833333333333331</v>
      </c>
      <c r="P984">
        <v>86</v>
      </c>
      <c r="Q984">
        <v>95</v>
      </c>
      <c r="R984" s="102">
        <v>0.98611111111111116</v>
      </c>
      <c r="S984">
        <v>82</v>
      </c>
      <c r="T984" s="102">
        <v>0.72916666666666663</v>
      </c>
      <c r="U984" t="s">
        <v>1643</v>
      </c>
      <c r="V984">
        <v>0</v>
      </c>
      <c r="W984" t="s">
        <v>1895</v>
      </c>
      <c r="X984">
        <v>6</v>
      </c>
      <c r="AB984" s="77">
        <f t="shared" si="15"/>
        <v>290</v>
      </c>
    </row>
    <row r="985" spans="1:28" x14ac:dyDescent="0.3">
      <c r="A985" s="34">
        <v>42623</v>
      </c>
      <c r="B985">
        <v>1159</v>
      </c>
      <c r="C985" t="s">
        <v>1282</v>
      </c>
      <c r="D985" t="s">
        <v>1283</v>
      </c>
      <c r="E985">
        <v>38</v>
      </c>
      <c r="F985" t="s">
        <v>1571</v>
      </c>
      <c r="G985" t="s">
        <v>1308</v>
      </c>
      <c r="H985" t="s">
        <v>1574</v>
      </c>
      <c r="I985" s="102">
        <v>0.25</v>
      </c>
      <c r="J985" t="s">
        <v>1742</v>
      </c>
      <c r="K985" s="102">
        <v>0.5625</v>
      </c>
      <c r="L985">
        <v>0</v>
      </c>
      <c r="M985" t="s">
        <v>1288</v>
      </c>
      <c r="N985" t="s">
        <v>1561</v>
      </c>
      <c r="O985" t="s">
        <v>51</v>
      </c>
      <c r="P985">
        <v>87</v>
      </c>
      <c r="Q985">
        <v>95</v>
      </c>
      <c r="R985" t="s">
        <v>51</v>
      </c>
      <c r="S985">
        <v>75</v>
      </c>
      <c r="T985" s="102">
        <v>0.375</v>
      </c>
      <c r="U985" t="s">
        <v>1643</v>
      </c>
      <c r="V985">
        <v>22</v>
      </c>
      <c r="W985" t="s">
        <v>1709</v>
      </c>
      <c r="X985">
        <v>4</v>
      </c>
      <c r="AB985" s="77">
        <f t="shared" si="15"/>
        <v>0</v>
      </c>
    </row>
    <row r="986" spans="1:28" x14ac:dyDescent="0.3">
      <c r="A986" s="34">
        <v>42624</v>
      </c>
      <c r="B986">
        <v>1159</v>
      </c>
      <c r="C986" t="s">
        <v>1282</v>
      </c>
      <c r="D986" t="s">
        <v>1283</v>
      </c>
      <c r="E986">
        <v>38</v>
      </c>
      <c r="F986" t="s">
        <v>1750</v>
      </c>
      <c r="G986" t="s">
        <v>1308</v>
      </c>
      <c r="H986" t="s">
        <v>1321</v>
      </c>
      <c r="I986" s="102">
        <v>0.23611111111111113</v>
      </c>
      <c r="J986" t="s">
        <v>1761</v>
      </c>
      <c r="K986" s="102">
        <v>0.63194444444444442</v>
      </c>
      <c r="L986">
        <v>22</v>
      </c>
      <c r="M986" t="s">
        <v>1296</v>
      </c>
      <c r="N986" t="s">
        <v>1404</v>
      </c>
      <c r="O986" s="102">
        <v>0.25694444444444448</v>
      </c>
      <c r="P986">
        <v>87</v>
      </c>
      <c r="Q986">
        <v>95</v>
      </c>
      <c r="R986" s="102">
        <v>0.99930555555555556</v>
      </c>
      <c r="S986">
        <v>68</v>
      </c>
      <c r="T986" s="102">
        <v>0.3611111111111111</v>
      </c>
      <c r="U986" t="s">
        <v>1312</v>
      </c>
      <c r="V986">
        <v>0</v>
      </c>
      <c r="W986" t="s">
        <v>1711</v>
      </c>
      <c r="X986">
        <v>24</v>
      </c>
      <c r="AB986" s="77">
        <f t="shared" si="15"/>
        <v>220</v>
      </c>
    </row>
    <row r="987" spans="1:28" x14ac:dyDescent="0.3">
      <c r="A987" s="34">
        <v>42625</v>
      </c>
      <c r="B987">
        <v>1159</v>
      </c>
      <c r="C987" t="s">
        <v>1282</v>
      </c>
      <c r="D987" t="s">
        <v>1283</v>
      </c>
      <c r="E987">
        <v>38</v>
      </c>
      <c r="F987" t="s">
        <v>1736</v>
      </c>
      <c r="G987" t="s">
        <v>1308</v>
      </c>
      <c r="H987" t="s">
        <v>1669</v>
      </c>
      <c r="I987" s="102">
        <v>0.25</v>
      </c>
      <c r="J987" t="s">
        <v>1761</v>
      </c>
      <c r="K987" s="102">
        <v>0.56944444444444442</v>
      </c>
      <c r="L987">
        <v>0</v>
      </c>
      <c r="M987" t="s">
        <v>1347</v>
      </c>
      <c r="N987" t="s">
        <v>1286</v>
      </c>
      <c r="O987" t="s">
        <v>51</v>
      </c>
      <c r="P987">
        <v>90</v>
      </c>
      <c r="Q987">
        <v>95</v>
      </c>
      <c r="R987" t="s">
        <v>51</v>
      </c>
      <c r="S987">
        <v>79</v>
      </c>
      <c r="T987" s="102">
        <v>0.34722222222222227</v>
      </c>
      <c r="U987" t="s">
        <v>1711</v>
      </c>
      <c r="V987">
        <v>0</v>
      </c>
      <c r="W987" t="s">
        <v>1925</v>
      </c>
      <c r="X987">
        <v>15</v>
      </c>
      <c r="AB987" s="77">
        <f t="shared" si="15"/>
        <v>0</v>
      </c>
    </row>
    <row r="988" spans="1:28" x14ac:dyDescent="0.3">
      <c r="A988" s="34">
        <v>42626</v>
      </c>
      <c r="B988">
        <v>1159</v>
      </c>
      <c r="C988" t="s">
        <v>1282</v>
      </c>
      <c r="D988" t="s">
        <v>1283</v>
      </c>
      <c r="E988">
        <v>38</v>
      </c>
      <c r="F988" t="s">
        <v>1599</v>
      </c>
      <c r="G988" t="s">
        <v>1496</v>
      </c>
      <c r="H988" t="s">
        <v>1399</v>
      </c>
      <c r="I988" s="102">
        <v>0.99930555555555556</v>
      </c>
      <c r="J988" t="s">
        <v>1677</v>
      </c>
      <c r="K988" s="102">
        <v>0.3611111111111111</v>
      </c>
      <c r="L988">
        <v>28</v>
      </c>
      <c r="M988" t="s">
        <v>1288</v>
      </c>
      <c r="N988" t="s">
        <v>1658</v>
      </c>
      <c r="O988" s="102">
        <v>0.40972222222222227</v>
      </c>
      <c r="P988">
        <v>91</v>
      </c>
      <c r="Q988">
        <v>94</v>
      </c>
      <c r="R988" t="s">
        <v>51</v>
      </c>
      <c r="S988">
        <v>69</v>
      </c>
      <c r="T988" s="102">
        <v>0.875</v>
      </c>
      <c r="U988" t="s">
        <v>1795</v>
      </c>
      <c r="V988">
        <v>23</v>
      </c>
      <c r="W988" t="s">
        <v>1883</v>
      </c>
      <c r="X988">
        <v>8</v>
      </c>
      <c r="AB988" s="77">
        <f t="shared" si="15"/>
        <v>280</v>
      </c>
    </row>
    <row r="989" spans="1:28" x14ac:dyDescent="0.3">
      <c r="A989" s="34">
        <v>42627</v>
      </c>
      <c r="B989">
        <v>1159</v>
      </c>
      <c r="C989" t="s">
        <v>1282</v>
      </c>
      <c r="D989" t="s">
        <v>1283</v>
      </c>
      <c r="E989">
        <v>38</v>
      </c>
      <c r="F989" t="s">
        <v>1597</v>
      </c>
      <c r="G989" t="s">
        <v>1902</v>
      </c>
      <c r="H989" t="s">
        <v>1292</v>
      </c>
      <c r="I989" s="102">
        <v>0.875</v>
      </c>
      <c r="J989" t="s">
        <v>1591</v>
      </c>
      <c r="K989" s="102">
        <v>0.47222222222222227</v>
      </c>
      <c r="L989">
        <v>0</v>
      </c>
      <c r="M989" t="s">
        <v>1301</v>
      </c>
      <c r="N989" t="s">
        <v>1530</v>
      </c>
      <c r="O989" t="s">
        <v>51</v>
      </c>
      <c r="P989">
        <v>71</v>
      </c>
      <c r="Q989">
        <v>94</v>
      </c>
      <c r="R989" t="s">
        <v>51</v>
      </c>
      <c r="S989">
        <v>53</v>
      </c>
      <c r="T989" t="s">
        <v>51</v>
      </c>
      <c r="U989" t="s">
        <v>1815</v>
      </c>
      <c r="V989">
        <v>20</v>
      </c>
      <c r="W989" t="s">
        <v>1495</v>
      </c>
      <c r="X989">
        <v>24</v>
      </c>
      <c r="AB989" s="77">
        <f t="shared" si="15"/>
        <v>0</v>
      </c>
    </row>
    <row r="990" spans="1:28" x14ac:dyDescent="0.3">
      <c r="A990" s="34">
        <v>42628</v>
      </c>
      <c r="B990">
        <v>1159</v>
      </c>
      <c r="C990" t="s">
        <v>1282</v>
      </c>
      <c r="D990" t="s">
        <v>1283</v>
      </c>
      <c r="E990">
        <v>38</v>
      </c>
      <c r="F990" t="s">
        <v>1502</v>
      </c>
      <c r="G990" t="s">
        <v>1730</v>
      </c>
      <c r="H990" t="s">
        <v>1612</v>
      </c>
      <c r="I990" s="102">
        <v>6.9444444444444441E-3</v>
      </c>
      <c r="J990" t="s">
        <v>1749</v>
      </c>
      <c r="K990" s="102">
        <v>0.54166666666666663</v>
      </c>
      <c r="L990">
        <v>27</v>
      </c>
      <c r="M990" t="s">
        <v>1310</v>
      </c>
      <c r="N990" t="s">
        <v>1492</v>
      </c>
      <c r="O990" s="102">
        <v>0.59722222222222221</v>
      </c>
      <c r="P990">
        <v>71</v>
      </c>
      <c r="Q990">
        <v>93</v>
      </c>
      <c r="R990" s="102">
        <v>0</v>
      </c>
      <c r="S990">
        <v>53</v>
      </c>
      <c r="T990" s="102">
        <v>0.2986111111111111</v>
      </c>
      <c r="U990" t="s">
        <v>1366</v>
      </c>
      <c r="V990">
        <v>24</v>
      </c>
      <c r="W990" t="s">
        <v>1883</v>
      </c>
      <c r="X990">
        <v>8</v>
      </c>
      <c r="AB990" s="77">
        <f t="shared" si="15"/>
        <v>270</v>
      </c>
    </row>
    <row r="991" spans="1:28" x14ac:dyDescent="0.3">
      <c r="A991" s="34">
        <v>42629</v>
      </c>
      <c r="B991">
        <v>1159</v>
      </c>
      <c r="C991" t="s">
        <v>1282</v>
      </c>
      <c r="D991" t="s">
        <v>1283</v>
      </c>
      <c r="E991">
        <v>38</v>
      </c>
      <c r="F991" t="s">
        <v>1571</v>
      </c>
      <c r="G991" t="s">
        <v>1682</v>
      </c>
      <c r="H991" t="s">
        <v>1530</v>
      </c>
      <c r="I991" s="102">
        <v>0.16666666666666666</v>
      </c>
      <c r="J991" t="s">
        <v>1723</v>
      </c>
      <c r="K991" s="102">
        <v>0.54861111111111105</v>
      </c>
      <c r="L991">
        <v>31</v>
      </c>
      <c r="M991" t="s">
        <v>1359</v>
      </c>
      <c r="N991" t="s">
        <v>1386</v>
      </c>
      <c r="O991" s="102">
        <v>0.5625</v>
      </c>
      <c r="P991">
        <v>87</v>
      </c>
      <c r="Q991">
        <v>95</v>
      </c>
      <c r="R991" t="s">
        <v>51</v>
      </c>
      <c r="S991">
        <v>74</v>
      </c>
      <c r="T991" s="102">
        <v>0.52083333333333337</v>
      </c>
      <c r="U991" t="s">
        <v>1338</v>
      </c>
      <c r="V991">
        <v>21</v>
      </c>
      <c r="W991" t="s">
        <v>1366</v>
      </c>
      <c r="X991">
        <v>0</v>
      </c>
      <c r="AB991" s="77">
        <f t="shared" si="15"/>
        <v>310</v>
      </c>
    </row>
    <row r="992" spans="1:28" x14ac:dyDescent="0.3">
      <c r="A992" s="34">
        <v>42630</v>
      </c>
      <c r="B992">
        <v>1159</v>
      </c>
      <c r="C992" t="s">
        <v>1282</v>
      </c>
      <c r="D992" t="s">
        <v>1283</v>
      </c>
      <c r="E992">
        <v>38</v>
      </c>
      <c r="F992" t="s">
        <v>1622</v>
      </c>
      <c r="G992" t="s">
        <v>1352</v>
      </c>
      <c r="H992" t="s">
        <v>1386</v>
      </c>
      <c r="I992" s="102">
        <v>0.99930555555555556</v>
      </c>
      <c r="J992" t="s">
        <v>1696</v>
      </c>
      <c r="K992" s="102">
        <v>0.625</v>
      </c>
      <c r="L992">
        <v>30</v>
      </c>
      <c r="M992" t="s">
        <v>1561</v>
      </c>
      <c r="N992" t="s">
        <v>1354</v>
      </c>
      <c r="O992" s="102">
        <v>0.49305555555555558</v>
      </c>
      <c r="P992">
        <v>82</v>
      </c>
      <c r="Q992">
        <v>91</v>
      </c>
      <c r="R992" t="s">
        <v>51</v>
      </c>
      <c r="S992">
        <v>71</v>
      </c>
      <c r="T992" s="102">
        <v>0.63194444444444442</v>
      </c>
      <c r="U992" t="s">
        <v>1406</v>
      </c>
      <c r="V992">
        <v>0</v>
      </c>
      <c r="W992" t="s">
        <v>1649</v>
      </c>
      <c r="X992">
        <v>24</v>
      </c>
      <c r="AB992" s="77">
        <f t="shared" si="15"/>
        <v>300</v>
      </c>
    </row>
    <row r="993" spans="1:28" x14ac:dyDescent="0.3">
      <c r="A993" s="34">
        <v>42631</v>
      </c>
      <c r="B993">
        <v>1159</v>
      </c>
      <c r="C993" t="s">
        <v>1282</v>
      </c>
      <c r="D993" t="s">
        <v>1283</v>
      </c>
      <c r="E993">
        <v>38</v>
      </c>
      <c r="F993" t="s">
        <v>1583</v>
      </c>
      <c r="G993" t="s">
        <v>1308</v>
      </c>
      <c r="H993" t="s">
        <v>1363</v>
      </c>
      <c r="I993" s="102">
        <v>0.99930555555555556</v>
      </c>
      <c r="J993" t="s">
        <v>1588</v>
      </c>
      <c r="K993" s="102">
        <v>0.4375</v>
      </c>
      <c r="L993">
        <v>27</v>
      </c>
      <c r="M993" t="s">
        <v>1335</v>
      </c>
      <c r="N993" t="s">
        <v>1316</v>
      </c>
      <c r="O993" s="102">
        <v>0.22916666666666666</v>
      </c>
      <c r="P993">
        <v>82</v>
      </c>
      <c r="Q993">
        <v>94</v>
      </c>
      <c r="R993" t="s">
        <v>51</v>
      </c>
      <c r="S993">
        <v>74</v>
      </c>
      <c r="T993" s="102">
        <v>0.4375</v>
      </c>
      <c r="U993" t="s">
        <v>1350</v>
      </c>
      <c r="V993">
        <v>21</v>
      </c>
      <c r="W993" t="s">
        <v>1667</v>
      </c>
      <c r="X993">
        <v>4</v>
      </c>
      <c r="AB993" s="77">
        <f t="shared" si="15"/>
        <v>270</v>
      </c>
    </row>
    <row r="994" spans="1:28" x14ac:dyDescent="0.3">
      <c r="A994" s="34">
        <v>42632</v>
      </c>
      <c r="B994">
        <v>1159</v>
      </c>
      <c r="C994" t="s">
        <v>1282</v>
      </c>
      <c r="D994" t="s">
        <v>1283</v>
      </c>
      <c r="E994">
        <v>38</v>
      </c>
      <c r="F994" t="s">
        <v>1287</v>
      </c>
      <c r="G994" t="s">
        <v>1308</v>
      </c>
      <c r="H994" t="s">
        <v>1302</v>
      </c>
      <c r="I994" s="102">
        <v>0.25</v>
      </c>
      <c r="J994" t="s">
        <v>1758</v>
      </c>
      <c r="K994" s="102">
        <v>0.53472222222222221</v>
      </c>
      <c r="L994">
        <v>8</v>
      </c>
      <c r="M994" t="s">
        <v>1396</v>
      </c>
      <c r="N994" t="s">
        <v>1289</v>
      </c>
      <c r="O994" s="102">
        <v>0.50694444444444442</v>
      </c>
      <c r="P994">
        <v>82</v>
      </c>
      <c r="Q994">
        <v>94</v>
      </c>
      <c r="R994" t="s">
        <v>51</v>
      </c>
      <c r="S994">
        <v>71</v>
      </c>
      <c r="T994" s="102">
        <v>0.39583333333333331</v>
      </c>
      <c r="U994" t="s">
        <v>1705</v>
      </c>
      <c r="V994">
        <v>0</v>
      </c>
      <c r="W994" t="s">
        <v>1393</v>
      </c>
      <c r="X994">
        <v>24</v>
      </c>
      <c r="AB994" s="77">
        <f t="shared" si="15"/>
        <v>80</v>
      </c>
    </row>
    <row r="995" spans="1:28" x14ac:dyDescent="0.3">
      <c r="A995" s="34">
        <v>42633</v>
      </c>
      <c r="B995">
        <v>1159</v>
      </c>
      <c r="C995" t="s">
        <v>1282</v>
      </c>
      <c r="D995" t="s">
        <v>1283</v>
      </c>
      <c r="E995">
        <v>38</v>
      </c>
      <c r="F995" t="s">
        <v>1385</v>
      </c>
      <c r="G995" t="s">
        <v>1308</v>
      </c>
      <c r="H995" t="s">
        <v>1530</v>
      </c>
      <c r="I995" s="102">
        <v>0.99930555555555556</v>
      </c>
      <c r="J995" t="s">
        <v>1746</v>
      </c>
      <c r="K995" s="102">
        <v>0.5625</v>
      </c>
      <c r="L995">
        <v>2</v>
      </c>
      <c r="M995" t="s">
        <v>1358</v>
      </c>
      <c r="N995" t="s">
        <v>1561</v>
      </c>
      <c r="O995" s="102">
        <v>0.47916666666666669</v>
      </c>
      <c r="P995">
        <v>83</v>
      </c>
      <c r="Q995">
        <v>93</v>
      </c>
      <c r="R995" t="s">
        <v>51</v>
      </c>
      <c r="S995">
        <v>72</v>
      </c>
      <c r="T995" s="102">
        <v>0.54861111111111105</v>
      </c>
      <c r="U995" t="s">
        <v>1393</v>
      </c>
      <c r="V995">
        <v>0</v>
      </c>
      <c r="W995" t="s">
        <v>1370</v>
      </c>
      <c r="X995">
        <v>24</v>
      </c>
      <c r="AB995" s="77">
        <f t="shared" si="15"/>
        <v>20</v>
      </c>
    </row>
    <row r="996" spans="1:28" x14ac:dyDescent="0.3">
      <c r="A996" s="34">
        <v>42634</v>
      </c>
      <c r="B996">
        <v>1159</v>
      </c>
      <c r="C996" t="s">
        <v>1282</v>
      </c>
      <c r="D996" t="s">
        <v>1283</v>
      </c>
      <c r="E996">
        <v>38</v>
      </c>
      <c r="F996" t="s">
        <v>1390</v>
      </c>
      <c r="G996" t="s">
        <v>1308</v>
      </c>
      <c r="H996" t="s">
        <v>1521</v>
      </c>
      <c r="I996" s="102">
        <v>0.25</v>
      </c>
      <c r="J996" t="s">
        <v>1507</v>
      </c>
      <c r="K996" s="102">
        <v>0.61805555555555558</v>
      </c>
      <c r="L996">
        <v>8</v>
      </c>
      <c r="M996" t="s">
        <v>1296</v>
      </c>
      <c r="N996" t="s">
        <v>1391</v>
      </c>
      <c r="O996" s="102">
        <v>0.55555555555555558</v>
      </c>
      <c r="P996">
        <v>87</v>
      </c>
      <c r="Q996">
        <v>95</v>
      </c>
      <c r="R996" t="s">
        <v>51</v>
      </c>
      <c r="S996">
        <v>81</v>
      </c>
      <c r="T996" t="s">
        <v>51</v>
      </c>
      <c r="U996" t="s">
        <v>1564</v>
      </c>
      <c r="V996">
        <v>23</v>
      </c>
      <c r="W996" t="s">
        <v>1306</v>
      </c>
      <c r="X996">
        <v>6</v>
      </c>
      <c r="AB996" s="77">
        <f t="shared" si="15"/>
        <v>80</v>
      </c>
    </row>
    <row r="997" spans="1:28" x14ac:dyDescent="0.3">
      <c r="A997" s="34">
        <v>42635</v>
      </c>
      <c r="B997">
        <v>1159</v>
      </c>
      <c r="C997" t="s">
        <v>1282</v>
      </c>
      <c r="D997" t="s">
        <v>1283</v>
      </c>
      <c r="E997">
        <v>38</v>
      </c>
      <c r="F997" t="s">
        <v>1729</v>
      </c>
      <c r="G997" t="s">
        <v>1308</v>
      </c>
      <c r="H997" t="s">
        <v>1307</v>
      </c>
      <c r="I997" s="102">
        <v>0.25</v>
      </c>
      <c r="J997" t="s">
        <v>1723</v>
      </c>
      <c r="K997" s="102">
        <v>0.54166666666666663</v>
      </c>
      <c r="L997">
        <v>0</v>
      </c>
      <c r="M997" t="s">
        <v>1347</v>
      </c>
      <c r="N997" t="s">
        <v>1322</v>
      </c>
      <c r="O997" s="102">
        <v>0.65277777777777779</v>
      </c>
      <c r="P997">
        <v>91</v>
      </c>
      <c r="Q997">
        <v>94</v>
      </c>
      <c r="R997" t="s">
        <v>51</v>
      </c>
      <c r="S997">
        <v>85</v>
      </c>
      <c r="T997" s="102">
        <v>0.40277777777777773</v>
      </c>
      <c r="U997" t="s">
        <v>1692</v>
      </c>
      <c r="V997">
        <v>24</v>
      </c>
      <c r="W997" t="s">
        <v>1690</v>
      </c>
      <c r="X997">
        <v>5</v>
      </c>
      <c r="AB997" s="77">
        <f t="shared" si="15"/>
        <v>0</v>
      </c>
    </row>
    <row r="998" spans="1:28" x14ac:dyDescent="0.3">
      <c r="A998" s="34">
        <v>42636</v>
      </c>
      <c r="B998">
        <v>1159</v>
      </c>
      <c r="C998" t="s">
        <v>1282</v>
      </c>
      <c r="D998" t="s">
        <v>1283</v>
      </c>
      <c r="E998">
        <v>38</v>
      </c>
      <c r="F998" t="s">
        <v>1315</v>
      </c>
      <c r="G998" t="s">
        <v>1308</v>
      </c>
      <c r="H998" t="s">
        <v>1538</v>
      </c>
      <c r="I998" s="102">
        <v>0.25</v>
      </c>
      <c r="J998" t="s">
        <v>1753</v>
      </c>
      <c r="K998" s="102">
        <v>0.54166666666666663</v>
      </c>
      <c r="L998">
        <v>8</v>
      </c>
      <c r="M998" t="s">
        <v>1301</v>
      </c>
      <c r="N998" t="s">
        <v>1354</v>
      </c>
      <c r="O998" s="102">
        <v>0.61111111111111105</v>
      </c>
      <c r="P998">
        <v>89</v>
      </c>
      <c r="Q998">
        <v>95</v>
      </c>
      <c r="R998" t="s">
        <v>51</v>
      </c>
      <c r="S998">
        <v>79</v>
      </c>
      <c r="T998" s="102">
        <v>0.4375</v>
      </c>
      <c r="U998" t="s">
        <v>1831</v>
      </c>
      <c r="V998">
        <v>9</v>
      </c>
      <c r="W998" t="s">
        <v>1373</v>
      </c>
      <c r="X998">
        <v>24</v>
      </c>
      <c r="AB998" s="77">
        <f t="shared" si="15"/>
        <v>80</v>
      </c>
    </row>
    <row r="999" spans="1:28" x14ac:dyDescent="0.3">
      <c r="A999" s="34">
        <v>42637</v>
      </c>
      <c r="B999">
        <v>1159</v>
      </c>
      <c r="C999" t="s">
        <v>1282</v>
      </c>
      <c r="D999" t="s">
        <v>1283</v>
      </c>
      <c r="E999">
        <v>38</v>
      </c>
      <c r="F999" t="s">
        <v>1303</v>
      </c>
      <c r="G999" t="s">
        <v>1469</v>
      </c>
      <c r="H999" t="s">
        <v>1368</v>
      </c>
      <c r="I999" s="102">
        <v>0.24305555555555555</v>
      </c>
      <c r="J999" t="s">
        <v>1726</v>
      </c>
      <c r="K999" s="102">
        <v>0.44444444444444442</v>
      </c>
      <c r="L999">
        <v>28</v>
      </c>
      <c r="M999" t="s">
        <v>1296</v>
      </c>
      <c r="N999" t="s">
        <v>1333</v>
      </c>
      <c r="O999" s="102">
        <v>0.95833333333333337</v>
      </c>
      <c r="P999">
        <v>91</v>
      </c>
      <c r="Q999">
        <v>94</v>
      </c>
      <c r="R999" t="s">
        <v>51</v>
      </c>
      <c r="S999">
        <v>78</v>
      </c>
      <c r="T999" s="102">
        <v>0.40972222222222227</v>
      </c>
      <c r="U999" t="s">
        <v>1373</v>
      </c>
      <c r="V999">
        <v>0</v>
      </c>
      <c r="W999" t="s">
        <v>1755</v>
      </c>
      <c r="X999">
        <v>20</v>
      </c>
      <c r="AB999" s="77">
        <f t="shared" si="15"/>
        <v>280</v>
      </c>
    </row>
    <row r="1000" spans="1:28" x14ac:dyDescent="0.3">
      <c r="A1000" s="34">
        <v>42638</v>
      </c>
      <c r="B1000">
        <v>1159</v>
      </c>
      <c r="C1000" t="s">
        <v>1282</v>
      </c>
      <c r="D1000" t="s">
        <v>1283</v>
      </c>
      <c r="E1000">
        <v>38</v>
      </c>
      <c r="F1000" t="s">
        <v>1583</v>
      </c>
      <c r="G1000" t="s">
        <v>1308</v>
      </c>
      <c r="H1000" t="s">
        <v>1394</v>
      </c>
      <c r="I1000" s="102">
        <v>0.99305555555555547</v>
      </c>
      <c r="J1000" t="s">
        <v>1741</v>
      </c>
      <c r="K1000" s="102">
        <v>0.61111111111111105</v>
      </c>
      <c r="L1000">
        <v>28</v>
      </c>
      <c r="M1000" t="s">
        <v>1396</v>
      </c>
      <c r="N1000" t="s">
        <v>1295</v>
      </c>
      <c r="O1000" s="102">
        <v>8.3333333333333329E-2</v>
      </c>
      <c r="P1000">
        <v>87</v>
      </c>
      <c r="Q1000">
        <v>92</v>
      </c>
      <c r="R1000" s="102">
        <v>0</v>
      </c>
      <c r="S1000">
        <v>73</v>
      </c>
      <c r="T1000" s="102">
        <v>0.1875</v>
      </c>
      <c r="U1000" t="s">
        <v>1689</v>
      </c>
      <c r="V1000">
        <v>14</v>
      </c>
      <c r="W1000" t="s">
        <v>1567</v>
      </c>
      <c r="X1000">
        <v>1</v>
      </c>
      <c r="AB1000" s="77">
        <f t="shared" si="15"/>
        <v>280</v>
      </c>
    </row>
    <row r="1001" spans="1:28" x14ac:dyDescent="0.3">
      <c r="A1001" s="34">
        <v>42639</v>
      </c>
      <c r="B1001">
        <v>1159</v>
      </c>
      <c r="C1001" t="s">
        <v>1282</v>
      </c>
      <c r="D1001" t="s">
        <v>1283</v>
      </c>
      <c r="E1001">
        <v>38</v>
      </c>
      <c r="F1001" t="s">
        <v>1583</v>
      </c>
      <c r="G1001" t="s">
        <v>1308</v>
      </c>
      <c r="H1001" t="s">
        <v>1574</v>
      </c>
      <c r="I1001" t="s">
        <v>51</v>
      </c>
      <c r="J1001" t="s">
        <v>1507</v>
      </c>
      <c r="K1001" s="102">
        <v>0.5</v>
      </c>
      <c r="L1001">
        <v>31</v>
      </c>
      <c r="M1001" t="s">
        <v>1326</v>
      </c>
      <c r="N1001" t="s">
        <v>1327</v>
      </c>
      <c r="O1001" s="102">
        <v>0.50694444444444442</v>
      </c>
      <c r="P1001">
        <v>86</v>
      </c>
      <c r="Q1001">
        <v>93</v>
      </c>
      <c r="R1001" t="s">
        <v>51</v>
      </c>
      <c r="S1001">
        <v>74</v>
      </c>
      <c r="T1001" s="102">
        <v>0.38194444444444442</v>
      </c>
      <c r="U1001" t="s">
        <v>1378</v>
      </c>
      <c r="V1001">
        <v>23</v>
      </c>
      <c r="W1001" t="s">
        <v>1318</v>
      </c>
      <c r="X1001">
        <v>4</v>
      </c>
      <c r="AB1001" s="77">
        <f t="shared" si="15"/>
        <v>310</v>
      </c>
    </row>
    <row r="1002" spans="1:28" x14ac:dyDescent="0.3">
      <c r="A1002" s="34">
        <v>42640</v>
      </c>
      <c r="B1002">
        <v>1159</v>
      </c>
      <c r="C1002" t="s">
        <v>1282</v>
      </c>
      <c r="D1002" t="s">
        <v>1283</v>
      </c>
      <c r="E1002">
        <v>38</v>
      </c>
      <c r="F1002" t="s">
        <v>1623</v>
      </c>
      <c r="G1002" t="s">
        <v>1485</v>
      </c>
      <c r="H1002" t="s">
        <v>1586</v>
      </c>
      <c r="I1002" s="102">
        <v>6.9444444444444441E-3</v>
      </c>
      <c r="J1002" t="s">
        <v>1665</v>
      </c>
      <c r="K1002" s="102">
        <v>0.4236111111111111</v>
      </c>
      <c r="L1002">
        <v>30</v>
      </c>
      <c r="M1002" t="s">
        <v>1329</v>
      </c>
      <c r="N1002" t="s">
        <v>1497</v>
      </c>
      <c r="O1002" s="102">
        <v>0.4513888888888889</v>
      </c>
      <c r="P1002">
        <v>90</v>
      </c>
      <c r="Q1002">
        <v>94</v>
      </c>
      <c r="R1002" t="s">
        <v>51</v>
      </c>
      <c r="S1002">
        <v>76</v>
      </c>
      <c r="T1002" s="102">
        <v>0.41666666666666669</v>
      </c>
      <c r="U1002" t="s">
        <v>1331</v>
      </c>
      <c r="V1002">
        <v>22</v>
      </c>
      <c r="W1002" t="s">
        <v>1911</v>
      </c>
      <c r="X1002">
        <v>0</v>
      </c>
      <c r="AB1002" s="77">
        <f t="shared" si="15"/>
        <v>300</v>
      </c>
    </row>
    <row r="1003" spans="1:28" x14ac:dyDescent="0.3">
      <c r="A1003" s="34">
        <v>42641</v>
      </c>
      <c r="B1003">
        <v>1159</v>
      </c>
      <c r="C1003" t="s">
        <v>1282</v>
      </c>
      <c r="D1003" t="s">
        <v>1283</v>
      </c>
      <c r="E1003">
        <v>38</v>
      </c>
      <c r="F1003" t="s">
        <v>1516</v>
      </c>
      <c r="G1003" t="s">
        <v>1465</v>
      </c>
      <c r="H1003" t="s">
        <v>1686</v>
      </c>
      <c r="I1003" t="s">
        <v>51</v>
      </c>
      <c r="J1003" t="s">
        <v>1550</v>
      </c>
      <c r="K1003" s="102">
        <v>0.47916666666666669</v>
      </c>
      <c r="L1003">
        <v>5</v>
      </c>
      <c r="M1003" t="s">
        <v>1326</v>
      </c>
      <c r="N1003" t="s">
        <v>1356</v>
      </c>
      <c r="O1003" s="102">
        <v>0.5625</v>
      </c>
      <c r="P1003">
        <v>92</v>
      </c>
      <c r="Q1003">
        <v>95</v>
      </c>
      <c r="R1003" t="s">
        <v>51</v>
      </c>
      <c r="S1003">
        <v>88</v>
      </c>
      <c r="T1003" s="102">
        <v>0.52083333333333337</v>
      </c>
      <c r="U1003" t="s">
        <v>1331</v>
      </c>
      <c r="V1003">
        <v>9</v>
      </c>
      <c r="W1003" t="s">
        <v>1581</v>
      </c>
      <c r="X1003">
        <v>24</v>
      </c>
      <c r="AB1003" s="77">
        <f t="shared" si="15"/>
        <v>50</v>
      </c>
    </row>
    <row r="1004" spans="1:28" x14ac:dyDescent="0.3">
      <c r="A1004" s="34">
        <v>42642</v>
      </c>
      <c r="B1004">
        <v>1159</v>
      </c>
      <c r="C1004" t="s">
        <v>1282</v>
      </c>
      <c r="D1004" t="s">
        <v>1283</v>
      </c>
      <c r="E1004">
        <v>38</v>
      </c>
      <c r="F1004" t="s">
        <v>1741</v>
      </c>
      <c r="G1004" t="s">
        <v>1308</v>
      </c>
      <c r="H1004" t="s">
        <v>1527</v>
      </c>
      <c r="I1004" s="102">
        <v>0.20833333333333334</v>
      </c>
      <c r="J1004" t="s">
        <v>1730</v>
      </c>
      <c r="K1004" s="102">
        <v>0.61111111111111105</v>
      </c>
      <c r="L1004">
        <v>32</v>
      </c>
      <c r="M1004" t="s">
        <v>1431</v>
      </c>
      <c r="N1004" t="s">
        <v>1340</v>
      </c>
      <c r="O1004" s="102">
        <v>0.52777777777777779</v>
      </c>
      <c r="P1004">
        <v>90</v>
      </c>
      <c r="Q1004">
        <v>94</v>
      </c>
      <c r="R1004" t="s">
        <v>51</v>
      </c>
      <c r="S1004">
        <v>81</v>
      </c>
      <c r="T1004" s="102">
        <v>0.61111111111111105</v>
      </c>
      <c r="U1004" t="s">
        <v>1581</v>
      </c>
      <c r="V1004">
        <v>0</v>
      </c>
      <c r="W1004" t="s">
        <v>1312</v>
      </c>
      <c r="X1004">
        <v>24</v>
      </c>
      <c r="AB1004" s="77">
        <f t="shared" si="15"/>
        <v>320</v>
      </c>
    </row>
    <row r="1005" spans="1:28" x14ac:dyDescent="0.3">
      <c r="A1005" s="34">
        <v>42643</v>
      </c>
      <c r="B1005">
        <v>1159</v>
      </c>
      <c r="C1005" t="s">
        <v>1282</v>
      </c>
      <c r="D1005" t="s">
        <v>1283</v>
      </c>
      <c r="E1005">
        <v>38</v>
      </c>
      <c r="F1005" t="s">
        <v>1656</v>
      </c>
      <c r="G1005" t="s">
        <v>1561</v>
      </c>
      <c r="H1005" t="s">
        <v>1669</v>
      </c>
      <c r="I1005" s="102">
        <v>0.99930555555555556</v>
      </c>
      <c r="J1005" t="s">
        <v>1584</v>
      </c>
      <c r="K1005" s="102">
        <v>0.55555555555555558</v>
      </c>
      <c r="L1005">
        <v>28</v>
      </c>
      <c r="M1005" t="s">
        <v>1288</v>
      </c>
      <c r="N1005" t="s">
        <v>1351</v>
      </c>
      <c r="O1005" s="102">
        <v>0.97222222222222221</v>
      </c>
      <c r="P1005">
        <v>88</v>
      </c>
      <c r="Q1005">
        <v>95</v>
      </c>
      <c r="R1005" t="s">
        <v>51</v>
      </c>
      <c r="S1005">
        <v>75</v>
      </c>
      <c r="T1005" s="102">
        <v>0.58333333333333337</v>
      </c>
      <c r="U1005" t="s">
        <v>1312</v>
      </c>
      <c r="V1005">
        <v>0</v>
      </c>
      <c r="W1005" t="s">
        <v>1520</v>
      </c>
      <c r="X1005" t="s">
        <v>51</v>
      </c>
      <c r="AB1005" s="77">
        <f t="shared" si="15"/>
        <v>280</v>
      </c>
    </row>
    <row r="1006" spans="1:28" x14ac:dyDescent="0.3">
      <c r="A1006" s="34">
        <v>42644</v>
      </c>
      <c r="B1006">
        <v>1159</v>
      </c>
      <c r="C1006" t="s">
        <v>1282</v>
      </c>
      <c r="D1006" t="s">
        <v>1283</v>
      </c>
      <c r="E1006">
        <v>38</v>
      </c>
      <c r="F1006" t="s">
        <v>1549</v>
      </c>
      <c r="G1006" t="s">
        <v>1737</v>
      </c>
      <c r="H1006" t="s">
        <v>1538</v>
      </c>
      <c r="I1006" s="102">
        <v>0.99930555555555556</v>
      </c>
      <c r="J1006" t="s">
        <v>1395</v>
      </c>
      <c r="K1006" s="102">
        <v>0.4861111111111111</v>
      </c>
      <c r="L1006">
        <v>27</v>
      </c>
      <c r="M1006" t="s">
        <v>1296</v>
      </c>
      <c r="N1006" t="s">
        <v>1359</v>
      </c>
      <c r="O1006" s="102">
        <v>0.36805555555555558</v>
      </c>
      <c r="P1006">
        <v>75</v>
      </c>
      <c r="Q1006">
        <v>95</v>
      </c>
      <c r="R1006" s="102">
        <v>2.7777777777777776E-2</v>
      </c>
      <c r="S1006">
        <v>58</v>
      </c>
      <c r="T1006" t="s">
        <v>51</v>
      </c>
      <c r="U1006" t="s">
        <v>1620</v>
      </c>
      <c r="V1006">
        <v>22</v>
      </c>
      <c r="W1006" t="s">
        <v>1379</v>
      </c>
      <c r="X1006">
        <v>3</v>
      </c>
      <c r="AB1006" s="77">
        <f t="shared" si="15"/>
        <v>270</v>
      </c>
    </row>
    <row r="1007" spans="1:28" x14ac:dyDescent="0.3">
      <c r="A1007" s="34">
        <v>42645</v>
      </c>
      <c r="B1007">
        <v>1159</v>
      </c>
      <c r="C1007" t="s">
        <v>1282</v>
      </c>
      <c r="D1007" t="s">
        <v>1283</v>
      </c>
      <c r="E1007">
        <v>38</v>
      </c>
      <c r="F1007" t="s">
        <v>1549</v>
      </c>
      <c r="G1007" t="s">
        <v>1308</v>
      </c>
      <c r="H1007" t="s">
        <v>1612</v>
      </c>
      <c r="I1007" s="102">
        <v>0.99930555555555556</v>
      </c>
      <c r="J1007" t="s">
        <v>1736</v>
      </c>
      <c r="K1007" s="102">
        <v>0.56944444444444442</v>
      </c>
      <c r="L1007">
        <v>4</v>
      </c>
      <c r="M1007" t="s">
        <v>1288</v>
      </c>
      <c r="N1007" t="s">
        <v>1404</v>
      </c>
      <c r="O1007" s="102">
        <v>0.47916666666666669</v>
      </c>
      <c r="P1007">
        <v>83</v>
      </c>
      <c r="Q1007">
        <v>95</v>
      </c>
      <c r="R1007" s="102">
        <v>0.97222222222222221</v>
      </c>
      <c r="S1007">
        <v>70</v>
      </c>
      <c r="T1007" s="102">
        <v>0.58333333333333337</v>
      </c>
      <c r="U1007" t="s">
        <v>1393</v>
      </c>
      <c r="V1007">
        <v>22</v>
      </c>
      <c r="W1007" t="s">
        <v>1874</v>
      </c>
      <c r="X1007" t="s">
        <v>51</v>
      </c>
      <c r="AB1007" s="77">
        <f t="shared" si="15"/>
        <v>40</v>
      </c>
    </row>
    <row r="1008" spans="1:28" x14ac:dyDescent="0.3">
      <c r="A1008" s="34">
        <v>42646</v>
      </c>
      <c r="B1008">
        <v>1159</v>
      </c>
      <c r="C1008" t="s">
        <v>1282</v>
      </c>
      <c r="D1008" t="s">
        <v>1283</v>
      </c>
      <c r="E1008">
        <v>38</v>
      </c>
      <c r="F1008" t="s">
        <v>1549</v>
      </c>
      <c r="G1008" t="s">
        <v>1308</v>
      </c>
      <c r="H1008" t="s">
        <v>1341</v>
      </c>
      <c r="I1008" s="102">
        <v>0.27083333333333331</v>
      </c>
      <c r="J1008" t="s">
        <v>1777</v>
      </c>
      <c r="K1008" s="102">
        <v>0.59722222222222221</v>
      </c>
      <c r="L1008">
        <v>0</v>
      </c>
      <c r="M1008" t="s">
        <v>1435</v>
      </c>
      <c r="N1008" t="s">
        <v>1561</v>
      </c>
      <c r="O1008" s="102">
        <v>0.10416666666666667</v>
      </c>
      <c r="P1008">
        <v>87</v>
      </c>
      <c r="Q1008">
        <v>95</v>
      </c>
      <c r="R1008" t="s">
        <v>51</v>
      </c>
      <c r="S1008">
        <v>78</v>
      </c>
      <c r="T1008" t="s">
        <v>51</v>
      </c>
      <c r="U1008" t="s">
        <v>1519</v>
      </c>
      <c r="V1008" t="s">
        <v>51</v>
      </c>
      <c r="W1008" t="s">
        <v>1366</v>
      </c>
      <c r="X1008">
        <v>15</v>
      </c>
      <c r="AB1008" s="77">
        <f t="shared" si="15"/>
        <v>0</v>
      </c>
    </row>
    <row r="1009" spans="1:28" x14ac:dyDescent="0.3">
      <c r="A1009" s="34">
        <v>42647</v>
      </c>
      <c r="B1009">
        <v>1159</v>
      </c>
      <c r="C1009" t="s">
        <v>1282</v>
      </c>
      <c r="D1009" t="s">
        <v>1283</v>
      </c>
      <c r="E1009">
        <v>38</v>
      </c>
      <c r="F1009" t="s">
        <v>1729</v>
      </c>
      <c r="G1009" t="s">
        <v>1863</v>
      </c>
      <c r="H1009" t="s">
        <v>1368</v>
      </c>
      <c r="I1009" s="102">
        <v>0.125</v>
      </c>
      <c r="J1009" t="s">
        <v>1724</v>
      </c>
      <c r="K1009" s="102">
        <v>0.56944444444444442</v>
      </c>
      <c r="L1009">
        <v>28</v>
      </c>
      <c r="M1009" t="s">
        <v>1329</v>
      </c>
      <c r="N1009" t="s">
        <v>1333</v>
      </c>
      <c r="O1009" s="102">
        <v>0.77777777777777779</v>
      </c>
      <c r="P1009">
        <v>84</v>
      </c>
      <c r="Q1009">
        <v>95</v>
      </c>
      <c r="R1009" t="s">
        <v>51</v>
      </c>
      <c r="S1009">
        <v>71</v>
      </c>
      <c r="T1009" s="102">
        <v>0.61805555555555558</v>
      </c>
      <c r="U1009" t="s">
        <v>1650</v>
      </c>
      <c r="V1009">
        <v>22</v>
      </c>
      <c r="W1009" t="s">
        <v>1620</v>
      </c>
      <c r="X1009">
        <v>2</v>
      </c>
      <c r="AB1009" s="77">
        <f t="shared" si="15"/>
        <v>280</v>
      </c>
    </row>
    <row r="1010" spans="1:28" x14ac:dyDescent="0.3">
      <c r="A1010" s="34">
        <v>42648</v>
      </c>
      <c r="B1010">
        <v>1159</v>
      </c>
      <c r="C1010" t="s">
        <v>1282</v>
      </c>
      <c r="D1010" t="s">
        <v>1283</v>
      </c>
      <c r="E1010">
        <v>38</v>
      </c>
      <c r="F1010" t="s">
        <v>1303</v>
      </c>
      <c r="G1010" t="s">
        <v>1308</v>
      </c>
      <c r="H1010" t="s">
        <v>1386</v>
      </c>
      <c r="I1010" s="102">
        <v>0.3125</v>
      </c>
      <c r="J1010" t="s">
        <v>1722</v>
      </c>
      <c r="K1010" s="102">
        <v>0.56944444444444442</v>
      </c>
      <c r="L1010">
        <v>5</v>
      </c>
      <c r="M1010" t="s">
        <v>1435</v>
      </c>
      <c r="N1010" t="s">
        <v>1391</v>
      </c>
      <c r="O1010" s="102">
        <v>0.54861111111111105</v>
      </c>
      <c r="P1010">
        <v>85</v>
      </c>
      <c r="Q1010">
        <v>95</v>
      </c>
      <c r="R1010" s="102">
        <v>1.3888888888888888E-2</v>
      </c>
      <c r="S1010">
        <v>76</v>
      </c>
      <c r="T1010" s="102">
        <v>0.61805555555555558</v>
      </c>
      <c r="U1010" t="s">
        <v>1692</v>
      </c>
      <c r="V1010">
        <v>0</v>
      </c>
      <c r="W1010" t="s">
        <v>1874</v>
      </c>
      <c r="X1010">
        <v>24</v>
      </c>
      <c r="AB1010" s="77">
        <f t="shared" si="15"/>
        <v>50</v>
      </c>
    </row>
    <row r="1011" spans="1:28" x14ac:dyDescent="0.3">
      <c r="A1011" s="34">
        <v>42649</v>
      </c>
      <c r="B1011">
        <v>1159</v>
      </c>
      <c r="C1011" t="s">
        <v>1282</v>
      </c>
      <c r="D1011" t="s">
        <v>1283</v>
      </c>
      <c r="E1011">
        <v>38</v>
      </c>
      <c r="F1011" t="s">
        <v>1617</v>
      </c>
      <c r="G1011" t="s">
        <v>1308</v>
      </c>
      <c r="H1011" t="s">
        <v>1497</v>
      </c>
      <c r="I1011" s="102">
        <v>0.99930555555555556</v>
      </c>
      <c r="J1011" t="s">
        <v>1736</v>
      </c>
      <c r="K1011" s="102">
        <v>0.40277777777777773</v>
      </c>
      <c r="L1011">
        <v>6</v>
      </c>
      <c r="M1011" t="s">
        <v>1435</v>
      </c>
      <c r="N1011" t="s">
        <v>1327</v>
      </c>
      <c r="O1011" s="102">
        <v>0.45833333333333331</v>
      </c>
      <c r="P1011">
        <v>79</v>
      </c>
      <c r="Q1011">
        <v>94</v>
      </c>
      <c r="R1011" s="102">
        <v>0.98611111111111116</v>
      </c>
      <c r="S1011">
        <v>68</v>
      </c>
      <c r="T1011" s="102">
        <v>0.59722222222222221</v>
      </c>
      <c r="U1011" t="s">
        <v>1874</v>
      </c>
      <c r="V1011">
        <v>0</v>
      </c>
      <c r="W1011" t="s">
        <v>1518</v>
      </c>
      <c r="X1011">
        <v>17</v>
      </c>
      <c r="AB1011" s="77">
        <f t="shared" si="15"/>
        <v>60</v>
      </c>
    </row>
    <row r="1012" spans="1:28" x14ac:dyDescent="0.3">
      <c r="A1012" s="34">
        <v>42650</v>
      </c>
      <c r="B1012">
        <v>1159</v>
      </c>
      <c r="C1012" t="s">
        <v>1282</v>
      </c>
      <c r="D1012" t="s">
        <v>1283</v>
      </c>
      <c r="E1012">
        <v>38</v>
      </c>
      <c r="F1012" t="s">
        <v>1530</v>
      </c>
      <c r="G1012" t="s">
        <v>1308</v>
      </c>
      <c r="H1012" t="s">
        <v>1354</v>
      </c>
      <c r="I1012" s="102">
        <v>0.27083333333333331</v>
      </c>
      <c r="J1012" t="s">
        <v>1623</v>
      </c>
      <c r="K1012" s="102">
        <v>0.625</v>
      </c>
      <c r="L1012">
        <v>19</v>
      </c>
      <c r="M1012" t="s">
        <v>1435</v>
      </c>
      <c r="N1012" t="s">
        <v>1310</v>
      </c>
      <c r="O1012" s="102">
        <v>0.1111111111111111</v>
      </c>
      <c r="P1012">
        <v>81</v>
      </c>
      <c r="Q1012">
        <v>95</v>
      </c>
      <c r="R1012" t="s">
        <v>51</v>
      </c>
      <c r="S1012">
        <v>66</v>
      </c>
      <c r="T1012" s="102">
        <v>0.54166666666666663</v>
      </c>
      <c r="U1012" t="s">
        <v>1547</v>
      </c>
      <c r="V1012" t="s">
        <v>51</v>
      </c>
      <c r="W1012" t="s">
        <v>1876</v>
      </c>
      <c r="X1012">
        <v>5</v>
      </c>
      <c r="AB1012" s="77">
        <f t="shared" si="15"/>
        <v>190</v>
      </c>
    </row>
    <row r="1013" spans="1:28" x14ac:dyDescent="0.3">
      <c r="A1013" s="34">
        <v>42651</v>
      </c>
      <c r="B1013">
        <v>1159</v>
      </c>
      <c r="C1013" t="s">
        <v>1282</v>
      </c>
      <c r="D1013" t="s">
        <v>1283</v>
      </c>
      <c r="E1013">
        <v>38</v>
      </c>
      <c r="F1013" t="s">
        <v>1334</v>
      </c>
      <c r="G1013" t="s">
        <v>1308</v>
      </c>
      <c r="H1013" t="s">
        <v>1506</v>
      </c>
      <c r="I1013" s="102">
        <v>0.25</v>
      </c>
      <c r="J1013" t="s">
        <v>1400</v>
      </c>
      <c r="K1013" s="102">
        <v>0.55555555555555558</v>
      </c>
      <c r="L1013">
        <v>8</v>
      </c>
      <c r="M1013" t="s">
        <v>1329</v>
      </c>
      <c r="N1013" t="s">
        <v>1327</v>
      </c>
      <c r="O1013" s="102">
        <v>0.67361111111111116</v>
      </c>
      <c r="P1013">
        <v>81</v>
      </c>
      <c r="Q1013">
        <v>94</v>
      </c>
      <c r="R1013" t="s">
        <v>51</v>
      </c>
      <c r="S1013">
        <v>68</v>
      </c>
      <c r="T1013" s="102">
        <v>0.55555555555555558</v>
      </c>
      <c r="U1013" t="s">
        <v>1667</v>
      </c>
      <c r="V1013">
        <v>20</v>
      </c>
      <c r="W1013" t="s">
        <v>1786</v>
      </c>
      <c r="X1013">
        <v>0</v>
      </c>
      <c r="AB1013" s="77">
        <f t="shared" si="15"/>
        <v>80</v>
      </c>
    </row>
    <row r="1014" spans="1:28" x14ac:dyDescent="0.3">
      <c r="A1014" s="34">
        <v>42652</v>
      </c>
      <c r="B1014">
        <v>1159</v>
      </c>
      <c r="C1014" t="s">
        <v>1282</v>
      </c>
      <c r="D1014" t="s">
        <v>1283</v>
      </c>
      <c r="E1014">
        <v>38</v>
      </c>
      <c r="F1014" t="s">
        <v>1394</v>
      </c>
      <c r="G1014" t="s">
        <v>1308</v>
      </c>
      <c r="H1014" t="s">
        <v>1506</v>
      </c>
      <c r="I1014" s="102">
        <v>0.99930555555555556</v>
      </c>
      <c r="J1014" t="s">
        <v>1715</v>
      </c>
      <c r="K1014" s="102">
        <v>0.44444444444444442</v>
      </c>
      <c r="L1014">
        <v>8</v>
      </c>
      <c r="M1014" t="s">
        <v>1329</v>
      </c>
      <c r="N1014" t="s">
        <v>1380</v>
      </c>
      <c r="O1014" s="102">
        <v>0.64583333333333337</v>
      </c>
      <c r="P1014">
        <v>76</v>
      </c>
      <c r="Q1014">
        <v>93</v>
      </c>
      <c r="R1014" t="s">
        <v>51</v>
      </c>
      <c r="S1014">
        <v>62</v>
      </c>
      <c r="T1014" t="s">
        <v>51</v>
      </c>
      <c r="U1014" t="s">
        <v>1752</v>
      </c>
      <c r="V1014">
        <v>22</v>
      </c>
      <c r="W1014" t="s">
        <v>1764</v>
      </c>
      <c r="X1014">
        <v>16</v>
      </c>
      <c r="AB1014" s="77">
        <f t="shared" si="15"/>
        <v>80</v>
      </c>
    </row>
    <row r="1015" spans="1:28" x14ac:dyDescent="0.3">
      <c r="A1015" s="34">
        <v>42653</v>
      </c>
      <c r="B1015">
        <v>1159</v>
      </c>
      <c r="C1015" t="s">
        <v>1282</v>
      </c>
      <c r="D1015" t="s">
        <v>1283</v>
      </c>
      <c r="E1015">
        <v>38</v>
      </c>
      <c r="F1015" t="s">
        <v>1556</v>
      </c>
      <c r="G1015" t="s">
        <v>1308</v>
      </c>
      <c r="H1015" t="s">
        <v>1356</v>
      </c>
      <c r="I1015" s="102">
        <v>0.27777777777777779</v>
      </c>
      <c r="J1015" t="s">
        <v>1686</v>
      </c>
      <c r="K1015" s="102">
        <v>0.41666666666666669</v>
      </c>
      <c r="L1015">
        <v>7</v>
      </c>
      <c r="M1015" t="s">
        <v>1310</v>
      </c>
      <c r="N1015" t="s">
        <v>1506</v>
      </c>
      <c r="O1015" s="102">
        <v>0.64583333333333337</v>
      </c>
      <c r="P1015">
        <v>71</v>
      </c>
      <c r="Q1015">
        <v>94</v>
      </c>
      <c r="R1015" s="102">
        <v>0.99930555555555556</v>
      </c>
      <c r="S1015">
        <v>56</v>
      </c>
      <c r="T1015" s="102">
        <v>0.41666666666666669</v>
      </c>
      <c r="U1015" t="s">
        <v>1667</v>
      </c>
      <c r="V1015">
        <v>0</v>
      </c>
      <c r="W1015" t="s">
        <v>1684</v>
      </c>
      <c r="X1015">
        <v>24</v>
      </c>
      <c r="AB1015" s="77">
        <f t="shared" si="15"/>
        <v>70</v>
      </c>
    </row>
    <row r="1016" spans="1:28" x14ac:dyDescent="0.3">
      <c r="A1016" s="34">
        <v>42654</v>
      </c>
      <c r="B1016">
        <v>1159</v>
      </c>
      <c r="C1016" t="s">
        <v>1282</v>
      </c>
      <c r="D1016" t="s">
        <v>1283</v>
      </c>
      <c r="E1016">
        <v>38</v>
      </c>
      <c r="F1016" t="s">
        <v>1419</v>
      </c>
      <c r="G1016" t="s">
        <v>1308</v>
      </c>
      <c r="H1016" t="s">
        <v>1436</v>
      </c>
      <c r="I1016" s="102">
        <v>0.20138888888888887</v>
      </c>
      <c r="J1016" t="s">
        <v>1622</v>
      </c>
      <c r="K1016" s="102">
        <v>0.5</v>
      </c>
      <c r="L1016">
        <v>8</v>
      </c>
      <c r="M1016" t="s">
        <v>1329</v>
      </c>
      <c r="N1016" t="s">
        <v>1354</v>
      </c>
      <c r="O1016" s="102">
        <v>0.59722222222222221</v>
      </c>
      <c r="P1016">
        <v>75</v>
      </c>
      <c r="Q1016">
        <v>94</v>
      </c>
      <c r="R1016" t="s">
        <v>51</v>
      </c>
      <c r="S1016">
        <v>58</v>
      </c>
      <c r="T1016" s="102">
        <v>0.50694444444444442</v>
      </c>
      <c r="U1016" t="s">
        <v>1684</v>
      </c>
      <c r="V1016">
        <v>0</v>
      </c>
      <c r="W1016" t="s">
        <v>1361</v>
      </c>
      <c r="X1016">
        <v>24</v>
      </c>
      <c r="AB1016" s="77">
        <f t="shared" si="15"/>
        <v>80</v>
      </c>
    </row>
    <row r="1017" spans="1:28" x14ac:dyDescent="0.3">
      <c r="A1017" s="34">
        <v>42655</v>
      </c>
      <c r="B1017">
        <v>1159</v>
      </c>
      <c r="C1017" t="s">
        <v>1282</v>
      </c>
      <c r="D1017" t="s">
        <v>1283</v>
      </c>
      <c r="E1017">
        <v>38</v>
      </c>
      <c r="F1017" t="s">
        <v>1287</v>
      </c>
      <c r="G1017" t="s">
        <v>1308</v>
      </c>
      <c r="H1017" t="s">
        <v>1556</v>
      </c>
      <c r="I1017" s="102">
        <v>6.25E-2</v>
      </c>
      <c r="J1017" t="s">
        <v>1563</v>
      </c>
      <c r="K1017" s="102">
        <v>0.52777777777777779</v>
      </c>
      <c r="L1017">
        <v>28</v>
      </c>
      <c r="M1017" t="s">
        <v>1431</v>
      </c>
      <c r="N1017" t="s">
        <v>1391</v>
      </c>
      <c r="O1017" s="102">
        <v>0.10416666666666667</v>
      </c>
      <c r="P1017">
        <v>86</v>
      </c>
      <c r="Q1017">
        <v>94</v>
      </c>
      <c r="R1017" t="s">
        <v>51</v>
      </c>
      <c r="S1017">
        <v>77</v>
      </c>
      <c r="T1017" s="102">
        <v>0.4513888888888889</v>
      </c>
      <c r="U1017" t="s">
        <v>1361</v>
      </c>
      <c r="V1017">
        <v>0</v>
      </c>
      <c r="W1017" t="s">
        <v>1830</v>
      </c>
      <c r="X1017">
        <v>24</v>
      </c>
      <c r="AB1017" s="77">
        <f t="shared" si="15"/>
        <v>280</v>
      </c>
    </row>
    <row r="1018" spans="1:28" x14ac:dyDescent="0.3">
      <c r="A1018" s="34">
        <v>42656</v>
      </c>
      <c r="B1018">
        <v>1159</v>
      </c>
      <c r="C1018" t="s">
        <v>1282</v>
      </c>
      <c r="D1018" t="s">
        <v>1283</v>
      </c>
      <c r="E1018">
        <v>38</v>
      </c>
      <c r="F1018" t="s">
        <v>1403</v>
      </c>
      <c r="G1018" t="s">
        <v>2083</v>
      </c>
      <c r="H1018" t="s">
        <v>1292</v>
      </c>
      <c r="I1018" s="102">
        <v>0.97916666666666663</v>
      </c>
      <c r="J1018" t="s">
        <v>1563</v>
      </c>
      <c r="K1018" s="102">
        <v>0.49305555555555558</v>
      </c>
      <c r="L1018">
        <v>27</v>
      </c>
      <c r="M1018" t="s">
        <v>1326</v>
      </c>
      <c r="N1018" t="s">
        <v>1497</v>
      </c>
      <c r="O1018" t="s">
        <v>51</v>
      </c>
      <c r="P1018">
        <v>90</v>
      </c>
      <c r="Q1018">
        <v>94</v>
      </c>
      <c r="R1018" t="s">
        <v>51</v>
      </c>
      <c r="S1018">
        <v>85</v>
      </c>
      <c r="T1018" s="102">
        <v>0.43055555555555558</v>
      </c>
      <c r="U1018" t="s">
        <v>1922</v>
      </c>
      <c r="V1018">
        <v>24</v>
      </c>
      <c r="W1018" t="s">
        <v>2024</v>
      </c>
      <c r="X1018" t="s">
        <v>51</v>
      </c>
      <c r="AB1018" s="77">
        <f t="shared" si="15"/>
        <v>270</v>
      </c>
    </row>
    <row r="1019" spans="1:28" x14ac:dyDescent="0.3">
      <c r="A1019" s="34">
        <v>42657</v>
      </c>
      <c r="B1019">
        <v>1159</v>
      </c>
      <c r="C1019" t="s">
        <v>1282</v>
      </c>
      <c r="D1019" t="s">
        <v>1283</v>
      </c>
      <c r="E1019">
        <v>38</v>
      </c>
      <c r="F1019" t="s">
        <v>1307</v>
      </c>
      <c r="G1019" t="s">
        <v>1308</v>
      </c>
      <c r="H1019" t="s">
        <v>1314</v>
      </c>
      <c r="I1019" s="102">
        <v>0.96527777777777779</v>
      </c>
      <c r="J1019" t="s">
        <v>1721</v>
      </c>
      <c r="K1019" s="102">
        <v>0.5</v>
      </c>
      <c r="L1019">
        <v>27</v>
      </c>
      <c r="M1019" t="s">
        <v>1326</v>
      </c>
      <c r="N1019" t="s">
        <v>1497</v>
      </c>
      <c r="O1019" s="102">
        <v>6.9444444444444441E-3</v>
      </c>
      <c r="P1019">
        <v>65</v>
      </c>
      <c r="Q1019">
        <v>93</v>
      </c>
      <c r="R1019" s="102">
        <v>0.96527777777777779</v>
      </c>
      <c r="S1019">
        <v>53</v>
      </c>
      <c r="T1019" s="102">
        <v>0.4861111111111111</v>
      </c>
      <c r="U1019" t="s">
        <v>1828</v>
      </c>
      <c r="V1019">
        <v>21</v>
      </c>
      <c r="W1019" t="s">
        <v>1491</v>
      </c>
      <c r="X1019">
        <v>4</v>
      </c>
      <c r="AB1019" s="77">
        <f t="shared" si="15"/>
        <v>270</v>
      </c>
    </row>
    <row r="1020" spans="1:28" x14ac:dyDescent="0.3">
      <c r="A1020" s="34">
        <v>42658</v>
      </c>
      <c r="B1020">
        <v>1159</v>
      </c>
      <c r="C1020" t="s">
        <v>1282</v>
      </c>
      <c r="D1020" t="s">
        <v>1283</v>
      </c>
      <c r="E1020">
        <v>38</v>
      </c>
      <c r="F1020" t="s">
        <v>1671</v>
      </c>
      <c r="G1020" t="s">
        <v>1308</v>
      </c>
      <c r="H1020" t="s">
        <v>1294</v>
      </c>
      <c r="I1020" s="102">
        <v>6.9444444444444441E-3</v>
      </c>
      <c r="J1020" t="s">
        <v>1715</v>
      </c>
      <c r="K1020" s="102">
        <v>0.625</v>
      </c>
      <c r="L1020">
        <v>8</v>
      </c>
      <c r="M1020" t="s">
        <v>1296</v>
      </c>
      <c r="N1020" t="s">
        <v>1384</v>
      </c>
      <c r="O1020" s="102">
        <v>0.60416666666666663</v>
      </c>
      <c r="P1020">
        <v>87</v>
      </c>
      <c r="Q1020">
        <v>94</v>
      </c>
      <c r="R1020" t="s">
        <v>51</v>
      </c>
      <c r="S1020">
        <v>75</v>
      </c>
      <c r="T1020" s="102">
        <v>0.57638888888888895</v>
      </c>
      <c r="U1020" t="s">
        <v>1880</v>
      </c>
      <c r="V1020">
        <v>22</v>
      </c>
      <c r="W1020" t="s">
        <v>1967</v>
      </c>
      <c r="X1020">
        <v>1</v>
      </c>
      <c r="AB1020" s="77">
        <f t="shared" si="15"/>
        <v>80</v>
      </c>
    </row>
    <row r="1021" spans="1:28" x14ac:dyDescent="0.3">
      <c r="A1021" s="34">
        <v>42659</v>
      </c>
      <c r="B1021">
        <v>1159</v>
      </c>
      <c r="C1021" t="s">
        <v>1282</v>
      </c>
      <c r="D1021" t="s">
        <v>1283</v>
      </c>
      <c r="E1021">
        <v>38</v>
      </c>
      <c r="F1021" t="s">
        <v>1586</v>
      </c>
      <c r="G1021" t="s">
        <v>1554</v>
      </c>
      <c r="H1021" t="s">
        <v>1313</v>
      </c>
      <c r="I1021" s="102">
        <v>0.125</v>
      </c>
      <c r="J1021" t="s">
        <v>1644</v>
      </c>
      <c r="K1021" s="102">
        <v>0.50694444444444442</v>
      </c>
      <c r="L1021">
        <v>27</v>
      </c>
      <c r="M1021" t="s">
        <v>1431</v>
      </c>
      <c r="N1021" t="s">
        <v>1456</v>
      </c>
      <c r="O1021" s="102">
        <v>0.15277777777777776</v>
      </c>
      <c r="P1021">
        <v>91</v>
      </c>
      <c r="Q1021">
        <v>95</v>
      </c>
      <c r="R1021" t="s">
        <v>51</v>
      </c>
      <c r="S1021">
        <v>86</v>
      </c>
      <c r="T1021" s="102">
        <v>0.58333333333333337</v>
      </c>
      <c r="U1021" t="s">
        <v>1353</v>
      </c>
      <c r="V1021">
        <v>24</v>
      </c>
      <c r="W1021" t="s">
        <v>1717</v>
      </c>
      <c r="X1021">
        <v>0</v>
      </c>
      <c r="AB1021" s="77">
        <f t="shared" si="15"/>
        <v>270</v>
      </c>
    </row>
    <row r="1022" spans="1:28" x14ac:dyDescent="0.3">
      <c r="A1022" s="34">
        <v>42660</v>
      </c>
      <c r="B1022">
        <v>1159</v>
      </c>
      <c r="C1022" t="s">
        <v>1282</v>
      </c>
      <c r="D1022" t="s">
        <v>1283</v>
      </c>
      <c r="E1022">
        <v>38</v>
      </c>
      <c r="F1022" t="s">
        <v>1597</v>
      </c>
      <c r="G1022" t="s">
        <v>1297</v>
      </c>
      <c r="H1022" t="s">
        <v>1321</v>
      </c>
      <c r="I1022" s="102">
        <v>0.92361111111111116</v>
      </c>
      <c r="J1022" t="s">
        <v>1722</v>
      </c>
      <c r="K1022" s="102">
        <v>0.40972222222222227</v>
      </c>
      <c r="L1022">
        <v>1</v>
      </c>
      <c r="M1022" t="s">
        <v>1326</v>
      </c>
      <c r="N1022" t="s">
        <v>1327</v>
      </c>
      <c r="O1022" s="102">
        <v>0.63194444444444442</v>
      </c>
      <c r="P1022">
        <v>94</v>
      </c>
      <c r="Q1022">
        <v>95</v>
      </c>
      <c r="R1022" t="s">
        <v>51</v>
      </c>
      <c r="S1022">
        <v>88</v>
      </c>
      <c r="T1022" s="102">
        <v>0.40972222222222227</v>
      </c>
      <c r="U1022" t="s">
        <v>1317</v>
      </c>
      <c r="V1022">
        <v>23</v>
      </c>
      <c r="W1022" t="s">
        <v>1547</v>
      </c>
      <c r="X1022">
        <v>0</v>
      </c>
      <c r="AB1022" s="77">
        <f t="shared" si="15"/>
        <v>10</v>
      </c>
    </row>
    <row r="1023" spans="1:28" x14ac:dyDescent="0.3">
      <c r="A1023" s="34">
        <v>42661</v>
      </c>
      <c r="B1023">
        <v>1159</v>
      </c>
      <c r="C1023" t="s">
        <v>1282</v>
      </c>
      <c r="D1023" t="s">
        <v>1283</v>
      </c>
      <c r="E1023">
        <v>38</v>
      </c>
      <c r="F1023" t="s">
        <v>1549</v>
      </c>
      <c r="G1023" t="s">
        <v>1308</v>
      </c>
      <c r="H1023" t="s">
        <v>1363</v>
      </c>
      <c r="I1023" s="102">
        <v>0.25</v>
      </c>
      <c r="J1023" t="s">
        <v>1674</v>
      </c>
      <c r="K1023" s="102">
        <v>0.57638888888888895</v>
      </c>
      <c r="L1023">
        <v>9</v>
      </c>
      <c r="M1023" t="s">
        <v>1296</v>
      </c>
      <c r="N1023" t="s">
        <v>1327</v>
      </c>
      <c r="O1023" s="102">
        <v>0.77777777777777779</v>
      </c>
      <c r="P1023">
        <v>91</v>
      </c>
      <c r="Q1023">
        <v>96</v>
      </c>
      <c r="R1023" s="102">
        <v>0</v>
      </c>
      <c r="S1023">
        <v>85</v>
      </c>
      <c r="T1023" s="102">
        <v>0.91666666666666663</v>
      </c>
      <c r="U1023" t="s">
        <v>1409</v>
      </c>
      <c r="V1023">
        <v>10</v>
      </c>
      <c r="W1023" t="s">
        <v>1850</v>
      </c>
      <c r="X1023">
        <v>16</v>
      </c>
      <c r="AB1023" s="77">
        <f t="shared" si="15"/>
        <v>90</v>
      </c>
    </row>
    <row r="1024" spans="1:28" x14ac:dyDescent="0.3">
      <c r="A1024" s="34">
        <v>42662</v>
      </c>
      <c r="B1024">
        <v>1159</v>
      </c>
      <c r="C1024" t="s">
        <v>1282</v>
      </c>
      <c r="D1024" t="s">
        <v>1283</v>
      </c>
      <c r="E1024">
        <v>38</v>
      </c>
      <c r="F1024" t="s">
        <v>1651</v>
      </c>
      <c r="G1024" t="s">
        <v>1308</v>
      </c>
      <c r="H1024" t="s">
        <v>1371</v>
      </c>
      <c r="I1024" s="102">
        <v>0.20833333333333334</v>
      </c>
      <c r="J1024" t="s">
        <v>1563</v>
      </c>
      <c r="K1024" s="102">
        <v>0.52083333333333337</v>
      </c>
      <c r="L1024">
        <v>0</v>
      </c>
      <c r="M1024" t="s">
        <v>1326</v>
      </c>
      <c r="N1024" t="s">
        <v>1322</v>
      </c>
      <c r="O1024" t="s">
        <v>51</v>
      </c>
      <c r="P1024">
        <v>83</v>
      </c>
      <c r="Q1024">
        <v>95</v>
      </c>
      <c r="R1024" t="s">
        <v>51</v>
      </c>
      <c r="S1024">
        <v>70</v>
      </c>
      <c r="T1024" s="102">
        <v>0.58333333333333337</v>
      </c>
      <c r="U1024" t="s">
        <v>1782</v>
      </c>
      <c r="V1024">
        <v>0</v>
      </c>
      <c r="W1024" t="s">
        <v>1662</v>
      </c>
      <c r="X1024">
        <v>24</v>
      </c>
      <c r="AB1024" s="77">
        <f t="shared" si="15"/>
        <v>0</v>
      </c>
    </row>
    <row r="1025" spans="1:28" x14ac:dyDescent="0.3">
      <c r="A1025" s="34">
        <v>42663</v>
      </c>
      <c r="B1025">
        <v>1159</v>
      </c>
      <c r="C1025" t="s">
        <v>1282</v>
      </c>
      <c r="D1025" t="s">
        <v>1283</v>
      </c>
      <c r="E1025">
        <v>38</v>
      </c>
      <c r="F1025" t="s">
        <v>1574</v>
      </c>
      <c r="G1025" t="s">
        <v>1308</v>
      </c>
      <c r="H1025" t="s">
        <v>1284</v>
      </c>
      <c r="I1025" s="102">
        <v>0.99930555555555556</v>
      </c>
      <c r="J1025" t="s">
        <v>1328</v>
      </c>
      <c r="K1025" s="102">
        <v>0.57638888888888895</v>
      </c>
      <c r="L1025">
        <v>6</v>
      </c>
      <c r="M1025" t="s">
        <v>1329</v>
      </c>
      <c r="N1025" t="s">
        <v>1351</v>
      </c>
      <c r="O1025" s="102">
        <v>0.65972222222222221</v>
      </c>
      <c r="P1025">
        <v>77</v>
      </c>
      <c r="Q1025">
        <v>91</v>
      </c>
      <c r="R1025" t="s">
        <v>51</v>
      </c>
      <c r="S1025">
        <v>62</v>
      </c>
      <c r="T1025" s="102">
        <v>0.93055555555555547</v>
      </c>
      <c r="U1025" t="s">
        <v>1290</v>
      </c>
      <c r="V1025">
        <v>0</v>
      </c>
      <c r="W1025" t="s">
        <v>1762</v>
      </c>
      <c r="X1025" t="s">
        <v>51</v>
      </c>
      <c r="AB1025" s="77">
        <f t="shared" si="15"/>
        <v>60</v>
      </c>
    </row>
    <row r="1026" spans="1:28" x14ac:dyDescent="0.3">
      <c r="A1026" s="34">
        <v>42664</v>
      </c>
      <c r="B1026">
        <v>1159</v>
      </c>
      <c r="C1026" t="s">
        <v>1282</v>
      </c>
      <c r="D1026" t="s">
        <v>1283</v>
      </c>
      <c r="E1026">
        <v>38</v>
      </c>
      <c r="F1026" t="s">
        <v>1486</v>
      </c>
      <c r="G1026" t="s">
        <v>1308</v>
      </c>
      <c r="H1026" t="s">
        <v>1456</v>
      </c>
      <c r="I1026" s="102">
        <v>0.27083333333333331</v>
      </c>
      <c r="J1026" t="s">
        <v>1386</v>
      </c>
      <c r="K1026" s="102">
        <v>0.4861111111111111</v>
      </c>
      <c r="L1026">
        <v>6</v>
      </c>
      <c r="M1026" t="s">
        <v>1310</v>
      </c>
      <c r="N1026" t="s">
        <v>1556</v>
      </c>
      <c r="O1026" s="102">
        <v>0.57638888888888895</v>
      </c>
      <c r="P1026">
        <v>71</v>
      </c>
      <c r="Q1026">
        <v>94</v>
      </c>
      <c r="R1026" t="s">
        <v>51</v>
      </c>
      <c r="S1026">
        <v>53</v>
      </c>
      <c r="T1026" s="102">
        <v>0.41666666666666669</v>
      </c>
      <c r="U1026" t="s">
        <v>1525</v>
      </c>
      <c r="V1026">
        <v>0</v>
      </c>
      <c r="W1026" t="s">
        <v>1593</v>
      </c>
      <c r="X1026">
        <v>24</v>
      </c>
      <c r="AB1026" s="77">
        <f t="shared" si="15"/>
        <v>60</v>
      </c>
    </row>
    <row r="1027" spans="1:28" x14ac:dyDescent="0.3">
      <c r="A1027" s="34">
        <v>42665</v>
      </c>
      <c r="B1027">
        <v>1159</v>
      </c>
      <c r="C1027" t="s">
        <v>1282</v>
      </c>
      <c r="D1027" t="s">
        <v>1283</v>
      </c>
      <c r="E1027">
        <v>38</v>
      </c>
      <c r="F1027" t="s">
        <v>1341</v>
      </c>
      <c r="G1027" t="s">
        <v>1308</v>
      </c>
      <c r="H1027" t="s">
        <v>1475</v>
      </c>
      <c r="I1027" s="102">
        <v>0.125</v>
      </c>
      <c r="J1027" t="s">
        <v>1315</v>
      </c>
      <c r="K1027" s="102">
        <v>0.61805555555555558</v>
      </c>
      <c r="L1027">
        <v>22</v>
      </c>
      <c r="M1027" t="s">
        <v>1288</v>
      </c>
      <c r="N1027" t="s">
        <v>1286</v>
      </c>
      <c r="O1027" s="102">
        <v>0.99930555555555556</v>
      </c>
      <c r="P1027">
        <v>80</v>
      </c>
      <c r="Q1027">
        <v>95</v>
      </c>
      <c r="R1027" s="102">
        <v>0.10416666666666667</v>
      </c>
      <c r="S1027">
        <v>65</v>
      </c>
      <c r="T1027" s="102">
        <v>0.61805555555555558</v>
      </c>
      <c r="U1027" t="s">
        <v>1593</v>
      </c>
      <c r="V1027">
        <v>0</v>
      </c>
      <c r="W1027" t="s">
        <v>1817</v>
      </c>
      <c r="X1027">
        <v>24</v>
      </c>
      <c r="AB1027" s="77">
        <f t="shared" ref="AB1027:AB1090" si="16">L1027*$AE$17</f>
        <v>220</v>
      </c>
    </row>
    <row r="1028" spans="1:28" x14ac:dyDescent="0.3">
      <c r="A1028" s="34">
        <v>42666</v>
      </c>
      <c r="B1028">
        <v>1159</v>
      </c>
      <c r="C1028" t="s">
        <v>1282</v>
      </c>
      <c r="D1028" t="s">
        <v>1283</v>
      </c>
      <c r="E1028">
        <v>38</v>
      </c>
      <c r="F1028" t="s">
        <v>1674</v>
      </c>
      <c r="G1028" t="s">
        <v>1308</v>
      </c>
      <c r="H1028" t="s">
        <v>1300</v>
      </c>
      <c r="I1028" s="102">
        <v>0.24305555555555555</v>
      </c>
      <c r="J1028" t="s">
        <v>1743</v>
      </c>
      <c r="K1028" s="102">
        <v>0.11805555555555557</v>
      </c>
      <c r="L1028">
        <v>27</v>
      </c>
      <c r="M1028" t="s">
        <v>1335</v>
      </c>
      <c r="N1028" t="s">
        <v>1516</v>
      </c>
      <c r="O1028" s="102">
        <v>0.19444444444444445</v>
      </c>
      <c r="P1028">
        <v>68</v>
      </c>
      <c r="Q1028">
        <v>92</v>
      </c>
      <c r="R1028" t="s">
        <v>51</v>
      </c>
      <c r="S1028">
        <v>49</v>
      </c>
      <c r="T1028" s="102">
        <v>0.39583333333333331</v>
      </c>
      <c r="U1028" t="s">
        <v>1771</v>
      </c>
      <c r="V1028">
        <v>24</v>
      </c>
      <c r="W1028" t="s">
        <v>2084</v>
      </c>
      <c r="X1028">
        <v>3</v>
      </c>
      <c r="AB1028" s="77">
        <f t="shared" si="16"/>
        <v>270</v>
      </c>
    </row>
    <row r="1029" spans="1:28" x14ac:dyDescent="0.3">
      <c r="A1029" s="34">
        <v>42667</v>
      </c>
      <c r="B1029">
        <v>1159</v>
      </c>
      <c r="C1029" t="s">
        <v>1282</v>
      </c>
      <c r="D1029" t="s">
        <v>1283</v>
      </c>
      <c r="E1029">
        <v>38</v>
      </c>
      <c r="F1029" t="s">
        <v>1658</v>
      </c>
      <c r="G1029" t="s">
        <v>1308</v>
      </c>
      <c r="H1029" t="s">
        <v>1483</v>
      </c>
      <c r="I1029" s="102">
        <v>0.99305555555555547</v>
      </c>
      <c r="J1029" t="s">
        <v>1395</v>
      </c>
      <c r="K1029" s="102">
        <v>0.53472222222222221</v>
      </c>
      <c r="L1029">
        <v>28</v>
      </c>
      <c r="M1029" t="s">
        <v>1431</v>
      </c>
      <c r="N1029" t="s">
        <v>1384</v>
      </c>
      <c r="O1029" s="102">
        <v>0.68055555555555547</v>
      </c>
      <c r="P1029">
        <v>83</v>
      </c>
      <c r="Q1029">
        <v>94</v>
      </c>
      <c r="R1029" s="102">
        <v>0.90277777777777779</v>
      </c>
      <c r="S1029">
        <v>60</v>
      </c>
      <c r="T1029" s="102">
        <v>6.9444444444444441E-3</v>
      </c>
      <c r="U1029" t="s">
        <v>1856</v>
      </c>
      <c r="V1029">
        <v>24</v>
      </c>
      <c r="W1029" t="s">
        <v>1797</v>
      </c>
      <c r="X1029">
        <v>0</v>
      </c>
      <c r="AB1029" s="77">
        <f t="shared" si="16"/>
        <v>280</v>
      </c>
    </row>
    <row r="1030" spans="1:28" x14ac:dyDescent="0.3">
      <c r="A1030" s="34">
        <v>42668</v>
      </c>
      <c r="B1030">
        <v>1159</v>
      </c>
      <c r="C1030" t="s">
        <v>1282</v>
      </c>
      <c r="D1030" t="s">
        <v>1283</v>
      </c>
      <c r="E1030">
        <v>38</v>
      </c>
      <c r="F1030" t="s">
        <v>1300</v>
      </c>
      <c r="G1030" t="s">
        <v>1308</v>
      </c>
      <c r="H1030" t="s">
        <v>1336</v>
      </c>
      <c r="I1030" s="102">
        <v>0.1388888888888889</v>
      </c>
      <c r="J1030" t="s">
        <v>1674</v>
      </c>
      <c r="K1030" s="102">
        <v>0.56944444444444442</v>
      </c>
      <c r="L1030">
        <v>21</v>
      </c>
      <c r="M1030" t="s">
        <v>1335</v>
      </c>
      <c r="N1030" t="s">
        <v>1340</v>
      </c>
      <c r="O1030" s="102">
        <v>4.1666666666666664E-2</v>
      </c>
      <c r="P1030">
        <v>81</v>
      </c>
      <c r="Q1030">
        <v>94</v>
      </c>
      <c r="R1030" t="s">
        <v>51</v>
      </c>
      <c r="S1030">
        <v>60</v>
      </c>
      <c r="T1030" s="102">
        <v>0.57638888888888895</v>
      </c>
      <c r="U1030" t="s">
        <v>1708</v>
      </c>
      <c r="V1030">
        <v>22</v>
      </c>
      <c r="W1030" t="s">
        <v>1621</v>
      </c>
      <c r="X1030">
        <v>3</v>
      </c>
      <c r="AB1030" s="77">
        <f t="shared" si="16"/>
        <v>210</v>
      </c>
    </row>
    <row r="1031" spans="1:28" x14ac:dyDescent="0.3">
      <c r="A1031" s="34">
        <v>42669</v>
      </c>
      <c r="B1031">
        <v>1159</v>
      </c>
      <c r="C1031" t="s">
        <v>1282</v>
      </c>
      <c r="D1031" t="s">
        <v>1283</v>
      </c>
      <c r="E1031">
        <v>38</v>
      </c>
      <c r="F1031" t="s">
        <v>1394</v>
      </c>
      <c r="G1031" t="s">
        <v>1308</v>
      </c>
      <c r="H1031" t="s">
        <v>1521</v>
      </c>
      <c r="I1031" s="102">
        <v>6.9444444444444441E-3</v>
      </c>
      <c r="J1031" t="s">
        <v>1492</v>
      </c>
      <c r="K1031" s="102">
        <v>0.40277777777777773</v>
      </c>
      <c r="L1031">
        <v>9</v>
      </c>
      <c r="M1031" t="s">
        <v>1335</v>
      </c>
      <c r="N1031" t="s">
        <v>1322</v>
      </c>
      <c r="O1031" s="102">
        <v>0.97916666666666663</v>
      </c>
      <c r="P1031">
        <v>94</v>
      </c>
      <c r="Q1031">
        <v>95</v>
      </c>
      <c r="R1031" t="s">
        <v>51</v>
      </c>
      <c r="S1031">
        <v>84</v>
      </c>
      <c r="T1031" s="102">
        <v>0.39583333333333331</v>
      </c>
      <c r="U1031" t="s">
        <v>1854</v>
      </c>
      <c r="V1031">
        <v>23</v>
      </c>
      <c r="W1031" t="s">
        <v>1773</v>
      </c>
      <c r="X1031">
        <v>0</v>
      </c>
      <c r="AB1031" s="77">
        <f t="shared" si="16"/>
        <v>90</v>
      </c>
    </row>
    <row r="1032" spans="1:28" x14ac:dyDescent="0.3">
      <c r="A1032" s="34">
        <v>42670</v>
      </c>
      <c r="B1032">
        <v>1159</v>
      </c>
      <c r="C1032" t="s">
        <v>1282</v>
      </c>
      <c r="D1032" t="s">
        <v>1283</v>
      </c>
      <c r="E1032">
        <v>38</v>
      </c>
      <c r="F1032" t="s">
        <v>1300</v>
      </c>
      <c r="G1032" t="s">
        <v>1465</v>
      </c>
      <c r="H1032" t="s">
        <v>1605</v>
      </c>
      <c r="I1032" s="102">
        <v>0.88888888888888884</v>
      </c>
      <c r="J1032" t="s">
        <v>1295</v>
      </c>
      <c r="K1032" s="102">
        <v>0.4236111111111111</v>
      </c>
      <c r="L1032">
        <v>8</v>
      </c>
      <c r="M1032" t="s">
        <v>1310</v>
      </c>
      <c r="N1032" t="s">
        <v>1333</v>
      </c>
      <c r="O1032" s="102">
        <v>0.53472222222222221</v>
      </c>
      <c r="P1032">
        <v>93</v>
      </c>
      <c r="Q1032">
        <v>95</v>
      </c>
      <c r="R1032" t="s">
        <v>51</v>
      </c>
      <c r="S1032">
        <v>91</v>
      </c>
      <c r="T1032" t="s">
        <v>51</v>
      </c>
      <c r="U1032" t="s">
        <v>1331</v>
      </c>
      <c r="V1032">
        <v>9</v>
      </c>
      <c r="W1032" t="s">
        <v>1557</v>
      </c>
      <c r="X1032">
        <v>15</v>
      </c>
      <c r="AB1032" s="77">
        <f t="shared" si="16"/>
        <v>80</v>
      </c>
    </row>
    <row r="1033" spans="1:28" x14ac:dyDescent="0.3">
      <c r="A1033" s="34">
        <v>42671</v>
      </c>
      <c r="B1033">
        <v>1159</v>
      </c>
      <c r="C1033" t="s">
        <v>1282</v>
      </c>
      <c r="D1033" t="s">
        <v>1283</v>
      </c>
      <c r="E1033">
        <v>38</v>
      </c>
      <c r="F1033" t="s">
        <v>1307</v>
      </c>
      <c r="G1033" t="s">
        <v>1465</v>
      </c>
      <c r="H1033" t="s">
        <v>1284</v>
      </c>
      <c r="I1033" s="102">
        <v>0.43055555555555558</v>
      </c>
      <c r="J1033" t="s">
        <v>1658</v>
      </c>
      <c r="K1033" s="102">
        <v>0.65277777777777779</v>
      </c>
      <c r="L1033">
        <v>7</v>
      </c>
      <c r="M1033" t="s">
        <v>1625</v>
      </c>
      <c r="N1033" t="s">
        <v>1561</v>
      </c>
      <c r="O1033" s="102">
        <v>0.43055555555555558</v>
      </c>
      <c r="P1033">
        <v>94</v>
      </c>
      <c r="Q1033">
        <v>95</v>
      </c>
      <c r="R1033" t="s">
        <v>51</v>
      </c>
      <c r="S1033">
        <v>88</v>
      </c>
      <c r="T1033" t="s">
        <v>51</v>
      </c>
      <c r="U1033" t="s">
        <v>1466</v>
      </c>
      <c r="V1033" t="s">
        <v>51</v>
      </c>
      <c r="W1033" t="s">
        <v>1926</v>
      </c>
      <c r="X1033">
        <v>24</v>
      </c>
      <c r="AB1033" s="77">
        <f t="shared" si="16"/>
        <v>70</v>
      </c>
    </row>
    <row r="1034" spans="1:28" x14ac:dyDescent="0.3">
      <c r="A1034" s="34">
        <v>42672</v>
      </c>
      <c r="B1034">
        <v>1159</v>
      </c>
      <c r="C1034" t="s">
        <v>1282</v>
      </c>
      <c r="D1034" t="s">
        <v>1283</v>
      </c>
      <c r="E1034">
        <v>38</v>
      </c>
      <c r="F1034" t="s">
        <v>1521</v>
      </c>
      <c r="G1034" t="s">
        <v>1513</v>
      </c>
      <c r="H1034" t="s">
        <v>1501</v>
      </c>
      <c r="I1034" s="102">
        <v>0.16666666666666666</v>
      </c>
      <c r="J1034" t="s">
        <v>1538</v>
      </c>
      <c r="K1034" s="102">
        <v>0.49305555555555558</v>
      </c>
      <c r="L1034">
        <v>28</v>
      </c>
      <c r="M1034" t="s">
        <v>1703</v>
      </c>
      <c r="N1034" t="s">
        <v>1301</v>
      </c>
      <c r="O1034" s="102">
        <v>0.40277777777777773</v>
      </c>
      <c r="P1034">
        <v>94</v>
      </c>
      <c r="Q1034">
        <v>95</v>
      </c>
      <c r="R1034" t="s">
        <v>51</v>
      </c>
      <c r="S1034">
        <v>94</v>
      </c>
      <c r="T1034" t="s">
        <v>51</v>
      </c>
      <c r="U1034" t="s">
        <v>1926</v>
      </c>
      <c r="V1034">
        <v>0</v>
      </c>
      <c r="W1034" t="s">
        <v>1911</v>
      </c>
      <c r="X1034">
        <v>24</v>
      </c>
      <c r="AB1034" s="77">
        <f t="shared" si="16"/>
        <v>280</v>
      </c>
    </row>
    <row r="1035" spans="1:28" x14ac:dyDescent="0.3">
      <c r="A1035" s="34">
        <v>42673</v>
      </c>
      <c r="B1035">
        <v>1159</v>
      </c>
      <c r="C1035" t="s">
        <v>1282</v>
      </c>
      <c r="D1035" t="s">
        <v>1283</v>
      </c>
      <c r="E1035">
        <v>38</v>
      </c>
      <c r="F1035" t="s">
        <v>1362</v>
      </c>
      <c r="G1035" t="s">
        <v>1513</v>
      </c>
      <c r="H1035" t="s">
        <v>1428</v>
      </c>
      <c r="I1035" s="102">
        <v>0.31944444444444448</v>
      </c>
      <c r="J1035" t="s">
        <v>1544</v>
      </c>
      <c r="K1035" s="102">
        <v>0.49305555555555558</v>
      </c>
      <c r="L1035">
        <v>6</v>
      </c>
      <c r="M1035" t="s">
        <v>1431</v>
      </c>
      <c r="N1035" t="s">
        <v>1301</v>
      </c>
      <c r="O1035" s="102">
        <v>0.65277777777777779</v>
      </c>
      <c r="P1035">
        <v>94</v>
      </c>
      <c r="Q1035">
        <v>95</v>
      </c>
      <c r="R1035" t="s">
        <v>51</v>
      </c>
      <c r="S1035">
        <v>94</v>
      </c>
      <c r="T1035" t="s">
        <v>51</v>
      </c>
      <c r="U1035" t="s">
        <v>1911</v>
      </c>
      <c r="V1035">
        <v>0</v>
      </c>
      <c r="W1035" t="s">
        <v>1786</v>
      </c>
      <c r="X1035">
        <v>24</v>
      </c>
      <c r="AB1035" s="77">
        <f t="shared" si="16"/>
        <v>60</v>
      </c>
    </row>
    <row r="1036" spans="1:28" x14ac:dyDescent="0.3">
      <c r="A1036" s="34">
        <v>42674</v>
      </c>
      <c r="B1036">
        <v>1159</v>
      </c>
      <c r="C1036" t="s">
        <v>1282</v>
      </c>
      <c r="D1036" t="s">
        <v>1283</v>
      </c>
      <c r="E1036">
        <v>38</v>
      </c>
      <c r="F1036" t="s">
        <v>1375</v>
      </c>
      <c r="G1036" t="s">
        <v>1352</v>
      </c>
      <c r="H1036" t="s">
        <v>1322</v>
      </c>
      <c r="I1036" s="102">
        <v>0.3125</v>
      </c>
      <c r="J1036" t="s">
        <v>1497</v>
      </c>
      <c r="K1036" s="102">
        <v>0.53472222222222221</v>
      </c>
      <c r="L1036">
        <v>18</v>
      </c>
      <c r="M1036" t="s">
        <v>1358</v>
      </c>
      <c r="N1036" t="s">
        <v>1289</v>
      </c>
      <c r="O1036" s="102">
        <v>0.375</v>
      </c>
      <c r="P1036">
        <v>94</v>
      </c>
      <c r="Q1036">
        <v>95</v>
      </c>
      <c r="R1036" t="s">
        <v>51</v>
      </c>
      <c r="S1036">
        <v>93</v>
      </c>
      <c r="T1036" t="s">
        <v>51</v>
      </c>
      <c r="U1036" t="s">
        <v>1662</v>
      </c>
      <c r="V1036">
        <v>21</v>
      </c>
      <c r="W1036" t="s">
        <v>1298</v>
      </c>
      <c r="X1036" t="s">
        <v>51</v>
      </c>
      <c r="AB1036" s="77">
        <f t="shared" si="16"/>
        <v>180</v>
      </c>
    </row>
    <row r="1037" spans="1:28" x14ac:dyDescent="0.3">
      <c r="A1037" s="34">
        <v>42675</v>
      </c>
      <c r="B1037">
        <v>1159</v>
      </c>
      <c r="C1037" t="s">
        <v>1282</v>
      </c>
      <c r="D1037" t="s">
        <v>1283</v>
      </c>
      <c r="E1037">
        <v>38</v>
      </c>
      <c r="F1037" t="s">
        <v>1325</v>
      </c>
      <c r="G1037" t="s">
        <v>1308</v>
      </c>
      <c r="H1037" t="s">
        <v>1322</v>
      </c>
      <c r="I1037" s="102">
        <v>0.28472222222222221</v>
      </c>
      <c r="J1037" t="s">
        <v>1651</v>
      </c>
      <c r="K1037" s="102">
        <v>0.625</v>
      </c>
      <c r="L1037">
        <v>24</v>
      </c>
      <c r="M1037" t="s">
        <v>1326</v>
      </c>
      <c r="N1037" t="s">
        <v>1340</v>
      </c>
      <c r="O1037" s="102">
        <v>0.15972222222222224</v>
      </c>
      <c r="P1037">
        <v>78</v>
      </c>
      <c r="Q1037">
        <v>95</v>
      </c>
      <c r="R1037" s="102">
        <v>8.3333333333333329E-2</v>
      </c>
      <c r="S1037">
        <v>69</v>
      </c>
      <c r="T1037" s="102">
        <v>0.38194444444444442</v>
      </c>
      <c r="U1037" t="s">
        <v>1832</v>
      </c>
      <c r="V1037">
        <v>22</v>
      </c>
      <c r="W1037" t="s">
        <v>1298</v>
      </c>
      <c r="X1037" t="s">
        <v>51</v>
      </c>
      <c r="AB1037" s="77">
        <f t="shared" si="16"/>
        <v>240</v>
      </c>
    </row>
    <row r="1038" spans="1:28" x14ac:dyDescent="0.3">
      <c r="A1038" s="34">
        <v>42676</v>
      </c>
      <c r="B1038">
        <v>1159</v>
      </c>
      <c r="C1038" t="s">
        <v>1282</v>
      </c>
      <c r="D1038" t="s">
        <v>1283</v>
      </c>
      <c r="E1038">
        <v>38</v>
      </c>
      <c r="F1038" t="s">
        <v>1307</v>
      </c>
      <c r="G1038" t="s">
        <v>1308</v>
      </c>
      <c r="H1038" t="s">
        <v>1344</v>
      </c>
      <c r="I1038" s="102">
        <v>0.21527777777777779</v>
      </c>
      <c r="J1038" t="s">
        <v>1315</v>
      </c>
      <c r="K1038" s="102">
        <v>0.43055555555555558</v>
      </c>
      <c r="L1038">
        <v>21</v>
      </c>
      <c r="M1038" t="s">
        <v>1288</v>
      </c>
      <c r="N1038" t="s">
        <v>1404</v>
      </c>
      <c r="O1038" s="102">
        <v>0.22222222222222221</v>
      </c>
      <c r="P1038">
        <v>79</v>
      </c>
      <c r="Q1038">
        <v>94</v>
      </c>
      <c r="R1038" t="s">
        <v>51</v>
      </c>
      <c r="S1038">
        <v>56</v>
      </c>
      <c r="T1038" s="102">
        <v>0.4236111111111111</v>
      </c>
      <c r="U1038" t="s">
        <v>1832</v>
      </c>
      <c r="V1038">
        <v>9</v>
      </c>
      <c r="W1038" t="s">
        <v>1707</v>
      </c>
      <c r="X1038" t="s">
        <v>51</v>
      </c>
      <c r="AB1038" s="77">
        <f t="shared" si="16"/>
        <v>210</v>
      </c>
    </row>
    <row r="1039" spans="1:28" x14ac:dyDescent="0.3">
      <c r="A1039" s="34">
        <v>42677</v>
      </c>
      <c r="B1039">
        <v>1159</v>
      </c>
      <c r="C1039" t="s">
        <v>1282</v>
      </c>
      <c r="D1039" t="s">
        <v>1283</v>
      </c>
      <c r="E1039">
        <v>38</v>
      </c>
      <c r="F1039" t="s">
        <v>1383</v>
      </c>
      <c r="G1039" t="s">
        <v>1308</v>
      </c>
      <c r="H1039" t="s">
        <v>1421</v>
      </c>
      <c r="I1039" s="102">
        <v>0.3125</v>
      </c>
      <c r="J1039" t="s">
        <v>1287</v>
      </c>
      <c r="K1039" s="102">
        <v>0.53472222222222221</v>
      </c>
      <c r="L1039">
        <v>7</v>
      </c>
      <c r="M1039" t="s">
        <v>1288</v>
      </c>
      <c r="N1039" t="s">
        <v>1297</v>
      </c>
      <c r="O1039" s="102">
        <v>0.59722222222222221</v>
      </c>
      <c r="P1039">
        <v>88</v>
      </c>
      <c r="Q1039">
        <v>95</v>
      </c>
      <c r="R1039" t="s">
        <v>51</v>
      </c>
      <c r="S1039">
        <v>78</v>
      </c>
      <c r="T1039" s="102">
        <v>0.40972222222222227</v>
      </c>
      <c r="U1039" t="s">
        <v>1707</v>
      </c>
      <c r="V1039">
        <v>0</v>
      </c>
      <c r="W1039" t="s">
        <v>1480</v>
      </c>
      <c r="X1039" t="s">
        <v>51</v>
      </c>
      <c r="AB1039" s="77">
        <f t="shared" si="16"/>
        <v>70</v>
      </c>
    </row>
    <row r="1040" spans="1:28" x14ac:dyDescent="0.3">
      <c r="A1040" s="34">
        <v>42678</v>
      </c>
      <c r="B1040">
        <v>1159</v>
      </c>
      <c r="C1040" t="s">
        <v>1282</v>
      </c>
      <c r="D1040" t="s">
        <v>1283</v>
      </c>
      <c r="E1040">
        <v>38</v>
      </c>
      <c r="F1040" t="s">
        <v>1523</v>
      </c>
      <c r="G1040" t="s">
        <v>1346</v>
      </c>
      <c r="H1040" t="s">
        <v>1339</v>
      </c>
      <c r="I1040" s="102">
        <v>0.27083333333333331</v>
      </c>
      <c r="J1040" t="s">
        <v>1295</v>
      </c>
      <c r="K1040" s="102">
        <v>0.58333333333333337</v>
      </c>
      <c r="L1040">
        <v>21</v>
      </c>
      <c r="M1040" t="s">
        <v>1296</v>
      </c>
      <c r="N1040" t="s">
        <v>1391</v>
      </c>
      <c r="O1040" s="102">
        <v>0.3125</v>
      </c>
      <c r="P1040">
        <v>89</v>
      </c>
      <c r="Q1040">
        <v>95</v>
      </c>
      <c r="R1040" t="s">
        <v>51</v>
      </c>
      <c r="S1040">
        <v>80</v>
      </c>
      <c r="T1040" s="102">
        <v>0.59027777777777779</v>
      </c>
      <c r="U1040" t="s">
        <v>1664</v>
      </c>
      <c r="V1040">
        <v>0</v>
      </c>
      <c r="W1040" t="s">
        <v>1875</v>
      </c>
      <c r="X1040">
        <v>24</v>
      </c>
      <c r="AB1040" s="77">
        <f t="shared" si="16"/>
        <v>210</v>
      </c>
    </row>
    <row r="1041" spans="1:28" x14ac:dyDescent="0.3">
      <c r="A1041" s="34">
        <v>42679</v>
      </c>
      <c r="B1041">
        <v>1159</v>
      </c>
      <c r="C1041" t="s">
        <v>1282</v>
      </c>
      <c r="D1041" t="s">
        <v>1283</v>
      </c>
      <c r="E1041">
        <v>38</v>
      </c>
      <c r="F1041" t="s">
        <v>1354</v>
      </c>
      <c r="G1041" t="s">
        <v>1375</v>
      </c>
      <c r="H1041" t="s">
        <v>1489</v>
      </c>
      <c r="I1041" s="102">
        <v>0.99305555555555547</v>
      </c>
      <c r="J1041" t="s">
        <v>1377</v>
      </c>
      <c r="K1041" s="102">
        <v>4.1666666666666664E-2</v>
      </c>
      <c r="L1041">
        <v>36</v>
      </c>
      <c r="M1041" t="s">
        <v>1347</v>
      </c>
      <c r="N1041" t="s">
        <v>1341</v>
      </c>
      <c r="O1041" s="102">
        <v>0.20833333333333334</v>
      </c>
      <c r="P1041">
        <v>86</v>
      </c>
      <c r="Q1041">
        <v>95</v>
      </c>
      <c r="R1041" t="s">
        <v>51</v>
      </c>
      <c r="S1041">
        <v>72</v>
      </c>
      <c r="T1041" s="102">
        <v>0.88888888888888884</v>
      </c>
      <c r="U1041" t="s">
        <v>1796</v>
      </c>
      <c r="V1041">
        <v>21</v>
      </c>
      <c r="W1041" t="s">
        <v>1940</v>
      </c>
      <c r="X1041">
        <v>3</v>
      </c>
      <c r="AB1041" s="77">
        <f t="shared" si="16"/>
        <v>360</v>
      </c>
    </row>
    <row r="1042" spans="1:28" x14ac:dyDescent="0.3">
      <c r="A1042" s="34">
        <v>42680</v>
      </c>
      <c r="B1042">
        <v>1159</v>
      </c>
      <c r="C1042" t="s">
        <v>1282</v>
      </c>
      <c r="D1042" t="s">
        <v>1283</v>
      </c>
      <c r="E1042">
        <v>38</v>
      </c>
      <c r="F1042" t="s">
        <v>1489</v>
      </c>
      <c r="G1042" t="s">
        <v>1919</v>
      </c>
      <c r="H1042" t="s">
        <v>1359</v>
      </c>
      <c r="I1042" s="102">
        <v>0.99930555555555556</v>
      </c>
      <c r="J1042" t="s">
        <v>1333</v>
      </c>
      <c r="K1042" s="102">
        <v>6.25E-2</v>
      </c>
      <c r="L1042">
        <v>28</v>
      </c>
      <c r="M1042" t="s">
        <v>1296</v>
      </c>
      <c r="N1042" t="s">
        <v>1304</v>
      </c>
      <c r="O1042" s="102">
        <v>0.11805555555555557</v>
      </c>
      <c r="P1042">
        <v>85</v>
      </c>
      <c r="Q1042">
        <v>91</v>
      </c>
      <c r="R1042" s="102">
        <v>0.20138888888888887</v>
      </c>
      <c r="S1042">
        <v>73</v>
      </c>
      <c r="T1042" s="102">
        <v>6.9444444444444434E-2</v>
      </c>
      <c r="U1042" t="s">
        <v>1921</v>
      </c>
      <c r="V1042">
        <v>21</v>
      </c>
      <c r="W1042" t="s">
        <v>1700</v>
      </c>
      <c r="X1042" t="s">
        <v>51</v>
      </c>
      <c r="AB1042" s="77">
        <f t="shared" si="16"/>
        <v>280</v>
      </c>
    </row>
    <row r="1043" spans="1:28" x14ac:dyDescent="0.3">
      <c r="A1043" s="34">
        <v>42681</v>
      </c>
      <c r="B1043">
        <v>1159</v>
      </c>
      <c r="C1043" t="s">
        <v>1282</v>
      </c>
      <c r="D1043" t="s">
        <v>1283</v>
      </c>
      <c r="E1043">
        <v>38</v>
      </c>
      <c r="F1043" t="s">
        <v>1322</v>
      </c>
      <c r="G1043" t="s">
        <v>1965</v>
      </c>
      <c r="H1043" t="s">
        <v>1388</v>
      </c>
      <c r="I1043" s="102">
        <v>0.27083333333333331</v>
      </c>
      <c r="J1043" t="s">
        <v>1481</v>
      </c>
      <c r="K1043" s="102">
        <v>0.1388888888888889</v>
      </c>
      <c r="L1043">
        <v>31</v>
      </c>
      <c r="M1043" t="s">
        <v>1335</v>
      </c>
      <c r="N1043" t="s">
        <v>1304</v>
      </c>
      <c r="O1043" s="102">
        <v>0.14583333333333334</v>
      </c>
      <c r="P1043">
        <v>89</v>
      </c>
      <c r="Q1043">
        <v>93</v>
      </c>
      <c r="R1043" t="s">
        <v>51</v>
      </c>
      <c r="S1043">
        <v>82</v>
      </c>
      <c r="T1043" s="102">
        <v>0.18055555555555555</v>
      </c>
      <c r="U1043" t="s">
        <v>1298</v>
      </c>
      <c r="V1043">
        <v>21</v>
      </c>
      <c r="W1043" t="s">
        <v>1508</v>
      </c>
      <c r="X1043">
        <v>3</v>
      </c>
      <c r="AB1043" s="77">
        <f t="shared" si="16"/>
        <v>310</v>
      </c>
    </row>
    <row r="1044" spans="1:28" x14ac:dyDescent="0.3">
      <c r="A1044" s="34">
        <v>42682</v>
      </c>
      <c r="B1044">
        <v>1159</v>
      </c>
      <c r="C1044" t="s">
        <v>1282</v>
      </c>
      <c r="D1044" t="s">
        <v>1283</v>
      </c>
      <c r="E1044">
        <v>38</v>
      </c>
      <c r="F1044" t="s">
        <v>1501</v>
      </c>
      <c r="G1044" t="s">
        <v>1391</v>
      </c>
      <c r="H1044" t="s">
        <v>1322</v>
      </c>
      <c r="I1044" s="102">
        <v>6.9444444444444441E-3</v>
      </c>
      <c r="J1044" t="s">
        <v>1377</v>
      </c>
      <c r="K1044" s="102">
        <v>0.59722222222222221</v>
      </c>
      <c r="L1044">
        <v>27</v>
      </c>
      <c r="M1044" t="s">
        <v>1310</v>
      </c>
      <c r="N1044" t="s">
        <v>1357</v>
      </c>
      <c r="O1044" s="102">
        <v>0.43055555555555558</v>
      </c>
      <c r="P1044">
        <v>67</v>
      </c>
      <c r="Q1044">
        <v>89</v>
      </c>
      <c r="R1044" s="102">
        <v>0.99930555555555556</v>
      </c>
      <c r="S1044">
        <v>50</v>
      </c>
      <c r="T1044" s="102">
        <v>0.61111111111111105</v>
      </c>
      <c r="U1044" t="s">
        <v>1639</v>
      </c>
      <c r="V1044">
        <v>10</v>
      </c>
      <c r="W1044" t="s">
        <v>1923</v>
      </c>
      <c r="X1044">
        <v>23</v>
      </c>
      <c r="AB1044" s="77">
        <f t="shared" si="16"/>
        <v>270</v>
      </c>
    </row>
    <row r="1045" spans="1:28" x14ac:dyDescent="0.3">
      <c r="A1045" s="34">
        <v>42683</v>
      </c>
      <c r="B1045">
        <v>1159</v>
      </c>
      <c r="C1045" t="s">
        <v>1282</v>
      </c>
      <c r="D1045" t="s">
        <v>1283</v>
      </c>
      <c r="E1045">
        <v>38</v>
      </c>
      <c r="F1045" t="s">
        <v>1523</v>
      </c>
      <c r="G1045" t="s">
        <v>1308</v>
      </c>
      <c r="H1045" t="s">
        <v>1375</v>
      </c>
      <c r="I1045" s="102">
        <v>0.97916666666666663</v>
      </c>
      <c r="J1045" t="s">
        <v>1386</v>
      </c>
      <c r="K1045" s="102">
        <v>7.6388888888888895E-2</v>
      </c>
      <c r="L1045">
        <v>28</v>
      </c>
      <c r="M1045" t="s">
        <v>1359</v>
      </c>
      <c r="N1045" t="s">
        <v>1754</v>
      </c>
      <c r="O1045" s="102">
        <v>7.6388888888888895E-2</v>
      </c>
      <c r="P1045">
        <v>65</v>
      </c>
      <c r="Q1045">
        <v>93</v>
      </c>
      <c r="R1045" s="102">
        <v>0.10416666666666667</v>
      </c>
      <c r="S1045">
        <v>57</v>
      </c>
      <c r="T1045" s="102">
        <v>0.5</v>
      </c>
      <c r="U1045" t="s">
        <v>1569</v>
      </c>
      <c r="V1045">
        <v>23</v>
      </c>
      <c r="W1045" t="s">
        <v>1770</v>
      </c>
      <c r="X1045">
        <v>1</v>
      </c>
      <c r="AB1045" s="77">
        <f t="shared" si="16"/>
        <v>280</v>
      </c>
    </row>
    <row r="1046" spans="1:28" x14ac:dyDescent="0.3">
      <c r="A1046" s="34">
        <v>42684</v>
      </c>
      <c r="B1046">
        <v>1159</v>
      </c>
      <c r="C1046" t="s">
        <v>1282</v>
      </c>
      <c r="D1046" t="s">
        <v>1283</v>
      </c>
      <c r="E1046">
        <v>38</v>
      </c>
      <c r="F1046" t="s">
        <v>1341</v>
      </c>
      <c r="G1046" t="s">
        <v>1308</v>
      </c>
      <c r="H1046" t="s">
        <v>1421</v>
      </c>
      <c r="I1046" s="102">
        <v>0.14583333333333334</v>
      </c>
      <c r="J1046" t="s">
        <v>1661</v>
      </c>
      <c r="K1046" s="102">
        <v>0.54166666666666663</v>
      </c>
      <c r="L1046">
        <v>0</v>
      </c>
      <c r="M1046" t="s">
        <v>1301</v>
      </c>
      <c r="N1046" t="s">
        <v>1341</v>
      </c>
      <c r="O1046" s="102">
        <v>0.44444444444444442</v>
      </c>
      <c r="P1046">
        <v>66</v>
      </c>
      <c r="Q1046">
        <v>84</v>
      </c>
      <c r="R1046" s="102">
        <v>0.1388888888888889</v>
      </c>
      <c r="S1046">
        <v>51</v>
      </c>
      <c r="T1046" s="102">
        <v>0.54861111111111105</v>
      </c>
      <c r="U1046" t="s">
        <v>1474</v>
      </c>
      <c r="V1046">
        <v>24</v>
      </c>
      <c r="W1046" t="s">
        <v>1487</v>
      </c>
      <c r="X1046">
        <v>4</v>
      </c>
      <c r="AB1046" s="77">
        <f t="shared" si="16"/>
        <v>0</v>
      </c>
    </row>
    <row r="1047" spans="1:28" x14ac:dyDescent="0.3">
      <c r="A1047" s="34">
        <v>42685</v>
      </c>
      <c r="B1047">
        <v>1159</v>
      </c>
      <c r="C1047" t="s">
        <v>1282</v>
      </c>
      <c r="D1047" t="s">
        <v>1283</v>
      </c>
      <c r="E1047">
        <v>38</v>
      </c>
      <c r="F1047" t="s">
        <v>1341</v>
      </c>
      <c r="G1047" t="s">
        <v>1308</v>
      </c>
      <c r="H1047" t="s">
        <v>1351</v>
      </c>
      <c r="I1047" s="102">
        <v>0.99930555555555556</v>
      </c>
      <c r="J1047" t="s">
        <v>1287</v>
      </c>
      <c r="K1047" s="102">
        <v>0.5</v>
      </c>
      <c r="L1047">
        <v>28</v>
      </c>
      <c r="M1047" t="s">
        <v>1435</v>
      </c>
      <c r="N1047" t="s">
        <v>1501</v>
      </c>
      <c r="O1047" s="102">
        <v>6.25E-2</v>
      </c>
      <c r="P1047">
        <v>77</v>
      </c>
      <c r="Q1047">
        <v>94</v>
      </c>
      <c r="R1047" s="102">
        <v>0.95138888888888884</v>
      </c>
      <c r="S1047">
        <v>67</v>
      </c>
      <c r="T1047" t="s">
        <v>51</v>
      </c>
      <c r="U1047" t="s">
        <v>1559</v>
      </c>
      <c r="V1047">
        <v>10</v>
      </c>
      <c r="W1047" t="s">
        <v>1579</v>
      </c>
      <c r="X1047">
        <v>24</v>
      </c>
      <c r="AB1047" s="77">
        <f t="shared" si="16"/>
        <v>280</v>
      </c>
    </row>
    <row r="1048" spans="1:28" x14ac:dyDescent="0.3">
      <c r="A1048" s="34">
        <v>42686</v>
      </c>
      <c r="B1048">
        <v>1159</v>
      </c>
      <c r="C1048" t="s">
        <v>1282</v>
      </c>
      <c r="D1048" t="s">
        <v>1283</v>
      </c>
      <c r="E1048">
        <v>38</v>
      </c>
      <c r="F1048" t="s">
        <v>1371</v>
      </c>
      <c r="G1048" t="s">
        <v>1341</v>
      </c>
      <c r="H1048" t="s">
        <v>1351</v>
      </c>
      <c r="I1048" s="102">
        <v>2.0833333333333332E-2</v>
      </c>
      <c r="J1048" t="s">
        <v>1536</v>
      </c>
      <c r="K1048" s="102">
        <v>0.61111111111111105</v>
      </c>
      <c r="L1048">
        <v>27</v>
      </c>
      <c r="M1048" t="s">
        <v>1329</v>
      </c>
      <c r="N1048" t="s">
        <v>1599</v>
      </c>
      <c r="O1048" s="102">
        <v>0.81944444444444453</v>
      </c>
      <c r="P1048">
        <v>87</v>
      </c>
      <c r="Q1048">
        <v>95</v>
      </c>
      <c r="R1048" t="s">
        <v>51</v>
      </c>
      <c r="S1048">
        <v>75</v>
      </c>
      <c r="T1048" s="102">
        <v>0.23611111111111113</v>
      </c>
      <c r="U1048" t="s">
        <v>1650</v>
      </c>
      <c r="V1048">
        <v>24</v>
      </c>
      <c r="W1048" t="s">
        <v>1786</v>
      </c>
      <c r="X1048" t="s">
        <v>51</v>
      </c>
      <c r="AB1048" s="77">
        <f t="shared" si="16"/>
        <v>270</v>
      </c>
    </row>
    <row r="1049" spans="1:28" x14ac:dyDescent="0.3">
      <c r="A1049" s="34">
        <v>42687</v>
      </c>
      <c r="B1049">
        <v>1159</v>
      </c>
      <c r="C1049" t="s">
        <v>1282</v>
      </c>
      <c r="D1049" t="s">
        <v>1283</v>
      </c>
      <c r="E1049">
        <v>38</v>
      </c>
      <c r="F1049" t="s">
        <v>1292</v>
      </c>
      <c r="G1049" t="s">
        <v>1863</v>
      </c>
      <c r="H1049" t="s">
        <v>1284</v>
      </c>
      <c r="I1049" s="102">
        <v>0.95138888888888884</v>
      </c>
      <c r="J1049" t="s">
        <v>1363</v>
      </c>
      <c r="K1049" t="s">
        <v>51</v>
      </c>
      <c r="L1049">
        <v>32</v>
      </c>
      <c r="M1049" t="s">
        <v>1326</v>
      </c>
      <c r="N1049" t="s">
        <v>1440</v>
      </c>
      <c r="O1049" s="102">
        <v>0.55555555555555558</v>
      </c>
      <c r="P1049">
        <v>88</v>
      </c>
      <c r="Q1049">
        <v>95</v>
      </c>
      <c r="R1049" t="s">
        <v>51</v>
      </c>
      <c r="S1049">
        <v>80</v>
      </c>
      <c r="T1049" s="102">
        <v>0.71527777777777779</v>
      </c>
      <c r="U1049" t="s">
        <v>1601</v>
      </c>
      <c r="V1049">
        <v>24</v>
      </c>
      <c r="W1049" t="s">
        <v>1705</v>
      </c>
      <c r="X1049">
        <v>0</v>
      </c>
      <c r="AB1049" s="77">
        <f t="shared" si="16"/>
        <v>320</v>
      </c>
    </row>
    <row r="1050" spans="1:28" x14ac:dyDescent="0.3">
      <c r="A1050" s="34">
        <v>42688</v>
      </c>
      <c r="B1050">
        <v>1159</v>
      </c>
      <c r="C1050" t="s">
        <v>1282</v>
      </c>
      <c r="D1050" t="s">
        <v>1283</v>
      </c>
      <c r="E1050">
        <v>38</v>
      </c>
      <c r="F1050" t="s">
        <v>1486</v>
      </c>
      <c r="G1050" t="s">
        <v>1703</v>
      </c>
      <c r="H1050" t="s">
        <v>1348</v>
      </c>
      <c r="I1050" s="102">
        <v>0.97916666666666663</v>
      </c>
      <c r="J1050" t="s">
        <v>1671</v>
      </c>
      <c r="K1050" s="102">
        <v>0.56944444444444442</v>
      </c>
      <c r="L1050">
        <v>4</v>
      </c>
      <c r="M1050" t="s">
        <v>1288</v>
      </c>
      <c r="N1050" t="s">
        <v>1297</v>
      </c>
      <c r="O1050" s="102">
        <v>0.51388888888888895</v>
      </c>
      <c r="P1050">
        <v>82</v>
      </c>
      <c r="Q1050">
        <v>93</v>
      </c>
      <c r="R1050" t="s">
        <v>51</v>
      </c>
      <c r="S1050">
        <v>65</v>
      </c>
      <c r="T1050" s="102">
        <v>0.68055555555555547</v>
      </c>
      <c r="U1050" t="s">
        <v>1608</v>
      </c>
      <c r="V1050">
        <v>24</v>
      </c>
      <c r="W1050" t="s">
        <v>1466</v>
      </c>
      <c r="X1050">
        <v>3</v>
      </c>
      <c r="AB1050" s="77">
        <f t="shared" si="16"/>
        <v>40</v>
      </c>
    </row>
    <row r="1051" spans="1:28" x14ac:dyDescent="0.3">
      <c r="A1051" s="34">
        <v>42689</v>
      </c>
      <c r="B1051">
        <v>1159</v>
      </c>
      <c r="C1051" t="s">
        <v>1282</v>
      </c>
      <c r="D1051" t="s">
        <v>1283</v>
      </c>
      <c r="E1051">
        <v>38</v>
      </c>
      <c r="F1051" t="s">
        <v>1336</v>
      </c>
      <c r="G1051" t="s">
        <v>1308</v>
      </c>
      <c r="H1051" t="s">
        <v>1384</v>
      </c>
      <c r="I1051" s="102">
        <v>0.20833333333333334</v>
      </c>
      <c r="J1051" t="s">
        <v>1478</v>
      </c>
      <c r="K1051" s="102">
        <v>0.4513888888888889</v>
      </c>
      <c r="L1051">
        <v>5</v>
      </c>
      <c r="M1051" t="s">
        <v>1561</v>
      </c>
      <c r="N1051" t="s">
        <v>1502</v>
      </c>
      <c r="O1051" s="102">
        <v>0.59722222222222221</v>
      </c>
      <c r="P1051">
        <v>79</v>
      </c>
      <c r="Q1051">
        <v>95</v>
      </c>
      <c r="R1051" s="102">
        <v>0.98611111111111116</v>
      </c>
      <c r="S1051">
        <v>59</v>
      </c>
      <c r="T1051" s="102">
        <v>0.44444444444444442</v>
      </c>
      <c r="U1051" t="s">
        <v>1442</v>
      </c>
      <c r="V1051" t="s">
        <v>51</v>
      </c>
      <c r="W1051" t="s">
        <v>1539</v>
      </c>
      <c r="X1051">
        <v>24</v>
      </c>
      <c r="AB1051" s="77">
        <f t="shared" si="16"/>
        <v>50</v>
      </c>
    </row>
    <row r="1052" spans="1:28" x14ac:dyDescent="0.3">
      <c r="A1052" s="34">
        <v>42690</v>
      </c>
      <c r="B1052">
        <v>1159</v>
      </c>
      <c r="C1052" t="s">
        <v>1282</v>
      </c>
      <c r="D1052" t="s">
        <v>1283</v>
      </c>
      <c r="E1052">
        <v>38</v>
      </c>
      <c r="F1052" t="s">
        <v>1428</v>
      </c>
      <c r="G1052" t="s">
        <v>1308</v>
      </c>
      <c r="H1052" t="s">
        <v>1407</v>
      </c>
      <c r="I1052" s="102">
        <v>0.19444444444444445</v>
      </c>
      <c r="J1052" t="s">
        <v>1574</v>
      </c>
      <c r="K1052" s="102">
        <v>0.54166666666666663</v>
      </c>
      <c r="L1052">
        <v>24</v>
      </c>
      <c r="M1052" t="s">
        <v>1335</v>
      </c>
      <c r="N1052" t="s">
        <v>1404</v>
      </c>
      <c r="O1052" s="102">
        <v>0.15972222222222224</v>
      </c>
      <c r="P1052">
        <v>87</v>
      </c>
      <c r="Q1052">
        <v>95</v>
      </c>
      <c r="R1052" s="102">
        <v>0.13194444444444445</v>
      </c>
      <c r="S1052">
        <v>77</v>
      </c>
      <c r="T1052" s="102">
        <v>0.4861111111111111</v>
      </c>
      <c r="U1052" t="s">
        <v>1539</v>
      </c>
      <c r="V1052">
        <v>0</v>
      </c>
      <c r="W1052" t="s">
        <v>1752</v>
      </c>
      <c r="X1052">
        <v>24</v>
      </c>
      <c r="AB1052" s="77">
        <f t="shared" si="16"/>
        <v>240</v>
      </c>
    </row>
    <row r="1053" spans="1:28" x14ac:dyDescent="0.3">
      <c r="A1053" s="34">
        <v>42691</v>
      </c>
      <c r="B1053">
        <v>1159</v>
      </c>
      <c r="C1053" t="s">
        <v>1282</v>
      </c>
      <c r="D1053" t="s">
        <v>1283</v>
      </c>
      <c r="E1053">
        <v>38</v>
      </c>
      <c r="F1053" t="s">
        <v>1319</v>
      </c>
      <c r="G1053" t="s">
        <v>1308</v>
      </c>
      <c r="H1053" t="s">
        <v>1439</v>
      </c>
      <c r="I1053" s="102">
        <v>1.3888888888888888E-2</v>
      </c>
      <c r="J1053" t="s">
        <v>1637</v>
      </c>
      <c r="K1053" t="s">
        <v>51</v>
      </c>
      <c r="L1053">
        <v>30</v>
      </c>
      <c r="M1053" t="s">
        <v>1296</v>
      </c>
      <c r="N1053" t="s">
        <v>1404</v>
      </c>
      <c r="O1053" s="102">
        <v>0.55555555555555558</v>
      </c>
      <c r="P1053">
        <v>89</v>
      </c>
      <c r="Q1053">
        <v>95</v>
      </c>
      <c r="R1053" s="102">
        <v>4.8611111111111112E-2</v>
      </c>
      <c r="S1053">
        <v>79</v>
      </c>
      <c r="T1053" s="102">
        <v>0.57638888888888895</v>
      </c>
      <c r="U1053" t="s">
        <v>1752</v>
      </c>
      <c r="V1053">
        <v>0</v>
      </c>
      <c r="W1053" t="s">
        <v>1711</v>
      </c>
      <c r="X1053">
        <v>24</v>
      </c>
      <c r="AB1053" s="77">
        <f t="shared" si="16"/>
        <v>300</v>
      </c>
    </row>
    <row r="1054" spans="1:28" x14ac:dyDescent="0.3">
      <c r="A1054" s="34">
        <v>42692</v>
      </c>
      <c r="B1054">
        <v>1159</v>
      </c>
      <c r="C1054" t="s">
        <v>1282</v>
      </c>
      <c r="D1054" t="s">
        <v>1283</v>
      </c>
      <c r="E1054">
        <v>38</v>
      </c>
      <c r="F1054" t="s">
        <v>1419</v>
      </c>
      <c r="G1054" t="s">
        <v>1465</v>
      </c>
      <c r="H1054" t="s">
        <v>1483</v>
      </c>
      <c r="I1054" s="102">
        <v>3.4722222222222224E-2</v>
      </c>
      <c r="J1054" t="s">
        <v>1394</v>
      </c>
      <c r="K1054" s="102">
        <v>0.54166666666666663</v>
      </c>
      <c r="L1054">
        <v>28</v>
      </c>
      <c r="M1054" t="s">
        <v>1396</v>
      </c>
      <c r="N1054" t="s">
        <v>1399</v>
      </c>
      <c r="O1054" s="102">
        <v>0.95833333333333337</v>
      </c>
      <c r="P1054">
        <v>80</v>
      </c>
      <c r="Q1054">
        <v>94</v>
      </c>
      <c r="R1054" s="102">
        <v>0</v>
      </c>
      <c r="S1054">
        <v>66</v>
      </c>
      <c r="T1054" s="102">
        <v>0.5</v>
      </c>
      <c r="U1054" t="s">
        <v>1695</v>
      </c>
      <c r="V1054">
        <v>24</v>
      </c>
      <c r="W1054" t="s">
        <v>1676</v>
      </c>
      <c r="X1054">
        <v>5</v>
      </c>
      <c r="AB1054" s="77">
        <f t="shared" si="16"/>
        <v>280</v>
      </c>
    </row>
    <row r="1055" spans="1:28" x14ac:dyDescent="0.3">
      <c r="A1055" s="34">
        <v>42693</v>
      </c>
      <c r="B1055">
        <v>1159</v>
      </c>
      <c r="C1055" t="s">
        <v>1282</v>
      </c>
      <c r="D1055" t="s">
        <v>1283</v>
      </c>
      <c r="E1055">
        <v>38</v>
      </c>
      <c r="F1055" t="s">
        <v>1341</v>
      </c>
      <c r="G1055" t="s">
        <v>1308</v>
      </c>
      <c r="H1055" t="s">
        <v>1493</v>
      </c>
      <c r="I1055" s="102">
        <v>0.33333333333333331</v>
      </c>
      <c r="J1055" t="s">
        <v>1597</v>
      </c>
      <c r="K1055" s="102">
        <v>0.875</v>
      </c>
      <c r="L1055">
        <v>31</v>
      </c>
      <c r="M1055" t="s">
        <v>1335</v>
      </c>
      <c r="N1055" t="s">
        <v>1300</v>
      </c>
      <c r="O1055" s="102">
        <v>4.1666666666666664E-2</v>
      </c>
      <c r="P1055">
        <v>76</v>
      </c>
      <c r="Q1055">
        <v>91</v>
      </c>
      <c r="R1055" t="s">
        <v>51</v>
      </c>
      <c r="S1055">
        <v>46</v>
      </c>
      <c r="T1055" t="s">
        <v>51</v>
      </c>
      <c r="U1055" t="s">
        <v>1619</v>
      </c>
      <c r="V1055">
        <v>3</v>
      </c>
      <c r="W1055" t="s">
        <v>2072</v>
      </c>
      <c r="X1055">
        <v>24</v>
      </c>
      <c r="AB1055" s="77">
        <f t="shared" si="16"/>
        <v>310</v>
      </c>
    </row>
    <row r="1056" spans="1:28" x14ac:dyDescent="0.3">
      <c r="A1056" s="34">
        <v>42694</v>
      </c>
      <c r="B1056">
        <v>1159</v>
      </c>
      <c r="C1056" t="s">
        <v>1282</v>
      </c>
      <c r="D1056" t="s">
        <v>1283</v>
      </c>
      <c r="E1056">
        <v>38</v>
      </c>
      <c r="F1056" t="s">
        <v>1637</v>
      </c>
      <c r="G1056" t="s">
        <v>1335</v>
      </c>
      <c r="H1056" t="s">
        <v>1496</v>
      </c>
      <c r="I1056" s="102">
        <v>0.90972222222222221</v>
      </c>
      <c r="J1056" t="s">
        <v>1395</v>
      </c>
      <c r="K1056" s="102">
        <v>0.44444444444444442</v>
      </c>
      <c r="L1056">
        <v>28</v>
      </c>
      <c r="M1056" t="s">
        <v>1435</v>
      </c>
      <c r="N1056" t="s">
        <v>1336</v>
      </c>
      <c r="O1056" s="102">
        <v>0.4513888888888889</v>
      </c>
      <c r="P1056">
        <v>85</v>
      </c>
      <c r="Q1056">
        <v>93</v>
      </c>
      <c r="R1056" t="s">
        <v>51</v>
      </c>
      <c r="S1056">
        <v>46</v>
      </c>
      <c r="T1056" t="s">
        <v>51</v>
      </c>
      <c r="U1056" t="s">
        <v>1946</v>
      </c>
      <c r="V1056">
        <v>1</v>
      </c>
      <c r="W1056" t="s">
        <v>1869</v>
      </c>
      <c r="X1056">
        <v>24</v>
      </c>
      <c r="AB1056" s="77">
        <f t="shared" si="16"/>
        <v>280</v>
      </c>
    </row>
    <row r="1057" spans="1:28" x14ac:dyDescent="0.3">
      <c r="A1057" s="34">
        <v>42695</v>
      </c>
      <c r="B1057">
        <v>1159</v>
      </c>
      <c r="C1057" t="s">
        <v>1282</v>
      </c>
      <c r="D1057" t="s">
        <v>1283</v>
      </c>
      <c r="E1057">
        <v>38</v>
      </c>
      <c r="F1057" t="s">
        <v>1292</v>
      </c>
      <c r="G1057" t="s">
        <v>1465</v>
      </c>
      <c r="H1057" t="s">
        <v>1344</v>
      </c>
      <c r="I1057" s="102">
        <v>0.93055555555555547</v>
      </c>
      <c r="J1057" t="s">
        <v>1729</v>
      </c>
      <c r="K1057" s="102">
        <v>0.4861111111111111</v>
      </c>
      <c r="L1057">
        <v>28</v>
      </c>
      <c r="M1057" t="s">
        <v>1301</v>
      </c>
      <c r="N1057" t="s">
        <v>1550</v>
      </c>
      <c r="O1057" s="102">
        <v>0.1111111111111111</v>
      </c>
      <c r="P1057">
        <v>66</v>
      </c>
      <c r="Q1057">
        <v>94</v>
      </c>
      <c r="R1057" s="102">
        <v>0.20138888888888887</v>
      </c>
      <c r="S1057">
        <v>50</v>
      </c>
      <c r="T1057" t="s">
        <v>51</v>
      </c>
      <c r="U1057" t="s">
        <v>1884</v>
      </c>
      <c r="V1057" t="s">
        <v>51</v>
      </c>
      <c r="W1057" t="s">
        <v>2085</v>
      </c>
      <c r="X1057">
        <v>2</v>
      </c>
      <c r="AB1057" s="77">
        <f t="shared" si="16"/>
        <v>280</v>
      </c>
    </row>
    <row r="1058" spans="1:28" x14ac:dyDescent="0.3">
      <c r="A1058" s="34">
        <v>42696</v>
      </c>
      <c r="B1058">
        <v>1159</v>
      </c>
      <c r="C1058" t="s">
        <v>1282</v>
      </c>
      <c r="D1058" t="s">
        <v>1283</v>
      </c>
      <c r="E1058">
        <v>38</v>
      </c>
      <c r="F1058" t="s">
        <v>1414</v>
      </c>
      <c r="G1058" t="s">
        <v>1743</v>
      </c>
      <c r="H1058" t="s">
        <v>1388</v>
      </c>
      <c r="I1058" s="102">
        <v>0.28472222222222221</v>
      </c>
      <c r="J1058" t="s">
        <v>1605</v>
      </c>
      <c r="K1058" s="102">
        <v>0.52777777777777779</v>
      </c>
      <c r="L1058">
        <v>36</v>
      </c>
      <c r="M1058" t="s">
        <v>1296</v>
      </c>
      <c r="N1058" t="s">
        <v>1316</v>
      </c>
      <c r="O1058" s="102">
        <v>0.625</v>
      </c>
      <c r="P1058">
        <v>84</v>
      </c>
      <c r="Q1058">
        <v>94</v>
      </c>
      <c r="R1058" t="s">
        <v>51</v>
      </c>
      <c r="S1058">
        <v>65</v>
      </c>
      <c r="T1058" s="102">
        <v>0.52777777777777779</v>
      </c>
      <c r="U1058" t="s">
        <v>1880</v>
      </c>
      <c r="V1058">
        <v>22</v>
      </c>
      <c r="W1058" t="s">
        <v>1884</v>
      </c>
      <c r="X1058">
        <v>0</v>
      </c>
      <c r="AB1058" s="77">
        <f t="shared" si="16"/>
        <v>360</v>
      </c>
    </row>
    <row r="1059" spans="1:28" x14ac:dyDescent="0.3">
      <c r="A1059" s="34">
        <v>42697</v>
      </c>
      <c r="B1059">
        <v>1159</v>
      </c>
      <c r="C1059" t="s">
        <v>1282</v>
      </c>
      <c r="D1059" t="s">
        <v>1283</v>
      </c>
      <c r="E1059">
        <v>38</v>
      </c>
      <c r="F1059" t="s">
        <v>1489</v>
      </c>
      <c r="G1059" t="s">
        <v>2086</v>
      </c>
      <c r="H1059" t="s">
        <v>1475</v>
      </c>
      <c r="I1059" s="102">
        <v>0.125</v>
      </c>
      <c r="J1059" t="s">
        <v>1449</v>
      </c>
      <c r="K1059" s="102">
        <v>0.50694444444444442</v>
      </c>
      <c r="L1059">
        <v>3</v>
      </c>
      <c r="M1059" t="s">
        <v>1396</v>
      </c>
      <c r="N1059" t="s">
        <v>1357</v>
      </c>
      <c r="O1059" s="102">
        <v>0.57638888888888895</v>
      </c>
      <c r="P1059">
        <v>93</v>
      </c>
      <c r="Q1059">
        <v>95</v>
      </c>
      <c r="R1059" s="102">
        <v>0.44444444444444442</v>
      </c>
      <c r="S1059">
        <v>86</v>
      </c>
      <c r="T1059" s="102">
        <v>0.99930555555555556</v>
      </c>
      <c r="U1059" t="s">
        <v>1811</v>
      </c>
      <c r="V1059">
        <v>2</v>
      </c>
      <c r="W1059" t="s">
        <v>1646</v>
      </c>
      <c r="X1059">
        <v>24</v>
      </c>
      <c r="AB1059" s="77">
        <f t="shared" si="16"/>
        <v>30</v>
      </c>
    </row>
    <row r="1060" spans="1:28" x14ac:dyDescent="0.3">
      <c r="A1060" s="34">
        <v>42698</v>
      </c>
      <c r="B1060">
        <v>1159</v>
      </c>
      <c r="C1060" t="s">
        <v>1282</v>
      </c>
      <c r="D1060" t="s">
        <v>1283</v>
      </c>
      <c r="E1060">
        <v>38</v>
      </c>
      <c r="F1060" t="s">
        <v>1309</v>
      </c>
      <c r="G1060" t="s">
        <v>1703</v>
      </c>
      <c r="H1060" t="s">
        <v>1297</v>
      </c>
      <c r="I1060" s="102">
        <v>0.97916666666666663</v>
      </c>
      <c r="J1060" t="s">
        <v>1321</v>
      </c>
      <c r="K1060" s="102">
        <v>0.57638888888888895</v>
      </c>
      <c r="L1060">
        <v>23</v>
      </c>
      <c r="M1060" t="s">
        <v>1335</v>
      </c>
      <c r="N1060" t="s">
        <v>1284</v>
      </c>
      <c r="O1060" s="102">
        <v>6.25E-2</v>
      </c>
      <c r="P1060">
        <v>79</v>
      </c>
      <c r="Q1060">
        <v>95</v>
      </c>
      <c r="R1060" s="102">
        <v>0.3888888888888889</v>
      </c>
      <c r="S1060">
        <v>55</v>
      </c>
      <c r="T1060" s="102">
        <v>0.68055555555555547</v>
      </c>
      <c r="U1060" t="s">
        <v>1801</v>
      </c>
      <c r="V1060" t="s">
        <v>51</v>
      </c>
      <c r="W1060" t="s">
        <v>1822</v>
      </c>
      <c r="X1060">
        <v>12</v>
      </c>
      <c r="AB1060" s="77">
        <f t="shared" si="16"/>
        <v>230</v>
      </c>
    </row>
    <row r="1061" spans="1:28" x14ac:dyDescent="0.3">
      <c r="A1061" s="34">
        <v>42699</v>
      </c>
      <c r="B1061">
        <v>1159</v>
      </c>
      <c r="C1061" t="s">
        <v>1282</v>
      </c>
      <c r="D1061" t="s">
        <v>1283</v>
      </c>
      <c r="E1061">
        <v>38</v>
      </c>
      <c r="F1061" t="s">
        <v>1351</v>
      </c>
      <c r="G1061" t="s">
        <v>1308</v>
      </c>
      <c r="H1061" t="s">
        <v>1381</v>
      </c>
      <c r="I1061" s="102">
        <v>0.3263888888888889</v>
      </c>
      <c r="J1061" t="s">
        <v>1556</v>
      </c>
      <c r="K1061" s="102">
        <v>0.61805555555555558</v>
      </c>
      <c r="L1061">
        <v>7</v>
      </c>
      <c r="M1061" t="s">
        <v>1296</v>
      </c>
      <c r="N1061" t="s">
        <v>1359</v>
      </c>
      <c r="O1061" s="102">
        <v>0.6875</v>
      </c>
      <c r="P1061">
        <v>75</v>
      </c>
      <c r="Q1061">
        <v>92</v>
      </c>
      <c r="R1061" s="102">
        <v>0.90972222222222221</v>
      </c>
      <c r="S1061">
        <v>52</v>
      </c>
      <c r="T1061" s="102">
        <v>0.60416666666666663</v>
      </c>
      <c r="U1061" t="s">
        <v>1821</v>
      </c>
      <c r="V1061">
        <v>10</v>
      </c>
      <c r="W1061" t="s">
        <v>1967</v>
      </c>
      <c r="X1061" t="s">
        <v>51</v>
      </c>
      <c r="AB1061" s="77">
        <f t="shared" si="16"/>
        <v>70</v>
      </c>
    </row>
    <row r="1062" spans="1:28" x14ac:dyDescent="0.3">
      <c r="A1062" s="34">
        <v>42700</v>
      </c>
      <c r="B1062">
        <v>1159</v>
      </c>
      <c r="C1062" t="s">
        <v>1282</v>
      </c>
      <c r="D1062" t="s">
        <v>1283</v>
      </c>
      <c r="E1062">
        <v>38</v>
      </c>
      <c r="F1062" t="s">
        <v>1314</v>
      </c>
      <c r="G1062" t="s">
        <v>1308</v>
      </c>
      <c r="H1062" t="s">
        <v>1851</v>
      </c>
      <c r="I1062" s="102">
        <v>0.27083333333333331</v>
      </c>
      <c r="J1062" t="s">
        <v>1490</v>
      </c>
      <c r="K1062" s="102">
        <v>0.51388888888888895</v>
      </c>
      <c r="L1062">
        <v>9</v>
      </c>
      <c r="M1062" t="s">
        <v>1335</v>
      </c>
      <c r="N1062" t="s">
        <v>1456</v>
      </c>
      <c r="O1062" s="102">
        <v>0.58333333333333337</v>
      </c>
      <c r="P1062">
        <v>76</v>
      </c>
      <c r="Q1062">
        <v>94</v>
      </c>
      <c r="R1062" s="102">
        <v>0.99305555555555547</v>
      </c>
      <c r="S1062">
        <v>59</v>
      </c>
      <c r="T1062" s="102">
        <v>0.52083333333333337</v>
      </c>
      <c r="U1062" t="s">
        <v>1879</v>
      </c>
      <c r="V1062">
        <v>24</v>
      </c>
      <c r="W1062" t="s">
        <v>1886</v>
      </c>
      <c r="X1062">
        <v>15</v>
      </c>
      <c r="AB1062" s="77">
        <f t="shared" si="16"/>
        <v>90</v>
      </c>
    </row>
    <row r="1063" spans="1:28" x14ac:dyDescent="0.3">
      <c r="A1063" s="34">
        <v>42701</v>
      </c>
      <c r="B1063">
        <v>1159</v>
      </c>
      <c r="C1063" t="s">
        <v>1282</v>
      </c>
      <c r="D1063" t="s">
        <v>1283</v>
      </c>
      <c r="E1063">
        <v>38</v>
      </c>
      <c r="F1063" t="s">
        <v>1325</v>
      </c>
      <c r="G1063" t="s">
        <v>1308</v>
      </c>
      <c r="H1063" t="s">
        <v>1407</v>
      </c>
      <c r="I1063" s="102">
        <v>0.96527777777777779</v>
      </c>
      <c r="J1063" t="s">
        <v>1586</v>
      </c>
      <c r="K1063" s="102">
        <v>0.51388888888888895</v>
      </c>
      <c r="L1063">
        <v>7</v>
      </c>
      <c r="M1063" t="s">
        <v>1404</v>
      </c>
      <c r="N1063" t="s">
        <v>1380</v>
      </c>
      <c r="O1063" t="s">
        <v>51</v>
      </c>
      <c r="P1063">
        <v>88</v>
      </c>
      <c r="Q1063">
        <v>95</v>
      </c>
      <c r="R1063" t="s">
        <v>51</v>
      </c>
      <c r="S1063">
        <v>70</v>
      </c>
      <c r="T1063" s="102">
        <v>0.50694444444444442</v>
      </c>
      <c r="U1063" t="s">
        <v>1518</v>
      </c>
      <c r="V1063">
        <v>24</v>
      </c>
      <c r="W1063" t="s">
        <v>1828</v>
      </c>
      <c r="X1063" t="s">
        <v>51</v>
      </c>
      <c r="AB1063" s="77">
        <f t="shared" si="16"/>
        <v>70</v>
      </c>
    </row>
    <row r="1064" spans="1:28" x14ac:dyDescent="0.3">
      <c r="A1064" s="34">
        <v>42702</v>
      </c>
      <c r="B1064">
        <v>1159</v>
      </c>
      <c r="C1064" t="s">
        <v>1282</v>
      </c>
      <c r="D1064" t="s">
        <v>1283</v>
      </c>
      <c r="E1064">
        <v>38</v>
      </c>
      <c r="F1064" t="s">
        <v>1414</v>
      </c>
      <c r="G1064" t="s">
        <v>1737</v>
      </c>
      <c r="H1064" t="s">
        <v>1327</v>
      </c>
      <c r="I1064" s="102">
        <v>2.7777777777777776E-2</v>
      </c>
      <c r="J1064" t="s">
        <v>1362</v>
      </c>
      <c r="K1064" s="102">
        <v>0.66666666666666663</v>
      </c>
      <c r="L1064">
        <v>10</v>
      </c>
      <c r="M1064" t="s">
        <v>1358</v>
      </c>
      <c r="N1064" t="s">
        <v>1391</v>
      </c>
      <c r="O1064" s="102">
        <v>0.95833333333333337</v>
      </c>
      <c r="P1064">
        <v>91</v>
      </c>
      <c r="Q1064">
        <v>95</v>
      </c>
      <c r="R1064" t="s">
        <v>51</v>
      </c>
      <c r="S1064">
        <v>83</v>
      </c>
      <c r="T1064" s="102">
        <v>0.25694444444444448</v>
      </c>
      <c r="U1064" t="s">
        <v>1620</v>
      </c>
      <c r="V1064">
        <v>24</v>
      </c>
      <c r="W1064" t="s">
        <v>1699</v>
      </c>
      <c r="X1064">
        <v>1</v>
      </c>
      <c r="AB1064" s="77">
        <f t="shared" si="16"/>
        <v>100</v>
      </c>
    </row>
    <row r="1065" spans="1:28" x14ac:dyDescent="0.3">
      <c r="A1065" s="34">
        <v>42703</v>
      </c>
      <c r="B1065">
        <v>1159</v>
      </c>
      <c r="C1065" t="s">
        <v>1282</v>
      </c>
      <c r="D1065" t="s">
        <v>1283</v>
      </c>
      <c r="E1065">
        <v>38</v>
      </c>
      <c r="F1065" t="s">
        <v>1463</v>
      </c>
      <c r="G1065" t="s">
        <v>1308</v>
      </c>
      <c r="H1065" t="s">
        <v>1582</v>
      </c>
      <c r="I1065" s="102">
        <v>0.97222222222222221</v>
      </c>
      <c r="J1065" t="s">
        <v>1307</v>
      </c>
      <c r="K1065" s="102">
        <v>0.61111111111111105</v>
      </c>
      <c r="L1065">
        <v>22</v>
      </c>
      <c r="M1065" t="s">
        <v>1358</v>
      </c>
      <c r="N1065" t="s">
        <v>1289</v>
      </c>
      <c r="O1065" s="102">
        <v>0.95833333333333337</v>
      </c>
      <c r="P1065">
        <v>89</v>
      </c>
      <c r="Q1065">
        <v>95</v>
      </c>
      <c r="R1065" s="102">
        <v>0</v>
      </c>
      <c r="S1065">
        <v>78</v>
      </c>
      <c r="T1065" s="102">
        <v>0.6875</v>
      </c>
      <c r="U1065" t="s">
        <v>1650</v>
      </c>
      <c r="V1065">
        <v>24</v>
      </c>
      <c r="W1065" t="s">
        <v>1895</v>
      </c>
      <c r="X1065">
        <v>1</v>
      </c>
      <c r="AB1065" s="77">
        <f t="shared" si="16"/>
        <v>220</v>
      </c>
    </row>
    <row r="1066" spans="1:28" x14ac:dyDescent="0.3">
      <c r="A1066" s="34">
        <v>42704</v>
      </c>
      <c r="B1066">
        <v>1159</v>
      </c>
      <c r="C1066" t="s">
        <v>1282</v>
      </c>
      <c r="D1066" t="s">
        <v>1283</v>
      </c>
      <c r="E1066">
        <v>38</v>
      </c>
      <c r="F1066" t="s">
        <v>1546</v>
      </c>
      <c r="G1066" t="s">
        <v>1308</v>
      </c>
      <c r="H1066" t="s">
        <v>1443</v>
      </c>
      <c r="I1066" s="102">
        <v>0.3125</v>
      </c>
      <c r="J1066" t="s">
        <v>1549</v>
      </c>
      <c r="K1066" s="102">
        <v>0.47916666666666669</v>
      </c>
      <c r="L1066">
        <v>0</v>
      </c>
      <c r="M1066" t="s">
        <v>1326</v>
      </c>
      <c r="N1066" t="s">
        <v>1391</v>
      </c>
      <c r="O1066" t="s">
        <v>51</v>
      </c>
      <c r="P1066">
        <v>88</v>
      </c>
      <c r="Q1066">
        <v>94</v>
      </c>
      <c r="R1066" t="s">
        <v>51</v>
      </c>
      <c r="S1066">
        <v>71</v>
      </c>
      <c r="T1066" s="102">
        <v>0.47222222222222227</v>
      </c>
      <c r="U1066" t="s">
        <v>1871</v>
      </c>
      <c r="V1066" t="s">
        <v>51</v>
      </c>
      <c r="W1066" t="s">
        <v>1579</v>
      </c>
      <c r="X1066">
        <v>14</v>
      </c>
      <c r="AB1066" s="77">
        <f t="shared" si="16"/>
        <v>0</v>
      </c>
    </row>
    <row r="1067" spans="1:28" x14ac:dyDescent="0.3">
      <c r="A1067" s="34">
        <v>42705</v>
      </c>
      <c r="B1067">
        <v>1159</v>
      </c>
      <c r="C1067" t="s">
        <v>1282</v>
      </c>
      <c r="D1067" t="s">
        <v>1283</v>
      </c>
      <c r="E1067">
        <v>38</v>
      </c>
      <c r="F1067" t="s">
        <v>1371</v>
      </c>
      <c r="G1067" t="s">
        <v>1308</v>
      </c>
      <c r="H1067" t="s">
        <v>1320</v>
      </c>
      <c r="I1067" s="102">
        <v>0.1875</v>
      </c>
      <c r="J1067" t="s">
        <v>1599</v>
      </c>
      <c r="K1067" s="102">
        <v>0.5</v>
      </c>
      <c r="L1067">
        <v>24</v>
      </c>
      <c r="M1067" t="s">
        <v>1329</v>
      </c>
      <c r="N1067" t="s">
        <v>1289</v>
      </c>
      <c r="O1067" s="102">
        <v>0.34722222222222227</v>
      </c>
      <c r="P1067">
        <v>85</v>
      </c>
      <c r="Q1067">
        <v>93</v>
      </c>
      <c r="R1067" t="s">
        <v>51</v>
      </c>
      <c r="S1067">
        <v>59</v>
      </c>
      <c r="T1067" s="102">
        <v>0.50694444444444442</v>
      </c>
      <c r="U1067" t="s">
        <v>1831</v>
      </c>
      <c r="V1067" t="s">
        <v>51</v>
      </c>
      <c r="W1067" t="s">
        <v>1675</v>
      </c>
      <c r="X1067">
        <v>24</v>
      </c>
      <c r="AB1067" s="77">
        <f t="shared" si="16"/>
        <v>240</v>
      </c>
    </row>
    <row r="1068" spans="1:28" x14ac:dyDescent="0.3">
      <c r="A1068" s="34">
        <v>42706</v>
      </c>
      <c r="B1068">
        <v>1159</v>
      </c>
      <c r="C1068" t="s">
        <v>1282</v>
      </c>
      <c r="D1068" t="s">
        <v>1283</v>
      </c>
      <c r="E1068">
        <v>38</v>
      </c>
      <c r="F1068" t="s">
        <v>1302</v>
      </c>
      <c r="G1068" t="s">
        <v>1308</v>
      </c>
      <c r="H1068" t="s">
        <v>1582</v>
      </c>
      <c r="I1068" s="102">
        <v>4.1666666666666664E-2</v>
      </c>
      <c r="J1068" t="s">
        <v>1390</v>
      </c>
      <c r="K1068" s="102">
        <v>0.4861111111111111</v>
      </c>
      <c r="L1068">
        <v>22</v>
      </c>
      <c r="M1068" t="s">
        <v>1435</v>
      </c>
      <c r="N1068" t="s">
        <v>1404</v>
      </c>
      <c r="O1068" s="102">
        <v>0.27777777777777779</v>
      </c>
      <c r="P1068">
        <v>83</v>
      </c>
      <c r="Q1068">
        <v>93</v>
      </c>
      <c r="R1068" t="s">
        <v>51</v>
      </c>
      <c r="S1068">
        <v>63</v>
      </c>
      <c r="T1068" s="102">
        <v>0.4861111111111111</v>
      </c>
      <c r="U1068" t="s">
        <v>1641</v>
      </c>
      <c r="V1068">
        <v>0</v>
      </c>
      <c r="W1068" t="s">
        <v>1621</v>
      </c>
      <c r="X1068">
        <v>24</v>
      </c>
      <c r="AB1068" s="77">
        <f t="shared" si="16"/>
        <v>220</v>
      </c>
    </row>
    <row r="1069" spans="1:28" x14ac:dyDescent="0.3">
      <c r="A1069" s="34">
        <v>42707</v>
      </c>
      <c r="B1069">
        <v>1159</v>
      </c>
      <c r="C1069" t="s">
        <v>1282</v>
      </c>
      <c r="D1069" t="s">
        <v>1283</v>
      </c>
      <c r="E1069">
        <v>38</v>
      </c>
      <c r="F1069" t="s">
        <v>1294</v>
      </c>
      <c r="G1069" t="s">
        <v>1308</v>
      </c>
      <c r="H1069" t="s">
        <v>1443</v>
      </c>
      <c r="I1069" s="102">
        <v>0.25694444444444448</v>
      </c>
      <c r="J1069" t="s">
        <v>1478</v>
      </c>
      <c r="K1069" s="102">
        <v>0.54861111111111105</v>
      </c>
      <c r="L1069">
        <v>0</v>
      </c>
      <c r="M1069" t="s">
        <v>1435</v>
      </c>
      <c r="N1069" t="s">
        <v>1391</v>
      </c>
      <c r="O1069" t="s">
        <v>51</v>
      </c>
      <c r="P1069">
        <v>87</v>
      </c>
      <c r="Q1069">
        <v>95</v>
      </c>
      <c r="R1069" s="102">
        <v>8.3333333333333329E-2</v>
      </c>
      <c r="S1069">
        <v>69</v>
      </c>
      <c r="T1069" s="102">
        <v>0.65277777777777779</v>
      </c>
      <c r="U1069" t="s">
        <v>1621</v>
      </c>
      <c r="V1069">
        <v>0</v>
      </c>
      <c r="W1069" t="s">
        <v>1960</v>
      </c>
      <c r="X1069">
        <v>24</v>
      </c>
      <c r="AB1069" s="77">
        <f t="shared" si="16"/>
        <v>0</v>
      </c>
    </row>
    <row r="1070" spans="1:28" x14ac:dyDescent="0.3">
      <c r="A1070" s="34">
        <v>42708</v>
      </c>
      <c r="B1070">
        <v>1159</v>
      </c>
      <c r="C1070" t="s">
        <v>1282</v>
      </c>
      <c r="D1070" t="s">
        <v>1283</v>
      </c>
      <c r="E1070">
        <v>38</v>
      </c>
      <c r="F1070" t="s">
        <v>1307</v>
      </c>
      <c r="G1070" t="s">
        <v>1308</v>
      </c>
      <c r="H1070" t="s">
        <v>1489</v>
      </c>
      <c r="I1070" s="102">
        <v>6.25E-2</v>
      </c>
      <c r="J1070" t="s">
        <v>1571</v>
      </c>
      <c r="K1070" s="102">
        <v>0.52083333333333337</v>
      </c>
      <c r="L1070">
        <v>20</v>
      </c>
      <c r="M1070" t="s">
        <v>1435</v>
      </c>
      <c r="N1070" t="s">
        <v>1289</v>
      </c>
      <c r="O1070" s="102">
        <v>1.3888888888888888E-2</v>
      </c>
      <c r="P1070">
        <v>72</v>
      </c>
      <c r="Q1070">
        <v>83</v>
      </c>
      <c r="R1070" s="102">
        <v>0.59027777777777779</v>
      </c>
      <c r="S1070">
        <v>54</v>
      </c>
      <c r="T1070" s="102">
        <v>0.52083333333333337</v>
      </c>
      <c r="U1070" t="s">
        <v>1699</v>
      </c>
      <c r="V1070">
        <v>24</v>
      </c>
      <c r="W1070" t="s">
        <v>1681</v>
      </c>
      <c r="X1070">
        <v>1</v>
      </c>
      <c r="AB1070" s="77">
        <f t="shared" si="16"/>
        <v>200</v>
      </c>
    </row>
    <row r="1071" spans="1:28" x14ac:dyDescent="0.3">
      <c r="A1071" s="34">
        <v>42709</v>
      </c>
      <c r="B1071">
        <v>1159</v>
      </c>
      <c r="C1071" t="s">
        <v>1282</v>
      </c>
      <c r="D1071" t="s">
        <v>1283</v>
      </c>
      <c r="E1071">
        <v>38</v>
      </c>
      <c r="F1071" t="s">
        <v>1300</v>
      </c>
      <c r="G1071" t="s">
        <v>1308</v>
      </c>
      <c r="H1071" t="s">
        <v>1510</v>
      </c>
      <c r="I1071" s="102">
        <v>0.97222222222222221</v>
      </c>
      <c r="J1071" t="s">
        <v>1330</v>
      </c>
      <c r="K1071" s="102">
        <v>0.59027777777777779</v>
      </c>
      <c r="L1071">
        <v>21</v>
      </c>
      <c r="M1071" t="s">
        <v>1288</v>
      </c>
      <c r="N1071" t="s">
        <v>1284</v>
      </c>
      <c r="O1071" s="102">
        <v>0.89583333333333337</v>
      </c>
      <c r="P1071">
        <v>75</v>
      </c>
      <c r="Q1071">
        <v>92</v>
      </c>
      <c r="R1071" t="s">
        <v>51</v>
      </c>
      <c r="S1071">
        <v>59</v>
      </c>
      <c r="T1071" t="s">
        <v>51</v>
      </c>
      <c r="U1071" t="s">
        <v>1360</v>
      </c>
      <c r="V1071">
        <v>24</v>
      </c>
      <c r="W1071" t="s">
        <v>1714</v>
      </c>
      <c r="X1071">
        <v>0</v>
      </c>
      <c r="AB1071" s="77">
        <f t="shared" si="16"/>
        <v>210</v>
      </c>
    </row>
    <row r="1072" spans="1:28" x14ac:dyDescent="0.3">
      <c r="A1072" s="34">
        <v>42710</v>
      </c>
      <c r="B1072">
        <v>1159</v>
      </c>
      <c r="C1072" t="s">
        <v>1282</v>
      </c>
      <c r="D1072" t="s">
        <v>1283</v>
      </c>
      <c r="E1072">
        <v>38</v>
      </c>
      <c r="F1072" t="s">
        <v>1419</v>
      </c>
      <c r="G1072" t="s">
        <v>1308</v>
      </c>
      <c r="H1072" t="s">
        <v>1410</v>
      </c>
      <c r="I1072" s="102">
        <v>0.16666666666666666</v>
      </c>
      <c r="J1072" t="s">
        <v>1527</v>
      </c>
      <c r="K1072" s="102">
        <v>0.4861111111111111</v>
      </c>
      <c r="L1072">
        <v>26</v>
      </c>
      <c r="M1072" t="s">
        <v>1296</v>
      </c>
      <c r="N1072" t="s">
        <v>1297</v>
      </c>
      <c r="O1072" s="102">
        <v>4.1666666666666664E-2</v>
      </c>
      <c r="P1072">
        <v>82</v>
      </c>
      <c r="Q1072">
        <v>94</v>
      </c>
      <c r="R1072" t="s">
        <v>51</v>
      </c>
      <c r="S1072">
        <v>64</v>
      </c>
      <c r="T1072" s="102">
        <v>0.52083333333333337</v>
      </c>
      <c r="U1072" t="s">
        <v>1317</v>
      </c>
      <c r="V1072">
        <v>19</v>
      </c>
      <c r="W1072" t="s">
        <v>1503</v>
      </c>
      <c r="X1072">
        <v>4</v>
      </c>
      <c r="AB1072" s="77">
        <f t="shared" si="16"/>
        <v>260</v>
      </c>
    </row>
    <row r="1073" spans="1:28" x14ac:dyDescent="0.3">
      <c r="A1073" s="34">
        <v>42711</v>
      </c>
      <c r="B1073">
        <v>1159</v>
      </c>
      <c r="C1073" t="s">
        <v>1282</v>
      </c>
      <c r="D1073" t="s">
        <v>1283</v>
      </c>
      <c r="E1073">
        <v>38</v>
      </c>
      <c r="F1073" t="s">
        <v>1302</v>
      </c>
      <c r="G1073" t="s">
        <v>1308</v>
      </c>
      <c r="H1073" t="s">
        <v>1286</v>
      </c>
      <c r="I1073" s="102">
        <v>0.22222222222222221</v>
      </c>
      <c r="J1073" t="s">
        <v>1334</v>
      </c>
      <c r="K1073" s="102">
        <v>0.52777777777777779</v>
      </c>
      <c r="L1073">
        <v>0</v>
      </c>
      <c r="M1073" t="s">
        <v>1435</v>
      </c>
      <c r="N1073" t="s">
        <v>1404</v>
      </c>
      <c r="O1073" t="s">
        <v>51</v>
      </c>
      <c r="P1073">
        <v>85</v>
      </c>
      <c r="Q1073">
        <v>94</v>
      </c>
      <c r="R1073" s="102">
        <v>0</v>
      </c>
      <c r="S1073">
        <v>72</v>
      </c>
      <c r="T1073" t="s">
        <v>51</v>
      </c>
      <c r="U1073" t="s">
        <v>1542</v>
      </c>
      <c r="V1073" t="s">
        <v>51</v>
      </c>
      <c r="W1073" t="s">
        <v>1474</v>
      </c>
      <c r="X1073">
        <v>5</v>
      </c>
      <c r="AB1073" s="77">
        <f t="shared" si="16"/>
        <v>0</v>
      </c>
    </row>
    <row r="1074" spans="1:28" x14ac:dyDescent="0.3">
      <c r="A1074" s="34">
        <v>42712</v>
      </c>
      <c r="B1074">
        <v>1159</v>
      </c>
      <c r="C1074" t="s">
        <v>1282</v>
      </c>
      <c r="D1074" t="s">
        <v>1283</v>
      </c>
      <c r="E1074">
        <v>38</v>
      </c>
      <c r="F1074" t="s">
        <v>1307</v>
      </c>
      <c r="G1074" t="s">
        <v>1308</v>
      </c>
      <c r="H1074" t="s">
        <v>1439</v>
      </c>
      <c r="I1074" s="102">
        <v>8.3333333333333329E-2</v>
      </c>
      <c r="J1074" t="s">
        <v>1750</v>
      </c>
      <c r="K1074" s="102">
        <v>0.57638888888888895</v>
      </c>
      <c r="L1074">
        <v>22</v>
      </c>
      <c r="M1074" t="s">
        <v>1435</v>
      </c>
      <c r="N1074" t="s">
        <v>1297</v>
      </c>
      <c r="O1074" s="102">
        <v>0.125</v>
      </c>
      <c r="P1074">
        <v>75</v>
      </c>
      <c r="Q1074">
        <v>94</v>
      </c>
      <c r="R1074" t="s">
        <v>51</v>
      </c>
      <c r="S1074">
        <v>59</v>
      </c>
      <c r="T1074" s="102">
        <v>0.54861111111111105</v>
      </c>
      <c r="U1074" t="s">
        <v>1854</v>
      </c>
      <c r="V1074">
        <v>9</v>
      </c>
      <c r="W1074" t="s">
        <v>1782</v>
      </c>
      <c r="X1074">
        <v>15</v>
      </c>
      <c r="AB1074" s="77">
        <f t="shared" si="16"/>
        <v>220</v>
      </c>
    </row>
    <row r="1075" spans="1:28" x14ac:dyDescent="0.3">
      <c r="A1075" s="34">
        <v>42713</v>
      </c>
      <c r="B1075">
        <v>1159</v>
      </c>
      <c r="C1075" t="s">
        <v>1282</v>
      </c>
      <c r="D1075" t="s">
        <v>1283</v>
      </c>
      <c r="E1075">
        <v>38</v>
      </c>
      <c r="F1075" t="s">
        <v>1341</v>
      </c>
      <c r="G1075" t="s">
        <v>1308</v>
      </c>
      <c r="H1075" t="s">
        <v>1453</v>
      </c>
      <c r="I1075" s="102">
        <v>0.3125</v>
      </c>
      <c r="J1075" t="s">
        <v>1722</v>
      </c>
      <c r="K1075" s="102">
        <v>0.54861111111111105</v>
      </c>
      <c r="L1075">
        <v>23</v>
      </c>
      <c r="M1075" t="s">
        <v>1288</v>
      </c>
      <c r="N1075" t="s">
        <v>1384</v>
      </c>
      <c r="O1075" s="102">
        <v>0.93055555555555547</v>
      </c>
      <c r="P1075">
        <v>72</v>
      </c>
      <c r="Q1075">
        <v>92</v>
      </c>
      <c r="R1075" s="102">
        <v>8.3333333333333329E-2</v>
      </c>
      <c r="S1075">
        <v>55</v>
      </c>
      <c r="T1075" s="102">
        <v>0.55555555555555558</v>
      </c>
      <c r="U1075" t="s">
        <v>1613</v>
      </c>
      <c r="V1075">
        <v>11</v>
      </c>
      <c r="W1075" t="s">
        <v>1562</v>
      </c>
      <c r="X1075">
        <v>4</v>
      </c>
      <c r="AB1075" s="77">
        <f t="shared" si="16"/>
        <v>230</v>
      </c>
    </row>
    <row r="1076" spans="1:28" x14ac:dyDescent="0.3">
      <c r="A1076" s="34">
        <v>42714</v>
      </c>
      <c r="B1076">
        <v>1159</v>
      </c>
      <c r="C1076" t="s">
        <v>1282</v>
      </c>
      <c r="D1076" t="s">
        <v>1283</v>
      </c>
      <c r="E1076">
        <v>38</v>
      </c>
      <c r="F1076" t="s">
        <v>1333</v>
      </c>
      <c r="G1076" t="s">
        <v>1308</v>
      </c>
      <c r="H1076" t="s">
        <v>1443</v>
      </c>
      <c r="I1076" s="102">
        <v>0.30555555555555552</v>
      </c>
      <c r="J1076" t="s">
        <v>1586</v>
      </c>
      <c r="K1076" s="102">
        <v>0.45833333333333331</v>
      </c>
      <c r="L1076">
        <v>21</v>
      </c>
      <c r="M1076" t="s">
        <v>1329</v>
      </c>
      <c r="N1076" t="s">
        <v>1297</v>
      </c>
      <c r="O1076" s="102">
        <v>0.22916666666666666</v>
      </c>
      <c r="P1076">
        <v>84</v>
      </c>
      <c r="Q1076">
        <v>94</v>
      </c>
      <c r="R1076" t="s">
        <v>51</v>
      </c>
      <c r="S1076">
        <v>60</v>
      </c>
      <c r="T1076" s="102">
        <v>0.45833333333333331</v>
      </c>
      <c r="U1076" t="s">
        <v>1317</v>
      </c>
      <c r="V1076">
        <v>0</v>
      </c>
      <c r="W1076" t="s">
        <v>1350</v>
      </c>
      <c r="X1076">
        <v>21</v>
      </c>
      <c r="AB1076" s="77">
        <f t="shared" si="16"/>
        <v>210</v>
      </c>
    </row>
    <row r="1077" spans="1:28" x14ac:dyDescent="0.3">
      <c r="A1077" s="34">
        <v>42715</v>
      </c>
      <c r="B1077">
        <v>1159</v>
      </c>
      <c r="C1077" t="s">
        <v>1282</v>
      </c>
      <c r="D1077" t="s">
        <v>1283</v>
      </c>
      <c r="E1077">
        <v>38</v>
      </c>
      <c r="F1077" t="s">
        <v>1292</v>
      </c>
      <c r="G1077" t="s">
        <v>1308</v>
      </c>
      <c r="H1077" t="s">
        <v>1316</v>
      </c>
      <c r="I1077" s="102">
        <v>4.1666666666666664E-2</v>
      </c>
      <c r="J1077" t="s">
        <v>1674</v>
      </c>
      <c r="K1077" s="102">
        <v>0.47916666666666669</v>
      </c>
      <c r="L1077">
        <v>24</v>
      </c>
      <c r="M1077" t="s">
        <v>1288</v>
      </c>
      <c r="N1077" t="s">
        <v>1391</v>
      </c>
      <c r="O1077" s="102">
        <v>0.13194444444444445</v>
      </c>
      <c r="P1077">
        <v>80</v>
      </c>
      <c r="Q1077">
        <v>94</v>
      </c>
      <c r="R1077" t="s">
        <v>51</v>
      </c>
      <c r="S1077">
        <v>62</v>
      </c>
      <c r="T1077" s="102">
        <v>0.45833333333333331</v>
      </c>
      <c r="U1077" t="s">
        <v>1873</v>
      </c>
      <c r="V1077">
        <v>10</v>
      </c>
      <c r="W1077" t="s">
        <v>1831</v>
      </c>
      <c r="X1077">
        <v>17</v>
      </c>
      <c r="AB1077" s="77">
        <f t="shared" si="16"/>
        <v>240</v>
      </c>
    </row>
    <row r="1078" spans="1:28" x14ac:dyDescent="0.3">
      <c r="A1078" s="34">
        <v>42716</v>
      </c>
      <c r="B1078">
        <v>1159</v>
      </c>
      <c r="C1078" t="s">
        <v>1282</v>
      </c>
      <c r="D1078" t="s">
        <v>1283</v>
      </c>
      <c r="E1078">
        <v>38</v>
      </c>
      <c r="F1078" t="s">
        <v>1341</v>
      </c>
      <c r="G1078" t="s">
        <v>1308</v>
      </c>
      <c r="H1078" t="s">
        <v>1320</v>
      </c>
      <c r="I1078" s="102">
        <v>0.34027777777777773</v>
      </c>
      <c r="J1078" t="s">
        <v>1303</v>
      </c>
      <c r="K1078" s="102">
        <v>0.49305555555555558</v>
      </c>
      <c r="L1078">
        <v>21</v>
      </c>
      <c r="M1078" t="s">
        <v>1435</v>
      </c>
      <c r="N1078" t="s">
        <v>1391</v>
      </c>
      <c r="O1078" s="102">
        <v>0.125</v>
      </c>
      <c r="P1078">
        <v>89</v>
      </c>
      <c r="Q1078">
        <v>94</v>
      </c>
      <c r="R1078" t="s">
        <v>51</v>
      </c>
      <c r="S1078">
        <v>67</v>
      </c>
      <c r="T1078" s="102">
        <v>0.51388888888888895</v>
      </c>
      <c r="U1078" t="s">
        <v>1850</v>
      </c>
      <c r="V1078">
        <v>10</v>
      </c>
      <c r="W1078" t="s">
        <v>1558</v>
      </c>
      <c r="X1078">
        <v>24</v>
      </c>
      <c r="AB1078" s="77">
        <f t="shared" si="16"/>
        <v>210</v>
      </c>
    </row>
    <row r="1079" spans="1:28" x14ac:dyDescent="0.3">
      <c r="A1079" s="34">
        <v>42717</v>
      </c>
      <c r="B1079">
        <v>1159</v>
      </c>
      <c r="C1079" t="s">
        <v>1282</v>
      </c>
      <c r="D1079" t="s">
        <v>1283</v>
      </c>
      <c r="E1079">
        <v>38</v>
      </c>
      <c r="F1079" t="s">
        <v>1319</v>
      </c>
      <c r="G1079" t="s">
        <v>1308</v>
      </c>
      <c r="H1079" t="s">
        <v>1456</v>
      </c>
      <c r="I1079" s="102">
        <v>0.31944444444444448</v>
      </c>
      <c r="J1079" t="s">
        <v>1530</v>
      </c>
      <c r="K1079" s="102">
        <v>0.45833333333333331</v>
      </c>
      <c r="L1079">
        <v>21</v>
      </c>
      <c r="M1079" t="s">
        <v>1326</v>
      </c>
      <c r="N1079" t="s">
        <v>1340</v>
      </c>
      <c r="O1079" s="102">
        <v>3.4722222222222224E-2</v>
      </c>
      <c r="P1079">
        <v>92</v>
      </c>
      <c r="Q1079">
        <v>94</v>
      </c>
      <c r="R1079" t="s">
        <v>51</v>
      </c>
      <c r="S1079">
        <v>62</v>
      </c>
      <c r="T1079" s="102">
        <v>0.99930555555555556</v>
      </c>
      <c r="U1079" t="s">
        <v>1558</v>
      </c>
      <c r="V1079">
        <v>0</v>
      </c>
      <c r="W1079" t="s">
        <v>1619</v>
      </c>
      <c r="X1079">
        <v>24</v>
      </c>
      <c r="AB1079" s="77">
        <f t="shared" si="16"/>
        <v>210</v>
      </c>
    </row>
    <row r="1080" spans="1:28" x14ac:dyDescent="0.3">
      <c r="A1080" s="34">
        <v>42718</v>
      </c>
      <c r="B1080">
        <v>1159</v>
      </c>
      <c r="C1080" t="s">
        <v>1282</v>
      </c>
      <c r="D1080" t="s">
        <v>1283</v>
      </c>
      <c r="E1080">
        <v>38</v>
      </c>
      <c r="F1080" t="s">
        <v>1304</v>
      </c>
      <c r="G1080" t="s">
        <v>1404</v>
      </c>
      <c r="H1080" t="s">
        <v>1375</v>
      </c>
      <c r="I1080" t="s">
        <v>51</v>
      </c>
      <c r="J1080" t="s">
        <v>1403</v>
      </c>
      <c r="K1080" s="102">
        <v>0.46527777777777773</v>
      </c>
      <c r="L1080">
        <v>28</v>
      </c>
      <c r="M1080" t="s">
        <v>1296</v>
      </c>
      <c r="N1080" t="s">
        <v>1501</v>
      </c>
      <c r="O1080" s="102">
        <v>0.47222222222222227</v>
      </c>
      <c r="P1080">
        <v>78</v>
      </c>
      <c r="Q1080">
        <v>95</v>
      </c>
      <c r="R1080" s="102">
        <v>0.79166666666666663</v>
      </c>
      <c r="S1080">
        <v>50</v>
      </c>
      <c r="T1080" s="102">
        <v>0.3611111111111111</v>
      </c>
      <c r="U1080" t="s">
        <v>1832</v>
      </c>
      <c r="V1080">
        <v>24</v>
      </c>
      <c r="W1080" t="s">
        <v>1806</v>
      </c>
      <c r="X1080">
        <v>5</v>
      </c>
      <c r="AB1080" s="77">
        <f t="shared" si="16"/>
        <v>280</v>
      </c>
    </row>
    <row r="1081" spans="1:28" x14ac:dyDescent="0.3">
      <c r="A1081" s="34">
        <v>42719</v>
      </c>
      <c r="B1081">
        <v>1159</v>
      </c>
      <c r="C1081" t="s">
        <v>1282</v>
      </c>
      <c r="D1081" t="s">
        <v>1283</v>
      </c>
      <c r="E1081">
        <v>38</v>
      </c>
      <c r="F1081" t="s">
        <v>1354</v>
      </c>
      <c r="G1081" t="s">
        <v>1308</v>
      </c>
      <c r="H1081" t="s">
        <v>1410</v>
      </c>
      <c r="I1081" s="102">
        <v>0.33333333333333331</v>
      </c>
      <c r="J1081" t="s">
        <v>1300</v>
      </c>
      <c r="K1081" s="102">
        <v>0.54861111111111105</v>
      </c>
      <c r="L1081">
        <v>15</v>
      </c>
      <c r="M1081" t="s">
        <v>1288</v>
      </c>
      <c r="N1081" t="s">
        <v>1322</v>
      </c>
      <c r="O1081" s="102">
        <v>0.98611111111111116</v>
      </c>
      <c r="P1081">
        <v>87</v>
      </c>
      <c r="Q1081">
        <v>94</v>
      </c>
      <c r="R1081" t="s">
        <v>51</v>
      </c>
      <c r="S1081">
        <v>46</v>
      </c>
      <c r="T1081" s="102">
        <v>0.99930555555555556</v>
      </c>
      <c r="U1081" t="s">
        <v>1727</v>
      </c>
      <c r="V1081">
        <v>0</v>
      </c>
      <c r="W1081" t="s">
        <v>1618</v>
      </c>
      <c r="X1081">
        <v>24</v>
      </c>
      <c r="AB1081" s="77">
        <f t="shared" si="16"/>
        <v>150</v>
      </c>
    </row>
    <row r="1082" spans="1:28" x14ac:dyDescent="0.3">
      <c r="A1082" s="34">
        <v>42720</v>
      </c>
      <c r="B1082">
        <v>1159</v>
      </c>
      <c r="C1082" t="s">
        <v>1282</v>
      </c>
      <c r="D1082" t="s">
        <v>1283</v>
      </c>
      <c r="E1082">
        <v>38</v>
      </c>
      <c r="F1082" t="s">
        <v>1319</v>
      </c>
      <c r="G1082" t="s">
        <v>1308</v>
      </c>
      <c r="H1082" t="s">
        <v>1316</v>
      </c>
      <c r="I1082" s="102">
        <v>0.99930555555555556</v>
      </c>
      <c r="J1082" t="s">
        <v>1300</v>
      </c>
      <c r="K1082" s="102">
        <v>2.0833333333333332E-2</v>
      </c>
      <c r="L1082">
        <v>29</v>
      </c>
      <c r="M1082" t="s">
        <v>1329</v>
      </c>
      <c r="N1082" t="s">
        <v>1434</v>
      </c>
      <c r="O1082" s="102">
        <v>0.25</v>
      </c>
      <c r="P1082">
        <v>82</v>
      </c>
      <c r="Q1082">
        <v>94</v>
      </c>
      <c r="R1082" t="s">
        <v>51</v>
      </c>
      <c r="S1082">
        <v>41</v>
      </c>
      <c r="T1082" s="102">
        <v>1.3888888888888888E-2</v>
      </c>
      <c r="U1082" t="s">
        <v>1927</v>
      </c>
      <c r="V1082">
        <v>24</v>
      </c>
      <c r="W1082" t="s">
        <v>1508</v>
      </c>
      <c r="X1082">
        <v>0</v>
      </c>
      <c r="AB1082" s="77">
        <f t="shared" si="16"/>
        <v>290</v>
      </c>
    </row>
    <row r="1083" spans="1:28" x14ac:dyDescent="0.3">
      <c r="A1083" s="34">
        <v>42721</v>
      </c>
      <c r="B1083">
        <v>1159</v>
      </c>
      <c r="C1083" t="s">
        <v>1282</v>
      </c>
      <c r="D1083" t="s">
        <v>1283</v>
      </c>
      <c r="E1083">
        <v>38</v>
      </c>
      <c r="F1083" t="s">
        <v>1546</v>
      </c>
      <c r="G1083" t="s">
        <v>1308</v>
      </c>
      <c r="H1083" t="s">
        <v>1327</v>
      </c>
      <c r="I1083" s="102">
        <v>0.1111111111111111</v>
      </c>
      <c r="J1083" t="s">
        <v>1386</v>
      </c>
      <c r="K1083" s="102">
        <v>0.52083333333333337</v>
      </c>
      <c r="L1083">
        <v>20</v>
      </c>
      <c r="M1083" t="s">
        <v>1358</v>
      </c>
      <c r="N1083" t="s">
        <v>1404</v>
      </c>
      <c r="O1083" s="102">
        <v>0.11805555555555557</v>
      </c>
      <c r="P1083">
        <v>89</v>
      </c>
      <c r="Q1083">
        <v>95</v>
      </c>
      <c r="R1083" s="102">
        <v>0.24305555555555555</v>
      </c>
      <c r="S1083">
        <v>76</v>
      </c>
      <c r="T1083" s="102">
        <v>0.52083333333333337</v>
      </c>
      <c r="U1083" t="s">
        <v>2087</v>
      </c>
      <c r="V1083">
        <v>10</v>
      </c>
      <c r="W1083" t="s">
        <v>1613</v>
      </c>
      <c r="X1083">
        <v>1</v>
      </c>
      <c r="AB1083" s="77">
        <f t="shared" si="16"/>
        <v>200</v>
      </c>
    </row>
    <row r="1084" spans="1:28" x14ac:dyDescent="0.3">
      <c r="A1084" s="34">
        <v>42722</v>
      </c>
      <c r="B1084">
        <v>1159</v>
      </c>
      <c r="C1084" t="s">
        <v>1282</v>
      </c>
      <c r="D1084" t="s">
        <v>1283</v>
      </c>
      <c r="E1084">
        <v>38</v>
      </c>
      <c r="F1084" t="s">
        <v>1351</v>
      </c>
      <c r="G1084" t="s">
        <v>1308</v>
      </c>
      <c r="H1084" t="s">
        <v>1381</v>
      </c>
      <c r="I1084" s="102">
        <v>0.97222222222222221</v>
      </c>
      <c r="J1084" t="s">
        <v>1556</v>
      </c>
      <c r="K1084" s="102">
        <v>0.4861111111111111</v>
      </c>
      <c r="L1084">
        <v>0</v>
      </c>
      <c r="M1084" t="s">
        <v>1347</v>
      </c>
      <c r="N1084" t="s">
        <v>1354</v>
      </c>
      <c r="O1084" s="102">
        <v>0.61805555555555558</v>
      </c>
      <c r="P1084">
        <v>85</v>
      </c>
      <c r="Q1084">
        <v>95</v>
      </c>
      <c r="R1084" t="s">
        <v>51</v>
      </c>
      <c r="S1084">
        <v>73</v>
      </c>
      <c r="T1084" s="102">
        <v>0.52777777777777779</v>
      </c>
      <c r="U1084" t="s">
        <v>1852</v>
      </c>
      <c r="V1084">
        <v>0</v>
      </c>
      <c r="W1084" t="s">
        <v>1378</v>
      </c>
      <c r="X1084">
        <v>24</v>
      </c>
      <c r="AB1084" s="77">
        <f t="shared" si="16"/>
        <v>0</v>
      </c>
    </row>
    <row r="1085" spans="1:28" x14ac:dyDescent="0.3">
      <c r="A1085" s="34">
        <v>42723</v>
      </c>
      <c r="B1085">
        <v>1159</v>
      </c>
      <c r="C1085" t="s">
        <v>1282</v>
      </c>
      <c r="D1085" t="s">
        <v>1283</v>
      </c>
      <c r="E1085">
        <v>38</v>
      </c>
      <c r="F1085" t="s">
        <v>1462</v>
      </c>
      <c r="G1085" t="s">
        <v>1492</v>
      </c>
      <c r="H1085" t="s">
        <v>1897</v>
      </c>
      <c r="I1085" s="102">
        <v>0.11805555555555557</v>
      </c>
      <c r="J1085" t="s">
        <v>1284</v>
      </c>
      <c r="K1085" s="102">
        <v>0.75</v>
      </c>
      <c r="L1085">
        <v>31</v>
      </c>
      <c r="M1085" t="s">
        <v>1301</v>
      </c>
      <c r="N1085" t="s">
        <v>1380</v>
      </c>
      <c r="O1085" s="102">
        <v>0.8125</v>
      </c>
      <c r="P1085">
        <v>79</v>
      </c>
      <c r="Q1085">
        <v>94</v>
      </c>
      <c r="R1085" s="102">
        <v>0.84722222222222221</v>
      </c>
      <c r="S1085">
        <v>64</v>
      </c>
      <c r="T1085" s="102">
        <v>0.45833333333333331</v>
      </c>
      <c r="U1085" t="s">
        <v>1378</v>
      </c>
      <c r="V1085">
        <v>0</v>
      </c>
      <c r="W1085" t="s">
        <v>1517</v>
      </c>
      <c r="X1085">
        <v>24</v>
      </c>
      <c r="AB1085" s="77">
        <f t="shared" si="16"/>
        <v>310</v>
      </c>
    </row>
    <row r="1086" spans="1:28" x14ac:dyDescent="0.3">
      <c r="A1086" s="34">
        <v>42724</v>
      </c>
      <c r="B1086">
        <v>1159</v>
      </c>
      <c r="C1086" t="s">
        <v>1282</v>
      </c>
      <c r="D1086" t="s">
        <v>1283</v>
      </c>
      <c r="E1086">
        <v>38</v>
      </c>
      <c r="F1086" t="s">
        <v>1428</v>
      </c>
      <c r="G1086" t="s">
        <v>1301</v>
      </c>
      <c r="H1086" t="s">
        <v>1421</v>
      </c>
      <c r="I1086" s="102">
        <v>0.29166666666666669</v>
      </c>
      <c r="J1086" t="s">
        <v>1341</v>
      </c>
      <c r="K1086" s="102">
        <v>0.91666666666666663</v>
      </c>
      <c r="L1086">
        <v>31</v>
      </c>
      <c r="M1086" t="s">
        <v>1296</v>
      </c>
      <c r="N1086" t="s">
        <v>1497</v>
      </c>
      <c r="O1086" s="102">
        <v>0.92361111111111116</v>
      </c>
      <c r="P1086">
        <v>91</v>
      </c>
      <c r="Q1086">
        <v>94</v>
      </c>
      <c r="R1086" t="s">
        <v>51</v>
      </c>
      <c r="S1086">
        <v>84</v>
      </c>
      <c r="T1086" s="102">
        <v>0</v>
      </c>
      <c r="U1086" t="s">
        <v>1397</v>
      </c>
      <c r="V1086">
        <v>24</v>
      </c>
      <c r="W1086" t="s">
        <v>1547</v>
      </c>
      <c r="X1086">
        <v>5</v>
      </c>
      <c r="AB1086" s="77">
        <f t="shared" si="16"/>
        <v>310</v>
      </c>
    </row>
    <row r="1087" spans="1:28" x14ac:dyDescent="0.3">
      <c r="A1087" s="34">
        <v>42725</v>
      </c>
      <c r="B1087">
        <v>1159</v>
      </c>
      <c r="C1087" t="s">
        <v>1282</v>
      </c>
      <c r="D1087" t="s">
        <v>1283</v>
      </c>
      <c r="E1087">
        <v>38</v>
      </c>
      <c r="F1087" t="s">
        <v>1362</v>
      </c>
      <c r="G1087" t="s">
        <v>1860</v>
      </c>
      <c r="H1087" t="s">
        <v>1814</v>
      </c>
      <c r="I1087" s="102">
        <v>0.33333333333333331</v>
      </c>
      <c r="J1087" t="s">
        <v>1377</v>
      </c>
      <c r="K1087" s="102">
        <v>0.60416666666666663</v>
      </c>
      <c r="L1087">
        <v>28</v>
      </c>
      <c r="M1087" t="s">
        <v>1431</v>
      </c>
      <c r="N1087" t="s">
        <v>1356</v>
      </c>
      <c r="O1087" s="102">
        <v>1.3888888888888888E-2</v>
      </c>
      <c r="P1087">
        <v>88</v>
      </c>
      <c r="Q1087">
        <v>94</v>
      </c>
      <c r="R1087" t="s">
        <v>51</v>
      </c>
      <c r="S1087">
        <v>78</v>
      </c>
      <c r="T1087" t="s">
        <v>51</v>
      </c>
      <c r="U1087" t="s">
        <v>1539</v>
      </c>
      <c r="V1087">
        <v>21</v>
      </c>
      <c r="W1087" t="s">
        <v>1782</v>
      </c>
      <c r="X1087">
        <v>0</v>
      </c>
      <c r="AB1087" s="77">
        <f t="shared" si="16"/>
        <v>280</v>
      </c>
    </row>
    <row r="1088" spans="1:28" x14ac:dyDescent="0.3">
      <c r="A1088" s="34">
        <v>42726</v>
      </c>
      <c r="B1088">
        <v>1159</v>
      </c>
      <c r="C1088" t="s">
        <v>1282</v>
      </c>
      <c r="D1088" t="s">
        <v>1283</v>
      </c>
      <c r="E1088">
        <v>38</v>
      </c>
      <c r="F1088" t="s">
        <v>1346</v>
      </c>
      <c r="G1088" t="s">
        <v>1285</v>
      </c>
      <c r="H1088" t="s">
        <v>1496</v>
      </c>
      <c r="I1088" s="102">
        <v>1.3888888888888888E-2</v>
      </c>
      <c r="J1088" t="s">
        <v>1729</v>
      </c>
      <c r="K1088" s="102">
        <v>0.54166666666666663</v>
      </c>
      <c r="L1088">
        <v>32</v>
      </c>
      <c r="M1088" t="s">
        <v>1358</v>
      </c>
      <c r="N1088" t="s">
        <v>1404</v>
      </c>
      <c r="O1088" s="102">
        <v>0.77777777777777779</v>
      </c>
      <c r="P1088">
        <v>87</v>
      </c>
      <c r="Q1088">
        <v>95</v>
      </c>
      <c r="R1088" s="102">
        <v>9.0277777777777776E-2</v>
      </c>
      <c r="S1088">
        <v>78</v>
      </c>
      <c r="T1088" s="102">
        <v>0.59722222222222221</v>
      </c>
      <c r="U1088" t="s">
        <v>1598</v>
      </c>
      <c r="V1088">
        <v>24</v>
      </c>
      <c r="W1088" t="s">
        <v>1927</v>
      </c>
      <c r="X1088" t="s">
        <v>51</v>
      </c>
      <c r="AB1088" s="77">
        <f t="shared" si="16"/>
        <v>320</v>
      </c>
    </row>
    <row r="1089" spans="1:28" x14ac:dyDescent="0.3">
      <c r="A1089" s="34">
        <v>42727</v>
      </c>
      <c r="B1089">
        <v>1159</v>
      </c>
      <c r="C1089" t="s">
        <v>1282</v>
      </c>
      <c r="D1089" t="s">
        <v>1283</v>
      </c>
      <c r="E1089">
        <v>38</v>
      </c>
      <c r="F1089" t="s">
        <v>1292</v>
      </c>
      <c r="G1089" t="s">
        <v>1308</v>
      </c>
      <c r="H1089" t="s">
        <v>1434</v>
      </c>
      <c r="I1089" s="102">
        <v>0.35416666666666669</v>
      </c>
      <c r="J1089" t="s">
        <v>1536</v>
      </c>
      <c r="K1089" s="102">
        <v>0.49305555555555558</v>
      </c>
      <c r="L1089">
        <v>0</v>
      </c>
      <c r="M1089" t="s">
        <v>1335</v>
      </c>
      <c r="N1089" t="s">
        <v>1561</v>
      </c>
      <c r="O1089" t="s">
        <v>51</v>
      </c>
      <c r="P1089">
        <v>91</v>
      </c>
      <c r="Q1089">
        <v>94</v>
      </c>
      <c r="R1089" t="s">
        <v>51</v>
      </c>
      <c r="S1089">
        <v>82</v>
      </c>
      <c r="T1089" s="102">
        <v>0.47916666666666669</v>
      </c>
      <c r="U1089" t="s">
        <v>2088</v>
      </c>
      <c r="V1089" t="s">
        <v>51</v>
      </c>
      <c r="W1089" t="s">
        <v>2089</v>
      </c>
      <c r="X1089">
        <v>7</v>
      </c>
      <c r="AB1089" s="77">
        <f t="shared" si="16"/>
        <v>0</v>
      </c>
    </row>
    <row r="1090" spans="1:28" x14ac:dyDescent="0.3">
      <c r="A1090" s="34">
        <v>42728</v>
      </c>
      <c r="B1090">
        <v>1159</v>
      </c>
      <c r="C1090" t="s">
        <v>1282</v>
      </c>
      <c r="D1090" t="s">
        <v>1283</v>
      </c>
      <c r="E1090">
        <v>38</v>
      </c>
      <c r="F1090" t="s">
        <v>1304</v>
      </c>
      <c r="G1090" t="s">
        <v>1308</v>
      </c>
      <c r="H1090" t="s">
        <v>1484</v>
      </c>
      <c r="I1090" s="102">
        <v>0.99930555555555556</v>
      </c>
      <c r="J1090" t="s">
        <v>1622</v>
      </c>
      <c r="K1090" s="102">
        <v>0.57638888888888895</v>
      </c>
      <c r="L1090">
        <v>21</v>
      </c>
      <c r="M1090" t="s">
        <v>1296</v>
      </c>
      <c r="N1090" t="s">
        <v>1340</v>
      </c>
      <c r="O1090" s="102">
        <v>0.875</v>
      </c>
      <c r="P1090">
        <v>83</v>
      </c>
      <c r="Q1090">
        <v>93</v>
      </c>
      <c r="R1090" t="s">
        <v>51</v>
      </c>
      <c r="S1090">
        <v>64</v>
      </c>
      <c r="T1090" s="102">
        <v>0.58333333333333337</v>
      </c>
      <c r="U1090" t="s">
        <v>2090</v>
      </c>
      <c r="V1090">
        <v>11</v>
      </c>
      <c r="W1090" t="s">
        <v>2075</v>
      </c>
      <c r="X1090" t="s">
        <v>51</v>
      </c>
      <c r="AB1090" s="77">
        <f t="shared" si="16"/>
        <v>210</v>
      </c>
    </row>
    <row r="1091" spans="1:28" x14ac:dyDescent="0.3">
      <c r="A1091" s="34">
        <v>42729</v>
      </c>
      <c r="B1091">
        <v>1159</v>
      </c>
      <c r="C1091" t="s">
        <v>1282</v>
      </c>
      <c r="D1091" t="s">
        <v>1283</v>
      </c>
      <c r="E1091">
        <v>38</v>
      </c>
      <c r="F1091" t="s">
        <v>1501</v>
      </c>
      <c r="G1091" t="s">
        <v>1308</v>
      </c>
      <c r="H1091" t="s">
        <v>1359</v>
      </c>
      <c r="I1091" s="102">
        <v>0.27777777777777779</v>
      </c>
      <c r="J1091" t="s">
        <v>1300</v>
      </c>
      <c r="K1091" s="102">
        <v>0.4861111111111111</v>
      </c>
      <c r="L1091">
        <v>21</v>
      </c>
      <c r="M1091" t="s">
        <v>1435</v>
      </c>
      <c r="N1091" t="s">
        <v>1391</v>
      </c>
      <c r="O1091" s="102">
        <v>0.22222222222222221</v>
      </c>
      <c r="P1091">
        <v>91</v>
      </c>
      <c r="Q1091">
        <v>94</v>
      </c>
      <c r="R1091" t="s">
        <v>51</v>
      </c>
      <c r="S1091">
        <v>82</v>
      </c>
      <c r="T1091" s="102">
        <v>0.4861111111111111</v>
      </c>
      <c r="U1091" t="s">
        <v>2088</v>
      </c>
      <c r="V1091">
        <v>0</v>
      </c>
      <c r="W1091" t="s">
        <v>1834</v>
      </c>
      <c r="X1091">
        <v>16</v>
      </c>
      <c r="AB1091" s="77">
        <f t="shared" ref="AB1091:AB1154" si="17">L1091*$AE$17</f>
        <v>210</v>
      </c>
    </row>
    <row r="1092" spans="1:28" x14ac:dyDescent="0.3">
      <c r="A1092" s="34">
        <v>42730</v>
      </c>
      <c r="B1092">
        <v>1159</v>
      </c>
      <c r="C1092" t="s">
        <v>1282</v>
      </c>
      <c r="D1092" t="s">
        <v>1283</v>
      </c>
      <c r="E1092">
        <v>38</v>
      </c>
      <c r="F1092" t="s">
        <v>1344</v>
      </c>
      <c r="G1092" t="s">
        <v>1308</v>
      </c>
      <c r="H1092" t="s">
        <v>1384</v>
      </c>
      <c r="I1092" s="102">
        <v>0.11805555555555557</v>
      </c>
      <c r="J1092" t="s">
        <v>1497</v>
      </c>
      <c r="K1092" s="102">
        <v>0.58333333333333337</v>
      </c>
      <c r="L1092">
        <v>10</v>
      </c>
      <c r="M1092" t="s">
        <v>1296</v>
      </c>
      <c r="N1092" t="s">
        <v>1327</v>
      </c>
      <c r="O1092" s="102">
        <v>0.63888888888888895</v>
      </c>
      <c r="P1092">
        <v>86</v>
      </c>
      <c r="Q1092">
        <v>94</v>
      </c>
      <c r="R1092" t="s">
        <v>51</v>
      </c>
      <c r="S1092">
        <v>72</v>
      </c>
      <c r="T1092" t="s">
        <v>51</v>
      </c>
      <c r="U1092" t="s">
        <v>1425</v>
      </c>
      <c r="V1092" t="s">
        <v>51</v>
      </c>
      <c r="W1092" t="s">
        <v>1846</v>
      </c>
      <c r="X1092">
        <v>1</v>
      </c>
      <c r="AB1092" s="77">
        <f t="shared" si="17"/>
        <v>100</v>
      </c>
    </row>
    <row r="1093" spans="1:28" x14ac:dyDescent="0.3">
      <c r="A1093" s="34">
        <v>42731</v>
      </c>
      <c r="B1093">
        <v>1159</v>
      </c>
      <c r="C1093" t="s">
        <v>1282</v>
      </c>
      <c r="D1093" t="s">
        <v>1283</v>
      </c>
      <c r="E1093">
        <v>38</v>
      </c>
      <c r="F1093" t="s">
        <v>1481</v>
      </c>
      <c r="G1093" t="s">
        <v>1308</v>
      </c>
      <c r="H1093" t="s">
        <v>1444</v>
      </c>
      <c r="I1093" s="102">
        <v>0.3263888888888889</v>
      </c>
      <c r="J1093" t="s">
        <v>1292</v>
      </c>
      <c r="K1093" s="102">
        <v>0.52083333333333337</v>
      </c>
      <c r="L1093">
        <v>6</v>
      </c>
      <c r="M1093" t="s">
        <v>1326</v>
      </c>
      <c r="N1093" t="s">
        <v>1289</v>
      </c>
      <c r="O1093" s="102">
        <v>0.59722222222222221</v>
      </c>
      <c r="P1093">
        <v>86</v>
      </c>
      <c r="Q1093">
        <v>94</v>
      </c>
      <c r="R1093" t="s">
        <v>51</v>
      </c>
      <c r="S1093">
        <v>73</v>
      </c>
      <c r="T1093" s="102">
        <v>0.52083333333333337</v>
      </c>
      <c r="U1093" t="s">
        <v>1442</v>
      </c>
      <c r="V1093">
        <v>0</v>
      </c>
      <c r="W1093" t="s">
        <v>1616</v>
      </c>
      <c r="X1093">
        <v>15</v>
      </c>
      <c r="AB1093" s="77">
        <f t="shared" si="17"/>
        <v>60</v>
      </c>
    </row>
    <row r="1094" spans="1:28" x14ac:dyDescent="0.3">
      <c r="A1094" s="34">
        <v>42732</v>
      </c>
      <c r="B1094">
        <v>1159</v>
      </c>
      <c r="C1094" t="s">
        <v>1282</v>
      </c>
      <c r="D1094" t="s">
        <v>1283</v>
      </c>
      <c r="E1094">
        <v>38</v>
      </c>
      <c r="F1094" t="s">
        <v>1339</v>
      </c>
      <c r="G1094" t="s">
        <v>1308</v>
      </c>
      <c r="H1094" t="s">
        <v>1310</v>
      </c>
      <c r="I1094" s="102">
        <v>0.3263888888888889</v>
      </c>
      <c r="J1094" t="s">
        <v>1612</v>
      </c>
      <c r="K1094" s="102">
        <v>0.4861111111111111</v>
      </c>
      <c r="L1094">
        <v>28</v>
      </c>
      <c r="M1094" t="s">
        <v>1296</v>
      </c>
      <c r="N1094" t="s">
        <v>1289</v>
      </c>
      <c r="O1094" s="102">
        <v>0.50694444444444442</v>
      </c>
      <c r="P1094">
        <v>90</v>
      </c>
      <c r="Q1094">
        <v>94</v>
      </c>
      <c r="R1094" t="s">
        <v>51</v>
      </c>
      <c r="S1094">
        <v>77</v>
      </c>
      <c r="T1094" s="102">
        <v>0.4861111111111111</v>
      </c>
      <c r="U1094" t="s">
        <v>1985</v>
      </c>
      <c r="V1094">
        <v>20</v>
      </c>
      <c r="W1094" t="s">
        <v>1980</v>
      </c>
      <c r="X1094">
        <v>5</v>
      </c>
      <c r="AB1094" s="77">
        <f t="shared" si="17"/>
        <v>280</v>
      </c>
    </row>
    <row r="1095" spans="1:28" x14ac:dyDescent="0.3">
      <c r="A1095" s="34">
        <v>42733</v>
      </c>
      <c r="B1095">
        <v>1159</v>
      </c>
      <c r="C1095" t="s">
        <v>1282</v>
      </c>
      <c r="D1095" t="s">
        <v>1283</v>
      </c>
      <c r="E1095">
        <v>38</v>
      </c>
      <c r="F1095" t="s">
        <v>1380</v>
      </c>
      <c r="G1095" t="s">
        <v>1308</v>
      </c>
      <c r="H1095" t="s">
        <v>1582</v>
      </c>
      <c r="I1095" s="102">
        <v>0.375</v>
      </c>
      <c r="J1095" t="s">
        <v>1284</v>
      </c>
      <c r="K1095" s="102">
        <v>0.51388888888888895</v>
      </c>
      <c r="L1095">
        <v>22</v>
      </c>
      <c r="M1095" t="s">
        <v>1431</v>
      </c>
      <c r="N1095" t="s">
        <v>1404</v>
      </c>
      <c r="O1095" s="102">
        <v>0.36805555555555558</v>
      </c>
      <c r="P1095">
        <v>87</v>
      </c>
      <c r="Q1095">
        <v>94</v>
      </c>
      <c r="R1095" t="s">
        <v>51</v>
      </c>
      <c r="S1095">
        <v>81</v>
      </c>
      <c r="T1095" s="102">
        <v>0.52777777777777779</v>
      </c>
      <c r="U1095" t="s">
        <v>2074</v>
      </c>
      <c r="V1095">
        <v>24</v>
      </c>
      <c r="W1095" t="s">
        <v>1981</v>
      </c>
      <c r="X1095">
        <v>15</v>
      </c>
      <c r="AB1095" s="77">
        <f t="shared" si="17"/>
        <v>220</v>
      </c>
    </row>
    <row r="1096" spans="1:28" x14ac:dyDescent="0.3">
      <c r="A1096" s="34">
        <v>42734</v>
      </c>
      <c r="B1096">
        <v>1159</v>
      </c>
      <c r="C1096" t="s">
        <v>1282</v>
      </c>
      <c r="D1096" t="s">
        <v>1283</v>
      </c>
      <c r="E1096">
        <v>38</v>
      </c>
      <c r="F1096" t="s">
        <v>1481</v>
      </c>
      <c r="G1096" t="s">
        <v>1308</v>
      </c>
      <c r="H1096" t="s">
        <v>1522</v>
      </c>
      <c r="I1096" s="102">
        <v>0.3611111111111111</v>
      </c>
      <c r="J1096" t="s">
        <v>1333</v>
      </c>
      <c r="K1096" s="102">
        <v>0.49305555555555558</v>
      </c>
      <c r="L1096">
        <v>8</v>
      </c>
      <c r="M1096" t="s">
        <v>1435</v>
      </c>
      <c r="N1096" t="s">
        <v>1327</v>
      </c>
      <c r="O1096" s="102">
        <v>0.55555555555555558</v>
      </c>
      <c r="P1096">
        <v>87</v>
      </c>
      <c r="Q1096">
        <v>91</v>
      </c>
      <c r="R1096" t="s">
        <v>51</v>
      </c>
      <c r="S1096">
        <v>79</v>
      </c>
      <c r="T1096" s="102">
        <v>0.52777777777777779</v>
      </c>
      <c r="U1096" t="s">
        <v>1425</v>
      </c>
      <c r="V1096">
        <v>10</v>
      </c>
      <c r="W1096" t="s">
        <v>1834</v>
      </c>
      <c r="X1096">
        <v>24</v>
      </c>
      <c r="AB1096" s="77">
        <f t="shared" si="17"/>
        <v>80</v>
      </c>
    </row>
    <row r="1097" spans="1:28" x14ac:dyDescent="0.3">
      <c r="A1097" s="34">
        <v>42735</v>
      </c>
      <c r="B1097">
        <v>1159</v>
      </c>
      <c r="C1097" t="s">
        <v>1282</v>
      </c>
      <c r="D1097" t="s">
        <v>1283</v>
      </c>
      <c r="E1097">
        <v>38</v>
      </c>
      <c r="F1097" t="s">
        <v>1522</v>
      </c>
      <c r="G1097" t="s">
        <v>1308</v>
      </c>
      <c r="H1097" t="s">
        <v>1288</v>
      </c>
      <c r="I1097" s="102">
        <v>0.99930555555555556</v>
      </c>
      <c r="J1097" t="s">
        <v>1449</v>
      </c>
      <c r="K1097" s="102">
        <v>0.61805555555555558</v>
      </c>
      <c r="L1097">
        <v>23</v>
      </c>
      <c r="M1097" t="s">
        <v>1296</v>
      </c>
      <c r="N1097" t="s">
        <v>1359</v>
      </c>
      <c r="O1097" s="102">
        <v>0.3888888888888889</v>
      </c>
      <c r="P1097">
        <v>86</v>
      </c>
      <c r="Q1097">
        <v>94</v>
      </c>
      <c r="R1097" t="s">
        <v>51</v>
      </c>
      <c r="S1097">
        <v>70</v>
      </c>
      <c r="T1097" s="102">
        <v>0.45833333333333331</v>
      </c>
      <c r="U1097" t="s">
        <v>1834</v>
      </c>
      <c r="V1097">
        <v>0</v>
      </c>
      <c r="W1097" t="s">
        <v>1607</v>
      </c>
      <c r="X1097">
        <v>24</v>
      </c>
      <c r="AB1097" s="77">
        <f t="shared" si="17"/>
        <v>230</v>
      </c>
    </row>
    <row r="1098" spans="1:28" x14ac:dyDescent="0.3">
      <c r="A1098" s="34">
        <v>42736</v>
      </c>
      <c r="B1098">
        <v>1159</v>
      </c>
      <c r="C1098" t="s">
        <v>1282</v>
      </c>
      <c r="D1098" t="s">
        <v>1283</v>
      </c>
      <c r="E1098">
        <v>38</v>
      </c>
      <c r="F1098" t="s">
        <v>1439</v>
      </c>
      <c r="G1098" t="s">
        <v>1308</v>
      </c>
      <c r="H1098" t="s">
        <v>1485</v>
      </c>
      <c r="I1098" s="102">
        <v>0.27083333333333331</v>
      </c>
      <c r="J1098" t="s">
        <v>1313</v>
      </c>
      <c r="K1098" s="102">
        <v>0.58333333333333337</v>
      </c>
      <c r="L1098">
        <v>23</v>
      </c>
      <c r="M1098" t="s">
        <v>1435</v>
      </c>
      <c r="N1098" t="s">
        <v>1327</v>
      </c>
      <c r="O1098" s="102">
        <v>0.28472222222222221</v>
      </c>
      <c r="P1098">
        <v>77</v>
      </c>
      <c r="Q1098">
        <v>94</v>
      </c>
      <c r="R1098" t="s">
        <v>51</v>
      </c>
      <c r="S1098">
        <v>62</v>
      </c>
      <c r="T1098" t="s">
        <v>51</v>
      </c>
      <c r="U1098" t="s">
        <v>1607</v>
      </c>
      <c r="V1098">
        <v>0</v>
      </c>
      <c r="W1098" t="s">
        <v>1596</v>
      </c>
      <c r="X1098">
        <v>24</v>
      </c>
      <c r="AB1098" s="77">
        <f t="shared" si="17"/>
        <v>230</v>
      </c>
    </row>
    <row r="1099" spans="1:28" x14ac:dyDescent="0.3">
      <c r="A1099" s="34">
        <v>42737</v>
      </c>
      <c r="B1099">
        <v>1159</v>
      </c>
      <c r="C1099" t="s">
        <v>1282</v>
      </c>
      <c r="D1099" t="s">
        <v>1283</v>
      </c>
      <c r="E1099">
        <v>38</v>
      </c>
      <c r="F1099" t="s">
        <v>1481</v>
      </c>
      <c r="G1099" t="s">
        <v>1308</v>
      </c>
      <c r="H1099" t="s">
        <v>1381</v>
      </c>
      <c r="I1099" s="102">
        <v>0.31944444444444448</v>
      </c>
      <c r="J1099" t="s">
        <v>1544</v>
      </c>
      <c r="K1099" s="102">
        <v>0.52777777777777779</v>
      </c>
      <c r="L1099">
        <v>12</v>
      </c>
      <c r="M1099" t="s">
        <v>1288</v>
      </c>
      <c r="N1099" t="s">
        <v>1316</v>
      </c>
      <c r="O1099" s="102">
        <v>0.94444444444444453</v>
      </c>
      <c r="P1099">
        <v>76</v>
      </c>
      <c r="Q1099">
        <v>94</v>
      </c>
      <c r="R1099" s="102">
        <v>6.9444444444444434E-2</v>
      </c>
      <c r="S1099">
        <v>59</v>
      </c>
      <c r="T1099" s="102">
        <v>0.52777777777777779</v>
      </c>
      <c r="U1099" t="s">
        <v>1727</v>
      </c>
      <c r="V1099">
        <v>23</v>
      </c>
      <c r="W1099" t="s">
        <v>1291</v>
      </c>
      <c r="X1099">
        <v>4</v>
      </c>
      <c r="AB1099" s="77">
        <f t="shared" si="17"/>
        <v>120</v>
      </c>
    </row>
    <row r="1100" spans="1:28" x14ac:dyDescent="0.3">
      <c r="A1100" s="34">
        <v>42738</v>
      </c>
      <c r="B1100">
        <v>1159</v>
      </c>
      <c r="C1100" t="s">
        <v>1282</v>
      </c>
      <c r="D1100" t="s">
        <v>1283</v>
      </c>
      <c r="E1100">
        <v>38</v>
      </c>
      <c r="F1100" t="s">
        <v>1603</v>
      </c>
      <c r="G1100" t="s">
        <v>1308</v>
      </c>
      <c r="H1100" t="s">
        <v>1458</v>
      </c>
      <c r="I1100" s="102">
        <v>0.27777777777777779</v>
      </c>
      <c r="J1100" t="s">
        <v>1496</v>
      </c>
      <c r="K1100" s="102">
        <v>0.58333333333333337</v>
      </c>
      <c r="L1100">
        <v>7</v>
      </c>
      <c r="M1100" t="s">
        <v>1326</v>
      </c>
      <c r="N1100" t="s">
        <v>1384</v>
      </c>
      <c r="O1100" s="102">
        <v>0.70833333333333337</v>
      </c>
      <c r="P1100">
        <v>88</v>
      </c>
      <c r="Q1100">
        <v>95</v>
      </c>
      <c r="R1100" t="s">
        <v>51</v>
      </c>
      <c r="S1100">
        <v>75</v>
      </c>
      <c r="T1100" s="102">
        <v>0.46527777777777773</v>
      </c>
      <c r="U1100" t="s">
        <v>1873</v>
      </c>
      <c r="V1100">
        <v>23</v>
      </c>
      <c r="W1100" t="s">
        <v>1389</v>
      </c>
      <c r="X1100">
        <v>2</v>
      </c>
      <c r="AB1100" s="77">
        <f t="shared" si="17"/>
        <v>70</v>
      </c>
    </row>
    <row r="1101" spans="1:28" x14ac:dyDescent="0.3">
      <c r="A1101" s="34">
        <v>42739</v>
      </c>
      <c r="B1101">
        <v>1159</v>
      </c>
      <c r="C1101" t="s">
        <v>1282</v>
      </c>
      <c r="D1101" t="s">
        <v>1283</v>
      </c>
      <c r="E1101">
        <v>38</v>
      </c>
      <c r="F1101" t="s">
        <v>1582</v>
      </c>
      <c r="G1101" t="s">
        <v>1308</v>
      </c>
      <c r="H1101" t="s">
        <v>1355</v>
      </c>
      <c r="I1101" s="102">
        <v>8.3333333333333329E-2</v>
      </c>
      <c r="J1101" t="s">
        <v>1501</v>
      </c>
      <c r="K1101" s="102">
        <v>0.53472222222222221</v>
      </c>
      <c r="L1101">
        <v>6</v>
      </c>
      <c r="M1101" t="s">
        <v>1288</v>
      </c>
      <c r="N1101" t="s">
        <v>1404</v>
      </c>
      <c r="O1101" s="102">
        <v>0.5625</v>
      </c>
      <c r="P1101">
        <v>88</v>
      </c>
      <c r="Q1101">
        <v>95</v>
      </c>
      <c r="R1101" t="s">
        <v>51</v>
      </c>
      <c r="S1101">
        <v>82</v>
      </c>
      <c r="T1101" s="102">
        <v>0.53472222222222221</v>
      </c>
      <c r="U1101" t="s">
        <v>1614</v>
      </c>
      <c r="V1101">
        <v>23</v>
      </c>
      <c r="W1101" t="s">
        <v>1573</v>
      </c>
      <c r="X1101">
        <v>0</v>
      </c>
      <c r="AB1101" s="77">
        <f t="shared" si="17"/>
        <v>60</v>
      </c>
    </row>
    <row r="1102" spans="1:28" x14ac:dyDescent="0.3">
      <c r="A1102" s="34">
        <v>42740</v>
      </c>
      <c r="B1102">
        <v>1159</v>
      </c>
      <c r="C1102" t="s">
        <v>1282</v>
      </c>
      <c r="D1102" t="s">
        <v>1283</v>
      </c>
      <c r="E1102">
        <v>38</v>
      </c>
      <c r="F1102" t="s">
        <v>1522</v>
      </c>
      <c r="G1102" t="s">
        <v>1308</v>
      </c>
      <c r="H1102" t="s">
        <v>1863</v>
      </c>
      <c r="I1102" s="102">
        <v>0.99930555555555556</v>
      </c>
      <c r="J1102" t="s">
        <v>1309</v>
      </c>
      <c r="K1102" s="102">
        <v>0.61111111111111105</v>
      </c>
      <c r="L1102">
        <v>8</v>
      </c>
      <c r="M1102" t="s">
        <v>1326</v>
      </c>
      <c r="N1102" t="s">
        <v>1356</v>
      </c>
      <c r="O1102" s="102">
        <v>0.53472222222222221</v>
      </c>
      <c r="P1102">
        <v>76</v>
      </c>
      <c r="Q1102">
        <v>95</v>
      </c>
      <c r="R1102" t="s">
        <v>51</v>
      </c>
      <c r="S1102">
        <v>62</v>
      </c>
      <c r="T1102" t="s">
        <v>51</v>
      </c>
      <c r="U1102" t="s">
        <v>1865</v>
      </c>
      <c r="V1102">
        <v>21</v>
      </c>
      <c r="W1102" t="s">
        <v>1409</v>
      </c>
      <c r="X1102">
        <v>1</v>
      </c>
      <c r="AB1102" s="77">
        <f t="shared" si="17"/>
        <v>80</v>
      </c>
    </row>
    <row r="1103" spans="1:28" x14ac:dyDescent="0.3">
      <c r="A1103" s="34">
        <v>42741</v>
      </c>
      <c r="B1103">
        <v>1159</v>
      </c>
      <c r="C1103" t="s">
        <v>1282</v>
      </c>
      <c r="D1103" t="s">
        <v>1283</v>
      </c>
      <c r="E1103">
        <v>38</v>
      </c>
      <c r="F1103" t="s">
        <v>1345</v>
      </c>
      <c r="G1103" t="s">
        <v>1308</v>
      </c>
      <c r="H1103" t="s">
        <v>2063</v>
      </c>
      <c r="I1103" s="102">
        <v>0.30555555555555552</v>
      </c>
      <c r="J1103" t="s">
        <v>1510</v>
      </c>
      <c r="K1103" s="102">
        <v>0.57638888888888895</v>
      </c>
      <c r="L1103">
        <v>6</v>
      </c>
      <c r="M1103" t="s">
        <v>1435</v>
      </c>
      <c r="N1103" t="s">
        <v>1294</v>
      </c>
      <c r="O1103" s="102">
        <v>0.625</v>
      </c>
      <c r="P1103">
        <v>74</v>
      </c>
      <c r="Q1103">
        <v>96</v>
      </c>
      <c r="R1103" s="102">
        <v>0.29166666666666669</v>
      </c>
      <c r="S1103">
        <v>55</v>
      </c>
      <c r="T1103" s="102">
        <v>0.56944444444444442</v>
      </c>
      <c r="U1103" t="s">
        <v>1471</v>
      </c>
      <c r="V1103">
        <v>23</v>
      </c>
      <c r="W1103" t="s">
        <v>1580</v>
      </c>
      <c r="X1103" t="s">
        <v>51</v>
      </c>
      <c r="AB1103" s="77">
        <f t="shared" si="17"/>
        <v>60</v>
      </c>
    </row>
    <row r="1104" spans="1:28" x14ac:dyDescent="0.3">
      <c r="A1104" s="34">
        <v>42742</v>
      </c>
      <c r="B1104">
        <v>1159</v>
      </c>
      <c r="C1104" t="s">
        <v>1282</v>
      </c>
      <c r="D1104" t="s">
        <v>1283</v>
      </c>
      <c r="E1104">
        <v>38</v>
      </c>
      <c r="F1104" t="s">
        <v>1860</v>
      </c>
      <c r="G1104" t="s">
        <v>1308</v>
      </c>
      <c r="H1104" t="s">
        <v>2091</v>
      </c>
      <c r="I1104" s="102">
        <v>0.30555555555555552</v>
      </c>
      <c r="J1104" t="s">
        <v>1434</v>
      </c>
      <c r="K1104" s="102">
        <v>0.63194444444444442</v>
      </c>
      <c r="L1104">
        <v>9</v>
      </c>
      <c r="M1104" t="s">
        <v>1329</v>
      </c>
      <c r="N1104" t="s">
        <v>1286</v>
      </c>
      <c r="O1104" s="102">
        <v>0.59722222222222221</v>
      </c>
      <c r="P1104">
        <v>74</v>
      </c>
      <c r="Q1104">
        <v>93</v>
      </c>
      <c r="R1104" s="102">
        <v>1.3888888888888888E-2</v>
      </c>
      <c r="S1104">
        <v>55</v>
      </c>
      <c r="T1104" s="102">
        <v>0.47916666666666669</v>
      </c>
      <c r="U1104" t="s">
        <v>1982</v>
      </c>
      <c r="V1104">
        <v>10</v>
      </c>
      <c r="W1104" t="s">
        <v>1460</v>
      </c>
      <c r="X1104">
        <v>14</v>
      </c>
      <c r="AB1104" s="77">
        <f t="shared" si="17"/>
        <v>90</v>
      </c>
    </row>
    <row r="1105" spans="1:28" x14ac:dyDescent="0.3">
      <c r="A1105" s="34">
        <v>42743</v>
      </c>
      <c r="B1105">
        <v>1159</v>
      </c>
      <c r="C1105" t="s">
        <v>1282</v>
      </c>
      <c r="D1105" t="s">
        <v>1283</v>
      </c>
      <c r="E1105">
        <v>38</v>
      </c>
      <c r="F1105" t="s">
        <v>1376</v>
      </c>
      <c r="G1105" t="s">
        <v>1308</v>
      </c>
      <c r="H1105" t="s">
        <v>2078</v>
      </c>
      <c r="I1105" s="102">
        <v>0.29166666666666669</v>
      </c>
      <c r="J1105" t="s">
        <v>1486</v>
      </c>
      <c r="K1105" s="102">
        <v>0.61805555555555558</v>
      </c>
      <c r="L1105">
        <v>8</v>
      </c>
      <c r="M1105" t="s">
        <v>1301</v>
      </c>
      <c r="N1105" t="s">
        <v>1351</v>
      </c>
      <c r="O1105" s="102">
        <v>0.65277777777777779</v>
      </c>
      <c r="P1105">
        <v>67</v>
      </c>
      <c r="Q1105">
        <v>93</v>
      </c>
      <c r="R1105" s="102">
        <v>0.99930555555555556</v>
      </c>
      <c r="S1105">
        <v>42</v>
      </c>
      <c r="T1105" s="102">
        <v>0.50694444444444442</v>
      </c>
      <c r="U1105" t="s">
        <v>1423</v>
      </c>
      <c r="V1105">
        <v>11</v>
      </c>
      <c r="W1105" t="s">
        <v>1616</v>
      </c>
      <c r="X1105">
        <v>6</v>
      </c>
      <c r="AB1105" s="77">
        <f t="shared" si="17"/>
        <v>80</v>
      </c>
    </row>
    <row r="1106" spans="1:28" x14ac:dyDescent="0.3">
      <c r="A1106" s="34">
        <v>42744</v>
      </c>
      <c r="B1106">
        <v>1159</v>
      </c>
      <c r="C1106" t="s">
        <v>1282</v>
      </c>
      <c r="D1106" t="s">
        <v>1283</v>
      </c>
      <c r="E1106">
        <v>38</v>
      </c>
      <c r="F1106" t="s">
        <v>1421</v>
      </c>
      <c r="G1106" t="s">
        <v>1710</v>
      </c>
      <c r="H1106" t="s">
        <v>1863</v>
      </c>
      <c r="I1106" s="102">
        <v>0.2986111111111111</v>
      </c>
      <c r="J1106" t="s">
        <v>1538</v>
      </c>
      <c r="K1106" s="102">
        <v>0.52083333333333337</v>
      </c>
      <c r="L1106">
        <v>0</v>
      </c>
      <c r="M1106" t="s">
        <v>1326</v>
      </c>
      <c r="N1106" t="s">
        <v>1327</v>
      </c>
      <c r="O1106" s="102">
        <v>3.4722222222222224E-2</v>
      </c>
      <c r="P1106">
        <v>84</v>
      </c>
      <c r="Q1106">
        <v>93</v>
      </c>
      <c r="R1106" s="102">
        <v>0</v>
      </c>
      <c r="S1106">
        <v>67</v>
      </c>
      <c r="T1106" s="102">
        <v>0.47916666666666669</v>
      </c>
      <c r="U1106" t="s">
        <v>1430</v>
      </c>
      <c r="V1106">
        <v>0</v>
      </c>
      <c r="W1106" t="s">
        <v>1911</v>
      </c>
      <c r="X1106">
        <v>24</v>
      </c>
      <c r="AB1106" s="77">
        <f t="shared" si="17"/>
        <v>0</v>
      </c>
    </row>
    <row r="1107" spans="1:28" x14ac:dyDescent="0.3">
      <c r="A1107" s="34">
        <v>42745</v>
      </c>
      <c r="B1107">
        <v>1159</v>
      </c>
      <c r="C1107" t="s">
        <v>1282</v>
      </c>
      <c r="D1107" t="s">
        <v>1283</v>
      </c>
      <c r="E1107">
        <v>38</v>
      </c>
      <c r="F1107" t="s">
        <v>1486</v>
      </c>
      <c r="G1107" t="s">
        <v>1484</v>
      </c>
      <c r="H1107" t="s">
        <v>1294</v>
      </c>
      <c r="I1107" s="102">
        <v>2.7777777777777776E-2</v>
      </c>
      <c r="J1107" t="s">
        <v>1497</v>
      </c>
      <c r="K1107" s="102">
        <v>0.11805555555555557</v>
      </c>
      <c r="L1107">
        <v>31</v>
      </c>
      <c r="M1107" t="s">
        <v>1348</v>
      </c>
      <c r="N1107" t="s">
        <v>1303</v>
      </c>
      <c r="O1107" s="102">
        <v>0.2638888888888889</v>
      </c>
      <c r="P1107">
        <v>94</v>
      </c>
      <c r="Q1107">
        <v>95</v>
      </c>
      <c r="R1107" s="102">
        <v>0.71527777777777779</v>
      </c>
      <c r="S1107">
        <v>74</v>
      </c>
      <c r="T1107" s="102">
        <v>0.1388888888888889</v>
      </c>
      <c r="U1107" t="s">
        <v>1581</v>
      </c>
      <c r="V1107">
        <v>0</v>
      </c>
      <c r="W1107" t="s">
        <v>1662</v>
      </c>
      <c r="X1107">
        <v>4</v>
      </c>
      <c r="AB1107" s="77">
        <f t="shared" si="17"/>
        <v>310</v>
      </c>
    </row>
    <row r="1108" spans="1:28" x14ac:dyDescent="0.3">
      <c r="A1108" s="34">
        <v>42746</v>
      </c>
      <c r="B1108">
        <v>1159</v>
      </c>
      <c r="C1108" t="s">
        <v>1282</v>
      </c>
      <c r="D1108" t="s">
        <v>1283</v>
      </c>
      <c r="E1108">
        <v>38</v>
      </c>
      <c r="F1108" t="s">
        <v>1521</v>
      </c>
      <c r="G1108" t="s">
        <v>1308</v>
      </c>
      <c r="H1108" t="s">
        <v>1496</v>
      </c>
      <c r="I1108" s="102">
        <v>3.4722222222222224E-2</v>
      </c>
      <c r="J1108" t="s">
        <v>1671</v>
      </c>
      <c r="K1108" s="102">
        <v>0.53472222222222221</v>
      </c>
      <c r="L1108">
        <v>31</v>
      </c>
      <c r="M1108" t="s">
        <v>1384</v>
      </c>
      <c r="N1108" t="s">
        <v>1399</v>
      </c>
      <c r="O1108" s="102">
        <v>0.1388888888888889</v>
      </c>
      <c r="P1108">
        <v>92</v>
      </c>
      <c r="Q1108">
        <v>94</v>
      </c>
      <c r="R1108" t="s">
        <v>51</v>
      </c>
      <c r="S1108">
        <v>89</v>
      </c>
      <c r="T1108" t="s">
        <v>51</v>
      </c>
      <c r="U1108" t="s">
        <v>1595</v>
      </c>
      <c r="V1108">
        <v>23</v>
      </c>
      <c r="W1108" t="s">
        <v>1569</v>
      </c>
      <c r="X1108">
        <v>3</v>
      </c>
      <c r="AB1108" s="77">
        <f t="shared" si="17"/>
        <v>310</v>
      </c>
    </row>
    <row r="1109" spans="1:28" x14ac:dyDescent="0.3">
      <c r="A1109" s="34">
        <v>42747</v>
      </c>
      <c r="B1109">
        <v>1159</v>
      </c>
      <c r="C1109" t="s">
        <v>1282</v>
      </c>
      <c r="D1109" t="s">
        <v>1283</v>
      </c>
      <c r="E1109">
        <v>38</v>
      </c>
      <c r="F1109" t="s">
        <v>1302</v>
      </c>
      <c r="G1109" t="s">
        <v>1303</v>
      </c>
      <c r="H1109" t="s">
        <v>1481</v>
      </c>
      <c r="I1109" s="102">
        <v>0.99930555555555556</v>
      </c>
      <c r="J1109" t="s">
        <v>1637</v>
      </c>
      <c r="K1109" s="102">
        <v>0.625</v>
      </c>
      <c r="L1109">
        <v>31</v>
      </c>
      <c r="M1109" t="s">
        <v>1329</v>
      </c>
      <c r="N1109" t="s">
        <v>1775</v>
      </c>
      <c r="O1109" s="102">
        <v>0.77083333333333337</v>
      </c>
      <c r="P1109">
        <v>85</v>
      </c>
      <c r="Q1109">
        <v>94</v>
      </c>
      <c r="R1109" s="102">
        <v>0.77777777777777779</v>
      </c>
      <c r="S1109">
        <v>79</v>
      </c>
      <c r="T1109" t="s">
        <v>51</v>
      </c>
      <c r="U1109" t="s">
        <v>1397</v>
      </c>
      <c r="V1109">
        <v>0</v>
      </c>
      <c r="W1109" t="s">
        <v>1745</v>
      </c>
      <c r="X1109">
        <v>15</v>
      </c>
      <c r="AB1109" s="77">
        <f t="shared" si="17"/>
        <v>310</v>
      </c>
    </row>
    <row r="1110" spans="1:28" x14ac:dyDescent="0.3">
      <c r="A1110" s="34">
        <v>42748</v>
      </c>
      <c r="B1110">
        <v>1159</v>
      </c>
      <c r="C1110" t="s">
        <v>1282</v>
      </c>
      <c r="D1110" t="s">
        <v>1283</v>
      </c>
      <c r="E1110">
        <v>38</v>
      </c>
      <c r="F1110" t="s">
        <v>1633</v>
      </c>
      <c r="G1110" t="s">
        <v>1741</v>
      </c>
      <c r="H1110" t="s">
        <v>1388</v>
      </c>
      <c r="I1110" s="102">
        <v>0.89583333333333337</v>
      </c>
      <c r="J1110" t="s">
        <v>1344</v>
      </c>
      <c r="K1110" s="102">
        <v>0.11805555555555557</v>
      </c>
      <c r="L1110">
        <v>29</v>
      </c>
      <c r="M1110" t="s">
        <v>1301</v>
      </c>
      <c r="N1110" t="s">
        <v>1781</v>
      </c>
      <c r="O1110" s="102">
        <v>0.22916666666666666</v>
      </c>
      <c r="P1110">
        <v>88</v>
      </c>
      <c r="Q1110">
        <v>92</v>
      </c>
      <c r="R1110" s="102">
        <v>1.3888888888888888E-2</v>
      </c>
      <c r="S1110">
        <v>75</v>
      </c>
      <c r="T1110" s="102">
        <v>0.61805555555555558</v>
      </c>
      <c r="U1110" t="s">
        <v>1409</v>
      </c>
      <c r="V1110">
        <v>24</v>
      </c>
      <c r="W1110" t="s">
        <v>1558</v>
      </c>
      <c r="X1110">
        <v>0</v>
      </c>
      <c r="AB1110" s="77">
        <f t="shared" si="17"/>
        <v>290</v>
      </c>
    </row>
    <row r="1111" spans="1:28" x14ac:dyDescent="0.3">
      <c r="A1111" s="34">
        <v>42749</v>
      </c>
      <c r="B1111">
        <v>1159</v>
      </c>
      <c r="C1111" t="s">
        <v>1282</v>
      </c>
      <c r="D1111" t="s">
        <v>1283</v>
      </c>
      <c r="E1111">
        <v>38</v>
      </c>
      <c r="F1111" t="s">
        <v>1316</v>
      </c>
      <c r="G1111" t="s">
        <v>1336</v>
      </c>
      <c r="H1111" t="s">
        <v>1453</v>
      </c>
      <c r="I1111" s="102">
        <v>0.20138888888888887</v>
      </c>
      <c r="J1111" t="s">
        <v>1294</v>
      </c>
      <c r="K1111" s="102">
        <v>0.53472222222222221</v>
      </c>
      <c r="L1111">
        <v>32</v>
      </c>
      <c r="M1111" t="s">
        <v>1347</v>
      </c>
      <c r="N1111" t="s">
        <v>1686</v>
      </c>
      <c r="O1111" s="102">
        <v>0.55555555555555558</v>
      </c>
      <c r="P1111">
        <v>83</v>
      </c>
      <c r="Q1111">
        <v>92</v>
      </c>
      <c r="R1111" s="102">
        <v>0.20138888888888887</v>
      </c>
      <c r="S1111">
        <v>74</v>
      </c>
      <c r="T1111" s="102">
        <v>0.53472222222222221</v>
      </c>
      <c r="U1111" t="s">
        <v>1460</v>
      </c>
      <c r="V1111">
        <v>23</v>
      </c>
      <c r="W1111" t="s">
        <v>1416</v>
      </c>
      <c r="X1111">
        <v>0</v>
      </c>
      <c r="AB1111" s="77">
        <f t="shared" si="17"/>
        <v>320</v>
      </c>
    </row>
    <row r="1112" spans="1:28" x14ac:dyDescent="0.3">
      <c r="A1112" s="34">
        <v>42750</v>
      </c>
      <c r="B1112">
        <v>1159</v>
      </c>
      <c r="C1112" t="s">
        <v>1282</v>
      </c>
      <c r="D1112" t="s">
        <v>1283</v>
      </c>
      <c r="E1112">
        <v>38</v>
      </c>
      <c r="F1112" t="s">
        <v>1440</v>
      </c>
      <c r="G1112" t="s">
        <v>1510</v>
      </c>
      <c r="H1112" t="s">
        <v>1364</v>
      </c>
      <c r="I1112" t="s">
        <v>51</v>
      </c>
      <c r="J1112" t="s">
        <v>1333</v>
      </c>
      <c r="K1112" s="102">
        <v>0.65972222222222221</v>
      </c>
      <c r="L1112">
        <v>31</v>
      </c>
      <c r="M1112" t="s">
        <v>1340</v>
      </c>
      <c r="N1112" t="s">
        <v>1357</v>
      </c>
      <c r="O1112" s="102">
        <v>0.68055555555555547</v>
      </c>
      <c r="P1112">
        <v>92</v>
      </c>
      <c r="Q1112">
        <v>94</v>
      </c>
      <c r="R1112" s="102">
        <v>0.96527777777777779</v>
      </c>
      <c r="S1112">
        <v>85</v>
      </c>
      <c r="T1112" s="102">
        <v>0.67361111111111116</v>
      </c>
      <c r="U1112" t="s">
        <v>1606</v>
      </c>
      <c r="V1112">
        <v>11</v>
      </c>
      <c r="W1112" t="s">
        <v>1575</v>
      </c>
      <c r="X1112">
        <v>1</v>
      </c>
      <c r="AB1112" s="77">
        <f t="shared" si="17"/>
        <v>310</v>
      </c>
    </row>
    <row r="1113" spans="1:28" x14ac:dyDescent="0.3">
      <c r="A1113" s="34">
        <v>42751</v>
      </c>
      <c r="B1113">
        <v>1159</v>
      </c>
      <c r="C1113" t="s">
        <v>1282</v>
      </c>
      <c r="D1113" t="s">
        <v>1283</v>
      </c>
      <c r="E1113">
        <v>38</v>
      </c>
      <c r="F1113" t="s">
        <v>1375</v>
      </c>
      <c r="G1113" t="s">
        <v>1383</v>
      </c>
      <c r="H1113" t="s">
        <v>1481</v>
      </c>
      <c r="I1113" s="102">
        <v>0.29166666666666669</v>
      </c>
      <c r="J1113" t="s">
        <v>1486</v>
      </c>
      <c r="K1113" s="102">
        <v>0.66666666666666663</v>
      </c>
      <c r="L1113">
        <v>31</v>
      </c>
      <c r="M1113" t="s">
        <v>1297</v>
      </c>
      <c r="N1113" t="s">
        <v>1399</v>
      </c>
      <c r="O1113" s="102">
        <v>0.21527777777777779</v>
      </c>
      <c r="P1113">
        <v>93</v>
      </c>
      <c r="Q1113">
        <v>94</v>
      </c>
      <c r="R1113" t="s">
        <v>51</v>
      </c>
      <c r="S1113">
        <v>87</v>
      </c>
      <c r="T1113" s="102">
        <v>0.20138888888888887</v>
      </c>
      <c r="U1113" t="s">
        <v>1865</v>
      </c>
      <c r="V1113">
        <v>0</v>
      </c>
      <c r="W1113" t="s">
        <v>1573</v>
      </c>
      <c r="X1113">
        <v>24</v>
      </c>
      <c r="AB1113" s="77">
        <f t="shared" si="17"/>
        <v>310</v>
      </c>
    </row>
    <row r="1114" spans="1:28" x14ac:dyDescent="0.3">
      <c r="A1114" s="34">
        <v>42752</v>
      </c>
      <c r="B1114">
        <v>1159</v>
      </c>
      <c r="C1114" t="s">
        <v>1282</v>
      </c>
      <c r="D1114" t="s">
        <v>1283</v>
      </c>
      <c r="E1114">
        <v>38</v>
      </c>
      <c r="F1114" t="s">
        <v>1359</v>
      </c>
      <c r="G1114" t="s">
        <v>1308</v>
      </c>
      <c r="H1114" t="s">
        <v>1554</v>
      </c>
      <c r="I1114" s="102">
        <v>0.85416666666666663</v>
      </c>
      <c r="J1114" t="s">
        <v>1325</v>
      </c>
      <c r="K1114" s="102">
        <v>4.1666666666666664E-2</v>
      </c>
      <c r="L1114">
        <v>7</v>
      </c>
      <c r="M1114" t="s">
        <v>1288</v>
      </c>
      <c r="N1114" t="s">
        <v>1658</v>
      </c>
      <c r="O1114" s="102">
        <v>0.16666666666666666</v>
      </c>
      <c r="P1114">
        <v>78</v>
      </c>
      <c r="Q1114">
        <v>94</v>
      </c>
      <c r="R1114" t="s">
        <v>51</v>
      </c>
      <c r="S1114">
        <v>58</v>
      </c>
      <c r="T1114" s="102">
        <v>0.71527777777777779</v>
      </c>
      <c r="U1114" t="s">
        <v>1468</v>
      </c>
      <c r="V1114">
        <v>11</v>
      </c>
      <c r="W1114" t="s">
        <v>1871</v>
      </c>
      <c r="X1114">
        <v>4</v>
      </c>
      <c r="AB1114" s="77">
        <f t="shared" si="17"/>
        <v>70</v>
      </c>
    </row>
    <row r="1115" spans="1:28" x14ac:dyDescent="0.3">
      <c r="A1115" s="34">
        <v>42753</v>
      </c>
      <c r="B1115">
        <v>1159</v>
      </c>
      <c r="C1115" t="s">
        <v>1282</v>
      </c>
      <c r="D1115" t="s">
        <v>1283</v>
      </c>
      <c r="E1115">
        <v>38</v>
      </c>
      <c r="F1115" t="s">
        <v>1310</v>
      </c>
      <c r="G1115" t="s">
        <v>1308</v>
      </c>
      <c r="H1115" t="s">
        <v>1372</v>
      </c>
      <c r="I1115" s="102">
        <v>0.375</v>
      </c>
      <c r="J1115" t="s">
        <v>1456</v>
      </c>
      <c r="K1115" s="102">
        <v>7.6388888888888895E-2</v>
      </c>
      <c r="L1115">
        <v>1</v>
      </c>
      <c r="M1115" t="s">
        <v>1335</v>
      </c>
      <c r="N1115" t="s">
        <v>1294</v>
      </c>
      <c r="O1115" s="102">
        <v>0.1388888888888889</v>
      </c>
      <c r="P1115">
        <v>70</v>
      </c>
      <c r="Q1115">
        <v>79</v>
      </c>
      <c r="R1115" s="102">
        <v>0.39583333333333331</v>
      </c>
      <c r="S1115">
        <v>52</v>
      </c>
      <c r="T1115" t="s">
        <v>51</v>
      </c>
      <c r="U1115" t="s">
        <v>1862</v>
      </c>
      <c r="V1115">
        <v>0</v>
      </c>
      <c r="W1115" t="s">
        <v>1397</v>
      </c>
      <c r="X1115" t="s">
        <v>51</v>
      </c>
      <c r="AB1115" s="77">
        <f t="shared" si="17"/>
        <v>10</v>
      </c>
    </row>
    <row r="1116" spans="1:28" x14ac:dyDescent="0.3">
      <c r="A1116" s="34">
        <v>42754</v>
      </c>
      <c r="B1116">
        <v>1159</v>
      </c>
      <c r="C1116" t="s">
        <v>1282</v>
      </c>
      <c r="D1116" t="s">
        <v>1283</v>
      </c>
      <c r="E1116">
        <v>38</v>
      </c>
      <c r="F1116" t="s">
        <v>1860</v>
      </c>
      <c r="G1116" t="s">
        <v>1308</v>
      </c>
      <c r="H1116" t="s">
        <v>1625</v>
      </c>
      <c r="I1116" s="102">
        <v>0.94444444444444453</v>
      </c>
      <c r="J1116" t="s">
        <v>1439</v>
      </c>
      <c r="K1116" s="102">
        <v>0.63888888888888895</v>
      </c>
      <c r="L1116">
        <v>23</v>
      </c>
      <c r="M1116" t="s">
        <v>1358</v>
      </c>
      <c r="N1116" t="s">
        <v>1391</v>
      </c>
      <c r="O1116" s="102">
        <v>9.7222222222222224E-2</v>
      </c>
      <c r="P1116">
        <v>79</v>
      </c>
      <c r="Q1116">
        <v>94</v>
      </c>
      <c r="R1116" t="s">
        <v>51</v>
      </c>
      <c r="S1116">
        <v>65</v>
      </c>
      <c r="T1116" t="s">
        <v>51</v>
      </c>
      <c r="U1116" t="s">
        <v>1397</v>
      </c>
      <c r="V1116">
        <v>0</v>
      </c>
      <c r="W1116" t="s">
        <v>1692</v>
      </c>
      <c r="X1116">
        <v>16</v>
      </c>
      <c r="AB1116" s="77">
        <f t="shared" si="17"/>
        <v>230</v>
      </c>
    </row>
    <row r="1117" spans="1:28" x14ac:dyDescent="0.3">
      <c r="A1117" s="34">
        <v>42755</v>
      </c>
      <c r="B1117">
        <v>1159</v>
      </c>
      <c r="C1117" t="s">
        <v>1282</v>
      </c>
      <c r="D1117" t="s">
        <v>1283</v>
      </c>
      <c r="E1117">
        <v>38</v>
      </c>
      <c r="F1117" t="s">
        <v>1461</v>
      </c>
      <c r="G1117" t="s">
        <v>1308</v>
      </c>
      <c r="H1117" t="s">
        <v>2092</v>
      </c>
      <c r="I1117" s="102">
        <v>0.3263888888888889</v>
      </c>
      <c r="J1117" t="s">
        <v>1356</v>
      </c>
      <c r="K1117" s="102">
        <v>0.625</v>
      </c>
      <c r="L1117">
        <v>4</v>
      </c>
      <c r="M1117" t="s">
        <v>1396</v>
      </c>
      <c r="N1117" t="s">
        <v>1316</v>
      </c>
      <c r="O1117" s="102">
        <v>0.63888888888888895</v>
      </c>
      <c r="P1117">
        <v>79</v>
      </c>
      <c r="Q1117">
        <v>94</v>
      </c>
      <c r="R1117" t="s">
        <v>51</v>
      </c>
      <c r="S1117">
        <v>71</v>
      </c>
      <c r="T1117" t="s">
        <v>51</v>
      </c>
      <c r="U1117" t="s">
        <v>1650</v>
      </c>
      <c r="V1117">
        <v>2</v>
      </c>
      <c r="W1117" t="s">
        <v>1639</v>
      </c>
      <c r="X1117">
        <v>15</v>
      </c>
      <c r="AB1117" s="77">
        <f t="shared" si="17"/>
        <v>40</v>
      </c>
    </row>
    <row r="1118" spans="1:28" x14ac:dyDescent="0.3">
      <c r="A1118" s="34">
        <v>42756</v>
      </c>
      <c r="B1118">
        <v>1159</v>
      </c>
      <c r="C1118" t="s">
        <v>1282</v>
      </c>
      <c r="D1118" t="s">
        <v>1283</v>
      </c>
      <c r="E1118">
        <v>38</v>
      </c>
      <c r="F1118" t="s">
        <v>1522</v>
      </c>
      <c r="G1118" t="s">
        <v>1308</v>
      </c>
      <c r="H1118" t="s">
        <v>1737</v>
      </c>
      <c r="I1118" s="102">
        <v>0.29166666666666669</v>
      </c>
      <c r="J1118" t="s">
        <v>1496</v>
      </c>
      <c r="K1118" s="102">
        <v>0.4861111111111111</v>
      </c>
      <c r="L1118">
        <v>23</v>
      </c>
      <c r="M1118" t="s">
        <v>1296</v>
      </c>
      <c r="N1118" t="s">
        <v>1404</v>
      </c>
      <c r="O1118" s="102">
        <v>0.25694444444444448</v>
      </c>
      <c r="P1118">
        <v>85</v>
      </c>
      <c r="Q1118">
        <v>94</v>
      </c>
      <c r="R1118" t="s">
        <v>51</v>
      </c>
      <c r="S1118">
        <v>72</v>
      </c>
      <c r="T1118" s="102">
        <v>0.50694444444444442</v>
      </c>
      <c r="U1118" t="s">
        <v>1708</v>
      </c>
      <c r="V1118" t="s">
        <v>51</v>
      </c>
      <c r="W1118" t="s">
        <v>1318</v>
      </c>
      <c r="X1118">
        <v>14</v>
      </c>
      <c r="AB1118" s="77">
        <f t="shared" si="17"/>
        <v>230</v>
      </c>
    </row>
    <row r="1119" spans="1:28" x14ac:dyDescent="0.3">
      <c r="A1119" s="34">
        <v>42757</v>
      </c>
      <c r="B1119">
        <v>1159</v>
      </c>
      <c r="C1119" t="s">
        <v>1282</v>
      </c>
      <c r="D1119" t="s">
        <v>1283</v>
      </c>
      <c r="E1119">
        <v>38</v>
      </c>
      <c r="F1119" t="s">
        <v>1462</v>
      </c>
      <c r="G1119" t="s">
        <v>1308</v>
      </c>
      <c r="H1119" t="s">
        <v>1296</v>
      </c>
      <c r="I1119" s="102">
        <v>0.18055555555555555</v>
      </c>
      <c r="J1119" t="s">
        <v>1362</v>
      </c>
      <c r="K1119" s="102">
        <v>0.53472222222222221</v>
      </c>
      <c r="L1119">
        <v>23</v>
      </c>
      <c r="M1119" t="s">
        <v>1296</v>
      </c>
      <c r="N1119" t="s">
        <v>1384</v>
      </c>
      <c r="O1119" s="102">
        <v>0.31944444444444448</v>
      </c>
      <c r="P1119">
        <v>87</v>
      </c>
      <c r="Q1119">
        <v>95</v>
      </c>
      <c r="R1119" s="102">
        <v>0</v>
      </c>
      <c r="S1119">
        <v>75</v>
      </c>
      <c r="T1119" s="102">
        <v>0.4513888888888889</v>
      </c>
      <c r="U1119" t="s">
        <v>1392</v>
      </c>
      <c r="V1119">
        <v>23</v>
      </c>
      <c r="W1119" t="s">
        <v>1639</v>
      </c>
      <c r="X1119">
        <v>4</v>
      </c>
      <c r="AB1119" s="77">
        <f t="shared" si="17"/>
        <v>230</v>
      </c>
    </row>
    <row r="1120" spans="1:28" x14ac:dyDescent="0.3">
      <c r="A1120" s="34">
        <v>42758</v>
      </c>
      <c r="B1120">
        <v>1159</v>
      </c>
      <c r="C1120" t="s">
        <v>1282</v>
      </c>
      <c r="D1120" t="s">
        <v>1283</v>
      </c>
      <c r="E1120">
        <v>38</v>
      </c>
      <c r="F1120" t="s">
        <v>1351</v>
      </c>
      <c r="G1120" t="s">
        <v>1308</v>
      </c>
      <c r="H1120" t="s">
        <v>1297</v>
      </c>
      <c r="I1120" s="102">
        <v>0.33333333333333331</v>
      </c>
      <c r="J1120" t="s">
        <v>1422</v>
      </c>
      <c r="K1120" s="102">
        <v>0.47222222222222227</v>
      </c>
      <c r="L1120">
        <v>30</v>
      </c>
      <c r="M1120" t="s">
        <v>1329</v>
      </c>
      <c r="N1120" t="s">
        <v>1436</v>
      </c>
      <c r="O1120" s="102">
        <v>0.56944444444444442</v>
      </c>
      <c r="P1120">
        <v>82</v>
      </c>
      <c r="Q1120">
        <v>93</v>
      </c>
      <c r="R1120" s="102">
        <v>0</v>
      </c>
      <c r="S1120">
        <v>74</v>
      </c>
      <c r="T1120" s="102">
        <v>0.60416666666666663</v>
      </c>
      <c r="U1120" t="s">
        <v>1397</v>
      </c>
      <c r="V1120">
        <v>22</v>
      </c>
      <c r="W1120" t="s">
        <v>1332</v>
      </c>
      <c r="X1120" t="s">
        <v>51</v>
      </c>
      <c r="AB1120" s="77">
        <f t="shared" si="17"/>
        <v>300</v>
      </c>
    </row>
    <row r="1121" spans="1:28" x14ac:dyDescent="0.3">
      <c r="A1121" s="34">
        <v>42759</v>
      </c>
      <c r="B1121">
        <v>1159</v>
      </c>
      <c r="C1121" t="s">
        <v>1282</v>
      </c>
      <c r="D1121" t="s">
        <v>1283</v>
      </c>
      <c r="E1121">
        <v>38</v>
      </c>
      <c r="F1121" t="s">
        <v>1582</v>
      </c>
      <c r="G1121" t="s">
        <v>1308</v>
      </c>
      <c r="H1121" t="s">
        <v>1554</v>
      </c>
      <c r="I1121" s="102">
        <v>0.99930555555555556</v>
      </c>
      <c r="J1121" t="s">
        <v>1422</v>
      </c>
      <c r="K1121" s="102">
        <v>0.57638888888888895</v>
      </c>
      <c r="L1121">
        <v>8</v>
      </c>
      <c r="M1121" t="s">
        <v>1435</v>
      </c>
      <c r="N1121" t="s">
        <v>1297</v>
      </c>
      <c r="O1121" s="102">
        <v>0.67361111111111116</v>
      </c>
      <c r="P1121">
        <v>80</v>
      </c>
      <c r="Q1121">
        <v>94</v>
      </c>
      <c r="R1121" t="s">
        <v>51</v>
      </c>
      <c r="S1121">
        <v>69</v>
      </c>
      <c r="T1121" t="s">
        <v>51</v>
      </c>
      <c r="U1121" t="s">
        <v>1926</v>
      </c>
      <c r="V1121">
        <v>11</v>
      </c>
      <c r="W1121" t="s">
        <v>1784</v>
      </c>
      <c r="X1121">
        <v>24</v>
      </c>
      <c r="AB1121" s="77">
        <f t="shared" si="17"/>
        <v>80</v>
      </c>
    </row>
    <row r="1122" spans="1:28" x14ac:dyDescent="0.3">
      <c r="A1122" s="34">
        <v>42760</v>
      </c>
      <c r="B1122">
        <v>1159</v>
      </c>
      <c r="C1122" t="s">
        <v>1282</v>
      </c>
      <c r="D1122" t="s">
        <v>1283</v>
      </c>
      <c r="E1122">
        <v>38</v>
      </c>
      <c r="F1122" t="s">
        <v>1668</v>
      </c>
      <c r="G1122" t="s">
        <v>1308</v>
      </c>
      <c r="H1122" t="s">
        <v>1308</v>
      </c>
      <c r="I1122" s="102">
        <v>0.3263888888888889</v>
      </c>
      <c r="J1122" t="s">
        <v>1414</v>
      </c>
      <c r="K1122" s="102">
        <v>0.5</v>
      </c>
      <c r="L1122">
        <v>7</v>
      </c>
      <c r="M1122" t="s">
        <v>1329</v>
      </c>
      <c r="N1122" t="s">
        <v>1434</v>
      </c>
      <c r="O1122" s="102">
        <v>0.65972222222222221</v>
      </c>
      <c r="P1122">
        <v>76</v>
      </c>
      <c r="Q1122">
        <v>94</v>
      </c>
      <c r="R1122" t="s">
        <v>51</v>
      </c>
      <c r="S1122">
        <v>61</v>
      </c>
      <c r="T1122" s="102">
        <v>0.5625</v>
      </c>
      <c r="U1122" t="s">
        <v>1420</v>
      </c>
      <c r="V1122">
        <v>0</v>
      </c>
      <c r="W1122" t="s">
        <v>1291</v>
      </c>
      <c r="X1122">
        <v>24</v>
      </c>
      <c r="AB1122" s="77">
        <f t="shared" si="17"/>
        <v>70</v>
      </c>
    </row>
    <row r="1123" spans="1:28" x14ac:dyDescent="0.3">
      <c r="A1123" s="34">
        <v>42761</v>
      </c>
      <c r="B1123">
        <v>1159</v>
      </c>
      <c r="C1123" t="s">
        <v>1282</v>
      </c>
      <c r="D1123" t="s">
        <v>1283</v>
      </c>
      <c r="E1123">
        <v>38</v>
      </c>
      <c r="F1123" t="s">
        <v>1603</v>
      </c>
      <c r="G1123" t="s">
        <v>1308</v>
      </c>
      <c r="H1123" t="s">
        <v>1451</v>
      </c>
      <c r="I1123" s="102">
        <v>0.20138888888888887</v>
      </c>
      <c r="J1123" t="s">
        <v>1612</v>
      </c>
      <c r="K1123" s="102">
        <v>0.88888888888888884</v>
      </c>
      <c r="L1123">
        <v>18</v>
      </c>
      <c r="M1123" t="s">
        <v>1326</v>
      </c>
      <c r="N1123" t="s">
        <v>1316</v>
      </c>
      <c r="O1123" s="102">
        <v>0.89583333333333337</v>
      </c>
      <c r="P1123">
        <v>73</v>
      </c>
      <c r="Q1123">
        <v>94</v>
      </c>
      <c r="R1123" t="s">
        <v>51</v>
      </c>
      <c r="S1123">
        <v>51</v>
      </c>
      <c r="T1123" s="102">
        <v>0.96527777777777779</v>
      </c>
      <c r="U1123" t="s">
        <v>1291</v>
      </c>
      <c r="V1123">
        <v>0</v>
      </c>
      <c r="W1123" t="s">
        <v>1631</v>
      </c>
      <c r="X1123">
        <v>24</v>
      </c>
      <c r="AB1123" s="77">
        <f t="shared" si="17"/>
        <v>180</v>
      </c>
    </row>
    <row r="1124" spans="1:28" x14ac:dyDescent="0.3">
      <c r="A1124" s="34">
        <v>42762</v>
      </c>
      <c r="B1124">
        <v>1159</v>
      </c>
      <c r="C1124" t="s">
        <v>1282</v>
      </c>
      <c r="D1124" t="s">
        <v>1283</v>
      </c>
      <c r="E1124">
        <v>38</v>
      </c>
      <c r="F1124" t="s">
        <v>1341</v>
      </c>
      <c r="G1124" t="s">
        <v>1628</v>
      </c>
      <c r="H1124" t="s">
        <v>1489</v>
      </c>
      <c r="I1124" s="102">
        <v>0.79861111111111116</v>
      </c>
      <c r="J1124" t="s">
        <v>1669</v>
      </c>
      <c r="K1124" s="102">
        <v>0.5625</v>
      </c>
      <c r="L1124">
        <v>24</v>
      </c>
      <c r="M1124" t="s">
        <v>1358</v>
      </c>
      <c r="N1124" t="s">
        <v>1284</v>
      </c>
      <c r="O1124" s="102">
        <v>4.1666666666666664E-2</v>
      </c>
      <c r="P1124">
        <v>63</v>
      </c>
      <c r="Q1124">
        <v>90</v>
      </c>
      <c r="R1124" s="102">
        <v>0.78472222222222221</v>
      </c>
      <c r="S1124">
        <v>48</v>
      </c>
      <c r="T1124" t="s">
        <v>51</v>
      </c>
      <c r="U1124" t="s">
        <v>1488</v>
      </c>
      <c r="V1124">
        <v>24</v>
      </c>
      <c r="W1124" t="s">
        <v>1870</v>
      </c>
      <c r="X1124">
        <v>3</v>
      </c>
      <c r="AB1124" s="77">
        <f t="shared" si="17"/>
        <v>240</v>
      </c>
    </row>
    <row r="1125" spans="1:28" x14ac:dyDescent="0.3">
      <c r="A1125" s="34">
        <v>42763</v>
      </c>
      <c r="B1125">
        <v>1159</v>
      </c>
      <c r="C1125" t="s">
        <v>1282</v>
      </c>
      <c r="D1125" t="s">
        <v>1283</v>
      </c>
      <c r="E1125">
        <v>38</v>
      </c>
      <c r="F1125" t="s">
        <v>1410</v>
      </c>
      <c r="G1125" t="s">
        <v>1308</v>
      </c>
      <c r="H1125" t="s">
        <v>1710</v>
      </c>
      <c r="I1125" s="102">
        <v>0.29166666666666669</v>
      </c>
      <c r="J1125" t="s">
        <v>1307</v>
      </c>
      <c r="K1125" s="102">
        <v>0.4861111111111111</v>
      </c>
      <c r="L1125">
        <v>31</v>
      </c>
      <c r="M1125" t="s">
        <v>1561</v>
      </c>
      <c r="N1125" t="s">
        <v>1434</v>
      </c>
      <c r="O1125" t="s">
        <v>51</v>
      </c>
      <c r="P1125">
        <v>76</v>
      </c>
      <c r="Q1125">
        <v>92</v>
      </c>
      <c r="R1125" s="102">
        <v>0.1875</v>
      </c>
      <c r="S1125">
        <v>56</v>
      </c>
      <c r="T1125" s="102">
        <v>0.52083333333333337</v>
      </c>
      <c r="U1125" t="s">
        <v>1666</v>
      </c>
      <c r="V1125">
        <v>18</v>
      </c>
      <c r="W1125" t="s">
        <v>1488</v>
      </c>
      <c r="X1125">
        <v>0</v>
      </c>
      <c r="AB1125" s="77">
        <f t="shared" si="17"/>
        <v>310</v>
      </c>
    </row>
    <row r="1126" spans="1:28" x14ac:dyDescent="0.3">
      <c r="A1126" s="34">
        <v>42764</v>
      </c>
      <c r="B1126">
        <v>1159</v>
      </c>
      <c r="C1126" t="s">
        <v>1282</v>
      </c>
      <c r="D1126" t="s">
        <v>1283</v>
      </c>
      <c r="E1126">
        <v>38</v>
      </c>
      <c r="F1126" t="s">
        <v>1307</v>
      </c>
      <c r="G1126" t="s">
        <v>1308</v>
      </c>
      <c r="H1126" t="s">
        <v>1475</v>
      </c>
      <c r="I1126" s="102">
        <v>4.1666666666666664E-2</v>
      </c>
      <c r="J1126" t="s">
        <v>1736</v>
      </c>
      <c r="K1126" s="102">
        <v>0.57638888888888895</v>
      </c>
      <c r="L1126">
        <v>31</v>
      </c>
      <c r="M1126" t="s">
        <v>1335</v>
      </c>
      <c r="N1126" t="s">
        <v>1359</v>
      </c>
      <c r="O1126" s="102">
        <v>0.8125</v>
      </c>
      <c r="P1126">
        <v>60</v>
      </c>
      <c r="Q1126">
        <v>90</v>
      </c>
      <c r="R1126" t="s">
        <v>51</v>
      </c>
      <c r="S1126">
        <v>50</v>
      </c>
      <c r="T1126" t="s">
        <v>51</v>
      </c>
      <c r="U1126" t="s">
        <v>1398</v>
      </c>
      <c r="V1126">
        <v>0</v>
      </c>
      <c r="W1126" t="s">
        <v>1299</v>
      </c>
      <c r="X1126">
        <v>14</v>
      </c>
      <c r="AB1126" s="77">
        <f t="shared" si="17"/>
        <v>310</v>
      </c>
    </row>
    <row r="1127" spans="1:28" x14ac:dyDescent="0.3">
      <c r="A1127" s="34">
        <v>42765</v>
      </c>
      <c r="B1127">
        <v>1159</v>
      </c>
      <c r="C1127" t="s">
        <v>1282</v>
      </c>
      <c r="D1127" t="s">
        <v>1283</v>
      </c>
      <c r="E1127">
        <v>38</v>
      </c>
      <c r="F1127" t="s">
        <v>1307</v>
      </c>
      <c r="G1127" t="s">
        <v>1308</v>
      </c>
      <c r="H1127" t="s">
        <v>1440</v>
      </c>
      <c r="I1127" s="102">
        <v>0.25</v>
      </c>
      <c r="J1127" t="s">
        <v>1315</v>
      </c>
      <c r="K1127" s="102">
        <v>0.4861111111111111</v>
      </c>
      <c r="L1127">
        <v>20</v>
      </c>
      <c r="M1127" t="s">
        <v>1335</v>
      </c>
      <c r="N1127" t="s">
        <v>1384</v>
      </c>
      <c r="O1127" s="102">
        <v>0.94444444444444453</v>
      </c>
      <c r="P1127">
        <v>80</v>
      </c>
      <c r="Q1127">
        <v>93</v>
      </c>
      <c r="R1127" t="s">
        <v>51</v>
      </c>
      <c r="S1127">
        <v>50</v>
      </c>
      <c r="T1127" s="102">
        <v>0.94444444444444453</v>
      </c>
      <c r="U1127" t="s">
        <v>1786</v>
      </c>
      <c r="V1127">
        <v>0</v>
      </c>
      <c r="W1127" t="s">
        <v>1548</v>
      </c>
      <c r="X1127" t="s">
        <v>51</v>
      </c>
      <c r="AB1127" s="77">
        <f t="shared" si="17"/>
        <v>200</v>
      </c>
    </row>
    <row r="1128" spans="1:28" x14ac:dyDescent="0.3">
      <c r="A1128" s="34">
        <v>42766</v>
      </c>
      <c r="B1128">
        <v>1159</v>
      </c>
      <c r="C1128" t="s">
        <v>1282</v>
      </c>
      <c r="D1128" t="s">
        <v>1283</v>
      </c>
      <c r="E1128">
        <v>38</v>
      </c>
      <c r="F1128" t="s">
        <v>1292</v>
      </c>
      <c r="G1128" t="s">
        <v>1308</v>
      </c>
      <c r="H1128" t="s">
        <v>1463</v>
      </c>
      <c r="I1128" s="102">
        <v>0.97222222222222221</v>
      </c>
      <c r="J1128" t="s">
        <v>1295</v>
      </c>
      <c r="K1128" s="102">
        <v>6.9444444444444434E-2</v>
      </c>
      <c r="L1128">
        <v>27</v>
      </c>
      <c r="M1128" t="s">
        <v>1703</v>
      </c>
      <c r="N1128" t="s">
        <v>1359</v>
      </c>
      <c r="O1128" s="102">
        <v>0.8125</v>
      </c>
      <c r="P1128">
        <v>80</v>
      </c>
      <c r="Q1128">
        <v>92</v>
      </c>
      <c r="R1128" s="102">
        <v>0.99930555555555556</v>
      </c>
      <c r="S1128">
        <v>49</v>
      </c>
      <c r="T1128" s="102">
        <v>0.14583333333333334</v>
      </c>
      <c r="U1128" t="s">
        <v>1528</v>
      </c>
      <c r="V1128">
        <v>24</v>
      </c>
      <c r="W1128" t="s">
        <v>1757</v>
      </c>
      <c r="X1128">
        <v>4</v>
      </c>
      <c r="AB1128" s="77">
        <f t="shared" si="17"/>
        <v>270</v>
      </c>
    </row>
    <row r="1129" spans="1:28" x14ac:dyDescent="0.3">
      <c r="A1129" s="34">
        <v>42767</v>
      </c>
      <c r="B1129">
        <v>1159</v>
      </c>
      <c r="C1129" t="s">
        <v>1282</v>
      </c>
      <c r="D1129" t="s">
        <v>1283</v>
      </c>
      <c r="E1129">
        <v>38</v>
      </c>
      <c r="F1129" t="s">
        <v>1556</v>
      </c>
      <c r="G1129" t="s">
        <v>1308</v>
      </c>
      <c r="H1129" t="s">
        <v>1294</v>
      </c>
      <c r="I1129" s="102">
        <v>0.33333333333333331</v>
      </c>
      <c r="J1129" t="s">
        <v>1721</v>
      </c>
      <c r="K1129" s="102">
        <v>0.89583333333333337</v>
      </c>
      <c r="L1129">
        <v>0</v>
      </c>
      <c r="M1129" t="s">
        <v>1335</v>
      </c>
      <c r="N1129" t="s">
        <v>1333</v>
      </c>
      <c r="O1129" t="s">
        <v>51</v>
      </c>
      <c r="P1129">
        <v>92</v>
      </c>
      <c r="Q1129">
        <v>94</v>
      </c>
      <c r="R1129" t="s">
        <v>51</v>
      </c>
      <c r="S1129">
        <v>43</v>
      </c>
      <c r="T1129" t="s">
        <v>51</v>
      </c>
      <c r="U1129" t="s">
        <v>1528</v>
      </c>
      <c r="V1129">
        <v>0</v>
      </c>
      <c r="W1129" t="s">
        <v>1771</v>
      </c>
      <c r="X1129" t="s">
        <v>51</v>
      </c>
      <c r="AB1129" s="77">
        <f t="shared" si="17"/>
        <v>0</v>
      </c>
    </row>
    <row r="1130" spans="1:28" x14ac:dyDescent="0.3">
      <c r="A1130" s="34">
        <v>42768</v>
      </c>
      <c r="B1130">
        <v>1159</v>
      </c>
      <c r="C1130" t="s">
        <v>1282</v>
      </c>
      <c r="D1130" t="s">
        <v>1283</v>
      </c>
      <c r="E1130">
        <v>38</v>
      </c>
      <c r="F1130" t="s">
        <v>1612</v>
      </c>
      <c r="G1130" t="s">
        <v>1863</v>
      </c>
      <c r="H1130" t="s">
        <v>1344</v>
      </c>
      <c r="I1130" s="102">
        <v>0.90972222222222221</v>
      </c>
      <c r="J1130" t="s">
        <v>1492</v>
      </c>
      <c r="K1130" s="102">
        <v>0.20833333333333334</v>
      </c>
      <c r="L1130">
        <v>20</v>
      </c>
      <c r="M1130" t="s">
        <v>1301</v>
      </c>
      <c r="N1130" t="s">
        <v>1399</v>
      </c>
      <c r="O1130" s="102">
        <v>0.20833333333333334</v>
      </c>
      <c r="P1130">
        <v>59</v>
      </c>
      <c r="Q1130">
        <v>90</v>
      </c>
      <c r="R1130" s="102">
        <v>0.4861111111111111</v>
      </c>
      <c r="S1130">
        <v>43</v>
      </c>
      <c r="T1130" t="s">
        <v>51</v>
      </c>
      <c r="U1130" t="s">
        <v>1504</v>
      </c>
      <c r="V1130">
        <v>21</v>
      </c>
      <c r="W1130" t="s">
        <v>2093</v>
      </c>
      <c r="X1130">
        <v>6</v>
      </c>
      <c r="AB1130" s="77">
        <f t="shared" si="17"/>
        <v>200</v>
      </c>
    </row>
    <row r="1131" spans="1:28" x14ac:dyDescent="0.3">
      <c r="A1131" s="34">
        <v>42769</v>
      </c>
      <c r="B1131">
        <v>1159</v>
      </c>
      <c r="C1131" t="s">
        <v>1282</v>
      </c>
      <c r="D1131" t="s">
        <v>1283</v>
      </c>
      <c r="E1131">
        <v>38</v>
      </c>
      <c r="F1131" t="s">
        <v>1671</v>
      </c>
      <c r="G1131" t="s">
        <v>1851</v>
      </c>
      <c r="H1131" t="s">
        <v>1486</v>
      </c>
      <c r="I1131" s="102">
        <v>0.28472222222222221</v>
      </c>
      <c r="J1131" t="s">
        <v>1583</v>
      </c>
      <c r="K1131" s="102">
        <v>0.875</v>
      </c>
      <c r="L1131">
        <v>28</v>
      </c>
      <c r="M1131" t="s">
        <v>1435</v>
      </c>
      <c r="N1131" t="s">
        <v>1686</v>
      </c>
      <c r="O1131" s="102">
        <v>0.31944444444444448</v>
      </c>
      <c r="P1131">
        <v>70</v>
      </c>
      <c r="Q1131">
        <v>92</v>
      </c>
      <c r="R1131" s="102">
        <v>0.97916666666666663</v>
      </c>
      <c r="S1131">
        <v>44</v>
      </c>
      <c r="T1131" s="102">
        <v>0.40277777777777773</v>
      </c>
      <c r="U1131" t="s">
        <v>1673</v>
      </c>
      <c r="V1131">
        <v>13</v>
      </c>
      <c r="W1131" t="s">
        <v>2012</v>
      </c>
      <c r="X1131">
        <v>22</v>
      </c>
      <c r="AB1131" s="77">
        <f t="shared" si="17"/>
        <v>280</v>
      </c>
    </row>
    <row r="1132" spans="1:28" x14ac:dyDescent="0.3">
      <c r="A1132" s="34">
        <v>42770</v>
      </c>
      <c r="B1132">
        <v>1159</v>
      </c>
      <c r="C1132" t="s">
        <v>1282</v>
      </c>
      <c r="D1132" t="s">
        <v>1283</v>
      </c>
      <c r="E1132">
        <v>38</v>
      </c>
      <c r="F1132" t="s">
        <v>1486</v>
      </c>
      <c r="G1132" t="s">
        <v>1493</v>
      </c>
      <c r="H1132" t="s">
        <v>1339</v>
      </c>
      <c r="I1132" s="102">
        <v>0.75</v>
      </c>
      <c r="J1132" t="s">
        <v>1544</v>
      </c>
      <c r="K1132" s="102">
        <v>0.10416666666666667</v>
      </c>
      <c r="L1132">
        <v>31</v>
      </c>
      <c r="M1132" t="s">
        <v>1326</v>
      </c>
      <c r="N1132" t="s">
        <v>1645</v>
      </c>
      <c r="O1132" s="102">
        <v>0.10416666666666667</v>
      </c>
      <c r="P1132">
        <v>88</v>
      </c>
      <c r="Q1132">
        <v>95</v>
      </c>
      <c r="R1132" s="102">
        <v>0.75</v>
      </c>
      <c r="S1132">
        <v>75</v>
      </c>
      <c r="T1132" s="102">
        <v>0.52777777777777779</v>
      </c>
      <c r="U1132" t="s">
        <v>1495</v>
      </c>
      <c r="V1132">
        <v>11</v>
      </c>
      <c r="W1132" t="s">
        <v>1823</v>
      </c>
      <c r="X1132">
        <v>0</v>
      </c>
      <c r="AB1132" s="77">
        <f t="shared" si="17"/>
        <v>310</v>
      </c>
    </row>
    <row r="1133" spans="1:28" x14ac:dyDescent="0.3">
      <c r="A1133" s="34">
        <v>42771</v>
      </c>
      <c r="B1133">
        <v>1159</v>
      </c>
      <c r="C1133" t="s">
        <v>1282</v>
      </c>
      <c r="D1133" t="s">
        <v>1283</v>
      </c>
      <c r="E1133">
        <v>38</v>
      </c>
      <c r="F1133" t="s">
        <v>1380</v>
      </c>
      <c r="G1133" t="s">
        <v>1314</v>
      </c>
      <c r="H1133" t="s">
        <v>1603</v>
      </c>
      <c r="I1133" s="102">
        <v>0.31944444444444448</v>
      </c>
      <c r="J1133" t="s">
        <v>1362</v>
      </c>
      <c r="K1133" s="102">
        <v>3.4722222222222224E-2</v>
      </c>
      <c r="L1133">
        <v>31</v>
      </c>
      <c r="M1133" t="s">
        <v>1348</v>
      </c>
      <c r="N1133" t="s">
        <v>2094</v>
      </c>
      <c r="O1133" s="102">
        <v>0.63888888888888895</v>
      </c>
      <c r="P1133">
        <v>69</v>
      </c>
      <c r="Q1133">
        <v>94</v>
      </c>
      <c r="R1133" s="102">
        <v>0</v>
      </c>
      <c r="S1133">
        <v>59</v>
      </c>
      <c r="T1133" s="102">
        <v>0.28472222222222221</v>
      </c>
      <c r="U1133" t="s">
        <v>1474</v>
      </c>
      <c r="V1133">
        <v>24</v>
      </c>
      <c r="W1133" t="s">
        <v>1882</v>
      </c>
      <c r="X1133">
        <v>0</v>
      </c>
      <c r="AB1133" s="77">
        <f t="shared" si="17"/>
        <v>310</v>
      </c>
    </row>
    <row r="1134" spans="1:28" x14ac:dyDescent="0.3">
      <c r="A1134" s="34">
        <v>42772</v>
      </c>
      <c r="B1134">
        <v>1159</v>
      </c>
      <c r="C1134" t="s">
        <v>1282</v>
      </c>
      <c r="D1134" t="s">
        <v>1283</v>
      </c>
      <c r="E1134">
        <v>38</v>
      </c>
      <c r="F1134" t="s">
        <v>1341</v>
      </c>
      <c r="G1134" t="s">
        <v>1682</v>
      </c>
      <c r="H1134" t="s">
        <v>1320</v>
      </c>
      <c r="I1134" s="102">
        <v>0.1875</v>
      </c>
      <c r="J1134" t="s">
        <v>1729</v>
      </c>
      <c r="K1134" s="102">
        <v>0.57638888888888895</v>
      </c>
      <c r="L1134">
        <v>29</v>
      </c>
      <c r="M1134" t="s">
        <v>1335</v>
      </c>
      <c r="N1134" t="s">
        <v>1333</v>
      </c>
      <c r="O1134" s="102">
        <v>6.9444444444444441E-3</v>
      </c>
      <c r="P1134">
        <v>80</v>
      </c>
      <c r="Q1134">
        <v>93</v>
      </c>
      <c r="R1134" t="s">
        <v>51</v>
      </c>
      <c r="S1134">
        <v>64</v>
      </c>
      <c r="T1134" s="102">
        <v>0.57638888888888895</v>
      </c>
      <c r="U1134" t="s">
        <v>1871</v>
      </c>
      <c r="V1134">
        <v>1</v>
      </c>
      <c r="W1134" t="s">
        <v>1519</v>
      </c>
      <c r="X1134">
        <v>24</v>
      </c>
      <c r="AB1134" s="77">
        <f t="shared" si="17"/>
        <v>290</v>
      </c>
    </row>
    <row r="1135" spans="1:28" x14ac:dyDescent="0.3">
      <c r="A1135" s="34">
        <v>42773</v>
      </c>
      <c r="B1135">
        <v>1159</v>
      </c>
      <c r="C1135" t="s">
        <v>1282</v>
      </c>
      <c r="D1135" t="s">
        <v>1283</v>
      </c>
      <c r="E1135">
        <v>38</v>
      </c>
      <c r="F1135" t="s">
        <v>1294</v>
      </c>
      <c r="G1135" t="s">
        <v>1303</v>
      </c>
      <c r="H1135" t="s">
        <v>1384</v>
      </c>
      <c r="I1135" s="102">
        <v>0.98611111111111116</v>
      </c>
      <c r="J1135" t="s">
        <v>1346</v>
      </c>
      <c r="K1135" s="102">
        <v>3.4722222222222224E-2</v>
      </c>
      <c r="L1135">
        <v>29</v>
      </c>
      <c r="M1135" t="s">
        <v>1301</v>
      </c>
      <c r="N1135" t="s">
        <v>1781</v>
      </c>
      <c r="O1135" s="102">
        <v>0.65277777777777779</v>
      </c>
      <c r="P1135">
        <v>88</v>
      </c>
      <c r="Q1135">
        <v>94</v>
      </c>
      <c r="R1135" t="s">
        <v>51</v>
      </c>
      <c r="S1135">
        <v>69</v>
      </c>
      <c r="T1135" s="102">
        <v>0.61805555555555558</v>
      </c>
      <c r="U1135" t="s">
        <v>1557</v>
      </c>
      <c r="V1135">
        <v>24</v>
      </c>
      <c r="W1135" t="s">
        <v>1675</v>
      </c>
      <c r="X1135">
        <v>0</v>
      </c>
      <c r="AB1135" s="77">
        <f t="shared" si="17"/>
        <v>290</v>
      </c>
    </row>
    <row r="1136" spans="1:28" x14ac:dyDescent="0.3">
      <c r="A1136" s="34">
        <v>42774</v>
      </c>
      <c r="B1136">
        <v>1159</v>
      </c>
      <c r="C1136" t="s">
        <v>1282</v>
      </c>
      <c r="D1136" t="s">
        <v>1283</v>
      </c>
      <c r="E1136">
        <v>38</v>
      </c>
      <c r="F1136" t="s">
        <v>1484</v>
      </c>
      <c r="G1136" t="s">
        <v>1427</v>
      </c>
      <c r="H1136" t="s">
        <v>1833</v>
      </c>
      <c r="I1136" s="102">
        <v>0.96527777777777779</v>
      </c>
      <c r="J1136" t="s">
        <v>1319</v>
      </c>
      <c r="K1136" s="102">
        <v>0.63888888888888895</v>
      </c>
      <c r="L1136">
        <v>4</v>
      </c>
      <c r="M1136" t="s">
        <v>1326</v>
      </c>
      <c r="N1136" t="s">
        <v>1330</v>
      </c>
      <c r="O1136" s="102">
        <v>0.21527777777777779</v>
      </c>
      <c r="P1136">
        <v>80</v>
      </c>
      <c r="Q1136">
        <v>94</v>
      </c>
      <c r="R1136" t="s">
        <v>51</v>
      </c>
      <c r="S1136">
        <v>72</v>
      </c>
      <c r="T1136" s="102">
        <v>0.61805555555555558</v>
      </c>
      <c r="U1136" t="s">
        <v>1616</v>
      </c>
      <c r="V1136">
        <v>9</v>
      </c>
      <c r="W1136" t="s">
        <v>1406</v>
      </c>
      <c r="X1136">
        <v>24</v>
      </c>
      <c r="AB1136" s="77">
        <f t="shared" si="17"/>
        <v>40</v>
      </c>
    </row>
    <row r="1137" spans="1:28" x14ac:dyDescent="0.3">
      <c r="A1137" s="34">
        <v>42775</v>
      </c>
      <c r="B1137">
        <v>1159</v>
      </c>
      <c r="C1137" t="s">
        <v>1282</v>
      </c>
      <c r="D1137" t="s">
        <v>1283</v>
      </c>
      <c r="E1137">
        <v>38</v>
      </c>
      <c r="G1137" t="s">
        <v>1308</v>
      </c>
      <c r="M1137" t="s">
        <v>1358</v>
      </c>
      <c r="P1137">
        <v>82</v>
      </c>
      <c r="AB1137" s="77">
        <f t="shared" si="17"/>
        <v>0</v>
      </c>
    </row>
    <row r="1138" spans="1:28" x14ac:dyDescent="0.3">
      <c r="A1138" s="34">
        <v>42776</v>
      </c>
      <c r="B1138">
        <v>1159</v>
      </c>
      <c r="C1138" t="s">
        <v>1282</v>
      </c>
      <c r="D1138" t="s">
        <v>1283</v>
      </c>
      <c r="E1138">
        <v>38</v>
      </c>
      <c r="F1138" t="s">
        <v>1375</v>
      </c>
      <c r="G1138" t="s">
        <v>1308</v>
      </c>
      <c r="H1138" t="s">
        <v>1453</v>
      </c>
      <c r="I1138" s="102">
        <v>0.98611111111111116</v>
      </c>
      <c r="J1138" t="s">
        <v>1574</v>
      </c>
      <c r="K1138" s="102">
        <v>0.56944444444444442</v>
      </c>
      <c r="L1138">
        <v>16</v>
      </c>
      <c r="M1138" t="s">
        <v>1288</v>
      </c>
      <c r="N1138" t="s">
        <v>1440</v>
      </c>
      <c r="O1138" s="102">
        <v>0.21527777777777779</v>
      </c>
      <c r="P1138">
        <v>61</v>
      </c>
      <c r="Q1138">
        <v>93</v>
      </c>
      <c r="R1138" t="s">
        <v>51</v>
      </c>
      <c r="S1138">
        <v>40</v>
      </c>
      <c r="T1138" t="s">
        <v>51</v>
      </c>
      <c r="U1138" t="s">
        <v>1379</v>
      </c>
      <c r="V1138">
        <v>24</v>
      </c>
      <c r="W1138" t="s">
        <v>1887</v>
      </c>
      <c r="X1138" t="s">
        <v>51</v>
      </c>
      <c r="AB1138" s="77">
        <f t="shared" si="17"/>
        <v>160</v>
      </c>
    </row>
    <row r="1139" spans="1:28" x14ac:dyDescent="0.3">
      <c r="A1139" s="34">
        <v>42777</v>
      </c>
      <c r="B1139">
        <v>1159</v>
      </c>
      <c r="C1139" t="s">
        <v>1282</v>
      </c>
      <c r="D1139" t="s">
        <v>1283</v>
      </c>
      <c r="E1139">
        <v>38</v>
      </c>
      <c r="F1139" t="s">
        <v>1484</v>
      </c>
      <c r="G1139" t="s">
        <v>1381</v>
      </c>
      <c r="H1139" t="s">
        <v>1376</v>
      </c>
      <c r="I1139" s="102">
        <v>6.25E-2</v>
      </c>
      <c r="J1139" t="s">
        <v>1501</v>
      </c>
      <c r="K1139" s="102">
        <v>0.4236111111111111</v>
      </c>
      <c r="L1139">
        <v>7</v>
      </c>
      <c r="M1139" t="s">
        <v>1359</v>
      </c>
      <c r="N1139" t="s">
        <v>1556</v>
      </c>
      <c r="O1139" s="102">
        <v>0.52777777777777779</v>
      </c>
      <c r="P1139">
        <v>89</v>
      </c>
      <c r="Q1139">
        <v>94</v>
      </c>
      <c r="R1139" t="s">
        <v>51</v>
      </c>
      <c r="S1139">
        <v>84</v>
      </c>
      <c r="T1139" s="102">
        <v>0.125</v>
      </c>
      <c r="U1139" t="s">
        <v>1291</v>
      </c>
      <c r="V1139">
        <v>9</v>
      </c>
      <c r="W1139" t="s">
        <v>1634</v>
      </c>
      <c r="X1139">
        <v>24</v>
      </c>
      <c r="AB1139" s="77">
        <f t="shared" si="17"/>
        <v>70</v>
      </c>
    </row>
    <row r="1140" spans="1:28" x14ac:dyDescent="0.3">
      <c r="A1140" s="34">
        <v>42778</v>
      </c>
      <c r="B1140">
        <v>1159</v>
      </c>
      <c r="C1140" t="s">
        <v>1282</v>
      </c>
      <c r="D1140" t="s">
        <v>1283</v>
      </c>
      <c r="E1140">
        <v>38</v>
      </c>
      <c r="F1140" t="s">
        <v>1506</v>
      </c>
      <c r="G1140" t="s">
        <v>1308</v>
      </c>
      <c r="H1140" t="s">
        <v>1359</v>
      </c>
      <c r="I1140" s="102">
        <v>0.30555555555555552</v>
      </c>
      <c r="J1140" t="s">
        <v>1721</v>
      </c>
      <c r="K1140" s="102">
        <v>0.61111111111111105</v>
      </c>
      <c r="L1140">
        <v>12</v>
      </c>
      <c r="M1140" t="s">
        <v>1384</v>
      </c>
      <c r="N1140" t="s">
        <v>1586</v>
      </c>
      <c r="O1140" s="102">
        <v>0.67361111111111116</v>
      </c>
      <c r="P1140">
        <v>76</v>
      </c>
      <c r="Q1140">
        <v>94</v>
      </c>
      <c r="R1140" t="s">
        <v>51</v>
      </c>
      <c r="S1140">
        <v>52</v>
      </c>
      <c r="T1140" s="102">
        <v>0.63194444444444442</v>
      </c>
      <c r="U1140" t="s">
        <v>1634</v>
      </c>
      <c r="V1140">
        <v>0</v>
      </c>
      <c r="W1140" t="s">
        <v>2095</v>
      </c>
      <c r="X1140">
        <v>22</v>
      </c>
      <c r="AB1140" s="77">
        <f t="shared" si="17"/>
        <v>120</v>
      </c>
    </row>
    <row r="1141" spans="1:28" x14ac:dyDescent="0.3">
      <c r="A1141" s="34">
        <v>42779</v>
      </c>
      <c r="B1141">
        <v>1159</v>
      </c>
      <c r="C1141" t="s">
        <v>1282</v>
      </c>
      <c r="D1141" t="s">
        <v>1283</v>
      </c>
      <c r="E1141">
        <v>38</v>
      </c>
      <c r="F1141" t="s">
        <v>1341</v>
      </c>
      <c r="G1141" t="s">
        <v>1308</v>
      </c>
      <c r="H1141" t="s">
        <v>1493</v>
      </c>
      <c r="I1141" s="102">
        <v>0.99930555555555556</v>
      </c>
      <c r="J1141" t="s">
        <v>1549</v>
      </c>
      <c r="K1141" s="102">
        <v>0.41666666666666669</v>
      </c>
      <c r="L1141">
        <v>14</v>
      </c>
      <c r="M1141" t="s">
        <v>1329</v>
      </c>
      <c r="N1141" t="s">
        <v>1507</v>
      </c>
      <c r="O1141" s="102">
        <v>0.14583333333333334</v>
      </c>
      <c r="P1141">
        <v>78</v>
      </c>
      <c r="Q1141">
        <v>94</v>
      </c>
      <c r="R1141" t="s">
        <v>51</v>
      </c>
      <c r="S1141">
        <v>54</v>
      </c>
      <c r="T1141" s="102">
        <v>0.25</v>
      </c>
      <c r="U1141" t="s">
        <v>1374</v>
      </c>
      <c r="V1141">
        <v>24</v>
      </c>
      <c r="W1141" t="s">
        <v>2044</v>
      </c>
      <c r="X1141">
        <v>3</v>
      </c>
      <c r="AB1141" s="77">
        <f t="shared" si="17"/>
        <v>140</v>
      </c>
    </row>
    <row r="1142" spans="1:28" x14ac:dyDescent="0.3">
      <c r="A1142" s="34">
        <v>42780</v>
      </c>
      <c r="B1142">
        <v>1159</v>
      </c>
      <c r="C1142" t="s">
        <v>1282</v>
      </c>
      <c r="D1142" t="s">
        <v>1283</v>
      </c>
      <c r="E1142">
        <v>38</v>
      </c>
      <c r="F1142" t="s">
        <v>1284</v>
      </c>
      <c r="G1142" t="s">
        <v>1308</v>
      </c>
      <c r="H1142" t="s">
        <v>1384</v>
      </c>
      <c r="I1142" s="102">
        <v>0.125</v>
      </c>
      <c r="J1142" t="s">
        <v>1583</v>
      </c>
      <c r="K1142" s="102">
        <v>0.54861111111111105</v>
      </c>
      <c r="L1142">
        <v>15</v>
      </c>
      <c r="M1142" t="s">
        <v>1358</v>
      </c>
      <c r="N1142" t="s">
        <v>1294</v>
      </c>
      <c r="O1142" s="102">
        <v>0.47916666666666669</v>
      </c>
      <c r="P1142">
        <v>56</v>
      </c>
      <c r="Q1142">
        <v>95</v>
      </c>
      <c r="R1142" s="102">
        <v>2.0833333333333332E-2</v>
      </c>
      <c r="S1142">
        <v>47</v>
      </c>
      <c r="T1142" t="s">
        <v>51</v>
      </c>
      <c r="U1142" t="s">
        <v>1305</v>
      </c>
      <c r="V1142">
        <v>24</v>
      </c>
      <c r="W1142" t="s">
        <v>1374</v>
      </c>
      <c r="X1142">
        <v>0</v>
      </c>
      <c r="AB1142" s="77">
        <f t="shared" si="17"/>
        <v>150</v>
      </c>
    </row>
    <row r="1143" spans="1:28" x14ac:dyDescent="0.3">
      <c r="A1143" s="34">
        <v>42781</v>
      </c>
      <c r="B1143">
        <v>1159</v>
      </c>
      <c r="C1143" t="s">
        <v>1282</v>
      </c>
      <c r="D1143" t="s">
        <v>1283</v>
      </c>
      <c r="E1143">
        <v>38</v>
      </c>
      <c r="F1143" t="s">
        <v>1341</v>
      </c>
      <c r="G1143" t="s">
        <v>1308</v>
      </c>
      <c r="H1143" t="s">
        <v>1344</v>
      </c>
      <c r="I1143" s="102">
        <v>0.97916666666666663</v>
      </c>
      <c r="J1143" t="s">
        <v>1394</v>
      </c>
      <c r="K1143" s="102">
        <v>0.66666666666666663</v>
      </c>
      <c r="L1143">
        <v>28</v>
      </c>
      <c r="M1143" t="s">
        <v>1358</v>
      </c>
      <c r="N1143" t="s">
        <v>1348</v>
      </c>
      <c r="O1143" s="102">
        <v>0.22916666666666666</v>
      </c>
      <c r="P1143">
        <v>85</v>
      </c>
      <c r="Q1143">
        <v>94</v>
      </c>
      <c r="R1143" s="102">
        <v>0.94444444444444453</v>
      </c>
      <c r="S1143">
        <v>59</v>
      </c>
      <c r="T1143" t="s">
        <v>51</v>
      </c>
      <c r="U1143" t="s">
        <v>1468</v>
      </c>
      <c r="V1143">
        <v>21</v>
      </c>
      <c r="W1143" t="s">
        <v>1305</v>
      </c>
      <c r="X1143">
        <v>0</v>
      </c>
      <c r="AB1143" s="77">
        <f t="shared" si="17"/>
        <v>280</v>
      </c>
    </row>
    <row r="1144" spans="1:28" x14ac:dyDescent="0.3">
      <c r="A1144" s="34">
        <v>42782</v>
      </c>
      <c r="B1144">
        <v>1159</v>
      </c>
      <c r="C1144" t="s">
        <v>1282</v>
      </c>
      <c r="D1144" t="s">
        <v>1283</v>
      </c>
      <c r="E1144">
        <v>38</v>
      </c>
      <c r="F1144" t="s">
        <v>1552</v>
      </c>
      <c r="G1144" t="s">
        <v>1308</v>
      </c>
      <c r="H1144" t="s">
        <v>1633</v>
      </c>
      <c r="I1144" s="102">
        <v>0.2986111111111111</v>
      </c>
      <c r="J1144" t="s">
        <v>1549</v>
      </c>
      <c r="K1144" s="102">
        <v>0.45833333333333331</v>
      </c>
      <c r="L1144">
        <v>27</v>
      </c>
      <c r="M1144" t="s">
        <v>1288</v>
      </c>
      <c r="N1144" t="s">
        <v>1384</v>
      </c>
      <c r="O1144" s="102">
        <v>0.99930555555555556</v>
      </c>
      <c r="P1144">
        <v>92</v>
      </c>
      <c r="Q1144">
        <v>94</v>
      </c>
      <c r="R1144" t="s">
        <v>51</v>
      </c>
      <c r="S1144">
        <v>63</v>
      </c>
      <c r="T1144" s="102">
        <v>0.45833333333333331</v>
      </c>
      <c r="U1144" t="s">
        <v>1337</v>
      </c>
      <c r="V1144">
        <v>9</v>
      </c>
      <c r="W1144" t="s">
        <v>1607</v>
      </c>
      <c r="X1144">
        <v>23</v>
      </c>
      <c r="AB1144" s="77">
        <f t="shared" si="17"/>
        <v>270</v>
      </c>
    </row>
    <row r="1145" spans="1:28" x14ac:dyDescent="0.3">
      <c r="A1145" s="34">
        <v>42783</v>
      </c>
      <c r="B1145">
        <v>1159</v>
      </c>
      <c r="C1145" t="s">
        <v>1282</v>
      </c>
      <c r="D1145" t="s">
        <v>1283</v>
      </c>
      <c r="E1145">
        <v>38</v>
      </c>
      <c r="F1145" t="s">
        <v>1380</v>
      </c>
      <c r="G1145" t="s">
        <v>1308</v>
      </c>
      <c r="H1145" t="s">
        <v>1443</v>
      </c>
      <c r="I1145" s="102">
        <v>0.3125</v>
      </c>
      <c r="J1145" t="s">
        <v>1419</v>
      </c>
      <c r="K1145" s="102">
        <v>0.625</v>
      </c>
      <c r="L1145">
        <v>28</v>
      </c>
      <c r="M1145" t="s">
        <v>1358</v>
      </c>
      <c r="N1145" t="s">
        <v>1456</v>
      </c>
      <c r="O1145" s="102">
        <v>6.9444444444444441E-3</v>
      </c>
      <c r="P1145">
        <v>92</v>
      </c>
      <c r="Q1145">
        <v>94</v>
      </c>
      <c r="R1145" t="s">
        <v>51</v>
      </c>
      <c r="S1145">
        <v>88</v>
      </c>
      <c r="T1145" t="s">
        <v>51</v>
      </c>
      <c r="U1145" t="s">
        <v>1614</v>
      </c>
      <c r="V1145">
        <v>0</v>
      </c>
      <c r="W1145" t="s">
        <v>1692</v>
      </c>
      <c r="X1145">
        <v>24</v>
      </c>
      <c r="AB1145" s="77">
        <f t="shared" si="17"/>
        <v>280</v>
      </c>
    </row>
    <row r="1146" spans="1:28" x14ac:dyDescent="0.3">
      <c r="A1146" s="34">
        <v>42784</v>
      </c>
      <c r="B1146">
        <v>1159</v>
      </c>
      <c r="C1146" t="s">
        <v>1282</v>
      </c>
      <c r="D1146" t="s">
        <v>1283</v>
      </c>
      <c r="E1146">
        <v>38</v>
      </c>
      <c r="F1146" t="s">
        <v>1351</v>
      </c>
      <c r="G1146" t="s">
        <v>1419</v>
      </c>
      <c r="H1146" t="s">
        <v>1384</v>
      </c>
      <c r="I1146" s="102">
        <v>0.16666666666666666</v>
      </c>
      <c r="J1146" t="s">
        <v>1319</v>
      </c>
      <c r="K1146" s="102">
        <v>0.625</v>
      </c>
      <c r="L1146">
        <v>22</v>
      </c>
      <c r="M1146" t="s">
        <v>1335</v>
      </c>
      <c r="N1146" t="s">
        <v>1340</v>
      </c>
      <c r="O1146" s="102">
        <v>5.5555555555555552E-2</v>
      </c>
      <c r="P1146">
        <v>92</v>
      </c>
      <c r="Q1146">
        <v>94</v>
      </c>
      <c r="R1146" t="s">
        <v>51</v>
      </c>
      <c r="S1146">
        <v>83</v>
      </c>
      <c r="T1146" s="102">
        <v>8.3333333333333329E-2</v>
      </c>
      <c r="U1146" t="s">
        <v>1581</v>
      </c>
      <c r="V1146">
        <v>24</v>
      </c>
      <c r="W1146" t="s">
        <v>1727</v>
      </c>
      <c r="X1146">
        <v>6</v>
      </c>
      <c r="AB1146" s="77">
        <f t="shared" si="17"/>
        <v>220</v>
      </c>
    </row>
    <row r="1147" spans="1:28" x14ac:dyDescent="0.3">
      <c r="A1147" s="34">
        <v>42785</v>
      </c>
      <c r="B1147">
        <v>1159</v>
      </c>
      <c r="C1147" t="s">
        <v>1282</v>
      </c>
      <c r="D1147" t="s">
        <v>1283</v>
      </c>
      <c r="E1147">
        <v>38</v>
      </c>
      <c r="F1147" t="s">
        <v>1294</v>
      </c>
      <c r="G1147" t="s">
        <v>1308</v>
      </c>
      <c r="H1147" t="s">
        <v>1407</v>
      </c>
      <c r="I1147" s="102">
        <v>0.99930555555555556</v>
      </c>
      <c r="J1147" t="s">
        <v>1556</v>
      </c>
      <c r="K1147" s="102">
        <v>0.61111111111111105</v>
      </c>
      <c r="L1147">
        <v>20</v>
      </c>
      <c r="M1147" t="s">
        <v>1288</v>
      </c>
      <c r="N1147" t="s">
        <v>1404</v>
      </c>
      <c r="O1147" s="102">
        <v>0.19444444444444445</v>
      </c>
      <c r="P1147">
        <v>91</v>
      </c>
      <c r="Q1147">
        <v>94</v>
      </c>
      <c r="R1147" t="s">
        <v>51</v>
      </c>
      <c r="S1147">
        <v>87</v>
      </c>
      <c r="T1147" s="102">
        <v>0.45833333333333331</v>
      </c>
      <c r="U1147" t="s">
        <v>1613</v>
      </c>
      <c r="V1147">
        <v>22</v>
      </c>
      <c r="W1147" t="s">
        <v>1581</v>
      </c>
      <c r="X1147">
        <v>0</v>
      </c>
      <c r="AB1147" s="77">
        <f t="shared" si="17"/>
        <v>200</v>
      </c>
    </row>
    <row r="1148" spans="1:28" x14ac:dyDescent="0.3">
      <c r="A1148" s="34">
        <v>42786</v>
      </c>
      <c r="B1148">
        <v>1159</v>
      </c>
      <c r="C1148" t="s">
        <v>1282</v>
      </c>
      <c r="D1148" t="s">
        <v>1283</v>
      </c>
      <c r="E1148">
        <v>38</v>
      </c>
      <c r="F1148" t="s">
        <v>1339</v>
      </c>
      <c r="G1148" t="s">
        <v>1308</v>
      </c>
      <c r="H1148" t="s">
        <v>1415</v>
      </c>
      <c r="I1148" s="102">
        <v>0.30555555555555552</v>
      </c>
      <c r="J1148" t="s">
        <v>1612</v>
      </c>
      <c r="K1148" s="102">
        <v>0.68055555555555547</v>
      </c>
      <c r="L1148">
        <v>0</v>
      </c>
      <c r="M1148" t="s">
        <v>1296</v>
      </c>
      <c r="N1148" t="s">
        <v>1340</v>
      </c>
      <c r="O1148" s="102">
        <v>0.14583333333333334</v>
      </c>
      <c r="P1148">
        <v>87</v>
      </c>
      <c r="Q1148">
        <v>94</v>
      </c>
      <c r="R1148" t="s">
        <v>51</v>
      </c>
      <c r="S1148">
        <v>81</v>
      </c>
      <c r="T1148" s="102">
        <v>0.5</v>
      </c>
      <c r="U1148" t="s">
        <v>1401</v>
      </c>
      <c r="V1148">
        <v>0</v>
      </c>
      <c r="W1148" t="s">
        <v>1416</v>
      </c>
      <c r="X1148">
        <v>17</v>
      </c>
      <c r="AB1148" s="77">
        <f t="shared" si="17"/>
        <v>0</v>
      </c>
    </row>
    <row r="1149" spans="1:28" x14ac:dyDescent="0.3">
      <c r="A1149" s="34">
        <v>42787</v>
      </c>
      <c r="B1149">
        <v>1159</v>
      </c>
      <c r="C1149" t="s">
        <v>1282</v>
      </c>
      <c r="D1149" t="s">
        <v>1283</v>
      </c>
      <c r="E1149">
        <v>38</v>
      </c>
      <c r="F1149" t="s">
        <v>1546</v>
      </c>
      <c r="G1149" t="s">
        <v>1308</v>
      </c>
      <c r="H1149" t="s">
        <v>1493</v>
      </c>
      <c r="I1149" s="102">
        <v>0.99930555555555556</v>
      </c>
      <c r="J1149" t="s">
        <v>1300</v>
      </c>
      <c r="K1149" s="102">
        <v>0.55555555555555558</v>
      </c>
      <c r="L1149">
        <v>4</v>
      </c>
      <c r="M1149" t="s">
        <v>1288</v>
      </c>
      <c r="N1149" t="s">
        <v>1561</v>
      </c>
      <c r="O1149" s="102">
        <v>0.57638888888888895</v>
      </c>
      <c r="P1149">
        <v>89</v>
      </c>
      <c r="Q1149">
        <v>94</v>
      </c>
      <c r="R1149" t="s">
        <v>51</v>
      </c>
      <c r="S1149">
        <v>82</v>
      </c>
      <c r="T1149" t="s">
        <v>51</v>
      </c>
      <c r="U1149" t="s">
        <v>1412</v>
      </c>
      <c r="V1149">
        <v>0</v>
      </c>
      <c r="W1149" t="s">
        <v>1831</v>
      </c>
      <c r="X1149" t="s">
        <v>51</v>
      </c>
      <c r="AB1149" s="77">
        <f t="shared" si="17"/>
        <v>40</v>
      </c>
    </row>
    <row r="1150" spans="1:28" x14ac:dyDescent="0.3">
      <c r="A1150" s="34">
        <v>42788</v>
      </c>
      <c r="B1150">
        <v>1159</v>
      </c>
      <c r="C1150" t="s">
        <v>1282</v>
      </c>
      <c r="D1150" t="s">
        <v>1283</v>
      </c>
      <c r="E1150">
        <v>38</v>
      </c>
      <c r="F1150" t="s">
        <v>1489</v>
      </c>
      <c r="G1150" t="s">
        <v>1308</v>
      </c>
      <c r="H1150" t="s">
        <v>1833</v>
      </c>
      <c r="I1150" s="102">
        <v>0.29166666666666669</v>
      </c>
      <c r="J1150" t="s">
        <v>1304</v>
      </c>
      <c r="K1150" s="102">
        <v>0.55555555555555558</v>
      </c>
      <c r="L1150">
        <v>22</v>
      </c>
      <c r="M1150" t="s">
        <v>1335</v>
      </c>
      <c r="N1150" t="s">
        <v>1561</v>
      </c>
      <c r="O1150" t="s">
        <v>51</v>
      </c>
      <c r="P1150">
        <v>90</v>
      </c>
      <c r="Q1150">
        <v>95</v>
      </c>
      <c r="R1150" s="102">
        <v>0.2986111111111111</v>
      </c>
      <c r="S1150">
        <v>85</v>
      </c>
      <c r="T1150" s="102">
        <v>0.53472222222222221</v>
      </c>
      <c r="U1150" t="s">
        <v>1514</v>
      </c>
      <c r="V1150">
        <v>0</v>
      </c>
      <c r="W1150" t="s">
        <v>1366</v>
      </c>
      <c r="X1150">
        <v>24</v>
      </c>
      <c r="AB1150" s="77">
        <f t="shared" si="17"/>
        <v>220</v>
      </c>
    </row>
    <row r="1151" spans="1:28" x14ac:dyDescent="0.3">
      <c r="A1151" s="34">
        <v>42789</v>
      </c>
      <c r="B1151">
        <v>1159</v>
      </c>
      <c r="C1151" t="s">
        <v>1282</v>
      </c>
      <c r="D1151" t="s">
        <v>1283</v>
      </c>
      <c r="E1151">
        <v>38</v>
      </c>
      <c r="F1151" t="s">
        <v>1501</v>
      </c>
      <c r="G1151" t="s">
        <v>1327</v>
      </c>
      <c r="H1151" t="s">
        <v>1339</v>
      </c>
      <c r="I1151" s="102">
        <v>0.16666666666666666</v>
      </c>
      <c r="J1151" t="s">
        <v>1605</v>
      </c>
      <c r="K1151" s="102">
        <v>0.5</v>
      </c>
      <c r="L1151">
        <v>31</v>
      </c>
      <c r="M1151" t="s">
        <v>1335</v>
      </c>
      <c r="N1151" t="s">
        <v>1286</v>
      </c>
      <c r="O1151" s="102">
        <v>0.61111111111111105</v>
      </c>
      <c r="P1151">
        <v>86</v>
      </c>
      <c r="Q1151">
        <v>94</v>
      </c>
      <c r="R1151" t="s">
        <v>51</v>
      </c>
      <c r="S1151">
        <v>79</v>
      </c>
      <c r="T1151" s="102">
        <v>0.66666666666666663</v>
      </c>
      <c r="U1151" t="s">
        <v>1690</v>
      </c>
      <c r="V1151">
        <v>20</v>
      </c>
      <c r="W1151" t="s">
        <v>1619</v>
      </c>
      <c r="X1151" t="s">
        <v>51</v>
      </c>
      <c r="AB1151" s="77">
        <f t="shared" si="17"/>
        <v>310</v>
      </c>
    </row>
    <row r="1152" spans="1:28" x14ac:dyDescent="0.3">
      <c r="A1152" s="34">
        <v>42790</v>
      </c>
      <c r="B1152">
        <v>1159</v>
      </c>
      <c r="C1152" t="s">
        <v>1282</v>
      </c>
      <c r="D1152" t="s">
        <v>1283</v>
      </c>
      <c r="E1152">
        <v>38</v>
      </c>
      <c r="F1152" t="s">
        <v>1489</v>
      </c>
      <c r="G1152" t="s">
        <v>1293</v>
      </c>
      <c r="H1152" t="s">
        <v>1297</v>
      </c>
      <c r="I1152" s="102">
        <v>0.99930555555555556</v>
      </c>
      <c r="J1152" t="s">
        <v>1506</v>
      </c>
      <c r="K1152" s="102">
        <v>0.47916666666666669</v>
      </c>
      <c r="L1152">
        <v>1</v>
      </c>
      <c r="M1152" t="s">
        <v>1358</v>
      </c>
      <c r="N1152" t="s">
        <v>1354</v>
      </c>
      <c r="O1152" s="102">
        <v>4.1666666666666664E-2</v>
      </c>
      <c r="P1152">
        <v>85</v>
      </c>
      <c r="Q1152">
        <v>95</v>
      </c>
      <c r="R1152" t="s">
        <v>51</v>
      </c>
      <c r="S1152">
        <v>69</v>
      </c>
      <c r="T1152" s="102">
        <v>0.63888888888888895</v>
      </c>
      <c r="U1152" t="s">
        <v>1692</v>
      </c>
      <c r="V1152">
        <v>21</v>
      </c>
      <c r="W1152" t="s">
        <v>1620</v>
      </c>
      <c r="X1152">
        <v>0</v>
      </c>
      <c r="AB1152" s="77">
        <f t="shared" si="17"/>
        <v>10</v>
      </c>
    </row>
    <row r="1153" spans="1:28" x14ac:dyDescent="0.3">
      <c r="A1153" s="34">
        <v>42791</v>
      </c>
      <c r="B1153">
        <v>1159</v>
      </c>
      <c r="C1153" t="s">
        <v>1282</v>
      </c>
      <c r="D1153" t="s">
        <v>1283</v>
      </c>
      <c r="E1153">
        <v>38</v>
      </c>
      <c r="F1153" t="s">
        <v>1314</v>
      </c>
      <c r="G1153" t="s">
        <v>1308</v>
      </c>
      <c r="H1153" t="s">
        <v>1476</v>
      </c>
      <c r="I1153" s="102">
        <v>0.27777777777777779</v>
      </c>
      <c r="J1153" t="s">
        <v>1390</v>
      </c>
      <c r="K1153" s="102">
        <v>0.6875</v>
      </c>
      <c r="L1153">
        <v>31</v>
      </c>
      <c r="M1153" t="s">
        <v>1435</v>
      </c>
      <c r="N1153" t="s">
        <v>1348</v>
      </c>
      <c r="O1153" s="102">
        <v>0.8125</v>
      </c>
      <c r="P1153">
        <v>78</v>
      </c>
      <c r="Q1153">
        <v>94</v>
      </c>
      <c r="R1153" t="s">
        <v>51</v>
      </c>
      <c r="S1153">
        <v>64</v>
      </c>
      <c r="T1153" s="102">
        <v>0.76388888888888884</v>
      </c>
      <c r="U1153" t="s">
        <v>1558</v>
      </c>
      <c r="V1153">
        <v>0</v>
      </c>
      <c r="W1153" t="s">
        <v>1663</v>
      </c>
      <c r="X1153">
        <v>15</v>
      </c>
      <c r="AB1153" s="77">
        <f t="shared" si="17"/>
        <v>310</v>
      </c>
    </row>
    <row r="1154" spans="1:28" x14ac:dyDescent="0.3">
      <c r="A1154" s="34">
        <v>42792</v>
      </c>
      <c r="B1154">
        <v>1159</v>
      </c>
      <c r="C1154" t="s">
        <v>1282</v>
      </c>
      <c r="D1154" t="s">
        <v>1283</v>
      </c>
      <c r="E1154">
        <v>38</v>
      </c>
      <c r="F1154" t="s">
        <v>1362</v>
      </c>
      <c r="G1154" t="s">
        <v>1308</v>
      </c>
      <c r="H1154" t="s">
        <v>1348</v>
      </c>
      <c r="I1154" s="102">
        <v>2.7777777777777776E-2</v>
      </c>
      <c r="J1154" t="s">
        <v>1386</v>
      </c>
      <c r="K1154" s="102">
        <v>0.4375</v>
      </c>
      <c r="L1154">
        <v>21</v>
      </c>
      <c r="M1154" t="s">
        <v>1288</v>
      </c>
      <c r="N1154" t="s">
        <v>1561</v>
      </c>
      <c r="O1154" s="102">
        <v>0.3125</v>
      </c>
      <c r="P1154">
        <v>87</v>
      </c>
      <c r="Q1154">
        <v>94</v>
      </c>
      <c r="R1154" t="s">
        <v>51</v>
      </c>
      <c r="S1154">
        <v>72</v>
      </c>
      <c r="T1154" s="102">
        <v>0.43055555555555558</v>
      </c>
      <c r="U1154" t="s">
        <v>1832</v>
      </c>
      <c r="V1154">
        <v>1</v>
      </c>
      <c r="W1154" t="s">
        <v>1685</v>
      </c>
      <c r="X1154">
        <v>24</v>
      </c>
      <c r="AB1154" s="77">
        <f t="shared" si="17"/>
        <v>210</v>
      </c>
    </row>
    <row r="1155" spans="1:28" x14ac:dyDescent="0.3">
      <c r="A1155" s="34">
        <v>42793</v>
      </c>
      <c r="B1155">
        <v>1159</v>
      </c>
      <c r="C1155" t="s">
        <v>1282</v>
      </c>
      <c r="D1155" t="s">
        <v>1283</v>
      </c>
      <c r="E1155">
        <v>38</v>
      </c>
      <c r="F1155" t="s">
        <v>1357</v>
      </c>
      <c r="G1155" t="s">
        <v>1465</v>
      </c>
      <c r="H1155" t="s">
        <v>1316</v>
      </c>
      <c r="I1155" s="102">
        <v>0.29166666666666669</v>
      </c>
      <c r="J1155" t="s">
        <v>1588</v>
      </c>
      <c r="K1155" s="102">
        <v>0.46527777777777773</v>
      </c>
      <c r="L1155">
        <v>28</v>
      </c>
      <c r="M1155" t="s">
        <v>1326</v>
      </c>
      <c r="N1155" t="s">
        <v>1658</v>
      </c>
      <c r="O1155" s="102">
        <v>0.78472222222222221</v>
      </c>
      <c r="P1155">
        <v>80</v>
      </c>
      <c r="Q1155">
        <v>94</v>
      </c>
      <c r="R1155" s="102">
        <v>0.3263888888888889</v>
      </c>
      <c r="S1155">
        <v>41</v>
      </c>
      <c r="T1155" s="102">
        <v>0.46527777777777773</v>
      </c>
      <c r="U1155" t="s">
        <v>1685</v>
      </c>
      <c r="V1155">
        <v>0</v>
      </c>
      <c r="W1155" t="s">
        <v>1673</v>
      </c>
      <c r="X1155">
        <v>19</v>
      </c>
      <c r="AB1155" s="77">
        <f t="shared" ref="AB1155:AB1218" si="18">L1155*$AE$17</f>
        <v>280</v>
      </c>
    </row>
    <row r="1156" spans="1:28" x14ac:dyDescent="0.3">
      <c r="A1156" s="34">
        <v>42794</v>
      </c>
      <c r="B1156">
        <v>1159</v>
      </c>
      <c r="C1156" t="s">
        <v>1282</v>
      </c>
      <c r="D1156" t="s">
        <v>1283</v>
      </c>
      <c r="E1156">
        <v>38</v>
      </c>
      <c r="F1156" t="s">
        <v>1380</v>
      </c>
      <c r="G1156" t="s">
        <v>1897</v>
      </c>
      <c r="H1156" t="s">
        <v>1327</v>
      </c>
      <c r="I1156" s="102">
        <v>0.98611111111111116</v>
      </c>
      <c r="J1156" t="s">
        <v>1552</v>
      </c>
      <c r="K1156" s="102">
        <v>0.40277777777777773</v>
      </c>
      <c r="L1156">
        <v>31</v>
      </c>
      <c r="M1156" t="s">
        <v>1310</v>
      </c>
      <c r="N1156" t="s">
        <v>1775</v>
      </c>
      <c r="O1156" s="102">
        <v>0.4513888888888889</v>
      </c>
      <c r="P1156">
        <v>85</v>
      </c>
      <c r="Q1156">
        <v>94</v>
      </c>
      <c r="R1156" t="s">
        <v>51</v>
      </c>
      <c r="S1156">
        <v>73</v>
      </c>
      <c r="T1156" s="102">
        <v>0.64583333333333337</v>
      </c>
      <c r="U1156" t="s">
        <v>1895</v>
      </c>
      <c r="V1156">
        <v>21</v>
      </c>
      <c r="W1156" t="s">
        <v>1933</v>
      </c>
      <c r="X1156" t="s">
        <v>51</v>
      </c>
      <c r="AB1156" s="77">
        <f t="shared" si="18"/>
        <v>310</v>
      </c>
    </row>
    <row r="1157" spans="1:28" x14ac:dyDescent="0.3">
      <c r="A1157" s="34">
        <v>42795</v>
      </c>
      <c r="B1157">
        <v>1159</v>
      </c>
      <c r="C1157" t="s">
        <v>1282</v>
      </c>
      <c r="D1157" t="s">
        <v>1283</v>
      </c>
      <c r="E1157">
        <v>38</v>
      </c>
      <c r="F1157" t="s">
        <v>1333</v>
      </c>
      <c r="G1157" t="s">
        <v>1308</v>
      </c>
      <c r="H1157" t="s">
        <v>1407</v>
      </c>
      <c r="J1157" t="s">
        <v>1658</v>
      </c>
      <c r="K1157" s="102">
        <v>0.61805555555555558</v>
      </c>
      <c r="L1157">
        <v>20</v>
      </c>
      <c r="M1157" t="s">
        <v>1288</v>
      </c>
      <c r="N1157" t="s">
        <v>1297</v>
      </c>
      <c r="O1157" s="102">
        <v>0.18055555555555555</v>
      </c>
      <c r="P1157">
        <v>80</v>
      </c>
      <c r="Q1157">
        <v>94</v>
      </c>
      <c r="R1157" s="102">
        <v>0</v>
      </c>
      <c r="S1157">
        <v>72</v>
      </c>
      <c r="T1157" s="102">
        <v>0.40277777777777773</v>
      </c>
      <c r="U1157" t="s">
        <v>1660</v>
      </c>
      <c r="V1157">
        <v>23</v>
      </c>
      <c r="W1157" t="s">
        <v>1520</v>
      </c>
      <c r="X1157">
        <v>6</v>
      </c>
      <c r="AB1157" s="77">
        <f t="shared" si="18"/>
        <v>200</v>
      </c>
    </row>
    <row r="1158" spans="1:28" x14ac:dyDescent="0.3">
      <c r="A1158" s="34">
        <v>42796</v>
      </c>
      <c r="B1158">
        <v>1159</v>
      </c>
      <c r="C1158" t="s">
        <v>1282</v>
      </c>
      <c r="D1158" t="s">
        <v>1283</v>
      </c>
      <c r="E1158">
        <v>38</v>
      </c>
      <c r="F1158" t="s">
        <v>1506</v>
      </c>
      <c r="G1158" t="s">
        <v>1308</v>
      </c>
      <c r="H1158" t="s">
        <v>1418</v>
      </c>
      <c r="I1158" s="102">
        <v>0.16666666666666666</v>
      </c>
      <c r="J1158" t="s">
        <v>1490</v>
      </c>
      <c r="K1158" s="102">
        <v>0.53472222222222221</v>
      </c>
      <c r="L1158">
        <v>8</v>
      </c>
      <c r="M1158" t="s">
        <v>1296</v>
      </c>
      <c r="N1158" t="s">
        <v>1391</v>
      </c>
      <c r="O1158" s="102">
        <v>0.47916666666666669</v>
      </c>
      <c r="P1158">
        <v>92</v>
      </c>
      <c r="Q1158">
        <v>94</v>
      </c>
      <c r="R1158" t="s">
        <v>51</v>
      </c>
      <c r="S1158">
        <v>87</v>
      </c>
      <c r="T1158" s="102">
        <v>0.40972222222222227</v>
      </c>
      <c r="U1158" t="s">
        <v>1690</v>
      </c>
      <c r="V1158">
        <v>1</v>
      </c>
      <c r="W1158" t="s">
        <v>1879</v>
      </c>
      <c r="X1158">
        <v>24</v>
      </c>
      <c r="AB1158" s="77">
        <f t="shared" si="18"/>
        <v>80</v>
      </c>
    </row>
    <row r="1159" spans="1:28" x14ac:dyDescent="0.3">
      <c r="A1159" s="34">
        <v>42797</v>
      </c>
      <c r="B1159">
        <v>1159</v>
      </c>
      <c r="C1159" t="s">
        <v>1282</v>
      </c>
      <c r="D1159" t="s">
        <v>1283</v>
      </c>
      <c r="E1159">
        <v>38</v>
      </c>
      <c r="F1159" t="s">
        <v>1419</v>
      </c>
      <c r="G1159" t="s">
        <v>1355</v>
      </c>
      <c r="H1159" t="s">
        <v>1286</v>
      </c>
      <c r="I1159" s="102">
        <v>0.99930555555555556</v>
      </c>
      <c r="J1159" t="s">
        <v>1715</v>
      </c>
      <c r="K1159" s="102">
        <v>0.41666666666666669</v>
      </c>
      <c r="L1159">
        <v>29</v>
      </c>
      <c r="M1159" t="s">
        <v>1347</v>
      </c>
      <c r="N1159" t="s">
        <v>1674</v>
      </c>
      <c r="O1159" s="102">
        <v>0.4513888888888889</v>
      </c>
      <c r="P1159">
        <v>86</v>
      </c>
      <c r="Q1159">
        <v>93</v>
      </c>
      <c r="R1159" t="s">
        <v>51</v>
      </c>
      <c r="S1159">
        <v>48</v>
      </c>
      <c r="T1159" s="102">
        <v>0.4375</v>
      </c>
      <c r="U1159" t="s">
        <v>1879</v>
      </c>
      <c r="V1159">
        <v>0</v>
      </c>
      <c r="W1159" t="s">
        <v>2015</v>
      </c>
      <c r="X1159">
        <v>10</v>
      </c>
      <c r="AB1159" s="77">
        <f t="shared" si="18"/>
        <v>290</v>
      </c>
    </row>
    <row r="1160" spans="1:28" x14ac:dyDescent="0.3">
      <c r="A1160" s="34">
        <v>42798</v>
      </c>
      <c r="B1160">
        <v>1159</v>
      </c>
      <c r="C1160" t="s">
        <v>1282</v>
      </c>
      <c r="D1160" t="s">
        <v>1283</v>
      </c>
      <c r="E1160">
        <v>38</v>
      </c>
      <c r="F1160" t="s">
        <v>1439</v>
      </c>
      <c r="G1160" t="s">
        <v>1469</v>
      </c>
      <c r="H1160" t="s">
        <v>1682</v>
      </c>
      <c r="I1160" s="102">
        <v>0.27083333333333331</v>
      </c>
      <c r="J1160" t="s">
        <v>1506</v>
      </c>
      <c r="K1160" s="102">
        <v>0.4236111111111111</v>
      </c>
      <c r="L1160">
        <v>31</v>
      </c>
      <c r="M1160" t="s">
        <v>1296</v>
      </c>
      <c r="N1160" t="s">
        <v>1623</v>
      </c>
      <c r="O1160" s="102">
        <v>0.45833333333333331</v>
      </c>
      <c r="P1160">
        <v>78</v>
      </c>
      <c r="Q1160">
        <v>88</v>
      </c>
      <c r="R1160" s="102">
        <v>0.15972222222222224</v>
      </c>
      <c r="S1160">
        <v>56</v>
      </c>
      <c r="T1160" s="102">
        <v>0.43055555555555558</v>
      </c>
      <c r="U1160" t="s">
        <v>1890</v>
      </c>
      <c r="V1160">
        <v>21</v>
      </c>
      <c r="W1160" t="s">
        <v>1844</v>
      </c>
      <c r="X1160">
        <v>4</v>
      </c>
      <c r="AB1160" s="77">
        <f t="shared" si="18"/>
        <v>310</v>
      </c>
    </row>
    <row r="1161" spans="1:28" x14ac:dyDescent="0.3">
      <c r="A1161" s="34">
        <v>42799</v>
      </c>
      <c r="B1161">
        <v>1159</v>
      </c>
      <c r="C1161" t="s">
        <v>1282</v>
      </c>
      <c r="D1161" t="s">
        <v>1283</v>
      </c>
      <c r="E1161">
        <v>38</v>
      </c>
      <c r="F1161" t="s">
        <v>1307</v>
      </c>
      <c r="G1161" t="s">
        <v>1431</v>
      </c>
      <c r="H1161" t="s">
        <v>1421</v>
      </c>
      <c r="I1161" s="102">
        <v>0.10416666666666667</v>
      </c>
      <c r="J1161" t="s">
        <v>1674</v>
      </c>
      <c r="K1161" s="102">
        <v>0.55555555555555558</v>
      </c>
      <c r="L1161">
        <v>32</v>
      </c>
      <c r="M1161" t="s">
        <v>1335</v>
      </c>
      <c r="N1161" t="s">
        <v>1354</v>
      </c>
      <c r="O1161" s="102">
        <v>0.4375</v>
      </c>
      <c r="P1161">
        <v>75</v>
      </c>
      <c r="Q1161">
        <v>94</v>
      </c>
      <c r="R1161" t="s">
        <v>51</v>
      </c>
      <c r="S1161">
        <v>48</v>
      </c>
      <c r="T1161" s="102">
        <v>0.54861111111111105</v>
      </c>
      <c r="U1161" t="s">
        <v>1762</v>
      </c>
      <c r="V1161">
        <v>19</v>
      </c>
      <c r="W1161" t="s">
        <v>1636</v>
      </c>
      <c r="X1161">
        <v>3</v>
      </c>
      <c r="AB1161" s="77">
        <f t="shared" si="18"/>
        <v>320</v>
      </c>
    </row>
    <row r="1162" spans="1:28" x14ac:dyDescent="0.3">
      <c r="A1162" s="34">
        <v>42800</v>
      </c>
      <c r="B1162">
        <v>1159</v>
      </c>
      <c r="C1162" t="s">
        <v>1282</v>
      </c>
      <c r="D1162" t="s">
        <v>1283</v>
      </c>
      <c r="E1162">
        <v>38</v>
      </c>
      <c r="F1162" t="s">
        <v>1577</v>
      </c>
      <c r="G1162" t="s">
        <v>1465</v>
      </c>
      <c r="H1162" t="s">
        <v>1325</v>
      </c>
      <c r="I1162" s="102">
        <v>1.3888888888888888E-2</v>
      </c>
      <c r="J1162" t="s">
        <v>1478</v>
      </c>
      <c r="K1162" s="102">
        <v>0.22916666666666666</v>
      </c>
      <c r="L1162">
        <v>29</v>
      </c>
      <c r="M1162" t="s">
        <v>1297</v>
      </c>
      <c r="N1162" t="s">
        <v>1674</v>
      </c>
      <c r="O1162" s="102">
        <v>0.40277777777777773</v>
      </c>
      <c r="P1162">
        <v>85</v>
      </c>
      <c r="Q1162">
        <v>94</v>
      </c>
      <c r="R1162" t="s">
        <v>51</v>
      </c>
      <c r="S1162">
        <v>80</v>
      </c>
      <c r="T1162" s="102">
        <v>0.67361111111111116</v>
      </c>
      <c r="U1162" t="s">
        <v>1578</v>
      </c>
      <c r="V1162">
        <v>24</v>
      </c>
      <c r="W1162" t="s">
        <v>1856</v>
      </c>
      <c r="X1162">
        <v>0</v>
      </c>
      <c r="AB1162" s="77">
        <f t="shared" si="18"/>
        <v>290</v>
      </c>
    </row>
    <row r="1163" spans="1:28" x14ac:dyDescent="0.3">
      <c r="A1163" s="34">
        <v>42801</v>
      </c>
      <c r="B1163">
        <v>1159</v>
      </c>
      <c r="C1163" t="s">
        <v>1282</v>
      </c>
      <c r="D1163" t="s">
        <v>1283</v>
      </c>
      <c r="E1163">
        <v>38</v>
      </c>
      <c r="F1163" t="s">
        <v>1292</v>
      </c>
      <c r="G1163" t="s">
        <v>1308</v>
      </c>
      <c r="H1163" t="s">
        <v>1449</v>
      </c>
      <c r="I1163" s="102">
        <v>0.20833333333333334</v>
      </c>
      <c r="J1163" t="s">
        <v>1287</v>
      </c>
      <c r="K1163" s="102">
        <v>0.40277777777777773</v>
      </c>
      <c r="L1163">
        <v>29</v>
      </c>
      <c r="M1163" t="s">
        <v>1301</v>
      </c>
      <c r="N1163" t="s">
        <v>1341</v>
      </c>
      <c r="O1163" s="102">
        <v>0.59722222222222221</v>
      </c>
      <c r="P1163">
        <v>91</v>
      </c>
      <c r="Q1163">
        <v>92</v>
      </c>
      <c r="R1163" t="s">
        <v>51</v>
      </c>
      <c r="S1163">
        <v>78</v>
      </c>
      <c r="T1163" s="102">
        <v>0.40277777777777773</v>
      </c>
      <c r="U1163" t="s">
        <v>1424</v>
      </c>
      <c r="V1163">
        <v>2</v>
      </c>
      <c r="W1163" t="s">
        <v>1420</v>
      </c>
      <c r="X1163">
        <v>6</v>
      </c>
      <c r="AB1163" s="77">
        <f t="shared" si="18"/>
        <v>290</v>
      </c>
    </row>
    <row r="1164" spans="1:28" x14ac:dyDescent="0.3">
      <c r="A1164" s="34">
        <v>42802</v>
      </c>
      <c r="B1164">
        <v>1159</v>
      </c>
      <c r="C1164" t="s">
        <v>1282</v>
      </c>
      <c r="D1164" t="s">
        <v>1283</v>
      </c>
      <c r="E1164">
        <v>38</v>
      </c>
      <c r="F1164" t="s">
        <v>1419</v>
      </c>
      <c r="G1164" t="s">
        <v>1308</v>
      </c>
      <c r="H1164" t="s">
        <v>1496</v>
      </c>
      <c r="I1164" s="102">
        <v>0.3125</v>
      </c>
      <c r="J1164" t="s">
        <v>1394</v>
      </c>
      <c r="K1164" s="102">
        <v>0.40972222222222227</v>
      </c>
      <c r="L1164">
        <v>23</v>
      </c>
      <c r="M1164" t="s">
        <v>1335</v>
      </c>
      <c r="N1164" t="s">
        <v>1301</v>
      </c>
      <c r="O1164" s="102">
        <v>0.27083333333333331</v>
      </c>
      <c r="P1164">
        <v>90</v>
      </c>
      <c r="Q1164">
        <v>93</v>
      </c>
      <c r="R1164" t="s">
        <v>51</v>
      </c>
      <c r="S1164">
        <v>85</v>
      </c>
      <c r="T1164" s="102">
        <v>0.40277777777777773</v>
      </c>
      <c r="U1164" t="s">
        <v>1614</v>
      </c>
      <c r="V1164">
        <v>12</v>
      </c>
      <c r="W1164" t="s">
        <v>1573</v>
      </c>
      <c r="X1164">
        <v>5</v>
      </c>
      <c r="AB1164" s="77">
        <f t="shared" si="18"/>
        <v>230</v>
      </c>
    </row>
    <row r="1165" spans="1:28" x14ac:dyDescent="0.3">
      <c r="A1165" s="34">
        <v>42803</v>
      </c>
      <c r="B1165">
        <v>1159</v>
      </c>
      <c r="C1165" t="s">
        <v>1282</v>
      </c>
      <c r="D1165" t="s">
        <v>1283</v>
      </c>
      <c r="E1165">
        <v>38</v>
      </c>
      <c r="F1165" t="s">
        <v>1383</v>
      </c>
      <c r="G1165" t="s">
        <v>1465</v>
      </c>
      <c r="H1165" t="s">
        <v>1481</v>
      </c>
      <c r="I1165" s="102">
        <v>0.99930555555555556</v>
      </c>
      <c r="J1165" t="s">
        <v>1651</v>
      </c>
      <c r="K1165" s="102">
        <v>0.50694444444444442</v>
      </c>
      <c r="L1165">
        <v>7</v>
      </c>
      <c r="M1165" t="s">
        <v>1329</v>
      </c>
      <c r="N1165" t="s">
        <v>1351</v>
      </c>
      <c r="O1165" s="102">
        <v>0.55555555555555558</v>
      </c>
      <c r="P1165">
        <v>91</v>
      </c>
      <c r="Q1165">
        <v>95</v>
      </c>
      <c r="R1165" s="102">
        <v>0.88194444444444453</v>
      </c>
      <c r="S1165">
        <v>83</v>
      </c>
      <c r="T1165" t="s">
        <v>51</v>
      </c>
      <c r="U1165" t="s">
        <v>1873</v>
      </c>
      <c r="V1165">
        <v>0</v>
      </c>
      <c r="W1165" t="s">
        <v>1705</v>
      </c>
      <c r="X1165">
        <v>24</v>
      </c>
      <c r="AB1165" s="77">
        <f t="shared" si="18"/>
        <v>70</v>
      </c>
    </row>
    <row r="1166" spans="1:28" x14ac:dyDescent="0.3">
      <c r="A1166" s="34">
        <v>42804</v>
      </c>
      <c r="B1166">
        <v>1159</v>
      </c>
      <c r="C1166" t="s">
        <v>1282</v>
      </c>
      <c r="D1166" t="s">
        <v>1283</v>
      </c>
      <c r="E1166">
        <v>38</v>
      </c>
      <c r="F1166" t="s">
        <v>1354</v>
      </c>
      <c r="G1166" t="s">
        <v>1308</v>
      </c>
      <c r="H1166" t="s">
        <v>1582</v>
      </c>
      <c r="I1166" s="102">
        <v>0.22916666666666666</v>
      </c>
      <c r="J1166" t="s">
        <v>1617</v>
      </c>
      <c r="K1166" s="102">
        <v>0.625</v>
      </c>
      <c r="L1166">
        <v>5</v>
      </c>
      <c r="M1166" t="s">
        <v>1288</v>
      </c>
      <c r="N1166" t="s">
        <v>1391</v>
      </c>
      <c r="O1166" s="102">
        <v>0.49305555555555558</v>
      </c>
      <c r="P1166">
        <v>91</v>
      </c>
      <c r="Q1166">
        <v>95</v>
      </c>
      <c r="R1166" t="s">
        <v>51</v>
      </c>
      <c r="S1166">
        <v>81</v>
      </c>
      <c r="T1166" s="102">
        <v>0.38194444444444442</v>
      </c>
      <c r="U1166" t="s">
        <v>1705</v>
      </c>
      <c r="V1166">
        <v>0</v>
      </c>
      <c r="W1166" t="s">
        <v>1567</v>
      </c>
      <c r="X1166">
        <v>24</v>
      </c>
      <c r="AB1166" s="77">
        <f t="shared" si="18"/>
        <v>50</v>
      </c>
    </row>
    <row r="1167" spans="1:28" x14ac:dyDescent="0.3">
      <c r="A1167" s="34">
        <v>42805</v>
      </c>
      <c r="B1167">
        <v>1159</v>
      </c>
      <c r="C1167" t="s">
        <v>1282</v>
      </c>
      <c r="D1167" t="s">
        <v>1283</v>
      </c>
      <c r="E1167">
        <v>38</v>
      </c>
      <c r="F1167" t="s">
        <v>1307</v>
      </c>
      <c r="G1167" t="s">
        <v>1308</v>
      </c>
      <c r="H1167" t="s">
        <v>1510</v>
      </c>
      <c r="I1167" s="102">
        <v>0.24305555555555555</v>
      </c>
      <c r="J1167" t="s">
        <v>1597</v>
      </c>
      <c r="K1167" s="102">
        <v>0.52777777777777779</v>
      </c>
      <c r="L1167">
        <v>29</v>
      </c>
      <c r="M1167" t="s">
        <v>1288</v>
      </c>
      <c r="N1167" t="s">
        <v>1295</v>
      </c>
      <c r="O1167" s="102">
        <v>0.40277777777777773</v>
      </c>
      <c r="P1167">
        <v>80</v>
      </c>
      <c r="Q1167">
        <v>94</v>
      </c>
      <c r="R1167" t="s">
        <v>51</v>
      </c>
      <c r="S1167">
        <v>62</v>
      </c>
      <c r="T1167" s="102">
        <v>0.36805555555555558</v>
      </c>
      <c r="U1167" t="s">
        <v>1600</v>
      </c>
      <c r="V1167">
        <v>22</v>
      </c>
      <c r="W1167" t="s">
        <v>1520</v>
      </c>
      <c r="X1167">
        <v>8</v>
      </c>
      <c r="AB1167" s="77">
        <f t="shared" si="18"/>
        <v>290</v>
      </c>
    </row>
    <row r="1168" spans="1:28" x14ac:dyDescent="0.3">
      <c r="A1168" s="34">
        <v>42806</v>
      </c>
      <c r="B1168">
        <v>1159</v>
      </c>
      <c r="C1168" t="s">
        <v>1282</v>
      </c>
      <c r="D1168" t="s">
        <v>1283</v>
      </c>
      <c r="E1168">
        <v>38</v>
      </c>
      <c r="F1168" t="s">
        <v>1309</v>
      </c>
      <c r="G1168" t="s">
        <v>1321</v>
      </c>
      <c r="H1168" t="s">
        <v>1316</v>
      </c>
      <c r="I1168" s="102">
        <v>0.77777777777777779</v>
      </c>
      <c r="J1168" t="s">
        <v>1577</v>
      </c>
      <c r="K1168" t="s">
        <v>51</v>
      </c>
      <c r="L1168">
        <v>29</v>
      </c>
      <c r="M1168" t="s">
        <v>1316</v>
      </c>
      <c r="N1168" t="s">
        <v>1665</v>
      </c>
      <c r="O1168" s="102">
        <v>0.375</v>
      </c>
      <c r="P1168">
        <v>85</v>
      </c>
      <c r="Q1168">
        <v>94</v>
      </c>
      <c r="R1168" s="102">
        <v>0</v>
      </c>
      <c r="S1168">
        <v>74</v>
      </c>
      <c r="T1168" s="102">
        <v>0.57638888888888895</v>
      </c>
      <c r="U1168" t="s">
        <v>1873</v>
      </c>
      <c r="V1168" t="s">
        <v>51</v>
      </c>
      <c r="W1168" t="s">
        <v>1660</v>
      </c>
      <c r="X1168">
        <v>7</v>
      </c>
      <c r="AB1168" s="77">
        <f t="shared" si="18"/>
        <v>290</v>
      </c>
    </row>
    <row r="1169" spans="1:28" x14ac:dyDescent="0.3">
      <c r="A1169" s="34">
        <v>42807</v>
      </c>
      <c r="B1169">
        <v>1159</v>
      </c>
      <c r="C1169" t="s">
        <v>1282</v>
      </c>
      <c r="D1169" t="s">
        <v>1283</v>
      </c>
      <c r="E1169">
        <v>38</v>
      </c>
      <c r="F1169" t="s">
        <v>1449</v>
      </c>
      <c r="G1169" t="s">
        <v>1444</v>
      </c>
      <c r="H1169" t="s">
        <v>1339</v>
      </c>
      <c r="I1169" s="102">
        <v>0.65972222222222221</v>
      </c>
      <c r="J1169" t="s">
        <v>1383</v>
      </c>
      <c r="K1169" s="102">
        <v>0.4861111111111111</v>
      </c>
      <c r="L1169">
        <v>33</v>
      </c>
      <c r="M1169" t="s">
        <v>1396</v>
      </c>
      <c r="N1169" t="s">
        <v>1530</v>
      </c>
      <c r="O1169" s="102">
        <v>4.8611111111111112E-2</v>
      </c>
      <c r="P1169">
        <v>80</v>
      </c>
      <c r="Q1169">
        <v>94</v>
      </c>
      <c r="R1169" t="s">
        <v>51</v>
      </c>
      <c r="S1169">
        <v>71</v>
      </c>
      <c r="T1169" s="102">
        <v>0.20833333333333334</v>
      </c>
      <c r="U1169" t="s">
        <v>1859</v>
      </c>
      <c r="V1169">
        <v>23</v>
      </c>
      <c r="W1169" t="s">
        <v>1317</v>
      </c>
      <c r="X1169">
        <v>2</v>
      </c>
      <c r="AB1169" s="77">
        <f t="shared" si="18"/>
        <v>330</v>
      </c>
    </row>
    <row r="1170" spans="1:28" x14ac:dyDescent="0.3">
      <c r="A1170" s="34">
        <v>42808</v>
      </c>
      <c r="B1170">
        <v>1159</v>
      </c>
      <c r="C1170" t="s">
        <v>1282</v>
      </c>
      <c r="D1170" t="s">
        <v>1283</v>
      </c>
      <c r="E1170">
        <v>38</v>
      </c>
      <c r="F1170" t="s">
        <v>1325</v>
      </c>
      <c r="G1170" t="s">
        <v>1308</v>
      </c>
      <c r="H1170" t="s">
        <v>1410</v>
      </c>
      <c r="I1170" s="102">
        <v>0.99930555555555556</v>
      </c>
      <c r="J1170" t="s">
        <v>1671</v>
      </c>
      <c r="K1170" s="102">
        <v>0.47916666666666669</v>
      </c>
      <c r="L1170">
        <v>7</v>
      </c>
      <c r="M1170" t="s">
        <v>1435</v>
      </c>
      <c r="N1170" t="s">
        <v>1286</v>
      </c>
      <c r="O1170" s="102">
        <v>0.66666666666666663</v>
      </c>
      <c r="P1170">
        <v>92</v>
      </c>
      <c r="Q1170">
        <v>94</v>
      </c>
      <c r="R1170" t="s">
        <v>51</v>
      </c>
      <c r="S1170">
        <v>90</v>
      </c>
      <c r="T1170" t="s">
        <v>51</v>
      </c>
      <c r="U1170" t="s">
        <v>2089</v>
      </c>
      <c r="V1170">
        <v>10</v>
      </c>
      <c r="W1170" t="s">
        <v>1438</v>
      </c>
      <c r="X1170" t="s">
        <v>51</v>
      </c>
      <c r="AB1170" s="77">
        <f t="shared" si="18"/>
        <v>70</v>
      </c>
    </row>
    <row r="1171" spans="1:28" x14ac:dyDescent="0.3">
      <c r="A1171" s="34">
        <v>42809</v>
      </c>
      <c r="B1171">
        <v>1159</v>
      </c>
      <c r="C1171" t="s">
        <v>1282</v>
      </c>
      <c r="D1171" t="s">
        <v>1283</v>
      </c>
      <c r="E1171">
        <v>38</v>
      </c>
      <c r="F1171" t="s">
        <v>1375</v>
      </c>
      <c r="G1171" t="s">
        <v>1308</v>
      </c>
      <c r="H1171" t="s">
        <v>1464</v>
      </c>
      <c r="I1171" s="102">
        <v>0.30555555555555552</v>
      </c>
      <c r="J1171" t="s">
        <v>1612</v>
      </c>
      <c r="K1171" s="102">
        <v>0.4861111111111111</v>
      </c>
      <c r="L1171">
        <v>8</v>
      </c>
      <c r="M1171" t="s">
        <v>1340</v>
      </c>
      <c r="N1171" t="s">
        <v>1440</v>
      </c>
      <c r="O1171" s="102">
        <v>0.63888888888888895</v>
      </c>
      <c r="P1171">
        <v>92</v>
      </c>
      <c r="Q1171">
        <v>94</v>
      </c>
      <c r="R1171" t="s">
        <v>51</v>
      </c>
      <c r="S1171">
        <v>86</v>
      </c>
      <c r="T1171" s="102">
        <v>0.3888888888888889</v>
      </c>
      <c r="U1171" t="s">
        <v>1438</v>
      </c>
      <c r="V1171">
        <v>0</v>
      </c>
      <c r="W1171" t="s">
        <v>1311</v>
      </c>
      <c r="X1171">
        <v>24</v>
      </c>
      <c r="AB1171" s="77">
        <f t="shared" si="18"/>
        <v>80</v>
      </c>
    </row>
    <row r="1172" spans="1:28" x14ac:dyDescent="0.3">
      <c r="A1172" s="34">
        <v>42810</v>
      </c>
      <c r="B1172">
        <v>1159</v>
      </c>
      <c r="C1172" t="s">
        <v>1282</v>
      </c>
      <c r="D1172" t="s">
        <v>1283</v>
      </c>
      <c r="E1172">
        <v>38</v>
      </c>
      <c r="F1172" t="s">
        <v>1333</v>
      </c>
      <c r="G1172" t="s">
        <v>1308</v>
      </c>
      <c r="H1172" t="s">
        <v>1316</v>
      </c>
      <c r="I1172" s="102">
        <v>0.1111111111111111</v>
      </c>
      <c r="J1172" t="s">
        <v>1357</v>
      </c>
      <c r="K1172" s="102">
        <v>0.625</v>
      </c>
      <c r="L1172">
        <v>28</v>
      </c>
      <c r="M1172" t="s">
        <v>1703</v>
      </c>
      <c r="N1172" t="s">
        <v>1322</v>
      </c>
      <c r="O1172" s="102">
        <v>0.97916666666666663</v>
      </c>
      <c r="P1172">
        <v>93</v>
      </c>
      <c r="Q1172">
        <v>94</v>
      </c>
      <c r="R1172" t="s">
        <v>51</v>
      </c>
      <c r="S1172">
        <v>88</v>
      </c>
      <c r="T1172" s="102">
        <v>0.61111111111111105</v>
      </c>
      <c r="U1172" t="s">
        <v>1311</v>
      </c>
      <c r="V1172">
        <v>0</v>
      </c>
      <c r="W1172" t="s">
        <v>1525</v>
      </c>
      <c r="X1172">
        <v>15</v>
      </c>
      <c r="AB1172" s="77">
        <f t="shared" si="18"/>
        <v>280</v>
      </c>
    </row>
    <row r="1173" spans="1:28" x14ac:dyDescent="0.3">
      <c r="A1173" s="34">
        <v>42811</v>
      </c>
      <c r="B1173">
        <v>1159</v>
      </c>
      <c r="C1173" t="s">
        <v>1282</v>
      </c>
      <c r="D1173" t="s">
        <v>1283</v>
      </c>
      <c r="E1173">
        <v>38</v>
      </c>
      <c r="F1173" t="s">
        <v>1383</v>
      </c>
      <c r="G1173" t="s">
        <v>1308</v>
      </c>
      <c r="H1173" t="s">
        <v>1333</v>
      </c>
      <c r="I1173" s="102">
        <v>0.91666666666666663</v>
      </c>
      <c r="J1173" t="s">
        <v>1368</v>
      </c>
      <c r="K1173" s="102">
        <v>0.58333333333333337</v>
      </c>
      <c r="L1173">
        <v>27</v>
      </c>
      <c r="M1173" t="s">
        <v>1335</v>
      </c>
      <c r="N1173" t="s">
        <v>1356</v>
      </c>
      <c r="O1173" s="102">
        <v>5.5555555555555552E-2</v>
      </c>
      <c r="P1173">
        <v>81</v>
      </c>
      <c r="Q1173">
        <v>94</v>
      </c>
      <c r="R1173" s="102">
        <v>0</v>
      </c>
      <c r="S1173">
        <v>78</v>
      </c>
      <c r="T1173" s="102">
        <v>0.2986111111111111</v>
      </c>
      <c r="U1173" t="s">
        <v>1317</v>
      </c>
      <c r="V1173">
        <v>21</v>
      </c>
      <c r="W1173" t="s">
        <v>1499</v>
      </c>
      <c r="X1173">
        <v>0</v>
      </c>
      <c r="AB1173" s="77">
        <f t="shared" si="18"/>
        <v>270</v>
      </c>
    </row>
    <row r="1174" spans="1:28" x14ac:dyDescent="0.3">
      <c r="A1174" s="34">
        <v>42812</v>
      </c>
      <c r="B1174">
        <v>1159</v>
      </c>
      <c r="C1174" t="s">
        <v>1282</v>
      </c>
      <c r="D1174" t="s">
        <v>1283</v>
      </c>
      <c r="E1174">
        <v>38</v>
      </c>
      <c r="F1174" t="s">
        <v>1497</v>
      </c>
      <c r="G1174" t="s">
        <v>1308</v>
      </c>
      <c r="H1174" t="s">
        <v>1501</v>
      </c>
      <c r="I1174" s="102">
        <v>0.20138888888888887</v>
      </c>
      <c r="J1174" t="s">
        <v>1300</v>
      </c>
      <c r="K1174" s="102">
        <v>0.54861111111111105</v>
      </c>
      <c r="L1174">
        <v>8</v>
      </c>
      <c r="M1174" t="s">
        <v>1396</v>
      </c>
      <c r="N1174" t="s">
        <v>1322</v>
      </c>
      <c r="O1174" s="102">
        <v>0.75</v>
      </c>
      <c r="P1174">
        <v>78</v>
      </c>
      <c r="Q1174">
        <v>91</v>
      </c>
      <c r="R1174" s="102">
        <v>2.0833333333333332E-2</v>
      </c>
      <c r="S1174">
        <v>66</v>
      </c>
      <c r="T1174" t="s">
        <v>51</v>
      </c>
      <c r="U1174" t="s">
        <v>1397</v>
      </c>
      <c r="V1174">
        <v>12</v>
      </c>
      <c r="W1174" t="s">
        <v>1692</v>
      </c>
      <c r="X1174">
        <v>24</v>
      </c>
      <c r="AB1174" s="77">
        <f t="shared" si="18"/>
        <v>80</v>
      </c>
    </row>
    <row r="1175" spans="1:28" x14ac:dyDescent="0.3">
      <c r="A1175" s="34">
        <v>42813</v>
      </c>
      <c r="B1175">
        <v>1159</v>
      </c>
      <c r="C1175" t="s">
        <v>1282</v>
      </c>
      <c r="D1175" t="s">
        <v>1283</v>
      </c>
      <c r="E1175">
        <v>38</v>
      </c>
      <c r="F1175" t="s">
        <v>1284</v>
      </c>
      <c r="G1175" t="s">
        <v>1308</v>
      </c>
      <c r="H1175" t="s">
        <v>1375</v>
      </c>
      <c r="I1175" s="102">
        <v>0.25</v>
      </c>
      <c r="J1175" t="s">
        <v>1556</v>
      </c>
      <c r="K1175" s="102">
        <v>0.45833333333333331</v>
      </c>
      <c r="L1175">
        <v>36</v>
      </c>
      <c r="M1175" t="s">
        <v>1358</v>
      </c>
      <c r="N1175" t="s">
        <v>1456</v>
      </c>
      <c r="O1175" s="102">
        <v>0.55555555555555558</v>
      </c>
      <c r="P1175">
        <v>81</v>
      </c>
      <c r="Q1175">
        <v>88</v>
      </c>
      <c r="R1175" t="s">
        <v>51</v>
      </c>
      <c r="S1175">
        <v>71</v>
      </c>
      <c r="T1175" s="102">
        <v>0.4513888888888889</v>
      </c>
      <c r="U1175" t="s">
        <v>1392</v>
      </c>
      <c r="V1175">
        <v>1</v>
      </c>
      <c r="W1175" t="s">
        <v>1353</v>
      </c>
      <c r="X1175">
        <v>24</v>
      </c>
      <c r="AB1175" s="77">
        <f t="shared" si="18"/>
        <v>360</v>
      </c>
    </row>
    <row r="1176" spans="1:28" x14ac:dyDescent="0.3">
      <c r="A1176" s="34">
        <v>42814</v>
      </c>
      <c r="B1176">
        <v>1159</v>
      </c>
      <c r="C1176" t="s">
        <v>1282</v>
      </c>
      <c r="D1176" t="s">
        <v>1283</v>
      </c>
      <c r="E1176">
        <v>38</v>
      </c>
      <c r="F1176" t="s">
        <v>1354</v>
      </c>
      <c r="G1176" t="s">
        <v>1381</v>
      </c>
      <c r="H1176" t="s">
        <v>1294</v>
      </c>
      <c r="I1176" s="102">
        <v>0.99930555555555556</v>
      </c>
      <c r="J1176" t="s">
        <v>1523</v>
      </c>
      <c r="K1176" s="102">
        <v>0.49305555555555558</v>
      </c>
      <c r="L1176">
        <v>32</v>
      </c>
      <c r="M1176" t="s">
        <v>1288</v>
      </c>
      <c r="N1176" t="s">
        <v>1327</v>
      </c>
      <c r="O1176" s="102">
        <v>0.66666666666666663</v>
      </c>
      <c r="P1176">
        <v>79</v>
      </c>
      <c r="Q1176">
        <v>88</v>
      </c>
      <c r="R1176" s="102">
        <v>0.6875</v>
      </c>
      <c r="S1176">
        <v>72</v>
      </c>
      <c r="T1176" s="102">
        <v>0.5</v>
      </c>
      <c r="U1176" t="s">
        <v>1353</v>
      </c>
      <c r="V1176">
        <v>0</v>
      </c>
      <c r="W1176" t="s">
        <v>1725</v>
      </c>
      <c r="X1176">
        <v>7</v>
      </c>
      <c r="AB1176" s="77">
        <f t="shared" si="18"/>
        <v>320</v>
      </c>
    </row>
    <row r="1177" spans="1:28" x14ac:dyDescent="0.3">
      <c r="A1177" s="34">
        <v>42815</v>
      </c>
      <c r="B1177">
        <v>1159</v>
      </c>
      <c r="C1177" t="s">
        <v>1282</v>
      </c>
      <c r="D1177" t="s">
        <v>1283</v>
      </c>
      <c r="E1177">
        <v>38</v>
      </c>
      <c r="F1177" t="s">
        <v>1375</v>
      </c>
      <c r="G1177" t="s">
        <v>1561</v>
      </c>
      <c r="H1177" t="s">
        <v>1484</v>
      </c>
      <c r="I1177" s="102">
        <v>0.98611111111111116</v>
      </c>
      <c r="J1177" t="s">
        <v>1302</v>
      </c>
      <c r="K1177" s="102">
        <v>0.20833333333333334</v>
      </c>
      <c r="L1177">
        <v>31</v>
      </c>
      <c r="M1177" t="s">
        <v>1310</v>
      </c>
      <c r="N1177" t="s">
        <v>1686</v>
      </c>
      <c r="O1177" s="102">
        <v>0.23611111111111113</v>
      </c>
      <c r="P1177">
        <v>86</v>
      </c>
      <c r="Q1177">
        <v>94</v>
      </c>
      <c r="R1177" t="s">
        <v>51</v>
      </c>
      <c r="S1177">
        <v>82</v>
      </c>
      <c r="T1177" t="s">
        <v>51</v>
      </c>
      <c r="U1177" t="s">
        <v>1662</v>
      </c>
      <c r="V1177">
        <v>11</v>
      </c>
      <c r="W1177" t="s">
        <v>1685</v>
      </c>
      <c r="X1177">
        <v>24</v>
      </c>
      <c r="AB1177" s="77">
        <f t="shared" si="18"/>
        <v>310</v>
      </c>
    </row>
    <row r="1178" spans="1:28" x14ac:dyDescent="0.3">
      <c r="A1178" s="34">
        <v>42816</v>
      </c>
      <c r="B1178">
        <v>1159</v>
      </c>
      <c r="C1178" t="s">
        <v>1282</v>
      </c>
      <c r="D1178" t="s">
        <v>1283</v>
      </c>
      <c r="E1178">
        <v>38</v>
      </c>
      <c r="F1178" t="s">
        <v>1582</v>
      </c>
      <c r="G1178" t="s">
        <v>1404</v>
      </c>
      <c r="H1178" t="s">
        <v>1396</v>
      </c>
      <c r="I1178" s="102">
        <v>0.98611111111111116</v>
      </c>
      <c r="J1178" t="s">
        <v>1336</v>
      </c>
      <c r="K1178" s="102">
        <v>0.54166666666666663</v>
      </c>
      <c r="L1178">
        <v>29</v>
      </c>
      <c r="M1178" t="s">
        <v>1289</v>
      </c>
      <c r="N1178" t="s">
        <v>1334</v>
      </c>
      <c r="O1178" s="102">
        <v>0.31944444444444448</v>
      </c>
      <c r="P1178">
        <v>82</v>
      </c>
      <c r="Q1178">
        <v>94</v>
      </c>
      <c r="R1178" t="s">
        <v>51</v>
      </c>
      <c r="S1178">
        <v>75</v>
      </c>
      <c r="T1178" t="s">
        <v>51</v>
      </c>
      <c r="U1178" t="s">
        <v>1685</v>
      </c>
      <c r="V1178">
        <v>0</v>
      </c>
      <c r="W1178" t="s">
        <v>1967</v>
      </c>
      <c r="X1178">
        <v>17</v>
      </c>
      <c r="AB1178" s="77">
        <f t="shared" si="18"/>
        <v>290</v>
      </c>
    </row>
    <row r="1179" spans="1:28" x14ac:dyDescent="0.3">
      <c r="A1179" s="34">
        <v>42817</v>
      </c>
      <c r="B1179">
        <v>1159</v>
      </c>
      <c r="C1179" t="s">
        <v>1282</v>
      </c>
      <c r="D1179" t="s">
        <v>1283</v>
      </c>
      <c r="E1179">
        <v>38</v>
      </c>
      <c r="F1179" t="s">
        <v>1439</v>
      </c>
      <c r="G1179" t="s">
        <v>1561</v>
      </c>
      <c r="H1179" t="s">
        <v>1435</v>
      </c>
      <c r="I1179" s="102">
        <v>9.7222222222222224E-2</v>
      </c>
      <c r="J1179" t="s">
        <v>1341</v>
      </c>
      <c r="K1179" s="102">
        <v>0.55555555555555558</v>
      </c>
      <c r="L1179">
        <v>31</v>
      </c>
      <c r="M1179" t="s">
        <v>1347</v>
      </c>
      <c r="N1179" t="s">
        <v>1333</v>
      </c>
      <c r="O1179" s="102">
        <v>0.6875</v>
      </c>
      <c r="P1179">
        <v>73</v>
      </c>
      <c r="Q1179">
        <v>94</v>
      </c>
      <c r="R1179" s="102">
        <v>6.9444444444444434E-2</v>
      </c>
      <c r="S1179">
        <v>50</v>
      </c>
      <c r="T1179" s="102">
        <v>0.55555555555555558</v>
      </c>
      <c r="U1179" t="s">
        <v>1618</v>
      </c>
      <c r="V1179">
        <v>24</v>
      </c>
      <c r="W1179" t="s">
        <v>1908</v>
      </c>
      <c r="X1179">
        <v>14</v>
      </c>
      <c r="AB1179" s="77">
        <f t="shared" si="18"/>
        <v>310</v>
      </c>
    </row>
    <row r="1180" spans="1:28" x14ac:dyDescent="0.3">
      <c r="A1180" s="34">
        <v>42818</v>
      </c>
      <c r="B1180">
        <v>1159</v>
      </c>
      <c r="C1180" t="s">
        <v>1282</v>
      </c>
      <c r="D1180" t="s">
        <v>1283</v>
      </c>
      <c r="E1180">
        <v>38</v>
      </c>
      <c r="F1180" t="s">
        <v>1316</v>
      </c>
      <c r="G1180" t="s">
        <v>1485</v>
      </c>
      <c r="H1180" t="s">
        <v>1355</v>
      </c>
      <c r="I1180" s="102">
        <v>0.27083333333333331</v>
      </c>
      <c r="J1180" t="s">
        <v>1371</v>
      </c>
      <c r="K1180" s="102">
        <v>0.52083333333333337</v>
      </c>
      <c r="L1180">
        <v>7</v>
      </c>
      <c r="M1180" t="s">
        <v>1310</v>
      </c>
      <c r="N1180" t="s">
        <v>1284</v>
      </c>
      <c r="O1180" s="102">
        <v>0.65972222222222221</v>
      </c>
      <c r="P1180">
        <v>75</v>
      </c>
      <c r="Q1180">
        <v>94</v>
      </c>
      <c r="R1180" t="s">
        <v>51</v>
      </c>
      <c r="S1180">
        <v>60</v>
      </c>
      <c r="T1180" s="102">
        <v>0.52083333333333337</v>
      </c>
      <c r="U1180" t="s">
        <v>1713</v>
      </c>
      <c r="V1180">
        <v>21</v>
      </c>
      <c r="W1180" t="s">
        <v>1872</v>
      </c>
      <c r="X1180">
        <v>1</v>
      </c>
      <c r="AB1180" s="77">
        <f t="shared" si="18"/>
        <v>70</v>
      </c>
    </row>
    <row r="1181" spans="1:28" x14ac:dyDescent="0.3">
      <c r="A1181" s="34">
        <v>42819</v>
      </c>
      <c r="B1181">
        <v>1159</v>
      </c>
      <c r="C1181" t="s">
        <v>1282</v>
      </c>
      <c r="D1181" t="s">
        <v>1283</v>
      </c>
      <c r="E1181">
        <v>38</v>
      </c>
      <c r="F1181" t="s">
        <v>1484</v>
      </c>
      <c r="G1181" t="s">
        <v>1336</v>
      </c>
      <c r="H1181" t="s">
        <v>1327</v>
      </c>
      <c r="I1181" s="102">
        <v>1.3888888888888888E-2</v>
      </c>
      <c r="J1181" t="s">
        <v>1314</v>
      </c>
      <c r="K1181" s="102">
        <v>0.25</v>
      </c>
      <c r="L1181">
        <v>30</v>
      </c>
      <c r="M1181" t="s">
        <v>1296</v>
      </c>
      <c r="N1181" t="s">
        <v>1354</v>
      </c>
      <c r="O1181" s="102">
        <v>0.25</v>
      </c>
      <c r="P1181">
        <v>91</v>
      </c>
      <c r="Q1181">
        <v>94</v>
      </c>
      <c r="R1181" t="s">
        <v>51</v>
      </c>
      <c r="S1181">
        <v>75</v>
      </c>
      <c r="T1181" s="102">
        <v>0.22222222222222221</v>
      </c>
      <c r="U1181" t="s">
        <v>1477</v>
      </c>
      <c r="V1181">
        <v>0</v>
      </c>
      <c r="W1181" t="s">
        <v>1821</v>
      </c>
      <c r="X1181">
        <v>20</v>
      </c>
      <c r="AB1181" s="77">
        <f t="shared" si="18"/>
        <v>300</v>
      </c>
    </row>
    <row r="1182" spans="1:28" x14ac:dyDescent="0.3">
      <c r="A1182" s="34">
        <v>42820</v>
      </c>
      <c r="B1182">
        <v>1159</v>
      </c>
      <c r="C1182" t="s">
        <v>1282</v>
      </c>
      <c r="D1182" t="s">
        <v>1283</v>
      </c>
      <c r="E1182">
        <v>38</v>
      </c>
      <c r="F1182" t="s">
        <v>1362</v>
      </c>
      <c r="G1182" t="s">
        <v>1465</v>
      </c>
      <c r="H1182" t="s">
        <v>1327</v>
      </c>
      <c r="I1182" s="102">
        <v>0.16666666666666666</v>
      </c>
      <c r="J1182" t="s">
        <v>1583</v>
      </c>
      <c r="K1182" s="102">
        <v>0.4513888888888889</v>
      </c>
      <c r="L1182">
        <v>15</v>
      </c>
      <c r="M1182" t="s">
        <v>1296</v>
      </c>
      <c r="N1182" t="s">
        <v>1304</v>
      </c>
      <c r="O1182" s="102">
        <v>0.875</v>
      </c>
      <c r="P1182">
        <v>49</v>
      </c>
      <c r="Q1182">
        <v>94</v>
      </c>
      <c r="R1182" t="s">
        <v>51</v>
      </c>
      <c r="S1182">
        <v>38</v>
      </c>
      <c r="T1182" s="102">
        <v>0.4513888888888889</v>
      </c>
      <c r="U1182" t="s">
        <v>1548</v>
      </c>
      <c r="V1182">
        <v>12</v>
      </c>
      <c r="W1182" t="s">
        <v>1812</v>
      </c>
      <c r="X1182">
        <v>24</v>
      </c>
      <c r="AB1182" s="77">
        <f t="shared" si="18"/>
        <v>150</v>
      </c>
    </row>
    <row r="1183" spans="1:28" x14ac:dyDescent="0.3">
      <c r="A1183" s="34">
        <v>42821</v>
      </c>
      <c r="B1183">
        <v>1159</v>
      </c>
      <c r="C1183" t="s">
        <v>1282</v>
      </c>
      <c r="D1183" t="s">
        <v>1283</v>
      </c>
      <c r="E1183">
        <v>38</v>
      </c>
      <c r="F1183" t="s">
        <v>1357</v>
      </c>
      <c r="G1183" t="s">
        <v>1308</v>
      </c>
      <c r="H1183" t="s">
        <v>1344</v>
      </c>
      <c r="I1183" s="102">
        <v>0.98611111111111116</v>
      </c>
      <c r="J1183" t="s">
        <v>1715</v>
      </c>
      <c r="K1183" s="102">
        <v>0.375</v>
      </c>
      <c r="L1183">
        <v>11</v>
      </c>
      <c r="M1183" t="s">
        <v>1435</v>
      </c>
      <c r="N1183" t="s">
        <v>1333</v>
      </c>
      <c r="O1183" s="102">
        <v>1.3888888888888888E-2</v>
      </c>
      <c r="P1183">
        <v>62</v>
      </c>
      <c r="Q1183">
        <v>88</v>
      </c>
      <c r="R1183" s="102">
        <v>0.96527777777777779</v>
      </c>
      <c r="S1183">
        <v>48</v>
      </c>
      <c r="T1183" s="102">
        <v>0.38194444444444442</v>
      </c>
      <c r="U1183" t="s">
        <v>1639</v>
      </c>
      <c r="V1183">
        <v>24</v>
      </c>
      <c r="W1183" t="s">
        <v>1788</v>
      </c>
      <c r="X1183">
        <v>0</v>
      </c>
      <c r="AB1183" s="77">
        <f t="shared" si="18"/>
        <v>110</v>
      </c>
    </row>
    <row r="1184" spans="1:28" x14ac:dyDescent="0.3">
      <c r="A1184" s="34">
        <v>42822</v>
      </c>
      <c r="B1184">
        <v>1159</v>
      </c>
      <c r="C1184" t="s">
        <v>1282</v>
      </c>
      <c r="D1184" t="s">
        <v>1283</v>
      </c>
      <c r="E1184">
        <v>38</v>
      </c>
      <c r="F1184" t="s">
        <v>1302</v>
      </c>
      <c r="G1184" t="s">
        <v>1308</v>
      </c>
      <c r="H1184" t="s">
        <v>1475</v>
      </c>
      <c r="I1184" s="102">
        <v>0.27777777777777779</v>
      </c>
      <c r="J1184" t="s">
        <v>1328</v>
      </c>
      <c r="K1184" s="102">
        <v>0.5</v>
      </c>
      <c r="L1184">
        <v>8</v>
      </c>
      <c r="M1184" t="s">
        <v>1347</v>
      </c>
      <c r="N1184" t="s">
        <v>1356</v>
      </c>
      <c r="O1184" s="102">
        <v>0.60416666666666663</v>
      </c>
      <c r="P1184">
        <v>86</v>
      </c>
      <c r="Q1184">
        <v>91</v>
      </c>
      <c r="R1184" t="s">
        <v>51</v>
      </c>
      <c r="S1184">
        <v>67</v>
      </c>
      <c r="T1184" s="102">
        <v>0.4375</v>
      </c>
      <c r="U1184" t="s">
        <v>1871</v>
      </c>
      <c r="V1184">
        <v>10</v>
      </c>
      <c r="W1184" t="s">
        <v>1639</v>
      </c>
      <c r="X1184">
        <v>0</v>
      </c>
      <c r="AB1184" s="77">
        <f t="shared" si="18"/>
        <v>80</v>
      </c>
    </row>
    <row r="1185" spans="1:28" x14ac:dyDescent="0.3">
      <c r="A1185" s="34">
        <v>42823</v>
      </c>
      <c r="B1185">
        <v>1159</v>
      </c>
      <c r="C1185" t="s">
        <v>1282</v>
      </c>
      <c r="D1185" t="s">
        <v>1283</v>
      </c>
      <c r="E1185">
        <v>38</v>
      </c>
      <c r="F1185" t="s">
        <v>1478</v>
      </c>
      <c r="G1185" t="s">
        <v>1308</v>
      </c>
      <c r="H1185" t="s">
        <v>1814</v>
      </c>
      <c r="I1185" s="102">
        <v>8.3333333333333329E-2</v>
      </c>
      <c r="J1185" t="s">
        <v>1696</v>
      </c>
      <c r="K1185" s="102">
        <v>0.40277777777777773</v>
      </c>
      <c r="L1185">
        <v>23</v>
      </c>
      <c r="M1185" t="s">
        <v>1296</v>
      </c>
      <c r="N1185" t="s">
        <v>1289</v>
      </c>
      <c r="O1185" s="102">
        <v>0.20833333333333334</v>
      </c>
      <c r="P1185">
        <v>76</v>
      </c>
      <c r="Q1185">
        <v>88</v>
      </c>
      <c r="R1185" t="s">
        <v>51</v>
      </c>
      <c r="S1185">
        <v>53</v>
      </c>
      <c r="T1185" s="102">
        <v>0.4375</v>
      </c>
      <c r="U1185" t="s">
        <v>1350</v>
      </c>
      <c r="V1185">
        <v>0</v>
      </c>
      <c r="W1185" t="s">
        <v>1687</v>
      </c>
      <c r="X1185">
        <v>18</v>
      </c>
      <c r="AB1185" s="77">
        <f t="shared" si="18"/>
        <v>230</v>
      </c>
    </row>
    <row r="1186" spans="1:28" x14ac:dyDescent="0.3">
      <c r="A1186" s="34">
        <v>42824</v>
      </c>
      <c r="B1186">
        <v>1159</v>
      </c>
      <c r="C1186" t="s">
        <v>1282</v>
      </c>
      <c r="D1186" t="s">
        <v>1283</v>
      </c>
      <c r="E1186">
        <v>38</v>
      </c>
      <c r="F1186" t="s">
        <v>1530</v>
      </c>
      <c r="G1186" t="s">
        <v>1308</v>
      </c>
      <c r="H1186" t="s">
        <v>1319</v>
      </c>
      <c r="I1186" s="102">
        <v>5.5555555555555552E-2</v>
      </c>
      <c r="J1186" t="s">
        <v>1696</v>
      </c>
      <c r="K1186" s="102">
        <v>0.40972222222222227</v>
      </c>
      <c r="L1186">
        <v>27</v>
      </c>
      <c r="M1186" t="s">
        <v>1431</v>
      </c>
      <c r="N1186" t="s">
        <v>1365</v>
      </c>
      <c r="O1186" s="102">
        <v>0.875</v>
      </c>
      <c r="P1186">
        <v>72</v>
      </c>
      <c r="Q1186">
        <v>88</v>
      </c>
      <c r="R1186" t="s">
        <v>51</v>
      </c>
      <c r="S1186">
        <v>61</v>
      </c>
      <c r="T1186" s="102">
        <v>0.40277777777777773</v>
      </c>
      <c r="U1186" t="s">
        <v>1832</v>
      </c>
      <c r="V1186">
        <v>0</v>
      </c>
      <c r="W1186" t="s">
        <v>1621</v>
      </c>
      <c r="X1186">
        <v>19</v>
      </c>
      <c r="AB1186" s="77">
        <f t="shared" si="18"/>
        <v>270</v>
      </c>
    </row>
    <row r="1187" spans="1:28" x14ac:dyDescent="0.3">
      <c r="A1187" s="34">
        <v>42825</v>
      </c>
      <c r="B1187">
        <v>1159</v>
      </c>
      <c r="C1187" t="s">
        <v>1282</v>
      </c>
      <c r="D1187" t="s">
        <v>1283</v>
      </c>
      <c r="E1187">
        <v>38</v>
      </c>
      <c r="F1187" t="s">
        <v>1292</v>
      </c>
      <c r="G1187" t="s">
        <v>1628</v>
      </c>
      <c r="H1187" t="s">
        <v>1314</v>
      </c>
      <c r="I1187" s="102">
        <v>0.99930555555555556</v>
      </c>
      <c r="J1187" t="s">
        <v>1536</v>
      </c>
      <c r="K1187" s="102">
        <v>0.51388888888888895</v>
      </c>
      <c r="L1187">
        <v>31</v>
      </c>
      <c r="M1187" t="s">
        <v>1288</v>
      </c>
      <c r="N1187" t="s">
        <v>1284</v>
      </c>
      <c r="O1187" s="102">
        <v>0.91666666666666663</v>
      </c>
      <c r="P1187">
        <v>87</v>
      </c>
      <c r="Q1187">
        <v>95</v>
      </c>
      <c r="R1187" s="102">
        <v>0.85416666666666663</v>
      </c>
      <c r="S1187">
        <v>74</v>
      </c>
      <c r="T1187" s="102">
        <v>0.4236111111111111</v>
      </c>
      <c r="U1187" t="s">
        <v>1642</v>
      </c>
      <c r="V1187">
        <v>22</v>
      </c>
      <c r="W1187" t="s">
        <v>1596</v>
      </c>
      <c r="X1187">
        <v>15</v>
      </c>
      <c r="AB1187" s="77">
        <f t="shared" si="18"/>
        <v>310</v>
      </c>
    </row>
    <row r="1188" spans="1:28" x14ac:dyDescent="0.3">
      <c r="A1188" s="34">
        <v>42826</v>
      </c>
      <c r="B1188">
        <v>1159</v>
      </c>
      <c r="C1188" t="s">
        <v>1282</v>
      </c>
      <c r="D1188" t="s">
        <v>1283</v>
      </c>
      <c r="E1188">
        <v>38</v>
      </c>
      <c r="F1188" t="s">
        <v>1546</v>
      </c>
      <c r="G1188" t="s">
        <v>1897</v>
      </c>
      <c r="H1188" t="s">
        <v>1286</v>
      </c>
      <c r="I1188" s="102">
        <v>0.18055555555555555</v>
      </c>
      <c r="J1188" t="s">
        <v>1478</v>
      </c>
      <c r="K1188" s="102">
        <v>0.52083333333333337</v>
      </c>
      <c r="L1188">
        <v>28</v>
      </c>
      <c r="M1188" t="s">
        <v>1348</v>
      </c>
      <c r="N1188" t="s">
        <v>1599</v>
      </c>
      <c r="O1188" s="102">
        <v>0.34027777777777773</v>
      </c>
      <c r="P1188">
        <v>76</v>
      </c>
      <c r="Q1188">
        <v>94</v>
      </c>
      <c r="R1188" t="s">
        <v>51</v>
      </c>
      <c r="S1188">
        <v>65</v>
      </c>
      <c r="T1188" s="102">
        <v>0.31944444444444448</v>
      </c>
      <c r="U1188" t="s">
        <v>1535</v>
      </c>
      <c r="V1188">
        <v>21</v>
      </c>
      <c r="W1188" t="s">
        <v>1525</v>
      </c>
      <c r="X1188" t="s">
        <v>51</v>
      </c>
      <c r="AB1188" s="77">
        <f t="shared" si="18"/>
        <v>280</v>
      </c>
    </row>
    <row r="1189" spans="1:28" x14ac:dyDescent="0.3">
      <c r="A1189" s="34">
        <v>42827</v>
      </c>
      <c r="B1189">
        <v>1159</v>
      </c>
      <c r="C1189" t="s">
        <v>1282</v>
      </c>
      <c r="D1189" t="s">
        <v>1283</v>
      </c>
      <c r="E1189">
        <v>38</v>
      </c>
      <c r="F1189" t="s">
        <v>1501</v>
      </c>
      <c r="G1189" t="s">
        <v>1352</v>
      </c>
      <c r="H1189" t="s">
        <v>1462</v>
      </c>
      <c r="I1189" s="102">
        <v>0.99930555555555556</v>
      </c>
      <c r="J1189" t="s">
        <v>1377</v>
      </c>
      <c r="K1189" s="102">
        <v>0.54166666666666663</v>
      </c>
      <c r="L1189">
        <v>28</v>
      </c>
      <c r="M1189" t="s">
        <v>1296</v>
      </c>
      <c r="N1189" t="s">
        <v>1658</v>
      </c>
      <c r="O1189" s="102">
        <v>8.3333333333333329E-2</v>
      </c>
      <c r="P1189">
        <v>77</v>
      </c>
      <c r="Q1189">
        <v>94</v>
      </c>
      <c r="R1189" t="s">
        <v>51</v>
      </c>
      <c r="S1189">
        <v>74</v>
      </c>
      <c r="T1189" t="s">
        <v>51</v>
      </c>
      <c r="U1189" t="s">
        <v>1559</v>
      </c>
      <c r="V1189">
        <v>21</v>
      </c>
      <c r="W1189" t="s">
        <v>1569</v>
      </c>
      <c r="X1189">
        <v>2</v>
      </c>
      <c r="AB1189" s="77">
        <f t="shared" si="18"/>
        <v>280</v>
      </c>
    </row>
    <row r="1190" spans="1:28" x14ac:dyDescent="0.3">
      <c r="A1190" s="34">
        <v>42828</v>
      </c>
      <c r="B1190">
        <v>1159</v>
      </c>
      <c r="C1190" t="s">
        <v>1282</v>
      </c>
      <c r="D1190" t="s">
        <v>1283</v>
      </c>
      <c r="E1190">
        <v>38</v>
      </c>
      <c r="F1190" t="s">
        <v>1314</v>
      </c>
      <c r="G1190" t="s">
        <v>1308</v>
      </c>
      <c r="H1190" t="s">
        <v>1301</v>
      </c>
      <c r="I1190" s="102">
        <v>0.25</v>
      </c>
      <c r="J1190" t="s">
        <v>1530</v>
      </c>
      <c r="K1190" s="102">
        <v>0.61805555555555558</v>
      </c>
      <c r="L1190">
        <v>17</v>
      </c>
      <c r="M1190" t="s">
        <v>1435</v>
      </c>
      <c r="N1190" t="s">
        <v>1289</v>
      </c>
      <c r="O1190" s="102">
        <v>0.15972222222222224</v>
      </c>
      <c r="P1190">
        <v>85</v>
      </c>
      <c r="Q1190">
        <v>94</v>
      </c>
      <c r="R1190" t="s">
        <v>51</v>
      </c>
      <c r="S1190">
        <v>62</v>
      </c>
      <c r="T1190" s="102">
        <v>0.5</v>
      </c>
      <c r="U1190" t="s">
        <v>1540</v>
      </c>
      <c r="V1190">
        <v>24</v>
      </c>
      <c r="W1190" t="s">
        <v>1752</v>
      </c>
      <c r="X1190">
        <v>5</v>
      </c>
      <c r="AB1190" s="77">
        <f t="shared" si="18"/>
        <v>170</v>
      </c>
    </row>
    <row r="1191" spans="1:28" x14ac:dyDescent="0.3">
      <c r="A1191" s="34">
        <v>42829</v>
      </c>
      <c r="B1191">
        <v>1159</v>
      </c>
      <c r="C1191" t="s">
        <v>1282</v>
      </c>
      <c r="D1191" t="s">
        <v>1283</v>
      </c>
      <c r="E1191">
        <v>38</v>
      </c>
      <c r="F1191" t="s">
        <v>1319</v>
      </c>
      <c r="G1191" t="s">
        <v>1461</v>
      </c>
      <c r="H1191" t="s">
        <v>1633</v>
      </c>
      <c r="I1191" s="102">
        <v>8.3333333333333329E-2</v>
      </c>
      <c r="J1191" t="s">
        <v>1363</v>
      </c>
      <c r="K1191" s="102">
        <v>0.38194444444444442</v>
      </c>
      <c r="L1191">
        <v>2</v>
      </c>
      <c r="M1191" t="s">
        <v>1288</v>
      </c>
      <c r="N1191" t="s">
        <v>1356</v>
      </c>
      <c r="O1191" s="102">
        <v>0.86805555555555547</v>
      </c>
      <c r="P1191">
        <v>86</v>
      </c>
      <c r="Q1191">
        <v>95</v>
      </c>
      <c r="R1191" s="102">
        <v>9.0277777777777776E-2</v>
      </c>
      <c r="S1191">
        <v>67</v>
      </c>
      <c r="T1191" s="102">
        <v>0.3888888888888889</v>
      </c>
      <c r="U1191" t="s">
        <v>1401</v>
      </c>
      <c r="V1191">
        <v>11</v>
      </c>
      <c r="W1191" t="s">
        <v>1416</v>
      </c>
      <c r="X1191">
        <v>0</v>
      </c>
      <c r="AB1191" s="77">
        <f t="shared" si="18"/>
        <v>20</v>
      </c>
    </row>
    <row r="1192" spans="1:28" x14ac:dyDescent="0.3">
      <c r="A1192" s="34">
        <v>42830</v>
      </c>
      <c r="B1192">
        <v>1159</v>
      </c>
      <c r="C1192" t="s">
        <v>1282</v>
      </c>
      <c r="D1192" t="s">
        <v>1283</v>
      </c>
      <c r="E1192">
        <v>38</v>
      </c>
      <c r="F1192" t="s">
        <v>1383</v>
      </c>
      <c r="G1192" t="s">
        <v>1308</v>
      </c>
      <c r="H1192" t="s">
        <v>1344</v>
      </c>
      <c r="I1192" s="102">
        <v>0.99930555555555556</v>
      </c>
      <c r="J1192" t="s">
        <v>1637</v>
      </c>
      <c r="K1192" s="102">
        <v>0.61111111111111105</v>
      </c>
      <c r="L1192">
        <v>30</v>
      </c>
      <c r="M1192" t="s">
        <v>1288</v>
      </c>
      <c r="N1192" t="s">
        <v>1336</v>
      </c>
      <c r="O1192" s="102">
        <v>0.4375</v>
      </c>
      <c r="P1192">
        <v>88</v>
      </c>
      <c r="Q1192">
        <v>94</v>
      </c>
      <c r="R1192" t="s">
        <v>51</v>
      </c>
      <c r="S1192">
        <v>81</v>
      </c>
      <c r="T1192" s="102">
        <v>0.61111111111111105</v>
      </c>
      <c r="U1192" t="s">
        <v>1659</v>
      </c>
      <c r="V1192">
        <v>11</v>
      </c>
      <c r="W1192" t="s">
        <v>1382</v>
      </c>
      <c r="X1192">
        <v>4</v>
      </c>
      <c r="AB1192" s="77">
        <f t="shared" si="18"/>
        <v>300</v>
      </c>
    </row>
    <row r="1193" spans="1:28" x14ac:dyDescent="0.3">
      <c r="A1193" s="34">
        <v>42831</v>
      </c>
      <c r="B1193">
        <v>1159</v>
      </c>
      <c r="C1193" t="s">
        <v>1282</v>
      </c>
      <c r="D1193" t="s">
        <v>1283</v>
      </c>
      <c r="E1193">
        <v>38</v>
      </c>
      <c r="F1193" t="s">
        <v>1521</v>
      </c>
      <c r="G1193" t="s">
        <v>1308</v>
      </c>
      <c r="H1193" t="s">
        <v>1414</v>
      </c>
      <c r="I1193" s="102">
        <v>0.24305555555555555</v>
      </c>
      <c r="J1193" t="s">
        <v>1403</v>
      </c>
      <c r="K1193" s="102">
        <v>0.50694444444444442</v>
      </c>
      <c r="L1193">
        <v>7</v>
      </c>
      <c r="M1193" t="s">
        <v>1301</v>
      </c>
      <c r="N1193" t="s">
        <v>1356</v>
      </c>
      <c r="O1193" s="102">
        <v>0.70833333333333337</v>
      </c>
      <c r="P1193">
        <v>88</v>
      </c>
      <c r="Q1193">
        <v>95</v>
      </c>
      <c r="R1193" s="102">
        <v>0</v>
      </c>
      <c r="S1193">
        <v>81</v>
      </c>
      <c r="T1193" s="102">
        <v>0.57638888888888895</v>
      </c>
      <c r="U1193" t="s">
        <v>1409</v>
      </c>
      <c r="V1193">
        <v>0</v>
      </c>
      <c r="W1193" t="s">
        <v>1705</v>
      </c>
      <c r="X1193">
        <v>24</v>
      </c>
      <c r="AB1193" s="77">
        <f t="shared" si="18"/>
        <v>70</v>
      </c>
    </row>
    <row r="1194" spans="1:28" x14ac:dyDescent="0.3">
      <c r="A1194" s="34">
        <v>42832</v>
      </c>
      <c r="B1194">
        <v>1159</v>
      </c>
      <c r="C1194" t="s">
        <v>1282</v>
      </c>
      <c r="D1194" t="s">
        <v>1283</v>
      </c>
      <c r="E1194">
        <v>38</v>
      </c>
      <c r="F1194" t="s">
        <v>1434</v>
      </c>
      <c r="G1194" t="s">
        <v>1308</v>
      </c>
      <c r="H1194" t="s">
        <v>1541</v>
      </c>
      <c r="I1194" s="102">
        <v>0.2638888888888889</v>
      </c>
      <c r="J1194" t="s">
        <v>1538</v>
      </c>
      <c r="K1194" s="102">
        <v>0.44444444444444442</v>
      </c>
      <c r="L1194">
        <v>6</v>
      </c>
      <c r="M1194" t="s">
        <v>1404</v>
      </c>
      <c r="N1194" t="s">
        <v>1294</v>
      </c>
      <c r="O1194" s="102">
        <v>0.63194444444444442</v>
      </c>
      <c r="P1194">
        <v>86</v>
      </c>
      <c r="Q1194">
        <v>94</v>
      </c>
      <c r="R1194" t="s">
        <v>51</v>
      </c>
      <c r="S1194">
        <v>78</v>
      </c>
      <c r="T1194" s="102">
        <v>0.375</v>
      </c>
      <c r="U1194" t="s">
        <v>1650</v>
      </c>
      <c r="V1194">
        <v>0</v>
      </c>
      <c r="W1194" t="s">
        <v>1690</v>
      </c>
      <c r="X1194">
        <v>24</v>
      </c>
      <c r="AB1194" s="77">
        <f t="shared" si="18"/>
        <v>60</v>
      </c>
    </row>
    <row r="1195" spans="1:28" x14ac:dyDescent="0.3">
      <c r="A1195" s="34">
        <v>42833</v>
      </c>
      <c r="B1195">
        <v>1159</v>
      </c>
      <c r="C1195" t="s">
        <v>1282</v>
      </c>
      <c r="D1195" t="s">
        <v>1283</v>
      </c>
      <c r="E1195">
        <v>38</v>
      </c>
      <c r="F1195" t="s">
        <v>1368</v>
      </c>
      <c r="G1195" t="s">
        <v>1308</v>
      </c>
      <c r="H1195" t="s">
        <v>1322</v>
      </c>
      <c r="I1195" s="102">
        <v>0.24305555555555555</v>
      </c>
      <c r="J1195" t="s">
        <v>1395</v>
      </c>
      <c r="K1195" s="102">
        <v>0.70833333333333337</v>
      </c>
      <c r="L1195">
        <v>0</v>
      </c>
      <c r="M1195" t="s">
        <v>1335</v>
      </c>
      <c r="N1195" t="s">
        <v>1561</v>
      </c>
      <c r="O1195" t="s">
        <v>51</v>
      </c>
      <c r="P1195">
        <v>80</v>
      </c>
      <c r="Q1195">
        <v>94</v>
      </c>
      <c r="R1195" t="s">
        <v>51</v>
      </c>
      <c r="S1195">
        <v>56</v>
      </c>
      <c r="T1195" s="102">
        <v>0.79166666666666663</v>
      </c>
      <c r="U1195" t="s">
        <v>1568</v>
      </c>
      <c r="V1195">
        <v>23</v>
      </c>
      <c r="W1195" t="s">
        <v>1619</v>
      </c>
      <c r="X1195">
        <v>4</v>
      </c>
      <c r="AB1195" s="77">
        <f t="shared" si="18"/>
        <v>0</v>
      </c>
    </row>
    <row r="1196" spans="1:28" x14ac:dyDescent="0.3">
      <c r="A1196" s="34">
        <v>42834</v>
      </c>
      <c r="B1196">
        <v>1159</v>
      </c>
      <c r="C1196" t="s">
        <v>1282</v>
      </c>
      <c r="D1196" t="s">
        <v>1283</v>
      </c>
      <c r="E1196">
        <v>38</v>
      </c>
      <c r="F1196" t="s">
        <v>1341</v>
      </c>
      <c r="G1196" t="s">
        <v>1308</v>
      </c>
      <c r="H1196" t="s">
        <v>1436</v>
      </c>
      <c r="I1196" s="102">
        <v>0.27083333333333331</v>
      </c>
      <c r="J1196" t="s">
        <v>1328</v>
      </c>
      <c r="K1196" s="102">
        <v>0.35416666666666669</v>
      </c>
      <c r="L1196">
        <v>0</v>
      </c>
      <c r="M1196" t="s">
        <v>1296</v>
      </c>
      <c r="N1196" t="s">
        <v>1340</v>
      </c>
      <c r="O1196" t="s">
        <v>51</v>
      </c>
      <c r="P1196">
        <v>90</v>
      </c>
      <c r="Q1196">
        <v>93</v>
      </c>
      <c r="R1196" t="s">
        <v>51</v>
      </c>
      <c r="S1196">
        <v>71</v>
      </c>
      <c r="T1196" s="102">
        <v>0.35416666666666669</v>
      </c>
      <c r="U1196" t="s">
        <v>1514</v>
      </c>
      <c r="V1196">
        <v>24</v>
      </c>
      <c r="W1196" t="s">
        <v>1690</v>
      </c>
      <c r="X1196">
        <v>3</v>
      </c>
      <c r="AB1196" s="77">
        <f t="shared" si="18"/>
        <v>0</v>
      </c>
    </row>
    <row r="1197" spans="1:28" x14ac:dyDescent="0.3">
      <c r="A1197" s="34">
        <v>42835</v>
      </c>
      <c r="B1197">
        <v>1159</v>
      </c>
      <c r="C1197" t="s">
        <v>1282</v>
      </c>
      <c r="D1197" t="s">
        <v>1283</v>
      </c>
      <c r="E1197">
        <v>38</v>
      </c>
      <c r="F1197" t="s">
        <v>1368</v>
      </c>
      <c r="G1197" t="s">
        <v>1308</v>
      </c>
      <c r="H1197" t="s">
        <v>1506</v>
      </c>
      <c r="I1197" s="102">
        <v>0.27777777777777779</v>
      </c>
      <c r="J1197" t="s">
        <v>1538</v>
      </c>
      <c r="K1197" s="102">
        <v>0.64583333333333337</v>
      </c>
      <c r="L1197">
        <v>32</v>
      </c>
      <c r="M1197" t="s">
        <v>1358</v>
      </c>
      <c r="N1197" t="s">
        <v>1404</v>
      </c>
      <c r="O1197" s="102">
        <v>0.51388888888888895</v>
      </c>
      <c r="P1197">
        <v>88</v>
      </c>
      <c r="Q1197">
        <v>93</v>
      </c>
      <c r="R1197" t="s">
        <v>51</v>
      </c>
      <c r="S1197">
        <v>82</v>
      </c>
      <c r="T1197" s="102">
        <v>0.65277777777777779</v>
      </c>
      <c r="U1197" t="s">
        <v>1557</v>
      </c>
      <c r="V1197">
        <v>23</v>
      </c>
      <c r="W1197" t="s">
        <v>1650</v>
      </c>
      <c r="X1197">
        <v>4</v>
      </c>
      <c r="AB1197" s="77">
        <f t="shared" si="18"/>
        <v>320</v>
      </c>
    </row>
    <row r="1198" spans="1:28" x14ac:dyDescent="0.3">
      <c r="A1198" s="34">
        <v>42836</v>
      </c>
      <c r="B1198">
        <v>1159</v>
      </c>
      <c r="C1198" t="s">
        <v>1282</v>
      </c>
      <c r="D1198" t="s">
        <v>1283</v>
      </c>
      <c r="E1198">
        <v>38</v>
      </c>
      <c r="F1198" t="s">
        <v>1313</v>
      </c>
      <c r="G1198" t="s">
        <v>1308</v>
      </c>
      <c r="H1198" t="s">
        <v>1319</v>
      </c>
      <c r="I1198" s="102">
        <v>0.99930555555555556</v>
      </c>
      <c r="J1198" t="s">
        <v>1287</v>
      </c>
      <c r="K1198" s="102">
        <v>0.63888888888888895</v>
      </c>
      <c r="L1198">
        <v>0</v>
      </c>
      <c r="M1198" t="s">
        <v>1296</v>
      </c>
      <c r="N1198" t="s">
        <v>1297</v>
      </c>
      <c r="O1198" t="s">
        <v>51</v>
      </c>
      <c r="P1198">
        <v>84</v>
      </c>
      <c r="Q1198">
        <v>93</v>
      </c>
      <c r="R1198" t="s">
        <v>51</v>
      </c>
      <c r="S1198">
        <v>74</v>
      </c>
      <c r="T1198" s="102">
        <v>0.34722222222222227</v>
      </c>
      <c r="U1198" t="s">
        <v>1595</v>
      </c>
      <c r="V1198" t="s">
        <v>51</v>
      </c>
      <c r="W1198" t="s">
        <v>1392</v>
      </c>
      <c r="X1198">
        <v>24</v>
      </c>
      <c r="AB1198" s="77">
        <f t="shared" si="18"/>
        <v>0</v>
      </c>
    </row>
    <row r="1199" spans="1:28" x14ac:dyDescent="0.3">
      <c r="A1199" s="34">
        <v>42837</v>
      </c>
      <c r="B1199">
        <v>1159</v>
      </c>
      <c r="C1199" t="s">
        <v>1282</v>
      </c>
      <c r="D1199" t="s">
        <v>1283</v>
      </c>
      <c r="E1199">
        <v>38</v>
      </c>
      <c r="F1199" t="s">
        <v>1302</v>
      </c>
      <c r="G1199" t="s">
        <v>1308</v>
      </c>
      <c r="H1199" t="s">
        <v>1456</v>
      </c>
      <c r="I1199" s="102">
        <v>0.25</v>
      </c>
      <c r="J1199" t="s">
        <v>1328</v>
      </c>
      <c r="K1199" s="102">
        <v>0.69444444444444453</v>
      </c>
      <c r="L1199">
        <v>7</v>
      </c>
      <c r="M1199" t="s">
        <v>1435</v>
      </c>
      <c r="N1199" t="s">
        <v>1340</v>
      </c>
      <c r="O1199" s="102">
        <v>0.82638888888888884</v>
      </c>
      <c r="P1199">
        <v>89</v>
      </c>
      <c r="Q1199">
        <v>94</v>
      </c>
      <c r="R1199" t="s">
        <v>51</v>
      </c>
      <c r="S1199">
        <v>81</v>
      </c>
      <c r="T1199" s="102">
        <v>0.40972222222222227</v>
      </c>
      <c r="U1199" t="s">
        <v>1392</v>
      </c>
      <c r="V1199">
        <v>0</v>
      </c>
      <c r="W1199" t="s">
        <v>1393</v>
      </c>
      <c r="X1199" t="s">
        <v>51</v>
      </c>
      <c r="AB1199" s="77">
        <f t="shared" si="18"/>
        <v>70</v>
      </c>
    </row>
    <row r="1200" spans="1:28" x14ac:dyDescent="0.3">
      <c r="A1200" s="34">
        <v>42838</v>
      </c>
      <c r="B1200">
        <v>1159</v>
      </c>
      <c r="C1200" t="s">
        <v>1282</v>
      </c>
      <c r="D1200" t="s">
        <v>1283</v>
      </c>
      <c r="E1200">
        <v>38</v>
      </c>
      <c r="F1200" t="s">
        <v>1371</v>
      </c>
      <c r="G1200" t="s">
        <v>1308</v>
      </c>
      <c r="H1200" t="s">
        <v>1414</v>
      </c>
      <c r="I1200" s="102">
        <v>0.24305555555555555</v>
      </c>
      <c r="J1200" t="s">
        <v>1586</v>
      </c>
      <c r="K1200" s="102">
        <v>0.5625</v>
      </c>
      <c r="L1200">
        <v>0</v>
      </c>
      <c r="M1200" t="s">
        <v>1288</v>
      </c>
      <c r="N1200" t="s">
        <v>1340</v>
      </c>
      <c r="O1200" t="s">
        <v>51</v>
      </c>
      <c r="P1200">
        <v>88</v>
      </c>
      <c r="Q1200">
        <v>95</v>
      </c>
      <c r="R1200" s="102">
        <v>0.25694444444444448</v>
      </c>
      <c r="S1200">
        <v>81</v>
      </c>
      <c r="T1200" s="102">
        <v>0.61805555555555558</v>
      </c>
      <c r="U1200" t="s">
        <v>1511</v>
      </c>
      <c r="V1200">
        <v>0</v>
      </c>
      <c r="W1200" t="s">
        <v>1697</v>
      </c>
      <c r="X1200">
        <v>17</v>
      </c>
      <c r="AB1200" s="77">
        <f t="shared" si="18"/>
        <v>0</v>
      </c>
    </row>
    <row r="1201" spans="1:28" x14ac:dyDescent="0.3">
      <c r="A1201" s="34">
        <v>42839</v>
      </c>
      <c r="B1201">
        <v>1159</v>
      </c>
      <c r="C1201" t="s">
        <v>1282</v>
      </c>
      <c r="D1201" t="s">
        <v>1283</v>
      </c>
      <c r="E1201">
        <v>38</v>
      </c>
      <c r="F1201" t="s">
        <v>1304</v>
      </c>
      <c r="G1201" t="s">
        <v>1308</v>
      </c>
      <c r="H1201" t="s">
        <v>1496</v>
      </c>
      <c r="I1201" s="102">
        <v>2.7777777777777776E-2</v>
      </c>
      <c r="J1201" t="s">
        <v>1637</v>
      </c>
      <c r="K1201" s="102">
        <v>0.60416666666666663</v>
      </c>
      <c r="L1201">
        <v>20</v>
      </c>
      <c r="M1201" t="s">
        <v>1703</v>
      </c>
      <c r="N1201" t="s">
        <v>1396</v>
      </c>
      <c r="O1201" s="102">
        <v>5.5555555555555552E-2</v>
      </c>
      <c r="P1201">
        <v>89</v>
      </c>
      <c r="Q1201">
        <v>94</v>
      </c>
      <c r="R1201" t="s">
        <v>51</v>
      </c>
      <c r="S1201">
        <v>85</v>
      </c>
      <c r="T1201" s="102">
        <v>0.61805555555555558</v>
      </c>
      <c r="U1201" t="s">
        <v>1311</v>
      </c>
      <c r="V1201">
        <v>23</v>
      </c>
      <c r="W1201" t="s">
        <v>1312</v>
      </c>
      <c r="X1201">
        <v>3</v>
      </c>
      <c r="AB1201" s="77">
        <f t="shared" si="18"/>
        <v>200</v>
      </c>
    </row>
    <row r="1202" spans="1:28" x14ac:dyDescent="0.3">
      <c r="A1202" s="34">
        <v>42840</v>
      </c>
      <c r="B1202">
        <v>1159</v>
      </c>
      <c r="C1202" t="s">
        <v>1282</v>
      </c>
      <c r="D1202" t="s">
        <v>1283</v>
      </c>
      <c r="E1202">
        <v>38</v>
      </c>
      <c r="F1202" t="s">
        <v>1368</v>
      </c>
      <c r="G1202" t="s">
        <v>1352</v>
      </c>
      <c r="H1202" t="s">
        <v>1483</v>
      </c>
      <c r="I1202" s="102">
        <v>0.99930555555555556</v>
      </c>
      <c r="J1202" t="s">
        <v>1530</v>
      </c>
      <c r="K1202" s="102">
        <v>0.61805555555555558</v>
      </c>
      <c r="L1202">
        <v>28</v>
      </c>
      <c r="M1202" t="s">
        <v>1358</v>
      </c>
      <c r="N1202" t="s">
        <v>1316</v>
      </c>
      <c r="O1202" s="102">
        <v>0.35416666666666669</v>
      </c>
      <c r="P1202">
        <v>87</v>
      </c>
      <c r="Q1202">
        <v>93</v>
      </c>
      <c r="R1202" s="102">
        <v>0.99930555555555556</v>
      </c>
      <c r="S1202">
        <v>83</v>
      </c>
      <c r="T1202" s="102">
        <v>0.56944444444444442</v>
      </c>
      <c r="U1202" t="s">
        <v>1324</v>
      </c>
      <c r="V1202">
        <v>24</v>
      </c>
      <c r="W1202" t="s">
        <v>1499</v>
      </c>
      <c r="X1202">
        <v>4</v>
      </c>
      <c r="AB1202" s="77">
        <f t="shared" si="18"/>
        <v>280</v>
      </c>
    </row>
    <row r="1203" spans="1:28" x14ac:dyDescent="0.3">
      <c r="A1203" s="34">
        <v>42841</v>
      </c>
      <c r="B1203">
        <v>1159</v>
      </c>
      <c r="C1203" t="s">
        <v>1282</v>
      </c>
      <c r="D1203" t="s">
        <v>1283</v>
      </c>
      <c r="E1203">
        <v>38</v>
      </c>
      <c r="F1203" t="s">
        <v>1546</v>
      </c>
      <c r="G1203" t="s">
        <v>1308</v>
      </c>
      <c r="H1203" t="s">
        <v>1322</v>
      </c>
      <c r="I1203" s="102">
        <v>0.25</v>
      </c>
      <c r="J1203" t="s">
        <v>1637</v>
      </c>
      <c r="K1203" s="102">
        <v>0.63194444444444442</v>
      </c>
      <c r="L1203">
        <v>7</v>
      </c>
      <c r="M1203" t="s">
        <v>1289</v>
      </c>
      <c r="N1203" t="s">
        <v>1284</v>
      </c>
      <c r="O1203" s="102">
        <v>0.59027777777777779</v>
      </c>
      <c r="P1203">
        <v>87</v>
      </c>
      <c r="Q1203">
        <v>94</v>
      </c>
      <c r="R1203" t="s">
        <v>51</v>
      </c>
      <c r="S1203">
        <v>78</v>
      </c>
      <c r="T1203" s="102">
        <v>0.375</v>
      </c>
      <c r="U1203" t="s">
        <v>1324</v>
      </c>
      <c r="V1203">
        <v>0</v>
      </c>
      <c r="W1203" t="s">
        <v>1764</v>
      </c>
      <c r="X1203">
        <v>19</v>
      </c>
      <c r="AB1203" s="77">
        <f t="shared" si="18"/>
        <v>70</v>
      </c>
    </row>
    <row r="1204" spans="1:28" x14ac:dyDescent="0.3">
      <c r="A1204" s="34">
        <v>42842</v>
      </c>
      <c r="B1204">
        <v>1159</v>
      </c>
      <c r="C1204" t="s">
        <v>1282</v>
      </c>
      <c r="D1204" t="s">
        <v>1283</v>
      </c>
      <c r="E1204">
        <v>38</v>
      </c>
      <c r="F1204" t="s">
        <v>1354</v>
      </c>
      <c r="G1204" t="s">
        <v>1308</v>
      </c>
      <c r="H1204" t="s">
        <v>1407</v>
      </c>
      <c r="I1204" s="102">
        <v>0.22222222222222221</v>
      </c>
      <c r="J1204" t="s">
        <v>1295</v>
      </c>
      <c r="K1204" s="102">
        <v>0.61111111111111105</v>
      </c>
      <c r="L1204">
        <v>8</v>
      </c>
      <c r="M1204" t="s">
        <v>1296</v>
      </c>
      <c r="N1204" t="s">
        <v>1456</v>
      </c>
      <c r="O1204" s="102">
        <v>0.53472222222222221</v>
      </c>
      <c r="P1204">
        <v>90</v>
      </c>
      <c r="Q1204">
        <v>94</v>
      </c>
      <c r="R1204" t="s">
        <v>51</v>
      </c>
      <c r="S1204">
        <v>84</v>
      </c>
      <c r="T1204" t="s">
        <v>51</v>
      </c>
      <c r="U1204" t="s">
        <v>1666</v>
      </c>
      <c r="V1204" t="s">
        <v>51</v>
      </c>
      <c r="W1204" t="s">
        <v>1373</v>
      </c>
      <c r="X1204">
        <v>5</v>
      </c>
      <c r="AB1204" s="77">
        <f t="shared" si="18"/>
        <v>80</v>
      </c>
    </row>
    <row r="1205" spans="1:28" x14ac:dyDescent="0.3">
      <c r="A1205" s="34">
        <v>42843</v>
      </c>
      <c r="B1205">
        <v>1159</v>
      </c>
      <c r="C1205" t="s">
        <v>1282</v>
      </c>
      <c r="D1205" t="s">
        <v>1283</v>
      </c>
      <c r="E1205">
        <v>38</v>
      </c>
      <c r="F1205" t="s">
        <v>1383</v>
      </c>
      <c r="G1205" t="s">
        <v>1308</v>
      </c>
      <c r="H1205" t="s">
        <v>1421</v>
      </c>
      <c r="I1205" s="102">
        <v>0.24305555555555555</v>
      </c>
      <c r="J1205" t="s">
        <v>1403</v>
      </c>
      <c r="K1205" s="102">
        <v>0.52777777777777779</v>
      </c>
      <c r="L1205">
        <v>6</v>
      </c>
      <c r="M1205" t="s">
        <v>1297</v>
      </c>
      <c r="N1205" t="s">
        <v>1544</v>
      </c>
      <c r="O1205" s="102">
        <v>0.72916666666666663</v>
      </c>
      <c r="P1205">
        <v>85</v>
      </c>
      <c r="Q1205">
        <v>94</v>
      </c>
      <c r="R1205" t="s">
        <v>51</v>
      </c>
      <c r="S1205">
        <v>79</v>
      </c>
      <c r="T1205" s="102">
        <v>0.875</v>
      </c>
      <c r="U1205" t="s">
        <v>1514</v>
      </c>
      <c r="V1205">
        <v>24</v>
      </c>
      <c r="W1205" t="s">
        <v>1687</v>
      </c>
      <c r="X1205">
        <v>3</v>
      </c>
      <c r="AB1205" s="77">
        <f t="shared" si="18"/>
        <v>60</v>
      </c>
    </row>
    <row r="1206" spans="1:28" x14ac:dyDescent="0.3">
      <c r="A1206" s="34">
        <v>42844</v>
      </c>
      <c r="B1206">
        <v>1159</v>
      </c>
      <c r="C1206" t="s">
        <v>1282</v>
      </c>
      <c r="D1206" t="s">
        <v>1283</v>
      </c>
      <c r="E1206">
        <v>38</v>
      </c>
      <c r="F1206" t="s">
        <v>1294</v>
      </c>
      <c r="G1206" t="s">
        <v>1308</v>
      </c>
      <c r="H1206" t="s">
        <v>1359</v>
      </c>
      <c r="I1206" s="102">
        <v>0.25</v>
      </c>
      <c r="J1206" t="s">
        <v>1292</v>
      </c>
      <c r="K1206" s="102">
        <v>0.38194444444444442</v>
      </c>
      <c r="L1206">
        <v>8</v>
      </c>
      <c r="M1206" t="s">
        <v>1384</v>
      </c>
      <c r="N1206" t="s">
        <v>1671</v>
      </c>
      <c r="O1206" s="102">
        <v>0.63888888888888895</v>
      </c>
      <c r="P1206">
        <v>67</v>
      </c>
      <c r="Q1206">
        <v>92</v>
      </c>
      <c r="R1206" s="102">
        <v>1.3888888888888888E-2</v>
      </c>
      <c r="S1206">
        <v>56</v>
      </c>
      <c r="T1206" s="102">
        <v>0.72222222222222221</v>
      </c>
      <c r="U1206" t="s">
        <v>1467</v>
      </c>
      <c r="V1206">
        <v>21</v>
      </c>
      <c r="W1206" t="s">
        <v>1650</v>
      </c>
      <c r="X1206">
        <v>2</v>
      </c>
      <c r="AB1206" s="77">
        <f t="shared" si="18"/>
        <v>80</v>
      </c>
    </row>
    <row r="1207" spans="1:28" x14ac:dyDescent="0.3">
      <c r="A1207" s="34">
        <v>42845</v>
      </c>
      <c r="B1207">
        <v>1159</v>
      </c>
      <c r="C1207" t="s">
        <v>1282</v>
      </c>
      <c r="D1207" t="s">
        <v>1283</v>
      </c>
      <c r="E1207">
        <v>38</v>
      </c>
      <c r="F1207" t="s">
        <v>1434</v>
      </c>
      <c r="G1207" t="s">
        <v>1308</v>
      </c>
      <c r="H1207" t="s">
        <v>1582</v>
      </c>
      <c r="I1207" s="102">
        <v>0.22222222222222221</v>
      </c>
      <c r="J1207" t="s">
        <v>1371</v>
      </c>
      <c r="K1207" s="102">
        <v>0.70833333333333337</v>
      </c>
      <c r="L1207">
        <v>8</v>
      </c>
      <c r="M1207" t="s">
        <v>1348</v>
      </c>
      <c r="N1207" t="s">
        <v>1674</v>
      </c>
      <c r="O1207" s="102">
        <v>0.59027777777777779</v>
      </c>
      <c r="P1207">
        <v>69</v>
      </c>
      <c r="Q1207">
        <v>87</v>
      </c>
      <c r="R1207" s="102">
        <v>0.99305555555555547</v>
      </c>
      <c r="S1207">
        <v>61</v>
      </c>
      <c r="T1207" t="s">
        <v>51</v>
      </c>
      <c r="U1207" t="s">
        <v>1467</v>
      </c>
      <c r="V1207">
        <v>7</v>
      </c>
      <c r="W1207" t="s">
        <v>1369</v>
      </c>
      <c r="X1207">
        <v>16</v>
      </c>
      <c r="AB1207" s="77">
        <f t="shared" si="18"/>
        <v>80</v>
      </c>
    </row>
    <row r="1208" spans="1:28" x14ac:dyDescent="0.3">
      <c r="A1208" s="34">
        <v>42846</v>
      </c>
      <c r="B1208">
        <v>1159</v>
      </c>
      <c r="C1208" t="s">
        <v>1282</v>
      </c>
      <c r="D1208" t="s">
        <v>1283</v>
      </c>
      <c r="E1208">
        <v>38</v>
      </c>
      <c r="F1208" t="s">
        <v>1294</v>
      </c>
      <c r="G1208" t="s">
        <v>1308</v>
      </c>
      <c r="H1208" t="s">
        <v>1561</v>
      </c>
      <c r="I1208" s="102">
        <v>0.23611111111111113</v>
      </c>
      <c r="J1208" t="s">
        <v>1334</v>
      </c>
      <c r="K1208" s="102">
        <v>0.46527777777777773</v>
      </c>
      <c r="L1208">
        <v>8</v>
      </c>
      <c r="M1208" t="s">
        <v>1391</v>
      </c>
      <c r="N1208" t="s">
        <v>1399</v>
      </c>
      <c r="O1208" s="102">
        <v>0.52083333333333337</v>
      </c>
      <c r="P1208">
        <v>83</v>
      </c>
      <c r="Q1208">
        <v>93</v>
      </c>
      <c r="R1208" t="s">
        <v>51</v>
      </c>
      <c r="S1208">
        <v>57</v>
      </c>
      <c r="T1208" s="102">
        <v>0.3611111111111111</v>
      </c>
      <c r="U1208" t="s">
        <v>1649</v>
      </c>
      <c r="V1208">
        <v>0</v>
      </c>
      <c r="W1208" t="s">
        <v>1639</v>
      </c>
      <c r="X1208">
        <v>17</v>
      </c>
      <c r="AB1208" s="77">
        <f t="shared" si="18"/>
        <v>80</v>
      </c>
    </row>
    <row r="1209" spans="1:28" x14ac:dyDescent="0.3">
      <c r="A1209" s="34">
        <v>42847</v>
      </c>
      <c r="B1209">
        <v>1159</v>
      </c>
      <c r="C1209" t="s">
        <v>1282</v>
      </c>
      <c r="D1209" t="s">
        <v>1283</v>
      </c>
      <c r="E1209">
        <v>38</v>
      </c>
      <c r="F1209" t="s">
        <v>1383</v>
      </c>
      <c r="G1209" t="s">
        <v>1308</v>
      </c>
      <c r="H1209" t="s">
        <v>1462</v>
      </c>
      <c r="I1209" s="102">
        <v>0.24305555555555555</v>
      </c>
      <c r="J1209" t="s">
        <v>1502</v>
      </c>
      <c r="K1209" s="102">
        <v>0.68055555555555547</v>
      </c>
      <c r="L1209">
        <v>21</v>
      </c>
      <c r="M1209" t="s">
        <v>1296</v>
      </c>
      <c r="N1209" t="s">
        <v>1310</v>
      </c>
      <c r="O1209" s="102">
        <v>0.22916666666666666</v>
      </c>
      <c r="P1209">
        <v>89</v>
      </c>
      <c r="Q1209">
        <v>94</v>
      </c>
      <c r="R1209" t="s">
        <v>51</v>
      </c>
      <c r="S1209">
        <v>75</v>
      </c>
      <c r="T1209" s="102">
        <v>0.67361111111111116</v>
      </c>
      <c r="U1209" t="s">
        <v>1774</v>
      </c>
      <c r="V1209">
        <v>0</v>
      </c>
      <c r="W1209" t="s">
        <v>1642</v>
      </c>
      <c r="X1209">
        <v>17</v>
      </c>
      <c r="AB1209" s="77">
        <f t="shared" si="18"/>
        <v>210</v>
      </c>
    </row>
    <row r="1210" spans="1:28" x14ac:dyDescent="0.3">
      <c r="A1210" s="34">
        <v>42848</v>
      </c>
      <c r="B1210">
        <v>1159</v>
      </c>
      <c r="C1210" t="s">
        <v>1282</v>
      </c>
      <c r="D1210" t="s">
        <v>1283</v>
      </c>
      <c r="E1210">
        <v>38</v>
      </c>
      <c r="F1210" t="s">
        <v>1362</v>
      </c>
      <c r="G1210" t="s">
        <v>1308</v>
      </c>
      <c r="H1210" t="s">
        <v>1286</v>
      </c>
      <c r="I1210" s="102">
        <v>0.22916666666666666</v>
      </c>
      <c r="J1210" t="s">
        <v>1328</v>
      </c>
      <c r="K1210" s="102">
        <v>0.625</v>
      </c>
      <c r="L1210">
        <v>5</v>
      </c>
      <c r="M1210" t="s">
        <v>1326</v>
      </c>
      <c r="N1210" t="s">
        <v>1327</v>
      </c>
      <c r="O1210" s="102">
        <v>0.76388888888888884</v>
      </c>
      <c r="P1210">
        <v>90</v>
      </c>
      <c r="Q1210">
        <v>94</v>
      </c>
      <c r="R1210" t="s">
        <v>51</v>
      </c>
      <c r="S1210">
        <v>84</v>
      </c>
      <c r="T1210" s="102">
        <v>0.64583333333333337</v>
      </c>
      <c r="U1210" t="s">
        <v>1373</v>
      </c>
      <c r="V1210">
        <v>0</v>
      </c>
      <c r="W1210" t="s">
        <v>1778</v>
      </c>
      <c r="X1210">
        <v>24</v>
      </c>
      <c r="AB1210" s="77">
        <f t="shared" si="18"/>
        <v>50</v>
      </c>
    </row>
    <row r="1211" spans="1:28" x14ac:dyDescent="0.3">
      <c r="A1211" s="34">
        <v>42849</v>
      </c>
      <c r="B1211">
        <v>1159</v>
      </c>
      <c r="C1211" t="s">
        <v>1282</v>
      </c>
      <c r="D1211" t="s">
        <v>1283</v>
      </c>
      <c r="E1211">
        <v>38</v>
      </c>
      <c r="F1211" t="s">
        <v>1605</v>
      </c>
      <c r="G1211" t="s">
        <v>1469</v>
      </c>
      <c r="H1211" t="s">
        <v>1484</v>
      </c>
      <c r="I1211" s="102">
        <v>0.23611111111111113</v>
      </c>
      <c r="J1211" t="s">
        <v>1549</v>
      </c>
      <c r="K1211" s="102">
        <v>0.47916666666666669</v>
      </c>
      <c r="L1211">
        <v>7</v>
      </c>
      <c r="M1211" t="s">
        <v>1288</v>
      </c>
      <c r="N1211" t="s">
        <v>1351</v>
      </c>
      <c r="O1211" s="102">
        <v>0.8125</v>
      </c>
      <c r="P1211">
        <v>90</v>
      </c>
      <c r="Q1211">
        <v>95</v>
      </c>
      <c r="R1211" s="102">
        <v>0.10416666666666667</v>
      </c>
      <c r="S1211">
        <v>82</v>
      </c>
      <c r="T1211" s="102">
        <v>0.61805555555555558</v>
      </c>
      <c r="U1211" t="s">
        <v>1778</v>
      </c>
      <c r="V1211">
        <v>0</v>
      </c>
      <c r="W1211" t="s">
        <v>1839</v>
      </c>
      <c r="X1211">
        <v>23</v>
      </c>
      <c r="AB1211" s="77">
        <f t="shared" si="18"/>
        <v>70</v>
      </c>
    </row>
    <row r="1212" spans="1:28" x14ac:dyDescent="0.3">
      <c r="A1212" s="34">
        <v>42850</v>
      </c>
      <c r="B1212">
        <v>1159</v>
      </c>
      <c r="C1212" t="s">
        <v>1282</v>
      </c>
      <c r="D1212" t="s">
        <v>1283</v>
      </c>
      <c r="E1212">
        <v>38</v>
      </c>
      <c r="F1212" t="s">
        <v>1483</v>
      </c>
      <c r="G1212" t="s">
        <v>1686</v>
      </c>
      <c r="H1212" t="s">
        <v>1364</v>
      </c>
      <c r="I1212" s="102">
        <v>0.98611111111111116</v>
      </c>
      <c r="J1212" t="s">
        <v>1357</v>
      </c>
      <c r="K1212" s="102">
        <v>0.40277777777777773</v>
      </c>
      <c r="L1212">
        <v>2</v>
      </c>
      <c r="M1212" t="s">
        <v>1561</v>
      </c>
      <c r="N1212" t="s">
        <v>1671</v>
      </c>
      <c r="O1212" s="102">
        <v>0.88194444444444453</v>
      </c>
      <c r="P1212">
        <v>94</v>
      </c>
      <c r="Q1212">
        <v>94</v>
      </c>
      <c r="R1212" t="s">
        <v>51</v>
      </c>
      <c r="S1212">
        <v>75</v>
      </c>
      <c r="T1212" s="102">
        <v>0.56944444444444442</v>
      </c>
      <c r="U1212" t="s">
        <v>1488</v>
      </c>
      <c r="V1212">
        <v>24</v>
      </c>
      <c r="W1212" t="s">
        <v>1652</v>
      </c>
      <c r="X1212">
        <v>5</v>
      </c>
      <c r="AB1212" s="77">
        <f t="shared" si="18"/>
        <v>20</v>
      </c>
    </row>
    <row r="1213" spans="1:28" x14ac:dyDescent="0.3">
      <c r="A1213" s="34">
        <v>42851</v>
      </c>
      <c r="B1213">
        <v>1159</v>
      </c>
      <c r="C1213" t="s">
        <v>1282</v>
      </c>
      <c r="D1213" t="s">
        <v>1283</v>
      </c>
      <c r="E1213">
        <v>38</v>
      </c>
      <c r="F1213" t="s">
        <v>1316</v>
      </c>
      <c r="G1213" t="s">
        <v>1440</v>
      </c>
      <c r="H1213" t="s">
        <v>1345</v>
      </c>
      <c r="I1213" s="102">
        <v>0.94444444444444453</v>
      </c>
      <c r="J1213" t="s">
        <v>1333</v>
      </c>
      <c r="K1213" s="102">
        <v>0.54861111111111105</v>
      </c>
      <c r="L1213">
        <v>1</v>
      </c>
      <c r="M1213" t="s">
        <v>1335</v>
      </c>
      <c r="N1213" t="s">
        <v>1354</v>
      </c>
      <c r="O1213" s="102">
        <v>0.34027777777777773</v>
      </c>
      <c r="P1213">
        <v>82</v>
      </c>
      <c r="Q1213">
        <v>94</v>
      </c>
      <c r="R1213" s="102">
        <v>0.29166666666666669</v>
      </c>
      <c r="S1213">
        <v>69</v>
      </c>
      <c r="T1213" s="102">
        <v>0.75</v>
      </c>
      <c r="U1213" t="s">
        <v>1564</v>
      </c>
      <c r="V1213">
        <v>21</v>
      </c>
      <c r="W1213" t="s">
        <v>1520</v>
      </c>
      <c r="X1213" t="s">
        <v>51</v>
      </c>
      <c r="AB1213" s="77">
        <f t="shared" si="18"/>
        <v>10</v>
      </c>
    </row>
    <row r="1214" spans="1:28" x14ac:dyDescent="0.3">
      <c r="A1214" s="34">
        <v>42852</v>
      </c>
      <c r="B1214">
        <v>1159</v>
      </c>
      <c r="C1214" t="s">
        <v>1282</v>
      </c>
      <c r="D1214" t="s">
        <v>1283</v>
      </c>
      <c r="E1214">
        <v>38</v>
      </c>
      <c r="F1214" t="s">
        <v>1633</v>
      </c>
      <c r="G1214" t="s">
        <v>1561</v>
      </c>
      <c r="H1214" t="s">
        <v>1444</v>
      </c>
      <c r="I1214" s="102">
        <v>0.99930555555555556</v>
      </c>
      <c r="J1214" t="s">
        <v>1354</v>
      </c>
      <c r="K1214" s="102">
        <v>0.52777777777777779</v>
      </c>
      <c r="L1214">
        <v>4</v>
      </c>
      <c r="M1214" t="s">
        <v>1435</v>
      </c>
      <c r="N1214" t="s">
        <v>1556</v>
      </c>
      <c r="O1214" s="102">
        <v>0.54861111111111105</v>
      </c>
      <c r="P1214">
        <v>76</v>
      </c>
      <c r="Q1214">
        <v>93</v>
      </c>
      <c r="R1214" t="s">
        <v>51</v>
      </c>
      <c r="S1214">
        <v>67</v>
      </c>
      <c r="T1214" s="102">
        <v>0.53472222222222221</v>
      </c>
      <c r="U1214" t="s">
        <v>1667</v>
      </c>
      <c r="V1214">
        <v>21</v>
      </c>
      <c r="W1214" t="s">
        <v>1745</v>
      </c>
      <c r="X1214">
        <v>4</v>
      </c>
      <c r="AB1214" s="77">
        <f t="shared" si="18"/>
        <v>40</v>
      </c>
    </row>
    <row r="1215" spans="1:28" x14ac:dyDescent="0.3">
      <c r="A1215" s="34">
        <v>42853</v>
      </c>
      <c r="B1215">
        <v>1159</v>
      </c>
      <c r="C1215" t="s">
        <v>1282</v>
      </c>
      <c r="D1215" t="s">
        <v>1283</v>
      </c>
      <c r="E1215">
        <v>38</v>
      </c>
      <c r="F1215" t="s">
        <v>1493</v>
      </c>
      <c r="G1215" t="s">
        <v>1308</v>
      </c>
      <c r="H1215" t="s">
        <v>1476</v>
      </c>
      <c r="I1215" s="102">
        <v>0.22916666666666666</v>
      </c>
      <c r="J1215" t="s">
        <v>1304</v>
      </c>
      <c r="K1215" s="102">
        <v>0.4513888888888889</v>
      </c>
      <c r="L1215">
        <v>9</v>
      </c>
      <c r="M1215" t="s">
        <v>1327</v>
      </c>
      <c r="N1215" t="s">
        <v>1556</v>
      </c>
      <c r="O1215" s="102">
        <v>0.75</v>
      </c>
      <c r="P1215">
        <v>77</v>
      </c>
      <c r="Q1215">
        <v>94</v>
      </c>
      <c r="R1215" t="s">
        <v>51</v>
      </c>
      <c r="S1215">
        <v>54</v>
      </c>
      <c r="T1215" s="102">
        <v>0.39583333333333331</v>
      </c>
      <c r="U1215" t="s">
        <v>1305</v>
      </c>
      <c r="V1215">
        <v>0</v>
      </c>
      <c r="W1215" t="s">
        <v>1374</v>
      </c>
      <c r="X1215">
        <v>24</v>
      </c>
      <c r="AB1215" s="77">
        <f t="shared" si="18"/>
        <v>90</v>
      </c>
    </row>
    <row r="1216" spans="1:28" x14ac:dyDescent="0.3">
      <c r="A1216" s="34">
        <v>42854</v>
      </c>
      <c r="B1216">
        <v>1159</v>
      </c>
      <c r="C1216" t="s">
        <v>1282</v>
      </c>
      <c r="D1216" t="s">
        <v>1283</v>
      </c>
      <c r="E1216">
        <v>38</v>
      </c>
      <c r="F1216" t="s">
        <v>1354</v>
      </c>
      <c r="G1216" t="s">
        <v>1308</v>
      </c>
      <c r="H1216" t="s">
        <v>1301</v>
      </c>
      <c r="I1216" s="102">
        <v>0.16666666666666666</v>
      </c>
      <c r="J1216" t="s">
        <v>1722</v>
      </c>
      <c r="K1216" s="102">
        <v>0.6875</v>
      </c>
      <c r="L1216">
        <v>0</v>
      </c>
      <c r="M1216" t="s">
        <v>1288</v>
      </c>
      <c r="N1216" t="s">
        <v>1341</v>
      </c>
      <c r="O1216" s="102">
        <v>0.86805555555555547</v>
      </c>
      <c r="P1216">
        <v>77</v>
      </c>
      <c r="Q1216">
        <v>94</v>
      </c>
      <c r="R1216" t="s">
        <v>51</v>
      </c>
      <c r="S1216">
        <v>59</v>
      </c>
      <c r="T1216" s="102">
        <v>0.68055555555555547</v>
      </c>
      <c r="U1216" t="s">
        <v>1374</v>
      </c>
      <c r="V1216">
        <v>0</v>
      </c>
      <c r="W1216" t="s">
        <v>1803</v>
      </c>
      <c r="X1216">
        <v>19</v>
      </c>
      <c r="AB1216" s="77">
        <f t="shared" si="18"/>
        <v>0</v>
      </c>
    </row>
    <row r="1217" spans="1:28" x14ac:dyDescent="0.3">
      <c r="A1217" s="34">
        <v>42855</v>
      </c>
      <c r="B1217">
        <v>1159</v>
      </c>
      <c r="C1217" t="s">
        <v>1282</v>
      </c>
      <c r="D1217" t="s">
        <v>1283</v>
      </c>
      <c r="E1217">
        <v>38</v>
      </c>
      <c r="F1217" t="s">
        <v>1354</v>
      </c>
      <c r="G1217" t="s">
        <v>1427</v>
      </c>
      <c r="H1217" t="s">
        <v>1356</v>
      </c>
      <c r="I1217" s="102">
        <v>0.20833333333333334</v>
      </c>
      <c r="J1217" t="s">
        <v>1574</v>
      </c>
      <c r="K1217" s="102">
        <v>0.2986111111111111</v>
      </c>
      <c r="L1217">
        <v>30</v>
      </c>
      <c r="M1217" t="s">
        <v>1322</v>
      </c>
      <c r="N1217" t="s">
        <v>1588</v>
      </c>
      <c r="O1217" s="102">
        <v>0.57638888888888895</v>
      </c>
      <c r="P1217">
        <v>73</v>
      </c>
      <c r="Q1217">
        <v>94</v>
      </c>
      <c r="R1217" t="s">
        <v>51</v>
      </c>
      <c r="S1217">
        <v>54</v>
      </c>
      <c r="T1217" s="102">
        <v>0.99930555555555556</v>
      </c>
      <c r="U1217" t="s">
        <v>1565</v>
      </c>
      <c r="V1217">
        <v>24</v>
      </c>
      <c r="W1217" t="s">
        <v>1654</v>
      </c>
      <c r="X1217">
        <v>6</v>
      </c>
      <c r="AB1217" s="77">
        <f t="shared" si="18"/>
        <v>300</v>
      </c>
    </row>
    <row r="1218" spans="1:28" x14ac:dyDescent="0.3">
      <c r="A1218" s="34">
        <v>42856</v>
      </c>
      <c r="B1218">
        <v>1159</v>
      </c>
      <c r="C1218" t="s">
        <v>1282</v>
      </c>
      <c r="D1218" t="s">
        <v>1283</v>
      </c>
      <c r="E1218">
        <v>38</v>
      </c>
      <c r="F1218" t="s">
        <v>1510</v>
      </c>
      <c r="G1218" t="s">
        <v>1308</v>
      </c>
      <c r="H1218" t="s">
        <v>1404</v>
      </c>
      <c r="I1218" s="102">
        <v>0.22916666666666666</v>
      </c>
      <c r="J1218" t="s">
        <v>1637</v>
      </c>
      <c r="K1218" s="102">
        <v>0.4375</v>
      </c>
      <c r="L1218">
        <v>27</v>
      </c>
      <c r="M1218" t="s">
        <v>1358</v>
      </c>
      <c r="N1218" t="s">
        <v>1380</v>
      </c>
      <c r="O1218" s="102">
        <v>6.9444444444444434E-2</v>
      </c>
      <c r="P1218">
        <v>69</v>
      </c>
      <c r="Q1218">
        <v>91</v>
      </c>
      <c r="R1218" t="s">
        <v>51</v>
      </c>
      <c r="S1218">
        <v>52</v>
      </c>
      <c r="T1218" s="102">
        <v>4.8611111111111112E-2</v>
      </c>
      <c r="U1218" t="s">
        <v>1832</v>
      </c>
      <c r="V1218">
        <v>21</v>
      </c>
      <c r="W1218" t="s">
        <v>1565</v>
      </c>
      <c r="X1218">
        <v>0</v>
      </c>
      <c r="AB1218" s="77">
        <f t="shared" si="18"/>
        <v>270</v>
      </c>
    </row>
    <row r="1219" spans="1:28" x14ac:dyDescent="0.3">
      <c r="A1219" s="34">
        <v>42857</v>
      </c>
      <c r="B1219">
        <v>1159</v>
      </c>
      <c r="C1219" t="s">
        <v>1282</v>
      </c>
      <c r="D1219" t="s">
        <v>1283</v>
      </c>
      <c r="E1219">
        <v>38</v>
      </c>
      <c r="F1219" t="s">
        <v>1307</v>
      </c>
      <c r="G1219" t="s">
        <v>1308</v>
      </c>
      <c r="H1219" t="s">
        <v>1333</v>
      </c>
      <c r="I1219" s="102">
        <v>0.99930555555555556</v>
      </c>
      <c r="J1219" t="s">
        <v>1617</v>
      </c>
      <c r="K1219" s="102">
        <v>0.49305555555555558</v>
      </c>
      <c r="L1219">
        <v>29</v>
      </c>
      <c r="M1219" t="s">
        <v>1703</v>
      </c>
      <c r="N1219" t="s">
        <v>1327</v>
      </c>
      <c r="O1219" s="102">
        <v>8.3333333333333329E-2</v>
      </c>
      <c r="P1219">
        <v>87</v>
      </c>
      <c r="Q1219">
        <v>94</v>
      </c>
      <c r="R1219" t="s">
        <v>51</v>
      </c>
      <c r="S1219">
        <v>78</v>
      </c>
      <c r="T1219" s="102">
        <v>0.4375</v>
      </c>
      <c r="U1219" t="s">
        <v>1773</v>
      </c>
      <c r="V1219" t="s">
        <v>51</v>
      </c>
      <c r="W1219" t="s">
        <v>1312</v>
      </c>
      <c r="X1219">
        <v>24</v>
      </c>
      <c r="AB1219" s="77">
        <f t="shared" ref="AB1219:AB1282" si="19">L1219*$AE$17</f>
        <v>290</v>
      </c>
    </row>
    <row r="1220" spans="1:28" x14ac:dyDescent="0.3">
      <c r="A1220" s="34">
        <v>42858</v>
      </c>
      <c r="B1220">
        <v>1159</v>
      </c>
      <c r="C1220" t="s">
        <v>1282</v>
      </c>
      <c r="D1220" t="s">
        <v>1283</v>
      </c>
      <c r="E1220">
        <v>38</v>
      </c>
      <c r="F1220" t="s">
        <v>1362</v>
      </c>
      <c r="G1220" t="s">
        <v>1308</v>
      </c>
      <c r="H1220" t="s">
        <v>1316</v>
      </c>
      <c r="I1220" s="102">
        <v>0.23611111111111113</v>
      </c>
      <c r="J1220" t="s">
        <v>1334</v>
      </c>
      <c r="K1220" s="102">
        <v>0.54166666666666663</v>
      </c>
      <c r="L1220">
        <v>8</v>
      </c>
      <c r="M1220" t="s">
        <v>1347</v>
      </c>
      <c r="N1220" t="s">
        <v>1356</v>
      </c>
      <c r="O1220" s="102">
        <v>0.84722222222222221</v>
      </c>
      <c r="P1220">
        <v>91</v>
      </c>
      <c r="Q1220">
        <v>94</v>
      </c>
      <c r="R1220" t="s">
        <v>51</v>
      </c>
      <c r="S1220">
        <v>88</v>
      </c>
      <c r="T1220" t="s">
        <v>51</v>
      </c>
      <c r="U1220" t="s">
        <v>1312</v>
      </c>
      <c r="V1220">
        <v>0</v>
      </c>
      <c r="W1220" t="s">
        <v>1379</v>
      </c>
      <c r="X1220">
        <v>24</v>
      </c>
      <c r="AB1220" s="77">
        <f t="shared" si="19"/>
        <v>80</v>
      </c>
    </row>
    <row r="1221" spans="1:28" x14ac:dyDescent="0.3">
      <c r="A1221" s="34">
        <v>42859</v>
      </c>
      <c r="B1221">
        <v>1159</v>
      </c>
      <c r="C1221" t="s">
        <v>1282</v>
      </c>
      <c r="D1221" t="s">
        <v>1283</v>
      </c>
      <c r="E1221">
        <v>38</v>
      </c>
      <c r="F1221" t="s">
        <v>1313</v>
      </c>
      <c r="G1221" t="s">
        <v>1308</v>
      </c>
      <c r="H1221" t="s">
        <v>1284</v>
      </c>
      <c r="I1221" s="102">
        <v>0.22916666666666666</v>
      </c>
      <c r="J1221" t="s">
        <v>1530</v>
      </c>
      <c r="K1221" s="102">
        <v>0.38194444444444442</v>
      </c>
      <c r="L1221">
        <v>9</v>
      </c>
      <c r="M1221" t="s">
        <v>1404</v>
      </c>
      <c r="N1221" t="s">
        <v>1319</v>
      </c>
      <c r="O1221" s="102">
        <v>0.5625</v>
      </c>
      <c r="P1221">
        <v>92</v>
      </c>
      <c r="Q1221">
        <v>93</v>
      </c>
      <c r="R1221" t="s">
        <v>51</v>
      </c>
      <c r="S1221">
        <v>88</v>
      </c>
      <c r="T1221" s="102">
        <v>0.375</v>
      </c>
      <c r="U1221" t="s">
        <v>1379</v>
      </c>
      <c r="V1221">
        <v>0</v>
      </c>
      <c r="W1221" t="s">
        <v>1837</v>
      </c>
      <c r="X1221">
        <v>24</v>
      </c>
      <c r="AB1221" s="77">
        <f t="shared" si="19"/>
        <v>90</v>
      </c>
    </row>
    <row r="1222" spans="1:28" x14ac:dyDescent="0.3">
      <c r="A1222" s="34">
        <v>42860</v>
      </c>
      <c r="B1222">
        <v>1159</v>
      </c>
      <c r="C1222" t="s">
        <v>1282</v>
      </c>
      <c r="D1222" t="s">
        <v>1283</v>
      </c>
      <c r="E1222">
        <v>38</v>
      </c>
      <c r="F1222" t="s">
        <v>1599</v>
      </c>
      <c r="G1222" t="s">
        <v>1308</v>
      </c>
      <c r="H1222" t="s">
        <v>1523</v>
      </c>
      <c r="I1222" s="102">
        <v>6.9444444444444441E-3</v>
      </c>
      <c r="J1222" t="s">
        <v>1365</v>
      </c>
      <c r="K1222" s="102">
        <v>0.2986111111111111</v>
      </c>
      <c r="L1222">
        <v>28</v>
      </c>
      <c r="M1222" t="s">
        <v>1296</v>
      </c>
      <c r="N1222" t="s">
        <v>1530</v>
      </c>
      <c r="O1222" s="102">
        <v>0.375</v>
      </c>
      <c r="P1222">
        <v>73</v>
      </c>
      <c r="Q1222">
        <v>93</v>
      </c>
      <c r="R1222" s="102">
        <v>0</v>
      </c>
      <c r="S1222">
        <v>51</v>
      </c>
      <c r="T1222" s="102">
        <v>0.24305555555555555</v>
      </c>
      <c r="U1222" t="s">
        <v>1698</v>
      </c>
      <c r="V1222">
        <v>23</v>
      </c>
      <c r="W1222" t="s">
        <v>2024</v>
      </c>
      <c r="X1222">
        <v>5</v>
      </c>
      <c r="AB1222" s="77">
        <f t="shared" si="19"/>
        <v>280</v>
      </c>
    </row>
    <row r="1223" spans="1:28" x14ac:dyDescent="0.3">
      <c r="A1223" s="34">
        <v>42861</v>
      </c>
      <c r="B1223">
        <v>1159</v>
      </c>
      <c r="C1223" t="s">
        <v>1282</v>
      </c>
      <c r="D1223" t="s">
        <v>1283</v>
      </c>
      <c r="E1223">
        <v>38</v>
      </c>
      <c r="F1223" t="s">
        <v>1307</v>
      </c>
      <c r="G1223" t="s">
        <v>1308</v>
      </c>
      <c r="H1223" t="s">
        <v>1440</v>
      </c>
      <c r="I1223" s="102">
        <v>0.20138888888888887</v>
      </c>
      <c r="J1223" t="s">
        <v>1315</v>
      </c>
      <c r="K1223" s="102">
        <v>0.625</v>
      </c>
      <c r="L1223">
        <v>22</v>
      </c>
      <c r="M1223" t="s">
        <v>1358</v>
      </c>
      <c r="N1223" t="s">
        <v>1340</v>
      </c>
      <c r="O1223" t="s">
        <v>51</v>
      </c>
      <c r="P1223">
        <v>79</v>
      </c>
      <c r="Q1223">
        <v>94</v>
      </c>
      <c r="R1223" t="s">
        <v>51</v>
      </c>
      <c r="S1223">
        <v>68</v>
      </c>
      <c r="T1223" s="102">
        <v>0.61805555555555558</v>
      </c>
      <c r="U1223" t="s">
        <v>1764</v>
      </c>
      <c r="V1223">
        <v>22</v>
      </c>
      <c r="W1223" t="s">
        <v>1826</v>
      </c>
      <c r="X1223">
        <v>1</v>
      </c>
      <c r="AB1223" s="77">
        <f t="shared" si="19"/>
        <v>220</v>
      </c>
    </row>
    <row r="1224" spans="1:28" x14ac:dyDescent="0.3">
      <c r="A1224" s="34">
        <v>42862</v>
      </c>
      <c r="B1224">
        <v>1159</v>
      </c>
      <c r="C1224" t="s">
        <v>1282</v>
      </c>
      <c r="D1224" t="s">
        <v>1283</v>
      </c>
      <c r="E1224">
        <v>38</v>
      </c>
      <c r="F1224" t="s">
        <v>1544</v>
      </c>
      <c r="G1224" t="s">
        <v>1308</v>
      </c>
      <c r="H1224" t="s">
        <v>1814</v>
      </c>
      <c r="I1224" s="102">
        <v>0.20138888888888887</v>
      </c>
      <c r="J1224" t="s">
        <v>1721</v>
      </c>
      <c r="K1224" s="102">
        <v>0.4861111111111111</v>
      </c>
      <c r="L1224">
        <v>7</v>
      </c>
      <c r="M1224" t="s">
        <v>1561</v>
      </c>
      <c r="N1224" t="s">
        <v>1440</v>
      </c>
      <c r="O1224" s="102">
        <v>0.57638888888888895</v>
      </c>
      <c r="P1224">
        <v>86</v>
      </c>
      <c r="Q1224">
        <v>94</v>
      </c>
      <c r="R1224" s="102">
        <v>0.99930555555555556</v>
      </c>
      <c r="S1224">
        <v>70</v>
      </c>
      <c r="T1224" s="102">
        <v>0.35416666666666669</v>
      </c>
      <c r="U1224" t="s">
        <v>1566</v>
      </c>
      <c r="V1224" t="s">
        <v>51</v>
      </c>
      <c r="W1224" t="s">
        <v>1639</v>
      </c>
      <c r="X1224">
        <v>4</v>
      </c>
      <c r="AB1224" s="77">
        <f t="shared" si="19"/>
        <v>70</v>
      </c>
    </row>
    <row r="1225" spans="1:28" x14ac:dyDescent="0.3">
      <c r="A1225" s="34">
        <v>42863</v>
      </c>
      <c r="B1225">
        <v>1159</v>
      </c>
      <c r="C1225" t="s">
        <v>1282</v>
      </c>
      <c r="D1225" t="s">
        <v>1283</v>
      </c>
      <c r="E1225">
        <v>38</v>
      </c>
      <c r="F1225" t="s">
        <v>1521</v>
      </c>
      <c r="G1225" t="s">
        <v>1308</v>
      </c>
      <c r="H1225" t="s">
        <v>1440</v>
      </c>
      <c r="I1225" s="102">
        <v>0.20833333333333334</v>
      </c>
      <c r="J1225" t="s">
        <v>1530</v>
      </c>
      <c r="K1225" s="102">
        <v>0.3888888888888889</v>
      </c>
      <c r="L1225">
        <v>8</v>
      </c>
      <c r="M1225" t="s">
        <v>1404</v>
      </c>
      <c r="N1225" t="s">
        <v>1333</v>
      </c>
      <c r="O1225" s="102">
        <v>0.74305555555555547</v>
      </c>
      <c r="P1225">
        <v>90</v>
      </c>
      <c r="Q1225">
        <v>94</v>
      </c>
      <c r="R1225" t="s">
        <v>51</v>
      </c>
      <c r="S1225">
        <v>74</v>
      </c>
      <c r="T1225" s="102">
        <v>0.34027777777777773</v>
      </c>
      <c r="U1225" t="s">
        <v>1764</v>
      </c>
      <c r="V1225">
        <v>0</v>
      </c>
      <c r="W1225" t="s">
        <v>1664</v>
      </c>
      <c r="X1225">
        <v>24</v>
      </c>
      <c r="AB1225" s="77">
        <f t="shared" si="19"/>
        <v>80</v>
      </c>
    </row>
    <row r="1226" spans="1:28" x14ac:dyDescent="0.3">
      <c r="A1226" s="34">
        <v>42864</v>
      </c>
      <c r="B1226">
        <v>1159</v>
      </c>
      <c r="C1226" t="s">
        <v>1282</v>
      </c>
      <c r="D1226" t="s">
        <v>1283</v>
      </c>
      <c r="E1226">
        <v>38</v>
      </c>
      <c r="F1226" t="s">
        <v>1341</v>
      </c>
      <c r="G1226" t="s">
        <v>1465</v>
      </c>
      <c r="H1226" t="s">
        <v>1375</v>
      </c>
      <c r="I1226" s="102">
        <v>0.20138888888888887</v>
      </c>
      <c r="J1226" t="s">
        <v>1363</v>
      </c>
      <c r="K1226" s="102">
        <v>0.33333333333333331</v>
      </c>
      <c r="L1226">
        <v>7</v>
      </c>
      <c r="M1226" t="s">
        <v>1340</v>
      </c>
      <c r="N1226" t="s">
        <v>1357</v>
      </c>
      <c r="O1226" s="102">
        <v>0.54861111111111105</v>
      </c>
      <c r="P1226">
        <v>91</v>
      </c>
      <c r="Q1226">
        <v>93</v>
      </c>
      <c r="R1226" t="s">
        <v>51</v>
      </c>
      <c r="S1226">
        <v>88</v>
      </c>
      <c r="T1226" s="102">
        <v>0.3125</v>
      </c>
      <c r="U1226" t="s">
        <v>1664</v>
      </c>
      <c r="V1226">
        <v>0</v>
      </c>
      <c r="W1226" t="s">
        <v>1972</v>
      </c>
      <c r="X1226">
        <v>18</v>
      </c>
      <c r="AB1226" s="77">
        <f t="shared" si="19"/>
        <v>70</v>
      </c>
    </row>
    <row r="1227" spans="1:28" x14ac:dyDescent="0.3">
      <c r="A1227" s="34">
        <v>42865</v>
      </c>
      <c r="B1227">
        <v>1159</v>
      </c>
      <c r="C1227" t="s">
        <v>1282</v>
      </c>
      <c r="D1227" t="s">
        <v>1283</v>
      </c>
      <c r="E1227">
        <v>38</v>
      </c>
      <c r="F1227" t="s">
        <v>1321</v>
      </c>
      <c r="G1227" t="s">
        <v>1465</v>
      </c>
      <c r="H1227" t="s">
        <v>1284</v>
      </c>
      <c r="I1227" s="102">
        <v>0.24305555555555555</v>
      </c>
      <c r="J1227" t="s">
        <v>1492</v>
      </c>
      <c r="K1227" s="102">
        <v>0.45833333333333331</v>
      </c>
      <c r="L1227">
        <v>11</v>
      </c>
      <c r="M1227" t="s">
        <v>1703</v>
      </c>
      <c r="N1227" t="s">
        <v>1440</v>
      </c>
      <c r="O1227" s="102">
        <v>0.9375</v>
      </c>
      <c r="P1227">
        <v>88</v>
      </c>
      <c r="Q1227">
        <v>93</v>
      </c>
      <c r="R1227" t="s">
        <v>51</v>
      </c>
      <c r="S1227">
        <v>78</v>
      </c>
      <c r="T1227" s="102">
        <v>0.99930555555555556</v>
      </c>
      <c r="U1227" t="s">
        <v>1798</v>
      </c>
      <c r="V1227">
        <v>0</v>
      </c>
      <c r="W1227" t="s">
        <v>2018</v>
      </c>
      <c r="X1227">
        <v>23</v>
      </c>
      <c r="AB1227" s="77">
        <f t="shared" si="19"/>
        <v>110</v>
      </c>
    </row>
    <row r="1228" spans="1:28" x14ac:dyDescent="0.3">
      <c r="A1228" s="34">
        <v>42866</v>
      </c>
      <c r="B1228">
        <v>1159</v>
      </c>
      <c r="C1228" t="s">
        <v>1282</v>
      </c>
      <c r="D1228" t="s">
        <v>1283</v>
      </c>
      <c r="E1228">
        <v>38</v>
      </c>
      <c r="F1228" t="s">
        <v>1334</v>
      </c>
      <c r="G1228" t="s">
        <v>1308</v>
      </c>
      <c r="H1228" t="s">
        <v>1523</v>
      </c>
      <c r="I1228" s="102">
        <v>0.99305555555555547</v>
      </c>
      <c r="J1228" t="s">
        <v>1395</v>
      </c>
      <c r="K1228" s="102">
        <v>0.49305555555555558</v>
      </c>
      <c r="L1228">
        <v>10</v>
      </c>
      <c r="M1228" t="s">
        <v>1335</v>
      </c>
      <c r="N1228" t="s">
        <v>1316</v>
      </c>
      <c r="O1228" s="102">
        <v>0.72222222222222221</v>
      </c>
      <c r="P1228">
        <v>76</v>
      </c>
      <c r="Q1228">
        <v>91</v>
      </c>
      <c r="R1228" t="s">
        <v>51</v>
      </c>
      <c r="S1228">
        <v>61</v>
      </c>
      <c r="T1228" s="102">
        <v>0.27777777777777779</v>
      </c>
      <c r="U1228" t="s">
        <v>1842</v>
      </c>
      <c r="V1228">
        <v>24</v>
      </c>
      <c r="W1228" t="s">
        <v>2096</v>
      </c>
      <c r="X1228">
        <v>5</v>
      </c>
      <c r="AB1228" s="77">
        <f t="shared" si="19"/>
        <v>100</v>
      </c>
    </row>
    <row r="1229" spans="1:28" x14ac:dyDescent="0.3">
      <c r="A1229" s="34">
        <v>42867</v>
      </c>
      <c r="B1229">
        <v>1159</v>
      </c>
      <c r="C1229" t="s">
        <v>1282</v>
      </c>
      <c r="D1229" t="s">
        <v>1283</v>
      </c>
      <c r="E1229">
        <v>38</v>
      </c>
      <c r="F1229" t="s">
        <v>1363</v>
      </c>
      <c r="G1229" t="s">
        <v>1376</v>
      </c>
      <c r="H1229" t="s">
        <v>1422</v>
      </c>
      <c r="I1229" s="102">
        <v>0.1111111111111111</v>
      </c>
      <c r="J1229" t="s">
        <v>1704</v>
      </c>
      <c r="K1229" s="102">
        <v>0.64583333333333337</v>
      </c>
      <c r="L1229">
        <v>28</v>
      </c>
      <c r="M1229" t="s">
        <v>1288</v>
      </c>
      <c r="N1229" t="s">
        <v>1333</v>
      </c>
      <c r="O1229" s="102">
        <v>0.97916666666666663</v>
      </c>
      <c r="P1229">
        <v>91</v>
      </c>
      <c r="Q1229">
        <v>93</v>
      </c>
      <c r="R1229" t="s">
        <v>51</v>
      </c>
      <c r="S1229">
        <v>84</v>
      </c>
      <c r="T1229" s="102">
        <v>0.66666666666666663</v>
      </c>
      <c r="U1229" t="s">
        <v>1880</v>
      </c>
      <c r="V1229">
        <v>24</v>
      </c>
      <c r="W1229" t="s">
        <v>1994</v>
      </c>
      <c r="X1229">
        <v>1</v>
      </c>
      <c r="AB1229" s="77">
        <f t="shared" si="19"/>
        <v>280</v>
      </c>
    </row>
    <row r="1230" spans="1:28" x14ac:dyDescent="0.3">
      <c r="A1230" s="34">
        <v>42868</v>
      </c>
      <c r="B1230">
        <v>1159</v>
      </c>
      <c r="C1230" t="s">
        <v>1282</v>
      </c>
      <c r="D1230" t="s">
        <v>1283</v>
      </c>
      <c r="E1230">
        <v>38</v>
      </c>
      <c r="F1230" t="s">
        <v>1490</v>
      </c>
      <c r="G1230" t="s">
        <v>1308</v>
      </c>
      <c r="H1230" t="s">
        <v>1605</v>
      </c>
      <c r="I1230" s="102">
        <v>1.3888888888888888E-2</v>
      </c>
      <c r="J1230" t="s">
        <v>1385</v>
      </c>
      <c r="K1230" s="102">
        <v>0.79166666666666663</v>
      </c>
      <c r="L1230">
        <v>8</v>
      </c>
      <c r="M1230" t="s">
        <v>1347</v>
      </c>
      <c r="N1230" t="s">
        <v>1319</v>
      </c>
      <c r="O1230" s="102">
        <v>0.51388888888888895</v>
      </c>
      <c r="P1230">
        <v>81</v>
      </c>
      <c r="Q1230">
        <v>92</v>
      </c>
      <c r="R1230" t="s">
        <v>51</v>
      </c>
      <c r="S1230">
        <v>72</v>
      </c>
      <c r="T1230" t="s">
        <v>51</v>
      </c>
      <c r="U1230" t="s">
        <v>1312</v>
      </c>
      <c r="V1230">
        <v>23</v>
      </c>
      <c r="W1230" t="s">
        <v>1880</v>
      </c>
      <c r="X1230">
        <v>0</v>
      </c>
      <c r="AB1230" s="77">
        <f t="shared" si="19"/>
        <v>80</v>
      </c>
    </row>
    <row r="1231" spans="1:28" x14ac:dyDescent="0.3">
      <c r="A1231" s="34">
        <v>42869</v>
      </c>
      <c r="B1231">
        <v>1159</v>
      </c>
      <c r="C1231" t="s">
        <v>1282</v>
      </c>
      <c r="D1231" t="s">
        <v>1283</v>
      </c>
      <c r="E1231">
        <v>38</v>
      </c>
      <c r="F1231" t="s">
        <v>1357</v>
      </c>
      <c r="G1231" t="s">
        <v>1308</v>
      </c>
      <c r="H1231" t="s">
        <v>1336</v>
      </c>
      <c r="I1231" s="102">
        <v>0.15972222222222224</v>
      </c>
      <c r="J1231" t="s">
        <v>1527</v>
      </c>
      <c r="K1231" s="102">
        <v>0.55555555555555558</v>
      </c>
      <c r="L1231">
        <v>8</v>
      </c>
      <c r="M1231" t="s">
        <v>1329</v>
      </c>
      <c r="N1231" t="s">
        <v>1319</v>
      </c>
      <c r="O1231" s="102">
        <v>0.63194444444444442</v>
      </c>
      <c r="P1231">
        <v>89</v>
      </c>
      <c r="Q1231">
        <v>92</v>
      </c>
      <c r="R1231" t="s">
        <v>51</v>
      </c>
      <c r="S1231">
        <v>85</v>
      </c>
      <c r="T1231" s="102">
        <v>0.59722222222222221</v>
      </c>
      <c r="U1231" t="s">
        <v>1649</v>
      </c>
      <c r="V1231">
        <v>24</v>
      </c>
      <c r="W1231" t="s">
        <v>1298</v>
      </c>
      <c r="X1231">
        <v>0</v>
      </c>
      <c r="AB1231" s="77">
        <f t="shared" si="19"/>
        <v>80</v>
      </c>
    </row>
    <row r="1232" spans="1:28" x14ac:dyDescent="0.3">
      <c r="A1232" s="34">
        <v>42870</v>
      </c>
      <c r="B1232">
        <v>1159</v>
      </c>
      <c r="C1232" t="s">
        <v>1282</v>
      </c>
      <c r="D1232" t="s">
        <v>1283</v>
      </c>
      <c r="E1232">
        <v>38</v>
      </c>
      <c r="F1232" t="s">
        <v>1622</v>
      </c>
      <c r="G1232" t="s">
        <v>1308</v>
      </c>
      <c r="H1232" t="s">
        <v>1523</v>
      </c>
      <c r="I1232" s="102">
        <v>0.20833333333333334</v>
      </c>
      <c r="J1232" t="s">
        <v>1731</v>
      </c>
      <c r="K1232" s="102">
        <v>0.68055555555555547</v>
      </c>
      <c r="L1232">
        <v>0</v>
      </c>
      <c r="M1232" t="s">
        <v>1326</v>
      </c>
      <c r="N1232" t="s">
        <v>1359</v>
      </c>
      <c r="O1232" s="102">
        <v>0.53472222222222221</v>
      </c>
      <c r="P1232">
        <v>72</v>
      </c>
      <c r="Q1232">
        <v>92</v>
      </c>
      <c r="R1232" t="s">
        <v>51</v>
      </c>
      <c r="S1232">
        <v>59</v>
      </c>
      <c r="T1232" s="102">
        <v>0.68055555555555547</v>
      </c>
      <c r="U1232" t="s">
        <v>1782</v>
      </c>
      <c r="V1232">
        <v>14</v>
      </c>
      <c r="W1232" t="s">
        <v>1752</v>
      </c>
      <c r="X1232">
        <v>2</v>
      </c>
      <c r="AB1232" s="77">
        <f t="shared" si="19"/>
        <v>0</v>
      </c>
    </row>
    <row r="1233" spans="1:28" x14ac:dyDescent="0.3">
      <c r="A1233" s="34">
        <v>42871</v>
      </c>
      <c r="B1233">
        <v>1159</v>
      </c>
      <c r="C1233" t="s">
        <v>1282</v>
      </c>
      <c r="D1233" t="s">
        <v>1283</v>
      </c>
      <c r="E1233">
        <v>38</v>
      </c>
      <c r="F1233" t="s">
        <v>1549</v>
      </c>
      <c r="G1233" t="s">
        <v>1308</v>
      </c>
      <c r="H1233" t="s">
        <v>1300</v>
      </c>
      <c r="I1233" s="102">
        <v>0.14583333333333334</v>
      </c>
      <c r="J1233" t="s">
        <v>1330</v>
      </c>
      <c r="K1233" s="102">
        <v>0.55555555555555558</v>
      </c>
      <c r="L1233">
        <v>28</v>
      </c>
      <c r="M1233" t="s">
        <v>1358</v>
      </c>
      <c r="N1233" t="s">
        <v>1359</v>
      </c>
      <c r="O1233" s="102">
        <v>0.71527777777777779</v>
      </c>
      <c r="P1233">
        <v>91</v>
      </c>
      <c r="Q1233">
        <v>93</v>
      </c>
      <c r="R1233" s="102">
        <v>0.99930555555555556</v>
      </c>
      <c r="S1233">
        <v>88</v>
      </c>
      <c r="T1233" t="s">
        <v>51</v>
      </c>
      <c r="U1233" t="s">
        <v>1871</v>
      </c>
      <c r="V1233">
        <v>0</v>
      </c>
      <c r="W1233" t="s">
        <v>1503</v>
      </c>
      <c r="X1233">
        <v>24</v>
      </c>
      <c r="AB1233" s="77">
        <f t="shared" si="19"/>
        <v>280</v>
      </c>
    </row>
    <row r="1234" spans="1:28" x14ac:dyDescent="0.3">
      <c r="A1234" s="34">
        <v>42872</v>
      </c>
      <c r="B1234">
        <v>1159</v>
      </c>
      <c r="C1234" t="s">
        <v>1282</v>
      </c>
      <c r="D1234" t="s">
        <v>1283</v>
      </c>
      <c r="E1234">
        <v>38</v>
      </c>
      <c r="F1234" t="s">
        <v>1651</v>
      </c>
      <c r="G1234" t="s">
        <v>2097</v>
      </c>
      <c r="H1234" t="s">
        <v>1292</v>
      </c>
      <c r="I1234" s="102">
        <v>0.99305555555555547</v>
      </c>
      <c r="J1234" t="s">
        <v>1527</v>
      </c>
      <c r="K1234" s="102">
        <v>0.70833333333333337</v>
      </c>
      <c r="L1234">
        <v>27</v>
      </c>
      <c r="M1234" t="s">
        <v>1288</v>
      </c>
      <c r="N1234" t="s">
        <v>1556</v>
      </c>
      <c r="O1234" s="102">
        <v>0.8125</v>
      </c>
      <c r="P1234">
        <v>93</v>
      </c>
      <c r="Q1234">
        <v>95</v>
      </c>
      <c r="R1234" t="s">
        <v>51</v>
      </c>
      <c r="S1234">
        <v>92</v>
      </c>
      <c r="T1234" s="102">
        <v>0.29166666666666669</v>
      </c>
      <c r="U1234" t="s">
        <v>1503</v>
      </c>
      <c r="V1234">
        <v>0</v>
      </c>
      <c r="W1234" t="s">
        <v>1663</v>
      </c>
      <c r="X1234" t="s">
        <v>51</v>
      </c>
      <c r="AB1234" s="77">
        <f t="shared" si="19"/>
        <v>270</v>
      </c>
    </row>
    <row r="1235" spans="1:28" x14ac:dyDescent="0.3">
      <c r="A1235" s="34">
        <v>42873</v>
      </c>
      <c r="B1235">
        <v>1159</v>
      </c>
      <c r="C1235" t="s">
        <v>1282</v>
      </c>
      <c r="D1235" t="s">
        <v>1283</v>
      </c>
      <c r="E1235">
        <v>38</v>
      </c>
      <c r="F1235" t="s">
        <v>1304</v>
      </c>
      <c r="G1235" t="s">
        <v>1703</v>
      </c>
      <c r="H1235" t="s">
        <v>1428</v>
      </c>
      <c r="I1235" s="102">
        <v>0.2638888888888889</v>
      </c>
      <c r="J1235" t="s">
        <v>1651</v>
      </c>
      <c r="K1235" s="102">
        <v>0.54861111111111105</v>
      </c>
      <c r="L1235">
        <v>32</v>
      </c>
      <c r="M1235" t="s">
        <v>1301</v>
      </c>
      <c r="N1235" t="s">
        <v>1354</v>
      </c>
      <c r="O1235" s="102">
        <v>0.1388888888888889</v>
      </c>
      <c r="P1235">
        <v>82</v>
      </c>
      <c r="Q1235">
        <v>95</v>
      </c>
      <c r="R1235" s="102">
        <v>8.3333333333333329E-2</v>
      </c>
      <c r="S1235">
        <v>69</v>
      </c>
      <c r="T1235" s="102">
        <v>0.52777777777777779</v>
      </c>
      <c r="U1235" t="s">
        <v>1764</v>
      </c>
      <c r="V1235">
        <v>21</v>
      </c>
      <c r="W1235" t="s">
        <v>1620</v>
      </c>
      <c r="X1235">
        <v>3</v>
      </c>
      <c r="AB1235" s="77">
        <f t="shared" si="19"/>
        <v>320</v>
      </c>
    </row>
    <row r="1236" spans="1:28" x14ac:dyDescent="0.3">
      <c r="A1236" s="34">
        <v>42874</v>
      </c>
      <c r="B1236">
        <v>1159</v>
      </c>
      <c r="C1236" t="s">
        <v>1282</v>
      </c>
      <c r="D1236" t="s">
        <v>1283</v>
      </c>
      <c r="E1236">
        <v>38</v>
      </c>
      <c r="F1236" t="s">
        <v>1341</v>
      </c>
      <c r="G1236" t="s">
        <v>1308</v>
      </c>
      <c r="H1236" t="s">
        <v>1410</v>
      </c>
      <c r="I1236" s="102">
        <v>0.17361111111111113</v>
      </c>
      <c r="J1236" t="s">
        <v>1617</v>
      </c>
      <c r="K1236" s="102">
        <v>0.70833333333333337</v>
      </c>
      <c r="L1236">
        <v>31</v>
      </c>
      <c r="M1236" t="s">
        <v>1289</v>
      </c>
      <c r="N1236" t="s">
        <v>1658</v>
      </c>
      <c r="O1236" s="102">
        <v>0.57638888888888895</v>
      </c>
      <c r="P1236">
        <v>68</v>
      </c>
      <c r="Q1236">
        <v>91</v>
      </c>
      <c r="R1236" t="s">
        <v>51</v>
      </c>
      <c r="S1236">
        <v>64</v>
      </c>
      <c r="T1236" s="102">
        <v>0.49305555555555558</v>
      </c>
      <c r="U1236" t="s">
        <v>1752</v>
      </c>
      <c r="V1236">
        <v>21</v>
      </c>
      <c r="W1236" t="s">
        <v>1373</v>
      </c>
      <c r="X1236">
        <v>3</v>
      </c>
      <c r="AB1236" s="77">
        <f t="shared" si="19"/>
        <v>310</v>
      </c>
    </row>
    <row r="1237" spans="1:28" x14ac:dyDescent="0.3">
      <c r="A1237" s="34">
        <v>42875</v>
      </c>
      <c r="B1237">
        <v>1159</v>
      </c>
      <c r="C1237" t="s">
        <v>1282</v>
      </c>
      <c r="D1237" t="s">
        <v>1283</v>
      </c>
      <c r="E1237">
        <v>38</v>
      </c>
      <c r="F1237" t="s">
        <v>1574</v>
      </c>
      <c r="G1237" t="s">
        <v>1308</v>
      </c>
      <c r="H1237" t="s">
        <v>1333</v>
      </c>
      <c r="I1237" s="102">
        <v>0.99930555555555556</v>
      </c>
      <c r="J1237" t="s">
        <v>1303</v>
      </c>
      <c r="K1237" s="102">
        <v>0.54166666666666663</v>
      </c>
      <c r="L1237">
        <v>32</v>
      </c>
      <c r="M1237" t="s">
        <v>1396</v>
      </c>
      <c r="N1237" t="s">
        <v>1319</v>
      </c>
      <c r="O1237" s="102">
        <v>0.1111111111111111</v>
      </c>
      <c r="P1237">
        <v>80</v>
      </c>
      <c r="Q1237">
        <v>92</v>
      </c>
      <c r="R1237" t="s">
        <v>51</v>
      </c>
      <c r="S1237">
        <v>70</v>
      </c>
      <c r="T1237" s="102">
        <v>0.50694444444444442</v>
      </c>
      <c r="U1237" t="s">
        <v>1420</v>
      </c>
      <c r="V1237">
        <v>11</v>
      </c>
      <c r="W1237" t="s">
        <v>1511</v>
      </c>
      <c r="X1237">
        <v>24</v>
      </c>
      <c r="AB1237" s="77">
        <f t="shared" si="19"/>
        <v>320</v>
      </c>
    </row>
    <row r="1238" spans="1:28" x14ac:dyDescent="0.3">
      <c r="A1238" s="34">
        <v>42876</v>
      </c>
      <c r="B1238">
        <v>1159</v>
      </c>
      <c r="C1238" t="s">
        <v>1282</v>
      </c>
      <c r="D1238" t="s">
        <v>1283</v>
      </c>
      <c r="E1238">
        <v>38</v>
      </c>
      <c r="F1238" t="s">
        <v>1651</v>
      </c>
      <c r="G1238" t="s">
        <v>1308</v>
      </c>
      <c r="H1238" t="s">
        <v>1510</v>
      </c>
      <c r="I1238" s="102">
        <v>0.15972222222222224</v>
      </c>
      <c r="J1238" t="s">
        <v>1724</v>
      </c>
      <c r="K1238" s="102">
        <v>0.66666666666666663</v>
      </c>
      <c r="L1238">
        <v>28</v>
      </c>
      <c r="M1238" t="s">
        <v>1296</v>
      </c>
      <c r="N1238" t="s">
        <v>1303</v>
      </c>
      <c r="O1238" s="102">
        <v>0.94444444444444453</v>
      </c>
      <c r="P1238">
        <v>88</v>
      </c>
      <c r="Q1238">
        <v>93</v>
      </c>
      <c r="R1238" t="s">
        <v>51</v>
      </c>
      <c r="S1238">
        <v>77</v>
      </c>
      <c r="T1238" s="102">
        <v>0.66666666666666663</v>
      </c>
      <c r="U1238" t="s">
        <v>1511</v>
      </c>
      <c r="V1238">
        <v>0</v>
      </c>
      <c r="W1238" t="s">
        <v>1718</v>
      </c>
      <c r="X1238">
        <v>16</v>
      </c>
      <c r="AB1238" s="77">
        <f t="shared" si="19"/>
        <v>280</v>
      </c>
    </row>
    <row r="1239" spans="1:28" x14ac:dyDescent="0.3">
      <c r="A1239" s="34">
        <v>42877</v>
      </c>
      <c r="B1239">
        <v>1159</v>
      </c>
      <c r="C1239" t="s">
        <v>1282</v>
      </c>
      <c r="D1239" t="s">
        <v>1283</v>
      </c>
      <c r="E1239">
        <v>38</v>
      </c>
      <c r="F1239" t="s">
        <v>1295</v>
      </c>
      <c r="G1239" t="s">
        <v>1308</v>
      </c>
      <c r="H1239" t="s">
        <v>1419</v>
      </c>
      <c r="I1239" s="102">
        <v>0.93055555555555547</v>
      </c>
      <c r="J1239" t="s">
        <v>1785</v>
      </c>
      <c r="K1239" s="102">
        <v>6.9444444444444441E-3</v>
      </c>
      <c r="L1239">
        <v>28</v>
      </c>
      <c r="M1239" t="s">
        <v>1347</v>
      </c>
      <c r="N1239" t="s">
        <v>1501</v>
      </c>
      <c r="O1239" s="102">
        <v>0.15972222222222224</v>
      </c>
      <c r="P1239">
        <v>90</v>
      </c>
      <c r="Q1239">
        <v>93</v>
      </c>
      <c r="R1239" t="s">
        <v>51</v>
      </c>
      <c r="S1239">
        <v>79</v>
      </c>
      <c r="T1239" s="102">
        <v>0</v>
      </c>
      <c r="U1239" t="s">
        <v>1392</v>
      </c>
      <c r="V1239">
        <v>24</v>
      </c>
      <c r="W1239" t="s">
        <v>1876</v>
      </c>
      <c r="X1239">
        <v>0</v>
      </c>
      <c r="AB1239" s="77">
        <f t="shared" si="19"/>
        <v>280</v>
      </c>
    </row>
    <row r="1240" spans="1:28" x14ac:dyDescent="0.3">
      <c r="A1240" s="34">
        <v>42878</v>
      </c>
      <c r="B1240">
        <v>1159</v>
      </c>
      <c r="C1240" t="s">
        <v>1282</v>
      </c>
      <c r="D1240" t="s">
        <v>1283</v>
      </c>
      <c r="E1240">
        <v>38</v>
      </c>
      <c r="F1240" t="s">
        <v>1394</v>
      </c>
      <c r="G1240" t="s">
        <v>1308</v>
      </c>
      <c r="H1240" t="s">
        <v>1544</v>
      </c>
      <c r="I1240" s="102">
        <v>0.16666666666666666</v>
      </c>
      <c r="J1240" t="s">
        <v>1729</v>
      </c>
      <c r="K1240" s="102">
        <v>0.47222222222222227</v>
      </c>
      <c r="L1240">
        <v>8</v>
      </c>
      <c r="M1240" t="s">
        <v>1310</v>
      </c>
      <c r="N1240" t="s">
        <v>1440</v>
      </c>
      <c r="O1240" s="102">
        <v>0.8125</v>
      </c>
      <c r="P1240">
        <v>89</v>
      </c>
      <c r="Q1240">
        <v>93</v>
      </c>
      <c r="R1240" t="s">
        <v>51</v>
      </c>
      <c r="S1240">
        <v>82</v>
      </c>
      <c r="T1240" s="102">
        <v>0.39583333333333331</v>
      </c>
      <c r="U1240" t="s">
        <v>1911</v>
      </c>
      <c r="V1240" t="s">
        <v>51</v>
      </c>
      <c r="W1240" t="s">
        <v>1666</v>
      </c>
      <c r="X1240" t="s">
        <v>51</v>
      </c>
      <c r="AB1240" s="77">
        <f t="shared" si="19"/>
        <v>80</v>
      </c>
    </row>
    <row r="1241" spans="1:28" x14ac:dyDescent="0.3">
      <c r="A1241" s="34">
        <v>42879</v>
      </c>
      <c r="B1241">
        <v>1159</v>
      </c>
      <c r="C1241" t="s">
        <v>1282</v>
      </c>
      <c r="D1241" t="s">
        <v>1283</v>
      </c>
      <c r="E1241">
        <v>38</v>
      </c>
      <c r="F1241" t="s">
        <v>1328</v>
      </c>
      <c r="G1241" t="s">
        <v>1308</v>
      </c>
      <c r="H1241" t="s">
        <v>1671</v>
      </c>
      <c r="I1241" s="102">
        <v>6.9444444444444441E-3</v>
      </c>
      <c r="J1241" t="s">
        <v>1686</v>
      </c>
      <c r="K1241" s="102">
        <v>0.68055555555555547</v>
      </c>
      <c r="L1241">
        <v>7</v>
      </c>
      <c r="M1241" t="s">
        <v>1326</v>
      </c>
      <c r="N1241" t="s">
        <v>1380</v>
      </c>
      <c r="O1241" s="102">
        <v>0.47222222222222227</v>
      </c>
      <c r="P1241">
        <v>92</v>
      </c>
      <c r="Q1241">
        <v>93</v>
      </c>
      <c r="R1241" t="s">
        <v>51</v>
      </c>
      <c r="S1241">
        <v>91</v>
      </c>
      <c r="T1241" t="s">
        <v>51</v>
      </c>
      <c r="U1241" t="s">
        <v>1666</v>
      </c>
      <c r="V1241">
        <v>0</v>
      </c>
      <c r="W1241" t="s">
        <v>1856</v>
      </c>
      <c r="X1241">
        <v>24</v>
      </c>
      <c r="AB1241" s="77">
        <f t="shared" si="19"/>
        <v>70</v>
      </c>
    </row>
    <row r="1242" spans="1:28" x14ac:dyDescent="0.3">
      <c r="A1242" s="34">
        <v>42880</v>
      </c>
      <c r="B1242">
        <v>1159</v>
      </c>
      <c r="C1242" t="s">
        <v>1282</v>
      </c>
      <c r="D1242" t="s">
        <v>1283</v>
      </c>
      <c r="E1242">
        <v>38</v>
      </c>
      <c r="F1242" t="s">
        <v>1656</v>
      </c>
      <c r="G1242" t="s">
        <v>1335</v>
      </c>
      <c r="H1242" t="s">
        <v>1363</v>
      </c>
      <c r="I1242" s="102">
        <v>0.20833333333333334</v>
      </c>
      <c r="J1242" t="s">
        <v>1694</v>
      </c>
      <c r="K1242" s="102">
        <v>0.95138888888888884</v>
      </c>
      <c r="L1242">
        <v>31</v>
      </c>
      <c r="M1242" t="s">
        <v>1335</v>
      </c>
      <c r="N1242" t="s">
        <v>1501</v>
      </c>
      <c r="O1242" s="102">
        <v>0.65277777777777779</v>
      </c>
      <c r="P1242">
        <v>91</v>
      </c>
      <c r="Q1242">
        <v>94</v>
      </c>
      <c r="R1242" s="102">
        <v>0</v>
      </c>
      <c r="S1242">
        <v>74</v>
      </c>
      <c r="T1242" s="102">
        <v>0.95138888888888884</v>
      </c>
      <c r="U1242" t="s">
        <v>1856</v>
      </c>
      <c r="V1242">
        <v>0</v>
      </c>
      <c r="W1242" t="s">
        <v>1811</v>
      </c>
      <c r="X1242">
        <v>24</v>
      </c>
      <c r="AB1242" s="77">
        <f t="shared" si="19"/>
        <v>310</v>
      </c>
    </row>
    <row r="1243" spans="1:28" x14ac:dyDescent="0.3">
      <c r="A1243" s="34">
        <v>42881</v>
      </c>
      <c r="B1243">
        <v>1159</v>
      </c>
      <c r="C1243" t="s">
        <v>1282</v>
      </c>
      <c r="D1243" t="s">
        <v>1283</v>
      </c>
      <c r="E1243">
        <v>38</v>
      </c>
      <c r="F1243" t="s">
        <v>1644</v>
      </c>
      <c r="G1243" t="s">
        <v>1800</v>
      </c>
      <c r="H1243" t="s">
        <v>1530</v>
      </c>
      <c r="I1243" s="102">
        <v>0.99930555555555556</v>
      </c>
      <c r="J1243" t="s">
        <v>1739</v>
      </c>
      <c r="K1243" s="102">
        <v>0.33333333333333331</v>
      </c>
      <c r="L1243">
        <v>27</v>
      </c>
      <c r="M1243" t="s">
        <v>1703</v>
      </c>
      <c r="N1243" t="s">
        <v>1530</v>
      </c>
      <c r="O1243" s="102">
        <v>0.67361111111111116</v>
      </c>
      <c r="P1243">
        <v>89</v>
      </c>
      <c r="Q1243">
        <v>94</v>
      </c>
      <c r="R1243" s="102">
        <v>0.49305555555555558</v>
      </c>
      <c r="S1243">
        <v>77</v>
      </c>
      <c r="T1243" s="102">
        <v>4.8611111111111112E-2</v>
      </c>
      <c r="U1243" t="s">
        <v>1299</v>
      </c>
      <c r="V1243">
        <v>17</v>
      </c>
      <c r="W1243" t="s">
        <v>1593</v>
      </c>
      <c r="X1243">
        <v>3</v>
      </c>
      <c r="AB1243" s="77">
        <f t="shared" si="19"/>
        <v>270</v>
      </c>
    </row>
    <row r="1244" spans="1:28" x14ac:dyDescent="0.3">
      <c r="A1244" s="34">
        <v>42882</v>
      </c>
      <c r="B1244">
        <v>1159</v>
      </c>
      <c r="C1244" t="s">
        <v>1282</v>
      </c>
      <c r="D1244" t="s">
        <v>1283</v>
      </c>
      <c r="E1244">
        <v>38</v>
      </c>
      <c r="F1244" t="s">
        <v>1669</v>
      </c>
      <c r="G1244" t="s">
        <v>1308</v>
      </c>
      <c r="H1244" t="s">
        <v>1556</v>
      </c>
      <c r="I1244" s="102">
        <v>0.20138888888888887</v>
      </c>
      <c r="J1244" t="s">
        <v>1315</v>
      </c>
      <c r="K1244" s="102">
        <v>0.68055555555555547</v>
      </c>
      <c r="L1244">
        <v>28</v>
      </c>
      <c r="M1244" t="s">
        <v>1703</v>
      </c>
      <c r="N1244" t="s">
        <v>1391</v>
      </c>
      <c r="O1244" s="102">
        <v>0.99930555555555556</v>
      </c>
      <c r="P1244">
        <v>93</v>
      </c>
      <c r="Q1244">
        <v>94</v>
      </c>
      <c r="R1244" t="s">
        <v>51</v>
      </c>
      <c r="S1244">
        <v>92</v>
      </c>
      <c r="T1244" t="s">
        <v>51</v>
      </c>
      <c r="U1244" t="s">
        <v>1299</v>
      </c>
      <c r="V1244">
        <v>7</v>
      </c>
      <c r="W1244" t="s">
        <v>1635</v>
      </c>
      <c r="X1244">
        <v>17</v>
      </c>
      <c r="AB1244" s="77">
        <f t="shared" si="19"/>
        <v>280</v>
      </c>
    </row>
    <row r="1245" spans="1:28" x14ac:dyDescent="0.3">
      <c r="A1245" s="34">
        <v>42883</v>
      </c>
      <c r="B1245">
        <v>1159</v>
      </c>
      <c r="C1245" t="s">
        <v>1282</v>
      </c>
      <c r="D1245" t="s">
        <v>1283</v>
      </c>
      <c r="E1245">
        <v>38</v>
      </c>
      <c r="F1245" t="s">
        <v>1536</v>
      </c>
      <c r="G1245" t="s">
        <v>1485</v>
      </c>
      <c r="H1245" t="s">
        <v>1403</v>
      </c>
      <c r="I1245" s="102">
        <v>8.3333333333333329E-2</v>
      </c>
      <c r="J1245" t="s">
        <v>1704</v>
      </c>
      <c r="K1245" s="102">
        <v>0.64583333333333337</v>
      </c>
      <c r="L1245">
        <v>28</v>
      </c>
      <c r="M1245" t="s">
        <v>1296</v>
      </c>
      <c r="N1245" t="s">
        <v>1327</v>
      </c>
      <c r="O1245" s="102">
        <v>3.4722222222222224E-2</v>
      </c>
      <c r="P1245">
        <v>93</v>
      </c>
      <c r="Q1245">
        <v>94</v>
      </c>
      <c r="R1245" t="s">
        <v>51</v>
      </c>
      <c r="S1245">
        <v>92</v>
      </c>
      <c r="T1245" t="s">
        <v>51</v>
      </c>
      <c r="U1245" t="s">
        <v>1596</v>
      </c>
      <c r="V1245">
        <v>21</v>
      </c>
      <c r="W1245" t="s">
        <v>1640</v>
      </c>
      <c r="X1245">
        <v>4</v>
      </c>
      <c r="AB1245" s="77">
        <f t="shared" si="19"/>
        <v>280</v>
      </c>
    </row>
    <row r="1246" spans="1:28" x14ac:dyDescent="0.3">
      <c r="A1246" s="34">
        <v>42884</v>
      </c>
      <c r="B1246">
        <v>1159</v>
      </c>
      <c r="C1246" t="s">
        <v>1282</v>
      </c>
      <c r="D1246" t="s">
        <v>1283</v>
      </c>
      <c r="E1246">
        <v>38</v>
      </c>
      <c r="F1246" t="s">
        <v>1597</v>
      </c>
      <c r="G1246" t="s">
        <v>1358</v>
      </c>
      <c r="H1246" t="s">
        <v>1386</v>
      </c>
      <c r="I1246" s="102">
        <v>8.3333333333333329E-2</v>
      </c>
      <c r="J1246" t="s">
        <v>1492</v>
      </c>
      <c r="K1246" s="102">
        <v>0.3611111111111111</v>
      </c>
      <c r="L1246">
        <v>28</v>
      </c>
      <c r="M1246" t="s">
        <v>1625</v>
      </c>
      <c r="N1246" t="s">
        <v>1359</v>
      </c>
      <c r="O1246" s="102">
        <v>0.375</v>
      </c>
      <c r="P1246">
        <v>93</v>
      </c>
      <c r="Q1246">
        <v>94</v>
      </c>
      <c r="R1246" t="s">
        <v>51</v>
      </c>
      <c r="S1246">
        <v>93</v>
      </c>
      <c r="T1246" t="s">
        <v>51</v>
      </c>
      <c r="U1246" t="s">
        <v>1479</v>
      </c>
      <c r="V1246" t="s">
        <v>51</v>
      </c>
      <c r="W1246" t="s">
        <v>1806</v>
      </c>
      <c r="X1246">
        <v>5</v>
      </c>
      <c r="AB1246" s="77">
        <f t="shared" si="19"/>
        <v>280</v>
      </c>
    </row>
    <row r="1247" spans="1:28" x14ac:dyDescent="0.3">
      <c r="A1247" s="34">
        <v>42885</v>
      </c>
      <c r="B1247">
        <v>1159</v>
      </c>
      <c r="C1247" t="s">
        <v>1282</v>
      </c>
      <c r="D1247" t="s">
        <v>1283</v>
      </c>
      <c r="E1247">
        <v>38</v>
      </c>
      <c r="F1247" t="s">
        <v>1536</v>
      </c>
      <c r="G1247" t="s">
        <v>1308</v>
      </c>
      <c r="H1247" t="s">
        <v>1478</v>
      </c>
      <c r="I1247" s="102">
        <v>0.99930555555555556</v>
      </c>
      <c r="J1247" t="s">
        <v>1330</v>
      </c>
      <c r="K1247" s="102">
        <v>0.52777777777777779</v>
      </c>
      <c r="L1247">
        <v>8</v>
      </c>
      <c r="M1247" t="s">
        <v>1329</v>
      </c>
      <c r="N1247" t="s">
        <v>1356</v>
      </c>
      <c r="O1247" s="102">
        <v>0.58333333333333337</v>
      </c>
      <c r="P1247">
        <v>90</v>
      </c>
      <c r="Q1247">
        <v>93</v>
      </c>
      <c r="R1247" t="s">
        <v>51</v>
      </c>
      <c r="S1247">
        <v>84</v>
      </c>
      <c r="T1247" s="102">
        <v>0.61111111111111105</v>
      </c>
      <c r="U1247" t="s">
        <v>1290</v>
      </c>
      <c r="V1247" t="s">
        <v>51</v>
      </c>
      <c r="W1247" t="s">
        <v>1620</v>
      </c>
      <c r="X1247" t="s">
        <v>51</v>
      </c>
      <c r="AB1247" s="77">
        <f t="shared" si="19"/>
        <v>80</v>
      </c>
    </row>
    <row r="1248" spans="1:28" x14ac:dyDescent="0.3">
      <c r="A1248" s="34">
        <v>42886</v>
      </c>
      <c r="B1248">
        <v>1159</v>
      </c>
      <c r="C1248" t="s">
        <v>1282</v>
      </c>
      <c r="D1248" t="s">
        <v>1283</v>
      </c>
      <c r="E1248">
        <v>38</v>
      </c>
      <c r="F1248" t="s">
        <v>1386</v>
      </c>
      <c r="G1248" t="s">
        <v>1308</v>
      </c>
      <c r="H1248" t="s">
        <v>1383</v>
      </c>
      <c r="I1248" s="102">
        <v>0.20833333333333334</v>
      </c>
      <c r="J1248" t="s">
        <v>1728</v>
      </c>
      <c r="K1248" s="102">
        <v>0.5</v>
      </c>
      <c r="L1248">
        <v>7</v>
      </c>
      <c r="M1248" t="s">
        <v>1296</v>
      </c>
      <c r="N1248" t="s">
        <v>1456</v>
      </c>
      <c r="O1248" s="102">
        <v>0.39583333333333331</v>
      </c>
      <c r="P1248">
        <v>92</v>
      </c>
      <c r="Q1248">
        <v>94</v>
      </c>
      <c r="R1248" t="s">
        <v>51</v>
      </c>
      <c r="S1248">
        <v>85</v>
      </c>
      <c r="T1248" s="102">
        <v>0.4513888888888889</v>
      </c>
      <c r="U1248" t="s">
        <v>1290</v>
      </c>
      <c r="V1248">
        <v>0</v>
      </c>
      <c r="W1248" t="s">
        <v>1587</v>
      </c>
      <c r="X1248">
        <v>15</v>
      </c>
      <c r="AB1248" s="77">
        <f t="shared" si="19"/>
        <v>70</v>
      </c>
    </row>
    <row r="1249" spans="1:28" x14ac:dyDescent="0.3">
      <c r="A1249" s="34">
        <v>42887</v>
      </c>
      <c r="B1249">
        <v>1159</v>
      </c>
      <c r="C1249" t="s">
        <v>1282</v>
      </c>
      <c r="D1249" t="s">
        <v>1283</v>
      </c>
      <c r="E1249">
        <v>38</v>
      </c>
      <c r="F1249" t="s">
        <v>1622</v>
      </c>
      <c r="G1249" t="s">
        <v>1465</v>
      </c>
      <c r="H1249" t="s">
        <v>1669</v>
      </c>
      <c r="I1249" s="102">
        <v>0.22222222222222221</v>
      </c>
      <c r="J1249" t="s">
        <v>1736</v>
      </c>
      <c r="K1249" s="102">
        <v>0.68055555555555547</v>
      </c>
      <c r="L1249">
        <v>32</v>
      </c>
      <c r="M1249" t="s">
        <v>1703</v>
      </c>
      <c r="N1249" t="s">
        <v>1340</v>
      </c>
      <c r="O1249" s="102">
        <v>0.3888888888888889</v>
      </c>
      <c r="P1249">
        <v>91</v>
      </c>
      <c r="Q1249">
        <v>94</v>
      </c>
      <c r="R1249" t="s">
        <v>51</v>
      </c>
      <c r="S1249">
        <v>87</v>
      </c>
      <c r="T1249" s="102">
        <v>0.68055555555555547</v>
      </c>
      <c r="U1249" t="s">
        <v>1353</v>
      </c>
      <c r="V1249">
        <v>0</v>
      </c>
      <c r="W1249" t="s">
        <v>1620</v>
      </c>
      <c r="X1249">
        <v>18</v>
      </c>
      <c r="AB1249" s="77">
        <f t="shared" si="19"/>
        <v>320</v>
      </c>
    </row>
    <row r="1250" spans="1:28" x14ac:dyDescent="0.3">
      <c r="A1250" s="34">
        <v>42888</v>
      </c>
      <c r="B1250">
        <v>1159</v>
      </c>
      <c r="C1250" t="s">
        <v>1282</v>
      </c>
      <c r="D1250" t="s">
        <v>1283</v>
      </c>
      <c r="E1250">
        <v>38</v>
      </c>
      <c r="F1250" t="s">
        <v>1586</v>
      </c>
      <c r="G1250" t="s">
        <v>1352</v>
      </c>
      <c r="H1250" t="s">
        <v>1478</v>
      </c>
      <c r="I1250" s="102">
        <v>0.99930555555555556</v>
      </c>
      <c r="J1250" t="s">
        <v>1704</v>
      </c>
      <c r="K1250" s="102">
        <v>0.52083333333333337</v>
      </c>
      <c r="L1250">
        <v>26</v>
      </c>
      <c r="M1250" t="s">
        <v>1296</v>
      </c>
      <c r="N1250" t="s">
        <v>1286</v>
      </c>
      <c r="O1250" s="102">
        <v>0.27777777777777779</v>
      </c>
      <c r="P1250">
        <v>87</v>
      </c>
      <c r="Q1250">
        <v>94</v>
      </c>
      <c r="R1250" t="s">
        <v>51</v>
      </c>
      <c r="S1250">
        <v>82</v>
      </c>
      <c r="T1250" t="s">
        <v>51</v>
      </c>
      <c r="U1250" t="s">
        <v>1675</v>
      </c>
      <c r="V1250">
        <v>18</v>
      </c>
      <c r="W1250" t="s">
        <v>1709</v>
      </c>
      <c r="X1250">
        <v>4</v>
      </c>
      <c r="AB1250" s="77">
        <f t="shared" si="19"/>
        <v>260</v>
      </c>
    </row>
    <row r="1251" spans="1:28" x14ac:dyDescent="0.3">
      <c r="A1251" s="34">
        <v>42889</v>
      </c>
      <c r="B1251">
        <v>1159</v>
      </c>
      <c r="C1251" t="s">
        <v>1282</v>
      </c>
      <c r="D1251" t="s">
        <v>1283</v>
      </c>
      <c r="E1251">
        <v>38</v>
      </c>
      <c r="F1251" t="s">
        <v>1658</v>
      </c>
      <c r="G1251" t="s">
        <v>1668</v>
      </c>
      <c r="H1251" t="s">
        <v>1292</v>
      </c>
      <c r="I1251" s="102">
        <v>0.55555555555555558</v>
      </c>
      <c r="J1251" t="s">
        <v>1536</v>
      </c>
      <c r="K1251" s="102">
        <v>0.39583333333333331</v>
      </c>
      <c r="L1251">
        <v>36</v>
      </c>
      <c r="M1251" t="s">
        <v>1561</v>
      </c>
      <c r="N1251" t="s">
        <v>1497</v>
      </c>
      <c r="O1251" s="102">
        <v>0.46527777777777773</v>
      </c>
      <c r="P1251">
        <v>88</v>
      </c>
      <c r="Q1251">
        <v>94</v>
      </c>
      <c r="R1251" t="s">
        <v>51</v>
      </c>
      <c r="S1251">
        <v>77</v>
      </c>
      <c r="T1251" s="102">
        <v>0.79166666666666663</v>
      </c>
      <c r="U1251" t="s">
        <v>1569</v>
      </c>
      <c r="V1251">
        <v>21</v>
      </c>
      <c r="W1251" t="s">
        <v>1587</v>
      </c>
      <c r="X1251" t="s">
        <v>51</v>
      </c>
      <c r="AB1251" s="77">
        <f t="shared" si="19"/>
        <v>360</v>
      </c>
    </row>
    <row r="1252" spans="1:28" x14ac:dyDescent="0.3">
      <c r="A1252" s="34">
        <v>42890</v>
      </c>
      <c r="B1252">
        <v>1159</v>
      </c>
      <c r="C1252" t="s">
        <v>1282</v>
      </c>
      <c r="D1252" t="s">
        <v>1283</v>
      </c>
      <c r="E1252">
        <v>38</v>
      </c>
      <c r="F1252" t="s">
        <v>1346</v>
      </c>
      <c r="G1252" t="s">
        <v>1610</v>
      </c>
      <c r="H1252" t="s">
        <v>1309</v>
      </c>
      <c r="I1252" s="102">
        <v>0.99930555555555556</v>
      </c>
      <c r="J1252" t="s">
        <v>1303</v>
      </c>
      <c r="K1252" s="102">
        <v>0.70833333333333337</v>
      </c>
      <c r="L1252">
        <v>2</v>
      </c>
      <c r="M1252" t="s">
        <v>1431</v>
      </c>
      <c r="N1252" t="s">
        <v>1289</v>
      </c>
      <c r="O1252" s="102">
        <v>0.34027777777777773</v>
      </c>
      <c r="P1252">
        <v>86</v>
      </c>
      <c r="Q1252">
        <v>94</v>
      </c>
      <c r="R1252" t="s">
        <v>51</v>
      </c>
      <c r="S1252">
        <v>72</v>
      </c>
      <c r="T1252" s="102">
        <v>0.70833333333333337</v>
      </c>
      <c r="U1252" t="s">
        <v>1305</v>
      </c>
      <c r="V1252">
        <v>0</v>
      </c>
      <c r="W1252" t="s">
        <v>1687</v>
      </c>
      <c r="X1252">
        <v>4</v>
      </c>
      <c r="AB1252" s="77">
        <f t="shared" si="19"/>
        <v>20</v>
      </c>
    </row>
    <row r="1253" spans="1:28" x14ac:dyDescent="0.3">
      <c r="A1253" s="34">
        <v>42891</v>
      </c>
      <c r="B1253">
        <v>1159</v>
      </c>
      <c r="C1253" t="s">
        <v>1282</v>
      </c>
      <c r="D1253" t="s">
        <v>1283</v>
      </c>
      <c r="E1253">
        <v>38</v>
      </c>
      <c r="F1253" t="s">
        <v>1538</v>
      </c>
      <c r="G1253" t="s">
        <v>1628</v>
      </c>
      <c r="H1253" t="s">
        <v>1339</v>
      </c>
      <c r="I1253" s="102">
        <v>0.19444444444444445</v>
      </c>
      <c r="J1253" t="s">
        <v>1736</v>
      </c>
      <c r="K1253" s="102">
        <v>0.70833333333333337</v>
      </c>
      <c r="L1253">
        <v>32</v>
      </c>
      <c r="M1253" t="s">
        <v>1326</v>
      </c>
      <c r="N1253" t="s">
        <v>1658</v>
      </c>
      <c r="O1253" s="102">
        <v>0.94444444444444453</v>
      </c>
      <c r="P1253">
        <v>75</v>
      </c>
      <c r="Q1253">
        <v>93</v>
      </c>
      <c r="R1253" t="s">
        <v>51</v>
      </c>
      <c r="S1253">
        <v>55</v>
      </c>
      <c r="T1253" s="102">
        <v>0.79861111111111116</v>
      </c>
      <c r="U1253" t="s">
        <v>1543</v>
      </c>
      <c r="V1253">
        <v>0</v>
      </c>
      <c r="W1253" t="s">
        <v>1683</v>
      </c>
      <c r="X1253">
        <v>20</v>
      </c>
      <c r="AB1253" s="77">
        <f t="shared" si="19"/>
        <v>320</v>
      </c>
    </row>
    <row r="1254" spans="1:28" x14ac:dyDescent="0.3">
      <c r="A1254" s="34">
        <v>42892</v>
      </c>
      <c r="B1254">
        <v>1159</v>
      </c>
      <c r="C1254" t="s">
        <v>1282</v>
      </c>
      <c r="D1254" t="s">
        <v>1283</v>
      </c>
      <c r="E1254">
        <v>38</v>
      </c>
      <c r="F1254" t="s">
        <v>1386</v>
      </c>
      <c r="G1254" t="s">
        <v>1465</v>
      </c>
      <c r="H1254" t="s">
        <v>1556</v>
      </c>
      <c r="I1254" s="102">
        <v>0.22916666666666666</v>
      </c>
      <c r="J1254" t="s">
        <v>1704</v>
      </c>
      <c r="K1254" s="102">
        <v>0.40277777777777773</v>
      </c>
      <c r="L1254">
        <v>29</v>
      </c>
      <c r="M1254" t="s">
        <v>1301</v>
      </c>
      <c r="N1254" t="s">
        <v>1386</v>
      </c>
      <c r="O1254" s="102">
        <v>2.0833333333333332E-2</v>
      </c>
      <c r="P1254">
        <v>79</v>
      </c>
      <c r="Q1254">
        <v>93</v>
      </c>
      <c r="R1254" t="s">
        <v>51</v>
      </c>
      <c r="S1254">
        <v>69</v>
      </c>
      <c r="T1254" s="102">
        <v>0.64583333333333337</v>
      </c>
      <c r="U1254" t="s">
        <v>1579</v>
      </c>
      <c r="V1254">
        <v>23</v>
      </c>
      <c r="W1254" t="s">
        <v>1795</v>
      </c>
      <c r="X1254">
        <v>0</v>
      </c>
      <c r="AB1254" s="77">
        <f t="shared" si="19"/>
        <v>290</v>
      </c>
    </row>
    <row r="1255" spans="1:28" x14ac:dyDescent="0.3">
      <c r="A1255" s="34">
        <v>42893</v>
      </c>
      <c r="B1255">
        <v>1159</v>
      </c>
      <c r="C1255" t="s">
        <v>1282</v>
      </c>
      <c r="D1255" t="s">
        <v>1283</v>
      </c>
      <c r="E1255">
        <v>38</v>
      </c>
      <c r="F1255" t="s">
        <v>1651</v>
      </c>
      <c r="G1255" t="s">
        <v>1308</v>
      </c>
      <c r="H1255" t="s">
        <v>1521</v>
      </c>
      <c r="I1255" s="102">
        <v>0.20833333333333334</v>
      </c>
      <c r="J1255" t="s">
        <v>1715</v>
      </c>
      <c r="K1255" s="102">
        <v>0.45833333333333331</v>
      </c>
      <c r="L1255">
        <v>0</v>
      </c>
      <c r="M1255" t="s">
        <v>1329</v>
      </c>
      <c r="N1255" t="s">
        <v>1356</v>
      </c>
      <c r="O1255" s="102">
        <v>0.56944444444444442</v>
      </c>
      <c r="P1255">
        <v>82</v>
      </c>
      <c r="Q1255">
        <v>92</v>
      </c>
      <c r="R1255" t="s">
        <v>51</v>
      </c>
      <c r="S1255">
        <v>70</v>
      </c>
      <c r="T1255" s="102">
        <v>0.38194444444444442</v>
      </c>
      <c r="U1255" t="s">
        <v>1579</v>
      </c>
      <c r="V1255">
        <v>3</v>
      </c>
      <c r="W1255" t="s">
        <v>1306</v>
      </c>
      <c r="X1255" t="s">
        <v>51</v>
      </c>
      <c r="AB1255" s="77">
        <f t="shared" si="19"/>
        <v>0</v>
      </c>
    </row>
    <row r="1256" spans="1:28" x14ac:dyDescent="0.3">
      <c r="A1256" s="34">
        <v>42894</v>
      </c>
      <c r="B1256">
        <v>1159</v>
      </c>
      <c r="C1256" t="s">
        <v>1282</v>
      </c>
      <c r="D1256" t="s">
        <v>1283</v>
      </c>
      <c r="E1256">
        <v>38</v>
      </c>
      <c r="F1256" t="s">
        <v>1303</v>
      </c>
      <c r="G1256" t="s">
        <v>1308</v>
      </c>
      <c r="H1256" t="s">
        <v>1478</v>
      </c>
      <c r="I1256" s="102">
        <v>0.125</v>
      </c>
      <c r="J1256" t="s">
        <v>1400</v>
      </c>
      <c r="K1256" s="102">
        <v>0.28472222222222221</v>
      </c>
      <c r="L1256">
        <v>30</v>
      </c>
      <c r="M1256" t="s">
        <v>1435</v>
      </c>
      <c r="N1256" t="s">
        <v>1294</v>
      </c>
      <c r="O1256" s="102">
        <v>0.49305555555555558</v>
      </c>
      <c r="P1256">
        <v>89</v>
      </c>
      <c r="Q1256">
        <v>93</v>
      </c>
      <c r="R1256" t="s">
        <v>51</v>
      </c>
      <c r="S1256">
        <v>85</v>
      </c>
      <c r="T1256" t="s">
        <v>51</v>
      </c>
      <c r="U1256" t="s">
        <v>1778</v>
      </c>
      <c r="V1256">
        <v>24</v>
      </c>
      <c r="W1256" t="s">
        <v>1680</v>
      </c>
      <c r="X1256">
        <v>8</v>
      </c>
      <c r="AB1256" s="77">
        <f t="shared" si="19"/>
        <v>300</v>
      </c>
    </row>
    <row r="1257" spans="1:28" x14ac:dyDescent="0.3">
      <c r="A1257" s="34">
        <v>42895</v>
      </c>
      <c r="B1257">
        <v>1159</v>
      </c>
      <c r="C1257" t="s">
        <v>1282</v>
      </c>
      <c r="D1257" t="s">
        <v>1283</v>
      </c>
      <c r="E1257">
        <v>38</v>
      </c>
      <c r="F1257" t="s">
        <v>1549</v>
      </c>
      <c r="G1257" t="s">
        <v>1308</v>
      </c>
      <c r="H1257" t="s">
        <v>1544</v>
      </c>
      <c r="I1257" s="102">
        <v>0.20833333333333334</v>
      </c>
      <c r="J1257" t="s">
        <v>1400</v>
      </c>
      <c r="K1257" s="102">
        <v>0.53472222222222221</v>
      </c>
      <c r="L1257">
        <v>8</v>
      </c>
      <c r="M1257" t="s">
        <v>1296</v>
      </c>
      <c r="N1257" t="s">
        <v>1327</v>
      </c>
      <c r="O1257" s="102">
        <v>0.83333333333333337</v>
      </c>
      <c r="P1257">
        <v>88</v>
      </c>
      <c r="Q1257">
        <v>93</v>
      </c>
      <c r="R1257" t="s">
        <v>51</v>
      </c>
      <c r="S1257">
        <v>82</v>
      </c>
      <c r="T1257" s="102">
        <v>0.65277777777777779</v>
      </c>
      <c r="U1257" t="s">
        <v>1690</v>
      </c>
      <c r="V1257">
        <v>14</v>
      </c>
      <c r="W1257" t="s">
        <v>1488</v>
      </c>
      <c r="X1257">
        <v>3</v>
      </c>
      <c r="AB1257" s="77">
        <f t="shared" si="19"/>
        <v>80</v>
      </c>
    </row>
    <row r="1258" spans="1:28" x14ac:dyDescent="0.3">
      <c r="A1258" s="34">
        <v>42896</v>
      </c>
      <c r="B1258">
        <v>1159</v>
      </c>
      <c r="C1258" t="s">
        <v>1282</v>
      </c>
      <c r="D1258" t="s">
        <v>1283</v>
      </c>
      <c r="E1258">
        <v>38</v>
      </c>
      <c r="F1258" t="s">
        <v>1303</v>
      </c>
      <c r="G1258" t="s">
        <v>1308</v>
      </c>
      <c r="H1258" t="s">
        <v>1377</v>
      </c>
      <c r="I1258" s="102">
        <v>0.1875</v>
      </c>
      <c r="J1258" t="s">
        <v>1758</v>
      </c>
      <c r="K1258" s="102">
        <v>0.71527777777777779</v>
      </c>
      <c r="L1258">
        <v>29</v>
      </c>
      <c r="M1258" t="s">
        <v>1296</v>
      </c>
      <c r="N1258" t="s">
        <v>1336</v>
      </c>
      <c r="O1258" s="102">
        <v>0.4375</v>
      </c>
      <c r="P1258">
        <v>91</v>
      </c>
      <c r="Q1258">
        <v>94</v>
      </c>
      <c r="R1258" t="s">
        <v>51</v>
      </c>
      <c r="S1258">
        <v>86</v>
      </c>
      <c r="T1258" s="102">
        <v>0.30555555555555552</v>
      </c>
      <c r="U1258" t="s">
        <v>1547</v>
      </c>
      <c r="V1258">
        <v>21</v>
      </c>
      <c r="W1258" t="s">
        <v>1567</v>
      </c>
      <c r="X1258">
        <v>3</v>
      </c>
      <c r="AB1258" s="77">
        <f t="shared" si="19"/>
        <v>290</v>
      </c>
    </row>
    <row r="1259" spans="1:28" x14ac:dyDescent="0.3">
      <c r="A1259" s="34">
        <v>42897</v>
      </c>
      <c r="B1259">
        <v>1159</v>
      </c>
      <c r="C1259" t="s">
        <v>1282</v>
      </c>
      <c r="D1259" t="s">
        <v>1283</v>
      </c>
      <c r="E1259">
        <v>38</v>
      </c>
      <c r="F1259" t="s">
        <v>1599</v>
      </c>
      <c r="G1259" t="s">
        <v>1431</v>
      </c>
      <c r="H1259" t="s">
        <v>1661</v>
      </c>
      <c r="I1259" s="102">
        <v>0.20833333333333334</v>
      </c>
      <c r="J1259" t="s">
        <v>1741</v>
      </c>
      <c r="K1259" s="102">
        <v>0.4375</v>
      </c>
      <c r="L1259">
        <v>28</v>
      </c>
      <c r="M1259" t="s">
        <v>1335</v>
      </c>
      <c r="N1259" t="s">
        <v>1456</v>
      </c>
      <c r="O1259" s="102">
        <v>0.4861111111111111</v>
      </c>
      <c r="P1259">
        <v>93</v>
      </c>
      <c r="Q1259">
        <v>93</v>
      </c>
      <c r="R1259" t="s">
        <v>51</v>
      </c>
      <c r="S1259">
        <v>92</v>
      </c>
      <c r="T1259" t="s">
        <v>51</v>
      </c>
      <c r="U1259" t="s">
        <v>1560</v>
      </c>
      <c r="V1259">
        <v>22</v>
      </c>
      <c r="W1259" t="s">
        <v>1762</v>
      </c>
      <c r="X1259">
        <v>5</v>
      </c>
      <c r="AB1259" s="77">
        <f t="shared" si="19"/>
        <v>280</v>
      </c>
    </row>
    <row r="1260" spans="1:28" x14ac:dyDescent="0.3">
      <c r="A1260" s="34">
        <v>42898</v>
      </c>
      <c r="B1260">
        <v>1159</v>
      </c>
      <c r="C1260" t="s">
        <v>1282</v>
      </c>
      <c r="D1260" t="s">
        <v>1283</v>
      </c>
      <c r="E1260">
        <v>38</v>
      </c>
      <c r="F1260" t="s">
        <v>1315</v>
      </c>
      <c r="G1260" t="s">
        <v>1308</v>
      </c>
      <c r="H1260" t="s">
        <v>1390</v>
      </c>
      <c r="I1260" s="102">
        <v>0.20833333333333334</v>
      </c>
      <c r="J1260" t="s">
        <v>1686</v>
      </c>
      <c r="K1260" t="s">
        <v>51</v>
      </c>
      <c r="L1260">
        <v>8</v>
      </c>
      <c r="M1260" t="s">
        <v>1391</v>
      </c>
      <c r="N1260" t="s">
        <v>1336</v>
      </c>
      <c r="O1260" s="102">
        <v>0.60416666666666663</v>
      </c>
      <c r="P1260">
        <v>91</v>
      </c>
      <c r="Q1260">
        <v>94</v>
      </c>
      <c r="R1260" t="s">
        <v>51</v>
      </c>
      <c r="S1260">
        <v>88</v>
      </c>
      <c r="T1260" t="s">
        <v>51</v>
      </c>
      <c r="U1260" t="s">
        <v>1305</v>
      </c>
      <c r="V1260">
        <v>0</v>
      </c>
      <c r="W1260" t="s">
        <v>1725</v>
      </c>
      <c r="X1260">
        <v>24</v>
      </c>
      <c r="AB1260" s="77">
        <f t="shared" si="19"/>
        <v>80</v>
      </c>
    </row>
    <row r="1261" spans="1:28" x14ac:dyDescent="0.3">
      <c r="A1261" s="34">
        <v>42899</v>
      </c>
      <c r="B1261">
        <v>1159</v>
      </c>
      <c r="C1261" t="s">
        <v>1282</v>
      </c>
      <c r="D1261" t="s">
        <v>1283</v>
      </c>
      <c r="E1261">
        <v>38</v>
      </c>
      <c r="F1261" t="s">
        <v>1571</v>
      </c>
      <c r="G1261" t="s">
        <v>1345</v>
      </c>
      <c r="H1261" t="s">
        <v>1661</v>
      </c>
      <c r="I1261" s="102">
        <v>0.33333333333333331</v>
      </c>
      <c r="J1261" t="s">
        <v>1400</v>
      </c>
      <c r="K1261" s="102">
        <v>0.68055555555555547</v>
      </c>
      <c r="L1261">
        <v>27</v>
      </c>
      <c r="M1261" t="s">
        <v>1513</v>
      </c>
      <c r="N1261" t="s">
        <v>1588</v>
      </c>
      <c r="O1261" s="102">
        <v>0.4861111111111111</v>
      </c>
      <c r="P1261">
        <v>92</v>
      </c>
      <c r="Q1261">
        <v>94</v>
      </c>
      <c r="R1261" s="102">
        <v>0.51388888888888895</v>
      </c>
      <c r="S1261">
        <v>87</v>
      </c>
      <c r="T1261" s="102">
        <v>0.70833333333333337</v>
      </c>
      <c r="U1261" t="s">
        <v>1663</v>
      </c>
      <c r="V1261">
        <v>12</v>
      </c>
      <c r="W1261" t="s">
        <v>1528</v>
      </c>
      <c r="X1261">
        <v>18</v>
      </c>
      <c r="AB1261" s="77">
        <f t="shared" si="19"/>
        <v>270</v>
      </c>
    </row>
    <row r="1262" spans="1:28" x14ac:dyDescent="0.3">
      <c r="A1262" s="34">
        <v>42900</v>
      </c>
      <c r="B1262">
        <v>1159</v>
      </c>
      <c r="C1262" t="s">
        <v>1282</v>
      </c>
      <c r="D1262" t="s">
        <v>1283</v>
      </c>
      <c r="E1262">
        <v>38</v>
      </c>
      <c r="F1262" t="s">
        <v>1563</v>
      </c>
      <c r="G1262" t="s">
        <v>1465</v>
      </c>
      <c r="H1262" t="s">
        <v>1617</v>
      </c>
      <c r="I1262" s="102">
        <v>0.20833333333333334</v>
      </c>
      <c r="J1262" t="s">
        <v>1753</v>
      </c>
      <c r="K1262" s="102">
        <v>0.51388888888888895</v>
      </c>
      <c r="L1262">
        <v>31</v>
      </c>
      <c r="M1262" t="s">
        <v>1396</v>
      </c>
      <c r="N1262" t="s">
        <v>1327</v>
      </c>
      <c r="O1262" s="102">
        <v>0.61805555555555558</v>
      </c>
      <c r="P1262">
        <v>92</v>
      </c>
      <c r="Q1262">
        <v>94</v>
      </c>
      <c r="R1262" t="s">
        <v>51</v>
      </c>
      <c r="S1262">
        <v>88</v>
      </c>
      <c r="T1262" s="102">
        <v>0.50694444444444442</v>
      </c>
      <c r="U1262" t="s">
        <v>1568</v>
      </c>
      <c r="V1262">
        <v>24</v>
      </c>
      <c r="W1262" t="s">
        <v>1515</v>
      </c>
      <c r="X1262">
        <v>5</v>
      </c>
      <c r="AB1262" s="77">
        <f t="shared" si="19"/>
        <v>310</v>
      </c>
    </row>
    <row r="1263" spans="1:28" x14ac:dyDescent="0.3">
      <c r="A1263" s="34">
        <v>42901</v>
      </c>
      <c r="B1263">
        <v>1159</v>
      </c>
      <c r="C1263" t="s">
        <v>1282</v>
      </c>
      <c r="D1263" t="s">
        <v>1283</v>
      </c>
      <c r="E1263">
        <v>38</v>
      </c>
      <c r="F1263" t="s">
        <v>1622</v>
      </c>
      <c r="G1263" t="s">
        <v>1465</v>
      </c>
      <c r="H1263" t="s">
        <v>1661</v>
      </c>
      <c r="I1263" s="102">
        <v>0.19444444444444445</v>
      </c>
      <c r="J1263" t="s">
        <v>1395</v>
      </c>
      <c r="K1263" s="102">
        <v>0.46527777777777773</v>
      </c>
      <c r="L1263">
        <v>32</v>
      </c>
      <c r="M1263" t="s">
        <v>1358</v>
      </c>
      <c r="N1263" t="s">
        <v>1297</v>
      </c>
      <c r="O1263" s="102">
        <v>0.35416666666666669</v>
      </c>
      <c r="P1263">
        <v>90</v>
      </c>
      <c r="Q1263">
        <v>94</v>
      </c>
      <c r="R1263" t="s">
        <v>51</v>
      </c>
      <c r="S1263">
        <v>85</v>
      </c>
      <c r="T1263" t="s">
        <v>51</v>
      </c>
      <c r="U1263" t="s">
        <v>1784</v>
      </c>
      <c r="V1263">
        <v>22</v>
      </c>
      <c r="W1263" t="s">
        <v>1298</v>
      </c>
      <c r="X1263">
        <v>2</v>
      </c>
      <c r="AB1263" s="77">
        <f t="shared" si="19"/>
        <v>320</v>
      </c>
    </row>
    <row r="1264" spans="1:28" x14ac:dyDescent="0.3">
      <c r="A1264" s="34">
        <v>42902</v>
      </c>
      <c r="B1264">
        <v>1159</v>
      </c>
      <c r="C1264" t="s">
        <v>1282</v>
      </c>
      <c r="D1264" t="s">
        <v>1283</v>
      </c>
      <c r="E1264">
        <v>38</v>
      </c>
      <c r="F1264" t="s">
        <v>1571</v>
      </c>
      <c r="G1264" t="s">
        <v>1308</v>
      </c>
      <c r="H1264" t="s">
        <v>1295</v>
      </c>
      <c r="I1264" s="102">
        <v>0.20833333333333334</v>
      </c>
      <c r="J1264" t="s">
        <v>1736</v>
      </c>
      <c r="K1264" s="102">
        <v>0.43055555555555558</v>
      </c>
      <c r="L1264">
        <v>8</v>
      </c>
      <c r="M1264" t="s">
        <v>1340</v>
      </c>
      <c r="N1264" t="s">
        <v>1319</v>
      </c>
      <c r="O1264" s="102">
        <v>0.64583333333333337</v>
      </c>
      <c r="P1264">
        <v>91</v>
      </c>
      <c r="Q1264">
        <v>92</v>
      </c>
      <c r="R1264" t="s">
        <v>51</v>
      </c>
      <c r="S1264">
        <v>89</v>
      </c>
      <c r="T1264" s="102">
        <v>0.43055555555555558</v>
      </c>
      <c r="U1264" t="s">
        <v>1850</v>
      </c>
      <c r="V1264">
        <v>8</v>
      </c>
      <c r="W1264" t="s">
        <v>1566</v>
      </c>
      <c r="X1264" t="s">
        <v>51</v>
      </c>
      <c r="AB1264" s="77">
        <f t="shared" si="19"/>
        <v>80</v>
      </c>
    </row>
    <row r="1265" spans="1:28" x14ac:dyDescent="0.3">
      <c r="A1265" s="34">
        <v>42903</v>
      </c>
      <c r="B1265">
        <v>1159</v>
      </c>
      <c r="C1265" t="s">
        <v>1282</v>
      </c>
      <c r="D1265" t="s">
        <v>1283</v>
      </c>
      <c r="E1265">
        <v>38</v>
      </c>
      <c r="F1265" t="s">
        <v>1715</v>
      </c>
      <c r="G1265" t="s">
        <v>1308</v>
      </c>
      <c r="H1265" t="s">
        <v>1549</v>
      </c>
      <c r="I1265" s="102">
        <v>0.20833333333333334</v>
      </c>
      <c r="J1265" t="s">
        <v>1753</v>
      </c>
      <c r="K1265" s="102">
        <v>0.39583333333333331</v>
      </c>
      <c r="L1265">
        <v>8</v>
      </c>
      <c r="M1265" t="s">
        <v>1310</v>
      </c>
      <c r="N1265" t="s">
        <v>1556</v>
      </c>
      <c r="O1265" s="102">
        <v>0.49305555555555558</v>
      </c>
      <c r="P1265">
        <v>89</v>
      </c>
      <c r="Q1265">
        <v>94</v>
      </c>
      <c r="R1265" t="s">
        <v>51</v>
      </c>
      <c r="S1265">
        <v>82</v>
      </c>
      <c r="T1265" s="102">
        <v>0.88194444444444453</v>
      </c>
      <c r="U1265" t="s">
        <v>1392</v>
      </c>
      <c r="V1265">
        <v>0</v>
      </c>
      <c r="W1265" t="s">
        <v>1725</v>
      </c>
      <c r="X1265">
        <v>24</v>
      </c>
      <c r="AB1265" s="77">
        <f t="shared" si="19"/>
        <v>80</v>
      </c>
    </row>
    <row r="1266" spans="1:28" x14ac:dyDescent="0.3">
      <c r="A1266" s="34">
        <v>42904</v>
      </c>
      <c r="B1266">
        <v>1159</v>
      </c>
      <c r="C1266" t="s">
        <v>1282</v>
      </c>
      <c r="D1266" t="s">
        <v>1283</v>
      </c>
      <c r="E1266">
        <v>38</v>
      </c>
      <c r="F1266" t="s">
        <v>1563</v>
      </c>
      <c r="G1266" t="s">
        <v>1308</v>
      </c>
      <c r="H1266" t="s">
        <v>1300</v>
      </c>
      <c r="I1266" s="102">
        <v>0.20138888888888887</v>
      </c>
      <c r="J1266" t="s">
        <v>1742</v>
      </c>
      <c r="K1266" s="102">
        <v>0.61805555555555558</v>
      </c>
      <c r="L1266">
        <v>7</v>
      </c>
      <c r="M1266" t="s">
        <v>1335</v>
      </c>
      <c r="N1266" t="s">
        <v>1340</v>
      </c>
      <c r="O1266" s="102">
        <v>0.47916666666666669</v>
      </c>
      <c r="P1266">
        <v>89</v>
      </c>
      <c r="Q1266">
        <v>94</v>
      </c>
      <c r="R1266" t="s">
        <v>51</v>
      </c>
      <c r="S1266">
        <v>78</v>
      </c>
      <c r="T1266" s="102">
        <v>0.31944444444444448</v>
      </c>
      <c r="U1266" t="s">
        <v>1725</v>
      </c>
      <c r="V1266">
        <v>0</v>
      </c>
      <c r="W1266" t="s">
        <v>1638</v>
      </c>
      <c r="X1266" t="s">
        <v>51</v>
      </c>
      <c r="AB1266" s="77">
        <f t="shared" si="19"/>
        <v>70</v>
      </c>
    </row>
    <row r="1267" spans="1:28" x14ac:dyDescent="0.3">
      <c r="A1267" s="34">
        <v>42905</v>
      </c>
      <c r="B1267">
        <v>1159</v>
      </c>
      <c r="C1267" t="s">
        <v>1282</v>
      </c>
      <c r="D1267" t="s">
        <v>1283</v>
      </c>
      <c r="E1267">
        <v>38</v>
      </c>
      <c r="F1267" t="s">
        <v>1742</v>
      </c>
      <c r="G1267" t="s">
        <v>1352</v>
      </c>
      <c r="H1267" t="s">
        <v>1617</v>
      </c>
      <c r="I1267" s="102">
        <v>0.20833333333333334</v>
      </c>
      <c r="J1267" t="s">
        <v>2008</v>
      </c>
      <c r="K1267" s="102">
        <v>0.88888888888888884</v>
      </c>
      <c r="L1267">
        <v>28</v>
      </c>
      <c r="M1267" t="s">
        <v>1296</v>
      </c>
      <c r="N1267" t="s">
        <v>1304</v>
      </c>
      <c r="O1267" s="102">
        <v>0.70138888888888884</v>
      </c>
      <c r="P1267">
        <v>85</v>
      </c>
      <c r="Q1267">
        <v>94</v>
      </c>
      <c r="R1267" t="s">
        <v>51</v>
      </c>
      <c r="S1267">
        <v>44</v>
      </c>
      <c r="T1267" s="102">
        <v>0.88888888888888884</v>
      </c>
      <c r="U1267" t="s">
        <v>1695</v>
      </c>
      <c r="V1267">
        <v>17</v>
      </c>
      <c r="W1267" t="s">
        <v>1839</v>
      </c>
      <c r="X1267">
        <v>4</v>
      </c>
      <c r="AB1267" s="77">
        <f t="shared" si="19"/>
        <v>280</v>
      </c>
    </row>
    <row r="1268" spans="1:28" x14ac:dyDescent="0.3">
      <c r="A1268" s="34">
        <v>42906</v>
      </c>
      <c r="B1268">
        <v>1159</v>
      </c>
      <c r="C1268" t="s">
        <v>1282</v>
      </c>
      <c r="D1268" t="s">
        <v>1283</v>
      </c>
      <c r="E1268">
        <v>38</v>
      </c>
      <c r="F1268" t="s">
        <v>1665</v>
      </c>
      <c r="G1268" t="s">
        <v>1308</v>
      </c>
      <c r="H1268" t="s">
        <v>1656</v>
      </c>
      <c r="I1268" s="102">
        <v>0.24305555555555555</v>
      </c>
      <c r="J1268" t="s">
        <v>1505</v>
      </c>
      <c r="K1268" s="102">
        <v>0.70833333333333337</v>
      </c>
      <c r="L1268">
        <v>27</v>
      </c>
      <c r="M1268" t="s">
        <v>1431</v>
      </c>
      <c r="N1268" t="s">
        <v>1340</v>
      </c>
      <c r="O1268" s="102">
        <v>7.6388888888888895E-2</v>
      </c>
      <c r="P1268">
        <v>76</v>
      </c>
      <c r="Q1268">
        <v>91</v>
      </c>
      <c r="R1268" s="102">
        <v>0.20138888888888887</v>
      </c>
      <c r="S1268">
        <v>62</v>
      </c>
      <c r="T1268" s="102">
        <v>0.74305555555555547</v>
      </c>
      <c r="U1268" t="s">
        <v>1604</v>
      </c>
      <c r="V1268">
        <v>13</v>
      </c>
      <c r="W1268" t="s">
        <v>1735</v>
      </c>
      <c r="X1268">
        <v>18</v>
      </c>
      <c r="AB1268" s="77">
        <f t="shared" si="19"/>
        <v>270</v>
      </c>
    </row>
    <row r="1269" spans="1:28" x14ac:dyDescent="0.3">
      <c r="A1269" s="34">
        <v>42907</v>
      </c>
      <c r="B1269">
        <v>1159</v>
      </c>
      <c r="C1269" t="s">
        <v>1282</v>
      </c>
      <c r="D1269" t="s">
        <v>1283</v>
      </c>
      <c r="E1269">
        <v>38</v>
      </c>
      <c r="F1269" t="s">
        <v>1742</v>
      </c>
      <c r="G1269" t="s">
        <v>1308</v>
      </c>
      <c r="H1269" t="s">
        <v>1704</v>
      </c>
      <c r="I1269" s="102">
        <v>0.99930555555555556</v>
      </c>
      <c r="J1269" t="s">
        <v>2004</v>
      </c>
      <c r="K1269" s="102">
        <v>0.33333333333333331</v>
      </c>
      <c r="L1269">
        <v>27</v>
      </c>
      <c r="M1269" t="s">
        <v>1435</v>
      </c>
      <c r="N1269" t="s">
        <v>1284</v>
      </c>
      <c r="O1269" s="102">
        <v>0.67361111111111116</v>
      </c>
      <c r="P1269">
        <v>82</v>
      </c>
      <c r="Q1269">
        <v>93</v>
      </c>
      <c r="R1269" t="s">
        <v>51</v>
      </c>
      <c r="S1269">
        <v>68</v>
      </c>
      <c r="T1269" s="102">
        <v>0.47222222222222227</v>
      </c>
      <c r="U1269" t="s">
        <v>1477</v>
      </c>
      <c r="V1269">
        <v>24</v>
      </c>
      <c r="W1269" t="s">
        <v>1680</v>
      </c>
      <c r="X1269">
        <v>3</v>
      </c>
      <c r="AB1269" s="77">
        <f t="shared" si="19"/>
        <v>270</v>
      </c>
    </row>
    <row r="1270" spans="1:28" x14ac:dyDescent="0.3">
      <c r="A1270" s="34">
        <v>42908</v>
      </c>
      <c r="B1270">
        <v>1159</v>
      </c>
      <c r="C1270" t="s">
        <v>1282</v>
      </c>
      <c r="D1270" t="s">
        <v>1283</v>
      </c>
      <c r="E1270">
        <v>38</v>
      </c>
      <c r="F1270" t="s">
        <v>1623</v>
      </c>
      <c r="G1270" t="s">
        <v>1308</v>
      </c>
      <c r="H1270" t="s">
        <v>1622</v>
      </c>
      <c r="I1270" s="102">
        <v>4.1666666666666664E-2</v>
      </c>
      <c r="J1270" t="s">
        <v>1724</v>
      </c>
      <c r="K1270" s="102">
        <v>0.53472222222222221</v>
      </c>
      <c r="L1270">
        <v>27</v>
      </c>
      <c r="M1270" t="s">
        <v>1326</v>
      </c>
      <c r="N1270" t="s">
        <v>1322</v>
      </c>
      <c r="O1270" s="102">
        <v>4.8611111111111112E-2</v>
      </c>
      <c r="P1270">
        <v>90</v>
      </c>
      <c r="Q1270">
        <v>93</v>
      </c>
      <c r="R1270" t="s">
        <v>51</v>
      </c>
      <c r="S1270">
        <v>88</v>
      </c>
      <c r="T1270" t="s">
        <v>51</v>
      </c>
      <c r="U1270" t="s">
        <v>1560</v>
      </c>
      <c r="V1270" t="s">
        <v>51</v>
      </c>
      <c r="W1270" t="s">
        <v>1684</v>
      </c>
      <c r="X1270">
        <v>0</v>
      </c>
      <c r="AB1270" s="77">
        <f t="shared" si="19"/>
        <v>270</v>
      </c>
    </row>
    <row r="1271" spans="1:28" x14ac:dyDescent="0.3">
      <c r="A1271" s="34">
        <v>42909</v>
      </c>
      <c r="B1271">
        <v>1159</v>
      </c>
      <c r="C1271" t="s">
        <v>1282</v>
      </c>
      <c r="D1271" t="s">
        <v>1283</v>
      </c>
      <c r="E1271">
        <v>38</v>
      </c>
      <c r="F1271" t="s">
        <v>1623</v>
      </c>
      <c r="G1271" t="s">
        <v>1308</v>
      </c>
      <c r="H1271" t="s">
        <v>1563</v>
      </c>
      <c r="I1271" s="102">
        <v>0.125</v>
      </c>
      <c r="J1271" t="s">
        <v>1758</v>
      </c>
      <c r="K1271" s="102">
        <v>0.45833333333333331</v>
      </c>
      <c r="L1271">
        <v>0</v>
      </c>
      <c r="M1271" t="s">
        <v>1296</v>
      </c>
      <c r="N1271" t="s">
        <v>1561</v>
      </c>
      <c r="O1271" s="102">
        <v>0.52083333333333337</v>
      </c>
      <c r="P1271">
        <v>90</v>
      </c>
      <c r="Q1271">
        <v>92</v>
      </c>
      <c r="R1271" t="s">
        <v>51</v>
      </c>
      <c r="S1271">
        <v>88</v>
      </c>
      <c r="T1271" t="s">
        <v>51</v>
      </c>
      <c r="U1271" t="s">
        <v>1474</v>
      </c>
      <c r="V1271">
        <v>22</v>
      </c>
      <c r="W1271" t="s">
        <v>1503</v>
      </c>
      <c r="X1271">
        <v>2</v>
      </c>
      <c r="AB1271" s="77">
        <f t="shared" si="19"/>
        <v>0</v>
      </c>
    </row>
    <row r="1272" spans="1:28" x14ac:dyDescent="0.3">
      <c r="A1272" s="34">
        <v>42910</v>
      </c>
      <c r="B1272">
        <v>1159</v>
      </c>
      <c r="C1272" t="s">
        <v>1282</v>
      </c>
      <c r="D1272" t="s">
        <v>1283</v>
      </c>
      <c r="E1272">
        <v>38</v>
      </c>
      <c r="F1272" t="s">
        <v>1395</v>
      </c>
      <c r="G1272" t="s">
        <v>1308</v>
      </c>
      <c r="H1272" t="s">
        <v>1571</v>
      </c>
      <c r="I1272" s="102">
        <v>6.9444444444444434E-2</v>
      </c>
      <c r="J1272" t="s">
        <v>1749</v>
      </c>
      <c r="K1272" s="102">
        <v>0.49305555555555558</v>
      </c>
      <c r="L1272">
        <v>28</v>
      </c>
      <c r="M1272" t="s">
        <v>1358</v>
      </c>
      <c r="N1272" t="s">
        <v>1404</v>
      </c>
      <c r="O1272" s="102">
        <v>0.69444444444444453</v>
      </c>
      <c r="P1272">
        <v>90</v>
      </c>
      <c r="Q1272">
        <v>92</v>
      </c>
      <c r="R1272" t="s">
        <v>51</v>
      </c>
      <c r="S1272">
        <v>88</v>
      </c>
      <c r="T1272" t="s">
        <v>51</v>
      </c>
      <c r="U1272" t="s">
        <v>1581</v>
      </c>
      <c r="V1272">
        <v>0</v>
      </c>
      <c r="W1272" t="s">
        <v>1727</v>
      </c>
      <c r="X1272">
        <v>24</v>
      </c>
      <c r="AB1272" s="77">
        <f t="shared" si="19"/>
        <v>280</v>
      </c>
    </row>
    <row r="1273" spans="1:28" x14ac:dyDescent="0.3">
      <c r="A1273" s="34">
        <v>42911</v>
      </c>
      <c r="B1273">
        <v>1159</v>
      </c>
      <c r="C1273" t="s">
        <v>1282</v>
      </c>
      <c r="D1273" t="s">
        <v>1283</v>
      </c>
      <c r="E1273">
        <v>38</v>
      </c>
      <c r="F1273" t="s">
        <v>1750</v>
      </c>
      <c r="G1273" t="s">
        <v>1347</v>
      </c>
      <c r="H1273" t="s">
        <v>1729</v>
      </c>
      <c r="I1273" s="102">
        <v>0.16666666666666666</v>
      </c>
      <c r="J1273" t="s">
        <v>1763</v>
      </c>
      <c r="K1273" s="102">
        <v>0.40972222222222227</v>
      </c>
      <c r="L1273">
        <v>7</v>
      </c>
      <c r="M1273" t="s">
        <v>1347</v>
      </c>
      <c r="N1273" t="s">
        <v>1294</v>
      </c>
      <c r="O1273" s="102">
        <v>0.5</v>
      </c>
      <c r="P1273">
        <v>91</v>
      </c>
      <c r="Q1273">
        <v>92</v>
      </c>
      <c r="R1273" t="s">
        <v>51</v>
      </c>
      <c r="S1273">
        <v>85</v>
      </c>
      <c r="T1273" t="s">
        <v>51</v>
      </c>
      <c r="U1273" t="s">
        <v>1727</v>
      </c>
      <c r="V1273">
        <v>0</v>
      </c>
      <c r="W1273" t="s">
        <v>1512</v>
      </c>
      <c r="X1273">
        <v>24</v>
      </c>
      <c r="AB1273" s="77">
        <f t="shared" si="19"/>
        <v>70</v>
      </c>
    </row>
    <row r="1274" spans="1:28" x14ac:dyDescent="0.3">
      <c r="A1274" s="34">
        <v>42912</v>
      </c>
      <c r="B1274">
        <v>1159</v>
      </c>
      <c r="C1274" t="s">
        <v>1282</v>
      </c>
      <c r="D1274" t="s">
        <v>1283</v>
      </c>
      <c r="E1274">
        <v>38</v>
      </c>
      <c r="F1274" t="s">
        <v>1400</v>
      </c>
      <c r="G1274" t="s">
        <v>1289</v>
      </c>
      <c r="H1274" t="s">
        <v>1571</v>
      </c>
      <c r="I1274" s="102">
        <v>0.16666666666666666</v>
      </c>
      <c r="J1274" t="s">
        <v>1763</v>
      </c>
      <c r="K1274" s="102">
        <v>0.63888888888888895</v>
      </c>
      <c r="L1274">
        <v>28</v>
      </c>
      <c r="M1274" t="s">
        <v>1396</v>
      </c>
      <c r="N1274" t="s">
        <v>1506</v>
      </c>
      <c r="O1274" s="102">
        <v>0.40972222222222227</v>
      </c>
      <c r="P1274">
        <v>91</v>
      </c>
      <c r="Q1274">
        <v>93</v>
      </c>
      <c r="R1274" t="s">
        <v>51</v>
      </c>
      <c r="S1274">
        <v>85</v>
      </c>
      <c r="T1274" s="102">
        <v>0.67361111111111116</v>
      </c>
      <c r="U1274" t="s">
        <v>1876</v>
      </c>
      <c r="V1274">
        <v>14</v>
      </c>
      <c r="W1274" t="s">
        <v>1826</v>
      </c>
      <c r="X1274">
        <v>5</v>
      </c>
      <c r="AB1274" s="77">
        <f t="shared" si="19"/>
        <v>280</v>
      </c>
    </row>
    <row r="1275" spans="1:28" x14ac:dyDescent="0.3">
      <c r="A1275" s="34">
        <v>42913</v>
      </c>
      <c r="B1275">
        <v>1159</v>
      </c>
      <c r="C1275" t="s">
        <v>1282</v>
      </c>
      <c r="D1275" t="s">
        <v>1283</v>
      </c>
      <c r="E1275">
        <v>38</v>
      </c>
      <c r="F1275" t="s">
        <v>1722</v>
      </c>
      <c r="G1275" t="s">
        <v>1371</v>
      </c>
      <c r="H1275" t="s">
        <v>1549</v>
      </c>
      <c r="I1275" s="102">
        <v>0.99930555555555556</v>
      </c>
      <c r="J1275" t="s">
        <v>1777</v>
      </c>
      <c r="K1275" s="102">
        <v>0.66666666666666663</v>
      </c>
      <c r="L1275">
        <v>28</v>
      </c>
      <c r="M1275" t="s">
        <v>1288</v>
      </c>
      <c r="N1275" t="s">
        <v>1319</v>
      </c>
      <c r="O1275" s="102">
        <v>0.47222222222222227</v>
      </c>
      <c r="P1275">
        <v>90</v>
      </c>
      <c r="Q1275">
        <v>94</v>
      </c>
      <c r="R1275" t="s">
        <v>51</v>
      </c>
      <c r="S1275">
        <v>79</v>
      </c>
      <c r="T1275" s="102">
        <v>0.69444444444444453</v>
      </c>
      <c r="U1275" t="s">
        <v>1512</v>
      </c>
      <c r="V1275">
        <v>0</v>
      </c>
      <c r="W1275" t="s">
        <v>1925</v>
      </c>
      <c r="X1275">
        <v>24</v>
      </c>
      <c r="AB1275" s="77">
        <f t="shared" si="19"/>
        <v>280</v>
      </c>
    </row>
    <row r="1276" spans="1:28" x14ac:dyDescent="0.3">
      <c r="A1276" s="34">
        <v>42914</v>
      </c>
      <c r="B1276">
        <v>1159</v>
      </c>
      <c r="C1276" t="s">
        <v>1282</v>
      </c>
      <c r="D1276" t="s">
        <v>1283</v>
      </c>
      <c r="E1276">
        <v>38</v>
      </c>
      <c r="F1276" t="s">
        <v>1741</v>
      </c>
      <c r="G1276" t="s">
        <v>1625</v>
      </c>
      <c r="H1276" t="s">
        <v>1386</v>
      </c>
      <c r="I1276" s="102">
        <v>0.88194444444444453</v>
      </c>
      <c r="J1276" t="s">
        <v>1894</v>
      </c>
      <c r="K1276" s="102">
        <v>0.4513888888888889</v>
      </c>
      <c r="L1276">
        <v>29</v>
      </c>
      <c r="M1276" t="s">
        <v>1322</v>
      </c>
      <c r="N1276" t="s">
        <v>1365</v>
      </c>
      <c r="O1276" s="102">
        <v>0.60416666666666663</v>
      </c>
      <c r="P1276">
        <v>79</v>
      </c>
      <c r="Q1276">
        <v>94</v>
      </c>
      <c r="R1276" t="s">
        <v>51</v>
      </c>
      <c r="S1276">
        <v>64</v>
      </c>
      <c r="T1276" s="102">
        <v>0.4513888888888889</v>
      </c>
      <c r="U1276" t="s">
        <v>1923</v>
      </c>
      <c r="V1276">
        <v>22</v>
      </c>
      <c r="W1276" t="s">
        <v>1672</v>
      </c>
      <c r="X1276" t="s">
        <v>51</v>
      </c>
      <c r="AB1276" s="77">
        <f t="shared" si="19"/>
        <v>290</v>
      </c>
    </row>
    <row r="1277" spans="1:28" x14ac:dyDescent="0.3">
      <c r="A1277" s="34">
        <v>42915</v>
      </c>
      <c r="B1277">
        <v>1159</v>
      </c>
      <c r="C1277" t="s">
        <v>1282</v>
      </c>
      <c r="D1277" t="s">
        <v>1283</v>
      </c>
      <c r="E1277">
        <v>38</v>
      </c>
      <c r="F1277" t="s">
        <v>1315</v>
      </c>
      <c r="G1277" t="s">
        <v>1431</v>
      </c>
      <c r="H1277" t="s">
        <v>1651</v>
      </c>
      <c r="I1277" s="102">
        <v>0.86805555555555547</v>
      </c>
      <c r="J1277" t="s">
        <v>1696</v>
      </c>
      <c r="K1277" s="102">
        <v>0.43055555555555558</v>
      </c>
      <c r="L1277">
        <v>29</v>
      </c>
      <c r="M1277" t="s">
        <v>1327</v>
      </c>
      <c r="N1277" t="s">
        <v>1536</v>
      </c>
      <c r="O1277" s="102">
        <v>0.50694444444444442</v>
      </c>
      <c r="P1277">
        <v>64</v>
      </c>
      <c r="Q1277">
        <v>82</v>
      </c>
      <c r="R1277" s="102">
        <v>0.86111111111111116</v>
      </c>
      <c r="S1277">
        <v>55</v>
      </c>
      <c r="T1277" s="102">
        <v>0.40972222222222227</v>
      </c>
      <c r="U1277" t="s">
        <v>1711</v>
      </c>
      <c r="V1277">
        <v>22</v>
      </c>
      <c r="W1277" t="s">
        <v>1593</v>
      </c>
      <c r="X1277">
        <v>6</v>
      </c>
      <c r="AB1277" s="77">
        <f t="shared" si="19"/>
        <v>290</v>
      </c>
    </row>
    <row r="1278" spans="1:28" x14ac:dyDescent="0.3">
      <c r="A1278" s="34">
        <v>42916</v>
      </c>
      <c r="B1278">
        <v>1159</v>
      </c>
      <c r="C1278" t="s">
        <v>1282</v>
      </c>
      <c r="D1278" t="s">
        <v>1283</v>
      </c>
      <c r="E1278">
        <v>38</v>
      </c>
      <c r="F1278" t="s">
        <v>1394</v>
      </c>
      <c r="G1278" t="s">
        <v>1583</v>
      </c>
      <c r="H1278" t="s">
        <v>1497</v>
      </c>
      <c r="I1278" s="102">
        <v>0.85416666666666663</v>
      </c>
      <c r="J1278" t="s">
        <v>1385</v>
      </c>
      <c r="K1278" s="102">
        <v>0.58333333333333337</v>
      </c>
      <c r="L1278">
        <v>29</v>
      </c>
      <c r="M1278" t="s">
        <v>1384</v>
      </c>
      <c r="N1278" t="s">
        <v>1303</v>
      </c>
      <c r="O1278" s="102">
        <v>0.64583333333333337</v>
      </c>
      <c r="P1278">
        <v>85</v>
      </c>
      <c r="Q1278">
        <v>92</v>
      </c>
      <c r="R1278" t="s">
        <v>51</v>
      </c>
      <c r="S1278">
        <v>58</v>
      </c>
      <c r="T1278" s="102">
        <v>2.0833333333333332E-2</v>
      </c>
      <c r="U1278" t="s">
        <v>1535</v>
      </c>
      <c r="V1278">
        <v>24</v>
      </c>
      <c r="W1278" t="s">
        <v>1699</v>
      </c>
      <c r="X1278">
        <v>1</v>
      </c>
      <c r="AB1278" s="77">
        <f t="shared" si="19"/>
        <v>290</v>
      </c>
    </row>
    <row r="1279" spans="1:28" x14ac:dyDescent="0.3">
      <c r="A1279" s="34">
        <v>42917</v>
      </c>
      <c r="B1279">
        <v>1159</v>
      </c>
      <c r="C1279" t="s">
        <v>1282</v>
      </c>
      <c r="D1279" t="s">
        <v>1283</v>
      </c>
      <c r="E1279">
        <v>38</v>
      </c>
      <c r="F1279" t="s">
        <v>1617</v>
      </c>
      <c r="G1279" t="s">
        <v>1308</v>
      </c>
      <c r="H1279" t="s">
        <v>1368</v>
      </c>
      <c r="I1279" s="102">
        <v>0.1111111111111111</v>
      </c>
      <c r="J1279" t="s">
        <v>1722</v>
      </c>
      <c r="K1279" s="102">
        <v>0.63194444444444442</v>
      </c>
      <c r="L1279">
        <v>27</v>
      </c>
      <c r="M1279" t="s">
        <v>1297</v>
      </c>
      <c r="N1279" t="s">
        <v>1368</v>
      </c>
      <c r="O1279" s="102">
        <v>6.9444444444444434E-2</v>
      </c>
      <c r="P1279">
        <v>77</v>
      </c>
      <c r="Q1279">
        <v>91</v>
      </c>
      <c r="R1279" t="s">
        <v>51</v>
      </c>
      <c r="S1279">
        <v>69</v>
      </c>
      <c r="T1279" t="s">
        <v>51</v>
      </c>
      <c r="U1279" t="s">
        <v>1405</v>
      </c>
      <c r="V1279" t="s">
        <v>51</v>
      </c>
      <c r="W1279" t="s">
        <v>1392</v>
      </c>
      <c r="X1279">
        <v>3</v>
      </c>
      <c r="AB1279" s="77">
        <f t="shared" si="19"/>
        <v>270</v>
      </c>
    </row>
    <row r="1280" spans="1:28" x14ac:dyDescent="0.3">
      <c r="A1280" s="34">
        <v>42918</v>
      </c>
      <c r="B1280">
        <v>1159</v>
      </c>
      <c r="C1280" t="s">
        <v>1282</v>
      </c>
      <c r="D1280" t="s">
        <v>1283</v>
      </c>
      <c r="E1280">
        <v>38</v>
      </c>
      <c r="F1280" t="s">
        <v>1617</v>
      </c>
      <c r="G1280" t="s">
        <v>1308</v>
      </c>
      <c r="H1280" t="s">
        <v>1362</v>
      </c>
      <c r="I1280" s="102">
        <v>0.22916666666666666</v>
      </c>
      <c r="J1280" t="s">
        <v>1591</v>
      </c>
      <c r="K1280" s="102">
        <v>0.66666666666666663</v>
      </c>
      <c r="L1280">
        <v>3</v>
      </c>
      <c r="M1280" t="s">
        <v>1435</v>
      </c>
      <c r="N1280" t="s">
        <v>1289</v>
      </c>
      <c r="O1280" s="102">
        <v>0.47222222222222227</v>
      </c>
      <c r="P1280">
        <v>83</v>
      </c>
      <c r="Q1280">
        <v>93</v>
      </c>
      <c r="R1280" t="s">
        <v>51</v>
      </c>
      <c r="S1280">
        <v>64</v>
      </c>
      <c r="T1280" s="102">
        <v>0.3611111111111111</v>
      </c>
      <c r="U1280" t="s">
        <v>1412</v>
      </c>
      <c r="V1280">
        <v>8</v>
      </c>
      <c r="W1280" t="s">
        <v>1406</v>
      </c>
      <c r="X1280">
        <v>24</v>
      </c>
      <c r="AB1280" s="77">
        <f t="shared" si="19"/>
        <v>30</v>
      </c>
    </row>
    <row r="1281" spans="1:28" x14ac:dyDescent="0.3">
      <c r="A1281" s="34">
        <v>42919</v>
      </c>
      <c r="B1281">
        <v>1159</v>
      </c>
      <c r="C1281" t="s">
        <v>1282</v>
      </c>
      <c r="D1281" t="s">
        <v>1283</v>
      </c>
      <c r="E1281">
        <v>38</v>
      </c>
      <c r="F1281" t="s">
        <v>1597</v>
      </c>
      <c r="G1281" t="s">
        <v>1308</v>
      </c>
      <c r="H1281" t="s">
        <v>1544</v>
      </c>
      <c r="I1281" s="102">
        <v>0.21527777777777779</v>
      </c>
      <c r="J1281" t="s">
        <v>1591</v>
      </c>
      <c r="K1281" s="102">
        <v>0.50694444444444442</v>
      </c>
      <c r="L1281">
        <v>8</v>
      </c>
      <c r="M1281" t="s">
        <v>1347</v>
      </c>
      <c r="N1281" t="s">
        <v>1506</v>
      </c>
      <c r="O1281" s="102">
        <v>0.63194444444444442</v>
      </c>
      <c r="P1281">
        <v>89</v>
      </c>
      <c r="Q1281">
        <v>94</v>
      </c>
      <c r="R1281" t="s">
        <v>51</v>
      </c>
      <c r="S1281">
        <v>84</v>
      </c>
      <c r="T1281" s="102">
        <v>0.375</v>
      </c>
      <c r="U1281" t="s">
        <v>1406</v>
      </c>
      <c r="V1281">
        <v>0</v>
      </c>
      <c r="W1281" t="s">
        <v>1519</v>
      </c>
      <c r="X1281">
        <v>24</v>
      </c>
      <c r="AB1281" s="77">
        <f t="shared" si="19"/>
        <v>80</v>
      </c>
    </row>
    <row r="1282" spans="1:28" x14ac:dyDescent="0.3">
      <c r="A1282" s="34">
        <v>42920</v>
      </c>
      <c r="B1282">
        <v>1159</v>
      </c>
      <c r="C1282" t="s">
        <v>1282</v>
      </c>
      <c r="D1282" t="s">
        <v>1283</v>
      </c>
      <c r="E1282">
        <v>38</v>
      </c>
      <c r="F1282" t="s">
        <v>1492</v>
      </c>
      <c r="G1282" t="s">
        <v>1308</v>
      </c>
      <c r="H1282" t="s">
        <v>1399</v>
      </c>
      <c r="I1282" s="102">
        <v>0.20138888888888887</v>
      </c>
      <c r="J1282" t="s">
        <v>1719</v>
      </c>
      <c r="K1282" s="102">
        <v>0.66666666666666663</v>
      </c>
      <c r="L1282">
        <v>28</v>
      </c>
      <c r="M1282" t="s">
        <v>1296</v>
      </c>
      <c r="N1282" t="s">
        <v>1671</v>
      </c>
      <c r="O1282" s="102">
        <v>0.97222222222222221</v>
      </c>
      <c r="P1282">
        <v>90</v>
      </c>
      <c r="Q1282">
        <v>95</v>
      </c>
      <c r="R1282" t="s">
        <v>51</v>
      </c>
      <c r="S1282">
        <v>85</v>
      </c>
      <c r="T1282" s="102">
        <v>0.3611111111111111</v>
      </c>
      <c r="U1282" t="s">
        <v>1519</v>
      </c>
      <c r="V1282">
        <v>0</v>
      </c>
      <c r="W1282" t="s">
        <v>1890</v>
      </c>
      <c r="X1282">
        <v>23</v>
      </c>
      <c r="AB1282" s="77">
        <f t="shared" si="19"/>
        <v>280</v>
      </c>
    </row>
    <row r="1283" spans="1:28" x14ac:dyDescent="0.3">
      <c r="A1283" s="34">
        <v>42921</v>
      </c>
      <c r="B1283">
        <v>1159</v>
      </c>
      <c r="C1283" t="s">
        <v>1282</v>
      </c>
      <c r="D1283" t="s">
        <v>1283</v>
      </c>
      <c r="E1283">
        <v>38</v>
      </c>
      <c r="F1283" t="s">
        <v>1741</v>
      </c>
      <c r="G1283" t="s">
        <v>1308</v>
      </c>
      <c r="H1283" t="s">
        <v>1571</v>
      </c>
      <c r="I1283" s="102">
        <v>0.2638888888888889</v>
      </c>
      <c r="J1283" t="s">
        <v>1723</v>
      </c>
      <c r="K1283" s="102">
        <v>0.61111111111111105</v>
      </c>
      <c r="L1283">
        <v>27</v>
      </c>
      <c r="M1283" t="s">
        <v>1561</v>
      </c>
      <c r="N1283" t="s">
        <v>1341</v>
      </c>
      <c r="O1283" s="102">
        <v>6.9444444444444441E-3</v>
      </c>
      <c r="P1283">
        <v>90</v>
      </c>
      <c r="Q1283">
        <v>94</v>
      </c>
      <c r="R1283" s="102">
        <v>0</v>
      </c>
      <c r="S1283">
        <v>83</v>
      </c>
      <c r="T1283" t="s">
        <v>51</v>
      </c>
      <c r="U1283" t="s">
        <v>1664</v>
      </c>
      <c r="V1283">
        <v>24</v>
      </c>
      <c r="W1283" t="s">
        <v>1819</v>
      </c>
      <c r="X1283">
        <v>0</v>
      </c>
      <c r="AB1283" s="77">
        <f t="shared" ref="AB1283:AB1346" si="20">L1283*$AE$17</f>
        <v>270</v>
      </c>
    </row>
    <row r="1284" spans="1:28" x14ac:dyDescent="0.3">
      <c r="A1284" s="34">
        <v>42922</v>
      </c>
      <c r="B1284">
        <v>1159</v>
      </c>
      <c r="C1284" t="s">
        <v>1282</v>
      </c>
      <c r="D1284" t="s">
        <v>1283</v>
      </c>
      <c r="E1284">
        <v>38</v>
      </c>
      <c r="F1284" t="s">
        <v>1750</v>
      </c>
      <c r="G1284" t="s">
        <v>1308</v>
      </c>
      <c r="H1284" t="s">
        <v>1315</v>
      </c>
      <c r="I1284" s="102">
        <v>0.22222222222222221</v>
      </c>
      <c r="J1284" t="s">
        <v>1730</v>
      </c>
      <c r="K1284" s="102">
        <v>0.58333333333333337</v>
      </c>
      <c r="L1284">
        <v>27</v>
      </c>
      <c r="M1284" t="s">
        <v>1431</v>
      </c>
      <c r="N1284" t="s">
        <v>1340</v>
      </c>
      <c r="O1284" s="102">
        <v>0.95138888888888884</v>
      </c>
      <c r="P1284">
        <v>89</v>
      </c>
      <c r="Q1284">
        <v>94</v>
      </c>
      <c r="R1284" s="102">
        <v>0.98611111111111116</v>
      </c>
      <c r="S1284">
        <v>84</v>
      </c>
      <c r="T1284" s="102">
        <v>0.58333333333333337</v>
      </c>
      <c r="U1284" t="s">
        <v>1725</v>
      </c>
      <c r="V1284" t="s">
        <v>51</v>
      </c>
      <c r="W1284" t="s">
        <v>1685</v>
      </c>
      <c r="X1284">
        <v>5</v>
      </c>
      <c r="AB1284" s="77">
        <f t="shared" si="20"/>
        <v>270</v>
      </c>
    </row>
    <row r="1285" spans="1:28" x14ac:dyDescent="0.3">
      <c r="A1285" s="34">
        <v>42923</v>
      </c>
      <c r="B1285">
        <v>1159</v>
      </c>
      <c r="C1285" t="s">
        <v>1282</v>
      </c>
      <c r="D1285" t="s">
        <v>1283</v>
      </c>
      <c r="E1285">
        <v>38</v>
      </c>
      <c r="F1285" t="s">
        <v>1741</v>
      </c>
      <c r="G1285" t="s">
        <v>1308</v>
      </c>
      <c r="H1285" t="s">
        <v>1599</v>
      </c>
      <c r="I1285" s="102">
        <v>2.0833333333333332E-2</v>
      </c>
      <c r="J1285" t="s">
        <v>1777</v>
      </c>
      <c r="K1285" s="102">
        <v>0.57638888888888895</v>
      </c>
      <c r="L1285">
        <v>28</v>
      </c>
      <c r="M1285" t="s">
        <v>1431</v>
      </c>
      <c r="N1285" t="s">
        <v>1297</v>
      </c>
      <c r="O1285" s="102">
        <v>5.5555555555555552E-2</v>
      </c>
      <c r="P1285">
        <v>92</v>
      </c>
      <c r="Q1285">
        <v>94</v>
      </c>
      <c r="R1285" t="s">
        <v>51</v>
      </c>
      <c r="S1285">
        <v>89</v>
      </c>
      <c r="T1285" t="s">
        <v>51</v>
      </c>
      <c r="U1285" t="s">
        <v>1393</v>
      </c>
      <c r="V1285">
        <v>23</v>
      </c>
      <c r="W1285" t="s">
        <v>1596</v>
      </c>
      <c r="X1285">
        <v>1</v>
      </c>
      <c r="AB1285" s="77">
        <f t="shared" si="20"/>
        <v>280</v>
      </c>
    </row>
    <row r="1286" spans="1:28" x14ac:dyDescent="0.3">
      <c r="A1286" s="34">
        <v>42924</v>
      </c>
      <c r="B1286">
        <v>1159</v>
      </c>
      <c r="C1286" t="s">
        <v>1282</v>
      </c>
      <c r="D1286" t="s">
        <v>1283</v>
      </c>
      <c r="E1286">
        <v>38</v>
      </c>
      <c r="F1286" t="s">
        <v>1736</v>
      </c>
      <c r="G1286" t="s">
        <v>1308</v>
      </c>
      <c r="H1286" t="s">
        <v>1385</v>
      </c>
      <c r="I1286" s="102">
        <v>0.24305555555555555</v>
      </c>
      <c r="J1286" t="s">
        <v>1726</v>
      </c>
      <c r="K1286" s="102">
        <v>0.55555555555555558</v>
      </c>
      <c r="L1286">
        <v>32</v>
      </c>
      <c r="M1286" t="s">
        <v>1329</v>
      </c>
      <c r="N1286" t="s">
        <v>1322</v>
      </c>
      <c r="O1286" s="102">
        <v>0.52777777777777779</v>
      </c>
      <c r="P1286">
        <v>91</v>
      </c>
      <c r="Q1286">
        <v>93</v>
      </c>
      <c r="R1286" t="s">
        <v>51</v>
      </c>
      <c r="S1286">
        <v>88</v>
      </c>
      <c r="T1286" s="102">
        <v>0.54166666666666663</v>
      </c>
      <c r="U1286" t="s">
        <v>1519</v>
      </c>
      <c r="V1286">
        <v>0</v>
      </c>
      <c r="W1286" t="s">
        <v>1366</v>
      </c>
      <c r="X1286">
        <v>24</v>
      </c>
      <c r="AB1286" s="77">
        <f t="shared" si="20"/>
        <v>320</v>
      </c>
    </row>
    <row r="1287" spans="1:28" x14ac:dyDescent="0.3">
      <c r="A1287" s="34">
        <v>42925</v>
      </c>
      <c r="B1287">
        <v>1159</v>
      </c>
      <c r="C1287" t="s">
        <v>1282</v>
      </c>
      <c r="D1287" t="s">
        <v>1283</v>
      </c>
      <c r="E1287">
        <v>38</v>
      </c>
      <c r="F1287" t="s">
        <v>1395</v>
      </c>
      <c r="G1287" t="s">
        <v>1469</v>
      </c>
      <c r="H1287" t="s">
        <v>1622</v>
      </c>
      <c r="I1287" s="102">
        <v>0.85416666666666663</v>
      </c>
      <c r="J1287" t="s">
        <v>1753</v>
      </c>
      <c r="K1287" s="102">
        <v>0.56944444444444442</v>
      </c>
      <c r="L1287">
        <v>30</v>
      </c>
      <c r="M1287" t="s">
        <v>1347</v>
      </c>
      <c r="N1287" t="s">
        <v>1286</v>
      </c>
      <c r="O1287" s="102">
        <v>0.75</v>
      </c>
      <c r="P1287">
        <v>91</v>
      </c>
      <c r="Q1287">
        <v>93</v>
      </c>
      <c r="R1287" t="s">
        <v>51</v>
      </c>
      <c r="S1287">
        <v>89</v>
      </c>
      <c r="T1287" t="s">
        <v>51</v>
      </c>
      <c r="U1287" t="s">
        <v>1709</v>
      </c>
      <c r="V1287">
        <v>23</v>
      </c>
      <c r="W1287" t="s">
        <v>1759</v>
      </c>
      <c r="X1287">
        <v>17</v>
      </c>
      <c r="AB1287" s="77">
        <f t="shared" si="20"/>
        <v>300</v>
      </c>
    </row>
    <row r="1288" spans="1:28" x14ac:dyDescent="0.3">
      <c r="A1288" s="34">
        <v>42926</v>
      </c>
      <c r="B1288">
        <v>1159</v>
      </c>
      <c r="C1288" t="s">
        <v>1282</v>
      </c>
      <c r="D1288" t="s">
        <v>1283</v>
      </c>
      <c r="E1288">
        <v>38</v>
      </c>
      <c r="F1288" t="s">
        <v>1395</v>
      </c>
      <c r="G1288" t="s">
        <v>1308</v>
      </c>
      <c r="H1288" t="s">
        <v>1729</v>
      </c>
      <c r="I1288" s="102">
        <v>0.99930555555555556</v>
      </c>
      <c r="J1288" t="s">
        <v>1550</v>
      </c>
      <c r="K1288" s="102">
        <v>0.35416666666666669</v>
      </c>
      <c r="L1288">
        <v>29</v>
      </c>
      <c r="M1288" t="s">
        <v>1296</v>
      </c>
      <c r="N1288" t="s">
        <v>1434</v>
      </c>
      <c r="O1288" s="102">
        <v>0.47916666666666669</v>
      </c>
      <c r="P1288">
        <v>90</v>
      </c>
      <c r="Q1288">
        <v>92</v>
      </c>
      <c r="R1288" t="s">
        <v>51</v>
      </c>
      <c r="S1288">
        <v>85</v>
      </c>
      <c r="T1288" s="102">
        <v>0.34722222222222227</v>
      </c>
      <c r="U1288" t="s">
        <v>1564</v>
      </c>
      <c r="V1288">
        <v>22</v>
      </c>
      <c r="W1288" t="s">
        <v>1306</v>
      </c>
      <c r="X1288">
        <v>4</v>
      </c>
      <c r="AB1288" s="77">
        <f t="shared" si="20"/>
        <v>290</v>
      </c>
    </row>
    <row r="1289" spans="1:28" x14ac:dyDescent="0.3">
      <c r="A1289" s="34">
        <v>42927</v>
      </c>
      <c r="B1289">
        <v>1159</v>
      </c>
      <c r="C1289" t="s">
        <v>1282</v>
      </c>
      <c r="D1289" t="s">
        <v>1283</v>
      </c>
      <c r="E1289">
        <v>38</v>
      </c>
      <c r="F1289" t="s">
        <v>1750</v>
      </c>
      <c r="G1289" t="s">
        <v>1308</v>
      </c>
      <c r="H1289" t="s">
        <v>1536</v>
      </c>
      <c r="I1289" s="102">
        <v>0.99930555555555556</v>
      </c>
      <c r="J1289" t="s">
        <v>1775</v>
      </c>
      <c r="K1289" s="102">
        <v>0.59722222222222221</v>
      </c>
      <c r="L1289">
        <v>0</v>
      </c>
      <c r="M1289" t="s">
        <v>1431</v>
      </c>
      <c r="N1289" t="s">
        <v>1301</v>
      </c>
      <c r="O1289" t="s">
        <v>51</v>
      </c>
      <c r="P1289">
        <v>88</v>
      </c>
      <c r="Q1289">
        <v>93</v>
      </c>
      <c r="R1289" t="s">
        <v>51</v>
      </c>
      <c r="S1289">
        <v>82</v>
      </c>
      <c r="T1289" t="s">
        <v>51</v>
      </c>
      <c r="U1289" t="s">
        <v>1479</v>
      </c>
      <c r="V1289">
        <v>23</v>
      </c>
      <c r="W1289" t="s">
        <v>1778</v>
      </c>
      <c r="X1289">
        <v>5</v>
      </c>
      <c r="AB1289" s="77">
        <f t="shared" si="20"/>
        <v>0</v>
      </c>
    </row>
    <row r="1290" spans="1:28" x14ac:dyDescent="0.3">
      <c r="A1290" s="34">
        <v>42928</v>
      </c>
      <c r="B1290">
        <v>1159</v>
      </c>
      <c r="C1290" t="s">
        <v>1282</v>
      </c>
      <c r="D1290" t="s">
        <v>1283</v>
      </c>
      <c r="E1290">
        <v>38</v>
      </c>
      <c r="F1290" t="s">
        <v>1704</v>
      </c>
      <c r="G1290" t="s">
        <v>1308</v>
      </c>
      <c r="H1290" t="s">
        <v>1658</v>
      </c>
      <c r="I1290" s="102">
        <v>0.1875</v>
      </c>
      <c r="J1290" t="s">
        <v>1753</v>
      </c>
      <c r="K1290" s="102">
        <v>0.61805555555555558</v>
      </c>
      <c r="L1290">
        <v>32</v>
      </c>
      <c r="M1290" t="s">
        <v>1335</v>
      </c>
      <c r="N1290" t="s">
        <v>1456</v>
      </c>
      <c r="O1290" s="102">
        <v>0.4236111111111111</v>
      </c>
      <c r="P1290">
        <v>91</v>
      </c>
      <c r="Q1290">
        <v>93</v>
      </c>
      <c r="R1290" t="s">
        <v>51</v>
      </c>
      <c r="S1290">
        <v>88</v>
      </c>
      <c r="T1290" s="102">
        <v>0.3263888888888889</v>
      </c>
      <c r="U1290" t="s">
        <v>1569</v>
      </c>
      <c r="V1290">
        <v>21</v>
      </c>
      <c r="W1290" t="s">
        <v>1697</v>
      </c>
      <c r="X1290">
        <v>1</v>
      </c>
      <c r="AB1290" s="77">
        <f t="shared" si="20"/>
        <v>320</v>
      </c>
    </row>
    <row r="1291" spans="1:28" x14ac:dyDescent="0.3">
      <c r="A1291" s="34">
        <v>42929</v>
      </c>
      <c r="B1291">
        <v>1159</v>
      </c>
      <c r="C1291" t="s">
        <v>1282</v>
      </c>
      <c r="D1291" t="s">
        <v>1283</v>
      </c>
      <c r="E1291">
        <v>38</v>
      </c>
      <c r="F1291" t="s">
        <v>1722</v>
      </c>
      <c r="G1291" t="s">
        <v>1863</v>
      </c>
      <c r="H1291" t="s">
        <v>1527</v>
      </c>
      <c r="I1291" s="102">
        <v>0.99930555555555556</v>
      </c>
      <c r="J1291" t="s">
        <v>1749</v>
      </c>
      <c r="K1291" s="102">
        <v>0.63888888888888895</v>
      </c>
      <c r="L1291">
        <v>31</v>
      </c>
      <c r="M1291" t="s">
        <v>1431</v>
      </c>
      <c r="N1291" t="s">
        <v>1340</v>
      </c>
      <c r="O1291" s="102">
        <v>0.40277777777777773</v>
      </c>
      <c r="P1291">
        <v>91</v>
      </c>
      <c r="Q1291">
        <v>93</v>
      </c>
      <c r="R1291" t="s">
        <v>51</v>
      </c>
      <c r="S1291">
        <v>91</v>
      </c>
      <c r="T1291" t="s">
        <v>51</v>
      </c>
      <c r="U1291" t="s">
        <v>1911</v>
      </c>
      <c r="V1291">
        <v>23</v>
      </c>
      <c r="W1291" t="s">
        <v>1832</v>
      </c>
      <c r="X1291">
        <v>3</v>
      </c>
      <c r="AB1291" s="77">
        <f t="shared" si="20"/>
        <v>310</v>
      </c>
    </row>
    <row r="1292" spans="1:28" x14ac:dyDescent="0.3">
      <c r="A1292" s="34">
        <v>42930</v>
      </c>
      <c r="B1292">
        <v>1159</v>
      </c>
      <c r="C1292" t="s">
        <v>1282</v>
      </c>
      <c r="D1292" t="s">
        <v>1283</v>
      </c>
      <c r="E1292">
        <v>38</v>
      </c>
      <c r="F1292" t="s">
        <v>1722</v>
      </c>
      <c r="G1292" t="s">
        <v>1308</v>
      </c>
      <c r="H1292" t="s">
        <v>1386</v>
      </c>
      <c r="I1292" s="102">
        <v>0.99930555555555556</v>
      </c>
      <c r="J1292" t="s">
        <v>1739</v>
      </c>
      <c r="K1292" s="102">
        <v>0.54861111111111105</v>
      </c>
      <c r="L1292">
        <v>7</v>
      </c>
      <c r="M1292" t="s">
        <v>1326</v>
      </c>
      <c r="N1292" t="s">
        <v>1380</v>
      </c>
      <c r="O1292" s="102">
        <v>0.63888888888888895</v>
      </c>
      <c r="P1292">
        <v>83</v>
      </c>
      <c r="Q1292">
        <v>94</v>
      </c>
      <c r="R1292" t="s">
        <v>51</v>
      </c>
      <c r="S1292">
        <v>75</v>
      </c>
      <c r="T1292" s="102">
        <v>0.55555555555555558</v>
      </c>
      <c r="U1292" t="s">
        <v>1831</v>
      </c>
      <c r="V1292" t="s">
        <v>51</v>
      </c>
      <c r="W1292" t="s">
        <v>1566</v>
      </c>
      <c r="X1292">
        <v>3</v>
      </c>
      <c r="AB1292" s="77">
        <f t="shared" si="20"/>
        <v>70</v>
      </c>
    </row>
    <row r="1293" spans="1:28" x14ac:dyDescent="0.3">
      <c r="A1293" s="34">
        <v>42931</v>
      </c>
      <c r="B1293">
        <v>1159</v>
      </c>
      <c r="C1293" t="s">
        <v>1282</v>
      </c>
      <c r="D1293" t="s">
        <v>1283</v>
      </c>
      <c r="E1293">
        <v>38</v>
      </c>
      <c r="F1293" t="s">
        <v>1527</v>
      </c>
      <c r="G1293" t="s">
        <v>1308</v>
      </c>
      <c r="H1293" t="s">
        <v>1346</v>
      </c>
      <c r="I1293" s="102">
        <v>0.10416666666666667</v>
      </c>
      <c r="J1293" t="s">
        <v>1730</v>
      </c>
      <c r="K1293" s="102">
        <v>0.45833333333333331</v>
      </c>
      <c r="L1293">
        <v>0</v>
      </c>
      <c r="M1293" t="s">
        <v>1310</v>
      </c>
      <c r="N1293" t="s">
        <v>1434</v>
      </c>
      <c r="O1293" t="s">
        <v>51</v>
      </c>
      <c r="P1293">
        <v>81</v>
      </c>
      <c r="Q1293">
        <v>93</v>
      </c>
      <c r="R1293" t="s">
        <v>51</v>
      </c>
      <c r="S1293">
        <v>75</v>
      </c>
      <c r="T1293" t="s">
        <v>51</v>
      </c>
      <c r="U1293" t="s">
        <v>1911</v>
      </c>
      <c r="V1293">
        <v>10</v>
      </c>
      <c r="W1293" t="s">
        <v>1708</v>
      </c>
      <c r="X1293">
        <v>18</v>
      </c>
      <c r="AB1293" s="77">
        <f t="shared" si="20"/>
        <v>0</v>
      </c>
    </row>
    <row r="1294" spans="1:28" x14ac:dyDescent="0.3">
      <c r="A1294" s="34">
        <v>42932</v>
      </c>
      <c r="B1294">
        <v>1159</v>
      </c>
      <c r="C1294" t="s">
        <v>1282</v>
      </c>
      <c r="D1294" t="s">
        <v>1283</v>
      </c>
      <c r="E1294">
        <v>38</v>
      </c>
      <c r="F1294" t="s">
        <v>1656</v>
      </c>
      <c r="G1294" t="s">
        <v>1308</v>
      </c>
      <c r="H1294" t="s">
        <v>1377</v>
      </c>
      <c r="I1294" s="102">
        <v>0.20833333333333334</v>
      </c>
      <c r="J1294" t="s">
        <v>1743</v>
      </c>
      <c r="K1294" s="102">
        <v>0.6875</v>
      </c>
      <c r="L1294">
        <v>9</v>
      </c>
      <c r="M1294" t="s">
        <v>1435</v>
      </c>
      <c r="N1294" t="s">
        <v>1316</v>
      </c>
      <c r="O1294" s="102">
        <v>0.53472222222222221</v>
      </c>
      <c r="P1294">
        <v>89</v>
      </c>
      <c r="Q1294">
        <v>94</v>
      </c>
      <c r="R1294" t="s">
        <v>51</v>
      </c>
      <c r="S1294">
        <v>79</v>
      </c>
      <c r="T1294" s="102">
        <v>0.33333333333333331</v>
      </c>
      <c r="U1294" t="s">
        <v>1558</v>
      </c>
      <c r="V1294">
        <v>0</v>
      </c>
      <c r="W1294" t="s">
        <v>1713</v>
      </c>
      <c r="X1294">
        <v>24</v>
      </c>
      <c r="AB1294" s="77">
        <f t="shared" si="20"/>
        <v>90</v>
      </c>
    </row>
    <row r="1295" spans="1:28" x14ac:dyDescent="0.3">
      <c r="A1295" s="34">
        <v>42933</v>
      </c>
      <c r="B1295">
        <v>1159</v>
      </c>
      <c r="C1295" t="s">
        <v>1282</v>
      </c>
      <c r="D1295" t="s">
        <v>1283</v>
      </c>
      <c r="E1295">
        <v>38</v>
      </c>
      <c r="F1295" t="s">
        <v>1588</v>
      </c>
      <c r="G1295" t="s">
        <v>1308</v>
      </c>
      <c r="H1295" t="s">
        <v>1549</v>
      </c>
      <c r="I1295" s="102">
        <v>0.22222222222222221</v>
      </c>
      <c r="J1295" t="s">
        <v>1693</v>
      </c>
      <c r="K1295" s="102">
        <v>0.6875</v>
      </c>
      <c r="L1295">
        <v>28</v>
      </c>
      <c r="M1295" t="s">
        <v>1296</v>
      </c>
      <c r="N1295" t="s">
        <v>1327</v>
      </c>
      <c r="O1295" s="102">
        <v>0.96527777777777779</v>
      </c>
      <c r="P1295">
        <v>91</v>
      </c>
      <c r="Q1295">
        <v>93</v>
      </c>
      <c r="R1295" t="s">
        <v>51</v>
      </c>
      <c r="S1295">
        <v>90</v>
      </c>
      <c r="T1295" t="s">
        <v>51</v>
      </c>
      <c r="U1295" t="s">
        <v>1713</v>
      </c>
      <c r="V1295">
        <v>0</v>
      </c>
      <c r="W1295" t="s">
        <v>1717</v>
      </c>
      <c r="X1295">
        <v>24</v>
      </c>
      <c r="AB1295" s="77">
        <f t="shared" si="20"/>
        <v>280</v>
      </c>
    </row>
    <row r="1296" spans="1:28" x14ac:dyDescent="0.3">
      <c r="A1296" s="34">
        <v>42934</v>
      </c>
      <c r="B1296">
        <v>1159</v>
      </c>
      <c r="C1296" t="s">
        <v>1282</v>
      </c>
      <c r="D1296" t="s">
        <v>1283</v>
      </c>
      <c r="E1296">
        <v>38</v>
      </c>
      <c r="F1296" t="s">
        <v>1736</v>
      </c>
      <c r="G1296" t="s">
        <v>1308</v>
      </c>
      <c r="H1296" t="s">
        <v>1674</v>
      </c>
      <c r="I1296" s="102">
        <v>0.99930555555555556</v>
      </c>
      <c r="J1296" t="s">
        <v>1507</v>
      </c>
      <c r="K1296" s="102">
        <v>4.1666666666666664E-2</v>
      </c>
      <c r="L1296">
        <v>27</v>
      </c>
      <c r="M1296" t="s">
        <v>1296</v>
      </c>
      <c r="N1296" t="s">
        <v>1436</v>
      </c>
      <c r="O1296" s="102">
        <v>0.66666666666666663</v>
      </c>
      <c r="P1296">
        <v>92</v>
      </c>
      <c r="Q1296">
        <v>94</v>
      </c>
      <c r="R1296" t="s">
        <v>51</v>
      </c>
      <c r="S1296">
        <v>85</v>
      </c>
      <c r="T1296" s="102">
        <v>0.79861111111111116</v>
      </c>
      <c r="U1296" t="s">
        <v>1508</v>
      </c>
      <c r="V1296">
        <v>23</v>
      </c>
      <c r="W1296" t="s">
        <v>1812</v>
      </c>
      <c r="X1296">
        <v>5</v>
      </c>
      <c r="AB1296" s="77">
        <f t="shared" si="20"/>
        <v>270</v>
      </c>
    </row>
    <row r="1297" spans="1:28" x14ac:dyDescent="0.3">
      <c r="A1297" s="34">
        <v>42935</v>
      </c>
      <c r="B1297">
        <v>1159</v>
      </c>
      <c r="C1297" t="s">
        <v>1282</v>
      </c>
      <c r="D1297" t="s">
        <v>1283</v>
      </c>
      <c r="E1297">
        <v>38</v>
      </c>
      <c r="F1297" t="s">
        <v>1758</v>
      </c>
      <c r="G1297" t="s">
        <v>1320</v>
      </c>
      <c r="H1297" t="s">
        <v>1536</v>
      </c>
      <c r="I1297" s="102">
        <v>0.97222222222222221</v>
      </c>
      <c r="J1297" t="s">
        <v>1592</v>
      </c>
      <c r="K1297" s="102">
        <v>0.43055555555555558</v>
      </c>
      <c r="L1297">
        <v>28</v>
      </c>
      <c r="M1297" t="s">
        <v>1288</v>
      </c>
      <c r="N1297" t="s">
        <v>1434</v>
      </c>
      <c r="O1297" s="102">
        <v>0.70138888888888884</v>
      </c>
      <c r="P1297">
        <v>86</v>
      </c>
      <c r="Q1297">
        <v>93</v>
      </c>
      <c r="R1297" t="s">
        <v>51</v>
      </c>
      <c r="S1297">
        <v>78</v>
      </c>
      <c r="T1297" s="102">
        <v>0.3263888888888889</v>
      </c>
      <c r="U1297" t="s">
        <v>1709</v>
      </c>
      <c r="V1297" t="s">
        <v>51</v>
      </c>
      <c r="W1297" t="s">
        <v>1700</v>
      </c>
      <c r="X1297">
        <v>4</v>
      </c>
      <c r="AB1297" s="77">
        <f t="shared" si="20"/>
        <v>280</v>
      </c>
    </row>
    <row r="1298" spans="1:28" x14ac:dyDescent="0.3">
      <c r="A1298" s="34">
        <v>42936</v>
      </c>
      <c r="B1298">
        <v>1159</v>
      </c>
      <c r="C1298" t="s">
        <v>1282</v>
      </c>
      <c r="D1298" t="s">
        <v>1283</v>
      </c>
      <c r="E1298">
        <v>38</v>
      </c>
      <c r="F1298" t="s">
        <v>1303</v>
      </c>
      <c r="G1298" t="s">
        <v>1628</v>
      </c>
      <c r="H1298" t="s">
        <v>1651</v>
      </c>
      <c r="I1298" t="s">
        <v>51</v>
      </c>
      <c r="J1298" t="s">
        <v>1728</v>
      </c>
      <c r="K1298" s="102">
        <v>0.57638888888888895</v>
      </c>
      <c r="L1298">
        <v>31</v>
      </c>
      <c r="M1298" t="s">
        <v>1288</v>
      </c>
      <c r="N1298" t="s">
        <v>1434</v>
      </c>
      <c r="O1298" s="102">
        <v>0.18055555555555555</v>
      </c>
      <c r="P1298">
        <v>82</v>
      </c>
      <c r="Q1298">
        <v>94</v>
      </c>
      <c r="R1298" t="s">
        <v>51</v>
      </c>
      <c r="S1298">
        <v>70</v>
      </c>
      <c r="T1298" s="102">
        <v>0.63888888888888895</v>
      </c>
      <c r="U1298" t="s">
        <v>1564</v>
      </c>
      <c r="V1298">
        <v>12</v>
      </c>
      <c r="W1298" t="s">
        <v>1619</v>
      </c>
      <c r="X1298">
        <v>24</v>
      </c>
      <c r="AB1298" s="77">
        <f t="shared" si="20"/>
        <v>310</v>
      </c>
    </row>
    <row r="1299" spans="1:28" x14ac:dyDescent="0.3">
      <c r="A1299" s="34">
        <v>42937</v>
      </c>
      <c r="B1299">
        <v>1159</v>
      </c>
      <c r="C1299" t="s">
        <v>1282</v>
      </c>
      <c r="D1299" t="s">
        <v>1283</v>
      </c>
      <c r="E1299">
        <v>38</v>
      </c>
      <c r="F1299" t="s">
        <v>1571</v>
      </c>
      <c r="G1299" t="s">
        <v>1308</v>
      </c>
      <c r="H1299" t="s">
        <v>1651</v>
      </c>
      <c r="I1299" s="102">
        <v>4.1666666666666664E-2</v>
      </c>
      <c r="J1299" t="s">
        <v>1723</v>
      </c>
      <c r="K1299" s="102">
        <v>0.65277777777777779</v>
      </c>
      <c r="L1299">
        <v>2</v>
      </c>
      <c r="M1299" t="s">
        <v>1358</v>
      </c>
      <c r="N1299" t="s">
        <v>1384</v>
      </c>
      <c r="O1299" s="102">
        <v>0.43055555555555558</v>
      </c>
      <c r="P1299">
        <v>80</v>
      </c>
      <c r="Q1299">
        <v>92</v>
      </c>
      <c r="R1299" t="s">
        <v>51</v>
      </c>
      <c r="S1299">
        <v>69</v>
      </c>
      <c r="T1299" t="s">
        <v>51</v>
      </c>
      <c r="U1299" t="s">
        <v>1619</v>
      </c>
      <c r="V1299">
        <v>0</v>
      </c>
      <c r="W1299" t="s">
        <v>1815</v>
      </c>
      <c r="X1299">
        <v>19</v>
      </c>
      <c r="AB1299" s="77">
        <f t="shared" si="20"/>
        <v>20</v>
      </c>
    </row>
    <row r="1300" spans="1:28" x14ac:dyDescent="0.3">
      <c r="A1300" s="34">
        <v>42938</v>
      </c>
      <c r="B1300">
        <v>1159</v>
      </c>
      <c r="C1300" t="s">
        <v>1282</v>
      </c>
      <c r="D1300" t="s">
        <v>1283</v>
      </c>
      <c r="E1300">
        <v>38</v>
      </c>
      <c r="F1300" t="s">
        <v>1656</v>
      </c>
      <c r="G1300" t="s">
        <v>1308</v>
      </c>
      <c r="H1300" t="s">
        <v>1334</v>
      </c>
      <c r="I1300" s="102">
        <v>0.125</v>
      </c>
      <c r="J1300" t="s">
        <v>1550</v>
      </c>
      <c r="K1300" s="102">
        <v>0.36805555555555558</v>
      </c>
      <c r="L1300">
        <v>32</v>
      </c>
      <c r="M1300" t="s">
        <v>1296</v>
      </c>
      <c r="N1300" t="s">
        <v>1356</v>
      </c>
      <c r="O1300" s="102">
        <v>0.39583333333333331</v>
      </c>
      <c r="P1300">
        <v>87</v>
      </c>
      <c r="Q1300">
        <v>92</v>
      </c>
      <c r="R1300" s="102">
        <v>0.58333333333333337</v>
      </c>
      <c r="S1300">
        <v>76</v>
      </c>
      <c r="T1300" s="102">
        <v>0.3263888888888889</v>
      </c>
      <c r="U1300" t="s">
        <v>1774</v>
      </c>
      <c r="V1300" t="s">
        <v>51</v>
      </c>
      <c r="W1300" t="s">
        <v>1711</v>
      </c>
      <c r="X1300">
        <v>5</v>
      </c>
      <c r="AB1300" s="77">
        <f t="shared" si="20"/>
        <v>320</v>
      </c>
    </row>
    <row r="1301" spans="1:28" x14ac:dyDescent="0.3">
      <c r="A1301" s="34">
        <v>42939</v>
      </c>
      <c r="B1301">
        <v>1159</v>
      </c>
      <c r="C1301" t="s">
        <v>1282</v>
      </c>
      <c r="D1301" t="s">
        <v>1283</v>
      </c>
      <c r="E1301">
        <v>38</v>
      </c>
      <c r="F1301" t="s">
        <v>1330</v>
      </c>
      <c r="G1301" t="s">
        <v>1335</v>
      </c>
      <c r="H1301" t="s">
        <v>1669</v>
      </c>
      <c r="I1301" s="102">
        <v>0.22916666666666666</v>
      </c>
      <c r="J1301" t="s">
        <v>1694</v>
      </c>
      <c r="K1301" s="102">
        <v>0.71527777777777779</v>
      </c>
      <c r="L1301">
        <v>30</v>
      </c>
      <c r="M1301" t="s">
        <v>1335</v>
      </c>
      <c r="N1301" t="s">
        <v>1336</v>
      </c>
      <c r="O1301" s="102">
        <v>0.89583333333333337</v>
      </c>
      <c r="P1301">
        <v>78</v>
      </c>
      <c r="Q1301">
        <v>93</v>
      </c>
      <c r="R1301" t="s">
        <v>51</v>
      </c>
      <c r="S1301">
        <v>71</v>
      </c>
      <c r="T1301" s="102">
        <v>0.58333333333333337</v>
      </c>
      <c r="U1301" t="s">
        <v>1305</v>
      </c>
      <c r="V1301">
        <v>10</v>
      </c>
      <c r="W1301" t="s">
        <v>1398</v>
      </c>
      <c r="X1301">
        <v>17</v>
      </c>
      <c r="AB1301" s="77">
        <f t="shared" si="20"/>
        <v>300</v>
      </c>
    </row>
    <row r="1302" spans="1:28" x14ac:dyDescent="0.3">
      <c r="A1302" s="34">
        <v>42940</v>
      </c>
      <c r="B1302">
        <v>1159</v>
      </c>
      <c r="C1302" t="s">
        <v>1282</v>
      </c>
      <c r="D1302" t="s">
        <v>1283</v>
      </c>
      <c r="E1302">
        <v>38</v>
      </c>
      <c r="F1302" t="s">
        <v>1395</v>
      </c>
      <c r="G1302" t="s">
        <v>1897</v>
      </c>
      <c r="H1302" t="s">
        <v>1502</v>
      </c>
      <c r="I1302" s="102">
        <v>0.99930555555555556</v>
      </c>
      <c r="J1302" t="s">
        <v>1730</v>
      </c>
      <c r="K1302" s="102">
        <v>0.52777777777777779</v>
      </c>
      <c r="L1302">
        <v>30</v>
      </c>
      <c r="M1302" t="s">
        <v>1322</v>
      </c>
      <c r="N1302" t="s">
        <v>1671</v>
      </c>
      <c r="O1302" s="102">
        <v>0.1875</v>
      </c>
      <c r="P1302">
        <v>89</v>
      </c>
      <c r="Q1302">
        <v>93</v>
      </c>
      <c r="R1302" t="s">
        <v>51</v>
      </c>
      <c r="S1302">
        <v>82</v>
      </c>
      <c r="T1302" s="102">
        <v>0.52777777777777779</v>
      </c>
      <c r="U1302" t="s">
        <v>1784</v>
      </c>
      <c r="V1302">
        <v>23</v>
      </c>
      <c r="W1302" t="s">
        <v>1639</v>
      </c>
      <c r="X1302">
        <v>3</v>
      </c>
      <c r="AB1302" s="77">
        <f t="shared" si="20"/>
        <v>300</v>
      </c>
    </row>
    <row r="1303" spans="1:28" x14ac:dyDescent="0.3">
      <c r="A1303" s="34">
        <v>42941</v>
      </c>
      <c r="B1303">
        <v>1159</v>
      </c>
      <c r="C1303" t="s">
        <v>1282</v>
      </c>
      <c r="D1303" t="s">
        <v>1283</v>
      </c>
      <c r="E1303">
        <v>38</v>
      </c>
      <c r="F1303" t="s">
        <v>1722</v>
      </c>
      <c r="G1303" t="s">
        <v>1465</v>
      </c>
      <c r="H1303" t="s">
        <v>1586</v>
      </c>
      <c r="I1303" s="102">
        <v>0.2638888888888889</v>
      </c>
      <c r="J1303" t="s">
        <v>1719</v>
      </c>
      <c r="K1303" s="102">
        <v>0.51388888888888895</v>
      </c>
      <c r="L1303">
        <v>32</v>
      </c>
      <c r="M1303" t="s">
        <v>1335</v>
      </c>
      <c r="N1303" t="s">
        <v>1327</v>
      </c>
      <c r="O1303" s="102">
        <v>0.5</v>
      </c>
      <c r="P1303">
        <v>83</v>
      </c>
      <c r="Q1303">
        <v>92</v>
      </c>
      <c r="R1303" t="s">
        <v>51</v>
      </c>
      <c r="S1303">
        <v>76</v>
      </c>
      <c r="T1303" s="102">
        <v>0.52083333333333337</v>
      </c>
      <c r="U1303" t="s">
        <v>1514</v>
      </c>
      <c r="V1303">
        <v>0</v>
      </c>
      <c r="W1303" t="s">
        <v>1786</v>
      </c>
      <c r="X1303">
        <v>24</v>
      </c>
      <c r="AB1303" s="77">
        <f t="shared" si="20"/>
        <v>320</v>
      </c>
    </row>
    <row r="1304" spans="1:28" x14ac:dyDescent="0.3">
      <c r="A1304" s="34">
        <v>42942</v>
      </c>
      <c r="B1304">
        <v>1159</v>
      </c>
      <c r="C1304" t="s">
        <v>1282</v>
      </c>
      <c r="D1304" t="s">
        <v>1283</v>
      </c>
      <c r="E1304">
        <v>38</v>
      </c>
      <c r="F1304" t="s">
        <v>1571</v>
      </c>
      <c r="G1304" t="s">
        <v>1308</v>
      </c>
      <c r="H1304" t="s">
        <v>1671</v>
      </c>
      <c r="I1304" s="102">
        <v>0.22916666666666666</v>
      </c>
      <c r="J1304" t="s">
        <v>1781</v>
      </c>
      <c r="K1304" s="102">
        <v>0.59722222222222221</v>
      </c>
      <c r="L1304">
        <v>34</v>
      </c>
      <c r="M1304" t="s">
        <v>1288</v>
      </c>
      <c r="N1304" t="s">
        <v>1384</v>
      </c>
      <c r="O1304" s="102">
        <v>0.54166666666666663</v>
      </c>
      <c r="P1304">
        <v>85</v>
      </c>
      <c r="Q1304">
        <v>93</v>
      </c>
      <c r="R1304" t="s">
        <v>51</v>
      </c>
      <c r="S1304">
        <v>79</v>
      </c>
      <c r="T1304" s="102">
        <v>0.5625</v>
      </c>
      <c r="U1304" t="s">
        <v>1786</v>
      </c>
      <c r="V1304">
        <v>0</v>
      </c>
      <c r="W1304" t="s">
        <v>1567</v>
      </c>
      <c r="X1304">
        <v>24</v>
      </c>
      <c r="AB1304" s="77">
        <f t="shared" si="20"/>
        <v>340</v>
      </c>
    </row>
    <row r="1305" spans="1:28" x14ac:dyDescent="0.3">
      <c r="A1305" s="34">
        <v>42943</v>
      </c>
      <c r="B1305">
        <v>1159</v>
      </c>
      <c r="C1305" t="s">
        <v>1282</v>
      </c>
      <c r="D1305" t="s">
        <v>1283</v>
      </c>
      <c r="E1305">
        <v>38</v>
      </c>
      <c r="F1305" t="s">
        <v>1400</v>
      </c>
      <c r="G1305" t="s">
        <v>1358</v>
      </c>
      <c r="H1305" t="s">
        <v>1386</v>
      </c>
      <c r="I1305" s="102">
        <v>0.20833333333333334</v>
      </c>
      <c r="J1305" t="s">
        <v>1765</v>
      </c>
      <c r="K1305" s="102">
        <v>0.58333333333333337</v>
      </c>
      <c r="L1305">
        <v>1</v>
      </c>
      <c r="M1305" t="s">
        <v>1288</v>
      </c>
      <c r="N1305" t="s">
        <v>1322</v>
      </c>
      <c r="O1305" s="102">
        <v>0.56944444444444442</v>
      </c>
      <c r="P1305">
        <v>87</v>
      </c>
      <c r="Q1305">
        <v>94</v>
      </c>
      <c r="R1305" t="s">
        <v>51</v>
      </c>
      <c r="S1305">
        <v>75</v>
      </c>
      <c r="T1305" s="102">
        <v>0.39583333333333331</v>
      </c>
      <c r="U1305" t="s">
        <v>1587</v>
      </c>
      <c r="V1305">
        <v>23</v>
      </c>
      <c r="W1305" t="s">
        <v>1299</v>
      </c>
      <c r="X1305">
        <v>4</v>
      </c>
      <c r="AB1305" s="77">
        <f t="shared" si="20"/>
        <v>10</v>
      </c>
    </row>
    <row r="1306" spans="1:28" x14ac:dyDescent="0.3">
      <c r="A1306" s="34">
        <v>42944</v>
      </c>
      <c r="B1306">
        <v>1159</v>
      </c>
      <c r="C1306" t="s">
        <v>1282</v>
      </c>
      <c r="D1306" t="s">
        <v>1283</v>
      </c>
      <c r="E1306">
        <v>38</v>
      </c>
      <c r="F1306" t="s">
        <v>1507</v>
      </c>
      <c r="G1306" t="s">
        <v>1308</v>
      </c>
      <c r="H1306" t="s">
        <v>1704</v>
      </c>
      <c r="I1306" s="102">
        <v>4.1666666666666664E-2</v>
      </c>
      <c r="J1306" t="s">
        <v>1733</v>
      </c>
      <c r="K1306" s="102">
        <v>0.54861111111111105</v>
      </c>
      <c r="L1306">
        <v>0</v>
      </c>
      <c r="M1306" t="s">
        <v>1296</v>
      </c>
      <c r="N1306" t="s">
        <v>1289</v>
      </c>
      <c r="O1306" s="102">
        <v>0.64583333333333337</v>
      </c>
      <c r="P1306">
        <v>86</v>
      </c>
      <c r="Q1306">
        <v>94</v>
      </c>
      <c r="R1306" t="s">
        <v>51</v>
      </c>
      <c r="S1306">
        <v>77</v>
      </c>
      <c r="T1306" s="102">
        <v>0.55555555555555558</v>
      </c>
      <c r="U1306" t="s">
        <v>1716</v>
      </c>
      <c r="V1306" t="s">
        <v>51</v>
      </c>
      <c r="W1306" t="s">
        <v>1684</v>
      </c>
      <c r="X1306" t="s">
        <v>51</v>
      </c>
      <c r="AB1306" s="77">
        <f t="shared" si="20"/>
        <v>0</v>
      </c>
    </row>
    <row r="1307" spans="1:28" x14ac:dyDescent="0.3">
      <c r="A1307" s="34">
        <v>42945</v>
      </c>
      <c r="B1307">
        <v>1159</v>
      </c>
      <c r="C1307" t="s">
        <v>1282</v>
      </c>
      <c r="D1307" t="s">
        <v>1283</v>
      </c>
      <c r="E1307">
        <v>38</v>
      </c>
      <c r="F1307" t="s">
        <v>1777</v>
      </c>
      <c r="G1307" t="s">
        <v>1296</v>
      </c>
      <c r="H1307" t="s">
        <v>1536</v>
      </c>
      <c r="I1307" s="102">
        <v>0.22916666666666666</v>
      </c>
      <c r="J1307" t="s">
        <v>1818</v>
      </c>
      <c r="K1307" s="102">
        <v>0.625</v>
      </c>
      <c r="L1307">
        <v>18</v>
      </c>
      <c r="M1307" t="s">
        <v>1335</v>
      </c>
      <c r="N1307" t="s">
        <v>1440</v>
      </c>
      <c r="O1307" s="102">
        <v>5.5555555555555552E-2</v>
      </c>
      <c r="P1307">
        <v>78</v>
      </c>
      <c r="Q1307">
        <v>92</v>
      </c>
      <c r="R1307" t="s">
        <v>51</v>
      </c>
      <c r="S1307">
        <v>70</v>
      </c>
      <c r="T1307" s="102">
        <v>0.76388888888888884</v>
      </c>
      <c r="U1307" t="s">
        <v>1684</v>
      </c>
      <c r="V1307">
        <v>0</v>
      </c>
      <c r="W1307" t="s">
        <v>1528</v>
      </c>
      <c r="X1307">
        <v>17</v>
      </c>
      <c r="AB1307" s="77">
        <f t="shared" si="20"/>
        <v>180</v>
      </c>
    </row>
    <row r="1308" spans="1:28" x14ac:dyDescent="0.3">
      <c r="A1308" s="34">
        <v>42946</v>
      </c>
      <c r="B1308">
        <v>1159</v>
      </c>
      <c r="C1308" t="s">
        <v>1282</v>
      </c>
      <c r="D1308" t="s">
        <v>1283</v>
      </c>
      <c r="E1308">
        <v>38</v>
      </c>
      <c r="F1308" t="s">
        <v>1741</v>
      </c>
      <c r="G1308" t="s">
        <v>1476</v>
      </c>
      <c r="H1308" t="s">
        <v>1721</v>
      </c>
      <c r="I1308" s="102">
        <v>0.99930555555555556</v>
      </c>
      <c r="J1308" t="s">
        <v>1766</v>
      </c>
      <c r="K1308" s="102">
        <v>9.0277777777777776E-2</v>
      </c>
      <c r="L1308">
        <v>34</v>
      </c>
      <c r="M1308" t="s">
        <v>1358</v>
      </c>
      <c r="N1308" t="s">
        <v>1434</v>
      </c>
      <c r="O1308" s="102">
        <v>0.27083333333333331</v>
      </c>
      <c r="P1308">
        <v>91</v>
      </c>
      <c r="Q1308">
        <v>93</v>
      </c>
      <c r="R1308" t="s">
        <v>51</v>
      </c>
      <c r="S1308">
        <v>88</v>
      </c>
      <c r="T1308" t="s">
        <v>51</v>
      </c>
      <c r="U1308" t="s">
        <v>1874</v>
      </c>
      <c r="V1308">
        <v>21</v>
      </c>
      <c r="W1308" t="s">
        <v>1520</v>
      </c>
      <c r="X1308">
        <v>4</v>
      </c>
      <c r="AB1308" s="77">
        <f t="shared" si="20"/>
        <v>340</v>
      </c>
    </row>
    <row r="1309" spans="1:28" x14ac:dyDescent="0.3">
      <c r="A1309" s="34">
        <v>42947</v>
      </c>
      <c r="B1309">
        <v>1159</v>
      </c>
      <c r="C1309" t="s">
        <v>1282</v>
      </c>
      <c r="D1309" t="s">
        <v>1283</v>
      </c>
      <c r="E1309">
        <v>38</v>
      </c>
      <c r="F1309" t="s">
        <v>1492</v>
      </c>
      <c r="G1309" t="s">
        <v>1597</v>
      </c>
      <c r="H1309" t="s">
        <v>1536</v>
      </c>
      <c r="I1309" s="102">
        <v>0.11805555555555557</v>
      </c>
      <c r="J1309" t="s">
        <v>1696</v>
      </c>
      <c r="K1309" s="102">
        <v>0.4236111111111111</v>
      </c>
      <c r="L1309">
        <v>2</v>
      </c>
      <c r="M1309" t="s">
        <v>1435</v>
      </c>
      <c r="N1309" t="s">
        <v>1359</v>
      </c>
      <c r="O1309" s="102">
        <v>0.52777777777777779</v>
      </c>
      <c r="P1309">
        <v>92</v>
      </c>
      <c r="Q1309">
        <v>93</v>
      </c>
      <c r="R1309" t="s">
        <v>51</v>
      </c>
      <c r="S1309">
        <v>88</v>
      </c>
      <c r="T1309" s="102">
        <v>0.40972222222222227</v>
      </c>
      <c r="U1309" t="s">
        <v>1602</v>
      </c>
      <c r="V1309">
        <v>0</v>
      </c>
      <c r="W1309" t="s">
        <v>1680</v>
      </c>
      <c r="X1309">
        <v>9</v>
      </c>
      <c r="AB1309" s="77">
        <f t="shared" si="20"/>
        <v>20</v>
      </c>
    </row>
    <row r="1310" spans="1:28" x14ac:dyDescent="0.3">
      <c r="A1310" s="34">
        <v>42948</v>
      </c>
      <c r="B1310">
        <v>1159</v>
      </c>
      <c r="C1310" t="s">
        <v>1282</v>
      </c>
      <c r="D1310" t="s">
        <v>1283</v>
      </c>
      <c r="E1310">
        <v>38</v>
      </c>
      <c r="F1310" t="s">
        <v>1330</v>
      </c>
      <c r="G1310" t="s">
        <v>1376</v>
      </c>
      <c r="H1310" t="s">
        <v>1502</v>
      </c>
      <c r="I1310" s="102">
        <v>0.15972222222222224</v>
      </c>
      <c r="J1310" t="s">
        <v>1777</v>
      </c>
      <c r="K1310" s="102">
        <v>0.59027777777777779</v>
      </c>
      <c r="L1310">
        <v>2</v>
      </c>
      <c r="M1310" t="s">
        <v>1435</v>
      </c>
      <c r="N1310" t="s">
        <v>1384</v>
      </c>
      <c r="O1310" s="102">
        <v>0.5</v>
      </c>
      <c r="P1310">
        <v>92</v>
      </c>
      <c r="Q1310">
        <v>93</v>
      </c>
      <c r="R1310" t="s">
        <v>51</v>
      </c>
      <c r="S1310">
        <v>88</v>
      </c>
      <c r="T1310" t="s">
        <v>51</v>
      </c>
      <c r="U1310" t="s">
        <v>1393</v>
      </c>
      <c r="V1310">
        <v>23</v>
      </c>
      <c r="W1310" t="s">
        <v>1740</v>
      </c>
      <c r="X1310">
        <v>1</v>
      </c>
      <c r="AB1310" s="77">
        <f t="shared" si="20"/>
        <v>20</v>
      </c>
    </row>
    <row r="1311" spans="1:28" x14ac:dyDescent="0.3">
      <c r="A1311" s="34">
        <v>42949</v>
      </c>
      <c r="B1311">
        <v>1159</v>
      </c>
      <c r="C1311" t="s">
        <v>1282</v>
      </c>
      <c r="D1311" t="s">
        <v>1283</v>
      </c>
      <c r="E1311">
        <v>38</v>
      </c>
      <c r="F1311" t="s">
        <v>1591</v>
      </c>
      <c r="G1311" t="s">
        <v>1308</v>
      </c>
      <c r="H1311" t="s">
        <v>1527</v>
      </c>
      <c r="I1311" s="102">
        <v>0.20833333333333334</v>
      </c>
      <c r="J1311" t="s">
        <v>1894</v>
      </c>
      <c r="K1311" s="102">
        <v>0.75</v>
      </c>
      <c r="L1311">
        <v>32</v>
      </c>
      <c r="M1311" t="s">
        <v>1335</v>
      </c>
      <c r="N1311" t="s">
        <v>1322</v>
      </c>
      <c r="O1311" s="102">
        <v>0.50694444444444442</v>
      </c>
      <c r="P1311">
        <v>86</v>
      </c>
      <c r="Q1311">
        <v>93</v>
      </c>
      <c r="R1311" t="s">
        <v>51</v>
      </c>
      <c r="S1311">
        <v>78</v>
      </c>
      <c r="T1311" s="102">
        <v>0.77777777777777779</v>
      </c>
      <c r="U1311" t="s">
        <v>1786</v>
      </c>
      <c r="V1311">
        <v>0</v>
      </c>
      <c r="W1311" t="s">
        <v>1684</v>
      </c>
      <c r="X1311">
        <v>18</v>
      </c>
      <c r="AB1311" s="77">
        <f t="shared" si="20"/>
        <v>320</v>
      </c>
    </row>
    <row r="1312" spans="1:28" x14ac:dyDescent="0.3">
      <c r="A1312" s="34">
        <v>42950</v>
      </c>
      <c r="B1312">
        <v>1159</v>
      </c>
      <c r="C1312" t="s">
        <v>1282</v>
      </c>
      <c r="D1312" t="s">
        <v>1283</v>
      </c>
      <c r="E1312">
        <v>38</v>
      </c>
      <c r="F1312" t="s">
        <v>1588</v>
      </c>
      <c r="G1312" t="s">
        <v>1308</v>
      </c>
      <c r="H1312" t="s">
        <v>1617</v>
      </c>
      <c r="I1312" s="102">
        <v>0.22916666666666666</v>
      </c>
      <c r="J1312" t="s">
        <v>1780</v>
      </c>
      <c r="K1312" s="102">
        <v>0.3611111111111111</v>
      </c>
      <c r="L1312">
        <v>29</v>
      </c>
      <c r="M1312" t="s">
        <v>1326</v>
      </c>
      <c r="N1312" t="s">
        <v>1327</v>
      </c>
      <c r="O1312" s="102">
        <v>0.40277777777777773</v>
      </c>
      <c r="P1312">
        <v>88</v>
      </c>
      <c r="Q1312">
        <v>92</v>
      </c>
      <c r="R1312" t="s">
        <v>51</v>
      </c>
      <c r="S1312">
        <v>74</v>
      </c>
      <c r="T1312" s="102">
        <v>0.35416666666666669</v>
      </c>
      <c r="U1312" t="s">
        <v>1643</v>
      </c>
      <c r="V1312">
        <v>10</v>
      </c>
      <c r="W1312" t="s">
        <v>1762</v>
      </c>
      <c r="X1312">
        <v>2</v>
      </c>
      <c r="AB1312" s="77">
        <f t="shared" si="20"/>
        <v>290</v>
      </c>
    </row>
    <row r="1313" spans="1:28" x14ac:dyDescent="0.3">
      <c r="A1313" s="34">
        <v>42951</v>
      </c>
      <c r="B1313">
        <v>1159</v>
      </c>
      <c r="C1313" t="s">
        <v>1282</v>
      </c>
      <c r="D1313" t="s">
        <v>1283</v>
      </c>
      <c r="E1313">
        <v>38</v>
      </c>
      <c r="F1313" t="s">
        <v>1731</v>
      </c>
      <c r="G1313" t="s">
        <v>1444</v>
      </c>
      <c r="H1313" t="s">
        <v>1622</v>
      </c>
      <c r="I1313" s="102">
        <v>0.22222222222222221</v>
      </c>
      <c r="J1313" t="s">
        <v>2035</v>
      </c>
      <c r="K1313" t="s">
        <v>51</v>
      </c>
      <c r="L1313">
        <v>32</v>
      </c>
      <c r="M1313" t="s">
        <v>1435</v>
      </c>
      <c r="N1313" t="s">
        <v>1391</v>
      </c>
      <c r="O1313" s="102">
        <v>0.4861111111111111</v>
      </c>
      <c r="P1313">
        <v>87</v>
      </c>
      <c r="Q1313">
        <v>93</v>
      </c>
      <c r="R1313" t="s">
        <v>51</v>
      </c>
      <c r="S1313">
        <v>69</v>
      </c>
      <c r="T1313" s="102">
        <v>0.36805555555555558</v>
      </c>
      <c r="U1313" t="s">
        <v>1707</v>
      </c>
      <c r="V1313">
        <v>21</v>
      </c>
      <c r="W1313" t="s">
        <v>1567</v>
      </c>
      <c r="X1313" t="s">
        <v>51</v>
      </c>
      <c r="AB1313" s="77">
        <f t="shared" si="20"/>
        <v>320</v>
      </c>
    </row>
    <row r="1314" spans="1:28" x14ac:dyDescent="0.3">
      <c r="A1314" s="34">
        <v>42952</v>
      </c>
      <c r="B1314">
        <v>1159</v>
      </c>
      <c r="C1314" t="s">
        <v>1282</v>
      </c>
      <c r="D1314" t="s">
        <v>1283</v>
      </c>
      <c r="E1314">
        <v>38</v>
      </c>
      <c r="F1314" t="s">
        <v>1623</v>
      </c>
      <c r="G1314" t="s">
        <v>1354</v>
      </c>
      <c r="H1314" t="s">
        <v>1328</v>
      </c>
      <c r="I1314" s="102">
        <v>0.95138888888888884</v>
      </c>
      <c r="J1314" t="s">
        <v>1739</v>
      </c>
      <c r="K1314" s="102">
        <v>6.9444444444444441E-3</v>
      </c>
      <c r="L1314">
        <v>30</v>
      </c>
      <c r="M1314" t="s">
        <v>1296</v>
      </c>
      <c r="N1314" t="s">
        <v>1319</v>
      </c>
      <c r="O1314" s="102">
        <v>0.21527777777777779</v>
      </c>
      <c r="P1314">
        <v>93</v>
      </c>
      <c r="Q1314">
        <v>94</v>
      </c>
      <c r="R1314" t="s">
        <v>51</v>
      </c>
      <c r="S1314">
        <v>84</v>
      </c>
      <c r="T1314" s="102">
        <v>0.46527777777777773</v>
      </c>
      <c r="U1314" t="s">
        <v>1350</v>
      </c>
      <c r="V1314">
        <v>21</v>
      </c>
      <c r="W1314" t="s">
        <v>1525</v>
      </c>
      <c r="X1314">
        <v>1</v>
      </c>
      <c r="AB1314" s="77">
        <f t="shared" si="20"/>
        <v>300</v>
      </c>
    </row>
    <row r="1315" spans="1:28" x14ac:dyDescent="0.3">
      <c r="A1315" s="34">
        <v>42953</v>
      </c>
      <c r="B1315">
        <v>1159</v>
      </c>
      <c r="C1315" t="s">
        <v>1282</v>
      </c>
      <c r="D1315" t="s">
        <v>1283</v>
      </c>
      <c r="E1315">
        <v>38</v>
      </c>
      <c r="F1315" t="s">
        <v>1395</v>
      </c>
      <c r="G1315" t="s">
        <v>1308</v>
      </c>
      <c r="H1315" t="s">
        <v>1287</v>
      </c>
      <c r="I1315" s="102">
        <v>0.27777777777777779</v>
      </c>
      <c r="J1315" t="s">
        <v>1742</v>
      </c>
      <c r="K1315" s="102">
        <v>0.59027777777777779</v>
      </c>
      <c r="L1315">
        <v>6</v>
      </c>
      <c r="M1315" t="s">
        <v>1435</v>
      </c>
      <c r="N1315" t="s">
        <v>1286</v>
      </c>
      <c r="O1315" s="102">
        <v>0.70138888888888884</v>
      </c>
      <c r="P1315">
        <v>76</v>
      </c>
      <c r="Q1315">
        <v>93</v>
      </c>
      <c r="R1315" t="s">
        <v>51</v>
      </c>
      <c r="S1315">
        <v>61</v>
      </c>
      <c r="T1315" s="102">
        <v>0.5625</v>
      </c>
      <c r="U1315" t="s">
        <v>1581</v>
      </c>
      <c r="V1315">
        <v>7</v>
      </c>
      <c r="W1315" t="s">
        <v>1786</v>
      </c>
      <c r="X1315">
        <v>24</v>
      </c>
      <c r="AB1315" s="77">
        <f t="shared" si="20"/>
        <v>60</v>
      </c>
    </row>
    <row r="1316" spans="1:28" x14ac:dyDescent="0.3">
      <c r="A1316" s="34">
        <v>42954</v>
      </c>
      <c r="B1316">
        <v>1159</v>
      </c>
      <c r="C1316" t="s">
        <v>1282</v>
      </c>
      <c r="D1316" t="s">
        <v>1283</v>
      </c>
      <c r="E1316">
        <v>38</v>
      </c>
      <c r="F1316" t="s">
        <v>1563</v>
      </c>
      <c r="G1316" t="s">
        <v>1396</v>
      </c>
      <c r="H1316" t="s">
        <v>1651</v>
      </c>
      <c r="I1316" s="102">
        <v>0.96527777777777779</v>
      </c>
      <c r="J1316" t="s">
        <v>1550</v>
      </c>
      <c r="K1316" s="102">
        <v>0.4513888888888889</v>
      </c>
      <c r="L1316">
        <v>31</v>
      </c>
      <c r="M1316" t="s">
        <v>1396</v>
      </c>
      <c r="N1316" t="s">
        <v>1506</v>
      </c>
      <c r="O1316" s="102">
        <v>0.84027777777777779</v>
      </c>
      <c r="P1316">
        <v>91</v>
      </c>
      <c r="Q1316">
        <v>93</v>
      </c>
      <c r="R1316" t="s">
        <v>51</v>
      </c>
      <c r="S1316">
        <v>81</v>
      </c>
      <c r="T1316" t="s">
        <v>51</v>
      </c>
      <c r="U1316" t="s">
        <v>1786</v>
      </c>
      <c r="V1316">
        <v>0</v>
      </c>
      <c r="W1316" t="s">
        <v>1480</v>
      </c>
      <c r="X1316">
        <v>12</v>
      </c>
      <c r="AB1316" s="77">
        <f t="shared" si="20"/>
        <v>310</v>
      </c>
    </row>
    <row r="1317" spans="1:28" x14ac:dyDescent="0.3">
      <c r="A1317" s="34">
        <v>42955</v>
      </c>
      <c r="B1317">
        <v>1159</v>
      </c>
      <c r="C1317" t="s">
        <v>1282</v>
      </c>
      <c r="D1317" t="s">
        <v>1283</v>
      </c>
      <c r="E1317">
        <v>38</v>
      </c>
      <c r="F1317" t="s">
        <v>1571</v>
      </c>
      <c r="G1317" t="s">
        <v>1329</v>
      </c>
      <c r="H1317" t="s">
        <v>1321</v>
      </c>
      <c r="I1317" s="102">
        <v>0.15972222222222224</v>
      </c>
      <c r="J1317" t="s">
        <v>1677</v>
      </c>
      <c r="K1317" s="102">
        <v>0.51388888888888895</v>
      </c>
      <c r="L1317">
        <v>30</v>
      </c>
      <c r="M1317" t="s">
        <v>1340</v>
      </c>
      <c r="N1317" t="s">
        <v>1497</v>
      </c>
      <c r="O1317" s="102">
        <v>0.36805555555555558</v>
      </c>
      <c r="P1317">
        <v>76</v>
      </c>
      <c r="Q1317">
        <v>91</v>
      </c>
      <c r="R1317" s="102">
        <v>0</v>
      </c>
      <c r="S1317">
        <v>69</v>
      </c>
      <c r="T1317" s="102">
        <v>0.5</v>
      </c>
      <c r="U1317" t="s">
        <v>1639</v>
      </c>
      <c r="V1317">
        <v>11</v>
      </c>
      <c r="W1317" t="s">
        <v>1525</v>
      </c>
      <c r="X1317">
        <v>4</v>
      </c>
      <c r="AB1317" s="77">
        <f t="shared" si="20"/>
        <v>300</v>
      </c>
    </row>
    <row r="1318" spans="1:28" x14ac:dyDescent="0.3">
      <c r="A1318" s="34">
        <v>42956</v>
      </c>
      <c r="B1318">
        <v>1159</v>
      </c>
      <c r="C1318" t="s">
        <v>1282</v>
      </c>
      <c r="D1318" t="s">
        <v>1283</v>
      </c>
      <c r="E1318">
        <v>38</v>
      </c>
      <c r="F1318" t="s">
        <v>1549</v>
      </c>
      <c r="G1318" t="s">
        <v>1427</v>
      </c>
      <c r="H1318" t="s">
        <v>1556</v>
      </c>
      <c r="I1318" s="102">
        <v>0.25</v>
      </c>
      <c r="J1318" t="s">
        <v>1696</v>
      </c>
      <c r="K1318" s="102">
        <v>0.56944444444444442</v>
      </c>
      <c r="L1318">
        <v>30</v>
      </c>
      <c r="M1318" t="s">
        <v>1391</v>
      </c>
      <c r="N1318" t="s">
        <v>1658</v>
      </c>
      <c r="O1318" s="102">
        <v>0.15277777777777776</v>
      </c>
      <c r="P1318">
        <v>78</v>
      </c>
      <c r="Q1318">
        <v>92</v>
      </c>
      <c r="R1318" t="s">
        <v>51</v>
      </c>
      <c r="S1318">
        <v>64</v>
      </c>
      <c r="T1318" s="102">
        <v>0.58333333333333337</v>
      </c>
      <c r="U1318" t="s">
        <v>1573</v>
      </c>
      <c r="V1318">
        <v>24</v>
      </c>
      <c r="W1318" t="s">
        <v>1564</v>
      </c>
      <c r="X1318">
        <v>3</v>
      </c>
      <c r="AB1318" s="77">
        <f t="shared" si="20"/>
        <v>300</v>
      </c>
    </row>
    <row r="1319" spans="1:28" x14ac:dyDescent="0.3">
      <c r="A1319" s="34">
        <v>42957</v>
      </c>
      <c r="B1319">
        <v>1159</v>
      </c>
      <c r="C1319" t="s">
        <v>1282</v>
      </c>
      <c r="D1319" t="s">
        <v>1283</v>
      </c>
      <c r="E1319">
        <v>38</v>
      </c>
      <c r="F1319" t="s">
        <v>1704</v>
      </c>
      <c r="G1319" t="s">
        <v>1465</v>
      </c>
      <c r="H1319" t="s">
        <v>1321</v>
      </c>
      <c r="I1319" s="102">
        <v>2.0833333333333332E-2</v>
      </c>
      <c r="J1319" t="s">
        <v>1746</v>
      </c>
      <c r="K1319" s="102">
        <v>0.59722222222222221</v>
      </c>
      <c r="L1319">
        <v>32</v>
      </c>
      <c r="M1319" t="s">
        <v>1404</v>
      </c>
      <c r="N1319" t="s">
        <v>1506</v>
      </c>
      <c r="O1319" s="102">
        <v>0.51388888888888895</v>
      </c>
      <c r="P1319">
        <v>76</v>
      </c>
      <c r="Q1319">
        <v>88</v>
      </c>
      <c r="R1319" s="102">
        <v>0.99930555555555556</v>
      </c>
      <c r="S1319">
        <v>72</v>
      </c>
      <c r="T1319" t="s">
        <v>51</v>
      </c>
      <c r="U1319" t="s">
        <v>1409</v>
      </c>
      <c r="V1319">
        <v>13</v>
      </c>
      <c r="W1319" t="s">
        <v>1688</v>
      </c>
      <c r="X1319">
        <v>3</v>
      </c>
      <c r="AB1319" s="77">
        <f t="shared" si="20"/>
        <v>320</v>
      </c>
    </row>
    <row r="1320" spans="1:28" x14ac:dyDescent="0.3">
      <c r="A1320" s="34">
        <v>42958</v>
      </c>
      <c r="B1320">
        <v>1159</v>
      </c>
      <c r="C1320" t="s">
        <v>1282</v>
      </c>
      <c r="D1320" t="s">
        <v>1283</v>
      </c>
      <c r="E1320">
        <v>38</v>
      </c>
      <c r="F1320" t="s">
        <v>1303</v>
      </c>
      <c r="G1320" t="s">
        <v>1308</v>
      </c>
      <c r="H1320" t="s">
        <v>1292</v>
      </c>
      <c r="I1320" s="102">
        <v>0.25694444444444448</v>
      </c>
      <c r="J1320" t="s">
        <v>1550</v>
      </c>
      <c r="K1320" s="102">
        <v>0.58333333333333337</v>
      </c>
      <c r="L1320">
        <v>32</v>
      </c>
      <c r="M1320" t="s">
        <v>1435</v>
      </c>
      <c r="N1320" t="s">
        <v>1391</v>
      </c>
      <c r="O1320" s="102">
        <v>0.38194444444444442</v>
      </c>
      <c r="P1320">
        <v>78</v>
      </c>
      <c r="Q1320">
        <v>92</v>
      </c>
      <c r="R1320" s="102">
        <v>0.24305555555555555</v>
      </c>
      <c r="S1320">
        <v>69</v>
      </c>
      <c r="T1320" s="102">
        <v>0.63888888888888895</v>
      </c>
      <c r="U1320" t="s">
        <v>1595</v>
      </c>
      <c r="V1320">
        <v>0</v>
      </c>
      <c r="W1320" t="s">
        <v>1911</v>
      </c>
      <c r="X1320">
        <v>24</v>
      </c>
      <c r="AB1320" s="77">
        <f t="shared" si="20"/>
        <v>320</v>
      </c>
    </row>
    <row r="1321" spans="1:28" x14ac:dyDescent="0.3">
      <c r="A1321" s="34">
        <v>42959</v>
      </c>
      <c r="B1321">
        <v>1159</v>
      </c>
      <c r="C1321" t="s">
        <v>1282</v>
      </c>
      <c r="D1321" t="s">
        <v>1283</v>
      </c>
      <c r="E1321">
        <v>38</v>
      </c>
      <c r="F1321" t="s">
        <v>1729</v>
      </c>
      <c r="G1321" t="s">
        <v>1308</v>
      </c>
      <c r="H1321" t="s">
        <v>1341</v>
      </c>
      <c r="I1321" s="102">
        <v>0.22222222222222221</v>
      </c>
      <c r="J1321" t="s">
        <v>1781</v>
      </c>
      <c r="K1321" s="102">
        <v>0.55555555555555558</v>
      </c>
      <c r="L1321">
        <v>7</v>
      </c>
      <c r="M1321" t="s">
        <v>1329</v>
      </c>
      <c r="N1321" t="s">
        <v>1297</v>
      </c>
      <c r="O1321" s="102">
        <v>0.72222222222222221</v>
      </c>
      <c r="P1321">
        <v>79</v>
      </c>
      <c r="Q1321">
        <v>93</v>
      </c>
      <c r="R1321" t="s">
        <v>51</v>
      </c>
      <c r="S1321">
        <v>67</v>
      </c>
      <c r="T1321" s="102">
        <v>0.55555555555555558</v>
      </c>
      <c r="U1321" t="s">
        <v>1911</v>
      </c>
      <c r="V1321">
        <v>0</v>
      </c>
      <c r="W1321" t="s">
        <v>1666</v>
      </c>
      <c r="X1321" t="s">
        <v>51</v>
      </c>
      <c r="AB1321" s="77">
        <f t="shared" si="20"/>
        <v>70</v>
      </c>
    </row>
    <row r="1322" spans="1:28" x14ac:dyDescent="0.3">
      <c r="A1322" s="34">
        <v>42960</v>
      </c>
      <c r="B1322">
        <v>1159</v>
      </c>
      <c r="C1322" t="s">
        <v>1282</v>
      </c>
      <c r="D1322" t="s">
        <v>1283</v>
      </c>
      <c r="E1322">
        <v>38</v>
      </c>
      <c r="F1322" t="s">
        <v>1303</v>
      </c>
      <c r="G1322" t="s">
        <v>1308</v>
      </c>
      <c r="H1322" t="s">
        <v>1304</v>
      </c>
      <c r="I1322" s="102">
        <v>0.24305555555555555</v>
      </c>
      <c r="J1322" t="s">
        <v>1719</v>
      </c>
      <c r="K1322" s="102">
        <v>0.55555555555555558</v>
      </c>
      <c r="L1322">
        <v>7</v>
      </c>
      <c r="M1322" t="s">
        <v>1404</v>
      </c>
      <c r="N1322" t="s">
        <v>1294</v>
      </c>
      <c r="O1322" s="102">
        <v>0.68055555555555547</v>
      </c>
      <c r="P1322">
        <v>87</v>
      </c>
      <c r="Q1322">
        <v>93</v>
      </c>
      <c r="R1322" t="s">
        <v>51</v>
      </c>
      <c r="S1322">
        <v>77</v>
      </c>
      <c r="T1322" s="102">
        <v>0.40277777777777773</v>
      </c>
      <c r="U1322" t="s">
        <v>1666</v>
      </c>
      <c r="V1322">
        <v>0</v>
      </c>
      <c r="W1322" t="s">
        <v>1874</v>
      </c>
      <c r="X1322">
        <v>24</v>
      </c>
      <c r="AB1322" s="77">
        <f t="shared" si="20"/>
        <v>70</v>
      </c>
    </row>
    <row r="1323" spans="1:28" x14ac:dyDescent="0.3">
      <c r="A1323" s="34">
        <v>42961</v>
      </c>
      <c r="B1323">
        <v>1159</v>
      </c>
      <c r="C1323" t="s">
        <v>1282</v>
      </c>
      <c r="D1323" t="s">
        <v>1283</v>
      </c>
      <c r="E1323">
        <v>38</v>
      </c>
      <c r="F1323" t="s">
        <v>1750</v>
      </c>
      <c r="G1323" t="s">
        <v>1293</v>
      </c>
      <c r="H1323" t="s">
        <v>1386</v>
      </c>
      <c r="I1323" s="102">
        <v>0.23611111111111113</v>
      </c>
      <c r="J1323" t="s">
        <v>1748</v>
      </c>
      <c r="K1323" s="102">
        <v>0.4861111111111111</v>
      </c>
      <c r="L1323">
        <v>31</v>
      </c>
      <c r="M1323" t="s">
        <v>1435</v>
      </c>
      <c r="N1323" t="s">
        <v>1322</v>
      </c>
      <c r="O1323" s="102">
        <v>0.4513888888888889</v>
      </c>
      <c r="P1323">
        <v>91</v>
      </c>
      <c r="Q1323">
        <v>94</v>
      </c>
      <c r="R1323" s="102">
        <v>0.24305555555555555</v>
      </c>
      <c r="S1323">
        <v>85</v>
      </c>
      <c r="T1323" t="s">
        <v>51</v>
      </c>
      <c r="U1323" t="s">
        <v>1709</v>
      </c>
      <c r="V1323" t="s">
        <v>51</v>
      </c>
      <c r="W1323" t="s">
        <v>1872</v>
      </c>
      <c r="X1323">
        <v>8</v>
      </c>
      <c r="AB1323" s="77">
        <f t="shared" si="20"/>
        <v>310</v>
      </c>
    </row>
    <row r="1324" spans="1:28" x14ac:dyDescent="0.3">
      <c r="A1324" s="34">
        <v>42962</v>
      </c>
      <c r="B1324">
        <v>1159</v>
      </c>
      <c r="C1324" t="s">
        <v>1282</v>
      </c>
      <c r="D1324" t="s">
        <v>1283</v>
      </c>
      <c r="E1324">
        <v>38</v>
      </c>
      <c r="F1324" t="s">
        <v>1736</v>
      </c>
      <c r="G1324" t="s">
        <v>1465</v>
      </c>
      <c r="H1324" t="s">
        <v>1583</v>
      </c>
      <c r="I1324" s="102">
        <v>0.99930555555555556</v>
      </c>
      <c r="J1324" t="s">
        <v>1775</v>
      </c>
      <c r="K1324" s="102">
        <v>0.55555555555555558</v>
      </c>
      <c r="L1324">
        <v>0</v>
      </c>
      <c r="M1324" t="s">
        <v>1358</v>
      </c>
      <c r="N1324" t="s">
        <v>1391</v>
      </c>
      <c r="O1324" s="102">
        <v>6.9444444444444441E-3</v>
      </c>
      <c r="P1324">
        <v>89</v>
      </c>
      <c r="Q1324">
        <v>93</v>
      </c>
      <c r="R1324" t="s">
        <v>51</v>
      </c>
      <c r="S1324">
        <v>84</v>
      </c>
      <c r="T1324" s="102">
        <v>0.55555555555555558</v>
      </c>
      <c r="U1324" t="s">
        <v>1494</v>
      </c>
      <c r="V1324">
        <v>22</v>
      </c>
      <c r="W1324" t="s">
        <v>1684</v>
      </c>
      <c r="X1324">
        <v>3</v>
      </c>
      <c r="AB1324" s="77">
        <f t="shared" si="20"/>
        <v>0</v>
      </c>
    </row>
    <row r="1325" spans="1:28" x14ac:dyDescent="0.3">
      <c r="A1325" s="34">
        <v>42963</v>
      </c>
      <c r="B1325">
        <v>1159</v>
      </c>
      <c r="C1325" t="s">
        <v>1282</v>
      </c>
      <c r="D1325" t="s">
        <v>1283</v>
      </c>
      <c r="E1325">
        <v>38</v>
      </c>
      <c r="F1325" t="s">
        <v>1623</v>
      </c>
      <c r="G1325" t="s">
        <v>1308</v>
      </c>
      <c r="H1325" t="s">
        <v>1403</v>
      </c>
      <c r="I1325" s="102">
        <v>0.21527777777777779</v>
      </c>
      <c r="J1325" t="s">
        <v>1365</v>
      </c>
      <c r="K1325" s="102">
        <v>0.72222222222222221</v>
      </c>
      <c r="L1325">
        <v>2</v>
      </c>
      <c r="M1325" t="s">
        <v>1296</v>
      </c>
      <c r="N1325" t="s">
        <v>1310</v>
      </c>
      <c r="O1325" s="102">
        <v>0.50694444444444442</v>
      </c>
      <c r="P1325">
        <v>88</v>
      </c>
      <c r="Q1325">
        <v>93</v>
      </c>
      <c r="R1325" t="s">
        <v>51</v>
      </c>
      <c r="S1325">
        <v>83</v>
      </c>
      <c r="T1325" t="s">
        <v>51</v>
      </c>
      <c r="U1325" t="s">
        <v>1558</v>
      </c>
      <c r="V1325">
        <v>10</v>
      </c>
      <c r="W1325" t="s">
        <v>1641</v>
      </c>
      <c r="X1325">
        <v>1</v>
      </c>
      <c r="AB1325" s="77">
        <f t="shared" si="20"/>
        <v>20</v>
      </c>
    </row>
    <row r="1326" spans="1:28" x14ac:dyDescent="0.3">
      <c r="A1326" s="34">
        <v>42964</v>
      </c>
      <c r="B1326">
        <v>1159</v>
      </c>
      <c r="C1326" t="s">
        <v>1282</v>
      </c>
      <c r="D1326" t="s">
        <v>1283</v>
      </c>
      <c r="E1326">
        <v>38</v>
      </c>
      <c r="F1326" t="s">
        <v>1749</v>
      </c>
      <c r="G1326" t="s">
        <v>1352</v>
      </c>
      <c r="H1326" t="s">
        <v>1617</v>
      </c>
      <c r="I1326" s="102">
        <v>0.23611111111111113</v>
      </c>
      <c r="J1326" t="s">
        <v>1779</v>
      </c>
      <c r="K1326" s="102">
        <v>0.56944444444444442</v>
      </c>
      <c r="L1326">
        <v>8</v>
      </c>
      <c r="M1326" t="s">
        <v>1326</v>
      </c>
      <c r="N1326" t="s">
        <v>1327</v>
      </c>
      <c r="O1326" s="102">
        <v>0.70138888888888884</v>
      </c>
      <c r="P1326">
        <v>86</v>
      </c>
      <c r="Q1326">
        <v>93</v>
      </c>
      <c r="R1326" t="s">
        <v>51</v>
      </c>
      <c r="S1326">
        <v>78</v>
      </c>
      <c r="T1326" t="s">
        <v>51</v>
      </c>
      <c r="U1326" t="s">
        <v>1494</v>
      </c>
      <c r="V1326">
        <v>7</v>
      </c>
      <c r="W1326" t="s">
        <v>1690</v>
      </c>
      <c r="X1326">
        <v>17</v>
      </c>
      <c r="AB1326" s="77">
        <f t="shared" si="20"/>
        <v>80</v>
      </c>
    </row>
    <row r="1327" spans="1:28" x14ac:dyDescent="0.3">
      <c r="A1327" s="34">
        <v>42965</v>
      </c>
      <c r="B1327">
        <v>1159</v>
      </c>
      <c r="C1327" t="s">
        <v>1282</v>
      </c>
      <c r="D1327" t="s">
        <v>1283</v>
      </c>
      <c r="E1327">
        <v>38</v>
      </c>
      <c r="F1327" t="s">
        <v>1677</v>
      </c>
      <c r="G1327" t="s">
        <v>1380</v>
      </c>
      <c r="H1327" t="s">
        <v>1330</v>
      </c>
      <c r="I1327" s="102">
        <v>0.25</v>
      </c>
      <c r="J1327" t="s">
        <v>1894</v>
      </c>
      <c r="K1327" s="102">
        <v>0.53472222222222221</v>
      </c>
      <c r="L1327">
        <v>27</v>
      </c>
      <c r="M1327" t="s">
        <v>1329</v>
      </c>
      <c r="N1327" t="s">
        <v>1351</v>
      </c>
      <c r="O1327" s="102">
        <v>0.3125</v>
      </c>
      <c r="P1327">
        <v>90</v>
      </c>
      <c r="Q1327">
        <v>93</v>
      </c>
      <c r="R1327" t="s">
        <v>51</v>
      </c>
      <c r="S1327">
        <v>85</v>
      </c>
      <c r="T1327" s="102">
        <v>0.53472222222222221</v>
      </c>
      <c r="U1327" t="s">
        <v>1332</v>
      </c>
      <c r="V1327">
        <v>24</v>
      </c>
      <c r="W1327" t="s">
        <v>1745</v>
      </c>
      <c r="X1327">
        <v>3</v>
      </c>
      <c r="AB1327" s="77">
        <f t="shared" si="20"/>
        <v>270</v>
      </c>
    </row>
    <row r="1328" spans="1:28" x14ac:dyDescent="0.3">
      <c r="A1328" s="34">
        <v>42966</v>
      </c>
      <c r="B1328">
        <v>1159</v>
      </c>
      <c r="C1328" t="s">
        <v>1282</v>
      </c>
      <c r="D1328" t="s">
        <v>1283</v>
      </c>
      <c r="E1328">
        <v>38</v>
      </c>
      <c r="F1328" t="s">
        <v>1750</v>
      </c>
      <c r="G1328" t="s">
        <v>1372</v>
      </c>
      <c r="H1328" t="s">
        <v>1536</v>
      </c>
      <c r="I1328" s="102">
        <v>0.99930555555555556</v>
      </c>
      <c r="J1328" t="s">
        <v>1775</v>
      </c>
      <c r="K1328" s="102">
        <v>0.55555555555555558</v>
      </c>
      <c r="L1328">
        <v>6</v>
      </c>
      <c r="M1328" t="s">
        <v>1347</v>
      </c>
      <c r="N1328" t="s">
        <v>1351</v>
      </c>
      <c r="O1328" s="102">
        <v>0.40277777777777773</v>
      </c>
      <c r="P1328">
        <v>85</v>
      </c>
      <c r="Q1328">
        <v>93</v>
      </c>
      <c r="R1328" t="s">
        <v>51</v>
      </c>
      <c r="S1328">
        <v>78</v>
      </c>
      <c r="T1328" s="102">
        <v>0.55555555555555558</v>
      </c>
      <c r="U1328" t="s">
        <v>1498</v>
      </c>
      <c r="V1328">
        <v>22</v>
      </c>
      <c r="W1328" t="s">
        <v>1487</v>
      </c>
      <c r="X1328" t="s">
        <v>51</v>
      </c>
      <c r="AB1328" s="77">
        <f t="shared" si="20"/>
        <v>60</v>
      </c>
    </row>
    <row r="1329" spans="1:28" x14ac:dyDescent="0.3">
      <c r="A1329" s="34">
        <v>42967</v>
      </c>
      <c r="B1329">
        <v>1159</v>
      </c>
      <c r="C1329" t="s">
        <v>1282</v>
      </c>
      <c r="D1329" t="s">
        <v>1283</v>
      </c>
      <c r="E1329">
        <v>38</v>
      </c>
      <c r="F1329" t="s">
        <v>1315</v>
      </c>
      <c r="G1329" t="s">
        <v>1308</v>
      </c>
      <c r="H1329" t="s">
        <v>1377</v>
      </c>
      <c r="I1329" s="102">
        <v>0.24305555555555555</v>
      </c>
      <c r="J1329" t="s">
        <v>1724</v>
      </c>
      <c r="K1329" s="102">
        <v>0.45833333333333331</v>
      </c>
      <c r="L1329">
        <v>7</v>
      </c>
      <c r="M1329" t="s">
        <v>1289</v>
      </c>
      <c r="N1329" t="s">
        <v>1506</v>
      </c>
      <c r="O1329" s="102">
        <v>0.61805555555555558</v>
      </c>
      <c r="P1329">
        <v>84</v>
      </c>
      <c r="Q1329">
        <v>93</v>
      </c>
      <c r="R1329" t="s">
        <v>51</v>
      </c>
      <c r="S1329">
        <v>73</v>
      </c>
      <c r="T1329" t="s">
        <v>51</v>
      </c>
      <c r="U1329" t="s">
        <v>1474</v>
      </c>
      <c r="V1329">
        <v>0</v>
      </c>
      <c r="W1329" t="s">
        <v>1675</v>
      </c>
      <c r="X1329">
        <v>24</v>
      </c>
      <c r="AB1329" s="77">
        <f t="shared" si="20"/>
        <v>70</v>
      </c>
    </row>
    <row r="1330" spans="1:28" x14ac:dyDescent="0.3">
      <c r="A1330" s="34">
        <v>42968</v>
      </c>
      <c r="B1330">
        <v>1159</v>
      </c>
      <c r="C1330" t="s">
        <v>1282</v>
      </c>
      <c r="D1330" t="s">
        <v>1283</v>
      </c>
      <c r="E1330">
        <v>38</v>
      </c>
      <c r="F1330" t="s">
        <v>1395</v>
      </c>
      <c r="G1330" t="s">
        <v>1308</v>
      </c>
      <c r="H1330" t="s">
        <v>1300</v>
      </c>
      <c r="I1330" t="s">
        <v>51</v>
      </c>
      <c r="J1330" t="s">
        <v>1592</v>
      </c>
      <c r="K1330" s="102">
        <v>0.65972222222222221</v>
      </c>
      <c r="L1330">
        <v>27</v>
      </c>
      <c r="M1330" t="s">
        <v>1296</v>
      </c>
      <c r="N1330" t="s">
        <v>1286</v>
      </c>
      <c r="O1330" s="102">
        <v>0.98611111111111116</v>
      </c>
      <c r="P1330">
        <v>84</v>
      </c>
      <c r="Q1330">
        <v>93</v>
      </c>
      <c r="R1330" t="s">
        <v>51</v>
      </c>
      <c r="S1330">
        <v>75</v>
      </c>
      <c r="T1330" s="102">
        <v>0.4375</v>
      </c>
      <c r="U1330" t="s">
        <v>1675</v>
      </c>
      <c r="V1330">
        <v>0</v>
      </c>
      <c r="W1330" t="s">
        <v>1640</v>
      </c>
      <c r="X1330">
        <v>21</v>
      </c>
      <c r="AB1330" s="77">
        <f t="shared" si="20"/>
        <v>270</v>
      </c>
    </row>
    <row r="1331" spans="1:28" x14ac:dyDescent="0.3">
      <c r="A1331" s="34">
        <v>42969</v>
      </c>
      <c r="B1331">
        <v>1159</v>
      </c>
      <c r="C1331" t="s">
        <v>1282</v>
      </c>
      <c r="D1331" t="s">
        <v>1283</v>
      </c>
      <c r="E1331">
        <v>38</v>
      </c>
      <c r="F1331" t="s">
        <v>1591</v>
      </c>
      <c r="G1331" t="s">
        <v>1308</v>
      </c>
      <c r="H1331" t="s">
        <v>1599</v>
      </c>
      <c r="I1331" s="102">
        <v>0.15972222222222224</v>
      </c>
      <c r="J1331" t="s">
        <v>1365</v>
      </c>
      <c r="K1331" s="102">
        <v>0.3125</v>
      </c>
      <c r="L1331">
        <v>27</v>
      </c>
      <c r="M1331" t="s">
        <v>1329</v>
      </c>
      <c r="N1331" t="s">
        <v>1380</v>
      </c>
      <c r="O1331" s="102">
        <v>0.34722222222222227</v>
      </c>
      <c r="P1331">
        <v>85</v>
      </c>
      <c r="Q1331">
        <v>92</v>
      </c>
      <c r="R1331" t="s">
        <v>51</v>
      </c>
      <c r="S1331">
        <v>72</v>
      </c>
      <c r="T1331" s="102">
        <v>0.27777777777777779</v>
      </c>
      <c r="U1331" t="s">
        <v>1643</v>
      </c>
      <c r="V1331">
        <v>21</v>
      </c>
      <c r="W1331" t="s">
        <v>1676</v>
      </c>
      <c r="X1331">
        <v>0</v>
      </c>
      <c r="AB1331" s="77">
        <f t="shared" si="20"/>
        <v>270</v>
      </c>
    </row>
    <row r="1332" spans="1:28" x14ac:dyDescent="0.3">
      <c r="A1332" s="34">
        <v>42970</v>
      </c>
      <c r="B1332">
        <v>1159</v>
      </c>
      <c r="C1332" t="s">
        <v>1282</v>
      </c>
      <c r="D1332" t="s">
        <v>1283</v>
      </c>
      <c r="E1332">
        <v>38</v>
      </c>
      <c r="F1332" t="s">
        <v>1623</v>
      </c>
      <c r="G1332" t="s">
        <v>1308</v>
      </c>
      <c r="H1332" t="s">
        <v>1549</v>
      </c>
      <c r="I1332" s="102">
        <v>0.15972222222222224</v>
      </c>
      <c r="J1332" t="s">
        <v>1781</v>
      </c>
      <c r="K1332" s="102">
        <v>0.55555555555555558</v>
      </c>
      <c r="L1332">
        <v>14</v>
      </c>
      <c r="M1332" t="s">
        <v>1288</v>
      </c>
      <c r="N1332" t="s">
        <v>1310</v>
      </c>
      <c r="O1332" s="102">
        <v>0.33333333333333331</v>
      </c>
      <c r="P1332">
        <v>89</v>
      </c>
      <c r="Q1332">
        <v>94</v>
      </c>
      <c r="R1332" t="s">
        <v>51</v>
      </c>
      <c r="S1332">
        <v>85</v>
      </c>
      <c r="T1332" t="s">
        <v>51</v>
      </c>
      <c r="U1332" t="s">
        <v>1564</v>
      </c>
      <c r="V1332">
        <v>0</v>
      </c>
      <c r="W1332" t="s">
        <v>1589</v>
      </c>
      <c r="X1332">
        <v>18</v>
      </c>
      <c r="AB1332" s="77">
        <f t="shared" si="20"/>
        <v>140</v>
      </c>
    </row>
    <row r="1333" spans="1:28" x14ac:dyDescent="0.3">
      <c r="A1333" s="34">
        <v>42971</v>
      </c>
      <c r="B1333">
        <v>1159</v>
      </c>
      <c r="C1333" t="s">
        <v>1282</v>
      </c>
      <c r="D1333" t="s">
        <v>1283</v>
      </c>
      <c r="E1333">
        <v>38</v>
      </c>
      <c r="F1333" t="s">
        <v>1758</v>
      </c>
      <c r="G1333" t="s">
        <v>1703</v>
      </c>
      <c r="H1333" t="s">
        <v>1715</v>
      </c>
      <c r="I1333" t="s">
        <v>51</v>
      </c>
      <c r="J1333" t="s">
        <v>1775</v>
      </c>
      <c r="K1333" s="102">
        <v>0.58333333333333337</v>
      </c>
      <c r="L1333">
        <v>1</v>
      </c>
      <c r="M1333" t="s">
        <v>1296</v>
      </c>
      <c r="N1333" t="s">
        <v>1322</v>
      </c>
      <c r="O1333" s="102">
        <v>0.75694444444444453</v>
      </c>
      <c r="P1333">
        <v>92</v>
      </c>
      <c r="Q1333">
        <v>94</v>
      </c>
      <c r="R1333" t="s">
        <v>51</v>
      </c>
      <c r="S1333">
        <v>89</v>
      </c>
      <c r="T1333" s="102">
        <v>0.5625</v>
      </c>
      <c r="U1333" t="s">
        <v>1690</v>
      </c>
      <c r="V1333">
        <v>21</v>
      </c>
      <c r="W1333" t="s">
        <v>1565</v>
      </c>
      <c r="X1333">
        <v>8</v>
      </c>
      <c r="AB1333" s="77">
        <f t="shared" si="20"/>
        <v>10</v>
      </c>
    </row>
    <row r="1334" spans="1:28" x14ac:dyDescent="0.3">
      <c r="A1334" s="34">
        <v>42972</v>
      </c>
      <c r="B1334">
        <v>1159</v>
      </c>
      <c r="C1334" t="s">
        <v>1282</v>
      </c>
      <c r="D1334" t="s">
        <v>1283</v>
      </c>
      <c r="E1334">
        <v>38</v>
      </c>
      <c r="F1334" t="s">
        <v>1722</v>
      </c>
      <c r="G1334" t="s">
        <v>1308</v>
      </c>
      <c r="H1334" t="s">
        <v>1597</v>
      </c>
      <c r="I1334" s="102">
        <v>0.99930555555555556</v>
      </c>
      <c r="J1334" t="s">
        <v>1724</v>
      </c>
      <c r="K1334" s="102">
        <v>0.68055555555555547</v>
      </c>
      <c r="L1334">
        <v>8</v>
      </c>
      <c r="M1334" t="s">
        <v>1625</v>
      </c>
      <c r="N1334" t="s">
        <v>1396</v>
      </c>
      <c r="O1334" s="102">
        <v>0.61111111111111105</v>
      </c>
      <c r="P1334">
        <v>91</v>
      </c>
      <c r="Q1334">
        <v>94</v>
      </c>
      <c r="R1334" t="s">
        <v>51</v>
      </c>
      <c r="S1334">
        <v>88</v>
      </c>
      <c r="T1334" t="s">
        <v>51</v>
      </c>
      <c r="U1334" t="s">
        <v>1477</v>
      </c>
      <c r="V1334">
        <v>0</v>
      </c>
      <c r="W1334" t="s">
        <v>1299</v>
      </c>
      <c r="X1334">
        <v>24</v>
      </c>
      <c r="AB1334" s="77">
        <f t="shared" si="20"/>
        <v>80</v>
      </c>
    </row>
    <row r="1335" spans="1:28" x14ac:dyDescent="0.3">
      <c r="A1335" s="34">
        <v>42973</v>
      </c>
      <c r="B1335">
        <v>1159</v>
      </c>
      <c r="C1335" t="s">
        <v>1282</v>
      </c>
      <c r="D1335" t="s">
        <v>1283</v>
      </c>
      <c r="E1335">
        <v>38</v>
      </c>
      <c r="F1335" t="s">
        <v>1686</v>
      </c>
      <c r="G1335" t="s">
        <v>1285</v>
      </c>
      <c r="H1335" t="s">
        <v>1478</v>
      </c>
      <c r="I1335" s="102">
        <v>0.25</v>
      </c>
      <c r="J1335" t="s">
        <v>1739</v>
      </c>
      <c r="K1335" s="102">
        <v>0.66666666666666663</v>
      </c>
      <c r="L1335">
        <v>0</v>
      </c>
      <c r="M1335" t="s">
        <v>1296</v>
      </c>
      <c r="N1335" t="s">
        <v>1359</v>
      </c>
      <c r="O1335" s="102">
        <v>0.90972222222222221</v>
      </c>
      <c r="P1335">
        <v>91</v>
      </c>
      <c r="Q1335">
        <v>93</v>
      </c>
      <c r="R1335" t="s">
        <v>51</v>
      </c>
      <c r="S1335">
        <v>84</v>
      </c>
      <c r="T1335" s="102">
        <v>0.39583333333333331</v>
      </c>
      <c r="U1335" t="s">
        <v>1545</v>
      </c>
      <c r="V1335">
        <v>22</v>
      </c>
      <c r="W1335" t="s">
        <v>1699</v>
      </c>
      <c r="X1335">
        <v>16</v>
      </c>
      <c r="AB1335" s="77">
        <f t="shared" si="20"/>
        <v>0</v>
      </c>
    </row>
    <row r="1336" spans="1:28" x14ac:dyDescent="0.3">
      <c r="A1336" s="34">
        <v>42974</v>
      </c>
      <c r="B1336">
        <v>1159</v>
      </c>
      <c r="C1336" t="s">
        <v>1282</v>
      </c>
      <c r="D1336" t="s">
        <v>1283</v>
      </c>
      <c r="E1336">
        <v>38</v>
      </c>
      <c r="F1336" t="s">
        <v>1734</v>
      </c>
      <c r="G1336" t="s">
        <v>1863</v>
      </c>
      <c r="H1336" t="s">
        <v>1502</v>
      </c>
      <c r="I1336" s="102">
        <v>0.23611111111111113</v>
      </c>
      <c r="J1336" t="s">
        <v>2029</v>
      </c>
      <c r="K1336" s="102">
        <v>0.71527777777777779</v>
      </c>
      <c r="L1336">
        <v>29</v>
      </c>
      <c r="M1336" t="s">
        <v>1329</v>
      </c>
      <c r="N1336" t="s">
        <v>1333</v>
      </c>
      <c r="O1336" s="102">
        <v>0.89583333333333337</v>
      </c>
      <c r="P1336">
        <v>67</v>
      </c>
      <c r="Q1336">
        <v>93</v>
      </c>
      <c r="R1336" t="s">
        <v>51</v>
      </c>
      <c r="S1336">
        <v>49</v>
      </c>
      <c r="T1336" s="102">
        <v>0.77083333333333337</v>
      </c>
      <c r="U1336" t="s">
        <v>1720</v>
      </c>
      <c r="V1336">
        <v>10</v>
      </c>
      <c r="W1336" t="s">
        <v>1593</v>
      </c>
      <c r="X1336">
        <v>18</v>
      </c>
      <c r="AB1336" s="77">
        <f t="shared" si="20"/>
        <v>290</v>
      </c>
    </row>
    <row r="1337" spans="1:28" x14ac:dyDescent="0.3">
      <c r="A1337" s="34">
        <v>42975</v>
      </c>
      <c r="B1337">
        <v>1159</v>
      </c>
      <c r="C1337" t="s">
        <v>1282</v>
      </c>
      <c r="D1337" t="s">
        <v>1283</v>
      </c>
      <c r="E1337">
        <v>38</v>
      </c>
      <c r="F1337" t="s">
        <v>1588</v>
      </c>
      <c r="G1337" t="s">
        <v>1485</v>
      </c>
      <c r="H1337" t="s">
        <v>1571</v>
      </c>
      <c r="I1337" s="102">
        <v>0.21527777777777779</v>
      </c>
      <c r="J1337" t="s">
        <v>1739</v>
      </c>
      <c r="K1337" s="102">
        <v>0.52083333333333337</v>
      </c>
      <c r="L1337">
        <v>0</v>
      </c>
      <c r="M1337" t="s">
        <v>1358</v>
      </c>
      <c r="N1337" t="s">
        <v>1327</v>
      </c>
      <c r="O1337" s="102">
        <v>0.57638888888888895</v>
      </c>
      <c r="P1337">
        <v>91</v>
      </c>
      <c r="Q1337">
        <v>93</v>
      </c>
      <c r="R1337" t="s">
        <v>51</v>
      </c>
      <c r="S1337">
        <v>87</v>
      </c>
      <c r="T1337" s="102">
        <v>0.38194444444444442</v>
      </c>
      <c r="U1337" t="s">
        <v>1712</v>
      </c>
      <c r="V1337">
        <v>21</v>
      </c>
      <c r="W1337" t="s">
        <v>1878</v>
      </c>
      <c r="X1337">
        <v>15</v>
      </c>
      <c r="AB1337" s="77">
        <f t="shared" si="20"/>
        <v>0</v>
      </c>
    </row>
    <row r="1338" spans="1:28" x14ac:dyDescent="0.3">
      <c r="A1338" s="34">
        <v>42976</v>
      </c>
      <c r="B1338">
        <v>1159</v>
      </c>
      <c r="C1338" t="s">
        <v>1282</v>
      </c>
      <c r="D1338" t="s">
        <v>1283</v>
      </c>
      <c r="E1338">
        <v>38</v>
      </c>
      <c r="F1338" t="s">
        <v>1753</v>
      </c>
      <c r="G1338" t="s">
        <v>1308</v>
      </c>
      <c r="H1338" t="s">
        <v>1622</v>
      </c>
      <c r="I1338" s="102">
        <v>0.22916666666666666</v>
      </c>
      <c r="J1338" t="s">
        <v>1744</v>
      </c>
      <c r="K1338" s="102">
        <v>0.61111111111111105</v>
      </c>
      <c r="L1338">
        <v>31</v>
      </c>
      <c r="M1338" t="s">
        <v>1335</v>
      </c>
      <c r="N1338" t="s">
        <v>1297</v>
      </c>
      <c r="O1338" s="102">
        <v>0.52083333333333337</v>
      </c>
      <c r="P1338">
        <v>91</v>
      </c>
      <c r="Q1338">
        <v>93</v>
      </c>
      <c r="R1338" t="s">
        <v>51</v>
      </c>
      <c r="S1338">
        <v>87</v>
      </c>
      <c r="T1338" s="102">
        <v>0.59722222222222221</v>
      </c>
      <c r="U1338" t="s">
        <v>1787</v>
      </c>
      <c r="V1338">
        <v>21</v>
      </c>
      <c r="W1338" t="s">
        <v>1638</v>
      </c>
      <c r="X1338">
        <v>3</v>
      </c>
      <c r="AB1338" s="77">
        <f t="shared" si="20"/>
        <v>310</v>
      </c>
    </row>
    <row r="1339" spans="1:28" x14ac:dyDescent="0.3">
      <c r="A1339" s="34">
        <v>42977</v>
      </c>
      <c r="B1339">
        <v>1159</v>
      </c>
      <c r="C1339" t="s">
        <v>1282</v>
      </c>
      <c r="D1339" t="s">
        <v>1283</v>
      </c>
      <c r="E1339">
        <v>38</v>
      </c>
      <c r="F1339" t="s">
        <v>1722</v>
      </c>
      <c r="G1339" t="s">
        <v>1325</v>
      </c>
      <c r="H1339" t="s">
        <v>1490</v>
      </c>
      <c r="I1339" s="102">
        <v>0.83333333333333337</v>
      </c>
      <c r="J1339" t="s">
        <v>1734</v>
      </c>
      <c r="K1339" s="102">
        <v>0.47222222222222227</v>
      </c>
      <c r="L1339">
        <v>36</v>
      </c>
      <c r="M1339" t="s">
        <v>1435</v>
      </c>
      <c r="N1339" t="s">
        <v>1399</v>
      </c>
      <c r="O1339" s="102">
        <v>0.5625</v>
      </c>
      <c r="P1339">
        <v>92</v>
      </c>
      <c r="Q1339">
        <v>94</v>
      </c>
      <c r="R1339" s="102">
        <v>0.625</v>
      </c>
      <c r="S1339">
        <v>89</v>
      </c>
      <c r="T1339" s="102">
        <v>0.51388888888888895</v>
      </c>
      <c r="U1339" t="s">
        <v>1290</v>
      </c>
      <c r="V1339">
        <v>21</v>
      </c>
      <c r="W1339" t="s">
        <v>1815</v>
      </c>
      <c r="X1339" t="s">
        <v>51</v>
      </c>
      <c r="AB1339" s="77">
        <f t="shared" si="20"/>
        <v>360</v>
      </c>
    </row>
    <row r="1340" spans="1:28" x14ac:dyDescent="0.3">
      <c r="A1340" s="34">
        <v>42978</v>
      </c>
      <c r="B1340">
        <v>1159</v>
      </c>
      <c r="C1340" t="s">
        <v>1282</v>
      </c>
      <c r="D1340" t="s">
        <v>1283</v>
      </c>
      <c r="E1340">
        <v>38</v>
      </c>
      <c r="F1340" t="s">
        <v>1729</v>
      </c>
      <c r="G1340" t="s">
        <v>1381</v>
      </c>
      <c r="H1340" t="s">
        <v>1538</v>
      </c>
      <c r="I1340" s="102">
        <v>0.19444444444444445</v>
      </c>
      <c r="J1340" t="s">
        <v>1400</v>
      </c>
      <c r="K1340" s="102">
        <v>0.625</v>
      </c>
      <c r="L1340">
        <v>3</v>
      </c>
      <c r="M1340" t="s">
        <v>1625</v>
      </c>
      <c r="N1340" t="s">
        <v>1327</v>
      </c>
      <c r="O1340" s="102">
        <v>0.4375</v>
      </c>
      <c r="P1340">
        <v>86</v>
      </c>
      <c r="Q1340">
        <v>92</v>
      </c>
      <c r="R1340" t="s">
        <v>51</v>
      </c>
      <c r="S1340">
        <v>79</v>
      </c>
      <c r="T1340" s="102">
        <v>0.63888888888888895</v>
      </c>
      <c r="U1340" t="s">
        <v>1752</v>
      </c>
      <c r="V1340">
        <v>21</v>
      </c>
      <c r="W1340" t="s">
        <v>1675</v>
      </c>
      <c r="X1340">
        <v>3</v>
      </c>
      <c r="AB1340" s="77">
        <f t="shared" si="20"/>
        <v>30</v>
      </c>
    </row>
    <row r="1341" spans="1:28" x14ac:dyDescent="0.3">
      <c r="A1341" s="34">
        <v>42979</v>
      </c>
      <c r="B1341">
        <v>1159</v>
      </c>
      <c r="C1341" t="s">
        <v>1282</v>
      </c>
      <c r="D1341" t="s">
        <v>1283</v>
      </c>
      <c r="E1341">
        <v>38</v>
      </c>
      <c r="F1341" t="s">
        <v>1704</v>
      </c>
      <c r="G1341" t="s">
        <v>1513</v>
      </c>
      <c r="H1341" t="s">
        <v>1363</v>
      </c>
      <c r="I1341" s="102">
        <v>0.2638888888888889</v>
      </c>
      <c r="J1341" t="s">
        <v>1724</v>
      </c>
      <c r="K1341" s="102">
        <v>0.47222222222222227</v>
      </c>
      <c r="L1341">
        <v>30</v>
      </c>
      <c r="M1341" t="s">
        <v>1561</v>
      </c>
      <c r="N1341" t="s">
        <v>1319</v>
      </c>
      <c r="O1341" s="102">
        <v>0.52083333333333337</v>
      </c>
      <c r="P1341">
        <v>82</v>
      </c>
      <c r="Q1341">
        <v>91</v>
      </c>
      <c r="R1341" t="s">
        <v>51</v>
      </c>
      <c r="S1341">
        <v>66</v>
      </c>
      <c r="T1341" s="102">
        <v>0.47222222222222227</v>
      </c>
      <c r="U1341" t="s">
        <v>1559</v>
      </c>
      <c r="V1341">
        <v>23</v>
      </c>
      <c r="W1341" t="s">
        <v>1305</v>
      </c>
      <c r="X1341">
        <v>4</v>
      </c>
      <c r="AB1341" s="77">
        <f t="shared" si="20"/>
        <v>300</v>
      </c>
    </row>
    <row r="1342" spans="1:28" x14ac:dyDescent="0.3">
      <c r="A1342" s="34">
        <v>42980</v>
      </c>
      <c r="B1342">
        <v>1159</v>
      </c>
      <c r="C1342" t="s">
        <v>1282</v>
      </c>
      <c r="D1342" t="s">
        <v>1283</v>
      </c>
      <c r="E1342">
        <v>38</v>
      </c>
      <c r="F1342" t="s">
        <v>1721</v>
      </c>
      <c r="G1342" t="s">
        <v>1308</v>
      </c>
      <c r="H1342" t="s">
        <v>1556</v>
      </c>
      <c r="I1342" s="102">
        <v>0.25</v>
      </c>
      <c r="J1342" t="s">
        <v>1507</v>
      </c>
      <c r="K1342" s="102">
        <v>0.47222222222222227</v>
      </c>
      <c r="L1342">
        <v>8</v>
      </c>
      <c r="M1342" t="s">
        <v>1329</v>
      </c>
      <c r="N1342" t="s">
        <v>1286</v>
      </c>
      <c r="O1342" s="102">
        <v>0.67361111111111116</v>
      </c>
      <c r="P1342">
        <v>78</v>
      </c>
      <c r="Q1342">
        <v>92</v>
      </c>
      <c r="R1342" t="s">
        <v>51</v>
      </c>
      <c r="S1342">
        <v>66</v>
      </c>
      <c r="T1342" s="102">
        <v>0.47916666666666669</v>
      </c>
      <c r="U1342" t="s">
        <v>1782</v>
      </c>
      <c r="V1342">
        <v>1</v>
      </c>
      <c r="W1342" t="s">
        <v>1312</v>
      </c>
      <c r="X1342">
        <v>24</v>
      </c>
      <c r="AB1342" s="77">
        <f t="shared" si="20"/>
        <v>80</v>
      </c>
    </row>
    <row r="1343" spans="1:28" x14ac:dyDescent="0.3">
      <c r="A1343" s="34">
        <v>42981</v>
      </c>
      <c r="B1343">
        <v>1159</v>
      </c>
      <c r="C1343" t="s">
        <v>1282</v>
      </c>
      <c r="D1343" t="s">
        <v>1283</v>
      </c>
      <c r="E1343">
        <v>38</v>
      </c>
      <c r="F1343" t="s">
        <v>1741</v>
      </c>
      <c r="G1343" t="s">
        <v>1457</v>
      </c>
      <c r="H1343" t="s">
        <v>1403</v>
      </c>
      <c r="I1343" s="102">
        <v>6.25E-2</v>
      </c>
      <c r="J1343" t="s">
        <v>1744</v>
      </c>
      <c r="K1343" s="102">
        <v>0.5</v>
      </c>
      <c r="L1343">
        <v>30</v>
      </c>
      <c r="M1343" t="s">
        <v>1296</v>
      </c>
      <c r="N1343" t="s">
        <v>1384</v>
      </c>
      <c r="O1343" s="102">
        <v>0.70138888888888884</v>
      </c>
      <c r="P1343">
        <v>82</v>
      </c>
      <c r="Q1343">
        <v>92</v>
      </c>
      <c r="R1343" t="s">
        <v>51</v>
      </c>
      <c r="S1343">
        <v>54</v>
      </c>
      <c r="T1343" s="102">
        <v>0.50694444444444442</v>
      </c>
      <c r="U1343" t="s">
        <v>1312</v>
      </c>
      <c r="V1343">
        <v>0</v>
      </c>
      <c r="W1343" t="s">
        <v>1676</v>
      </c>
      <c r="X1343">
        <v>19</v>
      </c>
      <c r="AB1343" s="77">
        <f t="shared" si="20"/>
        <v>300</v>
      </c>
    </row>
    <row r="1344" spans="1:28" x14ac:dyDescent="0.3">
      <c r="A1344" s="34">
        <v>42982</v>
      </c>
      <c r="B1344">
        <v>1159</v>
      </c>
      <c r="C1344" t="s">
        <v>1282</v>
      </c>
      <c r="D1344" t="s">
        <v>1283</v>
      </c>
      <c r="E1344">
        <v>38</v>
      </c>
      <c r="F1344" t="s">
        <v>1623</v>
      </c>
      <c r="G1344" t="s">
        <v>1308</v>
      </c>
      <c r="H1344" t="s">
        <v>1729</v>
      </c>
      <c r="I1344" s="102">
        <v>4.1666666666666664E-2</v>
      </c>
      <c r="J1344" t="s">
        <v>1719</v>
      </c>
      <c r="K1344" s="102">
        <v>0.40972222222222227</v>
      </c>
      <c r="L1344">
        <v>29</v>
      </c>
      <c r="M1344" t="s">
        <v>1335</v>
      </c>
      <c r="N1344" t="s">
        <v>1322</v>
      </c>
      <c r="O1344" s="102">
        <v>0.4236111111111111</v>
      </c>
      <c r="P1344">
        <v>90</v>
      </c>
      <c r="Q1344">
        <v>93</v>
      </c>
      <c r="R1344" t="s">
        <v>51</v>
      </c>
      <c r="S1344">
        <v>88</v>
      </c>
      <c r="T1344" t="s">
        <v>51</v>
      </c>
      <c r="U1344" t="s">
        <v>1639</v>
      </c>
      <c r="V1344">
        <v>24</v>
      </c>
      <c r="W1344" t="s">
        <v>1515</v>
      </c>
      <c r="X1344">
        <v>0</v>
      </c>
      <c r="AB1344" s="77">
        <f t="shared" si="20"/>
        <v>290</v>
      </c>
    </row>
    <row r="1345" spans="1:28" x14ac:dyDescent="0.3">
      <c r="A1345" s="34">
        <v>42983</v>
      </c>
      <c r="B1345">
        <v>1159</v>
      </c>
      <c r="C1345" t="s">
        <v>1282</v>
      </c>
      <c r="D1345" t="s">
        <v>1283</v>
      </c>
      <c r="E1345">
        <v>38</v>
      </c>
      <c r="F1345" t="s">
        <v>1758</v>
      </c>
      <c r="G1345" t="s">
        <v>1475</v>
      </c>
      <c r="H1345" t="s">
        <v>1527</v>
      </c>
      <c r="I1345" s="102">
        <v>0.21527777777777779</v>
      </c>
      <c r="J1345" t="s">
        <v>1889</v>
      </c>
      <c r="K1345" s="102">
        <v>0.47222222222222227</v>
      </c>
      <c r="L1345">
        <v>32</v>
      </c>
      <c r="M1345" t="s">
        <v>1435</v>
      </c>
      <c r="N1345" t="s">
        <v>1359</v>
      </c>
      <c r="O1345" s="102">
        <v>0.4861111111111111</v>
      </c>
      <c r="P1345">
        <v>89</v>
      </c>
      <c r="Q1345">
        <v>92</v>
      </c>
      <c r="R1345" t="s">
        <v>51</v>
      </c>
      <c r="S1345">
        <v>82</v>
      </c>
      <c r="T1345" s="102">
        <v>0.3611111111111111</v>
      </c>
      <c r="U1345" t="s">
        <v>1397</v>
      </c>
      <c r="V1345">
        <v>22</v>
      </c>
      <c r="W1345" t="s">
        <v>1519</v>
      </c>
      <c r="X1345">
        <v>6</v>
      </c>
      <c r="AB1345" s="77">
        <f t="shared" si="20"/>
        <v>320</v>
      </c>
    </row>
    <row r="1346" spans="1:28" x14ac:dyDescent="0.3">
      <c r="A1346" s="34">
        <v>42984</v>
      </c>
      <c r="B1346">
        <v>1159</v>
      </c>
      <c r="C1346" t="s">
        <v>1282</v>
      </c>
      <c r="D1346" t="s">
        <v>1283</v>
      </c>
      <c r="E1346">
        <v>38</v>
      </c>
      <c r="F1346" t="s">
        <v>1622</v>
      </c>
      <c r="G1346" t="s">
        <v>1469</v>
      </c>
      <c r="H1346" t="s">
        <v>1658</v>
      </c>
      <c r="I1346" s="102">
        <v>0.99930555555555556</v>
      </c>
      <c r="J1346" t="s">
        <v>1758</v>
      </c>
      <c r="K1346" s="102">
        <v>0.52083333333333337</v>
      </c>
      <c r="L1346">
        <v>36</v>
      </c>
      <c r="M1346" t="s">
        <v>1358</v>
      </c>
      <c r="N1346" t="s">
        <v>1434</v>
      </c>
      <c r="O1346" s="102">
        <v>8.3333333333333329E-2</v>
      </c>
      <c r="P1346">
        <v>82</v>
      </c>
      <c r="Q1346">
        <v>94</v>
      </c>
      <c r="R1346" t="s">
        <v>51</v>
      </c>
      <c r="S1346">
        <v>74</v>
      </c>
      <c r="T1346" t="s">
        <v>51</v>
      </c>
      <c r="U1346" t="s">
        <v>1424</v>
      </c>
      <c r="V1346">
        <v>10</v>
      </c>
      <c r="W1346" t="s">
        <v>1417</v>
      </c>
      <c r="X1346">
        <v>24</v>
      </c>
      <c r="AB1346" s="77">
        <f t="shared" si="20"/>
        <v>360</v>
      </c>
    </row>
    <row r="1347" spans="1:28" x14ac:dyDescent="0.3">
      <c r="A1347" s="34">
        <v>42985</v>
      </c>
      <c r="B1347">
        <v>1159</v>
      </c>
      <c r="C1347" t="s">
        <v>1282</v>
      </c>
      <c r="D1347" t="s">
        <v>1283</v>
      </c>
      <c r="E1347">
        <v>38</v>
      </c>
      <c r="F1347" t="s">
        <v>1549</v>
      </c>
      <c r="G1347" t="s">
        <v>1308</v>
      </c>
      <c r="H1347" t="s">
        <v>1371</v>
      </c>
      <c r="I1347" s="102">
        <v>0.25694444444444448</v>
      </c>
      <c r="J1347" t="s">
        <v>1507</v>
      </c>
      <c r="K1347" s="102">
        <v>0.45833333333333331</v>
      </c>
      <c r="L1347">
        <v>23</v>
      </c>
      <c r="M1347" t="s">
        <v>1288</v>
      </c>
      <c r="N1347" t="s">
        <v>1289</v>
      </c>
      <c r="O1347" s="102">
        <v>0.29166666666666669</v>
      </c>
      <c r="P1347">
        <v>78</v>
      </c>
      <c r="Q1347">
        <v>93</v>
      </c>
      <c r="R1347" t="s">
        <v>51</v>
      </c>
      <c r="S1347">
        <v>68</v>
      </c>
      <c r="T1347" s="102">
        <v>0.51388888888888895</v>
      </c>
      <c r="U1347" t="s">
        <v>1417</v>
      </c>
      <c r="V1347">
        <v>0</v>
      </c>
      <c r="W1347" t="s">
        <v>1318</v>
      </c>
      <c r="X1347">
        <v>24</v>
      </c>
      <c r="AB1347" s="77">
        <f t="shared" ref="AB1347:AB1410" si="21">L1347*$AE$17</f>
        <v>230</v>
      </c>
    </row>
    <row r="1348" spans="1:28" x14ac:dyDescent="0.3">
      <c r="A1348" s="34">
        <v>42986</v>
      </c>
      <c r="B1348">
        <v>1159</v>
      </c>
      <c r="C1348" t="s">
        <v>1282</v>
      </c>
      <c r="D1348" t="s">
        <v>1283</v>
      </c>
      <c r="E1348">
        <v>38</v>
      </c>
      <c r="F1348" t="s">
        <v>1315</v>
      </c>
      <c r="G1348" t="s">
        <v>1428</v>
      </c>
      <c r="H1348" t="s">
        <v>1612</v>
      </c>
      <c r="I1348" s="102">
        <v>0.20833333333333334</v>
      </c>
      <c r="J1348" t="s">
        <v>1677</v>
      </c>
      <c r="K1348" s="102">
        <v>0.39583333333333331</v>
      </c>
      <c r="L1348">
        <v>30</v>
      </c>
      <c r="M1348" t="s">
        <v>1326</v>
      </c>
      <c r="N1348" t="s">
        <v>1658</v>
      </c>
      <c r="O1348" s="102">
        <v>0.99305555555555547</v>
      </c>
      <c r="P1348">
        <v>79</v>
      </c>
      <c r="Q1348">
        <v>94</v>
      </c>
      <c r="R1348" t="s">
        <v>51</v>
      </c>
      <c r="S1348">
        <v>61</v>
      </c>
      <c r="T1348" s="102">
        <v>0.40972222222222227</v>
      </c>
      <c r="U1348" t="s">
        <v>1318</v>
      </c>
      <c r="V1348">
        <v>0</v>
      </c>
      <c r="W1348" t="s">
        <v>1792</v>
      </c>
      <c r="X1348">
        <v>24</v>
      </c>
      <c r="AB1348" s="77">
        <f t="shared" si="21"/>
        <v>300</v>
      </c>
    </row>
    <row r="1349" spans="1:28" x14ac:dyDescent="0.3">
      <c r="A1349" s="34">
        <v>42987</v>
      </c>
      <c r="B1349">
        <v>1159</v>
      </c>
      <c r="C1349" t="s">
        <v>1282</v>
      </c>
      <c r="D1349" t="s">
        <v>1283</v>
      </c>
      <c r="E1349">
        <v>38</v>
      </c>
      <c r="F1349" t="s">
        <v>1295</v>
      </c>
      <c r="G1349" t="s">
        <v>1754</v>
      </c>
      <c r="H1349" t="s">
        <v>1612</v>
      </c>
      <c r="I1349" s="102">
        <v>0.99930555555555556</v>
      </c>
      <c r="J1349" t="s">
        <v>1728</v>
      </c>
      <c r="K1349" s="102">
        <v>6.9444444444444441E-3</v>
      </c>
      <c r="L1349">
        <v>30</v>
      </c>
      <c r="M1349" t="s">
        <v>1296</v>
      </c>
      <c r="N1349" t="s">
        <v>1674</v>
      </c>
      <c r="O1349" s="102">
        <v>3.4722222222222224E-2</v>
      </c>
      <c r="P1349">
        <v>88</v>
      </c>
      <c r="Q1349">
        <v>94</v>
      </c>
      <c r="R1349" t="s">
        <v>51</v>
      </c>
      <c r="S1349">
        <v>68</v>
      </c>
      <c r="T1349" s="102">
        <v>0.65972222222222221</v>
      </c>
      <c r="U1349" t="s">
        <v>1520</v>
      </c>
      <c r="V1349">
        <v>24</v>
      </c>
      <c r="W1349" t="s">
        <v>1821</v>
      </c>
      <c r="X1349">
        <v>0</v>
      </c>
      <c r="AB1349" s="77">
        <f t="shared" si="21"/>
        <v>300</v>
      </c>
    </row>
    <row r="1350" spans="1:28" x14ac:dyDescent="0.3">
      <c r="A1350" s="34">
        <v>42988</v>
      </c>
      <c r="B1350">
        <v>1159</v>
      </c>
      <c r="C1350" t="s">
        <v>1282</v>
      </c>
      <c r="D1350" t="s">
        <v>1283</v>
      </c>
      <c r="E1350">
        <v>38</v>
      </c>
      <c r="F1350" t="s">
        <v>1303</v>
      </c>
      <c r="G1350" t="s">
        <v>1710</v>
      </c>
      <c r="H1350" t="s">
        <v>1346</v>
      </c>
      <c r="I1350" s="102">
        <v>6.9444444444444441E-3</v>
      </c>
      <c r="J1350" t="s">
        <v>1507</v>
      </c>
      <c r="K1350" s="102">
        <v>0.97916666666666663</v>
      </c>
      <c r="L1350">
        <v>30</v>
      </c>
      <c r="M1350" t="s">
        <v>1329</v>
      </c>
      <c r="N1350" t="s">
        <v>1497</v>
      </c>
      <c r="O1350" s="102">
        <v>0.4236111111111111</v>
      </c>
      <c r="P1350">
        <v>70</v>
      </c>
      <c r="Q1350">
        <v>92</v>
      </c>
      <c r="R1350" s="102">
        <v>0</v>
      </c>
      <c r="S1350">
        <v>57</v>
      </c>
      <c r="T1350" s="102">
        <v>0.44444444444444442</v>
      </c>
      <c r="U1350" t="s">
        <v>1596</v>
      </c>
      <c r="V1350">
        <v>10</v>
      </c>
      <c r="W1350" t="s">
        <v>1876</v>
      </c>
      <c r="X1350">
        <v>23</v>
      </c>
      <c r="AB1350" s="77">
        <f t="shared" si="21"/>
        <v>300</v>
      </c>
    </row>
    <row r="1351" spans="1:28" x14ac:dyDescent="0.3">
      <c r="A1351" s="34">
        <v>42989</v>
      </c>
      <c r="B1351">
        <v>1159</v>
      </c>
      <c r="C1351" t="s">
        <v>1282</v>
      </c>
      <c r="D1351" t="s">
        <v>1283</v>
      </c>
      <c r="E1351">
        <v>38</v>
      </c>
      <c r="F1351" t="s">
        <v>1571</v>
      </c>
      <c r="G1351" t="s">
        <v>1354</v>
      </c>
      <c r="H1351" t="s">
        <v>1386</v>
      </c>
      <c r="I1351" s="102">
        <v>0.875</v>
      </c>
      <c r="J1351" t="s">
        <v>1753</v>
      </c>
      <c r="K1351" s="102">
        <v>0.52777777777777779</v>
      </c>
      <c r="L1351">
        <v>31</v>
      </c>
      <c r="M1351" t="s">
        <v>1348</v>
      </c>
      <c r="N1351" t="s">
        <v>1334</v>
      </c>
      <c r="O1351" s="102">
        <v>9.0277777777777776E-2</v>
      </c>
      <c r="P1351">
        <v>80</v>
      </c>
      <c r="Q1351">
        <v>94</v>
      </c>
      <c r="R1351" t="s">
        <v>51</v>
      </c>
      <c r="S1351">
        <v>65</v>
      </c>
      <c r="T1351" s="102">
        <v>0.57638888888888895</v>
      </c>
      <c r="U1351" t="s">
        <v>1366</v>
      </c>
      <c r="V1351" t="s">
        <v>51</v>
      </c>
      <c r="W1351" t="s">
        <v>1896</v>
      </c>
      <c r="X1351" t="s">
        <v>51</v>
      </c>
      <c r="AB1351" s="77">
        <f t="shared" si="21"/>
        <v>310</v>
      </c>
    </row>
    <row r="1352" spans="1:28" x14ac:dyDescent="0.3">
      <c r="A1352" s="34">
        <v>42990</v>
      </c>
      <c r="B1352">
        <v>1159</v>
      </c>
      <c r="C1352" t="s">
        <v>1282</v>
      </c>
      <c r="D1352" t="s">
        <v>1283</v>
      </c>
      <c r="E1352">
        <v>38</v>
      </c>
      <c r="F1352" t="s">
        <v>1622</v>
      </c>
      <c r="G1352" t="s">
        <v>1513</v>
      </c>
      <c r="H1352" t="s">
        <v>1394</v>
      </c>
      <c r="I1352" s="102">
        <v>8.3333333333333329E-2</v>
      </c>
      <c r="J1352" t="s">
        <v>1749</v>
      </c>
      <c r="K1352" s="102">
        <v>0.74305555555555547</v>
      </c>
      <c r="L1352">
        <v>27</v>
      </c>
      <c r="M1352" t="s">
        <v>1431</v>
      </c>
      <c r="N1352" t="s">
        <v>1284</v>
      </c>
      <c r="O1352" s="102">
        <v>2.0833333333333332E-2</v>
      </c>
      <c r="P1352">
        <v>83</v>
      </c>
      <c r="Q1352">
        <v>93</v>
      </c>
      <c r="R1352" t="s">
        <v>51</v>
      </c>
      <c r="S1352">
        <v>78</v>
      </c>
      <c r="T1352" s="102">
        <v>0.58333333333333337</v>
      </c>
      <c r="U1352" t="s">
        <v>1832</v>
      </c>
      <c r="V1352">
        <v>23</v>
      </c>
      <c r="W1352" t="s">
        <v>1778</v>
      </c>
      <c r="X1352">
        <v>4</v>
      </c>
      <c r="AB1352" s="77">
        <f t="shared" si="21"/>
        <v>270</v>
      </c>
    </row>
    <row r="1353" spans="1:28" x14ac:dyDescent="0.3">
      <c r="A1353" s="34">
        <v>42991</v>
      </c>
      <c r="B1353">
        <v>1159</v>
      </c>
      <c r="C1353" t="s">
        <v>1282</v>
      </c>
      <c r="D1353" t="s">
        <v>1283</v>
      </c>
      <c r="E1353">
        <v>38</v>
      </c>
      <c r="F1353" t="s">
        <v>1395</v>
      </c>
      <c r="G1353" t="s">
        <v>1800</v>
      </c>
      <c r="H1353" t="s">
        <v>1490</v>
      </c>
      <c r="I1353" s="102">
        <v>0.25</v>
      </c>
      <c r="J1353" t="s">
        <v>1889</v>
      </c>
      <c r="K1353" s="102">
        <v>0.54861111111111105</v>
      </c>
      <c r="L1353">
        <v>31</v>
      </c>
      <c r="M1353" t="s">
        <v>1329</v>
      </c>
      <c r="N1353" t="s">
        <v>1289</v>
      </c>
      <c r="O1353" s="102">
        <v>0.53472222222222221</v>
      </c>
      <c r="P1353">
        <v>81</v>
      </c>
      <c r="Q1353">
        <v>93</v>
      </c>
      <c r="R1353" t="s">
        <v>51</v>
      </c>
      <c r="S1353">
        <v>68</v>
      </c>
      <c r="T1353" s="102">
        <v>0.43055555555555558</v>
      </c>
      <c r="U1353" t="s">
        <v>1773</v>
      </c>
      <c r="V1353">
        <v>10</v>
      </c>
      <c r="W1353" t="s">
        <v>1707</v>
      </c>
      <c r="X1353">
        <v>24</v>
      </c>
      <c r="AB1353" s="77">
        <f t="shared" si="21"/>
        <v>310</v>
      </c>
    </row>
    <row r="1354" spans="1:28" x14ac:dyDescent="0.3">
      <c r="A1354" s="34">
        <v>42992</v>
      </c>
      <c r="B1354">
        <v>1159</v>
      </c>
      <c r="C1354" t="s">
        <v>1282</v>
      </c>
      <c r="D1354" t="s">
        <v>1283</v>
      </c>
      <c r="E1354">
        <v>38</v>
      </c>
      <c r="F1354" t="s">
        <v>1549</v>
      </c>
      <c r="G1354" t="s">
        <v>1554</v>
      </c>
      <c r="H1354" t="s">
        <v>1313</v>
      </c>
      <c r="I1354" s="102">
        <v>0.99930555555555556</v>
      </c>
      <c r="J1354" t="s">
        <v>1516</v>
      </c>
      <c r="K1354" s="102">
        <v>6.9444444444444441E-3</v>
      </c>
      <c r="L1354">
        <v>31</v>
      </c>
      <c r="M1354" t="s">
        <v>1310</v>
      </c>
      <c r="N1354" t="s">
        <v>1599</v>
      </c>
      <c r="O1354" s="102">
        <v>0.25</v>
      </c>
      <c r="P1354">
        <v>71</v>
      </c>
      <c r="Q1354">
        <v>94</v>
      </c>
      <c r="R1354" t="s">
        <v>51</v>
      </c>
      <c r="S1354">
        <v>57</v>
      </c>
      <c r="T1354" s="102">
        <v>0.68055555555555547</v>
      </c>
      <c r="U1354" t="s">
        <v>1691</v>
      </c>
      <c r="V1354">
        <v>10</v>
      </c>
      <c r="W1354" t="s">
        <v>1479</v>
      </c>
      <c r="X1354">
        <v>3</v>
      </c>
      <c r="AB1354" s="77">
        <f t="shared" si="21"/>
        <v>310</v>
      </c>
    </row>
    <row r="1355" spans="1:28" x14ac:dyDescent="0.3">
      <c r="A1355" s="34">
        <v>42993</v>
      </c>
      <c r="B1355">
        <v>1159</v>
      </c>
      <c r="C1355" t="s">
        <v>1282</v>
      </c>
      <c r="D1355" t="s">
        <v>1283</v>
      </c>
      <c r="E1355">
        <v>38</v>
      </c>
      <c r="F1355" t="s">
        <v>1300</v>
      </c>
      <c r="G1355" t="s">
        <v>1583</v>
      </c>
      <c r="H1355" t="s">
        <v>1325</v>
      </c>
      <c r="I1355" s="102">
        <v>0.99305555555555547</v>
      </c>
      <c r="J1355" t="s">
        <v>1622</v>
      </c>
      <c r="K1355" s="102">
        <v>0.64583333333333337</v>
      </c>
      <c r="L1355">
        <v>31</v>
      </c>
      <c r="M1355" t="s">
        <v>1326</v>
      </c>
      <c r="N1355" t="s">
        <v>1304</v>
      </c>
      <c r="O1355" s="102">
        <v>0.45833333333333331</v>
      </c>
      <c r="P1355">
        <v>83</v>
      </c>
      <c r="Q1355">
        <v>93</v>
      </c>
      <c r="R1355" t="s">
        <v>51</v>
      </c>
      <c r="S1355">
        <v>64</v>
      </c>
      <c r="T1355" s="102">
        <v>0.64583333333333337</v>
      </c>
      <c r="U1355" t="s">
        <v>1639</v>
      </c>
      <c r="V1355">
        <v>0</v>
      </c>
      <c r="W1355" t="s">
        <v>1663</v>
      </c>
      <c r="X1355">
        <v>24</v>
      </c>
      <c r="AB1355" s="77">
        <f t="shared" si="21"/>
        <v>310</v>
      </c>
    </row>
    <row r="1356" spans="1:28" x14ac:dyDescent="0.3">
      <c r="A1356" s="34">
        <v>42994</v>
      </c>
      <c r="B1356">
        <v>1159</v>
      </c>
      <c r="C1356" t="s">
        <v>1282</v>
      </c>
      <c r="D1356" t="s">
        <v>1283</v>
      </c>
      <c r="E1356">
        <v>38</v>
      </c>
      <c r="F1356" t="s">
        <v>1538</v>
      </c>
      <c r="G1356" t="s">
        <v>1411</v>
      </c>
      <c r="H1356" t="s">
        <v>1486</v>
      </c>
      <c r="I1356" s="102">
        <v>0.25</v>
      </c>
      <c r="J1356" t="s">
        <v>1315</v>
      </c>
      <c r="K1356" s="102">
        <v>0.56944444444444442</v>
      </c>
      <c r="L1356">
        <v>29</v>
      </c>
      <c r="M1356" t="s">
        <v>1396</v>
      </c>
      <c r="N1356" t="s">
        <v>1671</v>
      </c>
      <c r="O1356" s="102">
        <v>0.65277777777777779</v>
      </c>
      <c r="P1356">
        <v>75</v>
      </c>
      <c r="Q1356">
        <v>91</v>
      </c>
      <c r="R1356" s="102">
        <v>6.9444444444444434E-2</v>
      </c>
      <c r="S1356">
        <v>61</v>
      </c>
      <c r="T1356" s="102">
        <v>0.5625</v>
      </c>
      <c r="U1356" t="s">
        <v>1745</v>
      </c>
      <c r="V1356">
        <v>11</v>
      </c>
      <c r="W1356" t="s">
        <v>1664</v>
      </c>
      <c r="X1356">
        <v>5</v>
      </c>
      <c r="AB1356" s="77">
        <f t="shared" si="21"/>
        <v>290</v>
      </c>
    </row>
    <row r="1357" spans="1:28" x14ac:dyDescent="0.3">
      <c r="A1357" s="34">
        <v>42995</v>
      </c>
      <c r="B1357">
        <v>1159</v>
      </c>
      <c r="C1357" t="s">
        <v>1282</v>
      </c>
      <c r="D1357" t="s">
        <v>1283</v>
      </c>
      <c r="E1357">
        <v>38</v>
      </c>
      <c r="F1357" t="s">
        <v>1530</v>
      </c>
      <c r="G1357" t="s">
        <v>1348</v>
      </c>
      <c r="H1357" t="s">
        <v>1302</v>
      </c>
      <c r="I1357" s="102">
        <v>0.13194444444444445</v>
      </c>
      <c r="J1357" t="s">
        <v>1395</v>
      </c>
      <c r="K1357" s="102">
        <v>0.5625</v>
      </c>
      <c r="L1357">
        <v>31</v>
      </c>
      <c r="M1357" t="s">
        <v>1347</v>
      </c>
      <c r="N1357" t="s">
        <v>1341</v>
      </c>
      <c r="O1357" s="102">
        <v>0.4236111111111111</v>
      </c>
      <c r="P1357">
        <v>68</v>
      </c>
      <c r="Q1357">
        <v>93</v>
      </c>
      <c r="R1357" t="s">
        <v>51</v>
      </c>
      <c r="S1357">
        <v>53</v>
      </c>
      <c r="T1357" s="102">
        <v>0.40972222222222227</v>
      </c>
      <c r="U1357" t="s">
        <v>1707</v>
      </c>
      <c r="V1357">
        <v>20</v>
      </c>
      <c r="W1357" t="s">
        <v>1778</v>
      </c>
      <c r="X1357">
        <v>5</v>
      </c>
      <c r="AB1357" s="77">
        <f t="shared" si="21"/>
        <v>310</v>
      </c>
    </row>
    <row r="1358" spans="1:28" x14ac:dyDescent="0.3">
      <c r="A1358" s="34">
        <v>42996</v>
      </c>
      <c r="B1358">
        <v>1159</v>
      </c>
      <c r="C1358" t="s">
        <v>1282</v>
      </c>
      <c r="D1358" t="s">
        <v>1283</v>
      </c>
      <c r="E1358">
        <v>38</v>
      </c>
      <c r="F1358" t="s">
        <v>1617</v>
      </c>
      <c r="G1358" t="s">
        <v>1897</v>
      </c>
      <c r="H1358" t="s">
        <v>1574</v>
      </c>
      <c r="I1358" s="102">
        <v>0.18055555555555555</v>
      </c>
      <c r="J1358" t="s">
        <v>1492</v>
      </c>
      <c r="K1358" s="102">
        <v>0.5</v>
      </c>
      <c r="L1358">
        <v>8</v>
      </c>
      <c r="M1358" t="s">
        <v>1347</v>
      </c>
      <c r="N1358" t="s">
        <v>1322</v>
      </c>
      <c r="O1358" s="102">
        <v>0.52083333333333337</v>
      </c>
      <c r="P1358">
        <v>90</v>
      </c>
      <c r="Q1358">
        <v>94</v>
      </c>
      <c r="R1358" t="s">
        <v>51</v>
      </c>
      <c r="S1358">
        <v>85</v>
      </c>
      <c r="T1358" t="s">
        <v>51</v>
      </c>
      <c r="U1358" t="s">
        <v>1581</v>
      </c>
      <c r="V1358">
        <v>23</v>
      </c>
      <c r="W1358" t="s">
        <v>1604</v>
      </c>
      <c r="X1358">
        <v>2</v>
      </c>
      <c r="AB1358" s="77">
        <f t="shared" si="21"/>
        <v>80</v>
      </c>
    </row>
    <row r="1359" spans="1:28" x14ac:dyDescent="0.3">
      <c r="A1359" s="34">
        <v>42997</v>
      </c>
      <c r="B1359">
        <v>1159</v>
      </c>
      <c r="C1359" t="s">
        <v>1282</v>
      </c>
      <c r="D1359" t="s">
        <v>1283</v>
      </c>
      <c r="E1359">
        <v>38</v>
      </c>
      <c r="F1359" t="s">
        <v>1403</v>
      </c>
      <c r="G1359" t="s">
        <v>1308</v>
      </c>
      <c r="H1359" t="s">
        <v>1506</v>
      </c>
      <c r="I1359" s="102">
        <v>0.99930555555555556</v>
      </c>
      <c r="J1359" t="s">
        <v>1696</v>
      </c>
      <c r="K1359" s="102">
        <v>0.52777777777777779</v>
      </c>
      <c r="L1359">
        <v>6</v>
      </c>
      <c r="M1359" t="s">
        <v>1435</v>
      </c>
      <c r="N1359" t="s">
        <v>1391</v>
      </c>
      <c r="O1359" s="102">
        <v>0.72222222222222221</v>
      </c>
      <c r="P1359">
        <v>78</v>
      </c>
      <c r="Q1359">
        <v>94</v>
      </c>
      <c r="R1359" t="s">
        <v>51</v>
      </c>
      <c r="S1359">
        <v>65</v>
      </c>
      <c r="T1359" s="102">
        <v>0.60416666666666663</v>
      </c>
      <c r="U1359" t="s">
        <v>1688</v>
      </c>
      <c r="V1359">
        <v>10</v>
      </c>
      <c r="W1359" t="s">
        <v>1566</v>
      </c>
      <c r="X1359">
        <v>24</v>
      </c>
      <c r="AB1359" s="77">
        <f t="shared" si="21"/>
        <v>60</v>
      </c>
    </row>
    <row r="1360" spans="1:28" x14ac:dyDescent="0.3">
      <c r="A1360" s="34">
        <v>42998</v>
      </c>
      <c r="B1360">
        <v>1159</v>
      </c>
      <c r="C1360" t="s">
        <v>1282</v>
      </c>
      <c r="D1360" t="s">
        <v>1283</v>
      </c>
      <c r="E1360">
        <v>38</v>
      </c>
      <c r="F1360" t="s">
        <v>1637</v>
      </c>
      <c r="G1360" t="s">
        <v>1308</v>
      </c>
      <c r="H1360" t="s">
        <v>1309</v>
      </c>
      <c r="I1360" s="102">
        <v>0.25</v>
      </c>
      <c r="J1360" t="s">
        <v>1750</v>
      </c>
      <c r="K1360" s="102">
        <v>0.69444444444444453</v>
      </c>
      <c r="L1360">
        <v>20</v>
      </c>
      <c r="M1360" t="s">
        <v>1335</v>
      </c>
      <c r="N1360" t="s">
        <v>1301</v>
      </c>
      <c r="O1360" t="s">
        <v>51</v>
      </c>
      <c r="P1360">
        <v>78</v>
      </c>
      <c r="Q1360">
        <v>94</v>
      </c>
      <c r="R1360" t="s">
        <v>51</v>
      </c>
      <c r="S1360">
        <v>67</v>
      </c>
      <c r="T1360" s="102">
        <v>0.6875</v>
      </c>
      <c r="U1360" t="s">
        <v>1579</v>
      </c>
      <c r="V1360">
        <v>0</v>
      </c>
      <c r="W1360" t="s">
        <v>1567</v>
      </c>
      <c r="X1360">
        <v>20</v>
      </c>
      <c r="AB1360" s="77">
        <f t="shared" si="21"/>
        <v>200</v>
      </c>
    </row>
    <row r="1361" spans="1:28" x14ac:dyDescent="0.3">
      <c r="A1361" s="34">
        <v>42999</v>
      </c>
      <c r="B1361">
        <v>1159</v>
      </c>
      <c r="C1361" t="s">
        <v>1282</v>
      </c>
      <c r="D1361" t="s">
        <v>1283</v>
      </c>
      <c r="E1361">
        <v>38</v>
      </c>
      <c r="F1361" t="s">
        <v>1597</v>
      </c>
      <c r="G1361" t="s">
        <v>1456</v>
      </c>
      <c r="H1361" t="s">
        <v>1341</v>
      </c>
      <c r="I1361" s="102">
        <v>0.20138888888888887</v>
      </c>
      <c r="J1361" t="s">
        <v>1584</v>
      </c>
      <c r="K1361" s="102">
        <v>0.4236111111111111</v>
      </c>
      <c r="L1361">
        <v>36</v>
      </c>
      <c r="M1361" t="s">
        <v>1326</v>
      </c>
      <c r="N1361" t="s">
        <v>1356</v>
      </c>
      <c r="O1361" s="102">
        <v>0.6875</v>
      </c>
      <c r="P1361">
        <v>87</v>
      </c>
      <c r="Q1361">
        <v>94</v>
      </c>
      <c r="R1361" s="102">
        <v>0.79166666666666663</v>
      </c>
      <c r="S1361">
        <v>66</v>
      </c>
      <c r="T1361" s="102">
        <v>0.41666666666666669</v>
      </c>
      <c r="U1361" t="s">
        <v>1305</v>
      </c>
      <c r="V1361">
        <v>24</v>
      </c>
      <c r="W1361" t="s">
        <v>1565</v>
      </c>
      <c r="X1361">
        <v>4</v>
      </c>
      <c r="AB1361" s="77">
        <f t="shared" si="21"/>
        <v>360</v>
      </c>
    </row>
    <row r="1362" spans="1:28" x14ac:dyDescent="0.3">
      <c r="A1362" s="34">
        <v>43000</v>
      </c>
      <c r="B1362">
        <v>1159</v>
      </c>
      <c r="C1362" t="s">
        <v>1282</v>
      </c>
      <c r="D1362" t="s">
        <v>1283</v>
      </c>
      <c r="E1362">
        <v>38</v>
      </c>
      <c r="F1362" t="s">
        <v>1729</v>
      </c>
      <c r="G1362" t="s">
        <v>1308</v>
      </c>
      <c r="H1362" t="s">
        <v>1399</v>
      </c>
      <c r="I1362" s="102">
        <v>0.24305555555555555</v>
      </c>
      <c r="J1362" t="s">
        <v>1623</v>
      </c>
      <c r="K1362" s="102">
        <v>0.46527777777777773</v>
      </c>
      <c r="L1362">
        <v>10</v>
      </c>
      <c r="M1362" t="s">
        <v>1301</v>
      </c>
      <c r="N1362" t="s">
        <v>1336</v>
      </c>
      <c r="O1362" s="102">
        <v>0.72222222222222221</v>
      </c>
      <c r="P1362">
        <v>86</v>
      </c>
      <c r="Q1362">
        <v>94</v>
      </c>
      <c r="R1362" t="s">
        <v>51</v>
      </c>
      <c r="S1362">
        <v>74</v>
      </c>
      <c r="T1362" s="102">
        <v>0.56944444444444442</v>
      </c>
      <c r="U1362" t="s">
        <v>1566</v>
      </c>
      <c r="V1362">
        <v>10</v>
      </c>
      <c r="W1362" t="s">
        <v>1642</v>
      </c>
      <c r="X1362">
        <v>24</v>
      </c>
      <c r="AB1362" s="77">
        <f t="shared" si="21"/>
        <v>100</v>
      </c>
    </row>
    <row r="1363" spans="1:28" x14ac:dyDescent="0.3">
      <c r="A1363" s="34">
        <v>43001</v>
      </c>
      <c r="B1363">
        <v>1159</v>
      </c>
      <c r="C1363" t="s">
        <v>1282</v>
      </c>
      <c r="D1363" t="s">
        <v>1283</v>
      </c>
      <c r="E1363">
        <v>38</v>
      </c>
      <c r="F1363" t="s">
        <v>1303</v>
      </c>
      <c r="G1363" t="s">
        <v>1308</v>
      </c>
      <c r="H1363" t="s">
        <v>1341</v>
      </c>
      <c r="I1363" s="102">
        <v>0.23611111111111113</v>
      </c>
      <c r="J1363" t="s">
        <v>1665</v>
      </c>
      <c r="K1363" s="102">
        <v>0.67361111111111116</v>
      </c>
      <c r="L1363">
        <v>30</v>
      </c>
      <c r="M1363" t="s">
        <v>1561</v>
      </c>
      <c r="N1363" t="s">
        <v>1356</v>
      </c>
      <c r="O1363" s="102">
        <v>0.625</v>
      </c>
      <c r="P1363">
        <v>85</v>
      </c>
      <c r="Q1363">
        <v>94</v>
      </c>
      <c r="R1363" t="s">
        <v>51</v>
      </c>
      <c r="S1363">
        <v>59</v>
      </c>
      <c r="T1363" s="102">
        <v>0.67361111111111116</v>
      </c>
      <c r="U1363" t="s">
        <v>1318</v>
      </c>
      <c r="V1363">
        <v>21</v>
      </c>
      <c r="W1363" t="s">
        <v>1306</v>
      </c>
      <c r="X1363" t="s">
        <v>51</v>
      </c>
      <c r="AB1363" s="77">
        <f t="shared" si="21"/>
        <v>300</v>
      </c>
    </row>
    <row r="1364" spans="1:28" x14ac:dyDescent="0.3">
      <c r="A1364" s="34">
        <v>43002</v>
      </c>
      <c r="B1364">
        <v>1159</v>
      </c>
      <c r="C1364" t="s">
        <v>1282</v>
      </c>
      <c r="D1364" t="s">
        <v>1283</v>
      </c>
      <c r="E1364">
        <v>38</v>
      </c>
      <c r="F1364" t="s">
        <v>1549</v>
      </c>
      <c r="G1364" t="s">
        <v>1293</v>
      </c>
      <c r="H1364" t="s">
        <v>1521</v>
      </c>
      <c r="I1364" s="102">
        <v>0.27083333333333331</v>
      </c>
      <c r="J1364" t="s">
        <v>1724</v>
      </c>
      <c r="K1364" s="102">
        <v>0.5625</v>
      </c>
      <c r="L1364">
        <v>14</v>
      </c>
      <c r="M1364" t="s">
        <v>1288</v>
      </c>
      <c r="N1364" t="s">
        <v>1294</v>
      </c>
      <c r="O1364" s="102">
        <v>0.92361111111111116</v>
      </c>
      <c r="P1364">
        <v>89</v>
      </c>
      <c r="Q1364">
        <v>94</v>
      </c>
      <c r="R1364" s="102">
        <v>0.14583333333333334</v>
      </c>
      <c r="S1364">
        <v>76</v>
      </c>
      <c r="T1364" s="102">
        <v>0.38194444444444442</v>
      </c>
      <c r="U1364" t="s">
        <v>1773</v>
      </c>
      <c r="V1364">
        <v>21</v>
      </c>
      <c r="W1364" t="s">
        <v>1895</v>
      </c>
      <c r="X1364">
        <v>5</v>
      </c>
      <c r="AB1364" s="77">
        <f t="shared" si="21"/>
        <v>140</v>
      </c>
    </row>
    <row r="1365" spans="1:28" x14ac:dyDescent="0.3">
      <c r="A1365" s="34">
        <v>43003</v>
      </c>
      <c r="B1365">
        <v>1159</v>
      </c>
      <c r="C1365" t="s">
        <v>1282</v>
      </c>
      <c r="D1365" t="s">
        <v>1283</v>
      </c>
      <c r="E1365">
        <v>38</v>
      </c>
      <c r="F1365" t="s">
        <v>1583</v>
      </c>
      <c r="G1365" t="s">
        <v>1308</v>
      </c>
      <c r="H1365" t="s">
        <v>1357</v>
      </c>
      <c r="I1365" s="102">
        <v>0.99930555555555556</v>
      </c>
      <c r="J1365" t="s">
        <v>1723</v>
      </c>
      <c r="K1365" s="102">
        <v>0.55555555555555558</v>
      </c>
      <c r="L1365">
        <v>30</v>
      </c>
      <c r="M1365" t="s">
        <v>1347</v>
      </c>
      <c r="N1365" t="s">
        <v>1501</v>
      </c>
      <c r="O1365" s="102">
        <v>0.58333333333333337</v>
      </c>
      <c r="P1365">
        <v>83</v>
      </c>
      <c r="Q1365">
        <v>93</v>
      </c>
      <c r="R1365" t="s">
        <v>51</v>
      </c>
      <c r="S1365">
        <v>72</v>
      </c>
      <c r="T1365" s="102">
        <v>0.3888888888888889</v>
      </c>
      <c r="U1365" t="s">
        <v>1650</v>
      </c>
      <c r="V1365">
        <v>18</v>
      </c>
      <c r="W1365" t="s">
        <v>1373</v>
      </c>
      <c r="X1365">
        <v>0</v>
      </c>
      <c r="AB1365" s="77">
        <f t="shared" si="21"/>
        <v>300</v>
      </c>
    </row>
    <row r="1366" spans="1:28" x14ac:dyDescent="0.3">
      <c r="A1366" s="34">
        <v>43004</v>
      </c>
      <c r="B1366">
        <v>1159</v>
      </c>
      <c r="C1366" t="s">
        <v>1282</v>
      </c>
      <c r="D1366" t="s">
        <v>1283</v>
      </c>
      <c r="E1366">
        <v>38</v>
      </c>
      <c r="F1366" t="s">
        <v>1617</v>
      </c>
      <c r="G1366" t="s">
        <v>1308</v>
      </c>
      <c r="H1366" t="s">
        <v>1383</v>
      </c>
      <c r="I1366" s="102">
        <v>0.20833333333333334</v>
      </c>
      <c r="J1366" t="s">
        <v>1588</v>
      </c>
      <c r="K1366" s="102">
        <v>0.46527777777777773</v>
      </c>
      <c r="L1366">
        <v>7</v>
      </c>
      <c r="M1366" t="s">
        <v>1561</v>
      </c>
      <c r="N1366" t="s">
        <v>1351</v>
      </c>
      <c r="O1366" s="102">
        <v>0.6875</v>
      </c>
      <c r="P1366">
        <v>88</v>
      </c>
      <c r="Q1366">
        <v>94</v>
      </c>
      <c r="R1366" t="s">
        <v>51</v>
      </c>
      <c r="S1366">
        <v>73</v>
      </c>
      <c r="T1366" s="102">
        <v>0.4513888888888889</v>
      </c>
      <c r="U1366" t="s">
        <v>1332</v>
      </c>
      <c r="V1366">
        <v>1</v>
      </c>
      <c r="W1366" t="s">
        <v>1587</v>
      </c>
      <c r="X1366">
        <v>24</v>
      </c>
      <c r="AB1366" s="77">
        <f t="shared" si="21"/>
        <v>70</v>
      </c>
    </row>
    <row r="1367" spans="1:28" x14ac:dyDescent="0.3">
      <c r="A1367" s="34">
        <v>43005</v>
      </c>
      <c r="B1367">
        <v>1159</v>
      </c>
      <c r="C1367" t="s">
        <v>1282</v>
      </c>
      <c r="D1367" t="s">
        <v>1283</v>
      </c>
      <c r="E1367">
        <v>38</v>
      </c>
      <c r="F1367" t="s">
        <v>1303</v>
      </c>
      <c r="G1367" t="s">
        <v>1308</v>
      </c>
      <c r="H1367" t="s">
        <v>1605</v>
      </c>
      <c r="I1367" s="102">
        <v>0.20833333333333334</v>
      </c>
      <c r="J1367" t="s">
        <v>1742</v>
      </c>
      <c r="K1367" s="102">
        <v>0.70138888888888884</v>
      </c>
      <c r="L1367">
        <v>20</v>
      </c>
      <c r="M1367" t="s">
        <v>1358</v>
      </c>
      <c r="N1367" t="s">
        <v>1340</v>
      </c>
      <c r="O1367" s="102">
        <v>0.88888888888888884</v>
      </c>
      <c r="P1367">
        <v>80</v>
      </c>
      <c r="Q1367">
        <v>94</v>
      </c>
      <c r="R1367" t="s">
        <v>51</v>
      </c>
      <c r="S1367">
        <v>64</v>
      </c>
      <c r="T1367" s="102">
        <v>0.72916666666666663</v>
      </c>
      <c r="U1367" t="s">
        <v>1675</v>
      </c>
      <c r="V1367" t="s">
        <v>51</v>
      </c>
      <c r="W1367" t="s">
        <v>1684</v>
      </c>
      <c r="X1367" t="s">
        <v>51</v>
      </c>
      <c r="AB1367" s="77">
        <f t="shared" si="21"/>
        <v>200</v>
      </c>
    </row>
    <row r="1368" spans="1:28" x14ac:dyDescent="0.3">
      <c r="A1368" s="34">
        <v>43006</v>
      </c>
      <c r="B1368">
        <v>1159</v>
      </c>
      <c r="C1368" t="s">
        <v>1282</v>
      </c>
      <c r="D1368" t="s">
        <v>1283</v>
      </c>
      <c r="E1368">
        <v>38</v>
      </c>
      <c r="F1368" t="s">
        <v>1502</v>
      </c>
      <c r="G1368" t="s">
        <v>1308</v>
      </c>
      <c r="H1368" t="s">
        <v>1304</v>
      </c>
      <c r="I1368" s="102">
        <v>0.25694444444444448</v>
      </c>
      <c r="J1368" t="s">
        <v>1677</v>
      </c>
      <c r="K1368" s="102">
        <v>0.66666666666666663</v>
      </c>
      <c r="L1368">
        <v>31</v>
      </c>
      <c r="M1368" t="s">
        <v>1435</v>
      </c>
      <c r="N1368" t="s">
        <v>1289</v>
      </c>
      <c r="O1368" s="102">
        <v>0.4236111111111111</v>
      </c>
      <c r="P1368">
        <v>86</v>
      </c>
      <c r="Q1368">
        <v>94</v>
      </c>
      <c r="R1368" s="102">
        <v>0.17361111111111113</v>
      </c>
      <c r="S1368">
        <v>74</v>
      </c>
      <c r="T1368" s="102">
        <v>0.38194444444444442</v>
      </c>
      <c r="U1368" t="s">
        <v>1832</v>
      </c>
      <c r="V1368">
        <v>21</v>
      </c>
      <c r="W1368" t="s">
        <v>1353</v>
      </c>
      <c r="X1368" t="s">
        <v>51</v>
      </c>
      <c r="AB1368" s="77">
        <f t="shared" si="21"/>
        <v>310</v>
      </c>
    </row>
    <row r="1369" spans="1:28" x14ac:dyDescent="0.3">
      <c r="A1369" s="34">
        <v>43007</v>
      </c>
      <c r="B1369">
        <v>1159</v>
      </c>
      <c r="C1369" t="s">
        <v>1282</v>
      </c>
      <c r="D1369" t="s">
        <v>1283</v>
      </c>
      <c r="E1369">
        <v>38</v>
      </c>
      <c r="F1369" t="s">
        <v>1315</v>
      </c>
      <c r="G1369" t="s">
        <v>1289</v>
      </c>
      <c r="H1369" t="s">
        <v>1577</v>
      </c>
      <c r="I1369" s="102">
        <v>0.25</v>
      </c>
      <c r="J1369" t="s">
        <v>1742</v>
      </c>
      <c r="K1369" s="102">
        <v>0.43055555555555558</v>
      </c>
      <c r="L1369">
        <v>0</v>
      </c>
      <c r="M1369" t="s">
        <v>1435</v>
      </c>
      <c r="N1369" t="s">
        <v>1286</v>
      </c>
      <c r="O1369" s="102">
        <v>0.49305555555555558</v>
      </c>
      <c r="P1369">
        <v>89</v>
      </c>
      <c r="Q1369">
        <v>94</v>
      </c>
      <c r="R1369" t="s">
        <v>51</v>
      </c>
      <c r="S1369">
        <v>62</v>
      </c>
      <c r="T1369" s="102">
        <v>0.44444444444444442</v>
      </c>
      <c r="U1369" t="s">
        <v>1360</v>
      </c>
      <c r="V1369">
        <v>22</v>
      </c>
      <c r="W1369" t="s">
        <v>1318</v>
      </c>
      <c r="X1369">
        <v>4</v>
      </c>
      <c r="AB1369" s="77">
        <f t="shared" si="21"/>
        <v>0</v>
      </c>
    </row>
    <row r="1370" spans="1:28" x14ac:dyDescent="0.3">
      <c r="A1370" s="34">
        <v>43008</v>
      </c>
      <c r="B1370">
        <v>1159</v>
      </c>
      <c r="C1370" t="s">
        <v>1282</v>
      </c>
      <c r="D1370" t="s">
        <v>1283</v>
      </c>
      <c r="E1370">
        <v>38</v>
      </c>
      <c r="F1370" t="s">
        <v>1295</v>
      </c>
      <c r="G1370" t="s">
        <v>1457</v>
      </c>
      <c r="H1370" t="s">
        <v>1538</v>
      </c>
      <c r="I1370" s="102">
        <v>0.97916666666666663</v>
      </c>
      <c r="J1370" t="s">
        <v>1656</v>
      </c>
      <c r="K1370" s="102">
        <v>0.47222222222222227</v>
      </c>
      <c r="L1370">
        <v>30</v>
      </c>
      <c r="M1370" t="s">
        <v>1288</v>
      </c>
      <c r="N1370" t="s">
        <v>1436</v>
      </c>
      <c r="O1370" s="102">
        <v>0.54861111111111105</v>
      </c>
      <c r="P1370">
        <v>91</v>
      </c>
      <c r="Q1370">
        <v>94</v>
      </c>
      <c r="R1370" t="s">
        <v>51</v>
      </c>
      <c r="S1370">
        <v>88</v>
      </c>
      <c r="T1370" t="s">
        <v>51</v>
      </c>
      <c r="U1370" t="s">
        <v>1692</v>
      </c>
      <c r="V1370">
        <v>20</v>
      </c>
      <c r="W1370" t="s">
        <v>1774</v>
      </c>
      <c r="X1370">
        <v>24</v>
      </c>
      <c r="AB1370" s="77">
        <f t="shared" si="21"/>
        <v>300</v>
      </c>
    </row>
    <row r="1371" spans="1:28" x14ac:dyDescent="0.3">
      <c r="A1371" s="34">
        <v>43009</v>
      </c>
      <c r="B1371">
        <v>1159</v>
      </c>
      <c r="C1371" t="s">
        <v>1282</v>
      </c>
      <c r="D1371" t="s">
        <v>1283</v>
      </c>
      <c r="E1371">
        <v>38</v>
      </c>
      <c r="F1371" t="s">
        <v>1571</v>
      </c>
      <c r="G1371" t="s">
        <v>1610</v>
      </c>
      <c r="H1371" t="s">
        <v>1478</v>
      </c>
      <c r="I1371" s="102">
        <v>6.9444444444444441E-3</v>
      </c>
      <c r="J1371" t="s">
        <v>1584</v>
      </c>
      <c r="K1371" s="102">
        <v>0.54166666666666663</v>
      </c>
      <c r="L1371">
        <v>26</v>
      </c>
      <c r="M1371" t="s">
        <v>1288</v>
      </c>
      <c r="N1371" t="s">
        <v>1327</v>
      </c>
      <c r="O1371" s="102">
        <v>0.89583333333333337</v>
      </c>
      <c r="P1371">
        <v>87</v>
      </c>
      <c r="Q1371">
        <v>93</v>
      </c>
      <c r="R1371" t="s">
        <v>51</v>
      </c>
      <c r="S1371">
        <v>78</v>
      </c>
      <c r="T1371" s="102">
        <v>0.55555555555555558</v>
      </c>
      <c r="U1371" t="s">
        <v>1784</v>
      </c>
      <c r="V1371">
        <v>21</v>
      </c>
      <c r="W1371" t="s">
        <v>1774</v>
      </c>
      <c r="X1371">
        <v>0</v>
      </c>
      <c r="AB1371" s="77">
        <f t="shared" si="21"/>
        <v>260</v>
      </c>
    </row>
    <row r="1372" spans="1:28" x14ac:dyDescent="0.3">
      <c r="A1372" s="34">
        <v>43010</v>
      </c>
      <c r="B1372">
        <v>1159</v>
      </c>
      <c r="C1372" t="s">
        <v>1282</v>
      </c>
      <c r="D1372" t="s">
        <v>1283</v>
      </c>
      <c r="E1372">
        <v>38</v>
      </c>
      <c r="F1372" t="s">
        <v>1400</v>
      </c>
      <c r="G1372" t="s">
        <v>1372</v>
      </c>
      <c r="H1372" t="s">
        <v>1599</v>
      </c>
      <c r="I1372" s="102">
        <v>8.3333333333333329E-2</v>
      </c>
      <c r="J1372" t="s">
        <v>1766</v>
      </c>
      <c r="K1372" s="102">
        <v>0.58333333333333337</v>
      </c>
      <c r="L1372">
        <v>30</v>
      </c>
      <c r="M1372" t="s">
        <v>1703</v>
      </c>
      <c r="N1372" t="s">
        <v>1310</v>
      </c>
      <c r="O1372" s="102">
        <v>2.0833333333333332E-2</v>
      </c>
      <c r="P1372">
        <v>92</v>
      </c>
      <c r="Q1372">
        <v>94</v>
      </c>
      <c r="R1372" t="s">
        <v>51</v>
      </c>
      <c r="S1372">
        <v>88</v>
      </c>
      <c r="T1372" s="102">
        <v>0.5625</v>
      </c>
      <c r="U1372" t="s">
        <v>1559</v>
      </c>
      <c r="V1372">
        <v>10</v>
      </c>
      <c r="W1372" t="s">
        <v>1332</v>
      </c>
      <c r="X1372" t="s">
        <v>51</v>
      </c>
      <c r="AB1372" s="77">
        <f t="shared" si="21"/>
        <v>300</v>
      </c>
    </row>
    <row r="1373" spans="1:28" x14ac:dyDescent="0.3">
      <c r="A1373" s="34">
        <v>43011</v>
      </c>
      <c r="B1373">
        <v>1159</v>
      </c>
      <c r="C1373" t="s">
        <v>1282</v>
      </c>
      <c r="D1373" t="s">
        <v>1283</v>
      </c>
      <c r="E1373">
        <v>38</v>
      </c>
      <c r="F1373" t="s">
        <v>1741</v>
      </c>
      <c r="G1373" t="s">
        <v>1703</v>
      </c>
      <c r="H1373" t="s">
        <v>1704</v>
      </c>
      <c r="I1373" s="102">
        <v>0.99930555555555556</v>
      </c>
      <c r="J1373" t="s">
        <v>1677</v>
      </c>
      <c r="K1373" s="102">
        <v>0.57638888888888895</v>
      </c>
      <c r="L1373">
        <v>6</v>
      </c>
      <c r="M1373" t="s">
        <v>1358</v>
      </c>
      <c r="N1373" t="s">
        <v>1384</v>
      </c>
      <c r="O1373" s="102">
        <v>0.60416666666666663</v>
      </c>
      <c r="P1373">
        <v>93</v>
      </c>
      <c r="Q1373">
        <v>94</v>
      </c>
      <c r="R1373" t="s">
        <v>51</v>
      </c>
      <c r="S1373">
        <v>91</v>
      </c>
      <c r="T1373" t="s">
        <v>51</v>
      </c>
      <c r="U1373" t="s">
        <v>1911</v>
      </c>
      <c r="V1373">
        <v>11</v>
      </c>
      <c r="W1373" t="s">
        <v>1503</v>
      </c>
      <c r="X1373">
        <v>4</v>
      </c>
      <c r="AB1373" s="77">
        <f t="shared" si="21"/>
        <v>60</v>
      </c>
    </row>
    <row r="1374" spans="1:28" x14ac:dyDescent="0.3">
      <c r="A1374" s="34">
        <v>43012</v>
      </c>
      <c r="B1374">
        <v>1159</v>
      </c>
      <c r="C1374" t="s">
        <v>1282</v>
      </c>
      <c r="D1374" t="s">
        <v>1283</v>
      </c>
      <c r="E1374">
        <v>38</v>
      </c>
      <c r="F1374" t="s">
        <v>1385</v>
      </c>
      <c r="G1374" t="s">
        <v>1427</v>
      </c>
      <c r="H1374" t="s">
        <v>1399</v>
      </c>
      <c r="I1374" s="102">
        <v>0.29166666666666669</v>
      </c>
      <c r="J1374" t="s">
        <v>1550</v>
      </c>
      <c r="K1374" s="102">
        <v>0.45833333333333331</v>
      </c>
      <c r="L1374">
        <v>7</v>
      </c>
      <c r="M1374" t="s">
        <v>1347</v>
      </c>
      <c r="N1374" t="s">
        <v>1348</v>
      </c>
      <c r="O1374" s="102">
        <v>0.53472222222222221</v>
      </c>
      <c r="P1374">
        <v>92</v>
      </c>
      <c r="Q1374">
        <v>93</v>
      </c>
      <c r="R1374" t="s">
        <v>51</v>
      </c>
      <c r="S1374">
        <v>83</v>
      </c>
      <c r="T1374" s="102">
        <v>0.4513888888888889</v>
      </c>
      <c r="U1374" t="s">
        <v>1692</v>
      </c>
      <c r="V1374">
        <v>9</v>
      </c>
      <c r="W1374" t="s">
        <v>1543</v>
      </c>
      <c r="X1374">
        <v>4</v>
      </c>
      <c r="AB1374" s="77">
        <f t="shared" si="21"/>
        <v>70</v>
      </c>
    </row>
    <row r="1375" spans="1:28" x14ac:dyDescent="0.3">
      <c r="A1375" s="34">
        <v>43013</v>
      </c>
      <c r="B1375">
        <v>1159</v>
      </c>
      <c r="C1375" t="s">
        <v>1282</v>
      </c>
      <c r="D1375" t="s">
        <v>1283</v>
      </c>
      <c r="E1375">
        <v>38</v>
      </c>
      <c r="F1375" t="s">
        <v>1722</v>
      </c>
      <c r="G1375" t="s">
        <v>1285</v>
      </c>
      <c r="H1375" t="s">
        <v>1622</v>
      </c>
      <c r="I1375" s="102">
        <v>0.31944444444444448</v>
      </c>
      <c r="J1375" t="s">
        <v>1588</v>
      </c>
      <c r="K1375" s="102">
        <v>0.57638888888888895</v>
      </c>
      <c r="L1375">
        <v>0</v>
      </c>
      <c r="M1375" t="s">
        <v>1288</v>
      </c>
      <c r="N1375" t="s">
        <v>1289</v>
      </c>
      <c r="O1375" s="102">
        <v>0.60416666666666663</v>
      </c>
      <c r="P1375">
        <v>92</v>
      </c>
      <c r="Q1375">
        <v>93</v>
      </c>
      <c r="R1375" t="s">
        <v>51</v>
      </c>
      <c r="S1375">
        <v>88</v>
      </c>
      <c r="T1375" s="102">
        <v>0.90972222222222221</v>
      </c>
      <c r="U1375" t="s">
        <v>1562</v>
      </c>
      <c r="V1375">
        <v>22</v>
      </c>
      <c r="W1375" t="s">
        <v>1311</v>
      </c>
      <c r="X1375" t="s">
        <v>51</v>
      </c>
      <c r="AB1375" s="77">
        <f t="shared" si="21"/>
        <v>0</v>
      </c>
    </row>
    <row r="1376" spans="1:28" x14ac:dyDescent="0.3">
      <c r="A1376" s="34">
        <v>43014</v>
      </c>
      <c r="B1376">
        <v>1159</v>
      </c>
      <c r="C1376" t="s">
        <v>1282</v>
      </c>
      <c r="D1376" t="s">
        <v>1283</v>
      </c>
      <c r="E1376">
        <v>38</v>
      </c>
      <c r="F1376" t="s">
        <v>1303</v>
      </c>
      <c r="G1376" t="s">
        <v>1308</v>
      </c>
      <c r="H1376" t="s">
        <v>1538</v>
      </c>
      <c r="I1376" s="102">
        <v>0.99930555555555556</v>
      </c>
      <c r="J1376" t="s">
        <v>1749</v>
      </c>
      <c r="K1376" s="102">
        <v>0.40972222222222227</v>
      </c>
      <c r="L1376">
        <v>6</v>
      </c>
      <c r="M1376" t="s">
        <v>1435</v>
      </c>
      <c r="N1376" t="s">
        <v>1316</v>
      </c>
      <c r="O1376" s="102">
        <v>0.61805555555555558</v>
      </c>
      <c r="P1376">
        <v>90</v>
      </c>
      <c r="Q1376">
        <v>92</v>
      </c>
      <c r="R1376" t="s">
        <v>51</v>
      </c>
      <c r="S1376">
        <v>81</v>
      </c>
      <c r="T1376" s="102">
        <v>0.5</v>
      </c>
      <c r="U1376" t="s">
        <v>1611</v>
      </c>
      <c r="V1376" t="s">
        <v>51</v>
      </c>
      <c r="W1376" t="s">
        <v>1784</v>
      </c>
      <c r="X1376">
        <v>4</v>
      </c>
      <c r="AB1376" s="77">
        <f t="shared" si="21"/>
        <v>60</v>
      </c>
    </row>
    <row r="1377" spans="1:28" x14ac:dyDescent="0.3">
      <c r="A1377" s="34">
        <v>43015</v>
      </c>
      <c r="B1377">
        <v>1159</v>
      </c>
      <c r="C1377" t="s">
        <v>1282</v>
      </c>
      <c r="D1377" t="s">
        <v>1283</v>
      </c>
      <c r="E1377">
        <v>38</v>
      </c>
      <c r="F1377" t="s">
        <v>1346</v>
      </c>
      <c r="G1377" t="s">
        <v>1308</v>
      </c>
      <c r="H1377" t="s">
        <v>1434</v>
      </c>
      <c r="I1377" s="102">
        <v>0.25</v>
      </c>
      <c r="J1377" t="s">
        <v>1599</v>
      </c>
      <c r="K1377" s="102">
        <v>0.56944444444444442</v>
      </c>
      <c r="L1377">
        <v>9</v>
      </c>
      <c r="M1377" t="s">
        <v>1301</v>
      </c>
      <c r="N1377" t="s">
        <v>1380</v>
      </c>
      <c r="O1377" s="102">
        <v>0.52777777777777779</v>
      </c>
      <c r="P1377">
        <v>82</v>
      </c>
      <c r="Q1377">
        <v>94</v>
      </c>
      <c r="R1377" t="s">
        <v>51</v>
      </c>
      <c r="S1377">
        <v>67</v>
      </c>
      <c r="T1377" s="102">
        <v>0.4236111111111111</v>
      </c>
      <c r="U1377" t="s">
        <v>1562</v>
      </c>
      <c r="V1377">
        <v>0</v>
      </c>
      <c r="W1377" t="s">
        <v>1764</v>
      </c>
      <c r="X1377">
        <v>16</v>
      </c>
      <c r="AB1377" s="77">
        <f t="shared" si="21"/>
        <v>90</v>
      </c>
    </row>
    <row r="1378" spans="1:28" x14ac:dyDescent="0.3">
      <c r="A1378" s="34">
        <v>43016</v>
      </c>
      <c r="B1378">
        <v>1159</v>
      </c>
      <c r="C1378" t="s">
        <v>1282</v>
      </c>
      <c r="D1378" t="s">
        <v>1283</v>
      </c>
      <c r="E1378">
        <v>38</v>
      </c>
      <c r="F1378" t="s">
        <v>1346</v>
      </c>
      <c r="G1378" t="s">
        <v>1308</v>
      </c>
      <c r="H1378" t="s">
        <v>1418</v>
      </c>
      <c r="I1378" s="102">
        <v>0.27083333333333331</v>
      </c>
      <c r="J1378" t="s">
        <v>1722</v>
      </c>
      <c r="K1378" s="102">
        <v>0.58333333333333337</v>
      </c>
      <c r="L1378">
        <v>7</v>
      </c>
      <c r="M1378" t="s">
        <v>1329</v>
      </c>
      <c r="N1378" t="s">
        <v>1289</v>
      </c>
      <c r="O1378" s="102">
        <v>0.63194444444444442</v>
      </c>
      <c r="P1378">
        <v>84</v>
      </c>
      <c r="Q1378">
        <v>94</v>
      </c>
      <c r="R1378" t="s">
        <v>51</v>
      </c>
      <c r="S1378">
        <v>72</v>
      </c>
      <c r="T1378" s="102">
        <v>0.40277777777777773</v>
      </c>
      <c r="U1378" t="s">
        <v>1566</v>
      </c>
      <c r="V1378">
        <v>21</v>
      </c>
      <c r="W1378" t="s">
        <v>1499</v>
      </c>
      <c r="X1378">
        <v>16</v>
      </c>
      <c r="AB1378" s="77">
        <f t="shared" si="21"/>
        <v>70</v>
      </c>
    </row>
    <row r="1379" spans="1:28" x14ac:dyDescent="0.3">
      <c r="A1379" s="34">
        <v>43017</v>
      </c>
      <c r="B1379">
        <v>1159</v>
      </c>
      <c r="C1379" t="s">
        <v>1282</v>
      </c>
      <c r="D1379" t="s">
        <v>1283</v>
      </c>
      <c r="E1379">
        <v>38</v>
      </c>
      <c r="F1379" t="s">
        <v>1346</v>
      </c>
      <c r="G1379" t="s">
        <v>1308</v>
      </c>
      <c r="H1379" t="s">
        <v>1344</v>
      </c>
      <c r="I1379" s="102">
        <v>0.28472222222222221</v>
      </c>
      <c r="J1379" t="s">
        <v>1656</v>
      </c>
      <c r="K1379" s="102">
        <v>0.58333333333333337</v>
      </c>
      <c r="L1379">
        <v>8</v>
      </c>
      <c r="M1379" t="s">
        <v>1326</v>
      </c>
      <c r="N1379" t="s">
        <v>1289</v>
      </c>
      <c r="O1379" s="102">
        <v>0.59027777777777779</v>
      </c>
      <c r="P1379">
        <v>87</v>
      </c>
      <c r="Q1379">
        <v>94</v>
      </c>
      <c r="R1379" t="s">
        <v>51</v>
      </c>
      <c r="S1379">
        <v>73</v>
      </c>
      <c r="T1379" s="102">
        <v>0.39583333333333331</v>
      </c>
      <c r="U1379" t="s">
        <v>1360</v>
      </c>
      <c r="V1379">
        <v>9</v>
      </c>
      <c r="W1379" t="s">
        <v>1687</v>
      </c>
      <c r="X1379" t="s">
        <v>51</v>
      </c>
      <c r="AB1379" s="77">
        <f t="shared" si="21"/>
        <v>80</v>
      </c>
    </row>
    <row r="1380" spans="1:28" x14ac:dyDescent="0.3">
      <c r="A1380" s="34">
        <v>43018</v>
      </c>
      <c r="B1380">
        <v>1159</v>
      </c>
      <c r="C1380" t="s">
        <v>1282</v>
      </c>
      <c r="D1380" t="s">
        <v>1283</v>
      </c>
      <c r="E1380">
        <v>38</v>
      </c>
      <c r="F1380" t="s">
        <v>1300</v>
      </c>
      <c r="G1380" t="s">
        <v>1308</v>
      </c>
      <c r="H1380" t="s">
        <v>1336</v>
      </c>
      <c r="I1380" s="102">
        <v>0.27777777777777779</v>
      </c>
      <c r="J1380" t="s">
        <v>1715</v>
      </c>
      <c r="K1380" s="102">
        <v>0.68055555555555547</v>
      </c>
      <c r="L1380">
        <v>7</v>
      </c>
      <c r="M1380" t="s">
        <v>1435</v>
      </c>
      <c r="N1380" t="s">
        <v>1289</v>
      </c>
      <c r="O1380" s="102">
        <v>0.59722222222222221</v>
      </c>
      <c r="P1380">
        <v>89</v>
      </c>
      <c r="Q1380">
        <v>94</v>
      </c>
      <c r="R1380" t="s">
        <v>51</v>
      </c>
      <c r="S1380">
        <v>81</v>
      </c>
      <c r="T1380" s="102">
        <v>0.40972222222222227</v>
      </c>
      <c r="U1380" t="s">
        <v>1764</v>
      </c>
      <c r="V1380">
        <v>10</v>
      </c>
      <c r="W1380" t="s">
        <v>1587</v>
      </c>
      <c r="X1380">
        <v>24</v>
      </c>
      <c r="AB1380" s="77">
        <f t="shared" si="21"/>
        <v>70</v>
      </c>
    </row>
    <row r="1381" spans="1:28" x14ac:dyDescent="0.3">
      <c r="A1381" s="34">
        <v>43019</v>
      </c>
      <c r="B1381">
        <v>1159</v>
      </c>
      <c r="C1381" t="s">
        <v>1282</v>
      </c>
      <c r="D1381" t="s">
        <v>1283</v>
      </c>
      <c r="E1381">
        <v>38</v>
      </c>
      <c r="F1381" t="s">
        <v>1658</v>
      </c>
      <c r="G1381" t="s">
        <v>1308</v>
      </c>
      <c r="H1381" t="s">
        <v>1309</v>
      </c>
      <c r="I1381" s="102">
        <v>0.22916666666666666</v>
      </c>
      <c r="J1381" t="s">
        <v>1516</v>
      </c>
      <c r="K1381" s="102">
        <v>0.61111111111111105</v>
      </c>
      <c r="L1381">
        <v>27</v>
      </c>
      <c r="M1381" t="s">
        <v>1435</v>
      </c>
      <c r="N1381" t="s">
        <v>1380</v>
      </c>
      <c r="O1381" s="102">
        <v>0.2986111111111111</v>
      </c>
      <c r="P1381">
        <v>88</v>
      </c>
      <c r="Q1381">
        <v>93</v>
      </c>
      <c r="R1381" t="s">
        <v>51</v>
      </c>
      <c r="S1381">
        <v>57</v>
      </c>
      <c r="T1381" s="102">
        <v>0.30555555555555552</v>
      </c>
      <c r="U1381" t="s">
        <v>1911</v>
      </c>
      <c r="V1381">
        <v>21</v>
      </c>
      <c r="W1381" t="s">
        <v>1567</v>
      </c>
      <c r="X1381">
        <v>6</v>
      </c>
      <c r="AB1381" s="77">
        <f t="shared" si="21"/>
        <v>270</v>
      </c>
    </row>
    <row r="1382" spans="1:28" x14ac:dyDescent="0.3">
      <c r="A1382" s="34">
        <v>43020</v>
      </c>
      <c r="B1382">
        <v>1159</v>
      </c>
      <c r="C1382" t="s">
        <v>1282</v>
      </c>
      <c r="D1382" t="s">
        <v>1283</v>
      </c>
      <c r="E1382">
        <v>38</v>
      </c>
      <c r="F1382" t="s">
        <v>1658</v>
      </c>
      <c r="G1382" t="s">
        <v>1308</v>
      </c>
      <c r="H1382" t="s">
        <v>1333</v>
      </c>
      <c r="I1382" s="102">
        <v>0.2638888888888889</v>
      </c>
      <c r="J1382" t="s">
        <v>1623</v>
      </c>
      <c r="K1382" s="102">
        <v>0.58333333333333337</v>
      </c>
      <c r="L1382">
        <v>5</v>
      </c>
      <c r="M1382" t="s">
        <v>1435</v>
      </c>
      <c r="N1382" t="s">
        <v>1289</v>
      </c>
      <c r="O1382" s="102">
        <v>0.59027777777777779</v>
      </c>
      <c r="P1382">
        <v>89</v>
      </c>
      <c r="Q1382">
        <v>93</v>
      </c>
      <c r="R1382" t="s">
        <v>51</v>
      </c>
      <c r="S1382">
        <v>74</v>
      </c>
      <c r="T1382" s="102">
        <v>0.40972222222222227</v>
      </c>
      <c r="U1382" t="s">
        <v>1350</v>
      </c>
      <c r="V1382">
        <v>10</v>
      </c>
      <c r="W1382" t="s">
        <v>1503</v>
      </c>
      <c r="X1382">
        <v>24</v>
      </c>
      <c r="AB1382" s="77">
        <f t="shared" si="21"/>
        <v>50</v>
      </c>
    </row>
    <row r="1383" spans="1:28" x14ac:dyDescent="0.3">
      <c r="A1383" s="34">
        <v>43021</v>
      </c>
      <c r="B1383">
        <v>1159</v>
      </c>
      <c r="C1383" t="s">
        <v>1282</v>
      </c>
      <c r="D1383" t="s">
        <v>1283</v>
      </c>
      <c r="E1383">
        <v>38</v>
      </c>
      <c r="F1383" t="s">
        <v>1651</v>
      </c>
      <c r="G1383" t="s">
        <v>1308</v>
      </c>
      <c r="H1383" t="s">
        <v>1506</v>
      </c>
      <c r="I1383" s="102">
        <v>0.1875</v>
      </c>
      <c r="J1383" t="s">
        <v>1330</v>
      </c>
      <c r="K1383" s="102">
        <v>0.4513888888888889</v>
      </c>
      <c r="L1383">
        <v>28</v>
      </c>
      <c r="M1383" t="s">
        <v>1329</v>
      </c>
      <c r="N1383" t="s">
        <v>1286</v>
      </c>
      <c r="O1383" s="102">
        <v>0.55555555555555558</v>
      </c>
      <c r="P1383">
        <v>88</v>
      </c>
      <c r="Q1383">
        <v>93</v>
      </c>
      <c r="R1383" t="s">
        <v>51</v>
      </c>
      <c r="S1383">
        <v>85</v>
      </c>
      <c r="T1383" t="s">
        <v>51</v>
      </c>
      <c r="U1383" t="s">
        <v>1474</v>
      </c>
      <c r="V1383">
        <v>20</v>
      </c>
      <c r="W1383" t="s">
        <v>1499</v>
      </c>
      <c r="X1383">
        <v>2</v>
      </c>
      <c r="AB1383" s="77">
        <f t="shared" si="21"/>
        <v>280</v>
      </c>
    </row>
    <row r="1384" spans="1:28" x14ac:dyDescent="0.3">
      <c r="A1384" s="34">
        <v>43022</v>
      </c>
      <c r="B1384">
        <v>1159</v>
      </c>
      <c r="C1384" t="s">
        <v>1282</v>
      </c>
      <c r="D1384" t="s">
        <v>1283</v>
      </c>
      <c r="E1384">
        <v>38</v>
      </c>
      <c r="F1384" t="s">
        <v>1729</v>
      </c>
      <c r="G1384" t="s">
        <v>1308</v>
      </c>
      <c r="H1384" t="s">
        <v>1671</v>
      </c>
      <c r="I1384" s="102">
        <v>0.11805555555555557</v>
      </c>
      <c r="J1384" t="s">
        <v>1400</v>
      </c>
      <c r="K1384" s="102">
        <v>0.64583333333333337</v>
      </c>
      <c r="L1384">
        <v>20</v>
      </c>
      <c r="M1384" t="s">
        <v>1296</v>
      </c>
      <c r="N1384" t="s">
        <v>1391</v>
      </c>
      <c r="O1384" s="102">
        <v>0.99930555555555556</v>
      </c>
      <c r="P1384">
        <v>91</v>
      </c>
      <c r="Q1384">
        <v>93</v>
      </c>
      <c r="R1384" t="s">
        <v>51</v>
      </c>
      <c r="S1384">
        <v>82</v>
      </c>
      <c r="T1384" s="102">
        <v>0.40277777777777773</v>
      </c>
      <c r="U1384" t="s">
        <v>1350</v>
      </c>
      <c r="V1384">
        <v>0</v>
      </c>
      <c r="W1384" t="s">
        <v>1642</v>
      </c>
      <c r="X1384">
        <v>24</v>
      </c>
      <c r="AB1384" s="77">
        <f t="shared" si="21"/>
        <v>200</v>
      </c>
    </row>
    <row r="1385" spans="1:28" x14ac:dyDescent="0.3">
      <c r="A1385" s="34">
        <v>43023</v>
      </c>
      <c r="B1385">
        <v>1159</v>
      </c>
      <c r="C1385" t="s">
        <v>1282</v>
      </c>
      <c r="D1385" t="s">
        <v>1283</v>
      </c>
      <c r="E1385">
        <v>38</v>
      </c>
      <c r="F1385" t="s">
        <v>1744</v>
      </c>
      <c r="G1385" t="s">
        <v>1308</v>
      </c>
      <c r="H1385" t="s">
        <v>1637</v>
      </c>
      <c r="I1385" s="102">
        <v>6.9444444444444441E-3</v>
      </c>
      <c r="J1385" t="s">
        <v>2098</v>
      </c>
      <c r="K1385" s="102">
        <v>0.52777777777777779</v>
      </c>
      <c r="L1385">
        <v>17</v>
      </c>
      <c r="M1385" t="s">
        <v>1326</v>
      </c>
      <c r="N1385" t="s">
        <v>1322</v>
      </c>
      <c r="O1385" s="102">
        <v>0.80555555555555547</v>
      </c>
      <c r="P1385">
        <v>49</v>
      </c>
      <c r="Q1385">
        <v>93</v>
      </c>
      <c r="R1385" s="102">
        <v>0</v>
      </c>
      <c r="S1385">
        <v>36</v>
      </c>
      <c r="T1385" s="102">
        <v>0.4236111111111111</v>
      </c>
      <c r="U1385" t="s">
        <v>1353</v>
      </c>
      <c r="V1385">
        <v>10</v>
      </c>
      <c r="W1385" t="s">
        <v>1787</v>
      </c>
      <c r="X1385">
        <v>24</v>
      </c>
      <c r="AB1385" s="77">
        <f t="shared" si="21"/>
        <v>170</v>
      </c>
    </row>
    <row r="1386" spans="1:28" x14ac:dyDescent="0.3">
      <c r="A1386" s="34">
        <v>43024</v>
      </c>
      <c r="B1386">
        <v>1159</v>
      </c>
      <c r="C1386" t="s">
        <v>1282</v>
      </c>
      <c r="D1386" t="s">
        <v>1283</v>
      </c>
      <c r="E1386">
        <v>38</v>
      </c>
      <c r="F1386" t="s">
        <v>1775</v>
      </c>
      <c r="G1386" t="s">
        <v>1308</v>
      </c>
      <c r="H1386" t="s">
        <v>1586</v>
      </c>
      <c r="I1386" s="102">
        <v>0.99930555555555556</v>
      </c>
      <c r="J1386" t="s">
        <v>2013</v>
      </c>
      <c r="K1386" s="102">
        <v>7.6388888888888895E-2</v>
      </c>
      <c r="L1386">
        <v>28</v>
      </c>
      <c r="M1386" t="s">
        <v>1358</v>
      </c>
      <c r="N1386" t="s">
        <v>1284</v>
      </c>
      <c r="O1386" s="102">
        <v>0.34722222222222227</v>
      </c>
      <c r="P1386">
        <v>69</v>
      </c>
      <c r="Q1386">
        <v>92</v>
      </c>
      <c r="R1386" t="s">
        <v>51</v>
      </c>
      <c r="S1386">
        <v>36</v>
      </c>
      <c r="T1386" s="102">
        <v>0.2986111111111111</v>
      </c>
      <c r="U1386" t="s">
        <v>1560</v>
      </c>
      <c r="V1386" t="s">
        <v>51</v>
      </c>
      <c r="W1386" t="s">
        <v>1685</v>
      </c>
      <c r="X1386">
        <v>3</v>
      </c>
      <c r="AB1386" s="77">
        <f t="shared" si="21"/>
        <v>280</v>
      </c>
    </row>
    <row r="1387" spans="1:28" x14ac:dyDescent="0.3">
      <c r="A1387" s="34">
        <v>43025</v>
      </c>
      <c r="B1387">
        <v>1159</v>
      </c>
      <c r="C1387" t="s">
        <v>1282</v>
      </c>
      <c r="D1387" t="s">
        <v>1283</v>
      </c>
      <c r="E1387">
        <v>38</v>
      </c>
      <c r="F1387" t="s">
        <v>1656</v>
      </c>
      <c r="G1387" t="s">
        <v>1308</v>
      </c>
      <c r="H1387" t="s">
        <v>1538</v>
      </c>
      <c r="I1387" s="102">
        <v>0.99930555555555556</v>
      </c>
      <c r="J1387" t="s">
        <v>1751</v>
      </c>
      <c r="K1387" s="102">
        <v>0.36805555555555558</v>
      </c>
      <c r="L1387">
        <v>27</v>
      </c>
      <c r="M1387" t="s">
        <v>1335</v>
      </c>
      <c r="N1387" t="s">
        <v>1544</v>
      </c>
      <c r="O1387" s="102">
        <v>0.3888888888888889</v>
      </c>
      <c r="P1387">
        <v>88</v>
      </c>
      <c r="Q1387">
        <v>93</v>
      </c>
      <c r="R1387" t="s">
        <v>51</v>
      </c>
      <c r="S1387">
        <v>53</v>
      </c>
      <c r="T1387" s="102">
        <v>0.36805555555555558</v>
      </c>
      <c r="U1387" t="s">
        <v>1298</v>
      </c>
      <c r="V1387">
        <v>0</v>
      </c>
      <c r="W1387" t="s">
        <v>1508</v>
      </c>
      <c r="X1387">
        <v>24</v>
      </c>
      <c r="AB1387" s="77">
        <f t="shared" si="21"/>
        <v>270</v>
      </c>
    </row>
    <row r="1388" spans="1:28" x14ac:dyDescent="0.3">
      <c r="A1388" s="34">
        <v>43026</v>
      </c>
      <c r="B1388">
        <v>1159</v>
      </c>
      <c r="C1388" t="s">
        <v>1282</v>
      </c>
      <c r="D1388" t="s">
        <v>1283</v>
      </c>
      <c r="E1388">
        <v>38</v>
      </c>
      <c r="F1388" t="s">
        <v>1357</v>
      </c>
      <c r="G1388" t="s">
        <v>1465</v>
      </c>
      <c r="H1388" t="s">
        <v>1483</v>
      </c>
      <c r="I1388" s="102">
        <v>0.99930555555555556</v>
      </c>
      <c r="J1388" t="s">
        <v>1502</v>
      </c>
      <c r="K1388" s="102">
        <v>0.33333333333333331</v>
      </c>
      <c r="L1388">
        <v>29</v>
      </c>
      <c r="M1388" t="s">
        <v>1326</v>
      </c>
      <c r="N1388" t="s">
        <v>1501</v>
      </c>
      <c r="O1388" s="102">
        <v>0.59722222222222221</v>
      </c>
      <c r="P1388">
        <v>75</v>
      </c>
      <c r="Q1388">
        <v>92</v>
      </c>
      <c r="R1388" t="s">
        <v>51</v>
      </c>
      <c r="S1388">
        <v>59</v>
      </c>
      <c r="T1388" s="102">
        <v>0.33333333333333331</v>
      </c>
      <c r="U1388" t="s">
        <v>1508</v>
      </c>
      <c r="V1388">
        <v>0</v>
      </c>
      <c r="W1388" t="s">
        <v>1801</v>
      </c>
      <c r="X1388">
        <v>7</v>
      </c>
      <c r="AB1388" s="77">
        <f t="shared" si="21"/>
        <v>290</v>
      </c>
    </row>
    <row r="1389" spans="1:28" x14ac:dyDescent="0.3">
      <c r="A1389" s="34">
        <v>43027</v>
      </c>
      <c r="B1389">
        <v>1159</v>
      </c>
      <c r="C1389" t="s">
        <v>1282</v>
      </c>
      <c r="D1389" t="s">
        <v>1283</v>
      </c>
      <c r="E1389">
        <v>38</v>
      </c>
      <c r="F1389" t="s">
        <v>1321</v>
      </c>
      <c r="G1389" t="s">
        <v>1352</v>
      </c>
      <c r="H1389" t="s">
        <v>1294</v>
      </c>
      <c r="I1389" s="102">
        <v>0.28472222222222221</v>
      </c>
      <c r="J1389" t="s">
        <v>1400</v>
      </c>
      <c r="K1389" s="102">
        <v>0.59722222222222221</v>
      </c>
      <c r="L1389">
        <v>27</v>
      </c>
      <c r="M1389" t="s">
        <v>1288</v>
      </c>
      <c r="N1389" t="s">
        <v>1348</v>
      </c>
      <c r="O1389" s="102">
        <v>0.8125</v>
      </c>
      <c r="P1389">
        <v>76</v>
      </c>
      <c r="Q1389">
        <v>93</v>
      </c>
      <c r="R1389" s="102">
        <v>0.99930555555555556</v>
      </c>
      <c r="S1389">
        <v>52</v>
      </c>
      <c r="T1389" s="102">
        <v>0.44444444444444442</v>
      </c>
      <c r="U1389" t="s">
        <v>1806</v>
      </c>
      <c r="V1389" t="s">
        <v>51</v>
      </c>
      <c r="W1389" t="s">
        <v>1943</v>
      </c>
      <c r="X1389">
        <v>15</v>
      </c>
      <c r="AB1389" s="77">
        <f t="shared" si="21"/>
        <v>270</v>
      </c>
    </row>
    <row r="1390" spans="1:28" x14ac:dyDescent="0.3">
      <c r="A1390" s="34">
        <v>43028</v>
      </c>
      <c r="B1390">
        <v>1159</v>
      </c>
      <c r="C1390" t="s">
        <v>1282</v>
      </c>
      <c r="D1390" t="s">
        <v>1283</v>
      </c>
      <c r="E1390">
        <v>38</v>
      </c>
      <c r="F1390" t="s">
        <v>1315</v>
      </c>
      <c r="G1390" t="s">
        <v>1465</v>
      </c>
      <c r="H1390" t="s">
        <v>1637</v>
      </c>
      <c r="I1390" s="102">
        <v>0.91666666666666663</v>
      </c>
      <c r="J1390" t="s">
        <v>1785</v>
      </c>
      <c r="K1390" s="102">
        <v>0.57638888888888895</v>
      </c>
      <c r="L1390">
        <v>31</v>
      </c>
      <c r="M1390" t="s">
        <v>1288</v>
      </c>
      <c r="N1390" t="s">
        <v>1334</v>
      </c>
      <c r="O1390" s="102">
        <v>0.99930555555555556</v>
      </c>
      <c r="P1390">
        <v>87</v>
      </c>
      <c r="Q1390">
        <v>94</v>
      </c>
      <c r="R1390" s="102">
        <v>0</v>
      </c>
      <c r="S1390">
        <v>75</v>
      </c>
      <c r="T1390" s="102">
        <v>0.59722222222222221</v>
      </c>
      <c r="U1390" t="s">
        <v>1762</v>
      </c>
      <c r="V1390">
        <v>24</v>
      </c>
      <c r="W1390" t="s">
        <v>1528</v>
      </c>
      <c r="X1390">
        <v>19</v>
      </c>
      <c r="AB1390" s="77">
        <f t="shared" si="21"/>
        <v>310</v>
      </c>
    </row>
    <row r="1391" spans="1:28" x14ac:dyDescent="0.3">
      <c r="A1391" s="34">
        <v>43029</v>
      </c>
      <c r="B1391">
        <v>1159</v>
      </c>
      <c r="C1391" t="s">
        <v>1282</v>
      </c>
      <c r="D1391" t="s">
        <v>1283</v>
      </c>
      <c r="E1391">
        <v>38</v>
      </c>
      <c r="F1391" t="s">
        <v>1386</v>
      </c>
      <c r="G1391" t="s">
        <v>1465</v>
      </c>
      <c r="H1391" t="s">
        <v>1304</v>
      </c>
      <c r="I1391" s="102">
        <v>0.99930555555555556</v>
      </c>
      <c r="J1391" t="s">
        <v>1656</v>
      </c>
      <c r="K1391" s="102">
        <v>0.41666666666666669</v>
      </c>
      <c r="L1391">
        <v>31</v>
      </c>
      <c r="M1391" t="s">
        <v>1456</v>
      </c>
      <c r="N1391" t="s">
        <v>1674</v>
      </c>
      <c r="O1391" s="102">
        <v>0.52083333333333337</v>
      </c>
      <c r="P1391">
        <v>77</v>
      </c>
      <c r="Q1391">
        <v>92</v>
      </c>
      <c r="R1391" t="s">
        <v>51</v>
      </c>
      <c r="S1391">
        <v>51</v>
      </c>
      <c r="T1391" s="102">
        <v>0.38194444444444442</v>
      </c>
      <c r="U1391" t="s">
        <v>1424</v>
      </c>
      <c r="V1391">
        <v>23</v>
      </c>
      <c r="W1391" t="s">
        <v>1762</v>
      </c>
      <c r="X1391">
        <v>0</v>
      </c>
      <c r="AB1391" s="77">
        <f t="shared" si="21"/>
        <v>310</v>
      </c>
    </row>
    <row r="1392" spans="1:28" x14ac:dyDescent="0.3">
      <c r="A1392" s="34">
        <v>43030</v>
      </c>
      <c r="B1392">
        <v>1159</v>
      </c>
      <c r="C1392" t="s">
        <v>1282</v>
      </c>
      <c r="D1392" t="s">
        <v>1283</v>
      </c>
      <c r="E1392">
        <v>38</v>
      </c>
      <c r="F1392" t="s">
        <v>1292</v>
      </c>
      <c r="G1392" t="s">
        <v>1308</v>
      </c>
      <c r="H1392" t="s">
        <v>1380</v>
      </c>
      <c r="I1392" s="102">
        <v>0.99930555555555556</v>
      </c>
      <c r="J1392" t="s">
        <v>1721</v>
      </c>
      <c r="K1392" s="102">
        <v>0.54166666666666663</v>
      </c>
      <c r="L1392">
        <v>30</v>
      </c>
      <c r="M1392" t="s">
        <v>1435</v>
      </c>
      <c r="N1392" t="s">
        <v>1341</v>
      </c>
      <c r="O1392" s="102">
        <v>0.27083333333333331</v>
      </c>
      <c r="P1392">
        <v>73</v>
      </c>
      <c r="Q1392">
        <v>92</v>
      </c>
      <c r="R1392" t="s">
        <v>51</v>
      </c>
      <c r="S1392">
        <v>59</v>
      </c>
      <c r="T1392" s="102">
        <v>0.51388888888888895</v>
      </c>
      <c r="U1392" t="s">
        <v>1580</v>
      </c>
      <c r="V1392">
        <v>9</v>
      </c>
      <c r="W1392" t="s">
        <v>1416</v>
      </c>
      <c r="X1392">
        <v>24</v>
      </c>
      <c r="AB1392" s="77">
        <f t="shared" si="21"/>
        <v>300</v>
      </c>
    </row>
    <row r="1393" spans="1:28" x14ac:dyDescent="0.3">
      <c r="A1393" s="34">
        <v>43031</v>
      </c>
      <c r="B1393">
        <v>1159</v>
      </c>
      <c r="C1393" t="s">
        <v>1282</v>
      </c>
      <c r="D1393" t="s">
        <v>1283</v>
      </c>
      <c r="E1393">
        <v>38</v>
      </c>
      <c r="F1393" t="s">
        <v>1307</v>
      </c>
      <c r="G1393" t="s">
        <v>1308</v>
      </c>
      <c r="H1393" t="s">
        <v>1351</v>
      </c>
      <c r="I1393" s="102">
        <v>8.3333333333333329E-2</v>
      </c>
      <c r="J1393" t="s">
        <v>1492</v>
      </c>
      <c r="K1393" s="102">
        <v>0.50694444444444442</v>
      </c>
      <c r="L1393">
        <v>33</v>
      </c>
      <c r="M1393" t="s">
        <v>1435</v>
      </c>
      <c r="N1393" t="s">
        <v>1359</v>
      </c>
      <c r="O1393" s="102">
        <v>0.4861111111111111</v>
      </c>
      <c r="P1393">
        <v>83</v>
      </c>
      <c r="Q1393">
        <v>93</v>
      </c>
      <c r="R1393" t="s">
        <v>51</v>
      </c>
      <c r="S1393">
        <v>66</v>
      </c>
      <c r="T1393" s="102">
        <v>0.4236111111111111</v>
      </c>
      <c r="U1393" t="s">
        <v>1557</v>
      </c>
      <c r="V1393">
        <v>0</v>
      </c>
      <c r="W1393" t="s">
        <v>1691</v>
      </c>
      <c r="X1393">
        <v>24</v>
      </c>
      <c r="AB1393" s="77">
        <f t="shared" si="21"/>
        <v>330</v>
      </c>
    </row>
    <row r="1394" spans="1:28" x14ac:dyDescent="0.3">
      <c r="A1394" s="34">
        <v>43032</v>
      </c>
      <c r="B1394">
        <v>1159</v>
      </c>
      <c r="C1394" t="s">
        <v>1282</v>
      </c>
      <c r="D1394" t="s">
        <v>1283</v>
      </c>
      <c r="E1394">
        <v>38</v>
      </c>
      <c r="F1394" t="s">
        <v>1671</v>
      </c>
      <c r="G1394" t="s">
        <v>1308</v>
      </c>
      <c r="H1394" t="s">
        <v>1489</v>
      </c>
      <c r="I1394" s="102">
        <v>0.24305555555555555</v>
      </c>
      <c r="J1394" t="s">
        <v>1516</v>
      </c>
      <c r="K1394" s="102">
        <v>0.60416666666666663</v>
      </c>
      <c r="L1394">
        <v>27</v>
      </c>
      <c r="M1394" t="s">
        <v>1396</v>
      </c>
      <c r="N1394" t="s">
        <v>1322</v>
      </c>
      <c r="O1394" s="102">
        <v>0.52083333333333337</v>
      </c>
      <c r="P1394">
        <v>80</v>
      </c>
      <c r="Q1394">
        <v>92</v>
      </c>
      <c r="R1394" t="s">
        <v>51</v>
      </c>
      <c r="S1394">
        <v>58</v>
      </c>
      <c r="T1394" s="102">
        <v>0.41666666666666669</v>
      </c>
      <c r="U1394" t="s">
        <v>1691</v>
      </c>
      <c r="V1394">
        <v>0</v>
      </c>
      <c r="W1394" t="s">
        <v>1543</v>
      </c>
      <c r="X1394">
        <v>18</v>
      </c>
      <c r="AB1394" s="77">
        <f t="shared" si="21"/>
        <v>270</v>
      </c>
    </row>
    <row r="1395" spans="1:28" x14ac:dyDescent="0.3">
      <c r="A1395" s="34">
        <v>43033</v>
      </c>
      <c r="B1395">
        <v>1159</v>
      </c>
      <c r="C1395" t="s">
        <v>1282</v>
      </c>
      <c r="D1395" t="s">
        <v>1283</v>
      </c>
      <c r="E1395">
        <v>38</v>
      </c>
      <c r="F1395" t="s">
        <v>1637</v>
      </c>
      <c r="G1395" t="s">
        <v>1308</v>
      </c>
      <c r="H1395" t="s">
        <v>1294</v>
      </c>
      <c r="I1395" s="102">
        <v>0.24305555555555555</v>
      </c>
      <c r="J1395" t="s">
        <v>1696</v>
      </c>
      <c r="K1395" s="102">
        <v>0.63888888888888895</v>
      </c>
      <c r="L1395">
        <v>22</v>
      </c>
      <c r="M1395" t="s">
        <v>1288</v>
      </c>
      <c r="N1395" t="s">
        <v>1297</v>
      </c>
      <c r="O1395" s="102">
        <v>0.27777777777777779</v>
      </c>
      <c r="P1395">
        <v>86</v>
      </c>
      <c r="Q1395">
        <v>93</v>
      </c>
      <c r="R1395" t="s">
        <v>51</v>
      </c>
      <c r="S1395">
        <v>61</v>
      </c>
      <c r="T1395" t="s">
        <v>51</v>
      </c>
      <c r="U1395" t="s">
        <v>1305</v>
      </c>
      <c r="V1395">
        <v>9</v>
      </c>
      <c r="W1395" t="s">
        <v>1675</v>
      </c>
      <c r="X1395">
        <v>16</v>
      </c>
      <c r="AB1395" s="77">
        <f t="shared" si="21"/>
        <v>220</v>
      </c>
    </row>
    <row r="1396" spans="1:28" x14ac:dyDescent="0.3">
      <c r="A1396" s="34">
        <v>43034</v>
      </c>
      <c r="B1396">
        <v>1159</v>
      </c>
      <c r="C1396" t="s">
        <v>1282</v>
      </c>
      <c r="D1396" t="s">
        <v>1283</v>
      </c>
      <c r="E1396">
        <v>38</v>
      </c>
      <c r="F1396" t="s">
        <v>1536</v>
      </c>
      <c r="G1396" t="s">
        <v>1308</v>
      </c>
      <c r="H1396" t="s">
        <v>1319</v>
      </c>
      <c r="I1396" s="102">
        <v>0.1875</v>
      </c>
      <c r="J1396" t="s">
        <v>1694</v>
      </c>
      <c r="K1396" s="102">
        <v>0.4375</v>
      </c>
      <c r="L1396">
        <v>26</v>
      </c>
      <c r="M1396" t="s">
        <v>1358</v>
      </c>
      <c r="N1396" t="s">
        <v>1380</v>
      </c>
      <c r="O1396" s="102">
        <v>0.33333333333333331</v>
      </c>
      <c r="P1396">
        <v>81</v>
      </c>
      <c r="Q1396">
        <v>92</v>
      </c>
      <c r="R1396" t="s">
        <v>51</v>
      </c>
      <c r="S1396">
        <v>60</v>
      </c>
      <c r="T1396" s="102">
        <v>0.43055555555555558</v>
      </c>
      <c r="U1396" t="s">
        <v>1580</v>
      </c>
      <c r="V1396">
        <v>24</v>
      </c>
      <c r="W1396" t="s">
        <v>1393</v>
      </c>
      <c r="X1396">
        <v>2</v>
      </c>
      <c r="AB1396" s="77">
        <f t="shared" si="21"/>
        <v>260</v>
      </c>
    </row>
    <row r="1397" spans="1:28" x14ac:dyDescent="0.3">
      <c r="A1397" s="34">
        <v>43035</v>
      </c>
      <c r="B1397">
        <v>1159</v>
      </c>
      <c r="C1397" t="s">
        <v>1282</v>
      </c>
      <c r="D1397" t="s">
        <v>1283</v>
      </c>
      <c r="E1397">
        <v>38</v>
      </c>
      <c r="F1397" t="s">
        <v>1651</v>
      </c>
      <c r="G1397" t="s">
        <v>1308</v>
      </c>
      <c r="H1397" t="s">
        <v>1319</v>
      </c>
      <c r="I1397" s="102">
        <v>0.20138888888888887</v>
      </c>
      <c r="J1397" t="s">
        <v>1736</v>
      </c>
      <c r="K1397" s="102">
        <v>0.4236111111111111</v>
      </c>
      <c r="L1397">
        <v>5</v>
      </c>
      <c r="M1397" t="s">
        <v>1296</v>
      </c>
      <c r="N1397" t="s">
        <v>1340</v>
      </c>
      <c r="O1397" s="102">
        <v>0.95833333333333337</v>
      </c>
      <c r="P1397">
        <v>88</v>
      </c>
      <c r="Q1397">
        <v>92</v>
      </c>
      <c r="R1397" t="s">
        <v>51</v>
      </c>
      <c r="S1397">
        <v>73</v>
      </c>
      <c r="T1397" s="102">
        <v>0.41666666666666669</v>
      </c>
      <c r="U1397" t="s">
        <v>1982</v>
      </c>
      <c r="V1397">
        <v>22</v>
      </c>
      <c r="W1397" t="s">
        <v>1401</v>
      </c>
      <c r="X1397">
        <v>3</v>
      </c>
      <c r="AB1397" s="77">
        <f t="shared" si="21"/>
        <v>50</v>
      </c>
    </row>
    <row r="1398" spans="1:28" x14ac:dyDescent="0.3">
      <c r="A1398" s="34">
        <v>43036</v>
      </c>
      <c r="B1398">
        <v>1159</v>
      </c>
      <c r="C1398" t="s">
        <v>1282</v>
      </c>
      <c r="D1398" t="s">
        <v>1283</v>
      </c>
      <c r="E1398">
        <v>38</v>
      </c>
      <c r="F1398" t="s">
        <v>1321</v>
      </c>
      <c r="G1398" t="s">
        <v>1308</v>
      </c>
      <c r="H1398" t="s">
        <v>1483</v>
      </c>
      <c r="I1398" s="102">
        <v>0.99930555555555556</v>
      </c>
      <c r="J1398" t="s">
        <v>1330</v>
      </c>
      <c r="K1398" s="102">
        <v>0.46527777777777773</v>
      </c>
      <c r="L1398">
        <v>7</v>
      </c>
      <c r="M1398" t="s">
        <v>1296</v>
      </c>
      <c r="N1398" t="s">
        <v>1289</v>
      </c>
      <c r="O1398" s="102">
        <v>0.54166666666666663</v>
      </c>
      <c r="P1398">
        <v>89</v>
      </c>
      <c r="Q1398">
        <v>94</v>
      </c>
      <c r="R1398" t="s">
        <v>51</v>
      </c>
      <c r="S1398">
        <v>74</v>
      </c>
      <c r="T1398" s="102">
        <v>0.46527777777777773</v>
      </c>
      <c r="U1398" t="s">
        <v>1963</v>
      </c>
      <c r="V1398">
        <v>0</v>
      </c>
      <c r="W1398" t="s">
        <v>1607</v>
      </c>
      <c r="X1398">
        <v>24</v>
      </c>
      <c r="AB1398" s="77">
        <f t="shared" si="21"/>
        <v>70</v>
      </c>
    </row>
    <row r="1399" spans="1:28" x14ac:dyDescent="0.3">
      <c r="A1399" s="34">
        <v>43037</v>
      </c>
      <c r="B1399">
        <v>1159</v>
      </c>
      <c r="C1399" t="s">
        <v>1282</v>
      </c>
      <c r="D1399" t="s">
        <v>1283</v>
      </c>
      <c r="E1399">
        <v>38</v>
      </c>
      <c r="F1399" t="s">
        <v>1363</v>
      </c>
      <c r="G1399" t="s">
        <v>1310</v>
      </c>
      <c r="H1399" t="s">
        <v>1380</v>
      </c>
      <c r="I1399" s="102">
        <v>0.16666666666666666</v>
      </c>
      <c r="J1399" t="s">
        <v>1588</v>
      </c>
      <c r="K1399" s="102">
        <v>0.47222222222222227</v>
      </c>
      <c r="L1399">
        <v>36</v>
      </c>
      <c r="M1399" t="s">
        <v>1296</v>
      </c>
      <c r="N1399" t="s">
        <v>1316</v>
      </c>
      <c r="O1399" s="102">
        <v>0.89583333333333337</v>
      </c>
      <c r="P1399">
        <v>82</v>
      </c>
      <c r="Q1399">
        <v>94</v>
      </c>
      <c r="R1399" t="s">
        <v>51</v>
      </c>
      <c r="S1399">
        <v>53</v>
      </c>
      <c r="T1399" s="102">
        <v>0.47222222222222227</v>
      </c>
      <c r="U1399" t="s">
        <v>1607</v>
      </c>
      <c r="V1399">
        <v>0</v>
      </c>
      <c r="W1399" t="s">
        <v>1413</v>
      </c>
      <c r="X1399">
        <v>24</v>
      </c>
      <c r="AB1399" s="77">
        <f t="shared" si="21"/>
        <v>360</v>
      </c>
    </row>
    <row r="1400" spans="1:28" x14ac:dyDescent="0.3">
      <c r="A1400" s="34">
        <v>43038</v>
      </c>
      <c r="B1400">
        <v>1159</v>
      </c>
      <c r="C1400" t="s">
        <v>1282</v>
      </c>
      <c r="D1400" t="s">
        <v>1283</v>
      </c>
      <c r="E1400">
        <v>38</v>
      </c>
      <c r="F1400" t="s">
        <v>1313</v>
      </c>
      <c r="G1400" t="s">
        <v>1682</v>
      </c>
      <c r="H1400" t="s">
        <v>1546</v>
      </c>
      <c r="I1400" s="102">
        <v>0.99930555555555556</v>
      </c>
      <c r="J1400" t="s">
        <v>1617</v>
      </c>
      <c r="K1400" s="102">
        <v>0.44444444444444442</v>
      </c>
      <c r="L1400">
        <v>7</v>
      </c>
      <c r="M1400" t="s">
        <v>1329</v>
      </c>
      <c r="N1400" t="s">
        <v>1434</v>
      </c>
      <c r="O1400" s="102">
        <v>0.63194444444444442</v>
      </c>
      <c r="P1400">
        <v>89</v>
      </c>
      <c r="Q1400">
        <v>93</v>
      </c>
      <c r="R1400" t="s">
        <v>51</v>
      </c>
      <c r="S1400">
        <v>75</v>
      </c>
      <c r="T1400" t="s">
        <v>51</v>
      </c>
      <c r="U1400" t="s">
        <v>1420</v>
      </c>
      <c r="V1400">
        <v>19</v>
      </c>
      <c r="W1400" t="s">
        <v>1569</v>
      </c>
      <c r="X1400">
        <v>13</v>
      </c>
      <c r="AB1400" s="77">
        <f t="shared" si="21"/>
        <v>70</v>
      </c>
    </row>
    <row r="1401" spans="1:28" x14ac:dyDescent="0.3">
      <c r="A1401" s="34">
        <v>43039</v>
      </c>
      <c r="B1401">
        <v>1159</v>
      </c>
      <c r="C1401" t="s">
        <v>1282</v>
      </c>
      <c r="D1401" t="s">
        <v>1283</v>
      </c>
      <c r="E1401">
        <v>38</v>
      </c>
      <c r="F1401" t="s">
        <v>1486</v>
      </c>
      <c r="G1401" t="s">
        <v>1308</v>
      </c>
      <c r="H1401" t="s">
        <v>1316</v>
      </c>
      <c r="I1401" s="102">
        <v>0.18055555555555555</v>
      </c>
      <c r="J1401" t="s">
        <v>1399</v>
      </c>
      <c r="K1401" s="102">
        <v>0.63194444444444442</v>
      </c>
      <c r="L1401">
        <v>20</v>
      </c>
      <c r="M1401" t="s">
        <v>1347</v>
      </c>
      <c r="N1401" t="s">
        <v>1380</v>
      </c>
      <c r="O1401" s="102">
        <v>7.6388888888888895E-2</v>
      </c>
      <c r="P1401">
        <v>79</v>
      </c>
      <c r="Q1401">
        <v>93</v>
      </c>
      <c r="R1401" t="s">
        <v>51</v>
      </c>
      <c r="S1401">
        <v>62</v>
      </c>
      <c r="T1401" s="102">
        <v>0.4236111111111111</v>
      </c>
      <c r="U1401" t="s">
        <v>1911</v>
      </c>
      <c r="V1401">
        <v>0</v>
      </c>
      <c r="W1401" t="s">
        <v>1370</v>
      </c>
      <c r="X1401">
        <v>24</v>
      </c>
      <c r="AB1401" s="77">
        <f t="shared" si="21"/>
        <v>200</v>
      </c>
    </row>
    <row r="1402" spans="1:28" x14ac:dyDescent="0.3">
      <c r="A1402" s="34">
        <v>43040</v>
      </c>
      <c r="B1402">
        <v>1159</v>
      </c>
      <c r="C1402" t="s">
        <v>1282</v>
      </c>
      <c r="D1402" t="s">
        <v>1283</v>
      </c>
      <c r="E1402">
        <v>38</v>
      </c>
      <c r="F1402" t="s">
        <v>1321</v>
      </c>
      <c r="G1402" t="s">
        <v>1308</v>
      </c>
      <c r="H1402" t="s">
        <v>1493</v>
      </c>
      <c r="I1402" s="102">
        <v>0.25</v>
      </c>
      <c r="J1402" t="s">
        <v>1739</v>
      </c>
      <c r="K1402" s="102">
        <v>0.60416666666666663</v>
      </c>
      <c r="L1402">
        <v>21</v>
      </c>
      <c r="M1402" t="s">
        <v>1326</v>
      </c>
      <c r="N1402" t="s">
        <v>1297</v>
      </c>
      <c r="O1402" t="s">
        <v>51</v>
      </c>
      <c r="P1402">
        <v>71</v>
      </c>
      <c r="Q1402">
        <v>93</v>
      </c>
      <c r="R1402" t="s">
        <v>51</v>
      </c>
      <c r="S1402">
        <v>49</v>
      </c>
      <c r="T1402" s="102">
        <v>0.63194444444444442</v>
      </c>
      <c r="U1402" t="s">
        <v>1477</v>
      </c>
      <c r="V1402">
        <v>9</v>
      </c>
      <c r="W1402" t="s">
        <v>1520</v>
      </c>
      <c r="X1402">
        <v>24</v>
      </c>
      <c r="AB1402" s="77">
        <f t="shared" si="21"/>
        <v>210</v>
      </c>
    </row>
    <row r="1403" spans="1:28" x14ac:dyDescent="0.3">
      <c r="A1403" s="34">
        <v>43041</v>
      </c>
      <c r="B1403">
        <v>1159</v>
      </c>
      <c r="C1403" t="s">
        <v>1282</v>
      </c>
      <c r="D1403" t="s">
        <v>1283</v>
      </c>
      <c r="E1403">
        <v>38</v>
      </c>
      <c r="F1403" t="s">
        <v>1315</v>
      </c>
      <c r="G1403" t="s">
        <v>1297</v>
      </c>
      <c r="H1403" t="s">
        <v>1368</v>
      </c>
      <c r="I1403" s="102">
        <v>0.31944444444444448</v>
      </c>
      <c r="J1403" t="s">
        <v>1766</v>
      </c>
      <c r="K1403" s="102">
        <v>0.4513888888888889</v>
      </c>
      <c r="L1403">
        <v>28</v>
      </c>
      <c r="M1403" t="s">
        <v>1296</v>
      </c>
      <c r="N1403" t="s">
        <v>1333</v>
      </c>
      <c r="O1403" s="102">
        <v>0.76388888888888884</v>
      </c>
      <c r="P1403">
        <v>77</v>
      </c>
      <c r="Q1403">
        <v>92</v>
      </c>
      <c r="R1403" t="s">
        <v>51</v>
      </c>
      <c r="S1403">
        <v>59</v>
      </c>
      <c r="T1403" s="102">
        <v>0.4513888888888889</v>
      </c>
      <c r="U1403" t="s">
        <v>1856</v>
      </c>
      <c r="V1403">
        <v>0</v>
      </c>
      <c r="W1403" t="s">
        <v>1512</v>
      </c>
      <c r="X1403">
        <v>16</v>
      </c>
      <c r="AB1403" s="77">
        <f t="shared" si="21"/>
        <v>280</v>
      </c>
    </row>
    <row r="1404" spans="1:28" x14ac:dyDescent="0.3">
      <c r="A1404" s="34">
        <v>43042</v>
      </c>
      <c r="B1404">
        <v>1159</v>
      </c>
      <c r="C1404" t="s">
        <v>1282</v>
      </c>
      <c r="D1404" t="s">
        <v>1283</v>
      </c>
      <c r="E1404">
        <v>38</v>
      </c>
      <c r="F1404" t="s">
        <v>1671</v>
      </c>
      <c r="G1404" t="s">
        <v>1308</v>
      </c>
      <c r="H1404" t="s">
        <v>1546</v>
      </c>
      <c r="I1404" s="102">
        <v>0.99930555555555556</v>
      </c>
      <c r="J1404" t="s">
        <v>1583</v>
      </c>
      <c r="K1404" s="102">
        <v>0.55555555555555558</v>
      </c>
      <c r="L1404">
        <v>21</v>
      </c>
      <c r="M1404" t="s">
        <v>1358</v>
      </c>
      <c r="N1404" t="s">
        <v>1310</v>
      </c>
      <c r="O1404" s="102">
        <v>0.99305555555555547</v>
      </c>
      <c r="P1404">
        <v>91</v>
      </c>
      <c r="Q1404">
        <v>93</v>
      </c>
      <c r="R1404" t="s">
        <v>51</v>
      </c>
      <c r="S1404">
        <v>87</v>
      </c>
      <c r="T1404" t="s">
        <v>51</v>
      </c>
      <c r="U1404" t="s">
        <v>1508</v>
      </c>
      <c r="V1404">
        <v>0</v>
      </c>
      <c r="W1404" t="s">
        <v>1634</v>
      </c>
      <c r="X1404">
        <v>16</v>
      </c>
      <c r="AB1404" s="77">
        <f t="shared" si="21"/>
        <v>210</v>
      </c>
    </row>
    <row r="1405" spans="1:28" x14ac:dyDescent="0.3">
      <c r="A1405" s="34">
        <v>43043</v>
      </c>
      <c r="B1405">
        <v>1159</v>
      </c>
      <c r="C1405" t="s">
        <v>1282</v>
      </c>
      <c r="D1405" t="s">
        <v>1283</v>
      </c>
      <c r="E1405">
        <v>38</v>
      </c>
      <c r="F1405" t="s">
        <v>1612</v>
      </c>
      <c r="G1405" t="s">
        <v>1777</v>
      </c>
      <c r="H1405" t="s">
        <v>1501</v>
      </c>
      <c r="I1405" s="102">
        <v>8.3333333333333329E-2</v>
      </c>
      <c r="J1405" t="s">
        <v>1597</v>
      </c>
      <c r="K1405" s="102">
        <v>0.52777777777777779</v>
      </c>
      <c r="L1405">
        <v>36</v>
      </c>
      <c r="M1405" t="s">
        <v>1396</v>
      </c>
      <c r="N1405" t="s">
        <v>1295</v>
      </c>
      <c r="O1405" s="102">
        <v>0.95833333333333337</v>
      </c>
      <c r="P1405">
        <v>91</v>
      </c>
      <c r="Q1405">
        <v>93</v>
      </c>
      <c r="R1405" t="s">
        <v>51</v>
      </c>
      <c r="S1405">
        <v>73</v>
      </c>
      <c r="T1405" s="102">
        <v>0.98611111111111116</v>
      </c>
      <c r="U1405" t="s">
        <v>1318</v>
      </c>
      <c r="V1405">
        <v>24</v>
      </c>
      <c r="W1405" t="s">
        <v>1826</v>
      </c>
      <c r="X1405">
        <v>3</v>
      </c>
      <c r="AB1405" s="77">
        <f t="shared" si="21"/>
        <v>360</v>
      </c>
    </row>
    <row r="1406" spans="1:28" x14ac:dyDescent="0.3">
      <c r="A1406" s="34">
        <v>43044</v>
      </c>
      <c r="B1406">
        <v>1159</v>
      </c>
      <c r="C1406" t="s">
        <v>1282</v>
      </c>
      <c r="D1406" t="s">
        <v>1283</v>
      </c>
      <c r="E1406">
        <v>38</v>
      </c>
      <c r="F1406" t="s">
        <v>1341</v>
      </c>
      <c r="G1406" t="s">
        <v>1622</v>
      </c>
      <c r="H1406" t="s">
        <v>1510</v>
      </c>
      <c r="I1406" s="102">
        <v>0.31944444444444448</v>
      </c>
      <c r="J1406" t="s">
        <v>1478</v>
      </c>
      <c r="K1406" s="102">
        <v>2.0833333333333332E-2</v>
      </c>
      <c r="L1406">
        <v>31</v>
      </c>
      <c r="M1406" t="s">
        <v>1561</v>
      </c>
      <c r="N1406" t="s">
        <v>1674</v>
      </c>
      <c r="O1406" s="102">
        <v>1.3888888888888888E-2</v>
      </c>
      <c r="P1406">
        <v>88</v>
      </c>
      <c r="Q1406">
        <v>92</v>
      </c>
      <c r="R1406" s="102">
        <v>0.90277777777777779</v>
      </c>
      <c r="S1406">
        <v>64</v>
      </c>
      <c r="T1406" s="102">
        <v>9.0277777777777776E-2</v>
      </c>
      <c r="U1406" t="s">
        <v>1409</v>
      </c>
      <c r="V1406">
        <v>23</v>
      </c>
      <c r="W1406" t="s">
        <v>1643</v>
      </c>
      <c r="X1406">
        <v>0</v>
      </c>
      <c r="AB1406" s="77">
        <f t="shared" si="21"/>
        <v>310</v>
      </c>
    </row>
    <row r="1407" spans="1:28" x14ac:dyDescent="0.3">
      <c r="A1407" s="34">
        <v>43045</v>
      </c>
      <c r="B1407">
        <v>1159</v>
      </c>
      <c r="C1407" t="s">
        <v>1282</v>
      </c>
      <c r="D1407" t="s">
        <v>1283</v>
      </c>
      <c r="E1407">
        <v>38</v>
      </c>
      <c r="F1407" t="s">
        <v>1362</v>
      </c>
      <c r="G1407" t="s">
        <v>1308</v>
      </c>
      <c r="H1407" t="s">
        <v>1344</v>
      </c>
      <c r="I1407" s="102">
        <v>0.99930555555555556</v>
      </c>
      <c r="J1407" t="s">
        <v>1538</v>
      </c>
      <c r="K1407" s="102">
        <v>0.59722222222222221</v>
      </c>
      <c r="L1407">
        <v>0</v>
      </c>
      <c r="M1407" t="s">
        <v>1326</v>
      </c>
      <c r="N1407" t="s">
        <v>1319</v>
      </c>
      <c r="O1407" t="s">
        <v>51</v>
      </c>
      <c r="P1407">
        <v>67</v>
      </c>
      <c r="Q1407">
        <v>92</v>
      </c>
      <c r="R1407" s="102">
        <v>0.99930555555555556</v>
      </c>
      <c r="S1407">
        <v>58</v>
      </c>
      <c r="T1407" s="102">
        <v>0.49305555555555558</v>
      </c>
      <c r="U1407" t="s">
        <v>1578</v>
      </c>
      <c r="V1407">
        <v>10</v>
      </c>
      <c r="W1407" t="s">
        <v>1535</v>
      </c>
      <c r="X1407">
        <v>24</v>
      </c>
      <c r="AB1407" s="77">
        <f t="shared" si="21"/>
        <v>0</v>
      </c>
    </row>
    <row r="1408" spans="1:28" x14ac:dyDescent="0.3">
      <c r="A1408" s="34">
        <v>43046</v>
      </c>
      <c r="B1408">
        <v>1159</v>
      </c>
      <c r="C1408" t="s">
        <v>1282</v>
      </c>
      <c r="D1408" t="s">
        <v>1283</v>
      </c>
      <c r="E1408">
        <v>38</v>
      </c>
      <c r="F1408" t="s">
        <v>1463</v>
      </c>
      <c r="G1408" t="s">
        <v>1319</v>
      </c>
      <c r="H1408" t="s">
        <v>1464</v>
      </c>
      <c r="I1408" s="102">
        <v>0.25</v>
      </c>
      <c r="J1408" t="s">
        <v>1671</v>
      </c>
      <c r="K1408" s="102">
        <v>0.57638888888888895</v>
      </c>
      <c r="L1408">
        <v>31</v>
      </c>
      <c r="M1408" t="s">
        <v>1296</v>
      </c>
      <c r="N1408" t="s">
        <v>1586</v>
      </c>
      <c r="O1408" s="102">
        <v>0.86111111111111116</v>
      </c>
      <c r="P1408">
        <v>83</v>
      </c>
      <c r="Q1408">
        <v>93</v>
      </c>
      <c r="R1408" t="s">
        <v>51</v>
      </c>
      <c r="S1408">
        <v>64</v>
      </c>
      <c r="T1408" s="102">
        <v>0.4513888888888889</v>
      </c>
      <c r="U1408" t="s">
        <v>1514</v>
      </c>
      <c r="V1408">
        <v>23</v>
      </c>
      <c r="W1408" t="s">
        <v>1290</v>
      </c>
      <c r="X1408">
        <v>14</v>
      </c>
      <c r="AB1408" s="77">
        <f t="shared" si="21"/>
        <v>310</v>
      </c>
    </row>
    <row r="1409" spans="1:28" x14ac:dyDescent="0.3">
      <c r="A1409" s="34">
        <v>43047</v>
      </c>
      <c r="B1409">
        <v>1159</v>
      </c>
      <c r="C1409" t="s">
        <v>1282</v>
      </c>
      <c r="D1409" t="s">
        <v>1283</v>
      </c>
      <c r="E1409">
        <v>38</v>
      </c>
      <c r="F1409" t="s">
        <v>1294</v>
      </c>
      <c r="G1409" t="s">
        <v>1346</v>
      </c>
      <c r="H1409" t="s">
        <v>1582</v>
      </c>
      <c r="I1409" s="102">
        <v>0.5</v>
      </c>
      <c r="J1409" t="s">
        <v>1368</v>
      </c>
      <c r="K1409" s="102">
        <v>4.1666666666666664E-2</v>
      </c>
      <c r="L1409">
        <v>30</v>
      </c>
      <c r="M1409" t="s">
        <v>1340</v>
      </c>
      <c r="N1409" t="s">
        <v>1623</v>
      </c>
      <c r="O1409" s="102">
        <v>0.125</v>
      </c>
      <c r="P1409">
        <v>80</v>
      </c>
      <c r="Q1409">
        <v>92</v>
      </c>
      <c r="R1409" t="s">
        <v>51</v>
      </c>
      <c r="S1409">
        <v>63</v>
      </c>
      <c r="T1409" s="102">
        <v>0.77083333333333337</v>
      </c>
      <c r="U1409" t="s">
        <v>1412</v>
      </c>
      <c r="V1409">
        <v>24</v>
      </c>
      <c r="W1409" t="s">
        <v>1535</v>
      </c>
      <c r="X1409">
        <v>1</v>
      </c>
      <c r="AB1409" s="77">
        <f t="shared" si="21"/>
        <v>300</v>
      </c>
    </row>
    <row r="1410" spans="1:28" x14ac:dyDescent="0.3">
      <c r="A1410" s="34">
        <v>43048</v>
      </c>
      <c r="B1410">
        <v>1159</v>
      </c>
      <c r="C1410" t="s">
        <v>1282</v>
      </c>
      <c r="D1410" t="s">
        <v>1283</v>
      </c>
      <c r="E1410">
        <v>38</v>
      </c>
      <c r="F1410" t="s">
        <v>1449</v>
      </c>
      <c r="G1410" t="s">
        <v>1347</v>
      </c>
      <c r="H1410" t="s">
        <v>1320</v>
      </c>
      <c r="I1410" s="102">
        <v>7.6388888888888895E-2</v>
      </c>
      <c r="J1410" t="s">
        <v>1612</v>
      </c>
      <c r="K1410" s="102">
        <v>0.61805555555555558</v>
      </c>
      <c r="L1410">
        <v>29</v>
      </c>
      <c r="M1410" t="s">
        <v>1404</v>
      </c>
      <c r="N1410" t="s">
        <v>1336</v>
      </c>
      <c r="O1410" s="102">
        <v>0.80555555555555547</v>
      </c>
      <c r="P1410">
        <v>78</v>
      </c>
      <c r="Q1410">
        <v>93</v>
      </c>
      <c r="R1410" t="s">
        <v>51</v>
      </c>
      <c r="S1410">
        <v>62</v>
      </c>
      <c r="T1410" s="102">
        <v>0.51388888888888895</v>
      </c>
      <c r="U1410" t="s">
        <v>1601</v>
      </c>
      <c r="V1410">
        <v>21</v>
      </c>
      <c r="W1410" t="s">
        <v>1578</v>
      </c>
      <c r="X1410">
        <v>3</v>
      </c>
      <c r="AB1410" s="77">
        <f t="shared" si="21"/>
        <v>290</v>
      </c>
    </row>
    <row r="1411" spans="1:28" x14ac:dyDescent="0.3">
      <c r="A1411" s="34">
        <v>43049</v>
      </c>
      <c r="B1411">
        <v>1159</v>
      </c>
      <c r="C1411" t="s">
        <v>1282</v>
      </c>
      <c r="D1411" t="s">
        <v>1283</v>
      </c>
      <c r="E1411">
        <v>38</v>
      </c>
      <c r="F1411" t="s">
        <v>1292</v>
      </c>
      <c r="G1411" t="s">
        <v>1348</v>
      </c>
      <c r="H1411" t="s">
        <v>1302</v>
      </c>
      <c r="I1411" s="102">
        <v>1.3888888888888888E-2</v>
      </c>
      <c r="J1411" t="s">
        <v>1399</v>
      </c>
      <c r="K1411" s="102">
        <v>0.52777777777777779</v>
      </c>
      <c r="L1411">
        <v>32</v>
      </c>
      <c r="M1411" t="s">
        <v>1384</v>
      </c>
      <c r="N1411" t="s">
        <v>1556</v>
      </c>
      <c r="O1411" s="102">
        <v>0.43055555555555558</v>
      </c>
      <c r="P1411">
        <v>92</v>
      </c>
      <c r="Q1411">
        <v>93</v>
      </c>
      <c r="R1411" t="s">
        <v>51</v>
      </c>
      <c r="S1411">
        <v>87</v>
      </c>
      <c r="T1411" s="102">
        <v>0.63194444444444442</v>
      </c>
      <c r="U1411" t="s">
        <v>1426</v>
      </c>
      <c r="V1411">
        <v>21</v>
      </c>
      <c r="W1411" t="s">
        <v>1927</v>
      </c>
      <c r="X1411">
        <v>4</v>
      </c>
      <c r="AB1411" s="77">
        <f t="shared" ref="AB1411:AB1474" si="22">L1411*$AE$17</f>
        <v>320</v>
      </c>
    </row>
    <row r="1412" spans="1:28" x14ac:dyDescent="0.3">
      <c r="A1412" s="34">
        <v>43050</v>
      </c>
      <c r="B1412">
        <v>1159</v>
      </c>
      <c r="C1412" t="s">
        <v>1282</v>
      </c>
      <c r="D1412" t="s">
        <v>1283</v>
      </c>
      <c r="E1412">
        <v>38</v>
      </c>
      <c r="F1412" t="s">
        <v>1304</v>
      </c>
      <c r="G1412" t="s">
        <v>1308</v>
      </c>
      <c r="H1412" t="s">
        <v>1510</v>
      </c>
      <c r="I1412" s="102">
        <v>0.88888888888888884</v>
      </c>
      <c r="J1412" t="s">
        <v>1386</v>
      </c>
      <c r="K1412" s="102">
        <v>0.64583333333333337</v>
      </c>
      <c r="L1412">
        <v>30</v>
      </c>
      <c r="M1412" t="s">
        <v>1326</v>
      </c>
      <c r="N1412" t="s">
        <v>1501</v>
      </c>
      <c r="O1412" s="102">
        <v>0.4861111111111111</v>
      </c>
      <c r="P1412">
        <v>80</v>
      </c>
      <c r="Q1412">
        <v>93</v>
      </c>
      <c r="R1412" s="102">
        <v>0</v>
      </c>
      <c r="S1412">
        <v>67</v>
      </c>
      <c r="T1412" s="102">
        <v>0.56944444444444442</v>
      </c>
      <c r="U1412" t="s">
        <v>1572</v>
      </c>
      <c r="V1412">
        <v>0</v>
      </c>
      <c r="W1412" t="s">
        <v>1402</v>
      </c>
      <c r="X1412">
        <v>24</v>
      </c>
      <c r="AB1412" s="77">
        <f t="shared" si="22"/>
        <v>300</v>
      </c>
    </row>
    <row r="1413" spans="1:28" x14ac:dyDescent="0.3">
      <c r="A1413" s="34">
        <v>43051</v>
      </c>
      <c r="B1413">
        <v>1159</v>
      </c>
      <c r="C1413" t="s">
        <v>1282</v>
      </c>
      <c r="D1413" t="s">
        <v>1283</v>
      </c>
      <c r="E1413">
        <v>38</v>
      </c>
      <c r="F1413" t="s">
        <v>1556</v>
      </c>
      <c r="G1413" t="s">
        <v>1431</v>
      </c>
      <c r="H1413" t="s">
        <v>1428</v>
      </c>
      <c r="I1413" s="102">
        <v>6.9444444444444441E-3</v>
      </c>
      <c r="J1413" t="s">
        <v>1721</v>
      </c>
      <c r="K1413" s="102">
        <v>0.52083333333333337</v>
      </c>
      <c r="L1413">
        <v>30</v>
      </c>
      <c r="M1413" t="s">
        <v>1340</v>
      </c>
      <c r="N1413" t="s">
        <v>1671</v>
      </c>
      <c r="O1413" s="102">
        <v>0.60416666666666663</v>
      </c>
      <c r="P1413">
        <v>80</v>
      </c>
      <c r="Q1413">
        <v>92</v>
      </c>
      <c r="R1413" t="s">
        <v>51</v>
      </c>
      <c r="S1413">
        <v>67</v>
      </c>
      <c r="T1413" s="102">
        <v>0.47222222222222227</v>
      </c>
      <c r="U1413" t="s">
        <v>1402</v>
      </c>
      <c r="V1413">
        <v>0</v>
      </c>
      <c r="W1413" t="s">
        <v>1639</v>
      </c>
      <c r="X1413">
        <v>14</v>
      </c>
      <c r="AB1413" s="77">
        <f t="shared" si="22"/>
        <v>300</v>
      </c>
    </row>
    <row r="1414" spans="1:28" x14ac:dyDescent="0.3">
      <c r="A1414" s="34">
        <v>43052</v>
      </c>
      <c r="B1414">
        <v>1159</v>
      </c>
      <c r="C1414" t="s">
        <v>1282</v>
      </c>
      <c r="D1414" t="s">
        <v>1283</v>
      </c>
      <c r="E1414">
        <v>38</v>
      </c>
      <c r="F1414" t="s">
        <v>1333</v>
      </c>
      <c r="G1414" t="s">
        <v>1308</v>
      </c>
      <c r="H1414" t="s">
        <v>1436</v>
      </c>
      <c r="I1414" s="102">
        <v>0.99930555555555556</v>
      </c>
      <c r="J1414" t="s">
        <v>1544</v>
      </c>
      <c r="K1414" s="102">
        <v>6.9444444444444441E-3</v>
      </c>
      <c r="L1414">
        <v>35</v>
      </c>
      <c r="M1414" t="s">
        <v>1340</v>
      </c>
      <c r="N1414" t="s">
        <v>1658</v>
      </c>
      <c r="O1414" s="102">
        <v>0.22222222222222221</v>
      </c>
      <c r="P1414">
        <v>69</v>
      </c>
      <c r="Q1414">
        <v>87</v>
      </c>
      <c r="R1414" s="102">
        <v>0.99930555555555556</v>
      </c>
      <c r="S1414">
        <v>59</v>
      </c>
      <c r="T1414" s="102">
        <v>0.4861111111111111</v>
      </c>
      <c r="U1414" t="s">
        <v>1576</v>
      </c>
      <c r="V1414" t="s">
        <v>51</v>
      </c>
      <c r="W1414" t="s">
        <v>1911</v>
      </c>
      <c r="X1414">
        <v>4</v>
      </c>
      <c r="AB1414" s="77">
        <f t="shared" si="22"/>
        <v>350</v>
      </c>
    </row>
    <row r="1415" spans="1:28" x14ac:dyDescent="0.3">
      <c r="A1415" s="34">
        <v>43053</v>
      </c>
      <c r="B1415">
        <v>1159</v>
      </c>
      <c r="C1415" t="s">
        <v>1282</v>
      </c>
      <c r="D1415" t="s">
        <v>1283</v>
      </c>
      <c r="E1415">
        <v>38</v>
      </c>
      <c r="F1415" t="s">
        <v>1434</v>
      </c>
      <c r="G1415" t="s">
        <v>1308</v>
      </c>
      <c r="H1415" t="s">
        <v>1443</v>
      </c>
      <c r="I1415" s="102">
        <v>0.99930555555555556</v>
      </c>
      <c r="J1415" t="s">
        <v>1574</v>
      </c>
      <c r="K1415" s="102">
        <v>0.4861111111111111</v>
      </c>
      <c r="L1415">
        <v>0</v>
      </c>
      <c r="M1415" t="s">
        <v>1561</v>
      </c>
      <c r="N1415" t="s">
        <v>1356</v>
      </c>
      <c r="O1415" s="102">
        <v>0.57638888888888895</v>
      </c>
      <c r="P1415">
        <v>74</v>
      </c>
      <c r="Q1415">
        <v>92</v>
      </c>
      <c r="R1415" t="s">
        <v>51</v>
      </c>
      <c r="S1415">
        <v>59</v>
      </c>
      <c r="T1415" s="102">
        <v>0.4861111111111111</v>
      </c>
      <c r="U1415" t="s">
        <v>1873</v>
      </c>
      <c r="V1415">
        <v>0</v>
      </c>
      <c r="W1415" t="s">
        <v>1560</v>
      </c>
      <c r="X1415">
        <v>23</v>
      </c>
      <c r="AB1415" s="77">
        <f t="shared" si="22"/>
        <v>0</v>
      </c>
    </row>
    <row r="1416" spans="1:28" x14ac:dyDescent="0.3">
      <c r="A1416" s="34">
        <v>43054</v>
      </c>
      <c r="B1416">
        <v>1159</v>
      </c>
      <c r="C1416" t="s">
        <v>1282</v>
      </c>
      <c r="D1416" t="s">
        <v>1283</v>
      </c>
      <c r="E1416">
        <v>38</v>
      </c>
      <c r="F1416" t="s">
        <v>1489</v>
      </c>
      <c r="G1416" t="s">
        <v>1308</v>
      </c>
      <c r="H1416" t="s">
        <v>1301</v>
      </c>
      <c r="I1416" s="102">
        <v>0.22222222222222221</v>
      </c>
      <c r="J1416" t="s">
        <v>1612</v>
      </c>
      <c r="K1416" s="102">
        <v>0.57638888888888895</v>
      </c>
      <c r="L1416">
        <v>16</v>
      </c>
      <c r="M1416" t="s">
        <v>1326</v>
      </c>
      <c r="N1416" t="s">
        <v>1359</v>
      </c>
      <c r="O1416" s="102">
        <v>0.25694444444444448</v>
      </c>
      <c r="P1416">
        <v>72</v>
      </c>
      <c r="Q1416">
        <v>92</v>
      </c>
      <c r="R1416" t="s">
        <v>51</v>
      </c>
      <c r="S1416">
        <v>55</v>
      </c>
      <c r="T1416" s="102">
        <v>0.5</v>
      </c>
      <c r="U1416" t="s">
        <v>1667</v>
      </c>
      <c r="V1416">
        <v>0</v>
      </c>
      <c r="W1416" t="s">
        <v>1312</v>
      </c>
      <c r="X1416" t="s">
        <v>51</v>
      </c>
      <c r="AB1416" s="77">
        <f t="shared" si="22"/>
        <v>160</v>
      </c>
    </row>
    <row r="1417" spans="1:28" x14ac:dyDescent="0.3">
      <c r="A1417" s="34">
        <v>43055</v>
      </c>
      <c r="B1417">
        <v>1159</v>
      </c>
      <c r="C1417" t="s">
        <v>1282</v>
      </c>
      <c r="D1417" t="s">
        <v>1283</v>
      </c>
      <c r="E1417">
        <v>38</v>
      </c>
      <c r="F1417" t="s">
        <v>1309</v>
      </c>
      <c r="G1417" t="s">
        <v>1308</v>
      </c>
      <c r="H1417" t="s">
        <v>1411</v>
      </c>
      <c r="I1417" s="102">
        <v>0.3125</v>
      </c>
      <c r="J1417" t="s">
        <v>1386</v>
      </c>
      <c r="K1417" s="102">
        <v>0.47222222222222227</v>
      </c>
      <c r="L1417">
        <v>22</v>
      </c>
      <c r="M1417" t="s">
        <v>1435</v>
      </c>
      <c r="N1417" t="s">
        <v>1391</v>
      </c>
      <c r="O1417" s="102">
        <v>0.1388888888888889</v>
      </c>
      <c r="P1417">
        <v>85</v>
      </c>
      <c r="Q1417">
        <v>93</v>
      </c>
      <c r="R1417" t="s">
        <v>51</v>
      </c>
      <c r="S1417">
        <v>68</v>
      </c>
      <c r="T1417" s="102">
        <v>0.47222222222222227</v>
      </c>
      <c r="U1417" t="s">
        <v>1692</v>
      </c>
      <c r="V1417">
        <v>23</v>
      </c>
      <c r="W1417" t="s">
        <v>1312</v>
      </c>
      <c r="X1417">
        <v>3</v>
      </c>
      <c r="AB1417" s="77">
        <f t="shared" si="22"/>
        <v>220</v>
      </c>
    </row>
    <row r="1418" spans="1:28" x14ac:dyDescent="0.3">
      <c r="A1418" s="34">
        <v>43056</v>
      </c>
      <c r="B1418">
        <v>1159</v>
      </c>
      <c r="C1418" t="s">
        <v>1282</v>
      </c>
      <c r="D1418" t="s">
        <v>1283</v>
      </c>
      <c r="E1418">
        <v>38</v>
      </c>
      <c r="F1418" t="s">
        <v>1506</v>
      </c>
      <c r="G1418" t="s">
        <v>1308</v>
      </c>
      <c r="H1418" t="s">
        <v>1493</v>
      </c>
      <c r="I1418" s="102">
        <v>0.15972222222222224</v>
      </c>
      <c r="J1418" t="s">
        <v>1586</v>
      </c>
      <c r="K1418" s="102">
        <v>0.4861111111111111</v>
      </c>
      <c r="L1418">
        <v>22</v>
      </c>
      <c r="M1418" t="s">
        <v>1296</v>
      </c>
      <c r="N1418" t="s">
        <v>1391</v>
      </c>
      <c r="O1418" s="102">
        <v>8.3333333333333329E-2</v>
      </c>
      <c r="P1418">
        <v>82</v>
      </c>
      <c r="Q1418">
        <v>93</v>
      </c>
      <c r="R1418" t="s">
        <v>51</v>
      </c>
      <c r="S1418">
        <v>67</v>
      </c>
      <c r="T1418" s="102">
        <v>0.49305555555555558</v>
      </c>
      <c r="U1418" t="s">
        <v>1911</v>
      </c>
      <c r="V1418">
        <v>22</v>
      </c>
      <c r="W1418" t="s">
        <v>1558</v>
      </c>
      <c r="X1418">
        <v>4</v>
      </c>
      <c r="AB1418" s="77">
        <f t="shared" si="22"/>
        <v>220</v>
      </c>
    </row>
    <row r="1419" spans="1:28" x14ac:dyDescent="0.3">
      <c r="A1419" s="34">
        <v>43057</v>
      </c>
      <c r="B1419">
        <v>1159</v>
      </c>
      <c r="C1419" t="s">
        <v>1282</v>
      </c>
      <c r="D1419" t="s">
        <v>1283</v>
      </c>
      <c r="E1419">
        <v>38</v>
      </c>
      <c r="F1419" t="s">
        <v>1428</v>
      </c>
      <c r="G1419" t="s">
        <v>1308</v>
      </c>
      <c r="H1419" t="s">
        <v>1297</v>
      </c>
      <c r="I1419" s="102">
        <v>0.3125</v>
      </c>
      <c r="J1419" t="s">
        <v>1399</v>
      </c>
      <c r="K1419" s="102">
        <v>0.5</v>
      </c>
      <c r="L1419">
        <v>7</v>
      </c>
      <c r="M1419" t="s">
        <v>1301</v>
      </c>
      <c r="N1419" t="s">
        <v>1436</v>
      </c>
      <c r="O1419" s="102">
        <v>0.61111111111111105</v>
      </c>
      <c r="P1419">
        <v>87</v>
      </c>
      <c r="Q1419">
        <v>93</v>
      </c>
      <c r="R1419" t="s">
        <v>51</v>
      </c>
      <c r="S1419">
        <v>74</v>
      </c>
      <c r="T1419" s="102">
        <v>0.51388888888888895</v>
      </c>
      <c r="U1419" t="s">
        <v>1689</v>
      </c>
      <c r="V1419">
        <v>10</v>
      </c>
      <c r="W1419" t="s">
        <v>1566</v>
      </c>
      <c r="X1419">
        <v>15</v>
      </c>
      <c r="AB1419" s="77">
        <f t="shared" si="22"/>
        <v>70</v>
      </c>
    </row>
    <row r="1420" spans="1:28" x14ac:dyDescent="0.3">
      <c r="A1420" s="34">
        <v>43058</v>
      </c>
      <c r="B1420">
        <v>1159</v>
      </c>
      <c r="C1420" t="s">
        <v>1282</v>
      </c>
      <c r="D1420" t="s">
        <v>1283</v>
      </c>
      <c r="E1420">
        <v>38</v>
      </c>
      <c r="F1420" t="s">
        <v>1489</v>
      </c>
      <c r="G1420" t="s">
        <v>1308</v>
      </c>
      <c r="H1420" t="s">
        <v>1347</v>
      </c>
      <c r="I1420" s="102">
        <v>0.30555555555555552</v>
      </c>
      <c r="J1420" t="s">
        <v>1574</v>
      </c>
      <c r="K1420" s="102">
        <v>0.61805555555555558</v>
      </c>
      <c r="L1420">
        <v>8</v>
      </c>
      <c r="M1420" t="s">
        <v>1435</v>
      </c>
      <c r="N1420" t="s">
        <v>1322</v>
      </c>
      <c r="O1420" s="102">
        <v>0.65972222222222221</v>
      </c>
      <c r="P1420">
        <v>80</v>
      </c>
      <c r="Q1420">
        <v>93</v>
      </c>
      <c r="R1420" t="s">
        <v>51</v>
      </c>
      <c r="S1420">
        <v>62</v>
      </c>
      <c r="T1420" s="102">
        <v>0.51388888888888895</v>
      </c>
      <c r="U1420" t="s">
        <v>1514</v>
      </c>
      <c r="V1420">
        <v>10</v>
      </c>
      <c r="W1420" t="s">
        <v>1311</v>
      </c>
      <c r="X1420">
        <v>16</v>
      </c>
      <c r="AB1420" s="77">
        <f t="shared" si="22"/>
        <v>80</v>
      </c>
    </row>
    <row r="1421" spans="1:28" x14ac:dyDescent="0.3">
      <c r="A1421" s="34">
        <v>43059</v>
      </c>
      <c r="B1421">
        <v>1159</v>
      </c>
      <c r="C1421" t="s">
        <v>1282</v>
      </c>
      <c r="D1421" t="s">
        <v>1283</v>
      </c>
      <c r="E1421">
        <v>38</v>
      </c>
      <c r="F1421" t="s">
        <v>1294</v>
      </c>
      <c r="G1421" t="s">
        <v>1308</v>
      </c>
      <c r="H1421" t="s">
        <v>1340</v>
      </c>
      <c r="I1421" s="102">
        <v>0.11805555555555557</v>
      </c>
      <c r="J1421" t="s">
        <v>1530</v>
      </c>
      <c r="K1421" s="102">
        <v>0.47916666666666669</v>
      </c>
      <c r="L1421">
        <v>22</v>
      </c>
      <c r="M1421" t="s">
        <v>1296</v>
      </c>
      <c r="N1421" t="s">
        <v>1327</v>
      </c>
      <c r="O1421" s="102">
        <v>0.98611111111111116</v>
      </c>
      <c r="P1421">
        <v>72</v>
      </c>
      <c r="Q1421">
        <v>90</v>
      </c>
      <c r="R1421" t="s">
        <v>51</v>
      </c>
      <c r="S1421">
        <v>57</v>
      </c>
      <c r="T1421" s="102">
        <v>0.47916666666666669</v>
      </c>
      <c r="U1421" t="s">
        <v>1569</v>
      </c>
      <c r="V1421">
        <v>0</v>
      </c>
      <c r="W1421" t="s">
        <v>1675</v>
      </c>
      <c r="X1421">
        <v>15</v>
      </c>
      <c r="AB1421" s="77">
        <f t="shared" si="22"/>
        <v>220</v>
      </c>
    </row>
    <row r="1422" spans="1:28" x14ac:dyDescent="0.3">
      <c r="A1422" s="34">
        <v>43060</v>
      </c>
      <c r="B1422">
        <v>1159</v>
      </c>
      <c r="C1422" t="s">
        <v>1282</v>
      </c>
      <c r="D1422" t="s">
        <v>1283</v>
      </c>
      <c r="E1422">
        <v>38</v>
      </c>
      <c r="F1422" t="s">
        <v>1354</v>
      </c>
      <c r="G1422" t="s">
        <v>1308</v>
      </c>
      <c r="H1422" t="s">
        <v>1464</v>
      </c>
      <c r="I1422" s="102">
        <v>0.97916666666666663</v>
      </c>
      <c r="J1422" t="s">
        <v>1597</v>
      </c>
      <c r="K1422" s="102">
        <v>0.53472222222222221</v>
      </c>
      <c r="L1422">
        <v>21</v>
      </c>
      <c r="M1422" t="s">
        <v>1435</v>
      </c>
      <c r="N1422" t="s">
        <v>1357</v>
      </c>
      <c r="O1422" s="102">
        <v>0.86111111111111116</v>
      </c>
      <c r="P1422">
        <v>75</v>
      </c>
      <c r="Q1422">
        <v>91</v>
      </c>
      <c r="R1422" s="102">
        <v>0.78472222222222221</v>
      </c>
      <c r="S1422">
        <v>46</v>
      </c>
      <c r="T1422" s="102">
        <v>0.52777777777777779</v>
      </c>
      <c r="U1422" t="s">
        <v>1398</v>
      </c>
      <c r="V1422">
        <v>0</v>
      </c>
      <c r="W1422" t="s">
        <v>1711</v>
      </c>
      <c r="X1422">
        <v>24</v>
      </c>
      <c r="AB1422" s="77">
        <f t="shared" si="22"/>
        <v>210</v>
      </c>
    </row>
    <row r="1423" spans="1:28" x14ac:dyDescent="0.3">
      <c r="A1423" s="34">
        <v>43061</v>
      </c>
      <c r="B1423">
        <v>1159</v>
      </c>
      <c r="C1423" t="s">
        <v>1282</v>
      </c>
      <c r="D1423" t="s">
        <v>1283</v>
      </c>
      <c r="E1423">
        <v>38</v>
      </c>
      <c r="F1423" t="s">
        <v>1651</v>
      </c>
      <c r="G1423" t="s">
        <v>1308</v>
      </c>
      <c r="H1423" t="s">
        <v>1522</v>
      </c>
      <c r="I1423" s="102">
        <v>1.3888888888888888E-2</v>
      </c>
      <c r="J1423" t="s">
        <v>1899</v>
      </c>
      <c r="K1423" s="102">
        <v>0.56944444444444442</v>
      </c>
      <c r="L1423">
        <v>22</v>
      </c>
      <c r="M1423" t="s">
        <v>1431</v>
      </c>
      <c r="N1423" t="s">
        <v>1536</v>
      </c>
      <c r="O1423" s="102">
        <v>0.5625</v>
      </c>
      <c r="P1423">
        <v>33</v>
      </c>
      <c r="Q1423">
        <v>84</v>
      </c>
      <c r="R1423" s="102">
        <v>6.9444444444444441E-3</v>
      </c>
      <c r="S1423">
        <v>28</v>
      </c>
      <c r="T1423" t="s">
        <v>51</v>
      </c>
      <c r="U1423" t="s">
        <v>1711</v>
      </c>
      <c r="V1423">
        <v>0</v>
      </c>
      <c r="W1423" t="s">
        <v>1803</v>
      </c>
      <c r="X1423">
        <v>20</v>
      </c>
      <c r="AB1423" s="77">
        <f t="shared" si="22"/>
        <v>220</v>
      </c>
    </row>
    <row r="1424" spans="1:28" x14ac:dyDescent="0.3">
      <c r="A1424" s="34">
        <v>43062</v>
      </c>
      <c r="B1424">
        <v>1159</v>
      </c>
      <c r="C1424" t="s">
        <v>1282</v>
      </c>
      <c r="D1424" t="s">
        <v>1283</v>
      </c>
      <c r="E1424">
        <v>38</v>
      </c>
      <c r="F1424" t="s">
        <v>1597</v>
      </c>
      <c r="G1424" t="s">
        <v>1308</v>
      </c>
      <c r="H1424" t="s">
        <v>1419</v>
      </c>
      <c r="I1424" s="102">
        <v>0.82638888888888884</v>
      </c>
      <c r="J1424" t="s">
        <v>1507</v>
      </c>
      <c r="K1424" s="102">
        <v>1.3888888888888888E-2</v>
      </c>
      <c r="L1424">
        <v>22</v>
      </c>
      <c r="M1424" t="s">
        <v>1335</v>
      </c>
      <c r="N1424" t="s">
        <v>1501</v>
      </c>
      <c r="O1424" s="102">
        <v>4.1666666666666664E-2</v>
      </c>
      <c r="P1424">
        <v>85</v>
      </c>
      <c r="Q1424">
        <v>91</v>
      </c>
      <c r="R1424" t="s">
        <v>51</v>
      </c>
      <c r="S1424">
        <v>30</v>
      </c>
      <c r="T1424" s="102">
        <v>0</v>
      </c>
      <c r="U1424" t="s">
        <v>1528</v>
      </c>
      <c r="V1424">
        <v>24</v>
      </c>
      <c r="W1424" t="s">
        <v>1884</v>
      </c>
      <c r="X1424">
        <v>1</v>
      </c>
      <c r="AB1424" s="77">
        <f t="shared" si="22"/>
        <v>220</v>
      </c>
    </row>
    <row r="1425" spans="1:28" x14ac:dyDescent="0.3">
      <c r="A1425" s="34">
        <v>43063</v>
      </c>
      <c r="B1425">
        <v>1159</v>
      </c>
      <c r="C1425" t="s">
        <v>1282</v>
      </c>
      <c r="D1425" t="s">
        <v>1283</v>
      </c>
      <c r="E1425">
        <v>38</v>
      </c>
      <c r="F1425" t="s">
        <v>1357</v>
      </c>
      <c r="G1425" t="s">
        <v>1357</v>
      </c>
      <c r="H1425" t="s">
        <v>1302</v>
      </c>
      <c r="I1425" t="s">
        <v>51</v>
      </c>
      <c r="J1425" t="s">
        <v>1328</v>
      </c>
      <c r="K1425" s="102">
        <v>4.1666666666666664E-2</v>
      </c>
      <c r="L1425">
        <v>2</v>
      </c>
      <c r="M1425" t="s">
        <v>1703</v>
      </c>
      <c r="N1425" t="s">
        <v>1333</v>
      </c>
      <c r="O1425" s="102">
        <v>0.98611111111111116</v>
      </c>
      <c r="P1425">
        <v>90</v>
      </c>
      <c r="Q1425">
        <v>93</v>
      </c>
      <c r="R1425" t="s">
        <v>51</v>
      </c>
      <c r="S1425">
        <v>71</v>
      </c>
      <c r="T1425" t="s">
        <v>51</v>
      </c>
      <c r="U1425" t="s">
        <v>1479</v>
      </c>
      <c r="V1425">
        <v>24</v>
      </c>
      <c r="W1425" t="s">
        <v>1699</v>
      </c>
      <c r="X1425">
        <v>1</v>
      </c>
      <c r="AB1425" s="77">
        <f t="shared" si="22"/>
        <v>20</v>
      </c>
    </row>
    <row r="1426" spans="1:28" x14ac:dyDescent="0.3">
      <c r="A1426" s="34">
        <v>43064</v>
      </c>
      <c r="B1426">
        <v>1159</v>
      </c>
      <c r="C1426" t="s">
        <v>1282</v>
      </c>
      <c r="D1426" t="s">
        <v>1283</v>
      </c>
      <c r="E1426">
        <v>38</v>
      </c>
      <c r="F1426" t="s">
        <v>1440</v>
      </c>
      <c r="G1426" t="s">
        <v>1582</v>
      </c>
      <c r="H1426" t="s">
        <v>1582</v>
      </c>
      <c r="I1426" s="102">
        <v>0.99930555555555556</v>
      </c>
      <c r="J1426" t="s">
        <v>1383</v>
      </c>
      <c r="K1426" s="102">
        <v>2.0833333333333332E-2</v>
      </c>
      <c r="L1426">
        <v>26</v>
      </c>
      <c r="M1426" t="s">
        <v>1335</v>
      </c>
      <c r="N1426" t="s">
        <v>1506</v>
      </c>
      <c r="O1426" s="102">
        <v>0.34027777777777773</v>
      </c>
      <c r="P1426">
        <v>91</v>
      </c>
      <c r="Q1426">
        <v>93</v>
      </c>
      <c r="R1426" t="s">
        <v>51</v>
      </c>
      <c r="S1426">
        <v>84</v>
      </c>
      <c r="T1426" s="102">
        <v>0.88194444444444453</v>
      </c>
      <c r="U1426" t="s">
        <v>1575</v>
      </c>
      <c r="V1426">
        <v>23</v>
      </c>
      <c r="W1426" t="s">
        <v>1479</v>
      </c>
      <c r="X1426">
        <v>0</v>
      </c>
      <c r="AB1426" s="77">
        <f t="shared" si="22"/>
        <v>260</v>
      </c>
    </row>
    <row r="1427" spans="1:28" x14ac:dyDescent="0.3">
      <c r="A1427" s="34">
        <v>43065</v>
      </c>
      <c r="B1427">
        <v>1159</v>
      </c>
      <c r="C1427" t="s">
        <v>1282</v>
      </c>
      <c r="D1427" t="s">
        <v>1283</v>
      </c>
      <c r="E1427">
        <v>38</v>
      </c>
      <c r="F1427" t="s">
        <v>1351</v>
      </c>
      <c r="G1427" t="s">
        <v>1308</v>
      </c>
      <c r="H1427" t="s">
        <v>1415</v>
      </c>
      <c r="I1427" s="102">
        <v>0.99305555555555547</v>
      </c>
      <c r="J1427" t="s">
        <v>1577</v>
      </c>
      <c r="K1427" s="102">
        <v>0.53472222222222221</v>
      </c>
      <c r="L1427">
        <v>21</v>
      </c>
      <c r="M1427" t="s">
        <v>1296</v>
      </c>
      <c r="N1427" t="s">
        <v>1391</v>
      </c>
      <c r="O1427" s="102">
        <v>6.25E-2</v>
      </c>
      <c r="P1427">
        <v>79</v>
      </c>
      <c r="Q1427">
        <v>93</v>
      </c>
      <c r="R1427" t="s">
        <v>51</v>
      </c>
      <c r="S1427">
        <v>62</v>
      </c>
      <c r="T1427" s="102">
        <v>0.625</v>
      </c>
      <c r="U1427" t="s">
        <v>1608</v>
      </c>
      <c r="V1427">
        <v>10</v>
      </c>
      <c r="W1427" t="s">
        <v>1337</v>
      </c>
      <c r="X1427">
        <v>4</v>
      </c>
      <c r="AB1427" s="77">
        <f t="shared" si="22"/>
        <v>210</v>
      </c>
    </row>
    <row r="1428" spans="1:28" x14ac:dyDescent="0.3">
      <c r="A1428" s="34">
        <v>43066</v>
      </c>
      <c r="B1428">
        <v>1159</v>
      </c>
      <c r="C1428" t="s">
        <v>1282</v>
      </c>
      <c r="D1428" t="s">
        <v>1283</v>
      </c>
      <c r="E1428">
        <v>38</v>
      </c>
      <c r="F1428" t="s">
        <v>1322</v>
      </c>
      <c r="G1428" t="s">
        <v>1308</v>
      </c>
      <c r="H1428" t="s">
        <v>1682</v>
      </c>
      <c r="I1428" s="102">
        <v>0.23611111111111113</v>
      </c>
      <c r="J1428" t="s">
        <v>1422</v>
      </c>
      <c r="K1428" s="102">
        <v>0.45833333333333331</v>
      </c>
      <c r="L1428">
        <v>22</v>
      </c>
      <c r="M1428" t="s">
        <v>1435</v>
      </c>
      <c r="N1428" t="s">
        <v>1297</v>
      </c>
      <c r="O1428" s="102">
        <v>0.1875</v>
      </c>
      <c r="P1428">
        <v>81</v>
      </c>
      <c r="Q1428">
        <v>93</v>
      </c>
      <c r="R1428" t="s">
        <v>51</v>
      </c>
      <c r="S1428">
        <v>62</v>
      </c>
      <c r="T1428" s="102">
        <v>0.61111111111111105</v>
      </c>
      <c r="U1428" t="s">
        <v>1537</v>
      </c>
      <c r="V1428">
        <v>0</v>
      </c>
      <c r="W1428" t="s">
        <v>1566</v>
      </c>
      <c r="X1428" t="s">
        <v>51</v>
      </c>
      <c r="AB1428" s="77">
        <f t="shared" si="22"/>
        <v>220</v>
      </c>
    </row>
    <row r="1429" spans="1:28" x14ac:dyDescent="0.3">
      <c r="A1429" s="34">
        <v>43067</v>
      </c>
      <c r="B1429">
        <v>1159</v>
      </c>
      <c r="C1429" t="s">
        <v>1282</v>
      </c>
      <c r="D1429" t="s">
        <v>1283</v>
      </c>
      <c r="E1429">
        <v>38</v>
      </c>
      <c r="F1429" t="s">
        <v>1489</v>
      </c>
      <c r="G1429" t="s">
        <v>1341</v>
      </c>
      <c r="H1429" t="s">
        <v>1329</v>
      </c>
      <c r="I1429" s="102">
        <v>0.2638888888888889</v>
      </c>
      <c r="J1429" t="s">
        <v>1363</v>
      </c>
      <c r="K1429" s="102">
        <v>0.51388888888888895</v>
      </c>
      <c r="L1429">
        <v>27</v>
      </c>
      <c r="M1429" t="s">
        <v>1297</v>
      </c>
      <c r="N1429" t="s">
        <v>1658</v>
      </c>
      <c r="O1429" s="102">
        <v>0.75</v>
      </c>
      <c r="P1429">
        <v>80</v>
      </c>
      <c r="Q1429">
        <v>93</v>
      </c>
      <c r="R1429" t="s">
        <v>51</v>
      </c>
      <c r="S1429">
        <v>57</v>
      </c>
      <c r="T1429" s="102">
        <v>0.51388888888888895</v>
      </c>
      <c r="U1429" t="s">
        <v>1566</v>
      </c>
      <c r="V1429">
        <v>0</v>
      </c>
      <c r="W1429" t="s">
        <v>1680</v>
      </c>
      <c r="X1429">
        <v>24</v>
      </c>
      <c r="AB1429" s="77">
        <f t="shared" si="22"/>
        <v>270</v>
      </c>
    </row>
    <row r="1430" spans="1:28" x14ac:dyDescent="0.3">
      <c r="A1430" s="34">
        <v>43068</v>
      </c>
      <c r="B1430">
        <v>1159</v>
      </c>
      <c r="C1430" t="s">
        <v>1282</v>
      </c>
      <c r="D1430" t="s">
        <v>1283</v>
      </c>
      <c r="E1430">
        <v>38</v>
      </c>
      <c r="F1430" t="s">
        <v>1456</v>
      </c>
      <c r="G1430" t="s">
        <v>1527</v>
      </c>
      <c r="H1430" t="s">
        <v>1404</v>
      </c>
      <c r="I1430" s="102">
        <v>0.99930555555555556</v>
      </c>
      <c r="J1430" t="s">
        <v>1489</v>
      </c>
      <c r="K1430" s="102">
        <v>8.3333333333333329E-2</v>
      </c>
      <c r="L1430">
        <v>28</v>
      </c>
      <c r="M1430" t="s">
        <v>1435</v>
      </c>
      <c r="N1430" t="s">
        <v>1658</v>
      </c>
      <c r="O1430" s="102">
        <v>0.53472222222222221</v>
      </c>
      <c r="P1430">
        <v>88</v>
      </c>
      <c r="Q1430">
        <v>93</v>
      </c>
      <c r="R1430" t="s">
        <v>51</v>
      </c>
      <c r="S1430">
        <v>86</v>
      </c>
      <c r="T1430" s="102">
        <v>0.54861111111111105</v>
      </c>
      <c r="U1430" t="s">
        <v>1477</v>
      </c>
      <c r="V1430">
        <v>23</v>
      </c>
      <c r="W1430" t="s">
        <v>1717</v>
      </c>
      <c r="X1430">
        <v>6</v>
      </c>
      <c r="AB1430" s="77">
        <f t="shared" si="22"/>
        <v>280</v>
      </c>
    </row>
    <row r="1431" spans="1:28" x14ac:dyDescent="0.3">
      <c r="A1431" s="34">
        <v>43069</v>
      </c>
      <c r="B1431">
        <v>1159</v>
      </c>
      <c r="C1431" t="s">
        <v>1282</v>
      </c>
      <c r="D1431" t="s">
        <v>1283</v>
      </c>
      <c r="E1431">
        <v>38</v>
      </c>
      <c r="F1431" t="s">
        <v>1439</v>
      </c>
      <c r="G1431" t="s">
        <v>1899</v>
      </c>
      <c r="H1431" t="s">
        <v>1310</v>
      </c>
      <c r="I1431" s="102">
        <v>0.16666666666666666</v>
      </c>
      <c r="J1431" t="s">
        <v>1449</v>
      </c>
      <c r="K1431" s="102">
        <v>0.51388888888888895</v>
      </c>
      <c r="L1431">
        <v>28</v>
      </c>
      <c r="M1431" t="s">
        <v>1340</v>
      </c>
      <c r="N1431" t="s">
        <v>1357</v>
      </c>
      <c r="O1431" s="102">
        <v>0.75694444444444453</v>
      </c>
      <c r="P1431">
        <v>84</v>
      </c>
      <c r="Q1431">
        <v>93</v>
      </c>
      <c r="R1431" t="s">
        <v>51</v>
      </c>
      <c r="S1431">
        <v>72</v>
      </c>
      <c r="T1431" t="s">
        <v>51</v>
      </c>
      <c r="U1431" t="s">
        <v>1639</v>
      </c>
      <c r="V1431">
        <v>23</v>
      </c>
      <c r="W1431" t="s">
        <v>1370</v>
      </c>
      <c r="X1431">
        <v>0</v>
      </c>
      <c r="AB1431" s="77">
        <f t="shared" si="22"/>
        <v>280</v>
      </c>
    </row>
    <row r="1432" spans="1:28" x14ac:dyDescent="0.3">
      <c r="A1432" s="34">
        <v>43070</v>
      </c>
      <c r="B1432">
        <v>1159</v>
      </c>
      <c r="C1432" t="s">
        <v>1282</v>
      </c>
      <c r="D1432" t="s">
        <v>1283</v>
      </c>
      <c r="E1432">
        <v>38</v>
      </c>
      <c r="F1432" t="s">
        <v>1316</v>
      </c>
      <c r="G1432" t="s">
        <v>1356</v>
      </c>
      <c r="H1432" t="s">
        <v>1541</v>
      </c>
      <c r="I1432" s="102">
        <v>0.94444444444444453</v>
      </c>
      <c r="J1432" t="s">
        <v>1449</v>
      </c>
      <c r="K1432" s="102">
        <v>0.6875</v>
      </c>
      <c r="L1432">
        <v>32</v>
      </c>
      <c r="M1432" t="s">
        <v>1316</v>
      </c>
      <c r="N1432" t="s">
        <v>2026</v>
      </c>
      <c r="O1432" s="102">
        <v>0.27083333333333331</v>
      </c>
      <c r="P1432">
        <v>70</v>
      </c>
      <c r="Q1432">
        <v>93</v>
      </c>
      <c r="R1432" s="102">
        <v>0.20138888888888887</v>
      </c>
      <c r="S1432">
        <v>52</v>
      </c>
      <c r="T1432" s="102">
        <v>0.64583333333333337</v>
      </c>
      <c r="U1432" t="s">
        <v>1688</v>
      </c>
      <c r="V1432">
        <v>24</v>
      </c>
      <c r="W1432" t="s">
        <v>1602</v>
      </c>
      <c r="X1432">
        <v>6</v>
      </c>
      <c r="AB1432" s="77">
        <f t="shared" si="22"/>
        <v>320</v>
      </c>
    </row>
    <row r="1433" spans="1:28" x14ac:dyDescent="0.3">
      <c r="A1433" s="34">
        <v>43071</v>
      </c>
      <c r="B1433">
        <v>1159</v>
      </c>
      <c r="C1433" t="s">
        <v>1282</v>
      </c>
      <c r="D1433" t="s">
        <v>1283</v>
      </c>
      <c r="E1433">
        <v>38</v>
      </c>
      <c r="F1433" t="s">
        <v>1633</v>
      </c>
      <c r="G1433" t="s">
        <v>1453</v>
      </c>
      <c r="H1433" t="s">
        <v>1404</v>
      </c>
      <c r="I1433" s="102">
        <v>0.13194444444444445</v>
      </c>
      <c r="J1433" t="s">
        <v>1428</v>
      </c>
      <c r="K1433" s="102">
        <v>0.5</v>
      </c>
      <c r="L1433">
        <v>1</v>
      </c>
      <c r="M1433" t="s">
        <v>1347</v>
      </c>
      <c r="N1433" t="s">
        <v>1492</v>
      </c>
      <c r="O1433" s="102">
        <v>0.50694444444444442</v>
      </c>
      <c r="P1433">
        <v>87</v>
      </c>
      <c r="Q1433">
        <v>92</v>
      </c>
      <c r="R1433" t="s">
        <v>51</v>
      </c>
      <c r="S1433">
        <v>68</v>
      </c>
      <c r="T1433" s="102">
        <v>6.9444444444444434E-2</v>
      </c>
      <c r="U1433" t="s">
        <v>1927</v>
      </c>
      <c r="V1433">
        <v>24</v>
      </c>
      <c r="W1433" t="s">
        <v>1413</v>
      </c>
      <c r="X1433">
        <v>1</v>
      </c>
      <c r="AB1433" s="77">
        <f t="shared" si="22"/>
        <v>10</v>
      </c>
    </row>
    <row r="1434" spans="1:28" x14ac:dyDescent="0.3">
      <c r="A1434" s="34">
        <v>43072</v>
      </c>
      <c r="B1434">
        <v>1159</v>
      </c>
      <c r="C1434" t="s">
        <v>1282</v>
      </c>
      <c r="D1434" t="s">
        <v>1283</v>
      </c>
      <c r="E1434">
        <v>38</v>
      </c>
      <c r="F1434" t="s">
        <v>1484</v>
      </c>
      <c r="G1434" t="s">
        <v>1897</v>
      </c>
      <c r="H1434" t="s">
        <v>1541</v>
      </c>
      <c r="I1434" s="102">
        <v>0.29166666666666669</v>
      </c>
      <c r="J1434" t="s">
        <v>1546</v>
      </c>
      <c r="K1434" s="102">
        <v>0.61805555555555558</v>
      </c>
      <c r="L1434">
        <v>27</v>
      </c>
      <c r="M1434" t="s">
        <v>1431</v>
      </c>
      <c r="N1434" t="s">
        <v>1322</v>
      </c>
      <c r="O1434" s="102">
        <v>0.81944444444444453</v>
      </c>
      <c r="P1434">
        <v>84</v>
      </c>
      <c r="Q1434">
        <v>94</v>
      </c>
      <c r="R1434" s="102">
        <v>0.29166666666666669</v>
      </c>
      <c r="S1434">
        <v>72</v>
      </c>
      <c r="T1434" s="102">
        <v>0.61805555555555558</v>
      </c>
      <c r="U1434" t="s">
        <v>1423</v>
      </c>
      <c r="V1434">
        <v>24</v>
      </c>
      <c r="W1434" t="s">
        <v>1613</v>
      </c>
      <c r="X1434">
        <v>2</v>
      </c>
      <c r="AB1434" s="77">
        <f t="shared" si="22"/>
        <v>270</v>
      </c>
    </row>
    <row r="1435" spans="1:28" x14ac:dyDescent="0.3">
      <c r="A1435" s="34">
        <v>43073</v>
      </c>
      <c r="B1435">
        <v>1159</v>
      </c>
      <c r="C1435" t="s">
        <v>1282</v>
      </c>
      <c r="D1435" t="s">
        <v>1283</v>
      </c>
      <c r="E1435">
        <v>38</v>
      </c>
      <c r="F1435" t="s">
        <v>1339</v>
      </c>
      <c r="G1435" t="s">
        <v>1308</v>
      </c>
      <c r="H1435" t="s">
        <v>1376</v>
      </c>
      <c r="I1435" s="102">
        <v>0.95833333333333337</v>
      </c>
      <c r="J1435" t="s">
        <v>1497</v>
      </c>
      <c r="K1435" s="102">
        <v>0.52777777777777779</v>
      </c>
      <c r="L1435">
        <v>17</v>
      </c>
      <c r="M1435" t="s">
        <v>1296</v>
      </c>
      <c r="N1435" t="s">
        <v>1384</v>
      </c>
      <c r="O1435" s="102">
        <v>0.99930555555555556</v>
      </c>
      <c r="P1435">
        <v>85</v>
      </c>
      <c r="Q1435">
        <v>93</v>
      </c>
      <c r="R1435" t="s">
        <v>51</v>
      </c>
      <c r="S1435">
        <v>80</v>
      </c>
      <c r="T1435" s="102">
        <v>0.52777777777777779</v>
      </c>
      <c r="U1435" t="s">
        <v>2099</v>
      </c>
      <c r="V1435">
        <v>10</v>
      </c>
      <c r="W1435" t="s">
        <v>1864</v>
      </c>
      <c r="X1435">
        <v>1</v>
      </c>
      <c r="AB1435" s="77">
        <f t="shared" si="22"/>
        <v>170</v>
      </c>
    </row>
    <row r="1436" spans="1:28" x14ac:dyDescent="0.3">
      <c r="A1436" s="34">
        <v>43074</v>
      </c>
      <c r="B1436">
        <v>1159</v>
      </c>
      <c r="C1436" t="s">
        <v>1282</v>
      </c>
      <c r="D1436" t="s">
        <v>1283</v>
      </c>
      <c r="E1436">
        <v>38</v>
      </c>
      <c r="F1436" t="s">
        <v>1493</v>
      </c>
      <c r="G1436" t="s">
        <v>1308</v>
      </c>
      <c r="H1436" t="s">
        <v>1326</v>
      </c>
      <c r="I1436" s="102">
        <v>0.99930555555555556</v>
      </c>
      <c r="J1436" t="s">
        <v>1371</v>
      </c>
      <c r="K1436" s="102">
        <v>0.54861111111111105</v>
      </c>
      <c r="L1436">
        <v>8</v>
      </c>
      <c r="M1436" t="s">
        <v>1296</v>
      </c>
      <c r="N1436" t="s">
        <v>1348</v>
      </c>
      <c r="O1436" s="102">
        <v>0.66666666666666663</v>
      </c>
      <c r="P1436">
        <v>81</v>
      </c>
      <c r="Q1436">
        <v>93</v>
      </c>
      <c r="R1436" t="s">
        <v>51</v>
      </c>
      <c r="S1436">
        <v>63</v>
      </c>
      <c r="T1436" s="102">
        <v>0.60416666666666663</v>
      </c>
      <c r="U1436" t="s">
        <v>2100</v>
      </c>
      <c r="V1436">
        <v>0</v>
      </c>
      <c r="W1436" t="s">
        <v>1423</v>
      </c>
      <c r="X1436">
        <v>23</v>
      </c>
      <c r="AB1436" s="77">
        <f t="shared" si="22"/>
        <v>80</v>
      </c>
    </row>
    <row r="1437" spans="1:28" x14ac:dyDescent="0.3">
      <c r="A1437" s="34">
        <v>43075</v>
      </c>
      <c r="B1437">
        <v>1159</v>
      </c>
      <c r="C1437" t="s">
        <v>1282</v>
      </c>
      <c r="D1437" t="s">
        <v>1283</v>
      </c>
      <c r="E1437">
        <v>38</v>
      </c>
      <c r="F1437" t="s">
        <v>1316</v>
      </c>
      <c r="G1437" t="s">
        <v>1308</v>
      </c>
      <c r="H1437" t="s">
        <v>1554</v>
      </c>
      <c r="I1437" s="102">
        <v>0.31944444444444448</v>
      </c>
      <c r="J1437" t="s">
        <v>1313</v>
      </c>
      <c r="K1437" s="102">
        <v>0.51388888888888895</v>
      </c>
      <c r="L1437">
        <v>0</v>
      </c>
      <c r="M1437" t="s">
        <v>1329</v>
      </c>
      <c r="N1437" t="s">
        <v>1391</v>
      </c>
      <c r="O1437" t="s">
        <v>51</v>
      </c>
      <c r="P1437">
        <v>78</v>
      </c>
      <c r="Q1437">
        <v>93</v>
      </c>
      <c r="R1437" t="s">
        <v>51</v>
      </c>
      <c r="S1437">
        <v>53</v>
      </c>
      <c r="T1437" s="102">
        <v>0.51388888888888895</v>
      </c>
      <c r="U1437" t="s">
        <v>1472</v>
      </c>
      <c r="V1437">
        <v>0</v>
      </c>
      <c r="W1437" t="s">
        <v>1926</v>
      </c>
      <c r="X1437">
        <v>23</v>
      </c>
      <c r="AB1437" s="77">
        <f t="shared" si="22"/>
        <v>0</v>
      </c>
    </row>
    <row r="1438" spans="1:28" x14ac:dyDescent="0.3">
      <c r="A1438" s="34">
        <v>43076</v>
      </c>
      <c r="B1438">
        <v>1159</v>
      </c>
      <c r="C1438" t="s">
        <v>1282</v>
      </c>
      <c r="D1438" t="s">
        <v>1283</v>
      </c>
      <c r="E1438">
        <v>38</v>
      </c>
      <c r="F1438" t="s">
        <v>1552</v>
      </c>
      <c r="G1438" t="s">
        <v>1341</v>
      </c>
      <c r="H1438" t="s">
        <v>1603</v>
      </c>
      <c r="I1438" s="102">
        <v>2.7777777777777776E-2</v>
      </c>
      <c r="J1438" t="s">
        <v>1622</v>
      </c>
      <c r="K1438" s="102">
        <v>0.61111111111111105</v>
      </c>
      <c r="L1438">
        <v>29</v>
      </c>
      <c r="M1438" t="s">
        <v>1326</v>
      </c>
      <c r="N1438" t="s">
        <v>1286</v>
      </c>
      <c r="O1438" s="102">
        <v>0.76388888888888884</v>
      </c>
      <c r="P1438">
        <v>66</v>
      </c>
      <c r="Q1438">
        <v>93</v>
      </c>
      <c r="R1438" t="s">
        <v>51</v>
      </c>
      <c r="S1438">
        <v>56</v>
      </c>
      <c r="T1438" s="102">
        <v>0.46527777777777773</v>
      </c>
      <c r="U1438" t="s">
        <v>1424</v>
      </c>
      <c r="V1438">
        <v>0</v>
      </c>
      <c r="W1438" t="s">
        <v>1752</v>
      </c>
      <c r="X1438">
        <v>16</v>
      </c>
      <c r="AB1438" s="77">
        <f t="shared" si="22"/>
        <v>290</v>
      </c>
    </row>
    <row r="1439" spans="1:28" x14ac:dyDescent="0.3">
      <c r="A1439" s="34">
        <v>43077</v>
      </c>
      <c r="B1439">
        <v>1159</v>
      </c>
      <c r="C1439" t="s">
        <v>1282</v>
      </c>
      <c r="D1439" t="s">
        <v>1283</v>
      </c>
      <c r="E1439">
        <v>38</v>
      </c>
      <c r="F1439" t="s">
        <v>1486</v>
      </c>
      <c r="G1439" t="s">
        <v>1742</v>
      </c>
      <c r="H1439" t="s">
        <v>1481</v>
      </c>
      <c r="I1439" s="102">
        <v>0.99930555555555556</v>
      </c>
      <c r="J1439" t="s">
        <v>1574</v>
      </c>
      <c r="K1439" s="102">
        <v>6.9444444444444441E-3</v>
      </c>
      <c r="L1439">
        <v>31</v>
      </c>
      <c r="M1439" t="s">
        <v>1326</v>
      </c>
      <c r="N1439" t="s">
        <v>1544</v>
      </c>
      <c r="O1439" s="102">
        <v>0.1388888888888889</v>
      </c>
      <c r="P1439">
        <v>94</v>
      </c>
      <c r="Q1439">
        <v>94</v>
      </c>
      <c r="R1439" t="s">
        <v>51</v>
      </c>
      <c r="S1439">
        <v>87</v>
      </c>
      <c r="T1439" s="102">
        <v>0</v>
      </c>
      <c r="U1439" t="s">
        <v>1405</v>
      </c>
      <c r="V1439">
        <v>22</v>
      </c>
      <c r="W1439" t="s">
        <v>1581</v>
      </c>
      <c r="X1439">
        <v>0</v>
      </c>
      <c r="AB1439" s="77">
        <f t="shared" si="22"/>
        <v>310</v>
      </c>
    </row>
    <row r="1440" spans="1:28" x14ac:dyDescent="0.3">
      <c r="A1440" s="34">
        <v>43078</v>
      </c>
      <c r="B1440">
        <v>1159</v>
      </c>
      <c r="C1440" t="s">
        <v>1282</v>
      </c>
      <c r="D1440" t="s">
        <v>1283</v>
      </c>
      <c r="E1440">
        <v>38</v>
      </c>
      <c r="F1440" t="s">
        <v>1521</v>
      </c>
      <c r="G1440" t="s">
        <v>1404</v>
      </c>
      <c r="H1440" t="s">
        <v>1436</v>
      </c>
      <c r="I1440" t="s">
        <v>51</v>
      </c>
      <c r="J1440" t="s">
        <v>1549</v>
      </c>
      <c r="K1440" s="102">
        <v>0.91666666666666663</v>
      </c>
      <c r="L1440">
        <v>27</v>
      </c>
      <c r="M1440" t="s">
        <v>1288</v>
      </c>
      <c r="N1440" t="s">
        <v>1380</v>
      </c>
      <c r="O1440" s="102">
        <v>0.77777777777777779</v>
      </c>
      <c r="P1440">
        <v>93</v>
      </c>
      <c r="Q1440">
        <v>94</v>
      </c>
      <c r="R1440" s="102">
        <v>0.75</v>
      </c>
      <c r="S1440">
        <v>65</v>
      </c>
      <c r="T1440" s="102">
        <v>0.91666666666666663</v>
      </c>
      <c r="U1440" t="s">
        <v>1424</v>
      </c>
      <c r="V1440">
        <v>0</v>
      </c>
      <c r="W1440" t="s">
        <v>1711</v>
      </c>
      <c r="X1440">
        <v>24</v>
      </c>
      <c r="AB1440" s="77">
        <f t="shared" si="22"/>
        <v>270</v>
      </c>
    </row>
    <row r="1441" spans="1:28" x14ac:dyDescent="0.3">
      <c r="A1441" s="34">
        <v>43079</v>
      </c>
      <c r="B1441">
        <v>1159</v>
      </c>
      <c r="C1441" t="s">
        <v>1282</v>
      </c>
      <c r="D1441" t="s">
        <v>1283</v>
      </c>
      <c r="E1441">
        <v>38</v>
      </c>
      <c r="F1441" t="s">
        <v>1556</v>
      </c>
      <c r="G1441" t="s">
        <v>1924</v>
      </c>
      <c r="H1441" t="s">
        <v>1814</v>
      </c>
      <c r="I1441" s="102">
        <v>0.98611111111111116</v>
      </c>
      <c r="J1441" t="s">
        <v>1704</v>
      </c>
      <c r="K1441" s="102">
        <v>0.35416666666666669</v>
      </c>
      <c r="L1441">
        <v>31</v>
      </c>
      <c r="M1441" t="s">
        <v>1347</v>
      </c>
      <c r="N1441" t="s">
        <v>1647</v>
      </c>
      <c r="O1441" s="102">
        <v>0.92361111111111116</v>
      </c>
      <c r="P1441">
        <v>80</v>
      </c>
      <c r="Q1441">
        <v>93</v>
      </c>
      <c r="R1441" t="s">
        <v>51</v>
      </c>
      <c r="S1441">
        <v>56</v>
      </c>
      <c r="T1441" t="s">
        <v>51</v>
      </c>
      <c r="U1441" t="s">
        <v>1711</v>
      </c>
      <c r="V1441">
        <v>0</v>
      </c>
      <c r="W1441" t="s">
        <v>2101</v>
      </c>
      <c r="X1441">
        <v>22</v>
      </c>
      <c r="AB1441" s="77">
        <f t="shared" si="22"/>
        <v>310</v>
      </c>
    </row>
    <row r="1442" spans="1:28" x14ac:dyDescent="0.3">
      <c r="A1442" s="34">
        <v>43080</v>
      </c>
      <c r="B1442">
        <v>1159</v>
      </c>
      <c r="C1442" t="s">
        <v>1282</v>
      </c>
      <c r="D1442" t="s">
        <v>1283</v>
      </c>
      <c r="E1442">
        <v>38</v>
      </c>
      <c r="F1442" t="s">
        <v>1418</v>
      </c>
      <c r="G1442" t="s">
        <v>1377</v>
      </c>
      <c r="H1442" t="s">
        <v>1470</v>
      </c>
      <c r="I1442" s="102">
        <v>0.625</v>
      </c>
      <c r="J1442" t="s">
        <v>1319</v>
      </c>
      <c r="K1442" s="102">
        <v>6.25E-2</v>
      </c>
      <c r="L1442">
        <v>32</v>
      </c>
      <c r="M1442" t="s">
        <v>1456</v>
      </c>
      <c r="N1442" t="s">
        <v>1365</v>
      </c>
      <c r="O1442" s="102">
        <v>0.86111111111111116</v>
      </c>
      <c r="P1442">
        <v>79</v>
      </c>
      <c r="Q1442">
        <v>92</v>
      </c>
      <c r="R1442" s="102">
        <v>0</v>
      </c>
      <c r="S1442">
        <v>62</v>
      </c>
      <c r="T1442" s="102">
        <v>0.86805555555555547</v>
      </c>
      <c r="U1442" t="s">
        <v>1760</v>
      </c>
      <c r="V1442">
        <v>24</v>
      </c>
      <c r="W1442" t="s">
        <v>2102</v>
      </c>
      <c r="X1442">
        <v>1</v>
      </c>
      <c r="AB1442" s="77">
        <f t="shared" si="22"/>
        <v>320</v>
      </c>
    </row>
    <row r="1443" spans="1:28" x14ac:dyDescent="0.3">
      <c r="A1443" s="34">
        <v>43081</v>
      </c>
      <c r="B1443">
        <v>1159</v>
      </c>
      <c r="C1443" t="s">
        <v>1282</v>
      </c>
      <c r="D1443" t="s">
        <v>1283</v>
      </c>
      <c r="E1443">
        <v>38</v>
      </c>
      <c r="F1443" t="s">
        <v>1484</v>
      </c>
      <c r="G1443" t="s">
        <v>1308</v>
      </c>
      <c r="H1443" t="s">
        <v>1340</v>
      </c>
      <c r="I1443" s="102">
        <v>0.24305555555555555</v>
      </c>
      <c r="J1443" t="s">
        <v>1354</v>
      </c>
      <c r="K1443" s="102">
        <v>0.58333333333333337</v>
      </c>
      <c r="L1443">
        <v>28</v>
      </c>
      <c r="M1443" t="s">
        <v>1326</v>
      </c>
      <c r="N1443" t="s">
        <v>1501</v>
      </c>
      <c r="O1443" s="102">
        <v>4.1666666666666664E-2</v>
      </c>
      <c r="P1443">
        <v>80</v>
      </c>
      <c r="Q1443">
        <v>91</v>
      </c>
      <c r="R1443" t="s">
        <v>51</v>
      </c>
      <c r="S1443">
        <v>65</v>
      </c>
      <c r="T1443" s="102">
        <v>0.56944444444444442</v>
      </c>
      <c r="U1443" t="s">
        <v>1687</v>
      </c>
      <c r="V1443">
        <v>23</v>
      </c>
      <c r="W1443" t="s">
        <v>1387</v>
      </c>
      <c r="X1443">
        <v>0</v>
      </c>
      <c r="AB1443" s="77">
        <f t="shared" si="22"/>
        <v>280</v>
      </c>
    </row>
    <row r="1444" spans="1:28" x14ac:dyDescent="0.3">
      <c r="A1444" s="34">
        <v>43082</v>
      </c>
      <c r="B1444">
        <v>1159</v>
      </c>
      <c r="C1444" t="s">
        <v>1282</v>
      </c>
      <c r="D1444" t="s">
        <v>1283</v>
      </c>
      <c r="E1444">
        <v>38</v>
      </c>
      <c r="F1444" t="s">
        <v>1362</v>
      </c>
      <c r="G1444" t="s">
        <v>1586</v>
      </c>
      <c r="H1444" t="s">
        <v>1603</v>
      </c>
      <c r="I1444" s="102">
        <v>1.3888888888888888E-2</v>
      </c>
      <c r="J1444" t="s">
        <v>1721</v>
      </c>
      <c r="K1444" s="102">
        <v>0.77083333333333337</v>
      </c>
      <c r="L1444">
        <v>28</v>
      </c>
      <c r="M1444" t="s">
        <v>1288</v>
      </c>
      <c r="N1444" t="s">
        <v>1399</v>
      </c>
      <c r="O1444" s="102">
        <v>0.99305555555555547</v>
      </c>
      <c r="P1444">
        <v>72</v>
      </c>
      <c r="Q1444">
        <v>93</v>
      </c>
      <c r="R1444" t="s">
        <v>51</v>
      </c>
      <c r="S1444">
        <v>66</v>
      </c>
      <c r="T1444" s="102">
        <v>0.67361111111111116</v>
      </c>
      <c r="U1444" t="s">
        <v>1373</v>
      </c>
      <c r="V1444">
        <v>0</v>
      </c>
      <c r="W1444" t="s">
        <v>1695</v>
      </c>
      <c r="X1444">
        <v>15</v>
      </c>
      <c r="AB1444" s="77">
        <f t="shared" si="22"/>
        <v>280</v>
      </c>
    </row>
    <row r="1445" spans="1:28" x14ac:dyDescent="0.3">
      <c r="A1445" s="34">
        <v>43083</v>
      </c>
      <c r="B1445">
        <v>1159</v>
      </c>
      <c r="C1445" t="s">
        <v>1282</v>
      </c>
      <c r="D1445" t="s">
        <v>1283</v>
      </c>
      <c r="E1445">
        <v>38</v>
      </c>
      <c r="F1445" t="s">
        <v>1304</v>
      </c>
      <c r="G1445" t="s">
        <v>1470</v>
      </c>
      <c r="H1445" t="s">
        <v>1325</v>
      </c>
      <c r="I1445" s="102">
        <v>0.29166666666666669</v>
      </c>
      <c r="J1445" t="s">
        <v>1671</v>
      </c>
      <c r="K1445" s="102">
        <v>0.5625</v>
      </c>
      <c r="L1445">
        <v>29</v>
      </c>
      <c r="M1445" t="s">
        <v>1561</v>
      </c>
      <c r="N1445" t="s">
        <v>1527</v>
      </c>
      <c r="O1445" s="102">
        <v>0.77083333333333337</v>
      </c>
      <c r="P1445">
        <v>90</v>
      </c>
      <c r="Q1445">
        <v>93</v>
      </c>
      <c r="R1445" t="s">
        <v>51</v>
      </c>
      <c r="S1445">
        <v>53</v>
      </c>
      <c r="T1445" t="s">
        <v>51</v>
      </c>
      <c r="U1445" t="s">
        <v>1312</v>
      </c>
      <c r="V1445">
        <v>0</v>
      </c>
      <c r="W1445" t="s">
        <v>1872</v>
      </c>
      <c r="X1445">
        <v>18</v>
      </c>
      <c r="AB1445" s="77">
        <f t="shared" si="22"/>
        <v>290</v>
      </c>
    </row>
    <row r="1446" spans="1:28" x14ac:dyDescent="0.3">
      <c r="A1446" s="34">
        <v>43084</v>
      </c>
      <c r="B1446">
        <v>1159</v>
      </c>
      <c r="C1446" t="s">
        <v>1282</v>
      </c>
      <c r="D1446" t="s">
        <v>1283</v>
      </c>
      <c r="E1446">
        <v>38</v>
      </c>
      <c r="F1446" t="s">
        <v>1428</v>
      </c>
      <c r="G1446" t="s">
        <v>1315</v>
      </c>
      <c r="H1446" t="s">
        <v>1462</v>
      </c>
      <c r="I1446" s="102">
        <v>0.33333333333333331</v>
      </c>
      <c r="J1446" t="s">
        <v>1544</v>
      </c>
      <c r="K1446" s="102">
        <v>0.13194444444444445</v>
      </c>
      <c r="L1446">
        <v>32</v>
      </c>
      <c r="M1446" t="s">
        <v>1404</v>
      </c>
      <c r="N1446" t="s">
        <v>1894</v>
      </c>
      <c r="O1446" s="102">
        <v>0.1388888888888889</v>
      </c>
      <c r="P1446">
        <v>89</v>
      </c>
      <c r="Q1446">
        <v>91</v>
      </c>
      <c r="R1446" t="s">
        <v>51</v>
      </c>
      <c r="S1446">
        <v>53</v>
      </c>
      <c r="T1446" s="102">
        <v>0</v>
      </c>
      <c r="U1446" t="s">
        <v>1745</v>
      </c>
      <c r="V1446">
        <v>23</v>
      </c>
      <c r="W1446" t="s">
        <v>1634</v>
      </c>
      <c r="X1446">
        <v>3</v>
      </c>
      <c r="AB1446" s="77">
        <f t="shared" si="22"/>
        <v>320</v>
      </c>
    </row>
    <row r="1447" spans="1:28" x14ac:dyDescent="0.3">
      <c r="A1447" s="34">
        <v>43085</v>
      </c>
      <c r="B1447">
        <v>1159</v>
      </c>
      <c r="C1447" t="s">
        <v>1282</v>
      </c>
      <c r="D1447" t="s">
        <v>1283</v>
      </c>
      <c r="E1447">
        <v>38</v>
      </c>
      <c r="F1447" t="s">
        <v>1484</v>
      </c>
      <c r="G1447" t="s">
        <v>1462</v>
      </c>
      <c r="H1447" t="s">
        <v>1453</v>
      </c>
      <c r="I1447" s="102">
        <v>0.85416666666666663</v>
      </c>
      <c r="J1447" t="s">
        <v>1336</v>
      </c>
      <c r="K1447" s="102">
        <v>0.14583333333333334</v>
      </c>
      <c r="L1447">
        <v>31</v>
      </c>
      <c r="M1447" t="s">
        <v>1435</v>
      </c>
      <c r="N1447" t="s">
        <v>1599</v>
      </c>
      <c r="O1447" s="102">
        <v>0.36805555555555558</v>
      </c>
      <c r="P1447">
        <v>86</v>
      </c>
      <c r="Q1447">
        <v>92</v>
      </c>
      <c r="R1447" t="s">
        <v>51</v>
      </c>
      <c r="S1447">
        <v>75</v>
      </c>
      <c r="T1447" s="102">
        <v>0.4861111111111111</v>
      </c>
      <c r="U1447" t="s">
        <v>1609</v>
      </c>
      <c r="V1447">
        <v>24</v>
      </c>
      <c r="W1447" t="s">
        <v>1525</v>
      </c>
      <c r="X1447">
        <v>1</v>
      </c>
      <c r="AB1447" s="77">
        <f t="shared" si="22"/>
        <v>310</v>
      </c>
    </row>
    <row r="1448" spans="1:28" x14ac:dyDescent="0.3">
      <c r="A1448" s="34">
        <v>43086</v>
      </c>
      <c r="B1448">
        <v>1159</v>
      </c>
      <c r="C1448" t="s">
        <v>1282</v>
      </c>
      <c r="D1448" t="s">
        <v>1283</v>
      </c>
      <c r="E1448">
        <v>38</v>
      </c>
      <c r="F1448" t="s">
        <v>1418</v>
      </c>
      <c r="G1448" t="s">
        <v>1465</v>
      </c>
      <c r="H1448" t="s">
        <v>1443</v>
      </c>
      <c r="I1448" s="102">
        <v>0.25694444444444448</v>
      </c>
      <c r="J1448" t="s">
        <v>1383</v>
      </c>
      <c r="K1448" s="102">
        <v>0.50694444444444442</v>
      </c>
      <c r="L1448">
        <v>30</v>
      </c>
      <c r="M1448" t="s">
        <v>1435</v>
      </c>
      <c r="N1448" t="s">
        <v>1359</v>
      </c>
      <c r="O1448" s="102">
        <v>0.53472222222222221</v>
      </c>
      <c r="P1448">
        <v>82</v>
      </c>
      <c r="Q1448">
        <v>92</v>
      </c>
      <c r="R1448" t="s">
        <v>51</v>
      </c>
      <c r="S1448">
        <v>71</v>
      </c>
      <c r="T1448" s="102">
        <v>0.59722222222222221</v>
      </c>
      <c r="U1448" t="s">
        <v>1429</v>
      </c>
      <c r="V1448">
        <v>20</v>
      </c>
      <c r="W1448" t="s">
        <v>1466</v>
      </c>
      <c r="X1448">
        <v>0</v>
      </c>
      <c r="AB1448" s="77">
        <f t="shared" si="22"/>
        <v>300</v>
      </c>
    </row>
    <row r="1449" spans="1:28" x14ac:dyDescent="0.3">
      <c r="A1449" s="34">
        <v>43087</v>
      </c>
      <c r="B1449">
        <v>1159</v>
      </c>
      <c r="C1449" t="s">
        <v>1282</v>
      </c>
      <c r="D1449" t="s">
        <v>1283</v>
      </c>
      <c r="E1449">
        <v>38</v>
      </c>
      <c r="F1449" t="s">
        <v>1481</v>
      </c>
      <c r="G1449" t="s">
        <v>1285</v>
      </c>
      <c r="H1449" t="s">
        <v>1415</v>
      </c>
      <c r="I1449" s="102">
        <v>0.3125</v>
      </c>
      <c r="J1449" t="s">
        <v>1523</v>
      </c>
      <c r="K1449" s="102">
        <v>0.625</v>
      </c>
      <c r="L1449">
        <v>0</v>
      </c>
      <c r="M1449" t="s">
        <v>1347</v>
      </c>
      <c r="N1449" t="s">
        <v>1368</v>
      </c>
      <c r="O1449" t="s">
        <v>51</v>
      </c>
      <c r="P1449">
        <v>87</v>
      </c>
      <c r="Q1449">
        <v>94</v>
      </c>
      <c r="R1449" s="102">
        <v>0.96527777777777779</v>
      </c>
      <c r="S1449">
        <v>81</v>
      </c>
      <c r="T1449" s="102">
        <v>0.39583333333333331</v>
      </c>
      <c r="U1449" t="s">
        <v>1853</v>
      </c>
      <c r="V1449">
        <v>0</v>
      </c>
      <c r="W1449" t="s">
        <v>1927</v>
      </c>
      <c r="X1449">
        <v>16</v>
      </c>
      <c r="AB1449" s="77">
        <f t="shared" si="22"/>
        <v>0</v>
      </c>
    </row>
    <row r="1450" spans="1:28" x14ac:dyDescent="0.3">
      <c r="A1450" s="34">
        <v>43088</v>
      </c>
      <c r="B1450">
        <v>1159</v>
      </c>
      <c r="C1450" t="s">
        <v>1282</v>
      </c>
      <c r="D1450" t="s">
        <v>1283</v>
      </c>
      <c r="E1450">
        <v>38</v>
      </c>
      <c r="F1450" t="s">
        <v>1439</v>
      </c>
      <c r="G1450" t="s">
        <v>1308</v>
      </c>
      <c r="H1450" t="s">
        <v>1610</v>
      </c>
      <c r="I1450" s="102">
        <v>0.99930555555555556</v>
      </c>
      <c r="J1450" t="s">
        <v>1284</v>
      </c>
      <c r="K1450" s="102">
        <v>4.1666666666666664E-2</v>
      </c>
      <c r="L1450">
        <v>6</v>
      </c>
      <c r="M1450" t="s">
        <v>1435</v>
      </c>
      <c r="N1450" t="s">
        <v>1322</v>
      </c>
      <c r="O1450" s="102">
        <v>0.59027777777777779</v>
      </c>
      <c r="P1450">
        <v>79</v>
      </c>
      <c r="Q1450">
        <v>93</v>
      </c>
      <c r="R1450" t="s">
        <v>51</v>
      </c>
      <c r="S1450">
        <v>69</v>
      </c>
      <c r="T1450" s="102">
        <v>0.52777777777777779</v>
      </c>
      <c r="U1450" t="s">
        <v>1847</v>
      </c>
      <c r="V1450">
        <v>11</v>
      </c>
      <c r="W1450" t="s">
        <v>1615</v>
      </c>
      <c r="X1450" t="s">
        <v>51</v>
      </c>
      <c r="AB1450" s="77">
        <f t="shared" si="22"/>
        <v>60</v>
      </c>
    </row>
    <row r="1451" spans="1:28" x14ac:dyDescent="0.3">
      <c r="A1451" s="34">
        <v>43089</v>
      </c>
      <c r="B1451">
        <v>1159</v>
      </c>
      <c r="C1451" t="s">
        <v>1282</v>
      </c>
      <c r="D1451" t="s">
        <v>1283</v>
      </c>
      <c r="E1451">
        <v>38</v>
      </c>
      <c r="F1451" t="s">
        <v>1522</v>
      </c>
      <c r="G1451" t="s">
        <v>1308</v>
      </c>
      <c r="H1451" t="s">
        <v>1863</v>
      </c>
      <c r="I1451" s="102">
        <v>0.33333333333333331</v>
      </c>
      <c r="J1451" t="s">
        <v>1449</v>
      </c>
      <c r="K1451" s="102">
        <v>0.54166666666666663</v>
      </c>
      <c r="L1451">
        <v>9</v>
      </c>
      <c r="M1451" t="s">
        <v>1329</v>
      </c>
      <c r="N1451" t="s">
        <v>1322</v>
      </c>
      <c r="O1451" s="102">
        <v>0.52083333333333337</v>
      </c>
      <c r="P1451">
        <v>84</v>
      </c>
      <c r="Q1451">
        <v>94</v>
      </c>
      <c r="R1451" s="102">
        <v>5.5555555555555552E-2</v>
      </c>
      <c r="S1451">
        <v>72</v>
      </c>
      <c r="T1451" s="102">
        <v>0.52083333333333337</v>
      </c>
      <c r="U1451" t="s">
        <v>2103</v>
      </c>
      <c r="V1451">
        <v>21</v>
      </c>
      <c r="W1451" t="s">
        <v>1984</v>
      </c>
      <c r="X1451">
        <v>5</v>
      </c>
      <c r="AB1451" s="77">
        <f t="shared" si="22"/>
        <v>90</v>
      </c>
    </row>
    <row r="1452" spans="1:28" x14ac:dyDescent="0.3">
      <c r="A1452" s="34">
        <v>43090</v>
      </c>
      <c r="B1452">
        <v>1159</v>
      </c>
      <c r="C1452" t="s">
        <v>1282</v>
      </c>
      <c r="D1452" t="s">
        <v>1283</v>
      </c>
      <c r="E1452">
        <v>38</v>
      </c>
      <c r="F1452" t="s">
        <v>1410</v>
      </c>
      <c r="G1452" t="s">
        <v>1308</v>
      </c>
      <c r="H1452" t="s">
        <v>1668</v>
      </c>
      <c r="I1452" s="102">
        <v>0.3263888888888889</v>
      </c>
      <c r="J1452" t="s">
        <v>1552</v>
      </c>
      <c r="K1452" s="102">
        <v>0.47222222222222227</v>
      </c>
      <c r="L1452">
        <v>6</v>
      </c>
      <c r="M1452" t="s">
        <v>1396</v>
      </c>
      <c r="N1452" t="s">
        <v>1316</v>
      </c>
      <c r="O1452" s="102">
        <v>0.63888888888888895</v>
      </c>
      <c r="P1452">
        <v>85</v>
      </c>
      <c r="Q1452">
        <v>93</v>
      </c>
      <c r="R1452" t="s">
        <v>51</v>
      </c>
      <c r="S1452">
        <v>71</v>
      </c>
      <c r="T1452" s="102">
        <v>0.4861111111111111</v>
      </c>
      <c r="U1452" t="s">
        <v>2104</v>
      </c>
      <c r="V1452">
        <v>21</v>
      </c>
      <c r="W1452" t="s">
        <v>1452</v>
      </c>
      <c r="X1452">
        <v>1</v>
      </c>
      <c r="AB1452" s="77">
        <f t="shared" si="22"/>
        <v>60</v>
      </c>
    </row>
    <row r="1453" spans="1:28" x14ac:dyDescent="0.3">
      <c r="A1453" s="34">
        <v>43091</v>
      </c>
      <c r="B1453">
        <v>1159</v>
      </c>
      <c r="C1453" t="s">
        <v>1282</v>
      </c>
      <c r="D1453" t="s">
        <v>1283</v>
      </c>
      <c r="E1453">
        <v>38</v>
      </c>
      <c r="F1453" t="s">
        <v>1493</v>
      </c>
      <c r="G1453" t="s">
        <v>1308</v>
      </c>
      <c r="H1453" t="s">
        <v>1396</v>
      </c>
      <c r="I1453" s="102">
        <v>0.30555555555555552</v>
      </c>
      <c r="J1453" t="s">
        <v>1552</v>
      </c>
      <c r="K1453" s="102">
        <v>0.4861111111111111</v>
      </c>
      <c r="L1453">
        <v>21</v>
      </c>
      <c r="M1453" t="s">
        <v>1326</v>
      </c>
      <c r="N1453" t="s">
        <v>1391</v>
      </c>
      <c r="O1453" s="102">
        <v>0.25694444444444448</v>
      </c>
      <c r="P1453">
        <v>89</v>
      </c>
      <c r="Q1453">
        <v>94</v>
      </c>
      <c r="R1453" t="s">
        <v>51</v>
      </c>
      <c r="S1453">
        <v>79</v>
      </c>
      <c r="T1453" t="s">
        <v>51</v>
      </c>
      <c r="U1453" t="s">
        <v>2104</v>
      </c>
      <c r="V1453">
        <v>10</v>
      </c>
      <c r="W1453" t="s">
        <v>2105</v>
      </c>
      <c r="X1453">
        <v>24</v>
      </c>
      <c r="AB1453" s="77">
        <f t="shared" si="22"/>
        <v>210</v>
      </c>
    </row>
    <row r="1454" spans="1:28" x14ac:dyDescent="0.3">
      <c r="A1454" s="34">
        <v>43092</v>
      </c>
      <c r="B1454">
        <v>1159</v>
      </c>
      <c r="C1454" t="s">
        <v>1282</v>
      </c>
      <c r="D1454" t="s">
        <v>1283</v>
      </c>
      <c r="E1454">
        <v>38</v>
      </c>
      <c r="F1454" t="s">
        <v>1421</v>
      </c>
      <c r="G1454" t="s">
        <v>1308</v>
      </c>
      <c r="H1454" t="s">
        <v>1444</v>
      </c>
      <c r="I1454" s="102">
        <v>0.99930555555555556</v>
      </c>
      <c r="J1454" t="s">
        <v>1497</v>
      </c>
      <c r="K1454" s="102">
        <v>0.47916666666666669</v>
      </c>
      <c r="L1454">
        <v>7</v>
      </c>
      <c r="M1454" t="s">
        <v>1347</v>
      </c>
      <c r="N1454" t="s">
        <v>1316</v>
      </c>
      <c r="O1454" s="102">
        <v>0.53472222222222221</v>
      </c>
      <c r="P1454">
        <v>86</v>
      </c>
      <c r="Q1454">
        <v>94</v>
      </c>
      <c r="R1454" t="s">
        <v>51</v>
      </c>
      <c r="S1454">
        <v>72</v>
      </c>
      <c r="T1454" s="102">
        <v>0.47916666666666669</v>
      </c>
      <c r="U1454" t="s">
        <v>2105</v>
      </c>
      <c r="V1454">
        <v>0</v>
      </c>
      <c r="W1454" t="s">
        <v>1864</v>
      </c>
      <c r="X1454">
        <v>24</v>
      </c>
      <c r="AB1454" s="77">
        <f t="shared" si="22"/>
        <v>70</v>
      </c>
    </row>
    <row r="1455" spans="1:28" x14ac:dyDescent="0.3">
      <c r="A1455" s="34">
        <v>43093</v>
      </c>
      <c r="B1455">
        <v>1159</v>
      </c>
      <c r="C1455" t="s">
        <v>1282</v>
      </c>
      <c r="D1455" t="s">
        <v>1283</v>
      </c>
      <c r="E1455">
        <v>38</v>
      </c>
      <c r="F1455" t="s">
        <v>1462</v>
      </c>
      <c r="G1455" t="s">
        <v>1308</v>
      </c>
      <c r="H1455" t="s">
        <v>1435</v>
      </c>
      <c r="I1455" s="102">
        <v>0.18055555555555555</v>
      </c>
      <c r="J1455" t="s">
        <v>1302</v>
      </c>
      <c r="K1455" s="102">
        <v>0.49305555555555558</v>
      </c>
      <c r="L1455">
        <v>21</v>
      </c>
      <c r="M1455" t="s">
        <v>1435</v>
      </c>
      <c r="N1455" t="s">
        <v>1404</v>
      </c>
      <c r="O1455" s="102">
        <v>0.84027777777777779</v>
      </c>
      <c r="P1455">
        <v>90</v>
      </c>
      <c r="Q1455">
        <v>94</v>
      </c>
      <c r="R1455" s="102">
        <v>3.4722222222222224E-2</v>
      </c>
      <c r="S1455">
        <v>80</v>
      </c>
      <c r="T1455" s="102">
        <v>0.4861111111111111</v>
      </c>
      <c r="U1455" t="s">
        <v>1864</v>
      </c>
      <c r="V1455">
        <v>0</v>
      </c>
      <c r="W1455" t="s">
        <v>1871</v>
      </c>
      <c r="X1455">
        <v>24</v>
      </c>
      <c r="AB1455" s="77">
        <f t="shared" si="22"/>
        <v>210</v>
      </c>
    </row>
    <row r="1456" spans="1:28" x14ac:dyDescent="0.3">
      <c r="A1456" s="34">
        <v>43094</v>
      </c>
      <c r="B1456">
        <v>1159</v>
      </c>
      <c r="C1456" t="s">
        <v>1282</v>
      </c>
      <c r="D1456" t="s">
        <v>1283</v>
      </c>
      <c r="E1456">
        <v>38</v>
      </c>
      <c r="F1456" t="s">
        <v>1463</v>
      </c>
      <c r="G1456" t="s">
        <v>1628</v>
      </c>
      <c r="H1456" t="s">
        <v>1347</v>
      </c>
      <c r="I1456" s="102">
        <v>0.1111111111111111</v>
      </c>
      <c r="J1456" t="s">
        <v>1549</v>
      </c>
      <c r="K1456" s="102">
        <v>0.5625</v>
      </c>
      <c r="L1456">
        <v>28</v>
      </c>
      <c r="M1456" t="s">
        <v>1435</v>
      </c>
      <c r="N1456" t="s">
        <v>1516</v>
      </c>
      <c r="O1456" s="102">
        <v>0.85416666666666663</v>
      </c>
      <c r="P1456">
        <v>67</v>
      </c>
      <c r="Q1456">
        <v>93</v>
      </c>
      <c r="R1456" t="s">
        <v>51</v>
      </c>
      <c r="S1456">
        <v>45</v>
      </c>
      <c r="T1456" s="102">
        <v>0.65972222222222221</v>
      </c>
      <c r="U1456" t="s">
        <v>1871</v>
      </c>
      <c r="V1456">
        <v>0</v>
      </c>
      <c r="W1456" t="s">
        <v>1796</v>
      </c>
      <c r="X1456">
        <v>17</v>
      </c>
      <c r="AB1456" s="77">
        <f t="shared" si="22"/>
        <v>280</v>
      </c>
    </row>
    <row r="1457" spans="1:28" x14ac:dyDescent="0.3">
      <c r="A1457" s="34">
        <v>43095</v>
      </c>
      <c r="B1457">
        <v>1159</v>
      </c>
      <c r="C1457" t="s">
        <v>1282</v>
      </c>
      <c r="D1457" t="s">
        <v>1283</v>
      </c>
      <c r="E1457">
        <v>38</v>
      </c>
      <c r="F1457" t="s">
        <v>1314</v>
      </c>
      <c r="G1457" t="s">
        <v>1597</v>
      </c>
      <c r="H1457" t="s">
        <v>1340</v>
      </c>
      <c r="I1457" s="102">
        <v>0.27777777777777779</v>
      </c>
      <c r="J1457" t="s">
        <v>1363</v>
      </c>
      <c r="K1457" s="102">
        <v>0.61111111111111105</v>
      </c>
      <c r="L1457">
        <v>31</v>
      </c>
      <c r="M1457" t="s">
        <v>1296</v>
      </c>
      <c r="N1457" t="s">
        <v>1975</v>
      </c>
      <c r="O1457" s="102">
        <v>0.91666666666666663</v>
      </c>
      <c r="P1457">
        <v>64</v>
      </c>
      <c r="Q1457">
        <v>92</v>
      </c>
      <c r="R1457" s="102">
        <v>0.92361111111111116</v>
      </c>
      <c r="S1457">
        <v>47</v>
      </c>
      <c r="T1457" s="102">
        <v>0.61111111111111105</v>
      </c>
      <c r="U1457" t="s">
        <v>1298</v>
      </c>
      <c r="V1457">
        <v>1</v>
      </c>
      <c r="W1457" t="s">
        <v>1931</v>
      </c>
      <c r="X1457">
        <v>21</v>
      </c>
      <c r="AB1457" s="77">
        <f t="shared" si="22"/>
        <v>310</v>
      </c>
    </row>
    <row r="1458" spans="1:28" x14ac:dyDescent="0.3">
      <c r="A1458" s="34">
        <v>43096</v>
      </c>
      <c r="B1458">
        <v>1159</v>
      </c>
      <c r="C1458" t="s">
        <v>1282</v>
      </c>
      <c r="D1458" t="s">
        <v>1283</v>
      </c>
      <c r="E1458">
        <v>38</v>
      </c>
      <c r="F1458" t="s">
        <v>1339</v>
      </c>
      <c r="G1458" t="s">
        <v>1319</v>
      </c>
      <c r="H1458" t="s">
        <v>1359</v>
      </c>
      <c r="I1458" s="102">
        <v>0.55555555555555558</v>
      </c>
      <c r="J1458" t="s">
        <v>1486</v>
      </c>
      <c r="K1458" s="102">
        <v>7.6388888888888895E-2</v>
      </c>
      <c r="L1458">
        <v>30</v>
      </c>
      <c r="M1458" t="s">
        <v>1456</v>
      </c>
      <c r="N1458" t="s">
        <v>1799</v>
      </c>
      <c r="O1458" s="102">
        <v>0.2986111111111111</v>
      </c>
      <c r="P1458">
        <v>79</v>
      </c>
      <c r="Q1458">
        <v>91</v>
      </c>
      <c r="R1458" s="102">
        <v>0.64583333333333337</v>
      </c>
      <c r="S1458">
        <v>57</v>
      </c>
      <c r="T1458" s="102">
        <v>6.25E-2</v>
      </c>
      <c r="U1458" t="s">
        <v>1896</v>
      </c>
      <c r="V1458">
        <v>19</v>
      </c>
      <c r="W1458" t="s">
        <v>2106</v>
      </c>
      <c r="X1458">
        <v>2</v>
      </c>
      <c r="AB1458" s="77">
        <f t="shared" si="22"/>
        <v>300</v>
      </c>
    </row>
    <row r="1459" spans="1:28" x14ac:dyDescent="0.3">
      <c r="A1459" s="34">
        <v>43097</v>
      </c>
      <c r="B1459">
        <v>1159</v>
      </c>
      <c r="C1459" t="s">
        <v>1282</v>
      </c>
      <c r="D1459" t="s">
        <v>1283</v>
      </c>
      <c r="E1459">
        <v>38</v>
      </c>
      <c r="F1459" t="s">
        <v>1375</v>
      </c>
      <c r="G1459" t="s">
        <v>1582</v>
      </c>
      <c r="H1459" t="s">
        <v>1327</v>
      </c>
      <c r="I1459" s="102">
        <v>0.25</v>
      </c>
      <c r="J1459" t="s">
        <v>1544</v>
      </c>
      <c r="K1459" s="102">
        <v>0.49305555555555558</v>
      </c>
      <c r="L1459">
        <v>30</v>
      </c>
      <c r="M1459" t="s">
        <v>1327</v>
      </c>
      <c r="N1459" t="s">
        <v>1591</v>
      </c>
      <c r="O1459" s="102">
        <v>0.4236111111111111</v>
      </c>
      <c r="P1459">
        <v>86</v>
      </c>
      <c r="Q1459">
        <v>94</v>
      </c>
      <c r="R1459" s="102">
        <v>0.3125</v>
      </c>
      <c r="S1459">
        <v>69</v>
      </c>
      <c r="T1459" s="102">
        <v>0.94444444444444453</v>
      </c>
      <c r="U1459" t="s">
        <v>1874</v>
      </c>
      <c r="V1459">
        <v>23</v>
      </c>
      <c r="W1459" t="s">
        <v>1940</v>
      </c>
      <c r="X1459">
        <v>8</v>
      </c>
      <c r="AB1459" s="77">
        <f t="shared" si="22"/>
        <v>300</v>
      </c>
    </row>
    <row r="1460" spans="1:28" x14ac:dyDescent="0.3">
      <c r="A1460" s="34">
        <v>43098</v>
      </c>
      <c r="B1460">
        <v>1159</v>
      </c>
      <c r="C1460" t="s">
        <v>1282</v>
      </c>
      <c r="D1460" t="s">
        <v>1283</v>
      </c>
      <c r="E1460">
        <v>38</v>
      </c>
      <c r="F1460" t="s">
        <v>1497</v>
      </c>
      <c r="G1460" t="s">
        <v>1469</v>
      </c>
      <c r="H1460" t="s">
        <v>1481</v>
      </c>
      <c r="I1460" s="102">
        <v>0.22916666666666666</v>
      </c>
      <c r="J1460" t="s">
        <v>1390</v>
      </c>
      <c r="K1460" s="102">
        <v>0.54166666666666663</v>
      </c>
      <c r="L1460">
        <v>27</v>
      </c>
      <c r="M1460" t="s">
        <v>1435</v>
      </c>
      <c r="N1460" t="s">
        <v>1333</v>
      </c>
      <c r="O1460" s="102">
        <v>0.36805555555555558</v>
      </c>
      <c r="P1460">
        <v>80</v>
      </c>
      <c r="Q1460">
        <v>93</v>
      </c>
      <c r="R1460" t="s">
        <v>51</v>
      </c>
      <c r="S1460">
        <v>57</v>
      </c>
      <c r="T1460" s="102">
        <v>0.99930555555555556</v>
      </c>
      <c r="U1460" t="s">
        <v>1353</v>
      </c>
      <c r="V1460">
        <v>19</v>
      </c>
      <c r="W1460" t="s">
        <v>1618</v>
      </c>
      <c r="X1460">
        <v>5</v>
      </c>
      <c r="AB1460" s="77">
        <f t="shared" si="22"/>
        <v>270</v>
      </c>
    </row>
    <row r="1461" spans="1:28" x14ac:dyDescent="0.3">
      <c r="A1461" s="34">
        <v>43099</v>
      </c>
      <c r="B1461">
        <v>1159</v>
      </c>
      <c r="C1461" t="s">
        <v>1282</v>
      </c>
      <c r="D1461" t="s">
        <v>1283</v>
      </c>
      <c r="E1461">
        <v>38</v>
      </c>
      <c r="F1461" t="s">
        <v>1419</v>
      </c>
      <c r="G1461" t="s">
        <v>1308</v>
      </c>
      <c r="H1461" t="s">
        <v>1286</v>
      </c>
      <c r="I1461" s="102">
        <v>0.99305555555555547</v>
      </c>
      <c r="J1461" t="s">
        <v>1674</v>
      </c>
      <c r="K1461" s="102">
        <v>0.55555555555555558</v>
      </c>
      <c r="L1461">
        <v>27</v>
      </c>
      <c r="M1461" t="s">
        <v>1396</v>
      </c>
      <c r="N1461" t="s">
        <v>1327</v>
      </c>
      <c r="O1461" s="102">
        <v>0.72916666666666663</v>
      </c>
      <c r="P1461">
        <v>79</v>
      </c>
      <c r="Q1461">
        <v>93</v>
      </c>
      <c r="R1461" s="102">
        <v>0.96527777777777779</v>
      </c>
      <c r="S1461">
        <v>57</v>
      </c>
      <c r="T1461" s="102">
        <v>0</v>
      </c>
      <c r="U1461" t="s">
        <v>1305</v>
      </c>
      <c r="V1461">
        <v>10</v>
      </c>
      <c r="W1461" t="s">
        <v>1620</v>
      </c>
      <c r="X1461">
        <v>1</v>
      </c>
      <c r="AB1461" s="77">
        <f t="shared" si="22"/>
        <v>270</v>
      </c>
    </row>
    <row r="1462" spans="1:28" x14ac:dyDescent="0.3">
      <c r="A1462" s="34">
        <v>43100</v>
      </c>
      <c r="B1462">
        <v>1159</v>
      </c>
      <c r="C1462" t="s">
        <v>1282</v>
      </c>
      <c r="D1462" t="s">
        <v>1283</v>
      </c>
      <c r="E1462">
        <v>38</v>
      </c>
      <c r="F1462" t="s">
        <v>1428</v>
      </c>
      <c r="G1462" t="s">
        <v>1427</v>
      </c>
      <c r="H1462" t="s">
        <v>1439</v>
      </c>
      <c r="I1462" s="102">
        <v>3.4722222222222224E-2</v>
      </c>
      <c r="J1462" t="s">
        <v>1419</v>
      </c>
      <c r="K1462" s="102">
        <v>0.4375</v>
      </c>
      <c r="L1462">
        <v>30</v>
      </c>
      <c r="M1462" t="s">
        <v>1391</v>
      </c>
      <c r="N1462" t="s">
        <v>1507</v>
      </c>
      <c r="O1462" s="102">
        <v>0.65972222222222221</v>
      </c>
      <c r="P1462">
        <v>81</v>
      </c>
      <c r="Q1462">
        <v>93</v>
      </c>
      <c r="R1462" t="s">
        <v>51</v>
      </c>
      <c r="S1462">
        <v>48</v>
      </c>
      <c r="T1462" s="102">
        <v>0.89583333333333337</v>
      </c>
      <c r="U1462" t="s">
        <v>1420</v>
      </c>
      <c r="V1462" t="s">
        <v>51</v>
      </c>
      <c r="W1462" t="s">
        <v>1876</v>
      </c>
      <c r="X1462">
        <v>11</v>
      </c>
      <c r="AB1462" s="77">
        <f t="shared" si="22"/>
        <v>300</v>
      </c>
    </row>
    <row r="1463" spans="1:28" x14ac:dyDescent="0.3">
      <c r="A1463" s="34">
        <v>43101</v>
      </c>
      <c r="B1463">
        <v>1159</v>
      </c>
      <c r="C1463" t="s">
        <v>1282</v>
      </c>
      <c r="D1463" t="s">
        <v>1283</v>
      </c>
      <c r="E1463">
        <v>38</v>
      </c>
      <c r="F1463" t="s">
        <v>1362</v>
      </c>
      <c r="G1463" t="s">
        <v>1902</v>
      </c>
      <c r="H1463" t="s">
        <v>1668</v>
      </c>
      <c r="I1463" s="102">
        <v>0.25</v>
      </c>
      <c r="J1463" t="s">
        <v>1728</v>
      </c>
      <c r="K1463" s="102">
        <v>0.54861111111111105</v>
      </c>
      <c r="L1463">
        <v>27</v>
      </c>
      <c r="M1463" t="s">
        <v>1384</v>
      </c>
      <c r="N1463" t="s">
        <v>1751</v>
      </c>
      <c r="O1463" s="102">
        <v>0.70833333333333337</v>
      </c>
      <c r="P1463">
        <v>68</v>
      </c>
      <c r="Q1463">
        <v>93</v>
      </c>
      <c r="R1463" t="s">
        <v>51</v>
      </c>
      <c r="S1463">
        <v>46</v>
      </c>
      <c r="T1463" s="102">
        <v>5.5555555555555552E-2</v>
      </c>
      <c r="U1463" t="s">
        <v>1382</v>
      </c>
      <c r="V1463">
        <v>21</v>
      </c>
      <c r="W1463" t="s">
        <v>1690</v>
      </c>
      <c r="X1463">
        <v>13</v>
      </c>
      <c r="AB1463" s="77">
        <f t="shared" si="22"/>
        <v>270</v>
      </c>
    </row>
    <row r="1464" spans="1:28" x14ac:dyDescent="0.3">
      <c r="A1464" s="34">
        <v>43102</v>
      </c>
      <c r="B1464">
        <v>1159</v>
      </c>
      <c r="C1464" t="s">
        <v>1282</v>
      </c>
      <c r="D1464" t="s">
        <v>1283</v>
      </c>
      <c r="E1464">
        <v>38</v>
      </c>
      <c r="F1464" t="s">
        <v>1669</v>
      </c>
      <c r="G1464" t="s">
        <v>1308</v>
      </c>
      <c r="H1464" t="s">
        <v>1333</v>
      </c>
      <c r="I1464" s="102">
        <v>0.1875</v>
      </c>
      <c r="J1464" t="s">
        <v>1758</v>
      </c>
      <c r="K1464" s="102">
        <v>0.58333333333333337</v>
      </c>
      <c r="L1464">
        <v>28</v>
      </c>
      <c r="M1464" t="s">
        <v>1347</v>
      </c>
      <c r="N1464" t="s">
        <v>1294</v>
      </c>
      <c r="O1464" s="102">
        <v>0.51388888888888895</v>
      </c>
      <c r="P1464">
        <v>85</v>
      </c>
      <c r="Q1464">
        <v>94</v>
      </c>
      <c r="R1464" t="s">
        <v>51</v>
      </c>
      <c r="S1464">
        <v>71</v>
      </c>
      <c r="T1464" s="102">
        <v>0.56944444444444442</v>
      </c>
      <c r="U1464" t="s">
        <v>1338</v>
      </c>
      <c r="V1464">
        <v>0</v>
      </c>
      <c r="W1464" t="s">
        <v>1667</v>
      </c>
      <c r="X1464" t="s">
        <v>51</v>
      </c>
      <c r="AB1464" s="77">
        <f t="shared" si="22"/>
        <v>280</v>
      </c>
    </row>
    <row r="1465" spans="1:28" x14ac:dyDescent="0.3">
      <c r="A1465" s="34">
        <v>43103</v>
      </c>
      <c r="B1465">
        <v>1159</v>
      </c>
      <c r="C1465" t="s">
        <v>1282</v>
      </c>
      <c r="D1465" t="s">
        <v>1283</v>
      </c>
      <c r="E1465">
        <v>38</v>
      </c>
      <c r="F1465" t="s">
        <v>1300</v>
      </c>
      <c r="G1465" t="s">
        <v>1308</v>
      </c>
      <c r="H1465" t="s">
        <v>1362</v>
      </c>
      <c r="I1465" s="102">
        <v>0.97916666666666663</v>
      </c>
      <c r="J1465" t="s">
        <v>1502</v>
      </c>
      <c r="K1465" s="102">
        <v>0.45833333333333331</v>
      </c>
      <c r="L1465">
        <v>28</v>
      </c>
      <c r="M1465" t="s">
        <v>1396</v>
      </c>
      <c r="N1465" t="s">
        <v>1284</v>
      </c>
      <c r="O1465" s="102">
        <v>0.27777777777777779</v>
      </c>
      <c r="P1465">
        <v>90</v>
      </c>
      <c r="Q1465">
        <v>93</v>
      </c>
      <c r="R1465" s="102">
        <v>0.97916666666666663</v>
      </c>
      <c r="S1465">
        <v>79</v>
      </c>
      <c r="T1465" s="102">
        <v>9.0277777777777776E-2</v>
      </c>
      <c r="U1465" t="s">
        <v>1557</v>
      </c>
      <c r="V1465">
        <v>11</v>
      </c>
      <c r="W1465" t="s">
        <v>1566</v>
      </c>
      <c r="X1465">
        <v>1</v>
      </c>
      <c r="AB1465" s="77">
        <f t="shared" si="22"/>
        <v>280</v>
      </c>
    </row>
    <row r="1466" spans="1:28" x14ac:dyDescent="0.3">
      <c r="A1466" s="34">
        <v>43104</v>
      </c>
      <c r="B1466">
        <v>1159</v>
      </c>
      <c r="C1466" t="s">
        <v>1282</v>
      </c>
      <c r="D1466" t="s">
        <v>1283</v>
      </c>
      <c r="E1466">
        <v>38</v>
      </c>
      <c r="F1466" t="s">
        <v>1671</v>
      </c>
      <c r="G1466" t="s">
        <v>1737</v>
      </c>
      <c r="H1466" t="s">
        <v>1344</v>
      </c>
      <c r="I1466" s="102">
        <v>0.27777777777777779</v>
      </c>
      <c r="J1466" t="s">
        <v>1623</v>
      </c>
      <c r="K1466" s="102">
        <v>0.54861111111111105</v>
      </c>
      <c r="L1466">
        <v>21</v>
      </c>
      <c r="M1466" t="s">
        <v>1296</v>
      </c>
      <c r="N1466" t="s">
        <v>1297</v>
      </c>
      <c r="O1466" s="102">
        <v>0.3125</v>
      </c>
      <c r="P1466">
        <v>85</v>
      </c>
      <c r="Q1466">
        <v>93</v>
      </c>
      <c r="R1466" t="s">
        <v>51</v>
      </c>
      <c r="S1466">
        <v>57</v>
      </c>
      <c r="T1466" s="102">
        <v>0.99930555555555556</v>
      </c>
      <c r="U1466" t="s">
        <v>1650</v>
      </c>
      <c r="V1466">
        <v>0</v>
      </c>
      <c r="W1466" t="s">
        <v>1698</v>
      </c>
      <c r="X1466">
        <v>24</v>
      </c>
      <c r="AB1466" s="77">
        <f t="shared" si="22"/>
        <v>210</v>
      </c>
    </row>
    <row r="1467" spans="1:28" x14ac:dyDescent="0.3">
      <c r="A1467" s="34">
        <v>43105</v>
      </c>
      <c r="B1467">
        <v>1159</v>
      </c>
      <c r="C1467" t="s">
        <v>1282</v>
      </c>
      <c r="D1467" t="s">
        <v>1283</v>
      </c>
      <c r="E1467">
        <v>38</v>
      </c>
      <c r="F1467" t="s">
        <v>1521</v>
      </c>
      <c r="G1467" t="s">
        <v>1348</v>
      </c>
      <c r="H1467" t="s">
        <v>1493</v>
      </c>
      <c r="I1467" s="102">
        <v>0.90277777777777779</v>
      </c>
      <c r="J1467" t="s">
        <v>1303</v>
      </c>
      <c r="K1467" s="102">
        <v>4.8611111111111112E-2</v>
      </c>
      <c r="L1467">
        <v>28</v>
      </c>
      <c r="M1467" t="s">
        <v>1435</v>
      </c>
      <c r="N1467" t="s">
        <v>1536</v>
      </c>
      <c r="O1467" s="102">
        <v>0.2638888888888889</v>
      </c>
      <c r="P1467">
        <v>90</v>
      </c>
      <c r="Q1467">
        <v>93</v>
      </c>
      <c r="R1467" t="s">
        <v>51</v>
      </c>
      <c r="S1467">
        <v>47</v>
      </c>
      <c r="T1467" s="102">
        <v>4.1666666666666664E-2</v>
      </c>
      <c r="U1467" t="s">
        <v>1698</v>
      </c>
      <c r="V1467">
        <v>0</v>
      </c>
      <c r="W1467" t="s">
        <v>1887</v>
      </c>
      <c r="X1467" t="s">
        <v>51</v>
      </c>
      <c r="AB1467" s="77">
        <f t="shared" si="22"/>
        <v>280</v>
      </c>
    </row>
    <row r="1468" spans="1:28" x14ac:dyDescent="0.3">
      <c r="A1468" s="34">
        <v>43106</v>
      </c>
      <c r="B1468">
        <v>1159</v>
      </c>
      <c r="C1468" t="s">
        <v>1282</v>
      </c>
      <c r="D1468" t="s">
        <v>1283</v>
      </c>
      <c r="E1468">
        <v>38</v>
      </c>
      <c r="F1468" t="s">
        <v>1327</v>
      </c>
      <c r="G1468" t="s">
        <v>1929</v>
      </c>
      <c r="H1468" t="s">
        <v>1301</v>
      </c>
      <c r="I1468" s="102">
        <v>0.73611111111111116</v>
      </c>
      <c r="J1468" t="s">
        <v>1339</v>
      </c>
      <c r="K1468" s="102">
        <v>6.9444444444444441E-3</v>
      </c>
      <c r="L1468">
        <v>32</v>
      </c>
      <c r="M1468" t="s">
        <v>1396</v>
      </c>
      <c r="N1468" t="s">
        <v>1497</v>
      </c>
      <c r="O1468" s="102">
        <v>0.38194444444444442</v>
      </c>
      <c r="P1468">
        <v>86</v>
      </c>
      <c r="Q1468">
        <v>93</v>
      </c>
      <c r="R1468" t="s">
        <v>51</v>
      </c>
      <c r="S1468">
        <v>67</v>
      </c>
      <c r="T1468" s="102">
        <v>0.21527777777777779</v>
      </c>
      <c r="U1468" t="s">
        <v>1951</v>
      </c>
      <c r="V1468">
        <v>21</v>
      </c>
      <c r="W1468" t="s">
        <v>1837</v>
      </c>
      <c r="X1468">
        <v>6</v>
      </c>
      <c r="AB1468" s="77">
        <f t="shared" si="22"/>
        <v>320</v>
      </c>
    </row>
    <row r="1469" spans="1:28" x14ac:dyDescent="0.3">
      <c r="A1469" s="34">
        <v>43107</v>
      </c>
      <c r="B1469">
        <v>1159</v>
      </c>
      <c r="C1469" t="s">
        <v>1282</v>
      </c>
      <c r="D1469" t="s">
        <v>1283</v>
      </c>
      <c r="E1469">
        <v>38</v>
      </c>
      <c r="F1469" t="s">
        <v>1439</v>
      </c>
      <c r="G1469" t="s">
        <v>1358</v>
      </c>
      <c r="H1469" t="s">
        <v>1541</v>
      </c>
      <c r="I1469" s="102">
        <v>0.94444444444444453</v>
      </c>
      <c r="J1469" t="s">
        <v>1375</v>
      </c>
      <c r="K1469" s="102">
        <v>9.7222222222222224E-2</v>
      </c>
      <c r="L1469">
        <v>35</v>
      </c>
      <c r="M1469" t="s">
        <v>1326</v>
      </c>
      <c r="N1469" t="s">
        <v>1399</v>
      </c>
      <c r="O1469" s="102">
        <v>0.25694444444444448</v>
      </c>
      <c r="P1469">
        <v>91</v>
      </c>
      <c r="Q1469">
        <v>94</v>
      </c>
      <c r="R1469" s="102">
        <v>0</v>
      </c>
      <c r="S1469">
        <v>78</v>
      </c>
      <c r="T1469" s="102">
        <v>9.7222222222222224E-2</v>
      </c>
      <c r="U1469" t="s">
        <v>1585</v>
      </c>
      <c r="V1469" t="s">
        <v>51</v>
      </c>
      <c r="W1469" t="s">
        <v>1957</v>
      </c>
      <c r="X1469">
        <v>13</v>
      </c>
      <c r="AB1469" s="77">
        <f t="shared" si="22"/>
        <v>350</v>
      </c>
    </row>
    <row r="1470" spans="1:28" x14ac:dyDescent="0.3">
      <c r="A1470" s="34">
        <v>43108</v>
      </c>
      <c r="B1470">
        <v>1159</v>
      </c>
      <c r="C1470" t="s">
        <v>1282</v>
      </c>
      <c r="D1470" t="s">
        <v>1283</v>
      </c>
      <c r="E1470">
        <v>38</v>
      </c>
      <c r="F1470" t="s">
        <v>1339</v>
      </c>
      <c r="G1470" t="s">
        <v>1308</v>
      </c>
      <c r="H1470" t="s">
        <v>1541</v>
      </c>
      <c r="I1470" s="102">
        <v>0.21527777777777779</v>
      </c>
      <c r="J1470" t="s">
        <v>1577</v>
      </c>
      <c r="K1470" s="102">
        <v>0.60416666666666663</v>
      </c>
      <c r="L1470">
        <v>0</v>
      </c>
      <c r="M1470" t="s">
        <v>1358</v>
      </c>
      <c r="N1470" t="s">
        <v>1391</v>
      </c>
      <c r="O1470" t="s">
        <v>51</v>
      </c>
      <c r="P1470">
        <v>75</v>
      </c>
      <c r="Q1470">
        <v>92</v>
      </c>
      <c r="R1470" s="102">
        <v>0</v>
      </c>
      <c r="S1470">
        <v>65</v>
      </c>
      <c r="T1470" t="s">
        <v>51</v>
      </c>
      <c r="U1470" t="s">
        <v>1872</v>
      </c>
      <c r="V1470">
        <v>20</v>
      </c>
      <c r="W1470" t="s">
        <v>1893</v>
      </c>
      <c r="X1470">
        <v>1</v>
      </c>
      <c r="AB1470" s="77">
        <f t="shared" si="22"/>
        <v>0</v>
      </c>
    </row>
    <row r="1471" spans="1:28" x14ac:dyDescent="0.3">
      <c r="A1471" s="34">
        <v>43109</v>
      </c>
      <c r="B1471">
        <v>1159</v>
      </c>
      <c r="C1471" t="s">
        <v>1282</v>
      </c>
      <c r="D1471" t="s">
        <v>1283</v>
      </c>
      <c r="E1471">
        <v>38</v>
      </c>
      <c r="F1471" t="s">
        <v>1351</v>
      </c>
      <c r="G1471" t="s">
        <v>1625</v>
      </c>
      <c r="H1471" t="s">
        <v>1347</v>
      </c>
      <c r="I1471" s="102">
        <v>0.15972222222222224</v>
      </c>
      <c r="J1471" t="s">
        <v>1556</v>
      </c>
      <c r="K1471" s="102">
        <v>0.52083333333333337</v>
      </c>
      <c r="L1471">
        <v>27</v>
      </c>
      <c r="M1471" t="s">
        <v>1296</v>
      </c>
      <c r="N1471" t="s">
        <v>1359</v>
      </c>
      <c r="O1471" s="102">
        <v>0.68055555555555547</v>
      </c>
      <c r="P1471">
        <v>79</v>
      </c>
      <c r="Q1471">
        <v>92</v>
      </c>
      <c r="R1471" s="102">
        <v>0.15277777777777776</v>
      </c>
      <c r="S1471">
        <v>45</v>
      </c>
      <c r="T1471" s="102">
        <v>0.47222222222222227</v>
      </c>
      <c r="U1471" t="s">
        <v>1528</v>
      </c>
      <c r="V1471">
        <v>24</v>
      </c>
      <c r="W1471" t="s">
        <v>1908</v>
      </c>
      <c r="X1471">
        <v>15</v>
      </c>
      <c r="AB1471" s="77">
        <f t="shared" si="22"/>
        <v>270</v>
      </c>
    </row>
    <row r="1472" spans="1:28" x14ac:dyDescent="0.3">
      <c r="A1472" s="34">
        <v>43110</v>
      </c>
      <c r="B1472">
        <v>1159</v>
      </c>
      <c r="C1472" t="s">
        <v>1282</v>
      </c>
      <c r="D1472" t="s">
        <v>1283</v>
      </c>
      <c r="E1472">
        <v>38</v>
      </c>
      <c r="F1472" t="s">
        <v>1489</v>
      </c>
      <c r="G1472" t="s">
        <v>1464</v>
      </c>
      <c r="H1472" t="s">
        <v>1444</v>
      </c>
      <c r="I1472" s="102">
        <v>0.33333333333333331</v>
      </c>
      <c r="J1472" t="s">
        <v>1612</v>
      </c>
      <c r="K1472" s="102">
        <v>0.54861111111111105</v>
      </c>
      <c r="L1472">
        <v>28</v>
      </c>
      <c r="M1472" t="s">
        <v>1396</v>
      </c>
      <c r="N1472" t="s">
        <v>1524</v>
      </c>
      <c r="O1472" s="102">
        <v>0.70833333333333337</v>
      </c>
      <c r="P1472">
        <v>72</v>
      </c>
      <c r="Q1472">
        <v>90</v>
      </c>
      <c r="R1472" t="s">
        <v>51</v>
      </c>
      <c r="S1472">
        <v>50</v>
      </c>
      <c r="T1472" s="102">
        <v>0.55555555555555558</v>
      </c>
      <c r="U1472" t="s">
        <v>1604</v>
      </c>
      <c r="V1472">
        <v>24</v>
      </c>
      <c r="W1472" t="s">
        <v>1788</v>
      </c>
      <c r="X1472">
        <v>13</v>
      </c>
      <c r="AB1472" s="77">
        <f t="shared" si="22"/>
        <v>280</v>
      </c>
    </row>
    <row r="1473" spans="1:28" x14ac:dyDescent="0.3">
      <c r="A1473" s="34">
        <v>43111</v>
      </c>
      <c r="B1473">
        <v>1159</v>
      </c>
      <c r="C1473" t="s">
        <v>1282</v>
      </c>
      <c r="D1473" t="s">
        <v>1283</v>
      </c>
      <c r="E1473">
        <v>38</v>
      </c>
      <c r="F1473" t="s">
        <v>1421</v>
      </c>
      <c r="G1473" t="s">
        <v>1381</v>
      </c>
      <c r="H1473" t="s">
        <v>1289</v>
      </c>
      <c r="I1473" s="102">
        <v>0.18055555555555555</v>
      </c>
      <c r="J1473" t="s">
        <v>1333</v>
      </c>
      <c r="K1473" s="102">
        <v>0.59027777777777779</v>
      </c>
      <c r="L1473">
        <v>27</v>
      </c>
      <c r="M1473" t="s">
        <v>1327</v>
      </c>
      <c r="N1473" t="s">
        <v>1588</v>
      </c>
      <c r="O1473" s="102">
        <v>0.60416666666666663</v>
      </c>
      <c r="P1473">
        <v>78</v>
      </c>
      <c r="Q1473">
        <v>92</v>
      </c>
      <c r="R1473" t="s">
        <v>51</v>
      </c>
      <c r="S1473">
        <v>59</v>
      </c>
      <c r="T1473" s="102">
        <v>4.8611111111111112E-2</v>
      </c>
      <c r="U1473" t="s">
        <v>1850</v>
      </c>
      <c r="V1473">
        <v>23</v>
      </c>
      <c r="W1473" t="s">
        <v>1545</v>
      </c>
      <c r="X1473">
        <v>0</v>
      </c>
      <c r="AB1473" s="77">
        <f t="shared" si="22"/>
        <v>270</v>
      </c>
    </row>
    <row r="1474" spans="1:28" x14ac:dyDescent="0.3">
      <c r="A1474" s="34">
        <v>43112</v>
      </c>
      <c r="B1474">
        <v>1159</v>
      </c>
      <c r="C1474" t="s">
        <v>1282</v>
      </c>
      <c r="D1474" t="s">
        <v>1283</v>
      </c>
      <c r="E1474">
        <v>38</v>
      </c>
      <c r="F1474" t="s">
        <v>1356</v>
      </c>
      <c r="G1474" t="s">
        <v>1308</v>
      </c>
      <c r="H1474" t="s">
        <v>1391</v>
      </c>
      <c r="I1474" s="102">
        <v>0.33333333333333331</v>
      </c>
      <c r="J1474" t="s">
        <v>1497</v>
      </c>
      <c r="K1474" s="102">
        <v>0.4861111111111111</v>
      </c>
      <c r="L1474">
        <v>27</v>
      </c>
      <c r="M1474" t="s">
        <v>1296</v>
      </c>
      <c r="N1474" t="s">
        <v>1351</v>
      </c>
      <c r="O1474" s="102">
        <v>6.9444444444444441E-3</v>
      </c>
      <c r="P1474">
        <v>86</v>
      </c>
      <c r="Q1474">
        <v>93</v>
      </c>
      <c r="R1474" t="s">
        <v>51</v>
      </c>
      <c r="S1474">
        <v>73</v>
      </c>
      <c r="T1474" s="102">
        <v>0.47916666666666669</v>
      </c>
      <c r="U1474" t="s">
        <v>1467</v>
      </c>
      <c r="V1474">
        <v>1</v>
      </c>
      <c r="W1474" t="s">
        <v>1291</v>
      </c>
      <c r="X1474">
        <v>24</v>
      </c>
      <c r="AB1474" s="77">
        <f t="shared" si="22"/>
        <v>270</v>
      </c>
    </row>
    <row r="1475" spans="1:28" x14ac:dyDescent="0.3">
      <c r="A1475" s="34">
        <v>43113</v>
      </c>
      <c r="B1475">
        <v>1159</v>
      </c>
      <c r="C1475" t="s">
        <v>1282</v>
      </c>
      <c r="D1475" t="s">
        <v>1283</v>
      </c>
      <c r="E1475">
        <v>38</v>
      </c>
      <c r="F1475" t="s">
        <v>1493</v>
      </c>
      <c r="G1475" t="s">
        <v>1322</v>
      </c>
      <c r="H1475" t="s">
        <v>1443</v>
      </c>
      <c r="I1475" s="102">
        <v>0.11805555555555557</v>
      </c>
      <c r="J1475" t="s">
        <v>1294</v>
      </c>
      <c r="K1475" s="102">
        <v>0.9375</v>
      </c>
      <c r="L1475">
        <v>27</v>
      </c>
      <c r="M1475" t="s">
        <v>1329</v>
      </c>
      <c r="N1475" t="s">
        <v>1357</v>
      </c>
      <c r="O1475" s="102">
        <v>0.80555555555555547</v>
      </c>
      <c r="P1475">
        <v>87</v>
      </c>
      <c r="Q1475">
        <v>94</v>
      </c>
      <c r="R1475" t="s">
        <v>51</v>
      </c>
      <c r="S1475">
        <v>72</v>
      </c>
      <c r="T1475" s="102">
        <v>0.34027777777777773</v>
      </c>
      <c r="U1475" t="s">
        <v>1874</v>
      </c>
      <c r="V1475">
        <v>23</v>
      </c>
      <c r="W1475" t="s">
        <v>1699</v>
      </c>
      <c r="X1475">
        <v>4</v>
      </c>
      <c r="AB1475" s="77">
        <f t="shared" ref="AB1475:AB1538" si="23">L1475*$AE$17</f>
        <v>270</v>
      </c>
    </row>
    <row r="1476" spans="1:28" x14ac:dyDescent="0.3">
      <c r="A1476" s="34">
        <v>43114</v>
      </c>
      <c r="B1476">
        <v>1159</v>
      </c>
      <c r="C1476" t="s">
        <v>1282</v>
      </c>
      <c r="D1476" t="s">
        <v>1283</v>
      </c>
      <c r="E1476">
        <v>38</v>
      </c>
      <c r="F1476" t="s">
        <v>1316</v>
      </c>
      <c r="G1476" t="s">
        <v>1296</v>
      </c>
      <c r="H1476" t="s">
        <v>1310</v>
      </c>
      <c r="I1476" s="102">
        <v>0.3263888888888889</v>
      </c>
      <c r="J1476" t="s">
        <v>1319</v>
      </c>
      <c r="K1476" s="102">
        <v>0.58333333333333337</v>
      </c>
      <c r="L1476">
        <v>31</v>
      </c>
      <c r="M1476" t="s">
        <v>1561</v>
      </c>
      <c r="N1476" t="s">
        <v>1506</v>
      </c>
      <c r="O1476" s="102">
        <v>0.59722222222222221</v>
      </c>
      <c r="P1476">
        <v>81</v>
      </c>
      <c r="Q1476">
        <v>91</v>
      </c>
      <c r="R1476" s="102">
        <v>8.3333333333333329E-2</v>
      </c>
      <c r="S1476">
        <v>68</v>
      </c>
      <c r="T1476" s="102">
        <v>0.5</v>
      </c>
      <c r="U1476" t="s">
        <v>1650</v>
      </c>
      <c r="V1476" t="s">
        <v>51</v>
      </c>
      <c r="W1476" t="s">
        <v>1291</v>
      </c>
      <c r="X1476">
        <v>1</v>
      </c>
      <c r="AB1476" s="77">
        <f t="shared" si="23"/>
        <v>310</v>
      </c>
    </row>
    <row r="1477" spans="1:28" x14ac:dyDescent="0.3">
      <c r="A1477" s="34">
        <v>43115</v>
      </c>
      <c r="B1477">
        <v>1159</v>
      </c>
      <c r="C1477" t="s">
        <v>1282</v>
      </c>
      <c r="D1477" t="s">
        <v>1283</v>
      </c>
      <c r="E1477">
        <v>38</v>
      </c>
      <c r="F1477" t="s">
        <v>1428</v>
      </c>
      <c r="G1477" t="s">
        <v>1308</v>
      </c>
      <c r="H1477" t="s">
        <v>1376</v>
      </c>
      <c r="I1477" s="102">
        <v>0.20833333333333334</v>
      </c>
      <c r="J1477" t="s">
        <v>1658</v>
      </c>
      <c r="K1477" s="102">
        <v>0.99930555555555556</v>
      </c>
      <c r="L1477">
        <v>26</v>
      </c>
      <c r="M1477" t="s">
        <v>1435</v>
      </c>
      <c r="N1477" t="s">
        <v>1336</v>
      </c>
      <c r="O1477" s="102">
        <v>0.98611111111111116</v>
      </c>
      <c r="P1477">
        <v>76</v>
      </c>
      <c r="Q1477">
        <v>93</v>
      </c>
      <c r="R1477" t="s">
        <v>51</v>
      </c>
      <c r="S1477">
        <v>65</v>
      </c>
      <c r="T1477" s="102">
        <v>0.67361111111111116</v>
      </c>
      <c r="U1477" t="s">
        <v>1649</v>
      </c>
      <c r="V1477" t="s">
        <v>51</v>
      </c>
      <c r="W1477" t="s">
        <v>1643</v>
      </c>
      <c r="X1477">
        <v>19</v>
      </c>
      <c r="AB1477" s="77">
        <f t="shared" si="23"/>
        <v>260</v>
      </c>
    </row>
    <row r="1478" spans="1:28" x14ac:dyDescent="0.3">
      <c r="A1478" s="34">
        <v>43116</v>
      </c>
      <c r="B1478">
        <v>1159</v>
      </c>
      <c r="C1478" t="s">
        <v>1282</v>
      </c>
      <c r="D1478" t="s">
        <v>1283</v>
      </c>
      <c r="E1478">
        <v>38</v>
      </c>
      <c r="F1478" t="s">
        <v>1577</v>
      </c>
      <c r="G1478" t="s">
        <v>1308</v>
      </c>
      <c r="H1478" t="s">
        <v>1501</v>
      </c>
      <c r="I1478" s="102">
        <v>0.20138888888888887</v>
      </c>
      <c r="J1478" t="s">
        <v>1394</v>
      </c>
      <c r="K1478" s="102">
        <v>0.52083333333333337</v>
      </c>
      <c r="L1478">
        <v>29</v>
      </c>
      <c r="M1478" t="s">
        <v>1404</v>
      </c>
      <c r="N1478" t="s">
        <v>1586</v>
      </c>
      <c r="O1478" s="102">
        <v>0.98611111111111116</v>
      </c>
      <c r="P1478">
        <v>90</v>
      </c>
      <c r="Q1478">
        <v>92</v>
      </c>
      <c r="R1478" t="s">
        <v>51</v>
      </c>
      <c r="S1478">
        <v>71</v>
      </c>
      <c r="T1478" s="102">
        <v>5.5555555555555552E-2</v>
      </c>
      <c r="U1478" t="s">
        <v>1911</v>
      </c>
      <c r="V1478">
        <v>11</v>
      </c>
      <c r="W1478" t="s">
        <v>1290</v>
      </c>
      <c r="X1478">
        <v>2</v>
      </c>
      <c r="AB1478" s="77">
        <f t="shared" si="23"/>
        <v>290</v>
      </c>
    </row>
    <row r="1479" spans="1:28" x14ac:dyDescent="0.3">
      <c r="A1479" s="34">
        <v>43117</v>
      </c>
      <c r="B1479">
        <v>1159</v>
      </c>
      <c r="C1479" t="s">
        <v>1282</v>
      </c>
      <c r="D1479" t="s">
        <v>1283</v>
      </c>
      <c r="E1479">
        <v>38</v>
      </c>
      <c r="F1479" t="s">
        <v>1510</v>
      </c>
      <c r="G1479" t="s">
        <v>1308</v>
      </c>
      <c r="H1479" t="s">
        <v>1470</v>
      </c>
      <c r="I1479" s="102">
        <v>0.99930555555555556</v>
      </c>
      <c r="J1479" t="s">
        <v>1313</v>
      </c>
      <c r="K1479" t="s">
        <v>51</v>
      </c>
      <c r="L1479">
        <v>30</v>
      </c>
      <c r="M1479" t="s">
        <v>1404</v>
      </c>
      <c r="N1479" t="s">
        <v>1591</v>
      </c>
      <c r="O1479" s="102">
        <v>4.8611111111111112E-2</v>
      </c>
      <c r="P1479">
        <v>76</v>
      </c>
      <c r="Q1479">
        <v>91</v>
      </c>
      <c r="R1479" t="s">
        <v>51</v>
      </c>
      <c r="S1479">
        <v>66</v>
      </c>
      <c r="T1479" s="102">
        <v>0.45833333333333331</v>
      </c>
      <c r="U1479" t="s">
        <v>1555</v>
      </c>
      <c r="V1479">
        <v>11</v>
      </c>
      <c r="W1479" t="s">
        <v>1369</v>
      </c>
      <c r="X1479">
        <v>0</v>
      </c>
      <c r="AB1479" s="77">
        <f t="shared" si="23"/>
        <v>300</v>
      </c>
    </row>
    <row r="1480" spans="1:28" x14ac:dyDescent="0.3">
      <c r="A1480" s="34">
        <v>43118</v>
      </c>
      <c r="B1480">
        <v>1159</v>
      </c>
      <c r="C1480" t="s">
        <v>1282</v>
      </c>
      <c r="D1480" t="s">
        <v>1283</v>
      </c>
      <c r="E1480">
        <v>38</v>
      </c>
      <c r="F1480" t="s">
        <v>1410</v>
      </c>
      <c r="G1480" t="s">
        <v>1465</v>
      </c>
      <c r="H1480" t="s">
        <v>1902</v>
      </c>
      <c r="I1480" s="102">
        <v>0.30555555555555552</v>
      </c>
      <c r="J1480" t="s">
        <v>1521</v>
      </c>
      <c r="K1480" t="s">
        <v>51</v>
      </c>
      <c r="L1480">
        <v>29</v>
      </c>
      <c r="M1480" t="s">
        <v>1435</v>
      </c>
      <c r="N1480" t="s">
        <v>1348</v>
      </c>
      <c r="O1480" s="102">
        <v>0.60416666666666663</v>
      </c>
      <c r="P1480">
        <v>87</v>
      </c>
      <c r="Q1480">
        <v>92</v>
      </c>
      <c r="R1480" t="s">
        <v>51</v>
      </c>
      <c r="S1480">
        <v>79</v>
      </c>
      <c r="T1480" s="102">
        <v>0.59722222222222221</v>
      </c>
      <c r="U1480" t="s">
        <v>1595</v>
      </c>
      <c r="V1480">
        <v>0</v>
      </c>
      <c r="W1480" t="s">
        <v>1503</v>
      </c>
      <c r="X1480">
        <v>24</v>
      </c>
      <c r="AB1480" s="77">
        <f t="shared" si="23"/>
        <v>290</v>
      </c>
    </row>
    <row r="1481" spans="1:28" x14ac:dyDescent="0.3">
      <c r="A1481" s="34">
        <v>43119</v>
      </c>
      <c r="B1481">
        <v>1159</v>
      </c>
      <c r="C1481" t="s">
        <v>1282</v>
      </c>
      <c r="D1481" t="s">
        <v>1283</v>
      </c>
      <c r="E1481">
        <v>38</v>
      </c>
      <c r="F1481" t="s">
        <v>1501</v>
      </c>
      <c r="G1481" t="s">
        <v>1435</v>
      </c>
      <c r="H1481" t="s">
        <v>1418</v>
      </c>
      <c r="I1481" s="102">
        <v>0.99930555555555556</v>
      </c>
      <c r="J1481" t="s">
        <v>1371</v>
      </c>
      <c r="K1481" s="102">
        <v>0.13194444444444445</v>
      </c>
      <c r="L1481">
        <v>31</v>
      </c>
      <c r="M1481" t="s">
        <v>1310</v>
      </c>
      <c r="N1481" t="s">
        <v>1556</v>
      </c>
      <c r="O1481" s="102">
        <v>0.40972222222222227</v>
      </c>
      <c r="P1481">
        <v>87</v>
      </c>
      <c r="Q1481">
        <v>94</v>
      </c>
      <c r="R1481" t="s">
        <v>51</v>
      </c>
      <c r="S1481">
        <v>75</v>
      </c>
      <c r="T1481" s="102">
        <v>0.79166666666666663</v>
      </c>
      <c r="U1481" t="s">
        <v>1562</v>
      </c>
      <c r="V1481">
        <v>22</v>
      </c>
      <c r="W1481" t="s">
        <v>1600</v>
      </c>
      <c r="X1481" t="s">
        <v>51</v>
      </c>
      <c r="AB1481" s="77">
        <f t="shared" si="23"/>
        <v>310</v>
      </c>
    </row>
    <row r="1482" spans="1:28" x14ac:dyDescent="0.3">
      <c r="A1482" s="34">
        <v>43120</v>
      </c>
      <c r="B1482">
        <v>1159</v>
      </c>
      <c r="C1482" t="s">
        <v>1282</v>
      </c>
      <c r="D1482" t="s">
        <v>1283</v>
      </c>
      <c r="E1482">
        <v>38</v>
      </c>
      <c r="F1482" t="s">
        <v>1292</v>
      </c>
      <c r="G1482" t="s">
        <v>1308</v>
      </c>
      <c r="H1482" t="s">
        <v>1493</v>
      </c>
      <c r="I1482" s="102">
        <v>0.31944444444444448</v>
      </c>
      <c r="J1482" t="s">
        <v>1722</v>
      </c>
      <c r="K1482" s="102">
        <v>0.58333333333333337</v>
      </c>
      <c r="L1482">
        <v>26</v>
      </c>
      <c r="M1482" t="s">
        <v>1301</v>
      </c>
      <c r="N1482" t="s">
        <v>1304</v>
      </c>
      <c r="O1482" s="102">
        <v>0.58333333333333337</v>
      </c>
      <c r="P1482">
        <v>77</v>
      </c>
      <c r="Q1482">
        <v>89</v>
      </c>
      <c r="R1482" t="s">
        <v>51</v>
      </c>
      <c r="S1482">
        <v>60</v>
      </c>
      <c r="T1482" s="102">
        <v>0.58333333333333337</v>
      </c>
      <c r="U1482" t="s">
        <v>1467</v>
      </c>
      <c r="V1482">
        <v>24</v>
      </c>
      <c r="W1482" t="s">
        <v>1389</v>
      </c>
      <c r="X1482">
        <v>14</v>
      </c>
      <c r="AB1482" s="77">
        <f t="shared" si="23"/>
        <v>260</v>
      </c>
    </row>
    <row r="1483" spans="1:28" x14ac:dyDescent="0.3">
      <c r="A1483" s="34">
        <v>43121</v>
      </c>
      <c r="B1483">
        <v>1159</v>
      </c>
      <c r="C1483" t="s">
        <v>1282</v>
      </c>
      <c r="D1483" t="s">
        <v>1283</v>
      </c>
      <c r="E1483">
        <v>38</v>
      </c>
      <c r="F1483" t="s">
        <v>1300</v>
      </c>
      <c r="G1483" t="s">
        <v>1308</v>
      </c>
      <c r="H1483" t="s">
        <v>1506</v>
      </c>
      <c r="I1483" s="102">
        <v>0.83333333333333337</v>
      </c>
      <c r="J1483" t="s">
        <v>1729</v>
      </c>
      <c r="K1483" s="102">
        <v>0.49305555555555558</v>
      </c>
      <c r="L1483">
        <v>29</v>
      </c>
      <c r="M1483" t="s">
        <v>1301</v>
      </c>
      <c r="N1483" t="s">
        <v>1284</v>
      </c>
      <c r="O1483" s="102">
        <v>0.10416666666666667</v>
      </c>
      <c r="P1483">
        <v>88</v>
      </c>
      <c r="Q1483">
        <v>92</v>
      </c>
      <c r="R1483" t="s">
        <v>51</v>
      </c>
      <c r="S1483">
        <v>68</v>
      </c>
      <c r="T1483" s="102">
        <v>0.49305555555555558</v>
      </c>
      <c r="U1483" t="s">
        <v>1405</v>
      </c>
      <c r="V1483">
        <v>21</v>
      </c>
      <c r="W1483" t="s">
        <v>1850</v>
      </c>
      <c r="X1483">
        <v>0</v>
      </c>
      <c r="AB1483" s="77">
        <f t="shared" si="23"/>
        <v>290</v>
      </c>
    </row>
    <row r="1484" spans="1:28" x14ac:dyDescent="0.3">
      <c r="A1484" s="34">
        <v>43122</v>
      </c>
      <c r="B1484">
        <v>1159</v>
      </c>
      <c r="C1484" t="s">
        <v>1282</v>
      </c>
      <c r="D1484" t="s">
        <v>1283</v>
      </c>
      <c r="E1484">
        <v>38</v>
      </c>
      <c r="F1484" t="s">
        <v>1371</v>
      </c>
      <c r="G1484" t="s">
        <v>1308</v>
      </c>
      <c r="H1484" t="s">
        <v>1421</v>
      </c>
      <c r="I1484" s="102">
        <v>0.25694444444444448</v>
      </c>
      <c r="J1484" t="s">
        <v>1502</v>
      </c>
      <c r="K1484" s="102">
        <v>0.51388888888888895</v>
      </c>
      <c r="L1484">
        <v>27</v>
      </c>
      <c r="M1484" t="s">
        <v>1296</v>
      </c>
      <c r="N1484" t="s">
        <v>1351</v>
      </c>
      <c r="O1484" s="102">
        <v>0.65277777777777779</v>
      </c>
      <c r="P1484">
        <v>81</v>
      </c>
      <c r="Q1484">
        <v>92</v>
      </c>
      <c r="R1484" t="s">
        <v>51</v>
      </c>
      <c r="S1484">
        <v>65</v>
      </c>
      <c r="T1484" s="102">
        <v>0.50694444444444442</v>
      </c>
      <c r="U1484" t="s">
        <v>1659</v>
      </c>
      <c r="V1484">
        <v>20</v>
      </c>
      <c r="W1484" t="s">
        <v>1338</v>
      </c>
      <c r="X1484">
        <v>14</v>
      </c>
      <c r="AB1484" s="77">
        <f t="shared" si="23"/>
        <v>270</v>
      </c>
    </row>
    <row r="1485" spans="1:28" x14ac:dyDescent="0.3">
      <c r="A1485" s="34">
        <v>43123</v>
      </c>
      <c r="B1485">
        <v>1159</v>
      </c>
      <c r="C1485" t="s">
        <v>1282</v>
      </c>
      <c r="D1485" t="s">
        <v>1283</v>
      </c>
      <c r="E1485">
        <v>38</v>
      </c>
      <c r="F1485" t="s">
        <v>1362</v>
      </c>
      <c r="G1485" t="s">
        <v>1308</v>
      </c>
      <c r="H1485" t="s">
        <v>1481</v>
      </c>
      <c r="I1485" s="102">
        <v>0.99930555555555556</v>
      </c>
      <c r="J1485" t="s">
        <v>1394</v>
      </c>
      <c r="K1485" s="102">
        <v>0.57638888888888895</v>
      </c>
      <c r="L1485">
        <v>22</v>
      </c>
      <c r="M1485" t="s">
        <v>1335</v>
      </c>
      <c r="N1485" t="s">
        <v>1561</v>
      </c>
      <c r="O1485" s="102">
        <v>0.34722222222222227</v>
      </c>
      <c r="P1485">
        <v>83</v>
      </c>
      <c r="Q1485">
        <v>93</v>
      </c>
      <c r="R1485" t="s">
        <v>51</v>
      </c>
      <c r="S1485">
        <v>73</v>
      </c>
      <c r="T1485" s="102">
        <v>0.625</v>
      </c>
      <c r="U1485" t="s">
        <v>1613</v>
      </c>
      <c r="V1485" t="s">
        <v>51</v>
      </c>
      <c r="W1485" t="s">
        <v>1498</v>
      </c>
      <c r="X1485">
        <v>24</v>
      </c>
      <c r="AB1485" s="77">
        <f t="shared" si="23"/>
        <v>220</v>
      </c>
    </row>
    <row r="1486" spans="1:28" x14ac:dyDescent="0.3">
      <c r="A1486" s="34">
        <v>43124</v>
      </c>
      <c r="B1486">
        <v>1159</v>
      </c>
      <c r="C1486" t="s">
        <v>1282</v>
      </c>
      <c r="D1486" t="s">
        <v>1283</v>
      </c>
      <c r="E1486">
        <v>38</v>
      </c>
      <c r="F1486" t="s">
        <v>1552</v>
      </c>
      <c r="G1486" t="s">
        <v>1897</v>
      </c>
      <c r="H1486" t="s">
        <v>1359</v>
      </c>
      <c r="I1486" s="102">
        <v>0.33333333333333331</v>
      </c>
      <c r="J1486" t="s">
        <v>1527</v>
      </c>
      <c r="K1486" s="102">
        <v>0.55555555555555558</v>
      </c>
      <c r="L1486">
        <v>28</v>
      </c>
      <c r="M1486" t="s">
        <v>1335</v>
      </c>
      <c r="N1486" t="s">
        <v>1530</v>
      </c>
      <c r="O1486" s="102">
        <v>0.9375</v>
      </c>
      <c r="P1486">
        <v>74</v>
      </c>
      <c r="Q1486">
        <v>94</v>
      </c>
      <c r="R1486" t="s">
        <v>51</v>
      </c>
      <c r="S1486">
        <v>54</v>
      </c>
      <c r="T1486" s="102">
        <v>0.5625</v>
      </c>
      <c r="U1486" t="s">
        <v>1498</v>
      </c>
      <c r="V1486">
        <v>0</v>
      </c>
      <c r="W1486" t="s">
        <v>1690</v>
      </c>
      <c r="X1486">
        <v>21</v>
      </c>
      <c r="AB1486" s="77">
        <f t="shared" si="23"/>
        <v>280</v>
      </c>
    </row>
    <row r="1487" spans="1:28" x14ac:dyDescent="0.3">
      <c r="A1487" s="34">
        <v>43125</v>
      </c>
      <c r="B1487">
        <v>1159</v>
      </c>
      <c r="C1487" t="s">
        <v>1282</v>
      </c>
      <c r="D1487" t="s">
        <v>1283</v>
      </c>
      <c r="E1487">
        <v>38</v>
      </c>
      <c r="F1487" t="s">
        <v>1440</v>
      </c>
      <c r="G1487" t="s">
        <v>1644</v>
      </c>
      <c r="H1487" t="s">
        <v>1470</v>
      </c>
      <c r="I1487" s="102">
        <v>0.83333333333333337</v>
      </c>
      <c r="J1487" t="s">
        <v>1371</v>
      </c>
      <c r="K1487" s="102">
        <v>6.9444444444444441E-3</v>
      </c>
      <c r="L1487">
        <v>31</v>
      </c>
      <c r="M1487" t="s">
        <v>1561</v>
      </c>
      <c r="N1487" t="s">
        <v>1530</v>
      </c>
      <c r="O1487" s="102">
        <v>0.75</v>
      </c>
      <c r="P1487">
        <v>92</v>
      </c>
      <c r="Q1487">
        <v>94</v>
      </c>
      <c r="R1487" t="s">
        <v>51</v>
      </c>
      <c r="S1487">
        <v>71</v>
      </c>
      <c r="T1487" s="102">
        <v>0.99305555555555547</v>
      </c>
      <c r="U1487" t="s">
        <v>1832</v>
      </c>
      <c r="V1487">
        <v>24</v>
      </c>
      <c r="W1487" t="s">
        <v>1778</v>
      </c>
      <c r="X1487">
        <v>5</v>
      </c>
      <c r="AB1487" s="77">
        <f t="shared" si="23"/>
        <v>310</v>
      </c>
    </row>
    <row r="1488" spans="1:28" x14ac:dyDescent="0.3">
      <c r="A1488" s="34">
        <v>43126</v>
      </c>
      <c r="B1488">
        <v>1159</v>
      </c>
      <c r="C1488" t="s">
        <v>1282</v>
      </c>
      <c r="D1488" t="s">
        <v>1283</v>
      </c>
      <c r="E1488">
        <v>38</v>
      </c>
      <c r="F1488" t="s">
        <v>1380</v>
      </c>
      <c r="G1488" t="s">
        <v>1320</v>
      </c>
      <c r="H1488" t="s">
        <v>1462</v>
      </c>
      <c r="I1488" s="102">
        <v>0.15972222222222224</v>
      </c>
      <c r="J1488" t="s">
        <v>1422</v>
      </c>
      <c r="K1488" t="s">
        <v>51</v>
      </c>
      <c r="L1488">
        <v>35</v>
      </c>
      <c r="M1488" t="s">
        <v>1391</v>
      </c>
      <c r="N1488" t="s">
        <v>1330</v>
      </c>
      <c r="O1488" s="102">
        <v>0.45833333333333331</v>
      </c>
      <c r="P1488">
        <v>81</v>
      </c>
      <c r="Q1488">
        <v>90</v>
      </c>
      <c r="R1488" t="s">
        <v>51</v>
      </c>
      <c r="S1488">
        <v>71</v>
      </c>
      <c r="T1488" s="102">
        <v>2.0833333333333332E-2</v>
      </c>
      <c r="U1488" t="s">
        <v>1846</v>
      </c>
      <c r="V1488">
        <v>24</v>
      </c>
      <c r="W1488" t="s">
        <v>1543</v>
      </c>
      <c r="X1488">
        <v>1</v>
      </c>
      <c r="AB1488" s="77">
        <f t="shared" si="23"/>
        <v>350</v>
      </c>
    </row>
    <row r="1489" spans="1:28" x14ac:dyDescent="0.3">
      <c r="A1489" s="34">
        <v>43127</v>
      </c>
      <c r="B1489">
        <v>1159</v>
      </c>
      <c r="C1489" t="s">
        <v>1282</v>
      </c>
      <c r="D1489" t="s">
        <v>1283</v>
      </c>
      <c r="E1489">
        <v>38</v>
      </c>
      <c r="F1489" t="s">
        <v>1380</v>
      </c>
      <c r="G1489" t="s">
        <v>1457</v>
      </c>
      <c r="H1489" t="s">
        <v>1327</v>
      </c>
      <c r="I1489" s="102">
        <v>0.99930555555555556</v>
      </c>
      <c r="J1489" t="s">
        <v>1506</v>
      </c>
      <c r="K1489" s="102">
        <v>0.56944444444444442</v>
      </c>
      <c r="L1489">
        <v>26</v>
      </c>
      <c r="M1489" t="s">
        <v>1326</v>
      </c>
      <c r="N1489" t="s">
        <v>1336</v>
      </c>
      <c r="O1489" s="102">
        <v>0.1875</v>
      </c>
      <c r="P1489">
        <v>87</v>
      </c>
      <c r="Q1489">
        <v>94</v>
      </c>
      <c r="R1489" s="102">
        <v>0.97916666666666663</v>
      </c>
      <c r="S1489">
        <v>73</v>
      </c>
      <c r="T1489" s="102">
        <v>6.9444444444444434E-2</v>
      </c>
      <c r="U1489" t="s">
        <v>2099</v>
      </c>
      <c r="V1489">
        <v>24</v>
      </c>
      <c r="W1489" t="s">
        <v>1460</v>
      </c>
      <c r="X1489">
        <v>4</v>
      </c>
      <c r="AB1489" s="77">
        <f t="shared" si="23"/>
        <v>260</v>
      </c>
    </row>
    <row r="1490" spans="1:28" x14ac:dyDescent="0.3">
      <c r="A1490" s="34">
        <v>43128</v>
      </c>
      <c r="B1490">
        <v>1159</v>
      </c>
      <c r="C1490" t="s">
        <v>1282</v>
      </c>
      <c r="D1490" t="s">
        <v>1283</v>
      </c>
      <c r="E1490">
        <v>38</v>
      </c>
      <c r="F1490" t="s">
        <v>1322</v>
      </c>
      <c r="G1490" t="s">
        <v>1308</v>
      </c>
      <c r="H1490" t="s">
        <v>1482</v>
      </c>
      <c r="I1490" s="102">
        <v>0.3263888888888889</v>
      </c>
      <c r="J1490" t="s">
        <v>1302</v>
      </c>
      <c r="K1490" s="102">
        <v>0.63194444444444442</v>
      </c>
      <c r="L1490">
        <v>9</v>
      </c>
      <c r="M1490" t="s">
        <v>1396</v>
      </c>
      <c r="N1490" t="s">
        <v>1380</v>
      </c>
      <c r="O1490" s="102">
        <v>0.65972222222222221</v>
      </c>
      <c r="P1490">
        <v>86</v>
      </c>
      <c r="Q1490">
        <v>94</v>
      </c>
      <c r="R1490" t="s">
        <v>51</v>
      </c>
      <c r="S1490">
        <v>74</v>
      </c>
      <c r="T1490" s="102">
        <v>0.49305555555555558</v>
      </c>
      <c r="U1490" t="s">
        <v>2107</v>
      </c>
      <c r="V1490" t="s">
        <v>51</v>
      </c>
      <c r="W1490" t="s">
        <v>2108</v>
      </c>
      <c r="X1490">
        <v>24</v>
      </c>
      <c r="AB1490" s="77">
        <f t="shared" si="23"/>
        <v>90</v>
      </c>
    </row>
    <row r="1491" spans="1:28" x14ac:dyDescent="0.3">
      <c r="A1491" s="34">
        <v>43129</v>
      </c>
      <c r="B1491">
        <v>1159</v>
      </c>
      <c r="C1491" t="s">
        <v>1282</v>
      </c>
      <c r="D1491" t="s">
        <v>1283</v>
      </c>
      <c r="E1491">
        <v>38</v>
      </c>
      <c r="F1491" t="s">
        <v>1633</v>
      </c>
      <c r="G1491" t="s">
        <v>1308</v>
      </c>
      <c r="H1491" t="s">
        <v>1476</v>
      </c>
      <c r="I1491" s="102">
        <v>0.31944444444444448</v>
      </c>
      <c r="J1491" t="s">
        <v>1497</v>
      </c>
      <c r="K1491" s="102">
        <v>0.47222222222222227</v>
      </c>
      <c r="L1491">
        <v>0</v>
      </c>
      <c r="M1491" t="s">
        <v>1435</v>
      </c>
      <c r="N1491" t="s">
        <v>1404</v>
      </c>
      <c r="O1491" t="s">
        <v>51</v>
      </c>
      <c r="P1491">
        <v>91</v>
      </c>
      <c r="Q1491">
        <v>94</v>
      </c>
      <c r="R1491" s="102">
        <v>0</v>
      </c>
      <c r="S1491">
        <v>87</v>
      </c>
      <c r="T1491" s="102">
        <v>0.44444444444444442</v>
      </c>
      <c r="U1491" t="s">
        <v>1459</v>
      </c>
      <c r="V1491">
        <v>0</v>
      </c>
      <c r="W1491" t="s">
        <v>1432</v>
      </c>
      <c r="X1491">
        <v>18</v>
      </c>
      <c r="AB1491" s="77">
        <f t="shared" si="23"/>
        <v>0</v>
      </c>
    </row>
    <row r="1492" spans="1:28" x14ac:dyDescent="0.3">
      <c r="A1492" s="34">
        <v>43130</v>
      </c>
      <c r="B1492">
        <v>1159</v>
      </c>
      <c r="C1492" t="s">
        <v>1282</v>
      </c>
      <c r="D1492" t="s">
        <v>1283</v>
      </c>
      <c r="E1492">
        <v>38</v>
      </c>
      <c r="F1492" t="s">
        <v>1364</v>
      </c>
      <c r="G1492" t="s">
        <v>1308</v>
      </c>
      <c r="H1492" t="s">
        <v>1411</v>
      </c>
      <c r="I1492" s="102">
        <v>0.31944444444444448</v>
      </c>
      <c r="J1492" t="s">
        <v>1501</v>
      </c>
      <c r="K1492" s="102">
        <v>0.58333333333333337</v>
      </c>
      <c r="L1492">
        <v>8</v>
      </c>
      <c r="M1492" t="s">
        <v>1435</v>
      </c>
      <c r="N1492" t="s">
        <v>1359</v>
      </c>
      <c r="O1492" s="102">
        <v>0.46527777777777773</v>
      </c>
      <c r="P1492">
        <v>89</v>
      </c>
      <c r="Q1492">
        <v>93</v>
      </c>
      <c r="R1492" t="s">
        <v>51</v>
      </c>
      <c r="S1492">
        <v>83</v>
      </c>
      <c r="T1492" t="s">
        <v>51</v>
      </c>
      <c r="U1492" t="s">
        <v>1472</v>
      </c>
      <c r="V1492">
        <v>0</v>
      </c>
      <c r="W1492" t="s">
        <v>1406</v>
      </c>
      <c r="X1492">
        <v>24</v>
      </c>
      <c r="AB1492" s="77">
        <f t="shared" si="23"/>
        <v>80</v>
      </c>
    </row>
    <row r="1493" spans="1:28" x14ac:dyDescent="0.3">
      <c r="A1493" s="34">
        <v>43131</v>
      </c>
      <c r="B1493">
        <v>1159</v>
      </c>
      <c r="C1493" t="s">
        <v>1282</v>
      </c>
      <c r="D1493" t="s">
        <v>1283</v>
      </c>
      <c r="E1493">
        <v>38</v>
      </c>
      <c r="F1493" t="s">
        <v>1481</v>
      </c>
      <c r="G1493" t="s">
        <v>1617</v>
      </c>
      <c r="H1493" t="s">
        <v>1453</v>
      </c>
      <c r="I1493" s="102">
        <v>0.34722222222222227</v>
      </c>
      <c r="J1493" t="s">
        <v>1325</v>
      </c>
      <c r="K1493" s="102">
        <v>0.45833333333333331</v>
      </c>
      <c r="L1493">
        <v>27</v>
      </c>
      <c r="M1493" t="s">
        <v>1396</v>
      </c>
      <c r="N1493" t="s">
        <v>1380</v>
      </c>
      <c r="O1493" s="102">
        <v>0.97222222222222221</v>
      </c>
      <c r="P1493">
        <v>85</v>
      </c>
      <c r="Q1493">
        <v>93</v>
      </c>
      <c r="R1493" t="s">
        <v>51</v>
      </c>
      <c r="S1493">
        <v>78</v>
      </c>
      <c r="T1493" t="s">
        <v>51</v>
      </c>
      <c r="U1493" t="s">
        <v>1573</v>
      </c>
      <c r="V1493">
        <v>0</v>
      </c>
      <c r="W1493" t="s">
        <v>1697</v>
      </c>
      <c r="X1493">
        <v>24</v>
      </c>
      <c r="AB1493" s="77">
        <f t="shared" si="23"/>
        <v>270</v>
      </c>
    </row>
    <row r="1494" spans="1:28" x14ac:dyDescent="0.3">
      <c r="A1494" s="34">
        <v>43132</v>
      </c>
      <c r="B1494">
        <v>1159</v>
      </c>
      <c r="C1494" t="s">
        <v>1282</v>
      </c>
      <c r="D1494" t="s">
        <v>1283</v>
      </c>
      <c r="E1494">
        <v>38</v>
      </c>
      <c r="F1494" t="s">
        <v>1484</v>
      </c>
      <c r="G1494" t="s">
        <v>1749</v>
      </c>
      <c r="H1494" t="s">
        <v>1453</v>
      </c>
      <c r="I1494" s="102">
        <v>0.63194444444444442</v>
      </c>
      <c r="J1494" t="s">
        <v>1336</v>
      </c>
      <c r="K1494" s="102">
        <v>4.1666666666666664E-2</v>
      </c>
      <c r="L1494">
        <v>31</v>
      </c>
      <c r="M1494" t="s">
        <v>1327</v>
      </c>
      <c r="N1494" t="s">
        <v>1674</v>
      </c>
      <c r="O1494" s="102">
        <v>0.70833333333333337</v>
      </c>
      <c r="P1494">
        <v>87</v>
      </c>
      <c r="Q1494">
        <v>93</v>
      </c>
      <c r="R1494" t="s">
        <v>51</v>
      </c>
      <c r="S1494">
        <v>79</v>
      </c>
      <c r="T1494" t="s">
        <v>51</v>
      </c>
      <c r="U1494" t="s">
        <v>1697</v>
      </c>
      <c r="V1494">
        <v>0</v>
      </c>
      <c r="W1494" t="s">
        <v>1512</v>
      </c>
      <c r="X1494">
        <v>17</v>
      </c>
      <c r="AB1494" s="77">
        <f t="shared" si="23"/>
        <v>310</v>
      </c>
    </row>
    <row r="1495" spans="1:28" x14ac:dyDescent="0.3">
      <c r="A1495" s="34">
        <v>43133</v>
      </c>
      <c r="B1495">
        <v>1159</v>
      </c>
      <c r="C1495" t="s">
        <v>1282</v>
      </c>
      <c r="D1495" t="s">
        <v>1283</v>
      </c>
      <c r="E1495">
        <v>38</v>
      </c>
      <c r="F1495" t="s">
        <v>1359</v>
      </c>
      <c r="G1495" t="s">
        <v>1730</v>
      </c>
      <c r="H1495" t="s">
        <v>1561</v>
      </c>
      <c r="I1495" s="102">
        <v>0.80555555555555547</v>
      </c>
      <c r="J1495" t="s">
        <v>1380</v>
      </c>
      <c r="K1495" s="102">
        <v>0.52083333333333337</v>
      </c>
      <c r="L1495">
        <v>36</v>
      </c>
      <c r="M1495" t="s">
        <v>1340</v>
      </c>
      <c r="N1495" t="s">
        <v>1724</v>
      </c>
      <c r="O1495" s="102">
        <v>0.28472222222222221</v>
      </c>
      <c r="P1495">
        <v>84</v>
      </c>
      <c r="Q1495">
        <v>93</v>
      </c>
      <c r="R1495" s="102">
        <v>0.79861111111111116</v>
      </c>
      <c r="S1495">
        <v>67</v>
      </c>
      <c r="T1495" s="102">
        <v>0.4236111111111111</v>
      </c>
      <c r="U1495" t="s">
        <v>1290</v>
      </c>
      <c r="V1495">
        <v>21</v>
      </c>
      <c r="W1495" t="s">
        <v>1379</v>
      </c>
      <c r="X1495">
        <v>3</v>
      </c>
      <c r="AB1495" s="77">
        <f t="shared" si="23"/>
        <v>360</v>
      </c>
    </row>
    <row r="1496" spans="1:28" x14ac:dyDescent="0.3">
      <c r="A1496" s="34">
        <v>43134</v>
      </c>
      <c r="B1496">
        <v>1159</v>
      </c>
      <c r="C1496" t="s">
        <v>1282</v>
      </c>
      <c r="D1496" t="s">
        <v>1283</v>
      </c>
      <c r="E1496">
        <v>38</v>
      </c>
      <c r="F1496" t="s">
        <v>1439</v>
      </c>
      <c r="G1496" t="s">
        <v>2109</v>
      </c>
      <c r="H1496" t="s">
        <v>1902</v>
      </c>
      <c r="I1496" s="102">
        <v>0.97222222222222221</v>
      </c>
      <c r="J1496" t="s">
        <v>1309</v>
      </c>
      <c r="K1496" s="102">
        <v>0.4861111111111111</v>
      </c>
      <c r="L1496">
        <v>29</v>
      </c>
      <c r="M1496" t="s">
        <v>1329</v>
      </c>
      <c r="N1496" t="s">
        <v>1623</v>
      </c>
      <c r="O1496" s="102">
        <v>0.5625</v>
      </c>
      <c r="P1496">
        <v>89</v>
      </c>
      <c r="Q1496">
        <v>93</v>
      </c>
      <c r="R1496" t="s">
        <v>51</v>
      </c>
      <c r="S1496">
        <v>81</v>
      </c>
      <c r="T1496" t="s">
        <v>51</v>
      </c>
      <c r="U1496" t="s">
        <v>1675</v>
      </c>
      <c r="V1496">
        <v>0</v>
      </c>
      <c r="W1496" t="s">
        <v>1621</v>
      </c>
      <c r="X1496">
        <v>20</v>
      </c>
      <c r="AB1496" s="77">
        <f t="shared" si="23"/>
        <v>290</v>
      </c>
    </row>
    <row r="1497" spans="1:28" x14ac:dyDescent="0.3">
      <c r="A1497" s="34">
        <v>43135</v>
      </c>
      <c r="B1497">
        <v>1159</v>
      </c>
      <c r="C1497" t="s">
        <v>1282</v>
      </c>
      <c r="D1497" t="s">
        <v>1283</v>
      </c>
      <c r="E1497">
        <v>38</v>
      </c>
      <c r="F1497" t="s">
        <v>1522</v>
      </c>
      <c r="G1497" t="s">
        <v>1793</v>
      </c>
      <c r="H1497" t="s">
        <v>1347</v>
      </c>
      <c r="I1497" s="102">
        <v>0.20833333333333334</v>
      </c>
      <c r="J1497" t="s">
        <v>1489</v>
      </c>
      <c r="K1497" s="102">
        <v>0.5625</v>
      </c>
      <c r="L1497">
        <v>31</v>
      </c>
      <c r="M1497" t="s">
        <v>1326</v>
      </c>
      <c r="N1497" t="s">
        <v>1399</v>
      </c>
      <c r="O1497" s="102">
        <v>0.14583333333333334</v>
      </c>
      <c r="P1497">
        <v>90</v>
      </c>
      <c r="Q1497">
        <v>94</v>
      </c>
      <c r="R1497" s="102">
        <v>0</v>
      </c>
      <c r="S1497">
        <v>81</v>
      </c>
      <c r="T1497" s="102">
        <v>0.5625</v>
      </c>
      <c r="U1497" t="s">
        <v>1787</v>
      </c>
      <c r="V1497">
        <v>10</v>
      </c>
      <c r="W1497" t="s">
        <v>1640</v>
      </c>
      <c r="X1497" t="s">
        <v>51</v>
      </c>
      <c r="AB1497" s="77">
        <f t="shared" si="23"/>
        <v>310</v>
      </c>
    </row>
    <row r="1498" spans="1:28" x14ac:dyDescent="0.3">
      <c r="A1498" s="34">
        <v>43136</v>
      </c>
      <c r="B1498">
        <v>1159</v>
      </c>
      <c r="C1498" t="s">
        <v>1282</v>
      </c>
      <c r="D1498" t="s">
        <v>1283</v>
      </c>
      <c r="E1498">
        <v>38</v>
      </c>
      <c r="F1498" t="s">
        <v>1297</v>
      </c>
      <c r="G1498" t="s">
        <v>1475</v>
      </c>
      <c r="H1498" t="s">
        <v>1851</v>
      </c>
      <c r="I1498" s="102">
        <v>3.4722222222222224E-2</v>
      </c>
      <c r="J1498" t="s">
        <v>1633</v>
      </c>
      <c r="K1498" s="102">
        <v>0.2986111111111111</v>
      </c>
      <c r="L1498">
        <v>2</v>
      </c>
      <c r="M1498" t="s">
        <v>1356</v>
      </c>
      <c r="N1498" t="s">
        <v>1658</v>
      </c>
      <c r="O1498" s="102">
        <v>0.25694444444444448</v>
      </c>
      <c r="P1498">
        <v>87</v>
      </c>
      <c r="Q1498">
        <v>93</v>
      </c>
      <c r="R1498" t="s">
        <v>51</v>
      </c>
      <c r="S1498">
        <v>63</v>
      </c>
      <c r="T1498" s="102">
        <v>0.99305555555555547</v>
      </c>
      <c r="U1498" t="s">
        <v>1620</v>
      </c>
      <c r="V1498">
        <v>24</v>
      </c>
      <c r="W1498" t="s">
        <v>1512</v>
      </c>
      <c r="X1498">
        <v>1</v>
      </c>
      <c r="AB1498" s="77">
        <f t="shared" si="23"/>
        <v>20</v>
      </c>
    </row>
    <row r="1499" spans="1:28" x14ac:dyDescent="0.3">
      <c r="A1499" s="34">
        <v>43137</v>
      </c>
      <c r="B1499">
        <v>1159</v>
      </c>
      <c r="C1499" t="s">
        <v>1282</v>
      </c>
      <c r="D1499" t="s">
        <v>1283</v>
      </c>
      <c r="E1499">
        <v>38</v>
      </c>
      <c r="F1499" t="s">
        <v>1851</v>
      </c>
      <c r="G1499" t="s">
        <v>1390</v>
      </c>
      <c r="H1499" t="s">
        <v>1427</v>
      </c>
      <c r="I1499" s="102">
        <v>0.31944444444444448</v>
      </c>
      <c r="J1499" t="s">
        <v>1359</v>
      </c>
      <c r="K1499" s="102">
        <v>0.125</v>
      </c>
      <c r="L1499">
        <v>31</v>
      </c>
      <c r="M1499" t="s">
        <v>1347</v>
      </c>
      <c r="N1499" t="s">
        <v>1284</v>
      </c>
      <c r="O1499" s="102">
        <v>0.77083333333333337</v>
      </c>
      <c r="P1499">
        <v>92</v>
      </c>
      <c r="Q1499">
        <v>93</v>
      </c>
      <c r="R1499" t="s">
        <v>51</v>
      </c>
      <c r="S1499">
        <v>56</v>
      </c>
      <c r="T1499" s="102">
        <v>9.0277777777777776E-2</v>
      </c>
      <c r="U1499" t="s">
        <v>1620</v>
      </c>
      <c r="V1499">
        <v>0</v>
      </c>
      <c r="W1499" t="s">
        <v>1695</v>
      </c>
      <c r="X1499">
        <v>16</v>
      </c>
      <c r="AB1499" s="77">
        <f t="shared" si="23"/>
        <v>310</v>
      </c>
    </row>
    <row r="1500" spans="1:28" x14ac:dyDescent="0.3">
      <c r="A1500" s="34">
        <v>43138</v>
      </c>
      <c r="B1500">
        <v>1159</v>
      </c>
      <c r="C1500" t="s">
        <v>1282</v>
      </c>
      <c r="D1500" t="s">
        <v>1283</v>
      </c>
      <c r="E1500">
        <v>38</v>
      </c>
      <c r="F1500" t="s">
        <v>1668</v>
      </c>
      <c r="G1500" t="s">
        <v>1314</v>
      </c>
      <c r="H1500" t="s">
        <v>1288</v>
      </c>
      <c r="I1500" s="102">
        <v>0.85416666666666663</v>
      </c>
      <c r="J1500" t="s">
        <v>1439</v>
      </c>
      <c r="K1500" s="102">
        <v>0.3611111111111111</v>
      </c>
      <c r="L1500">
        <v>1</v>
      </c>
      <c r="M1500" t="s">
        <v>1404</v>
      </c>
      <c r="N1500" t="s">
        <v>1658</v>
      </c>
      <c r="O1500" s="102">
        <v>0.22222222222222221</v>
      </c>
      <c r="P1500">
        <v>76</v>
      </c>
      <c r="Q1500">
        <v>93</v>
      </c>
      <c r="R1500" t="s">
        <v>51</v>
      </c>
      <c r="S1500">
        <v>61</v>
      </c>
      <c r="T1500" s="102">
        <v>0.35416666666666669</v>
      </c>
      <c r="U1500" t="s">
        <v>1649</v>
      </c>
      <c r="V1500">
        <v>23</v>
      </c>
      <c r="W1500" t="s">
        <v>1366</v>
      </c>
      <c r="X1500">
        <v>0</v>
      </c>
      <c r="AB1500" s="77">
        <f t="shared" si="23"/>
        <v>10</v>
      </c>
    </row>
    <row r="1501" spans="1:28" x14ac:dyDescent="0.3">
      <c r="A1501" s="34">
        <v>43139</v>
      </c>
      <c r="B1501">
        <v>1159</v>
      </c>
      <c r="C1501" t="s">
        <v>1282</v>
      </c>
      <c r="D1501" t="s">
        <v>1283</v>
      </c>
      <c r="E1501">
        <v>38</v>
      </c>
      <c r="F1501" t="s">
        <v>1345</v>
      </c>
      <c r="G1501" t="s">
        <v>1513</v>
      </c>
      <c r="H1501" t="s">
        <v>1288</v>
      </c>
      <c r="I1501" s="102">
        <v>0.1388888888888889</v>
      </c>
      <c r="J1501" t="s">
        <v>1316</v>
      </c>
      <c r="K1501" s="102">
        <v>0.55555555555555558</v>
      </c>
      <c r="L1501">
        <v>31</v>
      </c>
      <c r="M1501" t="s">
        <v>1431</v>
      </c>
      <c r="N1501" t="s">
        <v>1333</v>
      </c>
      <c r="O1501" s="102">
        <v>0.63194444444444442</v>
      </c>
      <c r="P1501">
        <v>88</v>
      </c>
      <c r="Q1501">
        <v>93</v>
      </c>
      <c r="R1501" t="s">
        <v>51</v>
      </c>
      <c r="S1501">
        <v>78</v>
      </c>
      <c r="T1501" s="102">
        <v>0.61111111111111105</v>
      </c>
      <c r="U1501" t="s">
        <v>1911</v>
      </c>
      <c r="V1501">
        <v>11</v>
      </c>
      <c r="W1501" t="s">
        <v>1568</v>
      </c>
      <c r="X1501">
        <v>24</v>
      </c>
      <c r="AB1501" s="77">
        <f t="shared" si="23"/>
        <v>310</v>
      </c>
    </row>
    <row r="1502" spans="1:28" x14ac:dyDescent="0.3">
      <c r="A1502" s="34">
        <v>43140</v>
      </c>
      <c r="B1502">
        <v>1159</v>
      </c>
      <c r="C1502" t="s">
        <v>1282</v>
      </c>
      <c r="D1502" t="s">
        <v>1283</v>
      </c>
      <c r="E1502">
        <v>38</v>
      </c>
      <c r="F1502" t="s">
        <v>1297</v>
      </c>
      <c r="G1502" t="s">
        <v>1470</v>
      </c>
      <c r="H1502" t="s">
        <v>1285</v>
      </c>
      <c r="I1502" s="102">
        <v>4.8611111111111112E-2</v>
      </c>
      <c r="J1502" t="s">
        <v>1449</v>
      </c>
      <c r="K1502" s="102">
        <v>0.49305555555555558</v>
      </c>
      <c r="L1502">
        <v>31</v>
      </c>
      <c r="M1502" t="s">
        <v>1297</v>
      </c>
      <c r="N1502" t="s">
        <v>1330</v>
      </c>
      <c r="O1502" s="102">
        <v>0.52777777777777779</v>
      </c>
      <c r="P1502">
        <v>85</v>
      </c>
      <c r="Q1502">
        <v>93</v>
      </c>
      <c r="R1502" t="s">
        <v>51</v>
      </c>
      <c r="S1502">
        <v>71</v>
      </c>
      <c r="T1502" t="s">
        <v>51</v>
      </c>
      <c r="U1502" t="s">
        <v>1611</v>
      </c>
      <c r="V1502" t="s">
        <v>51</v>
      </c>
      <c r="W1502" t="s">
        <v>1370</v>
      </c>
      <c r="X1502">
        <v>5</v>
      </c>
      <c r="AB1502" s="77">
        <f t="shared" si="23"/>
        <v>310</v>
      </c>
    </row>
    <row r="1503" spans="1:28" x14ac:dyDescent="0.3">
      <c r="A1503" s="34">
        <v>43141</v>
      </c>
      <c r="B1503">
        <v>1159</v>
      </c>
      <c r="C1503" t="s">
        <v>1282</v>
      </c>
      <c r="D1503" t="s">
        <v>1283</v>
      </c>
      <c r="E1503">
        <v>38</v>
      </c>
      <c r="F1503" t="s">
        <v>1484</v>
      </c>
      <c r="G1503" t="s">
        <v>1372</v>
      </c>
      <c r="H1503" t="s">
        <v>1345</v>
      </c>
      <c r="I1503" s="102">
        <v>1.3888888888888888E-2</v>
      </c>
      <c r="J1503" t="s">
        <v>1319</v>
      </c>
      <c r="K1503" s="102">
        <v>0.61111111111111105</v>
      </c>
      <c r="L1503">
        <v>31</v>
      </c>
      <c r="M1503" t="s">
        <v>1310</v>
      </c>
      <c r="N1503" t="s">
        <v>1357</v>
      </c>
      <c r="O1503" s="102">
        <v>0.27083333333333331</v>
      </c>
      <c r="P1503">
        <v>83</v>
      </c>
      <c r="Q1503">
        <v>91</v>
      </c>
      <c r="R1503" t="s">
        <v>51</v>
      </c>
      <c r="S1503">
        <v>75</v>
      </c>
      <c r="T1503" s="102">
        <v>0.5625</v>
      </c>
      <c r="U1503" t="s">
        <v>1324</v>
      </c>
      <c r="V1503">
        <v>0</v>
      </c>
      <c r="W1503" t="s">
        <v>1353</v>
      </c>
      <c r="X1503">
        <v>24</v>
      </c>
      <c r="AB1503" s="77">
        <f t="shared" si="23"/>
        <v>310</v>
      </c>
    </row>
    <row r="1504" spans="1:28" x14ac:dyDescent="0.3">
      <c r="A1504" s="34">
        <v>43142</v>
      </c>
      <c r="B1504">
        <v>1159</v>
      </c>
      <c r="C1504" t="s">
        <v>1282</v>
      </c>
      <c r="D1504" t="s">
        <v>1283</v>
      </c>
      <c r="E1504">
        <v>38</v>
      </c>
      <c r="F1504" t="s">
        <v>1294</v>
      </c>
      <c r="G1504" t="s">
        <v>2110</v>
      </c>
      <c r="H1504" t="s">
        <v>1384</v>
      </c>
      <c r="I1504" s="102">
        <v>0.99930555555555556</v>
      </c>
      <c r="J1504" t="s">
        <v>1357</v>
      </c>
      <c r="K1504" s="102">
        <v>0.38194444444444442</v>
      </c>
      <c r="L1504">
        <v>27</v>
      </c>
      <c r="M1504" t="s">
        <v>1310</v>
      </c>
      <c r="N1504" t="s">
        <v>1399</v>
      </c>
      <c r="O1504" s="102">
        <v>0.59027777777777779</v>
      </c>
      <c r="P1504">
        <v>89</v>
      </c>
      <c r="Q1504">
        <v>93</v>
      </c>
      <c r="R1504" t="s">
        <v>51</v>
      </c>
      <c r="S1504">
        <v>84</v>
      </c>
      <c r="T1504" t="s">
        <v>51</v>
      </c>
      <c r="U1504" t="s">
        <v>1579</v>
      </c>
      <c r="V1504">
        <v>23</v>
      </c>
      <c r="W1504" t="s">
        <v>1895</v>
      </c>
      <c r="X1504">
        <v>8</v>
      </c>
      <c r="AB1504" s="77">
        <f t="shared" si="23"/>
        <v>270</v>
      </c>
    </row>
    <row r="1505" spans="1:28" x14ac:dyDescent="0.3">
      <c r="A1505" s="34">
        <v>43143</v>
      </c>
      <c r="B1505">
        <v>1159</v>
      </c>
      <c r="C1505" t="s">
        <v>1282</v>
      </c>
      <c r="D1505" t="s">
        <v>1283</v>
      </c>
      <c r="E1505">
        <v>38</v>
      </c>
      <c r="F1505" t="s">
        <v>1381</v>
      </c>
      <c r="G1505" t="s">
        <v>1462</v>
      </c>
      <c r="H1505" t="s">
        <v>1628</v>
      </c>
      <c r="I1505" s="102">
        <v>0.99930555555555556</v>
      </c>
      <c r="J1505" t="s">
        <v>1407</v>
      </c>
      <c r="K1505" s="102">
        <v>0.61111111111111105</v>
      </c>
      <c r="L1505">
        <v>28</v>
      </c>
      <c r="M1505" t="s">
        <v>1703</v>
      </c>
      <c r="N1505" t="s">
        <v>1671</v>
      </c>
      <c r="O1505" s="102">
        <v>4.8611111111111112E-2</v>
      </c>
      <c r="P1505">
        <v>90</v>
      </c>
      <c r="Q1505">
        <v>92</v>
      </c>
      <c r="R1505" t="s">
        <v>51</v>
      </c>
      <c r="S1505">
        <v>85</v>
      </c>
      <c r="T1505" s="102">
        <v>0.61111111111111105</v>
      </c>
      <c r="U1505" t="s">
        <v>1378</v>
      </c>
      <c r="V1505">
        <v>11</v>
      </c>
      <c r="W1505" t="s">
        <v>1642</v>
      </c>
      <c r="X1505">
        <v>24</v>
      </c>
      <c r="AB1505" s="77">
        <f t="shared" si="23"/>
        <v>280</v>
      </c>
    </row>
    <row r="1506" spans="1:28" x14ac:dyDescent="0.3">
      <c r="A1506" s="34">
        <v>43144</v>
      </c>
      <c r="B1506">
        <v>1159</v>
      </c>
      <c r="C1506" t="s">
        <v>1282</v>
      </c>
      <c r="D1506" t="s">
        <v>1283</v>
      </c>
      <c r="E1506">
        <v>38</v>
      </c>
      <c r="F1506" t="s">
        <v>1411</v>
      </c>
      <c r="G1506" t="s">
        <v>1415</v>
      </c>
      <c r="H1506" t="s">
        <v>1625</v>
      </c>
      <c r="I1506" s="102">
        <v>0.11805555555555557</v>
      </c>
      <c r="J1506" t="s">
        <v>1434</v>
      </c>
      <c r="K1506" s="102">
        <v>0.65972222222222221</v>
      </c>
      <c r="L1506">
        <v>27</v>
      </c>
      <c r="M1506" t="s">
        <v>1326</v>
      </c>
      <c r="N1506" t="s">
        <v>1304</v>
      </c>
      <c r="O1506" s="102">
        <v>0.625</v>
      </c>
      <c r="P1506">
        <v>80</v>
      </c>
      <c r="Q1506">
        <v>93</v>
      </c>
      <c r="R1506" t="s">
        <v>51</v>
      </c>
      <c r="S1506">
        <v>63</v>
      </c>
      <c r="T1506" s="102">
        <v>0.3263888888888889</v>
      </c>
      <c r="U1506" t="s">
        <v>1642</v>
      </c>
      <c r="V1506">
        <v>0</v>
      </c>
      <c r="W1506" t="s">
        <v>1551</v>
      </c>
      <c r="X1506">
        <v>8</v>
      </c>
      <c r="AB1506" s="77">
        <f t="shared" si="23"/>
        <v>270</v>
      </c>
    </row>
    <row r="1507" spans="1:28" x14ac:dyDescent="0.3">
      <c r="A1507" s="34">
        <v>43145</v>
      </c>
      <c r="B1507">
        <v>1159</v>
      </c>
      <c r="C1507" t="s">
        <v>1282</v>
      </c>
      <c r="D1507" t="s">
        <v>1283</v>
      </c>
      <c r="E1507">
        <v>38</v>
      </c>
      <c r="F1507" t="s">
        <v>1501</v>
      </c>
      <c r="G1507" t="s">
        <v>1308</v>
      </c>
      <c r="H1507" t="s">
        <v>1384</v>
      </c>
      <c r="I1507" s="102">
        <v>0.13194444444444445</v>
      </c>
      <c r="J1507" t="s">
        <v>1490</v>
      </c>
      <c r="K1507" s="102">
        <v>0.53472222222222221</v>
      </c>
      <c r="L1507">
        <v>0</v>
      </c>
      <c r="M1507" t="s">
        <v>1358</v>
      </c>
      <c r="N1507" t="s">
        <v>1404</v>
      </c>
      <c r="O1507" s="102">
        <v>0.20138888888888887</v>
      </c>
      <c r="P1507">
        <v>86</v>
      </c>
      <c r="Q1507">
        <v>93</v>
      </c>
      <c r="R1507" t="s">
        <v>51</v>
      </c>
      <c r="S1507">
        <v>80</v>
      </c>
      <c r="T1507" s="102">
        <v>0.65972222222222221</v>
      </c>
      <c r="U1507" t="s">
        <v>1695</v>
      </c>
      <c r="V1507">
        <v>24</v>
      </c>
      <c r="W1507" t="s">
        <v>1593</v>
      </c>
      <c r="X1507">
        <v>7</v>
      </c>
      <c r="AB1507" s="77">
        <f t="shared" si="23"/>
        <v>0</v>
      </c>
    </row>
    <row r="1508" spans="1:28" x14ac:dyDescent="0.3">
      <c r="A1508" s="34">
        <v>43146</v>
      </c>
      <c r="B1508">
        <v>1159</v>
      </c>
      <c r="C1508" t="s">
        <v>1282</v>
      </c>
      <c r="D1508" t="s">
        <v>1283</v>
      </c>
      <c r="E1508">
        <v>38</v>
      </c>
      <c r="F1508" t="s">
        <v>1284</v>
      </c>
      <c r="G1508" t="s">
        <v>1465</v>
      </c>
      <c r="H1508" t="s">
        <v>1286</v>
      </c>
      <c r="I1508" s="102">
        <v>0.2986111111111111</v>
      </c>
      <c r="J1508" t="s">
        <v>1287</v>
      </c>
      <c r="K1508" s="102">
        <v>0.57638888888888895</v>
      </c>
      <c r="L1508">
        <v>28</v>
      </c>
      <c r="M1508" t="s">
        <v>1431</v>
      </c>
      <c r="N1508" t="s">
        <v>1384</v>
      </c>
      <c r="O1508" s="102">
        <v>0.81944444444444453</v>
      </c>
      <c r="P1508">
        <v>90</v>
      </c>
      <c r="Q1508">
        <v>91</v>
      </c>
      <c r="R1508" t="s">
        <v>51</v>
      </c>
      <c r="S1508">
        <v>81</v>
      </c>
      <c r="T1508" s="102">
        <v>0.58333333333333337</v>
      </c>
      <c r="U1508" t="s">
        <v>1311</v>
      </c>
      <c r="V1508">
        <v>24</v>
      </c>
      <c r="W1508" t="s">
        <v>1787</v>
      </c>
      <c r="X1508">
        <v>1</v>
      </c>
      <c r="AB1508" s="77">
        <f t="shared" si="23"/>
        <v>280</v>
      </c>
    </row>
    <row r="1509" spans="1:28" x14ac:dyDescent="0.3">
      <c r="A1509" s="34">
        <v>43147</v>
      </c>
      <c r="B1509">
        <v>1159</v>
      </c>
      <c r="C1509" t="s">
        <v>1282</v>
      </c>
      <c r="D1509" t="s">
        <v>1283</v>
      </c>
      <c r="E1509">
        <v>38</v>
      </c>
      <c r="F1509" t="s">
        <v>1354</v>
      </c>
      <c r="G1509" t="s">
        <v>1377</v>
      </c>
      <c r="H1509" t="s">
        <v>1510</v>
      </c>
      <c r="I1509" s="102">
        <v>0.27777777777777779</v>
      </c>
      <c r="J1509" t="s">
        <v>1577</v>
      </c>
      <c r="K1509" s="102">
        <v>0.54861111111111105</v>
      </c>
      <c r="L1509">
        <v>31</v>
      </c>
      <c r="M1509" t="s">
        <v>1703</v>
      </c>
      <c r="N1509" t="s">
        <v>1544</v>
      </c>
      <c r="O1509" s="102">
        <v>0.99930555555555556</v>
      </c>
      <c r="P1509">
        <v>92</v>
      </c>
      <c r="Q1509">
        <v>94</v>
      </c>
      <c r="R1509" s="102">
        <v>0.97916666666666663</v>
      </c>
      <c r="S1509">
        <v>91</v>
      </c>
      <c r="T1509" t="s">
        <v>51</v>
      </c>
      <c r="U1509" t="s">
        <v>1692</v>
      </c>
      <c r="V1509">
        <v>24</v>
      </c>
      <c r="W1509" t="s">
        <v>1786</v>
      </c>
      <c r="X1509">
        <v>15</v>
      </c>
      <c r="AB1509" s="77">
        <f t="shared" si="23"/>
        <v>310</v>
      </c>
    </row>
    <row r="1510" spans="1:28" x14ac:dyDescent="0.3">
      <c r="A1510" s="34">
        <v>43148</v>
      </c>
      <c r="B1510">
        <v>1159</v>
      </c>
      <c r="C1510" t="s">
        <v>1282</v>
      </c>
      <c r="D1510" t="s">
        <v>1283</v>
      </c>
      <c r="E1510">
        <v>38</v>
      </c>
      <c r="F1510" t="s">
        <v>1339</v>
      </c>
      <c r="G1510" t="s">
        <v>1465</v>
      </c>
      <c r="H1510" t="s">
        <v>1453</v>
      </c>
      <c r="I1510" s="102">
        <v>0.99305555555555547</v>
      </c>
      <c r="J1510" t="s">
        <v>1341</v>
      </c>
      <c r="K1510" s="102">
        <v>0.52083333333333337</v>
      </c>
      <c r="L1510">
        <v>0</v>
      </c>
      <c r="M1510" t="s">
        <v>1329</v>
      </c>
      <c r="N1510" t="s">
        <v>1544</v>
      </c>
      <c r="O1510" s="102">
        <v>6.9444444444444441E-3</v>
      </c>
      <c r="P1510">
        <v>82</v>
      </c>
      <c r="Q1510">
        <v>94</v>
      </c>
      <c r="R1510" s="102">
        <v>0</v>
      </c>
      <c r="S1510">
        <v>75</v>
      </c>
      <c r="T1510" s="102">
        <v>0.51388888888888895</v>
      </c>
      <c r="U1510" t="s">
        <v>1988</v>
      </c>
      <c r="V1510" t="s">
        <v>51</v>
      </c>
      <c r="W1510" t="s">
        <v>1692</v>
      </c>
      <c r="X1510">
        <v>0</v>
      </c>
      <c r="AB1510" s="77">
        <f t="shared" si="23"/>
        <v>0</v>
      </c>
    </row>
    <row r="1511" spans="1:28" x14ac:dyDescent="0.3">
      <c r="A1511" s="34">
        <v>43149</v>
      </c>
      <c r="B1511">
        <v>1159</v>
      </c>
      <c r="C1511" t="s">
        <v>1282</v>
      </c>
      <c r="D1511" t="s">
        <v>1283</v>
      </c>
      <c r="E1511">
        <v>38</v>
      </c>
      <c r="F1511" t="s">
        <v>1351</v>
      </c>
      <c r="G1511" t="s">
        <v>1303</v>
      </c>
      <c r="H1511" t="s">
        <v>1404</v>
      </c>
      <c r="I1511" s="102">
        <v>0.24305555555555555</v>
      </c>
      <c r="J1511" t="s">
        <v>1605</v>
      </c>
      <c r="K1511" s="102">
        <v>0.5625</v>
      </c>
      <c r="L1511">
        <v>28</v>
      </c>
      <c r="M1511" t="s">
        <v>1301</v>
      </c>
      <c r="N1511" t="s">
        <v>1351</v>
      </c>
      <c r="O1511" s="102">
        <v>0.61111111111111105</v>
      </c>
      <c r="P1511">
        <v>83</v>
      </c>
      <c r="Q1511">
        <v>92</v>
      </c>
      <c r="R1511" t="s">
        <v>51</v>
      </c>
      <c r="S1511">
        <v>73</v>
      </c>
      <c r="T1511" s="102">
        <v>0.5</v>
      </c>
      <c r="U1511" t="s">
        <v>1988</v>
      </c>
      <c r="V1511">
        <v>1</v>
      </c>
      <c r="W1511" t="s">
        <v>1579</v>
      </c>
      <c r="X1511">
        <v>23</v>
      </c>
      <c r="AB1511" s="77">
        <f t="shared" si="23"/>
        <v>280</v>
      </c>
    </row>
    <row r="1512" spans="1:28" x14ac:dyDescent="0.3">
      <c r="A1512" s="34">
        <v>43150</v>
      </c>
      <c r="B1512">
        <v>1159</v>
      </c>
      <c r="C1512" t="s">
        <v>1282</v>
      </c>
      <c r="D1512" t="s">
        <v>1283</v>
      </c>
      <c r="E1512">
        <v>38</v>
      </c>
      <c r="F1512" t="s">
        <v>1510</v>
      </c>
      <c r="G1512" t="s">
        <v>2017</v>
      </c>
      <c r="H1512" t="s">
        <v>1339</v>
      </c>
      <c r="I1512" s="102">
        <v>3.4722222222222224E-2</v>
      </c>
      <c r="J1512" t="s">
        <v>1333</v>
      </c>
      <c r="K1512" s="102">
        <v>0.625</v>
      </c>
      <c r="L1512">
        <v>29</v>
      </c>
      <c r="M1512" t="s">
        <v>1289</v>
      </c>
      <c r="N1512" t="s">
        <v>1333</v>
      </c>
      <c r="O1512" s="102">
        <v>0.73611111111111116</v>
      </c>
      <c r="P1512">
        <v>93</v>
      </c>
      <c r="Q1512">
        <v>94</v>
      </c>
      <c r="R1512" s="102">
        <v>0.6875</v>
      </c>
      <c r="S1512">
        <v>90</v>
      </c>
      <c r="T1512" s="102">
        <v>0</v>
      </c>
      <c r="U1512" t="s">
        <v>1569</v>
      </c>
      <c r="V1512">
        <v>0</v>
      </c>
      <c r="W1512" t="s">
        <v>1764</v>
      </c>
      <c r="X1512" t="s">
        <v>51</v>
      </c>
      <c r="AB1512" s="77">
        <f t="shared" si="23"/>
        <v>290</v>
      </c>
    </row>
    <row r="1513" spans="1:28" x14ac:dyDescent="0.3">
      <c r="A1513" s="34">
        <v>43151</v>
      </c>
      <c r="B1513">
        <v>1159</v>
      </c>
      <c r="C1513" t="s">
        <v>1282</v>
      </c>
      <c r="D1513" t="s">
        <v>1283</v>
      </c>
      <c r="E1513">
        <v>38</v>
      </c>
      <c r="F1513" t="s">
        <v>1428</v>
      </c>
      <c r="G1513" t="s">
        <v>1482</v>
      </c>
      <c r="H1513" t="s">
        <v>1418</v>
      </c>
      <c r="I1513" s="102">
        <v>0.98611111111111116</v>
      </c>
      <c r="J1513" t="s">
        <v>1284</v>
      </c>
      <c r="K1513" s="102">
        <v>0.4375</v>
      </c>
      <c r="L1513">
        <v>1</v>
      </c>
      <c r="M1513" t="s">
        <v>1391</v>
      </c>
      <c r="N1513" t="s">
        <v>1556</v>
      </c>
      <c r="O1513" s="102">
        <v>0.97222222222222221</v>
      </c>
      <c r="P1513">
        <v>92</v>
      </c>
      <c r="Q1513">
        <v>93</v>
      </c>
      <c r="R1513" t="s">
        <v>51</v>
      </c>
      <c r="S1513">
        <v>87</v>
      </c>
      <c r="T1513" t="s">
        <v>51</v>
      </c>
      <c r="U1513" t="s">
        <v>1911</v>
      </c>
      <c r="V1513">
        <v>10</v>
      </c>
      <c r="W1513" t="s">
        <v>1639</v>
      </c>
      <c r="X1513">
        <v>24</v>
      </c>
      <c r="AB1513" s="77">
        <f t="shared" si="23"/>
        <v>10</v>
      </c>
    </row>
    <row r="1514" spans="1:28" x14ac:dyDescent="0.3">
      <c r="A1514" s="34">
        <v>43152</v>
      </c>
      <c r="B1514">
        <v>1159</v>
      </c>
      <c r="C1514" t="s">
        <v>1282</v>
      </c>
      <c r="D1514" t="s">
        <v>1283</v>
      </c>
      <c r="E1514">
        <v>38</v>
      </c>
      <c r="F1514" t="s">
        <v>1462</v>
      </c>
      <c r="G1514" t="s">
        <v>1863</v>
      </c>
      <c r="H1514" t="s">
        <v>1301</v>
      </c>
      <c r="I1514" s="102">
        <v>0.99930555555555556</v>
      </c>
      <c r="J1514" t="s">
        <v>1463</v>
      </c>
      <c r="K1514" s="102">
        <v>8.3333333333333329E-2</v>
      </c>
      <c r="L1514">
        <v>1</v>
      </c>
      <c r="M1514" t="s">
        <v>1347</v>
      </c>
      <c r="N1514" t="s">
        <v>1556</v>
      </c>
      <c r="O1514" s="102">
        <v>4.8611111111111112E-2</v>
      </c>
      <c r="P1514">
        <v>77</v>
      </c>
      <c r="Q1514">
        <v>91</v>
      </c>
      <c r="R1514" t="s">
        <v>51</v>
      </c>
      <c r="S1514">
        <v>67</v>
      </c>
      <c r="T1514" s="102">
        <v>0.28472222222222221</v>
      </c>
      <c r="U1514" t="s">
        <v>1389</v>
      </c>
      <c r="V1514">
        <v>2</v>
      </c>
      <c r="W1514" t="s">
        <v>1477</v>
      </c>
      <c r="X1514">
        <v>24</v>
      </c>
      <c r="AB1514" s="77">
        <f t="shared" si="23"/>
        <v>10</v>
      </c>
    </row>
    <row r="1515" spans="1:28" x14ac:dyDescent="0.3">
      <c r="A1515" s="34">
        <v>43153</v>
      </c>
      <c r="B1515">
        <v>1159</v>
      </c>
      <c r="C1515" t="s">
        <v>1282</v>
      </c>
      <c r="D1515" t="s">
        <v>1283</v>
      </c>
      <c r="E1515">
        <v>38</v>
      </c>
      <c r="F1515" t="s">
        <v>1833</v>
      </c>
      <c r="G1515" t="s">
        <v>1308</v>
      </c>
      <c r="H1515" t="s">
        <v>1457</v>
      </c>
      <c r="I1515" s="102">
        <v>0.99930555555555556</v>
      </c>
      <c r="J1515" t="s">
        <v>1414</v>
      </c>
      <c r="K1515" s="102">
        <v>0.50694444444444442</v>
      </c>
      <c r="L1515">
        <v>19</v>
      </c>
      <c r="M1515" t="s">
        <v>1435</v>
      </c>
      <c r="N1515" t="s">
        <v>1380</v>
      </c>
      <c r="O1515" s="102">
        <v>0.90972222222222221</v>
      </c>
      <c r="P1515">
        <v>76</v>
      </c>
      <c r="Q1515">
        <v>91</v>
      </c>
      <c r="R1515" t="s">
        <v>51</v>
      </c>
      <c r="S1515">
        <v>67</v>
      </c>
      <c r="T1515" s="102">
        <v>0.61805555555555558</v>
      </c>
      <c r="U1515" t="s">
        <v>1477</v>
      </c>
      <c r="V1515">
        <v>0</v>
      </c>
      <c r="W1515" t="s">
        <v>1528</v>
      </c>
      <c r="X1515">
        <v>24</v>
      </c>
      <c r="AB1515" s="77">
        <f t="shared" si="23"/>
        <v>190</v>
      </c>
    </row>
    <row r="1516" spans="1:28" x14ac:dyDescent="0.3">
      <c r="A1516" s="34">
        <v>43154</v>
      </c>
      <c r="B1516">
        <v>1159</v>
      </c>
      <c r="C1516" t="s">
        <v>1282</v>
      </c>
      <c r="D1516" t="s">
        <v>1283</v>
      </c>
      <c r="E1516">
        <v>38</v>
      </c>
      <c r="F1516" t="s">
        <v>1301</v>
      </c>
      <c r="G1516" t="s">
        <v>1308</v>
      </c>
      <c r="H1516" t="s">
        <v>2111</v>
      </c>
      <c r="I1516" s="102">
        <v>0.30555555555555552</v>
      </c>
      <c r="J1516" t="s">
        <v>1436</v>
      </c>
      <c r="K1516" s="102">
        <v>0.44444444444444442</v>
      </c>
      <c r="L1516">
        <v>0</v>
      </c>
      <c r="M1516" t="s">
        <v>1561</v>
      </c>
      <c r="N1516" t="s">
        <v>1434</v>
      </c>
      <c r="O1516" t="s">
        <v>51</v>
      </c>
      <c r="P1516">
        <v>79</v>
      </c>
      <c r="Q1516">
        <v>91</v>
      </c>
      <c r="R1516" t="s">
        <v>51</v>
      </c>
      <c r="S1516">
        <v>69</v>
      </c>
      <c r="T1516" s="102">
        <v>0.61111111111111105</v>
      </c>
      <c r="U1516" t="s">
        <v>1528</v>
      </c>
      <c r="V1516">
        <v>0</v>
      </c>
      <c r="W1516" t="s">
        <v>1673</v>
      </c>
      <c r="X1516" t="s">
        <v>51</v>
      </c>
      <c r="AB1516" s="77">
        <f t="shared" si="23"/>
        <v>0</v>
      </c>
    </row>
    <row r="1517" spans="1:28" x14ac:dyDescent="0.3">
      <c r="A1517" s="34">
        <v>43155</v>
      </c>
      <c r="B1517">
        <v>1159</v>
      </c>
      <c r="C1517" t="s">
        <v>1282</v>
      </c>
      <c r="D1517" t="s">
        <v>1283</v>
      </c>
      <c r="E1517">
        <v>38</v>
      </c>
      <c r="F1517" t="s">
        <v>1444</v>
      </c>
      <c r="G1517" t="s">
        <v>1308</v>
      </c>
      <c r="H1517" t="s">
        <v>2112</v>
      </c>
      <c r="I1517" s="102">
        <v>0.29166666666666669</v>
      </c>
      <c r="J1517" t="s">
        <v>1410</v>
      </c>
      <c r="K1517" s="102">
        <v>0.5625</v>
      </c>
      <c r="L1517">
        <v>11</v>
      </c>
      <c r="M1517" t="s">
        <v>1329</v>
      </c>
      <c r="N1517" t="s">
        <v>1316</v>
      </c>
      <c r="O1517" s="102">
        <v>0.44444444444444442</v>
      </c>
      <c r="P1517">
        <v>83</v>
      </c>
      <c r="Q1517">
        <v>94</v>
      </c>
      <c r="R1517" s="102">
        <v>0.29166666666666669</v>
      </c>
      <c r="S1517">
        <v>70</v>
      </c>
      <c r="T1517" s="102">
        <v>0.52777777777777779</v>
      </c>
      <c r="U1517" t="s">
        <v>1796</v>
      </c>
      <c r="V1517" t="s">
        <v>51</v>
      </c>
      <c r="W1517" t="s">
        <v>1893</v>
      </c>
      <c r="X1517">
        <v>4</v>
      </c>
      <c r="AB1517" s="77">
        <f t="shared" si="23"/>
        <v>110</v>
      </c>
    </row>
    <row r="1518" spans="1:28" x14ac:dyDescent="0.3">
      <c r="A1518" s="34">
        <v>43156</v>
      </c>
      <c r="B1518">
        <v>1159</v>
      </c>
      <c r="C1518" t="s">
        <v>1282</v>
      </c>
      <c r="D1518" t="s">
        <v>1283</v>
      </c>
      <c r="E1518">
        <v>38</v>
      </c>
      <c r="F1518" t="s">
        <v>1345</v>
      </c>
      <c r="G1518" t="s">
        <v>1308</v>
      </c>
      <c r="H1518" t="s">
        <v>2063</v>
      </c>
      <c r="I1518" s="102">
        <v>0.22916666666666666</v>
      </c>
      <c r="J1518" t="s">
        <v>1510</v>
      </c>
      <c r="K1518" s="102">
        <v>0.54166666666666663</v>
      </c>
      <c r="L1518">
        <v>8</v>
      </c>
      <c r="M1518" t="s">
        <v>1310</v>
      </c>
      <c r="N1518" t="s">
        <v>1356</v>
      </c>
      <c r="O1518" s="102">
        <v>0.54861111111111105</v>
      </c>
      <c r="P1518">
        <v>87</v>
      </c>
      <c r="Q1518">
        <v>93</v>
      </c>
      <c r="R1518" t="s">
        <v>51</v>
      </c>
      <c r="S1518">
        <v>75</v>
      </c>
      <c r="T1518" s="102">
        <v>0.43055555555555558</v>
      </c>
      <c r="U1518" t="s">
        <v>1480</v>
      </c>
      <c r="V1518">
        <v>21</v>
      </c>
      <c r="W1518" t="s">
        <v>1796</v>
      </c>
      <c r="X1518">
        <v>0</v>
      </c>
      <c r="AB1518" s="77">
        <f t="shared" si="23"/>
        <v>80</v>
      </c>
    </row>
    <row r="1519" spans="1:28" x14ac:dyDescent="0.3">
      <c r="A1519" s="34">
        <v>43157</v>
      </c>
      <c r="B1519">
        <v>1159</v>
      </c>
      <c r="C1519" t="s">
        <v>1282</v>
      </c>
      <c r="D1519" t="s">
        <v>1283</v>
      </c>
      <c r="E1519">
        <v>38</v>
      </c>
      <c r="F1519" t="s">
        <v>1345</v>
      </c>
      <c r="G1519" t="s">
        <v>1308</v>
      </c>
      <c r="H1519" t="s">
        <v>1431</v>
      </c>
      <c r="I1519" s="102">
        <v>0.22222222222222221</v>
      </c>
      <c r="J1519" t="s">
        <v>1481</v>
      </c>
      <c r="K1519" s="102">
        <v>0.45833333333333331</v>
      </c>
      <c r="L1519">
        <v>8</v>
      </c>
      <c r="M1519" t="s">
        <v>1340</v>
      </c>
      <c r="N1519" t="s">
        <v>1544</v>
      </c>
      <c r="O1519" s="102">
        <v>0.67361111111111116</v>
      </c>
      <c r="P1519">
        <v>83</v>
      </c>
      <c r="Q1519">
        <v>93</v>
      </c>
      <c r="R1519" t="s">
        <v>51</v>
      </c>
      <c r="S1519">
        <v>73</v>
      </c>
      <c r="T1519" s="102">
        <v>0.99930555555555556</v>
      </c>
      <c r="U1519" t="s">
        <v>1720</v>
      </c>
      <c r="V1519">
        <v>1</v>
      </c>
      <c r="W1519" t="s">
        <v>1512</v>
      </c>
      <c r="X1519">
        <v>15</v>
      </c>
      <c r="AB1519" s="77">
        <f t="shared" si="23"/>
        <v>80</v>
      </c>
    </row>
    <row r="1520" spans="1:28" x14ac:dyDescent="0.3">
      <c r="A1520" s="34">
        <v>43158</v>
      </c>
      <c r="B1520">
        <v>1159</v>
      </c>
      <c r="C1520" t="s">
        <v>1282</v>
      </c>
      <c r="D1520" t="s">
        <v>1283</v>
      </c>
      <c r="E1520">
        <v>38</v>
      </c>
      <c r="F1520" t="s">
        <v>1358</v>
      </c>
      <c r="G1520" t="s">
        <v>1308</v>
      </c>
      <c r="H1520" t="s">
        <v>2113</v>
      </c>
      <c r="I1520" s="102">
        <v>0.90277777777777779</v>
      </c>
      <c r="J1520" t="s">
        <v>1381</v>
      </c>
      <c r="K1520" s="102">
        <v>0.5625</v>
      </c>
      <c r="L1520">
        <v>12</v>
      </c>
      <c r="M1520" t="s">
        <v>1347</v>
      </c>
      <c r="N1520" t="s">
        <v>1530</v>
      </c>
      <c r="O1520" s="102">
        <v>0.76388888888888884</v>
      </c>
      <c r="P1520">
        <v>67</v>
      </c>
      <c r="Q1520">
        <v>74</v>
      </c>
      <c r="R1520" s="102">
        <v>0.8125</v>
      </c>
      <c r="S1520">
        <v>64</v>
      </c>
      <c r="T1520" t="s">
        <v>51</v>
      </c>
      <c r="U1520" t="s">
        <v>1795</v>
      </c>
      <c r="V1520">
        <v>0</v>
      </c>
      <c r="W1520" t="s">
        <v>1670</v>
      </c>
      <c r="X1520">
        <v>24</v>
      </c>
      <c r="AB1520" s="77">
        <f t="shared" si="23"/>
        <v>120</v>
      </c>
    </row>
    <row r="1521" spans="1:28" x14ac:dyDescent="0.3">
      <c r="A1521" s="34">
        <v>43159</v>
      </c>
      <c r="B1521">
        <v>1159</v>
      </c>
      <c r="C1521" t="s">
        <v>1282</v>
      </c>
      <c r="D1521" t="s">
        <v>1283</v>
      </c>
      <c r="E1521">
        <v>38</v>
      </c>
      <c r="F1521" t="s">
        <v>1335</v>
      </c>
      <c r="G1521" t="s">
        <v>1431</v>
      </c>
      <c r="H1521" t="s">
        <v>2114</v>
      </c>
      <c r="I1521" s="102">
        <v>0.22222222222222221</v>
      </c>
      <c r="J1521" t="s">
        <v>1411</v>
      </c>
      <c r="K1521" s="102">
        <v>0.64583333333333337</v>
      </c>
      <c r="L1521">
        <v>12</v>
      </c>
      <c r="M1521" t="s">
        <v>1288</v>
      </c>
      <c r="N1521" t="s">
        <v>1359</v>
      </c>
      <c r="O1521" s="102">
        <v>6.9444444444444441E-3</v>
      </c>
      <c r="P1521">
        <v>88</v>
      </c>
      <c r="Q1521">
        <v>93</v>
      </c>
      <c r="R1521" t="s">
        <v>51</v>
      </c>
      <c r="S1521">
        <v>67</v>
      </c>
      <c r="T1521" s="102">
        <v>6.9444444444444441E-3</v>
      </c>
      <c r="U1521" t="s">
        <v>1670</v>
      </c>
      <c r="V1521">
        <v>0</v>
      </c>
      <c r="W1521" t="s">
        <v>2115</v>
      </c>
      <c r="X1521">
        <v>24</v>
      </c>
      <c r="AB1521" s="77">
        <f t="shared" si="23"/>
        <v>120</v>
      </c>
    </row>
    <row r="1522" spans="1:28" x14ac:dyDescent="0.3">
      <c r="A1522" s="34">
        <v>43160</v>
      </c>
      <c r="B1522">
        <v>1159</v>
      </c>
      <c r="C1522" t="s">
        <v>1282</v>
      </c>
      <c r="D1522" t="s">
        <v>1283</v>
      </c>
      <c r="E1522">
        <v>38</v>
      </c>
      <c r="F1522" t="s">
        <v>1501</v>
      </c>
      <c r="G1522" t="s">
        <v>1396</v>
      </c>
      <c r="H1522" t="s">
        <v>1897</v>
      </c>
      <c r="I1522" s="102">
        <v>1.3888888888888888E-2</v>
      </c>
      <c r="J1522" t="s">
        <v>1330</v>
      </c>
      <c r="K1522" s="102">
        <v>0.4375</v>
      </c>
      <c r="L1522">
        <v>28</v>
      </c>
      <c r="M1522" t="s">
        <v>1340</v>
      </c>
      <c r="N1522" t="s">
        <v>1645</v>
      </c>
      <c r="O1522" s="102">
        <v>0.77777777777777779</v>
      </c>
      <c r="P1522">
        <v>74</v>
      </c>
      <c r="Q1522">
        <v>93</v>
      </c>
      <c r="R1522" t="s">
        <v>51</v>
      </c>
      <c r="S1522">
        <v>51</v>
      </c>
      <c r="T1522" s="102">
        <v>0.58333333333333337</v>
      </c>
      <c r="U1522" t="s">
        <v>2116</v>
      </c>
      <c r="V1522">
        <v>24</v>
      </c>
      <c r="W1522" t="s">
        <v>2117</v>
      </c>
      <c r="X1522">
        <v>17</v>
      </c>
      <c r="AB1522" s="77">
        <f t="shared" si="23"/>
        <v>280</v>
      </c>
    </row>
    <row r="1523" spans="1:28" x14ac:dyDescent="0.3">
      <c r="A1523" s="34">
        <v>43161</v>
      </c>
      <c r="B1523">
        <v>1159</v>
      </c>
      <c r="C1523" t="s">
        <v>1282</v>
      </c>
      <c r="D1523" t="s">
        <v>1283</v>
      </c>
      <c r="E1523">
        <v>38</v>
      </c>
      <c r="F1523" t="s">
        <v>1481</v>
      </c>
      <c r="G1523" t="s">
        <v>1308</v>
      </c>
      <c r="H1523" t="s">
        <v>1482</v>
      </c>
      <c r="I1523" s="102">
        <v>0.28472222222222221</v>
      </c>
      <c r="J1523" t="s">
        <v>1538</v>
      </c>
      <c r="K1523" s="102">
        <v>0.65972222222222221</v>
      </c>
      <c r="L1523">
        <v>30</v>
      </c>
      <c r="M1523" t="s">
        <v>1296</v>
      </c>
      <c r="N1523" t="s">
        <v>1507</v>
      </c>
      <c r="O1523" s="102">
        <v>6.9444444444444434E-2</v>
      </c>
      <c r="P1523">
        <v>71</v>
      </c>
      <c r="Q1523">
        <v>90</v>
      </c>
      <c r="R1523" s="102">
        <v>0.27083333333333331</v>
      </c>
      <c r="S1523">
        <v>57</v>
      </c>
      <c r="T1523" s="102">
        <v>0.53472222222222221</v>
      </c>
      <c r="U1523" t="s">
        <v>1632</v>
      </c>
      <c r="V1523">
        <v>8</v>
      </c>
      <c r="W1523" t="s">
        <v>2118</v>
      </c>
      <c r="X1523">
        <v>17</v>
      </c>
      <c r="AB1523" s="77">
        <f t="shared" si="23"/>
        <v>300</v>
      </c>
    </row>
    <row r="1524" spans="1:28" x14ac:dyDescent="0.3">
      <c r="A1524" s="34">
        <v>43162</v>
      </c>
      <c r="B1524">
        <v>1159</v>
      </c>
      <c r="C1524" t="s">
        <v>1282</v>
      </c>
      <c r="D1524" t="s">
        <v>1283</v>
      </c>
      <c r="E1524">
        <v>38</v>
      </c>
      <c r="F1524" t="s">
        <v>1552</v>
      </c>
      <c r="G1524" t="s">
        <v>1456</v>
      </c>
      <c r="H1524" t="s">
        <v>1376</v>
      </c>
      <c r="I1524" s="102">
        <v>0.16666666666666666</v>
      </c>
      <c r="J1524" t="s">
        <v>1644</v>
      </c>
      <c r="K1524" s="102">
        <v>0.54861111111111105</v>
      </c>
      <c r="L1524">
        <v>19</v>
      </c>
      <c r="M1524" t="s">
        <v>1296</v>
      </c>
      <c r="N1524" t="s">
        <v>1333</v>
      </c>
      <c r="O1524" s="102">
        <v>0.44444444444444442</v>
      </c>
      <c r="P1524">
        <v>65</v>
      </c>
      <c r="Q1524">
        <v>90</v>
      </c>
      <c r="R1524" t="s">
        <v>51</v>
      </c>
      <c r="S1524">
        <v>38</v>
      </c>
      <c r="T1524" s="102">
        <v>0.52777777777777779</v>
      </c>
      <c r="U1524" t="s">
        <v>1947</v>
      </c>
      <c r="V1524">
        <v>12</v>
      </c>
      <c r="W1524" t="s">
        <v>1845</v>
      </c>
      <c r="X1524">
        <v>0</v>
      </c>
      <c r="AB1524" s="77">
        <f t="shared" si="23"/>
        <v>190</v>
      </c>
    </row>
    <row r="1525" spans="1:28" x14ac:dyDescent="0.3">
      <c r="A1525" s="34">
        <v>43163</v>
      </c>
      <c r="B1525">
        <v>1159</v>
      </c>
      <c r="C1525" t="s">
        <v>1282</v>
      </c>
      <c r="D1525" t="s">
        <v>1283</v>
      </c>
      <c r="E1525">
        <v>38</v>
      </c>
      <c r="F1525" t="s">
        <v>1428</v>
      </c>
      <c r="G1525" t="s">
        <v>1308</v>
      </c>
      <c r="H1525" t="s">
        <v>1322</v>
      </c>
      <c r="I1525" s="102">
        <v>0.31944444444444448</v>
      </c>
      <c r="J1525" t="s">
        <v>1292</v>
      </c>
      <c r="K1525" s="102">
        <v>0.54166666666666663</v>
      </c>
      <c r="L1525">
        <v>19</v>
      </c>
      <c r="M1525" t="s">
        <v>1296</v>
      </c>
      <c r="N1525" t="s">
        <v>1434</v>
      </c>
      <c r="O1525" s="102">
        <v>0.96527777777777779</v>
      </c>
      <c r="P1525">
        <v>88</v>
      </c>
      <c r="Q1525">
        <v>93</v>
      </c>
      <c r="R1525" t="s">
        <v>51</v>
      </c>
      <c r="S1525">
        <v>52</v>
      </c>
      <c r="T1525" t="s">
        <v>51</v>
      </c>
      <c r="U1525" t="s">
        <v>2119</v>
      </c>
      <c r="V1525">
        <v>11</v>
      </c>
      <c r="W1525" t="s">
        <v>2120</v>
      </c>
      <c r="X1525">
        <v>24</v>
      </c>
      <c r="AB1525" s="77">
        <f t="shared" si="23"/>
        <v>190</v>
      </c>
    </row>
    <row r="1526" spans="1:28" x14ac:dyDescent="0.3">
      <c r="A1526" s="34">
        <v>43164</v>
      </c>
      <c r="B1526">
        <v>1159</v>
      </c>
      <c r="C1526" t="s">
        <v>1282</v>
      </c>
      <c r="D1526" t="s">
        <v>1283</v>
      </c>
      <c r="E1526">
        <v>38</v>
      </c>
      <c r="F1526" t="s">
        <v>1380</v>
      </c>
      <c r="G1526" t="s">
        <v>1308</v>
      </c>
      <c r="H1526" t="s">
        <v>1411</v>
      </c>
      <c r="I1526" s="102">
        <v>0.99930555555555556</v>
      </c>
      <c r="J1526" t="s">
        <v>1292</v>
      </c>
      <c r="K1526" s="102">
        <v>0.43055555555555558</v>
      </c>
      <c r="L1526">
        <v>29</v>
      </c>
      <c r="M1526" t="s">
        <v>1340</v>
      </c>
      <c r="N1526" t="s">
        <v>1544</v>
      </c>
      <c r="O1526" s="102">
        <v>0.68055555555555547</v>
      </c>
      <c r="P1526">
        <v>76</v>
      </c>
      <c r="Q1526">
        <v>92</v>
      </c>
      <c r="R1526" s="102">
        <v>0.97916666666666663</v>
      </c>
      <c r="S1526">
        <v>52</v>
      </c>
      <c r="T1526" s="102">
        <v>0</v>
      </c>
      <c r="U1526" t="s">
        <v>1958</v>
      </c>
      <c r="V1526">
        <v>22</v>
      </c>
      <c r="W1526" t="s">
        <v>2121</v>
      </c>
      <c r="X1526">
        <v>7</v>
      </c>
      <c r="AB1526" s="77">
        <f t="shared" si="23"/>
        <v>290</v>
      </c>
    </row>
    <row r="1527" spans="1:28" x14ac:dyDescent="0.3">
      <c r="A1527" s="34">
        <v>43165</v>
      </c>
      <c r="B1527">
        <v>1159</v>
      </c>
      <c r="C1527" t="s">
        <v>1282</v>
      </c>
      <c r="D1527" t="s">
        <v>1283</v>
      </c>
      <c r="E1527">
        <v>38</v>
      </c>
      <c r="F1527" t="s">
        <v>1484</v>
      </c>
      <c r="G1527" t="s">
        <v>1465</v>
      </c>
      <c r="H1527" t="s">
        <v>1301</v>
      </c>
      <c r="I1527" s="102">
        <v>9.0277777777777776E-2</v>
      </c>
      <c r="J1527" t="s">
        <v>1341</v>
      </c>
      <c r="K1527" s="102">
        <v>0.4375</v>
      </c>
      <c r="L1527">
        <v>30</v>
      </c>
      <c r="M1527" t="s">
        <v>1456</v>
      </c>
      <c r="N1527" t="s">
        <v>1591</v>
      </c>
      <c r="O1527" s="102">
        <v>0.45833333333333331</v>
      </c>
      <c r="P1527">
        <v>81</v>
      </c>
      <c r="Q1527">
        <v>93</v>
      </c>
      <c r="R1527" s="102">
        <v>9.0277777777777776E-2</v>
      </c>
      <c r="S1527">
        <v>64</v>
      </c>
      <c r="T1527" s="102">
        <v>0.99930555555555556</v>
      </c>
      <c r="U1527" t="s">
        <v>2038</v>
      </c>
      <c r="V1527">
        <v>24</v>
      </c>
      <c r="W1527" t="s">
        <v>1915</v>
      </c>
      <c r="X1527">
        <v>4</v>
      </c>
      <c r="AB1527" s="77">
        <f t="shared" si="23"/>
        <v>300</v>
      </c>
    </row>
    <row r="1528" spans="1:28" x14ac:dyDescent="0.3">
      <c r="A1528" s="34">
        <v>43166</v>
      </c>
      <c r="B1528">
        <v>1159</v>
      </c>
      <c r="C1528" t="s">
        <v>1282</v>
      </c>
      <c r="D1528" t="s">
        <v>1283</v>
      </c>
      <c r="E1528">
        <v>38</v>
      </c>
      <c r="F1528" t="s">
        <v>1314</v>
      </c>
      <c r="G1528" t="s">
        <v>1308</v>
      </c>
      <c r="H1528" t="s">
        <v>1327</v>
      </c>
      <c r="I1528" s="102">
        <v>0.95833333333333337</v>
      </c>
      <c r="J1528" t="s">
        <v>1523</v>
      </c>
      <c r="K1528" s="102">
        <v>0.65277777777777779</v>
      </c>
      <c r="L1528">
        <v>27</v>
      </c>
      <c r="M1528" t="s">
        <v>1435</v>
      </c>
      <c r="N1528" t="s">
        <v>1497</v>
      </c>
      <c r="O1528" s="102">
        <v>2.0833333333333332E-2</v>
      </c>
      <c r="P1528">
        <v>70</v>
      </c>
      <c r="Q1528">
        <v>89</v>
      </c>
      <c r="R1528" s="102">
        <v>0.99930555555555556</v>
      </c>
      <c r="S1528">
        <v>58</v>
      </c>
      <c r="T1528" s="102">
        <v>0.40277777777777773</v>
      </c>
      <c r="U1528" t="s">
        <v>1760</v>
      </c>
      <c r="V1528">
        <v>12</v>
      </c>
      <c r="W1528" t="s">
        <v>1990</v>
      </c>
      <c r="X1528">
        <v>1</v>
      </c>
      <c r="AB1528" s="77">
        <f t="shared" si="23"/>
        <v>270</v>
      </c>
    </row>
    <row r="1529" spans="1:28" x14ac:dyDescent="0.3">
      <c r="A1529" s="34">
        <v>43167</v>
      </c>
      <c r="B1529">
        <v>1159</v>
      </c>
      <c r="C1529" t="s">
        <v>1282</v>
      </c>
      <c r="D1529" t="s">
        <v>1283</v>
      </c>
      <c r="E1529">
        <v>38</v>
      </c>
      <c r="F1529" t="s">
        <v>1496</v>
      </c>
      <c r="G1529" t="s">
        <v>1308</v>
      </c>
      <c r="H1529" t="s">
        <v>1411</v>
      </c>
      <c r="I1529" s="102">
        <v>0.125</v>
      </c>
      <c r="J1529" t="s">
        <v>1328</v>
      </c>
      <c r="K1529" s="102">
        <v>0.5</v>
      </c>
      <c r="L1529">
        <v>21</v>
      </c>
      <c r="M1529" t="s">
        <v>1703</v>
      </c>
      <c r="N1529" t="s">
        <v>1340</v>
      </c>
      <c r="O1529" s="102">
        <v>0.10416666666666667</v>
      </c>
      <c r="P1529">
        <v>77</v>
      </c>
      <c r="Q1529">
        <v>90</v>
      </c>
      <c r="R1529" t="s">
        <v>51</v>
      </c>
      <c r="S1529">
        <v>58</v>
      </c>
      <c r="T1529" s="102">
        <v>0.40972222222222227</v>
      </c>
      <c r="U1529" t="s">
        <v>2122</v>
      </c>
      <c r="V1529">
        <v>0</v>
      </c>
      <c r="W1529" t="s">
        <v>1995</v>
      </c>
      <c r="X1529" t="s">
        <v>51</v>
      </c>
      <c r="AB1529" s="77">
        <f t="shared" si="23"/>
        <v>210</v>
      </c>
    </row>
    <row r="1530" spans="1:28" x14ac:dyDescent="0.3">
      <c r="A1530" s="34">
        <v>43168</v>
      </c>
      <c r="B1530">
        <v>1159</v>
      </c>
      <c r="C1530" t="s">
        <v>1282</v>
      </c>
      <c r="D1530" t="s">
        <v>1283</v>
      </c>
      <c r="E1530">
        <v>38</v>
      </c>
      <c r="F1530" t="s">
        <v>1315</v>
      </c>
      <c r="G1530" t="s">
        <v>1469</v>
      </c>
      <c r="H1530" t="s">
        <v>1478</v>
      </c>
      <c r="I1530" s="102">
        <v>0.33333333333333331</v>
      </c>
      <c r="J1530" t="s">
        <v>1758</v>
      </c>
      <c r="K1530" s="102">
        <v>0.70833333333333337</v>
      </c>
      <c r="L1530">
        <v>18</v>
      </c>
      <c r="M1530" t="s">
        <v>1326</v>
      </c>
      <c r="N1530" t="s">
        <v>1319</v>
      </c>
      <c r="O1530" s="102">
        <v>0.375</v>
      </c>
      <c r="P1530">
        <v>53</v>
      </c>
      <c r="Q1530">
        <v>76</v>
      </c>
      <c r="R1530" s="102">
        <v>0.91666666666666663</v>
      </c>
      <c r="S1530">
        <v>50</v>
      </c>
      <c r="T1530" s="102">
        <v>0.27083333333333331</v>
      </c>
      <c r="U1530" t="s">
        <v>1631</v>
      </c>
      <c r="V1530">
        <v>1</v>
      </c>
      <c r="W1530" t="s">
        <v>2073</v>
      </c>
      <c r="X1530">
        <v>24</v>
      </c>
      <c r="AB1530" s="77">
        <f t="shared" si="23"/>
        <v>180</v>
      </c>
    </row>
    <row r="1531" spans="1:28" x14ac:dyDescent="0.3">
      <c r="A1531" s="34">
        <v>43169</v>
      </c>
      <c r="B1531">
        <v>1159</v>
      </c>
      <c r="C1531" t="s">
        <v>1282</v>
      </c>
      <c r="D1531" t="s">
        <v>1283</v>
      </c>
      <c r="E1531">
        <v>38</v>
      </c>
      <c r="F1531" t="s">
        <v>1394</v>
      </c>
      <c r="G1531" t="s">
        <v>1352</v>
      </c>
      <c r="H1531" t="s">
        <v>1284</v>
      </c>
      <c r="I1531" s="102">
        <v>0.86805555555555547</v>
      </c>
      <c r="J1531" t="s">
        <v>1644</v>
      </c>
      <c r="K1531" s="102">
        <v>0.11805555555555557</v>
      </c>
      <c r="L1531">
        <v>20</v>
      </c>
      <c r="M1531" t="s">
        <v>1396</v>
      </c>
      <c r="N1531" t="s">
        <v>1497</v>
      </c>
      <c r="O1531" s="102">
        <v>0.95833333333333337</v>
      </c>
      <c r="P1531">
        <v>79</v>
      </c>
      <c r="Q1531">
        <v>90</v>
      </c>
      <c r="R1531" t="s">
        <v>51</v>
      </c>
      <c r="S1531">
        <v>46</v>
      </c>
      <c r="T1531" s="102">
        <v>0.8125</v>
      </c>
      <c r="U1531" t="s">
        <v>1891</v>
      </c>
      <c r="V1531" t="s">
        <v>51</v>
      </c>
      <c r="W1531" t="s">
        <v>2046</v>
      </c>
      <c r="X1531">
        <v>24</v>
      </c>
      <c r="AB1531" s="77">
        <f t="shared" si="23"/>
        <v>200</v>
      </c>
    </row>
    <row r="1532" spans="1:28" x14ac:dyDescent="0.3">
      <c r="A1532" s="34">
        <v>43170</v>
      </c>
      <c r="B1532">
        <v>1159</v>
      </c>
      <c r="C1532" t="s">
        <v>1282</v>
      </c>
      <c r="D1532" t="s">
        <v>1283</v>
      </c>
      <c r="E1532">
        <v>38</v>
      </c>
      <c r="F1532" t="s">
        <v>1612</v>
      </c>
      <c r="G1532" t="s">
        <v>1293</v>
      </c>
      <c r="H1532" t="s">
        <v>1320</v>
      </c>
      <c r="I1532" s="102">
        <v>0.99305555555555547</v>
      </c>
      <c r="J1532" t="s">
        <v>1749</v>
      </c>
      <c r="K1532" s="102">
        <v>0.50694444444444442</v>
      </c>
      <c r="L1532">
        <v>29</v>
      </c>
      <c r="M1532" t="s">
        <v>1335</v>
      </c>
      <c r="N1532" t="s">
        <v>1623</v>
      </c>
      <c r="O1532" s="102">
        <v>0.72222222222222221</v>
      </c>
      <c r="P1532">
        <v>58</v>
      </c>
      <c r="Q1532">
        <v>91</v>
      </c>
      <c r="R1532" t="s">
        <v>51</v>
      </c>
      <c r="S1532">
        <v>40</v>
      </c>
      <c r="T1532" t="s">
        <v>51</v>
      </c>
      <c r="U1532" t="s">
        <v>1957</v>
      </c>
      <c r="V1532">
        <v>24</v>
      </c>
      <c r="W1532" t="s">
        <v>2123</v>
      </c>
      <c r="X1532">
        <v>5</v>
      </c>
      <c r="AB1532" s="77">
        <f t="shared" si="23"/>
        <v>290</v>
      </c>
    </row>
    <row r="1533" spans="1:28" x14ac:dyDescent="0.3">
      <c r="A1533" s="34">
        <v>43171</v>
      </c>
      <c r="B1533">
        <v>1159</v>
      </c>
      <c r="C1533" t="s">
        <v>1282</v>
      </c>
      <c r="D1533" t="s">
        <v>1283</v>
      </c>
      <c r="E1533">
        <v>38</v>
      </c>
      <c r="F1533" t="s">
        <v>1434</v>
      </c>
      <c r="G1533" t="s">
        <v>1293</v>
      </c>
      <c r="H1533" t="s">
        <v>1470</v>
      </c>
      <c r="I1533" s="102">
        <v>9.7222222222222224E-2</v>
      </c>
      <c r="J1533" t="s">
        <v>1368</v>
      </c>
      <c r="K1533" s="102">
        <v>0.4861111111111111</v>
      </c>
      <c r="L1533">
        <v>28</v>
      </c>
      <c r="M1533" t="s">
        <v>1359</v>
      </c>
      <c r="N1533" t="s">
        <v>1300</v>
      </c>
      <c r="O1533" s="102">
        <v>0.31944444444444448</v>
      </c>
      <c r="P1533">
        <v>79</v>
      </c>
      <c r="Q1533">
        <v>91</v>
      </c>
      <c r="R1533" s="102">
        <v>0</v>
      </c>
      <c r="S1533">
        <v>68</v>
      </c>
      <c r="T1533" s="102">
        <v>0.44444444444444442</v>
      </c>
      <c r="U1533" t="s">
        <v>1545</v>
      </c>
      <c r="V1533">
        <v>21</v>
      </c>
      <c r="W1533" t="s">
        <v>1957</v>
      </c>
      <c r="X1533">
        <v>0</v>
      </c>
      <c r="AB1533" s="77">
        <f t="shared" si="23"/>
        <v>280</v>
      </c>
    </row>
    <row r="1534" spans="1:28" x14ac:dyDescent="0.3">
      <c r="A1534" s="34">
        <v>43172</v>
      </c>
      <c r="B1534">
        <v>1159</v>
      </c>
      <c r="C1534" t="s">
        <v>1282</v>
      </c>
      <c r="D1534" t="s">
        <v>1283</v>
      </c>
      <c r="E1534">
        <v>38</v>
      </c>
      <c r="F1534" t="s">
        <v>1428</v>
      </c>
      <c r="G1534" t="s">
        <v>1465</v>
      </c>
      <c r="H1534" t="s">
        <v>1286</v>
      </c>
      <c r="I1534" s="102">
        <v>0.29166666666666669</v>
      </c>
      <c r="J1534" t="s">
        <v>1577</v>
      </c>
      <c r="K1534" s="102">
        <v>0.45833333333333331</v>
      </c>
      <c r="L1534">
        <v>7</v>
      </c>
      <c r="M1534" t="s">
        <v>1326</v>
      </c>
      <c r="N1534" t="s">
        <v>1322</v>
      </c>
      <c r="O1534" s="102">
        <v>0.52083333333333337</v>
      </c>
      <c r="P1534">
        <v>89</v>
      </c>
      <c r="Q1534">
        <v>93</v>
      </c>
      <c r="R1534" t="s">
        <v>51</v>
      </c>
      <c r="S1534">
        <v>78</v>
      </c>
      <c r="T1534" s="102">
        <v>0.80555555555555547</v>
      </c>
      <c r="U1534" t="s">
        <v>1712</v>
      </c>
      <c r="V1534">
        <v>0</v>
      </c>
      <c r="W1534" t="s">
        <v>1551</v>
      </c>
      <c r="X1534">
        <v>24</v>
      </c>
      <c r="AB1534" s="77">
        <f t="shared" si="23"/>
        <v>70</v>
      </c>
    </row>
    <row r="1535" spans="1:28" x14ac:dyDescent="0.3">
      <c r="A1535" s="34">
        <v>43173</v>
      </c>
      <c r="B1535">
        <v>1159</v>
      </c>
      <c r="C1535" t="s">
        <v>1282</v>
      </c>
      <c r="D1535" t="s">
        <v>1283</v>
      </c>
      <c r="E1535">
        <v>38</v>
      </c>
      <c r="F1535" t="s">
        <v>1357</v>
      </c>
      <c r="G1535" t="s">
        <v>1308</v>
      </c>
      <c r="H1535" t="s">
        <v>1481</v>
      </c>
      <c r="J1535" t="s">
        <v>1750</v>
      </c>
      <c r="K1535" s="102">
        <v>0.61111111111111105</v>
      </c>
      <c r="L1535">
        <v>11</v>
      </c>
      <c r="M1535" t="s">
        <v>1296</v>
      </c>
      <c r="N1535" t="s">
        <v>1658</v>
      </c>
      <c r="O1535" s="102">
        <v>0.45833333333333331</v>
      </c>
      <c r="P1535">
        <v>69</v>
      </c>
      <c r="Q1535">
        <v>91</v>
      </c>
      <c r="R1535" t="s">
        <v>51</v>
      </c>
      <c r="S1535">
        <v>43</v>
      </c>
      <c r="T1535" s="102">
        <v>0.10416666666666667</v>
      </c>
      <c r="U1535" t="s">
        <v>1551</v>
      </c>
      <c r="V1535">
        <v>0</v>
      </c>
      <c r="W1535" t="s">
        <v>2124</v>
      </c>
      <c r="X1535">
        <v>14</v>
      </c>
      <c r="AB1535" s="77">
        <f t="shared" si="23"/>
        <v>110</v>
      </c>
    </row>
    <row r="1536" spans="1:28" x14ac:dyDescent="0.3">
      <c r="A1536" s="34">
        <v>43174</v>
      </c>
      <c r="B1536">
        <v>1159</v>
      </c>
      <c r="C1536" t="s">
        <v>1282</v>
      </c>
      <c r="D1536" t="s">
        <v>1283</v>
      </c>
      <c r="E1536">
        <v>38</v>
      </c>
      <c r="F1536" t="s">
        <v>1428</v>
      </c>
      <c r="G1536" t="s">
        <v>1288</v>
      </c>
      <c r="H1536" t="s">
        <v>1391</v>
      </c>
      <c r="I1536" s="102">
        <v>0.99930555555555556</v>
      </c>
      <c r="J1536" t="s">
        <v>1394</v>
      </c>
      <c r="K1536" s="102">
        <v>0.38194444444444442</v>
      </c>
      <c r="L1536">
        <v>30</v>
      </c>
      <c r="M1536" t="s">
        <v>1335</v>
      </c>
      <c r="N1536" t="s">
        <v>1658</v>
      </c>
      <c r="O1536" s="102">
        <v>0.65972222222222221</v>
      </c>
      <c r="P1536">
        <v>83</v>
      </c>
      <c r="Q1536">
        <v>91</v>
      </c>
      <c r="R1536" t="s">
        <v>51</v>
      </c>
      <c r="S1536">
        <v>52</v>
      </c>
      <c r="T1536" s="102">
        <v>0</v>
      </c>
      <c r="U1536" t="s">
        <v>1840</v>
      </c>
      <c r="V1536">
        <v>22</v>
      </c>
      <c r="W1536" t="s">
        <v>2125</v>
      </c>
      <c r="X1536">
        <v>0</v>
      </c>
      <c r="AB1536" s="77">
        <f t="shared" si="23"/>
        <v>300</v>
      </c>
    </row>
    <row r="1537" spans="1:28" x14ac:dyDescent="0.3">
      <c r="A1537" s="34">
        <v>43175</v>
      </c>
      <c r="B1537">
        <v>1159</v>
      </c>
      <c r="C1537" t="s">
        <v>1282</v>
      </c>
      <c r="D1537" t="s">
        <v>1283</v>
      </c>
      <c r="E1537">
        <v>38</v>
      </c>
      <c r="F1537" t="s">
        <v>1316</v>
      </c>
      <c r="G1537" t="s">
        <v>1352</v>
      </c>
      <c r="H1537" t="s">
        <v>1329</v>
      </c>
      <c r="I1537" s="102">
        <v>0.27777777777777779</v>
      </c>
      <c r="J1537" t="s">
        <v>1371</v>
      </c>
      <c r="K1537" s="102">
        <v>0.57638888888888895</v>
      </c>
      <c r="L1537">
        <v>3</v>
      </c>
      <c r="M1537" t="s">
        <v>1435</v>
      </c>
      <c r="N1537" t="s">
        <v>1304</v>
      </c>
      <c r="O1537" s="102">
        <v>0.91666666666666663</v>
      </c>
      <c r="P1537">
        <v>84</v>
      </c>
      <c r="Q1537">
        <v>92</v>
      </c>
      <c r="R1537" t="s">
        <v>51</v>
      </c>
      <c r="S1537">
        <v>68</v>
      </c>
      <c r="T1537" s="102">
        <v>0.68055555555555547</v>
      </c>
      <c r="U1537" t="s">
        <v>1808</v>
      </c>
      <c r="V1537">
        <v>11</v>
      </c>
      <c r="W1537" t="s">
        <v>1946</v>
      </c>
      <c r="X1537" t="s">
        <v>51</v>
      </c>
      <c r="AB1537" s="77">
        <f t="shared" si="23"/>
        <v>30</v>
      </c>
    </row>
    <row r="1538" spans="1:28" x14ac:dyDescent="0.3">
      <c r="A1538" s="34">
        <v>43176</v>
      </c>
      <c r="B1538">
        <v>1159</v>
      </c>
      <c r="C1538" t="s">
        <v>1282</v>
      </c>
      <c r="D1538" t="s">
        <v>1283</v>
      </c>
      <c r="E1538">
        <v>38</v>
      </c>
      <c r="F1538" t="s">
        <v>1633</v>
      </c>
      <c r="G1538" t="s">
        <v>1356</v>
      </c>
      <c r="H1538" t="s">
        <v>1860</v>
      </c>
      <c r="I1538" s="102">
        <v>0.22916666666666666</v>
      </c>
      <c r="J1538" t="s">
        <v>1486</v>
      </c>
      <c r="K1538" s="102">
        <v>0.47222222222222227</v>
      </c>
      <c r="L1538">
        <v>28</v>
      </c>
      <c r="M1538" t="s">
        <v>1310</v>
      </c>
      <c r="N1538" t="s">
        <v>1492</v>
      </c>
      <c r="O1538" s="102">
        <v>0.59722222222222221</v>
      </c>
      <c r="P1538">
        <v>84</v>
      </c>
      <c r="Q1538">
        <v>94</v>
      </c>
      <c r="R1538" s="102">
        <v>0.29166666666666669</v>
      </c>
      <c r="S1538">
        <v>71</v>
      </c>
      <c r="T1538" s="102">
        <v>0.49305555555555558</v>
      </c>
      <c r="U1538" t="s">
        <v>1822</v>
      </c>
      <c r="V1538">
        <v>0</v>
      </c>
      <c r="W1538" t="s">
        <v>1590</v>
      </c>
      <c r="X1538">
        <v>13</v>
      </c>
      <c r="AB1538" s="77">
        <f t="shared" si="23"/>
        <v>280</v>
      </c>
    </row>
    <row r="1539" spans="1:28" x14ac:dyDescent="0.3">
      <c r="A1539" s="34">
        <v>43177</v>
      </c>
      <c r="B1539">
        <v>1159</v>
      </c>
      <c r="C1539" t="s">
        <v>1282</v>
      </c>
      <c r="D1539" t="s">
        <v>1283</v>
      </c>
      <c r="E1539">
        <v>38</v>
      </c>
      <c r="F1539" t="s">
        <v>1344</v>
      </c>
      <c r="G1539" t="s">
        <v>1407</v>
      </c>
      <c r="H1539" t="s">
        <v>1603</v>
      </c>
      <c r="I1539" s="102">
        <v>6.9444444444444441E-3</v>
      </c>
      <c r="J1539" t="s">
        <v>1383</v>
      </c>
      <c r="K1539" s="102">
        <v>0.5</v>
      </c>
      <c r="L1539">
        <v>28</v>
      </c>
      <c r="M1539" t="s">
        <v>1329</v>
      </c>
      <c r="N1539" t="s">
        <v>1544</v>
      </c>
      <c r="O1539" s="102">
        <v>0.51388888888888895</v>
      </c>
      <c r="P1539">
        <v>85</v>
      </c>
      <c r="Q1539">
        <v>92</v>
      </c>
      <c r="R1539" t="s">
        <v>51</v>
      </c>
      <c r="S1539">
        <v>76</v>
      </c>
      <c r="T1539" t="s">
        <v>51</v>
      </c>
      <c r="U1539" t="s">
        <v>1593</v>
      </c>
      <c r="V1539">
        <v>21</v>
      </c>
      <c r="W1539" t="s">
        <v>1992</v>
      </c>
      <c r="X1539">
        <v>0</v>
      </c>
      <c r="AB1539" s="77">
        <f t="shared" ref="AB1539:AB1602" si="24">L1539*$AE$17</f>
        <v>280</v>
      </c>
    </row>
    <row r="1540" spans="1:28" x14ac:dyDescent="0.3">
      <c r="A1540" s="34">
        <v>43178</v>
      </c>
      <c r="B1540">
        <v>1159</v>
      </c>
      <c r="C1540" t="s">
        <v>1282</v>
      </c>
      <c r="D1540" t="s">
        <v>1283</v>
      </c>
      <c r="E1540">
        <v>38</v>
      </c>
      <c r="F1540" t="s">
        <v>1522</v>
      </c>
      <c r="G1540" t="s">
        <v>1820</v>
      </c>
      <c r="H1540" t="s">
        <v>1396</v>
      </c>
      <c r="I1540" t="s">
        <v>51</v>
      </c>
      <c r="J1540" t="s">
        <v>1339</v>
      </c>
      <c r="K1540" s="102">
        <v>0.21527777777777779</v>
      </c>
      <c r="L1540">
        <v>28</v>
      </c>
      <c r="M1540" t="s">
        <v>1322</v>
      </c>
      <c r="N1540" t="s">
        <v>1592</v>
      </c>
      <c r="O1540" s="102">
        <v>0.68055555555555547</v>
      </c>
      <c r="P1540">
        <v>90</v>
      </c>
      <c r="Q1540">
        <v>93</v>
      </c>
      <c r="R1540" t="s">
        <v>51</v>
      </c>
      <c r="S1540">
        <v>80</v>
      </c>
      <c r="T1540" s="102">
        <v>0.8125</v>
      </c>
      <c r="U1540" t="s">
        <v>1676</v>
      </c>
      <c r="V1540">
        <v>24</v>
      </c>
      <c r="W1540" t="s">
        <v>1835</v>
      </c>
      <c r="X1540">
        <v>5</v>
      </c>
      <c r="AB1540" s="77">
        <f t="shared" si="24"/>
        <v>280</v>
      </c>
    </row>
    <row r="1541" spans="1:28" x14ac:dyDescent="0.3">
      <c r="A1541" s="34">
        <v>43179</v>
      </c>
      <c r="B1541">
        <v>1159</v>
      </c>
      <c r="C1541" t="s">
        <v>1282</v>
      </c>
      <c r="D1541" t="s">
        <v>1283</v>
      </c>
      <c r="E1541">
        <v>38</v>
      </c>
      <c r="F1541" t="s">
        <v>1289</v>
      </c>
      <c r="G1541" t="s">
        <v>1860</v>
      </c>
      <c r="H1541" t="s">
        <v>1326</v>
      </c>
      <c r="I1541" s="102">
        <v>1.3888888888888888E-2</v>
      </c>
      <c r="J1541" t="s">
        <v>1410</v>
      </c>
      <c r="K1541" s="102">
        <v>0.95833333333333337</v>
      </c>
      <c r="L1541">
        <v>2</v>
      </c>
      <c r="M1541" t="s">
        <v>1436</v>
      </c>
      <c r="N1541" t="s">
        <v>1530</v>
      </c>
      <c r="O1541" s="102">
        <v>0.16666666666666666</v>
      </c>
      <c r="P1541">
        <v>81</v>
      </c>
      <c r="Q1541">
        <v>92</v>
      </c>
      <c r="R1541" t="s">
        <v>51</v>
      </c>
      <c r="S1541">
        <v>65</v>
      </c>
      <c r="T1541" s="102">
        <v>0.86111111111111116</v>
      </c>
      <c r="U1541" t="s">
        <v>1575</v>
      </c>
      <c r="V1541">
        <v>22</v>
      </c>
      <c r="W1541" t="s">
        <v>1896</v>
      </c>
      <c r="X1541">
        <v>0</v>
      </c>
      <c r="AB1541" s="77">
        <f t="shared" si="24"/>
        <v>20</v>
      </c>
    </row>
    <row r="1542" spans="1:28" x14ac:dyDescent="0.3">
      <c r="A1542" s="34">
        <v>43180</v>
      </c>
      <c r="B1542">
        <v>1159</v>
      </c>
      <c r="C1542" t="s">
        <v>1282</v>
      </c>
      <c r="D1542" t="s">
        <v>1283</v>
      </c>
      <c r="E1542">
        <v>38</v>
      </c>
      <c r="F1542" t="s">
        <v>1484</v>
      </c>
      <c r="G1542" t="s">
        <v>1308</v>
      </c>
      <c r="H1542" t="s">
        <v>1388</v>
      </c>
      <c r="I1542" s="102">
        <v>4.1666666666666664E-2</v>
      </c>
      <c r="J1542" t="s">
        <v>1428</v>
      </c>
      <c r="K1542" s="102">
        <v>0.53472222222222221</v>
      </c>
      <c r="L1542">
        <v>36</v>
      </c>
      <c r="M1542" t="s">
        <v>1289</v>
      </c>
      <c r="N1542" t="s">
        <v>1304</v>
      </c>
      <c r="O1542" s="102">
        <v>0.13194444444444445</v>
      </c>
      <c r="P1542">
        <v>76</v>
      </c>
      <c r="Q1542">
        <v>89</v>
      </c>
      <c r="R1542" s="102">
        <v>0.21527777777777779</v>
      </c>
      <c r="S1542">
        <v>62</v>
      </c>
      <c r="T1542" s="102">
        <v>0.97222222222222221</v>
      </c>
      <c r="U1542" t="s">
        <v>1606</v>
      </c>
      <c r="V1542">
        <v>21</v>
      </c>
      <c r="W1542" t="s">
        <v>1468</v>
      </c>
      <c r="X1542">
        <v>3</v>
      </c>
      <c r="AB1542" s="77">
        <f t="shared" si="24"/>
        <v>360</v>
      </c>
    </row>
    <row r="1543" spans="1:28" x14ac:dyDescent="0.3">
      <c r="A1543" s="34">
        <v>43181</v>
      </c>
      <c r="B1543">
        <v>1159</v>
      </c>
      <c r="C1543" t="s">
        <v>1282</v>
      </c>
      <c r="D1543" t="s">
        <v>1283</v>
      </c>
      <c r="E1543">
        <v>38</v>
      </c>
      <c r="F1543" t="s">
        <v>1421</v>
      </c>
      <c r="G1543" t="s">
        <v>1897</v>
      </c>
      <c r="H1543" t="s">
        <v>1668</v>
      </c>
      <c r="I1543" s="102">
        <v>0.91666666666666663</v>
      </c>
      <c r="J1543" t="s">
        <v>1284</v>
      </c>
      <c r="K1543" s="102">
        <v>0.5625</v>
      </c>
      <c r="L1543">
        <v>8</v>
      </c>
      <c r="M1543" t="s">
        <v>1296</v>
      </c>
      <c r="N1543" t="s">
        <v>1297</v>
      </c>
      <c r="O1543" s="102">
        <v>0.70833333333333337</v>
      </c>
      <c r="P1543">
        <v>71</v>
      </c>
      <c r="Q1543">
        <v>91</v>
      </c>
      <c r="R1543" t="s">
        <v>51</v>
      </c>
      <c r="S1543">
        <v>57</v>
      </c>
      <c r="T1543" s="102">
        <v>0.4861111111111111</v>
      </c>
      <c r="U1543" t="s">
        <v>1601</v>
      </c>
      <c r="V1543">
        <v>0</v>
      </c>
      <c r="W1543" t="s">
        <v>1716</v>
      </c>
      <c r="X1543">
        <v>24</v>
      </c>
      <c r="AB1543" s="77">
        <f t="shared" si="24"/>
        <v>80</v>
      </c>
    </row>
    <row r="1544" spans="1:28" x14ac:dyDescent="0.3">
      <c r="A1544" s="34">
        <v>43182</v>
      </c>
      <c r="B1544">
        <v>1159</v>
      </c>
      <c r="C1544" t="s">
        <v>1282</v>
      </c>
      <c r="D1544" t="s">
        <v>1283</v>
      </c>
      <c r="E1544">
        <v>38</v>
      </c>
      <c r="F1544" t="s">
        <v>1510</v>
      </c>
      <c r="G1544" t="s">
        <v>1294</v>
      </c>
      <c r="H1544" t="s">
        <v>1443</v>
      </c>
      <c r="I1544" s="102">
        <v>2.7777777777777776E-2</v>
      </c>
      <c r="J1544" t="s">
        <v>1300</v>
      </c>
      <c r="K1544" s="102">
        <v>0.52777777777777779</v>
      </c>
      <c r="L1544">
        <v>30</v>
      </c>
      <c r="M1544" t="s">
        <v>1335</v>
      </c>
      <c r="N1544" t="s">
        <v>1732</v>
      </c>
      <c r="O1544" s="102">
        <v>0.82638888888888884</v>
      </c>
      <c r="P1544">
        <v>91</v>
      </c>
      <c r="Q1544">
        <v>94</v>
      </c>
      <c r="R1544" t="s">
        <v>51</v>
      </c>
      <c r="S1544">
        <v>65</v>
      </c>
      <c r="T1544" s="102">
        <v>0.99930555555555556</v>
      </c>
      <c r="U1544" t="s">
        <v>1716</v>
      </c>
      <c r="V1544">
        <v>0</v>
      </c>
      <c r="W1544" t="s">
        <v>1952</v>
      </c>
      <c r="X1544">
        <v>19</v>
      </c>
      <c r="AB1544" s="77">
        <f t="shared" si="24"/>
        <v>300</v>
      </c>
    </row>
    <row r="1545" spans="1:28" x14ac:dyDescent="0.3">
      <c r="A1545" s="34">
        <v>43183</v>
      </c>
      <c r="B1545">
        <v>1159</v>
      </c>
      <c r="C1545" t="s">
        <v>1282</v>
      </c>
      <c r="D1545" t="s">
        <v>1283</v>
      </c>
      <c r="E1545">
        <v>38</v>
      </c>
      <c r="F1545" t="s">
        <v>1339</v>
      </c>
      <c r="G1545" t="s">
        <v>2126</v>
      </c>
      <c r="H1545" t="s">
        <v>1384</v>
      </c>
      <c r="I1545" s="102">
        <v>0.77083333333333337</v>
      </c>
      <c r="J1545" t="s">
        <v>1362</v>
      </c>
      <c r="K1545" t="s">
        <v>51</v>
      </c>
      <c r="L1545">
        <v>28</v>
      </c>
      <c r="M1545" t="s">
        <v>1436</v>
      </c>
      <c r="N1545" t="s">
        <v>1781</v>
      </c>
      <c r="O1545" s="102">
        <v>0.49305555555555558</v>
      </c>
      <c r="P1545">
        <v>87</v>
      </c>
      <c r="Q1545">
        <v>93</v>
      </c>
      <c r="R1545" t="s">
        <v>51</v>
      </c>
      <c r="S1545">
        <v>58</v>
      </c>
      <c r="T1545" s="102">
        <v>0.11805555555555557</v>
      </c>
      <c r="U1545" t="s">
        <v>1922</v>
      </c>
      <c r="V1545">
        <v>23</v>
      </c>
      <c r="W1545" t="s">
        <v>2127</v>
      </c>
      <c r="X1545">
        <v>7</v>
      </c>
      <c r="AB1545" s="77">
        <f t="shared" si="24"/>
        <v>280</v>
      </c>
    </row>
    <row r="1546" spans="1:28" x14ac:dyDescent="0.3">
      <c r="A1546" s="34">
        <v>43184</v>
      </c>
      <c r="B1546">
        <v>1159</v>
      </c>
      <c r="C1546" t="s">
        <v>1282</v>
      </c>
      <c r="D1546" t="s">
        <v>1283</v>
      </c>
      <c r="E1546">
        <v>38</v>
      </c>
      <c r="F1546" t="s">
        <v>1316</v>
      </c>
      <c r="G1546" t="s">
        <v>2128</v>
      </c>
      <c r="H1546" t="s">
        <v>1297</v>
      </c>
      <c r="I1546" s="102">
        <v>0.29166666666666669</v>
      </c>
      <c r="J1546" t="s">
        <v>1434</v>
      </c>
      <c r="K1546" s="102">
        <v>0.94444444444444453</v>
      </c>
      <c r="L1546">
        <v>30</v>
      </c>
      <c r="M1546" t="s">
        <v>1396</v>
      </c>
      <c r="N1546" t="s">
        <v>1751</v>
      </c>
      <c r="O1546" s="102">
        <v>0.84027777777777779</v>
      </c>
      <c r="P1546">
        <v>92</v>
      </c>
      <c r="Q1546">
        <v>94</v>
      </c>
      <c r="R1546" t="s">
        <v>51</v>
      </c>
      <c r="S1546">
        <v>74</v>
      </c>
      <c r="T1546" s="102">
        <v>0.1875</v>
      </c>
      <c r="U1546" t="s">
        <v>1373</v>
      </c>
      <c r="V1546">
        <v>24</v>
      </c>
      <c r="W1546" t="s">
        <v>1886</v>
      </c>
      <c r="X1546">
        <v>0</v>
      </c>
      <c r="AB1546" s="77">
        <f t="shared" si="24"/>
        <v>300</v>
      </c>
    </row>
    <row r="1547" spans="1:28" x14ac:dyDescent="0.3">
      <c r="A1547" s="34">
        <v>43185</v>
      </c>
      <c r="B1547">
        <v>1159</v>
      </c>
      <c r="C1547" t="s">
        <v>1282</v>
      </c>
      <c r="D1547" t="s">
        <v>1283</v>
      </c>
      <c r="E1547">
        <v>38</v>
      </c>
      <c r="F1547" t="s">
        <v>1501</v>
      </c>
      <c r="G1547" t="s">
        <v>1800</v>
      </c>
      <c r="H1547" t="s">
        <v>1348</v>
      </c>
      <c r="I1547" s="102">
        <v>0.24305555555555555</v>
      </c>
      <c r="J1547" t="s">
        <v>1368</v>
      </c>
      <c r="K1547" s="102">
        <v>0.55555555555555558</v>
      </c>
      <c r="L1547">
        <v>0</v>
      </c>
      <c r="M1547" t="s">
        <v>1296</v>
      </c>
      <c r="N1547" t="s">
        <v>1300</v>
      </c>
      <c r="O1547" t="s">
        <v>51</v>
      </c>
      <c r="P1547">
        <v>81</v>
      </c>
      <c r="Q1547">
        <v>93</v>
      </c>
      <c r="R1547" t="s">
        <v>51</v>
      </c>
      <c r="S1547">
        <v>68</v>
      </c>
      <c r="T1547" s="102">
        <v>0.3888888888888889</v>
      </c>
      <c r="U1547" t="s">
        <v>1688</v>
      </c>
      <c r="V1547">
        <v>12</v>
      </c>
      <c r="W1547" t="s">
        <v>1373</v>
      </c>
      <c r="X1547">
        <v>0</v>
      </c>
      <c r="AB1547" s="77">
        <f t="shared" si="24"/>
        <v>0</v>
      </c>
    </row>
    <row r="1548" spans="1:28" x14ac:dyDescent="0.3">
      <c r="A1548" s="34">
        <v>43186</v>
      </c>
      <c r="B1548">
        <v>1159</v>
      </c>
      <c r="C1548" t="s">
        <v>1282</v>
      </c>
      <c r="D1548" t="s">
        <v>1283</v>
      </c>
      <c r="E1548">
        <v>38</v>
      </c>
      <c r="F1548" t="s">
        <v>1419</v>
      </c>
      <c r="G1548" t="s">
        <v>1308</v>
      </c>
      <c r="H1548" t="s">
        <v>1483</v>
      </c>
      <c r="J1548" t="s">
        <v>1490</v>
      </c>
      <c r="K1548" s="102">
        <v>0.55555555555555558</v>
      </c>
      <c r="L1548">
        <v>29</v>
      </c>
      <c r="M1548" t="s">
        <v>1329</v>
      </c>
      <c r="N1548" t="s">
        <v>1530</v>
      </c>
      <c r="O1548" s="102">
        <v>0.16666666666666666</v>
      </c>
      <c r="P1548">
        <v>87</v>
      </c>
      <c r="Q1548">
        <v>94</v>
      </c>
      <c r="R1548" s="102">
        <v>0</v>
      </c>
      <c r="S1548">
        <v>73</v>
      </c>
      <c r="T1548" s="102">
        <v>0.40277777777777773</v>
      </c>
      <c r="U1548" t="s">
        <v>1417</v>
      </c>
      <c r="V1548">
        <v>10</v>
      </c>
      <c r="W1548" t="s">
        <v>1503</v>
      </c>
      <c r="X1548">
        <v>24</v>
      </c>
      <c r="AB1548" s="77">
        <f t="shared" si="24"/>
        <v>290</v>
      </c>
    </row>
    <row r="1549" spans="1:28" x14ac:dyDescent="0.3">
      <c r="A1549" s="34">
        <v>43187</v>
      </c>
      <c r="B1549">
        <v>1159</v>
      </c>
      <c r="C1549" t="s">
        <v>1282</v>
      </c>
      <c r="D1549" t="s">
        <v>1283</v>
      </c>
      <c r="E1549">
        <v>38</v>
      </c>
      <c r="F1549" t="s">
        <v>1523</v>
      </c>
      <c r="G1549" t="s">
        <v>1335</v>
      </c>
      <c r="H1549" t="s">
        <v>1410</v>
      </c>
      <c r="I1549" s="102">
        <v>0.99930555555555556</v>
      </c>
      <c r="J1549" t="s">
        <v>1729</v>
      </c>
      <c r="K1549" s="102">
        <v>0.38194444444444442</v>
      </c>
      <c r="L1549">
        <v>28</v>
      </c>
      <c r="M1549" t="s">
        <v>1326</v>
      </c>
      <c r="N1549" t="s">
        <v>1506</v>
      </c>
      <c r="O1549" s="102">
        <v>0.6875</v>
      </c>
      <c r="P1549">
        <v>91</v>
      </c>
      <c r="Q1549">
        <v>94</v>
      </c>
      <c r="R1549" t="s">
        <v>51</v>
      </c>
      <c r="S1549">
        <v>65</v>
      </c>
      <c r="T1549" s="102">
        <v>0.3888888888888889</v>
      </c>
      <c r="U1549" t="s">
        <v>1503</v>
      </c>
      <c r="V1549">
        <v>0</v>
      </c>
      <c r="W1549" t="s">
        <v>1621</v>
      </c>
      <c r="X1549">
        <v>15</v>
      </c>
      <c r="AB1549" s="77">
        <f t="shared" si="24"/>
        <v>280</v>
      </c>
    </row>
    <row r="1550" spans="1:28" x14ac:dyDescent="0.3">
      <c r="A1550" s="34">
        <v>43188</v>
      </c>
      <c r="B1550">
        <v>1159</v>
      </c>
      <c r="C1550" t="s">
        <v>1282</v>
      </c>
      <c r="D1550" t="s">
        <v>1283</v>
      </c>
      <c r="E1550">
        <v>38</v>
      </c>
      <c r="F1550" t="s">
        <v>1375</v>
      </c>
      <c r="G1550" t="s">
        <v>1358</v>
      </c>
      <c r="H1550" t="s">
        <v>1453</v>
      </c>
      <c r="I1550" s="102">
        <v>0.27777777777777779</v>
      </c>
      <c r="J1550" t="s">
        <v>1357</v>
      </c>
      <c r="K1550" s="102">
        <v>0.51388888888888895</v>
      </c>
      <c r="L1550">
        <v>29</v>
      </c>
      <c r="M1550" t="s">
        <v>1396</v>
      </c>
      <c r="N1550" t="s">
        <v>1336</v>
      </c>
      <c r="O1550" s="102">
        <v>0.97222222222222221</v>
      </c>
      <c r="P1550">
        <v>86</v>
      </c>
      <c r="Q1550">
        <v>92</v>
      </c>
      <c r="R1550" t="s">
        <v>51</v>
      </c>
      <c r="S1550">
        <v>65</v>
      </c>
      <c r="T1550" s="102">
        <v>0.43055555555555558</v>
      </c>
      <c r="U1550" t="s">
        <v>1787</v>
      </c>
      <c r="V1550">
        <v>0</v>
      </c>
      <c r="W1550" t="s">
        <v>2129</v>
      </c>
      <c r="X1550">
        <v>22</v>
      </c>
      <c r="AB1550" s="77">
        <f t="shared" si="24"/>
        <v>290</v>
      </c>
    </row>
    <row r="1551" spans="1:28" x14ac:dyDescent="0.3">
      <c r="A1551" s="34">
        <v>43189</v>
      </c>
      <c r="B1551">
        <v>1159</v>
      </c>
      <c r="C1551" t="s">
        <v>1282</v>
      </c>
      <c r="D1551" t="s">
        <v>1283</v>
      </c>
      <c r="E1551">
        <v>38</v>
      </c>
      <c r="F1551" t="s">
        <v>1546</v>
      </c>
      <c r="G1551" t="s">
        <v>1404</v>
      </c>
      <c r="H1551" t="s">
        <v>1464</v>
      </c>
      <c r="I1551" s="102">
        <v>0.86111111111111116</v>
      </c>
      <c r="J1551" t="s">
        <v>1287</v>
      </c>
      <c r="K1551" s="102">
        <v>0.54861111111111105</v>
      </c>
      <c r="L1551">
        <v>31</v>
      </c>
      <c r="M1551" t="s">
        <v>1296</v>
      </c>
      <c r="N1551" t="s">
        <v>1599</v>
      </c>
      <c r="O1551" s="102">
        <v>0.79861111111111116</v>
      </c>
      <c r="P1551">
        <v>55</v>
      </c>
      <c r="Q1551">
        <v>92</v>
      </c>
      <c r="R1551" s="102">
        <v>0</v>
      </c>
      <c r="S1551">
        <v>36</v>
      </c>
      <c r="T1551" s="102">
        <v>0.47222222222222227</v>
      </c>
      <c r="U1551" t="s">
        <v>1993</v>
      </c>
      <c r="V1551">
        <v>6</v>
      </c>
      <c r="W1551" t="s">
        <v>2130</v>
      </c>
      <c r="X1551">
        <v>17</v>
      </c>
      <c r="AB1551" s="77">
        <f t="shared" si="24"/>
        <v>310</v>
      </c>
    </row>
    <row r="1552" spans="1:28" x14ac:dyDescent="0.3">
      <c r="A1552" s="34">
        <v>43190</v>
      </c>
      <c r="B1552">
        <v>1159</v>
      </c>
      <c r="C1552" t="s">
        <v>1282</v>
      </c>
      <c r="D1552" t="s">
        <v>1283</v>
      </c>
      <c r="E1552">
        <v>38</v>
      </c>
      <c r="F1552" t="s">
        <v>1339</v>
      </c>
      <c r="G1552" t="s">
        <v>1352</v>
      </c>
      <c r="H1552" t="s">
        <v>1388</v>
      </c>
      <c r="I1552" s="102">
        <v>0.99930555555555556</v>
      </c>
      <c r="J1552" t="s">
        <v>1341</v>
      </c>
      <c r="K1552" s="102">
        <v>0.61805555555555558</v>
      </c>
      <c r="L1552">
        <v>31</v>
      </c>
      <c r="M1552" t="s">
        <v>1310</v>
      </c>
      <c r="N1552" t="s">
        <v>1550</v>
      </c>
      <c r="O1552" s="102">
        <v>0.1388888888888889</v>
      </c>
      <c r="P1552">
        <v>80</v>
      </c>
      <c r="Q1552">
        <v>91</v>
      </c>
      <c r="R1552" t="s">
        <v>51</v>
      </c>
      <c r="S1552">
        <v>66</v>
      </c>
      <c r="T1552" s="102">
        <v>0.40972222222222227</v>
      </c>
      <c r="U1552" t="s">
        <v>1370</v>
      </c>
      <c r="V1552">
        <v>21</v>
      </c>
      <c r="W1552" t="s">
        <v>2070</v>
      </c>
      <c r="X1552">
        <v>0</v>
      </c>
      <c r="AB1552" s="77">
        <f t="shared" si="24"/>
        <v>310</v>
      </c>
    </row>
    <row r="1553" spans="1:28" x14ac:dyDescent="0.3">
      <c r="A1553" s="34">
        <v>43191</v>
      </c>
      <c r="B1553">
        <v>1159</v>
      </c>
      <c r="C1553" t="s">
        <v>1282</v>
      </c>
      <c r="D1553" t="s">
        <v>1283</v>
      </c>
      <c r="E1553">
        <v>38</v>
      </c>
      <c r="F1553" t="s">
        <v>1302</v>
      </c>
      <c r="G1553" t="s">
        <v>1308</v>
      </c>
      <c r="H1553" t="s">
        <v>1388</v>
      </c>
      <c r="I1553" s="102">
        <v>3.4722222222222224E-2</v>
      </c>
      <c r="J1553" t="s">
        <v>1315</v>
      </c>
      <c r="K1553" s="102">
        <v>0.65277777777777779</v>
      </c>
      <c r="L1553">
        <v>20</v>
      </c>
      <c r="M1553" t="s">
        <v>1435</v>
      </c>
      <c r="N1553" t="s">
        <v>1351</v>
      </c>
      <c r="O1553" s="102">
        <v>0.84722222222222221</v>
      </c>
      <c r="P1553">
        <v>84</v>
      </c>
      <c r="Q1553">
        <v>91</v>
      </c>
      <c r="R1553" t="s">
        <v>51</v>
      </c>
      <c r="S1553">
        <v>62</v>
      </c>
      <c r="T1553" s="102">
        <v>0.99930555555555556</v>
      </c>
      <c r="U1553" t="s">
        <v>1619</v>
      </c>
      <c r="V1553">
        <v>0</v>
      </c>
      <c r="W1553" t="s">
        <v>1972</v>
      </c>
      <c r="X1553">
        <v>24</v>
      </c>
      <c r="AB1553" s="77">
        <f t="shared" si="24"/>
        <v>200</v>
      </c>
    </row>
    <row r="1554" spans="1:28" x14ac:dyDescent="0.3">
      <c r="A1554" s="34">
        <v>43192</v>
      </c>
      <c r="B1554">
        <v>1159</v>
      </c>
      <c r="C1554" t="s">
        <v>1282</v>
      </c>
      <c r="D1554" t="s">
        <v>1283</v>
      </c>
      <c r="E1554">
        <v>38</v>
      </c>
      <c r="F1554" t="s">
        <v>1599</v>
      </c>
      <c r="G1554" t="s">
        <v>1308</v>
      </c>
      <c r="H1554" t="s">
        <v>1612</v>
      </c>
      <c r="I1554" s="102">
        <v>0.27083333333333331</v>
      </c>
      <c r="J1554" t="s">
        <v>1742</v>
      </c>
      <c r="K1554" s="102">
        <v>0.47222222222222227</v>
      </c>
      <c r="L1554">
        <v>18</v>
      </c>
      <c r="M1554" t="s">
        <v>1329</v>
      </c>
      <c r="N1554" t="s">
        <v>1284</v>
      </c>
      <c r="O1554" s="102">
        <v>0.65277777777777779</v>
      </c>
      <c r="P1554">
        <v>55</v>
      </c>
      <c r="Q1554">
        <v>80</v>
      </c>
      <c r="R1554" s="102">
        <v>0.58333333333333337</v>
      </c>
      <c r="S1554">
        <v>41</v>
      </c>
      <c r="T1554" s="102">
        <v>0.47222222222222227</v>
      </c>
      <c r="U1554" t="s">
        <v>1803</v>
      </c>
      <c r="V1554">
        <v>0</v>
      </c>
      <c r="W1554" t="s">
        <v>2011</v>
      </c>
      <c r="X1554">
        <v>18</v>
      </c>
      <c r="AB1554" s="77">
        <f t="shared" si="24"/>
        <v>180</v>
      </c>
    </row>
    <row r="1555" spans="1:28" x14ac:dyDescent="0.3">
      <c r="A1555" s="34">
        <v>43193</v>
      </c>
      <c r="B1555">
        <v>1159</v>
      </c>
      <c r="C1555" t="s">
        <v>1282</v>
      </c>
      <c r="D1555" t="s">
        <v>1283</v>
      </c>
      <c r="E1555">
        <v>38</v>
      </c>
      <c r="F1555" t="s">
        <v>1386</v>
      </c>
      <c r="G1555" t="s">
        <v>1308</v>
      </c>
      <c r="H1555" t="s">
        <v>1496</v>
      </c>
      <c r="I1555" s="102">
        <v>0.89583333333333337</v>
      </c>
      <c r="J1555" t="s">
        <v>1746</v>
      </c>
      <c r="K1555" s="102">
        <v>0.54166666666666663</v>
      </c>
      <c r="L1555">
        <v>20</v>
      </c>
      <c r="M1555" t="s">
        <v>1288</v>
      </c>
      <c r="N1555" t="s">
        <v>1303</v>
      </c>
      <c r="O1555" s="102">
        <v>0.73611111111111116</v>
      </c>
      <c r="P1555">
        <v>56</v>
      </c>
      <c r="Q1555">
        <v>91</v>
      </c>
      <c r="R1555" t="s">
        <v>51</v>
      </c>
      <c r="S1555">
        <v>37</v>
      </c>
      <c r="T1555" s="102">
        <v>0.72916666666666663</v>
      </c>
      <c r="U1555" t="s">
        <v>1946</v>
      </c>
      <c r="V1555">
        <v>8</v>
      </c>
      <c r="W1555" t="s">
        <v>2131</v>
      </c>
      <c r="X1555">
        <v>16</v>
      </c>
      <c r="AB1555" s="77">
        <f t="shared" si="24"/>
        <v>200</v>
      </c>
    </row>
    <row r="1556" spans="1:28" x14ac:dyDescent="0.3">
      <c r="A1556" s="34">
        <v>43194</v>
      </c>
      <c r="B1556">
        <v>1159</v>
      </c>
      <c r="C1556" t="s">
        <v>1282</v>
      </c>
      <c r="D1556" t="s">
        <v>1283</v>
      </c>
      <c r="E1556">
        <v>38</v>
      </c>
      <c r="F1556" t="s">
        <v>1304</v>
      </c>
      <c r="G1556" t="s">
        <v>1335</v>
      </c>
      <c r="H1556" t="s">
        <v>1336</v>
      </c>
      <c r="I1556" s="102">
        <v>6.9444444444444434E-2</v>
      </c>
      <c r="J1556" t="s">
        <v>1530</v>
      </c>
      <c r="K1556" s="102">
        <v>0.375</v>
      </c>
      <c r="L1556">
        <v>29</v>
      </c>
      <c r="M1556" t="s">
        <v>1301</v>
      </c>
      <c r="N1556" t="s">
        <v>1368</v>
      </c>
      <c r="O1556" s="102">
        <v>0.72222222222222221</v>
      </c>
      <c r="P1556">
        <v>78</v>
      </c>
      <c r="Q1556">
        <v>92</v>
      </c>
      <c r="R1556" t="s">
        <v>51</v>
      </c>
      <c r="S1556">
        <v>58</v>
      </c>
      <c r="T1556" s="102">
        <v>0.25</v>
      </c>
      <c r="U1556" t="s">
        <v>1564</v>
      </c>
      <c r="V1556">
        <v>24</v>
      </c>
      <c r="W1556" t="s">
        <v>1844</v>
      </c>
      <c r="X1556" t="s">
        <v>51</v>
      </c>
      <c r="AB1556" s="77">
        <f t="shared" si="24"/>
        <v>290</v>
      </c>
    </row>
    <row r="1557" spans="1:28" x14ac:dyDescent="0.3">
      <c r="A1557" s="34">
        <v>43195</v>
      </c>
      <c r="B1557">
        <v>1159</v>
      </c>
      <c r="C1557" t="s">
        <v>1282</v>
      </c>
      <c r="D1557" t="s">
        <v>1283</v>
      </c>
      <c r="E1557">
        <v>38</v>
      </c>
      <c r="F1557" t="s">
        <v>1546</v>
      </c>
      <c r="G1557" t="s">
        <v>1308</v>
      </c>
      <c r="H1557" t="s">
        <v>1364</v>
      </c>
      <c r="I1557" s="102">
        <v>0.27083333333333331</v>
      </c>
      <c r="J1557" t="s">
        <v>1574</v>
      </c>
      <c r="K1557" s="102">
        <v>0.90277777777777779</v>
      </c>
      <c r="L1557">
        <v>7</v>
      </c>
      <c r="M1557" t="s">
        <v>1326</v>
      </c>
      <c r="N1557" t="s">
        <v>1286</v>
      </c>
      <c r="O1557" t="s">
        <v>51</v>
      </c>
      <c r="P1557">
        <v>89</v>
      </c>
      <c r="Q1557">
        <v>92</v>
      </c>
      <c r="R1557" t="s">
        <v>51</v>
      </c>
      <c r="S1557">
        <v>77</v>
      </c>
      <c r="T1557" s="102">
        <v>0.90277777777777779</v>
      </c>
      <c r="U1557" t="s">
        <v>1564</v>
      </c>
      <c r="V1557" t="s">
        <v>51</v>
      </c>
      <c r="W1557" t="s">
        <v>1883</v>
      </c>
      <c r="X1557">
        <v>24</v>
      </c>
      <c r="AB1557" s="77">
        <f t="shared" si="24"/>
        <v>70</v>
      </c>
    </row>
    <row r="1558" spans="1:28" x14ac:dyDescent="0.3">
      <c r="A1558" s="34">
        <v>43196</v>
      </c>
      <c r="B1558">
        <v>1159</v>
      </c>
      <c r="C1558" t="s">
        <v>1282</v>
      </c>
      <c r="D1558" t="s">
        <v>1283</v>
      </c>
      <c r="E1558">
        <v>38</v>
      </c>
      <c r="F1558" t="s">
        <v>1315</v>
      </c>
      <c r="G1558" t="s">
        <v>1285</v>
      </c>
      <c r="H1558" t="s">
        <v>1336</v>
      </c>
      <c r="I1558" s="102">
        <v>0.99930555555555556</v>
      </c>
      <c r="J1558" t="s">
        <v>1524</v>
      </c>
      <c r="K1558" s="102">
        <v>0.4513888888888889</v>
      </c>
      <c r="L1558">
        <v>28</v>
      </c>
      <c r="M1558" t="s">
        <v>1301</v>
      </c>
      <c r="N1558" t="s">
        <v>1544</v>
      </c>
      <c r="O1558" s="102">
        <v>0.6875</v>
      </c>
      <c r="P1558">
        <v>58</v>
      </c>
      <c r="Q1558">
        <v>92</v>
      </c>
      <c r="R1558" s="102">
        <v>0.97916666666666663</v>
      </c>
      <c r="S1558">
        <v>35</v>
      </c>
      <c r="T1558" s="102">
        <v>0.44444444444444442</v>
      </c>
      <c r="U1558" t="s">
        <v>1883</v>
      </c>
      <c r="V1558">
        <v>0</v>
      </c>
      <c r="W1558" t="s">
        <v>1941</v>
      </c>
      <c r="X1558" t="s">
        <v>51</v>
      </c>
      <c r="AB1558" s="77">
        <f t="shared" si="24"/>
        <v>280</v>
      </c>
    </row>
    <row r="1559" spans="1:28" x14ac:dyDescent="0.3">
      <c r="A1559" s="34">
        <v>43197</v>
      </c>
      <c r="B1559">
        <v>1159</v>
      </c>
      <c r="C1559" t="s">
        <v>1282</v>
      </c>
      <c r="D1559" t="s">
        <v>1283</v>
      </c>
      <c r="E1559">
        <v>38</v>
      </c>
      <c r="F1559" t="s">
        <v>1325</v>
      </c>
      <c r="G1559" t="s">
        <v>1465</v>
      </c>
      <c r="H1559" t="s">
        <v>1344</v>
      </c>
      <c r="I1559" s="102">
        <v>0.16666666666666666</v>
      </c>
      <c r="J1559" t="s">
        <v>1544</v>
      </c>
      <c r="K1559" s="102">
        <v>0.66666666666666663</v>
      </c>
      <c r="L1559">
        <v>0</v>
      </c>
      <c r="M1559" t="s">
        <v>1296</v>
      </c>
      <c r="N1559" t="s">
        <v>1359</v>
      </c>
      <c r="O1559" s="102">
        <v>0.52777777777777779</v>
      </c>
      <c r="P1559">
        <v>91</v>
      </c>
      <c r="Q1559">
        <v>93</v>
      </c>
      <c r="R1559" t="s">
        <v>51</v>
      </c>
      <c r="S1559">
        <v>90</v>
      </c>
      <c r="T1559" s="102">
        <v>0.75</v>
      </c>
      <c r="U1559" t="s">
        <v>1967</v>
      </c>
      <c r="V1559">
        <v>23</v>
      </c>
      <c r="W1559" t="s">
        <v>1771</v>
      </c>
      <c r="X1559">
        <v>0</v>
      </c>
      <c r="AB1559" s="77">
        <f t="shared" si="24"/>
        <v>0</v>
      </c>
    </row>
    <row r="1560" spans="1:28" x14ac:dyDescent="0.3">
      <c r="A1560" s="34">
        <v>43198</v>
      </c>
      <c r="B1560">
        <v>1159</v>
      </c>
      <c r="C1560" t="s">
        <v>1282</v>
      </c>
      <c r="D1560" t="s">
        <v>1283</v>
      </c>
      <c r="E1560">
        <v>38</v>
      </c>
      <c r="F1560" t="s">
        <v>1302</v>
      </c>
      <c r="G1560" t="s">
        <v>1465</v>
      </c>
      <c r="H1560" t="s">
        <v>1418</v>
      </c>
      <c r="I1560" s="102">
        <v>0.25</v>
      </c>
      <c r="J1560" t="s">
        <v>1300</v>
      </c>
      <c r="K1560" s="102">
        <v>0.56944444444444442</v>
      </c>
      <c r="L1560">
        <v>7</v>
      </c>
      <c r="M1560" t="s">
        <v>1296</v>
      </c>
      <c r="N1560" t="s">
        <v>1359</v>
      </c>
      <c r="O1560" s="102">
        <v>0.70833333333333337</v>
      </c>
      <c r="P1560">
        <v>87</v>
      </c>
      <c r="Q1560">
        <v>93</v>
      </c>
      <c r="R1560" t="s">
        <v>51</v>
      </c>
      <c r="S1560">
        <v>81</v>
      </c>
      <c r="T1560" s="102">
        <v>0.54166666666666663</v>
      </c>
      <c r="U1560" t="s">
        <v>1810</v>
      </c>
      <c r="V1560">
        <v>7</v>
      </c>
      <c r="W1560" t="s">
        <v>2122</v>
      </c>
      <c r="X1560">
        <v>16</v>
      </c>
      <c r="AB1560" s="77">
        <f t="shared" si="24"/>
        <v>70</v>
      </c>
    </row>
    <row r="1561" spans="1:28" x14ac:dyDescent="0.3">
      <c r="A1561" s="34">
        <v>43199</v>
      </c>
      <c r="B1561">
        <v>1159</v>
      </c>
      <c r="C1561" t="s">
        <v>1282</v>
      </c>
      <c r="D1561" t="s">
        <v>1283</v>
      </c>
      <c r="E1561">
        <v>38</v>
      </c>
      <c r="F1561" t="s">
        <v>1314</v>
      </c>
      <c r="G1561" t="s">
        <v>1391</v>
      </c>
      <c r="H1561" t="s">
        <v>1439</v>
      </c>
      <c r="I1561" s="102">
        <v>0.99305555555555547</v>
      </c>
      <c r="J1561" t="s">
        <v>1362</v>
      </c>
      <c r="K1561" s="102">
        <v>0.375</v>
      </c>
      <c r="L1561">
        <v>29</v>
      </c>
      <c r="M1561" t="s">
        <v>1329</v>
      </c>
      <c r="N1561" t="s">
        <v>1501</v>
      </c>
      <c r="O1561" s="102">
        <v>0.75</v>
      </c>
      <c r="P1561">
        <v>89</v>
      </c>
      <c r="Q1561">
        <v>92</v>
      </c>
      <c r="R1561" t="s">
        <v>51</v>
      </c>
      <c r="S1561">
        <v>86</v>
      </c>
      <c r="T1561" s="102">
        <v>0.70138888888888884</v>
      </c>
      <c r="U1561" t="s">
        <v>1879</v>
      </c>
      <c r="V1561" t="s">
        <v>51</v>
      </c>
      <c r="W1561" t="s">
        <v>1957</v>
      </c>
      <c r="X1561">
        <v>24</v>
      </c>
      <c r="AB1561" s="77">
        <f t="shared" si="24"/>
        <v>290</v>
      </c>
    </row>
    <row r="1562" spans="1:28" x14ac:dyDescent="0.3">
      <c r="A1562" s="34">
        <v>43200</v>
      </c>
      <c r="B1562">
        <v>1159</v>
      </c>
      <c r="C1562" t="s">
        <v>1282</v>
      </c>
      <c r="D1562" t="s">
        <v>1283</v>
      </c>
      <c r="E1562">
        <v>38</v>
      </c>
      <c r="F1562" t="s">
        <v>1421</v>
      </c>
      <c r="G1562" t="s">
        <v>1351</v>
      </c>
      <c r="H1562" t="s">
        <v>1470</v>
      </c>
      <c r="I1562" s="102">
        <v>0.9375</v>
      </c>
      <c r="J1562" t="s">
        <v>1463</v>
      </c>
      <c r="K1562" s="102">
        <v>0.47222222222222227</v>
      </c>
      <c r="L1562">
        <v>31</v>
      </c>
      <c r="M1562" t="s">
        <v>1288</v>
      </c>
      <c r="N1562" t="s">
        <v>1506</v>
      </c>
      <c r="O1562" s="102">
        <v>0.52777777777777779</v>
      </c>
      <c r="P1562">
        <v>88</v>
      </c>
      <c r="Q1562">
        <v>92</v>
      </c>
      <c r="R1562" t="s">
        <v>51</v>
      </c>
      <c r="S1562">
        <v>81</v>
      </c>
      <c r="T1562" s="102">
        <v>0.71527777777777779</v>
      </c>
      <c r="U1562" t="s">
        <v>1957</v>
      </c>
      <c r="V1562">
        <v>0</v>
      </c>
      <c r="W1562" t="s">
        <v>2095</v>
      </c>
      <c r="X1562">
        <v>5</v>
      </c>
      <c r="AB1562" s="77">
        <f t="shared" si="24"/>
        <v>310</v>
      </c>
    </row>
    <row r="1563" spans="1:28" x14ac:dyDescent="0.3">
      <c r="A1563" s="34">
        <v>43201</v>
      </c>
      <c r="B1563">
        <v>1159</v>
      </c>
      <c r="C1563" t="s">
        <v>1282</v>
      </c>
      <c r="D1563" t="s">
        <v>1283</v>
      </c>
      <c r="E1563">
        <v>38</v>
      </c>
      <c r="F1563" t="s">
        <v>1356</v>
      </c>
      <c r="G1563" t="s">
        <v>1482</v>
      </c>
      <c r="H1563" t="s">
        <v>1327</v>
      </c>
      <c r="I1563" s="102">
        <v>0.10416666666666667</v>
      </c>
      <c r="J1563" t="s">
        <v>1354</v>
      </c>
      <c r="K1563" s="102">
        <v>0.64583333333333337</v>
      </c>
      <c r="L1563">
        <v>29</v>
      </c>
      <c r="M1563" t="s">
        <v>1316</v>
      </c>
      <c r="N1563" t="s">
        <v>1530</v>
      </c>
      <c r="O1563" s="102">
        <v>0.64583333333333337</v>
      </c>
      <c r="P1563">
        <v>89</v>
      </c>
      <c r="Q1563">
        <v>93</v>
      </c>
      <c r="R1563" t="s">
        <v>51</v>
      </c>
      <c r="S1563">
        <v>77</v>
      </c>
      <c r="T1563" s="102">
        <v>0.4375</v>
      </c>
      <c r="U1563" t="s">
        <v>1937</v>
      </c>
      <c r="V1563">
        <v>21</v>
      </c>
      <c r="W1563" t="s">
        <v>2132</v>
      </c>
      <c r="X1563">
        <v>3</v>
      </c>
      <c r="AB1563" s="77">
        <f t="shared" si="24"/>
        <v>290</v>
      </c>
    </row>
    <row r="1564" spans="1:28" x14ac:dyDescent="0.3">
      <c r="A1564" s="34">
        <v>43202</v>
      </c>
      <c r="B1564">
        <v>1159</v>
      </c>
      <c r="C1564" t="s">
        <v>1282</v>
      </c>
      <c r="D1564" t="s">
        <v>1283</v>
      </c>
      <c r="E1564">
        <v>38</v>
      </c>
      <c r="F1564" t="s">
        <v>1449</v>
      </c>
      <c r="G1564" t="s">
        <v>1308</v>
      </c>
      <c r="H1564" t="s">
        <v>1359</v>
      </c>
      <c r="I1564" s="102">
        <v>0.25</v>
      </c>
      <c r="J1564" t="s">
        <v>1538</v>
      </c>
      <c r="K1564" s="102">
        <v>0.47222222222222227</v>
      </c>
      <c r="L1564">
        <v>8</v>
      </c>
      <c r="M1564" t="s">
        <v>1301</v>
      </c>
      <c r="N1564" t="s">
        <v>1434</v>
      </c>
      <c r="O1564" s="102">
        <v>0.70138888888888884</v>
      </c>
      <c r="P1564">
        <v>89</v>
      </c>
      <c r="Q1564">
        <v>93</v>
      </c>
      <c r="R1564" s="102">
        <v>0.25</v>
      </c>
      <c r="S1564">
        <v>83</v>
      </c>
      <c r="T1564" s="102">
        <v>0.3611111111111111</v>
      </c>
      <c r="U1564" t="s">
        <v>1903</v>
      </c>
      <c r="V1564">
        <v>0</v>
      </c>
      <c r="W1564" t="s">
        <v>2093</v>
      </c>
      <c r="X1564">
        <v>17</v>
      </c>
      <c r="AB1564" s="77">
        <f t="shared" si="24"/>
        <v>80</v>
      </c>
    </row>
    <row r="1565" spans="1:28" x14ac:dyDescent="0.3">
      <c r="A1565" s="34">
        <v>43203</v>
      </c>
      <c r="B1565">
        <v>1159</v>
      </c>
      <c r="C1565" t="s">
        <v>1282</v>
      </c>
      <c r="D1565" t="s">
        <v>1283</v>
      </c>
      <c r="E1565">
        <v>38</v>
      </c>
      <c r="F1565" t="s">
        <v>1552</v>
      </c>
      <c r="G1565" t="s">
        <v>1308</v>
      </c>
      <c r="H1565" t="s">
        <v>1336</v>
      </c>
      <c r="I1565" s="102">
        <v>0.125</v>
      </c>
      <c r="J1565" t="s">
        <v>1357</v>
      </c>
      <c r="K1565" s="102">
        <v>0.4861111111111111</v>
      </c>
      <c r="L1565">
        <v>30</v>
      </c>
      <c r="M1565" t="s">
        <v>1396</v>
      </c>
      <c r="N1565" t="s">
        <v>1341</v>
      </c>
      <c r="O1565" s="102">
        <v>0.41666666666666669</v>
      </c>
      <c r="P1565">
        <v>91</v>
      </c>
      <c r="Q1565">
        <v>93</v>
      </c>
      <c r="R1565" t="s">
        <v>51</v>
      </c>
      <c r="S1565">
        <v>91</v>
      </c>
      <c r="T1565" t="s">
        <v>51</v>
      </c>
      <c r="U1565" t="s">
        <v>1735</v>
      </c>
      <c r="V1565">
        <v>24</v>
      </c>
      <c r="W1565" t="s">
        <v>2133</v>
      </c>
      <c r="X1565">
        <v>0</v>
      </c>
      <c r="AB1565" s="77">
        <f t="shared" si="24"/>
        <v>300</v>
      </c>
    </row>
    <row r="1566" spans="1:28" x14ac:dyDescent="0.3">
      <c r="A1566" s="34">
        <v>43204</v>
      </c>
      <c r="B1566">
        <v>1159</v>
      </c>
      <c r="C1566" t="s">
        <v>1282</v>
      </c>
      <c r="D1566" t="s">
        <v>1283</v>
      </c>
      <c r="E1566">
        <v>38</v>
      </c>
      <c r="F1566" t="s">
        <v>1419</v>
      </c>
      <c r="G1566" t="s">
        <v>1308</v>
      </c>
      <c r="H1566" t="s">
        <v>1496</v>
      </c>
      <c r="I1566" s="102">
        <v>0.27083333333333331</v>
      </c>
      <c r="J1566" t="s">
        <v>1394</v>
      </c>
      <c r="K1566" s="102">
        <v>0.59027777777777779</v>
      </c>
      <c r="L1566">
        <v>9</v>
      </c>
      <c r="M1566" t="s">
        <v>1288</v>
      </c>
      <c r="N1566" t="s">
        <v>1359</v>
      </c>
      <c r="O1566" s="102">
        <v>0.72222222222222221</v>
      </c>
      <c r="P1566">
        <v>90</v>
      </c>
      <c r="Q1566">
        <v>93</v>
      </c>
      <c r="R1566" s="102">
        <v>0.29166666666666669</v>
      </c>
      <c r="S1566">
        <v>87</v>
      </c>
      <c r="T1566" s="102">
        <v>0.5</v>
      </c>
      <c r="U1566" t="s">
        <v>1684</v>
      </c>
      <c r="V1566">
        <v>10</v>
      </c>
      <c r="W1566" t="s">
        <v>1876</v>
      </c>
      <c r="X1566">
        <v>22</v>
      </c>
      <c r="AB1566" s="77">
        <f t="shared" si="24"/>
        <v>90</v>
      </c>
    </row>
    <row r="1567" spans="1:28" x14ac:dyDescent="0.3">
      <c r="A1567" s="34">
        <v>43205</v>
      </c>
      <c r="B1567">
        <v>1159</v>
      </c>
      <c r="C1567" t="s">
        <v>1282</v>
      </c>
      <c r="D1567" t="s">
        <v>1283</v>
      </c>
      <c r="E1567">
        <v>38</v>
      </c>
      <c r="F1567" t="s">
        <v>1371</v>
      </c>
      <c r="G1567" t="s">
        <v>1289</v>
      </c>
      <c r="H1567" t="s">
        <v>1434</v>
      </c>
      <c r="I1567" s="102">
        <v>0.99930555555555556</v>
      </c>
      <c r="J1567" t="s">
        <v>1669</v>
      </c>
      <c r="K1567" s="102">
        <v>0.45833333333333331</v>
      </c>
      <c r="L1567">
        <v>3</v>
      </c>
      <c r="M1567" t="s">
        <v>1358</v>
      </c>
      <c r="N1567" t="s">
        <v>1356</v>
      </c>
      <c r="O1567" s="102">
        <v>0.83333333333333337</v>
      </c>
      <c r="P1567">
        <v>86</v>
      </c>
      <c r="Q1567">
        <v>93</v>
      </c>
      <c r="R1567" t="s">
        <v>51</v>
      </c>
      <c r="S1567">
        <v>77</v>
      </c>
      <c r="T1567" s="102">
        <v>0.65277777777777779</v>
      </c>
      <c r="U1567" t="s">
        <v>1589</v>
      </c>
      <c r="V1567" t="s">
        <v>51</v>
      </c>
      <c r="W1567" t="s">
        <v>1508</v>
      </c>
      <c r="X1567">
        <v>1</v>
      </c>
      <c r="AB1567" s="77">
        <f t="shared" si="24"/>
        <v>30</v>
      </c>
    </row>
    <row r="1568" spans="1:28" x14ac:dyDescent="0.3">
      <c r="A1568" s="34">
        <v>43206</v>
      </c>
      <c r="B1568">
        <v>1159</v>
      </c>
      <c r="C1568" t="s">
        <v>1282</v>
      </c>
      <c r="D1568" t="s">
        <v>1283</v>
      </c>
      <c r="E1568">
        <v>38</v>
      </c>
      <c r="F1568" t="s">
        <v>1605</v>
      </c>
      <c r="G1568" t="s">
        <v>1308</v>
      </c>
      <c r="H1568" t="s">
        <v>1440</v>
      </c>
      <c r="I1568" s="102">
        <v>0.16666666666666666</v>
      </c>
      <c r="J1568" t="s">
        <v>1394</v>
      </c>
      <c r="K1568" s="102">
        <v>0.58333333333333337</v>
      </c>
      <c r="L1568">
        <v>8</v>
      </c>
      <c r="M1568" t="s">
        <v>1326</v>
      </c>
      <c r="N1568" t="s">
        <v>1434</v>
      </c>
      <c r="O1568" s="102">
        <v>0.6875</v>
      </c>
      <c r="P1568">
        <v>87</v>
      </c>
      <c r="Q1568">
        <v>93</v>
      </c>
      <c r="R1568" t="s">
        <v>51</v>
      </c>
      <c r="S1568">
        <v>76</v>
      </c>
      <c r="T1568" s="102">
        <v>0.4236111111111111</v>
      </c>
      <c r="U1568" t="s">
        <v>1312</v>
      </c>
      <c r="V1568">
        <v>8</v>
      </c>
      <c r="W1568" t="s">
        <v>1664</v>
      </c>
      <c r="X1568">
        <v>19</v>
      </c>
      <c r="AB1568" s="77">
        <f t="shared" si="24"/>
        <v>80</v>
      </c>
    </row>
    <row r="1569" spans="1:28" x14ac:dyDescent="0.3">
      <c r="A1569" s="34">
        <v>43207</v>
      </c>
      <c r="B1569">
        <v>1159</v>
      </c>
      <c r="C1569" t="s">
        <v>1282</v>
      </c>
      <c r="D1569" t="s">
        <v>1283</v>
      </c>
      <c r="E1569">
        <v>38</v>
      </c>
      <c r="F1569" t="s">
        <v>1523</v>
      </c>
      <c r="G1569" t="s">
        <v>1308</v>
      </c>
      <c r="H1569" t="s">
        <v>1351</v>
      </c>
      <c r="I1569" s="102">
        <v>0.1388888888888889</v>
      </c>
      <c r="J1569" t="s">
        <v>1597</v>
      </c>
      <c r="K1569" s="102">
        <v>0.35416666666666669</v>
      </c>
      <c r="L1569">
        <v>27</v>
      </c>
      <c r="M1569" t="s">
        <v>1335</v>
      </c>
      <c r="N1569" t="s">
        <v>1384</v>
      </c>
      <c r="O1569" s="102">
        <v>0.86805555555555547</v>
      </c>
      <c r="P1569">
        <v>87</v>
      </c>
      <c r="Q1569">
        <v>93</v>
      </c>
      <c r="R1569" t="s">
        <v>51</v>
      </c>
      <c r="S1569">
        <v>72</v>
      </c>
      <c r="T1569" s="102">
        <v>0.34027777777777773</v>
      </c>
      <c r="U1569" t="s">
        <v>1332</v>
      </c>
      <c r="V1569">
        <v>21</v>
      </c>
      <c r="W1569" t="s">
        <v>1697</v>
      </c>
      <c r="X1569">
        <v>0</v>
      </c>
      <c r="AB1569" s="77">
        <f t="shared" si="24"/>
        <v>270</v>
      </c>
    </row>
    <row r="1570" spans="1:28" x14ac:dyDescent="0.3">
      <c r="A1570" s="34">
        <v>43208</v>
      </c>
      <c r="B1570">
        <v>1159</v>
      </c>
      <c r="C1570" t="s">
        <v>1282</v>
      </c>
      <c r="D1570" t="s">
        <v>1283</v>
      </c>
      <c r="E1570">
        <v>38</v>
      </c>
      <c r="F1570" t="s">
        <v>1368</v>
      </c>
      <c r="G1570" t="s">
        <v>1308</v>
      </c>
      <c r="H1570" t="s">
        <v>1418</v>
      </c>
      <c r="I1570" s="102">
        <v>0.23611111111111113</v>
      </c>
      <c r="J1570" t="s">
        <v>1527</v>
      </c>
      <c r="K1570" s="102">
        <v>0.74305555555555547</v>
      </c>
      <c r="L1570">
        <v>27</v>
      </c>
      <c r="M1570" t="s">
        <v>1358</v>
      </c>
      <c r="N1570" t="s">
        <v>1322</v>
      </c>
      <c r="O1570" s="102">
        <v>0.9375</v>
      </c>
      <c r="P1570">
        <v>87</v>
      </c>
      <c r="Q1570">
        <v>93</v>
      </c>
      <c r="R1570" t="s">
        <v>51</v>
      </c>
      <c r="S1570">
        <v>78</v>
      </c>
      <c r="T1570" s="102">
        <v>0.79861111111111116</v>
      </c>
      <c r="U1570" t="s">
        <v>1503</v>
      </c>
      <c r="V1570">
        <v>0</v>
      </c>
      <c r="W1570" t="s">
        <v>1312</v>
      </c>
      <c r="X1570">
        <v>19</v>
      </c>
      <c r="AB1570" s="77">
        <f t="shared" si="24"/>
        <v>270</v>
      </c>
    </row>
    <row r="1571" spans="1:28" x14ac:dyDescent="0.3">
      <c r="A1571" s="34">
        <v>43209</v>
      </c>
      <c r="B1571">
        <v>1159</v>
      </c>
      <c r="C1571" t="s">
        <v>1282</v>
      </c>
      <c r="D1571" t="s">
        <v>1283</v>
      </c>
      <c r="E1571">
        <v>38</v>
      </c>
      <c r="F1571" t="s">
        <v>1671</v>
      </c>
      <c r="G1571" t="s">
        <v>1308</v>
      </c>
      <c r="H1571" t="s">
        <v>1449</v>
      </c>
      <c r="I1571" s="102">
        <v>0.23611111111111113</v>
      </c>
      <c r="J1571" t="s">
        <v>1385</v>
      </c>
      <c r="K1571" s="102">
        <v>0.36805555555555558</v>
      </c>
      <c r="L1571">
        <v>28</v>
      </c>
      <c r="M1571" t="s">
        <v>1435</v>
      </c>
      <c r="N1571" t="s">
        <v>1384</v>
      </c>
      <c r="O1571" s="102">
        <v>0.86111111111111116</v>
      </c>
      <c r="P1571">
        <v>86</v>
      </c>
      <c r="Q1571">
        <v>93</v>
      </c>
      <c r="R1571" t="s">
        <v>51</v>
      </c>
      <c r="S1571">
        <v>75</v>
      </c>
      <c r="T1571" t="s">
        <v>51</v>
      </c>
      <c r="U1571" t="s">
        <v>1727</v>
      </c>
      <c r="V1571">
        <v>0</v>
      </c>
      <c r="W1571" t="s">
        <v>1547</v>
      </c>
      <c r="X1571">
        <v>18</v>
      </c>
      <c r="AB1571" s="77">
        <f t="shared" si="24"/>
        <v>280</v>
      </c>
    </row>
    <row r="1572" spans="1:28" x14ac:dyDescent="0.3">
      <c r="A1572" s="34">
        <v>43210</v>
      </c>
      <c r="B1572">
        <v>1159</v>
      </c>
      <c r="C1572" t="s">
        <v>1282</v>
      </c>
      <c r="D1572" t="s">
        <v>1283</v>
      </c>
      <c r="E1572">
        <v>38</v>
      </c>
      <c r="F1572" t="s">
        <v>1671</v>
      </c>
      <c r="G1572" t="s">
        <v>1308</v>
      </c>
      <c r="H1572" t="s">
        <v>1497</v>
      </c>
      <c r="I1572" s="102">
        <v>0.97916666666666663</v>
      </c>
      <c r="J1572" t="s">
        <v>1617</v>
      </c>
      <c r="K1572" s="102">
        <v>0.47222222222222227</v>
      </c>
      <c r="L1572">
        <v>4</v>
      </c>
      <c r="M1572" t="s">
        <v>1335</v>
      </c>
      <c r="N1572" t="s">
        <v>1289</v>
      </c>
      <c r="O1572" s="102">
        <v>0.50694444444444442</v>
      </c>
      <c r="P1572">
        <v>91</v>
      </c>
      <c r="Q1572">
        <v>94</v>
      </c>
      <c r="R1572" s="102">
        <v>0.97916666666666663</v>
      </c>
      <c r="S1572">
        <v>88</v>
      </c>
      <c r="T1572" t="s">
        <v>51</v>
      </c>
      <c r="U1572" t="s">
        <v>1687</v>
      </c>
      <c r="V1572">
        <v>0</v>
      </c>
      <c r="W1572" t="s">
        <v>1778</v>
      </c>
      <c r="X1572">
        <v>23</v>
      </c>
      <c r="AB1572" s="77">
        <f t="shared" si="24"/>
        <v>40</v>
      </c>
    </row>
    <row r="1573" spans="1:28" x14ac:dyDescent="0.3">
      <c r="A1573" s="34">
        <v>43211</v>
      </c>
      <c r="B1573">
        <v>1159</v>
      </c>
      <c r="C1573" t="s">
        <v>1282</v>
      </c>
      <c r="D1573" t="s">
        <v>1283</v>
      </c>
      <c r="E1573">
        <v>38</v>
      </c>
      <c r="F1573" t="s">
        <v>1577</v>
      </c>
      <c r="G1573" t="s">
        <v>1308</v>
      </c>
      <c r="H1573" t="s">
        <v>1486</v>
      </c>
      <c r="I1573" s="102">
        <v>0.27777777777777779</v>
      </c>
      <c r="J1573" t="s">
        <v>1363</v>
      </c>
      <c r="K1573" s="102">
        <v>0.77083333333333337</v>
      </c>
      <c r="L1573">
        <v>33</v>
      </c>
      <c r="M1573" t="s">
        <v>1431</v>
      </c>
      <c r="N1573" t="s">
        <v>1347</v>
      </c>
      <c r="O1573" s="102">
        <v>5.5555555555555552E-2</v>
      </c>
      <c r="P1573">
        <v>93</v>
      </c>
      <c r="Q1573">
        <v>94</v>
      </c>
      <c r="R1573" t="s">
        <v>51</v>
      </c>
      <c r="S1573">
        <v>92</v>
      </c>
      <c r="T1573" t="s">
        <v>51</v>
      </c>
      <c r="U1573" t="s">
        <v>1725</v>
      </c>
      <c r="V1573">
        <v>0</v>
      </c>
      <c r="W1573" t="s">
        <v>1711</v>
      </c>
      <c r="X1573">
        <v>17</v>
      </c>
      <c r="AB1573" s="77">
        <f t="shared" si="24"/>
        <v>330</v>
      </c>
    </row>
    <row r="1574" spans="1:28" x14ac:dyDescent="0.3">
      <c r="A1574" s="34">
        <v>43212</v>
      </c>
      <c r="B1574">
        <v>1159</v>
      </c>
      <c r="C1574" t="s">
        <v>1282</v>
      </c>
      <c r="D1574" t="s">
        <v>1283</v>
      </c>
      <c r="E1574">
        <v>38</v>
      </c>
      <c r="F1574" t="s">
        <v>1334</v>
      </c>
      <c r="G1574" t="s">
        <v>1285</v>
      </c>
      <c r="H1574" t="s">
        <v>1577</v>
      </c>
      <c r="I1574" s="102">
        <v>0.19444444444444445</v>
      </c>
      <c r="J1574" t="s">
        <v>1722</v>
      </c>
      <c r="K1574" s="102">
        <v>0.47916666666666669</v>
      </c>
      <c r="L1574">
        <v>28</v>
      </c>
      <c r="M1574" t="s">
        <v>1326</v>
      </c>
      <c r="N1574" t="s">
        <v>1294</v>
      </c>
      <c r="O1574" s="102">
        <v>5.5555555555555552E-2</v>
      </c>
      <c r="P1574">
        <v>86</v>
      </c>
      <c r="Q1574">
        <v>93</v>
      </c>
      <c r="R1574" t="s">
        <v>51</v>
      </c>
      <c r="S1574">
        <v>72</v>
      </c>
      <c r="T1574" s="102">
        <v>0.4236111111111111</v>
      </c>
      <c r="U1574" t="s">
        <v>1393</v>
      </c>
      <c r="V1574">
        <v>22</v>
      </c>
      <c r="W1574" t="s">
        <v>1759</v>
      </c>
      <c r="X1574">
        <v>0</v>
      </c>
      <c r="AB1574" s="77">
        <f t="shared" si="24"/>
        <v>280</v>
      </c>
    </row>
    <row r="1575" spans="1:28" x14ac:dyDescent="0.3">
      <c r="A1575" s="34">
        <v>43213</v>
      </c>
      <c r="B1575">
        <v>1159</v>
      </c>
      <c r="C1575" t="s">
        <v>1282</v>
      </c>
      <c r="D1575" t="s">
        <v>1283</v>
      </c>
      <c r="E1575">
        <v>38</v>
      </c>
      <c r="F1575" t="s">
        <v>1346</v>
      </c>
      <c r="G1575" t="s">
        <v>1469</v>
      </c>
      <c r="H1575" t="s">
        <v>1304</v>
      </c>
      <c r="I1575" s="102">
        <v>0.3125</v>
      </c>
      <c r="J1575" t="s">
        <v>1321</v>
      </c>
      <c r="K1575" s="102">
        <v>0.54166666666666663</v>
      </c>
      <c r="L1575">
        <v>8</v>
      </c>
      <c r="M1575" t="s">
        <v>1435</v>
      </c>
      <c r="N1575" t="s">
        <v>1289</v>
      </c>
      <c r="O1575" s="102">
        <v>0.83333333333333337</v>
      </c>
      <c r="P1575">
        <v>92</v>
      </c>
      <c r="Q1575">
        <v>94</v>
      </c>
      <c r="R1575" t="s">
        <v>51</v>
      </c>
      <c r="S1575">
        <v>91</v>
      </c>
      <c r="T1575" t="s">
        <v>51</v>
      </c>
      <c r="U1575" t="s">
        <v>1708</v>
      </c>
      <c r="V1575">
        <v>11</v>
      </c>
      <c r="W1575" t="s">
        <v>1707</v>
      </c>
      <c r="X1575">
        <v>1</v>
      </c>
      <c r="AB1575" s="77">
        <f t="shared" si="24"/>
        <v>80</v>
      </c>
    </row>
    <row r="1576" spans="1:28" x14ac:dyDescent="0.3">
      <c r="A1576" s="34">
        <v>43214</v>
      </c>
      <c r="B1576">
        <v>1159</v>
      </c>
      <c r="C1576" t="s">
        <v>1282</v>
      </c>
      <c r="D1576" t="s">
        <v>1283</v>
      </c>
      <c r="E1576">
        <v>38</v>
      </c>
      <c r="F1576" t="s">
        <v>1363</v>
      </c>
      <c r="G1576" t="s">
        <v>1554</v>
      </c>
      <c r="H1576" t="s">
        <v>1544</v>
      </c>
      <c r="I1576" s="102">
        <v>0.99930555555555556</v>
      </c>
      <c r="J1576" t="s">
        <v>1287</v>
      </c>
      <c r="K1576" s="102">
        <v>0.53472222222222221</v>
      </c>
      <c r="L1576">
        <v>7</v>
      </c>
      <c r="M1576" t="s">
        <v>1625</v>
      </c>
      <c r="N1576" t="s">
        <v>1322</v>
      </c>
      <c r="O1576" s="102">
        <v>0.46527777777777773</v>
      </c>
      <c r="P1576">
        <v>92</v>
      </c>
      <c r="Q1576">
        <v>93</v>
      </c>
      <c r="R1576" t="s">
        <v>51</v>
      </c>
      <c r="S1576">
        <v>91</v>
      </c>
      <c r="T1576" t="s">
        <v>51</v>
      </c>
      <c r="U1576" t="s">
        <v>1511</v>
      </c>
      <c r="V1576">
        <v>24</v>
      </c>
      <c r="W1576" t="s">
        <v>1713</v>
      </c>
      <c r="X1576">
        <v>15</v>
      </c>
      <c r="AB1576" s="77">
        <f t="shared" si="24"/>
        <v>70</v>
      </c>
    </row>
    <row r="1577" spans="1:28" x14ac:dyDescent="0.3">
      <c r="A1577" s="34">
        <v>43215</v>
      </c>
      <c r="B1577">
        <v>1159</v>
      </c>
      <c r="C1577" t="s">
        <v>1282</v>
      </c>
      <c r="D1577" t="s">
        <v>1283</v>
      </c>
      <c r="E1577">
        <v>38</v>
      </c>
      <c r="F1577" t="s">
        <v>1419</v>
      </c>
      <c r="G1577" t="s">
        <v>1431</v>
      </c>
      <c r="H1577" t="s">
        <v>1496</v>
      </c>
      <c r="I1577" s="102">
        <v>0.99930555555555556</v>
      </c>
      <c r="J1577" t="s">
        <v>1394</v>
      </c>
      <c r="K1577" s="102">
        <v>0.5625</v>
      </c>
      <c r="L1577">
        <v>30</v>
      </c>
      <c r="M1577" t="s">
        <v>1326</v>
      </c>
      <c r="N1577" t="s">
        <v>1434</v>
      </c>
      <c r="O1577" s="102">
        <v>0.61805555555555558</v>
      </c>
      <c r="P1577">
        <v>89</v>
      </c>
      <c r="Q1577">
        <v>93</v>
      </c>
      <c r="R1577" t="s">
        <v>51</v>
      </c>
      <c r="S1577">
        <v>77</v>
      </c>
      <c r="T1577" s="102">
        <v>0.54861111111111105</v>
      </c>
      <c r="U1577" t="s">
        <v>1562</v>
      </c>
      <c r="V1577">
        <v>21</v>
      </c>
      <c r="W1577" t="s">
        <v>1517</v>
      </c>
      <c r="X1577">
        <v>2</v>
      </c>
      <c r="AB1577" s="77">
        <f t="shared" si="24"/>
        <v>300</v>
      </c>
    </row>
    <row r="1578" spans="1:28" x14ac:dyDescent="0.3">
      <c r="A1578" s="34">
        <v>43216</v>
      </c>
      <c r="B1578">
        <v>1159</v>
      </c>
      <c r="C1578" t="s">
        <v>1282</v>
      </c>
      <c r="D1578" t="s">
        <v>1283</v>
      </c>
      <c r="E1578">
        <v>38</v>
      </c>
      <c r="F1578" t="s">
        <v>1497</v>
      </c>
      <c r="G1578" t="s">
        <v>1465</v>
      </c>
      <c r="H1578" t="s">
        <v>1449</v>
      </c>
      <c r="I1578" s="102">
        <v>0.15277777777777776</v>
      </c>
      <c r="J1578" t="s">
        <v>1478</v>
      </c>
      <c r="K1578" s="102">
        <v>0.4861111111111111</v>
      </c>
      <c r="L1578">
        <v>7</v>
      </c>
      <c r="M1578" t="s">
        <v>1301</v>
      </c>
      <c r="N1578" t="s">
        <v>1336</v>
      </c>
      <c r="O1578" s="102">
        <v>0.66666666666666663</v>
      </c>
      <c r="P1578">
        <v>79</v>
      </c>
      <c r="Q1578">
        <v>92</v>
      </c>
      <c r="R1578" t="s">
        <v>51</v>
      </c>
      <c r="S1578">
        <v>68</v>
      </c>
      <c r="T1578" s="102">
        <v>0.59027777777777779</v>
      </c>
      <c r="U1578" t="s">
        <v>1402</v>
      </c>
      <c r="V1578">
        <v>0</v>
      </c>
      <c r="W1578" t="s">
        <v>1621</v>
      </c>
      <c r="X1578">
        <v>24</v>
      </c>
      <c r="AB1578" s="77">
        <f t="shared" si="24"/>
        <v>70</v>
      </c>
    </row>
    <row r="1579" spans="1:28" x14ac:dyDescent="0.3">
      <c r="A1579" s="34">
        <v>43217</v>
      </c>
      <c r="B1579">
        <v>1159</v>
      </c>
      <c r="C1579" t="s">
        <v>1282</v>
      </c>
      <c r="D1579" t="s">
        <v>1283</v>
      </c>
      <c r="E1579">
        <v>38</v>
      </c>
      <c r="F1579" t="s">
        <v>1354</v>
      </c>
      <c r="G1579" t="s">
        <v>1628</v>
      </c>
      <c r="H1579" t="s">
        <v>1414</v>
      </c>
      <c r="I1579" s="102">
        <v>0.9375</v>
      </c>
      <c r="J1579" t="s">
        <v>1612</v>
      </c>
      <c r="K1579" s="102">
        <v>0.3125</v>
      </c>
      <c r="L1579">
        <v>31</v>
      </c>
      <c r="M1579" t="s">
        <v>1347</v>
      </c>
      <c r="N1579" t="s">
        <v>1357</v>
      </c>
      <c r="O1579" s="102">
        <v>0.46527777777777773</v>
      </c>
      <c r="P1579">
        <v>75</v>
      </c>
      <c r="Q1579">
        <v>91</v>
      </c>
      <c r="R1579" t="s">
        <v>51</v>
      </c>
      <c r="S1579">
        <v>64</v>
      </c>
      <c r="T1579" s="102">
        <v>0.69444444444444453</v>
      </c>
      <c r="U1579" t="s">
        <v>1709</v>
      </c>
      <c r="V1579">
        <v>21</v>
      </c>
      <c r="W1579" t="s">
        <v>1638</v>
      </c>
      <c r="X1579" t="s">
        <v>51</v>
      </c>
      <c r="AB1579" s="77">
        <f t="shared" si="24"/>
        <v>310</v>
      </c>
    </row>
    <row r="1580" spans="1:28" x14ac:dyDescent="0.3">
      <c r="A1580" s="34">
        <v>43218</v>
      </c>
      <c r="B1580">
        <v>1159</v>
      </c>
      <c r="C1580" t="s">
        <v>1282</v>
      </c>
      <c r="D1580" t="s">
        <v>1283</v>
      </c>
      <c r="E1580">
        <v>38</v>
      </c>
      <c r="F1580" t="s">
        <v>1294</v>
      </c>
      <c r="G1580" t="s">
        <v>1449</v>
      </c>
      <c r="H1580" t="s">
        <v>1436</v>
      </c>
      <c r="I1580" s="102">
        <v>0.99930555555555556</v>
      </c>
      <c r="J1580" t="s">
        <v>1284</v>
      </c>
      <c r="K1580" s="102">
        <v>0.47916666666666669</v>
      </c>
      <c r="L1580">
        <v>2</v>
      </c>
      <c r="M1580" t="s">
        <v>1296</v>
      </c>
      <c r="N1580" t="s">
        <v>1354</v>
      </c>
      <c r="O1580" s="102">
        <v>0.77777777777777779</v>
      </c>
      <c r="P1580">
        <v>91</v>
      </c>
      <c r="Q1580">
        <v>93</v>
      </c>
      <c r="R1580" t="s">
        <v>51</v>
      </c>
      <c r="S1580">
        <v>81</v>
      </c>
      <c r="T1580" s="102">
        <v>0.49305555555555558</v>
      </c>
      <c r="U1580" t="s">
        <v>1787</v>
      </c>
      <c r="V1580">
        <v>0</v>
      </c>
      <c r="W1580" t="s">
        <v>1828</v>
      </c>
      <c r="X1580">
        <v>24</v>
      </c>
      <c r="AB1580" s="77">
        <f t="shared" si="24"/>
        <v>20</v>
      </c>
    </row>
    <row r="1581" spans="1:28" x14ac:dyDescent="0.3">
      <c r="A1581" s="34">
        <v>43219</v>
      </c>
      <c r="B1581">
        <v>1159</v>
      </c>
      <c r="C1581" t="s">
        <v>1282</v>
      </c>
      <c r="D1581" t="s">
        <v>1283</v>
      </c>
      <c r="E1581">
        <v>38</v>
      </c>
      <c r="F1581" t="s">
        <v>1463</v>
      </c>
      <c r="G1581" t="s">
        <v>1633</v>
      </c>
      <c r="H1581" t="s">
        <v>1320</v>
      </c>
      <c r="I1581" s="102">
        <v>8.3333333333333329E-2</v>
      </c>
      <c r="J1581" t="s">
        <v>1577</v>
      </c>
      <c r="K1581" s="102">
        <v>0.56944444444444442</v>
      </c>
      <c r="L1581">
        <v>30</v>
      </c>
      <c r="M1581" t="s">
        <v>1435</v>
      </c>
      <c r="N1581" t="s">
        <v>1436</v>
      </c>
      <c r="O1581" s="102">
        <v>0.52777777777777779</v>
      </c>
      <c r="P1581">
        <v>86</v>
      </c>
      <c r="Q1581">
        <v>93</v>
      </c>
      <c r="R1581" t="s">
        <v>51</v>
      </c>
      <c r="S1581">
        <v>74</v>
      </c>
      <c r="T1581" s="102">
        <v>0.56944444444444442</v>
      </c>
      <c r="U1581" t="s">
        <v>1618</v>
      </c>
      <c r="V1581" t="s">
        <v>51</v>
      </c>
      <c r="W1581" t="s">
        <v>1961</v>
      </c>
      <c r="X1581">
        <v>4</v>
      </c>
      <c r="AB1581" s="77">
        <f t="shared" si="24"/>
        <v>300</v>
      </c>
    </row>
    <row r="1582" spans="1:28" x14ac:dyDescent="0.3">
      <c r="A1582" s="34">
        <v>43220</v>
      </c>
      <c r="B1582">
        <v>1159</v>
      </c>
      <c r="C1582" t="s">
        <v>1282</v>
      </c>
      <c r="D1582" t="s">
        <v>1283</v>
      </c>
      <c r="E1582">
        <v>38</v>
      </c>
      <c r="F1582" t="s">
        <v>1484</v>
      </c>
      <c r="G1582" t="s">
        <v>1696</v>
      </c>
      <c r="H1582" t="s">
        <v>1384</v>
      </c>
      <c r="I1582" s="102">
        <v>0.99930555555555556</v>
      </c>
      <c r="J1582" t="s">
        <v>1510</v>
      </c>
      <c r="K1582" s="102">
        <v>0.63888888888888895</v>
      </c>
      <c r="L1582">
        <v>28</v>
      </c>
      <c r="M1582" t="s">
        <v>1326</v>
      </c>
      <c r="N1582" t="s">
        <v>1319</v>
      </c>
      <c r="O1582" s="102">
        <v>0.10416666666666667</v>
      </c>
      <c r="P1582">
        <v>89</v>
      </c>
      <c r="Q1582">
        <v>92</v>
      </c>
      <c r="R1582" t="s">
        <v>51</v>
      </c>
      <c r="S1582">
        <v>86</v>
      </c>
      <c r="T1582" s="102">
        <v>0.52083333333333337</v>
      </c>
      <c r="U1582" t="s">
        <v>1690</v>
      </c>
      <c r="V1582">
        <v>22</v>
      </c>
      <c r="W1582" t="s">
        <v>1791</v>
      </c>
      <c r="X1582">
        <v>1</v>
      </c>
      <c r="AB1582" s="77">
        <f t="shared" si="24"/>
        <v>280</v>
      </c>
    </row>
    <row r="1583" spans="1:28" x14ac:dyDescent="0.3">
      <c r="A1583" s="34">
        <v>43221</v>
      </c>
      <c r="B1583">
        <v>1159</v>
      </c>
      <c r="C1583" t="s">
        <v>1282</v>
      </c>
      <c r="D1583" t="s">
        <v>1283</v>
      </c>
      <c r="E1583">
        <v>38</v>
      </c>
      <c r="F1583" t="s">
        <v>1440</v>
      </c>
      <c r="G1583" t="s">
        <v>1308</v>
      </c>
      <c r="H1583" t="s">
        <v>1443</v>
      </c>
      <c r="I1583" s="102">
        <v>0.20833333333333334</v>
      </c>
      <c r="J1583" t="s">
        <v>1307</v>
      </c>
      <c r="K1583" s="102">
        <v>0.64583333333333337</v>
      </c>
      <c r="L1583">
        <v>0</v>
      </c>
      <c r="M1583" t="s">
        <v>1435</v>
      </c>
      <c r="N1583" t="s">
        <v>1297</v>
      </c>
      <c r="O1583" t="s">
        <v>51</v>
      </c>
      <c r="P1583">
        <v>75</v>
      </c>
      <c r="Q1583">
        <v>91</v>
      </c>
      <c r="R1583" s="102">
        <v>0</v>
      </c>
      <c r="S1583">
        <v>67</v>
      </c>
      <c r="T1583" s="102">
        <v>0.65277777777777779</v>
      </c>
      <c r="U1583" t="s">
        <v>1690</v>
      </c>
      <c r="V1583">
        <v>8</v>
      </c>
      <c r="W1583" t="s">
        <v>1795</v>
      </c>
      <c r="X1583">
        <v>24</v>
      </c>
      <c r="AB1583" s="77">
        <f t="shared" si="24"/>
        <v>0</v>
      </c>
    </row>
    <row r="1584" spans="1:28" x14ac:dyDescent="0.3">
      <c r="A1584" s="34">
        <v>43222</v>
      </c>
      <c r="B1584">
        <v>1159</v>
      </c>
      <c r="C1584" t="s">
        <v>1282</v>
      </c>
      <c r="D1584" t="s">
        <v>1283</v>
      </c>
      <c r="E1584">
        <v>38</v>
      </c>
      <c r="F1584" t="s">
        <v>1302</v>
      </c>
      <c r="G1584" t="s">
        <v>1421</v>
      </c>
      <c r="H1584" t="s">
        <v>1351</v>
      </c>
      <c r="I1584" s="102">
        <v>6.9444444444444434E-2</v>
      </c>
      <c r="J1584" t="s">
        <v>1363</v>
      </c>
      <c r="K1584" s="102">
        <v>0.59722222222222221</v>
      </c>
      <c r="L1584">
        <v>36</v>
      </c>
      <c r="M1584" t="s">
        <v>1335</v>
      </c>
      <c r="N1584" t="s">
        <v>1544</v>
      </c>
      <c r="O1584" s="102">
        <v>0.86805555555555547</v>
      </c>
      <c r="P1584">
        <v>90</v>
      </c>
      <c r="Q1584">
        <v>94</v>
      </c>
      <c r="R1584" t="s">
        <v>51</v>
      </c>
      <c r="S1584">
        <v>81</v>
      </c>
      <c r="T1584" s="102">
        <v>0.38194444444444442</v>
      </c>
      <c r="U1584" t="s">
        <v>1643</v>
      </c>
      <c r="V1584">
        <v>24</v>
      </c>
      <c r="W1584" t="s">
        <v>1635</v>
      </c>
      <c r="X1584">
        <v>4</v>
      </c>
      <c r="AB1584" s="77">
        <f t="shared" si="24"/>
        <v>360</v>
      </c>
    </row>
    <row r="1585" spans="1:28" x14ac:dyDescent="0.3">
      <c r="A1585" s="34">
        <v>43223</v>
      </c>
      <c r="B1585">
        <v>1159</v>
      </c>
      <c r="C1585" t="s">
        <v>1282</v>
      </c>
      <c r="D1585" t="s">
        <v>1283</v>
      </c>
      <c r="E1585">
        <v>38</v>
      </c>
      <c r="F1585" t="s">
        <v>1354</v>
      </c>
      <c r="G1585" t="s">
        <v>1703</v>
      </c>
      <c r="H1585" t="s">
        <v>1380</v>
      </c>
      <c r="I1585" s="102">
        <v>0.33333333333333331</v>
      </c>
      <c r="J1585" t="s">
        <v>1556</v>
      </c>
      <c r="K1585" s="102">
        <v>0.54166666666666663</v>
      </c>
      <c r="L1585">
        <v>29</v>
      </c>
      <c r="M1585" t="s">
        <v>1310</v>
      </c>
      <c r="N1585" t="s">
        <v>1497</v>
      </c>
      <c r="O1585" s="102">
        <v>6.9444444444444434E-2</v>
      </c>
      <c r="P1585">
        <v>79</v>
      </c>
      <c r="Q1585">
        <v>94</v>
      </c>
      <c r="R1585" s="102">
        <v>0</v>
      </c>
      <c r="S1585">
        <v>68</v>
      </c>
      <c r="T1585" s="102">
        <v>0.69444444444444453</v>
      </c>
      <c r="U1585" t="s">
        <v>1752</v>
      </c>
      <c r="V1585" t="s">
        <v>51</v>
      </c>
      <c r="W1585" t="s">
        <v>1353</v>
      </c>
      <c r="X1585">
        <v>1</v>
      </c>
      <c r="AB1585" s="77">
        <f t="shared" si="24"/>
        <v>290</v>
      </c>
    </row>
    <row r="1586" spans="1:28" x14ac:dyDescent="0.3">
      <c r="A1586" s="34">
        <v>43224</v>
      </c>
      <c r="B1586">
        <v>1159</v>
      </c>
      <c r="C1586" t="s">
        <v>1282</v>
      </c>
      <c r="D1586" t="s">
        <v>1283</v>
      </c>
      <c r="E1586">
        <v>38</v>
      </c>
      <c r="F1586" t="s">
        <v>1319</v>
      </c>
      <c r="G1586" t="s">
        <v>1308</v>
      </c>
      <c r="H1586" t="s">
        <v>1348</v>
      </c>
      <c r="I1586" s="102">
        <v>0.99930555555555556</v>
      </c>
      <c r="J1586" t="s">
        <v>1377</v>
      </c>
      <c r="K1586" s="102">
        <v>0.54166666666666663</v>
      </c>
      <c r="L1586">
        <v>2</v>
      </c>
      <c r="M1586" t="s">
        <v>1296</v>
      </c>
      <c r="N1586" t="s">
        <v>1297</v>
      </c>
      <c r="O1586" s="102">
        <v>0.49305555555555558</v>
      </c>
      <c r="P1586">
        <v>78</v>
      </c>
      <c r="Q1586">
        <v>92</v>
      </c>
      <c r="R1586" t="s">
        <v>51</v>
      </c>
      <c r="S1586">
        <v>69</v>
      </c>
      <c r="T1586" s="102">
        <v>0.47916666666666669</v>
      </c>
      <c r="U1586" t="s">
        <v>1569</v>
      </c>
      <c r="V1586">
        <v>0</v>
      </c>
      <c r="W1586" t="s">
        <v>1764</v>
      </c>
      <c r="X1586">
        <v>15</v>
      </c>
      <c r="AB1586" s="77">
        <f t="shared" si="24"/>
        <v>20</v>
      </c>
    </row>
    <row r="1587" spans="1:28" x14ac:dyDescent="0.3">
      <c r="A1587" s="34">
        <v>43225</v>
      </c>
      <c r="B1587">
        <v>1159</v>
      </c>
      <c r="C1587" t="s">
        <v>1282</v>
      </c>
      <c r="D1587" t="s">
        <v>1283</v>
      </c>
      <c r="E1587">
        <v>38</v>
      </c>
      <c r="F1587" t="s">
        <v>1546</v>
      </c>
      <c r="G1587" t="s">
        <v>1308</v>
      </c>
      <c r="H1587" t="s">
        <v>1470</v>
      </c>
      <c r="I1587" s="102">
        <v>0.20833333333333334</v>
      </c>
      <c r="J1587" t="s">
        <v>1334</v>
      </c>
      <c r="K1587" s="102">
        <v>0.66666666666666663</v>
      </c>
      <c r="L1587">
        <v>0</v>
      </c>
      <c r="M1587" t="s">
        <v>1296</v>
      </c>
      <c r="N1587" t="s">
        <v>1340</v>
      </c>
      <c r="O1587" t="s">
        <v>51</v>
      </c>
      <c r="P1587">
        <v>83</v>
      </c>
      <c r="Q1587">
        <v>93</v>
      </c>
      <c r="R1587" t="s">
        <v>51</v>
      </c>
      <c r="S1587">
        <v>76</v>
      </c>
      <c r="T1587" s="102">
        <v>0.59722222222222221</v>
      </c>
      <c r="U1587" t="s">
        <v>1708</v>
      </c>
      <c r="V1587">
        <v>0</v>
      </c>
      <c r="W1587" t="s">
        <v>1547</v>
      </c>
      <c r="X1587">
        <v>16</v>
      </c>
      <c r="AB1587" s="77">
        <f t="shared" si="24"/>
        <v>0</v>
      </c>
    </row>
    <row r="1588" spans="1:28" x14ac:dyDescent="0.3">
      <c r="A1588" s="34">
        <v>43226</v>
      </c>
      <c r="B1588">
        <v>1159</v>
      </c>
      <c r="C1588" t="s">
        <v>1282</v>
      </c>
      <c r="D1588" t="s">
        <v>1283</v>
      </c>
      <c r="E1588">
        <v>38</v>
      </c>
      <c r="F1588" t="s">
        <v>1292</v>
      </c>
      <c r="G1588" t="s">
        <v>1308</v>
      </c>
      <c r="H1588" t="s">
        <v>1418</v>
      </c>
      <c r="I1588" s="102">
        <v>0.15972222222222224</v>
      </c>
      <c r="J1588" t="s">
        <v>1599</v>
      </c>
      <c r="K1588" s="102">
        <v>0.56944444444444442</v>
      </c>
      <c r="L1588">
        <v>30</v>
      </c>
      <c r="M1588" t="s">
        <v>1358</v>
      </c>
      <c r="N1588" t="s">
        <v>1391</v>
      </c>
      <c r="O1588" s="102">
        <v>0.3611111111111111</v>
      </c>
      <c r="P1588">
        <v>80</v>
      </c>
      <c r="Q1588">
        <v>93</v>
      </c>
      <c r="R1588" t="s">
        <v>51</v>
      </c>
      <c r="S1588">
        <v>66</v>
      </c>
      <c r="T1588" s="102">
        <v>0.56944444444444442</v>
      </c>
      <c r="U1588" t="s">
        <v>1643</v>
      </c>
      <c r="V1588">
        <v>0</v>
      </c>
      <c r="W1588" t="s">
        <v>1291</v>
      </c>
      <c r="X1588">
        <v>18</v>
      </c>
      <c r="AB1588" s="77">
        <f t="shared" si="24"/>
        <v>300</v>
      </c>
    </row>
    <row r="1589" spans="1:28" x14ac:dyDescent="0.3">
      <c r="A1589" s="34">
        <v>43227</v>
      </c>
      <c r="B1589">
        <v>1159</v>
      </c>
      <c r="C1589" t="s">
        <v>1282</v>
      </c>
      <c r="D1589" t="s">
        <v>1283</v>
      </c>
      <c r="E1589">
        <v>38</v>
      </c>
      <c r="F1589" t="s">
        <v>1574</v>
      </c>
      <c r="G1589" t="s">
        <v>1308</v>
      </c>
      <c r="H1589" t="s">
        <v>1449</v>
      </c>
      <c r="I1589" s="102">
        <v>0.20138888888888887</v>
      </c>
      <c r="J1589" t="s">
        <v>1622</v>
      </c>
      <c r="K1589" s="102">
        <v>0.51388888888888895</v>
      </c>
      <c r="L1589">
        <v>32</v>
      </c>
      <c r="M1589" t="s">
        <v>1326</v>
      </c>
      <c r="N1589" t="s">
        <v>1359</v>
      </c>
      <c r="O1589" s="102">
        <v>0.54861111111111105</v>
      </c>
      <c r="P1589">
        <v>91</v>
      </c>
      <c r="Q1589">
        <v>93</v>
      </c>
      <c r="R1589" t="s">
        <v>51</v>
      </c>
      <c r="S1589">
        <v>89</v>
      </c>
      <c r="T1589" t="s">
        <v>51</v>
      </c>
      <c r="U1589" t="s">
        <v>1366</v>
      </c>
      <c r="V1589">
        <v>11</v>
      </c>
      <c r="W1589" t="s">
        <v>1488</v>
      </c>
      <c r="X1589">
        <v>16</v>
      </c>
      <c r="AB1589" s="77">
        <f t="shared" si="24"/>
        <v>320</v>
      </c>
    </row>
    <row r="1590" spans="1:28" x14ac:dyDescent="0.3">
      <c r="A1590" s="34">
        <v>43228</v>
      </c>
      <c r="B1590">
        <v>1159</v>
      </c>
      <c r="C1590" t="s">
        <v>1282</v>
      </c>
      <c r="D1590" t="s">
        <v>1283</v>
      </c>
      <c r="E1590">
        <v>38</v>
      </c>
      <c r="F1590" t="s">
        <v>1544</v>
      </c>
      <c r="G1590" t="s">
        <v>1308</v>
      </c>
      <c r="H1590" t="s">
        <v>1506</v>
      </c>
      <c r="I1590" s="102">
        <v>0.99930555555555556</v>
      </c>
      <c r="J1590" t="s">
        <v>1399</v>
      </c>
      <c r="K1590" s="102">
        <v>0.29166666666666669</v>
      </c>
      <c r="L1590">
        <v>32</v>
      </c>
      <c r="M1590" t="s">
        <v>1340</v>
      </c>
      <c r="N1590" t="s">
        <v>1434</v>
      </c>
      <c r="O1590" s="102">
        <v>0.58333333333333337</v>
      </c>
      <c r="P1590">
        <v>92</v>
      </c>
      <c r="Q1590">
        <v>93</v>
      </c>
      <c r="R1590" t="s">
        <v>51</v>
      </c>
      <c r="S1590">
        <v>89</v>
      </c>
      <c r="T1590" s="102">
        <v>0.77083333333333337</v>
      </c>
      <c r="U1590" t="s">
        <v>1697</v>
      </c>
      <c r="V1590">
        <v>14</v>
      </c>
      <c r="W1590" t="s">
        <v>1695</v>
      </c>
      <c r="X1590">
        <v>5</v>
      </c>
      <c r="AB1590" s="77">
        <f t="shared" si="24"/>
        <v>320</v>
      </c>
    </row>
    <row r="1591" spans="1:28" x14ac:dyDescent="0.3">
      <c r="A1591" s="34">
        <v>43229</v>
      </c>
      <c r="B1591">
        <v>1159</v>
      </c>
      <c r="C1591" t="s">
        <v>1282</v>
      </c>
      <c r="D1591" t="s">
        <v>1283</v>
      </c>
      <c r="E1591">
        <v>38</v>
      </c>
      <c r="F1591" t="s">
        <v>1574</v>
      </c>
      <c r="G1591" t="s">
        <v>1800</v>
      </c>
      <c r="H1591" t="s">
        <v>1284</v>
      </c>
      <c r="I1591" s="102">
        <v>0.15972222222222224</v>
      </c>
      <c r="J1591" t="s">
        <v>1328</v>
      </c>
      <c r="K1591" s="102">
        <v>0.51388888888888895</v>
      </c>
      <c r="L1591">
        <v>31</v>
      </c>
      <c r="M1591" t="s">
        <v>1435</v>
      </c>
      <c r="N1591" t="s">
        <v>1356</v>
      </c>
      <c r="O1591" s="102">
        <v>0.67361111111111116</v>
      </c>
      <c r="P1591">
        <v>92</v>
      </c>
      <c r="Q1591">
        <v>93</v>
      </c>
      <c r="R1591" t="s">
        <v>51</v>
      </c>
      <c r="S1591">
        <v>85</v>
      </c>
      <c r="T1591" t="s">
        <v>51</v>
      </c>
      <c r="U1591" t="s">
        <v>1745</v>
      </c>
      <c r="V1591">
        <v>24</v>
      </c>
      <c r="W1591" t="s">
        <v>1520</v>
      </c>
      <c r="X1591">
        <v>13</v>
      </c>
      <c r="AB1591" s="77">
        <f t="shared" si="24"/>
        <v>310</v>
      </c>
    </row>
    <row r="1592" spans="1:28" x14ac:dyDescent="0.3">
      <c r="A1592" s="34">
        <v>43230</v>
      </c>
      <c r="B1592">
        <v>1159</v>
      </c>
      <c r="C1592" t="s">
        <v>1282</v>
      </c>
      <c r="D1592" t="s">
        <v>1283</v>
      </c>
      <c r="E1592">
        <v>38</v>
      </c>
      <c r="F1592" t="s">
        <v>1302</v>
      </c>
      <c r="G1592" t="s">
        <v>1352</v>
      </c>
      <c r="H1592" t="s">
        <v>1348</v>
      </c>
      <c r="I1592" s="102">
        <v>0.99930555555555556</v>
      </c>
      <c r="J1592" t="s">
        <v>1490</v>
      </c>
      <c r="K1592" s="102">
        <v>0.5</v>
      </c>
      <c r="L1592">
        <v>29</v>
      </c>
      <c r="M1592" t="s">
        <v>1301</v>
      </c>
      <c r="N1592" t="s">
        <v>1368</v>
      </c>
      <c r="O1592" s="102">
        <v>0.1875</v>
      </c>
      <c r="P1592">
        <v>78</v>
      </c>
      <c r="Q1592">
        <v>91</v>
      </c>
      <c r="R1592" s="102">
        <v>0.18055555555555555</v>
      </c>
      <c r="S1592">
        <v>69</v>
      </c>
      <c r="T1592" s="102">
        <v>0.61805555555555558</v>
      </c>
      <c r="U1592" t="s">
        <v>1560</v>
      </c>
      <c r="V1592">
        <v>11</v>
      </c>
      <c r="W1592" t="s">
        <v>1664</v>
      </c>
      <c r="X1592">
        <v>24</v>
      </c>
      <c r="AB1592" s="77">
        <f t="shared" si="24"/>
        <v>290</v>
      </c>
    </row>
    <row r="1593" spans="1:28" x14ac:dyDescent="0.3">
      <c r="A1593" s="34">
        <v>43231</v>
      </c>
      <c r="B1593">
        <v>1159</v>
      </c>
      <c r="C1593" t="s">
        <v>1282</v>
      </c>
      <c r="D1593" t="s">
        <v>1283</v>
      </c>
      <c r="E1593">
        <v>38</v>
      </c>
      <c r="F1593" t="s">
        <v>1354</v>
      </c>
      <c r="G1593" t="s">
        <v>1851</v>
      </c>
      <c r="H1593" t="s">
        <v>1359</v>
      </c>
      <c r="I1593" s="102">
        <v>0.20138888888888887</v>
      </c>
      <c r="J1593" t="s">
        <v>1328</v>
      </c>
      <c r="K1593" s="102">
        <v>0.54861111111111105</v>
      </c>
      <c r="L1593">
        <v>28</v>
      </c>
      <c r="M1593" t="s">
        <v>1288</v>
      </c>
      <c r="N1593" t="s">
        <v>1333</v>
      </c>
      <c r="O1593" s="102">
        <v>0.3125</v>
      </c>
      <c r="P1593">
        <v>85</v>
      </c>
      <c r="Q1593">
        <v>92</v>
      </c>
      <c r="R1593" t="s">
        <v>51</v>
      </c>
      <c r="S1593">
        <v>81</v>
      </c>
      <c r="T1593" s="102">
        <v>0.33333333333333331</v>
      </c>
      <c r="U1593" t="s">
        <v>1709</v>
      </c>
      <c r="V1593">
        <v>21</v>
      </c>
      <c r="W1593" t="s">
        <v>1872</v>
      </c>
      <c r="X1593">
        <v>5</v>
      </c>
      <c r="AB1593" s="77">
        <f t="shared" si="24"/>
        <v>280</v>
      </c>
    </row>
    <row r="1594" spans="1:28" x14ac:dyDescent="0.3">
      <c r="A1594" s="34">
        <v>43232</v>
      </c>
      <c r="B1594">
        <v>1159</v>
      </c>
      <c r="C1594" t="s">
        <v>1282</v>
      </c>
      <c r="D1594" t="s">
        <v>1283</v>
      </c>
      <c r="E1594">
        <v>38</v>
      </c>
      <c r="F1594" t="s">
        <v>1546</v>
      </c>
      <c r="G1594" t="s">
        <v>1358</v>
      </c>
      <c r="H1594" t="s">
        <v>1339</v>
      </c>
      <c r="I1594" s="102">
        <v>0.74305555555555547</v>
      </c>
      <c r="J1594" t="s">
        <v>1368</v>
      </c>
      <c r="K1594" s="102">
        <v>0.57638888888888895</v>
      </c>
      <c r="L1594">
        <v>31</v>
      </c>
      <c r="M1594" t="s">
        <v>1384</v>
      </c>
      <c r="N1594" t="s">
        <v>1674</v>
      </c>
      <c r="O1594" s="102">
        <v>0.54861111111111105</v>
      </c>
      <c r="P1594">
        <v>79</v>
      </c>
      <c r="Q1594">
        <v>93</v>
      </c>
      <c r="R1594" t="s">
        <v>51</v>
      </c>
      <c r="S1594">
        <v>63</v>
      </c>
      <c r="T1594" t="s">
        <v>51</v>
      </c>
      <c r="U1594" t="s">
        <v>1773</v>
      </c>
      <c r="V1594" t="s">
        <v>51</v>
      </c>
      <c r="W1594" t="s">
        <v>1619</v>
      </c>
      <c r="X1594">
        <v>1</v>
      </c>
      <c r="AB1594" s="77">
        <f t="shared" si="24"/>
        <v>310</v>
      </c>
    </row>
    <row r="1595" spans="1:28" x14ac:dyDescent="0.3">
      <c r="A1595" s="34">
        <v>43233</v>
      </c>
      <c r="B1595">
        <v>1159</v>
      </c>
      <c r="C1595" t="s">
        <v>1282</v>
      </c>
      <c r="D1595" t="s">
        <v>1283</v>
      </c>
      <c r="E1595">
        <v>38</v>
      </c>
      <c r="F1595" t="s">
        <v>1449</v>
      </c>
      <c r="G1595" t="s">
        <v>1307</v>
      </c>
      <c r="H1595" t="s">
        <v>1475</v>
      </c>
      <c r="I1595" s="102">
        <v>0.15277777777777776</v>
      </c>
      <c r="J1595" t="s">
        <v>1357</v>
      </c>
      <c r="K1595" s="102">
        <v>0.46527777777777773</v>
      </c>
      <c r="L1595">
        <v>31</v>
      </c>
      <c r="M1595" t="s">
        <v>1297</v>
      </c>
      <c r="N1595" t="s">
        <v>1300</v>
      </c>
      <c r="O1595" s="102">
        <v>0.60416666666666663</v>
      </c>
      <c r="P1595">
        <v>82</v>
      </c>
      <c r="Q1595">
        <v>93</v>
      </c>
      <c r="R1595" t="s">
        <v>51</v>
      </c>
      <c r="S1595">
        <v>65</v>
      </c>
      <c r="T1595" s="102">
        <v>0.39583333333333331</v>
      </c>
      <c r="U1595" t="s">
        <v>1667</v>
      </c>
      <c r="V1595">
        <v>17</v>
      </c>
      <c r="W1595" t="s">
        <v>1398</v>
      </c>
      <c r="X1595">
        <v>5</v>
      </c>
      <c r="AB1595" s="77">
        <f t="shared" si="24"/>
        <v>310</v>
      </c>
    </row>
    <row r="1596" spans="1:28" x14ac:dyDescent="0.3">
      <c r="A1596" s="34">
        <v>43234</v>
      </c>
      <c r="B1596">
        <v>1159</v>
      </c>
      <c r="C1596" t="s">
        <v>1282</v>
      </c>
      <c r="D1596" t="s">
        <v>1283</v>
      </c>
      <c r="E1596">
        <v>38</v>
      </c>
      <c r="F1596" t="s">
        <v>1302</v>
      </c>
      <c r="G1596" t="s">
        <v>1482</v>
      </c>
      <c r="H1596" t="s">
        <v>1339</v>
      </c>
      <c r="I1596" s="102">
        <v>0.99930555555555556</v>
      </c>
      <c r="J1596" t="s">
        <v>1671</v>
      </c>
      <c r="K1596" s="102">
        <v>0.52777777777777779</v>
      </c>
      <c r="L1596">
        <v>2</v>
      </c>
      <c r="M1596" t="s">
        <v>1326</v>
      </c>
      <c r="N1596" t="s">
        <v>1327</v>
      </c>
      <c r="O1596" s="102">
        <v>0.61805555555555558</v>
      </c>
      <c r="P1596">
        <v>84</v>
      </c>
      <c r="Q1596">
        <v>93</v>
      </c>
      <c r="R1596" t="s">
        <v>51</v>
      </c>
      <c r="S1596">
        <v>73</v>
      </c>
      <c r="T1596" s="102">
        <v>0.65277777777777779</v>
      </c>
      <c r="U1596" t="s">
        <v>1498</v>
      </c>
      <c r="V1596">
        <v>22</v>
      </c>
      <c r="W1596" t="s">
        <v>1675</v>
      </c>
      <c r="X1596">
        <v>5</v>
      </c>
      <c r="AB1596" s="77">
        <f t="shared" si="24"/>
        <v>20</v>
      </c>
    </row>
    <row r="1597" spans="1:28" x14ac:dyDescent="0.3">
      <c r="A1597" s="34">
        <v>43235</v>
      </c>
      <c r="B1597">
        <v>1159</v>
      </c>
      <c r="C1597" t="s">
        <v>1282</v>
      </c>
      <c r="D1597" t="s">
        <v>1283</v>
      </c>
      <c r="E1597">
        <v>38</v>
      </c>
      <c r="F1597" t="s">
        <v>1422</v>
      </c>
      <c r="G1597" t="s">
        <v>1288</v>
      </c>
      <c r="H1597" t="s">
        <v>1364</v>
      </c>
      <c r="I1597" s="102">
        <v>0.21527777777777779</v>
      </c>
      <c r="J1597" t="s">
        <v>1490</v>
      </c>
      <c r="K1597" s="102">
        <v>0.55555555555555558</v>
      </c>
      <c r="L1597">
        <v>29</v>
      </c>
      <c r="M1597" t="s">
        <v>1335</v>
      </c>
      <c r="N1597" t="s">
        <v>1327</v>
      </c>
      <c r="O1597" s="102">
        <v>0.34027777777777773</v>
      </c>
      <c r="P1597">
        <v>78</v>
      </c>
      <c r="Q1597">
        <v>91</v>
      </c>
      <c r="R1597" t="s">
        <v>51</v>
      </c>
      <c r="S1597">
        <v>66</v>
      </c>
      <c r="T1597" s="102">
        <v>0.56944444444444442</v>
      </c>
      <c r="U1597" t="s">
        <v>1784</v>
      </c>
      <c r="V1597">
        <v>9</v>
      </c>
      <c r="W1597" t="s">
        <v>1560</v>
      </c>
      <c r="X1597">
        <v>18</v>
      </c>
      <c r="AB1597" s="77">
        <f t="shared" si="24"/>
        <v>290</v>
      </c>
    </row>
    <row r="1598" spans="1:28" x14ac:dyDescent="0.3">
      <c r="A1598" s="34">
        <v>43236</v>
      </c>
      <c r="B1598">
        <v>1159</v>
      </c>
      <c r="C1598" t="s">
        <v>1282</v>
      </c>
      <c r="D1598" t="s">
        <v>1283</v>
      </c>
      <c r="E1598">
        <v>38</v>
      </c>
      <c r="F1598" t="s">
        <v>1292</v>
      </c>
      <c r="G1598" t="s">
        <v>1308</v>
      </c>
      <c r="H1598" t="s">
        <v>1496</v>
      </c>
      <c r="I1598" s="102">
        <v>0.16666666666666666</v>
      </c>
      <c r="J1598" t="s">
        <v>1334</v>
      </c>
      <c r="K1598" s="102">
        <v>0.64583333333333337</v>
      </c>
      <c r="L1598">
        <v>8</v>
      </c>
      <c r="M1598" t="s">
        <v>1335</v>
      </c>
      <c r="N1598" t="s">
        <v>1340</v>
      </c>
      <c r="O1598" s="102">
        <v>0.70833333333333337</v>
      </c>
      <c r="P1598">
        <v>87</v>
      </c>
      <c r="Q1598">
        <v>93</v>
      </c>
      <c r="R1598" t="s">
        <v>51</v>
      </c>
      <c r="S1598">
        <v>80</v>
      </c>
      <c r="T1598" s="102">
        <v>0.65277777777777779</v>
      </c>
      <c r="U1598" t="s">
        <v>1569</v>
      </c>
      <c r="V1598">
        <v>0</v>
      </c>
      <c r="W1598" t="s">
        <v>1547</v>
      </c>
      <c r="X1598">
        <v>18</v>
      </c>
      <c r="AB1598" s="77">
        <f t="shared" si="24"/>
        <v>80</v>
      </c>
    </row>
    <row r="1599" spans="1:28" x14ac:dyDescent="0.3">
      <c r="A1599" s="34">
        <v>43237</v>
      </c>
      <c r="B1599">
        <v>1159</v>
      </c>
      <c r="C1599" t="s">
        <v>1282</v>
      </c>
      <c r="D1599" t="s">
        <v>1283</v>
      </c>
      <c r="E1599">
        <v>38</v>
      </c>
      <c r="F1599" t="s">
        <v>1497</v>
      </c>
      <c r="G1599" t="s">
        <v>1308</v>
      </c>
      <c r="H1599" t="s">
        <v>1356</v>
      </c>
      <c r="I1599" s="102">
        <v>0.19444444444444445</v>
      </c>
      <c r="J1599" t="s">
        <v>1586</v>
      </c>
      <c r="K1599" s="102">
        <v>0.54166666666666663</v>
      </c>
      <c r="L1599">
        <v>8</v>
      </c>
      <c r="M1599" t="s">
        <v>1296</v>
      </c>
      <c r="N1599" t="s">
        <v>1340</v>
      </c>
      <c r="O1599" s="102">
        <v>0.74305555555555547</v>
      </c>
      <c r="P1599">
        <v>87</v>
      </c>
      <c r="Q1599">
        <v>94</v>
      </c>
      <c r="R1599" s="102">
        <v>0.20833333333333334</v>
      </c>
      <c r="S1599">
        <v>81</v>
      </c>
      <c r="T1599" t="s">
        <v>51</v>
      </c>
      <c r="U1599" t="s">
        <v>1318</v>
      </c>
      <c r="V1599">
        <v>0</v>
      </c>
      <c r="W1599" t="s">
        <v>1745</v>
      </c>
      <c r="X1599">
        <v>17</v>
      </c>
      <c r="AB1599" s="77">
        <f t="shared" si="24"/>
        <v>80</v>
      </c>
    </row>
    <row r="1600" spans="1:28" x14ac:dyDescent="0.3">
      <c r="A1600" s="34">
        <v>43238</v>
      </c>
      <c r="B1600">
        <v>1159</v>
      </c>
      <c r="C1600" t="s">
        <v>1282</v>
      </c>
      <c r="D1600" t="s">
        <v>1283</v>
      </c>
      <c r="E1600">
        <v>38</v>
      </c>
      <c r="F1600" t="s">
        <v>1399</v>
      </c>
      <c r="G1600" t="s">
        <v>1308</v>
      </c>
      <c r="H1600" t="s">
        <v>1552</v>
      </c>
      <c r="I1600" s="102">
        <v>0.20833333333333334</v>
      </c>
      <c r="J1600" t="s">
        <v>1583</v>
      </c>
      <c r="K1600" s="102">
        <v>0.52083333333333337</v>
      </c>
      <c r="L1600">
        <v>17</v>
      </c>
      <c r="M1600" t="s">
        <v>1288</v>
      </c>
      <c r="N1600" t="s">
        <v>1359</v>
      </c>
      <c r="O1600" s="102">
        <v>0.17361111111111113</v>
      </c>
      <c r="P1600">
        <v>89</v>
      </c>
      <c r="Q1600">
        <v>92</v>
      </c>
      <c r="R1600" t="s">
        <v>51</v>
      </c>
      <c r="S1600">
        <v>87</v>
      </c>
      <c r="T1600" t="s">
        <v>51</v>
      </c>
      <c r="U1600" t="s">
        <v>1641</v>
      </c>
      <c r="V1600">
        <v>11</v>
      </c>
      <c r="W1600" t="s">
        <v>1525</v>
      </c>
      <c r="X1600">
        <v>3</v>
      </c>
      <c r="AB1600" s="77">
        <f t="shared" si="24"/>
        <v>170</v>
      </c>
    </row>
    <row r="1601" spans="1:28" x14ac:dyDescent="0.3">
      <c r="A1601" s="34">
        <v>43239</v>
      </c>
      <c r="B1601">
        <v>1159</v>
      </c>
      <c r="C1601" t="s">
        <v>1282</v>
      </c>
      <c r="D1601" t="s">
        <v>1283</v>
      </c>
      <c r="E1601">
        <v>38</v>
      </c>
      <c r="F1601" t="s">
        <v>1637</v>
      </c>
      <c r="G1601" t="s">
        <v>1308</v>
      </c>
      <c r="H1601" t="s">
        <v>1383</v>
      </c>
      <c r="I1601" s="102">
        <v>0.22916666666666666</v>
      </c>
      <c r="J1601" t="s">
        <v>1704</v>
      </c>
      <c r="K1601" s="102">
        <v>0.65277777777777779</v>
      </c>
      <c r="L1601">
        <v>1</v>
      </c>
      <c r="M1601" t="s">
        <v>1358</v>
      </c>
      <c r="N1601" t="s">
        <v>1310</v>
      </c>
      <c r="O1601" s="102">
        <v>0.50694444444444442</v>
      </c>
      <c r="P1601">
        <v>90</v>
      </c>
      <c r="Q1601">
        <v>92</v>
      </c>
      <c r="R1601" t="s">
        <v>51</v>
      </c>
      <c r="S1601">
        <v>87</v>
      </c>
      <c r="T1601" t="s">
        <v>51</v>
      </c>
      <c r="U1601" t="s">
        <v>1675</v>
      </c>
      <c r="V1601" t="s">
        <v>51</v>
      </c>
      <c r="W1601" t="s">
        <v>1716</v>
      </c>
      <c r="X1601" t="s">
        <v>51</v>
      </c>
      <c r="AB1601" s="77">
        <f t="shared" si="24"/>
        <v>10</v>
      </c>
    </row>
    <row r="1602" spans="1:28" x14ac:dyDescent="0.3">
      <c r="A1602" s="34">
        <v>43240</v>
      </c>
      <c r="B1602">
        <v>1159</v>
      </c>
      <c r="C1602" t="s">
        <v>1282</v>
      </c>
      <c r="D1602" t="s">
        <v>1283</v>
      </c>
      <c r="E1602">
        <v>38</v>
      </c>
      <c r="F1602" t="s">
        <v>1671</v>
      </c>
      <c r="G1602" t="s">
        <v>1308</v>
      </c>
      <c r="H1602" t="s">
        <v>1463</v>
      </c>
      <c r="I1602" s="102">
        <v>0.23611111111111113</v>
      </c>
      <c r="J1602" t="s">
        <v>1563</v>
      </c>
      <c r="K1602" s="102">
        <v>0.59722222222222221</v>
      </c>
      <c r="L1602">
        <v>0</v>
      </c>
      <c r="M1602" t="s">
        <v>1296</v>
      </c>
      <c r="N1602" t="s">
        <v>1561</v>
      </c>
      <c r="O1602" t="s">
        <v>51</v>
      </c>
      <c r="P1602">
        <v>85</v>
      </c>
      <c r="Q1602">
        <v>93</v>
      </c>
      <c r="R1602" s="102">
        <v>0.97916666666666663</v>
      </c>
      <c r="S1602">
        <v>78</v>
      </c>
      <c r="T1602" s="102">
        <v>0.54166666666666663</v>
      </c>
      <c r="U1602" t="s">
        <v>1568</v>
      </c>
      <c r="V1602">
        <v>0</v>
      </c>
      <c r="W1602" t="s">
        <v>1714</v>
      </c>
      <c r="X1602">
        <v>24</v>
      </c>
      <c r="AB1602" s="77">
        <f t="shared" si="24"/>
        <v>0</v>
      </c>
    </row>
    <row r="1603" spans="1:28" x14ac:dyDescent="0.3">
      <c r="A1603" s="34">
        <v>43241</v>
      </c>
      <c r="B1603">
        <v>1159</v>
      </c>
      <c r="C1603" t="s">
        <v>1282</v>
      </c>
      <c r="D1603" t="s">
        <v>1283</v>
      </c>
      <c r="E1603">
        <v>38</v>
      </c>
      <c r="F1603" t="s">
        <v>1346</v>
      </c>
      <c r="G1603" t="s">
        <v>1308</v>
      </c>
      <c r="H1603" t="s">
        <v>1510</v>
      </c>
      <c r="I1603" s="102">
        <v>0.20833333333333334</v>
      </c>
      <c r="J1603" t="s">
        <v>1622</v>
      </c>
      <c r="K1603" s="102">
        <v>0.5</v>
      </c>
      <c r="L1603">
        <v>0</v>
      </c>
      <c r="M1603" t="s">
        <v>1335</v>
      </c>
      <c r="N1603" t="s">
        <v>1340</v>
      </c>
      <c r="O1603" t="s">
        <v>51</v>
      </c>
      <c r="P1603">
        <v>87</v>
      </c>
      <c r="Q1603">
        <v>93</v>
      </c>
      <c r="R1603" t="s">
        <v>51</v>
      </c>
      <c r="S1603">
        <v>83</v>
      </c>
      <c r="T1603" s="102">
        <v>0.69444444444444453</v>
      </c>
      <c r="U1603" t="s">
        <v>1379</v>
      </c>
      <c r="V1603">
        <v>23</v>
      </c>
      <c r="W1603" t="s">
        <v>1495</v>
      </c>
      <c r="X1603">
        <v>5</v>
      </c>
      <c r="AB1603" s="77">
        <f t="shared" ref="AB1603:AB1666" si="25">L1603*$AE$17</f>
        <v>0</v>
      </c>
    </row>
    <row r="1604" spans="1:28" x14ac:dyDescent="0.3">
      <c r="A1604" s="34">
        <v>43242</v>
      </c>
      <c r="B1604">
        <v>1159</v>
      </c>
      <c r="C1604" t="s">
        <v>1282</v>
      </c>
      <c r="D1604" t="s">
        <v>1283</v>
      </c>
      <c r="E1604">
        <v>38</v>
      </c>
      <c r="F1604" t="s">
        <v>1363</v>
      </c>
      <c r="G1604" t="s">
        <v>1308</v>
      </c>
      <c r="H1604" t="s">
        <v>1428</v>
      </c>
      <c r="I1604" s="102">
        <v>0.15972222222222224</v>
      </c>
      <c r="J1604" t="s">
        <v>1330</v>
      </c>
      <c r="K1604" s="102">
        <v>0.67361111111111116</v>
      </c>
      <c r="L1604">
        <v>21</v>
      </c>
      <c r="M1604" t="s">
        <v>1288</v>
      </c>
      <c r="N1604" t="s">
        <v>1561</v>
      </c>
      <c r="O1604" s="102">
        <v>0.22222222222222221</v>
      </c>
      <c r="P1604">
        <v>88</v>
      </c>
      <c r="Q1604">
        <v>93</v>
      </c>
      <c r="R1604" t="s">
        <v>51</v>
      </c>
      <c r="S1604">
        <v>81</v>
      </c>
      <c r="T1604" s="102">
        <v>0.70138888888888884</v>
      </c>
      <c r="U1604" t="s">
        <v>1663</v>
      </c>
      <c r="V1604">
        <v>22</v>
      </c>
      <c r="W1604" t="s">
        <v>1815</v>
      </c>
      <c r="X1604">
        <v>4</v>
      </c>
      <c r="AB1604" s="77">
        <f t="shared" si="25"/>
        <v>210</v>
      </c>
    </row>
    <row r="1605" spans="1:28" x14ac:dyDescent="0.3">
      <c r="A1605" s="34">
        <v>43243</v>
      </c>
      <c r="B1605">
        <v>1159</v>
      </c>
      <c r="C1605" t="s">
        <v>1282</v>
      </c>
      <c r="D1605" t="s">
        <v>1283</v>
      </c>
      <c r="E1605">
        <v>38</v>
      </c>
      <c r="F1605" t="s">
        <v>1617</v>
      </c>
      <c r="G1605" t="s">
        <v>1513</v>
      </c>
      <c r="H1605" t="s">
        <v>1307</v>
      </c>
      <c r="I1605" s="102">
        <v>0.11805555555555557</v>
      </c>
      <c r="J1605" t="s">
        <v>1715</v>
      </c>
      <c r="K1605" s="102">
        <v>0.53472222222222221</v>
      </c>
      <c r="L1605">
        <v>7</v>
      </c>
      <c r="M1605" t="s">
        <v>1296</v>
      </c>
      <c r="N1605" t="s">
        <v>1404</v>
      </c>
      <c r="O1605" s="102">
        <v>0.54166666666666663</v>
      </c>
      <c r="P1605">
        <v>90</v>
      </c>
      <c r="Q1605">
        <v>93</v>
      </c>
      <c r="R1605" t="s">
        <v>51</v>
      </c>
      <c r="S1605">
        <v>84</v>
      </c>
      <c r="T1605" s="102">
        <v>0.46527777777777773</v>
      </c>
      <c r="U1605" t="s">
        <v>1762</v>
      </c>
      <c r="V1605">
        <v>0</v>
      </c>
      <c r="W1605" t="s">
        <v>1602</v>
      </c>
      <c r="X1605">
        <v>18</v>
      </c>
      <c r="AB1605" s="77">
        <f t="shared" si="25"/>
        <v>70</v>
      </c>
    </row>
    <row r="1606" spans="1:28" x14ac:dyDescent="0.3">
      <c r="A1606" s="34">
        <v>43244</v>
      </c>
      <c r="B1606">
        <v>1159</v>
      </c>
      <c r="C1606" t="s">
        <v>1282</v>
      </c>
      <c r="D1606" t="s">
        <v>1283</v>
      </c>
      <c r="E1606">
        <v>38</v>
      </c>
      <c r="F1606" t="s">
        <v>1583</v>
      </c>
      <c r="G1606" t="s">
        <v>1677</v>
      </c>
      <c r="H1606" t="s">
        <v>1651</v>
      </c>
      <c r="I1606" s="102">
        <v>0.9375</v>
      </c>
      <c r="J1606" t="s">
        <v>1623</v>
      </c>
      <c r="K1606" s="102">
        <v>0.57638888888888895</v>
      </c>
      <c r="L1606">
        <v>0</v>
      </c>
      <c r="M1606" t="s">
        <v>1358</v>
      </c>
      <c r="N1606" t="s">
        <v>1347</v>
      </c>
      <c r="O1606" s="102">
        <v>7.6388888888888895E-2</v>
      </c>
      <c r="P1606">
        <v>90</v>
      </c>
      <c r="Q1606">
        <v>92</v>
      </c>
      <c r="R1606" t="s">
        <v>51</v>
      </c>
      <c r="S1606">
        <v>87</v>
      </c>
      <c r="T1606" t="s">
        <v>51</v>
      </c>
      <c r="U1606" t="s">
        <v>1596</v>
      </c>
      <c r="V1606">
        <v>0</v>
      </c>
      <c r="W1606" t="s">
        <v>1685</v>
      </c>
      <c r="X1606">
        <v>15</v>
      </c>
      <c r="AB1606" s="77">
        <f t="shared" si="25"/>
        <v>0</v>
      </c>
    </row>
    <row r="1607" spans="1:28" x14ac:dyDescent="0.3">
      <c r="A1607" s="34">
        <v>43245</v>
      </c>
      <c r="B1607">
        <v>1159</v>
      </c>
      <c r="C1607" t="s">
        <v>1282</v>
      </c>
      <c r="D1607" t="s">
        <v>1283</v>
      </c>
      <c r="E1607">
        <v>38</v>
      </c>
      <c r="F1607" t="s">
        <v>1334</v>
      </c>
      <c r="G1607" t="s">
        <v>1375</v>
      </c>
      <c r="H1607" t="s">
        <v>1637</v>
      </c>
      <c r="I1607" s="102">
        <v>8.3333333333333329E-2</v>
      </c>
      <c r="J1607" t="s">
        <v>1502</v>
      </c>
      <c r="K1607" s="102">
        <v>0.4513888888888889</v>
      </c>
      <c r="L1607">
        <v>8</v>
      </c>
      <c r="M1607" t="s">
        <v>1431</v>
      </c>
      <c r="N1607" t="s">
        <v>1348</v>
      </c>
      <c r="O1607" s="102">
        <v>0.15277777777777776</v>
      </c>
      <c r="P1607">
        <v>91</v>
      </c>
      <c r="Q1607">
        <v>92</v>
      </c>
      <c r="R1607" t="s">
        <v>51</v>
      </c>
      <c r="S1607">
        <v>90</v>
      </c>
      <c r="T1607" t="s">
        <v>51</v>
      </c>
      <c r="U1607" t="s">
        <v>1604</v>
      </c>
      <c r="V1607">
        <v>0</v>
      </c>
      <c r="W1607" t="s">
        <v>1528</v>
      </c>
      <c r="X1607">
        <v>4</v>
      </c>
      <c r="AB1607" s="77">
        <f t="shared" si="25"/>
        <v>80</v>
      </c>
    </row>
    <row r="1608" spans="1:28" x14ac:dyDescent="0.3">
      <c r="A1608" s="34">
        <v>43246</v>
      </c>
      <c r="B1608">
        <v>1159</v>
      </c>
      <c r="C1608" t="s">
        <v>1282</v>
      </c>
      <c r="D1608" t="s">
        <v>1283</v>
      </c>
      <c r="E1608">
        <v>38</v>
      </c>
      <c r="F1608" t="s">
        <v>1586</v>
      </c>
      <c r="G1608" t="s">
        <v>1381</v>
      </c>
      <c r="H1608" t="s">
        <v>1399</v>
      </c>
      <c r="I1608" s="102">
        <v>0.15277777777777776</v>
      </c>
      <c r="J1608" t="s">
        <v>1527</v>
      </c>
      <c r="K1608" s="102">
        <v>0.63194444444444442</v>
      </c>
      <c r="L1608">
        <v>29</v>
      </c>
      <c r="M1608" t="s">
        <v>1288</v>
      </c>
      <c r="N1608" t="s">
        <v>1351</v>
      </c>
      <c r="O1608" s="102">
        <v>0.86805555555555547</v>
      </c>
      <c r="P1608">
        <v>91</v>
      </c>
      <c r="Q1608">
        <v>92</v>
      </c>
      <c r="R1608" t="s">
        <v>51</v>
      </c>
      <c r="S1608">
        <v>90</v>
      </c>
      <c r="T1608" t="s">
        <v>51</v>
      </c>
      <c r="U1608" t="s">
        <v>1685</v>
      </c>
      <c r="V1608" t="s">
        <v>51</v>
      </c>
      <c r="W1608" t="s">
        <v>1880</v>
      </c>
      <c r="X1608">
        <v>7</v>
      </c>
      <c r="AB1608" s="77">
        <f t="shared" si="25"/>
        <v>290</v>
      </c>
    </row>
    <row r="1609" spans="1:28" x14ac:dyDescent="0.3">
      <c r="A1609" s="34">
        <v>43247</v>
      </c>
      <c r="B1609">
        <v>1159</v>
      </c>
      <c r="C1609" t="s">
        <v>1282</v>
      </c>
      <c r="D1609" t="s">
        <v>1283</v>
      </c>
      <c r="E1609">
        <v>38</v>
      </c>
      <c r="F1609" t="s">
        <v>1300</v>
      </c>
      <c r="G1609" t="s">
        <v>1561</v>
      </c>
      <c r="H1609" t="s">
        <v>1292</v>
      </c>
      <c r="I1609" s="102">
        <v>0.83333333333333337</v>
      </c>
      <c r="J1609" t="s">
        <v>1403</v>
      </c>
      <c r="K1609" s="102">
        <v>0.41666666666666669</v>
      </c>
      <c r="L1609">
        <v>30</v>
      </c>
      <c r="M1609" t="s">
        <v>1358</v>
      </c>
      <c r="N1609" t="s">
        <v>1297</v>
      </c>
      <c r="O1609" s="102">
        <v>0.5</v>
      </c>
      <c r="P1609">
        <v>91</v>
      </c>
      <c r="Q1609">
        <v>92</v>
      </c>
      <c r="R1609" t="s">
        <v>51</v>
      </c>
      <c r="S1609">
        <v>90</v>
      </c>
      <c r="T1609" t="s">
        <v>51</v>
      </c>
      <c r="U1609" t="s">
        <v>1762</v>
      </c>
      <c r="V1609">
        <v>22</v>
      </c>
      <c r="W1609" t="s">
        <v>1379</v>
      </c>
      <c r="X1609">
        <v>4</v>
      </c>
      <c r="AB1609" s="77">
        <f t="shared" si="25"/>
        <v>300</v>
      </c>
    </row>
    <row r="1610" spans="1:28" x14ac:dyDescent="0.3">
      <c r="A1610" s="34">
        <v>43248</v>
      </c>
      <c r="B1610">
        <v>1159</v>
      </c>
      <c r="C1610" t="s">
        <v>1282</v>
      </c>
      <c r="D1610" t="s">
        <v>1283</v>
      </c>
      <c r="E1610">
        <v>38</v>
      </c>
      <c r="F1610" t="s">
        <v>1300</v>
      </c>
      <c r="G1610" t="s">
        <v>1293</v>
      </c>
      <c r="H1610" t="s">
        <v>1368</v>
      </c>
      <c r="I1610" s="102">
        <v>0.25</v>
      </c>
      <c r="J1610" t="s">
        <v>1334</v>
      </c>
      <c r="K1610" s="102">
        <v>0.6875</v>
      </c>
      <c r="L1610">
        <v>34</v>
      </c>
      <c r="M1610" t="s">
        <v>1335</v>
      </c>
      <c r="N1610" t="s">
        <v>1391</v>
      </c>
      <c r="O1610" s="102">
        <v>0.56944444444444442</v>
      </c>
      <c r="P1610">
        <v>91</v>
      </c>
      <c r="Q1610">
        <v>92</v>
      </c>
      <c r="R1610" t="s">
        <v>51</v>
      </c>
      <c r="S1610">
        <v>89</v>
      </c>
      <c r="T1610" t="s">
        <v>51</v>
      </c>
      <c r="U1610" t="s">
        <v>1366</v>
      </c>
      <c r="V1610">
        <v>8</v>
      </c>
      <c r="W1610" t="s">
        <v>1545</v>
      </c>
      <c r="X1610">
        <v>17</v>
      </c>
      <c r="AB1610" s="77">
        <f t="shared" si="25"/>
        <v>340</v>
      </c>
    </row>
    <row r="1611" spans="1:28" x14ac:dyDescent="0.3">
      <c r="A1611" s="34">
        <v>43249</v>
      </c>
      <c r="B1611">
        <v>1159</v>
      </c>
      <c r="C1611" t="s">
        <v>1282</v>
      </c>
      <c r="D1611" t="s">
        <v>1283</v>
      </c>
      <c r="E1611">
        <v>38</v>
      </c>
      <c r="F1611" t="s">
        <v>1386</v>
      </c>
      <c r="G1611" t="s">
        <v>1308</v>
      </c>
      <c r="H1611" t="s">
        <v>1368</v>
      </c>
      <c r="I1611" s="102">
        <v>0.20833333333333334</v>
      </c>
      <c r="J1611" t="s">
        <v>1492</v>
      </c>
      <c r="K1611" s="102">
        <v>0.54861111111111105</v>
      </c>
      <c r="L1611">
        <v>32</v>
      </c>
      <c r="M1611" t="s">
        <v>1296</v>
      </c>
      <c r="N1611" t="s">
        <v>1359</v>
      </c>
      <c r="O1611" s="102">
        <v>0.40972222222222227</v>
      </c>
      <c r="P1611">
        <v>87</v>
      </c>
      <c r="Q1611">
        <v>92</v>
      </c>
      <c r="R1611" t="s">
        <v>51</v>
      </c>
      <c r="S1611">
        <v>83</v>
      </c>
      <c r="T1611" s="102">
        <v>0.56944444444444442</v>
      </c>
      <c r="U1611" t="s">
        <v>1604</v>
      </c>
      <c r="V1611">
        <v>0</v>
      </c>
      <c r="W1611" t="s">
        <v>1921</v>
      </c>
      <c r="X1611">
        <v>18</v>
      </c>
      <c r="AB1611" s="77">
        <f t="shared" si="25"/>
        <v>320</v>
      </c>
    </row>
    <row r="1612" spans="1:28" x14ac:dyDescent="0.3">
      <c r="A1612" s="34">
        <v>43250</v>
      </c>
      <c r="B1612">
        <v>1159</v>
      </c>
      <c r="C1612" t="s">
        <v>1282</v>
      </c>
      <c r="D1612" t="s">
        <v>1283</v>
      </c>
      <c r="E1612">
        <v>38</v>
      </c>
      <c r="F1612" t="s">
        <v>1328</v>
      </c>
      <c r="G1612" t="s">
        <v>1384</v>
      </c>
      <c r="H1612" t="s">
        <v>1574</v>
      </c>
      <c r="I1612" s="102">
        <v>0.17361111111111113</v>
      </c>
      <c r="J1612" t="s">
        <v>1686</v>
      </c>
      <c r="K1612" s="102">
        <v>0.45833333333333331</v>
      </c>
      <c r="L1612">
        <v>31</v>
      </c>
      <c r="M1612" t="s">
        <v>1296</v>
      </c>
      <c r="N1612" t="s">
        <v>1384</v>
      </c>
      <c r="O1612" s="102">
        <v>0.625</v>
      </c>
      <c r="P1612">
        <v>88</v>
      </c>
      <c r="Q1612">
        <v>91</v>
      </c>
      <c r="R1612" t="s">
        <v>51</v>
      </c>
      <c r="S1612">
        <v>81</v>
      </c>
      <c r="T1612" t="s">
        <v>51</v>
      </c>
      <c r="U1612" t="s">
        <v>1596</v>
      </c>
      <c r="V1612">
        <v>23</v>
      </c>
      <c r="W1612" t="s">
        <v>1638</v>
      </c>
      <c r="X1612">
        <v>4</v>
      </c>
      <c r="AB1612" s="77">
        <f t="shared" si="25"/>
        <v>310</v>
      </c>
    </row>
    <row r="1613" spans="1:28" x14ac:dyDescent="0.3">
      <c r="A1613" s="34">
        <v>43251</v>
      </c>
      <c r="B1613">
        <v>1159</v>
      </c>
      <c r="C1613" t="s">
        <v>1282</v>
      </c>
      <c r="D1613" t="s">
        <v>1283</v>
      </c>
      <c r="E1613">
        <v>38</v>
      </c>
      <c r="F1613" t="s">
        <v>1651</v>
      </c>
      <c r="G1613" t="s">
        <v>1308</v>
      </c>
      <c r="H1613" t="s">
        <v>1368</v>
      </c>
      <c r="I1613" s="102">
        <v>0.98611111111111116</v>
      </c>
      <c r="J1613" t="s">
        <v>1599</v>
      </c>
      <c r="K1613" s="102">
        <v>0.65277777777777779</v>
      </c>
      <c r="L1613">
        <v>29</v>
      </c>
      <c r="M1613" t="s">
        <v>1431</v>
      </c>
      <c r="N1613" t="s">
        <v>1297</v>
      </c>
      <c r="O1613" s="102">
        <v>1.3888888888888888E-2</v>
      </c>
      <c r="P1613">
        <v>83</v>
      </c>
      <c r="Q1613">
        <v>92</v>
      </c>
      <c r="R1613" t="s">
        <v>51</v>
      </c>
      <c r="S1613">
        <v>66</v>
      </c>
      <c r="T1613" s="102">
        <v>0.66666666666666663</v>
      </c>
      <c r="U1613" t="s">
        <v>1786</v>
      </c>
      <c r="V1613">
        <v>24</v>
      </c>
      <c r="W1613" t="s">
        <v>1306</v>
      </c>
      <c r="X1613">
        <v>4</v>
      </c>
      <c r="AB1613" s="77">
        <f t="shared" si="25"/>
        <v>290</v>
      </c>
    </row>
    <row r="1614" spans="1:28" x14ac:dyDescent="0.3">
      <c r="A1614" s="34">
        <v>43252</v>
      </c>
      <c r="B1614">
        <v>1159</v>
      </c>
      <c r="C1614" t="s">
        <v>1282</v>
      </c>
      <c r="D1614" t="s">
        <v>1283</v>
      </c>
      <c r="E1614">
        <v>38</v>
      </c>
      <c r="F1614" t="s">
        <v>1538</v>
      </c>
      <c r="G1614" t="s">
        <v>1329</v>
      </c>
      <c r="H1614" t="s">
        <v>1605</v>
      </c>
      <c r="I1614" s="102">
        <v>0.20833333333333334</v>
      </c>
      <c r="J1614" t="s">
        <v>1661</v>
      </c>
      <c r="K1614" s="102">
        <v>0.41666666666666669</v>
      </c>
      <c r="L1614">
        <v>29</v>
      </c>
      <c r="M1614" t="s">
        <v>1301</v>
      </c>
      <c r="N1614" t="s">
        <v>1436</v>
      </c>
      <c r="O1614" s="102">
        <v>0.53472222222222221</v>
      </c>
      <c r="P1614">
        <v>91</v>
      </c>
      <c r="Q1614">
        <v>91</v>
      </c>
      <c r="R1614" t="s">
        <v>51</v>
      </c>
      <c r="S1614">
        <v>88</v>
      </c>
      <c r="T1614" t="s">
        <v>51</v>
      </c>
      <c r="U1614" t="s">
        <v>1543</v>
      </c>
      <c r="V1614">
        <v>21</v>
      </c>
      <c r="W1614" t="s">
        <v>1564</v>
      </c>
      <c r="X1614" t="s">
        <v>51</v>
      </c>
      <c r="AB1614" s="77">
        <f t="shared" si="25"/>
        <v>290</v>
      </c>
    </row>
    <row r="1615" spans="1:28" x14ac:dyDescent="0.3">
      <c r="A1615" s="34">
        <v>43253</v>
      </c>
      <c r="B1615">
        <v>1159</v>
      </c>
      <c r="C1615" t="s">
        <v>1282</v>
      </c>
      <c r="D1615" t="s">
        <v>1283</v>
      </c>
      <c r="E1615">
        <v>38</v>
      </c>
      <c r="F1615" t="s">
        <v>1617</v>
      </c>
      <c r="G1615" t="s">
        <v>1292</v>
      </c>
      <c r="H1615" t="s">
        <v>1357</v>
      </c>
      <c r="I1615" s="102">
        <v>4.1666666666666664E-2</v>
      </c>
      <c r="J1615" t="s">
        <v>1571</v>
      </c>
      <c r="K1615" s="102">
        <v>0.56944444444444442</v>
      </c>
      <c r="L1615">
        <v>30</v>
      </c>
      <c r="M1615" t="s">
        <v>1296</v>
      </c>
      <c r="N1615" t="s">
        <v>1297</v>
      </c>
      <c r="O1615" s="102">
        <v>0.52083333333333337</v>
      </c>
      <c r="P1615">
        <v>90</v>
      </c>
      <c r="Q1615">
        <v>91</v>
      </c>
      <c r="R1615" t="s">
        <v>51</v>
      </c>
      <c r="S1615">
        <v>88</v>
      </c>
      <c r="T1615" t="s">
        <v>51</v>
      </c>
      <c r="U1615" t="s">
        <v>1511</v>
      </c>
      <c r="V1615">
        <v>0</v>
      </c>
      <c r="W1615" t="s">
        <v>1480</v>
      </c>
      <c r="X1615">
        <v>24</v>
      </c>
      <c r="AB1615" s="77">
        <f t="shared" si="25"/>
        <v>300</v>
      </c>
    </row>
    <row r="1616" spans="1:28" x14ac:dyDescent="0.3">
      <c r="A1616" s="34">
        <v>43254</v>
      </c>
      <c r="B1616">
        <v>1159</v>
      </c>
      <c r="C1616" t="s">
        <v>1282</v>
      </c>
      <c r="D1616" t="s">
        <v>1283</v>
      </c>
      <c r="E1616">
        <v>38</v>
      </c>
      <c r="F1616" t="s">
        <v>1651</v>
      </c>
      <c r="G1616" t="s">
        <v>1475</v>
      </c>
      <c r="H1616" t="s">
        <v>1556</v>
      </c>
      <c r="I1616" s="102">
        <v>0.99930555555555556</v>
      </c>
      <c r="J1616" t="s">
        <v>1721</v>
      </c>
      <c r="K1616" s="102">
        <v>0.40972222222222227</v>
      </c>
      <c r="L1616">
        <v>0</v>
      </c>
      <c r="M1616" t="s">
        <v>1347</v>
      </c>
      <c r="N1616" t="s">
        <v>1356</v>
      </c>
      <c r="O1616" t="s">
        <v>51</v>
      </c>
      <c r="P1616">
        <v>91</v>
      </c>
      <c r="Q1616">
        <v>91</v>
      </c>
      <c r="R1616" t="s">
        <v>51</v>
      </c>
      <c r="S1616">
        <v>91</v>
      </c>
      <c r="T1616" t="s">
        <v>51</v>
      </c>
      <c r="U1616" t="s">
        <v>1480</v>
      </c>
      <c r="V1616">
        <v>0</v>
      </c>
      <c r="W1616" t="s">
        <v>1711</v>
      </c>
      <c r="X1616">
        <v>4</v>
      </c>
      <c r="AB1616" s="77">
        <f t="shared" si="25"/>
        <v>0</v>
      </c>
    </row>
    <row r="1617" spans="1:28" x14ac:dyDescent="0.3">
      <c r="A1617" s="34">
        <v>43255</v>
      </c>
      <c r="B1617">
        <v>1159</v>
      </c>
      <c r="C1617" t="s">
        <v>1282</v>
      </c>
      <c r="D1617" t="s">
        <v>1283</v>
      </c>
      <c r="E1617">
        <v>38</v>
      </c>
      <c r="F1617" t="s">
        <v>1300</v>
      </c>
      <c r="G1617" t="s">
        <v>1470</v>
      </c>
      <c r="H1617" t="s">
        <v>1304</v>
      </c>
      <c r="I1617" t="s">
        <v>51</v>
      </c>
      <c r="J1617" t="s">
        <v>1287</v>
      </c>
      <c r="K1617" s="102">
        <v>0.5625</v>
      </c>
      <c r="L1617">
        <v>35</v>
      </c>
      <c r="M1617" t="s">
        <v>1431</v>
      </c>
      <c r="N1617" t="s">
        <v>1297</v>
      </c>
      <c r="O1617" s="102">
        <v>0.44444444444444442</v>
      </c>
      <c r="P1617">
        <v>89</v>
      </c>
      <c r="Q1617">
        <v>91</v>
      </c>
      <c r="R1617" t="s">
        <v>51</v>
      </c>
      <c r="S1617">
        <v>84</v>
      </c>
      <c r="T1617" s="102">
        <v>0.56944444444444442</v>
      </c>
      <c r="U1617" t="s">
        <v>1740</v>
      </c>
      <c r="V1617">
        <v>22</v>
      </c>
      <c r="W1617" t="s">
        <v>1638</v>
      </c>
      <c r="X1617">
        <v>16</v>
      </c>
      <c r="AB1617" s="77">
        <f t="shared" si="25"/>
        <v>350</v>
      </c>
    </row>
    <row r="1618" spans="1:28" x14ac:dyDescent="0.3">
      <c r="A1618" s="34">
        <v>43256</v>
      </c>
      <c r="B1618">
        <v>1159</v>
      </c>
      <c r="C1618" t="s">
        <v>1282</v>
      </c>
      <c r="D1618" t="s">
        <v>1283</v>
      </c>
      <c r="E1618">
        <v>38</v>
      </c>
      <c r="F1618" t="s">
        <v>1300</v>
      </c>
      <c r="G1618" t="s">
        <v>1308</v>
      </c>
      <c r="H1618" t="s">
        <v>1302</v>
      </c>
      <c r="I1618" s="102">
        <v>0.25</v>
      </c>
      <c r="J1618" t="s">
        <v>1583</v>
      </c>
      <c r="K1618" s="102">
        <v>0.66666666666666663</v>
      </c>
      <c r="L1618">
        <v>1</v>
      </c>
      <c r="M1618" t="s">
        <v>1335</v>
      </c>
      <c r="N1618" t="s">
        <v>1391</v>
      </c>
      <c r="O1618" t="s">
        <v>51</v>
      </c>
      <c r="P1618">
        <v>85</v>
      </c>
      <c r="Q1618">
        <v>92</v>
      </c>
      <c r="R1618" s="102">
        <v>0.29166666666666669</v>
      </c>
      <c r="S1618">
        <v>79</v>
      </c>
      <c r="T1618" s="102">
        <v>0.5625</v>
      </c>
      <c r="U1618" t="s">
        <v>1856</v>
      </c>
      <c r="V1618">
        <v>23</v>
      </c>
      <c r="W1618" t="s">
        <v>1638</v>
      </c>
      <c r="X1618">
        <v>16</v>
      </c>
      <c r="AB1618" s="77">
        <f t="shared" si="25"/>
        <v>10</v>
      </c>
    </row>
    <row r="1619" spans="1:28" x14ac:dyDescent="0.3">
      <c r="A1619" s="34">
        <v>43257</v>
      </c>
      <c r="B1619">
        <v>1159</v>
      </c>
      <c r="C1619" t="s">
        <v>1282</v>
      </c>
      <c r="D1619" t="s">
        <v>1283</v>
      </c>
      <c r="E1619">
        <v>38</v>
      </c>
      <c r="F1619" t="s">
        <v>1538</v>
      </c>
      <c r="G1619" t="s">
        <v>1469</v>
      </c>
      <c r="H1619" t="s">
        <v>1428</v>
      </c>
      <c r="I1619" s="102">
        <v>0.18055555555555555</v>
      </c>
      <c r="J1619" t="s">
        <v>1656</v>
      </c>
      <c r="K1619" s="102">
        <v>0.41666666666666669</v>
      </c>
      <c r="L1619">
        <v>28</v>
      </c>
      <c r="M1619" t="s">
        <v>1396</v>
      </c>
      <c r="N1619" t="s">
        <v>1322</v>
      </c>
      <c r="O1619" s="102">
        <v>0.86805555555555547</v>
      </c>
      <c r="P1619">
        <v>89</v>
      </c>
      <c r="Q1619">
        <v>91</v>
      </c>
      <c r="R1619" t="s">
        <v>51</v>
      </c>
      <c r="S1619">
        <v>80</v>
      </c>
      <c r="T1619" s="102">
        <v>0.375</v>
      </c>
      <c r="U1619" t="s">
        <v>1477</v>
      </c>
      <c r="V1619">
        <v>21</v>
      </c>
      <c r="W1619" t="s">
        <v>1815</v>
      </c>
      <c r="X1619">
        <v>3</v>
      </c>
      <c r="AB1619" s="77">
        <f t="shared" si="25"/>
        <v>280</v>
      </c>
    </row>
    <row r="1620" spans="1:28" x14ac:dyDescent="0.3">
      <c r="A1620" s="34">
        <v>43258</v>
      </c>
      <c r="B1620">
        <v>1159</v>
      </c>
      <c r="C1620" t="s">
        <v>1282</v>
      </c>
      <c r="D1620" t="s">
        <v>1283</v>
      </c>
      <c r="E1620">
        <v>38</v>
      </c>
      <c r="F1620" t="s">
        <v>1729</v>
      </c>
      <c r="G1620" t="s">
        <v>1465</v>
      </c>
      <c r="H1620" t="s">
        <v>1637</v>
      </c>
      <c r="I1620" s="102">
        <v>0.125</v>
      </c>
      <c r="J1620" t="s">
        <v>1728</v>
      </c>
      <c r="K1620" s="102">
        <v>0.57638888888888895</v>
      </c>
      <c r="L1620">
        <v>8</v>
      </c>
      <c r="M1620" t="s">
        <v>1296</v>
      </c>
      <c r="N1620" t="s">
        <v>1304</v>
      </c>
      <c r="O1620" s="102">
        <v>0.61111111111111105</v>
      </c>
      <c r="P1620">
        <v>87</v>
      </c>
      <c r="Q1620">
        <v>91</v>
      </c>
      <c r="R1620" t="s">
        <v>51</v>
      </c>
      <c r="S1620">
        <v>84</v>
      </c>
      <c r="T1620" t="s">
        <v>51</v>
      </c>
      <c r="U1620" t="s">
        <v>1619</v>
      </c>
      <c r="V1620">
        <v>0</v>
      </c>
      <c r="W1620" t="s">
        <v>1518</v>
      </c>
      <c r="X1620">
        <v>18</v>
      </c>
      <c r="AB1620" s="77">
        <f t="shared" si="25"/>
        <v>80</v>
      </c>
    </row>
    <row r="1621" spans="1:28" x14ac:dyDescent="0.3">
      <c r="A1621" s="34">
        <v>43259</v>
      </c>
      <c r="B1621">
        <v>1159</v>
      </c>
      <c r="C1621" t="s">
        <v>1282</v>
      </c>
      <c r="D1621" t="s">
        <v>1283</v>
      </c>
      <c r="E1621">
        <v>38</v>
      </c>
      <c r="F1621" t="s">
        <v>1729</v>
      </c>
      <c r="G1621" t="s">
        <v>1453</v>
      </c>
      <c r="H1621" t="s">
        <v>1334</v>
      </c>
      <c r="I1621" s="102">
        <v>0.20833333333333334</v>
      </c>
      <c r="J1621" t="s">
        <v>1686</v>
      </c>
      <c r="K1621" s="102">
        <v>0.33333333333333331</v>
      </c>
      <c r="L1621">
        <v>30</v>
      </c>
      <c r="M1621" t="s">
        <v>1288</v>
      </c>
      <c r="N1621" t="s">
        <v>1284</v>
      </c>
      <c r="O1621" s="102">
        <v>0.5</v>
      </c>
      <c r="P1621">
        <v>90</v>
      </c>
      <c r="Q1621">
        <v>92</v>
      </c>
      <c r="R1621" t="s">
        <v>51</v>
      </c>
      <c r="S1621">
        <v>87</v>
      </c>
      <c r="T1621" t="s">
        <v>51</v>
      </c>
      <c r="U1621" t="s">
        <v>1815</v>
      </c>
      <c r="V1621">
        <v>0</v>
      </c>
      <c r="W1621" t="s">
        <v>1387</v>
      </c>
      <c r="X1621">
        <v>18</v>
      </c>
      <c r="AB1621" s="77">
        <f t="shared" si="25"/>
        <v>300</v>
      </c>
    </row>
    <row r="1622" spans="1:28" x14ac:dyDescent="0.3">
      <c r="A1622" s="34">
        <v>43260</v>
      </c>
      <c r="B1622">
        <v>1159</v>
      </c>
      <c r="C1622" t="s">
        <v>1282</v>
      </c>
      <c r="D1622" t="s">
        <v>1283</v>
      </c>
      <c r="E1622">
        <v>38</v>
      </c>
      <c r="F1622" t="s">
        <v>1599</v>
      </c>
      <c r="G1622" t="s">
        <v>1465</v>
      </c>
      <c r="H1622" t="s">
        <v>1386</v>
      </c>
      <c r="I1622" s="102">
        <v>0.99930555555555556</v>
      </c>
      <c r="J1622" t="s">
        <v>1785</v>
      </c>
      <c r="K1622" s="102">
        <v>0.5</v>
      </c>
      <c r="L1622">
        <v>6</v>
      </c>
      <c r="M1622" t="s">
        <v>1329</v>
      </c>
      <c r="N1622" t="s">
        <v>1322</v>
      </c>
      <c r="O1622" s="102">
        <v>0.79861111111111116</v>
      </c>
      <c r="P1622">
        <v>84</v>
      </c>
      <c r="Q1622">
        <v>92</v>
      </c>
      <c r="R1622" s="102">
        <v>0</v>
      </c>
      <c r="S1622">
        <v>75</v>
      </c>
      <c r="T1622" t="s">
        <v>51</v>
      </c>
      <c r="U1622" t="s">
        <v>1635</v>
      </c>
      <c r="V1622">
        <v>12</v>
      </c>
      <c r="W1622" t="s">
        <v>1683</v>
      </c>
      <c r="X1622">
        <v>3</v>
      </c>
      <c r="AB1622" s="77">
        <f t="shared" si="25"/>
        <v>60</v>
      </c>
    </row>
    <row r="1623" spans="1:28" x14ac:dyDescent="0.3">
      <c r="A1623" s="34">
        <v>43261</v>
      </c>
      <c r="B1623">
        <v>1159</v>
      </c>
      <c r="C1623" t="s">
        <v>1282</v>
      </c>
      <c r="D1623" t="s">
        <v>1283</v>
      </c>
      <c r="E1623">
        <v>38</v>
      </c>
      <c r="F1623" t="s">
        <v>1295</v>
      </c>
      <c r="G1623" t="s">
        <v>1287</v>
      </c>
      <c r="H1623" t="s">
        <v>1313</v>
      </c>
      <c r="I1623" s="102">
        <v>0.20833333333333334</v>
      </c>
      <c r="J1623" t="s">
        <v>1623</v>
      </c>
      <c r="K1623" s="102">
        <v>0.4861111111111111</v>
      </c>
      <c r="L1623">
        <v>8</v>
      </c>
      <c r="M1623" t="s">
        <v>1335</v>
      </c>
      <c r="N1623" t="s">
        <v>1310</v>
      </c>
      <c r="O1623" s="102">
        <v>0.5625</v>
      </c>
      <c r="P1623">
        <v>88</v>
      </c>
      <c r="Q1623">
        <v>91</v>
      </c>
      <c r="R1623" t="s">
        <v>51</v>
      </c>
      <c r="S1623">
        <v>81</v>
      </c>
      <c r="T1623" s="102">
        <v>0.17361111111111113</v>
      </c>
      <c r="U1623" t="s">
        <v>1714</v>
      </c>
      <c r="V1623">
        <v>22</v>
      </c>
      <c r="W1623" t="s">
        <v>1757</v>
      </c>
      <c r="X1623">
        <v>4</v>
      </c>
      <c r="AB1623" s="77">
        <f t="shared" si="25"/>
        <v>80</v>
      </c>
    </row>
    <row r="1624" spans="1:28" x14ac:dyDescent="0.3">
      <c r="A1624" s="34">
        <v>43262</v>
      </c>
      <c r="B1624">
        <v>1159</v>
      </c>
      <c r="C1624" t="s">
        <v>1282</v>
      </c>
      <c r="D1624" t="s">
        <v>1283</v>
      </c>
      <c r="E1624">
        <v>38</v>
      </c>
      <c r="F1624" t="s">
        <v>1729</v>
      </c>
      <c r="G1624" t="s">
        <v>1301</v>
      </c>
      <c r="H1624" t="s">
        <v>1671</v>
      </c>
      <c r="I1624" s="102">
        <v>0.16666666666666666</v>
      </c>
      <c r="J1624" t="s">
        <v>1516</v>
      </c>
      <c r="K1624" s="102">
        <v>0.70138888888888884</v>
      </c>
      <c r="L1624">
        <v>29</v>
      </c>
      <c r="M1624" t="s">
        <v>1435</v>
      </c>
      <c r="N1624" t="s">
        <v>1304</v>
      </c>
      <c r="O1624" s="102">
        <v>0.99930555555555556</v>
      </c>
      <c r="P1624">
        <v>84</v>
      </c>
      <c r="Q1624">
        <v>92</v>
      </c>
      <c r="R1624" t="s">
        <v>51</v>
      </c>
      <c r="S1624">
        <v>74</v>
      </c>
      <c r="T1624" s="102">
        <v>0.4861111111111111</v>
      </c>
      <c r="U1624" t="s">
        <v>1712</v>
      </c>
      <c r="V1624">
        <v>12</v>
      </c>
      <c r="W1624" t="s">
        <v>1635</v>
      </c>
      <c r="X1624">
        <v>2</v>
      </c>
      <c r="AB1624" s="77">
        <f t="shared" si="25"/>
        <v>290</v>
      </c>
    </row>
    <row r="1625" spans="1:28" x14ac:dyDescent="0.3">
      <c r="A1625" s="34">
        <v>43263</v>
      </c>
      <c r="B1625">
        <v>1159</v>
      </c>
      <c r="C1625" t="s">
        <v>1282</v>
      </c>
      <c r="D1625" t="s">
        <v>1283</v>
      </c>
      <c r="E1625">
        <v>38</v>
      </c>
      <c r="F1625" t="s">
        <v>1303</v>
      </c>
      <c r="G1625" t="s">
        <v>1308</v>
      </c>
      <c r="H1625" t="s">
        <v>1403</v>
      </c>
      <c r="I1625" t="s">
        <v>51</v>
      </c>
      <c r="J1625" t="s">
        <v>1674</v>
      </c>
      <c r="K1625" s="102">
        <v>0.61805555555555558</v>
      </c>
      <c r="L1625">
        <v>27</v>
      </c>
      <c r="M1625" t="s">
        <v>1351</v>
      </c>
      <c r="N1625" t="s">
        <v>1586</v>
      </c>
      <c r="O1625" s="102">
        <v>0.47222222222222227</v>
      </c>
      <c r="P1625">
        <v>87</v>
      </c>
      <c r="Q1625">
        <v>92</v>
      </c>
      <c r="R1625" t="s">
        <v>51</v>
      </c>
      <c r="S1625">
        <v>80</v>
      </c>
      <c r="T1625" s="102">
        <v>0.61111111111111105</v>
      </c>
      <c r="U1625" t="s">
        <v>1487</v>
      </c>
      <c r="V1625">
        <v>24</v>
      </c>
      <c r="W1625" t="s">
        <v>1379</v>
      </c>
      <c r="X1625">
        <v>3</v>
      </c>
      <c r="AB1625" s="77">
        <f t="shared" si="25"/>
        <v>270</v>
      </c>
    </row>
    <row r="1626" spans="1:28" x14ac:dyDescent="0.3">
      <c r="A1626" s="34">
        <v>43264</v>
      </c>
      <c r="B1626">
        <v>1159</v>
      </c>
      <c r="C1626" t="s">
        <v>1282</v>
      </c>
      <c r="D1626" t="s">
        <v>1283</v>
      </c>
      <c r="E1626">
        <v>38</v>
      </c>
      <c r="F1626" t="s">
        <v>1549</v>
      </c>
      <c r="G1626" t="s">
        <v>1308</v>
      </c>
      <c r="H1626" t="s">
        <v>1671</v>
      </c>
      <c r="I1626" s="102">
        <v>0.99930555555555556</v>
      </c>
      <c r="J1626" t="s">
        <v>1728</v>
      </c>
      <c r="K1626" s="102">
        <v>0.45833333333333331</v>
      </c>
      <c r="L1626">
        <v>29</v>
      </c>
      <c r="M1626" t="s">
        <v>1347</v>
      </c>
      <c r="N1626" t="s">
        <v>1319</v>
      </c>
      <c r="O1626" s="102">
        <v>4.1666666666666664E-2</v>
      </c>
      <c r="P1626">
        <v>85</v>
      </c>
      <c r="Q1626">
        <v>91</v>
      </c>
      <c r="R1626" s="102">
        <v>0.99930555555555556</v>
      </c>
      <c r="S1626">
        <v>82</v>
      </c>
      <c r="T1626" t="s">
        <v>51</v>
      </c>
      <c r="U1626" t="s">
        <v>1566</v>
      </c>
      <c r="V1626">
        <v>12</v>
      </c>
      <c r="W1626" t="s">
        <v>1764</v>
      </c>
      <c r="X1626">
        <v>4</v>
      </c>
      <c r="AB1626" s="77">
        <f t="shared" si="25"/>
        <v>290</v>
      </c>
    </row>
    <row r="1627" spans="1:28" x14ac:dyDescent="0.3">
      <c r="A1627" s="34">
        <v>43265</v>
      </c>
      <c r="B1627">
        <v>1159</v>
      </c>
      <c r="C1627" t="s">
        <v>1282</v>
      </c>
      <c r="D1627" t="s">
        <v>1283</v>
      </c>
      <c r="E1627">
        <v>38</v>
      </c>
      <c r="F1627" t="s">
        <v>1334</v>
      </c>
      <c r="G1627" t="s">
        <v>1308</v>
      </c>
      <c r="H1627" t="s">
        <v>1523</v>
      </c>
      <c r="I1627" s="102">
        <v>0.20833333333333334</v>
      </c>
      <c r="J1627" t="s">
        <v>1395</v>
      </c>
      <c r="K1627" s="102">
        <v>0.5625</v>
      </c>
      <c r="L1627">
        <v>20</v>
      </c>
      <c r="M1627" t="s">
        <v>1431</v>
      </c>
      <c r="N1627" t="s">
        <v>1322</v>
      </c>
      <c r="O1627" s="102">
        <v>6.25E-2</v>
      </c>
      <c r="P1627">
        <v>84</v>
      </c>
      <c r="Q1627">
        <v>92</v>
      </c>
      <c r="R1627" t="s">
        <v>51</v>
      </c>
      <c r="S1627">
        <v>79</v>
      </c>
      <c r="T1627" s="102">
        <v>0.45833333333333331</v>
      </c>
      <c r="U1627" t="s">
        <v>1494</v>
      </c>
      <c r="V1627">
        <v>0</v>
      </c>
      <c r="W1627" t="s">
        <v>1393</v>
      </c>
      <c r="X1627" t="s">
        <v>51</v>
      </c>
      <c r="AB1627" s="77">
        <f t="shared" si="25"/>
        <v>200</v>
      </c>
    </row>
    <row r="1628" spans="1:28" x14ac:dyDescent="0.3">
      <c r="A1628" s="34">
        <v>43266</v>
      </c>
      <c r="B1628">
        <v>1159</v>
      </c>
      <c r="C1628" t="s">
        <v>1282</v>
      </c>
      <c r="D1628" t="s">
        <v>1283</v>
      </c>
      <c r="E1628">
        <v>38</v>
      </c>
      <c r="F1628" t="s">
        <v>1328</v>
      </c>
      <c r="G1628" t="s">
        <v>1897</v>
      </c>
      <c r="H1628" t="s">
        <v>1368</v>
      </c>
      <c r="I1628" s="102">
        <v>0.16666666666666666</v>
      </c>
      <c r="J1628" t="s">
        <v>1741</v>
      </c>
      <c r="K1628" s="102">
        <v>0.41666666666666669</v>
      </c>
      <c r="L1628">
        <v>35</v>
      </c>
      <c r="M1628" t="s">
        <v>1347</v>
      </c>
      <c r="N1628" t="s">
        <v>1386</v>
      </c>
      <c r="O1628" s="102">
        <v>0.78472222222222221</v>
      </c>
      <c r="P1628">
        <v>90</v>
      </c>
      <c r="Q1628">
        <v>92</v>
      </c>
      <c r="R1628" t="s">
        <v>51</v>
      </c>
      <c r="S1628">
        <v>84</v>
      </c>
      <c r="T1628" s="102">
        <v>0.40972222222222227</v>
      </c>
      <c r="U1628" t="s">
        <v>1687</v>
      </c>
      <c r="V1628">
        <v>20</v>
      </c>
      <c r="W1628" t="s">
        <v>1716</v>
      </c>
      <c r="X1628">
        <v>3</v>
      </c>
      <c r="AB1628" s="77">
        <f t="shared" si="25"/>
        <v>350</v>
      </c>
    </row>
    <row r="1629" spans="1:28" x14ac:dyDescent="0.3">
      <c r="A1629" s="34">
        <v>43267</v>
      </c>
      <c r="B1629">
        <v>1159</v>
      </c>
      <c r="C1629" t="s">
        <v>1282</v>
      </c>
      <c r="D1629" t="s">
        <v>1283</v>
      </c>
      <c r="E1629">
        <v>38</v>
      </c>
      <c r="F1629" t="s">
        <v>1549</v>
      </c>
      <c r="G1629" t="s">
        <v>1513</v>
      </c>
      <c r="H1629" t="s">
        <v>1574</v>
      </c>
      <c r="I1629" s="102">
        <v>6.9444444444444434E-2</v>
      </c>
      <c r="J1629" t="s">
        <v>1728</v>
      </c>
      <c r="K1629" s="102">
        <v>0.58333333333333337</v>
      </c>
      <c r="L1629">
        <v>1</v>
      </c>
      <c r="M1629" t="s">
        <v>1431</v>
      </c>
      <c r="N1629" t="s">
        <v>1327</v>
      </c>
      <c r="O1629" s="102">
        <v>0.49305555555555558</v>
      </c>
      <c r="P1629">
        <v>85</v>
      </c>
      <c r="Q1629">
        <v>92</v>
      </c>
      <c r="R1629" s="102">
        <v>0</v>
      </c>
      <c r="S1629">
        <v>82</v>
      </c>
      <c r="T1629" t="s">
        <v>51</v>
      </c>
      <c r="U1629" t="s">
        <v>1392</v>
      </c>
      <c r="V1629">
        <v>22</v>
      </c>
      <c r="W1629" t="s">
        <v>1568</v>
      </c>
      <c r="X1629">
        <v>4</v>
      </c>
      <c r="AB1629" s="77">
        <f t="shared" si="25"/>
        <v>10</v>
      </c>
    </row>
    <row r="1630" spans="1:28" x14ac:dyDescent="0.3">
      <c r="A1630" s="34">
        <v>43268</v>
      </c>
      <c r="B1630">
        <v>1159</v>
      </c>
      <c r="C1630" t="s">
        <v>1282</v>
      </c>
      <c r="D1630" t="s">
        <v>1283</v>
      </c>
      <c r="E1630">
        <v>38</v>
      </c>
      <c r="F1630" t="s">
        <v>1315</v>
      </c>
      <c r="G1630" t="s">
        <v>1308</v>
      </c>
      <c r="H1630" t="s">
        <v>1399</v>
      </c>
      <c r="I1630" s="102">
        <v>0.99930555555555556</v>
      </c>
      <c r="J1630" t="s">
        <v>1588</v>
      </c>
      <c r="K1630" s="102">
        <v>0.64583333333333337</v>
      </c>
      <c r="L1630">
        <v>30</v>
      </c>
      <c r="M1630" t="s">
        <v>1288</v>
      </c>
      <c r="N1630" t="s">
        <v>1404</v>
      </c>
      <c r="O1630" s="102">
        <v>0.39583333333333331</v>
      </c>
      <c r="P1630">
        <v>84</v>
      </c>
      <c r="Q1630">
        <v>90</v>
      </c>
      <c r="R1630" t="s">
        <v>51</v>
      </c>
      <c r="S1630">
        <v>80</v>
      </c>
      <c r="T1630" t="s">
        <v>51</v>
      </c>
      <c r="U1630" t="s">
        <v>1573</v>
      </c>
      <c r="V1630">
        <v>22</v>
      </c>
      <c r="W1630" t="s">
        <v>1332</v>
      </c>
      <c r="X1630">
        <v>1</v>
      </c>
      <c r="AB1630" s="77">
        <f t="shared" si="25"/>
        <v>300</v>
      </c>
    </row>
    <row r="1631" spans="1:28" x14ac:dyDescent="0.3">
      <c r="A1631" s="34">
        <v>43269</v>
      </c>
      <c r="B1631">
        <v>1159</v>
      </c>
      <c r="C1631" t="s">
        <v>1282</v>
      </c>
      <c r="D1631" t="s">
        <v>1283</v>
      </c>
      <c r="E1631">
        <v>38</v>
      </c>
      <c r="F1631" t="s">
        <v>1549</v>
      </c>
      <c r="G1631" t="s">
        <v>1308</v>
      </c>
      <c r="H1631" t="s">
        <v>1307</v>
      </c>
      <c r="I1631" s="102">
        <v>0.11805555555555557</v>
      </c>
      <c r="J1631" t="s">
        <v>1785</v>
      </c>
      <c r="K1631" s="102">
        <v>0.47222222222222227</v>
      </c>
      <c r="L1631">
        <v>22</v>
      </c>
      <c r="M1631" t="s">
        <v>1288</v>
      </c>
      <c r="N1631" t="s">
        <v>1322</v>
      </c>
      <c r="O1631" s="102">
        <v>0.25</v>
      </c>
      <c r="P1631">
        <v>88</v>
      </c>
      <c r="Q1631">
        <v>91</v>
      </c>
      <c r="R1631" t="s">
        <v>51</v>
      </c>
      <c r="S1631">
        <v>81</v>
      </c>
      <c r="T1631" s="102">
        <v>0.3611111111111111</v>
      </c>
      <c r="U1631" t="s">
        <v>1416</v>
      </c>
      <c r="V1631" t="s">
        <v>51</v>
      </c>
      <c r="W1631" t="s">
        <v>1498</v>
      </c>
      <c r="X1631">
        <v>1</v>
      </c>
      <c r="AB1631" s="77">
        <f t="shared" si="25"/>
        <v>220</v>
      </c>
    </row>
    <row r="1632" spans="1:28" x14ac:dyDescent="0.3">
      <c r="A1632" s="34">
        <v>43270</v>
      </c>
      <c r="B1632">
        <v>1159</v>
      </c>
      <c r="C1632" t="s">
        <v>1282</v>
      </c>
      <c r="D1632" t="s">
        <v>1283</v>
      </c>
      <c r="E1632">
        <v>38</v>
      </c>
      <c r="F1632" t="s">
        <v>1571</v>
      </c>
      <c r="G1632" t="s">
        <v>1308</v>
      </c>
      <c r="H1632" t="s">
        <v>1295</v>
      </c>
      <c r="I1632" s="102">
        <v>0.23611111111111113</v>
      </c>
      <c r="J1632" t="s">
        <v>1696</v>
      </c>
      <c r="K1632" s="102">
        <v>0.40277777777777773</v>
      </c>
      <c r="L1632">
        <v>8</v>
      </c>
      <c r="M1632" t="s">
        <v>1289</v>
      </c>
      <c r="N1632" t="s">
        <v>1497</v>
      </c>
      <c r="O1632" s="102">
        <v>0.625</v>
      </c>
      <c r="P1632">
        <v>88</v>
      </c>
      <c r="Q1632">
        <v>91</v>
      </c>
      <c r="R1632" t="s">
        <v>51</v>
      </c>
      <c r="S1632">
        <v>81</v>
      </c>
      <c r="T1632" s="102">
        <v>0.39583333333333331</v>
      </c>
      <c r="U1632" t="s">
        <v>1467</v>
      </c>
      <c r="V1632">
        <v>0</v>
      </c>
      <c r="W1632" t="s">
        <v>1568</v>
      </c>
      <c r="X1632">
        <v>24</v>
      </c>
      <c r="AB1632" s="77">
        <f t="shared" si="25"/>
        <v>80</v>
      </c>
    </row>
    <row r="1633" spans="1:28" x14ac:dyDescent="0.3">
      <c r="A1633" s="34">
        <v>43271</v>
      </c>
      <c r="B1633">
        <v>1159</v>
      </c>
      <c r="C1633" t="s">
        <v>1282</v>
      </c>
      <c r="D1633" t="s">
        <v>1283</v>
      </c>
      <c r="E1633">
        <v>38</v>
      </c>
      <c r="F1633" t="s">
        <v>1736</v>
      </c>
      <c r="G1633" t="s">
        <v>1308</v>
      </c>
      <c r="H1633" t="s">
        <v>1704</v>
      </c>
      <c r="I1633" t="s">
        <v>51</v>
      </c>
      <c r="J1633" t="s">
        <v>1584</v>
      </c>
      <c r="K1633" s="102">
        <v>0.54166666666666663</v>
      </c>
      <c r="L1633">
        <v>31</v>
      </c>
      <c r="M1633" t="s">
        <v>1288</v>
      </c>
      <c r="N1633" t="s">
        <v>1391</v>
      </c>
      <c r="O1633" s="102">
        <v>0.52083333333333337</v>
      </c>
      <c r="P1633">
        <v>88</v>
      </c>
      <c r="Q1633">
        <v>90</v>
      </c>
      <c r="R1633" t="s">
        <v>51</v>
      </c>
      <c r="S1633">
        <v>87</v>
      </c>
      <c r="T1633" s="102">
        <v>0.52083333333333337</v>
      </c>
      <c r="U1633" t="s">
        <v>1639</v>
      </c>
      <c r="V1633" t="s">
        <v>51</v>
      </c>
      <c r="W1633" t="s">
        <v>1525</v>
      </c>
      <c r="X1633">
        <v>3</v>
      </c>
      <c r="AB1633" s="77">
        <f t="shared" si="25"/>
        <v>310</v>
      </c>
    </row>
    <row r="1634" spans="1:28" x14ac:dyDescent="0.3">
      <c r="A1634" s="34">
        <v>43272</v>
      </c>
      <c r="B1634">
        <v>1159</v>
      </c>
      <c r="C1634" t="s">
        <v>1282</v>
      </c>
      <c r="D1634" t="s">
        <v>1283</v>
      </c>
      <c r="E1634">
        <v>38</v>
      </c>
      <c r="F1634" t="s">
        <v>1758</v>
      </c>
      <c r="G1634" t="s">
        <v>1457</v>
      </c>
      <c r="H1634" t="s">
        <v>1715</v>
      </c>
      <c r="I1634" s="102">
        <v>0.97222222222222221</v>
      </c>
      <c r="J1634" t="s">
        <v>1742</v>
      </c>
      <c r="K1634" s="102">
        <v>0.59722222222222221</v>
      </c>
      <c r="L1634">
        <v>31</v>
      </c>
      <c r="M1634" t="s">
        <v>1296</v>
      </c>
      <c r="N1634" t="s">
        <v>1384</v>
      </c>
      <c r="O1634" s="102">
        <v>0.70833333333333337</v>
      </c>
      <c r="P1634">
        <v>89</v>
      </c>
      <c r="Q1634">
        <v>91</v>
      </c>
      <c r="R1634" t="s">
        <v>51</v>
      </c>
      <c r="S1634">
        <v>86</v>
      </c>
      <c r="T1634" s="102">
        <v>0.59722222222222221</v>
      </c>
      <c r="U1634" t="s">
        <v>1369</v>
      </c>
      <c r="V1634">
        <v>21</v>
      </c>
      <c r="W1634" t="s">
        <v>1393</v>
      </c>
      <c r="X1634">
        <v>6</v>
      </c>
      <c r="AB1634" s="77">
        <f t="shared" si="25"/>
        <v>310</v>
      </c>
    </row>
    <row r="1635" spans="1:28" x14ac:dyDescent="0.3">
      <c r="A1635" s="34">
        <v>43273</v>
      </c>
      <c r="B1635">
        <v>1159</v>
      </c>
      <c r="C1635" t="s">
        <v>1282</v>
      </c>
      <c r="D1635" t="s">
        <v>1283</v>
      </c>
      <c r="E1635">
        <v>38</v>
      </c>
      <c r="F1635" t="s">
        <v>1736</v>
      </c>
      <c r="G1635" t="s">
        <v>1308</v>
      </c>
      <c r="H1635" t="s">
        <v>1536</v>
      </c>
      <c r="I1635" s="102">
        <v>0.99930555555555556</v>
      </c>
      <c r="J1635" t="s">
        <v>1731</v>
      </c>
      <c r="K1635" s="102">
        <v>0.3888888888888889</v>
      </c>
      <c r="L1635">
        <v>8</v>
      </c>
      <c r="M1635" t="s">
        <v>1301</v>
      </c>
      <c r="N1635" t="s">
        <v>1336</v>
      </c>
      <c r="O1635" s="102">
        <v>0.52083333333333337</v>
      </c>
      <c r="P1635">
        <v>87</v>
      </c>
      <c r="Q1635">
        <v>91</v>
      </c>
      <c r="R1635" t="s">
        <v>51</v>
      </c>
      <c r="S1635">
        <v>84</v>
      </c>
      <c r="T1635" s="102">
        <v>0.39583333333333331</v>
      </c>
      <c r="U1635" t="s">
        <v>1332</v>
      </c>
      <c r="V1635">
        <v>0</v>
      </c>
      <c r="W1635" t="s">
        <v>1499</v>
      </c>
      <c r="X1635">
        <v>13</v>
      </c>
      <c r="AB1635" s="77">
        <f t="shared" si="25"/>
        <v>80</v>
      </c>
    </row>
    <row r="1636" spans="1:28" x14ac:dyDescent="0.3">
      <c r="A1636" s="34">
        <v>43274</v>
      </c>
      <c r="B1636">
        <v>1159</v>
      </c>
      <c r="C1636" t="s">
        <v>1282</v>
      </c>
      <c r="D1636" t="s">
        <v>1283</v>
      </c>
      <c r="E1636">
        <v>38</v>
      </c>
      <c r="F1636" t="s">
        <v>1729</v>
      </c>
      <c r="G1636" t="s">
        <v>1308</v>
      </c>
      <c r="H1636" t="s">
        <v>1612</v>
      </c>
      <c r="I1636" s="102">
        <v>0.20833333333333334</v>
      </c>
      <c r="J1636" t="s">
        <v>1758</v>
      </c>
      <c r="K1636" s="102">
        <v>0.34027777777777773</v>
      </c>
      <c r="L1636">
        <v>9</v>
      </c>
      <c r="M1636" t="s">
        <v>1404</v>
      </c>
      <c r="N1636" t="s">
        <v>1497</v>
      </c>
      <c r="O1636" s="102">
        <v>0.59722222222222221</v>
      </c>
      <c r="P1636">
        <v>85</v>
      </c>
      <c r="Q1636">
        <v>91</v>
      </c>
      <c r="R1636" t="s">
        <v>51</v>
      </c>
      <c r="S1636">
        <v>76</v>
      </c>
      <c r="T1636" s="102">
        <v>0.34027777777777773</v>
      </c>
      <c r="U1636" t="s">
        <v>1494</v>
      </c>
      <c r="V1636">
        <v>0</v>
      </c>
      <c r="W1636" t="s">
        <v>1525</v>
      </c>
      <c r="X1636">
        <v>24</v>
      </c>
      <c r="AB1636" s="77">
        <f t="shared" si="25"/>
        <v>90</v>
      </c>
    </row>
    <row r="1637" spans="1:28" x14ac:dyDescent="0.3">
      <c r="A1637" s="34">
        <v>43275</v>
      </c>
      <c r="B1637">
        <v>1159</v>
      </c>
      <c r="C1637" t="s">
        <v>1282</v>
      </c>
      <c r="D1637" t="s">
        <v>1283</v>
      </c>
      <c r="E1637">
        <v>38</v>
      </c>
      <c r="F1637" t="s">
        <v>1622</v>
      </c>
      <c r="G1637" t="s">
        <v>1308</v>
      </c>
      <c r="H1637" t="s">
        <v>1612</v>
      </c>
      <c r="I1637" s="102">
        <v>0.20833333333333334</v>
      </c>
      <c r="J1637" t="s">
        <v>1763</v>
      </c>
      <c r="K1637" s="102">
        <v>0.43055555555555558</v>
      </c>
      <c r="L1637">
        <v>0</v>
      </c>
      <c r="M1637" t="s">
        <v>1561</v>
      </c>
      <c r="N1637" t="s">
        <v>1336</v>
      </c>
      <c r="O1637" t="s">
        <v>51</v>
      </c>
      <c r="P1637">
        <v>86</v>
      </c>
      <c r="Q1637">
        <v>92</v>
      </c>
      <c r="R1637" s="102">
        <v>9.0277777777777776E-2</v>
      </c>
      <c r="S1637">
        <v>72</v>
      </c>
      <c r="T1637" s="102">
        <v>0.40972222222222227</v>
      </c>
      <c r="U1637" t="s">
        <v>1525</v>
      </c>
      <c r="V1637">
        <v>0</v>
      </c>
      <c r="W1637" t="s">
        <v>1565</v>
      </c>
      <c r="X1637" t="s">
        <v>51</v>
      </c>
      <c r="AB1637" s="77">
        <f t="shared" si="25"/>
        <v>0</v>
      </c>
    </row>
    <row r="1638" spans="1:28" x14ac:dyDescent="0.3">
      <c r="A1638" s="34">
        <v>43276</v>
      </c>
      <c r="B1638">
        <v>1159</v>
      </c>
      <c r="C1638" t="s">
        <v>1282</v>
      </c>
      <c r="D1638" t="s">
        <v>1283</v>
      </c>
      <c r="E1638">
        <v>38</v>
      </c>
      <c r="F1638" t="s">
        <v>1599</v>
      </c>
      <c r="G1638" t="s">
        <v>1308</v>
      </c>
      <c r="H1638" t="s">
        <v>1399</v>
      </c>
      <c r="I1638" s="102">
        <v>0.20138888888888887</v>
      </c>
      <c r="J1638" t="s">
        <v>1777</v>
      </c>
      <c r="K1638" s="102">
        <v>0.38194444444444442</v>
      </c>
      <c r="L1638">
        <v>7</v>
      </c>
      <c r="M1638" t="s">
        <v>1301</v>
      </c>
      <c r="N1638" t="s">
        <v>1354</v>
      </c>
      <c r="O1638" t="s">
        <v>51</v>
      </c>
      <c r="P1638">
        <v>86</v>
      </c>
      <c r="Q1638">
        <v>92</v>
      </c>
      <c r="R1638" s="102">
        <v>0.19444444444444445</v>
      </c>
      <c r="S1638">
        <v>76</v>
      </c>
      <c r="T1638" s="102">
        <v>0.3611111111111111</v>
      </c>
      <c r="U1638" t="s">
        <v>1713</v>
      </c>
      <c r="V1638">
        <v>23</v>
      </c>
      <c r="W1638" t="s">
        <v>1602</v>
      </c>
      <c r="X1638" t="s">
        <v>51</v>
      </c>
      <c r="AB1638" s="77">
        <f t="shared" si="25"/>
        <v>70</v>
      </c>
    </row>
    <row r="1639" spans="1:28" x14ac:dyDescent="0.3">
      <c r="A1639" s="34">
        <v>43277</v>
      </c>
      <c r="B1639">
        <v>1159</v>
      </c>
      <c r="C1639" t="s">
        <v>1282</v>
      </c>
      <c r="D1639" t="s">
        <v>1283</v>
      </c>
      <c r="E1639">
        <v>38</v>
      </c>
      <c r="F1639" t="s">
        <v>1686</v>
      </c>
      <c r="G1639" t="s">
        <v>1610</v>
      </c>
      <c r="H1639" t="s">
        <v>1403</v>
      </c>
      <c r="I1639" s="102">
        <v>0.15972222222222224</v>
      </c>
      <c r="J1639" t="s">
        <v>1777</v>
      </c>
      <c r="K1639" s="102">
        <v>0.58333333333333337</v>
      </c>
      <c r="L1639">
        <v>31</v>
      </c>
      <c r="M1639" t="s">
        <v>1301</v>
      </c>
      <c r="N1639" t="s">
        <v>1295</v>
      </c>
      <c r="O1639" s="102">
        <v>0.92361111111111116</v>
      </c>
      <c r="P1639">
        <v>89</v>
      </c>
      <c r="Q1639">
        <v>91</v>
      </c>
      <c r="R1639" t="s">
        <v>51</v>
      </c>
      <c r="S1639">
        <v>85</v>
      </c>
      <c r="T1639" s="102">
        <v>0.60416666666666663</v>
      </c>
      <c r="U1639" t="s">
        <v>1832</v>
      </c>
      <c r="V1639">
        <v>21</v>
      </c>
      <c r="W1639" t="s">
        <v>1306</v>
      </c>
      <c r="X1639">
        <v>3</v>
      </c>
      <c r="AB1639" s="77">
        <f t="shared" si="25"/>
        <v>310</v>
      </c>
    </row>
    <row r="1640" spans="1:28" x14ac:dyDescent="0.3">
      <c r="A1640" s="34">
        <v>43278</v>
      </c>
      <c r="B1640">
        <v>1159</v>
      </c>
      <c r="C1640" t="s">
        <v>1282</v>
      </c>
      <c r="D1640" t="s">
        <v>1283</v>
      </c>
      <c r="E1640">
        <v>38</v>
      </c>
      <c r="F1640" t="s">
        <v>1571</v>
      </c>
      <c r="G1640" t="s">
        <v>1352</v>
      </c>
      <c r="H1640" t="s">
        <v>1295</v>
      </c>
      <c r="I1640" s="102">
        <v>0.99930555555555556</v>
      </c>
      <c r="J1640" t="s">
        <v>1516</v>
      </c>
      <c r="K1640" s="102">
        <v>0.56944444444444442</v>
      </c>
      <c r="L1640">
        <v>29</v>
      </c>
      <c r="M1640" t="s">
        <v>1326</v>
      </c>
      <c r="N1640" t="s">
        <v>1322</v>
      </c>
      <c r="O1640" s="102">
        <v>0.15277777777777776</v>
      </c>
      <c r="P1640">
        <v>89</v>
      </c>
      <c r="Q1640">
        <v>91</v>
      </c>
      <c r="R1640" t="s">
        <v>51</v>
      </c>
      <c r="S1640">
        <v>88</v>
      </c>
      <c r="T1640" t="s">
        <v>51</v>
      </c>
      <c r="U1640" t="s">
        <v>1353</v>
      </c>
      <c r="V1640">
        <v>8</v>
      </c>
      <c r="W1640" t="s">
        <v>1663</v>
      </c>
      <c r="X1640">
        <v>0</v>
      </c>
      <c r="AB1640" s="77">
        <f t="shared" si="25"/>
        <v>290</v>
      </c>
    </row>
    <row r="1641" spans="1:28" x14ac:dyDescent="0.3">
      <c r="A1641" s="34">
        <v>43279</v>
      </c>
      <c r="B1641">
        <v>1159</v>
      </c>
      <c r="C1641" t="s">
        <v>1282</v>
      </c>
      <c r="D1641" t="s">
        <v>1283</v>
      </c>
      <c r="E1641">
        <v>38</v>
      </c>
      <c r="F1641" t="s">
        <v>1644</v>
      </c>
      <c r="G1641" t="s">
        <v>1465</v>
      </c>
      <c r="H1641" t="s">
        <v>1295</v>
      </c>
      <c r="I1641" t="s">
        <v>51</v>
      </c>
      <c r="J1641" t="s">
        <v>1677</v>
      </c>
      <c r="K1641" s="102">
        <v>0.41666666666666669</v>
      </c>
      <c r="L1641">
        <v>20</v>
      </c>
      <c r="M1641" t="s">
        <v>1288</v>
      </c>
      <c r="N1641" t="s">
        <v>1561</v>
      </c>
      <c r="O1641" s="102">
        <v>6.9444444444444441E-3</v>
      </c>
      <c r="P1641">
        <v>88</v>
      </c>
      <c r="Q1641">
        <v>91</v>
      </c>
      <c r="R1641" s="102">
        <v>0</v>
      </c>
      <c r="S1641">
        <v>84</v>
      </c>
      <c r="T1641" s="102">
        <v>0.4236111111111111</v>
      </c>
      <c r="U1641" t="s">
        <v>1690</v>
      </c>
      <c r="V1641">
        <v>0</v>
      </c>
      <c r="W1641" t="s">
        <v>1518</v>
      </c>
      <c r="X1641">
        <v>24</v>
      </c>
      <c r="AB1641" s="77">
        <f t="shared" si="25"/>
        <v>200</v>
      </c>
    </row>
    <row r="1642" spans="1:28" x14ac:dyDescent="0.3">
      <c r="A1642" s="34">
        <v>43280</v>
      </c>
      <c r="B1642">
        <v>1159</v>
      </c>
      <c r="C1642" t="s">
        <v>1282</v>
      </c>
      <c r="D1642" t="s">
        <v>1283</v>
      </c>
      <c r="E1642">
        <v>38</v>
      </c>
      <c r="F1642" t="s">
        <v>1750</v>
      </c>
      <c r="G1642" t="s">
        <v>1284</v>
      </c>
      <c r="H1642" t="s">
        <v>1586</v>
      </c>
      <c r="I1642" s="102">
        <v>0.125</v>
      </c>
      <c r="J1642" t="s">
        <v>1751</v>
      </c>
      <c r="K1642" s="102">
        <v>0.5625</v>
      </c>
      <c r="L1642">
        <v>10</v>
      </c>
      <c r="M1642" t="s">
        <v>1296</v>
      </c>
      <c r="N1642" t="s">
        <v>1319</v>
      </c>
      <c r="O1642" s="102">
        <v>0.77777777777777779</v>
      </c>
      <c r="P1642">
        <v>87</v>
      </c>
      <c r="Q1642">
        <v>91</v>
      </c>
      <c r="R1642" t="s">
        <v>51</v>
      </c>
      <c r="S1642">
        <v>83</v>
      </c>
      <c r="T1642" s="102">
        <v>0.45833333333333331</v>
      </c>
      <c r="U1642" t="s">
        <v>1518</v>
      </c>
      <c r="V1642">
        <v>0</v>
      </c>
      <c r="W1642" t="s">
        <v>1879</v>
      </c>
      <c r="X1642">
        <v>19</v>
      </c>
      <c r="AB1642" s="77">
        <f t="shared" si="25"/>
        <v>100</v>
      </c>
    </row>
    <row r="1643" spans="1:28" x14ac:dyDescent="0.3">
      <c r="A1643" s="34">
        <v>43281</v>
      </c>
      <c r="B1643">
        <v>1159</v>
      </c>
      <c r="C1643" t="s">
        <v>1282</v>
      </c>
      <c r="D1643" t="s">
        <v>1283</v>
      </c>
      <c r="E1643">
        <v>38</v>
      </c>
      <c r="F1643" t="s">
        <v>1588</v>
      </c>
      <c r="G1643" t="s">
        <v>1307</v>
      </c>
      <c r="H1643" t="s">
        <v>1527</v>
      </c>
      <c r="I1643" s="102">
        <v>0.18055555555555555</v>
      </c>
      <c r="J1643" t="s">
        <v>1751</v>
      </c>
      <c r="K1643" s="102">
        <v>0.4513888888888889</v>
      </c>
      <c r="L1643">
        <v>28</v>
      </c>
      <c r="M1643" t="s">
        <v>1329</v>
      </c>
      <c r="N1643" t="s">
        <v>1506</v>
      </c>
      <c r="O1643" s="102">
        <v>0.28472222222222221</v>
      </c>
      <c r="P1643">
        <v>89</v>
      </c>
      <c r="Q1643">
        <v>91</v>
      </c>
      <c r="R1643" t="s">
        <v>51</v>
      </c>
      <c r="S1643">
        <v>84</v>
      </c>
      <c r="T1643" s="102">
        <v>0.4375</v>
      </c>
      <c r="U1643" t="s">
        <v>1819</v>
      </c>
      <c r="V1643">
        <v>23</v>
      </c>
      <c r="W1643" t="s">
        <v>1491</v>
      </c>
      <c r="X1643">
        <v>6</v>
      </c>
      <c r="AB1643" s="77">
        <f t="shared" si="25"/>
        <v>280</v>
      </c>
    </row>
    <row r="1644" spans="1:28" x14ac:dyDescent="0.3">
      <c r="A1644" s="34">
        <v>43282</v>
      </c>
      <c r="B1644">
        <v>1159</v>
      </c>
      <c r="C1644" t="s">
        <v>1282</v>
      </c>
      <c r="D1644" t="s">
        <v>1283</v>
      </c>
      <c r="E1644">
        <v>38</v>
      </c>
      <c r="F1644" t="s">
        <v>1758</v>
      </c>
      <c r="G1644" t="s">
        <v>1554</v>
      </c>
      <c r="H1644" t="s">
        <v>1536</v>
      </c>
      <c r="I1644" s="102">
        <v>0.22222222222222221</v>
      </c>
      <c r="J1644" t="s">
        <v>1592</v>
      </c>
      <c r="K1644" s="102">
        <v>0.58333333333333337</v>
      </c>
      <c r="L1644">
        <v>28</v>
      </c>
      <c r="M1644" t="s">
        <v>1296</v>
      </c>
      <c r="N1644" t="s">
        <v>1336</v>
      </c>
      <c r="O1644" s="102">
        <v>0.86805555555555547</v>
      </c>
      <c r="P1644">
        <v>88</v>
      </c>
      <c r="Q1644">
        <v>91</v>
      </c>
      <c r="R1644" t="s">
        <v>51</v>
      </c>
      <c r="S1644">
        <v>83</v>
      </c>
      <c r="T1644" s="102">
        <v>0.65277777777777779</v>
      </c>
      <c r="U1644" t="s">
        <v>1515</v>
      </c>
      <c r="V1644">
        <v>21</v>
      </c>
      <c r="W1644" t="s">
        <v>1812</v>
      </c>
      <c r="X1644">
        <v>2</v>
      </c>
      <c r="AB1644" s="77">
        <f t="shared" si="25"/>
        <v>280</v>
      </c>
    </row>
    <row r="1645" spans="1:28" x14ac:dyDescent="0.3">
      <c r="A1645" s="34">
        <v>43283</v>
      </c>
      <c r="B1645">
        <v>1159</v>
      </c>
      <c r="C1645" t="s">
        <v>1282</v>
      </c>
      <c r="D1645" t="s">
        <v>1283</v>
      </c>
      <c r="E1645">
        <v>38</v>
      </c>
      <c r="F1645" t="s">
        <v>1741</v>
      </c>
      <c r="G1645" t="s">
        <v>1308</v>
      </c>
      <c r="H1645" t="s">
        <v>1669</v>
      </c>
      <c r="I1645" s="102">
        <v>0.22222222222222221</v>
      </c>
      <c r="J1645" t="s">
        <v>1776</v>
      </c>
      <c r="K1645" s="102">
        <v>0.43055555555555558</v>
      </c>
      <c r="L1645">
        <v>7</v>
      </c>
      <c r="M1645" t="s">
        <v>1326</v>
      </c>
      <c r="N1645" t="s">
        <v>1404</v>
      </c>
      <c r="O1645" s="102">
        <v>0.75</v>
      </c>
      <c r="P1645">
        <v>87</v>
      </c>
      <c r="Q1645">
        <v>91</v>
      </c>
      <c r="R1645" t="s">
        <v>51</v>
      </c>
      <c r="S1645">
        <v>75</v>
      </c>
      <c r="T1645" s="102">
        <v>0.43055555555555558</v>
      </c>
      <c r="U1645" t="s">
        <v>1874</v>
      </c>
      <c r="V1645">
        <v>24</v>
      </c>
      <c r="W1645" t="s">
        <v>1548</v>
      </c>
      <c r="X1645">
        <v>3</v>
      </c>
      <c r="AB1645" s="77">
        <f t="shared" si="25"/>
        <v>70</v>
      </c>
    </row>
    <row r="1646" spans="1:28" x14ac:dyDescent="0.3">
      <c r="A1646" s="34">
        <v>43284</v>
      </c>
      <c r="B1646">
        <v>1159</v>
      </c>
      <c r="C1646" t="s">
        <v>1282</v>
      </c>
      <c r="D1646" t="s">
        <v>1283</v>
      </c>
      <c r="E1646">
        <v>38</v>
      </c>
      <c r="F1646" t="s">
        <v>1677</v>
      </c>
      <c r="G1646" t="s">
        <v>1948</v>
      </c>
      <c r="H1646" t="s">
        <v>1728</v>
      </c>
      <c r="I1646" s="102">
        <v>7.6388888888888895E-2</v>
      </c>
      <c r="J1646" t="s">
        <v>1365</v>
      </c>
      <c r="K1646" s="102">
        <v>0.53472222222222221</v>
      </c>
      <c r="L1646">
        <v>29</v>
      </c>
      <c r="M1646" t="s">
        <v>1335</v>
      </c>
      <c r="N1646" t="s">
        <v>1384</v>
      </c>
      <c r="O1646" s="102">
        <v>5.5555555555555552E-2</v>
      </c>
      <c r="P1646">
        <v>85</v>
      </c>
      <c r="Q1646">
        <v>90</v>
      </c>
      <c r="R1646" t="s">
        <v>51</v>
      </c>
      <c r="S1646">
        <v>80</v>
      </c>
      <c r="T1646" s="102">
        <v>0.56944444444444442</v>
      </c>
      <c r="U1646" t="s">
        <v>1713</v>
      </c>
      <c r="V1646" t="s">
        <v>51</v>
      </c>
      <c r="W1646" t="s">
        <v>1565</v>
      </c>
      <c r="X1646">
        <v>2</v>
      </c>
      <c r="AB1646" s="77">
        <f t="shared" si="25"/>
        <v>290</v>
      </c>
    </row>
    <row r="1647" spans="1:28" x14ac:dyDescent="0.3">
      <c r="A1647" s="34">
        <v>43285</v>
      </c>
      <c r="B1647">
        <v>1159</v>
      </c>
      <c r="C1647" t="s">
        <v>1282</v>
      </c>
      <c r="D1647" t="s">
        <v>1283</v>
      </c>
      <c r="E1647">
        <v>38</v>
      </c>
      <c r="G1647" t="s">
        <v>2134</v>
      </c>
      <c r="AB1647" s="77">
        <f t="shared" si="25"/>
        <v>0</v>
      </c>
    </row>
    <row r="1648" spans="1:28" x14ac:dyDescent="0.3">
      <c r="A1648" s="34">
        <v>43286</v>
      </c>
      <c r="B1648">
        <v>1159</v>
      </c>
      <c r="C1648" t="s">
        <v>1282</v>
      </c>
      <c r="D1648" t="s">
        <v>1283</v>
      </c>
      <c r="E1648">
        <v>38</v>
      </c>
      <c r="F1648" t="s">
        <v>1644</v>
      </c>
      <c r="G1648" t="s">
        <v>1358</v>
      </c>
      <c r="H1648" t="s">
        <v>1321</v>
      </c>
      <c r="I1648" s="102">
        <v>0.10416666666666667</v>
      </c>
      <c r="J1648" t="s">
        <v>1751</v>
      </c>
      <c r="K1648" s="102">
        <v>0.65277777777777779</v>
      </c>
      <c r="L1648">
        <v>28</v>
      </c>
      <c r="M1648" t="s">
        <v>1329</v>
      </c>
      <c r="N1648" t="s">
        <v>1380</v>
      </c>
      <c r="O1648" s="102">
        <v>0.40277777777777773</v>
      </c>
      <c r="P1648">
        <v>84</v>
      </c>
      <c r="Q1648">
        <v>91</v>
      </c>
      <c r="R1648" t="s">
        <v>51</v>
      </c>
      <c r="S1648">
        <v>80</v>
      </c>
      <c r="T1648" s="102">
        <v>0.52083333333333337</v>
      </c>
      <c r="U1648" t="s">
        <v>1650</v>
      </c>
      <c r="V1648">
        <v>21</v>
      </c>
      <c r="W1648" t="s">
        <v>1393</v>
      </c>
      <c r="X1648">
        <v>4</v>
      </c>
      <c r="AB1648" s="77">
        <f t="shared" si="25"/>
        <v>280</v>
      </c>
    </row>
    <row r="1649" spans="1:28" x14ac:dyDescent="0.3">
      <c r="A1649" s="34">
        <v>43287</v>
      </c>
      <c r="B1649">
        <v>1159</v>
      </c>
      <c r="C1649" t="s">
        <v>1282</v>
      </c>
      <c r="D1649" t="s">
        <v>1283</v>
      </c>
      <c r="E1649">
        <v>38</v>
      </c>
      <c r="F1649" t="s">
        <v>1400</v>
      </c>
      <c r="G1649" t="s">
        <v>1308</v>
      </c>
      <c r="H1649" t="s">
        <v>1583</v>
      </c>
      <c r="I1649" t="s">
        <v>51</v>
      </c>
      <c r="J1649" t="s">
        <v>1694</v>
      </c>
      <c r="K1649" s="102">
        <v>0.53472222222222221</v>
      </c>
      <c r="L1649">
        <v>16</v>
      </c>
      <c r="M1649" t="s">
        <v>1288</v>
      </c>
      <c r="N1649" t="s">
        <v>1297</v>
      </c>
      <c r="O1649" s="102">
        <v>0.97222222222222221</v>
      </c>
      <c r="P1649">
        <v>85</v>
      </c>
      <c r="Q1649">
        <v>90</v>
      </c>
      <c r="R1649" t="s">
        <v>51</v>
      </c>
      <c r="S1649">
        <v>82</v>
      </c>
      <c r="T1649" t="s">
        <v>51</v>
      </c>
      <c r="U1649" t="s">
        <v>1579</v>
      </c>
      <c r="V1649">
        <v>0</v>
      </c>
      <c r="W1649" t="s">
        <v>1773</v>
      </c>
      <c r="X1649">
        <v>24</v>
      </c>
      <c r="AB1649" s="77">
        <f t="shared" si="25"/>
        <v>160</v>
      </c>
    </row>
    <row r="1650" spans="1:28" x14ac:dyDescent="0.3">
      <c r="A1650" s="34">
        <v>43288</v>
      </c>
      <c r="B1650">
        <v>1159</v>
      </c>
      <c r="C1650" t="s">
        <v>1282</v>
      </c>
      <c r="D1650" t="s">
        <v>1283</v>
      </c>
      <c r="E1650">
        <v>38</v>
      </c>
      <c r="F1650" t="s">
        <v>1753</v>
      </c>
      <c r="G1650" t="s">
        <v>1465</v>
      </c>
      <c r="H1650" t="s">
        <v>1315</v>
      </c>
      <c r="I1650" s="102">
        <v>0.16666666666666666</v>
      </c>
      <c r="J1650" t="s">
        <v>1693</v>
      </c>
      <c r="K1650" s="102">
        <v>0.52777777777777779</v>
      </c>
      <c r="L1650">
        <v>7</v>
      </c>
      <c r="M1650" t="s">
        <v>1335</v>
      </c>
      <c r="N1650" t="s">
        <v>1391</v>
      </c>
      <c r="O1650" s="102">
        <v>0.46527777777777773</v>
      </c>
      <c r="P1650">
        <v>87</v>
      </c>
      <c r="Q1650">
        <v>90</v>
      </c>
      <c r="R1650" t="s">
        <v>51</v>
      </c>
      <c r="S1650">
        <v>84</v>
      </c>
      <c r="T1650" s="102">
        <v>0.375</v>
      </c>
      <c r="U1650" t="s">
        <v>1494</v>
      </c>
      <c r="V1650">
        <v>1</v>
      </c>
      <c r="W1650" t="s">
        <v>1547</v>
      </c>
      <c r="X1650">
        <v>4</v>
      </c>
      <c r="AB1650" s="77">
        <f t="shared" si="25"/>
        <v>70</v>
      </c>
    </row>
    <row r="1651" spans="1:28" x14ac:dyDescent="0.3">
      <c r="A1651" s="34">
        <v>43289</v>
      </c>
      <c r="B1651">
        <v>1159</v>
      </c>
      <c r="C1651" t="s">
        <v>1282</v>
      </c>
      <c r="D1651" t="s">
        <v>1283</v>
      </c>
      <c r="E1651">
        <v>38</v>
      </c>
      <c r="F1651" t="s">
        <v>1584</v>
      </c>
      <c r="G1651" t="s">
        <v>1308</v>
      </c>
      <c r="H1651" t="s">
        <v>1623</v>
      </c>
      <c r="I1651" s="102">
        <v>0.99930555555555556</v>
      </c>
      <c r="J1651" t="s">
        <v>1592</v>
      </c>
      <c r="K1651" s="102">
        <v>0.52083333333333337</v>
      </c>
      <c r="L1651">
        <v>31</v>
      </c>
      <c r="M1651" t="s">
        <v>1703</v>
      </c>
      <c r="N1651" t="s">
        <v>1289</v>
      </c>
      <c r="O1651" s="102">
        <v>0.50694444444444442</v>
      </c>
      <c r="P1651">
        <v>89</v>
      </c>
      <c r="Q1651">
        <v>91</v>
      </c>
      <c r="R1651" t="s">
        <v>51</v>
      </c>
      <c r="S1651">
        <v>88</v>
      </c>
      <c r="T1651" t="s">
        <v>51</v>
      </c>
      <c r="U1651" t="s">
        <v>1487</v>
      </c>
      <c r="V1651">
        <v>23</v>
      </c>
      <c r="W1651" t="s">
        <v>1393</v>
      </c>
      <c r="X1651">
        <v>3</v>
      </c>
      <c r="AB1651" s="77">
        <f t="shared" si="25"/>
        <v>310</v>
      </c>
    </row>
    <row r="1652" spans="1:28" x14ac:dyDescent="0.3">
      <c r="A1652" s="34">
        <v>43290</v>
      </c>
      <c r="B1652">
        <v>1159</v>
      </c>
      <c r="C1652" t="s">
        <v>1282</v>
      </c>
      <c r="D1652" t="s">
        <v>1283</v>
      </c>
      <c r="E1652">
        <v>38</v>
      </c>
      <c r="F1652" t="s">
        <v>1730</v>
      </c>
      <c r="G1652" t="s">
        <v>1308</v>
      </c>
      <c r="H1652" t="s">
        <v>1704</v>
      </c>
      <c r="I1652" s="102">
        <v>0.23611111111111113</v>
      </c>
      <c r="J1652" t="s">
        <v>1767</v>
      </c>
      <c r="K1652" s="102">
        <v>0.71527777777777779</v>
      </c>
      <c r="L1652">
        <v>31</v>
      </c>
      <c r="M1652" t="s">
        <v>1296</v>
      </c>
      <c r="N1652" t="s">
        <v>1297</v>
      </c>
      <c r="O1652" s="102">
        <v>0.60416666666666663</v>
      </c>
      <c r="P1652">
        <v>88</v>
      </c>
      <c r="Q1652">
        <v>91</v>
      </c>
      <c r="R1652" t="s">
        <v>51</v>
      </c>
      <c r="S1652">
        <v>85</v>
      </c>
      <c r="T1652" s="102">
        <v>0.31944444444444448</v>
      </c>
      <c r="U1652" t="s">
        <v>1494</v>
      </c>
      <c r="V1652">
        <v>11</v>
      </c>
      <c r="W1652" t="s">
        <v>1662</v>
      </c>
      <c r="X1652">
        <v>18</v>
      </c>
      <c r="AB1652" s="77">
        <f t="shared" si="25"/>
        <v>310</v>
      </c>
    </row>
    <row r="1653" spans="1:28" x14ac:dyDescent="0.3">
      <c r="A1653" s="34">
        <v>43291</v>
      </c>
      <c r="B1653">
        <v>1159</v>
      </c>
      <c r="C1653" t="s">
        <v>1282</v>
      </c>
      <c r="D1653" t="s">
        <v>1283</v>
      </c>
      <c r="E1653">
        <v>38</v>
      </c>
      <c r="F1653" t="s">
        <v>1550</v>
      </c>
      <c r="G1653" t="s">
        <v>1308</v>
      </c>
      <c r="H1653" t="s">
        <v>1704</v>
      </c>
      <c r="I1653" s="102">
        <v>0.23611111111111113</v>
      </c>
      <c r="J1653" t="s">
        <v>1899</v>
      </c>
      <c r="K1653" s="102">
        <v>0.59722222222222221</v>
      </c>
      <c r="L1653">
        <v>31</v>
      </c>
      <c r="M1653" t="s">
        <v>1288</v>
      </c>
      <c r="N1653" t="s">
        <v>1404</v>
      </c>
      <c r="O1653" s="102">
        <v>0.58333333333333337</v>
      </c>
      <c r="P1653">
        <v>86</v>
      </c>
      <c r="Q1653">
        <v>90</v>
      </c>
      <c r="R1653" t="s">
        <v>51</v>
      </c>
      <c r="S1653">
        <v>79</v>
      </c>
      <c r="T1653" s="102">
        <v>0.33333333333333331</v>
      </c>
      <c r="U1653" t="s">
        <v>1639</v>
      </c>
      <c r="V1653">
        <v>0</v>
      </c>
      <c r="W1653" t="s">
        <v>1690</v>
      </c>
      <c r="X1653">
        <v>24</v>
      </c>
      <c r="AB1653" s="77">
        <f t="shared" si="25"/>
        <v>310</v>
      </c>
    </row>
    <row r="1654" spans="1:28" x14ac:dyDescent="0.3">
      <c r="A1654" s="34">
        <v>43292</v>
      </c>
      <c r="B1654">
        <v>1159</v>
      </c>
      <c r="C1654" t="s">
        <v>1282</v>
      </c>
      <c r="D1654" t="s">
        <v>1283</v>
      </c>
      <c r="E1654">
        <v>38</v>
      </c>
      <c r="F1654" t="s">
        <v>1723</v>
      </c>
      <c r="G1654" t="s">
        <v>2135</v>
      </c>
      <c r="H1654" t="s">
        <v>1583</v>
      </c>
      <c r="I1654" s="102">
        <v>0.20833333333333334</v>
      </c>
      <c r="J1654" t="s">
        <v>1765</v>
      </c>
      <c r="K1654" s="102">
        <v>0.54166666666666663</v>
      </c>
      <c r="L1654">
        <v>0</v>
      </c>
      <c r="M1654" t="s">
        <v>1326</v>
      </c>
      <c r="N1654" t="s">
        <v>1434</v>
      </c>
      <c r="O1654" s="102">
        <v>0.78472222222222221</v>
      </c>
      <c r="P1654">
        <v>86</v>
      </c>
      <c r="Q1654">
        <v>90</v>
      </c>
      <c r="R1654" t="s">
        <v>51</v>
      </c>
      <c r="S1654">
        <v>81</v>
      </c>
      <c r="T1654" s="102">
        <v>0.33333333333333331</v>
      </c>
      <c r="U1654" t="s">
        <v>1690</v>
      </c>
      <c r="V1654">
        <v>0</v>
      </c>
      <c r="W1654" t="s">
        <v>1787</v>
      </c>
      <c r="X1654" t="s">
        <v>51</v>
      </c>
      <c r="AB1654" s="77">
        <f t="shared" si="25"/>
        <v>0</v>
      </c>
    </row>
    <row r="1655" spans="1:28" x14ac:dyDescent="0.3">
      <c r="A1655" s="34">
        <v>43293</v>
      </c>
      <c r="B1655">
        <v>1159</v>
      </c>
      <c r="C1655" t="s">
        <v>1282</v>
      </c>
      <c r="D1655" t="s">
        <v>1283</v>
      </c>
      <c r="E1655">
        <v>38</v>
      </c>
      <c r="F1655" t="s">
        <v>1753</v>
      </c>
      <c r="G1655" t="s">
        <v>1308</v>
      </c>
      <c r="H1655" t="s">
        <v>1583</v>
      </c>
      <c r="I1655" s="102">
        <v>4.1666666666666664E-2</v>
      </c>
      <c r="J1655" t="s">
        <v>1592</v>
      </c>
      <c r="K1655" s="102">
        <v>0.69444444444444453</v>
      </c>
      <c r="L1655">
        <v>3</v>
      </c>
      <c r="M1655" t="s">
        <v>1288</v>
      </c>
      <c r="N1655" t="s">
        <v>1440</v>
      </c>
      <c r="O1655" s="102">
        <v>0.82638888888888884</v>
      </c>
      <c r="P1655">
        <v>87</v>
      </c>
      <c r="Q1655">
        <v>91</v>
      </c>
      <c r="R1655" t="s">
        <v>51</v>
      </c>
      <c r="S1655">
        <v>82</v>
      </c>
      <c r="T1655" t="s">
        <v>51</v>
      </c>
      <c r="U1655" t="s">
        <v>1298</v>
      </c>
      <c r="V1655">
        <v>22</v>
      </c>
      <c r="W1655" t="s">
        <v>1567</v>
      </c>
      <c r="X1655">
        <v>4</v>
      </c>
      <c r="AB1655" s="77">
        <f t="shared" si="25"/>
        <v>30</v>
      </c>
    </row>
    <row r="1656" spans="1:28" x14ac:dyDescent="0.3">
      <c r="A1656" s="34">
        <v>43294</v>
      </c>
      <c r="B1656">
        <v>1159</v>
      </c>
      <c r="C1656" t="s">
        <v>1282</v>
      </c>
      <c r="D1656" t="s">
        <v>1283</v>
      </c>
      <c r="E1656">
        <v>38</v>
      </c>
      <c r="F1656" t="s">
        <v>1785</v>
      </c>
      <c r="G1656" t="s">
        <v>1293</v>
      </c>
      <c r="H1656" t="s">
        <v>1328</v>
      </c>
      <c r="I1656" s="102">
        <v>0.21527777777777779</v>
      </c>
      <c r="J1656" t="s">
        <v>1592</v>
      </c>
      <c r="K1656" s="102">
        <v>0.5625</v>
      </c>
      <c r="L1656">
        <v>8</v>
      </c>
      <c r="M1656" t="s">
        <v>1326</v>
      </c>
      <c r="N1656" t="s">
        <v>1436</v>
      </c>
      <c r="O1656" s="102">
        <v>0.46527777777777773</v>
      </c>
      <c r="P1656">
        <v>85</v>
      </c>
      <c r="Q1656">
        <v>91</v>
      </c>
      <c r="R1656" t="s">
        <v>51</v>
      </c>
      <c r="S1656">
        <v>74</v>
      </c>
      <c r="T1656" s="102">
        <v>0.38194444444444442</v>
      </c>
      <c r="U1656" t="s">
        <v>1312</v>
      </c>
      <c r="V1656">
        <v>21</v>
      </c>
      <c r="W1656" t="s">
        <v>1565</v>
      </c>
      <c r="X1656">
        <v>17</v>
      </c>
      <c r="AB1656" s="77">
        <f t="shared" si="25"/>
        <v>80</v>
      </c>
    </row>
    <row r="1657" spans="1:28" x14ac:dyDescent="0.3">
      <c r="A1657" s="34">
        <v>43295</v>
      </c>
      <c r="B1657">
        <v>1159</v>
      </c>
      <c r="C1657" t="s">
        <v>1282</v>
      </c>
      <c r="D1657" t="s">
        <v>1283</v>
      </c>
      <c r="E1657">
        <v>38</v>
      </c>
      <c r="F1657" t="s">
        <v>1763</v>
      </c>
      <c r="G1657" t="s">
        <v>1308</v>
      </c>
      <c r="H1657" t="s">
        <v>1674</v>
      </c>
      <c r="I1657" s="102">
        <v>0.19444444444444445</v>
      </c>
      <c r="J1657" t="s">
        <v>1732</v>
      </c>
      <c r="K1657" s="102">
        <v>0.5</v>
      </c>
      <c r="L1657">
        <v>30</v>
      </c>
      <c r="M1657" t="s">
        <v>1335</v>
      </c>
      <c r="N1657" t="s">
        <v>1404</v>
      </c>
      <c r="O1657" s="102">
        <v>0.39583333333333331</v>
      </c>
      <c r="P1657">
        <v>84</v>
      </c>
      <c r="Q1657">
        <v>90</v>
      </c>
      <c r="R1657" t="s">
        <v>51</v>
      </c>
      <c r="S1657">
        <v>76</v>
      </c>
      <c r="T1657" s="102">
        <v>0.34027777777777773</v>
      </c>
      <c r="U1657" t="s">
        <v>1366</v>
      </c>
      <c r="V1657">
        <v>1</v>
      </c>
      <c r="W1657" t="s">
        <v>1545</v>
      </c>
      <c r="X1657">
        <v>17</v>
      </c>
      <c r="AB1657" s="77">
        <f t="shared" si="25"/>
        <v>300</v>
      </c>
    </row>
    <row r="1658" spans="1:28" x14ac:dyDescent="0.3">
      <c r="A1658" s="34">
        <v>43296</v>
      </c>
      <c r="B1658">
        <v>1159</v>
      </c>
      <c r="C1658" t="s">
        <v>1282</v>
      </c>
      <c r="D1658" t="s">
        <v>1283</v>
      </c>
      <c r="E1658">
        <v>38</v>
      </c>
      <c r="F1658" t="s">
        <v>1584</v>
      </c>
      <c r="G1658" t="s">
        <v>1345</v>
      </c>
      <c r="H1658" t="s">
        <v>1696</v>
      </c>
      <c r="I1658" s="102">
        <v>0.20138888888888887</v>
      </c>
      <c r="J1658" t="s">
        <v>1693</v>
      </c>
      <c r="K1658" s="102">
        <v>0.51388888888888895</v>
      </c>
      <c r="L1658">
        <v>29</v>
      </c>
      <c r="M1658" t="s">
        <v>1561</v>
      </c>
      <c r="N1658" t="s">
        <v>1354</v>
      </c>
      <c r="O1658" s="102">
        <v>0.79861111111111116</v>
      </c>
      <c r="P1658">
        <v>89</v>
      </c>
      <c r="Q1658">
        <v>90</v>
      </c>
      <c r="R1658" t="s">
        <v>51</v>
      </c>
      <c r="S1658">
        <v>78</v>
      </c>
      <c r="T1658" s="102">
        <v>0.98611111111111116</v>
      </c>
      <c r="U1658" t="s">
        <v>1707</v>
      </c>
      <c r="V1658">
        <v>23</v>
      </c>
      <c r="W1658" t="s">
        <v>1787</v>
      </c>
      <c r="X1658">
        <v>3</v>
      </c>
      <c r="AB1658" s="77">
        <f t="shared" si="25"/>
        <v>290</v>
      </c>
    </row>
    <row r="1659" spans="1:28" x14ac:dyDescent="0.3">
      <c r="A1659" s="34">
        <v>43297</v>
      </c>
      <c r="B1659">
        <v>1159</v>
      </c>
      <c r="C1659" t="s">
        <v>1282</v>
      </c>
      <c r="D1659" t="s">
        <v>1283</v>
      </c>
      <c r="E1659">
        <v>38</v>
      </c>
      <c r="F1659" t="s">
        <v>1758</v>
      </c>
      <c r="G1659" t="s">
        <v>1352</v>
      </c>
      <c r="H1659" t="s">
        <v>1622</v>
      </c>
      <c r="I1659" s="102">
        <v>0.28472222222222221</v>
      </c>
      <c r="J1659" t="s">
        <v>1889</v>
      </c>
      <c r="K1659" s="102">
        <v>0.625</v>
      </c>
      <c r="L1659">
        <v>27</v>
      </c>
      <c r="M1659" t="s">
        <v>1396</v>
      </c>
      <c r="N1659" t="s">
        <v>1544</v>
      </c>
      <c r="O1659" s="102">
        <v>9.7222222222222224E-2</v>
      </c>
      <c r="P1659">
        <v>82</v>
      </c>
      <c r="Q1659">
        <v>89</v>
      </c>
      <c r="R1659" s="102">
        <v>0.3263888888888889</v>
      </c>
      <c r="S1659">
        <v>73</v>
      </c>
      <c r="T1659" s="102">
        <v>0.60416666666666663</v>
      </c>
      <c r="U1659" t="s">
        <v>1708</v>
      </c>
      <c r="V1659" t="s">
        <v>51</v>
      </c>
      <c r="W1659" t="s">
        <v>1525</v>
      </c>
      <c r="X1659" t="s">
        <v>51</v>
      </c>
      <c r="AB1659" s="77">
        <f t="shared" si="25"/>
        <v>270</v>
      </c>
    </row>
    <row r="1660" spans="1:28" x14ac:dyDescent="0.3">
      <c r="A1660" s="34">
        <v>43298</v>
      </c>
      <c r="B1660">
        <v>1159</v>
      </c>
      <c r="C1660" t="s">
        <v>1282</v>
      </c>
      <c r="D1660" t="s">
        <v>1283</v>
      </c>
      <c r="E1660">
        <v>38</v>
      </c>
      <c r="F1660" t="s">
        <v>1749</v>
      </c>
      <c r="G1660" t="s">
        <v>1308</v>
      </c>
      <c r="H1660" t="s">
        <v>1583</v>
      </c>
      <c r="I1660" s="102">
        <v>0.20833333333333334</v>
      </c>
      <c r="J1660" t="s">
        <v>1889</v>
      </c>
      <c r="K1660" s="102">
        <v>0.625</v>
      </c>
      <c r="L1660">
        <v>2</v>
      </c>
      <c r="M1660" t="s">
        <v>1296</v>
      </c>
      <c r="N1660" t="s">
        <v>1310</v>
      </c>
      <c r="O1660" s="102">
        <v>0.4861111111111111</v>
      </c>
      <c r="P1660">
        <v>84</v>
      </c>
      <c r="Q1660">
        <v>90</v>
      </c>
      <c r="R1660" t="s">
        <v>51</v>
      </c>
      <c r="S1660">
        <v>78</v>
      </c>
      <c r="T1660" s="102">
        <v>0.34027777777777773</v>
      </c>
      <c r="U1660" t="s">
        <v>1727</v>
      </c>
      <c r="V1660">
        <v>0</v>
      </c>
      <c r="W1660" t="s">
        <v>1619</v>
      </c>
      <c r="X1660">
        <v>24</v>
      </c>
      <c r="AB1660" s="77">
        <f t="shared" si="25"/>
        <v>20</v>
      </c>
    </row>
    <row r="1661" spans="1:28" x14ac:dyDescent="0.3">
      <c r="A1661" s="34">
        <v>43299</v>
      </c>
      <c r="B1661">
        <v>1159</v>
      </c>
      <c r="C1661" t="s">
        <v>1282</v>
      </c>
      <c r="D1661" t="s">
        <v>1283</v>
      </c>
      <c r="E1661">
        <v>38</v>
      </c>
      <c r="F1661" t="s">
        <v>1766</v>
      </c>
      <c r="G1661" t="s">
        <v>1703</v>
      </c>
      <c r="H1661" t="s">
        <v>1736</v>
      </c>
      <c r="I1661" s="102">
        <v>0.20833333333333334</v>
      </c>
      <c r="J1661" t="s">
        <v>1754</v>
      </c>
      <c r="K1661" s="102">
        <v>0.39583333333333331</v>
      </c>
      <c r="L1661">
        <v>7</v>
      </c>
      <c r="M1661" t="s">
        <v>1296</v>
      </c>
      <c r="N1661" t="s">
        <v>1436</v>
      </c>
      <c r="O1661" s="102">
        <v>0.44444444444444442</v>
      </c>
      <c r="P1661">
        <v>87</v>
      </c>
      <c r="Q1661">
        <v>89</v>
      </c>
      <c r="R1661" t="s">
        <v>51</v>
      </c>
      <c r="S1661">
        <v>85</v>
      </c>
      <c r="T1661" s="102">
        <v>0.31944444444444448</v>
      </c>
      <c r="U1661" t="s">
        <v>1477</v>
      </c>
      <c r="V1661">
        <v>22</v>
      </c>
      <c r="W1661" t="s">
        <v>1379</v>
      </c>
      <c r="X1661">
        <v>6</v>
      </c>
      <c r="AB1661" s="77">
        <f t="shared" si="25"/>
        <v>70</v>
      </c>
    </row>
    <row r="1662" spans="1:28" x14ac:dyDescent="0.3">
      <c r="A1662" s="34">
        <v>43300</v>
      </c>
      <c r="B1662">
        <v>1159</v>
      </c>
      <c r="C1662" t="s">
        <v>1282</v>
      </c>
      <c r="D1662" t="s">
        <v>1283</v>
      </c>
      <c r="E1662">
        <v>38</v>
      </c>
      <c r="F1662" t="s">
        <v>1749</v>
      </c>
      <c r="G1662" t="s">
        <v>1453</v>
      </c>
      <c r="H1662" t="s">
        <v>1385</v>
      </c>
      <c r="I1662" s="102">
        <v>0.95833333333333337</v>
      </c>
      <c r="J1662" t="s">
        <v>1694</v>
      </c>
      <c r="K1662" s="102">
        <v>0.52083333333333337</v>
      </c>
      <c r="L1662">
        <v>33</v>
      </c>
      <c r="M1662" t="s">
        <v>1435</v>
      </c>
      <c r="N1662" t="s">
        <v>1294</v>
      </c>
      <c r="O1662" s="102">
        <v>0.79861111111111116</v>
      </c>
      <c r="P1662">
        <v>88</v>
      </c>
      <c r="Q1662">
        <v>90</v>
      </c>
      <c r="R1662" t="s">
        <v>51</v>
      </c>
      <c r="S1662">
        <v>85</v>
      </c>
      <c r="T1662" t="s">
        <v>51</v>
      </c>
      <c r="U1662" t="s">
        <v>1353</v>
      </c>
      <c r="V1662">
        <v>21</v>
      </c>
      <c r="W1662" t="s">
        <v>1545</v>
      </c>
      <c r="X1662">
        <v>9</v>
      </c>
      <c r="AB1662" s="77">
        <f t="shared" si="25"/>
        <v>330</v>
      </c>
    </row>
    <row r="1663" spans="1:28" x14ac:dyDescent="0.3">
      <c r="A1663" s="34">
        <v>43301</v>
      </c>
      <c r="B1663">
        <v>1159</v>
      </c>
      <c r="C1663" t="s">
        <v>1282</v>
      </c>
      <c r="D1663" t="s">
        <v>1283</v>
      </c>
      <c r="E1663">
        <v>38</v>
      </c>
      <c r="F1663" t="s">
        <v>1563</v>
      </c>
      <c r="G1663" t="s">
        <v>1481</v>
      </c>
      <c r="H1663" t="s">
        <v>1536</v>
      </c>
      <c r="I1663" s="102">
        <v>0.97916666666666663</v>
      </c>
      <c r="J1663" t="s">
        <v>1400</v>
      </c>
      <c r="K1663" s="102">
        <v>0.67361111111111116</v>
      </c>
      <c r="L1663">
        <v>27</v>
      </c>
      <c r="M1663" t="s">
        <v>1288</v>
      </c>
      <c r="N1663" t="s">
        <v>1456</v>
      </c>
      <c r="O1663" s="102">
        <v>0.15277777777777776</v>
      </c>
      <c r="P1663">
        <v>88</v>
      </c>
      <c r="Q1663">
        <v>90</v>
      </c>
      <c r="R1663" t="s">
        <v>51</v>
      </c>
      <c r="S1663">
        <v>83</v>
      </c>
      <c r="T1663" s="102">
        <v>0.77083333333333337</v>
      </c>
      <c r="U1663" t="s">
        <v>1373</v>
      </c>
      <c r="V1663">
        <v>14</v>
      </c>
      <c r="W1663" t="s">
        <v>1620</v>
      </c>
      <c r="X1663">
        <v>4</v>
      </c>
      <c r="AB1663" s="77">
        <f t="shared" si="25"/>
        <v>270</v>
      </c>
    </row>
    <row r="1664" spans="1:28" x14ac:dyDescent="0.3">
      <c r="A1664" s="34">
        <v>43302</v>
      </c>
      <c r="B1664">
        <v>1159</v>
      </c>
      <c r="C1664" t="s">
        <v>1282</v>
      </c>
      <c r="D1664" t="s">
        <v>1283</v>
      </c>
      <c r="E1664">
        <v>38</v>
      </c>
      <c r="F1664" t="s">
        <v>1704</v>
      </c>
      <c r="G1664" t="s">
        <v>1388</v>
      </c>
      <c r="H1664" t="s">
        <v>1478</v>
      </c>
      <c r="I1664" s="102">
        <v>0.22222222222222221</v>
      </c>
      <c r="J1664" t="s">
        <v>1777</v>
      </c>
      <c r="K1664" s="102">
        <v>0.50694444444444442</v>
      </c>
      <c r="L1664">
        <v>31</v>
      </c>
      <c r="M1664" t="s">
        <v>1296</v>
      </c>
      <c r="N1664" t="s">
        <v>1327</v>
      </c>
      <c r="O1664" s="102">
        <v>0.61805555555555558</v>
      </c>
      <c r="P1664">
        <v>86</v>
      </c>
      <c r="Q1664">
        <v>90</v>
      </c>
      <c r="R1664" t="s">
        <v>51</v>
      </c>
      <c r="S1664">
        <v>79</v>
      </c>
      <c r="T1664" t="s">
        <v>51</v>
      </c>
      <c r="U1664" t="s">
        <v>1564</v>
      </c>
      <c r="V1664">
        <v>0</v>
      </c>
      <c r="W1664" t="s">
        <v>1619</v>
      </c>
      <c r="X1664">
        <v>19</v>
      </c>
      <c r="AB1664" s="77">
        <f t="shared" si="25"/>
        <v>310</v>
      </c>
    </row>
    <row r="1665" spans="1:28" x14ac:dyDescent="0.3">
      <c r="A1665" s="34">
        <v>43303</v>
      </c>
      <c r="B1665">
        <v>1159</v>
      </c>
      <c r="C1665" t="s">
        <v>1282</v>
      </c>
      <c r="D1665" t="s">
        <v>1283</v>
      </c>
      <c r="E1665">
        <v>38</v>
      </c>
      <c r="F1665" t="s">
        <v>1516</v>
      </c>
      <c r="G1665" t="s">
        <v>1308</v>
      </c>
      <c r="H1665" t="s">
        <v>1328</v>
      </c>
      <c r="I1665" s="102">
        <v>1.3888888888888888E-2</v>
      </c>
      <c r="J1665" t="s">
        <v>1744</v>
      </c>
      <c r="K1665" s="102">
        <v>0.64583333333333337</v>
      </c>
      <c r="L1665">
        <v>30</v>
      </c>
      <c r="M1665" t="s">
        <v>1288</v>
      </c>
      <c r="N1665" t="s">
        <v>1456</v>
      </c>
      <c r="O1665" s="102">
        <v>0.47222222222222227</v>
      </c>
      <c r="P1665">
        <v>86</v>
      </c>
      <c r="Q1665">
        <v>91</v>
      </c>
      <c r="R1665" t="s">
        <v>51</v>
      </c>
      <c r="S1665">
        <v>80</v>
      </c>
      <c r="T1665" s="102">
        <v>0.61111111111111105</v>
      </c>
      <c r="U1665" t="s">
        <v>1660</v>
      </c>
      <c r="V1665">
        <v>21</v>
      </c>
      <c r="W1665" t="s">
        <v>1778</v>
      </c>
      <c r="X1665" t="s">
        <v>51</v>
      </c>
      <c r="AB1665" s="77">
        <f t="shared" si="25"/>
        <v>300</v>
      </c>
    </row>
    <row r="1666" spans="1:28" x14ac:dyDescent="0.3">
      <c r="A1666" s="34">
        <v>43304</v>
      </c>
      <c r="B1666">
        <v>1159</v>
      </c>
      <c r="C1666" t="s">
        <v>1282</v>
      </c>
      <c r="D1666" t="s">
        <v>1283</v>
      </c>
      <c r="E1666">
        <v>38</v>
      </c>
      <c r="F1666" t="s">
        <v>1741</v>
      </c>
      <c r="G1666" t="s">
        <v>1308</v>
      </c>
      <c r="H1666" t="s">
        <v>1530</v>
      </c>
      <c r="I1666" s="102">
        <v>0.22916666666666666</v>
      </c>
      <c r="J1666" t="s">
        <v>1733</v>
      </c>
      <c r="K1666" s="102">
        <v>0.75</v>
      </c>
      <c r="L1666">
        <v>6</v>
      </c>
      <c r="M1666" t="s">
        <v>1329</v>
      </c>
      <c r="N1666" t="s">
        <v>1351</v>
      </c>
      <c r="O1666" s="102">
        <v>0.53472222222222221</v>
      </c>
      <c r="P1666">
        <v>87</v>
      </c>
      <c r="Q1666">
        <v>90</v>
      </c>
      <c r="R1666" t="s">
        <v>51</v>
      </c>
      <c r="S1666">
        <v>78</v>
      </c>
      <c r="T1666" s="102">
        <v>0.44444444444444442</v>
      </c>
      <c r="U1666" t="s">
        <v>1713</v>
      </c>
      <c r="V1666">
        <v>0</v>
      </c>
      <c r="W1666" t="s">
        <v>1795</v>
      </c>
      <c r="X1666">
        <v>16</v>
      </c>
      <c r="AB1666" s="77">
        <f t="shared" si="25"/>
        <v>60</v>
      </c>
    </row>
    <row r="1667" spans="1:28" x14ac:dyDescent="0.3">
      <c r="A1667" s="34">
        <v>43305</v>
      </c>
      <c r="B1667">
        <v>1159</v>
      </c>
      <c r="C1667" t="s">
        <v>1282</v>
      </c>
      <c r="D1667" t="s">
        <v>1283</v>
      </c>
      <c r="E1667">
        <v>38</v>
      </c>
      <c r="F1667" t="s">
        <v>1739</v>
      </c>
      <c r="G1667" t="s">
        <v>1308</v>
      </c>
      <c r="H1667" t="s">
        <v>1785</v>
      </c>
      <c r="I1667" s="102">
        <v>0.20833333333333334</v>
      </c>
      <c r="J1667" t="s">
        <v>1701</v>
      </c>
      <c r="K1667" s="102">
        <v>0.49305555555555558</v>
      </c>
      <c r="L1667">
        <v>32</v>
      </c>
      <c r="M1667" t="s">
        <v>1335</v>
      </c>
      <c r="N1667" t="s">
        <v>1289</v>
      </c>
      <c r="O1667" s="102">
        <v>0.4236111111111111</v>
      </c>
      <c r="P1667">
        <v>88</v>
      </c>
      <c r="Q1667">
        <v>90</v>
      </c>
      <c r="R1667" t="s">
        <v>51</v>
      </c>
      <c r="S1667">
        <v>86</v>
      </c>
      <c r="T1667" s="102">
        <v>0.49305555555555558</v>
      </c>
      <c r="U1667" t="s">
        <v>1697</v>
      </c>
      <c r="V1667">
        <v>23</v>
      </c>
      <c r="W1667" t="s">
        <v>1379</v>
      </c>
      <c r="X1667">
        <v>4</v>
      </c>
      <c r="AB1667" s="77">
        <f t="shared" ref="AB1667:AB1730" si="26">L1667*$AE$17</f>
        <v>320</v>
      </c>
    </row>
    <row r="1668" spans="1:28" x14ac:dyDescent="0.3">
      <c r="A1668" s="34">
        <v>43306</v>
      </c>
      <c r="B1668">
        <v>1159</v>
      </c>
      <c r="C1668" t="s">
        <v>1282</v>
      </c>
      <c r="D1668" t="s">
        <v>1283</v>
      </c>
      <c r="E1668">
        <v>38</v>
      </c>
      <c r="F1668" t="s">
        <v>1726</v>
      </c>
      <c r="G1668" t="s">
        <v>1308</v>
      </c>
      <c r="H1668" t="s">
        <v>1588</v>
      </c>
      <c r="I1668" s="102">
        <v>9.7222222222222224E-2</v>
      </c>
      <c r="J1668" t="s">
        <v>1734</v>
      </c>
      <c r="K1668" s="102">
        <v>0.47222222222222227</v>
      </c>
      <c r="L1668">
        <v>7</v>
      </c>
      <c r="M1668" t="s">
        <v>1329</v>
      </c>
      <c r="N1668" t="s">
        <v>1436</v>
      </c>
      <c r="O1668" s="102">
        <v>0.4513888888888889</v>
      </c>
      <c r="P1668">
        <v>88</v>
      </c>
      <c r="Q1668">
        <v>90</v>
      </c>
      <c r="R1668" t="s">
        <v>51</v>
      </c>
      <c r="S1668">
        <v>87</v>
      </c>
      <c r="T1668" t="s">
        <v>51</v>
      </c>
      <c r="U1668" t="s">
        <v>1709</v>
      </c>
      <c r="V1668">
        <v>0</v>
      </c>
      <c r="W1668" t="s">
        <v>1856</v>
      </c>
      <c r="X1668">
        <v>24</v>
      </c>
      <c r="AB1668" s="77">
        <f t="shared" si="26"/>
        <v>70</v>
      </c>
    </row>
    <row r="1669" spans="1:28" x14ac:dyDescent="0.3">
      <c r="A1669" s="34">
        <v>43307</v>
      </c>
      <c r="B1669">
        <v>1159</v>
      </c>
      <c r="C1669" t="s">
        <v>1282</v>
      </c>
      <c r="D1669" t="s">
        <v>1283</v>
      </c>
      <c r="E1669">
        <v>38</v>
      </c>
      <c r="F1669" t="s">
        <v>1719</v>
      </c>
      <c r="G1669" t="s">
        <v>1308</v>
      </c>
      <c r="H1669" t="s">
        <v>1785</v>
      </c>
      <c r="I1669" s="102">
        <v>0.91666666666666663</v>
      </c>
      <c r="J1669" t="s">
        <v>1894</v>
      </c>
      <c r="K1669" s="102">
        <v>0.58333333333333337</v>
      </c>
      <c r="L1669">
        <v>0</v>
      </c>
      <c r="M1669" t="s">
        <v>1296</v>
      </c>
      <c r="N1669" t="s">
        <v>1327</v>
      </c>
      <c r="O1669" t="s">
        <v>51</v>
      </c>
      <c r="P1669">
        <v>89</v>
      </c>
      <c r="Q1669">
        <v>90</v>
      </c>
      <c r="R1669" t="s">
        <v>51</v>
      </c>
      <c r="S1669">
        <v>88</v>
      </c>
      <c r="T1669" t="s">
        <v>51</v>
      </c>
      <c r="U1669" t="s">
        <v>1604</v>
      </c>
      <c r="V1669">
        <v>21</v>
      </c>
      <c r="W1669" t="s">
        <v>1518</v>
      </c>
      <c r="X1669" t="s">
        <v>51</v>
      </c>
      <c r="AB1669" s="77">
        <f t="shared" si="26"/>
        <v>0</v>
      </c>
    </row>
    <row r="1670" spans="1:28" x14ac:dyDescent="0.3">
      <c r="A1670" s="34">
        <v>43308</v>
      </c>
      <c r="B1670">
        <v>1159</v>
      </c>
      <c r="C1670" t="s">
        <v>1282</v>
      </c>
      <c r="D1670" t="s">
        <v>1283</v>
      </c>
      <c r="E1670">
        <v>38</v>
      </c>
      <c r="F1670" t="s">
        <v>1507</v>
      </c>
      <c r="G1670" t="s">
        <v>1308</v>
      </c>
      <c r="H1670" t="s">
        <v>1395</v>
      </c>
      <c r="I1670" s="102">
        <v>0.86805555555555547</v>
      </c>
      <c r="J1670" t="s">
        <v>1739</v>
      </c>
      <c r="K1670" s="102">
        <v>0.64583333333333337</v>
      </c>
      <c r="L1670">
        <v>29</v>
      </c>
      <c r="M1670" t="s">
        <v>1335</v>
      </c>
      <c r="N1670" t="s">
        <v>1322</v>
      </c>
      <c r="O1670" s="102">
        <v>0.38194444444444442</v>
      </c>
      <c r="P1670">
        <v>89</v>
      </c>
      <c r="Q1670">
        <v>90</v>
      </c>
      <c r="R1670" t="s">
        <v>51</v>
      </c>
      <c r="S1670">
        <v>87</v>
      </c>
      <c r="T1670" t="s">
        <v>51</v>
      </c>
      <c r="U1670" t="s">
        <v>1480</v>
      </c>
      <c r="V1670">
        <v>21</v>
      </c>
      <c r="W1670" t="s">
        <v>1714</v>
      </c>
      <c r="X1670" t="s">
        <v>51</v>
      </c>
      <c r="AB1670" s="77">
        <f t="shared" si="26"/>
        <v>290</v>
      </c>
    </row>
    <row r="1671" spans="1:28" x14ac:dyDescent="0.3">
      <c r="A1671" s="34">
        <v>43309</v>
      </c>
      <c r="B1671">
        <v>1159</v>
      </c>
      <c r="C1671" t="s">
        <v>1282</v>
      </c>
      <c r="D1671" t="s">
        <v>1283</v>
      </c>
      <c r="E1671">
        <v>38</v>
      </c>
      <c r="F1671" t="s">
        <v>1623</v>
      </c>
      <c r="G1671" t="s">
        <v>1308</v>
      </c>
      <c r="H1671" t="s">
        <v>1583</v>
      </c>
      <c r="I1671" s="102">
        <v>0.16666666666666666</v>
      </c>
      <c r="J1671" t="s">
        <v>1677</v>
      </c>
      <c r="K1671" s="102">
        <v>0.49305555555555558</v>
      </c>
      <c r="L1671">
        <v>30</v>
      </c>
      <c r="M1671" t="s">
        <v>1288</v>
      </c>
      <c r="N1671" t="s">
        <v>1316</v>
      </c>
      <c r="O1671" s="102">
        <v>0.25</v>
      </c>
      <c r="P1671">
        <v>87</v>
      </c>
      <c r="Q1671">
        <v>90</v>
      </c>
      <c r="R1671" t="s">
        <v>51</v>
      </c>
      <c r="S1671">
        <v>86</v>
      </c>
      <c r="T1671" t="s">
        <v>51</v>
      </c>
      <c r="U1671" t="s">
        <v>1709</v>
      </c>
      <c r="V1671">
        <v>11</v>
      </c>
      <c r="W1671" t="s">
        <v>1520</v>
      </c>
      <c r="X1671">
        <v>2</v>
      </c>
      <c r="AB1671" s="77">
        <f t="shared" si="26"/>
        <v>300</v>
      </c>
    </row>
    <row r="1672" spans="1:28" x14ac:dyDescent="0.3">
      <c r="A1672" s="34">
        <v>43310</v>
      </c>
      <c r="B1672">
        <v>1159</v>
      </c>
      <c r="C1672" t="s">
        <v>1282</v>
      </c>
      <c r="D1672" t="s">
        <v>1283</v>
      </c>
      <c r="E1672">
        <v>38</v>
      </c>
      <c r="F1672" t="s">
        <v>1758</v>
      </c>
      <c r="G1672" t="s">
        <v>1308</v>
      </c>
      <c r="H1672" t="s">
        <v>1295</v>
      </c>
      <c r="I1672" s="102">
        <v>0.1388888888888889</v>
      </c>
      <c r="J1672" t="s">
        <v>1765</v>
      </c>
      <c r="K1672" s="102">
        <v>0.67361111111111116</v>
      </c>
      <c r="L1672">
        <v>31</v>
      </c>
      <c r="M1672" t="s">
        <v>1296</v>
      </c>
      <c r="N1672" t="s">
        <v>1359</v>
      </c>
      <c r="O1672" s="102">
        <v>0.38194444444444442</v>
      </c>
      <c r="P1672">
        <v>81</v>
      </c>
      <c r="Q1672">
        <v>90</v>
      </c>
      <c r="R1672" t="s">
        <v>51</v>
      </c>
      <c r="S1672">
        <v>69</v>
      </c>
      <c r="T1672" t="s">
        <v>51</v>
      </c>
      <c r="U1672" t="s">
        <v>1684</v>
      </c>
      <c r="V1672">
        <v>22</v>
      </c>
      <c r="W1672" t="s">
        <v>1518</v>
      </c>
      <c r="X1672">
        <v>3</v>
      </c>
      <c r="AB1672" s="77">
        <f t="shared" si="26"/>
        <v>310</v>
      </c>
    </row>
    <row r="1673" spans="1:28" x14ac:dyDescent="0.3">
      <c r="A1673" s="34">
        <v>43311</v>
      </c>
      <c r="B1673">
        <v>1159</v>
      </c>
      <c r="C1673" t="s">
        <v>1282</v>
      </c>
      <c r="D1673" t="s">
        <v>1283</v>
      </c>
      <c r="E1673">
        <v>38</v>
      </c>
      <c r="F1673" t="s">
        <v>1724</v>
      </c>
      <c r="G1673" t="s">
        <v>1327</v>
      </c>
      <c r="H1673" t="s">
        <v>1661</v>
      </c>
      <c r="I1673" s="102">
        <v>0.20833333333333334</v>
      </c>
      <c r="J1673" t="s">
        <v>1924</v>
      </c>
      <c r="K1673" s="102">
        <v>0.72916666666666663</v>
      </c>
      <c r="L1673">
        <v>28</v>
      </c>
      <c r="M1673" t="s">
        <v>1335</v>
      </c>
      <c r="N1673" t="s">
        <v>1316</v>
      </c>
      <c r="O1673" s="102">
        <v>0.95138888888888884</v>
      </c>
      <c r="P1673">
        <v>83</v>
      </c>
      <c r="Q1673">
        <v>90</v>
      </c>
      <c r="R1673" t="s">
        <v>51</v>
      </c>
      <c r="S1673">
        <v>75</v>
      </c>
      <c r="T1673" s="102">
        <v>0.6875</v>
      </c>
      <c r="U1673" t="s">
        <v>1713</v>
      </c>
      <c r="V1673">
        <v>24</v>
      </c>
      <c r="W1673" t="s">
        <v>1306</v>
      </c>
      <c r="X1673">
        <v>17</v>
      </c>
      <c r="AB1673" s="77">
        <f t="shared" si="26"/>
        <v>280</v>
      </c>
    </row>
    <row r="1674" spans="1:28" x14ac:dyDescent="0.3">
      <c r="A1674" s="34">
        <v>43312</v>
      </c>
      <c r="B1674">
        <v>1159</v>
      </c>
      <c r="C1674" t="s">
        <v>1282</v>
      </c>
      <c r="D1674" t="s">
        <v>1283</v>
      </c>
      <c r="E1674">
        <v>38</v>
      </c>
      <c r="F1674" t="s">
        <v>1736</v>
      </c>
      <c r="G1674" t="s">
        <v>1355</v>
      </c>
      <c r="H1674" t="s">
        <v>1622</v>
      </c>
      <c r="I1674" s="102">
        <v>0.91666666666666663</v>
      </c>
      <c r="J1674" t="s">
        <v>1719</v>
      </c>
      <c r="K1674" s="102">
        <v>6.9444444444444441E-3</v>
      </c>
      <c r="L1674">
        <v>27</v>
      </c>
      <c r="M1674" t="s">
        <v>1296</v>
      </c>
      <c r="N1674" t="s">
        <v>1434</v>
      </c>
      <c r="O1674" s="102">
        <v>0.11805555555555557</v>
      </c>
      <c r="P1674">
        <v>89</v>
      </c>
      <c r="Q1674">
        <v>91</v>
      </c>
      <c r="R1674" t="s">
        <v>51</v>
      </c>
      <c r="S1674">
        <v>87</v>
      </c>
      <c r="T1674" t="s">
        <v>51</v>
      </c>
      <c r="U1674" t="s">
        <v>1666</v>
      </c>
      <c r="V1674">
        <v>21</v>
      </c>
      <c r="W1674" t="s">
        <v>1697</v>
      </c>
      <c r="X1674">
        <v>1</v>
      </c>
      <c r="AB1674" s="77">
        <f t="shared" si="26"/>
        <v>270</v>
      </c>
    </row>
    <row r="1675" spans="1:28" x14ac:dyDescent="0.3">
      <c r="A1675" s="34">
        <v>43313</v>
      </c>
      <c r="B1675">
        <v>1159</v>
      </c>
      <c r="C1675" t="s">
        <v>1282</v>
      </c>
      <c r="D1675" t="s">
        <v>1283</v>
      </c>
      <c r="E1675">
        <v>38</v>
      </c>
      <c r="F1675" t="s">
        <v>1736</v>
      </c>
      <c r="G1675" t="s">
        <v>1308</v>
      </c>
      <c r="H1675" t="s">
        <v>1622</v>
      </c>
      <c r="I1675" s="102">
        <v>0.10416666666666667</v>
      </c>
      <c r="J1675" t="s">
        <v>1719</v>
      </c>
      <c r="K1675" s="102">
        <v>0.47916666666666669</v>
      </c>
      <c r="L1675">
        <v>8</v>
      </c>
      <c r="M1675" t="s">
        <v>1301</v>
      </c>
      <c r="N1675" t="s">
        <v>1319</v>
      </c>
      <c r="O1675" s="102">
        <v>0.63194444444444442</v>
      </c>
      <c r="P1675">
        <v>87</v>
      </c>
      <c r="Q1675">
        <v>90</v>
      </c>
      <c r="R1675" t="s">
        <v>51</v>
      </c>
      <c r="S1675">
        <v>86</v>
      </c>
      <c r="T1675" t="s">
        <v>51</v>
      </c>
      <c r="U1675" t="s">
        <v>1600</v>
      </c>
      <c r="V1675">
        <v>0</v>
      </c>
      <c r="W1675" t="s">
        <v>1643</v>
      </c>
      <c r="X1675">
        <v>13</v>
      </c>
      <c r="AB1675" s="77">
        <f t="shared" si="26"/>
        <v>80</v>
      </c>
    </row>
    <row r="1676" spans="1:28" x14ac:dyDescent="0.3">
      <c r="A1676" s="34">
        <v>43314</v>
      </c>
      <c r="B1676">
        <v>1159</v>
      </c>
      <c r="C1676" t="s">
        <v>1282</v>
      </c>
      <c r="D1676" t="s">
        <v>1283</v>
      </c>
      <c r="E1676">
        <v>38</v>
      </c>
      <c r="F1676" t="s">
        <v>1591</v>
      </c>
      <c r="G1676" t="s">
        <v>1308</v>
      </c>
      <c r="H1676" t="s">
        <v>1729</v>
      </c>
      <c r="I1676" s="102">
        <v>0.24305555555555555</v>
      </c>
      <c r="J1676" t="s">
        <v>1592</v>
      </c>
      <c r="K1676" s="102">
        <v>0.70833333333333337</v>
      </c>
      <c r="L1676">
        <v>8</v>
      </c>
      <c r="M1676" t="s">
        <v>1326</v>
      </c>
      <c r="N1676" t="s">
        <v>1436</v>
      </c>
      <c r="O1676" s="102">
        <v>0.45833333333333331</v>
      </c>
      <c r="P1676">
        <v>87</v>
      </c>
      <c r="Q1676">
        <v>90</v>
      </c>
      <c r="R1676" t="s">
        <v>51</v>
      </c>
      <c r="S1676">
        <v>85</v>
      </c>
      <c r="T1676" t="s">
        <v>51</v>
      </c>
      <c r="U1676" t="s">
        <v>1641</v>
      </c>
      <c r="V1676">
        <v>0</v>
      </c>
      <c r="W1676" t="s">
        <v>1366</v>
      </c>
      <c r="X1676">
        <v>18</v>
      </c>
      <c r="AB1676" s="77">
        <f t="shared" si="26"/>
        <v>80</v>
      </c>
    </row>
    <row r="1677" spans="1:28" x14ac:dyDescent="0.3">
      <c r="A1677" s="34">
        <v>43315</v>
      </c>
      <c r="B1677">
        <v>1159</v>
      </c>
      <c r="C1677" t="s">
        <v>1282</v>
      </c>
      <c r="D1677" t="s">
        <v>1283</v>
      </c>
      <c r="E1677">
        <v>38</v>
      </c>
      <c r="F1677" t="s">
        <v>1665</v>
      </c>
      <c r="G1677" t="s">
        <v>1308</v>
      </c>
      <c r="H1677" t="s">
        <v>1674</v>
      </c>
      <c r="I1677" s="102">
        <v>0.20833333333333334</v>
      </c>
      <c r="J1677" t="s">
        <v>1929</v>
      </c>
      <c r="K1677" s="102">
        <v>0.68055555555555547</v>
      </c>
      <c r="L1677">
        <v>31</v>
      </c>
      <c r="M1677" t="s">
        <v>1296</v>
      </c>
      <c r="N1677" t="s">
        <v>1561</v>
      </c>
      <c r="O1677" s="102">
        <v>0.46527777777777773</v>
      </c>
      <c r="P1677">
        <v>88</v>
      </c>
      <c r="Q1677">
        <v>90</v>
      </c>
      <c r="R1677" t="s">
        <v>51</v>
      </c>
      <c r="S1677">
        <v>86</v>
      </c>
      <c r="T1677" t="s">
        <v>51</v>
      </c>
      <c r="U1677" t="s">
        <v>1543</v>
      </c>
      <c r="V1677">
        <v>23</v>
      </c>
      <c r="W1677" t="s">
        <v>1762</v>
      </c>
      <c r="X1677">
        <v>4</v>
      </c>
      <c r="AB1677" s="77">
        <f t="shared" si="26"/>
        <v>310</v>
      </c>
    </row>
    <row r="1678" spans="1:28" x14ac:dyDescent="0.3">
      <c r="A1678" s="34">
        <v>43316</v>
      </c>
      <c r="B1678">
        <v>1159</v>
      </c>
      <c r="C1678" t="s">
        <v>1282</v>
      </c>
      <c r="D1678" t="s">
        <v>1283</v>
      </c>
      <c r="E1678">
        <v>38</v>
      </c>
      <c r="F1678" t="s">
        <v>1743</v>
      </c>
      <c r="G1678" t="s">
        <v>1308</v>
      </c>
      <c r="H1678" t="s">
        <v>1724</v>
      </c>
      <c r="I1678" s="102">
        <v>0.13194444444444445</v>
      </c>
      <c r="J1678" t="s">
        <v>1813</v>
      </c>
      <c r="K1678" s="102">
        <v>0.52777777777777779</v>
      </c>
      <c r="L1678">
        <v>32</v>
      </c>
      <c r="M1678" t="s">
        <v>1435</v>
      </c>
      <c r="N1678" t="s">
        <v>1297</v>
      </c>
      <c r="O1678" s="102">
        <v>0.53472222222222221</v>
      </c>
      <c r="P1678">
        <v>87</v>
      </c>
      <c r="Q1678">
        <v>90</v>
      </c>
      <c r="R1678" t="s">
        <v>51</v>
      </c>
      <c r="S1678">
        <v>85</v>
      </c>
      <c r="T1678" t="s">
        <v>51</v>
      </c>
      <c r="U1678" t="s">
        <v>1773</v>
      </c>
      <c r="V1678" t="s">
        <v>51</v>
      </c>
      <c r="W1678" t="s">
        <v>1318</v>
      </c>
      <c r="X1678">
        <v>3</v>
      </c>
      <c r="AB1678" s="77">
        <f t="shared" si="26"/>
        <v>320</v>
      </c>
    </row>
    <row r="1679" spans="1:28" x14ac:dyDescent="0.3">
      <c r="A1679" s="34">
        <v>43317</v>
      </c>
      <c r="B1679">
        <v>1159</v>
      </c>
      <c r="C1679" t="s">
        <v>1282</v>
      </c>
      <c r="D1679" t="s">
        <v>1283</v>
      </c>
      <c r="E1679">
        <v>38</v>
      </c>
      <c r="F1679" t="s">
        <v>1751</v>
      </c>
      <c r="G1679" t="s">
        <v>1465</v>
      </c>
      <c r="H1679" t="s">
        <v>1696</v>
      </c>
      <c r="I1679" s="102">
        <v>0.25</v>
      </c>
      <c r="J1679" t="s">
        <v>1904</v>
      </c>
      <c r="K1679" s="102">
        <v>0.6875</v>
      </c>
      <c r="L1679">
        <v>8</v>
      </c>
      <c r="M1679" t="s">
        <v>1335</v>
      </c>
      <c r="N1679" t="s">
        <v>1396</v>
      </c>
      <c r="O1679" s="102">
        <v>0.4375</v>
      </c>
      <c r="P1679">
        <v>88</v>
      </c>
      <c r="Q1679">
        <v>90</v>
      </c>
      <c r="R1679" t="s">
        <v>51</v>
      </c>
      <c r="S1679">
        <v>85</v>
      </c>
      <c r="T1679" t="s">
        <v>51</v>
      </c>
      <c r="U1679" t="s">
        <v>1290</v>
      </c>
      <c r="V1679">
        <v>0</v>
      </c>
      <c r="W1679" t="s">
        <v>1664</v>
      </c>
      <c r="X1679">
        <v>24</v>
      </c>
      <c r="AB1679" s="77">
        <f t="shared" si="26"/>
        <v>80</v>
      </c>
    </row>
    <row r="1680" spans="1:28" x14ac:dyDescent="0.3">
      <c r="A1680" s="34">
        <v>43318</v>
      </c>
      <c r="B1680">
        <v>1159</v>
      </c>
      <c r="C1680" t="s">
        <v>1282</v>
      </c>
      <c r="D1680" t="s">
        <v>1283</v>
      </c>
      <c r="E1680">
        <v>38</v>
      </c>
      <c r="F1680" t="s">
        <v>1734</v>
      </c>
      <c r="G1680" t="s">
        <v>1513</v>
      </c>
      <c r="H1680" t="s">
        <v>1644</v>
      </c>
      <c r="I1680" s="102">
        <v>0.19444444444444445</v>
      </c>
      <c r="J1680" t="s">
        <v>2028</v>
      </c>
      <c r="K1680" s="102">
        <v>0.58333333333333337</v>
      </c>
      <c r="L1680">
        <v>0</v>
      </c>
      <c r="M1680" t="s">
        <v>1329</v>
      </c>
      <c r="N1680" t="s">
        <v>1333</v>
      </c>
      <c r="O1680" s="102">
        <v>0.64583333333333337</v>
      </c>
      <c r="P1680">
        <v>86</v>
      </c>
      <c r="Q1680">
        <v>91</v>
      </c>
      <c r="R1680" t="s">
        <v>51</v>
      </c>
      <c r="S1680">
        <v>75</v>
      </c>
      <c r="T1680" s="102">
        <v>0.57638888888888895</v>
      </c>
      <c r="U1680" t="s">
        <v>1565</v>
      </c>
      <c r="V1680">
        <v>0</v>
      </c>
      <c r="W1680" t="s">
        <v>1796</v>
      </c>
      <c r="X1680" t="s">
        <v>51</v>
      </c>
      <c r="AB1680" s="77">
        <f t="shared" si="26"/>
        <v>0</v>
      </c>
    </row>
    <row r="1681" spans="1:28" x14ac:dyDescent="0.3">
      <c r="A1681" s="34">
        <v>43319</v>
      </c>
      <c r="B1681">
        <v>1159</v>
      </c>
      <c r="C1681" t="s">
        <v>1282</v>
      </c>
      <c r="D1681" t="s">
        <v>1283</v>
      </c>
      <c r="E1681">
        <v>38</v>
      </c>
      <c r="F1681" t="s">
        <v>1730</v>
      </c>
      <c r="G1681" t="s">
        <v>1308</v>
      </c>
      <c r="H1681" t="s">
        <v>1728</v>
      </c>
      <c r="I1681" s="102">
        <v>0.97916666666666663</v>
      </c>
      <c r="J1681" t="s">
        <v>1744</v>
      </c>
      <c r="K1681" s="102">
        <v>0.4861111111111111</v>
      </c>
      <c r="L1681">
        <v>31</v>
      </c>
      <c r="M1681" t="s">
        <v>1297</v>
      </c>
      <c r="N1681" t="s">
        <v>1368</v>
      </c>
      <c r="O1681" s="102">
        <v>0.64583333333333337</v>
      </c>
      <c r="P1681">
        <v>84</v>
      </c>
      <c r="Q1681">
        <v>90</v>
      </c>
      <c r="R1681" t="s">
        <v>51</v>
      </c>
      <c r="S1681">
        <v>78</v>
      </c>
      <c r="T1681" s="102">
        <v>0.38194444444444442</v>
      </c>
      <c r="U1681" t="s">
        <v>1663</v>
      </c>
      <c r="V1681">
        <v>21</v>
      </c>
      <c r="W1681" t="s">
        <v>1618</v>
      </c>
      <c r="X1681">
        <v>3</v>
      </c>
      <c r="AB1681" s="77">
        <f t="shared" si="26"/>
        <v>310</v>
      </c>
    </row>
    <row r="1682" spans="1:28" x14ac:dyDescent="0.3">
      <c r="A1682" s="34">
        <v>43320</v>
      </c>
      <c r="B1682">
        <v>1159</v>
      </c>
      <c r="C1682" t="s">
        <v>1282</v>
      </c>
      <c r="D1682" t="s">
        <v>1283</v>
      </c>
      <c r="E1682">
        <v>38</v>
      </c>
      <c r="F1682" t="s">
        <v>1728</v>
      </c>
      <c r="G1682" t="s">
        <v>1391</v>
      </c>
      <c r="H1682" t="s">
        <v>1530</v>
      </c>
      <c r="I1682" s="102">
        <v>0.24305555555555555</v>
      </c>
      <c r="J1682" t="s">
        <v>1889</v>
      </c>
      <c r="K1682" s="102">
        <v>0.52777777777777779</v>
      </c>
      <c r="L1682">
        <v>28</v>
      </c>
      <c r="M1682" t="s">
        <v>1435</v>
      </c>
      <c r="N1682" t="s">
        <v>1894</v>
      </c>
      <c r="O1682" s="102">
        <v>0.90277777777777779</v>
      </c>
      <c r="P1682">
        <v>86</v>
      </c>
      <c r="Q1682">
        <v>90</v>
      </c>
      <c r="R1682" t="s">
        <v>51</v>
      </c>
      <c r="S1682">
        <v>77</v>
      </c>
      <c r="T1682" s="102">
        <v>0.40277777777777773</v>
      </c>
      <c r="U1682" t="s">
        <v>1596</v>
      </c>
      <c r="V1682">
        <v>23</v>
      </c>
      <c r="W1682" t="s">
        <v>1714</v>
      </c>
      <c r="X1682" t="s">
        <v>51</v>
      </c>
      <c r="AB1682" s="77">
        <f t="shared" si="26"/>
        <v>280</v>
      </c>
    </row>
    <row r="1683" spans="1:28" x14ac:dyDescent="0.3">
      <c r="A1683" s="34">
        <v>43321</v>
      </c>
      <c r="B1683">
        <v>1159</v>
      </c>
      <c r="C1683" t="s">
        <v>1282</v>
      </c>
      <c r="D1683" t="s">
        <v>1283</v>
      </c>
      <c r="E1683">
        <v>38</v>
      </c>
      <c r="F1683" t="s">
        <v>1599</v>
      </c>
      <c r="G1683" t="s">
        <v>1465</v>
      </c>
      <c r="H1683" t="s">
        <v>1399</v>
      </c>
      <c r="I1683" s="102">
        <v>0.23611111111111113</v>
      </c>
      <c r="J1683" t="s">
        <v>1677</v>
      </c>
      <c r="K1683" s="102">
        <v>0.47916666666666669</v>
      </c>
      <c r="L1683">
        <v>31</v>
      </c>
      <c r="M1683" t="s">
        <v>1347</v>
      </c>
      <c r="N1683" t="s">
        <v>1304</v>
      </c>
      <c r="O1683" s="102">
        <v>0.4861111111111111</v>
      </c>
      <c r="P1683">
        <v>76</v>
      </c>
      <c r="Q1683">
        <v>88</v>
      </c>
      <c r="R1683" s="102">
        <v>0.23611111111111113</v>
      </c>
      <c r="S1683">
        <v>67</v>
      </c>
      <c r="T1683" s="102">
        <v>0.61805555555555558</v>
      </c>
      <c r="U1683" t="s">
        <v>1420</v>
      </c>
      <c r="V1683" t="s">
        <v>51</v>
      </c>
      <c r="W1683" t="s">
        <v>1306</v>
      </c>
      <c r="X1683" t="s">
        <v>51</v>
      </c>
      <c r="AB1683" s="77">
        <f t="shared" si="26"/>
        <v>310</v>
      </c>
    </row>
    <row r="1684" spans="1:28" x14ac:dyDescent="0.3">
      <c r="A1684" s="34">
        <v>43322</v>
      </c>
      <c r="B1684">
        <v>1159</v>
      </c>
      <c r="C1684" t="s">
        <v>1282</v>
      </c>
      <c r="D1684" t="s">
        <v>1283</v>
      </c>
      <c r="E1684">
        <v>38</v>
      </c>
      <c r="F1684" t="s">
        <v>1395</v>
      </c>
      <c r="G1684" t="s">
        <v>1308</v>
      </c>
      <c r="H1684" t="s">
        <v>1386</v>
      </c>
      <c r="I1684" s="102">
        <v>0.22916666666666666</v>
      </c>
      <c r="J1684" t="s">
        <v>1694</v>
      </c>
      <c r="K1684" s="102">
        <v>0.56944444444444442</v>
      </c>
      <c r="L1684">
        <v>7</v>
      </c>
      <c r="M1684" t="s">
        <v>1301</v>
      </c>
      <c r="N1684" t="s">
        <v>1316</v>
      </c>
      <c r="O1684" s="102">
        <v>0.41666666666666669</v>
      </c>
      <c r="P1684">
        <v>78</v>
      </c>
      <c r="Q1684">
        <v>88</v>
      </c>
      <c r="R1684" t="s">
        <v>51</v>
      </c>
      <c r="S1684">
        <v>69</v>
      </c>
      <c r="T1684" s="102">
        <v>0.36805555555555558</v>
      </c>
      <c r="U1684" t="s">
        <v>1420</v>
      </c>
      <c r="V1684">
        <v>0</v>
      </c>
      <c r="W1684" t="s">
        <v>1649</v>
      </c>
      <c r="X1684">
        <v>11</v>
      </c>
      <c r="AB1684" s="77">
        <f t="shared" si="26"/>
        <v>70</v>
      </c>
    </row>
    <row r="1685" spans="1:28" x14ac:dyDescent="0.3">
      <c r="A1685" s="34">
        <v>43323</v>
      </c>
      <c r="B1685">
        <v>1159</v>
      </c>
      <c r="C1685" t="s">
        <v>1282</v>
      </c>
      <c r="D1685" t="s">
        <v>1283</v>
      </c>
      <c r="E1685">
        <v>38</v>
      </c>
      <c r="F1685" t="s">
        <v>1644</v>
      </c>
      <c r="G1685" t="s">
        <v>1308</v>
      </c>
      <c r="H1685" t="s">
        <v>1671</v>
      </c>
      <c r="I1685" s="102">
        <v>0.22222222222222221</v>
      </c>
      <c r="J1685" t="s">
        <v>1744</v>
      </c>
      <c r="K1685" s="102">
        <v>0.70833333333333337</v>
      </c>
      <c r="L1685">
        <v>0</v>
      </c>
      <c r="M1685" t="s">
        <v>1396</v>
      </c>
      <c r="N1685" t="s">
        <v>1316</v>
      </c>
      <c r="O1685" s="102">
        <v>0.4861111111111111</v>
      </c>
      <c r="P1685">
        <v>83</v>
      </c>
      <c r="Q1685">
        <v>90</v>
      </c>
      <c r="R1685" t="s">
        <v>51</v>
      </c>
      <c r="S1685">
        <v>76</v>
      </c>
      <c r="T1685" s="102">
        <v>0.46527777777777773</v>
      </c>
      <c r="U1685" t="s">
        <v>1350</v>
      </c>
      <c r="V1685">
        <v>0</v>
      </c>
      <c r="W1685" t="s">
        <v>1762</v>
      </c>
      <c r="X1685">
        <v>24</v>
      </c>
      <c r="AB1685" s="77">
        <f t="shared" si="26"/>
        <v>0</v>
      </c>
    </row>
    <row r="1686" spans="1:28" x14ac:dyDescent="0.3">
      <c r="A1686" s="34">
        <v>43324</v>
      </c>
      <c r="B1686">
        <v>1159</v>
      </c>
      <c r="C1686" t="s">
        <v>1282</v>
      </c>
      <c r="D1686" t="s">
        <v>1283</v>
      </c>
      <c r="E1686">
        <v>38</v>
      </c>
      <c r="F1686" t="s">
        <v>1507</v>
      </c>
      <c r="G1686" t="s">
        <v>1470</v>
      </c>
      <c r="H1686" t="s">
        <v>1536</v>
      </c>
      <c r="I1686" s="102">
        <v>0.23611111111111113</v>
      </c>
      <c r="J1686" t="s">
        <v>1813</v>
      </c>
      <c r="K1686" s="102">
        <v>0.64583333333333337</v>
      </c>
      <c r="L1686">
        <v>0</v>
      </c>
      <c r="M1686" t="s">
        <v>1431</v>
      </c>
      <c r="N1686" t="s">
        <v>1348</v>
      </c>
      <c r="O1686" t="s">
        <v>51</v>
      </c>
      <c r="P1686">
        <v>77</v>
      </c>
      <c r="Q1686">
        <v>91</v>
      </c>
      <c r="R1686" t="s">
        <v>51</v>
      </c>
      <c r="S1686">
        <v>65</v>
      </c>
      <c r="T1686" s="102">
        <v>0.5625</v>
      </c>
      <c r="U1686" t="s">
        <v>1762</v>
      </c>
      <c r="V1686">
        <v>0</v>
      </c>
      <c r="W1686" t="s">
        <v>1379</v>
      </c>
      <c r="X1686">
        <v>18</v>
      </c>
      <c r="AB1686" s="77">
        <f t="shared" si="26"/>
        <v>0</v>
      </c>
    </row>
    <row r="1687" spans="1:28" x14ac:dyDescent="0.3">
      <c r="A1687" s="34">
        <v>43325</v>
      </c>
      <c r="B1687">
        <v>1159</v>
      </c>
      <c r="C1687" t="s">
        <v>1282</v>
      </c>
      <c r="D1687" t="s">
        <v>1283</v>
      </c>
      <c r="E1687">
        <v>38</v>
      </c>
      <c r="F1687" t="s">
        <v>1753</v>
      </c>
      <c r="G1687" t="s">
        <v>1513</v>
      </c>
      <c r="H1687" t="s">
        <v>1563</v>
      </c>
      <c r="I1687" s="102">
        <v>0.125</v>
      </c>
      <c r="J1687" t="s">
        <v>1734</v>
      </c>
      <c r="K1687" s="102">
        <v>0.5</v>
      </c>
      <c r="L1687">
        <v>31</v>
      </c>
      <c r="M1687" t="s">
        <v>1310</v>
      </c>
      <c r="N1687" t="s">
        <v>1319</v>
      </c>
      <c r="O1687" s="102">
        <v>0.64583333333333337</v>
      </c>
      <c r="P1687">
        <v>81</v>
      </c>
      <c r="Q1687">
        <v>91</v>
      </c>
      <c r="R1687" t="s">
        <v>51</v>
      </c>
      <c r="S1687">
        <v>68</v>
      </c>
      <c r="T1687" s="102">
        <v>0.40972222222222227</v>
      </c>
      <c r="U1687" t="s">
        <v>1641</v>
      </c>
      <c r="V1687">
        <v>24</v>
      </c>
      <c r="W1687" t="s">
        <v>1488</v>
      </c>
      <c r="X1687">
        <v>4</v>
      </c>
      <c r="AB1687" s="77">
        <f t="shared" si="26"/>
        <v>310</v>
      </c>
    </row>
    <row r="1688" spans="1:28" x14ac:dyDescent="0.3">
      <c r="A1688" s="34">
        <v>43326</v>
      </c>
      <c r="B1688">
        <v>1159</v>
      </c>
      <c r="C1688" t="s">
        <v>1282</v>
      </c>
      <c r="D1688" t="s">
        <v>1283</v>
      </c>
      <c r="E1688">
        <v>38</v>
      </c>
      <c r="F1688" t="s">
        <v>1746</v>
      </c>
      <c r="G1688" t="s">
        <v>1465</v>
      </c>
      <c r="H1688" t="s">
        <v>1704</v>
      </c>
      <c r="I1688" s="102">
        <v>0.99930555555555556</v>
      </c>
      <c r="J1688" t="s">
        <v>1776</v>
      </c>
      <c r="K1688" s="102">
        <v>0.55555555555555558</v>
      </c>
      <c r="L1688">
        <v>28</v>
      </c>
      <c r="M1688" t="s">
        <v>1296</v>
      </c>
      <c r="N1688" t="s">
        <v>1436</v>
      </c>
      <c r="O1688" s="102">
        <v>0.16666666666666666</v>
      </c>
      <c r="P1688">
        <v>79</v>
      </c>
      <c r="Q1688">
        <v>89</v>
      </c>
      <c r="R1688" t="s">
        <v>51</v>
      </c>
      <c r="S1688">
        <v>71</v>
      </c>
      <c r="T1688" s="102">
        <v>0.61805555555555558</v>
      </c>
      <c r="U1688" t="s">
        <v>1667</v>
      </c>
      <c r="V1688">
        <v>10</v>
      </c>
      <c r="W1688" t="s">
        <v>1393</v>
      </c>
      <c r="X1688">
        <v>1</v>
      </c>
      <c r="AB1688" s="77">
        <f t="shared" si="26"/>
        <v>280</v>
      </c>
    </row>
    <row r="1689" spans="1:28" x14ac:dyDescent="0.3">
      <c r="A1689" s="34">
        <v>43327</v>
      </c>
      <c r="B1689">
        <v>1159</v>
      </c>
      <c r="C1689" t="s">
        <v>1282</v>
      </c>
      <c r="D1689" t="s">
        <v>1283</v>
      </c>
      <c r="E1689">
        <v>38</v>
      </c>
      <c r="F1689" t="s">
        <v>1588</v>
      </c>
      <c r="G1689" t="s">
        <v>1308</v>
      </c>
      <c r="H1689" t="s">
        <v>1390</v>
      </c>
      <c r="I1689" s="102">
        <v>0.11805555555555557</v>
      </c>
      <c r="J1689" t="s">
        <v>1592</v>
      </c>
      <c r="K1689" s="102">
        <v>0.39583333333333331</v>
      </c>
      <c r="L1689">
        <v>9</v>
      </c>
      <c r="M1689" t="s">
        <v>1289</v>
      </c>
      <c r="N1689" t="s">
        <v>1497</v>
      </c>
      <c r="O1689" s="102">
        <v>0.5</v>
      </c>
      <c r="P1689">
        <v>82</v>
      </c>
      <c r="Q1689">
        <v>89</v>
      </c>
      <c r="R1689" t="s">
        <v>51</v>
      </c>
      <c r="S1689">
        <v>64</v>
      </c>
      <c r="T1689" s="102">
        <v>0.3888888888888889</v>
      </c>
      <c r="U1689" t="s">
        <v>1503</v>
      </c>
      <c r="V1689">
        <v>0</v>
      </c>
      <c r="W1689" t="s">
        <v>1778</v>
      </c>
      <c r="X1689">
        <v>17</v>
      </c>
      <c r="AB1689" s="77">
        <f t="shared" si="26"/>
        <v>90</v>
      </c>
    </row>
    <row r="1690" spans="1:28" x14ac:dyDescent="0.3">
      <c r="A1690" s="34">
        <v>43328</v>
      </c>
      <c r="B1690">
        <v>1159</v>
      </c>
      <c r="C1690" t="s">
        <v>1282</v>
      </c>
      <c r="D1690" t="s">
        <v>1283</v>
      </c>
      <c r="E1690">
        <v>38</v>
      </c>
      <c r="F1690" t="s">
        <v>1730</v>
      </c>
      <c r="G1690" t="s">
        <v>1510</v>
      </c>
      <c r="H1690" t="s">
        <v>1674</v>
      </c>
      <c r="I1690" s="102">
        <v>0.97222222222222221</v>
      </c>
      <c r="J1690" t="s">
        <v>1754</v>
      </c>
      <c r="K1690" s="102">
        <v>0.47916666666666669</v>
      </c>
      <c r="L1690">
        <v>1</v>
      </c>
      <c r="M1690" t="s">
        <v>1296</v>
      </c>
      <c r="N1690" t="s">
        <v>1316</v>
      </c>
      <c r="O1690" s="102">
        <v>0.63888888888888895</v>
      </c>
      <c r="P1690">
        <v>85</v>
      </c>
      <c r="Q1690">
        <v>89</v>
      </c>
      <c r="R1690" t="s">
        <v>51</v>
      </c>
      <c r="S1690">
        <v>82</v>
      </c>
      <c r="T1690" t="s">
        <v>51</v>
      </c>
      <c r="U1690" t="s">
        <v>1511</v>
      </c>
      <c r="V1690">
        <v>22</v>
      </c>
      <c r="W1690" t="s">
        <v>1874</v>
      </c>
      <c r="X1690">
        <v>4</v>
      </c>
      <c r="AB1690" s="77">
        <f t="shared" si="26"/>
        <v>10</v>
      </c>
    </row>
    <row r="1691" spans="1:28" x14ac:dyDescent="0.3">
      <c r="A1691" s="34">
        <v>43329</v>
      </c>
      <c r="B1691">
        <v>1159</v>
      </c>
      <c r="C1691" t="s">
        <v>1282</v>
      </c>
      <c r="D1691" t="s">
        <v>1283</v>
      </c>
      <c r="E1691">
        <v>38</v>
      </c>
      <c r="F1691" t="s">
        <v>1686</v>
      </c>
      <c r="G1691" t="s">
        <v>1358</v>
      </c>
      <c r="H1691" t="s">
        <v>1669</v>
      </c>
      <c r="I1691" s="102">
        <v>0.99930555555555556</v>
      </c>
      <c r="J1691" t="s">
        <v>1550</v>
      </c>
      <c r="K1691" s="102">
        <v>0.56944444444444442</v>
      </c>
      <c r="L1691">
        <v>2</v>
      </c>
      <c r="M1691" t="s">
        <v>1296</v>
      </c>
      <c r="N1691" t="s">
        <v>1356</v>
      </c>
      <c r="O1691" s="102">
        <v>0.125</v>
      </c>
      <c r="P1691">
        <v>82</v>
      </c>
      <c r="Q1691">
        <v>91</v>
      </c>
      <c r="R1691" t="s">
        <v>51</v>
      </c>
      <c r="S1691">
        <v>67</v>
      </c>
      <c r="T1691" s="102">
        <v>0.70833333333333337</v>
      </c>
      <c r="U1691" t="s">
        <v>1784</v>
      </c>
      <c r="V1691">
        <v>22</v>
      </c>
      <c r="W1691" t="s">
        <v>1641</v>
      </c>
      <c r="X1691">
        <v>0</v>
      </c>
      <c r="AB1691" s="77">
        <f t="shared" si="26"/>
        <v>20</v>
      </c>
    </row>
    <row r="1692" spans="1:28" x14ac:dyDescent="0.3">
      <c r="A1692" s="34">
        <v>43330</v>
      </c>
      <c r="B1692">
        <v>1159</v>
      </c>
      <c r="C1692" t="s">
        <v>1282</v>
      </c>
      <c r="D1692" t="s">
        <v>1283</v>
      </c>
      <c r="E1692">
        <v>38</v>
      </c>
      <c r="F1692" t="s">
        <v>1492</v>
      </c>
      <c r="G1692" t="s">
        <v>1308</v>
      </c>
      <c r="H1692" t="s">
        <v>1574</v>
      </c>
      <c r="I1692" s="102">
        <v>0.25</v>
      </c>
      <c r="J1692" t="s">
        <v>1665</v>
      </c>
      <c r="K1692" s="102">
        <v>0.40277777777777773</v>
      </c>
      <c r="L1692">
        <v>2</v>
      </c>
      <c r="M1692" t="s">
        <v>1561</v>
      </c>
      <c r="N1692" t="s">
        <v>1333</v>
      </c>
      <c r="O1692" s="102">
        <v>0.47222222222222227</v>
      </c>
      <c r="P1692">
        <v>77</v>
      </c>
      <c r="Q1692">
        <v>90</v>
      </c>
      <c r="R1692" t="s">
        <v>51</v>
      </c>
      <c r="S1692">
        <v>60</v>
      </c>
      <c r="T1692" s="102">
        <v>0.3888888888888889</v>
      </c>
      <c r="U1692" t="s">
        <v>1413</v>
      </c>
      <c r="V1692">
        <v>0</v>
      </c>
      <c r="W1692" t="s">
        <v>1666</v>
      </c>
      <c r="X1692">
        <v>18</v>
      </c>
      <c r="AB1692" s="77">
        <f t="shared" si="26"/>
        <v>20</v>
      </c>
    </row>
    <row r="1693" spans="1:28" x14ac:dyDescent="0.3">
      <c r="A1693" s="34">
        <v>43331</v>
      </c>
      <c r="B1693">
        <v>1159</v>
      </c>
      <c r="C1693" t="s">
        <v>1282</v>
      </c>
      <c r="D1693" t="s">
        <v>1283</v>
      </c>
      <c r="E1693">
        <v>38</v>
      </c>
      <c r="F1693" t="s">
        <v>1492</v>
      </c>
      <c r="G1693" t="s">
        <v>1308</v>
      </c>
      <c r="H1693" t="s">
        <v>1544</v>
      </c>
      <c r="I1693" s="102">
        <v>0.23611111111111113</v>
      </c>
      <c r="J1693" t="s">
        <v>1889</v>
      </c>
      <c r="K1693" s="102">
        <v>0.69444444444444453</v>
      </c>
      <c r="L1693">
        <v>7</v>
      </c>
      <c r="M1693" t="s">
        <v>1301</v>
      </c>
      <c r="N1693" t="s">
        <v>1286</v>
      </c>
      <c r="O1693" t="s">
        <v>51</v>
      </c>
      <c r="P1693">
        <v>84</v>
      </c>
      <c r="Q1693">
        <v>90</v>
      </c>
      <c r="R1693" t="s">
        <v>51</v>
      </c>
      <c r="S1693">
        <v>72</v>
      </c>
      <c r="T1693" s="102">
        <v>0.36805555555555558</v>
      </c>
      <c r="U1693" t="s">
        <v>1650</v>
      </c>
      <c r="V1693" t="s">
        <v>51</v>
      </c>
      <c r="W1693" t="s">
        <v>1305</v>
      </c>
      <c r="X1693">
        <v>5</v>
      </c>
      <c r="AB1693" s="77">
        <f t="shared" si="26"/>
        <v>70</v>
      </c>
    </row>
    <row r="1694" spans="1:28" x14ac:dyDescent="0.3">
      <c r="A1694" s="34">
        <v>43332</v>
      </c>
      <c r="B1694">
        <v>1159</v>
      </c>
      <c r="C1694" t="s">
        <v>1282</v>
      </c>
      <c r="D1694" t="s">
        <v>1283</v>
      </c>
      <c r="E1694">
        <v>38</v>
      </c>
      <c r="F1694" t="s">
        <v>1395</v>
      </c>
      <c r="G1694" t="s">
        <v>1308</v>
      </c>
      <c r="H1694" t="s">
        <v>1651</v>
      </c>
      <c r="I1694" s="102">
        <v>0.23611111111111113</v>
      </c>
      <c r="J1694" t="s">
        <v>1743</v>
      </c>
      <c r="K1694" s="102">
        <v>0.45833333333333331</v>
      </c>
      <c r="L1694">
        <v>8</v>
      </c>
      <c r="M1694" t="s">
        <v>1347</v>
      </c>
      <c r="N1694" t="s">
        <v>1316</v>
      </c>
      <c r="O1694" s="102">
        <v>0.61111111111111105</v>
      </c>
      <c r="P1694">
        <v>86</v>
      </c>
      <c r="Q1694">
        <v>91</v>
      </c>
      <c r="R1694" t="s">
        <v>51</v>
      </c>
      <c r="S1694">
        <v>79</v>
      </c>
      <c r="T1694" s="102">
        <v>0.36805555555555558</v>
      </c>
      <c r="U1694" t="s">
        <v>1369</v>
      </c>
      <c r="V1694">
        <v>1</v>
      </c>
      <c r="W1694" t="s">
        <v>1675</v>
      </c>
      <c r="X1694">
        <v>24</v>
      </c>
      <c r="AB1694" s="77">
        <f t="shared" si="26"/>
        <v>80</v>
      </c>
    </row>
    <row r="1695" spans="1:28" x14ac:dyDescent="0.3">
      <c r="A1695" s="34">
        <v>43333</v>
      </c>
      <c r="B1695">
        <v>1159</v>
      </c>
      <c r="C1695" t="s">
        <v>1282</v>
      </c>
      <c r="D1695" t="s">
        <v>1283</v>
      </c>
      <c r="E1695">
        <v>38</v>
      </c>
      <c r="F1695" t="s">
        <v>1736</v>
      </c>
      <c r="G1695" t="s">
        <v>1465</v>
      </c>
      <c r="H1695" t="s">
        <v>1669</v>
      </c>
      <c r="I1695" s="102">
        <v>0.24305555555555555</v>
      </c>
      <c r="J1695" t="s">
        <v>1592</v>
      </c>
      <c r="K1695" s="102">
        <v>0.51388888888888895</v>
      </c>
      <c r="L1695">
        <v>6</v>
      </c>
      <c r="M1695" t="s">
        <v>1435</v>
      </c>
      <c r="N1695" t="s">
        <v>1359</v>
      </c>
      <c r="O1695" s="102">
        <v>0.63194444444444442</v>
      </c>
      <c r="P1695">
        <v>87</v>
      </c>
      <c r="Q1695">
        <v>91</v>
      </c>
      <c r="R1695" t="s">
        <v>51</v>
      </c>
      <c r="S1695">
        <v>81</v>
      </c>
      <c r="T1695" s="102">
        <v>0.3611111111111111</v>
      </c>
      <c r="U1695" t="s">
        <v>1675</v>
      </c>
      <c r="V1695">
        <v>0</v>
      </c>
      <c r="W1695" t="s">
        <v>1604</v>
      </c>
      <c r="X1695">
        <v>18</v>
      </c>
      <c r="AB1695" s="77">
        <f t="shared" si="26"/>
        <v>60</v>
      </c>
    </row>
    <row r="1696" spans="1:28" x14ac:dyDescent="0.3">
      <c r="A1696" s="34">
        <v>43334</v>
      </c>
      <c r="B1696">
        <v>1159</v>
      </c>
      <c r="C1696" t="s">
        <v>1282</v>
      </c>
      <c r="D1696" t="s">
        <v>1283</v>
      </c>
      <c r="E1696">
        <v>38</v>
      </c>
      <c r="F1696" t="s">
        <v>1550</v>
      </c>
      <c r="G1696" t="s">
        <v>1308</v>
      </c>
      <c r="H1696" t="s">
        <v>1527</v>
      </c>
      <c r="I1696" s="102">
        <v>0.24305555555555555</v>
      </c>
      <c r="J1696" t="s">
        <v>1732</v>
      </c>
      <c r="K1696" s="102">
        <v>0.60416666666666663</v>
      </c>
      <c r="L1696">
        <v>30</v>
      </c>
      <c r="M1696" t="s">
        <v>1435</v>
      </c>
      <c r="N1696" t="s">
        <v>1404</v>
      </c>
      <c r="O1696" s="102">
        <v>0.51388888888888895</v>
      </c>
      <c r="P1696">
        <v>88</v>
      </c>
      <c r="Q1696">
        <v>91</v>
      </c>
      <c r="R1696" t="s">
        <v>51</v>
      </c>
      <c r="S1696">
        <v>85</v>
      </c>
      <c r="T1696" t="s">
        <v>51</v>
      </c>
      <c r="U1696" t="s">
        <v>1564</v>
      </c>
      <c r="V1696" t="s">
        <v>51</v>
      </c>
      <c r="W1696" t="s">
        <v>1695</v>
      </c>
      <c r="X1696" t="s">
        <v>51</v>
      </c>
      <c r="AB1696" s="77">
        <f t="shared" si="26"/>
        <v>300</v>
      </c>
    </row>
    <row r="1697" spans="1:28" x14ac:dyDescent="0.3">
      <c r="A1697" s="34">
        <v>43335</v>
      </c>
      <c r="B1697">
        <v>1159</v>
      </c>
      <c r="C1697" t="s">
        <v>1282</v>
      </c>
      <c r="D1697" t="s">
        <v>1283</v>
      </c>
      <c r="E1697">
        <v>38</v>
      </c>
      <c r="F1697" t="s">
        <v>1731</v>
      </c>
      <c r="G1697" t="s">
        <v>1410</v>
      </c>
      <c r="H1697" t="s">
        <v>1753</v>
      </c>
      <c r="I1697" s="102">
        <v>0.99930555555555556</v>
      </c>
      <c r="J1697" t="s">
        <v>1899</v>
      </c>
      <c r="K1697" s="102">
        <v>0.52083333333333337</v>
      </c>
      <c r="L1697">
        <v>30</v>
      </c>
      <c r="M1697" t="s">
        <v>1326</v>
      </c>
      <c r="N1697" t="s">
        <v>1391</v>
      </c>
      <c r="O1697" s="102">
        <v>0.52083333333333337</v>
      </c>
      <c r="P1697">
        <v>87</v>
      </c>
      <c r="Q1697">
        <v>90</v>
      </c>
      <c r="R1697" t="s">
        <v>51</v>
      </c>
      <c r="S1697">
        <v>85</v>
      </c>
      <c r="T1697" t="s">
        <v>51</v>
      </c>
      <c r="U1697" t="s">
        <v>1503</v>
      </c>
      <c r="V1697">
        <v>21</v>
      </c>
      <c r="W1697" t="s">
        <v>1479</v>
      </c>
      <c r="X1697">
        <v>4</v>
      </c>
      <c r="AB1697" s="77">
        <f t="shared" si="26"/>
        <v>300</v>
      </c>
    </row>
    <row r="1698" spans="1:28" x14ac:dyDescent="0.3">
      <c r="A1698" s="34">
        <v>43336</v>
      </c>
      <c r="B1698">
        <v>1159</v>
      </c>
      <c r="C1698" t="s">
        <v>1282</v>
      </c>
      <c r="D1698" t="s">
        <v>1283</v>
      </c>
      <c r="E1698">
        <v>38</v>
      </c>
      <c r="F1698" t="s">
        <v>1750</v>
      </c>
      <c r="G1698" t="s">
        <v>1296</v>
      </c>
      <c r="H1698" t="s">
        <v>1622</v>
      </c>
      <c r="I1698" s="102">
        <v>0.99930555555555556</v>
      </c>
      <c r="J1698" t="s">
        <v>1677</v>
      </c>
      <c r="K1698" s="102">
        <v>0.68055555555555547</v>
      </c>
      <c r="L1698">
        <v>36</v>
      </c>
      <c r="M1698" t="s">
        <v>1358</v>
      </c>
      <c r="N1698" t="s">
        <v>1380</v>
      </c>
      <c r="O1698" s="102">
        <v>0.20833333333333334</v>
      </c>
      <c r="P1698">
        <v>86</v>
      </c>
      <c r="Q1698">
        <v>91</v>
      </c>
      <c r="R1698" t="s">
        <v>51</v>
      </c>
      <c r="S1698">
        <v>83</v>
      </c>
      <c r="T1698" t="s">
        <v>51</v>
      </c>
      <c r="U1698" t="s">
        <v>1369</v>
      </c>
      <c r="V1698">
        <v>10</v>
      </c>
      <c r="W1698" t="s">
        <v>1398</v>
      </c>
      <c r="X1698">
        <v>2</v>
      </c>
      <c r="AB1698" s="77">
        <f t="shared" si="26"/>
        <v>360</v>
      </c>
    </row>
    <row r="1699" spans="1:28" x14ac:dyDescent="0.3">
      <c r="A1699" s="34">
        <v>43337</v>
      </c>
      <c r="B1699">
        <v>1159</v>
      </c>
      <c r="C1699" t="s">
        <v>1282</v>
      </c>
      <c r="D1699" t="s">
        <v>1283</v>
      </c>
      <c r="E1699">
        <v>38</v>
      </c>
      <c r="F1699" t="s">
        <v>1741</v>
      </c>
      <c r="G1699" t="s">
        <v>1737</v>
      </c>
      <c r="H1699" t="s">
        <v>1502</v>
      </c>
      <c r="I1699" s="102">
        <v>0.95833333333333337</v>
      </c>
      <c r="J1699" t="s">
        <v>1766</v>
      </c>
      <c r="K1699" s="102">
        <v>0.59027777777777779</v>
      </c>
      <c r="L1699">
        <v>32</v>
      </c>
      <c r="M1699" t="s">
        <v>1396</v>
      </c>
      <c r="N1699" t="s">
        <v>1348</v>
      </c>
      <c r="O1699" s="102">
        <v>0.38194444444444442</v>
      </c>
      <c r="P1699">
        <v>80</v>
      </c>
      <c r="Q1699">
        <v>89</v>
      </c>
      <c r="R1699" t="s">
        <v>51</v>
      </c>
      <c r="S1699">
        <v>70</v>
      </c>
      <c r="T1699" s="102">
        <v>0.58333333333333337</v>
      </c>
      <c r="U1699" t="s">
        <v>1832</v>
      </c>
      <c r="V1699">
        <v>0</v>
      </c>
      <c r="W1699" t="s">
        <v>1312</v>
      </c>
      <c r="X1699">
        <v>24</v>
      </c>
      <c r="AB1699" s="77">
        <f t="shared" si="26"/>
        <v>320</v>
      </c>
    </row>
    <row r="1700" spans="1:28" x14ac:dyDescent="0.3">
      <c r="A1700" s="34">
        <v>43338</v>
      </c>
      <c r="B1700">
        <v>1159</v>
      </c>
      <c r="C1700" t="s">
        <v>1282</v>
      </c>
      <c r="D1700" t="s">
        <v>1283</v>
      </c>
      <c r="E1700">
        <v>38</v>
      </c>
      <c r="F1700" t="s">
        <v>1623</v>
      </c>
      <c r="G1700" t="s">
        <v>1308</v>
      </c>
      <c r="H1700" t="s">
        <v>1287</v>
      </c>
      <c r="I1700" s="102">
        <v>0.25</v>
      </c>
      <c r="J1700" t="s">
        <v>1731</v>
      </c>
      <c r="K1700" s="102">
        <v>0.64583333333333337</v>
      </c>
      <c r="L1700">
        <v>1</v>
      </c>
      <c r="M1700" t="s">
        <v>1335</v>
      </c>
      <c r="N1700" t="s">
        <v>1310</v>
      </c>
      <c r="O1700" s="102">
        <v>0.47916666666666669</v>
      </c>
      <c r="P1700">
        <v>81</v>
      </c>
      <c r="Q1700">
        <v>90</v>
      </c>
      <c r="R1700" t="s">
        <v>51</v>
      </c>
      <c r="S1700">
        <v>72</v>
      </c>
      <c r="T1700" s="102">
        <v>0.64583333333333337</v>
      </c>
      <c r="U1700" t="s">
        <v>1312</v>
      </c>
      <c r="V1700">
        <v>0</v>
      </c>
      <c r="W1700" t="s">
        <v>1291</v>
      </c>
      <c r="X1700" t="s">
        <v>51</v>
      </c>
      <c r="AB1700" s="77">
        <f t="shared" si="26"/>
        <v>10</v>
      </c>
    </row>
    <row r="1701" spans="1:28" x14ac:dyDescent="0.3">
      <c r="A1701" s="34">
        <v>43339</v>
      </c>
      <c r="B1701">
        <v>1159</v>
      </c>
      <c r="C1701" t="s">
        <v>1282</v>
      </c>
      <c r="D1701" t="s">
        <v>1283</v>
      </c>
      <c r="E1701">
        <v>38</v>
      </c>
      <c r="F1701" t="s">
        <v>1736</v>
      </c>
      <c r="G1701" t="s">
        <v>1308</v>
      </c>
      <c r="H1701" t="s">
        <v>1386</v>
      </c>
      <c r="I1701" s="102">
        <v>0.24305555555555555</v>
      </c>
      <c r="J1701" t="s">
        <v>1761</v>
      </c>
      <c r="K1701" s="102">
        <v>0.65277777777777779</v>
      </c>
      <c r="L1701">
        <v>0</v>
      </c>
      <c r="M1701" t="s">
        <v>1435</v>
      </c>
      <c r="N1701" t="s">
        <v>1384</v>
      </c>
      <c r="O1701" s="102">
        <v>0.86111111111111116</v>
      </c>
      <c r="P1701">
        <v>86</v>
      </c>
      <c r="Q1701">
        <v>91</v>
      </c>
      <c r="R1701" t="s">
        <v>51</v>
      </c>
      <c r="S1701">
        <v>78</v>
      </c>
      <c r="T1701" s="102">
        <v>0.56944444444444442</v>
      </c>
      <c r="U1701" t="s">
        <v>1684</v>
      </c>
      <c r="V1701">
        <v>10</v>
      </c>
      <c r="W1701" t="s">
        <v>1685</v>
      </c>
      <c r="X1701">
        <v>23</v>
      </c>
      <c r="AB1701" s="77">
        <f t="shared" si="26"/>
        <v>0</v>
      </c>
    </row>
    <row r="1702" spans="1:28" x14ac:dyDescent="0.3">
      <c r="A1702" s="34">
        <v>43340</v>
      </c>
      <c r="B1702">
        <v>1159</v>
      </c>
      <c r="C1702" t="s">
        <v>1282</v>
      </c>
      <c r="D1702" t="s">
        <v>1283</v>
      </c>
      <c r="E1702">
        <v>38</v>
      </c>
      <c r="F1702" t="s">
        <v>1677</v>
      </c>
      <c r="G1702" t="s">
        <v>1427</v>
      </c>
      <c r="H1702" t="s">
        <v>1599</v>
      </c>
      <c r="I1702" s="102">
        <v>0.16666666666666666</v>
      </c>
      <c r="J1702" t="s">
        <v>1701</v>
      </c>
      <c r="K1702" s="102">
        <v>0.52777777777777779</v>
      </c>
      <c r="L1702">
        <v>30</v>
      </c>
      <c r="M1702" t="s">
        <v>1335</v>
      </c>
      <c r="N1702" t="s">
        <v>1316</v>
      </c>
      <c r="O1702" s="102">
        <v>0.64583333333333337</v>
      </c>
      <c r="P1702">
        <v>87</v>
      </c>
      <c r="Q1702">
        <v>91</v>
      </c>
      <c r="R1702" t="s">
        <v>51</v>
      </c>
      <c r="S1702">
        <v>83</v>
      </c>
      <c r="T1702" s="102">
        <v>0.35416666666666669</v>
      </c>
      <c r="U1702" t="s">
        <v>1366</v>
      </c>
      <c r="V1702">
        <v>24</v>
      </c>
      <c r="W1702" t="s">
        <v>1508</v>
      </c>
      <c r="X1702">
        <v>14</v>
      </c>
      <c r="AB1702" s="77">
        <f t="shared" si="26"/>
        <v>300</v>
      </c>
    </row>
    <row r="1703" spans="1:28" x14ac:dyDescent="0.3">
      <c r="A1703" s="34">
        <v>43341</v>
      </c>
      <c r="B1703">
        <v>1159</v>
      </c>
      <c r="C1703" t="s">
        <v>1282</v>
      </c>
      <c r="D1703" t="s">
        <v>1283</v>
      </c>
      <c r="E1703">
        <v>38</v>
      </c>
      <c r="F1703" t="s">
        <v>1400</v>
      </c>
      <c r="G1703" t="s">
        <v>1561</v>
      </c>
      <c r="H1703" t="s">
        <v>1492</v>
      </c>
      <c r="I1703" s="102">
        <v>0.20833333333333334</v>
      </c>
      <c r="J1703" t="s">
        <v>1763</v>
      </c>
      <c r="K1703" s="102">
        <v>0.63888888888888895</v>
      </c>
      <c r="L1703">
        <v>30</v>
      </c>
      <c r="M1703" t="s">
        <v>1288</v>
      </c>
      <c r="N1703" t="s">
        <v>1354</v>
      </c>
      <c r="O1703" s="102">
        <v>0.36805555555555558</v>
      </c>
      <c r="P1703">
        <v>87</v>
      </c>
      <c r="Q1703">
        <v>91</v>
      </c>
      <c r="R1703" t="s">
        <v>51</v>
      </c>
      <c r="S1703">
        <v>81</v>
      </c>
      <c r="T1703" t="s">
        <v>51</v>
      </c>
      <c r="U1703" t="s">
        <v>1752</v>
      </c>
      <c r="V1703">
        <v>21</v>
      </c>
      <c r="W1703" t="s">
        <v>1477</v>
      </c>
      <c r="X1703">
        <v>3</v>
      </c>
      <c r="AB1703" s="77">
        <f t="shared" si="26"/>
        <v>300</v>
      </c>
    </row>
    <row r="1704" spans="1:28" x14ac:dyDescent="0.3">
      <c r="A1704" s="34">
        <v>43342</v>
      </c>
      <c r="B1704">
        <v>1159</v>
      </c>
      <c r="C1704" t="s">
        <v>1282</v>
      </c>
      <c r="D1704" t="s">
        <v>1283</v>
      </c>
      <c r="E1704">
        <v>38</v>
      </c>
      <c r="F1704" t="s">
        <v>1400</v>
      </c>
      <c r="G1704" t="s">
        <v>1308</v>
      </c>
      <c r="H1704" t="s">
        <v>1597</v>
      </c>
      <c r="I1704" s="102">
        <v>0.99930555555555556</v>
      </c>
      <c r="J1704" t="s">
        <v>1365</v>
      </c>
      <c r="K1704" s="102">
        <v>0.52083333333333337</v>
      </c>
      <c r="L1704">
        <v>32</v>
      </c>
      <c r="M1704" t="s">
        <v>1335</v>
      </c>
      <c r="N1704" t="s">
        <v>1404</v>
      </c>
      <c r="O1704" s="102">
        <v>0.47222222222222227</v>
      </c>
      <c r="P1704">
        <v>83</v>
      </c>
      <c r="Q1704">
        <v>91</v>
      </c>
      <c r="R1704" t="s">
        <v>51</v>
      </c>
      <c r="S1704">
        <v>75</v>
      </c>
      <c r="T1704" t="s">
        <v>51</v>
      </c>
      <c r="U1704" t="s">
        <v>1692</v>
      </c>
      <c r="V1704">
        <v>0</v>
      </c>
      <c r="W1704" t="s">
        <v>1727</v>
      </c>
      <c r="X1704">
        <v>6</v>
      </c>
      <c r="AB1704" s="77">
        <f t="shared" si="26"/>
        <v>320</v>
      </c>
    </row>
    <row r="1705" spans="1:28" x14ac:dyDescent="0.3">
      <c r="A1705" s="34">
        <v>43343</v>
      </c>
      <c r="B1705">
        <v>1159</v>
      </c>
      <c r="C1705" t="s">
        <v>1282</v>
      </c>
      <c r="D1705" t="s">
        <v>1283</v>
      </c>
      <c r="E1705">
        <v>38</v>
      </c>
      <c r="F1705" t="s">
        <v>1736</v>
      </c>
      <c r="G1705" t="s">
        <v>1308</v>
      </c>
      <c r="H1705" t="s">
        <v>1394</v>
      </c>
      <c r="I1705" s="102">
        <v>0.25</v>
      </c>
      <c r="J1705" t="s">
        <v>1754</v>
      </c>
      <c r="K1705" s="102">
        <v>0.60416666666666663</v>
      </c>
      <c r="L1705">
        <v>7</v>
      </c>
      <c r="M1705" t="s">
        <v>1435</v>
      </c>
      <c r="N1705" t="s">
        <v>1391</v>
      </c>
      <c r="O1705" s="102">
        <v>0.64583333333333337</v>
      </c>
      <c r="P1705">
        <v>81</v>
      </c>
      <c r="Q1705">
        <v>91</v>
      </c>
      <c r="R1705" t="s">
        <v>51</v>
      </c>
      <c r="S1705">
        <v>70</v>
      </c>
      <c r="T1705" s="102">
        <v>0.54166666666666663</v>
      </c>
      <c r="U1705" t="s">
        <v>1708</v>
      </c>
      <c r="V1705" t="s">
        <v>51</v>
      </c>
      <c r="W1705" t="s">
        <v>1398</v>
      </c>
      <c r="X1705">
        <v>5</v>
      </c>
      <c r="AB1705" s="77">
        <f t="shared" si="26"/>
        <v>70</v>
      </c>
    </row>
    <row r="1706" spans="1:28" x14ac:dyDescent="0.3">
      <c r="A1706" s="34">
        <v>43344</v>
      </c>
      <c r="B1706">
        <v>1159</v>
      </c>
      <c r="C1706" t="s">
        <v>1282</v>
      </c>
      <c r="D1706" t="s">
        <v>1283</v>
      </c>
      <c r="E1706">
        <v>38</v>
      </c>
      <c r="F1706" t="s">
        <v>1395</v>
      </c>
      <c r="G1706" t="s">
        <v>1308</v>
      </c>
      <c r="H1706" t="s">
        <v>1287</v>
      </c>
      <c r="I1706" s="102">
        <v>0.25</v>
      </c>
      <c r="J1706" t="s">
        <v>1739</v>
      </c>
      <c r="K1706" s="102">
        <v>0.45833333333333331</v>
      </c>
      <c r="L1706">
        <v>9</v>
      </c>
      <c r="M1706" t="s">
        <v>1340</v>
      </c>
      <c r="N1706" t="s">
        <v>1497</v>
      </c>
      <c r="O1706" s="102">
        <v>0.65972222222222221</v>
      </c>
      <c r="P1706">
        <v>85</v>
      </c>
      <c r="Q1706">
        <v>91</v>
      </c>
      <c r="R1706" t="s">
        <v>51</v>
      </c>
      <c r="S1706">
        <v>80</v>
      </c>
      <c r="T1706" s="102">
        <v>0.73611111111111116</v>
      </c>
      <c r="U1706" t="s">
        <v>1832</v>
      </c>
      <c r="V1706">
        <v>0</v>
      </c>
      <c r="W1706" t="s">
        <v>1745</v>
      </c>
      <c r="X1706">
        <v>24</v>
      </c>
      <c r="AB1706" s="77">
        <f t="shared" si="26"/>
        <v>90</v>
      </c>
    </row>
    <row r="1707" spans="1:28" x14ac:dyDescent="0.3">
      <c r="A1707" s="34">
        <v>43345</v>
      </c>
      <c r="B1707">
        <v>1159</v>
      </c>
      <c r="C1707" t="s">
        <v>1282</v>
      </c>
      <c r="D1707" t="s">
        <v>1283</v>
      </c>
      <c r="E1707">
        <v>38</v>
      </c>
      <c r="F1707" t="s">
        <v>1623</v>
      </c>
      <c r="G1707" t="s">
        <v>1308</v>
      </c>
      <c r="H1707" t="s">
        <v>1287</v>
      </c>
      <c r="I1707" s="102">
        <v>0.25</v>
      </c>
      <c r="J1707" t="s">
        <v>1734</v>
      </c>
      <c r="K1707" s="102">
        <v>0.56944444444444442</v>
      </c>
      <c r="L1707">
        <v>9</v>
      </c>
      <c r="M1707" t="s">
        <v>1347</v>
      </c>
      <c r="N1707" t="s">
        <v>1319</v>
      </c>
      <c r="O1707" s="102">
        <v>0.51388888888888895</v>
      </c>
      <c r="P1707">
        <v>80</v>
      </c>
      <c r="Q1707">
        <v>91</v>
      </c>
      <c r="R1707" t="s">
        <v>51</v>
      </c>
      <c r="S1707">
        <v>66</v>
      </c>
      <c r="T1707" s="102">
        <v>0.47222222222222227</v>
      </c>
      <c r="U1707" t="s">
        <v>1745</v>
      </c>
      <c r="V1707">
        <v>0</v>
      </c>
      <c r="W1707" t="s">
        <v>1759</v>
      </c>
      <c r="X1707">
        <v>18</v>
      </c>
      <c r="AB1707" s="77">
        <f t="shared" si="26"/>
        <v>90</v>
      </c>
    </row>
    <row r="1708" spans="1:28" x14ac:dyDescent="0.3">
      <c r="A1708" s="34">
        <v>43346</v>
      </c>
      <c r="B1708">
        <v>1159</v>
      </c>
      <c r="C1708" t="s">
        <v>1282</v>
      </c>
      <c r="D1708" t="s">
        <v>1283</v>
      </c>
      <c r="E1708">
        <v>38</v>
      </c>
      <c r="F1708" t="s">
        <v>1741</v>
      </c>
      <c r="G1708" t="s">
        <v>1308</v>
      </c>
      <c r="H1708" t="s">
        <v>1386</v>
      </c>
      <c r="I1708" s="102">
        <v>0.25</v>
      </c>
      <c r="J1708" t="s">
        <v>1776</v>
      </c>
      <c r="K1708" s="102">
        <v>0.56944444444444442</v>
      </c>
      <c r="L1708">
        <v>21</v>
      </c>
      <c r="M1708" t="s">
        <v>1335</v>
      </c>
      <c r="N1708" t="s">
        <v>1561</v>
      </c>
      <c r="O1708" s="102">
        <v>2.7777777777777776E-2</v>
      </c>
      <c r="P1708">
        <v>85</v>
      </c>
      <c r="Q1708">
        <v>91</v>
      </c>
      <c r="R1708" s="102">
        <v>0.25</v>
      </c>
      <c r="S1708">
        <v>75</v>
      </c>
      <c r="T1708" s="102">
        <v>0.40972222222222227</v>
      </c>
      <c r="U1708" t="s">
        <v>1778</v>
      </c>
      <c r="V1708">
        <v>23</v>
      </c>
      <c r="W1708" t="s">
        <v>1806</v>
      </c>
      <c r="X1708">
        <v>3</v>
      </c>
      <c r="AB1708" s="77">
        <f t="shared" si="26"/>
        <v>210</v>
      </c>
    </row>
    <row r="1709" spans="1:28" x14ac:dyDescent="0.3">
      <c r="A1709" s="34">
        <v>43347</v>
      </c>
      <c r="B1709">
        <v>1159</v>
      </c>
      <c r="C1709" t="s">
        <v>1282</v>
      </c>
      <c r="D1709" t="s">
        <v>1283</v>
      </c>
      <c r="E1709">
        <v>38</v>
      </c>
      <c r="F1709" t="s">
        <v>1656</v>
      </c>
      <c r="G1709" t="s">
        <v>1465</v>
      </c>
      <c r="H1709" t="s">
        <v>1399</v>
      </c>
      <c r="I1709" s="102">
        <v>0.23611111111111113</v>
      </c>
      <c r="J1709" t="s">
        <v>1739</v>
      </c>
      <c r="K1709" s="102">
        <v>0.59722222222222221</v>
      </c>
      <c r="L1709">
        <v>22</v>
      </c>
      <c r="M1709" t="s">
        <v>1296</v>
      </c>
      <c r="N1709" t="s">
        <v>1391</v>
      </c>
      <c r="O1709" s="102">
        <v>0.19444444444444445</v>
      </c>
      <c r="P1709">
        <v>84</v>
      </c>
      <c r="Q1709">
        <v>91</v>
      </c>
      <c r="R1709" t="s">
        <v>51</v>
      </c>
      <c r="S1709">
        <v>69</v>
      </c>
      <c r="T1709" s="102">
        <v>0.34722222222222227</v>
      </c>
      <c r="U1709" t="s">
        <v>1596</v>
      </c>
      <c r="V1709">
        <v>21</v>
      </c>
      <c r="W1709" t="s">
        <v>1712</v>
      </c>
      <c r="X1709">
        <v>16</v>
      </c>
      <c r="AB1709" s="77">
        <f t="shared" si="26"/>
        <v>220</v>
      </c>
    </row>
    <row r="1710" spans="1:28" x14ac:dyDescent="0.3">
      <c r="A1710" s="34">
        <v>43348</v>
      </c>
      <c r="B1710">
        <v>1159</v>
      </c>
      <c r="C1710" t="s">
        <v>1282</v>
      </c>
      <c r="D1710" t="s">
        <v>1283</v>
      </c>
      <c r="E1710">
        <v>38</v>
      </c>
      <c r="F1710" t="s">
        <v>1563</v>
      </c>
      <c r="G1710" t="s">
        <v>2136</v>
      </c>
      <c r="H1710" t="s">
        <v>1390</v>
      </c>
      <c r="I1710" s="102">
        <v>0.10416666666666667</v>
      </c>
      <c r="J1710" t="s">
        <v>1400</v>
      </c>
      <c r="K1710" s="102">
        <v>0.59722222222222221</v>
      </c>
      <c r="L1710">
        <v>12</v>
      </c>
      <c r="M1710" t="s">
        <v>1625</v>
      </c>
      <c r="N1710" t="s">
        <v>1304</v>
      </c>
      <c r="O1710" s="102">
        <v>0.44444444444444442</v>
      </c>
      <c r="P1710">
        <v>88</v>
      </c>
      <c r="Q1710">
        <v>91</v>
      </c>
      <c r="R1710" t="s">
        <v>51</v>
      </c>
      <c r="S1710">
        <v>84</v>
      </c>
      <c r="T1710" s="102">
        <v>0.27777777777777779</v>
      </c>
      <c r="U1710" t="s">
        <v>1697</v>
      </c>
      <c r="V1710">
        <v>22</v>
      </c>
      <c r="W1710" t="s">
        <v>1480</v>
      </c>
      <c r="X1710">
        <v>2</v>
      </c>
      <c r="AB1710" s="77">
        <f t="shared" si="26"/>
        <v>120</v>
      </c>
    </row>
    <row r="1711" spans="1:28" x14ac:dyDescent="0.3">
      <c r="A1711" s="34">
        <v>43349</v>
      </c>
      <c r="B1711">
        <v>1159</v>
      </c>
      <c r="C1711" t="s">
        <v>1282</v>
      </c>
      <c r="D1711" t="s">
        <v>1283</v>
      </c>
      <c r="E1711">
        <v>38</v>
      </c>
      <c r="F1711" t="s">
        <v>1563</v>
      </c>
      <c r="G1711" t="s">
        <v>1617</v>
      </c>
      <c r="H1711" t="s">
        <v>1502</v>
      </c>
      <c r="I1711" s="102">
        <v>0.97916666666666663</v>
      </c>
      <c r="J1711" t="s">
        <v>1741</v>
      </c>
      <c r="K1711" s="102">
        <v>0.66666666666666663</v>
      </c>
      <c r="L1711">
        <v>28</v>
      </c>
      <c r="M1711" t="s">
        <v>1296</v>
      </c>
      <c r="N1711" t="s">
        <v>1356</v>
      </c>
      <c r="O1711" s="102">
        <v>0.47916666666666669</v>
      </c>
      <c r="P1711">
        <v>90</v>
      </c>
      <c r="Q1711">
        <v>91</v>
      </c>
      <c r="R1711" t="s">
        <v>51</v>
      </c>
      <c r="S1711">
        <v>89</v>
      </c>
      <c r="T1711" t="s">
        <v>51</v>
      </c>
      <c r="U1711" t="s">
        <v>1517</v>
      </c>
      <c r="V1711">
        <v>21</v>
      </c>
      <c r="W1711" t="s">
        <v>1874</v>
      </c>
      <c r="X1711">
        <v>5</v>
      </c>
      <c r="AB1711" s="77">
        <f t="shared" si="26"/>
        <v>280</v>
      </c>
    </row>
    <row r="1712" spans="1:28" x14ac:dyDescent="0.3">
      <c r="A1712" s="34">
        <v>43350</v>
      </c>
      <c r="B1712">
        <v>1159</v>
      </c>
      <c r="C1712" t="s">
        <v>1282</v>
      </c>
      <c r="D1712" t="s">
        <v>1283</v>
      </c>
      <c r="E1712">
        <v>38</v>
      </c>
      <c r="F1712" t="s">
        <v>1563</v>
      </c>
      <c r="G1712" t="s">
        <v>1737</v>
      </c>
      <c r="H1712" t="s">
        <v>1658</v>
      </c>
      <c r="I1712" s="102">
        <v>0.99930555555555556</v>
      </c>
      <c r="J1712" t="s">
        <v>1726</v>
      </c>
      <c r="K1712" s="102">
        <v>0.56944444444444442</v>
      </c>
      <c r="L1712">
        <v>9</v>
      </c>
      <c r="M1712" t="s">
        <v>1288</v>
      </c>
      <c r="N1712" t="s">
        <v>1391</v>
      </c>
      <c r="O1712" s="102">
        <v>0.68055555555555547</v>
      </c>
      <c r="P1712">
        <v>87</v>
      </c>
      <c r="Q1712">
        <v>91</v>
      </c>
      <c r="R1712" t="s">
        <v>51</v>
      </c>
      <c r="S1712">
        <v>81</v>
      </c>
      <c r="T1712" s="102">
        <v>0.70138888888888884</v>
      </c>
      <c r="U1712" t="s">
        <v>1519</v>
      </c>
      <c r="V1712">
        <v>10</v>
      </c>
      <c r="W1712" t="s">
        <v>1895</v>
      </c>
      <c r="X1712">
        <v>17</v>
      </c>
      <c r="AB1712" s="77">
        <f t="shared" si="26"/>
        <v>90</v>
      </c>
    </row>
    <row r="1713" spans="1:28" x14ac:dyDescent="0.3">
      <c r="A1713" s="34">
        <v>43351</v>
      </c>
      <c r="B1713">
        <v>1159</v>
      </c>
      <c r="C1713" t="s">
        <v>1282</v>
      </c>
      <c r="D1713" t="s">
        <v>1283</v>
      </c>
      <c r="E1713">
        <v>38</v>
      </c>
      <c r="F1713" t="s">
        <v>1622</v>
      </c>
      <c r="G1713" t="s">
        <v>1431</v>
      </c>
      <c r="H1713" t="s">
        <v>1612</v>
      </c>
      <c r="I1713" s="102">
        <v>0.2638888888888889</v>
      </c>
      <c r="J1713" t="s">
        <v>1763</v>
      </c>
      <c r="K1713" s="102">
        <v>0.61805555555555558</v>
      </c>
      <c r="L1713">
        <v>31</v>
      </c>
      <c r="M1713" t="s">
        <v>1358</v>
      </c>
      <c r="N1713" t="s">
        <v>1404</v>
      </c>
      <c r="O1713" s="102">
        <v>0.47916666666666669</v>
      </c>
      <c r="P1713">
        <v>88</v>
      </c>
      <c r="Q1713">
        <v>91</v>
      </c>
      <c r="R1713" t="s">
        <v>51</v>
      </c>
      <c r="S1713">
        <v>84</v>
      </c>
      <c r="T1713" s="102">
        <v>0.4375</v>
      </c>
      <c r="U1713" t="s">
        <v>1745</v>
      </c>
      <c r="V1713">
        <v>23</v>
      </c>
      <c r="W1713" t="s">
        <v>1602</v>
      </c>
      <c r="X1713">
        <v>16</v>
      </c>
      <c r="AB1713" s="77">
        <f t="shared" si="26"/>
        <v>310</v>
      </c>
    </row>
    <row r="1714" spans="1:28" x14ac:dyDescent="0.3">
      <c r="A1714" s="34">
        <v>43352</v>
      </c>
      <c r="B1714">
        <v>1159</v>
      </c>
      <c r="C1714" t="s">
        <v>1282</v>
      </c>
      <c r="D1714" t="s">
        <v>1283</v>
      </c>
      <c r="E1714">
        <v>38</v>
      </c>
      <c r="F1714" t="s">
        <v>1736</v>
      </c>
      <c r="G1714" t="s">
        <v>1513</v>
      </c>
      <c r="H1714" t="s">
        <v>1729</v>
      </c>
      <c r="I1714" s="102">
        <v>6.9444444444444441E-3</v>
      </c>
      <c r="J1714" t="s">
        <v>1739</v>
      </c>
      <c r="K1714" s="102">
        <v>0.52777777777777779</v>
      </c>
      <c r="L1714">
        <v>26</v>
      </c>
      <c r="M1714" t="s">
        <v>1335</v>
      </c>
      <c r="N1714" t="s">
        <v>1404</v>
      </c>
      <c r="O1714" s="102">
        <v>0.19444444444444445</v>
      </c>
      <c r="P1714">
        <v>88</v>
      </c>
      <c r="Q1714">
        <v>91</v>
      </c>
      <c r="R1714" t="s">
        <v>51</v>
      </c>
      <c r="S1714">
        <v>87</v>
      </c>
      <c r="T1714" t="s">
        <v>51</v>
      </c>
      <c r="U1714" t="s">
        <v>1514</v>
      </c>
      <c r="V1714">
        <v>23</v>
      </c>
      <c r="W1714" t="s">
        <v>1895</v>
      </c>
      <c r="X1714">
        <v>0</v>
      </c>
      <c r="AB1714" s="77">
        <f t="shared" si="26"/>
        <v>260</v>
      </c>
    </row>
    <row r="1715" spans="1:28" x14ac:dyDescent="0.3">
      <c r="A1715" s="34">
        <v>43353</v>
      </c>
      <c r="B1715">
        <v>1159</v>
      </c>
      <c r="C1715" t="s">
        <v>1282</v>
      </c>
      <c r="D1715" t="s">
        <v>1283</v>
      </c>
      <c r="E1715">
        <v>38</v>
      </c>
      <c r="F1715" t="s">
        <v>1588</v>
      </c>
      <c r="G1715" t="s">
        <v>1308</v>
      </c>
      <c r="H1715" t="s">
        <v>1729</v>
      </c>
      <c r="I1715" s="102">
        <v>0.99930555555555556</v>
      </c>
      <c r="J1715" t="s">
        <v>1748</v>
      </c>
      <c r="K1715" s="102">
        <v>0.39583333333333331</v>
      </c>
      <c r="L1715">
        <v>8</v>
      </c>
      <c r="M1715" t="s">
        <v>1435</v>
      </c>
      <c r="N1715" t="s">
        <v>1351</v>
      </c>
      <c r="O1715" s="102">
        <v>0.61111111111111105</v>
      </c>
      <c r="P1715">
        <v>88</v>
      </c>
      <c r="Q1715">
        <v>91</v>
      </c>
      <c r="R1715" t="s">
        <v>51</v>
      </c>
      <c r="S1715">
        <v>82</v>
      </c>
      <c r="T1715" s="102">
        <v>0.39583333333333331</v>
      </c>
      <c r="U1715" t="s">
        <v>1871</v>
      </c>
      <c r="V1715" t="s">
        <v>51</v>
      </c>
      <c r="W1715" t="s">
        <v>1692</v>
      </c>
      <c r="X1715">
        <v>4</v>
      </c>
      <c r="AB1715" s="77">
        <f t="shared" si="26"/>
        <v>80</v>
      </c>
    </row>
    <row r="1716" spans="1:28" x14ac:dyDescent="0.3">
      <c r="A1716" s="34">
        <v>43354</v>
      </c>
      <c r="B1716">
        <v>1159</v>
      </c>
      <c r="C1716" t="s">
        <v>1282</v>
      </c>
      <c r="D1716" t="s">
        <v>1283</v>
      </c>
      <c r="E1716">
        <v>38</v>
      </c>
      <c r="F1716" t="s">
        <v>1674</v>
      </c>
      <c r="G1716" t="s">
        <v>1308</v>
      </c>
      <c r="H1716" t="s">
        <v>1321</v>
      </c>
      <c r="I1716" s="102">
        <v>0.25</v>
      </c>
      <c r="J1716" t="s">
        <v>1665</v>
      </c>
      <c r="K1716" s="102">
        <v>0.64583333333333337</v>
      </c>
      <c r="L1716">
        <v>8</v>
      </c>
      <c r="M1716" t="s">
        <v>1335</v>
      </c>
      <c r="N1716" t="s">
        <v>1327</v>
      </c>
      <c r="O1716" s="102">
        <v>0.67361111111111116</v>
      </c>
      <c r="P1716">
        <v>88</v>
      </c>
      <c r="Q1716">
        <v>91</v>
      </c>
      <c r="R1716" t="s">
        <v>51</v>
      </c>
      <c r="S1716">
        <v>85</v>
      </c>
      <c r="T1716" s="102">
        <v>0.55555555555555558</v>
      </c>
      <c r="U1716" t="s">
        <v>1650</v>
      </c>
      <c r="V1716">
        <v>0</v>
      </c>
      <c r="W1716" t="s">
        <v>1662</v>
      </c>
      <c r="X1716">
        <v>18</v>
      </c>
      <c r="AB1716" s="77">
        <f t="shared" si="26"/>
        <v>80</v>
      </c>
    </row>
    <row r="1717" spans="1:28" x14ac:dyDescent="0.3">
      <c r="A1717" s="34">
        <v>43355</v>
      </c>
      <c r="B1717">
        <v>1159</v>
      </c>
      <c r="C1717" t="s">
        <v>1282</v>
      </c>
      <c r="D1717" t="s">
        <v>1283</v>
      </c>
      <c r="E1717">
        <v>38</v>
      </c>
      <c r="F1717" t="s">
        <v>1588</v>
      </c>
      <c r="G1717" t="s">
        <v>1308</v>
      </c>
      <c r="H1717" t="s">
        <v>1330</v>
      </c>
      <c r="I1717" s="102">
        <v>0.125</v>
      </c>
      <c r="J1717" t="s">
        <v>1677</v>
      </c>
      <c r="K1717" s="102">
        <v>0.625</v>
      </c>
      <c r="L1717">
        <v>28</v>
      </c>
      <c r="M1717" t="s">
        <v>1288</v>
      </c>
      <c r="N1717" t="s">
        <v>1384</v>
      </c>
      <c r="O1717" s="102">
        <v>0.52777777777777779</v>
      </c>
      <c r="P1717">
        <v>90</v>
      </c>
      <c r="Q1717">
        <v>91</v>
      </c>
      <c r="R1717" t="s">
        <v>51</v>
      </c>
      <c r="S1717">
        <v>88</v>
      </c>
      <c r="T1717" t="s">
        <v>51</v>
      </c>
      <c r="U1717" t="s">
        <v>1705</v>
      </c>
      <c r="V1717">
        <v>21</v>
      </c>
      <c r="W1717" t="s">
        <v>1675</v>
      </c>
      <c r="X1717">
        <v>2</v>
      </c>
      <c r="AB1717" s="77">
        <f t="shared" si="26"/>
        <v>280</v>
      </c>
    </row>
    <row r="1718" spans="1:28" x14ac:dyDescent="0.3">
      <c r="A1718" s="34">
        <v>43356</v>
      </c>
      <c r="B1718">
        <v>1159</v>
      </c>
      <c r="C1718" t="s">
        <v>1282</v>
      </c>
      <c r="D1718" t="s">
        <v>1283</v>
      </c>
      <c r="E1718">
        <v>38</v>
      </c>
      <c r="F1718" t="s">
        <v>1758</v>
      </c>
      <c r="G1718" t="s">
        <v>1308</v>
      </c>
      <c r="H1718" t="s">
        <v>1656</v>
      </c>
      <c r="I1718" s="102">
        <v>0.98611111111111116</v>
      </c>
      <c r="J1718" t="s">
        <v>1739</v>
      </c>
      <c r="K1718" s="102">
        <v>0.41666666666666669</v>
      </c>
      <c r="L1718">
        <v>1</v>
      </c>
      <c r="M1718" t="s">
        <v>1358</v>
      </c>
      <c r="N1718" t="s">
        <v>1347</v>
      </c>
      <c r="O1718" s="102">
        <v>0.55555555555555558</v>
      </c>
      <c r="P1718">
        <v>88</v>
      </c>
      <c r="Q1718">
        <v>91</v>
      </c>
      <c r="R1718" t="s">
        <v>51</v>
      </c>
      <c r="S1718">
        <v>82</v>
      </c>
      <c r="T1718" s="102">
        <v>0.65972222222222221</v>
      </c>
      <c r="U1718" t="s">
        <v>1332</v>
      </c>
      <c r="V1718">
        <v>10</v>
      </c>
      <c r="W1718" t="s">
        <v>1389</v>
      </c>
      <c r="X1718">
        <v>19</v>
      </c>
      <c r="AB1718" s="77">
        <f t="shared" si="26"/>
        <v>10</v>
      </c>
    </row>
    <row r="1719" spans="1:28" x14ac:dyDescent="0.3">
      <c r="A1719" s="34">
        <v>43357</v>
      </c>
      <c r="B1719">
        <v>1159</v>
      </c>
      <c r="C1719" t="s">
        <v>1282</v>
      </c>
      <c r="D1719" t="s">
        <v>1283</v>
      </c>
      <c r="E1719">
        <v>38</v>
      </c>
      <c r="F1719" t="s">
        <v>1736</v>
      </c>
      <c r="G1719" t="s">
        <v>1308</v>
      </c>
      <c r="H1719" t="s">
        <v>1571</v>
      </c>
      <c r="I1719" s="102">
        <v>0.25</v>
      </c>
      <c r="J1719" t="s">
        <v>1726</v>
      </c>
      <c r="K1719" s="102">
        <v>0.44444444444444442</v>
      </c>
      <c r="L1719">
        <v>7</v>
      </c>
      <c r="M1719" t="s">
        <v>1358</v>
      </c>
      <c r="N1719" t="s">
        <v>1671</v>
      </c>
      <c r="O1719" s="102">
        <v>0.60416666666666663</v>
      </c>
      <c r="P1719">
        <v>89</v>
      </c>
      <c r="Q1719">
        <v>90</v>
      </c>
      <c r="R1719" t="s">
        <v>51</v>
      </c>
      <c r="S1719">
        <v>85</v>
      </c>
      <c r="T1719" t="s">
        <v>51</v>
      </c>
      <c r="U1719" t="s">
        <v>1560</v>
      </c>
      <c r="V1719">
        <v>22</v>
      </c>
      <c r="W1719" t="s">
        <v>1517</v>
      </c>
      <c r="X1719">
        <v>5</v>
      </c>
      <c r="AB1719" s="77">
        <f t="shared" si="26"/>
        <v>70</v>
      </c>
    </row>
    <row r="1720" spans="1:28" x14ac:dyDescent="0.3">
      <c r="A1720" s="34">
        <v>43358</v>
      </c>
      <c r="B1720">
        <v>1159</v>
      </c>
      <c r="C1720" t="s">
        <v>1282</v>
      </c>
      <c r="D1720" t="s">
        <v>1283</v>
      </c>
      <c r="E1720">
        <v>38</v>
      </c>
      <c r="F1720" t="s">
        <v>1722</v>
      </c>
      <c r="G1720" t="s">
        <v>1308</v>
      </c>
      <c r="H1720" t="s">
        <v>1729</v>
      </c>
      <c r="I1720" s="102">
        <v>0.97916666666666663</v>
      </c>
      <c r="J1720" t="s">
        <v>1507</v>
      </c>
      <c r="K1720" s="102">
        <v>0.59027777777777779</v>
      </c>
      <c r="L1720">
        <v>8</v>
      </c>
      <c r="M1720" t="s">
        <v>1329</v>
      </c>
      <c r="N1720" t="s">
        <v>1294</v>
      </c>
      <c r="O1720" s="102">
        <v>0.54166666666666663</v>
      </c>
      <c r="P1720">
        <v>86</v>
      </c>
      <c r="Q1720">
        <v>90</v>
      </c>
      <c r="R1720" t="s">
        <v>51</v>
      </c>
      <c r="S1720">
        <v>83</v>
      </c>
      <c r="T1720" t="s">
        <v>51</v>
      </c>
      <c r="U1720" t="s">
        <v>1558</v>
      </c>
      <c r="V1720">
        <v>0</v>
      </c>
      <c r="W1720" t="s">
        <v>1716</v>
      </c>
      <c r="X1720">
        <v>19</v>
      </c>
      <c r="AB1720" s="77">
        <f t="shared" si="26"/>
        <v>80</v>
      </c>
    </row>
    <row r="1721" spans="1:28" x14ac:dyDescent="0.3">
      <c r="A1721" s="34">
        <v>43359</v>
      </c>
      <c r="B1721">
        <v>1159</v>
      </c>
      <c r="C1721" t="s">
        <v>1282</v>
      </c>
      <c r="D1721" t="s">
        <v>1283</v>
      </c>
      <c r="E1721">
        <v>38</v>
      </c>
      <c r="F1721" t="s">
        <v>1395</v>
      </c>
      <c r="G1721" t="s">
        <v>1308</v>
      </c>
      <c r="H1721" t="s">
        <v>1549</v>
      </c>
      <c r="I1721" s="102">
        <v>8.3333333333333329E-2</v>
      </c>
      <c r="J1721" t="s">
        <v>1584</v>
      </c>
      <c r="K1721" s="102">
        <v>0.50694444444444442</v>
      </c>
      <c r="L1721">
        <v>28</v>
      </c>
      <c r="M1721" t="s">
        <v>1703</v>
      </c>
      <c r="N1721" t="s">
        <v>1294</v>
      </c>
      <c r="O1721" s="102">
        <v>0.21527777777777779</v>
      </c>
      <c r="P1721">
        <v>88</v>
      </c>
      <c r="Q1721">
        <v>91</v>
      </c>
      <c r="R1721" t="s">
        <v>51</v>
      </c>
      <c r="S1721">
        <v>86</v>
      </c>
      <c r="T1721" t="s">
        <v>51</v>
      </c>
      <c r="U1721" t="s">
        <v>1708</v>
      </c>
      <c r="V1721">
        <v>11</v>
      </c>
      <c r="W1721" t="s">
        <v>1587</v>
      </c>
      <c r="X1721">
        <v>2</v>
      </c>
      <c r="AB1721" s="77">
        <f t="shared" si="26"/>
        <v>280</v>
      </c>
    </row>
    <row r="1722" spans="1:28" x14ac:dyDescent="0.3">
      <c r="A1722" s="34">
        <v>43360</v>
      </c>
      <c r="B1722">
        <v>1159</v>
      </c>
      <c r="C1722" t="s">
        <v>1282</v>
      </c>
      <c r="D1722" t="s">
        <v>1283</v>
      </c>
      <c r="E1722">
        <v>38</v>
      </c>
      <c r="F1722" t="s">
        <v>1395</v>
      </c>
      <c r="G1722" t="s">
        <v>1308</v>
      </c>
      <c r="H1722" t="s">
        <v>1637</v>
      </c>
      <c r="I1722" s="102">
        <v>0.23611111111111113</v>
      </c>
      <c r="J1722" t="s">
        <v>1744</v>
      </c>
      <c r="K1722" s="102">
        <v>0.58333333333333337</v>
      </c>
      <c r="L1722">
        <v>29</v>
      </c>
      <c r="M1722" t="s">
        <v>1326</v>
      </c>
      <c r="N1722" t="s">
        <v>1351</v>
      </c>
      <c r="O1722" s="102">
        <v>0.55555555555555558</v>
      </c>
      <c r="P1722">
        <v>83</v>
      </c>
      <c r="Q1722">
        <v>91</v>
      </c>
      <c r="R1722" t="s">
        <v>51</v>
      </c>
      <c r="S1722">
        <v>69</v>
      </c>
      <c r="T1722" s="102">
        <v>0.58333333333333337</v>
      </c>
      <c r="U1722" t="s">
        <v>1568</v>
      </c>
      <c r="V1722">
        <v>0</v>
      </c>
      <c r="W1722" t="s">
        <v>1676</v>
      </c>
      <c r="X1722">
        <v>16</v>
      </c>
      <c r="AB1722" s="77">
        <f t="shared" si="26"/>
        <v>290</v>
      </c>
    </row>
    <row r="1723" spans="1:28" x14ac:dyDescent="0.3">
      <c r="A1723" s="34">
        <v>43361</v>
      </c>
      <c r="B1723">
        <v>1159</v>
      </c>
      <c r="C1723" t="s">
        <v>1282</v>
      </c>
      <c r="D1723" t="s">
        <v>1283</v>
      </c>
      <c r="E1723">
        <v>38</v>
      </c>
      <c r="F1723" t="s">
        <v>1728</v>
      </c>
      <c r="G1723" t="s">
        <v>1308</v>
      </c>
      <c r="H1723" t="s">
        <v>1617</v>
      </c>
      <c r="I1723" s="102">
        <v>0.25</v>
      </c>
      <c r="J1723" t="s">
        <v>1665</v>
      </c>
      <c r="K1723" s="102">
        <v>0.65277777777777779</v>
      </c>
      <c r="L1723">
        <v>28</v>
      </c>
      <c r="M1723" t="s">
        <v>1296</v>
      </c>
      <c r="N1723" t="s">
        <v>1359</v>
      </c>
      <c r="O1723" s="102">
        <v>4.1666666666666664E-2</v>
      </c>
      <c r="P1723">
        <v>88</v>
      </c>
      <c r="Q1723">
        <v>91</v>
      </c>
      <c r="R1723" t="s">
        <v>51</v>
      </c>
      <c r="S1723">
        <v>81</v>
      </c>
      <c r="T1723" s="102">
        <v>0.4513888888888889</v>
      </c>
      <c r="U1723" t="s">
        <v>1373</v>
      </c>
      <c r="V1723">
        <v>23</v>
      </c>
      <c r="W1723" t="s">
        <v>1520</v>
      </c>
      <c r="X1723">
        <v>0</v>
      </c>
      <c r="AB1723" s="77">
        <f t="shared" si="26"/>
        <v>280</v>
      </c>
    </row>
    <row r="1724" spans="1:28" x14ac:dyDescent="0.3">
      <c r="A1724" s="34">
        <v>43362</v>
      </c>
      <c r="B1724">
        <v>1159</v>
      </c>
      <c r="C1724" t="s">
        <v>1282</v>
      </c>
      <c r="D1724" t="s">
        <v>1283</v>
      </c>
      <c r="E1724">
        <v>38</v>
      </c>
      <c r="F1724" t="s">
        <v>1588</v>
      </c>
      <c r="G1724" t="s">
        <v>1308</v>
      </c>
      <c r="H1724" t="s">
        <v>1385</v>
      </c>
      <c r="I1724" s="102">
        <v>8.3333333333333329E-2</v>
      </c>
      <c r="J1724" t="s">
        <v>1665</v>
      </c>
      <c r="K1724" s="102">
        <v>0.59027777777777779</v>
      </c>
      <c r="L1724">
        <v>0</v>
      </c>
      <c r="M1724" t="s">
        <v>1358</v>
      </c>
      <c r="N1724" t="s">
        <v>1327</v>
      </c>
      <c r="O1724" t="s">
        <v>51</v>
      </c>
      <c r="P1724">
        <v>86</v>
      </c>
      <c r="Q1724">
        <v>91</v>
      </c>
      <c r="R1724" t="s">
        <v>51</v>
      </c>
      <c r="S1724">
        <v>76</v>
      </c>
      <c r="T1724" s="102">
        <v>0.59027777777777779</v>
      </c>
      <c r="U1724" t="s">
        <v>1311</v>
      </c>
      <c r="V1724">
        <v>22</v>
      </c>
      <c r="W1724" t="s">
        <v>1690</v>
      </c>
      <c r="X1724">
        <v>2</v>
      </c>
      <c r="AB1724" s="77">
        <f t="shared" si="26"/>
        <v>0</v>
      </c>
    </row>
    <row r="1725" spans="1:28" x14ac:dyDescent="0.3">
      <c r="A1725" s="34">
        <v>43363</v>
      </c>
      <c r="B1725">
        <v>1159</v>
      </c>
      <c r="C1725" t="s">
        <v>1282</v>
      </c>
      <c r="D1725" t="s">
        <v>1283</v>
      </c>
      <c r="E1725">
        <v>38</v>
      </c>
      <c r="F1725" t="s">
        <v>1395</v>
      </c>
      <c r="G1725" t="s">
        <v>1308</v>
      </c>
      <c r="H1725" t="s">
        <v>1586</v>
      </c>
      <c r="I1725" s="102">
        <v>0.16666666666666666</v>
      </c>
      <c r="J1725" t="s">
        <v>1766</v>
      </c>
      <c r="K1725" s="102">
        <v>0.625</v>
      </c>
      <c r="L1725">
        <v>0</v>
      </c>
      <c r="M1725" t="s">
        <v>1288</v>
      </c>
      <c r="N1725" t="s">
        <v>1436</v>
      </c>
      <c r="O1725" t="s">
        <v>51</v>
      </c>
      <c r="P1725">
        <v>88</v>
      </c>
      <c r="Q1725">
        <v>91</v>
      </c>
      <c r="R1725" t="s">
        <v>51</v>
      </c>
      <c r="S1725">
        <v>86</v>
      </c>
      <c r="T1725" s="102">
        <v>0.60416666666666663</v>
      </c>
      <c r="U1725" t="s">
        <v>1764</v>
      </c>
      <c r="V1725">
        <v>0</v>
      </c>
      <c r="W1725" t="s">
        <v>1477</v>
      </c>
      <c r="X1725">
        <v>17</v>
      </c>
      <c r="AB1725" s="77">
        <f t="shared" si="26"/>
        <v>0</v>
      </c>
    </row>
    <row r="1726" spans="1:28" x14ac:dyDescent="0.3">
      <c r="A1726" s="34">
        <v>43364</v>
      </c>
      <c r="B1726">
        <v>1159</v>
      </c>
      <c r="C1726" t="s">
        <v>1282</v>
      </c>
      <c r="D1726" t="s">
        <v>1283</v>
      </c>
      <c r="E1726">
        <v>38</v>
      </c>
      <c r="F1726" t="s">
        <v>1644</v>
      </c>
      <c r="G1726" t="s">
        <v>1457</v>
      </c>
      <c r="H1726" t="s">
        <v>1669</v>
      </c>
      <c r="I1726" s="102">
        <v>0.19444444444444445</v>
      </c>
      <c r="J1726" t="s">
        <v>1775</v>
      </c>
      <c r="K1726" s="102">
        <v>0.38194444444444442</v>
      </c>
      <c r="L1726">
        <v>31</v>
      </c>
      <c r="M1726" t="s">
        <v>1329</v>
      </c>
      <c r="N1726" t="s">
        <v>1316</v>
      </c>
      <c r="O1726" s="102">
        <v>0.54861111111111105</v>
      </c>
      <c r="P1726">
        <v>87</v>
      </c>
      <c r="Q1726">
        <v>91</v>
      </c>
      <c r="R1726" t="s">
        <v>51</v>
      </c>
      <c r="S1726">
        <v>74</v>
      </c>
      <c r="T1726" s="102">
        <v>0.4236111111111111</v>
      </c>
      <c r="U1726" t="s">
        <v>1650</v>
      </c>
      <c r="V1726">
        <v>20</v>
      </c>
      <c r="W1726" t="s">
        <v>1370</v>
      </c>
      <c r="X1726">
        <v>3</v>
      </c>
      <c r="AB1726" s="77">
        <f t="shared" si="26"/>
        <v>310</v>
      </c>
    </row>
    <row r="1727" spans="1:28" x14ac:dyDescent="0.3">
      <c r="A1727" s="34">
        <v>43365</v>
      </c>
      <c r="B1727">
        <v>1159</v>
      </c>
      <c r="C1727" t="s">
        <v>1282</v>
      </c>
      <c r="D1727" t="s">
        <v>1283</v>
      </c>
      <c r="E1727">
        <v>38</v>
      </c>
      <c r="F1727" t="s">
        <v>1741</v>
      </c>
      <c r="G1727" t="s">
        <v>1308</v>
      </c>
      <c r="H1727" t="s">
        <v>1403</v>
      </c>
      <c r="I1727" s="102">
        <v>0.25</v>
      </c>
      <c r="J1727" t="s">
        <v>1744</v>
      </c>
      <c r="K1727" s="102">
        <v>0.64583333333333337</v>
      </c>
      <c r="L1727">
        <v>0</v>
      </c>
      <c r="M1727" t="s">
        <v>1296</v>
      </c>
      <c r="N1727" t="s">
        <v>1561</v>
      </c>
      <c r="O1727" t="s">
        <v>51</v>
      </c>
      <c r="P1727">
        <v>85</v>
      </c>
      <c r="Q1727">
        <v>91</v>
      </c>
      <c r="R1727" t="s">
        <v>51</v>
      </c>
      <c r="S1727">
        <v>72</v>
      </c>
      <c r="T1727" s="102">
        <v>0.67361111111111116</v>
      </c>
      <c r="U1727" t="s">
        <v>1413</v>
      </c>
      <c r="V1727">
        <v>22</v>
      </c>
      <c r="W1727" t="s">
        <v>1543</v>
      </c>
      <c r="X1727">
        <v>4</v>
      </c>
      <c r="AB1727" s="77">
        <f t="shared" si="26"/>
        <v>0</v>
      </c>
    </row>
    <row r="1728" spans="1:28" x14ac:dyDescent="0.3">
      <c r="A1728" s="34">
        <v>43366</v>
      </c>
      <c r="B1728">
        <v>1159</v>
      </c>
      <c r="C1728" t="s">
        <v>1282</v>
      </c>
      <c r="D1728" t="s">
        <v>1283</v>
      </c>
      <c r="E1728">
        <v>38</v>
      </c>
      <c r="F1728" t="s">
        <v>1656</v>
      </c>
      <c r="G1728" t="s">
        <v>1304</v>
      </c>
      <c r="H1728" t="s">
        <v>1287</v>
      </c>
      <c r="I1728" s="102">
        <v>0.21527777777777779</v>
      </c>
      <c r="J1728" t="s">
        <v>1777</v>
      </c>
      <c r="K1728" s="102">
        <v>0.3611111111111111</v>
      </c>
      <c r="L1728">
        <v>2</v>
      </c>
      <c r="M1728" t="s">
        <v>1396</v>
      </c>
      <c r="N1728" t="s">
        <v>1348</v>
      </c>
      <c r="O1728" s="102">
        <v>0.98611111111111116</v>
      </c>
      <c r="P1728">
        <v>90</v>
      </c>
      <c r="Q1728">
        <v>91</v>
      </c>
      <c r="R1728" t="s">
        <v>51</v>
      </c>
      <c r="S1728">
        <v>85</v>
      </c>
      <c r="T1728" s="102">
        <v>0.39583333333333331</v>
      </c>
      <c r="U1728" t="s">
        <v>1926</v>
      </c>
      <c r="V1728">
        <v>24</v>
      </c>
      <c r="W1728" t="s">
        <v>1560</v>
      </c>
      <c r="X1728">
        <v>5</v>
      </c>
      <c r="AB1728" s="77">
        <f t="shared" si="26"/>
        <v>20</v>
      </c>
    </row>
    <row r="1729" spans="1:28" x14ac:dyDescent="0.3">
      <c r="A1729" s="34">
        <v>43367</v>
      </c>
      <c r="B1729">
        <v>1159</v>
      </c>
      <c r="C1729" t="s">
        <v>1282</v>
      </c>
      <c r="D1729" t="s">
        <v>1283</v>
      </c>
      <c r="E1729">
        <v>38</v>
      </c>
      <c r="F1729" t="s">
        <v>1399</v>
      </c>
      <c r="G1729" t="s">
        <v>1513</v>
      </c>
      <c r="H1729" t="s">
        <v>1319</v>
      </c>
      <c r="I1729" s="102">
        <v>0.99930555555555556</v>
      </c>
      <c r="J1729" t="s">
        <v>1686</v>
      </c>
      <c r="K1729" s="102">
        <v>6.9444444444444441E-3</v>
      </c>
      <c r="L1729">
        <v>7</v>
      </c>
      <c r="M1729" t="s">
        <v>1396</v>
      </c>
      <c r="N1729" t="s">
        <v>1380</v>
      </c>
      <c r="O1729" s="102">
        <v>0.17361111111111113</v>
      </c>
      <c r="P1729">
        <v>81</v>
      </c>
      <c r="Q1729">
        <v>91</v>
      </c>
      <c r="R1729" t="s">
        <v>51</v>
      </c>
      <c r="S1729">
        <v>74</v>
      </c>
      <c r="T1729" t="s">
        <v>51</v>
      </c>
      <c r="U1729" t="s">
        <v>1572</v>
      </c>
      <c r="V1729">
        <v>9</v>
      </c>
      <c r="W1729" t="s">
        <v>1926</v>
      </c>
      <c r="X1729">
        <v>0</v>
      </c>
      <c r="AB1729" s="77">
        <f t="shared" si="26"/>
        <v>70</v>
      </c>
    </row>
    <row r="1730" spans="1:28" x14ac:dyDescent="0.3">
      <c r="A1730" s="34">
        <v>43368</v>
      </c>
      <c r="B1730">
        <v>1159</v>
      </c>
      <c r="C1730" t="s">
        <v>1282</v>
      </c>
      <c r="D1730" t="s">
        <v>1283</v>
      </c>
      <c r="E1730">
        <v>38</v>
      </c>
      <c r="F1730" t="s">
        <v>1300</v>
      </c>
      <c r="G1730" t="s">
        <v>1308</v>
      </c>
      <c r="H1730" t="s">
        <v>1336</v>
      </c>
      <c r="I1730" s="102">
        <v>0.25</v>
      </c>
      <c r="J1730" t="s">
        <v>1715</v>
      </c>
      <c r="K1730" s="102">
        <v>0.3888888888888889</v>
      </c>
      <c r="L1730">
        <v>8</v>
      </c>
      <c r="M1730" t="s">
        <v>1561</v>
      </c>
      <c r="N1730" t="s">
        <v>1436</v>
      </c>
      <c r="O1730" s="102">
        <v>0.63194444444444442</v>
      </c>
      <c r="P1730">
        <v>81</v>
      </c>
      <c r="Q1730">
        <v>91</v>
      </c>
      <c r="R1730" t="s">
        <v>51</v>
      </c>
      <c r="S1730">
        <v>69</v>
      </c>
      <c r="T1730" s="102">
        <v>0.4861111111111111</v>
      </c>
      <c r="U1730" t="s">
        <v>1927</v>
      </c>
      <c r="V1730">
        <v>0</v>
      </c>
      <c r="W1730" t="s">
        <v>1402</v>
      </c>
      <c r="X1730">
        <v>24</v>
      </c>
      <c r="AB1730" s="77">
        <f t="shared" si="26"/>
        <v>80</v>
      </c>
    </row>
    <row r="1731" spans="1:28" x14ac:dyDescent="0.3">
      <c r="A1731" s="34">
        <v>43369</v>
      </c>
      <c r="B1731">
        <v>1159</v>
      </c>
      <c r="C1731" t="s">
        <v>1282</v>
      </c>
      <c r="D1731" t="s">
        <v>1283</v>
      </c>
      <c r="E1731">
        <v>38</v>
      </c>
      <c r="F1731" t="s">
        <v>1346</v>
      </c>
      <c r="G1731" t="s">
        <v>1308</v>
      </c>
      <c r="H1731" t="s">
        <v>1339</v>
      </c>
      <c r="I1731" s="102">
        <v>0.25</v>
      </c>
      <c r="J1731" t="s">
        <v>1674</v>
      </c>
      <c r="K1731" s="102">
        <v>0.66666666666666663</v>
      </c>
      <c r="L1731">
        <v>22</v>
      </c>
      <c r="M1731" t="s">
        <v>1335</v>
      </c>
      <c r="N1731" t="s">
        <v>1404</v>
      </c>
      <c r="O1731" s="102">
        <v>8.3333333333333329E-2</v>
      </c>
      <c r="P1731">
        <v>86</v>
      </c>
      <c r="Q1731">
        <v>91</v>
      </c>
      <c r="R1731" t="s">
        <v>51</v>
      </c>
      <c r="S1731">
        <v>79</v>
      </c>
      <c r="T1731" s="102">
        <v>0.38194444444444442</v>
      </c>
      <c r="U1731" t="s">
        <v>1402</v>
      </c>
      <c r="V1731">
        <v>0</v>
      </c>
      <c r="W1731" t="s">
        <v>1560</v>
      </c>
      <c r="X1731">
        <v>16</v>
      </c>
      <c r="AB1731" s="77">
        <f t="shared" ref="AB1731:AB1794" si="27">L1731*$AE$17</f>
        <v>220</v>
      </c>
    </row>
    <row r="1732" spans="1:28" x14ac:dyDescent="0.3">
      <c r="A1732" s="34">
        <v>43370</v>
      </c>
      <c r="B1732">
        <v>1159</v>
      </c>
      <c r="C1732" t="s">
        <v>1282</v>
      </c>
      <c r="D1732" t="s">
        <v>1283</v>
      </c>
      <c r="E1732">
        <v>38</v>
      </c>
      <c r="F1732" t="s">
        <v>1400</v>
      </c>
      <c r="G1732" t="s">
        <v>1308</v>
      </c>
      <c r="H1732" t="s">
        <v>1490</v>
      </c>
      <c r="I1732" s="102">
        <v>6.9444444444444441E-3</v>
      </c>
      <c r="J1732" t="s">
        <v>1813</v>
      </c>
      <c r="K1732" s="102">
        <v>0.69444444444444453</v>
      </c>
      <c r="L1732">
        <v>28</v>
      </c>
      <c r="M1732" t="s">
        <v>1431</v>
      </c>
      <c r="N1732" t="s">
        <v>1322</v>
      </c>
      <c r="O1732" s="102">
        <v>0.8125</v>
      </c>
      <c r="P1732">
        <v>71</v>
      </c>
      <c r="Q1732">
        <v>90</v>
      </c>
      <c r="R1732" t="s">
        <v>51</v>
      </c>
      <c r="S1732">
        <v>54</v>
      </c>
      <c r="T1732" s="102">
        <v>0.59027777777777779</v>
      </c>
      <c r="U1732" t="s">
        <v>1498</v>
      </c>
      <c r="V1732">
        <v>12</v>
      </c>
      <c r="W1732" t="s">
        <v>1579</v>
      </c>
      <c r="X1732">
        <v>17</v>
      </c>
      <c r="AB1732" s="77">
        <f t="shared" si="27"/>
        <v>280</v>
      </c>
    </row>
    <row r="1733" spans="1:28" x14ac:dyDescent="0.3">
      <c r="A1733" s="34">
        <v>43371</v>
      </c>
      <c r="B1733">
        <v>1159</v>
      </c>
      <c r="C1733" t="s">
        <v>1282</v>
      </c>
      <c r="D1733" t="s">
        <v>1283</v>
      </c>
      <c r="E1733">
        <v>38</v>
      </c>
      <c r="F1733" t="s">
        <v>1674</v>
      </c>
      <c r="G1733" t="s">
        <v>1308</v>
      </c>
      <c r="H1733" t="s">
        <v>1287</v>
      </c>
      <c r="I1733" s="102">
        <v>0.16666666666666666</v>
      </c>
      <c r="J1733" t="s">
        <v>1584</v>
      </c>
      <c r="K1733" s="102">
        <v>0.40972222222222227</v>
      </c>
      <c r="L1733">
        <v>0</v>
      </c>
      <c r="M1733" t="s">
        <v>1335</v>
      </c>
      <c r="N1733" t="s">
        <v>1297</v>
      </c>
      <c r="O1733" t="s">
        <v>51</v>
      </c>
      <c r="P1733">
        <v>89</v>
      </c>
      <c r="Q1733">
        <v>91</v>
      </c>
      <c r="R1733" t="s">
        <v>51</v>
      </c>
      <c r="S1733">
        <v>83</v>
      </c>
      <c r="T1733" s="102">
        <v>0.41666666666666669</v>
      </c>
      <c r="U1733" t="s">
        <v>1649</v>
      </c>
      <c r="V1733">
        <v>0</v>
      </c>
      <c r="W1733" t="s">
        <v>1398</v>
      </c>
      <c r="X1733">
        <v>19</v>
      </c>
      <c r="AB1733" s="77">
        <f t="shared" si="27"/>
        <v>0</v>
      </c>
    </row>
    <row r="1734" spans="1:28" x14ac:dyDescent="0.3">
      <c r="A1734" s="34">
        <v>43372</v>
      </c>
      <c r="B1734">
        <v>1159</v>
      </c>
      <c r="C1734" t="s">
        <v>1282</v>
      </c>
      <c r="D1734" t="s">
        <v>1283</v>
      </c>
      <c r="E1734">
        <v>38</v>
      </c>
      <c r="F1734" t="s">
        <v>1656</v>
      </c>
      <c r="G1734" t="s">
        <v>1308</v>
      </c>
      <c r="H1734" t="s">
        <v>1661</v>
      </c>
      <c r="I1734" s="102">
        <v>0.875</v>
      </c>
      <c r="J1734" t="s">
        <v>1753</v>
      </c>
      <c r="K1734" s="102">
        <v>0.4513888888888889</v>
      </c>
      <c r="L1734">
        <v>7</v>
      </c>
      <c r="M1734" t="s">
        <v>1296</v>
      </c>
      <c r="N1734" t="s">
        <v>1297</v>
      </c>
      <c r="O1734" s="102">
        <v>0.52777777777777779</v>
      </c>
      <c r="P1734">
        <v>88</v>
      </c>
      <c r="Q1734">
        <v>91</v>
      </c>
      <c r="R1734" t="s">
        <v>51</v>
      </c>
      <c r="S1734">
        <v>84</v>
      </c>
      <c r="T1734" t="s">
        <v>51</v>
      </c>
      <c r="U1734" t="s">
        <v>1774</v>
      </c>
      <c r="V1734">
        <v>0</v>
      </c>
      <c r="W1734" t="s">
        <v>1713</v>
      </c>
      <c r="X1734">
        <v>18</v>
      </c>
      <c r="AB1734" s="77">
        <f t="shared" si="27"/>
        <v>70</v>
      </c>
    </row>
    <row r="1735" spans="1:28" x14ac:dyDescent="0.3">
      <c r="A1735" s="34">
        <v>43373</v>
      </c>
      <c r="B1735">
        <v>1159</v>
      </c>
      <c r="C1735" t="s">
        <v>1282</v>
      </c>
      <c r="D1735" t="s">
        <v>1283</v>
      </c>
      <c r="E1735">
        <v>38</v>
      </c>
      <c r="F1735" t="s">
        <v>1599</v>
      </c>
      <c r="G1735" t="s">
        <v>1308</v>
      </c>
      <c r="H1735" t="s">
        <v>1403</v>
      </c>
      <c r="I1735" s="102">
        <v>0.27777777777777779</v>
      </c>
      <c r="J1735" t="s">
        <v>1785</v>
      </c>
      <c r="K1735" s="102">
        <v>0.52777777777777779</v>
      </c>
      <c r="L1735">
        <v>27</v>
      </c>
      <c r="M1735" t="s">
        <v>1335</v>
      </c>
      <c r="N1735" t="s">
        <v>1327</v>
      </c>
      <c r="O1735" s="102">
        <v>0.90972222222222221</v>
      </c>
      <c r="P1735">
        <v>85</v>
      </c>
      <c r="Q1735">
        <v>91</v>
      </c>
      <c r="R1735" t="s">
        <v>51</v>
      </c>
      <c r="S1735">
        <v>76</v>
      </c>
      <c r="T1735" s="102">
        <v>0.57638888888888895</v>
      </c>
      <c r="U1735" t="s">
        <v>1514</v>
      </c>
      <c r="V1735" t="s">
        <v>51</v>
      </c>
      <c r="W1735" t="s">
        <v>1716</v>
      </c>
      <c r="X1735" t="s">
        <v>51</v>
      </c>
      <c r="AB1735" s="77">
        <f t="shared" si="27"/>
        <v>270</v>
      </c>
    </row>
    <row r="1736" spans="1:28" x14ac:dyDescent="0.3">
      <c r="A1736" s="34">
        <v>43374</v>
      </c>
      <c r="B1736">
        <v>1159</v>
      </c>
      <c r="C1736" t="s">
        <v>1282</v>
      </c>
      <c r="D1736" t="s">
        <v>1283</v>
      </c>
      <c r="E1736">
        <v>38</v>
      </c>
      <c r="F1736" t="s">
        <v>1502</v>
      </c>
      <c r="G1736" t="s">
        <v>1308</v>
      </c>
      <c r="H1736" t="s">
        <v>1346</v>
      </c>
      <c r="I1736" s="102">
        <v>0.99930555555555556</v>
      </c>
      <c r="J1736" t="s">
        <v>1588</v>
      </c>
      <c r="K1736" s="102">
        <v>0.47222222222222227</v>
      </c>
      <c r="L1736">
        <v>36</v>
      </c>
      <c r="M1736" t="s">
        <v>1435</v>
      </c>
      <c r="N1736" t="s">
        <v>1356</v>
      </c>
      <c r="O1736" s="102">
        <v>5.5555555555555552E-2</v>
      </c>
      <c r="P1736">
        <v>66</v>
      </c>
      <c r="Q1736">
        <v>88</v>
      </c>
      <c r="R1736" t="s">
        <v>51</v>
      </c>
      <c r="S1736">
        <v>57</v>
      </c>
      <c r="T1736" s="102">
        <v>0.47222222222222227</v>
      </c>
      <c r="U1736" t="s">
        <v>1405</v>
      </c>
      <c r="V1736">
        <v>23</v>
      </c>
      <c r="W1736" t="s">
        <v>1514</v>
      </c>
      <c r="X1736">
        <v>0</v>
      </c>
      <c r="AB1736" s="77">
        <f t="shared" si="27"/>
        <v>360</v>
      </c>
    </row>
    <row r="1737" spans="1:28" x14ac:dyDescent="0.3">
      <c r="A1737" s="34">
        <v>43375</v>
      </c>
      <c r="B1737">
        <v>1159</v>
      </c>
      <c r="C1737" t="s">
        <v>1282</v>
      </c>
      <c r="D1737" t="s">
        <v>1283</v>
      </c>
      <c r="E1737">
        <v>38</v>
      </c>
      <c r="F1737" t="s">
        <v>1321</v>
      </c>
      <c r="G1737" t="s">
        <v>1308</v>
      </c>
      <c r="H1737" t="s">
        <v>1309</v>
      </c>
      <c r="I1737" s="102">
        <v>0.28472222222222221</v>
      </c>
      <c r="J1737" t="s">
        <v>1741</v>
      </c>
      <c r="K1737" s="102">
        <v>0.4513888888888889</v>
      </c>
      <c r="L1737">
        <v>7</v>
      </c>
      <c r="M1737" t="s">
        <v>1561</v>
      </c>
      <c r="N1737" t="s">
        <v>1440</v>
      </c>
      <c r="O1737" s="102">
        <v>0.64583333333333337</v>
      </c>
      <c r="P1737">
        <v>79</v>
      </c>
      <c r="Q1737">
        <v>90</v>
      </c>
      <c r="R1737" s="102">
        <v>0.23611111111111113</v>
      </c>
      <c r="S1737">
        <v>51</v>
      </c>
      <c r="T1737" t="s">
        <v>51</v>
      </c>
      <c r="U1737" t="s">
        <v>1659</v>
      </c>
      <c r="V1737">
        <v>10</v>
      </c>
      <c r="W1737" t="s">
        <v>1611</v>
      </c>
      <c r="X1737">
        <v>16</v>
      </c>
      <c r="AB1737" s="77">
        <f t="shared" si="27"/>
        <v>70</v>
      </c>
    </row>
    <row r="1738" spans="1:28" x14ac:dyDescent="0.3">
      <c r="A1738" s="34">
        <v>43376</v>
      </c>
      <c r="B1738">
        <v>1159</v>
      </c>
      <c r="C1738" t="s">
        <v>1282</v>
      </c>
      <c r="D1738" t="s">
        <v>1283</v>
      </c>
      <c r="E1738">
        <v>38</v>
      </c>
      <c r="F1738" t="s">
        <v>1304</v>
      </c>
      <c r="G1738" t="s">
        <v>1308</v>
      </c>
      <c r="H1738" t="s">
        <v>1418</v>
      </c>
      <c r="I1738" s="102">
        <v>0.20833333333333334</v>
      </c>
      <c r="J1738" t="s">
        <v>1729</v>
      </c>
      <c r="K1738" s="102">
        <v>0.3888888888888889</v>
      </c>
      <c r="L1738">
        <v>8</v>
      </c>
      <c r="M1738" t="s">
        <v>1404</v>
      </c>
      <c r="N1738" t="s">
        <v>1497</v>
      </c>
      <c r="O1738" s="102">
        <v>0.52777777777777779</v>
      </c>
      <c r="P1738">
        <v>85</v>
      </c>
      <c r="Q1738">
        <v>91</v>
      </c>
      <c r="R1738" t="s">
        <v>51</v>
      </c>
      <c r="S1738">
        <v>64</v>
      </c>
      <c r="T1738" s="102">
        <v>0.39583333333333331</v>
      </c>
      <c r="U1738" t="s">
        <v>1576</v>
      </c>
      <c r="V1738">
        <v>0</v>
      </c>
      <c r="W1738" t="s">
        <v>1566</v>
      </c>
      <c r="X1738">
        <v>24</v>
      </c>
      <c r="AB1738" s="77">
        <f t="shared" si="27"/>
        <v>80</v>
      </c>
    </row>
    <row r="1739" spans="1:28" x14ac:dyDescent="0.3">
      <c r="A1739" s="34">
        <v>43377</v>
      </c>
      <c r="B1739">
        <v>1159</v>
      </c>
      <c r="C1739" t="s">
        <v>1282</v>
      </c>
      <c r="D1739" t="s">
        <v>1283</v>
      </c>
      <c r="E1739">
        <v>38</v>
      </c>
      <c r="F1739" t="s">
        <v>1346</v>
      </c>
      <c r="G1739" t="s">
        <v>1308</v>
      </c>
      <c r="H1739" t="s">
        <v>1380</v>
      </c>
      <c r="I1739" s="102">
        <v>0.27083333333333331</v>
      </c>
      <c r="J1739" t="s">
        <v>1656</v>
      </c>
      <c r="K1739" s="102">
        <v>0.52777777777777779</v>
      </c>
      <c r="L1739">
        <v>22</v>
      </c>
      <c r="M1739" t="s">
        <v>1326</v>
      </c>
      <c r="N1739" t="s">
        <v>1434</v>
      </c>
      <c r="O1739" s="102">
        <v>0.1875</v>
      </c>
      <c r="P1739">
        <v>87</v>
      </c>
      <c r="Q1739">
        <v>92</v>
      </c>
      <c r="R1739" s="102">
        <v>0.13194444444444445</v>
      </c>
      <c r="S1739">
        <v>77</v>
      </c>
      <c r="T1739" s="102">
        <v>0.40972222222222227</v>
      </c>
      <c r="U1739" t="s">
        <v>1579</v>
      </c>
      <c r="V1739">
        <v>0</v>
      </c>
      <c r="W1739" t="s">
        <v>1604</v>
      </c>
      <c r="X1739">
        <v>24</v>
      </c>
      <c r="AB1739" s="77">
        <f t="shared" si="27"/>
        <v>220</v>
      </c>
    </row>
    <row r="1740" spans="1:28" x14ac:dyDescent="0.3">
      <c r="A1740" s="34">
        <v>43378</v>
      </c>
      <c r="B1740">
        <v>1159</v>
      </c>
      <c r="C1740" t="s">
        <v>1282</v>
      </c>
      <c r="D1740" t="s">
        <v>1283</v>
      </c>
      <c r="E1740">
        <v>38</v>
      </c>
      <c r="F1740" t="s">
        <v>1394</v>
      </c>
      <c r="G1740" t="s">
        <v>1308</v>
      </c>
      <c r="H1740" t="s">
        <v>1336</v>
      </c>
      <c r="I1740" s="102">
        <v>0.23611111111111113</v>
      </c>
      <c r="J1740" t="s">
        <v>1749</v>
      </c>
      <c r="K1740" s="102">
        <v>0.5625</v>
      </c>
      <c r="L1740">
        <v>30</v>
      </c>
      <c r="M1740" t="s">
        <v>1396</v>
      </c>
      <c r="N1740" t="s">
        <v>1297</v>
      </c>
      <c r="O1740" s="102">
        <v>0.49305555555555558</v>
      </c>
      <c r="P1740">
        <v>78</v>
      </c>
      <c r="Q1740">
        <v>90</v>
      </c>
      <c r="R1740" t="s">
        <v>51</v>
      </c>
      <c r="S1740">
        <v>57</v>
      </c>
      <c r="T1740" s="102">
        <v>0.41666666666666669</v>
      </c>
      <c r="U1740" t="s">
        <v>1604</v>
      </c>
      <c r="V1740">
        <v>0</v>
      </c>
      <c r="W1740" t="s">
        <v>1621</v>
      </c>
      <c r="X1740">
        <v>16</v>
      </c>
      <c r="AB1740" s="77">
        <f t="shared" si="27"/>
        <v>300</v>
      </c>
    </row>
    <row r="1741" spans="1:28" x14ac:dyDescent="0.3">
      <c r="A1741" s="34">
        <v>43379</v>
      </c>
      <c r="B1741">
        <v>1159</v>
      </c>
      <c r="C1741" t="s">
        <v>1282</v>
      </c>
      <c r="D1741" t="s">
        <v>1283</v>
      </c>
      <c r="E1741">
        <v>38</v>
      </c>
      <c r="F1741" t="s">
        <v>1386</v>
      </c>
      <c r="G1741" t="s">
        <v>1453</v>
      </c>
      <c r="H1741" t="s">
        <v>1428</v>
      </c>
      <c r="I1741" s="102">
        <v>0.1388888888888889</v>
      </c>
      <c r="J1741" t="s">
        <v>1550</v>
      </c>
      <c r="K1741" s="102">
        <v>0.45833333333333331</v>
      </c>
      <c r="L1741">
        <v>30</v>
      </c>
      <c r="M1741" t="s">
        <v>1340</v>
      </c>
      <c r="N1741" t="s">
        <v>1536</v>
      </c>
      <c r="O1741" s="102">
        <v>0.56944444444444442</v>
      </c>
      <c r="P1741">
        <v>90</v>
      </c>
      <c r="Q1741">
        <v>91</v>
      </c>
      <c r="R1741" t="s">
        <v>51</v>
      </c>
      <c r="S1741">
        <v>56</v>
      </c>
      <c r="T1741" s="102">
        <v>0.45833333333333331</v>
      </c>
      <c r="U1741" t="s">
        <v>1764</v>
      </c>
      <c r="V1741">
        <v>24</v>
      </c>
      <c r="W1741" t="s">
        <v>1921</v>
      </c>
      <c r="X1741">
        <v>3</v>
      </c>
      <c r="AB1741" s="77">
        <f t="shared" si="27"/>
        <v>300</v>
      </c>
    </row>
    <row r="1742" spans="1:28" x14ac:dyDescent="0.3">
      <c r="A1742" s="34">
        <v>43380</v>
      </c>
      <c r="B1742">
        <v>1159</v>
      </c>
      <c r="C1742" t="s">
        <v>1282</v>
      </c>
      <c r="D1742" t="s">
        <v>1283</v>
      </c>
      <c r="E1742">
        <v>38</v>
      </c>
      <c r="F1742" t="s">
        <v>1307</v>
      </c>
      <c r="G1742" t="s">
        <v>1347</v>
      </c>
      <c r="H1742" t="s">
        <v>1354</v>
      </c>
      <c r="I1742" s="102">
        <v>8.3333333333333329E-2</v>
      </c>
      <c r="J1742" t="s">
        <v>1669</v>
      </c>
      <c r="K1742" s="102">
        <v>0.54861111111111105</v>
      </c>
      <c r="L1742">
        <v>32</v>
      </c>
      <c r="M1742" t="s">
        <v>1340</v>
      </c>
      <c r="N1742" t="s">
        <v>1368</v>
      </c>
      <c r="O1742" s="102">
        <v>0.45833333333333331</v>
      </c>
      <c r="P1742">
        <v>81</v>
      </c>
      <c r="Q1742">
        <v>90</v>
      </c>
      <c r="R1742" s="102">
        <v>0.46527777777777773</v>
      </c>
      <c r="S1742">
        <v>63</v>
      </c>
      <c r="T1742" s="102">
        <v>0.90277777777777779</v>
      </c>
      <c r="U1742" t="s">
        <v>1705</v>
      </c>
      <c r="V1742">
        <v>19</v>
      </c>
      <c r="W1742" t="s">
        <v>1832</v>
      </c>
      <c r="X1742">
        <v>4</v>
      </c>
      <c r="AB1742" s="77">
        <f t="shared" si="27"/>
        <v>320</v>
      </c>
    </row>
    <row r="1743" spans="1:28" x14ac:dyDescent="0.3">
      <c r="A1743" s="34">
        <v>43381</v>
      </c>
      <c r="B1743">
        <v>1159</v>
      </c>
      <c r="C1743" t="s">
        <v>1282</v>
      </c>
      <c r="D1743" t="s">
        <v>1283</v>
      </c>
      <c r="E1743">
        <v>38</v>
      </c>
      <c r="F1743" t="s">
        <v>1637</v>
      </c>
      <c r="G1743" t="s">
        <v>1465</v>
      </c>
      <c r="H1743" t="s">
        <v>1383</v>
      </c>
      <c r="I1743" s="102">
        <v>0.25</v>
      </c>
      <c r="J1743" t="s">
        <v>1704</v>
      </c>
      <c r="K1743" s="102">
        <v>0.58333333333333337</v>
      </c>
      <c r="L1743">
        <v>8</v>
      </c>
      <c r="M1743" t="s">
        <v>1288</v>
      </c>
      <c r="N1743" t="s">
        <v>1351</v>
      </c>
      <c r="O1743" s="102">
        <v>0.76388888888888884</v>
      </c>
      <c r="P1743">
        <v>87</v>
      </c>
      <c r="Q1743">
        <v>90</v>
      </c>
      <c r="R1743" t="s">
        <v>51</v>
      </c>
      <c r="S1743">
        <v>72</v>
      </c>
      <c r="T1743" s="102">
        <v>0</v>
      </c>
      <c r="U1743" t="s">
        <v>1558</v>
      </c>
      <c r="V1743">
        <v>0</v>
      </c>
      <c r="W1743" t="s">
        <v>1567</v>
      </c>
      <c r="X1743">
        <v>24</v>
      </c>
      <c r="AB1743" s="77">
        <f t="shared" si="27"/>
        <v>80</v>
      </c>
    </row>
    <row r="1744" spans="1:28" x14ac:dyDescent="0.3">
      <c r="A1744" s="34">
        <v>43382</v>
      </c>
      <c r="B1744">
        <v>1159</v>
      </c>
      <c r="C1744" t="s">
        <v>1282</v>
      </c>
      <c r="D1744" t="s">
        <v>1283</v>
      </c>
      <c r="E1744">
        <v>38</v>
      </c>
      <c r="F1744" t="s">
        <v>1637</v>
      </c>
      <c r="G1744" t="s">
        <v>1308</v>
      </c>
      <c r="H1744" t="s">
        <v>1336</v>
      </c>
      <c r="I1744" s="102">
        <v>0.27777777777777779</v>
      </c>
      <c r="J1744" t="s">
        <v>1741</v>
      </c>
      <c r="K1744" s="102">
        <v>0.99930555555555556</v>
      </c>
      <c r="L1744">
        <v>0</v>
      </c>
      <c r="M1744" t="s">
        <v>1329</v>
      </c>
      <c r="N1744" t="s">
        <v>1434</v>
      </c>
      <c r="O1744" s="102">
        <v>0.61111111111111105</v>
      </c>
      <c r="P1744">
        <v>87</v>
      </c>
      <c r="Q1744">
        <v>91</v>
      </c>
      <c r="R1744" t="s">
        <v>51</v>
      </c>
      <c r="S1744">
        <v>45</v>
      </c>
      <c r="T1744" s="102">
        <v>0.99930555555555556</v>
      </c>
      <c r="U1744" t="s">
        <v>1567</v>
      </c>
      <c r="V1744">
        <v>0</v>
      </c>
      <c r="W1744" t="s">
        <v>1940</v>
      </c>
      <c r="X1744">
        <v>24</v>
      </c>
      <c r="AB1744" s="77">
        <f t="shared" si="27"/>
        <v>0</v>
      </c>
    </row>
    <row r="1745" spans="1:28" x14ac:dyDescent="0.3">
      <c r="A1745" s="34">
        <v>43383</v>
      </c>
      <c r="B1745">
        <v>1159</v>
      </c>
      <c r="C1745" t="s">
        <v>1282</v>
      </c>
      <c r="D1745" t="s">
        <v>1283</v>
      </c>
      <c r="E1745">
        <v>38</v>
      </c>
      <c r="F1745" t="s">
        <v>1623</v>
      </c>
      <c r="G1745" t="s">
        <v>1308</v>
      </c>
      <c r="H1745" t="s">
        <v>1538</v>
      </c>
      <c r="I1745" s="102">
        <v>0.86805555555555547</v>
      </c>
      <c r="J1745" t="s">
        <v>1779</v>
      </c>
      <c r="K1745" s="102">
        <v>0.47222222222222227</v>
      </c>
      <c r="L1745">
        <v>30</v>
      </c>
      <c r="M1745" t="s">
        <v>1288</v>
      </c>
      <c r="N1745" t="s">
        <v>1506</v>
      </c>
      <c r="O1745" s="102">
        <v>0.63888888888888895</v>
      </c>
      <c r="P1745">
        <v>62</v>
      </c>
      <c r="Q1745">
        <v>83</v>
      </c>
      <c r="R1745" s="102">
        <v>0.85416666666666663</v>
      </c>
      <c r="S1745">
        <v>41</v>
      </c>
      <c r="T1745" s="102">
        <v>0.47916666666666669</v>
      </c>
      <c r="U1745" t="s">
        <v>1836</v>
      </c>
      <c r="V1745">
        <v>0</v>
      </c>
      <c r="W1745" t="s">
        <v>1870</v>
      </c>
      <c r="X1745">
        <v>21</v>
      </c>
      <c r="AB1745" s="77">
        <f t="shared" si="27"/>
        <v>300</v>
      </c>
    </row>
    <row r="1746" spans="1:28" x14ac:dyDescent="0.3">
      <c r="A1746" s="34">
        <v>43384</v>
      </c>
      <c r="B1746">
        <v>1159</v>
      </c>
      <c r="C1746" t="s">
        <v>1282</v>
      </c>
      <c r="D1746" t="s">
        <v>1283</v>
      </c>
      <c r="E1746">
        <v>38</v>
      </c>
      <c r="F1746" t="s">
        <v>1571</v>
      </c>
      <c r="G1746" t="s">
        <v>1465</v>
      </c>
      <c r="H1746" t="s">
        <v>1292</v>
      </c>
      <c r="I1746" s="102">
        <v>0.9375</v>
      </c>
      <c r="J1746" t="s">
        <v>1889</v>
      </c>
      <c r="K1746" t="s">
        <v>51</v>
      </c>
      <c r="L1746">
        <v>28</v>
      </c>
      <c r="M1746" t="s">
        <v>1396</v>
      </c>
      <c r="N1746" t="s">
        <v>1556</v>
      </c>
      <c r="O1746" s="102">
        <v>0.5</v>
      </c>
      <c r="P1746">
        <v>73</v>
      </c>
      <c r="Q1746">
        <v>91</v>
      </c>
      <c r="R1746" s="102">
        <v>0.4861111111111111</v>
      </c>
      <c r="S1746">
        <v>43</v>
      </c>
      <c r="T1746" s="102">
        <v>4.8611111111111112E-2</v>
      </c>
      <c r="U1746" t="s">
        <v>1796</v>
      </c>
      <c r="V1746">
        <v>21</v>
      </c>
      <c r="W1746" t="s">
        <v>2071</v>
      </c>
      <c r="X1746">
        <v>2</v>
      </c>
      <c r="AB1746" s="77">
        <f t="shared" si="27"/>
        <v>280</v>
      </c>
    </row>
    <row r="1747" spans="1:28" x14ac:dyDescent="0.3">
      <c r="A1747" s="34">
        <v>43385</v>
      </c>
      <c r="B1747">
        <v>1159</v>
      </c>
      <c r="C1747" t="s">
        <v>1282</v>
      </c>
      <c r="D1747" t="s">
        <v>1283</v>
      </c>
      <c r="E1747">
        <v>38</v>
      </c>
      <c r="F1747" t="s">
        <v>1758</v>
      </c>
      <c r="G1747" t="s">
        <v>1308</v>
      </c>
      <c r="H1747" t="s">
        <v>1419</v>
      </c>
      <c r="I1747" s="102">
        <v>1.3888888888888888E-2</v>
      </c>
      <c r="J1747" t="s">
        <v>2035</v>
      </c>
      <c r="K1747" s="102">
        <v>0.66666666666666663</v>
      </c>
      <c r="L1747">
        <v>18</v>
      </c>
      <c r="M1747" t="s">
        <v>1431</v>
      </c>
      <c r="N1747" t="s">
        <v>1356</v>
      </c>
      <c r="O1747" s="102">
        <v>0.72916666666666663</v>
      </c>
      <c r="P1747">
        <v>60</v>
      </c>
      <c r="Q1747">
        <v>90</v>
      </c>
      <c r="R1747" t="s">
        <v>51</v>
      </c>
      <c r="S1747">
        <v>39</v>
      </c>
      <c r="T1747" s="102">
        <v>0.67361111111111116</v>
      </c>
      <c r="U1747" t="s">
        <v>1306</v>
      </c>
      <c r="V1747">
        <v>12</v>
      </c>
      <c r="W1747" t="s">
        <v>1811</v>
      </c>
      <c r="X1747" t="s">
        <v>51</v>
      </c>
      <c r="AB1747" s="77">
        <f t="shared" si="27"/>
        <v>180</v>
      </c>
    </row>
    <row r="1748" spans="1:28" x14ac:dyDescent="0.3">
      <c r="A1748" s="34">
        <v>43386</v>
      </c>
      <c r="B1748">
        <v>1159</v>
      </c>
      <c r="C1748" t="s">
        <v>1282</v>
      </c>
      <c r="D1748" t="s">
        <v>1283</v>
      </c>
      <c r="E1748">
        <v>38</v>
      </c>
      <c r="F1748" t="s">
        <v>1694</v>
      </c>
      <c r="G1748" t="s">
        <v>1897</v>
      </c>
      <c r="H1748" t="s">
        <v>1536</v>
      </c>
      <c r="I1748" s="102">
        <v>0.99305555555555547</v>
      </c>
      <c r="J1748" t="s">
        <v>2008</v>
      </c>
      <c r="K1748" s="102">
        <v>0.53472222222222221</v>
      </c>
      <c r="L1748">
        <v>27</v>
      </c>
      <c r="M1748" t="s">
        <v>1335</v>
      </c>
      <c r="N1748" t="s">
        <v>1623</v>
      </c>
      <c r="O1748" s="102">
        <v>0.89583333333333337</v>
      </c>
      <c r="P1748">
        <v>54</v>
      </c>
      <c r="Q1748">
        <v>91</v>
      </c>
      <c r="R1748" s="102">
        <v>0.97916666666666663</v>
      </c>
      <c r="S1748">
        <v>47</v>
      </c>
      <c r="T1748" s="102">
        <v>0.3888888888888889</v>
      </c>
      <c r="U1748" t="s">
        <v>1921</v>
      </c>
      <c r="V1748">
        <v>0</v>
      </c>
      <c r="W1748" t="s">
        <v>1837</v>
      </c>
      <c r="X1748">
        <v>22</v>
      </c>
      <c r="AB1748" s="77">
        <f t="shared" si="27"/>
        <v>270</v>
      </c>
    </row>
    <row r="1749" spans="1:28" x14ac:dyDescent="0.3">
      <c r="A1749" s="34">
        <v>43387</v>
      </c>
      <c r="B1749">
        <v>1159</v>
      </c>
      <c r="C1749" t="s">
        <v>1282</v>
      </c>
      <c r="D1749" t="s">
        <v>1283</v>
      </c>
      <c r="E1749">
        <v>38</v>
      </c>
      <c r="F1749" t="s">
        <v>1574</v>
      </c>
      <c r="G1749" t="s">
        <v>1384</v>
      </c>
      <c r="H1749" t="s">
        <v>1486</v>
      </c>
      <c r="I1749" s="102">
        <v>0.99305555555555547</v>
      </c>
      <c r="J1749" t="s">
        <v>1502</v>
      </c>
      <c r="K1749" s="102">
        <v>6.9444444444444441E-3</v>
      </c>
      <c r="L1749">
        <v>28</v>
      </c>
      <c r="M1749" t="s">
        <v>1322</v>
      </c>
      <c r="N1749" t="s">
        <v>1724</v>
      </c>
      <c r="O1749" s="102">
        <v>0.29166666666666669</v>
      </c>
      <c r="P1749">
        <v>86</v>
      </c>
      <c r="Q1749">
        <v>92</v>
      </c>
      <c r="R1749" t="s">
        <v>51</v>
      </c>
      <c r="S1749">
        <v>71</v>
      </c>
      <c r="T1749" s="102">
        <v>0.6875</v>
      </c>
      <c r="U1749" t="s">
        <v>1770</v>
      </c>
      <c r="V1749">
        <v>21</v>
      </c>
      <c r="W1749" t="s">
        <v>1790</v>
      </c>
      <c r="X1749">
        <v>5</v>
      </c>
      <c r="AB1749" s="77">
        <f t="shared" si="27"/>
        <v>280</v>
      </c>
    </row>
    <row r="1750" spans="1:28" x14ac:dyDescent="0.3">
      <c r="A1750" s="34">
        <v>43388</v>
      </c>
      <c r="B1750">
        <v>1159</v>
      </c>
      <c r="C1750" t="s">
        <v>1282</v>
      </c>
      <c r="D1750" t="s">
        <v>1283</v>
      </c>
      <c r="E1750">
        <v>38</v>
      </c>
      <c r="F1750" t="s">
        <v>1357</v>
      </c>
      <c r="G1750" t="s">
        <v>1308</v>
      </c>
      <c r="H1750" t="s">
        <v>1510</v>
      </c>
      <c r="I1750" s="102">
        <v>0.15972222222222224</v>
      </c>
      <c r="J1750" t="s">
        <v>1385</v>
      </c>
      <c r="K1750" s="102">
        <v>0.50694444444444442</v>
      </c>
      <c r="L1750">
        <v>17</v>
      </c>
      <c r="M1750" t="s">
        <v>1288</v>
      </c>
      <c r="N1750" t="s">
        <v>1391</v>
      </c>
      <c r="O1750" s="102">
        <v>0.16666666666666666</v>
      </c>
      <c r="P1750">
        <v>87</v>
      </c>
      <c r="Q1750">
        <v>90</v>
      </c>
      <c r="R1750" t="s">
        <v>51</v>
      </c>
      <c r="S1750">
        <v>72</v>
      </c>
      <c r="T1750" s="102">
        <v>0.41666666666666669</v>
      </c>
      <c r="U1750" t="s">
        <v>1508</v>
      </c>
      <c r="V1750">
        <v>24</v>
      </c>
      <c r="W1750" t="s">
        <v>1491</v>
      </c>
      <c r="X1750">
        <v>7</v>
      </c>
      <c r="AB1750" s="77">
        <f t="shared" si="27"/>
        <v>170</v>
      </c>
    </row>
    <row r="1751" spans="1:28" x14ac:dyDescent="0.3">
      <c r="A1751" s="34">
        <v>43389</v>
      </c>
      <c r="B1751">
        <v>1159</v>
      </c>
      <c r="C1751" t="s">
        <v>1282</v>
      </c>
      <c r="D1751" t="s">
        <v>1283</v>
      </c>
      <c r="E1751">
        <v>38</v>
      </c>
      <c r="F1751" t="s">
        <v>1490</v>
      </c>
      <c r="G1751" t="s">
        <v>1308</v>
      </c>
      <c r="H1751" t="s">
        <v>1486</v>
      </c>
      <c r="I1751" s="102">
        <v>0.14583333333333334</v>
      </c>
      <c r="J1751" t="s">
        <v>1395</v>
      </c>
      <c r="K1751" s="102">
        <v>0.65277777777777779</v>
      </c>
      <c r="L1751">
        <v>22</v>
      </c>
      <c r="M1751" t="s">
        <v>1288</v>
      </c>
      <c r="N1751" t="s">
        <v>1391</v>
      </c>
      <c r="O1751" s="102">
        <v>0.13194444444444445</v>
      </c>
      <c r="P1751">
        <v>87</v>
      </c>
      <c r="Q1751">
        <v>91</v>
      </c>
      <c r="R1751" t="s">
        <v>51</v>
      </c>
      <c r="S1751">
        <v>75</v>
      </c>
      <c r="T1751" s="102">
        <v>0.39583333333333331</v>
      </c>
      <c r="U1751" t="s">
        <v>1547</v>
      </c>
      <c r="V1751">
        <v>22</v>
      </c>
      <c r="W1751" t="s">
        <v>1618</v>
      </c>
      <c r="X1751">
        <v>0</v>
      </c>
      <c r="AB1751" s="77">
        <f t="shared" si="27"/>
        <v>220</v>
      </c>
    </row>
    <row r="1752" spans="1:28" x14ac:dyDescent="0.3">
      <c r="A1752" s="34">
        <v>43390</v>
      </c>
      <c r="B1752">
        <v>1159</v>
      </c>
      <c r="C1752" t="s">
        <v>1282</v>
      </c>
      <c r="D1752" t="s">
        <v>1283</v>
      </c>
      <c r="E1752">
        <v>38</v>
      </c>
      <c r="F1752" t="s">
        <v>1574</v>
      </c>
      <c r="G1752" t="s">
        <v>1431</v>
      </c>
      <c r="H1752" t="s">
        <v>1449</v>
      </c>
      <c r="I1752" s="102">
        <v>0.25</v>
      </c>
      <c r="J1752" t="s">
        <v>1527</v>
      </c>
      <c r="K1752" s="102">
        <v>0.59027777777777779</v>
      </c>
      <c r="L1752">
        <v>8</v>
      </c>
      <c r="M1752" t="s">
        <v>1358</v>
      </c>
      <c r="N1752" t="s">
        <v>1340</v>
      </c>
      <c r="O1752" s="102">
        <v>0.63194444444444442</v>
      </c>
      <c r="P1752">
        <v>90</v>
      </c>
      <c r="Q1752">
        <v>92</v>
      </c>
      <c r="R1752" t="s">
        <v>51</v>
      </c>
      <c r="S1752">
        <v>87</v>
      </c>
      <c r="T1752" s="102">
        <v>0.59027777777777779</v>
      </c>
      <c r="U1752" t="s">
        <v>1707</v>
      </c>
      <c r="V1752">
        <v>0</v>
      </c>
      <c r="W1752" t="s">
        <v>1815</v>
      </c>
      <c r="X1752">
        <v>15</v>
      </c>
      <c r="AB1752" s="77">
        <f t="shared" si="27"/>
        <v>80</v>
      </c>
    </row>
    <row r="1753" spans="1:28" x14ac:dyDescent="0.3">
      <c r="A1753" s="34">
        <v>43391</v>
      </c>
      <c r="B1753">
        <v>1159</v>
      </c>
      <c r="C1753" t="s">
        <v>1282</v>
      </c>
      <c r="D1753" t="s">
        <v>1283</v>
      </c>
      <c r="E1753">
        <v>38</v>
      </c>
      <c r="F1753" t="s">
        <v>1295</v>
      </c>
      <c r="G1753" t="s">
        <v>1469</v>
      </c>
      <c r="H1753" t="s">
        <v>1321</v>
      </c>
      <c r="I1753" s="102">
        <v>0.20833333333333334</v>
      </c>
      <c r="J1753" t="s">
        <v>1385</v>
      </c>
      <c r="K1753" s="102">
        <v>0.43055555555555558</v>
      </c>
      <c r="L1753">
        <v>26</v>
      </c>
      <c r="M1753" t="s">
        <v>1288</v>
      </c>
      <c r="N1753" t="s">
        <v>1340</v>
      </c>
      <c r="O1753" s="102">
        <v>0.86111111111111116</v>
      </c>
      <c r="P1753">
        <v>90</v>
      </c>
      <c r="Q1753">
        <v>91</v>
      </c>
      <c r="R1753" t="s">
        <v>51</v>
      </c>
      <c r="S1753">
        <v>88</v>
      </c>
      <c r="T1753" t="s">
        <v>51</v>
      </c>
      <c r="U1753" t="s">
        <v>1745</v>
      </c>
      <c r="V1753">
        <v>22</v>
      </c>
      <c r="W1753" t="s">
        <v>1856</v>
      </c>
      <c r="X1753" t="s">
        <v>51</v>
      </c>
      <c r="AB1753" s="77">
        <f t="shared" si="27"/>
        <v>260</v>
      </c>
    </row>
    <row r="1754" spans="1:28" x14ac:dyDescent="0.3">
      <c r="A1754" s="34">
        <v>43392</v>
      </c>
      <c r="B1754">
        <v>1159</v>
      </c>
      <c r="C1754" t="s">
        <v>1282</v>
      </c>
      <c r="D1754" t="s">
        <v>1283</v>
      </c>
      <c r="E1754">
        <v>38</v>
      </c>
      <c r="F1754" t="s">
        <v>1729</v>
      </c>
      <c r="G1754" t="s">
        <v>1308</v>
      </c>
      <c r="H1754" t="s">
        <v>1490</v>
      </c>
      <c r="I1754" s="102">
        <v>0.99930555555555556</v>
      </c>
      <c r="J1754" t="s">
        <v>1722</v>
      </c>
      <c r="K1754" s="102">
        <v>0.57638888888888895</v>
      </c>
      <c r="L1754">
        <v>29</v>
      </c>
      <c r="M1754" t="s">
        <v>1288</v>
      </c>
      <c r="N1754" t="s">
        <v>1286</v>
      </c>
      <c r="O1754" s="102">
        <v>0.47916666666666669</v>
      </c>
      <c r="P1754">
        <v>89</v>
      </c>
      <c r="Q1754">
        <v>91</v>
      </c>
      <c r="R1754" t="s">
        <v>51</v>
      </c>
      <c r="S1754">
        <v>88</v>
      </c>
      <c r="T1754" t="s">
        <v>51</v>
      </c>
      <c r="U1754" t="s">
        <v>1360</v>
      </c>
      <c r="V1754">
        <v>22</v>
      </c>
      <c r="W1754" t="s">
        <v>1895</v>
      </c>
      <c r="X1754">
        <v>6</v>
      </c>
      <c r="AB1754" s="77">
        <f t="shared" si="27"/>
        <v>290</v>
      </c>
    </row>
    <row r="1755" spans="1:28" x14ac:dyDescent="0.3">
      <c r="A1755" s="34">
        <v>43393</v>
      </c>
      <c r="B1755">
        <v>1159</v>
      </c>
      <c r="C1755" t="s">
        <v>1282</v>
      </c>
      <c r="D1755" t="s">
        <v>1283</v>
      </c>
      <c r="E1755">
        <v>38</v>
      </c>
      <c r="F1755" t="s">
        <v>1334</v>
      </c>
      <c r="G1755" t="s">
        <v>1308</v>
      </c>
      <c r="H1755" t="s">
        <v>1304</v>
      </c>
      <c r="I1755" s="102">
        <v>0.27083333333333331</v>
      </c>
      <c r="J1755" t="s">
        <v>1722</v>
      </c>
      <c r="K1755" s="102">
        <v>0.4513888888888889</v>
      </c>
      <c r="L1755">
        <v>11</v>
      </c>
      <c r="M1755" t="s">
        <v>1358</v>
      </c>
      <c r="N1755" t="s">
        <v>1286</v>
      </c>
      <c r="O1755" s="102">
        <v>0.88194444444444453</v>
      </c>
      <c r="P1755">
        <v>89</v>
      </c>
      <c r="Q1755">
        <v>91</v>
      </c>
      <c r="R1755" t="s">
        <v>51</v>
      </c>
      <c r="S1755">
        <v>79</v>
      </c>
      <c r="T1755" s="102">
        <v>0.50694444444444442</v>
      </c>
      <c r="U1755" t="s">
        <v>1784</v>
      </c>
      <c r="V1755">
        <v>9</v>
      </c>
      <c r="W1755" t="s">
        <v>1666</v>
      </c>
      <c r="X1755" t="s">
        <v>51</v>
      </c>
      <c r="AB1755" s="77">
        <f t="shared" si="27"/>
        <v>110</v>
      </c>
    </row>
    <row r="1756" spans="1:28" x14ac:dyDescent="0.3">
      <c r="A1756" s="34">
        <v>43394</v>
      </c>
      <c r="B1756">
        <v>1159</v>
      </c>
      <c r="C1756" t="s">
        <v>1282</v>
      </c>
      <c r="D1756" t="s">
        <v>1283</v>
      </c>
      <c r="E1756">
        <v>38</v>
      </c>
      <c r="F1756" t="s">
        <v>1377</v>
      </c>
      <c r="G1756" t="s">
        <v>1308</v>
      </c>
      <c r="H1756" t="s">
        <v>1302</v>
      </c>
      <c r="I1756" t="s">
        <v>51</v>
      </c>
      <c r="J1756" t="s">
        <v>1549</v>
      </c>
      <c r="K1756" s="102">
        <v>0.58333333333333337</v>
      </c>
      <c r="L1756">
        <v>0</v>
      </c>
      <c r="M1756" t="s">
        <v>1358</v>
      </c>
      <c r="N1756" t="s">
        <v>1561</v>
      </c>
      <c r="O1756" t="s">
        <v>51</v>
      </c>
      <c r="P1756">
        <v>91</v>
      </c>
      <c r="Q1756">
        <v>92</v>
      </c>
      <c r="R1756" t="s">
        <v>51</v>
      </c>
      <c r="S1756">
        <v>89</v>
      </c>
      <c r="T1756" s="102">
        <v>0.5625</v>
      </c>
      <c r="U1756" t="s">
        <v>1689</v>
      </c>
      <c r="V1756">
        <v>24</v>
      </c>
      <c r="W1756" t="s">
        <v>1487</v>
      </c>
      <c r="X1756" t="s">
        <v>51</v>
      </c>
      <c r="AB1756" s="77">
        <f t="shared" si="27"/>
        <v>0</v>
      </c>
    </row>
    <row r="1757" spans="1:28" x14ac:dyDescent="0.3">
      <c r="A1757" s="34">
        <v>43395</v>
      </c>
      <c r="B1757">
        <v>1159</v>
      </c>
      <c r="C1757" t="s">
        <v>1282</v>
      </c>
      <c r="D1757" t="s">
        <v>1283</v>
      </c>
      <c r="E1757">
        <v>38</v>
      </c>
      <c r="F1757" t="s">
        <v>1287</v>
      </c>
      <c r="G1757" t="s">
        <v>1308</v>
      </c>
      <c r="H1757" t="s">
        <v>1292</v>
      </c>
      <c r="I1757" s="102">
        <v>0.99930555555555556</v>
      </c>
      <c r="J1757" t="s">
        <v>1674</v>
      </c>
      <c r="K1757" s="102">
        <v>0.5</v>
      </c>
      <c r="L1757">
        <v>32</v>
      </c>
      <c r="M1757" t="s">
        <v>1288</v>
      </c>
      <c r="N1757" t="s">
        <v>1391</v>
      </c>
      <c r="O1757" s="102">
        <v>0.50694444444444442</v>
      </c>
      <c r="P1757">
        <v>87</v>
      </c>
      <c r="Q1757">
        <v>91</v>
      </c>
      <c r="R1757" t="s">
        <v>51</v>
      </c>
      <c r="S1757">
        <v>84</v>
      </c>
      <c r="T1757" t="s">
        <v>51</v>
      </c>
      <c r="U1757" t="s">
        <v>2068</v>
      </c>
      <c r="V1757">
        <v>21</v>
      </c>
      <c r="W1757" t="s">
        <v>1378</v>
      </c>
      <c r="X1757">
        <v>0</v>
      </c>
      <c r="AB1757" s="77">
        <f t="shared" si="27"/>
        <v>320</v>
      </c>
    </row>
    <row r="1758" spans="1:28" x14ac:dyDescent="0.3">
      <c r="A1758" s="34">
        <v>43396</v>
      </c>
      <c r="B1758">
        <v>1159</v>
      </c>
      <c r="C1758" t="s">
        <v>1282</v>
      </c>
      <c r="D1758" t="s">
        <v>1283</v>
      </c>
      <c r="E1758">
        <v>38</v>
      </c>
      <c r="F1758" t="s">
        <v>1307</v>
      </c>
      <c r="G1758" t="s">
        <v>1308</v>
      </c>
      <c r="H1758" t="s">
        <v>1510</v>
      </c>
      <c r="I1758" s="102">
        <v>0.99930555555555556</v>
      </c>
      <c r="J1758" t="s">
        <v>1729</v>
      </c>
      <c r="K1758" s="102">
        <v>0.52777777777777779</v>
      </c>
      <c r="L1758">
        <v>7</v>
      </c>
      <c r="M1758" t="s">
        <v>1396</v>
      </c>
      <c r="N1758" t="s">
        <v>1436</v>
      </c>
      <c r="O1758" s="102">
        <v>0.60416666666666663</v>
      </c>
      <c r="P1758">
        <v>88</v>
      </c>
      <c r="Q1758">
        <v>92</v>
      </c>
      <c r="R1758" s="102">
        <v>0.98611111111111116</v>
      </c>
      <c r="S1758">
        <v>87</v>
      </c>
      <c r="T1758" t="s">
        <v>51</v>
      </c>
      <c r="U1758" t="s">
        <v>1601</v>
      </c>
      <c r="V1758">
        <v>12</v>
      </c>
      <c r="W1758" t="s">
        <v>1401</v>
      </c>
      <c r="X1758">
        <v>17</v>
      </c>
      <c r="AB1758" s="77">
        <f t="shared" si="27"/>
        <v>70</v>
      </c>
    </row>
    <row r="1759" spans="1:28" x14ac:dyDescent="0.3">
      <c r="A1759" s="34">
        <v>43397</v>
      </c>
      <c r="B1759">
        <v>1159</v>
      </c>
      <c r="C1759" t="s">
        <v>1282</v>
      </c>
      <c r="D1759" t="s">
        <v>1283</v>
      </c>
      <c r="E1759">
        <v>38</v>
      </c>
      <c r="F1759" t="s">
        <v>1371</v>
      </c>
      <c r="G1759" t="s">
        <v>1308</v>
      </c>
      <c r="H1759" t="s">
        <v>1633</v>
      </c>
      <c r="I1759" s="102">
        <v>0.29166666666666669</v>
      </c>
      <c r="J1759" t="s">
        <v>1527</v>
      </c>
      <c r="K1759" s="102">
        <v>0.5</v>
      </c>
      <c r="L1759">
        <v>7</v>
      </c>
      <c r="M1759" t="s">
        <v>1347</v>
      </c>
      <c r="N1759" t="s">
        <v>1316</v>
      </c>
      <c r="O1759" s="102">
        <v>0.64583333333333337</v>
      </c>
      <c r="P1759">
        <v>87</v>
      </c>
      <c r="Q1759">
        <v>92</v>
      </c>
      <c r="R1759" t="s">
        <v>51</v>
      </c>
      <c r="S1759">
        <v>75</v>
      </c>
      <c r="T1759" s="102">
        <v>0.41666666666666669</v>
      </c>
      <c r="U1759" t="s">
        <v>1865</v>
      </c>
      <c r="V1759">
        <v>0</v>
      </c>
      <c r="W1759" t="s">
        <v>1692</v>
      </c>
      <c r="X1759">
        <v>24</v>
      </c>
      <c r="AB1759" s="77">
        <f t="shared" si="27"/>
        <v>70</v>
      </c>
    </row>
    <row r="1760" spans="1:28" x14ac:dyDescent="0.3">
      <c r="A1760" s="34">
        <v>43398</v>
      </c>
      <c r="B1760">
        <v>1159</v>
      </c>
      <c r="C1760" t="s">
        <v>1282</v>
      </c>
      <c r="D1760" t="s">
        <v>1283</v>
      </c>
      <c r="E1760">
        <v>38</v>
      </c>
      <c r="F1760" t="s">
        <v>1292</v>
      </c>
      <c r="G1760" t="s">
        <v>1308</v>
      </c>
      <c r="H1760" t="s">
        <v>1351</v>
      </c>
      <c r="I1760" s="102">
        <v>0.23611111111111113</v>
      </c>
      <c r="J1760" t="s">
        <v>1599</v>
      </c>
      <c r="K1760" s="102">
        <v>0.53472222222222221</v>
      </c>
      <c r="L1760">
        <v>0</v>
      </c>
      <c r="M1760" t="s">
        <v>1288</v>
      </c>
      <c r="N1760" t="s">
        <v>1340</v>
      </c>
      <c r="O1760" t="s">
        <v>51</v>
      </c>
      <c r="P1760">
        <v>86</v>
      </c>
      <c r="Q1760">
        <v>91</v>
      </c>
      <c r="R1760" t="s">
        <v>51</v>
      </c>
      <c r="S1760">
        <v>59</v>
      </c>
      <c r="T1760" s="102">
        <v>0.49305555555555558</v>
      </c>
      <c r="U1760" t="s">
        <v>1752</v>
      </c>
      <c r="V1760">
        <v>0</v>
      </c>
      <c r="W1760" t="s">
        <v>1725</v>
      </c>
      <c r="X1760">
        <v>23</v>
      </c>
      <c r="AB1760" s="77">
        <f t="shared" si="27"/>
        <v>0</v>
      </c>
    </row>
    <row r="1761" spans="1:28" x14ac:dyDescent="0.3">
      <c r="A1761" s="34">
        <v>43399</v>
      </c>
      <c r="B1761">
        <v>1159</v>
      </c>
      <c r="C1761" t="s">
        <v>1282</v>
      </c>
      <c r="D1761" t="s">
        <v>1283</v>
      </c>
      <c r="E1761">
        <v>38</v>
      </c>
      <c r="F1761" t="s">
        <v>1538</v>
      </c>
      <c r="G1761" t="s">
        <v>2004</v>
      </c>
      <c r="H1761" t="s">
        <v>1325</v>
      </c>
      <c r="I1761" s="102">
        <v>0.99930555555555556</v>
      </c>
      <c r="J1761" t="s">
        <v>1583</v>
      </c>
      <c r="K1761" s="102">
        <v>0.43055555555555558</v>
      </c>
      <c r="L1761">
        <v>0</v>
      </c>
      <c r="M1761" t="s">
        <v>1301</v>
      </c>
      <c r="N1761" t="s">
        <v>1544</v>
      </c>
      <c r="O1761" s="102">
        <v>0.99305555555555547</v>
      </c>
      <c r="P1761">
        <v>89</v>
      </c>
      <c r="Q1761">
        <v>92</v>
      </c>
      <c r="R1761" s="102">
        <v>1.3888888888888888E-2</v>
      </c>
      <c r="S1761">
        <v>85</v>
      </c>
      <c r="T1761" s="102">
        <v>0.4375</v>
      </c>
      <c r="U1761" t="s">
        <v>1477</v>
      </c>
      <c r="V1761">
        <v>0</v>
      </c>
      <c r="W1761" t="s">
        <v>1685</v>
      </c>
      <c r="X1761">
        <v>4</v>
      </c>
      <c r="AB1761" s="77">
        <f t="shared" si="27"/>
        <v>0</v>
      </c>
    </row>
    <row r="1762" spans="1:28" x14ac:dyDescent="0.3">
      <c r="A1762" s="34">
        <v>43400</v>
      </c>
      <c r="B1762">
        <v>1159</v>
      </c>
      <c r="C1762" t="s">
        <v>1282</v>
      </c>
      <c r="D1762" t="s">
        <v>1283</v>
      </c>
      <c r="E1762">
        <v>38</v>
      </c>
      <c r="F1762" t="s">
        <v>1356</v>
      </c>
      <c r="G1762" t="s">
        <v>2137</v>
      </c>
      <c r="H1762" t="s">
        <v>1464</v>
      </c>
      <c r="I1762" s="102">
        <v>0.99305555555555547</v>
      </c>
      <c r="J1762" t="s">
        <v>1362</v>
      </c>
      <c r="K1762" s="102">
        <v>3.4722222222222224E-2</v>
      </c>
      <c r="L1762">
        <v>28</v>
      </c>
      <c r="M1762" t="s">
        <v>1358</v>
      </c>
      <c r="N1762" t="s">
        <v>1530</v>
      </c>
      <c r="O1762" s="102">
        <v>0.76388888888888884</v>
      </c>
      <c r="P1762">
        <v>89</v>
      </c>
      <c r="Q1762">
        <v>91</v>
      </c>
      <c r="R1762" t="s">
        <v>51</v>
      </c>
      <c r="S1762">
        <v>85</v>
      </c>
      <c r="T1762" s="102">
        <v>4.1666666666666664E-2</v>
      </c>
      <c r="U1762" t="s">
        <v>1684</v>
      </c>
      <c r="V1762">
        <v>2</v>
      </c>
      <c r="W1762" t="s">
        <v>1883</v>
      </c>
      <c r="X1762">
        <v>23</v>
      </c>
      <c r="AB1762" s="77">
        <f t="shared" si="27"/>
        <v>280</v>
      </c>
    </row>
    <row r="1763" spans="1:28" x14ac:dyDescent="0.3">
      <c r="A1763" s="34">
        <v>43401</v>
      </c>
      <c r="B1763">
        <v>1159</v>
      </c>
      <c r="C1763" t="s">
        <v>1282</v>
      </c>
      <c r="D1763" t="s">
        <v>1283</v>
      </c>
      <c r="E1763">
        <v>38</v>
      </c>
      <c r="G1763" t="s">
        <v>1948</v>
      </c>
      <c r="AB1763" s="77">
        <f t="shared" si="27"/>
        <v>0</v>
      </c>
    </row>
    <row r="1764" spans="1:28" x14ac:dyDescent="0.3">
      <c r="A1764" s="34">
        <v>43402</v>
      </c>
      <c r="B1764">
        <v>1159</v>
      </c>
      <c r="C1764" t="s">
        <v>1282</v>
      </c>
      <c r="D1764" t="s">
        <v>1283</v>
      </c>
      <c r="E1764">
        <v>38</v>
      </c>
      <c r="G1764" t="s">
        <v>2138</v>
      </c>
      <c r="AB1764" s="77">
        <f t="shared" si="27"/>
        <v>0</v>
      </c>
    </row>
    <row r="1765" spans="1:28" x14ac:dyDescent="0.3">
      <c r="A1765" s="34">
        <v>43403</v>
      </c>
      <c r="B1765">
        <v>1159</v>
      </c>
      <c r="C1765" t="s">
        <v>1282</v>
      </c>
      <c r="D1765" t="s">
        <v>1283</v>
      </c>
      <c r="E1765">
        <v>38</v>
      </c>
      <c r="G1765" t="s">
        <v>1308</v>
      </c>
      <c r="AB1765" s="77">
        <f t="shared" si="27"/>
        <v>0</v>
      </c>
    </row>
    <row r="1766" spans="1:28" x14ac:dyDescent="0.3">
      <c r="A1766" s="34">
        <v>43404</v>
      </c>
      <c r="B1766">
        <v>1159</v>
      </c>
      <c r="C1766" t="s">
        <v>1282</v>
      </c>
      <c r="D1766" t="s">
        <v>1283</v>
      </c>
      <c r="E1766">
        <v>38</v>
      </c>
      <c r="F1766" t="s">
        <v>1546</v>
      </c>
      <c r="G1766" t="s">
        <v>1308</v>
      </c>
      <c r="H1766" t="s">
        <v>1475</v>
      </c>
      <c r="I1766" s="102">
        <v>0.16666666666666666</v>
      </c>
      <c r="J1766" t="s">
        <v>1637</v>
      </c>
      <c r="K1766" s="102">
        <v>0.44444444444444442</v>
      </c>
      <c r="L1766">
        <v>29</v>
      </c>
      <c r="M1766" t="s">
        <v>1396</v>
      </c>
      <c r="N1766" t="s">
        <v>1319</v>
      </c>
      <c r="O1766" s="102">
        <v>0.71527777777777779</v>
      </c>
      <c r="P1766">
        <v>82</v>
      </c>
      <c r="Q1766">
        <v>90</v>
      </c>
      <c r="R1766" t="s">
        <v>51</v>
      </c>
      <c r="S1766">
        <v>67</v>
      </c>
      <c r="T1766" s="102">
        <v>0.4513888888888889</v>
      </c>
      <c r="U1766" t="s">
        <v>1943</v>
      </c>
      <c r="V1766" t="s">
        <v>51</v>
      </c>
      <c r="W1766" t="s">
        <v>1901</v>
      </c>
      <c r="X1766">
        <v>4</v>
      </c>
      <c r="AB1766" s="77">
        <f t="shared" si="27"/>
        <v>290</v>
      </c>
    </row>
    <row r="1767" spans="1:28" x14ac:dyDescent="0.3">
      <c r="A1767" s="34">
        <v>43405</v>
      </c>
      <c r="B1767">
        <v>1159</v>
      </c>
      <c r="C1767" t="s">
        <v>1282</v>
      </c>
      <c r="D1767" t="s">
        <v>1283</v>
      </c>
      <c r="E1767">
        <v>38</v>
      </c>
      <c r="F1767" t="s">
        <v>1371</v>
      </c>
      <c r="G1767" t="s">
        <v>1719</v>
      </c>
      <c r="H1767" t="s">
        <v>1314</v>
      </c>
      <c r="I1767" s="102">
        <v>2.0833333333333332E-2</v>
      </c>
      <c r="J1767" t="s">
        <v>1403</v>
      </c>
      <c r="K1767" s="102">
        <v>0.45833333333333331</v>
      </c>
      <c r="L1767">
        <v>27</v>
      </c>
      <c r="M1767" t="s">
        <v>1335</v>
      </c>
      <c r="N1767" t="s">
        <v>1336</v>
      </c>
      <c r="O1767" s="102">
        <v>0.35416666666666669</v>
      </c>
      <c r="P1767">
        <v>78</v>
      </c>
      <c r="Q1767">
        <v>91</v>
      </c>
      <c r="R1767" t="s">
        <v>51</v>
      </c>
      <c r="S1767">
        <v>67</v>
      </c>
      <c r="T1767" s="102">
        <v>0.4513888888888889</v>
      </c>
      <c r="U1767" t="s">
        <v>1565</v>
      </c>
      <c r="V1767">
        <v>21</v>
      </c>
      <c r="W1767" t="s">
        <v>1943</v>
      </c>
      <c r="X1767">
        <v>0</v>
      </c>
      <c r="AB1767" s="77">
        <f t="shared" si="27"/>
        <v>270</v>
      </c>
    </row>
    <row r="1768" spans="1:28" x14ac:dyDescent="0.3">
      <c r="A1768" s="34">
        <v>43406</v>
      </c>
      <c r="B1768">
        <v>1159</v>
      </c>
      <c r="C1768" t="s">
        <v>1282</v>
      </c>
      <c r="D1768" t="s">
        <v>1283</v>
      </c>
      <c r="E1768">
        <v>38</v>
      </c>
      <c r="F1768" t="s">
        <v>1383</v>
      </c>
      <c r="G1768" t="s">
        <v>1285</v>
      </c>
      <c r="H1768" t="s">
        <v>1380</v>
      </c>
      <c r="I1768" s="102">
        <v>0.99930555555555556</v>
      </c>
      <c r="J1768" t="s">
        <v>1637</v>
      </c>
      <c r="K1768" s="102">
        <v>0.60416666666666663</v>
      </c>
      <c r="L1768">
        <v>30</v>
      </c>
      <c r="M1768" t="s">
        <v>1703</v>
      </c>
      <c r="N1768" t="s">
        <v>1671</v>
      </c>
      <c r="O1768" s="102">
        <v>0.21527777777777779</v>
      </c>
      <c r="P1768">
        <v>89</v>
      </c>
      <c r="Q1768">
        <v>92</v>
      </c>
      <c r="R1768" s="102">
        <v>0.13194444444444445</v>
      </c>
      <c r="S1768">
        <v>86</v>
      </c>
      <c r="T1768" t="s">
        <v>51</v>
      </c>
      <c r="U1768" t="s">
        <v>1578</v>
      </c>
      <c r="V1768">
        <v>22</v>
      </c>
      <c r="W1768" t="s">
        <v>1856</v>
      </c>
      <c r="X1768">
        <v>0</v>
      </c>
      <c r="AB1768" s="77">
        <f t="shared" si="27"/>
        <v>300</v>
      </c>
    </row>
    <row r="1769" spans="1:28" x14ac:dyDescent="0.3">
      <c r="A1769" s="34">
        <v>43407</v>
      </c>
      <c r="B1769">
        <v>1159</v>
      </c>
      <c r="C1769" t="s">
        <v>1282</v>
      </c>
      <c r="D1769" t="s">
        <v>1283</v>
      </c>
      <c r="E1769">
        <v>38</v>
      </c>
      <c r="F1769" t="s">
        <v>1375</v>
      </c>
      <c r="G1769" t="s">
        <v>1465</v>
      </c>
      <c r="H1769" t="s">
        <v>1384</v>
      </c>
      <c r="I1769" s="102">
        <v>0.29166666666666669</v>
      </c>
      <c r="J1769" t="s">
        <v>1307</v>
      </c>
      <c r="K1769" s="102">
        <v>0.5625</v>
      </c>
      <c r="L1769">
        <v>7</v>
      </c>
      <c r="M1769" t="s">
        <v>1329</v>
      </c>
      <c r="N1769" t="s">
        <v>1384</v>
      </c>
      <c r="O1769" s="102">
        <v>0.56944444444444442</v>
      </c>
      <c r="P1769">
        <v>86</v>
      </c>
      <c r="Q1769">
        <v>91</v>
      </c>
      <c r="R1769" t="s">
        <v>51</v>
      </c>
      <c r="S1769">
        <v>80</v>
      </c>
      <c r="T1769" s="102">
        <v>0.54861111111111105</v>
      </c>
      <c r="U1769" t="s">
        <v>1416</v>
      </c>
      <c r="V1769">
        <v>0</v>
      </c>
      <c r="W1769" t="s">
        <v>1709</v>
      </c>
      <c r="X1769">
        <v>24</v>
      </c>
      <c r="AB1769" s="77">
        <f t="shared" si="27"/>
        <v>70</v>
      </c>
    </row>
    <row r="1770" spans="1:28" x14ac:dyDescent="0.3">
      <c r="A1770" s="34">
        <v>43408</v>
      </c>
      <c r="B1770">
        <v>1159</v>
      </c>
      <c r="C1770" t="s">
        <v>1282</v>
      </c>
      <c r="D1770" t="s">
        <v>1283</v>
      </c>
      <c r="E1770">
        <v>38</v>
      </c>
      <c r="F1770" t="s">
        <v>1341</v>
      </c>
      <c r="G1770" t="s">
        <v>1329</v>
      </c>
      <c r="H1770" t="s">
        <v>1286</v>
      </c>
      <c r="I1770" s="102">
        <v>0.2986111111111111</v>
      </c>
      <c r="J1770" t="s">
        <v>1502</v>
      </c>
      <c r="K1770" s="102">
        <v>0.96527777777777779</v>
      </c>
      <c r="L1770">
        <v>14</v>
      </c>
      <c r="M1770" t="s">
        <v>1358</v>
      </c>
      <c r="N1770" t="s">
        <v>1356</v>
      </c>
      <c r="O1770" s="102">
        <v>0.90972222222222221</v>
      </c>
      <c r="P1770">
        <v>87</v>
      </c>
      <c r="Q1770">
        <v>90</v>
      </c>
      <c r="R1770" t="s">
        <v>51</v>
      </c>
      <c r="S1770">
        <v>62</v>
      </c>
      <c r="T1770" s="102">
        <v>0.95833333333333337</v>
      </c>
      <c r="U1770" t="s">
        <v>1762</v>
      </c>
      <c r="V1770">
        <v>0</v>
      </c>
      <c r="W1770" t="s">
        <v>1952</v>
      </c>
      <c r="X1770">
        <v>23</v>
      </c>
      <c r="AB1770" s="77">
        <f t="shared" si="27"/>
        <v>140</v>
      </c>
    </row>
    <row r="1771" spans="1:28" x14ac:dyDescent="0.3">
      <c r="A1771" s="34">
        <v>43409</v>
      </c>
      <c r="B1771">
        <v>1159</v>
      </c>
      <c r="C1771" t="s">
        <v>1282</v>
      </c>
      <c r="D1771" t="s">
        <v>1283</v>
      </c>
      <c r="E1771">
        <v>38</v>
      </c>
      <c r="F1771" t="s">
        <v>1383</v>
      </c>
      <c r="G1771" t="s">
        <v>1807</v>
      </c>
      <c r="H1771" t="s">
        <v>1418</v>
      </c>
      <c r="I1771" s="102">
        <v>0.875</v>
      </c>
      <c r="J1771" t="s">
        <v>1530</v>
      </c>
      <c r="K1771" s="102">
        <v>1.3888888888888888E-2</v>
      </c>
      <c r="L1771">
        <v>26</v>
      </c>
      <c r="M1771" t="s">
        <v>1335</v>
      </c>
      <c r="N1771" t="s">
        <v>1536</v>
      </c>
      <c r="O1771" s="102">
        <v>0.95138888888888884</v>
      </c>
      <c r="P1771">
        <v>89</v>
      </c>
      <c r="Q1771">
        <v>90</v>
      </c>
      <c r="R1771" t="s">
        <v>51</v>
      </c>
      <c r="S1771">
        <v>69</v>
      </c>
      <c r="T1771" s="102">
        <v>1.3888888888888888E-2</v>
      </c>
      <c r="U1771" t="s">
        <v>1367</v>
      </c>
      <c r="V1771">
        <v>24</v>
      </c>
      <c r="W1771" t="s">
        <v>1632</v>
      </c>
      <c r="X1771">
        <v>2</v>
      </c>
      <c r="AB1771" s="77">
        <f t="shared" si="27"/>
        <v>260</v>
      </c>
    </row>
    <row r="1772" spans="1:28" x14ac:dyDescent="0.3">
      <c r="A1772" s="34">
        <v>43410</v>
      </c>
      <c r="B1772">
        <v>1159</v>
      </c>
      <c r="C1772" t="s">
        <v>1282</v>
      </c>
      <c r="D1772" t="s">
        <v>1283</v>
      </c>
      <c r="E1772">
        <v>38</v>
      </c>
      <c r="F1772" t="s">
        <v>1671</v>
      </c>
      <c r="G1772" t="s">
        <v>1285</v>
      </c>
      <c r="H1772" t="s">
        <v>1814</v>
      </c>
      <c r="I1772" s="102">
        <v>1.3888888888888888E-2</v>
      </c>
      <c r="J1772" t="s">
        <v>1395</v>
      </c>
      <c r="K1772" s="102">
        <v>0.97222222222222221</v>
      </c>
      <c r="L1772">
        <v>26</v>
      </c>
      <c r="M1772" t="s">
        <v>1396</v>
      </c>
      <c r="N1772" t="s">
        <v>1303</v>
      </c>
      <c r="O1772" s="102">
        <v>5.5555555555555552E-2</v>
      </c>
      <c r="P1772">
        <v>66</v>
      </c>
      <c r="Q1772">
        <v>88</v>
      </c>
      <c r="R1772" s="102">
        <v>0</v>
      </c>
      <c r="S1772">
        <v>46</v>
      </c>
      <c r="T1772" t="s">
        <v>51</v>
      </c>
      <c r="U1772" t="s">
        <v>1636</v>
      </c>
      <c r="V1772">
        <v>8</v>
      </c>
      <c r="W1772" t="s">
        <v>1891</v>
      </c>
      <c r="X1772">
        <v>23</v>
      </c>
      <c r="AB1772" s="77">
        <f t="shared" si="27"/>
        <v>260</v>
      </c>
    </row>
    <row r="1773" spans="1:28" x14ac:dyDescent="0.3">
      <c r="A1773" s="34">
        <v>43411</v>
      </c>
      <c r="B1773">
        <v>1159</v>
      </c>
      <c r="C1773" t="s">
        <v>1282</v>
      </c>
      <c r="D1773" t="s">
        <v>1283</v>
      </c>
      <c r="E1773">
        <v>38</v>
      </c>
      <c r="F1773" t="s">
        <v>1521</v>
      </c>
      <c r="G1773" t="s">
        <v>1308</v>
      </c>
      <c r="H1773" t="s">
        <v>1470</v>
      </c>
      <c r="I1773" s="102">
        <v>0.99930555555555556</v>
      </c>
      <c r="J1773" t="s">
        <v>1674</v>
      </c>
      <c r="K1773" t="s">
        <v>51</v>
      </c>
      <c r="L1773">
        <v>30</v>
      </c>
      <c r="M1773" t="s">
        <v>1561</v>
      </c>
      <c r="N1773" t="s">
        <v>1300</v>
      </c>
      <c r="O1773" s="102">
        <v>0.5625</v>
      </c>
      <c r="P1773">
        <v>78</v>
      </c>
      <c r="Q1773">
        <v>91</v>
      </c>
      <c r="R1773" s="102">
        <v>0.99305555555555547</v>
      </c>
      <c r="S1773">
        <v>46</v>
      </c>
      <c r="T1773" s="102">
        <v>0</v>
      </c>
      <c r="U1773" t="s">
        <v>1725</v>
      </c>
      <c r="V1773">
        <v>22</v>
      </c>
      <c r="W1773" t="s">
        <v>1702</v>
      </c>
      <c r="X1773">
        <v>0</v>
      </c>
      <c r="AB1773" s="77">
        <f t="shared" si="27"/>
        <v>300</v>
      </c>
    </row>
    <row r="1774" spans="1:28" x14ac:dyDescent="0.3">
      <c r="A1774" s="34">
        <v>43412</v>
      </c>
      <c r="B1774">
        <v>1159</v>
      </c>
      <c r="C1774" t="s">
        <v>1282</v>
      </c>
      <c r="D1774" t="s">
        <v>1283</v>
      </c>
      <c r="E1774">
        <v>38</v>
      </c>
      <c r="F1774" t="s">
        <v>1362</v>
      </c>
      <c r="G1774" t="s">
        <v>1308</v>
      </c>
      <c r="H1774" t="s">
        <v>1522</v>
      </c>
      <c r="I1774" s="102">
        <v>4.1666666666666664E-2</v>
      </c>
      <c r="J1774" t="s">
        <v>1583</v>
      </c>
      <c r="K1774" s="102">
        <v>0.53472222222222221</v>
      </c>
      <c r="L1774">
        <v>28</v>
      </c>
      <c r="M1774" t="s">
        <v>1288</v>
      </c>
      <c r="N1774" t="s">
        <v>1356</v>
      </c>
      <c r="O1774" s="102">
        <v>0.90972222222222221</v>
      </c>
      <c r="P1774">
        <v>64</v>
      </c>
      <c r="Q1774">
        <v>90</v>
      </c>
      <c r="R1774" t="s">
        <v>51</v>
      </c>
      <c r="S1774">
        <v>49</v>
      </c>
      <c r="T1774" s="102">
        <v>0.5625</v>
      </c>
      <c r="U1774" t="s">
        <v>1695</v>
      </c>
      <c r="V1774">
        <v>0</v>
      </c>
      <c r="W1774" t="s">
        <v>1636</v>
      </c>
      <c r="X1774">
        <v>16</v>
      </c>
      <c r="AB1774" s="77">
        <f t="shared" si="27"/>
        <v>280</v>
      </c>
    </row>
    <row r="1775" spans="1:28" x14ac:dyDescent="0.3">
      <c r="A1775" s="34">
        <v>43413</v>
      </c>
      <c r="B1775">
        <v>1159</v>
      </c>
      <c r="C1775" t="s">
        <v>1282</v>
      </c>
      <c r="D1775" t="s">
        <v>1283</v>
      </c>
      <c r="E1775">
        <v>38</v>
      </c>
      <c r="F1775" t="s">
        <v>1346</v>
      </c>
      <c r="G1775" t="s">
        <v>1288</v>
      </c>
      <c r="H1775" t="s">
        <v>1364</v>
      </c>
      <c r="I1775" s="102">
        <v>0.33333333333333331</v>
      </c>
      <c r="J1775" t="s">
        <v>1736</v>
      </c>
      <c r="K1775" s="102">
        <v>0.99305555555555547</v>
      </c>
      <c r="L1775">
        <v>18</v>
      </c>
      <c r="M1775" t="s">
        <v>1288</v>
      </c>
      <c r="N1775" t="s">
        <v>1506</v>
      </c>
      <c r="O1775" s="102">
        <v>0.73611111111111116</v>
      </c>
      <c r="P1775">
        <v>70</v>
      </c>
      <c r="Q1775">
        <v>90</v>
      </c>
      <c r="R1775" s="102">
        <v>6.9444444444444441E-3</v>
      </c>
      <c r="S1775">
        <v>47</v>
      </c>
      <c r="T1775" t="s">
        <v>51</v>
      </c>
      <c r="U1775" t="s">
        <v>1874</v>
      </c>
      <c r="V1775">
        <v>9</v>
      </c>
      <c r="W1775" t="s">
        <v>1972</v>
      </c>
      <c r="X1775">
        <v>23</v>
      </c>
      <c r="AB1775" s="77">
        <f t="shared" si="27"/>
        <v>180</v>
      </c>
    </row>
    <row r="1776" spans="1:28" x14ac:dyDescent="0.3">
      <c r="A1776" s="34">
        <v>43414</v>
      </c>
      <c r="B1776">
        <v>1159</v>
      </c>
      <c r="C1776" t="s">
        <v>1282</v>
      </c>
      <c r="D1776" t="s">
        <v>1283</v>
      </c>
      <c r="E1776">
        <v>38</v>
      </c>
      <c r="F1776" t="s">
        <v>1651</v>
      </c>
      <c r="G1776" t="s">
        <v>1800</v>
      </c>
      <c r="H1776" t="s">
        <v>1483</v>
      </c>
      <c r="I1776" s="102">
        <v>0.88888888888888884</v>
      </c>
      <c r="J1776" t="s">
        <v>1400</v>
      </c>
      <c r="K1776" s="102">
        <v>1.3888888888888888E-2</v>
      </c>
      <c r="L1776">
        <v>29</v>
      </c>
      <c r="M1776" t="s">
        <v>1296</v>
      </c>
      <c r="N1776" t="s">
        <v>1304</v>
      </c>
      <c r="O1776" s="102">
        <v>4.1666666666666664E-2</v>
      </c>
      <c r="P1776">
        <v>87</v>
      </c>
      <c r="Q1776">
        <v>91</v>
      </c>
      <c r="R1776" t="s">
        <v>51</v>
      </c>
      <c r="S1776">
        <v>47</v>
      </c>
      <c r="T1776" s="102">
        <v>0</v>
      </c>
      <c r="U1776" t="s">
        <v>1624</v>
      </c>
      <c r="V1776">
        <v>19</v>
      </c>
      <c r="W1776" t="s">
        <v>1816</v>
      </c>
      <c r="X1776">
        <v>0</v>
      </c>
      <c r="AB1776" s="77">
        <f t="shared" si="27"/>
        <v>290</v>
      </c>
    </row>
    <row r="1777" spans="1:28" x14ac:dyDescent="0.3">
      <c r="A1777" s="34">
        <v>43415</v>
      </c>
      <c r="B1777">
        <v>1159</v>
      </c>
      <c r="C1777" t="s">
        <v>1282</v>
      </c>
      <c r="D1777" t="s">
        <v>1283</v>
      </c>
      <c r="E1777">
        <v>38</v>
      </c>
      <c r="F1777" t="s">
        <v>1478</v>
      </c>
      <c r="G1777" t="s">
        <v>1334</v>
      </c>
      <c r="H1777" t="s">
        <v>1483</v>
      </c>
      <c r="I1777" s="102">
        <v>0.95833333333333337</v>
      </c>
      <c r="J1777" t="s">
        <v>1492</v>
      </c>
      <c r="K1777" s="102">
        <v>0.25</v>
      </c>
      <c r="L1777">
        <v>31</v>
      </c>
      <c r="M1777" t="s">
        <v>1326</v>
      </c>
      <c r="N1777" t="s">
        <v>1336</v>
      </c>
      <c r="O1777" s="102">
        <v>0.5</v>
      </c>
      <c r="P1777">
        <v>79</v>
      </c>
      <c r="Q1777">
        <v>92</v>
      </c>
      <c r="R1777" s="102">
        <v>0.75</v>
      </c>
      <c r="S1777">
        <v>49</v>
      </c>
      <c r="T1777" s="102">
        <v>0.25</v>
      </c>
      <c r="U1777" t="s">
        <v>1593</v>
      </c>
      <c r="V1777">
        <v>24</v>
      </c>
      <c r="W1777" t="s">
        <v>1808</v>
      </c>
      <c r="X1777">
        <v>4</v>
      </c>
      <c r="AB1777" s="77">
        <f t="shared" si="27"/>
        <v>310</v>
      </c>
    </row>
    <row r="1778" spans="1:28" x14ac:dyDescent="0.3">
      <c r="A1778" s="34">
        <v>43416</v>
      </c>
      <c r="B1778">
        <v>1159</v>
      </c>
      <c r="C1778" t="s">
        <v>1282</v>
      </c>
      <c r="D1778" t="s">
        <v>1283</v>
      </c>
      <c r="E1778">
        <v>38</v>
      </c>
      <c r="F1778" t="s">
        <v>1284</v>
      </c>
      <c r="G1778" t="s">
        <v>1308</v>
      </c>
      <c r="H1778" t="s">
        <v>1418</v>
      </c>
      <c r="I1778" s="102">
        <v>0.99930555555555556</v>
      </c>
      <c r="J1778" t="s">
        <v>1399</v>
      </c>
      <c r="K1778" s="102">
        <v>0.49305555555555558</v>
      </c>
      <c r="L1778">
        <v>0</v>
      </c>
      <c r="M1778" t="s">
        <v>1358</v>
      </c>
      <c r="N1778" t="s">
        <v>1561</v>
      </c>
      <c r="O1778" t="s">
        <v>51</v>
      </c>
      <c r="P1778">
        <v>82</v>
      </c>
      <c r="Q1778">
        <v>91</v>
      </c>
      <c r="R1778" t="s">
        <v>51</v>
      </c>
      <c r="S1778">
        <v>70</v>
      </c>
      <c r="T1778" s="102">
        <v>0.55555555555555558</v>
      </c>
      <c r="U1778" t="s">
        <v>1752</v>
      </c>
      <c r="V1778">
        <v>24</v>
      </c>
      <c r="W1778" t="s">
        <v>1504</v>
      </c>
      <c r="X1778">
        <v>1</v>
      </c>
      <c r="AB1778" s="77">
        <f t="shared" si="27"/>
        <v>0</v>
      </c>
    </row>
    <row r="1779" spans="1:28" x14ac:dyDescent="0.3">
      <c r="A1779" s="34">
        <v>43417</v>
      </c>
      <c r="B1779">
        <v>1159</v>
      </c>
      <c r="C1779" t="s">
        <v>1282</v>
      </c>
      <c r="D1779" t="s">
        <v>1283</v>
      </c>
      <c r="E1779">
        <v>38</v>
      </c>
      <c r="F1779" t="s">
        <v>1333</v>
      </c>
      <c r="G1779" t="s">
        <v>1465</v>
      </c>
      <c r="H1779" t="s">
        <v>1475</v>
      </c>
      <c r="I1779" s="102">
        <v>0.13194444444444445</v>
      </c>
      <c r="J1779" t="s">
        <v>1478</v>
      </c>
      <c r="K1779" s="102">
        <v>0.4513888888888889</v>
      </c>
      <c r="L1779">
        <v>8</v>
      </c>
      <c r="M1779" t="s">
        <v>1326</v>
      </c>
      <c r="N1779" t="s">
        <v>1434</v>
      </c>
      <c r="O1779" s="102">
        <v>0.5625</v>
      </c>
      <c r="P1779">
        <v>88</v>
      </c>
      <c r="Q1779">
        <v>91</v>
      </c>
      <c r="R1779" t="s">
        <v>51</v>
      </c>
      <c r="S1779">
        <v>85</v>
      </c>
      <c r="T1779" s="102">
        <v>0.44444444444444442</v>
      </c>
      <c r="U1779" t="s">
        <v>1324</v>
      </c>
      <c r="V1779">
        <v>8</v>
      </c>
      <c r="W1779" t="s">
        <v>1360</v>
      </c>
      <c r="X1779">
        <v>24</v>
      </c>
      <c r="AB1779" s="77">
        <f t="shared" si="27"/>
        <v>80</v>
      </c>
    </row>
    <row r="1780" spans="1:28" x14ac:dyDescent="0.3">
      <c r="A1780" s="34">
        <v>43418</v>
      </c>
      <c r="B1780">
        <v>1159</v>
      </c>
      <c r="C1780" t="s">
        <v>1282</v>
      </c>
      <c r="D1780" t="s">
        <v>1283</v>
      </c>
      <c r="E1780">
        <v>38</v>
      </c>
      <c r="F1780" t="s">
        <v>1284</v>
      </c>
      <c r="G1780" t="s">
        <v>1308</v>
      </c>
      <c r="H1780" t="s">
        <v>1322</v>
      </c>
      <c r="I1780" s="102">
        <v>0.20833333333333334</v>
      </c>
      <c r="J1780" t="s">
        <v>1328</v>
      </c>
      <c r="K1780" s="102">
        <v>0.45833333333333331</v>
      </c>
      <c r="L1780">
        <v>21</v>
      </c>
      <c r="M1780" t="s">
        <v>1329</v>
      </c>
      <c r="N1780" t="s">
        <v>1289</v>
      </c>
      <c r="O1780" s="102">
        <v>0.20833333333333334</v>
      </c>
      <c r="P1780">
        <v>89</v>
      </c>
      <c r="Q1780">
        <v>91</v>
      </c>
      <c r="R1780" t="s">
        <v>51</v>
      </c>
      <c r="S1780">
        <v>75</v>
      </c>
      <c r="T1780" s="102">
        <v>0.47222222222222227</v>
      </c>
      <c r="U1780" t="s">
        <v>1360</v>
      </c>
      <c r="V1780">
        <v>0</v>
      </c>
      <c r="W1780" t="s">
        <v>1787</v>
      </c>
      <c r="X1780">
        <v>24</v>
      </c>
      <c r="AB1780" s="77">
        <f t="shared" si="27"/>
        <v>210</v>
      </c>
    </row>
    <row r="1781" spans="1:28" x14ac:dyDescent="0.3">
      <c r="A1781" s="34">
        <v>43419</v>
      </c>
      <c r="B1781">
        <v>1159</v>
      </c>
      <c r="C1781" t="s">
        <v>1282</v>
      </c>
      <c r="D1781" t="s">
        <v>1283</v>
      </c>
      <c r="E1781">
        <v>38</v>
      </c>
      <c r="F1781" t="s">
        <v>1419</v>
      </c>
      <c r="G1781" t="s">
        <v>1308</v>
      </c>
      <c r="H1781" t="s">
        <v>1481</v>
      </c>
      <c r="I1781" s="102">
        <v>7.6388888888888895E-2</v>
      </c>
      <c r="J1781" t="s">
        <v>1315</v>
      </c>
      <c r="K1781" s="102">
        <v>0.4375</v>
      </c>
      <c r="L1781">
        <v>22</v>
      </c>
      <c r="M1781" t="s">
        <v>1296</v>
      </c>
      <c r="N1781" t="s">
        <v>1336</v>
      </c>
      <c r="O1781" s="102">
        <v>0.22916666666666666</v>
      </c>
      <c r="P1781">
        <v>84</v>
      </c>
      <c r="Q1781">
        <v>91</v>
      </c>
      <c r="R1781" t="s">
        <v>51</v>
      </c>
      <c r="S1781">
        <v>69</v>
      </c>
      <c r="T1781" s="102">
        <v>0.43055555555555558</v>
      </c>
      <c r="U1781" t="s">
        <v>1298</v>
      </c>
      <c r="V1781">
        <v>22</v>
      </c>
      <c r="W1781" t="s">
        <v>1621</v>
      </c>
      <c r="X1781">
        <v>4</v>
      </c>
      <c r="AB1781" s="77">
        <f t="shared" si="27"/>
        <v>220</v>
      </c>
    </row>
    <row r="1782" spans="1:28" x14ac:dyDescent="0.3">
      <c r="A1782" s="34">
        <v>43420</v>
      </c>
      <c r="B1782">
        <v>1159</v>
      </c>
      <c r="C1782" t="s">
        <v>1282</v>
      </c>
      <c r="D1782" t="s">
        <v>1283</v>
      </c>
      <c r="E1782">
        <v>38</v>
      </c>
      <c r="F1782" t="s">
        <v>1307</v>
      </c>
      <c r="G1782" t="s">
        <v>1308</v>
      </c>
      <c r="H1782" t="s">
        <v>1351</v>
      </c>
      <c r="I1782" s="102">
        <v>0.29166666666666669</v>
      </c>
      <c r="J1782" t="s">
        <v>1563</v>
      </c>
      <c r="K1782" s="102">
        <v>0.4513888888888889</v>
      </c>
      <c r="L1782">
        <v>0</v>
      </c>
      <c r="M1782" t="s">
        <v>1435</v>
      </c>
      <c r="N1782" t="s">
        <v>1391</v>
      </c>
      <c r="O1782" t="s">
        <v>51</v>
      </c>
      <c r="P1782">
        <v>88</v>
      </c>
      <c r="Q1782">
        <v>91</v>
      </c>
      <c r="R1782" s="102">
        <v>5.5555555555555552E-2</v>
      </c>
      <c r="S1782">
        <v>71</v>
      </c>
      <c r="T1782" s="102">
        <v>0.47222222222222227</v>
      </c>
      <c r="U1782" t="s">
        <v>1663</v>
      </c>
      <c r="V1782">
        <v>9</v>
      </c>
      <c r="W1782" t="s">
        <v>1921</v>
      </c>
      <c r="X1782">
        <v>24</v>
      </c>
      <c r="AB1782" s="77">
        <f t="shared" si="27"/>
        <v>0</v>
      </c>
    </row>
    <row r="1783" spans="1:28" x14ac:dyDescent="0.3">
      <c r="A1783" s="34">
        <v>43421</v>
      </c>
      <c r="B1783">
        <v>1159</v>
      </c>
      <c r="C1783" t="s">
        <v>1282</v>
      </c>
      <c r="D1783" t="s">
        <v>1283</v>
      </c>
      <c r="E1783">
        <v>38</v>
      </c>
      <c r="F1783" t="s">
        <v>1651</v>
      </c>
      <c r="G1783" t="s">
        <v>1308</v>
      </c>
      <c r="H1783" t="s">
        <v>1314</v>
      </c>
      <c r="I1783" s="102">
        <v>0.99930555555555556</v>
      </c>
      <c r="J1783" t="s">
        <v>1550</v>
      </c>
      <c r="K1783" s="102">
        <v>0.61111111111111105</v>
      </c>
      <c r="L1783">
        <v>0</v>
      </c>
      <c r="M1783" t="s">
        <v>1358</v>
      </c>
      <c r="N1783" t="s">
        <v>1391</v>
      </c>
      <c r="O1783" s="102">
        <v>6.9444444444444441E-3</v>
      </c>
      <c r="P1783">
        <v>77</v>
      </c>
      <c r="Q1783">
        <v>90</v>
      </c>
      <c r="R1783" t="s">
        <v>51</v>
      </c>
      <c r="S1783">
        <v>52</v>
      </c>
      <c r="T1783" s="102">
        <v>0.63888888888888895</v>
      </c>
      <c r="U1783" t="s">
        <v>1921</v>
      </c>
      <c r="V1783" t="s">
        <v>51</v>
      </c>
      <c r="W1783" t="s">
        <v>1812</v>
      </c>
      <c r="X1783">
        <v>24</v>
      </c>
      <c r="AB1783" s="77">
        <f t="shared" si="27"/>
        <v>0</v>
      </c>
    </row>
    <row r="1784" spans="1:28" x14ac:dyDescent="0.3">
      <c r="A1784" s="34">
        <v>43422</v>
      </c>
      <c r="B1784">
        <v>1159</v>
      </c>
      <c r="C1784" t="s">
        <v>1282</v>
      </c>
      <c r="D1784" t="s">
        <v>1283</v>
      </c>
      <c r="E1784">
        <v>38</v>
      </c>
      <c r="F1784" t="s">
        <v>1486</v>
      </c>
      <c r="G1784" t="s">
        <v>1465</v>
      </c>
      <c r="H1784" t="s">
        <v>1316</v>
      </c>
      <c r="I1784" s="102">
        <v>0.28472222222222221</v>
      </c>
      <c r="J1784" t="s">
        <v>1363</v>
      </c>
      <c r="K1784" s="102">
        <v>0.59027777777777779</v>
      </c>
      <c r="L1784">
        <v>8</v>
      </c>
      <c r="M1784" t="s">
        <v>1335</v>
      </c>
      <c r="N1784" t="s">
        <v>1380</v>
      </c>
      <c r="O1784" s="102">
        <v>0.95833333333333337</v>
      </c>
      <c r="P1784">
        <v>90</v>
      </c>
      <c r="Q1784">
        <v>92</v>
      </c>
      <c r="R1784" s="102">
        <v>0.29166666666666669</v>
      </c>
      <c r="S1784">
        <v>75</v>
      </c>
      <c r="T1784" s="102">
        <v>0.86805555555555547</v>
      </c>
      <c r="U1784" t="s">
        <v>1812</v>
      </c>
      <c r="V1784">
        <v>0</v>
      </c>
      <c r="W1784" t="s">
        <v>2038</v>
      </c>
      <c r="X1784">
        <v>16</v>
      </c>
      <c r="AB1784" s="77">
        <f t="shared" si="27"/>
        <v>80</v>
      </c>
    </row>
    <row r="1785" spans="1:28" x14ac:dyDescent="0.3">
      <c r="A1785" s="34">
        <v>43423</v>
      </c>
      <c r="B1785">
        <v>1159</v>
      </c>
      <c r="C1785" t="s">
        <v>1282</v>
      </c>
      <c r="D1785" t="s">
        <v>1283</v>
      </c>
      <c r="E1785">
        <v>38</v>
      </c>
      <c r="F1785" t="s">
        <v>1354</v>
      </c>
      <c r="G1785" t="s">
        <v>1396</v>
      </c>
      <c r="H1785" t="s">
        <v>1633</v>
      </c>
      <c r="I1785" s="102">
        <v>0.30555555555555552</v>
      </c>
      <c r="J1785" t="s">
        <v>1490</v>
      </c>
      <c r="K1785" s="102">
        <v>0.53472222222222221</v>
      </c>
      <c r="L1785">
        <v>9</v>
      </c>
      <c r="M1785" t="s">
        <v>1326</v>
      </c>
      <c r="N1785" t="s">
        <v>1434</v>
      </c>
      <c r="O1785" s="102">
        <v>0.1111111111111111</v>
      </c>
      <c r="P1785">
        <v>86</v>
      </c>
      <c r="Q1785">
        <v>90</v>
      </c>
      <c r="R1785" t="s">
        <v>51</v>
      </c>
      <c r="S1785">
        <v>71</v>
      </c>
      <c r="T1785" s="102">
        <v>3.4722222222222224E-2</v>
      </c>
      <c r="U1785" t="s">
        <v>1648</v>
      </c>
      <c r="V1785">
        <v>8</v>
      </c>
      <c r="W1785" t="s">
        <v>2139</v>
      </c>
      <c r="X1785">
        <v>24</v>
      </c>
      <c r="AB1785" s="77">
        <f t="shared" si="27"/>
        <v>90</v>
      </c>
    </row>
    <row r="1786" spans="1:28" x14ac:dyDescent="0.3">
      <c r="A1786" s="34">
        <v>43424</v>
      </c>
      <c r="B1786">
        <v>1159</v>
      </c>
      <c r="C1786" t="s">
        <v>1282</v>
      </c>
      <c r="D1786" t="s">
        <v>1283</v>
      </c>
      <c r="E1786">
        <v>38</v>
      </c>
      <c r="F1786" t="s">
        <v>1364</v>
      </c>
      <c r="G1786" t="s">
        <v>1628</v>
      </c>
      <c r="H1786" t="s">
        <v>1443</v>
      </c>
      <c r="I1786" s="102">
        <v>0.99930555555555556</v>
      </c>
      <c r="J1786" t="s">
        <v>1309</v>
      </c>
      <c r="K1786" t="s">
        <v>51</v>
      </c>
      <c r="L1786">
        <v>8</v>
      </c>
      <c r="M1786" t="s">
        <v>1335</v>
      </c>
      <c r="N1786" t="s">
        <v>1436</v>
      </c>
      <c r="O1786" s="102">
        <v>0.27083333333333331</v>
      </c>
      <c r="P1786">
        <v>88</v>
      </c>
      <c r="Q1786">
        <v>91</v>
      </c>
      <c r="R1786" t="s">
        <v>51</v>
      </c>
      <c r="S1786">
        <v>83</v>
      </c>
      <c r="T1786" s="102">
        <v>0.65277777777777779</v>
      </c>
      <c r="U1786" t="s">
        <v>1816</v>
      </c>
      <c r="V1786" t="s">
        <v>51</v>
      </c>
      <c r="W1786" t="s">
        <v>1844</v>
      </c>
      <c r="X1786">
        <v>6</v>
      </c>
      <c r="AB1786" s="77">
        <f t="shared" si="27"/>
        <v>80</v>
      </c>
    </row>
    <row r="1787" spans="1:28" x14ac:dyDescent="0.3">
      <c r="A1787" s="34">
        <v>43425</v>
      </c>
      <c r="B1787">
        <v>1159</v>
      </c>
      <c r="C1787" t="s">
        <v>1282</v>
      </c>
      <c r="D1787" t="s">
        <v>1283</v>
      </c>
      <c r="E1787">
        <v>38</v>
      </c>
      <c r="F1787" t="s">
        <v>1414</v>
      </c>
      <c r="G1787" t="s">
        <v>1308</v>
      </c>
      <c r="H1787" t="s">
        <v>1851</v>
      </c>
      <c r="I1787" s="102">
        <v>0.25</v>
      </c>
      <c r="J1787" t="s">
        <v>1377</v>
      </c>
      <c r="K1787" s="102">
        <v>0.51388888888888895</v>
      </c>
      <c r="L1787">
        <v>20</v>
      </c>
      <c r="M1787" t="s">
        <v>1329</v>
      </c>
      <c r="N1787" t="s">
        <v>1289</v>
      </c>
      <c r="O1787" s="102">
        <v>0.36805555555555558</v>
      </c>
      <c r="P1787">
        <v>83</v>
      </c>
      <c r="Q1787">
        <v>92</v>
      </c>
      <c r="R1787" s="102">
        <v>0.29166666666666669</v>
      </c>
      <c r="S1787">
        <v>57</v>
      </c>
      <c r="T1787" s="102">
        <v>0.97916666666666663</v>
      </c>
      <c r="U1787" t="s">
        <v>1718</v>
      </c>
      <c r="V1787">
        <v>24</v>
      </c>
      <c r="W1787" t="s">
        <v>2038</v>
      </c>
      <c r="X1787">
        <v>1</v>
      </c>
      <c r="AB1787" s="77">
        <f t="shared" si="27"/>
        <v>200</v>
      </c>
    </row>
    <row r="1788" spans="1:28" x14ac:dyDescent="0.3">
      <c r="A1788" s="34">
        <v>43426</v>
      </c>
      <c r="B1788">
        <v>1159</v>
      </c>
      <c r="C1788" t="s">
        <v>1282</v>
      </c>
      <c r="D1788" t="s">
        <v>1283</v>
      </c>
      <c r="E1788">
        <v>38</v>
      </c>
      <c r="F1788" t="s">
        <v>1307</v>
      </c>
      <c r="G1788" t="s">
        <v>1308</v>
      </c>
      <c r="H1788" t="s">
        <v>1414</v>
      </c>
      <c r="I1788" s="102">
        <v>0.83333333333333337</v>
      </c>
      <c r="J1788" t="s">
        <v>1599</v>
      </c>
      <c r="K1788" s="102">
        <v>0.55555555555555558</v>
      </c>
      <c r="L1788">
        <v>22</v>
      </c>
      <c r="M1788" t="s">
        <v>1288</v>
      </c>
      <c r="N1788" t="s">
        <v>1436</v>
      </c>
      <c r="O1788" s="102">
        <v>0.5</v>
      </c>
      <c r="P1788">
        <v>56</v>
      </c>
      <c r="Q1788">
        <v>81</v>
      </c>
      <c r="R1788" s="102">
        <v>0.81944444444444453</v>
      </c>
      <c r="S1788">
        <v>40</v>
      </c>
      <c r="T1788" s="102">
        <v>0.53472222222222221</v>
      </c>
      <c r="U1788" t="s">
        <v>1910</v>
      </c>
      <c r="V1788">
        <v>11</v>
      </c>
      <c r="W1788" t="s">
        <v>1855</v>
      </c>
      <c r="X1788">
        <v>1</v>
      </c>
      <c r="AB1788" s="77">
        <f t="shared" si="27"/>
        <v>220</v>
      </c>
    </row>
    <row r="1789" spans="1:28" x14ac:dyDescent="0.3">
      <c r="A1789" s="34">
        <v>43427</v>
      </c>
      <c r="B1789">
        <v>1159</v>
      </c>
      <c r="C1789" t="s">
        <v>1282</v>
      </c>
      <c r="D1789" t="s">
        <v>1283</v>
      </c>
      <c r="E1789">
        <v>38</v>
      </c>
      <c r="F1789" t="s">
        <v>1546</v>
      </c>
      <c r="G1789" t="s">
        <v>1308</v>
      </c>
      <c r="H1789" t="s">
        <v>1359</v>
      </c>
      <c r="I1789" s="102">
        <v>0.97916666666666663</v>
      </c>
      <c r="J1789" t="s">
        <v>1651</v>
      </c>
      <c r="K1789" s="102">
        <v>0.61805555555555558</v>
      </c>
      <c r="L1789">
        <v>30</v>
      </c>
      <c r="M1789" t="s">
        <v>1335</v>
      </c>
      <c r="N1789" t="s">
        <v>1456</v>
      </c>
      <c r="O1789" s="102">
        <v>0.6875</v>
      </c>
      <c r="P1789">
        <v>77</v>
      </c>
      <c r="Q1789">
        <v>91</v>
      </c>
      <c r="R1789" t="s">
        <v>51</v>
      </c>
      <c r="S1789">
        <v>56</v>
      </c>
      <c r="T1789" s="102">
        <v>2.7777777777777776E-2</v>
      </c>
      <c r="U1789" t="s">
        <v>1791</v>
      </c>
      <c r="V1789">
        <v>19</v>
      </c>
      <c r="W1789" t="s">
        <v>1387</v>
      </c>
      <c r="X1789">
        <v>1</v>
      </c>
      <c r="AB1789" s="77">
        <f t="shared" si="27"/>
        <v>300</v>
      </c>
    </row>
    <row r="1790" spans="1:28" x14ac:dyDescent="0.3">
      <c r="A1790" s="34">
        <v>43428</v>
      </c>
      <c r="B1790">
        <v>1159</v>
      </c>
      <c r="C1790" t="s">
        <v>1282</v>
      </c>
      <c r="D1790" t="s">
        <v>1283</v>
      </c>
      <c r="E1790">
        <v>38</v>
      </c>
      <c r="F1790" t="s">
        <v>1546</v>
      </c>
      <c r="G1790" t="s">
        <v>1407</v>
      </c>
      <c r="H1790" t="s">
        <v>1456</v>
      </c>
      <c r="I1790" s="102">
        <v>2.0833333333333332E-2</v>
      </c>
      <c r="J1790" t="s">
        <v>1394</v>
      </c>
      <c r="K1790" s="102">
        <v>0.52777777777777779</v>
      </c>
      <c r="L1790">
        <v>1</v>
      </c>
      <c r="M1790" t="s">
        <v>1435</v>
      </c>
      <c r="N1790" t="s">
        <v>1386</v>
      </c>
      <c r="O1790" s="102">
        <v>0.9375</v>
      </c>
      <c r="P1790">
        <v>83</v>
      </c>
      <c r="Q1790">
        <v>92</v>
      </c>
      <c r="R1790" t="s">
        <v>51</v>
      </c>
      <c r="S1790">
        <v>68</v>
      </c>
      <c r="T1790" s="102">
        <v>0.46527777777777773</v>
      </c>
      <c r="U1790" t="s">
        <v>1508</v>
      </c>
      <c r="V1790">
        <v>10</v>
      </c>
      <c r="W1790" t="s">
        <v>1790</v>
      </c>
      <c r="X1790">
        <v>22</v>
      </c>
      <c r="AB1790" s="77">
        <f t="shared" si="27"/>
        <v>10</v>
      </c>
    </row>
    <row r="1791" spans="1:28" x14ac:dyDescent="0.3">
      <c r="A1791" s="34">
        <v>43429</v>
      </c>
      <c r="B1791">
        <v>1159</v>
      </c>
      <c r="C1791" t="s">
        <v>1282</v>
      </c>
      <c r="D1791" t="s">
        <v>1283</v>
      </c>
      <c r="E1791">
        <v>38</v>
      </c>
      <c r="F1791" t="s">
        <v>1501</v>
      </c>
      <c r="G1791" t="s">
        <v>1320</v>
      </c>
      <c r="H1791" t="s">
        <v>1286</v>
      </c>
      <c r="I1791" s="102">
        <v>0.33333333333333331</v>
      </c>
      <c r="J1791" t="s">
        <v>1612</v>
      </c>
      <c r="K1791" s="102">
        <v>0.4513888888888889</v>
      </c>
      <c r="L1791">
        <v>28</v>
      </c>
      <c r="M1791" t="s">
        <v>1296</v>
      </c>
      <c r="N1791" t="s">
        <v>1586</v>
      </c>
      <c r="O1791" s="102">
        <v>0.1111111111111111</v>
      </c>
      <c r="P1791">
        <v>78</v>
      </c>
      <c r="Q1791">
        <v>92</v>
      </c>
      <c r="R1791" s="102">
        <v>0</v>
      </c>
      <c r="S1791">
        <v>64</v>
      </c>
      <c r="T1791" s="102">
        <v>0.5</v>
      </c>
      <c r="U1791" t="s">
        <v>1880</v>
      </c>
      <c r="V1791">
        <v>10</v>
      </c>
      <c r="W1791" t="s">
        <v>1835</v>
      </c>
      <c r="X1791">
        <v>24</v>
      </c>
      <c r="AB1791" s="77">
        <f t="shared" si="27"/>
        <v>280</v>
      </c>
    </row>
    <row r="1792" spans="1:28" x14ac:dyDescent="0.3">
      <c r="A1792" s="34">
        <v>43430</v>
      </c>
      <c r="B1792">
        <v>1159</v>
      </c>
      <c r="C1792" t="s">
        <v>1282</v>
      </c>
      <c r="D1792" t="s">
        <v>1283</v>
      </c>
      <c r="E1792">
        <v>38</v>
      </c>
      <c r="F1792" t="s">
        <v>1414</v>
      </c>
      <c r="G1792" t="s">
        <v>1297</v>
      </c>
      <c r="H1792" t="s">
        <v>1384</v>
      </c>
      <c r="I1792" s="102">
        <v>0.23611111111111113</v>
      </c>
      <c r="J1792" t="s">
        <v>1552</v>
      </c>
      <c r="K1792" s="102">
        <v>0.86805555555555547</v>
      </c>
      <c r="L1792">
        <v>28</v>
      </c>
      <c r="M1792" t="s">
        <v>1359</v>
      </c>
      <c r="N1792" t="s">
        <v>1527</v>
      </c>
      <c r="O1792" s="102">
        <v>0.52777777777777779</v>
      </c>
      <c r="P1792">
        <v>87</v>
      </c>
      <c r="Q1792">
        <v>91</v>
      </c>
      <c r="R1792" t="s">
        <v>51</v>
      </c>
      <c r="S1792">
        <v>80</v>
      </c>
      <c r="T1792" s="102">
        <v>0.84027777777777779</v>
      </c>
      <c r="U1792" t="s">
        <v>1560</v>
      </c>
      <c r="V1792">
        <v>24</v>
      </c>
      <c r="W1792" t="s">
        <v>1835</v>
      </c>
      <c r="X1792">
        <v>0</v>
      </c>
      <c r="AB1792" s="77">
        <f t="shared" si="27"/>
        <v>280</v>
      </c>
    </row>
    <row r="1793" spans="1:28" x14ac:dyDescent="0.3">
      <c r="A1793" s="34">
        <v>43431</v>
      </c>
      <c r="B1793">
        <v>1159</v>
      </c>
      <c r="C1793" t="s">
        <v>1282</v>
      </c>
      <c r="D1793" t="s">
        <v>1283</v>
      </c>
      <c r="E1793">
        <v>38</v>
      </c>
      <c r="F1793" t="s">
        <v>1440</v>
      </c>
      <c r="G1793" t="s">
        <v>1308</v>
      </c>
      <c r="H1793" t="s">
        <v>1411</v>
      </c>
      <c r="I1793" s="102">
        <v>0.3263888888888889</v>
      </c>
      <c r="J1793" t="s">
        <v>1556</v>
      </c>
      <c r="K1793" s="102">
        <v>0.60416666666666663</v>
      </c>
      <c r="L1793">
        <v>0</v>
      </c>
      <c r="M1793" t="s">
        <v>1296</v>
      </c>
      <c r="N1793" t="s">
        <v>1391</v>
      </c>
      <c r="O1793" t="s">
        <v>51</v>
      </c>
      <c r="P1793">
        <v>82</v>
      </c>
      <c r="Q1793">
        <v>90</v>
      </c>
      <c r="R1793" t="s">
        <v>51</v>
      </c>
      <c r="S1793">
        <v>72</v>
      </c>
      <c r="T1793" s="102">
        <v>0.56944444444444442</v>
      </c>
      <c r="U1793" t="s">
        <v>1558</v>
      </c>
      <c r="V1793">
        <v>0</v>
      </c>
      <c r="W1793" t="s">
        <v>1697</v>
      </c>
      <c r="X1793">
        <v>24</v>
      </c>
      <c r="AB1793" s="77">
        <f t="shared" si="27"/>
        <v>0</v>
      </c>
    </row>
    <row r="1794" spans="1:28" x14ac:dyDescent="0.3">
      <c r="A1794" s="34">
        <v>43432</v>
      </c>
      <c r="B1794">
        <v>1159</v>
      </c>
      <c r="C1794" t="s">
        <v>1282</v>
      </c>
      <c r="D1794" t="s">
        <v>1283</v>
      </c>
      <c r="E1794">
        <v>38</v>
      </c>
      <c r="F1794" t="s">
        <v>1546</v>
      </c>
      <c r="G1794" t="s">
        <v>1308</v>
      </c>
      <c r="H1794" t="s">
        <v>1470</v>
      </c>
      <c r="I1794" s="102">
        <v>0.36805555555555558</v>
      </c>
      <c r="J1794" t="s">
        <v>1386</v>
      </c>
      <c r="K1794" s="102">
        <v>0.4861111111111111</v>
      </c>
      <c r="L1794">
        <v>27</v>
      </c>
      <c r="M1794" t="s">
        <v>1435</v>
      </c>
      <c r="N1794" t="s">
        <v>1359</v>
      </c>
      <c r="O1794" s="102">
        <v>0.88194444444444453</v>
      </c>
      <c r="P1794">
        <v>87</v>
      </c>
      <c r="Q1794">
        <v>91</v>
      </c>
      <c r="R1794" t="s">
        <v>51</v>
      </c>
      <c r="S1794">
        <v>66</v>
      </c>
      <c r="T1794" s="102">
        <v>0.88194444444444453</v>
      </c>
      <c r="U1794" t="s">
        <v>1786</v>
      </c>
      <c r="V1794">
        <v>11</v>
      </c>
      <c r="W1794" t="s">
        <v>1878</v>
      </c>
      <c r="X1794">
        <v>24</v>
      </c>
      <c r="AB1794" s="77">
        <f t="shared" si="27"/>
        <v>270</v>
      </c>
    </row>
    <row r="1795" spans="1:28" x14ac:dyDescent="0.3">
      <c r="A1795" s="34">
        <v>43433</v>
      </c>
      <c r="B1795">
        <v>1159</v>
      </c>
      <c r="C1795" t="s">
        <v>1282</v>
      </c>
      <c r="D1795" t="s">
        <v>1283</v>
      </c>
      <c r="E1795">
        <v>38</v>
      </c>
      <c r="F1795" t="s">
        <v>1399</v>
      </c>
      <c r="G1795" t="s">
        <v>1285</v>
      </c>
      <c r="H1795" t="s">
        <v>1463</v>
      </c>
      <c r="I1795" s="102">
        <v>6.9444444444444441E-3</v>
      </c>
      <c r="J1795" t="s">
        <v>1750</v>
      </c>
      <c r="K1795" s="102">
        <v>0.3263888888888889</v>
      </c>
      <c r="L1795">
        <v>36</v>
      </c>
      <c r="M1795" t="s">
        <v>1335</v>
      </c>
      <c r="N1795" t="s">
        <v>1434</v>
      </c>
      <c r="O1795" s="102">
        <v>0.44444444444444442</v>
      </c>
      <c r="P1795">
        <v>65</v>
      </c>
      <c r="Q1795">
        <v>91</v>
      </c>
      <c r="R1795" t="s">
        <v>51</v>
      </c>
      <c r="S1795">
        <v>24</v>
      </c>
      <c r="T1795" t="s">
        <v>51</v>
      </c>
      <c r="U1795" t="s">
        <v>1370</v>
      </c>
      <c r="V1795">
        <v>24</v>
      </c>
      <c r="W1795" t="s">
        <v>1826</v>
      </c>
      <c r="X1795">
        <v>6</v>
      </c>
      <c r="AB1795" s="77">
        <f t="shared" ref="AB1795:AB1858" si="28">L1795*$AE$17</f>
        <v>360</v>
      </c>
    </row>
    <row r="1796" spans="1:28" x14ac:dyDescent="0.3">
      <c r="A1796" s="34">
        <v>43434</v>
      </c>
      <c r="B1796">
        <v>1159</v>
      </c>
      <c r="C1796" t="s">
        <v>1282</v>
      </c>
      <c r="D1796" t="s">
        <v>1283</v>
      </c>
      <c r="E1796">
        <v>38</v>
      </c>
      <c r="F1796" t="s">
        <v>1336</v>
      </c>
      <c r="G1796" t="s">
        <v>1625</v>
      </c>
      <c r="H1796" t="s">
        <v>1603</v>
      </c>
      <c r="I1796" s="102">
        <v>0.31944444444444448</v>
      </c>
      <c r="J1796" t="s">
        <v>1574</v>
      </c>
      <c r="K1796" s="102">
        <v>0.52777777777777779</v>
      </c>
      <c r="L1796">
        <v>30</v>
      </c>
      <c r="M1796" t="s">
        <v>1396</v>
      </c>
      <c r="N1796" t="s">
        <v>1294</v>
      </c>
      <c r="O1796" s="102">
        <v>0.59722222222222221</v>
      </c>
      <c r="P1796">
        <v>82</v>
      </c>
      <c r="Q1796">
        <v>91</v>
      </c>
      <c r="R1796" s="102">
        <v>6.25E-2</v>
      </c>
      <c r="S1796">
        <v>67</v>
      </c>
      <c r="T1796" s="102">
        <v>0.49305555555555558</v>
      </c>
      <c r="U1796" t="s">
        <v>1558</v>
      </c>
      <c r="V1796">
        <v>19</v>
      </c>
      <c r="W1796" t="s">
        <v>1725</v>
      </c>
      <c r="X1796">
        <v>1</v>
      </c>
      <c r="AB1796" s="77">
        <f t="shared" si="28"/>
        <v>300</v>
      </c>
    </row>
    <row r="1797" spans="1:28" x14ac:dyDescent="0.3">
      <c r="A1797" s="34">
        <v>43435</v>
      </c>
      <c r="B1797">
        <v>1159</v>
      </c>
      <c r="C1797" t="s">
        <v>1282</v>
      </c>
      <c r="D1797" t="s">
        <v>1283</v>
      </c>
      <c r="E1797">
        <v>38</v>
      </c>
      <c r="F1797" t="s">
        <v>1284</v>
      </c>
      <c r="G1797" t="s">
        <v>1285</v>
      </c>
      <c r="H1797" t="s">
        <v>1286</v>
      </c>
      <c r="I1797" s="102">
        <v>6.9444444444444441E-3</v>
      </c>
      <c r="J1797" t="s">
        <v>1287</v>
      </c>
      <c r="K1797" s="102">
        <v>0.57638888888888895</v>
      </c>
      <c r="L1797">
        <v>14</v>
      </c>
      <c r="M1797" t="s">
        <v>1288</v>
      </c>
      <c r="N1797" t="s">
        <v>1289</v>
      </c>
      <c r="O1797" s="102">
        <v>0.27777777777777779</v>
      </c>
      <c r="P1797" t="s">
        <v>1290</v>
      </c>
      <c r="Q1797">
        <v>0</v>
      </c>
      <c r="R1797" t="s">
        <v>1291</v>
      </c>
      <c r="S1797">
        <v>16</v>
      </c>
      <c r="T1797">
        <v>82</v>
      </c>
      <c r="U1797">
        <v>90</v>
      </c>
      <c r="V1797" t="s">
        <v>51</v>
      </c>
      <c r="W1797">
        <v>73</v>
      </c>
      <c r="X1797" s="102">
        <v>0.54861111111111105</v>
      </c>
      <c r="AB1797" s="77">
        <f t="shared" si="28"/>
        <v>140</v>
      </c>
    </row>
    <row r="1798" spans="1:28" x14ac:dyDescent="0.3">
      <c r="A1798" s="34">
        <v>43436</v>
      </c>
      <c r="B1798">
        <v>1159</v>
      </c>
      <c r="C1798" t="s">
        <v>1282</v>
      </c>
      <c r="D1798" t="s">
        <v>1283</v>
      </c>
      <c r="E1798">
        <v>38</v>
      </c>
      <c r="F1798" t="s">
        <v>1292</v>
      </c>
      <c r="G1798" t="s">
        <v>1293</v>
      </c>
      <c r="H1798" t="s">
        <v>1294</v>
      </c>
      <c r="I1798" s="102">
        <v>2.0833333333333332E-2</v>
      </c>
      <c r="J1798" t="s">
        <v>1295</v>
      </c>
      <c r="K1798" s="102">
        <v>0.49305555555555558</v>
      </c>
      <c r="L1798">
        <v>18</v>
      </c>
      <c r="M1798" t="s">
        <v>1296</v>
      </c>
      <c r="N1798" t="s">
        <v>1297</v>
      </c>
      <c r="O1798" s="102">
        <v>0.27083333333333331</v>
      </c>
      <c r="P1798" t="s">
        <v>1298</v>
      </c>
      <c r="Q1798">
        <v>24</v>
      </c>
      <c r="R1798" t="s">
        <v>1299</v>
      </c>
      <c r="S1798">
        <v>4</v>
      </c>
      <c r="T1798">
        <v>84</v>
      </c>
      <c r="U1798">
        <v>91</v>
      </c>
      <c r="V1798" t="s">
        <v>51</v>
      </c>
      <c r="W1798">
        <v>61</v>
      </c>
      <c r="X1798" s="102">
        <v>0.81944444444444453</v>
      </c>
      <c r="AB1798" s="77">
        <f t="shared" si="28"/>
        <v>180</v>
      </c>
    </row>
    <row r="1799" spans="1:28" x14ac:dyDescent="0.3">
      <c r="A1799" s="34">
        <v>43437</v>
      </c>
      <c r="B1799">
        <v>1159</v>
      </c>
      <c r="C1799" t="s">
        <v>1282</v>
      </c>
      <c r="D1799" t="s">
        <v>1283</v>
      </c>
      <c r="E1799">
        <v>38</v>
      </c>
      <c r="F1799" t="s">
        <v>1300</v>
      </c>
      <c r="G1799" t="s">
        <v>1301</v>
      </c>
      <c r="H1799" t="s">
        <v>1302</v>
      </c>
      <c r="I1799" s="102">
        <v>0.24305555555555555</v>
      </c>
      <c r="J1799" t="s">
        <v>1303</v>
      </c>
      <c r="K1799" s="102">
        <v>0.63888888888888895</v>
      </c>
      <c r="L1799">
        <v>27</v>
      </c>
      <c r="M1799" t="s">
        <v>1296</v>
      </c>
      <c r="N1799" t="s">
        <v>1304</v>
      </c>
      <c r="O1799" s="102">
        <v>0.39583333333333331</v>
      </c>
      <c r="P1799" t="s">
        <v>1305</v>
      </c>
      <c r="Q1799">
        <v>24</v>
      </c>
      <c r="R1799" t="s">
        <v>1306</v>
      </c>
      <c r="S1799">
        <v>8</v>
      </c>
      <c r="T1799">
        <v>88</v>
      </c>
      <c r="U1799">
        <v>91</v>
      </c>
      <c r="V1799" s="102">
        <v>0.40277777777777773</v>
      </c>
      <c r="W1799">
        <v>67</v>
      </c>
      <c r="X1799" s="102">
        <v>0</v>
      </c>
      <c r="AB1799" s="77">
        <f t="shared" si="28"/>
        <v>270</v>
      </c>
    </row>
    <row r="1800" spans="1:28" x14ac:dyDescent="0.3">
      <c r="A1800" s="34">
        <v>43438</v>
      </c>
      <c r="B1800">
        <v>1159</v>
      </c>
      <c r="C1800" t="s">
        <v>1282</v>
      </c>
      <c r="D1800" t="s">
        <v>1283</v>
      </c>
      <c r="E1800">
        <v>38</v>
      </c>
      <c r="F1800" t="s">
        <v>1307</v>
      </c>
      <c r="G1800" t="s">
        <v>1308</v>
      </c>
      <c r="H1800" t="s">
        <v>1309</v>
      </c>
      <c r="I1800" s="102">
        <v>0.99930555555555556</v>
      </c>
      <c r="J1800" t="s">
        <v>1295</v>
      </c>
      <c r="K1800" s="102">
        <v>0.55555555555555558</v>
      </c>
      <c r="L1800">
        <v>21</v>
      </c>
      <c r="M1800" t="s">
        <v>1296</v>
      </c>
      <c r="N1800" t="s">
        <v>1310</v>
      </c>
      <c r="O1800" s="102">
        <v>0.36805555555555558</v>
      </c>
      <c r="P1800" t="s">
        <v>1311</v>
      </c>
      <c r="Q1800">
        <v>5</v>
      </c>
      <c r="R1800" t="s">
        <v>1312</v>
      </c>
      <c r="S1800" t="s">
        <v>51</v>
      </c>
      <c r="T1800">
        <v>89</v>
      </c>
      <c r="U1800">
        <v>91</v>
      </c>
      <c r="V1800" t="s">
        <v>51</v>
      </c>
      <c r="W1800">
        <v>86</v>
      </c>
      <c r="X1800" t="s">
        <v>51</v>
      </c>
      <c r="AB1800" s="77">
        <f t="shared" si="28"/>
        <v>210</v>
      </c>
    </row>
    <row r="1801" spans="1:28" x14ac:dyDescent="0.3">
      <c r="A1801" s="34">
        <v>43439</v>
      </c>
      <c r="B1801">
        <v>1159</v>
      </c>
      <c r="C1801" t="s">
        <v>1282</v>
      </c>
      <c r="D1801" t="s">
        <v>1283</v>
      </c>
      <c r="E1801">
        <v>38</v>
      </c>
      <c r="F1801" t="s">
        <v>1313</v>
      </c>
      <c r="G1801" t="s">
        <v>1308</v>
      </c>
      <c r="H1801" t="s">
        <v>1314</v>
      </c>
      <c r="I1801" s="102">
        <v>0.13194444444444445</v>
      </c>
      <c r="J1801" t="s">
        <v>1315</v>
      </c>
      <c r="K1801" s="102">
        <v>0.63888888888888895</v>
      </c>
      <c r="L1801">
        <v>26</v>
      </c>
      <c r="M1801" t="s">
        <v>1296</v>
      </c>
      <c r="N1801" t="s">
        <v>1316</v>
      </c>
      <c r="O1801" s="102">
        <v>0.17361111111111113</v>
      </c>
      <c r="P1801" t="s">
        <v>1317</v>
      </c>
      <c r="Q1801">
        <v>24</v>
      </c>
      <c r="R1801" t="s">
        <v>1318</v>
      </c>
      <c r="S1801">
        <v>1</v>
      </c>
      <c r="T1801">
        <v>87</v>
      </c>
      <c r="U1801">
        <v>91</v>
      </c>
      <c r="V1801" t="s">
        <v>51</v>
      </c>
      <c r="W1801">
        <v>70</v>
      </c>
      <c r="X1801" s="102">
        <v>0.63888888888888895</v>
      </c>
      <c r="AB1801" s="77">
        <f t="shared" si="28"/>
        <v>260</v>
      </c>
    </row>
    <row r="1802" spans="1:28" x14ac:dyDescent="0.3">
      <c r="A1802" s="34">
        <v>43440</v>
      </c>
      <c r="B1802">
        <v>1159</v>
      </c>
      <c r="C1802" t="s">
        <v>1282</v>
      </c>
      <c r="D1802" t="s">
        <v>1283</v>
      </c>
      <c r="E1802">
        <v>38</v>
      </c>
      <c r="F1802" t="s">
        <v>1319</v>
      </c>
      <c r="G1802" t="s">
        <v>1308</v>
      </c>
      <c r="H1802" t="s">
        <v>1320</v>
      </c>
      <c r="I1802" s="102">
        <v>0.99930555555555556</v>
      </c>
      <c r="J1802" t="s">
        <v>1321</v>
      </c>
      <c r="K1802" s="102">
        <v>0.44444444444444442</v>
      </c>
      <c r="L1802">
        <v>28</v>
      </c>
      <c r="M1802" t="s">
        <v>1296</v>
      </c>
      <c r="N1802" t="s">
        <v>1322</v>
      </c>
      <c r="O1802" s="102">
        <v>0.5625</v>
      </c>
      <c r="P1802" t="s">
        <v>1323</v>
      </c>
      <c r="Q1802">
        <v>11</v>
      </c>
      <c r="R1802" t="s">
        <v>1324</v>
      </c>
      <c r="S1802">
        <v>1</v>
      </c>
      <c r="T1802">
        <v>82</v>
      </c>
      <c r="U1802">
        <v>90</v>
      </c>
      <c r="V1802" t="s">
        <v>51</v>
      </c>
      <c r="W1802">
        <v>74</v>
      </c>
      <c r="X1802" s="102">
        <v>0.63194444444444442</v>
      </c>
      <c r="AB1802" s="77">
        <f t="shared" si="28"/>
        <v>280</v>
      </c>
    </row>
    <row r="1803" spans="1:28" x14ac:dyDescent="0.3">
      <c r="A1803" s="34">
        <v>43441</v>
      </c>
      <c r="B1803">
        <v>1159</v>
      </c>
      <c r="C1803" t="s">
        <v>1282</v>
      </c>
      <c r="D1803" t="s">
        <v>1283</v>
      </c>
      <c r="E1803">
        <v>38</v>
      </c>
      <c r="F1803" t="s">
        <v>1325</v>
      </c>
      <c r="G1803" t="s">
        <v>1326</v>
      </c>
      <c r="H1803" t="s">
        <v>1327</v>
      </c>
      <c r="I1803" s="102">
        <v>0.34722222222222227</v>
      </c>
      <c r="J1803" t="s">
        <v>1328</v>
      </c>
      <c r="K1803" s="102">
        <v>0.5625</v>
      </c>
      <c r="L1803">
        <v>31</v>
      </c>
      <c r="M1803" t="s">
        <v>1329</v>
      </c>
      <c r="N1803" t="s">
        <v>1330</v>
      </c>
      <c r="O1803" s="102">
        <v>0.60416666666666663</v>
      </c>
      <c r="P1803" t="s">
        <v>1331</v>
      </c>
      <c r="Q1803">
        <v>21</v>
      </c>
      <c r="R1803" t="s">
        <v>1332</v>
      </c>
      <c r="S1803">
        <v>13</v>
      </c>
      <c r="T1803">
        <v>80</v>
      </c>
      <c r="U1803">
        <v>91</v>
      </c>
      <c r="V1803" s="102">
        <v>0.75694444444444453</v>
      </c>
      <c r="W1803">
        <v>63</v>
      </c>
      <c r="X1803" s="102">
        <v>0.46527777777777773</v>
      </c>
      <c r="AB1803" s="77">
        <f t="shared" si="28"/>
        <v>310</v>
      </c>
    </row>
    <row r="1804" spans="1:28" x14ac:dyDescent="0.3">
      <c r="A1804" s="34">
        <v>43442</v>
      </c>
      <c r="B1804">
        <v>1159</v>
      </c>
      <c r="C1804" t="s">
        <v>1282</v>
      </c>
      <c r="D1804" t="s">
        <v>1283</v>
      </c>
      <c r="E1804">
        <v>38</v>
      </c>
      <c r="F1804" t="s">
        <v>1333</v>
      </c>
      <c r="G1804" t="s">
        <v>1308</v>
      </c>
      <c r="H1804" t="s">
        <v>1297</v>
      </c>
      <c r="I1804" s="102">
        <v>0.34722222222222227</v>
      </c>
      <c r="J1804" t="s">
        <v>1334</v>
      </c>
      <c r="K1804" s="102">
        <v>0.5</v>
      </c>
      <c r="L1804">
        <v>29</v>
      </c>
      <c r="M1804" t="s">
        <v>1335</v>
      </c>
      <c r="N1804" t="s">
        <v>1336</v>
      </c>
      <c r="O1804" s="102">
        <v>2.7777777777777776E-2</v>
      </c>
      <c r="P1804" t="s">
        <v>1337</v>
      </c>
      <c r="Q1804">
        <v>7</v>
      </c>
      <c r="R1804" t="s">
        <v>1338</v>
      </c>
      <c r="S1804">
        <v>20</v>
      </c>
      <c r="T1804">
        <v>78</v>
      </c>
      <c r="U1804">
        <v>89</v>
      </c>
      <c r="V1804" s="102">
        <v>0.34722222222222227</v>
      </c>
      <c r="W1804">
        <v>55</v>
      </c>
      <c r="X1804" s="102">
        <v>0.50694444444444442</v>
      </c>
      <c r="AB1804" s="77">
        <f t="shared" si="28"/>
        <v>290</v>
      </c>
    </row>
    <row r="1805" spans="1:28" x14ac:dyDescent="0.3">
      <c r="A1805" s="34">
        <v>43443</v>
      </c>
      <c r="B1805">
        <v>1159</v>
      </c>
      <c r="C1805" t="s">
        <v>1282</v>
      </c>
      <c r="D1805" t="s">
        <v>1283</v>
      </c>
      <c r="E1805">
        <v>38</v>
      </c>
      <c r="F1805" t="s">
        <v>1319</v>
      </c>
      <c r="G1805" t="s">
        <v>1308</v>
      </c>
      <c r="H1805" t="s">
        <v>1339</v>
      </c>
      <c r="I1805" s="102">
        <v>9.7222222222222224E-2</v>
      </c>
      <c r="J1805" t="s">
        <v>1292</v>
      </c>
      <c r="K1805" s="102">
        <v>0.5</v>
      </c>
      <c r="L1805">
        <v>31</v>
      </c>
      <c r="M1805" t="s">
        <v>1340</v>
      </c>
      <c r="N1805" t="s">
        <v>1341</v>
      </c>
      <c r="O1805" s="102">
        <v>0.28472222222222221</v>
      </c>
      <c r="P1805" t="s">
        <v>1342</v>
      </c>
      <c r="Q1805">
        <v>21</v>
      </c>
      <c r="R1805" t="s">
        <v>1343</v>
      </c>
      <c r="S1805">
        <v>2</v>
      </c>
      <c r="T1805">
        <v>87</v>
      </c>
      <c r="U1805">
        <v>90</v>
      </c>
      <c r="V1805" t="s">
        <v>51</v>
      </c>
      <c r="W1805">
        <v>81</v>
      </c>
      <c r="X1805" t="s">
        <v>51</v>
      </c>
      <c r="AB1805" s="77">
        <f t="shared" si="28"/>
        <v>310</v>
      </c>
    </row>
    <row r="1806" spans="1:28" x14ac:dyDescent="0.3">
      <c r="A1806" s="34">
        <v>43444</v>
      </c>
      <c r="B1806">
        <v>1159</v>
      </c>
      <c r="C1806" t="s">
        <v>1282</v>
      </c>
      <c r="D1806" t="s">
        <v>1283</v>
      </c>
      <c r="E1806">
        <v>38</v>
      </c>
      <c r="F1806" t="s">
        <v>1344</v>
      </c>
      <c r="G1806" t="s">
        <v>1308</v>
      </c>
      <c r="H1806" t="s">
        <v>1345</v>
      </c>
      <c r="I1806" s="102">
        <v>0.99930555555555556</v>
      </c>
      <c r="J1806" t="s">
        <v>1346</v>
      </c>
      <c r="K1806" s="102">
        <v>0.5</v>
      </c>
      <c r="L1806">
        <v>9</v>
      </c>
      <c r="M1806" t="s">
        <v>1347</v>
      </c>
      <c r="N1806" t="s">
        <v>1348</v>
      </c>
      <c r="O1806" s="102">
        <v>0.625</v>
      </c>
      <c r="P1806" t="s">
        <v>1349</v>
      </c>
      <c r="Q1806">
        <v>0</v>
      </c>
      <c r="R1806" t="s">
        <v>1350</v>
      </c>
      <c r="S1806">
        <v>24</v>
      </c>
      <c r="T1806">
        <v>85</v>
      </c>
      <c r="U1806">
        <v>91</v>
      </c>
      <c r="V1806" t="s">
        <v>51</v>
      </c>
      <c r="W1806">
        <v>74</v>
      </c>
      <c r="X1806" s="102">
        <v>0.49305555555555558</v>
      </c>
      <c r="AB1806" s="77">
        <f t="shared" si="28"/>
        <v>90</v>
      </c>
    </row>
    <row r="1807" spans="1:28" x14ac:dyDescent="0.3">
      <c r="A1807" s="34">
        <v>43445</v>
      </c>
      <c r="B1807">
        <v>1159</v>
      </c>
      <c r="C1807" t="s">
        <v>1282</v>
      </c>
      <c r="D1807" t="s">
        <v>1283</v>
      </c>
      <c r="E1807">
        <v>38</v>
      </c>
      <c r="F1807" t="s">
        <v>1351</v>
      </c>
      <c r="G1807" t="s">
        <v>1352</v>
      </c>
      <c r="H1807" t="s">
        <v>1301</v>
      </c>
      <c r="I1807" s="102">
        <v>0.25</v>
      </c>
      <c r="J1807" t="s">
        <v>1307</v>
      </c>
      <c r="K1807" s="102">
        <v>0.79166666666666663</v>
      </c>
      <c r="L1807">
        <v>28</v>
      </c>
      <c r="M1807" t="s">
        <v>1329</v>
      </c>
      <c r="N1807" t="s">
        <v>1336</v>
      </c>
      <c r="O1807" s="102">
        <v>0.98611111111111116</v>
      </c>
      <c r="P1807" t="s">
        <v>1350</v>
      </c>
      <c r="Q1807">
        <v>0</v>
      </c>
      <c r="R1807" t="s">
        <v>1353</v>
      </c>
      <c r="S1807">
        <v>15</v>
      </c>
      <c r="T1807">
        <v>78</v>
      </c>
      <c r="U1807">
        <v>91</v>
      </c>
      <c r="V1807" t="s">
        <v>51</v>
      </c>
      <c r="W1807">
        <v>62</v>
      </c>
      <c r="X1807" s="102">
        <v>0.76388888888888884</v>
      </c>
      <c r="AB1807" s="77">
        <f t="shared" si="28"/>
        <v>280</v>
      </c>
    </row>
    <row r="1808" spans="1:28" x14ac:dyDescent="0.3">
      <c r="A1808" s="34">
        <v>43446</v>
      </c>
      <c r="B1808">
        <v>1159</v>
      </c>
      <c r="C1808" t="s">
        <v>1282</v>
      </c>
      <c r="D1808" t="s">
        <v>1283</v>
      </c>
      <c r="E1808">
        <v>38</v>
      </c>
      <c r="F1808" t="s">
        <v>1354</v>
      </c>
      <c r="G1808" t="s">
        <v>1355</v>
      </c>
      <c r="H1808" t="s">
        <v>1356</v>
      </c>
      <c r="I1808" s="102">
        <v>0.3125</v>
      </c>
      <c r="J1808" t="s">
        <v>1357</v>
      </c>
      <c r="K1808" s="102">
        <v>0.99930555555555556</v>
      </c>
      <c r="L1808">
        <v>10</v>
      </c>
      <c r="M1808" t="s">
        <v>1358</v>
      </c>
      <c r="N1808" t="s">
        <v>1359</v>
      </c>
      <c r="O1808" s="102">
        <v>0.70833333333333337</v>
      </c>
      <c r="P1808" t="s">
        <v>1360</v>
      </c>
      <c r="Q1808" t="s">
        <v>51</v>
      </c>
      <c r="R1808" t="s">
        <v>1361</v>
      </c>
      <c r="S1808">
        <v>24</v>
      </c>
      <c r="T1808">
        <v>84</v>
      </c>
      <c r="U1808">
        <v>90</v>
      </c>
      <c r="V1808" t="s">
        <v>51</v>
      </c>
      <c r="W1808">
        <v>63</v>
      </c>
      <c r="X1808" s="102">
        <v>0.99930555555555556</v>
      </c>
      <c r="AB1808" s="77">
        <f t="shared" si="28"/>
        <v>100</v>
      </c>
    </row>
    <row r="1809" spans="1:28" x14ac:dyDescent="0.3">
      <c r="A1809" s="34">
        <v>43447</v>
      </c>
      <c r="B1809">
        <v>1159</v>
      </c>
      <c r="C1809" t="s">
        <v>1282</v>
      </c>
      <c r="D1809" t="s">
        <v>1283</v>
      </c>
      <c r="E1809">
        <v>38</v>
      </c>
      <c r="F1809" t="s">
        <v>1362</v>
      </c>
      <c r="G1809" t="s">
        <v>1363</v>
      </c>
      <c r="H1809" t="s">
        <v>1364</v>
      </c>
      <c r="I1809" s="102">
        <v>0.6875</v>
      </c>
      <c r="J1809" t="s">
        <v>1334</v>
      </c>
      <c r="K1809" s="102">
        <v>1.3888888888888888E-2</v>
      </c>
      <c r="L1809">
        <v>30</v>
      </c>
      <c r="M1809" t="s">
        <v>1348</v>
      </c>
      <c r="N1809" t="s">
        <v>1365</v>
      </c>
      <c r="O1809" s="102">
        <v>0.68055555555555547</v>
      </c>
      <c r="P1809" t="s">
        <v>1366</v>
      </c>
      <c r="Q1809">
        <v>24</v>
      </c>
      <c r="R1809" t="s">
        <v>1367</v>
      </c>
      <c r="S1809">
        <v>4</v>
      </c>
      <c r="T1809">
        <v>90</v>
      </c>
      <c r="U1809">
        <v>91</v>
      </c>
      <c r="V1809" t="s">
        <v>51</v>
      </c>
      <c r="W1809">
        <v>53</v>
      </c>
      <c r="X1809" s="102">
        <v>1.3888888888888888E-2</v>
      </c>
      <c r="AB1809" s="77">
        <f t="shared" si="28"/>
        <v>300</v>
      </c>
    </row>
    <row r="1810" spans="1:28" x14ac:dyDescent="0.3">
      <c r="A1810" s="34">
        <v>43448</v>
      </c>
      <c r="B1810">
        <v>1159</v>
      </c>
      <c r="C1810" t="s">
        <v>1282</v>
      </c>
      <c r="D1810" t="s">
        <v>1283</v>
      </c>
      <c r="E1810">
        <v>38</v>
      </c>
      <c r="F1810" t="s">
        <v>1333</v>
      </c>
      <c r="G1810" t="s">
        <v>1293</v>
      </c>
      <c r="H1810" t="s">
        <v>1356</v>
      </c>
      <c r="I1810" s="102">
        <v>0.99930555555555556</v>
      </c>
      <c r="J1810" t="s">
        <v>1304</v>
      </c>
      <c r="K1810" s="102">
        <v>0.51388888888888895</v>
      </c>
      <c r="L1810">
        <v>29</v>
      </c>
      <c r="M1810" t="s">
        <v>1347</v>
      </c>
      <c r="N1810" t="s">
        <v>1368</v>
      </c>
      <c r="O1810" s="102">
        <v>9.0277777777777776E-2</v>
      </c>
      <c r="P1810" t="s">
        <v>1369</v>
      </c>
      <c r="Q1810">
        <v>11</v>
      </c>
      <c r="R1810" t="s">
        <v>1370</v>
      </c>
      <c r="S1810">
        <v>0</v>
      </c>
      <c r="T1810">
        <v>79</v>
      </c>
      <c r="U1810">
        <v>90</v>
      </c>
      <c r="V1810" t="s">
        <v>51</v>
      </c>
      <c r="W1810">
        <v>66</v>
      </c>
      <c r="X1810" s="102">
        <v>0.50694444444444442</v>
      </c>
      <c r="AB1810" s="77">
        <f t="shared" si="28"/>
        <v>290</v>
      </c>
    </row>
    <row r="1811" spans="1:28" x14ac:dyDescent="0.3">
      <c r="A1811" s="34">
        <v>43449</v>
      </c>
      <c r="B1811">
        <v>1159</v>
      </c>
      <c r="C1811" t="s">
        <v>1282</v>
      </c>
      <c r="D1811" t="s">
        <v>1283</v>
      </c>
      <c r="E1811">
        <v>38</v>
      </c>
      <c r="F1811" t="s">
        <v>1371</v>
      </c>
      <c r="G1811" t="s">
        <v>1372</v>
      </c>
      <c r="H1811" t="s">
        <v>1339</v>
      </c>
      <c r="I1811" s="102">
        <v>2.0833333333333332E-2</v>
      </c>
      <c r="J1811" t="s">
        <v>1328</v>
      </c>
      <c r="K1811" s="102">
        <v>0.5625</v>
      </c>
      <c r="L1811">
        <v>31</v>
      </c>
      <c r="M1811" t="s">
        <v>1288</v>
      </c>
      <c r="N1811" t="s">
        <v>1368</v>
      </c>
      <c r="O1811" s="102">
        <v>0.79861111111111116</v>
      </c>
      <c r="P1811" t="s">
        <v>1373</v>
      </c>
      <c r="Q1811">
        <v>0</v>
      </c>
      <c r="R1811" t="s">
        <v>1374</v>
      </c>
      <c r="S1811">
        <v>14</v>
      </c>
      <c r="T1811">
        <v>87</v>
      </c>
      <c r="U1811">
        <v>91</v>
      </c>
      <c r="V1811" t="s">
        <v>51</v>
      </c>
      <c r="W1811">
        <v>81</v>
      </c>
      <c r="X1811" s="102">
        <v>0.46527777777777773</v>
      </c>
      <c r="AB1811" s="77">
        <f t="shared" si="28"/>
        <v>310</v>
      </c>
    </row>
    <row r="1812" spans="1:28" x14ac:dyDescent="0.3">
      <c r="A1812" s="34">
        <v>43450</v>
      </c>
      <c r="B1812">
        <v>1159</v>
      </c>
      <c r="C1812" t="s">
        <v>1282</v>
      </c>
      <c r="D1812" t="s">
        <v>1283</v>
      </c>
      <c r="E1812">
        <v>38</v>
      </c>
      <c r="F1812" t="s">
        <v>1375</v>
      </c>
      <c r="G1812" t="s">
        <v>1352</v>
      </c>
      <c r="H1812" t="s">
        <v>1376</v>
      </c>
      <c r="I1812" s="102">
        <v>0.99930555555555556</v>
      </c>
      <c r="J1812" t="s">
        <v>1377</v>
      </c>
      <c r="K1812" s="102">
        <v>0.5625</v>
      </c>
      <c r="L1812">
        <v>28</v>
      </c>
      <c r="M1812" t="s">
        <v>1326</v>
      </c>
      <c r="N1812" t="s">
        <v>1334</v>
      </c>
      <c r="O1812" s="102">
        <v>0.68055555555555547</v>
      </c>
      <c r="P1812" t="s">
        <v>1378</v>
      </c>
      <c r="Q1812">
        <v>23</v>
      </c>
      <c r="R1812" t="s">
        <v>1379</v>
      </c>
      <c r="S1812" t="s">
        <v>51</v>
      </c>
      <c r="T1812">
        <v>78</v>
      </c>
      <c r="U1812">
        <v>91</v>
      </c>
      <c r="V1812" t="s">
        <v>51</v>
      </c>
      <c r="W1812">
        <v>53</v>
      </c>
      <c r="X1812" t="s">
        <v>51</v>
      </c>
      <c r="AB1812" s="77">
        <f t="shared" si="28"/>
        <v>280</v>
      </c>
    </row>
    <row r="1813" spans="1:28" x14ac:dyDescent="0.3">
      <c r="A1813" s="34">
        <v>43451</v>
      </c>
      <c r="B1813">
        <v>1159</v>
      </c>
      <c r="C1813" t="s">
        <v>1282</v>
      </c>
      <c r="D1813" t="s">
        <v>1283</v>
      </c>
      <c r="E1813">
        <v>38</v>
      </c>
      <c r="F1813" t="s">
        <v>1380</v>
      </c>
      <c r="G1813" t="s">
        <v>1308</v>
      </c>
      <c r="H1813" t="s">
        <v>1381</v>
      </c>
      <c r="I1813" s="102">
        <v>0.2638888888888889</v>
      </c>
      <c r="J1813" t="s">
        <v>1363</v>
      </c>
      <c r="K1813" s="102">
        <v>0.52777777777777779</v>
      </c>
      <c r="L1813">
        <v>21</v>
      </c>
      <c r="M1813" t="s">
        <v>1296</v>
      </c>
      <c r="N1813" t="s">
        <v>1289</v>
      </c>
      <c r="O1813" s="102">
        <v>0.14583333333333334</v>
      </c>
      <c r="P1813" t="s">
        <v>1382</v>
      </c>
      <c r="Q1813">
        <v>9</v>
      </c>
      <c r="R1813" t="s">
        <v>1312</v>
      </c>
      <c r="S1813">
        <v>24</v>
      </c>
      <c r="T1813">
        <v>75</v>
      </c>
      <c r="U1813">
        <v>87</v>
      </c>
      <c r="V1813" s="102">
        <v>0.11805555555555557</v>
      </c>
      <c r="W1813">
        <v>52</v>
      </c>
      <c r="X1813" s="102">
        <v>0.53472222222222221</v>
      </c>
      <c r="AB1813" s="77">
        <f t="shared" si="28"/>
        <v>210</v>
      </c>
    </row>
    <row r="1814" spans="1:28" x14ac:dyDescent="0.3">
      <c r="A1814" s="34">
        <v>43452</v>
      </c>
      <c r="B1814">
        <v>1159</v>
      </c>
      <c r="C1814" t="s">
        <v>1282</v>
      </c>
      <c r="D1814" t="s">
        <v>1283</v>
      </c>
      <c r="E1814">
        <v>38</v>
      </c>
      <c r="F1814" t="s">
        <v>1383</v>
      </c>
      <c r="G1814" t="s">
        <v>1308</v>
      </c>
      <c r="H1814" t="s">
        <v>1384</v>
      </c>
      <c r="I1814" s="102">
        <v>1.3888888888888888E-2</v>
      </c>
      <c r="J1814" t="s">
        <v>1385</v>
      </c>
      <c r="K1814" s="102">
        <v>0.58333333333333337</v>
      </c>
      <c r="L1814">
        <v>29</v>
      </c>
      <c r="M1814" t="s">
        <v>1326</v>
      </c>
      <c r="N1814" t="s">
        <v>1386</v>
      </c>
      <c r="O1814" s="102">
        <v>0.61111111111111105</v>
      </c>
      <c r="P1814" t="s">
        <v>1312</v>
      </c>
      <c r="Q1814">
        <v>0</v>
      </c>
      <c r="R1814" t="s">
        <v>1387</v>
      </c>
      <c r="S1814">
        <v>13</v>
      </c>
      <c r="T1814">
        <v>62</v>
      </c>
      <c r="U1814">
        <v>91</v>
      </c>
      <c r="V1814" t="s">
        <v>51</v>
      </c>
      <c r="W1814">
        <v>26</v>
      </c>
      <c r="X1814" s="102">
        <v>0.375</v>
      </c>
      <c r="AB1814" s="77">
        <f t="shared" si="28"/>
        <v>290</v>
      </c>
    </row>
    <row r="1815" spans="1:28" x14ac:dyDescent="0.3">
      <c r="A1815" s="34">
        <v>43453</v>
      </c>
      <c r="B1815">
        <v>1159</v>
      </c>
      <c r="C1815" t="s">
        <v>1282</v>
      </c>
      <c r="D1815" t="s">
        <v>1283</v>
      </c>
      <c r="E1815">
        <v>38</v>
      </c>
      <c r="F1815" t="s">
        <v>1314</v>
      </c>
      <c r="G1815" t="s">
        <v>1308</v>
      </c>
      <c r="H1815" t="s">
        <v>1388</v>
      </c>
      <c r="I1815" s="102">
        <v>8.3333333333333329E-2</v>
      </c>
      <c r="J1815" t="s">
        <v>1307</v>
      </c>
      <c r="K1815" s="102">
        <v>0.5</v>
      </c>
      <c r="L1815">
        <v>30</v>
      </c>
      <c r="M1815" t="s">
        <v>1326</v>
      </c>
      <c r="N1815" t="s">
        <v>1294</v>
      </c>
      <c r="O1815" s="102">
        <v>0.5</v>
      </c>
      <c r="P1815" t="s">
        <v>1389</v>
      </c>
      <c r="Q1815">
        <v>22</v>
      </c>
      <c r="R1815" t="s">
        <v>1299</v>
      </c>
      <c r="S1815">
        <v>2</v>
      </c>
      <c r="T1815">
        <v>69</v>
      </c>
      <c r="U1815">
        <v>91</v>
      </c>
      <c r="V1815" s="102">
        <v>0</v>
      </c>
      <c r="W1815">
        <v>60</v>
      </c>
      <c r="X1815" s="102">
        <v>0.52777777777777779</v>
      </c>
      <c r="AB1815" s="77">
        <f t="shared" si="28"/>
        <v>300</v>
      </c>
    </row>
    <row r="1816" spans="1:28" x14ac:dyDescent="0.3">
      <c r="A1816" s="34">
        <v>43454</v>
      </c>
      <c r="B1816">
        <v>1159</v>
      </c>
      <c r="C1816" t="s">
        <v>1282</v>
      </c>
      <c r="D1816" t="s">
        <v>1283</v>
      </c>
      <c r="E1816">
        <v>38</v>
      </c>
      <c r="F1816" t="s">
        <v>1302</v>
      </c>
      <c r="G1816" t="s">
        <v>1308</v>
      </c>
      <c r="H1816" t="s">
        <v>1359</v>
      </c>
      <c r="I1816" s="102">
        <v>0.15277777777777776</v>
      </c>
      <c r="J1816" t="s">
        <v>1390</v>
      </c>
      <c r="K1816" s="102">
        <v>0.60416666666666663</v>
      </c>
      <c r="L1816">
        <v>0</v>
      </c>
      <c r="M1816" t="s">
        <v>1296</v>
      </c>
      <c r="N1816" t="s">
        <v>1391</v>
      </c>
      <c r="O1816" t="s">
        <v>51</v>
      </c>
      <c r="P1816" t="s">
        <v>1392</v>
      </c>
      <c r="Q1816">
        <v>11</v>
      </c>
      <c r="R1816" t="s">
        <v>1393</v>
      </c>
      <c r="S1816">
        <v>4</v>
      </c>
      <c r="T1816">
        <v>77</v>
      </c>
      <c r="U1816">
        <v>86</v>
      </c>
      <c r="V1816" s="102">
        <v>0.81944444444444453</v>
      </c>
      <c r="W1816">
        <v>56</v>
      </c>
      <c r="X1816" s="102">
        <v>0.52777777777777779</v>
      </c>
      <c r="AB1816" s="77">
        <f t="shared" si="28"/>
        <v>0</v>
      </c>
    </row>
    <row r="1817" spans="1:28" x14ac:dyDescent="0.3">
      <c r="A1817" s="34">
        <v>43455</v>
      </c>
      <c r="B1817">
        <v>1159</v>
      </c>
      <c r="C1817" t="s">
        <v>1282</v>
      </c>
      <c r="D1817" t="s">
        <v>1283</v>
      </c>
      <c r="E1817">
        <v>38</v>
      </c>
      <c r="F1817" t="s">
        <v>1394</v>
      </c>
      <c r="G1817" t="s">
        <v>1308</v>
      </c>
      <c r="H1817" t="s">
        <v>1325</v>
      </c>
      <c r="I1817" s="102">
        <v>0.99930555555555556</v>
      </c>
      <c r="J1817" t="s">
        <v>1395</v>
      </c>
      <c r="K1817" s="102">
        <v>0.5</v>
      </c>
      <c r="L1817">
        <v>22</v>
      </c>
      <c r="M1817" t="s">
        <v>1396</v>
      </c>
      <c r="N1817" t="s">
        <v>1348</v>
      </c>
      <c r="O1817" s="102">
        <v>0.1111111111111111</v>
      </c>
      <c r="P1817" t="s">
        <v>1397</v>
      </c>
      <c r="Q1817">
        <v>24</v>
      </c>
      <c r="R1817" t="s">
        <v>1398</v>
      </c>
      <c r="S1817" t="s">
        <v>51</v>
      </c>
      <c r="T1817">
        <v>63</v>
      </c>
      <c r="U1817">
        <v>85</v>
      </c>
      <c r="V1817" t="s">
        <v>51</v>
      </c>
      <c r="W1817">
        <v>49</v>
      </c>
      <c r="X1817" t="s">
        <v>51</v>
      </c>
      <c r="AB1817" s="77">
        <f t="shared" si="28"/>
        <v>220</v>
      </c>
    </row>
    <row r="1818" spans="1:28" x14ac:dyDescent="0.3">
      <c r="A1818" s="34">
        <v>43456</v>
      </c>
      <c r="B1818">
        <v>1159</v>
      </c>
      <c r="C1818" t="s">
        <v>1282</v>
      </c>
      <c r="D1818" t="s">
        <v>1283</v>
      </c>
      <c r="E1818">
        <v>38</v>
      </c>
      <c r="F1818" t="s">
        <v>1399</v>
      </c>
      <c r="G1818" t="s">
        <v>1308</v>
      </c>
      <c r="H1818" t="s">
        <v>1314</v>
      </c>
      <c r="I1818" s="102">
        <v>0.99930555555555556</v>
      </c>
      <c r="J1818" t="s">
        <v>1400</v>
      </c>
      <c r="K1818" s="102">
        <v>0.49305555555555558</v>
      </c>
      <c r="L1818">
        <v>19</v>
      </c>
      <c r="M1818" t="s">
        <v>1326</v>
      </c>
      <c r="N1818" t="s">
        <v>1391</v>
      </c>
      <c r="O1818" s="102">
        <v>0.79861111111111116</v>
      </c>
      <c r="P1818" t="s">
        <v>1401</v>
      </c>
      <c r="Q1818">
        <v>10</v>
      </c>
      <c r="R1818" t="s">
        <v>1402</v>
      </c>
      <c r="S1818">
        <v>2</v>
      </c>
      <c r="T1818">
        <v>73</v>
      </c>
      <c r="U1818">
        <v>89</v>
      </c>
      <c r="V1818" s="102">
        <v>0.96527777777777779</v>
      </c>
      <c r="W1818">
        <v>56</v>
      </c>
      <c r="X1818" s="102">
        <v>0.60416666666666663</v>
      </c>
      <c r="AB1818" s="77">
        <f t="shared" si="28"/>
        <v>190</v>
      </c>
    </row>
    <row r="1819" spans="1:28" x14ac:dyDescent="0.3">
      <c r="A1819" s="34">
        <v>43457</v>
      </c>
      <c r="B1819">
        <v>1159</v>
      </c>
      <c r="C1819" t="s">
        <v>1282</v>
      </c>
      <c r="D1819" t="s">
        <v>1283</v>
      </c>
      <c r="E1819">
        <v>38</v>
      </c>
      <c r="F1819" t="s">
        <v>1302</v>
      </c>
      <c r="G1819" t="s">
        <v>1308</v>
      </c>
      <c r="H1819" t="s">
        <v>1286</v>
      </c>
      <c r="I1819" s="102">
        <v>0.33333333333333331</v>
      </c>
      <c r="J1819" t="s">
        <v>1403</v>
      </c>
      <c r="K1819" s="102">
        <v>0.4861111111111111</v>
      </c>
      <c r="L1819">
        <v>21</v>
      </c>
      <c r="M1819" t="s">
        <v>1288</v>
      </c>
      <c r="N1819" t="s">
        <v>1404</v>
      </c>
      <c r="O1819" s="102">
        <v>0.34027777777777773</v>
      </c>
      <c r="P1819" t="s">
        <v>1405</v>
      </c>
      <c r="Q1819">
        <v>24</v>
      </c>
      <c r="R1819" t="s">
        <v>1406</v>
      </c>
      <c r="S1819">
        <v>16</v>
      </c>
      <c r="T1819">
        <v>82</v>
      </c>
      <c r="U1819">
        <v>91</v>
      </c>
      <c r="V1819" t="s">
        <v>51</v>
      </c>
      <c r="W1819">
        <v>67</v>
      </c>
      <c r="X1819" s="102">
        <v>0.54861111111111105</v>
      </c>
      <c r="AB1819" s="77">
        <f t="shared" si="28"/>
        <v>210</v>
      </c>
    </row>
    <row r="1820" spans="1:28" x14ac:dyDescent="0.3">
      <c r="A1820" s="34">
        <v>43458</v>
      </c>
      <c r="B1820">
        <v>1159</v>
      </c>
      <c r="C1820" t="s">
        <v>1282</v>
      </c>
      <c r="D1820" t="s">
        <v>1283</v>
      </c>
      <c r="E1820">
        <v>38</v>
      </c>
      <c r="F1820" t="s">
        <v>1336</v>
      </c>
      <c r="G1820" t="s">
        <v>1308</v>
      </c>
      <c r="H1820" t="s">
        <v>1407</v>
      </c>
      <c r="I1820" s="102">
        <v>0.25694444444444448</v>
      </c>
      <c r="J1820" t="s">
        <v>1377</v>
      </c>
      <c r="K1820" s="102">
        <v>0.47916666666666669</v>
      </c>
      <c r="L1820">
        <v>9</v>
      </c>
      <c r="M1820" t="s">
        <v>1288</v>
      </c>
      <c r="N1820" t="s">
        <v>1359</v>
      </c>
      <c r="O1820" s="102">
        <v>0.66666666666666663</v>
      </c>
      <c r="P1820" t="s">
        <v>1408</v>
      </c>
      <c r="Q1820">
        <v>10</v>
      </c>
      <c r="R1820" t="s">
        <v>1409</v>
      </c>
      <c r="S1820">
        <v>17</v>
      </c>
      <c r="T1820">
        <v>89</v>
      </c>
      <c r="U1820">
        <v>91</v>
      </c>
      <c r="V1820" t="s">
        <v>51</v>
      </c>
      <c r="W1820">
        <v>73</v>
      </c>
      <c r="X1820" s="102">
        <v>0.4861111111111111</v>
      </c>
      <c r="AB1820" s="77">
        <f t="shared" si="28"/>
        <v>90</v>
      </c>
    </row>
    <row r="1821" spans="1:28" x14ac:dyDescent="0.3">
      <c r="A1821" s="34">
        <v>43459</v>
      </c>
      <c r="B1821">
        <v>1159</v>
      </c>
      <c r="C1821" t="s">
        <v>1282</v>
      </c>
      <c r="D1821" t="s">
        <v>1283</v>
      </c>
      <c r="E1821">
        <v>38</v>
      </c>
      <c r="F1821" t="s">
        <v>1410</v>
      </c>
      <c r="G1821" t="s">
        <v>1308</v>
      </c>
      <c r="H1821" t="s">
        <v>1411</v>
      </c>
      <c r="I1821" s="102">
        <v>0.36805555555555558</v>
      </c>
      <c r="J1821" t="s">
        <v>1284</v>
      </c>
      <c r="K1821" s="102">
        <v>0.61805555555555558</v>
      </c>
      <c r="L1821">
        <v>26</v>
      </c>
      <c r="M1821" t="s">
        <v>1358</v>
      </c>
      <c r="N1821" t="s">
        <v>1310</v>
      </c>
      <c r="O1821" s="102">
        <v>0.69444444444444453</v>
      </c>
      <c r="P1821" t="s">
        <v>1412</v>
      </c>
      <c r="Q1821">
        <v>0</v>
      </c>
      <c r="R1821" t="s">
        <v>1413</v>
      </c>
      <c r="S1821">
        <v>14</v>
      </c>
      <c r="T1821">
        <v>88</v>
      </c>
      <c r="U1821">
        <v>91</v>
      </c>
      <c r="V1821" t="s">
        <v>51</v>
      </c>
      <c r="W1821">
        <v>81</v>
      </c>
      <c r="X1821" s="102">
        <v>0.4861111111111111</v>
      </c>
      <c r="AB1821" s="77">
        <f t="shared" si="28"/>
        <v>260</v>
      </c>
    </row>
    <row r="1822" spans="1:28" x14ac:dyDescent="0.3">
      <c r="A1822" s="34">
        <v>43460</v>
      </c>
      <c r="B1822">
        <v>1159</v>
      </c>
      <c r="C1822" t="s">
        <v>1282</v>
      </c>
      <c r="D1822" t="s">
        <v>1283</v>
      </c>
      <c r="E1822">
        <v>38</v>
      </c>
      <c r="F1822" t="s">
        <v>1414</v>
      </c>
      <c r="G1822" t="s">
        <v>1308</v>
      </c>
      <c r="H1822" t="s">
        <v>1415</v>
      </c>
      <c r="I1822" s="102">
        <v>0.33333333333333331</v>
      </c>
      <c r="J1822" t="s">
        <v>1357</v>
      </c>
      <c r="K1822" s="102">
        <v>0.61805555555555558</v>
      </c>
      <c r="L1822">
        <v>0</v>
      </c>
      <c r="M1822" t="s">
        <v>1335</v>
      </c>
      <c r="N1822" t="s">
        <v>1310</v>
      </c>
      <c r="O1822" t="s">
        <v>51</v>
      </c>
      <c r="P1822" t="s">
        <v>1416</v>
      </c>
      <c r="Q1822">
        <v>10</v>
      </c>
      <c r="R1822" t="s">
        <v>1417</v>
      </c>
      <c r="S1822">
        <v>4</v>
      </c>
      <c r="T1822">
        <v>86</v>
      </c>
      <c r="U1822">
        <v>92</v>
      </c>
      <c r="V1822" t="s">
        <v>51</v>
      </c>
      <c r="W1822">
        <v>75</v>
      </c>
      <c r="X1822" s="102">
        <v>0.50694444444444442</v>
      </c>
      <c r="AB1822" s="77">
        <f t="shared" si="28"/>
        <v>0</v>
      </c>
    </row>
    <row r="1823" spans="1:28" x14ac:dyDescent="0.3">
      <c r="A1823" s="34">
        <v>43461</v>
      </c>
      <c r="B1823">
        <v>1159</v>
      </c>
      <c r="C1823" t="s">
        <v>1282</v>
      </c>
      <c r="D1823" t="s">
        <v>1283</v>
      </c>
      <c r="E1823">
        <v>38</v>
      </c>
      <c r="F1823" t="s">
        <v>1418</v>
      </c>
      <c r="G1823" t="s">
        <v>1308</v>
      </c>
      <c r="H1823" t="s">
        <v>1310</v>
      </c>
      <c r="I1823" s="102">
        <v>0.30555555555555552</v>
      </c>
      <c r="J1823" t="s">
        <v>1419</v>
      </c>
      <c r="K1823" s="102">
        <v>0.47222222222222227</v>
      </c>
      <c r="L1823">
        <v>21</v>
      </c>
      <c r="M1823" t="s">
        <v>1296</v>
      </c>
      <c r="N1823" t="s">
        <v>1289</v>
      </c>
      <c r="O1823" s="102">
        <v>0.27777777777777779</v>
      </c>
      <c r="P1823" t="s">
        <v>1412</v>
      </c>
      <c r="Q1823">
        <v>23</v>
      </c>
      <c r="R1823" t="s">
        <v>1420</v>
      </c>
      <c r="S1823">
        <v>14</v>
      </c>
      <c r="T1823">
        <v>82</v>
      </c>
      <c r="U1823">
        <v>90</v>
      </c>
      <c r="V1823" t="s">
        <v>51</v>
      </c>
      <c r="W1823">
        <v>64</v>
      </c>
      <c r="X1823" s="102">
        <v>0.47916666666666669</v>
      </c>
      <c r="AB1823" s="77">
        <f t="shared" si="28"/>
        <v>210</v>
      </c>
    </row>
    <row r="1824" spans="1:28" x14ac:dyDescent="0.3">
      <c r="A1824" s="34">
        <v>43462</v>
      </c>
      <c r="B1824">
        <v>1159</v>
      </c>
      <c r="C1824" t="s">
        <v>1282</v>
      </c>
      <c r="D1824" t="s">
        <v>1283</v>
      </c>
      <c r="E1824">
        <v>38</v>
      </c>
      <c r="F1824" t="s">
        <v>1421</v>
      </c>
      <c r="G1824" t="s">
        <v>1288</v>
      </c>
      <c r="H1824" t="s">
        <v>1345</v>
      </c>
      <c r="I1824" s="102">
        <v>8.3333333333333329E-2</v>
      </c>
      <c r="J1824" t="s">
        <v>1422</v>
      </c>
      <c r="K1824" s="102">
        <v>0.91666666666666663</v>
      </c>
      <c r="L1824">
        <v>21</v>
      </c>
      <c r="M1824" t="s">
        <v>1335</v>
      </c>
      <c r="N1824" t="s">
        <v>1384</v>
      </c>
      <c r="O1824" s="102">
        <v>0.15277777777777776</v>
      </c>
      <c r="P1824" t="s">
        <v>1423</v>
      </c>
      <c r="Q1824">
        <v>24</v>
      </c>
      <c r="R1824" t="s">
        <v>1424</v>
      </c>
      <c r="S1824">
        <v>0</v>
      </c>
      <c r="T1824">
        <v>87</v>
      </c>
      <c r="U1824">
        <v>91</v>
      </c>
      <c r="V1824" t="s">
        <v>51</v>
      </c>
      <c r="W1824">
        <v>69</v>
      </c>
      <c r="X1824" s="102">
        <v>0.24305555555555555</v>
      </c>
      <c r="AB1824" s="77">
        <f t="shared" si="28"/>
        <v>210</v>
      </c>
    </row>
    <row r="1825" spans="1:28" x14ac:dyDescent="0.3">
      <c r="A1825" s="34">
        <v>43463</v>
      </c>
      <c r="B1825">
        <v>1159</v>
      </c>
      <c r="C1825" t="s">
        <v>1282</v>
      </c>
      <c r="D1825" t="s">
        <v>1283</v>
      </c>
      <c r="E1825">
        <v>38</v>
      </c>
      <c r="F1825" t="s">
        <v>1380</v>
      </c>
      <c r="G1825" t="s">
        <v>1308</v>
      </c>
      <c r="H1825" t="s">
        <v>1359</v>
      </c>
      <c r="I1825" s="102">
        <v>0.99930555555555556</v>
      </c>
      <c r="J1825" t="s">
        <v>1302</v>
      </c>
      <c r="K1825" s="102">
        <v>0.52777777777777779</v>
      </c>
      <c r="L1825">
        <v>7</v>
      </c>
      <c r="M1825" t="s">
        <v>1296</v>
      </c>
      <c r="N1825" t="s">
        <v>1316</v>
      </c>
      <c r="O1825" s="102">
        <v>0.68055555555555547</v>
      </c>
      <c r="P1825" t="s">
        <v>1425</v>
      </c>
      <c r="Q1825">
        <v>19</v>
      </c>
      <c r="R1825" t="s">
        <v>1426</v>
      </c>
      <c r="S1825">
        <v>5</v>
      </c>
      <c r="T1825">
        <v>86</v>
      </c>
      <c r="U1825">
        <v>91</v>
      </c>
      <c r="V1825" t="s">
        <v>51</v>
      </c>
      <c r="W1825">
        <v>83</v>
      </c>
      <c r="X1825" s="102">
        <v>0.52777777777777779</v>
      </c>
      <c r="AB1825" s="77">
        <f t="shared" si="28"/>
        <v>70</v>
      </c>
    </row>
    <row r="1826" spans="1:28" x14ac:dyDescent="0.3">
      <c r="A1826" s="34">
        <v>43464</v>
      </c>
      <c r="B1826">
        <v>1159</v>
      </c>
      <c r="C1826" t="s">
        <v>1282</v>
      </c>
      <c r="D1826" t="s">
        <v>1283</v>
      </c>
      <c r="E1826">
        <v>38</v>
      </c>
      <c r="F1826" t="s">
        <v>1297</v>
      </c>
      <c r="G1826" t="s">
        <v>1308</v>
      </c>
      <c r="H1826" t="s">
        <v>1427</v>
      </c>
      <c r="I1826" s="102">
        <v>0.33333333333333331</v>
      </c>
      <c r="J1826" t="s">
        <v>1428</v>
      </c>
      <c r="K1826" s="102">
        <v>0.51388888888888895</v>
      </c>
      <c r="L1826">
        <v>9</v>
      </c>
      <c r="M1826" t="s">
        <v>1396</v>
      </c>
      <c r="N1826" t="s">
        <v>1286</v>
      </c>
      <c r="O1826" s="102">
        <v>0.61805555555555558</v>
      </c>
      <c r="P1826" t="s">
        <v>1429</v>
      </c>
      <c r="Q1826">
        <v>10</v>
      </c>
      <c r="R1826" t="s">
        <v>1430</v>
      </c>
      <c r="S1826">
        <v>14</v>
      </c>
      <c r="T1826">
        <v>85</v>
      </c>
      <c r="U1826">
        <v>91</v>
      </c>
      <c r="V1826" t="s">
        <v>51</v>
      </c>
      <c r="W1826">
        <v>72</v>
      </c>
      <c r="X1826" s="102">
        <v>0.50694444444444442</v>
      </c>
      <c r="AB1826" s="77">
        <f t="shared" si="28"/>
        <v>90</v>
      </c>
    </row>
    <row r="1827" spans="1:28" x14ac:dyDescent="0.3">
      <c r="A1827" s="34">
        <v>43465</v>
      </c>
      <c r="B1827">
        <v>1159</v>
      </c>
      <c r="C1827" t="s">
        <v>1282</v>
      </c>
      <c r="D1827" t="s">
        <v>1283</v>
      </c>
      <c r="E1827">
        <v>38</v>
      </c>
      <c r="F1827" t="s">
        <v>1289</v>
      </c>
      <c r="G1827" t="s">
        <v>1308</v>
      </c>
      <c r="H1827" t="s">
        <v>1431</v>
      </c>
      <c r="I1827" s="102">
        <v>0.29166666666666669</v>
      </c>
      <c r="J1827" t="s">
        <v>1428</v>
      </c>
      <c r="K1827" s="102">
        <v>0.54861111111111105</v>
      </c>
      <c r="L1827">
        <v>0</v>
      </c>
      <c r="M1827" t="s">
        <v>1288</v>
      </c>
      <c r="N1827" t="s">
        <v>1391</v>
      </c>
      <c r="O1827" t="s">
        <v>51</v>
      </c>
      <c r="P1827" t="s">
        <v>1432</v>
      </c>
      <c r="Q1827">
        <v>10</v>
      </c>
      <c r="R1827" t="s">
        <v>1433</v>
      </c>
      <c r="S1827">
        <v>13</v>
      </c>
      <c r="T1827">
        <v>88</v>
      </c>
      <c r="U1827">
        <v>92</v>
      </c>
      <c r="V1827" t="s">
        <v>51</v>
      </c>
      <c r="W1827">
        <v>83</v>
      </c>
      <c r="X1827" s="102">
        <v>0.4861111111111111</v>
      </c>
      <c r="AB1827" s="77">
        <f t="shared" si="28"/>
        <v>0</v>
      </c>
    </row>
    <row r="1828" spans="1:28" x14ac:dyDescent="0.3">
      <c r="A1828" s="34">
        <v>43466</v>
      </c>
      <c r="B1828">
        <v>1159</v>
      </c>
      <c r="C1828" t="s">
        <v>1282</v>
      </c>
      <c r="D1828" t="s">
        <v>1283</v>
      </c>
      <c r="E1828">
        <v>38</v>
      </c>
      <c r="F1828" t="s">
        <v>1289</v>
      </c>
      <c r="G1828" t="s">
        <v>1308</v>
      </c>
      <c r="H1828" t="s">
        <v>1358</v>
      </c>
      <c r="I1828" s="102">
        <v>0.31944444444444448</v>
      </c>
      <c r="J1828" t="s">
        <v>1434</v>
      </c>
      <c r="K1828" t="s">
        <v>51</v>
      </c>
      <c r="L1828">
        <v>20</v>
      </c>
      <c r="M1828" t="s">
        <v>1435</v>
      </c>
      <c r="N1828" t="s">
        <v>1436</v>
      </c>
      <c r="O1828" s="102">
        <v>0.22916666666666666</v>
      </c>
      <c r="P1828" t="s">
        <v>1437</v>
      </c>
      <c r="Q1828">
        <v>23</v>
      </c>
      <c r="R1828" t="s">
        <v>1438</v>
      </c>
      <c r="S1828">
        <v>4</v>
      </c>
      <c r="T1828">
        <v>88</v>
      </c>
      <c r="U1828">
        <v>92</v>
      </c>
      <c r="V1828" t="s">
        <v>51</v>
      </c>
      <c r="W1828">
        <v>85</v>
      </c>
      <c r="X1828" s="102">
        <v>0.9375</v>
      </c>
      <c r="AB1828" s="77">
        <f t="shared" si="28"/>
        <v>200</v>
      </c>
    </row>
    <row r="1829" spans="1:28" x14ac:dyDescent="0.3">
      <c r="A1829" s="34">
        <v>43467</v>
      </c>
      <c r="B1829">
        <v>1159</v>
      </c>
      <c r="C1829" t="s">
        <v>1282</v>
      </c>
      <c r="D1829" t="s">
        <v>1283</v>
      </c>
      <c r="E1829">
        <v>38</v>
      </c>
      <c r="F1829" t="s">
        <v>1439</v>
      </c>
      <c r="G1829" t="s">
        <v>1308</v>
      </c>
      <c r="H1829" t="s">
        <v>1376</v>
      </c>
      <c r="I1829" s="102">
        <v>0.99930555555555556</v>
      </c>
      <c r="J1829" t="s">
        <v>1440</v>
      </c>
      <c r="K1829" s="102">
        <v>0.5</v>
      </c>
      <c r="L1829">
        <v>9</v>
      </c>
      <c r="M1829" t="s">
        <v>1329</v>
      </c>
      <c r="N1829" t="s">
        <v>1440</v>
      </c>
      <c r="O1829" s="102">
        <v>0.79166666666666663</v>
      </c>
      <c r="P1829" t="s">
        <v>1441</v>
      </c>
      <c r="Q1829">
        <v>9</v>
      </c>
      <c r="R1829" t="s">
        <v>1442</v>
      </c>
      <c r="S1829" t="s">
        <v>51</v>
      </c>
      <c r="T1829">
        <v>82</v>
      </c>
      <c r="U1829">
        <v>87</v>
      </c>
      <c r="V1829" t="s">
        <v>51</v>
      </c>
      <c r="W1829">
        <v>72</v>
      </c>
      <c r="X1829" s="102">
        <v>0.84722222222222221</v>
      </c>
      <c r="AB1829" s="77">
        <f t="shared" si="28"/>
        <v>90</v>
      </c>
    </row>
    <row r="1830" spans="1:28" x14ac:dyDescent="0.3">
      <c r="A1830" s="34">
        <v>43468</v>
      </c>
      <c r="B1830">
        <v>1159</v>
      </c>
      <c r="C1830" t="s">
        <v>1282</v>
      </c>
      <c r="D1830" t="s">
        <v>1283</v>
      </c>
      <c r="E1830">
        <v>38</v>
      </c>
      <c r="F1830" t="s">
        <v>1443</v>
      </c>
      <c r="G1830" t="s">
        <v>1308</v>
      </c>
      <c r="H1830" t="s">
        <v>1427</v>
      </c>
      <c r="I1830" s="102">
        <v>0.99930555555555556</v>
      </c>
      <c r="J1830" t="s">
        <v>1440</v>
      </c>
      <c r="K1830" s="102">
        <v>0.53472222222222221</v>
      </c>
      <c r="L1830">
        <v>8</v>
      </c>
      <c r="M1830" t="s">
        <v>1347</v>
      </c>
      <c r="N1830" t="s">
        <v>1336</v>
      </c>
      <c r="O1830" s="102">
        <v>0.59722222222222221</v>
      </c>
      <c r="P1830" t="s">
        <v>1442</v>
      </c>
      <c r="Q1830">
        <v>0</v>
      </c>
      <c r="R1830" t="s">
        <v>1408</v>
      </c>
      <c r="S1830">
        <v>14</v>
      </c>
      <c r="T1830">
        <v>80</v>
      </c>
      <c r="U1830">
        <v>91</v>
      </c>
      <c r="V1830" t="s">
        <v>51</v>
      </c>
      <c r="W1830">
        <v>71</v>
      </c>
      <c r="X1830" s="102">
        <v>0.50694444444444442</v>
      </c>
      <c r="AB1830" s="77">
        <f t="shared" si="28"/>
        <v>80</v>
      </c>
    </row>
    <row r="1831" spans="1:28" x14ac:dyDescent="0.3">
      <c r="A1831" s="34">
        <v>43469</v>
      </c>
      <c r="B1831">
        <v>1159</v>
      </c>
      <c r="C1831" t="s">
        <v>1282</v>
      </c>
      <c r="D1831" t="s">
        <v>1283</v>
      </c>
      <c r="E1831">
        <v>38</v>
      </c>
      <c r="F1831" t="s">
        <v>1444</v>
      </c>
      <c r="G1831" t="s">
        <v>1308</v>
      </c>
      <c r="H1831" t="s">
        <v>1445</v>
      </c>
      <c r="I1831" s="102">
        <v>0.3263888888888889</v>
      </c>
      <c r="J1831" t="s">
        <v>1344</v>
      </c>
      <c r="K1831" s="102">
        <v>0.61805555555555558</v>
      </c>
      <c r="L1831">
        <v>7</v>
      </c>
      <c r="M1831" t="s">
        <v>1329</v>
      </c>
      <c r="N1831" t="s">
        <v>1356</v>
      </c>
      <c r="O1831" s="102">
        <v>0.67361111111111116</v>
      </c>
      <c r="P1831" t="s">
        <v>1446</v>
      </c>
      <c r="Q1831">
        <v>21</v>
      </c>
      <c r="R1831" t="s">
        <v>1447</v>
      </c>
      <c r="S1831">
        <v>5</v>
      </c>
      <c r="T1831">
        <v>80</v>
      </c>
      <c r="U1831">
        <v>92</v>
      </c>
      <c r="V1831" t="s">
        <v>51</v>
      </c>
      <c r="W1831">
        <v>65</v>
      </c>
      <c r="X1831" s="102">
        <v>0.52777777777777779</v>
      </c>
      <c r="AB1831" s="77">
        <f t="shared" si="28"/>
        <v>70</v>
      </c>
    </row>
    <row r="1832" spans="1:28" x14ac:dyDescent="0.3">
      <c r="A1832" s="34">
        <v>43470</v>
      </c>
      <c r="B1832">
        <v>1159</v>
      </c>
      <c r="C1832" t="s">
        <v>1282</v>
      </c>
      <c r="D1832" t="s">
        <v>1283</v>
      </c>
      <c r="E1832">
        <v>38</v>
      </c>
      <c r="F1832" t="s">
        <v>1345</v>
      </c>
      <c r="G1832" t="s">
        <v>1308</v>
      </c>
      <c r="H1832" t="s">
        <v>1448</v>
      </c>
      <c r="I1832" s="102">
        <v>0.33333333333333331</v>
      </c>
      <c r="J1832" t="s">
        <v>1449</v>
      </c>
      <c r="K1832" s="102">
        <v>0.52083333333333337</v>
      </c>
      <c r="L1832">
        <v>10</v>
      </c>
      <c r="M1832" t="s">
        <v>1435</v>
      </c>
      <c r="N1832" t="s">
        <v>1384</v>
      </c>
      <c r="O1832" s="102">
        <v>0.5625</v>
      </c>
      <c r="P1832" t="s">
        <v>1450</v>
      </c>
      <c r="Q1832">
        <v>22</v>
      </c>
      <c r="R1832" t="s">
        <v>1342</v>
      </c>
      <c r="S1832">
        <v>5</v>
      </c>
      <c r="T1832">
        <v>75</v>
      </c>
      <c r="U1832">
        <v>90</v>
      </c>
      <c r="V1832" t="s">
        <v>51</v>
      </c>
      <c r="W1832">
        <v>53</v>
      </c>
      <c r="X1832" s="102">
        <v>0.52083333333333337</v>
      </c>
      <c r="AB1832" s="77">
        <f t="shared" si="28"/>
        <v>100</v>
      </c>
    </row>
    <row r="1833" spans="1:28" x14ac:dyDescent="0.3">
      <c r="A1833" s="34">
        <v>43471</v>
      </c>
      <c r="B1833">
        <v>1159</v>
      </c>
      <c r="C1833" t="s">
        <v>1282</v>
      </c>
      <c r="D1833" t="s">
        <v>1283</v>
      </c>
      <c r="E1833">
        <v>38</v>
      </c>
      <c r="F1833" t="s">
        <v>1310</v>
      </c>
      <c r="G1833" t="s">
        <v>1308</v>
      </c>
      <c r="H1833" t="s">
        <v>1451</v>
      </c>
      <c r="I1833" s="102">
        <v>0.31944444444444448</v>
      </c>
      <c r="J1833" t="s">
        <v>1344</v>
      </c>
      <c r="K1833" s="102">
        <v>0.50694444444444442</v>
      </c>
      <c r="L1833">
        <v>7</v>
      </c>
      <c r="M1833" t="s">
        <v>1301</v>
      </c>
      <c r="N1833" t="s">
        <v>1286</v>
      </c>
      <c r="O1833" s="102">
        <v>0.63888888888888895</v>
      </c>
      <c r="P1833" t="s">
        <v>1452</v>
      </c>
      <c r="Q1833">
        <v>10</v>
      </c>
      <c r="R1833" t="s">
        <v>1425</v>
      </c>
      <c r="S1833">
        <v>14</v>
      </c>
      <c r="T1833">
        <v>83</v>
      </c>
      <c r="U1833">
        <v>91</v>
      </c>
      <c r="V1833" s="102">
        <v>0.98611111111111116</v>
      </c>
      <c r="W1833">
        <v>74</v>
      </c>
      <c r="X1833" s="102">
        <v>0.45833333333333331</v>
      </c>
      <c r="AB1833" s="77">
        <f t="shared" si="28"/>
        <v>70</v>
      </c>
    </row>
    <row r="1834" spans="1:28" x14ac:dyDescent="0.3">
      <c r="A1834" s="34">
        <v>43472</v>
      </c>
      <c r="B1834">
        <v>1159</v>
      </c>
      <c r="C1834" t="s">
        <v>1282</v>
      </c>
      <c r="D1834" t="s">
        <v>1283</v>
      </c>
      <c r="E1834">
        <v>38</v>
      </c>
      <c r="F1834" t="s">
        <v>1453</v>
      </c>
      <c r="G1834" t="s">
        <v>1308</v>
      </c>
      <c r="H1834" t="s">
        <v>1296</v>
      </c>
      <c r="I1834" s="102">
        <v>0.98611111111111116</v>
      </c>
      <c r="J1834" t="s">
        <v>1380</v>
      </c>
      <c r="K1834" s="102">
        <v>0.59722222222222221</v>
      </c>
      <c r="L1834">
        <v>10</v>
      </c>
      <c r="M1834" t="s">
        <v>1329</v>
      </c>
      <c r="N1834" t="s">
        <v>1380</v>
      </c>
      <c r="O1834" s="102">
        <v>0.53472222222222221</v>
      </c>
      <c r="P1834" t="s">
        <v>1454</v>
      </c>
      <c r="Q1834">
        <v>10</v>
      </c>
      <c r="R1834" t="s">
        <v>1455</v>
      </c>
      <c r="S1834">
        <v>23</v>
      </c>
      <c r="T1834">
        <v>72</v>
      </c>
      <c r="U1834">
        <v>90</v>
      </c>
      <c r="V1834" t="s">
        <v>51</v>
      </c>
      <c r="W1834">
        <v>68</v>
      </c>
      <c r="X1834" t="s">
        <v>51</v>
      </c>
      <c r="AB1834" s="77">
        <f t="shared" si="28"/>
        <v>100</v>
      </c>
    </row>
    <row r="1835" spans="1:28" x14ac:dyDescent="0.3">
      <c r="A1835" s="34">
        <v>43473</v>
      </c>
      <c r="B1835">
        <v>1159</v>
      </c>
      <c r="C1835" t="s">
        <v>1282</v>
      </c>
      <c r="D1835" t="s">
        <v>1283</v>
      </c>
      <c r="E1835">
        <v>38</v>
      </c>
      <c r="F1835" t="s">
        <v>1456</v>
      </c>
      <c r="G1835" t="s">
        <v>1457</v>
      </c>
      <c r="H1835" t="s">
        <v>1458</v>
      </c>
      <c r="I1835" s="102">
        <v>2.0833333333333332E-2</v>
      </c>
      <c r="J1835" t="s">
        <v>1354</v>
      </c>
      <c r="K1835" s="102">
        <v>0.60416666666666663</v>
      </c>
      <c r="L1835">
        <v>21</v>
      </c>
      <c r="M1835" t="s">
        <v>1335</v>
      </c>
      <c r="N1835" t="s">
        <v>1404</v>
      </c>
      <c r="O1835" s="102">
        <v>3.4722222222222224E-2</v>
      </c>
      <c r="P1835" t="s">
        <v>1459</v>
      </c>
      <c r="Q1835" t="s">
        <v>51</v>
      </c>
      <c r="R1835" t="s">
        <v>1460</v>
      </c>
      <c r="S1835">
        <v>24</v>
      </c>
      <c r="T1835">
        <v>76</v>
      </c>
      <c r="U1835">
        <v>90</v>
      </c>
      <c r="V1835" s="102">
        <v>2.7777777777777776E-2</v>
      </c>
      <c r="W1835">
        <v>67</v>
      </c>
      <c r="X1835" s="102">
        <v>0.52777777777777779</v>
      </c>
      <c r="AB1835" s="77">
        <f t="shared" si="28"/>
        <v>210</v>
      </c>
    </row>
    <row r="1836" spans="1:28" x14ac:dyDescent="0.3">
      <c r="A1836" s="34">
        <v>43474</v>
      </c>
      <c r="B1836">
        <v>1159</v>
      </c>
      <c r="C1836" t="s">
        <v>1282</v>
      </c>
      <c r="D1836" t="s">
        <v>1283</v>
      </c>
      <c r="E1836">
        <v>38</v>
      </c>
      <c r="F1836" t="s">
        <v>1351</v>
      </c>
      <c r="G1836" t="s">
        <v>1461</v>
      </c>
      <c r="H1836" t="s">
        <v>1462</v>
      </c>
      <c r="I1836" s="102">
        <v>0.97916666666666663</v>
      </c>
      <c r="J1836" t="s">
        <v>1463</v>
      </c>
      <c r="K1836" s="102">
        <v>0.49305555555555558</v>
      </c>
      <c r="L1836">
        <v>30</v>
      </c>
      <c r="M1836" t="s">
        <v>1296</v>
      </c>
      <c r="N1836" t="s">
        <v>1380</v>
      </c>
      <c r="O1836" s="102">
        <v>0.3125</v>
      </c>
      <c r="P1836" t="s">
        <v>1460</v>
      </c>
      <c r="Q1836">
        <v>0</v>
      </c>
      <c r="R1836" t="s">
        <v>1406</v>
      </c>
      <c r="S1836">
        <v>15</v>
      </c>
      <c r="T1836">
        <v>87</v>
      </c>
      <c r="U1836">
        <v>92</v>
      </c>
      <c r="V1836" t="s">
        <v>51</v>
      </c>
      <c r="W1836">
        <v>66</v>
      </c>
      <c r="X1836" s="102">
        <v>0.82638888888888884</v>
      </c>
      <c r="AB1836" s="77">
        <f t="shared" si="28"/>
        <v>300</v>
      </c>
    </row>
    <row r="1837" spans="1:28" x14ac:dyDescent="0.3">
      <c r="A1837" s="34">
        <v>43475</v>
      </c>
      <c r="B1837">
        <v>1159</v>
      </c>
      <c r="C1837" t="s">
        <v>1282</v>
      </c>
      <c r="D1837" t="s">
        <v>1283</v>
      </c>
      <c r="E1837">
        <v>38</v>
      </c>
      <c r="F1837" t="s">
        <v>1464</v>
      </c>
      <c r="G1837" t="s">
        <v>1465</v>
      </c>
      <c r="H1837" t="s">
        <v>1296</v>
      </c>
      <c r="I1837" s="102">
        <v>0.95833333333333337</v>
      </c>
      <c r="J1837" t="s">
        <v>1434</v>
      </c>
      <c r="K1837" s="102">
        <v>0.47916666666666669</v>
      </c>
      <c r="L1837">
        <v>7</v>
      </c>
      <c r="M1837" t="s">
        <v>1329</v>
      </c>
      <c r="N1837" t="s">
        <v>1436</v>
      </c>
      <c r="O1837" s="102">
        <v>0.4513888888888889</v>
      </c>
      <c r="P1837" t="s">
        <v>1466</v>
      </c>
      <c r="Q1837" t="s">
        <v>51</v>
      </c>
      <c r="R1837" t="s">
        <v>1467</v>
      </c>
      <c r="S1837">
        <v>4</v>
      </c>
      <c r="T1837">
        <v>77</v>
      </c>
      <c r="U1837">
        <v>91</v>
      </c>
      <c r="V1837" t="s">
        <v>51</v>
      </c>
      <c r="W1837">
        <v>61</v>
      </c>
      <c r="X1837" s="102">
        <v>0.6875</v>
      </c>
      <c r="AB1837" s="77">
        <f t="shared" si="28"/>
        <v>70</v>
      </c>
    </row>
    <row r="1838" spans="1:28" x14ac:dyDescent="0.3">
      <c r="A1838" s="34">
        <v>43476</v>
      </c>
      <c r="B1838">
        <v>1159</v>
      </c>
      <c r="C1838" t="s">
        <v>1282</v>
      </c>
      <c r="D1838" t="s">
        <v>1283</v>
      </c>
      <c r="E1838">
        <v>38</v>
      </c>
      <c r="F1838" t="s">
        <v>1464</v>
      </c>
      <c r="G1838" t="s">
        <v>1308</v>
      </c>
      <c r="H1838" t="s">
        <v>1288</v>
      </c>
      <c r="I1838" s="102">
        <v>0.15277777777777776</v>
      </c>
      <c r="J1838" t="s">
        <v>1428</v>
      </c>
      <c r="K1838" s="102">
        <v>0.50694444444444442</v>
      </c>
      <c r="L1838">
        <v>22</v>
      </c>
      <c r="M1838" t="s">
        <v>1296</v>
      </c>
      <c r="N1838" t="s">
        <v>1391</v>
      </c>
      <c r="O1838" s="102">
        <v>0.16666666666666666</v>
      </c>
      <c r="P1838" t="s">
        <v>1442</v>
      </c>
      <c r="Q1838">
        <v>22</v>
      </c>
      <c r="R1838" t="s">
        <v>1468</v>
      </c>
      <c r="S1838">
        <v>1</v>
      </c>
      <c r="T1838">
        <v>81</v>
      </c>
      <c r="U1838">
        <v>90</v>
      </c>
      <c r="V1838" t="s">
        <v>51</v>
      </c>
      <c r="W1838">
        <v>67</v>
      </c>
      <c r="X1838" s="102">
        <v>0.52777777777777779</v>
      </c>
      <c r="AB1838" s="77">
        <f t="shared" si="28"/>
        <v>220</v>
      </c>
    </row>
    <row r="1839" spans="1:28" x14ac:dyDescent="0.3">
      <c r="A1839" s="34">
        <v>43477</v>
      </c>
      <c r="B1839">
        <v>1159</v>
      </c>
      <c r="C1839" t="s">
        <v>1282</v>
      </c>
      <c r="D1839" t="s">
        <v>1283</v>
      </c>
      <c r="E1839">
        <v>38</v>
      </c>
      <c r="F1839" t="s">
        <v>1436</v>
      </c>
      <c r="G1839" t="s">
        <v>1469</v>
      </c>
      <c r="H1839" t="s">
        <v>1470</v>
      </c>
      <c r="I1839" s="102">
        <v>6.9444444444444441E-3</v>
      </c>
      <c r="J1839" t="s">
        <v>1336</v>
      </c>
      <c r="K1839" s="102">
        <v>0.60416666666666663</v>
      </c>
      <c r="L1839">
        <v>32</v>
      </c>
      <c r="M1839" t="s">
        <v>1326</v>
      </c>
      <c r="N1839" t="s">
        <v>1436</v>
      </c>
      <c r="O1839" s="102">
        <v>0.56944444444444442</v>
      </c>
      <c r="P1839" t="s">
        <v>1429</v>
      </c>
      <c r="Q1839">
        <v>11</v>
      </c>
      <c r="R1839" t="s">
        <v>1471</v>
      </c>
      <c r="S1839">
        <v>6</v>
      </c>
      <c r="T1839">
        <v>85</v>
      </c>
      <c r="U1839">
        <v>90</v>
      </c>
      <c r="V1839" t="s">
        <v>51</v>
      </c>
      <c r="W1839">
        <v>79</v>
      </c>
      <c r="X1839" s="102">
        <v>0.70833333333333337</v>
      </c>
      <c r="AB1839" s="77">
        <f t="shared" si="28"/>
        <v>320</v>
      </c>
    </row>
    <row r="1840" spans="1:28" x14ac:dyDescent="0.3">
      <c r="A1840" s="34">
        <v>43478</v>
      </c>
      <c r="B1840">
        <v>1159</v>
      </c>
      <c r="C1840" t="s">
        <v>1282</v>
      </c>
      <c r="D1840" t="s">
        <v>1283</v>
      </c>
      <c r="E1840">
        <v>38</v>
      </c>
      <c r="F1840" t="s">
        <v>1428</v>
      </c>
      <c r="G1840" t="s">
        <v>1308</v>
      </c>
      <c r="H1840" t="s">
        <v>1320</v>
      </c>
      <c r="I1840" t="s">
        <v>51</v>
      </c>
      <c r="J1840" t="s">
        <v>1292</v>
      </c>
      <c r="K1840" s="102">
        <v>0.54166666666666663</v>
      </c>
      <c r="L1840">
        <v>20</v>
      </c>
      <c r="M1840" t="s">
        <v>1358</v>
      </c>
      <c r="N1840" t="s">
        <v>1384</v>
      </c>
      <c r="O1840" s="102">
        <v>0.3611111111111111</v>
      </c>
      <c r="P1840" t="s">
        <v>1472</v>
      </c>
      <c r="Q1840">
        <v>0</v>
      </c>
      <c r="R1840" t="s">
        <v>1473</v>
      </c>
      <c r="S1840">
        <v>24</v>
      </c>
      <c r="T1840">
        <v>75</v>
      </c>
      <c r="U1840">
        <v>89</v>
      </c>
      <c r="V1840" t="s">
        <v>51</v>
      </c>
      <c r="W1840">
        <v>62</v>
      </c>
      <c r="X1840" s="102">
        <v>0.54166666666666663</v>
      </c>
      <c r="AB1840" s="77">
        <f t="shared" si="28"/>
        <v>200</v>
      </c>
    </row>
    <row r="1841" spans="1:28" x14ac:dyDescent="0.3">
      <c r="A1841" s="34">
        <v>43479</v>
      </c>
      <c r="B1841">
        <v>1159</v>
      </c>
      <c r="C1841" t="s">
        <v>1282</v>
      </c>
      <c r="D1841" t="s">
        <v>1283</v>
      </c>
      <c r="E1841">
        <v>38</v>
      </c>
      <c r="F1841" t="s">
        <v>1410</v>
      </c>
      <c r="G1841" t="s">
        <v>1308</v>
      </c>
      <c r="H1841" t="s">
        <v>1404</v>
      </c>
      <c r="I1841" s="102">
        <v>0.95138888888888884</v>
      </c>
      <c r="J1841" t="s">
        <v>1362</v>
      </c>
      <c r="K1841" s="102">
        <v>0.5</v>
      </c>
      <c r="L1841">
        <v>30</v>
      </c>
      <c r="M1841" t="s">
        <v>1335</v>
      </c>
      <c r="N1841" t="s">
        <v>1297</v>
      </c>
      <c r="O1841" s="102">
        <v>0.51388888888888895</v>
      </c>
      <c r="P1841" t="s">
        <v>1473</v>
      </c>
      <c r="Q1841">
        <v>0</v>
      </c>
      <c r="R1841" t="s">
        <v>1474</v>
      </c>
      <c r="S1841">
        <v>24</v>
      </c>
      <c r="T1841">
        <v>84</v>
      </c>
      <c r="U1841">
        <v>91</v>
      </c>
      <c r="V1841" t="s">
        <v>51</v>
      </c>
      <c r="W1841">
        <v>71</v>
      </c>
      <c r="X1841" s="102">
        <v>0.47916666666666669</v>
      </c>
      <c r="AB1841" s="77">
        <f t="shared" si="28"/>
        <v>300</v>
      </c>
    </row>
    <row r="1842" spans="1:28" x14ac:dyDescent="0.3">
      <c r="A1842" s="34">
        <v>43480</v>
      </c>
      <c r="B1842">
        <v>1159</v>
      </c>
      <c r="C1842" t="s">
        <v>1282</v>
      </c>
      <c r="D1842" t="s">
        <v>1283</v>
      </c>
      <c r="E1842">
        <v>38</v>
      </c>
      <c r="F1842" t="s">
        <v>1475</v>
      </c>
      <c r="G1842" t="s">
        <v>1308</v>
      </c>
      <c r="H1842" t="s">
        <v>1476</v>
      </c>
      <c r="I1842" s="102">
        <v>0.33333333333333331</v>
      </c>
      <c r="J1842" t="s">
        <v>1302</v>
      </c>
      <c r="K1842" s="102">
        <v>0.54166666666666663</v>
      </c>
      <c r="L1842">
        <v>6</v>
      </c>
      <c r="M1842" t="s">
        <v>1326</v>
      </c>
      <c r="N1842" t="s">
        <v>1384</v>
      </c>
      <c r="O1842" s="102">
        <v>0.5</v>
      </c>
      <c r="P1842" t="s">
        <v>1474</v>
      </c>
      <c r="Q1842">
        <v>0</v>
      </c>
      <c r="R1842" t="s">
        <v>1477</v>
      </c>
      <c r="S1842">
        <v>24</v>
      </c>
      <c r="T1842">
        <v>86</v>
      </c>
      <c r="U1842">
        <v>91</v>
      </c>
      <c r="V1842" t="s">
        <v>51</v>
      </c>
      <c r="W1842">
        <v>76</v>
      </c>
      <c r="X1842" s="102">
        <v>0.54861111111111105</v>
      </c>
      <c r="AB1842" s="77">
        <f t="shared" si="28"/>
        <v>60</v>
      </c>
    </row>
    <row r="1843" spans="1:28" x14ac:dyDescent="0.3">
      <c r="A1843" s="34">
        <v>43481</v>
      </c>
      <c r="B1843">
        <v>1159</v>
      </c>
      <c r="C1843" t="s">
        <v>1282</v>
      </c>
      <c r="D1843" t="s">
        <v>1283</v>
      </c>
      <c r="E1843">
        <v>38</v>
      </c>
      <c r="F1843" t="s">
        <v>1410</v>
      </c>
      <c r="G1843" t="s">
        <v>1422</v>
      </c>
      <c r="H1843" t="s">
        <v>1458</v>
      </c>
      <c r="I1843" s="102">
        <v>0.16666666666666666</v>
      </c>
      <c r="J1843" t="s">
        <v>1478</v>
      </c>
      <c r="K1843" s="102">
        <v>0.54166666666666663</v>
      </c>
      <c r="L1843">
        <v>27</v>
      </c>
      <c r="M1843" t="s">
        <v>1288</v>
      </c>
      <c r="N1843" t="s">
        <v>1284</v>
      </c>
      <c r="O1843" s="102">
        <v>0.93055555555555547</v>
      </c>
      <c r="P1843" t="s">
        <v>1479</v>
      </c>
      <c r="Q1843">
        <v>24</v>
      </c>
      <c r="R1843" t="s">
        <v>1480</v>
      </c>
      <c r="S1843">
        <v>14</v>
      </c>
      <c r="T1843">
        <v>79</v>
      </c>
      <c r="U1843">
        <v>92</v>
      </c>
      <c r="V1843" s="102">
        <v>4.1666666666666664E-2</v>
      </c>
      <c r="W1843">
        <v>59</v>
      </c>
      <c r="X1843" s="102">
        <v>0.5625</v>
      </c>
      <c r="AB1843" s="77">
        <f t="shared" si="28"/>
        <v>270</v>
      </c>
    </row>
    <row r="1844" spans="1:28" x14ac:dyDescent="0.3">
      <c r="A1844" s="34">
        <v>43482</v>
      </c>
      <c r="B1844">
        <v>1159</v>
      </c>
      <c r="C1844" t="s">
        <v>1282</v>
      </c>
      <c r="D1844" t="s">
        <v>1283</v>
      </c>
      <c r="E1844">
        <v>38</v>
      </c>
      <c r="F1844" t="s">
        <v>1481</v>
      </c>
      <c r="G1844" t="s">
        <v>1482</v>
      </c>
      <c r="H1844" t="s">
        <v>1384</v>
      </c>
      <c r="I1844" s="102">
        <v>0.99930555555555556</v>
      </c>
      <c r="J1844" t="s">
        <v>1483</v>
      </c>
      <c r="K1844" s="102">
        <v>0.58333333333333337</v>
      </c>
      <c r="L1844">
        <v>28</v>
      </c>
      <c r="M1844" t="s">
        <v>1340</v>
      </c>
      <c r="N1844" t="s">
        <v>1357</v>
      </c>
      <c r="O1844" s="102">
        <v>0.25</v>
      </c>
      <c r="P1844" t="s">
        <v>1311</v>
      </c>
      <c r="Q1844">
        <v>23</v>
      </c>
      <c r="R1844" t="s">
        <v>1479</v>
      </c>
      <c r="S1844">
        <v>0</v>
      </c>
      <c r="T1844">
        <v>83</v>
      </c>
      <c r="U1844">
        <v>91</v>
      </c>
      <c r="V1844" t="s">
        <v>51</v>
      </c>
      <c r="W1844">
        <v>71</v>
      </c>
      <c r="X1844" s="102">
        <v>0.56944444444444442</v>
      </c>
      <c r="AB1844" s="77">
        <f t="shared" si="28"/>
        <v>280</v>
      </c>
    </row>
    <row r="1845" spans="1:28" x14ac:dyDescent="0.3">
      <c r="A1845" s="34">
        <v>43483</v>
      </c>
      <c r="B1845">
        <v>1159</v>
      </c>
      <c r="C1845" t="s">
        <v>1282</v>
      </c>
      <c r="D1845" t="s">
        <v>1283</v>
      </c>
      <c r="E1845">
        <v>38</v>
      </c>
      <c r="F1845" t="s">
        <v>1484</v>
      </c>
      <c r="G1845" t="s">
        <v>1485</v>
      </c>
      <c r="H1845" t="s">
        <v>1345</v>
      </c>
      <c r="I1845" s="102">
        <v>0.17361111111111113</v>
      </c>
      <c r="J1845" t="s">
        <v>1486</v>
      </c>
      <c r="K1845" s="102">
        <v>0.625</v>
      </c>
      <c r="L1845">
        <v>27</v>
      </c>
      <c r="M1845" t="s">
        <v>1288</v>
      </c>
      <c r="N1845" t="s">
        <v>1333</v>
      </c>
      <c r="O1845" s="102">
        <v>0.89583333333333337</v>
      </c>
      <c r="P1845" t="s">
        <v>1487</v>
      </c>
      <c r="Q1845">
        <v>0</v>
      </c>
      <c r="R1845" t="s">
        <v>1488</v>
      </c>
      <c r="S1845">
        <v>20</v>
      </c>
      <c r="T1845">
        <v>78</v>
      </c>
      <c r="U1845">
        <v>91</v>
      </c>
      <c r="V1845" s="102">
        <v>0.81944444444444453</v>
      </c>
      <c r="W1845">
        <v>59</v>
      </c>
      <c r="X1845" s="102">
        <v>0.61111111111111105</v>
      </c>
      <c r="AB1845" s="77">
        <f t="shared" si="28"/>
        <v>270</v>
      </c>
    </row>
    <row r="1846" spans="1:28" x14ac:dyDescent="0.3">
      <c r="A1846" s="34">
        <v>43484</v>
      </c>
      <c r="B1846">
        <v>1159</v>
      </c>
      <c r="C1846" t="s">
        <v>1282</v>
      </c>
      <c r="D1846" t="s">
        <v>1283</v>
      </c>
      <c r="E1846">
        <v>38</v>
      </c>
      <c r="F1846" t="s">
        <v>1489</v>
      </c>
      <c r="G1846" t="s">
        <v>1490</v>
      </c>
      <c r="H1846" t="s">
        <v>1320</v>
      </c>
      <c r="I1846" s="102">
        <v>0.36805555555555558</v>
      </c>
      <c r="J1846" t="s">
        <v>1428</v>
      </c>
      <c r="K1846" s="102">
        <v>0.52083333333333337</v>
      </c>
      <c r="L1846">
        <v>30</v>
      </c>
      <c r="M1846" t="s">
        <v>1431</v>
      </c>
      <c r="N1846" t="s">
        <v>1380</v>
      </c>
      <c r="O1846" s="102">
        <v>0.90277777777777779</v>
      </c>
      <c r="P1846" t="s">
        <v>1306</v>
      </c>
      <c r="Q1846">
        <v>0</v>
      </c>
      <c r="R1846" t="s">
        <v>1491</v>
      </c>
      <c r="S1846">
        <v>16</v>
      </c>
      <c r="T1846">
        <v>83</v>
      </c>
      <c r="U1846">
        <v>92</v>
      </c>
      <c r="V1846" s="102">
        <v>0.89583333333333337</v>
      </c>
      <c r="W1846">
        <v>72</v>
      </c>
      <c r="X1846" s="102">
        <v>0.47916666666666669</v>
      </c>
      <c r="AB1846" s="77">
        <f t="shared" si="28"/>
        <v>300</v>
      </c>
    </row>
    <row r="1847" spans="1:28" x14ac:dyDescent="0.3">
      <c r="A1847" s="34">
        <v>43485</v>
      </c>
      <c r="B1847">
        <v>1159</v>
      </c>
      <c r="C1847" t="s">
        <v>1282</v>
      </c>
      <c r="D1847" t="s">
        <v>1283</v>
      </c>
      <c r="E1847">
        <v>38</v>
      </c>
      <c r="F1847" t="s">
        <v>1380</v>
      </c>
      <c r="G1847" t="s">
        <v>1492</v>
      </c>
      <c r="H1847" t="s">
        <v>1493</v>
      </c>
      <c r="I1847" s="102">
        <v>0.33333333333333331</v>
      </c>
      <c r="J1847" t="s">
        <v>1333</v>
      </c>
      <c r="K1847" s="102">
        <v>4.8611111111111112E-2</v>
      </c>
      <c r="L1847">
        <v>32</v>
      </c>
      <c r="M1847" t="s">
        <v>1289</v>
      </c>
      <c r="N1847" t="s">
        <v>1386</v>
      </c>
      <c r="O1847" s="102">
        <v>0.625</v>
      </c>
      <c r="P1847" t="s">
        <v>1494</v>
      </c>
      <c r="Q1847">
        <v>24</v>
      </c>
      <c r="R1847" t="s">
        <v>1495</v>
      </c>
      <c r="S1847">
        <v>0</v>
      </c>
      <c r="T1847">
        <v>88</v>
      </c>
      <c r="U1847">
        <v>91</v>
      </c>
      <c r="V1847" t="s">
        <v>51</v>
      </c>
      <c r="W1847">
        <v>80</v>
      </c>
      <c r="X1847" s="102">
        <v>0.20833333333333334</v>
      </c>
      <c r="AB1847" s="77">
        <f t="shared" si="28"/>
        <v>320</v>
      </c>
    </row>
    <row r="1848" spans="1:28" x14ac:dyDescent="0.3">
      <c r="A1848" s="34">
        <v>43486</v>
      </c>
      <c r="B1848">
        <v>1159</v>
      </c>
      <c r="C1848" t="s">
        <v>1282</v>
      </c>
      <c r="D1848" t="s">
        <v>1283</v>
      </c>
      <c r="E1848">
        <v>38</v>
      </c>
      <c r="F1848" t="s">
        <v>1351</v>
      </c>
      <c r="G1848" t="s">
        <v>1308</v>
      </c>
      <c r="H1848" t="s">
        <v>1327</v>
      </c>
      <c r="I1848" s="102">
        <v>0.90277777777777779</v>
      </c>
      <c r="J1848" t="s">
        <v>1496</v>
      </c>
      <c r="K1848" s="102">
        <v>0.49305555555555558</v>
      </c>
      <c r="L1848">
        <v>1</v>
      </c>
      <c r="M1848" t="s">
        <v>1326</v>
      </c>
      <c r="N1848" t="s">
        <v>1497</v>
      </c>
      <c r="O1848" s="102">
        <v>9.7222222222222224E-2</v>
      </c>
      <c r="P1848" t="s">
        <v>1498</v>
      </c>
      <c r="Q1848">
        <v>11</v>
      </c>
      <c r="R1848" t="s">
        <v>1499</v>
      </c>
      <c r="S1848">
        <v>2</v>
      </c>
      <c r="T1848">
        <v>81</v>
      </c>
      <c r="U1848">
        <v>91</v>
      </c>
      <c r="V1848" t="s">
        <v>51</v>
      </c>
      <c r="W1848">
        <v>67</v>
      </c>
      <c r="X1848" s="102">
        <v>0.59722222222222221</v>
      </c>
      <c r="AB1848" s="77">
        <f t="shared" si="28"/>
        <v>10</v>
      </c>
    </row>
    <row r="1849" spans="1:28" x14ac:dyDescent="0.3">
      <c r="A1849" s="34">
        <v>43487</v>
      </c>
      <c r="B1849">
        <v>1159</v>
      </c>
      <c r="C1849" t="s">
        <v>1282</v>
      </c>
      <c r="D1849" t="s">
        <v>1283</v>
      </c>
      <c r="E1849">
        <v>38</v>
      </c>
      <c r="F1849" t="s">
        <v>1421</v>
      </c>
      <c r="G1849" t="s">
        <v>1500</v>
      </c>
      <c r="H1849" t="s">
        <v>1388</v>
      </c>
      <c r="I1849" s="102">
        <v>4.1666666666666664E-2</v>
      </c>
      <c r="J1849" t="s">
        <v>1501</v>
      </c>
      <c r="K1849" s="102">
        <v>0.99930555555555556</v>
      </c>
      <c r="L1849">
        <v>32</v>
      </c>
      <c r="M1849" t="s">
        <v>1391</v>
      </c>
      <c r="N1849" t="s">
        <v>1502</v>
      </c>
      <c r="O1849" s="102">
        <v>0.9375</v>
      </c>
      <c r="P1849" t="s">
        <v>1503</v>
      </c>
      <c r="Q1849">
        <v>0</v>
      </c>
      <c r="R1849" t="s">
        <v>1504</v>
      </c>
      <c r="S1849">
        <v>24</v>
      </c>
      <c r="T1849">
        <v>84</v>
      </c>
      <c r="U1849">
        <v>92</v>
      </c>
      <c r="V1849" t="s">
        <v>51</v>
      </c>
      <c r="W1849">
        <v>70</v>
      </c>
      <c r="X1849" s="102">
        <v>0.29166666666666669</v>
      </c>
      <c r="AB1849" s="77">
        <f t="shared" si="28"/>
        <v>320</v>
      </c>
    </row>
    <row r="1850" spans="1:28" x14ac:dyDescent="0.3">
      <c r="A1850" s="34">
        <v>43488</v>
      </c>
      <c r="B1850">
        <v>1159</v>
      </c>
      <c r="C1850" t="s">
        <v>1282</v>
      </c>
      <c r="D1850" t="s">
        <v>1283</v>
      </c>
      <c r="E1850">
        <v>38</v>
      </c>
      <c r="F1850" t="s">
        <v>1309</v>
      </c>
      <c r="G1850" t="s">
        <v>1505</v>
      </c>
      <c r="H1850" t="s">
        <v>1489</v>
      </c>
      <c r="I1850" s="102">
        <v>8.3333333333333329E-2</v>
      </c>
      <c r="J1850" t="s">
        <v>1506</v>
      </c>
      <c r="K1850" s="102">
        <v>0.33333333333333331</v>
      </c>
      <c r="L1850">
        <v>32</v>
      </c>
      <c r="M1850" t="s">
        <v>1336</v>
      </c>
      <c r="N1850" t="s">
        <v>1507</v>
      </c>
      <c r="O1850" s="102">
        <v>0.63888888888888895</v>
      </c>
      <c r="P1850" t="s">
        <v>1508</v>
      </c>
      <c r="Q1850">
        <v>21</v>
      </c>
      <c r="R1850" t="s">
        <v>1509</v>
      </c>
      <c r="S1850">
        <v>4</v>
      </c>
      <c r="T1850">
        <v>91</v>
      </c>
      <c r="U1850">
        <v>92</v>
      </c>
      <c r="V1850" t="s">
        <v>51</v>
      </c>
      <c r="W1850">
        <v>90</v>
      </c>
      <c r="X1850" t="s">
        <v>51</v>
      </c>
      <c r="AB1850" s="77">
        <f t="shared" si="28"/>
        <v>320</v>
      </c>
    </row>
    <row r="1851" spans="1:28" x14ac:dyDescent="0.3">
      <c r="A1851" s="34">
        <v>43489</v>
      </c>
      <c r="B1851">
        <v>1159</v>
      </c>
      <c r="C1851" t="s">
        <v>1282</v>
      </c>
      <c r="D1851" t="s">
        <v>1283</v>
      </c>
      <c r="E1851">
        <v>38</v>
      </c>
      <c r="F1851" t="s">
        <v>1501</v>
      </c>
      <c r="G1851" t="s">
        <v>1362</v>
      </c>
      <c r="H1851" t="s">
        <v>1510</v>
      </c>
      <c r="I1851" s="102">
        <v>0.99930555555555556</v>
      </c>
      <c r="J1851" t="s">
        <v>1354</v>
      </c>
      <c r="K1851" s="102">
        <v>0.33333333333333331</v>
      </c>
      <c r="L1851">
        <v>31</v>
      </c>
      <c r="M1851" t="s">
        <v>1286</v>
      </c>
      <c r="N1851" t="s">
        <v>1295</v>
      </c>
      <c r="O1851" s="102">
        <v>0.3125</v>
      </c>
      <c r="P1851" t="s">
        <v>1511</v>
      </c>
      <c r="Q1851">
        <v>24</v>
      </c>
      <c r="R1851" t="s">
        <v>1512</v>
      </c>
      <c r="S1851">
        <v>0</v>
      </c>
      <c r="T1851">
        <v>92</v>
      </c>
      <c r="U1851">
        <v>93</v>
      </c>
      <c r="V1851" t="s">
        <v>51</v>
      </c>
      <c r="W1851">
        <v>91</v>
      </c>
      <c r="X1851" t="s">
        <v>51</v>
      </c>
      <c r="AB1851" s="77">
        <f t="shared" si="28"/>
        <v>310</v>
      </c>
    </row>
    <row r="1852" spans="1:28" x14ac:dyDescent="0.3">
      <c r="A1852" s="34">
        <v>43490</v>
      </c>
      <c r="B1852">
        <v>1159</v>
      </c>
      <c r="C1852" t="s">
        <v>1282</v>
      </c>
      <c r="D1852" t="s">
        <v>1283</v>
      </c>
      <c r="E1852">
        <v>38</v>
      </c>
      <c r="F1852" t="s">
        <v>1314</v>
      </c>
      <c r="G1852" t="s">
        <v>1513</v>
      </c>
      <c r="H1852" t="s">
        <v>1493</v>
      </c>
      <c r="I1852" s="102">
        <v>0.95833333333333337</v>
      </c>
      <c r="J1852" t="s">
        <v>1354</v>
      </c>
      <c r="K1852" s="102">
        <v>0.60416666666666663</v>
      </c>
      <c r="L1852">
        <v>31</v>
      </c>
      <c r="M1852" t="s">
        <v>1297</v>
      </c>
      <c r="N1852" t="s">
        <v>1506</v>
      </c>
      <c r="O1852" s="102">
        <v>0.20138888888888887</v>
      </c>
      <c r="P1852" t="s">
        <v>1413</v>
      </c>
      <c r="Q1852" t="s">
        <v>51</v>
      </c>
      <c r="R1852" t="s">
        <v>1290</v>
      </c>
      <c r="S1852">
        <v>0</v>
      </c>
      <c r="T1852">
        <v>88</v>
      </c>
      <c r="U1852">
        <v>91</v>
      </c>
      <c r="V1852" t="s">
        <v>51</v>
      </c>
      <c r="W1852">
        <v>81</v>
      </c>
      <c r="X1852" s="102">
        <v>0.79166666666666663</v>
      </c>
      <c r="AB1852" s="77">
        <f t="shared" si="28"/>
        <v>310</v>
      </c>
    </row>
    <row r="1853" spans="1:28" x14ac:dyDescent="0.3">
      <c r="A1853" s="34">
        <v>43491</v>
      </c>
      <c r="B1853">
        <v>1159</v>
      </c>
      <c r="C1853" t="s">
        <v>1282</v>
      </c>
      <c r="D1853" t="s">
        <v>1283</v>
      </c>
      <c r="E1853">
        <v>38</v>
      </c>
      <c r="F1853" t="s">
        <v>1481</v>
      </c>
      <c r="G1853" t="s">
        <v>1431</v>
      </c>
      <c r="H1853" t="s">
        <v>1391</v>
      </c>
      <c r="I1853" s="102">
        <v>0.33333333333333331</v>
      </c>
      <c r="J1853" t="s">
        <v>1284</v>
      </c>
      <c r="K1853" s="102">
        <v>0.47222222222222227</v>
      </c>
      <c r="L1853">
        <v>31</v>
      </c>
      <c r="M1853" t="s">
        <v>1296</v>
      </c>
      <c r="N1853" t="s">
        <v>1327</v>
      </c>
      <c r="O1853" s="102">
        <v>0.65277777777777779</v>
      </c>
      <c r="P1853" t="s">
        <v>1514</v>
      </c>
      <c r="Q1853">
        <v>0</v>
      </c>
      <c r="R1853" t="s">
        <v>1515</v>
      </c>
      <c r="S1853">
        <v>23</v>
      </c>
      <c r="T1853">
        <v>82</v>
      </c>
      <c r="U1853">
        <v>90</v>
      </c>
      <c r="V1853" t="s">
        <v>51</v>
      </c>
      <c r="W1853">
        <v>70</v>
      </c>
      <c r="X1853" s="102">
        <v>0.47222222222222227</v>
      </c>
      <c r="AB1853" s="77">
        <f t="shared" si="28"/>
        <v>310</v>
      </c>
    </row>
    <row r="1854" spans="1:28" x14ac:dyDescent="0.3">
      <c r="A1854" s="34">
        <v>43492</v>
      </c>
      <c r="B1854">
        <v>1159</v>
      </c>
      <c r="C1854" t="s">
        <v>1282</v>
      </c>
      <c r="D1854" t="s">
        <v>1283</v>
      </c>
      <c r="E1854">
        <v>38</v>
      </c>
      <c r="F1854" t="s">
        <v>1489</v>
      </c>
      <c r="G1854" t="s">
        <v>1380</v>
      </c>
      <c r="H1854" t="s">
        <v>1286</v>
      </c>
      <c r="I1854" s="102">
        <v>0.4236111111111111</v>
      </c>
      <c r="J1854" t="s">
        <v>1463</v>
      </c>
      <c r="K1854" s="102">
        <v>0.4861111111111111</v>
      </c>
      <c r="L1854">
        <v>28</v>
      </c>
      <c r="M1854" t="s">
        <v>1322</v>
      </c>
      <c r="N1854" t="s">
        <v>1516</v>
      </c>
      <c r="O1854" s="102">
        <v>0.15277777777777776</v>
      </c>
      <c r="P1854" t="s">
        <v>1517</v>
      </c>
      <c r="Q1854">
        <v>20</v>
      </c>
      <c r="R1854" t="s">
        <v>1518</v>
      </c>
      <c r="S1854">
        <v>2</v>
      </c>
      <c r="T1854">
        <v>77</v>
      </c>
      <c r="U1854">
        <v>91</v>
      </c>
      <c r="V1854" s="102">
        <v>7.6388888888888895E-2</v>
      </c>
      <c r="W1854">
        <v>68</v>
      </c>
      <c r="X1854" s="102">
        <v>0.2638888888888889</v>
      </c>
      <c r="AB1854" s="77">
        <f t="shared" si="28"/>
        <v>280</v>
      </c>
    </row>
    <row r="1855" spans="1:28" x14ac:dyDescent="0.3">
      <c r="A1855" s="34">
        <v>43493</v>
      </c>
      <c r="B1855">
        <v>1159</v>
      </c>
      <c r="C1855" t="s">
        <v>1282</v>
      </c>
      <c r="D1855" t="s">
        <v>1283</v>
      </c>
      <c r="E1855">
        <v>38</v>
      </c>
      <c r="F1855" t="s">
        <v>1510</v>
      </c>
      <c r="G1855" t="s">
        <v>1309</v>
      </c>
      <c r="H1855" t="s">
        <v>1418</v>
      </c>
      <c r="I1855" s="102">
        <v>6.9444444444444441E-3</v>
      </c>
      <c r="J1855" t="s">
        <v>1319</v>
      </c>
      <c r="K1855" s="102">
        <v>0.2638888888888889</v>
      </c>
      <c r="L1855">
        <v>32</v>
      </c>
      <c r="M1855" t="s">
        <v>1294</v>
      </c>
      <c r="N1855" t="s">
        <v>1492</v>
      </c>
      <c r="O1855" s="102">
        <v>0.54166666666666663</v>
      </c>
      <c r="P1855" t="s">
        <v>1519</v>
      </c>
      <c r="Q1855">
        <v>18</v>
      </c>
      <c r="R1855" t="s">
        <v>1520</v>
      </c>
      <c r="S1855">
        <v>6</v>
      </c>
      <c r="T1855">
        <v>88</v>
      </c>
      <c r="U1855">
        <v>91</v>
      </c>
      <c r="V1855" t="s">
        <v>51</v>
      </c>
      <c r="W1855">
        <v>71</v>
      </c>
      <c r="X1855" s="102">
        <v>0.92361111111111116</v>
      </c>
      <c r="AB1855" s="77">
        <f t="shared" si="28"/>
        <v>320</v>
      </c>
    </row>
    <row r="1856" spans="1:28" x14ac:dyDescent="0.3">
      <c r="A1856" s="34">
        <v>43494</v>
      </c>
      <c r="B1856">
        <v>1159</v>
      </c>
      <c r="C1856" t="s">
        <v>1282</v>
      </c>
      <c r="D1856" t="s">
        <v>1283</v>
      </c>
      <c r="E1856">
        <v>38</v>
      </c>
      <c r="F1856" t="s">
        <v>1440</v>
      </c>
      <c r="G1856" t="s">
        <v>1521</v>
      </c>
      <c r="H1856" t="s">
        <v>1522</v>
      </c>
      <c r="I1856" s="102">
        <v>0.96527777777777779</v>
      </c>
      <c r="J1856" t="s">
        <v>1523</v>
      </c>
      <c r="K1856" s="102">
        <v>0.52083333333333337</v>
      </c>
      <c r="L1856">
        <v>27</v>
      </c>
      <c r="M1856" t="s">
        <v>1294</v>
      </c>
      <c r="N1856" t="s">
        <v>1524</v>
      </c>
      <c r="O1856" s="102">
        <v>0.54166666666666663</v>
      </c>
      <c r="P1856" t="s">
        <v>1525</v>
      </c>
      <c r="Q1856">
        <v>0</v>
      </c>
      <c r="R1856" t="s">
        <v>1526</v>
      </c>
      <c r="S1856">
        <v>12</v>
      </c>
      <c r="T1856">
        <v>86</v>
      </c>
      <c r="U1856">
        <v>90</v>
      </c>
      <c r="V1856" t="s">
        <v>51</v>
      </c>
      <c r="W1856">
        <v>70</v>
      </c>
      <c r="X1856" s="102">
        <v>9.7222222222222224E-2</v>
      </c>
      <c r="AB1856" s="77">
        <f t="shared" si="28"/>
        <v>270</v>
      </c>
    </row>
    <row r="1857" spans="1:28" x14ac:dyDescent="0.3">
      <c r="A1857" s="34">
        <v>43495</v>
      </c>
      <c r="B1857">
        <v>1159</v>
      </c>
      <c r="C1857" t="s">
        <v>1282</v>
      </c>
      <c r="D1857" t="s">
        <v>1283</v>
      </c>
      <c r="E1857">
        <v>38</v>
      </c>
      <c r="F1857" t="s">
        <v>1380</v>
      </c>
      <c r="G1857" t="s">
        <v>1307</v>
      </c>
      <c r="H1857" t="s">
        <v>1384</v>
      </c>
      <c r="I1857" s="102">
        <v>1.3888888888888888E-2</v>
      </c>
      <c r="J1857" t="s">
        <v>1341</v>
      </c>
      <c r="K1857" s="102">
        <v>0.5625</v>
      </c>
      <c r="L1857">
        <v>31</v>
      </c>
      <c r="M1857" t="s">
        <v>1288</v>
      </c>
      <c r="N1857" t="s">
        <v>1527</v>
      </c>
      <c r="O1857" s="102">
        <v>0.19444444444444445</v>
      </c>
      <c r="P1857" t="s">
        <v>1528</v>
      </c>
      <c r="Q1857">
        <v>1</v>
      </c>
      <c r="R1857" t="s">
        <v>1529</v>
      </c>
      <c r="S1857">
        <v>24</v>
      </c>
      <c r="T1857">
        <v>66</v>
      </c>
      <c r="U1857">
        <v>90</v>
      </c>
      <c r="V1857" t="s">
        <v>51</v>
      </c>
      <c r="W1857">
        <v>51</v>
      </c>
      <c r="X1857" s="102">
        <v>0.55555555555555558</v>
      </c>
      <c r="AB1857" s="77">
        <f t="shared" si="28"/>
        <v>310</v>
      </c>
    </row>
    <row r="1858" spans="1:28" x14ac:dyDescent="0.3">
      <c r="A1858" s="34">
        <v>43496</v>
      </c>
      <c r="B1858">
        <v>1159</v>
      </c>
      <c r="C1858" t="s">
        <v>1282</v>
      </c>
      <c r="D1858" t="s">
        <v>1283</v>
      </c>
      <c r="E1858">
        <v>38</v>
      </c>
      <c r="F1858" t="s">
        <v>1506</v>
      </c>
      <c r="G1858" t="s">
        <v>1292</v>
      </c>
      <c r="H1858" t="s">
        <v>1356</v>
      </c>
      <c r="I1858" s="102">
        <v>9.7222222222222224E-2</v>
      </c>
      <c r="J1858" t="s">
        <v>1321</v>
      </c>
      <c r="K1858" s="102">
        <v>0.52083333333333337</v>
      </c>
      <c r="L1858">
        <v>29</v>
      </c>
      <c r="M1858" t="s">
        <v>1326</v>
      </c>
      <c r="N1858" t="s">
        <v>1530</v>
      </c>
      <c r="O1858" s="102">
        <v>0.72222222222222221</v>
      </c>
      <c r="P1858" t="s">
        <v>1529</v>
      </c>
      <c r="Q1858">
        <v>0</v>
      </c>
      <c r="R1858" t="s">
        <v>1531</v>
      </c>
      <c r="S1858">
        <v>24</v>
      </c>
      <c r="T1858">
        <v>89</v>
      </c>
      <c r="U1858">
        <v>92</v>
      </c>
      <c r="V1858" t="s">
        <v>51</v>
      </c>
      <c r="W1858">
        <v>84</v>
      </c>
      <c r="X1858" t="s">
        <v>51</v>
      </c>
      <c r="AB1858" s="77">
        <f t="shared" si="28"/>
        <v>290</v>
      </c>
    </row>
    <row r="1859" spans="1:28" x14ac:dyDescent="0.3">
      <c r="A1859" s="34">
        <v>43497</v>
      </c>
      <c r="B1859">
        <v>1159</v>
      </c>
      <c r="C1859" t="s">
        <v>1282</v>
      </c>
      <c r="D1859" t="s">
        <v>1283</v>
      </c>
      <c r="E1859">
        <v>38</v>
      </c>
      <c r="F1859" t="s">
        <v>1418</v>
      </c>
      <c r="G1859" t="s">
        <v>1486</v>
      </c>
      <c r="H1859" t="s">
        <v>1359</v>
      </c>
      <c r="I1859" s="102">
        <v>0.3263888888888889</v>
      </c>
      <c r="J1859" t="s">
        <v>1496</v>
      </c>
      <c r="K1859" s="102">
        <v>0.65277777777777779</v>
      </c>
      <c r="L1859">
        <v>31</v>
      </c>
      <c r="M1859" t="s">
        <v>1396</v>
      </c>
      <c r="N1859" t="s">
        <v>1532</v>
      </c>
      <c r="O1859" s="102">
        <v>0.96527777777777779</v>
      </c>
      <c r="P1859" t="s">
        <v>1533</v>
      </c>
      <c r="Q1859">
        <v>24</v>
      </c>
      <c r="R1859" t="s">
        <v>1534</v>
      </c>
      <c r="S1859">
        <v>6</v>
      </c>
      <c r="T1859">
        <v>65</v>
      </c>
      <c r="U1859">
        <v>91</v>
      </c>
      <c r="V1859" t="s">
        <v>51</v>
      </c>
      <c r="W1859">
        <v>55</v>
      </c>
      <c r="X1859" s="102">
        <v>0.64583333333333337</v>
      </c>
      <c r="AB1859" s="77">
        <f t="shared" ref="AB1859:AB1922" si="29">L1859*$AE$17</f>
        <v>310</v>
      </c>
    </row>
    <row r="1860" spans="1:28" x14ac:dyDescent="0.3">
      <c r="A1860" s="34">
        <v>43498</v>
      </c>
      <c r="B1860">
        <v>1159</v>
      </c>
      <c r="C1860" t="s">
        <v>1282</v>
      </c>
      <c r="D1860" t="s">
        <v>1283</v>
      </c>
      <c r="E1860">
        <v>38</v>
      </c>
      <c r="F1860" t="s">
        <v>1439</v>
      </c>
      <c r="G1860" t="s">
        <v>1388</v>
      </c>
      <c r="H1860" t="s">
        <v>1411</v>
      </c>
      <c r="I1860" s="102">
        <v>0.36805555555555558</v>
      </c>
      <c r="J1860" t="s">
        <v>1434</v>
      </c>
      <c r="K1860" s="102">
        <v>0.54166666666666663</v>
      </c>
      <c r="L1860">
        <v>32</v>
      </c>
      <c r="M1860" t="s">
        <v>1436</v>
      </c>
      <c r="N1860" t="s">
        <v>1532</v>
      </c>
      <c r="O1860" s="102">
        <v>4.1666666666666664E-2</v>
      </c>
      <c r="P1860" t="s">
        <v>1535</v>
      </c>
      <c r="Q1860">
        <v>24</v>
      </c>
      <c r="R1860" t="s">
        <v>1533</v>
      </c>
      <c r="S1860">
        <v>0</v>
      </c>
      <c r="T1860">
        <v>75</v>
      </c>
      <c r="U1860">
        <v>90</v>
      </c>
      <c r="V1860" s="102">
        <v>2.0833333333333332E-2</v>
      </c>
      <c r="W1860">
        <v>56</v>
      </c>
      <c r="X1860" s="102">
        <v>0.89583333333333337</v>
      </c>
      <c r="AB1860" s="77">
        <f t="shared" si="29"/>
        <v>320</v>
      </c>
    </row>
    <row r="1861" spans="1:28" x14ac:dyDescent="0.3">
      <c r="A1861" s="34">
        <v>43499</v>
      </c>
      <c r="B1861">
        <v>1159</v>
      </c>
      <c r="C1861" t="s">
        <v>1282</v>
      </c>
      <c r="D1861" t="s">
        <v>1283</v>
      </c>
      <c r="E1861">
        <v>38</v>
      </c>
      <c r="F1861" t="s">
        <v>1391</v>
      </c>
      <c r="G1861" t="s">
        <v>1396</v>
      </c>
      <c r="H1861" t="s">
        <v>1288</v>
      </c>
      <c r="I1861" s="102">
        <v>0.9375</v>
      </c>
      <c r="J1861" t="s">
        <v>1418</v>
      </c>
      <c r="K1861" s="102">
        <v>0.66666666666666663</v>
      </c>
      <c r="L1861">
        <v>31</v>
      </c>
      <c r="M1861" t="s">
        <v>1296</v>
      </c>
      <c r="N1861" t="s">
        <v>1536</v>
      </c>
      <c r="O1861" s="102">
        <v>0.1388888888888889</v>
      </c>
      <c r="P1861" t="s">
        <v>1537</v>
      </c>
      <c r="Q1861">
        <v>11</v>
      </c>
      <c r="R1861" t="s">
        <v>1535</v>
      </c>
      <c r="S1861">
        <v>0</v>
      </c>
      <c r="T1861">
        <v>84</v>
      </c>
      <c r="U1861">
        <v>91</v>
      </c>
      <c r="V1861" t="s">
        <v>51</v>
      </c>
      <c r="W1861">
        <v>53</v>
      </c>
      <c r="X1861" s="102">
        <v>9.7222222222222224E-2</v>
      </c>
      <c r="AB1861" s="77">
        <f t="shared" si="29"/>
        <v>310</v>
      </c>
    </row>
    <row r="1862" spans="1:28" x14ac:dyDescent="0.3">
      <c r="A1862" s="34">
        <v>43500</v>
      </c>
      <c r="B1862">
        <v>1159</v>
      </c>
      <c r="C1862" t="s">
        <v>1282</v>
      </c>
      <c r="D1862" t="s">
        <v>1283</v>
      </c>
      <c r="E1862">
        <v>38</v>
      </c>
      <c r="F1862" t="s">
        <v>1316</v>
      </c>
      <c r="G1862" t="s">
        <v>1465</v>
      </c>
      <c r="H1862" t="s">
        <v>1285</v>
      </c>
      <c r="I1862" s="102">
        <v>0.21527777777777779</v>
      </c>
      <c r="J1862" t="s">
        <v>1538</v>
      </c>
      <c r="K1862" s="102">
        <v>0.625</v>
      </c>
      <c r="L1862">
        <v>0</v>
      </c>
      <c r="M1862" t="s">
        <v>1435</v>
      </c>
      <c r="N1862" t="s">
        <v>1384</v>
      </c>
      <c r="O1862" t="s">
        <v>51</v>
      </c>
      <c r="P1862" t="s">
        <v>1539</v>
      </c>
      <c r="Q1862">
        <v>0</v>
      </c>
      <c r="R1862" t="s">
        <v>1467</v>
      </c>
      <c r="S1862" t="s">
        <v>51</v>
      </c>
      <c r="T1862">
        <v>67</v>
      </c>
      <c r="U1862">
        <v>91</v>
      </c>
      <c r="V1862" s="102">
        <v>6.9444444444444434E-2</v>
      </c>
      <c r="W1862">
        <v>47</v>
      </c>
      <c r="X1862" t="s">
        <v>51</v>
      </c>
      <c r="AB1862" s="77">
        <f t="shared" si="29"/>
        <v>0</v>
      </c>
    </row>
    <row r="1863" spans="1:28" x14ac:dyDescent="0.3">
      <c r="A1863" s="34">
        <v>43501</v>
      </c>
      <c r="B1863">
        <v>1159</v>
      </c>
      <c r="C1863" t="s">
        <v>1282</v>
      </c>
      <c r="D1863" t="s">
        <v>1283</v>
      </c>
      <c r="E1863">
        <v>38</v>
      </c>
      <c r="F1863" t="s">
        <v>1325</v>
      </c>
      <c r="G1863" t="s">
        <v>1308</v>
      </c>
      <c r="H1863" t="s">
        <v>1384</v>
      </c>
      <c r="I1863" s="102">
        <v>0.99930555555555556</v>
      </c>
      <c r="J1863" t="s">
        <v>1390</v>
      </c>
      <c r="K1863" s="102">
        <v>0.4861111111111111</v>
      </c>
      <c r="L1863">
        <v>21</v>
      </c>
      <c r="M1863" t="s">
        <v>1288</v>
      </c>
      <c r="N1863" t="s">
        <v>1289</v>
      </c>
      <c r="O1863" s="102">
        <v>0.27083333333333331</v>
      </c>
      <c r="P1863" t="s">
        <v>1331</v>
      </c>
      <c r="Q1863">
        <v>11</v>
      </c>
      <c r="R1863" t="s">
        <v>1540</v>
      </c>
      <c r="S1863">
        <v>2</v>
      </c>
      <c r="T1863">
        <v>74</v>
      </c>
      <c r="U1863">
        <v>91</v>
      </c>
      <c r="V1863" t="s">
        <v>51</v>
      </c>
      <c r="W1863">
        <v>56</v>
      </c>
      <c r="X1863" s="102">
        <v>0.4861111111111111</v>
      </c>
      <c r="AB1863" s="77">
        <f t="shared" si="29"/>
        <v>210</v>
      </c>
    </row>
    <row r="1864" spans="1:28" x14ac:dyDescent="0.3">
      <c r="A1864" s="34">
        <v>43502</v>
      </c>
      <c r="B1864">
        <v>1159</v>
      </c>
      <c r="C1864" t="s">
        <v>1282</v>
      </c>
      <c r="D1864" t="s">
        <v>1283</v>
      </c>
      <c r="E1864">
        <v>38</v>
      </c>
      <c r="F1864" t="s">
        <v>1489</v>
      </c>
      <c r="G1864" t="s">
        <v>1308</v>
      </c>
      <c r="H1864" t="s">
        <v>1541</v>
      </c>
      <c r="I1864" s="102">
        <v>0.22916666666666666</v>
      </c>
      <c r="J1864" t="s">
        <v>1371</v>
      </c>
      <c r="K1864" s="102">
        <v>0.49305555555555558</v>
      </c>
      <c r="L1864">
        <v>28</v>
      </c>
      <c r="M1864" t="s">
        <v>1396</v>
      </c>
      <c r="N1864" t="s">
        <v>1322</v>
      </c>
      <c r="O1864" s="102">
        <v>0.45833333333333331</v>
      </c>
      <c r="P1864" t="s">
        <v>1542</v>
      </c>
      <c r="Q1864">
        <v>0</v>
      </c>
      <c r="R1864" t="s">
        <v>1543</v>
      </c>
      <c r="S1864">
        <v>16</v>
      </c>
      <c r="T1864">
        <v>89</v>
      </c>
      <c r="U1864">
        <v>92</v>
      </c>
      <c r="V1864" t="s">
        <v>51</v>
      </c>
      <c r="W1864">
        <v>78</v>
      </c>
      <c r="X1864" s="102">
        <v>0.4513888888888889</v>
      </c>
      <c r="AB1864" s="77">
        <f t="shared" si="29"/>
        <v>280</v>
      </c>
    </row>
    <row r="1865" spans="1:28" x14ac:dyDescent="0.3">
      <c r="A1865" s="34">
        <v>43503</v>
      </c>
      <c r="B1865">
        <v>1159</v>
      </c>
      <c r="C1865" t="s">
        <v>1282</v>
      </c>
      <c r="D1865" t="s">
        <v>1283</v>
      </c>
      <c r="E1865">
        <v>38</v>
      </c>
      <c r="F1865" t="s">
        <v>1375</v>
      </c>
      <c r="G1865" t="s">
        <v>1308</v>
      </c>
      <c r="H1865" t="s">
        <v>1456</v>
      </c>
      <c r="I1865" s="102">
        <v>0.99930555555555556</v>
      </c>
      <c r="J1865" t="s">
        <v>1304</v>
      </c>
      <c r="K1865" s="102">
        <v>0.5</v>
      </c>
      <c r="L1865">
        <v>32</v>
      </c>
      <c r="M1865" t="s">
        <v>1296</v>
      </c>
      <c r="N1865" t="s">
        <v>1544</v>
      </c>
      <c r="O1865" s="102">
        <v>0.3125</v>
      </c>
      <c r="P1865" t="s">
        <v>1417</v>
      </c>
      <c r="Q1865">
        <v>11</v>
      </c>
      <c r="R1865" t="s">
        <v>1499</v>
      </c>
      <c r="S1865">
        <v>1</v>
      </c>
      <c r="T1865">
        <v>78</v>
      </c>
      <c r="U1865">
        <v>91</v>
      </c>
      <c r="V1865" t="s">
        <v>51</v>
      </c>
      <c r="W1865">
        <v>65</v>
      </c>
      <c r="X1865" s="102">
        <v>0.49305555555555558</v>
      </c>
      <c r="AB1865" s="77">
        <f t="shared" si="29"/>
        <v>320</v>
      </c>
    </row>
    <row r="1866" spans="1:28" x14ac:dyDescent="0.3">
      <c r="A1866" s="34">
        <v>43504</v>
      </c>
      <c r="B1866">
        <v>1159</v>
      </c>
      <c r="C1866" t="s">
        <v>1282</v>
      </c>
      <c r="D1866" t="s">
        <v>1283</v>
      </c>
      <c r="E1866">
        <v>38</v>
      </c>
      <c r="F1866" t="s">
        <v>1339</v>
      </c>
      <c r="G1866" t="s">
        <v>1308</v>
      </c>
      <c r="H1866" t="s">
        <v>1340</v>
      </c>
      <c r="I1866" s="102">
        <v>0.27777777777777779</v>
      </c>
      <c r="J1866" t="s">
        <v>1544</v>
      </c>
      <c r="K1866" s="102">
        <v>0.63888888888888895</v>
      </c>
      <c r="L1866">
        <v>17</v>
      </c>
      <c r="M1866" t="s">
        <v>1358</v>
      </c>
      <c r="N1866" t="s">
        <v>1391</v>
      </c>
      <c r="O1866" s="102">
        <v>0.68055555555555547</v>
      </c>
      <c r="P1866" t="s">
        <v>1487</v>
      </c>
      <c r="Q1866">
        <v>0</v>
      </c>
      <c r="R1866" t="s">
        <v>1545</v>
      </c>
      <c r="S1866">
        <v>17</v>
      </c>
      <c r="T1866">
        <v>79</v>
      </c>
      <c r="U1866">
        <v>92</v>
      </c>
      <c r="V1866" t="s">
        <v>51</v>
      </c>
      <c r="W1866">
        <v>64</v>
      </c>
      <c r="X1866" s="102">
        <v>0.71527777777777779</v>
      </c>
      <c r="AB1866" s="77">
        <f t="shared" si="29"/>
        <v>170</v>
      </c>
    </row>
    <row r="1867" spans="1:28" x14ac:dyDescent="0.3">
      <c r="A1867" s="34">
        <v>43505</v>
      </c>
      <c r="B1867">
        <v>1159</v>
      </c>
      <c r="C1867" t="s">
        <v>1282</v>
      </c>
      <c r="D1867" t="s">
        <v>1283</v>
      </c>
      <c r="E1867">
        <v>38</v>
      </c>
      <c r="F1867" t="s">
        <v>1546</v>
      </c>
      <c r="G1867" t="s">
        <v>1308</v>
      </c>
      <c r="H1867" t="s">
        <v>1327</v>
      </c>
      <c r="I1867" s="102">
        <v>0.33333333333333331</v>
      </c>
      <c r="J1867" t="s">
        <v>1403</v>
      </c>
      <c r="K1867" s="102">
        <v>0.52083333333333337</v>
      </c>
      <c r="L1867">
        <v>24</v>
      </c>
      <c r="M1867" t="s">
        <v>1358</v>
      </c>
      <c r="N1867" t="s">
        <v>1456</v>
      </c>
      <c r="O1867" s="102">
        <v>0.99305555555555547</v>
      </c>
      <c r="P1867" t="s">
        <v>1547</v>
      </c>
      <c r="Q1867">
        <v>5</v>
      </c>
      <c r="R1867" t="s">
        <v>1548</v>
      </c>
      <c r="S1867">
        <v>24</v>
      </c>
      <c r="T1867">
        <v>75</v>
      </c>
      <c r="U1867">
        <v>89</v>
      </c>
      <c r="V1867" s="102">
        <v>0.25694444444444448</v>
      </c>
      <c r="W1867">
        <v>46</v>
      </c>
      <c r="X1867" s="102">
        <v>0.99930555555555556</v>
      </c>
      <c r="AB1867" s="77">
        <f t="shared" si="29"/>
        <v>240</v>
      </c>
    </row>
    <row r="1868" spans="1:28" x14ac:dyDescent="0.3">
      <c r="A1868" s="34">
        <v>43506</v>
      </c>
      <c r="B1868">
        <v>1159</v>
      </c>
      <c r="C1868" t="s">
        <v>1282</v>
      </c>
      <c r="D1868" t="s">
        <v>1283</v>
      </c>
      <c r="E1868">
        <v>38</v>
      </c>
      <c r="F1868" t="s">
        <v>1506</v>
      </c>
      <c r="G1868" t="s">
        <v>1329</v>
      </c>
      <c r="H1868" t="s">
        <v>1322</v>
      </c>
      <c r="I1868" s="102">
        <v>0.99930555555555556</v>
      </c>
      <c r="J1868" t="s">
        <v>1549</v>
      </c>
      <c r="K1868" s="102">
        <v>0.27083333333333331</v>
      </c>
      <c r="L1868">
        <v>31</v>
      </c>
      <c r="M1868" t="s">
        <v>1301</v>
      </c>
      <c r="N1868" t="s">
        <v>1550</v>
      </c>
      <c r="O1868" s="102">
        <v>0.30555555555555552</v>
      </c>
      <c r="P1868" t="s">
        <v>1416</v>
      </c>
      <c r="Q1868">
        <v>24</v>
      </c>
      <c r="R1868" t="s">
        <v>1551</v>
      </c>
      <c r="S1868">
        <v>6</v>
      </c>
      <c r="T1868">
        <v>69</v>
      </c>
      <c r="U1868">
        <v>92</v>
      </c>
      <c r="V1868" s="102">
        <v>0.34722222222222227</v>
      </c>
      <c r="W1868">
        <v>44</v>
      </c>
      <c r="X1868" t="s">
        <v>51</v>
      </c>
      <c r="AB1868" s="77">
        <f t="shared" si="29"/>
        <v>310</v>
      </c>
    </row>
    <row r="1869" spans="1:28" x14ac:dyDescent="0.3">
      <c r="A1869" s="34">
        <v>43507</v>
      </c>
      <c r="B1869">
        <v>1159</v>
      </c>
      <c r="C1869" t="s">
        <v>1282</v>
      </c>
      <c r="D1869" t="s">
        <v>1283</v>
      </c>
      <c r="E1869">
        <v>38</v>
      </c>
      <c r="F1869" t="s">
        <v>1421</v>
      </c>
      <c r="G1869" t="s">
        <v>1308</v>
      </c>
      <c r="H1869" t="s">
        <v>1415</v>
      </c>
      <c r="I1869" s="102">
        <v>0.99930555555555556</v>
      </c>
      <c r="J1869" t="s">
        <v>1552</v>
      </c>
      <c r="K1869" s="102">
        <v>0.53472222222222221</v>
      </c>
      <c r="L1869">
        <v>31</v>
      </c>
      <c r="M1869" t="s">
        <v>1288</v>
      </c>
      <c r="N1869" t="s">
        <v>1380</v>
      </c>
      <c r="O1869" s="102">
        <v>0.20138888888888887</v>
      </c>
      <c r="P1869" t="s">
        <v>1553</v>
      </c>
      <c r="Q1869" t="s">
        <v>51</v>
      </c>
      <c r="R1869" t="s">
        <v>1416</v>
      </c>
      <c r="S1869">
        <v>0</v>
      </c>
      <c r="T1869">
        <v>72</v>
      </c>
      <c r="U1869">
        <v>91</v>
      </c>
      <c r="V1869" t="s">
        <v>51</v>
      </c>
      <c r="W1869">
        <v>62</v>
      </c>
      <c r="X1869" s="102">
        <v>0.53472222222222221</v>
      </c>
      <c r="AB1869" s="77">
        <f t="shared" si="29"/>
        <v>310</v>
      </c>
    </row>
    <row r="1870" spans="1:28" x14ac:dyDescent="0.3">
      <c r="A1870" s="34">
        <v>43508</v>
      </c>
      <c r="B1870">
        <v>1159</v>
      </c>
      <c r="C1870" t="s">
        <v>1282</v>
      </c>
      <c r="D1870" t="s">
        <v>1283</v>
      </c>
      <c r="E1870">
        <v>38</v>
      </c>
      <c r="F1870" t="s">
        <v>1359</v>
      </c>
      <c r="G1870" t="s">
        <v>1308</v>
      </c>
      <c r="H1870" t="s">
        <v>1554</v>
      </c>
      <c r="I1870" s="102">
        <v>0.31944444444444448</v>
      </c>
      <c r="J1870" t="s">
        <v>1325</v>
      </c>
      <c r="K1870" s="102">
        <v>0.57638888888888895</v>
      </c>
      <c r="L1870">
        <v>8</v>
      </c>
      <c r="M1870" t="s">
        <v>1301</v>
      </c>
      <c r="N1870" t="s">
        <v>1284</v>
      </c>
      <c r="O1870" s="102">
        <v>0.63194444444444442</v>
      </c>
      <c r="P1870" t="s">
        <v>1432</v>
      </c>
      <c r="Q1870">
        <v>9</v>
      </c>
      <c r="R1870" t="s">
        <v>1331</v>
      </c>
      <c r="S1870" t="s">
        <v>51</v>
      </c>
      <c r="T1870">
        <v>82</v>
      </c>
      <c r="U1870">
        <v>92</v>
      </c>
      <c r="V1870" t="s">
        <v>51</v>
      </c>
      <c r="W1870">
        <v>65</v>
      </c>
      <c r="X1870" s="102">
        <v>0.44444444444444442</v>
      </c>
      <c r="AB1870" s="77">
        <f t="shared" si="29"/>
        <v>80</v>
      </c>
    </row>
    <row r="1871" spans="1:28" x14ac:dyDescent="0.3">
      <c r="A1871" s="34">
        <v>43509</v>
      </c>
      <c r="B1871">
        <v>1159</v>
      </c>
      <c r="C1871" t="s">
        <v>1282</v>
      </c>
      <c r="D1871" t="s">
        <v>1283</v>
      </c>
      <c r="E1871">
        <v>38</v>
      </c>
      <c r="F1871" t="s">
        <v>1327</v>
      </c>
      <c r="G1871" t="s">
        <v>1308</v>
      </c>
      <c r="H1871" t="s">
        <v>1427</v>
      </c>
      <c r="I1871" s="102">
        <v>0.29166666666666669</v>
      </c>
      <c r="J1871" t="s">
        <v>1325</v>
      </c>
      <c r="K1871" s="102">
        <v>0.45833333333333331</v>
      </c>
      <c r="L1871">
        <v>0</v>
      </c>
      <c r="M1871" t="s">
        <v>1335</v>
      </c>
      <c r="N1871" t="s">
        <v>1340</v>
      </c>
      <c r="O1871" t="s">
        <v>51</v>
      </c>
      <c r="P1871" t="s">
        <v>1555</v>
      </c>
      <c r="Q1871">
        <v>0</v>
      </c>
      <c r="R1871" t="s">
        <v>1540</v>
      </c>
      <c r="S1871" t="s">
        <v>51</v>
      </c>
      <c r="T1871">
        <v>81</v>
      </c>
      <c r="U1871">
        <v>92</v>
      </c>
      <c r="V1871" t="s">
        <v>51</v>
      </c>
      <c r="W1871">
        <v>58</v>
      </c>
      <c r="X1871" s="102">
        <v>0.4513888888888889</v>
      </c>
      <c r="AB1871" s="77">
        <f t="shared" si="29"/>
        <v>0</v>
      </c>
    </row>
    <row r="1872" spans="1:28" x14ac:dyDescent="0.3">
      <c r="A1872" s="34">
        <v>43510</v>
      </c>
      <c r="B1872">
        <v>1159</v>
      </c>
      <c r="C1872" t="s">
        <v>1282</v>
      </c>
      <c r="D1872" t="s">
        <v>1283</v>
      </c>
      <c r="E1872">
        <v>38</v>
      </c>
      <c r="F1872" t="s">
        <v>1410</v>
      </c>
      <c r="G1872" t="s">
        <v>1308</v>
      </c>
      <c r="H1872" t="s">
        <v>1396</v>
      </c>
      <c r="I1872" s="102">
        <v>0.28472222222222221</v>
      </c>
      <c r="J1872" t="s">
        <v>1556</v>
      </c>
      <c r="K1872" s="102">
        <v>0.67361111111111116</v>
      </c>
      <c r="L1872">
        <v>22</v>
      </c>
      <c r="M1872" t="s">
        <v>1288</v>
      </c>
      <c r="N1872" t="s">
        <v>1289</v>
      </c>
      <c r="O1872" s="102">
        <v>0.18055555555555555</v>
      </c>
      <c r="P1872" t="s">
        <v>1557</v>
      </c>
      <c r="Q1872">
        <v>1</v>
      </c>
      <c r="R1872" t="s">
        <v>1558</v>
      </c>
      <c r="S1872">
        <v>23</v>
      </c>
      <c r="T1872">
        <v>73</v>
      </c>
      <c r="U1872">
        <v>89</v>
      </c>
      <c r="V1872" s="102">
        <v>1.3888888888888888E-2</v>
      </c>
      <c r="W1872">
        <v>55</v>
      </c>
      <c r="X1872" s="102">
        <v>0.72222222222222221</v>
      </c>
      <c r="AB1872" s="77">
        <f t="shared" si="29"/>
        <v>220</v>
      </c>
    </row>
    <row r="1873" spans="1:28" x14ac:dyDescent="0.3">
      <c r="A1873" s="34">
        <v>43511</v>
      </c>
      <c r="B1873">
        <v>1159</v>
      </c>
      <c r="C1873" t="s">
        <v>1282</v>
      </c>
      <c r="D1873" t="s">
        <v>1283</v>
      </c>
      <c r="E1873">
        <v>38</v>
      </c>
      <c r="F1873" t="s">
        <v>1319</v>
      </c>
      <c r="G1873" t="s">
        <v>1308</v>
      </c>
      <c r="H1873" t="s">
        <v>1376</v>
      </c>
      <c r="I1873" s="102">
        <v>0.1875</v>
      </c>
      <c r="J1873" t="s">
        <v>1536</v>
      </c>
      <c r="K1873" s="102">
        <v>0.5625</v>
      </c>
      <c r="L1873">
        <v>21</v>
      </c>
      <c r="M1873" t="s">
        <v>1335</v>
      </c>
      <c r="N1873" t="s">
        <v>1297</v>
      </c>
      <c r="O1873" s="102">
        <v>0.24305555555555555</v>
      </c>
      <c r="P1873" t="s">
        <v>1559</v>
      </c>
      <c r="Q1873" t="s">
        <v>51</v>
      </c>
      <c r="R1873" t="s">
        <v>1560</v>
      </c>
      <c r="S1873">
        <v>0</v>
      </c>
      <c r="T1873">
        <v>55</v>
      </c>
      <c r="U1873">
        <v>84</v>
      </c>
      <c r="V1873" s="102">
        <v>0.97916666666666663</v>
      </c>
      <c r="W1873">
        <v>43</v>
      </c>
      <c r="X1873" s="102">
        <v>0.55555555555555558</v>
      </c>
      <c r="AB1873" s="77">
        <f t="shared" si="29"/>
        <v>210</v>
      </c>
    </row>
    <row r="1874" spans="1:28" x14ac:dyDescent="0.3">
      <c r="A1874" s="34">
        <v>43512</v>
      </c>
      <c r="B1874">
        <v>1159</v>
      </c>
      <c r="C1874" t="s">
        <v>1282</v>
      </c>
      <c r="D1874" t="s">
        <v>1283</v>
      </c>
      <c r="E1874">
        <v>38</v>
      </c>
      <c r="F1874" t="s">
        <v>1314</v>
      </c>
      <c r="G1874" t="s">
        <v>1308</v>
      </c>
      <c r="H1874" t="s">
        <v>1561</v>
      </c>
      <c r="I1874" s="102">
        <v>0.25694444444444448</v>
      </c>
      <c r="J1874" t="s">
        <v>1321</v>
      </c>
      <c r="K1874" s="102">
        <v>0.65277777777777779</v>
      </c>
      <c r="L1874">
        <v>22</v>
      </c>
      <c r="M1874" t="s">
        <v>1396</v>
      </c>
      <c r="N1874" t="s">
        <v>1341</v>
      </c>
      <c r="O1874" s="102">
        <v>0.33333333333333331</v>
      </c>
      <c r="P1874" t="s">
        <v>1562</v>
      </c>
      <c r="Q1874">
        <v>0</v>
      </c>
      <c r="R1874" t="s">
        <v>1525</v>
      </c>
      <c r="S1874">
        <v>18</v>
      </c>
      <c r="T1874">
        <v>75</v>
      </c>
      <c r="U1874">
        <v>88</v>
      </c>
      <c r="V1874" s="102">
        <v>0.17361111111111113</v>
      </c>
      <c r="W1874">
        <v>52</v>
      </c>
      <c r="X1874" s="102">
        <v>0.63888888888888895</v>
      </c>
      <c r="AB1874" s="77">
        <f t="shared" si="29"/>
        <v>220</v>
      </c>
    </row>
    <row r="1875" spans="1:28" x14ac:dyDescent="0.3">
      <c r="A1875" s="34">
        <v>43513</v>
      </c>
      <c r="B1875">
        <v>1159</v>
      </c>
      <c r="C1875" t="s">
        <v>1282</v>
      </c>
      <c r="D1875" t="s">
        <v>1283</v>
      </c>
      <c r="E1875">
        <v>38</v>
      </c>
      <c r="F1875" t="s">
        <v>1383</v>
      </c>
      <c r="G1875" t="s">
        <v>1308</v>
      </c>
      <c r="H1875" t="s">
        <v>1453</v>
      </c>
      <c r="I1875" s="102">
        <v>0.31944444444444448</v>
      </c>
      <c r="J1875" t="s">
        <v>1563</v>
      </c>
      <c r="K1875" s="102">
        <v>0.63888888888888895</v>
      </c>
      <c r="L1875">
        <v>29</v>
      </c>
      <c r="M1875" t="s">
        <v>1329</v>
      </c>
      <c r="N1875" t="s">
        <v>1322</v>
      </c>
      <c r="O1875" s="102">
        <v>0.73611111111111116</v>
      </c>
      <c r="P1875" t="s">
        <v>1564</v>
      </c>
      <c r="Q1875">
        <v>2</v>
      </c>
      <c r="R1875" t="s">
        <v>1565</v>
      </c>
      <c r="S1875">
        <v>17</v>
      </c>
      <c r="T1875">
        <v>78</v>
      </c>
      <c r="U1875">
        <v>91</v>
      </c>
      <c r="V1875" t="s">
        <v>51</v>
      </c>
      <c r="W1875">
        <v>49</v>
      </c>
      <c r="X1875" s="102">
        <v>0.63194444444444442</v>
      </c>
      <c r="AB1875" s="77">
        <f t="shared" si="29"/>
        <v>290</v>
      </c>
    </row>
    <row r="1876" spans="1:28" x14ac:dyDescent="0.3">
      <c r="A1876" s="34">
        <v>43514</v>
      </c>
      <c r="B1876">
        <v>1159</v>
      </c>
      <c r="C1876" t="s">
        <v>1282</v>
      </c>
      <c r="D1876" t="s">
        <v>1283</v>
      </c>
      <c r="E1876">
        <v>38</v>
      </c>
      <c r="F1876" t="s">
        <v>1440</v>
      </c>
      <c r="G1876" t="s">
        <v>1556</v>
      </c>
      <c r="H1876" t="s">
        <v>1359</v>
      </c>
      <c r="I1876" s="102">
        <v>0.99930555555555556</v>
      </c>
      <c r="J1876" t="s">
        <v>1552</v>
      </c>
      <c r="K1876" s="102">
        <v>0.52777777777777779</v>
      </c>
      <c r="L1876">
        <v>32</v>
      </c>
      <c r="M1876" t="s">
        <v>1301</v>
      </c>
      <c r="N1876" t="s">
        <v>1333</v>
      </c>
      <c r="O1876" s="102">
        <v>0.74305555555555547</v>
      </c>
      <c r="P1876" t="s">
        <v>1566</v>
      </c>
      <c r="Q1876" t="s">
        <v>51</v>
      </c>
      <c r="R1876" t="s">
        <v>1567</v>
      </c>
      <c r="S1876">
        <v>0</v>
      </c>
      <c r="T1876">
        <v>92</v>
      </c>
      <c r="U1876">
        <v>95</v>
      </c>
      <c r="V1876" s="102">
        <v>0.75</v>
      </c>
      <c r="W1876">
        <v>85</v>
      </c>
      <c r="X1876" s="102">
        <v>0.3611111111111111</v>
      </c>
      <c r="AB1876" s="77">
        <f t="shared" si="29"/>
        <v>320</v>
      </c>
    </row>
    <row r="1877" spans="1:28" x14ac:dyDescent="0.3">
      <c r="A1877" s="34">
        <v>43515</v>
      </c>
      <c r="B1877">
        <v>1159</v>
      </c>
      <c r="C1877" t="s">
        <v>1282</v>
      </c>
      <c r="D1877" t="s">
        <v>1283</v>
      </c>
      <c r="E1877">
        <v>38</v>
      </c>
      <c r="F1877" t="s">
        <v>1418</v>
      </c>
      <c r="G1877" t="s">
        <v>1308</v>
      </c>
      <c r="H1877" t="s">
        <v>1388</v>
      </c>
      <c r="I1877" s="102">
        <v>0.10416666666666667</v>
      </c>
      <c r="J1877" t="s">
        <v>1422</v>
      </c>
      <c r="K1877" s="102">
        <v>0.61111111111111105</v>
      </c>
      <c r="L1877">
        <v>7</v>
      </c>
      <c r="M1877" t="s">
        <v>1326</v>
      </c>
      <c r="N1877" t="s">
        <v>1440</v>
      </c>
      <c r="O1877" s="102">
        <v>0.56944444444444442</v>
      </c>
      <c r="P1877" t="s">
        <v>1566</v>
      </c>
      <c r="Q1877" t="s">
        <v>51</v>
      </c>
      <c r="R1877" t="s">
        <v>1568</v>
      </c>
      <c r="S1877">
        <v>17</v>
      </c>
      <c r="T1877">
        <v>88</v>
      </c>
      <c r="U1877">
        <v>93</v>
      </c>
      <c r="V1877" t="s">
        <v>51</v>
      </c>
      <c r="W1877">
        <v>78</v>
      </c>
      <c r="X1877" s="102">
        <v>0.4861111111111111</v>
      </c>
      <c r="AB1877" s="77">
        <f t="shared" si="29"/>
        <v>70</v>
      </c>
    </row>
    <row r="1878" spans="1:28" x14ac:dyDescent="0.3">
      <c r="A1878" s="34">
        <v>43516</v>
      </c>
      <c r="B1878">
        <v>1159</v>
      </c>
      <c r="C1878" t="s">
        <v>1282</v>
      </c>
      <c r="D1878" t="s">
        <v>1283</v>
      </c>
      <c r="E1878">
        <v>38</v>
      </c>
      <c r="F1878" t="s">
        <v>1344</v>
      </c>
      <c r="G1878" t="s">
        <v>1308</v>
      </c>
      <c r="H1878" t="s">
        <v>1443</v>
      </c>
      <c r="I1878" s="102">
        <v>0.31944444444444448</v>
      </c>
      <c r="J1878" t="s">
        <v>1292</v>
      </c>
      <c r="K1878" s="102">
        <v>0.67361111111111116</v>
      </c>
      <c r="L1878">
        <v>20</v>
      </c>
      <c r="M1878" t="s">
        <v>1296</v>
      </c>
      <c r="N1878" t="s">
        <v>1310</v>
      </c>
      <c r="O1878" s="102">
        <v>0.34722222222222227</v>
      </c>
      <c r="P1878" t="s">
        <v>1569</v>
      </c>
      <c r="Q1878">
        <v>24</v>
      </c>
      <c r="R1878" t="s">
        <v>1564</v>
      </c>
      <c r="S1878">
        <v>4</v>
      </c>
      <c r="T1878">
        <v>89</v>
      </c>
      <c r="U1878">
        <v>92</v>
      </c>
      <c r="V1878" t="s">
        <v>51</v>
      </c>
      <c r="W1878">
        <v>78</v>
      </c>
      <c r="X1878" s="102">
        <v>0.44444444444444442</v>
      </c>
      <c r="AB1878" s="77">
        <f t="shared" si="29"/>
        <v>200</v>
      </c>
    </row>
    <row r="1879" spans="1:28" x14ac:dyDescent="0.3">
      <c r="A1879" s="34">
        <v>43517</v>
      </c>
      <c r="B1879">
        <v>1159</v>
      </c>
      <c r="C1879" t="s">
        <v>1282</v>
      </c>
      <c r="D1879" t="s">
        <v>1283</v>
      </c>
      <c r="E1879">
        <v>38</v>
      </c>
      <c r="F1879" t="s">
        <v>1294</v>
      </c>
      <c r="G1879" t="s">
        <v>1308</v>
      </c>
      <c r="H1879" t="s">
        <v>1415</v>
      </c>
      <c r="I1879" s="102">
        <v>0.22916666666666666</v>
      </c>
      <c r="J1879" t="s">
        <v>1386</v>
      </c>
      <c r="K1879" s="102">
        <v>0.68055555555555547</v>
      </c>
      <c r="L1879">
        <v>22</v>
      </c>
      <c r="M1879" t="s">
        <v>1288</v>
      </c>
      <c r="N1879" t="s">
        <v>1391</v>
      </c>
      <c r="O1879" s="102">
        <v>0.22916666666666666</v>
      </c>
      <c r="P1879" t="s">
        <v>1409</v>
      </c>
      <c r="Q1879">
        <v>24</v>
      </c>
      <c r="R1879" t="s">
        <v>1566</v>
      </c>
      <c r="S1879">
        <v>5</v>
      </c>
      <c r="T1879">
        <v>72</v>
      </c>
      <c r="U1879">
        <v>91</v>
      </c>
      <c r="V1879" t="s">
        <v>51</v>
      </c>
      <c r="W1879">
        <v>49</v>
      </c>
      <c r="X1879" s="102">
        <v>0.64583333333333337</v>
      </c>
      <c r="AB1879" s="77">
        <f t="shared" si="29"/>
        <v>220</v>
      </c>
    </row>
    <row r="1880" spans="1:28" x14ac:dyDescent="0.3">
      <c r="A1880" s="34">
        <v>43518</v>
      </c>
      <c r="B1880">
        <v>1159</v>
      </c>
      <c r="C1880" t="s">
        <v>1282</v>
      </c>
      <c r="D1880" t="s">
        <v>1283</v>
      </c>
      <c r="E1880">
        <v>38</v>
      </c>
      <c r="F1880" t="s">
        <v>1521</v>
      </c>
      <c r="G1880" t="s">
        <v>1308</v>
      </c>
      <c r="H1880" t="s">
        <v>1456</v>
      </c>
      <c r="I1880" s="102">
        <v>4.1666666666666664E-2</v>
      </c>
      <c r="J1880" t="s">
        <v>1385</v>
      </c>
      <c r="K1880" s="102">
        <v>0.44444444444444442</v>
      </c>
      <c r="L1880">
        <v>21</v>
      </c>
      <c r="M1880" t="s">
        <v>1296</v>
      </c>
      <c r="N1880" t="s">
        <v>1384</v>
      </c>
      <c r="O1880" s="102">
        <v>0.31944444444444448</v>
      </c>
      <c r="P1880" t="s">
        <v>1570</v>
      </c>
      <c r="Q1880">
        <v>8</v>
      </c>
      <c r="R1880" t="s">
        <v>1562</v>
      </c>
      <c r="S1880">
        <v>21</v>
      </c>
      <c r="T1880">
        <v>69</v>
      </c>
      <c r="U1880">
        <v>86</v>
      </c>
      <c r="V1880" s="102">
        <v>0.92361111111111116</v>
      </c>
      <c r="W1880">
        <v>44</v>
      </c>
      <c r="X1880" s="102">
        <v>0.47916666666666669</v>
      </c>
      <c r="AB1880" s="77">
        <f t="shared" si="29"/>
        <v>210</v>
      </c>
    </row>
    <row r="1881" spans="1:28" x14ac:dyDescent="0.3">
      <c r="A1881" s="34">
        <v>43519</v>
      </c>
      <c r="B1881">
        <v>1159</v>
      </c>
      <c r="C1881" t="s">
        <v>1282</v>
      </c>
      <c r="D1881" t="s">
        <v>1283</v>
      </c>
      <c r="E1881">
        <v>38</v>
      </c>
      <c r="F1881" t="s">
        <v>1371</v>
      </c>
      <c r="G1881" t="s">
        <v>1308</v>
      </c>
      <c r="H1881" t="s">
        <v>1320</v>
      </c>
      <c r="I1881" s="102">
        <v>0.15972222222222224</v>
      </c>
      <c r="J1881" t="s">
        <v>1571</v>
      </c>
      <c r="K1881" s="102">
        <v>0.61805555555555558</v>
      </c>
      <c r="L1881">
        <v>27</v>
      </c>
      <c r="M1881" t="s">
        <v>1296</v>
      </c>
      <c r="N1881" t="s">
        <v>1336</v>
      </c>
      <c r="O1881" s="102">
        <v>0.33333333333333331</v>
      </c>
      <c r="P1881" t="s">
        <v>1572</v>
      </c>
      <c r="Q1881">
        <v>21</v>
      </c>
      <c r="R1881" t="s">
        <v>1573</v>
      </c>
      <c r="S1881">
        <v>0</v>
      </c>
      <c r="T1881">
        <v>65</v>
      </c>
      <c r="U1881">
        <v>88</v>
      </c>
      <c r="V1881" s="102">
        <v>0.90972222222222221</v>
      </c>
      <c r="W1881">
        <v>45</v>
      </c>
      <c r="X1881" s="102">
        <v>0.34722222222222227</v>
      </c>
      <c r="AB1881" s="77">
        <f t="shared" si="29"/>
        <v>270</v>
      </c>
    </row>
    <row r="1882" spans="1:28" x14ac:dyDescent="0.3">
      <c r="A1882" s="34">
        <v>43520</v>
      </c>
      <c r="B1882">
        <v>1159</v>
      </c>
      <c r="C1882" t="s">
        <v>1282</v>
      </c>
      <c r="D1882" t="s">
        <v>1283</v>
      </c>
      <c r="E1882">
        <v>38</v>
      </c>
      <c r="F1882" t="s">
        <v>1428</v>
      </c>
      <c r="G1882" t="s">
        <v>1308</v>
      </c>
      <c r="H1882" t="s">
        <v>1407</v>
      </c>
      <c r="I1882" s="102">
        <v>0.30555555555555552</v>
      </c>
      <c r="J1882" t="s">
        <v>1574</v>
      </c>
      <c r="K1882" s="102">
        <v>0.53472222222222221</v>
      </c>
      <c r="L1882">
        <v>28</v>
      </c>
      <c r="M1882" t="s">
        <v>1288</v>
      </c>
      <c r="N1882" t="s">
        <v>1322</v>
      </c>
      <c r="O1882" s="102">
        <v>0.47222222222222227</v>
      </c>
      <c r="P1882" t="s">
        <v>1447</v>
      </c>
      <c r="Q1882">
        <v>12</v>
      </c>
      <c r="R1882" t="s">
        <v>1570</v>
      </c>
      <c r="S1882">
        <v>6</v>
      </c>
      <c r="T1882">
        <v>86</v>
      </c>
      <c r="U1882">
        <v>92</v>
      </c>
      <c r="V1882" t="s">
        <v>51</v>
      </c>
      <c r="W1882">
        <v>68</v>
      </c>
      <c r="X1882" s="102">
        <v>0.46527777777777773</v>
      </c>
      <c r="AB1882" s="77">
        <f t="shared" si="29"/>
        <v>280</v>
      </c>
    </row>
    <row r="1883" spans="1:28" x14ac:dyDescent="0.3">
      <c r="A1883" s="34">
        <v>43521</v>
      </c>
      <c r="B1883">
        <v>1159</v>
      </c>
      <c r="C1883" t="s">
        <v>1282</v>
      </c>
      <c r="D1883" t="s">
        <v>1283</v>
      </c>
      <c r="E1883">
        <v>38</v>
      </c>
      <c r="F1883" t="s">
        <v>1410</v>
      </c>
      <c r="G1883" t="s">
        <v>1465</v>
      </c>
      <c r="H1883" t="s">
        <v>1345</v>
      </c>
      <c r="I1883" s="102">
        <v>0.29166666666666669</v>
      </c>
      <c r="J1883" t="s">
        <v>1383</v>
      </c>
      <c r="K1883" s="102">
        <v>0.61805555555555558</v>
      </c>
      <c r="L1883">
        <v>22</v>
      </c>
      <c r="M1883" t="s">
        <v>1288</v>
      </c>
      <c r="N1883" t="s">
        <v>1561</v>
      </c>
      <c r="O1883" s="102">
        <v>1.3888888888888888E-2</v>
      </c>
      <c r="P1883" t="s">
        <v>1575</v>
      </c>
      <c r="Q1883">
        <v>10</v>
      </c>
      <c r="R1883" t="s">
        <v>1576</v>
      </c>
      <c r="S1883">
        <v>24</v>
      </c>
      <c r="T1883">
        <v>91</v>
      </c>
      <c r="U1883">
        <v>94</v>
      </c>
      <c r="V1883" s="102">
        <v>0.79166666666666663</v>
      </c>
      <c r="W1883">
        <v>84</v>
      </c>
      <c r="X1883" t="s">
        <v>51</v>
      </c>
      <c r="AB1883" s="77">
        <f t="shared" si="29"/>
        <v>220</v>
      </c>
    </row>
    <row r="1884" spans="1:28" x14ac:dyDescent="0.3">
      <c r="A1884" s="34">
        <v>43522</v>
      </c>
      <c r="B1884">
        <v>1159</v>
      </c>
      <c r="C1884" t="s">
        <v>1282</v>
      </c>
      <c r="D1884" t="s">
        <v>1283</v>
      </c>
      <c r="E1884">
        <v>38</v>
      </c>
      <c r="F1884" t="s">
        <v>1351</v>
      </c>
      <c r="G1884" t="s">
        <v>1308</v>
      </c>
      <c r="H1884" t="s">
        <v>1561</v>
      </c>
      <c r="I1884" s="102">
        <v>0.29166666666666669</v>
      </c>
      <c r="J1884" t="s">
        <v>1577</v>
      </c>
      <c r="K1884" s="102">
        <v>0.65277777777777779</v>
      </c>
      <c r="L1884">
        <v>30</v>
      </c>
      <c r="M1884" t="s">
        <v>1296</v>
      </c>
      <c r="N1884" t="s">
        <v>1297</v>
      </c>
      <c r="O1884" s="102">
        <v>0.57638888888888895</v>
      </c>
      <c r="P1884" t="s">
        <v>1578</v>
      </c>
      <c r="Q1884">
        <v>1</v>
      </c>
      <c r="R1884" t="s">
        <v>1579</v>
      </c>
      <c r="S1884">
        <v>24</v>
      </c>
      <c r="T1884">
        <v>90</v>
      </c>
      <c r="U1884">
        <v>94</v>
      </c>
      <c r="V1884" s="102">
        <v>0.3125</v>
      </c>
      <c r="W1884">
        <v>71</v>
      </c>
      <c r="X1884" s="102">
        <v>0.99930555555555556</v>
      </c>
      <c r="AB1884" s="77">
        <f t="shared" si="29"/>
        <v>300</v>
      </c>
    </row>
    <row r="1885" spans="1:28" x14ac:dyDescent="0.3">
      <c r="A1885" s="34">
        <v>43523</v>
      </c>
      <c r="B1885">
        <v>1159</v>
      </c>
      <c r="C1885" t="s">
        <v>1282</v>
      </c>
      <c r="D1885" t="s">
        <v>1283</v>
      </c>
      <c r="E1885">
        <v>38</v>
      </c>
      <c r="F1885" t="s">
        <v>1419</v>
      </c>
      <c r="G1885" t="s">
        <v>1308</v>
      </c>
      <c r="H1885" t="s">
        <v>1316</v>
      </c>
      <c r="I1885" s="102">
        <v>0.29166666666666669</v>
      </c>
      <c r="J1885" t="s">
        <v>1563</v>
      </c>
      <c r="K1885" s="102">
        <v>0.4375</v>
      </c>
      <c r="L1885">
        <v>29</v>
      </c>
      <c r="M1885" t="s">
        <v>1561</v>
      </c>
      <c r="N1885" t="s">
        <v>1333</v>
      </c>
      <c r="O1885" s="102">
        <v>0.5625</v>
      </c>
      <c r="P1885" t="s">
        <v>1580</v>
      </c>
      <c r="Q1885">
        <v>23</v>
      </c>
      <c r="R1885" t="s">
        <v>1311</v>
      </c>
      <c r="S1885">
        <v>4</v>
      </c>
      <c r="T1885">
        <v>60</v>
      </c>
      <c r="U1885">
        <v>84</v>
      </c>
      <c r="V1885" s="102">
        <v>0.97916666666666663</v>
      </c>
      <c r="W1885">
        <v>41</v>
      </c>
      <c r="X1885" s="102">
        <v>0.46527777777777773</v>
      </c>
      <c r="AB1885" s="77">
        <f t="shared" si="29"/>
        <v>290</v>
      </c>
    </row>
    <row r="1886" spans="1:28" x14ac:dyDescent="0.3">
      <c r="A1886" s="34">
        <v>43524</v>
      </c>
      <c r="B1886">
        <v>1159</v>
      </c>
      <c r="C1886" t="s">
        <v>1282</v>
      </c>
      <c r="D1886" t="s">
        <v>1283</v>
      </c>
      <c r="E1886">
        <v>38</v>
      </c>
      <c r="F1886" t="s">
        <v>1510</v>
      </c>
      <c r="G1886" t="s">
        <v>1308</v>
      </c>
      <c r="H1886" t="s">
        <v>1464</v>
      </c>
      <c r="I1886" s="102">
        <v>0.24305555555555555</v>
      </c>
      <c r="J1886" t="s">
        <v>1346</v>
      </c>
      <c r="K1886" s="102">
        <v>0.63194444444444442</v>
      </c>
      <c r="L1886">
        <v>30</v>
      </c>
      <c r="M1886" t="s">
        <v>1288</v>
      </c>
      <c r="N1886" t="s">
        <v>1359</v>
      </c>
      <c r="O1886" s="102">
        <v>0.45833333333333331</v>
      </c>
      <c r="P1886" t="s">
        <v>1438</v>
      </c>
      <c r="Q1886">
        <v>11</v>
      </c>
      <c r="R1886" t="s">
        <v>1412</v>
      </c>
      <c r="S1886">
        <v>24</v>
      </c>
      <c r="T1886">
        <v>79</v>
      </c>
      <c r="U1886">
        <v>90</v>
      </c>
      <c r="V1886" t="s">
        <v>51</v>
      </c>
      <c r="W1886">
        <v>69</v>
      </c>
      <c r="X1886" s="102">
        <v>0.75694444444444453</v>
      </c>
      <c r="AB1886" s="77">
        <f t="shared" si="29"/>
        <v>300</v>
      </c>
    </row>
    <row r="1887" spans="1:28" x14ac:dyDescent="0.3">
      <c r="A1887" s="34">
        <v>43525</v>
      </c>
      <c r="B1887">
        <v>1159</v>
      </c>
      <c r="C1887" t="s">
        <v>1282</v>
      </c>
      <c r="D1887" t="s">
        <v>1283</v>
      </c>
      <c r="E1887">
        <v>38</v>
      </c>
      <c r="F1887" t="s">
        <v>1339</v>
      </c>
      <c r="G1887" t="s">
        <v>1308</v>
      </c>
      <c r="H1887" t="s">
        <v>1561</v>
      </c>
      <c r="I1887" s="102">
        <v>0.28472222222222221</v>
      </c>
      <c r="J1887" t="s">
        <v>1346</v>
      </c>
      <c r="K1887" s="102">
        <v>0.625</v>
      </c>
      <c r="L1887">
        <v>0</v>
      </c>
      <c r="M1887" t="s">
        <v>1296</v>
      </c>
      <c r="N1887" t="s">
        <v>1404</v>
      </c>
      <c r="O1887" t="s">
        <v>51</v>
      </c>
      <c r="P1887" t="s">
        <v>1405</v>
      </c>
      <c r="Q1887">
        <v>0</v>
      </c>
      <c r="R1887" t="s">
        <v>1581</v>
      </c>
      <c r="S1887">
        <v>18</v>
      </c>
      <c r="T1887">
        <v>86</v>
      </c>
      <c r="U1887">
        <v>93</v>
      </c>
      <c r="V1887" t="s">
        <v>51</v>
      </c>
      <c r="W1887">
        <v>68</v>
      </c>
      <c r="X1887" s="102">
        <v>0.43055555555555558</v>
      </c>
      <c r="AB1887" s="77">
        <f t="shared" si="29"/>
        <v>0</v>
      </c>
    </row>
    <row r="1888" spans="1:28" x14ac:dyDescent="0.3">
      <c r="A1888" s="34">
        <v>43526</v>
      </c>
      <c r="B1888">
        <v>1159</v>
      </c>
      <c r="C1888" t="s">
        <v>1282</v>
      </c>
      <c r="D1888" t="s">
        <v>1283</v>
      </c>
      <c r="E1888">
        <v>38</v>
      </c>
      <c r="F1888" t="s">
        <v>1383</v>
      </c>
      <c r="G1888" t="s">
        <v>1308</v>
      </c>
      <c r="H1888" t="s">
        <v>1582</v>
      </c>
      <c r="I1888" s="102">
        <v>0.25</v>
      </c>
      <c r="J1888" t="s">
        <v>1583</v>
      </c>
      <c r="K1888" s="102">
        <v>0.66666666666666663</v>
      </c>
      <c r="L1888">
        <v>20</v>
      </c>
      <c r="M1888" t="s">
        <v>1335</v>
      </c>
      <c r="N1888" t="s">
        <v>1404</v>
      </c>
      <c r="O1888" s="102">
        <v>0.30555555555555552</v>
      </c>
      <c r="P1888" t="s">
        <v>1397</v>
      </c>
      <c r="Q1888">
        <v>12</v>
      </c>
      <c r="R1888" t="s">
        <v>1511</v>
      </c>
      <c r="S1888">
        <v>24</v>
      </c>
      <c r="T1888">
        <v>65</v>
      </c>
      <c r="U1888">
        <v>91</v>
      </c>
      <c r="V1888" t="s">
        <v>51</v>
      </c>
      <c r="W1888">
        <v>51</v>
      </c>
      <c r="X1888" s="102">
        <v>0.68055555555555547</v>
      </c>
      <c r="AB1888" s="77">
        <f t="shared" si="29"/>
        <v>200</v>
      </c>
    </row>
    <row r="1889" spans="1:28" x14ac:dyDescent="0.3">
      <c r="A1889" s="34">
        <v>43527</v>
      </c>
      <c r="B1889">
        <v>1159</v>
      </c>
      <c r="C1889" t="s">
        <v>1282</v>
      </c>
      <c r="D1889" t="s">
        <v>1283</v>
      </c>
      <c r="E1889">
        <v>38</v>
      </c>
      <c r="F1889" t="s">
        <v>1300</v>
      </c>
      <c r="G1889" t="s">
        <v>1465</v>
      </c>
      <c r="H1889" t="s">
        <v>1439</v>
      </c>
      <c r="I1889" s="102">
        <v>0.11805555555555557</v>
      </c>
      <c r="J1889" t="s">
        <v>1584</v>
      </c>
      <c r="K1889" s="102">
        <v>0.77083333333333337</v>
      </c>
      <c r="L1889">
        <v>31</v>
      </c>
      <c r="M1889" t="s">
        <v>1431</v>
      </c>
      <c r="N1889" t="s">
        <v>1368</v>
      </c>
      <c r="O1889" s="102">
        <v>0.9375</v>
      </c>
      <c r="P1889" t="s">
        <v>1511</v>
      </c>
      <c r="Q1889">
        <v>0</v>
      </c>
      <c r="R1889" t="s">
        <v>1585</v>
      </c>
      <c r="S1889">
        <v>18</v>
      </c>
      <c r="T1889">
        <v>68</v>
      </c>
      <c r="U1889">
        <v>90</v>
      </c>
      <c r="V1889" s="102">
        <v>0.55555555555555558</v>
      </c>
      <c r="W1889">
        <v>23</v>
      </c>
      <c r="X1889" s="102">
        <v>0.76388888888888884</v>
      </c>
      <c r="AB1889" s="77">
        <f t="shared" si="29"/>
        <v>310</v>
      </c>
    </row>
    <row r="1890" spans="1:28" x14ac:dyDescent="0.3">
      <c r="A1890" s="34">
        <v>43528</v>
      </c>
      <c r="B1890">
        <v>1159</v>
      </c>
      <c r="C1890" t="s">
        <v>1282</v>
      </c>
      <c r="D1890" t="s">
        <v>1283</v>
      </c>
      <c r="E1890">
        <v>38</v>
      </c>
      <c r="F1890" t="s">
        <v>1302</v>
      </c>
      <c r="G1890" t="s">
        <v>1308</v>
      </c>
      <c r="H1890" t="s">
        <v>1380</v>
      </c>
      <c r="I1890" s="102">
        <v>0.98611111111111116</v>
      </c>
      <c r="J1890" t="s">
        <v>1357</v>
      </c>
      <c r="K1890" s="102">
        <v>0.47222222222222227</v>
      </c>
      <c r="L1890">
        <v>29</v>
      </c>
      <c r="M1890" t="s">
        <v>1347</v>
      </c>
      <c r="N1890" t="s">
        <v>1586</v>
      </c>
      <c r="O1890" s="102">
        <v>0.10416666666666667</v>
      </c>
      <c r="P1890" t="s">
        <v>1587</v>
      </c>
      <c r="Q1890">
        <v>19</v>
      </c>
      <c r="R1890" t="s">
        <v>1548</v>
      </c>
      <c r="S1890">
        <v>0</v>
      </c>
      <c r="T1890">
        <v>69</v>
      </c>
      <c r="U1890">
        <v>90</v>
      </c>
      <c r="V1890" s="102">
        <v>4.1666666666666664E-2</v>
      </c>
      <c r="W1890">
        <v>52</v>
      </c>
      <c r="X1890" s="102">
        <v>0.45833333333333331</v>
      </c>
      <c r="AB1890" s="77">
        <f t="shared" si="29"/>
        <v>290</v>
      </c>
    </row>
    <row r="1891" spans="1:28" x14ac:dyDescent="0.3">
      <c r="A1891" s="34">
        <v>43529</v>
      </c>
      <c r="B1891">
        <v>1159</v>
      </c>
      <c r="C1891" t="s">
        <v>1282</v>
      </c>
      <c r="D1891" t="s">
        <v>1283</v>
      </c>
      <c r="E1891">
        <v>38</v>
      </c>
      <c r="F1891" t="s">
        <v>1497</v>
      </c>
      <c r="G1891" t="s">
        <v>1308</v>
      </c>
      <c r="H1891" t="s">
        <v>1404</v>
      </c>
      <c r="I1891" s="102">
        <v>0.29166666666666669</v>
      </c>
      <c r="J1891" t="s">
        <v>1588</v>
      </c>
      <c r="K1891" s="102">
        <v>0.97916666666666663</v>
      </c>
      <c r="L1891">
        <v>18</v>
      </c>
      <c r="M1891" t="s">
        <v>1329</v>
      </c>
      <c r="N1891" t="s">
        <v>1354</v>
      </c>
      <c r="O1891" s="102">
        <v>0.63888888888888895</v>
      </c>
      <c r="P1891" t="s">
        <v>1589</v>
      </c>
      <c r="Q1891">
        <v>0</v>
      </c>
      <c r="R1891" t="s">
        <v>1590</v>
      </c>
      <c r="S1891">
        <v>24</v>
      </c>
      <c r="T1891">
        <v>63</v>
      </c>
      <c r="U1891">
        <v>92</v>
      </c>
      <c r="V1891" t="s">
        <v>51</v>
      </c>
      <c r="W1891">
        <v>37</v>
      </c>
      <c r="X1891" s="102">
        <v>0.63888888888888895</v>
      </c>
      <c r="AB1891" s="77">
        <f t="shared" si="29"/>
        <v>180</v>
      </c>
    </row>
    <row r="1892" spans="1:28" x14ac:dyDescent="0.3">
      <c r="A1892" s="34">
        <v>43530</v>
      </c>
      <c r="B1892">
        <v>1159</v>
      </c>
      <c r="C1892" t="s">
        <v>1282</v>
      </c>
      <c r="D1892" t="s">
        <v>1283</v>
      </c>
      <c r="E1892">
        <v>38</v>
      </c>
      <c r="F1892" t="s">
        <v>1377</v>
      </c>
      <c r="G1892" t="s">
        <v>1561</v>
      </c>
      <c r="H1892" t="s">
        <v>1364</v>
      </c>
      <c r="I1892" s="102">
        <v>0.875</v>
      </c>
      <c r="J1892" t="s">
        <v>1591</v>
      </c>
      <c r="K1892" s="102">
        <v>0.14583333333333334</v>
      </c>
      <c r="L1892">
        <v>28</v>
      </c>
      <c r="M1892" t="s">
        <v>1326</v>
      </c>
      <c r="N1892" t="s">
        <v>1592</v>
      </c>
      <c r="O1892" s="102">
        <v>0.83333333333333337</v>
      </c>
      <c r="P1892" t="s">
        <v>1593</v>
      </c>
      <c r="Q1892">
        <v>24</v>
      </c>
      <c r="R1892" t="s">
        <v>1594</v>
      </c>
      <c r="S1892">
        <v>15</v>
      </c>
      <c r="T1892">
        <v>78</v>
      </c>
      <c r="U1892">
        <v>89</v>
      </c>
      <c r="V1892" s="102">
        <v>0.875</v>
      </c>
      <c r="W1892">
        <v>38</v>
      </c>
      <c r="X1892" s="102">
        <v>0.14583333333333334</v>
      </c>
      <c r="AB1892" s="77">
        <f t="shared" si="29"/>
        <v>280</v>
      </c>
    </row>
    <row r="1893" spans="1:28" x14ac:dyDescent="0.3">
      <c r="A1893" s="34">
        <v>43531</v>
      </c>
      <c r="B1893">
        <v>1159</v>
      </c>
      <c r="C1893" t="s">
        <v>1282</v>
      </c>
      <c r="D1893" t="s">
        <v>1283</v>
      </c>
      <c r="E1893">
        <v>38</v>
      </c>
      <c r="F1893" t="s">
        <v>1375</v>
      </c>
      <c r="G1893" t="s">
        <v>1496</v>
      </c>
      <c r="H1893" t="s">
        <v>1415</v>
      </c>
      <c r="I1893" s="102">
        <v>0.29166666666666669</v>
      </c>
      <c r="J1893" t="s">
        <v>1394</v>
      </c>
      <c r="K1893" s="102">
        <v>0.45833333333333331</v>
      </c>
      <c r="L1893">
        <v>27</v>
      </c>
      <c r="M1893" t="s">
        <v>1326</v>
      </c>
      <c r="N1893" t="s">
        <v>1544</v>
      </c>
      <c r="O1893" s="102">
        <v>4.1666666666666664E-2</v>
      </c>
      <c r="P1893" t="s">
        <v>1589</v>
      </c>
      <c r="Q1893">
        <v>24</v>
      </c>
      <c r="R1893" t="s">
        <v>1593</v>
      </c>
      <c r="S1893">
        <v>0</v>
      </c>
      <c r="T1893">
        <v>72</v>
      </c>
      <c r="U1893">
        <v>93</v>
      </c>
      <c r="V1893" s="102">
        <v>0.99305555555555547</v>
      </c>
      <c r="W1893">
        <v>43</v>
      </c>
      <c r="X1893" s="102">
        <v>0.4513888888888889</v>
      </c>
      <c r="AB1893" s="77">
        <f t="shared" si="29"/>
        <v>270</v>
      </c>
    </row>
    <row r="1894" spans="1:28" x14ac:dyDescent="0.3">
      <c r="A1894" s="34">
        <v>43532</v>
      </c>
      <c r="B1894">
        <v>1159</v>
      </c>
      <c r="C1894" t="s">
        <v>1282</v>
      </c>
      <c r="D1894" t="s">
        <v>1283</v>
      </c>
      <c r="E1894">
        <v>38</v>
      </c>
      <c r="F1894" t="s">
        <v>1309</v>
      </c>
      <c r="G1894" t="s">
        <v>1285</v>
      </c>
      <c r="H1894" t="s">
        <v>1348</v>
      </c>
      <c r="I1894" s="102">
        <v>0.25</v>
      </c>
      <c r="J1894" t="s">
        <v>1304</v>
      </c>
      <c r="K1894" s="102">
        <v>0.57638888888888895</v>
      </c>
      <c r="L1894">
        <v>29</v>
      </c>
      <c r="M1894" t="s">
        <v>1358</v>
      </c>
      <c r="N1894" t="s">
        <v>1440</v>
      </c>
      <c r="O1894" s="102">
        <v>0.4861111111111111</v>
      </c>
      <c r="P1894" t="s">
        <v>1595</v>
      </c>
      <c r="Q1894">
        <v>23</v>
      </c>
      <c r="R1894" t="s">
        <v>1596</v>
      </c>
      <c r="S1894">
        <v>0</v>
      </c>
      <c r="T1894">
        <v>78</v>
      </c>
      <c r="U1894">
        <v>94</v>
      </c>
      <c r="V1894" s="102">
        <v>0.13194444444444445</v>
      </c>
      <c r="W1894">
        <v>60</v>
      </c>
      <c r="X1894" s="102">
        <v>0.50694444444444442</v>
      </c>
      <c r="AB1894" s="77">
        <f t="shared" si="29"/>
        <v>290</v>
      </c>
    </row>
    <row r="1895" spans="1:28" x14ac:dyDescent="0.3">
      <c r="A1895" s="34">
        <v>43533</v>
      </c>
      <c r="B1895">
        <v>1159</v>
      </c>
      <c r="C1895" t="s">
        <v>1282</v>
      </c>
      <c r="D1895" t="s">
        <v>1283</v>
      </c>
      <c r="E1895">
        <v>38</v>
      </c>
      <c r="F1895" t="s">
        <v>1357</v>
      </c>
      <c r="G1895" t="s">
        <v>1308</v>
      </c>
      <c r="H1895" t="s">
        <v>1489</v>
      </c>
      <c r="I1895" s="102">
        <v>8.3333333333333329E-2</v>
      </c>
      <c r="J1895" t="s">
        <v>1395</v>
      </c>
      <c r="K1895" s="102">
        <v>0.52777777777777779</v>
      </c>
      <c r="L1895">
        <v>20</v>
      </c>
      <c r="M1895" t="s">
        <v>1358</v>
      </c>
      <c r="N1895" t="s">
        <v>1340</v>
      </c>
      <c r="O1895" s="102">
        <v>0.34722222222222227</v>
      </c>
      <c r="P1895" t="s">
        <v>1539</v>
      </c>
      <c r="Q1895">
        <v>9</v>
      </c>
      <c r="R1895" t="s">
        <v>1562</v>
      </c>
      <c r="S1895">
        <v>3</v>
      </c>
      <c r="T1895">
        <v>80</v>
      </c>
      <c r="U1895">
        <v>93</v>
      </c>
      <c r="V1895" t="s">
        <v>51</v>
      </c>
      <c r="W1895">
        <v>61</v>
      </c>
      <c r="X1895" s="102">
        <v>0.4513888888888889</v>
      </c>
      <c r="AB1895" s="77">
        <f t="shared" si="29"/>
        <v>200</v>
      </c>
    </row>
    <row r="1896" spans="1:28" x14ac:dyDescent="0.3">
      <c r="A1896" s="34">
        <v>43534</v>
      </c>
      <c r="B1896">
        <v>1159</v>
      </c>
      <c r="C1896" t="s">
        <v>1282</v>
      </c>
      <c r="D1896" t="s">
        <v>1283</v>
      </c>
      <c r="E1896">
        <v>38</v>
      </c>
      <c r="F1896" t="s">
        <v>1368</v>
      </c>
      <c r="G1896" t="s">
        <v>1326</v>
      </c>
      <c r="H1896" t="s">
        <v>1440</v>
      </c>
      <c r="I1896" s="102">
        <v>0.99930555555555556</v>
      </c>
      <c r="J1896" t="s">
        <v>1597</v>
      </c>
      <c r="K1896" s="102">
        <v>0.43055555555555558</v>
      </c>
      <c r="L1896">
        <v>32</v>
      </c>
      <c r="M1896" t="s">
        <v>1296</v>
      </c>
      <c r="N1896" t="s">
        <v>1333</v>
      </c>
      <c r="O1896" s="102">
        <v>0.49305555555555558</v>
      </c>
      <c r="P1896" t="s">
        <v>1553</v>
      </c>
      <c r="Q1896">
        <v>23</v>
      </c>
      <c r="R1896" t="s">
        <v>1542</v>
      </c>
      <c r="S1896">
        <v>2</v>
      </c>
      <c r="T1896">
        <v>92</v>
      </c>
      <c r="U1896">
        <v>94</v>
      </c>
      <c r="V1896" t="s">
        <v>51</v>
      </c>
      <c r="W1896">
        <v>66</v>
      </c>
      <c r="X1896" s="102">
        <v>0.4375</v>
      </c>
      <c r="AB1896" s="77">
        <f t="shared" si="29"/>
        <v>320</v>
      </c>
    </row>
    <row r="1897" spans="1:28" x14ac:dyDescent="0.3">
      <c r="A1897" s="34">
        <v>43535</v>
      </c>
      <c r="B1897">
        <v>1159</v>
      </c>
      <c r="C1897" t="s">
        <v>1282</v>
      </c>
      <c r="D1897" t="s">
        <v>1283</v>
      </c>
      <c r="E1897">
        <v>38</v>
      </c>
      <c r="F1897" t="s">
        <v>1375</v>
      </c>
      <c r="G1897" t="s">
        <v>1308</v>
      </c>
      <c r="H1897" t="s">
        <v>1384</v>
      </c>
      <c r="I1897" s="102">
        <v>0.99930555555555556</v>
      </c>
      <c r="J1897" t="s">
        <v>1556</v>
      </c>
      <c r="K1897" s="102">
        <v>0.47222222222222227</v>
      </c>
      <c r="L1897">
        <v>8</v>
      </c>
      <c r="M1897" t="s">
        <v>1347</v>
      </c>
      <c r="N1897" t="s">
        <v>1506</v>
      </c>
      <c r="O1897" s="102">
        <v>0.65972222222222221</v>
      </c>
      <c r="P1897" t="s">
        <v>1598</v>
      </c>
      <c r="Q1897">
        <v>9</v>
      </c>
      <c r="R1897" t="s">
        <v>1382</v>
      </c>
      <c r="S1897">
        <v>24</v>
      </c>
      <c r="T1897">
        <v>77</v>
      </c>
      <c r="U1897">
        <v>93</v>
      </c>
      <c r="V1897" t="s">
        <v>51</v>
      </c>
      <c r="W1897">
        <v>58</v>
      </c>
      <c r="X1897" s="102">
        <v>0.51388888888888895</v>
      </c>
      <c r="AB1897" s="77">
        <f t="shared" si="29"/>
        <v>80</v>
      </c>
    </row>
    <row r="1898" spans="1:28" x14ac:dyDescent="0.3">
      <c r="A1898" s="34">
        <v>43536</v>
      </c>
      <c r="B1898">
        <v>1159</v>
      </c>
      <c r="C1898" t="s">
        <v>1282</v>
      </c>
      <c r="D1898" t="s">
        <v>1283</v>
      </c>
      <c r="E1898">
        <v>38</v>
      </c>
      <c r="F1898" t="s">
        <v>1319</v>
      </c>
      <c r="G1898" t="s">
        <v>1469</v>
      </c>
      <c r="H1898" t="s">
        <v>1289</v>
      </c>
      <c r="I1898" s="102">
        <v>4.8611111111111112E-2</v>
      </c>
      <c r="J1898" t="s">
        <v>1549</v>
      </c>
      <c r="K1898" s="102">
        <v>0.68055555555555547</v>
      </c>
      <c r="L1898">
        <v>31</v>
      </c>
      <c r="M1898" t="s">
        <v>1327</v>
      </c>
      <c r="N1898" t="s">
        <v>1599</v>
      </c>
      <c r="O1898" s="102">
        <v>0.73611111111111116</v>
      </c>
      <c r="P1898" t="s">
        <v>1405</v>
      </c>
      <c r="Q1898">
        <v>22</v>
      </c>
      <c r="R1898" t="s">
        <v>1600</v>
      </c>
      <c r="S1898">
        <v>16</v>
      </c>
      <c r="T1898">
        <v>79</v>
      </c>
      <c r="U1898">
        <v>93</v>
      </c>
      <c r="V1898" s="102">
        <v>0.75</v>
      </c>
      <c r="W1898">
        <v>52</v>
      </c>
      <c r="X1898" s="102">
        <v>0.52777777777777779</v>
      </c>
      <c r="AB1898" s="77">
        <f t="shared" si="29"/>
        <v>310</v>
      </c>
    </row>
    <row r="1899" spans="1:28" x14ac:dyDescent="0.3">
      <c r="A1899" s="34">
        <v>43537</v>
      </c>
      <c r="B1899">
        <v>1159</v>
      </c>
      <c r="C1899" t="s">
        <v>1282</v>
      </c>
      <c r="D1899" t="s">
        <v>1283</v>
      </c>
      <c r="E1899">
        <v>38</v>
      </c>
      <c r="F1899" t="s">
        <v>1314</v>
      </c>
      <c r="G1899" t="s">
        <v>1458</v>
      </c>
      <c r="H1899" t="s">
        <v>1322</v>
      </c>
      <c r="I1899" s="102">
        <v>6.25E-2</v>
      </c>
      <c r="J1899" t="s">
        <v>1506</v>
      </c>
      <c r="K1899" s="102">
        <v>0.55555555555555558</v>
      </c>
      <c r="L1899">
        <v>27</v>
      </c>
      <c r="M1899" t="s">
        <v>1289</v>
      </c>
      <c r="N1899" t="s">
        <v>1586</v>
      </c>
      <c r="O1899" s="102">
        <v>0.34027777777777773</v>
      </c>
      <c r="P1899" t="s">
        <v>1472</v>
      </c>
      <c r="Q1899">
        <v>23</v>
      </c>
      <c r="R1899" t="s">
        <v>1557</v>
      </c>
      <c r="S1899">
        <v>4</v>
      </c>
      <c r="T1899">
        <v>76</v>
      </c>
      <c r="U1899">
        <v>90</v>
      </c>
      <c r="V1899" s="102">
        <v>0.86111111111111116</v>
      </c>
      <c r="W1899">
        <v>63</v>
      </c>
      <c r="X1899" s="102">
        <v>0.11805555555555557</v>
      </c>
      <c r="AB1899" s="77">
        <f t="shared" si="29"/>
        <v>270</v>
      </c>
    </row>
    <row r="1900" spans="1:28" x14ac:dyDescent="0.3">
      <c r="A1900" s="34">
        <v>43538</v>
      </c>
      <c r="B1900">
        <v>1159</v>
      </c>
      <c r="C1900" t="s">
        <v>1282</v>
      </c>
      <c r="D1900" t="s">
        <v>1283</v>
      </c>
      <c r="E1900">
        <v>38</v>
      </c>
      <c r="F1900" t="s">
        <v>1309</v>
      </c>
      <c r="G1900" t="s">
        <v>1308</v>
      </c>
      <c r="H1900" t="s">
        <v>1421</v>
      </c>
      <c r="I1900" s="102">
        <v>0.24305555555555555</v>
      </c>
      <c r="J1900" t="s">
        <v>1523</v>
      </c>
      <c r="K1900" s="102">
        <v>0.54166666666666663</v>
      </c>
      <c r="L1900">
        <v>31</v>
      </c>
      <c r="M1900" t="s">
        <v>1404</v>
      </c>
      <c r="N1900" t="s">
        <v>1368</v>
      </c>
      <c r="O1900" s="102">
        <v>0.54861111111111105</v>
      </c>
      <c r="P1900" t="s">
        <v>1472</v>
      </c>
      <c r="Q1900">
        <v>2</v>
      </c>
      <c r="R1900" t="s">
        <v>1337</v>
      </c>
      <c r="S1900">
        <v>17</v>
      </c>
      <c r="T1900">
        <v>69</v>
      </c>
      <c r="U1900">
        <v>84</v>
      </c>
      <c r="V1900" s="102">
        <v>0</v>
      </c>
      <c r="W1900">
        <v>59</v>
      </c>
      <c r="X1900" s="102">
        <v>0.43055555555555558</v>
      </c>
      <c r="AB1900" s="77">
        <f t="shared" si="29"/>
        <v>310</v>
      </c>
    </row>
    <row r="1901" spans="1:28" x14ac:dyDescent="0.3">
      <c r="A1901" s="34">
        <v>43539</v>
      </c>
      <c r="B1901">
        <v>1159</v>
      </c>
      <c r="C1901" t="s">
        <v>1282</v>
      </c>
      <c r="D1901" t="s">
        <v>1283</v>
      </c>
      <c r="E1901">
        <v>38</v>
      </c>
      <c r="F1901" t="s">
        <v>1449</v>
      </c>
      <c r="G1901" t="s">
        <v>1308</v>
      </c>
      <c r="H1901" t="s">
        <v>1493</v>
      </c>
      <c r="I1901" s="102">
        <v>0.23611111111111113</v>
      </c>
      <c r="J1901" t="s">
        <v>1544</v>
      </c>
      <c r="K1901" s="102">
        <v>0.47916666666666669</v>
      </c>
      <c r="L1901">
        <v>0</v>
      </c>
      <c r="M1901" t="s">
        <v>1435</v>
      </c>
      <c r="N1901" t="s">
        <v>1327</v>
      </c>
      <c r="O1901" s="102">
        <v>0.53472222222222221</v>
      </c>
      <c r="P1901" t="s">
        <v>1601</v>
      </c>
      <c r="Q1901">
        <v>0</v>
      </c>
      <c r="R1901" t="s">
        <v>1498</v>
      </c>
      <c r="S1901">
        <v>24</v>
      </c>
      <c r="T1901">
        <v>77</v>
      </c>
      <c r="U1901">
        <v>90</v>
      </c>
      <c r="V1901" s="102">
        <v>0.99930555555555556</v>
      </c>
      <c r="W1901">
        <v>62</v>
      </c>
      <c r="X1901" s="102">
        <v>0.4236111111111111</v>
      </c>
      <c r="AB1901" s="77">
        <f t="shared" si="29"/>
        <v>0</v>
      </c>
    </row>
    <row r="1902" spans="1:28" x14ac:dyDescent="0.3">
      <c r="A1902" s="34">
        <v>43540</v>
      </c>
      <c r="B1902">
        <v>1159</v>
      </c>
      <c r="C1902" t="s">
        <v>1282</v>
      </c>
      <c r="D1902" t="s">
        <v>1283</v>
      </c>
      <c r="E1902">
        <v>38</v>
      </c>
      <c r="F1902" t="s">
        <v>1410</v>
      </c>
      <c r="G1902" t="s">
        <v>1352</v>
      </c>
      <c r="H1902" t="s">
        <v>1444</v>
      </c>
      <c r="I1902" s="102">
        <v>0.28472222222222221</v>
      </c>
      <c r="J1902" t="s">
        <v>1419</v>
      </c>
      <c r="K1902" s="102">
        <v>0.63888888888888895</v>
      </c>
      <c r="L1902">
        <v>28</v>
      </c>
      <c r="M1902" t="s">
        <v>1301</v>
      </c>
      <c r="N1902" t="s">
        <v>1501</v>
      </c>
      <c r="O1902" s="102">
        <v>0.77083333333333337</v>
      </c>
      <c r="P1902" t="s">
        <v>1498</v>
      </c>
      <c r="Q1902">
        <v>0</v>
      </c>
      <c r="R1902" t="s">
        <v>1602</v>
      </c>
      <c r="S1902">
        <v>17</v>
      </c>
      <c r="T1902">
        <v>87</v>
      </c>
      <c r="U1902">
        <v>93</v>
      </c>
      <c r="V1902" t="s">
        <v>51</v>
      </c>
      <c r="W1902">
        <v>77</v>
      </c>
      <c r="X1902" s="102">
        <v>0.41666666666666669</v>
      </c>
      <c r="AB1902" s="77">
        <f t="shared" si="29"/>
        <v>280</v>
      </c>
    </row>
    <row r="1903" spans="1:28" x14ac:dyDescent="0.3">
      <c r="A1903" s="34">
        <v>43541</v>
      </c>
      <c r="B1903">
        <v>1159</v>
      </c>
      <c r="C1903" t="s">
        <v>1282</v>
      </c>
      <c r="D1903" t="s">
        <v>1283</v>
      </c>
      <c r="E1903">
        <v>38</v>
      </c>
      <c r="F1903" t="s">
        <v>1440</v>
      </c>
      <c r="G1903" t="s">
        <v>1372</v>
      </c>
      <c r="H1903" t="s">
        <v>1603</v>
      </c>
      <c r="I1903" s="102">
        <v>0.99930555555555556</v>
      </c>
      <c r="J1903" t="s">
        <v>1341</v>
      </c>
      <c r="K1903" s="102">
        <v>0.24305555555555555</v>
      </c>
      <c r="L1903">
        <v>28</v>
      </c>
      <c r="M1903" t="s">
        <v>1286</v>
      </c>
      <c r="N1903" t="s">
        <v>1334</v>
      </c>
      <c r="O1903" s="102">
        <v>0.29166666666666669</v>
      </c>
      <c r="P1903" t="s">
        <v>1343</v>
      </c>
      <c r="Q1903">
        <v>23</v>
      </c>
      <c r="R1903" t="s">
        <v>1604</v>
      </c>
      <c r="S1903">
        <v>4</v>
      </c>
      <c r="T1903">
        <v>80</v>
      </c>
      <c r="U1903">
        <v>93</v>
      </c>
      <c r="V1903" t="s">
        <v>51</v>
      </c>
      <c r="W1903">
        <v>61</v>
      </c>
      <c r="X1903" s="102">
        <v>0.83333333333333337</v>
      </c>
      <c r="AB1903" s="77">
        <f t="shared" si="29"/>
        <v>280</v>
      </c>
    </row>
    <row r="1904" spans="1:28" x14ac:dyDescent="0.3">
      <c r="A1904" s="34">
        <v>43542</v>
      </c>
      <c r="B1904">
        <v>1159</v>
      </c>
      <c r="C1904" t="s">
        <v>1282</v>
      </c>
      <c r="D1904" t="s">
        <v>1283</v>
      </c>
      <c r="E1904">
        <v>38</v>
      </c>
      <c r="F1904" t="s">
        <v>1339</v>
      </c>
      <c r="G1904" t="s">
        <v>1289</v>
      </c>
      <c r="H1904" t="s">
        <v>1522</v>
      </c>
      <c r="I1904" s="102">
        <v>0.27777777777777779</v>
      </c>
      <c r="J1904" t="s">
        <v>1506</v>
      </c>
      <c r="K1904" s="102">
        <v>0.55555555555555558</v>
      </c>
      <c r="L1904">
        <v>27</v>
      </c>
      <c r="M1904" t="s">
        <v>1347</v>
      </c>
      <c r="N1904" t="s">
        <v>1440</v>
      </c>
      <c r="O1904" s="102">
        <v>0.99930555555555556</v>
      </c>
      <c r="P1904" t="s">
        <v>1408</v>
      </c>
      <c r="Q1904">
        <v>11</v>
      </c>
      <c r="R1904" t="s">
        <v>1595</v>
      </c>
      <c r="S1904">
        <v>2</v>
      </c>
      <c r="T1904">
        <v>78</v>
      </c>
      <c r="U1904">
        <v>87</v>
      </c>
      <c r="V1904" s="102">
        <v>0.99930555555555556</v>
      </c>
      <c r="W1904">
        <v>67</v>
      </c>
      <c r="X1904" s="102">
        <v>0.59722222222222221</v>
      </c>
      <c r="AB1904" s="77">
        <f t="shared" si="29"/>
        <v>270</v>
      </c>
    </row>
    <row r="1905" spans="1:28" x14ac:dyDescent="0.3">
      <c r="A1905" s="34">
        <v>43543</v>
      </c>
      <c r="B1905">
        <v>1159</v>
      </c>
      <c r="C1905" t="s">
        <v>1282</v>
      </c>
      <c r="D1905" t="s">
        <v>1283</v>
      </c>
      <c r="E1905">
        <v>38</v>
      </c>
      <c r="F1905" t="s">
        <v>1375</v>
      </c>
      <c r="G1905" t="s">
        <v>1605</v>
      </c>
      <c r="H1905" t="s">
        <v>1484</v>
      </c>
      <c r="I1905" s="102">
        <v>6.25E-2</v>
      </c>
      <c r="J1905" t="s">
        <v>1302</v>
      </c>
      <c r="K1905" s="102">
        <v>0.52083333333333337</v>
      </c>
      <c r="L1905">
        <v>30</v>
      </c>
      <c r="M1905" t="s">
        <v>1301</v>
      </c>
      <c r="N1905" t="s">
        <v>1336</v>
      </c>
      <c r="O1905" s="102">
        <v>0.1388888888888889</v>
      </c>
      <c r="P1905" t="s">
        <v>1606</v>
      </c>
      <c r="Q1905">
        <v>24</v>
      </c>
      <c r="R1905" t="s">
        <v>1607</v>
      </c>
      <c r="S1905">
        <v>4</v>
      </c>
      <c r="T1905">
        <v>91</v>
      </c>
      <c r="U1905">
        <v>94</v>
      </c>
      <c r="V1905" s="102">
        <v>0.46527777777777773</v>
      </c>
      <c r="W1905">
        <v>87</v>
      </c>
      <c r="X1905" s="102">
        <v>0</v>
      </c>
      <c r="AB1905" s="77">
        <f t="shared" si="29"/>
        <v>300</v>
      </c>
    </row>
    <row r="1906" spans="1:28" x14ac:dyDescent="0.3">
      <c r="A1906" s="34">
        <v>43544</v>
      </c>
      <c r="B1906">
        <v>1159</v>
      </c>
      <c r="C1906" t="s">
        <v>1282</v>
      </c>
      <c r="D1906" t="s">
        <v>1283</v>
      </c>
      <c r="E1906">
        <v>38</v>
      </c>
      <c r="F1906" t="s">
        <v>1440</v>
      </c>
      <c r="G1906" t="s">
        <v>1465</v>
      </c>
      <c r="H1906" t="s">
        <v>1453</v>
      </c>
      <c r="I1906" s="102">
        <v>0.99930555555555556</v>
      </c>
      <c r="J1906" t="s">
        <v>1419</v>
      </c>
      <c r="K1906" s="102">
        <v>0.53472222222222221</v>
      </c>
      <c r="L1906">
        <v>8</v>
      </c>
      <c r="M1906" t="s">
        <v>1329</v>
      </c>
      <c r="N1906" t="s">
        <v>1440</v>
      </c>
      <c r="O1906" s="102">
        <v>0.70138888888888884</v>
      </c>
      <c r="P1906" t="s">
        <v>1608</v>
      </c>
      <c r="Q1906">
        <v>10</v>
      </c>
      <c r="R1906" t="s">
        <v>1609</v>
      </c>
      <c r="S1906">
        <v>4</v>
      </c>
      <c r="T1906">
        <v>75</v>
      </c>
      <c r="U1906">
        <v>94</v>
      </c>
      <c r="V1906" s="102">
        <v>9.0277777777777776E-2</v>
      </c>
      <c r="W1906">
        <v>59</v>
      </c>
      <c r="X1906" s="102">
        <v>0.65972222222222221</v>
      </c>
      <c r="AB1906" s="77">
        <f t="shared" si="29"/>
        <v>80</v>
      </c>
    </row>
    <row r="1907" spans="1:28" x14ac:dyDescent="0.3">
      <c r="A1907" s="34">
        <v>43545</v>
      </c>
      <c r="B1907">
        <v>1159</v>
      </c>
      <c r="C1907" t="s">
        <v>1282</v>
      </c>
      <c r="D1907" t="s">
        <v>1283</v>
      </c>
      <c r="E1907">
        <v>38</v>
      </c>
      <c r="F1907" t="s">
        <v>1410</v>
      </c>
      <c r="G1907" t="s">
        <v>1308</v>
      </c>
      <c r="H1907" t="s">
        <v>1610</v>
      </c>
      <c r="I1907" s="102">
        <v>0.25</v>
      </c>
      <c r="J1907" t="s">
        <v>1313</v>
      </c>
      <c r="K1907" s="102">
        <v>0.49305555555555558</v>
      </c>
      <c r="L1907">
        <v>0</v>
      </c>
      <c r="M1907" t="s">
        <v>1561</v>
      </c>
      <c r="N1907" t="s">
        <v>1286</v>
      </c>
      <c r="O1907" t="s">
        <v>51</v>
      </c>
      <c r="P1907" t="s">
        <v>1433</v>
      </c>
      <c r="Q1907">
        <v>0</v>
      </c>
      <c r="R1907" t="s">
        <v>1559</v>
      </c>
      <c r="S1907">
        <v>24</v>
      </c>
      <c r="T1907">
        <v>79</v>
      </c>
      <c r="U1907">
        <v>93</v>
      </c>
      <c r="V1907" s="102">
        <v>0.99930555555555556</v>
      </c>
      <c r="W1907">
        <v>61</v>
      </c>
      <c r="X1907" s="102">
        <v>0.40972222222222227</v>
      </c>
      <c r="AB1907" s="77">
        <f t="shared" si="29"/>
        <v>0</v>
      </c>
    </row>
    <row r="1908" spans="1:28" x14ac:dyDescent="0.3">
      <c r="A1908" s="34">
        <v>43546</v>
      </c>
      <c r="B1908">
        <v>1159</v>
      </c>
      <c r="C1908" t="s">
        <v>1282</v>
      </c>
      <c r="D1908" t="s">
        <v>1283</v>
      </c>
      <c r="E1908">
        <v>38</v>
      </c>
      <c r="F1908" t="s">
        <v>1489</v>
      </c>
      <c r="G1908" t="s">
        <v>1308</v>
      </c>
      <c r="H1908" t="s">
        <v>1347</v>
      </c>
      <c r="I1908" s="102">
        <v>0.25</v>
      </c>
      <c r="J1908" t="s">
        <v>1377</v>
      </c>
      <c r="K1908" s="102">
        <v>0.64583333333333337</v>
      </c>
      <c r="L1908">
        <v>20</v>
      </c>
      <c r="M1908" t="s">
        <v>1288</v>
      </c>
      <c r="N1908" t="s">
        <v>1380</v>
      </c>
      <c r="O1908" s="102">
        <v>0.23611111111111113</v>
      </c>
      <c r="P1908" t="s">
        <v>1595</v>
      </c>
      <c r="Q1908">
        <v>21</v>
      </c>
      <c r="R1908" t="s">
        <v>1413</v>
      </c>
      <c r="S1908">
        <v>3</v>
      </c>
      <c r="T1908">
        <v>85</v>
      </c>
      <c r="U1908">
        <v>93</v>
      </c>
      <c r="V1908" t="s">
        <v>51</v>
      </c>
      <c r="W1908">
        <v>63</v>
      </c>
      <c r="X1908" s="102">
        <v>0.41666666666666669</v>
      </c>
      <c r="AB1908" s="77">
        <f t="shared" si="29"/>
        <v>200</v>
      </c>
    </row>
    <row r="1909" spans="1:28" x14ac:dyDescent="0.3">
      <c r="A1909" s="34">
        <v>43547</v>
      </c>
      <c r="B1909">
        <v>1159</v>
      </c>
      <c r="C1909" t="s">
        <v>1282</v>
      </c>
      <c r="D1909" t="s">
        <v>1283</v>
      </c>
      <c r="E1909">
        <v>38</v>
      </c>
      <c r="F1909" t="s">
        <v>1375</v>
      </c>
      <c r="G1909" t="s">
        <v>1308</v>
      </c>
      <c r="H1909" t="s">
        <v>1391</v>
      </c>
      <c r="I1909" s="102">
        <v>0.2638888888888889</v>
      </c>
      <c r="J1909" t="s">
        <v>1538</v>
      </c>
      <c r="K1909" s="102">
        <v>0.68055555555555547</v>
      </c>
      <c r="L1909">
        <v>0</v>
      </c>
      <c r="M1909" t="s">
        <v>1435</v>
      </c>
      <c r="N1909" t="s">
        <v>1340</v>
      </c>
      <c r="O1909" t="s">
        <v>51</v>
      </c>
      <c r="P1909" t="s">
        <v>1611</v>
      </c>
      <c r="Q1909">
        <v>1</v>
      </c>
      <c r="R1909" t="s">
        <v>1581</v>
      </c>
      <c r="S1909">
        <v>17</v>
      </c>
      <c r="T1909">
        <v>85</v>
      </c>
      <c r="U1909">
        <v>93</v>
      </c>
      <c r="V1909" t="s">
        <v>51</v>
      </c>
      <c r="W1909">
        <v>62</v>
      </c>
      <c r="X1909" s="102">
        <v>0.3888888888888889</v>
      </c>
      <c r="AB1909" s="77">
        <f t="shared" si="29"/>
        <v>0</v>
      </c>
    </row>
    <row r="1910" spans="1:28" x14ac:dyDescent="0.3">
      <c r="A1910" s="34">
        <v>43548</v>
      </c>
      <c r="B1910">
        <v>1159</v>
      </c>
      <c r="C1910" t="s">
        <v>1282</v>
      </c>
      <c r="D1910" t="s">
        <v>1283</v>
      </c>
      <c r="E1910">
        <v>38</v>
      </c>
      <c r="F1910" t="s">
        <v>1309</v>
      </c>
      <c r="G1910" t="s">
        <v>1308</v>
      </c>
      <c r="H1910" t="s">
        <v>1359</v>
      </c>
      <c r="I1910" s="102">
        <v>0.125</v>
      </c>
      <c r="J1910" t="s">
        <v>1574</v>
      </c>
      <c r="K1910" s="102">
        <v>0.58333333333333337</v>
      </c>
      <c r="L1910">
        <v>30</v>
      </c>
      <c r="M1910" t="s">
        <v>1288</v>
      </c>
      <c r="N1910" t="s">
        <v>1348</v>
      </c>
      <c r="O1910" s="102">
        <v>0.63888888888888895</v>
      </c>
      <c r="P1910" t="s">
        <v>1424</v>
      </c>
      <c r="Q1910">
        <v>21</v>
      </c>
      <c r="R1910" t="s">
        <v>1378</v>
      </c>
      <c r="S1910">
        <v>2</v>
      </c>
      <c r="T1910">
        <v>90</v>
      </c>
      <c r="U1910">
        <v>93</v>
      </c>
      <c r="V1910" t="s">
        <v>51</v>
      </c>
      <c r="W1910">
        <v>87</v>
      </c>
      <c r="X1910" t="s">
        <v>51</v>
      </c>
      <c r="AB1910" s="77">
        <f t="shared" si="29"/>
        <v>300</v>
      </c>
    </row>
    <row r="1911" spans="1:28" x14ac:dyDescent="0.3">
      <c r="A1911" s="34">
        <v>43549</v>
      </c>
      <c r="B1911">
        <v>1159</v>
      </c>
      <c r="C1911" t="s">
        <v>1282</v>
      </c>
      <c r="D1911" t="s">
        <v>1283</v>
      </c>
      <c r="E1911">
        <v>38</v>
      </c>
      <c r="F1911" t="s">
        <v>1486</v>
      </c>
      <c r="G1911" t="s">
        <v>1308</v>
      </c>
      <c r="H1911" t="s">
        <v>1489</v>
      </c>
      <c r="I1911" s="102">
        <v>0.97916666666666663</v>
      </c>
      <c r="J1911" t="s">
        <v>1612</v>
      </c>
      <c r="K1911" s="102">
        <v>0.51388888888888895</v>
      </c>
      <c r="L1911">
        <v>7</v>
      </c>
      <c r="M1911" t="s">
        <v>1347</v>
      </c>
      <c r="N1911" t="s">
        <v>1436</v>
      </c>
      <c r="O1911" s="102">
        <v>0.59027777777777779</v>
      </c>
      <c r="P1911" t="s">
        <v>1613</v>
      </c>
      <c r="Q1911">
        <v>11</v>
      </c>
      <c r="R1911" t="s">
        <v>1540</v>
      </c>
      <c r="S1911">
        <v>4</v>
      </c>
      <c r="T1911">
        <v>77</v>
      </c>
      <c r="U1911">
        <v>92</v>
      </c>
      <c r="V1911" t="s">
        <v>51</v>
      </c>
      <c r="W1911">
        <v>65</v>
      </c>
      <c r="X1911" s="102">
        <v>0.41666666666666669</v>
      </c>
      <c r="AB1911" s="77">
        <f t="shared" si="29"/>
        <v>70</v>
      </c>
    </row>
    <row r="1912" spans="1:28" x14ac:dyDescent="0.3">
      <c r="A1912" s="34">
        <v>43550</v>
      </c>
      <c r="B1912">
        <v>1159</v>
      </c>
      <c r="C1912" t="s">
        <v>1282</v>
      </c>
      <c r="D1912" t="s">
        <v>1283</v>
      </c>
      <c r="E1912">
        <v>38</v>
      </c>
      <c r="F1912" t="s">
        <v>1339</v>
      </c>
      <c r="G1912" t="s">
        <v>1308</v>
      </c>
      <c r="H1912" t="s">
        <v>1522</v>
      </c>
      <c r="I1912" s="102">
        <v>0.99930555555555556</v>
      </c>
      <c r="J1912" t="s">
        <v>1362</v>
      </c>
      <c r="K1912" s="102">
        <v>0.4513888888888889</v>
      </c>
      <c r="L1912">
        <v>7</v>
      </c>
      <c r="M1912" t="s">
        <v>1391</v>
      </c>
      <c r="N1912" t="s">
        <v>1544</v>
      </c>
      <c r="O1912" s="102">
        <v>0.52083333333333337</v>
      </c>
      <c r="P1912" t="s">
        <v>1614</v>
      </c>
      <c r="Q1912">
        <v>10</v>
      </c>
      <c r="R1912" t="s">
        <v>1611</v>
      </c>
      <c r="S1912" t="s">
        <v>51</v>
      </c>
      <c r="T1912">
        <v>70</v>
      </c>
      <c r="U1912">
        <v>87</v>
      </c>
      <c r="V1912" s="102">
        <v>0.125</v>
      </c>
      <c r="W1912">
        <v>56</v>
      </c>
      <c r="X1912" s="102">
        <v>0.375</v>
      </c>
      <c r="AB1912" s="77">
        <f t="shared" si="29"/>
        <v>70</v>
      </c>
    </row>
    <row r="1913" spans="1:28" x14ac:dyDescent="0.3">
      <c r="A1913" s="34">
        <v>43551</v>
      </c>
      <c r="B1913">
        <v>1159</v>
      </c>
      <c r="C1913" t="s">
        <v>1282</v>
      </c>
      <c r="D1913" t="s">
        <v>1283</v>
      </c>
      <c r="E1913">
        <v>38</v>
      </c>
      <c r="F1913" t="s">
        <v>1484</v>
      </c>
      <c r="G1913" t="s">
        <v>1308</v>
      </c>
      <c r="H1913" t="s">
        <v>1610</v>
      </c>
      <c r="I1913" s="102">
        <v>0.27083333333333331</v>
      </c>
      <c r="J1913" t="s">
        <v>1304</v>
      </c>
      <c r="K1913" s="102">
        <v>0.46527777777777773</v>
      </c>
      <c r="L1913">
        <v>7</v>
      </c>
      <c r="M1913" t="s">
        <v>1310</v>
      </c>
      <c r="N1913" t="s">
        <v>1434</v>
      </c>
      <c r="O1913" s="102">
        <v>0.5</v>
      </c>
      <c r="P1913" t="s">
        <v>1615</v>
      </c>
      <c r="Q1913">
        <v>22</v>
      </c>
      <c r="R1913" t="s">
        <v>1595</v>
      </c>
      <c r="S1913">
        <v>3</v>
      </c>
      <c r="T1913">
        <v>78</v>
      </c>
      <c r="U1913">
        <v>91</v>
      </c>
      <c r="V1913" t="s">
        <v>51</v>
      </c>
      <c r="W1913">
        <v>65</v>
      </c>
      <c r="X1913" s="102">
        <v>0.38194444444444442</v>
      </c>
      <c r="AB1913" s="77">
        <f t="shared" si="29"/>
        <v>70</v>
      </c>
    </row>
    <row r="1914" spans="1:28" x14ac:dyDescent="0.3">
      <c r="A1914" s="34">
        <v>43552</v>
      </c>
      <c r="B1914">
        <v>1159</v>
      </c>
      <c r="C1914" t="s">
        <v>1282</v>
      </c>
      <c r="D1914" t="s">
        <v>1283</v>
      </c>
      <c r="E1914">
        <v>38</v>
      </c>
      <c r="F1914" t="s">
        <v>1418</v>
      </c>
      <c r="G1914" t="s">
        <v>1308</v>
      </c>
      <c r="H1914" t="s">
        <v>1347</v>
      </c>
      <c r="I1914" s="102">
        <v>0.27083333333333331</v>
      </c>
      <c r="J1914" t="s">
        <v>1346</v>
      </c>
      <c r="K1914" s="102">
        <v>0.4861111111111111</v>
      </c>
      <c r="L1914">
        <v>7</v>
      </c>
      <c r="M1914" t="s">
        <v>1561</v>
      </c>
      <c r="N1914" t="s">
        <v>1380</v>
      </c>
      <c r="O1914" s="102">
        <v>0.74305555555555547</v>
      </c>
      <c r="P1914" t="s">
        <v>1616</v>
      </c>
      <c r="Q1914">
        <v>0</v>
      </c>
      <c r="R1914" t="s">
        <v>1382</v>
      </c>
      <c r="S1914">
        <v>24</v>
      </c>
      <c r="T1914">
        <v>81</v>
      </c>
      <c r="U1914">
        <v>94</v>
      </c>
      <c r="V1914" s="102">
        <v>0.96527777777777779</v>
      </c>
      <c r="W1914">
        <v>67</v>
      </c>
      <c r="X1914" s="102">
        <v>0.375</v>
      </c>
      <c r="AB1914" s="77">
        <f t="shared" si="29"/>
        <v>70</v>
      </c>
    </row>
    <row r="1915" spans="1:28" x14ac:dyDescent="0.3">
      <c r="A1915" s="34">
        <v>43553</v>
      </c>
      <c r="B1915">
        <v>1159</v>
      </c>
      <c r="C1915" t="s">
        <v>1282</v>
      </c>
      <c r="D1915" t="s">
        <v>1283</v>
      </c>
      <c r="E1915">
        <v>38</v>
      </c>
      <c r="F1915" t="s">
        <v>1351</v>
      </c>
      <c r="G1915" t="s">
        <v>1308</v>
      </c>
      <c r="H1915" t="s">
        <v>1381</v>
      </c>
      <c r="I1915" t="s">
        <v>51</v>
      </c>
      <c r="J1915" t="s">
        <v>1313</v>
      </c>
      <c r="K1915" s="102">
        <v>0.58333333333333337</v>
      </c>
      <c r="L1915">
        <v>22</v>
      </c>
      <c r="M1915" t="s">
        <v>1296</v>
      </c>
      <c r="N1915" t="s">
        <v>1340</v>
      </c>
      <c r="O1915" s="102">
        <v>0.125</v>
      </c>
      <c r="P1915" t="s">
        <v>1382</v>
      </c>
      <c r="Q1915">
        <v>0</v>
      </c>
      <c r="R1915" t="s">
        <v>1568</v>
      </c>
      <c r="S1915">
        <v>24</v>
      </c>
      <c r="T1915">
        <v>84</v>
      </c>
      <c r="U1915">
        <v>94</v>
      </c>
      <c r="V1915" t="s">
        <v>51</v>
      </c>
      <c r="W1915">
        <v>71</v>
      </c>
      <c r="X1915" t="s">
        <v>51</v>
      </c>
      <c r="AB1915" s="77">
        <f t="shared" si="29"/>
        <v>220</v>
      </c>
    </row>
    <row r="1916" spans="1:28" x14ac:dyDescent="0.3">
      <c r="A1916" s="34">
        <v>43554</v>
      </c>
      <c r="B1916">
        <v>1159</v>
      </c>
      <c r="C1916" t="s">
        <v>1282</v>
      </c>
      <c r="D1916" t="s">
        <v>1283</v>
      </c>
      <c r="E1916">
        <v>38</v>
      </c>
      <c r="F1916" t="s">
        <v>1375</v>
      </c>
      <c r="G1916" t="s">
        <v>1308</v>
      </c>
      <c r="H1916" t="s">
        <v>1541</v>
      </c>
      <c r="I1916" s="102">
        <v>0.25694444444444448</v>
      </c>
      <c r="J1916" t="s">
        <v>1300</v>
      </c>
      <c r="K1916" s="102">
        <v>0.59722222222222221</v>
      </c>
      <c r="L1916">
        <v>20</v>
      </c>
      <c r="M1916" t="s">
        <v>1335</v>
      </c>
      <c r="N1916" t="s">
        <v>1310</v>
      </c>
      <c r="O1916" s="102">
        <v>8.3333333333333329E-2</v>
      </c>
      <c r="P1916" t="s">
        <v>1568</v>
      </c>
      <c r="Q1916">
        <v>0</v>
      </c>
      <c r="R1916" t="s">
        <v>1589</v>
      </c>
      <c r="S1916" t="s">
        <v>51</v>
      </c>
      <c r="T1916">
        <v>90</v>
      </c>
      <c r="U1916">
        <v>94</v>
      </c>
      <c r="V1916" s="102">
        <v>0.29166666666666669</v>
      </c>
      <c r="W1916">
        <v>84</v>
      </c>
      <c r="X1916" s="102">
        <v>0.59722222222222221</v>
      </c>
      <c r="AB1916" s="77">
        <f t="shared" si="29"/>
        <v>200</v>
      </c>
    </row>
    <row r="1917" spans="1:28" x14ac:dyDescent="0.3">
      <c r="A1917" s="34">
        <v>43555</v>
      </c>
      <c r="B1917">
        <v>1159</v>
      </c>
      <c r="C1917" t="s">
        <v>1282</v>
      </c>
      <c r="D1917" t="s">
        <v>1283</v>
      </c>
      <c r="E1917">
        <v>38</v>
      </c>
      <c r="F1917" t="s">
        <v>1486</v>
      </c>
      <c r="G1917" t="s">
        <v>1308</v>
      </c>
      <c r="H1917" t="s">
        <v>1407</v>
      </c>
      <c r="I1917" s="102">
        <v>0.2638888888888889</v>
      </c>
      <c r="J1917" t="s">
        <v>1617</v>
      </c>
      <c r="K1917" s="102">
        <v>0.57638888888888895</v>
      </c>
      <c r="L1917">
        <v>8</v>
      </c>
      <c r="M1917" t="s">
        <v>1435</v>
      </c>
      <c r="N1917" t="s">
        <v>1333</v>
      </c>
      <c r="O1917" s="102">
        <v>0.70833333333333337</v>
      </c>
      <c r="P1917" t="s">
        <v>1370</v>
      </c>
      <c r="Q1917">
        <v>0</v>
      </c>
      <c r="R1917" t="s">
        <v>1618</v>
      </c>
      <c r="S1917">
        <v>16</v>
      </c>
      <c r="T1917">
        <v>85</v>
      </c>
      <c r="U1917">
        <v>94</v>
      </c>
      <c r="V1917" s="102">
        <v>1.3888888888888888E-2</v>
      </c>
      <c r="W1917">
        <v>68</v>
      </c>
      <c r="X1917" s="102">
        <v>0.64583333333333337</v>
      </c>
      <c r="AB1917" s="77">
        <f t="shared" si="29"/>
        <v>80</v>
      </c>
    </row>
    <row r="1918" spans="1:28" x14ac:dyDescent="0.3">
      <c r="A1918" s="34">
        <v>43556</v>
      </c>
      <c r="B1918">
        <v>1159</v>
      </c>
      <c r="C1918" t="s">
        <v>1282</v>
      </c>
      <c r="D1918" t="s">
        <v>1283</v>
      </c>
      <c r="E1918">
        <v>38</v>
      </c>
      <c r="F1918" t="s">
        <v>1314</v>
      </c>
      <c r="G1918" t="s">
        <v>1308</v>
      </c>
      <c r="H1918" t="s">
        <v>1411</v>
      </c>
      <c r="I1918" s="102">
        <v>0.27777777777777779</v>
      </c>
      <c r="J1918" t="s">
        <v>1377</v>
      </c>
      <c r="K1918" s="102">
        <v>0.70833333333333337</v>
      </c>
      <c r="L1918">
        <v>21</v>
      </c>
      <c r="M1918" t="s">
        <v>1358</v>
      </c>
      <c r="N1918" t="s">
        <v>1391</v>
      </c>
      <c r="O1918" s="102">
        <v>0.29166666666666669</v>
      </c>
      <c r="P1918" t="s">
        <v>1619</v>
      </c>
      <c r="Q1918">
        <v>21</v>
      </c>
      <c r="R1918" t="s">
        <v>1528</v>
      </c>
      <c r="S1918">
        <v>3</v>
      </c>
      <c r="T1918">
        <v>87</v>
      </c>
      <c r="U1918">
        <v>93</v>
      </c>
      <c r="V1918" t="s">
        <v>51</v>
      </c>
      <c r="W1918">
        <v>74</v>
      </c>
      <c r="X1918" s="102">
        <v>0.3888888888888889</v>
      </c>
      <c r="AB1918" s="77">
        <f t="shared" si="29"/>
        <v>210</v>
      </c>
    </row>
    <row r="1919" spans="1:28" x14ac:dyDescent="0.3">
      <c r="A1919" s="34">
        <v>43557</v>
      </c>
      <c r="B1919">
        <v>1159</v>
      </c>
      <c r="C1919" t="s">
        <v>1282</v>
      </c>
      <c r="D1919" t="s">
        <v>1283</v>
      </c>
      <c r="E1919">
        <v>38</v>
      </c>
      <c r="F1919" t="s">
        <v>1463</v>
      </c>
      <c r="G1919" t="s">
        <v>1364</v>
      </c>
      <c r="H1919" t="s">
        <v>1456</v>
      </c>
      <c r="I1919" s="102">
        <v>0.10416666666666667</v>
      </c>
      <c r="J1919" t="s">
        <v>1544</v>
      </c>
      <c r="K1919" s="102">
        <v>0.50694444444444442</v>
      </c>
      <c r="L1919">
        <v>31</v>
      </c>
      <c r="M1919" t="s">
        <v>1301</v>
      </c>
      <c r="N1919" t="s">
        <v>1284</v>
      </c>
      <c r="O1919" s="102">
        <v>0.65277777777777779</v>
      </c>
      <c r="P1919" t="s">
        <v>1620</v>
      </c>
      <c r="Q1919">
        <v>9</v>
      </c>
      <c r="R1919" t="s">
        <v>1621</v>
      </c>
      <c r="S1919">
        <v>24</v>
      </c>
      <c r="T1919">
        <v>87</v>
      </c>
      <c r="U1919">
        <v>93</v>
      </c>
      <c r="V1919" t="s">
        <v>51</v>
      </c>
      <c r="W1919">
        <v>78</v>
      </c>
      <c r="X1919" t="s">
        <v>51</v>
      </c>
      <c r="AB1919" s="77">
        <f t="shared" si="29"/>
        <v>310</v>
      </c>
    </row>
    <row r="1920" spans="1:28" x14ac:dyDescent="0.3">
      <c r="A1920" s="34">
        <v>43558</v>
      </c>
      <c r="B1920">
        <v>1159</v>
      </c>
      <c r="C1920" t="s">
        <v>1282</v>
      </c>
      <c r="D1920" t="s">
        <v>1283</v>
      </c>
      <c r="E1920">
        <v>38</v>
      </c>
      <c r="F1920" t="s">
        <v>1603</v>
      </c>
      <c r="G1920" t="s">
        <v>1622</v>
      </c>
      <c r="H1920" t="s">
        <v>1396</v>
      </c>
      <c r="I1920" s="102">
        <v>0.97916666666666663</v>
      </c>
      <c r="J1920" t="s">
        <v>1294</v>
      </c>
      <c r="K1920" s="102">
        <v>0.53472222222222221</v>
      </c>
      <c r="L1920">
        <v>32</v>
      </c>
      <c r="M1920" t="s">
        <v>1340</v>
      </c>
      <c r="N1920" t="s">
        <v>1623</v>
      </c>
      <c r="O1920" s="102">
        <v>0.57638888888888895</v>
      </c>
      <c r="P1920" t="s">
        <v>1621</v>
      </c>
      <c r="Q1920">
        <v>0</v>
      </c>
      <c r="R1920" t="s">
        <v>1624</v>
      </c>
      <c r="S1920">
        <v>24</v>
      </c>
      <c r="T1920">
        <v>83</v>
      </c>
      <c r="U1920">
        <v>92</v>
      </c>
      <c r="V1920" s="102">
        <v>0.4513888888888889</v>
      </c>
      <c r="W1920">
        <v>71</v>
      </c>
      <c r="X1920" s="102">
        <v>0.79166666666666663</v>
      </c>
      <c r="AB1920" s="77">
        <f t="shared" si="29"/>
        <v>320</v>
      </c>
    </row>
    <row r="1921" spans="1:28" x14ac:dyDescent="0.3">
      <c r="A1921" s="34">
        <v>43559</v>
      </c>
      <c r="B1921">
        <v>1159</v>
      </c>
      <c r="C1921" t="s">
        <v>1282</v>
      </c>
      <c r="D1921" t="s">
        <v>1283</v>
      </c>
      <c r="E1921">
        <v>38</v>
      </c>
      <c r="F1921" t="s">
        <v>1418</v>
      </c>
      <c r="G1921" t="s">
        <v>1625</v>
      </c>
      <c r="H1921" t="s">
        <v>1381</v>
      </c>
      <c r="I1921" s="102">
        <v>1.3888888888888888E-2</v>
      </c>
      <c r="J1921" t="s">
        <v>1612</v>
      </c>
      <c r="K1921" s="102">
        <v>0.4513888888888889</v>
      </c>
      <c r="L1921">
        <v>27</v>
      </c>
      <c r="M1921" t="s">
        <v>1435</v>
      </c>
      <c r="N1921" t="s">
        <v>1586</v>
      </c>
      <c r="O1921" s="102">
        <v>0.11805555555555557</v>
      </c>
      <c r="P1921" t="s">
        <v>1626</v>
      </c>
      <c r="Q1921">
        <v>0</v>
      </c>
      <c r="R1921" t="s">
        <v>1627</v>
      </c>
      <c r="S1921">
        <v>24</v>
      </c>
      <c r="T1921">
        <v>71</v>
      </c>
      <c r="U1921">
        <v>92</v>
      </c>
      <c r="V1921" s="102">
        <v>5.5555555555555552E-2</v>
      </c>
      <c r="W1921">
        <v>46</v>
      </c>
      <c r="X1921" s="102">
        <v>0.44444444444444442</v>
      </c>
      <c r="AB1921" s="77">
        <f t="shared" si="29"/>
        <v>270</v>
      </c>
    </row>
    <row r="1922" spans="1:28" x14ac:dyDescent="0.3">
      <c r="A1922" s="34">
        <v>43560</v>
      </c>
      <c r="B1922">
        <v>1159</v>
      </c>
      <c r="C1922" t="s">
        <v>1282</v>
      </c>
      <c r="D1922" t="s">
        <v>1283</v>
      </c>
      <c r="E1922">
        <v>38</v>
      </c>
      <c r="F1922" t="s">
        <v>1510</v>
      </c>
      <c r="G1922" t="s">
        <v>1628</v>
      </c>
      <c r="H1922" t="s">
        <v>1439</v>
      </c>
      <c r="I1922" s="102">
        <v>0.99930555555555556</v>
      </c>
      <c r="J1922" t="s">
        <v>1521</v>
      </c>
      <c r="K1922" s="102">
        <v>0.58333333333333337</v>
      </c>
      <c r="L1922">
        <v>31</v>
      </c>
      <c r="M1922" t="s">
        <v>1329</v>
      </c>
      <c r="N1922" t="s">
        <v>1286</v>
      </c>
      <c r="O1922" s="102">
        <v>0.17361111111111113</v>
      </c>
      <c r="P1922" t="s">
        <v>1629</v>
      </c>
      <c r="Q1922">
        <v>22</v>
      </c>
      <c r="R1922" t="s">
        <v>1630</v>
      </c>
      <c r="S1922">
        <v>3</v>
      </c>
      <c r="T1922">
        <v>82</v>
      </c>
      <c r="U1922">
        <v>91</v>
      </c>
      <c r="V1922" s="102">
        <v>0.3125</v>
      </c>
      <c r="W1922">
        <v>59</v>
      </c>
      <c r="X1922" s="102">
        <v>0</v>
      </c>
      <c r="AB1922" s="77">
        <f t="shared" si="29"/>
        <v>310</v>
      </c>
    </row>
    <row r="1923" spans="1:28" x14ac:dyDescent="0.3">
      <c r="A1923" s="34">
        <v>43561</v>
      </c>
      <c r="B1923">
        <v>1159</v>
      </c>
      <c r="C1923" t="s">
        <v>1282</v>
      </c>
      <c r="D1923" t="s">
        <v>1283</v>
      </c>
      <c r="E1923">
        <v>38</v>
      </c>
      <c r="F1923" t="s">
        <v>1380</v>
      </c>
      <c r="G1923" t="s">
        <v>1352</v>
      </c>
      <c r="H1923" t="s">
        <v>1561</v>
      </c>
      <c r="I1923" s="102">
        <v>0.24305555555555555</v>
      </c>
      <c r="J1923" t="s">
        <v>1538</v>
      </c>
      <c r="K1923" s="102">
        <v>0.5625</v>
      </c>
      <c r="L1923">
        <v>30</v>
      </c>
      <c r="M1923" t="s">
        <v>1435</v>
      </c>
      <c r="N1923" t="s">
        <v>1319</v>
      </c>
      <c r="O1923" s="102">
        <v>0.66666666666666663</v>
      </c>
      <c r="P1923" t="s">
        <v>1631</v>
      </c>
      <c r="Q1923">
        <v>24</v>
      </c>
      <c r="R1923" t="s">
        <v>1632</v>
      </c>
      <c r="S1923">
        <v>11</v>
      </c>
      <c r="T1923">
        <v>79</v>
      </c>
      <c r="U1923">
        <v>93</v>
      </c>
      <c r="V1923" t="s">
        <v>51</v>
      </c>
      <c r="W1923">
        <v>52</v>
      </c>
      <c r="X1923" s="102">
        <v>0.5</v>
      </c>
      <c r="AB1923" s="77">
        <f t="shared" ref="AB1923:AB1986" si="30">L1923*$AE$17</f>
        <v>300</v>
      </c>
    </row>
    <row r="1924" spans="1:28" x14ac:dyDescent="0.3">
      <c r="A1924" s="34">
        <v>43562</v>
      </c>
      <c r="B1924">
        <v>1159</v>
      </c>
      <c r="C1924" t="s">
        <v>1282</v>
      </c>
      <c r="D1924" t="s">
        <v>1283</v>
      </c>
      <c r="E1924">
        <v>38</v>
      </c>
      <c r="F1924" t="s">
        <v>1333</v>
      </c>
      <c r="G1924" t="s">
        <v>1308</v>
      </c>
      <c r="H1924" t="s">
        <v>1633</v>
      </c>
      <c r="I1924" s="102">
        <v>0.10416666666666667</v>
      </c>
      <c r="J1924" t="s">
        <v>1377</v>
      </c>
      <c r="K1924" s="102">
        <v>0.61111111111111105</v>
      </c>
      <c r="L1924">
        <v>27</v>
      </c>
      <c r="M1924" t="s">
        <v>1329</v>
      </c>
      <c r="N1924" t="s">
        <v>1336</v>
      </c>
      <c r="O1924" s="102">
        <v>0.24305555555555555</v>
      </c>
      <c r="P1924" t="s">
        <v>1634</v>
      </c>
      <c r="Q1924">
        <v>13</v>
      </c>
      <c r="R1924" t="s">
        <v>1631</v>
      </c>
      <c r="S1924">
        <v>0</v>
      </c>
      <c r="T1924">
        <v>66</v>
      </c>
      <c r="U1924">
        <v>91</v>
      </c>
      <c r="V1924" s="102">
        <v>0.96527777777777779</v>
      </c>
      <c r="W1924">
        <v>49</v>
      </c>
      <c r="X1924" s="102">
        <v>0.39583333333333331</v>
      </c>
      <c r="AB1924" s="77">
        <f t="shared" si="30"/>
        <v>270</v>
      </c>
    </row>
    <row r="1925" spans="1:28" x14ac:dyDescent="0.3">
      <c r="A1925" s="34">
        <v>43563</v>
      </c>
      <c r="B1925">
        <v>1159</v>
      </c>
      <c r="C1925" t="s">
        <v>1282</v>
      </c>
      <c r="D1925" t="s">
        <v>1283</v>
      </c>
      <c r="E1925">
        <v>38</v>
      </c>
      <c r="F1925" t="s">
        <v>1383</v>
      </c>
      <c r="G1925" t="s">
        <v>1465</v>
      </c>
      <c r="H1925" t="s">
        <v>1436</v>
      </c>
      <c r="I1925" s="102">
        <v>0.99930555555555556</v>
      </c>
      <c r="J1925" t="s">
        <v>1386</v>
      </c>
      <c r="K1925" s="102">
        <v>0.54861111111111105</v>
      </c>
      <c r="L1925">
        <v>28</v>
      </c>
      <c r="M1925" t="s">
        <v>1288</v>
      </c>
      <c r="N1925" t="s">
        <v>1294</v>
      </c>
      <c r="O1925" s="102">
        <v>0.19444444444444445</v>
      </c>
      <c r="P1925" t="s">
        <v>1635</v>
      </c>
      <c r="Q1925">
        <v>12</v>
      </c>
      <c r="R1925" t="s">
        <v>1636</v>
      </c>
      <c r="S1925">
        <v>0</v>
      </c>
      <c r="T1925">
        <v>73</v>
      </c>
      <c r="U1925">
        <v>91</v>
      </c>
      <c r="V1925" t="s">
        <v>51</v>
      </c>
      <c r="W1925">
        <v>65</v>
      </c>
      <c r="X1925" s="102">
        <v>0.53472222222222221</v>
      </c>
      <c r="AB1925" s="77">
        <f t="shared" si="30"/>
        <v>280</v>
      </c>
    </row>
    <row r="1926" spans="1:28" x14ac:dyDescent="0.3">
      <c r="A1926" s="34">
        <v>43564</v>
      </c>
      <c r="B1926">
        <v>1159</v>
      </c>
      <c r="C1926" t="s">
        <v>1282</v>
      </c>
      <c r="D1926" t="s">
        <v>1283</v>
      </c>
      <c r="E1926">
        <v>38</v>
      </c>
      <c r="F1926" t="s">
        <v>1546</v>
      </c>
      <c r="G1926" t="s">
        <v>1625</v>
      </c>
      <c r="H1926" t="s">
        <v>1320</v>
      </c>
      <c r="I1926" s="102">
        <v>6.9444444444444434E-2</v>
      </c>
      <c r="J1926" t="s">
        <v>1637</v>
      </c>
      <c r="K1926" s="102">
        <v>0.44444444444444442</v>
      </c>
      <c r="L1926">
        <v>30</v>
      </c>
      <c r="M1926" t="s">
        <v>1326</v>
      </c>
      <c r="N1926" t="s">
        <v>1356</v>
      </c>
      <c r="O1926" s="102">
        <v>0.47222222222222227</v>
      </c>
      <c r="P1926" t="s">
        <v>1638</v>
      </c>
      <c r="Q1926">
        <v>23</v>
      </c>
      <c r="R1926" t="s">
        <v>1551</v>
      </c>
      <c r="S1926">
        <v>5</v>
      </c>
      <c r="T1926">
        <v>82</v>
      </c>
      <c r="U1926">
        <v>93</v>
      </c>
      <c r="V1926" s="102">
        <v>6.25E-2</v>
      </c>
      <c r="W1926">
        <v>69</v>
      </c>
      <c r="X1926" s="102">
        <v>0.22222222222222221</v>
      </c>
      <c r="AB1926" s="77">
        <f t="shared" si="30"/>
        <v>300</v>
      </c>
    </row>
    <row r="1927" spans="1:28" x14ac:dyDescent="0.3">
      <c r="A1927" s="34">
        <v>43565</v>
      </c>
      <c r="B1927">
        <v>1159</v>
      </c>
      <c r="C1927" t="s">
        <v>1282</v>
      </c>
      <c r="D1927" t="s">
        <v>1283</v>
      </c>
      <c r="E1927">
        <v>38</v>
      </c>
      <c r="F1927" t="s">
        <v>1333</v>
      </c>
      <c r="G1927" t="s">
        <v>1396</v>
      </c>
      <c r="H1927" t="s">
        <v>1348</v>
      </c>
      <c r="I1927" s="102">
        <v>0.16666666666666666</v>
      </c>
      <c r="J1927" t="s">
        <v>1307</v>
      </c>
      <c r="K1927" s="102">
        <v>0.46527777777777773</v>
      </c>
      <c r="L1927">
        <v>28</v>
      </c>
      <c r="M1927" t="s">
        <v>1326</v>
      </c>
      <c r="N1927" t="s">
        <v>1380</v>
      </c>
      <c r="O1927" s="102">
        <v>0.89583333333333337</v>
      </c>
      <c r="P1927" t="s">
        <v>1639</v>
      </c>
      <c r="Q1927">
        <v>23</v>
      </c>
      <c r="R1927" t="s">
        <v>1640</v>
      </c>
      <c r="S1927">
        <v>3</v>
      </c>
      <c r="T1927">
        <v>81</v>
      </c>
      <c r="U1927">
        <v>93</v>
      </c>
      <c r="V1927" s="102">
        <v>0.11805555555555557</v>
      </c>
      <c r="W1927">
        <v>71</v>
      </c>
      <c r="X1927" s="102">
        <v>0.5625</v>
      </c>
      <c r="AB1927" s="77">
        <f t="shared" si="30"/>
        <v>280</v>
      </c>
    </row>
    <row r="1928" spans="1:28" x14ac:dyDescent="0.3">
      <c r="A1928" s="34">
        <v>43566</v>
      </c>
      <c r="B1928">
        <v>1159</v>
      </c>
      <c r="C1928" t="s">
        <v>1282</v>
      </c>
      <c r="D1928" t="s">
        <v>1283</v>
      </c>
      <c r="E1928">
        <v>38</v>
      </c>
      <c r="F1928" t="s">
        <v>1486</v>
      </c>
      <c r="G1928" t="s">
        <v>1465</v>
      </c>
      <c r="H1928" t="s">
        <v>1356</v>
      </c>
      <c r="I1928" s="102">
        <v>0.11805555555555557</v>
      </c>
      <c r="J1928" t="s">
        <v>1307</v>
      </c>
      <c r="K1928" s="102">
        <v>0.54166666666666663</v>
      </c>
      <c r="L1928">
        <v>32</v>
      </c>
      <c r="M1928" t="s">
        <v>1404</v>
      </c>
      <c r="N1928" t="s">
        <v>1284</v>
      </c>
      <c r="O1928" s="102">
        <v>0.5625</v>
      </c>
      <c r="P1928" t="s">
        <v>1566</v>
      </c>
      <c r="Q1928" t="s">
        <v>51</v>
      </c>
      <c r="R1928" t="s">
        <v>1641</v>
      </c>
      <c r="S1928">
        <v>1</v>
      </c>
      <c r="T1928">
        <v>85</v>
      </c>
      <c r="U1928">
        <v>94</v>
      </c>
      <c r="V1928" s="102">
        <v>0.99305555555555547</v>
      </c>
      <c r="W1928">
        <v>81</v>
      </c>
      <c r="X1928" t="s">
        <v>51</v>
      </c>
      <c r="AB1928" s="77">
        <f t="shared" si="30"/>
        <v>320</v>
      </c>
    </row>
    <row r="1929" spans="1:28" x14ac:dyDescent="0.3">
      <c r="A1929" s="34">
        <v>43567</v>
      </c>
      <c r="B1929">
        <v>1159</v>
      </c>
      <c r="C1929" t="s">
        <v>1282</v>
      </c>
      <c r="D1929" t="s">
        <v>1283</v>
      </c>
      <c r="E1929">
        <v>38</v>
      </c>
      <c r="F1929" t="s">
        <v>1510</v>
      </c>
      <c r="G1929" t="s">
        <v>1308</v>
      </c>
      <c r="H1929" t="s">
        <v>1443</v>
      </c>
      <c r="I1929" s="102">
        <v>0.25</v>
      </c>
      <c r="J1929" t="s">
        <v>1300</v>
      </c>
      <c r="K1929" s="102">
        <v>0.47222222222222227</v>
      </c>
      <c r="L1929">
        <v>8</v>
      </c>
      <c r="M1929" t="s">
        <v>1561</v>
      </c>
      <c r="N1929" t="s">
        <v>1440</v>
      </c>
      <c r="O1929" s="102">
        <v>0.66666666666666663</v>
      </c>
      <c r="P1929" t="s">
        <v>1560</v>
      </c>
      <c r="Q1929">
        <v>0</v>
      </c>
      <c r="R1929" t="s">
        <v>1642</v>
      </c>
      <c r="S1929">
        <v>18</v>
      </c>
      <c r="T1929">
        <v>83</v>
      </c>
      <c r="U1929">
        <v>95</v>
      </c>
      <c r="V1929" s="102">
        <v>0</v>
      </c>
      <c r="W1929">
        <v>71</v>
      </c>
      <c r="X1929" s="102">
        <v>0.4861111111111111</v>
      </c>
      <c r="AB1929" s="77">
        <f t="shared" si="30"/>
        <v>80</v>
      </c>
    </row>
    <row r="1930" spans="1:28" x14ac:dyDescent="0.3">
      <c r="A1930" s="34">
        <v>43568</v>
      </c>
      <c r="B1930">
        <v>1159</v>
      </c>
      <c r="C1930" t="s">
        <v>1282</v>
      </c>
      <c r="D1930" t="s">
        <v>1283</v>
      </c>
      <c r="E1930">
        <v>38</v>
      </c>
      <c r="F1930" t="s">
        <v>1449</v>
      </c>
      <c r="G1930" t="s">
        <v>1308</v>
      </c>
      <c r="H1930" t="s">
        <v>1453</v>
      </c>
      <c r="I1930" s="102">
        <v>0.23611111111111113</v>
      </c>
      <c r="J1930" t="s">
        <v>1530</v>
      </c>
      <c r="K1930" s="102">
        <v>0.65972222222222221</v>
      </c>
      <c r="L1930">
        <v>6</v>
      </c>
      <c r="M1930" t="s">
        <v>1288</v>
      </c>
      <c r="N1930" t="s">
        <v>1340</v>
      </c>
      <c r="O1930" s="102">
        <v>0.72222222222222221</v>
      </c>
      <c r="P1930" t="s">
        <v>1643</v>
      </c>
      <c r="Q1930">
        <v>0</v>
      </c>
      <c r="R1930" t="s">
        <v>1567</v>
      </c>
      <c r="S1930">
        <v>24</v>
      </c>
      <c r="T1930">
        <v>84</v>
      </c>
      <c r="U1930">
        <v>94</v>
      </c>
      <c r="V1930" t="s">
        <v>51</v>
      </c>
      <c r="W1930">
        <v>69</v>
      </c>
      <c r="X1930" s="102">
        <v>0.58333333333333337</v>
      </c>
      <c r="AB1930" s="77">
        <f t="shared" si="30"/>
        <v>60</v>
      </c>
    </row>
    <row r="1931" spans="1:28" x14ac:dyDescent="0.3">
      <c r="A1931" s="34">
        <v>43569</v>
      </c>
      <c r="B1931">
        <v>1159</v>
      </c>
      <c r="C1931" t="s">
        <v>1282</v>
      </c>
      <c r="D1931" t="s">
        <v>1283</v>
      </c>
      <c r="E1931">
        <v>38</v>
      </c>
      <c r="F1931" t="s">
        <v>1363</v>
      </c>
      <c r="G1931" t="s">
        <v>1308</v>
      </c>
      <c r="H1931" t="s">
        <v>1309</v>
      </c>
      <c r="I1931" s="102">
        <v>0.2638888888888889</v>
      </c>
      <c r="J1931" t="s">
        <v>1644</v>
      </c>
      <c r="K1931" s="102">
        <v>0.4236111111111111</v>
      </c>
      <c r="L1931">
        <v>7</v>
      </c>
      <c r="M1931" t="s">
        <v>1329</v>
      </c>
      <c r="N1931" t="s">
        <v>1359</v>
      </c>
      <c r="O1931" s="102">
        <v>0.53472222222222221</v>
      </c>
      <c r="P1931" t="s">
        <v>1589</v>
      </c>
      <c r="Q1931" t="s">
        <v>51</v>
      </c>
      <c r="R1931" t="s">
        <v>1640</v>
      </c>
      <c r="S1931">
        <v>24</v>
      </c>
      <c r="T1931">
        <v>89</v>
      </c>
      <c r="U1931">
        <v>92</v>
      </c>
      <c r="V1931" t="s">
        <v>51</v>
      </c>
      <c r="W1931">
        <v>65</v>
      </c>
      <c r="X1931" s="102">
        <v>0.41666666666666669</v>
      </c>
      <c r="AB1931" s="77">
        <f t="shared" si="30"/>
        <v>70</v>
      </c>
    </row>
    <row r="1932" spans="1:28" x14ac:dyDescent="0.3">
      <c r="A1932" s="34">
        <v>43570</v>
      </c>
      <c r="B1932">
        <v>1159</v>
      </c>
      <c r="C1932" t="s">
        <v>1282</v>
      </c>
      <c r="D1932" t="s">
        <v>1283</v>
      </c>
      <c r="E1932">
        <v>38</v>
      </c>
      <c r="F1932" t="s">
        <v>1571</v>
      </c>
      <c r="G1932" t="s">
        <v>1354</v>
      </c>
      <c r="H1932" t="s">
        <v>1546</v>
      </c>
      <c r="I1932" s="102">
        <v>0.99930555555555556</v>
      </c>
      <c r="J1932" t="s">
        <v>1645</v>
      </c>
      <c r="K1932" s="102">
        <v>0.45833333333333331</v>
      </c>
      <c r="L1932">
        <v>28</v>
      </c>
      <c r="M1932" t="s">
        <v>1329</v>
      </c>
      <c r="N1932" t="s">
        <v>1588</v>
      </c>
      <c r="O1932" s="102">
        <v>0.46527777777777773</v>
      </c>
      <c r="P1932" t="s">
        <v>1298</v>
      </c>
      <c r="Q1932">
        <v>24</v>
      </c>
      <c r="R1932" t="s">
        <v>1646</v>
      </c>
      <c r="S1932">
        <v>11</v>
      </c>
      <c r="T1932">
        <v>93</v>
      </c>
      <c r="U1932">
        <v>93</v>
      </c>
      <c r="V1932" t="s">
        <v>51</v>
      </c>
      <c r="W1932">
        <v>48</v>
      </c>
      <c r="X1932" s="102">
        <v>0.45833333333333331</v>
      </c>
      <c r="AB1932" s="77">
        <f t="shared" si="30"/>
        <v>280</v>
      </c>
    </row>
    <row r="1933" spans="1:28" x14ac:dyDescent="0.3">
      <c r="A1933" s="34">
        <v>43571</v>
      </c>
      <c r="B1933">
        <v>1159</v>
      </c>
      <c r="C1933" t="s">
        <v>1282</v>
      </c>
      <c r="D1933" t="s">
        <v>1283</v>
      </c>
      <c r="E1933">
        <v>38</v>
      </c>
      <c r="F1933" t="s">
        <v>1354</v>
      </c>
      <c r="G1933" t="s">
        <v>1308</v>
      </c>
      <c r="H1933" t="s">
        <v>1475</v>
      </c>
      <c r="I1933" s="102">
        <v>0.24305555555555555</v>
      </c>
      <c r="J1933" t="s">
        <v>1386</v>
      </c>
      <c r="K1933" s="102">
        <v>0.72916666666666663</v>
      </c>
      <c r="L1933">
        <v>7</v>
      </c>
      <c r="M1933" t="s">
        <v>1347</v>
      </c>
      <c r="N1933" t="s">
        <v>1304</v>
      </c>
      <c r="O1933" s="102">
        <v>0.60416666666666663</v>
      </c>
      <c r="P1933" t="s">
        <v>1568</v>
      </c>
      <c r="Q1933">
        <v>7</v>
      </c>
      <c r="R1933" t="s">
        <v>1593</v>
      </c>
      <c r="S1933">
        <v>24</v>
      </c>
      <c r="T1933">
        <v>86</v>
      </c>
      <c r="U1933">
        <v>93</v>
      </c>
      <c r="V1933" t="s">
        <v>51</v>
      </c>
      <c r="W1933">
        <v>75</v>
      </c>
      <c r="X1933" s="102">
        <v>0.5</v>
      </c>
      <c r="AB1933" s="77">
        <f t="shared" si="30"/>
        <v>70</v>
      </c>
    </row>
    <row r="1934" spans="1:28" x14ac:dyDescent="0.3">
      <c r="A1934" s="34">
        <v>43572</v>
      </c>
      <c r="B1934">
        <v>1159</v>
      </c>
      <c r="C1934" t="s">
        <v>1282</v>
      </c>
      <c r="D1934" t="s">
        <v>1283</v>
      </c>
      <c r="E1934">
        <v>38</v>
      </c>
      <c r="F1934" t="s">
        <v>1395</v>
      </c>
      <c r="G1934" t="s">
        <v>1308</v>
      </c>
      <c r="H1934" t="s">
        <v>1284</v>
      </c>
      <c r="I1934" s="102">
        <v>4.1666666666666664E-2</v>
      </c>
      <c r="J1934" t="s">
        <v>1647</v>
      </c>
      <c r="K1934" s="102">
        <v>0.59027777777777779</v>
      </c>
      <c r="L1934">
        <v>16</v>
      </c>
      <c r="M1934" t="s">
        <v>1396</v>
      </c>
      <c r="N1934" t="s">
        <v>1341</v>
      </c>
      <c r="O1934" s="102">
        <v>0.51388888888888895</v>
      </c>
      <c r="P1934" t="s">
        <v>1593</v>
      </c>
      <c r="Q1934">
        <v>0</v>
      </c>
      <c r="R1934" t="s">
        <v>1648</v>
      </c>
      <c r="S1934">
        <v>16</v>
      </c>
      <c r="T1934">
        <v>46</v>
      </c>
      <c r="U1934">
        <v>92</v>
      </c>
      <c r="V1934" t="s">
        <v>51</v>
      </c>
      <c r="W1934">
        <v>32</v>
      </c>
      <c r="X1934" s="102">
        <v>0.58333333333333337</v>
      </c>
      <c r="AB1934" s="77">
        <f t="shared" si="30"/>
        <v>160</v>
      </c>
    </row>
    <row r="1935" spans="1:28" x14ac:dyDescent="0.3">
      <c r="A1935" s="34">
        <v>43573</v>
      </c>
      <c r="B1935">
        <v>1159</v>
      </c>
      <c r="C1935" t="s">
        <v>1282</v>
      </c>
      <c r="D1935" t="s">
        <v>1283</v>
      </c>
      <c r="E1935">
        <v>38</v>
      </c>
      <c r="F1935" t="s">
        <v>1544</v>
      </c>
      <c r="G1935" t="s">
        <v>1390</v>
      </c>
      <c r="H1935" t="s">
        <v>1362</v>
      </c>
      <c r="I1935" s="102">
        <v>0.93055555555555547</v>
      </c>
      <c r="J1935" t="s">
        <v>1637</v>
      </c>
      <c r="K1935" s="102">
        <v>0.44444444444444442</v>
      </c>
      <c r="L1935">
        <v>28</v>
      </c>
      <c r="M1935" t="s">
        <v>1335</v>
      </c>
      <c r="N1935" t="s">
        <v>1456</v>
      </c>
      <c r="O1935" s="102">
        <v>6.9444444444444441E-3</v>
      </c>
      <c r="P1935" t="s">
        <v>1477</v>
      </c>
      <c r="Q1935">
        <v>21</v>
      </c>
      <c r="R1935" t="s">
        <v>1387</v>
      </c>
      <c r="S1935">
        <v>1</v>
      </c>
      <c r="T1935">
        <v>92</v>
      </c>
      <c r="U1935">
        <v>93</v>
      </c>
      <c r="V1935" t="s">
        <v>51</v>
      </c>
      <c r="W1935">
        <v>80</v>
      </c>
      <c r="X1935" s="102">
        <v>0.11805555555555557</v>
      </c>
      <c r="AB1935" s="77">
        <f t="shared" si="30"/>
        <v>280</v>
      </c>
    </row>
    <row r="1936" spans="1:28" x14ac:dyDescent="0.3">
      <c r="A1936" s="34">
        <v>43574</v>
      </c>
      <c r="B1936">
        <v>1159</v>
      </c>
      <c r="C1936" t="s">
        <v>1282</v>
      </c>
      <c r="D1936" t="s">
        <v>1283</v>
      </c>
      <c r="E1936">
        <v>38</v>
      </c>
      <c r="F1936" t="s">
        <v>1307</v>
      </c>
      <c r="G1936" t="s">
        <v>1628</v>
      </c>
      <c r="H1936" t="s">
        <v>1309</v>
      </c>
      <c r="I1936" s="102">
        <v>0.99930555555555556</v>
      </c>
      <c r="J1936" t="s">
        <v>1390</v>
      </c>
      <c r="K1936" s="102">
        <v>0.63194444444444442</v>
      </c>
      <c r="L1936">
        <v>7</v>
      </c>
      <c r="M1936" t="s">
        <v>1326</v>
      </c>
      <c r="N1936" t="s">
        <v>1380</v>
      </c>
      <c r="O1936" s="102">
        <v>0.34722222222222227</v>
      </c>
      <c r="P1936" t="s">
        <v>1649</v>
      </c>
      <c r="Q1936" t="s">
        <v>51</v>
      </c>
      <c r="R1936" t="s">
        <v>1306</v>
      </c>
      <c r="S1936">
        <v>4</v>
      </c>
      <c r="T1936">
        <v>88</v>
      </c>
      <c r="U1936">
        <v>93</v>
      </c>
      <c r="V1936" t="s">
        <v>51</v>
      </c>
      <c r="W1936">
        <v>81</v>
      </c>
      <c r="X1936" s="102">
        <v>0.64583333333333337</v>
      </c>
      <c r="AB1936" s="77">
        <f t="shared" si="30"/>
        <v>70</v>
      </c>
    </row>
    <row r="1937" spans="1:28" x14ac:dyDescent="0.3">
      <c r="A1937" s="34">
        <v>43575</v>
      </c>
      <c r="B1937">
        <v>1159</v>
      </c>
      <c r="C1937" t="s">
        <v>1282</v>
      </c>
      <c r="D1937" t="s">
        <v>1283</v>
      </c>
      <c r="E1937">
        <v>38</v>
      </c>
      <c r="F1937" t="s">
        <v>1362</v>
      </c>
      <c r="G1937" t="s">
        <v>1308</v>
      </c>
      <c r="H1937" t="s">
        <v>1356</v>
      </c>
      <c r="I1937" s="102">
        <v>0.25</v>
      </c>
      <c r="J1937" t="s">
        <v>1363</v>
      </c>
      <c r="K1937" s="102">
        <v>0.72222222222222221</v>
      </c>
      <c r="L1937">
        <v>32</v>
      </c>
      <c r="M1937" t="s">
        <v>1625</v>
      </c>
      <c r="N1937" t="s">
        <v>1297</v>
      </c>
      <c r="O1937" s="102">
        <v>0.5</v>
      </c>
      <c r="P1937" t="s">
        <v>1650</v>
      </c>
      <c r="Q1937">
        <v>9</v>
      </c>
      <c r="R1937" t="s">
        <v>1353</v>
      </c>
      <c r="S1937">
        <v>24</v>
      </c>
      <c r="T1937">
        <v>92</v>
      </c>
      <c r="U1937">
        <v>92</v>
      </c>
      <c r="V1937" t="s">
        <v>51</v>
      </c>
      <c r="W1937">
        <v>88</v>
      </c>
      <c r="X1937" s="102">
        <v>0.99930555555555556</v>
      </c>
      <c r="AB1937" s="77">
        <f t="shared" si="30"/>
        <v>320</v>
      </c>
    </row>
    <row r="1938" spans="1:28" x14ac:dyDescent="0.3">
      <c r="A1938" s="34">
        <v>43576</v>
      </c>
      <c r="B1938">
        <v>1159</v>
      </c>
      <c r="C1938" t="s">
        <v>1282</v>
      </c>
      <c r="D1938" t="s">
        <v>1283</v>
      </c>
      <c r="E1938">
        <v>38</v>
      </c>
      <c r="F1938" t="s">
        <v>1552</v>
      </c>
      <c r="G1938" t="s">
        <v>1308</v>
      </c>
      <c r="H1938" t="s">
        <v>1489</v>
      </c>
      <c r="I1938" s="102">
        <v>0.11805555555555557</v>
      </c>
      <c r="J1938" t="s">
        <v>1651</v>
      </c>
      <c r="K1938" s="102">
        <v>0.53472222222222221</v>
      </c>
      <c r="L1938">
        <v>0</v>
      </c>
      <c r="M1938" t="s">
        <v>1296</v>
      </c>
      <c r="N1938" t="s">
        <v>1297</v>
      </c>
      <c r="O1938" t="s">
        <v>51</v>
      </c>
      <c r="P1938" t="s">
        <v>1353</v>
      </c>
      <c r="Q1938">
        <v>0</v>
      </c>
      <c r="R1938" t="s">
        <v>1652</v>
      </c>
      <c r="S1938">
        <v>24</v>
      </c>
      <c r="T1938">
        <v>89</v>
      </c>
      <c r="U1938">
        <v>91</v>
      </c>
      <c r="V1938" t="s">
        <v>51</v>
      </c>
      <c r="W1938">
        <v>79</v>
      </c>
      <c r="X1938" s="102">
        <v>0.20138888888888887</v>
      </c>
      <c r="AB1938" s="77">
        <f t="shared" si="30"/>
        <v>0</v>
      </c>
    </row>
    <row r="1939" spans="1:28" x14ac:dyDescent="0.3">
      <c r="A1939" s="34">
        <v>43577</v>
      </c>
      <c r="B1939">
        <v>1159</v>
      </c>
      <c r="C1939" t="s">
        <v>1282</v>
      </c>
      <c r="D1939" t="s">
        <v>1283</v>
      </c>
      <c r="E1939">
        <v>38</v>
      </c>
      <c r="F1939" t="s">
        <v>1419</v>
      </c>
      <c r="G1939" t="s">
        <v>1308</v>
      </c>
      <c r="H1939" t="s">
        <v>1418</v>
      </c>
      <c r="I1939" s="102">
        <v>0.25</v>
      </c>
      <c r="J1939" t="s">
        <v>1583</v>
      </c>
      <c r="K1939" s="102">
        <v>0.65277777777777779</v>
      </c>
      <c r="L1939">
        <v>29</v>
      </c>
      <c r="M1939" t="s">
        <v>1335</v>
      </c>
      <c r="N1939" t="s">
        <v>1336</v>
      </c>
      <c r="O1939" s="102">
        <v>0.96527777777777779</v>
      </c>
      <c r="P1939" t="s">
        <v>1652</v>
      </c>
      <c r="Q1939">
        <v>0</v>
      </c>
      <c r="R1939" t="s">
        <v>1653</v>
      </c>
      <c r="S1939">
        <v>22</v>
      </c>
      <c r="T1939">
        <v>89</v>
      </c>
      <c r="U1939">
        <v>93</v>
      </c>
      <c r="V1939" t="s">
        <v>51</v>
      </c>
      <c r="W1939">
        <v>83</v>
      </c>
      <c r="X1939" s="102">
        <v>0.54166666666666663</v>
      </c>
      <c r="AB1939" s="77">
        <f t="shared" si="30"/>
        <v>290</v>
      </c>
    </row>
    <row r="1940" spans="1:28" x14ac:dyDescent="0.3">
      <c r="A1940" s="34">
        <v>43578</v>
      </c>
      <c r="B1940">
        <v>1159</v>
      </c>
      <c r="C1940" t="s">
        <v>1282</v>
      </c>
      <c r="D1940" t="s">
        <v>1283</v>
      </c>
      <c r="E1940">
        <v>38</v>
      </c>
      <c r="F1940" t="s">
        <v>1336</v>
      </c>
      <c r="G1940" t="s">
        <v>1561</v>
      </c>
      <c r="H1940" t="s">
        <v>1359</v>
      </c>
      <c r="I1940" s="102">
        <v>0.99930555555555556</v>
      </c>
      <c r="J1940" t="s">
        <v>1357</v>
      </c>
      <c r="K1940" s="102">
        <v>1.3888888888888888E-2</v>
      </c>
      <c r="L1940">
        <v>31</v>
      </c>
      <c r="M1940" t="s">
        <v>1561</v>
      </c>
      <c r="N1940" t="s">
        <v>1399</v>
      </c>
      <c r="O1940" s="102">
        <v>0.74305555555555547</v>
      </c>
      <c r="P1940" t="s">
        <v>1654</v>
      </c>
      <c r="Q1940">
        <v>22</v>
      </c>
      <c r="R1940" t="s">
        <v>1653</v>
      </c>
      <c r="S1940">
        <v>4</v>
      </c>
      <c r="T1940">
        <v>88</v>
      </c>
      <c r="U1940">
        <v>93</v>
      </c>
      <c r="V1940" t="s">
        <v>51</v>
      </c>
      <c r="W1940">
        <v>74</v>
      </c>
      <c r="X1940" s="102">
        <v>0.72916666666666663</v>
      </c>
      <c r="AB1940" s="77">
        <f t="shared" si="30"/>
        <v>310</v>
      </c>
    </row>
    <row r="1941" spans="1:28" x14ac:dyDescent="0.3">
      <c r="A1941" s="34">
        <v>43579</v>
      </c>
      <c r="B1941">
        <v>1159</v>
      </c>
      <c r="C1941" t="s">
        <v>1282</v>
      </c>
      <c r="D1941" t="s">
        <v>1283</v>
      </c>
      <c r="E1941">
        <v>38</v>
      </c>
      <c r="F1941" t="s">
        <v>1302</v>
      </c>
      <c r="G1941" t="s">
        <v>1457</v>
      </c>
      <c r="H1941" t="s">
        <v>1297</v>
      </c>
      <c r="I1941" s="102">
        <v>0.1388888888888889</v>
      </c>
      <c r="J1941" t="s">
        <v>1527</v>
      </c>
      <c r="K1941" s="102">
        <v>0.47222222222222227</v>
      </c>
      <c r="L1941">
        <v>32</v>
      </c>
      <c r="M1941" t="s">
        <v>1326</v>
      </c>
      <c r="N1941" t="s">
        <v>1333</v>
      </c>
      <c r="O1941" s="102">
        <v>0.79166666666666663</v>
      </c>
      <c r="P1941" t="s">
        <v>1629</v>
      </c>
      <c r="Q1941">
        <v>24</v>
      </c>
      <c r="R1941" t="s">
        <v>1655</v>
      </c>
      <c r="S1941">
        <v>16</v>
      </c>
      <c r="T1941">
        <v>77</v>
      </c>
      <c r="U1941">
        <v>93</v>
      </c>
      <c r="V1941" t="s">
        <v>51</v>
      </c>
      <c r="W1941">
        <v>46</v>
      </c>
      <c r="X1941" s="102">
        <v>0.47222222222222227</v>
      </c>
      <c r="AB1941" s="77">
        <f t="shared" si="30"/>
        <v>320</v>
      </c>
    </row>
    <row r="1942" spans="1:28" x14ac:dyDescent="0.3">
      <c r="A1942" s="34">
        <v>43580</v>
      </c>
      <c r="B1942">
        <v>1159</v>
      </c>
      <c r="C1942" t="s">
        <v>1282</v>
      </c>
      <c r="D1942" t="s">
        <v>1283</v>
      </c>
      <c r="E1942">
        <v>38</v>
      </c>
      <c r="F1942" t="s">
        <v>1307</v>
      </c>
      <c r="G1942" t="s">
        <v>1458</v>
      </c>
      <c r="H1942" t="s">
        <v>1481</v>
      </c>
      <c r="I1942" s="102">
        <v>0.16666666666666666</v>
      </c>
      <c r="J1942" t="s">
        <v>1656</v>
      </c>
      <c r="K1942" s="102">
        <v>0.63194444444444442</v>
      </c>
      <c r="L1942">
        <v>31</v>
      </c>
      <c r="M1942" t="s">
        <v>1396</v>
      </c>
      <c r="N1942" t="s">
        <v>1536</v>
      </c>
      <c r="O1942" s="102">
        <v>0.73611111111111116</v>
      </c>
      <c r="P1942" t="s">
        <v>1520</v>
      </c>
      <c r="Q1942">
        <v>24</v>
      </c>
      <c r="R1942" t="s">
        <v>1657</v>
      </c>
      <c r="S1942" t="s">
        <v>51</v>
      </c>
      <c r="T1942">
        <v>74</v>
      </c>
      <c r="U1942">
        <v>93</v>
      </c>
      <c r="V1942" t="s">
        <v>51</v>
      </c>
      <c r="W1942">
        <v>42</v>
      </c>
      <c r="X1942" s="102">
        <v>0.60416666666666663</v>
      </c>
      <c r="AB1942" s="77">
        <f t="shared" si="30"/>
        <v>310</v>
      </c>
    </row>
    <row r="1943" spans="1:28" x14ac:dyDescent="0.3">
      <c r="A1943" s="34">
        <v>43581</v>
      </c>
      <c r="B1943">
        <v>1159</v>
      </c>
      <c r="C1943" t="s">
        <v>1282</v>
      </c>
      <c r="D1943" t="s">
        <v>1283</v>
      </c>
      <c r="E1943">
        <v>38</v>
      </c>
      <c r="F1943" t="s">
        <v>1341</v>
      </c>
      <c r="G1943" t="s">
        <v>1308</v>
      </c>
      <c r="H1943" t="s">
        <v>1314</v>
      </c>
      <c r="I1943" s="102">
        <v>0.99930555555555556</v>
      </c>
      <c r="J1943" t="s">
        <v>1399</v>
      </c>
      <c r="K1943" t="s">
        <v>51</v>
      </c>
      <c r="L1943">
        <v>29</v>
      </c>
      <c r="M1943" t="s">
        <v>1297</v>
      </c>
      <c r="N1943" t="s">
        <v>1658</v>
      </c>
      <c r="O1943" s="102">
        <v>0.22916666666666666</v>
      </c>
      <c r="P1943" t="s">
        <v>1557</v>
      </c>
      <c r="Q1943">
        <v>21</v>
      </c>
      <c r="R1943" t="s">
        <v>1520</v>
      </c>
      <c r="S1943">
        <v>0</v>
      </c>
      <c r="T1943">
        <v>75</v>
      </c>
      <c r="U1943">
        <v>91</v>
      </c>
      <c r="V1943" t="s">
        <v>51</v>
      </c>
      <c r="W1943">
        <v>65</v>
      </c>
      <c r="X1943" s="102">
        <v>0.44444444444444442</v>
      </c>
      <c r="AB1943" s="77">
        <f t="shared" si="30"/>
        <v>290</v>
      </c>
    </row>
    <row r="1944" spans="1:28" x14ac:dyDescent="0.3">
      <c r="A1944" s="34">
        <v>43582</v>
      </c>
      <c r="B1944">
        <v>1159</v>
      </c>
      <c r="C1944" t="s">
        <v>1282</v>
      </c>
      <c r="D1944" t="s">
        <v>1283</v>
      </c>
      <c r="E1944">
        <v>38</v>
      </c>
      <c r="F1944" t="s">
        <v>1354</v>
      </c>
      <c r="G1944" t="s">
        <v>1308</v>
      </c>
      <c r="H1944" t="s">
        <v>1351</v>
      </c>
      <c r="I1944" s="102">
        <v>7.6388888888888895E-2</v>
      </c>
      <c r="J1944" t="s">
        <v>1538</v>
      </c>
      <c r="K1944" s="102">
        <v>0.54166666666666663</v>
      </c>
      <c r="L1944">
        <v>31</v>
      </c>
      <c r="M1944" t="s">
        <v>1435</v>
      </c>
      <c r="N1944" t="s">
        <v>1336</v>
      </c>
      <c r="O1944" s="102">
        <v>0.41666666666666669</v>
      </c>
      <c r="P1944" t="s">
        <v>1539</v>
      </c>
      <c r="Q1944">
        <v>21</v>
      </c>
      <c r="R1944" t="s">
        <v>1324</v>
      </c>
      <c r="S1944" t="s">
        <v>51</v>
      </c>
      <c r="T1944">
        <v>89</v>
      </c>
      <c r="U1944">
        <v>91</v>
      </c>
      <c r="V1944" t="s">
        <v>51</v>
      </c>
      <c r="W1944">
        <v>83</v>
      </c>
      <c r="X1944" s="102">
        <v>0.3611111111111111</v>
      </c>
      <c r="AB1944" s="77">
        <f t="shared" si="30"/>
        <v>310</v>
      </c>
    </row>
    <row r="1945" spans="1:28" x14ac:dyDescent="0.3">
      <c r="A1945" s="34">
        <v>43583</v>
      </c>
      <c r="B1945">
        <v>1159</v>
      </c>
      <c r="C1945" t="s">
        <v>1282</v>
      </c>
      <c r="D1945" t="s">
        <v>1283</v>
      </c>
      <c r="E1945">
        <v>38</v>
      </c>
      <c r="F1945" t="s">
        <v>1383</v>
      </c>
      <c r="G1945" t="s">
        <v>1308</v>
      </c>
      <c r="H1945" t="s">
        <v>1314</v>
      </c>
      <c r="I1945" s="102">
        <v>0.2638888888888889</v>
      </c>
      <c r="J1945" t="s">
        <v>1300</v>
      </c>
      <c r="K1945" s="102">
        <v>0.41666666666666669</v>
      </c>
      <c r="L1945">
        <v>9</v>
      </c>
      <c r="M1945" t="s">
        <v>1391</v>
      </c>
      <c r="N1945" t="s">
        <v>1284</v>
      </c>
      <c r="O1945" s="102">
        <v>0.71527777777777779</v>
      </c>
      <c r="P1945" t="s">
        <v>1659</v>
      </c>
      <c r="Q1945">
        <v>0</v>
      </c>
      <c r="R1945" t="s">
        <v>1311</v>
      </c>
      <c r="S1945">
        <v>24</v>
      </c>
      <c r="T1945">
        <v>84</v>
      </c>
      <c r="U1945">
        <v>94</v>
      </c>
      <c r="V1945" s="102">
        <v>0.29166666666666669</v>
      </c>
      <c r="W1945">
        <v>77</v>
      </c>
      <c r="X1945" t="s">
        <v>51</v>
      </c>
      <c r="AB1945" s="77">
        <f t="shared" si="30"/>
        <v>90</v>
      </c>
    </row>
    <row r="1946" spans="1:28" x14ac:dyDescent="0.3">
      <c r="A1946" s="34">
        <v>43584</v>
      </c>
      <c r="B1946">
        <v>1159</v>
      </c>
      <c r="C1946" t="s">
        <v>1282</v>
      </c>
      <c r="D1946" t="s">
        <v>1283</v>
      </c>
      <c r="E1946">
        <v>38</v>
      </c>
      <c r="F1946" t="s">
        <v>1546</v>
      </c>
      <c r="G1946" t="s">
        <v>1308</v>
      </c>
      <c r="H1946" t="s">
        <v>1456</v>
      </c>
      <c r="I1946" s="102">
        <v>0.22916666666666666</v>
      </c>
      <c r="J1946" t="s">
        <v>1658</v>
      </c>
      <c r="K1946" s="102">
        <v>0.39583333333333331</v>
      </c>
      <c r="L1946">
        <v>9</v>
      </c>
      <c r="M1946" t="s">
        <v>1340</v>
      </c>
      <c r="N1946" t="s">
        <v>1284</v>
      </c>
      <c r="O1946" s="102">
        <v>0.53472222222222221</v>
      </c>
      <c r="P1946" t="s">
        <v>1311</v>
      </c>
      <c r="Q1946">
        <v>0</v>
      </c>
      <c r="R1946" t="s">
        <v>1660</v>
      </c>
      <c r="S1946">
        <v>18</v>
      </c>
      <c r="T1946">
        <v>88</v>
      </c>
      <c r="U1946">
        <v>94</v>
      </c>
      <c r="V1946" t="s">
        <v>51</v>
      </c>
      <c r="W1946">
        <v>74</v>
      </c>
      <c r="X1946" s="102">
        <v>0.36805555555555558</v>
      </c>
      <c r="AB1946" s="77">
        <f t="shared" si="30"/>
        <v>90</v>
      </c>
    </row>
    <row r="1947" spans="1:28" x14ac:dyDescent="0.3">
      <c r="A1947" s="34">
        <v>43585</v>
      </c>
      <c r="B1947">
        <v>1159</v>
      </c>
      <c r="C1947" t="s">
        <v>1282</v>
      </c>
      <c r="D1947" t="s">
        <v>1283</v>
      </c>
      <c r="E1947">
        <v>38</v>
      </c>
      <c r="F1947" t="s">
        <v>1362</v>
      </c>
      <c r="G1947" t="s">
        <v>1308</v>
      </c>
      <c r="H1947" t="s">
        <v>1439</v>
      </c>
      <c r="I1947" s="102">
        <v>0.20833333333333334</v>
      </c>
      <c r="J1947" t="s">
        <v>1661</v>
      </c>
      <c r="K1947" s="102">
        <v>0.64583333333333337</v>
      </c>
      <c r="L1947">
        <v>21</v>
      </c>
      <c r="M1947" t="s">
        <v>1296</v>
      </c>
      <c r="N1947" t="s">
        <v>1351</v>
      </c>
      <c r="O1947" s="102">
        <v>0.11805555555555557</v>
      </c>
      <c r="P1947" t="s">
        <v>1662</v>
      </c>
      <c r="Q1947">
        <v>8</v>
      </c>
      <c r="R1947" t="s">
        <v>1663</v>
      </c>
      <c r="S1947">
        <v>24</v>
      </c>
      <c r="T1947">
        <v>88</v>
      </c>
      <c r="U1947">
        <v>93</v>
      </c>
      <c r="V1947" t="s">
        <v>51</v>
      </c>
      <c r="W1947">
        <v>84</v>
      </c>
      <c r="X1947" s="102">
        <v>0.53472222222222221</v>
      </c>
      <c r="AB1947" s="77">
        <f t="shared" si="30"/>
        <v>210</v>
      </c>
    </row>
    <row r="1948" spans="1:28" x14ac:dyDescent="0.3">
      <c r="A1948" s="34">
        <v>43586</v>
      </c>
      <c r="B1948">
        <v>1159</v>
      </c>
      <c r="C1948" t="s">
        <v>1282</v>
      </c>
      <c r="D1948" t="s">
        <v>1283</v>
      </c>
      <c r="E1948">
        <v>38</v>
      </c>
      <c r="F1948" t="s">
        <v>1422</v>
      </c>
      <c r="G1948" t="s">
        <v>1308</v>
      </c>
      <c r="H1948" t="s">
        <v>1484</v>
      </c>
      <c r="I1948" s="102">
        <v>0.23611111111111113</v>
      </c>
      <c r="J1948" t="s">
        <v>1658</v>
      </c>
      <c r="K1948" s="102">
        <v>0.47916666666666669</v>
      </c>
      <c r="L1948">
        <v>30</v>
      </c>
      <c r="M1948" t="s">
        <v>1347</v>
      </c>
      <c r="N1948" t="s">
        <v>1351</v>
      </c>
      <c r="O1948" s="102">
        <v>0.72916666666666663</v>
      </c>
      <c r="P1948" t="s">
        <v>1389</v>
      </c>
      <c r="Q1948">
        <v>22</v>
      </c>
      <c r="R1948" t="s">
        <v>1664</v>
      </c>
      <c r="S1948">
        <v>5</v>
      </c>
      <c r="T1948">
        <v>85</v>
      </c>
      <c r="U1948">
        <v>93</v>
      </c>
      <c r="V1948" t="s">
        <v>51</v>
      </c>
      <c r="W1948">
        <v>81</v>
      </c>
      <c r="X1948" s="102">
        <v>0.75</v>
      </c>
      <c r="AB1948" s="77">
        <f t="shared" si="30"/>
        <v>300</v>
      </c>
    </row>
    <row r="1949" spans="1:28" x14ac:dyDescent="0.3">
      <c r="A1949" s="34">
        <v>43587</v>
      </c>
      <c r="B1949">
        <v>1159</v>
      </c>
      <c r="C1949" t="s">
        <v>1282</v>
      </c>
      <c r="D1949" t="s">
        <v>1283</v>
      </c>
      <c r="E1949">
        <v>38</v>
      </c>
      <c r="F1949" t="s">
        <v>1325</v>
      </c>
      <c r="G1949" t="s">
        <v>1288</v>
      </c>
      <c r="H1949" t="s">
        <v>1582</v>
      </c>
      <c r="I1949" s="102">
        <v>0.20833333333333334</v>
      </c>
      <c r="J1949" t="s">
        <v>1334</v>
      </c>
      <c r="K1949" s="102">
        <v>0.59722222222222221</v>
      </c>
      <c r="L1949">
        <v>32</v>
      </c>
      <c r="M1949" t="s">
        <v>1435</v>
      </c>
      <c r="N1949" t="s">
        <v>1384</v>
      </c>
      <c r="O1949" s="102">
        <v>0.47222222222222227</v>
      </c>
      <c r="P1949" t="s">
        <v>1543</v>
      </c>
      <c r="Q1949">
        <v>10</v>
      </c>
      <c r="R1949" t="s">
        <v>1298</v>
      </c>
      <c r="S1949">
        <v>24</v>
      </c>
      <c r="T1949">
        <v>80</v>
      </c>
      <c r="U1949">
        <v>91</v>
      </c>
      <c r="V1949" t="s">
        <v>51</v>
      </c>
      <c r="W1949">
        <v>69</v>
      </c>
      <c r="X1949" s="102">
        <v>0.3611111111111111</v>
      </c>
      <c r="AB1949" s="77">
        <f t="shared" si="30"/>
        <v>320</v>
      </c>
    </row>
    <row r="1950" spans="1:28" x14ac:dyDescent="0.3">
      <c r="A1950" s="34">
        <v>43588</v>
      </c>
      <c r="B1950">
        <v>1159</v>
      </c>
      <c r="C1950" t="s">
        <v>1282</v>
      </c>
      <c r="D1950" t="s">
        <v>1283</v>
      </c>
      <c r="E1950">
        <v>38</v>
      </c>
      <c r="F1950" t="s">
        <v>1319</v>
      </c>
      <c r="G1950" t="s">
        <v>1461</v>
      </c>
      <c r="H1950" t="s">
        <v>1364</v>
      </c>
      <c r="I1950" s="102">
        <v>0.99930555555555556</v>
      </c>
      <c r="J1950" t="s">
        <v>1538</v>
      </c>
      <c r="K1950" s="102">
        <v>0.75</v>
      </c>
      <c r="L1950">
        <v>2</v>
      </c>
      <c r="M1950" t="s">
        <v>1329</v>
      </c>
      <c r="N1950" t="s">
        <v>1354</v>
      </c>
      <c r="O1950" s="102">
        <v>0.33333333333333331</v>
      </c>
      <c r="P1950" t="s">
        <v>1298</v>
      </c>
      <c r="Q1950">
        <v>0</v>
      </c>
      <c r="R1950" t="s">
        <v>1567</v>
      </c>
      <c r="S1950">
        <v>4</v>
      </c>
      <c r="T1950">
        <v>85</v>
      </c>
      <c r="U1950">
        <v>93</v>
      </c>
      <c r="V1950" t="s">
        <v>51</v>
      </c>
      <c r="W1950">
        <v>76</v>
      </c>
      <c r="X1950" s="102">
        <v>0.75</v>
      </c>
      <c r="AB1950" s="77">
        <f t="shared" si="30"/>
        <v>20</v>
      </c>
    </row>
    <row r="1951" spans="1:28" x14ac:dyDescent="0.3">
      <c r="A1951" s="34">
        <v>43589</v>
      </c>
      <c r="B1951">
        <v>1159</v>
      </c>
      <c r="C1951" t="s">
        <v>1282</v>
      </c>
      <c r="D1951" t="s">
        <v>1283</v>
      </c>
      <c r="E1951">
        <v>38</v>
      </c>
      <c r="F1951" t="s">
        <v>1496</v>
      </c>
      <c r="G1951" t="s">
        <v>1308</v>
      </c>
      <c r="H1951" t="s">
        <v>1384</v>
      </c>
      <c r="I1951" s="102">
        <v>0.20833333333333334</v>
      </c>
      <c r="J1951" t="s">
        <v>1530</v>
      </c>
      <c r="K1951" s="102">
        <v>0.58333333333333337</v>
      </c>
      <c r="L1951">
        <v>9</v>
      </c>
      <c r="M1951" t="s">
        <v>1561</v>
      </c>
      <c r="N1951" t="s">
        <v>1665</v>
      </c>
      <c r="O1951" s="102">
        <v>0.99305555555555547</v>
      </c>
      <c r="P1951" t="s">
        <v>1666</v>
      </c>
      <c r="Q1951">
        <v>23</v>
      </c>
      <c r="R1951" t="s">
        <v>1619</v>
      </c>
      <c r="S1951">
        <v>4</v>
      </c>
      <c r="T1951">
        <v>85</v>
      </c>
      <c r="U1951">
        <v>93</v>
      </c>
      <c r="V1951" t="s">
        <v>51</v>
      </c>
      <c r="W1951">
        <v>72</v>
      </c>
      <c r="X1951" s="102">
        <v>0.875</v>
      </c>
      <c r="AB1951" s="77">
        <f t="shared" si="30"/>
        <v>90</v>
      </c>
    </row>
    <row r="1952" spans="1:28" x14ac:dyDescent="0.3">
      <c r="A1952" s="34">
        <v>43590</v>
      </c>
      <c r="B1952">
        <v>1159</v>
      </c>
      <c r="C1952" t="s">
        <v>1282</v>
      </c>
      <c r="D1952" t="s">
        <v>1283</v>
      </c>
      <c r="E1952">
        <v>38</v>
      </c>
      <c r="F1952" t="s">
        <v>1314</v>
      </c>
      <c r="G1952" t="s">
        <v>1308</v>
      </c>
      <c r="H1952" t="s">
        <v>1603</v>
      </c>
      <c r="I1952" s="102">
        <v>0.99930555555555556</v>
      </c>
      <c r="J1952" t="s">
        <v>1523</v>
      </c>
      <c r="K1952" s="102">
        <v>0.4861111111111111</v>
      </c>
      <c r="L1952">
        <v>8</v>
      </c>
      <c r="M1952" t="s">
        <v>1436</v>
      </c>
      <c r="N1952" t="s">
        <v>1295</v>
      </c>
      <c r="O1952" s="102">
        <v>0.59722222222222221</v>
      </c>
      <c r="P1952" t="s">
        <v>1667</v>
      </c>
      <c r="Q1952">
        <v>10</v>
      </c>
      <c r="R1952" t="s">
        <v>1353</v>
      </c>
      <c r="S1952">
        <v>24</v>
      </c>
      <c r="T1952">
        <v>66</v>
      </c>
      <c r="U1952">
        <v>89</v>
      </c>
      <c r="V1952" s="102">
        <v>0.98611111111111116</v>
      </c>
      <c r="W1952">
        <v>53</v>
      </c>
      <c r="X1952" s="102">
        <v>0.3611111111111111</v>
      </c>
      <c r="AB1952" s="77">
        <f t="shared" si="30"/>
        <v>80</v>
      </c>
    </row>
    <row r="1953" spans="1:28" x14ac:dyDescent="0.3">
      <c r="A1953" s="34">
        <v>43591</v>
      </c>
      <c r="B1953">
        <v>1159</v>
      </c>
      <c r="C1953" t="s">
        <v>1282</v>
      </c>
      <c r="D1953" t="s">
        <v>1283</v>
      </c>
      <c r="E1953">
        <v>38</v>
      </c>
      <c r="F1953" t="s">
        <v>1294</v>
      </c>
      <c r="G1953" t="s">
        <v>1308</v>
      </c>
      <c r="H1953" t="s">
        <v>1668</v>
      </c>
      <c r="I1953" s="102">
        <v>0.20833333333333334</v>
      </c>
      <c r="J1953" t="s">
        <v>1669</v>
      </c>
      <c r="K1953" s="102">
        <v>0.67361111111111116</v>
      </c>
      <c r="L1953">
        <v>8</v>
      </c>
      <c r="M1953" t="s">
        <v>1435</v>
      </c>
      <c r="N1953" t="s">
        <v>1351</v>
      </c>
      <c r="O1953" s="102">
        <v>0.4513888888888889</v>
      </c>
      <c r="P1953" t="s">
        <v>1353</v>
      </c>
      <c r="Q1953">
        <v>0</v>
      </c>
      <c r="R1953" t="s">
        <v>1370</v>
      </c>
      <c r="S1953">
        <v>15</v>
      </c>
      <c r="T1953">
        <v>83</v>
      </c>
      <c r="U1953">
        <v>93</v>
      </c>
      <c r="V1953" t="s">
        <v>51</v>
      </c>
      <c r="W1953">
        <v>58</v>
      </c>
      <c r="X1953" s="102">
        <v>0.40277777777777773</v>
      </c>
      <c r="AB1953" s="77">
        <f t="shared" si="30"/>
        <v>80</v>
      </c>
    </row>
    <row r="1954" spans="1:28" x14ac:dyDescent="0.3">
      <c r="A1954" s="34">
        <v>43592</v>
      </c>
      <c r="B1954">
        <v>1159</v>
      </c>
      <c r="C1954" t="s">
        <v>1282</v>
      </c>
      <c r="D1954" t="s">
        <v>1283</v>
      </c>
      <c r="E1954">
        <v>38</v>
      </c>
      <c r="F1954" t="s">
        <v>1307</v>
      </c>
      <c r="G1954" t="s">
        <v>1308</v>
      </c>
      <c r="H1954" t="s">
        <v>1414</v>
      </c>
      <c r="I1954" s="102">
        <v>0.16666666666666666</v>
      </c>
      <c r="J1954" t="s">
        <v>1599</v>
      </c>
      <c r="K1954" s="102">
        <v>0.71527777777777779</v>
      </c>
      <c r="L1954">
        <v>0</v>
      </c>
      <c r="M1954" t="s">
        <v>1329</v>
      </c>
      <c r="N1954" t="s">
        <v>1384</v>
      </c>
      <c r="O1954" t="s">
        <v>51</v>
      </c>
      <c r="P1954" t="s">
        <v>1477</v>
      </c>
      <c r="Q1954">
        <v>0</v>
      </c>
      <c r="R1954" t="s">
        <v>1670</v>
      </c>
      <c r="S1954">
        <v>24</v>
      </c>
      <c r="T1954">
        <v>84</v>
      </c>
      <c r="U1954">
        <v>93</v>
      </c>
      <c r="V1954" s="102">
        <v>0.1875</v>
      </c>
      <c r="W1954">
        <v>50</v>
      </c>
      <c r="X1954" s="102">
        <v>0.58333333333333337</v>
      </c>
      <c r="AB1954" s="77">
        <f t="shared" si="30"/>
        <v>0</v>
      </c>
    </row>
    <row r="1955" spans="1:28" x14ac:dyDescent="0.3">
      <c r="A1955" s="34">
        <v>43593</v>
      </c>
      <c r="B1955">
        <v>1159</v>
      </c>
      <c r="C1955" t="s">
        <v>1282</v>
      </c>
      <c r="D1955" t="s">
        <v>1283</v>
      </c>
      <c r="E1955">
        <v>38</v>
      </c>
      <c r="F1955" t="s">
        <v>1671</v>
      </c>
      <c r="G1955" t="s">
        <v>1308</v>
      </c>
      <c r="H1955" t="s">
        <v>1309</v>
      </c>
      <c r="I1955" s="102">
        <v>0.99930555555555556</v>
      </c>
      <c r="J1955" t="s">
        <v>1571</v>
      </c>
      <c r="K1955" s="102">
        <v>0.45833333333333331</v>
      </c>
      <c r="L1955">
        <v>30</v>
      </c>
      <c r="M1955" t="s">
        <v>1358</v>
      </c>
      <c r="N1955" t="s">
        <v>1319</v>
      </c>
      <c r="O1955" s="102">
        <v>0.17361111111111113</v>
      </c>
      <c r="P1955" t="s">
        <v>1504</v>
      </c>
      <c r="Q1955">
        <v>24</v>
      </c>
      <c r="R1955" t="s">
        <v>1672</v>
      </c>
      <c r="S1955">
        <v>4</v>
      </c>
      <c r="T1955">
        <v>81</v>
      </c>
      <c r="U1955">
        <v>92</v>
      </c>
      <c r="V1955" t="s">
        <v>51</v>
      </c>
      <c r="W1955">
        <v>63</v>
      </c>
      <c r="X1955" s="102">
        <v>0.63888888888888895</v>
      </c>
      <c r="AB1955" s="77">
        <f t="shared" si="30"/>
        <v>300</v>
      </c>
    </row>
    <row r="1956" spans="1:28" x14ac:dyDescent="0.3">
      <c r="A1956" s="34">
        <v>43594</v>
      </c>
      <c r="B1956">
        <v>1159</v>
      </c>
      <c r="C1956" t="s">
        <v>1282</v>
      </c>
      <c r="D1956" t="s">
        <v>1283</v>
      </c>
      <c r="E1956">
        <v>38</v>
      </c>
      <c r="F1956" t="s">
        <v>1341</v>
      </c>
      <c r="G1956" t="s">
        <v>1489</v>
      </c>
      <c r="H1956" t="s">
        <v>1316</v>
      </c>
      <c r="I1956" s="102">
        <v>0.20833333333333334</v>
      </c>
      <c r="J1956" t="s">
        <v>1390</v>
      </c>
      <c r="K1956" s="102">
        <v>0.39583333333333331</v>
      </c>
      <c r="L1956">
        <v>7</v>
      </c>
      <c r="M1956" t="s">
        <v>1296</v>
      </c>
      <c r="N1956" t="s">
        <v>1456</v>
      </c>
      <c r="O1956" s="102">
        <v>0.68055555555555547</v>
      </c>
      <c r="P1956" t="s">
        <v>1640</v>
      </c>
      <c r="Q1956">
        <v>8</v>
      </c>
      <c r="R1956" t="s">
        <v>1673</v>
      </c>
      <c r="S1956">
        <v>21</v>
      </c>
      <c r="T1956">
        <v>86</v>
      </c>
      <c r="U1956">
        <v>93</v>
      </c>
      <c r="V1956" t="s">
        <v>51</v>
      </c>
      <c r="W1956">
        <v>66</v>
      </c>
      <c r="X1956" s="102">
        <v>0.40277777777777773</v>
      </c>
      <c r="AB1956" s="77">
        <f t="shared" si="30"/>
        <v>70</v>
      </c>
    </row>
    <row r="1957" spans="1:28" x14ac:dyDescent="0.3">
      <c r="A1957" s="34">
        <v>43595</v>
      </c>
      <c r="B1957">
        <v>1159</v>
      </c>
      <c r="C1957" t="s">
        <v>1282</v>
      </c>
      <c r="D1957" t="s">
        <v>1283</v>
      </c>
      <c r="E1957">
        <v>38</v>
      </c>
      <c r="F1957" t="s">
        <v>1386</v>
      </c>
      <c r="G1957" t="s">
        <v>1308</v>
      </c>
      <c r="H1957" t="s">
        <v>1497</v>
      </c>
      <c r="I1957" s="102">
        <v>0.14583333333333334</v>
      </c>
      <c r="J1957" t="s">
        <v>1674</v>
      </c>
      <c r="K1957" s="102">
        <v>0.60416666666666663</v>
      </c>
      <c r="L1957">
        <v>31</v>
      </c>
      <c r="M1957" t="s">
        <v>1561</v>
      </c>
      <c r="N1957" t="s">
        <v>1506</v>
      </c>
      <c r="O1957" s="102">
        <v>0.73611111111111116</v>
      </c>
      <c r="P1957" t="s">
        <v>1675</v>
      </c>
      <c r="Q1957">
        <v>24</v>
      </c>
      <c r="R1957" t="s">
        <v>1585</v>
      </c>
      <c r="S1957">
        <v>4</v>
      </c>
      <c r="T1957">
        <v>91</v>
      </c>
      <c r="U1957">
        <v>93</v>
      </c>
      <c r="V1957" t="s">
        <v>51</v>
      </c>
      <c r="W1957">
        <v>83</v>
      </c>
      <c r="X1957" s="102">
        <v>0.60416666666666663</v>
      </c>
      <c r="AB1957" s="77">
        <f t="shared" si="30"/>
        <v>310</v>
      </c>
    </row>
    <row r="1958" spans="1:28" x14ac:dyDescent="0.3">
      <c r="A1958" s="34">
        <v>43596</v>
      </c>
      <c r="B1958">
        <v>1159</v>
      </c>
      <c r="C1958" t="s">
        <v>1282</v>
      </c>
      <c r="D1958" t="s">
        <v>1283</v>
      </c>
      <c r="E1958">
        <v>38</v>
      </c>
      <c r="F1958" t="s">
        <v>1574</v>
      </c>
      <c r="G1958" t="s">
        <v>1308</v>
      </c>
      <c r="H1958" t="s">
        <v>1354</v>
      </c>
      <c r="I1958" t="s">
        <v>51</v>
      </c>
      <c r="J1958" t="s">
        <v>1536</v>
      </c>
      <c r="K1958" s="102">
        <v>0.54166666666666663</v>
      </c>
      <c r="L1958">
        <v>31</v>
      </c>
      <c r="M1958" t="s">
        <v>1329</v>
      </c>
      <c r="N1958" t="s">
        <v>1380</v>
      </c>
      <c r="O1958" s="102">
        <v>9.7222222222222224E-2</v>
      </c>
      <c r="P1958" t="s">
        <v>1468</v>
      </c>
      <c r="Q1958">
        <v>22</v>
      </c>
      <c r="R1958" t="s">
        <v>1675</v>
      </c>
      <c r="S1958">
        <v>0</v>
      </c>
      <c r="T1958">
        <v>86</v>
      </c>
      <c r="U1958">
        <v>92</v>
      </c>
      <c r="V1958" t="s">
        <v>51</v>
      </c>
      <c r="W1958">
        <v>82</v>
      </c>
      <c r="X1958" t="s">
        <v>51</v>
      </c>
      <c r="AB1958" s="77">
        <f t="shared" si="30"/>
        <v>310</v>
      </c>
    </row>
    <row r="1959" spans="1:28" x14ac:dyDescent="0.3">
      <c r="A1959" s="34">
        <v>43597</v>
      </c>
      <c r="B1959">
        <v>1159</v>
      </c>
      <c r="C1959" t="s">
        <v>1282</v>
      </c>
      <c r="D1959" t="s">
        <v>1283</v>
      </c>
      <c r="E1959">
        <v>38</v>
      </c>
      <c r="F1959" t="s">
        <v>1333</v>
      </c>
      <c r="G1959" t="s">
        <v>1308</v>
      </c>
      <c r="H1959" t="s">
        <v>1456</v>
      </c>
      <c r="I1959" s="102">
        <v>0.22916666666666666</v>
      </c>
      <c r="J1959" t="s">
        <v>1363</v>
      </c>
      <c r="K1959" s="102">
        <v>0.45833333333333331</v>
      </c>
      <c r="L1959">
        <v>8</v>
      </c>
      <c r="M1959" t="s">
        <v>1286</v>
      </c>
      <c r="N1959" t="s">
        <v>1658</v>
      </c>
      <c r="O1959" s="102">
        <v>0.70833333333333337</v>
      </c>
      <c r="P1959" t="s">
        <v>1613</v>
      </c>
      <c r="Q1959">
        <v>0</v>
      </c>
      <c r="R1959" t="s">
        <v>1338</v>
      </c>
      <c r="S1959">
        <v>18</v>
      </c>
      <c r="T1959">
        <v>87</v>
      </c>
      <c r="U1959">
        <v>93</v>
      </c>
      <c r="V1959" t="s">
        <v>51</v>
      </c>
      <c r="W1959">
        <v>79</v>
      </c>
      <c r="X1959" t="s">
        <v>51</v>
      </c>
      <c r="AB1959" s="77">
        <f t="shared" si="30"/>
        <v>80</v>
      </c>
    </row>
    <row r="1960" spans="1:28" x14ac:dyDescent="0.3">
      <c r="A1960" s="34">
        <v>43598</v>
      </c>
      <c r="B1960">
        <v>1159</v>
      </c>
      <c r="C1960" t="s">
        <v>1282</v>
      </c>
      <c r="D1960" t="s">
        <v>1283</v>
      </c>
      <c r="E1960">
        <v>38</v>
      </c>
      <c r="F1960" t="s">
        <v>1362</v>
      </c>
      <c r="G1960" t="s">
        <v>1308</v>
      </c>
      <c r="H1960" t="s">
        <v>1489</v>
      </c>
      <c r="I1960" s="102">
        <v>0.1388888888888889</v>
      </c>
      <c r="J1960" t="s">
        <v>1637</v>
      </c>
      <c r="K1960" s="102">
        <v>0.5</v>
      </c>
      <c r="L1960">
        <v>9</v>
      </c>
      <c r="M1960" t="s">
        <v>1359</v>
      </c>
      <c r="N1960" t="s">
        <v>1658</v>
      </c>
      <c r="O1960" s="102">
        <v>0.67361111111111116</v>
      </c>
      <c r="P1960" t="s">
        <v>1542</v>
      </c>
      <c r="Q1960">
        <v>0</v>
      </c>
      <c r="R1960" t="s">
        <v>1360</v>
      </c>
      <c r="S1960">
        <v>24</v>
      </c>
      <c r="T1960">
        <v>79</v>
      </c>
      <c r="U1960">
        <v>91</v>
      </c>
      <c r="V1960" t="s">
        <v>51</v>
      </c>
      <c r="W1960">
        <v>65</v>
      </c>
      <c r="X1960" s="102">
        <v>0.94444444444444453</v>
      </c>
      <c r="AB1960" s="77">
        <f t="shared" si="30"/>
        <v>90</v>
      </c>
    </row>
    <row r="1961" spans="1:28" x14ac:dyDescent="0.3">
      <c r="A1961" s="34">
        <v>43599</v>
      </c>
      <c r="B1961">
        <v>1159</v>
      </c>
      <c r="C1961" t="s">
        <v>1282</v>
      </c>
      <c r="D1961" t="s">
        <v>1283</v>
      </c>
      <c r="E1961">
        <v>38</v>
      </c>
      <c r="F1961" t="s">
        <v>1546</v>
      </c>
      <c r="G1961" t="s">
        <v>1308</v>
      </c>
      <c r="H1961" t="s">
        <v>1582</v>
      </c>
      <c r="I1961" s="102">
        <v>0.20833333333333334</v>
      </c>
      <c r="J1961" t="s">
        <v>1530</v>
      </c>
      <c r="K1961" s="102">
        <v>0.39583333333333331</v>
      </c>
      <c r="L1961">
        <v>8</v>
      </c>
      <c r="M1961" t="s">
        <v>1404</v>
      </c>
      <c r="N1961" t="s">
        <v>1368</v>
      </c>
      <c r="O1961" s="102">
        <v>0.5</v>
      </c>
      <c r="P1961" t="s">
        <v>1560</v>
      </c>
      <c r="Q1961">
        <v>0</v>
      </c>
      <c r="R1961" t="s">
        <v>1664</v>
      </c>
      <c r="S1961">
        <v>24</v>
      </c>
      <c r="T1961">
        <v>83</v>
      </c>
      <c r="U1961">
        <v>93</v>
      </c>
      <c r="V1961" s="102">
        <v>0.99305555555555547</v>
      </c>
      <c r="W1961">
        <v>65</v>
      </c>
      <c r="X1961" s="102">
        <v>0.31944444444444448</v>
      </c>
      <c r="AB1961" s="77">
        <f t="shared" si="30"/>
        <v>80</v>
      </c>
    </row>
    <row r="1962" spans="1:28" x14ac:dyDescent="0.3">
      <c r="A1962" s="34">
        <v>43600</v>
      </c>
      <c r="B1962">
        <v>1159</v>
      </c>
      <c r="C1962" t="s">
        <v>1282</v>
      </c>
      <c r="D1962" t="s">
        <v>1283</v>
      </c>
      <c r="E1962">
        <v>38</v>
      </c>
      <c r="F1962" t="s">
        <v>1521</v>
      </c>
      <c r="G1962" t="s">
        <v>1308</v>
      </c>
      <c r="H1962" t="s">
        <v>1351</v>
      </c>
      <c r="I1962" s="102">
        <v>0.22916666666666666</v>
      </c>
      <c r="J1962" t="s">
        <v>1661</v>
      </c>
      <c r="K1962" s="102">
        <v>0.34722222222222227</v>
      </c>
      <c r="L1962">
        <v>8</v>
      </c>
      <c r="M1962" t="s">
        <v>1347</v>
      </c>
      <c r="N1962" t="s">
        <v>1440</v>
      </c>
      <c r="O1962" s="102">
        <v>0.61805555555555558</v>
      </c>
      <c r="P1962" t="s">
        <v>1664</v>
      </c>
      <c r="Q1962">
        <v>0</v>
      </c>
      <c r="R1962" t="s">
        <v>1676</v>
      </c>
      <c r="S1962">
        <v>24</v>
      </c>
      <c r="T1962">
        <v>88</v>
      </c>
      <c r="U1962">
        <v>94</v>
      </c>
      <c r="V1962" s="102">
        <v>0</v>
      </c>
      <c r="W1962">
        <v>82</v>
      </c>
      <c r="X1962" s="102">
        <v>0.43055555555555558</v>
      </c>
      <c r="AB1962" s="77">
        <f t="shared" si="30"/>
        <v>80</v>
      </c>
    </row>
    <row r="1963" spans="1:28" x14ac:dyDescent="0.3">
      <c r="A1963" s="34">
        <v>43601</v>
      </c>
      <c r="B1963">
        <v>1159</v>
      </c>
      <c r="C1963" t="s">
        <v>1282</v>
      </c>
      <c r="D1963" t="s">
        <v>1283</v>
      </c>
      <c r="E1963">
        <v>38</v>
      </c>
      <c r="F1963" t="s">
        <v>1307</v>
      </c>
      <c r="G1963" t="s">
        <v>1677</v>
      </c>
      <c r="H1963" t="s">
        <v>1483</v>
      </c>
      <c r="I1963" s="102">
        <v>4.1666666666666664E-2</v>
      </c>
      <c r="J1963" t="s">
        <v>1334</v>
      </c>
      <c r="K1963" s="102">
        <v>0.49305555555555558</v>
      </c>
      <c r="L1963">
        <v>30</v>
      </c>
      <c r="M1963" t="s">
        <v>1310</v>
      </c>
      <c r="N1963" t="s">
        <v>1497</v>
      </c>
      <c r="O1963" s="102">
        <v>0.71527777777777779</v>
      </c>
      <c r="P1963" t="s">
        <v>1676</v>
      </c>
      <c r="Q1963">
        <v>0</v>
      </c>
      <c r="R1963" t="s">
        <v>1678</v>
      </c>
      <c r="S1963">
        <v>24</v>
      </c>
      <c r="T1963">
        <v>90</v>
      </c>
      <c r="U1963">
        <v>93</v>
      </c>
      <c r="V1963" t="s">
        <v>51</v>
      </c>
      <c r="W1963">
        <v>84</v>
      </c>
      <c r="X1963" s="102">
        <v>0.5</v>
      </c>
      <c r="AB1963" s="77">
        <f t="shared" si="30"/>
        <v>300</v>
      </c>
    </row>
    <row r="1964" spans="1:28" x14ac:dyDescent="0.3">
      <c r="A1964" s="34">
        <v>43602</v>
      </c>
      <c r="B1964">
        <v>1159</v>
      </c>
      <c r="C1964" t="s">
        <v>1282</v>
      </c>
      <c r="D1964" t="s">
        <v>1283</v>
      </c>
      <c r="E1964">
        <v>38</v>
      </c>
      <c r="F1964" t="s">
        <v>1506</v>
      </c>
      <c r="G1964" t="s">
        <v>1376</v>
      </c>
      <c r="H1964" t="s">
        <v>1380</v>
      </c>
      <c r="I1964" s="102">
        <v>0.95833333333333337</v>
      </c>
      <c r="J1964" t="s">
        <v>1363</v>
      </c>
      <c r="K1964" s="102">
        <v>0.5625</v>
      </c>
      <c r="L1964">
        <v>28</v>
      </c>
      <c r="M1964" t="s">
        <v>1456</v>
      </c>
      <c r="N1964" t="s">
        <v>1679</v>
      </c>
      <c r="O1964" s="102">
        <v>0.16666666666666666</v>
      </c>
      <c r="P1964" t="s">
        <v>1680</v>
      </c>
      <c r="Q1964">
        <v>21</v>
      </c>
      <c r="R1964" t="s">
        <v>1681</v>
      </c>
      <c r="S1964">
        <v>2</v>
      </c>
      <c r="T1964">
        <v>85</v>
      </c>
      <c r="U1964">
        <v>93</v>
      </c>
      <c r="V1964" s="102">
        <v>0.17361111111111113</v>
      </c>
      <c r="W1964">
        <v>77</v>
      </c>
      <c r="X1964" s="102">
        <v>0.59027777777777779</v>
      </c>
      <c r="AB1964" s="77">
        <f t="shared" si="30"/>
        <v>280</v>
      </c>
    </row>
    <row r="1965" spans="1:28" x14ac:dyDescent="0.3">
      <c r="A1965" s="34">
        <v>43603</v>
      </c>
      <c r="B1965">
        <v>1159</v>
      </c>
      <c r="C1965" t="s">
        <v>1282</v>
      </c>
      <c r="D1965" t="s">
        <v>1283</v>
      </c>
      <c r="E1965">
        <v>38</v>
      </c>
      <c r="F1965" t="s">
        <v>1319</v>
      </c>
      <c r="G1965" t="s">
        <v>1682</v>
      </c>
      <c r="H1965" t="s">
        <v>1339</v>
      </c>
      <c r="I1965" s="102">
        <v>0.125</v>
      </c>
      <c r="J1965" t="s">
        <v>1292</v>
      </c>
      <c r="K1965" s="102">
        <v>0.75</v>
      </c>
      <c r="L1965">
        <v>27</v>
      </c>
      <c r="M1965" t="s">
        <v>1289</v>
      </c>
      <c r="N1965" t="s">
        <v>1357</v>
      </c>
      <c r="O1965" s="102">
        <v>0.53472222222222221</v>
      </c>
      <c r="P1965" t="s">
        <v>1374</v>
      </c>
      <c r="Q1965">
        <v>22</v>
      </c>
      <c r="R1965" t="s">
        <v>1683</v>
      </c>
      <c r="S1965">
        <v>5</v>
      </c>
      <c r="T1965">
        <v>85</v>
      </c>
      <c r="U1965">
        <v>91</v>
      </c>
      <c r="V1965" s="102">
        <v>0.45833333333333331</v>
      </c>
      <c r="W1965">
        <v>73</v>
      </c>
      <c r="X1965" s="102">
        <v>7.6388888888888895E-2</v>
      </c>
      <c r="AB1965" s="77">
        <f t="shared" si="30"/>
        <v>270</v>
      </c>
    </row>
    <row r="1966" spans="1:28" x14ac:dyDescent="0.3">
      <c r="A1966" s="34">
        <v>43604</v>
      </c>
      <c r="B1966">
        <v>1159</v>
      </c>
      <c r="C1966" t="s">
        <v>1282</v>
      </c>
      <c r="D1966" t="s">
        <v>1283</v>
      </c>
      <c r="E1966">
        <v>38</v>
      </c>
      <c r="F1966" t="s">
        <v>1497</v>
      </c>
      <c r="G1966" t="s">
        <v>1308</v>
      </c>
      <c r="H1966" t="s">
        <v>1375</v>
      </c>
      <c r="I1966" s="102">
        <v>0.99305555555555547</v>
      </c>
      <c r="J1966" t="s">
        <v>1394</v>
      </c>
      <c r="K1966" s="102">
        <v>0.53472222222222221</v>
      </c>
      <c r="L1966">
        <v>28</v>
      </c>
      <c r="M1966" t="s">
        <v>1391</v>
      </c>
      <c r="N1966" t="s">
        <v>1341</v>
      </c>
      <c r="O1966" s="102">
        <v>0.20138888888888887</v>
      </c>
      <c r="P1966" t="s">
        <v>1567</v>
      </c>
      <c r="Q1966">
        <v>22</v>
      </c>
      <c r="R1966" t="s">
        <v>1680</v>
      </c>
      <c r="S1966" t="s">
        <v>51</v>
      </c>
      <c r="T1966">
        <v>80</v>
      </c>
      <c r="U1966">
        <v>92</v>
      </c>
      <c r="V1966" s="102">
        <v>0.97916666666666663</v>
      </c>
      <c r="W1966">
        <v>72</v>
      </c>
      <c r="X1966" s="102">
        <v>0.4236111111111111</v>
      </c>
      <c r="AB1966" s="77">
        <f t="shared" si="30"/>
        <v>280</v>
      </c>
    </row>
    <row r="1967" spans="1:28" x14ac:dyDescent="0.3">
      <c r="A1967" s="34">
        <v>43605</v>
      </c>
      <c r="B1967">
        <v>1159</v>
      </c>
      <c r="C1967" t="s">
        <v>1282</v>
      </c>
      <c r="D1967" t="s">
        <v>1283</v>
      </c>
      <c r="E1967">
        <v>38</v>
      </c>
      <c r="F1967" t="s">
        <v>1362</v>
      </c>
      <c r="G1967" t="s">
        <v>1308</v>
      </c>
      <c r="H1967" t="s">
        <v>1493</v>
      </c>
      <c r="I1967" s="102">
        <v>0.22916666666666666</v>
      </c>
      <c r="J1967" t="s">
        <v>1334</v>
      </c>
      <c r="K1967" s="102">
        <v>0.58333333333333337</v>
      </c>
      <c r="L1967">
        <v>11</v>
      </c>
      <c r="M1967" t="s">
        <v>1288</v>
      </c>
      <c r="N1967" t="s">
        <v>1310</v>
      </c>
      <c r="O1967" s="102">
        <v>0.88194444444444453</v>
      </c>
      <c r="P1967" t="s">
        <v>1684</v>
      </c>
      <c r="Q1967" t="s">
        <v>51</v>
      </c>
      <c r="R1967" t="s">
        <v>1685</v>
      </c>
      <c r="S1967">
        <v>4</v>
      </c>
      <c r="T1967">
        <v>85</v>
      </c>
      <c r="U1967">
        <v>93</v>
      </c>
      <c r="V1967" t="s">
        <v>51</v>
      </c>
      <c r="W1967">
        <v>79</v>
      </c>
      <c r="X1967" s="102">
        <v>0.59722222222222221</v>
      </c>
      <c r="AB1967" s="77">
        <f t="shared" si="30"/>
        <v>110</v>
      </c>
    </row>
    <row r="1968" spans="1:28" x14ac:dyDescent="0.3">
      <c r="A1968" s="34">
        <v>43606</v>
      </c>
      <c r="B1968">
        <v>1159</v>
      </c>
      <c r="C1968" t="s">
        <v>1282</v>
      </c>
      <c r="D1968" t="s">
        <v>1283</v>
      </c>
      <c r="E1968">
        <v>38</v>
      </c>
      <c r="F1968" t="s">
        <v>1383</v>
      </c>
      <c r="G1968" t="s">
        <v>1308</v>
      </c>
      <c r="H1968" t="s">
        <v>1421</v>
      </c>
      <c r="I1968" s="102">
        <v>0.21527777777777779</v>
      </c>
      <c r="J1968" t="s">
        <v>1403</v>
      </c>
      <c r="K1968" s="102">
        <v>0.61805555555555558</v>
      </c>
      <c r="L1968">
        <v>8</v>
      </c>
      <c r="M1968" t="s">
        <v>1347</v>
      </c>
      <c r="N1968" t="s">
        <v>1351</v>
      </c>
      <c r="O1968" s="102">
        <v>0.73611111111111116</v>
      </c>
      <c r="P1968" t="s">
        <v>1373</v>
      </c>
      <c r="Q1968">
        <v>22</v>
      </c>
      <c r="R1968" t="s">
        <v>1619</v>
      </c>
      <c r="S1968">
        <v>2</v>
      </c>
      <c r="T1968">
        <v>88</v>
      </c>
      <c r="U1968">
        <v>93</v>
      </c>
      <c r="V1968" t="s">
        <v>51</v>
      </c>
      <c r="W1968">
        <v>83</v>
      </c>
      <c r="X1968" s="102">
        <v>0.57638888888888895</v>
      </c>
      <c r="AB1968" s="77">
        <f t="shared" si="30"/>
        <v>80</v>
      </c>
    </row>
    <row r="1969" spans="1:28" x14ac:dyDescent="0.3">
      <c r="A1969" s="34">
        <v>43607</v>
      </c>
      <c r="B1969">
        <v>1159</v>
      </c>
      <c r="C1969" t="s">
        <v>1282</v>
      </c>
      <c r="D1969" t="s">
        <v>1283</v>
      </c>
      <c r="E1969">
        <v>38</v>
      </c>
      <c r="F1969" t="s">
        <v>1371</v>
      </c>
      <c r="G1969" t="s">
        <v>1308</v>
      </c>
      <c r="H1969" t="s">
        <v>1484</v>
      </c>
      <c r="I1969" s="102">
        <v>0.16666666666666666</v>
      </c>
      <c r="J1969" t="s">
        <v>1303</v>
      </c>
      <c r="K1969" s="102">
        <v>0.54166666666666663</v>
      </c>
      <c r="L1969">
        <v>8</v>
      </c>
      <c r="M1969" t="s">
        <v>1288</v>
      </c>
      <c r="N1969" t="s">
        <v>1436</v>
      </c>
      <c r="O1969" s="102">
        <v>0.5625</v>
      </c>
      <c r="P1969" t="s">
        <v>1353</v>
      </c>
      <c r="Q1969">
        <v>0</v>
      </c>
      <c r="R1969" t="s">
        <v>1596</v>
      </c>
      <c r="S1969">
        <v>16</v>
      </c>
      <c r="T1969">
        <v>88</v>
      </c>
      <c r="U1969">
        <v>93</v>
      </c>
      <c r="V1969" t="s">
        <v>51</v>
      </c>
      <c r="W1969">
        <v>83</v>
      </c>
      <c r="X1969" s="102">
        <v>0.41666666666666669</v>
      </c>
      <c r="AB1969" s="77">
        <f t="shared" si="30"/>
        <v>80</v>
      </c>
    </row>
    <row r="1970" spans="1:28" x14ac:dyDescent="0.3">
      <c r="A1970" s="34">
        <v>43608</v>
      </c>
      <c r="B1970">
        <v>1159</v>
      </c>
      <c r="C1970" t="s">
        <v>1282</v>
      </c>
      <c r="D1970" t="s">
        <v>1283</v>
      </c>
      <c r="E1970">
        <v>38</v>
      </c>
      <c r="F1970" t="s">
        <v>1394</v>
      </c>
      <c r="G1970" t="s">
        <v>1308</v>
      </c>
      <c r="H1970" t="s">
        <v>1341</v>
      </c>
      <c r="I1970" s="102">
        <v>0.1111111111111111</v>
      </c>
      <c r="J1970" t="s">
        <v>1686</v>
      </c>
      <c r="K1970" s="102">
        <v>0.36805555555555558</v>
      </c>
      <c r="L1970">
        <v>28</v>
      </c>
      <c r="M1970" t="s">
        <v>1301</v>
      </c>
      <c r="N1970" t="s">
        <v>1319</v>
      </c>
      <c r="O1970" t="s">
        <v>51</v>
      </c>
      <c r="P1970" t="s">
        <v>1687</v>
      </c>
      <c r="Q1970" t="s">
        <v>51</v>
      </c>
      <c r="R1970" t="s">
        <v>1604</v>
      </c>
      <c r="S1970">
        <v>2</v>
      </c>
      <c r="T1970">
        <v>87</v>
      </c>
      <c r="U1970">
        <v>92</v>
      </c>
      <c r="V1970" t="s">
        <v>51</v>
      </c>
      <c r="W1970">
        <v>68</v>
      </c>
      <c r="X1970" s="102">
        <v>0.375</v>
      </c>
      <c r="AB1970" s="77">
        <f t="shared" si="30"/>
        <v>280</v>
      </c>
    </row>
    <row r="1971" spans="1:28" x14ac:dyDescent="0.3">
      <c r="A1971" s="34">
        <v>43609</v>
      </c>
      <c r="B1971">
        <v>1159</v>
      </c>
      <c r="C1971" t="s">
        <v>1282</v>
      </c>
      <c r="D1971" t="s">
        <v>1283</v>
      </c>
      <c r="E1971">
        <v>38</v>
      </c>
      <c r="F1971" t="s">
        <v>1300</v>
      </c>
      <c r="G1971" t="s">
        <v>1308</v>
      </c>
      <c r="H1971" t="s">
        <v>1497</v>
      </c>
      <c r="I1971" s="102">
        <v>0.1388888888888889</v>
      </c>
      <c r="J1971" t="s">
        <v>1328</v>
      </c>
      <c r="K1971" s="102">
        <v>0.65277777777777779</v>
      </c>
      <c r="L1971">
        <v>30</v>
      </c>
      <c r="M1971" t="s">
        <v>1340</v>
      </c>
      <c r="N1971" t="s">
        <v>1658</v>
      </c>
      <c r="O1971" s="102">
        <v>0.77083333333333337</v>
      </c>
      <c r="P1971" t="s">
        <v>1649</v>
      </c>
      <c r="Q1971">
        <v>23</v>
      </c>
      <c r="R1971" t="s">
        <v>1318</v>
      </c>
      <c r="S1971">
        <v>4</v>
      </c>
      <c r="T1971">
        <v>86</v>
      </c>
      <c r="U1971">
        <v>92</v>
      </c>
      <c r="V1971" s="102">
        <v>0.86111111111111116</v>
      </c>
      <c r="W1971">
        <v>81</v>
      </c>
      <c r="X1971" s="102">
        <v>0.29166666666666669</v>
      </c>
      <c r="AB1971" s="77">
        <f t="shared" si="30"/>
        <v>300</v>
      </c>
    </row>
    <row r="1972" spans="1:28" x14ac:dyDescent="0.3">
      <c r="A1972" s="34">
        <v>43610</v>
      </c>
      <c r="B1972">
        <v>1159</v>
      </c>
      <c r="C1972" t="s">
        <v>1282</v>
      </c>
      <c r="D1972" t="s">
        <v>1283</v>
      </c>
      <c r="E1972">
        <v>38</v>
      </c>
      <c r="F1972" t="s">
        <v>1637</v>
      </c>
      <c r="G1972" t="s">
        <v>1308</v>
      </c>
      <c r="H1972" t="s">
        <v>1292</v>
      </c>
      <c r="I1972" t="s">
        <v>51</v>
      </c>
      <c r="J1972" t="s">
        <v>1295</v>
      </c>
      <c r="K1972" s="102">
        <v>0.53472222222222221</v>
      </c>
      <c r="L1972">
        <v>28</v>
      </c>
      <c r="M1972" t="s">
        <v>1347</v>
      </c>
      <c r="N1972" t="s">
        <v>1322</v>
      </c>
      <c r="O1972" s="102">
        <v>0.29166666666666669</v>
      </c>
      <c r="P1972" t="s">
        <v>1688</v>
      </c>
      <c r="Q1972">
        <v>21</v>
      </c>
      <c r="R1972" t="s">
        <v>1566</v>
      </c>
      <c r="S1972">
        <v>3</v>
      </c>
      <c r="T1972">
        <v>86</v>
      </c>
      <c r="U1972">
        <v>91</v>
      </c>
      <c r="V1972" t="s">
        <v>51</v>
      </c>
      <c r="W1972">
        <v>81</v>
      </c>
      <c r="X1972" t="s">
        <v>51</v>
      </c>
      <c r="AB1972" s="77">
        <f t="shared" si="30"/>
        <v>280</v>
      </c>
    </row>
    <row r="1973" spans="1:28" x14ac:dyDescent="0.3">
      <c r="A1973" s="34">
        <v>43611</v>
      </c>
      <c r="B1973">
        <v>1159</v>
      </c>
      <c r="C1973" t="s">
        <v>1282</v>
      </c>
      <c r="D1973" t="s">
        <v>1283</v>
      </c>
      <c r="E1973">
        <v>38</v>
      </c>
      <c r="F1973" t="s">
        <v>1300</v>
      </c>
      <c r="G1973" t="s">
        <v>1352</v>
      </c>
      <c r="H1973" t="s">
        <v>1341</v>
      </c>
      <c r="I1973" s="102">
        <v>0.20833333333333334</v>
      </c>
      <c r="J1973" t="s">
        <v>1549</v>
      </c>
      <c r="K1973" s="102">
        <v>0.45833333333333331</v>
      </c>
      <c r="L1973">
        <v>33</v>
      </c>
      <c r="M1973" t="s">
        <v>1296</v>
      </c>
      <c r="N1973" t="s">
        <v>1322</v>
      </c>
      <c r="O1973" s="102">
        <v>0.44444444444444442</v>
      </c>
      <c r="P1973" t="s">
        <v>1689</v>
      </c>
      <c r="Q1973">
        <v>0</v>
      </c>
      <c r="R1973" t="s">
        <v>1373</v>
      </c>
      <c r="S1973">
        <v>24</v>
      </c>
      <c r="T1973">
        <v>89</v>
      </c>
      <c r="U1973">
        <v>92</v>
      </c>
      <c r="V1973" t="s">
        <v>51</v>
      </c>
      <c r="W1973">
        <v>82</v>
      </c>
      <c r="X1973" t="s">
        <v>51</v>
      </c>
      <c r="AB1973" s="77">
        <f t="shared" si="30"/>
        <v>330</v>
      </c>
    </row>
    <row r="1974" spans="1:28" x14ac:dyDescent="0.3">
      <c r="A1974" s="34">
        <v>43612</v>
      </c>
      <c r="B1974">
        <v>1159</v>
      </c>
      <c r="C1974" t="s">
        <v>1282</v>
      </c>
      <c r="D1974" t="s">
        <v>1283</v>
      </c>
      <c r="E1974">
        <v>38</v>
      </c>
      <c r="F1974" t="s">
        <v>1574</v>
      </c>
      <c r="G1974" t="s">
        <v>1396</v>
      </c>
      <c r="H1974" t="s">
        <v>1577</v>
      </c>
      <c r="I1974" s="102">
        <v>4.1666666666666664E-2</v>
      </c>
      <c r="J1974" t="s">
        <v>1490</v>
      </c>
      <c r="K1974" s="102">
        <v>0.57638888888888895</v>
      </c>
      <c r="L1974">
        <v>29</v>
      </c>
      <c r="M1974" t="s">
        <v>1396</v>
      </c>
      <c r="N1974" t="s">
        <v>1294</v>
      </c>
      <c r="O1974" s="102">
        <v>0.49305555555555558</v>
      </c>
      <c r="P1974" t="s">
        <v>1398</v>
      </c>
      <c r="Q1974">
        <v>21</v>
      </c>
      <c r="R1974" t="s">
        <v>1690</v>
      </c>
      <c r="S1974">
        <v>7</v>
      </c>
      <c r="T1974">
        <v>91</v>
      </c>
      <c r="U1974">
        <v>93</v>
      </c>
      <c r="V1974" t="s">
        <v>51</v>
      </c>
      <c r="W1974">
        <v>87</v>
      </c>
      <c r="X1974" t="s">
        <v>51</v>
      </c>
      <c r="AB1974" s="77">
        <f t="shared" si="30"/>
        <v>290</v>
      </c>
    </row>
    <row r="1975" spans="1:28" x14ac:dyDescent="0.3">
      <c r="A1975" s="34">
        <v>43613</v>
      </c>
      <c r="B1975">
        <v>1159</v>
      </c>
      <c r="C1975" t="s">
        <v>1282</v>
      </c>
      <c r="D1975" t="s">
        <v>1283</v>
      </c>
      <c r="E1975">
        <v>38</v>
      </c>
      <c r="F1975" t="s">
        <v>1377</v>
      </c>
      <c r="G1975" t="s">
        <v>1308</v>
      </c>
      <c r="H1975" t="s">
        <v>1302</v>
      </c>
      <c r="I1975" s="102">
        <v>0.99930555555555556</v>
      </c>
      <c r="J1975" t="s">
        <v>1549</v>
      </c>
      <c r="K1975" s="102">
        <v>0.59027777777777779</v>
      </c>
      <c r="L1975">
        <v>30</v>
      </c>
      <c r="M1975" t="s">
        <v>1327</v>
      </c>
      <c r="N1975" t="s">
        <v>1497</v>
      </c>
      <c r="O1975" s="102">
        <v>0.45833333333333331</v>
      </c>
      <c r="P1975" t="s">
        <v>1688</v>
      </c>
      <c r="Q1975">
        <v>23</v>
      </c>
      <c r="R1975" t="s">
        <v>1393</v>
      </c>
      <c r="S1975">
        <v>1</v>
      </c>
      <c r="T1975">
        <v>82</v>
      </c>
      <c r="U1975">
        <v>89</v>
      </c>
      <c r="V1975" t="s">
        <v>51</v>
      </c>
      <c r="W1975">
        <v>75</v>
      </c>
      <c r="X1975" s="102">
        <v>0.36805555555555558</v>
      </c>
      <c r="AB1975" s="77">
        <f t="shared" si="30"/>
        <v>300</v>
      </c>
    </row>
    <row r="1976" spans="1:28" x14ac:dyDescent="0.3">
      <c r="A1976" s="34">
        <v>43614</v>
      </c>
      <c r="B1976">
        <v>1159</v>
      </c>
      <c r="C1976" t="s">
        <v>1282</v>
      </c>
      <c r="D1976" t="s">
        <v>1283</v>
      </c>
      <c r="E1976">
        <v>38</v>
      </c>
      <c r="F1976" t="s">
        <v>1377</v>
      </c>
      <c r="G1976" t="s">
        <v>1308</v>
      </c>
      <c r="H1976" t="s">
        <v>1483</v>
      </c>
      <c r="I1976" s="102">
        <v>0.15277777777777776</v>
      </c>
      <c r="J1976" t="s">
        <v>1583</v>
      </c>
      <c r="K1976" s="102">
        <v>0.625</v>
      </c>
      <c r="L1976">
        <v>8</v>
      </c>
      <c r="M1976" t="s">
        <v>1296</v>
      </c>
      <c r="N1976" t="s">
        <v>1316</v>
      </c>
      <c r="O1976" s="102">
        <v>0.78472222222222221</v>
      </c>
      <c r="P1976" t="s">
        <v>1595</v>
      </c>
      <c r="Q1976">
        <v>11</v>
      </c>
      <c r="R1976" t="s">
        <v>1691</v>
      </c>
      <c r="S1976">
        <v>4</v>
      </c>
      <c r="T1976">
        <v>83</v>
      </c>
      <c r="U1976">
        <v>92</v>
      </c>
      <c r="V1976" t="s">
        <v>51</v>
      </c>
      <c r="W1976">
        <v>78</v>
      </c>
      <c r="X1976" s="102">
        <v>0.75</v>
      </c>
      <c r="AB1976" s="77">
        <f t="shared" si="30"/>
        <v>80</v>
      </c>
    </row>
    <row r="1977" spans="1:28" x14ac:dyDescent="0.3">
      <c r="A1977" s="34">
        <v>43615</v>
      </c>
      <c r="B1977">
        <v>1159</v>
      </c>
      <c r="C1977" t="s">
        <v>1282</v>
      </c>
      <c r="D1977" t="s">
        <v>1283</v>
      </c>
      <c r="E1977">
        <v>38</v>
      </c>
      <c r="F1977" t="s">
        <v>1538</v>
      </c>
      <c r="G1977" t="s">
        <v>1308</v>
      </c>
      <c r="H1977" t="s">
        <v>1428</v>
      </c>
      <c r="I1977" s="102">
        <v>0.20833333333333334</v>
      </c>
      <c r="J1977" t="s">
        <v>1656</v>
      </c>
      <c r="K1977" s="102">
        <v>0.63194444444444442</v>
      </c>
      <c r="L1977">
        <v>9</v>
      </c>
      <c r="M1977" t="s">
        <v>1301</v>
      </c>
      <c r="N1977" t="s">
        <v>1336</v>
      </c>
      <c r="O1977" s="102">
        <v>0.54166666666666663</v>
      </c>
      <c r="P1977" t="s">
        <v>1397</v>
      </c>
      <c r="Q1977">
        <v>0</v>
      </c>
      <c r="R1977" t="s">
        <v>1692</v>
      </c>
      <c r="S1977">
        <v>24</v>
      </c>
      <c r="T1977">
        <v>83</v>
      </c>
      <c r="U1977">
        <v>93</v>
      </c>
      <c r="V1977" t="s">
        <v>51</v>
      </c>
      <c r="W1977">
        <v>75</v>
      </c>
      <c r="X1977" s="102">
        <v>0.53472222222222221</v>
      </c>
      <c r="AB1977" s="77">
        <f t="shared" si="30"/>
        <v>90</v>
      </c>
    </row>
    <row r="1978" spans="1:28" x14ac:dyDescent="0.3">
      <c r="A1978" s="34">
        <v>43616</v>
      </c>
      <c r="B1978">
        <v>1159</v>
      </c>
      <c r="C1978" t="s">
        <v>1282</v>
      </c>
      <c r="D1978" t="s">
        <v>1283</v>
      </c>
      <c r="E1978">
        <v>38</v>
      </c>
      <c r="F1978" t="s">
        <v>1661</v>
      </c>
      <c r="G1978" t="s">
        <v>1308</v>
      </c>
      <c r="H1978" t="s">
        <v>1383</v>
      </c>
      <c r="I1978" s="102">
        <v>0.1875</v>
      </c>
      <c r="J1978" t="s">
        <v>1507</v>
      </c>
      <c r="K1978" s="102">
        <v>0.66666666666666663</v>
      </c>
      <c r="L1978">
        <v>8</v>
      </c>
      <c r="M1978" t="s">
        <v>1396</v>
      </c>
      <c r="N1978" t="s">
        <v>1322</v>
      </c>
      <c r="O1978" s="102">
        <v>0.60416666666666663</v>
      </c>
      <c r="P1978" t="s">
        <v>1692</v>
      </c>
      <c r="Q1978">
        <v>0</v>
      </c>
      <c r="R1978" t="s">
        <v>1587</v>
      </c>
      <c r="S1978">
        <v>24</v>
      </c>
      <c r="T1978">
        <v>85</v>
      </c>
      <c r="U1978">
        <v>93</v>
      </c>
      <c r="V1978" t="s">
        <v>51</v>
      </c>
      <c r="W1978">
        <v>78</v>
      </c>
      <c r="X1978" s="102">
        <v>0.67361111111111116</v>
      </c>
      <c r="AB1978" s="77">
        <f t="shared" si="30"/>
        <v>80</v>
      </c>
    </row>
    <row r="1979" spans="1:28" x14ac:dyDescent="0.3">
      <c r="A1979" s="34">
        <v>43617</v>
      </c>
      <c r="B1979">
        <v>1159</v>
      </c>
      <c r="C1979" t="s">
        <v>1282</v>
      </c>
      <c r="D1979" t="s">
        <v>1283</v>
      </c>
      <c r="E1979">
        <v>38</v>
      </c>
      <c r="F1979" t="s">
        <v>1656</v>
      </c>
      <c r="G1979" t="s">
        <v>1308</v>
      </c>
      <c r="H1979" t="s">
        <v>1307</v>
      </c>
      <c r="I1979" s="102">
        <v>0.20138888888888887</v>
      </c>
      <c r="J1979" t="s">
        <v>1693</v>
      </c>
      <c r="K1979" s="102">
        <v>0.72222222222222221</v>
      </c>
      <c r="L1979">
        <v>30</v>
      </c>
      <c r="M1979" t="s">
        <v>1310</v>
      </c>
      <c r="N1979" t="s">
        <v>1348</v>
      </c>
      <c r="O1979" s="102">
        <v>0.54861111111111105</v>
      </c>
      <c r="P1979" t="s">
        <v>1587</v>
      </c>
      <c r="Q1979">
        <v>0</v>
      </c>
      <c r="R1979" t="s">
        <v>1565</v>
      </c>
      <c r="S1979">
        <v>17</v>
      </c>
      <c r="T1979">
        <v>59</v>
      </c>
      <c r="U1979">
        <v>91</v>
      </c>
      <c r="V1979" t="s">
        <v>51</v>
      </c>
      <c r="W1979">
        <v>47</v>
      </c>
      <c r="X1979" s="102">
        <v>0.72916666666666663</v>
      </c>
      <c r="AB1979" s="77">
        <f t="shared" si="30"/>
        <v>300</v>
      </c>
    </row>
    <row r="1980" spans="1:28" x14ac:dyDescent="0.3">
      <c r="A1980" s="34">
        <v>43618</v>
      </c>
      <c r="B1980">
        <v>1159</v>
      </c>
      <c r="C1980" t="s">
        <v>1282</v>
      </c>
      <c r="D1980" t="s">
        <v>1283</v>
      </c>
      <c r="E1980">
        <v>38</v>
      </c>
      <c r="F1980" t="s">
        <v>1571</v>
      </c>
      <c r="G1980" t="s">
        <v>1308</v>
      </c>
      <c r="H1980" t="s">
        <v>1612</v>
      </c>
      <c r="I1980" s="102">
        <v>0.20138888888888887</v>
      </c>
      <c r="J1980" t="s">
        <v>1694</v>
      </c>
      <c r="K1980" s="102">
        <v>0.34722222222222227</v>
      </c>
      <c r="L1980">
        <v>28</v>
      </c>
      <c r="M1980" t="s">
        <v>1288</v>
      </c>
      <c r="N1980" t="s">
        <v>1436</v>
      </c>
      <c r="O1980" s="102">
        <v>0.58333333333333337</v>
      </c>
      <c r="P1980" t="s">
        <v>1587</v>
      </c>
      <c r="Q1980">
        <v>22</v>
      </c>
      <c r="R1980" t="s">
        <v>1695</v>
      </c>
      <c r="S1980">
        <v>5</v>
      </c>
      <c r="T1980">
        <v>84</v>
      </c>
      <c r="U1980">
        <v>91</v>
      </c>
      <c r="V1980" s="102">
        <v>0.59722222222222221</v>
      </c>
      <c r="W1980">
        <v>64</v>
      </c>
      <c r="X1980" s="102">
        <v>0.36805555555555558</v>
      </c>
      <c r="AB1980" s="77">
        <f t="shared" si="30"/>
        <v>280</v>
      </c>
    </row>
    <row r="1981" spans="1:28" x14ac:dyDescent="0.3">
      <c r="A1981" s="34">
        <v>43619</v>
      </c>
      <c r="B1981">
        <v>1159</v>
      </c>
      <c r="C1981" t="s">
        <v>1282</v>
      </c>
      <c r="D1981" t="s">
        <v>1283</v>
      </c>
      <c r="E1981">
        <v>38</v>
      </c>
      <c r="F1981" t="s">
        <v>1549</v>
      </c>
      <c r="G1981" t="s">
        <v>1308</v>
      </c>
      <c r="H1981" t="s">
        <v>1612</v>
      </c>
      <c r="I1981" s="102">
        <v>0.1111111111111111</v>
      </c>
      <c r="J1981" t="s">
        <v>1696</v>
      </c>
      <c r="K1981" s="102">
        <v>0.61111111111111105</v>
      </c>
      <c r="L1981">
        <v>9</v>
      </c>
      <c r="M1981" t="s">
        <v>1335</v>
      </c>
      <c r="N1981" t="s">
        <v>1340</v>
      </c>
      <c r="O1981" s="102">
        <v>0.93055555555555547</v>
      </c>
      <c r="P1981" t="s">
        <v>1697</v>
      </c>
      <c r="Q1981">
        <v>0</v>
      </c>
      <c r="R1981" t="s">
        <v>1698</v>
      </c>
      <c r="S1981">
        <v>24</v>
      </c>
      <c r="T1981">
        <v>89</v>
      </c>
      <c r="U1981">
        <v>93</v>
      </c>
      <c r="V1981" t="s">
        <v>51</v>
      </c>
      <c r="W1981">
        <v>85</v>
      </c>
      <c r="X1981" s="102">
        <v>0.34722222222222227</v>
      </c>
      <c r="AB1981" s="77">
        <f t="shared" si="30"/>
        <v>90</v>
      </c>
    </row>
    <row r="1982" spans="1:28" x14ac:dyDescent="0.3">
      <c r="A1982" s="34">
        <v>43620</v>
      </c>
      <c r="B1982">
        <v>1159</v>
      </c>
      <c r="C1982" t="s">
        <v>1282</v>
      </c>
      <c r="D1982" t="s">
        <v>1283</v>
      </c>
      <c r="E1982">
        <v>38</v>
      </c>
      <c r="F1982" t="s">
        <v>1617</v>
      </c>
      <c r="G1982" t="s">
        <v>1381</v>
      </c>
      <c r="H1982" t="s">
        <v>1552</v>
      </c>
      <c r="I1982" s="102">
        <v>0.99930555555555556</v>
      </c>
      <c r="J1982" t="s">
        <v>1588</v>
      </c>
      <c r="K1982" s="102">
        <v>0.45833333333333331</v>
      </c>
      <c r="L1982">
        <v>29</v>
      </c>
      <c r="M1982" t="s">
        <v>1347</v>
      </c>
      <c r="N1982" t="s">
        <v>1530</v>
      </c>
      <c r="O1982" s="102">
        <v>0.5</v>
      </c>
      <c r="P1982" t="s">
        <v>1699</v>
      </c>
      <c r="Q1982">
        <v>21</v>
      </c>
      <c r="R1982" t="s">
        <v>1551</v>
      </c>
      <c r="S1982">
        <v>6</v>
      </c>
      <c r="T1982">
        <v>88</v>
      </c>
      <c r="U1982">
        <v>93</v>
      </c>
      <c r="V1982" t="s">
        <v>51</v>
      </c>
      <c r="W1982">
        <v>78</v>
      </c>
      <c r="X1982" s="102">
        <v>0.57638888888888895</v>
      </c>
      <c r="AB1982" s="77">
        <f t="shared" si="30"/>
        <v>290</v>
      </c>
    </row>
    <row r="1983" spans="1:28" x14ac:dyDescent="0.3">
      <c r="A1983" s="34">
        <v>43621</v>
      </c>
      <c r="B1983">
        <v>1159</v>
      </c>
      <c r="C1983" t="s">
        <v>1282</v>
      </c>
      <c r="D1983" t="s">
        <v>1283</v>
      </c>
      <c r="E1983">
        <v>38</v>
      </c>
      <c r="F1983" t="s">
        <v>1574</v>
      </c>
      <c r="G1983" t="s">
        <v>1308</v>
      </c>
      <c r="H1983" t="s">
        <v>1506</v>
      </c>
      <c r="I1983" s="102">
        <v>0.99930555555555556</v>
      </c>
      <c r="J1983" t="s">
        <v>1617</v>
      </c>
      <c r="K1983" s="102">
        <v>0.54166666666666663</v>
      </c>
      <c r="L1983">
        <v>30</v>
      </c>
      <c r="M1983" t="s">
        <v>1310</v>
      </c>
      <c r="N1983" t="s">
        <v>1658</v>
      </c>
      <c r="O1983" s="102">
        <v>0.45833333333333331</v>
      </c>
      <c r="P1983" t="s">
        <v>1306</v>
      </c>
      <c r="Q1983">
        <v>22</v>
      </c>
      <c r="R1983" t="s">
        <v>1700</v>
      </c>
      <c r="S1983">
        <v>3</v>
      </c>
      <c r="T1983">
        <v>73</v>
      </c>
      <c r="U1983">
        <v>91</v>
      </c>
      <c r="V1983" s="102">
        <v>6.25E-2</v>
      </c>
      <c r="W1983">
        <v>63</v>
      </c>
      <c r="X1983" s="102">
        <v>0.54166666666666663</v>
      </c>
      <c r="AB1983" s="77">
        <f t="shared" si="30"/>
        <v>300</v>
      </c>
    </row>
    <row r="1984" spans="1:28" x14ac:dyDescent="0.3">
      <c r="A1984" s="34">
        <v>43622</v>
      </c>
      <c r="B1984">
        <v>1159</v>
      </c>
      <c r="C1984" t="s">
        <v>1282</v>
      </c>
      <c r="D1984" t="s">
        <v>1283</v>
      </c>
      <c r="E1984">
        <v>38</v>
      </c>
      <c r="F1984" t="s">
        <v>1597</v>
      </c>
      <c r="G1984" t="s">
        <v>1628</v>
      </c>
      <c r="H1984" t="s">
        <v>1440</v>
      </c>
      <c r="I1984" s="102">
        <v>0.22222222222222221</v>
      </c>
      <c r="J1984" t="s">
        <v>1701</v>
      </c>
      <c r="K1984" s="102">
        <v>0.55555555555555558</v>
      </c>
      <c r="L1984">
        <v>28</v>
      </c>
      <c r="M1984" t="s">
        <v>1435</v>
      </c>
      <c r="N1984" t="s">
        <v>1671</v>
      </c>
      <c r="O1984" s="102">
        <v>0.84722222222222221</v>
      </c>
      <c r="P1984" t="s">
        <v>1488</v>
      </c>
      <c r="Q1984">
        <v>0</v>
      </c>
      <c r="R1984" t="s">
        <v>1702</v>
      </c>
      <c r="S1984">
        <v>17</v>
      </c>
      <c r="T1984">
        <v>54</v>
      </c>
      <c r="U1984">
        <v>91</v>
      </c>
      <c r="V1984" s="102">
        <v>0.22916666666666666</v>
      </c>
      <c r="W1984">
        <v>32</v>
      </c>
      <c r="X1984" t="s">
        <v>51</v>
      </c>
      <c r="AB1984" s="77">
        <f t="shared" si="30"/>
        <v>280</v>
      </c>
    </row>
    <row r="1985" spans="1:28" x14ac:dyDescent="0.3">
      <c r="A1985" s="34">
        <v>43623</v>
      </c>
      <c r="B1985">
        <v>1159</v>
      </c>
      <c r="C1985" t="s">
        <v>1282</v>
      </c>
      <c r="D1985" t="s">
        <v>1283</v>
      </c>
      <c r="E1985">
        <v>38</v>
      </c>
      <c r="F1985" t="s">
        <v>1574</v>
      </c>
      <c r="G1985" t="s">
        <v>1703</v>
      </c>
      <c r="H1985" t="s">
        <v>1309</v>
      </c>
      <c r="I1985" s="102">
        <v>0.22222222222222221</v>
      </c>
      <c r="J1985" t="s">
        <v>1704</v>
      </c>
      <c r="K1985" s="102">
        <v>0.4513888888888889</v>
      </c>
      <c r="L1985">
        <v>31</v>
      </c>
      <c r="M1985" t="s">
        <v>1436</v>
      </c>
      <c r="N1985" t="s">
        <v>1623</v>
      </c>
      <c r="O1985" s="102">
        <v>0.46527777777777773</v>
      </c>
      <c r="P1985" t="s">
        <v>1705</v>
      </c>
      <c r="Q1985" t="s">
        <v>51</v>
      </c>
      <c r="R1985" t="s">
        <v>1706</v>
      </c>
      <c r="S1985" t="s">
        <v>51</v>
      </c>
      <c r="T1985">
        <v>66</v>
      </c>
      <c r="U1985">
        <v>92</v>
      </c>
      <c r="V1985" t="s">
        <v>51</v>
      </c>
      <c r="W1985">
        <v>44</v>
      </c>
      <c r="X1985" s="102">
        <v>0.3888888888888889</v>
      </c>
      <c r="AB1985" s="77">
        <f t="shared" si="30"/>
        <v>310</v>
      </c>
    </row>
    <row r="1986" spans="1:28" x14ac:dyDescent="0.3">
      <c r="A1986" s="34">
        <v>43624</v>
      </c>
      <c r="B1986">
        <v>1159</v>
      </c>
      <c r="C1986" t="s">
        <v>1282</v>
      </c>
      <c r="D1986" t="s">
        <v>1283</v>
      </c>
      <c r="E1986">
        <v>38</v>
      </c>
      <c r="F1986" t="s">
        <v>1556</v>
      </c>
      <c r="G1986" t="s">
        <v>1465</v>
      </c>
      <c r="H1986" t="s">
        <v>1546</v>
      </c>
      <c r="I1986" s="102">
        <v>0.20833333333333334</v>
      </c>
      <c r="J1986" t="s">
        <v>1661</v>
      </c>
      <c r="K1986" s="102">
        <v>0.4513888888888889</v>
      </c>
      <c r="L1986">
        <v>8</v>
      </c>
      <c r="M1986" t="s">
        <v>1396</v>
      </c>
      <c r="N1986" t="s">
        <v>1380</v>
      </c>
      <c r="O1986" s="102">
        <v>0.59722222222222221</v>
      </c>
      <c r="P1986" t="s">
        <v>1514</v>
      </c>
      <c r="Q1986">
        <v>7</v>
      </c>
      <c r="R1986" t="s">
        <v>1398</v>
      </c>
      <c r="S1986">
        <v>24</v>
      </c>
      <c r="T1986">
        <v>83</v>
      </c>
      <c r="U1986">
        <v>92</v>
      </c>
      <c r="V1986" t="s">
        <v>51</v>
      </c>
      <c r="W1986">
        <v>72</v>
      </c>
      <c r="X1986" t="s">
        <v>51</v>
      </c>
      <c r="AB1986" s="77">
        <f t="shared" si="30"/>
        <v>80</v>
      </c>
    </row>
    <row r="1987" spans="1:28" x14ac:dyDescent="0.3">
      <c r="A1987" s="34">
        <v>43625</v>
      </c>
      <c r="B1987">
        <v>1159</v>
      </c>
      <c r="C1987" t="s">
        <v>1282</v>
      </c>
      <c r="D1987" t="s">
        <v>1283</v>
      </c>
      <c r="E1987">
        <v>38</v>
      </c>
      <c r="F1987" t="s">
        <v>1521</v>
      </c>
      <c r="G1987" t="s">
        <v>1476</v>
      </c>
      <c r="H1987" t="s">
        <v>1496</v>
      </c>
      <c r="I1987" s="102">
        <v>0.99930555555555556</v>
      </c>
      <c r="J1987" t="s">
        <v>1574</v>
      </c>
      <c r="K1987" s="102">
        <v>0.29166666666666669</v>
      </c>
      <c r="L1987">
        <v>1</v>
      </c>
      <c r="M1987" t="s">
        <v>1358</v>
      </c>
      <c r="N1987" t="s">
        <v>1351</v>
      </c>
      <c r="O1987" s="102">
        <v>0.60416666666666663</v>
      </c>
      <c r="P1987" t="s">
        <v>1332</v>
      </c>
      <c r="Q1987">
        <v>22</v>
      </c>
      <c r="R1987" t="s">
        <v>1707</v>
      </c>
      <c r="S1987">
        <v>4</v>
      </c>
      <c r="T1987">
        <v>91</v>
      </c>
      <c r="U1987">
        <v>94</v>
      </c>
      <c r="V1987" t="s">
        <v>51</v>
      </c>
      <c r="W1987">
        <v>87</v>
      </c>
      <c r="X1987" s="102">
        <v>0</v>
      </c>
      <c r="AB1987" s="77">
        <f t="shared" ref="AB1987:AB2050" si="31">L1987*$AE$17</f>
        <v>10</v>
      </c>
    </row>
    <row r="1988" spans="1:28" x14ac:dyDescent="0.3">
      <c r="A1988" s="34">
        <v>43626</v>
      </c>
      <c r="B1988">
        <v>1159</v>
      </c>
      <c r="C1988" t="s">
        <v>1282</v>
      </c>
      <c r="D1988" t="s">
        <v>1283</v>
      </c>
      <c r="E1988">
        <v>38</v>
      </c>
      <c r="F1988" t="s">
        <v>1383</v>
      </c>
      <c r="G1988" t="s">
        <v>1497</v>
      </c>
      <c r="H1988" t="s">
        <v>1436</v>
      </c>
      <c r="I1988" s="102">
        <v>0.15972222222222224</v>
      </c>
      <c r="J1988" t="s">
        <v>1403</v>
      </c>
      <c r="K1988" s="102">
        <v>0.44444444444444442</v>
      </c>
      <c r="L1988">
        <v>32</v>
      </c>
      <c r="M1988" t="s">
        <v>1435</v>
      </c>
      <c r="N1988" t="s">
        <v>1294</v>
      </c>
      <c r="O1988" s="102">
        <v>0.875</v>
      </c>
      <c r="P1988" t="s">
        <v>1708</v>
      </c>
      <c r="Q1988">
        <v>0</v>
      </c>
      <c r="R1988" t="s">
        <v>1709</v>
      </c>
      <c r="S1988">
        <v>24</v>
      </c>
      <c r="T1988">
        <v>83</v>
      </c>
      <c r="U1988">
        <v>94</v>
      </c>
      <c r="V1988" t="s">
        <v>51</v>
      </c>
      <c r="W1988">
        <v>74</v>
      </c>
      <c r="X1988" s="102">
        <v>0.54166666666666663</v>
      </c>
      <c r="AB1988" s="77">
        <f t="shared" si="31"/>
        <v>320</v>
      </c>
    </row>
    <row r="1989" spans="1:28" x14ac:dyDescent="0.3">
      <c r="A1989" s="34">
        <v>43627</v>
      </c>
      <c r="B1989">
        <v>1159</v>
      </c>
      <c r="C1989" t="s">
        <v>1282</v>
      </c>
      <c r="D1989" t="s">
        <v>1283</v>
      </c>
      <c r="E1989">
        <v>38</v>
      </c>
      <c r="F1989" t="s">
        <v>1371</v>
      </c>
      <c r="G1989" t="s">
        <v>1710</v>
      </c>
      <c r="H1989" t="s">
        <v>1440</v>
      </c>
      <c r="I1989" s="102">
        <v>0.24305555555555555</v>
      </c>
      <c r="J1989" t="s">
        <v>1403</v>
      </c>
      <c r="K1989" s="102">
        <v>0.625</v>
      </c>
      <c r="L1989">
        <v>27</v>
      </c>
      <c r="M1989" t="s">
        <v>1289</v>
      </c>
      <c r="N1989" t="s">
        <v>1556</v>
      </c>
      <c r="O1989" s="102">
        <v>0.46527777777777773</v>
      </c>
      <c r="P1989" t="s">
        <v>1479</v>
      </c>
      <c r="Q1989">
        <v>12</v>
      </c>
      <c r="R1989" t="s">
        <v>1602</v>
      </c>
      <c r="S1989">
        <v>24</v>
      </c>
      <c r="T1989">
        <v>84</v>
      </c>
      <c r="U1989">
        <v>92</v>
      </c>
      <c r="V1989" t="s">
        <v>51</v>
      </c>
      <c r="W1989">
        <v>67</v>
      </c>
      <c r="X1989" s="102">
        <v>0.95138888888888884</v>
      </c>
      <c r="AB1989" s="77">
        <f t="shared" si="31"/>
        <v>270</v>
      </c>
    </row>
    <row r="1990" spans="1:28" x14ac:dyDescent="0.3">
      <c r="A1990" s="34">
        <v>43628</v>
      </c>
      <c r="B1990">
        <v>1159</v>
      </c>
      <c r="C1990" t="s">
        <v>1282</v>
      </c>
      <c r="D1990" t="s">
        <v>1283</v>
      </c>
      <c r="E1990">
        <v>38</v>
      </c>
      <c r="F1990" t="s">
        <v>1671</v>
      </c>
      <c r="G1990" t="s">
        <v>1308</v>
      </c>
      <c r="H1990" t="s">
        <v>1521</v>
      </c>
      <c r="I1990" s="102">
        <v>0.11805555555555557</v>
      </c>
      <c r="J1990" t="s">
        <v>1586</v>
      </c>
      <c r="K1990" s="102">
        <v>0.59722222222222221</v>
      </c>
      <c r="L1990">
        <v>26</v>
      </c>
      <c r="M1990" t="s">
        <v>1404</v>
      </c>
      <c r="N1990" t="s">
        <v>1284</v>
      </c>
      <c r="O1990" s="102">
        <v>2.0833333333333332E-2</v>
      </c>
      <c r="P1990" t="s">
        <v>1602</v>
      </c>
      <c r="Q1990">
        <v>0</v>
      </c>
      <c r="R1990" t="s">
        <v>1711</v>
      </c>
      <c r="S1990">
        <v>24</v>
      </c>
      <c r="T1990">
        <v>73</v>
      </c>
      <c r="U1990">
        <v>89</v>
      </c>
      <c r="V1990" t="s">
        <v>51</v>
      </c>
      <c r="W1990">
        <v>61</v>
      </c>
      <c r="X1990" s="102">
        <v>0.27083333333333331</v>
      </c>
      <c r="AB1990" s="77">
        <f t="shared" si="31"/>
        <v>260</v>
      </c>
    </row>
    <row r="1991" spans="1:28" x14ac:dyDescent="0.3">
      <c r="A1991" s="34">
        <v>43629</v>
      </c>
      <c r="B1991">
        <v>1159</v>
      </c>
      <c r="C1991" t="s">
        <v>1282</v>
      </c>
      <c r="D1991" t="s">
        <v>1283</v>
      </c>
      <c r="E1991">
        <v>38</v>
      </c>
      <c r="F1991" t="s">
        <v>1304</v>
      </c>
      <c r="G1991" t="s">
        <v>1308</v>
      </c>
      <c r="H1991" t="s">
        <v>1309</v>
      </c>
      <c r="I1991" s="102">
        <v>0.1875</v>
      </c>
      <c r="J1991" t="s">
        <v>1394</v>
      </c>
      <c r="K1991" s="102">
        <v>0.47916666666666669</v>
      </c>
      <c r="L1991">
        <v>0</v>
      </c>
      <c r="M1991" t="s">
        <v>1296</v>
      </c>
      <c r="N1991" t="s">
        <v>1404</v>
      </c>
      <c r="O1991" t="s">
        <v>51</v>
      </c>
      <c r="P1991" t="s">
        <v>1712</v>
      </c>
      <c r="Q1991">
        <v>22</v>
      </c>
      <c r="R1991" t="s">
        <v>1512</v>
      </c>
      <c r="S1991">
        <v>11</v>
      </c>
      <c r="T1991">
        <v>88</v>
      </c>
      <c r="U1991">
        <v>93</v>
      </c>
      <c r="V1991" s="102">
        <v>0.98611111111111116</v>
      </c>
      <c r="W1991">
        <v>81</v>
      </c>
      <c r="X1991" t="s">
        <v>51</v>
      </c>
      <c r="AB1991" s="77">
        <f t="shared" si="31"/>
        <v>0</v>
      </c>
    </row>
    <row r="1992" spans="1:28" x14ac:dyDescent="0.3">
      <c r="A1992" s="34">
        <v>43630</v>
      </c>
      <c r="B1992">
        <v>1159</v>
      </c>
      <c r="C1992" t="s">
        <v>1282</v>
      </c>
      <c r="D1992" t="s">
        <v>1283</v>
      </c>
      <c r="E1992">
        <v>38</v>
      </c>
      <c r="F1992" t="s">
        <v>1521</v>
      </c>
      <c r="G1992" t="s">
        <v>1513</v>
      </c>
      <c r="H1992" t="s">
        <v>1421</v>
      </c>
      <c r="I1992" s="102">
        <v>0.20833333333333334</v>
      </c>
      <c r="J1992" t="s">
        <v>1390</v>
      </c>
      <c r="K1992" s="102">
        <v>0.47222222222222227</v>
      </c>
      <c r="L1992">
        <v>2</v>
      </c>
      <c r="M1992" t="s">
        <v>1296</v>
      </c>
      <c r="N1992" t="s">
        <v>1391</v>
      </c>
      <c r="O1992" s="102">
        <v>0.58333333333333337</v>
      </c>
      <c r="P1992" t="s">
        <v>1713</v>
      </c>
      <c r="Q1992">
        <v>24</v>
      </c>
      <c r="R1992" t="s">
        <v>1714</v>
      </c>
      <c r="S1992" t="s">
        <v>51</v>
      </c>
      <c r="T1992">
        <v>88</v>
      </c>
      <c r="U1992">
        <v>94</v>
      </c>
      <c r="V1992" s="102">
        <v>0.29166666666666669</v>
      </c>
      <c r="W1992">
        <v>81</v>
      </c>
      <c r="X1992" s="102">
        <v>0.71527777777777779</v>
      </c>
      <c r="AB1992" s="77">
        <f t="shared" si="31"/>
        <v>20</v>
      </c>
    </row>
    <row r="1993" spans="1:28" x14ac:dyDescent="0.3">
      <c r="A1993" s="34">
        <v>43631</v>
      </c>
      <c r="B1993">
        <v>1159</v>
      </c>
      <c r="C1993" t="s">
        <v>1282</v>
      </c>
      <c r="D1993" t="s">
        <v>1283</v>
      </c>
      <c r="E1993">
        <v>38</v>
      </c>
      <c r="F1993" t="s">
        <v>1399</v>
      </c>
      <c r="G1993" t="s">
        <v>1308</v>
      </c>
      <c r="H1993" t="s">
        <v>1422</v>
      </c>
      <c r="I1993" s="102">
        <v>0.20138888888888887</v>
      </c>
      <c r="J1993" t="s">
        <v>1385</v>
      </c>
      <c r="K1993" s="102">
        <v>0.34027777777777773</v>
      </c>
      <c r="L1993">
        <v>33</v>
      </c>
      <c r="M1993" t="s">
        <v>1358</v>
      </c>
      <c r="N1993" t="s">
        <v>1297</v>
      </c>
      <c r="O1993" s="102">
        <v>0.40277777777777773</v>
      </c>
      <c r="P1993" t="s">
        <v>1560</v>
      </c>
      <c r="Q1993" t="s">
        <v>51</v>
      </c>
      <c r="R1993" t="s">
        <v>1697</v>
      </c>
      <c r="S1993">
        <v>0</v>
      </c>
      <c r="T1993">
        <v>80</v>
      </c>
      <c r="U1993">
        <v>92</v>
      </c>
      <c r="V1993" t="s">
        <v>51</v>
      </c>
      <c r="W1993">
        <v>72</v>
      </c>
      <c r="X1993" s="102">
        <v>0.74305555555555547</v>
      </c>
      <c r="AB1993" s="77">
        <f t="shared" si="31"/>
        <v>330</v>
      </c>
    </row>
    <row r="1994" spans="1:28" x14ac:dyDescent="0.3">
      <c r="A1994" s="34">
        <v>43632</v>
      </c>
      <c r="B1994">
        <v>1159</v>
      </c>
      <c r="C1994" t="s">
        <v>1282</v>
      </c>
      <c r="D1994" t="s">
        <v>1283</v>
      </c>
      <c r="E1994">
        <v>38</v>
      </c>
      <c r="F1994" t="s">
        <v>1346</v>
      </c>
      <c r="G1994" t="s">
        <v>1308</v>
      </c>
      <c r="H1994" t="s">
        <v>1414</v>
      </c>
      <c r="I1994" s="102">
        <v>0.20138888888888887</v>
      </c>
      <c r="J1994" t="s">
        <v>1715</v>
      </c>
      <c r="K1994" s="102">
        <v>0.52777777777777779</v>
      </c>
      <c r="L1994">
        <v>0</v>
      </c>
      <c r="M1994" t="s">
        <v>1288</v>
      </c>
      <c r="N1994" t="s">
        <v>1391</v>
      </c>
      <c r="O1994" s="102">
        <v>0.53472222222222221</v>
      </c>
      <c r="P1994" t="s">
        <v>1666</v>
      </c>
      <c r="Q1994">
        <v>0</v>
      </c>
      <c r="R1994" t="s">
        <v>1716</v>
      </c>
      <c r="S1994">
        <v>14</v>
      </c>
      <c r="T1994">
        <v>86</v>
      </c>
      <c r="U1994">
        <v>92</v>
      </c>
      <c r="V1994" t="s">
        <v>51</v>
      </c>
      <c r="W1994">
        <v>78</v>
      </c>
      <c r="X1994" t="s">
        <v>51</v>
      </c>
      <c r="AB1994" s="77">
        <f t="shared" si="31"/>
        <v>0</v>
      </c>
    </row>
    <row r="1995" spans="1:28" x14ac:dyDescent="0.3">
      <c r="A1995" s="34">
        <v>43633</v>
      </c>
      <c r="B1995">
        <v>1159</v>
      </c>
      <c r="C1995" t="s">
        <v>1282</v>
      </c>
      <c r="D1995" t="s">
        <v>1283</v>
      </c>
      <c r="E1995">
        <v>38</v>
      </c>
      <c r="F1995" t="s">
        <v>1328</v>
      </c>
      <c r="G1995" t="s">
        <v>1308</v>
      </c>
      <c r="H1995" t="s">
        <v>1300</v>
      </c>
      <c r="J1995" t="s">
        <v>1385</v>
      </c>
      <c r="K1995" s="102">
        <v>0.47222222222222227</v>
      </c>
      <c r="L1995">
        <v>0</v>
      </c>
      <c r="M1995" t="s">
        <v>1288</v>
      </c>
      <c r="N1995" t="s">
        <v>1391</v>
      </c>
      <c r="O1995" t="s">
        <v>51</v>
      </c>
      <c r="P1995" t="s">
        <v>1298</v>
      </c>
      <c r="Q1995">
        <v>0</v>
      </c>
      <c r="R1995" t="s">
        <v>1528</v>
      </c>
      <c r="S1995">
        <v>24</v>
      </c>
      <c r="T1995">
        <v>89</v>
      </c>
      <c r="U1995">
        <v>92</v>
      </c>
      <c r="V1995" t="s">
        <v>51</v>
      </c>
      <c r="W1995">
        <v>86</v>
      </c>
      <c r="X1995" s="102">
        <v>0.47916666666666669</v>
      </c>
      <c r="AB1995" s="77">
        <f t="shared" si="31"/>
        <v>0</v>
      </c>
    </row>
    <row r="1996" spans="1:28" x14ac:dyDescent="0.3">
      <c r="A1996" s="34">
        <v>43634</v>
      </c>
      <c r="B1996">
        <v>1159</v>
      </c>
      <c r="C1996" t="s">
        <v>1282</v>
      </c>
      <c r="D1996" t="s">
        <v>1283</v>
      </c>
      <c r="E1996">
        <v>38</v>
      </c>
      <c r="F1996" t="s">
        <v>1287</v>
      </c>
      <c r="G1996" t="s">
        <v>1308</v>
      </c>
      <c r="H1996" t="s">
        <v>1292</v>
      </c>
      <c r="I1996" s="102">
        <v>0.20833333333333334</v>
      </c>
      <c r="J1996" t="s">
        <v>1674</v>
      </c>
      <c r="K1996" s="102">
        <v>0.45833333333333331</v>
      </c>
      <c r="L1996">
        <v>31</v>
      </c>
      <c r="M1996" t="s">
        <v>1335</v>
      </c>
      <c r="N1996" t="s">
        <v>1351</v>
      </c>
      <c r="O1996" s="102">
        <v>0.50694444444444442</v>
      </c>
      <c r="P1996" t="s">
        <v>1528</v>
      </c>
      <c r="Q1996">
        <v>0</v>
      </c>
      <c r="R1996" t="s">
        <v>1387</v>
      </c>
      <c r="S1996">
        <v>11</v>
      </c>
      <c r="T1996">
        <v>90</v>
      </c>
      <c r="U1996">
        <v>93</v>
      </c>
      <c r="V1996" t="s">
        <v>51</v>
      </c>
      <c r="W1996">
        <v>87</v>
      </c>
      <c r="X1996" s="102">
        <v>0.33333333333333331</v>
      </c>
      <c r="AB1996" s="77">
        <f t="shared" si="31"/>
        <v>310</v>
      </c>
    </row>
    <row r="1997" spans="1:28" x14ac:dyDescent="0.3">
      <c r="A1997" s="34">
        <v>43635</v>
      </c>
      <c r="B1997">
        <v>1159</v>
      </c>
      <c r="C1997" t="s">
        <v>1282</v>
      </c>
      <c r="D1997" t="s">
        <v>1283</v>
      </c>
      <c r="E1997">
        <v>38</v>
      </c>
      <c r="F1997" t="s">
        <v>1661</v>
      </c>
      <c r="G1997" t="s">
        <v>1314</v>
      </c>
      <c r="H1997" t="s">
        <v>1371</v>
      </c>
      <c r="I1997" s="102">
        <v>0.125</v>
      </c>
      <c r="J1997" t="s">
        <v>1588</v>
      </c>
      <c r="K1997" s="102">
        <v>0.52083333333333337</v>
      </c>
      <c r="L1997">
        <v>29</v>
      </c>
      <c r="M1997" t="s">
        <v>1296</v>
      </c>
      <c r="N1997" t="s">
        <v>1359</v>
      </c>
      <c r="O1997" s="102">
        <v>0.3125</v>
      </c>
      <c r="P1997" t="s">
        <v>1663</v>
      </c>
      <c r="Q1997" t="s">
        <v>51</v>
      </c>
      <c r="R1997" t="s">
        <v>1717</v>
      </c>
      <c r="S1997">
        <v>1</v>
      </c>
      <c r="T1997">
        <v>88</v>
      </c>
      <c r="U1997">
        <v>92</v>
      </c>
      <c r="V1997" t="s">
        <v>51</v>
      </c>
      <c r="W1997">
        <v>81</v>
      </c>
      <c r="X1997" s="102">
        <v>0.58333333333333337</v>
      </c>
      <c r="AB1997" s="77">
        <f t="shared" si="31"/>
        <v>290</v>
      </c>
    </row>
    <row r="1998" spans="1:28" x14ac:dyDescent="0.3">
      <c r="A1998" s="34">
        <v>43636</v>
      </c>
      <c r="B1998">
        <v>1159</v>
      </c>
      <c r="C1998" t="s">
        <v>1282</v>
      </c>
      <c r="D1998" t="s">
        <v>1283</v>
      </c>
      <c r="E1998">
        <v>38</v>
      </c>
      <c r="F1998" t="s">
        <v>1394</v>
      </c>
      <c r="G1998" t="s">
        <v>1556</v>
      </c>
      <c r="H1998" t="s">
        <v>1377</v>
      </c>
      <c r="I1998" s="102">
        <v>0.99305555555555547</v>
      </c>
      <c r="J1998" t="s">
        <v>1295</v>
      </c>
      <c r="K1998" s="102">
        <v>0.4861111111111111</v>
      </c>
      <c r="L1998">
        <v>8</v>
      </c>
      <c r="M1998" t="s">
        <v>1335</v>
      </c>
      <c r="N1998" t="s">
        <v>1456</v>
      </c>
      <c r="O1998" s="102">
        <v>0.89583333333333337</v>
      </c>
      <c r="P1998" t="s">
        <v>1564</v>
      </c>
      <c r="Q1998">
        <v>22</v>
      </c>
      <c r="R1998" t="s">
        <v>1684</v>
      </c>
      <c r="S1998">
        <v>3</v>
      </c>
      <c r="T1998">
        <v>92</v>
      </c>
      <c r="U1998">
        <v>93</v>
      </c>
      <c r="V1998" t="s">
        <v>51</v>
      </c>
      <c r="W1998">
        <v>92</v>
      </c>
      <c r="X1998" t="s">
        <v>51</v>
      </c>
      <c r="AB1998" s="77">
        <f t="shared" si="31"/>
        <v>80</v>
      </c>
    </row>
    <row r="1999" spans="1:28" x14ac:dyDescent="0.3">
      <c r="A1999" s="34">
        <v>43637</v>
      </c>
      <c r="B1999">
        <v>1159</v>
      </c>
      <c r="C1999" t="s">
        <v>1282</v>
      </c>
      <c r="D1999" t="s">
        <v>1283</v>
      </c>
      <c r="E1999">
        <v>38</v>
      </c>
      <c r="F1999" t="s">
        <v>1386</v>
      </c>
      <c r="G1999" t="s">
        <v>1465</v>
      </c>
      <c r="H1999" t="s">
        <v>1368</v>
      </c>
      <c r="I1999" s="102">
        <v>0.28472222222222221</v>
      </c>
      <c r="J1999" t="s">
        <v>1571</v>
      </c>
      <c r="K1999" s="102">
        <v>0.61111111111111105</v>
      </c>
      <c r="L1999">
        <v>0</v>
      </c>
      <c r="M1999" t="s">
        <v>1326</v>
      </c>
      <c r="N1999" t="s">
        <v>1348</v>
      </c>
      <c r="O1999" t="s">
        <v>51</v>
      </c>
      <c r="P1999" t="s">
        <v>1543</v>
      </c>
      <c r="Q1999">
        <v>10</v>
      </c>
      <c r="R1999" t="s">
        <v>1587</v>
      </c>
      <c r="S1999">
        <v>3</v>
      </c>
      <c r="T1999">
        <v>83</v>
      </c>
      <c r="U1999">
        <v>92</v>
      </c>
      <c r="V1999" t="s">
        <v>51</v>
      </c>
      <c r="W1999">
        <v>74</v>
      </c>
      <c r="X1999" s="102">
        <v>0.60416666666666663</v>
      </c>
      <c r="AB1999" s="77">
        <f t="shared" si="31"/>
        <v>0</v>
      </c>
    </row>
    <row r="2000" spans="1:28" x14ac:dyDescent="0.3">
      <c r="A2000" s="34">
        <v>43638</v>
      </c>
      <c r="B2000">
        <v>1159</v>
      </c>
      <c r="C2000" t="s">
        <v>1282</v>
      </c>
      <c r="D2000" t="s">
        <v>1283</v>
      </c>
      <c r="E2000">
        <v>38</v>
      </c>
      <c r="F2000" t="s">
        <v>1334</v>
      </c>
      <c r="G2000" t="s">
        <v>1308</v>
      </c>
      <c r="H2000" t="s">
        <v>1496</v>
      </c>
      <c r="I2000" s="102">
        <v>0.20833333333333334</v>
      </c>
      <c r="J2000" t="s">
        <v>1677</v>
      </c>
      <c r="K2000" s="102">
        <v>0.75</v>
      </c>
      <c r="L2000">
        <v>28</v>
      </c>
      <c r="M2000" t="s">
        <v>1435</v>
      </c>
      <c r="N2000" t="s">
        <v>1497</v>
      </c>
      <c r="O2000" s="102">
        <v>0.94444444444444453</v>
      </c>
      <c r="P2000" t="s">
        <v>1707</v>
      </c>
      <c r="Q2000">
        <v>0</v>
      </c>
      <c r="R2000" t="s">
        <v>1718</v>
      </c>
      <c r="S2000">
        <v>24</v>
      </c>
      <c r="T2000">
        <v>87</v>
      </c>
      <c r="U2000">
        <v>93</v>
      </c>
      <c r="V2000" t="s">
        <v>51</v>
      </c>
      <c r="W2000">
        <v>81</v>
      </c>
      <c r="X2000" t="s">
        <v>51</v>
      </c>
      <c r="AB2000" s="77">
        <f t="shared" si="31"/>
        <v>280</v>
      </c>
    </row>
    <row r="2001" spans="1:28" x14ac:dyDescent="0.3">
      <c r="A2001" s="34">
        <v>43639</v>
      </c>
      <c r="B2001">
        <v>1159</v>
      </c>
      <c r="C2001" t="s">
        <v>1282</v>
      </c>
      <c r="D2001" t="s">
        <v>1283</v>
      </c>
      <c r="E2001">
        <v>38</v>
      </c>
      <c r="F2001" t="s">
        <v>1644</v>
      </c>
      <c r="G2001" t="s">
        <v>1308</v>
      </c>
      <c r="H2001" t="s">
        <v>1287</v>
      </c>
      <c r="I2001" s="102">
        <v>0.20833333333333334</v>
      </c>
      <c r="J2001" t="s">
        <v>1719</v>
      </c>
      <c r="K2001" s="102">
        <v>0.4513888888888889</v>
      </c>
      <c r="L2001">
        <v>28</v>
      </c>
      <c r="M2001" t="s">
        <v>1358</v>
      </c>
      <c r="N2001" t="s">
        <v>1356</v>
      </c>
      <c r="O2001" s="102">
        <v>0.15972222222222224</v>
      </c>
      <c r="P2001" t="s">
        <v>1720</v>
      </c>
      <c r="Q2001">
        <v>23</v>
      </c>
      <c r="R2001" t="s">
        <v>1673</v>
      </c>
      <c r="S2001">
        <v>2</v>
      </c>
      <c r="T2001">
        <v>85</v>
      </c>
      <c r="U2001">
        <v>91</v>
      </c>
      <c r="V2001" t="s">
        <v>51</v>
      </c>
      <c r="W2001">
        <v>71</v>
      </c>
      <c r="X2001" s="102">
        <v>0.4236111111111111</v>
      </c>
      <c r="AB2001" s="77">
        <f t="shared" si="31"/>
        <v>280</v>
      </c>
    </row>
    <row r="2002" spans="1:28" x14ac:dyDescent="0.3">
      <c r="A2002" s="34">
        <v>43640</v>
      </c>
      <c r="B2002">
        <v>1159</v>
      </c>
      <c r="C2002" t="s">
        <v>1282</v>
      </c>
      <c r="D2002" t="s">
        <v>1283</v>
      </c>
      <c r="E2002">
        <v>38</v>
      </c>
      <c r="F2002" t="s">
        <v>1721</v>
      </c>
      <c r="G2002" t="s">
        <v>1610</v>
      </c>
      <c r="H2002" t="s">
        <v>1403</v>
      </c>
      <c r="I2002" s="102">
        <v>0.20833333333333334</v>
      </c>
      <c r="J2002" t="s">
        <v>1715</v>
      </c>
      <c r="K2002" s="102">
        <v>0.47222222222222227</v>
      </c>
      <c r="L2002">
        <v>31</v>
      </c>
      <c r="M2002" t="s">
        <v>1288</v>
      </c>
      <c r="N2002" t="s">
        <v>1391</v>
      </c>
      <c r="O2002" s="102">
        <v>0.54861111111111105</v>
      </c>
      <c r="P2002" t="s">
        <v>1664</v>
      </c>
      <c r="Q2002">
        <v>23</v>
      </c>
      <c r="R2002" t="s">
        <v>1618</v>
      </c>
      <c r="S2002">
        <v>4</v>
      </c>
      <c r="T2002">
        <v>91</v>
      </c>
      <c r="U2002">
        <v>92</v>
      </c>
      <c r="V2002" t="s">
        <v>51</v>
      </c>
      <c r="W2002">
        <v>90</v>
      </c>
      <c r="X2002" s="102">
        <v>0.72916666666666663</v>
      </c>
      <c r="AB2002" s="77">
        <f t="shared" si="31"/>
        <v>310</v>
      </c>
    </row>
    <row r="2003" spans="1:28" x14ac:dyDescent="0.3">
      <c r="A2003" s="34">
        <v>43641</v>
      </c>
      <c r="B2003">
        <v>1159</v>
      </c>
      <c r="C2003" t="s">
        <v>1282</v>
      </c>
      <c r="D2003" t="s">
        <v>1283</v>
      </c>
      <c r="E2003">
        <v>38</v>
      </c>
      <c r="F2003" t="s">
        <v>1583</v>
      </c>
      <c r="G2003" t="s">
        <v>1431</v>
      </c>
      <c r="H2003" t="s">
        <v>1334</v>
      </c>
      <c r="I2003" s="102">
        <v>0.20833333333333334</v>
      </c>
      <c r="J2003" t="s">
        <v>1722</v>
      </c>
      <c r="K2003" s="102">
        <v>0.50694444444444442</v>
      </c>
      <c r="L2003">
        <v>0</v>
      </c>
      <c r="M2003" t="s">
        <v>1335</v>
      </c>
      <c r="N2003" t="s">
        <v>1289</v>
      </c>
      <c r="O2003" s="102">
        <v>0.20138888888888887</v>
      </c>
      <c r="P2003" t="s">
        <v>1525</v>
      </c>
      <c r="Q2003">
        <v>15</v>
      </c>
      <c r="R2003" t="s">
        <v>1299</v>
      </c>
      <c r="S2003">
        <v>2</v>
      </c>
      <c r="T2003">
        <v>92</v>
      </c>
      <c r="U2003">
        <v>92</v>
      </c>
      <c r="V2003" t="s">
        <v>51</v>
      </c>
      <c r="W2003">
        <v>91</v>
      </c>
      <c r="X2003" t="s">
        <v>51</v>
      </c>
      <c r="AB2003" s="77">
        <f t="shared" si="31"/>
        <v>0</v>
      </c>
    </row>
    <row r="2004" spans="1:28" x14ac:dyDescent="0.3">
      <c r="A2004" s="34">
        <v>43642</v>
      </c>
      <c r="B2004">
        <v>1159</v>
      </c>
      <c r="C2004" t="s">
        <v>1282</v>
      </c>
      <c r="D2004" t="s">
        <v>1283</v>
      </c>
      <c r="E2004">
        <v>38</v>
      </c>
      <c r="F2004" t="s">
        <v>1674</v>
      </c>
      <c r="G2004" t="s">
        <v>1308</v>
      </c>
      <c r="H2004" t="s">
        <v>1390</v>
      </c>
      <c r="I2004" s="102">
        <v>0.20833333333333334</v>
      </c>
      <c r="J2004" t="s">
        <v>1723</v>
      </c>
      <c r="K2004" s="102">
        <v>0.65277777777777779</v>
      </c>
      <c r="L2004">
        <v>0</v>
      </c>
      <c r="M2004" t="s">
        <v>1703</v>
      </c>
      <c r="N2004" t="s">
        <v>1359</v>
      </c>
      <c r="O2004" s="102">
        <v>0.81944444444444453</v>
      </c>
      <c r="P2004" t="s">
        <v>1690</v>
      </c>
      <c r="Q2004">
        <v>22</v>
      </c>
      <c r="R2004" t="s">
        <v>1528</v>
      </c>
      <c r="S2004">
        <v>14</v>
      </c>
      <c r="T2004">
        <v>90</v>
      </c>
      <c r="U2004">
        <v>92</v>
      </c>
      <c r="V2004" t="s">
        <v>51</v>
      </c>
      <c r="W2004">
        <v>88</v>
      </c>
      <c r="X2004" t="s">
        <v>51</v>
      </c>
      <c r="AB2004" s="77">
        <f t="shared" si="31"/>
        <v>0</v>
      </c>
    </row>
    <row r="2005" spans="1:28" x14ac:dyDescent="0.3">
      <c r="A2005" s="34">
        <v>43643</v>
      </c>
      <c r="B2005">
        <v>1159</v>
      </c>
      <c r="C2005" t="s">
        <v>1282</v>
      </c>
      <c r="D2005" t="s">
        <v>1283</v>
      </c>
      <c r="E2005">
        <v>38</v>
      </c>
      <c r="F2005" t="s">
        <v>1385</v>
      </c>
      <c r="G2005" t="s">
        <v>1308</v>
      </c>
      <c r="H2005" t="s">
        <v>1658</v>
      </c>
      <c r="I2005" s="102">
        <v>0.22916666666666666</v>
      </c>
      <c r="J2005" t="s">
        <v>1724</v>
      </c>
      <c r="K2005" s="102">
        <v>0.64583333333333337</v>
      </c>
      <c r="L2005">
        <v>28</v>
      </c>
      <c r="M2005" t="s">
        <v>1288</v>
      </c>
      <c r="N2005" t="s">
        <v>1436</v>
      </c>
      <c r="O2005" s="102">
        <v>0.78472222222222221</v>
      </c>
      <c r="P2005" t="s">
        <v>1517</v>
      </c>
      <c r="Q2005">
        <v>24</v>
      </c>
      <c r="R2005" t="s">
        <v>1515</v>
      </c>
      <c r="S2005">
        <v>15</v>
      </c>
      <c r="T2005">
        <v>89</v>
      </c>
      <c r="U2005">
        <v>92</v>
      </c>
      <c r="V2005" t="s">
        <v>51</v>
      </c>
      <c r="W2005">
        <v>82</v>
      </c>
      <c r="X2005" s="102">
        <v>0.34027777777777773</v>
      </c>
      <c r="AB2005" s="77">
        <f t="shared" si="31"/>
        <v>280</v>
      </c>
    </row>
    <row r="2006" spans="1:28" x14ac:dyDescent="0.3">
      <c r="A2006" s="34">
        <v>43644</v>
      </c>
      <c r="B2006">
        <v>1159</v>
      </c>
      <c r="C2006" t="s">
        <v>1282</v>
      </c>
      <c r="D2006" t="s">
        <v>1283</v>
      </c>
      <c r="E2006">
        <v>38</v>
      </c>
      <c r="F2006" t="s">
        <v>1395</v>
      </c>
      <c r="G2006" t="s">
        <v>1308</v>
      </c>
      <c r="H2006" t="s">
        <v>1295</v>
      </c>
      <c r="I2006" s="102">
        <v>4.1666666666666664E-2</v>
      </c>
      <c r="J2006" t="s">
        <v>1719</v>
      </c>
      <c r="K2006" s="102">
        <v>0.49305555555555558</v>
      </c>
      <c r="L2006">
        <v>6</v>
      </c>
      <c r="M2006" t="s">
        <v>1296</v>
      </c>
      <c r="N2006" t="s">
        <v>1359</v>
      </c>
      <c r="O2006" s="102">
        <v>0.55555555555555558</v>
      </c>
      <c r="P2006" t="s">
        <v>1373</v>
      </c>
      <c r="Q2006">
        <v>8</v>
      </c>
      <c r="R2006" t="s">
        <v>1725</v>
      </c>
      <c r="S2006">
        <v>24</v>
      </c>
      <c r="T2006">
        <v>88</v>
      </c>
      <c r="U2006">
        <v>91</v>
      </c>
      <c r="V2006" t="s">
        <v>51</v>
      </c>
      <c r="W2006">
        <v>85</v>
      </c>
      <c r="X2006" s="102">
        <v>0.45833333333333331</v>
      </c>
      <c r="AB2006" s="77">
        <f t="shared" si="31"/>
        <v>60</v>
      </c>
    </row>
    <row r="2007" spans="1:28" x14ac:dyDescent="0.3">
      <c r="A2007" s="34">
        <v>43645</v>
      </c>
      <c r="B2007">
        <v>1159</v>
      </c>
      <c r="C2007" t="s">
        <v>1282</v>
      </c>
      <c r="D2007" t="s">
        <v>1283</v>
      </c>
      <c r="E2007">
        <v>38</v>
      </c>
      <c r="F2007" t="s">
        <v>1623</v>
      </c>
      <c r="G2007" t="s">
        <v>1308</v>
      </c>
      <c r="H2007" t="s">
        <v>1502</v>
      </c>
      <c r="I2007" s="102">
        <v>0.99930555555555556</v>
      </c>
      <c r="J2007" t="s">
        <v>1584</v>
      </c>
      <c r="K2007" s="102">
        <v>0.49305555555555558</v>
      </c>
      <c r="L2007">
        <v>30</v>
      </c>
      <c r="M2007" t="s">
        <v>1296</v>
      </c>
      <c r="N2007" t="s">
        <v>1359</v>
      </c>
      <c r="O2007" s="102">
        <v>0.52777777777777779</v>
      </c>
      <c r="P2007" t="s">
        <v>1318</v>
      </c>
      <c r="Q2007">
        <v>21</v>
      </c>
      <c r="R2007" t="s">
        <v>1480</v>
      </c>
      <c r="S2007">
        <v>4</v>
      </c>
      <c r="T2007">
        <v>89</v>
      </c>
      <c r="U2007">
        <v>92</v>
      </c>
      <c r="V2007" s="102">
        <v>0.97916666666666663</v>
      </c>
      <c r="W2007">
        <v>85</v>
      </c>
      <c r="X2007" s="102">
        <v>0.4861111111111111</v>
      </c>
      <c r="AB2007" s="77">
        <f t="shared" si="31"/>
        <v>300</v>
      </c>
    </row>
    <row r="2008" spans="1:28" x14ac:dyDescent="0.3">
      <c r="A2008" s="34">
        <v>43646</v>
      </c>
      <c r="B2008">
        <v>1159</v>
      </c>
      <c r="C2008" t="s">
        <v>1282</v>
      </c>
      <c r="D2008" t="s">
        <v>1283</v>
      </c>
      <c r="E2008">
        <v>38</v>
      </c>
      <c r="F2008" t="s">
        <v>1674</v>
      </c>
      <c r="G2008" t="s">
        <v>1308</v>
      </c>
      <c r="H2008" t="s">
        <v>1549</v>
      </c>
      <c r="I2008" s="102">
        <v>5.5555555555555552E-2</v>
      </c>
      <c r="J2008" t="s">
        <v>1723</v>
      </c>
      <c r="K2008" s="102">
        <v>0.5</v>
      </c>
      <c r="L2008">
        <v>0</v>
      </c>
      <c r="M2008" t="s">
        <v>1296</v>
      </c>
      <c r="N2008" t="s">
        <v>1340</v>
      </c>
      <c r="O2008" t="s">
        <v>51</v>
      </c>
      <c r="P2008" t="s">
        <v>1487</v>
      </c>
      <c r="Q2008">
        <v>24</v>
      </c>
      <c r="R2008" t="s">
        <v>1716</v>
      </c>
      <c r="S2008">
        <v>3</v>
      </c>
      <c r="T2008">
        <v>87</v>
      </c>
      <c r="U2008">
        <v>92</v>
      </c>
      <c r="V2008" s="102">
        <v>0.11805555555555557</v>
      </c>
      <c r="W2008">
        <v>84</v>
      </c>
      <c r="X2008" s="102">
        <v>0.3125</v>
      </c>
      <c r="AB2008" s="77">
        <f t="shared" si="31"/>
        <v>0</v>
      </c>
    </row>
    <row r="2009" spans="1:28" x14ac:dyDescent="0.3">
      <c r="A2009" s="34">
        <v>43647</v>
      </c>
      <c r="B2009">
        <v>1159</v>
      </c>
      <c r="C2009" t="s">
        <v>1282</v>
      </c>
      <c r="D2009" t="s">
        <v>1283</v>
      </c>
      <c r="E2009">
        <v>38</v>
      </c>
      <c r="F2009" t="s">
        <v>1623</v>
      </c>
      <c r="G2009" t="s">
        <v>1469</v>
      </c>
      <c r="H2009" t="s">
        <v>1303</v>
      </c>
      <c r="I2009" s="102">
        <v>0.99305555555555547</v>
      </c>
      <c r="J2009" t="s">
        <v>1726</v>
      </c>
      <c r="K2009" s="102">
        <v>0.56944444444444442</v>
      </c>
      <c r="L2009">
        <v>2</v>
      </c>
      <c r="M2009" t="s">
        <v>1435</v>
      </c>
      <c r="N2009" t="s">
        <v>1327</v>
      </c>
      <c r="O2009" s="102">
        <v>0.52777777777777779</v>
      </c>
      <c r="P2009" t="s">
        <v>1566</v>
      </c>
      <c r="Q2009" t="s">
        <v>51</v>
      </c>
      <c r="R2009" t="s">
        <v>1727</v>
      </c>
      <c r="S2009" t="s">
        <v>51</v>
      </c>
      <c r="T2009">
        <v>86</v>
      </c>
      <c r="U2009">
        <v>92</v>
      </c>
      <c r="V2009" t="s">
        <v>51</v>
      </c>
      <c r="W2009">
        <v>78</v>
      </c>
      <c r="X2009" s="102">
        <v>0.58333333333333337</v>
      </c>
      <c r="AB2009" s="77">
        <f t="shared" si="31"/>
        <v>20</v>
      </c>
    </row>
    <row r="2010" spans="1:28" x14ac:dyDescent="0.3">
      <c r="A2010" s="34">
        <v>43648</v>
      </c>
      <c r="B2010">
        <v>1159</v>
      </c>
      <c r="C2010" t="s">
        <v>1282</v>
      </c>
      <c r="D2010" t="s">
        <v>1283</v>
      </c>
      <c r="E2010">
        <v>38</v>
      </c>
      <c r="F2010" t="s">
        <v>1728</v>
      </c>
      <c r="G2010" t="s">
        <v>1465</v>
      </c>
      <c r="H2010" t="s">
        <v>1729</v>
      </c>
      <c r="I2010" s="102">
        <v>4.1666666666666664E-2</v>
      </c>
      <c r="J2010" t="s">
        <v>1730</v>
      </c>
      <c r="K2010" s="102">
        <v>0.47222222222222227</v>
      </c>
      <c r="L2010">
        <v>1</v>
      </c>
      <c r="M2010" t="s">
        <v>1358</v>
      </c>
      <c r="N2010" t="s">
        <v>1404</v>
      </c>
      <c r="O2010" s="102">
        <v>0.5625</v>
      </c>
      <c r="P2010" t="s">
        <v>1558</v>
      </c>
      <c r="Q2010">
        <v>0</v>
      </c>
      <c r="R2010" t="s">
        <v>1709</v>
      </c>
      <c r="S2010">
        <v>24</v>
      </c>
      <c r="T2010">
        <v>87</v>
      </c>
      <c r="U2010">
        <v>92</v>
      </c>
      <c r="V2010" t="s">
        <v>51</v>
      </c>
      <c r="W2010">
        <v>82</v>
      </c>
      <c r="X2010" t="s">
        <v>51</v>
      </c>
      <c r="AB2010" s="77">
        <f t="shared" si="31"/>
        <v>10</v>
      </c>
    </row>
    <row r="2011" spans="1:28" x14ac:dyDescent="0.3">
      <c r="A2011" s="34">
        <v>43649</v>
      </c>
      <c r="B2011">
        <v>1159</v>
      </c>
      <c r="C2011" t="s">
        <v>1282</v>
      </c>
      <c r="D2011" t="s">
        <v>1283</v>
      </c>
      <c r="E2011">
        <v>38</v>
      </c>
      <c r="F2011" t="s">
        <v>1400</v>
      </c>
      <c r="G2011" t="s">
        <v>1485</v>
      </c>
      <c r="H2011" t="s">
        <v>1721</v>
      </c>
      <c r="I2011" s="102">
        <v>4.1666666666666664E-2</v>
      </c>
      <c r="J2011" t="s">
        <v>1731</v>
      </c>
      <c r="K2011" s="102">
        <v>0.45833333333333331</v>
      </c>
      <c r="L2011">
        <v>1</v>
      </c>
      <c r="M2011" t="s">
        <v>1335</v>
      </c>
      <c r="N2011" t="s">
        <v>1456</v>
      </c>
      <c r="O2011" s="102">
        <v>0.97916666666666663</v>
      </c>
      <c r="P2011" t="s">
        <v>1709</v>
      </c>
      <c r="Q2011">
        <v>0</v>
      </c>
      <c r="R2011" t="s">
        <v>1515</v>
      </c>
      <c r="S2011">
        <v>23</v>
      </c>
      <c r="T2011">
        <v>90</v>
      </c>
      <c r="U2011">
        <v>92</v>
      </c>
      <c r="V2011" t="s">
        <v>51</v>
      </c>
      <c r="W2011">
        <v>83</v>
      </c>
      <c r="X2011" s="102">
        <v>0.44444444444444442</v>
      </c>
      <c r="AB2011" s="77">
        <f t="shared" si="31"/>
        <v>10</v>
      </c>
    </row>
    <row r="2012" spans="1:28" x14ac:dyDescent="0.3">
      <c r="A2012" s="34">
        <v>43650</v>
      </c>
      <c r="B2012">
        <v>1159</v>
      </c>
      <c r="C2012" t="s">
        <v>1282</v>
      </c>
      <c r="D2012" t="s">
        <v>1283</v>
      </c>
      <c r="E2012">
        <v>38</v>
      </c>
      <c r="F2012" t="s">
        <v>1726</v>
      </c>
      <c r="G2012" t="s">
        <v>1457</v>
      </c>
      <c r="H2012" t="s">
        <v>1385</v>
      </c>
      <c r="I2012" s="102">
        <v>0.16666666666666666</v>
      </c>
      <c r="J2012" t="s">
        <v>1732</v>
      </c>
      <c r="K2012" s="102">
        <v>0.5625</v>
      </c>
      <c r="L2012">
        <v>27</v>
      </c>
      <c r="M2012" t="s">
        <v>1288</v>
      </c>
      <c r="N2012" t="s">
        <v>1304</v>
      </c>
      <c r="O2012" s="102">
        <v>0.94444444444444453</v>
      </c>
      <c r="P2012" t="s">
        <v>1725</v>
      </c>
      <c r="Q2012">
        <v>24</v>
      </c>
      <c r="R2012" t="s">
        <v>1508</v>
      </c>
      <c r="S2012">
        <v>5</v>
      </c>
      <c r="T2012">
        <v>88</v>
      </c>
      <c r="U2012">
        <v>92</v>
      </c>
      <c r="V2012" t="s">
        <v>51</v>
      </c>
      <c r="W2012">
        <v>80</v>
      </c>
      <c r="X2012" s="102">
        <v>0.30555555555555552</v>
      </c>
      <c r="AB2012" s="77">
        <f t="shared" si="31"/>
        <v>270</v>
      </c>
    </row>
    <row r="2013" spans="1:28" x14ac:dyDescent="0.3">
      <c r="A2013" s="34">
        <v>43651</v>
      </c>
      <c r="B2013">
        <v>1159</v>
      </c>
      <c r="C2013" t="s">
        <v>1282</v>
      </c>
      <c r="D2013" t="s">
        <v>1283</v>
      </c>
      <c r="E2013">
        <v>38</v>
      </c>
      <c r="F2013" t="s">
        <v>1724</v>
      </c>
      <c r="G2013" t="s">
        <v>1308</v>
      </c>
      <c r="H2013" t="s">
        <v>1571</v>
      </c>
      <c r="I2013" s="102">
        <v>0.25</v>
      </c>
      <c r="J2013" t="s">
        <v>1733</v>
      </c>
      <c r="K2013" s="102">
        <v>0.4513888888888889</v>
      </c>
      <c r="L2013">
        <v>27</v>
      </c>
      <c r="M2013" t="s">
        <v>1288</v>
      </c>
      <c r="N2013" t="s">
        <v>1348</v>
      </c>
      <c r="O2013" s="102">
        <v>0.92361111111111116</v>
      </c>
      <c r="P2013" t="s">
        <v>1589</v>
      </c>
      <c r="Q2013">
        <v>0</v>
      </c>
      <c r="R2013" t="s">
        <v>1720</v>
      </c>
      <c r="S2013">
        <v>3</v>
      </c>
      <c r="T2013">
        <v>89</v>
      </c>
      <c r="U2013">
        <v>92</v>
      </c>
      <c r="V2013" t="s">
        <v>51</v>
      </c>
      <c r="W2013">
        <v>83</v>
      </c>
      <c r="X2013" s="102">
        <v>0.4375</v>
      </c>
      <c r="AB2013" s="77">
        <f t="shared" si="31"/>
        <v>270</v>
      </c>
    </row>
    <row r="2014" spans="1:28" x14ac:dyDescent="0.3">
      <c r="A2014" s="34">
        <v>43652</v>
      </c>
      <c r="B2014">
        <v>1159</v>
      </c>
      <c r="C2014" t="s">
        <v>1282</v>
      </c>
      <c r="D2014" t="s">
        <v>1283</v>
      </c>
      <c r="E2014">
        <v>38</v>
      </c>
      <c r="F2014" t="s">
        <v>1507</v>
      </c>
      <c r="G2014" t="s">
        <v>1308</v>
      </c>
      <c r="H2014" t="s">
        <v>1644</v>
      </c>
      <c r="I2014" s="102">
        <v>0.875</v>
      </c>
      <c r="J2014" t="s">
        <v>1734</v>
      </c>
      <c r="K2014" s="102">
        <v>0.5</v>
      </c>
      <c r="L2014">
        <v>1</v>
      </c>
      <c r="M2014" t="s">
        <v>1296</v>
      </c>
      <c r="N2014" t="s">
        <v>1384</v>
      </c>
      <c r="O2014" s="102">
        <v>0.56944444444444442</v>
      </c>
      <c r="P2014" t="s">
        <v>1370</v>
      </c>
      <c r="Q2014">
        <v>23</v>
      </c>
      <c r="R2014" t="s">
        <v>1735</v>
      </c>
      <c r="S2014">
        <v>10</v>
      </c>
      <c r="T2014">
        <v>86</v>
      </c>
      <c r="U2014">
        <v>91</v>
      </c>
      <c r="V2014" t="s">
        <v>51</v>
      </c>
      <c r="W2014">
        <v>83</v>
      </c>
      <c r="X2014" s="102">
        <v>0.50694444444444442</v>
      </c>
      <c r="AB2014" s="77">
        <f t="shared" si="31"/>
        <v>10</v>
      </c>
    </row>
    <row r="2015" spans="1:28" x14ac:dyDescent="0.3">
      <c r="A2015" s="34">
        <v>43653</v>
      </c>
      <c r="B2015">
        <v>1159</v>
      </c>
      <c r="C2015" t="s">
        <v>1282</v>
      </c>
      <c r="D2015" t="s">
        <v>1283</v>
      </c>
      <c r="E2015">
        <v>38</v>
      </c>
      <c r="F2015" t="s">
        <v>1736</v>
      </c>
      <c r="G2015" t="s">
        <v>1737</v>
      </c>
      <c r="H2015" t="s">
        <v>1492</v>
      </c>
      <c r="I2015" s="102">
        <v>0.95833333333333337</v>
      </c>
      <c r="J2015" t="s">
        <v>1730</v>
      </c>
      <c r="K2015" s="102">
        <v>0.53472222222222221</v>
      </c>
      <c r="L2015">
        <v>2</v>
      </c>
      <c r="M2015" t="s">
        <v>1335</v>
      </c>
      <c r="N2015" t="s">
        <v>1301</v>
      </c>
      <c r="O2015" s="102">
        <v>0.59722222222222221</v>
      </c>
      <c r="P2015" t="s">
        <v>1370</v>
      </c>
      <c r="Q2015">
        <v>22</v>
      </c>
      <c r="R2015" t="s">
        <v>1602</v>
      </c>
      <c r="S2015">
        <v>17</v>
      </c>
      <c r="T2015">
        <v>86</v>
      </c>
      <c r="U2015">
        <v>92</v>
      </c>
      <c r="V2015" t="s">
        <v>51</v>
      </c>
      <c r="W2015">
        <v>82</v>
      </c>
      <c r="X2015" t="s">
        <v>51</v>
      </c>
      <c r="AB2015" s="77">
        <f t="shared" si="31"/>
        <v>20</v>
      </c>
    </row>
    <row r="2016" spans="1:28" x14ac:dyDescent="0.3">
      <c r="A2016" s="34">
        <v>43654</v>
      </c>
      <c r="B2016">
        <v>1159</v>
      </c>
      <c r="C2016" t="s">
        <v>1282</v>
      </c>
      <c r="D2016" t="s">
        <v>1283</v>
      </c>
      <c r="E2016">
        <v>38</v>
      </c>
      <c r="F2016" t="s">
        <v>1588</v>
      </c>
      <c r="G2016" t="s">
        <v>1738</v>
      </c>
      <c r="H2016" t="s">
        <v>1385</v>
      </c>
      <c r="I2016" t="s">
        <v>51</v>
      </c>
      <c r="J2016" t="s">
        <v>1739</v>
      </c>
      <c r="K2016" s="102">
        <v>0.4861111111111111</v>
      </c>
      <c r="L2016">
        <v>30</v>
      </c>
      <c r="M2016" t="s">
        <v>1335</v>
      </c>
      <c r="N2016" t="s">
        <v>1327</v>
      </c>
      <c r="O2016" s="102">
        <v>0.72916666666666663</v>
      </c>
      <c r="P2016" t="s">
        <v>1709</v>
      </c>
      <c r="Q2016">
        <v>22</v>
      </c>
      <c r="R2016" t="s">
        <v>1740</v>
      </c>
      <c r="S2016">
        <v>18</v>
      </c>
      <c r="T2016">
        <v>90</v>
      </c>
      <c r="U2016">
        <v>92</v>
      </c>
      <c r="V2016" t="s">
        <v>51</v>
      </c>
      <c r="W2016">
        <v>88</v>
      </c>
      <c r="X2016" t="s">
        <v>51</v>
      </c>
      <c r="AB2016" s="77">
        <f t="shared" si="31"/>
        <v>300</v>
      </c>
    </row>
    <row r="2017" spans="1:28" x14ac:dyDescent="0.3">
      <c r="A2017" s="34">
        <v>43655</v>
      </c>
      <c r="B2017">
        <v>1159</v>
      </c>
      <c r="C2017" t="s">
        <v>1282</v>
      </c>
      <c r="D2017" t="s">
        <v>1283</v>
      </c>
      <c r="E2017">
        <v>38</v>
      </c>
      <c r="F2017" t="s">
        <v>1741</v>
      </c>
      <c r="G2017" t="s">
        <v>1308</v>
      </c>
      <c r="H2017" t="s">
        <v>1502</v>
      </c>
      <c r="I2017" s="102">
        <v>0.99930555555555556</v>
      </c>
      <c r="J2017" t="s">
        <v>1742</v>
      </c>
      <c r="K2017" s="102">
        <v>0.63888888888888895</v>
      </c>
      <c r="L2017">
        <v>30</v>
      </c>
      <c r="M2017" t="s">
        <v>1404</v>
      </c>
      <c r="N2017" t="s">
        <v>1333</v>
      </c>
      <c r="O2017" s="102">
        <v>0.35416666666666669</v>
      </c>
      <c r="P2017" t="s">
        <v>1318</v>
      </c>
      <c r="Q2017" t="s">
        <v>51</v>
      </c>
      <c r="R2017" t="s">
        <v>1664</v>
      </c>
      <c r="S2017">
        <v>5</v>
      </c>
      <c r="T2017">
        <v>88</v>
      </c>
      <c r="U2017">
        <v>92</v>
      </c>
      <c r="V2017" t="s">
        <v>51</v>
      </c>
      <c r="W2017">
        <v>85</v>
      </c>
      <c r="X2017" t="s">
        <v>51</v>
      </c>
      <c r="AB2017" s="77">
        <f t="shared" si="31"/>
        <v>300</v>
      </c>
    </row>
    <row r="2018" spans="1:28" x14ac:dyDescent="0.3">
      <c r="A2018" s="34">
        <v>43656</v>
      </c>
      <c r="B2018">
        <v>1159</v>
      </c>
      <c r="C2018" t="s">
        <v>1282</v>
      </c>
      <c r="D2018" t="s">
        <v>1283</v>
      </c>
      <c r="E2018">
        <v>38</v>
      </c>
      <c r="F2018" t="s">
        <v>1563</v>
      </c>
      <c r="G2018" t="s">
        <v>1308</v>
      </c>
      <c r="H2018" t="s">
        <v>1612</v>
      </c>
      <c r="I2018" s="102">
        <v>0.20833333333333334</v>
      </c>
      <c r="J2018" t="s">
        <v>1743</v>
      </c>
      <c r="K2018" s="102">
        <v>0.65277777777777779</v>
      </c>
      <c r="L2018">
        <v>20</v>
      </c>
      <c r="M2018" t="s">
        <v>1296</v>
      </c>
      <c r="N2018" t="s">
        <v>1340</v>
      </c>
      <c r="O2018" s="102">
        <v>0.22916666666666666</v>
      </c>
      <c r="P2018" t="s">
        <v>1517</v>
      </c>
      <c r="Q2018">
        <v>0</v>
      </c>
      <c r="R2018" t="s">
        <v>1565</v>
      </c>
      <c r="S2018">
        <v>19</v>
      </c>
      <c r="T2018">
        <v>84</v>
      </c>
      <c r="U2018">
        <v>92</v>
      </c>
      <c r="V2018" t="s">
        <v>51</v>
      </c>
      <c r="W2018">
        <v>73</v>
      </c>
      <c r="X2018" s="102">
        <v>0.58333333333333337</v>
      </c>
      <c r="AB2018" s="77">
        <f t="shared" si="31"/>
        <v>200</v>
      </c>
    </row>
    <row r="2019" spans="1:28" x14ac:dyDescent="0.3">
      <c r="A2019" s="34">
        <v>43657</v>
      </c>
      <c r="B2019">
        <v>1159</v>
      </c>
      <c r="C2019" t="s">
        <v>1282</v>
      </c>
      <c r="D2019" t="s">
        <v>1283</v>
      </c>
      <c r="E2019">
        <v>38</v>
      </c>
      <c r="F2019" t="s">
        <v>1741</v>
      </c>
      <c r="G2019" t="s">
        <v>1308</v>
      </c>
      <c r="H2019" t="s">
        <v>1403</v>
      </c>
      <c r="I2019" s="102">
        <v>0.21527777777777779</v>
      </c>
      <c r="J2019" t="s">
        <v>1744</v>
      </c>
      <c r="K2019" s="102">
        <v>0.70833333333333337</v>
      </c>
      <c r="L2019">
        <v>32</v>
      </c>
      <c r="M2019" t="s">
        <v>1335</v>
      </c>
      <c r="N2019" t="s">
        <v>1391</v>
      </c>
      <c r="O2019" s="102">
        <v>0.4375</v>
      </c>
      <c r="P2019" t="s">
        <v>1745</v>
      </c>
      <c r="Q2019">
        <v>22</v>
      </c>
      <c r="R2019" t="s">
        <v>1545</v>
      </c>
      <c r="S2019">
        <v>5</v>
      </c>
      <c r="T2019">
        <v>83</v>
      </c>
      <c r="U2019">
        <v>92</v>
      </c>
      <c r="V2019" t="s">
        <v>51</v>
      </c>
      <c r="W2019">
        <v>69</v>
      </c>
      <c r="X2019" s="102">
        <v>0.72916666666666663</v>
      </c>
      <c r="AB2019" s="77">
        <f t="shared" si="31"/>
        <v>320</v>
      </c>
    </row>
    <row r="2020" spans="1:28" x14ac:dyDescent="0.3">
      <c r="A2020" s="34">
        <v>43658</v>
      </c>
      <c r="B2020">
        <v>1159</v>
      </c>
      <c r="C2020" t="s">
        <v>1282</v>
      </c>
      <c r="D2020" t="s">
        <v>1283</v>
      </c>
      <c r="E2020">
        <v>38</v>
      </c>
      <c r="F2020" t="s">
        <v>1736</v>
      </c>
      <c r="G2020" t="s">
        <v>1308</v>
      </c>
      <c r="H2020" t="s">
        <v>1403</v>
      </c>
      <c r="I2020" s="102">
        <v>0.20833333333333334</v>
      </c>
      <c r="J2020" t="s">
        <v>1592</v>
      </c>
      <c r="K2020" s="102">
        <v>0.65277777777777779</v>
      </c>
      <c r="L2020">
        <v>7</v>
      </c>
      <c r="M2020" t="s">
        <v>1296</v>
      </c>
      <c r="N2020" t="s">
        <v>1391</v>
      </c>
      <c r="O2020" s="102">
        <v>0.70138888888888884</v>
      </c>
      <c r="P2020" t="s">
        <v>1675</v>
      </c>
      <c r="Q2020">
        <v>23</v>
      </c>
      <c r="R2020" t="s">
        <v>1567</v>
      </c>
      <c r="S2020">
        <v>2</v>
      </c>
      <c r="T2020">
        <v>82</v>
      </c>
      <c r="U2020">
        <v>92</v>
      </c>
      <c r="V2020" t="s">
        <v>51</v>
      </c>
      <c r="W2020">
        <v>72</v>
      </c>
      <c r="X2020" s="102">
        <v>0.68055555555555547</v>
      </c>
      <c r="AB2020" s="77">
        <f t="shared" si="31"/>
        <v>70</v>
      </c>
    </row>
    <row r="2021" spans="1:28" x14ac:dyDescent="0.3">
      <c r="A2021" s="34">
        <v>43659</v>
      </c>
      <c r="B2021">
        <v>1159</v>
      </c>
      <c r="C2021" t="s">
        <v>1282</v>
      </c>
      <c r="D2021" t="s">
        <v>1283</v>
      </c>
      <c r="E2021">
        <v>38</v>
      </c>
      <c r="F2021" t="s">
        <v>1736</v>
      </c>
      <c r="G2021" t="s">
        <v>1308</v>
      </c>
      <c r="H2021" t="s">
        <v>1536</v>
      </c>
      <c r="I2021" s="102">
        <v>0.20833333333333334</v>
      </c>
      <c r="J2021" t="s">
        <v>1731</v>
      </c>
      <c r="K2021" s="102">
        <v>0.3263888888888889</v>
      </c>
      <c r="L2021">
        <v>8</v>
      </c>
      <c r="M2021" t="s">
        <v>1347</v>
      </c>
      <c r="N2021" t="s">
        <v>1333</v>
      </c>
      <c r="O2021" s="102">
        <v>0.64583333333333337</v>
      </c>
      <c r="P2021" t="s">
        <v>1519</v>
      </c>
      <c r="Q2021">
        <v>0</v>
      </c>
      <c r="R2021" t="s">
        <v>1712</v>
      </c>
      <c r="S2021">
        <v>17</v>
      </c>
      <c r="T2021">
        <v>87</v>
      </c>
      <c r="U2021">
        <v>92</v>
      </c>
      <c r="V2021" t="s">
        <v>51</v>
      </c>
      <c r="W2021">
        <v>73</v>
      </c>
      <c r="X2021" s="102">
        <v>0.31944444444444448</v>
      </c>
      <c r="AB2021" s="77">
        <f t="shared" si="31"/>
        <v>80</v>
      </c>
    </row>
    <row r="2022" spans="1:28" x14ac:dyDescent="0.3">
      <c r="A2022" s="34">
        <v>43660</v>
      </c>
      <c r="B2022">
        <v>1159</v>
      </c>
      <c r="C2022" t="s">
        <v>1282</v>
      </c>
      <c r="D2022" t="s">
        <v>1283</v>
      </c>
      <c r="E2022">
        <v>38</v>
      </c>
      <c r="F2022" t="s">
        <v>1746</v>
      </c>
      <c r="G2022" t="s">
        <v>1308</v>
      </c>
      <c r="H2022" t="s">
        <v>1303</v>
      </c>
      <c r="I2022" s="102">
        <v>0.99930555555555556</v>
      </c>
      <c r="J2022" t="s">
        <v>1747</v>
      </c>
      <c r="K2022" s="102">
        <v>0.70833333333333337</v>
      </c>
      <c r="L2022">
        <v>32</v>
      </c>
      <c r="M2022" t="s">
        <v>1358</v>
      </c>
      <c r="N2022" t="s">
        <v>1327</v>
      </c>
      <c r="O2022" s="102">
        <v>0.60416666666666663</v>
      </c>
      <c r="P2022" t="s">
        <v>1477</v>
      </c>
      <c r="Q2022">
        <v>22</v>
      </c>
      <c r="R2022" t="s">
        <v>1695</v>
      </c>
      <c r="S2022">
        <v>4</v>
      </c>
      <c r="T2022">
        <v>88</v>
      </c>
      <c r="U2022">
        <v>92</v>
      </c>
      <c r="V2022" t="s">
        <v>51</v>
      </c>
      <c r="W2022">
        <v>73</v>
      </c>
      <c r="X2022" s="102">
        <v>0.71527777777777779</v>
      </c>
      <c r="AB2022" s="77">
        <f t="shared" si="31"/>
        <v>320</v>
      </c>
    </row>
    <row r="2023" spans="1:28" x14ac:dyDescent="0.3">
      <c r="A2023" s="34">
        <v>43661</v>
      </c>
      <c r="B2023">
        <v>1159</v>
      </c>
      <c r="C2023" t="s">
        <v>1282</v>
      </c>
      <c r="D2023" t="s">
        <v>1283</v>
      </c>
      <c r="E2023">
        <v>38</v>
      </c>
      <c r="F2023" t="s">
        <v>1741</v>
      </c>
      <c r="G2023" t="s">
        <v>1308</v>
      </c>
      <c r="H2023" t="s">
        <v>1658</v>
      </c>
      <c r="I2023" s="102">
        <v>0.20833333333333334</v>
      </c>
      <c r="J2023" t="s">
        <v>1747</v>
      </c>
      <c r="K2023" s="102">
        <v>0.51388888888888895</v>
      </c>
      <c r="L2023">
        <v>8</v>
      </c>
      <c r="M2023" t="s">
        <v>1310</v>
      </c>
      <c r="N2023" t="s">
        <v>1436</v>
      </c>
      <c r="O2023" s="102">
        <v>0.61805555555555558</v>
      </c>
      <c r="P2023" t="s">
        <v>1716</v>
      </c>
      <c r="Q2023">
        <v>23</v>
      </c>
      <c r="R2023" t="s">
        <v>1695</v>
      </c>
      <c r="S2023">
        <v>4</v>
      </c>
      <c r="T2023">
        <v>84</v>
      </c>
      <c r="U2023">
        <v>92</v>
      </c>
      <c r="V2023" t="s">
        <v>51</v>
      </c>
      <c r="W2023">
        <v>68</v>
      </c>
      <c r="X2023" s="102">
        <v>0.33333333333333331</v>
      </c>
      <c r="AB2023" s="77">
        <f t="shared" si="31"/>
        <v>80</v>
      </c>
    </row>
    <row r="2024" spans="1:28" x14ac:dyDescent="0.3">
      <c r="A2024" s="34">
        <v>43662</v>
      </c>
      <c r="B2024">
        <v>1159</v>
      </c>
      <c r="C2024" t="s">
        <v>1282</v>
      </c>
      <c r="D2024" t="s">
        <v>1283</v>
      </c>
      <c r="E2024">
        <v>38</v>
      </c>
      <c r="F2024" t="s">
        <v>1722</v>
      </c>
      <c r="G2024" t="s">
        <v>1308</v>
      </c>
      <c r="H2024" t="s">
        <v>1363</v>
      </c>
      <c r="I2024" s="102">
        <v>0.20833333333333334</v>
      </c>
      <c r="J2024" t="s">
        <v>1748</v>
      </c>
      <c r="K2024" s="102">
        <v>0.61111111111111105</v>
      </c>
      <c r="L2024">
        <v>2</v>
      </c>
      <c r="M2024" t="s">
        <v>1288</v>
      </c>
      <c r="N2024" t="s">
        <v>1289</v>
      </c>
      <c r="O2024" s="102">
        <v>0.52777777777777779</v>
      </c>
      <c r="P2024" t="s">
        <v>1690</v>
      </c>
      <c r="Q2024" t="s">
        <v>51</v>
      </c>
      <c r="R2024" t="s">
        <v>1709</v>
      </c>
      <c r="S2024">
        <v>4</v>
      </c>
      <c r="T2024">
        <v>82</v>
      </c>
      <c r="U2024">
        <v>92</v>
      </c>
      <c r="V2024" t="s">
        <v>51</v>
      </c>
      <c r="W2024">
        <v>76</v>
      </c>
      <c r="X2024" s="102">
        <v>0.61805555555555558</v>
      </c>
      <c r="AB2024" s="77">
        <f t="shared" si="31"/>
        <v>20</v>
      </c>
    </row>
    <row r="2025" spans="1:28" x14ac:dyDescent="0.3">
      <c r="A2025" s="34">
        <v>43663</v>
      </c>
      <c r="B2025">
        <v>1159</v>
      </c>
      <c r="C2025" t="s">
        <v>1282</v>
      </c>
      <c r="D2025" t="s">
        <v>1283</v>
      </c>
      <c r="E2025">
        <v>38</v>
      </c>
      <c r="F2025" t="s">
        <v>1749</v>
      </c>
      <c r="G2025" t="s">
        <v>1703</v>
      </c>
      <c r="H2025" t="s">
        <v>1527</v>
      </c>
      <c r="I2025" s="102">
        <v>0.20833333333333334</v>
      </c>
      <c r="J2025" t="s">
        <v>1743</v>
      </c>
      <c r="K2025" s="102">
        <v>0.3611111111111111</v>
      </c>
      <c r="L2025">
        <v>28</v>
      </c>
      <c r="M2025" t="s">
        <v>1435</v>
      </c>
      <c r="N2025" t="s">
        <v>1359</v>
      </c>
      <c r="O2025" s="102">
        <v>0.49305555555555558</v>
      </c>
      <c r="P2025" t="s">
        <v>1517</v>
      </c>
      <c r="Q2025">
        <v>21</v>
      </c>
      <c r="R2025" t="s">
        <v>1684</v>
      </c>
      <c r="S2025">
        <v>4</v>
      </c>
      <c r="T2025">
        <v>92</v>
      </c>
      <c r="U2025">
        <v>92</v>
      </c>
      <c r="V2025" t="s">
        <v>51</v>
      </c>
      <c r="W2025">
        <v>80</v>
      </c>
      <c r="X2025" s="102">
        <v>0.3611111111111111</v>
      </c>
      <c r="AB2025" s="77">
        <f t="shared" si="31"/>
        <v>280</v>
      </c>
    </row>
    <row r="2026" spans="1:28" x14ac:dyDescent="0.3">
      <c r="A2026" s="34">
        <v>43664</v>
      </c>
      <c r="B2026">
        <v>1159</v>
      </c>
      <c r="C2026" t="s">
        <v>1282</v>
      </c>
      <c r="D2026" t="s">
        <v>1283</v>
      </c>
      <c r="E2026">
        <v>38</v>
      </c>
      <c r="F2026" t="s">
        <v>1750</v>
      </c>
      <c r="G2026" t="s">
        <v>1308</v>
      </c>
      <c r="H2026" t="s">
        <v>1334</v>
      </c>
      <c r="I2026" s="102">
        <v>0.22916666666666666</v>
      </c>
      <c r="J2026" t="s">
        <v>1365</v>
      </c>
      <c r="K2026" s="102">
        <v>0.61805555555555558</v>
      </c>
      <c r="L2026">
        <v>31</v>
      </c>
      <c r="M2026" t="s">
        <v>1288</v>
      </c>
      <c r="N2026" t="s">
        <v>1404</v>
      </c>
      <c r="O2026" s="102">
        <v>0.41666666666666669</v>
      </c>
      <c r="P2026" t="s">
        <v>1519</v>
      </c>
      <c r="Q2026">
        <v>0</v>
      </c>
      <c r="R2026" t="s">
        <v>1690</v>
      </c>
      <c r="S2026" t="s">
        <v>51</v>
      </c>
      <c r="T2026">
        <v>83</v>
      </c>
      <c r="U2026">
        <v>92</v>
      </c>
      <c r="V2026" t="s">
        <v>51</v>
      </c>
      <c r="W2026">
        <v>77</v>
      </c>
      <c r="X2026" t="s">
        <v>51</v>
      </c>
      <c r="AB2026" s="77">
        <f t="shared" si="31"/>
        <v>310</v>
      </c>
    </row>
    <row r="2027" spans="1:28" x14ac:dyDescent="0.3">
      <c r="A2027" s="34">
        <v>43665</v>
      </c>
      <c r="B2027">
        <v>1159</v>
      </c>
      <c r="C2027" t="s">
        <v>1282</v>
      </c>
      <c r="D2027" t="s">
        <v>1283</v>
      </c>
      <c r="E2027">
        <v>38</v>
      </c>
      <c r="F2027" t="s">
        <v>1623</v>
      </c>
      <c r="G2027" t="s">
        <v>1308</v>
      </c>
      <c r="H2027" t="s">
        <v>1363</v>
      </c>
      <c r="I2027" s="102">
        <v>0.22222222222222221</v>
      </c>
      <c r="J2027" t="s">
        <v>1747</v>
      </c>
      <c r="K2027" s="102">
        <v>0.55555555555555558</v>
      </c>
      <c r="L2027">
        <v>6</v>
      </c>
      <c r="M2027" t="s">
        <v>1296</v>
      </c>
      <c r="N2027" t="s">
        <v>1289</v>
      </c>
      <c r="O2027" s="102">
        <v>0.54166666666666663</v>
      </c>
      <c r="P2027" t="s">
        <v>1298</v>
      </c>
      <c r="Q2027">
        <v>0</v>
      </c>
      <c r="R2027" t="s">
        <v>1518</v>
      </c>
      <c r="S2027">
        <v>17</v>
      </c>
      <c r="T2027">
        <v>82</v>
      </c>
      <c r="U2027">
        <v>93</v>
      </c>
      <c r="V2027" t="s">
        <v>51</v>
      </c>
      <c r="W2027">
        <v>72</v>
      </c>
      <c r="X2027" s="102">
        <v>0.54166666666666663</v>
      </c>
      <c r="AB2027" s="77">
        <f t="shared" si="31"/>
        <v>60</v>
      </c>
    </row>
    <row r="2028" spans="1:28" x14ac:dyDescent="0.3">
      <c r="A2028" s="34">
        <v>43666</v>
      </c>
      <c r="B2028">
        <v>1159</v>
      </c>
      <c r="C2028" t="s">
        <v>1282</v>
      </c>
      <c r="D2028" t="s">
        <v>1283</v>
      </c>
      <c r="E2028">
        <v>38</v>
      </c>
      <c r="F2028" t="s">
        <v>1746</v>
      </c>
      <c r="G2028" t="s">
        <v>1582</v>
      </c>
      <c r="H2028" t="s">
        <v>1622</v>
      </c>
      <c r="I2028" s="102">
        <v>0.20833333333333334</v>
      </c>
      <c r="J2028" t="s">
        <v>1693</v>
      </c>
      <c r="K2028" s="102">
        <v>0.4236111111111111</v>
      </c>
      <c r="L2028">
        <v>2</v>
      </c>
      <c r="M2028" t="s">
        <v>1288</v>
      </c>
      <c r="N2028" t="s">
        <v>1289</v>
      </c>
      <c r="O2028" s="102">
        <v>0.89583333333333337</v>
      </c>
      <c r="P2028" t="s">
        <v>1499</v>
      </c>
      <c r="Q2028">
        <v>23</v>
      </c>
      <c r="R2028" t="s">
        <v>1740</v>
      </c>
      <c r="S2028">
        <v>1</v>
      </c>
      <c r="T2028">
        <v>88</v>
      </c>
      <c r="U2028">
        <v>93</v>
      </c>
      <c r="V2028" s="102">
        <v>0.99305555555555547</v>
      </c>
      <c r="W2028">
        <v>82</v>
      </c>
      <c r="X2028" s="102">
        <v>0.375</v>
      </c>
      <c r="AB2028" s="77">
        <f t="shared" si="31"/>
        <v>20</v>
      </c>
    </row>
    <row r="2029" spans="1:28" x14ac:dyDescent="0.3">
      <c r="A2029" s="34">
        <v>43667</v>
      </c>
      <c r="B2029">
        <v>1159</v>
      </c>
      <c r="C2029" t="s">
        <v>1282</v>
      </c>
      <c r="D2029" t="s">
        <v>1283</v>
      </c>
      <c r="E2029">
        <v>38</v>
      </c>
      <c r="F2029" t="s">
        <v>1507</v>
      </c>
      <c r="G2029" t="s">
        <v>1465</v>
      </c>
      <c r="H2029" t="s">
        <v>1674</v>
      </c>
      <c r="I2029" s="102">
        <v>0.23611111111111113</v>
      </c>
      <c r="J2029" t="s">
        <v>1751</v>
      </c>
      <c r="K2029" s="102">
        <v>0.52777777777777779</v>
      </c>
      <c r="L2029">
        <v>7</v>
      </c>
      <c r="M2029" t="s">
        <v>1326</v>
      </c>
      <c r="N2029" t="s">
        <v>1380</v>
      </c>
      <c r="O2029" s="102">
        <v>0.58333333333333337</v>
      </c>
      <c r="P2029" t="s">
        <v>1752</v>
      </c>
      <c r="Q2029">
        <v>21</v>
      </c>
      <c r="R2029" t="s">
        <v>1641</v>
      </c>
      <c r="S2029">
        <v>4</v>
      </c>
      <c r="T2029">
        <v>90</v>
      </c>
      <c r="U2029">
        <v>93</v>
      </c>
      <c r="V2029" t="s">
        <v>51</v>
      </c>
      <c r="W2029">
        <v>88</v>
      </c>
      <c r="X2029" s="102">
        <v>0.52083333333333337</v>
      </c>
      <c r="AB2029" s="77">
        <f t="shared" si="31"/>
        <v>70</v>
      </c>
    </row>
    <row r="2030" spans="1:28" x14ac:dyDescent="0.3">
      <c r="A2030" s="34">
        <v>43668</v>
      </c>
      <c r="B2030">
        <v>1159</v>
      </c>
      <c r="C2030" t="s">
        <v>1282</v>
      </c>
      <c r="D2030" t="s">
        <v>1283</v>
      </c>
      <c r="E2030">
        <v>38</v>
      </c>
      <c r="F2030" t="s">
        <v>1665</v>
      </c>
      <c r="G2030" t="s">
        <v>1381</v>
      </c>
      <c r="H2030" t="s">
        <v>1753</v>
      </c>
      <c r="I2030" s="102">
        <v>0.17361111111111113</v>
      </c>
      <c r="J2030" t="s">
        <v>1754</v>
      </c>
      <c r="K2030" s="102">
        <v>0.57638888888888895</v>
      </c>
      <c r="L2030">
        <v>30</v>
      </c>
      <c r="M2030" t="s">
        <v>1335</v>
      </c>
      <c r="N2030" t="s">
        <v>1327</v>
      </c>
      <c r="O2030" s="102">
        <v>0.875</v>
      </c>
      <c r="P2030" t="s">
        <v>1560</v>
      </c>
      <c r="Q2030">
        <v>0</v>
      </c>
      <c r="R2030" t="s">
        <v>1755</v>
      </c>
      <c r="S2030">
        <v>24</v>
      </c>
      <c r="T2030">
        <v>90</v>
      </c>
      <c r="U2030">
        <v>93</v>
      </c>
      <c r="V2030" t="s">
        <v>51</v>
      </c>
      <c r="W2030">
        <v>89</v>
      </c>
      <c r="X2030" t="s">
        <v>51</v>
      </c>
      <c r="AB2030" s="77">
        <f t="shared" si="31"/>
        <v>300</v>
      </c>
    </row>
    <row r="2031" spans="1:28" x14ac:dyDescent="0.3">
      <c r="A2031" s="34">
        <v>43669</v>
      </c>
      <c r="B2031">
        <v>1159</v>
      </c>
      <c r="C2031" t="s">
        <v>1282</v>
      </c>
      <c r="D2031" t="s">
        <v>1283</v>
      </c>
      <c r="E2031">
        <v>38</v>
      </c>
      <c r="F2031" t="s">
        <v>1665</v>
      </c>
      <c r="G2031" t="s">
        <v>1469</v>
      </c>
      <c r="H2031" t="s">
        <v>1588</v>
      </c>
      <c r="I2031" s="102">
        <v>0.20833333333333334</v>
      </c>
      <c r="J2031" t="s">
        <v>1701</v>
      </c>
      <c r="K2031" s="102">
        <v>0.58333333333333337</v>
      </c>
      <c r="L2031">
        <v>30</v>
      </c>
      <c r="M2031" t="s">
        <v>1326</v>
      </c>
      <c r="N2031" t="s">
        <v>1380</v>
      </c>
      <c r="O2031" s="102">
        <v>0.41666666666666669</v>
      </c>
      <c r="P2031" t="s">
        <v>1568</v>
      </c>
      <c r="Q2031">
        <v>19</v>
      </c>
      <c r="R2031" t="s">
        <v>1714</v>
      </c>
      <c r="S2031">
        <v>9</v>
      </c>
      <c r="T2031">
        <v>92</v>
      </c>
      <c r="U2031">
        <v>92</v>
      </c>
      <c r="V2031" t="s">
        <v>51</v>
      </c>
      <c r="W2031">
        <v>89</v>
      </c>
      <c r="X2031" s="102">
        <v>0.57638888888888895</v>
      </c>
      <c r="AB2031" s="77">
        <f t="shared" si="31"/>
        <v>300</v>
      </c>
    </row>
    <row r="2032" spans="1:28" x14ac:dyDescent="0.3">
      <c r="A2032" s="34">
        <v>43670</v>
      </c>
      <c r="B2032">
        <v>1159</v>
      </c>
      <c r="C2032" t="s">
        <v>1282</v>
      </c>
      <c r="D2032" t="s">
        <v>1283</v>
      </c>
      <c r="E2032">
        <v>38</v>
      </c>
      <c r="F2032" t="s">
        <v>1734</v>
      </c>
      <c r="G2032" t="s">
        <v>1465</v>
      </c>
      <c r="H2032" t="s">
        <v>1753</v>
      </c>
      <c r="I2032" s="102">
        <v>4.1666666666666664E-2</v>
      </c>
      <c r="J2032" t="s">
        <v>1756</v>
      </c>
      <c r="K2032" s="102">
        <v>0.59027777777777779</v>
      </c>
      <c r="L2032">
        <v>28</v>
      </c>
      <c r="M2032" t="s">
        <v>1358</v>
      </c>
      <c r="N2032" t="s">
        <v>1501</v>
      </c>
      <c r="O2032" s="102">
        <v>2.0833333333333332E-2</v>
      </c>
      <c r="P2032" t="s">
        <v>1291</v>
      </c>
      <c r="Q2032">
        <v>2</v>
      </c>
      <c r="R2032" t="s">
        <v>1757</v>
      </c>
      <c r="S2032" t="s">
        <v>51</v>
      </c>
      <c r="T2032">
        <v>91</v>
      </c>
      <c r="U2032">
        <v>92</v>
      </c>
      <c r="V2032" t="s">
        <v>51</v>
      </c>
      <c r="W2032">
        <v>88</v>
      </c>
      <c r="X2032" t="s">
        <v>51</v>
      </c>
      <c r="AB2032" s="77">
        <f t="shared" si="31"/>
        <v>280</v>
      </c>
    </row>
    <row r="2033" spans="1:28" x14ac:dyDescent="0.3">
      <c r="A2033" s="34">
        <v>43671</v>
      </c>
      <c r="B2033">
        <v>1159</v>
      </c>
      <c r="C2033" t="s">
        <v>1282</v>
      </c>
      <c r="D2033" t="s">
        <v>1283</v>
      </c>
      <c r="E2033">
        <v>38</v>
      </c>
      <c r="F2033" t="s">
        <v>1665</v>
      </c>
      <c r="G2033" t="s">
        <v>1612</v>
      </c>
      <c r="H2033" t="s">
        <v>1696</v>
      </c>
      <c r="I2033" s="102">
        <v>0.99930555555555556</v>
      </c>
      <c r="J2033" t="s">
        <v>1756</v>
      </c>
      <c r="K2033" s="102">
        <v>0.5</v>
      </c>
      <c r="L2033">
        <v>31</v>
      </c>
      <c r="M2033" t="s">
        <v>1335</v>
      </c>
      <c r="N2033" t="s">
        <v>1333</v>
      </c>
      <c r="O2033" s="102">
        <v>0.75694444444444453</v>
      </c>
      <c r="P2033" t="s">
        <v>1306</v>
      </c>
      <c r="Q2033">
        <v>22</v>
      </c>
      <c r="R2033" t="s">
        <v>1634</v>
      </c>
      <c r="S2033">
        <v>4</v>
      </c>
      <c r="T2033">
        <v>90</v>
      </c>
      <c r="U2033">
        <v>92</v>
      </c>
      <c r="V2033" t="s">
        <v>51</v>
      </c>
      <c r="W2033">
        <v>88</v>
      </c>
      <c r="X2033" t="s">
        <v>51</v>
      </c>
      <c r="AB2033" s="77">
        <f t="shared" si="31"/>
        <v>310</v>
      </c>
    </row>
    <row r="2034" spans="1:28" x14ac:dyDescent="0.3">
      <c r="A2034" s="34">
        <v>43672</v>
      </c>
      <c r="B2034">
        <v>1159</v>
      </c>
      <c r="C2034" t="s">
        <v>1282</v>
      </c>
      <c r="D2034" t="s">
        <v>1283</v>
      </c>
      <c r="E2034">
        <v>38</v>
      </c>
      <c r="F2034" t="s">
        <v>1571</v>
      </c>
      <c r="G2034" t="s">
        <v>1375</v>
      </c>
      <c r="H2034" t="s">
        <v>1403</v>
      </c>
      <c r="I2034" s="102">
        <v>0.99930555555555556</v>
      </c>
      <c r="J2034" t="s">
        <v>1758</v>
      </c>
      <c r="K2034" s="102">
        <v>0.4861111111111111</v>
      </c>
      <c r="L2034">
        <v>31</v>
      </c>
      <c r="M2034" t="s">
        <v>1396</v>
      </c>
      <c r="N2034" t="s">
        <v>1341</v>
      </c>
      <c r="O2034" s="102">
        <v>0.59722222222222221</v>
      </c>
      <c r="P2034" t="s">
        <v>1565</v>
      </c>
      <c r="Q2034">
        <v>10</v>
      </c>
      <c r="R2034" t="s">
        <v>1515</v>
      </c>
      <c r="S2034">
        <v>24</v>
      </c>
      <c r="T2034">
        <v>91</v>
      </c>
      <c r="U2034">
        <v>93</v>
      </c>
      <c r="V2034" t="s">
        <v>51</v>
      </c>
      <c r="W2034">
        <v>83</v>
      </c>
      <c r="X2034" s="102">
        <v>0.46527777777777773</v>
      </c>
      <c r="AB2034" s="77">
        <f t="shared" si="31"/>
        <v>310</v>
      </c>
    </row>
    <row r="2035" spans="1:28" x14ac:dyDescent="0.3">
      <c r="A2035" s="34">
        <v>43673</v>
      </c>
      <c r="B2035">
        <v>1159</v>
      </c>
      <c r="C2035" t="s">
        <v>1282</v>
      </c>
      <c r="D2035" t="s">
        <v>1283</v>
      </c>
      <c r="E2035">
        <v>38</v>
      </c>
      <c r="F2035" t="s">
        <v>1599</v>
      </c>
      <c r="G2035" t="s">
        <v>1391</v>
      </c>
      <c r="H2035" t="s">
        <v>1394</v>
      </c>
      <c r="I2035" s="102">
        <v>0.23611111111111113</v>
      </c>
      <c r="J2035" t="s">
        <v>1753</v>
      </c>
      <c r="K2035" s="102">
        <v>0.69444444444444453</v>
      </c>
      <c r="L2035">
        <v>30</v>
      </c>
      <c r="M2035" t="s">
        <v>1396</v>
      </c>
      <c r="N2035" t="s">
        <v>1368</v>
      </c>
      <c r="O2035" s="102">
        <v>0.74305555555555547</v>
      </c>
      <c r="P2035" t="s">
        <v>1759</v>
      </c>
      <c r="Q2035">
        <v>22</v>
      </c>
      <c r="R2035" t="s">
        <v>1683</v>
      </c>
      <c r="S2035">
        <v>6</v>
      </c>
      <c r="T2035">
        <v>91</v>
      </c>
      <c r="U2035">
        <v>92</v>
      </c>
      <c r="V2035" t="s">
        <v>51</v>
      </c>
      <c r="W2035">
        <v>80</v>
      </c>
      <c r="X2035" s="102">
        <v>0.69444444444444453</v>
      </c>
      <c r="AB2035" s="77">
        <f t="shared" si="31"/>
        <v>300</v>
      </c>
    </row>
    <row r="2036" spans="1:28" x14ac:dyDescent="0.3">
      <c r="A2036" s="34">
        <v>43674</v>
      </c>
      <c r="B2036">
        <v>1159</v>
      </c>
      <c r="C2036" t="s">
        <v>1282</v>
      </c>
      <c r="D2036" t="s">
        <v>1283</v>
      </c>
      <c r="E2036">
        <v>38</v>
      </c>
      <c r="F2036" t="s">
        <v>1674</v>
      </c>
      <c r="G2036" t="s">
        <v>1308</v>
      </c>
      <c r="H2036" t="s">
        <v>1658</v>
      </c>
      <c r="I2036" s="102">
        <v>0.20833333333333334</v>
      </c>
      <c r="J2036" t="s">
        <v>1694</v>
      </c>
      <c r="K2036" s="102">
        <v>0.57638888888888895</v>
      </c>
      <c r="L2036">
        <v>7</v>
      </c>
      <c r="M2036" t="s">
        <v>1396</v>
      </c>
      <c r="N2036" t="s">
        <v>1351</v>
      </c>
      <c r="O2036" s="102">
        <v>0.75</v>
      </c>
      <c r="P2036" t="s">
        <v>1712</v>
      </c>
      <c r="Q2036">
        <v>0</v>
      </c>
      <c r="R2036" t="s">
        <v>1760</v>
      </c>
      <c r="S2036">
        <v>24</v>
      </c>
      <c r="T2036">
        <v>79</v>
      </c>
      <c r="U2036">
        <v>91</v>
      </c>
      <c r="V2036" t="s">
        <v>51</v>
      </c>
      <c r="W2036">
        <v>66</v>
      </c>
      <c r="X2036" s="102">
        <v>0.3888888888888889</v>
      </c>
      <c r="AB2036" s="77">
        <f t="shared" si="31"/>
        <v>70</v>
      </c>
    </row>
    <row r="2037" spans="1:28" x14ac:dyDescent="0.3">
      <c r="A2037" s="34">
        <v>43675</v>
      </c>
      <c r="B2037">
        <v>1159</v>
      </c>
      <c r="C2037" t="s">
        <v>1282</v>
      </c>
      <c r="D2037" t="s">
        <v>1283</v>
      </c>
      <c r="E2037">
        <v>38</v>
      </c>
      <c r="F2037" t="s">
        <v>1588</v>
      </c>
      <c r="G2037" t="s">
        <v>1352</v>
      </c>
      <c r="H2037" t="s">
        <v>1295</v>
      </c>
      <c r="I2037" s="102">
        <v>0.19444444444444445</v>
      </c>
      <c r="J2037" t="s">
        <v>1761</v>
      </c>
      <c r="K2037" s="102">
        <v>0.375</v>
      </c>
      <c r="L2037">
        <v>30</v>
      </c>
      <c r="M2037" t="s">
        <v>1561</v>
      </c>
      <c r="N2037" t="s">
        <v>1671</v>
      </c>
      <c r="O2037" s="102">
        <v>0.85416666666666663</v>
      </c>
      <c r="P2037" t="s">
        <v>1762</v>
      </c>
      <c r="Q2037">
        <v>24</v>
      </c>
      <c r="R2037" t="s">
        <v>1387</v>
      </c>
      <c r="S2037">
        <v>1</v>
      </c>
      <c r="T2037">
        <v>78</v>
      </c>
      <c r="U2037">
        <v>92</v>
      </c>
      <c r="V2037" t="s">
        <v>51</v>
      </c>
      <c r="W2037">
        <v>66</v>
      </c>
      <c r="X2037" s="102">
        <v>0.3611111111111111</v>
      </c>
      <c r="AB2037" s="77">
        <f t="shared" si="31"/>
        <v>300</v>
      </c>
    </row>
    <row r="2038" spans="1:28" x14ac:dyDescent="0.3">
      <c r="A2038" s="34">
        <v>43676</v>
      </c>
      <c r="B2038">
        <v>1159</v>
      </c>
      <c r="C2038" t="s">
        <v>1282</v>
      </c>
      <c r="D2038" t="s">
        <v>1283</v>
      </c>
      <c r="E2038">
        <v>38</v>
      </c>
      <c r="F2038" t="s">
        <v>1656</v>
      </c>
      <c r="G2038" t="s">
        <v>1465</v>
      </c>
      <c r="H2038" t="s">
        <v>1386</v>
      </c>
      <c r="I2038" s="102">
        <v>0.2638888888888889</v>
      </c>
      <c r="J2038" t="s">
        <v>1730</v>
      </c>
      <c r="K2038" s="102">
        <v>0.57638888888888895</v>
      </c>
      <c r="L2038">
        <v>30</v>
      </c>
      <c r="M2038" t="s">
        <v>1301</v>
      </c>
      <c r="N2038" t="s">
        <v>1506</v>
      </c>
      <c r="O2038" s="102">
        <v>0.52083333333333337</v>
      </c>
      <c r="P2038" t="s">
        <v>1487</v>
      </c>
      <c r="Q2038">
        <v>21</v>
      </c>
      <c r="R2038" t="s">
        <v>1762</v>
      </c>
      <c r="S2038">
        <v>0</v>
      </c>
      <c r="T2038">
        <v>71</v>
      </c>
      <c r="U2038">
        <v>87</v>
      </c>
      <c r="V2038" t="s">
        <v>51</v>
      </c>
      <c r="W2038">
        <v>60</v>
      </c>
      <c r="X2038" s="102">
        <v>0.34027777777777773</v>
      </c>
      <c r="AB2038" s="77">
        <f t="shared" si="31"/>
        <v>300</v>
      </c>
    </row>
    <row r="2039" spans="1:28" x14ac:dyDescent="0.3">
      <c r="A2039" s="34">
        <v>43677</v>
      </c>
      <c r="B2039">
        <v>1159</v>
      </c>
      <c r="C2039" t="s">
        <v>1282</v>
      </c>
      <c r="D2039" t="s">
        <v>1283</v>
      </c>
      <c r="E2039">
        <v>38</v>
      </c>
      <c r="F2039" t="s">
        <v>1583</v>
      </c>
      <c r="G2039" t="s">
        <v>1465</v>
      </c>
      <c r="H2039" t="s">
        <v>1419</v>
      </c>
      <c r="I2039" s="102">
        <v>0.22222222222222221</v>
      </c>
      <c r="J2039" t="s">
        <v>1763</v>
      </c>
      <c r="K2039" s="102">
        <v>0.4513888888888889</v>
      </c>
      <c r="L2039">
        <v>8</v>
      </c>
      <c r="M2039" t="s">
        <v>1340</v>
      </c>
      <c r="N2039" t="s">
        <v>1501</v>
      </c>
      <c r="O2039" s="102">
        <v>0.61111111111111105</v>
      </c>
      <c r="P2039" t="s">
        <v>1764</v>
      </c>
      <c r="Q2039">
        <v>0</v>
      </c>
      <c r="R2039" t="s">
        <v>1366</v>
      </c>
      <c r="S2039">
        <v>24</v>
      </c>
      <c r="T2039">
        <v>79</v>
      </c>
      <c r="U2039">
        <v>92</v>
      </c>
      <c r="V2039" t="s">
        <v>51</v>
      </c>
      <c r="W2039">
        <v>63</v>
      </c>
      <c r="X2039" s="102">
        <v>0.50694444444444442</v>
      </c>
      <c r="AB2039" s="77">
        <f t="shared" si="31"/>
        <v>80</v>
      </c>
    </row>
    <row r="2040" spans="1:28" x14ac:dyDescent="0.3">
      <c r="A2040" s="34">
        <v>43678</v>
      </c>
      <c r="B2040">
        <v>1159</v>
      </c>
      <c r="C2040" t="s">
        <v>1282</v>
      </c>
      <c r="D2040" t="s">
        <v>1283</v>
      </c>
      <c r="E2040">
        <v>38</v>
      </c>
      <c r="F2040" t="s">
        <v>1741</v>
      </c>
      <c r="G2040" t="s">
        <v>1308</v>
      </c>
      <c r="H2040" t="s">
        <v>1617</v>
      </c>
      <c r="I2040" s="102">
        <v>6.9444444444444434E-2</v>
      </c>
      <c r="J2040" t="s">
        <v>1743</v>
      </c>
      <c r="K2040" s="102">
        <v>0.70833333333333337</v>
      </c>
      <c r="L2040">
        <v>7</v>
      </c>
      <c r="M2040" t="s">
        <v>1296</v>
      </c>
      <c r="N2040" t="s">
        <v>1340</v>
      </c>
      <c r="O2040" s="102">
        <v>0.73611111111111116</v>
      </c>
      <c r="P2040" t="s">
        <v>1707</v>
      </c>
      <c r="Q2040" t="s">
        <v>51</v>
      </c>
      <c r="R2040" t="s">
        <v>1545</v>
      </c>
      <c r="S2040">
        <v>5</v>
      </c>
      <c r="T2040">
        <v>86</v>
      </c>
      <c r="U2040">
        <v>92</v>
      </c>
      <c r="V2040" t="s">
        <v>51</v>
      </c>
      <c r="W2040">
        <v>78</v>
      </c>
      <c r="X2040" s="102">
        <v>0.70833333333333337</v>
      </c>
      <c r="AB2040" s="77">
        <f t="shared" si="31"/>
        <v>70</v>
      </c>
    </row>
    <row r="2041" spans="1:28" x14ac:dyDescent="0.3">
      <c r="A2041" s="34">
        <v>43679</v>
      </c>
      <c r="B2041">
        <v>1159</v>
      </c>
      <c r="C2041" t="s">
        <v>1282</v>
      </c>
      <c r="D2041" t="s">
        <v>1283</v>
      </c>
      <c r="E2041">
        <v>38</v>
      </c>
      <c r="F2041" t="s">
        <v>1644</v>
      </c>
      <c r="G2041" t="s">
        <v>1308</v>
      </c>
      <c r="H2041" t="s">
        <v>1363</v>
      </c>
      <c r="I2041" s="102">
        <v>0.24305555555555555</v>
      </c>
      <c r="J2041" t="s">
        <v>1365</v>
      </c>
      <c r="K2041" s="102">
        <v>0.45833333333333331</v>
      </c>
      <c r="L2041">
        <v>8</v>
      </c>
      <c r="M2041" t="s">
        <v>1561</v>
      </c>
      <c r="N2041" t="s">
        <v>1434</v>
      </c>
      <c r="O2041" s="102">
        <v>0.64583333333333337</v>
      </c>
      <c r="P2041" t="s">
        <v>1298</v>
      </c>
      <c r="Q2041">
        <v>10</v>
      </c>
      <c r="R2041" t="s">
        <v>1567</v>
      </c>
      <c r="S2041">
        <v>24</v>
      </c>
      <c r="T2041">
        <v>88</v>
      </c>
      <c r="U2041">
        <v>92</v>
      </c>
      <c r="V2041" t="s">
        <v>51</v>
      </c>
      <c r="W2041">
        <v>80</v>
      </c>
      <c r="X2041" s="102">
        <v>0.34027777777777773</v>
      </c>
      <c r="AB2041" s="77">
        <f t="shared" si="31"/>
        <v>80</v>
      </c>
    </row>
    <row r="2042" spans="1:28" x14ac:dyDescent="0.3">
      <c r="A2042" s="34">
        <v>43680</v>
      </c>
      <c r="B2042">
        <v>1159</v>
      </c>
      <c r="C2042" t="s">
        <v>1282</v>
      </c>
      <c r="D2042" t="s">
        <v>1283</v>
      </c>
      <c r="E2042">
        <v>38</v>
      </c>
      <c r="F2042" t="s">
        <v>1753</v>
      </c>
      <c r="G2042" t="s">
        <v>1308</v>
      </c>
      <c r="H2042" t="s">
        <v>1729</v>
      </c>
      <c r="I2042" s="102">
        <v>0.23611111111111113</v>
      </c>
      <c r="J2042" t="s">
        <v>1754</v>
      </c>
      <c r="K2042" s="102">
        <v>0.53472222222222221</v>
      </c>
      <c r="L2042">
        <v>31</v>
      </c>
      <c r="M2042" t="s">
        <v>1431</v>
      </c>
      <c r="N2042" t="s">
        <v>1340</v>
      </c>
      <c r="O2042" s="102">
        <v>0.52777777777777779</v>
      </c>
      <c r="P2042" t="s">
        <v>1567</v>
      </c>
      <c r="Q2042">
        <v>0</v>
      </c>
      <c r="R2042" t="s">
        <v>1488</v>
      </c>
      <c r="S2042">
        <v>5</v>
      </c>
      <c r="T2042">
        <v>88</v>
      </c>
      <c r="U2042">
        <v>93</v>
      </c>
      <c r="V2042" t="s">
        <v>51</v>
      </c>
      <c r="W2042">
        <v>81</v>
      </c>
      <c r="X2042" s="102">
        <v>0.52777777777777779</v>
      </c>
      <c r="AB2042" s="77">
        <f t="shared" si="31"/>
        <v>310</v>
      </c>
    </row>
    <row r="2043" spans="1:28" x14ac:dyDescent="0.3">
      <c r="A2043" s="34">
        <v>43681</v>
      </c>
      <c r="B2043">
        <v>1159</v>
      </c>
      <c r="C2043" t="s">
        <v>1282</v>
      </c>
      <c r="D2043" t="s">
        <v>1283</v>
      </c>
      <c r="E2043">
        <v>38</v>
      </c>
      <c r="F2043" t="s">
        <v>1584</v>
      </c>
      <c r="G2043" t="s">
        <v>1308</v>
      </c>
      <c r="H2043" t="s">
        <v>1750</v>
      </c>
      <c r="I2043" s="102">
        <v>0.99930555555555556</v>
      </c>
      <c r="J2043" t="s">
        <v>1592</v>
      </c>
      <c r="K2043" s="102">
        <v>0.54861111111111105</v>
      </c>
      <c r="L2043">
        <v>36</v>
      </c>
      <c r="M2043" t="s">
        <v>1358</v>
      </c>
      <c r="N2043" t="s">
        <v>1347</v>
      </c>
      <c r="O2043" s="102">
        <v>0.47222222222222227</v>
      </c>
      <c r="P2043" t="s">
        <v>1697</v>
      </c>
      <c r="Q2043">
        <v>21</v>
      </c>
      <c r="R2043" t="s">
        <v>1695</v>
      </c>
      <c r="S2043">
        <v>3</v>
      </c>
      <c r="T2043">
        <v>87</v>
      </c>
      <c r="U2043">
        <v>92</v>
      </c>
      <c r="V2043" t="s">
        <v>51</v>
      </c>
      <c r="W2043">
        <v>82</v>
      </c>
      <c r="X2043" t="s">
        <v>51</v>
      </c>
      <c r="AB2043" s="77">
        <f t="shared" si="31"/>
        <v>360</v>
      </c>
    </row>
    <row r="2044" spans="1:28" x14ac:dyDescent="0.3">
      <c r="A2044" s="34">
        <v>43682</v>
      </c>
      <c r="B2044">
        <v>1159</v>
      </c>
      <c r="C2044" t="s">
        <v>1282</v>
      </c>
      <c r="D2044" t="s">
        <v>1283</v>
      </c>
      <c r="E2044">
        <v>38</v>
      </c>
      <c r="G2044" t="s">
        <v>1308</v>
      </c>
      <c r="M2044" t="s">
        <v>1296</v>
      </c>
      <c r="T2044">
        <v>86</v>
      </c>
      <c r="AB2044" s="77">
        <f t="shared" si="31"/>
        <v>0</v>
      </c>
    </row>
    <row r="2045" spans="1:28" x14ac:dyDescent="0.3">
      <c r="A2045" s="34">
        <v>43683</v>
      </c>
      <c r="B2045">
        <v>1159</v>
      </c>
      <c r="C2045" t="s">
        <v>1282</v>
      </c>
      <c r="D2045" t="s">
        <v>1283</v>
      </c>
      <c r="E2045">
        <v>38</v>
      </c>
      <c r="F2045" t="s">
        <v>1758</v>
      </c>
      <c r="G2045" t="s">
        <v>1325</v>
      </c>
      <c r="H2045" t="s">
        <v>1328</v>
      </c>
      <c r="I2045" s="102">
        <v>0.22222222222222221</v>
      </c>
      <c r="J2045" t="s">
        <v>1765</v>
      </c>
      <c r="K2045" s="102">
        <v>0.56944444444444442</v>
      </c>
      <c r="L2045">
        <v>28</v>
      </c>
      <c r="M2045" t="s">
        <v>1326</v>
      </c>
      <c r="N2045" t="s">
        <v>1286</v>
      </c>
      <c r="O2045" s="102">
        <v>0.77083333333333337</v>
      </c>
      <c r="P2045" t="s">
        <v>1755</v>
      </c>
      <c r="Q2045">
        <v>1</v>
      </c>
      <c r="R2045" t="s">
        <v>1640</v>
      </c>
      <c r="S2045">
        <v>24</v>
      </c>
      <c r="T2045">
        <v>89</v>
      </c>
      <c r="U2045">
        <v>92</v>
      </c>
      <c r="V2045" t="s">
        <v>51</v>
      </c>
      <c r="W2045">
        <v>78</v>
      </c>
      <c r="X2045" s="102">
        <v>0.61805555555555558</v>
      </c>
      <c r="AB2045" s="77">
        <f t="shared" si="31"/>
        <v>280</v>
      </c>
    </row>
    <row r="2046" spans="1:28" x14ac:dyDescent="0.3">
      <c r="A2046" s="34">
        <v>43684</v>
      </c>
      <c r="B2046">
        <v>1159</v>
      </c>
      <c r="C2046" t="s">
        <v>1282</v>
      </c>
      <c r="D2046" t="s">
        <v>1283</v>
      </c>
      <c r="E2046">
        <v>38</v>
      </c>
      <c r="F2046" t="s">
        <v>1766</v>
      </c>
      <c r="G2046" t="s">
        <v>1308</v>
      </c>
      <c r="H2046" t="s">
        <v>1722</v>
      </c>
      <c r="I2046" s="102">
        <v>0.25</v>
      </c>
      <c r="J2046" t="s">
        <v>1767</v>
      </c>
      <c r="K2046" s="102">
        <v>0.5625</v>
      </c>
      <c r="L2046">
        <v>9</v>
      </c>
      <c r="M2046" t="s">
        <v>1358</v>
      </c>
      <c r="N2046" t="s">
        <v>1348</v>
      </c>
      <c r="O2046" s="102">
        <v>0.61805555555555558</v>
      </c>
      <c r="P2046" t="s">
        <v>1528</v>
      </c>
      <c r="Q2046">
        <v>8</v>
      </c>
      <c r="R2046" t="s">
        <v>1768</v>
      </c>
      <c r="S2046">
        <v>15</v>
      </c>
      <c r="T2046">
        <v>89</v>
      </c>
      <c r="U2046">
        <v>92</v>
      </c>
      <c r="V2046" t="s">
        <v>51</v>
      </c>
      <c r="W2046">
        <v>83</v>
      </c>
      <c r="X2046" s="102">
        <v>0.5625</v>
      </c>
      <c r="AB2046" s="77">
        <f t="shared" si="31"/>
        <v>90</v>
      </c>
    </row>
    <row r="2047" spans="1:28" x14ac:dyDescent="0.3">
      <c r="A2047" s="34">
        <v>43685</v>
      </c>
      <c r="B2047">
        <v>1159</v>
      </c>
      <c r="C2047" t="s">
        <v>1282</v>
      </c>
      <c r="D2047" t="s">
        <v>1283</v>
      </c>
      <c r="E2047">
        <v>38</v>
      </c>
      <c r="F2047" t="s">
        <v>1645</v>
      </c>
      <c r="G2047" t="s">
        <v>1308</v>
      </c>
      <c r="H2047" t="s">
        <v>1644</v>
      </c>
      <c r="I2047" s="102">
        <v>0.21527777777777779</v>
      </c>
      <c r="J2047" t="s">
        <v>1769</v>
      </c>
      <c r="K2047" s="102">
        <v>0.90972222222222221</v>
      </c>
      <c r="L2047">
        <v>28</v>
      </c>
      <c r="M2047" t="s">
        <v>1288</v>
      </c>
      <c r="N2047" t="s">
        <v>1333</v>
      </c>
      <c r="O2047" s="102">
        <v>0.91666666666666663</v>
      </c>
      <c r="P2047" t="s">
        <v>1770</v>
      </c>
      <c r="Q2047">
        <v>0</v>
      </c>
      <c r="R2047" t="s">
        <v>1771</v>
      </c>
      <c r="S2047">
        <v>19</v>
      </c>
      <c r="T2047">
        <v>81</v>
      </c>
      <c r="U2047">
        <v>93</v>
      </c>
      <c r="V2047" s="102">
        <v>2.7777777777777776E-2</v>
      </c>
      <c r="W2047">
        <v>41</v>
      </c>
      <c r="X2047" s="102">
        <v>0.90277777777777779</v>
      </c>
      <c r="AB2047" s="77">
        <f t="shared" si="31"/>
        <v>280</v>
      </c>
    </row>
    <row r="2048" spans="1:28" x14ac:dyDescent="0.3">
      <c r="A2048" s="34">
        <v>43686</v>
      </c>
      <c r="B2048">
        <v>1159</v>
      </c>
      <c r="C2048" t="s">
        <v>1282</v>
      </c>
      <c r="D2048" t="s">
        <v>1283</v>
      </c>
      <c r="E2048">
        <v>38</v>
      </c>
      <c r="F2048" t="s">
        <v>1679</v>
      </c>
      <c r="G2048" t="s">
        <v>1513</v>
      </c>
      <c r="H2048" t="s">
        <v>1726</v>
      </c>
      <c r="I2048" s="102">
        <v>0.375</v>
      </c>
      <c r="J2048" t="s">
        <v>1772</v>
      </c>
      <c r="K2048" s="102">
        <v>4.8611111111111112E-2</v>
      </c>
      <c r="L2048">
        <v>27</v>
      </c>
      <c r="M2048" t="s">
        <v>1431</v>
      </c>
      <c r="N2048" t="s">
        <v>1334</v>
      </c>
      <c r="O2048" s="102">
        <v>0.125</v>
      </c>
      <c r="P2048" t="s">
        <v>1684</v>
      </c>
      <c r="Q2048">
        <v>24</v>
      </c>
      <c r="R2048" t="s">
        <v>1361</v>
      </c>
      <c r="S2048">
        <v>2</v>
      </c>
      <c r="T2048">
        <v>85</v>
      </c>
      <c r="U2048">
        <v>92</v>
      </c>
      <c r="V2048" t="s">
        <v>51</v>
      </c>
      <c r="W2048">
        <v>49</v>
      </c>
      <c r="X2048" s="102">
        <v>4.8611111111111112E-2</v>
      </c>
      <c r="AB2048" s="77">
        <f t="shared" si="31"/>
        <v>270</v>
      </c>
    </row>
    <row r="2049" spans="1:28" x14ac:dyDescent="0.3">
      <c r="A2049" s="34">
        <v>43687</v>
      </c>
      <c r="B2049">
        <v>1159</v>
      </c>
      <c r="C2049" t="s">
        <v>1282</v>
      </c>
      <c r="D2049" t="s">
        <v>1283</v>
      </c>
      <c r="E2049">
        <v>38</v>
      </c>
      <c r="F2049" t="s">
        <v>1763</v>
      </c>
      <c r="G2049" t="s">
        <v>1293</v>
      </c>
      <c r="H2049" t="s">
        <v>1722</v>
      </c>
      <c r="I2049" s="102">
        <v>0.99930555555555556</v>
      </c>
      <c r="J2049" t="s">
        <v>1701</v>
      </c>
      <c r="K2049" s="102">
        <v>0.40277777777777773</v>
      </c>
      <c r="L2049">
        <v>31</v>
      </c>
      <c r="M2049" t="s">
        <v>1335</v>
      </c>
      <c r="N2049" t="s">
        <v>1436</v>
      </c>
      <c r="O2049" s="102">
        <v>0.14583333333333334</v>
      </c>
      <c r="P2049" t="s">
        <v>1639</v>
      </c>
      <c r="Q2049" t="s">
        <v>51</v>
      </c>
      <c r="R2049" t="s">
        <v>1589</v>
      </c>
      <c r="S2049">
        <v>0</v>
      </c>
      <c r="T2049">
        <v>75</v>
      </c>
      <c r="U2049">
        <v>90</v>
      </c>
      <c r="V2049" t="s">
        <v>51</v>
      </c>
      <c r="W2049">
        <v>66</v>
      </c>
      <c r="X2049" s="102">
        <v>0.40277777777777773</v>
      </c>
      <c r="AB2049" s="77">
        <f t="shared" si="31"/>
        <v>310</v>
      </c>
    </row>
    <row r="2050" spans="1:28" x14ac:dyDescent="0.3">
      <c r="A2050" s="34">
        <v>43688</v>
      </c>
      <c r="B2050">
        <v>1159</v>
      </c>
      <c r="C2050" t="s">
        <v>1282</v>
      </c>
      <c r="D2050" t="s">
        <v>1283</v>
      </c>
      <c r="E2050">
        <v>38</v>
      </c>
      <c r="F2050" t="s">
        <v>1563</v>
      </c>
      <c r="G2050" t="s">
        <v>1440</v>
      </c>
      <c r="H2050" t="s">
        <v>1399</v>
      </c>
      <c r="I2050" s="102">
        <v>0.99930555555555556</v>
      </c>
      <c r="J2050" t="s">
        <v>1763</v>
      </c>
      <c r="K2050" s="102">
        <v>0.4861111111111111</v>
      </c>
      <c r="L2050">
        <v>27</v>
      </c>
      <c r="M2050" t="s">
        <v>1435</v>
      </c>
      <c r="N2050" t="s">
        <v>1336</v>
      </c>
      <c r="O2050" s="102">
        <v>0.74305555555555547</v>
      </c>
      <c r="P2050" t="s">
        <v>1773</v>
      </c>
      <c r="Q2050">
        <v>21</v>
      </c>
      <c r="R2050" t="s">
        <v>1366</v>
      </c>
      <c r="S2050">
        <v>4</v>
      </c>
      <c r="T2050">
        <v>91</v>
      </c>
      <c r="U2050">
        <v>92</v>
      </c>
      <c r="V2050" t="s">
        <v>51</v>
      </c>
      <c r="W2050">
        <v>75</v>
      </c>
      <c r="X2050" s="102">
        <v>0.47916666666666669</v>
      </c>
      <c r="AB2050" s="77">
        <f t="shared" si="31"/>
        <v>270</v>
      </c>
    </row>
    <row r="2051" spans="1:28" x14ac:dyDescent="0.3">
      <c r="A2051" s="34">
        <v>43689</v>
      </c>
      <c r="B2051">
        <v>1159</v>
      </c>
      <c r="C2051" t="s">
        <v>1282</v>
      </c>
      <c r="D2051" t="s">
        <v>1283</v>
      </c>
      <c r="E2051">
        <v>38</v>
      </c>
      <c r="F2051" t="s">
        <v>1303</v>
      </c>
      <c r="G2051" t="s">
        <v>1308</v>
      </c>
      <c r="H2051" t="s">
        <v>1292</v>
      </c>
      <c r="I2051" s="102">
        <v>0.14583333333333334</v>
      </c>
      <c r="J2051" t="s">
        <v>1730</v>
      </c>
      <c r="K2051" s="102">
        <v>0.58333333333333337</v>
      </c>
      <c r="L2051">
        <v>31</v>
      </c>
      <c r="M2051" t="s">
        <v>1435</v>
      </c>
      <c r="N2051" t="s">
        <v>1341</v>
      </c>
      <c r="O2051" s="102">
        <v>0.44444444444444442</v>
      </c>
      <c r="P2051" t="s">
        <v>1474</v>
      </c>
      <c r="Q2051">
        <v>22</v>
      </c>
      <c r="R2051" t="s">
        <v>1398</v>
      </c>
      <c r="S2051">
        <v>3</v>
      </c>
      <c r="T2051">
        <v>71</v>
      </c>
      <c r="U2051">
        <v>92</v>
      </c>
      <c r="V2051" t="s">
        <v>51</v>
      </c>
      <c r="W2051">
        <v>62</v>
      </c>
      <c r="X2051" s="102">
        <v>0.59027777777777779</v>
      </c>
      <c r="AB2051" s="77">
        <f t="shared" ref="AB2051:AB2114" si="32">L2051*$AE$17</f>
        <v>310</v>
      </c>
    </row>
    <row r="2052" spans="1:28" x14ac:dyDescent="0.3">
      <c r="A2052" s="34">
        <v>43690</v>
      </c>
      <c r="B2052">
        <v>1159</v>
      </c>
      <c r="C2052" t="s">
        <v>1282</v>
      </c>
      <c r="D2052" t="s">
        <v>1283</v>
      </c>
      <c r="E2052">
        <v>38</v>
      </c>
      <c r="F2052" t="s">
        <v>1492</v>
      </c>
      <c r="G2052" t="s">
        <v>1308</v>
      </c>
      <c r="H2052" t="s">
        <v>1574</v>
      </c>
      <c r="I2052" s="102">
        <v>0.25</v>
      </c>
      <c r="J2052" t="s">
        <v>1665</v>
      </c>
      <c r="K2052" s="102">
        <v>0.5625</v>
      </c>
      <c r="L2052">
        <v>8</v>
      </c>
      <c r="M2052" t="s">
        <v>1347</v>
      </c>
      <c r="N2052" t="s">
        <v>1316</v>
      </c>
      <c r="O2052" s="102">
        <v>0.75</v>
      </c>
      <c r="P2052" t="s">
        <v>1581</v>
      </c>
      <c r="Q2052">
        <v>0</v>
      </c>
      <c r="R2052" t="s">
        <v>1398</v>
      </c>
      <c r="S2052">
        <v>24</v>
      </c>
      <c r="T2052">
        <v>74</v>
      </c>
      <c r="U2052">
        <v>92</v>
      </c>
      <c r="V2052" t="s">
        <v>51</v>
      </c>
      <c r="W2052">
        <v>63</v>
      </c>
      <c r="X2052" s="102">
        <v>0.46527777777777773</v>
      </c>
      <c r="AB2052" s="77">
        <f t="shared" si="32"/>
        <v>80</v>
      </c>
    </row>
    <row r="2053" spans="1:28" x14ac:dyDescent="0.3">
      <c r="A2053" s="34">
        <v>43691</v>
      </c>
      <c r="B2053">
        <v>1159</v>
      </c>
      <c r="C2053" t="s">
        <v>1282</v>
      </c>
      <c r="D2053" t="s">
        <v>1283</v>
      </c>
      <c r="E2053">
        <v>38</v>
      </c>
      <c r="F2053" t="s">
        <v>1400</v>
      </c>
      <c r="G2053" t="s">
        <v>1682</v>
      </c>
      <c r="H2053" t="s">
        <v>1658</v>
      </c>
      <c r="I2053" s="102">
        <v>6.25E-2</v>
      </c>
      <c r="J2053" t="s">
        <v>1732</v>
      </c>
      <c r="K2053" s="102">
        <v>0.64583333333333337</v>
      </c>
      <c r="L2053">
        <v>31</v>
      </c>
      <c r="M2053" t="s">
        <v>1296</v>
      </c>
      <c r="N2053" t="s">
        <v>1294</v>
      </c>
      <c r="O2053" s="102">
        <v>0.97916666666666663</v>
      </c>
      <c r="P2053" t="s">
        <v>1774</v>
      </c>
      <c r="Q2053">
        <v>24</v>
      </c>
      <c r="R2053" t="s">
        <v>1568</v>
      </c>
      <c r="S2053">
        <v>3</v>
      </c>
      <c r="T2053">
        <v>78</v>
      </c>
      <c r="U2053">
        <v>93</v>
      </c>
      <c r="V2053" t="s">
        <v>51</v>
      </c>
      <c r="W2053">
        <v>57</v>
      </c>
      <c r="X2053" s="102">
        <v>0.64583333333333337</v>
      </c>
      <c r="AB2053" s="77">
        <f t="shared" si="32"/>
        <v>310</v>
      </c>
    </row>
    <row r="2054" spans="1:28" x14ac:dyDescent="0.3">
      <c r="A2054" s="34">
        <v>43692</v>
      </c>
      <c r="B2054">
        <v>1159</v>
      </c>
      <c r="C2054" t="s">
        <v>1282</v>
      </c>
      <c r="D2054" t="s">
        <v>1283</v>
      </c>
      <c r="E2054">
        <v>38</v>
      </c>
      <c r="F2054" t="s">
        <v>1400</v>
      </c>
      <c r="G2054" t="s">
        <v>1308</v>
      </c>
      <c r="H2054" t="s">
        <v>1721</v>
      </c>
      <c r="I2054" s="102">
        <v>0.99930555555555556</v>
      </c>
      <c r="J2054" t="s">
        <v>1751</v>
      </c>
      <c r="K2054" s="102">
        <v>0.72916666666666663</v>
      </c>
      <c r="L2054">
        <v>30</v>
      </c>
      <c r="M2054" t="s">
        <v>1358</v>
      </c>
      <c r="N2054" t="s">
        <v>1336</v>
      </c>
      <c r="O2054" s="102">
        <v>8.3333333333333329E-2</v>
      </c>
      <c r="P2054" t="s">
        <v>1569</v>
      </c>
      <c r="Q2054" t="s">
        <v>51</v>
      </c>
      <c r="R2054" t="s">
        <v>1398</v>
      </c>
      <c r="S2054">
        <v>24</v>
      </c>
      <c r="T2054">
        <v>78</v>
      </c>
      <c r="U2054">
        <v>93</v>
      </c>
      <c r="V2054" t="s">
        <v>51</v>
      </c>
      <c r="W2054">
        <v>65</v>
      </c>
      <c r="X2054" s="102">
        <v>0.72222222222222221</v>
      </c>
      <c r="AB2054" s="77">
        <f t="shared" si="32"/>
        <v>300</v>
      </c>
    </row>
    <row r="2055" spans="1:28" x14ac:dyDescent="0.3">
      <c r="A2055" s="34">
        <v>43693</v>
      </c>
      <c r="B2055">
        <v>1159</v>
      </c>
      <c r="C2055" t="s">
        <v>1282</v>
      </c>
      <c r="D2055" t="s">
        <v>1283</v>
      </c>
      <c r="E2055">
        <v>38</v>
      </c>
      <c r="F2055" t="s">
        <v>1623</v>
      </c>
      <c r="G2055" t="s">
        <v>1308</v>
      </c>
      <c r="H2055" t="s">
        <v>1399</v>
      </c>
      <c r="I2055" s="102">
        <v>0.25</v>
      </c>
      <c r="J2055" t="s">
        <v>1747</v>
      </c>
      <c r="K2055" s="102">
        <v>0.60416666666666663</v>
      </c>
      <c r="L2055">
        <v>31</v>
      </c>
      <c r="M2055" t="s">
        <v>1288</v>
      </c>
      <c r="N2055" t="s">
        <v>1359</v>
      </c>
      <c r="O2055" s="102">
        <v>0.77083333333333337</v>
      </c>
      <c r="P2055" t="s">
        <v>1398</v>
      </c>
      <c r="Q2055">
        <v>0</v>
      </c>
      <c r="R2055" t="s">
        <v>1596</v>
      </c>
      <c r="S2055" t="s">
        <v>51</v>
      </c>
      <c r="T2055">
        <v>84</v>
      </c>
      <c r="U2055">
        <v>92</v>
      </c>
      <c r="V2055" t="s">
        <v>51</v>
      </c>
      <c r="W2055">
        <v>72</v>
      </c>
      <c r="X2055" s="102">
        <v>0.625</v>
      </c>
      <c r="AB2055" s="77">
        <f t="shared" si="32"/>
        <v>310</v>
      </c>
    </row>
    <row r="2056" spans="1:28" x14ac:dyDescent="0.3">
      <c r="A2056" s="34">
        <v>43694</v>
      </c>
      <c r="B2056">
        <v>1159</v>
      </c>
      <c r="C2056" t="s">
        <v>1282</v>
      </c>
      <c r="D2056" t="s">
        <v>1283</v>
      </c>
      <c r="E2056">
        <v>38</v>
      </c>
      <c r="F2056" t="s">
        <v>1584</v>
      </c>
      <c r="G2056" t="s">
        <v>1308</v>
      </c>
      <c r="H2056" t="s">
        <v>1295</v>
      </c>
      <c r="I2056" s="102">
        <v>0.24305555555555555</v>
      </c>
      <c r="J2056" t="s">
        <v>1647</v>
      </c>
      <c r="K2056" s="102">
        <v>0.58333333333333337</v>
      </c>
      <c r="L2056">
        <v>9</v>
      </c>
      <c r="M2056" t="s">
        <v>1358</v>
      </c>
      <c r="N2056" t="s">
        <v>1297</v>
      </c>
      <c r="O2056" s="102">
        <v>0.78472222222222221</v>
      </c>
      <c r="P2056" t="s">
        <v>1589</v>
      </c>
      <c r="Q2056">
        <v>0</v>
      </c>
      <c r="R2056" t="s">
        <v>1593</v>
      </c>
      <c r="S2056">
        <v>24</v>
      </c>
      <c r="T2056">
        <v>78</v>
      </c>
      <c r="U2056">
        <v>92</v>
      </c>
      <c r="V2056" t="s">
        <v>51</v>
      </c>
      <c r="W2056">
        <v>62</v>
      </c>
      <c r="X2056" s="102">
        <v>0.60416666666666663</v>
      </c>
      <c r="AB2056" s="77">
        <f t="shared" si="32"/>
        <v>90</v>
      </c>
    </row>
    <row r="2057" spans="1:28" x14ac:dyDescent="0.3">
      <c r="A2057" s="34">
        <v>43695</v>
      </c>
      <c r="B2057">
        <v>1159</v>
      </c>
      <c r="C2057" t="s">
        <v>1282</v>
      </c>
      <c r="D2057" t="s">
        <v>1283</v>
      </c>
      <c r="E2057">
        <v>38</v>
      </c>
      <c r="F2057" t="s">
        <v>1623</v>
      </c>
      <c r="G2057" t="s">
        <v>1490</v>
      </c>
      <c r="H2057" t="s">
        <v>1549</v>
      </c>
      <c r="I2057" s="102">
        <v>0.875</v>
      </c>
      <c r="J2057" t="s">
        <v>1775</v>
      </c>
      <c r="K2057" s="102">
        <v>0.125</v>
      </c>
      <c r="L2057">
        <v>30</v>
      </c>
      <c r="M2057" t="s">
        <v>1296</v>
      </c>
      <c r="N2057" t="s">
        <v>1354</v>
      </c>
      <c r="O2057" s="102">
        <v>0.4375</v>
      </c>
      <c r="P2057" t="s">
        <v>1511</v>
      </c>
      <c r="Q2057">
        <v>23</v>
      </c>
      <c r="R2057" t="s">
        <v>1504</v>
      </c>
      <c r="S2057">
        <v>1</v>
      </c>
      <c r="T2057">
        <v>91</v>
      </c>
      <c r="U2057">
        <v>93</v>
      </c>
      <c r="V2057" t="s">
        <v>51</v>
      </c>
      <c r="W2057">
        <v>88</v>
      </c>
      <c r="X2057" s="102">
        <v>0.1111111111111111</v>
      </c>
      <c r="AB2057" s="77">
        <f t="shared" si="32"/>
        <v>300</v>
      </c>
    </row>
    <row r="2058" spans="1:28" x14ac:dyDescent="0.3">
      <c r="A2058" s="34">
        <v>43696</v>
      </c>
      <c r="B2058">
        <v>1159</v>
      </c>
      <c r="C2058" t="s">
        <v>1282</v>
      </c>
      <c r="D2058" t="s">
        <v>1283</v>
      </c>
      <c r="E2058">
        <v>38</v>
      </c>
      <c r="F2058" t="s">
        <v>1674</v>
      </c>
      <c r="G2058" t="s">
        <v>1345</v>
      </c>
      <c r="H2058" t="s">
        <v>1403</v>
      </c>
      <c r="I2058" s="102">
        <v>0.24305555555555555</v>
      </c>
      <c r="J2058" t="s">
        <v>1584</v>
      </c>
      <c r="K2058" s="102">
        <v>0.63194444444444442</v>
      </c>
      <c r="L2058">
        <v>16</v>
      </c>
      <c r="M2058" t="s">
        <v>1296</v>
      </c>
      <c r="N2058" t="s">
        <v>1380</v>
      </c>
      <c r="O2058" s="102">
        <v>0.20138888888888887</v>
      </c>
      <c r="P2058" t="s">
        <v>1305</v>
      </c>
      <c r="Q2058">
        <v>22</v>
      </c>
      <c r="R2058" t="s">
        <v>1519</v>
      </c>
      <c r="S2058">
        <v>2</v>
      </c>
      <c r="T2058">
        <v>84</v>
      </c>
      <c r="U2058">
        <v>92</v>
      </c>
      <c r="V2058" t="s">
        <v>51</v>
      </c>
      <c r="W2058">
        <v>69</v>
      </c>
      <c r="X2058" t="s">
        <v>51</v>
      </c>
      <c r="AB2058" s="77">
        <f t="shared" si="32"/>
        <v>160</v>
      </c>
    </row>
    <row r="2059" spans="1:28" x14ac:dyDescent="0.3">
      <c r="A2059" s="34">
        <v>43697</v>
      </c>
      <c r="B2059">
        <v>1159</v>
      </c>
      <c r="C2059" t="s">
        <v>1282</v>
      </c>
      <c r="D2059" t="s">
        <v>1283</v>
      </c>
      <c r="E2059">
        <v>38</v>
      </c>
      <c r="F2059" t="s">
        <v>1623</v>
      </c>
      <c r="G2059" t="s">
        <v>1308</v>
      </c>
      <c r="H2059" t="s">
        <v>1403</v>
      </c>
      <c r="I2059" s="102">
        <v>0.99930555555555556</v>
      </c>
      <c r="J2059" t="s">
        <v>1365</v>
      </c>
      <c r="K2059" s="102">
        <v>0.58333333333333337</v>
      </c>
      <c r="L2059">
        <v>7</v>
      </c>
      <c r="M2059" t="s">
        <v>1396</v>
      </c>
      <c r="N2059" t="s">
        <v>1434</v>
      </c>
      <c r="O2059" s="102">
        <v>0.73611111111111116</v>
      </c>
      <c r="P2059" t="s">
        <v>1413</v>
      </c>
      <c r="Q2059">
        <v>11</v>
      </c>
      <c r="R2059" t="s">
        <v>1774</v>
      </c>
      <c r="S2059">
        <v>4</v>
      </c>
      <c r="T2059">
        <v>79</v>
      </c>
      <c r="U2059">
        <v>92</v>
      </c>
      <c r="V2059" t="s">
        <v>51</v>
      </c>
      <c r="W2059">
        <v>64</v>
      </c>
      <c r="X2059" s="102">
        <v>0.56944444444444442</v>
      </c>
      <c r="AB2059" s="77">
        <f t="shared" si="32"/>
        <v>70</v>
      </c>
    </row>
    <row r="2060" spans="1:28" x14ac:dyDescent="0.3">
      <c r="A2060" s="34">
        <v>43698</v>
      </c>
      <c r="B2060">
        <v>1159</v>
      </c>
      <c r="C2060" t="s">
        <v>1282</v>
      </c>
      <c r="D2060" t="s">
        <v>1283</v>
      </c>
      <c r="E2060">
        <v>38</v>
      </c>
      <c r="F2060" t="s">
        <v>1728</v>
      </c>
      <c r="G2060" t="s">
        <v>1308</v>
      </c>
      <c r="H2060" t="s">
        <v>1658</v>
      </c>
      <c r="I2060" s="102">
        <v>6.25E-2</v>
      </c>
      <c r="J2060" t="s">
        <v>1744</v>
      </c>
      <c r="K2060" s="102">
        <v>0.54166666666666663</v>
      </c>
      <c r="L2060">
        <v>8</v>
      </c>
      <c r="M2060" t="s">
        <v>1396</v>
      </c>
      <c r="N2060" t="s">
        <v>1322</v>
      </c>
      <c r="O2060" s="102">
        <v>0.59722222222222221</v>
      </c>
      <c r="P2060" t="s">
        <v>1650</v>
      </c>
      <c r="Q2060">
        <v>0</v>
      </c>
      <c r="R2060" t="s">
        <v>1774</v>
      </c>
      <c r="S2060">
        <v>13</v>
      </c>
      <c r="T2060">
        <v>81</v>
      </c>
      <c r="U2060">
        <v>92</v>
      </c>
      <c r="V2060" t="s">
        <v>51</v>
      </c>
      <c r="W2060">
        <v>73</v>
      </c>
      <c r="X2060" s="102">
        <v>0.54166666666666663</v>
      </c>
      <c r="AB2060" s="77">
        <f t="shared" si="32"/>
        <v>80</v>
      </c>
    </row>
    <row r="2061" spans="1:28" x14ac:dyDescent="0.3">
      <c r="A2061" s="34">
        <v>43699</v>
      </c>
      <c r="B2061">
        <v>1159</v>
      </c>
      <c r="C2061" t="s">
        <v>1282</v>
      </c>
      <c r="D2061" t="s">
        <v>1283</v>
      </c>
      <c r="E2061">
        <v>38</v>
      </c>
      <c r="F2061" t="s">
        <v>1644</v>
      </c>
      <c r="G2061" t="s">
        <v>1308</v>
      </c>
      <c r="H2061" t="s">
        <v>1357</v>
      </c>
      <c r="I2061" s="102">
        <v>0.23611111111111113</v>
      </c>
      <c r="J2061" t="s">
        <v>1733</v>
      </c>
      <c r="K2061" s="102">
        <v>0.46527777777777773</v>
      </c>
      <c r="L2061">
        <v>8</v>
      </c>
      <c r="M2061" t="s">
        <v>1391</v>
      </c>
      <c r="N2061" t="s">
        <v>1333</v>
      </c>
      <c r="O2061" s="102">
        <v>0.63194444444444442</v>
      </c>
      <c r="P2061" t="s">
        <v>1566</v>
      </c>
      <c r="Q2061">
        <v>0</v>
      </c>
      <c r="R2061" t="s">
        <v>1353</v>
      </c>
      <c r="S2061">
        <v>24</v>
      </c>
      <c r="T2061">
        <v>87</v>
      </c>
      <c r="U2061">
        <v>92</v>
      </c>
      <c r="V2061" t="s">
        <v>51</v>
      </c>
      <c r="W2061">
        <v>65</v>
      </c>
      <c r="X2061" s="102">
        <v>0.38194444444444442</v>
      </c>
      <c r="AB2061" s="77">
        <f t="shared" si="32"/>
        <v>80</v>
      </c>
    </row>
    <row r="2062" spans="1:28" x14ac:dyDescent="0.3">
      <c r="A2062" s="34">
        <v>43700</v>
      </c>
      <c r="B2062">
        <v>1159</v>
      </c>
      <c r="C2062" t="s">
        <v>1282</v>
      </c>
      <c r="D2062" t="s">
        <v>1283</v>
      </c>
      <c r="E2062">
        <v>38</v>
      </c>
      <c r="F2062" t="s">
        <v>1623</v>
      </c>
      <c r="G2062" t="s">
        <v>1308</v>
      </c>
      <c r="H2062" t="s">
        <v>1574</v>
      </c>
      <c r="I2062" s="102">
        <v>0.22222222222222221</v>
      </c>
      <c r="J2062" t="s">
        <v>1701</v>
      </c>
      <c r="K2062" s="102">
        <v>0.65277777777777779</v>
      </c>
      <c r="L2062">
        <v>23</v>
      </c>
      <c r="M2062" t="s">
        <v>1435</v>
      </c>
      <c r="N2062" t="s">
        <v>1404</v>
      </c>
      <c r="O2062" s="102">
        <v>0.21527777777777779</v>
      </c>
      <c r="P2062" t="s">
        <v>1353</v>
      </c>
      <c r="Q2062" t="s">
        <v>51</v>
      </c>
      <c r="R2062" t="s">
        <v>1602</v>
      </c>
      <c r="S2062">
        <v>20</v>
      </c>
      <c r="T2062">
        <v>84</v>
      </c>
      <c r="U2062">
        <v>92</v>
      </c>
      <c r="V2062" t="s">
        <v>51</v>
      </c>
      <c r="W2062">
        <v>68</v>
      </c>
      <c r="X2062" s="102">
        <v>0.36805555555555558</v>
      </c>
      <c r="AB2062" s="77">
        <f t="shared" si="32"/>
        <v>230</v>
      </c>
    </row>
    <row r="2063" spans="1:28" x14ac:dyDescent="0.3">
      <c r="A2063" s="34">
        <v>43701</v>
      </c>
      <c r="B2063">
        <v>1159</v>
      </c>
      <c r="C2063" t="s">
        <v>1282</v>
      </c>
      <c r="D2063" t="s">
        <v>1283</v>
      </c>
      <c r="E2063">
        <v>38</v>
      </c>
      <c r="F2063" t="s">
        <v>1749</v>
      </c>
      <c r="G2063" t="s">
        <v>1308</v>
      </c>
      <c r="H2063" t="s">
        <v>1502</v>
      </c>
      <c r="I2063" s="102">
        <v>0.21527777777777779</v>
      </c>
      <c r="J2063" t="s">
        <v>1776</v>
      </c>
      <c r="K2063" s="102">
        <v>0.5</v>
      </c>
      <c r="L2063">
        <v>28</v>
      </c>
      <c r="M2063" t="s">
        <v>1329</v>
      </c>
      <c r="N2063" t="s">
        <v>1316</v>
      </c>
      <c r="O2063" s="102">
        <v>8.3333333333333329E-2</v>
      </c>
      <c r="P2063" t="s">
        <v>1642</v>
      </c>
      <c r="Q2063" t="s">
        <v>51</v>
      </c>
      <c r="R2063" t="s">
        <v>1545</v>
      </c>
      <c r="S2063">
        <v>1</v>
      </c>
      <c r="T2063">
        <v>89</v>
      </c>
      <c r="U2063">
        <v>92</v>
      </c>
      <c r="V2063" t="s">
        <v>51</v>
      </c>
      <c r="W2063">
        <v>69</v>
      </c>
      <c r="X2063" s="102">
        <v>4.1666666666666664E-2</v>
      </c>
      <c r="AB2063" s="77">
        <f t="shared" si="32"/>
        <v>280</v>
      </c>
    </row>
    <row r="2064" spans="1:28" x14ac:dyDescent="0.3">
      <c r="A2064" s="34">
        <v>43702</v>
      </c>
      <c r="B2064">
        <v>1159</v>
      </c>
      <c r="C2064" t="s">
        <v>1282</v>
      </c>
      <c r="D2064" t="s">
        <v>1283</v>
      </c>
      <c r="E2064">
        <v>38</v>
      </c>
      <c r="F2064" t="s">
        <v>1777</v>
      </c>
      <c r="G2064" t="s">
        <v>1603</v>
      </c>
      <c r="H2064" t="s">
        <v>1623</v>
      </c>
      <c r="I2064" s="102">
        <v>0.94444444444444453</v>
      </c>
      <c r="J2064" t="s">
        <v>1734</v>
      </c>
      <c r="K2064" s="102">
        <v>0.625</v>
      </c>
      <c r="L2064">
        <v>13</v>
      </c>
      <c r="M2064" t="s">
        <v>1358</v>
      </c>
      <c r="N2064" t="s">
        <v>1286</v>
      </c>
      <c r="O2064" s="102">
        <v>0.77083333333333337</v>
      </c>
      <c r="P2064" t="s">
        <v>1312</v>
      </c>
      <c r="Q2064">
        <v>14</v>
      </c>
      <c r="R2064" t="s">
        <v>1778</v>
      </c>
      <c r="S2064" t="s">
        <v>51</v>
      </c>
      <c r="T2064">
        <v>89</v>
      </c>
      <c r="U2064">
        <v>92</v>
      </c>
      <c r="V2064" t="s">
        <v>51</v>
      </c>
      <c r="W2064">
        <v>82</v>
      </c>
      <c r="X2064" t="s">
        <v>51</v>
      </c>
      <c r="AB2064" s="77">
        <f t="shared" si="32"/>
        <v>130</v>
      </c>
    </row>
    <row r="2065" spans="1:28" x14ac:dyDescent="0.3">
      <c r="A2065" s="34">
        <v>43703</v>
      </c>
      <c r="B2065">
        <v>1159</v>
      </c>
      <c r="C2065" t="s">
        <v>1282</v>
      </c>
      <c r="D2065" t="s">
        <v>1283</v>
      </c>
      <c r="E2065">
        <v>38</v>
      </c>
      <c r="F2065" t="s">
        <v>1724</v>
      </c>
      <c r="G2065" t="s">
        <v>1352</v>
      </c>
      <c r="H2065" t="s">
        <v>1622</v>
      </c>
      <c r="I2065" s="102">
        <v>0.25</v>
      </c>
      <c r="J2065" t="s">
        <v>1765</v>
      </c>
      <c r="K2065" s="102">
        <v>0.61111111111111105</v>
      </c>
      <c r="L2065">
        <v>31</v>
      </c>
      <c r="M2065" t="s">
        <v>1358</v>
      </c>
      <c r="N2065" t="s">
        <v>1327</v>
      </c>
      <c r="O2065" s="102">
        <v>0.71527777777777779</v>
      </c>
      <c r="P2065" t="s">
        <v>1589</v>
      </c>
      <c r="Q2065">
        <v>1</v>
      </c>
      <c r="R2065" t="s">
        <v>1379</v>
      </c>
      <c r="S2065">
        <v>18</v>
      </c>
      <c r="T2065">
        <v>91</v>
      </c>
      <c r="U2065">
        <v>93</v>
      </c>
      <c r="V2065" s="102">
        <v>0.22916666666666666</v>
      </c>
      <c r="W2065">
        <v>88</v>
      </c>
      <c r="X2065" t="s">
        <v>51</v>
      </c>
      <c r="AB2065" s="77">
        <f t="shared" si="32"/>
        <v>310</v>
      </c>
    </row>
    <row r="2066" spans="1:28" x14ac:dyDescent="0.3">
      <c r="A2066" s="34">
        <v>43704</v>
      </c>
      <c r="B2066">
        <v>1159</v>
      </c>
      <c r="C2066" t="s">
        <v>1282</v>
      </c>
      <c r="D2066" t="s">
        <v>1283</v>
      </c>
      <c r="E2066">
        <v>38</v>
      </c>
      <c r="F2066" t="s">
        <v>1763</v>
      </c>
      <c r="G2066" t="s">
        <v>1293</v>
      </c>
      <c r="H2066" t="s">
        <v>1330</v>
      </c>
      <c r="I2066" s="102">
        <v>0.1875</v>
      </c>
      <c r="J2066" t="s">
        <v>1701</v>
      </c>
      <c r="K2066" s="102">
        <v>0.52083333333333337</v>
      </c>
      <c r="L2066">
        <v>29</v>
      </c>
      <c r="M2066" t="s">
        <v>1358</v>
      </c>
      <c r="N2066" t="s">
        <v>1286</v>
      </c>
      <c r="O2066" s="102">
        <v>0.4513888888888889</v>
      </c>
      <c r="P2066" t="s">
        <v>1587</v>
      </c>
      <c r="Q2066" t="s">
        <v>51</v>
      </c>
      <c r="R2066" t="s">
        <v>1488</v>
      </c>
      <c r="S2066">
        <v>5</v>
      </c>
      <c r="T2066">
        <v>88</v>
      </c>
      <c r="U2066">
        <v>92</v>
      </c>
      <c r="V2066" t="s">
        <v>51</v>
      </c>
      <c r="W2066">
        <v>82</v>
      </c>
      <c r="X2066" s="102">
        <v>0.33333333333333331</v>
      </c>
      <c r="AB2066" s="77">
        <f t="shared" si="32"/>
        <v>290</v>
      </c>
    </row>
    <row r="2067" spans="1:28" x14ac:dyDescent="0.3">
      <c r="A2067" s="34">
        <v>43705</v>
      </c>
      <c r="B2067">
        <v>1159</v>
      </c>
      <c r="C2067" t="s">
        <v>1282</v>
      </c>
      <c r="D2067" t="s">
        <v>1283</v>
      </c>
      <c r="E2067">
        <v>38</v>
      </c>
      <c r="F2067" t="s">
        <v>1665</v>
      </c>
      <c r="G2067" t="s">
        <v>1308</v>
      </c>
      <c r="H2067" t="s">
        <v>1749</v>
      </c>
      <c r="I2067" s="102">
        <v>7.6388888888888895E-2</v>
      </c>
      <c r="J2067" t="s">
        <v>1524</v>
      </c>
      <c r="K2067" s="102">
        <v>0.57638888888888895</v>
      </c>
      <c r="L2067">
        <v>27</v>
      </c>
      <c r="M2067" t="s">
        <v>1335</v>
      </c>
      <c r="N2067" t="s">
        <v>1359</v>
      </c>
      <c r="O2067" s="102">
        <v>0.6875</v>
      </c>
      <c r="P2067" t="s">
        <v>1643</v>
      </c>
      <c r="Q2067">
        <v>21</v>
      </c>
      <c r="R2067" t="s">
        <v>1725</v>
      </c>
      <c r="S2067">
        <v>5</v>
      </c>
      <c r="T2067">
        <v>91</v>
      </c>
      <c r="U2067">
        <v>92</v>
      </c>
      <c r="V2067" t="s">
        <v>51</v>
      </c>
      <c r="W2067">
        <v>88</v>
      </c>
      <c r="X2067" s="102">
        <v>0.56944444444444442</v>
      </c>
      <c r="AB2067" s="77">
        <f t="shared" si="32"/>
        <v>270</v>
      </c>
    </row>
    <row r="2068" spans="1:28" x14ac:dyDescent="0.3">
      <c r="A2068" s="34">
        <v>43706</v>
      </c>
      <c r="B2068">
        <v>1159</v>
      </c>
      <c r="C2068" t="s">
        <v>1282</v>
      </c>
      <c r="D2068" t="s">
        <v>1283</v>
      </c>
      <c r="E2068">
        <v>38</v>
      </c>
      <c r="F2068" t="s">
        <v>1694</v>
      </c>
      <c r="G2068" t="s">
        <v>1308</v>
      </c>
      <c r="H2068" t="s">
        <v>1753</v>
      </c>
      <c r="I2068" s="102">
        <v>0.20833333333333334</v>
      </c>
      <c r="J2068" t="s">
        <v>1779</v>
      </c>
      <c r="K2068" s="102">
        <v>0.50694444444444442</v>
      </c>
      <c r="L2068">
        <v>9</v>
      </c>
      <c r="M2068" t="s">
        <v>1288</v>
      </c>
      <c r="N2068" t="s">
        <v>1322</v>
      </c>
      <c r="O2068" s="102">
        <v>0.67361111111111116</v>
      </c>
      <c r="P2068" t="s">
        <v>1487</v>
      </c>
      <c r="Q2068">
        <v>23</v>
      </c>
      <c r="R2068" t="s">
        <v>1298</v>
      </c>
      <c r="S2068" t="s">
        <v>51</v>
      </c>
      <c r="T2068">
        <v>90</v>
      </c>
      <c r="U2068">
        <v>92</v>
      </c>
      <c r="V2068" t="s">
        <v>51</v>
      </c>
      <c r="W2068">
        <v>87</v>
      </c>
      <c r="X2068" t="s">
        <v>51</v>
      </c>
      <c r="AB2068" s="77">
        <f t="shared" si="32"/>
        <v>90</v>
      </c>
    </row>
    <row r="2069" spans="1:28" x14ac:dyDescent="0.3">
      <c r="A2069" s="34">
        <v>43707</v>
      </c>
      <c r="B2069">
        <v>1159</v>
      </c>
      <c r="C2069" t="s">
        <v>1282</v>
      </c>
      <c r="D2069" t="s">
        <v>1283</v>
      </c>
      <c r="E2069">
        <v>38</v>
      </c>
      <c r="F2069" t="s">
        <v>1731</v>
      </c>
      <c r="G2069" t="s">
        <v>1308</v>
      </c>
      <c r="H2069" t="s">
        <v>1724</v>
      </c>
      <c r="I2069" s="102">
        <v>0.25</v>
      </c>
      <c r="J2069" t="s">
        <v>1780</v>
      </c>
      <c r="K2069" s="102">
        <v>0.40972222222222227</v>
      </c>
      <c r="L2069">
        <v>7</v>
      </c>
      <c r="M2069" t="s">
        <v>1435</v>
      </c>
      <c r="N2069" t="s">
        <v>1327</v>
      </c>
      <c r="O2069" s="102">
        <v>0.54166666666666663</v>
      </c>
      <c r="P2069" t="s">
        <v>1494</v>
      </c>
      <c r="Q2069">
        <v>0</v>
      </c>
      <c r="R2069" t="s">
        <v>1709</v>
      </c>
      <c r="S2069">
        <v>24</v>
      </c>
      <c r="T2069">
        <v>90</v>
      </c>
      <c r="U2069">
        <v>91</v>
      </c>
      <c r="V2069" t="s">
        <v>51</v>
      </c>
      <c r="W2069">
        <v>87</v>
      </c>
      <c r="X2069" t="s">
        <v>51</v>
      </c>
      <c r="AB2069" s="77">
        <f t="shared" si="32"/>
        <v>70</v>
      </c>
    </row>
    <row r="2070" spans="1:28" x14ac:dyDescent="0.3">
      <c r="A2070" s="34">
        <v>43708</v>
      </c>
      <c r="B2070">
        <v>1159</v>
      </c>
      <c r="C2070" t="s">
        <v>1282</v>
      </c>
      <c r="D2070" t="s">
        <v>1283</v>
      </c>
      <c r="E2070">
        <v>38</v>
      </c>
      <c r="F2070" t="s">
        <v>1584</v>
      </c>
      <c r="G2070" t="s">
        <v>1316</v>
      </c>
      <c r="H2070" t="s">
        <v>1753</v>
      </c>
      <c r="I2070" s="102">
        <v>0.99305555555555547</v>
      </c>
      <c r="J2070" t="s">
        <v>1694</v>
      </c>
      <c r="K2070" s="102">
        <v>0.625</v>
      </c>
      <c r="L2070">
        <v>27</v>
      </c>
      <c r="M2070" t="s">
        <v>1703</v>
      </c>
      <c r="N2070" t="s">
        <v>1340</v>
      </c>
      <c r="O2070" s="102">
        <v>0.41666666666666669</v>
      </c>
      <c r="P2070" t="s">
        <v>1564</v>
      </c>
      <c r="Q2070" t="s">
        <v>51</v>
      </c>
      <c r="R2070" t="s">
        <v>1602</v>
      </c>
      <c r="S2070">
        <v>4</v>
      </c>
      <c r="T2070">
        <v>91</v>
      </c>
      <c r="U2070">
        <v>92</v>
      </c>
      <c r="V2070" t="s">
        <v>51</v>
      </c>
      <c r="W2070">
        <v>89</v>
      </c>
      <c r="X2070" t="s">
        <v>51</v>
      </c>
      <c r="AB2070" s="77">
        <f t="shared" si="32"/>
        <v>270</v>
      </c>
    </row>
    <row r="2071" spans="1:28" x14ac:dyDescent="0.3">
      <c r="A2071" s="34">
        <v>43709</v>
      </c>
      <c r="B2071">
        <v>1159</v>
      </c>
      <c r="C2071" t="s">
        <v>1282</v>
      </c>
      <c r="D2071" t="s">
        <v>1283</v>
      </c>
      <c r="E2071">
        <v>38</v>
      </c>
      <c r="F2071" t="s">
        <v>1674</v>
      </c>
      <c r="G2071" t="s">
        <v>1637</v>
      </c>
      <c r="H2071" t="s">
        <v>1334</v>
      </c>
      <c r="I2071" s="102">
        <v>0.99930555555555556</v>
      </c>
      <c r="J2071" t="s">
        <v>1719</v>
      </c>
      <c r="K2071" s="102">
        <v>0.43055555555555558</v>
      </c>
      <c r="L2071">
        <v>2</v>
      </c>
      <c r="M2071" t="s">
        <v>1561</v>
      </c>
      <c r="N2071" t="s">
        <v>1497</v>
      </c>
      <c r="O2071" s="102">
        <v>0.56944444444444442</v>
      </c>
      <c r="P2071" t="s">
        <v>1350</v>
      </c>
      <c r="Q2071">
        <v>23</v>
      </c>
      <c r="R2071" t="s">
        <v>1366</v>
      </c>
      <c r="S2071">
        <v>5</v>
      </c>
      <c r="T2071">
        <v>92</v>
      </c>
      <c r="U2071">
        <v>92</v>
      </c>
      <c r="V2071" t="s">
        <v>51</v>
      </c>
      <c r="W2071">
        <v>89</v>
      </c>
      <c r="X2071" t="s">
        <v>51</v>
      </c>
      <c r="AB2071" s="77">
        <f t="shared" si="32"/>
        <v>20</v>
      </c>
    </row>
    <row r="2072" spans="1:28" x14ac:dyDescent="0.3">
      <c r="A2072" s="34">
        <v>43710</v>
      </c>
      <c r="B2072">
        <v>1159</v>
      </c>
      <c r="C2072" t="s">
        <v>1282</v>
      </c>
      <c r="D2072" t="s">
        <v>1283</v>
      </c>
      <c r="E2072">
        <v>38</v>
      </c>
      <c r="F2072" t="s">
        <v>1644</v>
      </c>
      <c r="G2072" t="s">
        <v>1308</v>
      </c>
      <c r="H2072" t="s">
        <v>1669</v>
      </c>
      <c r="I2072" s="102">
        <v>0.99930555555555556</v>
      </c>
      <c r="J2072" t="s">
        <v>1775</v>
      </c>
      <c r="K2072" s="102">
        <v>0.5625</v>
      </c>
      <c r="L2072">
        <v>7</v>
      </c>
      <c r="M2072" t="s">
        <v>1329</v>
      </c>
      <c r="N2072" t="s">
        <v>1351</v>
      </c>
      <c r="O2072" s="102">
        <v>0.70138888888888884</v>
      </c>
      <c r="P2072" t="s">
        <v>1474</v>
      </c>
      <c r="Q2072">
        <v>10</v>
      </c>
      <c r="R2072" t="s">
        <v>1369</v>
      </c>
      <c r="S2072">
        <v>5</v>
      </c>
      <c r="T2072">
        <v>78</v>
      </c>
      <c r="U2072">
        <v>92</v>
      </c>
      <c r="V2072" t="s">
        <v>51</v>
      </c>
      <c r="W2072">
        <v>66</v>
      </c>
      <c r="X2072" s="102">
        <v>0.4861111111111111</v>
      </c>
      <c r="AB2072" s="77">
        <f t="shared" si="32"/>
        <v>70</v>
      </c>
    </row>
    <row r="2073" spans="1:28" x14ac:dyDescent="0.3">
      <c r="A2073" s="34">
        <v>43711</v>
      </c>
      <c r="B2073">
        <v>1159</v>
      </c>
      <c r="C2073" t="s">
        <v>1282</v>
      </c>
      <c r="D2073" t="s">
        <v>1283</v>
      </c>
      <c r="E2073">
        <v>38</v>
      </c>
      <c r="F2073" t="s">
        <v>1303</v>
      </c>
      <c r="G2073" t="s">
        <v>1308</v>
      </c>
      <c r="H2073" t="s">
        <v>1304</v>
      </c>
      <c r="I2073" s="102">
        <v>0.25</v>
      </c>
      <c r="J2073" t="s">
        <v>1781</v>
      </c>
      <c r="K2073" s="102">
        <v>0.55555555555555558</v>
      </c>
      <c r="L2073">
        <v>9</v>
      </c>
      <c r="M2073" t="s">
        <v>1404</v>
      </c>
      <c r="N2073" t="s">
        <v>1434</v>
      </c>
      <c r="O2073" s="102">
        <v>0.64583333333333337</v>
      </c>
      <c r="P2073" t="s">
        <v>1689</v>
      </c>
      <c r="Q2073">
        <v>0</v>
      </c>
      <c r="R2073" t="s">
        <v>1764</v>
      </c>
      <c r="S2073">
        <v>24</v>
      </c>
      <c r="T2073">
        <v>80</v>
      </c>
      <c r="U2073">
        <v>92</v>
      </c>
      <c r="V2073" t="s">
        <v>51</v>
      </c>
      <c r="W2073">
        <v>66</v>
      </c>
      <c r="X2073" s="102">
        <v>0.39583333333333331</v>
      </c>
      <c r="AB2073" s="77">
        <f t="shared" si="32"/>
        <v>90</v>
      </c>
    </row>
    <row r="2074" spans="1:28" x14ac:dyDescent="0.3">
      <c r="A2074" s="34">
        <v>43712</v>
      </c>
      <c r="B2074">
        <v>1159</v>
      </c>
      <c r="C2074" t="s">
        <v>1282</v>
      </c>
      <c r="D2074" t="s">
        <v>1283</v>
      </c>
      <c r="E2074">
        <v>38</v>
      </c>
      <c r="F2074" t="s">
        <v>1571</v>
      </c>
      <c r="G2074" t="s">
        <v>1482</v>
      </c>
      <c r="H2074" t="s">
        <v>1544</v>
      </c>
      <c r="I2074" s="102">
        <v>0.18055555555555555</v>
      </c>
      <c r="J2074" t="s">
        <v>1743</v>
      </c>
      <c r="K2074" s="102">
        <v>0.57638888888888895</v>
      </c>
      <c r="L2074">
        <v>1</v>
      </c>
      <c r="M2074" t="s">
        <v>1396</v>
      </c>
      <c r="N2074" t="s">
        <v>1294</v>
      </c>
      <c r="O2074" s="102">
        <v>0.90972222222222221</v>
      </c>
      <c r="P2074" t="s">
        <v>1559</v>
      </c>
      <c r="Q2074">
        <v>24</v>
      </c>
      <c r="R2074" t="s">
        <v>1639</v>
      </c>
      <c r="S2074">
        <v>4</v>
      </c>
      <c r="T2074">
        <v>87</v>
      </c>
      <c r="U2074">
        <v>93</v>
      </c>
      <c r="V2074" s="102">
        <v>0.98611111111111116</v>
      </c>
      <c r="W2074">
        <v>70</v>
      </c>
      <c r="X2074" s="102">
        <v>0.40277777777777773</v>
      </c>
      <c r="AB2074" s="77">
        <f t="shared" si="32"/>
        <v>10</v>
      </c>
    </row>
    <row r="2075" spans="1:28" x14ac:dyDescent="0.3">
      <c r="A2075" s="34">
        <v>43713</v>
      </c>
      <c r="B2075">
        <v>1159</v>
      </c>
      <c r="C2075" t="s">
        <v>1282</v>
      </c>
      <c r="D2075" t="s">
        <v>1283</v>
      </c>
      <c r="E2075">
        <v>38</v>
      </c>
      <c r="F2075" t="s">
        <v>1571</v>
      </c>
      <c r="G2075" t="s">
        <v>1380</v>
      </c>
      <c r="H2075" t="s">
        <v>1403</v>
      </c>
      <c r="I2075" s="102">
        <v>0.27083333333333331</v>
      </c>
      <c r="J2075" t="s">
        <v>1753</v>
      </c>
      <c r="K2075" s="102">
        <v>0.45833333333333331</v>
      </c>
      <c r="L2075">
        <v>31</v>
      </c>
      <c r="M2075" t="s">
        <v>1431</v>
      </c>
      <c r="N2075" t="s">
        <v>1336</v>
      </c>
      <c r="O2075" s="102">
        <v>0.55555555555555558</v>
      </c>
      <c r="P2075" t="s">
        <v>1578</v>
      </c>
      <c r="Q2075">
        <v>11</v>
      </c>
      <c r="R2075" t="s">
        <v>1782</v>
      </c>
      <c r="S2075">
        <v>0</v>
      </c>
      <c r="T2075">
        <v>90</v>
      </c>
      <c r="U2075">
        <v>93</v>
      </c>
      <c r="V2075" t="s">
        <v>51</v>
      </c>
      <c r="W2075">
        <v>79</v>
      </c>
      <c r="X2075" s="102">
        <v>0.38194444444444442</v>
      </c>
      <c r="AB2075" s="77">
        <f t="shared" si="32"/>
        <v>310</v>
      </c>
    </row>
    <row r="2076" spans="1:28" x14ac:dyDescent="0.3">
      <c r="A2076" s="34">
        <v>43714</v>
      </c>
      <c r="B2076">
        <v>1159</v>
      </c>
      <c r="C2076" t="s">
        <v>1282</v>
      </c>
      <c r="D2076" t="s">
        <v>1283</v>
      </c>
      <c r="E2076">
        <v>38</v>
      </c>
      <c r="F2076" t="s">
        <v>1622</v>
      </c>
      <c r="G2076" t="s">
        <v>1465</v>
      </c>
      <c r="H2076" t="s">
        <v>1671</v>
      </c>
      <c r="I2076" s="102">
        <v>0.99930555555555556</v>
      </c>
      <c r="J2076" t="s">
        <v>1677</v>
      </c>
      <c r="K2076" s="102">
        <v>0.375</v>
      </c>
      <c r="L2076">
        <v>34</v>
      </c>
      <c r="M2076" t="s">
        <v>1288</v>
      </c>
      <c r="N2076" t="s">
        <v>1322</v>
      </c>
      <c r="O2076" s="102">
        <v>0.45833333333333331</v>
      </c>
      <c r="P2076" t="s">
        <v>1338</v>
      </c>
      <c r="Q2076" t="s">
        <v>51</v>
      </c>
      <c r="R2076" t="s">
        <v>1417</v>
      </c>
      <c r="S2076">
        <v>5</v>
      </c>
      <c r="T2076">
        <v>77</v>
      </c>
      <c r="U2076">
        <v>92</v>
      </c>
      <c r="V2076" t="s">
        <v>51</v>
      </c>
      <c r="W2076">
        <v>64</v>
      </c>
      <c r="X2076" s="102">
        <v>0.3888888888888889</v>
      </c>
      <c r="AB2076" s="77">
        <f t="shared" si="32"/>
        <v>340</v>
      </c>
    </row>
    <row r="2077" spans="1:28" x14ac:dyDescent="0.3">
      <c r="A2077" s="34">
        <v>43715</v>
      </c>
      <c r="B2077">
        <v>1159</v>
      </c>
      <c r="C2077" t="s">
        <v>1282</v>
      </c>
      <c r="D2077" t="s">
        <v>1283</v>
      </c>
      <c r="E2077">
        <v>38</v>
      </c>
      <c r="F2077" t="s">
        <v>1586</v>
      </c>
      <c r="G2077" t="s">
        <v>1465</v>
      </c>
      <c r="H2077" t="s">
        <v>1422</v>
      </c>
      <c r="I2077" s="102">
        <v>0.25</v>
      </c>
      <c r="J2077" t="s">
        <v>1723</v>
      </c>
      <c r="K2077" s="102">
        <v>0.66666666666666663</v>
      </c>
      <c r="L2077">
        <v>21</v>
      </c>
      <c r="M2077" t="s">
        <v>1296</v>
      </c>
      <c r="N2077" t="s">
        <v>1297</v>
      </c>
      <c r="O2077" s="102">
        <v>0.25694444444444448</v>
      </c>
      <c r="P2077" t="s">
        <v>1573</v>
      </c>
      <c r="Q2077">
        <v>0</v>
      </c>
      <c r="R2077" t="s">
        <v>1311</v>
      </c>
      <c r="S2077">
        <v>24</v>
      </c>
      <c r="T2077">
        <v>77</v>
      </c>
      <c r="U2077">
        <v>92</v>
      </c>
      <c r="V2077" t="s">
        <v>51</v>
      </c>
      <c r="W2077">
        <v>66</v>
      </c>
      <c r="X2077" s="102">
        <v>0.45833333333333331</v>
      </c>
      <c r="AB2077" s="77">
        <f t="shared" si="32"/>
        <v>210</v>
      </c>
    </row>
    <row r="2078" spans="1:28" x14ac:dyDescent="0.3">
      <c r="A2078" s="34">
        <v>43716</v>
      </c>
      <c r="B2078">
        <v>1159</v>
      </c>
      <c r="C2078" t="s">
        <v>1282</v>
      </c>
      <c r="D2078" t="s">
        <v>1283</v>
      </c>
      <c r="E2078">
        <v>38</v>
      </c>
      <c r="F2078" t="s">
        <v>1571</v>
      </c>
      <c r="G2078" t="s">
        <v>1308</v>
      </c>
      <c r="H2078" t="s">
        <v>1399</v>
      </c>
      <c r="I2078" t="s">
        <v>51</v>
      </c>
      <c r="J2078" t="s">
        <v>1726</v>
      </c>
      <c r="K2078" s="102">
        <v>0.61111111111111105</v>
      </c>
      <c r="L2078">
        <v>0</v>
      </c>
      <c r="M2078" t="s">
        <v>1288</v>
      </c>
      <c r="N2078" t="s">
        <v>1384</v>
      </c>
      <c r="O2078" s="102">
        <v>0.74305555555555547</v>
      </c>
      <c r="P2078" t="s">
        <v>1558</v>
      </c>
      <c r="Q2078">
        <v>0</v>
      </c>
      <c r="R2078" t="s">
        <v>1318</v>
      </c>
      <c r="S2078">
        <v>24</v>
      </c>
      <c r="T2078">
        <v>82</v>
      </c>
      <c r="U2078">
        <v>92</v>
      </c>
      <c r="V2078" t="s">
        <v>51</v>
      </c>
      <c r="W2078">
        <v>72</v>
      </c>
      <c r="X2078" s="102">
        <v>0.61805555555555558</v>
      </c>
      <c r="AB2078" s="77">
        <f t="shared" si="32"/>
        <v>0</v>
      </c>
    </row>
    <row r="2079" spans="1:28" x14ac:dyDescent="0.3">
      <c r="A2079" s="34">
        <v>43717</v>
      </c>
      <c r="B2079">
        <v>1159</v>
      </c>
      <c r="C2079" t="s">
        <v>1282</v>
      </c>
      <c r="D2079" t="s">
        <v>1283</v>
      </c>
      <c r="E2079">
        <v>38</v>
      </c>
      <c r="F2079" t="s">
        <v>1549</v>
      </c>
      <c r="G2079" t="s">
        <v>1783</v>
      </c>
      <c r="H2079" t="s">
        <v>1368</v>
      </c>
      <c r="I2079" s="102">
        <v>0.14583333333333334</v>
      </c>
      <c r="J2079" t="s">
        <v>1758</v>
      </c>
      <c r="K2079" s="102">
        <v>0.60416666666666663</v>
      </c>
      <c r="L2079">
        <v>32</v>
      </c>
      <c r="M2079" t="s">
        <v>1561</v>
      </c>
      <c r="N2079" t="s">
        <v>1550</v>
      </c>
      <c r="O2079" s="102">
        <v>0.82638888888888884</v>
      </c>
      <c r="P2079" t="s">
        <v>1393</v>
      </c>
      <c r="Q2079">
        <v>0</v>
      </c>
      <c r="R2079" t="s">
        <v>1299</v>
      </c>
      <c r="S2079" t="s">
        <v>51</v>
      </c>
      <c r="T2079">
        <v>82</v>
      </c>
      <c r="U2079">
        <v>92</v>
      </c>
      <c r="V2079" t="s">
        <v>51</v>
      </c>
      <c r="W2079">
        <v>72</v>
      </c>
      <c r="X2079" s="102">
        <v>0.50694444444444442</v>
      </c>
      <c r="AB2079" s="77">
        <f t="shared" si="32"/>
        <v>320</v>
      </c>
    </row>
    <row r="2080" spans="1:28" x14ac:dyDescent="0.3">
      <c r="A2080" s="34">
        <v>43718</v>
      </c>
      <c r="B2080">
        <v>1159</v>
      </c>
      <c r="C2080" t="s">
        <v>1282</v>
      </c>
      <c r="D2080" t="s">
        <v>1283</v>
      </c>
      <c r="E2080">
        <v>38</v>
      </c>
      <c r="F2080" t="s">
        <v>1287</v>
      </c>
      <c r="G2080" t="s">
        <v>1328</v>
      </c>
      <c r="H2080" t="s">
        <v>1292</v>
      </c>
      <c r="I2080" s="102">
        <v>0.125</v>
      </c>
      <c r="J2080" t="s">
        <v>1674</v>
      </c>
      <c r="K2080" s="102">
        <v>0.4513888888888889</v>
      </c>
      <c r="L2080">
        <v>32</v>
      </c>
      <c r="M2080" t="s">
        <v>1297</v>
      </c>
      <c r="N2080" t="s">
        <v>1781</v>
      </c>
      <c r="O2080" s="102">
        <v>0.47222222222222227</v>
      </c>
      <c r="P2080" t="s">
        <v>1420</v>
      </c>
      <c r="Q2080">
        <v>24</v>
      </c>
      <c r="R2080" t="s">
        <v>1778</v>
      </c>
      <c r="S2080" t="s">
        <v>51</v>
      </c>
      <c r="T2080">
        <v>90</v>
      </c>
      <c r="U2080">
        <v>92</v>
      </c>
      <c r="V2080" t="s">
        <v>51</v>
      </c>
      <c r="W2080">
        <v>78</v>
      </c>
      <c r="X2080" s="102">
        <v>0.43055555555555558</v>
      </c>
      <c r="AB2080" s="77">
        <f t="shared" si="32"/>
        <v>320</v>
      </c>
    </row>
    <row r="2081" spans="1:28" x14ac:dyDescent="0.3">
      <c r="A2081" s="34">
        <v>43719</v>
      </c>
      <c r="B2081">
        <v>1159</v>
      </c>
      <c r="C2081" t="s">
        <v>1282</v>
      </c>
      <c r="D2081" t="s">
        <v>1283</v>
      </c>
      <c r="E2081">
        <v>38</v>
      </c>
      <c r="F2081" t="s">
        <v>1622</v>
      </c>
      <c r="G2081" t="s">
        <v>1308</v>
      </c>
      <c r="H2081" t="s">
        <v>1574</v>
      </c>
      <c r="I2081" s="102">
        <v>0.99930555555555556</v>
      </c>
      <c r="J2081" t="s">
        <v>1726</v>
      </c>
      <c r="K2081" s="102">
        <v>0.57638888888888895</v>
      </c>
      <c r="L2081">
        <v>30</v>
      </c>
      <c r="M2081" t="s">
        <v>1358</v>
      </c>
      <c r="N2081" t="s">
        <v>1404</v>
      </c>
      <c r="O2081" s="102">
        <v>0.45833333333333331</v>
      </c>
      <c r="P2081" t="s">
        <v>1337</v>
      </c>
      <c r="Q2081" t="s">
        <v>51</v>
      </c>
      <c r="R2081" t="s">
        <v>1784</v>
      </c>
      <c r="S2081">
        <v>0</v>
      </c>
      <c r="T2081">
        <v>82</v>
      </c>
      <c r="U2081">
        <v>92</v>
      </c>
      <c r="V2081" t="s">
        <v>51</v>
      </c>
      <c r="W2081">
        <v>74</v>
      </c>
      <c r="X2081" s="102">
        <v>0.61111111111111105</v>
      </c>
      <c r="AB2081" s="77">
        <f t="shared" si="32"/>
        <v>300</v>
      </c>
    </row>
    <row r="2082" spans="1:28" x14ac:dyDescent="0.3">
      <c r="A2082" s="34">
        <v>43720</v>
      </c>
      <c r="B2082">
        <v>1159</v>
      </c>
      <c r="C2082" t="s">
        <v>1282</v>
      </c>
      <c r="D2082" t="s">
        <v>1283</v>
      </c>
      <c r="E2082">
        <v>38</v>
      </c>
      <c r="F2082" t="s">
        <v>1295</v>
      </c>
      <c r="G2082" t="s">
        <v>1308</v>
      </c>
      <c r="H2082" t="s">
        <v>1605</v>
      </c>
      <c r="I2082" s="102">
        <v>0.25</v>
      </c>
      <c r="J2082" t="s">
        <v>1753</v>
      </c>
      <c r="K2082" s="102">
        <v>0.44444444444444442</v>
      </c>
      <c r="L2082">
        <v>7</v>
      </c>
      <c r="M2082" t="s">
        <v>1289</v>
      </c>
      <c r="N2082" t="s">
        <v>1527</v>
      </c>
      <c r="O2082" s="102">
        <v>0.43055555555555558</v>
      </c>
      <c r="P2082" t="s">
        <v>1609</v>
      </c>
      <c r="Q2082">
        <v>10</v>
      </c>
      <c r="R2082" t="s">
        <v>1412</v>
      </c>
      <c r="S2082">
        <v>16</v>
      </c>
      <c r="T2082">
        <v>88</v>
      </c>
      <c r="U2082">
        <v>92</v>
      </c>
      <c r="V2082" t="s">
        <v>51</v>
      </c>
      <c r="W2082">
        <v>78</v>
      </c>
      <c r="X2082" s="102">
        <v>0.38194444444444442</v>
      </c>
      <c r="AB2082" s="77">
        <f t="shared" si="32"/>
        <v>70</v>
      </c>
    </row>
    <row r="2083" spans="1:28" x14ac:dyDescent="0.3">
      <c r="A2083" s="34">
        <v>43721</v>
      </c>
      <c r="B2083">
        <v>1159</v>
      </c>
      <c r="C2083" t="s">
        <v>1282</v>
      </c>
      <c r="D2083" t="s">
        <v>1283</v>
      </c>
      <c r="E2083">
        <v>38</v>
      </c>
      <c r="F2083" t="s">
        <v>1492</v>
      </c>
      <c r="G2083" t="s">
        <v>1308</v>
      </c>
      <c r="H2083" t="s">
        <v>1612</v>
      </c>
      <c r="I2083" s="102">
        <v>0.25</v>
      </c>
      <c r="J2083" t="s">
        <v>1751</v>
      </c>
      <c r="K2083" s="102">
        <v>0.61805555555555558</v>
      </c>
      <c r="L2083">
        <v>10</v>
      </c>
      <c r="M2083" t="s">
        <v>1288</v>
      </c>
      <c r="N2083" t="s">
        <v>1297</v>
      </c>
      <c r="O2083" s="102">
        <v>0.39583333333333331</v>
      </c>
      <c r="P2083" t="s">
        <v>1613</v>
      </c>
      <c r="Q2083">
        <v>0</v>
      </c>
      <c r="R2083" t="s">
        <v>1402</v>
      </c>
      <c r="S2083">
        <v>24</v>
      </c>
      <c r="T2083">
        <v>90</v>
      </c>
      <c r="U2083">
        <v>93</v>
      </c>
      <c r="V2083" t="s">
        <v>51</v>
      </c>
      <c r="W2083">
        <v>83</v>
      </c>
      <c r="X2083" t="s">
        <v>51</v>
      </c>
      <c r="AB2083" s="77">
        <f t="shared" si="32"/>
        <v>100</v>
      </c>
    </row>
    <row r="2084" spans="1:28" x14ac:dyDescent="0.3">
      <c r="A2084" s="34">
        <v>43722</v>
      </c>
      <c r="B2084">
        <v>1159</v>
      </c>
      <c r="C2084" t="s">
        <v>1282</v>
      </c>
      <c r="D2084" t="s">
        <v>1283</v>
      </c>
      <c r="E2084">
        <v>38</v>
      </c>
      <c r="F2084" t="s">
        <v>1758</v>
      </c>
      <c r="G2084" t="s">
        <v>1308</v>
      </c>
      <c r="H2084" t="s">
        <v>1622</v>
      </c>
      <c r="I2084" s="102">
        <v>0.19444444444444445</v>
      </c>
      <c r="J2084" t="s">
        <v>1743</v>
      </c>
      <c r="K2084" s="102">
        <v>0.61805555555555558</v>
      </c>
      <c r="L2084">
        <v>31</v>
      </c>
      <c r="M2084" t="s">
        <v>1358</v>
      </c>
      <c r="N2084" t="s">
        <v>1404</v>
      </c>
      <c r="O2084" s="102">
        <v>0.50694444444444442</v>
      </c>
      <c r="P2084" t="s">
        <v>1402</v>
      </c>
      <c r="Q2084">
        <v>0</v>
      </c>
      <c r="R2084" t="s">
        <v>1305</v>
      </c>
      <c r="S2084" t="s">
        <v>51</v>
      </c>
      <c r="T2084">
        <v>91</v>
      </c>
      <c r="U2084">
        <v>92</v>
      </c>
      <c r="V2084" t="s">
        <v>51</v>
      </c>
      <c r="W2084">
        <v>89</v>
      </c>
      <c r="X2084" t="s">
        <v>51</v>
      </c>
      <c r="AB2084" s="77">
        <f t="shared" si="32"/>
        <v>310</v>
      </c>
    </row>
    <row r="2085" spans="1:28" x14ac:dyDescent="0.3">
      <c r="A2085" s="34">
        <v>43723</v>
      </c>
      <c r="B2085">
        <v>1159</v>
      </c>
      <c r="C2085" t="s">
        <v>1282</v>
      </c>
      <c r="D2085" t="s">
        <v>1283</v>
      </c>
      <c r="E2085">
        <v>38</v>
      </c>
      <c r="F2085" t="s">
        <v>1507</v>
      </c>
      <c r="G2085" t="s">
        <v>1308</v>
      </c>
      <c r="H2085" t="s">
        <v>1686</v>
      </c>
      <c r="I2085" s="102">
        <v>0.15972222222222224</v>
      </c>
      <c r="J2085" t="s">
        <v>1365</v>
      </c>
      <c r="K2085" s="102">
        <v>0.60416666666666663</v>
      </c>
      <c r="L2085">
        <v>29</v>
      </c>
      <c r="M2085" t="s">
        <v>1335</v>
      </c>
      <c r="N2085" t="s">
        <v>1297</v>
      </c>
      <c r="O2085" s="102">
        <v>0.5</v>
      </c>
      <c r="P2085" t="s">
        <v>1558</v>
      </c>
      <c r="Q2085">
        <v>9</v>
      </c>
      <c r="R2085" t="s">
        <v>1312</v>
      </c>
      <c r="S2085">
        <v>18</v>
      </c>
      <c r="T2085">
        <v>91</v>
      </c>
      <c r="U2085">
        <v>93</v>
      </c>
      <c r="V2085" t="s">
        <v>51</v>
      </c>
      <c r="W2085">
        <v>90</v>
      </c>
      <c r="X2085" t="s">
        <v>51</v>
      </c>
      <c r="AB2085" s="77">
        <f t="shared" si="32"/>
        <v>290</v>
      </c>
    </row>
    <row r="2086" spans="1:28" x14ac:dyDescent="0.3">
      <c r="A2086" s="34">
        <v>43724</v>
      </c>
      <c r="B2086">
        <v>1159</v>
      </c>
      <c r="C2086" t="s">
        <v>1282</v>
      </c>
      <c r="D2086" t="s">
        <v>1283</v>
      </c>
      <c r="E2086">
        <v>38</v>
      </c>
      <c r="F2086" t="s">
        <v>1785</v>
      </c>
      <c r="G2086" t="s">
        <v>1308</v>
      </c>
      <c r="H2086" t="s">
        <v>1303</v>
      </c>
      <c r="I2086" s="102">
        <v>0.27777777777777779</v>
      </c>
      <c r="J2086" t="s">
        <v>1734</v>
      </c>
      <c r="K2086" s="102">
        <v>0.66666666666666663</v>
      </c>
      <c r="L2086">
        <v>32</v>
      </c>
      <c r="M2086" t="s">
        <v>1358</v>
      </c>
      <c r="N2086" t="s">
        <v>1289</v>
      </c>
      <c r="O2086" s="102">
        <v>0.45833333333333331</v>
      </c>
      <c r="P2086" t="s">
        <v>1675</v>
      </c>
      <c r="Q2086">
        <v>9</v>
      </c>
      <c r="R2086" t="s">
        <v>1660</v>
      </c>
      <c r="S2086" t="s">
        <v>51</v>
      </c>
      <c r="T2086">
        <v>91</v>
      </c>
      <c r="U2086">
        <v>92</v>
      </c>
      <c r="V2086" t="s">
        <v>51</v>
      </c>
      <c r="W2086">
        <v>88</v>
      </c>
      <c r="X2086" t="s">
        <v>51</v>
      </c>
      <c r="AB2086" s="77">
        <f t="shared" si="32"/>
        <v>320</v>
      </c>
    </row>
    <row r="2087" spans="1:28" x14ac:dyDescent="0.3">
      <c r="A2087" s="34">
        <v>43725</v>
      </c>
      <c r="B2087">
        <v>1159</v>
      </c>
      <c r="C2087" t="s">
        <v>1282</v>
      </c>
      <c r="D2087" t="s">
        <v>1283</v>
      </c>
      <c r="E2087">
        <v>38</v>
      </c>
      <c r="F2087" t="s">
        <v>1677</v>
      </c>
      <c r="G2087" t="s">
        <v>1465</v>
      </c>
      <c r="H2087" t="s">
        <v>1644</v>
      </c>
      <c r="I2087" s="102">
        <v>0.27083333333333331</v>
      </c>
      <c r="J2087" t="s">
        <v>1776</v>
      </c>
      <c r="K2087" s="102">
        <v>0.53472222222222221</v>
      </c>
      <c r="L2087">
        <v>29</v>
      </c>
      <c r="M2087" t="s">
        <v>1288</v>
      </c>
      <c r="N2087" t="s">
        <v>1297</v>
      </c>
      <c r="O2087" s="102">
        <v>0.83333333333333337</v>
      </c>
      <c r="P2087" t="s">
        <v>1707</v>
      </c>
      <c r="Q2087">
        <v>0</v>
      </c>
      <c r="R2087" t="s">
        <v>1306</v>
      </c>
      <c r="S2087">
        <v>17</v>
      </c>
      <c r="T2087">
        <v>91</v>
      </c>
      <c r="U2087">
        <v>92</v>
      </c>
      <c r="V2087" t="s">
        <v>51</v>
      </c>
      <c r="W2087">
        <v>89</v>
      </c>
      <c r="X2087" t="s">
        <v>51</v>
      </c>
      <c r="AB2087" s="77">
        <f t="shared" si="32"/>
        <v>290</v>
      </c>
    </row>
    <row r="2088" spans="1:28" x14ac:dyDescent="0.3">
      <c r="A2088" s="34">
        <v>43726</v>
      </c>
      <c r="B2088">
        <v>1159</v>
      </c>
      <c r="C2088" t="s">
        <v>1282</v>
      </c>
      <c r="D2088" t="s">
        <v>1283</v>
      </c>
      <c r="E2088">
        <v>38</v>
      </c>
      <c r="F2088" t="s">
        <v>1730</v>
      </c>
      <c r="G2088" t="s">
        <v>1308</v>
      </c>
      <c r="H2088" t="s">
        <v>1696</v>
      </c>
      <c r="I2088" s="102">
        <v>0.25</v>
      </c>
      <c r="J2088" t="s">
        <v>1365</v>
      </c>
      <c r="K2088" s="102">
        <v>0.54166666666666663</v>
      </c>
      <c r="L2088">
        <v>32</v>
      </c>
      <c r="M2088" t="s">
        <v>1288</v>
      </c>
      <c r="N2088" t="s">
        <v>1384</v>
      </c>
      <c r="O2088" s="102">
        <v>0.49305555555555558</v>
      </c>
      <c r="P2088" t="s">
        <v>1643</v>
      </c>
      <c r="Q2088">
        <v>22</v>
      </c>
      <c r="R2088" t="s">
        <v>1545</v>
      </c>
      <c r="S2088">
        <v>4</v>
      </c>
      <c r="T2088">
        <v>91</v>
      </c>
      <c r="U2088">
        <v>92</v>
      </c>
      <c r="V2088" t="s">
        <v>51</v>
      </c>
      <c r="W2088">
        <v>88</v>
      </c>
      <c r="X2088" t="s">
        <v>51</v>
      </c>
      <c r="AB2088" s="77">
        <f t="shared" si="32"/>
        <v>320</v>
      </c>
    </row>
    <row r="2089" spans="1:28" x14ac:dyDescent="0.3">
      <c r="A2089" s="34">
        <v>43727</v>
      </c>
      <c r="B2089">
        <v>1159</v>
      </c>
      <c r="C2089" t="s">
        <v>1282</v>
      </c>
      <c r="D2089" t="s">
        <v>1283</v>
      </c>
      <c r="E2089">
        <v>38</v>
      </c>
      <c r="F2089" t="s">
        <v>1623</v>
      </c>
      <c r="G2089" t="s">
        <v>1308</v>
      </c>
      <c r="H2089" t="s">
        <v>1403</v>
      </c>
      <c r="I2089" s="102">
        <v>0.25</v>
      </c>
      <c r="J2089" t="s">
        <v>1734</v>
      </c>
      <c r="K2089" s="102">
        <v>0.56944444444444442</v>
      </c>
      <c r="L2089">
        <v>7</v>
      </c>
      <c r="M2089" t="s">
        <v>1288</v>
      </c>
      <c r="N2089" t="s">
        <v>1289</v>
      </c>
      <c r="O2089" s="102">
        <v>0.61111111111111105</v>
      </c>
      <c r="P2089" t="s">
        <v>1786</v>
      </c>
      <c r="Q2089">
        <v>0</v>
      </c>
      <c r="R2089" t="s">
        <v>1299</v>
      </c>
      <c r="S2089">
        <v>24</v>
      </c>
      <c r="T2089">
        <v>87</v>
      </c>
      <c r="U2089">
        <v>92</v>
      </c>
      <c r="V2089" t="s">
        <v>51</v>
      </c>
      <c r="W2089">
        <v>79</v>
      </c>
      <c r="X2089" s="102">
        <v>0.63888888888888895</v>
      </c>
      <c r="AB2089" s="77">
        <f t="shared" si="32"/>
        <v>70</v>
      </c>
    </row>
    <row r="2090" spans="1:28" x14ac:dyDescent="0.3">
      <c r="A2090" s="34">
        <v>43728</v>
      </c>
      <c r="B2090">
        <v>1159</v>
      </c>
      <c r="C2090" t="s">
        <v>1282</v>
      </c>
      <c r="D2090" t="s">
        <v>1283</v>
      </c>
      <c r="E2090">
        <v>38</v>
      </c>
      <c r="F2090" t="s">
        <v>1741</v>
      </c>
      <c r="G2090" t="s">
        <v>1308</v>
      </c>
      <c r="H2090" t="s">
        <v>1399</v>
      </c>
      <c r="I2090" s="102">
        <v>0.25</v>
      </c>
      <c r="J2090" t="s">
        <v>1779</v>
      </c>
      <c r="K2090" s="102">
        <v>0.64583333333333337</v>
      </c>
      <c r="L2090">
        <v>29</v>
      </c>
      <c r="M2090" t="s">
        <v>1435</v>
      </c>
      <c r="N2090" t="s">
        <v>1341</v>
      </c>
      <c r="O2090" s="102">
        <v>0.80555555555555547</v>
      </c>
      <c r="P2090" t="s">
        <v>1787</v>
      </c>
      <c r="Q2090">
        <v>0</v>
      </c>
      <c r="R2090" t="s">
        <v>1788</v>
      </c>
      <c r="S2090">
        <v>18</v>
      </c>
      <c r="T2090">
        <v>87</v>
      </c>
      <c r="U2090">
        <v>93</v>
      </c>
      <c r="V2090" t="s">
        <v>51</v>
      </c>
      <c r="W2090">
        <v>74</v>
      </c>
      <c r="X2090" s="102">
        <v>0.64583333333333337</v>
      </c>
      <c r="AB2090" s="77">
        <f t="shared" si="32"/>
        <v>290</v>
      </c>
    </row>
    <row r="2091" spans="1:28" x14ac:dyDescent="0.3">
      <c r="A2091" s="34">
        <v>43729</v>
      </c>
      <c r="B2091">
        <v>1159</v>
      </c>
      <c r="C2091" t="s">
        <v>1282</v>
      </c>
      <c r="D2091" t="s">
        <v>1283</v>
      </c>
      <c r="E2091">
        <v>38</v>
      </c>
      <c r="F2091" t="s">
        <v>1763</v>
      </c>
      <c r="G2091" t="s">
        <v>1352</v>
      </c>
      <c r="H2091" t="s">
        <v>1704</v>
      </c>
      <c r="I2091" s="102">
        <v>0.95833333333333337</v>
      </c>
      <c r="J2091" t="s">
        <v>1679</v>
      </c>
      <c r="K2091" s="102">
        <v>0.70833333333333337</v>
      </c>
      <c r="L2091">
        <v>28</v>
      </c>
      <c r="M2091" t="s">
        <v>1431</v>
      </c>
      <c r="N2091" t="s">
        <v>1507</v>
      </c>
      <c r="O2091" s="102">
        <v>0.86805555555555547</v>
      </c>
      <c r="P2091" t="s">
        <v>1789</v>
      </c>
      <c r="Q2091">
        <v>0</v>
      </c>
      <c r="R2091" t="s">
        <v>1790</v>
      </c>
      <c r="S2091">
        <v>20</v>
      </c>
      <c r="T2091">
        <v>85</v>
      </c>
      <c r="U2091">
        <v>92</v>
      </c>
      <c r="V2091" t="s">
        <v>51</v>
      </c>
      <c r="W2091">
        <v>61</v>
      </c>
      <c r="X2091" s="102">
        <v>0.84027777777777779</v>
      </c>
      <c r="AB2091" s="77">
        <f t="shared" si="32"/>
        <v>280</v>
      </c>
    </row>
    <row r="2092" spans="1:28" x14ac:dyDescent="0.3">
      <c r="A2092" s="34">
        <v>43730</v>
      </c>
      <c r="B2092">
        <v>1159</v>
      </c>
      <c r="C2092" t="s">
        <v>1282</v>
      </c>
      <c r="D2092" t="s">
        <v>1283</v>
      </c>
      <c r="E2092">
        <v>38</v>
      </c>
      <c r="F2092" t="s">
        <v>1395</v>
      </c>
      <c r="G2092" t="s">
        <v>1469</v>
      </c>
      <c r="H2092" t="s">
        <v>1386</v>
      </c>
      <c r="I2092" s="102">
        <v>0.99930555555555556</v>
      </c>
      <c r="J2092" t="s">
        <v>1694</v>
      </c>
      <c r="K2092" s="102">
        <v>0.59722222222222221</v>
      </c>
      <c r="L2092">
        <v>32</v>
      </c>
      <c r="M2092" t="s">
        <v>1296</v>
      </c>
      <c r="N2092" t="s">
        <v>1404</v>
      </c>
      <c r="O2092" s="102">
        <v>2.7777777777777776E-2</v>
      </c>
      <c r="P2092" t="s">
        <v>1709</v>
      </c>
      <c r="Q2092">
        <v>23</v>
      </c>
      <c r="R2092" t="s">
        <v>1673</v>
      </c>
      <c r="S2092">
        <v>0</v>
      </c>
      <c r="T2092">
        <v>78</v>
      </c>
      <c r="U2092">
        <v>92</v>
      </c>
      <c r="V2092" t="s">
        <v>51</v>
      </c>
      <c r="W2092">
        <v>63</v>
      </c>
      <c r="X2092" s="102">
        <v>0.59027777777777779</v>
      </c>
      <c r="AB2092" s="77">
        <f t="shared" si="32"/>
        <v>320</v>
      </c>
    </row>
    <row r="2093" spans="1:28" x14ac:dyDescent="0.3">
      <c r="A2093" s="34">
        <v>43731</v>
      </c>
      <c r="B2093">
        <v>1159</v>
      </c>
      <c r="C2093" t="s">
        <v>1282</v>
      </c>
      <c r="D2093" t="s">
        <v>1283</v>
      </c>
      <c r="E2093">
        <v>38</v>
      </c>
      <c r="F2093" t="s">
        <v>1315</v>
      </c>
      <c r="G2093" t="s">
        <v>1628</v>
      </c>
      <c r="H2093" t="s">
        <v>1300</v>
      </c>
      <c r="I2093" s="102">
        <v>0.16666666666666666</v>
      </c>
      <c r="J2093" t="s">
        <v>1746</v>
      </c>
      <c r="K2093" s="102">
        <v>0.54166666666666663</v>
      </c>
      <c r="L2093">
        <v>17</v>
      </c>
      <c r="M2093" t="s">
        <v>1335</v>
      </c>
      <c r="N2093" t="s">
        <v>1391</v>
      </c>
      <c r="O2093" s="102">
        <v>0.9375</v>
      </c>
      <c r="P2093" t="s">
        <v>1663</v>
      </c>
      <c r="Q2093">
        <v>6</v>
      </c>
      <c r="R2093" t="s">
        <v>1791</v>
      </c>
      <c r="S2093">
        <v>24</v>
      </c>
      <c r="T2093">
        <v>87</v>
      </c>
      <c r="U2093">
        <v>92</v>
      </c>
      <c r="V2093" t="s">
        <v>51</v>
      </c>
      <c r="W2093">
        <v>79</v>
      </c>
      <c r="X2093" s="102">
        <v>0.4861111111111111</v>
      </c>
      <c r="AB2093" s="77">
        <f t="shared" si="32"/>
        <v>170</v>
      </c>
    </row>
    <row r="2094" spans="1:28" x14ac:dyDescent="0.3">
      <c r="A2094" s="34">
        <v>43732</v>
      </c>
      <c r="B2094">
        <v>1159</v>
      </c>
      <c r="C2094" t="s">
        <v>1282</v>
      </c>
      <c r="D2094" t="s">
        <v>1283</v>
      </c>
      <c r="E2094">
        <v>38</v>
      </c>
      <c r="F2094" t="s">
        <v>1722</v>
      </c>
      <c r="G2094" t="s">
        <v>1352</v>
      </c>
      <c r="H2094" t="s">
        <v>1549</v>
      </c>
      <c r="I2094" s="102">
        <v>0.99305555555555547</v>
      </c>
      <c r="J2094" t="s">
        <v>1550</v>
      </c>
      <c r="K2094" s="102">
        <v>0.125</v>
      </c>
      <c r="L2094">
        <v>31</v>
      </c>
      <c r="M2094" t="s">
        <v>1358</v>
      </c>
      <c r="N2094" t="s">
        <v>1497</v>
      </c>
      <c r="O2094" s="102">
        <v>0.3611111111111111</v>
      </c>
      <c r="P2094" t="s">
        <v>1745</v>
      </c>
      <c r="Q2094">
        <v>21</v>
      </c>
      <c r="R2094" t="s">
        <v>1792</v>
      </c>
      <c r="S2094">
        <v>2</v>
      </c>
      <c r="T2094">
        <v>89</v>
      </c>
      <c r="U2094">
        <v>92</v>
      </c>
      <c r="V2094" t="s">
        <v>51</v>
      </c>
      <c r="W2094">
        <v>78</v>
      </c>
      <c r="X2094" s="102">
        <v>0.125</v>
      </c>
      <c r="AB2094" s="77">
        <f t="shared" si="32"/>
        <v>310</v>
      </c>
    </row>
    <row r="2095" spans="1:28" x14ac:dyDescent="0.3">
      <c r="A2095" s="34">
        <v>43733</v>
      </c>
      <c r="B2095">
        <v>1159</v>
      </c>
      <c r="C2095" t="s">
        <v>1282</v>
      </c>
      <c r="D2095" t="s">
        <v>1283</v>
      </c>
      <c r="E2095">
        <v>38</v>
      </c>
      <c r="F2095" t="s">
        <v>1492</v>
      </c>
      <c r="G2095" t="s">
        <v>1308</v>
      </c>
      <c r="H2095" t="s">
        <v>1556</v>
      </c>
      <c r="I2095" s="102">
        <v>0.20138888888888887</v>
      </c>
      <c r="J2095" t="s">
        <v>1734</v>
      </c>
      <c r="K2095" s="102">
        <v>0.50694444444444442</v>
      </c>
      <c r="L2095">
        <v>28</v>
      </c>
      <c r="M2095" t="s">
        <v>1288</v>
      </c>
      <c r="N2095" t="s">
        <v>1327</v>
      </c>
      <c r="O2095" s="102">
        <v>0.47222222222222227</v>
      </c>
      <c r="P2095" t="s">
        <v>1312</v>
      </c>
      <c r="Q2095" t="s">
        <v>51</v>
      </c>
      <c r="R2095" t="s">
        <v>1370</v>
      </c>
      <c r="S2095">
        <v>3</v>
      </c>
      <c r="T2095">
        <v>83</v>
      </c>
      <c r="U2095">
        <v>92</v>
      </c>
      <c r="V2095" t="s">
        <v>51</v>
      </c>
      <c r="W2095">
        <v>66</v>
      </c>
      <c r="X2095" s="102">
        <v>0.40972222222222227</v>
      </c>
      <c r="AB2095" s="77">
        <f t="shared" si="32"/>
        <v>280</v>
      </c>
    </row>
    <row r="2096" spans="1:28" x14ac:dyDescent="0.3">
      <c r="A2096" s="34">
        <v>43734</v>
      </c>
      <c r="B2096">
        <v>1159</v>
      </c>
      <c r="C2096" t="s">
        <v>1282</v>
      </c>
      <c r="D2096" t="s">
        <v>1283</v>
      </c>
      <c r="E2096">
        <v>38</v>
      </c>
      <c r="F2096" t="s">
        <v>1696</v>
      </c>
      <c r="G2096" t="s">
        <v>1308</v>
      </c>
      <c r="H2096" t="s">
        <v>1597</v>
      </c>
      <c r="I2096" s="102">
        <v>0.2638888888888889</v>
      </c>
      <c r="J2096" t="s">
        <v>1665</v>
      </c>
      <c r="K2096" s="102">
        <v>0.63194444444444442</v>
      </c>
      <c r="L2096">
        <v>21</v>
      </c>
      <c r="M2096" t="s">
        <v>1326</v>
      </c>
      <c r="N2096" t="s">
        <v>1327</v>
      </c>
      <c r="O2096" s="102">
        <v>0.99930555555555556</v>
      </c>
      <c r="P2096" t="s">
        <v>1547</v>
      </c>
      <c r="Q2096">
        <v>22</v>
      </c>
      <c r="R2096" t="s">
        <v>1762</v>
      </c>
      <c r="S2096">
        <v>17</v>
      </c>
      <c r="T2096">
        <v>86</v>
      </c>
      <c r="U2096">
        <v>92</v>
      </c>
      <c r="V2096" t="s">
        <v>51</v>
      </c>
      <c r="W2096">
        <v>74</v>
      </c>
      <c r="X2096" s="102">
        <v>0.59722222222222221</v>
      </c>
      <c r="AB2096" s="77">
        <f t="shared" si="32"/>
        <v>210</v>
      </c>
    </row>
    <row r="2097" spans="1:28" x14ac:dyDescent="0.3">
      <c r="A2097" s="34">
        <v>43735</v>
      </c>
      <c r="B2097">
        <v>1159</v>
      </c>
      <c r="C2097" t="s">
        <v>1282</v>
      </c>
      <c r="D2097" t="s">
        <v>1283</v>
      </c>
      <c r="E2097">
        <v>38</v>
      </c>
      <c r="F2097" t="s">
        <v>1674</v>
      </c>
      <c r="G2097" t="s">
        <v>1431</v>
      </c>
      <c r="H2097" t="s">
        <v>1669</v>
      </c>
      <c r="I2097" s="102">
        <v>0.25</v>
      </c>
      <c r="J2097" t="s">
        <v>1763</v>
      </c>
      <c r="K2097" s="102">
        <v>0.52083333333333337</v>
      </c>
      <c r="L2097">
        <v>27</v>
      </c>
      <c r="M2097" t="s">
        <v>1288</v>
      </c>
      <c r="N2097" t="s">
        <v>1336</v>
      </c>
      <c r="O2097" s="102">
        <v>0.65277777777777779</v>
      </c>
      <c r="P2097" t="s">
        <v>1487</v>
      </c>
      <c r="Q2097">
        <v>24</v>
      </c>
      <c r="R2097" t="s">
        <v>1709</v>
      </c>
      <c r="S2097">
        <v>5</v>
      </c>
      <c r="T2097">
        <v>83</v>
      </c>
      <c r="U2097">
        <v>92</v>
      </c>
      <c r="V2097" t="s">
        <v>51</v>
      </c>
      <c r="W2097">
        <v>74</v>
      </c>
      <c r="X2097" s="102">
        <v>0.8125</v>
      </c>
      <c r="AB2097" s="77">
        <f t="shared" si="32"/>
        <v>270</v>
      </c>
    </row>
    <row r="2098" spans="1:28" x14ac:dyDescent="0.3">
      <c r="A2098" s="34">
        <v>43736</v>
      </c>
      <c r="B2098">
        <v>1159</v>
      </c>
      <c r="C2098" t="s">
        <v>1282</v>
      </c>
      <c r="D2098" t="s">
        <v>1283</v>
      </c>
      <c r="E2098">
        <v>38</v>
      </c>
      <c r="F2098" t="s">
        <v>1622</v>
      </c>
      <c r="G2098" t="s">
        <v>1465</v>
      </c>
      <c r="H2098" t="s">
        <v>1357</v>
      </c>
      <c r="I2098" s="102">
        <v>0.99930555555555556</v>
      </c>
      <c r="J2098" t="s">
        <v>1584</v>
      </c>
      <c r="K2098" s="102">
        <v>0.58333333333333337</v>
      </c>
      <c r="L2098">
        <v>7</v>
      </c>
      <c r="M2098" t="s">
        <v>1335</v>
      </c>
      <c r="N2098" t="s">
        <v>1404</v>
      </c>
      <c r="O2098" s="102">
        <v>0.63888888888888895</v>
      </c>
      <c r="P2098" t="s">
        <v>1503</v>
      </c>
      <c r="Q2098">
        <v>1</v>
      </c>
      <c r="R2098" t="s">
        <v>1480</v>
      </c>
      <c r="S2098">
        <v>23</v>
      </c>
      <c r="T2098">
        <v>88</v>
      </c>
      <c r="U2098">
        <v>93</v>
      </c>
      <c r="V2098" s="102">
        <v>0.29166666666666669</v>
      </c>
      <c r="W2098">
        <v>76</v>
      </c>
      <c r="X2098" s="102">
        <v>0.58333333333333337</v>
      </c>
      <c r="AB2098" s="77">
        <f t="shared" si="32"/>
        <v>70</v>
      </c>
    </row>
    <row r="2099" spans="1:28" x14ac:dyDescent="0.3">
      <c r="A2099" s="34">
        <v>43737</v>
      </c>
      <c r="B2099">
        <v>1159</v>
      </c>
      <c r="C2099" t="s">
        <v>1282</v>
      </c>
      <c r="D2099" t="s">
        <v>1283</v>
      </c>
      <c r="E2099">
        <v>38</v>
      </c>
      <c r="F2099" t="s">
        <v>1785</v>
      </c>
      <c r="G2099" t="s">
        <v>1469</v>
      </c>
      <c r="H2099" t="s">
        <v>1523</v>
      </c>
      <c r="I2099" t="s">
        <v>51</v>
      </c>
      <c r="J2099" t="s">
        <v>1793</v>
      </c>
      <c r="K2099" t="s">
        <v>51</v>
      </c>
      <c r="L2099">
        <v>1</v>
      </c>
      <c r="M2099" t="s">
        <v>1301</v>
      </c>
      <c r="N2099" t="s">
        <v>1351</v>
      </c>
      <c r="O2099" s="102">
        <v>0.74305555555555547</v>
      </c>
      <c r="P2099" t="s">
        <v>1312</v>
      </c>
      <c r="Q2099">
        <v>21</v>
      </c>
      <c r="R2099" t="s">
        <v>1680</v>
      </c>
      <c r="S2099">
        <v>6</v>
      </c>
      <c r="T2099">
        <v>80</v>
      </c>
      <c r="U2099">
        <v>92</v>
      </c>
      <c r="V2099" t="s">
        <v>51</v>
      </c>
      <c r="W2099">
        <v>44</v>
      </c>
      <c r="X2099" s="102">
        <v>0.49305555555555558</v>
      </c>
      <c r="AB2099" s="77">
        <f t="shared" si="32"/>
        <v>10</v>
      </c>
    </row>
    <row r="2100" spans="1:28" x14ac:dyDescent="0.3">
      <c r="A2100" s="34">
        <v>43738</v>
      </c>
      <c r="B2100">
        <v>1159</v>
      </c>
      <c r="C2100" t="s">
        <v>1282</v>
      </c>
      <c r="D2100" t="s">
        <v>1283</v>
      </c>
      <c r="E2100">
        <v>38</v>
      </c>
      <c r="F2100" t="s">
        <v>1400</v>
      </c>
      <c r="G2100" t="s">
        <v>1308</v>
      </c>
      <c r="H2100" t="s">
        <v>1651</v>
      </c>
      <c r="I2100" s="102">
        <v>0.27083333333333331</v>
      </c>
      <c r="J2100" t="s">
        <v>1701</v>
      </c>
      <c r="K2100" s="102">
        <v>0.68055555555555547</v>
      </c>
      <c r="L2100">
        <v>8</v>
      </c>
      <c r="M2100" t="s">
        <v>1288</v>
      </c>
      <c r="N2100" t="s">
        <v>1327</v>
      </c>
      <c r="O2100" s="102">
        <v>0.61805555555555558</v>
      </c>
      <c r="P2100" t="s">
        <v>1479</v>
      </c>
      <c r="Q2100">
        <v>0</v>
      </c>
      <c r="R2100" t="s">
        <v>1714</v>
      </c>
      <c r="S2100">
        <v>24</v>
      </c>
      <c r="T2100">
        <v>87</v>
      </c>
      <c r="U2100">
        <v>92</v>
      </c>
      <c r="V2100" t="s">
        <v>51</v>
      </c>
      <c r="W2100">
        <v>76</v>
      </c>
      <c r="X2100" s="102">
        <v>0.57638888888888895</v>
      </c>
      <c r="AB2100" s="77">
        <f t="shared" si="32"/>
        <v>80</v>
      </c>
    </row>
    <row r="2101" spans="1:28" x14ac:dyDescent="0.3">
      <c r="A2101" s="34">
        <v>43739</v>
      </c>
      <c r="B2101">
        <v>1159</v>
      </c>
      <c r="C2101" t="s">
        <v>1282</v>
      </c>
      <c r="D2101" t="s">
        <v>1283</v>
      </c>
      <c r="E2101">
        <v>38</v>
      </c>
      <c r="F2101" t="s">
        <v>1746</v>
      </c>
      <c r="G2101" t="s">
        <v>1308</v>
      </c>
      <c r="H2101" t="s">
        <v>1686</v>
      </c>
      <c r="I2101" s="102">
        <v>0.97916666666666663</v>
      </c>
      <c r="J2101" t="s">
        <v>1743</v>
      </c>
      <c r="K2101" s="102">
        <v>0.4375</v>
      </c>
      <c r="L2101">
        <v>29</v>
      </c>
      <c r="M2101" t="s">
        <v>1391</v>
      </c>
      <c r="N2101" t="s">
        <v>1399</v>
      </c>
      <c r="O2101" s="102">
        <v>0.80555555555555547</v>
      </c>
      <c r="P2101" t="s">
        <v>1370</v>
      </c>
      <c r="Q2101">
        <v>23</v>
      </c>
      <c r="R2101" t="s">
        <v>1548</v>
      </c>
      <c r="S2101">
        <v>2</v>
      </c>
      <c r="T2101">
        <v>86</v>
      </c>
      <c r="U2101">
        <v>92</v>
      </c>
      <c r="V2101" t="s">
        <v>51</v>
      </c>
      <c r="W2101">
        <v>74</v>
      </c>
      <c r="X2101" t="s">
        <v>51</v>
      </c>
      <c r="AB2101" s="77">
        <f t="shared" si="32"/>
        <v>290</v>
      </c>
    </row>
    <row r="2102" spans="1:28" x14ac:dyDescent="0.3">
      <c r="A2102" s="34">
        <v>43740</v>
      </c>
      <c r="B2102">
        <v>1159</v>
      </c>
      <c r="C2102" t="s">
        <v>1282</v>
      </c>
      <c r="D2102" t="s">
        <v>1283</v>
      </c>
      <c r="E2102">
        <v>38</v>
      </c>
      <c r="F2102" t="s">
        <v>1656</v>
      </c>
      <c r="G2102" t="s">
        <v>1308</v>
      </c>
      <c r="H2102" t="s">
        <v>1295</v>
      </c>
      <c r="I2102" s="102">
        <v>0.25</v>
      </c>
      <c r="J2102" t="s">
        <v>1753</v>
      </c>
      <c r="K2102" s="102">
        <v>0.4375</v>
      </c>
      <c r="L2102">
        <v>31</v>
      </c>
      <c r="M2102" t="s">
        <v>1289</v>
      </c>
      <c r="N2102" t="s">
        <v>1502</v>
      </c>
      <c r="O2102" s="102">
        <v>0.1875</v>
      </c>
      <c r="P2102" t="s">
        <v>1311</v>
      </c>
      <c r="Q2102">
        <v>20</v>
      </c>
      <c r="R2102" t="s">
        <v>1596</v>
      </c>
      <c r="S2102" t="s">
        <v>51</v>
      </c>
      <c r="T2102">
        <v>86</v>
      </c>
      <c r="U2102">
        <v>92</v>
      </c>
      <c r="V2102" t="s">
        <v>51</v>
      </c>
      <c r="W2102">
        <v>66</v>
      </c>
      <c r="X2102" s="102">
        <v>0.10416666666666667</v>
      </c>
      <c r="AB2102" s="77">
        <f t="shared" si="32"/>
        <v>310</v>
      </c>
    </row>
    <row r="2103" spans="1:28" x14ac:dyDescent="0.3">
      <c r="A2103" s="34">
        <v>43741</v>
      </c>
      <c r="B2103">
        <v>1159</v>
      </c>
      <c r="C2103" t="s">
        <v>1282</v>
      </c>
      <c r="D2103" t="s">
        <v>1283</v>
      </c>
      <c r="E2103">
        <v>38</v>
      </c>
      <c r="F2103" t="s">
        <v>1315</v>
      </c>
      <c r="G2103" t="s">
        <v>1431</v>
      </c>
      <c r="H2103" t="s">
        <v>1313</v>
      </c>
      <c r="I2103" s="102">
        <v>0.25</v>
      </c>
      <c r="J2103" t="s">
        <v>1584</v>
      </c>
      <c r="K2103" s="102">
        <v>0.64583333333333337</v>
      </c>
      <c r="L2103">
        <v>0</v>
      </c>
      <c r="M2103" t="s">
        <v>1296</v>
      </c>
      <c r="N2103" t="s">
        <v>1391</v>
      </c>
      <c r="O2103" s="102">
        <v>0.4513888888888889</v>
      </c>
      <c r="P2103" t="s">
        <v>1290</v>
      </c>
      <c r="Q2103">
        <v>0</v>
      </c>
      <c r="R2103" t="s">
        <v>1525</v>
      </c>
      <c r="S2103">
        <v>24</v>
      </c>
      <c r="T2103">
        <v>80</v>
      </c>
      <c r="U2103">
        <v>92</v>
      </c>
      <c r="V2103" t="s">
        <v>51</v>
      </c>
      <c r="W2103">
        <v>66</v>
      </c>
      <c r="X2103" s="102">
        <v>0.40972222222222227</v>
      </c>
      <c r="AB2103" s="77">
        <f t="shared" si="32"/>
        <v>0</v>
      </c>
    </row>
    <row r="2104" spans="1:28" x14ac:dyDescent="0.3">
      <c r="A2104" s="34">
        <v>43742</v>
      </c>
      <c r="B2104">
        <v>1159</v>
      </c>
      <c r="C2104" t="s">
        <v>1282</v>
      </c>
      <c r="D2104" t="s">
        <v>1283</v>
      </c>
      <c r="E2104">
        <v>38</v>
      </c>
      <c r="F2104" t="s">
        <v>1599</v>
      </c>
      <c r="G2104" t="s">
        <v>1396</v>
      </c>
      <c r="H2104" t="s">
        <v>1536</v>
      </c>
      <c r="I2104" t="s">
        <v>51</v>
      </c>
      <c r="J2104" t="s">
        <v>1722</v>
      </c>
      <c r="K2104" s="102">
        <v>0.1111111111111111</v>
      </c>
      <c r="L2104">
        <v>0</v>
      </c>
      <c r="M2104" t="s">
        <v>1431</v>
      </c>
      <c r="N2104" t="s">
        <v>1348</v>
      </c>
      <c r="O2104" s="102">
        <v>0.15972222222222224</v>
      </c>
      <c r="P2104" t="s">
        <v>1393</v>
      </c>
      <c r="Q2104">
        <v>10</v>
      </c>
      <c r="R2104" t="s">
        <v>1663</v>
      </c>
      <c r="S2104">
        <v>2</v>
      </c>
      <c r="T2104">
        <v>92</v>
      </c>
      <c r="U2104">
        <v>93</v>
      </c>
      <c r="V2104" t="s">
        <v>51</v>
      </c>
      <c r="W2104">
        <v>81</v>
      </c>
      <c r="X2104" s="102">
        <v>0</v>
      </c>
      <c r="AB2104" s="77">
        <f t="shared" si="32"/>
        <v>0</v>
      </c>
    </row>
    <row r="2105" spans="1:28" x14ac:dyDescent="0.3">
      <c r="A2105" s="34">
        <v>43743</v>
      </c>
      <c r="B2105">
        <v>1159</v>
      </c>
      <c r="C2105" t="s">
        <v>1282</v>
      </c>
      <c r="D2105" t="s">
        <v>1283</v>
      </c>
      <c r="E2105">
        <v>38</v>
      </c>
      <c r="F2105" t="s">
        <v>1622</v>
      </c>
      <c r="G2105" t="s">
        <v>1308</v>
      </c>
      <c r="H2105" t="s">
        <v>1490</v>
      </c>
      <c r="I2105" s="102">
        <v>0.28472222222222221</v>
      </c>
      <c r="J2105" t="s">
        <v>1758</v>
      </c>
      <c r="K2105" s="102">
        <v>0.4861111111111111</v>
      </c>
      <c r="L2105">
        <v>17</v>
      </c>
      <c r="M2105" t="s">
        <v>1288</v>
      </c>
      <c r="N2105" t="s">
        <v>1301</v>
      </c>
      <c r="O2105" s="102">
        <v>0.77083333333333337</v>
      </c>
      <c r="P2105" t="s">
        <v>1662</v>
      </c>
      <c r="Q2105">
        <v>21</v>
      </c>
      <c r="R2105" t="s">
        <v>1477</v>
      </c>
      <c r="S2105" t="s">
        <v>51</v>
      </c>
      <c r="T2105">
        <v>88</v>
      </c>
      <c r="U2105">
        <v>92</v>
      </c>
      <c r="V2105" t="s">
        <v>51</v>
      </c>
      <c r="W2105">
        <v>80</v>
      </c>
      <c r="X2105" s="102">
        <v>0.44444444444444442</v>
      </c>
      <c r="AB2105" s="77">
        <f t="shared" si="32"/>
        <v>170</v>
      </c>
    </row>
    <row r="2106" spans="1:28" x14ac:dyDescent="0.3">
      <c r="A2106" s="34">
        <v>43744</v>
      </c>
      <c r="B2106">
        <v>1159</v>
      </c>
      <c r="C2106" t="s">
        <v>1282</v>
      </c>
      <c r="D2106" t="s">
        <v>1283</v>
      </c>
      <c r="E2106">
        <v>38</v>
      </c>
      <c r="F2106" t="s">
        <v>1599</v>
      </c>
      <c r="G2106" t="s">
        <v>1469</v>
      </c>
      <c r="H2106" t="s">
        <v>1651</v>
      </c>
      <c r="I2106" s="102">
        <v>0.1111111111111111</v>
      </c>
      <c r="J2106" t="s">
        <v>1758</v>
      </c>
      <c r="K2106" s="102">
        <v>0.54861111111111105</v>
      </c>
      <c r="L2106">
        <v>26</v>
      </c>
      <c r="M2106" t="s">
        <v>1435</v>
      </c>
      <c r="N2106" t="s">
        <v>1351</v>
      </c>
      <c r="O2106" s="102">
        <v>0.35416666666666669</v>
      </c>
      <c r="P2106" t="s">
        <v>1692</v>
      </c>
      <c r="Q2106">
        <v>19</v>
      </c>
      <c r="R2106" t="s">
        <v>1353</v>
      </c>
      <c r="S2106">
        <v>3</v>
      </c>
      <c r="T2106">
        <v>87</v>
      </c>
      <c r="U2106">
        <v>93</v>
      </c>
      <c r="V2106" t="s">
        <v>51</v>
      </c>
      <c r="W2106">
        <v>83</v>
      </c>
      <c r="X2106" s="102">
        <v>0.69444444444444453</v>
      </c>
      <c r="AB2106" s="77">
        <f t="shared" si="32"/>
        <v>260</v>
      </c>
    </row>
    <row r="2107" spans="1:28" x14ac:dyDescent="0.3">
      <c r="A2107" s="34">
        <v>43745</v>
      </c>
      <c r="B2107">
        <v>1159</v>
      </c>
      <c r="C2107" t="s">
        <v>1282</v>
      </c>
      <c r="D2107" t="s">
        <v>1283</v>
      </c>
      <c r="E2107">
        <v>38</v>
      </c>
      <c r="F2107" t="s">
        <v>1303</v>
      </c>
      <c r="G2107" t="s">
        <v>1308</v>
      </c>
      <c r="H2107" t="s">
        <v>1368</v>
      </c>
      <c r="I2107" s="102">
        <v>0.28472222222222221</v>
      </c>
      <c r="J2107" t="s">
        <v>1584</v>
      </c>
      <c r="K2107" s="102">
        <v>0.6875</v>
      </c>
      <c r="L2107">
        <v>20</v>
      </c>
      <c r="M2107" t="s">
        <v>1335</v>
      </c>
      <c r="N2107" t="s">
        <v>1561</v>
      </c>
      <c r="O2107" s="102">
        <v>0.88888888888888884</v>
      </c>
      <c r="P2107" t="s">
        <v>1487</v>
      </c>
      <c r="Q2107">
        <v>0</v>
      </c>
      <c r="R2107" t="s">
        <v>1547</v>
      </c>
      <c r="S2107" t="s">
        <v>51</v>
      </c>
      <c r="T2107">
        <v>86</v>
      </c>
      <c r="U2107">
        <v>92</v>
      </c>
      <c r="V2107" t="s">
        <v>51</v>
      </c>
      <c r="W2107">
        <v>71</v>
      </c>
      <c r="X2107" s="102">
        <v>0.40972222222222227</v>
      </c>
      <c r="AB2107" s="77">
        <f t="shared" si="32"/>
        <v>200</v>
      </c>
    </row>
    <row r="2108" spans="1:28" x14ac:dyDescent="0.3">
      <c r="A2108" s="34">
        <v>43746</v>
      </c>
      <c r="B2108">
        <v>1159</v>
      </c>
      <c r="C2108" t="s">
        <v>1282</v>
      </c>
      <c r="D2108" t="s">
        <v>1283</v>
      </c>
      <c r="E2108">
        <v>38</v>
      </c>
      <c r="F2108" t="s">
        <v>1677</v>
      </c>
      <c r="G2108" t="s">
        <v>1415</v>
      </c>
      <c r="H2108" t="s">
        <v>1637</v>
      </c>
      <c r="I2108" s="102">
        <v>0.95138888888888884</v>
      </c>
      <c r="J2108" t="s">
        <v>1794</v>
      </c>
      <c r="K2108" s="102">
        <v>0.47222222222222227</v>
      </c>
      <c r="L2108">
        <v>31</v>
      </c>
      <c r="M2108" t="s">
        <v>1310</v>
      </c>
      <c r="N2108" t="s">
        <v>1544</v>
      </c>
      <c r="O2108" s="102">
        <v>0.53472222222222221</v>
      </c>
      <c r="P2108" t="s">
        <v>1543</v>
      </c>
      <c r="Q2108">
        <v>22</v>
      </c>
      <c r="R2108" t="s">
        <v>1778</v>
      </c>
      <c r="S2108">
        <v>12</v>
      </c>
      <c r="T2108">
        <v>88</v>
      </c>
      <c r="U2108">
        <v>93</v>
      </c>
      <c r="V2108" t="s">
        <v>51</v>
      </c>
      <c r="W2108">
        <v>64</v>
      </c>
      <c r="X2108" s="102">
        <v>0.47222222222222227</v>
      </c>
      <c r="AB2108" s="77">
        <f t="shared" si="32"/>
        <v>310</v>
      </c>
    </row>
    <row r="2109" spans="1:28" x14ac:dyDescent="0.3">
      <c r="A2109" s="34">
        <v>43747</v>
      </c>
      <c r="B2109">
        <v>1159</v>
      </c>
      <c r="C2109" t="s">
        <v>1282</v>
      </c>
      <c r="D2109" t="s">
        <v>1283</v>
      </c>
      <c r="E2109">
        <v>38</v>
      </c>
      <c r="F2109" t="s">
        <v>1549</v>
      </c>
      <c r="G2109" t="s">
        <v>1308</v>
      </c>
      <c r="H2109" t="s">
        <v>1307</v>
      </c>
      <c r="I2109" s="102">
        <v>0.99305555555555547</v>
      </c>
      <c r="J2109" t="s">
        <v>1516</v>
      </c>
      <c r="K2109" s="102">
        <v>0.49305555555555558</v>
      </c>
      <c r="L2109">
        <v>31</v>
      </c>
      <c r="M2109" t="s">
        <v>1340</v>
      </c>
      <c r="N2109" t="s">
        <v>1284</v>
      </c>
      <c r="O2109" s="102">
        <v>0.41666666666666669</v>
      </c>
      <c r="P2109" t="s">
        <v>1569</v>
      </c>
      <c r="Q2109" t="s">
        <v>51</v>
      </c>
      <c r="R2109" t="s">
        <v>1517</v>
      </c>
      <c r="S2109">
        <v>0</v>
      </c>
      <c r="T2109">
        <v>73</v>
      </c>
      <c r="U2109">
        <v>93</v>
      </c>
      <c r="V2109" t="s">
        <v>51</v>
      </c>
      <c r="W2109">
        <v>62</v>
      </c>
      <c r="X2109" t="s">
        <v>51</v>
      </c>
      <c r="AB2109" s="77">
        <f t="shared" si="32"/>
        <v>310</v>
      </c>
    </row>
    <row r="2110" spans="1:28" x14ac:dyDescent="0.3">
      <c r="A2110" s="34">
        <v>43748</v>
      </c>
      <c r="B2110">
        <v>1159</v>
      </c>
      <c r="C2110" t="s">
        <v>1282</v>
      </c>
      <c r="D2110" t="s">
        <v>1283</v>
      </c>
      <c r="E2110">
        <v>38</v>
      </c>
      <c r="F2110" t="s">
        <v>1334</v>
      </c>
      <c r="G2110" t="s">
        <v>1308</v>
      </c>
      <c r="H2110" t="s">
        <v>1354</v>
      </c>
      <c r="I2110" s="102">
        <v>0.27777777777777779</v>
      </c>
      <c r="J2110" t="s">
        <v>1591</v>
      </c>
      <c r="K2110" s="102">
        <v>0.61805555555555558</v>
      </c>
      <c r="L2110">
        <v>0</v>
      </c>
      <c r="M2110" t="s">
        <v>1326</v>
      </c>
      <c r="N2110" t="s">
        <v>1384</v>
      </c>
      <c r="O2110" s="102">
        <v>0.69444444444444453</v>
      </c>
      <c r="P2110" t="s">
        <v>1692</v>
      </c>
      <c r="Q2110">
        <v>9</v>
      </c>
      <c r="R2110" t="s">
        <v>1713</v>
      </c>
      <c r="S2110">
        <v>24</v>
      </c>
      <c r="T2110">
        <v>84</v>
      </c>
      <c r="U2110">
        <v>92</v>
      </c>
      <c r="V2110" t="s">
        <v>51</v>
      </c>
      <c r="W2110">
        <v>72</v>
      </c>
      <c r="X2110" s="102">
        <v>0.61111111111111105</v>
      </c>
      <c r="AB2110" s="77">
        <f t="shared" si="32"/>
        <v>0</v>
      </c>
    </row>
    <row r="2111" spans="1:28" x14ac:dyDescent="0.3">
      <c r="A2111" s="34">
        <v>43749</v>
      </c>
      <c r="B2111">
        <v>1159</v>
      </c>
      <c r="C2111" t="s">
        <v>1282</v>
      </c>
      <c r="D2111" t="s">
        <v>1283</v>
      </c>
      <c r="E2111">
        <v>38</v>
      </c>
      <c r="F2111" t="s">
        <v>1661</v>
      </c>
      <c r="G2111" t="s">
        <v>1308</v>
      </c>
      <c r="H2111" t="s">
        <v>1506</v>
      </c>
      <c r="I2111" s="102">
        <v>0.24305555555555555</v>
      </c>
      <c r="J2111" t="s">
        <v>1723</v>
      </c>
      <c r="K2111" s="102">
        <v>0.54861111111111105</v>
      </c>
      <c r="L2111">
        <v>32</v>
      </c>
      <c r="M2111" t="s">
        <v>1435</v>
      </c>
      <c r="N2111" t="s">
        <v>1289</v>
      </c>
      <c r="O2111" s="102">
        <v>0.59027777777777779</v>
      </c>
      <c r="P2111" t="s">
        <v>1713</v>
      </c>
      <c r="Q2111">
        <v>0</v>
      </c>
      <c r="R2111" t="s">
        <v>1795</v>
      </c>
      <c r="S2111">
        <v>23</v>
      </c>
      <c r="T2111">
        <v>89</v>
      </c>
      <c r="U2111">
        <v>92</v>
      </c>
      <c r="V2111" t="s">
        <v>51</v>
      </c>
      <c r="W2111">
        <v>77</v>
      </c>
      <c r="X2111" s="102">
        <v>0.39583333333333331</v>
      </c>
      <c r="AB2111" s="77">
        <f t="shared" si="32"/>
        <v>320</v>
      </c>
    </row>
    <row r="2112" spans="1:28" x14ac:dyDescent="0.3">
      <c r="A2112" s="34">
        <v>43750</v>
      </c>
      <c r="B2112">
        <v>1159</v>
      </c>
      <c r="C2112" t="s">
        <v>1282</v>
      </c>
      <c r="D2112" t="s">
        <v>1283</v>
      </c>
      <c r="E2112">
        <v>38</v>
      </c>
      <c r="F2112" t="s">
        <v>1563</v>
      </c>
      <c r="G2112" t="s">
        <v>1308</v>
      </c>
      <c r="H2112" t="s">
        <v>1287</v>
      </c>
      <c r="I2112" s="102">
        <v>4.8611111111111112E-2</v>
      </c>
      <c r="J2112" t="s">
        <v>1746</v>
      </c>
      <c r="K2112" s="102">
        <v>0.54166666666666663</v>
      </c>
      <c r="L2112">
        <v>8</v>
      </c>
      <c r="M2112" t="s">
        <v>1431</v>
      </c>
      <c r="N2112" t="s">
        <v>1289</v>
      </c>
      <c r="O2112" s="102">
        <v>0.88194444444444453</v>
      </c>
      <c r="P2112" t="s">
        <v>1518</v>
      </c>
      <c r="Q2112">
        <v>0</v>
      </c>
      <c r="R2112" t="s">
        <v>1636</v>
      </c>
      <c r="S2112">
        <v>23</v>
      </c>
      <c r="T2112">
        <v>90</v>
      </c>
      <c r="U2112">
        <v>92</v>
      </c>
      <c r="V2112" t="s">
        <v>51</v>
      </c>
      <c r="W2112">
        <v>88</v>
      </c>
      <c r="X2112" t="s">
        <v>51</v>
      </c>
      <c r="AB2112" s="77">
        <f t="shared" si="32"/>
        <v>80</v>
      </c>
    </row>
    <row r="2113" spans="1:28" x14ac:dyDescent="0.3">
      <c r="A2113" s="34">
        <v>43751</v>
      </c>
      <c r="B2113">
        <v>1159</v>
      </c>
      <c r="C2113" t="s">
        <v>1282</v>
      </c>
      <c r="D2113" t="s">
        <v>1283</v>
      </c>
      <c r="E2113">
        <v>38</v>
      </c>
      <c r="F2113" t="s">
        <v>1677</v>
      </c>
      <c r="G2113" t="s">
        <v>1308</v>
      </c>
      <c r="H2113" t="s">
        <v>1583</v>
      </c>
      <c r="I2113" s="102">
        <v>0.18055555555555555</v>
      </c>
      <c r="J2113" t="s">
        <v>1732</v>
      </c>
      <c r="K2113" s="102">
        <v>0.41666666666666669</v>
      </c>
      <c r="L2113">
        <v>29</v>
      </c>
      <c r="M2113" t="s">
        <v>1326</v>
      </c>
      <c r="N2113" t="s">
        <v>1319</v>
      </c>
      <c r="O2113" s="102">
        <v>0.51388888888888895</v>
      </c>
      <c r="P2113" t="s">
        <v>1796</v>
      </c>
      <c r="Q2113">
        <v>13</v>
      </c>
      <c r="R2113" t="s">
        <v>1797</v>
      </c>
      <c r="S2113">
        <v>3</v>
      </c>
      <c r="T2113">
        <v>79</v>
      </c>
      <c r="U2113">
        <v>92</v>
      </c>
      <c r="V2113" t="s">
        <v>51</v>
      </c>
      <c r="W2113">
        <v>47</v>
      </c>
      <c r="X2113" s="102">
        <v>0.41666666666666669</v>
      </c>
      <c r="AB2113" s="77">
        <f t="shared" si="32"/>
        <v>290</v>
      </c>
    </row>
    <row r="2114" spans="1:28" x14ac:dyDescent="0.3">
      <c r="A2114" s="34">
        <v>43752</v>
      </c>
      <c r="B2114">
        <v>1159</v>
      </c>
      <c r="C2114" t="s">
        <v>1282</v>
      </c>
      <c r="D2114" t="s">
        <v>1283</v>
      </c>
      <c r="E2114">
        <v>38</v>
      </c>
      <c r="F2114" t="s">
        <v>1617</v>
      </c>
      <c r="G2114" t="s">
        <v>1484</v>
      </c>
      <c r="H2114" t="s">
        <v>1292</v>
      </c>
      <c r="I2114" s="102">
        <v>0.69444444444444453</v>
      </c>
      <c r="J2114" t="s">
        <v>1722</v>
      </c>
      <c r="K2114" s="102">
        <v>0.57638888888888895</v>
      </c>
      <c r="L2114">
        <v>28</v>
      </c>
      <c r="M2114" t="s">
        <v>1288</v>
      </c>
      <c r="N2114" t="s">
        <v>1536</v>
      </c>
      <c r="O2114" s="102">
        <v>0.13194444444444445</v>
      </c>
      <c r="P2114" t="s">
        <v>1720</v>
      </c>
      <c r="Q2114">
        <v>23</v>
      </c>
      <c r="R2114" t="s">
        <v>1798</v>
      </c>
      <c r="S2114">
        <v>1</v>
      </c>
      <c r="T2114">
        <v>84</v>
      </c>
      <c r="U2114">
        <v>92</v>
      </c>
      <c r="V2114" t="s">
        <v>51</v>
      </c>
      <c r="W2114">
        <v>60</v>
      </c>
      <c r="X2114" t="s">
        <v>51</v>
      </c>
      <c r="AB2114" s="77">
        <f t="shared" si="32"/>
        <v>280</v>
      </c>
    </row>
    <row r="2115" spans="1:28" x14ac:dyDescent="0.3">
      <c r="A2115" s="34">
        <v>43753</v>
      </c>
      <c r="B2115">
        <v>1159</v>
      </c>
      <c r="C2115" t="s">
        <v>1282</v>
      </c>
      <c r="D2115" t="s">
        <v>1283</v>
      </c>
      <c r="E2115">
        <v>38</v>
      </c>
      <c r="F2115" t="s">
        <v>1661</v>
      </c>
      <c r="G2115" t="s">
        <v>1465</v>
      </c>
      <c r="H2115" t="s">
        <v>1354</v>
      </c>
      <c r="I2115" s="102">
        <v>0.33333333333333331</v>
      </c>
      <c r="J2115" t="s">
        <v>1730</v>
      </c>
      <c r="K2115" s="102">
        <v>0.4513888888888889</v>
      </c>
      <c r="L2115">
        <v>24</v>
      </c>
      <c r="M2115" t="s">
        <v>1335</v>
      </c>
      <c r="N2115" t="s">
        <v>1359</v>
      </c>
      <c r="O2115" s="102">
        <v>0.95138888888888884</v>
      </c>
      <c r="P2115" t="s">
        <v>1684</v>
      </c>
      <c r="Q2115" t="s">
        <v>51</v>
      </c>
      <c r="R2115" t="s">
        <v>1714</v>
      </c>
      <c r="S2115">
        <v>24</v>
      </c>
      <c r="T2115">
        <v>68</v>
      </c>
      <c r="U2115">
        <v>82</v>
      </c>
      <c r="V2115" s="102">
        <v>0.34027777777777773</v>
      </c>
      <c r="W2115">
        <v>46</v>
      </c>
      <c r="X2115" s="102">
        <v>0.47916666666666669</v>
      </c>
      <c r="AB2115" s="77">
        <f t="shared" ref="AB2115:AB2178" si="33">L2115*$AE$17</f>
        <v>240</v>
      </c>
    </row>
    <row r="2116" spans="1:28" x14ac:dyDescent="0.3">
      <c r="A2116" s="34">
        <v>43754</v>
      </c>
      <c r="B2116">
        <v>1159</v>
      </c>
      <c r="C2116" t="s">
        <v>1282</v>
      </c>
      <c r="D2116" t="s">
        <v>1283</v>
      </c>
      <c r="E2116">
        <v>38</v>
      </c>
      <c r="F2116" t="s">
        <v>1550</v>
      </c>
      <c r="G2116" t="s">
        <v>1561</v>
      </c>
      <c r="H2116" t="s">
        <v>1502</v>
      </c>
      <c r="I2116" s="102">
        <v>0.34722222222222227</v>
      </c>
      <c r="J2116" t="s">
        <v>1799</v>
      </c>
      <c r="K2116" s="102">
        <v>0.49305555555555558</v>
      </c>
      <c r="L2116">
        <v>27</v>
      </c>
      <c r="M2116" t="s">
        <v>1431</v>
      </c>
      <c r="N2116" t="s">
        <v>1286</v>
      </c>
      <c r="O2116" s="102">
        <v>0.97916666666666663</v>
      </c>
      <c r="P2116" t="s">
        <v>1699</v>
      </c>
      <c r="Q2116">
        <v>9</v>
      </c>
      <c r="R2116" t="s">
        <v>1593</v>
      </c>
      <c r="S2116">
        <v>15</v>
      </c>
      <c r="T2116">
        <v>69</v>
      </c>
      <c r="U2116">
        <v>91</v>
      </c>
      <c r="V2116" t="s">
        <v>51</v>
      </c>
      <c r="W2116">
        <v>46</v>
      </c>
      <c r="X2116" s="102">
        <v>0.4861111111111111</v>
      </c>
      <c r="AB2116" s="77">
        <f t="shared" si="33"/>
        <v>270</v>
      </c>
    </row>
    <row r="2117" spans="1:28" x14ac:dyDescent="0.3">
      <c r="A2117" s="34">
        <v>43755</v>
      </c>
      <c r="B2117">
        <v>1159</v>
      </c>
      <c r="C2117" t="s">
        <v>1282</v>
      </c>
      <c r="D2117" t="s">
        <v>1283</v>
      </c>
      <c r="E2117">
        <v>38</v>
      </c>
      <c r="F2117" t="s">
        <v>1571</v>
      </c>
      <c r="G2117" t="s">
        <v>1800</v>
      </c>
      <c r="H2117" t="s">
        <v>1586</v>
      </c>
      <c r="I2117" s="102">
        <v>0.99930555555555556</v>
      </c>
      <c r="J2117" t="s">
        <v>1588</v>
      </c>
      <c r="K2117" s="102">
        <v>0.40972222222222227</v>
      </c>
      <c r="L2117">
        <v>31</v>
      </c>
      <c r="M2117" t="s">
        <v>1435</v>
      </c>
      <c r="N2117" t="s">
        <v>1336</v>
      </c>
      <c r="O2117" s="102">
        <v>0.5</v>
      </c>
      <c r="P2117" t="s">
        <v>1712</v>
      </c>
      <c r="Q2117">
        <v>21</v>
      </c>
      <c r="R2117" t="s">
        <v>1757</v>
      </c>
      <c r="S2117">
        <v>3</v>
      </c>
      <c r="T2117">
        <v>90</v>
      </c>
      <c r="U2117">
        <v>92</v>
      </c>
      <c r="V2117" t="s">
        <v>51</v>
      </c>
      <c r="W2117">
        <v>85</v>
      </c>
      <c r="X2117" s="102">
        <v>0.67361111111111116</v>
      </c>
      <c r="AB2117" s="77">
        <f t="shared" si="33"/>
        <v>310</v>
      </c>
    </row>
    <row r="2118" spans="1:28" x14ac:dyDescent="0.3">
      <c r="A2118" s="34">
        <v>43756</v>
      </c>
      <c r="B2118">
        <v>1159</v>
      </c>
      <c r="C2118" t="s">
        <v>1282</v>
      </c>
      <c r="D2118" t="s">
        <v>1283</v>
      </c>
      <c r="E2118">
        <v>38</v>
      </c>
      <c r="F2118" t="s">
        <v>1303</v>
      </c>
      <c r="G2118" t="s">
        <v>1710</v>
      </c>
      <c r="H2118" t="s">
        <v>1478</v>
      </c>
      <c r="I2118" s="102">
        <v>0.99305555555555547</v>
      </c>
      <c r="J2118" t="s">
        <v>1588</v>
      </c>
      <c r="K2118" s="102">
        <v>0.4513888888888889</v>
      </c>
      <c r="L2118">
        <v>4</v>
      </c>
      <c r="M2118" t="s">
        <v>1288</v>
      </c>
      <c r="N2118" t="s">
        <v>1286</v>
      </c>
      <c r="O2118" s="102">
        <v>0.61111111111111105</v>
      </c>
      <c r="P2118" t="s">
        <v>1291</v>
      </c>
      <c r="Q2118" t="s">
        <v>51</v>
      </c>
      <c r="R2118" t="s">
        <v>1801</v>
      </c>
      <c r="S2118">
        <v>24</v>
      </c>
      <c r="T2118">
        <v>80</v>
      </c>
      <c r="U2118">
        <v>92</v>
      </c>
      <c r="V2118" t="s">
        <v>51</v>
      </c>
      <c r="W2118">
        <v>68</v>
      </c>
      <c r="X2118" s="102">
        <v>0.47222222222222227</v>
      </c>
      <c r="AB2118" s="77">
        <f t="shared" si="33"/>
        <v>40</v>
      </c>
    </row>
    <row r="2119" spans="1:28" x14ac:dyDescent="0.3">
      <c r="A2119" s="34">
        <v>43757</v>
      </c>
      <c r="B2119">
        <v>1159</v>
      </c>
      <c r="C2119" t="s">
        <v>1282</v>
      </c>
      <c r="D2119" t="s">
        <v>1283</v>
      </c>
      <c r="E2119">
        <v>38</v>
      </c>
      <c r="F2119" t="s">
        <v>1300</v>
      </c>
      <c r="G2119" t="s">
        <v>1802</v>
      </c>
      <c r="H2119" t="s">
        <v>1304</v>
      </c>
      <c r="I2119" s="102">
        <v>0.95833333333333337</v>
      </c>
      <c r="J2119" t="s">
        <v>1617</v>
      </c>
      <c r="K2119" s="102">
        <v>0.39583333333333331</v>
      </c>
      <c r="L2119">
        <v>0</v>
      </c>
      <c r="M2119" t="s">
        <v>1335</v>
      </c>
      <c r="N2119" t="s">
        <v>1348</v>
      </c>
      <c r="O2119" t="s">
        <v>51</v>
      </c>
      <c r="P2119" t="s">
        <v>1801</v>
      </c>
      <c r="Q2119">
        <v>0</v>
      </c>
      <c r="R2119" t="s">
        <v>1803</v>
      </c>
      <c r="S2119">
        <v>16</v>
      </c>
      <c r="T2119">
        <v>92</v>
      </c>
      <c r="U2119">
        <v>93</v>
      </c>
      <c r="V2119" t="s">
        <v>51</v>
      </c>
      <c r="W2119">
        <v>91</v>
      </c>
      <c r="X2119" t="s">
        <v>51</v>
      </c>
      <c r="AB2119" s="77">
        <f t="shared" si="33"/>
        <v>0</v>
      </c>
    </row>
    <row r="2120" spans="1:28" x14ac:dyDescent="0.3">
      <c r="A2120" s="34">
        <v>43758</v>
      </c>
      <c r="B2120">
        <v>1159</v>
      </c>
      <c r="C2120" t="s">
        <v>1282</v>
      </c>
      <c r="D2120" t="s">
        <v>1283</v>
      </c>
      <c r="E2120">
        <v>38</v>
      </c>
      <c r="F2120" t="s">
        <v>1605</v>
      </c>
      <c r="G2120" t="s">
        <v>1656</v>
      </c>
      <c r="H2120" t="s">
        <v>1336</v>
      </c>
      <c r="I2120" s="102">
        <v>0.34722222222222227</v>
      </c>
      <c r="J2120" t="s">
        <v>1538</v>
      </c>
      <c r="K2120" s="102">
        <v>3.4722222222222224E-2</v>
      </c>
      <c r="L2120">
        <v>2</v>
      </c>
      <c r="M2120" t="s">
        <v>1431</v>
      </c>
      <c r="N2120" t="s">
        <v>1368</v>
      </c>
      <c r="O2120" s="102">
        <v>0.11805555555555557</v>
      </c>
      <c r="P2120" t="s">
        <v>1602</v>
      </c>
      <c r="Q2120" t="s">
        <v>51</v>
      </c>
      <c r="R2120" t="s">
        <v>1648</v>
      </c>
      <c r="S2120">
        <v>1</v>
      </c>
      <c r="T2120">
        <v>91</v>
      </c>
      <c r="U2120">
        <v>93</v>
      </c>
      <c r="V2120" s="102">
        <v>0</v>
      </c>
      <c r="W2120">
        <v>88</v>
      </c>
      <c r="X2120" t="s">
        <v>51</v>
      </c>
      <c r="AB2120" s="77">
        <f t="shared" si="33"/>
        <v>20</v>
      </c>
    </row>
    <row r="2121" spans="1:28" x14ac:dyDescent="0.3">
      <c r="A2121" s="34">
        <v>43759</v>
      </c>
      <c r="B2121">
        <v>1159</v>
      </c>
      <c r="C2121" t="s">
        <v>1282</v>
      </c>
      <c r="D2121" t="s">
        <v>1283</v>
      </c>
      <c r="E2121">
        <v>38</v>
      </c>
      <c r="F2121" t="s">
        <v>1544</v>
      </c>
      <c r="G2121" t="s">
        <v>1308</v>
      </c>
      <c r="H2121" t="s">
        <v>1440</v>
      </c>
      <c r="I2121" s="102">
        <v>0.99930555555555556</v>
      </c>
      <c r="J2121" t="s">
        <v>1303</v>
      </c>
      <c r="K2121" s="102">
        <v>0.49305555555555558</v>
      </c>
      <c r="L2121">
        <v>29</v>
      </c>
      <c r="M2121" t="s">
        <v>1296</v>
      </c>
      <c r="N2121" t="s">
        <v>1316</v>
      </c>
      <c r="O2121" s="102">
        <v>0.39583333333333331</v>
      </c>
      <c r="P2121" t="s">
        <v>1662</v>
      </c>
      <c r="Q2121">
        <v>22</v>
      </c>
      <c r="R2121" t="s">
        <v>1602</v>
      </c>
      <c r="S2121">
        <v>0</v>
      </c>
      <c r="T2121">
        <v>83</v>
      </c>
      <c r="U2121">
        <v>92</v>
      </c>
      <c r="V2121" t="s">
        <v>51</v>
      </c>
      <c r="W2121">
        <v>72</v>
      </c>
      <c r="X2121" t="s">
        <v>51</v>
      </c>
      <c r="AB2121" s="77">
        <f t="shared" si="33"/>
        <v>290</v>
      </c>
    </row>
    <row r="2122" spans="1:28" x14ac:dyDescent="0.3">
      <c r="A2122" s="34">
        <v>43760</v>
      </c>
      <c r="B2122">
        <v>1159</v>
      </c>
      <c r="C2122" t="s">
        <v>1282</v>
      </c>
      <c r="D2122" t="s">
        <v>1283</v>
      </c>
      <c r="E2122">
        <v>38</v>
      </c>
      <c r="F2122" t="s">
        <v>1302</v>
      </c>
      <c r="G2122" t="s">
        <v>1804</v>
      </c>
      <c r="H2122" t="s">
        <v>1348</v>
      </c>
      <c r="I2122" s="102">
        <v>0.16666666666666666</v>
      </c>
      <c r="J2122" t="s">
        <v>1490</v>
      </c>
      <c r="K2122" s="102">
        <v>0.47916666666666669</v>
      </c>
      <c r="L2122">
        <v>28</v>
      </c>
      <c r="M2122" t="s">
        <v>1296</v>
      </c>
      <c r="N2122" t="s">
        <v>1384</v>
      </c>
      <c r="O2122" s="102">
        <v>0.9375</v>
      </c>
      <c r="P2122" t="s">
        <v>1641</v>
      </c>
      <c r="Q2122">
        <v>8</v>
      </c>
      <c r="R2122" t="s">
        <v>1770</v>
      </c>
      <c r="S2122">
        <v>24</v>
      </c>
      <c r="T2122">
        <v>91</v>
      </c>
      <c r="U2122">
        <v>92</v>
      </c>
      <c r="V2122" t="s">
        <v>51</v>
      </c>
      <c r="W2122">
        <v>81</v>
      </c>
      <c r="X2122" s="102">
        <v>0.47222222222222227</v>
      </c>
      <c r="AB2122" s="77">
        <f t="shared" si="33"/>
        <v>280</v>
      </c>
    </row>
    <row r="2123" spans="1:28" x14ac:dyDescent="0.3">
      <c r="A2123" s="34">
        <v>43761</v>
      </c>
      <c r="B2123">
        <v>1159</v>
      </c>
      <c r="C2123" t="s">
        <v>1282</v>
      </c>
      <c r="D2123" t="s">
        <v>1283</v>
      </c>
      <c r="E2123">
        <v>38</v>
      </c>
      <c r="F2123" t="s">
        <v>1346</v>
      </c>
      <c r="G2123" t="s">
        <v>1805</v>
      </c>
      <c r="H2123" t="s">
        <v>1341</v>
      </c>
      <c r="I2123" s="102">
        <v>0.95138888888888884</v>
      </c>
      <c r="J2123" t="s">
        <v>1530</v>
      </c>
      <c r="K2123" s="102">
        <v>0.33333333333333331</v>
      </c>
      <c r="L2123">
        <v>31</v>
      </c>
      <c r="M2123" t="s">
        <v>1501</v>
      </c>
      <c r="N2123" t="s">
        <v>1751</v>
      </c>
      <c r="O2123" s="102">
        <v>0.1388888888888889</v>
      </c>
      <c r="P2123" t="s">
        <v>1717</v>
      </c>
      <c r="Q2123">
        <v>0</v>
      </c>
      <c r="R2123" t="s">
        <v>1670</v>
      </c>
      <c r="S2123">
        <v>13</v>
      </c>
      <c r="T2123">
        <v>90</v>
      </c>
      <c r="U2123">
        <v>93</v>
      </c>
      <c r="V2123" t="s">
        <v>51</v>
      </c>
      <c r="W2123">
        <v>75</v>
      </c>
      <c r="X2123" s="102">
        <v>0.91666666666666663</v>
      </c>
      <c r="AB2123" s="77">
        <f t="shared" si="33"/>
        <v>310</v>
      </c>
    </row>
    <row r="2124" spans="1:28" x14ac:dyDescent="0.3">
      <c r="A2124" s="34">
        <v>43762</v>
      </c>
      <c r="B2124">
        <v>1159</v>
      </c>
      <c r="C2124" t="s">
        <v>1282</v>
      </c>
      <c r="D2124" t="s">
        <v>1283</v>
      </c>
      <c r="E2124">
        <v>38</v>
      </c>
      <c r="F2124" t="s">
        <v>1661</v>
      </c>
      <c r="G2124" t="s">
        <v>1358</v>
      </c>
      <c r="H2124" t="s">
        <v>1506</v>
      </c>
      <c r="I2124" s="102">
        <v>0.20138888888888887</v>
      </c>
      <c r="J2124" t="s">
        <v>1723</v>
      </c>
      <c r="K2124" s="102">
        <v>0.50694444444444442</v>
      </c>
      <c r="L2124">
        <v>31</v>
      </c>
      <c r="M2124" t="s">
        <v>1301</v>
      </c>
      <c r="N2124" t="s">
        <v>1497</v>
      </c>
      <c r="O2124" s="102">
        <v>0.54861111111111105</v>
      </c>
      <c r="P2124" t="s">
        <v>1511</v>
      </c>
      <c r="Q2124">
        <v>22</v>
      </c>
      <c r="R2124" t="s">
        <v>1768</v>
      </c>
      <c r="S2124">
        <v>0</v>
      </c>
      <c r="T2124">
        <v>83</v>
      </c>
      <c r="U2124">
        <v>93</v>
      </c>
      <c r="V2124" s="102">
        <v>0.99305555555555547</v>
      </c>
      <c r="W2124">
        <v>73</v>
      </c>
      <c r="X2124" s="102">
        <v>0.10416666666666667</v>
      </c>
      <c r="AB2124" s="77">
        <f t="shared" si="33"/>
        <v>310</v>
      </c>
    </row>
    <row r="2125" spans="1:28" x14ac:dyDescent="0.3">
      <c r="A2125" s="34">
        <v>43763</v>
      </c>
      <c r="B2125">
        <v>1159</v>
      </c>
      <c r="C2125" t="s">
        <v>1282</v>
      </c>
      <c r="D2125" t="s">
        <v>1283</v>
      </c>
      <c r="E2125">
        <v>38</v>
      </c>
      <c r="F2125" t="s">
        <v>1394</v>
      </c>
      <c r="G2125" t="s">
        <v>1465</v>
      </c>
      <c r="H2125" t="s">
        <v>1483</v>
      </c>
      <c r="I2125" s="102">
        <v>0.29166666666666669</v>
      </c>
      <c r="J2125" t="s">
        <v>1741</v>
      </c>
      <c r="K2125" s="102">
        <v>0.59722222222222221</v>
      </c>
      <c r="L2125">
        <v>29</v>
      </c>
      <c r="M2125" t="s">
        <v>1435</v>
      </c>
      <c r="N2125" t="s">
        <v>1327</v>
      </c>
      <c r="O2125" s="102">
        <v>0.58333333333333337</v>
      </c>
      <c r="P2125" t="s">
        <v>1511</v>
      </c>
      <c r="Q2125">
        <v>9</v>
      </c>
      <c r="R2125" t="s">
        <v>1370</v>
      </c>
      <c r="S2125">
        <v>24</v>
      </c>
      <c r="T2125">
        <v>90</v>
      </c>
      <c r="U2125">
        <v>93</v>
      </c>
      <c r="V2125" t="s">
        <v>51</v>
      </c>
      <c r="W2125">
        <v>85</v>
      </c>
      <c r="X2125" s="102">
        <v>0.4236111111111111</v>
      </c>
      <c r="AB2125" s="77">
        <f t="shared" si="33"/>
        <v>290</v>
      </c>
    </row>
    <row r="2126" spans="1:28" x14ac:dyDescent="0.3">
      <c r="A2126" s="34">
        <v>43764</v>
      </c>
      <c r="B2126">
        <v>1159</v>
      </c>
      <c r="C2126" t="s">
        <v>1282</v>
      </c>
      <c r="D2126" t="s">
        <v>1283</v>
      </c>
      <c r="E2126">
        <v>38</v>
      </c>
      <c r="F2126" t="s">
        <v>1597</v>
      </c>
      <c r="G2126" t="s">
        <v>1308</v>
      </c>
      <c r="H2126" t="s">
        <v>1496</v>
      </c>
      <c r="I2126" s="102">
        <v>0.17361111111111113</v>
      </c>
      <c r="J2126" t="s">
        <v>1748</v>
      </c>
      <c r="K2126" s="102">
        <v>0.52083333333333337</v>
      </c>
      <c r="L2126">
        <v>29</v>
      </c>
      <c r="M2126" t="s">
        <v>1288</v>
      </c>
      <c r="N2126" t="s">
        <v>1297</v>
      </c>
      <c r="O2126" s="102">
        <v>0.59027777777777779</v>
      </c>
      <c r="P2126" t="s">
        <v>1762</v>
      </c>
      <c r="Q2126">
        <v>24</v>
      </c>
      <c r="R2126" t="s">
        <v>1806</v>
      </c>
      <c r="S2126">
        <v>6</v>
      </c>
      <c r="T2126">
        <v>66</v>
      </c>
      <c r="U2126">
        <v>93</v>
      </c>
      <c r="V2126" t="s">
        <v>51</v>
      </c>
      <c r="W2126">
        <v>50</v>
      </c>
      <c r="X2126" s="102">
        <v>0.50694444444444442</v>
      </c>
      <c r="AB2126" s="77">
        <f t="shared" si="33"/>
        <v>290</v>
      </c>
    </row>
    <row r="2127" spans="1:28" x14ac:dyDescent="0.3">
      <c r="A2127" s="34">
        <v>43765</v>
      </c>
      <c r="B2127">
        <v>1159</v>
      </c>
      <c r="C2127" t="s">
        <v>1282</v>
      </c>
      <c r="D2127" t="s">
        <v>1283</v>
      </c>
      <c r="E2127">
        <v>38</v>
      </c>
      <c r="F2127" t="s">
        <v>1729</v>
      </c>
      <c r="G2127" t="s">
        <v>1308</v>
      </c>
      <c r="H2127" t="s">
        <v>1521</v>
      </c>
      <c r="I2127" s="102">
        <v>2.7777777777777776E-2</v>
      </c>
      <c r="J2127" t="s">
        <v>1719</v>
      </c>
      <c r="K2127" s="102">
        <v>0.4861111111111111</v>
      </c>
      <c r="L2127">
        <v>22</v>
      </c>
      <c r="M2127" t="s">
        <v>1288</v>
      </c>
      <c r="N2127" t="s">
        <v>1289</v>
      </c>
      <c r="O2127" s="102">
        <v>0.15972222222222224</v>
      </c>
      <c r="P2127" t="s">
        <v>1663</v>
      </c>
      <c r="Q2127" t="s">
        <v>51</v>
      </c>
      <c r="R2127" t="s">
        <v>1755</v>
      </c>
      <c r="S2127" t="s">
        <v>51</v>
      </c>
      <c r="T2127">
        <v>74</v>
      </c>
      <c r="U2127">
        <v>91</v>
      </c>
      <c r="V2127" s="102">
        <v>6.9444444444444441E-3</v>
      </c>
      <c r="W2127">
        <v>59</v>
      </c>
      <c r="X2127" s="102">
        <v>0.5</v>
      </c>
      <c r="AB2127" s="77">
        <f t="shared" si="33"/>
        <v>220</v>
      </c>
    </row>
    <row r="2128" spans="1:28" x14ac:dyDescent="0.3">
      <c r="A2128" s="34">
        <v>43766</v>
      </c>
      <c r="B2128">
        <v>1159</v>
      </c>
      <c r="C2128" t="s">
        <v>1282</v>
      </c>
      <c r="D2128" t="s">
        <v>1283</v>
      </c>
      <c r="E2128">
        <v>38</v>
      </c>
      <c r="F2128" t="s">
        <v>1622</v>
      </c>
      <c r="G2128" t="s">
        <v>1308</v>
      </c>
      <c r="H2128" t="s">
        <v>1346</v>
      </c>
      <c r="I2128" s="102">
        <v>0.99930555555555556</v>
      </c>
      <c r="J2128" t="s">
        <v>1584</v>
      </c>
      <c r="K2128" s="102">
        <v>0.4236111111111111</v>
      </c>
      <c r="L2128">
        <v>29</v>
      </c>
      <c r="M2128" t="s">
        <v>1288</v>
      </c>
      <c r="N2128" t="s">
        <v>1297</v>
      </c>
      <c r="O2128" s="102">
        <v>0.61111111111111105</v>
      </c>
      <c r="P2128" t="s">
        <v>1480</v>
      </c>
      <c r="Q2128">
        <v>2</v>
      </c>
      <c r="R2128" t="s">
        <v>1515</v>
      </c>
      <c r="S2128">
        <v>14</v>
      </c>
      <c r="T2128">
        <v>86</v>
      </c>
      <c r="U2128">
        <v>92</v>
      </c>
      <c r="V2128" t="s">
        <v>51</v>
      </c>
      <c r="W2128">
        <v>65</v>
      </c>
      <c r="X2128" s="102">
        <v>0.45833333333333331</v>
      </c>
      <c r="AB2128" s="77">
        <f t="shared" si="33"/>
        <v>290</v>
      </c>
    </row>
    <row r="2129" spans="1:28" x14ac:dyDescent="0.3">
      <c r="A2129" s="34">
        <v>43767</v>
      </c>
      <c r="B2129">
        <v>1159</v>
      </c>
      <c r="C2129" t="s">
        <v>1282</v>
      </c>
      <c r="D2129" t="s">
        <v>1283</v>
      </c>
      <c r="E2129">
        <v>38</v>
      </c>
      <c r="F2129" t="s">
        <v>1622</v>
      </c>
      <c r="G2129" t="s">
        <v>1308</v>
      </c>
      <c r="H2129" t="s">
        <v>1544</v>
      </c>
      <c r="I2129" s="102">
        <v>0.125</v>
      </c>
      <c r="J2129" t="s">
        <v>1766</v>
      </c>
      <c r="K2129" s="102">
        <v>0.47916666666666669</v>
      </c>
      <c r="L2129">
        <v>27</v>
      </c>
      <c r="M2129" t="s">
        <v>1625</v>
      </c>
      <c r="N2129" t="s">
        <v>1359</v>
      </c>
      <c r="O2129" s="102">
        <v>0.2986111111111111</v>
      </c>
      <c r="P2129" t="s">
        <v>1707</v>
      </c>
      <c r="Q2129" t="s">
        <v>51</v>
      </c>
      <c r="R2129" t="s">
        <v>1518</v>
      </c>
      <c r="S2129">
        <v>3</v>
      </c>
      <c r="T2129">
        <v>86</v>
      </c>
      <c r="U2129">
        <v>92</v>
      </c>
      <c r="V2129" t="s">
        <v>51</v>
      </c>
      <c r="W2129">
        <v>71</v>
      </c>
      <c r="X2129" s="102">
        <v>0.51388888888888895</v>
      </c>
      <c r="AB2129" s="77">
        <f t="shared" si="33"/>
        <v>270</v>
      </c>
    </row>
    <row r="2130" spans="1:28" x14ac:dyDescent="0.3">
      <c r="A2130" s="34">
        <v>43768</v>
      </c>
      <c r="B2130">
        <v>1159</v>
      </c>
      <c r="C2130" t="s">
        <v>1282</v>
      </c>
      <c r="D2130" t="s">
        <v>1283</v>
      </c>
      <c r="E2130">
        <v>38</v>
      </c>
      <c r="F2130" t="s">
        <v>1599</v>
      </c>
      <c r="G2130" t="s">
        <v>1470</v>
      </c>
      <c r="H2130" t="s">
        <v>1556</v>
      </c>
      <c r="I2130" s="102">
        <v>0.15277777777777776</v>
      </c>
      <c r="J2130" t="s">
        <v>1742</v>
      </c>
      <c r="K2130" s="102">
        <v>0.56944444444444442</v>
      </c>
      <c r="L2130">
        <v>28</v>
      </c>
      <c r="M2130" t="s">
        <v>1326</v>
      </c>
      <c r="N2130" t="s">
        <v>1436</v>
      </c>
      <c r="O2130" s="102">
        <v>0.80555555555555547</v>
      </c>
      <c r="P2130" t="s">
        <v>1398</v>
      </c>
      <c r="Q2130" t="s">
        <v>51</v>
      </c>
      <c r="R2130" t="s">
        <v>1306</v>
      </c>
      <c r="S2130">
        <v>14</v>
      </c>
      <c r="T2130">
        <v>86</v>
      </c>
      <c r="U2130">
        <v>92</v>
      </c>
      <c r="V2130" t="s">
        <v>51</v>
      </c>
      <c r="W2130">
        <v>79</v>
      </c>
      <c r="X2130" s="102">
        <v>0.5</v>
      </c>
      <c r="AB2130" s="77">
        <f t="shared" si="33"/>
        <v>280</v>
      </c>
    </row>
    <row r="2131" spans="1:28" x14ac:dyDescent="0.3">
      <c r="A2131" s="34">
        <v>43769</v>
      </c>
      <c r="B2131">
        <v>1159</v>
      </c>
      <c r="C2131" t="s">
        <v>1282</v>
      </c>
      <c r="D2131" t="s">
        <v>1283</v>
      </c>
      <c r="E2131">
        <v>38</v>
      </c>
      <c r="F2131" t="s">
        <v>1330</v>
      </c>
      <c r="G2131" t="s">
        <v>1355</v>
      </c>
      <c r="H2131" t="s">
        <v>1597</v>
      </c>
      <c r="I2131" s="102">
        <v>0.33333333333333331</v>
      </c>
      <c r="J2131" t="s">
        <v>1677</v>
      </c>
      <c r="K2131" s="102">
        <v>0.4236111111111111</v>
      </c>
      <c r="L2131">
        <v>31</v>
      </c>
      <c r="M2131" t="s">
        <v>1358</v>
      </c>
      <c r="N2131" t="s">
        <v>1436</v>
      </c>
      <c r="O2131" s="102">
        <v>0.13194444444444445</v>
      </c>
      <c r="P2131" t="s">
        <v>1566</v>
      </c>
      <c r="Q2131">
        <v>10</v>
      </c>
      <c r="R2131" t="s">
        <v>1479</v>
      </c>
      <c r="S2131">
        <v>24</v>
      </c>
      <c r="T2131">
        <v>90</v>
      </c>
      <c r="U2131">
        <v>92</v>
      </c>
      <c r="V2131" t="s">
        <v>51</v>
      </c>
      <c r="W2131">
        <v>85</v>
      </c>
      <c r="X2131" t="s">
        <v>51</v>
      </c>
      <c r="AB2131" s="77">
        <f t="shared" si="33"/>
        <v>310</v>
      </c>
    </row>
    <row r="2132" spans="1:28" x14ac:dyDescent="0.3">
      <c r="A2132" s="34">
        <v>43770</v>
      </c>
      <c r="B2132">
        <v>1159</v>
      </c>
      <c r="C2132" t="s">
        <v>1282</v>
      </c>
      <c r="D2132" t="s">
        <v>1283</v>
      </c>
      <c r="E2132">
        <v>38</v>
      </c>
      <c r="F2132" t="s">
        <v>1395</v>
      </c>
      <c r="G2132" t="s">
        <v>1329</v>
      </c>
      <c r="H2132" t="s">
        <v>1536</v>
      </c>
      <c r="I2132" s="102">
        <v>0.20138888888888887</v>
      </c>
      <c r="J2132" t="s">
        <v>1730</v>
      </c>
      <c r="K2132" s="102">
        <v>0.625</v>
      </c>
      <c r="L2132">
        <v>31</v>
      </c>
      <c r="M2132" t="s">
        <v>1296</v>
      </c>
      <c r="N2132" t="s">
        <v>1501</v>
      </c>
      <c r="O2132" s="102">
        <v>0.98611111111111116</v>
      </c>
      <c r="P2132" t="s">
        <v>1312</v>
      </c>
      <c r="Q2132">
        <v>0</v>
      </c>
      <c r="R2132" t="s">
        <v>1801</v>
      </c>
      <c r="S2132">
        <v>23</v>
      </c>
      <c r="T2132">
        <v>91</v>
      </c>
      <c r="U2132">
        <v>92</v>
      </c>
      <c r="V2132" t="s">
        <v>51</v>
      </c>
      <c r="W2132">
        <v>89</v>
      </c>
      <c r="X2132" s="102">
        <v>0.54166666666666663</v>
      </c>
      <c r="AB2132" s="77">
        <f t="shared" si="33"/>
        <v>310</v>
      </c>
    </row>
    <row r="2133" spans="1:28" x14ac:dyDescent="0.3">
      <c r="A2133" s="34">
        <v>43771</v>
      </c>
      <c r="B2133">
        <v>1159</v>
      </c>
      <c r="C2133" t="s">
        <v>1282</v>
      </c>
      <c r="D2133" t="s">
        <v>1283</v>
      </c>
      <c r="E2133">
        <v>38</v>
      </c>
      <c r="F2133" t="s">
        <v>1303</v>
      </c>
      <c r="G2133" t="s">
        <v>1462</v>
      </c>
      <c r="H2133" t="s">
        <v>1490</v>
      </c>
      <c r="I2133" s="102">
        <v>0.97916666666666663</v>
      </c>
      <c r="J2133" t="s">
        <v>1741</v>
      </c>
      <c r="K2133" s="102">
        <v>0.47222222222222227</v>
      </c>
      <c r="L2133">
        <v>31</v>
      </c>
      <c r="M2133" t="s">
        <v>1310</v>
      </c>
      <c r="N2133" t="s">
        <v>1506</v>
      </c>
      <c r="O2133" s="102">
        <v>0.3125</v>
      </c>
      <c r="P2133" t="s">
        <v>1760</v>
      </c>
      <c r="Q2133">
        <v>0</v>
      </c>
      <c r="R2133" t="s">
        <v>1653</v>
      </c>
      <c r="S2133">
        <v>24</v>
      </c>
      <c r="T2133">
        <v>89</v>
      </c>
      <c r="U2133">
        <v>92</v>
      </c>
      <c r="V2133" t="s">
        <v>51</v>
      </c>
      <c r="W2133">
        <v>86</v>
      </c>
      <c r="X2133" s="102">
        <v>0.56944444444444442</v>
      </c>
      <c r="AB2133" s="77">
        <f t="shared" si="33"/>
        <v>310</v>
      </c>
    </row>
    <row r="2134" spans="1:28" x14ac:dyDescent="0.3">
      <c r="A2134" s="34">
        <v>43772</v>
      </c>
      <c r="B2134">
        <v>1159</v>
      </c>
      <c r="C2134" t="s">
        <v>1282</v>
      </c>
      <c r="D2134" t="s">
        <v>1283</v>
      </c>
      <c r="E2134">
        <v>38</v>
      </c>
      <c r="F2134" t="s">
        <v>1669</v>
      </c>
      <c r="G2134" t="s">
        <v>1469</v>
      </c>
      <c r="H2134" t="s">
        <v>1496</v>
      </c>
      <c r="I2134" s="102">
        <v>0.20138888888888887</v>
      </c>
      <c r="J2134" t="s">
        <v>1591</v>
      </c>
      <c r="K2134" s="102">
        <v>0.88888888888888884</v>
      </c>
      <c r="L2134">
        <v>28</v>
      </c>
      <c r="M2134" t="s">
        <v>1404</v>
      </c>
      <c r="N2134" t="s">
        <v>1807</v>
      </c>
      <c r="O2134" s="102">
        <v>0.1388888888888889</v>
      </c>
      <c r="P2134" t="s">
        <v>1771</v>
      </c>
      <c r="Q2134">
        <v>12</v>
      </c>
      <c r="R2134" t="s">
        <v>1531</v>
      </c>
      <c r="S2134">
        <v>1</v>
      </c>
      <c r="T2134">
        <v>75</v>
      </c>
      <c r="U2134">
        <v>93</v>
      </c>
      <c r="V2134" s="102">
        <v>7.6388888888888895E-2</v>
      </c>
      <c r="W2134">
        <v>60</v>
      </c>
      <c r="X2134" s="102">
        <v>0.64583333333333337</v>
      </c>
      <c r="AB2134" s="77">
        <f t="shared" si="33"/>
        <v>280</v>
      </c>
    </row>
    <row r="2135" spans="1:28" x14ac:dyDescent="0.3">
      <c r="A2135" s="34">
        <v>43773</v>
      </c>
      <c r="B2135">
        <v>1159</v>
      </c>
      <c r="C2135" t="s">
        <v>1282</v>
      </c>
      <c r="D2135" t="s">
        <v>1283</v>
      </c>
      <c r="E2135">
        <v>38</v>
      </c>
      <c r="F2135" t="s">
        <v>1313</v>
      </c>
      <c r="G2135" t="s">
        <v>1603</v>
      </c>
      <c r="H2135" t="s">
        <v>1344</v>
      </c>
      <c r="I2135" s="102">
        <v>0.95833333333333337</v>
      </c>
      <c r="J2135" t="s">
        <v>1704</v>
      </c>
      <c r="K2135" s="102">
        <v>6.9444444444444441E-3</v>
      </c>
      <c r="L2135">
        <v>28</v>
      </c>
      <c r="M2135" t="s">
        <v>1322</v>
      </c>
      <c r="N2135" t="s">
        <v>1516</v>
      </c>
      <c r="O2135" s="102">
        <v>0.50694444444444442</v>
      </c>
      <c r="P2135" t="s">
        <v>1808</v>
      </c>
      <c r="Q2135">
        <v>18</v>
      </c>
      <c r="R2135" t="s">
        <v>1629</v>
      </c>
      <c r="S2135">
        <v>4</v>
      </c>
      <c r="T2135">
        <v>83</v>
      </c>
      <c r="U2135">
        <v>93</v>
      </c>
      <c r="V2135" s="102">
        <v>0.3125</v>
      </c>
      <c r="W2135">
        <v>67</v>
      </c>
      <c r="X2135" s="102">
        <v>0.77083333333333337</v>
      </c>
      <c r="AB2135" s="77">
        <f t="shared" si="33"/>
        <v>280</v>
      </c>
    </row>
    <row r="2136" spans="1:28" x14ac:dyDescent="0.3">
      <c r="A2136" s="34">
        <v>43774</v>
      </c>
      <c r="B2136">
        <v>1159</v>
      </c>
      <c r="C2136" t="s">
        <v>1282</v>
      </c>
      <c r="D2136" t="s">
        <v>1283</v>
      </c>
      <c r="E2136">
        <v>38</v>
      </c>
      <c r="F2136" t="s">
        <v>1341</v>
      </c>
      <c r="G2136" t="s">
        <v>1809</v>
      </c>
      <c r="H2136" t="s">
        <v>1380</v>
      </c>
      <c r="I2136" s="102">
        <v>2.0833333333333332E-2</v>
      </c>
      <c r="J2136" t="s">
        <v>1490</v>
      </c>
      <c r="K2136" s="102">
        <v>0.61111111111111105</v>
      </c>
      <c r="L2136">
        <v>30</v>
      </c>
      <c r="M2136" t="s">
        <v>1384</v>
      </c>
      <c r="N2136" t="s">
        <v>1665</v>
      </c>
      <c r="O2136" s="102">
        <v>0.63888888888888895</v>
      </c>
      <c r="P2136" t="s">
        <v>1755</v>
      </c>
      <c r="Q2136">
        <v>24</v>
      </c>
      <c r="R2136" t="s">
        <v>1790</v>
      </c>
      <c r="S2136">
        <v>4</v>
      </c>
      <c r="T2136">
        <v>84</v>
      </c>
      <c r="U2136">
        <v>91</v>
      </c>
      <c r="V2136" t="s">
        <v>51</v>
      </c>
      <c r="W2136">
        <v>57</v>
      </c>
      <c r="X2136" s="102">
        <v>0.22916666666666666</v>
      </c>
      <c r="AB2136" s="77">
        <f t="shared" si="33"/>
        <v>300</v>
      </c>
    </row>
    <row r="2137" spans="1:28" x14ac:dyDescent="0.3">
      <c r="A2137" s="34">
        <v>43775</v>
      </c>
      <c r="B2137">
        <v>1159</v>
      </c>
      <c r="C2137" t="s">
        <v>1282</v>
      </c>
      <c r="D2137" t="s">
        <v>1283</v>
      </c>
      <c r="E2137">
        <v>38</v>
      </c>
      <c r="F2137" t="s">
        <v>1300</v>
      </c>
      <c r="G2137" t="s">
        <v>1422</v>
      </c>
      <c r="H2137" t="s">
        <v>1302</v>
      </c>
      <c r="I2137" s="102">
        <v>0.33333333333333331</v>
      </c>
      <c r="J2137" t="s">
        <v>1583</v>
      </c>
      <c r="K2137" s="102">
        <v>0.52777777777777779</v>
      </c>
      <c r="L2137">
        <v>28</v>
      </c>
      <c r="M2137" t="s">
        <v>1329</v>
      </c>
      <c r="N2137" t="s">
        <v>1686</v>
      </c>
      <c r="O2137" s="102">
        <v>0.94444444444444453</v>
      </c>
      <c r="P2137" t="s">
        <v>1787</v>
      </c>
      <c r="Q2137">
        <v>0</v>
      </c>
      <c r="R2137" t="s">
        <v>1810</v>
      </c>
      <c r="S2137">
        <v>20</v>
      </c>
      <c r="T2137">
        <v>82</v>
      </c>
      <c r="U2137">
        <v>93</v>
      </c>
      <c r="V2137" t="s">
        <v>51</v>
      </c>
      <c r="W2137">
        <v>66</v>
      </c>
      <c r="X2137" s="102">
        <v>0.50694444444444442</v>
      </c>
      <c r="AB2137" s="77">
        <f t="shared" si="33"/>
        <v>280</v>
      </c>
    </row>
    <row r="2138" spans="1:28" x14ac:dyDescent="0.3">
      <c r="A2138" s="34">
        <v>43776</v>
      </c>
      <c r="B2138">
        <v>1159</v>
      </c>
      <c r="C2138" t="s">
        <v>1282</v>
      </c>
      <c r="D2138" t="s">
        <v>1283</v>
      </c>
      <c r="E2138">
        <v>38</v>
      </c>
      <c r="F2138" t="s">
        <v>1333</v>
      </c>
      <c r="G2138" t="s">
        <v>1316</v>
      </c>
      <c r="H2138" t="s">
        <v>1484</v>
      </c>
      <c r="I2138" s="102">
        <v>0.99930555555555556</v>
      </c>
      <c r="J2138" t="s">
        <v>1313</v>
      </c>
      <c r="K2138" s="102">
        <v>0.51388888888888895</v>
      </c>
      <c r="L2138">
        <v>31</v>
      </c>
      <c r="M2138" t="s">
        <v>1436</v>
      </c>
      <c r="N2138" t="s">
        <v>1724</v>
      </c>
      <c r="O2138" s="102">
        <v>0.52777777777777779</v>
      </c>
      <c r="P2138" t="s">
        <v>1811</v>
      </c>
      <c r="Q2138">
        <v>7</v>
      </c>
      <c r="R2138" t="s">
        <v>1812</v>
      </c>
      <c r="S2138">
        <v>22</v>
      </c>
      <c r="T2138">
        <v>86</v>
      </c>
      <c r="U2138">
        <v>92</v>
      </c>
      <c r="V2138" t="s">
        <v>51</v>
      </c>
      <c r="W2138">
        <v>63</v>
      </c>
      <c r="X2138" s="102">
        <v>0.68055555555555547</v>
      </c>
      <c r="AB2138" s="77">
        <f t="shared" si="33"/>
        <v>310</v>
      </c>
    </row>
    <row r="2139" spans="1:28" x14ac:dyDescent="0.3">
      <c r="A2139" s="34">
        <v>43777</v>
      </c>
      <c r="B2139">
        <v>1159</v>
      </c>
      <c r="C2139" t="s">
        <v>1282</v>
      </c>
      <c r="D2139" t="s">
        <v>1283</v>
      </c>
      <c r="E2139">
        <v>38</v>
      </c>
      <c r="F2139" t="s">
        <v>1501</v>
      </c>
      <c r="G2139" t="s">
        <v>1292</v>
      </c>
      <c r="H2139" t="s">
        <v>1493</v>
      </c>
      <c r="I2139" s="102">
        <v>2.0833333333333332E-2</v>
      </c>
      <c r="J2139" t="s">
        <v>1556</v>
      </c>
      <c r="K2139" s="102">
        <v>0.52083333333333337</v>
      </c>
      <c r="L2139">
        <v>28</v>
      </c>
      <c r="M2139" t="s">
        <v>1384</v>
      </c>
      <c r="N2139" t="s">
        <v>1507</v>
      </c>
      <c r="O2139" s="102">
        <v>0.47916666666666669</v>
      </c>
      <c r="P2139" t="s">
        <v>1318</v>
      </c>
      <c r="Q2139">
        <v>23</v>
      </c>
      <c r="R2139" t="s">
        <v>1812</v>
      </c>
      <c r="S2139">
        <v>0</v>
      </c>
      <c r="T2139">
        <v>83</v>
      </c>
      <c r="U2139">
        <v>91</v>
      </c>
      <c r="V2139" t="s">
        <v>51</v>
      </c>
      <c r="W2139">
        <v>72</v>
      </c>
      <c r="X2139" s="102">
        <v>0.63888888888888895</v>
      </c>
      <c r="AB2139" s="77">
        <f t="shared" si="33"/>
        <v>280</v>
      </c>
    </row>
    <row r="2140" spans="1:28" x14ac:dyDescent="0.3">
      <c r="A2140" s="34">
        <v>43778</v>
      </c>
      <c r="B2140">
        <v>1159</v>
      </c>
      <c r="C2140" t="s">
        <v>1282</v>
      </c>
      <c r="D2140" t="s">
        <v>1283</v>
      </c>
      <c r="E2140">
        <v>38</v>
      </c>
      <c r="F2140" t="s">
        <v>1304</v>
      </c>
      <c r="G2140" t="s">
        <v>1516</v>
      </c>
      <c r="H2140" t="s">
        <v>1440</v>
      </c>
      <c r="I2140" s="102">
        <v>0.99930555555555556</v>
      </c>
      <c r="J2140" t="s">
        <v>1328</v>
      </c>
      <c r="K2140" s="102">
        <v>0.52083333333333337</v>
      </c>
      <c r="L2140">
        <v>28</v>
      </c>
      <c r="M2140" t="s">
        <v>1456</v>
      </c>
      <c r="N2140" t="s">
        <v>1751</v>
      </c>
      <c r="O2140" s="102">
        <v>0.56944444444444442</v>
      </c>
      <c r="P2140" t="s">
        <v>1643</v>
      </c>
      <c r="Q2140">
        <v>0</v>
      </c>
      <c r="R2140" t="s">
        <v>1528</v>
      </c>
      <c r="S2140">
        <v>12</v>
      </c>
      <c r="T2140">
        <v>88</v>
      </c>
      <c r="U2140">
        <v>92</v>
      </c>
      <c r="V2140" t="s">
        <v>51</v>
      </c>
      <c r="W2140">
        <v>69</v>
      </c>
      <c r="X2140" s="102">
        <v>0.1875</v>
      </c>
      <c r="AB2140" s="77">
        <f t="shared" si="33"/>
        <v>280</v>
      </c>
    </row>
    <row r="2141" spans="1:28" x14ac:dyDescent="0.3">
      <c r="A2141" s="34">
        <v>43779</v>
      </c>
      <c r="B2141">
        <v>1159</v>
      </c>
      <c r="C2141" t="s">
        <v>1282</v>
      </c>
      <c r="D2141" t="s">
        <v>1283</v>
      </c>
      <c r="E2141">
        <v>38</v>
      </c>
      <c r="F2141" t="s">
        <v>1333</v>
      </c>
      <c r="G2141" t="s">
        <v>1813</v>
      </c>
      <c r="H2141" t="s">
        <v>1493</v>
      </c>
      <c r="I2141" s="102">
        <v>0.36805555555555558</v>
      </c>
      <c r="J2141" t="s">
        <v>1346</v>
      </c>
      <c r="K2141" s="102">
        <v>0.4861111111111111</v>
      </c>
      <c r="L2141">
        <v>30</v>
      </c>
      <c r="M2141" t="s">
        <v>1404</v>
      </c>
      <c r="N2141" t="s">
        <v>1592</v>
      </c>
      <c r="O2141" s="102">
        <v>0.36805555555555558</v>
      </c>
      <c r="P2141" t="s">
        <v>1298</v>
      </c>
      <c r="Q2141">
        <v>18</v>
      </c>
      <c r="R2141" t="s">
        <v>1787</v>
      </c>
      <c r="S2141">
        <v>5</v>
      </c>
      <c r="T2141">
        <v>90</v>
      </c>
      <c r="U2141">
        <v>94</v>
      </c>
      <c r="V2141" t="s">
        <v>51</v>
      </c>
      <c r="W2141">
        <v>72</v>
      </c>
      <c r="X2141" s="102">
        <v>0.67361111111111116</v>
      </c>
      <c r="AB2141" s="77">
        <f t="shared" si="33"/>
        <v>300</v>
      </c>
    </row>
    <row r="2142" spans="1:28" x14ac:dyDescent="0.3">
      <c r="A2142" s="34">
        <v>43780</v>
      </c>
      <c r="B2142">
        <v>1159</v>
      </c>
      <c r="C2142" t="s">
        <v>1282</v>
      </c>
      <c r="D2142" t="s">
        <v>1283</v>
      </c>
      <c r="E2142">
        <v>38</v>
      </c>
      <c r="F2142" t="s">
        <v>1383</v>
      </c>
      <c r="G2142" t="s">
        <v>1682</v>
      </c>
      <c r="H2142" t="s">
        <v>1814</v>
      </c>
      <c r="I2142" t="s">
        <v>51</v>
      </c>
      <c r="J2142" t="s">
        <v>1478</v>
      </c>
      <c r="K2142" s="102">
        <v>0.35416666666666669</v>
      </c>
      <c r="L2142">
        <v>31</v>
      </c>
      <c r="M2142" t="s">
        <v>1396</v>
      </c>
      <c r="N2142" t="s">
        <v>1584</v>
      </c>
      <c r="O2142" s="102">
        <v>0.3611111111111111</v>
      </c>
      <c r="P2142" t="s">
        <v>1373</v>
      </c>
      <c r="Q2142">
        <v>19</v>
      </c>
      <c r="R2142" t="s">
        <v>1795</v>
      </c>
      <c r="S2142">
        <v>9</v>
      </c>
      <c r="T2142">
        <v>82</v>
      </c>
      <c r="U2142">
        <v>93</v>
      </c>
      <c r="V2142" t="s">
        <v>51</v>
      </c>
      <c r="W2142">
        <v>64</v>
      </c>
      <c r="X2142" s="102">
        <v>0.47916666666666669</v>
      </c>
      <c r="AB2142" s="77">
        <f t="shared" si="33"/>
        <v>310</v>
      </c>
    </row>
    <row r="2143" spans="1:28" x14ac:dyDescent="0.3">
      <c r="A2143" s="34">
        <v>43781</v>
      </c>
      <c r="B2143">
        <v>1159</v>
      </c>
      <c r="C2143" t="s">
        <v>1282</v>
      </c>
      <c r="D2143" t="s">
        <v>1283</v>
      </c>
      <c r="E2143">
        <v>38</v>
      </c>
      <c r="F2143" t="s">
        <v>1292</v>
      </c>
      <c r="G2143" t="s">
        <v>1777</v>
      </c>
      <c r="H2143" t="s">
        <v>1463</v>
      </c>
      <c r="I2143" s="102">
        <v>2.7777777777777776E-2</v>
      </c>
      <c r="J2143" t="s">
        <v>1295</v>
      </c>
      <c r="K2143" s="102">
        <v>0.56944444444444442</v>
      </c>
      <c r="L2143">
        <v>27</v>
      </c>
      <c r="M2143" t="s">
        <v>1431</v>
      </c>
      <c r="N2143" t="s">
        <v>1304</v>
      </c>
      <c r="O2143" s="102">
        <v>0.17361111111111113</v>
      </c>
      <c r="P2143" t="s">
        <v>1716</v>
      </c>
      <c r="Q2143">
        <v>0</v>
      </c>
      <c r="R2143" t="s">
        <v>1631</v>
      </c>
      <c r="S2143">
        <v>24</v>
      </c>
      <c r="T2143">
        <v>77</v>
      </c>
      <c r="U2143">
        <v>93</v>
      </c>
      <c r="V2143" t="s">
        <v>51</v>
      </c>
      <c r="W2143">
        <v>61</v>
      </c>
      <c r="X2143" s="102">
        <v>0.52083333333333337</v>
      </c>
      <c r="AB2143" s="77">
        <f t="shared" si="33"/>
        <v>270</v>
      </c>
    </row>
    <row r="2144" spans="1:28" x14ac:dyDescent="0.3">
      <c r="A2144" s="34">
        <v>43782</v>
      </c>
      <c r="B2144">
        <v>1159</v>
      </c>
      <c r="C2144" t="s">
        <v>1282</v>
      </c>
      <c r="D2144" t="s">
        <v>1283</v>
      </c>
      <c r="E2144">
        <v>38</v>
      </c>
      <c r="F2144" t="s">
        <v>1354</v>
      </c>
      <c r="G2144" t="s">
        <v>1775</v>
      </c>
      <c r="H2144" t="s">
        <v>1286</v>
      </c>
      <c r="I2144" s="102">
        <v>0.99930555555555556</v>
      </c>
      <c r="J2144" t="s">
        <v>1394</v>
      </c>
      <c r="K2144" s="102">
        <v>0.51388888888888895</v>
      </c>
      <c r="L2144">
        <v>30</v>
      </c>
      <c r="M2144" t="s">
        <v>1347</v>
      </c>
      <c r="N2144" t="s">
        <v>1665</v>
      </c>
      <c r="O2144" s="102">
        <v>0.90972222222222221</v>
      </c>
      <c r="P2144" t="s">
        <v>1815</v>
      </c>
      <c r="Q2144">
        <v>11</v>
      </c>
      <c r="R2144" t="s">
        <v>1816</v>
      </c>
      <c r="S2144">
        <v>21</v>
      </c>
      <c r="T2144">
        <v>88</v>
      </c>
      <c r="U2144">
        <v>94</v>
      </c>
      <c r="V2144" t="s">
        <v>51</v>
      </c>
      <c r="W2144">
        <v>68</v>
      </c>
      <c r="X2144" s="102">
        <v>0.625</v>
      </c>
      <c r="AB2144" s="77">
        <f t="shared" si="33"/>
        <v>300</v>
      </c>
    </row>
    <row r="2145" spans="1:28" x14ac:dyDescent="0.3">
      <c r="A2145" s="34">
        <v>43783</v>
      </c>
      <c r="B2145">
        <v>1159</v>
      </c>
      <c r="C2145" t="s">
        <v>1282</v>
      </c>
      <c r="D2145" t="s">
        <v>1283</v>
      </c>
      <c r="E2145">
        <v>38</v>
      </c>
      <c r="F2145" t="s">
        <v>1314</v>
      </c>
      <c r="G2145" t="s">
        <v>1333</v>
      </c>
      <c r="H2145" t="s">
        <v>1411</v>
      </c>
      <c r="I2145" s="102">
        <v>0.91666666666666663</v>
      </c>
      <c r="J2145" t="s">
        <v>1574</v>
      </c>
      <c r="K2145" s="102">
        <v>0.41666666666666669</v>
      </c>
      <c r="L2145">
        <v>31</v>
      </c>
      <c r="M2145" t="s">
        <v>1435</v>
      </c>
      <c r="N2145" t="s">
        <v>1665</v>
      </c>
      <c r="O2145" s="102">
        <v>0.1875</v>
      </c>
      <c r="P2145" t="s">
        <v>1491</v>
      </c>
      <c r="Q2145">
        <v>1</v>
      </c>
      <c r="R2145" t="s">
        <v>1817</v>
      </c>
      <c r="S2145">
        <v>14</v>
      </c>
      <c r="T2145">
        <v>63</v>
      </c>
      <c r="U2145">
        <v>94</v>
      </c>
      <c r="V2145" t="s">
        <v>51</v>
      </c>
      <c r="W2145">
        <v>37</v>
      </c>
      <c r="X2145" s="102">
        <v>0.5625</v>
      </c>
      <c r="AB2145" s="77">
        <f t="shared" si="33"/>
        <v>310</v>
      </c>
    </row>
    <row r="2146" spans="1:28" x14ac:dyDescent="0.3">
      <c r="A2146" s="34">
        <v>43784</v>
      </c>
      <c r="B2146">
        <v>1159</v>
      </c>
      <c r="C2146" t="s">
        <v>1282</v>
      </c>
      <c r="D2146" t="s">
        <v>1283</v>
      </c>
      <c r="E2146">
        <v>38</v>
      </c>
      <c r="F2146" t="s">
        <v>1418</v>
      </c>
      <c r="G2146" t="s">
        <v>1818</v>
      </c>
      <c r="H2146" t="s">
        <v>1289</v>
      </c>
      <c r="I2146" s="102">
        <v>0.99305555555555547</v>
      </c>
      <c r="J2146" t="s">
        <v>1362</v>
      </c>
      <c r="K2146" s="102">
        <v>0.28472222222222221</v>
      </c>
      <c r="L2146">
        <v>32</v>
      </c>
      <c r="M2146" t="s">
        <v>1327</v>
      </c>
      <c r="N2146" t="s">
        <v>1647</v>
      </c>
      <c r="O2146" s="102">
        <v>0.23611111111111113</v>
      </c>
      <c r="P2146" t="s">
        <v>1819</v>
      </c>
      <c r="Q2146">
        <v>24</v>
      </c>
      <c r="R2146" t="s">
        <v>1629</v>
      </c>
      <c r="S2146">
        <v>4</v>
      </c>
      <c r="T2146">
        <v>89</v>
      </c>
      <c r="U2146">
        <v>94</v>
      </c>
      <c r="V2146" t="s">
        <v>51</v>
      </c>
      <c r="W2146">
        <v>68</v>
      </c>
      <c r="X2146" s="102">
        <v>0.22916666666666666</v>
      </c>
      <c r="AB2146" s="77">
        <f t="shared" si="33"/>
        <v>320</v>
      </c>
    </row>
    <row r="2147" spans="1:28" x14ac:dyDescent="0.3">
      <c r="A2147" s="34">
        <v>43785</v>
      </c>
      <c r="B2147">
        <v>1159</v>
      </c>
      <c r="C2147" t="s">
        <v>1282</v>
      </c>
      <c r="D2147" t="s">
        <v>1283</v>
      </c>
      <c r="E2147">
        <v>38</v>
      </c>
      <c r="F2147" t="s">
        <v>1380</v>
      </c>
      <c r="G2147" t="s">
        <v>1340</v>
      </c>
      <c r="H2147" t="s">
        <v>1289</v>
      </c>
      <c r="I2147" s="102">
        <v>4.1666666666666664E-2</v>
      </c>
      <c r="J2147" t="s">
        <v>1577</v>
      </c>
      <c r="K2147" s="102">
        <v>0.49305555555555558</v>
      </c>
      <c r="L2147">
        <v>28</v>
      </c>
      <c r="M2147" t="s">
        <v>1340</v>
      </c>
      <c r="N2147" t="s">
        <v>1386</v>
      </c>
      <c r="O2147" s="102">
        <v>0.4375</v>
      </c>
      <c r="P2147" t="s">
        <v>1621</v>
      </c>
      <c r="Q2147">
        <v>18</v>
      </c>
      <c r="R2147" t="s">
        <v>1819</v>
      </c>
      <c r="S2147">
        <v>0</v>
      </c>
      <c r="T2147">
        <v>61</v>
      </c>
      <c r="U2147">
        <v>93</v>
      </c>
      <c r="V2147" s="102">
        <v>0</v>
      </c>
      <c r="W2147">
        <v>56</v>
      </c>
      <c r="X2147" t="s">
        <v>51</v>
      </c>
      <c r="AB2147" s="77">
        <f t="shared" si="33"/>
        <v>280</v>
      </c>
    </row>
    <row r="2148" spans="1:28" x14ac:dyDescent="0.3">
      <c r="A2148" s="34">
        <v>43786</v>
      </c>
      <c r="B2148">
        <v>1159</v>
      </c>
      <c r="C2148" t="s">
        <v>1282</v>
      </c>
      <c r="D2148" t="s">
        <v>1283</v>
      </c>
      <c r="E2148">
        <v>38</v>
      </c>
      <c r="F2148" t="s">
        <v>1546</v>
      </c>
      <c r="G2148" t="s">
        <v>1820</v>
      </c>
      <c r="H2148" t="s">
        <v>1633</v>
      </c>
      <c r="I2148" s="102">
        <v>0.77777777777777779</v>
      </c>
      <c r="J2148" t="s">
        <v>1300</v>
      </c>
      <c r="K2148" s="102">
        <v>0.47916666666666669</v>
      </c>
      <c r="L2148">
        <v>28</v>
      </c>
      <c r="M2148" t="s">
        <v>1561</v>
      </c>
      <c r="N2148" t="s">
        <v>1536</v>
      </c>
      <c r="O2148" s="102">
        <v>0.51388888888888895</v>
      </c>
      <c r="P2148" t="s">
        <v>1699</v>
      </c>
      <c r="Q2148">
        <v>24</v>
      </c>
      <c r="R2148" t="s">
        <v>1678</v>
      </c>
      <c r="S2148">
        <v>15</v>
      </c>
      <c r="T2148">
        <v>83</v>
      </c>
      <c r="U2148">
        <v>94</v>
      </c>
      <c r="V2148" t="s">
        <v>51</v>
      </c>
      <c r="W2148">
        <v>52</v>
      </c>
      <c r="X2148" s="102">
        <v>0.61111111111111105</v>
      </c>
      <c r="AB2148" s="77">
        <f t="shared" si="33"/>
        <v>280</v>
      </c>
    </row>
    <row r="2149" spans="1:28" x14ac:dyDescent="0.3">
      <c r="A2149" s="34">
        <v>43787</v>
      </c>
      <c r="B2149">
        <v>1159</v>
      </c>
      <c r="C2149" t="s">
        <v>1282</v>
      </c>
      <c r="D2149" t="s">
        <v>1283</v>
      </c>
      <c r="E2149">
        <v>38</v>
      </c>
      <c r="F2149" t="s">
        <v>1339</v>
      </c>
      <c r="G2149" t="s">
        <v>1669</v>
      </c>
      <c r="H2149" t="s">
        <v>1359</v>
      </c>
      <c r="I2149" s="102">
        <v>0.40277777777777773</v>
      </c>
      <c r="J2149" t="s">
        <v>1325</v>
      </c>
      <c r="K2149" s="102">
        <v>0.28472222222222221</v>
      </c>
      <c r="L2149">
        <v>1</v>
      </c>
      <c r="M2149" t="s">
        <v>1358</v>
      </c>
      <c r="N2149" t="s">
        <v>1368</v>
      </c>
      <c r="O2149" s="102">
        <v>0.21527777777777779</v>
      </c>
      <c r="P2149" t="s">
        <v>1547</v>
      </c>
      <c r="Q2149" t="s">
        <v>51</v>
      </c>
      <c r="R2149" t="s">
        <v>1714</v>
      </c>
      <c r="S2149">
        <v>0</v>
      </c>
      <c r="T2149">
        <v>92</v>
      </c>
      <c r="U2149">
        <v>99</v>
      </c>
      <c r="V2149" t="s">
        <v>51</v>
      </c>
      <c r="W2149">
        <v>87</v>
      </c>
      <c r="X2149" s="102">
        <v>0.28472222222222221</v>
      </c>
      <c r="AB2149" s="77">
        <f t="shared" si="33"/>
        <v>10</v>
      </c>
    </row>
    <row r="2150" spans="1:28" x14ac:dyDescent="0.3">
      <c r="A2150" s="34">
        <v>43788</v>
      </c>
      <c r="B2150">
        <v>1159</v>
      </c>
      <c r="C2150" t="s">
        <v>1282</v>
      </c>
      <c r="D2150" t="s">
        <v>1283</v>
      </c>
      <c r="E2150">
        <v>38</v>
      </c>
      <c r="F2150" t="s">
        <v>1440</v>
      </c>
      <c r="G2150" t="s">
        <v>1308</v>
      </c>
      <c r="H2150" t="s">
        <v>1391</v>
      </c>
      <c r="I2150" s="102">
        <v>0.29166666666666669</v>
      </c>
      <c r="J2150" t="s">
        <v>1313</v>
      </c>
      <c r="K2150" s="102">
        <v>0.54861111111111105</v>
      </c>
      <c r="L2150">
        <v>22</v>
      </c>
      <c r="M2150" t="s">
        <v>1288</v>
      </c>
      <c r="N2150" t="s">
        <v>1391</v>
      </c>
      <c r="O2150" s="102">
        <v>0.22222222222222221</v>
      </c>
      <c r="P2150" t="s">
        <v>1690</v>
      </c>
      <c r="Q2150">
        <v>0</v>
      </c>
      <c r="R2150" t="s">
        <v>1821</v>
      </c>
      <c r="S2150">
        <v>24</v>
      </c>
      <c r="T2150">
        <v>78</v>
      </c>
      <c r="U2150">
        <v>91</v>
      </c>
      <c r="V2150" s="102">
        <v>0</v>
      </c>
      <c r="W2150">
        <v>56</v>
      </c>
      <c r="X2150" s="102">
        <v>0.59722222222222221</v>
      </c>
      <c r="AB2150" s="77">
        <f t="shared" si="33"/>
        <v>220</v>
      </c>
    </row>
    <row r="2151" spans="1:28" x14ac:dyDescent="0.3">
      <c r="A2151" s="34">
        <v>43789</v>
      </c>
      <c r="B2151">
        <v>1159</v>
      </c>
      <c r="C2151" t="s">
        <v>1282</v>
      </c>
      <c r="D2151" t="s">
        <v>1283</v>
      </c>
      <c r="E2151">
        <v>38</v>
      </c>
      <c r="F2151" t="s">
        <v>1440</v>
      </c>
      <c r="G2151" t="s">
        <v>1703</v>
      </c>
      <c r="H2151" t="s">
        <v>1327</v>
      </c>
      <c r="I2151" s="102">
        <v>0.1388888888888889</v>
      </c>
      <c r="J2151" t="s">
        <v>1605</v>
      </c>
      <c r="K2151" s="102">
        <v>0.53472222222222221</v>
      </c>
      <c r="L2151">
        <v>27</v>
      </c>
      <c r="M2151" t="s">
        <v>1435</v>
      </c>
      <c r="N2151" t="s">
        <v>1286</v>
      </c>
      <c r="O2151" s="102">
        <v>0.96527777777777779</v>
      </c>
      <c r="P2151" t="s">
        <v>1821</v>
      </c>
      <c r="Q2151">
        <v>0</v>
      </c>
      <c r="R2151" t="s">
        <v>1822</v>
      </c>
      <c r="S2151">
        <v>22</v>
      </c>
      <c r="T2151">
        <v>77</v>
      </c>
      <c r="U2151">
        <v>89</v>
      </c>
      <c r="V2151" s="102">
        <v>0.90972222222222221</v>
      </c>
      <c r="W2151">
        <v>62</v>
      </c>
      <c r="X2151" s="102">
        <v>0.15972222222222224</v>
      </c>
      <c r="AB2151" s="77">
        <f t="shared" si="33"/>
        <v>270</v>
      </c>
    </row>
    <row r="2152" spans="1:28" x14ac:dyDescent="0.3">
      <c r="A2152" s="34">
        <v>43790</v>
      </c>
      <c r="B2152">
        <v>1159</v>
      </c>
      <c r="C2152" t="s">
        <v>1282</v>
      </c>
      <c r="D2152" t="s">
        <v>1283</v>
      </c>
      <c r="E2152">
        <v>38</v>
      </c>
      <c r="F2152" t="s">
        <v>1546</v>
      </c>
      <c r="G2152" t="s">
        <v>1465</v>
      </c>
      <c r="H2152" t="s">
        <v>1384</v>
      </c>
      <c r="I2152" s="102">
        <v>0.19444444444444445</v>
      </c>
      <c r="J2152" t="s">
        <v>1617</v>
      </c>
      <c r="K2152" s="102">
        <v>0.51388888888888895</v>
      </c>
      <c r="L2152">
        <v>22</v>
      </c>
      <c r="M2152" t="s">
        <v>1288</v>
      </c>
      <c r="N2152" t="s">
        <v>1391</v>
      </c>
      <c r="O2152" s="102">
        <v>0.3888888888888889</v>
      </c>
      <c r="P2152" t="s">
        <v>1631</v>
      </c>
      <c r="Q2152">
        <v>10</v>
      </c>
      <c r="R2152" t="s">
        <v>1823</v>
      </c>
      <c r="S2152">
        <v>24</v>
      </c>
      <c r="T2152">
        <v>69</v>
      </c>
      <c r="U2152">
        <v>90</v>
      </c>
      <c r="V2152" s="102">
        <v>0.3125</v>
      </c>
      <c r="W2152">
        <v>49</v>
      </c>
      <c r="X2152" s="102">
        <v>0.50694444444444442</v>
      </c>
      <c r="AB2152" s="77">
        <f t="shared" si="33"/>
        <v>220</v>
      </c>
    </row>
    <row r="2153" spans="1:28" x14ac:dyDescent="0.3">
      <c r="A2153" s="34">
        <v>43791</v>
      </c>
      <c r="B2153">
        <v>1159</v>
      </c>
      <c r="C2153" t="s">
        <v>1282</v>
      </c>
      <c r="D2153" t="s">
        <v>1283</v>
      </c>
      <c r="E2153">
        <v>38</v>
      </c>
      <c r="F2153" t="s">
        <v>1637</v>
      </c>
      <c r="G2153" t="s">
        <v>1754</v>
      </c>
      <c r="H2153" t="s">
        <v>1414</v>
      </c>
      <c r="I2153" s="102">
        <v>1.3888888888888888E-2</v>
      </c>
      <c r="J2153" t="s">
        <v>1746</v>
      </c>
      <c r="K2153" s="102">
        <v>0.56944444444444442</v>
      </c>
      <c r="L2153">
        <v>27</v>
      </c>
      <c r="M2153" t="s">
        <v>1296</v>
      </c>
      <c r="N2153" t="s">
        <v>1300</v>
      </c>
      <c r="O2153" s="102">
        <v>0.59722222222222221</v>
      </c>
      <c r="P2153" t="s">
        <v>1824</v>
      </c>
      <c r="Q2153">
        <v>0</v>
      </c>
      <c r="R2153" t="s">
        <v>1825</v>
      </c>
      <c r="S2153">
        <v>14</v>
      </c>
      <c r="T2153">
        <v>60</v>
      </c>
      <c r="U2153">
        <v>85</v>
      </c>
      <c r="V2153" s="102">
        <v>0.70833333333333337</v>
      </c>
      <c r="W2153">
        <v>42</v>
      </c>
      <c r="X2153" s="102">
        <v>0.55555555555555558</v>
      </c>
      <c r="AB2153" s="77">
        <f t="shared" si="33"/>
        <v>270</v>
      </c>
    </row>
    <row r="2154" spans="1:28" x14ac:dyDescent="0.3">
      <c r="A2154" s="34">
        <v>43792</v>
      </c>
      <c r="B2154">
        <v>1159</v>
      </c>
      <c r="C2154" t="s">
        <v>1282</v>
      </c>
      <c r="D2154" t="s">
        <v>1283</v>
      </c>
      <c r="E2154">
        <v>38</v>
      </c>
      <c r="F2154" t="s">
        <v>1319</v>
      </c>
      <c r="G2154" t="s">
        <v>1523</v>
      </c>
      <c r="H2154" t="s">
        <v>1440</v>
      </c>
      <c r="I2154" s="102">
        <v>0.81944444444444453</v>
      </c>
      <c r="J2154" t="s">
        <v>1304</v>
      </c>
      <c r="K2154" s="102">
        <v>6.9444444444444441E-3</v>
      </c>
      <c r="L2154">
        <v>28</v>
      </c>
      <c r="M2154" t="s">
        <v>1356</v>
      </c>
      <c r="N2154" t="s">
        <v>1799</v>
      </c>
      <c r="O2154" s="102">
        <v>0.11805555555555557</v>
      </c>
      <c r="P2154" t="s">
        <v>1826</v>
      </c>
      <c r="Q2154">
        <v>24</v>
      </c>
      <c r="R2154" t="s">
        <v>1827</v>
      </c>
      <c r="S2154">
        <v>0</v>
      </c>
      <c r="T2154">
        <v>72</v>
      </c>
      <c r="U2154">
        <v>92</v>
      </c>
      <c r="V2154" s="102">
        <v>0.15277777777777776</v>
      </c>
      <c r="W2154">
        <v>67</v>
      </c>
      <c r="X2154" s="102">
        <v>0.84027777777777779</v>
      </c>
      <c r="AB2154" s="77">
        <f t="shared" si="33"/>
        <v>280</v>
      </c>
    </row>
    <row r="2155" spans="1:28" x14ac:dyDescent="0.3">
      <c r="A2155" s="34">
        <v>43793</v>
      </c>
      <c r="B2155">
        <v>1159</v>
      </c>
      <c r="C2155" t="s">
        <v>1282</v>
      </c>
      <c r="D2155" t="s">
        <v>1283</v>
      </c>
      <c r="E2155">
        <v>38</v>
      </c>
      <c r="F2155" t="s">
        <v>1371</v>
      </c>
      <c r="G2155" t="s">
        <v>1469</v>
      </c>
      <c r="H2155" t="s">
        <v>1294</v>
      </c>
      <c r="I2155" s="102">
        <v>0.3611111111111111</v>
      </c>
      <c r="J2155" t="s">
        <v>1490</v>
      </c>
      <c r="K2155" s="102">
        <v>0.77083333333333337</v>
      </c>
      <c r="L2155">
        <v>28</v>
      </c>
      <c r="M2155" t="s">
        <v>1296</v>
      </c>
      <c r="N2155" t="s">
        <v>1284</v>
      </c>
      <c r="O2155" s="102">
        <v>7.6388888888888895E-2</v>
      </c>
      <c r="P2155" t="s">
        <v>1508</v>
      </c>
      <c r="Q2155" t="s">
        <v>51</v>
      </c>
      <c r="R2155" t="s">
        <v>1771</v>
      </c>
      <c r="S2155">
        <v>19</v>
      </c>
      <c r="T2155">
        <v>60</v>
      </c>
      <c r="U2155">
        <v>82</v>
      </c>
      <c r="V2155" s="102">
        <v>0.99305555555555547</v>
      </c>
      <c r="W2155">
        <v>56</v>
      </c>
      <c r="X2155" s="102">
        <v>0.61805555555555558</v>
      </c>
      <c r="AB2155" s="77">
        <f t="shared" si="33"/>
        <v>280</v>
      </c>
    </row>
    <row r="2156" spans="1:28" x14ac:dyDescent="0.3">
      <c r="A2156" s="34">
        <v>43794</v>
      </c>
      <c r="B2156">
        <v>1159</v>
      </c>
      <c r="C2156" t="s">
        <v>1282</v>
      </c>
      <c r="D2156" t="s">
        <v>1283</v>
      </c>
      <c r="E2156">
        <v>38</v>
      </c>
      <c r="F2156" t="s">
        <v>1307</v>
      </c>
      <c r="G2156" t="s">
        <v>1465</v>
      </c>
      <c r="H2156" t="s">
        <v>1428</v>
      </c>
      <c r="I2156" s="102">
        <v>0.98611111111111116</v>
      </c>
      <c r="J2156" t="s">
        <v>1549</v>
      </c>
      <c r="K2156" s="102">
        <v>0.49305555555555558</v>
      </c>
      <c r="L2156">
        <v>30</v>
      </c>
      <c r="M2156" t="s">
        <v>1335</v>
      </c>
      <c r="N2156" t="s">
        <v>1436</v>
      </c>
      <c r="O2156" s="102">
        <v>0.14583333333333334</v>
      </c>
      <c r="P2156" t="s">
        <v>1640</v>
      </c>
      <c r="Q2156">
        <v>18</v>
      </c>
      <c r="R2156" t="s">
        <v>1526</v>
      </c>
      <c r="S2156">
        <v>2</v>
      </c>
      <c r="T2156">
        <v>80</v>
      </c>
      <c r="U2156">
        <v>93</v>
      </c>
      <c r="V2156" s="102">
        <v>0.97222222222222221</v>
      </c>
      <c r="W2156">
        <v>68</v>
      </c>
      <c r="X2156" s="102">
        <v>0.49305555555555558</v>
      </c>
      <c r="AB2156" s="77">
        <f t="shared" si="33"/>
        <v>300</v>
      </c>
    </row>
    <row r="2157" spans="1:28" x14ac:dyDescent="0.3">
      <c r="A2157" s="34">
        <v>43795</v>
      </c>
      <c r="B2157">
        <v>1159</v>
      </c>
      <c r="C2157" t="s">
        <v>1282</v>
      </c>
      <c r="D2157" t="s">
        <v>1283</v>
      </c>
      <c r="E2157">
        <v>38</v>
      </c>
      <c r="F2157" t="s">
        <v>1334</v>
      </c>
      <c r="G2157" t="s">
        <v>1800</v>
      </c>
      <c r="H2157" t="s">
        <v>1510</v>
      </c>
      <c r="I2157" s="102">
        <v>5.5555555555555552E-2</v>
      </c>
      <c r="J2157" t="s">
        <v>1766</v>
      </c>
      <c r="K2157" s="102">
        <v>0.63888888888888895</v>
      </c>
      <c r="L2157">
        <v>30</v>
      </c>
      <c r="M2157" t="s">
        <v>1431</v>
      </c>
      <c r="N2157" t="s">
        <v>1674</v>
      </c>
      <c r="O2157" s="102">
        <v>0.79166666666666663</v>
      </c>
      <c r="P2157" t="s">
        <v>1828</v>
      </c>
      <c r="Q2157">
        <v>0</v>
      </c>
      <c r="R2157" t="s">
        <v>1829</v>
      </c>
      <c r="S2157">
        <v>16</v>
      </c>
      <c r="T2157">
        <v>57</v>
      </c>
      <c r="U2157">
        <v>93</v>
      </c>
      <c r="V2157" s="102">
        <v>2.7777777777777776E-2</v>
      </c>
      <c r="W2157">
        <v>33</v>
      </c>
      <c r="X2157" s="102">
        <v>0.63888888888888895</v>
      </c>
      <c r="AB2157" s="77">
        <f t="shared" si="33"/>
        <v>300</v>
      </c>
    </row>
    <row r="2158" spans="1:28" x14ac:dyDescent="0.3">
      <c r="A2158" s="34">
        <v>43796</v>
      </c>
      <c r="B2158">
        <v>1159</v>
      </c>
      <c r="C2158" t="s">
        <v>1282</v>
      </c>
      <c r="D2158" t="s">
        <v>1283</v>
      </c>
      <c r="E2158">
        <v>38</v>
      </c>
      <c r="F2158" t="s">
        <v>1486</v>
      </c>
      <c r="G2158" t="s">
        <v>1476</v>
      </c>
      <c r="H2158" t="s">
        <v>1364</v>
      </c>
      <c r="I2158" s="102">
        <v>0.3263888888888889</v>
      </c>
      <c r="J2158" t="s">
        <v>1363</v>
      </c>
      <c r="K2158" s="102">
        <v>0.55555555555555558</v>
      </c>
      <c r="L2158">
        <v>27</v>
      </c>
      <c r="M2158" t="s">
        <v>1288</v>
      </c>
      <c r="N2158" t="s">
        <v>1384</v>
      </c>
      <c r="O2158" s="102">
        <v>0.67361111111111116</v>
      </c>
      <c r="P2158" t="s">
        <v>1387</v>
      </c>
      <c r="Q2158">
        <v>22</v>
      </c>
      <c r="R2158" t="s">
        <v>1830</v>
      </c>
      <c r="S2158">
        <v>0</v>
      </c>
      <c r="T2158">
        <v>80</v>
      </c>
      <c r="U2158">
        <v>93</v>
      </c>
      <c r="V2158" s="102">
        <v>0.94444444444444453</v>
      </c>
      <c r="W2158">
        <v>61</v>
      </c>
      <c r="X2158" s="102">
        <v>0.67361111111111116</v>
      </c>
      <c r="AB2158" s="77">
        <f t="shared" si="33"/>
        <v>270</v>
      </c>
    </row>
    <row r="2159" spans="1:28" x14ac:dyDescent="0.3">
      <c r="A2159" s="34">
        <v>43797</v>
      </c>
      <c r="B2159">
        <v>1159</v>
      </c>
      <c r="C2159" t="s">
        <v>1282</v>
      </c>
      <c r="D2159" t="s">
        <v>1283</v>
      </c>
      <c r="E2159">
        <v>38</v>
      </c>
      <c r="F2159" t="s">
        <v>1362</v>
      </c>
      <c r="G2159" t="s">
        <v>1327</v>
      </c>
      <c r="H2159" t="s">
        <v>1314</v>
      </c>
      <c r="I2159" s="102">
        <v>0.125</v>
      </c>
      <c r="J2159" t="s">
        <v>1377</v>
      </c>
      <c r="K2159" s="102">
        <v>0.53472222222222221</v>
      </c>
      <c r="L2159">
        <v>7</v>
      </c>
      <c r="M2159" t="s">
        <v>1513</v>
      </c>
      <c r="N2159" t="s">
        <v>1316</v>
      </c>
      <c r="O2159" s="102">
        <v>0.77083333333333337</v>
      </c>
      <c r="P2159" t="s">
        <v>1806</v>
      </c>
      <c r="Q2159">
        <v>24</v>
      </c>
      <c r="R2159" t="s">
        <v>1585</v>
      </c>
      <c r="S2159">
        <v>1</v>
      </c>
      <c r="T2159">
        <v>91</v>
      </c>
      <c r="U2159">
        <v>95</v>
      </c>
      <c r="V2159" t="s">
        <v>51</v>
      </c>
      <c r="W2159">
        <v>84</v>
      </c>
      <c r="X2159" t="s">
        <v>51</v>
      </c>
      <c r="AB2159" s="77">
        <f t="shared" si="33"/>
        <v>70</v>
      </c>
    </row>
    <row r="2160" spans="1:28" x14ac:dyDescent="0.3">
      <c r="A2160" s="34">
        <v>43798</v>
      </c>
      <c r="B2160">
        <v>1159</v>
      </c>
      <c r="C2160" t="s">
        <v>1282</v>
      </c>
      <c r="D2160" t="s">
        <v>1283</v>
      </c>
      <c r="E2160">
        <v>38</v>
      </c>
      <c r="F2160" t="s">
        <v>1419</v>
      </c>
      <c r="G2160" t="s">
        <v>1352</v>
      </c>
      <c r="H2160" t="s">
        <v>1418</v>
      </c>
      <c r="I2160" s="102">
        <v>0.99930555555555556</v>
      </c>
      <c r="J2160" t="s">
        <v>1303</v>
      </c>
      <c r="K2160" s="102">
        <v>0.61805555555555558</v>
      </c>
      <c r="L2160">
        <v>28</v>
      </c>
      <c r="M2160" t="s">
        <v>1431</v>
      </c>
      <c r="N2160" t="s">
        <v>1297</v>
      </c>
      <c r="O2160" s="102">
        <v>0.1875</v>
      </c>
      <c r="P2160" t="s">
        <v>1393</v>
      </c>
      <c r="Q2160">
        <v>11</v>
      </c>
      <c r="R2160" t="s">
        <v>1806</v>
      </c>
      <c r="S2160">
        <v>0</v>
      </c>
      <c r="T2160">
        <v>79</v>
      </c>
      <c r="U2160">
        <v>94</v>
      </c>
      <c r="V2160" t="s">
        <v>51</v>
      </c>
      <c r="W2160">
        <v>62</v>
      </c>
      <c r="X2160" s="102">
        <v>0.47916666666666669</v>
      </c>
      <c r="AB2160" s="77">
        <f t="shared" si="33"/>
        <v>280</v>
      </c>
    </row>
    <row r="2161" spans="1:28" x14ac:dyDescent="0.3">
      <c r="A2161" s="34">
        <v>43799</v>
      </c>
      <c r="B2161">
        <v>1159</v>
      </c>
      <c r="C2161" t="s">
        <v>1282</v>
      </c>
      <c r="D2161" t="s">
        <v>1283</v>
      </c>
      <c r="E2161">
        <v>38</v>
      </c>
      <c r="F2161" t="s">
        <v>1325</v>
      </c>
      <c r="G2161" t="s">
        <v>1462</v>
      </c>
      <c r="H2161" t="s">
        <v>1322</v>
      </c>
      <c r="I2161" s="102">
        <v>0.99930555555555556</v>
      </c>
      <c r="J2161" t="s">
        <v>1651</v>
      </c>
      <c r="K2161" s="102">
        <v>0.15972222222222224</v>
      </c>
      <c r="L2161">
        <v>28</v>
      </c>
      <c r="M2161" t="s">
        <v>1296</v>
      </c>
      <c r="N2161" t="s">
        <v>1497</v>
      </c>
      <c r="O2161" s="102">
        <v>0.34027777777777773</v>
      </c>
      <c r="P2161" t="s">
        <v>1759</v>
      </c>
      <c r="Q2161">
        <v>0</v>
      </c>
      <c r="R2161" t="s">
        <v>1821</v>
      </c>
      <c r="S2161">
        <v>5</v>
      </c>
      <c r="T2161">
        <v>87</v>
      </c>
      <c r="U2161">
        <v>94</v>
      </c>
      <c r="V2161" t="s">
        <v>51</v>
      </c>
      <c r="W2161">
        <v>64</v>
      </c>
      <c r="X2161" s="102">
        <v>0.13194444444444445</v>
      </c>
      <c r="AB2161" s="77">
        <f t="shared" si="33"/>
        <v>280</v>
      </c>
    </row>
    <row r="2162" spans="1:28" x14ac:dyDescent="0.3">
      <c r="A2162" s="34">
        <v>43800</v>
      </c>
      <c r="B2162">
        <v>1159</v>
      </c>
      <c r="C2162" t="s">
        <v>1282</v>
      </c>
      <c r="D2162" t="s">
        <v>1283</v>
      </c>
      <c r="E2162">
        <v>38</v>
      </c>
      <c r="F2162" t="s">
        <v>1501</v>
      </c>
      <c r="G2162" t="s">
        <v>1723</v>
      </c>
      <c r="H2162" t="s">
        <v>1462</v>
      </c>
      <c r="I2162" s="102">
        <v>6.25E-2</v>
      </c>
      <c r="J2162" t="s">
        <v>1377</v>
      </c>
      <c r="K2162" s="102">
        <v>0.52777777777777779</v>
      </c>
      <c r="L2162">
        <v>1</v>
      </c>
      <c r="M2162" t="s">
        <v>1301</v>
      </c>
      <c r="N2162" t="s">
        <v>1300</v>
      </c>
      <c r="O2162" s="102">
        <v>0.71527777777777779</v>
      </c>
      <c r="P2162" t="s">
        <v>1312</v>
      </c>
      <c r="Q2162">
        <v>24</v>
      </c>
      <c r="R2162" t="s">
        <v>1812</v>
      </c>
      <c r="S2162" t="s">
        <v>51</v>
      </c>
      <c r="T2162">
        <v>78</v>
      </c>
      <c r="U2162">
        <v>93</v>
      </c>
      <c r="V2162" s="102">
        <v>0</v>
      </c>
      <c r="W2162">
        <v>65</v>
      </c>
      <c r="X2162" s="102">
        <v>0.41666666666666669</v>
      </c>
      <c r="AB2162" s="77">
        <f t="shared" si="33"/>
        <v>10</v>
      </c>
    </row>
    <row r="2163" spans="1:28" x14ac:dyDescent="0.3">
      <c r="A2163" s="34">
        <v>43801</v>
      </c>
      <c r="B2163">
        <v>1159</v>
      </c>
      <c r="C2163" t="s">
        <v>1282</v>
      </c>
      <c r="D2163" t="s">
        <v>1283</v>
      </c>
      <c r="E2163">
        <v>38</v>
      </c>
      <c r="F2163" t="s">
        <v>1336</v>
      </c>
      <c r="G2163" t="s">
        <v>1293</v>
      </c>
      <c r="H2163" t="s">
        <v>1421</v>
      </c>
      <c r="I2163" s="102">
        <v>0.99930555555555556</v>
      </c>
      <c r="J2163" t="s">
        <v>1521</v>
      </c>
      <c r="K2163" s="102">
        <v>0.33333333333333331</v>
      </c>
      <c r="L2163">
        <v>2</v>
      </c>
      <c r="M2163" t="s">
        <v>1301</v>
      </c>
      <c r="N2163" t="s">
        <v>1544</v>
      </c>
      <c r="O2163" s="102">
        <v>0.36805555555555558</v>
      </c>
      <c r="P2163" t="s">
        <v>1782</v>
      </c>
      <c r="Q2163" t="s">
        <v>51</v>
      </c>
      <c r="R2163" t="s">
        <v>1312</v>
      </c>
      <c r="S2163">
        <v>0</v>
      </c>
      <c r="T2163">
        <v>74</v>
      </c>
      <c r="U2163">
        <v>94</v>
      </c>
      <c r="V2163" t="s">
        <v>51</v>
      </c>
      <c r="W2163">
        <v>62</v>
      </c>
      <c r="X2163" s="102">
        <v>0.75</v>
      </c>
      <c r="AB2163" s="77">
        <f t="shared" si="33"/>
        <v>20</v>
      </c>
    </row>
    <row r="2164" spans="1:28" x14ac:dyDescent="0.3">
      <c r="A2164" s="34">
        <v>43802</v>
      </c>
      <c r="B2164">
        <v>1159</v>
      </c>
      <c r="C2164" t="s">
        <v>1282</v>
      </c>
      <c r="D2164" t="s">
        <v>1283</v>
      </c>
      <c r="E2164">
        <v>38</v>
      </c>
      <c r="F2164" t="s">
        <v>1462</v>
      </c>
      <c r="G2164" t="s">
        <v>1308</v>
      </c>
      <c r="H2164" t="s">
        <v>1326</v>
      </c>
      <c r="I2164" s="102">
        <v>0.99930555555555556</v>
      </c>
      <c r="J2164" t="s">
        <v>1325</v>
      </c>
      <c r="K2164" s="102">
        <v>0.4861111111111111</v>
      </c>
      <c r="L2164">
        <v>9</v>
      </c>
      <c r="M2164" t="s">
        <v>1296</v>
      </c>
      <c r="N2164" t="s">
        <v>1456</v>
      </c>
      <c r="O2164" s="102">
        <v>0.11805555555555557</v>
      </c>
      <c r="P2164" t="s">
        <v>1691</v>
      </c>
      <c r="Q2164">
        <v>0</v>
      </c>
      <c r="R2164" t="s">
        <v>1720</v>
      </c>
      <c r="S2164">
        <v>24</v>
      </c>
      <c r="T2164">
        <v>71</v>
      </c>
      <c r="U2164">
        <v>94</v>
      </c>
      <c r="V2164" t="s">
        <v>51</v>
      </c>
      <c r="W2164">
        <v>59</v>
      </c>
      <c r="X2164" t="s">
        <v>51</v>
      </c>
      <c r="AB2164" s="77">
        <f t="shared" si="33"/>
        <v>90</v>
      </c>
    </row>
    <row r="2165" spans="1:28" x14ac:dyDescent="0.3">
      <c r="A2165" s="34">
        <v>43803</v>
      </c>
      <c r="B2165">
        <v>1159</v>
      </c>
      <c r="C2165" t="s">
        <v>1282</v>
      </c>
      <c r="D2165" t="s">
        <v>1283</v>
      </c>
      <c r="E2165">
        <v>38</v>
      </c>
      <c r="F2165" t="s">
        <v>1320</v>
      </c>
      <c r="G2165" t="s">
        <v>1394</v>
      </c>
      <c r="H2165" t="s">
        <v>1296</v>
      </c>
      <c r="I2165" s="102">
        <v>0.21527777777777779</v>
      </c>
      <c r="J2165" t="s">
        <v>1521</v>
      </c>
      <c r="K2165" s="102">
        <v>0.5</v>
      </c>
      <c r="L2165">
        <v>26</v>
      </c>
      <c r="M2165" t="s">
        <v>1326</v>
      </c>
      <c r="N2165" t="s">
        <v>1359</v>
      </c>
      <c r="O2165" s="102">
        <v>0.59027777777777779</v>
      </c>
      <c r="P2165" t="s">
        <v>1318</v>
      </c>
      <c r="Q2165">
        <v>24</v>
      </c>
      <c r="R2165" t="s">
        <v>1714</v>
      </c>
      <c r="S2165" t="s">
        <v>51</v>
      </c>
      <c r="T2165">
        <v>80</v>
      </c>
      <c r="U2165">
        <v>95</v>
      </c>
      <c r="V2165" s="102">
        <v>0</v>
      </c>
      <c r="W2165">
        <v>63</v>
      </c>
      <c r="X2165" s="102">
        <v>0.5</v>
      </c>
      <c r="AB2165" s="77">
        <f t="shared" si="33"/>
        <v>260</v>
      </c>
    </row>
    <row r="2166" spans="1:28" x14ac:dyDescent="0.3">
      <c r="A2166" s="34">
        <v>43804</v>
      </c>
      <c r="B2166">
        <v>1159</v>
      </c>
      <c r="C2166" t="s">
        <v>1282</v>
      </c>
      <c r="D2166" t="s">
        <v>1283</v>
      </c>
      <c r="E2166">
        <v>38</v>
      </c>
      <c r="F2166" t="s">
        <v>1309</v>
      </c>
      <c r="G2166" t="s">
        <v>1513</v>
      </c>
      <c r="H2166" t="s">
        <v>1320</v>
      </c>
      <c r="I2166" s="102">
        <v>0.99930555555555556</v>
      </c>
      <c r="J2166" t="s">
        <v>1307</v>
      </c>
      <c r="K2166" s="102">
        <v>0.5625</v>
      </c>
      <c r="L2166">
        <v>27</v>
      </c>
      <c r="M2166" t="s">
        <v>1358</v>
      </c>
      <c r="N2166" t="s">
        <v>1456</v>
      </c>
      <c r="O2166" s="102">
        <v>6.9444444444444441E-3</v>
      </c>
      <c r="P2166" t="s">
        <v>1831</v>
      </c>
      <c r="Q2166">
        <v>19</v>
      </c>
      <c r="R2166" t="s">
        <v>1517</v>
      </c>
      <c r="S2166">
        <v>0</v>
      </c>
      <c r="T2166">
        <v>90</v>
      </c>
      <c r="U2166">
        <v>95</v>
      </c>
      <c r="V2166" s="102">
        <v>0.1875</v>
      </c>
      <c r="W2166">
        <v>83</v>
      </c>
      <c r="X2166" t="s">
        <v>51</v>
      </c>
      <c r="AB2166" s="77">
        <f t="shared" si="33"/>
        <v>270</v>
      </c>
    </row>
    <row r="2167" spans="1:28" x14ac:dyDescent="0.3">
      <c r="A2167" s="34">
        <v>43805</v>
      </c>
      <c r="B2167">
        <v>1159</v>
      </c>
      <c r="C2167" t="s">
        <v>1282</v>
      </c>
      <c r="D2167" t="s">
        <v>1283</v>
      </c>
      <c r="E2167">
        <v>38</v>
      </c>
      <c r="F2167" t="s">
        <v>1339</v>
      </c>
      <c r="G2167" t="s">
        <v>1308</v>
      </c>
      <c r="H2167" t="s">
        <v>1668</v>
      </c>
      <c r="I2167" s="102">
        <v>0.27777777777777779</v>
      </c>
      <c r="J2167" t="s">
        <v>1307</v>
      </c>
      <c r="K2167" s="102">
        <v>0.54166666666666663</v>
      </c>
      <c r="L2167">
        <v>26</v>
      </c>
      <c r="M2167" t="s">
        <v>1358</v>
      </c>
      <c r="N2167" t="s">
        <v>1391</v>
      </c>
      <c r="O2167" s="102">
        <v>6.25E-2</v>
      </c>
      <c r="P2167" t="s">
        <v>1692</v>
      </c>
      <c r="Q2167">
        <v>23</v>
      </c>
      <c r="R2167" t="s">
        <v>1832</v>
      </c>
      <c r="S2167">
        <v>13</v>
      </c>
      <c r="T2167">
        <v>85</v>
      </c>
      <c r="U2167">
        <v>94</v>
      </c>
      <c r="V2167" t="s">
        <v>51</v>
      </c>
      <c r="W2167">
        <v>70</v>
      </c>
      <c r="X2167" s="102">
        <v>0.4861111111111111</v>
      </c>
      <c r="AB2167" s="77">
        <f t="shared" si="33"/>
        <v>260</v>
      </c>
    </row>
    <row r="2168" spans="1:28" x14ac:dyDescent="0.3">
      <c r="A2168" s="34">
        <v>43806</v>
      </c>
      <c r="B2168">
        <v>1159</v>
      </c>
      <c r="C2168" t="s">
        <v>1282</v>
      </c>
      <c r="D2168" t="s">
        <v>1283</v>
      </c>
      <c r="E2168">
        <v>38</v>
      </c>
      <c r="F2168" t="s">
        <v>1354</v>
      </c>
      <c r="G2168" t="s">
        <v>1308</v>
      </c>
      <c r="H2168" t="s">
        <v>1297</v>
      </c>
      <c r="I2168" s="102">
        <v>0.27083333333333331</v>
      </c>
      <c r="J2168" t="s">
        <v>1502</v>
      </c>
      <c r="K2168" s="102">
        <v>0.60416666666666663</v>
      </c>
      <c r="L2168">
        <v>0</v>
      </c>
      <c r="M2168" t="s">
        <v>1296</v>
      </c>
      <c r="N2168" t="s">
        <v>1391</v>
      </c>
      <c r="O2168" t="s">
        <v>51</v>
      </c>
      <c r="P2168" t="s">
        <v>1752</v>
      </c>
      <c r="Q2168">
        <v>10</v>
      </c>
      <c r="R2168" t="s">
        <v>1832</v>
      </c>
      <c r="S2168">
        <v>16</v>
      </c>
      <c r="T2168">
        <v>80</v>
      </c>
      <c r="U2168">
        <v>94</v>
      </c>
      <c r="V2168" t="s">
        <v>51</v>
      </c>
      <c r="W2168">
        <v>56</v>
      </c>
      <c r="X2168" s="102">
        <v>0.52083333333333337</v>
      </c>
      <c r="AB2168" s="77">
        <f t="shared" si="33"/>
        <v>0</v>
      </c>
    </row>
    <row r="2169" spans="1:28" x14ac:dyDescent="0.3">
      <c r="A2169" s="34">
        <v>43807</v>
      </c>
      <c r="B2169">
        <v>1159</v>
      </c>
      <c r="C2169" t="s">
        <v>1282</v>
      </c>
      <c r="D2169" t="s">
        <v>1283</v>
      </c>
      <c r="E2169">
        <v>38</v>
      </c>
      <c r="F2169" t="s">
        <v>1546</v>
      </c>
      <c r="G2169" t="s">
        <v>1296</v>
      </c>
      <c r="H2169" t="s">
        <v>1484</v>
      </c>
      <c r="I2169" s="102">
        <v>9.7222222222222224E-2</v>
      </c>
      <c r="J2169" t="s">
        <v>1357</v>
      </c>
      <c r="K2169" s="102">
        <v>0.56944444444444442</v>
      </c>
      <c r="L2169">
        <v>30</v>
      </c>
      <c r="M2169" t="s">
        <v>1301</v>
      </c>
      <c r="N2169" t="s">
        <v>1658</v>
      </c>
      <c r="O2169" s="102">
        <v>0.58333333333333337</v>
      </c>
      <c r="P2169" t="s">
        <v>1782</v>
      </c>
      <c r="Q2169">
        <v>23</v>
      </c>
      <c r="R2169" t="s">
        <v>1353</v>
      </c>
      <c r="S2169">
        <v>7</v>
      </c>
      <c r="T2169">
        <v>85</v>
      </c>
      <c r="U2169">
        <v>95</v>
      </c>
      <c r="V2169" s="102">
        <v>0.56944444444444442</v>
      </c>
      <c r="W2169">
        <v>73</v>
      </c>
      <c r="X2169" s="102">
        <v>0.3611111111111111</v>
      </c>
      <c r="AB2169" s="77">
        <f t="shared" si="33"/>
        <v>300</v>
      </c>
    </row>
    <row r="2170" spans="1:28" x14ac:dyDescent="0.3">
      <c r="A2170" s="34">
        <v>43808</v>
      </c>
      <c r="B2170">
        <v>1159</v>
      </c>
      <c r="C2170" t="s">
        <v>1282</v>
      </c>
      <c r="D2170" t="s">
        <v>1283</v>
      </c>
      <c r="E2170">
        <v>38</v>
      </c>
      <c r="F2170" t="s">
        <v>1333</v>
      </c>
      <c r="G2170" t="s">
        <v>1308</v>
      </c>
      <c r="H2170" t="s">
        <v>1320</v>
      </c>
      <c r="I2170" s="102">
        <v>0.10416666666666667</v>
      </c>
      <c r="J2170" t="s">
        <v>1671</v>
      </c>
      <c r="K2170" s="102">
        <v>0.4513888888888889</v>
      </c>
      <c r="L2170">
        <v>30</v>
      </c>
      <c r="M2170" t="s">
        <v>1327</v>
      </c>
      <c r="N2170" t="s">
        <v>1303</v>
      </c>
      <c r="O2170" s="102">
        <v>0.4861111111111111</v>
      </c>
      <c r="P2170" t="s">
        <v>1471</v>
      </c>
      <c r="Q2170">
        <v>20</v>
      </c>
      <c r="R2170" t="s">
        <v>1688</v>
      </c>
      <c r="S2170">
        <v>1</v>
      </c>
      <c r="T2170">
        <v>66</v>
      </c>
      <c r="U2170">
        <v>89</v>
      </c>
      <c r="V2170" s="102">
        <v>6.25E-2</v>
      </c>
      <c r="W2170">
        <v>53</v>
      </c>
      <c r="X2170" s="102">
        <v>0.35416666666666669</v>
      </c>
      <c r="AB2170" s="77">
        <f t="shared" si="33"/>
        <v>300</v>
      </c>
    </row>
    <row r="2171" spans="1:28" x14ac:dyDescent="0.3">
      <c r="A2171" s="34">
        <v>43809</v>
      </c>
      <c r="B2171">
        <v>1159</v>
      </c>
      <c r="C2171" t="s">
        <v>1282</v>
      </c>
      <c r="D2171" t="s">
        <v>1283</v>
      </c>
      <c r="E2171">
        <v>38</v>
      </c>
      <c r="F2171" t="s">
        <v>1314</v>
      </c>
      <c r="G2171" t="s">
        <v>1396</v>
      </c>
      <c r="H2171" t="s">
        <v>1833</v>
      </c>
      <c r="I2171" s="102">
        <v>0.30555555555555552</v>
      </c>
      <c r="J2171" t="s">
        <v>1300</v>
      </c>
      <c r="K2171" s="102">
        <v>0.58333333333333337</v>
      </c>
      <c r="L2171">
        <v>28</v>
      </c>
      <c r="M2171" t="s">
        <v>1335</v>
      </c>
      <c r="N2171" t="s">
        <v>1348</v>
      </c>
      <c r="O2171" s="102">
        <v>0.71527777777777779</v>
      </c>
      <c r="P2171" t="s">
        <v>1834</v>
      </c>
      <c r="Q2171">
        <v>0</v>
      </c>
      <c r="R2171" t="s">
        <v>1660</v>
      </c>
      <c r="S2171">
        <v>24</v>
      </c>
      <c r="T2171">
        <v>76</v>
      </c>
      <c r="U2171">
        <v>93</v>
      </c>
      <c r="V2171" s="102">
        <v>0.3611111111111111</v>
      </c>
      <c r="W2171">
        <v>61</v>
      </c>
      <c r="X2171" s="102">
        <v>0.51388888888888895</v>
      </c>
      <c r="AB2171" s="77">
        <f t="shared" si="33"/>
        <v>280</v>
      </c>
    </row>
    <row r="2172" spans="1:28" x14ac:dyDescent="0.3">
      <c r="A2172" s="34">
        <v>43810</v>
      </c>
      <c r="B2172">
        <v>1159</v>
      </c>
      <c r="C2172" t="s">
        <v>1282</v>
      </c>
      <c r="D2172" t="s">
        <v>1283</v>
      </c>
      <c r="E2172">
        <v>38</v>
      </c>
      <c r="F2172" t="s">
        <v>1325</v>
      </c>
      <c r="G2172" t="s">
        <v>1457</v>
      </c>
      <c r="H2172" t="s">
        <v>1414</v>
      </c>
      <c r="I2172" s="102">
        <v>4.1666666666666664E-2</v>
      </c>
      <c r="J2172" t="s">
        <v>1313</v>
      </c>
      <c r="K2172" s="102">
        <v>0.11805555555555557</v>
      </c>
      <c r="L2172">
        <v>32</v>
      </c>
      <c r="M2172" t="s">
        <v>1286</v>
      </c>
      <c r="N2172" t="s">
        <v>1492</v>
      </c>
      <c r="O2172" s="102">
        <v>0.16666666666666666</v>
      </c>
      <c r="P2172" t="s">
        <v>1705</v>
      </c>
      <c r="Q2172">
        <v>11</v>
      </c>
      <c r="R2172" t="s">
        <v>1709</v>
      </c>
      <c r="S2172">
        <v>2</v>
      </c>
      <c r="T2172">
        <v>63</v>
      </c>
      <c r="U2172">
        <v>94</v>
      </c>
      <c r="V2172" t="s">
        <v>51</v>
      </c>
      <c r="W2172">
        <v>42</v>
      </c>
      <c r="X2172" s="102">
        <v>0.57638888888888895</v>
      </c>
      <c r="AB2172" s="77">
        <f t="shared" si="33"/>
        <v>320</v>
      </c>
    </row>
    <row r="2173" spans="1:28" x14ac:dyDescent="0.3">
      <c r="A2173" s="34">
        <v>43811</v>
      </c>
      <c r="B2173">
        <v>1159</v>
      </c>
      <c r="C2173" t="s">
        <v>1282</v>
      </c>
      <c r="D2173" t="s">
        <v>1283</v>
      </c>
      <c r="E2173">
        <v>38</v>
      </c>
      <c r="F2173" t="s">
        <v>1521</v>
      </c>
      <c r="G2173" t="s">
        <v>1336</v>
      </c>
      <c r="H2173" t="s">
        <v>1375</v>
      </c>
      <c r="I2173" s="102">
        <v>0.41666666666666669</v>
      </c>
      <c r="J2173" t="s">
        <v>1658</v>
      </c>
      <c r="K2173" s="102">
        <v>0.59027777777777779</v>
      </c>
      <c r="L2173">
        <v>28</v>
      </c>
      <c r="M2173" t="s">
        <v>1289</v>
      </c>
      <c r="N2173" t="s">
        <v>1686</v>
      </c>
      <c r="O2173" s="102">
        <v>0.61805555555555558</v>
      </c>
      <c r="P2173" t="s">
        <v>1393</v>
      </c>
      <c r="Q2173">
        <v>0</v>
      </c>
      <c r="R2173" t="s">
        <v>1670</v>
      </c>
      <c r="S2173">
        <v>14</v>
      </c>
      <c r="T2173">
        <v>76</v>
      </c>
      <c r="U2173">
        <v>95</v>
      </c>
      <c r="V2173" s="102">
        <v>0.95833333333333337</v>
      </c>
      <c r="W2173">
        <v>56</v>
      </c>
      <c r="X2173" s="102">
        <v>5.5555555555555552E-2</v>
      </c>
      <c r="AB2173" s="77">
        <f t="shared" si="33"/>
        <v>280</v>
      </c>
    </row>
    <row r="2174" spans="1:28" x14ac:dyDescent="0.3">
      <c r="A2174" s="34">
        <v>43812</v>
      </c>
      <c r="B2174">
        <v>1159</v>
      </c>
      <c r="C2174" t="s">
        <v>1282</v>
      </c>
      <c r="D2174" t="s">
        <v>1283</v>
      </c>
      <c r="E2174">
        <v>38</v>
      </c>
      <c r="F2174" t="s">
        <v>1300</v>
      </c>
      <c r="G2174" t="s">
        <v>1308</v>
      </c>
      <c r="H2174" t="s">
        <v>1422</v>
      </c>
      <c r="I2174" s="102">
        <v>0.97916666666666663</v>
      </c>
      <c r="J2174" t="s">
        <v>1583</v>
      </c>
      <c r="K2174" s="102">
        <v>0.49305555555555558</v>
      </c>
      <c r="L2174">
        <v>30</v>
      </c>
      <c r="M2174" t="s">
        <v>1348</v>
      </c>
      <c r="N2174" t="s">
        <v>1591</v>
      </c>
      <c r="O2174" s="102">
        <v>0.1388888888888889</v>
      </c>
      <c r="P2174" t="s">
        <v>1508</v>
      </c>
      <c r="Q2174">
        <v>21</v>
      </c>
      <c r="R2174" t="s">
        <v>1835</v>
      </c>
      <c r="S2174">
        <v>2</v>
      </c>
      <c r="T2174">
        <v>85</v>
      </c>
      <c r="U2174">
        <v>93</v>
      </c>
      <c r="V2174" s="102">
        <v>2.0833333333333332E-2</v>
      </c>
      <c r="W2174">
        <v>64</v>
      </c>
      <c r="X2174" s="102">
        <v>0.49305555555555558</v>
      </c>
      <c r="AB2174" s="77">
        <f t="shared" si="33"/>
        <v>300</v>
      </c>
    </row>
    <row r="2175" spans="1:28" x14ac:dyDescent="0.3">
      <c r="A2175" s="34">
        <v>43813</v>
      </c>
      <c r="B2175">
        <v>1159</v>
      </c>
      <c r="C2175" t="s">
        <v>1282</v>
      </c>
      <c r="D2175" t="s">
        <v>1283</v>
      </c>
      <c r="E2175">
        <v>38</v>
      </c>
      <c r="F2175" t="s">
        <v>1556</v>
      </c>
      <c r="G2175" t="s">
        <v>1469</v>
      </c>
      <c r="H2175" t="s">
        <v>1434</v>
      </c>
      <c r="I2175" s="102">
        <v>0.16666666666666666</v>
      </c>
      <c r="J2175" t="s">
        <v>1315</v>
      </c>
      <c r="K2175" s="102">
        <v>0.625</v>
      </c>
      <c r="L2175">
        <v>28</v>
      </c>
      <c r="M2175" t="s">
        <v>1288</v>
      </c>
      <c r="N2175" t="s">
        <v>1456</v>
      </c>
      <c r="O2175" s="102">
        <v>0.67361111111111116</v>
      </c>
      <c r="P2175" t="s">
        <v>1714</v>
      </c>
      <c r="Q2175">
        <v>10</v>
      </c>
      <c r="R2175" t="s">
        <v>1836</v>
      </c>
      <c r="S2175">
        <v>24</v>
      </c>
      <c r="T2175">
        <v>72</v>
      </c>
      <c r="U2175">
        <v>89</v>
      </c>
      <c r="V2175" s="102">
        <v>0.15972222222222224</v>
      </c>
      <c r="W2175">
        <v>49</v>
      </c>
      <c r="X2175" t="s">
        <v>51</v>
      </c>
      <c r="AB2175" s="77">
        <f t="shared" si="33"/>
        <v>280</v>
      </c>
    </row>
    <row r="2176" spans="1:28" x14ac:dyDescent="0.3">
      <c r="A2176" s="34">
        <v>43814</v>
      </c>
      <c r="B2176">
        <v>1159</v>
      </c>
      <c r="C2176" t="s">
        <v>1282</v>
      </c>
      <c r="D2176" t="s">
        <v>1283</v>
      </c>
      <c r="E2176">
        <v>38</v>
      </c>
      <c r="F2176" t="s">
        <v>1292</v>
      </c>
      <c r="G2176" t="s">
        <v>1506</v>
      </c>
      <c r="H2176" t="s">
        <v>1309</v>
      </c>
      <c r="I2176" s="102">
        <v>0.625</v>
      </c>
      <c r="J2176" t="s">
        <v>1287</v>
      </c>
      <c r="K2176" s="102">
        <v>0.125</v>
      </c>
      <c r="L2176">
        <v>31</v>
      </c>
      <c r="M2176" t="s">
        <v>1288</v>
      </c>
      <c r="N2176" t="s">
        <v>1354</v>
      </c>
      <c r="O2176" s="102">
        <v>0.54861111111111105</v>
      </c>
      <c r="P2176" t="s">
        <v>1387</v>
      </c>
      <c r="Q2176">
        <v>4</v>
      </c>
      <c r="R2176" t="s">
        <v>1837</v>
      </c>
      <c r="S2176">
        <v>24</v>
      </c>
      <c r="T2176">
        <v>92</v>
      </c>
      <c r="U2176">
        <v>96</v>
      </c>
      <c r="V2176" t="s">
        <v>51</v>
      </c>
      <c r="W2176">
        <v>46</v>
      </c>
      <c r="X2176" t="s">
        <v>51</v>
      </c>
      <c r="AB2176" s="77">
        <f t="shared" si="33"/>
        <v>310</v>
      </c>
    </row>
    <row r="2177" spans="1:28" x14ac:dyDescent="0.3">
      <c r="A2177" s="34">
        <v>43815</v>
      </c>
      <c r="B2177">
        <v>1159</v>
      </c>
      <c r="C2177" t="s">
        <v>1282</v>
      </c>
      <c r="D2177" t="s">
        <v>1283</v>
      </c>
      <c r="E2177">
        <v>38</v>
      </c>
      <c r="F2177" t="s">
        <v>1428</v>
      </c>
      <c r="G2177" t="s">
        <v>1748</v>
      </c>
      <c r="H2177" t="s">
        <v>1348</v>
      </c>
      <c r="I2177" s="102">
        <v>0.99930555555555556</v>
      </c>
      <c r="J2177" t="s">
        <v>1521</v>
      </c>
      <c r="K2177" s="102">
        <v>0.54861111111111105</v>
      </c>
      <c r="L2177">
        <v>28</v>
      </c>
      <c r="M2177" t="s">
        <v>1288</v>
      </c>
      <c r="N2177" t="s">
        <v>1497</v>
      </c>
      <c r="O2177" s="102">
        <v>0.91666666666666663</v>
      </c>
      <c r="P2177" t="s">
        <v>1837</v>
      </c>
      <c r="Q2177">
        <v>0</v>
      </c>
      <c r="R2177" t="s">
        <v>1838</v>
      </c>
      <c r="S2177">
        <v>17</v>
      </c>
      <c r="T2177">
        <v>89</v>
      </c>
      <c r="U2177">
        <v>95</v>
      </c>
      <c r="V2177" t="s">
        <v>51</v>
      </c>
      <c r="W2177">
        <v>83</v>
      </c>
      <c r="X2177" s="102">
        <v>0.22916666666666666</v>
      </c>
      <c r="AB2177" s="77">
        <f t="shared" si="33"/>
        <v>280</v>
      </c>
    </row>
    <row r="2178" spans="1:28" x14ac:dyDescent="0.3">
      <c r="A2178" s="34">
        <v>43816</v>
      </c>
      <c r="B2178">
        <v>1159</v>
      </c>
      <c r="C2178" t="s">
        <v>1282</v>
      </c>
      <c r="D2178" t="s">
        <v>1283</v>
      </c>
      <c r="E2178">
        <v>38</v>
      </c>
      <c r="F2178" t="s">
        <v>1484</v>
      </c>
      <c r="G2178" t="s">
        <v>1625</v>
      </c>
      <c r="H2178" t="s">
        <v>1376</v>
      </c>
      <c r="I2178" s="102">
        <v>0.15972222222222224</v>
      </c>
      <c r="J2178" t="s">
        <v>1309</v>
      </c>
      <c r="K2178" s="102">
        <v>0.65972222222222221</v>
      </c>
      <c r="L2178">
        <v>26</v>
      </c>
      <c r="M2178" t="s">
        <v>1703</v>
      </c>
      <c r="N2178" t="s">
        <v>1316</v>
      </c>
      <c r="O2178" s="102">
        <v>6.9444444444444434E-2</v>
      </c>
      <c r="P2178" t="s">
        <v>1839</v>
      </c>
      <c r="Q2178">
        <v>20</v>
      </c>
      <c r="R2178" t="s">
        <v>1654</v>
      </c>
      <c r="S2178">
        <v>0</v>
      </c>
      <c r="T2178">
        <v>88</v>
      </c>
      <c r="U2178">
        <v>92</v>
      </c>
      <c r="V2178" t="s">
        <v>51</v>
      </c>
      <c r="W2178">
        <v>78</v>
      </c>
      <c r="X2178" s="102">
        <v>0.63194444444444442</v>
      </c>
      <c r="AB2178" s="77">
        <f t="shared" si="33"/>
        <v>260</v>
      </c>
    </row>
    <row r="2179" spans="1:28" x14ac:dyDescent="0.3">
      <c r="A2179" s="34">
        <v>43817</v>
      </c>
      <c r="B2179">
        <v>1159</v>
      </c>
      <c r="C2179" t="s">
        <v>1282</v>
      </c>
      <c r="D2179" t="s">
        <v>1283</v>
      </c>
      <c r="E2179">
        <v>38</v>
      </c>
      <c r="F2179" t="s">
        <v>1521</v>
      </c>
      <c r="G2179" t="s">
        <v>1326</v>
      </c>
      <c r="H2179" t="s">
        <v>1340</v>
      </c>
      <c r="I2179" s="102">
        <v>0.1111111111111111</v>
      </c>
      <c r="J2179" t="s">
        <v>1588</v>
      </c>
      <c r="K2179" s="102">
        <v>0.57638888888888895</v>
      </c>
      <c r="L2179">
        <v>20</v>
      </c>
      <c r="M2179" t="s">
        <v>1329</v>
      </c>
      <c r="N2179" t="s">
        <v>1556</v>
      </c>
      <c r="O2179" s="102">
        <v>0.46527777777777773</v>
      </c>
      <c r="P2179" t="s">
        <v>1495</v>
      </c>
      <c r="Q2179">
        <v>0</v>
      </c>
      <c r="R2179" t="s">
        <v>1840</v>
      </c>
      <c r="S2179">
        <v>24</v>
      </c>
      <c r="T2179">
        <v>39</v>
      </c>
      <c r="U2179">
        <v>92</v>
      </c>
      <c r="V2179" t="s">
        <v>51</v>
      </c>
      <c r="W2179">
        <v>37</v>
      </c>
      <c r="X2179" t="s">
        <v>51</v>
      </c>
      <c r="AB2179" s="77">
        <f t="shared" ref="AB2179:AB2242" si="34">L2179*$AE$17</f>
        <v>200</v>
      </c>
    </row>
    <row r="2180" spans="1:28" x14ac:dyDescent="0.3">
      <c r="A2180" s="34">
        <v>43818</v>
      </c>
      <c r="B2180">
        <v>1159</v>
      </c>
      <c r="C2180" t="s">
        <v>1282</v>
      </c>
      <c r="D2180" t="s">
        <v>1283</v>
      </c>
      <c r="E2180">
        <v>38</v>
      </c>
      <c r="F2180" t="s">
        <v>1617</v>
      </c>
      <c r="G2180" t="s">
        <v>1287</v>
      </c>
      <c r="H2180" t="s">
        <v>1383</v>
      </c>
      <c r="I2180" s="102">
        <v>0.99930555555555556</v>
      </c>
      <c r="J2180" t="s">
        <v>1749</v>
      </c>
      <c r="K2180" s="102">
        <v>0.4375</v>
      </c>
      <c r="L2180">
        <v>19</v>
      </c>
      <c r="M2180" t="s">
        <v>1431</v>
      </c>
      <c r="N2180" t="s">
        <v>1556</v>
      </c>
      <c r="O2180" s="102">
        <v>0.41666666666666669</v>
      </c>
      <c r="P2180" t="s">
        <v>1840</v>
      </c>
      <c r="Q2180">
        <v>0</v>
      </c>
      <c r="R2180" t="s">
        <v>1841</v>
      </c>
      <c r="S2180">
        <v>21</v>
      </c>
      <c r="T2180">
        <v>60</v>
      </c>
      <c r="U2180">
        <v>95</v>
      </c>
      <c r="V2180" s="102">
        <v>0.99305555555555547</v>
      </c>
      <c r="W2180">
        <v>37</v>
      </c>
      <c r="X2180" s="102">
        <v>0.4236111111111111</v>
      </c>
      <c r="AB2180" s="77">
        <f t="shared" si="34"/>
        <v>190</v>
      </c>
    </row>
    <row r="2181" spans="1:28" x14ac:dyDescent="0.3">
      <c r="A2181" s="34">
        <v>43819</v>
      </c>
      <c r="B2181">
        <v>1159</v>
      </c>
      <c r="C2181" t="s">
        <v>1282</v>
      </c>
      <c r="D2181" t="s">
        <v>1283</v>
      </c>
      <c r="E2181">
        <v>38</v>
      </c>
      <c r="F2181" t="s">
        <v>1333</v>
      </c>
      <c r="G2181" t="s">
        <v>1737</v>
      </c>
      <c r="H2181" t="s">
        <v>1351</v>
      </c>
      <c r="I2181" s="102">
        <v>0.93055555555555547</v>
      </c>
      <c r="J2181" t="s">
        <v>1419</v>
      </c>
      <c r="K2181" s="102">
        <v>0.47222222222222227</v>
      </c>
      <c r="L2181">
        <v>28</v>
      </c>
      <c r="M2181" t="s">
        <v>1703</v>
      </c>
      <c r="N2181" t="s">
        <v>1781</v>
      </c>
      <c r="O2181" s="102">
        <v>6.9444444444444434E-2</v>
      </c>
      <c r="P2181" t="s">
        <v>1842</v>
      </c>
      <c r="Q2181">
        <v>24</v>
      </c>
      <c r="R2181" t="s">
        <v>1843</v>
      </c>
      <c r="S2181">
        <v>0</v>
      </c>
      <c r="T2181">
        <v>74</v>
      </c>
      <c r="U2181">
        <v>95</v>
      </c>
      <c r="V2181" t="s">
        <v>51</v>
      </c>
      <c r="W2181">
        <v>59</v>
      </c>
      <c r="X2181" s="102">
        <v>0.2638888888888889</v>
      </c>
      <c r="AB2181" s="77">
        <f t="shared" si="34"/>
        <v>280</v>
      </c>
    </row>
    <row r="2182" spans="1:28" x14ac:dyDescent="0.3">
      <c r="A2182" s="34">
        <v>43820</v>
      </c>
      <c r="B2182">
        <v>1159</v>
      </c>
      <c r="C2182" t="s">
        <v>1282</v>
      </c>
      <c r="D2182" t="s">
        <v>1283</v>
      </c>
      <c r="E2182">
        <v>38</v>
      </c>
      <c r="F2182" t="s">
        <v>1346</v>
      </c>
      <c r="G2182" t="s">
        <v>1737</v>
      </c>
      <c r="H2182" t="s">
        <v>1297</v>
      </c>
      <c r="I2182" s="102">
        <v>0.34027777777777773</v>
      </c>
      <c r="J2182" t="s">
        <v>1766</v>
      </c>
      <c r="K2182" s="102">
        <v>0.47916666666666669</v>
      </c>
      <c r="L2182">
        <v>26</v>
      </c>
      <c r="M2182" t="s">
        <v>1396</v>
      </c>
      <c r="N2182" t="s">
        <v>1779</v>
      </c>
      <c r="O2182" s="102">
        <v>0.97916666666666663</v>
      </c>
      <c r="P2182" t="s">
        <v>1844</v>
      </c>
      <c r="Q2182">
        <v>24</v>
      </c>
      <c r="R2182" t="s">
        <v>1845</v>
      </c>
      <c r="S2182">
        <v>11</v>
      </c>
      <c r="T2182">
        <v>84</v>
      </c>
      <c r="U2182">
        <v>93</v>
      </c>
      <c r="V2182" s="102">
        <v>0.3263888888888889</v>
      </c>
      <c r="W2182">
        <v>43</v>
      </c>
      <c r="X2182" s="102">
        <v>0.47222222222222227</v>
      </c>
      <c r="AB2182" s="77">
        <f t="shared" si="34"/>
        <v>260</v>
      </c>
    </row>
    <row r="2183" spans="1:28" x14ac:dyDescent="0.3">
      <c r="A2183" s="34">
        <v>43821</v>
      </c>
      <c r="B2183">
        <v>1159</v>
      </c>
      <c r="C2183" t="s">
        <v>1282</v>
      </c>
      <c r="D2183" t="s">
        <v>1283</v>
      </c>
      <c r="E2183">
        <v>38</v>
      </c>
      <c r="F2183" t="s">
        <v>1521</v>
      </c>
      <c r="G2183" t="s">
        <v>1703</v>
      </c>
      <c r="H2183" t="s">
        <v>1434</v>
      </c>
      <c r="I2183" s="102">
        <v>0.39583333333333331</v>
      </c>
      <c r="J2183" t="s">
        <v>1490</v>
      </c>
      <c r="K2183" s="102">
        <v>6.9444444444444441E-3</v>
      </c>
      <c r="L2183">
        <v>28</v>
      </c>
      <c r="M2183" t="s">
        <v>1347</v>
      </c>
      <c r="N2183" t="s">
        <v>1550</v>
      </c>
      <c r="O2183" s="102">
        <v>1.3888888888888888E-2</v>
      </c>
      <c r="P2183" t="s">
        <v>1639</v>
      </c>
      <c r="Q2183">
        <v>24</v>
      </c>
      <c r="R2183" t="s">
        <v>1844</v>
      </c>
      <c r="S2183">
        <v>0</v>
      </c>
      <c r="T2183">
        <v>71</v>
      </c>
      <c r="U2183">
        <v>89</v>
      </c>
      <c r="V2183" s="102">
        <v>0.54166666666666663</v>
      </c>
      <c r="W2183">
        <v>46</v>
      </c>
      <c r="X2183" s="102">
        <v>0</v>
      </c>
      <c r="AB2183" s="77">
        <f t="shared" si="34"/>
        <v>280</v>
      </c>
    </row>
    <row r="2184" spans="1:28" x14ac:dyDescent="0.3">
      <c r="A2184" s="34">
        <v>43822</v>
      </c>
      <c r="B2184">
        <v>1159</v>
      </c>
      <c r="C2184" t="s">
        <v>1282</v>
      </c>
      <c r="D2184" t="s">
        <v>1283</v>
      </c>
      <c r="E2184">
        <v>38</v>
      </c>
      <c r="F2184" t="s">
        <v>1341</v>
      </c>
      <c r="G2184" t="s">
        <v>1308</v>
      </c>
      <c r="H2184" t="s">
        <v>1348</v>
      </c>
      <c r="I2184" s="102">
        <v>0.18055555555555555</v>
      </c>
      <c r="J2184" t="s">
        <v>1661</v>
      </c>
      <c r="K2184" s="102">
        <v>0.54166666666666663</v>
      </c>
      <c r="L2184">
        <v>27</v>
      </c>
      <c r="M2184" t="s">
        <v>1326</v>
      </c>
      <c r="N2184" t="s">
        <v>1316</v>
      </c>
      <c r="O2184" s="102">
        <v>4.8611111111111112E-2</v>
      </c>
      <c r="P2184" t="s">
        <v>1514</v>
      </c>
      <c r="Q2184">
        <v>10</v>
      </c>
      <c r="R2184" t="s">
        <v>1398</v>
      </c>
      <c r="S2184">
        <v>14</v>
      </c>
      <c r="T2184">
        <v>66</v>
      </c>
      <c r="U2184">
        <v>86</v>
      </c>
      <c r="V2184" s="102">
        <v>0.90277777777777779</v>
      </c>
      <c r="W2184">
        <v>52</v>
      </c>
      <c r="X2184" s="102">
        <v>0.53472222222222221</v>
      </c>
      <c r="AB2184" s="77">
        <f t="shared" si="34"/>
        <v>270</v>
      </c>
    </row>
    <row r="2185" spans="1:28" x14ac:dyDescent="0.3">
      <c r="A2185" s="34">
        <v>43823</v>
      </c>
      <c r="B2185">
        <v>1159</v>
      </c>
      <c r="C2185" t="s">
        <v>1282</v>
      </c>
      <c r="D2185" t="s">
        <v>1283</v>
      </c>
      <c r="E2185">
        <v>38</v>
      </c>
      <c r="F2185" t="s">
        <v>1399</v>
      </c>
      <c r="G2185" t="s">
        <v>1308</v>
      </c>
      <c r="H2185" t="s">
        <v>1414</v>
      </c>
      <c r="I2185" s="102">
        <v>0.29166666666666669</v>
      </c>
      <c r="J2185" t="s">
        <v>1591</v>
      </c>
      <c r="K2185" s="102">
        <v>0.51388888888888895</v>
      </c>
      <c r="L2185">
        <v>22</v>
      </c>
      <c r="M2185" t="s">
        <v>1296</v>
      </c>
      <c r="N2185" t="s">
        <v>1297</v>
      </c>
      <c r="O2185" s="102">
        <v>0.34027777777777773</v>
      </c>
      <c r="P2185" t="s">
        <v>1402</v>
      </c>
      <c r="Q2185">
        <v>17</v>
      </c>
      <c r="R2185" t="s">
        <v>1666</v>
      </c>
      <c r="S2185">
        <v>0</v>
      </c>
      <c r="T2185">
        <v>74</v>
      </c>
      <c r="U2185">
        <v>91</v>
      </c>
      <c r="V2185" s="102">
        <v>0.99930555555555556</v>
      </c>
      <c r="W2185">
        <v>51</v>
      </c>
      <c r="X2185" t="s">
        <v>51</v>
      </c>
      <c r="AB2185" s="77">
        <f t="shared" si="34"/>
        <v>220</v>
      </c>
    </row>
    <row r="2186" spans="1:28" x14ac:dyDescent="0.3">
      <c r="A2186" s="34">
        <v>43824</v>
      </c>
      <c r="B2186">
        <v>1159</v>
      </c>
      <c r="C2186" t="s">
        <v>1282</v>
      </c>
      <c r="D2186" t="s">
        <v>1283</v>
      </c>
      <c r="E2186">
        <v>38</v>
      </c>
      <c r="F2186" t="s">
        <v>1307</v>
      </c>
      <c r="G2186" t="s">
        <v>1308</v>
      </c>
      <c r="H2186" t="s">
        <v>1356</v>
      </c>
      <c r="I2186" s="102">
        <v>0.15972222222222224</v>
      </c>
      <c r="J2186" t="s">
        <v>1599</v>
      </c>
      <c r="K2186" s="102">
        <v>0.98611111111111116</v>
      </c>
      <c r="L2186">
        <v>27</v>
      </c>
      <c r="M2186" t="s">
        <v>1435</v>
      </c>
      <c r="N2186" t="s">
        <v>1348</v>
      </c>
      <c r="O2186" s="102">
        <v>0.99930555555555556</v>
      </c>
      <c r="P2186" t="s">
        <v>1831</v>
      </c>
      <c r="Q2186">
        <v>0</v>
      </c>
      <c r="R2186" t="s">
        <v>1663</v>
      </c>
      <c r="S2186">
        <v>21</v>
      </c>
      <c r="T2186">
        <v>85</v>
      </c>
      <c r="U2186">
        <v>94</v>
      </c>
      <c r="V2186" s="102">
        <v>0.15972222222222224</v>
      </c>
      <c r="W2186">
        <v>44</v>
      </c>
      <c r="X2186" s="102">
        <v>0.97916666666666663</v>
      </c>
      <c r="AB2186" s="77">
        <f t="shared" si="34"/>
        <v>270</v>
      </c>
    </row>
    <row r="2187" spans="1:28" x14ac:dyDescent="0.3">
      <c r="A2187" s="34">
        <v>43825</v>
      </c>
      <c r="B2187">
        <v>1159</v>
      </c>
      <c r="C2187" t="s">
        <v>1282</v>
      </c>
      <c r="D2187" t="s">
        <v>1283</v>
      </c>
      <c r="E2187">
        <v>38</v>
      </c>
      <c r="F2187" t="s">
        <v>1354</v>
      </c>
      <c r="G2187" t="s">
        <v>1308</v>
      </c>
      <c r="H2187" t="s">
        <v>1376</v>
      </c>
      <c r="I2187" s="102">
        <v>0.99930555555555556</v>
      </c>
      <c r="J2187" t="s">
        <v>1315</v>
      </c>
      <c r="K2187" s="102">
        <v>1.3888888888888888E-2</v>
      </c>
      <c r="L2187">
        <v>27</v>
      </c>
      <c r="M2187" t="s">
        <v>1296</v>
      </c>
      <c r="N2187" t="s">
        <v>1436</v>
      </c>
      <c r="O2187" s="102">
        <v>6.9444444444444441E-3</v>
      </c>
      <c r="P2187" t="s">
        <v>1601</v>
      </c>
      <c r="Q2187">
        <v>20</v>
      </c>
      <c r="R2187" t="s">
        <v>1600</v>
      </c>
      <c r="S2187">
        <v>0</v>
      </c>
      <c r="T2187">
        <v>64</v>
      </c>
      <c r="U2187">
        <v>89</v>
      </c>
      <c r="V2187" s="102">
        <v>0.99305555555555547</v>
      </c>
      <c r="W2187">
        <v>48</v>
      </c>
      <c r="X2187" s="102">
        <v>0.56944444444444442</v>
      </c>
      <c r="AB2187" s="77">
        <f t="shared" si="34"/>
        <v>270</v>
      </c>
    </row>
    <row r="2188" spans="1:28" x14ac:dyDescent="0.3">
      <c r="A2188" s="34">
        <v>43826</v>
      </c>
      <c r="B2188">
        <v>1159</v>
      </c>
      <c r="C2188" t="s">
        <v>1282</v>
      </c>
      <c r="D2188" t="s">
        <v>1283</v>
      </c>
      <c r="E2188">
        <v>38</v>
      </c>
      <c r="F2188" t="s">
        <v>1351</v>
      </c>
      <c r="G2188" t="s">
        <v>1308</v>
      </c>
      <c r="H2188" t="s">
        <v>1710</v>
      </c>
      <c r="I2188" s="102">
        <v>0.33333333333333331</v>
      </c>
      <c r="J2188" t="s">
        <v>1612</v>
      </c>
      <c r="K2188" s="102">
        <v>0.63194444444444442</v>
      </c>
      <c r="L2188">
        <v>22</v>
      </c>
      <c r="M2188" t="s">
        <v>1288</v>
      </c>
      <c r="N2188" t="s">
        <v>1391</v>
      </c>
      <c r="O2188" s="102">
        <v>0.15277777777777776</v>
      </c>
      <c r="P2188" t="s">
        <v>1447</v>
      </c>
      <c r="Q2188">
        <v>3</v>
      </c>
      <c r="R2188" t="s">
        <v>1409</v>
      </c>
      <c r="S2188">
        <v>17</v>
      </c>
      <c r="T2188">
        <v>81</v>
      </c>
      <c r="U2188">
        <v>93</v>
      </c>
      <c r="V2188" s="102">
        <v>0.34027777777777773</v>
      </c>
      <c r="W2188">
        <v>62</v>
      </c>
      <c r="X2188" s="102">
        <v>0.625</v>
      </c>
      <c r="AB2188" s="77">
        <f t="shared" si="34"/>
        <v>220</v>
      </c>
    </row>
    <row r="2189" spans="1:28" x14ac:dyDescent="0.3">
      <c r="A2189" s="34">
        <v>43827</v>
      </c>
      <c r="B2189">
        <v>1159</v>
      </c>
      <c r="C2189" t="s">
        <v>1282</v>
      </c>
      <c r="D2189" t="s">
        <v>1283</v>
      </c>
      <c r="E2189">
        <v>38</v>
      </c>
      <c r="F2189" t="s">
        <v>1484</v>
      </c>
      <c r="G2189" t="s">
        <v>1308</v>
      </c>
      <c r="H2189" t="s">
        <v>1326</v>
      </c>
      <c r="I2189" t="s">
        <v>51</v>
      </c>
      <c r="J2189" t="s">
        <v>1544</v>
      </c>
      <c r="K2189" s="102">
        <v>0.59027777777777779</v>
      </c>
      <c r="L2189">
        <v>0</v>
      </c>
      <c r="M2189" t="s">
        <v>1431</v>
      </c>
      <c r="N2189" t="s">
        <v>1404</v>
      </c>
      <c r="O2189" t="s">
        <v>51</v>
      </c>
      <c r="P2189" t="s">
        <v>1337</v>
      </c>
      <c r="Q2189">
        <v>0</v>
      </c>
      <c r="R2189" t="s">
        <v>1540</v>
      </c>
      <c r="S2189">
        <v>6</v>
      </c>
      <c r="T2189">
        <v>71</v>
      </c>
      <c r="U2189">
        <v>90</v>
      </c>
      <c r="V2189" s="102">
        <v>2.7777777777777776E-2</v>
      </c>
      <c r="W2189">
        <v>55</v>
      </c>
      <c r="X2189" s="102">
        <v>0.46527777777777773</v>
      </c>
      <c r="AB2189" s="77">
        <f t="shared" si="34"/>
        <v>0</v>
      </c>
    </row>
    <row r="2190" spans="1:28" x14ac:dyDescent="0.3">
      <c r="A2190" s="34">
        <v>43828</v>
      </c>
      <c r="B2190">
        <v>1159</v>
      </c>
      <c r="C2190" t="s">
        <v>1282</v>
      </c>
      <c r="D2190" t="s">
        <v>1283</v>
      </c>
      <c r="E2190">
        <v>38</v>
      </c>
      <c r="F2190" t="s">
        <v>1316</v>
      </c>
      <c r="G2190" t="s">
        <v>1308</v>
      </c>
      <c r="H2190" t="s">
        <v>1482</v>
      </c>
      <c r="I2190" s="102">
        <v>0.15277777777777776</v>
      </c>
      <c r="J2190" t="s">
        <v>1577</v>
      </c>
      <c r="K2190" s="102">
        <v>0.50694444444444442</v>
      </c>
      <c r="L2190">
        <v>21</v>
      </c>
      <c r="M2190" t="s">
        <v>1296</v>
      </c>
      <c r="N2190" t="s">
        <v>1404</v>
      </c>
      <c r="O2190" s="102">
        <v>4.8611111111111112E-2</v>
      </c>
      <c r="P2190" t="s">
        <v>1539</v>
      </c>
      <c r="Q2190">
        <v>10</v>
      </c>
      <c r="R2190" t="s">
        <v>1542</v>
      </c>
      <c r="S2190" t="s">
        <v>51</v>
      </c>
      <c r="T2190">
        <v>76</v>
      </c>
      <c r="U2190">
        <v>91</v>
      </c>
      <c r="V2190" s="102">
        <v>0.875</v>
      </c>
      <c r="W2190">
        <v>61</v>
      </c>
      <c r="X2190" s="102">
        <v>0.49305555555555558</v>
      </c>
      <c r="AB2190" s="77">
        <f t="shared" si="34"/>
        <v>210</v>
      </c>
    </row>
    <row r="2191" spans="1:28" x14ac:dyDescent="0.3">
      <c r="A2191" s="34">
        <v>43829</v>
      </c>
      <c r="B2191">
        <v>1159</v>
      </c>
      <c r="C2191" t="s">
        <v>1282</v>
      </c>
      <c r="D2191" t="s">
        <v>1283</v>
      </c>
      <c r="E2191">
        <v>38</v>
      </c>
      <c r="F2191" t="s">
        <v>1484</v>
      </c>
      <c r="G2191" t="s">
        <v>1308</v>
      </c>
      <c r="H2191" t="s">
        <v>1461</v>
      </c>
      <c r="I2191" s="102">
        <v>0.28472222222222221</v>
      </c>
      <c r="J2191" t="s">
        <v>1523</v>
      </c>
      <c r="K2191" s="102">
        <v>0.49305555555555558</v>
      </c>
      <c r="L2191">
        <v>21</v>
      </c>
      <c r="M2191" t="s">
        <v>1326</v>
      </c>
      <c r="N2191" t="s">
        <v>1404</v>
      </c>
      <c r="O2191" s="102">
        <v>0.95138888888888884</v>
      </c>
      <c r="P2191" t="s">
        <v>1433</v>
      </c>
      <c r="Q2191">
        <v>23</v>
      </c>
      <c r="R2191" t="s">
        <v>1424</v>
      </c>
      <c r="S2191">
        <v>4</v>
      </c>
      <c r="T2191">
        <v>74</v>
      </c>
      <c r="U2191">
        <v>91</v>
      </c>
      <c r="V2191" s="102">
        <v>0.70833333333333337</v>
      </c>
      <c r="W2191">
        <v>52</v>
      </c>
      <c r="X2191" s="102">
        <v>0.46527777777777773</v>
      </c>
      <c r="AB2191" s="77">
        <f t="shared" si="34"/>
        <v>210</v>
      </c>
    </row>
    <row r="2192" spans="1:28" x14ac:dyDescent="0.3">
      <c r="A2192" s="34">
        <v>43830</v>
      </c>
      <c r="B2192">
        <v>1159</v>
      </c>
      <c r="C2192" t="s">
        <v>1282</v>
      </c>
      <c r="D2192" t="s">
        <v>1283</v>
      </c>
      <c r="E2192">
        <v>38</v>
      </c>
      <c r="F2192" t="s">
        <v>1314</v>
      </c>
      <c r="G2192" t="s">
        <v>1308</v>
      </c>
      <c r="H2192" t="s">
        <v>1444</v>
      </c>
      <c r="I2192" s="102">
        <v>0.23611111111111113</v>
      </c>
      <c r="J2192" t="s">
        <v>1651</v>
      </c>
      <c r="K2192" s="102">
        <v>0.52777777777777779</v>
      </c>
      <c r="L2192">
        <v>19</v>
      </c>
      <c r="M2192" t="s">
        <v>1335</v>
      </c>
      <c r="N2192" t="s">
        <v>1391</v>
      </c>
      <c r="O2192" s="102">
        <v>0.3125</v>
      </c>
      <c r="P2192" t="s">
        <v>1426</v>
      </c>
      <c r="Q2192">
        <v>10</v>
      </c>
      <c r="R2192" t="s">
        <v>1537</v>
      </c>
      <c r="S2192">
        <v>15</v>
      </c>
      <c r="T2192">
        <v>73</v>
      </c>
      <c r="U2192">
        <v>87</v>
      </c>
      <c r="V2192" s="102">
        <v>0.84722222222222221</v>
      </c>
      <c r="W2192">
        <v>59</v>
      </c>
      <c r="X2192" s="102">
        <v>0.54166666666666663</v>
      </c>
      <c r="AB2192" s="77">
        <f t="shared" si="34"/>
        <v>190</v>
      </c>
    </row>
    <row r="2193" spans="1:28" x14ac:dyDescent="0.3">
      <c r="A2193" s="34">
        <v>43831</v>
      </c>
      <c r="B2193">
        <v>1159</v>
      </c>
      <c r="C2193" t="s">
        <v>1282</v>
      </c>
      <c r="D2193" t="s">
        <v>1283</v>
      </c>
      <c r="E2193">
        <v>38</v>
      </c>
      <c r="F2193" t="s">
        <v>1489</v>
      </c>
      <c r="G2193" t="s">
        <v>1308</v>
      </c>
      <c r="H2193" t="s">
        <v>1301</v>
      </c>
      <c r="I2193" s="102">
        <v>0.99930555555555556</v>
      </c>
      <c r="J2193" t="s">
        <v>1612</v>
      </c>
      <c r="K2193" s="102">
        <v>0.5</v>
      </c>
      <c r="L2193">
        <v>0</v>
      </c>
      <c r="M2193" t="s">
        <v>1288</v>
      </c>
      <c r="N2193" t="s">
        <v>1391</v>
      </c>
      <c r="O2193" t="s">
        <v>51</v>
      </c>
      <c r="P2193" t="s">
        <v>1846</v>
      </c>
      <c r="Q2193">
        <v>9</v>
      </c>
      <c r="R2193" t="s">
        <v>1473</v>
      </c>
      <c r="S2193">
        <v>24</v>
      </c>
      <c r="T2193">
        <v>83</v>
      </c>
      <c r="U2193">
        <v>94</v>
      </c>
      <c r="V2193" t="s">
        <v>51</v>
      </c>
      <c r="W2193">
        <v>64</v>
      </c>
      <c r="X2193" s="102">
        <v>0.4861111111111111</v>
      </c>
      <c r="AB2193" s="77">
        <f t="shared" si="34"/>
        <v>0</v>
      </c>
    </row>
    <row r="2194" spans="1:28" x14ac:dyDescent="0.3">
      <c r="A2194" s="34">
        <v>43832</v>
      </c>
      <c r="B2194">
        <v>1159</v>
      </c>
      <c r="C2194" t="s">
        <v>1282</v>
      </c>
      <c r="D2194" t="s">
        <v>1283</v>
      </c>
      <c r="E2194">
        <v>38</v>
      </c>
      <c r="F2194" t="s">
        <v>1322</v>
      </c>
      <c r="G2194" t="s">
        <v>1308</v>
      </c>
      <c r="H2194" t="s">
        <v>1476</v>
      </c>
      <c r="I2194" s="102">
        <v>0.15972222222222224</v>
      </c>
      <c r="J2194" t="s">
        <v>1284</v>
      </c>
      <c r="K2194" s="102">
        <v>0.5</v>
      </c>
      <c r="L2194">
        <v>27</v>
      </c>
      <c r="M2194" t="s">
        <v>1326</v>
      </c>
      <c r="N2194" t="s">
        <v>1384</v>
      </c>
      <c r="O2194" s="102">
        <v>0.58333333333333337</v>
      </c>
      <c r="P2194" t="s">
        <v>1613</v>
      </c>
      <c r="Q2194">
        <v>24</v>
      </c>
      <c r="R2194" t="s">
        <v>1559</v>
      </c>
      <c r="S2194">
        <v>5</v>
      </c>
      <c r="T2194">
        <v>83</v>
      </c>
      <c r="U2194">
        <v>95</v>
      </c>
      <c r="V2194" s="102">
        <v>0.85416666666666663</v>
      </c>
      <c r="W2194">
        <v>62</v>
      </c>
      <c r="X2194" s="102">
        <v>0.47916666666666669</v>
      </c>
      <c r="AB2194" s="77">
        <f t="shared" si="34"/>
        <v>270</v>
      </c>
    </row>
    <row r="2195" spans="1:28" x14ac:dyDescent="0.3">
      <c r="A2195" s="34">
        <v>43833</v>
      </c>
      <c r="B2195">
        <v>1159</v>
      </c>
      <c r="C2195" t="s">
        <v>1282</v>
      </c>
      <c r="D2195" t="s">
        <v>1283</v>
      </c>
      <c r="E2195">
        <v>38</v>
      </c>
      <c r="F2195" t="s">
        <v>1463</v>
      </c>
      <c r="G2195" t="s">
        <v>1443</v>
      </c>
      <c r="H2195" t="s">
        <v>1320</v>
      </c>
      <c r="I2195" s="102">
        <v>7.6388888888888895E-2</v>
      </c>
      <c r="J2195" t="s">
        <v>1577</v>
      </c>
      <c r="K2195" s="102">
        <v>0.69444444444444453</v>
      </c>
      <c r="L2195">
        <v>29</v>
      </c>
      <c r="M2195" t="s">
        <v>1329</v>
      </c>
      <c r="N2195" t="s">
        <v>1286</v>
      </c>
      <c r="O2195" s="102">
        <v>0.70833333333333337</v>
      </c>
      <c r="P2195" t="s">
        <v>1847</v>
      </c>
      <c r="Q2195" t="s">
        <v>51</v>
      </c>
      <c r="R2195" t="s">
        <v>1570</v>
      </c>
      <c r="S2195">
        <v>4</v>
      </c>
      <c r="T2195">
        <v>86</v>
      </c>
      <c r="U2195">
        <v>96</v>
      </c>
      <c r="V2195" s="102">
        <v>0.52777777777777779</v>
      </c>
      <c r="W2195">
        <v>62</v>
      </c>
      <c r="X2195" s="102">
        <v>0.36805555555555558</v>
      </c>
      <c r="AB2195" s="77">
        <f t="shared" si="34"/>
        <v>290</v>
      </c>
    </row>
    <row r="2196" spans="1:28" x14ac:dyDescent="0.3">
      <c r="A2196" s="34">
        <v>43834</v>
      </c>
      <c r="B2196">
        <v>1159</v>
      </c>
      <c r="C2196" t="s">
        <v>1282</v>
      </c>
      <c r="D2196" t="s">
        <v>1283</v>
      </c>
      <c r="E2196">
        <v>38</v>
      </c>
      <c r="F2196" t="s">
        <v>1440</v>
      </c>
      <c r="G2196" t="s">
        <v>1352</v>
      </c>
      <c r="H2196" t="s">
        <v>1359</v>
      </c>
      <c r="I2196" s="102">
        <v>0.99930555555555556</v>
      </c>
      <c r="J2196" t="s">
        <v>1383</v>
      </c>
      <c r="K2196" s="102">
        <v>0.57638888888888895</v>
      </c>
      <c r="L2196">
        <v>30</v>
      </c>
      <c r="M2196" t="s">
        <v>1431</v>
      </c>
      <c r="N2196" t="s">
        <v>1359</v>
      </c>
      <c r="O2196" s="102">
        <v>7.6388888888888895E-2</v>
      </c>
      <c r="P2196" t="s">
        <v>1848</v>
      </c>
      <c r="Q2196">
        <v>10</v>
      </c>
      <c r="R2196" t="s">
        <v>1849</v>
      </c>
      <c r="S2196">
        <v>24</v>
      </c>
      <c r="T2196">
        <v>90</v>
      </c>
      <c r="U2196">
        <v>96</v>
      </c>
      <c r="V2196" t="s">
        <v>51</v>
      </c>
      <c r="W2196">
        <v>81</v>
      </c>
      <c r="X2196" s="102">
        <v>0.61805555555555558</v>
      </c>
      <c r="AB2196" s="77">
        <f t="shared" si="34"/>
        <v>300</v>
      </c>
    </row>
    <row r="2197" spans="1:28" x14ac:dyDescent="0.3">
      <c r="A2197" s="34">
        <v>43835</v>
      </c>
      <c r="B2197">
        <v>1159</v>
      </c>
      <c r="C2197" t="s">
        <v>1282</v>
      </c>
      <c r="D2197" t="s">
        <v>1283</v>
      </c>
      <c r="E2197">
        <v>38</v>
      </c>
      <c r="F2197" t="s">
        <v>1484</v>
      </c>
      <c r="G2197" t="s">
        <v>1308</v>
      </c>
      <c r="H2197" t="s">
        <v>1461</v>
      </c>
      <c r="I2197" s="102">
        <v>0.27777777777777779</v>
      </c>
      <c r="J2197" t="s">
        <v>1371</v>
      </c>
      <c r="K2197" s="102">
        <v>0.61805555555555558</v>
      </c>
      <c r="L2197">
        <v>8</v>
      </c>
      <c r="M2197" t="s">
        <v>1435</v>
      </c>
      <c r="N2197" t="s">
        <v>1359</v>
      </c>
      <c r="O2197" s="102">
        <v>0.65972222222222221</v>
      </c>
      <c r="P2197" t="s">
        <v>1849</v>
      </c>
      <c r="Q2197">
        <v>0</v>
      </c>
      <c r="R2197" t="s">
        <v>1559</v>
      </c>
      <c r="S2197">
        <v>24</v>
      </c>
      <c r="T2197">
        <v>84</v>
      </c>
      <c r="U2197">
        <v>95</v>
      </c>
      <c r="V2197" t="s">
        <v>51</v>
      </c>
      <c r="W2197">
        <v>69</v>
      </c>
      <c r="X2197" s="102">
        <v>0.46527777777777773</v>
      </c>
      <c r="AB2197" s="77">
        <f t="shared" si="34"/>
        <v>80</v>
      </c>
    </row>
    <row r="2198" spans="1:28" x14ac:dyDescent="0.3">
      <c r="A2198" s="34">
        <v>43836</v>
      </c>
      <c r="B2198">
        <v>1159</v>
      </c>
      <c r="C2198" t="s">
        <v>1282</v>
      </c>
      <c r="D2198" t="s">
        <v>1283</v>
      </c>
      <c r="E2198">
        <v>38</v>
      </c>
      <c r="F2198" t="s">
        <v>1421</v>
      </c>
      <c r="G2198" t="s">
        <v>1308</v>
      </c>
      <c r="H2198" t="s">
        <v>1329</v>
      </c>
      <c r="I2198" s="102">
        <v>0.27083333333333331</v>
      </c>
      <c r="J2198" t="s">
        <v>1307</v>
      </c>
      <c r="K2198" s="102">
        <v>0.5</v>
      </c>
      <c r="L2198">
        <v>32</v>
      </c>
      <c r="M2198" t="s">
        <v>1326</v>
      </c>
      <c r="N2198" t="s">
        <v>1297</v>
      </c>
      <c r="O2198" s="102">
        <v>0.72222222222222221</v>
      </c>
      <c r="P2198" t="s">
        <v>1438</v>
      </c>
      <c r="Q2198">
        <v>23</v>
      </c>
      <c r="R2198" t="s">
        <v>1850</v>
      </c>
      <c r="S2198" t="s">
        <v>51</v>
      </c>
      <c r="T2198">
        <v>81</v>
      </c>
      <c r="U2198">
        <v>95</v>
      </c>
      <c r="V2198" t="s">
        <v>51</v>
      </c>
      <c r="W2198">
        <v>63</v>
      </c>
      <c r="X2198" s="102">
        <v>0.49305555555555558</v>
      </c>
      <c r="AB2198" s="77">
        <f t="shared" si="34"/>
        <v>320</v>
      </c>
    </row>
    <row r="2199" spans="1:28" x14ac:dyDescent="0.3">
      <c r="A2199" s="34">
        <v>43837</v>
      </c>
      <c r="B2199">
        <v>1159</v>
      </c>
      <c r="C2199" t="s">
        <v>1282</v>
      </c>
      <c r="D2199" t="s">
        <v>1283</v>
      </c>
      <c r="E2199">
        <v>38</v>
      </c>
      <c r="F2199" t="s">
        <v>1339</v>
      </c>
      <c r="G2199" t="s">
        <v>1308</v>
      </c>
      <c r="H2199" t="s">
        <v>1340</v>
      </c>
      <c r="I2199" s="102">
        <v>0.3125</v>
      </c>
      <c r="J2199" t="s">
        <v>1544</v>
      </c>
      <c r="K2199" s="102">
        <v>0.52083333333333337</v>
      </c>
      <c r="L2199">
        <v>20</v>
      </c>
      <c r="M2199" t="s">
        <v>1435</v>
      </c>
      <c r="N2199" t="s">
        <v>1404</v>
      </c>
      <c r="O2199" s="102">
        <v>0.15277777777777776</v>
      </c>
      <c r="P2199" t="s">
        <v>1438</v>
      </c>
      <c r="Q2199">
        <v>10</v>
      </c>
      <c r="R2199" t="s">
        <v>1580</v>
      </c>
      <c r="S2199">
        <v>7</v>
      </c>
      <c r="T2199">
        <v>82</v>
      </c>
      <c r="U2199">
        <v>94</v>
      </c>
      <c r="V2199" s="102">
        <v>0</v>
      </c>
      <c r="W2199">
        <v>63</v>
      </c>
      <c r="X2199" s="102">
        <v>0.44444444444444442</v>
      </c>
      <c r="AB2199" s="77">
        <f t="shared" si="34"/>
        <v>200</v>
      </c>
    </row>
    <row r="2200" spans="1:28" x14ac:dyDescent="0.3">
      <c r="A2200" s="34">
        <v>43838</v>
      </c>
      <c r="B2200">
        <v>1159</v>
      </c>
      <c r="C2200" t="s">
        <v>1282</v>
      </c>
      <c r="D2200" t="s">
        <v>1283</v>
      </c>
      <c r="E2200">
        <v>38</v>
      </c>
      <c r="F2200" t="s">
        <v>1354</v>
      </c>
      <c r="G2200" t="s">
        <v>1308</v>
      </c>
      <c r="H2200" t="s">
        <v>1289</v>
      </c>
      <c r="I2200" s="102">
        <v>5.5555555555555552E-2</v>
      </c>
      <c r="J2200" t="s">
        <v>1721</v>
      </c>
      <c r="K2200" s="102">
        <v>0.51388888888888895</v>
      </c>
      <c r="L2200">
        <v>20</v>
      </c>
      <c r="M2200" t="s">
        <v>1435</v>
      </c>
      <c r="N2200" t="s">
        <v>1289</v>
      </c>
      <c r="O2200" s="102">
        <v>0.15277777777777776</v>
      </c>
      <c r="P2200" t="s">
        <v>1609</v>
      </c>
      <c r="Q2200">
        <v>10</v>
      </c>
      <c r="R2200" t="s">
        <v>1784</v>
      </c>
      <c r="S2200">
        <v>24</v>
      </c>
      <c r="T2200">
        <v>68</v>
      </c>
      <c r="U2200">
        <v>90</v>
      </c>
      <c r="V2200" s="102">
        <v>5.5555555555555552E-2</v>
      </c>
      <c r="W2200">
        <v>46</v>
      </c>
      <c r="X2200" s="102">
        <v>0.50694444444444442</v>
      </c>
      <c r="AB2200" s="77">
        <f t="shared" si="34"/>
        <v>200</v>
      </c>
    </row>
    <row r="2201" spans="1:28" x14ac:dyDescent="0.3">
      <c r="A2201" s="34">
        <v>43839</v>
      </c>
      <c r="B2201">
        <v>1159</v>
      </c>
      <c r="C2201" t="s">
        <v>1282</v>
      </c>
      <c r="D2201" t="s">
        <v>1283</v>
      </c>
      <c r="E2201">
        <v>38</v>
      </c>
      <c r="F2201" t="s">
        <v>1544</v>
      </c>
      <c r="G2201" t="s">
        <v>1851</v>
      </c>
      <c r="H2201" t="s">
        <v>1320</v>
      </c>
      <c r="I2201" s="102">
        <v>6.9444444444444434E-2</v>
      </c>
      <c r="J2201" t="s">
        <v>1750</v>
      </c>
      <c r="K2201" s="102">
        <v>0.47916666666666669</v>
      </c>
      <c r="L2201">
        <v>31</v>
      </c>
      <c r="M2201" t="s">
        <v>1326</v>
      </c>
      <c r="N2201" t="s">
        <v>1775</v>
      </c>
      <c r="O2201" s="102">
        <v>0.59722222222222221</v>
      </c>
      <c r="P2201" t="s">
        <v>1382</v>
      </c>
      <c r="Q2201">
        <v>24</v>
      </c>
      <c r="R2201" t="s">
        <v>1596</v>
      </c>
      <c r="S2201">
        <v>13</v>
      </c>
      <c r="T2201">
        <v>74</v>
      </c>
      <c r="U2201">
        <v>88</v>
      </c>
      <c r="V2201" s="102">
        <v>6.25E-2</v>
      </c>
      <c r="W2201">
        <v>51</v>
      </c>
      <c r="X2201" s="102">
        <v>0.47222222222222227</v>
      </c>
      <c r="AB2201" s="77">
        <f t="shared" si="34"/>
        <v>310</v>
      </c>
    </row>
    <row r="2202" spans="1:28" x14ac:dyDescent="0.3">
      <c r="A2202" s="34">
        <v>43840</v>
      </c>
      <c r="B2202">
        <v>1159</v>
      </c>
      <c r="C2202" t="s">
        <v>1282</v>
      </c>
      <c r="D2202" t="s">
        <v>1283</v>
      </c>
      <c r="E2202">
        <v>38</v>
      </c>
      <c r="F2202" t="s">
        <v>1375</v>
      </c>
      <c r="G2202" t="s">
        <v>1352</v>
      </c>
      <c r="H2202" t="s">
        <v>1320</v>
      </c>
      <c r="I2202" s="102">
        <v>0.99930555555555556</v>
      </c>
      <c r="J2202" t="s">
        <v>1605</v>
      </c>
      <c r="K2202" s="102">
        <v>0.50694444444444442</v>
      </c>
      <c r="L2202">
        <v>29</v>
      </c>
      <c r="M2202" t="s">
        <v>1347</v>
      </c>
      <c r="N2202" t="s">
        <v>1357</v>
      </c>
      <c r="O2202" s="102">
        <v>2.7777777777777776E-2</v>
      </c>
      <c r="P2202" t="s">
        <v>1852</v>
      </c>
      <c r="Q2202">
        <v>23</v>
      </c>
      <c r="R2202" t="s">
        <v>1573</v>
      </c>
      <c r="S2202">
        <v>0</v>
      </c>
      <c r="T2202">
        <v>79</v>
      </c>
      <c r="U2202">
        <v>92</v>
      </c>
      <c r="V2202" s="102">
        <v>0.90277777777777779</v>
      </c>
      <c r="W2202">
        <v>64</v>
      </c>
      <c r="X2202" s="102">
        <v>1.3888888888888888E-2</v>
      </c>
      <c r="AB2202" s="77">
        <f t="shared" si="34"/>
        <v>290</v>
      </c>
    </row>
    <row r="2203" spans="1:28" x14ac:dyDescent="0.3">
      <c r="A2203" s="34">
        <v>43841</v>
      </c>
      <c r="B2203">
        <v>1159</v>
      </c>
      <c r="C2203" t="s">
        <v>1282</v>
      </c>
      <c r="D2203" t="s">
        <v>1283</v>
      </c>
      <c r="E2203">
        <v>38</v>
      </c>
      <c r="F2203" t="s">
        <v>1348</v>
      </c>
      <c r="G2203" t="s">
        <v>1308</v>
      </c>
      <c r="H2203" t="s">
        <v>1444</v>
      </c>
      <c r="I2203" s="102">
        <v>0.33333333333333331</v>
      </c>
      <c r="J2203" t="s">
        <v>1521</v>
      </c>
      <c r="K2203" s="102">
        <v>0.4861111111111111</v>
      </c>
      <c r="L2203">
        <v>20</v>
      </c>
      <c r="M2203" t="s">
        <v>1435</v>
      </c>
      <c r="N2203" t="s">
        <v>1404</v>
      </c>
      <c r="O2203" s="102">
        <v>0.18055555555555555</v>
      </c>
      <c r="P2203" t="s">
        <v>1853</v>
      </c>
      <c r="Q2203">
        <v>0</v>
      </c>
      <c r="R2203" t="s">
        <v>1854</v>
      </c>
      <c r="S2203">
        <v>15</v>
      </c>
      <c r="T2203">
        <v>79</v>
      </c>
      <c r="U2203">
        <v>94</v>
      </c>
      <c r="V2203" t="s">
        <v>51</v>
      </c>
      <c r="W2203">
        <v>64</v>
      </c>
      <c r="X2203" s="102">
        <v>0.58333333333333337</v>
      </c>
      <c r="AB2203" s="77">
        <f t="shared" si="34"/>
        <v>200</v>
      </c>
    </row>
    <row r="2204" spans="1:28" x14ac:dyDescent="0.3">
      <c r="A2204" s="34">
        <v>43842</v>
      </c>
      <c r="B2204">
        <v>1159</v>
      </c>
      <c r="C2204" t="s">
        <v>1282</v>
      </c>
      <c r="D2204" t="s">
        <v>1283</v>
      </c>
      <c r="E2204">
        <v>38</v>
      </c>
      <c r="F2204" t="s">
        <v>1294</v>
      </c>
      <c r="G2204" t="s">
        <v>1308</v>
      </c>
      <c r="H2204" t="s">
        <v>1461</v>
      </c>
      <c r="I2204" s="102">
        <v>0.3263888888888889</v>
      </c>
      <c r="J2204" t="s">
        <v>1549</v>
      </c>
      <c r="K2204" s="102">
        <v>0.53472222222222221</v>
      </c>
      <c r="L2204">
        <v>19</v>
      </c>
      <c r="M2204" t="s">
        <v>1296</v>
      </c>
      <c r="N2204" t="s">
        <v>1297</v>
      </c>
      <c r="O2204" s="102">
        <v>0.3125</v>
      </c>
      <c r="P2204" t="s">
        <v>1616</v>
      </c>
      <c r="Q2204" t="s">
        <v>51</v>
      </c>
      <c r="R2204" t="s">
        <v>1562</v>
      </c>
      <c r="S2204">
        <v>24</v>
      </c>
      <c r="T2204">
        <v>75</v>
      </c>
      <c r="U2204">
        <v>89</v>
      </c>
      <c r="V2204" s="102">
        <v>2.7777777777777776E-2</v>
      </c>
      <c r="W2204">
        <v>44</v>
      </c>
      <c r="X2204" s="102">
        <v>0.52777777777777779</v>
      </c>
      <c r="AB2204" s="77">
        <f t="shared" si="34"/>
        <v>190</v>
      </c>
    </row>
    <row r="2205" spans="1:28" x14ac:dyDescent="0.3">
      <c r="A2205" s="34">
        <v>43843</v>
      </c>
      <c r="B2205">
        <v>1159</v>
      </c>
      <c r="C2205" t="s">
        <v>1282</v>
      </c>
      <c r="D2205" t="s">
        <v>1283</v>
      </c>
      <c r="E2205">
        <v>38</v>
      </c>
      <c r="F2205" t="s">
        <v>1309</v>
      </c>
      <c r="G2205" t="s">
        <v>1308</v>
      </c>
      <c r="H2205" t="s">
        <v>1668</v>
      </c>
      <c r="I2205" s="102">
        <v>8.3333333333333329E-2</v>
      </c>
      <c r="J2205" t="s">
        <v>1661</v>
      </c>
      <c r="K2205" s="102">
        <v>0.55555555555555558</v>
      </c>
      <c r="L2205">
        <v>0</v>
      </c>
      <c r="M2205" t="s">
        <v>1288</v>
      </c>
      <c r="N2205" t="s">
        <v>1289</v>
      </c>
      <c r="O2205" t="s">
        <v>51</v>
      </c>
      <c r="P2205" t="s">
        <v>1562</v>
      </c>
      <c r="Q2205">
        <v>0</v>
      </c>
      <c r="R2205" t="s">
        <v>1528</v>
      </c>
      <c r="S2205">
        <v>24</v>
      </c>
      <c r="T2205">
        <v>69</v>
      </c>
      <c r="U2205">
        <v>90</v>
      </c>
      <c r="V2205" s="102">
        <v>8.3333333333333329E-2</v>
      </c>
      <c r="W2205">
        <v>36</v>
      </c>
      <c r="X2205" s="102">
        <v>0.90972222222222221</v>
      </c>
      <c r="AB2205" s="77">
        <f t="shared" si="34"/>
        <v>0</v>
      </c>
    </row>
    <row r="2206" spans="1:28" x14ac:dyDescent="0.3">
      <c r="A2206" s="34">
        <v>43844</v>
      </c>
      <c r="B2206">
        <v>1159</v>
      </c>
      <c r="C2206" t="s">
        <v>1282</v>
      </c>
      <c r="D2206" t="s">
        <v>1283</v>
      </c>
      <c r="E2206">
        <v>38</v>
      </c>
      <c r="F2206" t="s">
        <v>1295</v>
      </c>
      <c r="G2206" t="s">
        <v>1308</v>
      </c>
      <c r="H2206" t="s">
        <v>1612</v>
      </c>
      <c r="I2206" s="102">
        <v>0.94444444444444453</v>
      </c>
      <c r="J2206" t="s">
        <v>1395</v>
      </c>
      <c r="K2206" s="102">
        <v>0.61805555555555558</v>
      </c>
      <c r="L2206">
        <v>17</v>
      </c>
      <c r="M2206" t="s">
        <v>1335</v>
      </c>
      <c r="N2206" t="s">
        <v>1294</v>
      </c>
      <c r="O2206" s="102">
        <v>0.61111111111111105</v>
      </c>
      <c r="P2206" t="s">
        <v>1528</v>
      </c>
      <c r="Q2206">
        <v>0</v>
      </c>
      <c r="R2206" t="s">
        <v>1495</v>
      </c>
      <c r="S2206">
        <v>24</v>
      </c>
      <c r="T2206">
        <v>50</v>
      </c>
      <c r="U2206">
        <v>69</v>
      </c>
      <c r="V2206" s="102">
        <v>0.49305555555555558</v>
      </c>
      <c r="W2206">
        <v>36</v>
      </c>
      <c r="X2206" s="102">
        <v>0.61111111111111105</v>
      </c>
      <c r="AB2206" s="77">
        <f t="shared" si="34"/>
        <v>170</v>
      </c>
    </row>
    <row r="2207" spans="1:28" x14ac:dyDescent="0.3">
      <c r="A2207" s="34">
        <v>43845</v>
      </c>
      <c r="B2207">
        <v>1159</v>
      </c>
      <c r="C2207" t="s">
        <v>1282</v>
      </c>
      <c r="D2207" t="s">
        <v>1283</v>
      </c>
      <c r="E2207">
        <v>38</v>
      </c>
      <c r="F2207" t="s">
        <v>1304</v>
      </c>
      <c r="G2207" t="s">
        <v>1293</v>
      </c>
      <c r="H2207" t="s">
        <v>1320</v>
      </c>
      <c r="I2207" s="102">
        <v>0.99305555555555547</v>
      </c>
      <c r="J2207" t="s">
        <v>1656</v>
      </c>
      <c r="K2207" s="102">
        <v>0.20833333333333334</v>
      </c>
      <c r="L2207">
        <v>32</v>
      </c>
      <c r="M2207" t="s">
        <v>1326</v>
      </c>
      <c r="N2207" t="s">
        <v>1658</v>
      </c>
      <c r="O2207" s="102">
        <v>0.35416666666666669</v>
      </c>
      <c r="P2207" t="s">
        <v>1499</v>
      </c>
      <c r="Q2207">
        <v>18</v>
      </c>
      <c r="R2207" t="s">
        <v>1855</v>
      </c>
      <c r="S2207">
        <v>1</v>
      </c>
      <c r="T2207">
        <v>73</v>
      </c>
      <c r="U2207">
        <v>96</v>
      </c>
      <c r="V2207" t="s">
        <v>51</v>
      </c>
      <c r="W2207">
        <v>42</v>
      </c>
      <c r="X2207" s="102">
        <v>0.20833333333333334</v>
      </c>
      <c r="AB2207" s="77">
        <f t="shared" si="34"/>
        <v>320</v>
      </c>
    </row>
    <row r="2208" spans="1:28" x14ac:dyDescent="0.3">
      <c r="A2208" s="34">
        <v>43846</v>
      </c>
      <c r="B2208">
        <v>1159</v>
      </c>
      <c r="C2208" t="s">
        <v>1282</v>
      </c>
      <c r="D2208" t="s">
        <v>1283</v>
      </c>
      <c r="E2208">
        <v>38</v>
      </c>
      <c r="F2208" t="s">
        <v>1556</v>
      </c>
      <c r="G2208" t="s">
        <v>1301</v>
      </c>
      <c r="H2208" t="s">
        <v>1439</v>
      </c>
      <c r="I2208" s="102">
        <v>2.0833333333333332E-2</v>
      </c>
      <c r="J2208" t="s">
        <v>1516</v>
      </c>
      <c r="K2208" s="102">
        <v>0.59027777777777779</v>
      </c>
      <c r="L2208">
        <v>34</v>
      </c>
      <c r="M2208" t="s">
        <v>1431</v>
      </c>
      <c r="N2208" t="s">
        <v>1497</v>
      </c>
      <c r="O2208" s="102">
        <v>0.79166666666666663</v>
      </c>
      <c r="P2208" t="s">
        <v>1641</v>
      </c>
      <c r="Q2208">
        <v>24</v>
      </c>
      <c r="R2208" t="s">
        <v>1856</v>
      </c>
      <c r="S2208">
        <v>16</v>
      </c>
      <c r="T2208">
        <v>46</v>
      </c>
      <c r="U2208">
        <v>96</v>
      </c>
      <c r="V2208" s="102">
        <v>0</v>
      </c>
      <c r="W2208">
        <v>39</v>
      </c>
      <c r="X2208" s="102">
        <v>0.61805555555555558</v>
      </c>
      <c r="AB2208" s="77">
        <f t="shared" si="34"/>
        <v>340</v>
      </c>
    </row>
    <row r="2209" spans="1:28" x14ac:dyDescent="0.3">
      <c r="A2209" s="34">
        <v>43847</v>
      </c>
      <c r="B2209">
        <v>1159</v>
      </c>
      <c r="C2209" t="s">
        <v>1282</v>
      </c>
      <c r="D2209" t="s">
        <v>1283</v>
      </c>
      <c r="E2209">
        <v>38</v>
      </c>
      <c r="F2209" t="s">
        <v>1428</v>
      </c>
      <c r="G2209" t="s">
        <v>1308</v>
      </c>
      <c r="H2209" t="s">
        <v>1439</v>
      </c>
      <c r="I2209" s="102">
        <v>0.95138888888888884</v>
      </c>
      <c r="J2209" t="s">
        <v>1419</v>
      </c>
      <c r="K2209" s="102">
        <v>0.52777777777777779</v>
      </c>
      <c r="L2209">
        <v>30</v>
      </c>
      <c r="M2209" t="s">
        <v>1396</v>
      </c>
      <c r="N2209" t="s">
        <v>1399</v>
      </c>
      <c r="O2209" s="102">
        <v>0.39583333333333331</v>
      </c>
      <c r="P2209" t="s">
        <v>1834</v>
      </c>
      <c r="Q2209">
        <v>19</v>
      </c>
      <c r="R2209" t="s">
        <v>1641</v>
      </c>
      <c r="S2209">
        <v>0</v>
      </c>
      <c r="T2209">
        <v>68</v>
      </c>
      <c r="U2209">
        <v>93</v>
      </c>
      <c r="V2209" t="s">
        <v>51</v>
      </c>
      <c r="W2209">
        <v>55</v>
      </c>
      <c r="X2209" s="102">
        <v>0.49305555555555558</v>
      </c>
      <c r="AB2209" s="77">
        <f t="shared" si="34"/>
        <v>300</v>
      </c>
    </row>
    <row r="2210" spans="1:28" x14ac:dyDescent="0.3">
      <c r="A2210" s="34">
        <v>43848</v>
      </c>
      <c r="B2210">
        <v>1159</v>
      </c>
      <c r="C2210" t="s">
        <v>1282</v>
      </c>
      <c r="D2210" t="s">
        <v>1283</v>
      </c>
      <c r="E2210">
        <v>38</v>
      </c>
      <c r="F2210" t="s">
        <v>1292</v>
      </c>
      <c r="G2210" t="s">
        <v>1475</v>
      </c>
      <c r="H2210" t="s">
        <v>1464</v>
      </c>
      <c r="I2210" s="102">
        <v>0.3263888888888889</v>
      </c>
      <c r="J2210" t="s">
        <v>1753</v>
      </c>
      <c r="K2210" s="102">
        <v>0.59722222222222221</v>
      </c>
      <c r="L2210">
        <v>28</v>
      </c>
      <c r="M2210" t="s">
        <v>1288</v>
      </c>
      <c r="N2210" t="s">
        <v>1550</v>
      </c>
      <c r="O2210" s="102">
        <v>0.63194444444444442</v>
      </c>
      <c r="P2210" t="s">
        <v>1613</v>
      </c>
      <c r="Q2210">
        <v>0</v>
      </c>
      <c r="R2210" t="s">
        <v>1795</v>
      </c>
      <c r="S2210">
        <v>14</v>
      </c>
      <c r="T2210">
        <v>75</v>
      </c>
      <c r="U2210">
        <v>91</v>
      </c>
      <c r="V2210" s="102">
        <v>0.64583333333333337</v>
      </c>
      <c r="W2210">
        <v>41</v>
      </c>
      <c r="X2210" s="102">
        <v>0.60416666666666663</v>
      </c>
      <c r="AB2210" s="77">
        <f t="shared" si="34"/>
        <v>280</v>
      </c>
    </row>
    <row r="2211" spans="1:28" x14ac:dyDescent="0.3">
      <c r="A2211" s="34">
        <v>43849</v>
      </c>
      <c r="B2211">
        <v>1159</v>
      </c>
      <c r="C2211" t="s">
        <v>1282</v>
      </c>
      <c r="D2211" t="s">
        <v>1283</v>
      </c>
      <c r="E2211">
        <v>38</v>
      </c>
      <c r="F2211" t="s">
        <v>1414</v>
      </c>
      <c r="G2211" t="s">
        <v>1628</v>
      </c>
      <c r="H2211" t="s">
        <v>1320</v>
      </c>
      <c r="I2211" s="102">
        <v>0.97222222222222221</v>
      </c>
      <c r="J2211" t="s">
        <v>1483</v>
      </c>
      <c r="K2211" s="102">
        <v>0.5</v>
      </c>
      <c r="L2211">
        <v>8</v>
      </c>
      <c r="M2211" t="s">
        <v>1327</v>
      </c>
      <c r="N2211" t="s">
        <v>1330</v>
      </c>
      <c r="O2211" s="102">
        <v>0.96527777777777779</v>
      </c>
      <c r="P2211" t="s">
        <v>1857</v>
      </c>
      <c r="Q2211">
        <v>23</v>
      </c>
      <c r="R2211" t="s">
        <v>1311</v>
      </c>
      <c r="S2211">
        <v>0</v>
      </c>
      <c r="T2211">
        <v>65</v>
      </c>
      <c r="U2211">
        <v>92</v>
      </c>
      <c r="V2211" s="102">
        <v>8.3333333333333329E-2</v>
      </c>
      <c r="W2211">
        <v>57</v>
      </c>
      <c r="X2211" s="102">
        <v>0.57638888888888895</v>
      </c>
      <c r="AB2211" s="77">
        <f t="shared" si="34"/>
        <v>80</v>
      </c>
    </row>
    <row r="2212" spans="1:28" x14ac:dyDescent="0.3">
      <c r="A2212" s="34">
        <v>43850</v>
      </c>
      <c r="B2212">
        <v>1159</v>
      </c>
      <c r="C2212" t="s">
        <v>1282</v>
      </c>
      <c r="D2212" t="s">
        <v>1283</v>
      </c>
      <c r="E2212">
        <v>38</v>
      </c>
      <c r="F2212" t="s">
        <v>1633</v>
      </c>
      <c r="G2212" t="s">
        <v>1308</v>
      </c>
      <c r="H2212" t="s">
        <v>1464</v>
      </c>
      <c r="I2212" s="102">
        <v>0.875</v>
      </c>
      <c r="J2212" t="s">
        <v>1414</v>
      </c>
      <c r="K2212" s="102">
        <v>1.3888888888888888E-2</v>
      </c>
      <c r="L2212">
        <v>7</v>
      </c>
      <c r="M2212" t="s">
        <v>1310</v>
      </c>
      <c r="N2212" t="s">
        <v>1527</v>
      </c>
      <c r="O2212" s="102">
        <v>0.20138888888888887</v>
      </c>
      <c r="P2212" t="s">
        <v>1858</v>
      </c>
      <c r="Q2212">
        <v>1</v>
      </c>
      <c r="R2212" t="s">
        <v>1852</v>
      </c>
      <c r="S2212">
        <v>16</v>
      </c>
      <c r="T2212">
        <v>61</v>
      </c>
      <c r="U2212">
        <v>74</v>
      </c>
      <c r="V2212" s="102">
        <v>0.98611111111111116</v>
      </c>
      <c r="W2212">
        <v>56</v>
      </c>
      <c r="X2212" s="102">
        <v>0.39583333333333331</v>
      </c>
      <c r="AB2212" s="77">
        <f t="shared" si="34"/>
        <v>70</v>
      </c>
    </row>
    <row r="2213" spans="1:28" x14ac:dyDescent="0.3">
      <c r="A2213" s="34">
        <v>43851</v>
      </c>
      <c r="B2213">
        <v>1159</v>
      </c>
      <c r="C2213" t="s">
        <v>1282</v>
      </c>
      <c r="D2213" t="s">
        <v>1283</v>
      </c>
      <c r="E2213">
        <v>38</v>
      </c>
      <c r="F2213" t="s">
        <v>1475</v>
      </c>
      <c r="G2213" t="s">
        <v>1427</v>
      </c>
      <c r="H2213" t="s">
        <v>1376</v>
      </c>
      <c r="I2213" s="102">
        <v>0.22222222222222221</v>
      </c>
      <c r="J2213" t="s">
        <v>1418</v>
      </c>
      <c r="K2213" s="102">
        <v>0.52083333333333337</v>
      </c>
      <c r="L2213">
        <v>19</v>
      </c>
      <c r="M2213" t="s">
        <v>1335</v>
      </c>
      <c r="N2213" t="s">
        <v>1340</v>
      </c>
      <c r="O2213" s="102">
        <v>0.99930555555555556</v>
      </c>
      <c r="P2213" t="s">
        <v>1859</v>
      </c>
      <c r="Q2213">
        <v>0</v>
      </c>
      <c r="R2213" t="s">
        <v>1542</v>
      </c>
      <c r="S2213">
        <v>24</v>
      </c>
      <c r="T2213">
        <v>84</v>
      </c>
      <c r="U2213">
        <v>95</v>
      </c>
      <c r="V2213" t="s">
        <v>51</v>
      </c>
      <c r="W2213">
        <v>73</v>
      </c>
      <c r="X2213" s="102">
        <v>0</v>
      </c>
      <c r="AB2213" s="77">
        <f t="shared" si="34"/>
        <v>190</v>
      </c>
    </row>
    <row r="2214" spans="1:28" x14ac:dyDescent="0.3">
      <c r="A2214" s="34">
        <v>43852</v>
      </c>
      <c r="B2214">
        <v>1159</v>
      </c>
      <c r="C2214" t="s">
        <v>1282</v>
      </c>
      <c r="D2214" t="s">
        <v>1283</v>
      </c>
      <c r="E2214">
        <v>38</v>
      </c>
      <c r="F2214" t="s">
        <v>1316</v>
      </c>
      <c r="G2214" t="s">
        <v>1461</v>
      </c>
      <c r="H2214" t="s">
        <v>1411</v>
      </c>
      <c r="I2214" s="102">
        <v>0.95833333333333337</v>
      </c>
      <c r="J2214" t="s">
        <v>1449</v>
      </c>
      <c r="K2214" s="102">
        <v>0.5625</v>
      </c>
      <c r="L2214">
        <v>0</v>
      </c>
      <c r="M2214" t="s">
        <v>1431</v>
      </c>
      <c r="N2214" t="s">
        <v>1340</v>
      </c>
      <c r="O2214" s="102">
        <v>6.9444444444444441E-3</v>
      </c>
      <c r="P2214" t="s">
        <v>1542</v>
      </c>
      <c r="Q2214">
        <v>0</v>
      </c>
      <c r="R2214" t="s">
        <v>1318</v>
      </c>
      <c r="S2214">
        <v>22</v>
      </c>
      <c r="T2214">
        <v>92</v>
      </c>
      <c r="U2214">
        <v>97</v>
      </c>
      <c r="V2214" t="s">
        <v>51</v>
      </c>
      <c r="W2214">
        <v>90</v>
      </c>
      <c r="X2214" t="s">
        <v>51</v>
      </c>
      <c r="AB2214" s="77">
        <f t="shared" si="34"/>
        <v>0</v>
      </c>
    </row>
    <row r="2215" spans="1:28" x14ac:dyDescent="0.3">
      <c r="A2215" s="34">
        <v>43853</v>
      </c>
      <c r="B2215">
        <v>1159</v>
      </c>
      <c r="C2215" t="s">
        <v>1282</v>
      </c>
      <c r="D2215" t="s">
        <v>1283</v>
      </c>
      <c r="E2215">
        <v>38</v>
      </c>
      <c r="F2215" t="s">
        <v>1421</v>
      </c>
      <c r="G2215" t="s">
        <v>1308</v>
      </c>
      <c r="H2215" t="s">
        <v>1310</v>
      </c>
      <c r="I2215" s="102">
        <v>0.34722222222222227</v>
      </c>
      <c r="J2215" t="s">
        <v>1506</v>
      </c>
      <c r="K2215" s="102">
        <v>0.60416666666666663</v>
      </c>
      <c r="L2215">
        <v>21</v>
      </c>
      <c r="M2215" t="s">
        <v>1358</v>
      </c>
      <c r="N2215" t="s">
        <v>1391</v>
      </c>
      <c r="O2215" s="102">
        <v>0.28472222222222221</v>
      </c>
      <c r="P2215" t="s">
        <v>1675</v>
      </c>
      <c r="Q2215">
        <v>0</v>
      </c>
      <c r="R2215" t="s">
        <v>1778</v>
      </c>
      <c r="S2215">
        <v>16</v>
      </c>
      <c r="T2215">
        <v>84</v>
      </c>
      <c r="U2215">
        <v>97</v>
      </c>
      <c r="V2215" t="s">
        <v>51</v>
      </c>
      <c r="W2215">
        <v>69</v>
      </c>
      <c r="X2215" s="102">
        <v>0.61111111111111105</v>
      </c>
      <c r="AB2215" s="77">
        <f t="shared" si="34"/>
        <v>210</v>
      </c>
    </row>
    <row r="2216" spans="1:28" x14ac:dyDescent="0.3">
      <c r="A2216" s="34">
        <v>43854</v>
      </c>
      <c r="B2216">
        <v>1159</v>
      </c>
      <c r="C2216" t="s">
        <v>1282</v>
      </c>
      <c r="D2216" t="s">
        <v>1283</v>
      </c>
      <c r="E2216">
        <v>38</v>
      </c>
      <c r="F2216" t="s">
        <v>1314</v>
      </c>
      <c r="G2216" t="s">
        <v>1308</v>
      </c>
      <c r="H2216" t="s">
        <v>1297</v>
      </c>
      <c r="I2216" s="102">
        <v>0.33333333333333331</v>
      </c>
      <c r="J2216" t="s">
        <v>1313</v>
      </c>
      <c r="K2216" s="102">
        <v>0.4861111111111111</v>
      </c>
      <c r="L2216">
        <v>21</v>
      </c>
      <c r="M2216" t="s">
        <v>1288</v>
      </c>
      <c r="N2216" t="s">
        <v>1340</v>
      </c>
      <c r="O2216" s="102">
        <v>9.0277777777777776E-2</v>
      </c>
      <c r="P2216" t="s">
        <v>1353</v>
      </c>
      <c r="Q2216">
        <v>11</v>
      </c>
      <c r="R2216" t="s">
        <v>1370</v>
      </c>
      <c r="S2216">
        <v>4</v>
      </c>
      <c r="T2216">
        <v>83</v>
      </c>
      <c r="U2216">
        <v>93</v>
      </c>
      <c r="V2216" s="102">
        <v>0</v>
      </c>
      <c r="W2216">
        <v>62</v>
      </c>
      <c r="X2216" s="102">
        <v>0.47222222222222227</v>
      </c>
      <c r="AB2216" s="77">
        <f t="shared" si="34"/>
        <v>210</v>
      </c>
    </row>
    <row r="2217" spans="1:28" x14ac:dyDescent="0.3">
      <c r="A2217" s="34">
        <v>43855</v>
      </c>
      <c r="B2217">
        <v>1159</v>
      </c>
      <c r="C2217" t="s">
        <v>1282</v>
      </c>
      <c r="D2217" t="s">
        <v>1283</v>
      </c>
      <c r="E2217">
        <v>38</v>
      </c>
      <c r="F2217" t="s">
        <v>1489</v>
      </c>
      <c r="G2217" t="s">
        <v>1308</v>
      </c>
      <c r="H2217" t="s">
        <v>1833</v>
      </c>
      <c r="I2217" s="102">
        <v>0.99930555555555556</v>
      </c>
      <c r="J2217" t="s">
        <v>1523</v>
      </c>
      <c r="K2217" s="102">
        <v>0.49305555555555558</v>
      </c>
      <c r="L2217">
        <v>20</v>
      </c>
      <c r="M2217" t="s">
        <v>1288</v>
      </c>
      <c r="N2217" t="s">
        <v>1310</v>
      </c>
      <c r="O2217" s="102">
        <v>6.25E-2</v>
      </c>
      <c r="P2217" t="s">
        <v>1745</v>
      </c>
      <c r="Q2217">
        <v>21</v>
      </c>
      <c r="R2217" t="s">
        <v>1545</v>
      </c>
      <c r="S2217">
        <v>14</v>
      </c>
      <c r="T2217">
        <v>81</v>
      </c>
      <c r="U2217">
        <v>93</v>
      </c>
      <c r="V2217" t="s">
        <v>51</v>
      </c>
      <c r="W2217">
        <v>70</v>
      </c>
      <c r="X2217" s="102">
        <v>0.54166666666666663</v>
      </c>
      <c r="AB2217" s="77">
        <f t="shared" si="34"/>
        <v>200</v>
      </c>
    </row>
    <row r="2218" spans="1:28" x14ac:dyDescent="0.3">
      <c r="A2218" s="34">
        <v>43856</v>
      </c>
      <c r="B2218">
        <v>1159</v>
      </c>
      <c r="C2218" t="s">
        <v>1282</v>
      </c>
      <c r="D2218" t="s">
        <v>1283</v>
      </c>
      <c r="E2218">
        <v>38</v>
      </c>
      <c r="F2218" t="s">
        <v>1375</v>
      </c>
      <c r="G2218" t="s">
        <v>1465</v>
      </c>
      <c r="H2218" t="s">
        <v>1668</v>
      </c>
      <c r="I2218" s="102">
        <v>0.125</v>
      </c>
      <c r="J2218" t="s">
        <v>1321</v>
      </c>
      <c r="K2218" s="102">
        <v>0.50694444444444442</v>
      </c>
      <c r="L2218">
        <v>19</v>
      </c>
      <c r="M2218" t="s">
        <v>1326</v>
      </c>
      <c r="N2218" t="s">
        <v>1289</v>
      </c>
      <c r="O2218" s="102">
        <v>0.46527777777777773</v>
      </c>
      <c r="P2218" t="s">
        <v>1687</v>
      </c>
      <c r="Q2218" t="s">
        <v>51</v>
      </c>
      <c r="R2218" t="s">
        <v>1589</v>
      </c>
      <c r="S2218">
        <v>24</v>
      </c>
      <c r="T2218">
        <v>72</v>
      </c>
      <c r="U2218">
        <v>93</v>
      </c>
      <c r="V2218" t="s">
        <v>51</v>
      </c>
      <c r="W2218">
        <v>55</v>
      </c>
      <c r="X2218" s="102">
        <v>0.99305555555555547</v>
      </c>
      <c r="AB2218" s="77">
        <f t="shared" si="34"/>
        <v>190</v>
      </c>
    </row>
    <row r="2219" spans="1:28" x14ac:dyDescent="0.3">
      <c r="A2219" s="34">
        <v>43857</v>
      </c>
      <c r="B2219">
        <v>1159</v>
      </c>
      <c r="C2219" t="s">
        <v>1282</v>
      </c>
      <c r="D2219" t="s">
        <v>1283</v>
      </c>
      <c r="E2219">
        <v>38</v>
      </c>
      <c r="F2219" t="s">
        <v>1313</v>
      </c>
      <c r="G2219" t="s">
        <v>1396</v>
      </c>
      <c r="H2219" t="s">
        <v>1354</v>
      </c>
      <c r="I2219" s="102">
        <v>0.97222222222222221</v>
      </c>
      <c r="J2219" t="s">
        <v>1386</v>
      </c>
      <c r="K2219" s="102">
        <v>0.19444444444444445</v>
      </c>
      <c r="L2219">
        <v>28</v>
      </c>
      <c r="M2219" t="s">
        <v>1703</v>
      </c>
      <c r="N2219" t="s">
        <v>1506</v>
      </c>
      <c r="O2219" s="102">
        <v>0.31944444444444448</v>
      </c>
      <c r="P2219" t="s">
        <v>1589</v>
      </c>
      <c r="Q2219">
        <v>0</v>
      </c>
      <c r="R2219" t="s">
        <v>1768</v>
      </c>
      <c r="S2219">
        <v>17</v>
      </c>
      <c r="T2219">
        <v>71</v>
      </c>
      <c r="U2219">
        <v>94</v>
      </c>
      <c r="V2219" s="102">
        <v>0.97916666666666663</v>
      </c>
      <c r="W2219">
        <v>46</v>
      </c>
      <c r="X2219" s="102">
        <v>0.20138888888888887</v>
      </c>
      <c r="AB2219" s="77">
        <f t="shared" si="34"/>
        <v>280</v>
      </c>
    </row>
    <row r="2220" spans="1:28" x14ac:dyDescent="0.3">
      <c r="A2220" s="34">
        <v>43858</v>
      </c>
      <c r="B2220">
        <v>1159</v>
      </c>
      <c r="C2220" t="s">
        <v>1282</v>
      </c>
      <c r="D2220" t="s">
        <v>1283</v>
      </c>
      <c r="E2220">
        <v>38</v>
      </c>
      <c r="F2220" t="s">
        <v>1362</v>
      </c>
      <c r="G2220" t="s">
        <v>1737</v>
      </c>
      <c r="H2220" t="s">
        <v>1418</v>
      </c>
      <c r="I2220" s="102">
        <v>0.90972222222222221</v>
      </c>
      <c r="J2220" t="s">
        <v>1658</v>
      </c>
      <c r="K2220" s="102">
        <v>0.5</v>
      </c>
      <c r="L2220">
        <v>31</v>
      </c>
      <c r="M2220" t="s">
        <v>1288</v>
      </c>
      <c r="N2220" t="s">
        <v>1284</v>
      </c>
      <c r="O2220" s="102">
        <v>4.1666666666666664E-2</v>
      </c>
      <c r="P2220" t="s">
        <v>1511</v>
      </c>
      <c r="Q2220">
        <v>21</v>
      </c>
      <c r="R2220" t="s">
        <v>1480</v>
      </c>
      <c r="S2220">
        <v>1</v>
      </c>
      <c r="T2220">
        <v>74</v>
      </c>
      <c r="U2220">
        <v>96</v>
      </c>
      <c r="V2220" s="102">
        <v>2.0833333333333332E-2</v>
      </c>
      <c r="W2220">
        <v>58</v>
      </c>
      <c r="X2220" s="102">
        <v>0.46527777777777773</v>
      </c>
      <c r="AB2220" s="77">
        <f t="shared" si="34"/>
        <v>310</v>
      </c>
    </row>
    <row r="2221" spans="1:28" x14ac:dyDescent="0.3">
      <c r="A2221" s="34">
        <v>43859</v>
      </c>
      <c r="B2221">
        <v>1159</v>
      </c>
      <c r="C2221" t="s">
        <v>1282</v>
      </c>
      <c r="D2221" t="s">
        <v>1283</v>
      </c>
      <c r="E2221">
        <v>38</v>
      </c>
      <c r="F2221" t="s">
        <v>1383</v>
      </c>
      <c r="G2221" t="s">
        <v>1358</v>
      </c>
      <c r="H2221" t="s">
        <v>1380</v>
      </c>
      <c r="I2221" s="102">
        <v>0.30555555555555552</v>
      </c>
      <c r="J2221" t="s">
        <v>1321</v>
      </c>
      <c r="K2221" s="102">
        <v>0.66666666666666663</v>
      </c>
      <c r="L2221">
        <v>30</v>
      </c>
      <c r="M2221" t="s">
        <v>1296</v>
      </c>
      <c r="N2221" t="s">
        <v>1384</v>
      </c>
      <c r="O2221" s="102">
        <v>0.74305555555555547</v>
      </c>
      <c r="P2221" t="s">
        <v>1389</v>
      </c>
      <c r="Q2221">
        <v>3</v>
      </c>
      <c r="R2221" t="s">
        <v>1755</v>
      </c>
      <c r="S2221">
        <v>16</v>
      </c>
      <c r="T2221">
        <v>94</v>
      </c>
      <c r="U2221">
        <v>96</v>
      </c>
      <c r="V2221" t="s">
        <v>51</v>
      </c>
      <c r="W2221">
        <v>85</v>
      </c>
      <c r="X2221" s="102">
        <v>0.84027777777777779</v>
      </c>
      <c r="AB2221" s="77">
        <f t="shared" si="34"/>
        <v>300</v>
      </c>
    </row>
    <row r="2222" spans="1:28" x14ac:dyDescent="0.3">
      <c r="A2222" s="34">
        <v>43860</v>
      </c>
      <c r="B2222">
        <v>1159</v>
      </c>
      <c r="C2222" t="s">
        <v>1282</v>
      </c>
      <c r="D2222" t="s">
        <v>1283</v>
      </c>
      <c r="E2222">
        <v>38</v>
      </c>
      <c r="F2222" t="s">
        <v>1394</v>
      </c>
      <c r="G2222" t="s">
        <v>1308</v>
      </c>
      <c r="H2222" t="s">
        <v>1422</v>
      </c>
      <c r="I2222" s="102">
        <v>0.34027777777777773</v>
      </c>
      <c r="J2222" t="s">
        <v>1330</v>
      </c>
      <c r="K2222" s="102">
        <v>0.45833333333333331</v>
      </c>
      <c r="L2222">
        <v>27</v>
      </c>
      <c r="M2222" t="s">
        <v>1358</v>
      </c>
      <c r="N2222" t="s">
        <v>1404</v>
      </c>
      <c r="O2222" s="102">
        <v>0.4861111111111111</v>
      </c>
      <c r="P2222" t="s">
        <v>1318</v>
      </c>
      <c r="Q2222">
        <v>24</v>
      </c>
      <c r="R2222" t="s">
        <v>1480</v>
      </c>
      <c r="S2222">
        <v>6</v>
      </c>
      <c r="T2222">
        <v>78</v>
      </c>
      <c r="U2222">
        <v>94</v>
      </c>
      <c r="V2222" s="102">
        <v>3.4722222222222224E-2</v>
      </c>
      <c r="W2222">
        <v>53</v>
      </c>
      <c r="X2222" s="102">
        <v>0.4513888888888889</v>
      </c>
      <c r="AB2222" s="77">
        <f t="shared" si="34"/>
        <v>270</v>
      </c>
    </row>
    <row r="2223" spans="1:28" x14ac:dyDescent="0.3">
      <c r="A2223" s="34">
        <v>43861</v>
      </c>
      <c r="B2223">
        <v>1159</v>
      </c>
      <c r="C2223" t="s">
        <v>1282</v>
      </c>
      <c r="D2223" t="s">
        <v>1283</v>
      </c>
      <c r="E2223">
        <v>38</v>
      </c>
      <c r="F2223" t="s">
        <v>1556</v>
      </c>
      <c r="G2223" t="s">
        <v>1285</v>
      </c>
      <c r="H2223" t="s">
        <v>1351</v>
      </c>
      <c r="I2223" s="102">
        <v>0.2986111111111111</v>
      </c>
      <c r="J2223" t="s">
        <v>1715</v>
      </c>
      <c r="K2223" s="102">
        <v>0.93055555555555547</v>
      </c>
      <c r="L2223">
        <v>28</v>
      </c>
      <c r="M2223" t="s">
        <v>1703</v>
      </c>
      <c r="N2223" t="s">
        <v>1380</v>
      </c>
      <c r="O2223" s="102">
        <v>0.94444444444444453</v>
      </c>
      <c r="P2223" t="s">
        <v>1373</v>
      </c>
      <c r="Q2223">
        <v>8</v>
      </c>
      <c r="R2223" t="s">
        <v>1379</v>
      </c>
      <c r="S2223">
        <v>22</v>
      </c>
      <c r="T2223">
        <v>81</v>
      </c>
      <c r="U2223">
        <v>94</v>
      </c>
      <c r="V2223" t="s">
        <v>51</v>
      </c>
      <c r="W2223">
        <v>53</v>
      </c>
      <c r="X2223" s="102">
        <v>0.91666666666666663</v>
      </c>
      <c r="AB2223" s="77">
        <f t="shared" si="34"/>
        <v>280</v>
      </c>
    </row>
    <row r="2224" spans="1:28" x14ac:dyDescent="0.3">
      <c r="A2224" s="34">
        <v>43862</v>
      </c>
      <c r="B2224">
        <v>1159</v>
      </c>
      <c r="C2224" t="s">
        <v>1282</v>
      </c>
      <c r="D2224" t="s">
        <v>1283</v>
      </c>
      <c r="E2224">
        <v>38</v>
      </c>
      <c r="F2224" t="s">
        <v>1671</v>
      </c>
      <c r="G2224" t="s">
        <v>1308</v>
      </c>
      <c r="H2224" t="s">
        <v>1506</v>
      </c>
      <c r="I2224" s="102">
        <v>0.33333333333333331</v>
      </c>
      <c r="J2224" t="s">
        <v>1295</v>
      </c>
      <c r="K2224" s="102">
        <v>0.625</v>
      </c>
      <c r="L2224">
        <v>29</v>
      </c>
      <c r="M2224" t="s">
        <v>1288</v>
      </c>
      <c r="N2224" t="s">
        <v>1391</v>
      </c>
      <c r="O2224" s="102">
        <v>6.9444444444444434E-2</v>
      </c>
      <c r="P2224" t="s">
        <v>1360</v>
      </c>
      <c r="Q2224">
        <v>20</v>
      </c>
      <c r="R2224" t="s">
        <v>1735</v>
      </c>
      <c r="S2224" t="s">
        <v>51</v>
      </c>
      <c r="T2224">
        <v>91</v>
      </c>
      <c r="U2224">
        <v>95</v>
      </c>
      <c r="V2224" s="102">
        <v>0.88194444444444453</v>
      </c>
      <c r="W2224">
        <v>73</v>
      </c>
      <c r="X2224" s="102">
        <v>0</v>
      </c>
      <c r="AB2224" s="77">
        <f t="shared" si="34"/>
        <v>290</v>
      </c>
    </row>
    <row r="2225" spans="1:28" x14ac:dyDescent="0.3">
      <c r="A2225" s="34">
        <v>43863</v>
      </c>
      <c r="B2225">
        <v>1159</v>
      </c>
      <c r="C2225" t="s">
        <v>1282</v>
      </c>
      <c r="D2225" t="s">
        <v>1283</v>
      </c>
      <c r="E2225">
        <v>38</v>
      </c>
      <c r="F2225" t="s">
        <v>1721</v>
      </c>
      <c r="G2225" t="s">
        <v>1308</v>
      </c>
      <c r="H2225" t="s">
        <v>1497</v>
      </c>
      <c r="I2225" s="102">
        <v>0.23611111111111113</v>
      </c>
      <c r="J2225" t="s">
        <v>1781</v>
      </c>
      <c r="K2225" s="102">
        <v>0.80555555555555547</v>
      </c>
      <c r="L2225">
        <v>0</v>
      </c>
      <c r="M2225" t="s">
        <v>1288</v>
      </c>
      <c r="N2225" t="s">
        <v>1289</v>
      </c>
      <c r="O2225" s="102">
        <v>0.98611111111111116</v>
      </c>
      <c r="P2225" t="s">
        <v>1498</v>
      </c>
      <c r="Q2225">
        <v>24</v>
      </c>
      <c r="R2225" t="s">
        <v>1318</v>
      </c>
      <c r="S2225">
        <v>2</v>
      </c>
      <c r="T2225">
        <v>60</v>
      </c>
      <c r="U2225">
        <v>93</v>
      </c>
      <c r="V2225" s="102">
        <v>0</v>
      </c>
      <c r="W2225">
        <v>37</v>
      </c>
      <c r="X2225" t="s">
        <v>51</v>
      </c>
      <c r="AB2225" s="77">
        <f t="shared" si="34"/>
        <v>0</v>
      </c>
    </row>
    <row r="2226" spans="1:28" x14ac:dyDescent="0.3">
      <c r="A2226" s="34">
        <v>43864</v>
      </c>
      <c r="B2226">
        <v>1159</v>
      </c>
      <c r="C2226" t="s">
        <v>1282</v>
      </c>
      <c r="D2226" t="s">
        <v>1283</v>
      </c>
      <c r="E2226">
        <v>38</v>
      </c>
      <c r="F2226" t="s">
        <v>1563</v>
      </c>
      <c r="G2226" t="s">
        <v>1308</v>
      </c>
      <c r="H2226" t="s">
        <v>1552</v>
      </c>
      <c r="I2226" s="102">
        <v>0.94444444444444453</v>
      </c>
      <c r="J2226" t="s">
        <v>1779</v>
      </c>
      <c r="K2226" s="102">
        <v>0.47916666666666669</v>
      </c>
      <c r="L2226">
        <v>22</v>
      </c>
      <c r="M2226" t="s">
        <v>1288</v>
      </c>
      <c r="N2226" t="s">
        <v>1286</v>
      </c>
      <c r="O2226" s="102">
        <v>2.0833333333333332E-2</v>
      </c>
      <c r="P2226" t="s">
        <v>1613</v>
      </c>
      <c r="Q2226">
        <v>24</v>
      </c>
      <c r="R2226" t="s">
        <v>1667</v>
      </c>
      <c r="S2226">
        <v>14</v>
      </c>
      <c r="T2226">
        <v>52</v>
      </c>
      <c r="U2226">
        <v>75</v>
      </c>
      <c r="V2226" s="102">
        <v>0.80555555555555547</v>
      </c>
      <c r="W2226">
        <v>36</v>
      </c>
      <c r="X2226" s="102">
        <v>0.57638888888888895</v>
      </c>
      <c r="AB2226" s="77">
        <f t="shared" si="34"/>
        <v>220</v>
      </c>
    </row>
    <row r="2227" spans="1:28" x14ac:dyDescent="0.3">
      <c r="A2227" s="34">
        <v>43865</v>
      </c>
      <c r="B2227">
        <v>1159</v>
      </c>
      <c r="C2227" t="s">
        <v>1282</v>
      </c>
      <c r="D2227" t="s">
        <v>1283</v>
      </c>
      <c r="E2227">
        <v>38</v>
      </c>
      <c r="F2227" t="s">
        <v>1341</v>
      </c>
      <c r="G2227" t="s">
        <v>1444</v>
      </c>
      <c r="H2227" t="s">
        <v>1434</v>
      </c>
      <c r="I2227" s="102">
        <v>0.99930555555555556</v>
      </c>
      <c r="J2227" t="s">
        <v>1399</v>
      </c>
      <c r="K2227" s="102">
        <v>3.4722222222222224E-2</v>
      </c>
      <c r="L2227">
        <v>30</v>
      </c>
      <c r="M2227" t="s">
        <v>1703</v>
      </c>
      <c r="N2227" t="s">
        <v>1316</v>
      </c>
      <c r="O2227" s="102">
        <v>6.25E-2</v>
      </c>
      <c r="P2227" t="s">
        <v>1598</v>
      </c>
      <c r="Q2227">
        <v>22</v>
      </c>
      <c r="R2227" t="s">
        <v>1331</v>
      </c>
      <c r="S2227">
        <v>2</v>
      </c>
      <c r="T2227">
        <v>95</v>
      </c>
      <c r="U2227">
        <v>96</v>
      </c>
      <c r="V2227" t="s">
        <v>51</v>
      </c>
      <c r="W2227">
        <v>68</v>
      </c>
      <c r="X2227" s="102">
        <v>0</v>
      </c>
      <c r="AB2227" s="77">
        <f t="shared" si="34"/>
        <v>300</v>
      </c>
    </row>
    <row r="2228" spans="1:28" x14ac:dyDescent="0.3">
      <c r="A2228" s="34">
        <v>43866</v>
      </c>
      <c r="B2228">
        <v>1159</v>
      </c>
      <c r="C2228" t="s">
        <v>1282</v>
      </c>
      <c r="D2228" t="s">
        <v>1283</v>
      </c>
      <c r="E2228">
        <v>38</v>
      </c>
      <c r="F2228" t="s">
        <v>1421</v>
      </c>
      <c r="G2228" t="s">
        <v>1308</v>
      </c>
      <c r="H2228" t="s">
        <v>1860</v>
      </c>
      <c r="I2228" s="102">
        <v>0.98611111111111116</v>
      </c>
      <c r="J2228" t="s">
        <v>1521</v>
      </c>
      <c r="K2228" s="102">
        <v>0.51388888888888895</v>
      </c>
      <c r="L2228">
        <v>8</v>
      </c>
      <c r="M2228" t="s">
        <v>1391</v>
      </c>
      <c r="N2228" t="s">
        <v>1671</v>
      </c>
      <c r="O2228" s="102">
        <v>0.57638888888888895</v>
      </c>
      <c r="P2228" t="s">
        <v>1861</v>
      </c>
      <c r="Q2228">
        <v>0</v>
      </c>
      <c r="R2228" t="s">
        <v>1332</v>
      </c>
      <c r="S2228">
        <v>24</v>
      </c>
      <c r="T2228">
        <v>69</v>
      </c>
      <c r="U2228">
        <v>92</v>
      </c>
      <c r="V2228" t="s">
        <v>51</v>
      </c>
      <c r="W2228">
        <v>58</v>
      </c>
      <c r="X2228" s="102">
        <v>0.52777777777777779</v>
      </c>
      <c r="AB2228" s="77">
        <f t="shared" si="34"/>
        <v>80</v>
      </c>
    </row>
    <row r="2229" spans="1:28" x14ac:dyDescent="0.3">
      <c r="A2229" s="34">
        <v>43867</v>
      </c>
      <c r="B2229">
        <v>1159</v>
      </c>
      <c r="C2229" t="s">
        <v>1282</v>
      </c>
      <c r="D2229" t="s">
        <v>1283</v>
      </c>
      <c r="E2229">
        <v>38</v>
      </c>
      <c r="F2229" t="s">
        <v>1316</v>
      </c>
      <c r="G2229" t="s">
        <v>1308</v>
      </c>
      <c r="H2229" t="s">
        <v>1482</v>
      </c>
      <c r="I2229" s="102">
        <v>0.27083333333333331</v>
      </c>
      <c r="J2229" t="s">
        <v>1419</v>
      </c>
      <c r="K2229" s="102">
        <v>0.61111111111111105</v>
      </c>
      <c r="L2229">
        <v>22</v>
      </c>
      <c r="M2229" t="s">
        <v>1329</v>
      </c>
      <c r="N2229" t="s">
        <v>1404</v>
      </c>
      <c r="O2229" s="102">
        <v>0.86805555555555547</v>
      </c>
      <c r="P2229" t="s">
        <v>1332</v>
      </c>
      <c r="Q2229">
        <v>0</v>
      </c>
      <c r="R2229" t="s">
        <v>1353</v>
      </c>
      <c r="S2229" t="s">
        <v>51</v>
      </c>
      <c r="T2229">
        <v>82</v>
      </c>
      <c r="U2229">
        <v>95</v>
      </c>
      <c r="V2229" s="102">
        <v>0.29166666666666669</v>
      </c>
      <c r="W2229">
        <v>59</v>
      </c>
      <c r="X2229" s="102">
        <v>0.4513888888888889</v>
      </c>
      <c r="AB2229" s="77">
        <f t="shared" si="34"/>
        <v>220</v>
      </c>
    </row>
    <row r="2230" spans="1:28" x14ac:dyDescent="0.3">
      <c r="A2230" s="34">
        <v>43868</v>
      </c>
      <c r="B2230">
        <v>1159</v>
      </c>
      <c r="C2230" t="s">
        <v>1282</v>
      </c>
      <c r="D2230" t="s">
        <v>1283</v>
      </c>
      <c r="E2230">
        <v>38</v>
      </c>
      <c r="F2230" t="s">
        <v>1354</v>
      </c>
      <c r="G2230" t="s">
        <v>1293</v>
      </c>
      <c r="H2230" t="s">
        <v>1582</v>
      </c>
      <c r="I2230" s="102">
        <v>0.34722222222222227</v>
      </c>
      <c r="J2230" t="s">
        <v>1617</v>
      </c>
      <c r="K2230" s="102">
        <v>0.50694444444444442</v>
      </c>
      <c r="L2230">
        <v>22</v>
      </c>
      <c r="M2230" t="s">
        <v>1335</v>
      </c>
      <c r="N2230" t="s">
        <v>1289</v>
      </c>
      <c r="O2230" s="102">
        <v>0.19444444444444445</v>
      </c>
      <c r="P2230" t="s">
        <v>1773</v>
      </c>
      <c r="Q2230">
        <v>11</v>
      </c>
      <c r="R2230" t="s">
        <v>1660</v>
      </c>
      <c r="S2230">
        <v>4</v>
      </c>
      <c r="T2230">
        <v>79</v>
      </c>
      <c r="U2230">
        <v>89</v>
      </c>
      <c r="V2230" s="102">
        <v>0.93055555555555547</v>
      </c>
      <c r="W2230">
        <v>59</v>
      </c>
      <c r="X2230" s="102">
        <v>0.49305555555555558</v>
      </c>
      <c r="AB2230" s="77">
        <f t="shared" si="34"/>
        <v>220</v>
      </c>
    </row>
    <row r="2231" spans="1:28" x14ac:dyDescent="0.3">
      <c r="A2231" s="34">
        <v>43869</v>
      </c>
      <c r="B2231">
        <v>1159</v>
      </c>
      <c r="C2231" t="s">
        <v>1282</v>
      </c>
      <c r="D2231" t="s">
        <v>1283</v>
      </c>
      <c r="E2231">
        <v>38</v>
      </c>
      <c r="F2231" t="s">
        <v>1375</v>
      </c>
      <c r="G2231" t="s">
        <v>1444</v>
      </c>
      <c r="H2231" t="s">
        <v>1359</v>
      </c>
      <c r="I2231" s="102">
        <v>0.99930555555555556</v>
      </c>
      <c r="J2231" t="s">
        <v>1419</v>
      </c>
      <c r="K2231" s="102">
        <v>0.53472222222222221</v>
      </c>
      <c r="L2231">
        <v>28</v>
      </c>
      <c r="M2231" t="s">
        <v>1296</v>
      </c>
      <c r="N2231" t="s">
        <v>1506</v>
      </c>
      <c r="O2231" s="102">
        <v>0.36805555555555558</v>
      </c>
      <c r="P2231" t="s">
        <v>1350</v>
      </c>
      <c r="Q2231">
        <v>17</v>
      </c>
      <c r="R2231" t="s">
        <v>1568</v>
      </c>
      <c r="S2231">
        <v>3</v>
      </c>
      <c r="T2231">
        <v>88</v>
      </c>
      <c r="U2231">
        <v>95</v>
      </c>
      <c r="V2231" s="102">
        <v>0.34027777777777773</v>
      </c>
      <c r="W2231">
        <v>73</v>
      </c>
      <c r="X2231" s="102">
        <v>0.21527777777777779</v>
      </c>
      <c r="AB2231" s="77">
        <f t="shared" si="34"/>
        <v>280</v>
      </c>
    </row>
    <row r="2232" spans="1:28" x14ac:dyDescent="0.3">
      <c r="A2232" s="34">
        <v>43870</v>
      </c>
      <c r="B2232">
        <v>1159</v>
      </c>
      <c r="C2232" t="s">
        <v>1282</v>
      </c>
      <c r="D2232" t="s">
        <v>1283</v>
      </c>
      <c r="E2232">
        <v>38</v>
      </c>
      <c r="F2232" t="s">
        <v>1313</v>
      </c>
      <c r="G2232" t="s">
        <v>1308</v>
      </c>
      <c r="H2232" t="s">
        <v>1376</v>
      </c>
      <c r="I2232" s="102">
        <v>0.24305555555555555</v>
      </c>
      <c r="J2232" t="s">
        <v>1719</v>
      </c>
      <c r="K2232" s="102">
        <v>0.52777777777777779</v>
      </c>
      <c r="L2232">
        <v>28</v>
      </c>
      <c r="M2232" t="s">
        <v>1288</v>
      </c>
      <c r="N2232" t="s">
        <v>1316</v>
      </c>
      <c r="O2232" s="102">
        <v>0.58333333333333337</v>
      </c>
      <c r="P2232" t="s">
        <v>1369</v>
      </c>
      <c r="Q2232">
        <v>0</v>
      </c>
      <c r="R2232" t="s">
        <v>1318</v>
      </c>
      <c r="S2232">
        <v>14</v>
      </c>
      <c r="T2232">
        <v>66</v>
      </c>
      <c r="U2232">
        <v>95</v>
      </c>
      <c r="V2232" t="s">
        <v>51</v>
      </c>
      <c r="W2232">
        <v>40</v>
      </c>
      <c r="X2232" s="102">
        <v>0.52777777777777779</v>
      </c>
      <c r="AB2232" s="77">
        <f t="shared" si="34"/>
        <v>280</v>
      </c>
    </row>
    <row r="2233" spans="1:28" x14ac:dyDescent="0.3">
      <c r="A2233" s="34">
        <v>43871</v>
      </c>
      <c r="B2233">
        <v>1159</v>
      </c>
      <c r="C2233" t="s">
        <v>1282</v>
      </c>
      <c r="D2233" t="s">
        <v>1283</v>
      </c>
      <c r="E2233">
        <v>38</v>
      </c>
      <c r="F2233" t="s">
        <v>1307</v>
      </c>
      <c r="G2233" t="s">
        <v>1308</v>
      </c>
      <c r="H2233" t="s">
        <v>1319</v>
      </c>
      <c r="I2233" s="102">
        <v>0.99930555555555556</v>
      </c>
      <c r="J2233" t="s">
        <v>1386</v>
      </c>
      <c r="K2233" s="102">
        <v>0.4236111111111111</v>
      </c>
      <c r="L2233">
        <v>10</v>
      </c>
      <c r="M2233" t="s">
        <v>1358</v>
      </c>
      <c r="N2233" t="s">
        <v>1297</v>
      </c>
      <c r="O2233" s="102">
        <v>0.3888888888888889</v>
      </c>
      <c r="P2233" t="s">
        <v>1607</v>
      </c>
      <c r="Q2233">
        <v>21</v>
      </c>
      <c r="R2233" t="s">
        <v>1332</v>
      </c>
      <c r="S2233">
        <v>0</v>
      </c>
      <c r="T2233">
        <v>89</v>
      </c>
      <c r="U2233">
        <v>94</v>
      </c>
      <c r="V2233" t="s">
        <v>51</v>
      </c>
      <c r="W2233">
        <v>67</v>
      </c>
      <c r="X2233" s="102">
        <v>0</v>
      </c>
      <c r="AB2233" s="77">
        <f t="shared" si="34"/>
        <v>100</v>
      </c>
    </row>
    <row r="2234" spans="1:28" x14ac:dyDescent="0.3">
      <c r="A2234" s="34">
        <v>43872</v>
      </c>
      <c r="B2234">
        <v>1159</v>
      </c>
      <c r="C2234" t="s">
        <v>1282</v>
      </c>
      <c r="D2234" t="s">
        <v>1283</v>
      </c>
      <c r="E2234">
        <v>38</v>
      </c>
      <c r="F2234" t="s">
        <v>1302</v>
      </c>
      <c r="G2234" t="s">
        <v>1554</v>
      </c>
      <c r="H2234" t="s">
        <v>1510</v>
      </c>
      <c r="I2234" s="102">
        <v>0.95833333333333337</v>
      </c>
      <c r="J2234" t="s">
        <v>1307</v>
      </c>
      <c r="K2234" s="102">
        <v>0.41666666666666669</v>
      </c>
      <c r="L2234">
        <v>30</v>
      </c>
      <c r="M2234" t="s">
        <v>1335</v>
      </c>
      <c r="N2234" t="s">
        <v>1294</v>
      </c>
      <c r="O2234" s="102">
        <v>0.625</v>
      </c>
      <c r="P2234" t="s">
        <v>1862</v>
      </c>
      <c r="Q2234">
        <v>11</v>
      </c>
      <c r="R2234" t="s">
        <v>1573</v>
      </c>
      <c r="S2234">
        <v>23</v>
      </c>
      <c r="T2234">
        <v>89</v>
      </c>
      <c r="U2234">
        <v>96</v>
      </c>
      <c r="V2234" t="s">
        <v>51</v>
      </c>
      <c r="W2234">
        <v>81</v>
      </c>
      <c r="X2234" s="102">
        <v>0.38194444444444442</v>
      </c>
      <c r="AB2234" s="77">
        <f t="shared" si="34"/>
        <v>300</v>
      </c>
    </row>
    <row r="2235" spans="1:28" x14ac:dyDescent="0.3">
      <c r="A2235" s="34">
        <v>43873</v>
      </c>
      <c r="B2235">
        <v>1159</v>
      </c>
      <c r="C2235" t="s">
        <v>1282</v>
      </c>
      <c r="D2235" t="s">
        <v>1283</v>
      </c>
      <c r="E2235">
        <v>38</v>
      </c>
      <c r="F2235" t="s">
        <v>1333</v>
      </c>
      <c r="G2235" t="s">
        <v>1308</v>
      </c>
      <c r="H2235" t="s">
        <v>1481</v>
      </c>
      <c r="I2235" s="102">
        <v>0.3125</v>
      </c>
      <c r="J2235" t="s">
        <v>1292</v>
      </c>
      <c r="K2235" s="102">
        <v>0.52777777777777779</v>
      </c>
      <c r="L2235">
        <v>9</v>
      </c>
      <c r="M2235" t="s">
        <v>1358</v>
      </c>
      <c r="N2235" t="s">
        <v>1327</v>
      </c>
      <c r="O2235" s="102">
        <v>0.64583333333333337</v>
      </c>
      <c r="P2235" t="s">
        <v>1611</v>
      </c>
      <c r="Q2235">
        <v>0</v>
      </c>
      <c r="R2235" t="s">
        <v>1713</v>
      </c>
      <c r="S2235">
        <v>20</v>
      </c>
      <c r="T2235">
        <v>89</v>
      </c>
      <c r="U2235">
        <v>96</v>
      </c>
      <c r="V2235" t="s">
        <v>51</v>
      </c>
      <c r="W2235">
        <v>80</v>
      </c>
      <c r="X2235" s="102">
        <v>0.53472222222222221</v>
      </c>
      <c r="AB2235" s="77">
        <f t="shared" si="34"/>
        <v>90</v>
      </c>
    </row>
    <row r="2236" spans="1:28" x14ac:dyDescent="0.3">
      <c r="A2236" s="34">
        <v>43874</v>
      </c>
      <c r="B2236">
        <v>1159</v>
      </c>
      <c r="C2236" t="s">
        <v>1282</v>
      </c>
      <c r="D2236" t="s">
        <v>1283</v>
      </c>
      <c r="E2236">
        <v>38</v>
      </c>
      <c r="F2236" t="s">
        <v>1371</v>
      </c>
      <c r="G2236" t="s">
        <v>1308</v>
      </c>
      <c r="H2236" t="s">
        <v>1418</v>
      </c>
      <c r="I2236" s="102">
        <v>2.7777777777777776E-2</v>
      </c>
      <c r="J2236" t="s">
        <v>1549</v>
      </c>
      <c r="K2236" s="102">
        <v>0.4861111111111111</v>
      </c>
      <c r="L2236">
        <v>32</v>
      </c>
      <c r="M2236" t="s">
        <v>1396</v>
      </c>
      <c r="N2236" t="s">
        <v>1294</v>
      </c>
      <c r="O2236" s="102">
        <v>0.64583333333333337</v>
      </c>
      <c r="P2236" t="s">
        <v>1688</v>
      </c>
      <c r="Q2236">
        <v>23</v>
      </c>
      <c r="R2236" t="s">
        <v>1604</v>
      </c>
      <c r="S2236">
        <v>4</v>
      </c>
      <c r="T2236">
        <v>80</v>
      </c>
      <c r="U2236">
        <v>93</v>
      </c>
      <c r="V2236" s="102">
        <v>4.1666666666666664E-2</v>
      </c>
      <c r="W2236">
        <v>65</v>
      </c>
      <c r="X2236" s="102">
        <v>0.4513888888888889</v>
      </c>
      <c r="AB2236" s="77">
        <f t="shared" si="34"/>
        <v>320</v>
      </c>
    </row>
    <row r="2237" spans="1:28" x14ac:dyDescent="0.3">
      <c r="A2237" s="34">
        <v>43875</v>
      </c>
      <c r="B2237">
        <v>1159</v>
      </c>
      <c r="C2237" t="s">
        <v>1282</v>
      </c>
      <c r="D2237" t="s">
        <v>1283</v>
      </c>
      <c r="E2237">
        <v>38</v>
      </c>
      <c r="F2237" t="s">
        <v>1486</v>
      </c>
      <c r="G2237" t="s">
        <v>1308</v>
      </c>
      <c r="H2237" t="s">
        <v>1493</v>
      </c>
      <c r="I2237" s="102">
        <v>0.27777777777777779</v>
      </c>
      <c r="J2237" t="s">
        <v>1399</v>
      </c>
      <c r="K2237" s="102">
        <v>0.625</v>
      </c>
      <c r="L2237">
        <v>4</v>
      </c>
      <c r="M2237" t="s">
        <v>1296</v>
      </c>
      <c r="N2237" t="s">
        <v>1327</v>
      </c>
      <c r="O2237" s="102">
        <v>0.64583333333333337</v>
      </c>
      <c r="P2237" t="s">
        <v>1402</v>
      </c>
      <c r="Q2237">
        <v>9</v>
      </c>
      <c r="R2237" t="s">
        <v>1311</v>
      </c>
      <c r="S2237">
        <v>24</v>
      </c>
      <c r="T2237">
        <v>87</v>
      </c>
      <c r="U2237">
        <v>95</v>
      </c>
      <c r="V2237" s="102">
        <v>0.27083333333333331</v>
      </c>
      <c r="W2237">
        <v>72</v>
      </c>
      <c r="X2237" s="102">
        <v>0.43055555555555558</v>
      </c>
      <c r="AB2237" s="77">
        <f t="shared" si="34"/>
        <v>40</v>
      </c>
    </row>
    <row r="2238" spans="1:28" x14ac:dyDescent="0.3">
      <c r="A2238" s="34">
        <v>43876</v>
      </c>
      <c r="B2238">
        <v>1159</v>
      </c>
      <c r="C2238" t="s">
        <v>1282</v>
      </c>
      <c r="D2238" t="s">
        <v>1283</v>
      </c>
      <c r="E2238">
        <v>38</v>
      </c>
      <c r="F2238" t="s">
        <v>1362</v>
      </c>
      <c r="G2238" t="s">
        <v>1308</v>
      </c>
      <c r="H2238" t="s">
        <v>1633</v>
      </c>
      <c r="I2238" t="s">
        <v>51</v>
      </c>
      <c r="J2238" t="s">
        <v>1617</v>
      </c>
      <c r="K2238" s="102">
        <v>0.4513888888888889</v>
      </c>
      <c r="L2238">
        <v>30</v>
      </c>
      <c r="M2238" t="s">
        <v>1335</v>
      </c>
      <c r="N2238" t="s">
        <v>1384</v>
      </c>
      <c r="O2238" s="102">
        <v>0.67361111111111116</v>
      </c>
      <c r="P2238" t="s">
        <v>1558</v>
      </c>
      <c r="Q2238">
        <v>1</v>
      </c>
      <c r="R2238" t="s">
        <v>1778</v>
      </c>
      <c r="S2238">
        <v>24</v>
      </c>
      <c r="T2238">
        <v>83</v>
      </c>
      <c r="U2238">
        <v>93</v>
      </c>
      <c r="V2238" t="s">
        <v>51</v>
      </c>
      <c r="W2238">
        <v>56</v>
      </c>
      <c r="X2238" s="102">
        <v>0.99930555555555556</v>
      </c>
      <c r="AB2238" s="77">
        <f t="shared" si="34"/>
        <v>300</v>
      </c>
    </row>
    <row r="2239" spans="1:28" x14ac:dyDescent="0.3">
      <c r="A2239" s="34">
        <v>43877</v>
      </c>
      <c r="B2239">
        <v>1159</v>
      </c>
      <c r="C2239" t="s">
        <v>1282</v>
      </c>
      <c r="D2239" t="s">
        <v>1283</v>
      </c>
      <c r="E2239">
        <v>38</v>
      </c>
      <c r="F2239" t="s">
        <v>1597</v>
      </c>
      <c r="G2239" t="s">
        <v>1396</v>
      </c>
      <c r="H2239" t="s">
        <v>1497</v>
      </c>
      <c r="I2239" t="s">
        <v>51</v>
      </c>
      <c r="J2239" t="s">
        <v>1677</v>
      </c>
      <c r="K2239" s="102">
        <v>0.44444444444444442</v>
      </c>
      <c r="L2239">
        <v>30</v>
      </c>
      <c r="M2239" t="s">
        <v>1288</v>
      </c>
      <c r="N2239" t="s">
        <v>1341</v>
      </c>
      <c r="O2239" s="102">
        <v>0.92361111111111116</v>
      </c>
      <c r="P2239" t="s">
        <v>1832</v>
      </c>
      <c r="Q2239">
        <v>24</v>
      </c>
      <c r="R2239" t="s">
        <v>1520</v>
      </c>
      <c r="S2239">
        <v>6</v>
      </c>
      <c r="T2239">
        <v>62</v>
      </c>
      <c r="U2239">
        <v>93</v>
      </c>
      <c r="V2239" s="102">
        <v>0.99930555555555556</v>
      </c>
      <c r="W2239">
        <v>37</v>
      </c>
      <c r="X2239" s="102">
        <v>0.44444444444444442</v>
      </c>
      <c r="AB2239" s="77">
        <f t="shared" si="34"/>
        <v>300</v>
      </c>
    </row>
    <row r="2240" spans="1:28" x14ac:dyDescent="0.3">
      <c r="A2240" s="34">
        <v>43878</v>
      </c>
      <c r="B2240">
        <v>1159</v>
      </c>
      <c r="C2240" t="s">
        <v>1282</v>
      </c>
      <c r="D2240" t="s">
        <v>1283</v>
      </c>
      <c r="E2240">
        <v>38</v>
      </c>
      <c r="F2240" t="s">
        <v>1486</v>
      </c>
      <c r="G2240" t="s">
        <v>1863</v>
      </c>
      <c r="H2240" t="s">
        <v>1351</v>
      </c>
      <c r="I2240" s="102">
        <v>0.875</v>
      </c>
      <c r="J2240" t="s">
        <v>1346</v>
      </c>
      <c r="K2240" s="102">
        <v>0.46527777777777773</v>
      </c>
      <c r="L2240">
        <v>30</v>
      </c>
      <c r="M2240" t="s">
        <v>1404</v>
      </c>
      <c r="N2240" t="s">
        <v>1658</v>
      </c>
      <c r="O2240" s="102">
        <v>0.50694444444444442</v>
      </c>
      <c r="P2240" t="s">
        <v>1859</v>
      </c>
      <c r="Q2240">
        <v>22</v>
      </c>
      <c r="R2240" t="s">
        <v>1543</v>
      </c>
      <c r="S2240">
        <v>1</v>
      </c>
      <c r="T2240">
        <v>83</v>
      </c>
      <c r="U2240">
        <v>95</v>
      </c>
      <c r="V2240" t="s">
        <v>51</v>
      </c>
      <c r="W2240">
        <v>68</v>
      </c>
      <c r="X2240" s="102">
        <v>0.4861111111111111</v>
      </c>
      <c r="AB2240" s="77">
        <f t="shared" si="34"/>
        <v>300</v>
      </c>
    </row>
    <row r="2241" spans="1:28" x14ac:dyDescent="0.3">
      <c r="A2241" s="34">
        <v>43879</v>
      </c>
      <c r="B2241">
        <v>1159</v>
      </c>
      <c r="C2241" t="s">
        <v>1282</v>
      </c>
      <c r="D2241" t="s">
        <v>1283</v>
      </c>
      <c r="E2241">
        <v>38</v>
      </c>
      <c r="F2241" t="s">
        <v>1489</v>
      </c>
      <c r="G2241" t="s">
        <v>1308</v>
      </c>
      <c r="H2241" t="s">
        <v>1443</v>
      </c>
      <c r="I2241" s="102">
        <v>0.3125</v>
      </c>
      <c r="J2241" t="s">
        <v>1605</v>
      </c>
      <c r="K2241" s="102">
        <v>0.60416666666666663</v>
      </c>
      <c r="L2241">
        <v>32</v>
      </c>
      <c r="M2241" t="s">
        <v>1396</v>
      </c>
      <c r="N2241" t="s">
        <v>1456</v>
      </c>
      <c r="O2241" s="102">
        <v>0.5625</v>
      </c>
      <c r="P2241" t="s">
        <v>1425</v>
      </c>
      <c r="Q2241">
        <v>10</v>
      </c>
      <c r="R2241" t="s">
        <v>1864</v>
      </c>
      <c r="S2241">
        <v>16</v>
      </c>
      <c r="T2241">
        <v>74</v>
      </c>
      <c r="U2241">
        <v>92</v>
      </c>
      <c r="V2241" s="102">
        <v>0.2986111111111111</v>
      </c>
      <c r="W2241">
        <v>59</v>
      </c>
      <c r="X2241" s="102">
        <v>0.51388888888888895</v>
      </c>
      <c r="AB2241" s="77">
        <f t="shared" si="34"/>
        <v>320</v>
      </c>
    </row>
    <row r="2242" spans="1:28" x14ac:dyDescent="0.3">
      <c r="A2242" s="34">
        <v>43880</v>
      </c>
      <c r="B2242">
        <v>1159</v>
      </c>
      <c r="C2242" t="s">
        <v>1282</v>
      </c>
      <c r="D2242" t="s">
        <v>1283</v>
      </c>
      <c r="E2242">
        <v>38</v>
      </c>
      <c r="F2242" t="s">
        <v>1489</v>
      </c>
      <c r="G2242" t="s">
        <v>1308</v>
      </c>
      <c r="H2242" t="s">
        <v>1310</v>
      </c>
      <c r="I2242" s="102">
        <v>0.25</v>
      </c>
      <c r="J2242" t="s">
        <v>1544</v>
      </c>
      <c r="K2242" s="102">
        <v>0.45833333333333331</v>
      </c>
      <c r="L2242">
        <v>21</v>
      </c>
      <c r="M2242" t="s">
        <v>1435</v>
      </c>
      <c r="N2242" t="s">
        <v>1391</v>
      </c>
      <c r="O2242" s="102">
        <v>0.33333333333333331</v>
      </c>
      <c r="P2242" t="s">
        <v>1859</v>
      </c>
      <c r="Q2242">
        <v>0</v>
      </c>
      <c r="R2242" t="s">
        <v>1831</v>
      </c>
      <c r="S2242">
        <v>24</v>
      </c>
      <c r="T2242">
        <v>76</v>
      </c>
      <c r="U2242">
        <v>93</v>
      </c>
      <c r="V2242" t="s">
        <v>51</v>
      </c>
      <c r="W2242">
        <v>59</v>
      </c>
      <c r="X2242" s="102">
        <v>0.4375</v>
      </c>
      <c r="AB2242" s="77">
        <f t="shared" si="34"/>
        <v>210</v>
      </c>
    </row>
    <row r="2243" spans="1:28" x14ac:dyDescent="0.3">
      <c r="A2243" s="34">
        <v>43881</v>
      </c>
      <c r="B2243">
        <v>1159</v>
      </c>
      <c r="C2243" t="s">
        <v>1282</v>
      </c>
      <c r="D2243" t="s">
        <v>1283</v>
      </c>
      <c r="E2243">
        <v>38</v>
      </c>
      <c r="G2243" t="s">
        <v>1308</v>
      </c>
      <c r="M2243" t="s">
        <v>1435</v>
      </c>
      <c r="T2243">
        <v>80</v>
      </c>
      <c r="AB2243" s="77">
        <f t="shared" ref="AB2243:AB2306" si="35">L2243*$AE$17</f>
        <v>0</v>
      </c>
    </row>
    <row r="2244" spans="1:28" x14ac:dyDescent="0.3">
      <c r="A2244" s="34">
        <v>43882</v>
      </c>
      <c r="B2244">
        <v>1159</v>
      </c>
      <c r="C2244" t="s">
        <v>1282</v>
      </c>
      <c r="D2244" t="s">
        <v>1283</v>
      </c>
      <c r="E2244">
        <v>38</v>
      </c>
      <c r="F2244" t="s">
        <v>1501</v>
      </c>
      <c r="G2244" t="s">
        <v>1308</v>
      </c>
      <c r="H2244" t="s">
        <v>1475</v>
      </c>
      <c r="I2244" s="102">
        <v>0.97916666666666663</v>
      </c>
      <c r="J2244" t="s">
        <v>1574</v>
      </c>
      <c r="K2244" s="102">
        <v>0.46527777777777773</v>
      </c>
      <c r="L2244">
        <v>8</v>
      </c>
      <c r="M2244" t="s">
        <v>1326</v>
      </c>
      <c r="N2244" t="s">
        <v>1356</v>
      </c>
      <c r="O2244" s="102">
        <v>0.625</v>
      </c>
      <c r="P2244" t="s">
        <v>1460</v>
      </c>
      <c r="Q2244">
        <v>11</v>
      </c>
      <c r="R2244" t="s">
        <v>1473</v>
      </c>
      <c r="S2244">
        <v>17</v>
      </c>
      <c r="T2244">
        <v>85</v>
      </c>
      <c r="U2244">
        <v>94</v>
      </c>
      <c r="V2244" t="s">
        <v>51</v>
      </c>
      <c r="W2244">
        <v>71</v>
      </c>
      <c r="X2244" s="102">
        <v>0.40277777777777773</v>
      </c>
      <c r="AB2244" s="77">
        <f t="shared" si="35"/>
        <v>80</v>
      </c>
    </row>
    <row r="2245" spans="1:28" x14ac:dyDescent="0.3">
      <c r="A2245" s="34">
        <v>43883</v>
      </c>
      <c r="B2245">
        <v>1159</v>
      </c>
      <c r="C2245" t="s">
        <v>1282</v>
      </c>
      <c r="D2245" t="s">
        <v>1283</v>
      </c>
      <c r="E2245">
        <v>38</v>
      </c>
      <c r="F2245" t="s">
        <v>1440</v>
      </c>
      <c r="G2245" t="s">
        <v>1308</v>
      </c>
      <c r="H2245" t="s">
        <v>1297</v>
      </c>
      <c r="I2245" s="102">
        <v>0.3125</v>
      </c>
      <c r="J2245" t="s">
        <v>1368</v>
      </c>
      <c r="K2245" s="102">
        <v>0.60416666666666663</v>
      </c>
      <c r="L2245">
        <v>31</v>
      </c>
      <c r="M2245" t="s">
        <v>1435</v>
      </c>
      <c r="N2245" t="s">
        <v>1316</v>
      </c>
      <c r="O2245" s="102">
        <v>0.52777777777777779</v>
      </c>
      <c r="P2245" t="s">
        <v>1861</v>
      </c>
      <c r="Q2245">
        <v>21</v>
      </c>
      <c r="R2245" t="s">
        <v>1659</v>
      </c>
      <c r="S2245">
        <v>3</v>
      </c>
      <c r="T2245">
        <v>87</v>
      </c>
      <c r="U2245">
        <v>94</v>
      </c>
      <c r="V2245" t="s">
        <v>51</v>
      </c>
      <c r="W2245">
        <v>69</v>
      </c>
      <c r="X2245" s="102">
        <v>0.41666666666666669</v>
      </c>
      <c r="AB2245" s="77">
        <f t="shared" si="35"/>
        <v>310</v>
      </c>
    </row>
    <row r="2246" spans="1:28" x14ac:dyDescent="0.3">
      <c r="A2246" s="34">
        <v>43884</v>
      </c>
      <c r="B2246">
        <v>1159</v>
      </c>
      <c r="C2246" t="s">
        <v>1282</v>
      </c>
      <c r="D2246" t="s">
        <v>1283</v>
      </c>
      <c r="E2246">
        <v>38</v>
      </c>
      <c r="F2246" t="s">
        <v>1339</v>
      </c>
      <c r="G2246" t="s">
        <v>1308</v>
      </c>
      <c r="H2246" t="s">
        <v>1464</v>
      </c>
      <c r="I2246" s="102">
        <v>0.20833333333333334</v>
      </c>
      <c r="J2246" t="s">
        <v>1506</v>
      </c>
      <c r="K2246" s="102">
        <v>0.49305555555555558</v>
      </c>
      <c r="L2246">
        <v>30</v>
      </c>
      <c r="M2246" t="s">
        <v>1296</v>
      </c>
      <c r="N2246" t="s">
        <v>1289</v>
      </c>
      <c r="O2246" s="102">
        <v>0.54166666666666663</v>
      </c>
      <c r="P2246" t="s">
        <v>1553</v>
      </c>
      <c r="Q2246">
        <v>11</v>
      </c>
      <c r="R2246" t="s">
        <v>1865</v>
      </c>
      <c r="S2246">
        <v>24</v>
      </c>
      <c r="T2246">
        <v>91</v>
      </c>
      <c r="U2246">
        <v>96</v>
      </c>
      <c r="V2246" t="s">
        <v>51</v>
      </c>
      <c r="W2246">
        <v>84</v>
      </c>
      <c r="X2246" s="102">
        <v>0.4375</v>
      </c>
      <c r="AB2246" s="77">
        <f t="shared" si="35"/>
        <v>300</v>
      </c>
    </row>
    <row r="2247" spans="1:28" x14ac:dyDescent="0.3">
      <c r="A2247" s="34">
        <v>43885</v>
      </c>
      <c r="B2247">
        <v>1159</v>
      </c>
      <c r="C2247" t="s">
        <v>1282</v>
      </c>
      <c r="D2247" t="s">
        <v>1283</v>
      </c>
      <c r="E2247">
        <v>38</v>
      </c>
      <c r="F2247" t="s">
        <v>1351</v>
      </c>
      <c r="G2247" t="s">
        <v>1513</v>
      </c>
      <c r="H2247" t="s">
        <v>1388</v>
      </c>
      <c r="I2247" s="102">
        <v>0.3263888888888889</v>
      </c>
      <c r="J2247" t="s">
        <v>1486</v>
      </c>
      <c r="K2247" s="102">
        <v>0.59027777777777779</v>
      </c>
      <c r="L2247">
        <v>30</v>
      </c>
      <c r="M2247" t="s">
        <v>1358</v>
      </c>
      <c r="N2247" t="s">
        <v>1359</v>
      </c>
      <c r="O2247" s="102">
        <v>0.71527777777777779</v>
      </c>
      <c r="P2247" t="s">
        <v>1865</v>
      </c>
      <c r="Q2247">
        <v>0</v>
      </c>
      <c r="R2247" t="s">
        <v>1305</v>
      </c>
      <c r="S2247">
        <v>24</v>
      </c>
      <c r="T2247">
        <v>90</v>
      </c>
      <c r="U2247">
        <v>96</v>
      </c>
      <c r="V2247" t="s">
        <v>51</v>
      </c>
      <c r="W2247">
        <v>83</v>
      </c>
      <c r="X2247" s="102">
        <v>0.59027777777777779</v>
      </c>
      <c r="AB2247" s="77">
        <f t="shared" si="35"/>
        <v>300</v>
      </c>
    </row>
    <row r="2248" spans="1:28" x14ac:dyDescent="0.3">
      <c r="A2248" s="34">
        <v>43886</v>
      </c>
      <c r="B2248">
        <v>1159</v>
      </c>
      <c r="C2248" t="s">
        <v>1282</v>
      </c>
      <c r="D2248" t="s">
        <v>1283</v>
      </c>
      <c r="E2248">
        <v>38</v>
      </c>
      <c r="F2248" t="s">
        <v>1605</v>
      </c>
      <c r="G2248" t="s">
        <v>1465</v>
      </c>
      <c r="H2248" t="s">
        <v>1449</v>
      </c>
      <c r="I2248" s="102">
        <v>0.73611111111111116</v>
      </c>
      <c r="J2248" t="s">
        <v>1377</v>
      </c>
      <c r="K2248" s="102">
        <v>0.49305555555555558</v>
      </c>
      <c r="L2248">
        <v>29</v>
      </c>
      <c r="M2248" t="s">
        <v>1391</v>
      </c>
      <c r="N2248" t="s">
        <v>1334</v>
      </c>
      <c r="O2248" s="102">
        <v>0.65972222222222221</v>
      </c>
      <c r="P2248" t="s">
        <v>1305</v>
      </c>
      <c r="Q2248">
        <v>0</v>
      </c>
      <c r="R2248" t="s">
        <v>1568</v>
      </c>
      <c r="S2248">
        <v>10</v>
      </c>
      <c r="T2248">
        <v>87</v>
      </c>
      <c r="U2248">
        <v>95</v>
      </c>
      <c r="V2248" s="102">
        <v>0.59722222222222221</v>
      </c>
      <c r="W2248">
        <v>62</v>
      </c>
      <c r="X2248" s="102">
        <v>0.81944444444444453</v>
      </c>
      <c r="AB2248" s="77">
        <f t="shared" si="35"/>
        <v>290</v>
      </c>
    </row>
    <row r="2249" spans="1:28" x14ac:dyDescent="0.3">
      <c r="A2249" s="34">
        <v>43887</v>
      </c>
      <c r="B2249">
        <v>1159</v>
      </c>
      <c r="C2249" t="s">
        <v>1282</v>
      </c>
      <c r="D2249" t="s">
        <v>1283</v>
      </c>
      <c r="E2249">
        <v>38</v>
      </c>
      <c r="F2249" t="s">
        <v>1319</v>
      </c>
      <c r="G2249" t="s">
        <v>1513</v>
      </c>
      <c r="H2249" t="s">
        <v>1440</v>
      </c>
      <c r="I2249" s="102">
        <v>0.99305555555555547</v>
      </c>
      <c r="J2249" t="s">
        <v>1304</v>
      </c>
      <c r="K2249" s="102">
        <v>0.52083333333333337</v>
      </c>
      <c r="L2249">
        <v>31</v>
      </c>
      <c r="M2249" t="s">
        <v>1404</v>
      </c>
      <c r="N2249" t="s">
        <v>1536</v>
      </c>
      <c r="O2249" s="102">
        <v>0.125</v>
      </c>
      <c r="P2249" t="s">
        <v>1650</v>
      </c>
      <c r="Q2249">
        <v>11</v>
      </c>
      <c r="R2249" t="s">
        <v>1684</v>
      </c>
      <c r="S2249">
        <v>24</v>
      </c>
      <c r="T2249">
        <v>78</v>
      </c>
      <c r="U2249">
        <v>87</v>
      </c>
      <c r="V2249" t="s">
        <v>51</v>
      </c>
      <c r="W2249">
        <v>55</v>
      </c>
      <c r="X2249" s="102">
        <v>5.5555555555555552E-2</v>
      </c>
      <c r="AB2249" s="77">
        <f t="shared" si="35"/>
        <v>310</v>
      </c>
    </row>
    <row r="2250" spans="1:28" x14ac:dyDescent="0.3">
      <c r="A2250" s="34">
        <v>43888</v>
      </c>
      <c r="B2250">
        <v>1159</v>
      </c>
      <c r="C2250" t="s">
        <v>1282</v>
      </c>
      <c r="D2250" t="s">
        <v>1283</v>
      </c>
      <c r="E2250">
        <v>38</v>
      </c>
      <c r="F2250" t="s">
        <v>1292</v>
      </c>
      <c r="G2250" t="s">
        <v>1308</v>
      </c>
      <c r="H2250" t="s">
        <v>1410</v>
      </c>
      <c r="I2250" s="102">
        <v>0.21527777777777779</v>
      </c>
      <c r="J2250" t="s">
        <v>1571</v>
      </c>
      <c r="K2250" s="102">
        <v>0.3611111111111111</v>
      </c>
      <c r="L2250">
        <v>28</v>
      </c>
      <c r="M2250" t="s">
        <v>1297</v>
      </c>
      <c r="N2250" t="s">
        <v>1658</v>
      </c>
      <c r="O2250" s="102">
        <v>0.34027777777777773</v>
      </c>
      <c r="P2250" t="s">
        <v>1503</v>
      </c>
      <c r="Q2250">
        <v>22</v>
      </c>
      <c r="R2250" t="s">
        <v>1795</v>
      </c>
      <c r="S2250">
        <v>4</v>
      </c>
      <c r="T2250">
        <v>61</v>
      </c>
      <c r="U2250">
        <v>88</v>
      </c>
      <c r="V2250" t="s">
        <v>51</v>
      </c>
      <c r="W2250">
        <v>33</v>
      </c>
      <c r="X2250" t="s">
        <v>51</v>
      </c>
      <c r="AB2250" s="77">
        <f t="shared" si="35"/>
        <v>280</v>
      </c>
    </row>
    <row r="2251" spans="1:28" x14ac:dyDescent="0.3">
      <c r="A2251" s="34">
        <v>43889</v>
      </c>
      <c r="B2251">
        <v>1159</v>
      </c>
      <c r="C2251" t="s">
        <v>1282</v>
      </c>
      <c r="D2251" t="s">
        <v>1283</v>
      </c>
      <c r="E2251">
        <v>38</v>
      </c>
      <c r="F2251" t="s">
        <v>1671</v>
      </c>
      <c r="G2251" t="s">
        <v>1308</v>
      </c>
      <c r="H2251" t="s">
        <v>1364</v>
      </c>
      <c r="I2251" s="102">
        <v>0.27777777777777779</v>
      </c>
      <c r="J2251" t="s">
        <v>1746</v>
      </c>
      <c r="K2251" s="102">
        <v>0.99930555555555556</v>
      </c>
      <c r="L2251">
        <v>0</v>
      </c>
      <c r="M2251" t="s">
        <v>1335</v>
      </c>
      <c r="N2251" t="s">
        <v>1319</v>
      </c>
      <c r="O2251" s="102">
        <v>0.98611111111111116</v>
      </c>
      <c r="P2251" t="s">
        <v>1494</v>
      </c>
      <c r="Q2251">
        <v>0</v>
      </c>
      <c r="R2251" t="s">
        <v>1866</v>
      </c>
      <c r="S2251">
        <v>24</v>
      </c>
      <c r="T2251">
        <v>77</v>
      </c>
      <c r="U2251">
        <v>94</v>
      </c>
      <c r="V2251" s="102">
        <v>0.19444444444444445</v>
      </c>
      <c r="W2251">
        <v>28</v>
      </c>
      <c r="X2251" s="102">
        <v>0.99930555555555556</v>
      </c>
      <c r="AB2251" s="77">
        <f t="shared" si="35"/>
        <v>0</v>
      </c>
    </row>
    <row r="2252" spans="1:28" x14ac:dyDescent="0.3">
      <c r="A2252" s="34">
        <v>43890</v>
      </c>
      <c r="B2252">
        <v>1159</v>
      </c>
      <c r="C2252" t="s">
        <v>1282</v>
      </c>
      <c r="D2252" t="s">
        <v>1283</v>
      </c>
      <c r="E2252">
        <v>38</v>
      </c>
      <c r="F2252" t="s">
        <v>1651</v>
      </c>
      <c r="G2252" t="s">
        <v>1465</v>
      </c>
      <c r="H2252" t="s">
        <v>1449</v>
      </c>
      <c r="I2252" s="102">
        <v>0.99930555555555556</v>
      </c>
      <c r="J2252" t="s">
        <v>1753</v>
      </c>
      <c r="K2252" s="102">
        <v>6.9444444444444441E-3</v>
      </c>
      <c r="L2252">
        <v>32</v>
      </c>
      <c r="M2252" t="s">
        <v>1329</v>
      </c>
      <c r="N2252" t="s">
        <v>1530</v>
      </c>
      <c r="O2252" s="102">
        <v>0.5625</v>
      </c>
      <c r="P2252" t="s">
        <v>1698</v>
      </c>
      <c r="Q2252">
        <v>19</v>
      </c>
      <c r="R2252" t="s">
        <v>1867</v>
      </c>
      <c r="S2252">
        <v>4</v>
      </c>
      <c r="T2252">
        <v>75</v>
      </c>
      <c r="U2252">
        <v>87</v>
      </c>
      <c r="V2252" s="102">
        <v>0.84027777777777779</v>
      </c>
      <c r="W2252">
        <v>24</v>
      </c>
      <c r="X2252" s="102">
        <v>6.25E-2</v>
      </c>
      <c r="AB2252" s="77">
        <f t="shared" si="35"/>
        <v>320</v>
      </c>
    </row>
    <row r="2253" spans="1:28" x14ac:dyDescent="0.3">
      <c r="A2253" s="34">
        <v>43891</v>
      </c>
      <c r="B2253">
        <v>1159</v>
      </c>
      <c r="C2253" t="s">
        <v>1282</v>
      </c>
      <c r="D2253" t="s">
        <v>1283</v>
      </c>
      <c r="E2253">
        <v>38</v>
      </c>
      <c r="F2253" t="s">
        <v>1354</v>
      </c>
      <c r="G2253" t="s">
        <v>1365</v>
      </c>
      <c r="H2253" t="s">
        <v>1322</v>
      </c>
      <c r="I2253" s="102">
        <v>0.16666666666666666</v>
      </c>
      <c r="J2253" t="s">
        <v>1386</v>
      </c>
      <c r="K2253" s="102">
        <v>0.40277777777777773</v>
      </c>
      <c r="L2253">
        <v>32</v>
      </c>
      <c r="M2253" t="s">
        <v>1431</v>
      </c>
      <c r="N2253" t="s">
        <v>1527</v>
      </c>
      <c r="O2253" s="102">
        <v>0.41666666666666669</v>
      </c>
      <c r="P2253" t="s">
        <v>1387</v>
      </c>
      <c r="Q2253">
        <v>0</v>
      </c>
      <c r="R2253" t="s">
        <v>1868</v>
      </c>
      <c r="S2253">
        <v>24</v>
      </c>
      <c r="T2253">
        <v>74</v>
      </c>
      <c r="U2253">
        <v>94</v>
      </c>
      <c r="V2253" s="102">
        <v>0.99930555555555556</v>
      </c>
      <c r="W2253">
        <v>54</v>
      </c>
      <c r="X2253" s="102">
        <v>0.33333333333333331</v>
      </c>
      <c r="AB2253" s="77">
        <f t="shared" si="35"/>
        <v>320</v>
      </c>
    </row>
    <row r="2254" spans="1:28" x14ac:dyDescent="0.3">
      <c r="A2254" s="34">
        <v>43892</v>
      </c>
      <c r="B2254">
        <v>1159</v>
      </c>
      <c r="C2254" t="s">
        <v>1282</v>
      </c>
      <c r="D2254" t="s">
        <v>1283</v>
      </c>
      <c r="E2254">
        <v>38</v>
      </c>
      <c r="F2254" t="s">
        <v>1489</v>
      </c>
      <c r="G2254" t="s">
        <v>1538</v>
      </c>
      <c r="H2254" t="s">
        <v>1327</v>
      </c>
      <c r="I2254" s="102">
        <v>0.95833333333333337</v>
      </c>
      <c r="J2254" t="s">
        <v>1486</v>
      </c>
      <c r="K2254" s="102">
        <v>1.3888888888888888E-2</v>
      </c>
      <c r="L2254">
        <v>27</v>
      </c>
      <c r="M2254" t="s">
        <v>1322</v>
      </c>
      <c r="N2254" t="s">
        <v>1779</v>
      </c>
      <c r="O2254" s="102">
        <v>0.23611111111111113</v>
      </c>
      <c r="P2254" t="s">
        <v>1787</v>
      </c>
      <c r="Q2254">
        <v>19</v>
      </c>
      <c r="R2254" t="s">
        <v>1869</v>
      </c>
      <c r="S2254">
        <v>2</v>
      </c>
      <c r="T2254">
        <v>82</v>
      </c>
      <c r="U2254">
        <v>95</v>
      </c>
      <c r="V2254" s="102">
        <v>9.0277777777777776E-2</v>
      </c>
      <c r="W2254">
        <v>68</v>
      </c>
      <c r="X2254" s="102">
        <v>0.875</v>
      </c>
      <c r="AB2254" s="77">
        <f t="shared" si="35"/>
        <v>270</v>
      </c>
    </row>
    <row r="2255" spans="1:28" x14ac:dyDescent="0.3">
      <c r="A2255" s="34">
        <v>43893</v>
      </c>
      <c r="B2255">
        <v>1159</v>
      </c>
      <c r="C2255" t="s">
        <v>1282</v>
      </c>
      <c r="D2255" t="s">
        <v>1283</v>
      </c>
      <c r="E2255">
        <v>38</v>
      </c>
      <c r="F2255" t="s">
        <v>1302</v>
      </c>
      <c r="G2255" t="s">
        <v>1610</v>
      </c>
      <c r="H2255" t="s">
        <v>1384</v>
      </c>
      <c r="I2255" s="102">
        <v>2.0833333333333332E-2</v>
      </c>
      <c r="J2255" t="s">
        <v>1303</v>
      </c>
      <c r="K2255" s="102">
        <v>0.41666666666666669</v>
      </c>
      <c r="L2255">
        <v>30</v>
      </c>
      <c r="M2255" t="s">
        <v>1322</v>
      </c>
      <c r="N2255" t="s">
        <v>1775</v>
      </c>
      <c r="O2255" s="102">
        <v>0.50694444444444442</v>
      </c>
      <c r="P2255" t="s">
        <v>1525</v>
      </c>
      <c r="Q2255">
        <v>22</v>
      </c>
      <c r="R2255" t="s">
        <v>1648</v>
      </c>
      <c r="S2255">
        <v>8</v>
      </c>
      <c r="T2255">
        <v>83</v>
      </c>
      <c r="U2255">
        <v>94</v>
      </c>
      <c r="V2255" t="s">
        <v>51</v>
      </c>
      <c r="W2255">
        <v>67</v>
      </c>
      <c r="X2255" s="102">
        <v>0.41666666666666669</v>
      </c>
      <c r="AB2255" s="77">
        <f t="shared" si="35"/>
        <v>300</v>
      </c>
    </row>
    <row r="2256" spans="1:28" x14ac:dyDescent="0.3">
      <c r="A2256" s="34">
        <v>43894</v>
      </c>
      <c r="B2256">
        <v>1159</v>
      </c>
      <c r="C2256" t="s">
        <v>1282</v>
      </c>
      <c r="D2256" t="s">
        <v>1283</v>
      </c>
      <c r="E2256">
        <v>38</v>
      </c>
      <c r="F2256" t="s">
        <v>1321</v>
      </c>
      <c r="G2256" t="s">
        <v>1461</v>
      </c>
      <c r="H2256" t="s">
        <v>1354</v>
      </c>
      <c r="I2256" s="102">
        <v>0.29166666666666669</v>
      </c>
      <c r="J2256" t="s">
        <v>1656</v>
      </c>
      <c r="K2256" s="102">
        <v>0.66666666666666663</v>
      </c>
      <c r="L2256">
        <v>16</v>
      </c>
      <c r="M2256" t="s">
        <v>1288</v>
      </c>
      <c r="N2256" t="s">
        <v>1297</v>
      </c>
      <c r="O2256" s="102">
        <v>0.83333333333333337</v>
      </c>
      <c r="P2256" t="s">
        <v>1370</v>
      </c>
      <c r="Q2256">
        <v>11</v>
      </c>
      <c r="R2256" t="s">
        <v>1585</v>
      </c>
      <c r="S2256">
        <v>24</v>
      </c>
      <c r="T2256">
        <v>79</v>
      </c>
      <c r="U2256">
        <v>95</v>
      </c>
      <c r="V2256" t="s">
        <v>51</v>
      </c>
      <c r="W2256">
        <v>63</v>
      </c>
      <c r="X2256" s="102">
        <v>0.88888888888888884</v>
      </c>
      <c r="AB2256" s="77">
        <f t="shared" si="35"/>
        <v>160</v>
      </c>
    </row>
    <row r="2257" spans="1:28" x14ac:dyDescent="0.3">
      <c r="A2257" s="34">
        <v>43895</v>
      </c>
      <c r="B2257">
        <v>1159</v>
      </c>
      <c r="C2257" t="s">
        <v>1282</v>
      </c>
      <c r="D2257" t="s">
        <v>1283</v>
      </c>
      <c r="E2257">
        <v>38</v>
      </c>
      <c r="F2257" t="s">
        <v>1292</v>
      </c>
      <c r="G2257" t="s">
        <v>1346</v>
      </c>
      <c r="H2257" t="s">
        <v>1421</v>
      </c>
      <c r="I2257" s="102">
        <v>0.96527777777777779</v>
      </c>
      <c r="J2257" t="s">
        <v>1492</v>
      </c>
      <c r="K2257" s="102">
        <v>0.15972222222222224</v>
      </c>
      <c r="L2257">
        <v>28</v>
      </c>
      <c r="M2257" t="s">
        <v>1436</v>
      </c>
      <c r="N2257" t="s">
        <v>1592</v>
      </c>
      <c r="O2257" s="102">
        <v>0.61111111111111105</v>
      </c>
      <c r="P2257" t="s">
        <v>1735</v>
      </c>
      <c r="Q2257">
        <v>19</v>
      </c>
      <c r="R2257" t="s">
        <v>1870</v>
      </c>
      <c r="S2257">
        <v>4</v>
      </c>
      <c r="T2257">
        <v>81</v>
      </c>
      <c r="U2257">
        <v>94</v>
      </c>
      <c r="V2257" t="s">
        <v>51</v>
      </c>
      <c r="W2257">
        <v>55</v>
      </c>
      <c r="X2257" t="s">
        <v>51</v>
      </c>
      <c r="AB2257" s="77">
        <f t="shared" si="35"/>
        <v>280</v>
      </c>
    </row>
    <row r="2258" spans="1:28" x14ac:dyDescent="0.3">
      <c r="A2258" s="34">
        <v>43896</v>
      </c>
      <c r="B2258">
        <v>1159</v>
      </c>
      <c r="C2258" t="s">
        <v>1282</v>
      </c>
      <c r="D2258" t="s">
        <v>1283</v>
      </c>
      <c r="E2258">
        <v>38</v>
      </c>
      <c r="F2258" t="s">
        <v>1410</v>
      </c>
      <c r="G2258" t="s">
        <v>1440</v>
      </c>
      <c r="H2258" t="s">
        <v>1453</v>
      </c>
      <c r="I2258" s="102">
        <v>0.25</v>
      </c>
      <c r="J2258" t="s">
        <v>1486</v>
      </c>
      <c r="K2258" s="102">
        <v>0.45833333333333331</v>
      </c>
      <c r="L2258">
        <v>32</v>
      </c>
      <c r="M2258" t="s">
        <v>1354</v>
      </c>
      <c r="N2258" t="s">
        <v>1794</v>
      </c>
      <c r="O2258" s="102">
        <v>0.46527777777777773</v>
      </c>
      <c r="P2258" t="s">
        <v>1397</v>
      </c>
      <c r="Q2258">
        <v>23</v>
      </c>
      <c r="R2258" t="s">
        <v>1796</v>
      </c>
      <c r="S2258">
        <v>3</v>
      </c>
      <c r="T2258">
        <v>80</v>
      </c>
      <c r="U2258">
        <v>90</v>
      </c>
      <c r="V2258" s="102">
        <v>0.25694444444444448</v>
      </c>
      <c r="W2258">
        <v>60</v>
      </c>
      <c r="X2258" s="102">
        <v>7.6388888888888895E-2</v>
      </c>
      <c r="AB2258" s="77">
        <f t="shared" si="35"/>
        <v>320</v>
      </c>
    </row>
    <row r="2259" spans="1:28" x14ac:dyDescent="0.3">
      <c r="A2259" s="34">
        <v>43897</v>
      </c>
      <c r="B2259">
        <v>1159</v>
      </c>
      <c r="C2259" t="s">
        <v>1282</v>
      </c>
      <c r="D2259" t="s">
        <v>1283</v>
      </c>
      <c r="E2259">
        <v>38</v>
      </c>
      <c r="F2259" t="s">
        <v>1309</v>
      </c>
      <c r="G2259" t="s">
        <v>1457</v>
      </c>
      <c r="H2259" t="s">
        <v>1327</v>
      </c>
      <c r="I2259" s="102">
        <v>0.99930555555555556</v>
      </c>
      <c r="J2259" t="s">
        <v>1538</v>
      </c>
      <c r="K2259" s="102">
        <v>0.51388888888888895</v>
      </c>
      <c r="L2259">
        <v>27</v>
      </c>
      <c r="M2259" t="s">
        <v>1396</v>
      </c>
      <c r="N2259" t="s">
        <v>1357</v>
      </c>
      <c r="O2259" s="102">
        <v>6.9444444444444434E-2</v>
      </c>
      <c r="P2259" t="s">
        <v>1607</v>
      </c>
      <c r="Q2259">
        <v>10</v>
      </c>
      <c r="R2259" t="s">
        <v>1650</v>
      </c>
      <c r="S2259">
        <v>24</v>
      </c>
      <c r="T2259">
        <v>78</v>
      </c>
      <c r="U2259">
        <v>93</v>
      </c>
      <c r="V2259" s="102">
        <v>0.27777777777777779</v>
      </c>
      <c r="W2259">
        <v>65</v>
      </c>
      <c r="X2259" t="s">
        <v>51</v>
      </c>
      <c r="AB2259" s="77">
        <f t="shared" si="35"/>
        <v>270</v>
      </c>
    </row>
    <row r="2260" spans="1:28" x14ac:dyDescent="0.3">
      <c r="A2260" s="34">
        <v>43898</v>
      </c>
      <c r="B2260">
        <v>1159</v>
      </c>
      <c r="C2260" t="s">
        <v>1282</v>
      </c>
      <c r="D2260" t="s">
        <v>1283</v>
      </c>
      <c r="E2260">
        <v>38</v>
      </c>
      <c r="F2260" t="s">
        <v>1362</v>
      </c>
      <c r="G2260" t="s">
        <v>1703</v>
      </c>
      <c r="H2260" t="s">
        <v>1376</v>
      </c>
      <c r="I2260" s="102">
        <v>0.13194444444444445</v>
      </c>
      <c r="J2260" t="s">
        <v>1492</v>
      </c>
      <c r="K2260" s="102">
        <v>0.53472222222222221</v>
      </c>
      <c r="L2260">
        <v>30</v>
      </c>
      <c r="M2260" t="s">
        <v>1347</v>
      </c>
      <c r="N2260" t="s">
        <v>1586</v>
      </c>
      <c r="O2260" s="102">
        <v>0.89583333333333337</v>
      </c>
      <c r="P2260" t="s">
        <v>1406</v>
      </c>
      <c r="Q2260">
        <v>24</v>
      </c>
      <c r="R2260" t="s">
        <v>1764</v>
      </c>
      <c r="S2260">
        <v>13</v>
      </c>
      <c r="T2260">
        <v>73</v>
      </c>
      <c r="U2260">
        <v>92</v>
      </c>
      <c r="V2260" s="102">
        <v>0.19444444444444445</v>
      </c>
      <c r="W2260">
        <v>55</v>
      </c>
      <c r="X2260" s="102">
        <v>0.54861111111111105</v>
      </c>
      <c r="AB2260" s="77">
        <f t="shared" si="35"/>
        <v>300</v>
      </c>
    </row>
    <row r="2261" spans="1:28" x14ac:dyDescent="0.3">
      <c r="A2261" s="34">
        <v>43899</v>
      </c>
      <c r="B2261">
        <v>1159</v>
      </c>
      <c r="C2261" t="s">
        <v>1282</v>
      </c>
      <c r="D2261" t="s">
        <v>1283</v>
      </c>
      <c r="E2261">
        <v>38</v>
      </c>
      <c r="F2261" t="s">
        <v>1546</v>
      </c>
      <c r="G2261" t="s">
        <v>1308</v>
      </c>
      <c r="H2261" t="s">
        <v>1351</v>
      </c>
      <c r="I2261" s="102">
        <v>0.99930555555555556</v>
      </c>
      <c r="J2261" t="s">
        <v>1313</v>
      </c>
      <c r="K2261" s="102">
        <v>0.5</v>
      </c>
      <c r="L2261">
        <v>30</v>
      </c>
      <c r="M2261" t="s">
        <v>1310</v>
      </c>
      <c r="N2261" t="s">
        <v>1671</v>
      </c>
      <c r="O2261" s="102">
        <v>2.0833333333333332E-2</v>
      </c>
      <c r="P2261" t="s">
        <v>1468</v>
      </c>
      <c r="Q2261">
        <v>11</v>
      </c>
      <c r="R2261" t="s">
        <v>1559</v>
      </c>
      <c r="S2261">
        <v>1</v>
      </c>
      <c r="T2261">
        <v>73</v>
      </c>
      <c r="U2261">
        <v>92</v>
      </c>
      <c r="V2261" s="102">
        <v>0.99930555555555556</v>
      </c>
      <c r="W2261">
        <v>61</v>
      </c>
      <c r="X2261" s="102">
        <v>0.39583333333333331</v>
      </c>
      <c r="AB2261" s="77">
        <f t="shared" si="35"/>
        <v>300</v>
      </c>
    </row>
    <row r="2262" spans="1:28" x14ac:dyDescent="0.3">
      <c r="A2262" s="34">
        <v>43900</v>
      </c>
      <c r="B2262">
        <v>1159</v>
      </c>
      <c r="C2262" t="s">
        <v>1282</v>
      </c>
      <c r="D2262" t="s">
        <v>1283</v>
      </c>
      <c r="E2262">
        <v>38</v>
      </c>
      <c r="F2262" t="s">
        <v>1309</v>
      </c>
      <c r="G2262" t="s">
        <v>1308</v>
      </c>
      <c r="H2262" t="s">
        <v>1407</v>
      </c>
      <c r="I2262" s="102">
        <v>0.27777777777777779</v>
      </c>
      <c r="J2262" t="s">
        <v>1300</v>
      </c>
      <c r="K2262" s="102">
        <v>0.67361111111111116</v>
      </c>
      <c r="L2262">
        <v>18</v>
      </c>
      <c r="M2262" t="s">
        <v>1358</v>
      </c>
      <c r="N2262" t="s">
        <v>1340</v>
      </c>
      <c r="O2262" s="102">
        <v>0.95138888888888884</v>
      </c>
      <c r="P2262" t="s">
        <v>1611</v>
      </c>
      <c r="Q2262">
        <v>12</v>
      </c>
      <c r="R2262" t="s">
        <v>1689</v>
      </c>
      <c r="S2262">
        <v>6</v>
      </c>
      <c r="T2262">
        <v>82</v>
      </c>
      <c r="U2262">
        <v>93</v>
      </c>
      <c r="V2262" t="s">
        <v>51</v>
      </c>
      <c r="W2262">
        <v>71</v>
      </c>
      <c r="X2262" s="102">
        <v>0.55555555555555558</v>
      </c>
      <c r="AB2262" s="77">
        <f t="shared" si="35"/>
        <v>180</v>
      </c>
    </row>
    <row r="2263" spans="1:28" x14ac:dyDescent="0.3">
      <c r="A2263" s="34">
        <v>43901</v>
      </c>
      <c r="B2263">
        <v>1159</v>
      </c>
      <c r="C2263" t="s">
        <v>1282</v>
      </c>
      <c r="D2263" t="s">
        <v>1283</v>
      </c>
      <c r="E2263">
        <v>38</v>
      </c>
      <c r="F2263" t="s">
        <v>1354</v>
      </c>
      <c r="G2263" t="s">
        <v>1308</v>
      </c>
      <c r="H2263" t="s">
        <v>1320</v>
      </c>
      <c r="I2263" s="102">
        <v>0.17361111111111113</v>
      </c>
      <c r="J2263" t="s">
        <v>1651</v>
      </c>
      <c r="K2263" s="102">
        <v>0.60416666666666663</v>
      </c>
      <c r="L2263">
        <v>8</v>
      </c>
      <c r="M2263" t="s">
        <v>1435</v>
      </c>
      <c r="N2263" t="s">
        <v>1297</v>
      </c>
      <c r="O2263" s="102">
        <v>0.52777777777777779</v>
      </c>
      <c r="P2263" t="s">
        <v>1871</v>
      </c>
      <c r="Q2263">
        <v>0</v>
      </c>
      <c r="R2263" t="s">
        <v>1727</v>
      </c>
      <c r="S2263">
        <v>15</v>
      </c>
      <c r="T2263">
        <v>87</v>
      </c>
      <c r="U2263">
        <v>94</v>
      </c>
      <c r="V2263" t="s">
        <v>51</v>
      </c>
      <c r="W2263">
        <v>70</v>
      </c>
      <c r="X2263" s="102">
        <v>0.4236111111111111</v>
      </c>
      <c r="AB2263" s="77">
        <f t="shared" si="35"/>
        <v>80</v>
      </c>
    </row>
    <row r="2264" spans="1:28" x14ac:dyDescent="0.3">
      <c r="A2264" s="34">
        <v>43902</v>
      </c>
      <c r="B2264">
        <v>1159</v>
      </c>
      <c r="C2264" t="s">
        <v>1282</v>
      </c>
      <c r="D2264" t="s">
        <v>1283</v>
      </c>
      <c r="E2264">
        <v>38</v>
      </c>
      <c r="F2264" t="s">
        <v>1362</v>
      </c>
      <c r="G2264" t="s">
        <v>1496</v>
      </c>
      <c r="H2264" t="s">
        <v>1510</v>
      </c>
      <c r="I2264" s="102">
        <v>0.99930555555555556</v>
      </c>
      <c r="J2264" t="s">
        <v>1612</v>
      </c>
      <c r="K2264" s="102">
        <v>0.5</v>
      </c>
      <c r="L2264">
        <v>28</v>
      </c>
      <c r="M2264" t="s">
        <v>1703</v>
      </c>
      <c r="N2264" t="s">
        <v>1333</v>
      </c>
      <c r="O2264" s="102">
        <v>0.59722222222222221</v>
      </c>
      <c r="P2264" t="s">
        <v>1402</v>
      </c>
      <c r="Q2264">
        <v>23</v>
      </c>
      <c r="R2264" t="s">
        <v>1708</v>
      </c>
      <c r="S2264">
        <v>4</v>
      </c>
      <c r="T2264">
        <v>93</v>
      </c>
      <c r="U2264">
        <v>96</v>
      </c>
      <c r="V2264" t="s">
        <v>51</v>
      </c>
      <c r="W2264">
        <v>89</v>
      </c>
      <c r="X2264" s="102">
        <v>0.20138888888888887</v>
      </c>
      <c r="AB2264" s="77">
        <f t="shared" si="35"/>
        <v>280</v>
      </c>
    </row>
    <row r="2265" spans="1:28" x14ac:dyDescent="0.3">
      <c r="A2265" s="34">
        <v>43903</v>
      </c>
      <c r="B2265">
        <v>1159</v>
      </c>
      <c r="C2265" t="s">
        <v>1282</v>
      </c>
      <c r="D2265" t="s">
        <v>1283</v>
      </c>
      <c r="E2265">
        <v>38</v>
      </c>
      <c r="F2265" t="s">
        <v>1440</v>
      </c>
      <c r="G2265" t="s">
        <v>1308</v>
      </c>
      <c r="H2265" t="s">
        <v>1470</v>
      </c>
      <c r="I2265" s="102">
        <v>0.99930555555555556</v>
      </c>
      <c r="J2265" t="s">
        <v>1371</v>
      </c>
      <c r="K2265" s="102">
        <v>0.63888888888888895</v>
      </c>
      <c r="L2265">
        <v>8</v>
      </c>
      <c r="M2265" t="s">
        <v>1396</v>
      </c>
      <c r="N2265" t="s">
        <v>1351</v>
      </c>
      <c r="O2265" s="102">
        <v>0.5625</v>
      </c>
      <c r="P2265" t="s">
        <v>1498</v>
      </c>
      <c r="Q2265">
        <v>0</v>
      </c>
      <c r="R2265" t="s">
        <v>1487</v>
      </c>
      <c r="S2265">
        <v>18</v>
      </c>
      <c r="T2265">
        <v>78</v>
      </c>
      <c r="U2265">
        <v>95</v>
      </c>
      <c r="V2265" t="s">
        <v>51</v>
      </c>
      <c r="W2265">
        <v>64</v>
      </c>
      <c r="X2265" s="102">
        <v>0.51388888888888895</v>
      </c>
      <c r="AB2265" s="77">
        <f t="shared" si="35"/>
        <v>80</v>
      </c>
    </row>
    <row r="2266" spans="1:28" x14ac:dyDescent="0.3">
      <c r="A2266" s="34">
        <v>43904</v>
      </c>
      <c r="B2266">
        <v>1159</v>
      </c>
      <c r="C2266" t="s">
        <v>1282</v>
      </c>
      <c r="D2266" t="s">
        <v>1283</v>
      </c>
      <c r="E2266">
        <v>38</v>
      </c>
      <c r="F2266" t="s">
        <v>1428</v>
      </c>
      <c r="G2266" t="s">
        <v>1308</v>
      </c>
      <c r="H2266" t="s">
        <v>1470</v>
      </c>
      <c r="I2266" s="102">
        <v>6.9444444444444441E-3</v>
      </c>
      <c r="J2266" t="s">
        <v>1574</v>
      </c>
      <c r="K2266" s="102">
        <v>0.59027777777777779</v>
      </c>
      <c r="L2266">
        <v>9</v>
      </c>
      <c r="M2266" t="s">
        <v>1296</v>
      </c>
      <c r="N2266" t="s">
        <v>1384</v>
      </c>
      <c r="O2266" s="102">
        <v>0.75694444444444453</v>
      </c>
      <c r="P2266" t="s">
        <v>1514</v>
      </c>
      <c r="Q2266">
        <v>10</v>
      </c>
      <c r="R2266" t="s">
        <v>1589</v>
      </c>
      <c r="S2266">
        <v>24</v>
      </c>
      <c r="T2266">
        <v>77</v>
      </c>
      <c r="U2266">
        <v>93</v>
      </c>
      <c r="V2266" t="s">
        <v>51</v>
      </c>
      <c r="W2266">
        <v>64</v>
      </c>
      <c r="X2266" s="102">
        <v>0.4513888888888889</v>
      </c>
      <c r="AB2266" s="77">
        <f t="shared" si="35"/>
        <v>90</v>
      </c>
    </row>
    <row r="2267" spans="1:28" x14ac:dyDescent="0.3">
      <c r="A2267" s="34">
        <v>43905</v>
      </c>
      <c r="B2267">
        <v>1159</v>
      </c>
      <c r="C2267" t="s">
        <v>1282</v>
      </c>
      <c r="D2267" t="s">
        <v>1283</v>
      </c>
      <c r="E2267">
        <v>38</v>
      </c>
      <c r="F2267" t="s">
        <v>1501</v>
      </c>
      <c r="G2267" t="s">
        <v>1651</v>
      </c>
      <c r="H2267" t="s">
        <v>1289</v>
      </c>
      <c r="I2267" s="102">
        <v>0.25</v>
      </c>
      <c r="J2267" t="s">
        <v>1386</v>
      </c>
      <c r="K2267" s="102">
        <v>0.61111111111111105</v>
      </c>
      <c r="L2267">
        <v>30</v>
      </c>
      <c r="M2267" t="s">
        <v>1326</v>
      </c>
      <c r="N2267" t="s">
        <v>1300</v>
      </c>
      <c r="O2267" s="102">
        <v>0.65972222222222221</v>
      </c>
      <c r="P2267" t="s">
        <v>1589</v>
      </c>
      <c r="Q2267">
        <v>0</v>
      </c>
      <c r="R2267" t="s">
        <v>1872</v>
      </c>
      <c r="S2267">
        <v>14</v>
      </c>
      <c r="T2267">
        <v>86</v>
      </c>
      <c r="U2267">
        <v>94</v>
      </c>
      <c r="V2267" t="s">
        <v>51</v>
      </c>
      <c r="W2267">
        <v>58</v>
      </c>
      <c r="X2267" s="102">
        <v>0.61111111111111105</v>
      </c>
      <c r="AB2267" s="77">
        <f t="shared" si="35"/>
        <v>300</v>
      </c>
    </row>
    <row r="2268" spans="1:28" x14ac:dyDescent="0.3">
      <c r="A2268" s="34">
        <v>43906</v>
      </c>
      <c r="B2268">
        <v>1159</v>
      </c>
      <c r="C2268" t="s">
        <v>1282</v>
      </c>
      <c r="D2268" t="s">
        <v>1283</v>
      </c>
      <c r="E2268">
        <v>38</v>
      </c>
      <c r="F2268" t="s">
        <v>1410</v>
      </c>
      <c r="G2268" t="s">
        <v>1458</v>
      </c>
      <c r="H2268" t="s">
        <v>1541</v>
      </c>
      <c r="I2268" s="102">
        <v>0.125</v>
      </c>
      <c r="J2268" t="s">
        <v>1284</v>
      </c>
      <c r="K2268" s="102">
        <v>0.51388888888888895</v>
      </c>
      <c r="L2268">
        <v>1</v>
      </c>
      <c r="M2268" t="s">
        <v>1310</v>
      </c>
      <c r="N2268" t="s">
        <v>1399</v>
      </c>
      <c r="O2268" s="102">
        <v>0.4236111111111111</v>
      </c>
      <c r="P2268" t="s">
        <v>1557</v>
      </c>
      <c r="Q2268" t="s">
        <v>51</v>
      </c>
      <c r="R2268" t="s">
        <v>1664</v>
      </c>
      <c r="S2268">
        <v>0</v>
      </c>
      <c r="T2268">
        <v>79</v>
      </c>
      <c r="U2268">
        <v>92</v>
      </c>
      <c r="V2268" t="s">
        <v>51</v>
      </c>
      <c r="W2268">
        <v>65</v>
      </c>
      <c r="X2268" s="102">
        <v>0.38194444444444442</v>
      </c>
      <c r="AB2268" s="77">
        <f t="shared" si="35"/>
        <v>10</v>
      </c>
    </row>
    <row r="2269" spans="1:28" x14ac:dyDescent="0.3">
      <c r="A2269" s="34">
        <v>43907</v>
      </c>
      <c r="B2269">
        <v>1159</v>
      </c>
      <c r="C2269" t="s">
        <v>1282</v>
      </c>
      <c r="D2269" t="s">
        <v>1283</v>
      </c>
      <c r="E2269">
        <v>38</v>
      </c>
      <c r="F2269" t="s">
        <v>1354</v>
      </c>
      <c r="G2269" t="s">
        <v>1308</v>
      </c>
      <c r="H2269" t="s">
        <v>1356</v>
      </c>
      <c r="I2269" s="102">
        <v>0.21527777777777779</v>
      </c>
      <c r="J2269" t="s">
        <v>1357</v>
      </c>
      <c r="K2269" s="102">
        <v>0.47916666666666669</v>
      </c>
      <c r="L2269">
        <v>7</v>
      </c>
      <c r="M2269" t="s">
        <v>1561</v>
      </c>
      <c r="N2269" t="s">
        <v>1440</v>
      </c>
      <c r="O2269" s="102">
        <v>0.66666666666666663</v>
      </c>
      <c r="P2269" t="s">
        <v>1401</v>
      </c>
      <c r="Q2269">
        <v>8</v>
      </c>
      <c r="R2269" t="s">
        <v>1873</v>
      </c>
      <c r="S2269">
        <v>0</v>
      </c>
      <c r="T2269">
        <v>87</v>
      </c>
      <c r="U2269">
        <v>95</v>
      </c>
      <c r="V2269" s="102">
        <v>0.98611111111111116</v>
      </c>
      <c r="W2269">
        <v>77</v>
      </c>
      <c r="X2269" s="102">
        <v>0.4861111111111111</v>
      </c>
      <c r="AB2269" s="77">
        <f t="shared" si="35"/>
        <v>70</v>
      </c>
    </row>
    <row r="2270" spans="1:28" x14ac:dyDescent="0.3">
      <c r="A2270" s="34">
        <v>43908</v>
      </c>
      <c r="B2270">
        <v>1159</v>
      </c>
      <c r="C2270" t="s">
        <v>1282</v>
      </c>
      <c r="D2270" t="s">
        <v>1283</v>
      </c>
      <c r="E2270">
        <v>38</v>
      </c>
      <c r="F2270" t="s">
        <v>1428</v>
      </c>
      <c r="G2270" t="s">
        <v>1352</v>
      </c>
      <c r="H2270" t="s">
        <v>1475</v>
      </c>
      <c r="I2270" s="102">
        <v>0.20138888888888887</v>
      </c>
      <c r="J2270" t="s">
        <v>1307</v>
      </c>
      <c r="K2270" s="102">
        <v>0.4861111111111111</v>
      </c>
      <c r="L2270">
        <v>34</v>
      </c>
      <c r="M2270" t="s">
        <v>1431</v>
      </c>
      <c r="N2270" t="s">
        <v>1561</v>
      </c>
      <c r="O2270" s="102">
        <v>0.46527777777777773</v>
      </c>
      <c r="P2270" t="s">
        <v>1595</v>
      </c>
      <c r="Q2270">
        <v>0</v>
      </c>
      <c r="R2270" t="s">
        <v>1487</v>
      </c>
      <c r="S2270">
        <v>24</v>
      </c>
      <c r="T2270">
        <v>90</v>
      </c>
      <c r="U2270">
        <v>95</v>
      </c>
      <c r="V2270" t="s">
        <v>51</v>
      </c>
      <c r="W2270">
        <v>84</v>
      </c>
      <c r="X2270" s="102">
        <v>0.49305555555555558</v>
      </c>
      <c r="AB2270" s="77">
        <f t="shared" si="35"/>
        <v>340</v>
      </c>
    </row>
    <row r="2271" spans="1:28" x14ac:dyDescent="0.3">
      <c r="A2271" s="34">
        <v>43909</v>
      </c>
      <c r="B2271">
        <v>1159</v>
      </c>
      <c r="C2271" t="s">
        <v>1282</v>
      </c>
      <c r="D2271" t="s">
        <v>1283</v>
      </c>
      <c r="E2271">
        <v>38</v>
      </c>
      <c r="F2271" t="s">
        <v>1546</v>
      </c>
      <c r="G2271" t="s">
        <v>1293</v>
      </c>
      <c r="H2271" t="s">
        <v>1463</v>
      </c>
      <c r="I2271" s="102">
        <v>0.29166666666666669</v>
      </c>
      <c r="J2271" t="s">
        <v>1506</v>
      </c>
      <c r="K2271" s="102">
        <v>0.57638888888888895</v>
      </c>
      <c r="L2271">
        <v>1</v>
      </c>
      <c r="M2271" t="s">
        <v>1625</v>
      </c>
      <c r="N2271" t="s">
        <v>1329</v>
      </c>
      <c r="O2271" s="102">
        <v>0.59722222222222221</v>
      </c>
      <c r="P2271" t="s">
        <v>1487</v>
      </c>
      <c r="Q2271">
        <v>0</v>
      </c>
      <c r="R2271" t="s">
        <v>1480</v>
      </c>
      <c r="S2271">
        <v>24</v>
      </c>
      <c r="T2271">
        <v>94</v>
      </c>
      <c r="U2271">
        <v>95</v>
      </c>
      <c r="V2271" t="s">
        <v>51</v>
      </c>
      <c r="W2271">
        <v>93</v>
      </c>
      <c r="X2271" t="s">
        <v>51</v>
      </c>
      <c r="AB2271" s="77">
        <f t="shared" si="35"/>
        <v>10</v>
      </c>
    </row>
    <row r="2272" spans="1:28" x14ac:dyDescent="0.3">
      <c r="A2272" s="34">
        <v>43910</v>
      </c>
      <c r="B2272">
        <v>1159</v>
      </c>
      <c r="C2272" t="s">
        <v>1282</v>
      </c>
      <c r="D2272" t="s">
        <v>1283</v>
      </c>
      <c r="E2272">
        <v>38</v>
      </c>
      <c r="F2272" t="s">
        <v>1302</v>
      </c>
      <c r="G2272" t="s">
        <v>1308</v>
      </c>
      <c r="H2272" t="s">
        <v>1510</v>
      </c>
      <c r="I2272" s="102">
        <v>0.29166666666666669</v>
      </c>
      <c r="J2272" t="s">
        <v>1292</v>
      </c>
      <c r="K2272" s="102">
        <v>0.53472222222222221</v>
      </c>
      <c r="L2272">
        <v>36</v>
      </c>
      <c r="M2272" t="s">
        <v>1308</v>
      </c>
      <c r="N2272" t="s">
        <v>1396</v>
      </c>
      <c r="O2272" s="102">
        <v>0.55555555555555558</v>
      </c>
      <c r="P2272" t="s">
        <v>1480</v>
      </c>
      <c r="Q2272">
        <v>0</v>
      </c>
      <c r="R2272" t="s">
        <v>1872</v>
      </c>
      <c r="S2272">
        <v>24</v>
      </c>
      <c r="T2272">
        <v>88</v>
      </c>
      <c r="U2272">
        <v>94</v>
      </c>
      <c r="V2272" t="s">
        <v>51</v>
      </c>
      <c r="W2272">
        <v>83</v>
      </c>
      <c r="X2272" s="102">
        <v>0.53472222222222221</v>
      </c>
      <c r="AB2272" s="77">
        <f t="shared" si="35"/>
        <v>360</v>
      </c>
    </row>
    <row r="2273" spans="1:28" x14ac:dyDescent="0.3">
      <c r="A2273" s="34">
        <v>43911</v>
      </c>
      <c r="B2273">
        <v>1159</v>
      </c>
      <c r="C2273" t="s">
        <v>1282</v>
      </c>
      <c r="D2273" t="s">
        <v>1283</v>
      </c>
      <c r="E2273">
        <v>38</v>
      </c>
      <c r="F2273" t="s">
        <v>1362</v>
      </c>
      <c r="G2273" t="s">
        <v>1308</v>
      </c>
      <c r="H2273" t="s">
        <v>1344</v>
      </c>
      <c r="I2273" s="102">
        <v>0.25</v>
      </c>
      <c r="J2273" t="s">
        <v>1538</v>
      </c>
      <c r="K2273" s="102">
        <v>0.60416666666666663</v>
      </c>
      <c r="L2273">
        <v>32</v>
      </c>
      <c r="M2273" t="s">
        <v>1335</v>
      </c>
      <c r="N2273" t="s">
        <v>1297</v>
      </c>
      <c r="O2273" s="102">
        <v>0.65972222222222221</v>
      </c>
      <c r="P2273" t="s">
        <v>1635</v>
      </c>
      <c r="Q2273">
        <v>23</v>
      </c>
      <c r="R2273" t="s">
        <v>1855</v>
      </c>
      <c r="S2273">
        <v>15</v>
      </c>
      <c r="T2273">
        <v>88</v>
      </c>
      <c r="U2273">
        <v>94</v>
      </c>
      <c r="V2273" t="s">
        <v>51</v>
      </c>
      <c r="W2273">
        <v>81</v>
      </c>
      <c r="X2273" t="s">
        <v>51</v>
      </c>
      <c r="AB2273" s="77">
        <f t="shared" si="35"/>
        <v>320</v>
      </c>
    </row>
    <row r="2274" spans="1:28" x14ac:dyDescent="0.3">
      <c r="A2274" s="34">
        <v>43912</v>
      </c>
      <c r="B2274">
        <v>1159</v>
      </c>
      <c r="C2274" t="s">
        <v>1282</v>
      </c>
      <c r="D2274" t="s">
        <v>1283</v>
      </c>
      <c r="E2274">
        <v>38</v>
      </c>
      <c r="F2274" t="s">
        <v>1419</v>
      </c>
      <c r="G2274" t="s">
        <v>1308</v>
      </c>
      <c r="H2274" t="s">
        <v>1319</v>
      </c>
      <c r="I2274" s="102">
        <v>0.16666666666666666</v>
      </c>
      <c r="J2274" t="s">
        <v>1658</v>
      </c>
      <c r="K2274" s="102">
        <v>0.61111111111111105</v>
      </c>
      <c r="L2274">
        <v>33</v>
      </c>
      <c r="M2274" t="s">
        <v>1296</v>
      </c>
      <c r="N2274" t="s">
        <v>1391</v>
      </c>
      <c r="O2274" s="102">
        <v>0.46527777777777773</v>
      </c>
      <c r="P2274" t="s">
        <v>1477</v>
      </c>
      <c r="Q2274">
        <v>24</v>
      </c>
      <c r="R2274" t="s">
        <v>1512</v>
      </c>
      <c r="S2274">
        <v>2</v>
      </c>
      <c r="T2274">
        <v>85</v>
      </c>
      <c r="U2274">
        <v>91</v>
      </c>
      <c r="V2274" t="s">
        <v>51</v>
      </c>
      <c r="W2274">
        <v>74</v>
      </c>
      <c r="X2274" s="102">
        <v>0.38194444444444442</v>
      </c>
      <c r="AB2274" s="77">
        <f t="shared" si="35"/>
        <v>330</v>
      </c>
    </row>
    <row r="2275" spans="1:28" x14ac:dyDescent="0.3">
      <c r="A2275" s="34">
        <v>43913</v>
      </c>
      <c r="B2275">
        <v>1159</v>
      </c>
      <c r="C2275" t="s">
        <v>1282</v>
      </c>
      <c r="D2275" t="s">
        <v>1283</v>
      </c>
      <c r="E2275">
        <v>38</v>
      </c>
      <c r="F2275" t="s">
        <v>1341</v>
      </c>
      <c r="G2275" t="s">
        <v>1308</v>
      </c>
      <c r="H2275" t="s">
        <v>1510</v>
      </c>
      <c r="I2275" s="102">
        <v>0.99930555555555556</v>
      </c>
      <c r="J2275" t="s">
        <v>1478</v>
      </c>
      <c r="K2275" s="102">
        <v>0.47916666666666669</v>
      </c>
      <c r="L2275">
        <v>0</v>
      </c>
      <c r="M2275" t="s">
        <v>1396</v>
      </c>
      <c r="N2275" t="s">
        <v>1380</v>
      </c>
      <c r="O2275" t="s">
        <v>51</v>
      </c>
      <c r="P2275" t="s">
        <v>1568</v>
      </c>
      <c r="Q2275">
        <v>9</v>
      </c>
      <c r="R2275" t="s">
        <v>1596</v>
      </c>
      <c r="S2275">
        <v>3</v>
      </c>
      <c r="T2275">
        <v>85</v>
      </c>
      <c r="U2275">
        <v>93</v>
      </c>
      <c r="V2275" s="102">
        <v>0.98611111111111116</v>
      </c>
      <c r="W2275">
        <v>75</v>
      </c>
      <c r="X2275" s="102">
        <v>0.4375</v>
      </c>
      <c r="AB2275" s="77">
        <f t="shared" si="35"/>
        <v>0</v>
      </c>
    </row>
    <row r="2276" spans="1:28" x14ac:dyDescent="0.3">
      <c r="A2276" s="34">
        <v>43914</v>
      </c>
      <c r="B2276">
        <v>1159</v>
      </c>
      <c r="C2276" t="s">
        <v>1282</v>
      </c>
      <c r="D2276" t="s">
        <v>1283</v>
      </c>
      <c r="E2276">
        <v>38</v>
      </c>
      <c r="F2276" t="s">
        <v>1354</v>
      </c>
      <c r="G2276" t="s">
        <v>1308</v>
      </c>
      <c r="H2276" t="s">
        <v>1322</v>
      </c>
      <c r="I2276" s="102">
        <v>0.25</v>
      </c>
      <c r="J2276" t="s">
        <v>1386</v>
      </c>
      <c r="K2276" s="102">
        <v>0.5</v>
      </c>
      <c r="L2276">
        <v>8</v>
      </c>
      <c r="M2276" t="s">
        <v>1347</v>
      </c>
      <c r="N2276" t="s">
        <v>1319</v>
      </c>
      <c r="O2276" s="102">
        <v>0.63888888888888895</v>
      </c>
      <c r="P2276" t="s">
        <v>1716</v>
      </c>
      <c r="Q2276">
        <v>9</v>
      </c>
      <c r="R2276" t="s">
        <v>1695</v>
      </c>
      <c r="S2276">
        <v>17</v>
      </c>
      <c r="T2276">
        <v>85</v>
      </c>
      <c r="U2276">
        <v>95</v>
      </c>
      <c r="V2276" t="s">
        <v>51</v>
      </c>
      <c r="W2276">
        <v>68</v>
      </c>
      <c r="X2276" s="102">
        <v>0.5625</v>
      </c>
      <c r="AB2276" s="77">
        <f t="shared" si="35"/>
        <v>80</v>
      </c>
    </row>
    <row r="2277" spans="1:28" x14ac:dyDescent="0.3">
      <c r="A2277" s="34">
        <v>43915</v>
      </c>
      <c r="B2277">
        <v>1159</v>
      </c>
      <c r="C2277" t="s">
        <v>1282</v>
      </c>
      <c r="D2277" t="s">
        <v>1283</v>
      </c>
      <c r="E2277">
        <v>38</v>
      </c>
      <c r="F2277" t="s">
        <v>1546</v>
      </c>
      <c r="G2277" t="s">
        <v>1308</v>
      </c>
      <c r="H2277" t="s">
        <v>1603</v>
      </c>
      <c r="I2277" s="102">
        <v>0.27777777777777779</v>
      </c>
      <c r="J2277" t="s">
        <v>1530</v>
      </c>
      <c r="K2277" s="102">
        <v>0.56944444444444442</v>
      </c>
      <c r="L2277">
        <v>2</v>
      </c>
      <c r="M2277" t="s">
        <v>1296</v>
      </c>
      <c r="N2277" t="s">
        <v>1384</v>
      </c>
      <c r="O2277" s="102">
        <v>0.85416666666666663</v>
      </c>
      <c r="P2277" t="s">
        <v>1684</v>
      </c>
      <c r="Q2277">
        <v>21</v>
      </c>
      <c r="R2277" t="s">
        <v>1755</v>
      </c>
      <c r="S2277">
        <v>4</v>
      </c>
      <c r="T2277">
        <v>80</v>
      </c>
      <c r="U2277">
        <v>94</v>
      </c>
      <c r="V2277" t="s">
        <v>51</v>
      </c>
      <c r="W2277">
        <v>63</v>
      </c>
      <c r="X2277" s="102">
        <v>0.82638888888888884</v>
      </c>
      <c r="AB2277" s="77">
        <f t="shared" si="35"/>
        <v>20</v>
      </c>
    </row>
    <row r="2278" spans="1:28" x14ac:dyDescent="0.3">
      <c r="A2278" s="34">
        <v>43916</v>
      </c>
      <c r="B2278">
        <v>1159</v>
      </c>
      <c r="C2278" t="s">
        <v>1282</v>
      </c>
      <c r="D2278" t="s">
        <v>1283</v>
      </c>
      <c r="E2278">
        <v>38</v>
      </c>
      <c r="F2278" t="s">
        <v>1814</v>
      </c>
      <c r="G2278" t="s">
        <v>1308</v>
      </c>
      <c r="H2278" t="s">
        <v>1388</v>
      </c>
      <c r="I2278" s="102">
        <v>0.21527777777777779</v>
      </c>
      <c r="J2278" t="s">
        <v>1368</v>
      </c>
      <c r="K2278" s="102">
        <v>0.5625</v>
      </c>
      <c r="L2278">
        <v>31</v>
      </c>
      <c r="M2278" t="s">
        <v>1340</v>
      </c>
      <c r="N2278" t="s">
        <v>1319</v>
      </c>
      <c r="O2278" s="102">
        <v>0.65277777777777779</v>
      </c>
      <c r="P2278" t="s">
        <v>1778</v>
      </c>
      <c r="Q2278">
        <v>0</v>
      </c>
      <c r="R2278" t="s">
        <v>1815</v>
      </c>
      <c r="S2278">
        <v>16</v>
      </c>
      <c r="T2278">
        <v>63</v>
      </c>
      <c r="U2278">
        <v>89</v>
      </c>
      <c r="V2278" s="102">
        <v>0.21527777777777779</v>
      </c>
      <c r="W2278">
        <v>52</v>
      </c>
      <c r="X2278" s="102">
        <v>0.88194444444444453</v>
      </c>
      <c r="AB2278" s="77">
        <f t="shared" si="35"/>
        <v>310</v>
      </c>
    </row>
    <row r="2279" spans="1:28" x14ac:dyDescent="0.3">
      <c r="A2279" s="34">
        <v>43917</v>
      </c>
      <c r="B2279">
        <v>1159</v>
      </c>
      <c r="C2279" t="s">
        <v>1282</v>
      </c>
      <c r="D2279" t="s">
        <v>1283</v>
      </c>
      <c r="E2279">
        <v>38</v>
      </c>
      <c r="F2279" t="s">
        <v>1484</v>
      </c>
      <c r="G2279" t="s">
        <v>1308</v>
      </c>
      <c r="H2279" t="s">
        <v>1396</v>
      </c>
      <c r="I2279" s="102">
        <v>0.27777777777777779</v>
      </c>
      <c r="J2279" t="s">
        <v>1371</v>
      </c>
      <c r="K2279" s="102">
        <v>0.54861111111111105</v>
      </c>
      <c r="L2279">
        <v>8</v>
      </c>
      <c r="M2279" t="s">
        <v>1289</v>
      </c>
      <c r="N2279" t="s">
        <v>1284</v>
      </c>
      <c r="O2279" s="102">
        <v>0.72222222222222221</v>
      </c>
      <c r="P2279" t="s">
        <v>1370</v>
      </c>
      <c r="Q2279">
        <v>23</v>
      </c>
      <c r="R2279" t="s">
        <v>1806</v>
      </c>
      <c r="S2279">
        <v>16</v>
      </c>
      <c r="T2279">
        <v>69</v>
      </c>
      <c r="U2279">
        <v>89</v>
      </c>
      <c r="V2279" s="102">
        <v>0.99930555555555556</v>
      </c>
      <c r="W2279">
        <v>49</v>
      </c>
      <c r="X2279" t="s">
        <v>51</v>
      </c>
      <c r="AB2279" s="77">
        <f t="shared" si="35"/>
        <v>80</v>
      </c>
    </row>
    <row r="2280" spans="1:28" x14ac:dyDescent="0.3">
      <c r="A2280" s="34">
        <v>43918</v>
      </c>
      <c r="B2280">
        <v>1159</v>
      </c>
      <c r="C2280" t="s">
        <v>1282</v>
      </c>
      <c r="D2280" t="s">
        <v>1283</v>
      </c>
      <c r="E2280">
        <v>38</v>
      </c>
      <c r="F2280" t="s">
        <v>1440</v>
      </c>
      <c r="G2280" t="s">
        <v>1308</v>
      </c>
      <c r="H2280" t="s">
        <v>1301</v>
      </c>
      <c r="I2280" s="102">
        <v>0.25</v>
      </c>
      <c r="J2280" t="s">
        <v>1637</v>
      </c>
      <c r="K2280" s="102">
        <v>0.66666666666666663</v>
      </c>
      <c r="L2280">
        <v>22</v>
      </c>
      <c r="M2280" t="s">
        <v>1435</v>
      </c>
      <c r="N2280" t="s">
        <v>1359</v>
      </c>
      <c r="O2280" s="102">
        <v>0.15277777777777776</v>
      </c>
      <c r="P2280" t="s">
        <v>1764</v>
      </c>
      <c r="Q2280">
        <v>24</v>
      </c>
      <c r="R2280" t="s">
        <v>1567</v>
      </c>
      <c r="S2280">
        <v>1</v>
      </c>
      <c r="T2280">
        <v>74</v>
      </c>
      <c r="U2280">
        <v>94</v>
      </c>
      <c r="V2280" s="102">
        <v>0.99930555555555556</v>
      </c>
      <c r="W2280">
        <v>63</v>
      </c>
      <c r="X2280" s="102">
        <v>0.53472222222222221</v>
      </c>
      <c r="AB2280" s="77">
        <f t="shared" si="35"/>
        <v>220</v>
      </c>
    </row>
    <row r="2281" spans="1:28" x14ac:dyDescent="0.3">
      <c r="A2281" s="34">
        <v>43919</v>
      </c>
      <c r="B2281">
        <v>1159</v>
      </c>
      <c r="C2281" t="s">
        <v>1282</v>
      </c>
      <c r="D2281" t="s">
        <v>1283</v>
      </c>
      <c r="E2281">
        <v>38</v>
      </c>
      <c r="F2281" t="s">
        <v>1428</v>
      </c>
      <c r="G2281" t="s">
        <v>1541</v>
      </c>
      <c r="H2281" t="s">
        <v>1453</v>
      </c>
      <c r="I2281" s="102">
        <v>0.20833333333333334</v>
      </c>
      <c r="J2281" t="s">
        <v>1363</v>
      </c>
      <c r="K2281" s="102">
        <v>0.57638888888888895</v>
      </c>
      <c r="L2281">
        <v>4</v>
      </c>
      <c r="M2281" t="s">
        <v>1396</v>
      </c>
      <c r="N2281" t="s">
        <v>1368</v>
      </c>
      <c r="O2281" s="102">
        <v>0.97222222222222221</v>
      </c>
      <c r="P2281" t="s">
        <v>1691</v>
      </c>
      <c r="Q2281">
        <v>22</v>
      </c>
      <c r="R2281" t="s">
        <v>1511</v>
      </c>
      <c r="S2281">
        <v>3</v>
      </c>
      <c r="T2281">
        <v>81</v>
      </c>
      <c r="U2281">
        <v>94</v>
      </c>
      <c r="V2281" t="s">
        <v>51</v>
      </c>
      <c r="W2281">
        <v>64</v>
      </c>
      <c r="X2281" s="102">
        <v>0.54861111111111105</v>
      </c>
      <c r="AB2281" s="77">
        <f t="shared" si="35"/>
        <v>40</v>
      </c>
    </row>
    <row r="2282" spans="1:28" x14ac:dyDescent="0.3">
      <c r="A2282" s="34">
        <v>43920</v>
      </c>
      <c r="B2282">
        <v>1159</v>
      </c>
      <c r="C2282" t="s">
        <v>1282</v>
      </c>
      <c r="D2282" t="s">
        <v>1283</v>
      </c>
      <c r="E2282">
        <v>38</v>
      </c>
      <c r="F2282" t="s">
        <v>1297</v>
      </c>
      <c r="G2282" t="s">
        <v>1521</v>
      </c>
      <c r="H2282" t="s">
        <v>1326</v>
      </c>
      <c r="I2282" s="102">
        <v>0.98611111111111116</v>
      </c>
      <c r="J2282" t="s">
        <v>1356</v>
      </c>
      <c r="K2282" s="102">
        <v>0.47222222222222227</v>
      </c>
      <c r="L2282">
        <v>1</v>
      </c>
      <c r="M2282" t="s">
        <v>1329</v>
      </c>
      <c r="N2282" t="s">
        <v>1295</v>
      </c>
      <c r="O2282" s="102">
        <v>0.25</v>
      </c>
      <c r="P2282" t="s">
        <v>1350</v>
      </c>
      <c r="Q2282">
        <v>0</v>
      </c>
      <c r="R2282" t="s">
        <v>1874</v>
      </c>
      <c r="S2282">
        <v>24</v>
      </c>
      <c r="T2282">
        <v>87</v>
      </c>
      <c r="U2282">
        <v>95</v>
      </c>
      <c r="V2282" t="s">
        <v>51</v>
      </c>
      <c r="W2282">
        <v>56</v>
      </c>
      <c r="X2282" s="102">
        <v>0.47222222222222227</v>
      </c>
      <c r="AB2282" s="77">
        <f t="shared" si="35"/>
        <v>10</v>
      </c>
    </row>
    <row r="2283" spans="1:28" x14ac:dyDescent="0.3">
      <c r="A2283" s="34">
        <v>43921</v>
      </c>
      <c r="B2283">
        <v>1159</v>
      </c>
      <c r="C2283" t="s">
        <v>1282</v>
      </c>
      <c r="D2283" t="s">
        <v>1283</v>
      </c>
      <c r="E2283">
        <v>38</v>
      </c>
      <c r="F2283" t="s">
        <v>1388</v>
      </c>
      <c r="G2283" t="s">
        <v>1308</v>
      </c>
      <c r="H2283" t="s">
        <v>1288</v>
      </c>
      <c r="I2283" s="102">
        <v>0.20833333333333334</v>
      </c>
      <c r="J2283" t="s">
        <v>1510</v>
      </c>
      <c r="K2283" s="102">
        <v>0.54861111111111105</v>
      </c>
      <c r="L2283">
        <v>7</v>
      </c>
      <c r="M2283" t="s">
        <v>1310</v>
      </c>
      <c r="N2283" t="s">
        <v>1368</v>
      </c>
      <c r="O2283" s="102">
        <v>0.5625</v>
      </c>
      <c r="P2283" t="s">
        <v>1874</v>
      </c>
      <c r="Q2283">
        <v>0</v>
      </c>
      <c r="R2283" t="s">
        <v>1768</v>
      </c>
      <c r="S2283" t="s">
        <v>51</v>
      </c>
      <c r="T2283">
        <v>82</v>
      </c>
      <c r="U2283">
        <v>96</v>
      </c>
      <c r="V2283" t="s">
        <v>51</v>
      </c>
      <c r="W2283">
        <v>67</v>
      </c>
      <c r="X2283" s="102">
        <v>0.51388888888888895</v>
      </c>
      <c r="AB2283" s="77">
        <f t="shared" si="35"/>
        <v>70</v>
      </c>
    </row>
    <row r="2284" spans="1:28" x14ac:dyDescent="0.3">
      <c r="A2284" s="34">
        <v>43922</v>
      </c>
      <c r="B2284">
        <v>1159</v>
      </c>
      <c r="C2284" t="s">
        <v>1282</v>
      </c>
      <c r="D2284" t="s">
        <v>1283</v>
      </c>
      <c r="E2284">
        <v>38</v>
      </c>
      <c r="F2284" t="s">
        <v>1362</v>
      </c>
      <c r="G2284" t="s">
        <v>1469</v>
      </c>
      <c r="H2284" t="s">
        <v>1440</v>
      </c>
      <c r="I2284" s="102">
        <v>1.3888888888888888E-2</v>
      </c>
      <c r="J2284" t="s">
        <v>1538</v>
      </c>
      <c r="K2284" s="102">
        <v>0.625</v>
      </c>
      <c r="L2284">
        <v>11</v>
      </c>
      <c r="M2284" t="s">
        <v>1435</v>
      </c>
      <c r="N2284" t="s">
        <v>1434</v>
      </c>
      <c r="O2284" s="102">
        <v>2.7777777777777776E-2</v>
      </c>
      <c r="P2284" t="s">
        <v>1379</v>
      </c>
      <c r="Q2284" t="s">
        <v>51</v>
      </c>
      <c r="R2284" t="s">
        <v>1789</v>
      </c>
      <c r="S2284">
        <v>4</v>
      </c>
      <c r="T2284">
        <v>83</v>
      </c>
      <c r="U2284">
        <v>92</v>
      </c>
      <c r="V2284" t="s">
        <v>51</v>
      </c>
      <c r="W2284">
        <v>67</v>
      </c>
      <c r="X2284" s="102">
        <v>0.20833333333333334</v>
      </c>
      <c r="AB2284" s="77">
        <f t="shared" si="35"/>
        <v>110</v>
      </c>
    </row>
    <row r="2285" spans="1:28" x14ac:dyDescent="0.3">
      <c r="A2285" s="34">
        <v>43923</v>
      </c>
      <c r="B2285">
        <v>1159</v>
      </c>
      <c r="C2285" t="s">
        <v>1282</v>
      </c>
      <c r="D2285" t="s">
        <v>1283</v>
      </c>
      <c r="E2285">
        <v>38</v>
      </c>
      <c r="F2285" t="s">
        <v>1383</v>
      </c>
      <c r="G2285" t="s">
        <v>1465</v>
      </c>
      <c r="H2285" t="s">
        <v>1336</v>
      </c>
      <c r="I2285" s="102">
        <v>0.95833333333333337</v>
      </c>
      <c r="J2285" t="s">
        <v>1612</v>
      </c>
      <c r="K2285" s="102">
        <v>0.55555555555555558</v>
      </c>
      <c r="L2285">
        <v>1</v>
      </c>
      <c r="M2285" t="s">
        <v>1329</v>
      </c>
      <c r="N2285" t="s">
        <v>1327</v>
      </c>
      <c r="O2285" s="102">
        <v>0.88888888888888884</v>
      </c>
      <c r="P2285" t="s">
        <v>1373</v>
      </c>
      <c r="Q2285" t="s">
        <v>51</v>
      </c>
      <c r="R2285" t="s">
        <v>1518</v>
      </c>
      <c r="S2285">
        <v>4</v>
      </c>
      <c r="T2285">
        <v>74</v>
      </c>
      <c r="U2285">
        <v>95</v>
      </c>
      <c r="V2285" t="s">
        <v>51</v>
      </c>
      <c r="W2285">
        <v>55</v>
      </c>
      <c r="X2285" s="102">
        <v>0.69444444444444453</v>
      </c>
      <c r="AB2285" s="77">
        <f t="shared" si="35"/>
        <v>10</v>
      </c>
    </row>
    <row r="2286" spans="1:28" x14ac:dyDescent="0.3">
      <c r="A2286" s="34">
        <v>43924</v>
      </c>
      <c r="B2286">
        <v>1159</v>
      </c>
      <c r="C2286" t="s">
        <v>1282</v>
      </c>
      <c r="D2286" t="s">
        <v>1283</v>
      </c>
      <c r="E2286">
        <v>38</v>
      </c>
      <c r="F2286" t="s">
        <v>1375</v>
      </c>
      <c r="G2286" t="s">
        <v>1308</v>
      </c>
      <c r="H2286" t="s">
        <v>1603</v>
      </c>
      <c r="I2286" s="102">
        <v>0.99930555555555556</v>
      </c>
      <c r="J2286" t="s">
        <v>1577</v>
      </c>
      <c r="K2286" s="102">
        <v>0.49305555555555558</v>
      </c>
      <c r="L2286">
        <v>9</v>
      </c>
      <c r="M2286" t="s">
        <v>1297</v>
      </c>
      <c r="N2286" t="s">
        <v>1304</v>
      </c>
      <c r="O2286" s="102">
        <v>0.60416666666666663</v>
      </c>
      <c r="P2286" t="s">
        <v>1393</v>
      </c>
      <c r="Q2286">
        <v>0</v>
      </c>
      <c r="R2286" t="s">
        <v>1755</v>
      </c>
      <c r="S2286">
        <v>24</v>
      </c>
      <c r="T2286">
        <v>73</v>
      </c>
      <c r="U2286">
        <v>93</v>
      </c>
      <c r="V2286" t="s">
        <v>51</v>
      </c>
      <c r="W2286">
        <v>55</v>
      </c>
      <c r="X2286" s="102">
        <v>0.4861111111111111</v>
      </c>
      <c r="AB2286" s="77">
        <f t="shared" si="35"/>
        <v>90</v>
      </c>
    </row>
    <row r="2287" spans="1:28" x14ac:dyDescent="0.3">
      <c r="A2287" s="34">
        <v>43925</v>
      </c>
      <c r="B2287">
        <v>1159</v>
      </c>
      <c r="C2287" t="s">
        <v>1282</v>
      </c>
      <c r="D2287" t="s">
        <v>1283</v>
      </c>
      <c r="E2287">
        <v>38</v>
      </c>
      <c r="F2287" t="s">
        <v>1521</v>
      </c>
      <c r="G2287" t="s">
        <v>1308</v>
      </c>
      <c r="H2287" t="s">
        <v>1345</v>
      </c>
      <c r="I2287" s="102">
        <v>0.25</v>
      </c>
      <c r="J2287" t="s">
        <v>1749</v>
      </c>
      <c r="K2287" s="102">
        <v>0.95138888888888884</v>
      </c>
      <c r="L2287">
        <v>17</v>
      </c>
      <c r="M2287" t="s">
        <v>1288</v>
      </c>
      <c r="N2287" t="s">
        <v>1351</v>
      </c>
      <c r="O2287" s="102">
        <v>0.9375</v>
      </c>
      <c r="P2287" t="s">
        <v>1755</v>
      </c>
      <c r="Q2287">
        <v>0</v>
      </c>
      <c r="R2287" t="s">
        <v>1855</v>
      </c>
      <c r="S2287" t="s">
        <v>51</v>
      </c>
      <c r="T2287">
        <v>74</v>
      </c>
      <c r="U2287">
        <v>95</v>
      </c>
      <c r="V2287" t="s">
        <v>51</v>
      </c>
      <c r="W2287">
        <v>36</v>
      </c>
      <c r="X2287" s="102">
        <v>0.95138888888888884</v>
      </c>
      <c r="AB2287" s="77">
        <f t="shared" si="35"/>
        <v>170</v>
      </c>
    </row>
    <row r="2288" spans="1:28" x14ac:dyDescent="0.3">
      <c r="A2288" s="34">
        <v>43926</v>
      </c>
      <c r="B2288">
        <v>1159</v>
      </c>
      <c r="C2288" t="s">
        <v>1282</v>
      </c>
      <c r="D2288" t="s">
        <v>1283</v>
      </c>
      <c r="E2288">
        <v>38</v>
      </c>
      <c r="F2288" t="s">
        <v>1395</v>
      </c>
      <c r="G2288" t="s">
        <v>1308</v>
      </c>
      <c r="H2288" t="s">
        <v>1368</v>
      </c>
      <c r="I2288" s="102">
        <v>0.99305555555555547</v>
      </c>
      <c r="J2288" t="s">
        <v>1756</v>
      </c>
      <c r="K2288" t="s">
        <v>51</v>
      </c>
      <c r="L2288">
        <v>16</v>
      </c>
      <c r="M2288" t="s">
        <v>1335</v>
      </c>
      <c r="N2288" t="s">
        <v>1440</v>
      </c>
      <c r="O2288" s="102">
        <v>0.40972222222222227</v>
      </c>
      <c r="P2288" t="s">
        <v>1712</v>
      </c>
      <c r="Q2288">
        <v>24</v>
      </c>
      <c r="R2288" t="s">
        <v>1828</v>
      </c>
      <c r="S2288">
        <v>4</v>
      </c>
      <c r="T2288">
        <v>45</v>
      </c>
      <c r="U2288">
        <v>83</v>
      </c>
      <c r="V2288" s="102">
        <v>0.97916666666666663</v>
      </c>
      <c r="W2288">
        <v>38</v>
      </c>
      <c r="X2288" t="s">
        <v>51</v>
      </c>
      <c r="AB2288" s="77">
        <f t="shared" si="35"/>
        <v>160</v>
      </c>
    </row>
    <row r="2289" spans="1:28" x14ac:dyDescent="0.3">
      <c r="A2289" s="34">
        <v>43927</v>
      </c>
      <c r="B2289">
        <v>1159</v>
      </c>
      <c r="C2289" t="s">
        <v>1282</v>
      </c>
      <c r="D2289" t="s">
        <v>1283</v>
      </c>
      <c r="E2289">
        <v>38</v>
      </c>
      <c r="F2289" t="s">
        <v>1605</v>
      </c>
      <c r="G2289" t="s">
        <v>1302</v>
      </c>
      <c r="H2289" t="s">
        <v>1333</v>
      </c>
      <c r="I2289" s="102">
        <v>0.99305555555555547</v>
      </c>
      <c r="J2289" t="s">
        <v>1346</v>
      </c>
      <c r="K2289" s="102">
        <v>2.0833333333333332E-2</v>
      </c>
      <c r="L2289">
        <v>27</v>
      </c>
      <c r="M2289" t="s">
        <v>1435</v>
      </c>
      <c r="N2289" t="s">
        <v>1322</v>
      </c>
      <c r="O2289" s="102">
        <v>0.38194444444444442</v>
      </c>
      <c r="P2289" t="s">
        <v>1569</v>
      </c>
      <c r="Q2289">
        <v>20</v>
      </c>
      <c r="R2289" t="s">
        <v>1720</v>
      </c>
      <c r="S2289">
        <v>0</v>
      </c>
      <c r="T2289">
        <v>91</v>
      </c>
      <c r="U2289">
        <v>95</v>
      </c>
      <c r="V2289" t="s">
        <v>51</v>
      </c>
      <c r="W2289">
        <v>82</v>
      </c>
      <c r="X2289" s="102">
        <v>6.9444444444444441E-3</v>
      </c>
      <c r="AB2289" s="77">
        <f t="shared" si="35"/>
        <v>270</v>
      </c>
    </row>
    <row r="2290" spans="1:28" x14ac:dyDescent="0.3">
      <c r="A2290" s="34">
        <v>43928</v>
      </c>
      <c r="B2290">
        <v>1159</v>
      </c>
      <c r="C2290" t="s">
        <v>1282</v>
      </c>
      <c r="D2290" t="s">
        <v>1283</v>
      </c>
      <c r="E2290">
        <v>38</v>
      </c>
      <c r="F2290" t="s">
        <v>1371</v>
      </c>
      <c r="G2290" t="s">
        <v>1625</v>
      </c>
      <c r="H2290" t="s">
        <v>1449</v>
      </c>
      <c r="I2290" s="102">
        <v>4.1666666666666664E-2</v>
      </c>
      <c r="J2290" t="s">
        <v>1399</v>
      </c>
      <c r="K2290" s="102">
        <v>0.54166666666666663</v>
      </c>
      <c r="L2290">
        <v>8</v>
      </c>
      <c r="M2290" t="s">
        <v>1358</v>
      </c>
      <c r="N2290" t="s">
        <v>1301</v>
      </c>
      <c r="O2290" s="102">
        <v>0.50694444444444442</v>
      </c>
      <c r="P2290" t="s">
        <v>1579</v>
      </c>
      <c r="Q2290" t="s">
        <v>51</v>
      </c>
      <c r="R2290" t="s">
        <v>1639</v>
      </c>
      <c r="S2290">
        <v>16</v>
      </c>
      <c r="T2290">
        <v>90</v>
      </c>
      <c r="U2290">
        <v>94</v>
      </c>
      <c r="V2290" t="s">
        <v>51</v>
      </c>
      <c r="W2290">
        <v>82</v>
      </c>
      <c r="X2290" s="102">
        <v>0.50694444444444442</v>
      </c>
      <c r="AB2290" s="77">
        <f t="shared" si="35"/>
        <v>80</v>
      </c>
    </row>
    <row r="2291" spans="1:28" x14ac:dyDescent="0.3">
      <c r="A2291" s="34">
        <v>43929</v>
      </c>
      <c r="B2291">
        <v>1159</v>
      </c>
      <c r="C2291" t="s">
        <v>1282</v>
      </c>
      <c r="D2291" t="s">
        <v>1283</v>
      </c>
      <c r="E2291">
        <v>38</v>
      </c>
      <c r="F2291" t="s">
        <v>1577</v>
      </c>
      <c r="G2291" t="s">
        <v>1352</v>
      </c>
      <c r="H2291" t="s">
        <v>1354</v>
      </c>
      <c r="I2291" s="102">
        <v>0.27777777777777779</v>
      </c>
      <c r="J2291" t="s">
        <v>1300</v>
      </c>
      <c r="K2291" s="102">
        <v>0.47916666666666669</v>
      </c>
      <c r="L2291">
        <v>7</v>
      </c>
      <c r="M2291" t="s">
        <v>1431</v>
      </c>
      <c r="N2291" t="s">
        <v>1340</v>
      </c>
      <c r="O2291" s="102">
        <v>0.61805555555555558</v>
      </c>
      <c r="P2291" t="s">
        <v>1332</v>
      </c>
      <c r="Q2291">
        <v>1</v>
      </c>
      <c r="R2291" t="s">
        <v>1643</v>
      </c>
      <c r="S2291">
        <v>24</v>
      </c>
      <c r="T2291">
        <v>93</v>
      </c>
      <c r="U2291">
        <v>94</v>
      </c>
      <c r="V2291" t="s">
        <v>51</v>
      </c>
      <c r="W2291">
        <v>90</v>
      </c>
      <c r="X2291" t="s">
        <v>51</v>
      </c>
      <c r="AB2291" s="77">
        <f t="shared" si="35"/>
        <v>70</v>
      </c>
    </row>
    <row r="2292" spans="1:28" x14ac:dyDescent="0.3">
      <c r="A2292" s="34">
        <v>43930</v>
      </c>
      <c r="B2292">
        <v>1159</v>
      </c>
      <c r="C2292" t="s">
        <v>1282</v>
      </c>
      <c r="D2292" t="s">
        <v>1283</v>
      </c>
      <c r="E2292">
        <v>38</v>
      </c>
      <c r="F2292" t="s">
        <v>1307</v>
      </c>
      <c r="G2292" t="s">
        <v>1465</v>
      </c>
      <c r="H2292" t="s">
        <v>1354</v>
      </c>
      <c r="I2292" s="102">
        <v>0.25</v>
      </c>
      <c r="J2292" t="s">
        <v>1669</v>
      </c>
      <c r="K2292" s="102">
        <v>0.71527777777777779</v>
      </c>
      <c r="L2292">
        <v>28</v>
      </c>
      <c r="M2292" t="s">
        <v>1335</v>
      </c>
      <c r="N2292" t="s">
        <v>1316</v>
      </c>
      <c r="O2292" s="102">
        <v>0.84722222222222221</v>
      </c>
      <c r="P2292" t="s">
        <v>1643</v>
      </c>
      <c r="Q2292">
        <v>0</v>
      </c>
      <c r="R2292" t="s">
        <v>1740</v>
      </c>
      <c r="S2292" t="s">
        <v>51</v>
      </c>
      <c r="T2292">
        <v>90</v>
      </c>
      <c r="U2292">
        <v>94</v>
      </c>
      <c r="V2292" t="s">
        <v>51</v>
      </c>
      <c r="W2292">
        <v>82</v>
      </c>
      <c r="X2292" s="102">
        <v>0.78472222222222221</v>
      </c>
      <c r="AB2292" s="77">
        <f t="shared" si="35"/>
        <v>280</v>
      </c>
    </row>
    <row r="2293" spans="1:28" x14ac:dyDescent="0.3">
      <c r="A2293" s="34">
        <v>43931</v>
      </c>
      <c r="B2293">
        <v>1159</v>
      </c>
      <c r="C2293" t="s">
        <v>1282</v>
      </c>
      <c r="D2293" t="s">
        <v>1283</v>
      </c>
      <c r="E2293">
        <v>38</v>
      </c>
      <c r="F2293" t="s">
        <v>1386</v>
      </c>
      <c r="G2293" t="s">
        <v>1383</v>
      </c>
      <c r="H2293" t="s">
        <v>1307</v>
      </c>
      <c r="I2293" s="102">
        <v>8.3333333333333329E-2</v>
      </c>
      <c r="J2293" t="s">
        <v>1599</v>
      </c>
      <c r="K2293" s="102">
        <v>0.46527777777777773</v>
      </c>
      <c r="L2293">
        <v>28</v>
      </c>
      <c r="M2293" t="s">
        <v>1358</v>
      </c>
      <c r="N2293" t="s">
        <v>1391</v>
      </c>
      <c r="O2293" s="102">
        <v>0.8125</v>
      </c>
      <c r="P2293" t="s">
        <v>1675</v>
      </c>
      <c r="Q2293">
        <v>22</v>
      </c>
      <c r="R2293" t="s">
        <v>1596</v>
      </c>
      <c r="S2293">
        <v>1</v>
      </c>
      <c r="T2293">
        <v>92</v>
      </c>
      <c r="U2293">
        <v>94</v>
      </c>
      <c r="V2293" t="s">
        <v>51</v>
      </c>
      <c r="W2293">
        <v>86</v>
      </c>
      <c r="X2293" s="102">
        <v>0.4513888888888889</v>
      </c>
      <c r="AB2293" s="77">
        <f t="shared" si="35"/>
        <v>280</v>
      </c>
    </row>
    <row r="2294" spans="1:28" x14ac:dyDescent="0.3">
      <c r="A2294" s="34">
        <v>43932</v>
      </c>
      <c r="B2294">
        <v>1159</v>
      </c>
      <c r="C2294" t="s">
        <v>1282</v>
      </c>
      <c r="D2294" t="s">
        <v>1283</v>
      </c>
      <c r="E2294">
        <v>38</v>
      </c>
      <c r="F2294" t="s">
        <v>1574</v>
      </c>
      <c r="G2294" t="s">
        <v>1453</v>
      </c>
      <c r="H2294" t="s">
        <v>1419</v>
      </c>
      <c r="I2294" s="102">
        <v>0.91666666666666663</v>
      </c>
      <c r="J2294" t="s">
        <v>1658</v>
      </c>
      <c r="K2294" s="102">
        <v>0.54166666666666663</v>
      </c>
      <c r="L2294">
        <v>28</v>
      </c>
      <c r="M2294" t="s">
        <v>1296</v>
      </c>
      <c r="N2294" t="s">
        <v>1351</v>
      </c>
      <c r="O2294" s="102">
        <v>0.17361111111111113</v>
      </c>
      <c r="P2294" t="s">
        <v>1764</v>
      </c>
      <c r="Q2294" t="s">
        <v>51</v>
      </c>
      <c r="R2294" t="s">
        <v>1547</v>
      </c>
      <c r="S2294">
        <v>3</v>
      </c>
      <c r="T2294">
        <v>93</v>
      </c>
      <c r="U2294">
        <v>94</v>
      </c>
      <c r="V2294" t="s">
        <v>51</v>
      </c>
      <c r="W2294">
        <v>89</v>
      </c>
      <c r="X2294" s="102">
        <v>0.59027777777777779</v>
      </c>
      <c r="AB2294" s="77">
        <f t="shared" si="35"/>
        <v>280</v>
      </c>
    </row>
    <row r="2295" spans="1:28" x14ac:dyDescent="0.3">
      <c r="A2295" s="34">
        <v>43933</v>
      </c>
      <c r="B2295">
        <v>1159</v>
      </c>
      <c r="C2295" t="s">
        <v>1282</v>
      </c>
      <c r="D2295" t="s">
        <v>1283</v>
      </c>
      <c r="E2295">
        <v>38</v>
      </c>
      <c r="F2295" t="s">
        <v>1671</v>
      </c>
      <c r="G2295" t="s">
        <v>1776</v>
      </c>
      <c r="H2295" t="s">
        <v>1304</v>
      </c>
      <c r="I2295" t="s">
        <v>51</v>
      </c>
      <c r="J2295" t="s">
        <v>1386</v>
      </c>
      <c r="K2295" s="102">
        <v>0.4375</v>
      </c>
      <c r="L2295">
        <v>32</v>
      </c>
      <c r="M2295" t="s">
        <v>1625</v>
      </c>
      <c r="N2295" t="s">
        <v>1391</v>
      </c>
      <c r="O2295" s="102">
        <v>0.47916666666666669</v>
      </c>
      <c r="P2295" t="s">
        <v>1662</v>
      </c>
      <c r="Q2295">
        <v>0</v>
      </c>
      <c r="R2295" t="s">
        <v>1875</v>
      </c>
      <c r="S2295">
        <v>24</v>
      </c>
      <c r="T2295">
        <v>93</v>
      </c>
      <c r="U2295">
        <v>94</v>
      </c>
      <c r="V2295" t="s">
        <v>51</v>
      </c>
      <c r="W2295">
        <v>91</v>
      </c>
      <c r="X2295" t="s">
        <v>51</v>
      </c>
      <c r="AB2295" s="77">
        <f t="shared" si="35"/>
        <v>320</v>
      </c>
    </row>
    <row r="2296" spans="1:28" x14ac:dyDescent="0.3">
      <c r="A2296" s="34">
        <v>43934</v>
      </c>
      <c r="B2296">
        <v>1159</v>
      </c>
      <c r="C2296" t="s">
        <v>1282</v>
      </c>
      <c r="D2296" t="s">
        <v>1283</v>
      </c>
      <c r="E2296">
        <v>38</v>
      </c>
      <c r="F2296" t="s">
        <v>1362</v>
      </c>
      <c r="G2296" t="s">
        <v>1372</v>
      </c>
      <c r="H2296" t="s">
        <v>1814</v>
      </c>
      <c r="I2296" s="102">
        <v>0.29166666666666669</v>
      </c>
      <c r="J2296" t="s">
        <v>1377</v>
      </c>
      <c r="K2296" s="102">
        <v>0.6875</v>
      </c>
      <c r="L2296">
        <v>29</v>
      </c>
      <c r="M2296" t="s">
        <v>1396</v>
      </c>
      <c r="N2296" t="s">
        <v>1368</v>
      </c>
      <c r="O2296" s="102">
        <v>0.22916666666666666</v>
      </c>
      <c r="P2296" t="s">
        <v>1876</v>
      </c>
      <c r="Q2296">
        <v>22</v>
      </c>
      <c r="R2296" t="s">
        <v>1877</v>
      </c>
      <c r="S2296">
        <v>4</v>
      </c>
      <c r="T2296">
        <v>89</v>
      </c>
      <c r="U2296">
        <v>94</v>
      </c>
      <c r="V2296" t="s">
        <v>51</v>
      </c>
      <c r="W2296">
        <v>81</v>
      </c>
      <c r="X2296" s="102">
        <v>0.66666666666666663</v>
      </c>
      <c r="AB2296" s="77">
        <f t="shared" si="35"/>
        <v>290</v>
      </c>
    </row>
    <row r="2297" spans="1:28" x14ac:dyDescent="0.3">
      <c r="A2297" s="34">
        <v>43935</v>
      </c>
      <c r="B2297">
        <v>1159</v>
      </c>
      <c r="C2297" t="s">
        <v>1282</v>
      </c>
      <c r="D2297" t="s">
        <v>1283</v>
      </c>
      <c r="E2297">
        <v>38</v>
      </c>
      <c r="F2297" t="s">
        <v>1383</v>
      </c>
      <c r="G2297" t="s">
        <v>1288</v>
      </c>
      <c r="H2297" t="s">
        <v>1418</v>
      </c>
      <c r="I2297" s="102">
        <v>0.19444444444444445</v>
      </c>
      <c r="J2297" t="s">
        <v>1394</v>
      </c>
      <c r="K2297" s="102">
        <v>0.40972222222222227</v>
      </c>
      <c r="L2297">
        <v>8</v>
      </c>
      <c r="M2297" t="s">
        <v>1404</v>
      </c>
      <c r="N2297" t="s">
        <v>1556</v>
      </c>
      <c r="O2297" s="102">
        <v>0.63888888888888895</v>
      </c>
      <c r="P2297" t="s">
        <v>1379</v>
      </c>
      <c r="Q2297">
        <v>11</v>
      </c>
      <c r="R2297" t="s">
        <v>1593</v>
      </c>
      <c r="S2297">
        <v>24</v>
      </c>
      <c r="T2297">
        <v>89</v>
      </c>
      <c r="U2297">
        <v>94</v>
      </c>
      <c r="V2297" t="s">
        <v>51</v>
      </c>
      <c r="W2297">
        <v>82</v>
      </c>
      <c r="X2297" s="102">
        <v>0.36805555555555558</v>
      </c>
      <c r="AB2297" s="77">
        <f t="shared" si="35"/>
        <v>80</v>
      </c>
    </row>
    <row r="2298" spans="1:28" x14ac:dyDescent="0.3">
      <c r="A2298" s="34">
        <v>43936</v>
      </c>
      <c r="B2298">
        <v>1159</v>
      </c>
      <c r="C2298" t="s">
        <v>1282</v>
      </c>
      <c r="D2298" t="s">
        <v>1283</v>
      </c>
      <c r="E2298">
        <v>38</v>
      </c>
      <c r="F2298" t="s">
        <v>1563</v>
      </c>
      <c r="G2298" t="s">
        <v>1352</v>
      </c>
      <c r="H2298" t="s">
        <v>1307</v>
      </c>
      <c r="I2298" s="102">
        <v>0.1388888888888889</v>
      </c>
      <c r="J2298" t="s">
        <v>1748</v>
      </c>
      <c r="K2298" s="102">
        <v>0.4513888888888889</v>
      </c>
      <c r="L2298">
        <v>18</v>
      </c>
      <c r="M2298" t="s">
        <v>1396</v>
      </c>
      <c r="N2298" t="s">
        <v>1284</v>
      </c>
      <c r="O2298" s="102">
        <v>0.63194444444444442</v>
      </c>
      <c r="P2298" t="s">
        <v>1811</v>
      </c>
      <c r="Q2298">
        <v>22</v>
      </c>
      <c r="R2298" t="s">
        <v>1626</v>
      </c>
      <c r="S2298">
        <v>15</v>
      </c>
      <c r="T2298">
        <v>49</v>
      </c>
      <c r="U2298">
        <v>90</v>
      </c>
      <c r="V2298" s="102">
        <v>0</v>
      </c>
      <c r="W2298">
        <v>39</v>
      </c>
      <c r="X2298" s="102">
        <v>0.4513888888888889</v>
      </c>
      <c r="AB2298" s="77">
        <f t="shared" si="35"/>
        <v>180</v>
      </c>
    </row>
    <row r="2299" spans="1:28" x14ac:dyDescent="0.3">
      <c r="A2299" s="34">
        <v>43937</v>
      </c>
      <c r="B2299">
        <v>1159</v>
      </c>
      <c r="C2299" t="s">
        <v>1282</v>
      </c>
      <c r="D2299" t="s">
        <v>1283</v>
      </c>
      <c r="E2299">
        <v>38</v>
      </c>
      <c r="F2299" t="s">
        <v>1622</v>
      </c>
      <c r="G2299" t="s">
        <v>1308</v>
      </c>
      <c r="H2299" t="s">
        <v>1371</v>
      </c>
      <c r="I2299" s="102">
        <v>0.27777777777777779</v>
      </c>
      <c r="J2299" t="s">
        <v>1734</v>
      </c>
      <c r="K2299" s="102">
        <v>0.59722222222222221</v>
      </c>
      <c r="L2299">
        <v>15</v>
      </c>
      <c r="M2299" t="s">
        <v>1431</v>
      </c>
      <c r="N2299" t="s">
        <v>1336</v>
      </c>
      <c r="O2299" s="102">
        <v>0.58333333333333337</v>
      </c>
      <c r="P2299" t="s">
        <v>1796</v>
      </c>
      <c r="Q2299">
        <v>8</v>
      </c>
      <c r="R2299" t="s">
        <v>1836</v>
      </c>
      <c r="S2299">
        <v>17</v>
      </c>
      <c r="T2299">
        <v>52</v>
      </c>
      <c r="U2299">
        <v>71</v>
      </c>
      <c r="V2299" s="102">
        <v>0.34027777777777773</v>
      </c>
      <c r="W2299">
        <v>38</v>
      </c>
      <c r="X2299" s="102">
        <v>0.61111111111111105</v>
      </c>
      <c r="AB2299" s="77">
        <f t="shared" si="35"/>
        <v>150</v>
      </c>
    </row>
    <row r="2300" spans="1:28" x14ac:dyDescent="0.3">
      <c r="A2300" s="34">
        <v>43938</v>
      </c>
      <c r="B2300">
        <v>1159</v>
      </c>
      <c r="C2300" t="s">
        <v>1282</v>
      </c>
      <c r="D2300" t="s">
        <v>1283</v>
      </c>
      <c r="E2300">
        <v>38</v>
      </c>
      <c r="F2300" t="s">
        <v>1549</v>
      </c>
      <c r="G2300" t="s">
        <v>1457</v>
      </c>
      <c r="H2300" t="s">
        <v>1336</v>
      </c>
      <c r="I2300" s="102">
        <v>0.99930555555555556</v>
      </c>
      <c r="J2300" t="s">
        <v>1365</v>
      </c>
      <c r="K2300" s="102">
        <v>0.39583333333333331</v>
      </c>
      <c r="L2300">
        <v>28</v>
      </c>
      <c r="M2300" t="s">
        <v>1288</v>
      </c>
      <c r="N2300" t="s">
        <v>1284</v>
      </c>
      <c r="O2300" s="102">
        <v>0.67361111111111116</v>
      </c>
      <c r="P2300" t="s">
        <v>1720</v>
      </c>
      <c r="Q2300">
        <v>22</v>
      </c>
      <c r="R2300" t="s">
        <v>1788</v>
      </c>
      <c r="S2300">
        <v>4</v>
      </c>
      <c r="T2300">
        <v>70</v>
      </c>
      <c r="U2300">
        <v>93</v>
      </c>
      <c r="V2300" t="s">
        <v>51</v>
      </c>
      <c r="W2300">
        <v>43</v>
      </c>
      <c r="X2300" s="102">
        <v>0.38194444444444442</v>
      </c>
      <c r="AB2300" s="77">
        <f t="shared" si="35"/>
        <v>280</v>
      </c>
    </row>
    <row r="2301" spans="1:28" x14ac:dyDescent="0.3">
      <c r="A2301" s="34">
        <v>43939</v>
      </c>
      <c r="B2301">
        <v>1159</v>
      </c>
      <c r="C2301" t="s">
        <v>1282</v>
      </c>
      <c r="D2301" t="s">
        <v>1283</v>
      </c>
      <c r="E2301">
        <v>38</v>
      </c>
      <c r="F2301" t="s">
        <v>1304</v>
      </c>
      <c r="G2301" t="s">
        <v>1628</v>
      </c>
      <c r="H2301" t="s">
        <v>1440</v>
      </c>
      <c r="I2301" s="102">
        <v>0.16666666666666666</v>
      </c>
      <c r="J2301" t="s">
        <v>1328</v>
      </c>
      <c r="K2301" s="102">
        <v>0.4861111111111111</v>
      </c>
      <c r="L2301">
        <v>28</v>
      </c>
      <c r="M2301" t="s">
        <v>1703</v>
      </c>
      <c r="N2301" t="s">
        <v>1286</v>
      </c>
      <c r="O2301" s="102">
        <v>0.35416666666666669</v>
      </c>
      <c r="P2301" t="s">
        <v>1874</v>
      </c>
      <c r="Q2301">
        <v>10</v>
      </c>
      <c r="R2301" t="s">
        <v>1711</v>
      </c>
      <c r="S2301">
        <v>4</v>
      </c>
      <c r="T2301">
        <v>86</v>
      </c>
      <c r="U2301">
        <v>93</v>
      </c>
      <c r="V2301" t="s">
        <v>51</v>
      </c>
      <c r="W2301">
        <v>78</v>
      </c>
      <c r="X2301" s="102">
        <v>0.3263888888888889</v>
      </c>
      <c r="AB2301" s="77">
        <f t="shared" si="35"/>
        <v>280</v>
      </c>
    </row>
    <row r="2302" spans="1:28" x14ac:dyDescent="0.3">
      <c r="A2302" s="34">
        <v>43940</v>
      </c>
      <c r="B2302">
        <v>1159</v>
      </c>
      <c r="C2302" t="s">
        <v>1282</v>
      </c>
      <c r="D2302" t="s">
        <v>1283</v>
      </c>
      <c r="E2302">
        <v>38</v>
      </c>
      <c r="F2302" t="s">
        <v>1346</v>
      </c>
      <c r="G2302" t="s">
        <v>1465</v>
      </c>
      <c r="H2302" t="s">
        <v>1521</v>
      </c>
      <c r="I2302" s="102">
        <v>0.95833333333333337</v>
      </c>
      <c r="J2302" t="s">
        <v>1530</v>
      </c>
      <c r="K2302" s="102">
        <v>0.56944444444444442</v>
      </c>
      <c r="L2302">
        <v>32</v>
      </c>
      <c r="M2302" t="s">
        <v>1288</v>
      </c>
      <c r="N2302" t="s">
        <v>1289</v>
      </c>
      <c r="O2302" s="102">
        <v>0.63888888888888895</v>
      </c>
      <c r="P2302" t="s">
        <v>1759</v>
      </c>
      <c r="Q2302">
        <v>0</v>
      </c>
      <c r="R2302" t="s">
        <v>1878</v>
      </c>
      <c r="S2302">
        <v>15</v>
      </c>
      <c r="T2302">
        <v>91</v>
      </c>
      <c r="U2302">
        <v>94</v>
      </c>
      <c r="V2302" t="s">
        <v>51</v>
      </c>
      <c r="W2302">
        <v>84</v>
      </c>
      <c r="X2302" s="102">
        <v>0.5625</v>
      </c>
      <c r="AB2302" s="77">
        <f t="shared" si="35"/>
        <v>320</v>
      </c>
    </row>
    <row r="2303" spans="1:28" x14ac:dyDescent="0.3">
      <c r="A2303" s="34">
        <v>43941</v>
      </c>
      <c r="B2303">
        <v>1159</v>
      </c>
      <c r="C2303" t="s">
        <v>1282</v>
      </c>
      <c r="D2303" t="s">
        <v>1283</v>
      </c>
      <c r="E2303">
        <v>38</v>
      </c>
      <c r="F2303" t="s">
        <v>1556</v>
      </c>
      <c r="G2303" t="s">
        <v>1628</v>
      </c>
      <c r="H2303" t="s">
        <v>1302</v>
      </c>
      <c r="I2303" s="102">
        <v>0.1111111111111111</v>
      </c>
      <c r="J2303" t="s">
        <v>1386</v>
      </c>
      <c r="K2303" s="102">
        <v>0.61111111111111105</v>
      </c>
      <c r="L2303">
        <v>30</v>
      </c>
      <c r="M2303" t="s">
        <v>1358</v>
      </c>
      <c r="N2303" t="s">
        <v>1297</v>
      </c>
      <c r="O2303" s="102">
        <v>0.38194444444444442</v>
      </c>
      <c r="P2303" t="s">
        <v>1508</v>
      </c>
      <c r="Q2303">
        <v>0</v>
      </c>
      <c r="R2303" t="s">
        <v>1836</v>
      </c>
      <c r="S2303">
        <v>17</v>
      </c>
      <c r="T2303">
        <v>84</v>
      </c>
      <c r="U2303">
        <v>93</v>
      </c>
      <c r="V2303" t="s">
        <v>51</v>
      </c>
      <c r="W2303">
        <v>76</v>
      </c>
      <c r="X2303" s="102">
        <v>0.36805555555555558</v>
      </c>
      <c r="AB2303" s="77">
        <f t="shared" si="35"/>
        <v>300</v>
      </c>
    </row>
    <row r="2304" spans="1:28" x14ac:dyDescent="0.3">
      <c r="A2304" s="34">
        <v>43942</v>
      </c>
      <c r="B2304">
        <v>1159</v>
      </c>
      <c r="C2304" t="s">
        <v>1282</v>
      </c>
      <c r="D2304" t="s">
        <v>1283</v>
      </c>
      <c r="E2304">
        <v>38</v>
      </c>
      <c r="F2304" t="s">
        <v>1574</v>
      </c>
      <c r="G2304" t="s">
        <v>1465</v>
      </c>
      <c r="H2304" t="s">
        <v>1497</v>
      </c>
      <c r="I2304" s="102">
        <v>0.27083333333333331</v>
      </c>
      <c r="J2304" t="s">
        <v>1651</v>
      </c>
      <c r="K2304" s="102">
        <v>0.5</v>
      </c>
      <c r="L2304">
        <v>33</v>
      </c>
      <c r="M2304" t="s">
        <v>1396</v>
      </c>
      <c r="N2304" t="s">
        <v>1333</v>
      </c>
      <c r="O2304" s="102">
        <v>0.57638888888888895</v>
      </c>
      <c r="P2304" t="s">
        <v>1488</v>
      </c>
      <c r="Q2304">
        <v>24</v>
      </c>
      <c r="R2304" t="s">
        <v>1879</v>
      </c>
      <c r="S2304" t="s">
        <v>51</v>
      </c>
      <c r="T2304">
        <v>88</v>
      </c>
      <c r="U2304">
        <v>94</v>
      </c>
      <c r="V2304" t="s">
        <v>51</v>
      </c>
      <c r="W2304">
        <v>81</v>
      </c>
      <c r="X2304" s="102">
        <v>0.61805555555555558</v>
      </c>
      <c r="AB2304" s="77">
        <f t="shared" si="35"/>
        <v>330</v>
      </c>
    </row>
    <row r="2305" spans="1:28" x14ac:dyDescent="0.3">
      <c r="A2305" s="34">
        <v>43943</v>
      </c>
      <c r="B2305">
        <v>1159</v>
      </c>
      <c r="C2305" t="s">
        <v>1282</v>
      </c>
      <c r="D2305" t="s">
        <v>1283</v>
      </c>
      <c r="E2305">
        <v>38</v>
      </c>
      <c r="F2305" t="s">
        <v>1671</v>
      </c>
      <c r="G2305" t="s">
        <v>1308</v>
      </c>
      <c r="H2305" t="s">
        <v>1605</v>
      </c>
      <c r="I2305" s="102">
        <v>0.24305555555555555</v>
      </c>
      <c r="J2305" t="s">
        <v>1617</v>
      </c>
      <c r="K2305" s="102">
        <v>0.4236111111111111</v>
      </c>
      <c r="L2305">
        <v>0</v>
      </c>
      <c r="M2305" t="s">
        <v>1326</v>
      </c>
      <c r="N2305" t="s">
        <v>1456</v>
      </c>
      <c r="O2305" t="s">
        <v>51</v>
      </c>
      <c r="P2305" t="s">
        <v>1517</v>
      </c>
      <c r="Q2305">
        <v>21</v>
      </c>
      <c r="R2305" t="s">
        <v>1735</v>
      </c>
      <c r="S2305">
        <v>1</v>
      </c>
      <c r="T2305">
        <v>82</v>
      </c>
      <c r="U2305">
        <v>87</v>
      </c>
      <c r="V2305" t="s">
        <v>51</v>
      </c>
      <c r="W2305">
        <v>76</v>
      </c>
      <c r="X2305" s="102">
        <v>0.38194444444444442</v>
      </c>
      <c r="AB2305" s="77">
        <f t="shared" si="35"/>
        <v>0</v>
      </c>
    </row>
    <row r="2306" spans="1:28" x14ac:dyDescent="0.3">
      <c r="A2306" s="34">
        <v>43944</v>
      </c>
      <c r="B2306">
        <v>1159</v>
      </c>
      <c r="C2306" t="s">
        <v>1282</v>
      </c>
      <c r="D2306" t="s">
        <v>1283</v>
      </c>
      <c r="E2306">
        <v>38</v>
      </c>
      <c r="F2306" t="s">
        <v>1300</v>
      </c>
      <c r="G2306" t="s">
        <v>1308</v>
      </c>
      <c r="H2306" t="s">
        <v>1362</v>
      </c>
      <c r="I2306" s="102">
        <v>0.20833333333333334</v>
      </c>
      <c r="J2306" t="s">
        <v>1502</v>
      </c>
      <c r="K2306" s="102">
        <v>0.51388888888888895</v>
      </c>
      <c r="L2306">
        <v>8</v>
      </c>
      <c r="M2306" t="s">
        <v>1296</v>
      </c>
      <c r="N2306" t="s">
        <v>1340</v>
      </c>
      <c r="O2306" s="102">
        <v>0.55555555555555558</v>
      </c>
      <c r="P2306" t="s">
        <v>1643</v>
      </c>
      <c r="Q2306">
        <v>0</v>
      </c>
      <c r="R2306" t="s">
        <v>1604</v>
      </c>
      <c r="S2306">
        <v>24</v>
      </c>
      <c r="T2306">
        <v>88</v>
      </c>
      <c r="U2306">
        <v>94</v>
      </c>
      <c r="V2306" t="s">
        <v>51</v>
      </c>
      <c r="W2306">
        <v>76</v>
      </c>
      <c r="X2306" s="102">
        <v>0.59027777777777779</v>
      </c>
      <c r="AB2306" s="77">
        <f t="shared" si="35"/>
        <v>80</v>
      </c>
    </row>
    <row r="2307" spans="1:28" x14ac:dyDescent="0.3">
      <c r="A2307" s="34">
        <v>43945</v>
      </c>
      <c r="B2307">
        <v>1159</v>
      </c>
      <c r="C2307" t="s">
        <v>1282</v>
      </c>
      <c r="D2307" t="s">
        <v>1283</v>
      </c>
      <c r="E2307">
        <v>38</v>
      </c>
      <c r="F2307" t="s">
        <v>1530</v>
      </c>
      <c r="G2307" t="s">
        <v>1431</v>
      </c>
      <c r="H2307" t="s">
        <v>1307</v>
      </c>
      <c r="I2307" s="102">
        <v>9.7222222222222224E-2</v>
      </c>
      <c r="J2307" t="s">
        <v>1303</v>
      </c>
      <c r="K2307" s="102">
        <v>0.45833333333333331</v>
      </c>
      <c r="L2307">
        <v>3</v>
      </c>
      <c r="M2307" t="s">
        <v>1431</v>
      </c>
      <c r="N2307" t="s">
        <v>1384</v>
      </c>
      <c r="O2307" s="102">
        <v>0.54861111111111105</v>
      </c>
      <c r="P2307" t="s">
        <v>1604</v>
      </c>
      <c r="Q2307">
        <v>0</v>
      </c>
      <c r="R2307" t="s">
        <v>1548</v>
      </c>
      <c r="S2307">
        <v>18</v>
      </c>
      <c r="T2307">
        <v>91</v>
      </c>
      <c r="U2307">
        <v>94</v>
      </c>
      <c r="V2307" t="s">
        <v>51</v>
      </c>
      <c r="W2307">
        <v>85</v>
      </c>
      <c r="X2307" s="102">
        <v>0.47222222222222227</v>
      </c>
      <c r="AB2307" s="77">
        <f t="shared" ref="AB2307:AB2370" si="36">L2307*$AE$17</f>
        <v>30</v>
      </c>
    </row>
    <row r="2308" spans="1:28" x14ac:dyDescent="0.3">
      <c r="A2308" s="34">
        <v>43946</v>
      </c>
      <c r="B2308">
        <v>1159</v>
      </c>
      <c r="C2308" t="s">
        <v>1282</v>
      </c>
      <c r="D2308" t="s">
        <v>1283</v>
      </c>
      <c r="E2308">
        <v>38</v>
      </c>
      <c r="F2308" t="s">
        <v>1334</v>
      </c>
      <c r="G2308" t="s">
        <v>1703</v>
      </c>
      <c r="H2308" t="s">
        <v>1357</v>
      </c>
      <c r="I2308" s="102">
        <v>0.24305555555555555</v>
      </c>
      <c r="J2308" t="s">
        <v>1599</v>
      </c>
      <c r="K2308" s="102">
        <v>0.56944444444444442</v>
      </c>
      <c r="L2308">
        <v>1</v>
      </c>
      <c r="M2308" t="s">
        <v>1703</v>
      </c>
      <c r="N2308" t="s">
        <v>1340</v>
      </c>
      <c r="O2308" s="102">
        <v>0.61805555555555558</v>
      </c>
      <c r="P2308" t="s">
        <v>1635</v>
      </c>
      <c r="Q2308">
        <v>0</v>
      </c>
      <c r="R2308" t="s">
        <v>1819</v>
      </c>
      <c r="S2308">
        <v>5</v>
      </c>
      <c r="T2308">
        <v>92</v>
      </c>
      <c r="U2308">
        <v>94</v>
      </c>
      <c r="V2308" t="s">
        <v>51</v>
      </c>
      <c r="W2308">
        <v>87</v>
      </c>
      <c r="X2308" s="102">
        <v>0.57638888888888895</v>
      </c>
      <c r="AB2308" s="77">
        <f t="shared" si="36"/>
        <v>10</v>
      </c>
    </row>
    <row r="2309" spans="1:28" x14ac:dyDescent="0.3">
      <c r="A2309" s="34">
        <v>43947</v>
      </c>
      <c r="B2309">
        <v>1159</v>
      </c>
      <c r="C2309" t="s">
        <v>1282</v>
      </c>
      <c r="D2309" t="s">
        <v>1283</v>
      </c>
      <c r="E2309">
        <v>38</v>
      </c>
      <c r="F2309" t="s">
        <v>1574</v>
      </c>
      <c r="G2309" t="s">
        <v>1439</v>
      </c>
      <c r="H2309" t="s">
        <v>1521</v>
      </c>
      <c r="I2309" s="102">
        <v>0.90972222222222221</v>
      </c>
      <c r="J2309" t="s">
        <v>1403</v>
      </c>
      <c r="K2309" s="102">
        <v>0.54166666666666663</v>
      </c>
      <c r="L2309">
        <v>28</v>
      </c>
      <c r="M2309" t="s">
        <v>1296</v>
      </c>
      <c r="N2309" t="s">
        <v>1286</v>
      </c>
      <c r="O2309" s="102">
        <v>0.86805555555555547</v>
      </c>
      <c r="P2309" t="s">
        <v>1878</v>
      </c>
      <c r="Q2309">
        <v>9</v>
      </c>
      <c r="R2309" t="s">
        <v>1683</v>
      </c>
      <c r="S2309">
        <v>16</v>
      </c>
      <c r="T2309">
        <v>90</v>
      </c>
      <c r="U2309">
        <v>94</v>
      </c>
      <c r="V2309" t="s">
        <v>51</v>
      </c>
      <c r="W2309">
        <v>87</v>
      </c>
      <c r="X2309" t="s">
        <v>51</v>
      </c>
      <c r="AB2309" s="77">
        <f t="shared" si="36"/>
        <v>280</v>
      </c>
    </row>
    <row r="2310" spans="1:28" x14ac:dyDescent="0.3">
      <c r="A2310" s="34">
        <v>43948</v>
      </c>
      <c r="B2310">
        <v>1159</v>
      </c>
      <c r="C2310" t="s">
        <v>1282</v>
      </c>
      <c r="D2310" t="s">
        <v>1283</v>
      </c>
      <c r="E2310">
        <v>38</v>
      </c>
      <c r="F2310" t="s">
        <v>1612</v>
      </c>
      <c r="G2310" t="s">
        <v>1415</v>
      </c>
      <c r="H2310" t="s">
        <v>1483</v>
      </c>
      <c r="I2310" s="102">
        <v>0.99930555555555556</v>
      </c>
      <c r="J2310" t="s">
        <v>1390</v>
      </c>
      <c r="K2310" s="102">
        <v>0.52083333333333337</v>
      </c>
      <c r="L2310">
        <v>26</v>
      </c>
      <c r="M2310" t="s">
        <v>1326</v>
      </c>
      <c r="N2310" t="s">
        <v>1351</v>
      </c>
      <c r="O2310" s="102">
        <v>0.75694444444444453</v>
      </c>
      <c r="P2310" t="s">
        <v>1508</v>
      </c>
      <c r="Q2310">
        <v>21</v>
      </c>
      <c r="R2310" t="s">
        <v>1718</v>
      </c>
      <c r="S2310">
        <v>5</v>
      </c>
      <c r="T2310">
        <v>85</v>
      </c>
      <c r="U2310">
        <v>94</v>
      </c>
      <c r="V2310" t="s">
        <v>51</v>
      </c>
      <c r="W2310">
        <v>66</v>
      </c>
      <c r="X2310" s="102">
        <v>0.49305555555555558</v>
      </c>
      <c r="AB2310" s="77">
        <f t="shared" si="36"/>
        <v>260</v>
      </c>
    </row>
    <row r="2311" spans="1:28" x14ac:dyDescent="0.3">
      <c r="A2311" s="34">
        <v>43949</v>
      </c>
      <c r="B2311">
        <v>1159</v>
      </c>
      <c r="C2311" t="s">
        <v>1282</v>
      </c>
      <c r="D2311" t="s">
        <v>1283</v>
      </c>
      <c r="E2311">
        <v>38</v>
      </c>
      <c r="F2311" t="s">
        <v>1307</v>
      </c>
      <c r="G2311" t="s">
        <v>1285</v>
      </c>
      <c r="H2311" t="s">
        <v>1463</v>
      </c>
      <c r="I2311" s="102">
        <v>0.22916666666666666</v>
      </c>
      <c r="J2311" t="s">
        <v>1549</v>
      </c>
      <c r="K2311" s="102">
        <v>0.55555555555555558</v>
      </c>
      <c r="L2311">
        <v>31</v>
      </c>
      <c r="M2311" t="s">
        <v>1310</v>
      </c>
      <c r="N2311" t="s">
        <v>1294</v>
      </c>
      <c r="O2311" s="102">
        <v>0.29166666666666669</v>
      </c>
      <c r="P2311" t="s">
        <v>1565</v>
      </c>
      <c r="Q2311" t="s">
        <v>51</v>
      </c>
      <c r="R2311" t="s">
        <v>1880</v>
      </c>
      <c r="S2311">
        <v>4</v>
      </c>
      <c r="T2311">
        <v>74</v>
      </c>
      <c r="U2311">
        <v>94</v>
      </c>
      <c r="V2311" t="s">
        <v>51</v>
      </c>
      <c r="W2311">
        <v>62</v>
      </c>
      <c r="X2311" t="s">
        <v>51</v>
      </c>
      <c r="AB2311" s="77">
        <f t="shared" si="36"/>
        <v>310</v>
      </c>
    </row>
    <row r="2312" spans="1:28" x14ac:dyDescent="0.3">
      <c r="A2312" s="34">
        <v>43950</v>
      </c>
      <c r="B2312">
        <v>1159</v>
      </c>
      <c r="C2312" t="s">
        <v>1282</v>
      </c>
      <c r="D2312" t="s">
        <v>1283</v>
      </c>
      <c r="E2312">
        <v>38</v>
      </c>
      <c r="F2312" t="s">
        <v>1658</v>
      </c>
      <c r="G2312" t="s">
        <v>1469</v>
      </c>
      <c r="H2312" t="s">
        <v>1333</v>
      </c>
      <c r="I2312" s="102">
        <v>6.9444444444444434E-2</v>
      </c>
      <c r="J2312" t="s">
        <v>1750</v>
      </c>
      <c r="K2312" s="102">
        <v>0.34722222222222227</v>
      </c>
      <c r="L2312">
        <v>28</v>
      </c>
      <c r="M2312" t="s">
        <v>1358</v>
      </c>
      <c r="N2312" t="s">
        <v>1356</v>
      </c>
      <c r="O2312" s="102">
        <v>0.40972222222222227</v>
      </c>
      <c r="P2312" t="s">
        <v>1621</v>
      </c>
      <c r="Q2312">
        <v>0</v>
      </c>
      <c r="R2312" t="s">
        <v>1792</v>
      </c>
      <c r="S2312">
        <v>7</v>
      </c>
      <c r="T2312">
        <v>76</v>
      </c>
      <c r="U2312">
        <v>94</v>
      </c>
      <c r="V2312" s="102">
        <v>0.8125</v>
      </c>
      <c r="W2312">
        <v>46</v>
      </c>
      <c r="X2312" s="102">
        <v>0.35416666666666669</v>
      </c>
      <c r="AB2312" s="77">
        <f t="shared" si="36"/>
        <v>280</v>
      </c>
    </row>
    <row r="2313" spans="1:28" x14ac:dyDescent="0.3">
      <c r="A2313" s="34">
        <v>43951</v>
      </c>
      <c r="B2313">
        <v>1159</v>
      </c>
      <c r="C2313" t="s">
        <v>1282</v>
      </c>
      <c r="D2313" t="s">
        <v>1283</v>
      </c>
      <c r="E2313">
        <v>38</v>
      </c>
      <c r="F2313" t="s">
        <v>1363</v>
      </c>
      <c r="G2313" t="s">
        <v>1625</v>
      </c>
      <c r="H2313" t="s">
        <v>1325</v>
      </c>
      <c r="I2313" s="102">
        <v>5.5555555555555552E-2</v>
      </c>
      <c r="J2313" t="s">
        <v>1385</v>
      </c>
      <c r="K2313" s="102">
        <v>0.55555555555555558</v>
      </c>
      <c r="L2313">
        <v>8</v>
      </c>
      <c r="M2313" t="s">
        <v>1435</v>
      </c>
      <c r="N2313" t="s">
        <v>1297</v>
      </c>
      <c r="O2313" s="102">
        <v>0.75694444444444453</v>
      </c>
      <c r="P2313" t="s">
        <v>1714</v>
      </c>
      <c r="Q2313">
        <v>10</v>
      </c>
      <c r="R2313" t="s">
        <v>1387</v>
      </c>
      <c r="S2313">
        <v>4</v>
      </c>
      <c r="T2313">
        <v>81</v>
      </c>
      <c r="U2313">
        <v>94</v>
      </c>
      <c r="V2313" t="s">
        <v>51</v>
      </c>
      <c r="W2313">
        <v>68</v>
      </c>
      <c r="X2313" s="102">
        <v>0.41666666666666669</v>
      </c>
      <c r="AB2313" s="77">
        <f t="shared" si="36"/>
        <v>80</v>
      </c>
    </row>
    <row r="2314" spans="1:28" x14ac:dyDescent="0.3">
      <c r="A2314" s="34">
        <v>43952</v>
      </c>
      <c r="B2314">
        <v>1159</v>
      </c>
      <c r="C2314" t="s">
        <v>1282</v>
      </c>
      <c r="D2314" t="s">
        <v>1283</v>
      </c>
      <c r="E2314">
        <v>38</v>
      </c>
      <c r="F2314" t="s">
        <v>1536</v>
      </c>
      <c r="G2314" t="s">
        <v>1457</v>
      </c>
      <c r="H2314" t="s">
        <v>1346</v>
      </c>
      <c r="I2314" s="102">
        <v>6.25E-2</v>
      </c>
      <c r="J2314" t="s">
        <v>1736</v>
      </c>
      <c r="K2314" s="102">
        <v>0.65277777777777779</v>
      </c>
      <c r="L2314">
        <v>29</v>
      </c>
      <c r="M2314" t="s">
        <v>1335</v>
      </c>
      <c r="N2314" t="s">
        <v>1327</v>
      </c>
      <c r="O2314" s="102">
        <v>0.61805555555555558</v>
      </c>
      <c r="P2314" t="s">
        <v>1366</v>
      </c>
      <c r="Q2314">
        <v>24</v>
      </c>
      <c r="R2314" t="s">
        <v>1718</v>
      </c>
      <c r="S2314">
        <v>5</v>
      </c>
      <c r="T2314">
        <v>88</v>
      </c>
      <c r="U2314">
        <v>94</v>
      </c>
      <c r="V2314" t="s">
        <v>51</v>
      </c>
      <c r="W2314">
        <v>77</v>
      </c>
      <c r="X2314" s="102">
        <v>0.625</v>
      </c>
      <c r="AB2314" s="77">
        <f t="shared" si="36"/>
        <v>290</v>
      </c>
    </row>
    <row r="2315" spans="1:28" x14ac:dyDescent="0.3">
      <c r="A2315" s="34">
        <v>43953</v>
      </c>
      <c r="B2315">
        <v>1159</v>
      </c>
      <c r="C2315" t="s">
        <v>1282</v>
      </c>
      <c r="D2315" t="s">
        <v>1283</v>
      </c>
      <c r="E2315">
        <v>38</v>
      </c>
      <c r="F2315" t="s">
        <v>1599</v>
      </c>
      <c r="G2315" t="s">
        <v>1308</v>
      </c>
      <c r="H2315" t="s">
        <v>1544</v>
      </c>
      <c r="I2315" s="102">
        <v>0.23611111111111113</v>
      </c>
      <c r="J2315" t="s">
        <v>1694</v>
      </c>
      <c r="K2315" s="102">
        <v>0.54861111111111105</v>
      </c>
      <c r="L2315">
        <v>32</v>
      </c>
      <c r="M2315" t="s">
        <v>1431</v>
      </c>
      <c r="N2315" t="s">
        <v>1327</v>
      </c>
      <c r="O2315" s="102">
        <v>0.86805555555555547</v>
      </c>
      <c r="P2315" t="s">
        <v>1389</v>
      </c>
      <c r="Q2315">
        <v>21</v>
      </c>
      <c r="R2315" t="s">
        <v>1664</v>
      </c>
      <c r="S2315">
        <v>4</v>
      </c>
      <c r="T2315">
        <v>74</v>
      </c>
      <c r="U2315">
        <v>94</v>
      </c>
      <c r="V2315" t="s">
        <v>51</v>
      </c>
      <c r="W2315">
        <v>62</v>
      </c>
      <c r="X2315" s="102">
        <v>0.57638888888888895</v>
      </c>
      <c r="AB2315" s="77">
        <f t="shared" si="36"/>
        <v>320</v>
      </c>
    </row>
    <row r="2316" spans="1:28" x14ac:dyDescent="0.3">
      <c r="A2316" s="34">
        <v>43954</v>
      </c>
      <c r="B2316">
        <v>1159</v>
      </c>
      <c r="C2316" t="s">
        <v>1282</v>
      </c>
      <c r="D2316" t="s">
        <v>1283</v>
      </c>
      <c r="E2316">
        <v>38</v>
      </c>
      <c r="F2316" t="s">
        <v>1617</v>
      </c>
      <c r="G2316" t="s">
        <v>1308</v>
      </c>
      <c r="H2316" t="s">
        <v>1556</v>
      </c>
      <c r="I2316" s="102">
        <v>0.16666666666666666</v>
      </c>
      <c r="J2316" t="s">
        <v>1686</v>
      </c>
      <c r="K2316" s="102">
        <v>0.61805555555555558</v>
      </c>
      <c r="L2316">
        <v>7</v>
      </c>
      <c r="M2316" t="s">
        <v>1296</v>
      </c>
      <c r="N2316" t="s">
        <v>1348</v>
      </c>
      <c r="O2316" s="102">
        <v>0.45833333333333331</v>
      </c>
      <c r="P2316" t="s">
        <v>1675</v>
      </c>
      <c r="Q2316">
        <v>0</v>
      </c>
      <c r="R2316" t="s">
        <v>1508</v>
      </c>
      <c r="S2316">
        <v>24</v>
      </c>
      <c r="T2316">
        <v>89</v>
      </c>
      <c r="U2316">
        <v>94</v>
      </c>
      <c r="V2316" t="s">
        <v>51</v>
      </c>
      <c r="W2316">
        <v>81</v>
      </c>
      <c r="X2316" s="102">
        <v>0.31944444444444448</v>
      </c>
      <c r="AB2316" s="77">
        <f t="shared" si="36"/>
        <v>70</v>
      </c>
    </row>
    <row r="2317" spans="1:28" x14ac:dyDescent="0.3">
      <c r="A2317" s="34">
        <v>43955</v>
      </c>
      <c r="B2317">
        <v>1159</v>
      </c>
      <c r="C2317" t="s">
        <v>1282</v>
      </c>
      <c r="D2317" t="s">
        <v>1283</v>
      </c>
      <c r="E2317">
        <v>38</v>
      </c>
      <c r="F2317" t="s">
        <v>1744</v>
      </c>
      <c r="G2317" t="s">
        <v>1308</v>
      </c>
      <c r="H2317" t="s">
        <v>1544</v>
      </c>
      <c r="I2317" s="102">
        <v>8.3333333333333329E-2</v>
      </c>
      <c r="J2317" t="s">
        <v>1881</v>
      </c>
      <c r="K2317" s="102">
        <v>0.61111111111111105</v>
      </c>
      <c r="L2317">
        <v>30</v>
      </c>
      <c r="M2317" t="s">
        <v>1289</v>
      </c>
      <c r="N2317" t="s">
        <v>1665</v>
      </c>
      <c r="O2317" s="102">
        <v>0.74305555555555547</v>
      </c>
      <c r="P2317" t="s">
        <v>1508</v>
      </c>
      <c r="Q2317">
        <v>0</v>
      </c>
      <c r="R2317" t="s">
        <v>1882</v>
      </c>
      <c r="S2317">
        <v>15</v>
      </c>
      <c r="T2317">
        <v>59</v>
      </c>
      <c r="U2317">
        <v>95</v>
      </c>
      <c r="V2317" t="s">
        <v>51</v>
      </c>
      <c r="W2317">
        <v>25</v>
      </c>
      <c r="X2317" s="102">
        <v>0.63194444444444442</v>
      </c>
      <c r="AB2317" s="77">
        <f t="shared" si="36"/>
        <v>300</v>
      </c>
    </row>
    <row r="2318" spans="1:28" x14ac:dyDescent="0.3">
      <c r="A2318" s="34">
        <v>43956</v>
      </c>
      <c r="B2318">
        <v>1159</v>
      </c>
      <c r="C2318" t="s">
        <v>1282</v>
      </c>
      <c r="D2318" t="s">
        <v>1283</v>
      </c>
      <c r="E2318">
        <v>38</v>
      </c>
      <c r="F2318" t="s">
        <v>1295</v>
      </c>
      <c r="G2318" t="s">
        <v>1308</v>
      </c>
      <c r="H2318" t="s">
        <v>1307</v>
      </c>
      <c r="I2318" s="102">
        <v>0.99305555555555547</v>
      </c>
      <c r="J2318" t="s">
        <v>1750</v>
      </c>
      <c r="K2318" s="102">
        <v>0.31944444444444448</v>
      </c>
      <c r="L2318">
        <v>9</v>
      </c>
      <c r="M2318" t="s">
        <v>1326</v>
      </c>
      <c r="N2318" t="s">
        <v>1336</v>
      </c>
      <c r="O2318" t="s">
        <v>51</v>
      </c>
      <c r="P2318" t="s">
        <v>1567</v>
      </c>
      <c r="Q2318">
        <v>24</v>
      </c>
      <c r="R2318" t="s">
        <v>1796</v>
      </c>
      <c r="S2318" t="s">
        <v>51</v>
      </c>
      <c r="T2318">
        <v>80</v>
      </c>
      <c r="U2318">
        <v>93</v>
      </c>
      <c r="V2318" t="s">
        <v>51</v>
      </c>
      <c r="W2318">
        <v>66</v>
      </c>
      <c r="X2318" s="102">
        <v>0.3125</v>
      </c>
      <c r="AB2318" s="77">
        <f t="shared" si="36"/>
        <v>90</v>
      </c>
    </row>
    <row r="2319" spans="1:28" x14ac:dyDescent="0.3">
      <c r="A2319" s="34">
        <v>43957</v>
      </c>
      <c r="B2319">
        <v>1159</v>
      </c>
      <c r="C2319" t="s">
        <v>1282</v>
      </c>
      <c r="D2319" t="s">
        <v>1283</v>
      </c>
      <c r="E2319">
        <v>38</v>
      </c>
      <c r="F2319" t="s">
        <v>1651</v>
      </c>
      <c r="G2319" t="s">
        <v>1308</v>
      </c>
      <c r="H2319" t="s">
        <v>1383</v>
      </c>
      <c r="I2319" s="102">
        <v>0.20138888888888887</v>
      </c>
      <c r="J2319" t="s">
        <v>1722</v>
      </c>
      <c r="K2319" s="102">
        <v>0.43055555555555558</v>
      </c>
      <c r="L2319">
        <v>34</v>
      </c>
      <c r="M2319" t="s">
        <v>1335</v>
      </c>
      <c r="N2319" t="s">
        <v>1297</v>
      </c>
      <c r="O2319" s="102">
        <v>0.69444444444444453</v>
      </c>
      <c r="P2319" t="s">
        <v>1662</v>
      </c>
      <c r="Q2319">
        <v>21</v>
      </c>
      <c r="R2319" t="s">
        <v>1604</v>
      </c>
      <c r="S2319">
        <v>1</v>
      </c>
      <c r="T2319">
        <v>83</v>
      </c>
      <c r="U2319">
        <v>94</v>
      </c>
      <c r="V2319" t="s">
        <v>51</v>
      </c>
      <c r="W2319">
        <v>76</v>
      </c>
      <c r="X2319" s="102">
        <v>0.28472222222222221</v>
      </c>
      <c r="AB2319" s="77">
        <f t="shared" si="36"/>
        <v>340</v>
      </c>
    </row>
    <row r="2320" spans="1:28" x14ac:dyDescent="0.3">
      <c r="A2320" s="34">
        <v>43958</v>
      </c>
      <c r="B2320">
        <v>1159</v>
      </c>
      <c r="C2320" t="s">
        <v>1282</v>
      </c>
      <c r="D2320" t="s">
        <v>1283</v>
      </c>
      <c r="E2320">
        <v>38</v>
      </c>
      <c r="F2320" t="s">
        <v>1617</v>
      </c>
      <c r="G2320" t="s">
        <v>1456</v>
      </c>
      <c r="H2320" t="s">
        <v>1574</v>
      </c>
      <c r="I2320" s="102">
        <v>1.3888888888888888E-2</v>
      </c>
      <c r="J2320" t="s">
        <v>1571</v>
      </c>
      <c r="K2320" s="102">
        <v>0.47916666666666669</v>
      </c>
      <c r="L2320">
        <v>9</v>
      </c>
      <c r="M2320" t="s">
        <v>1703</v>
      </c>
      <c r="N2320" t="s">
        <v>1356</v>
      </c>
      <c r="O2320" s="102">
        <v>0.83333333333333337</v>
      </c>
      <c r="P2320" t="s">
        <v>1393</v>
      </c>
      <c r="Q2320">
        <v>0</v>
      </c>
      <c r="R2320" t="s">
        <v>1872</v>
      </c>
      <c r="S2320">
        <v>20</v>
      </c>
      <c r="T2320">
        <v>89</v>
      </c>
      <c r="U2320">
        <v>94</v>
      </c>
      <c r="V2320" t="s">
        <v>51</v>
      </c>
      <c r="W2320">
        <v>79</v>
      </c>
      <c r="X2320" s="102">
        <v>0.47916666666666669</v>
      </c>
      <c r="AB2320" s="77">
        <f t="shared" si="36"/>
        <v>90</v>
      </c>
    </row>
    <row r="2321" spans="1:28" x14ac:dyDescent="0.3">
      <c r="A2321" s="34">
        <v>43959</v>
      </c>
      <c r="B2321">
        <v>1159</v>
      </c>
      <c r="C2321" t="s">
        <v>1282</v>
      </c>
      <c r="D2321" t="s">
        <v>1283</v>
      </c>
      <c r="E2321">
        <v>38</v>
      </c>
      <c r="F2321" t="s">
        <v>1729</v>
      </c>
      <c r="G2321" t="s">
        <v>1458</v>
      </c>
      <c r="H2321" t="s">
        <v>1637</v>
      </c>
      <c r="I2321" s="102">
        <v>0.13194444444444445</v>
      </c>
      <c r="J2321" t="s">
        <v>1750</v>
      </c>
      <c r="K2321" s="102">
        <v>0.40277777777777773</v>
      </c>
      <c r="L2321">
        <v>27</v>
      </c>
      <c r="M2321" t="s">
        <v>1435</v>
      </c>
      <c r="N2321" t="s">
        <v>1284</v>
      </c>
      <c r="O2321" s="102">
        <v>0.41666666666666669</v>
      </c>
      <c r="P2321" t="s">
        <v>1759</v>
      </c>
      <c r="Q2321">
        <v>5</v>
      </c>
      <c r="R2321" t="s">
        <v>1768</v>
      </c>
      <c r="S2321">
        <v>16</v>
      </c>
      <c r="T2321">
        <v>89</v>
      </c>
      <c r="U2321">
        <v>95</v>
      </c>
      <c r="V2321" s="102">
        <v>0.92361111111111116</v>
      </c>
      <c r="W2321">
        <v>81</v>
      </c>
      <c r="X2321" s="102">
        <v>0.63194444444444442</v>
      </c>
      <c r="AB2321" s="77">
        <f t="shared" si="36"/>
        <v>270</v>
      </c>
    </row>
    <row r="2322" spans="1:28" x14ac:dyDescent="0.3">
      <c r="A2322" s="34">
        <v>43960</v>
      </c>
      <c r="B2322">
        <v>1159</v>
      </c>
      <c r="C2322" t="s">
        <v>1282</v>
      </c>
      <c r="D2322" t="s">
        <v>1283</v>
      </c>
      <c r="E2322">
        <v>38</v>
      </c>
      <c r="F2322" t="s">
        <v>1334</v>
      </c>
      <c r="G2322" t="s">
        <v>1320</v>
      </c>
      <c r="H2322" t="s">
        <v>1671</v>
      </c>
      <c r="I2322" s="102">
        <v>0.15972222222222224</v>
      </c>
      <c r="J2322" t="s">
        <v>1583</v>
      </c>
      <c r="K2322" s="102">
        <v>0.4236111111111111</v>
      </c>
      <c r="L2322">
        <v>27</v>
      </c>
      <c r="M2322" t="s">
        <v>1435</v>
      </c>
      <c r="N2322" t="s">
        <v>1286</v>
      </c>
      <c r="O2322" s="102">
        <v>0.27083333333333331</v>
      </c>
      <c r="P2322" t="s">
        <v>1640</v>
      </c>
      <c r="Q2322">
        <v>0</v>
      </c>
      <c r="R2322" t="s">
        <v>1883</v>
      </c>
      <c r="S2322">
        <v>17</v>
      </c>
      <c r="T2322">
        <v>94</v>
      </c>
      <c r="U2322">
        <v>95</v>
      </c>
      <c r="V2322" t="s">
        <v>51</v>
      </c>
      <c r="W2322">
        <v>93</v>
      </c>
      <c r="X2322" s="102">
        <v>0</v>
      </c>
      <c r="AB2322" s="77">
        <f t="shared" si="36"/>
        <v>270</v>
      </c>
    </row>
    <row r="2323" spans="1:28" x14ac:dyDescent="0.3">
      <c r="A2323" s="34">
        <v>43961</v>
      </c>
      <c r="B2323">
        <v>1159</v>
      </c>
      <c r="C2323" t="s">
        <v>1282</v>
      </c>
      <c r="D2323" t="s">
        <v>1283</v>
      </c>
      <c r="E2323">
        <v>38</v>
      </c>
      <c r="F2323" t="s">
        <v>1394</v>
      </c>
      <c r="G2323" t="s">
        <v>1561</v>
      </c>
      <c r="H2323" t="s">
        <v>1556</v>
      </c>
      <c r="I2323" s="102">
        <v>0.99930555555555556</v>
      </c>
      <c r="J2323" t="s">
        <v>1597</v>
      </c>
      <c r="K2323" s="102">
        <v>0.57638888888888895</v>
      </c>
      <c r="L2323">
        <v>29</v>
      </c>
      <c r="M2323" t="s">
        <v>1396</v>
      </c>
      <c r="N2323" t="s">
        <v>1294</v>
      </c>
      <c r="O2323" s="102">
        <v>0.67361111111111116</v>
      </c>
      <c r="P2323" t="s">
        <v>1828</v>
      </c>
      <c r="Q2323">
        <v>21</v>
      </c>
      <c r="R2323" t="s">
        <v>1884</v>
      </c>
      <c r="S2323">
        <v>5</v>
      </c>
      <c r="T2323">
        <v>91</v>
      </c>
      <c r="U2323">
        <v>94</v>
      </c>
      <c r="V2323" t="s">
        <v>51</v>
      </c>
      <c r="W2323">
        <v>85</v>
      </c>
      <c r="X2323" s="102">
        <v>0.5625</v>
      </c>
      <c r="AB2323" s="77">
        <f t="shared" si="36"/>
        <v>290</v>
      </c>
    </row>
    <row r="2324" spans="1:28" x14ac:dyDescent="0.3">
      <c r="A2324" s="34">
        <v>43962</v>
      </c>
      <c r="B2324">
        <v>1159</v>
      </c>
      <c r="C2324" t="s">
        <v>1282</v>
      </c>
      <c r="D2324" t="s">
        <v>1283</v>
      </c>
      <c r="E2324">
        <v>38</v>
      </c>
      <c r="F2324" t="s">
        <v>1658</v>
      </c>
      <c r="G2324" t="s">
        <v>1476</v>
      </c>
      <c r="H2324" t="s">
        <v>1422</v>
      </c>
      <c r="I2324" s="102">
        <v>0.22916666666666666</v>
      </c>
      <c r="J2324" t="s">
        <v>1656</v>
      </c>
      <c r="K2324" s="102">
        <v>0.4861111111111111</v>
      </c>
      <c r="L2324">
        <v>7</v>
      </c>
      <c r="M2324" t="s">
        <v>1326</v>
      </c>
      <c r="N2324" t="s">
        <v>1294</v>
      </c>
      <c r="O2324" s="102">
        <v>0.98611111111111116</v>
      </c>
      <c r="P2324" t="s">
        <v>1515</v>
      </c>
      <c r="Q2324" t="s">
        <v>51</v>
      </c>
      <c r="R2324" t="s">
        <v>1526</v>
      </c>
      <c r="S2324">
        <v>5</v>
      </c>
      <c r="T2324">
        <v>85</v>
      </c>
      <c r="U2324">
        <v>95</v>
      </c>
      <c r="V2324" s="102">
        <v>0.94444444444444453</v>
      </c>
      <c r="W2324">
        <v>75</v>
      </c>
      <c r="X2324" s="102">
        <v>0.4861111111111111</v>
      </c>
      <c r="AB2324" s="77">
        <f t="shared" si="36"/>
        <v>70</v>
      </c>
    </row>
    <row r="2325" spans="1:28" x14ac:dyDescent="0.3">
      <c r="A2325" s="34">
        <v>43963</v>
      </c>
      <c r="B2325">
        <v>1159</v>
      </c>
      <c r="C2325" t="s">
        <v>1282</v>
      </c>
      <c r="D2325" t="s">
        <v>1283</v>
      </c>
      <c r="E2325">
        <v>38</v>
      </c>
      <c r="F2325" t="s">
        <v>1577</v>
      </c>
      <c r="G2325" t="s">
        <v>1457</v>
      </c>
      <c r="H2325" t="s">
        <v>1422</v>
      </c>
      <c r="I2325" s="102">
        <v>0.25</v>
      </c>
      <c r="J2325" t="s">
        <v>1538</v>
      </c>
      <c r="K2325" s="102">
        <v>0.40277777777777773</v>
      </c>
      <c r="L2325">
        <v>7</v>
      </c>
      <c r="M2325" t="s">
        <v>1435</v>
      </c>
      <c r="N2325" t="s">
        <v>1319</v>
      </c>
      <c r="O2325" s="102">
        <v>9.0277777777777776E-2</v>
      </c>
      <c r="P2325" t="s">
        <v>1815</v>
      </c>
      <c r="Q2325">
        <v>0</v>
      </c>
      <c r="R2325" t="s">
        <v>1885</v>
      </c>
      <c r="S2325">
        <v>24</v>
      </c>
      <c r="T2325">
        <v>83</v>
      </c>
      <c r="U2325">
        <v>95</v>
      </c>
      <c r="V2325" s="102">
        <v>2.0833333333333332E-2</v>
      </c>
      <c r="W2325">
        <v>75</v>
      </c>
      <c r="X2325" s="102">
        <v>0.5625</v>
      </c>
      <c r="AB2325" s="77">
        <f t="shared" si="36"/>
        <v>70</v>
      </c>
    </row>
    <row r="2326" spans="1:28" x14ac:dyDescent="0.3">
      <c r="A2326" s="34">
        <v>43964</v>
      </c>
      <c r="B2326">
        <v>1159</v>
      </c>
      <c r="C2326" t="s">
        <v>1282</v>
      </c>
      <c r="D2326" t="s">
        <v>1283</v>
      </c>
      <c r="E2326">
        <v>38</v>
      </c>
      <c r="F2326" t="s">
        <v>1671</v>
      </c>
      <c r="G2326" t="s">
        <v>1457</v>
      </c>
      <c r="H2326" t="s">
        <v>1383</v>
      </c>
      <c r="I2326" s="102">
        <v>0.125</v>
      </c>
      <c r="J2326" t="s">
        <v>1295</v>
      </c>
      <c r="K2326" s="102">
        <v>0.61111111111111105</v>
      </c>
      <c r="L2326">
        <v>8</v>
      </c>
      <c r="M2326" t="s">
        <v>1358</v>
      </c>
      <c r="N2326" t="s">
        <v>1289</v>
      </c>
      <c r="O2326" s="102">
        <v>0.80555555555555547</v>
      </c>
      <c r="P2326" t="s">
        <v>1788</v>
      </c>
      <c r="Q2326">
        <v>22</v>
      </c>
      <c r="R2326" t="s">
        <v>1886</v>
      </c>
      <c r="S2326">
        <v>4</v>
      </c>
      <c r="T2326">
        <v>86</v>
      </c>
      <c r="U2326">
        <v>94</v>
      </c>
      <c r="V2326" t="s">
        <v>51</v>
      </c>
      <c r="W2326">
        <v>79</v>
      </c>
      <c r="X2326" s="102">
        <v>0.61111111111111105</v>
      </c>
      <c r="AB2326" s="77">
        <f t="shared" si="36"/>
        <v>80</v>
      </c>
    </row>
    <row r="2327" spans="1:28" x14ac:dyDescent="0.3">
      <c r="A2327" s="34">
        <v>43965</v>
      </c>
      <c r="B2327">
        <v>1159</v>
      </c>
      <c r="C2327" t="s">
        <v>1282</v>
      </c>
      <c r="D2327" t="s">
        <v>1283</v>
      </c>
      <c r="E2327">
        <v>38</v>
      </c>
      <c r="F2327" t="s">
        <v>1363</v>
      </c>
      <c r="G2327" t="s">
        <v>1404</v>
      </c>
      <c r="H2327" t="s">
        <v>1577</v>
      </c>
      <c r="I2327" s="102">
        <v>0.96527777777777779</v>
      </c>
      <c r="J2327" t="s">
        <v>1328</v>
      </c>
      <c r="K2327" s="102">
        <v>0.59722222222222221</v>
      </c>
      <c r="L2327">
        <v>7</v>
      </c>
      <c r="M2327" t="s">
        <v>1310</v>
      </c>
      <c r="N2327" t="s">
        <v>1434</v>
      </c>
      <c r="O2327" s="102">
        <v>5.5555555555555552E-2</v>
      </c>
      <c r="P2327" t="s">
        <v>1711</v>
      </c>
      <c r="Q2327">
        <v>24</v>
      </c>
      <c r="R2327" t="s">
        <v>1887</v>
      </c>
      <c r="S2327">
        <v>4</v>
      </c>
      <c r="T2327">
        <v>87</v>
      </c>
      <c r="U2327">
        <v>93</v>
      </c>
      <c r="V2327" t="s">
        <v>51</v>
      </c>
      <c r="W2327">
        <v>81</v>
      </c>
      <c r="X2327" s="102">
        <v>0.59027777777777779</v>
      </c>
      <c r="AB2327" s="77">
        <f t="shared" si="36"/>
        <v>70</v>
      </c>
    </row>
    <row r="2328" spans="1:28" x14ac:dyDescent="0.3">
      <c r="A2328" s="34">
        <v>43966</v>
      </c>
      <c r="B2328">
        <v>1159</v>
      </c>
      <c r="C2328" t="s">
        <v>1282</v>
      </c>
      <c r="D2328" t="s">
        <v>1283</v>
      </c>
      <c r="E2328">
        <v>38</v>
      </c>
      <c r="F2328" t="s">
        <v>1556</v>
      </c>
      <c r="G2328" t="s">
        <v>1469</v>
      </c>
      <c r="H2328" t="s">
        <v>1333</v>
      </c>
      <c r="I2328" s="102">
        <v>0.99930555555555556</v>
      </c>
      <c r="J2328" t="s">
        <v>1295</v>
      </c>
      <c r="K2328" s="102">
        <v>0.5625</v>
      </c>
      <c r="L2328">
        <v>2</v>
      </c>
      <c r="M2328" t="s">
        <v>1329</v>
      </c>
      <c r="N2328" t="s">
        <v>1356</v>
      </c>
      <c r="O2328" s="102">
        <v>0.1875</v>
      </c>
      <c r="P2328" t="s">
        <v>1311</v>
      </c>
      <c r="Q2328">
        <v>23</v>
      </c>
      <c r="R2328" t="s">
        <v>1711</v>
      </c>
      <c r="S2328" t="s">
        <v>51</v>
      </c>
      <c r="T2328">
        <v>77</v>
      </c>
      <c r="U2328">
        <v>94</v>
      </c>
      <c r="V2328" t="s">
        <v>51</v>
      </c>
      <c r="W2328">
        <v>72</v>
      </c>
      <c r="X2328" s="102">
        <v>0.83333333333333337</v>
      </c>
      <c r="AB2328" s="77">
        <f t="shared" si="36"/>
        <v>20</v>
      </c>
    </row>
    <row r="2329" spans="1:28" x14ac:dyDescent="0.3">
      <c r="A2329" s="34">
        <v>43967</v>
      </c>
      <c r="B2329">
        <v>1159</v>
      </c>
      <c r="C2329" t="s">
        <v>1282</v>
      </c>
      <c r="D2329" t="s">
        <v>1283</v>
      </c>
      <c r="E2329">
        <v>38</v>
      </c>
      <c r="F2329" t="s">
        <v>1556</v>
      </c>
      <c r="G2329" t="s">
        <v>1308</v>
      </c>
      <c r="H2329" t="s">
        <v>1510</v>
      </c>
      <c r="I2329" s="102">
        <v>0.1111111111111111</v>
      </c>
      <c r="J2329" t="s">
        <v>1583</v>
      </c>
      <c r="K2329" s="102">
        <v>0.45833333333333331</v>
      </c>
      <c r="L2329">
        <v>34</v>
      </c>
      <c r="M2329" t="s">
        <v>1288</v>
      </c>
      <c r="N2329" t="s">
        <v>1327</v>
      </c>
      <c r="O2329" s="102">
        <v>0.54861111111111105</v>
      </c>
      <c r="P2329" t="s">
        <v>1688</v>
      </c>
      <c r="Q2329">
        <v>24</v>
      </c>
      <c r="R2329" t="s">
        <v>1764</v>
      </c>
      <c r="S2329">
        <v>3</v>
      </c>
      <c r="T2329">
        <v>79</v>
      </c>
      <c r="U2329">
        <v>94</v>
      </c>
      <c r="V2329" t="s">
        <v>51</v>
      </c>
      <c r="W2329">
        <v>66</v>
      </c>
      <c r="X2329" s="102">
        <v>0.33333333333333331</v>
      </c>
      <c r="AB2329" s="77">
        <f t="shared" si="36"/>
        <v>340</v>
      </c>
    </row>
    <row r="2330" spans="1:28" x14ac:dyDescent="0.3">
      <c r="A2330" s="34">
        <v>43968</v>
      </c>
      <c r="B2330">
        <v>1159</v>
      </c>
      <c r="C2330" t="s">
        <v>1282</v>
      </c>
      <c r="D2330" t="s">
        <v>1283</v>
      </c>
      <c r="E2330">
        <v>38</v>
      </c>
      <c r="F2330" t="s">
        <v>1419</v>
      </c>
      <c r="G2330" t="s">
        <v>1308</v>
      </c>
      <c r="H2330" t="s">
        <v>1364</v>
      </c>
      <c r="I2330" s="102">
        <v>0.20833333333333334</v>
      </c>
      <c r="J2330" t="s">
        <v>1571</v>
      </c>
      <c r="K2330" s="102">
        <v>0.4513888888888889</v>
      </c>
      <c r="L2330">
        <v>8</v>
      </c>
      <c r="M2330" t="s">
        <v>1310</v>
      </c>
      <c r="N2330" t="s">
        <v>1348</v>
      </c>
      <c r="O2330" s="102">
        <v>0.65972222222222221</v>
      </c>
      <c r="P2330" t="s">
        <v>1498</v>
      </c>
      <c r="Q2330">
        <v>8</v>
      </c>
      <c r="R2330" t="s">
        <v>1581</v>
      </c>
      <c r="S2330">
        <v>18</v>
      </c>
      <c r="T2330">
        <v>74</v>
      </c>
      <c r="U2330">
        <v>94</v>
      </c>
      <c r="V2330" t="s">
        <v>51</v>
      </c>
      <c r="W2330">
        <v>61</v>
      </c>
      <c r="X2330" s="102">
        <v>0.61805555555555558</v>
      </c>
      <c r="AB2330" s="77">
        <f t="shared" si="36"/>
        <v>80</v>
      </c>
    </row>
    <row r="2331" spans="1:28" x14ac:dyDescent="0.3">
      <c r="A2331" s="34">
        <v>43969</v>
      </c>
      <c r="B2331">
        <v>1159</v>
      </c>
      <c r="C2331" t="s">
        <v>1282</v>
      </c>
      <c r="D2331" t="s">
        <v>1283</v>
      </c>
      <c r="E2331">
        <v>38</v>
      </c>
      <c r="F2331" t="s">
        <v>1671</v>
      </c>
      <c r="G2331" t="s">
        <v>1308</v>
      </c>
      <c r="H2331" t="s">
        <v>1414</v>
      </c>
      <c r="I2331" s="102">
        <v>0.22222222222222221</v>
      </c>
      <c r="J2331" t="s">
        <v>1750</v>
      </c>
      <c r="K2331" s="102">
        <v>0.65972222222222221</v>
      </c>
      <c r="L2331">
        <v>22</v>
      </c>
      <c r="M2331" t="s">
        <v>1358</v>
      </c>
      <c r="N2331" t="s">
        <v>1310</v>
      </c>
      <c r="O2331" s="102">
        <v>0.15972222222222224</v>
      </c>
      <c r="P2331" t="s">
        <v>1559</v>
      </c>
      <c r="Q2331">
        <v>10</v>
      </c>
      <c r="R2331" t="s">
        <v>1831</v>
      </c>
      <c r="S2331">
        <v>17</v>
      </c>
      <c r="T2331">
        <v>81</v>
      </c>
      <c r="U2331">
        <v>94</v>
      </c>
      <c r="V2331" t="s">
        <v>51</v>
      </c>
      <c r="W2331">
        <v>65</v>
      </c>
      <c r="X2331" s="102">
        <v>0.34027777777777773</v>
      </c>
      <c r="AB2331" s="77">
        <f t="shared" si="36"/>
        <v>220</v>
      </c>
    </row>
    <row r="2332" spans="1:28" x14ac:dyDescent="0.3">
      <c r="A2332" s="34">
        <v>43970</v>
      </c>
      <c r="B2332">
        <v>1159</v>
      </c>
      <c r="C2332" t="s">
        <v>1282</v>
      </c>
      <c r="D2332" t="s">
        <v>1283</v>
      </c>
      <c r="E2332">
        <v>38</v>
      </c>
      <c r="F2332" t="s">
        <v>1637</v>
      </c>
      <c r="G2332" t="s">
        <v>1308</v>
      </c>
      <c r="H2332" t="s">
        <v>1319</v>
      </c>
      <c r="I2332" s="102">
        <v>0.20833333333333334</v>
      </c>
      <c r="J2332" t="s">
        <v>1715</v>
      </c>
      <c r="K2332" s="102">
        <v>0.54166666666666663</v>
      </c>
      <c r="L2332">
        <v>7</v>
      </c>
      <c r="M2332" t="s">
        <v>1301</v>
      </c>
      <c r="N2332" t="s">
        <v>1501</v>
      </c>
      <c r="O2332" s="102">
        <v>0.67361111111111116</v>
      </c>
      <c r="P2332" t="s">
        <v>1378</v>
      </c>
      <c r="Q2332">
        <v>0</v>
      </c>
      <c r="R2332" t="s">
        <v>1353</v>
      </c>
      <c r="S2332">
        <v>24</v>
      </c>
      <c r="T2332">
        <v>86</v>
      </c>
      <c r="U2332">
        <v>95</v>
      </c>
      <c r="V2332" s="102">
        <v>2.7777777777777776E-2</v>
      </c>
      <c r="W2332">
        <v>71</v>
      </c>
      <c r="X2332" s="102">
        <v>0.31944444444444448</v>
      </c>
      <c r="AB2332" s="77">
        <f t="shared" si="36"/>
        <v>70</v>
      </c>
    </row>
    <row r="2333" spans="1:28" x14ac:dyDescent="0.3">
      <c r="A2333" s="34">
        <v>43971</v>
      </c>
      <c r="B2333">
        <v>1159</v>
      </c>
      <c r="C2333" t="s">
        <v>1282</v>
      </c>
      <c r="D2333" t="s">
        <v>1283</v>
      </c>
      <c r="E2333">
        <v>38</v>
      </c>
      <c r="F2333" t="s">
        <v>1328</v>
      </c>
      <c r="G2333" t="s">
        <v>1308</v>
      </c>
      <c r="H2333" t="s">
        <v>1302</v>
      </c>
      <c r="I2333" s="102">
        <v>0.20138888888888887</v>
      </c>
      <c r="J2333" t="s">
        <v>1723</v>
      </c>
      <c r="K2333" s="102">
        <v>0.3611111111111111</v>
      </c>
      <c r="L2333">
        <v>28</v>
      </c>
      <c r="M2333" t="s">
        <v>1310</v>
      </c>
      <c r="N2333" t="s">
        <v>1341</v>
      </c>
      <c r="O2333" s="102">
        <v>0.77083333333333337</v>
      </c>
      <c r="P2333" t="s">
        <v>1667</v>
      </c>
      <c r="Q2333">
        <v>24</v>
      </c>
      <c r="R2333" t="s">
        <v>1684</v>
      </c>
      <c r="S2333">
        <v>5</v>
      </c>
      <c r="T2333">
        <v>80</v>
      </c>
      <c r="U2333">
        <v>95</v>
      </c>
      <c r="V2333" s="102">
        <v>3.4722222222222224E-2</v>
      </c>
      <c r="W2333">
        <v>61</v>
      </c>
      <c r="X2333" s="102">
        <v>0.34027777777777773</v>
      </c>
      <c r="AB2333" s="77">
        <f t="shared" si="36"/>
        <v>280</v>
      </c>
    </row>
    <row r="2334" spans="1:28" x14ac:dyDescent="0.3">
      <c r="A2334" s="34">
        <v>43972</v>
      </c>
      <c r="B2334">
        <v>1159</v>
      </c>
      <c r="C2334" t="s">
        <v>1282</v>
      </c>
      <c r="D2334" t="s">
        <v>1283</v>
      </c>
      <c r="E2334">
        <v>38</v>
      </c>
      <c r="F2334" t="s">
        <v>1729</v>
      </c>
      <c r="G2334" t="s">
        <v>1308</v>
      </c>
      <c r="H2334" t="s">
        <v>1346</v>
      </c>
      <c r="I2334" s="102">
        <v>0.22222222222222221</v>
      </c>
      <c r="J2334" t="s">
        <v>1749</v>
      </c>
      <c r="K2334" s="102">
        <v>0.65277777777777779</v>
      </c>
      <c r="L2334">
        <v>8</v>
      </c>
      <c r="M2334" t="s">
        <v>1288</v>
      </c>
      <c r="N2334" t="s">
        <v>1322</v>
      </c>
      <c r="O2334" s="102">
        <v>0.52083333333333337</v>
      </c>
      <c r="P2334" t="s">
        <v>1360</v>
      </c>
      <c r="Q2334">
        <v>0</v>
      </c>
      <c r="R2334" t="s">
        <v>1762</v>
      </c>
      <c r="S2334">
        <v>17</v>
      </c>
      <c r="T2334">
        <v>87</v>
      </c>
      <c r="U2334">
        <v>94</v>
      </c>
      <c r="V2334" t="s">
        <v>51</v>
      </c>
      <c r="W2334">
        <v>78</v>
      </c>
      <c r="X2334" t="s">
        <v>51</v>
      </c>
      <c r="AB2334" s="77">
        <f t="shared" si="36"/>
        <v>80</v>
      </c>
    </row>
    <row r="2335" spans="1:28" x14ac:dyDescent="0.3">
      <c r="A2335" s="34">
        <v>43973</v>
      </c>
      <c r="B2335">
        <v>1159</v>
      </c>
      <c r="C2335" t="s">
        <v>1282</v>
      </c>
      <c r="D2335" t="s">
        <v>1283</v>
      </c>
      <c r="E2335">
        <v>38</v>
      </c>
      <c r="F2335" t="s">
        <v>1622</v>
      </c>
      <c r="G2335" t="s">
        <v>1851</v>
      </c>
      <c r="H2335" t="s">
        <v>1671</v>
      </c>
      <c r="I2335" s="102">
        <v>0.22222222222222221</v>
      </c>
      <c r="J2335" t="s">
        <v>1777</v>
      </c>
      <c r="K2335" s="102">
        <v>0.4236111111111111</v>
      </c>
      <c r="L2335">
        <v>28</v>
      </c>
      <c r="M2335" t="s">
        <v>1435</v>
      </c>
      <c r="N2335" t="s">
        <v>1436</v>
      </c>
      <c r="O2335" s="102">
        <v>0.98611111111111116</v>
      </c>
      <c r="P2335" t="s">
        <v>1540</v>
      </c>
      <c r="Q2335">
        <v>24</v>
      </c>
      <c r="R2335" t="s">
        <v>1774</v>
      </c>
      <c r="S2335">
        <v>0</v>
      </c>
      <c r="T2335">
        <v>82</v>
      </c>
      <c r="U2335">
        <v>95</v>
      </c>
      <c r="V2335" s="102">
        <v>0.99305555555555547</v>
      </c>
      <c r="W2335">
        <v>73</v>
      </c>
      <c r="X2335" s="102">
        <v>0.40972222222222227</v>
      </c>
      <c r="AB2335" s="77">
        <f t="shared" si="36"/>
        <v>280</v>
      </c>
    </row>
    <row r="2336" spans="1:28" x14ac:dyDescent="0.3">
      <c r="A2336" s="34">
        <v>43974</v>
      </c>
      <c r="B2336">
        <v>1159</v>
      </c>
      <c r="C2336" t="s">
        <v>1282</v>
      </c>
      <c r="D2336" t="s">
        <v>1283</v>
      </c>
      <c r="E2336">
        <v>38</v>
      </c>
      <c r="F2336" t="s">
        <v>1403</v>
      </c>
      <c r="G2336" t="s">
        <v>1358</v>
      </c>
      <c r="H2336" t="s">
        <v>1371</v>
      </c>
      <c r="I2336" s="102">
        <v>0.99305555555555547</v>
      </c>
      <c r="J2336" t="s">
        <v>1722</v>
      </c>
      <c r="K2336" s="102">
        <v>0.63888888888888895</v>
      </c>
      <c r="L2336">
        <v>32</v>
      </c>
      <c r="M2336" t="s">
        <v>1288</v>
      </c>
      <c r="N2336" t="s">
        <v>1501</v>
      </c>
      <c r="O2336" s="102">
        <v>8.3333333333333329E-2</v>
      </c>
      <c r="P2336" t="s">
        <v>1608</v>
      </c>
      <c r="Q2336">
        <v>21</v>
      </c>
      <c r="R2336" t="s">
        <v>1595</v>
      </c>
      <c r="S2336">
        <v>0</v>
      </c>
      <c r="T2336">
        <v>83</v>
      </c>
      <c r="U2336">
        <v>95</v>
      </c>
      <c r="V2336" t="s">
        <v>51</v>
      </c>
      <c r="W2336">
        <v>71</v>
      </c>
      <c r="X2336" t="s">
        <v>51</v>
      </c>
      <c r="AB2336" s="77">
        <f t="shared" si="36"/>
        <v>320</v>
      </c>
    </row>
    <row r="2337" spans="1:28" x14ac:dyDescent="0.3">
      <c r="A2337" s="34">
        <v>43975</v>
      </c>
      <c r="B2337">
        <v>1159</v>
      </c>
      <c r="C2337" t="s">
        <v>1282</v>
      </c>
      <c r="D2337" t="s">
        <v>1283</v>
      </c>
      <c r="E2337">
        <v>38</v>
      </c>
      <c r="F2337" t="s">
        <v>1637</v>
      </c>
      <c r="G2337" t="s">
        <v>1308</v>
      </c>
      <c r="H2337" t="s">
        <v>1354</v>
      </c>
      <c r="I2337" s="102">
        <v>0.16666666666666666</v>
      </c>
      <c r="J2337" t="s">
        <v>1563</v>
      </c>
      <c r="K2337" s="102">
        <v>0.40277777777777773</v>
      </c>
      <c r="L2337">
        <v>7</v>
      </c>
      <c r="M2337" t="s">
        <v>1384</v>
      </c>
      <c r="N2337" t="s">
        <v>1658</v>
      </c>
      <c r="O2337" s="102">
        <v>0.54166666666666663</v>
      </c>
      <c r="P2337" t="s">
        <v>1888</v>
      </c>
      <c r="Q2337">
        <v>0</v>
      </c>
      <c r="R2337" t="s">
        <v>1576</v>
      </c>
      <c r="S2337">
        <v>24</v>
      </c>
      <c r="T2337">
        <v>77</v>
      </c>
      <c r="U2337">
        <v>93</v>
      </c>
      <c r="V2337" s="102">
        <v>0.99305555555555547</v>
      </c>
      <c r="W2337">
        <v>69</v>
      </c>
      <c r="X2337" s="102">
        <v>0.3125</v>
      </c>
      <c r="AB2337" s="77">
        <f t="shared" si="36"/>
        <v>70</v>
      </c>
    </row>
    <row r="2338" spans="1:28" x14ac:dyDescent="0.3">
      <c r="A2338" s="34">
        <v>43976</v>
      </c>
      <c r="B2338">
        <v>1159</v>
      </c>
      <c r="C2338" t="s">
        <v>1282</v>
      </c>
      <c r="D2338" t="s">
        <v>1283</v>
      </c>
      <c r="E2338">
        <v>38</v>
      </c>
      <c r="F2338" t="s">
        <v>1334</v>
      </c>
      <c r="G2338" t="s">
        <v>1308</v>
      </c>
      <c r="H2338" t="s">
        <v>1302</v>
      </c>
      <c r="I2338" s="102">
        <v>0.20833333333333334</v>
      </c>
      <c r="J2338" t="s">
        <v>1749</v>
      </c>
      <c r="K2338" s="102">
        <v>0.56944444444444442</v>
      </c>
      <c r="L2338">
        <v>35</v>
      </c>
      <c r="M2338" t="s">
        <v>1358</v>
      </c>
      <c r="N2338" t="s">
        <v>1404</v>
      </c>
      <c r="O2338" s="102">
        <v>0.44444444444444442</v>
      </c>
      <c r="P2338" t="s">
        <v>1537</v>
      </c>
      <c r="Q2338">
        <v>22</v>
      </c>
      <c r="R2338" t="s">
        <v>1338</v>
      </c>
      <c r="S2338">
        <v>3</v>
      </c>
      <c r="T2338">
        <v>86</v>
      </c>
      <c r="U2338">
        <v>94</v>
      </c>
      <c r="V2338" t="s">
        <v>51</v>
      </c>
      <c r="W2338">
        <v>72</v>
      </c>
      <c r="X2338" s="102">
        <v>0.34027777777777773</v>
      </c>
      <c r="AB2338" s="77">
        <f t="shared" si="36"/>
        <v>350</v>
      </c>
    </row>
    <row r="2339" spans="1:28" x14ac:dyDescent="0.3">
      <c r="A2339" s="34">
        <v>43977</v>
      </c>
      <c r="B2339">
        <v>1159</v>
      </c>
      <c r="C2339" t="s">
        <v>1282</v>
      </c>
      <c r="D2339" t="s">
        <v>1283</v>
      </c>
      <c r="E2339">
        <v>38</v>
      </c>
      <c r="F2339" t="s">
        <v>1403</v>
      </c>
      <c r="G2339" t="s">
        <v>1308</v>
      </c>
      <c r="H2339" t="s">
        <v>1486</v>
      </c>
      <c r="I2339" s="102">
        <v>0.21527777777777779</v>
      </c>
      <c r="J2339" t="s">
        <v>1758</v>
      </c>
      <c r="K2339" s="102">
        <v>0.65277777777777779</v>
      </c>
      <c r="L2339">
        <v>33</v>
      </c>
      <c r="M2339" t="s">
        <v>1358</v>
      </c>
      <c r="N2339" t="s">
        <v>1391</v>
      </c>
      <c r="O2339" s="102">
        <v>0.43055555555555558</v>
      </c>
      <c r="P2339" t="s">
        <v>1580</v>
      </c>
      <c r="Q2339">
        <v>0</v>
      </c>
      <c r="R2339" t="s">
        <v>1873</v>
      </c>
      <c r="S2339">
        <v>24</v>
      </c>
      <c r="T2339">
        <v>84</v>
      </c>
      <c r="U2339">
        <v>94</v>
      </c>
      <c r="V2339" t="s">
        <v>51</v>
      </c>
      <c r="W2339">
        <v>76</v>
      </c>
      <c r="X2339" s="102">
        <v>0.3125</v>
      </c>
      <c r="AB2339" s="77">
        <f t="shared" si="36"/>
        <v>330</v>
      </c>
    </row>
    <row r="2340" spans="1:28" x14ac:dyDescent="0.3">
      <c r="A2340" s="34">
        <v>43978</v>
      </c>
      <c r="B2340">
        <v>1159</v>
      </c>
      <c r="C2340" t="s">
        <v>1282</v>
      </c>
      <c r="D2340" t="s">
        <v>1283</v>
      </c>
      <c r="E2340">
        <v>38</v>
      </c>
      <c r="F2340" t="s">
        <v>1729</v>
      </c>
      <c r="G2340" t="s">
        <v>1308</v>
      </c>
      <c r="H2340" t="s">
        <v>1521</v>
      </c>
      <c r="I2340" s="102">
        <v>0.20833333333333334</v>
      </c>
      <c r="J2340" t="s">
        <v>1781</v>
      </c>
      <c r="K2340" s="102">
        <v>0.55555555555555558</v>
      </c>
      <c r="L2340">
        <v>9</v>
      </c>
      <c r="M2340" t="s">
        <v>1326</v>
      </c>
      <c r="N2340" t="s">
        <v>1322</v>
      </c>
      <c r="O2340" s="102">
        <v>0.65277777777777779</v>
      </c>
      <c r="P2340" t="s">
        <v>1873</v>
      </c>
      <c r="Q2340">
        <v>0</v>
      </c>
      <c r="R2340" t="s">
        <v>1311</v>
      </c>
      <c r="S2340">
        <v>24</v>
      </c>
      <c r="T2340">
        <v>86</v>
      </c>
      <c r="U2340">
        <v>95</v>
      </c>
      <c r="V2340" t="s">
        <v>51</v>
      </c>
      <c r="W2340">
        <v>72</v>
      </c>
      <c r="X2340" s="102">
        <v>0.34027777777777773</v>
      </c>
      <c r="AB2340" s="77">
        <f t="shared" si="36"/>
        <v>90</v>
      </c>
    </row>
    <row r="2341" spans="1:28" x14ac:dyDescent="0.3">
      <c r="A2341" s="34">
        <v>43979</v>
      </c>
      <c r="B2341">
        <v>1159</v>
      </c>
      <c r="C2341" t="s">
        <v>1282</v>
      </c>
      <c r="D2341" t="s">
        <v>1283</v>
      </c>
      <c r="E2341">
        <v>38</v>
      </c>
      <c r="F2341" t="s">
        <v>1736</v>
      </c>
      <c r="G2341" t="s">
        <v>1308</v>
      </c>
      <c r="H2341" t="s">
        <v>1637</v>
      </c>
      <c r="I2341" s="102">
        <v>0.20833333333333334</v>
      </c>
      <c r="J2341" t="s">
        <v>1524</v>
      </c>
      <c r="K2341" s="102">
        <v>0.61111111111111105</v>
      </c>
      <c r="L2341">
        <v>9</v>
      </c>
      <c r="M2341" t="s">
        <v>1335</v>
      </c>
      <c r="N2341" t="s">
        <v>1322</v>
      </c>
      <c r="O2341" s="102">
        <v>0.72222222222222221</v>
      </c>
      <c r="P2341" t="s">
        <v>1311</v>
      </c>
      <c r="Q2341">
        <v>0</v>
      </c>
      <c r="R2341" t="s">
        <v>1684</v>
      </c>
      <c r="S2341">
        <v>24</v>
      </c>
      <c r="T2341">
        <v>81</v>
      </c>
      <c r="U2341">
        <v>94</v>
      </c>
      <c r="V2341" t="s">
        <v>51</v>
      </c>
      <c r="W2341">
        <v>63</v>
      </c>
      <c r="X2341" s="102">
        <v>0.64583333333333337</v>
      </c>
      <c r="AB2341" s="77">
        <f t="shared" si="36"/>
        <v>90</v>
      </c>
    </row>
    <row r="2342" spans="1:28" x14ac:dyDescent="0.3">
      <c r="A2342" s="34">
        <v>43980</v>
      </c>
      <c r="B2342">
        <v>1159</v>
      </c>
      <c r="C2342" t="s">
        <v>1282</v>
      </c>
      <c r="D2342" t="s">
        <v>1283</v>
      </c>
      <c r="E2342">
        <v>38</v>
      </c>
      <c r="F2342" t="s">
        <v>1395</v>
      </c>
      <c r="G2342" t="s">
        <v>1308</v>
      </c>
      <c r="H2342" t="s">
        <v>1386</v>
      </c>
      <c r="I2342" s="102">
        <v>0.19444444444444445</v>
      </c>
      <c r="J2342" t="s">
        <v>1694</v>
      </c>
      <c r="K2342" s="102">
        <v>0.59027777777777779</v>
      </c>
      <c r="L2342">
        <v>32</v>
      </c>
      <c r="M2342" t="s">
        <v>1703</v>
      </c>
      <c r="N2342" t="s">
        <v>1404</v>
      </c>
      <c r="O2342" s="102">
        <v>0.39583333333333331</v>
      </c>
      <c r="P2342" t="s">
        <v>1684</v>
      </c>
      <c r="Q2342">
        <v>0</v>
      </c>
      <c r="R2342" t="s">
        <v>1685</v>
      </c>
      <c r="S2342">
        <v>19</v>
      </c>
      <c r="T2342">
        <v>88</v>
      </c>
      <c r="U2342">
        <v>94</v>
      </c>
      <c r="V2342" t="s">
        <v>51</v>
      </c>
      <c r="W2342">
        <v>83</v>
      </c>
      <c r="X2342" s="102">
        <v>0.30555555555555552</v>
      </c>
      <c r="AB2342" s="77">
        <f t="shared" si="36"/>
        <v>320</v>
      </c>
    </row>
    <row r="2343" spans="1:28" x14ac:dyDescent="0.3">
      <c r="A2343" s="34">
        <v>43981</v>
      </c>
      <c r="B2343">
        <v>1159</v>
      </c>
      <c r="C2343" t="s">
        <v>1282</v>
      </c>
      <c r="D2343" t="s">
        <v>1283</v>
      </c>
      <c r="E2343">
        <v>38</v>
      </c>
      <c r="F2343" t="s">
        <v>1656</v>
      </c>
      <c r="G2343" t="s">
        <v>1308</v>
      </c>
      <c r="H2343" t="s">
        <v>1357</v>
      </c>
      <c r="I2343" s="102">
        <v>0.20833333333333334</v>
      </c>
      <c r="J2343" t="s">
        <v>1889</v>
      </c>
      <c r="K2343" s="102">
        <v>0.71527777777777779</v>
      </c>
      <c r="L2343">
        <v>31</v>
      </c>
      <c r="M2343" t="s">
        <v>1358</v>
      </c>
      <c r="N2343" t="s">
        <v>1561</v>
      </c>
      <c r="O2343" s="102">
        <v>0.40277777777777773</v>
      </c>
      <c r="P2343" t="s">
        <v>1759</v>
      </c>
      <c r="Q2343">
        <v>0</v>
      </c>
      <c r="R2343" t="s">
        <v>1717</v>
      </c>
      <c r="S2343">
        <v>24</v>
      </c>
      <c r="T2343">
        <v>80</v>
      </c>
      <c r="U2343">
        <v>94</v>
      </c>
      <c r="V2343" t="s">
        <v>51</v>
      </c>
      <c r="W2343">
        <v>76</v>
      </c>
      <c r="X2343" t="s">
        <v>51</v>
      </c>
      <c r="AB2343" s="77">
        <f t="shared" si="36"/>
        <v>310</v>
      </c>
    </row>
    <row r="2344" spans="1:28" x14ac:dyDescent="0.3">
      <c r="A2344" s="34">
        <v>43982</v>
      </c>
      <c r="B2344">
        <v>1159</v>
      </c>
      <c r="C2344" t="s">
        <v>1282</v>
      </c>
      <c r="D2344" t="s">
        <v>1283</v>
      </c>
      <c r="E2344">
        <v>38</v>
      </c>
      <c r="F2344" t="s">
        <v>1588</v>
      </c>
      <c r="G2344" t="s">
        <v>1308</v>
      </c>
      <c r="H2344" t="s">
        <v>1536</v>
      </c>
      <c r="I2344" s="102">
        <v>0.15972222222222224</v>
      </c>
      <c r="J2344" t="s">
        <v>1744</v>
      </c>
      <c r="K2344" s="102">
        <v>0.65277777777777779</v>
      </c>
      <c r="L2344">
        <v>28</v>
      </c>
      <c r="M2344" t="s">
        <v>1288</v>
      </c>
      <c r="N2344" t="s">
        <v>1322</v>
      </c>
      <c r="O2344" s="102">
        <v>0.28472222222222221</v>
      </c>
      <c r="P2344" t="s">
        <v>1618</v>
      </c>
      <c r="Q2344">
        <v>21</v>
      </c>
      <c r="R2344" t="s">
        <v>1890</v>
      </c>
      <c r="S2344">
        <v>5</v>
      </c>
      <c r="T2344">
        <v>80</v>
      </c>
      <c r="U2344">
        <v>94</v>
      </c>
      <c r="V2344" t="s">
        <v>51</v>
      </c>
      <c r="W2344">
        <v>66</v>
      </c>
      <c r="X2344" s="102">
        <v>0.75694444444444453</v>
      </c>
      <c r="AB2344" s="77">
        <f t="shared" si="36"/>
        <v>280</v>
      </c>
    </row>
    <row r="2345" spans="1:28" x14ac:dyDescent="0.3">
      <c r="A2345" s="34">
        <v>43983</v>
      </c>
      <c r="B2345">
        <v>1159</v>
      </c>
      <c r="C2345" t="s">
        <v>1282</v>
      </c>
      <c r="D2345" t="s">
        <v>1283</v>
      </c>
      <c r="E2345">
        <v>38</v>
      </c>
      <c r="F2345" t="s">
        <v>1728</v>
      </c>
      <c r="G2345" t="s">
        <v>1308</v>
      </c>
      <c r="H2345" t="s">
        <v>1390</v>
      </c>
      <c r="I2345" s="102">
        <v>0.16666666666666666</v>
      </c>
      <c r="J2345" t="s">
        <v>1781</v>
      </c>
      <c r="K2345" s="102">
        <v>0.61805555555555558</v>
      </c>
      <c r="L2345">
        <v>27</v>
      </c>
      <c r="M2345" t="s">
        <v>1326</v>
      </c>
      <c r="N2345" t="s">
        <v>1319</v>
      </c>
      <c r="O2345" s="102">
        <v>0.20833333333333334</v>
      </c>
      <c r="P2345" t="s">
        <v>1567</v>
      </c>
      <c r="Q2345">
        <v>23</v>
      </c>
      <c r="R2345" t="s">
        <v>1757</v>
      </c>
      <c r="S2345">
        <v>2</v>
      </c>
      <c r="T2345">
        <v>88</v>
      </c>
      <c r="U2345">
        <v>95</v>
      </c>
      <c r="V2345" t="s">
        <v>51</v>
      </c>
      <c r="W2345">
        <v>78</v>
      </c>
      <c r="X2345" s="102">
        <v>0.5625</v>
      </c>
      <c r="AB2345" s="77">
        <f t="shared" si="36"/>
        <v>270</v>
      </c>
    </row>
    <row r="2346" spans="1:28" x14ac:dyDescent="0.3">
      <c r="A2346" s="34">
        <v>43984</v>
      </c>
      <c r="B2346">
        <v>1159</v>
      </c>
      <c r="C2346" t="s">
        <v>1282</v>
      </c>
      <c r="D2346" t="s">
        <v>1283</v>
      </c>
      <c r="E2346">
        <v>38</v>
      </c>
      <c r="F2346" t="s">
        <v>1395</v>
      </c>
      <c r="G2346" t="s">
        <v>1308</v>
      </c>
      <c r="H2346" t="s">
        <v>1295</v>
      </c>
      <c r="I2346" s="102">
        <v>0.20833333333333334</v>
      </c>
      <c r="J2346" t="s">
        <v>1781</v>
      </c>
      <c r="K2346" s="102">
        <v>0.63194444444444442</v>
      </c>
      <c r="L2346">
        <v>22</v>
      </c>
      <c r="M2346" t="s">
        <v>1703</v>
      </c>
      <c r="N2346" t="s">
        <v>1396</v>
      </c>
      <c r="O2346" s="102">
        <v>6.25E-2</v>
      </c>
      <c r="P2346" t="s">
        <v>1565</v>
      </c>
      <c r="Q2346">
        <v>0</v>
      </c>
      <c r="R2346" t="s">
        <v>1699</v>
      </c>
      <c r="S2346">
        <v>24</v>
      </c>
      <c r="T2346">
        <v>91</v>
      </c>
      <c r="U2346">
        <v>95</v>
      </c>
      <c r="V2346" t="s">
        <v>51</v>
      </c>
      <c r="W2346">
        <v>82</v>
      </c>
      <c r="X2346" s="102">
        <v>0.63888888888888895</v>
      </c>
      <c r="AB2346" s="77">
        <f t="shared" si="36"/>
        <v>220</v>
      </c>
    </row>
    <row r="2347" spans="1:28" x14ac:dyDescent="0.3">
      <c r="A2347" s="34">
        <v>43985</v>
      </c>
      <c r="B2347">
        <v>1159</v>
      </c>
      <c r="C2347" t="s">
        <v>1282</v>
      </c>
      <c r="D2347" t="s">
        <v>1283</v>
      </c>
      <c r="E2347">
        <v>38</v>
      </c>
      <c r="F2347" t="s">
        <v>1736</v>
      </c>
      <c r="G2347" t="s">
        <v>1359</v>
      </c>
      <c r="H2347" t="s">
        <v>1502</v>
      </c>
      <c r="I2347" s="102">
        <v>0.99930555555555556</v>
      </c>
      <c r="J2347" t="s">
        <v>1731</v>
      </c>
      <c r="K2347" s="102">
        <v>0.54166666666666663</v>
      </c>
      <c r="L2347">
        <v>31</v>
      </c>
      <c r="M2347" t="s">
        <v>1396</v>
      </c>
      <c r="N2347" t="s">
        <v>1586</v>
      </c>
      <c r="O2347" s="102">
        <v>0.63194444444444442</v>
      </c>
      <c r="P2347" t="s">
        <v>1528</v>
      </c>
      <c r="Q2347">
        <v>0</v>
      </c>
      <c r="R2347" t="s">
        <v>1879</v>
      </c>
      <c r="S2347">
        <v>24</v>
      </c>
      <c r="T2347">
        <v>88</v>
      </c>
      <c r="U2347">
        <v>93</v>
      </c>
      <c r="V2347" t="s">
        <v>51</v>
      </c>
      <c r="W2347">
        <v>76</v>
      </c>
      <c r="X2347" s="102">
        <v>0.99930555555555556</v>
      </c>
      <c r="AB2347" s="77">
        <f t="shared" si="36"/>
        <v>310</v>
      </c>
    </row>
    <row r="2348" spans="1:28" x14ac:dyDescent="0.3">
      <c r="A2348" s="34">
        <v>43986</v>
      </c>
      <c r="B2348">
        <v>1159</v>
      </c>
      <c r="C2348" t="s">
        <v>1282</v>
      </c>
      <c r="D2348" t="s">
        <v>1283</v>
      </c>
      <c r="E2348">
        <v>38</v>
      </c>
      <c r="F2348" t="s">
        <v>1597</v>
      </c>
      <c r="G2348" t="s">
        <v>1415</v>
      </c>
      <c r="H2348" t="s">
        <v>1300</v>
      </c>
      <c r="I2348" s="102">
        <v>0.25694444444444448</v>
      </c>
      <c r="J2348" t="s">
        <v>1750</v>
      </c>
      <c r="K2348" s="102">
        <v>0.4375</v>
      </c>
      <c r="L2348">
        <v>32</v>
      </c>
      <c r="M2348" t="s">
        <v>1436</v>
      </c>
      <c r="N2348" t="s">
        <v>1502</v>
      </c>
      <c r="O2348" s="102">
        <v>0.47916666666666669</v>
      </c>
      <c r="P2348" t="s">
        <v>1379</v>
      </c>
      <c r="Q2348">
        <v>23</v>
      </c>
      <c r="R2348" t="s">
        <v>1886</v>
      </c>
      <c r="S2348">
        <v>4</v>
      </c>
      <c r="T2348">
        <v>90</v>
      </c>
      <c r="U2348">
        <v>94</v>
      </c>
      <c r="V2348" s="102">
        <v>0.24305555555555555</v>
      </c>
      <c r="W2348">
        <v>68</v>
      </c>
      <c r="X2348" s="102">
        <v>8.3333333333333329E-2</v>
      </c>
      <c r="AB2348" s="77">
        <f t="shared" si="36"/>
        <v>320</v>
      </c>
    </row>
    <row r="2349" spans="1:28" x14ac:dyDescent="0.3">
      <c r="A2349" s="34">
        <v>43987</v>
      </c>
      <c r="B2349">
        <v>1159</v>
      </c>
      <c r="C2349" t="s">
        <v>1282</v>
      </c>
      <c r="D2349" t="s">
        <v>1283</v>
      </c>
      <c r="E2349">
        <v>38</v>
      </c>
      <c r="F2349" t="s">
        <v>1295</v>
      </c>
      <c r="G2349" t="s">
        <v>1431</v>
      </c>
      <c r="H2349" t="s">
        <v>1304</v>
      </c>
      <c r="I2349" s="102">
        <v>0.19444444444444445</v>
      </c>
      <c r="J2349" t="s">
        <v>1588</v>
      </c>
      <c r="K2349" s="102">
        <v>0.53472222222222221</v>
      </c>
      <c r="L2349">
        <v>29</v>
      </c>
      <c r="M2349" t="s">
        <v>1301</v>
      </c>
      <c r="N2349" t="s">
        <v>1341</v>
      </c>
      <c r="O2349" s="102">
        <v>0.125</v>
      </c>
      <c r="P2349" t="s">
        <v>1806</v>
      </c>
      <c r="Q2349">
        <v>11</v>
      </c>
      <c r="R2349" t="s">
        <v>1528</v>
      </c>
      <c r="S2349">
        <v>17</v>
      </c>
      <c r="T2349">
        <v>73</v>
      </c>
      <c r="U2349">
        <v>94</v>
      </c>
      <c r="V2349" t="s">
        <v>51</v>
      </c>
      <c r="W2349">
        <v>62</v>
      </c>
      <c r="X2349" s="102">
        <v>0.46527777777777773</v>
      </c>
      <c r="AB2349" s="77">
        <f t="shared" si="36"/>
        <v>290</v>
      </c>
    </row>
    <row r="2350" spans="1:28" x14ac:dyDescent="0.3">
      <c r="A2350" s="34">
        <v>43988</v>
      </c>
      <c r="B2350">
        <v>1159</v>
      </c>
      <c r="C2350" t="s">
        <v>1282</v>
      </c>
      <c r="D2350" t="s">
        <v>1283</v>
      </c>
      <c r="E2350">
        <v>38</v>
      </c>
      <c r="F2350" t="s">
        <v>1390</v>
      </c>
      <c r="G2350" t="s">
        <v>1301</v>
      </c>
      <c r="H2350" t="s">
        <v>1577</v>
      </c>
      <c r="I2350" s="102">
        <v>0.99930555555555556</v>
      </c>
      <c r="J2350" t="s">
        <v>1749</v>
      </c>
      <c r="K2350" s="102">
        <v>0.60416666666666663</v>
      </c>
      <c r="L2350">
        <v>30</v>
      </c>
      <c r="M2350" t="s">
        <v>1561</v>
      </c>
      <c r="N2350" t="s">
        <v>1501</v>
      </c>
      <c r="O2350" s="102">
        <v>0.67361111111111116</v>
      </c>
      <c r="P2350" t="s">
        <v>1815</v>
      </c>
      <c r="Q2350">
        <v>0</v>
      </c>
      <c r="R2350" t="s">
        <v>1683</v>
      </c>
      <c r="S2350">
        <v>17</v>
      </c>
      <c r="T2350">
        <v>88</v>
      </c>
      <c r="U2350">
        <v>95</v>
      </c>
      <c r="V2350" s="102">
        <v>0.89583333333333337</v>
      </c>
      <c r="W2350">
        <v>77</v>
      </c>
      <c r="X2350" s="102">
        <v>0.3888888888888889</v>
      </c>
      <c r="AB2350" s="77">
        <f t="shared" si="36"/>
        <v>300</v>
      </c>
    </row>
    <row r="2351" spans="1:28" x14ac:dyDescent="0.3">
      <c r="A2351" s="34">
        <v>43989</v>
      </c>
      <c r="B2351">
        <v>1159</v>
      </c>
      <c r="C2351" t="s">
        <v>1282</v>
      </c>
      <c r="D2351" t="s">
        <v>1283</v>
      </c>
      <c r="E2351">
        <v>38</v>
      </c>
      <c r="F2351" t="s">
        <v>1651</v>
      </c>
      <c r="G2351" t="s">
        <v>1308</v>
      </c>
      <c r="H2351" t="s">
        <v>1383</v>
      </c>
      <c r="I2351" s="102">
        <v>0.20833333333333334</v>
      </c>
      <c r="J2351" t="s">
        <v>1644</v>
      </c>
      <c r="K2351" s="102">
        <v>0.46527777777777773</v>
      </c>
      <c r="L2351">
        <v>32</v>
      </c>
      <c r="M2351" t="s">
        <v>1326</v>
      </c>
      <c r="N2351" t="s">
        <v>1501</v>
      </c>
      <c r="O2351" s="102">
        <v>0.63194444444444442</v>
      </c>
      <c r="P2351" t="s">
        <v>1762</v>
      </c>
      <c r="Q2351">
        <v>21</v>
      </c>
      <c r="R2351" t="s">
        <v>1876</v>
      </c>
      <c r="S2351" t="s">
        <v>51</v>
      </c>
      <c r="T2351">
        <v>72</v>
      </c>
      <c r="U2351">
        <v>95</v>
      </c>
      <c r="V2351" t="s">
        <v>51</v>
      </c>
      <c r="W2351">
        <v>55</v>
      </c>
      <c r="X2351" s="102">
        <v>0.58333333333333337</v>
      </c>
      <c r="AB2351" s="77">
        <f t="shared" si="36"/>
        <v>320</v>
      </c>
    </row>
    <row r="2352" spans="1:28" x14ac:dyDescent="0.3">
      <c r="A2352" s="34">
        <v>43990</v>
      </c>
      <c r="B2352">
        <v>1159</v>
      </c>
      <c r="C2352" t="s">
        <v>1282</v>
      </c>
      <c r="D2352" t="s">
        <v>1283</v>
      </c>
      <c r="E2352">
        <v>38</v>
      </c>
      <c r="F2352" t="s">
        <v>1617</v>
      </c>
      <c r="G2352" t="s">
        <v>1554</v>
      </c>
      <c r="H2352" t="s">
        <v>1523</v>
      </c>
      <c r="I2352" s="102">
        <v>0.14583333333333334</v>
      </c>
      <c r="J2352" t="s">
        <v>1750</v>
      </c>
      <c r="K2352" s="102">
        <v>0.58333333333333337</v>
      </c>
      <c r="L2352">
        <v>30</v>
      </c>
      <c r="M2352" t="s">
        <v>1329</v>
      </c>
      <c r="N2352" t="s">
        <v>1319</v>
      </c>
      <c r="O2352" s="102">
        <v>0.40972222222222227</v>
      </c>
      <c r="P2352" t="s">
        <v>1764</v>
      </c>
      <c r="Q2352">
        <v>22</v>
      </c>
      <c r="R2352" t="s">
        <v>1596</v>
      </c>
      <c r="S2352">
        <v>3</v>
      </c>
      <c r="T2352">
        <v>75</v>
      </c>
      <c r="U2352">
        <v>88</v>
      </c>
      <c r="V2352" s="102">
        <v>0.40972222222222227</v>
      </c>
      <c r="W2352">
        <v>65</v>
      </c>
      <c r="X2352" s="102">
        <v>0.63888888888888895</v>
      </c>
      <c r="AB2352" s="77">
        <f t="shared" si="36"/>
        <v>300</v>
      </c>
    </row>
    <row r="2353" spans="1:28" x14ac:dyDescent="0.3">
      <c r="A2353" s="34">
        <v>43991</v>
      </c>
      <c r="B2353">
        <v>1159</v>
      </c>
      <c r="C2353" t="s">
        <v>1282</v>
      </c>
      <c r="D2353" t="s">
        <v>1283</v>
      </c>
      <c r="E2353">
        <v>38</v>
      </c>
      <c r="F2353" t="s">
        <v>1328</v>
      </c>
      <c r="G2353" t="s">
        <v>1308</v>
      </c>
      <c r="H2353" t="s">
        <v>1371</v>
      </c>
      <c r="I2353" s="102">
        <v>0.99930555555555556</v>
      </c>
      <c r="J2353" t="s">
        <v>1785</v>
      </c>
      <c r="K2353" s="102">
        <v>0.4513888888888889</v>
      </c>
      <c r="L2353">
        <v>29</v>
      </c>
      <c r="M2353" t="s">
        <v>1396</v>
      </c>
      <c r="N2353" t="s">
        <v>1348</v>
      </c>
      <c r="O2353" s="102">
        <v>0.54166666666666663</v>
      </c>
      <c r="P2353" t="s">
        <v>1764</v>
      </c>
      <c r="Q2353">
        <v>10</v>
      </c>
      <c r="R2353" t="s">
        <v>1393</v>
      </c>
      <c r="S2353">
        <v>2</v>
      </c>
      <c r="T2353">
        <v>75</v>
      </c>
      <c r="U2353">
        <v>94</v>
      </c>
      <c r="V2353" s="102">
        <v>0.22916666666666666</v>
      </c>
      <c r="W2353">
        <v>65</v>
      </c>
      <c r="X2353" s="102">
        <v>0.4513888888888889</v>
      </c>
      <c r="AB2353" s="77">
        <f t="shared" si="36"/>
        <v>290</v>
      </c>
    </row>
    <row r="2354" spans="1:28" x14ac:dyDescent="0.3">
      <c r="A2354" s="34">
        <v>43992</v>
      </c>
      <c r="B2354">
        <v>1159</v>
      </c>
      <c r="C2354" t="s">
        <v>1282</v>
      </c>
      <c r="D2354" t="s">
        <v>1283</v>
      </c>
      <c r="E2354">
        <v>38</v>
      </c>
      <c r="F2354" t="s">
        <v>1490</v>
      </c>
      <c r="G2354" t="s">
        <v>1308</v>
      </c>
      <c r="H2354" t="s">
        <v>1302</v>
      </c>
      <c r="I2354" s="102">
        <v>0.1388888888888889</v>
      </c>
      <c r="J2354" t="s">
        <v>1674</v>
      </c>
      <c r="K2354" s="102">
        <v>0.38194444444444442</v>
      </c>
      <c r="L2354">
        <v>21</v>
      </c>
      <c r="M2354" t="s">
        <v>1358</v>
      </c>
      <c r="N2354" t="s">
        <v>1310</v>
      </c>
      <c r="O2354" s="102">
        <v>0.18055555555555555</v>
      </c>
      <c r="P2354" t="s">
        <v>1543</v>
      </c>
      <c r="Q2354">
        <v>0</v>
      </c>
      <c r="R2354" t="s">
        <v>1714</v>
      </c>
      <c r="S2354">
        <v>24</v>
      </c>
      <c r="T2354">
        <v>79</v>
      </c>
      <c r="U2354">
        <v>94</v>
      </c>
      <c r="V2354" t="s">
        <v>51</v>
      </c>
      <c r="W2354">
        <v>72</v>
      </c>
      <c r="X2354" s="102">
        <v>0.40277777777777773</v>
      </c>
      <c r="AB2354" s="77">
        <f t="shared" si="36"/>
        <v>210</v>
      </c>
    </row>
    <row r="2355" spans="1:28" x14ac:dyDescent="0.3">
      <c r="A2355" s="34">
        <v>43993</v>
      </c>
      <c r="B2355">
        <v>1159</v>
      </c>
      <c r="C2355" t="s">
        <v>1282</v>
      </c>
      <c r="D2355" t="s">
        <v>1283</v>
      </c>
      <c r="E2355">
        <v>38</v>
      </c>
      <c r="F2355" t="s">
        <v>1386</v>
      </c>
      <c r="G2355" t="s">
        <v>1396</v>
      </c>
      <c r="H2355" t="s">
        <v>1552</v>
      </c>
      <c r="I2355" s="102">
        <v>0.47916666666666669</v>
      </c>
      <c r="J2355" t="s">
        <v>1623</v>
      </c>
      <c r="K2355" s="102">
        <v>0.3611111111111111</v>
      </c>
      <c r="L2355">
        <v>31</v>
      </c>
      <c r="M2355" t="s">
        <v>1404</v>
      </c>
      <c r="N2355" t="s">
        <v>1516</v>
      </c>
      <c r="O2355" s="102">
        <v>0.39583333333333331</v>
      </c>
      <c r="P2355" t="s">
        <v>1714</v>
      </c>
      <c r="Q2355">
        <v>0</v>
      </c>
      <c r="R2355" t="s">
        <v>1891</v>
      </c>
      <c r="S2355">
        <v>24</v>
      </c>
      <c r="T2355">
        <v>85</v>
      </c>
      <c r="U2355">
        <v>94</v>
      </c>
      <c r="V2355" t="s">
        <v>51</v>
      </c>
      <c r="W2355">
        <v>69</v>
      </c>
      <c r="X2355" s="102">
        <v>0.79166666666666663</v>
      </c>
      <c r="AB2355" s="77">
        <f t="shared" si="36"/>
        <v>310</v>
      </c>
    </row>
    <row r="2356" spans="1:28" x14ac:dyDescent="0.3">
      <c r="A2356" s="34">
        <v>43994</v>
      </c>
      <c r="B2356">
        <v>1159</v>
      </c>
      <c r="C2356" t="s">
        <v>1282</v>
      </c>
      <c r="D2356" t="s">
        <v>1283</v>
      </c>
      <c r="E2356">
        <v>38</v>
      </c>
      <c r="F2356" t="s">
        <v>1651</v>
      </c>
      <c r="G2356" t="s">
        <v>1461</v>
      </c>
      <c r="H2356" t="s">
        <v>1605</v>
      </c>
      <c r="I2356" s="102">
        <v>0.58333333333333337</v>
      </c>
      <c r="J2356" t="s">
        <v>1656</v>
      </c>
      <c r="K2356" s="102">
        <v>0.49305555555555558</v>
      </c>
      <c r="L2356">
        <v>29</v>
      </c>
      <c r="M2356" t="s">
        <v>1404</v>
      </c>
      <c r="N2356" t="s">
        <v>1295</v>
      </c>
      <c r="O2356" s="102">
        <v>0.35416666666666669</v>
      </c>
      <c r="P2356" t="s">
        <v>1828</v>
      </c>
      <c r="Q2356">
        <v>24</v>
      </c>
      <c r="R2356" t="s">
        <v>1892</v>
      </c>
      <c r="S2356">
        <v>2</v>
      </c>
      <c r="T2356">
        <v>68</v>
      </c>
      <c r="U2356">
        <v>92</v>
      </c>
      <c r="V2356" s="102">
        <v>0.97916666666666663</v>
      </c>
      <c r="W2356">
        <v>53</v>
      </c>
      <c r="X2356" s="102">
        <v>9.0277777777777776E-2</v>
      </c>
      <c r="AB2356" s="77">
        <f t="shared" si="36"/>
        <v>290</v>
      </c>
    </row>
    <row r="2357" spans="1:28" x14ac:dyDescent="0.3">
      <c r="A2357" s="34">
        <v>43995</v>
      </c>
      <c r="B2357">
        <v>1159</v>
      </c>
      <c r="C2357" t="s">
        <v>1282</v>
      </c>
      <c r="D2357" t="s">
        <v>1283</v>
      </c>
      <c r="E2357">
        <v>38</v>
      </c>
      <c r="F2357" t="s">
        <v>1549</v>
      </c>
      <c r="G2357" t="s">
        <v>1476</v>
      </c>
      <c r="H2357" t="s">
        <v>1368</v>
      </c>
      <c r="I2357" s="102">
        <v>7.6388888888888895E-2</v>
      </c>
      <c r="J2357" t="s">
        <v>1758</v>
      </c>
      <c r="K2357" s="102">
        <v>0.4236111111111111</v>
      </c>
      <c r="L2357">
        <v>3</v>
      </c>
      <c r="M2357" t="s">
        <v>1703</v>
      </c>
      <c r="N2357" t="s">
        <v>1327</v>
      </c>
      <c r="O2357" s="102">
        <v>0.5</v>
      </c>
      <c r="P2357" t="s">
        <v>1660</v>
      </c>
      <c r="Q2357">
        <v>23</v>
      </c>
      <c r="R2357" t="s">
        <v>1893</v>
      </c>
      <c r="S2357">
        <v>2</v>
      </c>
      <c r="T2357">
        <v>81</v>
      </c>
      <c r="U2357">
        <v>94</v>
      </c>
      <c r="V2357" t="s">
        <v>51</v>
      </c>
      <c r="W2357">
        <v>63</v>
      </c>
      <c r="X2357" s="102">
        <v>0.40277777777777773</v>
      </c>
      <c r="AB2357" s="77">
        <f t="shared" si="36"/>
        <v>30</v>
      </c>
    </row>
    <row r="2358" spans="1:28" x14ac:dyDescent="0.3">
      <c r="A2358" s="34">
        <v>43996</v>
      </c>
      <c r="B2358">
        <v>1159</v>
      </c>
      <c r="C2358" t="s">
        <v>1282</v>
      </c>
      <c r="D2358" t="s">
        <v>1283</v>
      </c>
      <c r="E2358">
        <v>38</v>
      </c>
      <c r="F2358" t="s">
        <v>1661</v>
      </c>
      <c r="G2358" t="s">
        <v>1352</v>
      </c>
      <c r="H2358" t="s">
        <v>1521</v>
      </c>
      <c r="I2358" s="102">
        <v>0.20833333333333334</v>
      </c>
      <c r="J2358" t="s">
        <v>1758</v>
      </c>
      <c r="K2358" s="102">
        <v>0.49305555555555558</v>
      </c>
      <c r="L2358">
        <v>32</v>
      </c>
      <c r="M2358" t="s">
        <v>1329</v>
      </c>
      <c r="N2358" t="s">
        <v>1380</v>
      </c>
      <c r="O2358" s="102">
        <v>0.70833333333333337</v>
      </c>
      <c r="P2358" t="s">
        <v>1503</v>
      </c>
      <c r="Q2358">
        <v>22</v>
      </c>
      <c r="R2358" t="s">
        <v>1620</v>
      </c>
      <c r="S2358">
        <v>4</v>
      </c>
      <c r="T2358">
        <v>80</v>
      </c>
      <c r="U2358">
        <v>94</v>
      </c>
      <c r="V2358" t="s">
        <v>51</v>
      </c>
      <c r="W2358">
        <v>57</v>
      </c>
      <c r="X2358" s="102">
        <v>0.54861111111111105</v>
      </c>
      <c r="AB2358" s="77">
        <f t="shared" si="36"/>
        <v>320</v>
      </c>
    </row>
    <row r="2359" spans="1:28" x14ac:dyDescent="0.3">
      <c r="A2359" s="34">
        <v>43997</v>
      </c>
      <c r="B2359">
        <v>1159</v>
      </c>
      <c r="C2359" t="s">
        <v>1282</v>
      </c>
      <c r="D2359" t="s">
        <v>1283</v>
      </c>
      <c r="E2359">
        <v>38</v>
      </c>
      <c r="F2359" t="s">
        <v>1571</v>
      </c>
      <c r="G2359" t="s">
        <v>1358</v>
      </c>
      <c r="H2359" t="s">
        <v>1637</v>
      </c>
      <c r="I2359" t="s">
        <v>51</v>
      </c>
      <c r="J2359" t="s">
        <v>1726</v>
      </c>
      <c r="K2359" s="102">
        <v>0.46527777777777773</v>
      </c>
      <c r="L2359">
        <v>2</v>
      </c>
      <c r="M2359" t="s">
        <v>1335</v>
      </c>
      <c r="N2359" t="s">
        <v>1327</v>
      </c>
      <c r="O2359" s="102">
        <v>0.54166666666666663</v>
      </c>
      <c r="P2359" t="s">
        <v>1305</v>
      </c>
      <c r="Q2359">
        <v>12</v>
      </c>
      <c r="R2359" t="s">
        <v>1290</v>
      </c>
      <c r="S2359">
        <v>3</v>
      </c>
      <c r="T2359">
        <v>77</v>
      </c>
      <c r="U2359">
        <v>94</v>
      </c>
      <c r="V2359" t="s">
        <v>51</v>
      </c>
      <c r="W2359">
        <v>57</v>
      </c>
      <c r="X2359" s="102">
        <v>0.47222222222222227</v>
      </c>
      <c r="AB2359" s="77">
        <f t="shared" si="36"/>
        <v>20</v>
      </c>
    </row>
    <row r="2360" spans="1:28" x14ac:dyDescent="0.3">
      <c r="A2360" s="34">
        <v>43998</v>
      </c>
      <c r="B2360">
        <v>1159</v>
      </c>
      <c r="C2360" t="s">
        <v>1282</v>
      </c>
      <c r="D2360" t="s">
        <v>1283</v>
      </c>
      <c r="E2360">
        <v>38</v>
      </c>
      <c r="F2360" t="s">
        <v>1661</v>
      </c>
      <c r="G2360" t="s">
        <v>1381</v>
      </c>
      <c r="H2360" t="s">
        <v>1538</v>
      </c>
      <c r="I2360" s="102">
        <v>0.20833333333333334</v>
      </c>
      <c r="J2360" t="s">
        <v>1686</v>
      </c>
      <c r="K2360" s="102">
        <v>0.60416666666666663</v>
      </c>
      <c r="L2360">
        <v>30</v>
      </c>
      <c r="M2360" t="s">
        <v>1310</v>
      </c>
      <c r="N2360" t="s">
        <v>1284</v>
      </c>
      <c r="O2360" s="102">
        <v>0.52083333333333337</v>
      </c>
      <c r="P2360" t="s">
        <v>1774</v>
      </c>
      <c r="Q2360">
        <v>0</v>
      </c>
      <c r="R2360" t="s">
        <v>1716</v>
      </c>
      <c r="S2360">
        <v>18</v>
      </c>
      <c r="T2360">
        <v>89</v>
      </c>
      <c r="U2360">
        <v>94</v>
      </c>
      <c r="V2360" t="s">
        <v>51</v>
      </c>
      <c r="W2360">
        <v>78</v>
      </c>
      <c r="X2360" s="102">
        <v>0.625</v>
      </c>
      <c r="AB2360" s="77">
        <f t="shared" si="36"/>
        <v>300</v>
      </c>
    </row>
    <row r="2361" spans="1:28" x14ac:dyDescent="0.3">
      <c r="A2361" s="34">
        <v>43999</v>
      </c>
      <c r="B2361">
        <v>1159</v>
      </c>
      <c r="C2361" t="s">
        <v>1282</v>
      </c>
      <c r="D2361" t="s">
        <v>1283</v>
      </c>
      <c r="E2361">
        <v>38</v>
      </c>
      <c r="F2361" t="s">
        <v>1549</v>
      </c>
      <c r="G2361" t="s">
        <v>1358</v>
      </c>
      <c r="H2361" t="s">
        <v>1313</v>
      </c>
      <c r="I2361" s="102">
        <v>0.13194444444444445</v>
      </c>
      <c r="J2361" t="s">
        <v>1736</v>
      </c>
      <c r="K2361" s="102">
        <v>0.40972222222222227</v>
      </c>
      <c r="L2361">
        <v>32</v>
      </c>
      <c r="M2361" t="s">
        <v>1310</v>
      </c>
      <c r="N2361" t="s">
        <v>1319</v>
      </c>
      <c r="O2361" s="102">
        <v>0.4861111111111111</v>
      </c>
      <c r="P2361" t="s">
        <v>1353</v>
      </c>
      <c r="Q2361">
        <v>0</v>
      </c>
      <c r="R2361" t="s">
        <v>1709</v>
      </c>
      <c r="S2361">
        <v>24</v>
      </c>
      <c r="T2361">
        <v>80</v>
      </c>
      <c r="U2361">
        <v>93</v>
      </c>
      <c r="V2361" t="s">
        <v>51</v>
      </c>
      <c r="W2361">
        <v>67</v>
      </c>
      <c r="X2361" s="102">
        <v>0.3888888888888889</v>
      </c>
      <c r="AB2361" s="77">
        <f t="shared" si="36"/>
        <v>320</v>
      </c>
    </row>
    <row r="2362" spans="1:28" x14ac:dyDescent="0.3">
      <c r="A2362" s="34">
        <v>44000</v>
      </c>
      <c r="B2362">
        <v>1159</v>
      </c>
      <c r="C2362" t="s">
        <v>1282</v>
      </c>
      <c r="D2362" t="s">
        <v>1283</v>
      </c>
      <c r="E2362">
        <v>38</v>
      </c>
      <c r="F2362" t="s">
        <v>1328</v>
      </c>
      <c r="G2362" t="s">
        <v>1308</v>
      </c>
      <c r="H2362" t="s">
        <v>1556</v>
      </c>
      <c r="I2362" s="102">
        <v>0.125</v>
      </c>
      <c r="J2362" t="s">
        <v>1330</v>
      </c>
      <c r="K2362" s="102">
        <v>0.57638888888888895</v>
      </c>
      <c r="L2362">
        <v>2</v>
      </c>
      <c r="M2362" t="s">
        <v>1288</v>
      </c>
      <c r="N2362" t="s">
        <v>1391</v>
      </c>
      <c r="O2362" s="102">
        <v>0.52083333333333337</v>
      </c>
      <c r="P2362" t="s">
        <v>1564</v>
      </c>
      <c r="Q2362">
        <v>23</v>
      </c>
      <c r="R2362" t="s">
        <v>1291</v>
      </c>
      <c r="S2362">
        <v>5</v>
      </c>
      <c r="T2362">
        <v>80</v>
      </c>
      <c r="U2362">
        <v>94</v>
      </c>
      <c r="V2362" t="s">
        <v>51</v>
      </c>
      <c r="W2362">
        <v>69</v>
      </c>
      <c r="X2362" s="102">
        <v>0.36805555555555558</v>
      </c>
      <c r="AB2362" s="77">
        <f t="shared" si="36"/>
        <v>20</v>
      </c>
    </row>
    <row r="2363" spans="1:28" x14ac:dyDescent="0.3">
      <c r="A2363" s="34">
        <v>44001</v>
      </c>
      <c r="B2363">
        <v>1159</v>
      </c>
      <c r="C2363" t="s">
        <v>1282</v>
      </c>
      <c r="D2363" t="s">
        <v>1283</v>
      </c>
      <c r="E2363">
        <v>38</v>
      </c>
      <c r="F2363" t="s">
        <v>1390</v>
      </c>
      <c r="G2363" t="s">
        <v>1308</v>
      </c>
      <c r="H2363" t="s">
        <v>1307</v>
      </c>
      <c r="I2363" s="102">
        <v>0.99930555555555556</v>
      </c>
      <c r="J2363" t="s">
        <v>1736</v>
      </c>
      <c r="K2363" s="102">
        <v>0.36805555555555558</v>
      </c>
      <c r="L2363">
        <v>31</v>
      </c>
      <c r="M2363" t="s">
        <v>1335</v>
      </c>
      <c r="N2363" t="s">
        <v>1404</v>
      </c>
      <c r="O2363" s="102">
        <v>0.4375</v>
      </c>
      <c r="P2363" t="s">
        <v>1558</v>
      </c>
      <c r="Q2363">
        <v>22</v>
      </c>
      <c r="R2363" t="s">
        <v>1745</v>
      </c>
      <c r="S2363">
        <v>3</v>
      </c>
      <c r="T2363">
        <v>80</v>
      </c>
      <c r="U2363">
        <v>94</v>
      </c>
      <c r="V2363" t="s">
        <v>51</v>
      </c>
      <c r="W2363">
        <v>76</v>
      </c>
      <c r="X2363" s="102">
        <v>0.3611111111111111</v>
      </c>
      <c r="AB2363" s="77">
        <f t="shared" si="36"/>
        <v>310</v>
      </c>
    </row>
    <row r="2364" spans="1:28" x14ac:dyDescent="0.3">
      <c r="A2364" s="34">
        <v>44002</v>
      </c>
      <c r="B2364">
        <v>1159</v>
      </c>
      <c r="C2364" t="s">
        <v>1282</v>
      </c>
      <c r="D2364" t="s">
        <v>1283</v>
      </c>
      <c r="E2364">
        <v>38</v>
      </c>
      <c r="F2364" t="s">
        <v>1597</v>
      </c>
      <c r="G2364" t="s">
        <v>1308</v>
      </c>
      <c r="H2364" t="s">
        <v>1521</v>
      </c>
      <c r="I2364" s="102">
        <v>0.20138888888888887</v>
      </c>
      <c r="J2364" t="s">
        <v>1726</v>
      </c>
      <c r="K2364" s="102">
        <v>0.52777777777777779</v>
      </c>
      <c r="L2364">
        <v>18</v>
      </c>
      <c r="M2364" t="s">
        <v>1288</v>
      </c>
      <c r="N2364" t="s">
        <v>1301</v>
      </c>
      <c r="O2364" s="102">
        <v>0.23611111111111113</v>
      </c>
      <c r="P2364" t="s">
        <v>1650</v>
      </c>
      <c r="Q2364">
        <v>23</v>
      </c>
      <c r="R2364" t="s">
        <v>1764</v>
      </c>
      <c r="S2364">
        <v>4</v>
      </c>
      <c r="T2364">
        <v>77</v>
      </c>
      <c r="U2364">
        <v>94</v>
      </c>
      <c r="V2364" t="s">
        <v>51</v>
      </c>
      <c r="W2364">
        <v>68</v>
      </c>
      <c r="X2364" s="102">
        <v>0.54166666666666663</v>
      </c>
      <c r="AB2364" s="77">
        <f t="shared" si="36"/>
        <v>180</v>
      </c>
    </row>
    <row r="2365" spans="1:28" x14ac:dyDescent="0.3">
      <c r="A2365" s="34">
        <v>44003</v>
      </c>
      <c r="B2365">
        <v>1159</v>
      </c>
      <c r="C2365" t="s">
        <v>1282</v>
      </c>
      <c r="D2365" t="s">
        <v>1283</v>
      </c>
      <c r="E2365">
        <v>38</v>
      </c>
      <c r="F2365" t="s">
        <v>1722</v>
      </c>
      <c r="G2365" t="s">
        <v>1308</v>
      </c>
      <c r="H2365" t="s">
        <v>1300</v>
      </c>
      <c r="I2365" s="102">
        <v>0.20833333333333334</v>
      </c>
      <c r="J2365" t="s">
        <v>1776</v>
      </c>
      <c r="K2365" s="102">
        <v>0.49305555555555558</v>
      </c>
      <c r="L2365">
        <v>2</v>
      </c>
      <c r="M2365" t="s">
        <v>1358</v>
      </c>
      <c r="N2365" t="s">
        <v>1340</v>
      </c>
      <c r="O2365" s="102">
        <v>0.8125</v>
      </c>
      <c r="P2365" t="s">
        <v>1343</v>
      </c>
      <c r="Q2365">
        <v>22</v>
      </c>
      <c r="R2365" t="s">
        <v>1560</v>
      </c>
      <c r="S2365">
        <v>3</v>
      </c>
      <c r="T2365">
        <v>76</v>
      </c>
      <c r="U2365">
        <v>94</v>
      </c>
      <c r="V2365" t="s">
        <v>51</v>
      </c>
      <c r="W2365">
        <v>61</v>
      </c>
      <c r="X2365" s="102">
        <v>0.61111111111111105</v>
      </c>
      <c r="AB2365" s="77">
        <f t="shared" si="36"/>
        <v>20</v>
      </c>
    </row>
    <row r="2366" spans="1:28" x14ac:dyDescent="0.3">
      <c r="A2366" s="34">
        <v>44004</v>
      </c>
      <c r="B2366">
        <v>1159</v>
      </c>
      <c r="C2366" t="s">
        <v>1282</v>
      </c>
      <c r="D2366" t="s">
        <v>1283</v>
      </c>
      <c r="E2366">
        <v>38</v>
      </c>
      <c r="F2366" t="s">
        <v>1722</v>
      </c>
      <c r="G2366" t="s">
        <v>1465</v>
      </c>
      <c r="H2366" t="s">
        <v>1536</v>
      </c>
      <c r="I2366" s="102">
        <v>0.20833333333333334</v>
      </c>
      <c r="J2366" t="s">
        <v>1777</v>
      </c>
      <c r="K2366" s="102">
        <v>0.35416666666666669</v>
      </c>
      <c r="L2366">
        <v>9</v>
      </c>
      <c r="M2366" t="s">
        <v>1404</v>
      </c>
      <c r="N2366" t="s">
        <v>1497</v>
      </c>
      <c r="O2366" s="102">
        <v>0.56944444444444442</v>
      </c>
      <c r="P2366" t="s">
        <v>1540</v>
      </c>
      <c r="Q2366">
        <v>0</v>
      </c>
      <c r="R2366" t="s">
        <v>1547</v>
      </c>
      <c r="S2366">
        <v>24</v>
      </c>
      <c r="T2366">
        <v>90</v>
      </c>
      <c r="U2366">
        <v>94</v>
      </c>
      <c r="V2366" t="s">
        <v>51</v>
      </c>
      <c r="W2366">
        <v>85</v>
      </c>
      <c r="X2366" s="102">
        <v>0.3263888888888889</v>
      </c>
      <c r="AB2366" s="77">
        <f t="shared" si="36"/>
        <v>90</v>
      </c>
    </row>
    <row r="2367" spans="1:28" x14ac:dyDescent="0.3">
      <c r="A2367" s="34">
        <v>44005</v>
      </c>
      <c r="B2367">
        <v>1159</v>
      </c>
      <c r="C2367" t="s">
        <v>1282</v>
      </c>
      <c r="D2367" t="s">
        <v>1283</v>
      </c>
      <c r="E2367">
        <v>38</v>
      </c>
      <c r="F2367" t="s">
        <v>1722</v>
      </c>
      <c r="G2367" t="s">
        <v>1308</v>
      </c>
      <c r="H2367" t="s">
        <v>1478</v>
      </c>
      <c r="I2367" s="102">
        <v>0.20833333333333334</v>
      </c>
      <c r="J2367" t="s">
        <v>1894</v>
      </c>
      <c r="K2367" s="102">
        <v>0.625</v>
      </c>
      <c r="L2367">
        <v>8</v>
      </c>
      <c r="M2367" t="s">
        <v>1358</v>
      </c>
      <c r="N2367" t="s">
        <v>1327</v>
      </c>
      <c r="O2367" s="102">
        <v>0.5</v>
      </c>
      <c r="P2367" t="s">
        <v>1547</v>
      </c>
      <c r="Q2367">
        <v>0</v>
      </c>
      <c r="R2367" t="s">
        <v>1680</v>
      </c>
      <c r="S2367">
        <v>24</v>
      </c>
      <c r="T2367">
        <v>87</v>
      </c>
      <c r="U2367">
        <v>95</v>
      </c>
      <c r="V2367" t="s">
        <v>51</v>
      </c>
      <c r="W2367">
        <v>79</v>
      </c>
      <c r="X2367" s="102">
        <v>0.45833333333333331</v>
      </c>
      <c r="AB2367" s="77">
        <f t="shared" si="36"/>
        <v>80</v>
      </c>
    </row>
    <row r="2368" spans="1:28" x14ac:dyDescent="0.3">
      <c r="A2368" s="34">
        <v>44006</v>
      </c>
      <c r="B2368">
        <v>1159</v>
      </c>
      <c r="C2368" t="s">
        <v>1282</v>
      </c>
      <c r="D2368" t="s">
        <v>1283</v>
      </c>
      <c r="E2368">
        <v>38</v>
      </c>
      <c r="F2368" t="s">
        <v>1588</v>
      </c>
      <c r="G2368" t="s">
        <v>1352</v>
      </c>
      <c r="H2368" t="s">
        <v>1599</v>
      </c>
      <c r="I2368" s="102">
        <v>0.25</v>
      </c>
      <c r="J2368" t="s">
        <v>1739</v>
      </c>
      <c r="K2368" s="102">
        <v>0.4861111111111111</v>
      </c>
      <c r="L2368">
        <v>26</v>
      </c>
      <c r="M2368" t="s">
        <v>1329</v>
      </c>
      <c r="N2368" t="s">
        <v>1434</v>
      </c>
      <c r="O2368" s="102">
        <v>0.70138888888888884</v>
      </c>
      <c r="P2368" t="s">
        <v>1619</v>
      </c>
      <c r="Q2368">
        <v>21</v>
      </c>
      <c r="R2368" t="s">
        <v>1714</v>
      </c>
      <c r="S2368">
        <v>1</v>
      </c>
      <c r="T2368">
        <v>88</v>
      </c>
      <c r="U2368">
        <v>95</v>
      </c>
      <c r="V2368" t="s">
        <v>51</v>
      </c>
      <c r="W2368">
        <v>81</v>
      </c>
      <c r="X2368" s="102">
        <v>0.77083333333333337</v>
      </c>
      <c r="AB2368" s="77">
        <f t="shared" si="36"/>
        <v>260</v>
      </c>
    </row>
    <row r="2369" spans="1:28" x14ac:dyDescent="0.3">
      <c r="A2369" s="34">
        <v>44007</v>
      </c>
      <c r="B2369">
        <v>1159</v>
      </c>
      <c r="C2369" t="s">
        <v>1282</v>
      </c>
      <c r="D2369" t="s">
        <v>1283</v>
      </c>
      <c r="E2369">
        <v>38</v>
      </c>
      <c r="F2369" t="s">
        <v>1656</v>
      </c>
      <c r="G2369" t="s">
        <v>1301</v>
      </c>
      <c r="H2369" t="s">
        <v>1536</v>
      </c>
      <c r="I2369" s="102">
        <v>0.99305555555555547</v>
      </c>
      <c r="J2369" t="s">
        <v>1758</v>
      </c>
      <c r="K2369" s="102">
        <v>0.375</v>
      </c>
      <c r="L2369">
        <v>30</v>
      </c>
      <c r="M2369" t="s">
        <v>1288</v>
      </c>
      <c r="N2369" t="s">
        <v>1434</v>
      </c>
      <c r="O2369" s="102">
        <v>0.86805555555555547</v>
      </c>
      <c r="P2369" t="s">
        <v>1895</v>
      </c>
      <c r="Q2369">
        <v>11</v>
      </c>
      <c r="R2369" t="s">
        <v>1806</v>
      </c>
      <c r="S2369">
        <v>8</v>
      </c>
      <c r="T2369">
        <v>93</v>
      </c>
      <c r="U2369">
        <v>94</v>
      </c>
      <c r="V2369" t="s">
        <v>51</v>
      </c>
      <c r="W2369">
        <v>88</v>
      </c>
      <c r="X2369" s="102">
        <v>0.10416666666666667</v>
      </c>
      <c r="AB2369" s="77">
        <f t="shared" si="36"/>
        <v>300</v>
      </c>
    </row>
    <row r="2370" spans="1:28" x14ac:dyDescent="0.3">
      <c r="A2370" s="34">
        <v>44008</v>
      </c>
      <c r="B2370">
        <v>1159</v>
      </c>
      <c r="C2370" t="s">
        <v>1282</v>
      </c>
      <c r="D2370" t="s">
        <v>1283</v>
      </c>
      <c r="E2370">
        <v>38</v>
      </c>
      <c r="F2370" t="s">
        <v>1563</v>
      </c>
      <c r="G2370" t="s">
        <v>1465</v>
      </c>
      <c r="H2370" t="s">
        <v>1661</v>
      </c>
      <c r="I2370" s="102">
        <v>0.20833333333333334</v>
      </c>
      <c r="J2370" t="s">
        <v>1758</v>
      </c>
      <c r="K2370" s="102">
        <v>0.76388888888888884</v>
      </c>
      <c r="L2370">
        <v>8</v>
      </c>
      <c r="M2370" t="s">
        <v>1431</v>
      </c>
      <c r="N2370" t="s">
        <v>1384</v>
      </c>
      <c r="O2370" s="102">
        <v>0.70138888888888884</v>
      </c>
      <c r="P2370" t="s">
        <v>1778</v>
      </c>
      <c r="Q2370">
        <v>0</v>
      </c>
      <c r="R2370" t="s">
        <v>1515</v>
      </c>
      <c r="S2370">
        <v>20</v>
      </c>
      <c r="T2370">
        <v>90</v>
      </c>
      <c r="U2370">
        <v>94</v>
      </c>
      <c r="V2370" t="s">
        <v>51</v>
      </c>
      <c r="W2370">
        <v>83</v>
      </c>
      <c r="X2370" s="102">
        <v>0.65277777777777779</v>
      </c>
      <c r="AB2370" s="77">
        <f t="shared" si="36"/>
        <v>80</v>
      </c>
    </row>
    <row r="2371" spans="1:28" x14ac:dyDescent="0.3">
      <c r="A2371" s="34">
        <v>44009</v>
      </c>
      <c r="B2371">
        <v>1159</v>
      </c>
      <c r="C2371" t="s">
        <v>1282</v>
      </c>
      <c r="D2371" t="s">
        <v>1283</v>
      </c>
      <c r="E2371">
        <v>38</v>
      </c>
      <c r="F2371" t="s">
        <v>1741</v>
      </c>
      <c r="G2371" t="s">
        <v>1308</v>
      </c>
      <c r="H2371" t="s">
        <v>1399</v>
      </c>
      <c r="I2371" s="102">
        <v>0.16666666666666666</v>
      </c>
      <c r="J2371" t="s">
        <v>1779</v>
      </c>
      <c r="K2371" s="102">
        <v>0.5625</v>
      </c>
      <c r="L2371">
        <v>31</v>
      </c>
      <c r="M2371" t="s">
        <v>1326</v>
      </c>
      <c r="N2371" t="s">
        <v>1351</v>
      </c>
      <c r="O2371" s="102">
        <v>0.59027777777777779</v>
      </c>
      <c r="P2371" t="s">
        <v>1519</v>
      </c>
      <c r="Q2371" t="s">
        <v>51</v>
      </c>
      <c r="R2371" t="s">
        <v>1379</v>
      </c>
      <c r="S2371">
        <v>2</v>
      </c>
      <c r="T2371">
        <v>81</v>
      </c>
      <c r="U2371">
        <v>93</v>
      </c>
      <c r="V2371" t="s">
        <v>51</v>
      </c>
      <c r="W2371">
        <v>70</v>
      </c>
      <c r="X2371" s="102">
        <v>0.3263888888888889</v>
      </c>
      <c r="AB2371" s="77">
        <f t="shared" ref="AB2371:AB2434" si="37">L2371*$AE$17</f>
        <v>310</v>
      </c>
    </row>
    <row r="2372" spans="1:28" x14ac:dyDescent="0.3">
      <c r="A2372" s="34">
        <v>44010</v>
      </c>
      <c r="B2372">
        <v>1159</v>
      </c>
      <c r="C2372" t="s">
        <v>1282</v>
      </c>
      <c r="D2372" t="s">
        <v>1283</v>
      </c>
      <c r="E2372">
        <v>38</v>
      </c>
      <c r="F2372" t="s">
        <v>1753</v>
      </c>
      <c r="G2372" t="s">
        <v>1462</v>
      </c>
      <c r="H2372" t="s">
        <v>1597</v>
      </c>
      <c r="I2372" s="102">
        <v>0.99930555555555556</v>
      </c>
      <c r="J2372" t="s">
        <v>1780</v>
      </c>
      <c r="K2372" s="102">
        <v>0.5625</v>
      </c>
      <c r="L2372">
        <v>32</v>
      </c>
      <c r="M2372" t="s">
        <v>1358</v>
      </c>
      <c r="N2372" t="s">
        <v>1356</v>
      </c>
      <c r="O2372" s="102">
        <v>0.875</v>
      </c>
      <c r="P2372" t="s">
        <v>1727</v>
      </c>
      <c r="Q2372" t="s">
        <v>51</v>
      </c>
      <c r="R2372" t="s">
        <v>1660</v>
      </c>
      <c r="S2372">
        <v>5</v>
      </c>
      <c r="T2372">
        <v>80</v>
      </c>
      <c r="U2372">
        <v>95</v>
      </c>
      <c r="V2372" s="102">
        <v>0.89583333333333337</v>
      </c>
      <c r="W2372">
        <v>66</v>
      </c>
      <c r="X2372" s="102">
        <v>0.625</v>
      </c>
      <c r="AB2372" s="77">
        <f t="shared" si="37"/>
        <v>320</v>
      </c>
    </row>
    <row r="2373" spans="1:28" x14ac:dyDescent="0.3">
      <c r="A2373" s="34">
        <v>44011</v>
      </c>
      <c r="B2373">
        <v>1159</v>
      </c>
      <c r="C2373" t="s">
        <v>1282</v>
      </c>
      <c r="D2373" t="s">
        <v>1283</v>
      </c>
      <c r="E2373">
        <v>38</v>
      </c>
      <c r="F2373" t="s">
        <v>1686</v>
      </c>
      <c r="G2373" t="s">
        <v>1285</v>
      </c>
      <c r="H2373" t="s">
        <v>1287</v>
      </c>
      <c r="I2373" s="102">
        <v>0.99930555555555556</v>
      </c>
      <c r="J2373" t="s">
        <v>1723</v>
      </c>
      <c r="K2373" s="102">
        <v>0.65972222222222221</v>
      </c>
      <c r="L2373">
        <v>2</v>
      </c>
      <c r="M2373" t="s">
        <v>1335</v>
      </c>
      <c r="N2373" t="s">
        <v>1391</v>
      </c>
      <c r="O2373" s="102">
        <v>6.9444444444444441E-3</v>
      </c>
      <c r="P2373" t="s">
        <v>1494</v>
      </c>
      <c r="Q2373">
        <v>11</v>
      </c>
      <c r="R2373" t="s">
        <v>1690</v>
      </c>
      <c r="S2373">
        <v>24</v>
      </c>
      <c r="T2373">
        <v>83</v>
      </c>
      <c r="U2373">
        <v>94</v>
      </c>
      <c r="V2373" t="s">
        <v>51</v>
      </c>
      <c r="W2373">
        <v>74</v>
      </c>
      <c r="X2373" s="102">
        <v>0.65277777777777779</v>
      </c>
      <c r="AB2373" s="77">
        <f t="shared" si="37"/>
        <v>20</v>
      </c>
    </row>
    <row r="2374" spans="1:28" x14ac:dyDescent="0.3">
      <c r="A2374" s="34">
        <v>44012</v>
      </c>
      <c r="B2374">
        <v>1159</v>
      </c>
      <c r="C2374" t="s">
        <v>1282</v>
      </c>
      <c r="D2374" t="s">
        <v>1283</v>
      </c>
      <c r="E2374">
        <v>38</v>
      </c>
      <c r="F2374" t="s">
        <v>1674</v>
      </c>
      <c r="G2374" t="s">
        <v>1308</v>
      </c>
      <c r="H2374" t="s">
        <v>1671</v>
      </c>
      <c r="I2374" s="102">
        <v>0.19444444444444445</v>
      </c>
      <c r="J2374" t="s">
        <v>1894</v>
      </c>
      <c r="K2374" s="102">
        <v>0.63888888888888895</v>
      </c>
      <c r="L2374">
        <v>22</v>
      </c>
      <c r="M2374" t="s">
        <v>1358</v>
      </c>
      <c r="N2374" t="s">
        <v>1327</v>
      </c>
      <c r="O2374" s="102">
        <v>0.21527777777777779</v>
      </c>
      <c r="P2374" t="s">
        <v>1690</v>
      </c>
      <c r="Q2374">
        <v>0</v>
      </c>
      <c r="R2374" t="s">
        <v>1676</v>
      </c>
      <c r="S2374">
        <v>22</v>
      </c>
      <c r="T2374">
        <v>81</v>
      </c>
      <c r="U2374">
        <v>94</v>
      </c>
      <c r="V2374" t="s">
        <v>51</v>
      </c>
      <c r="W2374">
        <v>71</v>
      </c>
      <c r="X2374" s="102">
        <v>0.50694444444444442</v>
      </c>
      <c r="AB2374" s="77">
        <f t="shared" si="37"/>
        <v>220</v>
      </c>
    </row>
    <row r="2375" spans="1:28" x14ac:dyDescent="0.3">
      <c r="A2375" s="34">
        <v>44013</v>
      </c>
      <c r="B2375">
        <v>1159</v>
      </c>
      <c r="C2375" t="s">
        <v>1282</v>
      </c>
      <c r="D2375" t="s">
        <v>1283</v>
      </c>
      <c r="E2375">
        <v>38</v>
      </c>
      <c r="F2375" t="s">
        <v>1741</v>
      </c>
      <c r="G2375" t="s">
        <v>1404</v>
      </c>
      <c r="H2375" t="s">
        <v>1661</v>
      </c>
      <c r="I2375" s="102">
        <v>0.99930555555555556</v>
      </c>
      <c r="J2375" t="s">
        <v>1751</v>
      </c>
      <c r="K2375" s="102">
        <v>0.47222222222222227</v>
      </c>
      <c r="L2375">
        <v>31</v>
      </c>
      <c r="M2375" t="s">
        <v>1335</v>
      </c>
      <c r="N2375" t="s">
        <v>1284</v>
      </c>
      <c r="O2375" s="102">
        <v>0.63888888888888895</v>
      </c>
      <c r="P2375" t="s">
        <v>1690</v>
      </c>
      <c r="Q2375" t="s">
        <v>51</v>
      </c>
      <c r="R2375" t="s">
        <v>1896</v>
      </c>
      <c r="S2375">
        <v>3</v>
      </c>
      <c r="T2375">
        <v>87</v>
      </c>
      <c r="U2375">
        <v>94</v>
      </c>
      <c r="V2375" t="s">
        <v>51</v>
      </c>
      <c r="W2375">
        <v>78</v>
      </c>
      <c r="X2375" s="102">
        <v>0.47222222222222227</v>
      </c>
      <c r="AB2375" s="77">
        <f t="shared" si="37"/>
        <v>310</v>
      </c>
    </row>
    <row r="2376" spans="1:28" x14ac:dyDescent="0.3">
      <c r="A2376" s="34">
        <v>44014</v>
      </c>
      <c r="B2376">
        <v>1159</v>
      </c>
      <c r="C2376" t="s">
        <v>1282</v>
      </c>
      <c r="D2376" t="s">
        <v>1283</v>
      </c>
      <c r="E2376">
        <v>38</v>
      </c>
      <c r="F2376" t="s">
        <v>1303</v>
      </c>
      <c r="G2376" t="s">
        <v>1469</v>
      </c>
      <c r="H2376" t="s">
        <v>1363</v>
      </c>
      <c r="I2376" s="102">
        <v>0.92361111111111116</v>
      </c>
      <c r="J2376" t="s">
        <v>1785</v>
      </c>
      <c r="K2376" s="102">
        <v>0.52777777777777779</v>
      </c>
      <c r="L2376">
        <v>31</v>
      </c>
      <c r="M2376" t="s">
        <v>1296</v>
      </c>
      <c r="N2376" t="s">
        <v>1501</v>
      </c>
      <c r="O2376" s="102">
        <v>0.71527777777777779</v>
      </c>
      <c r="P2376" t="s">
        <v>1831</v>
      </c>
      <c r="Q2376">
        <v>22</v>
      </c>
      <c r="R2376" t="s">
        <v>1663</v>
      </c>
      <c r="S2376">
        <v>4</v>
      </c>
      <c r="T2376">
        <v>85</v>
      </c>
      <c r="U2376">
        <v>95</v>
      </c>
      <c r="V2376" s="102">
        <v>0.29166666666666669</v>
      </c>
      <c r="W2376">
        <v>69</v>
      </c>
      <c r="X2376" s="102">
        <v>0.46527777777777773</v>
      </c>
      <c r="AB2376" s="77">
        <f t="shared" si="37"/>
        <v>310</v>
      </c>
    </row>
    <row r="2377" spans="1:28" x14ac:dyDescent="0.3">
      <c r="A2377" s="34">
        <v>44015</v>
      </c>
      <c r="B2377">
        <v>1159</v>
      </c>
      <c r="C2377" t="s">
        <v>1282</v>
      </c>
      <c r="D2377" t="s">
        <v>1283</v>
      </c>
      <c r="E2377">
        <v>38</v>
      </c>
      <c r="F2377" t="s">
        <v>1686</v>
      </c>
      <c r="G2377" t="s">
        <v>1465</v>
      </c>
      <c r="H2377" t="s">
        <v>1321</v>
      </c>
      <c r="I2377" s="102">
        <v>2.0833333333333332E-2</v>
      </c>
      <c r="J2377" t="s">
        <v>1781</v>
      </c>
      <c r="K2377" s="102">
        <v>0.60416666666666663</v>
      </c>
      <c r="L2377">
        <v>33</v>
      </c>
      <c r="M2377" t="s">
        <v>1335</v>
      </c>
      <c r="N2377" t="s">
        <v>1289</v>
      </c>
      <c r="O2377" s="102">
        <v>0.43055555555555558</v>
      </c>
      <c r="P2377" t="s">
        <v>1420</v>
      </c>
      <c r="Q2377">
        <v>22</v>
      </c>
      <c r="R2377" t="s">
        <v>1692</v>
      </c>
      <c r="S2377">
        <v>3</v>
      </c>
      <c r="T2377">
        <v>73</v>
      </c>
      <c r="U2377">
        <v>93</v>
      </c>
      <c r="V2377" t="s">
        <v>51</v>
      </c>
      <c r="W2377">
        <v>62</v>
      </c>
      <c r="X2377" s="102">
        <v>0.5625</v>
      </c>
      <c r="AB2377" s="77">
        <f t="shared" si="37"/>
        <v>330</v>
      </c>
    </row>
    <row r="2378" spans="1:28" x14ac:dyDescent="0.3">
      <c r="A2378" s="34">
        <v>44016</v>
      </c>
      <c r="B2378">
        <v>1159</v>
      </c>
      <c r="C2378" t="s">
        <v>1282</v>
      </c>
      <c r="D2378" t="s">
        <v>1283</v>
      </c>
      <c r="E2378">
        <v>38</v>
      </c>
      <c r="F2378" t="s">
        <v>1599</v>
      </c>
      <c r="G2378" t="s">
        <v>1308</v>
      </c>
      <c r="H2378" t="s">
        <v>1419</v>
      </c>
      <c r="I2378" s="102">
        <v>0.20138888888888887</v>
      </c>
      <c r="J2378" t="s">
        <v>1751</v>
      </c>
      <c r="K2378" s="102">
        <v>0.65972222222222221</v>
      </c>
      <c r="L2378">
        <v>2</v>
      </c>
      <c r="M2378" t="s">
        <v>1296</v>
      </c>
      <c r="N2378" t="s">
        <v>1340</v>
      </c>
      <c r="O2378" s="102">
        <v>0.5625</v>
      </c>
      <c r="P2378" t="s">
        <v>1784</v>
      </c>
      <c r="Q2378">
        <v>10</v>
      </c>
      <c r="R2378" t="s">
        <v>1692</v>
      </c>
      <c r="S2378">
        <v>17</v>
      </c>
      <c r="T2378">
        <v>75</v>
      </c>
      <c r="U2378">
        <v>94</v>
      </c>
      <c r="V2378" t="s">
        <v>51</v>
      </c>
      <c r="W2378">
        <v>68</v>
      </c>
      <c r="X2378" s="102">
        <v>0.33333333333333331</v>
      </c>
      <c r="AB2378" s="77">
        <f t="shared" si="37"/>
        <v>20</v>
      </c>
    </row>
    <row r="2379" spans="1:28" x14ac:dyDescent="0.3">
      <c r="A2379" s="34">
        <v>44017</v>
      </c>
      <c r="B2379">
        <v>1159</v>
      </c>
      <c r="C2379" t="s">
        <v>1282</v>
      </c>
      <c r="D2379" t="s">
        <v>1283</v>
      </c>
      <c r="E2379">
        <v>38</v>
      </c>
      <c r="F2379" t="s">
        <v>1741</v>
      </c>
      <c r="G2379" t="s">
        <v>1554</v>
      </c>
      <c r="H2379" t="s">
        <v>1530</v>
      </c>
      <c r="I2379" s="102">
        <v>0.20138888888888887</v>
      </c>
      <c r="J2379" t="s">
        <v>1733</v>
      </c>
      <c r="K2379" s="102">
        <v>0.4861111111111111</v>
      </c>
      <c r="L2379">
        <v>0</v>
      </c>
      <c r="M2379" t="s">
        <v>1288</v>
      </c>
      <c r="N2379" t="s">
        <v>1301</v>
      </c>
      <c r="O2379" t="s">
        <v>51</v>
      </c>
      <c r="P2379" t="s">
        <v>1581</v>
      </c>
      <c r="Q2379">
        <v>22</v>
      </c>
      <c r="R2379" t="s">
        <v>1558</v>
      </c>
      <c r="S2379">
        <v>17</v>
      </c>
      <c r="T2379">
        <v>79</v>
      </c>
      <c r="U2379">
        <v>93</v>
      </c>
      <c r="V2379" t="s">
        <v>51</v>
      </c>
      <c r="W2379">
        <v>71</v>
      </c>
      <c r="X2379" s="102">
        <v>0.5625</v>
      </c>
      <c r="AB2379" s="77">
        <f t="shared" si="37"/>
        <v>0</v>
      </c>
    </row>
    <row r="2380" spans="1:28" x14ac:dyDescent="0.3">
      <c r="A2380" s="34">
        <v>44018</v>
      </c>
      <c r="B2380">
        <v>1159</v>
      </c>
      <c r="C2380" t="s">
        <v>1282</v>
      </c>
      <c r="D2380" t="s">
        <v>1283</v>
      </c>
      <c r="E2380">
        <v>38</v>
      </c>
      <c r="F2380" t="s">
        <v>1686</v>
      </c>
      <c r="G2380" t="s">
        <v>1296</v>
      </c>
      <c r="H2380" t="s">
        <v>1502</v>
      </c>
      <c r="I2380" s="102">
        <v>0.99930555555555556</v>
      </c>
      <c r="J2380" t="s">
        <v>1516</v>
      </c>
      <c r="K2380" t="s">
        <v>51</v>
      </c>
      <c r="L2380">
        <v>1</v>
      </c>
      <c r="M2380" t="s">
        <v>1396</v>
      </c>
      <c r="N2380" t="s">
        <v>1341</v>
      </c>
      <c r="O2380" s="102">
        <v>0.17361111111111113</v>
      </c>
      <c r="P2380" t="s">
        <v>1498</v>
      </c>
      <c r="Q2380">
        <v>12</v>
      </c>
      <c r="R2380" t="s">
        <v>1579</v>
      </c>
      <c r="S2380" t="s">
        <v>51</v>
      </c>
      <c r="T2380">
        <v>86</v>
      </c>
      <c r="U2380">
        <v>94</v>
      </c>
      <c r="V2380" t="s">
        <v>51</v>
      </c>
      <c r="W2380">
        <v>76</v>
      </c>
      <c r="X2380" s="102">
        <v>0.67361111111111116</v>
      </c>
      <c r="AB2380" s="77">
        <f t="shared" si="37"/>
        <v>10</v>
      </c>
    </row>
    <row r="2381" spans="1:28" x14ac:dyDescent="0.3">
      <c r="A2381" s="34">
        <v>44019</v>
      </c>
      <c r="B2381">
        <v>1159</v>
      </c>
      <c r="C2381" t="s">
        <v>1282</v>
      </c>
      <c r="D2381" t="s">
        <v>1283</v>
      </c>
      <c r="E2381">
        <v>38</v>
      </c>
      <c r="F2381" t="s">
        <v>1563</v>
      </c>
      <c r="G2381" t="s">
        <v>1308</v>
      </c>
      <c r="H2381" t="s">
        <v>1403</v>
      </c>
      <c r="I2381" s="102">
        <v>0.20833333333333334</v>
      </c>
      <c r="J2381" t="s">
        <v>1724</v>
      </c>
      <c r="K2381" s="102">
        <v>0.63194444444444442</v>
      </c>
      <c r="L2381">
        <v>8</v>
      </c>
      <c r="M2381" t="s">
        <v>1391</v>
      </c>
      <c r="N2381" t="s">
        <v>1333</v>
      </c>
      <c r="O2381" s="102">
        <v>0.72222222222222221</v>
      </c>
      <c r="P2381" t="s">
        <v>1579</v>
      </c>
      <c r="Q2381">
        <v>0</v>
      </c>
      <c r="R2381" t="s">
        <v>1525</v>
      </c>
      <c r="S2381">
        <v>18</v>
      </c>
      <c r="T2381">
        <v>73</v>
      </c>
      <c r="U2381">
        <v>88</v>
      </c>
      <c r="V2381" s="102">
        <v>0.99305555555555547</v>
      </c>
      <c r="W2381">
        <v>60</v>
      </c>
      <c r="X2381" s="102">
        <v>0.36805555555555558</v>
      </c>
      <c r="AB2381" s="77">
        <f t="shared" si="37"/>
        <v>80</v>
      </c>
    </row>
    <row r="2382" spans="1:28" x14ac:dyDescent="0.3">
      <c r="A2382" s="34">
        <v>44020</v>
      </c>
      <c r="B2382">
        <v>1159</v>
      </c>
      <c r="C2382" t="s">
        <v>1282</v>
      </c>
      <c r="D2382" t="s">
        <v>1283</v>
      </c>
      <c r="E2382">
        <v>38</v>
      </c>
      <c r="F2382" t="s">
        <v>1400</v>
      </c>
      <c r="G2382" t="s">
        <v>1308</v>
      </c>
      <c r="H2382" t="s">
        <v>1403</v>
      </c>
      <c r="I2382" s="102">
        <v>0.15277777777777776</v>
      </c>
      <c r="J2382" t="s">
        <v>1780</v>
      </c>
      <c r="K2382" s="102">
        <v>0.67361111111111116</v>
      </c>
      <c r="L2382">
        <v>6</v>
      </c>
      <c r="M2382" t="s">
        <v>1431</v>
      </c>
      <c r="N2382" t="s">
        <v>1391</v>
      </c>
      <c r="O2382" s="102">
        <v>0.5</v>
      </c>
      <c r="P2382" t="s">
        <v>1642</v>
      </c>
      <c r="Q2382">
        <v>21</v>
      </c>
      <c r="R2382" t="s">
        <v>1619</v>
      </c>
      <c r="S2382">
        <v>18</v>
      </c>
      <c r="T2382">
        <v>85</v>
      </c>
      <c r="U2382">
        <v>93</v>
      </c>
      <c r="V2382" t="s">
        <v>51</v>
      </c>
      <c r="W2382">
        <v>77</v>
      </c>
      <c r="X2382" s="102">
        <v>0.3888888888888889</v>
      </c>
      <c r="AB2382" s="77">
        <f t="shared" si="37"/>
        <v>60</v>
      </c>
    </row>
    <row r="2383" spans="1:28" x14ac:dyDescent="0.3">
      <c r="A2383" s="34">
        <v>44021</v>
      </c>
      <c r="B2383">
        <v>1159</v>
      </c>
      <c r="C2383" t="s">
        <v>1282</v>
      </c>
      <c r="D2383" t="s">
        <v>1283</v>
      </c>
      <c r="E2383">
        <v>38</v>
      </c>
      <c r="F2383" t="s">
        <v>1677</v>
      </c>
      <c r="G2383" t="s">
        <v>1513</v>
      </c>
      <c r="H2383" t="s">
        <v>1330</v>
      </c>
      <c r="I2383" s="102">
        <v>0.125</v>
      </c>
      <c r="J2383" t="s">
        <v>1894</v>
      </c>
      <c r="K2383" s="102">
        <v>0.625</v>
      </c>
      <c r="L2383">
        <v>30</v>
      </c>
      <c r="M2383" t="s">
        <v>1288</v>
      </c>
      <c r="N2383" t="s">
        <v>1316</v>
      </c>
      <c r="O2383" s="102">
        <v>0.53472222222222221</v>
      </c>
      <c r="P2383" t="s">
        <v>1290</v>
      </c>
      <c r="Q2383">
        <v>23</v>
      </c>
      <c r="R2383" t="s">
        <v>1709</v>
      </c>
      <c r="S2383">
        <v>1</v>
      </c>
      <c r="T2383">
        <v>86</v>
      </c>
      <c r="U2383">
        <v>93</v>
      </c>
      <c r="V2383" t="s">
        <v>51</v>
      </c>
      <c r="W2383">
        <v>78</v>
      </c>
      <c r="X2383" s="102">
        <v>0.625</v>
      </c>
      <c r="AB2383" s="77">
        <f t="shared" si="37"/>
        <v>300</v>
      </c>
    </row>
    <row r="2384" spans="1:28" x14ac:dyDescent="0.3">
      <c r="A2384" s="34">
        <v>44022</v>
      </c>
      <c r="B2384">
        <v>1159</v>
      </c>
      <c r="C2384" t="s">
        <v>1282</v>
      </c>
      <c r="D2384" t="s">
        <v>1283</v>
      </c>
      <c r="E2384">
        <v>38</v>
      </c>
      <c r="F2384" t="s">
        <v>1715</v>
      </c>
      <c r="G2384" t="s">
        <v>1628</v>
      </c>
      <c r="H2384" t="s">
        <v>1721</v>
      </c>
      <c r="I2384" s="102">
        <v>0.99930555555555556</v>
      </c>
      <c r="J2384" t="s">
        <v>1785</v>
      </c>
      <c r="K2384" s="102">
        <v>2.0833333333333332E-2</v>
      </c>
      <c r="L2384">
        <v>36</v>
      </c>
      <c r="M2384" t="s">
        <v>1288</v>
      </c>
      <c r="N2384" t="s">
        <v>1322</v>
      </c>
      <c r="O2384" s="102">
        <v>0.5</v>
      </c>
      <c r="P2384" t="s">
        <v>1360</v>
      </c>
      <c r="Q2384">
        <v>22</v>
      </c>
      <c r="R2384" t="s">
        <v>1642</v>
      </c>
      <c r="S2384">
        <v>3</v>
      </c>
      <c r="T2384">
        <v>92</v>
      </c>
      <c r="U2384">
        <v>94</v>
      </c>
      <c r="V2384" t="s">
        <v>51</v>
      </c>
      <c r="W2384">
        <v>85</v>
      </c>
      <c r="X2384" s="102">
        <v>0.4513888888888889</v>
      </c>
      <c r="AB2384" s="77">
        <f t="shared" si="37"/>
        <v>360</v>
      </c>
    </row>
    <row r="2385" spans="1:28" x14ac:dyDescent="0.3">
      <c r="A2385" s="34">
        <v>44023</v>
      </c>
      <c r="B2385">
        <v>1159</v>
      </c>
      <c r="C2385" t="s">
        <v>1282</v>
      </c>
      <c r="D2385" t="s">
        <v>1283</v>
      </c>
      <c r="E2385">
        <v>38</v>
      </c>
      <c r="F2385" t="s">
        <v>1741</v>
      </c>
      <c r="G2385" t="s">
        <v>1415</v>
      </c>
      <c r="H2385" t="s">
        <v>1597</v>
      </c>
      <c r="I2385" s="102">
        <v>0.125</v>
      </c>
      <c r="J2385" t="s">
        <v>1775</v>
      </c>
      <c r="K2385" s="102">
        <v>0.52777777777777779</v>
      </c>
      <c r="L2385">
        <v>8</v>
      </c>
      <c r="M2385" t="s">
        <v>1340</v>
      </c>
      <c r="N2385" t="s">
        <v>1284</v>
      </c>
      <c r="O2385" s="102">
        <v>0.64583333333333337</v>
      </c>
      <c r="P2385" t="s">
        <v>1311</v>
      </c>
      <c r="Q2385">
        <v>1</v>
      </c>
      <c r="R2385" t="s">
        <v>1517</v>
      </c>
      <c r="S2385">
        <v>24</v>
      </c>
      <c r="T2385">
        <v>83</v>
      </c>
      <c r="U2385">
        <v>93</v>
      </c>
      <c r="V2385" t="s">
        <v>51</v>
      </c>
      <c r="W2385">
        <v>71</v>
      </c>
      <c r="X2385" s="102">
        <v>0.63194444444444442</v>
      </c>
      <c r="AB2385" s="77">
        <f t="shared" si="37"/>
        <v>80</v>
      </c>
    </row>
    <row r="2386" spans="1:28" x14ac:dyDescent="0.3">
      <c r="A2386" s="34">
        <v>44024</v>
      </c>
      <c r="B2386">
        <v>1159</v>
      </c>
      <c r="C2386" t="s">
        <v>1282</v>
      </c>
      <c r="D2386" t="s">
        <v>1283</v>
      </c>
      <c r="E2386">
        <v>38</v>
      </c>
      <c r="F2386" t="s">
        <v>1753</v>
      </c>
      <c r="G2386" t="s">
        <v>1293</v>
      </c>
      <c r="H2386" t="s">
        <v>1315</v>
      </c>
      <c r="I2386" s="102">
        <v>0.99930555555555556</v>
      </c>
      <c r="J2386" t="s">
        <v>1693</v>
      </c>
      <c r="K2386" s="102">
        <v>0.61805555555555558</v>
      </c>
      <c r="L2386">
        <v>30</v>
      </c>
      <c r="M2386" t="s">
        <v>1358</v>
      </c>
      <c r="N2386" t="s">
        <v>1384</v>
      </c>
      <c r="O2386" s="102">
        <v>0.4375</v>
      </c>
      <c r="P2386" t="s">
        <v>1752</v>
      </c>
      <c r="Q2386">
        <v>24</v>
      </c>
      <c r="R2386" t="s">
        <v>1366</v>
      </c>
      <c r="S2386">
        <v>5</v>
      </c>
      <c r="T2386">
        <v>88</v>
      </c>
      <c r="U2386">
        <v>93</v>
      </c>
      <c r="V2386" t="s">
        <v>51</v>
      </c>
      <c r="W2386">
        <v>78</v>
      </c>
      <c r="X2386" t="s">
        <v>51</v>
      </c>
      <c r="AB2386" s="77">
        <f t="shared" si="37"/>
        <v>300</v>
      </c>
    </row>
    <row r="2387" spans="1:28" x14ac:dyDescent="0.3">
      <c r="A2387" s="34">
        <v>44025</v>
      </c>
      <c r="B2387">
        <v>1159</v>
      </c>
      <c r="C2387" t="s">
        <v>1282</v>
      </c>
      <c r="D2387" t="s">
        <v>1283</v>
      </c>
      <c r="E2387">
        <v>38</v>
      </c>
      <c r="F2387" t="s">
        <v>1736</v>
      </c>
      <c r="G2387" t="s">
        <v>1308</v>
      </c>
      <c r="H2387" t="s">
        <v>1386</v>
      </c>
      <c r="I2387" s="102">
        <v>0.20833333333333334</v>
      </c>
      <c r="J2387" t="s">
        <v>1761</v>
      </c>
      <c r="K2387" s="102">
        <v>0.65972222222222221</v>
      </c>
      <c r="L2387">
        <v>31</v>
      </c>
      <c r="M2387" t="s">
        <v>1358</v>
      </c>
      <c r="N2387" t="s">
        <v>1340</v>
      </c>
      <c r="O2387" s="102">
        <v>0.41666666666666669</v>
      </c>
      <c r="P2387" t="s">
        <v>1413</v>
      </c>
      <c r="Q2387">
        <v>12</v>
      </c>
      <c r="R2387" t="s">
        <v>1579</v>
      </c>
      <c r="S2387">
        <v>24</v>
      </c>
      <c r="T2387">
        <v>83</v>
      </c>
      <c r="U2387">
        <v>94</v>
      </c>
      <c r="V2387" t="s">
        <v>51</v>
      </c>
      <c r="W2387">
        <v>75</v>
      </c>
      <c r="X2387" s="102">
        <v>0.63888888888888895</v>
      </c>
      <c r="AB2387" s="77">
        <f t="shared" si="37"/>
        <v>310</v>
      </c>
    </row>
    <row r="2388" spans="1:28" x14ac:dyDescent="0.3">
      <c r="A2388" s="34">
        <v>44026</v>
      </c>
      <c r="B2388">
        <v>1159</v>
      </c>
      <c r="C2388" t="s">
        <v>1282</v>
      </c>
      <c r="D2388" t="s">
        <v>1283</v>
      </c>
      <c r="E2388">
        <v>38</v>
      </c>
      <c r="F2388" t="s">
        <v>1656</v>
      </c>
      <c r="G2388" t="s">
        <v>1682</v>
      </c>
      <c r="H2388" t="s">
        <v>1321</v>
      </c>
      <c r="I2388" s="102">
        <v>0.20833333333333334</v>
      </c>
      <c r="J2388" t="s">
        <v>1742</v>
      </c>
      <c r="K2388" s="102">
        <v>0.46527777777777773</v>
      </c>
      <c r="L2388">
        <v>31</v>
      </c>
      <c r="M2388" t="s">
        <v>1288</v>
      </c>
      <c r="N2388" t="s">
        <v>1456</v>
      </c>
      <c r="O2388" s="102">
        <v>0.44444444444444442</v>
      </c>
      <c r="P2388" t="s">
        <v>1579</v>
      </c>
      <c r="Q2388">
        <v>0</v>
      </c>
      <c r="R2388" t="s">
        <v>1639</v>
      </c>
      <c r="S2388">
        <v>18</v>
      </c>
      <c r="T2388">
        <v>72</v>
      </c>
      <c r="U2388">
        <v>93</v>
      </c>
      <c r="V2388" t="s">
        <v>51</v>
      </c>
      <c r="W2388">
        <v>59</v>
      </c>
      <c r="X2388" s="102">
        <v>0.70833333333333337</v>
      </c>
      <c r="AB2388" s="77">
        <f t="shared" si="37"/>
        <v>310</v>
      </c>
    </row>
    <row r="2389" spans="1:28" x14ac:dyDescent="0.3">
      <c r="A2389" s="34">
        <v>44027</v>
      </c>
      <c r="B2389">
        <v>1159</v>
      </c>
      <c r="C2389" t="s">
        <v>1282</v>
      </c>
      <c r="D2389" t="s">
        <v>1283</v>
      </c>
      <c r="E2389">
        <v>38</v>
      </c>
      <c r="F2389" t="s">
        <v>1395</v>
      </c>
      <c r="G2389" t="s">
        <v>1513</v>
      </c>
      <c r="H2389" t="s">
        <v>1328</v>
      </c>
      <c r="I2389" s="102">
        <v>0.3263888888888889</v>
      </c>
      <c r="J2389" t="s">
        <v>1766</v>
      </c>
      <c r="K2389" s="102">
        <v>0.66666666666666663</v>
      </c>
      <c r="L2389">
        <v>33</v>
      </c>
      <c r="M2389" t="s">
        <v>1431</v>
      </c>
      <c r="N2389" t="s">
        <v>1351</v>
      </c>
      <c r="O2389" s="102">
        <v>0.18055555555555555</v>
      </c>
      <c r="P2389" t="s">
        <v>1752</v>
      </c>
      <c r="Q2389" t="s">
        <v>51</v>
      </c>
      <c r="R2389" t="s">
        <v>1687</v>
      </c>
      <c r="S2389">
        <v>3</v>
      </c>
      <c r="T2389">
        <v>83</v>
      </c>
      <c r="U2389">
        <v>94</v>
      </c>
      <c r="V2389" t="s">
        <v>51</v>
      </c>
      <c r="W2389">
        <v>69</v>
      </c>
      <c r="X2389" s="102">
        <v>0.13194444444444445</v>
      </c>
      <c r="AB2389" s="77">
        <f t="shared" si="37"/>
        <v>330</v>
      </c>
    </row>
    <row r="2390" spans="1:28" x14ac:dyDescent="0.3">
      <c r="A2390" s="34">
        <v>44028</v>
      </c>
      <c r="B2390">
        <v>1159</v>
      </c>
      <c r="C2390" t="s">
        <v>1282</v>
      </c>
      <c r="D2390" t="s">
        <v>1283</v>
      </c>
      <c r="E2390">
        <v>38</v>
      </c>
      <c r="F2390" t="s">
        <v>1750</v>
      </c>
      <c r="G2390" t="s">
        <v>1308</v>
      </c>
      <c r="H2390" t="s">
        <v>1334</v>
      </c>
      <c r="I2390" s="102">
        <v>0.20833333333333334</v>
      </c>
      <c r="J2390" t="s">
        <v>1365</v>
      </c>
      <c r="K2390" s="102">
        <v>0.5</v>
      </c>
      <c r="L2390">
        <v>8</v>
      </c>
      <c r="M2390" t="s">
        <v>1335</v>
      </c>
      <c r="N2390" t="s">
        <v>1404</v>
      </c>
      <c r="O2390" s="102">
        <v>0.84027777777777779</v>
      </c>
      <c r="P2390" t="s">
        <v>1535</v>
      </c>
      <c r="Q2390">
        <v>11</v>
      </c>
      <c r="R2390" t="s">
        <v>1360</v>
      </c>
      <c r="S2390">
        <v>3</v>
      </c>
      <c r="T2390">
        <v>73</v>
      </c>
      <c r="U2390">
        <v>93</v>
      </c>
      <c r="V2390" t="s">
        <v>51</v>
      </c>
      <c r="W2390">
        <v>62</v>
      </c>
      <c r="X2390" s="102">
        <v>0.57638888888888895</v>
      </c>
      <c r="AB2390" s="77">
        <f t="shared" si="37"/>
        <v>80</v>
      </c>
    </row>
    <row r="2391" spans="1:28" x14ac:dyDescent="0.3">
      <c r="A2391" s="34">
        <v>44029</v>
      </c>
      <c r="B2391">
        <v>1159</v>
      </c>
      <c r="C2391" t="s">
        <v>1282</v>
      </c>
      <c r="D2391" t="s">
        <v>1283</v>
      </c>
      <c r="E2391">
        <v>38</v>
      </c>
      <c r="F2391" t="s">
        <v>1746</v>
      </c>
      <c r="G2391" t="s">
        <v>1308</v>
      </c>
      <c r="H2391" t="s">
        <v>1599</v>
      </c>
      <c r="I2391" s="102">
        <v>0.23611111111111113</v>
      </c>
      <c r="J2391" t="s">
        <v>1744</v>
      </c>
      <c r="K2391" s="102">
        <v>0.40277777777777773</v>
      </c>
      <c r="L2391">
        <v>8</v>
      </c>
      <c r="M2391" t="s">
        <v>1561</v>
      </c>
      <c r="N2391" t="s">
        <v>1434</v>
      </c>
      <c r="O2391" s="102">
        <v>0.65277777777777779</v>
      </c>
      <c r="P2391" t="s">
        <v>1560</v>
      </c>
      <c r="Q2391">
        <v>0</v>
      </c>
      <c r="R2391" t="s">
        <v>1517</v>
      </c>
      <c r="S2391">
        <v>24</v>
      </c>
      <c r="T2391">
        <v>78</v>
      </c>
      <c r="U2391">
        <v>91</v>
      </c>
      <c r="V2391" t="s">
        <v>51</v>
      </c>
      <c r="W2391">
        <v>56</v>
      </c>
      <c r="X2391" s="102">
        <v>0.40277777777777773</v>
      </c>
      <c r="AB2391" s="77">
        <f t="shared" si="37"/>
        <v>80</v>
      </c>
    </row>
    <row r="2392" spans="1:28" x14ac:dyDescent="0.3">
      <c r="A2392" s="34">
        <v>44030</v>
      </c>
      <c r="B2392">
        <v>1159</v>
      </c>
      <c r="C2392" t="s">
        <v>1282</v>
      </c>
      <c r="D2392" t="s">
        <v>1283</v>
      </c>
      <c r="E2392">
        <v>38</v>
      </c>
      <c r="F2392" t="s">
        <v>1400</v>
      </c>
      <c r="G2392" t="s">
        <v>1308</v>
      </c>
      <c r="H2392" t="s">
        <v>1549</v>
      </c>
      <c r="I2392" s="102">
        <v>0.15972222222222224</v>
      </c>
      <c r="J2392" t="s">
        <v>1889</v>
      </c>
      <c r="K2392" s="102">
        <v>0.34027777777777773</v>
      </c>
      <c r="L2392">
        <v>9</v>
      </c>
      <c r="M2392" t="s">
        <v>1297</v>
      </c>
      <c r="N2392" t="s">
        <v>1304</v>
      </c>
      <c r="O2392" s="102">
        <v>0.54166666666666663</v>
      </c>
      <c r="P2392" t="s">
        <v>1318</v>
      </c>
      <c r="Q2392">
        <v>0</v>
      </c>
      <c r="R2392" t="s">
        <v>1806</v>
      </c>
      <c r="S2392">
        <v>18</v>
      </c>
      <c r="T2392">
        <v>81</v>
      </c>
      <c r="U2392">
        <v>94</v>
      </c>
      <c r="V2392" s="102">
        <v>0.99305555555555547</v>
      </c>
      <c r="W2392">
        <v>69</v>
      </c>
      <c r="X2392" s="102">
        <v>0.33333333333333331</v>
      </c>
      <c r="AB2392" s="77">
        <f t="shared" si="37"/>
        <v>90</v>
      </c>
    </row>
    <row r="2393" spans="1:28" x14ac:dyDescent="0.3">
      <c r="A2393" s="34">
        <v>44031</v>
      </c>
      <c r="B2393">
        <v>1159</v>
      </c>
      <c r="C2393" t="s">
        <v>1282</v>
      </c>
      <c r="D2393" t="s">
        <v>1283</v>
      </c>
      <c r="E2393">
        <v>38</v>
      </c>
      <c r="F2393" t="s">
        <v>1677</v>
      </c>
      <c r="G2393" t="s">
        <v>1308</v>
      </c>
      <c r="H2393" t="s">
        <v>1597</v>
      </c>
      <c r="I2393" s="102">
        <v>0.21527777777777779</v>
      </c>
      <c r="J2393" t="s">
        <v>1818</v>
      </c>
      <c r="K2393" s="102">
        <v>0.625</v>
      </c>
      <c r="L2393">
        <v>0</v>
      </c>
      <c r="M2393" t="s">
        <v>1326</v>
      </c>
      <c r="N2393" t="s">
        <v>1322</v>
      </c>
      <c r="O2393" t="s">
        <v>51</v>
      </c>
      <c r="P2393" t="s">
        <v>1745</v>
      </c>
      <c r="Q2393">
        <v>21</v>
      </c>
      <c r="R2393" t="s">
        <v>1896</v>
      </c>
      <c r="S2393">
        <v>4</v>
      </c>
      <c r="T2393">
        <v>87</v>
      </c>
      <c r="U2393">
        <v>94</v>
      </c>
      <c r="V2393" t="s">
        <v>51</v>
      </c>
      <c r="W2393">
        <v>80</v>
      </c>
      <c r="X2393" s="102">
        <v>0.36805555555555558</v>
      </c>
      <c r="AB2393" s="77">
        <f t="shared" si="37"/>
        <v>0</v>
      </c>
    </row>
    <row r="2394" spans="1:28" x14ac:dyDescent="0.3">
      <c r="A2394" s="34">
        <v>44032</v>
      </c>
      <c r="B2394">
        <v>1159</v>
      </c>
      <c r="C2394" t="s">
        <v>1282</v>
      </c>
      <c r="D2394" t="s">
        <v>1283</v>
      </c>
      <c r="E2394">
        <v>38</v>
      </c>
      <c r="F2394" t="s">
        <v>1763</v>
      </c>
      <c r="G2394" t="s">
        <v>1469</v>
      </c>
      <c r="H2394" t="s">
        <v>1330</v>
      </c>
      <c r="I2394" s="102">
        <v>0.20138888888888887</v>
      </c>
      <c r="J2394" t="s">
        <v>1524</v>
      </c>
      <c r="K2394" s="102">
        <v>0.52777777777777779</v>
      </c>
      <c r="L2394">
        <v>36</v>
      </c>
      <c r="M2394" t="s">
        <v>1335</v>
      </c>
      <c r="N2394" t="s">
        <v>1384</v>
      </c>
      <c r="O2394" s="102">
        <v>0.55555555555555558</v>
      </c>
      <c r="P2394" t="s">
        <v>1290</v>
      </c>
      <c r="Q2394">
        <v>22</v>
      </c>
      <c r="R2394" t="s">
        <v>1477</v>
      </c>
      <c r="S2394">
        <v>4</v>
      </c>
      <c r="T2394">
        <v>86</v>
      </c>
      <c r="U2394">
        <v>94</v>
      </c>
      <c r="V2394" t="s">
        <v>51</v>
      </c>
      <c r="W2394">
        <v>75</v>
      </c>
      <c r="X2394" s="102">
        <v>0.55555555555555558</v>
      </c>
      <c r="AB2394" s="77">
        <f t="shared" si="37"/>
        <v>360</v>
      </c>
    </row>
    <row r="2395" spans="1:28" x14ac:dyDescent="0.3">
      <c r="A2395" s="34">
        <v>44033</v>
      </c>
      <c r="B2395">
        <v>1159</v>
      </c>
      <c r="C2395" t="s">
        <v>1282</v>
      </c>
      <c r="D2395" t="s">
        <v>1283</v>
      </c>
      <c r="E2395">
        <v>38</v>
      </c>
      <c r="F2395" t="s">
        <v>1763</v>
      </c>
      <c r="G2395" t="s">
        <v>1897</v>
      </c>
      <c r="H2395" t="s">
        <v>1623</v>
      </c>
      <c r="I2395" s="102">
        <v>0.23611111111111113</v>
      </c>
      <c r="J2395" t="s">
        <v>1780</v>
      </c>
      <c r="K2395" s="102">
        <v>0.56944444444444442</v>
      </c>
      <c r="L2395">
        <v>27</v>
      </c>
      <c r="M2395" t="s">
        <v>1335</v>
      </c>
      <c r="N2395" t="s">
        <v>1359</v>
      </c>
      <c r="O2395" s="102">
        <v>0.97222222222222221</v>
      </c>
      <c r="P2395" t="s">
        <v>1511</v>
      </c>
      <c r="Q2395">
        <v>17</v>
      </c>
      <c r="R2395" t="s">
        <v>1660</v>
      </c>
      <c r="S2395">
        <v>22</v>
      </c>
      <c r="T2395">
        <v>85</v>
      </c>
      <c r="U2395">
        <v>94</v>
      </c>
      <c r="V2395" t="s">
        <v>51</v>
      </c>
      <c r="W2395">
        <v>73</v>
      </c>
      <c r="X2395" s="102">
        <v>0.38194444444444442</v>
      </c>
      <c r="AB2395" s="77">
        <f t="shared" si="37"/>
        <v>270</v>
      </c>
    </row>
    <row r="2396" spans="1:28" x14ac:dyDescent="0.3">
      <c r="A2396" s="34">
        <v>44034</v>
      </c>
      <c r="B2396">
        <v>1159</v>
      </c>
      <c r="C2396" t="s">
        <v>1282</v>
      </c>
      <c r="D2396" t="s">
        <v>1283</v>
      </c>
      <c r="E2396">
        <v>38</v>
      </c>
      <c r="F2396" t="s">
        <v>1781</v>
      </c>
      <c r="G2396" t="s">
        <v>1308</v>
      </c>
      <c r="H2396" t="s">
        <v>1395</v>
      </c>
      <c r="I2396" s="102">
        <v>0.99930555555555556</v>
      </c>
      <c r="J2396" t="s">
        <v>1524</v>
      </c>
      <c r="K2396" s="102">
        <v>0.43055555555555558</v>
      </c>
      <c r="L2396">
        <v>31</v>
      </c>
      <c r="M2396" t="s">
        <v>1288</v>
      </c>
      <c r="N2396" t="s">
        <v>1456</v>
      </c>
      <c r="O2396" s="102">
        <v>0.51388888888888895</v>
      </c>
      <c r="P2396" t="s">
        <v>1675</v>
      </c>
      <c r="Q2396" t="s">
        <v>51</v>
      </c>
      <c r="R2396" t="s">
        <v>1312</v>
      </c>
      <c r="S2396">
        <v>5</v>
      </c>
      <c r="T2396">
        <v>86</v>
      </c>
      <c r="U2396">
        <v>93</v>
      </c>
      <c r="V2396" t="s">
        <v>51</v>
      </c>
      <c r="W2396">
        <v>77</v>
      </c>
      <c r="X2396" s="102">
        <v>0.64583333333333337</v>
      </c>
      <c r="AB2396" s="77">
        <f t="shared" si="37"/>
        <v>310</v>
      </c>
    </row>
    <row r="2397" spans="1:28" x14ac:dyDescent="0.3">
      <c r="A2397" s="34">
        <v>44035</v>
      </c>
      <c r="B2397">
        <v>1159</v>
      </c>
      <c r="C2397" t="s">
        <v>1282</v>
      </c>
      <c r="D2397" t="s">
        <v>1283</v>
      </c>
      <c r="E2397">
        <v>38</v>
      </c>
      <c r="F2397" t="s">
        <v>1550</v>
      </c>
      <c r="G2397" t="s">
        <v>1308</v>
      </c>
      <c r="H2397" t="s">
        <v>1315</v>
      </c>
      <c r="I2397" s="102">
        <v>0.20138888888888887</v>
      </c>
      <c r="J2397" t="s">
        <v>1767</v>
      </c>
      <c r="K2397" s="102">
        <v>0.67361111111111116</v>
      </c>
      <c r="L2397">
        <v>31</v>
      </c>
      <c r="M2397" t="s">
        <v>1435</v>
      </c>
      <c r="N2397" t="s">
        <v>1327</v>
      </c>
      <c r="O2397" s="102">
        <v>0.59722222222222221</v>
      </c>
      <c r="P2397" t="s">
        <v>1318</v>
      </c>
      <c r="Q2397">
        <v>0</v>
      </c>
      <c r="R2397" t="s">
        <v>1745</v>
      </c>
      <c r="S2397">
        <v>17</v>
      </c>
      <c r="T2397">
        <v>84</v>
      </c>
      <c r="U2397">
        <v>94</v>
      </c>
      <c r="V2397" t="s">
        <v>51</v>
      </c>
      <c r="W2397">
        <v>73</v>
      </c>
      <c r="X2397" s="102">
        <v>0.4861111111111111</v>
      </c>
      <c r="AB2397" s="77">
        <f t="shared" si="37"/>
        <v>310</v>
      </c>
    </row>
    <row r="2398" spans="1:28" x14ac:dyDescent="0.3">
      <c r="A2398" s="34">
        <v>44036</v>
      </c>
      <c r="B2398">
        <v>1159</v>
      </c>
      <c r="C2398" t="s">
        <v>1282</v>
      </c>
      <c r="D2398" t="s">
        <v>1283</v>
      </c>
      <c r="E2398">
        <v>38</v>
      </c>
      <c r="F2398" t="s">
        <v>1724</v>
      </c>
      <c r="G2398" t="s">
        <v>1465</v>
      </c>
      <c r="H2398" t="s">
        <v>1571</v>
      </c>
      <c r="I2398" s="102">
        <v>0.99930555555555556</v>
      </c>
      <c r="J2398" t="s">
        <v>1733</v>
      </c>
      <c r="K2398" s="102">
        <v>0.54861111111111105</v>
      </c>
      <c r="L2398">
        <v>27</v>
      </c>
      <c r="M2398" t="s">
        <v>1288</v>
      </c>
      <c r="N2398" t="s">
        <v>1327</v>
      </c>
      <c r="O2398" s="102">
        <v>0.36805555555555558</v>
      </c>
      <c r="P2398" t="s">
        <v>1318</v>
      </c>
      <c r="Q2398">
        <v>11</v>
      </c>
      <c r="R2398" t="s">
        <v>1479</v>
      </c>
      <c r="S2398">
        <v>4</v>
      </c>
      <c r="T2398">
        <v>78</v>
      </c>
      <c r="U2398">
        <v>93</v>
      </c>
      <c r="V2398" s="102">
        <v>0.97916666666666663</v>
      </c>
      <c r="W2398">
        <v>69</v>
      </c>
      <c r="X2398" s="102">
        <v>0.54166666666666663</v>
      </c>
      <c r="AB2398" s="77">
        <f t="shared" si="37"/>
        <v>270</v>
      </c>
    </row>
    <row r="2399" spans="1:28" x14ac:dyDescent="0.3">
      <c r="A2399" s="34">
        <v>44037</v>
      </c>
      <c r="B2399">
        <v>1159</v>
      </c>
      <c r="C2399" t="s">
        <v>1282</v>
      </c>
      <c r="D2399" t="s">
        <v>1283</v>
      </c>
      <c r="E2399">
        <v>38</v>
      </c>
      <c r="F2399" t="s">
        <v>1723</v>
      </c>
      <c r="G2399" t="s">
        <v>1308</v>
      </c>
      <c r="H2399" t="s">
        <v>1729</v>
      </c>
      <c r="I2399" s="102">
        <v>0.16666666666666666</v>
      </c>
      <c r="J2399" t="s">
        <v>1524</v>
      </c>
      <c r="K2399" s="102">
        <v>0.63888888888888895</v>
      </c>
      <c r="L2399">
        <v>20</v>
      </c>
      <c r="M2399" t="s">
        <v>1335</v>
      </c>
      <c r="N2399" t="s">
        <v>1456</v>
      </c>
      <c r="O2399" s="102">
        <v>4.8611111111111112E-2</v>
      </c>
      <c r="P2399" t="s">
        <v>1707</v>
      </c>
      <c r="Q2399">
        <v>0</v>
      </c>
      <c r="R2399" t="s">
        <v>1695</v>
      </c>
      <c r="S2399">
        <v>17</v>
      </c>
      <c r="T2399">
        <v>80</v>
      </c>
      <c r="U2399">
        <v>93</v>
      </c>
      <c r="V2399" t="s">
        <v>51</v>
      </c>
      <c r="W2399">
        <v>72</v>
      </c>
      <c r="X2399" s="102">
        <v>0.59722222222222221</v>
      </c>
      <c r="AB2399" s="77">
        <f t="shared" si="37"/>
        <v>200</v>
      </c>
    </row>
    <row r="2400" spans="1:28" x14ac:dyDescent="0.3">
      <c r="A2400" s="34">
        <v>44038</v>
      </c>
      <c r="B2400">
        <v>1159</v>
      </c>
      <c r="C2400" t="s">
        <v>1282</v>
      </c>
      <c r="D2400" t="s">
        <v>1283</v>
      </c>
      <c r="E2400">
        <v>38</v>
      </c>
      <c r="F2400" t="s">
        <v>1665</v>
      </c>
      <c r="G2400" t="s">
        <v>1308</v>
      </c>
      <c r="H2400" t="s">
        <v>1728</v>
      </c>
      <c r="I2400" s="102">
        <v>3.4722222222222224E-2</v>
      </c>
      <c r="J2400" t="s">
        <v>1799</v>
      </c>
      <c r="K2400" s="102">
        <v>0.4375</v>
      </c>
      <c r="L2400">
        <v>2</v>
      </c>
      <c r="M2400" t="s">
        <v>1288</v>
      </c>
      <c r="N2400" t="s">
        <v>1404</v>
      </c>
      <c r="O2400" s="102">
        <v>0.47222222222222227</v>
      </c>
      <c r="P2400" t="s">
        <v>1587</v>
      </c>
      <c r="Q2400">
        <v>12</v>
      </c>
      <c r="R2400" t="s">
        <v>1299</v>
      </c>
      <c r="S2400">
        <v>24</v>
      </c>
      <c r="T2400">
        <v>82</v>
      </c>
      <c r="U2400">
        <v>93</v>
      </c>
      <c r="V2400" s="102">
        <v>0.98611111111111116</v>
      </c>
      <c r="W2400">
        <v>69</v>
      </c>
      <c r="X2400" s="102">
        <v>0.3888888888888889</v>
      </c>
      <c r="AB2400" s="77">
        <f t="shared" si="37"/>
        <v>20</v>
      </c>
    </row>
    <row r="2401" spans="1:28" x14ac:dyDescent="0.3">
      <c r="A2401" s="34">
        <v>44039</v>
      </c>
      <c r="B2401">
        <v>1159</v>
      </c>
      <c r="C2401" t="s">
        <v>1282</v>
      </c>
      <c r="D2401" t="s">
        <v>1283</v>
      </c>
      <c r="E2401">
        <v>38</v>
      </c>
      <c r="F2401" t="s">
        <v>1730</v>
      </c>
      <c r="G2401" t="s">
        <v>1296</v>
      </c>
      <c r="H2401" t="s">
        <v>1729</v>
      </c>
      <c r="I2401" s="102">
        <v>0.23611111111111113</v>
      </c>
      <c r="J2401" t="s">
        <v>1799</v>
      </c>
      <c r="K2401" s="102">
        <v>0.54861111111111105</v>
      </c>
      <c r="L2401">
        <v>28</v>
      </c>
      <c r="M2401" t="s">
        <v>1288</v>
      </c>
      <c r="N2401" t="s">
        <v>1436</v>
      </c>
      <c r="O2401" s="102">
        <v>0.33333333333333331</v>
      </c>
      <c r="P2401" t="s">
        <v>1312</v>
      </c>
      <c r="Q2401">
        <v>21</v>
      </c>
      <c r="R2401" t="s">
        <v>1815</v>
      </c>
      <c r="S2401">
        <v>5</v>
      </c>
      <c r="T2401">
        <v>80</v>
      </c>
      <c r="U2401">
        <v>94</v>
      </c>
      <c r="V2401" t="s">
        <v>51</v>
      </c>
      <c r="W2401">
        <v>66</v>
      </c>
      <c r="X2401" s="102">
        <v>0.49305555555555558</v>
      </c>
      <c r="AB2401" s="77">
        <f t="shared" si="37"/>
        <v>280</v>
      </c>
    </row>
    <row r="2402" spans="1:28" x14ac:dyDescent="0.3">
      <c r="A2402" s="34">
        <v>44040</v>
      </c>
      <c r="B2402">
        <v>1159</v>
      </c>
      <c r="C2402" t="s">
        <v>1282</v>
      </c>
      <c r="D2402" t="s">
        <v>1283</v>
      </c>
      <c r="E2402">
        <v>38</v>
      </c>
      <c r="F2402" t="s">
        <v>1588</v>
      </c>
      <c r="G2402" t="s">
        <v>1497</v>
      </c>
      <c r="H2402" t="s">
        <v>1722</v>
      </c>
      <c r="I2402" s="102">
        <v>0.95833333333333337</v>
      </c>
      <c r="J2402" t="s">
        <v>1550</v>
      </c>
      <c r="K2402" s="102">
        <v>0.21527777777777779</v>
      </c>
      <c r="L2402">
        <v>36</v>
      </c>
      <c r="M2402" t="s">
        <v>1561</v>
      </c>
      <c r="N2402" t="s">
        <v>1436</v>
      </c>
      <c r="O2402" s="102">
        <v>0.34722222222222227</v>
      </c>
      <c r="P2402" t="s">
        <v>1543</v>
      </c>
      <c r="Q2402">
        <v>21</v>
      </c>
      <c r="R2402" t="s">
        <v>1366</v>
      </c>
      <c r="S2402">
        <v>2</v>
      </c>
      <c r="T2402">
        <v>94</v>
      </c>
      <c r="U2402">
        <v>94</v>
      </c>
      <c r="V2402" t="s">
        <v>51</v>
      </c>
      <c r="W2402">
        <v>91</v>
      </c>
      <c r="X2402" t="s">
        <v>51</v>
      </c>
      <c r="AB2402" s="77">
        <f t="shared" si="37"/>
        <v>360</v>
      </c>
    </row>
    <row r="2403" spans="1:28" x14ac:dyDescent="0.3">
      <c r="A2403" s="34">
        <v>44041</v>
      </c>
      <c r="B2403">
        <v>1159</v>
      </c>
      <c r="C2403" t="s">
        <v>1282</v>
      </c>
      <c r="D2403" t="s">
        <v>1283</v>
      </c>
      <c r="E2403">
        <v>38</v>
      </c>
      <c r="F2403" t="s">
        <v>1400</v>
      </c>
      <c r="G2403" t="s">
        <v>1308</v>
      </c>
      <c r="H2403" t="s">
        <v>1686</v>
      </c>
      <c r="I2403" s="102">
        <v>0.19444444444444445</v>
      </c>
      <c r="J2403" t="s">
        <v>1730</v>
      </c>
      <c r="K2403" s="102">
        <v>0.49305555555555558</v>
      </c>
      <c r="L2403">
        <v>8</v>
      </c>
      <c r="M2403" t="s">
        <v>1396</v>
      </c>
      <c r="N2403" t="s">
        <v>1356</v>
      </c>
      <c r="O2403" t="s">
        <v>51</v>
      </c>
      <c r="P2403" t="s">
        <v>1675</v>
      </c>
      <c r="Q2403">
        <v>0</v>
      </c>
      <c r="R2403" t="s">
        <v>1759</v>
      </c>
      <c r="S2403">
        <v>24</v>
      </c>
      <c r="T2403">
        <v>87</v>
      </c>
      <c r="U2403">
        <v>94</v>
      </c>
      <c r="V2403" t="s">
        <v>51</v>
      </c>
      <c r="W2403">
        <v>81</v>
      </c>
      <c r="X2403" s="102">
        <v>0.45833333333333331</v>
      </c>
      <c r="AB2403" s="77">
        <f t="shared" si="37"/>
        <v>80</v>
      </c>
    </row>
    <row r="2404" spans="1:28" x14ac:dyDescent="0.3">
      <c r="A2404" s="34">
        <v>44042</v>
      </c>
      <c r="B2404">
        <v>1159</v>
      </c>
      <c r="C2404" t="s">
        <v>1282</v>
      </c>
      <c r="D2404" t="s">
        <v>1283</v>
      </c>
      <c r="E2404">
        <v>38</v>
      </c>
      <c r="F2404" t="s">
        <v>1748</v>
      </c>
      <c r="G2404" t="s">
        <v>1358</v>
      </c>
      <c r="H2404" t="s">
        <v>1330</v>
      </c>
      <c r="I2404" s="102">
        <v>0.25</v>
      </c>
      <c r="J2404" t="s">
        <v>1793</v>
      </c>
      <c r="K2404" s="102">
        <v>0.76388888888888884</v>
      </c>
      <c r="L2404">
        <v>31</v>
      </c>
      <c r="M2404" t="s">
        <v>1296</v>
      </c>
      <c r="N2404" t="s">
        <v>1399</v>
      </c>
      <c r="O2404" s="102">
        <v>0.76388888888888884</v>
      </c>
      <c r="P2404" t="s">
        <v>1759</v>
      </c>
      <c r="Q2404">
        <v>0</v>
      </c>
      <c r="R2404" t="s">
        <v>1585</v>
      </c>
      <c r="S2404">
        <v>18</v>
      </c>
      <c r="T2404">
        <v>78</v>
      </c>
      <c r="U2404">
        <v>93</v>
      </c>
      <c r="V2404" t="s">
        <v>51</v>
      </c>
      <c r="W2404">
        <v>57</v>
      </c>
      <c r="X2404" s="102">
        <v>0.71527777777777779</v>
      </c>
      <c r="AB2404" s="77">
        <f t="shared" si="37"/>
        <v>310</v>
      </c>
    </row>
    <row r="2405" spans="1:28" x14ac:dyDescent="0.3">
      <c r="A2405" s="34">
        <v>44043</v>
      </c>
      <c r="B2405">
        <v>1159</v>
      </c>
      <c r="C2405" t="s">
        <v>1282</v>
      </c>
      <c r="D2405" t="s">
        <v>1283</v>
      </c>
      <c r="E2405">
        <v>38</v>
      </c>
      <c r="F2405" t="s">
        <v>1724</v>
      </c>
      <c r="G2405" t="s">
        <v>1308</v>
      </c>
      <c r="H2405" t="s">
        <v>1656</v>
      </c>
      <c r="I2405" s="102">
        <v>0.99930555555555556</v>
      </c>
      <c r="J2405" t="s">
        <v>1894</v>
      </c>
      <c r="K2405" s="102">
        <v>0.57638888888888895</v>
      </c>
      <c r="L2405">
        <v>28</v>
      </c>
      <c r="M2405" t="s">
        <v>1296</v>
      </c>
      <c r="N2405" t="s">
        <v>1456</v>
      </c>
      <c r="O2405" s="102">
        <v>0.41666666666666669</v>
      </c>
      <c r="P2405" t="s">
        <v>1662</v>
      </c>
      <c r="Q2405">
        <v>23</v>
      </c>
      <c r="R2405" t="s">
        <v>1528</v>
      </c>
      <c r="S2405">
        <v>3</v>
      </c>
      <c r="T2405">
        <v>88</v>
      </c>
      <c r="U2405">
        <v>93</v>
      </c>
      <c r="V2405" t="s">
        <v>51</v>
      </c>
      <c r="W2405">
        <v>85</v>
      </c>
      <c r="X2405" t="s">
        <v>51</v>
      </c>
      <c r="AB2405" s="77">
        <f t="shared" si="37"/>
        <v>280</v>
      </c>
    </row>
    <row r="2406" spans="1:28" x14ac:dyDescent="0.3">
      <c r="A2406" s="34">
        <v>44044</v>
      </c>
      <c r="B2406">
        <v>1159</v>
      </c>
      <c r="C2406" t="s">
        <v>1282</v>
      </c>
      <c r="D2406" t="s">
        <v>1283</v>
      </c>
      <c r="E2406">
        <v>38</v>
      </c>
      <c r="F2406" t="s">
        <v>1785</v>
      </c>
      <c r="G2406" t="s">
        <v>1297</v>
      </c>
      <c r="H2406" t="s">
        <v>1721</v>
      </c>
      <c r="I2406" s="102">
        <v>0.1875</v>
      </c>
      <c r="J2406" t="s">
        <v>1743</v>
      </c>
      <c r="K2406" s="102">
        <v>0.4375</v>
      </c>
      <c r="L2406">
        <v>32</v>
      </c>
      <c r="M2406" t="s">
        <v>1335</v>
      </c>
      <c r="N2406" t="s">
        <v>1322</v>
      </c>
      <c r="O2406" s="102">
        <v>0.47222222222222227</v>
      </c>
      <c r="P2406" t="s">
        <v>1332</v>
      </c>
      <c r="Q2406">
        <v>21</v>
      </c>
      <c r="R2406" t="s">
        <v>1564</v>
      </c>
      <c r="S2406">
        <v>3</v>
      </c>
      <c r="T2406">
        <v>92</v>
      </c>
      <c r="U2406">
        <v>94</v>
      </c>
      <c r="V2406" s="102">
        <v>5.5555555555555552E-2</v>
      </c>
      <c r="W2406">
        <v>85</v>
      </c>
      <c r="X2406" s="102">
        <v>0.31944444444444448</v>
      </c>
      <c r="AB2406" s="77">
        <f t="shared" si="37"/>
        <v>320</v>
      </c>
    </row>
    <row r="2407" spans="1:28" x14ac:dyDescent="0.3">
      <c r="A2407" s="34">
        <v>44045</v>
      </c>
      <c r="B2407">
        <v>1159</v>
      </c>
      <c r="C2407" t="s">
        <v>1282</v>
      </c>
      <c r="D2407" t="s">
        <v>1283</v>
      </c>
      <c r="E2407">
        <v>38</v>
      </c>
      <c r="F2407" t="s">
        <v>1749</v>
      </c>
      <c r="G2407" t="s">
        <v>1458</v>
      </c>
      <c r="H2407" t="s">
        <v>1315</v>
      </c>
      <c r="I2407" s="102">
        <v>0.29166666666666669</v>
      </c>
      <c r="J2407" t="s">
        <v>1365</v>
      </c>
      <c r="K2407" s="102">
        <v>0.61111111111111105</v>
      </c>
      <c r="L2407">
        <v>0</v>
      </c>
      <c r="M2407" t="s">
        <v>1703</v>
      </c>
      <c r="N2407" t="s">
        <v>1340</v>
      </c>
      <c r="O2407" t="s">
        <v>51</v>
      </c>
      <c r="P2407" t="s">
        <v>1360</v>
      </c>
      <c r="Q2407">
        <v>11</v>
      </c>
      <c r="R2407" t="s">
        <v>1373</v>
      </c>
      <c r="S2407">
        <v>23</v>
      </c>
      <c r="T2407">
        <v>85</v>
      </c>
      <c r="U2407">
        <v>95</v>
      </c>
      <c r="V2407" t="s">
        <v>51</v>
      </c>
      <c r="W2407">
        <v>74</v>
      </c>
      <c r="X2407" s="102">
        <v>0.61111111111111105</v>
      </c>
      <c r="AB2407" s="77">
        <f t="shared" si="37"/>
        <v>0</v>
      </c>
    </row>
    <row r="2408" spans="1:28" x14ac:dyDescent="0.3">
      <c r="A2408" s="34">
        <v>44046</v>
      </c>
      <c r="B2408">
        <v>1159</v>
      </c>
      <c r="C2408" t="s">
        <v>1282</v>
      </c>
      <c r="D2408" t="s">
        <v>1283</v>
      </c>
      <c r="E2408">
        <v>38</v>
      </c>
      <c r="F2408" t="s">
        <v>1758</v>
      </c>
      <c r="G2408" t="s">
        <v>1308</v>
      </c>
      <c r="H2408" t="s">
        <v>1295</v>
      </c>
      <c r="I2408" s="102">
        <v>0.24305555555555555</v>
      </c>
      <c r="J2408" t="s">
        <v>1754</v>
      </c>
      <c r="K2408" s="102">
        <v>0.63888888888888895</v>
      </c>
      <c r="L2408">
        <v>1</v>
      </c>
      <c r="M2408" t="s">
        <v>1288</v>
      </c>
      <c r="N2408" t="s">
        <v>1561</v>
      </c>
      <c r="O2408" s="102">
        <v>0.64583333333333337</v>
      </c>
      <c r="P2408" t="s">
        <v>1641</v>
      </c>
      <c r="Q2408">
        <v>0</v>
      </c>
      <c r="R2408" t="s">
        <v>1587</v>
      </c>
      <c r="S2408">
        <v>16</v>
      </c>
      <c r="T2408">
        <v>75</v>
      </c>
      <c r="U2408">
        <v>93</v>
      </c>
      <c r="V2408" t="s">
        <v>51</v>
      </c>
      <c r="W2408">
        <v>63</v>
      </c>
      <c r="X2408" t="s">
        <v>51</v>
      </c>
      <c r="AB2408" s="77">
        <f t="shared" si="37"/>
        <v>10</v>
      </c>
    </row>
    <row r="2409" spans="1:28" x14ac:dyDescent="0.3">
      <c r="A2409" s="34">
        <v>44047</v>
      </c>
      <c r="B2409">
        <v>1159</v>
      </c>
      <c r="C2409" t="s">
        <v>1282</v>
      </c>
      <c r="D2409" t="s">
        <v>1283</v>
      </c>
      <c r="E2409">
        <v>38</v>
      </c>
      <c r="F2409" t="s">
        <v>1753</v>
      </c>
      <c r="G2409" t="s">
        <v>1308</v>
      </c>
      <c r="H2409" t="s">
        <v>1721</v>
      </c>
      <c r="I2409" s="102">
        <v>0.23611111111111113</v>
      </c>
      <c r="J2409" t="s">
        <v>1747</v>
      </c>
      <c r="K2409" s="102">
        <v>0.4861111111111111</v>
      </c>
      <c r="L2409">
        <v>7</v>
      </c>
      <c r="M2409" t="s">
        <v>1340</v>
      </c>
      <c r="N2409" t="s">
        <v>1356</v>
      </c>
      <c r="O2409" s="102">
        <v>0.72222222222222221</v>
      </c>
      <c r="P2409" t="s">
        <v>1519</v>
      </c>
      <c r="Q2409">
        <v>0</v>
      </c>
      <c r="R2409" t="s">
        <v>1695</v>
      </c>
      <c r="S2409">
        <v>24</v>
      </c>
      <c r="T2409">
        <v>82</v>
      </c>
      <c r="U2409">
        <v>93</v>
      </c>
      <c r="V2409" t="s">
        <v>51</v>
      </c>
      <c r="W2409">
        <v>68</v>
      </c>
      <c r="X2409" s="102">
        <v>0.4861111111111111</v>
      </c>
      <c r="AB2409" s="77">
        <f t="shared" si="37"/>
        <v>70</v>
      </c>
    </row>
    <row r="2410" spans="1:28" x14ac:dyDescent="0.3">
      <c r="A2410" s="34">
        <v>44048</v>
      </c>
      <c r="B2410">
        <v>1159</v>
      </c>
      <c r="C2410" t="s">
        <v>1282</v>
      </c>
      <c r="D2410" t="s">
        <v>1283</v>
      </c>
      <c r="E2410">
        <v>38</v>
      </c>
      <c r="F2410" t="s">
        <v>1588</v>
      </c>
      <c r="G2410" t="s">
        <v>1308</v>
      </c>
      <c r="H2410" t="s">
        <v>1651</v>
      </c>
      <c r="I2410" s="102">
        <v>0.22916666666666666</v>
      </c>
      <c r="J2410" t="s">
        <v>1813</v>
      </c>
      <c r="K2410" s="102">
        <v>0.69444444444444453</v>
      </c>
      <c r="L2410">
        <v>18</v>
      </c>
      <c r="M2410" t="s">
        <v>1431</v>
      </c>
      <c r="N2410" t="s">
        <v>1301</v>
      </c>
      <c r="O2410" s="102">
        <v>6.9444444444444434E-2</v>
      </c>
      <c r="P2410" t="s">
        <v>1695</v>
      </c>
      <c r="Q2410">
        <v>0</v>
      </c>
      <c r="R2410" t="s">
        <v>1518</v>
      </c>
      <c r="S2410">
        <v>5</v>
      </c>
      <c r="T2410">
        <v>82</v>
      </c>
      <c r="U2410">
        <v>94</v>
      </c>
      <c r="V2410" t="s">
        <v>51</v>
      </c>
      <c r="W2410">
        <v>71</v>
      </c>
      <c r="X2410" s="102">
        <v>0.49305555555555558</v>
      </c>
      <c r="AB2410" s="77">
        <f t="shared" si="37"/>
        <v>180</v>
      </c>
    </row>
    <row r="2411" spans="1:28" x14ac:dyDescent="0.3">
      <c r="A2411" s="34">
        <v>44049</v>
      </c>
      <c r="B2411">
        <v>1159</v>
      </c>
      <c r="C2411" t="s">
        <v>1282</v>
      </c>
      <c r="D2411" t="s">
        <v>1283</v>
      </c>
      <c r="E2411">
        <v>38</v>
      </c>
      <c r="F2411" t="s">
        <v>1550</v>
      </c>
      <c r="G2411" t="s">
        <v>1308</v>
      </c>
      <c r="H2411" t="s">
        <v>1328</v>
      </c>
      <c r="I2411" s="102">
        <v>0.21527777777777779</v>
      </c>
      <c r="J2411" t="s">
        <v>1898</v>
      </c>
      <c r="K2411" s="102">
        <v>0.67361111111111116</v>
      </c>
      <c r="L2411">
        <v>28</v>
      </c>
      <c r="M2411" t="s">
        <v>1358</v>
      </c>
      <c r="N2411" t="s">
        <v>1497</v>
      </c>
      <c r="O2411" s="102">
        <v>0.95833333333333337</v>
      </c>
      <c r="P2411" t="s">
        <v>1720</v>
      </c>
      <c r="Q2411">
        <v>0</v>
      </c>
      <c r="R2411" t="s">
        <v>1796</v>
      </c>
      <c r="S2411">
        <v>17</v>
      </c>
      <c r="T2411">
        <v>84</v>
      </c>
      <c r="U2411">
        <v>94</v>
      </c>
      <c r="V2411" t="s">
        <v>51</v>
      </c>
      <c r="W2411">
        <v>74</v>
      </c>
      <c r="X2411" s="102">
        <v>0.47916666666666669</v>
      </c>
      <c r="AB2411" s="77">
        <f t="shared" si="37"/>
        <v>280</v>
      </c>
    </row>
    <row r="2412" spans="1:28" x14ac:dyDescent="0.3">
      <c r="A2412" s="34">
        <v>44050</v>
      </c>
      <c r="B2412">
        <v>1159</v>
      </c>
      <c r="C2412" t="s">
        <v>1282</v>
      </c>
      <c r="D2412" t="s">
        <v>1283</v>
      </c>
      <c r="E2412">
        <v>38</v>
      </c>
      <c r="F2412" t="s">
        <v>1734</v>
      </c>
      <c r="G2412" t="s">
        <v>1308</v>
      </c>
      <c r="H2412" t="s">
        <v>1785</v>
      </c>
      <c r="I2412" s="102">
        <v>0.99930555555555556</v>
      </c>
      <c r="J2412" t="s">
        <v>1799</v>
      </c>
      <c r="K2412" s="102">
        <v>0.57638888888888895</v>
      </c>
      <c r="L2412">
        <v>27</v>
      </c>
      <c r="M2412" t="s">
        <v>1301</v>
      </c>
      <c r="N2412" t="s">
        <v>1501</v>
      </c>
      <c r="O2412" s="102">
        <v>1.3888888888888888E-2</v>
      </c>
      <c r="P2412" t="s">
        <v>1398</v>
      </c>
      <c r="Q2412">
        <v>23</v>
      </c>
      <c r="R2412" t="s">
        <v>1518</v>
      </c>
      <c r="S2412">
        <v>0</v>
      </c>
      <c r="T2412">
        <v>83</v>
      </c>
      <c r="U2412">
        <v>93</v>
      </c>
      <c r="V2412" t="s">
        <v>51</v>
      </c>
      <c r="W2412">
        <v>74</v>
      </c>
      <c r="X2412" s="102">
        <v>0.57638888888888895</v>
      </c>
      <c r="AB2412" s="77">
        <f t="shared" si="37"/>
        <v>270</v>
      </c>
    </row>
    <row r="2413" spans="1:28" x14ac:dyDescent="0.3">
      <c r="A2413" s="34">
        <v>44051</v>
      </c>
      <c r="B2413">
        <v>1159</v>
      </c>
      <c r="C2413" t="s">
        <v>1282</v>
      </c>
      <c r="D2413" t="s">
        <v>1283</v>
      </c>
      <c r="E2413">
        <v>38</v>
      </c>
      <c r="F2413" t="s">
        <v>1730</v>
      </c>
      <c r="G2413" t="s">
        <v>1682</v>
      </c>
      <c r="H2413" t="s">
        <v>1315</v>
      </c>
      <c r="I2413" s="102">
        <v>0.24305555555555555</v>
      </c>
      <c r="J2413" t="s">
        <v>1818</v>
      </c>
      <c r="K2413" s="102">
        <v>0.55555555555555558</v>
      </c>
      <c r="L2413">
        <v>9</v>
      </c>
      <c r="M2413" t="s">
        <v>1335</v>
      </c>
      <c r="N2413" t="s">
        <v>1456</v>
      </c>
      <c r="O2413" s="102">
        <v>0.70138888888888884</v>
      </c>
      <c r="P2413" t="s">
        <v>1511</v>
      </c>
      <c r="Q2413">
        <v>0</v>
      </c>
      <c r="R2413" t="s">
        <v>1709</v>
      </c>
      <c r="S2413">
        <v>22</v>
      </c>
      <c r="T2413">
        <v>89</v>
      </c>
      <c r="U2413">
        <v>93</v>
      </c>
      <c r="V2413" t="s">
        <v>51</v>
      </c>
      <c r="W2413">
        <v>81</v>
      </c>
      <c r="X2413" s="102">
        <v>0.58333333333333337</v>
      </c>
      <c r="AB2413" s="77">
        <f t="shared" si="37"/>
        <v>90</v>
      </c>
    </row>
    <row r="2414" spans="1:28" x14ac:dyDescent="0.3">
      <c r="A2414" s="34">
        <v>44052</v>
      </c>
      <c r="B2414">
        <v>1159</v>
      </c>
      <c r="C2414" t="s">
        <v>1282</v>
      </c>
      <c r="D2414" t="s">
        <v>1283</v>
      </c>
      <c r="E2414">
        <v>38</v>
      </c>
      <c r="F2414" t="s">
        <v>1742</v>
      </c>
      <c r="G2414" t="s">
        <v>1308</v>
      </c>
      <c r="H2414" t="s">
        <v>1507</v>
      </c>
      <c r="I2414" s="102">
        <v>0.15972222222222224</v>
      </c>
      <c r="J2414" t="s">
        <v>1733</v>
      </c>
      <c r="K2414" s="102">
        <v>0.5</v>
      </c>
      <c r="L2414">
        <v>29</v>
      </c>
      <c r="M2414" t="s">
        <v>1296</v>
      </c>
      <c r="N2414" t="s">
        <v>1316</v>
      </c>
      <c r="O2414" s="102">
        <v>0.65972222222222221</v>
      </c>
      <c r="P2414" t="s">
        <v>1713</v>
      </c>
      <c r="Q2414">
        <v>0</v>
      </c>
      <c r="R2414" t="s">
        <v>1520</v>
      </c>
      <c r="S2414" t="s">
        <v>51</v>
      </c>
      <c r="T2414">
        <v>90</v>
      </c>
      <c r="U2414">
        <v>94</v>
      </c>
      <c r="V2414" t="s">
        <v>51</v>
      </c>
      <c r="W2414">
        <v>87</v>
      </c>
      <c r="X2414" s="102">
        <v>0.58333333333333337</v>
      </c>
      <c r="AB2414" s="77">
        <f t="shared" si="37"/>
        <v>290</v>
      </c>
    </row>
    <row r="2415" spans="1:28" x14ac:dyDescent="0.3">
      <c r="A2415" s="34">
        <v>44053</v>
      </c>
      <c r="B2415">
        <v>1159</v>
      </c>
      <c r="C2415" t="s">
        <v>1282</v>
      </c>
      <c r="D2415" t="s">
        <v>1283</v>
      </c>
      <c r="E2415">
        <v>38</v>
      </c>
      <c r="F2415" t="s">
        <v>1742</v>
      </c>
      <c r="G2415" t="s">
        <v>1308</v>
      </c>
      <c r="H2415" t="s">
        <v>1591</v>
      </c>
      <c r="I2415" s="102">
        <v>0.29166666666666669</v>
      </c>
      <c r="J2415" t="s">
        <v>1592</v>
      </c>
      <c r="K2415" s="102">
        <v>0.57638888888888895</v>
      </c>
      <c r="L2415">
        <v>31</v>
      </c>
      <c r="M2415" t="s">
        <v>1288</v>
      </c>
      <c r="N2415" t="s">
        <v>1289</v>
      </c>
      <c r="O2415" s="102">
        <v>0.52777777777777779</v>
      </c>
      <c r="P2415" t="s">
        <v>1520</v>
      </c>
      <c r="Q2415">
        <v>0</v>
      </c>
      <c r="R2415" t="s">
        <v>1876</v>
      </c>
      <c r="S2415">
        <v>15</v>
      </c>
      <c r="T2415">
        <v>87</v>
      </c>
      <c r="U2415">
        <v>92</v>
      </c>
      <c r="V2415" s="102">
        <v>0.90972222222222221</v>
      </c>
      <c r="W2415">
        <v>79</v>
      </c>
      <c r="X2415" s="102">
        <v>0.47916666666666669</v>
      </c>
      <c r="AB2415" s="77">
        <f t="shared" si="37"/>
        <v>310</v>
      </c>
    </row>
    <row r="2416" spans="1:28" x14ac:dyDescent="0.3">
      <c r="A2416" s="34">
        <v>44054</v>
      </c>
      <c r="B2416">
        <v>1159</v>
      </c>
      <c r="C2416" t="s">
        <v>1282</v>
      </c>
      <c r="D2416" t="s">
        <v>1283</v>
      </c>
      <c r="E2416">
        <v>38</v>
      </c>
      <c r="F2416" t="s">
        <v>1694</v>
      </c>
      <c r="G2416" t="s">
        <v>1355</v>
      </c>
      <c r="H2416" t="s">
        <v>1749</v>
      </c>
      <c r="I2416" s="102">
        <v>0.16666666666666666</v>
      </c>
      <c r="J2416" t="s">
        <v>1899</v>
      </c>
      <c r="K2416" s="102">
        <v>0.51388888888888895</v>
      </c>
      <c r="L2416">
        <v>10</v>
      </c>
      <c r="M2416" t="s">
        <v>1358</v>
      </c>
      <c r="N2416" t="s">
        <v>1391</v>
      </c>
      <c r="O2416" s="102">
        <v>0.61111111111111105</v>
      </c>
      <c r="P2416" t="s">
        <v>1711</v>
      </c>
      <c r="Q2416">
        <v>0</v>
      </c>
      <c r="R2416" t="s">
        <v>1495</v>
      </c>
      <c r="S2416">
        <v>16</v>
      </c>
      <c r="T2416">
        <v>90</v>
      </c>
      <c r="U2416">
        <v>93</v>
      </c>
      <c r="V2416" t="s">
        <v>51</v>
      </c>
      <c r="W2416">
        <v>81</v>
      </c>
      <c r="X2416" s="102">
        <v>0.51388888888888895</v>
      </c>
      <c r="AB2416" s="77">
        <f t="shared" si="37"/>
        <v>100</v>
      </c>
    </row>
    <row r="2417" spans="1:28" x14ac:dyDescent="0.3">
      <c r="A2417" s="34">
        <v>44055</v>
      </c>
      <c r="B2417">
        <v>1159</v>
      </c>
      <c r="C2417" t="s">
        <v>1282</v>
      </c>
      <c r="D2417" t="s">
        <v>1283</v>
      </c>
      <c r="E2417">
        <v>38</v>
      </c>
      <c r="F2417" t="s">
        <v>1665</v>
      </c>
      <c r="G2417" t="s">
        <v>1371</v>
      </c>
      <c r="H2417" t="s">
        <v>1696</v>
      </c>
      <c r="I2417" s="102">
        <v>0.79166666666666663</v>
      </c>
      <c r="J2417" t="s">
        <v>1645</v>
      </c>
      <c r="K2417" s="102">
        <v>0.5</v>
      </c>
      <c r="L2417">
        <v>27</v>
      </c>
      <c r="M2417" t="s">
        <v>1335</v>
      </c>
      <c r="N2417" t="s">
        <v>1399</v>
      </c>
      <c r="O2417" s="102">
        <v>0.88194444444444453</v>
      </c>
      <c r="P2417" t="s">
        <v>1299</v>
      </c>
      <c r="Q2417">
        <v>24</v>
      </c>
      <c r="R2417" t="s">
        <v>1698</v>
      </c>
      <c r="S2417">
        <v>5</v>
      </c>
      <c r="T2417">
        <v>90</v>
      </c>
      <c r="U2417">
        <v>93</v>
      </c>
      <c r="V2417" t="s">
        <v>51</v>
      </c>
      <c r="W2417">
        <v>69</v>
      </c>
      <c r="X2417" t="s">
        <v>51</v>
      </c>
      <c r="AB2417" s="77">
        <f t="shared" si="37"/>
        <v>270</v>
      </c>
    </row>
    <row r="2418" spans="1:28" x14ac:dyDescent="0.3">
      <c r="A2418" s="34">
        <v>44056</v>
      </c>
      <c r="B2418">
        <v>1159</v>
      </c>
      <c r="C2418" t="s">
        <v>1282</v>
      </c>
      <c r="D2418" t="s">
        <v>1283</v>
      </c>
      <c r="E2418">
        <v>38</v>
      </c>
      <c r="F2418" t="s">
        <v>1400</v>
      </c>
      <c r="G2418" t="s">
        <v>1308</v>
      </c>
      <c r="H2418" t="s">
        <v>1303</v>
      </c>
      <c r="I2418" s="102">
        <v>0.99930555555555556</v>
      </c>
      <c r="J2418" t="s">
        <v>1731</v>
      </c>
      <c r="K2418" s="102">
        <v>0.40972222222222227</v>
      </c>
      <c r="L2418">
        <v>28</v>
      </c>
      <c r="M2418" t="s">
        <v>1347</v>
      </c>
      <c r="N2418" t="s">
        <v>1544</v>
      </c>
      <c r="O2418" s="102">
        <v>4.1666666666666664E-2</v>
      </c>
      <c r="P2418" t="s">
        <v>1642</v>
      </c>
      <c r="Q2418">
        <v>21</v>
      </c>
      <c r="R2418" t="s">
        <v>1759</v>
      </c>
      <c r="S2418">
        <v>1</v>
      </c>
      <c r="T2418">
        <v>76</v>
      </c>
      <c r="U2418">
        <v>92</v>
      </c>
      <c r="V2418" t="s">
        <v>51</v>
      </c>
      <c r="W2418">
        <v>68</v>
      </c>
      <c r="X2418" s="102">
        <v>9.7222222222222224E-2</v>
      </c>
      <c r="AB2418" s="77">
        <f t="shared" si="37"/>
        <v>280</v>
      </c>
    </row>
    <row r="2419" spans="1:28" x14ac:dyDescent="0.3">
      <c r="A2419" s="34">
        <v>44057</v>
      </c>
      <c r="B2419">
        <v>1159</v>
      </c>
      <c r="C2419" t="s">
        <v>1282</v>
      </c>
      <c r="D2419" t="s">
        <v>1283</v>
      </c>
      <c r="E2419">
        <v>38</v>
      </c>
      <c r="F2419" t="s">
        <v>1395</v>
      </c>
      <c r="G2419" t="s">
        <v>1308</v>
      </c>
      <c r="H2419" t="s">
        <v>1399</v>
      </c>
      <c r="I2419" s="102">
        <v>0.23611111111111113</v>
      </c>
      <c r="J2419" t="s">
        <v>1744</v>
      </c>
      <c r="K2419" s="102">
        <v>0.49305555555555558</v>
      </c>
      <c r="L2419">
        <v>7</v>
      </c>
      <c r="M2419" t="s">
        <v>1288</v>
      </c>
      <c r="N2419" t="s">
        <v>1322</v>
      </c>
      <c r="O2419" s="102">
        <v>0.47222222222222227</v>
      </c>
      <c r="P2419" t="s">
        <v>1660</v>
      </c>
      <c r="Q2419">
        <v>0</v>
      </c>
      <c r="R2419" t="s">
        <v>1787</v>
      </c>
      <c r="S2419">
        <v>24</v>
      </c>
      <c r="T2419">
        <v>83</v>
      </c>
      <c r="U2419">
        <v>93</v>
      </c>
      <c r="V2419" t="s">
        <v>51</v>
      </c>
      <c r="W2419">
        <v>75</v>
      </c>
      <c r="X2419" t="s">
        <v>51</v>
      </c>
      <c r="AB2419" s="77">
        <f t="shared" si="37"/>
        <v>70</v>
      </c>
    </row>
    <row r="2420" spans="1:28" x14ac:dyDescent="0.3">
      <c r="A2420" s="34">
        <v>44058</v>
      </c>
      <c r="B2420">
        <v>1159</v>
      </c>
      <c r="C2420" t="s">
        <v>1282</v>
      </c>
      <c r="D2420" t="s">
        <v>1283</v>
      </c>
      <c r="E2420">
        <v>38</v>
      </c>
      <c r="F2420" t="s">
        <v>1400</v>
      </c>
      <c r="G2420" t="s">
        <v>1347</v>
      </c>
      <c r="H2420" t="s">
        <v>1597</v>
      </c>
      <c r="I2420" s="102">
        <v>0.99930555555555556</v>
      </c>
      <c r="J2420" t="s">
        <v>1889</v>
      </c>
      <c r="K2420" s="102">
        <v>0.4513888888888889</v>
      </c>
      <c r="L2420">
        <v>27</v>
      </c>
      <c r="M2420" t="s">
        <v>1435</v>
      </c>
      <c r="N2420" t="s">
        <v>1356</v>
      </c>
      <c r="O2420" s="102">
        <v>0.65277777777777779</v>
      </c>
      <c r="P2420" t="s">
        <v>1787</v>
      </c>
      <c r="Q2420">
        <v>0</v>
      </c>
      <c r="R2420" t="s">
        <v>1699</v>
      </c>
      <c r="S2420">
        <v>5</v>
      </c>
      <c r="T2420">
        <v>86</v>
      </c>
      <c r="U2420">
        <v>93</v>
      </c>
      <c r="V2420" t="s">
        <v>51</v>
      </c>
      <c r="W2420">
        <v>79</v>
      </c>
      <c r="X2420" s="102">
        <v>0.4513888888888889</v>
      </c>
      <c r="AB2420" s="77">
        <f t="shared" si="37"/>
        <v>270</v>
      </c>
    </row>
    <row r="2421" spans="1:28" x14ac:dyDescent="0.3">
      <c r="A2421" s="34">
        <v>44059</v>
      </c>
      <c r="B2421">
        <v>1159</v>
      </c>
      <c r="C2421" t="s">
        <v>1282</v>
      </c>
      <c r="D2421" t="s">
        <v>1283</v>
      </c>
      <c r="E2421">
        <v>38</v>
      </c>
      <c r="F2421" t="s">
        <v>1736</v>
      </c>
      <c r="G2421" t="s">
        <v>1308</v>
      </c>
      <c r="H2421" t="s">
        <v>1637</v>
      </c>
      <c r="I2421" s="102">
        <v>0.24305555555555555</v>
      </c>
      <c r="J2421" t="s">
        <v>1524</v>
      </c>
      <c r="K2421" s="102">
        <v>0.53472222222222221</v>
      </c>
      <c r="L2421">
        <v>29</v>
      </c>
      <c r="M2421" t="s">
        <v>1329</v>
      </c>
      <c r="N2421" t="s">
        <v>1322</v>
      </c>
      <c r="O2421" s="102">
        <v>0.57638888888888895</v>
      </c>
      <c r="P2421" t="s">
        <v>1488</v>
      </c>
      <c r="Q2421">
        <v>20</v>
      </c>
      <c r="R2421" t="s">
        <v>1815</v>
      </c>
      <c r="S2421" t="s">
        <v>51</v>
      </c>
      <c r="T2421">
        <v>73</v>
      </c>
      <c r="U2421">
        <v>93</v>
      </c>
      <c r="V2421" t="s">
        <v>51</v>
      </c>
      <c r="W2421">
        <v>53</v>
      </c>
      <c r="X2421" s="102">
        <v>0.52777777777777779</v>
      </c>
      <c r="AB2421" s="77">
        <f t="shared" si="37"/>
        <v>290</v>
      </c>
    </row>
    <row r="2422" spans="1:28" x14ac:dyDescent="0.3">
      <c r="A2422" s="34">
        <v>44060</v>
      </c>
      <c r="B2422">
        <v>1159</v>
      </c>
      <c r="C2422" t="s">
        <v>1282</v>
      </c>
      <c r="D2422" t="s">
        <v>1283</v>
      </c>
      <c r="E2422">
        <v>38</v>
      </c>
      <c r="F2422" t="s">
        <v>1723</v>
      </c>
      <c r="G2422" t="s">
        <v>1308</v>
      </c>
      <c r="H2422" t="s">
        <v>1549</v>
      </c>
      <c r="I2422" s="102">
        <v>0.16666666666666666</v>
      </c>
      <c r="J2422" t="s">
        <v>1767</v>
      </c>
      <c r="K2422" s="102">
        <v>0.5</v>
      </c>
      <c r="L2422">
        <v>35</v>
      </c>
      <c r="M2422" t="s">
        <v>1358</v>
      </c>
      <c r="N2422" t="s">
        <v>1310</v>
      </c>
      <c r="O2422" s="102">
        <v>0.76388888888888884</v>
      </c>
      <c r="P2422" t="s">
        <v>1712</v>
      </c>
      <c r="Q2422">
        <v>21</v>
      </c>
      <c r="R2422" t="s">
        <v>1791</v>
      </c>
      <c r="S2422" t="s">
        <v>51</v>
      </c>
      <c r="T2422">
        <v>79</v>
      </c>
      <c r="U2422">
        <v>92</v>
      </c>
      <c r="V2422" t="s">
        <v>51</v>
      </c>
      <c r="W2422">
        <v>66</v>
      </c>
      <c r="X2422" s="102">
        <v>0.4513888888888889</v>
      </c>
      <c r="AB2422" s="77">
        <f t="shared" si="37"/>
        <v>350</v>
      </c>
    </row>
    <row r="2423" spans="1:28" x14ac:dyDescent="0.3">
      <c r="A2423" s="34">
        <v>44061</v>
      </c>
      <c r="B2423">
        <v>1159</v>
      </c>
      <c r="C2423" t="s">
        <v>1282</v>
      </c>
      <c r="D2423" t="s">
        <v>1283</v>
      </c>
      <c r="E2423">
        <v>38</v>
      </c>
      <c r="F2423" t="s">
        <v>1763</v>
      </c>
      <c r="G2423" t="s">
        <v>1308</v>
      </c>
      <c r="H2423" t="s">
        <v>1527</v>
      </c>
      <c r="I2423" s="102">
        <v>0.16666666666666666</v>
      </c>
      <c r="J2423" t="s">
        <v>1679</v>
      </c>
      <c r="K2423" s="102">
        <v>0.625</v>
      </c>
      <c r="L2423">
        <v>0</v>
      </c>
      <c r="M2423" t="s">
        <v>1703</v>
      </c>
      <c r="N2423" t="s">
        <v>1340</v>
      </c>
      <c r="O2423" t="s">
        <v>51</v>
      </c>
      <c r="P2423" t="s">
        <v>1379</v>
      </c>
      <c r="Q2423">
        <v>0</v>
      </c>
      <c r="R2423" t="s">
        <v>1801</v>
      </c>
      <c r="S2423">
        <v>24</v>
      </c>
      <c r="T2423">
        <v>80</v>
      </c>
      <c r="U2423">
        <v>93</v>
      </c>
      <c r="V2423" s="102">
        <v>0.98611111111111116</v>
      </c>
      <c r="W2423">
        <v>70</v>
      </c>
      <c r="X2423" s="102">
        <v>0.54166666666666663</v>
      </c>
      <c r="AB2423" s="77">
        <f t="shared" si="37"/>
        <v>0</v>
      </c>
    </row>
    <row r="2424" spans="1:28" x14ac:dyDescent="0.3">
      <c r="A2424" s="34">
        <v>44062</v>
      </c>
      <c r="B2424">
        <v>1159</v>
      </c>
      <c r="C2424" t="s">
        <v>1282</v>
      </c>
      <c r="D2424" t="s">
        <v>1283</v>
      </c>
      <c r="E2424">
        <v>38</v>
      </c>
      <c r="F2424" t="s">
        <v>1780</v>
      </c>
      <c r="G2424" t="s">
        <v>1431</v>
      </c>
      <c r="H2424" t="s">
        <v>1715</v>
      </c>
      <c r="I2424" s="102">
        <v>0.20833333333333334</v>
      </c>
      <c r="J2424" t="s">
        <v>1900</v>
      </c>
      <c r="K2424" s="102">
        <v>0.75</v>
      </c>
      <c r="L2424">
        <v>28</v>
      </c>
      <c r="M2424" t="s">
        <v>1335</v>
      </c>
      <c r="N2424" t="s">
        <v>1341</v>
      </c>
      <c r="O2424" s="102">
        <v>0.85416666666666663</v>
      </c>
      <c r="P2424" t="s">
        <v>1801</v>
      </c>
      <c r="Q2424">
        <v>0</v>
      </c>
      <c r="R2424" t="s">
        <v>1901</v>
      </c>
      <c r="S2424">
        <v>18</v>
      </c>
      <c r="T2424">
        <v>64</v>
      </c>
      <c r="U2424">
        <v>92</v>
      </c>
      <c r="V2424" s="102">
        <v>0</v>
      </c>
      <c r="W2424">
        <v>37</v>
      </c>
      <c r="X2424" s="102">
        <v>0.84722222222222221</v>
      </c>
      <c r="AB2424" s="77">
        <f t="shared" si="37"/>
        <v>280</v>
      </c>
    </row>
    <row r="2425" spans="1:28" x14ac:dyDescent="0.3">
      <c r="A2425" s="34">
        <v>44063</v>
      </c>
      <c r="B2425">
        <v>1159</v>
      </c>
      <c r="C2425" t="s">
        <v>1282</v>
      </c>
      <c r="D2425" t="s">
        <v>1283</v>
      </c>
      <c r="E2425">
        <v>38</v>
      </c>
      <c r="F2425" t="s">
        <v>1731</v>
      </c>
      <c r="G2425" t="s">
        <v>1902</v>
      </c>
      <c r="H2425" t="s">
        <v>1723</v>
      </c>
      <c r="I2425" s="102">
        <v>0.25</v>
      </c>
      <c r="J2425" t="s">
        <v>1780</v>
      </c>
      <c r="K2425" s="102">
        <v>0.53472222222222221</v>
      </c>
      <c r="L2425">
        <v>11</v>
      </c>
      <c r="M2425" t="s">
        <v>1335</v>
      </c>
      <c r="N2425" t="s">
        <v>1384</v>
      </c>
      <c r="O2425" s="102">
        <v>0.70833333333333337</v>
      </c>
      <c r="P2425" t="s">
        <v>1718</v>
      </c>
      <c r="Q2425">
        <v>24</v>
      </c>
      <c r="R2425" t="s">
        <v>1903</v>
      </c>
      <c r="S2425">
        <v>18</v>
      </c>
      <c r="T2425">
        <v>89</v>
      </c>
      <c r="U2425">
        <v>93</v>
      </c>
      <c r="V2425" t="s">
        <v>51</v>
      </c>
      <c r="W2425">
        <v>82</v>
      </c>
      <c r="X2425" s="102">
        <v>0.60416666666666663</v>
      </c>
      <c r="AB2425" s="77">
        <f t="shared" si="37"/>
        <v>110</v>
      </c>
    </row>
    <row r="2426" spans="1:28" x14ac:dyDescent="0.3">
      <c r="A2426" s="34">
        <v>44064</v>
      </c>
      <c r="B2426">
        <v>1159</v>
      </c>
      <c r="C2426" t="s">
        <v>1282</v>
      </c>
      <c r="D2426" t="s">
        <v>1283</v>
      </c>
      <c r="E2426">
        <v>38</v>
      </c>
      <c r="F2426" t="s">
        <v>1742</v>
      </c>
      <c r="G2426" t="s">
        <v>1513</v>
      </c>
      <c r="H2426" t="s">
        <v>1741</v>
      </c>
      <c r="I2426" s="102">
        <v>0.25</v>
      </c>
      <c r="J2426" t="s">
        <v>1813</v>
      </c>
      <c r="K2426" s="102">
        <v>0.5</v>
      </c>
      <c r="L2426">
        <v>7</v>
      </c>
      <c r="M2426" t="s">
        <v>1326</v>
      </c>
      <c r="N2426" t="s">
        <v>1327</v>
      </c>
      <c r="O2426" s="102">
        <v>0.52083333333333337</v>
      </c>
      <c r="P2426" t="s">
        <v>1639</v>
      </c>
      <c r="Q2426">
        <v>24</v>
      </c>
      <c r="R2426" t="s">
        <v>1718</v>
      </c>
      <c r="S2426">
        <v>0</v>
      </c>
      <c r="T2426">
        <v>82</v>
      </c>
      <c r="U2426">
        <v>93</v>
      </c>
      <c r="V2426" t="s">
        <v>51</v>
      </c>
      <c r="W2426">
        <v>68</v>
      </c>
      <c r="X2426" s="102">
        <v>0.49305555555555558</v>
      </c>
      <c r="AB2426" s="77">
        <f t="shared" si="37"/>
        <v>70</v>
      </c>
    </row>
    <row r="2427" spans="1:28" x14ac:dyDescent="0.3">
      <c r="A2427" s="34">
        <v>44065</v>
      </c>
      <c r="B2427">
        <v>1159</v>
      </c>
      <c r="C2427" t="s">
        <v>1282</v>
      </c>
      <c r="D2427" t="s">
        <v>1283</v>
      </c>
      <c r="E2427">
        <v>38</v>
      </c>
      <c r="F2427" t="s">
        <v>1758</v>
      </c>
      <c r="G2427" t="s">
        <v>1347</v>
      </c>
      <c r="H2427" t="s">
        <v>1704</v>
      </c>
      <c r="I2427" s="102">
        <v>0.99930555555555556</v>
      </c>
      <c r="J2427" t="s">
        <v>1734</v>
      </c>
      <c r="K2427" s="102">
        <v>0.58333333333333337</v>
      </c>
      <c r="L2427">
        <v>33</v>
      </c>
      <c r="M2427" t="s">
        <v>1513</v>
      </c>
      <c r="N2427" t="s">
        <v>1391</v>
      </c>
      <c r="O2427" s="102">
        <v>6.9444444444444434E-2</v>
      </c>
      <c r="P2427" t="s">
        <v>1688</v>
      </c>
      <c r="Q2427">
        <v>22</v>
      </c>
      <c r="R2427" t="s">
        <v>1639</v>
      </c>
      <c r="S2427">
        <v>0</v>
      </c>
      <c r="T2427">
        <v>84</v>
      </c>
      <c r="U2427">
        <v>93</v>
      </c>
      <c r="V2427" t="s">
        <v>51</v>
      </c>
      <c r="W2427">
        <v>76</v>
      </c>
      <c r="X2427" s="102">
        <v>0.65972222222222221</v>
      </c>
      <c r="AB2427" s="77">
        <f t="shared" si="37"/>
        <v>330</v>
      </c>
    </row>
    <row r="2428" spans="1:28" x14ac:dyDescent="0.3">
      <c r="A2428" s="34">
        <v>44066</v>
      </c>
      <c r="B2428">
        <v>1159</v>
      </c>
      <c r="C2428" t="s">
        <v>1282</v>
      </c>
      <c r="D2428" t="s">
        <v>1283</v>
      </c>
      <c r="E2428">
        <v>38</v>
      </c>
      <c r="F2428" t="s">
        <v>1588</v>
      </c>
      <c r="G2428" t="s">
        <v>1308</v>
      </c>
      <c r="H2428" t="s">
        <v>1403</v>
      </c>
      <c r="I2428" s="102">
        <v>0.15277777777777776</v>
      </c>
      <c r="J2428" t="s">
        <v>1701</v>
      </c>
      <c r="K2428" s="102">
        <v>0.61805555555555558</v>
      </c>
      <c r="L2428">
        <v>0</v>
      </c>
      <c r="M2428" t="s">
        <v>1326</v>
      </c>
      <c r="N2428" t="s">
        <v>1340</v>
      </c>
      <c r="O2428" t="s">
        <v>51</v>
      </c>
      <c r="P2428" t="s">
        <v>1784</v>
      </c>
      <c r="Q2428">
        <v>0</v>
      </c>
      <c r="R2428" t="s">
        <v>1305</v>
      </c>
      <c r="S2428">
        <v>24</v>
      </c>
      <c r="T2428">
        <v>80</v>
      </c>
      <c r="U2428">
        <v>93</v>
      </c>
      <c r="V2428" t="s">
        <v>51</v>
      </c>
      <c r="W2428">
        <v>68</v>
      </c>
      <c r="X2428" s="102">
        <v>0.61805555555555558</v>
      </c>
      <c r="AB2428" s="77">
        <f t="shared" si="37"/>
        <v>0</v>
      </c>
    </row>
    <row r="2429" spans="1:28" x14ac:dyDescent="0.3">
      <c r="A2429" s="34">
        <v>44067</v>
      </c>
      <c r="B2429">
        <v>1159</v>
      </c>
      <c r="C2429" t="s">
        <v>1282</v>
      </c>
      <c r="D2429" t="s">
        <v>1283</v>
      </c>
      <c r="E2429">
        <v>38</v>
      </c>
      <c r="F2429" t="s">
        <v>1507</v>
      </c>
      <c r="G2429" t="s">
        <v>1308</v>
      </c>
      <c r="H2429" t="s">
        <v>1599</v>
      </c>
      <c r="I2429" t="s">
        <v>51</v>
      </c>
      <c r="J2429" t="s">
        <v>1776</v>
      </c>
      <c r="K2429" s="102">
        <v>0.45833333333333331</v>
      </c>
      <c r="L2429">
        <v>8</v>
      </c>
      <c r="M2429" t="s">
        <v>1301</v>
      </c>
      <c r="N2429" t="s">
        <v>1434</v>
      </c>
      <c r="O2429" s="102">
        <v>0.56944444444444442</v>
      </c>
      <c r="P2429" t="s">
        <v>1305</v>
      </c>
      <c r="Q2429">
        <v>0</v>
      </c>
      <c r="R2429" t="s">
        <v>1680</v>
      </c>
      <c r="S2429">
        <v>24</v>
      </c>
      <c r="T2429">
        <v>81</v>
      </c>
      <c r="U2429">
        <v>93</v>
      </c>
      <c r="V2429" s="102">
        <v>0.25</v>
      </c>
      <c r="W2429">
        <v>70</v>
      </c>
      <c r="X2429" s="102">
        <v>0.52777777777777779</v>
      </c>
      <c r="AB2429" s="77">
        <f t="shared" si="37"/>
        <v>80</v>
      </c>
    </row>
    <row r="2430" spans="1:28" x14ac:dyDescent="0.3">
      <c r="A2430" s="34">
        <v>44068</v>
      </c>
      <c r="B2430">
        <v>1159</v>
      </c>
      <c r="C2430" t="s">
        <v>1282</v>
      </c>
      <c r="D2430" t="s">
        <v>1283</v>
      </c>
      <c r="E2430">
        <v>38</v>
      </c>
      <c r="F2430" t="s">
        <v>1584</v>
      </c>
      <c r="G2430" t="s">
        <v>1457</v>
      </c>
      <c r="H2430" t="s">
        <v>1597</v>
      </c>
      <c r="I2430" s="102">
        <v>0.16666666666666666</v>
      </c>
      <c r="J2430" t="s">
        <v>1505</v>
      </c>
      <c r="K2430" s="102">
        <v>0.71527777777777779</v>
      </c>
      <c r="L2430">
        <v>28</v>
      </c>
      <c r="M2430" t="s">
        <v>1335</v>
      </c>
      <c r="N2430" t="s">
        <v>1289</v>
      </c>
      <c r="O2430" s="102">
        <v>0.21527777777777779</v>
      </c>
      <c r="P2430" t="s">
        <v>1643</v>
      </c>
      <c r="Q2430" t="s">
        <v>51</v>
      </c>
      <c r="R2430" t="s">
        <v>1896</v>
      </c>
      <c r="S2430">
        <v>3</v>
      </c>
      <c r="T2430">
        <v>79</v>
      </c>
      <c r="U2430">
        <v>93</v>
      </c>
      <c r="V2430" t="s">
        <v>51</v>
      </c>
      <c r="W2430">
        <v>63</v>
      </c>
      <c r="X2430" s="102">
        <v>0.375</v>
      </c>
      <c r="AB2430" s="77">
        <f t="shared" si="37"/>
        <v>280</v>
      </c>
    </row>
    <row r="2431" spans="1:28" x14ac:dyDescent="0.3">
      <c r="A2431" s="34">
        <v>44069</v>
      </c>
      <c r="B2431">
        <v>1159</v>
      </c>
      <c r="C2431" t="s">
        <v>1282</v>
      </c>
      <c r="D2431" t="s">
        <v>1283</v>
      </c>
      <c r="E2431">
        <v>38</v>
      </c>
      <c r="F2431" t="s">
        <v>1744</v>
      </c>
      <c r="G2431" t="s">
        <v>1308</v>
      </c>
      <c r="H2431" t="s">
        <v>1777</v>
      </c>
      <c r="I2431" s="102">
        <v>0.99930555555555556</v>
      </c>
      <c r="J2431" t="s">
        <v>1904</v>
      </c>
      <c r="K2431" s="102">
        <v>0.5</v>
      </c>
      <c r="L2431">
        <v>8</v>
      </c>
      <c r="M2431" t="s">
        <v>1335</v>
      </c>
      <c r="N2431" t="s">
        <v>1297</v>
      </c>
      <c r="O2431" s="102">
        <v>0.53472222222222221</v>
      </c>
      <c r="P2431" t="s">
        <v>1687</v>
      </c>
      <c r="Q2431">
        <v>21</v>
      </c>
      <c r="R2431" t="s">
        <v>1716</v>
      </c>
      <c r="S2431">
        <v>3</v>
      </c>
      <c r="T2431">
        <v>89</v>
      </c>
      <c r="U2431">
        <v>93</v>
      </c>
      <c r="V2431" t="s">
        <v>51</v>
      </c>
      <c r="W2431">
        <v>83</v>
      </c>
      <c r="X2431" s="102">
        <v>0.55555555555555558</v>
      </c>
      <c r="AB2431" s="77">
        <f t="shared" si="37"/>
        <v>80</v>
      </c>
    </row>
    <row r="2432" spans="1:28" x14ac:dyDescent="0.3">
      <c r="A2432" s="34">
        <v>44070</v>
      </c>
      <c r="B2432">
        <v>1159</v>
      </c>
      <c r="C2432" t="s">
        <v>1282</v>
      </c>
      <c r="D2432" t="s">
        <v>1283</v>
      </c>
      <c r="E2432">
        <v>38</v>
      </c>
      <c r="F2432" t="s">
        <v>1751</v>
      </c>
      <c r="G2432" t="s">
        <v>1381</v>
      </c>
      <c r="H2432" t="s">
        <v>1749</v>
      </c>
      <c r="I2432" s="102">
        <v>0.22916666666666666</v>
      </c>
      <c r="J2432" t="s">
        <v>1756</v>
      </c>
      <c r="K2432" s="102">
        <v>0.41666666666666669</v>
      </c>
      <c r="L2432">
        <v>30</v>
      </c>
      <c r="M2432" t="s">
        <v>1703</v>
      </c>
      <c r="N2432" t="s">
        <v>1380</v>
      </c>
      <c r="O2432" s="102">
        <v>0.99930555555555556</v>
      </c>
      <c r="P2432" t="s">
        <v>1547</v>
      </c>
      <c r="Q2432" t="s">
        <v>51</v>
      </c>
      <c r="R2432" t="s">
        <v>1545</v>
      </c>
      <c r="S2432">
        <v>24</v>
      </c>
      <c r="T2432">
        <v>89</v>
      </c>
      <c r="U2432">
        <v>93</v>
      </c>
      <c r="V2432" t="s">
        <v>51</v>
      </c>
      <c r="W2432">
        <v>83</v>
      </c>
      <c r="X2432" s="102">
        <v>0.65972222222222221</v>
      </c>
      <c r="AB2432" s="77">
        <f t="shared" si="37"/>
        <v>300</v>
      </c>
    </row>
    <row r="2433" spans="1:28" x14ac:dyDescent="0.3">
      <c r="A2433" s="34">
        <v>44071</v>
      </c>
      <c r="B2433">
        <v>1159</v>
      </c>
      <c r="C2433" t="s">
        <v>1282</v>
      </c>
      <c r="D2433" t="s">
        <v>1283</v>
      </c>
      <c r="E2433">
        <v>38</v>
      </c>
      <c r="F2433" t="s">
        <v>1330</v>
      </c>
      <c r="G2433" t="s">
        <v>1444</v>
      </c>
      <c r="H2433" t="s">
        <v>1328</v>
      </c>
      <c r="I2433" s="102">
        <v>0.99930555555555556</v>
      </c>
      <c r="J2433" t="s">
        <v>1763</v>
      </c>
      <c r="K2433" s="102">
        <v>0.49305555555555558</v>
      </c>
      <c r="L2433">
        <v>30</v>
      </c>
      <c r="M2433" t="s">
        <v>1456</v>
      </c>
      <c r="N2433" t="s">
        <v>1599</v>
      </c>
      <c r="O2433" s="102">
        <v>0.59027777777777779</v>
      </c>
      <c r="P2433" t="s">
        <v>1602</v>
      </c>
      <c r="Q2433">
        <v>0</v>
      </c>
      <c r="R2433" t="s">
        <v>1880</v>
      </c>
      <c r="S2433" t="s">
        <v>51</v>
      </c>
      <c r="T2433">
        <v>71</v>
      </c>
      <c r="U2433">
        <v>93</v>
      </c>
      <c r="V2433" t="s">
        <v>51</v>
      </c>
      <c r="W2433">
        <v>59</v>
      </c>
      <c r="X2433" s="102">
        <v>0.63888888888888895</v>
      </c>
      <c r="AB2433" s="77">
        <f t="shared" si="37"/>
        <v>300</v>
      </c>
    </row>
    <row r="2434" spans="1:28" x14ac:dyDescent="0.3">
      <c r="A2434" s="34">
        <v>44072</v>
      </c>
      <c r="B2434">
        <v>1159</v>
      </c>
      <c r="C2434" t="s">
        <v>1282</v>
      </c>
      <c r="D2434" t="s">
        <v>1283</v>
      </c>
      <c r="E2434">
        <v>38</v>
      </c>
      <c r="F2434" t="s">
        <v>1729</v>
      </c>
      <c r="G2434" t="s">
        <v>1905</v>
      </c>
      <c r="H2434" t="s">
        <v>1357</v>
      </c>
      <c r="I2434" s="102">
        <v>0.99305555555555547</v>
      </c>
      <c r="J2434" t="s">
        <v>1758</v>
      </c>
      <c r="K2434" s="102">
        <v>0.51388888888888895</v>
      </c>
      <c r="L2434">
        <v>36</v>
      </c>
      <c r="M2434" t="s">
        <v>1301</v>
      </c>
      <c r="N2434" t="s">
        <v>1303</v>
      </c>
      <c r="O2434" s="102">
        <v>0.59027777777777779</v>
      </c>
      <c r="P2434" t="s">
        <v>1596</v>
      </c>
      <c r="Q2434">
        <v>24</v>
      </c>
      <c r="R2434" t="s">
        <v>1826</v>
      </c>
      <c r="S2434">
        <v>6</v>
      </c>
      <c r="T2434">
        <v>79</v>
      </c>
      <c r="U2434">
        <v>93</v>
      </c>
      <c r="V2434" s="102">
        <v>0.99930555555555556</v>
      </c>
      <c r="W2434">
        <v>59</v>
      </c>
      <c r="X2434" s="102">
        <v>0.70138888888888884</v>
      </c>
      <c r="AB2434" s="77">
        <f t="shared" si="37"/>
        <v>360</v>
      </c>
    </row>
    <row r="2435" spans="1:28" x14ac:dyDescent="0.3">
      <c r="A2435" s="34">
        <v>44073</v>
      </c>
      <c r="B2435">
        <v>1159</v>
      </c>
      <c r="C2435" t="s">
        <v>1282</v>
      </c>
      <c r="D2435" t="s">
        <v>1283</v>
      </c>
      <c r="E2435">
        <v>38</v>
      </c>
      <c r="F2435" t="s">
        <v>1328</v>
      </c>
      <c r="G2435" t="s">
        <v>1513</v>
      </c>
      <c r="H2435" t="s">
        <v>1605</v>
      </c>
      <c r="I2435" s="102">
        <v>0.99930555555555556</v>
      </c>
      <c r="J2435" t="s">
        <v>1588</v>
      </c>
      <c r="K2435" s="102">
        <v>0.75</v>
      </c>
      <c r="L2435">
        <v>31</v>
      </c>
      <c r="M2435" t="s">
        <v>1431</v>
      </c>
      <c r="N2435" t="s">
        <v>1434</v>
      </c>
      <c r="O2435" s="102">
        <v>0.40277777777777773</v>
      </c>
      <c r="P2435" t="s">
        <v>1773</v>
      </c>
      <c r="Q2435">
        <v>23</v>
      </c>
      <c r="R2435" t="s">
        <v>1545</v>
      </c>
      <c r="S2435">
        <v>2</v>
      </c>
      <c r="T2435">
        <v>76</v>
      </c>
      <c r="U2435">
        <v>93</v>
      </c>
      <c r="V2435" t="s">
        <v>51</v>
      </c>
      <c r="W2435">
        <v>58</v>
      </c>
      <c r="X2435" s="102">
        <v>0.74305555555555547</v>
      </c>
      <c r="AB2435" s="77">
        <f t="shared" ref="AB2435:AB2498" si="38">L2435*$AE$17</f>
        <v>310</v>
      </c>
    </row>
    <row r="2436" spans="1:28" x14ac:dyDescent="0.3">
      <c r="A2436" s="34">
        <v>44074</v>
      </c>
      <c r="B2436">
        <v>1159</v>
      </c>
      <c r="C2436" t="s">
        <v>1282</v>
      </c>
      <c r="D2436" t="s">
        <v>1283</v>
      </c>
      <c r="E2436">
        <v>38</v>
      </c>
      <c r="F2436" t="s">
        <v>1549</v>
      </c>
      <c r="G2436" t="s">
        <v>1308</v>
      </c>
      <c r="H2436" t="s">
        <v>1449</v>
      </c>
      <c r="I2436" s="102">
        <v>0.22916666666666666</v>
      </c>
      <c r="J2436" t="s">
        <v>1365</v>
      </c>
      <c r="K2436" s="102">
        <v>0.59027777777777779</v>
      </c>
      <c r="L2436">
        <v>7</v>
      </c>
      <c r="M2436" t="s">
        <v>1288</v>
      </c>
      <c r="N2436" t="s">
        <v>1286</v>
      </c>
      <c r="O2436" s="102">
        <v>0.6875</v>
      </c>
      <c r="P2436" t="s">
        <v>1600</v>
      </c>
      <c r="Q2436">
        <v>0</v>
      </c>
      <c r="R2436" t="s">
        <v>1619</v>
      </c>
      <c r="S2436">
        <v>18</v>
      </c>
      <c r="T2436">
        <v>75</v>
      </c>
      <c r="U2436">
        <v>92</v>
      </c>
      <c r="V2436" s="102">
        <v>0.89583333333333337</v>
      </c>
      <c r="W2436">
        <v>54</v>
      </c>
      <c r="X2436" s="102">
        <v>0.4513888888888889</v>
      </c>
      <c r="AB2436" s="77">
        <f t="shared" si="38"/>
        <v>70</v>
      </c>
    </row>
    <row r="2437" spans="1:28" x14ac:dyDescent="0.3">
      <c r="A2437" s="34">
        <v>44075</v>
      </c>
      <c r="B2437">
        <v>1159</v>
      </c>
      <c r="C2437" t="s">
        <v>1282</v>
      </c>
      <c r="D2437" t="s">
        <v>1283</v>
      </c>
      <c r="E2437">
        <v>38</v>
      </c>
      <c r="F2437" t="s">
        <v>1395</v>
      </c>
      <c r="G2437" t="s">
        <v>1308</v>
      </c>
      <c r="H2437" t="s">
        <v>1399</v>
      </c>
      <c r="I2437" s="102">
        <v>0.20833333333333334</v>
      </c>
      <c r="J2437" t="s">
        <v>1744</v>
      </c>
      <c r="K2437" s="102">
        <v>0.50694444444444442</v>
      </c>
      <c r="L2437">
        <v>2</v>
      </c>
      <c r="M2437" t="s">
        <v>1335</v>
      </c>
      <c r="N2437" t="s">
        <v>1359</v>
      </c>
      <c r="O2437" s="102">
        <v>0.55555555555555558</v>
      </c>
      <c r="P2437" t="s">
        <v>1690</v>
      </c>
      <c r="Q2437" t="s">
        <v>51</v>
      </c>
      <c r="R2437" t="s">
        <v>1488</v>
      </c>
      <c r="S2437">
        <v>5</v>
      </c>
      <c r="T2437">
        <v>74</v>
      </c>
      <c r="U2437">
        <v>91</v>
      </c>
      <c r="V2437" t="s">
        <v>51</v>
      </c>
      <c r="W2437">
        <v>68</v>
      </c>
      <c r="X2437" t="s">
        <v>51</v>
      </c>
      <c r="AB2437" s="77">
        <f t="shared" si="38"/>
        <v>20</v>
      </c>
    </row>
    <row r="2438" spans="1:28" x14ac:dyDescent="0.3">
      <c r="A2438" s="34">
        <v>44076</v>
      </c>
      <c r="B2438">
        <v>1159</v>
      </c>
      <c r="C2438" t="s">
        <v>1282</v>
      </c>
      <c r="D2438" t="s">
        <v>1283</v>
      </c>
      <c r="E2438">
        <v>38</v>
      </c>
      <c r="F2438" t="s">
        <v>1741</v>
      </c>
      <c r="G2438" t="s">
        <v>1308</v>
      </c>
      <c r="H2438" t="s">
        <v>1394</v>
      </c>
      <c r="I2438" s="102">
        <v>0.25</v>
      </c>
      <c r="J2438" t="s">
        <v>1733</v>
      </c>
      <c r="K2438" s="102">
        <v>0.57638888888888895</v>
      </c>
      <c r="L2438">
        <v>5</v>
      </c>
      <c r="M2438" t="s">
        <v>1329</v>
      </c>
      <c r="N2438" t="s">
        <v>1348</v>
      </c>
      <c r="O2438" s="102">
        <v>0.71527777777777779</v>
      </c>
      <c r="P2438" t="s">
        <v>1398</v>
      </c>
      <c r="Q2438">
        <v>22</v>
      </c>
      <c r="R2438" t="s">
        <v>1620</v>
      </c>
      <c r="S2438">
        <v>3</v>
      </c>
      <c r="T2438">
        <v>75</v>
      </c>
      <c r="U2438">
        <v>93</v>
      </c>
      <c r="V2438" t="s">
        <v>51</v>
      </c>
      <c r="W2438">
        <v>66</v>
      </c>
      <c r="X2438" s="102">
        <v>0.81944444444444453</v>
      </c>
      <c r="AB2438" s="77">
        <f t="shared" si="38"/>
        <v>50</v>
      </c>
    </row>
    <row r="2439" spans="1:28" x14ac:dyDescent="0.3">
      <c r="A2439" s="34">
        <v>44077</v>
      </c>
      <c r="B2439">
        <v>1159</v>
      </c>
      <c r="C2439" t="s">
        <v>1282</v>
      </c>
      <c r="D2439" t="s">
        <v>1283</v>
      </c>
      <c r="E2439">
        <v>38</v>
      </c>
      <c r="F2439" t="s">
        <v>1395</v>
      </c>
      <c r="G2439" t="s">
        <v>1308</v>
      </c>
      <c r="H2439" t="s">
        <v>1357</v>
      </c>
      <c r="I2439" s="102">
        <v>0.25</v>
      </c>
      <c r="J2439" t="s">
        <v>1779</v>
      </c>
      <c r="K2439" s="102">
        <v>0.54166666666666663</v>
      </c>
      <c r="L2439">
        <v>7</v>
      </c>
      <c r="M2439" t="s">
        <v>1296</v>
      </c>
      <c r="N2439" t="s">
        <v>1289</v>
      </c>
      <c r="O2439" s="102">
        <v>0.54166666666666663</v>
      </c>
      <c r="P2439" t="s">
        <v>1764</v>
      </c>
      <c r="Q2439">
        <v>23</v>
      </c>
      <c r="R2439" t="s">
        <v>1353</v>
      </c>
      <c r="S2439">
        <v>5</v>
      </c>
      <c r="T2439">
        <v>80</v>
      </c>
      <c r="U2439">
        <v>93</v>
      </c>
      <c r="V2439" t="s">
        <v>51</v>
      </c>
      <c r="W2439">
        <v>61</v>
      </c>
      <c r="X2439" s="102">
        <v>0.52777777777777779</v>
      </c>
      <c r="AB2439" s="77">
        <f t="shared" si="38"/>
        <v>70</v>
      </c>
    </row>
    <row r="2440" spans="1:28" x14ac:dyDescent="0.3">
      <c r="A2440" s="34">
        <v>44078</v>
      </c>
      <c r="B2440">
        <v>1159</v>
      </c>
      <c r="C2440" t="s">
        <v>1282</v>
      </c>
      <c r="D2440" t="s">
        <v>1283</v>
      </c>
      <c r="E2440">
        <v>38</v>
      </c>
      <c r="F2440" t="s">
        <v>1400</v>
      </c>
      <c r="G2440" t="s">
        <v>1308</v>
      </c>
      <c r="H2440" t="s">
        <v>1651</v>
      </c>
      <c r="I2440" s="102">
        <v>0.24305555555555555</v>
      </c>
      <c r="J2440" t="s">
        <v>1701</v>
      </c>
      <c r="K2440" s="102">
        <v>0.63194444444444442</v>
      </c>
      <c r="L2440">
        <v>28</v>
      </c>
      <c r="M2440" t="s">
        <v>1288</v>
      </c>
      <c r="N2440" t="s">
        <v>1359</v>
      </c>
      <c r="O2440" s="102">
        <v>0.86805555555555547</v>
      </c>
      <c r="P2440" t="s">
        <v>1558</v>
      </c>
      <c r="Q2440">
        <v>24</v>
      </c>
      <c r="R2440" t="s">
        <v>1312</v>
      </c>
      <c r="S2440">
        <v>16</v>
      </c>
      <c r="T2440">
        <v>85</v>
      </c>
      <c r="U2440">
        <v>93</v>
      </c>
      <c r="V2440" t="s">
        <v>51</v>
      </c>
      <c r="W2440">
        <v>75</v>
      </c>
      <c r="X2440" s="102">
        <v>0.36805555555555558</v>
      </c>
      <c r="AB2440" s="77">
        <f t="shared" si="38"/>
        <v>280</v>
      </c>
    </row>
    <row r="2441" spans="1:28" x14ac:dyDescent="0.3">
      <c r="A2441" s="34">
        <v>44079</v>
      </c>
      <c r="B2441">
        <v>1159</v>
      </c>
      <c r="C2441" t="s">
        <v>1282</v>
      </c>
      <c r="D2441" t="s">
        <v>1283</v>
      </c>
      <c r="E2441">
        <v>38</v>
      </c>
      <c r="F2441" t="s">
        <v>1588</v>
      </c>
      <c r="G2441" t="s">
        <v>1556</v>
      </c>
      <c r="H2441" t="s">
        <v>1704</v>
      </c>
      <c r="I2441" s="102">
        <v>0.99930555555555556</v>
      </c>
      <c r="J2441" t="s">
        <v>1665</v>
      </c>
      <c r="K2441" s="102">
        <v>0.57638888888888895</v>
      </c>
      <c r="L2441">
        <v>30</v>
      </c>
      <c r="M2441" t="s">
        <v>1435</v>
      </c>
      <c r="N2441" t="s">
        <v>1556</v>
      </c>
      <c r="O2441" s="102">
        <v>0.1111111111111111</v>
      </c>
      <c r="P2441" t="s">
        <v>1691</v>
      </c>
      <c r="Q2441" t="s">
        <v>51</v>
      </c>
      <c r="R2441" t="s">
        <v>1311</v>
      </c>
      <c r="S2441">
        <v>2</v>
      </c>
      <c r="T2441">
        <v>89</v>
      </c>
      <c r="U2441">
        <v>94</v>
      </c>
      <c r="V2441" t="s">
        <v>51</v>
      </c>
      <c r="W2441">
        <v>82</v>
      </c>
      <c r="X2441" s="102">
        <v>0.56944444444444442</v>
      </c>
      <c r="AB2441" s="77">
        <f t="shared" si="38"/>
        <v>300</v>
      </c>
    </row>
    <row r="2442" spans="1:28" x14ac:dyDescent="0.3">
      <c r="A2442" s="34">
        <v>44080</v>
      </c>
      <c r="B2442">
        <v>1159</v>
      </c>
      <c r="C2442" t="s">
        <v>1282</v>
      </c>
      <c r="D2442" t="s">
        <v>1283</v>
      </c>
      <c r="E2442">
        <v>38</v>
      </c>
      <c r="F2442" t="s">
        <v>1330</v>
      </c>
      <c r="G2442" t="s">
        <v>1465</v>
      </c>
      <c r="H2442" t="s">
        <v>1661</v>
      </c>
      <c r="I2442" s="102">
        <v>0.29166666666666669</v>
      </c>
      <c r="J2442" t="s">
        <v>1719</v>
      </c>
      <c r="K2442" s="102">
        <v>0.66666666666666663</v>
      </c>
      <c r="L2442">
        <v>3</v>
      </c>
      <c r="M2442" t="s">
        <v>1335</v>
      </c>
      <c r="N2442" t="s">
        <v>1316</v>
      </c>
      <c r="O2442" s="102">
        <v>0.81944444444444453</v>
      </c>
      <c r="P2442" t="s">
        <v>1831</v>
      </c>
      <c r="Q2442">
        <v>0</v>
      </c>
      <c r="R2442" t="s">
        <v>1560</v>
      </c>
      <c r="S2442">
        <v>18</v>
      </c>
      <c r="T2442">
        <v>81</v>
      </c>
      <c r="U2442">
        <v>94</v>
      </c>
      <c r="V2442" t="s">
        <v>51</v>
      </c>
      <c r="W2442">
        <v>65</v>
      </c>
      <c r="X2442" s="102">
        <v>0.52083333333333337</v>
      </c>
      <c r="AB2442" s="77">
        <f t="shared" si="38"/>
        <v>30</v>
      </c>
    </row>
    <row r="2443" spans="1:28" x14ac:dyDescent="0.3">
      <c r="A2443" s="34">
        <v>44081</v>
      </c>
      <c r="B2443">
        <v>1159</v>
      </c>
      <c r="C2443" t="s">
        <v>1282</v>
      </c>
      <c r="D2443" t="s">
        <v>1283</v>
      </c>
      <c r="E2443">
        <v>38</v>
      </c>
      <c r="F2443" t="s">
        <v>1656</v>
      </c>
      <c r="G2443" t="s">
        <v>1335</v>
      </c>
      <c r="H2443" t="s">
        <v>1363</v>
      </c>
      <c r="I2443" s="102">
        <v>0.99305555555555547</v>
      </c>
      <c r="J2443" t="s">
        <v>1694</v>
      </c>
      <c r="K2443" s="102">
        <v>0.58333333333333337</v>
      </c>
      <c r="L2443">
        <v>8</v>
      </c>
      <c r="M2443" t="s">
        <v>1326</v>
      </c>
      <c r="N2443" t="s">
        <v>1316</v>
      </c>
      <c r="O2443" s="102">
        <v>0.76388888888888884</v>
      </c>
      <c r="P2443" t="s">
        <v>1406</v>
      </c>
      <c r="Q2443">
        <v>21</v>
      </c>
      <c r="R2443" t="s">
        <v>1332</v>
      </c>
      <c r="S2443">
        <v>2</v>
      </c>
      <c r="T2443">
        <v>77</v>
      </c>
      <c r="U2443">
        <v>92</v>
      </c>
      <c r="V2443" t="s">
        <v>51</v>
      </c>
      <c r="W2443">
        <v>62</v>
      </c>
      <c r="X2443" s="102">
        <v>0.59722222222222221</v>
      </c>
      <c r="AB2443" s="77">
        <f t="shared" si="38"/>
        <v>80</v>
      </c>
    </row>
    <row r="2444" spans="1:28" x14ac:dyDescent="0.3">
      <c r="A2444" s="34">
        <v>44082</v>
      </c>
      <c r="B2444">
        <v>1159</v>
      </c>
      <c r="C2444" t="s">
        <v>1282</v>
      </c>
      <c r="D2444" t="s">
        <v>1283</v>
      </c>
      <c r="E2444">
        <v>38</v>
      </c>
      <c r="F2444" t="s">
        <v>1315</v>
      </c>
      <c r="G2444" t="s">
        <v>1308</v>
      </c>
      <c r="H2444" t="s">
        <v>1307</v>
      </c>
      <c r="I2444" s="102">
        <v>0.25</v>
      </c>
      <c r="J2444" t="s">
        <v>1719</v>
      </c>
      <c r="K2444" s="102">
        <v>0.41666666666666669</v>
      </c>
      <c r="L2444">
        <v>10</v>
      </c>
      <c r="M2444" t="s">
        <v>1327</v>
      </c>
      <c r="N2444" t="s">
        <v>1341</v>
      </c>
      <c r="O2444" s="102">
        <v>0.65972222222222221</v>
      </c>
      <c r="P2444" t="s">
        <v>1467</v>
      </c>
      <c r="Q2444">
        <v>0</v>
      </c>
      <c r="R2444" t="s">
        <v>1499</v>
      </c>
      <c r="S2444" t="s">
        <v>51</v>
      </c>
      <c r="T2444">
        <v>75</v>
      </c>
      <c r="U2444">
        <v>93</v>
      </c>
      <c r="V2444" s="102">
        <v>0.99930555555555556</v>
      </c>
      <c r="W2444">
        <v>66</v>
      </c>
      <c r="X2444" s="102">
        <v>0.3611111111111111</v>
      </c>
      <c r="AB2444" s="77">
        <f t="shared" si="38"/>
        <v>100</v>
      </c>
    </row>
    <row r="2445" spans="1:28" x14ac:dyDescent="0.3">
      <c r="A2445" s="34">
        <v>44083</v>
      </c>
      <c r="B2445">
        <v>1159</v>
      </c>
      <c r="C2445" t="s">
        <v>1282</v>
      </c>
      <c r="D2445" t="s">
        <v>1283</v>
      </c>
      <c r="E2445">
        <v>38</v>
      </c>
      <c r="F2445" t="s">
        <v>1674</v>
      </c>
      <c r="G2445" t="s">
        <v>1308</v>
      </c>
      <c r="H2445" t="s">
        <v>1313</v>
      </c>
      <c r="I2445" s="102">
        <v>0.20138888888888887</v>
      </c>
      <c r="J2445" t="s">
        <v>1761</v>
      </c>
      <c r="K2445" s="102">
        <v>0.63194444444444442</v>
      </c>
      <c r="L2445">
        <v>28</v>
      </c>
      <c r="M2445" t="s">
        <v>1296</v>
      </c>
      <c r="N2445" t="s">
        <v>1297</v>
      </c>
      <c r="O2445" s="102">
        <v>0.46527777777777773</v>
      </c>
      <c r="P2445" t="s">
        <v>1392</v>
      </c>
      <c r="Q2445">
        <v>22</v>
      </c>
      <c r="R2445" t="s">
        <v>1832</v>
      </c>
      <c r="S2445">
        <v>4</v>
      </c>
      <c r="T2445">
        <v>88</v>
      </c>
      <c r="U2445">
        <v>93</v>
      </c>
      <c r="V2445" t="s">
        <v>51</v>
      </c>
      <c r="W2445">
        <v>72</v>
      </c>
      <c r="X2445" s="102">
        <v>0.38194444444444442</v>
      </c>
      <c r="AB2445" s="77">
        <f t="shared" si="38"/>
        <v>280</v>
      </c>
    </row>
    <row r="2446" spans="1:28" x14ac:dyDescent="0.3">
      <c r="A2446" s="34">
        <v>44084</v>
      </c>
      <c r="B2446">
        <v>1159</v>
      </c>
      <c r="C2446" t="s">
        <v>1282</v>
      </c>
      <c r="D2446" t="s">
        <v>1283</v>
      </c>
      <c r="E2446">
        <v>38</v>
      </c>
      <c r="F2446" t="s">
        <v>1722</v>
      </c>
      <c r="G2446" t="s">
        <v>1308</v>
      </c>
      <c r="H2446" t="s">
        <v>1399</v>
      </c>
      <c r="I2446" s="102">
        <v>0.25</v>
      </c>
      <c r="J2446" t="s">
        <v>1748</v>
      </c>
      <c r="K2446" s="102">
        <v>0.72222222222222221</v>
      </c>
      <c r="L2446">
        <v>21</v>
      </c>
      <c r="M2446" t="s">
        <v>1335</v>
      </c>
      <c r="N2446" t="s">
        <v>1340</v>
      </c>
      <c r="O2446" s="102">
        <v>3.4722222222222224E-2</v>
      </c>
      <c r="P2446" t="s">
        <v>1560</v>
      </c>
      <c r="Q2446">
        <v>0</v>
      </c>
      <c r="R2446" t="s">
        <v>1716</v>
      </c>
      <c r="S2446">
        <v>24</v>
      </c>
      <c r="T2446">
        <v>87</v>
      </c>
      <c r="U2446">
        <v>93</v>
      </c>
      <c r="V2446" t="s">
        <v>51</v>
      </c>
      <c r="W2446">
        <v>74</v>
      </c>
      <c r="X2446" s="102">
        <v>0.36805555555555558</v>
      </c>
      <c r="AB2446" s="77">
        <f t="shared" si="38"/>
        <v>210</v>
      </c>
    </row>
    <row r="2447" spans="1:28" x14ac:dyDescent="0.3">
      <c r="A2447" s="34">
        <v>44085</v>
      </c>
      <c r="B2447">
        <v>1159</v>
      </c>
      <c r="C2447" t="s">
        <v>1282</v>
      </c>
      <c r="D2447" t="s">
        <v>1283</v>
      </c>
      <c r="E2447">
        <v>38</v>
      </c>
      <c r="F2447" t="s">
        <v>1750</v>
      </c>
      <c r="G2447" t="s">
        <v>1308</v>
      </c>
      <c r="H2447" t="s">
        <v>1399</v>
      </c>
      <c r="I2447" s="102">
        <v>0.25</v>
      </c>
      <c r="J2447" t="s">
        <v>1754</v>
      </c>
      <c r="K2447" s="102">
        <v>0.63194444444444442</v>
      </c>
      <c r="L2447">
        <v>8</v>
      </c>
      <c r="M2447" t="s">
        <v>1296</v>
      </c>
      <c r="N2447" t="s">
        <v>1286</v>
      </c>
      <c r="O2447" s="102">
        <v>0.51388888888888895</v>
      </c>
      <c r="P2447" t="s">
        <v>1298</v>
      </c>
      <c r="Q2447">
        <v>0</v>
      </c>
      <c r="R2447" t="s">
        <v>1664</v>
      </c>
      <c r="S2447">
        <v>16</v>
      </c>
      <c r="T2447">
        <v>91</v>
      </c>
      <c r="U2447">
        <v>94</v>
      </c>
      <c r="V2447" s="102">
        <v>0.29166666666666669</v>
      </c>
      <c r="W2447">
        <v>76</v>
      </c>
      <c r="X2447" s="102">
        <v>0.375</v>
      </c>
      <c r="AB2447" s="77">
        <f t="shared" si="38"/>
        <v>80</v>
      </c>
    </row>
    <row r="2448" spans="1:28" x14ac:dyDescent="0.3">
      <c r="A2448" s="34">
        <v>44086</v>
      </c>
      <c r="B2448">
        <v>1159</v>
      </c>
      <c r="C2448" t="s">
        <v>1282</v>
      </c>
      <c r="D2448" t="s">
        <v>1283</v>
      </c>
      <c r="E2448">
        <v>38</v>
      </c>
      <c r="F2448" t="s">
        <v>1724</v>
      </c>
      <c r="G2448" t="s">
        <v>1465</v>
      </c>
      <c r="H2448" t="s">
        <v>1704</v>
      </c>
      <c r="I2448" s="102">
        <v>0.99930555555555556</v>
      </c>
      <c r="J2448" t="s">
        <v>1747</v>
      </c>
      <c r="K2448" s="102">
        <v>0.61805555555555558</v>
      </c>
      <c r="L2448">
        <v>8</v>
      </c>
      <c r="M2448" t="s">
        <v>1296</v>
      </c>
      <c r="N2448" t="s">
        <v>1384</v>
      </c>
      <c r="O2448" s="102">
        <v>0.55555555555555558</v>
      </c>
      <c r="P2448" t="s">
        <v>1639</v>
      </c>
      <c r="Q2448">
        <v>21</v>
      </c>
      <c r="R2448" t="s">
        <v>1709</v>
      </c>
      <c r="S2448">
        <v>0</v>
      </c>
      <c r="T2448">
        <v>88</v>
      </c>
      <c r="U2448">
        <v>93</v>
      </c>
      <c r="V2448" t="s">
        <v>51</v>
      </c>
      <c r="W2448">
        <v>83</v>
      </c>
      <c r="X2448" s="102">
        <v>0.47916666666666669</v>
      </c>
      <c r="AB2448" s="77">
        <f t="shared" si="38"/>
        <v>80</v>
      </c>
    </row>
    <row r="2449" spans="1:28" x14ac:dyDescent="0.3">
      <c r="A2449" s="34">
        <v>44087</v>
      </c>
      <c r="B2449">
        <v>1159</v>
      </c>
      <c r="C2449" t="s">
        <v>1282</v>
      </c>
      <c r="D2449" t="s">
        <v>1283</v>
      </c>
      <c r="E2449">
        <v>38</v>
      </c>
      <c r="F2449" t="s">
        <v>1736</v>
      </c>
      <c r="G2449" t="s">
        <v>1308</v>
      </c>
      <c r="H2449" t="s">
        <v>1658</v>
      </c>
      <c r="I2449" s="102">
        <v>0.25</v>
      </c>
      <c r="J2449" t="s">
        <v>1779</v>
      </c>
      <c r="K2449" s="102">
        <v>0.63888888888888895</v>
      </c>
      <c r="L2449">
        <v>19</v>
      </c>
      <c r="M2449" t="s">
        <v>1358</v>
      </c>
      <c r="N2449" t="s">
        <v>1404</v>
      </c>
      <c r="O2449" s="102">
        <v>0.98611111111111116</v>
      </c>
      <c r="P2449" t="s">
        <v>1675</v>
      </c>
      <c r="Q2449">
        <v>0</v>
      </c>
      <c r="R2449" t="s">
        <v>1695</v>
      </c>
      <c r="S2449">
        <v>24</v>
      </c>
      <c r="T2449">
        <v>85</v>
      </c>
      <c r="U2449">
        <v>94</v>
      </c>
      <c r="V2449" t="s">
        <v>51</v>
      </c>
      <c r="W2449">
        <v>71</v>
      </c>
      <c r="X2449" s="102">
        <v>0.44444444444444442</v>
      </c>
      <c r="AB2449" s="77">
        <f t="shared" si="38"/>
        <v>190</v>
      </c>
    </row>
    <row r="2450" spans="1:28" x14ac:dyDescent="0.3">
      <c r="A2450" s="34">
        <v>44088</v>
      </c>
      <c r="B2450">
        <v>1159</v>
      </c>
      <c r="C2450" t="s">
        <v>1282</v>
      </c>
      <c r="D2450" t="s">
        <v>1283</v>
      </c>
      <c r="E2450">
        <v>38</v>
      </c>
      <c r="F2450" t="s">
        <v>1731</v>
      </c>
      <c r="G2450" t="s">
        <v>1633</v>
      </c>
      <c r="H2450" t="s">
        <v>1728</v>
      </c>
      <c r="I2450" s="102">
        <v>0.98611111111111116</v>
      </c>
      <c r="J2450" t="s">
        <v>1906</v>
      </c>
      <c r="K2450" s="102">
        <v>0.52777777777777779</v>
      </c>
      <c r="L2450">
        <v>27</v>
      </c>
      <c r="M2450" t="s">
        <v>1431</v>
      </c>
      <c r="N2450" t="s">
        <v>1380</v>
      </c>
      <c r="O2450" s="102">
        <v>0.84027777777777779</v>
      </c>
      <c r="P2450" t="s">
        <v>1543</v>
      </c>
      <c r="Q2450">
        <v>21</v>
      </c>
      <c r="R2450" t="s">
        <v>1685</v>
      </c>
      <c r="S2450">
        <v>2</v>
      </c>
      <c r="T2450">
        <v>69</v>
      </c>
      <c r="U2450">
        <v>93</v>
      </c>
      <c r="V2450" t="s">
        <v>51</v>
      </c>
      <c r="W2450">
        <v>53</v>
      </c>
      <c r="X2450" s="102">
        <v>0.4236111111111111</v>
      </c>
      <c r="AB2450" s="77">
        <f t="shared" si="38"/>
        <v>270</v>
      </c>
    </row>
    <row r="2451" spans="1:28" x14ac:dyDescent="0.3">
      <c r="A2451" s="34">
        <v>44089</v>
      </c>
      <c r="B2451">
        <v>1159</v>
      </c>
      <c r="C2451" t="s">
        <v>1282</v>
      </c>
      <c r="D2451" t="s">
        <v>1283</v>
      </c>
      <c r="E2451">
        <v>38</v>
      </c>
      <c r="F2451" t="s">
        <v>1730</v>
      </c>
      <c r="G2451" t="s">
        <v>1308</v>
      </c>
      <c r="H2451" t="s">
        <v>1715</v>
      </c>
      <c r="I2451" s="102">
        <v>0.99930555555555556</v>
      </c>
      <c r="J2451" t="s">
        <v>1754</v>
      </c>
      <c r="K2451" s="102">
        <v>0.63194444444444442</v>
      </c>
      <c r="L2451">
        <v>28</v>
      </c>
      <c r="M2451" t="s">
        <v>1358</v>
      </c>
      <c r="N2451" t="s">
        <v>1351</v>
      </c>
      <c r="O2451" s="102">
        <v>0.24305555555555555</v>
      </c>
      <c r="P2451" t="s">
        <v>1393</v>
      </c>
      <c r="Q2451">
        <v>1</v>
      </c>
      <c r="R2451" t="s">
        <v>1477</v>
      </c>
      <c r="S2451">
        <v>4</v>
      </c>
      <c r="T2451">
        <v>89</v>
      </c>
      <c r="U2451">
        <v>93</v>
      </c>
      <c r="V2451" t="s">
        <v>51</v>
      </c>
      <c r="W2451">
        <v>85</v>
      </c>
      <c r="X2451" t="s">
        <v>51</v>
      </c>
      <c r="AB2451" s="77">
        <f t="shared" si="38"/>
        <v>280</v>
      </c>
    </row>
    <row r="2452" spans="1:28" x14ac:dyDescent="0.3">
      <c r="A2452" s="34">
        <v>44090</v>
      </c>
      <c r="B2452">
        <v>1159</v>
      </c>
      <c r="C2452" t="s">
        <v>1282</v>
      </c>
      <c r="D2452" t="s">
        <v>1283</v>
      </c>
      <c r="E2452">
        <v>38</v>
      </c>
      <c r="F2452" t="s">
        <v>1753</v>
      </c>
      <c r="G2452" t="s">
        <v>1800</v>
      </c>
      <c r="H2452" t="s">
        <v>1721</v>
      </c>
      <c r="I2452" s="102">
        <v>0.27083333333333331</v>
      </c>
      <c r="J2452" t="s">
        <v>1747</v>
      </c>
      <c r="K2452" s="102">
        <v>0.64583333333333337</v>
      </c>
      <c r="L2452">
        <v>20</v>
      </c>
      <c r="M2452" t="s">
        <v>1431</v>
      </c>
      <c r="N2452" t="s">
        <v>1347</v>
      </c>
      <c r="O2452" s="102">
        <v>0.125</v>
      </c>
      <c r="P2452" t="s">
        <v>1786</v>
      </c>
      <c r="Q2452" t="s">
        <v>51</v>
      </c>
      <c r="R2452" t="s">
        <v>1664</v>
      </c>
      <c r="S2452">
        <v>24</v>
      </c>
      <c r="T2452">
        <v>92</v>
      </c>
      <c r="U2452">
        <v>93</v>
      </c>
      <c r="V2452" t="s">
        <v>51</v>
      </c>
      <c r="W2452">
        <v>87</v>
      </c>
      <c r="X2452" s="102">
        <v>0.38194444444444442</v>
      </c>
      <c r="AB2452" s="77">
        <f t="shared" si="38"/>
        <v>200</v>
      </c>
    </row>
    <row r="2453" spans="1:28" x14ac:dyDescent="0.3">
      <c r="A2453" s="34">
        <v>44091</v>
      </c>
      <c r="B2453">
        <v>1159</v>
      </c>
      <c r="C2453" t="s">
        <v>1282</v>
      </c>
      <c r="D2453" t="s">
        <v>1283</v>
      </c>
      <c r="E2453">
        <v>38</v>
      </c>
      <c r="F2453" t="s">
        <v>1693</v>
      </c>
      <c r="G2453" t="s">
        <v>1427</v>
      </c>
      <c r="H2453" t="s">
        <v>1758</v>
      </c>
      <c r="I2453" s="102">
        <v>0.29166666666666669</v>
      </c>
      <c r="J2453" t="s">
        <v>1907</v>
      </c>
      <c r="K2453" s="102">
        <v>0.5</v>
      </c>
      <c r="L2453">
        <v>28</v>
      </c>
      <c r="M2453" t="s">
        <v>1435</v>
      </c>
      <c r="N2453" t="s">
        <v>1658</v>
      </c>
      <c r="O2453" s="102">
        <v>0.99930555555555556</v>
      </c>
      <c r="P2453" t="s">
        <v>1664</v>
      </c>
      <c r="Q2453">
        <v>0</v>
      </c>
      <c r="R2453" t="s">
        <v>1908</v>
      </c>
      <c r="S2453">
        <v>23</v>
      </c>
      <c r="T2453">
        <v>83</v>
      </c>
      <c r="U2453">
        <v>93</v>
      </c>
      <c r="V2453" t="s">
        <v>51</v>
      </c>
      <c r="W2453">
        <v>57</v>
      </c>
      <c r="X2453" s="102">
        <v>0.98611111111111116</v>
      </c>
      <c r="AB2453" s="77">
        <f t="shared" si="38"/>
        <v>280</v>
      </c>
    </row>
    <row r="2454" spans="1:28" x14ac:dyDescent="0.3">
      <c r="A2454" s="34">
        <v>44092</v>
      </c>
      <c r="B2454">
        <v>1159</v>
      </c>
      <c r="C2454" t="s">
        <v>1282</v>
      </c>
      <c r="D2454" t="s">
        <v>1283</v>
      </c>
      <c r="E2454">
        <v>38</v>
      </c>
      <c r="F2454" t="s">
        <v>1584</v>
      </c>
      <c r="G2454" t="s">
        <v>1909</v>
      </c>
      <c r="H2454" t="s">
        <v>1674</v>
      </c>
      <c r="I2454" s="102">
        <v>0.16666666666666666</v>
      </c>
      <c r="J2454" t="s">
        <v>1779</v>
      </c>
      <c r="K2454" s="102">
        <v>0.63194444444444442</v>
      </c>
      <c r="L2454">
        <v>27</v>
      </c>
      <c r="M2454" t="s">
        <v>1435</v>
      </c>
      <c r="N2454" t="s">
        <v>1671</v>
      </c>
      <c r="O2454" s="102">
        <v>2.0833333333333332E-2</v>
      </c>
      <c r="P2454" t="s">
        <v>1683</v>
      </c>
      <c r="Q2454">
        <v>20</v>
      </c>
      <c r="R2454" t="s">
        <v>1810</v>
      </c>
      <c r="S2454">
        <v>7</v>
      </c>
      <c r="T2454">
        <v>86</v>
      </c>
      <c r="U2454">
        <v>93</v>
      </c>
      <c r="V2454" t="s">
        <v>51</v>
      </c>
      <c r="W2454">
        <v>71</v>
      </c>
      <c r="X2454" s="102">
        <v>0.6875</v>
      </c>
      <c r="AB2454" s="77">
        <f t="shared" si="38"/>
        <v>270</v>
      </c>
    </row>
    <row r="2455" spans="1:28" x14ac:dyDescent="0.3">
      <c r="A2455" s="34">
        <v>44093</v>
      </c>
      <c r="B2455">
        <v>1159</v>
      </c>
      <c r="C2455" t="s">
        <v>1282</v>
      </c>
      <c r="D2455" t="s">
        <v>1283</v>
      </c>
      <c r="E2455">
        <v>38</v>
      </c>
      <c r="F2455" t="s">
        <v>1728</v>
      </c>
      <c r="G2455" t="s">
        <v>1415</v>
      </c>
      <c r="H2455" t="s">
        <v>1661</v>
      </c>
      <c r="I2455" s="102">
        <v>0.99305555555555547</v>
      </c>
      <c r="J2455" t="s">
        <v>1775</v>
      </c>
      <c r="K2455" s="102">
        <v>0.64583333333333337</v>
      </c>
      <c r="L2455">
        <v>27</v>
      </c>
      <c r="M2455" t="s">
        <v>1703</v>
      </c>
      <c r="N2455" t="s">
        <v>1434</v>
      </c>
      <c r="O2455" s="102">
        <v>0.4513888888888889</v>
      </c>
      <c r="P2455" t="s">
        <v>1299</v>
      </c>
      <c r="Q2455">
        <v>21</v>
      </c>
      <c r="R2455" t="s">
        <v>1673</v>
      </c>
      <c r="S2455">
        <v>1</v>
      </c>
      <c r="T2455">
        <v>91</v>
      </c>
      <c r="U2455">
        <v>93</v>
      </c>
      <c r="V2455" t="s">
        <v>51</v>
      </c>
      <c r="W2455">
        <v>81</v>
      </c>
      <c r="X2455" s="102">
        <v>0.86805555555555547</v>
      </c>
      <c r="AB2455" s="77">
        <f t="shared" si="38"/>
        <v>270</v>
      </c>
    </row>
    <row r="2456" spans="1:28" x14ac:dyDescent="0.3">
      <c r="A2456" s="34">
        <v>44094</v>
      </c>
      <c r="B2456">
        <v>1159</v>
      </c>
      <c r="C2456" t="s">
        <v>1282</v>
      </c>
      <c r="D2456" t="s">
        <v>1283</v>
      </c>
      <c r="E2456">
        <v>38</v>
      </c>
      <c r="F2456" t="s">
        <v>1674</v>
      </c>
      <c r="G2456" t="s">
        <v>1308</v>
      </c>
      <c r="H2456" t="s">
        <v>1399</v>
      </c>
      <c r="I2456" s="102">
        <v>0.22916666666666666</v>
      </c>
      <c r="J2456" t="s">
        <v>1734</v>
      </c>
      <c r="K2456" s="102">
        <v>0.56944444444444442</v>
      </c>
      <c r="P2456" t="s">
        <v>1587</v>
      </c>
      <c r="Q2456">
        <v>21</v>
      </c>
      <c r="R2456" t="s">
        <v>1759</v>
      </c>
      <c r="S2456">
        <v>0</v>
      </c>
      <c r="T2456">
        <v>89</v>
      </c>
      <c r="U2456">
        <v>93</v>
      </c>
      <c r="V2456" t="s">
        <v>51</v>
      </c>
      <c r="W2456">
        <v>70</v>
      </c>
      <c r="X2456" s="102">
        <v>0.36805555555555558</v>
      </c>
      <c r="AB2456" s="77">
        <f t="shared" si="38"/>
        <v>0</v>
      </c>
    </row>
    <row r="2457" spans="1:28" x14ac:dyDescent="0.3">
      <c r="A2457" s="34">
        <v>44095</v>
      </c>
      <c r="B2457">
        <v>1159</v>
      </c>
      <c r="C2457" t="s">
        <v>1282</v>
      </c>
      <c r="D2457" t="s">
        <v>1283</v>
      </c>
      <c r="E2457">
        <v>38</v>
      </c>
      <c r="F2457" t="s">
        <v>1395</v>
      </c>
      <c r="G2457" t="s">
        <v>1469</v>
      </c>
      <c r="H2457" t="s">
        <v>1530</v>
      </c>
      <c r="I2457" s="102">
        <v>0.19444444444444445</v>
      </c>
      <c r="J2457" t="s">
        <v>1734</v>
      </c>
      <c r="K2457" s="102">
        <v>0.60416666666666663</v>
      </c>
      <c r="P2457" t="s">
        <v>1568</v>
      </c>
      <c r="Q2457">
        <v>12</v>
      </c>
      <c r="R2457" t="s">
        <v>1477</v>
      </c>
      <c r="S2457">
        <v>3</v>
      </c>
      <c r="T2457">
        <v>90</v>
      </c>
      <c r="U2457">
        <v>93</v>
      </c>
      <c r="V2457" t="s">
        <v>51</v>
      </c>
      <c r="W2457">
        <v>80</v>
      </c>
      <c r="X2457" s="102">
        <v>0.40972222222222227</v>
      </c>
      <c r="AB2457" s="77">
        <f t="shared" si="38"/>
        <v>0</v>
      </c>
    </row>
    <row r="2458" spans="1:28" x14ac:dyDescent="0.3">
      <c r="A2458" s="34">
        <v>44096</v>
      </c>
      <c r="B2458">
        <v>1159</v>
      </c>
      <c r="C2458" t="s">
        <v>1282</v>
      </c>
      <c r="D2458" t="s">
        <v>1283</v>
      </c>
      <c r="E2458">
        <v>38</v>
      </c>
      <c r="F2458" t="s">
        <v>1674</v>
      </c>
      <c r="G2458" t="s">
        <v>1293</v>
      </c>
      <c r="H2458" t="s">
        <v>1394</v>
      </c>
      <c r="I2458" s="102">
        <v>0.27083333333333331</v>
      </c>
      <c r="J2458" t="s">
        <v>1739</v>
      </c>
      <c r="K2458" s="102">
        <v>0.60416666666666663</v>
      </c>
      <c r="P2458" t="s">
        <v>1762</v>
      </c>
      <c r="Q2458">
        <v>0</v>
      </c>
      <c r="R2458" t="s">
        <v>1910</v>
      </c>
      <c r="S2458">
        <v>24</v>
      </c>
      <c r="T2458">
        <v>90</v>
      </c>
      <c r="U2458">
        <v>93</v>
      </c>
      <c r="V2458" t="s">
        <v>51</v>
      </c>
      <c r="W2458">
        <v>82</v>
      </c>
      <c r="X2458" s="102">
        <v>0.5625</v>
      </c>
      <c r="AB2458" s="77">
        <f t="shared" si="38"/>
        <v>0</v>
      </c>
    </row>
    <row r="2459" spans="1:28" x14ac:dyDescent="0.3">
      <c r="A2459" s="34">
        <v>44097</v>
      </c>
      <c r="B2459">
        <v>1159</v>
      </c>
      <c r="C2459" t="s">
        <v>1282</v>
      </c>
      <c r="D2459" t="s">
        <v>1283</v>
      </c>
      <c r="E2459">
        <v>38</v>
      </c>
      <c r="F2459" t="s">
        <v>1395</v>
      </c>
      <c r="G2459" t="s">
        <v>1513</v>
      </c>
      <c r="H2459" t="s">
        <v>1328</v>
      </c>
      <c r="I2459" s="102">
        <v>6.9444444444444434E-2</v>
      </c>
      <c r="J2459" t="s">
        <v>1766</v>
      </c>
      <c r="K2459" s="102">
        <v>0.47916666666666669</v>
      </c>
      <c r="P2459" t="s">
        <v>1699</v>
      </c>
      <c r="Q2459">
        <v>23</v>
      </c>
      <c r="R2459" t="s">
        <v>1836</v>
      </c>
      <c r="S2459">
        <v>6</v>
      </c>
      <c r="T2459">
        <v>85</v>
      </c>
      <c r="U2459">
        <v>93</v>
      </c>
      <c r="V2459" t="s">
        <v>51</v>
      </c>
      <c r="W2459">
        <v>75</v>
      </c>
      <c r="X2459" s="102">
        <v>0.41666666666666669</v>
      </c>
      <c r="AB2459" s="77">
        <f t="shared" si="38"/>
        <v>0</v>
      </c>
    </row>
    <row r="2460" spans="1:28" x14ac:dyDescent="0.3">
      <c r="A2460" s="34">
        <v>44098</v>
      </c>
      <c r="B2460">
        <v>1159</v>
      </c>
      <c r="C2460" t="s">
        <v>1282</v>
      </c>
      <c r="D2460" t="s">
        <v>1283</v>
      </c>
      <c r="E2460">
        <v>38</v>
      </c>
      <c r="F2460" t="s">
        <v>1315</v>
      </c>
      <c r="G2460" t="s">
        <v>1814</v>
      </c>
      <c r="H2460" t="s">
        <v>1605</v>
      </c>
      <c r="I2460" s="102">
        <v>0.98611111111111116</v>
      </c>
      <c r="J2460" t="s">
        <v>1731</v>
      </c>
      <c r="K2460" s="102">
        <v>0.58333333333333337</v>
      </c>
      <c r="L2460">
        <v>30</v>
      </c>
      <c r="M2460" t="s">
        <v>1404</v>
      </c>
      <c r="N2460" t="s">
        <v>1550</v>
      </c>
      <c r="O2460" t="s">
        <v>51</v>
      </c>
      <c r="P2460" t="s">
        <v>1596</v>
      </c>
      <c r="Q2460">
        <v>24</v>
      </c>
      <c r="R2460" t="s">
        <v>1770</v>
      </c>
      <c r="S2460">
        <v>16</v>
      </c>
      <c r="T2460">
        <v>72</v>
      </c>
      <c r="U2460">
        <v>92</v>
      </c>
      <c r="V2460" t="s">
        <v>51</v>
      </c>
      <c r="W2460">
        <v>53</v>
      </c>
      <c r="X2460" s="102">
        <v>0.56944444444444442</v>
      </c>
      <c r="AB2460" s="77">
        <f t="shared" si="38"/>
        <v>300</v>
      </c>
    </row>
    <row r="2461" spans="1:28" x14ac:dyDescent="0.3">
      <c r="A2461" s="34">
        <v>44099</v>
      </c>
      <c r="B2461">
        <v>1159</v>
      </c>
      <c r="C2461" t="s">
        <v>1282</v>
      </c>
      <c r="D2461" t="s">
        <v>1283</v>
      </c>
      <c r="E2461">
        <v>38</v>
      </c>
      <c r="F2461" t="s">
        <v>1671</v>
      </c>
      <c r="G2461" t="s">
        <v>1422</v>
      </c>
      <c r="H2461" t="s">
        <v>1422</v>
      </c>
      <c r="I2461" s="102">
        <v>0.25</v>
      </c>
      <c r="J2461" t="s">
        <v>1597</v>
      </c>
      <c r="K2461" s="102">
        <v>0.58333333333333337</v>
      </c>
      <c r="L2461">
        <v>31</v>
      </c>
      <c r="M2461" t="s">
        <v>1501</v>
      </c>
      <c r="N2461" t="s">
        <v>1365</v>
      </c>
      <c r="O2461" s="102">
        <v>0.60416666666666663</v>
      </c>
      <c r="P2461" t="s">
        <v>1784</v>
      </c>
      <c r="Q2461">
        <v>20</v>
      </c>
      <c r="R2461" t="s">
        <v>1874</v>
      </c>
      <c r="S2461">
        <v>1</v>
      </c>
      <c r="T2461">
        <v>81</v>
      </c>
      <c r="U2461">
        <v>91</v>
      </c>
      <c r="V2461" s="102">
        <v>0.5</v>
      </c>
      <c r="W2461">
        <v>64</v>
      </c>
      <c r="X2461" s="102">
        <v>0.59722222222222221</v>
      </c>
      <c r="AB2461" s="77">
        <f t="shared" si="38"/>
        <v>310</v>
      </c>
    </row>
    <row r="2462" spans="1:28" x14ac:dyDescent="0.3">
      <c r="A2462" s="34">
        <v>44100</v>
      </c>
      <c r="B2462">
        <v>1159</v>
      </c>
      <c r="C2462" t="s">
        <v>1282</v>
      </c>
      <c r="D2462" t="s">
        <v>1283</v>
      </c>
      <c r="E2462">
        <v>38</v>
      </c>
      <c r="F2462" t="s">
        <v>1597</v>
      </c>
      <c r="G2462" t="s">
        <v>1746</v>
      </c>
      <c r="H2462" t="s">
        <v>1577</v>
      </c>
      <c r="I2462" s="102">
        <v>4.1666666666666664E-2</v>
      </c>
      <c r="J2462" t="s">
        <v>1507</v>
      </c>
      <c r="K2462" s="102">
        <v>0.66666666666666663</v>
      </c>
      <c r="L2462">
        <v>29</v>
      </c>
      <c r="M2462" t="s">
        <v>1348</v>
      </c>
      <c r="N2462" t="s">
        <v>1686</v>
      </c>
      <c r="O2462" s="102">
        <v>0.81944444444444453</v>
      </c>
      <c r="P2462" t="s">
        <v>1911</v>
      </c>
      <c r="Q2462">
        <v>0</v>
      </c>
      <c r="R2462" t="s">
        <v>1795</v>
      </c>
      <c r="S2462">
        <v>17</v>
      </c>
      <c r="T2462">
        <v>79</v>
      </c>
      <c r="U2462">
        <v>94</v>
      </c>
      <c r="V2462" t="s">
        <v>51</v>
      </c>
      <c r="W2462">
        <v>65</v>
      </c>
      <c r="X2462" t="s">
        <v>51</v>
      </c>
      <c r="AB2462" s="77">
        <f t="shared" si="38"/>
        <v>290</v>
      </c>
    </row>
    <row r="2463" spans="1:28" x14ac:dyDescent="0.3">
      <c r="A2463" s="34">
        <v>44101</v>
      </c>
      <c r="B2463">
        <v>1159</v>
      </c>
      <c r="C2463" t="s">
        <v>1282</v>
      </c>
      <c r="D2463" t="s">
        <v>1283</v>
      </c>
      <c r="E2463">
        <v>38</v>
      </c>
      <c r="F2463" t="s">
        <v>1637</v>
      </c>
      <c r="G2463" t="s">
        <v>1308</v>
      </c>
      <c r="H2463" t="s">
        <v>1605</v>
      </c>
      <c r="I2463" s="102">
        <v>0.19444444444444445</v>
      </c>
      <c r="J2463" t="s">
        <v>1583</v>
      </c>
      <c r="K2463" s="102">
        <v>0.47916666666666669</v>
      </c>
      <c r="L2463">
        <v>32</v>
      </c>
      <c r="M2463" t="s">
        <v>1347</v>
      </c>
      <c r="N2463" t="s">
        <v>1284</v>
      </c>
      <c r="O2463" s="102">
        <v>0.60416666666666663</v>
      </c>
      <c r="P2463" t="s">
        <v>1687</v>
      </c>
      <c r="Q2463" t="s">
        <v>51</v>
      </c>
      <c r="R2463" t="s">
        <v>1477</v>
      </c>
      <c r="S2463">
        <v>4</v>
      </c>
      <c r="T2463">
        <v>72</v>
      </c>
      <c r="U2463">
        <v>94</v>
      </c>
      <c r="V2463" s="102">
        <v>0</v>
      </c>
      <c r="W2463">
        <v>59</v>
      </c>
      <c r="X2463" s="102">
        <v>0.56944444444444442</v>
      </c>
      <c r="AB2463" s="77">
        <f t="shared" si="38"/>
        <v>320</v>
      </c>
    </row>
    <row r="2464" spans="1:28" x14ac:dyDescent="0.3">
      <c r="A2464" s="34">
        <v>44102</v>
      </c>
      <c r="B2464">
        <v>1159</v>
      </c>
      <c r="C2464" t="s">
        <v>1282</v>
      </c>
      <c r="D2464" t="s">
        <v>1283</v>
      </c>
      <c r="E2464">
        <v>38</v>
      </c>
      <c r="F2464" t="s">
        <v>1637</v>
      </c>
      <c r="G2464" t="s">
        <v>1308</v>
      </c>
      <c r="H2464" t="s">
        <v>1483</v>
      </c>
      <c r="I2464" s="102">
        <v>0.23611111111111113</v>
      </c>
      <c r="J2464" t="s">
        <v>1674</v>
      </c>
      <c r="K2464" s="102">
        <v>0.43055555555555558</v>
      </c>
      <c r="L2464">
        <v>2</v>
      </c>
      <c r="M2464" t="s">
        <v>1358</v>
      </c>
      <c r="N2464" t="s">
        <v>1391</v>
      </c>
      <c r="O2464" s="102">
        <v>0.5625</v>
      </c>
      <c r="P2464" t="s">
        <v>1727</v>
      </c>
      <c r="Q2464">
        <v>11</v>
      </c>
      <c r="R2464" t="s">
        <v>1353</v>
      </c>
      <c r="S2464">
        <v>4</v>
      </c>
      <c r="T2464">
        <v>69</v>
      </c>
      <c r="U2464">
        <v>92</v>
      </c>
      <c r="V2464" s="102">
        <v>0.99930555555555556</v>
      </c>
      <c r="W2464">
        <v>53</v>
      </c>
      <c r="X2464" s="102">
        <v>0.4236111111111111</v>
      </c>
      <c r="AB2464" s="77">
        <f t="shared" si="38"/>
        <v>20</v>
      </c>
    </row>
    <row r="2465" spans="1:28" x14ac:dyDescent="0.3">
      <c r="A2465" s="34">
        <v>44103</v>
      </c>
      <c r="B2465">
        <v>1159</v>
      </c>
      <c r="C2465" t="s">
        <v>1282</v>
      </c>
      <c r="D2465" t="s">
        <v>1283</v>
      </c>
      <c r="E2465">
        <v>38</v>
      </c>
      <c r="F2465" t="s">
        <v>1394</v>
      </c>
      <c r="G2465" t="s">
        <v>1308</v>
      </c>
      <c r="H2465" t="s">
        <v>1319</v>
      </c>
      <c r="I2465" s="102">
        <v>0.20138888888888887</v>
      </c>
      <c r="J2465" t="s">
        <v>1623</v>
      </c>
      <c r="K2465" s="102">
        <v>0.56944444444444442</v>
      </c>
      <c r="L2465">
        <v>6</v>
      </c>
      <c r="M2465" t="s">
        <v>1296</v>
      </c>
      <c r="N2465" t="s">
        <v>1327</v>
      </c>
      <c r="O2465" s="102">
        <v>0.63888888888888895</v>
      </c>
      <c r="P2465" t="s">
        <v>1373</v>
      </c>
      <c r="Q2465">
        <v>0</v>
      </c>
      <c r="R2465" t="s">
        <v>1366</v>
      </c>
      <c r="S2465">
        <v>24</v>
      </c>
      <c r="T2465">
        <v>79</v>
      </c>
      <c r="U2465">
        <v>93</v>
      </c>
      <c r="V2465" t="s">
        <v>51</v>
      </c>
      <c r="W2465">
        <v>67</v>
      </c>
      <c r="X2465" s="102">
        <v>0.53472222222222221</v>
      </c>
      <c r="AB2465" s="77">
        <f t="shared" si="38"/>
        <v>60</v>
      </c>
    </row>
    <row r="2466" spans="1:28" x14ac:dyDescent="0.3">
      <c r="A2466" s="34">
        <v>44104</v>
      </c>
      <c r="B2466">
        <v>1159</v>
      </c>
      <c r="C2466" t="s">
        <v>1282</v>
      </c>
      <c r="D2466" t="s">
        <v>1283</v>
      </c>
      <c r="E2466">
        <v>38</v>
      </c>
      <c r="F2466" t="s">
        <v>1669</v>
      </c>
      <c r="G2466" t="s">
        <v>1682</v>
      </c>
      <c r="H2466" t="s">
        <v>1354</v>
      </c>
      <c r="I2466" s="102">
        <v>0.16666666666666666</v>
      </c>
      <c r="J2466" t="s">
        <v>1736</v>
      </c>
      <c r="K2466" s="102">
        <v>0.5625</v>
      </c>
      <c r="L2466">
        <v>32</v>
      </c>
      <c r="M2466" t="s">
        <v>1288</v>
      </c>
      <c r="N2466" t="s">
        <v>1297</v>
      </c>
      <c r="O2466" t="s">
        <v>51</v>
      </c>
      <c r="P2466" t="s">
        <v>1366</v>
      </c>
      <c r="Q2466">
        <v>0</v>
      </c>
      <c r="R2466" t="s">
        <v>1757</v>
      </c>
      <c r="S2466">
        <v>24</v>
      </c>
      <c r="T2466">
        <v>85</v>
      </c>
      <c r="U2466">
        <v>93</v>
      </c>
      <c r="V2466" t="s">
        <v>51</v>
      </c>
      <c r="W2466">
        <v>78</v>
      </c>
      <c r="X2466" t="s">
        <v>51</v>
      </c>
      <c r="AB2466" s="77">
        <f t="shared" si="38"/>
        <v>320</v>
      </c>
    </row>
    <row r="2467" spans="1:28" x14ac:dyDescent="0.3">
      <c r="A2467" s="34">
        <v>44105</v>
      </c>
      <c r="B2467">
        <v>1159</v>
      </c>
      <c r="C2467" t="s">
        <v>1282</v>
      </c>
      <c r="D2467" t="s">
        <v>1283</v>
      </c>
      <c r="E2467">
        <v>38</v>
      </c>
      <c r="F2467" t="s">
        <v>1597</v>
      </c>
      <c r="G2467" t="s">
        <v>1912</v>
      </c>
      <c r="H2467" t="s">
        <v>1377</v>
      </c>
      <c r="I2467" s="102">
        <v>0.3125</v>
      </c>
      <c r="J2467" t="s">
        <v>1741</v>
      </c>
      <c r="K2467" s="102">
        <v>0.5625</v>
      </c>
      <c r="L2467">
        <v>31</v>
      </c>
      <c r="M2467" t="s">
        <v>1561</v>
      </c>
      <c r="N2467" t="s">
        <v>1530</v>
      </c>
      <c r="O2467" s="102">
        <v>0.1388888888888889</v>
      </c>
      <c r="P2467" t="s">
        <v>1896</v>
      </c>
      <c r="Q2467" t="s">
        <v>51</v>
      </c>
      <c r="R2467" t="s">
        <v>1913</v>
      </c>
      <c r="S2467">
        <v>24</v>
      </c>
      <c r="T2467">
        <v>80</v>
      </c>
      <c r="U2467">
        <v>93</v>
      </c>
      <c r="V2467" t="s">
        <v>51</v>
      </c>
      <c r="W2467">
        <v>62</v>
      </c>
      <c r="X2467" s="102">
        <v>0.57638888888888895</v>
      </c>
      <c r="AB2467" s="77">
        <f t="shared" si="38"/>
        <v>310</v>
      </c>
    </row>
    <row r="2468" spans="1:28" x14ac:dyDescent="0.3">
      <c r="A2468" s="34">
        <v>44106</v>
      </c>
      <c r="B2468">
        <v>1159</v>
      </c>
      <c r="C2468" t="s">
        <v>1282</v>
      </c>
      <c r="D2468" t="s">
        <v>1283</v>
      </c>
      <c r="E2468">
        <v>38</v>
      </c>
      <c r="F2468" t="s">
        <v>1341</v>
      </c>
      <c r="G2468" t="s">
        <v>1914</v>
      </c>
      <c r="H2468" t="s">
        <v>1344</v>
      </c>
      <c r="I2468" s="102">
        <v>0.34722222222222227</v>
      </c>
      <c r="J2468" t="s">
        <v>1490</v>
      </c>
      <c r="K2468" s="102">
        <v>6.9444444444444441E-3</v>
      </c>
      <c r="L2468">
        <v>30</v>
      </c>
      <c r="M2468" t="s">
        <v>1322</v>
      </c>
      <c r="N2468" t="s">
        <v>1665</v>
      </c>
      <c r="O2468" s="102">
        <v>0.19444444444444445</v>
      </c>
      <c r="P2468" t="s">
        <v>1702</v>
      </c>
      <c r="Q2468">
        <v>24</v>
      </c>
      <c r="R2468" t="s">
        <v>1915</v>
      </c>
      <c r="S2468">
        <v>4</v>
      </c>
      <c r="T2468">
        <v>78</v>
      </c>
      <c r="U2468">
        <v>93</v>
      </c>
      <c r="V2468" t="s">
        <v>51</v>
      </c>
      <c r="W2468">
        <v>64</v>
      </c>
      <c r="X2468" s="102">
        <v>0.73611111111111116</v>
      </c>
      <c r="AB2468" s="77">
        <f t="shared" si="38"/>
        <v>300</v>
      </c>
    </row>
    <row r="2469" spans="1:28" x14ac:dyDescent="0.3">
      <c r="A2469" s="34">
        <v>44107</v>
      </c>
      <c r="B2469">
        <v>1159</v>
      </c>
      <c r="C2469" t="s">
        <v>1282</v>
      </c>
      <c r="D2469" t="s">
        <v>1283</v>
      </c>
      <c r="E2469">
        <v>38</v>
      </c>
      <c r="F2469" t="s">
        <v>1363</v>
      </c>
      <c r="G2469" t="s">
        <v>1435</v>
      </c>
      <c r="H2469" t="s">
        <v>1486</v>
      </c>
      <c r="I2469" s="102">
        <v>0.16666666666666666</v>
      </c>
      <c r="J2469" t="s">
        <v>1571</v>
      </c>
      <c r="K2469" s="102">
        <v>0.59722222222222221</v>
      </c>
      <c r="L2469">
        <v>27</v>
      </c>
      <c r="M2469" t="s">
        <v>1456</v>
      </c>
      <c r="N2469" t="s">
        <v>1492</v>
      </c>
      <c r="O2469" s="102">
        <v>0.46527777777777773</v>
      </c>
      <c r="P2469" t="s">
        <v>1624</v>
      </c>
      <c r="Q2469">
        <v>19</v>
      </c>
      <c r="R2469" t="s">
        <v>1916</v>
      </c>
      <c r="S2469">
        <v>0</v>
      </c>
      <c r="T2469">
        <v>75</v>
      </c>
      <c r="U2469">
        <v>91</v>
      </c>
      <c r="V2469" t="s">
        <v>51</v>
      </c>
      <c r="W2469">
        <v>53</v>
      </c>
      <c r="X2469" s="102">
        <v>0.61805555555555558</v>
      </c>
      <c r="AB2469" s="77">
        <f t="shared" si="38"/>
        <v>270</v>
      </c>
    </row>
    <row r="2470" spans="1:28" x14ac:dyDescent="0.3">
      <c r="A2470" s="34">
        <v>44108</v>
      </c>
      <c r="B2470">
        <v>1159</v>
      </c>
      <c r="C2470" t="s">
        <v>1282</v>
      </c>
      <c r="D2470" t="s">
        <v>1283</v>
      </c>
      <c r="E2470">
        <v>38</v>
      </c>
      <c r="F2470" t="s">
        <v>1574</v>
      </c>
      <c r="G2470" t="s">
        <v>1284</v>
      </c>
      <c r="H2470" t="s">
        <v>1383</v>
      </c>
      <c r="I2470" s="102">
        <v>0.10416666666666667</v>
      </c>
      <c r="J2470" t="s">
        <v>1586</v>
      </c>
      <c r="K2470" s="102">
        <v>0.5625</v>
      </c>
      <c r="L2470">
        <v>28</v>
      </c>
      <c r="M2470" t="s">
        <v>1297</v>
      </c>
      <c r="N2470" t="s">
        <v>1751</v>
      </c>
      <c r="O2470" s="102">
        <v>0.59722222222222221</v>
      </c>
      <c r="P2470" t="s">
        <v>1548</v>
      </c>
      <c r="Q2470">
        <v>24</v>
      </c>
      <c r="R2470" t="s">
        <v>1840</v>
      </c>
      <c r="S2470">
        <v>2</v>
      </c>
      <c r="T2470">
        <v>83</v>
      </c>
      <c r="U2470">
        <v>93</v>
      </c>
      <c r="V2470" s="102">
        <v>0.3263888888888889</v>
      </c>
      <c r="W2470">
        <v>66</v>
      </c>
      <c r="X2470" s="102">
        <v>0.27083333333333331</v>
      </c>
      <c r="AB2470" s="77">
        <f t="shared" si="38"/>
        <v>280</v>
      </c>
    </row>
    <row r="2471" spans="1:28" x14ac:dyDescent="0.3">
      <c r="A2471" s="34">
        <v>44109</v>
      </c>
      <c r="B2471">
        <v>1159</v>
      </c>
      <c r="C2471" t="s">
        <v>1282</v>
      </c>
      <c r="D2471" t="s">
        <v>1283</v>
      </c>
      <c r="E2471">
        <v>38</v>
      </c>
      <c r="F2471" t="s">
        <v>1549</v>
      </c>
      <c r="G2471" t="s">
        <v>1352</v>
      </c>
      <c r="H2471" t="s">
        <v>1544</v>
      </c>
      <c r="I2471" s="102">
        <v>0.125</v>
      </c>
      <c r="J2471" t="s">
        <v>1400</v>
      </c>
      <c r="K2471" s="102">
        <v>0.58333333333333337</v>
      </c>
      <c r="L2471">
        <v>28</v>
      </c>
      <c r="M2471" t="s">
        <v>1296</v>
      </c>
      <c r="N2471" t="s">
        <v>1399</v>
      </c>
      <c r="O2471" s="102">
        <v>0.3263888888888889</v>
      </c>
      <c r="P2471" t="s">
        <v>1370</v>
      </c>
      <c r="Q2471">
        <v>17</v>
      </c>
      <c r="R2471" t="s">
        <v>1548</v>
      </c>
      <c r="S2471">
        <v>0</v>
      </c>
      <c r="T2471">
        <v>74</v>
      </c>
      <c r="U2471">
        <v>91</v>
      </c>
      <c r="V2471" s="102">
        <v>0.88888888888888884</v>
      </c>
      <c r="W2471">
        <v>61</v>
      </c>
      <c r="X2471" s="102">
        <v>0.46527777777777773</v>
      </c>
      <c r="AB2471" s="77">
        <f t="shared" si="38"/>
        <v>280</v>
      </c>
    </row>
    <row r="2472" spans="1:28" x14ac:dyDescent="0.3">
      <c r="A2472" s="34">
        <v>44110</v>
      </c>
      <c r="B2472">
        <v>1159</v>
      </c>
      <c r="C2472" t="s">
        <v>1282</v>
      </c>
      <c r="D2472" t="s">
        <v>1283</v>
      </c>
      <c r="E2472">
        <v>38</v>
      </c>
      <c r="F2472" t="s">
        <v>1736</v>
      </c>
      <c r="G2472" t="s">
        <v>1327</v>
      </c>
      <c r="H2472" t="s">
        <v>1390</v>
      </c>
      <c r="I2472" s="102">
        <v>0.30555555555555552</v>
      </c>
      <c r="J2472" t="s">
        <v>1365</v>
      </c>
      <c r="K2472" s="102">
        <v>0.4375</v>
      </c>
      <c r="L2472">
        <v>28</v>
      </c>
      <c r="M2472" t="s">
        <v>1347</v>
      </c>
      <c r="N2472" t="s">
        <v>1336</v>
      </c>
      <c r="O2472" s="102">
        <v>0.59027777777777779</v>
      </c>
      <c r="P2472" t="s">
        <v>1600</v>
      </c>
      <c r="Q2472">
        <v>23</v>
      </c>
      <c r="R2472" t="s">
        <v>1874</v>
      </c>
      <c r="S2472">
        <v>2</v>
      </c>
      <c r="T2472">
        <v>90</v>
      </c>
      <c r="U2472">
        <v>92</v>
      </c>
      <c r="V2472" t="s">
        <v>51</v>
      </c>
      <c r="W2472">
        <v>74</v>
      </c>
      <c r="X2472" s="102">
        <v>0.43055555555555558</v>
      </c>
      <c r="AB2472" s="77">
        <f t="shared" si="38"/>
        <v>280</v>
      </c>
    </row>
    <row r="2473" spans="1:28" x14ac:dyDescent="0.3">
      <c r="A2473" s="34">
        <v>44111</v>
      </c>
      <c r="B2473">
        <v>1159</v>
      </c>
      <c r="C2473" t="s">
        <v>1282</v>
      </c>
      <c r="D2473" t="s">
        <v>1283</v>
      </c>
      <c r="E2473">
        <v>38</v>
      </c>
      <c r="F2473" t="s">
        <v>1656</v>
      </c>
      <c r="G2473" t="s">
        <v>1737</v>
      </c>
      <c r="H2473" t="s">
        <v>1502</v>
      </c>
      <c r="I2473" s="102">
        <v>0.38194444444444442</v>
      </c>
      <c r="J2473" t="s">
        <v>1785</v>
      </c>
      <c r="K2473" s="102">
        <v>0.60416666666666663</v>
      </c>
      <c r="L2473">
        <v>1</v>
      </c>
      <c r="M2473" t="s">
        <v>1288</v>
      </c>
      <c r="N2473" t="s">
        <v>1336</v>
      </c>
      <c r="O2473" s="102">
        <v>0.375</v>
      </c>
      <c r="P2473" t="s">
        <v>1850</v>
      </c>
      <c r="Q2473">
        <v>11</v>
      </c>
      <c r="R2473" t="s">
        <v>1543</v>
      </c>
      <c r="S2473">
        <v>0</v>
      </c>
      <c r="T2473">
        <v>93</v>
      </c>
      <c r="U2473">
        <v>94</v>
      </c>
      <c r="V2473" t="s">
        <v>51</v>
      </c>
      <c r="W2473">
        <v>88</v>
      </c>
      <c r="X2473" s="102">
        <v>2.0833333333333332E-2</v>
      </c>
      <c r="AB2473" s="77">
        <f t="shared" si="38"/>
        <v>10</v>
      </c>
    </row>
    <row r="2474" spans="1:28" x14ac:dyDescent="0.3">
      <c r="A2474" s="34">
        <v>44112</v>
      </c>
      <c r="B2474">
        <v>1159</v>
      </c>
      <c r="C2474" t="s">
        <v>1282</v>
      </c>
      <c r="D2474" t="s">
        <v>1283</v>
      </c>
      <c r="E2474">
        <v>38</v>
      </c>
      <c r="F2474" t="s">
        <v>1721</v>
      </c>
      <c r="G2474" t="s">
        <v>1308</v>
      </c>
      <c r="H2474" t="s">
        <v>1300</v>
      </c>
      <c r="I2474" s="102">
        <v>0.20833333333333334</v>
      </c>
      <c r="J2474" t="s">
        <v>1400</v>
      </c>
      <c r="K2474" s="102">
        <v>0.53472222222222221</v>
      </c>
      <c r="L2474">
        <v>21</v>
      </c>
      <c r="M2474" t="s">
        <v>1358</v>
      </c>
      <c r="N2474" t="s">
        <v>1561</v>
      </c>
      <c r="O2474" s="102">
        <v>0.22916666666666666</v>
      </c>
      <c r="P2474" t="s">
        <v>1650</v>
      </c>
      <c r="Q2474">
        <v>0</v>
      </c>
      <c r="R2474" t="s">
        <v>1687</v>
      </c>
      <c r="S2474">
        <v>14</v>
      </c>
      <c r="T2474">
        <v>91</v>
      </c>
      <c r="U2474">
        <v>93</v>
      </c>
      <c r="V2474" t="s">
        <v>51</v>
      </c>
      <c r="W2474">
        <v>88</v>
      </c>
      <c r="X2474" s="102">
        <v>0.4375</v>
      </c>
      <c r="AB2474" s="77">
        <f t="shared" si="38"/>
        <v>210</v>
      </c>
    </row>
    <row r="2475" spans="1:28" x14ac:dyDescent="0.3">
      <c r="A2475" s="34">
        <v>44113</v>
      </c>
      <c r="B2475">
        <v>1159</v>
      </c>
      <c r="C2475" t="s">
        <v>1282</v>
      </c>
      <c r="D2475" t="s">
        <v>1283</v>
      </c>
      <c r="E2475">
        <v>38</v>
      </c>
      <c r="F2475" t="s">
        <v>1303</v>
      </c>
      <c r="G2475" t="s">
        <v>1344</v>
      </c>
      <c r="H2475" t="s">
        <v>1321</v>
      </c>
      <c r="I2475" s="102">
        <v>0.99305555555555547</v>
      </c>
      <c r="J2475" t="s">
        <v>1736</v>
      </c>
      <c r="K2475" s="102">
        <v>0.64583333333333337</v>
      </c>
      <c r="L2475">
        <v>21</v>
      </c>
      <c r="M2475" t="s">
        <v>1513</v>
      </c>
      <c r="N2475" t="s">
        <v>1329</v>
      </c>
      <c r="O2475" s="102">
        <v>0.95833333333333337</v>
      </c>
      <c r="P2475" t="s">
        <v>1406</v>
      </c>
      <c r="Q2475">
        <v>22</v>
      </c>
      <c r="R2475" t="s">
        <v>1494</v>
      </c>
      <c r="S2475">
        <v>3</v>
      </c>
      <c r="T2475">
        <v>90</v>
      </c>
      <c r="U2475">
        <v>93</v>
      </c>
      <c r="V2475" t="s">
        <v>51</v>
      </c>
      <c r="W2475">
        <v>85</v>
      </c>
      <c r="X2475" s="102">
        <v>0.65277777777777779</v>
      </c>
      <c r="AB2475" s="77">
        <f t="shared" si="38"/>
        <v>210</v>
      </c>
    </row>
    <row r="2476" spans="1:28" x14ac:dyDescent="0.3">
      <c r="A2476" s="34">
        <v>44114</v>
      </c>
      <c r="B2476">
        <v>1159</v>
      </c>
      <c r="C2476" t="s">
        <v>1282</v>
      </c>
      <c r="D2476" t="s">
        <v>1283</v>
      </c>
      <c r="E2476">
        <v>38</v>
      </c>
      <c r="F2476" t="s">
        <v>1403</v>
      </c>
      <c r="G2476" t="s">
        <v>1380</v>
      </c>
      <c r="H2476" t="s">
        <v>1313</v>
      </c>
      <c r="I2476" t="s">
        <v>51</v>
      </c>
      <c r="J2476" t="s">
        <v>1385</v>
      </c>
      <c r="K2476" s="102">
        <v>0.54166666666666663</v>
      </c>
      <c r="L2476">
        <v>2</v>
      </c>
      <c r="M2476" t="s">
        <v>1435</v>
      </c>
      <c r="N2476" t="s">
        <v>1354</v>
      </c>
      <c r="O2476" s="102">
        <v>0.16666666666666666</v>
      </c>
      <c r="P2476" t="s">
        <v>1865</v>
      </c>
      <c r="Q2476">
        <v>23</v>
      </c>
      <c r="R2476" t="s">
        <v>1559</v>
      </c>
      <c r="S2476">
        <v>0</v>
      </c>
      <c r="T2476">
        <v>88</v>
      </c>
      <c r="U2476">
        <v>94</v>
      </c>
      <c r="V2476" t="s">
        <v>51</v>
      </c>
      <c r="W2476">
        <v>69</v>
      </c>
      <c r="X2476" s="102">
        <v>0.95833333333333337</v>
      </c>
      <c r="AB2476" s="77">
        <f t="shared" si="38"/>
        <v>20</v>
      </c>
    </row>
    <row r="2477" spans="1:28" x14ac:dyDescent="0.3">
      <c r="A2477" s="34">
        <v>44115</v>
      </c>
      <c r="B2477">
        <v>1159</v>
      </c>
      <c r="C2477" t="s">
        <v>1282</v>
      </c>
      <c r="D2477" t="s">
        <v>1283</v>
      </c>
      <c r="E2477">
        <v>38</v>
      </c>
      <c r="F2477" t="s">
        <v>1399</v>
      </c>
      <c r="G2477" t="s">
        <v>1461</v>
      </c>
      <c r="H2477" t="s">
        <v>1371</v>
      </c>
      <c r="I2477" s="102">
        <v>0.34722222222222227</v>
      </c>
      <c r="J2477" t="s">
        <v>1597</v>
      </c>
      <c r="K2477" s="102">
        <v>0.52083333333333337</v>
      </c>
      <c r="L2477">
        <v>31</v>
      </c>
      <c r="M2477" t="s">
        <v>1310</v>
      </c>
      <c r="N2477" t="s">
        <v>1530</v>
      </c>
      <c r="O2477" s="102">
        <v>0.67361111111111116</v>
      </c>
      <c r="P2477" t="s">
        <v>1609</v>
      </c>
      <c r="Q2477">
        <v>9</v>
      </c>
      <c r="R2477" t="s">
        <v>1659</v>
      </c>
      <c r="S2477">
        <v>16</v>
      </c>
      <c r="T2477">
        <v>80</v>
      </c>
      <c r="U2477">
        <v>92</v>
      </c>
      <c r="V2477" s="102">
        <v>0.67361111111111116</v>
      </c>
      <c r="W2477">
        <v>65</v>
      </c>
      <c r="X2477" s="102">
        <v>0.50694444444444442</v>
      </c>
      <c r="AB2477" s="77">
        <f t="shared" si="38"/>
        <v>310</v>
      </c>
    </row>
    <row r="2478" spans="1:28" x14ac:dyDescent="0.3">
      <c r="A2478" s="34">
        <v>44116</v>
      </c>
      <c r="B2478">
        <v>1159</v>
      </c>
      <c r="C2478" t="s">
        <v>1282</v>
      </c>
      <c r="D2478" t="s">
        <v>1283</v>
      </c>
      <c r="E2478">
        <v>38</v>
      </c>
      <c r="F2478" t="s">
        <v>1386</v>
      </c>
      <c r="G2478" t="s">
        <v>1633</v>
      </c>
      <c r="H2478" t="s">
        <v>1304</v>
      </c>
      <c r="I2478" s="102">
        <v>0.29166666666666669</v>
      </c>
      <c r="J2478" t="s">
        <v>1656</v>
      </c>
      <c r="K2478" s="102">
        <v>0.58333333333333337</v>
      </c>
      <c r="L2478">
        <v>31</v>
      </c>
      <c r="M2478" t="s">
        <v>1288</v>
      </c>
      <c r="N2478" t="s">
        <v>1671</v>
      </c>
      <c r="O2478" s="102">
        <v>0.94444444444444453</v>
      </c>
      <c r="P2478" t="s">
        <v>1854</v>
      </c>
      <c r="Q2478">
        <v>0</v>
      </c>
      <c r="R2478" t="s">
        <v>1786</v>
      </c>
      <c r="S2478">
        <v>24</v>
      </c>
      <c r="T2478">
        <v>82</v>
      </c>
      <c r="U2478">
        <v>94</v>
      </c>
      <c r="V2478" t="s">
        <v>51</v>
      </c>
      <c r="W2478">
        <v>63</v>
      </c>
      <c r="X2478" s="102">
        <v>0.5625</v>
      </c>
      <c r="AB2478" s="77">
        <f t="shared" si="38"/>
        <v>310</v>
      </c>
    </row>
    <row r="2479" spans="1:28" x14ac:dyDescent="0.3">
      <c r="A2479" s="34">
        <v>44117</v>
      </c>
      <c r="B2479">
        <v>1159</v>
      </c>
      <c r="C2479" t="s">
        <v>1282</v>
      </c>
      <c r="D2479" t="s">
        <v>1283</v>
      </c>
      <c r="E2479">
        <v>38</v>
      </c>
      <c r="F2479" t="s">
        <v>1363</v>
      </c>
      <c r="G2479" t="s">
        <v>1917</v>
      </c>
      <c r="H2479" t="s">
        <v>1341</v>
      </c>
      <c r="I2479" s="102">
        <v>0.95833333333333337</v>
      </c>
      <c r="J2479" t="s">
        <v>1729</v>
      </c>
      <c r="K2479" s="102">
        <v>4.1666666666666664E-2</v>
      </c>
      <c r="L2479">
        <v>30</v>
      </c>
      <c r="M2479" t="s">
        <v>1561</v>
      </c>
      <c r="N2479" t="s">
        <v>1357</v>
      </c>
      <c r="O2479" s="102">
        <v>0.54861111111111105</v>
      </c>
      <c r="P2479" t="s">
        <v>1318</v>
      </c>
      <c r="Q2479">
        <v>8</v>
      </c>
      <c r="R2479" t="s">
        <v>1480</v>
      </c>
      <c r="S2479">
        <v>24</v>
      </c>
      <c r="T2479">
        <v>92</v>
      </c>
      <c r="U2479">
        <v>94</v>
      </c>
      <c r="V2479" t="s">
        <v>51</v>
      </c>
      <c r="W2479">
        <v>88</v>
      </c>
      <c r="X2479" t="s">
        <v>51</v>
      </c>
      <c r="AB2479" s="77">
        <f t="shared" si="38"/>
        <v>300</v>
      </c>
    </row>
    <row r="2480" spans="1:28" x14ac:dyDescent="0.3">
      <c r="A2480" s="34">
        <v>44118</v>
      </c>
      <c r="B2480">
        <v>1159</v>
      </c>
      <c r="C2480" t="s">
        <v>1282</v>
      </c>
      <c r="D2480" t="s">
        <v>1283</v>
      </c>
      <c r="E2480">
        <v>38</v>
      </c>
      <c r="F2480" t="s">
        <v>1419</v>
      </c>
      <c r="G2480" t="s">
        <v>1918</v>
      </c>
      <c r="H2480" t="s">
        <v>1354</v>
      </c>
      <c r="I2480" s="102">
        <v>0.4861111111111111</v>
      </c>
      <c r="J2480" t="s">
        <v>1399</v>
      </c>
      <c r="K2480" s="102">
        <v>0.45833333333333331</v>
      </c>
      <c r="L2480">
        <v>2</v>
      </c>
      <c r="M2480" t="s">
        <v>1561</v>
      </c>
      <c r="N2480" t="s">
        <v>1492</v>
      </c>
      <c r="O2480" s="102">
        <v>0.47916666666666669</v>
      </c>
      <c r="P2480" t="s">
        <v>1587</v>
      </c>
      <c r="Q2480">
        <v>23</v>
      </c>
      <c r="R2480" t="s">
        <v>1379</v>
      </c>
      <c r="S2480">
        <v>5</v>
      </c>
      <c r="T2480">
        <v>90</v>
      </c>
      <c r="U2480">
        <v>92</v>
      </c>
      <c r="V2480" t="s">
        <v>51</v>
      </c>
      <c r="W2480">
        <v>83</v>
      </c>
      <c r="X2480" s="102">
        <v>0.22222222222222221</v>
      </c>
      <c r="AB2480" s="77">
        <f t="shared" si="38"/>
        <v>20</v>
      </c>
    </row>
    <row r="2481" spans="1:28" x14ac:dyDescent="0.3">
      <c r="A2481" s="34">
        <v>44119</v>
      </c>
      <c r="B2481">
        <v>1159</v>
      </c>
      <c r="C2481" t="s">
        <v>1282</v>
      </c>
      <c r="D2481" t="s">
        <v>1283</v>
      </c>
      <c r="E2481">
        <v>38</v>
      </c>
      <c r="F2481" t="s">
        <v>1497</v>
      </c>
      <c r="G2481" t="s">
        <v>1661</v>
      </c>
      <c r="H2481" t="s">
        <v>1814</v>
      </c>
      <c r="I2481" s="102">
        <v>0.99930555555555556</v>
      </c>
      <c r="J2481" t="s">
        <v>1669</v>
      </c>
      <c r="K2481" s="102">
        <v>0.52083333333333337</v>
      </c>
      <c r="L2481">
        <v>1</v>
      </c>
      <c r="M2481" t="s">
        <v>1326</v>
      </c>
      <c r="N2481" t="s">
        <v>1399</v>
      </c>
      <c r="O2481" s="102">
        <v>0.53472222222222221</v>
      </c>
      <c r="P2481" t="s">
        <v>1558</v>
      </c>
      <c r="Q2481">
        <v>22</v>
      </c>
      <c r="R2481" t="s">
        <v>1745</v>
      </c>
      <c r="S2481">
        <v>4</v>
      </c>
      <c r="T2481">
        <v>86</v>
      </c>
      <c r="U2481">
        <v>93</v>
      </c>
      <c r="V2481" t="s">
        <v>51</v>
      </c>
      <c r="W2481">
        <v>63</v>
      </c>
      <c r="X2481" s="102">
        <v>0.50694444444444442</v>
      </c>
      <c r="AB2481" s="77">
        <f t="shared" si="38"/>
        <v>10</v>
      </c>
    </row>
    <row r="2482" spans="1:28" x14ac:dyDescent="0.3">
      <c r="A2482" s="34">
        <v>44120</v>
      </c>
      <c r="B2482">
        <v>1159</v>
      </c>
      <c r="C2482" t="s">
        <v>1282</v>
      </c>
      <c r="D2482" t="s">
        <v>1283</v>
      </c>
      <c r="E2482">
        <v>38</v>
      </c>
      <c r="F2482" t="s">
        <v>1521</v>
      </c>
      <c r="G2482" t="s">
        <v>1308</v>
      </c>
      <c r="H2482" t="s">
        <v>1421</v>
      </c>
      <c r="I2482" s="102">
        <v>0.99305555555555547</v>
      </c>
      <c r="J2482" t="s">
        <v>1549</v>
      </c>
      <c r="K2482" s="102">
        <v>0.4236111111111111</v>
      </c>
      <c r="L2482">
        <v>7</v>
      </c>
      <c r="M2482" t="s">
        <v>1288</v>
      </c>
      <c r="N2482" t="s">
        <v>1356</v>
      </c>
      <c r="O2482" s="102">
        <v>0.625</v>
      </c>
      <c r="P2482" t="s">
        <v>1666</v>
      </c>
      <c r="Q2482">
        <v>1</v>
      </c>
      <c r="R2482" t="s">
        <v>1596</v>
      </c>
      <c r="S2482">
        <v>24</v>
      </c>
      <c r="T2482">
        <v>80</v>
      </c>
      <c r="U2482">
        <v>93</v>
      </c>
      <c r="V2482" t="s">
        <v>51</v>
      </c>
      <c r="W2482">
        <v>67</v>
      </c>
      <c r="X2482" s="102">
        <v>0.58333333333333337</v>
      </c>
      <c r="AB2482" s="77">
        <f t="shared" si="38"/>
        <v>70</v>
      </c>
    </row>
    <row r="2483" spans="1:28" x14ac:dyDescent="0.3">
      <c r="A2483" s="34">
        <v>44121</v>
      </c>
      <c r="B2483">
        <v>1159</v>
      </c>
      <c r="C2483" t="s">
        <v>1282</v>
      </c>
      <c r="D2483" t="s">
        <v>1283</v>
      </c>
      <c r="E2483">
        <v>38</v>
      </c>
      <c r="F2483" t="s">
        <v>1304</v>
      </c>
      <c r="G2483" t="s">
        <v>1308</v>
      </c>
      <c r="H2483" t="s">
        <v>1421</v>
      </c>
      <c r="I2483" s="102">
        <v>1.3888888888888888E-2</v>
      </c>
      <c r="J2483" t="s">
        <v>1527</v>
      </c>
      <c r="K2483" s="102">
        <v>0.64583333333333337</v>
      </c>
      <c r="L2483">
        <v>21</v>
      </c>
      <c r="M2483" t="s">
        <v>1358</v>
      </c>
      <c r="N2483" t="s">
        <v>1340</v>
      </c>
      <c r="O2483" s="102">
        <v>0.99930555555555556</v>
      </c>
      <c r="P2483" t="s">
        <v>1568</v>
      </c>
      <c r="Q2483">
        <v>22</v>
      </c>
      <c r="R2483" t="s">
        <v>1735</v>
      </c>
      <c r="S2483">
        <v>6</v>
      </c>
      <c r="T2483">
        <v>84</v>
      </c>
      <c r="U2483">
        <v>93</v>
      </c>
      <c r="V2483" t="s">
        <v>51</v>
      </c>
      <c r="W2483">
        <v>69</v>
      </c>
      <c r="X2483" t="s">
        <v>51</v>
      </c>
      <c r="AB2483" s="77">
        <f t="shared" si="38"/>
        <v>210</v>
      </c>
    </row>
    <row r="2484" spans="1:28" x14ac:dyDescent="0.3">
      <c r="A2484" s="34">
        <v>44122</v>
      </c>
      <c r="B2484">
        <v>1159</v>
      </c>
      <c r="C2484" t="s">
        <v>1282</v>
      </c>
      <c r="D2484" t="s">
        <v>1283</v>
      </c>
      <c r="E2484">
        <v>38</v>
      </c>
      <c r="F2484" t="s">
        <v>1574</v>
      </c>
      <c r="G2484" t="s">
        <v>1308</v>
      </c>
      <c r="H2484" t="s">
        <v>1375</v>
      </c>
      <c r="I2484" s="102">
        <v>2.0833333333333332E-2</v>
      </c>
      <c r="J2484" t="s">
        <v>1492</v>
      </c>
      <c r="K2484" s="102">
        <v>0.53472222222222221</v>
      </c>
      <c r="L2484">
        <v>0</v>
      </c>
      <c r="M2484" t="s">
        <v>1335</v>
      </c>
      <c r="N2484" t="s">
        <v>1340</v>
      </c>
      <c r="O2484" t="s">
        <v>51</v>
      </c>
      <c r="P2484" t="s">
        <v>1393</v>
      </c>
      <c r="Q2484">
        <v>9</v>
      </c>
      <c r="R2484" t="s">
        <v>1299</v>
      </c>
      <c r="S2484">
        <v>24</v>
      </c>
      <c r="T2484">
        <v>86</v>
      </c>
      <c r="U2484">
        <v>93</v>
      </c>
      <c r="V2484" t="s">
        <v>51</v>
      </c>
      <c r="W2484">
        <v>72</v>
      </c>
      <c r="X2484" s="102">
        <v>0.43055555555555558</v>
      </c>
      <c r="AB2484" s="77">
        <f t="shared" si="38"/>
        <v>0</v>
      </c>
    </row>
    <row r="2485" spans="1:28" x14ac:dyDescent="0.3">
      <c r="A2485" s="34">
        <v>44123</v>
      </c>
      <c r="B2485">
        <v>1159</v>
      </c>
      <c r="C2485" t="s">
        <v>1282</v>
      </c>
      <c r="D2485" t="s">
        <v>1283</v>
      </c>
      <c r="E2485">
        <v>38</v>
      </c>
      <c r="F2485" t="s">
        <v>1623</v>
      </c>
      <c r="G2485" t="s">
        <v>1308</v>
      </c>
      <c r="H2485" t="s">
        <v>1302</v>
      </c>
      <c r="I2485" s="102">
        <v>0.10416666666666667</v>
      </c>
      <c r="J2485" t="s">
        <v>1919</v>
      </c>
      <c r="K2485" s="102">
        <v>0.72222222222222221</v>
      </c>
      <c r="L2485">
        <v>19</v>
      </c>
      <c r="M2485" t="s">
        <v>1703</v>
      </c>
      <c r="N2485" t="s">
        <v>1544</v>
      </c>
      <c r="O2485" s="102">
        <v>0.79166666666666663</v>
      </c>
      <c r="P2485" t="s">
        <v>1299</v>
      </c>
      <c r="Q2485">
        <v>0</v>
      </c>
      <c r="R2485" t="s">
        <v>1816</v>
      </c>
      <c r="S2485">
        <v>17</v>
      </c>
      <c r="T2485">
        <v>50</v>
      </c>
      <c r="U2485">
        <v>93</v>
      </c>
      <c r="V2485" t="s">
        <v>51</v>
      </c>
      <c r="W2485">
        <v>31</v>
      </c>
      <c r="X2485" s="102">
        <v>0.71527777777777779</v>
      </c>
      <c r="AB2485" s="77">
        <f t="shared" si="38"/>
        <v>190</v>
      </c>
    </row>
    <row r="2486" spans="1:28" x14ac:dyDescent="0.3">
      <c r="A2486" s="34">
        <v>44124</v>
      </c>
      <c r="B2486">
        <v>1159</v>
      </c>
      <c r="C2486" t="s">
        <v>1282</v>
      </c>
      <c r="D2486" t="s">
        <v>1283</v>
      </c>
      <c r="E2486">
        <v>38</v>
      </c>
      <c r="F2486" t="s">
        <v>1588</v>
      </c>
      <c r="G2486" t="s">
        <v>1322</v>
      </c>
      <c r="H2486" t="s">
        <v>1661</v>
      </c>
      <c r="I2486" t="s">
        <v>51</v>
      </c>
      <c r="J2486" t="s">
        <v>1592</v>
      </c>
      <c r="K2486" s="102">
        <v>0.52083333333333337</v>
      </c>
      <c r="L2486">
        <v>15</v>
      </c>
      <c r="M2486" t="s">
        <v>1625</v>
      </c>
      <c r="N2486" t="s">
        <v>1333</v>
      </c>
      <c r="O2486" s="102">
        <v>0.4236111111111111</v>
      </c>
      <c r="P2486" t="s">
        <v>1670</v>
      </c>
      <c r="Q2486">
        <v>0</v>
      </c>
      <c r="R2486" t="s">
        <v>1653</v>
      </c>
      <c r="S2486">
        <v>21</v>
      </c>
      <c r="T2486">
        <v>67</v>
      </c>
      <c r="U2486">
        <v>93</v>
      </c>
      <c r="V2486" s="102">
        <v>0.99930555555555556</v>
      </c>
      <c r="W2486">
        <v>46</v>
      </c>
      <c r="X2486" s="102">
        <v>0.375</v>
      </c>
      <c r="AB2486" s="77">
        <f t="shared" si="38"/>
        <v>150</v>
      </c>
    </row>
    <row r="2487" spans="1:28" x14ac:dyDescent="0.3">
      <c r="A2487" s="34">
        <v>44125</v>
      </c>
      <c r="B2487">
        <v>1159</v>
      </c>
      <c r="C2487" t="s">
        <v>1282</v>
      </c>
      <c r="D2487" t="s">
        <v>1283</v>
      </c>
      <c r="E2487">
        <v>38</v>
      </c>
      <c r="F2487" t="s">
        <v>1549</v>
      </c>
      <c r="G2487" t="s">
        <v>1308</v>
      </c>
      <c r="H2487" t="s">
        <v>1544</v>
      </c>
      <c r="I2487" s="102">
        <v>0.99305555555555547</v>
      </c>
      <c r="J2487" t="s">
        <v>1400</v>
      </c>
      <c r="K2487" s="102">
        <v>0.45833333333333331</v>
      </c>
      <c r="L2487">
        <v>27</v>
      </c>
      <c r="M2487" t="s">
        <v>1431</v>
      </c>
      <c r="N2487" t="s">
        <v>1399</v>
      </c>
      <c r="O2487" s="102">
        <v>9.7222222222222224E-2</v>
      </c>
      <c r="P2487" t="s">
        <v>1678</v>
      </c>
      <c r="Q2487">
        <v>24</v>
      </c>
      <c r="R2487" t="s">
        <v>1920</v>
      </c>
      <c r="S2487">
        <v>0</v>
      </c>
      <c r="T2487">
        <v>90</v>
      </c>
      <c r="U2487">
        <v>93</v>
      </c>
      <c r="V2487" t="s">
        <v>51</v>
      </c>
      <c r="W2487">
        <v>82</v>
      </c>
      <c r="X2487" t="s">
        <v>51</v>
      </c>
      <c r="AB2487" s="77">
        <f t="shared" si="38"/>
        <v>270</v>
      </c>
    </row>
    <row r="2488" spans="1:28" x14ac:dyDescent="0.3">
      <c r="A2488" s="34">
        <v>44126</v>
      </c>
      <c r="B2488">
        <v>1159</v>
      </c>
      <c r="C2488" t="s">
        <v>1282</v>
      </c>
      <c r="D2488" t="s">
        <v>1283</v>
      </c>
      <c r="E2488">
        <v>38</v>
      </c>
      <c r="F2488" t="s">
        <v>1536</v>
      </c>
      <c r="G2488" t="s">
        <v>1465</v>
      </c>
      <c r="H2488" t="s">
        <v>1292</v>
      </c>
      <c r="I2488" s="102">
        <v>0.1875</v>
      </c>
      <c r="J2488" t="s">
        <v>1758</v>
      </c>
      <c r="K2488" s="102">
        <v>0.43055555555555558</v>
      </c>
      <c r="L2488">
        <v>27</v>
      </c>
      <c r="M2488" t="s">
        <v>1347</v>
      </c>
      <c r="N2488" t="s">
        <v>1356</v>
      </c>
      <c r="O2488" s="102">
        <v>0.74305555555555547</v>
      </c>
      <c r="P2488" t="s">
        <v>1921</v>
      </c>
      <c r="Q2488">
        <v>23</v>
      </c>
      <c r="R2488" t="s">
        <v>1810</v>
      </c>
      <c r="S2488">
        <v>2</v>
      </c>
      <c r="T2488">
        <v>91</v>
      </c>
      <c r="U2488">
        <v>93</v>
      </c>
      <c r="V2488" s="102">
        <v>0.73611111111111116</v>
      </c>
      <c r="W2488">
        <v>69</v>
      </c>
      <c r="X2488" s="102">
        <v>0.43055555555555558</v>
      </c>
      <c r="AB2488" s="77">
        <f t="shared" si="38"/>
        <v>270</v>
      </c>
    </row>
    <row r="2489" spans="1:28" x14ac:dyDescent="0.3">
      <c r="A2489" s="34">
        <v>44127</v>
      </c>
      <c r="B2489">
        <v>1159</v>
      </c>
      <c r="C2489" t="s">
        <v>1282</v>
      </c>
      <c r="D2489" t="s">
        <v>1283</v>
      </c>
      <c r="E2489">
        <v>38</v>
      </c>
      <c r="F2489" t="s">
        <v>1651</v>
      </c>
      <c r="G2489" t="s">
        <v>1308</v>
      </c>
      <c r="H2489" t="s">
        <v>1552</v>
      </c>
      <c r="I2489" s="102">
        <v>0.99930555555555556</v>
      </c>
      <c r="J2489" t="s">
        <v>1674</v>
      </c>
      <c r="K2489" s="102">
        <v>0.4375</v>
      </c>
      <c r="L2489">
        <v>30</v>
      </c>
      <c r="M2489" t="s">
        <v>1347</v>
      </c>
      <c r="N2489" t="s">
        <v>1319</v>
      </c>
      <c r="O2489" s="102">
        <v>0.47916666666666669</v>
      </c>
      <c r="P2489" t="s">
        <v>1764</v>
      </c>
      <c r="Q2489" t="s">
        <v>51</v>
      </c>
      <c r="R2489" t="s">
        <v>1711</v>
      </c>
      <c r="S2489">
        <v>0</v>
      </c>
      <c r="T2489">
        <v>84</v>
      </c>
      <c r="U2489">
        <v>93</v>
      </c>
      <c r="V2489" t="s">
        <v>51</v>
      </c>
      <c r="W2489">
        <v>73</v>
      </c>
      <c r="X2489" s="102">
        <v>0.44444444444444442</v>
      </c>
      <c r="AB2489" s="77">
        <f t="shared" si="38"/>
        <v>300</v>
      </c>
    </row>
    <row r="2490" spans="1:28" x14ac:dyDescent="0.3">
      <c r="A2490" s="34">
        <v>44128</v>
      </c>
      <c r="B2490">
        <v>1159</v>
      </c>
      <c r="C2490" t="s">
        <v>1282</v>
      </c>
      <c r="D2490" t="s">
        <v>1283</v>
      </c>
      <c r="E2490">
        <v>38</v>
      </c>
      <c r="F2490" t="s">
        <v>1334</v>
      </c>
      <c r="G2490" t="s">
        <v>1603</v>
      </c>
      <c r="H2490" t="s">
        <v>1510</v>
      </c>
      <c r="I2490" s="102">
        <v>0.28472222222222221</v>
      </c>
      <c r="J2490" t="s">
        <v>1763</v>
      </c>
      <c r="K2490" s="102">
        <v>0.98611111111111116</v>
      </c>
      <c r="L2490">
        <v>18</v>
      </c>
      <c r="M2490" t="s">
        <v>1435</v>
      </c>
      <c r="N2490" t="s">
        <v>1380</v>
      </c>
      <c r="O2490" s="102">
        <v>0.79861111111111116</v>
      </c>
      <c r="P2490" t="s">
        <v>1832</v>
      </c>
      <c r="Q2490">
        <v>1</v>
      </c>
      <c r="R2490" t="s">
        <v>1585</v>
      </c>
      <c r="S2490">
        <v>24</v>
      </c>
      <c r="T2490">
        <v>73</v>
      </c>
      <c r="U2490">
        <v>93</v>
      </c>
      <c r="V2490" t="s">
        <v>51</v>
      </c>
      <c r="W2490">
        <v>44</v>
      </c>
      <c r="X2490" s="102">
        <v>0.88888888888888884</v>
      </c>
      <c r="AB2490" s="77">
        <f t="shared" si="38"/>
        <v>180</v>
      </c>
    </row>
    <row r="2491" spans="1:28" x14ac:dyDescent="0.3">
      <c r="A2491" s="34">
        <v>44129</v>
      </c>
      <c r="B2491">
        <v>1159</v>
      </c>
      <c r="C2491" t="s">
        <v>1282</v>
      </c>
      <c r="D2491" t="s">
        <v>1283</v>
      </c>
      <c r="E2491">
        <v>38</v>
      </c>
      <c r="F2491" t="s">
        <v>1390</v>
      </c>
      <c r="G2491" t="s">
        <v>1522</v>
      </c>
      <c r="H2491" t="s">
        <v>1319</v>
      </c>
      <c r="I2491" s="102">
        <v>0.90972222222222221</v>
      </c>
      <c r="J2491" t="s">
        <v>1775</v>
      </c>
      <c r="K2491" s="102">
        <v>5.5555555555555552E-2</v>
      </c>
      <c r="L2491">
        <v>29</v>
      </c>
      <c r="M2491" t="s">
        <v>1288</v>
      </c>
      <c r="N2491" t="s">
        <v>1386</v>
      </c>
      <c r="O2491" s="102">
        <v>0.1875</v>
      </c>
      <c r="P2491" t="s">
        <v>1512</v>
      </c>
      <c r="Q2491" t="s">
        <v>51</v>
      </c>
      <c r="R2491" t="s">
        <v>1922</v>
      </c>
      <c r="S2491">
        <v>3</v>
      </c>
      <c r="T2491">
        <v>88</v>
      </c>
      <c r="U2491">
        <v>93</v>
      </c>
      <c r="V2491" t="s">
        <v>51</v>
      </c>
      <c r="W2491">
        <v>45</v>
      </c>
      <c r="X2491" t="s">
        <v>51</v>
      </c>
      <c r="AB2491" s="77">
        <f t="shared" si="38"/>
        <v>290</v>
      </c>
    </row>
    <row r="2492" spans="1:28" x14ac:dyDescent="0.3">
      <c r="A2492" s="34">
        <v>44130</v>
      </c>
      <c r="B2492">
        <v>1159</v>
      </c>
      <c r="C2492" t="s">
        <v>1282</v>
      </c>
      <c r="D2492" t="s">
        <v>1283</v>
      </c>
      <c r="E2492">
        <v>38</v>
      </c>
      <c r="F2492" t="s">
        <v>1577</v>
      </c>
      <c r="G2492" t="s">
        <v>1352</v>
      </c>
      <c r="H2492" t="s">
        <v>1489</v>
      </c>
      <c r="I2492" s="102">
        <v>0.1111111111111111</v>
      </c>
      <c r="J2492" t="s">
        <v>1729</v>
      </c>
      <c r="K2492" s="102">
        <v>0.5625</v>
      </c>
      <c r="L2492">
        <v>29</v>
      </c>
      <c r="M2492" t="s">
        <v>1310</v>
      </c>
      <c r="N2492" t="s">
        <v>1671</v>
      </c>
      <c r="O2492" s="102">
        <v>0.43055555555555558</v>
      </c>
      <c r="P2492" t="s">
        <v>1663</v>
      </c>
      <c r="Q2492">
        <v>21</v>
      </c>
      <c r="R2492" t="s">
        <v>1923</v>
      </c>
      <c r="S2492">
        <v>2</v>
      </c>
      <c r="T2492">
        <v>62</v>
      </c>
      <c r="U2492">
        <v>89</v>
      </c>
      <c r="V2492" s="102">
        <v>0.97222222222222221</v>
      </c>
      <c r="W2492">
        <v>56</v>
      </c>
      <c r="X2492" s="102">
        <v>0.47916666666666669</v>
      </c>
      <c r="AB2492" s="77">
        <f t="shared" si="38"/>
        <v>290</v>
      </c>
    </row>
    <row r="2493" spans="1:28" x14ac:dyDescent="0.3">
      <c r="A2493" s="34">
        <v>44131</v>
      </c>
      <c r="B2493">
        <v>1159</v>
      </c>
      <c r="C2493" t="s">
        <v>1282</v>
      </c>
      <c r="D2493" t="s">
        <v>1283</v>
      </c>
      <c r="E2493">
        <v>38</v>
      </c>
      <c r="F2493" t="s">
        <v>1661</v>
      </c>
      <c r="G2493" t="s">
        <v>1352</v>
      </c>
      <c r="H2493" t="s">
        <v>1336</v>
      </c>
      <c r="I2493" s="102">
        <v>3.4722222222222224E-2</v>
      </c>
      <c r="J2493" t="s">
        <v>1694</v>
      </c>
      <c r="K2493" s="102">
        <v>0.5625</v>
      </c>
      <c r="L2493">
        <v>32</v>
      </c>
      <c r="M2493" t="s">
        <v>1296</v>
      </c>
      <c r="N2493" t="s">
        <v>1357</v>
      </c>
      <c r="O2493" s="102">
        <v>0.79166666666666663</v>
      </c>
      <c r="P2493" t="s">
        <v>1567</v>
      </c>
      <c r="Q2493">
        <v>0</v>
      </c>
      <c r="R2493" t="s">
        <v>1698</v>
      </c>
      <c r="S2493">
        <v>14</v>
      </c>
      <c r="T2493">
        <v>73</v>
      </c>
      <c r="U2493">
        <v>93</v>
      </c>
      <c r="V2493" t="s">
        <v>51</v>
      </c>
      <c r="W2493">
        <v>56</v>
      </c>
      <c r="X2493" s="102">
        <v>0.69444444444444453</v>
      </c>
      <c r="AB2493" s="77">
        <f t="shared" si="38"/>
        <v>320</v>
      </c>
    </row>
    <row r="2494" spans="1:28" x14ac:dyDescent="0.3">
      <c r="A2494" s="34">
        <v>44132</v>
      </c>
      <c r="B2494">
        <v>1159</v>
      </c>
      <c r="C2494" t="s">
        <v>1282</v>
      </c>
      <c r="D2494" t="s">
        <v>1283</v>
      </c>
      <c r="E2494">
        <v>38</v>
      </c>
      <c r="F2494" t="s">
        <v>1586</v>
      </c>
      <c r="G2494" t="s">
        <v>1308</v>
      </c>
      <c r="H2494" t="s">
        <v>1341</v>
      </c>
      <c r="I2494" s="102">
        <v>0.99930555555555556</v>
      </c>
      <c r="J2494" t="s">
        <v>1588</v>
      </c>
      <c r="K2494" s="102">
        <v>0.59722222222222221</v>
      </c>
      <c r="L2494">
        <v>0</v>
      </c>
      <c r="M2494" t="s">
        <v>1513</v>
      </c>
      <c r="N2494" t="s">
        <v>1351</v>
      </c>
      <c r="O2494" t="s">
        <v>51</v>
      </c>
      <c r="P2494" t="s">
        <v>1350</v>
      </c>
      <c r="Q2494">
        <v>23</v>
      </c>
      <c r="R2494" t="s">
        <v>1565</v>
      </c>
      <c r="S2494">
        <v>0</v>
      </c>
      <c r="T2494">
        <v>80</v>
      </c>
      <c r="U2494">
        <v>93</v>
      </c>
      <c r="V2494" t="s">
        <v>51</v>
      </c>
      <c r="W2494">
        <v>59</v>
      </c>
      <c r="X2494" s="102">
        <v>0.5</v>
      </c>
      <c r="AB2494" s="77">
        <f t="shared" si="38"/>
        <v>0</v>
      </c>
    </row>
    <row r="2495" spans="1:28" x14ac:dyDescent="0.3">
      <c r="A2495" s="34">
        <v>44133</v>
      </c>
      <c r="B2495">
        <v>1159</v>
      </c>
      <c r="C2495" t="s">
        <v>1282</v>
      </c>
      <c r="D2495" t="s">
        <v>1283</v>
      </c>
      <c r="E2495">
        <v>38</v>
      </c>
      <c r="F2495" t="s">
        <v>1490</v>
      </c>
      <c r="G2495" t="s">
        <v>1308</v>
      </c>
      <c r="H2495" t="s">
        <v>1486</v>
      </c>
      <c r="I2495" s="102">
        <v>0.27777777777777779</v>
      </c>
      <c r="J2495" t="s">
        <v>1395</v>
      </c>
      <c r="K2495" s="102">
        <v>0.5</v>
      </c>
      <c r="L2495">
        <v>20</v>
      </c>
      <c r="M2495" t="s">
        <v>1431</v>
      </c>
      <c r="N2495" t="s">
        <v>1310</v>
      </c>
      <c r="O2495" s="102">
        <v>0.97916666666666663</v>
      </c>
      <c r="P2495" t="s">
        <v>1498</v>
      </c>
      <c r="Q2495">
        <v>9</v>
      </c>
      <c r="R2495" t="s">
        <v>1705</v>
      </c>
      <c r="S2495">
        <v>5</v>
      </c>
      <c r="T2495">
        <v>85</v>
      </c>
      <c r="U2495">
        <v>93</v>
      </c>
      <c r="V2495" t="s">
        <v>51</v>
      </c>
      <c r="W2495">
        <v>73</v>
      </c>
      <c r="X2495" s="102">
        <v>0.52083333333333337</v>
      </c>
      <c r="AB2495" s="77">
        <f t="shared" si="38"/>
        <v>200</v>
      </c>
    </row>
    <row r="2496" spans="1:28" x14ac:dyDescent="0.3">
      <c r="A2496" s="34">
        <v>44134</v>
      </c>
      <c r="B2496">
        <v>1159</v>
      </c>
      <c r="C2496" t="s">
        <v>1282</v>
      </c>
      <c r="D2496" t="s">
        <v>1283</v>
      </c>
      <c r="E2496">
        <v>38</v>
      </c>
      <c r="F2496" t="s">
        <v>1530</v>
      </c>
      <c r="G2496" t="s">
        <v>1308</v>
      </c>
      <c r="H2496" t="s">
        <v>1333</v>
      </c>
      <c r="I2496" s="102">
        <v>0.99930555555555556</v>
      </c>
      <c r="J2496" t="s">
        <v>1400</v>
      </c>
      <c r="K2496" s="102">
        <v>0.46527777777777773</v>
      </c>
      <c r="L2496">
        <v>22</v>
      </c>
      <c r="M2496" t="s">
        <v>1296</v>
      </c>
      <c r="N2496" t="s">
        <v>1356</v>
      </c>
      <c r="O2496" s="102">
        <v>0.19444444444444445</v>
      </c>
      <c r="P2496" t="s">
        <v>1689</v>
      </c>
      <c r="Q2496">
        <v>0</v>
      </c>
      <c r="R2496" t="s">
        <v>1389</v>
      </c>
      <c r="S2496">
        <v>24</v>
      </c>
      <c r="T2496">
        <v>88</v>
      </c>
      <c r="U2496">
        <v>93</v>
      </c>
      <c r="V2496" t="s">
        <v>51</v>
      </c>
      <c r="W2496">
        <v>66</v>
      </c>
      <c r="X2496" s="102">
        <v>0.4513888888888889</v>
      </c>
      <c r="AB2496" s="77">
        <f t="shared" si="38"/>
        <v>220</v>
      </c>
    </row>
    <row r="2497" spans="1:28" x14ac:dyDescent="0.3">
      <c r="A2497" s="34">
        <v>44135</v>
      </c>
      <c r="B2497">
        <v>1159</v>
      </c>
      <c r="C2497" t="s">
        <v>1282</v>
      </c>
      <c r="D2497" t="s">
        <v>1283</v>
      </c>
      <c r="E2497">
        <v>38</v>
      </c>
      <c r="F2497" t="s">
        <v>1287</v>
      </c>
      <c r="G2497" t="s">
        <v>1308</v>
      </c>
      <c r="H2497" t="s">
        <v>1336</v>
      </c>
      <c r="I2497" s="102">
        <v>0.28472222222222221</v>
      </c>
      <c r="J2497" t="s">
        <v>1719</v>
      </c>
      <c r="K2497" s="102">
        <v>0.50694444444444442</v>
      </c>
      <c r="L2497">
        <v>19</v>
      </c>
      <c r="M2497" t="s">
        <v>1329</v>
      </c>
      <c r="N2497" t="s">
        <v>1327</v>
      </c>
      <c r="O2497" s="102">
        <v>0.31944444444444448</v>
      </c>
      <c r="P2497" t="s">
        <v>1543</v>
      </c>
      <c r="Q2497">
        <v>0</v>
      </c>
      <c r="R2497" t="s">
        <v>1786</v>
      </c>
      <c r="S2497">
        <v>15</v>
      </c>
      <c r="T2497">
        <v>84</v>
      </c>
      <c r="U2497">
        <v>93</v>
      </c>
      <c r="V2497" s="102">
        <v>0</v>
      </c>
      <c r="W2497">
        <v>58</v>
      </c>
      <c r="X2497" s="102">
        <v>0.69444444444444453</v>
      </c>
      <c r="AB2497" s="77">
        <f t="shared" si="38"/>
        <v>190</v>
      </c>
    </row>
    <row r="2498" spans="1:28" x14ac:dyDescent="0.3">
      <c r="A2498" s="34">
        <v>44136</v>
      </c>
      <c r="B2498">
        <v>1159</v>
      </c>
      <c r="C2498" t="s">
        <v>1282</v>
      </c>
      <c r="D2498" t="s">
        <v>1283</v>
      </c>
      <c r="E2498">
        <v>38</v>
      </c>
      <c r="F2498" t="s">
        <v>1400</v>
      </c>
      <c r="G2498" t="s">
        <v>1308</v>
      </c>
      <c r="H2498" t="s">
        <v>1399</v>
      </c>
      <c r="I2498" s="102">
        <v>0.98611111111111116</v>
      </c>
      <c r="J2498" t="s">
        <v>1767</v>
      </c>
      <c r="K2498" s="102">
        <v>0.53472222222222221</v>
      </c>
      <c r="L2498">
        <v>28</v>
      </c>
      <c r="M2498" t="s">
        <v>1431</v>
      </c>
      <c r="N2498" t="s">
        <v>1327</v>
      </c>
      <c r="O2498" s="102">
        <v>0.59027777777777779</v>
      </c>
      <c r="P2498" t="s">
        <v>1318</v>
      </c>
      <c r="Q2498" t="s">
        <v>51</v>
      </c>
      <c r="R2498" t="s">
        <v>1709</v>
      </c>
      <c r="S2498">
        <v>21</v>
      </c>
      <c r="T2498">
        <v>73</v>
      </c>
      <c r="U2498">
        <v>92</v>
      </c>
      <c r="V2498" s="102">
        <v>0.95833333333333337</v>
      </c>
      <c r="W2498">
        <v>65</v>
      </c>
      <c r="X2498" s="102">
        <v>0.13194444444444445</v>
      </c>
      <c r="AB2498" s="77">
        <f t="shared" si="38"/>
        <v>280</v>
      </c>
    </row>
    <row r="2499" spans="1:28" x14ac:dyDescent="0.3">
      <c r="A2499" s="34">
        <v>44137</v>
      </c>
      <c r="B2499">
        <v>1159</v>
      </c>
      <c r="C2499" t="s">
        <v>1282</v>
      </c>
      <c r="D2499" t="s">
        <v>1283</v>
      </c>
      <c r="E2499">
        <v>38</v>
      </c>
      <c r="F2499" t="s">
        <v>1674</v>
      </c>
      <c r="G2499" t="s">
        <v>1522</v>
      </c>
      <c r="H2499" t="s">
        <v>1552</v>
      </c>
      <c r="I2499" s="102">
        <v>0.89583333333333337</v>
      </c>
      <c r="J2499" t="s">
        <v>1924</v>
      </c>
      <c r="K2499" s="102">
        <v>0.4513888888888889</v>
      </c>
      <c r="L2499">
        <v>28</v>
      </c>
      <c r="M2499" t="s">
        <v>1561</v>
      </c>
      <c r="N2499" t="s">
        <v>1686</v>
      </c>
      <c r="O2499" s="102">
        <v>0.46527777777777773</v>
      </c>
      <c r="P2499" t="s">
        <v>1557</v>
      </c>
      <c r="Q2499">
        <v>24</v>
      </c>
      <c r="R2499" t="s">
        <v>1477</v>
      </c>
      <c r="S2499">
        <v>3</v>
      </c>
      <c r="T2499">
        <v>93</v>
      </c>
      <c r="U2499">
        <v>94</v>
      </c>
      <c r="V2499" t="s">
        <v>51</v>
      </c>
      <c r="W2499">
        <v>60</v>
      </c>
      <c r="X2499" s="102">
        <v>0.4513888888888889</v>
      </c>
      <c r="AB2499" s="77">
        <f t="shared" ref="AB2499:AB2562" si="39">L2499*$AE$17</f>
        <v>280</v>
      </c>
    </row>
    <row r="2500" spans="1:28" x14ac:dyDescent="0.3">
      <c r="A2500" s="34">
        <v>44138</v>
      </c>
      <c r="B2500">
        <v>1159</v>
      </c>
      <c r="C2500" t="s">
        <v>1282</v>
      </c>
      <c r="D2500" t="s">
        <v>1283</v>
      </c>
      <c r="E2500">
        <v>38</v>
      </c>
      <c r="F2500" t="s">
        <v>1422</v>
      </c>
      <c r="G2500" t="s">
        <v>1336</v>
      </c>
      <c r="H2500" t="s">
        <v>1440</v>
      </c>
      <c r="I2500" s="102">
        <v>0.97222222222222221</v>
      </c>
      <c r="J2500" t="s">
        <v>1556</v>
      </c>
      <c r="K2500" s="102">
        <v>0.65972222222222221</v>
      </c>
      <c r="L2500">
        <v>31</v>
      </c>
      <c r="M2500" t="s">
        <v>1435</v>
      </c>
      <c r="N2500" t="s">
        <v>1544</v>
      </c>
      <c r="O2500" s="102">
        <v>0.3263888888888889</v>
      </c>
      <c r="P2500" t="s">
        <v>1426</v>
      </c>
      <c r="Q2500">
        <v>12</v>
      </c>
      <c r="R2500" t="s">
        <v>1416</v>
      </c>
      <c r="S2500">
        <v>1</v>
      </c>
      <c r="T2500">
        <v>89</v>
      </c>
      <c r="U2500">
        <v>94</v>
      </c>
      <c r="V2500" t="s">
        <v>51</v>
      </c>
      <c r="W2500">
        <v>80</v>
      </c>
      <c r="X2500" s="102">
        <v>0.28472222222222221</v>
      </c>
      <c r="AB2500" s="77">
        <f t="shared" si="39"/>
        <v>310</v>
      </c>
    </row>
    <row r="2501" spans="1:28" x14ac:dyDescent="0.3">
      <c r="A2501" s="34">
        <v>44139</v>
      </c>
      <c r="B2501">
        <v>1159</v>
      </c>
      <c r="C2501" t="s">
        <v>1282</v>
      </c>
      <c r="D2501" t="s">
        <v>1283</v>
      </c>
      <c r="E2501">
        <v>38</v>
      </c>
      <c r="F2501" t="s">
        <v>1302</v>
      </c>
      <c r="G2501" t="s">
        <v>1897</v>
      </c>
      <c r="H2501" t="s">
        <v>1414</v>
      </c>
      <c r="I2501" s="102">
        <v>0.20833333333333334</v>
      </c>
      <c r="J2501" t="s">
        <v>1377</v>
      </c>
      <c r="K2501" s="102">
        <v>0.52777777777777779</v>
      </c>
      <c r="L2501">
        <v>9</v>
      </c>
      <c r="M2501" t="s">
        <v>1296</v>
      </c>
      <c r="N2501" t="s">
        <v>1544</v>
      </c>
      <c r="O2501" s="102">
        <v>0.72222222222222221</v>
      </c>
      <c r="P2501" t="s">
        <v>1555</v>
      </c>
      <c r="Q2501">
        <v>0</v>
      </c>
      <c r="R2501" t="s">
        <v>1413</v>
      </c>
      <c r="S2501">
        <v>14</v>
      </c>
      <c r="T2501">
        <v>81</v>
      </c>
      <c r="U2501">
        <v>91</v>
      </c>
      <c r="V2501" t="s">
        <v>51</v>
      </c>
      <c r="W2501">
        <v>71</v>
      </c>
      <c r="X2501" s="102">
        <v>0.52777777777777779</v>
      </c>
      <c r="AB2501" s="77">
        <f t="shared" si="39"/>
        <v>90</v>
      </c>
    </row>
    <row r="2502" spans="1:28" x14ac:dyDescent="0.3">
      <c r="A2502" s="34">
        <v>44140</v>
      </c>
      <c r="B2502">
        <v>1159</v>
      </c>
      <c r="C2502" t="s">
        <v>1282</v>
      </c>
      <c r="D2502" t="s">
        <v>1283</v>
      </c>
      <c r="E2502">
        <v>38</v>
      </c>
      <c r="F2502" t="s">
        <v>1377</v>
      </c>
      <c r="G2502" t="s">
        <v>1308</v>
      </c>
      <c r="H2502" t="s">
        <v>1463</v>
      </c>
      <c r="I2502" s="102">
        <v>0.20138888888888887</v>
      </c>
      <c r="J2502" t="s">
        <v>1492</v>
      </c>
      <c r="K2502" s="102">
        <v>0.99930555555555556</v>
      </c>
      <c r="L2502">
        <v>8</v>
      </c>
      <c r="M2502" t="s">
        <v>1561</v>
      </c>
      <c r="N2502" t="s">
        <v>1556</v>
      </c>
      <c r="O2502" s="102">
        <v>0.54861111111111105</v>
      </c>
      <c r="P2502" t="s">
        <v>1382</v>
      </c>
      <c r="Q2502">
        <v>0</v>
      </c>
      <c r="R2502" t="s">
        <v>1778</v>
      </c>
      <c r="S2502">
        <v>23</v>
      </c>
      <c r="T2502">
        <v>81</v>
      </c>
      <c r="U2502">
        <v>88</v>
      </c>
      <c r="V2502" t="s">
        <v>51</v>
      </c>
      <c r="W2502">
        <v>65</v>
      </c>
      <c r="X2502" s="102">
        <v>0.91666666666666663</v>
      </c>
      <c r="AB2502" s="77">
        <f t="shared" si="39"/>
        <v>80</v>
      </c>
    </row>
    <row r="2503" spans="1:28" x14ac:dyDescent="0.3">
      <c r="A2503" s="34">
        <v>44141</v>
      </c>
      <c r="B2503">
        <v>1159</v>
      </c>
      <c r="C2503" t="s">
        <v>1282</v>
      </c>
      <c r="D2503" t="s">
        <v>1283</v>
      </c>
      <c r="E2503">
        <v>38</v>
      </c>
      <c r="F2503" t="s">
        <v>1591</v>
      </c>
      <c r="G2503" t="s">
        <v>1308</v>
      </c>
      <c r="H2503" t="s">
        <v>1303</v>
      </c>
      <c r="I2503" s="102">
        <v>0.17361111111111113</v>
      </c>
      <c r="J2503" t="s">
        <v>1693</v>
      </c>
      <c r="K2503" s="102">
        <v>0.57638888888888895</v>
      </c>
      <c r="L2503">
        <v>16</v>
      </c>
      <c r="M2503" t="s">
        <v>1289</v>
      </c>
      <c r="N2503" t="s">
        <v>1386</v>
      </c>
      <c r="O2503" s="102">
        <v>0.90277777777777779</v>
      </c>
      <c r="P2503" t="s">
        <v>1567</v>
      </c>
      <c r="Q2503">
        <v>0</v>
      </c>
      <c r="R2503" t="s">
        <v>1801</v>
      </c>
      <c r="S2503">
        <v>22</v>
      </c>
      <c r="T2503">
        <v>60</v>
      </c>
      <c r="U2503">
        <v>75</v>
      </c>
      <c r="V2503" s="102">
        <v>6.9444444444444434E-2</v>
      </c>
      <c r="W2503">
        <v>44</v>
      </c>
      <c r="X2503" s="102">
        <v>0.91666666666666663</v>
      </c>
      <c r="AB2503" s="77">
        <f t="shared" si="39"/>
        <v>160</v>
      </c>
    </row>
    <row r="2504" spans="1:28" x14ac:dyDescent="0.3">
      <c r="A2504" s="34">
        <v>44142</v>
      </c>
      <c r="B2504">
        <v>1159</v>
      </c>
      <c r="C2504" t="s">
        <v>1282</v>
      </c>
      <c r="D2504" t="s">
        <v>1283</v>
      </c>
      <c r="E2504">
        <v>38</v>
      </c>
      <c r="F2504" t="s">
        <v>1597</v>
      </c>
      <c r="G2504" t="s">
        <v>1308</v>
      </c>
      <c r="H2504" t="s">
        <v>1346</v>
      </c>
      <c r="I2504" s="102">
        <v>0.86805555555555547</v>
      </c>
      <c r="J2504" t="s">
        <v>1516</v>
      </c>
      <c r="K2504" s="102">
        <v>0.54166666666666663</v>
      </c>
      <c r="L2504">
        <v>29</v>
      </c>
      <c r="M2504" t="s">
        <v>1435</v>
      </c>
      <c r="N2504" t="s">
        <v>1359</v>
      </c>
      <c r="O2504" s="102">
        <v>0.20138888888888887</v>
      </c>
      <c r="P2504" t="s">
        <v>1725</v>
      </c>
      <c r="Q2504">
        <v>22</v>
      </c>
      <c r="R2504" t="s">
        <v>1925</v>
      </c>
      <c r="S2504">
        <v>4</v>
      </c>
      <c r="T2504">
        <v>84</v>
      </c>
      <c r="U2504">
        <v>92</v>
      </c>
      <c r="V2504" t="s">
        <v>51</v>
      </c>
      <c r="W2504">
        <v>59</v>
      </c>
      <c r="X2504" s="102">
        <v>0</v>
      </c>
      <c r="AB2504" s="77">
        <f t="shared" si="39"/>
        <v>290</v>
      </c>
    </row>
    <row r="2505" spans="1:28" x14ac:dyDescent="0.3">
      <c r="A2505" s="34">
        <v>44143</v>
      </c>
      <c r="B2505">
        <v>1159</v>
      </c>
      <c r="C2505" t="s">
        <v>1282</v>
      </c>
      <c r="D2505" t="s">
        <v>1283</v>
      </c>
      <c r="E2505">
        <v>38</v>
      </c>
      <c r="F2505" t="s">
        <v>1674</v>
      </c>
      <c r="G2505" t="s">
        <v>1308</v>
      </c>
      <c r="H2505" t="s">
        <v>1403</v>
      </c>
      <c r="I2505" s="102">
        <v>1.3888888888888888E-2</v>
      </c>
      <c r="J2505" t="s">
        <v>1719</v>
      </c>
      <c r="K2505" s="102">
        <v>0.625</v>
      </c>
      <c r="L2505">
        <v>16</v>
      </c>
      <c r="M2505" t="s">
        <v>1358</v>
      </c>
      <c r="N2505" t="s">
        <v>1336</v>
      </c>
      <c r="O2505" s="102">
        <v>0.59027777777777779</v>
      </c>
      <c r="P2505" t="s">
        <v>1725</v>
      </c>
      <c r="Q2505">
        <v>0</v>
      </c>
      <c r="R2505" t="s">
        <v>1518</v>
      </c>
      <c r="S2505">
        <v>14</v>
      </c>
      <c r="T2505">
        <v>60</v>
      </c>
      <c r="U2505">
        <v>77</v>
      </c>
      <c r="V2505" s="102">
        <v>6.9444444444444441E-3</v>
      </c>
      <c r="W2505">
        <v>46</v>
      </c>
      <c r="X2505" s="102">
        <v>0.625</v>
      </c>
      <c r="AB2505" s="77">
        <f t="shared" si="39"/>
        <v>160</v>
      </c>
    </row>
    <row r="2506" spans="1:28" x14ac:dyDescent="0.3">
      <c r="A2506" s="34">
        <v>44144</v>
      </c>
      <c r="B2506">
        <v>1159</v>
      </c>
      <c r="C2506" t="s">
        <v>1282</v>
      </c>
      <c r="D2506" t="s">
        <v>1283</v>
      </c>
      <c r="E2506">
        <v>38</v>
      </c>
      <c r="F2506" t="s">
        <v>1658</v>
      </c>
      <c r="G2506" t="s">
        <v>1458</v>
      </c>
      <c r="H2506" t="s">
        <v>1486</v>
      </c>
      <c r="I2506" s="102">
        <v>0.2638888888888889</v>
      </c>
      <c r="J2506" t="s">
        <v>1330</v>
      </c>
      <c r="K2506" s="102">
        <v>6.9444444444444441E-3</v>
      </c>
      <c r="L2506">
        <v>27</v>
      </c>
      <c r="M2506" t="s">
        <v>1326</v>
      </c>
      <c r="N2506" t="s">
        <v>1348</v>
      </c>
      <c r="O2506" s="102">
        <v>0.68055555555555547</v>
      </c>
      <c r="P2506" t="s">
        <v>1871</v>
      </c>
      <c r="Q2506">
        <v>23</v>
      </c>
      <c r="R2506" t="s">
        <v>1602</v>
      </c>
      <c r="S2506" t="s">
        <v>51</v>
      </c>
      <c r="T2506">
        <v>90</v>
      </c>
      <c r="U2506">
        <v>93</v>
      </c>
      <c r="V2506" t="s">
        <v>51</v>
      </c>
      <c r="W2506">
        <v>54</v>
      </c>
      <c r="X2506" s="102">
        <v>0</v>
      </c>
      <c r="AB2506" s="77">
        <f t="shared" si="39"/>
        <v>270</v>
      </c>
    </row>
    <row r="2507" spans="1:28" x14ac:dyDescent="0.3">
      <c r="A2507" s="34">
        <v>44145</v>
      </c>
      <c r="B2507">
        <v>1159</v>
      </c>
      <c r="C2507" t="s">
        <v>1282</v>
      </c>
      <c r="D2507" t="s">
        <v>1283</v>
      </c>
      <c r="E2507">
        <v>38</v>
      </c>
      <c r="F2507" t="s">
        <v>1637</v>
      </c>
      <c r="G2507" t="s">
        <v>1308</v>
      </c>
      <c r="H2507" t="s">
        <v>1354</v>
      </c>
      <c r="I2507" s="102">
        <v>0.99930555555555556</v>
      </c>
      <c r="J2507" t="s">
        <v>1686</v>
      </c>
      <c r="K2507" s="102">
        <v>0.47916666666666669</v>
      </c>
      <c r="L2507">
        <v>7</v>
      </c>
      <c r="M2507" t="s">
        <v>1335</v>
      </c>
      <c r="N2507" t="s">
        <v>1297</v>
      </c>
      <c r="O2507" s="102">
        <v>0.67361111111111116</v>
      </c>
      <c r="P2507" t="s">
        <v>1926</v>
      </c>
      <c r="Q2507">
        <v>10</v>
      </c>
      <c r="R2507" t="s">
        <v>1831</v>
      </c>
      <c r="S2507">
        <v>24</v>
      </c>
      <c r="T2507">
        <v>88</v>
      </c>
      <c r="U2507">
        <v>94</v>
      </c>
      <c r="V2507" t="s">
        <v>51</v>
      </c>
      <c r="W2507">
        <v>78</v>
      </c>
      <c r="X2507" s="102">
        <v>0.47222222222222227</v>
      </c>
      <c r="AB2507" s="77">
        <f t="shared" si="39"/>
        <v>70</v>
      </c>
    </row>
    <row r="2508" spans="1:28" x14ac:dyDescent="0.3">
      <c r="A2508" s="34">
        <v>44146</v>
      </c>
      <c r="B2508">
        <v>1159</v>
      </c>
      <c r="C2508" t="s">
        <v>1282</v>
      </c>
      <c r="D2508" t="s">
        <v>1283</v>
      </c>
      <c r="E2508">
        <v>38</v>
      </c>
      <c r="F2508" t="s">
        <v>1346</v>
      </c>
      <c r="G2508" t="s">
        <v>1308</v>
      </c>
      <c r="H2508" t="s">
        <v>1436</v>
      </c>
      <c r="I2508" s="102">
        <v>0.25</v>
      </c>
      <c r="J2508" t="s">
        <v>1741</v>
      </c>
      <c r="K2508" s="102">
        <v>0.52083333333333337</v>
      </c>
      <c r="L2508">
        <v>24</v>
      </c>
      <c r="M2508" t="s">
        <v>1288</v>
      </c>
      <c r="N2508" t="s">
        <v>1404</v>
      </c>
      <c r="O2508" s="102">
        <v>0.33333333333333331</v>
      </c>
      <c r="P2508" t="s">
        <v>1831</v>
      </c>
      <c r="Q2508">
        <v>0</v>
      </c>
      <c r="R2508" t="s">
        <v>1762</v>
      </c>
      <c r="S2508">
        <v>15</v>
      </c>
      <c r="T2508">
        <v>85</v>
      </c>
      <c r="U2508">
        <v>94</v>
      </c>
      <c r="V2508" t="s">
        <v>51</v>
      </c>
      <c r="W2508">
        <v>62</v>
      </c>
      <c r="X2508" s="102">
        <v>0.51388888888888895</v>
      </c>
      <c r="AB2508" s="77">
        <f t="shared" si="39"/>
        <v>240</v>
      </c>
    </row>
    <row r="2509" spans="1:28" x14ac:dyDescent="0.3">
      <c r="A2509" s="34">
        <v>44147</v>
      </c>
      <c r="B2509">
        <v>1159</v>
      </c>
      <c r="C2509" t="s">
        <v>1282</v>
      </c>
      <c r="D2509" t="s">
        <v>1283</v>
      </c>
      <c r="E2509">
        <v>38</v>
      </c>
      <c r="F2509" t="s">
        <v>1334</v>
      </c>
      <c r="G2509" t="s">
        <v>1308</v>
      </c>
      <c r="H2509" t="s">
        <v>1523</v>
      </c>
      <c r="I2509" s="102">
        <v>0.9375</v>
      </c>
      <c r="J2509" t="s">
        <v>1722</v>
      </c>
      <c r="K2509" s="102">
        <v>0.4375</v>
      </c>
      <c r="L2509">
        <v>28</v>
      </c>
      <c r="M2509" t="s">
        <v>1335</v>
      </c>
      <c r="N2509" t="s">
        <v>1289</v>
      </c>
      <c r="O2509" s="102">
        <v>0.21527777777777779</v>
      </c>
      <c r="P2509" t="s">
        <v>1389</v>
      </c>
      <c r="Q2509">
        <v>9</v>
      </c>
      <c r="R2509" t="s">
        <v>1565</v>
      </c>
      <c r="S2509" t="s">
        <v>51</v>
      </c>
      <c r="T2509">
        <v>90</v>
      </c>
      <c r="U2509">
        <v>93</v>
      </c>
      <c r="V2509" t="s">
        <v>51</v>
      </c>
      <c r="W2509">
        <v>72</v>
      </c>
      <c r="X2509" t="s">
        <v>51</v>
      </c>
      <c r="AB2509" s="77">
        <f t="shared" si="39"/>
        <v>280</v>
      </c>
    </row>
    <row r="2510" spans="1:28" x14ac:dyDescent="0.3">
      <c r="A2510" s="34">
        <v>44148</v>
      </c>
      <c r="B2510">
        <v>1159</v>
      </c>
      <c r="C2510" t="s">
        <v>1282</v>
      </c>
      <c r="D2510" t="s">
        <v>1283</v>
      </c>
      <c r="E2510">
        <v>38</v>
      </c>
      <c r="F2510" t="s">
        <v>1617</v>
      </c>
      <c r="G2510" t="s">
        <v>1308</v>
      </c>
      <c r="H2510" t="s">
        <v>1449</v>
      </c>
      <c r="I2510" s="102">
        <v>0.99930555555555556</v>
      </c>
      <c r="J2510" t="s">
        <v>1584</v>
      </c>
      <c r="K2510" s="102">
        <v>0.47916666666666669</v>
      </c>
      <c r="L2510">
        <v>14</v>
      </c>
      <c r="M2510" t="s">
        <v>1326</v>
      </c>
      <c r="N2510" t="s">
        <v>1391</v>
      </c>
      <c r="O2510" s="102">
        <v>0.375</v>
      </c>
      <c r="P2510" t="s">
        <v>1525</v>
      </c>
      <c r="Q2510">
        <v>8</v>
      </c>
      <c r="R2510" t="s">
        <v>1488</v>
      </c>
      <c r="S2510">
        <v>24</v>
      </c>
      <c r="T2510">
        <v>82</v>
      </c>
      <c r="U2510">
        <v>93</v>
      </c>
      <c r="V2510" t="s">
        <v>51</v>
      </c>
      <c r="W2510">
        <v>53</v>
      </c>
      <c r="X2510" s="102">
        <v>0.46527777777777773</v>
      </c>
      <c r="AB2510" s="77">
        <f t="shared" si="39"/>
        <v>140</v>
      </c>
    </row>
    <row r="2511" spans="1:28" x14ac:dyDescent="0.3">
      <c r="A2511" s="34">
        <v>44149</v>
      </c>
      <c r="B2511">
        <v>1159</v>
      </c>
      <c r="C2511" t="s">
        <v>1282</v>
      </c>
      <c r="D2511" t="s">
        <v>1283</v>
      </c>
      <c r="E2511">
        <v>38</v>
      </c>
      <c r="F2511" t="s">
        <v>1637</v>
      </c>
      <c r="G2511" t="s">
        <v>1308</v>
      </c>
      <c r="H2511" t="s">
        <v>1314</v>
      </c>
      <c r="I2511" s="102">
        <v>0.22222222222222221</v>
      </c>
      <c r="J2511" t="s">
        <v>1749</v>
      </c>
      <c r="K2511" s="102">
        <v>0.43055555555555558</v>
      </c>
      <c r="L2511">
        <v>30</v>
      </c>
      <c r="M2511" t="s">
        <v>1358</v>
      </c>
      <c r="N2511" t="s">
        <v>1327</v>
      </c>
      <c r="O2511" s="102">
        <v>0.50694444444444442</v>
      </c>
      <c r="P2511" t="s">
        <v>1480</v>
      </c>
      <c r="Q2511" t="s">
        <v>51</v>
      </c>
      <c r="R2511" t="s">
        <v>1635</v>
      </c>
      <c r="S2511">
        <v>24</v>
      </c>
      <c r="T2511">
        <v>71</v>
      </c>
      <c r="U2511">
        <v>94</v>
      </c>
      <c r="V2511" s="102">
        <v>0</v>
      </c>
      <c r="W2511">
        <v>54</v>
      </c>
      <c r="X2511" t="s">
        <v>51</v>
      </c>
      <c r="AB2511" s="77">
        <f t="shared" si="39"/>
        <v>300</v>
      </c>
    </row>
    <row r="2512" spans="1:28" x14ac:dyDescent="0.3">
      <c r="A2512" s="34">
        <v>44150</v>
      </c>
      <c r="B2512">
        <v>1159</v>
      </c>
      <c r="C2512" t="s">
        <v>1282</v>
      </c>
      <c r="D2512" t="s">
        <v>1283</v>
      </c>
      <c r="E2512">
        <v>38</v>
      </c>
      <c r="F2512" t="s">
        <v>1704</v>
      </c>
      <c r="G2512" t="s">
        <v>1335</v>
      </c>
      <c r="H2512" t="s">
        <v>1544</v>
      </c>
      <c r="I2512" s="102">
        <v>0.79166666666666663</v>
      </c>
      <c r="J2512" t="s">
        <v>1739</v>
      </c>
      <c r="K2512" s="102">
        <v>0.3888888888888889</v>
      </c>
      <c r="L2512">
        <v>28</v>
      </c>
      <c r="M2512" t="s">
        <v>1310</v>
      </c>
      <c r="N2512" t="s">
        <v>1671</v>
      </c>
      <c r="O2512" s="102">
        <v>0.63888888888888895</v>
      </c>
      <c r="P2512" t="s">
        <v>1558</v>
      </c>
      <c r="Q2512">
        <v>24</v>
      </c>
      <c r="R2512" t="s">
        <v>1826</v>
      </c>
      <c r="S2512">
        <v>6</v>
      </c>
      <c r="T2512">
        <v>82</v>
      </c>
      <c r="U2512">
        <v>94</v>
      </c>
      <c r="V2512" t="s">
        <v>51</v>
      </c>
      <c r="W2512">
        <v>51</v>
      </c>
      <c r="X2512" s="102">
        <v>0.21527777777777779</v>
      </c>
      <c r="AB2512" s="77">
        <f t="shared" si="39"/>
        <v>280</v>
      </c>
    </row>
    <row r="2513" spans="1:28" x14ac:dyDescent="0.3">
      <c r="A2513" s="34">
        <v>44151</v>
      </c>
      <c r="B2513">
        <v>1159</v>
      </c>
      <c r="C2513" t="s">
        <v>1282</v>
      </c>
      <c r="D2513" t="s">
        <v>1283</v>
      </c>
      <c r="E2513">
        <v>38</v>
      </c>
      <c r="F2513" t="s">
        <v>1357</v>
      </c>
      <c r="G2513" t="s">
        <v>1308</v>
      </c>
      <c r="H2513" t="s">
        <v>1814</v>
      </c>
      <c r="I2513" s="102">
        <v>0.99930555555555556</v>
      </c>
      <c r="J2513" t="s">
        <v>1686</v>
      </c>
      <c r="K2513" s="102">
        <v>0.4861111111111111</v>
      </c>
      <c r="L2513">
        <v>30</v>
      </c>
      <c r="M2513" t="s">
        <v>1335</v>
      </c>
      <c r="N2513" t="s">
        <v>1456</v>
      </c>
      <c r="O2513" s="102">
        <v>9.0277777777777776E-2</v>
      </c>
      <c r="P2513" t="s">
        <v>1397</v>
      </c>
      <c r="Q2513">
        <v>20</v>
      </c>
      <c r="R2513" t="s">
        <v>1311</v>
      </c>
      <c r="S2513">
        <v>1</v>
      </c>
      <c r="T2513">
        <v>84</v>
      </c>
      <c r="U2513">
        <v>93</v>
      </c>
      <c r="V2513" t="s">
        <v>51</v>
      </c>
      <c r="W2513">
        <v>65</v>
      </c>
      <c r="X2513" s="102">
        <v>0.4861111111111111</v>
      </c>
      <c r="AB2513" s="77">
        <f t="shared" si="39"/>
        <v>300</v>
      </c>
    </row>
    <row r="2514" spans="1:28" x14ac:dyDescent="0.3">
      <c r="A2514" s="34">
        <v>44152</v>
      </c>
      <c r="B2514">
        <v>1159</v>
      </c>
      <c r="C2514" t="s">
        <v>1282</v>
      </c>
      <c r="D2514" t="s">
        <v>1283</v>
      </c>
      <c r="E2514">
        <v>38</v>
      </c>
      <c r="F2514" t="s">
        <v>1544</v>
      </c>
      <c r="G2514" t="s">
        <v>1308</v>
      </c>
      <c r="H2514" t="s">
        <v>1348</v>
      </c>
      <c r="I2514" s="102">
        <v>0.30555555555555552</v>
      </c>
      <c r="J2514" t="s">
        <v>1715</v>
      </c>
      <c r="K2514" s="102">
        <v>0.63888888888888895</v>
      </c>
      <c r="L2514">
        <v>20</v>
      </c>
      <c r="M2514" t="s">
        <v>1326</v>
      </c>
      <c r="N2514" t="s">
        <v>1340</v>
      </c>
      <c r="O2514" s="102">
        <v>0.28472222222222221</v>
      </c>
      <c r="P2514" t="s">
        <v>1782</v>
      </c>
      <c r="Q2514">
        <v>0</v>
      </c>
      <c r="R2514" t="s">
        <v>1641</v>
      </c>
      <c r="S2514">
        <v>22</v>
      </c>
      <c r="T2514">
        <v>87</v>
      </c>
      <c r="U2514">
        <v>93</v>
      </c>
      <c r="V2514" t="s">
        <v>51</v>
      </c>
      <c r="W2514">
        <v>75</v>
      </c>
      <c r="X2514" s="102">
        <v>0.4375</v>
      </c>
      <c r="AB2514" s="77">
        <f t="shared" si="39"/>
        <v>200</v>
      </c>
    </row>
    <row r="2515" spans="1:28" x14ac:dyDescent="0.3">
      <c r="A2515" s="34">
        <v>44153</v>
      </c>
      <c r="B2515">
        <v>1159</v>
      </c>
      <c r="C2515" t="s">
        <v>1282</v>
      </c>
      <c r="D2515" t="s">
        <v>1283</v>
      </c>
      <c r="E2515">
        <v>38</v>
      </c>
      <c r="F2515" t="s">
        <v>1295</v>
      </c>
      <c r="G2515" t="s">
        <v>1860</v>
      </c>
      <c r="H2515" t="s">
        <v>1309</v>
      </c>
      <c r="I2515" s="102">
        <v>0.1111111111111111</v>
      </c>
      <c r="J2515" t="s">
        <v>1751</v>
      </c>
      <c r="K2515" s="102">
        <v>0.49305555555555558</v>
      </c>
      <c r="L2515">
        <v>28</v>
      </c>
      <c r="M2515" t="s">
        <v>1296</v>
      </c>
      <c r="N2515" t="s">
        <v>1294</v>
      </c>
      <c r="O2515" s="102">
        <v>0.99930555555555556</v>
      </c>
      <c r="P2515" t="s">
        <v>1927</v>
      </c>
      <c r="Q2515">
        <v>24</v>
      </c>
      <c r="R2515" t="s">
        <v>1517</v>
      </c>
      <c r="S2515" t="s">
        <v>51</v>
      </c>
      <c r="T2515">
        <v>83</v>
      </c>
      <c r="U2515">
        <v>91</v>
      </c>
      <c r="V2515" s="102">
        <v>0.99930555555555556</v>
      </c>
      <c r="W2515">
        <v>55</v>
      </c>
      <c r="X2515" s="102">
        <v>0.22222222222222221</v>
      </c>
      <c r="AB2515" s="77">
        <f t="shared" si="39"/>
        <v>280</v>
      </c>
    </row>
    <row r="2516" spans="1:28" x14ac:dyDescent="0.3">
      <c r="A2516" s="34">
        <v>44154</v>
      </c>
      <c r="B2516">
        <v>1159</v>
      </c>
      <c r="C2516" t="s">
        <v>1282</v>
      </c>
      <c r="D2516" t="s">
        <v>1283</v>
      </c>
      <c r="E2516">
        <v>38</v>
      </c>
      <c r="F2516" t="s">
        <v>1671</v>
      </c>
      <c r="G2516" t="s">
        <v>1682</v>
      </c>
      <c r="H2516" t="s">
        <v>1319</v>
      </c>
      <c r="I2516" s="102">
        <v>0.99930555555555556</v>
      </c>
      <c r="J2516" t="s">
        <v>1303</v>
      </c>
      <c r="K2516" s="102">
        <v>3.4722222222222224E-2</v>
      </c>
      <c r="L2516">
        <v>0</v>
      </c>
      <c r="M2516" t="s">
        <v>1335</v>
      </c>
      <c r="N2516" t="s">
        <v>1294</v>
      </c>
      <c r="O2516" t="s">
        <v>51</v>
      </c>
      <c r="P2516" t="s">
        <v>1848</v>
      </c>
      <c r="Q2516">
        <v>22</v>
      </c>
      <c r="R2516" t="s">
        <v>1927</v>
      </c>
      <c r="S2516">
        <v>0</v>
      </c>
      <c r="T2516">
        <v>93</v>
      </c>
      <c r="U2516">
        <v>94</v>
      </c>
      <c r="V2516" t="s">
        <v>51</v>
      </c>
      <c r="W2516">
        <v>85</v>
      </c>
      <c r="X2516" s="102">
        <v>0.64583333333333337</v>
      </c>
      <c r="AB2516" s="77">
        <f t="shared" si="39"/>
        <v>0</v>
      </c>
    </row>
    <row r="2517" spans="1:28" x14ac:dyDescent="0.3">
      <c r="A2517" s="34">
        <v>44155</v>
      </c>
      <c r="B2517">
        <v>1159</v>
      </c>
      <c r="C2517" t="s">
        <v>1282</v>
      </c>
      <c r="D2517" t="s">
        <v>1283</v>
      </c>
      <c r="E2517">
        <v>38</v>
      </c>
      <c r="F2517" t="s">
        <v>1521</v>
      </c>
      <c r="G2517" t="s">
        <v>1308</v>
      </c>
      <c r="H2517" t="s">
        <v>1481</v>
      </c>
      <c r="I2517" s="102">
        <v>0.99305555555555547</v>
      </c>
      <c r="J2517" t="s">
        <v>1661</v>
      </c>
      <c r="K2517" s="102">
        <v>0.51388888888888895</v>
      </c>
      <c r="L2517">
        <v>7</v>
      </c>
      <c r="M2517" t="s">
        <v>1435</v>
      </c>
      <c r="N2517" t="s">
        <v>1440</v>
      </c>
      <c r="O2517" s="102">
        <v>0.625</v>
      </c>
      <c r="P2517" t="s">
        <v>1928</v>
      </c>
      <c r="Q2517">
        <v>0</v>
      </c>
      <c r="R2517" t="s">
        <v>1433</v>
      </c>
      <c r="S2517">
        <v>24</v>
      </c>
      <c r="T2517">
        <v>78</v>
      </c>
      <c r="U2517">
        <v>92</v>
      </c>
      <c r="V2517" t="s">
        <v>51</v>
      </c>
      <c r="W2517">
        <v>59</v>
      </c>
      <c r="X2517" s="102">
        <v>0.52083333333333337</v>
      </c>
      <c r="AB2517" s="77">
        <f t="shared" si="39"/>
        <v>70</v>
      </c>
    </row>
    <row r="2518" spans="1:28" x14ac:dyDescent="0.3">
      <c r="A2518" s="34">
        <v>44156</v>
      </c>
      <c r="B2518">
        <v>1159</v>
      </c>
      <c r="C2518" t="s">
        <v>1282</v>
      </c>
      <c r="D2518" t="s">
        <v>1283</v>
      </c>
      <c r="E2518">
        <v>38</v>
      </c>
      <c r="F2518" t="s">
        <v>1428</v>
      </c>
      <c r="G2518" t="s">
        <v>1308</v>
      </c>
      <c r="H2518" t="s">
        <v>1453</v>
      </c>
      <c r="I2518" s="102">
        <v>0.2638888888888889</v>
      </c>
      <c r="J2518" t="s">
        <v>1363</v>
      </c>
      <c r="K2518" s="102">
        <v>0.55555555555555558</v>
      </c>
      <c r="L2518">
        <v>8</v>
      </c>
      <c r="M2518" t="s">
        <v>1435</v>
      </c>
      <c r="N2518" t="s">
        <v>1434</v>
      </c>
      <c r="O2518" s="102">
        <v>0.64583333333333337</v>
      </c>
      <c r="P2518" t="s">
        <v>1430</v>
      </c>
      <c r="Q2518">
        <v>0</v>
      </c>
      <c r="R2518" t="s">
        <v>1413</v>
      </c>
      <c r="S2518">
        <v>24</v>
      </c>
      <c r="T2518">
        <v>78</v>
      </c>
      <c r="U2518">
        <v>94</v>
      </c>
      <c r="V2518" t="s">
        <v>51</v>
      </c>
      <c r="W2518">
        <v>57</v>
      </c>
      <c r="X2518" s="102">
        <v>0.54861111111111105</v>
      </c>
      <c r="AB2518" s="77">
        <f t="shared" si="39"/>
        <v>80</v>
      </c>
    </row>
    <row r="2519" spans="1:28" x14ac:dyDescent="0.3">
      <c r="A2519" s="34">
        <v>44157</v>
      </c>
      <c r="B2519">
        <v>1159</v>
      </c>
      <c r="C2519" t="s">
        <v>1282</v>
      </c>
      <c r="D2519" t="s">
        <v>1283</v>
      </c>
      <c r="E2519">
        <v>38</v>
      </c>
      <c r="F2519" t="s">
        <v>1501</v>
      </c>
      <c r="G2519" t="s">
        <v>1308</v>
      </c>
      <c r="H2519" t="s">
        <v>1443</v>
      </c>
      <c r="I2519" s="102">
        <v>0.19444444444444445</v>
      </c>
      <c r="J2519" t="s">
        <v>1334</v>
      </c>
      <c r="K2519" s="102">
        <v>0.63888888888888895</v>
      </c>
      <c r="L2519">
        <v>20</v>
      </c>
      <c r="M2519" t="s">
        <v>1435</v>
      </c>
      <c r="N2519" t="s">
        <v>1391</v>
      </c>
      <c r="O2519" s="102">
        <v>0.3125</v>
      </c>
      <c r="P2519" t="s">
        <v>1614</v>
      </c>
      <c r="Q2519">
        <v>22</v>
      </c>
      <c r="R2519" t="s">
        <v>1689</v>
      </c>
      <c r="S2519">
        <v>1</v>
      </c>
      <c r="T2519">
        <v>89</v>
      </c>
      <c r="U2519">
        <v>93</v>
      </c>
      <c r="V2519" t="s">
        <v>51</v>
      </c>
      <c r="W2519">
        <v>72</v>
      </c>
      <c r="X2519" s="102">
        <v>0.46527777777777773</v>
      </c>
      <c r="AB2519" s="77">
        <f t="shared" si="39"/>
        <v>200</v>
      </c>
    </row>
    <row r="2520" spans="1:28" x14ac:dyDescent="0.3">
      <c r="A2520" s="34">
        <v>44158</v>
      </c>
      <c r="B2520">
        <v>1159</v>
      </c>
      <c r="C2520" t="s">
        <v>1282</v>
      </c>
      <c r="D2520" t="s">
        <v>1283</v>
      </c>
      <c r="E2520">
        <v>38</v>
      </c>
      <c r="F2520" t="s">
        <v>1546</v>
      </c>
      <c r="G2520" t="s">
        <v>1308</v>
      </c>
      <c r="H2520" t="s">
        <v>1384</v>
      </c>
      <c r="I2520" s="102">
        <v>0.29166666666666669</v>
      </c>
      <c r="J2520" t="s">
        <v>1334</v>
      </c>
      <c r="K2520" s="102">
        <v>0.5</v>
      </c>
      <c r="L2520">
        <v>9</v>
      </c>
      <c r="M2520" t="s">
        <v>1326</v>
      </c>
      <c r="N2520" t="s">
        <v>1297</v>
      </c>
      <c r="O2520" s="102">
        <v>0.625</v>
      </c>
      <c r="P2520" t="s">
        <v>1862</v>
      </c>
      <c r="Q2520">
        <v>0</v>
      </c>
      <c r="R2520" t="s">
        <v>1499</v>
      </c>
      <c r="S2520">
        <v>24</v>
      </c>
      <c r="T2520">
        <v>82</v>
      </c>
      <c r="U2520">
        <v>93</v>
      </c>
      <c r="V2520" t="s">
        <v>51</v>
      </c>
      <c r="W2520">
        <v>72</v>
      </c>
      <c r="X2520" s="102">
        <v>0.51388888888888895</v>
      </c>
      <c r="AB2520" s="77">
        <f t="shared" si="39"/>
        <v>90</v>
      </c>
    </row>
    <row r="2521" spans="1:28" x14ac:dyDescent="0.3">
      <c r="A2521" s="34">
        <v>44159</v>
      </c>
      <c r="B2521">
        <v>1159</v>
      </c>
      <c r="C2521" t="s">
        <v>1282</v>
      </c>
      <c r="D2521" t="s">
        <v>1283</v>
      </c>
      <c r="E2521">
        <v>38</v>
      </c>
      <c r="F2521" t="s">
        <v>1521</v>
      </c>
      <c r="G2521" t="s">
        <v>1308</v>
      </c>
      <c r="H2521" t="s">
        <v>1462</v>
      </c>
      <c r="I2521" s="102">
        <v>0.30555555555555552</v>
      </c>
      <c r="J2521" t="s">
        <v>1704</v>
      </c>
      <c r="K2521" s="102">
        <v>0.54166666666666663</v>
      </c>
      <c r="L2521">
        <v>21</v>
      </c>
      <c r="M2521" t="s">
        <v>1296</v>
      </c>
      <c r="N2521" t="s">
        <v>1404</v>
      </c>
      <c r="O2521" s="102">
        <v>0.30555555555555552</v>
      </c>
      <c r="P2521" t="s">
        <v>1499</v>
      </c>
      <c r="Q2521">
        <v>0</v>
      </c>
      <c r="R2521" t="s">
        <v>1676</v>
      </c>
      <c r="S2521">
        <v>24</v>
      </c>
      <c r="T2521">
        <v>82</v>
      </c>
      <c r="U2521">
        <v>93</v>
      </c>
      <c r="V2521" t="s">
        <v>51</v>
      </c>
      <c r="W2521">
        <v>68</v>
      </c>
      <c r="X2521" s="102">
        <v>0.5</v>
      </c>
      <c r="AB2521" s="77">
        <f t="shared" si="39"/>
        <v>210</v>
      </c>
    </row>
    <row r="2522" spans="1:28" x14ac:dyDescent="0.3">
      <c r="A2522" s="34">
        <v>44160</v>
      </c>
      <c r="B2522">
        <v>1159</v>
      </c>
      <c r="C2522" t="s">
        <v>1282</v>
      </c>
      <c r="D2522" t="s">
        <v>1283</v>
      </c>
      <c r="E2522">
        <v>38</v>
      </c>
      <c r="F2522" t="s">
        <v>1612</v>
      </c>
      <c r="G2522" t="s">
        <v>1308</v>
      </c>
      <c r="H2522" t="s">
        <v>1496</v>
      </c>
      <c r="I2522" s="102">
        <v>0.99930555555555556</v>
      </c>
      <c r="J2522" t="s">
        <v>1536</v>
      </c>
      <c r="K2522" s="102">
        <v>0.51388888888888895</v>
      </c>
      <c r="L2522">
        <v>28</v>
      </c>
      <c r="M2522" t="s">
        <v>1335</v>
      </c>
      <c r="N2522" t="s">
        <v>1380</v>
      </c>
      <c r="O2522" s="102">
        <v>0.21527777777777779</v>
      </c>
      <c r="P2522" t="s">
        <v>1876</v>
      </c>
      <c r="Q2522">
        <v>0</v>
      </c>
      <c r="R2522" t="s">
        <v>1789</v>
      </c>
      <c r="S2522" t="s">
        <v>51</v>
      </c>
      <c r="T2522">
        <v>90</v>
      </c>
      <c r="U2522">
        <v>94</v>
      </c>
      <c r="V2522" t="s">
        <v>51</v>
      </c>
      <c r="W2522">
        <v>55</v>
      </c>
      <c r="X2522" s="102">
        <v>0.1111111111111111</v>
      </c>
      <c r="AB2522" s="77">
        <f t="shared" si="39"/>
        <v>280</v>
      </c>
    </row>
    <row r="2523" spans="1:28" x14ac:dyDescent="0.3">
      <c r="A2523" s="34">
        <v>44161</v>
      </c>
      <c r="B2523">
        <v>1159</v>
      </c>
      <c r="C2523" t="s">
        <v>1282</v>
      </c>
      <c r="D2523" t="s">
        <v>1283</v>
      </c>
      <c r="E2523">
        <v>38</v>
      </c>
      <c r="F2523" t="s">
        <v>1637</v>
      </c>
      <c r="G2523" t="s">
        <v>1308</v>
      </c>
      <c r="H2523" t="s">
        <v>1428</v>
      </c>
      <c r="I2523" s="102">
        <v>7.6388888888888895E-2</v>
      </c>
      <c r="J2523" t="s">
        <v>1696</v>
      </c>
      <c r="K2523" s="102">
        <v>0.52777777777777779</v>
      </c>
      <c r="L2523">
        <v>0</v>
      </c>
      <c r="M2523" t="s">
        <v>1335</v>
      </c>
      <c r="N2523" t="s">
        <v>1404</v>
      </c>
      <c r="O2523" t="s">
        <v>51</v>
      </c>
      <c r="P2523" t="s">
        <v>1796</v>
      </c>
      <c r="Q2523">
        <v>24</v>
      </c>
      <c r="R2523" t="s">
        <v>1812</v>
      </c>
      <c r="S2523">
        <v>4</v>
      </c>
      <c r="T2523">
        <v>78</v>
      </c>
      <c r="U2523">
        <v>94</v>
      </c>
      <c r="V2523" s="102">
        <v>0</v>
      </c>
      <c r="W2523">
        <v>60</v>
      </c>
      <c r="X2523" s="102">
        <v>0.52083333333333337</v>
      </c>
      <c r="AB2523" s="77">
        <f t="shared" si="39"/>
        <v>0</v>
      </c>
    </row>
    <row r="2524" spans="1:28" x14ac:dyDescent="0.3">
      <c r="A2524" s="34">
        <v>44162</v>
      </c>
      <c r="B2524">
        <v>1159</v>
      </c>
      <c r="C2524" t="s">
        <v>1282</v>
      </c>
      <c r="D2524" t="s">
        <v>1283</v>
      </c>
      <c r="E2524">
        <v>38</v>
      </c>
      <c r="F2524" t="s">
        <v>1304</v>
      </c>
      <c r="G2524" t="s">
        <v>1308</v>
      </c>
      <c r="H2524" t="s">
        <v>1414</v>
      </c>
      <c r="I2524" s="102">
        <v>0.30555555555555552</v>
      </c>
      <c r="J2524" t="s">
        <v>1295</v>
      </c>
      <c r="K2524" s="102">
        <v>0.53472222222222221</v>
      </c>
      <c r="L2524">
        <v>28</v>
      </c>
      <c r="M2524" t="s">
        <v>1296</v>
      </c>
      <c r="N2524" t="s">
        <v>1391</v>
      </c>
      <c r="O2524" s="102">
        <v>0.75</v>
      </c>
      <c r="P2524" t="s">
        <v>1923</v>
      </c>
      <c r="Q2524">
        <v>0</v>
      </c>
      <c r="R2524" t="s">
        <v>1810</v>
      </c>
      <c r="S2524">
        <v>24</v>
      </c>
      <c r="T2524">
        <v>90</v>
      </c>
      <c r="U2524">
        <v>94</v>
      </c>
      <c r="V2524" t="s">
        <v>51</v>
      </c>
      <c r="W2524">
        <v>85</v>
      </c>
      <c r="X2524" s="102">
        <v>0.53472222222222221</v>
      </c>
      <c r="AB2524" s="77">
        <f t="shared" si="39"/>
        <v>280</v>
      </c>
    </row>
    <row r="2525" spans="1:28" x14ac:dyDescent="0.3">
      <c r="A2525" s="34">
        <v>44163</v>
      </c>
      <c r="B2525">
        <v>1159</v>
      </c>
      <c r="C2525" t="s">
        <v>1282</v>
      </c>
      <c r="D2525" t="s">
        <v>1283</v>
      </c>
      <c r="E2525">
        <v>38</v>
      </c>
      <c r="F2525" t="s">
        <v>1383</v>
      </c>
      <c r="G2525" t="s">
        <v>1308</v>
      </c>
      <c r="H2525" t="s">
        <v>1633</v>
      </c>
      <c r="I2525" s="102">
        <v>0.33333333333333331</v>
      </c>
      <c r="J2525" t="s">
        <v>1661</v>
      </c>
      <c r="K2525" s="102">
        <v>0.46527777777777773</v>
      </c>
      <c r="L2525">
        <v>21</v>
      </c>
      <c r="M2525" t="s">
        <v>1288</v>
      </c>
      <c r="N2525" t="s">
        <v>1404</v>
      </c>
      <c r="O2525" s="102">
        <v>0.21527777777777779</v>
      </c>
      <c r="P2525" t="s">
        <v>1387</v>
      </c>
      <c r="Q2525">
        <v>24</v>
      </c>
      <c r="R2525" t="s">
        <v>1866</v>
      </c>
      <c r="S2525">
        <v>14</v>
      </c>
      <c r="T2525">
        <v>86</v>
      </c>
      <c r="U2525">
        <v>94</v>
      </c>
      <c r="V2525" t="s">
        <v>51</v>
      </c>
      <c r="W2525">
        <v>72</v>
      </c>
      <c r="X2525" s="102">
        <v>0.46527777777777773</v>
      </c>
      <c r="AB2525" s="77">
        <f t="shared" si="39"/>
        <v>210</v>
      </c>
    </row>
    <row r="2526" spans="1:28" x14ac:dyDescent="0.3">
      <c r="A2526" s="34">
        <v>44164</v>
      </c>
      <c r="B2526">
        <v>1159</v>
      </c>
      <c r="C2526" t="s">
        <v>1282</v>
      </c>
      <c r="D2526" t="s">
        <v>1283</v>
      </c>
      <c r="E2526">
        <v>38</v>
      </c>
      <c r="F2526" t="s">
        <v>1307</v>
      </c>
      <c r="G2526" t="s">
        <v>1308</v>
      </c>
      <c r="H2526" t="s">
        <v>1348</v>
      </c>
      <c r="I2526" s="102">
        <v>6.25E-2</v>
      </c>
      <c r="J2526" t="s">
        <v>1722</v>
      </c>
      <c r="K2526" s="102">
        <v>0.51388888888888895</v>
      </c>
      <c r="L2526">
        <v>21</v>
      </c>
      <c r="M2526" t="s">
        <v>1358</v>
      </c>
      <c r="N2526" t="s">
        <v>1289</v>
      </c>
      <c r="O2526" s="102">
        <v>4.8611111111111112E-2</v>
      </c>
      <c r="P2526" t="s">
        <v>1373</v>
      </c>
      <c r="Q2526">
        <v>24</v>
      </c>
      <c r="R2526" t="s">
        <v>1387</v>
      </c>
      <c r="S2526">
        <v>0</v>
      </c>
      <c r="T2526">
        <v>83</v>
      </c>
      <c r="U2526">
        <v>92</v>
      </c>
      <c r="V2526" t="s">
        <v>51</v>
      </c>
      <c r="W2526">
        <v>56</v>
      </c>
      <c r="X2526" s="102">
        <v>0.50694444444444442</v>
      </c>
      <c r="AB2526" s="77">
        <f t="shared" si="39"/>
        <v>210</v>
      </c>
    </row>
    <row r="2527" spans="1:28" x14ac:dyDescent="0.3">
      <c r="A2527" s="34">
        <v>44165</v>
      </c>
      <c r="B2527">
        <v>1159</v>
      </c>
      <c r="C2527" t="s">
        <v>1282</v>
      </c>
      <c r="D2527" t="s">
        <v>1283</v>
      </c>
      <c r="E2527">
        <v>38</v>
      </c>
      <c r="F2527" t="s">
        <v>1371</v>
      </c>
      <c r="G2527" t="s">
        <v>1308</v>
      </c>
      <c r="H2527" t="s">
        <v>1356</v>
      </c>
      <c r="I2527" s="102">
        <v>0.125</v>
      </c>
      <c r="J2527" t="s">
        <v>1328</v>
      </c>
      <c r="K2527" s="102">
        <v>0.5</v>
      </c>
      <c r="L2527">
        <v>6</v>
      </c>
      <c r="M2527" t="s">
        <v>1296</v>
      </c>
      <c r="N2527" t="s">
        <v>1359</v>
      </c>
      <c r="O2527" s="102">
        <v>0.67361111111111116</v>
      </c>
      <c r="P2527" t="s">
        <v>1557</v>
      </c>
      <c r="Q2527">
        <v>23</v>
      </c>
      <c r="R2527" t="s">
        <v>1393</v>
      </c>
      <c r="S2527">
        <v>0</v>
      </c>
      <c r="T2527">
        <v>88</v>
      </c>
      <c r="U2527">
        <v>94</v>
      </c>
      <c r="V2527" t="s">
        <v>51</v>
      </c>
      <c r="W2527">
        <v>77</v>
      </c>
      <c r="X2527" s="102">
        <v>0.47916666666666669</v>
      </c>
      <c r="AB2527" s="77">
        <f t="shared" si="39"/>
        <v>60</v>
      </c>
    </row>
    <row r="2528" spans="1:28" x14ac:dyDescent="0.3">
      <c r="A2528" s="34">
        <v>44166</v>
      </c>
      <c r="B2528">
        <v>1159</v>
      </c>
      <c r="C2528" t="s">
        <v>1282</v>
      </c>
      <c r="D2528" t="s">
        <v>1283</v>
      </c>
      <c r="E2528">
        <v>38</v>
      </c>
      <c r="F2528" t="s">
        <v>1428</v>
      </c>
      <c r="G2528" t="s">
        <v>1289</v>
      </c>
      <c r="H2528" t="s">
        <v>1384</v>
      </c>
      <c r="I2528" s="102">
        <v>0.33333333333333331</v>
      </c>
      <c r="J2528" t="s">
        <v>1300</v>
      </c>
      <c r="K2528" s="102">
        <v>0.50694444444444442</v>
      </c>
      <c r="L2528">
        <v>30</v>
      </c>
      <c r="M2528" t="s">
        <v>1326</v>
      </c>
      <c r="N2528" t="s">
        <v>1497</v>
      </c>
      <c r="O2528" s="102">
        <v>0.83333333333333337</v>
      </c>
      <c r="P2528" t="s">
        <v>1416</v>
      </c>
      <c r="Q2528">
        <v>0</v>
      </c>
      <c r="R2528" t="s">
        <v>1558</v>
      </c>
      <c r="S2528">
        <v>24</v>
      </c>
      <c r="T2528">
        <v>89</v>
      </c>
      <c r="U2528">
        <v>95</v>
      </c>
      <c r="V2528" s="102">
        <v>0</v>
      </c>
      <c r="W2528">
        <v>69</v>
      </c>
      <c r="X2528" s="102">
        <v>0.44444444444444442</v>
      </c>
      <c r="AB2528" s="77">
        <f t="shared" si="39"/>
        <v>300</v>
      </c>
    </row>
    <row r="2529" spans="1:28" x14ac:dyDescent="0.3">
      <c r="A2529" s="34">
        <v>44167</v>
      </c>
      <c r="B2529">
        <v>1159</v>
      </c>
      <c r="C2529" t="s">
        <v>1282</v>
      </c>
      <c r="D2529" t="s">
        <v>1283</v>
      </c>
      <c r="E2529">
        <v>38</v>
      </c>
      <c r="F2529" t="s">
        <v>1546</v>
      </c>
      <c r="G2529" t="s">
        <v>1465</v>
      </c>
      <c r="H2529" t="s">
        <v>1339</v>
      </c>
      <c r="I2529" s="102">
        <v>0.85416666666666663</v>
      </c>
      <c r="J2529" t="s">
        <v>1577</v>
      </c>
      <c r="K2529" s="102">
        <v>0.44444444444444442</v>
      </c>
      <c r="L2529">
        <v>4</v>
      </c>
      <c r="M2529" t="s">
        <v>1301</v>
      </c>
      <c r="N2529" t="s">
        <v>1434</v>
      </c>
      <c r="O2529" s="102">
        <v>6.25E-2</v>
      </c>
      <c r="P2529" t="s">
        <v>1558</v>
      </c>
      <c r="Q2529">
        <v>0</v>
      </c>
      <c r="R2529" t="s">
        <v>1642</v>
      </c>
      <c r="S2529">
        <v>24</v>
      </c>
      <c r="T2529">
        <v>64</v>
      </c>
      <c r="U2529">
        <v>94</v>
      </c>
      <c r="V2529" s="102">
        <v>0</v>
      </c>
      <c r="W2529">
        <v>55</v>
      </c>
      <c r="X2529" s="102">
        <v>0.44444444444444442</v>
      </c>
      <c r="AB2529" s="77">
        <f t="shared" si="39"/>
        <v>40</v>
      </c>
    </row>
    <row r="2530" spans="1:28" x14ac:dyDescent="0.3">
      <c r="A2530" s="34">
        <v>44168</v>
      </c>
      <c r="B2530">
        <v>1159</v>
      </c>
      <c r="C2530" t="s">
        <v>1282</v>
      </c>
      <c r="D2530" t="s">
        <v>1283</v>
      </c>
      <c r="E2530">
        <v>38</v>
      </c>
      <c r="F2530" t="s">
        <v>1362</v>
      </c>
      <c r="G2530" t="s">
        <v>1669</v>
      </c>
      <c r="H2530" t="s">
        <v>1493</v>
      </c>
      <c r="I2530" s="102">
        <v>0.3263888888888889</v>
      </c>
      <c r="J2530" t="s">
        <v>1617</v>
      </c>
      <c r="K2530" s="102">
        <v>0.54166666666666663</v>
      </c>
      <c r="L2530">
        <v>29</v>
      </c>
      <c r="M2530" t="s">
        <v>1335</v>
      </c>
      <c r="N2530" t="s">
        <v>1929</v>
      </c>
      <c r="O2530" s="102">
        <v>0.84722222222222221</v>
      </c>
      <c r="P2530" t="s">
        <v>1642</v>
      </c>
      <c r="Q2530">
        <v>0</v>
      </c>
      <c r="R2530" t="s">
        <v>1930</v>
      </c>
      <c r="S2530">
        <v>19</v>
      </c>
      <c r="T2530">
        <v>70</v>
      </c>
      <c r="U2530">
        <v>92</v>
      </c>
      <c r="V2530" t="s">
        <v>51</v>
      </c>
      <c r="W2530">
        <v>50</v>
      </c>
      <c r="X2530" s="102">
        <v>0.57638888888888895</v>
      </c>
      <c r="AB2530" s="77">
        <f t="shared" si="39"/>
        <v>290</v>
      </c>
    </row>
    <row r="2531" spans="1:28" x14ac:dyDescent="0.3">
      <c r="A2531" s="34">
        <v>44169</v>
      </c>
      <c r="B2531">
        <v>1159</v>
      </c>
      <c r="C2531" t="s">
        <v>1282</v>
      </c>
      <c r="D2531" t="s">
        <v>1283</v>
      </c>
      <c r="E2531">
        <v>38</v>
      </c>
      <c r="F2531" t="s">
        <v>1384</v>
      </c>
      <c r="G2531" t="s">
        <v>1527</v>
      </c>
      <c r="H2531" t="s">
        <v>1347</v>
      </c>
      <c r="I2531" s="102">
        <v>0.86805555555555547</v>
      </c>
      <c r="J2531" t="s">
        <v>1351</v>
      </c>
      <c r="K2531" s="102">
        <v>0.40972222222222227</v>
      </c>
      <c r="L2531">
        <v>29</v>
      </c>
      <c r="M2531" t="s">
        <v>1326</v>
      </c>
      <c r="N2531" t="s">
        <v>1584</v>
      </c>
      <c r="O2531" s="102">
        <v>0.10416666666666667</v>
      </c>
      <c r="P2531" t="s">
        <v>1931</v>
      </c>
      <c r="Q2531">
        <v>24</v>
      </c>
      <c r="R2531" t="s">
        <v>1932</v>
      </c>
      <c r="S2531">
        <v>7</v>
      </c>
      <c r="T2531">
        <v>81</v>
      </c>
      <c r="U2531">
        <v>93</v>
      </c>
      <c r="V2531" t="s">
        <v>51</v>
      </c>
      <c r="W2531">
        <v>65</v>
      </c>
      <c r="X2531" s="102">
        <v>0.375</v>
      </c>
      <c r="AB2531" s="77">
        <f t="shared" si="39"/>
        <v>290</v>
      </c>
    </row>
    <row r="2532" spans="1:28" x14ac:dyDescent="0.3">
      <c r="A2532" s="34">
        <v>44170</v>
      </c>
      <c r="B2532">
        <v>1159</v>
      </c>
      <c r="C2532" t="s">
        <v>1282</v>
      </c>
      <c r="D2532" t="s">
        <v>1283</v>
      </c>
      <c r="E2532">
        <v>38</v>
      </c>
      <c r="F2532" t="s">
        <v>1462</v>
      </c>
      <c r="G2532" t="s">
        <v>1733</v>
      </c>
      <c r="H2532" t="s">
        <v>1415</v>
      </c>
      <c r="I2532" s="102">
        <v>2.7777777777777776E-2</v>
      </c>
      <c r="J2532" t="s">
        <v>1375</v>
      </c>
      <c r="K2532" s="102">
        <v>0.44444444444444442</v>
      </c>
      <c r="L2532">
        <v>27</v>
      </c>
      <c r="M2532" t="s">
        <v>1329</v>
      </c>
      <c r="N2532" t="s">
        <v>1623</v>
      </c>
      <c r="O2532" s="102">
        <v>0.38194444444444442</v>
      </c>
      <c r="P2532" t="s">
        <v>1933</v>
      </c>
      <c r="Q2532">
        <v>24</v>
      </c>
      <c r="R2532" t="s">
        <v>1934</v>
      </c>
      <c r="S2532">
        <v>1</v>
      </c>
      <c r="T2532">
        <v>84</v>
      </c>
      <c r="U2532">
        <v>92</v>
      </c>
      <c r="V2532" t="s">
        <v>51</v>
      </c>
      <c r="W2532">
        <v>71</v>
      </c>
      <c r="X2532" t="s">
        <v>51</v>
      </c>
      <c r="AB2532" s="77">
        <f t="shared" si="39"/>
        <v>270</v>
      </c>
    </row>
    <row r="2533" spans="1:28" x14ac:dyDescent="0.3">
      <c r="A2533" s="34">
        <v>44171</v>
      </c>
      <c r="B2533">
        <v>1159</v>
      </c>
      <c r="C2533" t="s">
        <v>1282</v>
      </c>
      <c r="D2533" t="s">
        <v>1283</v>
      </c>
      <c r="E2533">
        <v>38</v>
      </c>
      <c r="F2533" t="s">
        <v>1493</v>
      </c>
      <c r="G2533" t="s">
        <v>1935</v>
      </c>
      <c r="H2533" t="s">
        <v>1582</v>
      </c>
      <c r="I2533" s="102">
        <v>8.3333333333333329E-2</v>
      </c>
      <c r="J2533" t="s">
        <v>1351</v>
      </c>
      <c r="K2533" s="102">
        <v>0.58333333333333337</v>
      </c>
      <c r="L2533">
        <v>28</v>
      </c>
      <c r="M2533" t="s">
        <v>1561</v>
      </c>
      <c r="N2533" t="s">
        <v>1303</v>
      </c>
      <c r="O2533" s="102">
        <v>0.15277777777777776</v>
      </c>
      <c r="P2533" t="s">
        <v>1925</v>
      </c>
      <c r="Q2533">
        <v>11</v>
      </c>
      <c r="R2533" t="s">
        <v>1835</v>
      </c>
      <c r="S2533">
        <v>24</v>
      </c>
      <c r="T2533">
        <v>91</v>
      </c>
      <c r="U2533">
        <v>93</v>
      </c>
      <c r="V2533" t="s">
        <v>51</v>
      </c>
      <c r="W2533">
        <v>83</v>
      </c>
      <c r="X2533" s="102">
        <v>0</v>
      </c>
      <c r="AB2533" s="77">
        <f t="shared" si="39"/>
        <v>280</v>
      </c>
    </row>
    <row r="2534" spans="1:28" x14ac:dyDescent="0.3">
      <c r="A2534" s="34">
        <v>44172</v>
      </c>
      <c r="B2534">
        <v>1159</v>
      </c>
      <c r="C2534" t="s">
        <v>1282</v>
      </c>
      <c r="D2534" t="s">
        <v>1283</v>
      </c>
      <c r="E2534">
        <v>38</v>
      </c>
      <c r="F2534" t="s">
        <v>1428</v>
      </c>
      <c r="G2534" t="s">
        <v>1936</v>
      </c>
      <c r="H2534" t="s">
        <v>1439</v>
      </c>
      <c r="I2534" s="102">
        <v>7.6388888888888895E-2</v>
      </c>
      <c r="J2534" t="s">
        <v>1419</v>
      </c>
      <c r="K2534" s="102">
        <v>0.44444444444444442</v>
      </c>
      <c r="L2534">
        <v>28</v>
      </c>
      <c r="M2534" t="s">
        <v>1327</v>
      </c>
      <c r="N2534" t="s">
        <v>1751</v>
      </c>
      <c r="O2534" s="102">
        <v>0.72222222222222221</v>
      </c>
      <c r="P2534" t="s">
        <v>1937</v>
      </c>
      <c r="Q2534">
        <v>0</v>
      </c>
      <c r="R2534" t="s">
        <v>1938</v>
      </c>
      <c r="S2534">
        <v>21</v>
      </c>
      <c r="T2534">
        <v>83</v>
      </c>
      <c r="U2534">
        <v>94</v>
      </c>
      <c r="V2534" s="102">
        <v>6.9444444444444441E-3</v>
      </c>
      <c r="W2534">
        <v>67</v>
      </c>
      <c r="X2534" s="102">
        <v>0.44444444444444442</v>
      </c>
      <c r="AB2534" s="77">
        <f t="shared" si="39"/>
        <v>280</v>
      </c>
    </row>
    <row r="2535" spans="1:28" x14ac:dyDescent="0.3">
      <c r="A2535" s="34">
        <v>44173</v>
      </c>
      <c r="B2535">
        <v>1159</v>
      </c>
      <c r="C2535" t="s">
        <v>1282</v>
      </c>
      <c r="D2535" t="s">
        <v>1283</v>
      </c>
      <c r="E2535">
        <v>38</v>
      </c>
      <c r="F2535" t="s">
        <v>1364</v>
      </c>
      <c r="G2535" t="s">
        <v>1483</v>
      </c>
      <c r="H2535" t="s">
        <v>1453</v>
      </c>
      <c r="I2535" s="102">
        <v>0.34027777777777773</v>
      </c>
      <c r="J2535" t="s">
        <v>1463</v>
      </c>
      <c r="K2535" s="102">
        <v>0.63194444444444442</v>
      </c>
      <c r="L2535">
        <v>28</v>
      </c>
      <c r="M2535" t="s">
        <v>1310</v>
      </c>
      <c r="N2535" t="s">
        <v>1591</v>
      </c>
      <c r="O2535" s="102">
        <v>3.4722222222222224E-2</v>
      </c>
      <c r="P2535" t="s">
        <v>1370</v>
      </c>
      <c r="Q2535">
        <v>24</v>
      </c>
      <c r="R2535" t="s">
        <v>1939</v>
      </c>
      <c r="S2535">
        <v>0</v>
      </c>
      <c r="T2535">
        <v>86</v>
      </c>
      <c r="U2535">
        <v>93</v>
      </c>
      <c r="V2535" t="s">
        <v>51</v>
      </c>
      <c r="W2535">
        <v>74</v>
      </c>
      <c r="X2535" s="102">
        <v>0.63888888888888895</v>
      </c>
      <c r="AB2535" s="77">
        <f t="shared" si="39"/>
        <v>280</v>
      </c>
    </row>
    <row r="2536" spans="1:28" x14ac:dyDescent="0.3">
      <c r="A2536" s="34">
        <v>44174</v>
      </c>
      <c r="B2536">
        <v>1159</v>
      </c>
      <c r="C2536" t="s">
        <v>1282</v>
      </c>
      <c r="D2536" t="s">
        <v>1283</v>
      </c>
      <c r="E2536">
        <v>38</v>
      </c>
      <c r="F2536" t="s">
        <v>1294</v>
      </c>
      <c r="G2536" t="s">
        <v>1297</v>
      </c>
      <c r="H2536" t="s">
        <v>1439</v>
      </c>
      <c r="I2536" s="102">
        <v>2.0833333333333332E-2</v>
      </c>
      <c r="J2536" t="s">
        <v>1523</v>
      </c>
      <c r="K2536" s="102">
        <v>0.53472222222222221</v>
      </c>
      <c r="L2536">
        <v>27</v>
      </c>
      <c r="M2536" t="s">
        <v>1347</v>
      </c>
      <c r="N2536" t="s">
        <v>1319</v>
      </c>
      <c r="O2536" s="102">
        <v>0.30555555555555552</v>
      </c>
      <c r="P2536" t="s">
        <v>1690</v>
      </c>
      <c r="Q2536" t="s">
        <v>51</v>
      </c>
      <c r="R2536" t="s">
        <v>1940</v>
      </c>
      <c r="S2536">
        <v>23</v>
      </c>
      <c r="T2536">
        <v>73</v>
      </c>
      <c r="U2536">
        <v>92</v>
      </c>
      <c r="V2536" t="s">
        <v>51</v>
      </c>
      <c r="W2536">
        <v>57</v>
      </c>
      <c r="X2536" s="102">
        <v>0.53472222222222221</v>
      </c>
      <c r="AB2536" s="77">
        <f t="shared" si="39"/>
        <v>270</v>
      </c>
    </row>
    <row r="2537" spans="1:28" x14ac:dyDescent="0.3">
      <c r="A2537" s="34">
        <v>44175</v>
      </c>
      <c r="B2537">
        <v>1159</v>
      </c>
      <c r="C2537" t="s">
        <v>1282</v>
      </c>
      <c r="D2537" t="s">
        <v>1283</v>
      </c>
      <c r="E2537">
        <v>38</v>
      </c>
      <c r="F2537" t="s">
        <v>1304</v>
      </c>
      <c r="G2537" t="s">
        <v>1574</v>
      </c>
      <c r="H2537" t="s">
        <v>1463</v>
      </c>
      <c r="I2537" s="102">
        <v>6.9444444444444441E-3</v>
      </c>
      <c r="J2537" t="s">
        <v>1651</v>
      </c>
      <c r="K2537" s="102">
        <v>6.25E-2</v>
      </c>
      <c r="L2537">
        <v>31</v>
      </c>
      <c r="M2537" t="s">
        <v>1384</v>
      </c>
      <c r="N2537" t="s">
        <v>1584</v>
      </c>
      <c r="O2537" s="102">
        <v>0.27777777777777779</v>
      </c>
      <c r="P2537" t="s">
        <v>1792</v>
      </c>
      <c r="Q2537">
        <v>11</v>
      </c>
      <c r="R2537" t="s">
        <v>1367</v>
      </c>
      <c r="S2537">
        <v>23</v>
      </c>
      <c r="T2537">
        <v>92</v>
      </c>
      <c r="U2537">
        <v>94</v>
      </c>
      <c r="V2537" t="s">
        <v>51</v>
      </c>
      <c r="W2537">
        <v>77</v>
      </c>
      <c r="X2537" s="102">
        <v>6.25E-2</v>
      </c>
      <c r="AB2537" s="77">
        <f t="shared" si="39"/>
        <v>310</v>
      </c>
    </row>
    <row r="2538" spans="1:28" x14ac:dyDescent="0.3">
      <c r="A2538" s="34">
        <v>44176</v>
      </c>
      <c r="B2538">
        <v>1159</v>
      </c>
      <c r="C2538" t="s">
        <v>1282</v>
      </c>
      <c r="D2538" t="s">
        <v>1283</v>
      </c>
      <c r="E2538">
        <v>38</v>
      </c>
      <c r="F2538" t="s">
        <v>1346</v>
      </c>
      <c r="G2538" t="s">
        <v>1310</v>
      </c>
      <c r="H2538" t="s">
        <v>1362</v>
      </c>
      <c r="I2538" s="102">
        <v>0.74305555555555547</v>
      </c>
      <c r="J2538" t="s">
        <v>1334</v>
      </c>
      <c r="K2538" s="102">
        <v>0.40277777777777773</v>
      </c>
      <c r="L2538">
        <v>30</v>
      </c>
      <c r="M2538" t="s">
        <v>1322</v>
      </c>
      <c r="N2538" t="s">
        <v>1550</v>
      </c>
      <c r="O2538" s="102">
        <v>0.44444444444444442</v>
      </c>
      <c r="P2538" t="s">
        <v>1673</v>
      </c>
      <c r="Q2538">
        <v>24</v>
      </c>
      <c r="R2538" t="s">
        <v>1941</v>
      </c>
      <c r="S2538">
        <v>8</v>
      </c>
      <c r="T2538">
        <v>91</v>
      </c>
      <c r="U2538">
        <v>94</v>
      </c>
      <c r="V2538" s="102">
        <v>8.3333333333333329E-2</v>
      </c>
      <c r="W2538">
        <v>79</v>
      </c>
      <c r="X2538" t="s">
        <v>51</v>
      </c>
      <c r="AB2538" s="77">
        <f t="shared" si="39"/>
        <v>300</v>
      </c>
    </row>
    <row r="2539" spans="1:28" x14ac:dyDescent="0.3">
      <c r="A2539" s="34">
        <v>44177</v>
      </c>
      <c r="B2539">
        <v>1159</v>
      </c>
      <c r="C2539" t="s">
        <v>1282</v>
      </c>
      <c r="D2539" t="s">
        <v>1283</v>
      </c>
      <c r="E2539">
        <v>38</v>
      </c>
      <c r="F2539" t="s">
        <v>1302</v>
      </c>
      <c r="G2539" t="s">
        <v>1435</v>
      </c>
      <c r="H2539" t="s">
        <v>1375</v>
      </c>
      <c r="I2539" t="s">
        <v>51</v>
      </c>
      <c r="J2539" t="s">
        <v>1544</v>
      </c>
      <c r="K2539" s="102">
        <v>4.1666666666666664E-2</v>
      </c>
      <c r="L2539">
        <v>30</v>
      </c>
      <c r="M2539" t="s">
        <v>1327</v>
      </c>
      <c r="N2539" t="s">
        <v>1516</v>
      </c>
      <c r="O2539" s="102">
        <v>4.8611111111111112E-2</v>
      </c>
      <c r="P2539" t="s">
        <v>1604</v>
      </c>
      <c r="Q2539">
        <v>17</v>
      </c>
      <c r="R2539" t="s">
        <v>1673</v>
      </c>
      <c r="S2539">
        <v>0</v>
      </c>
      <c r="T2539">
        <v>91</v>
      </c>
      <c r="U2539">
        <v>94</v>
      </c>
      <c r="V2539" t="s">
        <v>51</v>
      </c>
      <c r="W2539">
        <v>74</v>
      </c>
      <c r="X2539" s="102">
        <v>0.15277777777777776</v>
      </c>
      <c r="AB2539" s="77">
        <f t="shared" si="39"/>
        <v>300</v>
      </c>
    </row>
    <row r="2540" spans="1:28" x14ac:dyDescent="0.3">
      <c r="A2540" s="34">
        <v>44178</v>
      </c>
      <c r="B2540">
        <v>1159</v>
      </c>
      <c r="C2540" t="s">
        <v>1282</v>
      </c>
      <c r="D2540" t="s">
        <v>1283</v>
      </c>
      <c r="E2540">
        <v>38</v>
      </c>
      <c r="F2540" t="s">
        <v>1357</v>
      </c>
      <c r="G2540" t="s">
        <v>1308</v>
      </c>
      <c r="H2540" t="s">
        <v>1356</v>
      </c>
      <c r="I2540" s="102">
        <v>0.33333333333333331</v>
      </c>
      <c r="J2540" t="s">
        <v>1330</v>
      </c>
      <c r="K2540" s="102">
        <v>0.97916666666666663</v>
      </c>
      <c r="L2540">
        <v>24</v>
      </c>
      <c r="M2540" t="s">
        <v>1358</v>
      </c>
      <c r="N2540" t="s">
        <v>1456</v>
      </c>
      <c r="O2540" s="102">
        <v>0.96527777777777779</v>
      </c>
      <c r="P2540" t="s">
        <v>1379</v>
      </c>
      <c r="Q2540">
        <v>0</v>
      </c>
      <c r="R2540" t="s">
        <v>1942</v>
      </c>
      <c r="S2540">
        <v>21</v>
      </c>
      <c r="T2540">
        <v>84</v>
      </c>
      <c r="U2540">
        <v>93</v>
      </c>
      <c r="V2540" t="s">
        <v>51</v>
      </c>
      <c r="W2540">
        <v>48</v>
      </c>
      <c r="X2540" s="102">
        <v>0.95138888888888884</v>
      </c>
      <c r="AB2540" s="77">
        <f t="shared" si="39"/>
        <v>240</v>
      </c>
    </row>
    <row r="2541" spans="1:28" x14ac:dyDescent="0.3">
      <c r="A2541" s="34">
        <v>44179</v>
      </c>
      <c r="B2541">
        <v>1159</v>
      </c>
      <c r="C2541" t="s">
        <v>1282</v>
      </c>
      <c r="D2541" t="s">
        <v>1283</v>
      </c>
      <c r="E2541">
        <v>38</v>
      </c>
      <c r="F2541" t="s">
        <v>1478</v>
      </c>
      <c r="G2541" t="s">
        <v>1347</v>
      </c>
      <c r="H2541" t="s">
        <v>1463</v>
      </c>
      <c r="I2541" s="102">
        <v>0.99930555555555556</v>
      </c>
      <c r="J2541" t="s">
        <v>1330</v>
      </c>
      <c r="K2541" s="102">
        <v>1.3888888888888888E-2</v>
      </c>
      <c r="L2541">
        <v>35</v>
      </c>
      <c r="M2541" t="s">
        <v>1326</v>
      </c>
      <c r="N2541" t="s">
        <v>1440</v>
      </c>
      <c r="O2541" s="102">
        <v>0.63194444444444442</v>
      </c>
      <c r="P2541" t="s">
        <v>1943</v>
      </c>
      <c r="Q2541">
        <v>22</v>
      </c>
      <c r="R2541" t="s">
        <v>1937</v>
      </c>
      <c r="S2541">
        <v>14</v>
      </c>
      <c r="T2541">
        <v>92</v>
      </c>
      <c r="U2541">
        <v>93</v>
      </c>
      <c r="V2541" t="s">
        <v>51</v>
      </c>
      <c r="W2541">
        <v>49</v>
      </c>
      <c r="X2541" s="102">
        <v>0</v>
      </c>
      <c r="AB2541" s="77">
        <f t="shared" si="39"/>
        <v>350</v>
      </c>
    </row>
    <row r="2542" spans="1:28" x14ac:dyDescent="0.3">
      <c r="A2542" s="34">
        <v>44180</v>
      </c>
      <c r="B2542">
        <v>1159</v>
      </c>
      <c r="C2542" t="s">
        <v>1282</v>
      </c>
      <c r="D2542" t="s">
        <v>1283</v>
      </c>
      <c r="E2542">
        <v>38</v>
      </c>
      <c r="F2542" t="s">
        <v>1333</v>
      </c>
      <c r="G2542" t="s">
        <v>1308</v>
      </c>
      <c r="H2542" t="s">
        <v>1470</v>
      </c>
      <c r="I2542" s="102">
        <v>0.34722222222222227</v>
      </c>
      <c r="J2542" t="s">
        <v>1394</v>
      </c>
      <c r="K2542" s="102">
        <v>0.99930555555555556</v>
      </c>
      <c r="L2542">
        <v>19</v>
      </c>
      <c r="M2542" t="s">
        <v>1435</v>
      </c>
      <c r="N2542" t="s">
        <v>1304</v>
      </c>
      <c r="O2542" s="102">
        <v>0.99930555555555556</v>
      </c>
      <c r="P2542" t="s">
        <v>1815</v>
      </c>
      <c r="Q2542">
        <v>10</v>
      </c>
      <c r="R2542" t="s">
        <v>1636</v>
      </c>
      <c r="S2542">
        <v>24</v>
      </c>
      <c r="T2542">
        <v>71</v>
      </c>
      <c r="U2542">
        <v>93</v>
      </c>
      <c r="V2542" t="s">
        <v>51</v>
      </c>
      <c r="W2542">
        <v>45</v>
      </c>
      <c r="X2542" t="s">
        <v>51</v>
      </c>
      <c r="AB2542" s="77">
        <f t="shared" si="39"/>
        <v>190</v>
      </c>
    </row>
    <row r="2543" spans="1:28" x14ac:dyDescent="0.3">
      <c r="A2543" s="34">
        <v>44181</v>
      </c>
      <c r="B2543">
        <v>1159</v>
      </c>
      <c r="C2543" t="s">
        <v>1282</v>
      </c>
      <c r="D2543" t="s">
        <v>1283</v>
      </c>
      <c r="E2543">
        <v>38</v>
      </c>
      <c r="F2543" t="s">
        <v>1497</v>
      </c>
      <c r="G2543" t="s">
        <v>1310</v>
      </c>
      <c r="H2543" t="s">
        <v>1316</v>
      </c>
      <c r="I2543" s="102">
        <v>0.99930555555555556</v>
      </c>
      <c r="J2543" t="s">
        <v>1303</v>
      </c>
      <c r="K2543" s="102">
        <v>0.4513888888888889</v>
      </c>
      <c r="L2543">
        <v>27</v>
      </c>
      <c r="M2543" t="s">
        <v>1347</v>
      </c>
      <c r="N2543" t="s">
        <v>1527</v>
      </c>
      <c r="O2543" s="102">
        <v>0.47222222222222227</v>
      </c>
      <c r="P2543" t="s">
        <v>1786</v>
      </c>
      <c r="Q2543">
        <v>24</v>
      </c>
      <c r="R2543" t="s">
        <v>1866</v>
      </c>
      <c r="S2543">
        <v>5</v>
      </c>
      <c r="T2543">
        <v>79</v>
      </c>
      <c r="U2543">
        <v>93</v>
      </c>
      <c r="V2543" t="s">
        <v>51</v>
      </c>
      <c r="W2543">
        <v>43</v>
      </c>
      <c r="X2543" t="s">
        <v>51</v>
      </c>
      <c r="AB2543" s="77">
        <f t="shared" si="39"/>
        <v>270</v>
      </c>
    </row>
    <row r="2544" spans="1:28" x14ac:dyDescent="0.3">
      <c r="A2544" s="34">
        <v>44182</v>
      </c>
      <c r="B2544">
        <v>1159</v>
      </c>
      <c r="C2544" t="s">
        <v>1282</v>
      </c>
      <c r="D2544" t="s">
        <v>1283</v>
      </c>
      <c r="E2544">
        <v>38</v>
      </c>
      <c r="F2544" t="s">
        <v>1546</v>
      </c>
      <c r="G2544" t="s">
        <v>1308</v>
      </c>
      <c r="H2544" t="s">
        <v>1407</v>
      </c>
      <c r="I2544" s="102">
        <v>0.22222222222222221</v>
      </c>
      <c r="J2544" t="s">
        <v>1386</v>
      </c>
      <c r="K2544" s="102">
        <v>0.61805555555555558</v>
      </c>
      <c r="L2544">
        <v>22</v>
      </c>
      <c r="M2544" t="s">
        <v>1435</v>
      </c>
      <c r="N2544" t="s">
        <v>1289</v>
      </c>
      <c r="O2544" s="102">
        <v>0.34722222222222227</v>
      </c>
      <c r="P2544" t="s">
        <v>1667</v>
      </c>
      <c r="Q2544">
        <v>10</v>
      </c>
      <c r="R2544" t="s">
        <v>1786</v>
      </c>
      <c r="S2544">
        <v>0</v>
      </c>
      <c r="T2544">
        <v>87</v>
      </c>
      <c r="U2544">
        <v>93</v>
      </c>
      <c r="V2544" t="s">
        <v>51</v>
      </c>
      <c r="W2544">
        <v>62</v>
      </c>
      <c r="X2544" s="102">
        <v>0.63194444444444442</v>
      </c>
      <c r="AB2544" s="77">
        <f t="shared" si="39"/>
        <v>220</v>
      </c>
    </row>
    <row r="2545" spans="1:28" x14ac:dyDescent="0.3">
      <c r="A2545" s="34">
        <v>44183</v>
      </c>
      <c r="B2545">
        <v>1159</v>
      </c>
      <c r="C2545" t="s">
        <v>1282</v>
      </c>
      <c r="D2545" t="s">
        <v>1283</v>
      </c>
      <c r="E2545">
        <v>38</v>
      </c>
      <c r="F2545" t="s">
        <v>1521</v>
      </c>
      <c r="G2545" t="s">
        <v>1703</v>
      </c>
      <c r="H2545" t="s">
        <v>1633</v>
      </c>
      <c r="I2545" s="102">
        <v>0.33333333333333331</v>
      </c>
      <c r="J2545" t="s">
        <v>1583</v>
      </c>
      <c r="K2545" s="102">
        <v>0.95833333333333337</v>
      </c>
      <c r="L2545">
        <v>13</v>
      </c>
      <c r="M2545" t="s">
        <v>1703</v>
      </c>
      <c r="N2545" t="s">
        <v>1341</v>
      </c>
      <c r="O2545" s="102">
        <v>0.95138888888888884</v>
      </c>
      <c r="P2545" t="s">
        <v>1687</v>
      </c>
      <c r="Q2545">
        <v>0</v>
      </c>
      <c r="R2545" t="s">
        <v>1768</v>
      </c>
      <c r="S2545">
        <v>20</v>
      </c>
      <c r="T2545">
        <v>66</v>
      </c>
      <c r="U2545">
        <v>91</v>
      </c>
      <c r="V2545" t="s">
        <v>51</v>
      </c>
      <c r="W2545">
        <v>44</v>
      </c>
      <c r="X2545" s="102">
        <v>0.85416666666666663</v>
      </c>
      <c r="AB2545" s="77">
        <f t="shared" si="39"/>
        <v>130</v>
      </c>
    </row>
    <row r="2546" spans="1:28" x14ac:dyDescent="0.3">
      <c r="A2546" s="34">
        <v>44184</v>
      </c>
      <c r="B2546">
        <v>1159</v>
      </c>
      <c r="C2546" t="s">
        <v>1282</v>
      </c>
      <c r="D2546" t="s">
        <v>1283</v>
      </c>
      <c r="E2546">
        <v>38</v>
      </c>
      <c r="F2546" t="s">
        <v>1521</v>
      </c>
      <c r="G2546" t="s">
        <v>1465</v>
      </c>
      <c r="H2546" t="s">
        <v>1339</v>
      </c>
      <c r="I2546" s="102">
        <v>0.95833333333333337</v>
      </c>
      <c r="J2546" t="s">
        <v>1334</v>
      </c>
      <c r="K2546" s="102">
        <v>6.9444444444444441E-3</v>
      </c>
      <c r="L2546">
        <v>14</v>
      </c>
      <c r="M2546" t="s">
        <v>1335</v>
      </c>
      <c r="N2546" t="s">
        <v>1436</v>
      </c>
      <c r="O2546" s="102">
        <v>4.1666666666666664E-2</v>
      </c>
      <c r="P2546" t="s">
        <v>1642</v>
      </c>
      <c r="Q2546">
        <v>24</v>
      </c>
      <c r="R2546" t="s">
        <v>1593</v>
      </c>
      <c r="S2546">
        <v>1</v>
      </c>
      <c r="T2546">
        <v>88</v>
      </c>
      <c r="U2546">
        <v>93</v>
      </c>
      <c r="V2546" t="s">
        <v>51</v>
      </c>
      <c r="W2546">
        <v>55</v>
      </c>
      <c r="X2546" s="102">
        <v>0</v>
      </c>
      <c r="AB2546" s="77">
        <f t="shared" si="39"/>
        <v>140</v>
      </c>
    </row>
    <row r="2547" spans="1:28" x14ac:dyDescent="0.3">
      <c r="A2547" s="34">
        <v>44185</v>
      </c>
      <c r="B2547">
        <v>1159</v>
      </c>
      <c r="C2547" t="s">
        <v>1282</v>
      </c>
      <c r="D2547" t="s">
        <v>1283</v>
      </c>
      <c r="E2547">
        <v>38</v>
      </c>
      <c r="F2547" t="s">
        <v>1486</v>
      </c>
      <c r="G2547" t="s">
        <v>1431</v>
      </c>
      <c r="H2547" t="s">
        <v>1359</v>
      </c>
      <c r="I2547" s="102">
        <v>0.22916666666666666</v>
      </c>
      <c r="J2547" t="s">
        <v>1386</v>
      </c>
      <c r="K2547" s="102">
        <v>0.52083333333333337</v>
      </c>
      <c r="L2547">
        <v>16</v>
      </c>
      <c r="M2547" t="s">
        <v>1335</v>
      </c>
      <c r="N2547" t="s">
        <v>1356</v>
      </c>
      <c r="O2547" s="102">
        <v>0.70833333333333337</v>
      </c>
      <c r="P2547" t="s">
        <v>1558</v>
      </c>
      <c r="Q2547">
        <v>11</v>
      </c>
      <c r="R2547" t="s">
        <v>1564</v>
      </c>
      <c r="S2547">
        <v>0</v>
      </c>
      <c r="T2547">
        <v>79</v>
      </c>
      <c r="U2547">
        <v>93</v>
      </c>
      <c r="V2547" s="102">
        <v>0.11805555555555557</v>
      </c>
      <c r="W2547">
        <v>61</v>
      </c>
      <c r="X2547" s="102">
        <v>0.84722222222222221</v>
      </c>
      <c r="AB2547" s="77">
        <f t="shared" si="39"/>
        <v>160</v>
      </c>
    </row>
    <row r="2548" spans="1:28" x14ac:dyDescent="0.3">
      <c r="A2548" s="34">
        <v>44186</v>
      </c>
      <c r="B2548">
        <v>1159</v>
      </c>
      <c r="C2548" t="s">
        <v>1282</v>
      </c>
      <c r="D2548" t="s">
        <v>1283</v>
      </c>
      <c r="E2548">
        <v>38</v>
      </c>
      <c r="F2548" t="s">
        <v>1334</v>
      </c>
      <c r="G2548" t="s">
        <v>1465</v>
      </c>
      <c r="H2548" t="s">
        <v>1362</v>
      </c>
      <c r="I2548" s="102">
        <v>0.85416666666666663</v>
      </c>
      <c r="J2548" t="s">
        <v>1785</v>
      </c>
      <c r="K2548" s="102">
        <v>0.50694444444444442</v>
      </c>
      <c r="L2548">
        <v>26</v>
      </c>
      <c r="M2548" t="s">
        <v>1358</v>
      </c>
      <c r="N2548" t="s">
        <v>1310</v>
      </c>
      <c r="O2548" s="102">
        <v>0.63888888888888895</v>
      </c>
      <c r="P2548" t="s">
        <v>1360</v>
      </c>
      <c r="Q2548">
        <v>21</v>
      </c>
      <c r="R2548" t="s">
        <v>1690</v>
      </c>
      <c r="S2548">
        <v>2</v>
      </c>
      <c r="T2548">
        <v>84</v>
      </c>
      <c r="U2548">
        <v>93</v>
      </c>
      <c r="V2548" t="s">
        <v>51</v>
      </c>
      <c r="W2548">
        <v>66</v>
      </c>
      <c r="X2548" s="102">
        <v>0.18055555555555555</v>
      </c>
      <c r="AB2548" s="77">
        <f t="shared" si="39"/>
        <v>260</v>
      </c>
    </row>
    <row r="2549" spans="1:28" x14ac:dyDescent="0.3">
      <c r="A2549" s="34">
        <v>44187</v>
      </c>
      <c r="B2549">
        <v>1159</v>
      </c>
      <c r="C2549" t="s">
        <v>1282</v>
      </c>
      <c r="D2549" t="s">
        <v>1283</v>
      </c>
      <c r="E2549">
        <v>38</v>
      </c>
      <c r="F2549" t="s">
        <v>1394</v>
      </c>
      <c r="G2549" t="s">
        <v>1308</v>
      </c>
      <c r="H2549" t="s">
        <v>1428</v>
      </c>
      <c r="I2549" s="102">
        <v>0.30555555555555552</v>
      </c>
      <c r="J2549" t="s">
        <v>1591</v>
      </c>
      <c r="K2549" s="102">
        <v>0.97916666666666663</v>
      </c>
      <c r="L2549">
        <v>20</v>
      </c>
      <c r="M2549" t="s">
        <v>1335</v>
      </c>
      <c r="N2549" t="s">
        <v>1456</v>
      </c>
      <c r="O2549" s="102">
        <v>0.91666666666666663</v>
      </c>
      <c r="P2549" t="s">
        <v>1305</v>
      </c>
      <c r="Q2549" t="s">
        <v>51</v>
      </c>
      <c r="R2549" t="s">
        <v>1596</v>
      </c>
      <c r="S2549">
        <v>24</v>
      </c>
      <c r="T2549">
        <v>84</v>
      </c>
      <c r="U2549">
        <v>91</v>
      </c>
      <c r="V2549" s="102">
        <v>0.34027777777777773</v>
      </c>
      <c r="W2549">
        <v>49</v>
      </c>
      <c r="X2549" s="102">
        <v>0.97222222222222221</v>
      </c>
      <c r="AB2549" s="77">
        <f t="shared" si="39"/>
        <v>200</v>
      </c>
    </row>
    <row r="2550" spans="1:28" x14ac:dyDescent="0.3">
      <c r="A2550" s="34">
        <v>44188</v>
      </c>
      <c r="B2550">
        <v>1159</v>
      </c>
      <c r="C2550" t="s">
        <v>1282</v>
      </c>
      <c r="D2550" t="s">
        <v>1283</v>
      </c>
      <c r="E2550">
        <v>38</v>
      </c>
      <c r="F2550" t="s">
        <v>1658</v>
      </c>
      <c r="G2550" t="s">
        <v>1427</v>
      </c>
      <c r="H2550" t="s">
        <v>1434</v>
      </c>
      <c r="I2550" s="102">
        <v>0.66666666666666663</v>
      </c>
      <c r="J2550" t="s">
        <v>1753</v>
      </c>
      <c r="K2550" s="102">
        <v>6.9444444444444434E-2</v>
      </c>
      <c r="L2550">
        <v>31</v>
      </c>
      <c r="M2550" t="s">
        <v>1347</v>
      </c>
      <c r="N2550" t="s">
        <v>1530</v>
      </c>
      <c r="O2550" s="102">
        <v>0.51388888888888895</v>
      </c>
      <c r="P2550" t="s">
        <v>1871</v>
      </c>
      <c r="Q2550">
        <v>23</v>
      </c>
      <c r="R2550" t="s">
        <v>1685</v>
      </c>
      <c r="S2550">
        <v>4</v>
      </c>
      <c r="T2550">
        <v>84</v>
      </c>
      <c r="U2550">
        <v>93</v>
      </c>
      <c r="V2550" t="s">
        <v>51</v>
      </c>
      <c r="W2550">
        <v>49</v>
      </c>
      <c r="X2550" s="102">
        <v>8.3333333333333329E-2</v>
      </c>
      <c r="AB2550" s="77">
        <f t="shared" si="39"/>
        <v>310</v>
      </c>
    </row>
    <row r="2551" spans="1:28" x14ac:dyDescent="0.3">
      <c r="A2551" s="34">
        <v>44189</v>
      </c>
      <c r="B2551">
        <v>1159</v>
      </c>
      <c r="C2551" t="s">
        <v>1282</v>
      </c>
      <c r="D2551" t="s">
        <v>1283</v>
      </c>
      <c r="E2551">
        <v>38</v>
      </c>
      <c r="F2551" t="s">
        <v>1440</v>
      </c>
      <c r="G2551" t="s">
        <v>1422</v>
      </c>
      <c r="H2551" t="s">
        <v>1582</v>
      </c>
      <c r="I2551" s="102">
        <v>0.31944444444444448</v>
      </c>
      <c r="J2551" t="s">
        <v>1506</v>
      </c>
      <c r="K2551" s="102">
        <v>0.54861111111111105</v>
      </c>
      <c r="L2551">
        <v>36</v>
      </c>
      <c r="M2551" t="s">
        <v>1289</v>
      </c>
      <c r="N2551" t="s">
        <v>1357</v>
      </c>
      <c r="O2551" s="102">
        <v>0.90972222222222221</v>
      </c>
      <c r="P2551" t="s">
        <v>1331</v>
      </c>
      <c r="Q2551">
        <v>24</v>
      </c>
      <c r="R2551" t="s">
        <v>1420</v>
      </c>
      <c r="S2551">
        <v>5</v>
      </c>
      <c r="T2551">
        <v>76</v>
      </c>
      <c r="U2551">
        <v>93</v>
      </c>
      <c r="V2551" t="s">
        <v>51</v>
      </c>
      <c r="W2551">
        <v>59</v>
      </c>
      <c r="X2551" t="s">
        <v>51</v>
      </c>
      <c r="AB2551" s="77">
        <f t="shared" si="39"/>
        <v>360</v>
      </c>
    </row>
    <row r="2552" spans="1:28" x14ac:dyDescent="0.3">
      <c r="A2552" s="34">
        <v>44190</v>
      </c>
      <c r="B2552">
        <v>1159</v>
      </c>
      <c r="C2552" t="s">
        <v>1282</v>
      </c>
      <c r="D2552" t="s">
        <v>1283</v>
      </c>
      <c r="E2552">
        <v>38</v>
      </c>
      <c r="F2552" t="s">
        <v>1421</v>
      </c>
      <c r="G2552" t="s">
        <v>1384</v>
      </c>
      <c r="H2552" t="s">
        <v>1453</v>
      </c>
      <c r="I2552" s="102">
        <v>0.96527777777777779</v>
      </c>
      <c r="J2552" t="s">
        <v>1496</v>
      </c>
      <c r="K2552" s="102">
        <v>0.5625</v>
      </c>
      <c r="L2552">
        <v>2</v>
      </c>
      <c r="M2552" t="s">
        <v>1347</v>
      </c>
      <c r="N2552" t="s">
        <v>1354</v>
      </c>
      <c r="O2552" s="102">
        <v>0.31944444444444448</v>
      </c>
      <c r="P2552" t="s">
        <v>1853</v>
      </c>
      <c r="Q2552">
        <v>19</v>
      </c>
      <c r="R2552" t="s">
        <v>1405</v>
      </c>
      <c r="S2552">
        <v>2</v>
      </c>
      <c r="T2552">
        <v>72</v>
      </c>
      <c r="U2552">
        <v>92</v>
      </c>
      <c r="V2552" s="102">
        <v>0.25</v>
      </c>
      <c r="W2552">
        <v>52</v>
      </c>
      <c r="X2552" s="102">
        <v>0.61111111111111105</v>
      </c>
      <c r="AB2552" s="77">
        <f t="shared" si="39"/>
        <v>20</v>
      </c>
    </row>
    <row r="2553" spans="1:28" x14ac:dyDescent="0.3">
      <c r="A2553" s="34">
        <v>44191</v>
      </c>
      <c r="B2553">
        <v>1159</v>
      </c>
      <c r="C2553" t="s">
        <v>1282</v>
      </c>
      <c r="D2553" t="s">
        <v>1283</v>
      </c>
      <c r="E2553">
        <v>38</v>
      </c>
      <c r="F2553" t="s">
        <v>1322</v>
      </c>
      <c r="G2553" t="s">
        <v>1703</v>
      </c>
      <c r="H2553" t="s">
        <v>1396</v>
      </c>
      <c r="I2553" s="102">
        <v>0.99305555555555547</v>
      </c>
      <c r="J2553" t="s">
        <v>1486</v>
      </c>
      <c r="K2553" s="102">
        <v>0.52777777777777779</v>
      </c>
      <c r="L2553">
        <v>21</v>
      </c>
      <c r="M2553" t="s">
        <v>1296</v>
      </c>
      <c r="N2553" t="s">
        <v>1297</v>
      </c>
      <c r="O2553" s="102">
        <v>0.35416666666666669</v>
      </c>
      <c r="P2553" t="s">
        <v>1423</v>
      </c>
      <c r="Q2553" t="s">
        <v>51</v>
      </c>
      <c r="R2553" t="s">
        <v>1487</v>
      </c>
      <c r="S2553">
        <v>24</v>
      </c>
      <c r="T2553">
        <v>83</v>
      </c>
      <c r="U2553">
        <v>93</v>
      </c>
      <c r="V2553" t="s">
        <v>51</v>
      </c>
      <c r="W2553">
        <v>70</v>
      </c>
      <c r="X2553" s="102">
        <v>0.625</v>
      </c>
      <c r="AB2553" s="77">
        <f t="shared" si="39"/>
        <v>210</v>
      </c>
    </row>
    <row r="2554" spans="1:28" x14ac:dyDescent="0.3">
      <c r="A2554" s="34">
        <v>44192</v>
      </c>
      <c r="B2554">
        <v>1159</v>
      </c>
      <c r="C2554" t="s">
        <v>1282</v>
      </c>
      <c r="D2554" t="s">
        <v>1283</v>
      </c>
      <c r="E2554">
        <v>38</v>
      </c>
      <c r="F2554" t="s">
        <v>1375</v>
      </c>
      <c r="G2554" t="s">
        <v>1944</v>
      </c>
      <c r="H2554" t="s">
        <v>1396</v>
      </c>
      <c r="I2554" s="102">
        <v>6.9444444444444441E-3</v>
      </c>
      <c r="J2554" t="s">
        <v>1295</v>
      </c>
      <c r="K2554" s="102">
        <v>0.67361111111111116</v>
      </c>
      <c r="L2554">
        <v>31</v>
      </c>
      <c r="M2554" t="s">
        <v>1435</v>
      </c>
      <c r="N2554" t="s">
        <v>1794</v>
      </c>
      <c r="O2554" s="102">
        <v>0.99930555555555556</v>
      </c>
      <c r="P2554" t="s">
        <v>1666</v>
      </c>
      <c r="Q2554">
        <v>0</v>
      </c>
      <c r="R2554" t="s">
        <v>1945</v>
      </c>
      <c r="S2554">
        <v>19</v>
      </c>
      <c r="T2554">
        <v>72</v>
      </c>
      <c r="U2554">
        <v>93</v>
      </c>
      <c r="V2554" t="s">
        <v>51</v>
      </c>
      <c r="W2554">
        <v>43</v>
      </c>
      <c r="X2554" s="102">
        <v>0.65972222222222221</v>
      </c>
      <c r="AB2554" s="77">
        <f t="shared" si="39"/>
        <v>310</v>
      </c>
    </row>
    <row r="2555" spans="1:28" x14ac:dyDescent="0.3">
      <c r="A2555" s="34">
        <v>44193</v>
      </c>
      <c r="B2555">
        <v>1159</v>
      </c>
      <c r="C2555" t="s">
        <v>1282</v>
      </c>
      <c r="D2555" t="s">
        <v>1283</v>
      </c>
      <c r="E2555">
        <v>38</v>
      </c>
      <c r="F2555" t="s">
        <v>1421</v>
      </c>
      <c r="G2555" t="s">
        <v>1319</v>
      </c>
      <c r="H2555" t="s">
        <v>1376</v>
      </c>
      <c r="I2555" s="102">
        <v>0.125</v>
      </c>
      <c r="J2555" t="s">
        <v>1546</v>
      </c>
      <c r="K2555" s="102">
        <v>0.50694444444444442</v>
      </c>
      <c r="L2555">
        <v>31</v>
      </c>
      <c r="M2555" t="s">
        <v>1396</v>
      </c>
      <c r="N2555" t="s">
        <v>1647</v>
      </c>
      <c r="O2555" s="102">
        <v>0.125</v>
      </c>
      <c r="P2555" t="s">
        <v>1946</v>
      </c>
      <c r="Q2555">
        <v>24</v>
      </c>
      <c r="R2555" t="s">
        <v>1947</v>
      </c>
      <c r="S2555">
        <v>1</v>
      </c>
      <c r="T2555">
        <v>76</v>
      </c>
      <c r="U2555">
        <v>93</v>
      </c>
      <c r="V2555" s="102">
        <v>0</v>
      </c>
      <c r="W2555">
        <v>65</v>
      </c>
      <c r="X2555" s="102">
        <v>0.59722222222222221</v>
      </c>
      <c r="AB2555" s="77">
        <f t="shared" si="39"/>
        <v>310</v>
      </c>
    </row>
    <row r="2556" spans="1:28" x14ac:dyDescent="0.3">
      <c r="A2556" s="34">
        <v>44194</v>
      </c>
      <c r="B2556">
        <v>1159</v>
      </c>
      <c r="C2556" t="s">
        <v>1282</v>
      </c>
      <c r="D2556" t="s">
        <v>1283</v>
      </c>
      <c r="E2556">
        <v>38</v>
      </c>
      <c r="F2556" t="s">
        <v>1493</v>
      </c>
      <c r="G2556" t="s">
        <v>1510</v>
      </c>
      <c r="H2556" t="s">
        <v>1297</v>
      </c>
      <c r="I2556" s="102">
        <v>0.27777777777777779</v>
      </c>
      <c r="J2556" t="s">
        <v>1314</v>
      </c>
      <c r="K2556" s="102">
        <v>0.55555555555555558</v>
      </c>
      <c r="L2556">
        <v>26</v>
      </c>
      <c r="M2556" t="s">
        <v>1561</v>
      </c>
      <c r="N2556" t="s">
        <v>1623</v>
      </c>
      <c r="O2556" s="102">
        <v>0.46527777777777773</v>
      </c>
      <c r="P2556" t="s">
        <v>1796</v>
      </c>
      <c r="Q2556">
        <v>23</v>
      </c>
      <c r="R2556" t="s">
        <v>1629</v>
      </c>
      <c r="S2556">
        <v>4</v>
      </c>
      <c r="T2556">
        <v>83</v>
      </c>
      <c r="U2556">
        <v>92</v>
      </c>
      <c r="V2556" s="102">
        <v>0.24305555555555555</v>
      </c>
      <c r="W2556">
        <v>66</v>
      </c>
      <c r="X2556" s="102">
        <v>0.54861111111111105</v>
      </c>
      <c r="AB2556" s="77">
        <f t="shared" si="39"/>
        <v>260</v>
      </c>
    </row>
    <row r="2557" spans="1:28" x14ac:dyDescent="0.3">
      <c r="A2557" s="34">
        <v>44195</v>
      </c>
      <c r="B2557">
        <v>1159</v>
      </c>
      <c r="C2557" t="s">
        <v>1282</v>
      </c>
      <c r="D2557" t="s">
        <v>1283</v>
      </c>
      <c r="E2557">
        <v>38</v>
      </c>
      <c r="F2557" t="s">
        <v>1436</v>
      </c>
      <c r="G2557" t="s">
        <v>1293</v>
      </c>
      <c r="H2557" t="s">
        <v>1470</v>
      </c>
      <c r="I2557" s="102">
        <v>3.4722222222222224E-2</v>
      </c>
      <c r="J2557" t="s">
        <v>1336</v>
      </c>
      <c r="K2557" s="102">
        <v>0.6875</v>
      </c>
      <c r="L2557">
        <v>30</v>
      </c>
      <c r="M2557" t="s">
        <v>1435</v>
      </c>
      <c r="N2557" t="s">
        <v>1527</v>
      </c>
      <c r="O2557" s="102">
        <v>1.3888888888888888E-2</v>
      </c>
      <c r="P2557" t="s">
        <v>1567</v>
      </c>
      <c r="Q2557">
        <v>11</v>
      </c>
      <c r="R2557" t="s">
        <v>1839</v>
      </c>
      <c r="S2557">
        <v>0</v>
      </c>
      <c r="T2557">
        <v>81</v>
      </c>
      <c r="U2557">
        <v>92</v>
      </c>
      <c r="V2557" t="s">
        <v>51</v>
      </c>
      <c r="W2557">
        <v>72</v>
      </c>
      <c r="X2557" s="102">
        <v>0.89583333333333337</v>
      </c>
      <c r="AB2557" s="77">
        <f t="shared" si="39"/>
        <v>300</v>
      </c>
    </row>
    <row r="2558" spans="1:28" x14ac:dyDescent="0.3">
      <c r="A2558" s="34">
        <v>44196</v>
      </c>
      <c r="B2558">
        <v>1159</v>
      </c>
      <c r="C2558" t="s">
        <v>1282</v>
      </c>
      <c r="D2558" t="s">
        <v>1283</v>
      </c>
      <c r="E2558">
        <v>38</v>
      </c>
      <c r="F2558" t="s">
        <v>1414</v>
      </c>
      <c r="G2558" t="s">
        <v>1899</v>
      </c>
      <c r="H2558" t="s">
        <v>1443</v>
      </c>
      <c r="I2558" s="102">
        <v>0.79166666666666663</v>
      </c>
      <c r="J2558" t="s">
        <v>1304</v>
      </c>
      <c r="K2558" s="102">
        <v>0.4861111111111111</v>
      </c>
      <c r="L2558">
        <v>30</v>
      </c>
      <c r="M2558" t="s">
        <v>1288</v>
      </c>
      <c r="N2558" t="s">
        <v>1623</v>
      </c>
      <c r="O2558" s="102">
        <v>0.5</v>
      </c>
      <c r="P2558" t="s">
        <v>1638</v>
      </c>
      <c r="Q2558">
        <v>0</v>
      </c>
      <c r="R2558" t="s">
        <v>1879</v>
      </c>
      <c r="S2558">
        <v>11</v>
      </c>
      <c r="T2558">
        <v>87</v>
      </c>
      <c r="U2558">
        <v>94</v>
      </c>
      <c r="V2558" t="s">
        <v>51</v>
      </c>
      <c r="W2558">
        <v>68</v>
      </c>
      <c r="X2558" s="102">
        <v>0.4513888888888889</v>
      </c>
      <c r="AB2558" s="77">
        <f t="shared" si="39"/>
        <v>300</v>
      </c>
    </row>
    <row r="2559" spans="1:28" x14ac:dyDescent="0.3">
      <c r="A2559" s="34">
        <v>44197</v>
      </c>
      <c r="B2559">
        <v>1159</v>
      </c>
      <c r="C2559" t="s">
        <v>1282</v>
      </c>
      <c r="D2559" t="s">
        <v>1283</v>
      </c>
      <c r="E2559">
        <v>38</v>
      </c>
      <c r="F2559" t="s">
        <v>1359</v>
      </c>
      <c r="G2559" t="s">
        <v>1948</v>
      </c>
      <c r="H2559" t="s">
        <v>1851</v>
      </c>
      <c r="I2559" s="102">
        <v>0.69444444444444453</v>
      </c>
      <c r="J2559" t="s">
        <v>1344</v>
      </c>
      <c r="K2559" s="102">
        <v>0.99305555555555547</v>
      </c>
      <c r="L2559">
        <v>2</v>
      </c>
      <c r="M2559" t="s">
        <v>1359</v>
      </c>
      <c r="N2559" t="s">
        <v>1741</v>
      </c>
      <c r="O2559" s="102">
        <v>0.73611111111111116</v>
      </c>
      <c r="P2559" t="s">
        <v>1815</v>
      </c>
      <c r="Q2559">
        <v>24</v>
      </c>
      <c r="R2559" t="s">
        <v>1387</v>
      </c>
      <c r="S2559">
        <v>14</v>
      </c>
      <c r="T2559">
        <v>80</v>
      </c>
      <c r="U2559">
        <v>93</v>
      </c>
      <c r="V2559" t="s">
        <v>51</v>
      </c>
      <c r="W2559">
        <v>51</v>
      </c>
      <c r="X2559" s="102">
        <v>0.98611111111111116</v>
      </c>
      <c r="AB2559" s="77">
        <f t="shared" si="39"/>
        <v>20</v>
      </c>
    </row>
    <row r="2560" spans="1:28" x14ac:dyDescent="0.3">
      <c r="A2560" s="34">
        <v>44198</v>
      </c>
      <c r="B2560">
        <v>1159</v>
      </c>
      <c r="C2560" t="s">
        <v>1282</v>
      </c>
      <c r="D2560" t="s">
        <v>1283</v>
      </c>
      <c r="E2560">
        <v>38</v>
      </c>
      <c r="G2560" t="s">
        <v>1949</v>
      </c>
      <c r="AB2560" s="77">
        <f t="shared" si="39"/>
        <v>0</v>
      </c>
    </row>
    <row r="2561" spans="1:28" x14ac:dyDescent="0.3">
      <c r="A2561" s="34">
        <v>44199</v>
      </c>
      <c r="B2561">
        <v>1159</v>
      </c>
      <c r="C2561" t="s">
        <v>1282</v>
      </c>
      <c r="D2561" t="s">
        <v>1283</v>
      </c>
      <c r="E2561">
        <v>38</v>
      </c>
      <c r="F2561" t="s">
        <v>1443</v>
      </c>
      <c r="G2561" t="s">
        <v>1950</v>
      </c>
      <c r="H2561" t="s">
        <v>1381</v>
      </c>
      <c r="I2561" s="102">
        <v>0.92361111111111116</v>
      </c>
      <c r="J2561" t="s">
        <v>1475</v>
      </c>
      <c r="K2561" s="102">
        <v>0.49305555555555558</v>
      </c>
      <c r="L2561">
        <v>28</v>
      </c>
      <c r="M2561" t="s">
        <v>1296</v>
      </c>
      <c r="N2561" t="s">
        <v>1303</v>
      </c>
      <c r="O2561" s="102">
        <v>0.52777777777777779</v>
      </c>
      <c r="P2561" t="s">
        <v>1895</v>
      </c>
      <c r="Q2561">
        <v>0</v>
      </c>
      <c r="R2561" t="s">
        <v>1700</v>
      </c>
      <c r="S2561">
        <v>24</v>
      </c>
      <c r="T2561">
        <v>93</v>
      </c>
      <c r="U2561">
        <v>94</v>
      </c>
      <c r="V2561" t="s">
        <v>51</v>
      </c>
      <c r="W2561">
        <v>91</v>
      </c>
      <c r="X2561" s="102">
        <v>0.64583333333333337</v>
      </c>
      <c r="AB2561" s="77">
        <f t="shared" si="39"/>
        <v>280</v>
      </c>
    </row>
    <row r="2562" spans="1:28" x14ac:dyDescent="0.3">
      <c r="A2562" s="34">
        <v>44200</v>
      </c>
      <c r="B2562">
        <v>1159</v>
      </c>
      <c r="C2562" t="s">
        <v>1282</v>
      </c>
      <c r="D2562" t="s">
        <v>1283</v>
      </c>
      <c r="E2562">
        <v>38</v>
      </c>
      <c r="F2562" t="s">
        <v>1345</v>
      </c>
      <c r="G2562" t="s">
        <v>1679</v>
      </c>
      <c r="H2562" t="s">
        <v>1347</v>
      </c>
      <c r="I2562" s="102">
        <v>0.46527777777777773</v>
      </c>
      <c r="J2562" t="s">
        <v>1388</v>
      </c>
      <c r="K2562" s="102">
        <v>0.94444444444444453</v>
      </c>
      <c r="L2562">
        <v>32</v>
      </c>
      <c r="M2562" t="s">
        <v>1435</v>
      </c>
      <c r="N2562" t="s">
        <v>1544</v>
      </c>
      <c r="O2562" s="102">
        <v>0.9375</v>
      </c>
      <c r="P2562" t="s">
        <v>1638</v>
      </c>
      <c r="Q2562">
        <v>19</v>
      </c>
      <c r="R2562" t="s">
        <v>1504</v>
      </c>
      <c r="S2562">
        <v>5</v>
      </c>
      <c r="T2562">
        <v>94</v>
      </c>
      <c r="U2562">
        <v>94</v>
      </c>
      <c r="V2562" t="s">
        <v>51</v>
      </c>
      <c r="W2562">
        <v>90</v>
      </c>
      <c r="X2562" s="102">
        <v>0.15277777777777776</v>
      </c>
      <c r="AB2562" s="77">
        <f t="shared" si="39"/>
        <v>320</v>
      </c>
    </row>
    <row r="2563" spans="1:28" x14ac:dyDescent="0.3">
      <c r="A2563" s="34">
        <v>44201</v>
      </c>
      <c r="B2563">
        <v>1159</v>
      </c>
      <c r="C2563" t="s">
        <v>1282</v>
      </c>
      <c r="D2563" t="s">
        <v>1283</v>
      </c>
      <c r="E2563">
        <v>38</v>
      </c>
      <c r="F2563" t="s">
        <v>1464</v>
      </c>
      <c r="G2563" t="s">
        <v>1766</v>
      </c>
      <c r="H2563" t="s">
        <v>1860</v>
      </c>
      <c r="I2563" t="s">
        <v>51</v>
      </c>
      <c r="J2563" t="s">
        <v>1348</v>
      </c>
      <c r="K2563" s="102">
        <v>0.53472222222222221</v>
      </c>
      <c r="L2563">
        <v>28</v>
      </c>
      <c r="M2563" t="s">
        <v>1431</v>
      </c>
      <c r="N2563" t="s">
        <v>1434</v>
      </c>
      <c r="O2563" s="102">
        <v>0.25694444444444448</v>
      </c>
      <c r="P2563" t="s">
        <v>1374</v>
      </c>
      <c r="Q2563">
        <v>22</v>
      </c>
      <c r="R2563" t="s">
        <v>1839</v>
      </c>
      <c r="S2563">
        <v>14</v>
      </c>
      <c r="T2563">
        <v>91</v>
      </c>
      <c r="U2563">
        <v>94</v>
      </c>
      <c r="V2563" s="102">
        <v>0.75</v>
      </c>
      <c r="W2563">
        <v>85</v>
      </c>
      <c r="X2563" s="102">
        <v>0.59722222222222221</v>
      </c>
      <c r="AB2563" s="77">
        <f t="shared" ref="AB2563:AB2626" si="40">L2563*$AE$17</f>
        <v>280</v>
      </c>
    </row>
    <row r="2564" spans="1:28" x14ac:dyDescent="0.3">
      <c r="A2564" s="34">
        <v>44202</v>
      </c>
      <c r="B2564">
        <v>1159</v>
      </c>
      <c r="C2564" t="s">
        <v>1282</v>
      </c>
      <c r="D2564" t="s">
        <v>1283</v>
      </c>
      <c r="E2564">
        <v>38</v>
      </c>
      <c r="F2564" t="s">
        <v>1411</v>
      </c>
      <c r="G2564" t="s">
        <v>1465</v>
      </c>
      <c r="H2564" t="s">
        <v>1358</v>
      </c>
      <c r="I2564" s="102">
        <v>0.99930555555555556</v>
      </c>
      <c r="J2564" t="s">
        <v>1414</v>
      </c>
      <c r="K2564" s="102">
        <v>0.64583333333333337</v>
      </c>
      <c r="L2564">
        <v>18</v>
      </c>
      <c r="M2564" t="s">
        <v>1435</v>
      </c>
      <c r="N2564" t="s">
        <v>1436</v>
      </c>
      <c r="O2564" s="102">
        <v>0.47222222222222227</v>
      </c>
      <c r="P2564" t="s">
        <v>1695</v>
      </c>
      <c r="Q2564">
        <v>10</v>
      </c>
      <c r="R2564" t="s">
        <v>1515</v>
      </c>
      <c r="S2564">
        <v>5</v>
      </c>
      <c r="T2564">
        <v>87</v>
      </c>
      <c r="U2564">
        <v>93</v>
      </c>
      <c r="V2564" t="s">
        <v>51</v>
      </c>
      <c r="W2564">
        <v>75</v>
      </c>
      <c r="X2564" s="102">
        <v>0.52777777777777779</v>
      </c>
      <c r="AB2564" s="77">
        <f t="shared" si="40"/>
        <v>180</v>
      </c>
    </row>
    <row r="2565" spans="1:28" x14ac:dyDescent="0.3">
      <c r="A2565" s="34">
        <v>44203</v>
      </c>
      <c r="B2565">
        <v>1159</v>
      </c>
      <c r="C2565" t="s">
        <v>1282</v>
      </c>
      <c r="D2565" t="s">
        <v>1283</v>
      </c>
      <c r="E2565">
        <v>38</v>
      </c>
      <c r="F2565" t="s">
        <v>1310</v>
      </c>
      <c r="G2565" t="s">
        <v>1308</v>
      </c>
      <c r="H2565" t="s">
        <v>1513</v>
      </c>
      <c r="I2565" s="102">
        <v>0.28472222222222221</v>
      </c>
      <c r="J2565" t="s">
        <v>1481</v>
      </c>
      <c r="K2565" s="102">
        <v>0.55555555555555558</v>
      </c>
      <c r="L2565">
        <v>8</v>
      </c>
      <c r="M2565" t="s">
        <v>1326</v>
      </c>
      <c r="N2565" t="s">
        <v>1316</v>
      </c>
      <c r="O2565" s="102">
        <v>0.60416666666666663</v>
      </c>
      <c r="P2565" t="s">
        <v>1895</v>
      </c>
      <c r="Q2565" t="s">
        <v>51</v>
      </c>
      <c r="R2565" t="s">
        <v>1379</v>
      </c>
      <c r="S2565">
        <v>5</v>
      </c>
      <c r="T2565">
        <v>80</v>
      </c>
      <c r="U2565">
        <v>92</v>
      </c>
      <c r="V2565" t="s">
        <v>51</v>
      </c>
      <c r="W2565">
        <v>64</v>
      </c>
      <c r="X2565" s="102">
        <v>0.61111111111111105</v>
      </c>
      <c r="AB2565" s="77">
        <f t="shared" si="40"/>
        <v>80</v>
      </c>
    </row>
    <row r="2566" spans="1:28" x14ac:dyDescent="0.3">
      <c r="A2566" s="34">
        <v>44204</v>
      </c>
      <c r="B2566">
        <v>1159</v>
      </c>
      <c r="C2566" t="s">
        <v>1282</v>
      </c>
      <c r="D2566" t="s">
        <v>1283</v>
      </c>
      <c r="E2566">
        <v>38</v>
      </c>
      <c r="F2566" t="s">
        <v>1310</v>
      </c>
      <c r="G2566" t="s">
        <v>1308</v>
      </c>
      <c r="H2566" t="s">
        <v>1465</v>
      </c>
      <c r="I2566" s="102">
        <v>0.3125</v>
      </c>
      <c r="J2566" t="s">
        <v>1351</v>
      </c>
      <c r="K2566" s="102">
        <v>0.47916666666666669</v>
      </c>
      <c r="L2566">
        <v>7</v>
      </c>
      <c r="M2566" t="s">
        <v>1435</v>
      </c>
      <c r="N2566" t="s">
        <v>1391</v>
      </c>
      <c r="O2566" s="102">
        <v>0.53472222222222221</v>
      </c>
      <c r="P2566" t="s">
        <v>1895</v>
      </c>
      <c r="Q2566" t="s">
        <v>51</v>
      </c>
      <c r="R2566" t="s">
        <v>1815</v>
      </c>
      <c r="S2566">
        <v>24</v>
      </c>
      <c r="T2566">
        <v>78</v>
      </c>
      <c r="U2566">
        <v>91</v>
      </c>
      <c r="V2566" s="102">
        <v>0.25694444444444448</v>
      </c>
      <c r="W2566">
        <v>56</v>
      </c>
      <c r="X2566" s="102">
        <v>0.49305555555555558</v>
      </c>
      <c r="AB2566" s="77">
        <f t="shared" si="40"/>
        <v>70</v>
      </c>
    </row>
    <row r="2567" spans="1:28" x14ac:dyDescent="0.3">
      <c r="A2567" s="34">
        <v>44205</v>
      </c>
      <c r="B2567">
        <v>1159</v>
      </c>
      <c r="C2567" t="s">
        <v>1282</v>
      </c>
      <c r="D2567" t="s">
        <v>1283</v>
      </c>
      <c r="E2567">
        <v>38</v>
      </c>
      <c r="F2567" t="s">
        <v>1310</v>
      </c>
      <c r="G2567" t="s">
        <v>1814</v>
      </c>
      <c r="H2567" t="s">
        <v>1458</v>
      </c>
      <c r="I2567" s="102">
        <v>0.80555555555555547</v>
      </c>
      <c r="J2567" t="s">
        <v>1407</v>
      </c>
      <c r="K2567" s="102">
        <v>0.60416666666666663</v>
      </c>
      <c r="L2567">
        <v>7</v>
      </c>
      <c r="M2567" t="s">
        <v>1358</v>
      </c>
      <c r="N2567" t="s">
        <v>1440</v>
      </c>
      <c r="O2567" s="102">
        <v>0.61805555555555558</v>
      </c>
      <c r="P2567" t="s">
        <v>1604</v>
      </c>
      <c r="Q2567">
        <v>24</v>
      </c>
      <c r="R2567" t="s">
        <v>1796</v>
      </c>
      <c r="S2567">
        <v>14</v>
      </c>
      <c r="T2567">
        <v>87</v>
      </c>
      <c r="U2567">
        <v>93</v>
      </c>
      <c r="V2567" t="s">
        <v>51</v>
      </c>
      <c r="W2567">
        <v>78</v>
      </c>
      <c r="X2567" s="102">
        <v>0.29166666666666669</v>
      </c>
      <c r="AB2567" s="77">
        <f t="shared" si="40"/>
        <v>70</v>
      </c>
    </row>
    <row r="2568" spans="1:28" x14ac:dyDescent="0.3">
      <c r="A2568" s="34">
        <v>44206</v>
      </c>
      <c r="B2568">
        <v>1159</v>
      </c>
      <c r="C2568" t="s">
        <v>1282</v>
      </c>
      <c r="D2568" t="s">
        <v>1283</v>
      </c>
      <c r="E2568">
        <v>38</v>
      </c>
      <c r="F2568" t="s">
        <v>1289</v>
      </c>
      <c r="G2568" t="s">
        <v>1308</v>
      </c>
      <c r="H2568" t="s">
        <v>1326</v>
      </c>
      <c r="I2568" s="102">
        <v>6.9444444444444441E-3</v>
      </c>
      <c r="J2568" t="s">
        <v>1481</v>
      </c>
      <c r="K2568" s="102">
        <v>0.91666666666666663</v>
      </c>
      <c r="L2568">
        <v>1</v>
      </c>
      <c r="M2568" t="s">
        <v>1340</v>
      </c>
      <c r="N2568" t="s">
        <v>1434</v>
      </c>
      <c r="O2568" s="102">
        <v>0.3611111111111111</v>
      </c>
      <c r="P2568" t="s">
        <v>1420</v>
      </c>
      <c r="Q2568">
        <v>24</v>
      </c>
      <c r="R2568" t="s">
        <v>1545</v>
      </c>
      <c r="S2568">
        <v>0</v>
      </c>
      <c r="T2568">
        <v>74</v>
      </c>
      <c r="U2568">
        <v>93</v>
      </c>
      <c r="V2568" t="s">
        <v>51</v>
      </c>
      <c r="W2568">
        <v>66</v>
      </c>
      <c r="X2568" t="s">
        <v>51</v>
      </c>
      <c r="AB2568" s="77">
        <f t="shared" si="40"/>
        <v>10</v>
      </c>
    </row>
    <row r="2569" spans="1:28" x14ac:dyDescent="0.3">
      <c r="A2569" s="34">
        <v>44207</v>
      </c>
      <c r="B2569">
        <v>1159</v>
      </c>
      <c r="C2569" t="s">
        <v>1282</v>
      </c>
      <c r="D2569" t="s">
        <v>1283</v>
      </c>
      <c r="E2569">
        <v>38</v>
      </c>
      <c r="F2569" t="s">
        <v>1322</v>
      </c>
      <c r="G2569" t="s">
        <v>1308</v>
      </c>
      <c r="H2569" t="s">
        <v>1340</v>
      </c>
      <c r="I2569" s="102">
        <v>0.29166666666666669</v>
      </c>
      <c r="J2569" t="s">
        <v>1314</v>
      </c>
      <c r="K2569" s="102">
        <v>0.45833333333333331</v>
      </c>
      <c r="L2569">
        <v>3</v>
      </c>
      <c r="M2569" t="s">
        <v>1358</v>
      </c>
      <c r="N2569" t="s">
        <v>1336</v>
      </c>
      <c r="O2569" s="102">
        <v>3.4722222222222224E-2</v>
      </c>
      <c r="P2569" t="s">
        <v>1473</v>
      </c>
      <c r="Q2569">
        <v>24</v>
      </c>
      <c r="R2569" t="s">
        <v>1784</v>
      </c>
      <c r="S2569">
        <v>0</v>
      </c>
      <c r="T2569">
        <v>84</v>
      </c>
      <c r="U2569">
        <v>91</v>
      </c>
      <c r="V2569" s="102">
        <v>0.35416666666666669</v>
      </c>
      <c r="W2569">
        <v>66</v>
      </c>
      <c r="X2569" t="s">
        <v>51</v>
      </c>
      <c r="AB2569" s="77">
        <f t="shared" si="40"/>
        <v>30</v>
      </c>
    </row>
    <row r="2570" spans="1:28" x14ac:dyDescent="0.3">
      <c r="A2570" s="34">
        <v>44208</v>
      </c>
      <c r="B2570">
        <v>1159</v>
      </c>
      <c r="C2570" t="s">
        <v>1282</v>
      </c>
      <c r="D2570" t="s">
        <v>1283</v>
      </c>
      <c r="E2570">
        <v>38</v>
      </c>
      <c r="F2570" t="s">
        <v>1633</v>
      </c>
      <c r="G2570" t="s">
        <v>1308</v>
      </c>
      <c r="H2570" t="s">
        <v>1444</v>
      </c>
      <c r="I2570" s="102">
        <v>0.15277777777777776</v>
      </c>
      <c r="J2570" t="s">
        <v>1422</v>
      </c>
      <c r="K2570" s="102">
        <v>0.52083333333333337</v>
      </c>
      <c r="L2570">
        <v>20</v>
      </c>
      <c r="M2570" t="s">
        <v>1296</v>
      </c>
      <c r="N2570" t="s">
        <v>1384</v>
      </c>
      <c r="O2570" s="102">
        <v>0.27777777777777779</v>
      </c>
      <c r="P2570" t="s">
        <v>1846</v>
      </c>
      <c r="Q2570">
        <v>23</v>
      </c>
      <c r="R2570" t="s">
        <v>1862</v>
      </c>
      <c r="S2570">
        <v>2</v>
      </c>
      <c r="T2570">
        <v>72</v>
      </c>
      <c r="U2570">
        <v>88</v>
      </c>
      <c r="V2570" s="102">
        <v>0.79861111111111116</v>
      </c>
      <c r="W2570">
        <v>58</v>
      </c>
      <c r="X2570" s="102">
        <v>0.51388888888888895</v>
      </c>
      <c r="AB2570" s="77">
        <f t="shared" si="40"/>
        <v>200</v>
      </c>
    </row>
    <row r="2571" spans="1:28" x14ac:dyDescent="0.3">
      <c r="A2571" s="34">
        <v>44209</v>
      </c>
      <c r="B2571">
        <v>1159</v>
      </c>
      <c r="C2571" t="s">
        <v>1282</v>
      </c>
      <c r="D2571" t="s">
        <v>1283</v>
      </c>
      <c r="E2571">
        <v>38</v>
      </c>
      <c r="F2571" t="s">
        <v>1421</v>
      </c>
      <c r="G2571" t="s">
        <v>1308</v>
      </c>
      <c r="H2571" t="s">
        <v>1396</v>
      </c>
      <c r="I2571" s="102">
        <v>0.97222222222222221</v>
      </c>
      <c r="J2571" t="s">
        <v>1368</v>
      </c>
      <c r="K2571" s="102">
        <v>0.54166666666666663</v>
      </c>
      <c r="L2571">
        <v>21</v>
      </c>
      <c r="M2571" t="s">
        <v>1358</v>
      </c>
      <c r="N2571" t="s">
        <v>1297</v>
      </c>
      <c r="O2571" s="102">
        <v>0.99305555555555547</v>
      </c>
      <c r="P2571" t="s">
        <v>1471</v>
      </c>
      <c r="Q2571" t="s">
        <v>51</v>
      </c>
      <c r="R2571" t="s">
        <v>1337</v>
      </c>
      <c r="S2571">
        <v>14</v>
      </c>
      <c r="T2571">
        <v>73</v>
      </c>
      <c r="U2571">
        <v>91</v>
      </c>
      <c r="V2571" t="s">
        <v>51</v>
      </c>
      <c r="W2571">
        <v>58</v>
      </c>
      <c r="X2571" s="102">
        <v>0.54166666666666663</v>
      </c>
      <c r="AB2571" s="77">
        <f t="shared" si="40"/>
        <v>210</v>
      </c>
    </row>
    <row r="2572" spans="1:28" x14ac:dyDescent="0.3">
      <c r="A2572" s="34">
        <v>44210</v>
      </c>
      <c r="B2572">
        <v>1159</v>
      </c>
      <c r="C2572" t="s">
        <v>1282</v>
      </c>
      <c r="D2572" t="s">
        <v>1283</v>
      </c>
      <c r="E2572">
        <v>38</v>
      </c>
      <c r="F2572" t="s">
        <v>1439</v>
      </c>
      <c r="G2572" t="s">
        <v>1800</v>
      </c>
      <c r="H2572" t="s">
        <v>1396</v>
      </c>
      <c r="I2572" t="s">
        <v>51</v>
      </c>
      <c r="J2572" t="s">
        <v>1354</v>
      </c>
      <c r="K2572" s="102">
        <v>0.79166666666666663</v>
      </c>
      <c r="L2572">
        <v>31</v>
      </c>
      <c r="M2572" t="s">
        <v>1326</v>
      </c>
      <c r="N2572" t="s">
        <v>1501</v>
      </c>
      <c r="O2572" s="102">
        <v>0.82638888888888884</v>
      </c>
      <c r="P2572" t="s">
        <v>1447</v>
      </c>
      <c r="Q2572">
        <v>0</v>
      </c>
      <c r="R2572" t="s">
        <v>1862</v>
      </c>
      <c r="S2572">
        <v>15</v>
      </c>
      <c r="T2572">
        <v>88</v>
      </c>
      <c r="U2572">
        <v>94</v>
      </c>
      <c r="V2572" t="s">
        <v>51</v>
      </c>
      <c r="W2572">
        <v>69</v>
      </c>
      <c r="X2572" s="102">
        <v>0.44444444444444442</v>
      </c>
      <c r="AB2572" s="77">
        <f t="shared" si="40"/>
        <v>310</v>
      </c>
    </row>
    <row r="2573" spans="1:28" x14ac:dyDescent="0.3">
      <c r="A2573" s="34">
        <v>44211</v>
      </c>
      <c r="B2573">
        <v>1159</v>
      </c>
      <c r="C2573" t="s">
        <v>1282</v>
      </c>
      <c r="D2573" t="s">
        <v>1283</v>
      </c>
      <c r="E2573">
        <v>38</v>
      </c>
      <c r="F2573" t="s">
        <v>1410</v>
      </c>
      <c r="G2573" t="s">
        <v>1308</v>
      </c>
      <c r="H2573" t="s">
        <v>1301</v>
      </c>
      <c r="I2573" s="102">
        <v>0.99930555555555556</v>
      </c>
      <c r="J2573" t="s">
        <v>1577</v>
      </c>
      <c r="K2573" s="102">
        <v>0.49305555555555558</v>
      </c>
      <c r="L2573">
        <v>27</v>
      </c>
      <c r="M2573" t="s">
        <v>1288</v>
      </c>
      <c r="N2573" t="s">
        <v>1456</v>
      </c>
      <c r="O2573" s="102">
        <v>7.6388888888888895E-2</v>
      </c>
      <c r="P2573" t="s">
        <v>1438</v>
      </c>
      <c r="Q2573">
        <v>11</v>
      </c>
      <c r="R2573" t="s">
        <v>1555</v>
      </c>
      <c r="S2573">
        <v>24</v>
      </c>
      <c r="T2573">
        <v>88</v>
      </c>
      <c r="U2573">
        <v>94</v>
      </c>
      <c r="V2573" s="102">
        <v>0</v>
      </c>
      <c r="W2573">
        <v>74</v>
      </c>
      <c r="X2573" s="102">
        <v>0.47222222222222227</v>
      </c>
      <c r="AB2573" s="77">
        <f t="shared" si="40"/>
        <v>270</v>
      </c>
    </row>
    <row r="2574" spans="1:28" x14ac:dyDescent="0.3">
      <c r="A2574" s="34">
        <v>44212</v>
      </c>
      <c r="B2574">
        <v>1159</v>
      </c>
      <c r="C2574" t="s">
        <v>1282</v>
      </c>
      <c r="D2574" t="s">
        <v>1283</v>
      </c>
      <c r="E2574">
        <v>38</v>
      </c>
      <c r="F2574" t="s">
        <v>1462</v>
      </c>
      <c r="G2574" t="s">
        <v>1308</v>
      </c>
      <c r="H2574" t="s">
        <v>1435</v>
      </c>
      <c r="I2574" s="102">
        <v>0.25</v>
      </c>
      <c r="J2574" t="s">
        <v>1354</v>
      </c>
      <c r="K2574" s="102">
        <v>0.61111111111111105</v>
      </c>
      <c r="L2574">
        <v>22</v>
      </c>
      <c r="M2574" t="s">
        <v>1435</v>
      </c>
      <c r="N2574" t="s">
        <v>1297</v>
      </c>
      <c r="O2574" s="102">
        <v>0.35416666666666669</v>
      </c>
      <c r="P2574" t="s">
        <v>1539</v>
      </c>
      <c r="Q2574">
        <v>11</v>
      </c>
      <c r="R2574" t="s">
        <v>1926</v>
      </c>
      <c r="S2574">
        <v>16</v>
      </c>
      <c r="T2574">
        <v>83</v>
      </c>
      <c r="U2574">
        <v>93</v>
      </c>
      <c r="V2574" t="s">
        <v>51</v>
      </c>
      <c r="W2574">
        <v>59</v>
      </c>
      <c r="X2574" s="102">
        <v>0.47222222222222227</v>
      </c>
      <c r="AB2574" s="77">
        <f t="shared" si="40"/>
        <v>220</v>
      </c>
    </row>
    <row r="2575" spans="1:28" x14ac:dyDescent="0.3">
      <c r="A2575" s="34">
        <v>44213</v>
      </c>
      <c r="B2575">
        <v>1159</v>
      </c>
      <c r="C2575" t="s">
        <v>1282</v>
      </c>
      <c r="D2575" t="s">
        <v>1283</v>
      </c>
      <c r="E2575">
        <v>38</v>
      </c>
      <c r="F2575" t="s">
        <v>1489</v>
      </c>
      <c r="G2575" t="s">
        <v>1482</v>
      </c>
      <c r="H2575" t="s">
        <v>1851</v>
      </c>
      <c r="I2575" s="102">
        <v>8.3333333333333329E-2</v>
      </c>
      <c r="J2575" t="s">
        <v>1556</v>
      </c>
      <c r="K2575" s="102">
        <v>0.57638888888888895</v>
      </c>
      <c r="L2575">
        <v>31</v>
      </c>
      <c r="M2575" t="s">
        <v>1288</v>
      </c>
      <c r="N2575" t="s">
        <v>1351</v>
      </c>
      <c r="O2575" s="102">
        <v>0.60416666666666663</v>
      </c>
      <c r="P2575" t="s">
        <v>1580</v>
      </c>
      <c r="Q2575">
        <v>11</v>
      </c>
      <c r="R2575" t="s">
        <v>1607</v>
      </c>
      <c r="S2575">
        <v>4</v>
      </c>
      <c r="T2575">
        <v>81</v>
      </c>
      <c r="U2575">
        <v>94</v>
      </c>
      <c r="V2575" t="s">
        <v>51</v>
      </c>
      <c r="W2575">
        <v>69</v>
      </c>
      <c r="X2575" s="102">
        <v>0.3125</v>
      </c>
      <c r="AB2575" s="77">
        <f t="shared" si="40"/>
        <v>310</v>
      </c>
    </row>
    <row r="2576" spans="1:28" x14ac:dyDescent="0.3">
      <c r="A2576" s="34">
        <v>44214</v>
      </c>
      <c r="B2576">
        <v>1159</v>
      </c>
      <c r="C2576" t="s">
        <v>1282</v>
      </c>
      <c r="D2576" t="s">
        <v>1283</v>
      </c>
      <c r="E2576">
        <v>38</v>
      </c>
      <c r="F2576" t="s">
        <v>1489</v>
      </c>
      <c r="G2576" t="s">
        <v>1293</v>
      </c>
      <c r="H2576" t="s">
        <v>1453</v>
      </c>
      <c r="I2576" s="102">
        <v>0.98611111111111116</v>
      </c>
      <c r="J2576" t="s">
        <v>1362</v>
      </c>
      <c r="K2576" s="102">
        <v>0.4861111111111111</v>
      </c>
      <c r="L2576">
        <v>0</v>
      </c>
      <c r="M2576" t="s">
        <v>1431</v>
      </c>
      <c r="N2576" t="s">
        <v>1340</v>
      </c>
      <c r="O2576" t="s">
        <v>51</v>
      </c>
      <c r="P2576" t="s">
        <v>1405</v>
      </c>
      <c r="Q2576">
        <v>0</v>
      </c>
      <c r="R2576" t="s">
        <v>1360</v>
      </c>
      <c r="S2576">
        <v>24</v>
      </c>
      <c r="T2576">
        <v>92</v>
      </c>
      <c r="U2576">
        <v>94</v>
      </c>
      <c r="V2576" t="s">
        <v>51</v>
      </c>
      <c r="W2576">
        <v>90</v>
      </c>
      <c r="X2576" t="s">
        <v>51</v>
      </c>
      <c r="AB2576" s="77">
        <f t="shared" si="40"/>
        <v>0</v>
      </c>
    </row>
    <row r="2577" spans="1:28" x14ac:dyDescent="0.3">
      <c r="A2577" s="34">
        <v>44215</v>
      </c>
      <c r="B2577">
        <v>1159</v>
      </c>
      <c r="C2577" t="s">
        <v>1282</v>
      </c>
      <c r="D2577" t="s">
        <v>1283</v>
      </c>
      <c r="E2577">
        <v>38</v>
      </c>
      <c r="F2577" t="s">
        <v>1333</v>
      </c>
      <c r="G2577" t="s">
        <v>1308</v>
      </c>
      <c r="H2577" t="s">
        <v>1668</v>
      </c>
      <c r="I2577" s="102">
        <v>0.1875</v>
      </c>
      <c r="J2577" t="s">
        <v>1502</v>
      </c>
      <c r="K2577" s="102">
        <v>0.66666666666666663</v>
      </c>
      <c r="L2577">
        <v>17</v>
      </c>
      <c r="M2577" t="s">
        <v>1358</v>
      </c>
      <c r="N2577" t="s">
        <v>1284</v>
      </c>
      <c r="O2577" s="102">
        <v>0.88888888888888884</v>
      </c>
      <c r="P2577" t="s">
        <v>1360</v>
      </c>
      <c r="Q2577">
        <v>0</v>
      </c>
      <c r="R2577" t="s">
        <v>1951</v>
      </c>
      <c r="S2577">
        <v>24</v>
      </c>
      <c r="T2577">
        <v>55</v>
      </c>
      <c r="U2577">
        <v>93</v>
      </c>
      <c r="V2577" t="s">
        <v>51</v>
      </c>
      <c r="W2577">
        <v>27</v>
      </c>
      <c r="X2577" t="s">
        <v>51</v>
      </c>
      <c r="AB2577" s="77">
        <f t="shared" si="40"/>
        <v>170</v>
      </c>
    </row>
    <row r="2578" spans="1:28" x14ac:dyDescent="0.3">
      <c r="A2578" s="34">
        <v>44216</v>
      </c>
      <c r="B2578">
        <v>1159</v>
      </c>
      <c r="C2578" t="s">
        <v>1282</v>
      </c>
      <c r="D2578" t="s">
        <v>1283</v>
      </c>
      <c r="E2578">
        <v>38</v>
      </c>
      <c r="F2578" t="s">
        <v>1658</v>
      </c>
      <c r="G2578" t="s">
        <v>1308</v>
      </c>
      <c r="H2578" t="s">
        <v>1284</v>
      </c>
      <c r="I2578" s="102">
        <v>0.95138888888888884</v>
      </c>
      <c r="J2578" t="s">
        <v>1686</v>
      </c>
      <c r="K2578" s="102">
        <v>0.61805555555555558</v>
      </c>
      <c r="L2578">
        <v>17</v>
      </c>
      <c r="M2578" t="s">
        <v>1288</v>
      </c>
      <c r="N2578" t="s">
        <v>1300</v>
      </c>
      <c r="O2578" s="102">
        <v>0.18055555555555555</v>
      </c>
      <c r="P2578" t="s">
        <v>1951</v>
      </c>
      <c r="Q2578">
        <v>0</v>
      </c>
      <c r="R2578" t="s">
        <v>1930</v>
      </c>
      <c r="S2578">
        <v>15</v>
      </c>
      <c r="T2578">
        <v>56</v>
      </c>
      <c r="U2578">
        <v>81</v>
      </c>
      <c r="V2578" s="102">
        <v>0.90972222222222221</v>
      </c>
      <c r="W2578">
        <v>32</v>
      </c>
      <c r="X2578" s="102">
        <v>0</v>
      </c>
      <c r="AB2578" s="77">
        <f t="shared" si="40"/>
        <v>170</v>
      </c>
    </row>
    <row r="2579" spans="1:28" x14ac:dyDescent="0.3">
      <c r="A2579" s="34">
        <v>44217</v>
      </c>
      <c r="B2579">
        <v>1159</v>
      </c>
      <c r="C2579" t="s">
        <v>1282</v>
      </c>
      <c r="D2579" t="s">
        <v>1283</v>
      </c>
      <c r="E2579">
        <v>38</v>
      </c>
      <c r="F2579" t="s">
        <v>1321</v>
      </c>
      <c r="G2579" t="s">
        <v>1863</v>
      </c>
      <c r="H2579" t="s">
        <v>1351</v>
      </c>
      <c r="I2579" s="102">
        <v>0.23611111111111113</v>
      </c>
      <c r="J2579" t="s">
        <v>1730</v>
      </c>
      <c r="K2579" s="102">
        <v>0.57638888888888895</v>
      </c>
      <c r="L2579">
        <v>21</v>
      </c>
      <c r="M2579" t="s">
        <v>1296</v>
      </c>
      <c r="N2579" t="s">
        <v>1333</v>
      </c>
      <c r="O2579" s="102">
        <v>0.44444444444444442</v>
      </c>
      <c r="P2579" t="s">
        <v>1361</v>
      </c>
      <c r="Q2579">
        <v>5</v>
      </c>
      <c r="R2579" t="s">
        <v>1952</v>
      </c>
      <c r="S2579">
        <v>24</v>
      </c>
      <c r="T2579">
        <v>58</v>
      </c>
      <c r="U2579">
        <v>92</v>
      </c>
      <c r="V2579" s="102">
        <v>0.25</v>
      </c>
      <c r="W2579">
        <v>37</v>
      </c>
      <c r="X2579" t="s">
        <v>51</v>
      </c>
      <c r="AB2579" s="77">
        <f t="shared" si="40"/>
        <v>210</v>
      </c>
    </row>
    <row r="2580" spans="1:28" x14ac:dyDescent="0.3">
      <c r="A2580" s="34">
        <v>44218</v>
      </c>
      <c r="B2580">
        <v>1159</v>
      </c>
      <c r="C2580" t="s">
        <v>1282</v>
      </c>
      <c r="D2580" t="s">
        <v>1283</v>
      </c>
      <c r="E2580">
        <v>38</v>
      </c>
      <c r="F2580" t="s">
        <v>1294</v>
      </c>
      <c r="G2580" t="s">
        <v>1561</v>
      </c>
      <c r="H2580" t="s">
        <v>1345</v>
      </c>
      <c r="I2580" s="102">
        <v>0.99930555555555556</v>
      </c>
      <c r="J2580" t="s">
        <v>1394</v>
      </c>
      <c r="K2580" s="102">
        <v>6.9444444444444441E-3</v>
      </c>
      <c r="L2580">
        <v>27</v>
      </c>
      <c r="M2580" t="s">
        <v>1289</v>
      </c>
      <c r="N2580" t="s">
        <v>1781</v>
      </c>
      <c r="O2580" s="102">
        <v>0.28472222222222221</v>
      </c>
      <c r="P2580" t="s">
        <v>1495</v>
      </c>
      <c r="Q2580">
        <v>19</v>
      </c>
      <c r="R2580" t="s">
        <v>1953</v>
      </c>
      <c r="S2580">
        <v>1</v>
      </c>
      <c r="T2580">
        <v>74</v>
      </c>
      <c r="U2580">
        <v>93</v>
      </c>
      <c r="V2580" t="s">
        <v>51</v>
      </c>
      <c r="W2580">
        <v>49</v>
      </c>
      <c r="X2580" s="102">
        <v>0</v>
      </c>
      <c r="AB2580" s="77">
        <f t="shared" si="40"/>
        <v>270</v>
      </c>
    </row>
    <row r="2581" spans="1:28" x14ac:dyDescent="0.3">
      <c r="A2581" s="34">
        <v>44219</v>
      </c>
      <c r="B2581">
        <v>1159</v>
      </c>
      <c r="C2581" t="s">
        <v>1282</v>
      </c>
      <c r="D2581" t="s">
        <v>1283</v>
      </c>
      <c r="E2581">
        <v>38</v>
      </c>
      <c r="F2581" t="s">
        <v>1489</v>
      </c>
      <c r="G2581" t="s">
        <v>1532</v>
      </c>
      <c r="H2581" t="s">
        <v>1345</v>
      </c>
      <c r="I2581" s="102">
        <v>0.21527777777777779</v>
      </c>
      <c r="J2581" t="s">
        <v>1577</v>
      </c>
      <c r="K2581" s="102">
        <v>0.9375</v>
      </c>
      <c r="L2581">
        <v>30</v>
      </c>
      <c r="M2581" t="s">
        <v>1296</v>
      </c>
      <c r="N2581" t="s">
        <v>1588</v>
      </c>
      <c r="O2581" s="102">
        <v>0.94444444444444453</v>
      </c>
      <c r="P2581" t="s">
        <v>1789</v>
      </c>
      <c r="Q2581">
        <v>0</v>
      </c>
      <c r="R2581" t="s">
        <v>1954</v>
      </c>
      <c r="S2581">
        <v>17</v>
      </c>
      <c r="T2581">
        <v>88</v>
      </c>
      <c r="U2581">
        <v>94</v>
      </c>
      <c r="V2581" s="102">
        <v>0.75</v>
      </c>
      <c r="W2581">
        <v>70</v>
      </c>
      <c r="X2581" s="102">
        <v>0.30555555555555552</v>
      </c>
      <c r="AB2581" s="77">
        <f t="shared" si="40"/>
        <v>300</v>
      </c>
    </row>
    <row r="2582" spans="1:28" x14ac:dyDescent="0.3">
      <c r="A2582" s="34">
        <v>44220</v>
      </c>
      <c r="B2582">
        <v>1159</v>
      </c>
      <c r="C2582" t="s">
        <v>1282</v>
      </c>
      <c r="D2582" t="s">
        <v>1283</v>
      </c>
      <c r="E2582">
        <v>38</v>
      </c>
      <c r="F2582" t="s">
        <v>1333</v>
      </c>
      <c r="G2582" t="s">
        <v>1371</v>
      </c>
      <c r="H2582" t="s">
        <v>1364</v>
      </c>
      <c r="I2582" s="102">
        <v>0.125</v>
      </c>
      <c r="J2582" t="s">
        <v>1556</v>
      </c>
      <c r="K2582" s="102">
        <v>0.58333333333333337</v>
      </c>
      <c r="L2582">
        <v>32</v>
      </c>
      <c r="M2582" t="s">
        <v>1288</v>
      </c>
      <c r="N2582" t="s">
        <v>1556</v>
      </c>
      <c r="O2582" s="102">
        <v>0.6875</v>
      </c>
      <c r="P2582" t="s">
        <v>1548</v>
      </c>
      <c r="Q2582">
        <v>11</v>
      </c>
      <c r="R2582" t="s">
        <v>1771</v>
      </c>
      <c r="S2582">
        <v>0</v>
      </c>
      <c r="T2582">
        <v>87</v>
      </c>
      <c r="U2582">
        <v>94</v>
      </c>
      <c r="V2582" t="s">
        <v>51</v>
      </c>
      <c r="W2582">
        <v>71</v>
      </c>
      <c r="X2582" s="102">
        <v>0.57638888888888895</v>
      </c>
      <c r="AB2582" s="77">
        <f t="shared" si="40"/>
        <v>320</v>
      </c>
    </row>
    <row r="2583" spans="1:28" x14ac:dyDescent="0.3">
      <c r="A2583" s="34">
        <v>44221</v>
      </c>
      <c r="B2583">
        <v>1159</v>
      </c>
      <c r="C2583" t="s">
        <v>1282</v>
      </c>
      <c r="D2583" t="s">
        <v>1283</v>
      </c>
      <c r="E2583">
        <v>38</v>
      </c>
      <c r="F2583" t="s">
        <v>1339</v>
      </c>
      <c r="G2583" t="s">
        <v>1345</v>
      </c>
      <c r="H2583" t="s">
        <v>1439</v>
      </c>
      <c r="I2583" s="102">
        <v>0.99930555555555556</v>
      </c>
      <c r="J2583" t="s">
        <v>1496</v>
      </c>
      <c r="K2583" s="102">
        <v>0.51388888888888895</v>
      </c>
      <c r="L2583">
        <v>2</v>
      </c>
      <c r="M2583" t="s">
        <v>1296</v>
      </c>
      <c r="N2583" t="s">
        <v>1316</v>
      </c>
      <c r="O2583" s="102">
        <v>0.56944444444444442</v>
      </c>
      <c r="P2583" t="s">
        <v>1519</v>
      </c>
      <c r="Q2583">
        <v>24</v>
      </c>
      <c r="R2583" t="s">
        <v>1678</v>
      </c>
      <c r="S2583">
        <v>6</v>
      </c>
      <c r="T2583">
        <v>93</v>
      </c>
      <c r="U2583">
        <v>94</v>
      </c>
      <c r="V2583" t="s">
        <v>51</v>
      </c>
      <c r="W2583">
        <v>92</v>
      </c>
      <c r="X2583" t="s">
        <v>51</v>
      </c>
      <c r="AB2583" s="77">
        <f t="shared" si="40"/>
        <v>20</v>
      </c>
    </row>
    <row r="2584" spans="1:28" x14ac:dyDescent="0.3">
      <c r="A2584" s="34">
        <v>44222</v>
      </c>
      <c r="B2584">
        <v>1159</v>
      </c>
      <c r="C2584" t="s">
        <v>1282</v>
      </c>
      <c r="D2584" t="s">
        <v>1283</v>
      </c>
      <c r="E2584">
        <v>38</v>
      </c>
      <c r="F2584" t="s">
        <v>1309</v>
      </c>
      <c r="G2584" t="s">
        <v>1407</v>
      </c>
      <c r="H2584" t="s">
        <v>1668</v>
      </c>
      <c r="I2584" s="102">
        <v>0.22916666666666666</v>
      </c>
      <c r="J2584" t="s">
        <v>1661</v>
      </c>
      <c r="K2584" s="102">
        <v>0.65277777777777779</v>
      </c>
      <c r="L2584">
        <v>0</v>
      </c>
      <c r="M2584" t="s">
        <v>1296</v>
      </c>
      <c r="N2584" t="s">
        <v>1310</v>
      </c>
      <c r="O2584" t="s">
        <v>51</v>
      </c>
      <c r="P2584" t="s">
        <v>1487</v>
      </c>
      <c r="Q2584">
        <v>23</v>
      </c>
      <c r="R2584" t="s">
        <v>1312</v>
      </c>
      <c r="S2584">
        <v>2</v>
      </c>
      <c r="T2584">
        <v>87</v>
      </c>
      <c r="U2584">
        <v>94</v>
      </c>
      <c r="V2584" t="s">
        <v>51</v>
      </c>
      <c r="W2584">
        <v>78</v>
      </c>
      <c r="X2584" s="102">
        <v>0.52083333333333337</v>
      </c>
      <c r="AB2584" s="77">
        <f t="shared" si="40"/>
        <v>0</v>
      </c>
    </row>
    <row r="2585" spans="1:28" x14ac:dyDescent="0.3">
      <c r="A2585" s="34">
        <v>44223</v>
      </c>
      <c r="B2585">
        <v>1159</v>
      </c>
      <c r="C2585" t="s">
        <v>1282</v>
      </c>
      <c r="D2585" t="s">
        <v>1283</v>
      </c>
      <c r="E2585">
        <v>38</v>
      </c>
      <c r="F2585" t="s">
        <v>1295</v>
      </c>
      <c r="G2585" t="s">
        <v>1308</v>
      </c>
      <c r="H2585" t="s">
        <v>1307</v>
      </c>
      <c r="I2585" s="102">
        <v>0.36805555555555558</v>
      </c>
      <c r="J2585" t="s">
        <v>1750</v>
      </c>
      <c r="K2585" s="102">
        <v>0.65277777777777779</v>
      </c>
      <c r="L2585">
        <v>28</v>
      </c>
      <c r="M2585" t="s">
        <v>1335</v>
      </c>
      <c r="N2585" t="s">
        <v>1286</v>
      </c>
      <c r="O2585" s="102">
        <v>0.18055555555555555</v>
      </c>
      <c r="P2585" t="s">
        <v>1413</v>
      </c>
      <c r="Q2585">
        <v>11</v>
      </c>
      <c r="R2585" t="s">
        <v>1774</v>
      </c>
      <c r="S2585">
        <v>1</v>
      </c>
      <c r="T2585">
        <v>90</v>
      </c>
      <c r="U2585">
        <v>93</v>
      </c>
      <c r="V2585" t="s">
        <v>51</v>
      </c>
      <c r="W2585">
        <v>78</v>
      </c>
      <c r="X2585" s="102">
        <v>0.64583333333333337</v>
      </c>
      <c r="AB2585" s="77">
        <f t="shared" si="40"/>
        <v>280</v>
      </c>
    </row>
    <row r="2586" spans="1:28" x14ac:dyDescent="0.3">
      <c r="A2586" s="34">
        <v>44224</v>
      </c>
      <c r="B2586">
        <v>1159</v>
      </c>
      <c r="C2586" t="s">
        <v>1282</v>
      </c>
      <c r="D2586" t="s">
        <v>1283</v>
      </c>
      <c r="E2586">
        <v>38</v>
      </c>
      <c r="F2586" t="s">
        <v>1346</v>
      </c>
      <c r="G2586" t="s">
        <v>1800</v>
      </c>
      <c r="H2586" t="s">
        <v>1380</v>
      </c>
      <c r="I2586" s="102">
        <v>0.31944444444444448</v>
      </c>
      <c r="J2586" t="s">
        <v>1686</v>
      </c>
      <c r="K2586" s="102">
        <v>0.5</v>
      </c>
      <c r="L2586">
        <v>9</v>
      </c>
      <c r="M2586" t="s">
        <v>1358</v>
      </c>
      <c r="N2586" t="s">
        <v>1297</v>
      </c>
      <c r="O2586" s="102">
        <v>3.4722222222222224E-2</v>
      </c>
      <c r="P2586" t="s">
        <v>1487</v>
      </c>
      <c r="Q2586">
        <v>0</v>
      </c>
      <c r="R2586" t="s">
        <v>1619</v>
      </c>
      <c r="S2586">
        <v>15</v>
      </c>
      <c r="T2586">
        <v>89</v>
      </c>
      <c r="U2586">
        <v>93</v>
      </c>
      <c r="V2586" t="s">
        <v>51</v>
      </c>
      <c r="W2586">
        <v>72</v>
      </c>
      <c r="X2586" s="102">
        <v>0.51388888888888895</v>
      </c>
      <c r="AB2586" s="77">
        <f t="shared" si="40"/>
        <v>90</v>
      </c>
    </row>
    <row r="2587" spans="1:28" x14ac:dyDescent="0.3">
      <c r="A2587" s="34">
        <v>44225</v>
      </c>
      <c r="B2587">
        <v>1159</v>
      </c>
      <c r="C2587" t="s">
        <v>1282</v>
      </c>
      <c r="D2587" t="s">
        <v>1283</v>
      </c>
      <c r="E2587">
        <v>38</v>
      </c>
      <c r="F2587" t="s">
        <v>1313</v>
      </c>
      <c r="G2587" t="s">
        <v>1610</v>
      </c>
      <c r="H2587" t="s">
        <v>1319</v>
      </c>
      <c r="I2587" s="102">
        <v>2.7777777777777776E-2</v>
      </c>
      <c r="J2587" t="s">
        <v>1287</v>
      </c>
      <c r="K2587" s="102">
        <v>0.625</v>
      </c>
      <c r="L2587">
        <v>28</v>
      </c>
      <c r="M2587" t="s">
        <v>1335</v>
      </c>
      <c r="N2587" t="s">
        <v>1319</v>
      </c>
      <c r="O2587" s="102">
        <v>0.95138888888888884</v>
      </c>
      <c r="P2587" t="s">
        <v>1707</v>
      </c>
      <c r="Q2587">
        <v>8</v>
      </c>
      <c r="R2587" t="s">
        <v>1551</v>
      </c>
      <c r="S2587">
        <v>22</v>
      </c>
      <c r="T2587">
        <v>92</v>
      </c>
      <c r="U2587">
        <v>94</v>
      </c>
      <c r="V2587" s="102">
        <v>0.38194444444444442</v>
      </c>
      <c r="W2587">
        <v>90</v>
      </c>
      <c r="X2587" t="s">
        <v>51</v>
      </c>
      <c r="AB2587" s="77">
        <f t="shared" si="40"/>
        <v>280</v>
      </c>
    </row>
    <row r="2588" spans="1:28" x14ac:dyDescent="0.3">
      <c r="A2588" s="34">
        <v>44226</v>
      </c>
      <c r="B2588">
        <v>1159</v>
      </c>
      <c r="C2588" t="s">
        <v>1282</v>
      </c>
      <c r="D2588" t="s">
        <v>1283</v>
      </c>
      <c r="E2588">
        <v>38</v>
      </c>
      <c r="F2588" t="s">
        <v>1383</v>
      </c>
      <c r="G2588" t="s">
        <v>1465</v>
      </c>
      <c r="H2588" t="s">
        <v>1314</v>
      </c>
      <c r="I2588" s="102">
        <v>0.35416666666666669</v>
      </c>
      <c r="J2588" t="s">
        <v>1300</v>
      </c>
      <c r="K2588" s="102">
        <v>0.46527777777777773</v>
      </c>
      <c r="L2588">
        <v>28</v>
      </c>
      <c r="M2588" t="s">
        <v>1359</v>
      </c>
      <c r="N2588" t="s">
        <v>1588</v>
      </c>
      <c r="O2588" s="102">
        <v>0.86111111111111116</v>
      </c>
      <c r="P2588" t="s">
        <v>1789</v>
      </c>
      <c r="Q2588">
        <v>2</v>
      </c>
      <c r="R2588" t="s">
        <v>1922</v>
      </c>
      <c r="S2588">
        <v>17</v>
      </c>
      <c r="T2588">
        <v>84</v>
      </c>
      <c r="U2588">
        <v>93</v>
      </c>
      <c r="V2588" t="s">
        <v>51</v>
      </c>
      <c r="W2588">
        <v>55</v>
      </c>
      <c r="X2588" s="102">
        <v>0.65972222222222221</v>
      </c>
      <c r="AB2588" s="77">
        <f t="shared" si="40"/>
        <v>280</v>
      </c>
    </row>
    <row r="2589" spans="1:28" x14ac:dyDescent="0.3">
      <c r="A2589" s="34">
        <v>44227</v>
      </c>
      <c r="B2589">
        <v>1159</v>
      </c>
      <c r="C2589" t="s">
        <v>1282</v>
      </c>
      <c r="D2589" t="s">
        <v>1283</v>
      </c>
      <c r="E2589">
        <v>38</v>
      </c>
      <c r="F2589" t="s">
        <v>1574</v>
      </c>
      <c r="G2589" t="s">
        <v>1469</v>
      </c>
      <c r="H2589" t="s">
        <v>1309</v>
      </c>
      <c r="I2589" s="102">
        <v>6.9444444444444434E-2</v>
      </c>
      <c r="J2589" t="s">
        <v>1622</v>
      </c>
      <c r="K2589" s="102">
        <v>0.63888888888888895</v>
      </c>
      <c r="L2589">
        <v>28</v>
      </c>
      <c r="M2589" t="s">
        <v>1391</v>
      </c>
      <c r="N2589" t="s">
        <v>1591</v>
      </c>
      <c r="O2589" s="102">
        <v>0.89583333333333337</v>
      </c>
      <c r="P2589" t="s">
        <v>1652</v>
      </c>
      <c r="Q2589">
        <v>1</v>
      </c>
      <c r="R2589" t="s">
        <v>1822</v>
      </c>
      <c r="S2589">
        <v>17</v>
      </c>
      <c r="T2589">
        <v>84</v>
      </c>
      <c r="U2589">
        <v>90</v>
      </c>
      <c r="V2589" t="s">
        <v>51</v>
      </c>
      <c r="W2589">
        <v>50</v>
      </c>
      <c r="X2589" s="102">
        <v>0.89583333333333337</v>
      </c>
      <c r="AB2589" s="77">
        <f t="shared" si="40"/>
        <v>280</v>
      </c>
    </row>
    <row r="2590" spans="1:28" x14ac:dyDescent="0.3">
      <c r="A2590" s="34">
        <v>44228</v>
      </c>
      <c r="B2590">
        <v>1159</v>
      </c>
      <c r="C2590" t="s">
        <v>1282</v>
      </c>
      <c r="D2590" t="s">
        <v>1283</v>
      </c>
      <c r="E2590">
        <v>38</v>
      </c>
      <c r="F2590" t="s">
        <v>1419</v>
      </c>
      <c r="G2590" t="s">
        <v>1308</v>
      </c>
      <c r="H2590" t="s">
        <v>1501</v>
      </c>
      <c r="I2590" s="102">
        <v>0.99930555555555556</v>
      </c>
      <c r="J2590" t="s">
        <v>1669</v>
      </c>
      <c r="K2590" s="102">
        <v>0.59027777777777779</v>
      </c>
      <c r="L2590">
        <v>29</v>
      </c>
      <c r="M2590" t="s">
        <v>1391</v>
      </c>
      <c r="N2590" t="s">
        <v>1295</v>
      </c>
      <c r="O2590" s="102">
        <v>2.7777777777777776E-2</v>
      </c>
      <c r="P2590" t="s">
        <v>1791</v>
      </c>
      <c r="Q2590">
        <v>24</v>
      </c>
      <c r="R2590" t="s">
        <v>1933</v>
      </c>
      <c r="S2590">
        <v>0</v>
      </c>
      <c r="T2590">
        <v>88</v>
      </c>
      <c r="U2590">
        <v>92</v>
      </c>
      <c r="V2590" t="s">
        <v>51</v>
      </c>
      <c r="W2590">
        <v>82</v>
      </c>
      <c r="X2590" s="102">
        <v>0.19444444444444445</v>
      </c>
      <c r="AB2590" s="77">
        <f t="shared" si="40"/>
        <v>290</v>
      </c>
    </row>
    <row r="2591" spans="1:28" x14ac:dyDescent="0.3">
      <c r="A2591" s="34">
        <v>44229</v>
      </c>
      <c r="B2591">
        <v>1159</v>
      </c>
      <c r="C2591" t="s">
        <v>1282</v>
      </c>
      <c r="D2591" t="s">
        <v>1283</v>
      </c>
      <c r="E2591">
        <v>38</v>
      </c>
      <c r="F2591" t="s">
        <v>1307</v>
      </c>
      <c r="G2591" t="s">
        <v>1737</v>
      </c>
      <c r="H2591" t="s">
        <v>1481</v>
      </c>
      <c r="I2591" s="102">
        <v>0.24305555555555555</v>
      </c>
      <c r="J2591" t="s">
        <v>1656</v>
      </c>
      <c r="K2591" s="102">
        <v>0.76388888888888884</v>
      </c>
      <c r="L2591">
        <v>28</v>
      </c>
      <c r="M2591" t="s">
        <v>1288</v>
      </c>
      <c r="N2591" t="s">
        <v>1368</v>
      </c>
      <c r="O2591" s="102">
        <v>0.77777777777777779</v>
      </c>
      <c r="P2591" t="s">
        <v>1640</v>
      </c>
      <c r="Q2591" t="s">
        <v>51</v>
      </c>
      <c r="R2591" t="s">
        <v>1955</v>
      </c>
      <c r="S2591">
        <v>24</v>
      </c>
      <c r="T2591">
        <v>78</v>
      </c>
      <c r="U2591">
        <v>93</v>
      </c>
      <c r="V2591" t="s">
        <v>51</v>
      </c>
      <c r="W2591">
        <v>54</v>
      </c>
      <c r="X2591" s="102">
        <v>0.76388888888888884</v>
      </c>
      <c r="AB2591" s="77">
        <f t="shared" si="40"/>
        <v>280</v>
      </c>
    </row>
    <row r="2592" spans="1:28" x14ac:dyDescent="0.3">
      <c r="A2592" s="34">
        <v>44230</v>
      </c>
      <c r="B2592">
        <v>1159</v>
      </c>
      <c r="C2592" t="s">
        <v>1282</v>
      </c>
      <c r="D2592" t="s">
        <v>1283</v>
      </c>
      <c r="E2592">
        <v>38</v>
      </c>
      <c r="F2592" t="s">
        <v>1556</v>
      </c>
      <c r="G2592" t="s">
        <v>1308</v>
      </c>
      <c r="H2592" t="s">
        <v>1410</v>
      </c>
      <c r="I2592" s="102">
        <v>0.95138888888888884</v>
      </c>
      <c r="J2592" t="s">
        <v>1330</v>
      </c>
      <c r="K2592" s="102">
        <v>7.6388888888888895E-2</v>
      </c>
      <c r="L2592">
        <v>24</v>
      </c>
      <c r="M2592" t="s">
        <v>1326</v>
      </c>
      <c r="N2592" t="s">
        <v>1284</v>
      </c>
      <c r="O2592" s="102">
        <v>4.8611111111111112E-2</v>
      </c>
      <c r="P2592" t="s">
        <v>1943</v>
      </c>
      <c r="Q2592" t="s">
        <v>51</v>
      </c>
      <c r="R2592" t="s">
        <v>1941</v>
      </c>
      <c r="S2592">
        <v>2</v>
      </c>
      <c r="T2592">
        <v>85</v>
      </c>
      <c r="U2592">
        <v>92</v>
      </c>
      <c r="V2592" t="s">
        <v>51</v>
      </c>
      <c r="W2592">
        <v>46</v>
      </c>
      <c r="X2592" s="102">
        <v>7.6388888888888895E-2</v>
      </c>
      <c r="AB2592" s="77">
        <f t="shared" si="40"/>
        <v>240</v>
      </c>
    </row>
    <row r="2593" spans="1:28" x14ac:dyDescent="0.3">
      <c r="A2593" s="34">
        <v>44231</v>
      </c>
      <c r="B2593">
        <v>1159</v>
      </c>
      <c r="C2593" t="s">
        <v>1282</v>
      </c>
      <c r="D2593" t="s">
        <v>1283</v>
      </c>
      <c r="E2593">
        <v>38</v>
      </c>
      <c r="F2593" t="s">
        <v>1428</v>
      </c>
      <c r="G2593" t="s">
        <v>1800</v>
      </c>
      <c r="H2593" t="s">
        <v>1475</v>
      </c>
      <c r="I2593" s="102">
        <v>0.3125</v>
      </c>
      <c r="J2593" t="s">
        <v>1544</v>
      </c>
      <c r="K2593" s="102">
        <v>0.54166666666666663</v>
      </c>
      <c r="L2593">
        <v>27</v>
      </c>
      <c r="M2593" t="s">
        <v>1358</v>
      </c>
      <c r="N2593" t="s">
        <v>1327</v>
      </c>
      <c r="O2593" s="102">
        <v>3.4722222222222224E-2</v>
      </c>
      <c r="P2593" t="s">
        <v>1717</v>
      </c>
      <c r="Q2593">
        <v>23</v>
      </c>
      <c r="R2593" t="s">
        <v>1810</v>
      </c>
      <c r="S2593">
        <v>0</v>
      </c>
      <c r="T2593">
        <v>91</v>
      </c>
      <c r="U2593">
        <v>93</v>
      </c>
      <c r="V2593" t="s">
        <v>51</v>
      </c>
      <c r="W2593">
        <v>83</v>
      </c>
      <c r="X2593" s="102">
        <v>0.20138888888888887</v>
      </c>
      <c r="AB2593" s="77">
        <f t="shared" si="40"/>
        <v>270</v>
      </c>
    </row>
    <row r="2594" spans="1:28" x14ac:dyDescent="0.3">
      <c r="A2594" s="34">
        <v>44232</v>
      </c>
      <c r="B2594">
        <v>1159</v>
      </c>
      <c r="C2594" t="s">
        <v>1282</v>
      </c>
      <c r="D2594" t="s">
        <v>1283</v>
      </c>
      <c r="E2594">
        <v>38</v>
      </c>
      <c r="F2594" t="s">
        <v>1314</v>
      </c>
      <c r="G2594" t="s">
        <v>1956</v>
      </c>
      <c r="H2594" t="s">
        <v>1481</v>
      </c>
      <c r="I2594" s="102">
        <v>0.15277777777777776</v>
      </c>
      <c r="J2594" t="s">
        <v>1496</v>
      </c>
      <c r="K2594" s="102">
        <v>0.89583333333333337</v>
      </c>
      <c r="L2594">
        <v>3</v>
      </c>
      <c r="M2594" t="s">
        <v>1703</v>
      </c>
      <c r="N2594" t="s">
        <v>1333</v>
      </c>
      <c r="O2594" s="102">
        <v>0.97222222222222221</v>
      </c>
      <c r="P2594" t="s">
        <v>1700</v>
      </c>
      <c r="Q2594">
        <v>0</v>
      </c>
      <c r="R2594" t="s">
        <v>1942</v>
      </c>
      <c r="S2594">
        <v>21</v>
      </c>
      <c r="T2594">
        <v>93</v>
      </c>
      <c r="U2594">
        <v>94</v>
      </c>
      <c r="V2594" s="102">
        <v>0.44444444444444442</v>
      </c>
      <c r="W2594">
        <v>93</v>
      </c>
      <c r="X2594" t="s">
        <v>51</v>
      </c>
      <c r="AB2594" s="77">
        <f t="shared" si="40"/>
        <v>30</v>
      </c>
    </row>
    <row r="2595" spans="1:28" x14ac:dyDescent="0.3">
      <c r="A2595" s="34">
        <v>44233</v>
      </c>
      <c r="B2595">
        <v>1159</v>
      </c>
      <c r="C2595" t="s">
        <v>1282</v>
      </c>
      <c r="D2595" t="s">
        <v>1283</v>
      </c>
      <c r="E2595">
        <v>38</v>
      </c>
      <c r="F2595" t="s">
        <v>1316</v>
      </c>
      <c r="G2595" t="s">
        <v>1321</v>
      </c>
      <c r="H2595" t="s">
        <v>1289</v>
      </c>
      <c r="I2595" s="102">
        <v>0.97222222222222221</v>
      </c>
      <c r="J2595" t="s">
        <v>1294</v>
      </c>
      <c r="K2595" s="102">
        <v>1.3888888888888888E-2</v>
      </c>
      <c r="L2595">
        <v>30</v>
      </c>
      <c r="M2595" t="s">
        <v>1404</v>
      </c>
      <c r="N2595" t="s">
        <v>1671</v>
      </c>
      <c r="O2595" s="102">
        <v>0.63194444444444442</v>
      </c>
      <c r="P2595" t="s">
        <v>1683</v>
      </c>
      <c r="Q2595">
        <v>22</v>
      </c>
      <c r="R2595" t="s">
        <v>1646</v>
      </c>
      <c r="S2595">
        <v>3</v>
      </c>
      <c r="T2595">
        <v>91</v>
      </c>
      <c r="U2595">
        <v>94</v>
      </c>
      <c r="V2595" s="102">
        <v>0.2638888888888889</v>
      </c>
      <c r="W2595">
        <v>84</v>
      </c>
      <c r="X2595" s="102">
        <v>0.67361111111111116</v>
      </c>
      <c r="AB2595" s="77">
        <f t="shared" si="40"/>
        <v>300</v>
      </c>
    </row>
    <row r="2596" spans="1:28" x14ac:dyDescent="0.3">
      <c r="A2596" s="34">
        <v>44234</v>
      </c>
      <c r="B2596">
        <v>1159</v>
      </c>
      <c r="C2596" t="s">
        <v>1282</v>
      </c>
      <c r="D2596" t="s">
        <v>1283</v>
      </c>
      <c r="E2596">
        <v>38</v>
      </c>
      <c r="F2596" t="s">
        <v>1493</v>
      </c>
      <c r="G2596" t="s">
        <v>1800</v>
      </c>
      <c r="H2596" t="s">
        <v>1561</v>
      </c>
      <c r="I2596" s="102">
        <v>0.2986111111111111</v>
      </c>
      <c r="J2596" t="s">
        <v>1486</v>
      </c>
      <c r="K2596" s="102">
        <v>0.53472222222222221</v>
      </c>
      <c r="L2596">
        <v>27</v>
      </c>
      <c r="M2596" t="s">
        <v>1358</v>
      </c>
      <c r="N2596" t="s">
        <v>1286</v>
      </c>
      <c r="O2596" s="102">
        <v>0.93055555555555547</v>
      </c>
      <c r="P2596" t="s">
        <v>1593</v>
      </c>
      <c r="Q2596">
        <v>0</v>
      </c>
      <c r="R2596" t="s">
        <v>1934</v>
      </c>
      <c r="S2596">
        <v>24</v>
      </c>
      <c r="T2596">
        <v>73</v>
      </c>
      <c r="U2596">
        <v>92</v>
      </c>
      <c r="V2596" t="s">
        <v>51</v>
      </c>
      <c r="W2596">
        <v>52</v>
      </c>
      <c r="X2596" s="102">
        <v>0.53472222222222221</v>
      </c>
      <c r="AB2596" s="77">
        <f t="shared" si="40"/>
        <v>270</v>
      </c>
    </row>
    <row r="2597" spans="1:28" x14ac:dyDescent="0.3">
      <c r="A2597" s="34">
        <v>44235</v>
      </c>
      <c r="B2597">
        <v>1159</v>
      </c>
      <c r="C2597" t="s">
        <v>1282</v>
      </c>
      <c r="D2597" t="s">
        <v>1283</v>
      </c>
      <c r="E2597">
        <v>38</v>
      </c>
      <c r="F2597" t="s">
        <v>1546</v>
      </c>
      <c r="G2597" t="s">
        <v>1513</v>
      </c>
      <c r="H2597" t="s">
        <v>1436</v>
      </c>
      <c r="I2597" s="102">
        <v>0.99930555555555556</v>
      </c>
      <c r="J2597" t="s">
        <v>1556</v>
      </c>
      <c r="K2597" s="102">
        <v>0.44444444444444442</v>
      </c>
      <c r="L2597">
        <v>28</v>
      </c>
      <c r="M2597" t="s">
        <v>1396</v>
      </c>
      <c r="N2597" t="s">
        <v>1380</v>
      </c>
      <c r="O2597" s="102">
        <v>0.69444444444444453</v>
      </c>
      <c r="P2597" t="s">
        <v>1957</v>
      </c>
      <c r="Q2597">
        <v>22</v>
      </c>
      <c r="R2597" t="s">
        <v>1958</v>
      </c>
      <c r="S2597" t="s">
        <v>51</v>
      </c>
      <c r="T2597">
        <v>83</v>
      </c>
      <c r="U2597">
        <v>93</v>
      </c>
      <c r="V2597" t="s">
        <v>51</v>
      </c>
      <c r="W2597">
        <v>63</v>
      </c>
      <c r="X2597" s="102">
        <v>0.44444444444444442</v>
      </c>
      <c r="AB2597" s="77">
        <f t="shared" si="40"/>
        <v>280</v>
      </c>
    </row>
    <row r="2598" spans="1:28" x14ac:dyDescent="0.3">
      <c r="A2598" s="34">
        <v>44236</v>
      </c>
      <c r="B2598">
        <v>1159</v>
      </c>
      <c r="C2598" t="s">
        <v>1282</v>
      </c>
      <c r="D2598" t="s">
        <v>1283</v>
      </c>
      <c r="E2598">
        <v>38</v>
      </c>
      <c r="F2598" t="s">
        <v>1546</v>
      </c>
      <c r="G2598" t="s">
        <v>1396</v>
      </c>
      <c r="H2598" t="s">
        <v>1633</v>
      </c>
      <c r="I2598" s="102">
        <v>0.96527777777777779</v>
      </c>
      <c r="J2598" t="s">
        <v>1478</v>
      </c>
      <c r="K2598" s="102">
        <v>0.3611111111111111</v>
      </c>
      <c r="L2598">
        <v>31</v>
      </c>
      <c r="M2598" t="s">
        <v>1288</v>
      </c>
      <c r="N2598" t="s">
        <v>1357</v>
      </c>
      <c r="O2598" s="102">
        <v>0.4375</v>
      </c>
      <c r="P2598" t="s">
        <v>1901</v>
      </c>
      <c r="Q2598">
        <v>0</v>
      </c>
      <c r="R2598" t="s">
        <v>1959</v>
      </c>
      <c r="S2598">
        <v>13</v>
      </c>
      <c r="T2598">
        <v>77</v>
      </c>
      <c r="U2598">
        <v>92</v>
      </c>
      <c r="V2598" t="s">
        <v>51</v>
      </c>
      <c r="W2598">
        <v>49</v>
      </c>
      <c r="X2598" s="102">
        <v>0.34722222222222227</v>
      </c>
      <c r="AB2598" s="77">
        <f t="shared" si="40"/>
        <v>310</v>
      </c>
    </row>
    <row r="2599" spans="1:28" x14ac:dyDescent="0.3">
      <c r="A2599" s="34">
        <v>44237</v>
      </c>
      <c r="B2599">
        <v>1159</v>
      </c>
      <c r="C2599" t="s">
        <v>1282</v>
      </c>
      <c r="D2599" t="s">
        <v>1283</v>
      </c>
      <c r="E2599">
        <v>38</v>
      </c>
      <c r="F2599" t="s">
        <v>1501</v>
      </c>
      <c r="G2599" t="s">
        <v>1308</v>
      </c>
      <c r="H2599" t="s">
        <v>1475</v>
      </c>
      <c r="I2599" s="102">
        <v>0.10416666666666667</v>
      </c>
      <c r="J2599" t="s">
        <v>1574</v>
      </c>
      <c r="K2599" s="102">
        <v>0.52777777777777779</v>
      </c>
      <c r="L2599">
        <v>29</v>
      </c>
      <c r="M2599" t="s">
        <v>1310</v>
      </c>
      <c r="N2599" t="s">
        <v>1399</v>
      </c>
      <c r="O2599" s="102">
        <v>0.45833333333333331</v>
      </c>
      <c r="P2599" t="s">
        <v>1488</v>
      </c>
      <c r="Q2599">
        <v>21</v>
      </c>
      <c r="R2599" t="s">
        <v>1842</v>
      </c>
      <c r="S2599">
        <v>1</v>
      </c>
      <c r="T2599">
        <v>74</v>
      </c>
      <c r="U2599">
        <v>92</v>
      </c>
      <c r="V2599" t="s">
        <v>51</v>
      </c>
      <c r="W2599">
        <v>60</v>
      </c>
      <c r="X2599" s="102">
        <v>0.45833333333333331</v>
      </c>
      <c r="AB2599" s="77">
        <f t="shared" si="40"/>
        <v>290</v>
      </c>
    </row>
    <row r="2600" spans="1:28" x14ac:dyDescent="0.3">
      <c r="A2600" s="34">
        <v>44238</v>
      </c>
      <c r="B2600">
        <v>1159</v>
      </c>
      <c r="C2600" t="s">
        <v>1282</v>
      </c>
      <c r="D2600" t="s">
        <v>1283</v>
      </c>
      <c r="E2600">
        <v>38</v>
      </c>
      <c r="F2600" t="s">
        <v>1521</v>
      </c>
      <c r="G2600" t="s">
        <v>1359</v>
      </c>
      <c r="H2600" t="s">
        <v>1418</v>
      </c>
      <c r="I2600" s="102">
        <v>0.29166666666666669</v>
      </c>
      <c r="J2600" t="s">
        <v>1328</v>
      </c>
      <c r="K2600" s="102">
        <v>0.63888888888888895</v>
      </c>
      <c r="L2600">
        <v>28</v>
      </c>
      <c r="M2600" t="s">
        <v>1288</v>
      </c>
      <c r="N2600" t="s">
        <v>1440</v>
      </c>
      <c r="O2600" s="102">
        <v>0.47222222222222227</v>
      </c>
      <c r="P2600" t="s">
        <v>1755</v>
      </c>
      <c r="Q2600">
        <v>12</v>
      </c>
      <c r="R2600" t="s">
        <v>1923</v>
      </c>
      <c r="S2600">
        <v>23</v>
      </c>
      <c r="T2600">
        <v>84</v>
      </c>
      <c r="U2600">
        <v>93</v>
      </c>
      <c r="V2600" t="s">
        <v>51</v>
      </c>
      <c r="W2600">
        <v>65</v>
      </c>
      <c r="X2600" s="102">
        <v>0.625</v>
      </c>
      <c r="AB2600" s="77">
        <f t="shared" si="40"/>
        <v>280</v>
      </c>
    </row>
    <row r="2601" spans="1:28" x14ac:dyDescent="0.3">
      <c r="A2601" s="34">
        <v>44239</v>
      </c>
      <c r="B2601">
        <v>1159</v>
      </c>
      <c r="C2601" t="s">
        <v>1282</v>
      </c>
      <c r="D2601" t="s">
        <v>1283</v>
      </c>
      <c r="E2601">
        <v>38</v>
      </c>
      <c r="F2601" t="s">
        <v>1333</v>
      </c>
      <c r="G2601" t="s">
        <v>1625</v>
      </c>
      <c r="H2601" t="s">
        <v>1316</v>
      </c>
      <c r="I2601" s="102">
        <v>0.99930555555555556</v>
      </c>
      <c r="J2601" t="s">
        <v>1357</v>
      </c>
      <c r="K2601" s="102">
        <v>0.61111111111111105</v>
      </c>
      <c r="L2601">
        <v>28</v>
      </c>
      <c r="M2601" t="s">
        <v>1396</v>
      </c>
      <c r="N2601" t="s">
        <v>1671</v>
      </c>
      <c r="O2601" s="102">
        <v>0.27083333333333331</v>
      </c>
      <c r="P2601" t="s">
        <v>1649</v>
      </c>
      <c r="Q2601" t="s">
        <v>51</v>
      </c>
      <c r="R2601" t="s">
        <v>1548</v>
      </c>
      <c r="S2601">
        <v>0</v>
      </c>
      <c r="T2601">
        <v>91</v>
      </c>
      <c r="U2601">
        <v>94</v>
      </c>
      <c r="V2601" t="s">
        <v>51</v>
      </c>
      <c r="W2601">
        <v>87</v>
      </c>
      <c r="X2601" s="102">
        <v>0.61111111111111105</v>
      </c>
      <c r="AB2601" s="77">
        <f t="shared" si="40"/>
        <v>280</v>
      </c>
    </row>
    <row r="2602" spans="1:28" x14ac:dyDescent="0.3">
      <c r="A2602" s="34">
        <v>44240</v>
      </c>
      <c r="B2602">
        <v>1159</v>
      </c>
      <c r="C2602" t="s">
        <v>1282</v>
      </c>
      <c r="D2602" t="s">
        <v>1283</v>
      </c>
      <c r="E2602">
        <v>38</v>
      </c>
      <c r="F2602" t="s">
        <v>1333</v>
      </c>
      <c r="G2602" t="s">
        <v>1308</v>
      </c>
      <c r="H2602" t="s">
        <v>1462</v>
      </c>
      <c r="I2602" s="102">
        <v>0.16666666666666666</v>
      </c>
      <c r="J2602" t="s">
        <v>1363</v>
      </c>
      <c r="K2602" s="102">
        <v>0.56944444444444442</v>
      </c>
      <c r="L2602">
        <v>27</v>
      </c>
      <c r="M2602" t="s">
        <v>1703</v>
      </c>
      <c r="N2602" t="s">
        <v>1391</v>
      </c>
      <c r="O2602" s="102">
        <v>0.4375</v>
      </c>
      <c r="P2602" t="s">
        <v>1467</v>
      </c>
      <c r="Q2602">
        <v>10</v>
      </c>
      <c r="R2602" t="s">
        <v>1360</v>
      </c>
      <c r="S2602">
        <v>3</v>
      </c>
      <c r="T2602">
        <v>87</v>
      </c>
      <c r="U2602">
        <v>94</v>
      </c>
      <c r="V2602" s="102">
        <v>0.125</v>
      </c>
      <c r="W2602">
        <v>81</v>
      </c>
      <c r="X2602" s="102">
        <v>0.52083333333333337</v>
      </c>
      <c r="AB2602" s="77">
        <f t="shared" si="40"/>
        <v>270</v>
      </c>
    </row>
    <row r="2603" spans="1:28" x14ac:dyDescent="0.3">
      <c r="A2603" s="34">
        <v>44241</v>
      </c>
      <c r="B2603">
        <v>1159</v>
      </c>
      <c r="C2603" t="s">
        <v>1282</v>
      </c>
      <c r="D2603" t="s">
        <v>1283</v>
      </c>
      <c r="E2603">
        <v>38</v>
      </c>
      <c r="F2603" t="s">
        <v>1371</v>
      </c>
      <c r="G2603" t="s">
        <v>1308</v>
      </c>
      <c r="H2603" t="s">
        <v>1456</v>
      </c>
      <c r="I2603" s="102">
        <v>0.24305555555555555</v>
      </c>
      <c r="J2603" t="s">
        <v>1656</v>
      </c>
      <c r="K2603" s="102">
        <v>0.67361111111111116</v>
      </c>
      <c r="L2603">
        <v>21</v>
      </c>
      <c r="M2603" t="s">
        <v>1358</v>
      </c>
      <c r="N2603" t="s">
        <v>1436</v>
      </c>
      <c r="O2603" s="102">
        <v>2.7777777777777776E-2</v>
      </c>
      <c r="P2603" t="s">
        <v>1691</v>
      </c>
      <c r="Q2603">
        <v>1</v>
      </c>
      <c r="R2603" t="s">
        <v>1543</v>
      </c>
      <c r="S2603">
        <v>16</v>
      </c>
      <c r="T2603">
        <v>78</v>
      </c>
      <c r="U2603">
        <v>93</v>
      </c>
      <c r="V2603" s="102">
        <v>0.22916666666666666</v>
      </c>
      <c r="W2603">
        <v>38</v>
      </c>
      <c r="X2603" s="102">
        <v>0.90277777777777779</v>
      </c>
      <c r="AB2603" s="77">
        <f t="shared" si="40"/>
        <v>210</v>
      </c>
    </row>
    <row r="2604" spans="1:28" x14ac:dyDescent="0.3">
      <c r="A2604" s="34">
        <v>44242</v>
      </c>
      <c r="B2604">
        <v>1159</v>
      </c>
      <c r="C2604" t="s">
        <v>1282</v>
      </c>
      <c r="D2604" t="s">
        <v>1283</v>
      </c>
      <c r="E2604">
        <v>38</v>
      </c>
      <c r="F2604" t="s">
        <v>1736</v>
      </c>
      <c r="G2604" t="s">
        <v>1308</v>
      </c>
      <c r="H2604" t="s">
        <v>1490</v>
      </c>
      <c r="I2604" s="102">
        <v>0.36805555555555558</v>
      </c>
      <c r="J2604" t="s">
        <v>1779</v>
      </c>
      <c r="K2604" s="102">
        <v>0.54861111111111105</v>
      </c>
      <c r="L2604">
        <v>14</v>
      </c>
      <c r="M2604" t="s">
        <v>1358</v>
      </c>
      <c r="N2604" t="s">
        <v>1354</v>
      </c>
      <c r="O2604" s="102">
        <v>0.80555555555555547</v>
      </c>
      <c r="P2604" t="s">
        <v>1581</v>
      </c>
      <c r="Q2604" t="s">
        <v>51</v>
      </c>
      <c r="R2604" t="s">
        <v>1660</v>
      </c>
      <c r="S2604">
        <v>24</v>
      </c>
      <c r="T2604">
        <v>34</v>
      </c>
      <c r="U2604">
        <v>48</v>
      </c>
      <c r="V2604" s="102">
        <v>0.4236111111111111</v>
      </c>
      <c r="W2604">
        <v>29</v>
      </c>
      <c r="X2604" s="102">
        <v>0.55555555555555558</v>
      </c>
      <c r="AB2604" s="77">
        <f t="shared" si="40"/>
        <v>140</v>
      </c>
    </row>
    <row r="2605" spans="1:28" x14ac:dyDescent="0.3">
      <c r="A2605" s="34">
        <v>44243</v>
      </c>
      <c r="B2605">
        <v>1159</v>
      </c>
      <c r="C2605" t="s">
        <v>1282</v>
      </c>
      <c r="D2605" t="s">
        <v>1283</v>
      </c>
      <c r="E2605">
        <v>38</v>
      </c>
      <c r="F2605" t="s">
        <v>1377</v>
      </c>
      <c r="G2605" t="s">
        <v>1308</v>
      </c>
      <c r="H2605" t="s">
        <v>1364</v>
      </c>
      <c r="I2605" s="102">
        <v>0.99930555555555556</v>
      </c>
      <c r="J2605" t="s">
        <v>1591</v>
      </c>
      <c r="K2605" s="102">
        <v>4.1666666666666664E-2</v>
      </c>
      <c r="L2605">
        <v>28</v>
      </c>
      <c r="M2605" t="s">
        <v>1358</v>
      </c>
      <c r="N2605" t="s">
        <v>1751</v>
      </c>
      <c r="O2605" s="102">
        <v>0.40972222222222227</v>
      </c>
      <c r="P2605" t="s">
        <v>1560</v>
      </c>
      <c r="Q2605">
        <v>12</v>
      </c>
      <c r="R2605" t="s">
        <v>1565</v>
      </c>
      <c r="S2605">
        <v>8</v>
      </c>
      <c r="T2605">
        <v>71</v>
      </c>
      <c r="U2605">
        <v>93</v>
      </c>
      <c r="V2605" s="102">
        <v>0.95138888888888884</v>
      </c>
      <c r="W2605">
        <v>34</v>
      </c>
      <c r="X2605" s="102">
        <v>4.1666666666666664E-2</v>
      </c>
      <c r="AB2605" s="77">
        <f t="shared" si="40"/>
        <v>280</v>
      </c>
    </row>
    <row r="2606" spans="1:28" x14ac:dyDescent="0.3">
      <c r="A2606" s="34">
        <v>44244</v>
      </c>
      <c r="B2606">
        <v>1159</v>
      </c>
      <c r="C2606" t="s">
        <v>1282</v>
      </c>
      <c r="D2606" t="s">
        <v>1283</v>
      </c>
      <c r="E2606">
        <v>38</v>
      </c>
      <c r="F2606" t="s">
        <v>1521</v>
      </c>
      <c r="G2606" t="s">
        <v>1308</v>
      </c>
      <c r="H2606" t="s">
        <v>1289</v>
      </c>
      <c r="I2606" s="102">
        <v>0.3125</v>
      </c>
      <c r="J2606" t="s">
        <v>1728</v>
      </c>
      <c r="K2606" s="102">
        <v>0.97222222222222221</v>
      </c>
      <c r="L2606">
        <v>21</v>
      </c>
      <c r="M2606" t="s">
        <v>1296</v>
      </c>
      <c r="N2606" t="s">
        <v>1434</v>
      </c>
      <c r="O2606" s="102">
        <v>0.23611111111111113</v>
      </c>
      <c r="P2606" t="s">
        <v>1708</v>
      </c>
      <c r="Q2606">
        <v>0</v>
      </c>
      <c r="R2606" t="s">
        <v>1821</v>
      </c>
      <c r="S2606">
        <v>24</v>
      </c>
      <c r="T2606">
        <v>88</v>
      </c>
      <c r="U2606">
        <v>93</v>
      </c>
      <c r="V2606" s="102">
        <v>0.21527777777777779</v>
      </c>
      <c r="W2606">
        <v>46</v>
      </c>
      <c r="X2606" s="102">
        <v>0.97916666666666663</v>
      </c>
      <c r="AB2606" s="77">
        <f t="shared" si="40"/>
        <v>210</v>
      </c>
    </row>
    <row r="2607" spans="1:28" x14ac:dyDescent="0.3">
      <c r="A2607" s="34">
        <v>44245</v>
      </c>
      <c r="B2607">
        <v>1159</v>
      </c>
      <c r="C2607" t="s">
        <v>1282</v>
      </c>
      <c r="D2607" t="s">
        <v>1283</v>
      </c>
      <c r="E2607">
        <v>38</v>
      </c>
      <c r="F2607" t="s">
        <v>1523</v>
      </c>
      <c r="G2607" t="s">
        <v>1293</v>
      </c>
      <c r="H2607" t="s">
        <v>1407</v>
      </c>
      <c r="I2607" s="102">
        <v>0.99930555555555556</v>
      </c>
      <c r="J2607" t="s">
        <v>1330</v>
      </c>
      <c r="K2607" s="102">
        <v>0.15277777777777776</v>
      </c>
      <c r="L2607">
        <v>28</v>
      </c>
      <c r="M2607" t="s">
        <v>1358</v>
      </c>
      <c r="N2607" t="s">
        <v>1304</v>
      </c>
      <c r="O2607" s="102">
        <v>0.25</v>
      </c>
      <c r="P2607" t="s">
        <v>1291</v>
      </c>
      <c r="Q2607">
        <v>19</v>
      </c>
      <c r="R2607" t="s">
        <v>1626</v>
      </c>
      <c r="S2607">
        <v>4</v>
      </c>
      <c r="T2607">
        <v>87</v>
      </c>
      <c r="U2607">
        <v>93</v>
      </c>
      <c r="V2607" t="s">
        <v>51</v>
      </c>
      <c r="W2607">
        <v>40</v>
      </c>
      <c r="X2607" s="102">
        <v>0.15277777777777776</v>
      </c>
      <c r="AB2607" s="77">
        <f t="shared" si="40"/>
        <v>280</v>
      </c>
    </row>
    <row r="2608" spans="1:28" x14ac:dyDescent="0.3">
      <c r="A2608" s="34">
        <v>44246</v>
      </c>
      <c r="B2608">
        <v>1159</v>
      </c>
      <c r="C2608" t="s">
        <v>1282</v>
      </c>
      <c r="D2608" t="s">
        <v>1283</v>
      </c>
      <c r="E2608">
        <v>38</v>
      </c>
      <c r="F2608" t="s">
        <v>1521</v>
      </c>
      <c r="G2608" t="s">
        <v>1308</v>
      </c>
      <c r="H2608" t="s">
        <v>1376</v>
      </c>
      <c r="I2608" s="102">
        <v>0.1111111111111111</v>
      </c>
      <c r="J2608" t="s">
        <v>1741</v>
      </c>
      <c r="K2608" s="102">
        <v>0.76388888888888884</v>
      </c>
      <c r="L2608">
        <v>0</v>
      </c>
      <c r="M2608" t="s">
        <v>1396</v>
      </c>
      <c r="N2608" t="s">
        <v>1304</v>
      </c>
      <c r="O2608" s="102">
        <v>0.52777777777777779</v>
      </c>
      <c r="P2608" t="s">
        <v>1528</v>
      </c>
      <c r="Q2608">
        <v>0</v>
      </c>
      <c r="R2608" t="s">
        <v>1960</v>
      </c>
      <c r="S2608">
        <v>24</v>
      </c>
      <c r="T2608">
        <v>57</v>
      </c>
      <c r="U2608">
        <v>93</v>
      </c>
      <c r="V2608" t="s">
        <v>51</v>
      </c>
      <c r="W2608">
        <v>34</v>
      </c>
      <c r="X2608" s="102">
        <v>0.80555555555555547</v>
      </c>
      <c r="AB2608" s="77">
        <f t="shared" si="40"/>
        <v>0</v>
      </c>
    </row>
    <row r="2609" spans="1:28" x14ac:dyDescent="0.3">
      <c r="A2609" s="34">
        <v>44247</v>
      </c>
      <c r="B2609">
        <v>1159</v>
      </c>
      <c r="C2609" t="s">
        <v>1282</v>
      </c>
      <c r="D2609" t="s">
        <v>1283</v>
      </c>
      <c r="E2609">
        <v>38</v>
      </c>
      <c r="F2609" t="s">
        <v>1599</v>
      </c>
      <c r="G2609" t="s">
        <v>1308</v>
      </c>
      <c r="H2609" t="s">
        <v>1362</v>
      </c>
      <c r="I2609" s="102">
        <v>0.99930555555555556</v>
      </c>
      <c r="J2609" t="s">
        <v>1747</v>
      </c>
      <c r="K2609" s="102">
        <v>0.61805555555555558</v>
      </c>
      <c r="L2609">
        <v>22</v>
      </c>
      <c r="M2609" t="s">
        <v>1431</v>
      </c>
      <c r="N2609" t="s">
        <v>1386</v>
      </c>
      <c r="O2609" s="102">
        <v>0.52083333333333337</v>
      </c>
      <c r="P2609" t="s">
        <v>1961</v>
      </c>
      <c r="Q2609">
        <v>0</v>
      </c>
      <c r="R2609" t="s">
        <v>1830</v>
      </c>
      <c r="S2609">
        <v>7</v>
      </c>
      <c r="T2609">
        <v>33</v>
      </c>
      <c r="U2609">
        <v>92</v>
      </c>
      <c r="V2609" t="s">
        <v>51</v>
      </c>
      <c r="W2609">
        <v>27</v>
      </c>
      <c r="X2609" s="102">
        <v>0.5625</v>
      </c>
      <c r="AB2609" s="77">
        <f t="shared" si="40"/>
        <v>220</v>
      </c>
    </row>
    <row r="2610" spans="1:28" x14ac:dyDescent="0.3">
      <c r="A2610" s="34">
        <v>44248</v>
      </c>
      <c r="B2610">
        <v>1159</v>
      </c>
      <c r="C2610" t="s">
        <v>1282</v>
      </c>
      <c r="D2610" t="s">
        <v>1283</v>
      </c>
      <c r="E2610">
        <v>38</v>
      </c>
      <c r="F2610" t="s">
        <v>1428</v>
      </c>
      <c r="G2610" t="s">
        <v>1315</v>
      </c>
      <c r="H2610" t="s">
        <v>1359</v>
      </c>
      <c r="I2610" s="102">
        <v>0.95833333333333337</v>
      </c>
      <c r="J2610" t="s">
        <v>1556</v>
      </c>
      <c r="K2610" s="102">
        <v>0.4513888888888889</v>
      </c>
      <c r="L2610">
        <v>28</v>
      </c>
      <c r="M2610" t="s">
        <v>1340</v>
      </c>
      <c r="N2610" t="s">
        <v>1334</v>
      </c>
      <c r="O2610" s="102">
        <v>0.5625</v>
      </c>
      <c r="P2610" t="s">
        <v>1714</v>
      </c>
      <c r="Q2610">
        <v>24</v>
      </c>
      <c r="R2610" t="s">
        <v>1939</v>
      </c>
      <c r="S2610">
        <v>5</v>
      </c>
      <c r="T2610">
        <v>91</v>
      </c>
      <c r="U2610">
        <v>93</v>
      </c>
      <c r="V2610" t="s">
        <v>51</v>
      </c>
      <c r="W2610">
        <v>86</v>
      </c>
      <c r="X2610" s="102">
        <v>0.40277777777777773</v>
      </c>
      <c r="AB2610" s="77">
        <f t="shared" si="40"/>
        <v>280</v>
      </c>
    </row>
    <row r="2611" spans="1:28" x14ac:dyDescent="0.3">
      <c r="A2611" s="34">
        <v>44249</v>
      </c>
      <c r="B2611">
        <v>1159</v>
      </c>
      <c r="C2611" t="s">
        <v>1282</v>
      </c>
      <c r="D2611" t="s">
        <v>1283</v>
      </c>
      <c r="E2611">
        <v>38</v>
      </c>
      <c r="F2611" t="s">
        <v>1440</v>
      </c>
      <c r="G2611" t="s">
        <v>1308</v>
      </c>
      <c r="H2611" t="s">
        <v>1453</v>
      </c>
      <c r="I2611" s="102">
        <v>0.97916666666666663</v>
      </c>
      <c r="J2611" t="s">
        <v>1419</v>
      </c>
      <c r="K2611" s="102">
        <v>0.66666666666666663</v>
      </c>
      <c r="L2611">
        <v>28</v>
      </c>
      <c r="M2611" t="s">
        <v>1296</v>
      </c>
      <c r="N2611" t="s">
        <v>1316</v>
      </c>
      <c r="O2611" s="102">
        <v>0.4236111111111111</v>
      </c>
      <c r="P2611" t="s">
        <v>1369</v>
      </c>
      <c r="Q2611">
        <v>23</v>
      </c>
      <c r="R2611" t="s">
        <v>1638</v>
      </c>
      <c r="S2611">
        <v>0</v>
      </c>
      <c r="T2611">
        <v>80</v>
      </c>
      <c r="U2611">
        <v>94</v>
      </c>
      <c r="V2611" s="102">
        <v>0.14583333333333334</v>
      </c>
      <c r="W2611">
        <v>66</v>
      </c>
      <c r="X2611" s="102">
        <v>0.5625</v>
      </c>
      <c r="AB2611" s="77">
        <f t="shared" si="40"/>
        <v>280</v>
      </c>
    </row>
    <row r="2612" spans="1:28" x14ac:dyDescent="0.3">
      <c r="A2612" s="34">
        <v>44250</v>
      </c>
      <c r="B2612">
        <v>1159</v>
      </c>
      <c r="C2612" t="s">
        <v>1282</v>
      </c>
      <c r="D2612" t="s">
        <v>1283</v>
      </c>
      <c r="E2612">
        <v>38</v>
      </c>
      <c r="F2612" t="s">
        <v>1521</v>
      </c>
      <c r="G2612" t="s">
        <v>1308</v>
      </c>
      <c r="H2612" t="s">
        <v>1340</v>
      </c>
      <c r="I2612" s="102">
        <v>0.15277777777777776</v>
      </c>
      <c r="J2612" t="s">
        <v>1758</v>
      </c>
      <c r="K2612" s="102">
        <v>0.67361111111111116</v>
      </c>
      <c r="L2612">
        <v>16</v>
      </c>
      <c r="M2612" t="s">
        <v>1431</v>
      </c>
      <c r="N2612" t="s">
        <v>1327</v>
      </c>
      <c r="O2612" s="102">
        <v>0.96527777777777779</v>
      </c>
      <c r="P2612" t="s">
        <v>1382</v>
      </c>
      <c r="Q2612">
        <v>21</v>
      </c>
      <c r="R2612" t="s">
        <v>1560</v>
      </c>
      <c r="S2612">
        <v>5</v>
      </c>
      <c r="T2612">
        <v>57</v>
      </c>
      <c r="U2612">
        <v>93</v>
      </c>
      <c r="V2612" t="s">
        <v>51</v>
      </c>
      <c r="W2612">
        <v>31</v>
      </c>
      <c r="X2612" s="102">
        <v>0.81944444444444453</v>
      </c>
      <c r="AB2612" s="77">
        <f t="shared" si="40"/>
        <v>160</v>
      </c>
    </row>
    <row r="2613" spans="1:28" x14ac:dyDescent="0.3">
      <c r="A2613" s="34">
        <v>44251</v>
      </c>
      <c r="B2613">
        <v>1159</v>
      </c>
      <c r="C2613" t="s">
        <v>1282</v>
      </c>
      <c r="D2613" t="s">
        <v>1283</v>
      </c>
      <c r="E2613">
        <v>38</v>
      </c>
      <c r="F2613" t="s">
        <v>1328</v>
      </c>
      <c r="G2613" t="s">
        <v>1308</v>
      </c>
      <c r="H2613" t="s">
        <v>1313</v>
      </c>
      <c r="I2613" s="102">
        <v>2.7777777777777776E-2</v>
      </c>
      <c r="J2613" t="s">
        <v>1395</v>
      </c>
      <c r="K2613" s="102">
        <v>0.39583333333333331</v>
      </c>
      <c r="L2613">
        <v>22</v>
      </c>
      <c r="M2613" t="s">
        <v>1435</v>
      </c>
      <c r="N2613" t="s">
        <v>1436</v>
      </c>
      <c r="O2613" s="102">
        <v>0.1111111111111111</v>
      </c>
      <c r="P2613" t="s">
        <v>1559</v>
      </c>
      <c r="Q2613">
        <v>0</v>
      </c>
      <c r="R2613" t="s">
        <v>1773</v>
      </c>
      <c r="S2613">
        <v>18</v>
      </c>
      <c r="T2613">
        <v>48</v>
      </c>
      <c r="U2613">
        <v>68</v>
      </c>
      <c r="V2613" s="102">
        <v>0.44444444444444442</v>
      </c>
      <c r="W2613">
        <v>36</v>
      </c>
      <c r="X2613" s="102">
        <v>0.3888888888888889</v>
      </c>
      <c r="AB2613" s="77">
        <f t="shared" si="40"/>
        <v>220</v>
      </c>
    </row>
    <row r="2614" spans="1:28" x14ac:dyDescent="0.3">
      <c r="A2614" s="34">
        <v>44252</v>
      </c>
      <c r="B2614">
        <v>1159</v>
      </c>
      <c r="C2614" t="s">
        <v>1282</v>
      </c>
      <c r="D2614" t="s">
        <v>1283</v>
      </c>
      <c r="E2614">
        <v>38</v>
      </c>
      <c r="F2614" t="s">
        <v>1556</v>
      </c>
      <c r="G2614" t="s">
        <v>1476</v>
      </c>
      <c r="H2614" t="s">
        <v>1428</v>
      </c>
      <c r="I2614" s="102">
        <v>0.31944444444444448</v>
      </c>
      <c r="J2614" t="s">
        <v>1502</v>
      </c>
      <c r="K2614" s="102">
        <v>1.3888888888888888E-2</v>
      </c>
      <c r="L2614">
        <v>28</v>
      </c>
      <c r="M2614" t="s">
        <v>1326</v>
      </c>
      <c r="N2614" t="s">
        <v>1530</v>
      </c>
      <c r="O2614" s="102">
        <v>3.4722222222222224E-2</v>
      </c>
      <c r="P2614" t="s">
        <v>1606</v>
      </c>
      <c r="Q2614" t="s">
        <v>51</v>
      </c>
      <c r="R2614" t="s">
        <v>1579</v>
      </c>
      <c r="S2614">
        <v>0</v>
      </c>
      <c r="T2614">
        <v>92</v>
      </c>
      <c r="U2614">
        <v>94</v>
      </c>
      <c r="V2614" t="s">
        <v>51</v>
      </c>
      <c r="W2614">
        <v>52</v>
      </c>
      <c r="X2614" s="102">
        <v>0</v>
      </c>
      <c r="AB2614" s="77">
        <f t="shared" si="40"/>
        <v>280</v>
      </c>
    </row>
    <row r="2615" spans="1:28" x14ac:dyDescent="0.3">
      <c r="A2615" s="34">
        <v>44253</v>
      </c>
      <c r="B2615">
        <v>1159</v>
      </c>
      <c r="C2615" t="s">
        <v>1282</v>
      </c>
      <c r="D2615" t="s">
        <v>1283</v>
      </c>
      <c r="E2615">
        <v>38</v>
      </c>
      <c r="F2615" t="s">
        <v>1371</v>
      </c>
      <c r="G2615" t="s">
        <v>1465</v>
      </c>
      <c r="H2615" t="s">
        <v>1496</v>
      </c>
      <c r="I2615" s="102">
        <v>0.20833333333333334</v>
      </c>
      <c r="J2615" t="s">
        <v>1478</v>
      </c>
      <c r="K2615" s="102">
        <v>0.51388888888888895</v>
      </c>
      <c r="L2615">
        <v>8</v>
      </c>
      <c r="M2615" t="s">
        <v>1326</v>
      </c>
      <c r="N2615" t="s">
        <v>1316</v>
      </c>
      <c r="O2615" s="102">
        <v>0.79861111111111116</v>
      </c>
      <c r="P2615" t="s">
        <v>1962</v>
      </c>
      <c r="Q2615">
        <v>10</v>
      </c>
      <c r="R2615" t="s">
        <v>1865</v>
      </c>
      <c r="S2615">
        <v>16</v>
      </c>
      <c r="T2615">
        <v>89</v>
      </c>
      <c r="U2615">
        <v>94</v>
      </c>
      <c r="V2615" t="s">
        <v>51</v>
      </c>
      <c r="W2615">
        <v>74</v>
      </c>
      <c r="X2615" s="102">
        <v>0.51388888888888895</v>
      </c>
      <c r="AB2615" s="77">
        <f t="shared" si="40"/>
        <v>80</v>
      </c>
    </row>
    <row r="2616" spans="1:28" x14ac:dyDescent="0.3">
      <c r="A2616" s="34">
        <v>44254</v>
      </c>
      <c r="B2616">
        <v>1159</v>
      </c>
      <c r="C2616" t="s">
        <v>1282</v>
      </c>
      <c r="D2616" t="s">
        <v>1283</v>
      </c>
      <c r="E2616">
        <v>38</v>
      </c>
      <c r="F2616" t="s">
        <v>1510</v>
      </c>
      <c r="G2616" t="s">
        <v>1465</v>
      </c>
      <c r="H2616" t="s">
        <v>1484</v>
      </c>
      <c r="I2616" s="102">
        <v>0.9375</v>
      </c>
      <c r="J2616" t="s">
        <v>1362</v>
      </c>
      <c r="K2616" s="102">
        <v>3.4722222222222224E-2</v>
      </c>
      <c r="L2616">
        <v>7</v>
      </c>
      <c r="M2616" t="s">
        <v>1310</v>
      </c>
      <c r="N2616" t="s">
        <v>1284</v>
      </c>
      <c r="O2616" s="102">
        <v>0.43055555555555558</v>
      </c>
      <c r="P2616" t="s">
        <v>1834</v>
      </c>
      <c r="Q2616">
        <v>0</v>
      </c>
      <c r="R2616" t="s">
        <v>1338</v>
      </c>
      <c r="S2616">
        <v>24</v>
      </c>
      <c r="T2616">
        <v>84</v>
      </c>
      <c r="U2616">
        <v>92</v>
      </c>
      <c r="V2616" t="s">
        <v>51</v>
      </c>
      <c r="W2616">
        <v>75</v>
      </c>
      <c r="X2616" s="102">
        <v>0.65277777777777779</v>
      </c>
      <c r="AB2616" s="77">
        <f t="shared" si="40"/>
        <v>70</v>
      </c>
    </row>
    <row r="2617" spans="1:28" x14ac:dyDescent="0.3">
      <c r="A2617" s="34">
        <v>44255</v>
      </c>
      <c r="B2617">
        <v>1159</v>
      </c>
      <c r="C2617" t="s">
        <v>1282</v>
      </c>
      <c r="D2617" t="s">
        <v>1283</v>
      </c>
      <c r="E2617">
        <v>38</v>
      </c>
      <c r="F2617" t="s">
        <v>1493</v>
      </c>
      <c r="G2617" t="s">
        <v>1308</v>
      </c>
      <c r="H2617" t="s">
        <v>1381</v>
      </c>
      <c r="I2617" s="102">
        <v>0.29166666666666669</v>
      </c>
      <c r="J2617" t="s">
        <v>1284</v>
      </c>
      <c r="K2617" s="102">
        <v>0.46527777777777773</v>
      </c>
      <c r="L2617">
        <v>8</v>
      </c>
      <c r="M2617" t="s">
        <v>1340</v>
      </c>
      <c r="N2617" t="s">
        <v>1341</v>
      </c>
      <c r="O2617" s="102">
        <v>0.66666666666666663</v>
      </c>
      <c r="P2617" t="s">
        <v>1338</v>
      </c>
      <c r="Q2617">
        <v>0</v>
      </c>
      <c r="R2617" t="s">
        <v>1366</v>
      </c>
      <c r="S2617">
        <v>24</v>
      </c>
      <c r="T2617">
        <v>87</v>
      </c>
      <c r="U2617">
        <v>93</v>
      </c>
      <c r="V2617" t="s">
        <v>51</v>
      </c>
      <c r="W2617">
        <v>75</v>
      </c>
      <c r="X2617" s="102">
        <v>0.43055555555555558</v>
      </c>
      <c r="AB2617" s="77">
        <f t="shared" si="40"/>
        <v>80</v>
      </c>
    </row>
    <row r="2618" spans="1:28" x14ac:dyDescent="0.3">
      <c r="A2618" s="34">
        <v>44256</v>
      </c>
      <c r="B2618">
        <v>1159</v>
      </c>
      <c r="C2618" t="s">
        <v>1282</v>
      </c>
      <c r="D2618" t="s">
        <v>1283</v>
      </c>
      <c r="E2618">
        <v>38</v>
      </c>
      <c r="F2618" t="s">
        <v>1371</v>
      </c>
      <c r="G2618" t="s">
        <v>1308</v>
      </c>
      <c r="H2618" t="s">
        <v>1464</v>
      </c>
      <c r="I2618" s="102">
        <v>7.6388888888888895E-2</v>
      </c>
      <c r="J2618" t="s">
        <v>1728</v>
      </c>
      <c r="K2618" s="102">
        <v>0.6875</v>
      </c>
      <c r="L2618">
        <v>17</v>
      </c>
      <c r="M2618" t="s">
        <v>1329</v>
      </c>
      <c r="N2618" t="s">
        <v>1336</v>
      </c>
      <c r="O2618" s="102">
        <v>0.82638888888888884</v>
      </c>
      <c r="P2618" t="s">
        <v>1660</v>
      </c>
      <c r="Q2618">
        <v>24</v>
      </c>
      <c r="R2618" t="s">
        <v>1596</v>
      </c>
      <c r="S2618">
        <v>4</v>
      </c>
      <c r="T2618">
        <v>57</v>
      </c>
      <c r="U2618">
        <v>93</v>
      </c>
      <c r="V2618" t="s">
        <v>51</v>
      </c>
      <c r="W2618">
        <v>45</v>
      </c>
      <c r="X2618" s="102">
        <v>0.5</v>
      </c>
      <c r="AB2618" s="77">
        <f t="shared" si="40"/>
        <v>170</v>
      </c>
    </row>
    <row r="2619" spans="1:28" x14ac:dyDescent="0.3">
      <c r="A2619" s="34">
        <v>44257</v>
      </c>
      <c r="B2619">
        <v>1159</v>
      </c>
      <c r="C2619" t="s">
        <v>1282</v>
      </c>
      <c r="D2619" t="s">
        <v>1283</v>
      </c>
      <c r="E2619">
        <v>38</v>
      </c>
      <c r="F2619" t="s">
        <v>1605</v>
      </c>
      <c r="G2619" t="s">
        <v>1308</v>
      </c>
      <c r="H2619" t="s">
        <v>1434</v>
      </c>
      <c r="I2619" s="102">
        <v>0.99305555555555547</v>
      </c>
      <c r="J2619" t="s">
        <v>1321</v>
      </c>
      <c r="K2619" s="102">
        <v>0.4375</v>
      </c>
      <c r="L2619">
        <v>27</v>
      </c>
      <c r="M2619" t="s">
        <v>1326</v>
      </c>
      <c r="N2619" t="s">
        <v>1351</v>
      </c>
      <c r="O2619" s="102">
        <v>0.20138888888888887</v>
      </c>
      <c r="P2619" t="s">
        <v>1409</v>
      </c>
      <c r="Q2619">
        <v>24</v>
      </c>
      <c r="R2619" t="s">
        <v>1690</v>
      </c>
      <c r="S2619">
        <v>0</v>
      </c>
      <c r="T2619">
        <v>91</v>
      </c>
      <c r="U2619">
        <v>93</v>
      </c>
      <c r="V2619" t="s">
        <v>51</v>
      </c>
      <c r="W2619">
        <v>71</v>
      </c>
      <c r="X2619" s="102">
        <v>0.18055555555555555</v>
      </c>
      <c r="AB2619" s="77">
        <f t="shared" si="40"/>
        <v>270</v>
      </c>
    </row>
    <row r="2620" spans="1:28" x14ac:dyDescent="0.3">
      <c r="A2620" s="34">
        <v>44258</v>
      </c>
      <c r="B2620">
        <v>1159</v>
      </c>
      <c r="C2620" t="s">
        <v>1282</v>
      </c>
      <c r="D2620" t="s">
        <v>1283</v>
      </c>
      <c r="E2620">
        <v>38</v>
      </c>
      <c r="F2620" t="s">
        <v>1422</v>
      </c>
      <c r="G2620" t="s">
        <v>1308</v>
      </c>
      <c r="H2620" t="s">
        <v>1421</v>
      </c>
      <c r="I2620" s="102">
        <v>0.3125</v>
      </c>
      <c r="J2620" t="s">
        <v>1637</v>
      </c>
      <c r="K2620" s="102">
        <v>0.63194444444444442</v>
      </c>
      <c r="L2620">
        <v>20</v>
      </c>
      <c r="M2620" t="s">
        <v>1288</v>
      </c>
      <c r="N2620" t="s">
        <v>1301</v>
      </c>
      <c r="O2620" t="s">
        <v>51</v>
      </c>
      <c r="P2620" t="s">
        <v>1424</v>
      </c>
      <c r="Q2620">
        <v>8</v>
      </c>
      <c r="R2620" t="s">
        <v>1535</v>
      </c>
      <c r="S2620">
        <v>24</v>
      </c>
      <c r="T2620">
        <v>91</v>
      </c>
      <c r="U2620">
        <v>93</v>
      </c>
      <c r="V2620" t="s">
        <v>51</v>
      </c>
      <c r="W2620">
        <v>86</v>
      </c>
      <c r="X2620" s="102">
        <v>0.40277777777777773</v>
      </c>
      <c r="AB2620" s="77">
        <f t="shared" si="40"/>
        <v>200</v>
      </c>
    </row>
    <row r="2621" spans="1:28" x14ac:dyDescent="0.3">
      <c r="A2621" s="34">
        <v>44259</v>
      </c>
      <c r="B2621">
        <v>1159</v>
      </c>
      <c r="C2621" t="s">
        <v>1282</v>
      </c>
      <c r="D2621" t="s">
        <v>1283</v>
      </c>
      <c r="E2621">
        <v>38</v>
      </c>
      <c r="F2621" t="s">
        <v>1496</v>
      </c>
      <c r="G2621" t="s">
        <v>1465</v>
      </c>
      <c r="H2621" t="s">
        <v>1582</v>
      </c>
      <c r="I2621" s="102">
        <v>0.24305555555555555</v>
      </c>
      <c r="J2621" t="s">
        <v>1363</v>
      </c>
      <c r="K2621" s="102">
        <v>0.52777777777777779</v>
      </c>
      <c r="L2621">
        <v>6</v>
      </c>
      <c r="M2621" t="s">
        <v>1329</v>
      </c>
      <c r="N2621" t="s">
        <v>1434</v>
      </c>
      <c r="O2621" s="102">
        <v>0.64583333333333337</v>
      </c>
      <c r="P2621" t="s">
        <v>1535</v>
      </c>
      <c r="Q2621">
        <v>0</v>
      </c>
      <c r="R2621" t="s">
        <v>1762</v>
      </c>
      <c r="S2621">
        <v>17</v>
      </c>
      <c r="T2621">
        <v>91</v>
      </c>
      <c r="U2621">
        <v>94</v>
      </c>
      <c r="V2621" t="s">
        <v>51</v>
      </c>
      <c r="W2621">
        <v>81</v>
      </c>
      <c r="X2621" s="102">
        <v>0.40277777777777773</v>
      </c>
      <c r="AB2621" s="77">
        <f t="shared" si="40"/>
        <v>60</v>
      </c>
    </row>
    <row r="2622" spans="1:28" x14ac:dyDescent="0.3">
      <c r="A2622" s="34">
        <v>44260</v>
      </c>
      <c r="B2622">
        <v>1159</v>
      </c>
      <c r="C2622" t="s">
        <v>1282</v>
      </c>
      <c r="D2622" t="s">
        <v>1283</v>
      </c>
      <c r="E2622">
        <v>38</v>
      </c>
      <c r="F2622" t="s">
        <v>1463</v>
      </c>
      <c r="G2622" t="s">
        <v>1513</v>
      </c>
      <c r="H2622" t="s">
        <v>1348</v>
      </c>
      <c r="I2622" s="102">
        <v>0.1388888888888889</v>
      </c>
      <c r="J2622" t="s">
        <v>1552</v>
      </c>
      <c r="K2622" s="102">
        <v>0.4861111111111111</v>
      </c>
      <c r="L2622">
        <v>8</v>
      </c>
      <c r="M2622" t="s">
        <v>1396</v>
      </c>
      <c r="N2622" t="s">
        <v>1294</v>
      </c>
      <c r="O2622" s="102">
        <v>0.66666666666666663</v>
      </c>
      <c r="P2622" t="s">
        <v>1911</v>
      </c>
      <c r="Q2622" t="s">
        <v>51</v>
      </c>
      <c r="R2622" t="s">
        <v>1716</v>
      </c>
      <c r="S2622">
        <v>4</v>
      </c>
      <c r="T2622">
        <v>90</v>
      </c>
      <c r="U2622">
        <v>95</v>
      </c>
      <c r="V2622" s="102">
        <v>0</v>
      </c>
      <c r="W2622">
        <v>81</v>
      </c>
      <c r="X2622" t="s">
        <v>51</v>
      </c>
      <c r="AB2622" s="77">
        <f t="shared" si="40"/>
        <v>80</v>
      </c>
    </row>
    <row r="2623" spans="1:28" x14ac:dyDescent="0.3">
      <c r="A2623" s="34">
        <v>44261</v>
      </c>
      <c r="B2623">
        <v>1159</v>
      </c>
      <c r="C2623" t="s">
        <v>1282</v>
      </c>
      <c r="D2623" t="s">
        <v>1283</v>
      </c>
      <c r="E2623">
        <v>38</v>
      </c>
      <c r="F2623" t="s">
        <v>1440</v>
      </c>
      <c r="G2623" t="s">
        <v>1352</v>
      </c>
      <c r="H2623" t="s">
        <v>1410</v>
      </c>
      <c r="I2623" s="102">
        <v>0.97916666666666663</v>
      </c>
      <c r="J2623" t="s">
        <v>1449</v>
      </c>
      <c r="K2623" s="102">
        <v>0.57638888888888895</v>
      </c>
      <c r="L2623">
        <v>8</v>
      </c>
      <c r="M2623" t="s">
        <v>1396</v>
      </c>
      <c r="N2623" t="s">
        <v>1322</v>
      </c>
      <c r="O2623" s="102">
        <v>0.52777777777777779</v>
      </c>
      <c r="P2623" t="s">
        <v>1784</v>
      </c>
      <c r="Q2623">
        <v>11</v>
      </c>
      <c r="R2623" t="s">
        <v>1332</v>
      </c>
      <c r="S2623" t="s">
        <v>51</v>
      </c>
      <c r="T2623">
        <v>83</v>
      </c>
      <c r="U2623">
        <v>91</v>
      </c>
      <c r="V2623" t="s">
        <v>51</v>
      </c>
      <c r="W2623">
        <v>77</v>
      </c>
      <c r="X2623" t="s">
        <v>51</v>
      </c>
      <c r="AB2623" s="77">
        <f t="shared" si="40"/>
        <v>80</v>
      </c>
    </row>
    <row r="2624" spans="1:28" x14ac:dyDescent="0.3">
      <c r="A2624" s="34">
        <v>44262</v>
      </c>
      <c r="B2624">
        <v>1159</v>
      </c>
      <c r="C2624" t="s">
        <v>1282</v>
      </c>
      <c r="D2624" t="s">
        <v>1283</v>
      </c>
      <c r="E2624">
        <v>38</v>
      </c>
      <c r="F2624" t="s">
        <v>1314</v>
      </c>
      <c r="G2624" t="s">
        <v>1465</v>
      </c>
      <c r="H2624" t="s">
        <v>1493</v>
      </c>
      <c r="I2624" s="102">
        <v>0.95833333333333337</v>
      </c>
      <c r="J2624" t="s">
        <v>1354</v>
      </c>
      <c r="K2624" s="102">
        <v>0.57638888888888895</v>
      </c>
      <c r="L2624">
        <v>8</v>
      </c>
      <c r="M2624" t="s">
        <v>1435</v>
      </c>
      <c r="N2624" t="s">
        <v>1436</v>
      </c>
      <c r="O2624" s="102">
        <v>0.59722222222222221</v>
      </c>
      <c r="P2624" t="s">
        <v>1332</v>
      </c>
      <c r="Q2624">
        <v>0</v>
      </c>
      <c r="R2624" t="s">
        <v>1786</v>
      </c>
      <c r="S2624">
        <v>17</v>
      </c>
      <c r="T2624">
        <v>78</v>
      </c>
      <c r="U2624">
        <v>91</v>
      </c>
      <c r="V2624" s="102">
        <v>0.33333333333333331</v>
      </c>
      <c r="W2624">
        <v>69</v>
      </c>
      <c r="X2624" s="102">
        <v>0.75694444444444453</v>
      </c>
      <c r="AB2624" s="77">
        <f t="shared" si="40"/>
        <v>80</v>
      </c>
    </row>
    <row r="2625" spans="1:28" x14ac:dyDescent="0.3">
      <c r="A2625" s="34">
        <v>44263</v>
      </c>
      <c r="B2625">
        <v>1159</v>
      </c>
      <c r="C2625" t="s">
        <v>1282</v>
      </c>
      <c r="D2625" t="s">
        <v>1283</v>
      </c>
      <c r="E2625">
        <v>38</v>
      </c>
      <c r="F2625" t="s">
        <v>1439</v>
      </c>
      <c r="G2625" t="s">
        <v>1325</v>
      </c>
      <c r="H2625" t="s">
        <v>1327</v>
      </c>
      <c r="I2625" s="102">
        <v>0.95833333333333337</v>
      </c>
      <c r="J2625" t="s">
        <v>1436</v>
      </c>
      <c r="K2625" s="102">
        <v>0.60416666666666663</v>
      </c>
      <c r="L2625">
        <v>26</v>
      </c>
      <c r="M2625" t="s">
        <v>1431</v>
      </c>
      <c r="N2625" t="s">
        <v>1289</v>
      </c>
      <c r="O2625" s="102">
        <v>0.40972222222222227</v>
      </c>
      <c r="P2625" t="s">
        <v>1667</v>
      </c>
      <c r="Q2625" t="s">
        <v>51</v>
      </c>
      <c r="R2625" t="s">
        <v>1298</v>
      </c>
      <c r="S2625">
        <v>5</v>
      </c>
      <c r="T2625">
        <v>90</v>
      </c>
      <c r="U2625">
        <v>93</v>
      </c>
      <c r="V2625" s="102">
        <v>0.52083333333333337</v>
      </c>
      <c r="W2625">
        <v>84</v>
      </c>
      <c r="X2625" t="s">
        <v>51</v>
      </c>
      <c r="AB2625" s="77">
        <f t="shared" si="40"/>
        <v>260</v>
      </c>
    </row>
    <row r="2626" spans="1:28" x14ac:dyDescent="0.3">
      <c r="A2626" s="34">
        <v>44264</v>
      </c>
      <c r="B2626">
        <v>1159</v>
      </c>
      <c r="C2626" t="s">
        <v>1282</v>
      </c>
      <c r="D2626" t="s">
        <v>1283</v>
      </c>
      <c r="E2626">
        <v>38</v>
      </c>
      <c r="F2626" t="s">
        <v>1439</v>
      </c>
      <c r="G2626" t="s">
        <v>1308</v>
      </c>
      <c r="H2626" t="s">
        <v>1347</v>
      </c>
      <c r="I2626" s="102">
        <v>0.99305555555555547</v>
      </c>
      <c r="J2626" t="s">
        <v>1319</v>
      </c>
      <c r="K2626" s="102">
        <v>0.52777777777777779</v>
      </c>
      <c r="L2626">
        <v>3</v>
      </c>
      <c r="M2626" t="s">
        <v>1358</v>
      </c>
      <c r="N2626" t="s">
        <v>1348</v>
      </c>
      <c r="O2626" s="102">
        <v>0.1111111111111111</v>
      </c>
      <c r="P2626" t="s">
        <v>1514</v>
      </c>
      <c r="Q2626">
        <v>11</v>
      </c>
      <c r="R2626" t="s">
        <v>1499</v>
      </c>
      <c r="S2626" t="s">
        <v>51</v>
      </c>
      <c r="T2626">
        <v>73</v>
      </c>
      <c r="U2626">
        <v>92</v>
      </c>
      <c r="V2626" s="102">
        <v>0.99305555555555547</v>
      </c>
      <c r="W2626">
        <v>61</v>
      </c>
      <c r="X2626" s="102">
        <v>0.54166666666666663</v>
      </c>
      <c r="AB2626" s="77">
        <f t="shared" si="40"/>
        <v>30</v>
      </c>
    </row>
    <row r="2627" spans="1:28" x14ac:dyDescent="0.3">
      <c r="A2627" s="34">
        <v>44265</v>
      </c>
      <c r="B2627">
        <v>1159</v>
      </c>
      <c r="C2627" t="s">
        <v>1282</v>
      </c>
      <c r="D2627" t="s">
        <v>1283</v>
      </c>
      <c r="E2627">
        <v>38</v>
      </c>
      <c r="F2627" t="s">
        <v>1375</v>
      </c>
      <c r="G2627" t="s">
        <v>1308</v>
      </c>
      <c r="H2627" t="s">
        <v>1355</v>
      </c>
      <c r="I2627" s="102">
        <v>0.13194444444444445</v>
      </c>
      <c r="J2627" t="s">
        <v>1536</v>
      </c>
      <c r="K2627" s="102">
        <v>0.59027777777777779</v>
      </c>
      <c r="L2627">
        <v>21</v>
      </c>
      <c r="M2627" t="s">
        <v>1431</v>
      </c>
      <c r="N2627" t="s">
        <v>1391</v>
      </c>
      <c r="O2627" s="102">
        <v>0.34027777777777773</v>
      </c>
      <c r="P2627" t="s">
        <v>1494</v>
      </c>
      <c r="Q2627">
        <v>0</v>
      </c>
      <c r="R2627" t="s">
        <v>1298</v>
      </c>
      <c r="S2627">
        <v>24</v>
      </c>
      <c r="T2627">
        <v>71</v>
      </c>
      <c r="U2627">
        <v>93</v>
      </c>
      <c r="V2627" t="s">
        <v>51</v>
      </c>
      <c r="W2627">
        <v>45</v>
      </c>
      <c r="X2627" s="102">
        <v>0.59722222222222221</v>
      </c>
      <c r="AB2627" s="77">
        <f t="shared" ref="AB2627:AB2690" si="41">L2627*$AE$17</f>
        <v>210</v>
      </c>
    </row>
    <row r="2628" spans="1:28" x14ac:dyDescent="0.3">
      <c r="A2628" s="34">
        <v>44266</v>
      </c>
      <c r="B2628">
        <v>1159</v>
      </c>
      <c r="C2628" t="s">
        <v>1282</v>
      </c>
      <c r="D2628" t="s">
        <v>1283</v>
      </c>
      <c r="E2628">
        <v>38</v>
      </c>
      <c r="F2628" t="s">
        <v>1304</v>
      </c>
      <c r="G2628" t="s">
        <v>1863</v>
      </c>
      <c r="H2628" t="s">
        <v>1364</v>
      </c>
      <c r="I2628" s="102">
        <v>0.27083333333333331</v>
      </c>
      <c r="J2628" t="s">
        <v>1622</v>
      </c>
      <c r="K2628" s="102">
        <v>0.47916666666666669</v>
      </c>
      <c r="L2628">
        <v>31</v>
      </c>
      <c r="M2628" t="s">
        <v>1404</v>
      </c>
      <c r="N2628" t="s">
        <v>1334</v>
      </c>
      <c r="O2628" s="102">
        <v>0.5</v>
      </c>
      <c r="P2628" t="s">
        <v>1911</v>
      </c>
      <c r="Q2628">
        <v>22</v>
      </c>
      <c r="R2628" t="s">
        <v>1713</v>
      </c>
      <c r="S2628">
        <v>4</v>
      </c>
      <c r="T2628">
        <v>90</v>
      </c>
      <c r="U2628">
        <v>93</v>
      </c>
      <c r="V2628" t="s">
        <v>51</v>
      </c>
      <c r="W2628">
        <v>66</v>
      </c>
      <c r="X2628" s="102">
        <v>0.47222222222222227</v>
      </c>
      <c r="AB2628" s="77">
        <f t="shared" si="41"/>
        <v>310</v>
      </c>
    </row>
    <row r="2629" spans="1:28" x14ac:dyDescent="0.3">
      <c r="A2629" s="34">
        <v>44267</v>
      </c>
      <c r="B2629">
        <v>1159</v>
      </c>
      <c r="C2629" t="s">
        <v>1282</v>
      </c>
      <c r="D2629" t="s">
        <v>1283</v>
      </c>
      <c r="E2629">
        <v>38</v>
      </c>
      <c r="F2629" t="s">
        <v>1309</v>
      </c>
      <c r="G2629" t="s">
        <v>1308</v>
      </c>
      <c r="H2629" t="s">
        <v>1439</v>
      </c>
      <c r="I2629" s="102">
        <v>0.99930555555555556</v>
      </c>
      <c r="J2629" t="s">
        <v>1313</v>
      </c>
      <c r="K2629" s="102">
        <v>0.71527777777777779</v>
      </c>
      <c r="L2629">
        <v>31</v>
      </c>
      <c r="M2629" t="s">
        <v>1561</v>
      </c>
      <c r="N2629" t="s">
        <v>1368</v>
      </c>
      <c r="O2629" s="102">
        <v>0.56944444444444442</v>
      </c>
      <c r="P2629" t="s">
        <v>1581</v>
      </c>
      <c r="Q2629">
        <v>11</v>
      </c>
      <c r="R2629" t="s">
        <v>1499</v>
      </c>
      <c r="S2629">
        <v>24</v>
      </c>
      <c r="T2629">
        <v>77</v>
      </c>
      <c r="U2629">
        <v>93</v>
      </c>
      <c r="V2629" t="s">
        <v>51</v>
      </c>
      <c r="W2629">
        <v>62</v>
      </c>
      <c r="X2629" s="102">
        <v>0.70833333333333337</v>
      </c>
      <c r="AB2629" s="77">
        <f t="shared" si="41"/>
        <v>310</v>
      </c>
    </row>
    <row r="2630" spans="1:28" x14ac:dyDescent="0.3">
      <c r="A2630" s="34">
        <v>44268</v>
      </c>
      <c r="B2630">
        <v>1159</v>
      </c>
      <c r="C2630" t="s">
        <v>1282</v>
      </c>
      <c r="D2630" t="s">
        <v>1283</v>
      </c>
      <c r="E2630">
        <v>38</v>
      </c>
      <c r="F2630" t="s">
        <v>1449</v>
      </c>
      <c r="G2630" t="s">
        <v>1469</v>
      </c>
      <c r="H2630" t="s">
        <v>1453</v>
      </c>
      <c r="I2630" s="102">
        <v>0.20833333333333334</v>
      </c>
      <c r="J2630" t="s">
        <v>1530</v>
      </c>
      <c r="K2630" s="102">
        <v>0.46527777777777773</v>
      </c>
      <c r="L2630">
        <v>31</v>
      </c>
      <c r="M2630" t="s">
        <v>1327</v>
      </c>
      <c r="N2630" t="s">
        <v>1357</v>
      </c>
      <c r="O2630" s="102">
        <v>0.59027777777777779</v>
      </c>
      <c r="P2630" t="s">
        <v>1831</v>
      </c>
      <c r="Q2630" t="s">
        <v>51</v>
      </c>
      <c r="R2630" t="s">
        <v>1290</v>
      </c>
      <c r="S2630" t="s">
        <v>51</v>
      </c>
      <c r="T2630">
        <v>78</v>
      </c>
      <c r="U2630">
        <v>92</v>
      </c>
      <c r="V2630" s="102">
        <v>8.3333333333333329E-2</v>
      </c>
      <c r="W2630">
        <v>50</v>
      </c>
      <c r="X2630" s="102">
        <v>0.46527777777777773</v>
      </c>
      <c r="AB2630" s="77">
        <f t="shared" si="41"/>
        <v>310</v>
      </c>
    </row>
    <row r="2631" spans="1:28" x14ac:dyDescent="0.3">
      <c r="A2631" s="34">
        <v>44269</v>
      </c>
      <c r="B2631">
        <v>1159</v>
      </c>
      <c r="C2631" t="s">
        <v>1282</v>
      </c>
      <c r="D2631" t="s">
        <v>1283</v>
      </c>
      <c r="E2631">
        <v>38</v>
      </c>
      <c r="F2631" t="s">
        <v>1422</v>
      </c>
      <c r="G2631" t="s">
        <v>1435</v>
      </c>
      <c r="H2631" t="s">
        <v>1434</v>
      </c>
      <c r="I2631" s="102">
        <v>0.31944444444444448</v>
      </c>
      <c r="J2631" t="s">
        <v>1544</v>
      </c>
      <c r="K2631" s="102">
        <v>0.52083333333333337</v>
      </c>
      <c r="L2631">
        <v>31</v>
      </c>
      <c r="M2631" t="s">
        <v>1391</v>
      </c>
      <c r="N2631" t="s">
        <v>1399</v>
      </c>
      <c r="O2631" s="102">
        <v>0.30555555555555552</v>
      </c>
      <c r="P2631" t="s">
        <v>1408</v>
      </c>
      <c r="Q2631" t="s">
        <v>51</v>
      </c>
      <c r="R2631" t="s">
        <v>1911</v>
      </c>
      <c r="S2631">
        <v>0</v>
      </c>
      <c r="T2631">
        <v>81</v>
      </c>
      <c r="U2631">
        <v>93</v>
      </c>
      <c r="V2631" t="s">
        <v>51</v>
      </c>
      <c r="W2631">
        <v>75</v>
      </c>
      <c r="X2631" s="102">
        <v>0.54861111111111105</v>
      </c>
      <c r="AB2631" s="77">
        <f t="shared" si="41"/>
        <v>310</v>
      </c>
    </row>
    <row r="2632" spans="1:28" x14ac:dyDescent="0.3">
      <c r="A2632" s="34">
        <v>44270</v>
      </c>
      <c r="B2632">
        <v>1159</v>
      </c>
      <c r="C2632" t="s">
        <v>1282</v>
      </c>
      <c r="D2632" t="s">
        <v>1283</v>
      </c>
      <c r="E2632">
        <v>38</v>
      </c>
      <c r="F2632" t="s">
        <v>1463</v>
      </c>
      <c r="G2632" t="s">
        <v>1308</v>
      </c>
      <c r="H2632" t="s">
        <v>1582</v>
      </c>
      <c r="I2632" s="102">
        <v>0.28472222222222221</v>
      </c>
      <c r="J2632" t="s">
        <v>1307</v>
      </c>
      <c r="K2632" s="102">
        <v>0.66666666666666663</v>
      </c>
      <c r="L2632">
        <v>2</v>
      </c>
      <c r="M2632" t="s">
        <v>1326</v>
      </c>
      <c r="N2632" t="s">
        <v>1289</v>
      </c>
      <c r="O2632" s="102">
        <v>0.49305555555555558</v>
      </c>
      <c r="P2632" t="s">
        <v>1834</v>
      </c>
      <c r="Q2632">
        <v>23</v>
      </c>
      <c r="R2632" t="s">
        <v>1473</v>
      </c>
      <c r="S2632">
        <v>4</v>
      </c>
      <c r="T2632">
        <v>86</v>
      </c>
      <c r="U2632">
        <v>93</v>
      </c>
      <c r="V2632" t="s">
        <v>51</v>
      </c>
      <c r="W2632">
        <v>74</v>
      </c>
      <c r="X2632" s="102">
        <v>0.68055555555555547</v>
      </c>
      <c r="AB2632" s="77">
        <f t="shared" si="41"/>
        <v>20</v>
      </c>
    </row>
    <row r="2633" spans="1:28" x14ac:dyDescent="0.3">
      <c r="A2633" s="34">
        <v>44271</v>
      </c>
      <c r="B2633">
        <v>1159</v>
      </c>
      <c r="C2633" t="s">
        <v>1282</v>
      </c>
      <c r="D2633" t="s">
        <v>1283</v>
      </c>
      <c r="E2633">
        <v>38</v>
      </c>
      <c r="F2633" t="s">
        <v>1333</v>
      </c>
      <c r="G2633" t="s">
        <v>1308</v>
      </c>
      <c r="H2633" t="s">
        <v>1286</v>
      </c>
      <c r="I2633" s="102">
        <v>0.99930555555555556</v>
      </c>
      <c r="J2633" t="s">
        <v>1574</v>
      </c>
      <c r="K2633" s="102">
        <v>0.53472222222222221</v>
      </c>
      <c r="L2633">
        <v>7</v>
      </c>
      <c r="M2633" t="s">
        <v>1335</v>
      </c>
      <c r="N2633" t="s">
        <v>1456</v>
      </c>
      <c r="O2633" s="102">
        <v>0.61805555555555558</v>
      </c>
      <c r="P2633" t="s">
        <v>1962</v>
      </c>
      <c r="Q2633">
        <v>9</v>
      </c>
      <c r="R2633" t="s">
        <v>1609</v>
      </c>
      <c r="S2633">
        <v>4</v>
      </c>
      <c r="T2633">
        <v>87</v>
      </c>
      <c r="U2633">
        <v>93</v>
      </c>
      <c r="V2633" t="s">
        <v>51</v>
      </c>
      <c r="W2633">
        <v>79</v>
      </c>
      <c r="X2633" s="102">
        <v>0.5</v>
      </c>
      <c r="AB2633" s="77">
        <f t="shared" si="41"/>
        <v>70</v>
      </c>
    </row>
    <row r="2634" spans="1:28" x14ac:dyDescent="0.3">
      <c r="A2634" s="34">
        <v>44272</v>
      </c>
      <c r="B2634">
        <v>1159</v>
      </c>
      <c r="C2634" t="s">
        <v>1282</v>
      </c>
      <c r="D2634" t="s">
        <v>1283</v>
      </c>
      <c r="E2634">
        <v>38</v>
      </c>
      <c r="F2634" t="s">
        <v>1309</v>
      </c>
      <c r="G2634" t="s">
        <v>1703</v>
      </c>
      <c r="H2634" t="s">
        <v>1582</v>
      </c>
      <c r="I2634" s="102">
        <v>6.9444444444444434E-2</v>
      </c>
      <c r="J2634" t="s">
        <v>1357</v>
      </c>
      <c r="K2634" s="102">
        <v>0.59722222222222221</v>
      </c>
      <c r="L2634">
        <v>2</v>
      </c>
      <c r="M2634" t="s">
        <v>1296</v>
      </c>
      <c r="N2634" t="s">
        <v>1384</v>
      </c>
      <c r="O2634" s="102">
        <v>0.93055555555555547</v>
      </c>
      <c r="P2634" t="s">
        <v>1963</v>
      </c>
      <c r="Q2634" t="s">
        <v>51</v>
      </c>
      <c r="R2634" t="s">
        <v>1659</v>
      </c>
      <c r="S2634">
        <v>24</v>
      </c>
      <c r="T2634">
        <v>89</v>
      </c>
      <c r="U2634">
        <v>93</v>
      </c>
      <c r="V2634" t="s">
        <v>51</v>
      </c>
      <c r="W2634">
        <v>87</v>
      </c>
      <c r="X2634" t="s">
        <v>51</v>
      </c>
      <c r="AB2634" s="77">
        <f t="shared" si="41"/>
        <v>20</v>
      </c>
    </row>
    <row r="2635" spans="1:28" x14ac:dyDescent="0.3">
      <c r="A2635" s="34">
        <v>44273</v>
      </c>
      <c r="B2635">
        <v>1159</v>
      </c>
      <c r="C2635" t="s">
        <v>1282</v>
      </c>
      <c r="D2635" t="s">
        <v>1283</v>
      </c>
      <c r="E2635">
        <v>38</v>
      </c>
      <c r="F2635" t="s">
        <v>1428</v>
      </c>
      <c r="G2635" t="s">
        <v>1326</v>
      </c>
      <c r="H2635" t="s">
        <v>1439</v>
      </c>
      <c r="I2635" s="102">
        <v>0.98611111111111116</v>
      </c>
      <c r="J2635" t="s">
        <v>1419</v>
      </c>
      <c r="K2635" s="102">
        <v>0.4861111111111111</v>
      </c>
      <c r="L2635">
        <v>2</v>
      </c>
      <c r="M2635" t="s">
        <v>1310</v>
      </c>
      <c r="N2635" t="s">
        <v>1319</v>
      </c>
      <c r="O2635" s="102">
        <v>0.82638888888888884</v>
      </c>
      <c r="P2635" t="s">
        <v>1659</v>
      </c>
      <c r="Q2635">
        <v>0</v>
      </c>
      <c r="R2635" t="s">
        <v>1784</v>
      </c>
      <c r="S2635">
        <v>24</v>
      </c>
      <c r="T2635">
        <v>75</v>
      </c>
      <c r="U2635">
        <v>91</v>
      </c>
      <c r="V2635" t="s">
        <v>51</v>
      </c>
      <c r="W2635">
        <v>63</v>
      </c>
      <c r="X2635" s="102">
        <v>0.47916666666666669</v>
      </c>
      <c r="AB2635" s="77">
        <f t="shared" si="41"/>
        <v>20</v>
      </c>
    </row>
    <row r="2636" spans="1:28" x14ac:dyDescent="0.3">
      <c r="A2636" s="34">
        <v>44274</v>
      </c>
      <c r="B2636">
        <v>1159</v>
      </c>
      <c r="C2636" t="s">
        <v>1282</v>
      </c>
      <c r="D2636" t="s">
        <v>1283</v>
      </c>
      <c r="E2636">
        <v>38</v>
      </c>
      <c r="F2636" t="s">
        <v>1489</v>
      </c>
      <c r="G2636" t="s">
        <v>1315</v>
      </c>
      <c r="H2636" t="s">
        <v>1582</v>
      </c>
      <c r="I2636" s="102">
        <v>8.3333333333333329E-2</v>
      </c>
      <c r="J2636" t="s">
        <v>1483</v>
      </c>
      <c r="K2636" s="102">
        <v>0.54166666666666663</v>
      </c>
      <c r="L2636">
        <v>31</v>
      </c>
      <c r="M2636" t="s">
        <v>1286</v>
      </c>
      <c r="N2636" t="s">
        <v>1295</v>
      </c>
      <c r="O2636" s="102">
        <v>0.52777777777777779</v>
      </c>
      <c r="P2636" t="s">
        <v>1420</v>
      </c>
      <c r="Q2636">
        <v>0</v>
      </c>
      <c r="R2636" t="s">
        <v>1298</v>
      </c>
      <c r="S2636">
        <v>14</v>
      </c>
      <c r="T2636">
        <v>89</v>
      </c>
      <c r="U2636">
        <v>94</v>
      </c>
      <c r="V2636" t="s">
        <v>51</v>
      </c>
      <c r="W2636">
        <v>65</v>
      </c>
      <c r="X2636" t="s">
        <v>51</v>
      </c>
      <c r="AB2636" s="77">
        <f t="shared" si="41"/>
        <v>310</v>
      </c>
    </row>
    <row r="2637" spans="1:28" x14ac:dyDescent="0.3">
      <c r="A2637" s="34">
        <v>44275</v>
      </c>
      <c r="B2637">
        <v>1159</v>
      </c>
      <c r="C2637" t="s">
        <v>1282</v>
      </c>
      <c r="D2637" t="s">
        <v>1283</v>
      </c>
      <c r="E2637">
        <v>38</v>
      </c>
      <c r="F2637" t="s">
        <v>1489</v>
      </c>
      <c r="G2637" t="s">
        <v>1308</v>
      </c>
      <c r="H2637" t="s">
        <v>1456</v>
      </c>
      <c r="I2637" s="102">
        <v>0.99305555555555547</v>
      </c>
      <c r="J2637" t="s">
        <v>1333</v>
      </c>
      <c r="K2637" s="102">
        <v>0.47222222222222227</v>
      </c>
      <c r="L2637">
        <v>3</v>
      </c>
      <c r="M2637" t="s">
        <v>1347</v>
      </c>
      <c r="N2637" t="s">
        <v>1501</v>
      </c>
      <c r="O2637" s="102">
        <v>5.5555555555555552E-2</v>
      </c>
      <c r="P2637" t="s">
        <v>1466</v>
      </c>
      <c r="Q2637" t="s">
        <v>51</v>
      </c>
      <c r="R2637" t="s">
        <v>1392</v>
      </c>
      <c r="S2637">
        <v>0</v>
      </c>
      <c r="T2637">
        <v>58</v>
      </c>
      <c r="U2637">
        <v>69</v>
      </c>
      <c r="V2637" s="102">
        <v>0.25</v>
      </c>
      <c r="W2637">
        <v>49</v>
      </c>
      <c r="X2637" s="102">
        <v>0.65972222222222221</v>
      </c>
      <c r="AB2637" s="77">
        <f t="shared" si="41"/>
        <v>30</v>
      </c>
    </row>
    <row r="2638" spans="1:28" x14ac:dyDescent="0.3">
      <c r="A2638" s="34">
        <v>44276</v>
      </c>
      <c r="B2638">
        <v>1159</v>
      </c>
      <c r="C2638" t="s">
        <v>1282</v>
      </c>
      <c r="D2638" t="s">
        <v>1283</v>
      </c>
      <c r="E2638">
        <v>38</v>
      </c>
      <c r="F2638" t="s">
        <v>1339</v>
      </c>
      <c r="G2638" t="s">
        <v>1308</v>
      </c>
      <c r="H2638" t="s">
        <v>1464</v>
      </c>
      <c r="I2638" s="102">
        <v>0.20833333333333334</v>
      </c>
      <c r="J2638" t="s">
        <v>1552</v>
      </c>
      <c r="K2638" s="102">
        <v>0.5625</v>
      </c>
      <c r="L2638">
        <v>2</v>
      </c>
      <c r="M2638" t="s">
        <v>1296</v>
      </c>
      <c r="N2638" t="s">
        <v>1327</v>
      </c>
      <c r="O2638" s="102">
        <v>0.57638888888888895</v>
      </c>
      <c r="P2638" t="s">
        <v>1468</v>
      </c>
      <c r="Q2638">
        <v>0</v>
      </c>
      <c r="R2638" t="s">
        <v>1406</v>
      </c>
      <c r="S2638">
        <v>24</v>
      </c>
      <c r="T2638">
        <v>77</v>
      </c>
      <c r="U2638">
        <v>90</v>
      </c>
      <c r="V2638" s="102">
        <v>0.89583333333333337</v>
      </c>
      <c r="W2638">
        <v>62</v>
      </c>
      <c r="X2638" s="102">
        <v>0.47222222222222227</v>
      </c>
      <c r="AB2638" s="77">
        <f t="shared" si="41"/>
        <v>20</v>
      </c>
    </row>
    <row r="2639" spans="1:28" x14ac:dyDescent="0.3">
      <c r="A2639" s="34">
        <v>44277</v>
      </c>
      <c r="B2639">
        <v>1159</v>
      </c>
      <c r="C2639" t="s">
        <v>1282</v>
      </c>
      <c r="D2639" t="s">
        <v>1283</v>
      </c>
      <c r="E2639">
        <v>38</v>
      </c>
      <c r="F2639" t="s">
        <v>1380</v>
      </c>
      <c r="G2639" t="s">
        <v>1308</v>
      </c>
      <c r="H2639" t="s">
        <v>1388</v>
      </c>
      <c r="I2639" s="102">
        <v>0.99930555555555556</v>
      </c>
      <c r="J2639" t="s">
        <v>1497</v>
      </c>
      <c r="K2639" s="102">
        <v>0.41666666666666669</v>
      </c>
      <c r="L2639">
        <v>8</v>
      </c>
      <c r="M2639" t="s">
        <v>1347</v>
      </c>
      <c r="N2639" t="s">
        <v>1336</v>
      </c>
      <c r="O2639" s="102">
        <v>0.59722222222222221</v>
      </c>
      <c r="P2639" t="s">
        <v>1406</v>
      </c>
      <c r="Q2639">
        <v>0</v>
      </c>
      <c r="R2639" t="s">
        <v>1560</v>
      </c>
      <c r="S2639">
        <v>24</v>
      </c>
      <c r="T2639">
        <v>81</v>
      </c>
      <c r="U2639">
        <v>93</v>
      </c>
      <c r="V2639" s="102">
        <v>0.98611111111111116</v>
      </c>
      <c r="W2639">
        <v>68</v>
      </c>
      <c r="X2639" s="102">
        <v>0.40972222222222227</v>
      </c>
      <c r="AB2639" s="77">
        <f t="shared" si="41"/>
        <v>80</v>
      </c>
    </row>
    <row r="2640" spans="1:28" x14ac:dyDescent="0.3">
      <c r="A2640" s="34">
        <v>44278</v>
      </c>
      <c r="B2640">
        <v>1159</v>
      </c>
      <c r="C2640" t="s">
        <v>1282</v>
      </c>
      <c r="D2640" t="s">
        <v>1283</v>
      </c>
      <c r="E2640">
        <v>38</v>
      </c>
      <c r="F2640" t="s">
        <v>1421</v>
      </c>
      <c r="G2640" t="s">
        <v>1308</v>
      </c>
      <c r="H2640" t="s">
        <v>1458</v>
      </c>
      <c r="I2640" s="102">
        <v>0.27083333333333331</v>
      </c>
      <c r="J2640" t="s">
        <v>1574</v>
      </c>
      <c r="K2640" s="102">
        <v>0.57638888888888895</v>
      </c>
      <c r="L2640">
        <v>27</v>
      </c>
      <c r="M2640" t="s">
        <v>1335</v>
      </c>
      <c r="N2640" t="s">
        <v>1380</v>
      </c>
      <c r="O2640" s="102">
        <v>0.90277777777777779</v>
      </c>
      <c r="P2640" t="s">
        <v>1831</v>
      </c>
      <c r="Q2640" t="s">
        <v>51</v>
      </c>
      <c r="R2640" t="s">
        <v>1600</v>
      </c>
      <c r="S2640">
        <v>3</v>
      </c>
      <c r="T2640">
        <v>85</v>
      </c>
      <c r="U2640">
        <v>93</v>
      </c>
      <c r="V2640" t="s">
        <v>51</v>
      </c>
      <c r="W2640">
        <v>59</v>
      </c>
      <c r="X2640" s="102">
        <v>0.39583333333333331</v>
      </c>
      <c r="AB2640" s="77">
        <f t="shared" si="41"/>
        <v>270</v>
      </c>
    </row>
    <row r="2641" spans="1:28" x14ac:dyDescent="0.3">
      <c r="A2641" s="34">
        <v>44279</v>
      </c>
      <c r="B2641">
        <v>1159</v>
      </c>
      <c r="C2641" t="s">
        <v>1282</v>
      </c>
      <c r="D2641" t="s">
        <v>1283</v>
      </c>
      <c r="E2641">
        <v>38</v>
      </c>
      <c r="F2641" t="s">
        <v>1486</v>
      </c>
      <c r="G2641" t="s">
        <v>1308</v>
      </c>
      <c r="H2641" t="s">
        <v>1410</v>
      </c>
      <c r="I2641" s="102">
        <v>0.27083333333333331</v>
      </c>
      <c r="J2641" t="s">
        <v>1357</v>
      </c>
      <c r="K2641" s="102">
        <v>0.47916666666666669</v>
      </c>
      <c r="L2641">
        <v>31</v>
      </c>
      <c r="M2641" t="s">
        <v>1288</v>
      </c>
      <c r="N2641" t="s">
        <v>1359</v>
      </c>
      <c r="O2641" s="102">
        <v>0.64583333333333337</v>
      </c>
      <c r="P2641" t="s">
        <v>1576</v>
      </c>
      <c r="Q2641">
        <v>21</v>
      </c>
      <c r="R2641" t="s">
        <v>1911</v>
      </c>
      <c r="S2641" t="s">
        <v>51</v>
      </c>
      <c r="T2641">
        <v>88</v>
      </c>
      <c r="U2641">
        <v>92</v>
      </c>
      <c r="V2641" t="s">
        <v>51</v>
      </c>
      <c r="W2641">
        <v>77</v>
      </c>
      <c r="X2641" s="102">
        <v>0.4236111111111111</v>
      </c>
      <c r="AB2641" s="77">
        <f t="shared" si="41"/>
        <v>310</v>
      </c>
    </row>
    <row r="2642" spans="1:28" x14ac:dyDescent="0.3">
      <c r="A2642" s="34">
        <v>44280</v>
      </c>
      <c r="B2642">
        <v>1159</v>
      </c>
      <c r="C2642" t="s">
        <v>1282</v>
      </c>
      <c r="D2642" t="s">
        <v>1283</v>
      </c>
      <c r="E2642">
        <v>38</v>
      </c>
      <c r="F2642" t="s">
        <v>1294</v>
      </c>
      <c r="G2642" t="s">
        <v>1308</v>
      </c>
      <c r="H2642" t="s">
        <v>1388</v>
      </c>
      <c r="I2642" s="102">
        <v>0.27083333333333331</v>
      </c>
      <c r="J2642" t="s">
        <v>1671</v>
      </c>
      <c r="K2642" s="102">
        <v>0.45833333333333331</v>
      </c>
      <c r="L2642">
        <v>7</v>
      </c>
      <c r="M2642" t="s">
        <v>1301</v>
      </c>
      <c r="N2642" t="s">
        <v>1348</v>
      </c>
      <c r="O2642" s="102">
        <v>0.57638888888888895</v>
      </c>
      <c r="P2642" t="s">
        <v>1317</v>
      </c>
      <c r="Q2642">
        <v>0</v>
      </c>
      <c r="R2642" t="s">
        <v>1773</v>
      </c>
      <c r="S2642">
        <v>24</v>
      </c>
      <c r="T2642">
        <v>88</v>
      </c>
      <c r="U2642">
        <v>93</v>
      </c>
      <c r="V2642" t="s">
        <v>51</v>
      </c>
      <c r="W2642">
        <v>78</v>
      </c>
      <c r="X2642" s="102">
        <v>0.4861111111111111</v>
      </c>
      <c r="AB2642" s="77">
        <f t="shared" si="41"/>
        <v>70</v>
      </c>
    </row>
    <row r="2643" spans="1:28" x14ac:dyDescent="0.3">
      <c r="A2643" s="34">
        <v>44281</v>
      </c>
      <c r="B2643">
        <v>1159</v>
      </c>
      <c r="C2643" t="s">
        <v>1282</v>
      </c>
      <c r="D2643" t="s">
        <v>1283</v>
      </c>
      <c r="E2643">
        <v>38</v>
      </c>
      <c r="F2643" t="s">
        <v>1546</v>
      </c>
      <c r="G2643" t="s">
        <v>1435</v>
      </c>
      <c r="H2643" t="s">
        <v>1462</v>
      </c>
      <c r="I2643" s="102">
        <v>0.22916666666666666</v>
      </c>
      <c r="J2643" t="s">
        <v>1321</v>
      </c>
      <c r="K2643" s="102">
        <v>0.58333333333333337</v>
      </c>
      <c r="L2643">
        <v>31</v>
      </c>
      <c r="M2643" t="s">
        <v>1326</v>
      </c>
      <c r="N2643" t="s">
        <v>1341</v>
      </c>
      <c r="O2643" s="102">
        <v>0.71527777777777779</v>
      </c>
      <c r="P2643" t="s">
        <v>1659</v>
      </c>
      <c r="Q2643">
        <v>23</v>
      </c>
      <c r="R2643" t="s">
        <v>1290</v>
      </c>
      <c r="S2643">
        <v>3</v>
      </c>
      <c r="T2643">
        <v>88</v>
      </c>
      <c r="U2643">
        <v>93</v>
      </c>
      <c r="V2643" t="s">
        <v>51</v>
      </c>
      <c r="W2643">
        <v>65</v>
      </c>
      <c r="X2643" s="102">
        <v>0.61111111111111105</v>
      </c>
      <c r="AB2643" s="77">
        <f t="shared" si="41"/>
        <v>310</v>
      </c>
    </row>
    <row r="2644" spans="1:28" x14ac:dyDescent="0.3">
      <c r="A2644" s="34">
        <v>44282</v>
      </c>
      <c r="B2644">
        <v>1159</v>
      </c>
      <c r="C2644" t="s">
        <v>1282</v>
      </c>
      <c r="D2644" t="s">
        <v>1283</v>
      </c>
      <c r="E2644">
        <v>38</v>
      </c>
      <c r="F2644" t="s">
        <v>1375</v>
      </c>
      <c r="G2644" t="s">
        <v>1308</v>
      </c>
      <c r="H2644" t="s">
        <v>1359</v>
      </c>
      <c r="I2644" s="102">
        <v>0.99930555555555556</v>
      </c>
      <c r="J2644" t="s">
        <v>1577</v>
      </c>
      <c r="K2644" s="102">
        <v>0.40277777777777773</v>
      </c>
      <c r="L2644">
        <v>8</v>
      </c>
      <c r="M2644" t="s">
        <v>1297</v>
      </c>
      <c r="N2644" t="s">
        <v>1497</v>
      </c>
      <c r="O2644" s="102">
        <v>0.59027777777777779</v>
      </c>
      <c r="P2644" t="s">
        <v>1854</v>
      </c>
      <c r="Q2644">
        <v>9</v>
      </c>
      <c r="R2644" t="s">
        <v>1782</v>
      </c>
      <c r="S2644" t="s">
        <v>51</v>
      </c>
      <c r="T2644">
        <v>86</v>
      </c>
      <c r="U2644">
        <v>93</v>
      </c>
      <c r="V2644" t="s">
        <v>51</v>
      </c>
      <c r="W2644">
        <v>74</v>
      </c>
      <c r="X2644" s="102">
        <v>0.4236111111111111</v>
      </c>
      <c r="AB2644" s="77">
        <f t="shared" si="41"/>
        <v>80</v>
      </c>
    </row>
    <row r="2645" spans="1:28" x14ac:dyDescent="0.3">
      <c r="A2645" s="34">
        <v>44283</v>
      </c>
      <c r="B2645">
        <v>1159</v>
      </c>
      <c r="C2645" t="s">
        <v>1282</v>
      </c>
      <c r="D2645" t="s">
        <v>1283</v>
      </c>
      <c r="E2645">
        <v>38</v>
      </c>
      <c r="F2645" t="s">
        <v>1294</v>
      </c>
      <c r="G2645" t="s">
        <v>1308</v>
      </c>
      <c r="H2645" t="s">
        <v>1391</v>
      </c>
      <c r="I2645" s="102">
        <v>0.2638888888888889</v>
      </c>
      <c r="J2645" t="s">
        <v>1637</v>
      </c>
      <c r="K2645" s="102">
        <v>0.63888888888888895</v>
      </c>
      <c r="L2645">
        <v>20</v>
      </c>
      <c r="M2645" t="s">
        <v>1435</v>
      </c>
      <c r="N2645" t="s">
        <v>1310</v>
      </c>
      <c r="O2645" s="102">
        <v>7.6388888888888895E-2</v>
      </c>
      <c r="P2645" t="s">
        <v>1576</v>
      </c>
      <c r="Q2645">
        <v>10</v>
      </c>
      <c r="R2645" t="s">
        <v>1581</v>
      </c>
      <c r="S2645">
        <v>17</v>
      </c>
      <c r="T2645">
        <v>90</v>
      </c>
      <c r="U2645">
        <v>93</v>
      </c>
      <c r="V2645" t="s">
        <v>51</v>
      </c>
      <c r="W2645">
        <v>81</v>
      </c>
      <c r="X2645" s="102">
        <v>0.375</v>
      </c>
      <c r="AB2645" s="77">
        <f t="shared" si="41"/>
        <v>200</v>
      </c>
    </row>
    <row r="2646" spans="1:28" x14ac:dyDescent="0.3">
      <c r="A2646" s="34">
        <v>44284</v>
      </c>
      <c r="B2646">
        <v>1159</v>
      </c>
      <c r="C2646" t="s">
        <v>1282</v>
      </c>
      <c r="D2646" t="s">
        <v>1283</v>
      </c>
      <c r="E2646">
        <v>38</v>
      </c>
      <c r="F2646" t="s">
        <v>1538</v>
      </c>
      <c r="G2646" t="s">
        <v>1308</v>
      </c>
      <c r="H2646" t="s">
        <v>1410</v>
      </c>
      <c r="I2646" s="102">
        <v>0.20833333333333334</v>
      </c>
      <c r="J2646" t="s">
        <v>1758</v>
      </c>
      <c r="K2646" s="102">
        <v>0.40277777777777773</v>
      </c>
      <c r="L2646">
        <v>29</v>
      </c>
      <c r="M2646" t="s">
        <v>1326</v>
      </c>
      <c r="N2646" t="s">
        <v>1384</v>
      </c>
      <c r="O2646" s="102">
        <v>0.54166666666666663</v>
      </c>
      <c r="P2646" t="s">
        <v>1413</v>
      </c>
      <c r="Q2646">
        <v>0</v>
      </c>
      <c r="R2646" t="s">
        <v>1290</v>
      </c>
      <c r="S2646">
        <v>15</v>
      </c>
      <c r="T2646">
        <v>79</v>
      </c>
      <c r="U2646">
        <v>93</v>
      </c>
      <c r="V2646" t="s">
        <v>51</v>
      </c>
      <c r="W2646">
        <v>49</v>
      </c>
      <c r="X2646" s="102">
        <v>0.99930555555555556</v>
      </c>
      <c r="AB2646" s="77">
        <f t="shared" si="41"/>
        <v>290</v>
      </c>
    </row>
    <row r="2647" spans="1:28" x14ac:dyDescent="0.3">
      <c r="A2647" s="34">
        <v>44285</v>
      </c>
      <c r="B2647">
        <v>1159</v>
      </c>
      <c r="C2647" t="s">
        <v>1282</v>
      </c>
      <c r="D2647" t="s">
        <v>1283</v>
      </c>
      <c r="E2647">
        <v>38</v>
      </c>
      <c r="F2647" t="s">
        <v>1390</v>
      </c>
      <c r="G2647" t="s">
        <v>1308</v>
      </c>
      <c r="H2647" t="s">
        <v>1368</v>
      </c>
      <c r="I2647" s="102">
        <v>0.95833333333333337</v>
      </c>
      <c r="J2647" t="s">
        <v>1785</v>
      </c>
      <c r="K2647" s="102">
        <v>0.47916666666666669</v>
      </c>
      <c r="L2647">
        <v>29</v>
      </c>
      <c r="M2647" t="s">
        <v>1335</v>
      </c>
      <c r="N2647" t="s">
        <v>1359</v>
      </c>
      <c r="O2647" s="102">
        <v>0.54861111111111105</v>
      </c>
      <c r="P2647" t="s">
        <v>1579</v>
      </c>
      <c r="Q2647">
        <v>10</v>
      </c>
      <c r="R2647" t="s">
        <v>1564</v>
      </c>
      <c r="S2647">
        <v>24</v>
      </c>
      <c r="T2647">
        <v>77</v>
      </c>
      <c r="U2647">
        <v>91</v>
      </c>
      <c r="V2647" s="102">
        <v>0.92361111111111116</v>
      </c>
      <c r="W2647">
        <v>43</v>
      </c>
      <c r="X2647" s="102">
        <v>8.3333333333333329E-2</v>
      </c>
      <c r="AB2647" s="77">
        <f t="shared" si="41"/>
        <v>290</v>
      </c>
    </row>
    <row r="2648" spans="1:28" x14ac:dyDescent="0.3">
      <c r="A2648" s="34">
        <v>44286</v>
      </c>
      <c r="B2648">
        <v>1159</v>
      </c>
      <c r="C2648" t="s">
        <v>1282</v>
      </c>
      <c r="D2648" t="s">
        <v>1283</v>
      </c>
      <c r="E2648">
        <v>38</v>
      </c>
      <c r="F2648" t="s">
        <v>1750</v>
      </c>
      <c r="G2648" t="s">
        <v>1308</v>
      </c>
      <c r="H2648" t="s">
        <v>1304</v>
      </c>
      <c r="I2648" s="102">
        <v>8.3333333333333329E-2</v>
      </c>
      <c r="J2648" t="s">
        <v>1929</v>
      </c>
      <c r="K2648" s="102">
        <v>0.61111111111111105</v>
      </c>
      <c r="L2648">
        <v>29</v>
      </c>
      <c r="M2648" t="s">
        <v>1308</v>
      </c>
      <c r="N2648" t="s">
        <v>1336</v>
      </c>
      <c r="O2648" s="102">
        <v>0.47916666666666669</v>
      </c>
      <c r="P2648" t="s">
        <v>1564</v>
      </c>
      <c r="Q2648">
        <v>0</v>
      </c>
      <c r="R2648" t="s">
        <v>1923</v>
      </c>
      <c r="S2648">
        <v>24</v>
      </c>
      <c r="T2648">
        <v>59</v>
      </c>
      <c r="U2648">
        <v>91</v>
      </c>
      <c r="V2648" s="102">
        <v>9.0277777777777776E-2</v>
      </c>
      <c r="W2648">
        <v>34</v>
      </c>
      <c r="X2648" s="102">
        <v>0.40972222222222227</v>
      </c>
      <c r="AB2648" s="77">
        <f t="shared" si="41"/>
        <v>290</v>
      </c>
    </row>
    <row r="2649" spans="1:28" x14ac:dyDescent="0.3">
      <c r="A2649" s="34">
        <v>44287</v>
      </c>
      <c r="B2649">
        <v>1159</v>
      </c>
      <c r="C2649" t="s">
        <v>1282</v>
      </c>
      <c r="D2649" t="s">
        <v>1283</v>
      </c>
      <c r="E2649">
        <v>38</v>
      </c>
      <c r="F2649" t="s">
        <v>1330</v>
      </c>
      <c r="G2649" t="s">
        <v>1308</v>
      </c>
      <c r="H2649" t="s">
        <v>1671</v>
      </c>
      <c r="I2649" s="102">
        <v>0.95833333333333337</v>
      </c>
      <c r="J2649" t="s">
        <v>1592</v>
      </c>
      <c r="K2649" s="102">
        <v>0.625</v>
      </c>
      <c r="L2649">
        <v>28</v>
      </c>
      <c r="M2649" t="s">
        <v>1358</v>
      </c>
      <c r="N2649" t="s">
        <v>1300</v>
      </c>
      <c r="O2649" s="102">
        <v>0.88888888888888884</v>
      </c>
      <c r="P2649" t="s">
        <v>1856</v>
      </c>
      <c r="Q2649">
        <v>24</v>
      </c>
      <c r="R2649" t="s">
        <v>1890</v>
      </c>
      <c r="S2649">
        <v>5</v>
      </c>
      <c r="T2649">
        <v>45</v>
      </c>
      <c r="U2649">
        <v>91</v>
      </c>
      <c r="V2649" s="102">
        <v>0.96527777777777779</v>
      </c>
      <c r="W2649">
        <v>32</v>
      </c>
      <c r="X2649" s="102">
        <v>9.0277777777777776E-2</v>
      </c>
      <c r="AB2649" s="77">
        <f t="shared" si="41"/>
        <v>280</v>
      </c>
    </row>
    <row r="2650" spans="1:28" x14ac:dyDescent="0.3">
      <c r="A2650" s="34">
        <v>44288</v>
      </c>
      <c r="B2650">
        <v>1159</v>
      </c>
      <c r="C2650" t="s">
        <v>1282</v>
      </c>
      <c r="D2650" t="s">
        <v>1283</v>
      </c>
      <c r="E2650">
        <v>38</v>
      </c>
      <c r="F2650" t="s">
        <v>1671</v>
      </c>
      <c r="G2650" t="s">
        <v>1308</v>
      </c>
      <c r="H2650" t="s">
        <v>1302</v>
      </c>
      <c r="I2650" s="102">
        <v>0.20138888888888887</v>
      </c>
      <c r="J2650" t="s">
        <v>1502</v>
      </c>
      <c r="K2650" s="102">
        <v>0.40972222222222227</v>
      </c>
      <c r="L2650">
        <v>28</v>
      </c>
      <c r="M2650" t="s">
        <v>1347</v>
      </c>
      <c r="N2650" t="s">
        <v>1294</v>
      </c>
      <c r="O2650" s="102">
        <v>0.60416666666666663</v>
      </c>
      <c r="P2650" t="s">
        <v>1298</v>
      </c>
      <c r="Q2650">
        <v>21</v>
      </c>
      <c r="R2650" t="s">
        <v>1515</v>
      </c>
      <c r="S2650">
        <v>4</v>
      </c>
      <c r="T2650">
        <v>91</v>
      </c>
      <c r="U2650">
        <v>93</v>
      </c>
      <c r="V2650" t="s">
        <v>51</v>
      </c>
      <c r="W2650">
        <v>81</v>
      </c>
      <c r="X2650" s="102">
        <v>0.40972222222222227</v>
      </c>
      <c r="AB2650" s="77">
        <f t="shared" si="41"/>
        <v>280</v>
      </c>
    </row>
    <row r="2651" spans="1:28" x14ac:dyDescent="0.3">
      <c r="A2651" s="34">
        <v>44289</v>
      </c>
      <c r="B2651">
        <v>1159</v>
      </c>
      <c r="C2651" t="s">
        <v>1282</v>
      </c>
      <c r="D2651" t="s">
        <v>1283</v>
      </c>
      <c r="E2651">
        <v>38</v>
      </c>
      <c r="F2651" t="s">
        <v>1309</v>
      </c>
      <c r="G2651" t="s">
        <v>1308</v>
      </c>
      <c r="H2651" t="s">
        <v>1320</v>
      </c>
      <c r="I2651" s="102">
        <v>0.99930555555555556</v>
      </c>
      <c r="J2651" t="s">
        <v>1307</v>
      </c>
      <c r="K2651" s="102">
        <v>0.51388888888888895</v>
      </c>
      <c r="L2651">
        <v>29</v>
      </c>
      <c r="M2651" t="s">
        <v>1329</v>
      </c>
      <c r="N2651" t="s">
        <v>1322</v>
      </c>
      <c r="O2651" s="102">
        <v>0.21527777777777779</v>
      </c>
      <c r="P2651" t="s">
        <v>1360</v>
      </c>
      <c r="Q2651">
        <v>21</v>
      </c>
      <c r="R2651" t="s">
        <v>1587</v>
      </c>
      <c r="S2651">
        <v>3</v>
      </c>
      <c r="T2651">
        <v>86</v>
      </c>
      <c r="U2651">
        <v>93</v>
      </c>
      <c r="V2651" t="s">
        <v>51</v>
      </c>
      <c r="W2651">
        <v>79</v>
      </c>
      <c r="X2651" s="102">
        <v>0.59027777777777779</v>
      </c>
      <c r="AB2651" s="77">
        <f t="shared" si="41"/>
        <v>290</v>
      </c>
    </row>
    <row r="2652" spans="1:28" x14ac:dyDescent="0.3">
      <c r="A2652" s="34">
        <v>44290</v>
      </c>
      <c r="B2652">
        <v>1159</v>
      </c>
      <c r="C2652" t="s">
        <v>1282</v>
      </c>
      <c r="D2652" t="s">
        <v>1283</v>
      </c>
      <c r="E2652">
        <v>38</v>
      </c>
      <c r="F2652" t="s">
        <v>1294</v>
      </c>
      <c r="G2652" t="s">
        <v>1308</v>
      </c>
      <c r="H2652" t="s">
        <v>1464</v>
      </c>
      <c r="I2652" s="102">
        <v>0.99930555555555556</v>
      </c>
      <c r="J2652" t="s">
        <v>1377</v>
      </c>
      <c r="K2652" s="102">
        <v>0.50694444444444442</v>
      </c>
      <c r="L2652">
        <v>8</v>
      </c>
      <c r="M2652" t="s">
        <v>1435</v>
      </c>
      <c r="N2652" t="s">
        <v>1359</v>
      </c>
      <c r="O2652" s="102">
        <v>0.70833333333333337</v>
      </c>
      <c r="P2652" t="s">
        <v>1311</v>
      </c>
      <c r="Q2652">
        <v>10</v>
      </c>
      <c r="R2652" t="s">
        <v>1639</v>
      </c>
      <c r="S2652">
        <v>4</v>
      </c>
      <c r="T2652">
        <v>77</v>
      </c>
      <c r="U2652">
        <v>93</v>
      </c>
      <c r="V2652" s="102">
        <v>0.99930555555555556</v>
      </c>
      <c r="W2652">
        <v>68</v>
      </c>
      <c r="X2652" s="102">
        <v>0.53472222222222221</v>
      </c>
      <c r="AB2652" s="77">
        <f t="shared" si="41"/>
        <v>80</v>
      </c>
    </row>
    <row r="2653" spans="1:28" x14ac:dyDescent="0.3">
      <c r="A2653" s="34">
        <v>44291</v>
      </c>
      <c r="B2653">
        <v>1159</v>
      </c>
      <c r="C2653" t="s">
        <v>1282</v>
      </c>
      <c r="D2653" t="s">
        <v>1283</v>
      </c>
      <c r="E2653">
        <v>38</v>
      </c>
      <c r="F2653" t="s">
        <v>1356</v>
      </c>
      <c r="G2653" t="s">
        <v>1308</v>
      </c>
      <c r="H2653" t="s">
        <v>1381</v>
      </c>
      <c r="I2653" s="102">
        <v>0.25</v>
      </c>
      <c r="J2653" t="s">
        <v>1377</v>
      </c>
      <c r="K2653" s="102">
        <v>0.61805555555555558</v>
      </c>
      <c r="L2653">
        <v>2</v>
      </c>
      <c r="M2653" t="s">
        <v>1326</v>
      </c>
      <c r="N2653" t="s">
        <v>1359</v>
      </c>
      <c r="O2653" s="102">
        <v>0.99305555555555547</v>
      </c>
      <c r="P2653" t="s">
        <v>1487</v>
      </c>
      <c r="Q2653">
        <v>10</v>
      </c>
      <c r="R2653" t="s">
        <v>1393</v>
      </c>
      <c r="S2653">
        <v>7</v>
      </c>
      <c r="T2653">
        <v>87</v>
      </c>
      <c r="U2653">
        <v>94</v>
      </c>
      <c r="V2653" s="102">
        <v>0.29166666666666669</v>
      </c>
      <c r="W2653">
        <v>78</v>
      </c>
      <c r="X2653" s="102">
        <v>0.36805555555555558</v>
      </c>
      <c r="AB2653" s="77">
        <f t="shared" si="41"/>
        <v>20</v>
      </c>
    </row>
    <row r="2654" spans="1:28" x14ac:dyDescent="0.3">
      <c r="A2654" s="34">
        <v>44292</v>
      </c>
      <c r="B2654">
        <v>1159</v>
      </c>
      <c r="C2654" t="s">
        <v>1282</v>
      </c>
      <c r="D2654" t="s">
        <v>1283</v>
      </c>
      <c r="E2654">
        <v>38</v>
      </c>
      <c r="F2654" t="s">
        <v>1375</v>
      </c>
      <c r="G2654" t="s">
        <v>1296</v>
      </c>
      <c r="H2654" t="s">
        <v>1484</v>
      </c>
      <c r="I2654" s="102">
        <v>0.99930555555555556</v>
      </c>
      <c r="J2654" t="s">
        <v>1302</v>
      </c>
      <c r="K2654" s="102">
        <v>6.9444444444444441E-3</v>
      </c>
      <c r="L2654">
        <v>7</v>
      </c>
      <c r="M2654" t="s">
        <v>1288</v>
      </c>
      <c r="N2654" t="s">
        <v>1336</v>
      </c>
      <c r="O2654" s="102">
        <v>0.84722222222222221</v>
      </c>
      <c r="P2654" t="s">
        <v>1566</v>
      </c>
      <c r="Q2654">
        <v>24</v>
      </c>
      <c r="R2654" t="s">
        <v>1643</v>
      </c>
      <c r="S2654">
        <v>5</v>
      </c>
      <c r="T2654">
        <v>85</v>
      </c>
      <c r="U2654">
        <v>92</v>
      </c>
      <c r="V2654" t="s">
        <v>51</v>
      </c>
      <c r="W2654">
        <v>71</v>
      </c>
      <c r="X2654" s="102">
        <v>0.97222222222222221</v>
      </c>
      <c r="AB2654" s="77">
        <f t="shared" si="41"/>
        <v>70</v>
      </c>
    </row>
    <row r="2655" spans="1:28" x14ac:dyDescent="0.3">
      <c r="A2655" s="34">
        <v>44293</v>
      </c>
      <c r="B2655">
        <v>1159</v>
      </c>
      <c r="C2655" t="s">
        <v>1282</v>
      </c>
      <c r="D2655" t="s">
        <v>1283</v>
      </c>
      <c r="E2655">
        <v>38</v>
      </c>
      <c r="F2655" t="s">
        <v>1316</v>
      </c>
      <c r="G2655" t="s">
        <v>1308</v>
      </c>
      <c r="H2655" t="s">
        <v>1381</v>
      </c>
      <c r="I2655" s="102">
        <v>0.99930555555555556</v>
      </c>
      <c r="J2655" t="s">
        <v>1383</v>
      </c>
      <c r="K2655" s="102">
        <v>0.43055555555555558</v>
      </c>
      <c r="L2655">
        <v>8</v>
      </c>
      <c r="M2655" t="s">
        <v>1297</v>
      </c>
      <c r="N2655" t="s">
        <v>1599</v>
      </c>
      <c r="O2655" s="102">
        <v>0.61111111111111105</v>
      </c>
      <c r="P2655" t="s">
        <v>1705</v>
      </c>
      <c r="Q2655">
        <v>8</v>
      </c>
      <c r="R2655" t="s">
        <v>1290</v>
      </c>
      <c r="S2655">
        <v>24</v>
      </c>
      <c r="T2655">
        <v>61</v>
      </c>
      <c r="U2655">
        <v>91</v>
      </c>
      <c r="V2655" s="102">
        <v>0.98611111111111116</v>
      </c>
      <c r="W2655">
        <v>51</v>
      </c>
      <c r="X2655" s="102">
        <v>0.40277777777777773</v>
      </c>
      <c r="AB2655" s="77">
        <f t="shared" si="41"/>
        <v>80</v>
      </c>
    </row>
    <row r="2656" spans="1:28" x14ac:dyDescent="0.3">
      <c r="A2656" s="34">
        <v>44294</v>
      </c>
      <c r="B2656">
        <v>1159</v>
      </c>
      <c r="C2656" t="s">
        <v>1282</v>
      </c>
      <c r="D2656" t="s">
        <v>1283</v>
      </c>
      <c r="E2656">
        <v>38</v>
      </c>
      <c r="F2656" t="s">
        <v>1351</v>
      </c>
      <c r="G2656" t="s">
        <v>1308</v>
      </c>
      <c r="H2656" t="s">
        <v>1435</v>
      </c>
      <c r="I2656" s="102">
        <v>0.20138888888888887</v>
      </c>
      <c r="J2656" t="s">
        <v>1363</v>
      </c>
      <c r="K2656" s="102">
        <v>0.57638888888888895</v>
      </c>
      <c r="L2656">
        <v>28</v>
      </c>
      <c r="M2656" t="s">
        <v>1326</v>
      </c>
      <c r="N2656" t="s">
        <v>1286</v>
      </c>
      <c r="O2656" s="102">
        <v>0.79166666666666663</v>
      </c>
      <c r="P2656" t="s">
        <v>1290</v>
      </c>
      <c r="Q2656">
        <v>0</v>
      </c>
      <c r="R2656" t="s">
        <v>1755</v>
      </c>
      <c r="S2656">
        <v>17</v>
      </c>
      <c r="T2656">
        <v>80</v>
      </c>
      <c r="U2656">
        <v>93</v>
      </c>
      <c r="V2656" t="s">
        <v>51</v>
      </c>
      <c r="W2656">
        <v>64</v>
      </c>
      <c r="X2656" s="102">
        <v>0.5</v>
      </c>
      <c r="AB2656" s="77">
        <f t="shared" si="41"/>
        <v>280</v>
      </c>
    </row>
    <row r="2657" spans="1:28" x14ac:dyDescent="0.3">
      <c r="A2657" s="34">
        <v>44295</v>
      </c>
      <c r="B2657">
        <v>1159</v>
      </c>
      <c r="C2657" t="s">
        <v>1282</v>
      </c>
      <c r="D2657" t="s">
        <v>1283</v>
      </c>
      <c r="E2657">
        <v>38</v>
      </c>
      <c r="F2657" t="s">
        <v>1546</v>
      </c>
      <c r="G2657" t="s">
        <v>1358</v>
      </c>
      <c r="H2657" t="s">
        <v>1322</v>
      </c>
      <c r="I2657" s="102">
        <v>0.2638888888888889</v>
      </c>
      <c r="J2657" t="s">
        <v>1637</v>
      </c>
      <c r="K2657" s="102">
        <v>0.5</v>
      </c>
      <c r="L2657">
        <v>27</v>
      </c>
      <c r="M2657" t="s">
        <v>1335</v>
      </c>
      <c r="N2657" t="s">
        <v>1289</v>
      </c>
      <c r="O2657" s="102">
        <v>0.88194444444444453</v>
      </c>
      <c r="P2657" t="s">
        <v>1366</v>
      </c>
      <c r="Q2657">
        <v>0</v>
      </c>
      <c r="R2657" t="s">
        <v>1872</v>
      </c>
      <c r="S2657">
        <v>19</v>
      </c>
      <c r="T2657">
        <v>90</v>
      </c>
      <c r="U2657">
        <v>93</v>
      </c>
      <c r="V2657" t="s">
        <v>51</v>
      </c>
      <c r="W2657">
        <v>71</v>
      </c>
      <c r="X2657" s="102">
        <v>0.3888888888888889</v>
      </c>
      <c r="AB2657" s="77">
        <f t="shared" si="41"/>
        <v>270</v>
      </c>
    </row>
    <row r="2658" spans="1:28" x14ac:dyDescent="0.3">
      <c r="A2658" s="34">
        <v>44296</v>
      </c>
      <c r="B2658">
        <v>1159</v>
      </c>
      <c r="C2658" t="s">
        <v>1282</v>
      </c>
      <c r="D2658" t="s">
        <v>1283</v>
      </c>
      <c r="E2658">
        <v>38</v>
      </c>
      <c r="F2658" t="s">
        <v>1419</v>
      </c>
      <c r="G2658" t="s">
        <v>1623</v>
      </c>
      <c r="H2658" t="s">
        <v>1510</v>
      </c>
      <c r="I2658" s="102">
        <v>0.22916666666666666</v>
      </c>
      <c r="J2658" t="s">
        <v>1586</v>
      </c>
      <c r="K2658" s="102">
        <v>0.66666666666666663</v>
      </c>
      <c r="L2658">
        <v>30</v>
      </c>
      <c r="M2658" t="s">
        <v>1335</v>
      </c>
      <c r="N2658" t="s">
        <v>1297</v>
      </c>
      <c r="O2658" s="102">
        <v>0.77777777777777779</v>
      </c>
      <c r="P2658" t="s">
        <v>1680</v>
      </c>
      <c r="Q2658">
        <v>0</v>
      </c>
      <c r="R2658" t="s">
        <v>1634</v>
      </c>
      <c r="S2658">
        <v>17</v>
      </c>
      <c r="T2658">
        <v>90</v>
      </c>
      <c r="U2658">
        <v>94</v>
      </c>
      <c r="V2658" t="s">
        <v>51</v>
      </c>
      <c r="W2658">
        <v>87</v>
      </c>
      <c r="X2658" t="s">
        <v>51</v>
      </c>
      <c r="AB2658" s="77">
        <f t="shared" si="41"/>
        <v>300</v>
      </c>
    </row>
    <row r="2659" spans="1:28" x14ac:dyDescent="0.3">
      <c r="A2659" s="34">
        <v>44297</v>
      </c>
      <c r="B2659">
        <v>1159</v>
      </c>
      <c r="C2659" t="s">
        <v>1282</v>
      </c>
      <c r="D2659" t="s">
        <v>1283</v>
      </c>
      <c r="E2659">
        <v>38</v>
      </c>
      <c r="F2659" t="s">
        <v>1380</v>
      </c>
      <c r="G2659" t="s">
        <v>1355</v>
      </c>
      <c r="H2659" t="s">
        <v>1603</v>
      </c>
      <c r="I2659" s="102">
        <v>0.99305555555555547</v>
      </c>
      <c r="J2659" t="s">
        <v>1506</v>
      </c>
      <c r="K2659" s="102">
        <v>6.9444444444444441E-3</v>
      </c>
      <c r="L2659">
        <v>31</v>
      </c>
      <c r="M2659" t="s">
        <v>1391</v>
      </c>
      <c r="N2659" t="s">
        <v>1506</v>
      </c>
      <c r="O2659" s="102">
        <v>0.43055555555555558</v>
      </c>
      <c r="P2659" t="s">
        <v>1557</v>
      </c>
      <c r="Q2659" t="s">
        <v>51</v>
      </c>
      <c r="R2659" t="s">
        <v>1635</v>
      </c>
      <c r="S2659">
        <v>0</v>
      </c>
      <c r="T2659">
        <v>78</v>
      </c>
      <c r="U2659">
        <v>94</v>
      </c>
      <c r="V2659" s="102">
        <v>0</v>
      </c>
      <c r="W2659">
        <v>59</v>
      </c>
      <c r="X2659" s="102">
        <v>0.81944444444444453</v>
      </c>
      <c r="AB2659" s="77">
        <f t="shared" si="41"/>
        <v>310</v>
      </c>
    </row>
    <row r="2660" spans="1:28" x14ac:dyDescent="0.3">
      <c r="A2660" s="34">
        <v>44298</v>
      </c>
      <c r="B2660">
        <v>1159</v>
      </c>
      <c r="C2660" t="s">
        <v>1282</v>
      </c>
      <c r="D2660" t="s">
        <v>1283</v>
      </c>
      <c r="E2660">
        <v>38</v>
      </c>
      <c r="F2660" t="s">
        <v>1484</v>
      </c>
      <c r="G2660" t="s">
        <v>1308</v>
      </c>
      <c r="H2660" t="s">
        <v>1347</v>
      </c>
      <c r="I2660" s="102">
        <v>0.22916666666666666</v>
      </c>
      <c r="J2660" t="s">
        <v>1521</v>
      </c>
      <c r="K2660" s="102">
        <v>0.41666666666666669</v>
      </c>
      <c r="L2660">
        <v>9</v>
      </c>
      <c r="M2660" t="s">
        <v>1384</v>
      </c>
      <c r="N2660" t="s">
        <v>1530</v>
      </c>
      <c r="O2660" s="102">
        <v>0.56944444444444442</v>
      </c>
      <c r="P2660" t="s">
        <v>1607</v>
      </c>
      <c r="Q2660">
        <v>9</v>
      </c>
      <c r="R2660" t="s">
        <v>1417</v>
      </c>
      <c r="S2660">
        <v>24</v>
      </c>
      <c r="T2660">
        <v>81</v>
      </c>
      <c r="U2660">
        <v>93</v>
      </c>
      <c r="V2660" t="s">
        <v>51</v>
      </c>
      <c r="W2660">
        <v>49</v>
      </c>
      <c r="X2660" s="102">
        <v>0.39583333333333331</v>
      </c>
      <c r="AB2660" s="77">
        <f t="shared" si="41"/>
        <v>90</v>
      </c>
    </row>
    <row r="2661" spans="1:28" x14ac:dyDescent="0.3">
      <c r="A2661" s="34">
        <v>44299</v>
      </c>
      <c r="B2661">
        <v>1159</v>
      </c>
      <c r="C2661" t="s">
        <v>1282</v>
      </c>
      <c r="D2661" t="s">
        <v>1283</v>
      </c>
      <c r="E2661">
        <v>38</v>
      </c>
      <c r="F2661" t="s">
        <v>1410</v>
      </c>
      <c r="G2661" t="s">
        <v>1308</v>
      </c>
      <c r="H2661" t="s">
        <v>1860</v>
      </c>
      <c r="I2661" s="102">
        <v>0.25</v>
      </c>
      <c r="J2661" t="s">
        <v>1523</v>
      </c>
      <c r="K2661" s="102">
        <v>0.40277777777777773</v>
      </c>
      <c r="L2661">
        <v>8</v>
      </c>
      <c r="M2661" t="s">
        <v>1289</v>
      </c>
      <c r="N2661" t="s">
        <v>1658</v>
      </c>
      <c r="O2661" s="102">
        <v>0.4861111111111111</v>
      </c>
      <c r="P2661" t="s">
        <v>1417</v>
      </c>
      <c r="Q2661">
        <v>0</v>
      </c>
      <c r="R2661" t="s">
        <v>1641</v>
      </c>
      <c r="S2661">
        <v>17</v>
      </c>
      <c r="T2661">
        <v>83</v>
      </c>
      <c r="U2661">
        <v>93</v>
      </c>
      <c r="V2661" t="s">
        <v>51</v>
      </c>
      <c r="W2661">
        <v>56</v>
      </c>
      <c r="X2661" s="102">
        <v>0.40277777777777773</v>
      </c>
      <c r="AB2661" s="77">
        <f t="shared" si="41"/>
        <v>80</v>
      </c>
    </row>
    <row r="2662" spans="1:28" x14ac:dyDescent="0.3">
      <c r="A2662" s="34">
        <v>44300</v>
      </c>
      <c r="B2662">
        <v>1159</v>
      </c>
      <c r="C2662" t="s">
        <v>1282</v>
      </c>
      <c r="D2662" t="s">
        <v>1283</v>
      </c>
      <c r="E2662">
        <v>38</v>
      </c>
      <c r="F2662" t="s">
        <v>1375</v>
      </c>
      <c r="G2662" t="s">
        <v>1308</v>
      </c>
      <c r="H2662" t="s">
        <v>1407</v>
      </c>
      <c r="I2662" s="102">
        <v>0.25</v>
      </c>
      <c r="J2662" t="s">
        <v>1419</v>
      </c>
      <c r="K2662" s="102">
        <v>0.41666666666666669</v>
      </c>
      <c r="L2662">
        <v>8</v>
      </c>
      <c r="M2662" t="s">
        <v>1384</v>
      </c>
      <c r="N2662" t="s">
        <v>1368</v>
      </c>
      <c r="O2662" s="102">
        <v>0.5</v>
      </c>
      <c r="P2662" t="s">
        <v>1487</v>
      </c>
      <c r="Q2662">
        <v>21</v>
      </c>
      <c r="R2662" t="s">
        <v>1641</v>
      </c>
      <c r="S2662" t="s">
        <v>51</v>
      </c>
      <c r="T2662">
        <v>83</v>
      </c>
      <c r="U2662">
        <v>93</v>
      </c>
      <c r="V2662" t="s">
        <v>51</v>
      </c>
      <c r="W2662">
        <v>74</v>
      </c>
      <c r="X2662" s="102">
        <v>0.71527777777777779</v>
      </c>
      <c r="AB2662" s="77">
        <f t="shared" si="41"/>
        <v>80</v>
      </c>
    </row>
    <row r="2663" spans="1:28" x14ac:dyDescent="0.3">
      <c r="A2663" s="34">
        <v>44301</v>
      </c>
      <c r="B2663">
        <v>1159</v>
      </c>
      <c r="C2663" t="s">
        <v>1282</v>
      </c>
      <c r="D2663" t="s">
        <v>1283</v>
      </c>
      <c r="E2663">
        <v>38</v>
      </c>
      <c r="F2663" t="s">
        <v>1484</v>
      </c>
      <c r="G2663" t="s">
        <v>1308</v>
      </c>
      <c r="H2663" t="s">
        <v>1561</v>
      </c>
      <c r="I2663" s="102">
        <v>0.24305555555555555</v>
      </c>
      <c r="J2663" t="s">
        <v>1506</v>
      </c>
      <c r="K2663" t="s">
        <v>51</v>
      </c>
      <c r="L2663">
        <v>8</v>
      </c>
      <c r="M2663" t="s">
        <v>1289</v>
      </c>
      <c r="N2663" t="s">
        <v>1354</v>
      </c>
      <c r="O2663" s="102">
        <v>0.47222222222222227</v>
      </c>
      <c r="P2663" t="s">
        <v>1566</v>
      </c>
      <c r="Q2663">
        <v>21</v>
      </c>
      <c r="R2663" t="s">
        <v>1398</v>
      </c>
      <c r="S2663">
        <v>2</v>
      </c>
      <c r="T2663">
        <v>77</v>
      </c>
      <c r="U2663">
        <v>93</v>
      </c>
      <c r="V2663" t="s">
        <v>51</v>
      </c>
      <c r="W2663">
        <v>63</v>
      </c>
      <c r="X2663" s="102">
        <v>0.76388888888888884</v>
      </c>
      <c r="AB2663" s="77">
        <f t="shared" si="41"/>
        <v>80</v>
      </c>
    </row>
    <row r="2664" spans="1:28" x14ac:dyDescent="0.3">
      <c r="A2664" s="34">
        <v>44302</v>
      </c>
      <c r="B2664">
        <v>1159</v>
      </c>
      <c r="C2664" t="s">
        <v>1282</v>
      </c>
      <c r="D2664" t="s">
        <v>1283</v>
      </c>
      <c r="E2664">
        <v>38</v>
      </c>
      <c r="F2664" t="s">
        <v>1421</v>
      </c>
      <c r="G2664" t="s">
        <v>1308</v>
      </c>
      <c r="H2664" t="s">
        <v>1301</v>
      </c>
      <c r="I2664" s="102">
        <v>0.99930555555555556</v>
      </c>
      <c r="J2664" t="s">
        <v>1371</v>
      </c>
      <c r="K2664" s="102">
        <v>0.52777777777777779</v>
      </c>
      <c r="L2664">
        <v>8</v>
      </c>
      <c r="M2664" t="s">
        <v>1301</v>
      </c>
      <c r="N2664" t="s">
        <v>1351</v>
      </c>
      <c r="O2664" s="102">
        <v>0.50694444444444442</v>
      </c>
      <c r="P2664" t="s">
        <v>1417</v>
      </c>
      <c r="Q2664">
        <v>21</v>
      </c>
      <c r="R2664" t="s">
        <v>1727</v>
      </c>
      <c r="S2664">
        <v>3</v>
      </c>
      <c r="T2664">
        <v>63</v>
      </c>
      <c r="U2664">
        <v>90</v>
      </c>
      <c r="V2664" t="s">
        <v>51</v>
      </c>
      <c r="W2664">
        <v>49</v>
      </c>
      <c r="X2664" s="102">
        <v>0.58333333333333337</v>
      </c>
      <c r="AB2664" s="77">
        <f t="shared" si="41"/>
        <v>80</v>
      </c>
    </row>
    <row r="2665" spans="1:28" x14ac:dyDescent="0.3">
      <c r="A2665" s="34">
        <v>44303</v>
      </c>
      <c r="B2665">
        <v>1159</v>
      </c>
      <c r="C2665" t="s">
        <v>1282</v>
      </c>
      <c r="D2665" t="s">
        <v>1283</v>
      </c>
      <c r="E2665">
        <v>38</v>
      </c>
      <c r="F2665" t="s">
        <v>1484</v>
      </c>
      <c r="G2665" t="s">
        <v>1308</v>
      </c>
      <c r="H2665" t="s">
        <v>1610</v>
      </c>
      <c r="I2665" s="102">
        <v>0.20833333333333334</v>
      </c>
      <c r="J2665" t="s">
        <v>1577</v>
      </c>
      <c r="K2665" s="102">
        <v>0.54166666666666663</v>
      </c>
      <c r="L2665">
        <v>8</v>
      </c>
      <c r="M2665" t="s">
        <v>1301</v>
      </c>
      <c r="N2665" t="s">
        <v>1356</v>
      </c>
      <c r="O2665" s="102">
        <v>0.70138888888888884</v>
      </c>
      <c r="P2665" t="s">
        <v>1474</v>
      </c>
      <c r="Q2665">
        <v>0</v>
      </c>
      <c r="R2665" t="s">
        <v>1569</v>
      </c>
      <c r="S2665">
        <v>5</v>
      </c>
      <c r="T2665">
        <v>72</v>
      </c>
      <c r="U2665">
        <v>91</v>
      </c>
      <c r="V2665" s="102">
        <v>0.99930555555555556</v>
      </c>
      <c r="W2665">
        <v>58</v>
      </c>
      <c r="X2665" s="102">
        <v>0.55555555555555558</v>
      </c>
      <c r="AB2665" s="77">
        <f t="shared" si="41"/>
        <v>80</v>
      </c>
    </row>
    <row r="2666" spans="1:28" x14ac:dyDescent="0.3">
      <c r="A2666" s="34">
        <v>44304</v>
      </c>
      <c r="B2666">
        <v>1159</v>
      </c>
      <c r="C2666" t="s">
        <v>1282</v>
      </c>
      <c r="D2666" t="s">
        <v>1283</v>
      </c>
      <c r="E2666">
        <v>38</v>
      </c>
      <c r="F2666" t="s">
        <v>1484</v>
      </c>
      <c r="G2666" t="s">
        <v>1308</v>
      </c>
      <c r="H2666" t="s">
        <v>1458</v>
      </c>
      <c r="I2666" s="102">
        <v>0.22916666666666666</v>
      </c>
      <c r="J2666" t="s">
        <v>1313</v>
      </c>
      <c r="K2666" s="102">
        <v>0.38194444444444442</v>
      </c>
      <c r="L2666">
        <v>7</v>
      </c>
      <c r="M2666" t="s">
        <v>1384</v>
      </c>
      <c r="N2666" t="s">
        <v>1284</v>
      </c>
      <c r="O2666" s="102">
        <v>0.5625</v>
      </c>
      <c r="P2666" t="s">
        <v>1689</v>
      </c>
      <c r="Q2666">
        <v>0</v>
      </c>
      <c r="R2666" t="s">
        <v>1318</v>
      </c>
      <c r="S2666">
        <v>24</v>
      </c>
      <c r="T2666">
        <v>83</v>
      </c>
      <c r="U2666">
        <v>93</v>
      </c>
      <c r="V2666" t="s">
        <v>51</v>
      </c>
      <c r="W2666">
        <v>61</v>
      </c>
      <c r="X2666" s="102">
        <v>0.375</v>
      </c>
      <c r="AB2666" s="77">
        <f t="shared" si="41"/>
        <v>70</v>
      </c>
    </row>
    <row r="2667" spans="1:28" x14ac:dyDescent="0.3">
      <c r="A2667" s="34">
        <v>44305</v>
      </c>
      <c r="B2667">
        <v>1159</v>
      </c>
      <c r="C2667" t="s">
        <v>1282</v>
      </c>
      <c r="D2667" t="s">
        <v>1283</v>
      </c>
      <c r="E2667">
        <v>38</v>
      </c>
      <c r="F2667" t="s">
        <v>1375</v>
      </c>
      <c r="G2667" t="s">
        <v>1308</v>
      </c>
      <c r="H2667" t="s">
        <v>1411</v>
      </c>
      <c r="I2667" s="102">
        <v>0.1875</v>
      </c>
      <c r="J2667" t="s">
        <v>1478</v>
      </c>
      <c r="K2667" s="102">
        <v>0.4861111111111111</v>
      </c>
      <c r="L2667">
        <v>7</v>
      </c>
      <c r="M2667" t="s">
        <v>1358</v>
      </c>
      <c r="N2667" t="s">
        <v>1561</v>
      </c>
      <c r="O2667" s="102">
        <v>0.45833333333333331</v>
      </c>
      <c r="P2667" t="s">
        <v>1318</v>
      </c>
      <c r="Q2667">
        <v>0</v>
      </c>
      <c r="R2667" t="s">
        <v>1604</v>
      </c>
      <c r="S2667" t="s">
        <v>51</v>
      </c>
      <c r="T2667">
        <v>88</v>
      </c>
      <c r="U2667">
        <v>94</v>
      </c>
      <c r="V2667" s="102">
        <v>0.20138888888888887</v>
      </c>
      <c r="W2667">
        <v>77</v>
      </c>
      <c r="X2667" s="102">
        <v>0.45833333333333331</v>
      </c>
      <c r="AB2667" s="77">
        <f t="shared" si="41"/>
        <v>70</v>
      </c>
    </row>
    <row r="2668" spans="1:28" x14ac:dyDescent="0.3">
      <c r="A2668" s="34">
        <v>44306</v>
      </c>
      <c r="B2668">
        <v>1159</v>
      </c>
      <c r="C2668" t="s">
        <v>1282</v>
      </c>
      <c r="D2668" t="s">
        <v>1283</v>
      </c>
      <c r="E2668">
        <v>38</v>
      </c>
      <c r="F2668" t="s">
        <v>1605</v>
      </c>
      <c r="G2668" t="s">
        <v>1308</v>
      </c>
      <c r="H2668" t="s">
        <v>1814</v>
      </c>
      <c r="I2668" s="102">
        <v>0.25694444444444448</v>
      </c>
      <c r="J2668" t="s">
        <v>1490</v>
      </c>
      <c r="K2668" s="102">
        <v>0.625</v>
      </c>
      <c r="L2668">
        <v>0</v>
      </c>
      <c r="M2668" t="s">
        <v>1358</v>
      </c>
      <c r="N2668" t="s">
        <v>1404</v>
      </c>
      <c r="O2668" s="102">
        <v>7.6388888888888895E-2</v>
      </c>
      <c r="P2668" t="s">
        <v>1604</v>
      </c>
      <c r="Q2668">
        <v>0</v>
      </c>
      <c r="R2668" t="s">
        <v>1711</v>
      </c>
      <c r="S2668">
        <v>16</v>
      </c>
      <c r="T2668">
        <v>91</v>
      </c>
      <c r="U2668">
        <v>93</v>
      </c>
      <c r="V2668" t="s">
        <v>51</v>
      </c>
      <c r="W2668">
        <v>84</v>
      </c>
      <c r="X2668" s="102">
        <v>0.38194444444444442</v>
      </c>
      <c r="AB2668" s="77">
        <f t="shared" si="41"/>
        <v>0</v>
      </c>
    </row>
    <row r="2669" spans="1:28" x14ac:dyDescent="0.3">
      <c r="A2669" s="34">
        <v>44307</v>
      </c>
      <c r="B2669">
        <v>1159</v>
      </c>
      <c r="C2669" t="s">
        <v>1282</v>
      </c>
      <c r="D2669" t="s">
        <v>1283</v>
      </c>
      <c r="E2669">
        <v>38</v>
      </c>
      <c r="F2669" t="s">
        <v>1304</v>
      </c>
      <c r="G2669" t="s">
        <v>1308</v>
      </c>
      <c r="H2669" t="s">
        <v>1336</v>
      </c>
      <c r="I2669" s="102">
        <v>0.20138888888888887</v>
      </c>
      <c r="J2669" t="s">
        <v>1530</v>
      </c>
      <c r="K2669" s="102">
        <v>0.46527777777777773</v>
      </c>
      <c r="L2669">
        <v>9</v>
      </c>
      <c r="M2669" t="s">
        <v>1329</v>
      </c>
      <c r="N2669" t="s">
        <v>1294</v>
      </c>
      <c r="O2669" s="102">
        <v>0.59722222222222221</v>
      </c>
      <c r="P2669" t="s">
        <v>1685</v>
      </c>
      <c r="Q2669">
        <v>0</v>
      </c>
      <c r="R2669" t="s">
        <v>1826</v>
      </c>
      <c r="S2669">
        <v>24</v>
      </c>
      <c r="T2669">
        <v>90</v>
      </c>
      <c r="U2669">
        <v>93</v>
      </c>
      <c r="V2669" t="s">
        <v>51</v>
      </c>
      <c r="W2669">
        <v>82</v>
      </c>
      <c r="X2669" s="102">
        <v>0.46527777777777773</v>
      </c>
      <c r="AB2669" s="77">
        <f t="shared" si="41"/>
        <v>90</v>
      </c>
    </row>
    <row r="2670" spans="1:28" x14ac:dyDescent="0.3">
      <c r="A2670" s="34">
        <v>44308</v>
      </c>
      <c r="B2670">
        <v>1159</v>
      </c>
      <c r="C2670" t="s">
        <v>1282</v>
      </c>
      <c r="D2670" t="s">
        <v>1283</v>
      </c>
      <c r="E2670">
        <v>38</v>
      </c>
      <c r="F2670" t="s">
        <v>1671</v>
      </c>
      <c r="G2670" t="s">
        <v>1308</v>
      </c>
      <c r="H2670" t="s">
        <v>1333</v>
      </c>
      <c r="I2670" s="102">
        <v>6.9444444444444434E-2</v>
      </c>
      <c r="J2670" t="s">
        <v>1622</v>
      </c>
      <c r="K2670" s="102">
        <v>0.6875</v>
      </c>
      <c r="L2670">
        <v>31</v>
      </c>
      <c r="M2670" t="s">
        <v>1435</v>
      </c>
      <c r="N2670" t="s">
        <v>1322</v>
      </c>
      <c r="O2670" s="102">
        <v>0.49305555555555558</v>
      </c>
      <c r="P2670" t="s">
        <v>1759</v>
      </c>
      <c r="Q2670">
        <v>21</v>
      </c>
      <c r="R2670" t="s">
        <v>1890</v>
      </c>
      <c r="S2670" t="s">
        <v>51</v>
      </c>
      <c r="T2670">
        <v>88</v>
      </c>
      <c r="U2670">
        <v>93</v>
      </c>
      <c r="V2670" t="s">
        <v>51</v>
      </c>
      <c r="W2670">
        <v>78</v>
      </c>
      <c r="X2670" s="102">
        <v>0.69444444444444453</v>
      </c>
      <c r="AB2670" s="77">
        <f t="shared" si="41"/>
        <v>310</v>
      </c>
    </row>
    <row r="2671" spans="1:28" x14ac:dyDescent="0.3">
      <c r="A2671" s="34">
        <v>44309</v>
      </c>
      <c r="B2671">
        <v>1159</v>
      </c>
      <c r="C2671" t="s">
        <v>1282</v>
      </c>
      <c r="D2671" t="s">
        <v>1283</v>
      </c>
      <c r="E2671">
        <v>38</v>
      </c>
      <c r="F2671" t="s">
        <v>1295</v>
      </c>
      <c r="G2671" t="s">
        <v>1308</v>
      </c>
      <c r="H2671" t="s">
        <v>1483</v>
      </c>
      <c r="I2671" s="102">
        <v>4.1666666666666664E-2</v>
      </c>
      <c r="J2671" t="s">
        <v>1766</v>
      </c>
      <c r="K2671" s="102">
        <v>0.75</v>
      </c>
      <c r="L2671">
        <v>0</v>
      </c>
      <c r="M2671" t="s">
        <v>1326</v>
      </c>
      <c r="N2671" t="s">
        <v>1327</v>
      </c>
      <c r="O2671" t="s">
        <v>51</v>
      </c>
      <c r="P2671" t="s">
        <v>1374</v>
      </c>
      <c r="Q2671">
        <v>0</v>
      </c>
      <c r="R2671" t="s">
        <v>1880</v>
      </c>
      <c r="S2671">
        <v>24</v>
      </c>
      <c r="T2671">
        <v>64</v>
      </c>
      <c r="U2671">
        <v>93</v>
      </c>
      <c r="V2671" t="s">
        <v>51</v>
      </c>
      <c r="W2671">
        <v>52</v>
      </c>
      <c r="X2671" s="102">
        <v>0.75</v>
      </c>
      <c r="AB2671" s="77">
        <f t="shared" si="41"/>
        <v>0</v>
      </c>
    </row>
    <row r="2672" spans="1:28" x14ac:dyDescent="0.3">
      <c r="A2672" s="34">
        <v>44310</v>
      </c>
      <c r="B2672">
        <v>1159</v>
      </c>
      <c r="C2672" t="s">
        <v>1282</v>
      </c>
      <c r="D2672" t="s">
        <v>1283</v>
      </c>
      <c r="E2672">
        <v>38</v>
      </c>
      <c r="F2672" t="s">
        <v>1729</v>
      </c>
      <c r="G2672" t="s">
        <v>1308</v>
      </c>
      <c r="H2672" t="s">
        <v>1538</v>
      </c>
      <c r="I2672" s="102">
        <v>0.97916666666666663</v>
      </c>
      <c r="J2672" t="s">
        <v>1516</v>
      </c>
      <c r="K2672" s="102">
        <v>5.5555555555555552E-2</v>
      </c>
      <c r="L2672">
        <v>28</v>
      </c>
      <c r="M2672" t="s">
        <v>1288</v>
      </c>
      <c r="N2672" t="s">
        <v>1333</v>
      </c>
      <c r="O2672" s="102">
        <v>0.31944444444444448</v>
      </c>
      <c r="P2672" t="s">
        <v>1711</v>
      </c>
      <c r="Q2672">
        <v>10</v>
      </c>
      <c r="R2672" t="s">
        <v>1698</v>
      </c>
      <c r="S2672">
        <v>23</v>
      </c>
      <c r="T2672">
        <v>81</v>
      </c>
      <c r="U2672">
        <v>93</v>
      </c>
      <c r="V2672" t="s">
        <v>51</v>
      </c>
      <c r="W2672">
        <v>53</v>
      </c>
      <c r="X2672" s="102">
        <v>4.8611111111111112E-2</v>
      </c>
      <c r="AB2672" s="77">
        <f t="shared" si="41"/>
        <v>280</v>
      </c>
    </row>
    <row r="2673" spans="1:28" x14ac:dyDescent="0.3">
      <c r="A2673" s="34">
        <v>44311</v>
      </c>
      <c r="B2673">
        <v>1159</v>
      </c>
      <c r="C2673" t="s">
        <v>1282</v>
      </c>
      <c r="D2673" t="s">
        <v>1283</v>
      </c>
      <c r="E2673">
        <v>38</v>
      </c>
      <c r="F2673" t="s">
        <v>1295</v>
      </c>
      <c r="G2673" t="s">
        <v>1308</v>
      </c>
      <c r="H2673" t="s">
        <v>1419</v>
      </c>
      <c r="I2673" s="102">
        <v>0.25</v>
      </c>
      <c r="J2673" t="s">
        <v>1400</v>
      </c>
      <c r="K2673" s="102">
        <v>0.50694444444444442</v>
      </c>
      <c r="L2673">
        <v>29</v>
      </c>
      <c r="M2673" t="s">
        <v>1326</v>
      </c>
      <c r="N2673" t="s">
        <v>1284</v>
      </c>
      <c r="O2673" s="102">
        <v>0.88888888888888884</v>
      </c>
      <c r="P2673" t="s">
        <v>1717</v>
      </c>
      <c r="Q2673">
        <v>0</v>
      </c>
      <c r="R2673" t="s">
        <v>1646</v>
      </c>
      <c r="S2673">
        <v>17</v>
      </c>
      <c r="T2673">
        <v>89</v>
      </c>
      <c r="U2673">
        <v>93</v>
      </c>
      <c r="V2673" t="s">
        <v>51</v>
      </c>
      <c r="W2673">
        <v>76</v>
      </c>
      <c r="X2673" s="102">
        <v>0.50694444444444442</v>
      </c>
      <c r="AB2673" s="77">
        <f t="shared" si="41"/>
        <v>290</v>
      </c>
    </row>
    <row r="2674" spans="1:28" x14ac:dyDescent="0.3">
      <c r="A2674" s="34">
        <v>44312</v>
      </c>
      <c r="B2674">
        <v>1159</v>
      </c>
      <c r="C2674" t="s">
        <v>1282</v>
      </c>
      <c r="D2674" t="s">
        <v>1283</v>
      </c>
      <c r="E2674">
        <v>38</v>
      </c>
      <c r="F2674" t="s">
        <v>1403</v>
      </c>
      <c r="G2674" t="s">
        <v>1415</v>
      </c>
      <c r="H2674" t="s">
        <v>1538</v>
      </c>
      <c r="I2674" t="s">
        <v>51</v>
      </c>
      <c r="J2674" t="s">
        <v>1721</v>
      </c>
      <c r="K2674" s="102">
        <v>0.65277777777777779</v>
      </c>
      <c r="L2674">
        <v>0</v>
      </c>
      <c r="M2674" t="s">
        <v>1358</v>
      </c>
      <c r="N2674" t="s">
        <v>1310</v>
      </c>
      <c r="O2674" t="s">
        <v>51</v>
      </c>
      <c r="P2674" t="s">
        <v>1875</v>
      </c>
      <c r="Q2674">
        <v>1</v>
      </c>
      <c r="R2674" t="s">
        <v>1951</v>
      </c>
      <c r="S2674" t="s">
        <v>51</v>
      </c>
      <c r="T2674">
        <v>92</v>
      </c>
      <c r="U2674">
        <v>93</v>
      </c>
      <c r="V2674" t="s">
        <v>51</v>
      </c>
      <c r="W2674">
        <v>90</v>
      </c>
      <c r="X2674" t="s">
        <v>51</v>
      </c>
      <c r="AB2674" s="77">
        <f t="shared" si="41"/>
        <v>0</v>
      </c>
    </row>
    <row r="2675" spans="1:28" x14ac:dyDescent="0.3">
      <c r="A2675" s="34">
        <v>44313</v>
      </c>
      <c r="B2675">
        <v>1159</v>
      </c>
      <c r="C2675" t="s">
        <v>1282</v>
      </c>
      <c r="D2675" t="s">
        <v>1283</v>
      </c>
      <c r="E2675">
        <v>38</v>
      </c>
      <c r="F2675" t="s">
        <v>1671</v>
      </c>
      <c r="G2675" t="s">
        <v>1897</v>
      </c>
      <c r="H2675" t="s">
        <v>1419</v>
      </c>
      <c r="I2675" t="s">
        <v>51</v>
      </c>
      <c r="J2675" t="s">
        <v>1530</v>
      </c>
      <c r="K2675" s="102">
        <v>0.57638888888888895</v>
      </c>
      <c r="L2675">
        <v>31</v>
      </c>
      <c r="M2675" t="s">
        <v>1435</v>
      </c>
      <c r="N2675" t="s">
        <v>1327</v>
      </c>
      <c r="O2675" s="102">
        <v>0.22222222222222221</v>
      </c>
      <c r="P2675" t="s">
        <v>1812</v>
      </c>
      <c r="Q2675">
        <v>22</v>
      </c>
      <c r="R2675" t="s">
        <v>1883</v>
      </c>
      <c r="S2675">
        <v>4</v>
      </c>
      <c r="T2675">
        <v>93</v>
      </c>
      <c r="U2675">
        <v>93</v>
      </c>
      <c r="V2675" t="s">
        <v>51</v>
      </c>
      <c r="W2675">
        <v>92</v>
      </c>
      <c r="X2675" t="s">
        <v>51</v>
      </c>
      <c r="AB2675" s="77">
        <f t="shared" si="41"/>
        <v>310</v>
      </c>
    </row>
    <row r="2676" spans="1:28" x14ac:dyDescent="0.3">
      <c r="A2676" s="34">
        <v>44314</v>
      </c>
      <c r="B2676">
        <v>1159</v>
      </c>
      <c r="C2676" t="s">
        <v>1282</v>
      </c>
      <c r="D2676" t="s">
        <v>1283</v>
      </c>
      <c r="E2676">
        <v>38</v>
      </c>
      <c r="F2676" t="s">
        <v>1362</v>
      </c>
      <c r="G2676" t="s">
        <v>1285</v>
      </c>
      <c r="H2676" t="s">
        <v>1510</v>
      </c>
      <c r="I2676" s="102">
        <v>0.99930555555555556</v>
      </c>
      <c r="J2676" t="s">
        <v>1612</v>
      </c>
      <c r="K2676" s="102">
        <v>1.3888888888888888E-2</v>
      </c>
      <c r="L2676">
        <v>28</v>
      </c>
      <c r="M2676" t="s">
        <v>1288</v>
      </c>
      <c r="N2676" t="s">
        <v>1322</v>
      </c>
      <c r="O2676" s="102">
        <v>0.22222222222222221</v>
      </c>
      <c r="P2676" t="s">
        <v>1770</v>
      </c>
      <c r="Q2676">
        <v>21</v>
      </c>
      <c r="R2676" t="s">
        <v>1893</v>
      </c>
      <c r="S2676">
        <v>4</v>
      </c>
      <c r="T2676">
        <v>89</v>
      </c>
      <c r="U2676">
        <v>92</v>
      </c>
      <c r="V2676" t="s">
        <v>51</v>
      </c>
      <c r="W2676">
        <v>85</v>
      </c>
      <c r="X2676" s="102">
        <v>0.55555555555555558</v>
      </c>
      <c r="AB2676" s="77">
        <f t="shared" si="41"/>
        <v>280</v>
      </c>
    </row>
    <row r="2677" spans="1:28" x14ac:dyDescent="0.3">
      <c r="A2677" s="34">
        <v>44315</v>
      </c>
      <c r="B2677">
        <v>1159</v>
      </c>
      <c r="C2677" t="s">
        <v>1282</v>
      </c>
      <c r="D2677" t="s">
        <v>1283</v>
      </c>
      <c r="E2677">
        <v>38</v>
      </c>
      <c r="F2677" t="s">
        <v>1302</v>
      </c>
      <c r="G2677" t="s">
        <v>1554</v>
      </c>
      <c r="H2677" t="s">
        <v>1314</v>
      </c>
      <c r="I2677" s="102">
        <v>4.1666666666666664E-2</v>
      </c>
      <c r="J2677" t="s">
        <v>1612</v>
      </c>
      <c r="K2677" s="102">
        <v>0.56944444444444442</v>
      </c>
      <c r="L2677">
        <v>7</v>
      </c>
      <c r="M2677" t="s">
        <v>1703</v>
      </c>
      <c r="N2677" t="s">
        <v>1391</v>
      </c>
      <c r="O2677" s="102">
        <v>0.4236111111111111</v>
      </c>
      <c r="P2677" t="s">
        <v>1896</v>
      </c>
      <c r="Q2677" t="s">
        <v>51</v>
      </c>
      <c r="R2677" t="s">
        <v>1826</v>
      </c>
      <c r="S2677">
        <v>5</v>
      </c>
      <c r="T2677">
        <v>83</v>
      </c>
      <c r="U2677">
        <v>92</v>
      </c>
      <c r="V2677" t="s">
        <v>51</v>
      </c>
      <c r="W2677">
        <v>75</v>
      </c>
      <c r="X2677" s="102">
        <v>0.53472222222222221</v>
      </c>
      <c r="AB2677" s="77">
        <f t="shared" si="41"/>
        <v>70</v>
      </c>
    </row>
    <row r="2678" spans="1:28" x14ac:dyDescent="0.3">
      <c r="A2678" s="34">
        <v>44316</v>
      </c>
      <c r="B2678">
        <v>1159</v>
      </c>
      <c r="C2678" t="s">
        <v>1282</v>
      </c>
      <c r="D2678" t="s">
        <v>1283</v>
      </c>
      <c r="E2678">
        <v>38</v>
      </c>
      <c r="F2678" t="s">
        <v>1354</v>
      </c>
      <c r="G2678" t="s">
        <v>1381</v>
      </c>
      <c r="H2678" t="s">
        <v>1339</v>
      </c>
      <c r="I2678" s="102">
        <v>0.99930555555555556</v>
      </c>
      <c r="J2678" t="s">
        <v>1346</v>
      </c>
      <c r="K2678" s="102">
        <v>0.58333333333333337</v>
      </c>
      <c r="L2678">
        <v>32</v>
      </c>
      <c r="M2678" t="s">
        <v>1296</v>
      </c>
      <c r="N2678" t="s">
        <v>1380</v>
      </c>
      <c r="O2678" s="102">
        <v>0.90277777777777779</v>
      </c>
      <c r="P2678" t="s">
        <v>1685</v>
      </c>
      <c r="Q2678">
        <v>22</v>
      </c>
      <c r="R2678" t="s">
        <v>1512</v>
      </c>
      <c r="S2678">
        <v>4</v>
      </c>
      <c r="T2678">
        <v>86</v>
      </c>
      <c r="U2678">
        <v>92</v>
      </c>
      <c r="V2678" t="s">
        <v>51</v>
      </c>
      <c r="W2678">
        <v>73</v>
      </c>
      <c r="X2678" s="102">
        <v>0.67361111111111116</v>
      </c>
      <c r="AB2678" s="77">
        <f t="shared" si="41"/>
        <v>320</v>
      </c>
    </row>
    <row r="2679" spans="1:28" x14ac:dyDescent="0.3">
      <c r="A2679" s="34">
        <v>44317</v>
      </c>
      <c r="B2679">
        <v>1159</v>
      </c>
      <c r="C2679" t="s">
        <v>1282</v>
      </c>
      <c r="D2679" t="s">
        <v>1283</v>
      </c>
      <c r="E2679">
        <v>38</v>
      </c>
      <c r="F2679" t="s">
        <v>1383</v>
      </c>
      <c r="G2679" t="s">
        <v>1308</v>
      </c>
      <c r="H2679" t="s">
        <v>1418</v>
      </c>
      <c r="I2679" s="102">
        <v>0.99930555555555556</v>
      </c>
      <c r="J2679" t="s">
        <v>1394</v>
      </c>
      <c r="K2679" s="102">
        <v>0.625</v>
      </c>
      <c r="L2679">
        <v>31</v>
      </c>
      <c r="M2679" t="s">
        <v>1329</v>
      </c>
      <c r="N2679" t="s">
        <v>1336</v>
      </c>
      <c r="O2679" s="102">
        <v>0.4861111111111111</v>
      </c>
      <c r="P2679" t="s">
        <v>1373</v>
      </c>
      <c r="Q2679" t="s">
        <v>51</v>
      </c>
      <c r="R2679" t="s">
        <v>1921</v>
      </c>
      <c r="S2679" t="s">
        <v>51</v>
      </c>
      <c r="T2679">
        <v>84</v>
      </c>
      <c r="U2679">
        <v>92</v>
      </c>
      <c r="V2679" t="s">
        <v>51</v>
      </c>
      <c r="W2679">
        <v>73</v>
      </c>
      <c r="X2679" s="102">
        <v>0.63194444444444442</v>
      </c>
      <c r="AB2679" s="77">
        <f t="shared" si="41"/>
        <v>310</v>
      </c>
    </row>
    <row r="2680" spans="1:28" x14ac:dyDescent="0.3">
      <c r="A2680" s="34">
        <v>44318</v>
      </c>
      <c r="B2680">
        <v>1159</v>
      </c>
      <c r="C2680" t="s">
        <v>1282</v>
      </c>
      <c r="D2680" t="s">
        <v>1283</v>
      </c>
      <c r="E2680">
        <v>38</v>
      </c>
      <c r="F2680" t="s">
        <v>1501</v>
      </c>
      <c r="G2680" t="s">
        <v>1308</v>
      </c>
      <c r="H2680" t="s">
        <v>1407</v>
      </c>
      <c r="I2680" s="102">
        <v>0.22222222222222221</v>
      </c>
      <c r="J2680" t="s">
        <v>1399</v>
      </c>
      <c r="K2680" s="102">
        <v>0.59027777777777779</v>
      </c>
      <c r="L2680">
        <v>8</v>
      </c>
      <c r="M2680" t="s">
        <v>1396</v>
      </c>
      <c r="N2680" t="s">
        <v>1322</v>
      </c>
      <c r="O2680" s="102">
        <v>0.44444444444444442</v>
      </c>
      <c r="P2680" t="s">
        <v>1692</v>
      </c>
      <c r="Q2680">
        <v>23</v>
      </c>
      <c r="R2680" t="s">
        <v>1353</v>
      </c>
      <c r="S2680">
        <v>2</v>
      </c>
      <c r="T2680">
        <v>82</v>
      </c>
      <c r="U2680">
        <v>92</v>
      </c>
      <c r="V2680" t="s">
        <v>51</v>
      </c>
      <c r="W2680">
        <v>73</v>
      </c>
      <c r="X2680" s="102">
        <v>0.56944444444444442</v>
      </c>
      <c r="AB2680" s="77">
        <f t="shared" si="41"/>
        <v>80</v>
      </c>
    </row>
    <row r="2681" spans="1:28" x14ac:dyDescent="0.3">
      <c r="A2681" s="34">
        <v>44319</v>
      </c>
      <c r="B2681">
        <v>1159</v>
      </c>
      <c r="C2681" t="s">
        <v>1282</v>
      </c>
      <c r="D2681" t="s">
        <v>1283</v>
      </c>
      <c r="E2681">
        <v>38</v>
      </c>
      <c r="F2681" t="s">
        <v>1501</v>
      </c>
      <c r="G2681" t="s">
        <v>1308</v>
      </c>
      <c r="H2681" t="s">
        <v>1289</v>
      </c>
      <c r="I2681" s="102">
        <v>0.20833333333333334</v>
      </c>
      <c r="J2681" t="s">
        <v>1669</v>
      </c>
      <c r="K2681" s="102">
        <v>0.4513888888888889</v>
      </c>
      <c r="L2681">
        <v>9</v>
      </c>
      <c r="M2681" t="s">
        <v>1396</v>
      </c>
      <c r="N2681" t="s">
        <v>1351</v>
      </c>
      <c r="O2681" s="102">
        <v>0.52777777777777779</v>
      </c>
      <c r="P2681" t="s">
        <v>1569</v>
      </c>
      <c r="Q2681">
        <v>0</v>
      </c>
      <c r="R2681" t="s">
        <v>1660</v>
      </c>
      <c r="S2681">
        <v>18</v>
      </c>
      <c r="T2681">
        <v>87</v>
      </c>
      <c r="U2681">
        <v>93</v>
      </c>
      <c r="V2681" t="s">
        <v>51</v>
      </c>
      <c r="W2681">
        <v>72</v>
      </c>
      <c r="X2681" s="102">
        <v>0.4375</v>
      </c>
      <c r="AB2681" s="77">
        <f t="shared" si="41"/>
        <v>90</v>
      </c>
    </row>
    <row r="2682" spans="1:28" x14ac:dyDescent="0.3">
      <c r="A2682" s="34">
        <v>44320</v>
      </c>
      <c r="B2682">
        <v>1159</v>
      </c>
      <c r="C2682" t="s">
        <v>1282</v>
      </c>
      <c r="D2682" t="s">
        <v>1283</v>
      </c>
      <c r="E2682">
        <v>38</v>
      </c>
      <c r="F2682" t="s">
        <v>1304</v>
      </c>
      <c r="G2682" t="s">
        <v>1625</v>
      </c>
      <c r="H2682" t="s">
        <v>1489</v>
      </c>
      <c r="I2682" s="102">
        <v>0.25</v>
      </c>
      <c r="J2682" t="s">
        <v>1502</v>
      </c>
      <c r="K2682" s="102">
        <v>0.65277777777777779</v>
      </c>
      <c r="L2682">
        <v>30</v>
      </c>
      <c r="M2682" t="s">
        <v>1435</v>
      </c>
      <c r="N2682" t="s">
        <v>1356</v>
      </c>
      <c r="O2682" s="102">
        <v>0.96527777777777779</v>
      </c>
      <c r="P2682" t="s">
        <v>1517</v>
      </c>
      <c r="Q2682">
        <v>0</v>
      </c>
      <c r="R2682" t="s">
        <v>1762</v>
      </c>
      <c r="S2682">
        <v>18</v>
      </c>
      <c r="T2682">
        <v>83</v>
      </c>
      <c r="U2682">
        <v>93</v>
      </c>
      <c r="V2682" t="s">
        <v>51</v>
      </c>
      <c r="W2682">
        <v>66</v>
      </c>
      <c r="X2682" s="102">
        <v>0.59722222222222221</v>
      </c>
      <c r="AB2682" s="77">
        <f t="shared" si="41"/>
        <v>300</v>
      </c>
    </row>
    <row r="2683" spans="1:28" x14ac:dyDescent="0.3">
      <c r="A2683" s="34">
        <v>44321</v>
      </c>
      <c r="B2683">
        <v>1159</v>
      </c>
      <c r="C2683" t="s">
        <v>1282</v>
      </c>
      <c r="D2683" t="s">
        <v>1283</v>
      </c>
      <c r="E2683">
        <v>38</v>
      </c>
      <c r="F2683" t="s">
        <v>1669</v>
      </c>
      <c r="G2683" t="s">
        <v>1427</v>
      </c>
      <c r="H2683" t="s">
        <v>1368</v>
      </c>
      <c r="I2683" s="102">
        <v>0.23611111111111113</v>
      </c>
      <c r="J2683" t="s">
        <v>1385</v>
      </c>
      <c r="K2683" s="102">
        <v>0.63194444444444442</v>
      </c>
      <c r="L2683">
        <v>30</v>
      </c>
      <c r="M2683" t="s">
        <v>1703</v>
      </c>
      <c r="N2683" t="s">
        <v>1359</v>
      </c>
      <c r="O2683" s="102">
        <v>0.78472222222222221</v>
      </c>
      <c r="P2683" t="s">
        <v>1643</v>
      </c>
      <c r="Q2683">
        <v>11</v>
      </c>
      <c r="R2683" t="s">
        <v>1664</v>
      </c>
      <c r="S2683">
        <v>24</v>
      </c>
      <c r="T2683">
        <v>90</v>
      </c>
      <c r="U2683">
        <v>94</v>
      </c>
      <c r="V2683" t="s">
        <v>51</v>
      </c>
      <c r="W2683">
        <v>84</v>
      </c>
      <c r="X2683" t="s">
        <v>51</v>
      </c>
      <c r="AB2683" s="77">
        <f t="shared" si="41"/>
        <v>300</v>
      </c>
    </row>
    <row r="2684" spans="1:28" x14ac:dyDescent="0.3">
      <c r="A2684" s="34">
        <v>44322</v>
      </c>
      <c r="B2684">
        <v>1159</v>
      </c>
      <c r="C2684" t="s">
        <v>1282</v>
      </c>
      <c r="D2684" t="s">
        <v>1283</v>
      </c>
      <c r="E2684">
        <v>38</v>
      </c>
      <c r="F2684" t="s">
        <v>1328</v>
      </c>
      <c r="G2684" t="s">
        <v>1308</v>
      </c>
      <c r="H2684" t="s">
        <v>1497</v>
      </c>
      <c r="I2684" s="102">
        <v>0.23611111111111113</v>
      </c>
      <c r="J2684" t="s">
        <v>1400</v>
      </c>
      <c r="K2684" s="102">
        <v>0.39583333333333331</v>
      </c>
      <c r="L2684">
        <v>0</v>
      </c>
      <c r="M2684" t="s">
        <v>1335</v>
      </c>
      <c r="N2684" t="s">
        <v>1359</v>
      </c>
      <c r="O2684" s="102">
        <v>0.40972222222222227</v>
      </c>
      <c r="P2684" t="s">
        <v>1895</v>
      </c>
      <c r="Q2684">
        <v>24</v>
      </c>
      <c r="R2684" t="s">
        <v>1379</v>
      </c>
      <c r="S2684">
        <v>5</v>
      </c>
      <c r="T2684">
        <v>88</v>
      </c>
      <c r="U2684">
        <v>93</v>
      </c>
      <c r="V2684" t="s">
        <v>51</v>
      </c>
      <c r="W2684">
        <v>68</v>
      </c>
      <c r="X2684" s="102">
        <v>0.39583333333333331</v>
      </c>
      <c r="AB2684" s="77">
        <f t="shared" si="41"/>
        <v>0</v>
      </c>
    </row>
    <row r="2685" spans="1:28" x14ac:dyDescent="0.3">
      <c r="A2685" s="34">
        <v>44323</v>
      </c>
      <c r="B2685">
        <v>1159</v>
      </c>
      <c r="C2685" t="s">
        <v>1282</v>
      </c>
      <c r="D2685" t="s">
        <v>1283</v>
      </c>
      <c r="E2685">
        <v>38</v>
      </c>
      <c r="F2685" t="s">
        <v>1661</v>
      </c>
      <c r="G2685" t="s">
        <v>1308</v>
      </c>
      <c r="H2685" t="s">
        <v>1292</v>
      </c>
      <c r="I2685" s="102">
        <v>0.23611111111111113</v>
      </c>
      <c r="J2685" t="s">
        <v>1741</v>
      </c>
      <c r="K2685" s="102">
        <v>0.52777777777777779</v>
      </c>
      <c r="L2685">
        <v>7</v>
      </c>
      <c r="M2685" t="s">
        <v>1326</v>
      </c>
      <c r="N2685" t="s">
        <v>1297</v>
      </c>
      <c r="O2685" s="102">
        <v>0.59027777777777779</v>
      </c>
      <c r="P2685" t="s">
        <v>1547</v>
      </c>
      <c r="Q2685">
        <v>10</v>
      </c>
      <c r="R2685" t="s">
        <v>1306</v>
      </c>
      <c r="S2685">
        <v>24</v>
      </c>
      <c r="T2685">
        <v>90</v>
      </c>
      <c r="U2685">
        <v>93</v>
      </c>
      <c r="V2685" t="s">
        <v>51</v>
      </c>
      <c r="W2685">
        <v>77</v>
      </c>
      <c r="X2685" s="102">
        <v>0.40972222222222227</v>
      </c>
      <c r="AB2685" s="77">
        <f t="shared" si="41"/>
        <v>70</v>
      </c>
    </row>
    <row r="2686" spans="1:28" x14ac:dyDescent="0.3">
      <c r="A2686" s="34">
        <v>44324</v>
      </c>
      <c r="B2686">
        <v>1159</v>
      </c>
      <c r="C2686" t="s">
        <v>1282</v>
      </c>
      <c r="D2686" t="s">
        <v>1283</v>
      </c>
      <c r="E2686">
        <v>38</v>
      </c>
      <c r="F2686" t="s">
        <v>1399</v>
      </c>
      <c r="G2686" t="s">
        <v>1308</v>
      </c>
      <c r="H2686" t="s">
        <v>1302</v>
      </c>
      <c r="I2686" s="102">
        <v>0.20833333333333334</v>
      </c>
      <c r="J2686" t="s">
        <v>1599</v>
      </c>
      <c r="K2686" s="102">
        <v>0.45833333333333331</v>
      </c>
      <c r="L2686">
        <v>29</v>
      </c>
      <c r="M2686" t="s">
        <v>1296</v>
      </c>
      <c r="N2686" t="s">
        <v>1286</v>
      </c>
      <c r="O2686" s="102">
        <v>0.3611111111111111</v>
      </c>
      <c r="P2686" t="s">
        <v>1306</v>
      </c>
      <c r="Q2686">
        <v>0</v>
      </c>
      <c r="R2686" t="s">
        <v>1808</v>
      </c>
      <c r="S2686">
        <v>24</v>
      </c>
      <c r="T2686">
        <v>91</v>
      </c>
      <c r="U2686">
        <v>93</v>
      </c>
      <c r="V2686" t="s">
        <v>51</v>
      </c>
      <c r="W2686">
        <v>88</v>
      </c>
      <c r="X2686" t="s">
        <v>51</v>
      </c>
      <c r="AB2686" s="77">
        <f t="shared" si="41"/>
        <v>290</v>
      </c>
    </row>
    <row r="2687" spans="1:28" x14ac:dyDescent="0.3">
      <c r="A2687" s="34">
        <v>44325</v>
      </c>
      <c r="B2687">
        <v>1159</v>
      </c>
      <c r="C2687" t="s">
        <v>1282</v>
      </c>
      <c r="D2687" t="s">
        <v>1283</v>
      </c>
      <c r="E2687">
        <v>38</v>
      </c>
      <c r="F2687" t="s">
        <v>1671</v>
      </c>
      <c r="G2687" t="s">
        <v>1347</v>
      </c>
      <c r="H2687" t="s">
        <v>1319</v>
      </c>
      <c r="I2687" s="102">
        <v>0.99930555555555556</v>
      </c>
      <c r="J2687" t="s">
        <v>1583</v>
      </c>
      <c r="K2687" s="102">
        <v>0.4375</v>
      </c>
      <c r="L2687">
        <v>32</v>
      </c>
      <c r="M2687" t="s">
        <v>1435</v>
      </c>
      <c r="N2687" t="s">
        <v>1380</v>
      </c>
      <c r="O2687" s="102">
        <v>0.45833333333333331</v>
      </c>
      <c r="P2687" t="s">
        <v>1885</v>
      </c>
      <c r="Q2687">
        <v>24</v>
      </c>
      <c r="R2687" t="s">
        <v>1964</v>
      </c>
      <c r="S2687">
        <v>6</v>
      </c>
      <c r="T2687">
        <v>92</v>
      </c>
      <c r="U2687">
        <v>94</v>
      </c>
      <c r="V2687" t="s">
        <v>51</v>
      </c>
      <c r="W2687">
        <v>78</v>
      </c>
      <c r="X2687" s="102">
        <v>0.61111111111111105</v>
      </c>
      <c r="AB2687" s="77">
        <f t="shared" si="41"/>
        <v>320</v>
      </c>
    </row>
    <row r="2688" spans="1:28" x14ac:dyDescent="0.3">
      <c r="A2688" s="34">
        <v>44326</v>
      </c>
      <c r="B2688">
        <v>1159</v>
      </c>
      <c r="C2688" t="s">
        <v>1282</v>
      </c>
      <c r="D2688" t="s">
        <v>1283</v>
      </c>
      <c r="E2688">
        <v>38</v>
      </c>
      <c r="F2688" t="s">
        <v>1292</v>
      </c>
      <c r="G2688" t="s">
        <v>1541</v>
      </c>
      <c r="H2688" t="s">
        <v>1351</v>
      </c>
      <c r="I2688" s="102">
        <v>0.22916666666666666</v>
      </c>
      <c r="J2688" t="s">
        <v>1599</v>
      </c>
      <c r="K2688" s="102">
        <v>0.59027777777777779</v>
      </c>
      <c r="L2688">
        <v>29</v>
      </c>
      <c r="M2688" t="s">
        <v>1288</v>
      </c>
      <c r="N2688" t="s">
        <v>1303</v>
      </c>
      <c r="O2688" s="102">
        <v>0.63194444444444442</v>
      </c>
      <c r="P2688" t="s">
        <v>1638</v>
      </c>
      <c r="Q2688">
        <v>24</v>
      </c>
      <c r="R2688" t="s">
        <v>1933</v>
      </c>
      <c r="S2688">
        <v>14</v>
      </c>
      <c r="T2688">
        <v>87</v>
      </c>
      <c r="U2688">
        <v>93</v>
      </c>
      <c r="V2688" t="s">
        <v>51</v>
      </c>
      <c r="W2688">
        <v>74</v>
      </c>
      <c r="X2688" s="102">
        <v>0.4861111111111111</v>
      </c>
      <c r="AB2688" s="77">
        <f t="shared" si="41"/>
        <v>290</v>
      </c>
    </row>
    <row r="2689" spans="1:28" x14ac:dyDescent="0.3">
      <c r="A2689" s="34">
        <v>44327</v>
      </c>
      <c r="B2689">
        <v>1159</v>
      </c>
      <c r="C2689" t="s">
        <v>1282</v>
      </c>
      <c r="D2689" t="s">
        <v>1283</v>
      </c>
      <c r="E2689">
        <v>38</v>
      </c>
      <c r="F2689" t="s">
        <v>1362</v>
      </c>
      <c r="G2689" t="s">
        <v>1465</v>
      </c>
      <c r="H2689" t="s">
        <v>1320</v>
      </c>
      <c r="I2689" s="102">
        <v>0.22916666666666666</v>
      </c>
      <c r="J2689" t="s">
        <v>1295</v>
      </c>
      <c r="K2689" s="102">
        <v>0.53472222222222221</v>
      </c>
      <c r="L2689">
        <v>32</v>
      </c>
      <c r="M2689" t="s">
        <v>1288</v>
      </c>
      <c r="N2689" t="s">
        <v>1434</v>
      </c>
      <c r="O2689" s="102">
        <v>0.43055555555555558</v>
      </c>
      <c r="P2689" t="s">
        <v>1479</v>
      </c>
      <c r="Q2689">
        <v>20</v>
      </c>
      <c r="R2689" t="s">
        <v>1876</v>
      </c>
      <c r="S2689">
        <v>0</v>
      </c>
      <c r="T2689">
        <v>72</v>
      </c>
      <c r="U2689">
        <v>91</v>
      </c>
      <c r="V2689" s="102">
        <v>0.15277777777777776</v>
      </c>
      <c r="W2689">
        <v>56</v>
      </c>
      <c r="X2689" s="102">
        <v>0.4236111111111111</v>
      </c>
      <c r="AB2689" s="77">
        <f t="shared" si="41"/>
        <v>320</v>
      </c>
    </row>
    <row r="2690" spans="1:28" x14ac:dyDescent="0.3">
      <c r="A2690" s="34">
        <v>44328</v>
      </c>
      <c r="B2690">
        <v>1159</v>
      </c>
      <c r="C2690" t="s">
        <v>1282</v>
      </c>
      <c r="D2690" t="s">
        <v>1283</v>
      </c>
      <c r="E2690">
        <v>38</v>
      </c>
      <c r="F2690" t="s">
        <v>1538</v>
      </c>
      <c r="G2690" t="s">
        <v>1293</v>
      </c>
      <c r="H2690" t="s">
        <v>1449</v>
      </c>
      <c r="I2690" s="102">
        <v>0.97916666666666663</v>
      </c>
      <c r="J2690" t="s">
        <v>1492</v>
      </c>
      <c r="K2690" s="102">
        <v>0.40277777777777773</v>
      </c>
      <c r="L2690">
        <v>28</v>
      </c>
      <c r="M2690" t="s">
        <v>1289</v>
      </c>
      <c r="N2690" t="s">
        <v>1665</v>
      </c>
      <c r="O2690" s="102">
        <v>0.4236111111111111</v>
      </c>
      <c r="P2690" t="s">
        <v>1568</v>
      </c>
      <c r="Q2690">
        <v>20</v>
      </c>
      <c r="R2690" t="s">
        <v>1760</v>
      </c>
      <c r="S2690">
        <v>8</v>
      </c>
      <c r="T2690">
        <v>84</v>
      </c>
      <c r="U2690">
        <v>92</v>
      </c>
      <c r="V2690" t="s">
        <v>51</v>
      </c>
      <c r="W2690">
        <v>62</v>
      </c>
      <c r="X2690" s="102">
        <v>0.23611111111111113</v>
      </c>
      <c r="AB2690" s="77">
        <f t="shared" si="41"/>
        <v>280</v>
      </c>
    </row>
    <row r="2691" spans="1:28" x14ac:dyDescent="0.3">
      <c r="A2691" s="34">
        <v>44329</v>
      </c>
      <c r="B2691">
        <v>1159</v>
      </c>
      <c r="C2691" t="s">
        <v>1282</v>
      </c>
      <c r="D2691" t="s">
        <v>1283</v>
      </c>
      <c r="E2691">
        <v>38</v>
      </c>
      <c r="F2691" t="s">
        <v>1292</v>
      </c>
      <c r="G2691" t="s">
        <v>1462</v>
      </c>
      <c r="H2691" t="s">
        <v>1428</v>
      </c>
      <c r="I2691" s="102">
        <v>4.1666666666666664E-2</v>
      </c>
      <c r="J2691" t="s">
        <v>1328</v>
      </c>
      <c r="K2691" s="102">
        <v>0.5</v>
      </c>
      <c r="L2691">
        <v>32</v>
      </c>
      <c r="M2691" t="s">
        <v>1347</v>
      </c>
      <c r="N2691" t="s">
        <v>1357</v>
      </c>
      <c r="O2691" s="102">
        <v>0.69444444444444453</v>
      </c>
      <c r="P2691" t="s">
        <v>1663</v>
      </c>
      <c r="Q2691">
        <v>24</v>
      </c>
      <c r="R2691" t="s">
        <v>1717</v>
      </c>
      <c r="S2691">
        <v>12</v>
      </c>
      <c r="T2691">
        <v>91</v>
      </c>
      <c r="U2691">
        <v>93</v>
      </c>
      <c r="V2691" t="s">
        <v>51</v>
      </c>
      <c r="W2691">
        <v>83</v>
      </c>
      <c r="X2691" t="s">
        <v>51</v>
      </c>
      <c r="AB2691" s="77">
        <f t="shared" ref="AB2691:AB2754" si="42">L2691*$AE$17</f>
        <v>320</v>
      </c>
    </row>
    <row r="2692" spans="1:28" x14ac:dyDescent="0.3">
      <c r="A2692" s="34">
        <v>44330</v>
      </c>
      <c r="B2692">
        <v>1159</v>
      </c>
      <c r="C2692" t="s">
        <v>1282</v>
      </c>
      <c r="D2692" t="s">
        <v>1283</v>
      </c>
      <c r="E2692">
        <v>38</v>
      </c>
      <c r="F2692" t="s">
        <v>1313</v>
      </c>
      <c r="G2692" t="s">
        <v>1513</v>
      </c>
      <c r="H2692" t="s">
        <v>1309</v>
      </c>
      <c r="I2692" s="102">
        <v>6.9444444444444434E-2</v>
      </c>
      <c r="J2692" t="s">
        <v>1549</v>
      </c>
      <c r="K2692" s="102">
        <v>0.52777777777777779</v>
      </c>
      <c r="L2692">
        <v>27</v>
      </c>
      <c r="M2692" t="s">
        <v>1296</v>
      </c>
      <c r="N2692" t="s">
        <v>1356</v>
      </c>
      <c r="O2692" s="102">
        <v>0.10416666666666667</v>
      </c>
      <c r="P2692" t="s">
        <v>1568</v>
      </c>
      <c r="Q2692">
        <v>8</v>
      </c>
      <c r="R2692" t="s">
        <v>1638</v>
      </c>
      <c r="S2692">
        <v>24</v>
      </c>
      <c r="T2692">
        <v>79</v>
      </c>
      <c r="U2692">
        <v>92</v>
      </c>
      <c r="V2692" t="s">
        <v>51</v>
      </c>
      <c r="W2692">
        <v>66</v>
      </c>
      <c r="X2692" s="102">
        <v>0.3611111111111111</v>
      </c>
      <c r="AB2692" s="77">
        <f t="shared" si="42"/>
        <v>270</v>
      </c>
    </row>
    <row r="2693" spans="1:28" x14ac:dyDescent="0.3">
      <c r="A2693" s="34">
        <v>44331</v>
      </c>
      <c r="B2693">
        <v>1159</v>
      </c>
      <c r="C2693" t="s">
        <v>1282</v>
      </c>
      <c r="D2693" t="s">
        <v>1283</v>
      </c>
      <c r="E2693">
        <v>38</v>
      </c>
      <c r="F2693" t="s">
        <v>1538</v>
      </c>
      <c r="G2693" t="s">
        <v>1502</v>
      </c>
      <c r="H2693" t="s">
        <v>1292</v>
      </c>
      <c r="J2693" t="s">
        <v>1651</v>
      </c>
      <c r="K2693" s="102">
        <v>0.88194444444444453</v>
      </c>
      <c r="L2693">
        <v>21</v>
      </c>
      <c r="M2693" t="s">
        <v>1513</v>
      </c>
      <c r="N2693" t="s">
        <v>1301</v>
      </c>
      <c r="O2693" s="102">
        <v>8.3333333333333329E-2</v>
      </c>
      <c r="P2693" t="s">
        <v>1638</v>
      </c>
      <c r="Q2693">
        <v>0</v>
      </c>
      <c r="R2693" t="s">
        <v>1819</v>
      </c>
      <c r="S2693">
        <v>24</v>
      </c>
      <c r="T2693">
        <v>93</v>
      </c>
      <c r="U2693">
        <v>93</v>
      </c>
      <c r="V2693" t="s">
        <v>51</v>
      </c>
      <c r="W2693">
        <v>91</v>
      </c>
      <c r="X2693" t="s">
        <v>51</v>
      </c>
      <c r="AB2693" s="77">
        <f t="shared" si="42"/>
        <v>210</v>
      </c>
    </row>
    <row r="2694" spans="1:28" x14ac:dyDescent="0.3">
      <c r="A2694" s="34">
        <v>44332</v>
      </c>
      <c r="B2694">
        <v>1159</v>
      </c>
      <c r="C2694" t="s">
        <v>1282</v>
      </c>
      <c r="D2694" t="s">
        <v>1283</v>
      </c>
      <c r="E2694">
        <v>38</v>
      </c>
      <c r="F2694" t="s">
        <v>1478</v>
      </c>
      <c r="G2694" t="s">
        <v>1308</v>
      </c>
      <c r="H2694" t="s">
        <v>1304</v>
      </c>
      <c r="I2694" s="102">
        <v>0.28472222222222221</v>
      </c>
      <c r="J2694" t="s">
        <v>1328</v>
      </c>
      <c r="K2694" s="102">
        <v>0.13194444444444445</v>
      </c>
      <c r="L2694">
        <v>30</v>
      </c>
      <c r="M2694" t="s">
        <v>1391</v>
      </c>
      <c r="N2694" t="s">
        <v>1658</v>
      </c>
      <c r="O2694" s="102">
        <v>0.27083333333333331</v>
      </c>
      <c r="P2694" t="s">
        <v>1690</v>
      </c>
      <c r="Q2694" t="s">
        <v>51</v>
      </c>
      <c r="R2694" t="s">
        <v>1387</v>
      </c>
      <c r="S2694">
        <v>2</v>
      </c>
      <c r="T2694">
        <v>82</v>
      </c>
      <c r="U2694">
        <v>93</v>
      </c>
      <c r="V2694" t="s">
        <v>51</v>
      </c>
      <c r="W2694">
        <v>71</v>
      </c>
      <c r="X2694" s="102">
        <v>0.75</v>
      </c>
      <c r="AB2694" s="77">
        <f t="shared" si="42"/>
        <v>300</v>
      </c>
    </row>
    <row r="2695" spans="1:28" x14ac:dyDescent="0.3">
      <c r="A2695" s="34">
        <v>44333</v>
      </c>
      <c r="B2695">
        <v>1159</v>
      </c>
      <c r="C2695" t="s">
        <v>1282</v>
      </c>
      <c r="D2695" t="s">
        <v>1283</v>
      </c>
      <c r="E2695">
        <v>38</v>
      </c>
      <c r="F2695" t="s">
        <v>1357</v>
      </c>
      <c r="G2695" t="s">
        <v>1308</v>
      </c>
      <c r="H2695" t="s">
        <v>1496</v>
      </c>
      <c r="I2695" s="102">
        <v>0.23611111111111113</v>
      </c>
      <c r="J2695" t="s">
        <v>1721</v>
      </c>
      <c r="K2695" s="102">
        <v>0.52777777777777779</v>
      </c>
      <c r="L2695">
        <v>34</v>
      </c>
      <c r="M2695" t="s">
        <v>1296</v>
      </c>
      <c r="N2695" t="s">
        <v>1319</v>
      </c>
      <c r="O2695" s="102">
        <v>0.46527777777777773</v>
      </c>
      <c r="P2695" t="s">
        <v>1305</v>
      </c>
      <c r="Q2695">
        <v>17</v>
      </c>
      <c r="R2695" t="s">
        <v>1745</v>
      </c>
      <c r="S2695">
        <v>2</v>
      </c>
      <c r="T2695">
        <v>78</v>
      </c>
      <c r="U2695">
        <v>91</v>
      </c>
      <c r="V2695" s="102">
        <v>0.22916666666666666</v>
      </c>
      <c r="W2695">
        <v>66</v>
      </c>
      <c r="X2695" s="102">
        <v>0.80555555555555547</v>
      </c>
      <c r="AB2695" s="77">
        <f t="shared" si="42"/>
        <v>340</v>
      </c>
    </row>
    <row r="2696" spans="1:28" x14ac:dyDescent="0.3">
      <c r="A2696" s="34">
        <v>44334</v>
      </c>
      <c r="B2696">
        <v>1159</v>
      </c>
      <c r="C2696" t="s">
        <v>1282</v>
      </c>
      <c r="D2696" t="s">
        <v>1283</v>
      </c>
      <c r="E2696">
        <v>38</v>
      </c>
      <c r="F2696" t="s">
        <v>1357</v>
      </c>
      <c r="G2696" t="s">
        <v>1431</v>
      </c>
      <c r="H2696" t="s">
        <v>1325</v>
      </c>
      <c r="I2696" s="102">
        <v>0.22222222222222221</v>
      </c>
      <c r="J2696" t="s">
        <v>1390</v>
      </c>
      <c r="K2696" s="102">
        <v>0.45833333333333331</v>
      </c>
      <c r="L2696">
        <v>2</v>
      </c>
      <c r="M2696" t="s">
        <v>1301</v>
      </c>
      <c r="N2696" t="s">
        <v>1380</v>
      </c>
      <c r="O2696" s="102">
        <v>0.49305555555555558</v>
      </c>
      <c r="P2696" t="s">
        <v>1498</v>
      </c>
      <c r="Q2696">
        <v>22</v>
      </c>
      <c r="R2696" t="s">
        <v>1685</v>
      </c>
      <c r="S2696">
        <v>9</v>
      </c>
      <c r="T2696">
        <v>90</v>
      </c>
      <c r="U2696">
        <v>93</v>
      </c>
      <c r="V2696" t="s">
        <v>51</v>
      </c>
      <c r="W2696">
        <v>72</v>
      </c>
      <c r="X2696" s="102">
        <v>0.35416666666666669</v>
      </c>
      <c r="AB2696" s="77">
        <f t="shared" si="42"/>
        <v>20</v>
      </c>
    </row>
    <row r="2697" spans="1:28" x14ac:dyDescent="0.3">
      <c r="A2697" s="34">
        <v>44335</v>
      </c>
      <c r="B2697">
        <v>1159</v>
      </c>
      <c r="C2697" t="s">
        <v>1282</v>
      </c>
      <c r="D2697" t="s">
        <v>1283</v>
      </c>
      <c r="E2697">
        <v>38</v>
      </c>
      <c r="F2697" t="s">
        <v>1304</v>
      </c>
      <c r="G2697" t="s">
        <v>1308</v>
      </c>
      <c r="H2697" t="s">
        <v>1440</v>
      </c>
      <c r="I2697" s="102">
        <v>0.23611111111111113</v>
      </c>
      <c r="J2697" t="s">
        <v>1328</v>
      </c>
      <c r="K2697" s="102">
        <v>0.53472222222222221</v>
      </c>
      <c r="L2697">
        <v>31</v>
      </c>
      <c r="M2697" t="s">
        <v>1288</v>
      </c>
      <c r="N2697" t="s">
        <v>1322</v>
      </c>
      <c r="O2697" s="102">
        <v>0.40277777777777773</v>
      </c>
      <c r="P2697" t="s">
        <v>1926</v>
      </c>
      <c r="Q2697">
        <v>12</v>
      </c>
      <c r="R2697" t="s">
        <v>1413</v>
      </c>
      <c r="S2697" t="s">
        <v>51</v>
      </c>
      <c r="T2697">
        <v>82</v>
      </c>
      <c r="U2697">
        <v>93</v>
      </c>
      <c r="V2697" s="102">
        <v>0.29166666666666669</v>
      </c>
      <c r="W2697">
        <v>73</v>
      </c>
      <c r="X2697" t="s">
        <v>51</v>
      </c>
      <c r="AB2697" s="77">
        <f t="shared" si="42"/>
        <v>310</v>
      </c>
    </row>
    <row r="2698" spans="1:28" x14ac:dyDescent="0.3">
      <c r="A2698" s="34">
        <v>44336</v>
      </c>
      <c r="B2698">
        <v>1159</v>
      </c>
      <c r="C2698" t="s">
        <v>1282</v>
      </c>
      <c r="D2698" t="s">
        <v>1283</v>
      </c>
      <c r="E2698">
        <v>38</v>
      </c>
      <c r="F2698" t="s">
        <v>1671</v>
      </c>
      <c r="G2698" t="s">
        <v>1513</v>
      </c>
      <c r="H2698" t="s">
        <v>1351</v>
      </c>
      <c r="I2698" s="102">
        <v>0.15972222222222224</v>
      </c>
      <c r="J2698" t="s">
        <v>1785</v>
      </c>
      <c r="K2698" s="102">
        <v>0.68055555555555547</v>
      </c>
      <c r="L2698">
        <v>31</v>
      </c>
      <c r="M2698" t="s">
        <v>1358</v>
      </c>
      <c r="N2698" t="s">
        <v>1384</v>
      </c>
      <c r="O2698" s="102">
        <v>0.4236111111111111</v>
      </c>
      <c r="P2698" t="s">
        <v>1413</v>
      </c>
      <c r="Q2698">
        <v>0</v>
      </c>
      <c r="R2698" t="s">
        <v>1716</v>
      </c>
      <c r="S2698">
        <v>24</v>
      </c>
      <c r="T2698">
        <v>71</v>
      </c>
      <c r="U2698">
        <v>93</v>
      </c>
      <c r="V2698" t="s">
        <v>51</v>
      </c>
      <c r="W2698">
        <v>40</v>
      </c>
      <c r="X2698" s="102">
        <v>0.6875</v>
      </c>
      <c r="AB2698" s="77">
        <f t="shared" si="42"/>
        <v>310</v>
      </c>
    </row>
    <row r="2699" spans="1:28" x14ac:dyDescent="0.3">
      <c r="A2699" s="34">
        <v>44337</v>
      </c>
      <c r="B2699">
        <v>1159</v>
      </c>
      <c r="C2699" t="s">
        <v>1282</v>
      </c>
      <c r="D2699" t="s">
        <v>1283</v>
      </c>
      <c r="E2699">
        <v>38</v>
      </c>
      <c r="F2699" t="s">
        <v>1419</v>
      </c>
      <c r="G2699" t="s">
        <v>1863</v>
      </c>
      <c r="H2699" t="s">
        <v>1486</v>
      </c>
      <c r="I2699" s="102">
        <v>0.52777777777777779</v>
      </c>
      <c r="J2699" t="s">
        <v>1399</v>
      </c>
      <c r="K2699" s="102">
        <v>9.0277777777777776E-2</v>
      </c>
      <c r="L2699">
        <v>30</v>
      </c>
      <c r="M2699" t="s">
        <v>1329</v>
      </c>
      <c r="N2699" t="s">
        <v>1304</v>
      </c>
      <c r="O2699" s="102">
        <v>0.52083333333333337</v>
      </c>
      <c r="P2699" t="s">
        <v>1716</v>
      </c>
      <c r="Q2699">
        <v>0</v>
      </c>
      <c r="R2699" t="s">
        <v>1664</v>
      </c>
      <c r="S2699">
        <v>24</v>
      </c>
      <c r="T2699">
        <v>89</v>
      </c>
      <c r="U2699">
        <v>94</v>
      </c>
      <c r="V2699" t="s">
        <v>51</v>
      </c>
      <c r="W2699">
        <v>78</v>
      </c>
      <c r="X2699" s="102">
        <v>0.68055555555555547</v>
      </c>
      <c r="AB2699" s="77">
        <f t="shared" si="42"/>
        <v>300</v>
      </c>
    </row>
    <row r="2700" spans="1:28" x14ac:dyDescent="0.3">
      <c r="A2700" s="34">
        <v>44338</v>
      </c>
      <c r="B2700">
        <v>1159</v>
      </c>
      <c r="C2700" t="s">
        <v>1282</v>
      </c>
      <c r="D2700" t="s">
        <v>1283</v>
      </c>
      <c r="E2700">
        <v>38</v>
      </c>
      <c r="F2700" t="s">
        <v>1292</v>
      </c>
      <c r="G2700" t="s">
        <v>1465</v>
      </c>
      <c r="H2700" t="s">
        <v>1333</v>
      </c>
      <c r="I2700" s="102">
        <v>0.99930555555555556</v>
      </c>
      <c r="J2700" t="s">
        <v>1386</v>
      </c>
      <c r="K2700" s="102">
        <v>0.5</v>
      </c>
      <c r="L2700">
        <v>31</v>
      </c>
      <c r="M2700" t="s">
        <v>1347</v>
      </c>
      <c r="N2700" t="s">
        <v>1544</v>
      </c>
      <c r="O2700" s="102">
        <v>0.40972222222222227</v>
      </c>
      <c r="P2700" t="s">
        <v>1511</v>
      </c>
      <c r="Q2700">
        <v>23</v>
      </c>
      <c r="R2700" t="s">
        <v>1685</v>
      </c>
      <c r="S2700">
        <v>4</v>
      </c>
      <c r="T2700">
        <v>77</v>
      </c>
      <c r="U2700">
        <v>91</v>
      </c>
      <c r="V2700" t="s">
        <v>51</v>
      </c>
      <c r="W2700">
        <v>65</v>
      </c>
      <c r="X2700" t="s">
        <v>51</v>
      </c>
      <c r="AB2700" s="77">
        <f t="shared" si="42"/>
        <v>310</v>
      </c>
    </row>
    <row r="2701" spans="1:28" x14ac:dyDescent="0.3">
      <c r="A2701" s="34">
        <v>44339</v>
      </c>
      <c r="B2701">
        <v>1159</v>
      </c>
      <c r="C2701" t="s">
        <v>1282</v>
      </c>
      <c r="D2701" t="s">
        <v>1283</v>
      </c>
      <c r="E2701">
        <v>38</v>
      </c>
      <c r="F2701" t="s">
        <v>1521</v>
      </c>
      <c r="G2701" t="s">
        <v>1485</v>
      </c>
      <c r="H2701" t="s">
        <v>1348</v>
      </c>
      <c r="I2701" s="102">
        <v>0.20833333333333334</v>
      </c>
      <c r="J2701" t="s">
        <v>1549</v>
      </c>
      <c r="K2701" s="102">
        <v>0.55555555555555558</v>
      </c>
      <c r="L2701">
        <v>2</v>
      </c>
      <c r="M2701" t="s">
        <v>1296</v>
      </c>
      <c r="N2701" t="s">
        <v>1359</v>
      </c>
      <c r="O2701" s="102">
        <v>0.47916666666666669</v>
      </c>
      <c r="P2701" t="s">
        <v>1290</v>
      </c>
      <c r="Q2701">
        <v>0</v>
      </c>
      <c r="R2701" t="s">
        <v>1787</v>
      </c>
      <c r="S2701">
        <v>24</v>
      </c>
      <c r="T2701">
        <v>74</v>
      </c>
      <c r="U2701">
        <v>92</v>
      </c>
      <c r="V2701" t="s">
        <v>51</v>
      </c>
      <c r="W2701">
        <v>66</v>
      </c>
      <c r="X2701" s="102">
        <v>0.70138888888888884</v>
      </c>
      <c r="AB2701" s="77">
        <f t="shared" si="42"/>
        <v>20</v>
      </c>
    </row>
    <row r="2702" spans="1:28" x14ac:dyDescent="0.3">
      <c r="A2702" s="34">
        <v>44340</v>
      </c>
      <c r="B2702">
        <v>1159</v>
      </c>
      <c r="C2702" t="s">
        <v>1282</v>
      </c>
      <c r="D2702" t="s">
        <v>1283</v>
      </c>
      <c r="E2702">
        <v>38</v>
      </c>
      <c r="F2702" t="s">
        <v>1377</v>
      </c>
      <c r="G2702" t="s">
        <v>1285</v>
      </c>
      <c r="H2702" t="s">
        <v>1319</v>
      </c>
      <c r="I2702" s="102">
        <v>0.25</v>
      </c>
      <c r="J2702" t="s">
        <v>1721</v>
      </c>
      <c r="K2702" s="102">
        <v>0.59722222222222221</v>
      </c>
      <c r="L2702">
        <v>31</v>
      </c>
      <c r="M2702" t="s">
        <v>1322</v>
      </c>
      <c r="N2702" t="s">
        <v>1502</v>
      </c>
      <c r="O2702" s="102">
        <v>0.1875</v>
      </c>
      <c r="P2702" t="s">
        <v>1611</v>
      </c>
      <c r="Q2702">
        <v>23</v>
      </c>
      <c r="R2702" t="s">
        <v>1685</v>
      </c>
      <c r="S2702">
        <v>1</v>
      </c>
      <c r="T2702">
        <v>80</v>
      </c>
      <c r="U2702">
        <v>94</v>
      </c>
      <c r="V2702" s="102">
        <v>0.24305555555555555</v>
      </c>
      <c r="W2702">
        <v>62</v>
      </c>
      <c r="X2702" s="102">
        <v>0.53472222222222221</v>
      </c>
      <c r="AB2702" s="77">
        <f t="shared" si="42"/>
        <v>310</v>
      </c>
    </row>
    <row r="2703" spans="1:28" x14ac:dyDescent="0.3">
      <c r="A2703" s="34">
        <v>44341</v>
      </c>
      <c r="B2703">
        <v>1159</v>
      </c>
      <c r="C2703" t="s">
        <v>1282</v>
      </c>
      <c r="D2703" t="s">
        <v>1283</v>
      </c>
      <c r="E2703">
        <v>38</v>
      </c>
      <c r="F2703" t="s">
        <v>1307</v>
      </c>
      <c r="G2703" t="s">
        <v>1308</v>
      </c>
      <c r="H2703" t="s">
        <v>1336</v>
      </c>
      <c r="I2703" t="s">
        <v>51</v>
      </c>
      <c r="J2703" t="s">
        <v>1549</v>
      </c>
      <c r="K2703" s="102">
        <v>0.59027777777777779</v>
      </c>
      <c r="L2703">
        <v>31</v>
      </c>
      <c r="M2703" t="s">
        <v>1335</v>
      </c>
      <c r="N2703" t="s">
        <v>1501</v>
      </c>
      <c r="O2703" s="102">
        <v>4.1666666666666664E-2</v>
      </c>
      <c r="P2703" t="s">
        <v>1614</v>
      </c>
      <c r="Q2703">
        <v>10</v>
      </c>
      <c r="R2703" t="s">
        <v>1911</v>
      </c>
      <c r="S2703">
        <v>24</v>
      </c>
      <c r="T2703">
        <v>80</v>
      </c>
      <c r="U2703">
        <v>92</v>
      </c>
      <c r="V2703" t="s">
        <v>51</v>
      </c>
      <c r="W2703">
        <v>72</v>
      </c>
      <c r="X2703" s="102">
        <v>0.47222222222222227</v>
      </c>
      <c r="AB2703" s="77">
        <f t="shared" si="42"/>
        <v>310</v>
      </c>
    </row>
    <row r="2704" spans="1:28" x14ac:dyDescent="0.3">
      <c r="A2704" s="34">
        <v>44342</v>
      </c>
      <c r="B2704">
        <v>1159</v>
      </c>
      <c r="C2704" t="s">
        <v>1282</v>
      </c>
      <c r="D2704" t="s">
        <v>1283</v>
      </c>
      <c r="E2704">
        <v>38</v>
      </c>
      <c r="F2704" t="s">
        <v>1497</v>
      </c>
      <c r="G2704" t="s">
        <v>1308</v>
      </c>
      <c r="H2704" t="s">
        <v>1410</v>
      </c>
      <c r="I2704" s="102">
        <v>0.22222222222222221</v>
      </c>
      <c r="J2704" t="s">
        <v>1549</v>
      </c>
      <c r="K2704" s="102">
        <v>0.61805555555555558</v>
      </c>
      <c r="L2704">
        <v>6</v>
      </c>
      <c r="M2704" t="s">
        <v>1435</v>
      </c>
      <c r="N2704" t="s">
        <v>1327</v>
      </c>
      <c r="O2704" s="102">
        <v>0.79166666666666663</v>
      </c>
      <c r="P2704" t="s">
        <v>1911</v>
      </c>
      <c r="Q2704">
        <v>0</v>
      </c>
      <c r="R2704" t="s">
        <v>1298</v>
      </c>
      <c r="S2704">
        <v>19</v>
      </c>
      <c r="T2704">
        <v>82</v>
      </c>
      <c r="U2704">
        <v>93</v>
      </c>
      <c r="V2704" t="s">
        <v>51</v>
      </c>
      <c r="W2704">
        <v>75</v>
      </c>
      <c r="X2704" s="102">
        <v>0.54166666666666663</v>
      </c>
      <c r="AB2704" s="77">
        <f t="shared" si="42"/>
        <v>60</v>
      </c>
    </row>
    <row r="2705" spans="1:28" x14ac:dyDescent="0.3">
      <c r="A2705" s="34">
        <v>44343</v>
      </c>
      <c r="B2705">
        <v>1159</v>
      </c>
      <c r="C2705" t="s">
        <v>1282</v>
      </c>
      <c r="D2705" t="s">
        <v>1283</v>
      </c>
      <c r="E2705">
        <v>38</v>
      </c>
      <c r="F2705" t="s">
        <v>1577</v>
      </c>
      <c r="G2705" t="s">
        <v>1308</v>
      </c>
      <c r="H2705" t="s">
        <v>1339</v>
      </c>
      <c r="I2705" s="102">
        <v>0.20833333333333334</v>
      </c>
      <c r="J2705" t="s">
        <v>1597</v>
      </c>
      <c r="K2705" s="102">
        <v>0.66666666666666663</v>
      </c>
      <c r="L2705">
        <v>0</v>
      </c>
      <c r="M2705" t="s">
        <v>1396</v>
      </c>
      <c r="N2705" t="s">
        <v>1380</v>
      </c>
      <c r="O2705" t="s">
        <v>51</v>
      </c>
      <c r="P2705" t="s">
        <v>1547</v>
      </c>
      <c r="Q2705">
        <v>0</v>
      </c>
      <c r="R2705" t="s">
        <v>1565</v>
      </c>
      <c r="S2705">
        <v>15</v>
      </c>
      <c r="T2705">
        <v>89</v>
      </c>
      <c r="U2705">
        <v>93</v>
      </c>
      <c r="V2705" t="s">
        <v>51</v>
      </c>
      <c r="W2705">
        <v>80</v>
      </c>
      <c r="X2705" s="102">
        <v>0.38194444444444442</v>
      </c>
      <c r="AB2705" s="77">
        <f t="shared" si="42"/>
        <v>0</v>
      </c>
    </row>
    <row r="2706" spans="1:28" x14ac:dyDescent="0.3">
      <c r="A2706" s="34">
        <v>44344</v>
      </c>
      <c r="B2706">
        <v>1159</v>
      </c>
      <c r="C2706" t="s">
        <v>1282</v>
      </c>
      <c r="D2706" t="s">
        <v>1283</v>
      </c>
      <c r="E2706">
        <v>38</v>
      </c>
      <c r="F2706" t="s">
        <v>1394</v>
      </c>
      <c r="G2706" t="s">
        <v>1465</v>
      </c>
      <c r="H2706" t="s">
        <v>1368</v>
      </c>
      <c r="I2706" s="102">
        <v>0.1875</v>
      </c>
      <c r="J2706" t="s">
        <v>1583</v>
      </c>
      <c r="K2706" s="102">
        <v>0.4861111111111111</v>
      </c>
      <c r="L2706">
        <v>29</v>
      </c>
      <c r="M2706" t="s">
        <v>1335</v>
      </c>
      <c r="N2706" t="s">
        <v>1456</v>
      </c>
      <c r="O2706" s="102">
        <v>0.77777777777777779</v>
      </c>
      <c r="P2706" t="s">
        <v>1662</v>
      </c>
      <c r="Q2706">
        <v>22</v>
      </c>
      <c r="R2706" t="s">
        <v>1565</v>
      </c>
      <c r="S2706">
        <v>4</v>
      </c>
      <c r="T2706">
        <v>92</v>
      </c>
      <c r="U2706">
        <v>93</v>
      </c>
      <c r="V2706" t="s">
        <v>51</v>
      </c>
      <c r="W2706">
        <v>90</v>
      </c>
      <c r="X2706" t="s">
        <v>51</v>
      </c>
      <c r="AB2706" s="77">
        <f t="shared" si="42"/>
        <v>290</v>
      </c>
    </row>
    <row r="2707" spans="1:28" x14ac:dyDescent="0.3">
      <c r="A2707" s="34">
        <v>44345</v>
      </c>
      <c r="B2707">
        <v>1159</v>
      </c>
      <c r="C2707" t="s">
        <v>1282</v>
      </c>
      <c r="D2707" t="s">
        <v>1283</v>
      </c>
      <c r="E2707">
        <v>38</v>
      </c>
      <c r="F2707" t="s">
        <v>1536</v>
      </c>
      <c r="G2707" t="s">
        <v>1308</v>
      </c>
      <c r="H2707" t="s">
        <v>1478</v>
      </c>
      <c r="I2707" s="102">
        <v>8.3333333333333329E-2</v>
      </c>
      <c r="J2707" t="s">
        <v>1330</v>
      </c>
      <c r="K2707" s="102">
        <v>0.56944444444444442</v>
      </c>
      <c r="L2707">
        <v>29</v>
      </c>
      <c r="M2707" t="s">
        <v>1396</v>
      </c>
      <c r="N2707" t="s">
        <v>1286</v>
      </c>
      <c r="O2707" s="102">
        <v>0.3611111111111111</v>
      </c>
      <c r="P2707" t="s">
        <v>1579</v>
      </c>
      <c r="Q2707">
        <v>22</v>
      </c>
      <c r="R2707" t="s">
        <v>1353</v>
      </c>
      <c r="S2707">
        <v>0</v>
      </c>
      <c r="T2707">
        <v>90</v>
      </c>
      <c r="U2707">
        <v>93</v>
      </c>
      <c r="V2707" t="s">
        <v>51</v>
      </c>
      <c r="W2707">
        <v>87</v>
      </c>
      <c r="X2707" s="102">
        <v>0.5625</v>
      </c>
      <c r="AB2707" s="77">
        <f t="shared" si="42"/>
        <v>290</v>
      </c>
    </row>
    <row r="2708" spans="1:28" x14ac:dyDescent="0.3">
      <c r="A2708" s="34">
        <v>44346</v>
      </c>
      <c r="B2708">
        <v>1159</v>
      </c>
      <c r="C2708" t="s">
        <v>1282</v>
      </c>
      <c r="D2708" t="s">
        <v>1283</v>
      </c>
      <c r="E2708">
        <v>38</v>
      </c>
      <c r="F2708" t="s">
        <v>1651</v>
      </c>
      <c r="G2708" t="s">
        <v>1308</v>
      </c>
      <c r="H2708" t="s">
        <v>1521</v>
      </c>
      <c r="I2708" s="102">
        <v>0.19444444444444445</v>
      </c>
      <c r="J2708" t="s">
        <v>1715</v>
      </c>
      <c r="K2708" s="102">
        <v>0.63888888888888895</v>
      </c>
      <c r="L2708">
        <v>3</v>
      </c>
      <c r="M2708" t="s">
        <v>1335</v>
      </c>
      <c r="N2708" t="s">
        <v>1289</v>
      </c>
      <c r="O2708" s="102">
        <v>0.40277777777777773</v>
      </c>
      <c r="P2708" t="s">
        <v>1666</v>
      </c>
      <c r="Q2708">
        <v>0</v>
      </c>
      <c r="R2708" t="s">
        <v>1778</v>
      </c>
      <c r="S2708">
        <v>24</v>
      </c>
      <c r="T2708">
        <v>90</v>
      </c>
      <c r="U2708">
        <v>93</v>
      </c>
      <c r="V2708" t="s">
        <v>51</v>
      </c>
      <c r="W2708">
        <v>88</v>
      </c>
      <c r="X2708" t="s">
        <v>51</v>
      </c>
      <c r="AB2708" s="77">
        <f t="shared" si="42"/>
        <v>30</v>
      </c>
    </row>
    <row r="2709" spans="1:28" x14ac:dyDescent="0.3">
      <c r="A2709" s="34">
        <v>44347</v>
      </c>
      <c r="B2709">
        <v>1159</v>
      </c>
      <c r="C2709" t="s">
        <v>1282</v>
      </c>
      <c r="D2709" t="s">
        <v>1283</v>
      </c>
      <c r="E2709">
        <v>38</v>
      </c>
      <c r="F2709" t="s">
        <v>1549</v>
      </c>
      <c r="G2709" t="s">
        <v>1308</v>
      </c>
      <c r="H2709" t="s">
        <v>1544</v>
      </c>
      <c r="I2709" s="102">
        <v>0.20833333333333334</v>
      </c>
      <c r="J2709" t="s">
        <v>1785</v>
      </c>
      <c r="K2709" s="102">
        <v>0.58333333333333337</v>
      </c>
      <c r="L2709">
        <v>28</v>
      </c>
      <c r="M2709" t="s">
        <v>1431</v>
      </c>
      <c r="N2709" t="s">
        <v>1310</v>
      </c>
      <c r="O2709" s="102">
        <v>0.90277777777777779</v>
      </c>
      <c r="P2709" t="s">
        <v>1567</v>
      </c>
      <c r="Q2709">
        <v>0</v>
      </c>
      <c r="R2709" t="s">
        <v>1879</v>
      </c>
      <c r="S2709">
        <v>24</v>
      </c>
      <c r="T2709">
        <v>89</v>
      </c>
      <c r="U2709">
        <v>94</v>
      </c>
      <c r="V2709" t="s">
        <v>51</v>
      </c>
      <c r="W2709">
        <v>83</v>
      </c>
      <c r="X2709" s="102">
        <v>0.54861111111111105</v>
      </c>
      <c r="AB2709" s="77">
        <f t="shared" si="42"/>
        <v>280</v>
      </c>
    </row>
    <row r="2710" spans="1:28" x14ac:dyDescent="0.3">
      <c r="A2710" s="34">
        <v>44348</v>
      </c>
      <c r="B2710">
        <v>1159</v>
      </c>
      <c r="C2710" t="s">
        <v>1282</v>
      </c>
      <c r="D2710" t="s">
        <v>1283</v>
      </c>
      <c r="E2710">
        <v>38</v>
      </c>
      <c r="F2710" t="s">
        <v>1527</v>
      </c>
      <c r="G2710" t="s">
        <v>1897</v>
      </c>
      <c r="H2710" t="s">
        <v>1295</v>
      </c>
      <c r="I2710" s="102">
        <v>2.7777777777777776E-2</v>
      </c>
      <c r="J2710" t="s">
        <v>1674</v>
      </c>
      <c r="K2710" s="102">
        <v>0.52083333333333337</v>
      </c>
      <c r="L2710">
        <v>28</v>
      </c>
      <c r="M2710" t="s">
        <v>1396</v>
      </c>
      <c r="N2710" t="s">
        <v>1501</v>
      </c>
      <c r="O2710" s="102">
        <v>0.23611111111111113</v>
      </c>
      <c r="P2710" t="s">
        <v>1676</v>
      </c>
      <c r="Q2710">
        <v>23</v>
      </c>
      <c r="R2710" t="s">
        <v>1681</v>
      </c>
      <c r="S2710">
        <v>4</v>
      </c>
      <c r="T2710">
        <v>91</v>
      </c>
      <c r="U2710">
        <v>93</v>
      </c>
      <c r="V2710" t="s">
        <v>51</v>
      </c>
      <c r="W2710">
        <v>91</v>
      </c>
      <c r="X2710" t="s">
        <v>51</v>
      </c>
      <c r="AB2710" s="77">
        <f t="shared" si="42"/>
        <v>280</v>
      </c>
    </row>
    <row r="2711" spans="1:28" x14ac:dyDescent="0.3">
      <c r="A2711" s="34">
        <v>44349</v>
      </c>
      <c r="B2711">
        <v>1159</v>
      </c>
      <c r="C2711" t="s">
        <v>1282</v>
      </c>
      <c r="D2711" t="s">
        <v>1283</v>
      </c>
      <c r="E2711">
        <v>38</v>
      </c>
      <c r="F2711" t="s">
        <v>1549</v>
      </c>
      <c r="G2711" t="s">
        <v>1372</v>
      </c>
      <c r="H2711" t="s">
        <v>1334</v>
      </c>
      <c r="I2711" s="102">
        <v>0.25</v>
      </c>
      <c r="J2711" t="s">
        <v>1315</v>
      </c>
      <c r="K2711" s="102">
        <v>0.75</v>
      </c>
      <c r="L2711">
        <v>7</v>
      </c>
      <c r="M2711" t="s">
        <v>1335</v>
      </c>
      <c r="N2711" t="s">
        <v>1391</v>
      </c>
      <c r="O2711" s="102">
        <v>0.52777777777777779</v>
      </c>
      <c r="P2711" t="s">
        <v>1895</v>
      </c>
      <c r="Q2711">
        <v>23</v>
      </c>
      <c r="R2711" t="s">
        <v>1635</v>
      </c>
      <c r="S2711">
        <v>2</v>
      </c>
      <c r="T2711">
        <v>92</v>
      </c>
      <c r="U2711">
        <v>93</v>
      </c>
      <c r="V2711" t="s">
        <v>51</v>
      </c>
      <c r="W2711">
        <v>91</v>
      </c>
      <c r="X2711" t="s">
        <v>51</v>
      </c>
      <c r="AB2711" s="77">
        <f t="shared" si="42"/>
        <v>70</v>
      </c>
    </row>
    <row r="2712" spans="1:28" x14ac:dyDescent="0.3">
      <c r="A2712" s="34">
        <v>44350</v>
      </c>
      <c r="B2712">
        <v>1159</v>
      </c>
      <c r="C2712" t="s">
        <v>1282</v>
      </c>
      <c r="D2712" t="s">
        <v>1283</v>
      </c>
      <c r="E2712">
        <v>38</v>
      </c>
      <c r="F2712" t="s">
        <v>1478</v>
      </c>
      <c r="G2712" t="s">
        <v>1348</v>
      </c>
      <c r="H2712" t="s">
        <v>1523</v>
      </c>
      <c r="I2712" s="102">
        <v>0.9375</v>
      </c>
      <c r="J2712" t="s">
        <v>1661</v>
      </c>
      <c r="K2712" s="102">
        <v>0.14583333333333334</v>
      </c>
      <c r="L2712">
        <v>28</v>
      </c>
      <c r="M2712" t="s">
        <v>1329</v>
      </c>
      <c r="N2712" t="s">
        <v>1341</v>
      </c>
      <c r="O2712" s="102">
        <v>0.19444444444444445</v>
      </c>
      <c r="P2712" t="s">
        <v>1581</v>
      </c>
      <c r="Q2712">
        <v>21</v>
      </c>
      <c r="R2712" t="s">
        <v>1762</v>
      </c>
      <c r="S2712">
        <v>0</v>
      </c>
      <c r="T2712">
        <v>90</v>
      </c>
      <c r="U2712">
        <v>93</v>
      </c>
      <c r="V2712" t="s">
        <v>51</v>
      </c>
      <c r="W2712">
        <v>88</v>
      </c>
      <c r="X2712" t="s">
        <v>51</v>
      </c>
      <c r="AB2712" s="77">
        <f t="shared" si="42"/>
        <v>280</v>
      </c>
    </row>
    <row r="2713" spans="1:28" x14ac:dyDescent="0.3">
      <c r="A2713" s="34">
        <v>44351</v>
      </c>
      <c r="B2713">
        <v>1159</v>
      </c>
      <c r="C2713" t="s">
        <v>1282</v>
      </c>
      <c r="D2713" t="s">
        <v>1283</v>
      </c>
      <c r="E2713">
        <v>38</v>
      </c>
      <c r="F2713" t="s">
        <v>1651</v>
      </c>
      <c r="G2713" t="s">
        <v>1465</v>
      </c>
      <c r="H2713" t="s">
        <v>1497</v>
      </c>
      <c r="I2713" s="102">
        <v>0.23611111111111113</v>
      </c>
      <c r="J2713" t="s">
        <v>1686</v>
      </c>
      <c r="K2713" s="102">
        <v>0.6875</v>
      </c>
      <c r="L2713">
        <v>31</v>
      </c>
      <c r="M2713" t="s">
        <v>1288</v>
      </c>
      <c r="N2713" t="s">
        <v>1384</v>
      </c>
      <c r="O2713" s="102">
        <v>0.54166666666666663</v>
      </c>
      <c r="P2713" t="s">
        <v>1416</v>
      </c>
      <c r="Q2713">
        <v>21</v>
      </c>
      <c r="R2713" t="s">
        <v>1369</v>
      </c>
      <c r="S2713">
        <v>2</v>
      </c>
      <c r="T2713">
        <v>85</v>
      </c>
      <c r="U2713">
        <v>93</v>
      </c>
      <c r="V2713" t="s">
        <v>51</v>
      </c>
      <c r="W2713">
        <v>75</v>
      </c>
      <c r="X2713" s="102">
        <v>0.68055555555555547</v>
      </c>
      <c r="AB2713" s="77">
        <f t="shared" si="42"/>
        <v>310</v>
      </c>
    </row>
    <row r="2714" spans="1:28" x14ac:dyDescent="0.3">
      <c r="A2714" s="34">
        <v>44352</v>
      </c>
      <c r="B2714">
        <v>1159</v>
      </c>
      <c r="C2714" t="s">
        <v>1282</v>
      </c>
      <c r="D2714" t="s">
        <v>1283</v>
      </c>
      <c r="E2714">
        <v>38</v>
      </c>
      <c r="F2714" t="s">
        <v>1357</v>
      </c>
      <c r="G2714" t="s">
        <v>1308</v>
      </c>
      <c r="H2714" t="s">
        <v>1510</v>
      </c>
      <c r="I2714" s="102">
        <v>0.20833333333333334</v>
      </c>
      <c r="J2714" t="s">
        <v>1385</v>
      </c>
      <c r="K2714" s="102">
        <v>0.65277777777777779</v>
      </c>
      <c r="L2714">
        <v>9</v>
      </c>
      <c r="M2714" t="s">
        <v>1404</v>
      </c>
      <c r="N2714" t="s">
        <v>1497</v>
      </c>
      <c r="O2714" s="102">
        <v>0.51388888888888895</v>
      </c>
      <c r="P2714" t="s">
        <v>1406</v>
      </c>
      <c r="Q2714">
        <v>0</v>
      </c>
      <c r="R2714" t="s">
        <v>1752</v>
      </c>
      <c r="S2714">
        <v>14</v>
      </c>
      <c r="T2714">
        <v>86</v>
      </c>
      <c r="U2714">
        <v>93</v>
      </c>
      <c r="V2714" t="s">
        <v>51</v>
      </c>
      <c r="W2714">
        <v>77</v>
      </c>
      <c r="X2714" s="102">
        <v>0.40277777777777773</v>
      </c>
      <c r="AB2714" s="77">
        <f t="shared" si="42"/>
        <v>90</v>
      </c>
    </row>
    <row r="2715" spans="1:28" x14ac:dyDescent="0.3">
      <c r="A2715" s="34">
        <v>44353</v>
      </c>
      <c r="B2715">
        <v>1159</v>
      </c>
      <c r="C2715" t="s">
        <v>1282</v>
      </c>
      <c r="D2715" t="s">
        <v>1283</v>
      </c>
      <c r="E2715">
        <v>38</v>
      </c>
      <c r="F2715" t="s">
        <v>1334</v>
      </c>
      <c r="G2715" t="s">
        <v>1308</v>
      </c>
      <c r="H2715" t="s">
        <v>1605</v>
      </c>
      <c r="I2715" s="102">
        <v>0.20833333333333334</v>
      </c>
      <c r="J2715" t="s">
        <v>1741</v>
      </c>
      <c r="K2715" s="102">
        <v>0.65972222222222221</v>
      </c>
      <c r="L2715">
        <v>0</v>
      </c>
      <c r="M2715" t="s">
        <v>1335</v>
      </c>
      <c r="N2715" t="s">
        <v>1561</v>
      </c>
      <c r="O2715" s="102">
        <v>0.4375</v>
      </c>
      <c r="P2715" t="s">
        <v>1688</v>
      </c>
      <c r="Q2715">
        <v>10</v>
      </c>
      <c r="R2715" t="s">
        <v>1649</v>
      </c>
      <c r="S2715">
        <v>4</v>
      </c>
      <c r="T2715">
        <v>87</v>
      </c>
      <c r="U2715">
        <v>93</v>
      </c>
      <c r="V2715" t="s">
        <v>51</v>
      </c>
      <c r="W2715">
        <v>82</v>
      </c>
      <c r="X2715" t="s">
        <v>51</v>
      </c>
      <c r="AB2715" s="77">
        <f t="shared" si="42"/>
        <v>0</v>
      </c>
    </row>
    <row r="2716" spans="1:28" x14ac:dyDescent="0.3">
      <c r="A2716" s="34">
        <v>44354</v>
      </c>
      <c r="B2716">
        <v>1159</v>
      </c>
      <c r="C2716" t="s">
        <v>1282</v>
      </c>
      <c r="D2716" t="s">
        <v>1283</v>
      </c>
      <c r="E2716">
        <v>38</v>
      </c>
      <c r="F2716" t="s">
        <v>1334</v>
      </c>
      <c r="G2716" t="s">
        <v>1308</v>
      </c>
      <c r="H2716" t="s">
        <v>1284</v>
      </c>
      <c r="I2716" s="102">
        <v>0.20833333333333334</v>
      </c>
      <c r="J2716" t="s">
        <v>1588</v>
      </c>
      <c r="K2716" s="102">
        <v>0.58333333333333337</v>
      </c>
      <c r="L2716">
        <v>5</v>
      </c>
      <c r="M2716" t="s">
        <v>1288</v>
      </c>
      <c r="N2716" t="s">
        <v>1384</v>
      </c>
      <c r="O2716" s="102">
        <v>0.375</v>
      </c>
      <c r="P2716" t="s">
        <v>1535</v>
      </c>
      <c r="Q2716">
        <v>0</v>
      </c>
      <c r="R2716" t="s">
        <v>1764</v>
      </c>
      <c r="S2716">
        <v>18</v>
      </c>
      <c r="T2716">
        <v>89</v>
      </c>
      <c r="U2716">
        <v>93</v>
      </c>
      <c r="V2716" t="s">
        <v>51</v>
      </c>
      <c r="W2716">
        <v>86</v>
      </c>
      <c r="X2716" s="102">
        <v>0.52777777777777779</v>
      </c>
      <c r="AB2716" s="77">
        <f t="shared" si="42"/>
        <v>50</v>
      </c>
    </row>
    <row r="2717" spans="1:28" x14ac:dyDescent="0.3">
      <c r="A2717" s="34">
        <v>44355</v>
      </c>
      <c r="B2717">
        <v>1159</v>
      </c>
      <c r="C2717" t="s">
        <v>1282</v>
      </c>
      <c r="D2717" t="s">
        <v>1283</v>
      </c>
      <c r="E2717">
        <v>38</v>
      </c>
      <c r="F2717" t="s">
        <v>1656</v>
      </c>
      <c r="G2717" t="s">
        <v>1308</v>
      </c>
      <c r="H2717" t="s">
        <v>1597</v>
      </c>
      <c r="I2717" s="102">
        <v>0.20138888888888887</v>
      </c>
      <c r="J2717" t="s">
        <v>1588</v>
      </c>
      <c r="K2717" s="102">
        <v>0.66666666666666663</v>
      </c>
      <c r="L2717">
        <v>32</v>
      </c>
      <c r="M2717" t="s">
        <v>1358</v>
      </c>
      <c r="N2717" t="s">
        <v>1340</v>
      </c>
      <c r="O2717" s="102">
        <v>0.44444444444444442</v>
      </c>
      <c r="P2717" t="s">
        <v>1831</v>
      </c>
      <c r="Q2717">
        <v>21</v>
      </c>
      <c r="R2717" t="s">
        <v>1543</v>
      </c>
      <c r="S2717">
        <v>5</v>
      </c>
      <c r="T2717">
        <v>91</v>
      </c>
      <c r="U2717">
        <v>92</v>
      </c>
      <c r="V2717" t="s">
        <v>51</v>
      </c>
      <c r="W2717">
        <v>88</v>
      </c>
      <c r="X2717" t="s">
        <v>51</v>
      </c>
      <c r="AB2717" s="77">
        <f t="shared" si="42"/>
        <v>320</v>
      </c>
    </row>
    <row r="2718" spans="1:28" x14ac:dyDescent="0.3">
      <c r="A2718" s="34">
        <v>44356</v>
      </c>
      <c r="B2718">
        <v>1159</v>
      </c>
      <c r="C2718" t="s">
        <v>1282</v>
      </c>
      <c r="D2718" t="s">
        <v>1283</v>
      </c>
      <c r="E2718">
        <v>38</v>
      </c>
      <c r="F2718" t="s">
        <v>1599</v>
      </c>
      <c r="G2718" t="s">
        <v>1308</v>
      </c>
      <c r="H2718" t="s">
        <v>1490</v>
      </c>
      <c r="I2718" s="102">
        <v>0.99930555555555556</v>
      </c>
      <c r="J2718" t="s">
        <v>1507</v>
      </c>
      <c r="K2718" s="102">
        <v>0.52777777777777779</v>
      </c>
      <c r="L2718">
        <v>34</v>
      </c>
      <c r="M2718" t="s">
        <v>1358</v>
      </c>
      <c r="N2718" t="s">
        <v>1404</v>
      </c>
      <c r="O2718" s="102">
        <v>0.41666666666666669</v>
      </c>
      <c r="P2718" t="s">
        <v>1413</v>
      </c>
      <c r="Q2718">
        <v>11</v>
      </c>
      <c r="R2718" t="s">
        <v>1569</v>
      </c>
      <c r="S2718">
        <v>5</v>
      </c>
      <c r="T2718">
        <v>88</v>
      </c>
      <c r="U2718">
        <v>92</v>
      </c>
      <c r="V2718" t="s">
        <v>51</v>
      </c>
      <c r="W2718">
        <v>85</v>
      </c>
      <c r="X2718" t="s">
        <v>51</v>
      </c>
      <c r="AB2718" s="77">
        <f t="shared" si="42"/>
        <v>340</v>
      </c>
    </row>
    <row r="2719" spans="1:28" x14ac:dyDescent="0.3">
      <c r="A2719" s="34">
        <v>44357</v>
      </c>
      <c r="B2719">
        <v>1159</v>
      </c>
      <c r="C2719" t="s">
        <v>1282</v>
      </c>
      <c r="D2719" t="s">
        <v>1283</v>
      </c>
      <c r="E2719">
        <v>38</v>
      </c>
      <c r="F2719" t="s">
        <v>1502</v>
      </c>
      <c r="G2719" t="s">
        <v>1308</v>
      </c>
      <c r="H2719" t="s">
        <v>1368</v>
      </c>
      <c r="I2719" s="102">
        <v>0.20138888888888887</v>
      </c>
      <c r="J2719" t="s">
        <v>1723</v>
      </c>
      <c r="K2719" s="102">
        <v>0.61805555555555558</v>
      </c>
      <c r="L2719">
        <v>8</v>
      </c>
      <c r="M2719" t="s">
        <v>1435</v>
      </c>
      <c r="N2719" t="s">
        <v>1436</v>
      </c>
      <c r="O2719" s="102">
        <v>0.43055555555555558</v>
      </c>
      <c r="P2719" t="s">
        <v>1752</v>
      </c>
      <c r="Q2719">
        <v>0</v>
      </c>
      <c r="R2719" t="s">
        <v>1662</v>
      </c>
      <c r="S2719">
        <v>18</v>
      </c>
      <c r="T2719">
        <v>90</v>
      </c>
      <c r="U2719">
        <v>94</v>
      </c>
      <c r="V2719" t="s">
        <v>51</v>
      </c>
      <c r="W2719">
        <v>86</v>
      </c>
      <c r="X2719" s="102">
        <v>0.34027777777777773</v>
      </c>
      <c r="AB2719" s="77">
        <f t="shared" si="42"/>
        <v>80</v>
      </c>
    </row>
    <row r="2720" spans="1:28" x14ac:dyDescent="0.3">
      <c r="A2720" s="34">
        <v>44358</v>
      </c>
      <c r="B2720">
        <v>1159</v>
      </c>
      <c r="C2720" t="s">
        <v>1282</v>
      </c>
      <c r="D2720" t="s">
        <v>1283</v>
      </c>
      <c r="E2720">
        <v>38</v>
      </c>
      <c r="F2720" t="s">
        <v>1722</v>
      </c>
      <c r="G2720" t="s">
        <v>1308</v>
      </c>
      <c r="H2720" t="s">
        <v>1390</v>
      </c>
      <c r="I2720" s="102">
        <v>0.20138888888888887</v>
      </c>
      <c r="J2720" t="s">
        <v>1550</v>
      </c>
      <c r="K2720" s="102">
        <v>0.4513888888888889</v>
      </c>
      <c r="L2720">
        <v>0</v>
      </c>
      <c r="M2720" t="s">
        <v>1335</v>
      </c>
      <c r="N2720" t="s">
        <v>1404</v>
      </c>
      <c r="O2720" t="s">
        <v>51</v>
      </c>
      <c r="P2720" t="s">
        <v>1560</v>
      </c>
      <c r="Q2720" t="s">
        <v>51</v>
      </c>
      <c r="R2720" t="s">
        <v>1662</v>
      </c>
      <c r="S2720">
        <v>5</v>
      </c>
      <c r="T2720">
        <v>90</v>
      </c>
      <c r="U2720">
        <v>92</v>
      </c>
      <c r="V2720" t="s">
        <v>51</v>
      </c>
      <c r="W2720">
        <v>87</v>
      </c>
      <c r="X2720" t="s">
        <v>51</v>
      </c>
      <c r="AB2720" s="77">
        <f t="shared" si="42"/>
        <v>0</v>
      </c>
    </row>
    <row r="2721" spans="1:28" x14ac:dyDescent="0.3">
      <c r="A2721" s="34">
        <v>44359</v>
      </c>
      <c r="B2721">
        <v>1159</v>
      </c>
      <c r="C2721" t="s">
        <v>1282</v>
      </c>
      <c r="D2721" t="s">
        <v>1283</v>
      </c>
      <c r="E2721">
        <v>38</v>
      </c>
      <c r="F2721" t="s">
        <v>1736</v>
      </c>
      <c r="G2721" t="s">
        <v>1308</v>
      </c>
      <c r="H2721" t="s">
        <v>1527</v>
      </c>
      <c r="I2721" s="102">
        <v>0.16666666666666666</v>
      </c>
      <c r="J2721" t="s">
        <v>1763</v>
      </c>
      <c r="K2721" s="102">
        <v>0.68055555555555547</v>
      </c>
      <c r="L2721">
        <v>3</v>
      </c>
      <c r="M2721" t="s">
        <v>1335</v>
      </c>
      <c r="N2721" t="s">
        <v>1561</v>
      </c>
      <c r="O2721" s="102">
        <v>0.50694444444444442</v>
      </c>
      <c r="P2721" t="s">
        <v>1566</v>
      </c>
      <c r="Q2721">
        <v>11</v>
      </c>
      <c r="R2721" t="s">
        <v>1832</v>
      </c>
      <c r="S2721">
        <v>20</v>
      </c>
      <c r="T2721">
        <v>89</v>
      </c>
      <c r="U2721">
        <v>92</v>
      </c>
      <c r="V2721" t="s">
        <v>51</v>
      </c>
      <c r="W2721">
        <v>87</v>
      </c>
      <c r="X2721" t="s">
        <v>51</v>
      </c>
      <c r="AB2721" s="77">
        <f t="shared" si="42"/>
        <v>30</v>
      </c>
    </row>
    <row r="2722" spans="1:28" x14ac:dyDescent="0.3">
      <c r="A2722" s="34">
        <v>44360</v>
      </c>
      <c r="B2722">
        <v>1159</v>
      </c>
      <c r="C2722" t="s">
        <v>1282</v>
      </c>
      <c r="D2722" t="s">
        <v>1283</v>
      </c>
      <c r="E2722">
        <v>38</v>
      </c>
      <c r="F2722" t="s">
        <v>1785</v>
      </c>
      <c r="G2722" t="s">
        <v>1863</v>
      </c>
      <c r="H2722" t="s">
        <v>1571</v>
      </c>
      <c r="I2722" s="102">
        <v>0.20833333333333334</v>
      </c>
      <c r="J2722" t="s">
        <v>1766</v>
      </c>
      <c r="K2722" s="102">
        <v>0.53472222222222221</v>
      </c>
      <c r="L2722">
        <v>27</v>
      </c>
      <c r="M2722" t="s">
        <v>1335</v>
      </c>
      <c r="N2722" t="s">
        <v>1456</v>
      </c>
      <c r="O2722" s="102">
        <v>0.80555555555555547</v>
      </c>
      <c r="P2722" t="s">
        <v>1499</v>
      </c>
      <c r="Q2722">
        <v>0</v>
      </c>
      <c r="R2722" t="s">
        <v>1479</v>
      </c>
      <c r="S2722">
        <v>17</v>
      </c>
      <c r="T2722">
        <v>91</v>
      </c>
      <c r="U2722">
        <v>93</v>
      </c>
      <c r="V2722" t="s">
        <v>51</v>
      </c>
      <c r="W2722">
        <v>90</v>
      </c>
      <c r="X2722" t="s">
        <v>51</v>
      </c>
      <c r="AB2722" s="77">
        <f t="shared" si="42"/>
        <v>270</v>
      </c>
    </row>
    <row r="2723" spans="1:28" x14ac:dyDescent="0.3">
      <c r="A2723" s="34">
        <v>44361</v>
      </c>
      <c r="B2723">
        <v>1159</v>
      </c>
      <c r="C2723" t="s">
        <v>1282</v>
      </c>
      <c r="D2723" t="s">
        <v>1283</v>
      </c>
      <c r="E2723">
        <v>38</v>
      </c>
      <c r="F2723" t="s">
        <v>1550</v>
      </c>
      <c r="G2723" t="s">
        <v>1358</v>
      </c>
      <c r="H2723" t="s">
        <v>1722</v>
      </c>
      <c r="I2723" s="102">
        <v>9.0277777777777776E-2</v>
      </c>
      <c r="J2723" t="s">
        <v>1693</v>
      </c>
      <c r="K2723" s="102">
        <v>0.31944444444444448</v>
      </c>
      <c r="L2723">
        <v>31</v>
      </c>
      <c r="M2723" t="s">
        <v>1335</v>
      </c>
      <c r="N2723" t="s">
        <v>1341</v>
      </c>
      <c r="O2723" s="102">
        <v>9.0277777777777776E-2</v>
      </c>
      <c r="P2723" t="s">
        <v>1764</v>
      </c>
      <c r="Q2723">
        <v>2</v>
      </c>
      <c r="R2723" t="s">
        <v>1312</v>
      </c>
      <c r="S2723">
        <v>2</v>
      </c>
      <c r="T2723">
        <v>89</v>
      </c>
      <c r="U2723">
        <v>93</v>
      </c>
      <c r="V2723" t="s">
        <v>51</v>
      </c>
      <c r="W2723">
        <v>85</v>
      </c>
      <c r="X2723" s="102">
        <v>0.72916666666666663</v>
      </c>
      <c r="AB2723" s="77">
        <f t="shared" si="42"/>
        <v>310</v>
      </c>
    </row>
    <row r="2724" spans="1:28" x14ac:dyDescent="0.3">
      <c r="A2724" s="34">
        <v>44362</v>
      </c>
      <c r="B2724">
        <v>1159</v>
      </c>
      <c r="C2724" t="s">
        <v>1282</v>
      </c>
      <c r="D2724" t="s">
        <v>1283</v>
      </c>
      <c r="E2724">
        <v>38</v>
      </c>
      <c r="F2724" t="s">
        <v>1758</v>
      </c>
      <c r="G2724" t="s">
        <v>1682</v>
      </c>
      <c r="H2724" t="s">
        <v>1583</v>
      </c>
      <c r="I2724" s="102">
        <v>0.22916666666666666</v>
      </c>
      <c r="J2724" t="s">
        <v>1748</v>
      </c>
      <c r="K2724" s="102">
        <v>0.59722222222222221</v>
      </c>
      <c r="L2724">
        <v>31</v>
      </c>
      <c r="M2724" t="s">
        <v>1703</v>
      </c>
      <c r="N2724" t="s">
        <v>1286</v>
      </c>
      <c r="O2724" s="102">
        <v>0.9375</v>
      </c>
      <c r="P2724" t="s">
        <v>1290</v>
      </c>
      <c r="Q2724">
        <v>0</v>
      </c>
      <c r="R2724" t="s">
        <v>1878</v>
      </c>
      <c r="S2724">
        <v>22</v>
      </c>
      <c r="T2724">
        <v>92</v>
      </c>
      <c r="U2724">
        <v>93</v>
      </c>
      <c r="V2724" t="s">
        <v>51</v>
      </c>
      <c r="W2724">
        <v>85</v>
      </c>
      <c r="X2724" s="102">
        <v>0.80555555555555547</v>
      </c>
      <c r="AB2724" s="77">
        <f t="shared" si="42"/>
        <v>310</v>
      </c>
    </row>
    <row r="2725" spans="1:28" x14ac:dyDescent="0.3">
      <c r="A2725" s="34">
        <v>44363</v>
      </c>
      <c r="B2725">
        <v>1159</v>
      </c>
      <c r="C2725" t="s">
        <v>1282</v>
      </c>
      <c r="D2725" t="s">
        <v>1283</v>
      </c>
      <c r="E2725">
        <v>38</v>
      </c>
      <c r="F2725" t="s">
        <v>1588</v>
      </c>
      <c r="G2725" t="s">
        <v>1436</v>
      </c>
      <c r="H2725" t="s">
        <v>1704</v>
      </c>
      <c r="I2725" s="102">
        <v>0.93055555555555547</v>
      </c>
      <c r="J2725" t="s">
        <v>1731</v>
      </c>
      <c r="K2725" s="102">
        <v>0.59027777777777779</v>
      </c>
      <c r="L2725">
        <v>31</v>
      </c>
      <c r="M2725" t="s">
        <v>1335</v>
      </c>
      <c r="N2725" t="s">
        <v>1671</v>
      </c>
      <c r="O2725" s="102">
        <v>0.66666666666666663</v>
      </c>
      <c r="P2725" t="s">
        <v>1806</v>
      </c>
      <c r="Q2725">
        <v>1</v>
      </c>
      <c r="R2725" t="s">
        <v>1925</v>
      </c>
      <c r="S2725">
        <v>5</v>
      </c>
      <c r="T2725">
        <v>91</v>
      </c>
      <c r="U2725">
        <v>92</v>
      </c>
      <c r="V2725" t="s">
        <v>51</v>
      </c>
      <c r="W2725">
        <v>89</v>
      </c>
      <c r="X2725" t="s">
        <v>51</v>
      </c>
      <c r="AB2725" s="77">
        <f t="shared" si="42"/>
        <v>310</v>
      </c>
    </row>
    <row r="2726" spans="1:28" x14ac:dyDescent="0.3">
      <c r="A2726" s="34">
        <v>44364</v>
      </c>
      <c r="B2726">
        <v>1159</v>
      </c>
      <c r="C2726" t="s">
        <v>1282</v>
      </c>
      <c r="D2726" t="s">
        <v>1283</v>
      </c>
      <c r="E2726">
        <v>38</v>
      </c>
      <c r="F2726" t="s">
        <v>1599</v>
      </c>
      <c r="G2726" t="s">
        <v>1965</v>
      </c>
      <c r="H2726" t="s">
        <v>1549</v>
      </c>
      <c r="I2726" s="102">
        <v>0.99930555555555556</v>
      </c>
      <c r="J2726" t="s">
        <v>1395</v>
      </c>
      <c r="K2726" s="102">
        <v>0.375</v>
      </c>
      <c r="L2726">
        <v>27</v>
      </c>
      <c r="M2726" t="s">
        <v>1288</v>
      </c>
      <c r="N2726" t="s">
        <v>1384</v>
      </c>
      <c r="O2726" s="102">
        <v>6.9444444444444441E-3</v>
      </c>
      <c r="P2726" t="s">
        <v>1878</v>
      </c>
      <c r="Q2726">
        <v>22</v>
      </c>
      <c r="R2726" t="s">
        <v>1634</v>
      </c>
      <c r="S2726">
        <v>13</v>
      </c>
      <c r="T2726">
        <v>92</v>
      </c>
      <c r="U2726">
        <v>93</v>
      </c>
      <c r="V2726" t="s">
        <v>51</v>
      </c>
      <c r="W2726">
        <v>92</v>
      </c>
      <c r="X2726" t="s">
        <v>51</v>
      </c>
      <c r="AB2726" s="77">
        <f t="shared" si="42"/>
        <v>270</v>
      </c>
    </row>
    <row r="2727" spans="1:28" x14ac:dyDescent="0.3">
      <c r="A2727" s="34">
        <v>44365</v>
      </c>
      <c r="B2727">
        <v>1159</v>
      </c>
      <c r="C2727" t="s">
        <v>1282</v>
      </c>
      <c r="D2727" t="s">
        <v>1283</v>
      </c>
      <c r="E2727">
        <v>38</v>
      </c>
      <c r="F2727" t="s">
        <v>1303</v>
      </c>
      <c r="G2727" t="s">
        <v>1410</v>
      </c>
      <c r="H2727" t="s">
        <v>1617</v>
      </c>
      <c r="I2727" s="102">
        <v>4.1666666666666664E-2</v>
      </c>
      <c r="J2727" t="s">
        <v>1715</v>
      </c>
      <c r="K2727" s="102">
        <v>0.58333333333333337</v>
      </c>
      <c r="L2727">
        <v>32</v>
      </c>
      <c r="M2727" t="s">
        <v>1404</v>
      </c>
      <c r="N2727" t="s">
        <v>1300</v>
      </c>
      <c r="O2727" s="102">
        <v>0.30555555555555552</v>
      </c>
      <c r="P2727" t="s">
        <v>1565</v>
      </c>
      <c r="Q2727">
        <v>22</v>
      </c>
      <c r="R2727" t="s">
        <v>1512</v>
      </c>
      <c r="S2727">
        <v>1</v>
      </c>
      <c r="T2727">
        <v>93</v>
      </c>
      <c r="U2727">
        <v>93</v>
      </c>
      <c r="V2727" t="s">
        <v>51</v>
      </c>
      <c r="W2727">
        <v>91</v>
      </c>
      <c r="X2727" t="s">
        <v>51</v>
      </c>
      <c r="AB2727" s="77">
        <f t="shared" si="42"/>
        <v>320</v>
      </c>
    </row>
    <row r="2728" spans="1:28" x14ac:dyDescent="0.3">
      <c r="A2728" s="34">
        <v>44366</v>
      </c>
      <c r="B2728">
        <v>1159</v>
      </c>
      <c r="C2728" t="s">
        <v>1282</v>
      </c>
      <c r="D2728" t="s">
        <v>1283</v>
      </c>
      <c r="E2728">
        <v>38</v>
      </c>
      <c r="F2728" t="s">
        <v>1622</v>
      </c>
      <c r="G2728" t="s">
        <v>1352</v>
      </c>
      <c r="H2728" t="s">
        <v>1394</v>
      </c>
      <c r="I2728" s="102">
        <v>0.1875</v>
      </c>
      <c r="J2728" t="s">
        <v>1785</v>
      </c>
      <c r="K2728" s="102">
        <v>0.49305555555555558</v>
      </c>
      <c r="L2728">
        <v>32</v>
      </c>
      <c r="M2728" t="s">
        <v>1296</v>
      </c>
      <c r="N2728" t="s">
        <v>1436</v>
      </c>
      <c r="O2728" s="102">
        <v>0.54166666666666663</v>
      </c>
      <c r="P2728" t="s">
        <v>1806</v>
      </c>
      <c r="Q2728">
        <v>0</v>
      </c>
      <c r="R2728" t="s">
        <v>1504</v>
      </c>
      <c r="S2728">
        <v>24</v>
      </c>
      <c r="T2728">
        <v>88</v>
      </c>
      <c r="U2728">
        <v>93</v>
      </c>
      <c r="V2728" t="s">
        <v>51</v>
      </c>
      <c r="W2728">
        <v>81</v>
      </c>
      <c r="X2728" s="102">
        <v>0.58333333333333337</v>
      </c>
      <c r="AB2728" s="77">
        <f t="shared" si="42"/>
        <v>320</v>
      </c>
    </row>
    <row r="2729" spans="1:28" x14ac:dyDescent="0.3">
      <c r="A2729" s="34">
        <v>44367</v>
      </c>
      <c r="B2729">
        <v>1159</v>
      </c>
      <c r="C2729" t="s">
        <v>1282</v>
      </c>
      <c r="D2729" t="s">
        <v>1283</v>
      </c>
      <c r="E2729">
        <v>38</v>
      </c>
      <c r="F2729" t="s">
        <v>1563</v>
      </c>
      <c r="G2729" t="s">
        <v>1293</v>
      </c>
      <c r="H2729" t="s">
        <v>1669</v>
      </c>
      <c r="I2729" s="102">
        <v>0.91666666666666663</v>
      </c>
      <c r="J2729" t="s">
        <v>1724</v>
      </c>
      <c r="K2729" s="102">
        <v>0.57638888888888895</v>
      </c>
      <c r="L2729">
        <v>34</v>
      </c>
      <c r="M2729" t="s">
        <v>1329</v>
      </c>
      <c r="N2729" t="s">
        <v>1440</v>
      </c>
      <c r="O2729" s="102">
        <v>0.69444444444444453</v>
      </c>
      <c r="P2729" t="s">
        <v>1504</v>
      </c>
      <c r="Q2729">
        <v>0</v>
      </c>
      <c r="R2729" t="s">
        <v>1631</v>
      </c>
      <c r="S2729">
        <v>5</v>
      </c>
      <c r="T2729">
        <v>85</v>
      </c>
      <c r="U2729">
        <v>91</v>
      </c>
      <c r="V2729" t="s">
        <v>51</v>
      </c>
      <c r="W2729">
        <v>75</v>
      </c>
      <c r="X2729" s="102">
        <v>0.57638888888888895</v>
      </c>
      <c r="AB2729" s="77">
        <f t="shared" si="42"/>
        <v>340</v>
      </c>
    </row>
    <row r="2730" spans="1:28" x14ac:dyDescent="0.3">
      <c r="A2730" s="34">
        <v>44368</v>
      </c>
      <c r="B2730">
        <v>1159</v>
      </c>
      <c r="C2730" t="s">
        <v>1282</v>
      </c>
      <c r="D2730" t="s">
        <v>1283</v>
      </c>
      <c r="E2730">
        <v>38</v>
      </c>
      <c r="F2730" t="s">
        <v>1597</v>
      </c>
      <c r="G2730" t="s">
        <v>1476</v>
      </c>
      <c r="H2730" t="s">
        <v>1612</v>
      </c>
      <c r="I2730" s="102">
        <v>0.16666666666666666</v>
      </c>
      <c r="J2730" t="s">
        <v>1785</v>
      </c>
      <c r="K2730" s="102">
        <v>0.54166666666666663</v>
      </c>
      <c r="L2730">
        <v>28</v>
      </c>
      <c r="M2730" t="s">
        <v>1340</v>
      </c>
      <c r="N2730" t="s">
        <v>1304</v>
      </c>
      <c r="O2730" s="102">
        <v>0.60416666666666663</v>
      </c>
      <c r="P2730" t="s">
        <v>1379</v>
      </c>
      <c r="Q2730">
        <v>23</v>
      </c>
      <c r="R2730" t="s">
        <v>1797</v>
      </c>
      <c r="S2730">
        <v>4</v>
      </c>
      <c r="T2730">
        <v>83</v>
      </c>
      <c r="U2730">
        <v>92</v>
      </c>
      <c r="V2730" t="s">
        <v>51</v>
      </c>
      <c r="W2730">
        <v>69</v>
      </c>
      <c r="X2730" s="102">
        <v>0.43055555555555558</v>
      </c>
      <c r="AB2730" s="77">
        <f t="shared" si="42"/>
        <v>280</v>
      </c>
    </row>
    <row r="2731" spans="1:28" x14ac:dyDescent="0.3">
      <c r="A2731" s="34">
        <v>44369</v>
      </c>
      <c r="B2731">
        <v>1159</v>
      </c>
      <c r="C2731" t="s">
        <v>1282</v>
      </c>
      <c r="D2731" t="s">
        <v>1283</v>
      </c>
      <c r="E2731">
        <v>38</v>
      </c>
      <c r="F2731" t="s">
        <v>1617</v>
      </c>
      <c r="G2731" t="s">
        <v>1744</v>
      </c>
      <c r="H2731" t="s">
        <v>1538</v>
      </c>
      <c r="I2731" s="102">
        <v>0.22916666666666666</v>
      </c>
      <c r="J2731" t="s">
        <v>1704</v>
      </c>
      <c r="K2731" s="102">
        <v>0.58333333333333337</v>
      </c>
      <c r="L2731">
        <v>32</v>
      </c>
      <c r="M2731" t="s">
        <v>1384</v>
      </c>
      <c r="N2731" t="s">
        <v>1556</v>
      </c>
      <c r="O2731" s="102">
        <v>0.92361111111111116</v>
      </c>
      <c r="P2731" t="s">
        <v>1666</v>
      </c>
      <c r="Q2731">
        <v>24</v>
      </c>
      <c r="R2731" t="s">
        <v>1711</v>
      </c>
      <c r="S2731">
        <v>1</v>
      </c>
      <c r="T2731">
        <v>92</v>
      </c>
      <c r="U2731">
        <v>93</v>
      </c>
      <c r="V2731" t="s">
        <v>51</v>
      </c>
      <c r="W2731">
        <v>82</v>
      </c>
      <c r="X2731" s="102">
        <v>2.0833333333333332E-2</v>
      </c>
      <c r="AB2731" s="77">
        <f t="shared" si="42"/>
        <v>320</v>
      </c>
    </row>
    <row r="2732" spans="1:28" x14ac:dyDescent="0.3">
      <c r="A2732" s="34">
        <v>44370</v>
      </c>
      <c r="B2732">
        <v>1159</v>
      </c>
      <c r="C2732" t="s">
        <v>1282</v>
      </c>
      <c r="D2732" t="s">
        <v>1283</v>
      </c>
      <c r="E2732">
        <v>38</v>
      </c>
      <c r="F2732" t="s">
        <v>1637</v>
      </c>
      <c r="G2732" t="s">
        <v>1308</v>
      </c>
      <c r="H2732" t="s">
        <v>1346</v>
      </c>
      <c r="I2732" s="102">
        <v>0.20833333333333334</v>
      </c>
      <c r="J2732" t="s">
        <v>1287</v>
      </c>
      <c r="K2732" s="102">
        <v>0.4236111111111111</v>
      </c>
      <c r="L2732">
        <v>32</v>
      </c>
      <c r="M2732" t="s">
        <v>1404</v>
      </c>
      <c r="N2732" t="s">
        <v>1357</v>
      </c>
      <c r="O2732" s="102">
        <v>6.9444444444444441E-3</v>
      </c>
      <c r="P2732" t="s">
        <v>1691</v>
      </c>
      <c r="Q2732">
        <v>22</v>
      </c>
      <c r="R2732" t="s">
        <v>1773</v>
      </c>
      <c r="S2732">
        <v>2</v>
      </c>
      <c r="T2732">
        <v>82</v>
      </c>
      <c r="U2732">
        <v>90</v>
      </c>
      <c r="V2732" s="102">
        <v>0</v>
      </c>
      <c r="W2732">
        <v>74</v>
      </c>
      <c r="X2732" s="102">
        <v>0.375</v>
      </c>
      <c r="AB2732" s="77">
        <f t="shared" si="42"/>
        <v>320</v>
      </c>
    </row>
    <row r="2733" spans="1:28" x14ac:dyDescent="0.3">
      <c r="A2733" s="34">
        <v>44371</v>
      </c>
      <c r="B2733">
        <v>1159</v>
      </c>
      <c r="C2733" t="s">
        <v>1282</v>
      </c>
      <c r="D2733" t="s">
        <v>1283</v>
      </c>
      <c r="E2733">
        <v>38</v>
      </c>
      <c r="F2733" t="s">
        <v>1617</v>
      </c>
      <c r="G2733" t="s">
        <v>1308</v>
      </c>
      <c r="H2733" t="s">
        <v>1354</v>
      </c>
      <c r="I2733" s="102">
        <v>0.21527777777777779</v>
      </c>
      <c r="J2733" t="s">
        <v>1746</v>
      </c>
      <c r="K2733" s="102">
        <v>0.65972222222222221</v>
      </c>
      <c r="L2733">
        <v>0</v>
      </c>
      <c r="M2733" t="s">
        <v>1296</v>
      </c>
      <c r="N2733" t="s">
        <v>1391</v>
      </c>
      <c r="O2733" t="s">
        <v>51</v>
      </c>
      <c r="P2733" t="s">
        <v>1691</v>
      </c>
      <c r="Q2733">
        <v>12</v>
      </c>
      <c r="R2733" t="s">
        <v>1692</v>
      </c>
      <c r="S2733">
        <v>4</v>
      </c>
      <c r="T2733">
        <v>78</v>
      </c>
      <c r="U2733">
        <v>92</v>
      </c>
      <c r="V2733" t="s">
        <v>51</v>
      </c>
      <c r="W2733">
        <v>68</v>
      </c>
      <c r="X2733" s="102">
        <v>0.34722222222222227</v>
      </c>
      <c r="AB2733" s="77">
        <f t="shared" si="42"/>
        <v>0</v>
      </c>
    </row>
    <row r="2734" spans="1:28" x14ac:dyDescent="0.3">
      <c r="A2734" s="34">
        <v>44372</v>
      </c>
      <c r="B2734">
        <v>1159</v>
      </c>
      <c r="C2734" t="s">
        <v>1282</v>
      </c>
      <c r="D2734" t="s">
        <v>1283</v>
      </c>
      <c r="E2734">
        <v>38</v>
      </c>
      <c r="F2734" t="s">
        <v>1315</v>
      </c>
      <c r="G2734" t="s">
        <v>1308</v>
      </c>
      <c r="H2734" t="s">
        <v>1538</v>
      </c>
      <c r="I2734" s="102">
        <v>0.20833333333333334</v>
      </c>
      <c r="J2734" t="s">
        <v>1753</v>
      </c>
      <c r="K2734" s="102">
        <v>0.5</v>
      </c>
      <c r="L2734">
        <v>0</v>
      </c>
      <c r="M2734" t="s">
        <v>1296</v>
      </c>
      <c r="N2734" t="s">
        <v>1359</v>
      </c>
      <c r="O2734" t="s">
        <v>51</v>
      </c>
      <c r="P2734" t="s">
        <v>1831</v>
      </c>
      <c r="Q2734">
        <v>0</v>
      </c>
      <c r="R2734" t="s">
        <v>1312</v>
      </c>
      <c r="S2734">
        <v>24</v>
      </c>
      <c r="T2734">
        <v>85</v>
      </c>
      <c r="U2734">
        <v>92</v>
      </c>
      <c r="V2734" t="s">
        <v>51</v>
      </c>
      <c r="W2734">
        <v>78</v>
      </c>
      <c r="X2734" s="102">
        <v>0.3888888888888889</v>
      </c>
      <c r="AB2734" s="77">
        <f t="shared" si="42"/>
        <v>0</v>
      </c>
    </row>
    <row r="2735" spans="1:28" x14ac:dyDescent="0.3">
      <c r="A2735" s="34">
        <v>44373</v>
      </c>
      <c r="B2735">
        <v>1159</v>
      </c>
      <c r="C2735" t="s">
        <v>1282</v>
      </c>
      <c r="D2735" t="s">
        <v>1283</v>
      </c>
      <c r="E2735">
        <v>38</v>
      </c>
      <c r="F2735" t="s">
        <v>1385</v>
      </c>
      <c r="G2735" t="s">
        <v>1682</v>
      </c>
      <c r="H2735" t="s">
        <v>1394</v>
      </c>
      <c r="I2735" s="102">
        <v>0.23611111111111113</v>
      </c>
      <c r="J2735" t="s">
        <v>1507</v>
      </c>
      <c r="K2735" s="102">
        <v>0.54861111111111105</v>
      </c>
      <c r="L2735">
        <v>30</v>
      </c>
      <c r="M2735" t="s">
        <v>1431</v>
      </c>
      <c r="N2735" t="s">
        <v>1561</v>
      </c>
      <c r="O2735" s="102">
        <v>0.65972222222222221</v>
      </c>
      <c r="P2735" t="s">
        <v>1312</v>
      </c>
      <c r="Q2735">
        <v>0</v>
      </c>
      <c r="R2735" t="s">
        <v>1921</v>
      </c>
      <c r="S2735">
        <v>23</v>
      </c>
      <c r="T2735">
        <v>89</v>
      </c>
      <c r="U2735">
        <v>93</v>
      </c>
      <c r="V2735" t="s">
        <v>51</v>
      </c>
      <c r="W2735">
        <v>84</v>
      </c>
      <c r="X2735" s="102">
        <v>0.54166666666666663</v>
      </c>
      <c r="AB2735" s="77">
        <f t="shared" si="42"/>
        <v>300</v>
      </c>
    </row>
    <row r="2736" spans="1:28" x14ac:dyDescent="0.3">
      <c r="A2736" s="34">
        <v>44374</v>
      </c>
      <c r="B2736">
        <v>1159</v>
      </c>
      <c r="C2736" t="s">
        <v>1282</v>
      </c>
      <c r="D2736" t="s">
        <v>1283</v>
      </c>
      <c r="E2736">
        <v>38</v>
      </c>
      <c r="F2736" t="s">
        <v>1328</v>
      </c>
      <c r="G2736" t="s">
        <v>1308</v>
      </c>
      <c r="H2736" t="s">
        <v>1307</v>
      </c>
      <c r="I2736" s="102">
        <v>0.99930555555555556</v>
      </c>
      <c r="J2736" t="s">
        <v>1395</v>
      </c>
      <c r="K2736" s="102">
        <v>0.61805555555555558</v>
      </c>
      <c r="L2736">
        <v>31</v>
      </c>
      <c r="M2736" t="s">
        <v>1296</v>
      </c>
      <c r="N2736" t="s">
        <v>1304</v>
      </c>
      <c r="O2736" s="102">
        <v>0.15277777777777776</v>
      </c>
      <c r="P2736" t="s">
        <v>1596</v>
      </c>
      <c r="Q2736">
        <v>22</v>
      </c>
      <c r="R2736" t="s">
        <v>1795</v>
      </c>
      <c r="S2736">
        <v>3</v>
      </c>
      <c r="T2736">
        <v>85</v>
      </c>
      <c r="U2736">
        <v>94</v>
      </c>
      <c r="V2736" t="s">
        <v>51</v>
      </c>
      <c r="W2736">
        <v>68</v>
      </c>
      <c r="X2736" s="102">
        <v>0.63194444444444442</v>
      </c>
      <c r="AB2736" s="77">
        <f t="shared" si="42"/>
        <v>310</v>
      </c>
    </row>
    <row r="2737" spans="1:28" x14ac:dyDescent="0.3">
      <c r="A2737" s="34">
        <v>44375</v>
      </c>
      <c r="B2737">
        <v>1159</v>
      </c>
      <c r="C2737" t="s">
        <v>1282</v>
      </c>
      <c r="D2737" t="s">
        <v>1283</v>
      </c>
      <c r="E2737">
        <v>38</v>
      </c>
      <c r="F2737" t="s">
        <v>1597</v>
      </c>
      <c r="G2737" t="s">
        <v>1513</v>
      </c>
      <c r="H2737" t="s">
        <v>1307</v>
      </c>
      <c r="I2737" t="s">
        <v>51</v>
      </c>
      <c r="J2737" t="s">
        <v>1749</v>
      </c>
      <c r="K2737" s="102">
        <v>0.52083333333333337</v>
      </c>
      <c r="L2737">
        <v>29</v>
      </c>
      <c r="M2737" t="s">
        <v>1391</v>
      </c>
      <c r="N2737" t="s">
        <v>1658</v>
      </c>
      <c r="O2737" s="102">
        <v>0.61805555555555558</v>
      </c>
      <c r="P2737" t="s">
        <v>1393</v>
      </c>
      <c r="Q2737">
        <v>23</v>
      </c>
      <c r="R2737" t="s">
        <v>1379</v>
      </c>
      <c r="S2737">
        <v>4</v>
      </c>
      <c r="T2737">
        <v>85</v>
      </c>
      <c r="U2737">
        <v>92</v>
      </c>
      <c r="V2737" t="s">
        <v>51</v>
      </c>
      <c r="W2737">
        <v>72</v>
      </c>
      <c r="X2737" s="102">
        <v>0.72916666666666663</v>
      </c>
      <c r="AB2737" s="77">
        <f t="shared" si="42"/>
        <v>290</v>
      </c>
    </row>
    <row r="2738" spans="1:28" x14ac:dyDescent="0.3">
      <c r="A2738" s="34">
        <v>44376</v>
      </c>
      <c r="B2738">
        <v>1159</v>
      </c>
      <c r="C2738" t="s">
        <v>1282</v>
      </c>
      <c r="D2738" t="s">
        <v>1283</v>
      </c>
      <c r="E2738">
        <v>38</v>
      </c>
      <c r="F2738" t="s">
        <v>1571</v>
      </c>
      <c r="G2738" t="s">
        <v>1308</v>
      </c>
      <c r="H2738" t="s">
        <v>1403</v>
      </c>
      <c r="I2738" s="102">
        <v>0.25694444444444448</v>
      </c>
      <c r="J2738" t="s">
        <v>1753</v>
      </c>
      <c r="K2738" s="102">
        <v>0.54166666666666663</v>
      </c>
      <c r="L2738">
        <v>28</v>
      </c>
      <c r="M2738" t="s">
        <v>1396</v>
      </c>
      <c r="N2738" t="s">
        <v>1556</v>
      </c>
      <c r="O2738" s="102">
        <v>4.1666666666666664E-2</v>
      </c>
      <c r="P2738" t="s">
        <v>1727</v>
      </c>
      <c r="Q2738">
        <v>15</v>
      </c>
      <c r="R2738" t="s">
        <v>1353</v>
      </c>
      <c r="S2738">
        <v>1</v>
      </c>
      <c r="T2738">
        <v>85</v>
      </c>
      <c r="U2738">
        <v>92</v>
      </c>
      <c r="V2738" t="s">
        <v>51</v>
      </c>
      <c r="W2738">
        <v>73</v>
      </c>
      <c r="X2738" s="102">
        <v>0.43055555555555558</v>
      </c>
      <c r="AB2738" s="77">
        <f t="shared" si="42"/>
        <v>280</v>
      </c>
    </row>
    <row r="2739" spans="1:28" x14ac:dyDescent="0.3">
      <c r="A2739" s="34">
        <v>44377</v>
      </c>
      <c r="B2739">
        <v>1159</v>
      </c>
      <c r="C2739" t="s">
        <v>1282</v>
      </c>
      <c r="D2739" t="s">
        <v>1283</v>
      </c>
      <c r="E2739">
        <v>38</v>
      </c>
      <c r="F2739" t="s">
        <v>1527</v>
      </c>
      <c r="G2739" t="s">
        <v>1308</v>
      </c>
      <c r="H2739" t="s">
        <v>1287</v>
      </c>
      <c r="I2739" s="102">
        <v>0.19444444444444445</v>
      </c>
      <c r="J2739" t="s">
        <v>1728</v>
      </c>
      <c r="K2739" s="102">
        <v>0.44444444444444442</v>
      </c>
      <c r="L2739">
        <v>7</v>
      </c>
      <c r="M2739" t="s">
        <v>1335</v>
      </c>
      <c r="N2739" t="s">
        <v>1404</v>
      </c>
      <c r="O2739" t="s">
        <v>51</v>
      </c>
      <c r="P2739" t="s">
        <v>1373</v>
      </c>
      <c r="Q2739">
        <v>0</v>
      </c>
      <c r="R2739" t="s">
        <v>1660</v>
      </c>
      <c r="S2739">
        <v>15</v>
      </c>
      <c r="T2739">
        <v>90</v>
      </c>
      <c r="U2739">
        <v>93</v>
      </c>
      <c r="V2739" t="s">
        <v>51</v>
      </c>
      <c r="W2739">
        <v>88</v>
      </c>
      <c r="X2739" t="s">
        <v>51</v>
      </c>
      <c r="AB2739" s="77">
        <f t="shared" si="42"/>
        <v>70</v>
      </c>
    </row>
    <row r="2740" spans="1:28" x14ac:dyDescent="0.3">
      <c r="A2740" s="34">
        <v>44378</v>
      </c>
      <c r="B2740">
        <v>1159</v>
      </c>
      <c r="C2740" t="s">
        <v>1282</v>
      </c>
      <c r="D2740" t="s">
        <v>1283</v>
      </c>
      <c r="E2740">
        <v>38</v>
      </c>
      <c r="F2740" t="s">
        <v>1571</v>
      </c>
      <c r="G2740" t="s">
        <v>1308</v>
      </c>
      <c r="H2740" t="s">
        <v>1617</v>
      </c>
      <c r="I2740" s="102">
        <v>0.99930555555555556</v>
      </c>
      <c r="J2740" t="s">
        <v>1588</v>
      </c>
      <c r="K2740" s="102">
        <v>0.65277777777777779</v>
      </c>
      <c r="L2740">
        <v>7</v>
      </c>
      <c r="M2740" t="s">
        <v>1288</v>
      </c>
      <c r="N2740" t="s">
        <v>1391</v>
      </c>
      <c r="O2740" s="102">
        <v>0.3263888888888889</v>
      </c>
      <c r="P2740" t="s">
        <v>1786</v>
      </c>
      <c r="Q2740">
        <v>16</v>
      </c>
      <c r="R2740" t="s">
        <v>1713</v>
      </c>
      <c r="S2740">
        <v>3</v>
      </c>
      <c r="T2740">
        <v>91</v>
      </c>
      <c r="U2740">
        <v>93</v>
      </c>
      <c r="V2740" t="s">
        <v>51</v>
      </c>
      <c r="W2740">
        <v>91</v>
      </c>
      <c r="X2740" t="s">
        <v>51</v>
      </c>
      <c r="AB2740" s="77">
        <f t="shared" si="42"/>
        <v>70</v>
      </c>
    </row>
    <row r="2741" spans="1:28" x14ac:dyDescent="0.3">
      <c r="A2741" s="34">
        <v>44379</v>
      </c>
      <c r="B2741">
        <v>1159</v>
      </c>
      <c r="C2741" t="s">
        <v>1282</v>
      </c>
      <c r="D2741" t="s">
        <v>1283</v>
      </c>
      <c r="E2741">
        <v>38</v>
      </c>
      <c r="F2741" t="s">
        <v>1599</v>
      </c>
      <c r="G2741" t="s">
        <v>1296</v>
      </c>
      <c r="H2741" t="s">
        <v>1377</v>
      </c>
      <c r="I2741" s="102">
        <v>0.20138888888888887</v>
      </c>
      <c r="J2741" t="s">
        <v>1763</v>
      </c>
      <c r="K2741" s="102">
        <v>0.52083333333333337</v>
      </c>
      <c r="L2741">
        <v>31</v>
      </c>
      <c r="M2741" t="s">
        <v>1358</v>
      </c>
      <c r="N2741" t="s">
        <v>1340</v>
      </c>
      <c r="O2741" s="102">
        <v>0.52083333333333337</v>
      </c>
      <c r="P2741" t="s">
        <v>1745</v>
      </c>
      <c r="Q2741">
        <v>0</v>
      </c>
      <c r="R2741" t="s">
        <v>1545</v>
      </c>
      <c r="S2741">
        <v>21</v>
      </c>
      <c r="T2741">
        <v>90</v>
      </c>
      <c r="U2741">
        <v>93</v>
      </c>
      <c r="V2741" t="s">
        <v>51</v>
      </c>
      <c r="W2741">
        <v>83</v>
      </c>
      <c r="X2741" s="102">
        <v>0.63194444444444442</v>
      </c>
      <c r="AB2741" s="77">
        <f t="shared" si="42"/>
        <v>310</v>
      </c>
    </row>
    <row r="2742" spans="1:28" x14ac:dyDescent="0.3">
      <c r="A2742" s="34">
        <v>44380</v>
      </c>
      <c r="B2742">
        <v>1159</v>
      </c>
      <c r="C2742" t="s">
        <v>1282</v>
      </c>
      <c r="D2742" t="s">
        <v>1283</v>
      </c>
      <c r="E2742">
        <v>38</v>
      </c>
      <c r="F2742" t="s">
        <v>1750</v>
      </c>
      <c r="G2742" t="s">
        <v>1308</v>
      </c>
      <c r="H2742" t="s">
        <v>1303</v>
      </c>
      <c r="I2742" s="102">
        <v>0.21527777777777779</v>
      </c>
      <c r="J2742" t="s">
        <v>1584</v>
      </c>
      <c r="K2742" s="102">
        <v>0.40972222222222227</v>
      </c>
      <c r="L2742">
        <v>0</v>
      </c>
      <c r="M2742" t="s">
        <v>1335</v>
      </c>
      <c r="N2742" t="s">
        <v>1340</v>
      </c>
      <c r="O2742" s="102">
        <v>0.3611111111111111</v>
      </c>
      <c r="P2742" t="s">
        <v>1663</v>
      </c>
      <c r="Q2742">
        <v>9</v>
      </c>
      <c r="R2742" t="s">
        <v>1291</v>
      </c>
      <c r="S2742">
        <v>1</v>
      </c>
      <c r="T2742">
        <v>92</v>
      </c>
      <c r="U2742">
        <v>93</v>
      </c>
      <c r="V2742" t="s">
        <v>51</v>
      </c>
      <c r="W2742">
        <v>91</v>
      </c>
      <c r="X2742" t="s">
        <v>51</v>
      </c>
      <c r="AB2742" s="77">
        <f t="shared" si="42"/>
        <v>0</v>
      </c>
    </row>
    <row r="2743" spans="1:28" x14ac:dyDescent="0.3">
      <c r="A2743" s="34">
        <v>44381</v>
      </c>
      <c r="B2743">
        <v>1159</v>
      </c>
      <c r="C2743" t="s">
        <v>1282</v>
      </c>
      <c r="D2743" t="s">
        <v>1283</v>
      </c>
      <c r="E2743">
        <v>38</v>
      </c>
      <c r="F2743" t="s">
        <v>1507</v>
      </c>
      <c r="G2743" t="s">
        <v>1308</v>
      </c>
      <c r="H2743" t="s">
        <v>1527</v>
      </c>
      <c r="I2743" s="102">
        <v>0.20833333333333334</v>
      </c>
      <c r="J2743" t="s">
        <v>1747</v>
      </c>
      <c r="K2743" s="102">
        <v>0.54861111111111105</v>
      </c>
      <c r="L2743">
        <v>8</v>
      </c>
      <c r="M2743" t="s">
        <v>1296</v>
      </c>
      <c r="N2743" t="s">
        <v>1286</v>
      </c>
      <c r="O2743" s="102">
        <v>0.72222222222222221</v>
      </c>
      <c r="P2743" t="s">
        <v>1874</v>
      </c>
      <c r="Q2743">
        <v>8</v>
      </c>
      <c r="R2743" t="s">
        <v>1815</v>
      </c>
      <c r="S2743">
        <v>18</v>
      </c>
      <c r="T2743">
        <v>84</v>
      </c>
      <c r="U2743">
        <v>92</v>
      </c>
      <c r="V2743" t="s">
        <v>51</v>
      </c>
      <c r="W2743">
        <v>71</v>
      </c>
      <c r="X2743" s="102">
        <v>0.63194444444444442</v>
      </c>
      <c r="AB2743" s="77">
        <f t="shared" si="42"/>
        <v>80</v>
      </c>
    </row>
    <row r="2744" spans="1:28" x14ac:dyDescent="0.3">
      <c r="A2744" s="34">
        <v>44382</v>
      </c>
      <c r="B2744">
        <v>1159</v>
      </c>
      <c r="C2744" t="s">
        <v>1282</v>
      </c>
      <c r="D2744" t="s">
        <v>1283</v>
      </c>
      <c r="E2744">
        <v>38</v>
      </c>
      <c r="F2744" t="s">
        <v>1753</v>
      </c>
      <c r="G2744" t="s">
        <v>1335</v>
      </c>
      <c r="H2744" t="s">
        <v>1704</v>
      </c>
      <c r="I2744" s="102">
        <v>0.99930555555555556</v>
      </c>
      <c r="J2744" t="s">
        <v>1894</v>
      </c>
      <c r="K2744" s="102">
        <v>0.58333333333333337</v>
      </c>
      <c r="L2744">
        <v>30</v>
      </c>
      <c r="M2744" t="s">
        <v>1296</v>
      </c>
      <c r="N2744" t="s">
        <v>1354</v>
      </c>
      <c r="O2744" s="102">
        <v>0.97916666666666663</v>
      </c>
      <c r="P2744" t="s">
        <v>1488</v>
      </c>
      <c r="Q2744">
        <v>0</v>
      </c>
      <c r="R2744" t="s">
        <v>1636</v>
      </c>
      <c r="S2744">
        <v>18</v>
      </c>
      <c r="T2744">
        <v>90</v>
      </c>
      <c r="U2744">
        <v>93</v>
      </c>
      <c r="V2744" s="102">
        <v>0.99930555555555556</v>
      </c>
      <c r="W2744">
        <v>88</v>
      </c>
      <c r="X2744" s="102">
        <v>0.53472222222222221</v>
      </c>
      <c r="AB2744" s="77">
        <f t="shared" si="42"/>
        <v>300</v>
      </c>
    </row>
    <row r="2745" spans="1:28" x14ac:dyDescent="0.3">
      <c r="A2745" s="34">
        <v>44383</v>
      </c>
      <c r="B2745">
        <v>1159</v>
      </c>
      <c r="C2745" t="s">
        <v>1282</v>
      </c>
      <c r="D2745" t="s">
        <v>1283</v>
      </c>
      <c r="E2745">
        <v>38</v>
      </c>
      <c r="F2745" t="s">
        <v>1686</v>
      </c>
      <c r="G2745" t="s">
        <v>1316</v>
      </c>
      <c r="H2745" t="s">
        <v>1328</v>
      </c>
      <c r="I2745" s="102">
        <v>0.27777777777777779</v>
      </c>
      <c r="J2745" t="s">
        <v>1753</v>
      </c>
      <c r="K2745" s="102">
        <v>0.64583333333333337</v>
      </c>
      <c r="L2745">
        <v>31</v>
      </c>
      <c r="M2745" t="s">
        <v>1625</v>
      </c>
      <c r="N2745" t="s">
        <v>1501</v>
      </c>
      <c r="O2745" s="102">
        <v>1.3888888888888888E-2</v>
      </c>
      <c r="P2745" t="s">
        <v>1619</v>
      </c>
      <c r="Q2745">
        <v>22</v>
      </c>
      <c r="R2745" t="s">
        <v>1512</v>
      </c>
      <c r="S2745">
        <v>2</v>
      </c>
      <c r="T2745">
        <v>84</v>
      </c>
      <c r="U2745">
        <v>93</v>
      </c>
      <c r="V2745" t="s">
        <v>51</v>
      </c>
      <c r="W2745">
        <v>71</v>
      </c>
      <c r="X2745" s="102">
        <v>0.63194444444444442</v>
      </c>
      <c r="AB2745" s="77">
        <f t="shared" si="42"/>
        <v>310</v>
      </c>
    </row>
    <row r="2746" spans="1:28" x14ac:dyDescent="0.3">
      <c r="A2746" s="34">
        <v>44384</v>
      </c>
      <c r="B2746">
        <v>1159</v>
      </c>
      <c r="C2746" t="s">
        <v>1282</v>
      </c>
      <c r="D2746" t="s">
        <v>1283</v>
      </c>
      <c r="E2746">
        <v>38</v>
      </c>
      <c r="F2746" t="s">
        <v>1563</v>
      </c>
      <c r="G2746" t="s">
        <v>1561</v>
      </c>
      <c r="H2746" t="s">
        <v>1651</v>
      </c>
      <c r="I2746" s="102">
        <v>0.30555555555555552</v>
      </c>
      <c r="J2746" t="s">
        <v>1777</v>
      </c>
      <c r="K2746" s="102">
        <v>0.5625</v>
      </c>
      <c r="L2746">
        <v>30</v>
      </c>
      <c r="M2746" t="s">
        <v>1297</v>
      </c>
      <c r="N2746" t="s">
        <v>1300</v>
      </c>
      <c r="O2746" s="102">
        <v>0.2986111111111111</v>
      </c>
      <c r="P2746" t="s">
        <v>1350</v>
      </c>
      <c r="Q2746" t="s">
        <v>51</v>
      </c>
      <c r="R2746" t="s">
        <v>1604</v>
      </c>
      <c r="S2746">
        <v>3</v>
      </c>
      <c r="T2746">
        <v>87</v>
      </c>
      <c r="U2746">
        <v>93</v>
      </c>
      <c r="V2746" t="s">
        <v>51</v>
      </c>
      <c r="W2746">
        <v>80</v>
      </c>
      <c r="X2746" t="s">
        <v>51</v>
      </c>
      <c r="AB2746" s="77">
        <f t="shared" si="42"/>
        <v>300</v>
      </c>
    </row>
    <row r="2747" spans="1:28" x14ac:dyDescent="0.3">
      <c r="A2747" s="34">
        <v>44385</v>
      </c>
      <c r="B2747">
        <v>1159</v>
      </c>
      <c r="C2747" t="s">
        <v>1282</v>
      </c>
      <c r="D2747" t="s">
        <v>1283</v>
      </c>
      <c r="E2747">
        <v>38</v>
      </c>
      <c r="F2747" t="s">
        <v>1571</v>
      </c>
      <c r="G2747" t="s">
        <v>1308</v>
      </c>
      <c r="H2747" t="s">
        <v>1669</v>
      </c>
      <c r="I2747" s="102">
        <v>0.23611111111111113</v>
      </c>
      <c r="J2747" t="s">
        <v>1753</v>
      </c>
      <c r="K2747" s="102">
        <v>0.54861111111111105</v>
      </c>
      <c r="L2747">
        <v>2</v>
      </c>
      <c r="M2747" t="s">
        <v>1358</v>
      </c>
      <c r="N2747" t="s">
        <v>1359</v>
      </c>
      <c r="O2747" s="102">
        <v>0.41666666666666669</v>
      </c>
      <c r="P2747" t="s">
        <v>1562</v>
      </c>
      <c r="Q2747">
        <v>12</v>
      </c>
      <c r="R2747" t="s">
        <v>1911</v>
      </c>
      <c r="S2747" t="s">
        <v>51</v>
      </c>
      <c r="T2747">
        <v>83</v>
      </c>
      <c r="U2747">
        <v>92</v>
      </c>
      <c r="V2747" t="s">
        <v>51</v>
      </c>
      <c r="W2747">
        <v>73</v>
      </c>
      <c r="X2747" s="102">
        <v>0.625</v>
      </c>
      <c r="AB2747" s="77">
        <f t="shared" si="42"/>
        <v>20</v>
      </c>
    </row>
    <row r="2748" spans="1:28" x14ac:dyDescent="0.3">
      <c r="A2748" s="34">
        <v>44386</v>
      </c>
      <c r="B2748">
        <v>1159</v>
      </c>
      <c r="C2748" t="s">
        <v>1282</v>
      </c>
      <c r="D2748" t="s">
        <v>1283</v>
      </c>
      <c r="E2748">
        <v>38</v>
      </c>
      <c r="F2748" t="s">
        <v>1563</v>
      </c>
      <c r="G2748" t="s">
        <v>1308</v>
      </c>
      <c r="H2748" t="s">
        <v>1287</v>
      </c>
      <c r="I2748" s="102">
        <v>0.20833333333333334</v>
      </c>
      <c r="J2748" t="s">
        <v>1507</v>
      </c>
      <c r="K2748" s="102">
        <v>0.61111111111111105</v>
      </c>
      <c r="L2748">
        <v>0</v>
      </c>
      <c r="M2748" t="s">
        <v>1296</v>
      </c>
      <c r="N2748" t="s">
        <v>1289</v>
      </c>
      <c r="O2748" s="102">
        <v>0.4513888888888889</v>
      </c>
      <c r="P2748" t="s">
        <v>1688</v>
      </c>
      <c r="Q2748">
        <v>0</v>
      </c>
      <c r="R2748" t="s">
        <v>1393</v>
      </c>
      <c r="S2748">
        <v>24</v>
      </c>
      <c r="T2748">
        <v>87</v>
      </c>
      <c r="U2748">
        <v>92</v>
      </c>
      <c r="V2748" t="s">
        <v>51</v>
      </c>
      <c r="W2748">
        <v>83</v>
      </c>
      <c r="X2748" s="102">
        <v>0.40972222222222227</v>
      </c>
      <c r="AB2748" s="77">
        <f t="shared" si="42"/>
        <v>0</v>
      </c>
    </row>
    <row r="2749" spans="1:28" x14ac:dyDescent="0.3">
      <c r="A2749" s="34">
        <v>44387</v>
      </c>
      <c r="B2749">
        <v>1159</v>
      </c>
      <c r="C2749" t="s">
        <v>1282</v>
      </c>
      <c r="D2749" t="s">
        <v>1283</v>
      </c>
      <c r="E2749">
        <v>38</v>
      </c>
      <c r="F2749" t="s">
        <v>1563</v>
      </c>
      <c r="G2749" t="s">
        <v>1308</v>
      </c>
      <c r="H2749" t="s">
        <v>1399</v>
      </c>
      <c r="I2749" s="102">
        <v>0.20138888888888887</v>
      </c>
      <c r="J2749" t="s">
        <v>1763</v>
      </c>
      <c r="K2749" s="102">
        <v>0.50694444444444442</v>
      </c>
      <c r="L2749">
        <v>32</v>
      </c>
      <c r="M2749" t="s">
        <v>1296</v>
      </c>
      <c r="N2749" t="s">
        <v>1436</v>
      </c>
      <c r="O2749" s="102">
        <v>0.43055555555555558</v>
      </c>
      <c r="P2749" t="s">
        <v>1662</v>
      </c>
      <c r="Q2749">
        <v>14</v>
      </c>
      <c r="R2749" t="s">
        <v>1660</v>
      </c>
      <c r="S2749">
        <v>4</v>
      </c>
      <c r="T2749">
        <v>89</v>
      </c>
      <c r="U2749">
        <v>93</v>
      </c>
      <c r="V2749" t="s">
        <v>51</v>
      </c>
      <c r="W2749">
        <v>85</v>
      </c>
      <c r="X2749" t="s">
        <v>51</v>
      </c>
      <c r="AB2749" s="77">
        <f t="shared" si="42"/>
        <v>320</v>
      </c>
    </row>
    <row r="2750" spans="1:28" x14ac:dyDescent="0.3">
      <c r="A2750" s="34">
        <v>44388</v>
      </c>
      <c r="B2750">
        <v>1159</v>
      </c>
      <c r="C2750" t="s">
        <v>1282</v>
      </c>
      <c r="D2750" t="s">
        <v>1283</v>
      </c>
      <c r="E2750">
        <v>38</v>
      </c>
      <c r="F2750" t="s">
        <v>1656</v>
      </c>
      <c r="G2750" t="s">
        <v>1296</v>
      </c>
      <c r="H2750" t="s">
        <v>1399</v>
      </c>
      <c r="I2750" s="102">
        <v>0.19444444444444445</v>
      </c>
      <c r="J2750" t="s">
        <v>1739</v>
      </c>
      <c r="K2750" s="102">
        <v>0.47916666666666669</v>
      </c>
      <c r="L2750">
        <v>29</v>
      </c>
      <c r="M2750" t="s">
        <v>1435</v>
      </c>
      <c r="N2750" t="s">
        <v>1357</v>
      </c>
      <c r="O2750" s="102">
        <v>0.9375</v>
      </c>
      <c r="P2750" t="s">
        <v>1716</v>
      </c>
      <c r="Q2750">
        <v>0</v>
      </c>
      <c r="R2750" t="s">
        <v>1815</v>
      </c>
      <c r="S2750">
        <v>12</v>
      </c>
      <c r="T2750">
        <v>91</v>
      </c>
      <c r="U2750">
        <v>93</v>
      </c>
      <c r="V2750" t="s">
        <v>51</v>
      </c>
      <c r="W2750">
        <v>87</v>
      </c>
      <c r="X2750" t="s">
        <v>51</v>
      </c>
      <c r="AB2750" s="77">
        <f t="shared" si="42"/>
        <v>290</v>
      </c>
    </row>
    <row r="2751" spans="1:28" x14ac:dyDescent="0.3">
      <c r="A2751" s="34">
        <v>44389</v>
      </c>
      <c r="B2751">
        <v>1159</v>
      </c>
      <c r="C2751" t="s">
        <v>1282</v>
      </c>
      <c r="D2751" t="s">
        <v>1283</v>
      </c>
      <c r="E2751">
        <v>38</v>
      </c>
      <c r="F2751" t="s">
        <v>1622</v>
      </c>
      <c r="G2751" t="s">
        <v>1285</v>
      </c>
      <c r="H2751" t="s">
        <v>1490</v>
      </c>
      <c r="I2751" s="102">
        <v>9.7222222222222224E-2</v>
      </c>
      <c r="J2751" t="s">
        <v>1758</v>
      </c>
      <c r="K2751" s="102">
        <v>0.44444444444444442</v>
      </c>
      <c r="L2751">
        <v>28</v>
      </c>
      <c r="M2751" t="s">
        <v>1359</v>
      </c>
      <c r="N2751" t="s">
        <v>1586</v>
      </c>
      <c r="O2751" s="102">
        <v>0.71527777777777779</v>
      </c>
      <c r="P2751" t="s">
        <v>1305</v>
      </c>
      <c r="Q2751">
        <v>23</v>
      </c>
      <c r="R2751" t="s">
        <v>1787</v>
      </c>
      <c r="S2751">
        <v>5</v>
      </c>
      <c r="T2751">
        <v>87</v>
      </c>
      <c r="U2751">
        <v>93</v>
      </c>
      <c r="V2751" t="s">
        <v>51</v>
      </c>
      <c r="W2751">
        <v>73</v>
      </c>
      <c r="X2751" s="102">
        <v>0.43055555555555558</v>
      </c>
      <c r="AB2751" s="77">
        <f t="shared" si="42"/>
        <v>280</v>
      </c>
    </row>
    <row r="2752" spans="1:28" x14ac:dyDescent="0.3">
      <c r="A2752" s="34">
        <v>44390</v>
      </c>
      <c r="B2752">
        <v>1159</v>
      </c>
      <c r="C2752" t="s">
        <v>1282</v>
      </c>
      <c r="D2752" t="s">
        <v>1283</v>
      </c>
      <c r="E2752">
        <v>38</v>
      </c>
      <c r="F2752" t="s">
        <v>1563</v>
      </c>
      <c r="G2752" t="s">
        <v>1352</v>
      </c>
      <c r="H2752" t="s">
        <v>1334</v>
      </c>
      <c r="I2752" s="102">
        <v>0.20138888888888887</v>
      </c>
      <c r="J2752" t="s">
        <v>1507</v>
      </c>
      <c r="K2752" s="102">
        <v>0.52083333333333337</v>
      </c>
      <c r="L2752">
        <v>32</v>
      </c>
      <c r="M2752" t="s">
        <v>1297</v>
      </c>
      <c r="N2752" t="s">
        <v>1530</v>
      </c>
      <c r="O2752" s="102">
        <v>0.1875</v>
      </c>
      <c r="P2752" t="s">
        <v>1581</v>
      </c>
      <c r="Q2752">
        <v>21</v>
      </c>
      <c r="R2752" t="s">
        <v>1774</v>
      </c>
      <c r="S2752">
        <v>3</v>
      </c>
      <c r="T2752">
        <v>83</v>
      </c>
      <c r="U2752">
        <v>92</v>
      </c>
      <c r="V2752" s="102">
        <v>0.99305555555555547</v>
      </c>
      <c r="W2752">
        <v>75</v>
      </c>
      <c r="X2752" s="102">
        <v>0.13194444444444445</v>
      </c>
      <c r="AB2752" s="77">
        <f t="shared" si="42"/>
        <v>320</v>
      </c>
    </row>
    <row r="2753" spans="1:28" x14ac:dyDescent="0.3">
      <c r="A2753" s="34">
        <v>44391</v>
      </c>
      <c r="B2753">
        <v>1159</v>
      </c>
      <c r="C2753" t="s">
        <v>1282</v>
      </c>
      <c r="D2753" t="s">
        <v>1283</v>
      </c>
      <c r="E2753">
        <v>38</v>
      </c>
      <c r="F2753" t="s">
        <v>1674</v>
      </c>
      <c r="G2753" t="s">
        <v>1308</v>
      </c>
      <c r="H2753" t="s">
        <v>1295</v>
      </c>
      <c r="I2753" s="102">
        <v>0.22222222222222221</v>
      </c>
      <c r="J2753" t="s">
        <v>1724</v>
      </c>
      <c r="K2753" s="102">
        <v>0.55555555555555558</v>
      </c>
      <c r="L2753">
        <v>28</v>
      </c>
      <c r="M2753" t="s">
        <v>1703</v>
      </c>
      <c r="N2753" t="s">
        <v>1348</v>
      </c>
      <c r="O2753" s="102">
        <v>1.3888888888888888E-2</v>
      </c>
      <c r="P2753" t="s">
        <v>1784</v>
      </c>
      <c r="Q2753" t="s">
        <v>51</v>
      </c>
      <c r="R2753" t="s">
        <v>1369</v>
      </c>
      <c r="S2753">
        <v>4</v>
      </c>
      <c r="T2753">
        <v>85</v>
      </c>
      <c r="U2753">
        <v>92</v>
      </c>
      <c r="V2753" t="s">
        <v>51</v>
      </c>
      <c r="W2753">
        <v>80</v>
      </c>
      <c r="X2753" s="102">
        <v>0.53472222222222221</v>
      </c>
      <c r="AB2753" s="77">
        <f t="shared" si="42"/>
        <v>280</v>
      </c>
    </row>
    <row r="2754" spans="1:28" x14ac:dyDescent="0.3">
      <c r="A2754" s="34">
        <v>44392</v>
      </c>
      <c r="B2754">
        <v>1159</v>
      </c>
      <c r="C2754" t="s">
        <v>1282</v>
      </c>
      <c r="D2754" t="s">
        <v>1283</v>
      </c>
      <c r="E2754">
        <v>38</v>
      </c>
      <c r="F2754" t="s">
        <v>1715</v>
      </c>
      <c r="G2754" t="s">
        <v>1308</v>
      </c>
      <c r="H2754" t="s">
        <v>1386</v>
      </c>
      <c r="I2754" s="102">
        <v>0.20138888888888887</v>
      </c>
      <c r="J2754" t="s">
        <v>1584</v>
      </c>
      <c r="K2754" s="102">
        <v>0.38194444444444442</v>
      </c>
      <c r="L2754">
        <v>7</v>
      </c>
      <c r="M2754" t="s">
        <v>1561</v>
      </c>
      <c r="N2754" t="s">
        <v>1356</v>
      </c>
      <c r="O2754" s="102">
        <v>0.76388888888888884</v>
      </c>
      <c r="P2754" t="s">
        <v>1649</v>
      </c>
      <c r="Q2754">
        <v>0</v>
      </c>
      <c r="R2754" t="s">
        <v>1487</v>
      </c>
      <c r="S2754">
        <v>18</v>
      </c>
      <c r="T2754">
        <v>86</v>
      </c>
      <c r="U2754">
        <v>92</v>
      </c>
      <c r="V2754" t="s">
        <v>51</v>
      </c>
      <c r="W2754">
        <v>74</v>
      </c>
      <c r="X2754" s="102">
        <v>0.375</v>
      </c>
      <c r="AB2754" s="77">
        <f t="shared" si="42"/>
        <v>70</v>
      </c>
    </row>
    <row r="2755" spans="1:28" x14ac:dyDescent="0.3">
      <c r="A2755" s="34">
        <v>44393</v>
      </c>
      <c r="B2755">
        <v>1159</v>
      </c>
      <c r="C2755" t="s">
        <v>1282</v>
      </c>
      <c r="D2755" t="s">
        <v>1283</v>
      </c>
      <c r="E2755">
        <v>38</v>
      </c>
      <c r="F2755" t="s">
        <v>1729</v>
      </c>
      <c r="G2755" t="s">
        <v>1308</v>
      </c>
      <c r="H2755" t="s">
        <v>1419</v>
      </c>
      <c r="I2755" s="102">
        <v>0.22916666666666666</v>
      </c>
      <c r="J2755" t="s">
        <v>1777</v>
      </c>
      <c r="K2755" s="102">
        <v>0.47222222222222227</v>
      </c>
      <c r="L2755">
        <v>8</v>
      </c>
      <c r="M2755" t="s">
        <v>1391</v>
      </c>
      <c r="N2755" t="s">
        <v>1284</v>
      </c>
      <c r="O2755" s="102">
        <v>0.64583333333333337</v>
      </c>
      <c r="P2755" t="s">
        <v>1667</v>
      </c>
      <c r="Q2755">
        <v>0</v>
      </c>
      <c r="R2755" t="s">
        <v>1727</v>
      </c>
      <c r="S2755">
        <v>18</v>
      </c>
      <c r="T2755">
        <v>90</v>
      </c>
      <c r="U2755">
        <v>93</v>
      </c>
      <c r="V2755" t="s">
        <v>51</v>
      </c>
      <c r="W2755">
        <v>82</v>
      </c>
      <c r="X2755" s="102">
        <v>0.38194444444444442</v>
      </c>
      <c r="AB2755" s="77">
        <f t="shared" ref="AB2755:AB2818" si="43">L2755*$AE$17</f>
        <v>80</v>
      </c>
    </row>
    <row r="2756" spans="1:28" x14ac:dyDescent="0.3">
      <c r="A2756" s="34">
        <v>44394</v>
      </c>
      <c r="B2756">
        <v>1159</v>
      </c>
      <c r="C2756" t="s">
        <v>1282</v>
      </c>
      <c r="D2756" t="s">
        <v>1283</v>
      </c>
      <c r="E2756">
        <v>38</v>
      </c>
      <c r="F2756" t="s">
        <v>1599</v>
      </c>
      <c r="G2756" t="s">
        <v>1465</v>
      </c>
      <c r="H2756" t="s">
        <v>1357</v>
      </c>
      <c r="I2756" s="102">
        <v>0.20833333333333334</v>
      </c>
      <c r="J2756" t="s">
        <v>1763</v>
      </c>
      <c r="K2756" s="102">
        <v>0.3611111111111111</v>
      </c>
      <c r="L2756">
        <v>8</v>
      </c>
      <c r="M2756" t="s">
        <v>1391</v>
      </c>
      <c r="N2756" t="s">
        <v>1357</v>
      </c>
      <c r="O2756" s="102">
        <v>0.53472222222222221</v>
      </c>
      <c r="P2756" t="s">
        <v>1764</v>
      </c>
      <c r="Q2756">
        <v>0</v>
      </c>
      <c r="R2756" t="s">
        <v>1312</v>
      </c>
      <c r="S2756">
        <v>18</v>
      </c>
      <c r="T2756">
        <v>92</v>
      </c>
      <c r="U2756">
        <v>94</v>
      </c>
      <c r="V2756" t="s">
        <v>51</v>
      </c>
      <c r="W2756">
        <v>84</v>
      </c>
      <c r="X2756" s="102">
        <v>0.375</v>
      </c>
      <c r="AB2756" s="77">
        <f t="shared" si="43"/>
        <v>80</v>
      </c>
    </row>
    <row r="2757" spans="1:28" x14ac:dyDescent="0.3">
      <c r="A2757" s="34">
        <v>44395</v>
      </c>
      <c r="B2757">
        <v>1159</v>
      </c>
      <c r="C2757" t="s">
        <v>1282</v>
      </c>
      <c r="D2757" t="s">
        <v>1283</v>
      </c>
      <c r="E2757">
        <v>38</v>
      </c>
      <c r="F2757" t="s">
        <v>1516</v>
      </c>
      <c r="G2757" t="s">
        <v>1308</v>
      </c>
      <c r="H2757" t="s">
        <v>1617</v>
      </c>
      <c r="I2757" s="102">
        <v>0.21527777777777779</v>
      </c>
      <c r="J2757" t="s">
        <v>1693</v>
      </c>
      <c r="K2757" s="102">
        <v>0.59722222222222221</v>
      </c>
      <c r="L2757">
        <v>10</v>
      </c>
      <c r="M2757" t="s">
        <v>1335</v>
      </c>
      <c r="N2757" t="s">
        <v>1404</v>
      </c>
      <c r="O2757" s="102">
        <v>0.8125</v>
      </c>
      <c r="P2757" t="s">
        <v>1353</v>
      </c>
      <c r="Q2757">
        <v>0</v>
      </c>
      <c r="R2757" t="s">
        <v>1895</v>
      </c>
      <c r="S2757">
        <v>24</v>
      </c>
      <c r="T2757">
        <v>91</v>
      </c>
      <c r="U2757">
        <v>94</v>
      </c>
      <c r="V2757" t="s">
        <v>51</v>
      </c>
      <c r="W2757">
        <v>86</v>
      </c>
      <c r="X2757" s="102">
        <v>0.44444444444444442</v>
      </c>
      <c r="AB2757" s="77">
        <f t="shared" si="43"/>
        <v>100</v>
      </c>
    </row>
    <row r="2758" spans="1:28" x14ac:dyDescent="0.3">
      <c r="A2758" s="34">
        <v>44396</v>
      </c>
      <c r="B2758">
        <v>1159</v>
      </c>
      <c r="C2758" t="s">
        <v>1282</v>
      </c>
      <c r="D2758" t="s">
        <v>1283</v>
      </c>
      <c r="E2758">
        <v>38</v>
      </c>
      <c r="F2758" t="s">
        <v>1400</v>
      </c>
      <c r="G2758" t="s">
        <v>1465</v>
      </c>
      <c r="H2758" t="s">
        <v>1549</v>
      </c>
      <c r="I2758" s="102">
        <v>0.1875</v>
      </c>
      <c r="J2758" t="s">
        <v>1894</v>
      </c>
      <c r="K2758" s="102">
        <v>0.5625</v>
      </c>
      <c r="L2758">
        <v>29</v>
      </c>
      <c r="M2758" t="s">
        <v>1431</v>
      </c>
      <c r="N2758" t="s">
        <v>1289</v>
      </c>
      <c r="O2758" s="102">
        <v>0.47916666666666669</v>
      </c>
      <c r="P2758" t="s">
        <v>1663</v>
      </c>
      <c r="Q2758">
        <v>0</v>
      </c>
      <c r="R2758" t="s">
        <v>1621</v>
      </c>
      <c r="S2758" t="s">
        <v>51</v>
      </c>
      <c r="T2758">
        <v>91</v>
      </c>
      <c r="U2758">
        <v>93</v>
      </c>
      <c r="V2758" t="s">
        <v>51</v>
      </c>
      <c r="W2758">
        <v>88</v>
      </c>
      <c r="X2758" t="s">
        <v>51</v>
      </c>
      <c r="AB2758" s="77">
        <f t="shared" si="43"/>
        <v>290</v>
      </c>
    </row>
    <row r="2759" spans="1:28" x14ac:dyDescent="0.3">
      <c r="A2759" s="34">
        <v>44397</v>
      </c>
      <c r="B2759">
        <v>1159</v>
      </c>
      <c r="C2759" t="s">
        <v>1282</v>
      </c>
      <c r="D2759" t="s">
        <v>1283</v>
      </c>
      <c r="E2759">
        <v>38</v>
      </c>
      <c r="F2759" t="s">
        <v>1400</v>
      </c>
      <c r="G2759" t="s">
        <v>1308</v>
      </c>
      <c r="H2759" t="s">
        <v>1295</v>
      </c>
      <c r="I2759" s="102">
        <v>0.21527777777777779</v>
      </c>
      <c r="J2759" t="s">
        <v>1894</v>
      </c>
      <c r="K2759" s="102">
        <v>0.52083333333333337</v>
      </c>
      <c r="L2759">
        <v>31</v>
      </c>
      <c r="M2759" t="s">
        <v>1326</v>
      </c>
      <c r="N2759" t="s">
        <v>1359</v>
      </c>
      <c r="O2759" s="102">
        <v>0.55555555555555558</v>
      </c>
      <c r="P2759" t="s">
        <v>1298</v>
      </c>
      <c r="Q2759">
        <v>23</v>
      </c>
      <c r="R2759" t="s">
        <v>1518</v>
      </c>
      <c r="S2759">
        <v>2</v>
      </c>
      <c r="T2759">
        <v>86</v>
      </c>
      <c r="U2759">
        <v>94</v>
      </c>
      <c r="V2759" t="s">
        <v>51</v>
      </c>
      <c r="W2759">
        <v>78</v>
      </c>
      <c r="X2759" s="102">
        <v>0.52083333333333337</v>
      </c>
      <c r="AB2759" s="77">
        <f t="shared" si="43"/>
        <v>310</v>
      </c>
    </row>
    <row r="2760" spans="1:28" x14ac:dyDescent="0.3">
      <c r="A2760" s="34">
        <v>44398</v>
      </c>
      <c r="B2760">
        <v>1159</v>
      </c>
      <c r="C2760" t="s">
        <v>1282</v>
      </c>
      <c r="D2760" t="s">
        <v>1283</v>
      </c>
      <c r="E2760">
        <v>38</v>
      </c>
      <c r="F2760" t="s">
        <v>1724</v>
      </c>
      <c r="G2760" t="s">
        <v>1352</v>
      </c>
      <c r="H2760" t="s">
        <v>1750</v>
      </c>
      <c r="I2760" s="102">
        <v>0.79166666666666663</v>
      </c>
      <c r="J2760" t="s">
        <v>1731</v>
      </c>
      <c r="K2760" s="102">
        <v>0.59027777777777779</v>
      </c>
      <c r="L2760">
        <v>0</v>
      </c>
      <c r="M2760" t="s">
        <v>1625</v>
      </c>
      <c r="N2760" t="s">
        <v>1561</v>
      </c>
      <c r="O2760" t="s">
        <v>51</v>
      </c>
      <c r="P2760" t="s">
        <v>1786</v>
      </c>
      <c r="Q2760">
        <v>21</v>
      </c>
      <c r="R2760" t="s">
        <v>1745</v>
      </c>
      <c r="S2760">
        <v>1</v>
      </c>
      <c r="T2760">
        <v>91</v>
      </c>
      <c r="U2760">
        <v>93</v>
      </c>
      <c r="V2760" t="s">
        <v>51</v>
      </c>
      <c r="W2760">
        <v>84</v>
      </c>
      <c r="X2760" s="102">
        <v>0.59027777777777779</v>
      </c>
      <c r="AB2760" s="77">
        <f t="shared" si="43"/>
        <v>0</v>
      </c>
    </row>
    <row r="2761" spans="1:28" x14ac:dyDescent="0.3">
      <c r="A2761" s="34">
        <v>44399</v>
      </c>
      <c r="B2761">
        <v>1159</v>
      </c>
      <c r="C2761" t="s">
        <v>1282</v>
      </c>
      <c r="D2761" t="s">
        <v>1283</v>
      </c>
      <c r="E2761">
        <v>38</v>
      </c>
      <c r="F2761" t="s">
        <v>1758</v>
      </c>
      <c r="G2761" t="s">
        <v>1465</v>
      </c>
      <c r="H2761" t="s">
        <v>1330</v>
      </c>
      <c r="I2761" s="102">
        <v>0.99305555555555547</v>
      </c>
      <c r="J2761" t="s">
        <v>1584</v>
      </c>
      <c r="K2761" s="102">
        <v>0.70833333333333337</v>
      </c>
      <c r="L2761">
        <v>31</v>
      </c>
      <c r="M2761" t="s">
        <v>1625</v>
      </c>
      <c r="N2761" t="s">
        <v>1340</v>
      </c>
      <c r="O2761" s="102">
        <v>0.61111111111111105</v>
      </c>
      <c r="P2761" t="s">
        <v>1716</v>
      </c>
      <c r="Q2761">
        <v>0</v>
      </c>
      <c r="R2761" t="s">
        <v>1856</v>
      </c>
      <c r="S2761">
        <v>24</v>
      </c>
      <c r="T2761">
        <v>91</v>
      </c>
      <c r="U2761">
        <v>93</v>
      </c>
      <c r="V2761" t="s">
        <v>51</v>
      </c>
      <c r="W2761">
        <v>89</v>
      </c>
      <c r="X2761" t="s">
        <v>51</v>
      </c>
      <c r="AB2761" s="77">
        <f t="shared" si="43"/>
        <v>310</v>
      </c>
    </row>
    <row r="2762" spans="1:28" x14ac:dyDescent="0.3">
      <c r="A2762" s="34">
        <v>44400</v>
      </c>
      <c r="B2762">
        <v>1159</v>
      </c>
      <c r="C2762" t="s">
        <v>1282</v>
      </c>
      <c r="D2762" t="s">
        <v>1283</v>
      </c>
      <c r="E2762">
        <v>38</v>
      </c>
      <c r="F2762" t="s">
        <v>1785</v>
      </c>
      <c r="G2762" t="s">
        <v>1372</v>
      </c>
      <c r="H2762" t="s">
        <v>1563</v>
      </c>
      <c r="I2762" t="s">
        <v>51</v>
      </c>
      <c r="J2762" t="s">
        <v>1763</v>
      </c>
      <c r="K2762" s="102">
        <v>0.5625</v>
      </c>
      <c r="L2762">
        <v>31</v>
      </c>
      <c r="M2762" t="s">
        <v>1431</v>
      </c>
      <c r="N2762" t="s">
        <v>1380</v>
      </c>
      <c r="O2762" s="102">
        <v>0.39583333333333331</v>
      </c>
      <c r="P2762" t="s">
        <v>1856</v>
      </c>
      <c r="Q2762" t="s">
        <v>51</v>
      </c>
      <c r="R2762" t="s">
        <v>1923</v>
      </c>
      <c r="S2762">
        <v>6</v>
      </c>
      <c r="T2762">
        <v>89</v>
      </c>
      <c r="U2762">
        <v>93</v>
      </c>
      <c r="V2762" t="s">
        <v>51</v>
      </c>
      <c r="W2762">
        <v>82</v>
      </c>
      <c r="X2762" s="102">
        <v>0.6875</v>
      </c>
      <c r="AB2762" s="77">
        <f t="shared" si="43"/>
        <v>310</v>
      </c>
    </row>
    <row r="2763" spans="1:28" x14ac:dyDescent="0.3">
      <c r="A2763" s="34">
        <v>44401</v>
      </c>
      <c r="B2763">
        <v>1159</v>
      </c>
      <c r="C2763" t="s">
        <v>1282</v>
      </c>
      <c r="D2763" t="s">
        <v>1283</v>
      </c>
      <c r="E2763">
        <v>38</v>
      </c>
      <c r="F2763" t="s">
        <v>1753</v>
      </c>
      <c r="G2763" t="s">
        <v>1308</v>
      </c>
      <c r="H2763" t="s">
        <v>1303</v>
      </c>
      <c r="I2763" s="102">
        <v>0.20833333333333334</v>
      </c>
      <c r="J2763" t="s">
        <v>1733</v>
      </c>
      <c r="K2763" s="102">
        <v>0.44444444444444442</v>
      </c>
      <c r="L2763">
        <v>28</v>
      </c>
      <c r="M2763" t="s">
        <v>1310</v>
      </c>
      <c r="N2763" t="s">
        <v>1336</v>
      </c>
      <c r="O2763" s="102">
        <v>0.92361111111111116</v>
      </c>
      <c r="P2763" t="s">
        <v>1685</v>
      </c>
      <c r="Q2763" t="s">
        <v>51</v>
      </c>
      <c r="R2763" t="s">
        <v>1896</v>
      </c>
      <c r="S2763">
        <v>6</v>
      </c>
      <c r="T2763">
        <v>82</v>
      </c>
      <c r="U2763">
        <v>92</v>
      </c>
      <c r="V2763" t="s">
        <v>51</v>
      </c>
      <c r="W2763">
        <v>64</v>
      </c>
      <c r="X2763" s="102">
        <v>0.47916666666666669</v>
      </c>
      <c r="AB2763" s="77">
        <f t="shared" si="43"/>
        <v>280</v>
      </c>
    </row>
    <row r="2764" spans="1:28" x14ac:dyDescent="0.3">
      <c r="A2764" s="34">
        <v>44402</v>
      </c>
      <c r="B2764">
        <v>1159</v>
      </c>
      <c r="C2764" t="s">
        <v>1282</v>
      </c>
      <c r="D2764" t="s">
        <v>1283</v>
      </c>
      <c r="E2764">
        <v>38</v>
      </c>
      <c r="F2764" t="s">
        <v>1677</v>
      </c>
      <c r="G2764" t="s">
        <v>1308</v>
      </c>
      <c r="H2764" t="s">
        <v>1728</v>
      </c>
      <c r="I2764" s="102">
        <v>0.99930555555555556</v>
      </c>
      <c r="J2764" t="s">
        <v>1889</v>
      </c>
      <c r="K2764" s="102">
        <v>0.54861111111111105</v>
      </c>
      <c r="L2764">
        <v>27</v>
      </c>
      <c r="M2764" t="s">
        <v>1288</v>
      </c>
      <c r="N2764" t="s">
        <v>1322</v>
      </c>
      <c r="O2764" s="102">
        <v>1.3888888888888888E-2</v>
      </c>
      <c r="P2764" t="s">
        <v>1874</v>
      </c>
      <c r="Q2764">
        <v>22</v>
      </c>
      <c r="R2764" t="s">
        <v>1815</v>
      </c>
      <c r="S2764">
        <v>4</v>
      </c>
      <c r="T2764">
        <v>80</v>
      </c>
      <c r="U2764">
        <v>89</v>
      </c>
      <c r="V2764" t="s">
        <v>51</v>
      </c>
      <c r="W2764">
        <v>73</v>
      </c>
      <c r="X2764" s="102">
        <v>0.54166666666666663</v>
      </c>
      <c r="AB2764" s="77">
        <f t="shared" si="43"/>
        <v>270</v>
      </c>
    </row>
    <row r="2765" spans="1:28" x14ac:dyDescent="0.3">
      <c r="A2765" s="34">
        <v>44403</v>
      </c>
      <c r="B2765">
        <v>1159</v>
      </c>
      <c r="C2765" t="s">
        <v>1282</v>
      </c>
      <c r="D2765" t="s">
        <v>1283</v>
      </c>
      <c r="E2765">
        <v>38</v>
      </c>
      <c r="F2765" t="s">
        <v>1677</v>
      </c>
      <c r="G2765" t="s">
        <v>1308</v>
      </c>
      <c r="H2765" t="s">
        <v>1674</v>
      </c>
      <c r="I2765" s="102">
        <v>0.25</v>
      </c>
      <c r="J2765" t="s">
        <v>1776</v>
      </c>
      <c r="K2765" s="102">
        <v>0.57638888888888895</v>
      </c>
      <c r="L2765">
        <v>2</v>
      </c>
      <c r="M2765" t="s">
        <v>1625</v>
      </c>
      <c r="N2765" t="s">
        <v>1404</v>
      </c>
      <c r="O2765" s="102">
        <v>0.4861111111111111</v>
      </c>
      <c r="P2765" t="s">
        <v>1479</v>
      </c>
      <c r="Q2765" t="s">
        <v>51</v>
      </c>
      <c r="R2765" t="s">
        <v>1545</v>
      </c>
      <c r="S2765">
        <v>3</v>
      </c>
      <c r="T2765">
        <v>79</v>
      </c>
      <c r="U2765">
        <v>92</v>
      </c>
      <c r="V2765" t="s">
        <v>51</v>
      </c>
      <c r="W2765">
        <v>69</v>
      </c>
      <c r="X2765" s="102">
        <v>0.70833333333333337</v>
      </c>
      <c r="AB2765" s="77">
        <f t="shared" si="43"/>
        <v>20</v>
      </c>
    </row>
    <row r="2766" spans="1:28" x14ac:dyDescent="0.3">
      <c r="A2766" s="34">
        <v>44404</v>
      </c>
      <c r="B2766">
        <v>1159</v>
      </c>
      <c r="C2766" t="s">
        <v>1282</v>
      </c>
      <c r="D2766" t="s">
        <v>1283</v>
      </c>
      <c r="E2766">
        <v>38</v>
      </c>
      <c r="F2766" t="s">
        <v>1724</v>
      </c>
      <c r="G2766" t="s">
        <v>1860</v>
      </c>
      <c r="H2766" t="s">
        <v>1656</v>
      </c>
      <c r="I2766" s="102">
        <v>0.99930555555555556</v>
      </c>
      <c r="J2766" t="s">
        <v>1776</v>
      </c>
      <c r="K2766" s="102">
        <v>0.54166666666666663</v>
      </c>
      <c r="L2766">
        <v>0</v>
      </c>
      <c r="M2766" t="s">
        <v>1326</v>
      </c>
      <c r="N2766" t="s">
        <v>1436</v>
      </c>
      <c r="O2766" t="s">
        <v>51</v>
      </c>
      <c r="P2766" t="s">
        <v>1479</v>
      </c>
      <c r="Q2766">
        <v>21</v>
      </c>
      <c r="R2766" t="s">
        <v>1488</v>
      </c>
      <c r="S2766" t="s">
        <v>51</v>
      </c>
      <c r="T2766">
        <v>87</v>
      </c>
      <c r="U2766">
        <v>92</v>
      </c>
      <c r="V2766" s="102">
        <v>0.73611111111111116</v>
      </c>
      <c r="W2766">
        <v>72</v>
      </c>
      <c r="X2766" s="102">
        <v>0.49305555555555558</v>
      </c>
      <c r="AB2766" s="77">
        <f t="shared" si="43"/>
        <v>0</v>
      </c>
    </row>
    <row r="2767" spans="1:28" x14ac:dyDescent="0.3">
      <c r="A2767" s="34">
        <v>44405</v>
      </c>
      <c r="B2767">
        <v>1159</v>
      </c>
      <c r="C2767" t="s">
        <v>1282</v>
      </c>
      <c r="D2767" t="s">
        <v>1283</v>
      </c>
      <c r="E2767">
        <v>38</v>
      </c>
      <c r="F2767" t="s">
        <v>1400</v>
      </c>
      <c r="G2767" t="s">
        <v>1308</v>
      </c>
      <c r="H2767" t="s">
        <v>1583</v>
      </c>
      <c r="I2767" s="102">
        <v>0.19444444444444445</v>
      </c>
      <c r="J2767" t="s">
        <v>1731</v>
      </c>
      <c r="K2767" s="102">
        <v>0.57638888888888895</v>
      </c>
      <c r="L2767">
        <v>30</v>
      </c>
      <c r="M2767" t="s">
        <v>1358</v>
      </c>
      <c r="N2767" t="s">
        <v>1340</v>
      </c>
      <c r="O2767" s="102">
        <v>5.5555555555555552E-2</v>
      </c>
      <c r="P2767" t="s">
        <v>1298</v>
      </c>
      <c r="Q2767" t="s">
        <v>51</v>
      </c>
      <c r="R2767" t="s">
        <v>1684</v>
      </c>
      <c r="S2767">
        <v>4</v>
      </c>
      <c r="T2767">
        <v>82</v>
      </c>
      <c r="U2767">
        <v>93</v>
      </c>
      <c r="V2767" t="s">
        <v>51</v>
      </c>
      <c r="W2767">
        <v>72</v>
      </c>
      <c r="X2767" s="102">
        <v>0.67361111111111116</v>
      </c>
      <c r="AB2767" s="77">
        <f t="shared" si="43"/>
        <v>300</v>
      </c>
    </row>
    <row r="2768" spans="1:28" x14ac:dyDescent="0.3">
      <c r="A2768" s="34">
        <v>44406</v>
      </c>
      <c r="B2768">
        <v>1159</v>
      </c>
      <c r="C2768" t="s">
        <v>1282</v>
      </c>
      <c r="D2768" t="s">
        <v>1283</v>
      </c>
      <c r="E2768">
        <v>38</v>
      </c>
      <c r="F2768" t="s">
        <v>1728</v>
      </c>
      <c r="G2768" t="s">
        <v>1308</v>
      </c>
      <c r="H2768" t="s">
        <v>1651</v>
      </c>
      <c r="I2768" s="102">
        <v>0.22222222222222221</v>
      </c>
      <c r="J2768" t="s">
        <v>1365</v>
      </c>
      <c r="K2768" s="102">
        <v>0.45833333333333331</v>
      </c>
      <c r="L2768">
        <v>6</v>
      </c>
      <c r="M2768" t="s">
        <v>1435</v>
      </c>
      <c r="N2768" t="s">
        <v>1297</v>
      </c>
      <c r="O2768" s="102">
        <v>0.51388888888888895</v>
      </c>
      <c r="P2768" t="s">
        <v>1525</v>
      </c>
      <c r="Q2768">
        <v>0</v>
      </c>
      <c r="R2768" t="s">
        <v>1759</v>
      </c>
      <c r="S2768">
        <v>17</v>
      </c>
      <c r="T2768">
        <v>89</v>
      </c>
      <c r="U2768">
        <v>93</v>
      </c>
      <c r="V2768" t="s">
        <v>51</v>
      </c>
      <c r="W2768">
        <v>75</v>
      </c>
      <c r="X2768" s="102">
        <v>0.40277777777777773</v>
      </c>
      <c r="AB2768" s="77">
        <f t="shared" si="43"/>
        <v>60</v>
      </c>
    </row>
    <row r="2769" spans="1:28" x14ac:dyDescent="0.3">
      <c r="A2769" s="34">
        <v>44407</v>
      </c>
      <c r="B2769">
        <v>1159</v>
      </c>
      <c r="C2769" t="s">
        <v>1282</v>
      </c>
      <c r="D2769" t="s">
        <v>1283</v>
      </c>
      <c r="E2769">
        <v>38</v>
      </c>
      <c r="F2769" t="s">
        <v>1728</v>
      </c>
      <c r="G2769" t="s">
        <v>1292</v>
      </c>
      <c r="H2769" t="s">
        <v>1530</v>
      </c>
      <c r="I2769" s="102">
        <v>0.99930555555555556</v>
      </c>
      <c r="J2769" t="s">
        <v>1889</v>
      </c>
      <c r="K2769" s="102">
        <v>0.4861111111111111</v>
      </c>
      <c r="L2769">
        <v>36</v>
      </c>
      <c r="M2769" t="s">
        <v>1358</v>
      </c>
      <c r="N2769" t="s">
        <v>1333</v>
      </c>
      <c r="O2769" s="102">
        <v>0.55555555555555558</v>
      </c>
      <c r="P2769" t="s">
        <v>1716</v>
      </c>
      <c r="Q2769">
        <v>21</v>
      </c>
      <c r="R2769" t="s">
        <v>1712</v>
      </c>
      <c r="S2769">
        <v>1</v>
      </c>
      <c r="T2769">
        <v>89</v>
      </c>
      <c r="U2769">
        <v>93</v>
      </c>
      <c r="V2769" t="s">
        <v>51</v>
      </c>
      <c r="W2769">
        <v>81</v>
      </c>
      <c r="X2769" s="102">
        <v>0.47916666666666669</v>
      </c>
      <c r="AB2769" s="77">
        <f t="shared" si="43"/>
        <v>360</v>
      </c>
    </row>
    <row r="2770" spans="1:28" x14ac:dyDescent="0.3">
      <c r="A2770" s="34">
        <v>44408</v>
      </c>
      <c r="B2770">
        <v>1159</v>
      </c>
      <c r="C2770" t="s">
        <v>1282</v>
      </c>
      <c r="D2770" t="s">
        <v>1283</v>
      </c>
      <c r="E2770">
        <v>38</v>
      </c>
      <c r="F2770" t="s">
        <v>1721</v>
      </c>
      <c r="G2770" t="s">
        <v>1484</v>
      </c>
      <c r="H2770" t="s">
        <v>1363</v>
      </c>
      <c r="I2770" s="102">
        <v>0.20833333333333334</v>
      </c>
      <c r="J2770" t="s">
        <v>1736</v>
      </c>
      <c r="K2770" s="102">
        <v>0.61111111111111105</v>
      </c>
      <c r="L2770">
        <v>30</v>
      </c>
      <c r="M2770" t="s">
        <v>1431</v>
      </c>
      <c r="N2770" t="s">
        <v>1341</v>
      </c>
      <c r="O2770" s="102">
        <v>0.625</v>
      </c>
      <c r="P2770" t="s">
        <v>1660</v>
      </c>
      <c r="Q2770" t="s">
        <v>51</v>
      </c>
      <c r="R2770" t="s">
        <v>1725</v>
      </c>
      <c r="S2770">
        <v>4</v>
      </c>
      <c r="T2770">
        <v>92</v>
      </c>
      <c r="U2770">
        <v>93</v>
      </c>
      <c r="V2770" t="s">
        <v>51</v>
      </c>
      <c r="W2770">
        <v>76</v>
      </c>
      <c r="X2770" s="102">
        <v>0.64583333333333337</v>
      </c>
      <c r="AB2770" s="77">
        <f t="shared" si="43"/>
        <v>300</v>
      </c>
    </row>
    <row r="2771" spans="1:28" x14ac:dyDescent="0.3">
      <c r="A2771" s="34">
        <v>44409</v>
      </c>
      <c r="B2771">
        <v>1159</v>
      </c>
      <c r="C2771" t="s">
        <v>1282</v>
      </c>
      <c r="D2771" t="s">
        <v>1283</v>
      </c>
      <c r="E2771">
        <v>38</v>
      </c>
      <c r="F2771" t="s">
        <v>1722</v>
      </c>
      <c r="G2771" t="s">
        <v>1465</v>
      </c>
      <c r="H2771" t="s">
        <v>1403</v>
      </c>
      <c r="I2771" s="102">
        <v>0.27083333333333331</v>
      </c>
      <c r="J2771" t="s">
        <v>1766</v>
      </c>
      <c r="K2771" s="102">
        <v>0.52083333333333337</v>
      </c>
      <c r="L2771">
        <v>29</v>
      </c>
      <c r="M2771" t="s">
        <v>1335</v>
      </c>
      <c r="N2771" t="s">
        <v>1354</v>
      </c>
      <c r="O2771" s="102">
        <v>8.3333333333333329E-2</v>
      </c>
      <c r="P2771" t="s">
        <v>1697</v>
      </c>
      <c r="Q2771">
        <v>9</v>
      </c>
      <c r="R2771" t="s">
        <v>1589</v>
      </c>
      <c r="S2771" t="s">
        <v>51</v>
      </c>
      <c r="T2771">
        <v>81</v>
      </c>
      <c r="U2771">
        <v>92</v>
      </c>
      <c r="V2771" t="s">
        <v>51</v>
      </c>
      <c r="W2771">
        <v>69</v>
      </c>
      <c r="X2771" s="102">
        <v>0.5</v>
      </c>
      <c r="AB2771" s="77">
        <f t="shared" si="43"/>
        <v>290</v>
      </c>
    </row>
    <row r="2772" spans="1:28" x14ac:dyDescent="0.3">
      <c r="A2772" s="34">
        <v>44410</v>
      </c>
      <c r="B2772">
        <v>1159</v>
      </c>
      <c r="C2772" t="s">
        <v>1282</v>
      </c>
      <c r="D2772" t="s">
        <v>1283</v>
      </c>
      <c r="E2772">
        <v>38</v>
      </c>
      <c r="F2772" t="s">
        <v>1623</v>
      </c>
      <c r="G2772" t="s">
        <v>1308</v>
      </c>
      <c r="H2772" t="s">
        <v>1287</v>
      </c>
      <c r="I2772" s="102">
        <v>0.16666666666666666</v>
      </c>
      <c r="J2772" t="s">
        <v>1734</v>
      </c>
      <c r="K2772" s="102">
        <v>0.50694444444444442</v>
      </c>
      <c r="L2772">
        <v>2</v>
      </c>
      <c r="M2772" t="s">
        <v>1288</v>
      </c>
      <c r="N2772" t="s">
        <v>1289</v>
      </c>
      <c r="O2772" s="102">
        <v>0.59722222222222221</v>
      </c>
      <c r="P2772" t="s">
        <v>1353</v>
      </c>
      <c r="Q2772">
        <v>22</v>
      </c>
      <c r="R2772" t="s">
        <v>1725</v>
      </c>
      <c r="S2772" t="s">
        <v>51</v>
      </c>
      <c r="T2772">
        <v>84</v>
      </c>
      <c r="U2772">
        <v>92</v>
      </c>
      <c r="V2772" t="s">
        <v>51</v>
      </c>
      <c r="W2772">
        <v>77</v>
      </c>
      <c r="X2772" s="102">
        <v>0.52083333333333337</v>
      </c>
      <c r="AB2772" s="77">
        <f t="shared" si="43"/>
        <v>20</v>
      </c>
    </row>
    <row r="2773" spans="1:28" x14ac:dyDescent="0.3">
      <c r="A2773" s="34">
        <v>44411</v>
      </c>
      <c r="B2773">
        <v>1159</v>
      </c>
      <c r="C2773" t="s">
        <v>1282</v>
      </c>
      <c r="D2773" t="s">
        <v>1283</v>
      </c>
      <c r="E2773">
        <v>38</v>
      </c>
      <c r="F2773" t="s">
        <v>1736</v>
      </c>
      <c r="G2773" t="s">
        <v>1334</v>
      </c>
      <c r="H2773" t="s">
        <v>1295</v>
      </c>
      <c r="I2773" s="102">
        <v>0.19444444444444445</v>
      </c>
      <c r="J2773" t="s">
        <v>1743</v>
      </c>
      <c r="K2773" s="102">
        <v>0.49305555555555558</v>
      </c>
      <c r="L2773">
        <v>0</v>
      </c>
      <c r="M2773" t="s">
        <v>1431</v>
      </c>
      <c r="N2773" t="s">
        <v>1391</v>
      </c>
      <c r="O2773" t="s">
        <v>51</v>
      </c>
      <c r="P2773" t="s">
        <v>1660</v>
      </c>
      <c r="Q2773">
        <v>0</v>
      </c>
      <c r="R2773" t="s">
        <v>1806</v>
      </c>
      <c r="S2773">
        <v>20</v>
      </c>
      <c r="T2773">
        <v>85</v>
      </c>
      <c r="U2773">
        <v>93</v>
      </c>
      <c r="V2773" t="s">
        <v>51</v>
      </c>
      <c r="W2773">
        <v>77</v>
      </c>
      <c r="X2773" s="102">
        <v>0.49305555555555558</v>
      </c>
      <c r="AB2773" s="77">
        <f t="shared" si="43"/>
        <v>0</v>
      </c>
    </row>
    <row r="2774" spans="1:28" x14ac:dyDescent="0.3">
      <c r="A2774" s="34">
        <v>44412</v>
      </c>
      <c r="B2774">
        <v>1159</v>
      </c>
      <c r="C2774" t="s">
        <v>1282</v>
      </c>
      <c r="D2774" t="s">
        <v>1283</v>
      </c>
      <c r="E2774">
        <v>38</v>
      </c>
      <c r="F2774" t="s">
        <v>1588</v>
      </c>
      <c r="G2774" t="s">
        <v>1388</v>
      </c>
      <c r="H2774" t="s">
        <v>1571</v>
      </c>
      <c r="I2774" s="102">
        <v>0.99930555555555556</v>
      </c>
      <c r="J2774" t="s">
        <v>1742</v>
      </c>
      <c r="K2774" s="102">
        <v>0.51388888888888895</v>
      </c>
      <c r="L2774">
        <v>31</v>
      </c>
      <c r="M2774" t="s">
        <v>1326</v>
      </c>
      <c r="N2774" t="s">
        <v>1671</v>
      </c>
      <c r="O2774" s="102">
        <v>0.17361111111111113</v>
      </c>
      <c r="P2774" t="s">
        <v>1568</v>
      </c>
      <c r="Q2774">
        <v>21</v>
      </c>
      <c r="R2774" t="s">
        <v>1711</v>
      </c>
      <c r="S2774">
        <v>3</v>
      </c>
      <c r="T2774">
        <v>92</v>
      </c>
      <c r="U2774">
        <v>93</v>
      </c>
      <c r="V2774" t="s">
        <v>51</v>
      </c>
      <c r="W2774">
        <v>90</v>
      </c>
      <c r="X2774" t="s">
        <v>51</v>
      </c>
      <c r="AB2774" s="77">
        <f t="shared" si="43"/>
        <v>310</v>
      </c>
    </row>
    <row r="2775" spans="1:28" x14ac:dyDescent="0.3">
      <c r="A2775" s="34">
        <v>44413</v>
      </c>
      <c r="B2775">
        <v>1159</v>
      </c>
      <c r="C2775" t="s">
        <v>1282</v>
      </c>
      <c r="D2775" t="s">
        <v>1283</v>
      </c>
      <c r="E2775">
        <v>38</v>
      </c>
      <c r="F2775" t="s">
        <v>1677</v>
      </c>
      <c r="G2775" t="s">
        <v>1458</v>
      </c>
      <c r="H2775" t="s">
        <v>1617</v>
      </c>
      <c r="I2775" s="102">
        <v>0.25</v>
      </c>
      <c r="J2775" t="s">
        <v>1505</v>
      </c>
      <c r="K2775" s="102">
        <v>0.49305555555555558</v>
      </c>
      <c r="L2775">
        <v>31</v>
      </c>
      <c r="M2775" t="s">
        <v>1301</v>
      </c>
      <c r="N2775" t="s">
        <v>1497</v>
      </c>
      <c r="O2775" s="102">
        <v>0.64583333333333337</v>
      </c>
      <c r="P2775" t="s">
        <v>1684</v>
      </c>
      <c r="Q2775">
        <v>0</v>
      </c>
      <c r="R2775" t="s">
        <v>1528</v>
      </c>
      <c r="S2775">
        <v>12</v>
      </c>
      <c r="T2775">
        <v>82</v>
      </c>
      <c r="U2775">
        <v>93</v>
      </c>
      <c r="V2775" t="s">
        <v>51</v>
      </c>
      <c r="W2775">
        <v>62</v>
      </c>
      <c r="X2775" s="102">
        <v>0.47916666666666669</v>
      </c>
      <c r="AB2775" s="77">
        <f t="shared" si="43"/>
        <v>310</v>
      </c>
    </row>
    <row r="2776" spans="1:28" x14ac:dyDescent="0.3">
      <c r="A2776" s="34">
        <v>44414</v>
      </c>
      <c r="B2776">
        <v>1159</v>
      </c>
      <c r="C2776" t="s">
        <v>1282</v>
      </c>
      <c r="D2776" t="s">
        <v>1283</v>
      </c>
      <c r="E2776">
        <v>38</v>
      </c>
      <c r="F2776" t="s">
        <v>1715</v>
      </c>
      <c r="G2776" t="s">
        <v>1469</v>
      </c>
      <c r="H2776" t="s">
        <v>1586</v>
      </c>
      <c r="I2776" s="102">
        <v>0.99930555555555556</v>
      </c>
      <c r="J2776" t="s">
        <v>1777</v>
      </c>
      <c r="K2776" s="102">
        <v>0.4861111111111111</v>
      </c>
      <c r="L2776">
        <v>31</v>
      </c>
      <c r="M2776" t="s">
        <v>1703</v>
      </c>
      <c r="N2776" t="s">
        <v>1456</v>
      </c>
      <c r="O2776" s="102">
        <v>0.18055555555555555</v>
      </c>
      <c r="P2776" t="s">
        <v>1685</v>
      </c>
      <c r="Q2776">
        <v>0</v>
      </c>
      <c r="R2776" t="s">
        <v>1925</v>
      </c>
      <c r="S2776">
        <v>24</v>
      </c>
      <c r="T2776">
        <v>89</v>
      </c>
      <c r="U2776">
        <v>93</v>
      </c>
      <c r="V2776" t="s">
        <v>51</v>
      </c>
      <c r="W2776">
        <v>81</v>
      </c>
      <c r="X2776" s="102">
        <v>0.61805555555555558</v>
      </c>
      <c r="AB2776" s="77">
        <f t="shared" si="43"/>
        <v>310</v>
      </c>
    </row>
    <row r="2777" spans="1:28" x14ac:dyDescent="0.3">
      <c r="A2777" s="34">
        <v>44415</v>
      </c>
      <c r="B2777">
        <v>1159</v>
      </c>
      <c r="C2777" t="s">
        <v>1282</v>
      </c>
      <c r="D2777" t="s">
        <v>1283</v>
      </c>
      <c r="E2777">
        <v>38</v>
      </c>
      <c r="F2777" t="s">
        <v>1722</v>
      </c>
      <c r="G2777" t="s">
        <v>1308</v>
      </c>
      <c r="H2777" t="s">
        <v>1669</v>
      </c>
      <c r="I2777" s="102">
        <v>0.11805555555555557</v>
      </c>
      <c r="J2777" t="s">
        <v>1742</v>
      </c>
      <c r="K2777" s="102">
        <v>0.54166666666666663</v>
      </c>
      <c r="L2777">
        <v>32</v>
      </c>
      <c r="M2777" t="s">
        <v>1297</v>
      </c>
      <c r="N2777" t="s">
        <v>1304</v>
      </c>
      <c r="O2777" s="102">
        <v>0.5</v>
      </c>
      <c r="P2777" t="s">
        <v>1589</v>
      </c>
      <c r="Q2777" t="s">
        <v>51</v>
      </c>
      <c r="R2777" t="s">
        <v>1810</v>
      </c>
      <c r="S2777">
        <v>2</v>
      </c>
      <c r="T2777">
        <v>82</v>
      </c>
      <c r="U2777">
        <v>92</v>
      </c>
      <c r="V2777" t="s">
        <v>51</v>
      </c>
      <c r="W2777">
        <v>71</v>
      </c>
      <c r="X2777" s="102">
        <v>0.51388888888888895</v>
      </c>
      <c r="AB2777" s="77">
        <f t="shared" si="43"/>
        <v>320</v>
      </c>
    </row>
    <row r="2778" spans="1:28" x14ac:dyDescent="0.3">
      <c r="A2778" s="34">
        <v>44416</v>
      </c>
      <c r="B2778">
        <v>1159</v>
      </c>
      <c r="C2778" t="s">
        <v>1282</v>
      </c>
      <c r="D2778" t="s">
        <v>1283</v>
      </c>
      <c r="E2778">
        <v>38</v>
      </c>
      <c r="F2778" t="s">
        <v>1686</v>
      </c>
      <c r="G2778" t="s">
        <v>1308</v>
      </c>
      <c r="H2778" t="s">
        <v>1530</v>
      </c>
      <c r="I2778" s="102">
        <v>0.2638888888888889</v>
      </c>
      <c r="J2778" t="s">
        <v>1726</v>
      </c>
      <c r="K2778" s="102">
        <v>0.4861111111111111</v>
      </c>
      <c r="L2778">
        <v>28</v>
      </c>
      <c r="M2778" t="s">
        <v>1703</v>
      </c>
      <c r="N2778" t="s">
        <v>1348</v>
      </c>
      <c r="O2778" s="102">
        <v>7.6388888888888895E-2</v>
      </c>
      <c r="P2778" t="s">
        <v>1707</v>
      </c>
      <c r="Q2778">
        <v>11</v>
      </c>
      <c r="R2778" t="s">
        <v>1596</v>
      </c>
      <c r="S2778">
        <v>2</v>
      </c>
      <c r="T2778">
        <v>81</v>
      </c>
      <c r="U2778">
        <v>92</v>
      </c>
      <c r="V2778" s="102">
        <v>0.25694444444444448</v>
      </c>
      <c r="W2778">
        <v>66</v>
      </c>
      <c r="X2778" s="102">
        <v>0.41666666666666669</v>
      </c>
      <c r="AB2778" s="77">
        <f t="shared" si="43"/>
        <v>280</v>
      </c>
    </row>
    <row r="2779" spans="1:28" x14ac:dyDescent="0.3">
      <c r="A2779" s="34">
        <v>44417</v>
      </c>
      <c r="B2779">
        <v>1159</v>
      </c>
      <c r="C2779" t="s">
        <v>1282</v>
      </c>
      <c r="D2779" t="s">
        <v>1283</v>
      </c>
      <c r="E2779">
        <v>38</v>
      </c>
      <c r="F2779" t="s">
        <v>1674</v>
      </c>
      <c r="G2779" t="s">
        <v>1308</v>
      </c>
      <c r="H2779" t="s">
        <v>1478</v>
      </c>
      <c r="I2779" s="102">
        <v>0.23611111111111113</v>
      </c>
      <c r="J2779" t="s">
        <v>1743</v>
      </c>
      <c r="K2779" s="102">
        <v>0.52777777777777779</v>
      </c>
      <c r="L2779">
        <v>6</v>
      </c>
      <c r="M2779" t="s">
        <v>1329</v>
      </c>
      <c r="N2779" t="s">
        <v>1359</v>
      </c>
      <c r="O2779" s="102">
        <v>0.74305555555555547</v>
      </c>
      <c r="P2779" t="s">
        <v>1690</v>
      </c>
      <c r="Q2779">
        <v>22</v>
      </c>
      <c r="R2779" t="s">
        <v>1664</v>
      </c>
      <c r="S2779">
        <v>4</v>
      </c>
      <c r="T2779">
        <v>85</v>
      </c>
      <c r="U2779">
        <v>93</v>
      </c>
      <c r="V2779" t="s">
        <v>51</v>
      </c>
      <c r="W2779">
        <v>76</v>
      </c>
      <c r="X2779" s="102">
        <v>0.52777777777777779</v>
      </c>
      <c r="AB2779" s="77">
        <f t="shared" si="43"/>
        <v>60</v>
      </c>
    </row>
    <row r="2780" spans="1:28" x14ac:dyDescent="0.3">
      <c r="A2780" s="34">
        <v>44418</v>
      </c>
      <c r="B2780">
        <v>1159</v>
      </c>
      <c r="C2780" t="s">
        <v>1282</v>
      </c>
      <c r="D2780" t="s">
        <v>1283</v>
      </c>
      <c r="E2780">
        <v>38</v>
      </c>
      <c r="F2780" t="s">
        <v>1623</v>
      </c>
      <c r="G2780" t="s">
        <v>1308</v>
      </c>
      <c r="H2780" t="s">
        <v>1658</v>
      </c>
      <c r="I2780" s="102">
        <v>0.25</v>
      </c>
      <c r="J2780" t="s">
        <v>1776</v>
      </c>
      <c r="K2780" s="102">
        <v>0.5</v>
      </c>
      <c r="L2780">
        <v>1</v>
      </c>
      <c r="M2780" t="s">
        <v>1296</v>
      </c>
      <c r="N2780" t="s">
        <v>1297</v>
      </c>
      <c r="O2780" s="102">
        <v>0.55555555555555558</v>
      </c>
      <c r="P2780" t="s">
        <v>1547</v>
      </c>
      <c r="Q2780" t="s">
        <v>51</v>
      </c>
      <c r="R2780" t="s">
        <v>1370</v>
      </c>
      <c r="S2780">
        <v>4</v>
      </c>
      <c r="T2780">
        <v>90</v>
      </c>
      <c r="U2780">
        <v>93</v>
      </c>
      <c r="V2780" t="s">
        <v>51</v>
      </c>
      <c r="W2780">
        <v>88</v>
      </c>
      <c r="X2780" t="s">
        <v>51</v>
      </c>
      <c r="AB2780" s="77">
        <f t="shared" si="43"/>
        <v>10</v>
      </c>
    </row>
    <row r="2781" spans="1:28" x14ac:dyDescent="0.3">
      <c r="A2781" s="34">
        <v>44419</v>
      </c>
      <c r="B2781">
        <v>1159</v>
      </c>
      <c r="C2781" t="s">
        <v>1282</v>
      </c>
      <c r="D2781" t="s">
        <v>1283</v>
      </c>
      <c r="E2781">
        <v>38</v>
      </c>
      <c r="F2781" t="s">
        <v>1507</v>
      </c>
      <c r="G2781" t="s">
        <v>1308</v>
      </c>
      <c r="H2781" t="s">
        <v>1674</v>
      </c>
      <c r="I2781" s="102">
        <v>0.1388888888888889</v>
      </c>
      <c r="J2781" t="s">
        <v>1734</v>
      </c>
      <c r="K2781" s="102">
        <v>0.53472222222222221</v>
      </c>
      <c r="L2781">
        <v>8</v>
      </c>
      <c r="M2781" t="s">
        <v>1335</v>
      </c>
      <c r="N2781" t="s">
        <v>1327</v>
      </c>
      <c r="O2781" s="102">
        <v>0.85416666666666663</v>
      </c>
      <c r="P2781" t="s">
        <v>1519</v>
      </c>
      <c r="Q2781" t="s">
        <v>51</v>
      </c>
      <c r="R2781" t="s">
        <v>1713</v>
      </c>
      <c r="S2781">
        <v>4</v>
      </c>
      <c r="T2781">
        <v>91</v>
      </c>
      <c r="U2781">
        <v>93</v>
      </c>
      <c r="V2781" t="s">
        <v>51</v>
      </c>
      <c r="W2781">
        <v>88</v>
      </c>
      <c r="X2781" t="s">
        <v>51</v>
      </c>
      <c r="AB2781" s="77">
        <f t="shared" si="43"/>
        <v>80</v>
      </c>
    </row>
    <row r="2782" spans="1:28" x14ac:dyDescent="0.3">
      <c r="A2782" s="34">
        <v>44420</v>
      </c>
      <c r="B2782">
        <v>1159</v>
      </c>
      <c r="C2782" t="s">
        <v>1282</v>
      </c>
      <c r="D2782" t="s">
        <v>1283</v>
      </c>
      <c r="E2782">
        <v>38</v>
      </c>
      <c r="F2782" t="s">
        <v>1763</v>
      </c>
      <c r="G2782" t="s">
        <v>1308</v>
      </c>
      <c r="H2782" t="s">
        <v>1588</v>
      </c>
      <c r="I2782" t="s">
        <v>51</v>
      </c>
      <c r="J2782" t="s">
        <v>1744</v>
      </c>
      <c r="K2782" s="102">
        <v>0.58333333333333337</v>
      </c>
      <c r="L2782">
        <v>2</v>
      </c>
      <c r="M2782" t="s">
        <v>1308</v>
      </c>
      <c r="N2782" t="s">
        <v>1297</v>
      </c>
      <c r="O2782" s="102">
        <v>0.44444444444444442</v>
      </c>
      <c r="P2782" t="s">
        <v>1650</v>
      </c>
      <c r="Q2782">
        <v>21</v>
      </c>
      <c r="R2782" t="s">
        <v>1778</v>
      </c>
      <c r="S2782">
        <v>4</v>
      </c>
      <c r="T2782">
        <v>91</v>
      </c>
      <c r="U2782">
        <v>92</v>
      </c>
      <c r="V2782" t="s">
        <v>51</v>
      </c>
      <c r="W2782">
        <v>83</v>
      </c>
      <c r="X2782" s="102">
        <v>0.58333333333333337</v>
      </c>
      <c r="AB2782" s="77">
        <f t="shared" si="43"/>
        <v>20</v>
      </c>
    </row>
    <row r="2783" spans="1:28" x14ac:dyDescent="0.3">
      <c r="A2783" s="34">
        <v>44421</v>
      </c>
      <c r="B2783">
        <v>1159</v>
      </c>
      <c r="C2783" t="s">
        <v>1282</v>
      </c>
      <c r="D2783" t="s">
        <v>1283</v>
      </c>
      <c r="E2783">
        <v>38</v>
      </c>
      <c r="F2783" t="s">
        <v>1749</v>
      </c>
      <c r="G2783" t="s">
        <v>1465</v>
      </c>
      <c r="H2783" t="s">
        <v>1583</v>
      </c>
      <c r="I2783" s="102">
        <v>0.2638888888888889</v>
      </c>
      <c r="J2783" t="s">
        <v>1889</v>
      </c>
      <c r="K2783" s="102">
        <v>0.375</v>
      </c>
      <c r="L2783">
        <v>8</v>
      </c>
      <c r="M2783" t="s">
        <v>1561</v>
      </c>
      <c r="N2783" t="s">
        <v>1356</v>
      </c>
      <c r="O2783" t="s">
        <v>51</v>
      </c>
      <c r="P2783" t="s">
        <v>1752</v>
      </c>
      <c r="Q2783">
        <v>0</v>
      </c>
      <c r="R2783" t="s">
        <v>1398</v>
      </c>
      <c r="S2783">
        <v>24</v>
      </c>
      <c r="T2783">
        <v>91</v>
      </c>
      <c r="U2783">
        <v>93</v>
      </c>
      <c r="V2783" t="s">
        <v>51</v>
      </c>
      <c r="W2783">
        <v>88</v>
      </c>
      <c r="X2783" s="102">
        <v>0.36805555555555558</v>
      </c>
      <c r="AB2783" s="77">
        <f t="shared" si="43"/>
        <v>80</v>
      </c>
    </row>
    <row r="2784" spans="1:28" x14ac:dyDescent="0.3">
      <c r="A2784" s="34">
        <v>44422</v>
      </c>
      <c r="B2784">
        <v>1159</v>
      </c>
      <c r="C2784" t="s">
        <v>1282</v>
      </c>
      <c r="D2784" t="s">
        <v>1283</v>
      </c>
      <c r="E2784">
        <v>38</v>
      </c>
      <c r="F2784" t="s">
        <v>1763</v>
      </c>
      <c r="G2784" t="s">
        <v>1710</v>
      </c>
      <c r="H2784" t="s">
        <v>1785</v>
      </c>
      <c r="I2784" s="102">
        <v>0.99930555555555556</v>
      </c>
      <c r="J2784" t="s">
        <v>1744</v>
      </c>
      <c r="K2784" s="102">
        <v>0.5625</v>
      </c>
      <c r="L2784">
        <v>32</v>
      </c>
      <c r="M2784" t="s">
        <v>1431</v>
      </c>
      <c r="N2784" t="s">
        <v>1404</v>
      </c>
      <c r="O2784" s="102">
        <v>0.50694444444444442</v>
      </c>
      <c r="P2784" t="s">
        <v>1773</v>
      </c>
      <c r="Q2784">
        <v>21</v>
      </c>
      <c r="R2784" t="s">
        <v>1786</v>
      </c>
      <c r="S2784">
        <v>5</v>
      </c>
      <c r="T2784">
        <v>92</v>
      </c>
      <c r="U2784">
        <v>93</v>
      </c>
      <c r="V2784" t="s">
        <v>51</v>
      </c>
      <c r="W2784">
        <v>91</v>
      </c>
      <c r="X2784" t="s">
        <v>51</v>
      </c>
      <c r="AB2784" s="77">
        <f t="shared" si="43"/>
        <v>320</v>
      </c>
    </row>
    <row r="2785" spans="1:28" x14ac:dyDescent="0.3">
      <c r="A2785" s="34">
        <v>44423</v>
      </c>
      <c r="B2785">
        <v>1159</v>
      </c>
      <c r="C2785" t="s">
        <v>1282</v>
      </c>
      <c r="D2785" t="s">
        <v>1283</v>
      </c>
      <c r="E2785">
        <v>38</v>
      </c>
      <c r="F2785" t="s">
        <v>1758</v>
      </c>
      <c r="G2785" t="s">
        <v>1628</v>
      </c>
      <c r="H2785" t="s">
        <v>1674</v>
      </c>
      <c r="I2785" s="102">
        <v>0.3611111111111111</v>
      </c>
      <c r="J2785" t="s">
        <v>1781</v>
      </c>
      <c r="K2785" s="102">
        <v>0.5625</v>
      </c>
      <c r="L2785">
        <v>28</v>
      </c>
      <c r="M2785" t="s">
        <v>1288</v>
      </c>
      <c r="N2785" t="s">
        <v>1327</v>
      </c>
      <c r="O2785" s="102">
        <v>0.35416666666666669</v>
      </c>
      <c r="P2785" t="s">
        <v>1752</v>
      </c>
      <c r="Q2785">
        <v>21</v>
      </c>
      <c r="R2785" t="s">
        <v>1373</v>
      </c>
      <c r="S2785">
        <v>4</v>
      </c>
      <c r="T2785">
        <v>85</v>
      </c>
      <c r="U2785">
        <v>93</v>
      </c>
      <c r="V2785" t="s">
        <v>51</v>
      </c>
      <c r="W2785">
        <v>78</v>
      </c>
      <c r="X2785" s="102">
        <v>0.61805555555555558</v>
      </c>
      <c r="AB2785" s="77">
        <f t="shared" si="43"/>
        <v>280</v>
      </c>
    </row>
    <row r="2786" spans="1:28" x14ac:dyDescent="0.3">
      <c r="A2786" s="34">
        <v>44424</v>
      </c>
      <c r="B2786">
        <v>1159</v>
      </c>
      <c r="C2786" t="s">
        <v>1282</v>
      </c>
      <c r="D2786" t="s">
        <v>1283</v>
      </c>
      <c r="E2786">
        <v>38</v>
      </c>
      <c r="F2786" t="s">
        <v>1753</v>
      </c>
      <c r="G2786" t="s">
        <v>1308</v>
      </c>
      <c r="H2786" t="s">
        <v>1686</v>
      </c>
      <c r="I2786" s="102">
        <v>0.99930555555555556</v>
      </c>
      <c r="J2786" t="s">
        <v>1734</v>
      </c>
      <c r="K2786" s="102">
        <v>0.61805555555555558</v>
      </c>
      <c r="L2786">
        <v>32</v>
      </c>
      <c r="M2786" t="s">
        <v>1288</v>
      </c>
      <c r="N2786" t="s">
        <v>1380</v>
      </c>
      <c r="O2786" s="102">
        <v>0.625</v>
      </c>
      <c r="P2786" t="s">
        <v>1873</v>
      </c>
      <c r="Q2786">
        <v>21</v>
      </c>
      <c r="R2786" t="s">
        <v>1332</v>
      </c>
      <c r="S2786">
        <v>3</v>
      </c>
      <c r="T2786">
        <v>81</v>
      </c>
      <c r="U2786">
        <v>92</v>
      </c>
      <c r="V2786" t="s">
        <v>51</v>
      </c>
      <c r="W2786">
        <v>67</v>
      </c>
      <c r="X2786" s="102">
        <v>0.49305555555555558</v>
      </c>
      <c r="AB2786" s="77">
        <f t="shared" si="43"/>
        <v>320</v>
      </c>
    </row>
    <row r="2787" spans="1:28" x14ac:dyDescent="0.3">
      <c r="A2787" s="34">
        <v>44425</v>
      </c>
      <c r="B2787">
        <v>1159</v>
      </c>
      <c r="C2787" t="s">
        <v>1282</v>
      </c>
      <c r="D2787" t="s">
        <v>1283</v>
      </c>
      <c r="E2787">
        <v>38</v>
      </c>
      <c r="F2787" t="s">
        <v>1736</v>
      </c>
      <c r="G2787" t="s">
        <v>1465</v>
      </c>
      <c r="H2787" t="s">
        <v>1721</v>
      </c>
      <c r="I2787" s="102">
        <v>0.34027777777777773</v>
      </c>
      <c r="J2787" t="s">
        <v>1665</v>
      </c>
      <c r="K2787" s="102">
        <v>0.57638888888888895</v>
      </c>
      <c r="L2787">
        <v>2</v>
      </c>
      <c r="M2787" t="s">
        <v>1358</v>
      </c>
      <c r="N2787" t="s">
        <v>1340</v>
      </c>
      <c r="O2787" s="102">
        <v>0.59027777777777779</v>
      </c>
      <c r="P2787" t="s">
        <v>1382</v>
      </c>
      <c r="Q2787">
        <v>9</v>
      </c>
      <c r="R2787" t="s">
        <v>1691</v>
      </c>
      <c r="S2787">
        <v>24</v>
      </c>
      <c r="T2787">
        <v>74</v>
      </c>
      <c r="U2787">
        <v>92</v>
      </c>
      <c r="V2787" t="s">
        <v>51</v>
      </c>
      <c r="W2787">
        <v>61</v>
      </c>
      <c r="X2787" s="102">
        <v>0.58333333333333337</v>
      </c>
      <c r="AB2787" s="77">
        <f t="shared" si="43"/>
        <v>20</v>
      </c>
    </row>
    <row r="2788" spans="1:28" x14ac:dyDescent="0.3">
      <c r="A2788" s="34">
        <v>44426</v>
      </c>
      <c r="B2788">
        <v>1159</v>
      </c>
      <c r="C2788" t="s">
        <v>1282</v>
      </c>
      <c r="D2788" t="s">
        <v>1283</v>
      </c>
      <c r="E2788">
        <v>38</v>
      </c>
      <c r="F2788" t="s">
        <v>1492</v>
      </c>
      <c r="G2788" t="s">
        <v>1308</v>
      </c>
      <c r="H2788" t="s">
        <v>1586</v>
      </c>
      <c r="I2788" s="102">
        <v>0.99930555555555556</v>
      </c>
      <c r="J2788" t="s">
        <v>1749</v>
      </c>
      <c r="K2788" s="102">
        <v>0.58333333333333337</v>
      </c>
      <c r="L2788">
        <v>2</v>
      </c>
      <c r="M2788" t="s">
        <v>1329</v>
      </c>
      <c r="N2788" t="s">
        <v>1316</v>
      </c>
      <c r="O2788" s="102">
        <v>0.50694444444444442</v>
      </c>
      <c r="P2788" t="s">
        <v>1691</v>
      </c>
      <c r="Q2788">
        <v>0</v>
      </c>
      <c r="R2788" t="s">
        <v>1675</v>
      </c>
      <c r="S2788" t="s">
        <v>51</v>
      </c>
      <c r="T2788">
        <v>84</v>
      </c>
      <c r="U2788">
        <v>91</v>
      </c>
      <c r="V2788" t="s">
        <v>51</v>
      </c>
      <c r="W2788">
        <v>73</v>
      </c>
      <c r="X2788" s="102">
        <v>0.40972222222222227</v>
      </c>
      <c r="AB2788" s="77">
        <f t="shared" si="43"/>
        <v>20</v>
      </c>
    </row>
    <row r="2789" spans="1:28" x14ac:dyDescent="0.3">
      <c r="A2789" s="34">
        <v>44427</v>
      </c>
      <c r="B2789">
        <v>1159</v>
      </c>
      <c r="C2789" t="s">
        <v>1282</v>
      </c>
      <c r="D2789" t="s">
        <v>1283</v>
      </c>
      <c r="E2789">
        <v>38</v>
      </c>
      <c r="F2789" t="s">
        <v>1571</v>
      </c>
      <c r="G2789" t="s">
        <v>1308</v>
      </c>
      <c r="H2789" t="s">
        <v>1394</v>
      </c>
      <c r="I2789" s="102">
        <v>0.24305555555555555</v>
      </c>
      <c r="J2789" t="s">
        <v>1723</v>
      </c>
      <c r="K2789" s="102">
        <v>0.55555555555555558</v>
      </c>
      <c r="L2789">
        <v>8</v>
      </c>
      <c r="M2789" t="s">
        <v>1396</v>
      </c>
      <c r="N2789" t="s">
        <v>1316</v>
      </c>
      <c r="O2789" s="102">
        <v>0.77777777777777779</v>
      </c>
      <c r="P2789" t="s">
        <v>1675</v>
      </c>
      <c r="Q2789">
        <v>0</v>
      </c>
      <c r="R2789" t="s">
        <v>1602</v>
      </c>
      <c r="S2789">
        <v>18</v>
      </c>
      <c r="T2789">
        <v>86</v>
      </c>
      <c r="U2789">
        <v>92</v>
      </c>
      <c r="V2789" t="s">
        <v>51</v>
      </c>
      <c r="W2789">
        <v>79</v>
      </c>
      <c r="X2789" s="102">
        <v>0.55555555555555558</v>
      </c>
      <c r="AB2789" s="77">
        <f t="shared" si="43"/>
        <v>80</v>
      </c>
    </row>
    <row r="2790" spans="1:28" x14ac:dyDescent="0.3">
      <c r="A2790" s="34">
        <v>44428</v>
      </c>
      <c r="B2790">
        <v>1159</v>
      </c>
      <c r="C2790" t="s">
        <v>1282</v>
      </c>
      <c r="D2790" t="s">
        <v>1283</v>
      </c>
      <c r="E2790">
        <v>38</v>
      </c>
      <c r="F2790" t="s">
        <v>1758</v>
      </c>
      <c r="G2790" t="s">
        <v>1308</v>
      </c>
      <c r="H2790" t="s">
        <v>1536</v>
      </c>
      <c r="I2790" s="102">
        <v>0.99930555555555556</v>
      </c>
      <c r="J2790" t="s">
        <v>1761</v>
      </c>
      <c r="K2790" s="102">
        <v>0.625</v>
      </c>
      <c r="L2790">
        <v>31</v>
      </c>
      <c r="M2790" t="s">
        <v>1431</v>
      </c>
      <c r="N2790" t="s">
        <v>1327</v>
      </c>
      <c r="O2790" s="102">
        <v>0.54166666666666663</v>
      </c>
      <c r="P2790" t="s">
        <v>1709</v>
      </c>
      <c r="Q2790">
        <v>22</v>
      </c>
      <c r="R2790" t="s">
        <v>1518</v>
      </c>
      <c r="S2790">
        <v>6</v>
      </c>
      <c r="T2790">
        <v>84</v>
      </c>
      <c r="U2790">
        <v>93</v>
      </c>
      <c r="V2790" t="s">
        <v>51</v>
      </c>
      <c r="W2790">
        <v>74</v>
      </c>
      <c r="X2790" s="102">
        <v>0.44444444444444442</v>
      </c>
      <c r="AB2790" s="77">
        <f t="shared" si="43"/>
        <v>310</v>
      </c>
    </row>
    <row r="2791" spans="1:28" x14ac:dyDescent="0.3">
      <c r="A2791" s="34">
        <v>44429</v>
      </c>
      <c r="B2791">
        <v>1159</v>
      </c>
      <c r="C2791" t="s">
        <v>1282</v>
      </c>
      <c r="D2791" t="s">
        <v>1283</v>
      </c>
      <c r="E2791">
        <v>38</v>
      </c>
      <c r="F2791" t="s">
        <v>1696</v>
      </c>
      <c r="G2791" t="s">
        <v>1308</v>
      </c>
      <c r="H2791" t="s">
        <v>1490</v>
      </c>
      <c r="I2791" s="102">
        <v>0.20833333333333334</v>
      </c>
      <c r="J2791" t="s">
        <v>1754</v>
      </c>
      <c r="K2791" s="102">
        <v>0.63194444444444442</v>
      </c>
      <c r="L2791">
        <v>31</v>
      </c>
      <c r="M2791" t="s">
        <v>1358</v>
      </c>
      <c r="N2791" t="s">
        <v>1340</v>
      </c>
      <c r="O2791" s="102">
        <v>0.38194444444444442</v>
      </c>
      <c r="P2791" t="s">
        <v>1666</v>
      </c>
      <c r="Q2791">
        <v>23</v>
      </c>
      <c r="R2791" t="s">
        <v>1874</v>
      </c>
      <c r="S2791">
        <v>4</v>
      </c>
      <c r="T2791">
        <v>88</v>
      </c>
      <c r="U2791">
        <v>93</v>
      </c>
      <c r="V2791" t="s">
        <v>51</v>
      </c>
      <c r="W2791">
        <v>81</v>
      </c>
      <c r="X2791" s="102">
        <v>0.45833333333333331</v>
      </c>
      <c r="AB2791" s="77">
        <f t="shared" si="43"/>
        <v>310</v>
      </c>
    </row>
    <row r="2792" spans="1:28" x14ac:dyDescent="0.3">
      <c r="A2792" s="34">
        <v>44430</v>
      </c>
      <c r="B2792">
        <v>1159</v>
      </c>
      <c r="C2792" t="s">
        <v>1282</v>
      </c>
      <c r="D2792" t="s">
        <v>1283</v>
      </c>
      <c r="E2792">
        <v>38</v>
      </c>
      <c r="F2792" t="s">
        <v>1677</v>
      </c>
      <c r="G2792" t="s">
        <v>1308</v>
      </c>
      <c r="H2792" t="s">
        <v>1563</v>
      </c>
      <c r="I2792" s="102">
        <v>0.25</v>
      </c>
      <c r="J2792" t="s">
        <v>1754</v>
      </c>
      <c r="K2792" s="102">
        <v>0.52083333333333337</v>
      </c>
      <c r="L2792">
        <v>4</v>
      </c>
      <c r="M2792" t="s">
        <v>1329</v>
      </c>
      <c r="N2792" t="s">
        <v>1327</v>
      </c>
      <c r="O2792" s="102">
        <v>0.60416666666666663</v>
      </c>
      <c r="P2792" t="s">
        <v>1514</v>
      </c>
      <c r="Q2792">
        <v>21</v>
      </c>
      <c r="R2792" t="s">
        <v>1600</v>
      </c>
      <c r="S2792">
        <v>3</v>
      </c>
      <c r="T2792">
        <v>90</v>
      </c>
      <c r="U2792">
        <v>93</v>
      </c>
      <c r="V2792" t="s">
        <v>51</v>
      </c>
      <c r="W2792">
        <v>81</v>
      </c>
      <c r="X2792" s="102">
        <v>0.5</v>
      </c>
      <c r="AB2792" s="77">
        <f t="shared" si="43"/>
        <v>40</v>
      </c>
    </row>
    <row r="2793" spans="1:28" x14ac:dyDescent="0.3">
      <c r="A2793" s="34">
        <v>44431</v>
      </c>
      <c r="B2793">
        <v>1159</v>
      </c>
      <c r="C2793" t="s">
        <v>1282</v>
      </c>
      <c r="D2793" t="s">
        <v>1283</v>
      </c>
      <c r="E2793">
        <v>38</v>
      </c>
      <c r="F2793" t="s">
        <v>1395</v>
      </c>
      <c r="G2793" t="s">
        <v>1308</v>
      </c>
      <c r="H2793" t="s">
        <v>1295</v>
      </c>
      <c r="I2793" t="s">
        <v>51</v>
      </c>
      <c r="J2793" t="s">
        <v>1763</v>
      </c>
      <c r="K2793" s="102">
        <v>0.57638888888888895</v>
      </c>
      <c r="L2793">
        <v>7</v>
      </c>
      <c r="M2793" t="s">
        <v>1347</v>
      </c>
      <c r="N2793" t="s">
        <v>1380</v>
      </c>
      <c r="O2793" t="s">
        <v>51</v>
      </c>
      <c r="P2793" t="s">
        <v>1831</v>
      </c>
      <c r="Q2793">
        <v>0</v>
      </c>
      <c r="R2793" t="s">
        <v>1398</v>
      </c>
      <c r="S2793">
        <v>17</v>
      </c>
      <c r="T2793">
        <v>87</v>
      </c>
      <c r="U2793">
        <v>93</v>
      </c>
      <c r="V2793" t="s">
        <v>51</v>
      </c>
      <c r="W2793">
        <v>81</v>
      </c>
      <c r="X2793" t="s">
        <v>51</v>
      </c>
      <c r="AB2793" s="77">
        <f t="shared" si="43"/>
        <v>70</v>
      </c>
    </row>
    <row r="2794" spans="1:28" x14ac:dyDescent="0.3">
      <c r="A2794" s="34">
        <v>44432</v>
      </c>
      <c r="B2794">
        <v>1159</v>
      </c>
      <c r="C2794" t="s">
        <v>1282</v>
      </c>
      <c r="D2794" t="s">
        <v>1283</v>
      </c>
      <c r="E2794">
        <v>38</v>
      </c>
      <c r="F2794" t="s">
        <v>1385</v>
      </c>
      <c r="G2794" t="s">
        <v>1308</v>
      </c>
      <c r="H2794" t="s">
        <v>1346</v>
      </c>
      <c r="I2794" s="102">
        <v>0.25</v>
      </c>
      <c r="J2794" t="s">
        <v>1742</v>
      </c>
      <c r="K2794" s="102">
        <v>0.36805555555555558</v>
      </c>
      <c r="L2794">
        <v>8</v>
      </c>
      <c r="M2794" t="s">
        <v>1340</v>
      </c>
      <c r="N2794" t="s">
        <v>1336</v>
      </c>
      <c r="O2794" s="102">
        <v>0.625</v>
      </c>
      <c r="P2794" t="s">
        <v>1687</v>
      </c>
      <c r="Q2794">
        <v>0</v>
      </c>
      <c r="R2794" t="s">
        <v>1695</v>
      </c>
      <c r="S2794">
        <v>24</v>
      </c>
      <c r="T2794">
        <v>89</v>
      </c>
      <c r="U2794">
        <v>93</v>
      </c>
      <c r="V2794" t="s">
        <v>51</v>
      </c>
      <c r="W2794">
        <v>74</v>
      </c>
      <c r="X2794" s="102">
        <v>0.36805555555555558</v>
      </c>
      <c r="AB2794" s="77">
        <f t="shared" si="43"/>
        <v>80</v>
      </c>
    </row>
    <row r="2795" spans="1:28" x14ac:dyDescent="0.3">
      <c r="A2795" s="34">
        <v>44433</v>
      </c>
      <c r="B2795">
        <v>1159</v>
      </c>
      <c r="C2795" t="s">
        <v>1282</v>
      </c>
      <c r="D2795" t="s">
        <v>1283</v>
      </c>
      <c r="E2795">
        <v>38</v>
      </c>
      <c r="F2795" t="s">
        <v>1656</v>
      </c>
      <c r="G2795" t="s">
        <v>1308</v>
      </c>
      <c r="H2795" t="s">
        <v>1538</v>
      </c>
      <c r="I2795" s="102">
        <v>0.23611111111111113</v>
      </c>
      <c r="J2795" t="s">
        <v>1734</v>
      </c>
      <c r="K2795" s="102">
        <v>0.4513888888888889</v>
      </c>
      <c r="L2795">
        <v>8</v>
      </c>
      <c r="M2795" t="s">
        <v>1326</v>
      </c>
      <c r="N2795" t="s">
        <v>1456</v>
      </c>
      <c r="O2795" s="102">
        <v>0.65277777777777779</v>
      </c>
      <c r="P2795" t="s">
        <v>1695</v>
      </c>
      <c r="Q2795">
        <v>0</v>
      </c>
      <c r="R2795" t="s">
        <v>1680</v>
      </c>
      <c r="S2795">
        <v>17</v>
      </c>
      <c r="T2795">
        <v>89</v>
      </c>
      <c r="U2795">
        <v>93</v>
      </c>
      <c r="V2795" t="s">
        <v>51</v>
      </c>
      <c r="W2795">
        <v>75</v>
      </c>
      <c r="X2795" s="102">
        <v>0.3888888888888889</v>
      </c>
      <c r="AB2795" s="77">
        <f t="shared" si="43"/>
        <v>80</v>
      </c>
    </row>
    <row r="2796" spans="1:28" x14ac:dyDescent="0.3">
      <c r="A2796" s="34">
        <v>44434</v>
      </c>
      <c r="B2796">
        <v>1159</v>
      </c>
      <c r="C2796" t="s">
        <v>1282</v>
      </c>
      <c r="D2796" t="s">
        <v>1283</v>
      </c>
      <c r="E2796">
        <v>38</v>
      </c>
      <c r="F2796" t="s">
        <v>1516</v>
      </c>
      <c r="G2796" t="s">
        <v>1308</v>
      </c>
      <c r="H2796" t="s">
        <v>1386</v>
      </c>
      <c r="I2796" s="102">
        <v>0.25</v>
      </c>
      <c r="J2796" t="s">
        <v>1747</v>
      </c>
      <c r="K2796" s="102">
        <v>0.61805555555555558</v>
      </c>
      <c r="L2796">
        <v>10</v>
      </c>
      <c r="M2796" t="s">
        <v>1288</v>
      </c>
      <c r="N2796" t="s">
        <v>1384</v>
      </c>
      <c r="O2796" s="102">
        <v>0.88888888888888884</v>
      </c>
      <c r="P2796" t="s">
        <v>1619</v>
      </c>
      <c r="Q2796" t="s">
        <v>51</v>
      </c>
      <c r="R2796" t="s">
        <v>1815</v>
      </c>
      <c r="S2796">
        <v>2</v>
      </c>
      <c r="T2796">
        <v>90</v>
      </c>
      <c r="U2796">
        <v>93</v>
      </c>
      <c r="V2796" t="s">
        <v>51</v>
      </c>
      <c r="W2796">
        <v>87</v>
      </c>
      <c r="X2796" t="s">
        <v>51</v>
      </c>
      <c r="AB2796" s="77">
        <f t="shared" si="43"/>
        <v>100</v>
      </c>
    </row>
    <row r="2797" spans="1:28" x14ac:dyDescent="0.3">
      <c r="A2797" s="34">
        <v>44435</v>
      </c>
      <c r="B2797">
        <v>1159</v>
      </c>
      <c r="C2797" t="s">
        <v>1282</v>
      </c>
      <c r="D2797" t="s">
        <v>1283</v>
      </c>
      <c r="E2797">
        <v>38</v>
      </c>
      <c r="F2797" t="s">
        <v>1588</v>
      </c>
      <c r="G2797" t="s">
        <v>1308</v>
      </c>
      <c r="H2797" t="s">
        <v>1536</v>
      </c>
      <c r="I2797" s="102">
        <v>0.25</v>
      </c>
      <c r="J2797" t="s">
        <v>1693</v>
      </c>
      <c r="K2797" s="102">
        <v>0.59722222222222221</v>
      </c>
      <c r="L2797">
        <v>8</v>
      </c>
      <c r="M2797" t="s">
        <v>1435</v>
      </c>
      <c r="N2797" t="s">
        <v>1322</v>
      </c>
      <c r="O2797" s="102">
        <v>0.8125</v>
      </c>
      <c r="P2797" t="s">
        <v>1663</v>
      </c>
      <c r="Q2797">
        <v>23</v>
      </c>
      <c r="R2797" t="s">
        <v>1787</v>
      </c>
      <c r="S2797">
        <v>4</v>
      </c>
      <c r="T2797">
        <v>90</v>
      </c>
      <c r="U2797">
        <v>93</v>
      </c>
      <c r="V2797" t="s">
        <v>51</v>
      </c>
      <c r="W2797">
        <v>86</v>
      </c>
      <c r="X2797" t="s">
        <v>51</v>
      </c>
      <c r="AB2797" s="77">
        <f t="shared" si="43"/>
        <v>80</v>
      </c>
    </row>
    <row r="2798" spans="1:28" x14ac:dyDescent="0.3">
      <c r="A2798" s="34">
        <v>44436</v>
      </c>
      <c r="B2798">
        <v>1159</v>
      </c>
      <c r="C2798" t="s">
        <v>1282</v>
      </c>
      <c r="D2798" t="s">
        <v>1283</v>
      </c>
      <c r="E2798">
        <v>38</v>
      </c>
      <c r="F2798" t="s">
        <v>1563</v>
      </c>
      <c r="G2798" t="s">
        <v>1308</v>
      </c>
      <c r="H2798" t="s">
        <v>1363</v>
      </c>
      <c r="I2798" s="102">
        <v>0.22916666666666666</v>
      </c>
      <c r="J2798" t="s">
        <v>1775</v>
      </c>
      <c r="K2798" s="102">
        <v>0.36805555555555558</v>
      </c>
      <c r="L2798">
        <v>9</v>
      </c>
      <c r="M2798" t="s">
        <v>1301</v>
      </c>
      <c r="N2798" t="s">
        <v>1336</v>
      </c>
      <c r="O2798" s="102">
        <v>0.625</v>
      </c>
      <c r="P2798" t="s">
        <v>1547</v>
      </c>
      <c r="Q2798">
        <v>22</v>
      </c>
      <c r="R2798" t="s">
        <v>1725</v>
      </c>
      <c r="S2798">
        <v>5</v>
      </c>
      <c r="T2798">
        <v>87</v>
      </c>
      <c r="U2798">
        <v>93</v>
      </c>
      <c r="V2798" t="s">
        <v>51</v>
      </c>
      <c r="W2798">
        <v>77</v>
      </c>
      <c r="X2798" s="102">
        <v>0.68055555555555547</v>
      </c>
      <c r="AB2798" s="77">
        <f t="shared" si="43"/>
        <v>90</v>
      </c>
    </row>
    <row r="2799" spans="1:28" x14ac:dyDescent="0.3">
      <c r="A2799" s="34">
        <v>44437</v>
      </c>
      <c r="B2799">
        <v>1159</v>
      </c>
      <c r="C2799" t="s">
        <v>1282</v>
      </c>
      <c r="D2799" t="s">
        <v>1283</v>
      </c>
      <c r="E2799">
        <v>38</v>
      </c>
      <c r="F2799" t="s">
        <v>1729</v>
      </c>
      <c r="G2799" t="s">
        <v>1308</v>
      </c>
      <c r="H2799" t="s">
        <v>1544</v>
      </c>
      <c r="I2799" s="102">
        <v>0.25</v>
      </c>
      <c r="J2799" t="s">
        <v>1724</v>
      </c>
      <c r="K2799" s="102">
        <v>0.44444444444444442</v>
      </c>
      <c r="L2799">
        <v>0</v>
      </c>
      <c r="M2799" t="s">
        <v>1301</v>
      </c>
      <c r="N2799" t="s">
        <v>1286</v>
      </c>
      <c r="O2799" s="102">
        <v>0.52777777777777779</v>
      </c>
      <c r="P2799" t="s">
        <v>1707</v>
      </c>
      <c r="Q2799">
        <v>0</v>
      </c>
      <c r="R2799" t="s">
        <v>1306</v>
      </c>
      <c r="S2799" t="s">
        <v>51</v>
      </c>
      <c r="T2799">
        <v>87</v>
      </c>
      <c r="U2799">
        <v>92</v>
      </c>
      <c r="V2799" s="102">
        <v>0.99305555555555547</v>
      </c>
      <c r="W2799">
        <v>76</v>
      </c>
      <c r="X2799" s="102">
        <v>0.40972222222222227</v>
      </c>
      <c r="AB2799" s="77">
        <f t="shared" si="43"/>
        <v>0</v>
      </c>
    </row>
    <row r="2800" spans="1:28" x14ac:dyDescent="0.3">
      <c r="A2800" s="34">
        <v>44438</v>
      </c>
      <c r="B2800">
        <v>1159</v>
      </c>
      <c r="C2800" t="s">
        <v>1282</v>
      </c>
      <c r="D2800" t="s">
        <v>1283</v>
      </c>
      <c r="E2800">
        <v>38</v>
      </c>
      <c r="F2800" t="s">
        <v>1303</v>
      </c>
      <c r="G2800" t="s">
        <v>1308</v>
      </c>
      <c r="H2800" t="s">
        <v>1313</v>
      </c>
      <c r="I2800" s="102">
        <v>0.20833333333333334</v>
      </c>
      <c r="J2800" t="s">
        <v>1677</v>
      </c>
      <c r="K2800" s="102">
        <v>0.45833333333333331</v>
      </c>
      <c r="L2800">
        <v>7</v>
      </c>
      <c r="M2800" t="s">
        <v>1435</v>
      </c>
      <c r="N2800" t="s">
        <v>1359</v>
      </c>
      <c r="O2800" s="102">
        <v>0.4861111111111111</v>
      </c>
      <c r="P2800" t="s">
        <v>1620</v>
      </c>
      <c r="Q2800">
        <v>22</v>
      </c>
      <c r="R2800" t="s">
        <v>1488</v>
      </c>
      <c r="S2800">
        <v>5</v>
      </c>
      <c r="T2800">
        <v>88</v>
      </c>
      <c r="U2800">
        <v>92</v>
      </c>
      <c r="V2800" t="s">
        <v>51</v>
      </c>
      <c r="W2800">
        <v>81</v>
      </c>
      <c r="X2800" s="102">
        <v>0.36805555555555558</v>
      </c>
      <c r="AB2800" s="77">
        <f t="shared" si="43"/>
        <v>70</v>
      </c>
    </row>
    <row r="2801" spans="1:28" x14ac:dyDescent="0.3">
      <c r="A2801" s="34">
        <v>44439</v>
      </c>
      <c r="B2801">
        <v>1159</v>
      </c>
      <c r="C2801" t="s">
        <v>1282</v>
      </c>
      <c r="D2801" t="s">
        <v>1283</v>
      </c>
      <c r="E2801">
        <v>38</v>
      </c>
      <c r="F2801" t="s">
        <v>1583</v>
      </c>
      <c r="G2801" t="s">
        <v>1513</v>
      </c>
      <c r="H2801" t="s">
        <v>1292</v>
      </c>
      <c r="I2801" s="102">
        <v>0.22916666666666666</v>
      </c>
      <c r="J2801" t="s">
        <v>1584</v>
      </c>
      <c r="K2801" s="102">
        <v>0.4861111111111111</v>
      </c>
      <c r="L2801">
        <v>8</v>
      </c>
      <c r="M2801" t="s">
        <v>1561</v>
      </c>
      <c r="N2801" t="s">
        <v>1434</v>
      </c>
      <c r="O2801" s="102">
        <v>0.69444444444444453</v>
      </c>
      <c r="P2801" t="s">
        <v>1690</v>
      </c>
      <c r="Q2801">
        <v>11</v>
      </c>
      <c r="R2801" t="s">
        <v>1778</v>
      </c>
      <c r="S2801">
        <v>15</v>
      </c>
      <c r="T2801">
        <v>90</v>
      </c>
      <c r="U2801">
        <v>93</v>
      </c>
      <c r="V2801" t="s">
        <v>51</v>
      </c>
      <c r="W2801">
        <v>76</v>
      </c>
      <c r="X2801" s="102">
        <v>0.4861111111111111</v>
      </c>
      <c r="AB2801" s="77">
        <f t="shared" si="43"/>
        <v>80</v>
      </c>
    </row>
    <row r="2802" spans="1:28" x14ac:dyDescent="0.3">
      <c r="A2802" s="34">
        <v>44440</v>
      </c>
      <c r="B2802">
        <v>1159</v>
      </c>
      <c r="C2802" t="s">
        <v>1282</v>
      </c>
      <c r="D2802" t="s">
        <v>1283</v>
      </c>
      <c r="E2802">
        <v>38</v>
      </c>
      <c r="F2802" t="s">
        <v>1622</v>
      </c>
      <c r="G2802" t="s">
        <v>1376</v>
      </c>
      <c r="H2802" t="s">
        <v>1530</v>
      </c>
      <c r="I2802" s="102">
        <v>0.22916666666666666</v>
      </c>
      <c r="J2802" t="s">
        <v>1588</v>
      </c>
      <c r="K2802" s="102">
        <v>0.44444444444444442</v>
      </c>
      <c r="P2802" t="s">
        <v>1663</v>
      </c>
      <c r="Q2802">
        <v>0</v>
      </c>
      <c r="R2802" t="s">
        <v>1664</v>
      </c>
      <c r="S2802" t="s">
        <v>51</v>
      </c>
      <c r="T2802">
        <v>92</v>
      </c>
      <c r="U2802">
        <v>93</v>
      </c>
      <c r="V2802" t="s">
        <v>51</v>
      </c>
      <c r="W2802">
        <v>89</v>
      </c>
      <c r="X2802" t="s">
        <v>51</v>
      </c>
      <c r="AB2802" s="77">
        <f t="shared" si="43"/>
        <v>0</v>
      </c>
    </row>
    <row r="2803" spans="1:28" x14ac:dyDescent="0.3">
      <c r="A2803" s="34">
        <v>44441</v>
      </c>
      <c r="B2803">
        <v>1159</v>
      </c>
      <c r="C2803" t="s">
        <v>1282</v>
      </c>
      <c r="D2803" t="s">
        <v>1283</v>
      </c>
      <c r="E2803">
        <v>38</v>
      </c>
      <c r="F2803" t="s">
        <v>1563</v>
      </c>
      <c r="G2803" t="s">
        <v>1364</v>
      </c>
      <c r="H2803" t="s">
        <v>1295</v>
      </c>
      <c r="I2803" t="s">
        <v>51</v>
      </c>
      <c r="J2803" t="s">
        <v>1588</v>
      </c>
      <c r="K2803" s="102">
        <v>0.64583333333333337</v>
      </c>
      <c r="P2803" t="s">
        <v>1525</v>
      </c>
      <c r="Q2803">
        <v>22</v>
      </c>
      <c r="R2803" t="s">
        <v>1480</v>
      </c>
      <c r="S2803">
        <v>4</v>
      </c>
      <c r="T2803">
        <v>91</v>
      </c>
      <c r="U2803">
        <v>93</v>
      </c>
      <c r="V2803" t="s">
        <v>51</v>
      </c>
      <c r="W2803">
        <v>89</v>
      </c>
      <c r="X2803" s="102">
        <v>0.5625</v>
      </c>
      <c r="AB2803" s="77">
        <f t="shared" si="43"/>
        <v>0</v>
      </c>
    </row>
    <row r="2804" spans="1:28" x14ac:dyDescent="0.3">
      <c r="A2804" s="34">
        <v>44442</v>
      </c>
      <c r="B2804">
        <v>1159</v>
      </c>
      <c r="C2804" t="s">
        <v>1282</v>
      </c>
      <c r="D2804" t="s">
        <v>1283</v>
      </c>
      <c r="E2804">
        <v>38</v>
      </c>
      <c r="F2804" t="s">
        <v>1750</v>
      </c>
      <c r="G2804" t="s">
        <v>1347</v>
      </c>
      <c r="H2804" t="s">
        <v>1303</v>
      </c>
      <c r="I2804" s="102">
        <v>1.3888888888888888E-2</v>
      </c>
      <c r="J2804" t="s">
        <v>1584</v>
      </c>
      <c r="K2804" s="102">
        <v>0.61805555555555558</v>
      </c>
      <c r="P2804" t="s">
        <v>1745</v>
      </c>
      <c r="Q2804">
        <v>10</v>
      </c>
      <c r="R2804" t="s">
        <v>1874</v>
      </c>
      <c r="S2804" t="s">
        <v>51</v>
      </c>
      <c r="T2804">
        <v>91</v>
      </c>
      <c r="U2804">
        <v>93</v>
      </c>
      <c r="V2804" t="s">
        <v>51</v>
      </c>
      <c r="W2804">
        <v>84</v>
      </c>
      <c r="X2804" s="102">
        <v>0.61111111111111105</v>
      </c>
      <c r="AB2804" s="77">
        <f t="shared" si="43"/>
        <v>0</v>
      </c>
    </row>
    <row r="2805" spans="1:28" x14ac:dyDescent="0.3">
      <c r="A2805" s="34">
        <v>44443</v>
      </c>
      <c r="B2805">
        <v>1159</v>
      </c>
      <c r="C2805" t="s">
        <v>1282</v>
      </c>
      <c r="D2805" t="s">
        <v>1283</v>
      </c>
      <c r="E2805">
        <v>38</v>
      </c>
      <c r="F2805" t="s">
        <v>1395</v>
      </c>
      <c r="G2805" t="s">
        <v>1308</v>
      </c>
      <c r="H2805" t="s">
        <v>1287</v>
      </c>
      <c r="I2805" s="102">
        <v>0.99305555555555547</v>
      </c>
      <c r="J2805" t="s">
        <v>1739</v>
      </c>
      <c r="K2805" s="102">
        <v>0.58333333333333337</v>
      </c>
      <c r="P2805" t="s">
        <v>1370</v>
      </c>
      <c r="Q2805">
        <v>0</v>
      </c>
      <c r="R2805" t="s">
        <v>1806</v>
      </c>
      <c r="S2805">
        <v>17</v>
      </c>
      <c r="T2805">
        <v>89</v>
      </c>
      <c r="U2805">
        <v>93</v>
      </c>
      <c r="V2805" t="s">
        <v>51</v>
      </c>
      <c r="W2805">
        <v>86</v>
      </c>
      <c r="X2805" t="s">
        <v>51</v>
      </c>
      <c r="AB2805" s="77">
        <f t="shared" si="43"/>
        <v>0</v>
      </c>
    </row>
    <row r="2806" spans="1:28" x14ac:dyDescent="0.3">
      <c r="A2806" s="34">
        <v>44444</v>
      </c>
      <c r="B2806">
        <v>1159</v>
      </c>
      <c r="C2806" t="s">
        <v>1282</v>
      </c>
      <c r="D2806" t="s">
        <v>1283</v>
      </c>
      <c r="E2806">
        <v>38</v>
      </c>
      <c r="F2806" t="s">
        <v>1492</v>
      </c>
      <c r="G2806" t="s">
        <v>1308</v>
      </c>
      <c r="H2806" t="s">
        <v>1556</v>
      </c>
      <c r="I2806" s="102">
        <v>0.25</v>
      </c>
      <c r="J2806" t="s">
        <v>1734</v>
      </c>
      <c r="K2806" s="102">
        <v>0.59722222222222221</v>
      </c>
      <c r="P2806" t="s">
        <v>1306</v>
      </c>
      <c r="Q2806" t="s">
        <v>51</v>
      </c>
      <c r="R2806" t="s">
        <v>1379</v>
      </c>
      <c r="S2806" t="s">
        <v>51</v>
      </c>
      <c r="T2806">
        <v>90</v>
      </c>
      <c r="U2806">
        <v>93</v>
      </c>
      <c r="V2806" t="s">
        <v>51</v>
      </c>
      <c r="W2806">
        <v>72</v>
      </c>
      <c r="X2806" s="102">
        <v>0.39583333333333331</v>
      </c>
      <c r="AB2806" s="77">
        <f t="shared" si="43"/>
        <v>0</v>
      </c>
    </row>
    <row r="2807" spans="1:28" x14ac:dyDescent="0.3">
      <c r="A2807" s="34">
        <v>44445</v>
      </c>
      <c r="B2807">
        <v>1159</v>
      </c>
      <c r="C2807" t="s">
        <v>1282</v>
      </c>
      <c r="D2807" t="s">
        <v>1283</v>
      </c>
      <c r="E2807">
        <v>38</v>
      </c>
      <c r="F2807" t="s">
        <v>1524</v>
      </c>
      <c r="G2807" t="s">
        <v>1308</v>
      </c>
      <c r="H2807" t="s">
        <v>1599</v>
      </c>
      <c r="I2807" s="102">
        <v>0.13194444444444445</v>
      </c>
      <c r="J2807" t="s">
        <v>1966</v>
      </c>
      <c r="K2807" s="102">
        <v>0.93055555555555547</v>
      </c>
      <c r="P2807" t="s">
        <v>1787</v>
      </c>
      <c r="Q2807">
        <v>10</v>
      </c>
      <c r="R2807" t="s">
        <v>1910</v>
      </c>
      <c r="S2807">
        <v>22</v>
      </c>
      <c r="T2807">
        <v>87</v>
      </c>
      <c r="U2807">
        <v>93</v>
      </c>
      <c r="V2807" t="s">
        <v>51</v>
      </c>
      <c r="W2807">
        <v>43</v>
      </c>
      <c r="X2807" s="102">
        <v>0.93055555555555547</v>
      </c>
      <c r="AB2807" s="77">
        <f t="shared" si="43"/>
        <v>0</v>
      </c>
    </row>
    <row r="2808" spans="1:28" x14ac:dyDescent="0.3">
      <c r="A2808" s="34">
        <v>44446</v>
      </c>
      <c r="B2808">
        <v>1159</v>
      </c>
      <c r="C2808" t="s">
        <v>1282</v>
      </c>
      <c r="D2808" t="s">
        <v>1283</v>
      </c>
      <c r="E2808">
        <v>38</v>
      </c>
      <c r="F2808" t="s">
        <v>1775</v>
      </c>
      <c r="G2808" t="s">
        <v>1308</v>
      </c>
      <c r="H2808" t="s">
        <v>1644</v>
      </c>
      <c r="I2808" s="102">
        <v>0.27083333333333331</v>
      </c>
      <c r="J2808" t="s">
        <v>1818</v>
      </c>
      <c r="K2808" s="102">
        <v>0.375</v>
      </c>
      <c r="L2808">
        <v>27</v>
      </c>
      <c r="M2808" t="s">
        <v>1396</v>
      </c>
      <c r="N2808" t="s">
        <v>1341</v>
      </c>
      <c r="O2808" s="102">
        <v>1.3888888888888888E-2</v>
      </c>
      <c r="P2808" t="s">
        <v>1621</v>
      </c>
      <c r="Q2808">
        <v>20</v>
      </c>
      <c r="R2808" t="s">
        <v>1770</v>
      </c>
      <c r="S2808">
        <v>3</v>
      </c>
      <c r="T2808">
        <v>82</v>
      </c>
      <c r="U2808">
        <v>91</v>
      </c>
      <c r="V2808" t="s">
        <v>51</v>
      </c>
      <c r="W2808">
        <v>62</v>
      </c>
      <c r="X2808" t="s">
        <v>51</v>
      </c>
      <c r="AB2808" s="77">
        <f t="shared" si="43"/>
        <v>270</v>
      </c>
    </row>
    <row r="2809" spans="1:28" x14ac:dyDescent="0.3">
      <c r="A2809" s="34">
        <v>44447</v>
      </c>
      <c r="B2809">
        <v>1159</v>
      </c>
      <c r="C2809" t="s">
        <v>1282</v>
      </c>
      <c r="D2809" t="s">
        <v>1283</v>
      </c>
      <c r="E2809">
        <v>38</v>
      </c>
      <c r="F2809" t="s">
        <v>1507</v>
      </c>
      <c r="G2809" t="s">
        <v>1285</v>
      </c>
      <c r="H2809" t="s">
        <v>1385</v>
      </c>
      <c r="I2809" s="102">
        <v>0.17361111111111113</v>
      </c>
      <c r="J2809" t="s">
        <v>1776</v>
      </c>
      <c r="K2809" s="102">
        <v>0.54861111111111105</v>
      </c>
      <c r="L2809">
        <v>26</v>
      </c>
      <c r="M2809" t="s">
        <v>1329</v>
      </c>
      <c r="N2809" t="s">
        <v>1294</v>
      </c>
      <c r="O2809" s="102">
        <v>0.79166666666666663</v>
      </c>
      <c r="P2809" t="s">
        <v>1685</v>
      </c>
      <c r="Q2809">
        <v>21</v>
      </c>
      <c r="R2809" t="s">
        <v>1791</v>
      </c>
      <c r="S2809" t="s">
        <v>51</v>
      </c>
      <c r="T2809">
        <v>90</v>
      </c>
      <c r="U2809">
        <v>93</v>
      </c>
      <c r="V2809" t="s">
        <v>51</v>
      </c>
      <c r="W2809">
        <v>86</v>
      </c>
      <c r="X2809" t="s">
        <v>51</v>
      </c>
      <c r="AB2809" s="77">
        <f t="shared" si="43"/>
        <v>260</v>
      </c>
    </row>
    <row r="2810" spans="1:28" x14ac:dyDescent="0.3">
      <c r="A2810" s="34">
        <v>44448</v>
      </c>
      <c r="B2810">
        <v>1159</v>
      </c>
      <c r="C2810" t="s">
        <v>1282</v>
      </c>
      <c r="D2810" t="s">
        <v>1283</v>
      </c>
      <c r="E2810">
        <v>38</v>
      </c>
      <c r="F2810" t="s">
        <v>1724</v>
      </c>
      <c r="G2810" t="s">
        <v>1484</v>
      </c>
      <c r="H2810" t="s">
        <v>1502</v>
      </c>
      <c r="I2810" s="102">
        <v>0.98611111111111116</v>
      </c>
      <c r="J2810" t="s">
        <v>1767</v>
      </c>
      <c r="K2810" s="102">
        <v>0.4513888888888889</v>
      </c>
      <c r="L2810">
        <v>28</v>
      </c>
      <c r="M2810" t="s">
        <v>1358</v>
      </c>
      <c r="N2810" t="s">
        <v>1336</v>
      </c>
      <c r="O2810" s="102">
        <v>0.96527777777777779</v>
      </c>
      <c r="P2810" t="s">
        <v>1619</v>
      </c>
      <c r="Q2810">
        <v>24</v>
      </c>
      <c r="R2810" t="s">
        <v>1680</v>
      </c>
      <c r="S2810">
        <v>5</v>
      </c>
      <c r="T2810">
        <v>88</v>
      </c>
      <c r="U2810">
        <v>93</v>
      </c>
      <c r="V2810" t="s">
        <v>51</v>
      </c>
      <c r="W2810">
        <v>75</v>
      </c>
      <c r="X2810" s="102">
        <v>0.4513888888888889</v>
      </c>
      <c r="AB2810" s="77">
        <f t="shared" si="43"/>
        <v>280</v>
      </c>
    </row>
    <row r="2811" spans="1:28" x14ac:dyDescent="0.3">
      <c r="A2811" s="34">
        <v>44449</v>
      </c>
      <c r="B2811">
        <v>1159</v>
      </c>
      <c r="C2811" t="s">
        <v>1282</v>
      </c>
      <c r="D2811" t="s">
        <v>1283</v>
      </c>
      <c r="E2811">
        <v>38</v>
      </c>
      <c r="F2811" t="s">
        <v>1623</v>
      </c>
      <c r="G2811" t="s">
        <v>1308</v>
      </c>
      <c r="H2811" t="s">
        <v>1328</v>
      </c>
      <c r="I2811" s="102">
        <v>0.2638888888888889</v>
      </c>
      <c r="J2811" t="s">
        <v>1665</v>
      </c>
      <c r="K2811" s="102">
        <v>0.5625</v>
      </c>
      <c r="L2811">
        <v>30</v>
      </c>
      <c r="M2811" t="s">
        <v>1431</v>
      </c>
      <c r="N2811" t="s">
        <v>1384</v>
      </c>
      <c r="O2811" s="102">
        <v>2.0833333333333332E-2</v>
      </c>
      <c r="P2811" t="s">
        <v>1393</v>
      </c>
      <c r="Q2811">
        <v>21</v>
      </c>
      <c r="R2811" t="s">
        <v>1306</v>
      </c>
      <c r="S2811">
        <v>5</v>
      </c>
      <c r="T2811">
        <v>89</v>
      </c>
      <c r="U2811">
        <v>93</v>
      </c>
      <c r="V2811" t="s">
        <v>51</v>
      </c>
      <c r="W2811">
        <v>84</v>
      </c>
      <c r="X2811" t="s">
        <v>51</v>
      </c>
      <c r="AB2811" s="77">
        <f t="shared" si="43"/>
        <v>300</v>
      </c>
    </row>
    <row r="2812" spans="1:28" x14ac:dyDescent="0.3">
      <c r="A2812" s="34">
        <v>44450</v>
      </c>
      <c r="B2812">
        <v>1159</v>
      </c>
      <c r="C2812" t="s">
        <v>1282</v>
      </c>
      <c r="D2812" t="s">
        <v>1283</v>
      </c>
      <c r="E2812">
        <v>38</v>
      </c>
      <c r="F2812" t="s">
        <v>1656</v>
      </c>
      <c r="G2812" t="s">
        <v>1308</v>
      </c>
      <c r="H2812" t="s">
        <v>1478</v>
      </c>
      <c r="I2812" s="102">
        <v>0.25</v>
      </c>
      <c r="J2812" t="s">
        <v>1665</v>
      </c>
      <c r="K2812" s="102">
        <v>0.57638888888888895</v>
      </c>
      <c r="L2812">
        <v>30</v>
      </c>
      <c r="M2812" t="s">
        <v>1296</v>
      </c>
      <c r="N2812" t="s">
        <v>1356</v>
      </c>
      <c r="O2812" s="102">
        <v>0.52083333333333337</v>
      </c>
      <c r="P2812" t="s">
        <v>1643</v>
      </c>
      <c r="Q2812">
        <v>0</v>
      </c>
      <c r="R2812" t="s">
        <v>1874</v>
      </c>
      <c r="S2812">
        <v>24</v>
      </c>
      <c r="T2812">
        <v>90</v>
      </c>
      <c r="U2812">
        <v>93</v>
      </c>
      <c r="V2812" t="s">
        <v>51</v>
      </c>
      <c r="W2812">
        <v>84</v>
      </c>
      <c r="X2812" s="102">
        <v>0.4861111111111111</v>
      </c>
      <c r="AB2812" s="77">
        <f t="shared" si="43"/>
        <v>300</v>
      </c>
    </row>
    <row r="2813" spans="1:28" x14ac:dyDescent="0.3">
      <c r="A2813" s="34">
        <v>44451</v>
      </c>
      <c r="B2813">
        <v>1159</v>
      </c>
      <c r="C2813" t="s">
        <v>1282</v>
      </c>
      <c r="D2813" t="s">
        <v>1283</v>
      </c>
      <c r="E2813">
        <v>38</v>
      </c>
      <c r="F2813" t="s">
        <v>1656</v>
      </c>
      <c r="G2813" t="s">
        <v>1308</v>
      </c>
      <c r="H2813" t="s">
        <v>1363</v>
      </c>
      <c r="I2813" s="102">
        <v>0.25</v>
      </c>
      <c r="J2813" t="s">
        <v>1694</v>
      </c>
      <c r="K2813" s="102">
        <v>0.65972222222222221</v>
      </c>
      <c r="L2813">
        <v>20</v>
      </c>
      <c r="M2813" t="s">
        <v>1358</v>
      </c>
      <c r="N2813" t="s">
        <v>1561</v>
      </c>
      <c r="O2813" s="102">
        <v>0.25</v>
      </c>
      <c r="P2813" t="s">
        <v>1874</v>
      </c>
      <c r="Q2813">
        <v>0</v>
      </c>
      <c r="R2813" t="s">
        <v>1495</v>
      </c>
      <c r="S2813">
        <v>24</v>
      </c>
      <c r="T2813">
        <v>91</v>
      </c>
      <c r="U2813">
        <v>93</v>
      </c>
      <c r="V2813" s="102">
        <v>3.4722222222222224E-2</v>
      </c>
      <c r="W2813">
        <v>85</v>
      </c>
      <c r="X2813" s="102">
        <v>0.3888888888888889</v>
      </c>
      <c r="AB2813" s="77">
        <f t="shared" si="43"/>
        <v>200</v>
      </c>
    </row>
    <row r="2814" spans="1:28" x14ac:dyDescent="0.3">
      <c r="A2814" s="34">
        <v>44452</v>
      </c>
      <c r="B2814">
        <v>1159</v>
      </c>
      <c r="C2814" t="s">
        <v>1282</v>
      </c>
      <c r="D2814" t="s">
        <v>1283</v>
      </c>
      <c r="E2814">
        <v>38</v>
      </c>
      <c r="F2814" t="s">
        <v>1719</v>
      </c>
      <c r="G2814" t="s">
        <v>1561</v>
      </c>
      <c r="H2814" t="s">
        <v>1704</v>
      </c>
      <c r="I2814" s="102">
        <v>0.20833333333333334</v>
      </c>
      <c r="J2814" t="s">
        <v>1799</v>
      </c>
      <c r="K2814" s="102">
        <v>0.5</v>
      </c>
      <c r="L2814">
        <v>27</v>
      </c>
      <c r="M2814" t="s">
        <v>1435</v>
      </c>
      <c r="N2814" t="s">
        <v>1440</v>
      </c>
      <c r="O2814" s="102">
        <v>0.625</v>
      </c>
      <c r="P2814" t="s">
        <v>1910</v>
      </c>
      <c r="Q2814">
        <v>20</v>
      </c>
      <c r="R2814" t="s">
        <v>1810</v>
      </c>
      <c r="S2814">
        <v>6</v>
      </c>
      <c r="T2814">
        <v>86</v>
      </c>
      <c r="U2814">
        <v>92</v>
      </c>
      <c r="V2814" t="s">
        <v>51</v>
      </c>
      <c r="W2814">
        <v>56</v>
      </c>
      <c r="X2814" s="102">
        <v>0.40277777777777773</v>
      </c>
      <c r="AB2814" s="77">
        <f t="shared" si="43"/>
        <v>270</v>
      </c>
    </row>
    <row r="2815" spans="1:28" x14ac:dyDescent="0.3">
      <c r="A2815" s="34">
        <v>44453</v>
      </c>
      <c r="B2815">
        <v>1159</v>
      </c>
      <c r="C2815" t="s">
        <v>1282</v>
      </c>
      <c r="D2815" t="s">
        <v>1283</v>
      </c>
      <c r="E2815">
        <v>38</v>
      </c>
      <c r="F2815" t="s">
        <v>1588</v>
      </c>
      <c r="G2815" t="s">
        <v>1352</v>
      </c>
      <c r="H2815" t="s">
        <v>1622</v>
      </c>
      <c r="I2815" s="102">
        <v>0.20833333333333334</v>
      </c>
      <c r="J2815" t="s">
        <v>1694</v>
      </c>
      <c r="K2815" s="102">
        <v>0.59027777777777779</v>
      </c>
      <c r="L2815">
        <v>0</v>
      </c>
      <c r="M2815" t="s">
        <v>1703</v>
      </c>
      <c r="N2815" t="s">
        <v>1391</v>
      </c>
      <c r="O2815" s="102">
        <v>1.3888888888888888E-2</v>
      </c>
      <c r="P2815" t="s">
        <v>1839</v>
      </c>
      <c r="Q2815" t="s">
        <v>51</v>
      </c>
      <c r="R2815" t="s">
        <v>1967</v>
      </c>
      <c r="S2815">
        <v>5</v>
      </c>
      <c r="T2815">
        <v>90</v>
      </c>
      <c r="U2815">
        <v>93</v>
      </c>
      <c r="V2815" t="s">
        <v>51</v>
      </c>
      <c r="W2815">
        <v>83</v>
      </c>
      <c r="X2815" s="102">
        <v>0.59027777777777779</v>
      </c>
      <c r="AB2815" s="77">
        <f t="shared" si="43"/>
        <v>0</v>
      </c>
    </row>
    <row r="2816" spans="1:28" x14ac:dyDescent="0.3">
      <c r="A2816" s="34">
        <v>44454</v>
      </c>
      <c r="B2816">
        <v>1159</v>
      </c>
      <c r="C2816" t="s">
        <v>1282</v>
      </c>
      <c r="D2816" t="s">
        <v>1283</v>
      </c>
      <c r="E2816">
        <v>38</v>
      </c>
      <c r="F2816" t="s">
        <v>1400</v>
      </c>
      <c r="G2816" t="s">
        <v>1286</v>
      </c>
      <c r="H2816" t="s">
        <v>1704</v>
      </c>
      <c r="I2816" s="102">
        <v>0.83333333333333337</v>
      </c>
      <c r="J2816" t="s">
        <v>1766</v>
      </c>
      <c r="K2816" s="102">
        <v>0.3611111111111111</v>
      </c>
      <c r="L2816">
        <v>28</v>
      </c>
      <c r="M2816" t="s">
        <v>1335</v>
      </c>
      <c r="N2816" t="s">
        <v>1436</v>
      </c>
      <c r="O2816" s="102">
        <v>0.82638888888888884</v>
      </c>
      <c r="P2816" t="s">
        <v>1547</v>
      </c>
      <c r="Q2816">
        <v>24</v>
      </c>
      <c r="R2816" t="s">
        <v>1811</v>
      </c>
      <c r="S2816">
        <v>1</v>
      </c>
      <c r="T2816">
        <v>91</v>
      </c>
      <c r="U2816">
        <v>93</v>
      </c>
      <c r="V2816" t="s">
        <v>51</v>
      </c>
      <c r="W2816">
        <v>90</v>
      </c>
      <c r="X2816" t="s">
        <v>51</v>
      </c>
      <c r="AB2816" s="77">
        <f t="shared" si="43"/>
        <v>280</v>
      </c>
    </row>
    <row r="2817" spans="1:28" x14ac:dyDescent="0.3">
      <c r="A2817" s="34">
        <v>44455</v>
      </c>
      <c r="B2817">
        <v>1159</v>
      </c>
      <c r="C2817" t="s">
        <v>1282</v>
      </c>
      <c r="D2817" t="s">
        <v>1283</v>
      </c>
      <c r="E2817">
        <v>38</v>
      </c>
      <c r="F2817" t="s">
        <v>1741</v>
      </c>
      <c r="G2817" t="s">
        <v>1308</v>
      </c>
      <c r="H2817" t="s">
        <v>1303</v>
      </c>
      <c r="I2817" s="102">
        <v>0.25694444444444448</v>
      </c>
      <c r="J2817" t="s">
        <v>1781</v>
      </c>
      <c r="K2817" s="102">
        <v>0.65277777777777779</v>
      </c>
      <c r="L2817">
        <v>0</v>
      </c>
      <c r="M2817" t="s">
        <v>1431</v>
      </c>
      <c r="N2817" t="s">
        <v>1297</v>
      </c>
      <c r="O2817" t="s">
        <v>51</v>
      </c>
      <c r="P2817" t="s">
        <v>1687</v>
      </c>
      <c r="Q2817" t="s">
        <v>51</v>
      </c>
      <c r="R2817" t="s">
        <v>1707</v>
      </c>
      <c r="S2817">
        <v>24</v>
      </c>
      <c r="T2817">
        <v>90</v>
      </c>
      <c r="U2817">
        <v>93</v>
      </c>
      <c r="V2817" t="s">
        <v>51</v>
      </c>
      <c r="W2817">
        <v>87</v>
      </c>
      <c r="X2817" s="102">
        <v>0.51388888888888895</v>
      </c>
      <c r="AB2817" s="77">
        <f t="shared" si="43"/>
        <v>0</v>
      </c>
    </row>
    <row r="2818" spans="1:28" x14ac:dyDescent="0.3">
      <c r="A2818" s="34">
        <v>44456</v>
      </c>
      <c r="B2818">
        <v>1159</v>
      </c>
      <c r="C2818" t="s">
        <v>1282</v>
      </c>
      <c r="D2818" t="s">
        <v>1283</v>
      </c>
      <c r="E2818">
        <v>38</v>
      </c>
      <c r="F2818" t="s">
        <v>1571</v>
      </c>
      <c r="G2818" t="s">
        <v>1440</v>
      </c>
      <c r="H2818" t="s">
        <v>1478</v>
      </c>
      <c r="I2818" s="102">
        <v>0.25</v>
      </c>
      <c r="J2818" t="s">
        <v>1763</v>
      </c>
      <c r="K2818" s="102">
        <v>0.64583333333333337</v>
      </c>
      <c r="L2818">
        <v>28</v>
      </c>
      <c r="M2818" t="s">
        <v>1396</v>
      </c>
      <c r="N2818" t="s">
        <v>1544</v>
      </c>
      <c r="O2818" s="102">
        <v>0.74305555555555547</v>
      </c>
      <c r="P2818" t="s">
        <v>1707</v>
      </c>
      <c r="Q2818">
        <v>0</v>
      </c>
      <c r="R2818" t="s">
        <v>1711</v>
      </c>
      <c r="S2818">
        <v>15</v>
      </c>
      <c r="T2818">
        <v>91</v>
      </c>
      <c r="U2818">
        <v>93</v>
      </c>
      <c r="V2818" t="s">
        <v>51</v>
      </c>
      <c r="W2818">
        <v>87</v>
      </c>
      <c r="X2818" t="s">
        <v>51</v>
      </c>
      <c r="AB2818" s="77">
        <f t="shared" si="43"/>
        <v>280</v>
      </c>
    </row>
    <row r="2819" spans="1:28" x14ac:dyDescent="0.3">
      <c r="A2819" s="34">
        <v>44457</v>
      </c>
      <c r="B2819">
        <v>1159</v>
      </c>
      <c r="C2819" t="s">
        <v>1282</v>
      </c>
      <c r="D2819" t="s">
        <v>1283</v>
      </c>
      <c r="E2819">
        <v>38</v>
      </c>
      <c r="F2819" t="s">
        <v>1315</v>
      </c>
      <c r="G2819" t="s">
        <v>1308</v>
      </c>
      <c r="H2819" t="s">
        <v>1377</v>
      </c>
      <c r="I2819" s="102">
        <v>0.27777777777777779</v>
      </c>
      <c r="J2819" t="s">
        <v>1724</v>
      </c>
      <c r="K2819" s="102">
        <v>0.54166666666666663</v>
      </c>
      <c r="L2819">
        <v>28</v>
      </c>
      <c r="M2819" t="s">
        <v>1340</v>
      </c>
      <c r="N2819" t="s">
        <v>1357</v>
      </c>
      <c r="O2819" s="102">
        <v>0.63888888888888895</v>
      </c>
      <c r="P2819" t="s">
        <v>1398</v>
      </c>
      <c r="Q2819">
        <v>24</v>
      </c>
      <c r="R2819" t="s">
        <v>1565</v>
      </c>
      <c r="S2819">
        <v>4</v>
      </c>
      <c r="T2819">
        <v>85</v>
      </c>
      <c r="U2819">
        <v>91</v>
      </c>
      <c r="V2819" t="s">
        <v>51</v>
      </c>
      <c r="W2819">
        <v>73</v>
      </c>
      <c r="X2819" s="102">
        <v>0.3888888888888889</v>
      </c>
      <c r="AB2819" s="77">
        <f t="shared" ref="AB2819:AB2882" si="44">L2819*$AE$17</f>
        <v>280</v>
      </c>
    </row>
    <row r="2820" spans="1:28" x14ac:dyDescent="0.3">
      <c r="A2820" s="34">
        <v>44458</v>
      </c>
      <c r="B2820">
        <v>1159</v>
      </c>
      <c r="C2820" t="s">
        <v>1282</v>
      </c>
      <c r="D2820" t="s">
        <v>1283</v>
      </c>
      <c r="E2820">
        <v>38</v>
      </c>
      <c r="F2820" t="s">
        <v>1599</v>
      </c>
      <c r="G2820" t="s">
        <v>1345</v>
      </c>
      <c r="H2820" t="s">
        <v>1612</v>
      </c>
      <c r="I2820" s="102">
        <v>0.2638888888888889</v>
      </c>
      <c r="J2820" t="s">
        <v>1775</v>
      </c>
      <c r="K2820" s="102">
        <v>0.60416666666666663</v>
      </c>
      <c r="L2820">
        <v>32</v>
      </c>
      <c r="M2820" t="s">
        <v>1296</v>
      </c>
      <c r="N2820" t="s">
        <v>1357</v>
      </c>
      <c r="O2820" s="102">
        <v>0.80555555555555547</v>
      </c>
      <c r="P2820" t="s">
        <v>1831</v>
      </c>
      <c r="Q2820">
        <v>23</v>
      </c>
      <c r="R2820" t="s">
        <v>1517</v>
      </c>
      <c r="S2820">
        <v>4</v>
      </c>
      <c r="T2820">
        <v>84</v>
      </c>
      <c r="U2820">
        <v>92</v>
      </c>
      <c r="V2820" t="s">
        <v>51</v>
      </c>
      <c r="W2820">
        <v>71</v>
      </c>
      <c r="X2820" s="102">
        <v>0.40277777777777773</v>
      </c>
      <c r="AB2820" s="77">
        <f t="shared" si="44"/>
        <v>320</v>
      </c>
    </row>
    <row r="2821" spans="1:28" x14ac:dyDescent="0.3">
      <c r="A2821" s="34">
        <v>44459</v>
      </c>
      <c r="B2821">
        <v>1159</v>
      </c>
      <c r="C2821" t="s">
        <v>1282</v>
      </c>
      <c r="D2821" t="s">
        <v>1283</v>
      </c>
      <c r="E2821">
        <v>38</v>
      </c>
      <c r="F2821" t="s">
        <v>1721</v>
      </c>
      <c r="G2821" t="s">
        <v>1333</v>
      </c>
      <c r="H2821" t="s">
        <v>1658</v>
      </c>
      <c r="I2821" s="102">
        <v>0.82638888888888884</v>
      </c>
      <c r="J2821" t="s">
        <v>1623</v>
      </c>
      <c r="K2821" s="102">
        <v>0.50694444444444442</v>
      </c>
      <c r="L2821">
        <v>31</v>
      </c>
      <c r="M2821" t="s">
        <v>1329</v>
      </c>
      <c r="N2821" t="s">
        <v>1497</v>
      </c>
      <c r="O2821" s="102">
        <v>0.53472222222222221</v>
      </c>
      <c r="P2821" t="s">
        <v>1557</v>
      </c>
      <c r="Q2821">
        <v>23</v>
      </c>
      <c r="R2821" t="s">
        <v>1705</v>
      </c>
      <c r="S2821" t="s">
        <v>51</v>
      </c>
      <c r="T2821">
        <v>92</v>
      </c>
      <c r="U2821">
        <v>92</v>
      </c>
      <c r="V2821" t="s">
        <v>51</v>
      </c>
      <c r="W2821">
        <v>88</v>
      </c>
      <c r="X2821" s="102">
        <v>0.50694444444444442</v>
      </c>
      <c r="AB2821" s="77">
        <f t="shared" si="44"/>
        <v>310</v>
      </c>
    </row>
    <row r="2822" spans="1:28" x14ac:dyDescent="0.3">
      <c r="A2822" s="34">
        <v>44460</v>
      </c>
      <c r="B2822">
        <v>1159</v>
      </c>
      <c r="C2822" t="s">
        <v>1282</v>
      </c>
      <c r="D2822" t="s">
        <v>1283</v>
      </c>
      <c r="E2822">
        <v>38</v>
      </c>
      <c r="F2822" t="s">
        <v>1549</v>
      </c>
      <c r="G2822" t="s">
        <v>1956</v>
      </c>
      <c r="H2822" t="s">
        <v>1556</v>
      </c>
      <c r="I2822" s="102">
        <v>0.40277777777777773</v>
      </c>
      <c r="J2822" t="s">
        <v>1516</v>
      </c>
      <c r="K2822" s="102">
        <v>0.58333333333333337</v>
      </c>
      <c r="L2822">
        <v>31</v>
      </c>
      <c r="M2822" t="s">
        <v>1358</v>
      </c>
      <c r="N2822" t="s">
        <v>1436</v>
      </c>
      <c r="O2822" s="102">
        <v>0.63194444444444442</v>
      </c>
      <c r="P2822" t="s">
        <v>1578</v>
      </c>
      <c r="Q2822">
        <v>9</v>
      </c>
      <c r="R2822" t="s">
        <v>1689</v>
      </c>
      <c r="S2822">
        <v>24</v>
      </c>
      <c r="T2822">
        <v>91</v>
      </c>
      <c r="U2822">
        <v>93</v>
      </c>
      <c r="V2822" t="s">
        <v>51</v>
      </c>
      <c r="W2822">
        <v>89</v>
      </c>
      <c r="X2822" t="s">
        <v>51</v>
      </c>
      <c r="AB2822" s="77">
        <f t="shared" si="44"/>
        <v>310</v>
      </c>
    </row>
    <row r="2823" spans="1:28" x14ac:dyDescent="0.3">
      <c r="A2823" s="34">
        <v>44461</v>
      </c>
      <c r="B2823">
        <v>1159</v>
      </c>
      <c r="C2823" t="s">
        <v>1282</v>
      </c>
      <c r="D2823" t="s">
        <v>1283</v>
      </c>
      <c r="E2823">
        <v>38</v>
      </c>
      <c r="F2823" t="s">
        <v>1563</v>
      </c>
      <c r="G2823" t="s">
        <v>1513</v>
      </c>
      <c r="H2823" t="s">
        <v>1386</v>
      </c>
      <c r="I2823" s="102">
        <v>0.25</v>
      </c>
      <c r="J2823" t="s">
        <v>1777</v>
      </c>
      <c r="K2823" s="102">
        <v>0.53472222222222221</v>
      </c>
      <c r="L2823">
        <v>9</v>
      </c>
      <c r="M2823" t="s">
        <v>1288</v>
      </c>
      <c r="N2823" t="s">
        <v>1348</v>
      </c>
      <c r="O2823" s="102">
        <v>0.64583333333333337</v>
      </c>
      <c r="P2823" t="s">
        <v>1689</v>
      </c>
      <c r="Q2823">
        <v>0</v>
      </c>
      <c r="R2823" t="s">
        <v>1832</v>
      </c>
      <c r="S2823">
        <v>17</v>
      </c>
      <c r="T2823">
        <v>90</v>
      </c>
      <c r="U2823">
        <v>93</v>
      </c>
      <c r="V2823" t="s">
        <v>51</v>
      </c>
      <c r="W2823">
        <v>87</v>
      </c>
      <c r="X2823" s="102">
        <v>0.56944444444444442</v>
      </c>
      <c r="AB2823" s="77">
        <f t="shared" si="44"/>
        <v>90</v>
      </c>
    </row>
    <row r="2824" spans="1:28" x14ac:dyDescent="0.3">
      <c r="A2824" s="34">
        <v>44462</v>
      </c>
      <c r="B2824">
        <v>1159</v>
      </c>
      <c r="C2824" t="s">
        <v>1282</v>
      </c>
      <c r="D2824" t="s">
        <v>1283</v>
      </c>
      <c r="E2824">
        <v>38</v>
      </c>
      <c r="F2824" t="s">
        <v>1599</v>
      </c>
      <c r="G2824" t="s">
        <v>1308</v>
      </c>
      <c r="H2824" t="s">
        <v>1556</v>
      </c>
      <c r="I2824" s="102">
        <v>0.28472222222222221</v>
      </c>
      <c r="J2824" t="s">
        <v>1742</v>
      </c>
      <c r="K2824" s="102">
        <v>0.57638888888888895</v>
      </c>
      <c r="L2824">
        <v>8</v>
      </c>
      <c r="M2824" t="s">
        <v>1301</v>
      </c>
      <c r="N2824" t="s">
        <v>1351</v>
      </c>
      <c r="O2824" s="102">
        <v>0.75</v>
      </c>
      <c r="P2824" t="s">
        <v>1558</v>
      </c>
      <c r="Q2824">
        <v>0</v>
      </c>
      <c r="R2824" t="s">
        <v>1690</v>
      </c>
      <c r="S2824">
        <v>24</v>
      </c>
      <c r="T2824">
        <v>91</v>
      </c>
      <c r="U2824">
        <v>94</v>
      </c>
      <c r="V2824" s="102">
        <v>0</v>
      </c>
      <c r="W2824">
        <v>85</v>
      </c>
      <c r="X2824" t="s">
        <v>51</v>
      </c>
      <c r="AB2824" s="77">
        <f t="shared" si="44"/>
        <v>80</v>
      </c>
    </row>
    <row r="2825" spans="1:28" x14ac:dyDescent="0.3">
      <c r="A2825" s="34">
        <v>44463</v>
      </c>
      <c r="B2825">
        <v>1159</v>
      </c>
      <c r="C2825" t="s">
        <v>1282</v>
      </c>
      <c r="D2825" t="s">
        <v>1283</v>
      </c>
      <c r="E2825">
        <v>38</v>
      </c>
      <c r="F2825" t="s">
        <v>1315</v>
      </c>
      <c r="G2825" t="s">
        <v>1285</v>
      </c>
      <c r="H2825" t="s">
        <v>1377</v>
      </c>
      <c r="I2825" s="102">
        <v>0.25</v>
      </c>
      <c r="J2825" t="s">
        <v>1724</v>
      </c>
      <c r="K2825" s="102">
        <v>0.66666666666666663</v>
      </c>
      <c r="L2825">
        <v>7</v>
      </c>
      <c r="M2825" t="s">
        <v>1358</v>
      </c>
      <c r="N2825" t="s">
        <v>1440</v>
      </c>
      <c r="O2825" s="102">
        <v>0.90972222222222221</v>
      </c>
      <c r="P2825" t="s">
        <v>1690</v>
      </c>
      <c r="Q2825">
        <v>0</v>
      </c>
      <c r="R2825" t="s">
        <v>1495</v>
      </c>
      <c r="S2825">
        <v>22</v>
      </c>
      <c r="T2825">
        <v>92</v>
      </c>
      <c r="U2825">
        <v>93</v>
      </c>
      <c r="V2825" t="s">
        <v>51</v>
      </c>
      <c r="W2825">
        <v>88</v>
      </c>
      <c r="X2825" s="102">
        <v>0.61805555555555558</v>
      </c>
      <c r="AB2825" s="77">
        <f t="shared" si="44"/>
        <v>70</v>
      </c>
    </row>
    <row r="2826" spans="1:28" x14ac:dyDescent="0.3">
      <c r="A2826" s="34">
        <v>44464</v>
      </c>
      <c r="B2826">
        <v>1159</v>
      </c>
      <c r="C2826" t="s">
        <v>1282</v>
      </c>
      <c r="D2826" t="s">
        <v>1283</v>
      </c>
      <c r="E2826">
        <v>38</v>
      </c>
      <c r="F2826" t="s">
        <v>1623</v>
      </c>
      <c r="G2826" t="s">
        <v>1465</v>
      </c>
      <c r="H2826" t="s">
        <v>1334</v>
      </c>
      <c r="I2826" s="102">
        <v>0.28472222222222221</v>
      </c>
      <c r="J2826" t="s">
        <v>1751</v>
      </c>
      <c r="K2826" s="102">
        <v>0.55555555555555558</v>
      </c>
      <c r="L2826">
        <v>28</v>
      </c>
      <c r="M2826" t="s">
        <v>1431</v>
      </c>
      <c r="N2826" t="s">
        <v>1456</v>
      </c>
      <c r="O2826" s="102">
        <v>9.7222222222222224E-2</v>
      </c>
      <c r="P2826" t="s">
        <v>1684</v>
      </c>
      <c r="Q2826">
        <v>24</v>
      </c>
      <c r="R2826" t="s">
        <v>1910</v>
      </c>
      <c r="S2826">
        <v>1</v>
      </c>
      <c r="T2826">
        <v>86</v>
      </c>
      <c r="U2826">
        <v>93</v>
      </c>
      <c r="V2826" t="s">
        <v>51</v>
      </c>
      <c r="W2826">
        <v>76</v>
      </c>
      <c r="X2826" s="102">
        <v>0.55555555555555558</v>
      </c>
      <c r="AB2826" s="77">
        <f t="shared" si="44"/>
        <v>280</v>
      </c>
    </row>
    <row r="2827" spans="1:28" x14ac:dyDescent="0.3">
      <c r="A2827" s="34">
        <v>44465</v>
      </c>
      <c r="B2827">
        <v>1159</v>
      </c>
      <c r="C2827" t="s">
        <v>1282</v>
      </c>
      <c r="D2827" t="s">
        <v>1283</v>
      </c>
      <c r="E2827">
        <v>38</v>
      </c>
      <c r="F2827" t="s">
        <v>1656</v>
      </c>
      <c r="G2827" t="s">
        <v>1308</v>
      </c>
      <c r="H2827" t="s">
        <v>1556</v>
      </c>
      <c r="I2827" s="102">
        <v>0.2638888888888889</v>
      </c>
      <c r="J2827" t="s">
        <v>1744</v>
      </c>
      <c r="K2827" s="102">
        <v>0.52777777777777779</v>
      </c>
      <c r="L2827">
        <v>8</v>
      </c>
      <c r="M2827" t="s">
        <v>1296</v>
      </c>
      <c r="N2827" t="s">
        <v>1359</v>
      </c>
      <c r="O2827" s="102">
        <v>0.59722222222222221</v>
      </c>
      <c r="P2827" t="s">
        <v>1547</v>
      </c>
      <c r="Q2827">
        <v>10</v>
      </c>
      <c r="R2827" t="s">
        <v>1291</v>
      </c>
      <c r="S2827">
        <v>24</v>
      </c>
      <c r="T2827">
        <v>87</v>
      </c>
      <c r="U2827">
        <v>92</v>
      </c>
      <c r="V2827" t="s">
        <v>51</v>
      </c>
      <c r="W2827">
        <v>73</v>
      </c>
      <c r="X2827" t="s">
        <v>51</v>
      </c>
      <c r="AB2827" s="77">
        <f t="shared" si="44"/>
        <v>80</v>
      </c>
    </row>
    <row r="2828" spans="1:28" x14ac:dyDescent="0.3">
      <c r="A2828" s="34">
        <v>44466</v>
      </c>
      <c r="B2828">
        <v>1159</v>
      </c>
      <c r="C2828" t="s">
        <v>1282</v>
      </c>
      <c r="D2828" t="s">
        <v>1283</v>
      </c>
      <c r="E2828">
        <v>38</v>
      </c>
      <c r="F2828" t="s">
        <v>1303</v>
      </c>
      <c r="G2828" t="s">
        <v>1358</v>
      </c>
      <c r="H2828" t="s">
        <v>1490</v>
      </c>
      <c r="I2828" s="102">
        <v>0.84722222222222221</v>
      </c>
      <c r="J2828" t="s">
        <v>1741</v>
      </c>
      <c r="K2828" s="102">
        <v>0.58333333333333337</v>
      </c>
      <c r="L2828">
        <v>29</v>
      </c>
      <c r="M2828" t="s">
        <v>1340</v>
      </c>
      <c r="N2828" t="s">
        <v>1357</v>
      </c>
      <c r="O2828" s="102">
        <v>0.33333333333333331</v>
      </c>
      <c r="P2828" t="s">
        <v>1420</v>
      </c>
      <c r="Q2828">
        <v>19</v>
      </c>
      <c r="R2828" t="s">
        <v>1602</v>
      </c>
      <c r="S2828">
        <v>3</v>
      </c>
      <c r="T2828">
        <v>88</v>
      </c>
      <c r="U2828">
        <v>92</v>
      </c>
      <c r="V2828" t="s">
        <v>51</v>
      </c>
      <c r="W2828">
        <v>81</v>
      </c>
      <c r="X2828" t="s">
        <v>51</v>
      </c>
      <c r="AB2828" s="77">
        <f t="shared" si="44"/>
        <v>290</v>
      </c>
    </row>
    <row r="2829" spans="1:28" x14ac:dyDescent="0.3">
      <c r="A2829" s="34">
        <v>44467</v>
      </c>
      <c r="B2829">
        <v>1159</v>
      </c>
      <c r="C2829" t="s">
        <v>1282</v>
      </c>
      <c r="D2829" t="s">
        <v>1283</v>
      </c>
      <c r="E2829">
        <v>38</v>
      </c>
      <c r="F2829" t="s">
        <v>1661</v>
      </c>
      <c r="G2829" t="s">
        <v>1308</v>
      </c>
      <c r="H2829" t="s">
        <v>1304</v>
      </c>
      <c r="I2829" s="102">
        <v>0.99930555555555556</v>
      </c>
      <c r="J2829" t="s">
        <v>1400</v>
      </c>
      <c r="K2829" s="102">
        <v>0.4236111111111111</v>
      </c>
      <c r="L2829">
        <v>27</v>
      </c>
      <c r="M2829" t="s">
        <v>1329</v>
      </c>
      <c r="N2829" t="s">
        <v>1333</v>
      </c>
      <c r="O2829" s="102">
        <v>0.63194444444444442</v>
      </c>
      <c r="P2829" t="s">
        <v>1474</v>
      </c>
      <c r="Q2829">
        <v>21</v>
      </c>
      <c r="R2829" t="s">
        <v>1389</v>
      </c>
      <c r="S2829">
        <v>5</v>
      </c>
      <c r="T2829">
        <v>87</v>
      </c>
      <c r="U2829">
        <v>92</v>
      </c>
      <c r="V2829" t="s">
        <v>51</v>
      </c>
      <c r="W2829">
        <v>83</v>
      </c>
      <c r="X2829" t="s">
        <v>51</v>
      </c>
      <c r="AB2829" s="77">
        <f t="shared" si="44"/>
        <v>270</v>
      </c>
    </row>
    <row r="2830" spans="1:28" x14ac:dyDescent="0.3">
      <c r="A2830" s="34">
        <v>44468</v>
      </c>
      <c r="B2830">
        <v>1159</v>
      </c>
      <c r="C2830" t="s">
        <v>1282</v>
      </c>
      <c r="D2830" t="s">
        <v>1283</v>
      </c>
      <c r="E2830">
        <v>38</v>
      </c>
      <c r="F2830" t="s">
        <v>1617</v>
      </c>
      <c r="G2830" t="s">
        <v>1335</v>
      </c>
      <c r="H2830" t="s">
        <v>1302</v>
      </c>
      <c r="I2830" s="102">
        <v>0.125</v>
      </c>
      <c r="J2830" t="s">
        <v>1746</v>
      </c>
      <c r="K2830" s="102">
        <v>0.45833333333333331</v>
      </c>
      <c r="L2830">
        <v>31</v>
      </c>
      <c r="M2830" t="s">
        <v>1396</v>
      </c>
      <c r="N2830" t="s">
        <v>1368</v>
      </c>
      <c r="O2830" s="102">
        <v>0.52083333333333337</v>
      </c>
      <c r="P2830" t="s">
        <v>1466</v>
      </c>
      <c r="Q2830">
        <v>21</v>
      </c>
      <c r="R2830" t="s">
        <v>1691</v>
      </c>
      <c r="S2830" t="s">
        <v>51</v>
      </c>
      <c r="T2830">
        <v>91</v>
      </c>
      <c r="U2830">
        <v>93</v>
      </c>
      <c r="V2830" t="s">
        <v>51</v>
      </c>
      <c r="W2830">
        <v>74</v>
      </c>
      <c r="X2830" s="102">
        <v>0.47222222222222227</v>
      </c>
      <c r="AB2830" s="77">
        <f t="shared" si="44"/>
        <v>310</v>
      </c>
    </row>
    <row r="2831" spans="1:28" x14ac:dyDescent="0.3">
      <c r="A2831" s="34">
        <v>44469</v>
      </c>
      <c r="B2831">
        <v>1159</v>
      </c>
      <c r="C2831" t="s">
        <v>1282</v>
      </c>
      <c r="D2831" t="s">
        <v>1283</v>
      </c>
      <c r="E2831">
        <v>38</v>
      </c>
      <c r="F2831" t="s">
        <v>1295</v>
      </c>
      <c r="G2831" t="s">
        <v>1308</v>
      </c>
      <c r="H2831" t="s">
        <v>1523</v>
      </c>
      <c r="I2831" s="102">
        <v>0.29166666666666669</v>
      </c>
      <c r="J2831" t="s">
        <v>1758</v>
      </c>
      <c r="K2831" s="102">
        <v>0.57638888888888895</v>
      </c>
      <c r="L2831">
        <v>7</v>
      </c>
      <c r="M2831" t="s">
        <v>1435</v>
      </c>
      <c r="N2831" t="s">
        <v>1322</v>
      </c>
      <c r="O2831" s="102">
        <v>0.61805555555555558</v>
      </c>
      <c r="P2831" t="s">
        <v>1659</v>
      </c>
      <c r="Q2831">
        <v>0</v>
      </c>
      <c r="R2831" t="s">
        <v>1666</v>
      </c>
      <c r="S2831">
        <v>24</v>
      </c>
      <c r="T2831">
        <v>88</v>
      </c>
      <c r="U2831">
        <v>93</v>
      </c>
      <c r="V2831" t="s">
        <v>51</v>
      </c>
      <c r="W2831">
        <v>77</v>
      </c>
      <c r="X2831" s="102">
        <v>0.58333333333333337</v>
      </c>
      <c r="AB2831" s="77">
        <f t="shared" si="44"/>
        <v>70</v>
      </c>
    </row>
    <row r="2832" spans="1:28" x14ac:dyDescent="0.3">
      <c r="A2832" s="34">
        <v>44470</v>
      </c>
      <c r="B2832">
        <v>1159</v>
      </c>
      <c r="C2832" t="s">
        <v>1282</v>
      </c>
      <c r="D2832" t="s">
        <v>1283</v>
      </c>
      <c r="E2832">
        <v>38</v>
      </c>
      <c r="F2832" t="s">
        <v>1729</v>
      </c>
      <c r="G2832" t="s">
        <v>1308</v>
      </c>
      <c r="H2832" t="s">
        <v>1371</v>
      </c>
      <c r="I2832" s="102">
        <v>4.1666666666666664E-2</v>
      </c>
      <c r="J2832" t="s">
        <v>1584</v>
      </c>
      <c r="K2832" s="102">
        <v>0.52083333333333337</v>
      </c>
      <c r="L2832">
        <v>33</v>
      </c>
      <c r="M2832" t="s">
        <v>1703</v>
      </c>
      <c r="N2832" t="s">
        <v>1310</v>
      </c>
      <c r="O2832" s="102">
        <v>0.51388888888888895</v>
      </c>
      <c r="P2832" t="s">
        <v>1666</v>
      </c>
      <c r="Q2832">
        <v>0</v>
      </c>
      <c r="R2832" t="s">
        <v>1745</v>
      </c>
      <c r="S2832">
        <v>24</v>
      </c>
      <c r="T2832">
        <v>80</v>
      </c>
      <c r="U2832">
        <v>92</v>
      </c>
      <c r="V2832" t="s">
        <v>51</v>
      </c>
      <c r="W2832">
        <v>69</v>
      </c>
      <c r="X2832" s="102">
        <v>0.52083333333333337</v>
      </c>
      <c r="AB2832" s="77">
        <f t="shared" si="44"/>
        <v>330</v>
      </c>
    </row>
    <row r="2833" spans="1:28" x14ac:dyDescent="0.3">
      <c r="A2833" s="34">
        <v>44471</v>
      </c>
      <c r="B2833">
        <v>1159</v>
      </c>
      <c r="C2833" t="s">
        <v>1282</v>
      </c>
      <c r="D2833" t="s">
        <v>1283</v>
      </c>
      <c r="E2833">
        <v>38</v>
      </c>
      <c r="F2833" t="s">
        <v>1591</v>
      </c>
      <c r="G2833" t="s">
        <v>1449</v>
      </c>
      <c r="H2833" t="s">
        <v>1574</v>
      </c>
      <c r="I2833" s="102">
        <v>0.20833333333333334</v>
      </c>
      <c r="J2833" t="s">
        <v>1907</v>
      </c>
      <c r="K2833" s="102">
        <v>0.99930555555555556</v>
      </c>
      <c r="L2833">
        <v>21</v>
      </c>
      <c r="M2833" t="s">
        <v>1296</v>
      </c>
      <c r="N2833" t="s">
        <v>1368</v>
      </c>
      <c r="O2833" s="102">
        <v>0.99305555555555547</v>
      </c>
      <c r="P2833" t="s">
        <v>1479</v>
      </c>
      <c r="Q2833">
        <v>0</v>
      </c>
      <c r="R2833" t="s">
        <v>1632</v>
      </c>
      <c r="S2833">
        <v>24</v>
      </c>
      <c r="T2833">
        <v>89</v>
      </c>
      <c r="U2833">
        <v>92</v>
      </c>
      <c r="V2833" t="s">
        <v>51</v>
      </c>
      <c r="W2833">
        <v>46</v>
      </c>
      <c r="X2833" s="102">
        <v>0.97916666666666663</v>
      </c>
      <c r="AB2833" s="77">
        <f t="shared" si="44"/>
        <v>210</v>
      </c>
    </row>
    <row r="2834" spans="1:28" x14ac:dyDescent="0.3">
      <c r="A2834" s="34">
        <v>44472</v>
      </c>
      <c r="B2834">
        <v>1159</v>
      </c>
      <c r="C2834" t="s">
        <v>1282</v>
      </c>
      <c r="D2834" t="s">
        <v>1283</v>
      </c>
      <c r="E2834">
        <v>38</v>
      </c>
      <c r="F2834" t="s">
        <v>1644</v>
      </c>
      <c r="G2834" t="s">
        <v>1465</v>
      </c>
      <c r="H2834" t="s">
        <v>1496</v>
      </c>
      <c r="I2834" s="102">
        <v>0.99930555555555556</v>
      </c>
      <c r="J2834" t="s">
        <v>1968</v>
      </c>
      <c r="K2834" s="102">
        <v>6.9444444444444441E-3</v>
      </c>
      <c r="L2834">
        <v>28</v>
      </c>
      <c r="M2834" t="s">
        <v>1384</v>
      </c>
      <c r="N2834" t="s">
        <v>1584</v>
      </c>
      <c r="O2834" s="102">
        <v>0.15277777777777776</v>
      </c>
      <c r="P2834" t="s">
        <v>1716</v>
      </c>
      <c r="Q2834">
        <v>23</v>
      </c>
      <c r="R2834" t="s">
        <v>1969</v>
      </c>
      <c r="S2834">
        <v>0</v>
      </c>
      <c r="T2834">
        <v>75</v>
      </c>
      <c r="U2834">
        <v>93</v>
      </c>
      <c r="V2834" t="s">
        <v>51</v>
      </c>
      <c r="W2834">
        <v>46</v>
      </c>
      <c r="X2834" s="102">
        <v>0</v>
      </c>
      <c r="AB2834" s="77">
        <f t="shared" si="44"/>
        <v>280</v>
      </c>
    </row>
    <row r="2835" spans="1:28" x14ac:dyDescent="0.3">
      <c r="A2835" s="34">
        <v>44473</v>
      </c>
      <c r="B2835">
        <v>1159</v>
      </c>
      <c r="C2835" t="s">
        <v>1282</v>
      </c>
      <c r="D2835" t="s">
        <v>1283</v>
      </c>
      <c r="E2835">
        <v>38</v>
      </c>
      <c r="F2835" t="s">
        <v>1530</v>
      </c>
      <c r="G2835" t="s">
        <v>1372</v>
      </c>
      <c r="H2835" t="s">
        <v>1449</v>
      </c>
      <c r="I2835" s="102">
        <v>4.8611111111111112E-2</v>
      </c>
      <c r="J2835" t="s">
        <v>1749</v>
      </c>
      <c r="K2835" s="102">
        <v>0.6875</v>
      </c>
      <c r="L2835">
        <v>20</v>
      </c>
      <c r="M2835" t="s">
        <v>1288</v>
      </c>
      <c r="N2835" t="s">
        <v>1297</v>
      </c>
      <c r="O2835" s="102">
        <v>0.2986111111111111</v>
      </c>
      <c r="P2835" t="s">
        <v>1517</v>
      </c>
      <c r="Q2835">
        <v>11</v>
      </c>
      <c r="R2835" t="s">
        <v>1480</v>
      </c>
      <c r="S2835">
        <v>24</v>
      </c>
      <c r="T2835">
        <v>74</v>
      </c>
      <c r="U2835">
        <v>92</v>
      </c>
      <c r="V2835" s="102">
        <v>0.9375</v>
      </c>
      <c r="W2835">
        <v>52</v>
      </c>
      <c r="X2835" s="102">
        <v>0.47916666666666669</v>
      </c>
      <c r="AB2835" s="77">
        <f t="shared" si="44"/>
        <v>200</v>
      </c>
    </row>
    <row r="2836" spans="1:28" x14ac:dyDescent="0.3">
      <c r="A2836" s="34">
        <v>44474</v>
      </c>
      <c r="B2836">
        <v>1159</v>
      </c>
      <c r="C2836" t="s">
        <v>1282</v>
      </c>
      <c r="D2836" t="s">
        <v>1283</v>
      </c>
      <c r="E2836">
        <v>38</v>
      </c>
      <c r="F2836" t="s">
        <v>1386</v>
      </c>
      <c r="G2836" t="s">
        <v>1561</v>
      </c>
      <c r="H2836" t="s">
        <v>1307</v>
      </c>
      <c r="I2836" s="102">
        <v>6.9444444444444441E-3</v>
      </c>
      <c r="J2836" t="s">
        <v>1385</v>
      </c>
      <c r="K2836" s="102">
        <v>0.3888888888888889</v>
      </c>
      <c r="L2836">
        <v>31</v>
      </c>
      <c r="M2836" t="s">
        <v>1340</v>
      </c>
      <c r="N2836" t="s">
        <v>1586</v>
      </c>
      <c r="O2836" s="102">
        <v>0.27083333333333331</v>
      </c>
      <c r="P2836" t="s">
        <v>1413</v>
      </c>
      <c r="Q2836">
        <v>24</v>
      </c>
      <c r="R2836" t="s">
        <v>1815</v>
      </c>
      <c r="S2836">
        <v>3</v>
      </c>
      <c r="T2836">
        <v>92</v>
      </c>
      <c r="U2836">
        <v>93</v>
      </c>
      <c r="V2836" t="s">
        <v>51</v>
      </c>
      <c r="W2836">
        <v>86</v>
      </c>
      <c r="X2836" s="102">
        <v>0.99930555555555556</v>
      </c>
      <c r="AB2836" s="77">
        <f t="shared" si="44"/>
        <v>310</v>
      </c>
    </row>
    <row r="2837" spans="1:28" x14ac:dyDescent="0.3">
      <c r="A2837" s="34">
        <v>44475</v>
      </c>
      <c r="B2837">
        <v>1159</v>
      </c>
      <c r="C2837" t="s">
        <v>1282</v>
      </c>
      <c r="D2837" t="s">
        <v>1283</v>
      </c>
      <c r="E2837">
        <v>38</v>
      </c>
      <c r="F2837" t="s">
        <v>1651</v>
      </c>
      <c r="G2837" t="s">
        <v>1308</v>
      </c>
      <c r="H2837" t="s">
        <v>1325</v>
      </c>
      <c r="I2837" s="102">
        <v>0.99930555555555556</v>
      </c>
      <c r="J2837" t="s">
        <v>1696</v>
      </c>
      <c r="K2837" s="102">
        <v>0.58333333333333337</v>
      </c>
      <c r="L2837">
        <v>9</v>
      </c>
      <c r="M2837" t="s">
        <v>1296</v>
      </c>
      <c r="N2837" t="s">
        <v>1384</v>
      </c>
      <c r="O2837" s="102">
        <v>0.6875</v>
      </c>
      <c r="P2837" t="s">
        <v>1382</v>
      </c>
      <c r="Q2837" t="s">
        <v>51</v>
      </c>
      <c r="R2837" t="s">
        <v>1413</v>
      </c>
      <c r="S2837">
        <v>0</v>
      </c>
      <c r="T2837">
        <v>84</v>
      </c>
      <c r="U2837">
        <v>93</v>
      </c>
      <c r="V2837" s="102">
        <v>0.97916666666666663</v>
      </c>
      <c r="W2837">
        <v>74</v>
      </c>
      <c r="X2837" s="102">
        <v>0.59722222222222221</v>
      </c>
      <c r="AB2837" s="77">
        <f t="shared" si="44"/>
        <v>90</v>
      </c>
    </row>
    <row r="2838" spans="1:28" x14ac:dyDescent="0.3">
      <c r="A2838" s="34">
        <v>44476</v>
      </c>
      <c r="B2838">
        <v>1159</v>
      </c>
      <c r="C2838" t="s">
        <v>1282</v>
      </c>
      <c r="D2838" t="s">
        <v>1283</v>
      </c>
      <c r="E2838">
        <v>38</v>
      </c>
      <c r="F2838" t="s">
        <v>1574</v>
      </c>
      <c r="G2838" t="s">
        <v>1308</v>
      </c>
      <c r="H2838" t="s">
        <v>1814</v>
      </c>
      <c r="I2838" s="102">
        <v>0.28472222222222221</v>
      </c>
      <c r="J2838" t="s">
        <v>1674</v>
      </c>
      <c r="K2838" s="102">
        <v>0.52083333333333337</v>
      </c>
      <c r="L2838">
        <v>9</v>
      </c>
      <c r="M2838" t="s">
        <v>1561</v>
      </c>
      <c r="N2838" t="s">
        <v>1319</v>
      </c>
      <c r="O2838" s="102">
        <v>0.60416666666666663</v>
      </c>
      <c r="P2838" t="s">
        <v>1420</v>
      </c>
      <c r="Q2838">
        <v>0</v>
      </c>
      <c r="R2838" t="s">
        <v>1389</v>
      </c>
      <c r="S2838" t="s">
        <v>51</v>
      </c>
      <c r="T2838">
        <v>88</v>
      </c>
      <c r="U2838">
        <v>93</v>
      </c>
      <c r="V2838" t="s">
        <v>51</v>
      </c>
      <c r="W2838">
        <v>68</v>
      </c>
      <c r="X2838" s="102">
        <v>0.44444444444444442</v>
      </c>
      <c r="AB2838" s="77">
        <f t="shared" si="44"/>
        <v>90</v>
      </c>
    </row>
    <row r="2839" spans="1:28" x14ac:dyDescent="0.3">
      <c r="A2839" s="34">
        <v>44477</v>
      </c>
      <c r="B2839">
        <v>1159</v>
      </c>
      <c r="C2839" t="s">
        <v>1282</v>
      </c>
      <c r="D2839" t="s">
        <v>1283</v>
      </c>
      <c r="E2839">
        <v>38</v>
      </c>
      <c r="F2839" t="s">
        <v>1671</v>
      </c>
      <c r="G2839" t="s">
        <v>1308</v>
      </c>
      <c r="H2839" t="s">
        <v>1463</v>
      </c>
      <c r="I2839" s="102">
        <v>0.27083333333333331</v>
      </c>
      <c r="J2839" t="s">
        <v>1686</v>
      </c>
      <c r="K2839" s="102">
        <v>0.5</v>
      </c>
      <c r="L2839">
        <v>8</v>
      </c>
      <c r="M2839" t="s">
        <v>1404</v>
      </c>
      <c r="N2839" t="s">
        <v>1319</v>
      </c>
      <c r="O2839" s="102">
        <v>0.55555555555555558</v>
      </c>
      <c r="P2839" t="s">
        <v>1311</v>
      </c>
      <c r="Q2839">
        <v>20</v>
      </c>
      <c r="R2839" t="s">
        <v>1389</v>
      </c>
      <c r="S2839">
        <v>16</v>
      </c>
      <c r="T2839">
        <v>85</v>
      </c>
      <c r="U2839">
        <v>94</v>
      </c>
      <c r="V2839" s="102">
        <v>0.29166666666666669</v>
      </c>
      <c r="W2839">
        <v>73</v>
      </c>
      <c r="X2839" s="102">
        <v>0.4513888888888889</v>
      </c>
      <c r="AB2839" s="77">
        <f t="shared" si="44"/>
        <v>80</v>
      </c>
    </row>
    <row r="2840" spans="1:28" x14ac:dyDescent="0.3">
      <c r="A2840" s="34">
        <v>44478</v>
      </c>
      <c r="B2840">
        <v>1159</v>
      </c>
      <c r="C2840" t="s">
        <v>1282</v>
      </c>
      <c r="D2840" t="s">
        <v>1283</v>
      </c>
      <c r="E2840">
        <v>38</v>
      </c>
      <c r="F2840" t="s">
        <v>1321</v>
      </c>
      <c r="G2840" t="s">
        <v>1308</v>
      </c>
      <c r="H2840" t="s">
        <v>1440</v>
      </c>
      <c r="I2840" s="102">
        <v>0.27083333333333331</v>
      </c>
      <c r="J2840" t="s">
        <v>1753</v>
      </c>
      <c r="K2840" s="102">
        <v>0.63888888888888895</v>
      </c>
      <c r="L2840">
        <v>22</v>
      </c>
      <c r="M2840" t="s">
        <v>1435</v>
      </c>
      <c r="N2840" t="s">
        <v>1391</v>
      </c>
      <c r="O2840" s="102">
        <v>6.25E-2</v>
      </c>
      <c r="P2840" t="s">
        <v>1420</v>
      </c>
      <c r="Q2840">
        <v>23</v>
      </c>
      <c r="R2840" t="s">
        <v>1773</v>
      </c>
      <c r="S2840">
        <v>1</v>
      </c>
      <c r="T2840">
        <v>86</v>
      </c>
      <c r="U2840">
        <v>93</v>
      </c>
      <c r="V2840" t="s">
        <v>51</v>
      </c>
      <c r="W2840">
        <v>75</v>
      </c>
      <c r="X2840" t="s">
        <v>51</v>
      </c>
      <c r="AB2840" s="77">
        <f t="shared" si="44"/>
        <v>220</v>
      </c>
    </row>
    <row r="2841" spans="1:28" x14ac:dyDescent="0.3">
      <c r="A2841" s="34">
        <v>44479</v>
      </c>
      <c r="B2841">
        <v>1159</v>
      </c>
      <c r="C2841" t="s">
        <v>1282</v>
      </c>
      <c r="D2841" t="s">
        <v>1283</v>
      </c>
      <c r="E2841">
        <v>38</v>
      </c>
      <c r="F2841" t="s">
        <v>1386</v>
      </c>
      <c r="G2841" t="s">
        <v>1308</v>
      </c>
      <c r="H2841" t="s">
        <v>1383</v>
      </c>
      <c r="I2841" s="102">
        <v>0.19444444444444445</v>
      </c>
      <c r="J2841" t="s">
        <v>1750</v>
      </c>
      <c r="K2841" s="102">
        <v>0.40972222222222227</v>
      </c>
      <c r="L2841">
        <v>20</v>
      </c>
      <c r="M2841" t="s">
        <v>1296</v>
      </c>
      <c r="N2841" t="s">
        <v>1340</v>
      </c>
      <c r="O2841" s="102">
        <v>0.19444444444444445</v>
      </c>
      <c r="P2841" t="s">
        <v>1871</v>
      </c>
      <c r="Q2841" t="s">
        <v>51</v>
      </c>
      <c r="R2841" t="s">
        <v>1649</v>
      </c>
      <c r="S2841">
        <v>18</v>
      </c>
      <c r="T2841">
        <v>87</v>
      </c>
      <c r="U2841">
        <v>92</v>
      </c>
      <c r="V2841" t="s">
        <v>51</v>
      </c>
      <c r="W2841">
        <v>71</v>
      </c>
      <c r="X2841" s="102">
        <v>0.41666666666666669</v>
      </c>
      <c r="AB2841" s="77">
        <f t="shared" si="44"/>
        <v>200</v>
      </c>
    </row>
    <row r="2842" spans="1:28" x14ac:dyDescent="0.3">
      <c r="A2842" s="34">
        <v>44480</v>
      </c>
      <c r="B2842">
        <v>1159</v>
      </c>
      <c r="C2842" t="s">
        <v>1282</v>
      </c>
      <c r="D2842" t="s">
        <v>1283</v>
      </c>
      <c r="E2842">
        <v>38</v>
      </c>
      <c r="F2842" t="s">
        <v>1377</v>
      </c>
      <c r="G2842" t="s">
        <v>1308</v>
      </c>
      <c r="H2842" t="s">
        <v>1434</v>
      </c>
      <c r="I2842" s="102">
        <v>0.24305555555555555</v>
      </c>
      <c r="J2842" t="s">
        <v>1715</v>
      </c>
      <c r="K2842" s="102">
        <v>0.4375</v>
      </c>
      <c r="L2842">
        <v>8</v>
      </c>
      <c r="M2842" t="s">
        <v>1310</v>
      </c>
      <c r="N2842" t="s">
        <v>1333</v>
      </c>
      <c r="O2842" s="102">
        <v>0.625</v>
      </c>
      <c r="P2842" t="s">
        <v>1498</v>
      </c>
      <c r="Q2842">
        <v>10</v>
      </c>
      <c r="R2842" t="s">
        <v>1579</v>
      </c>
      <c r="S2842">
        <v>16</v>
      </c>
      <c r="T2842">
        <v>87</v>
      </c>
      <c r="U2842">
        <v>93</v>
      </c>
      <c r="V2842" t="s">
        <v>51</v>
      </c>
      <c r="W2842">
        <v>70</v>
      </c>
      <c r="X2842" s="102">
        <v>0.44444444444444442</v>
      </c>
      <c r="AB2842" s="77">
        <f t="shared" si="44"/>
        <v>80</v>
      </c>
    </row>
    <row r="2843" spans="1:28" x14ac:dyDescent="0.3">
      <c r="A2843" s="34">
        <v>44481</v>
      </c>
      <c r="B2843">
        <v>1159</v>
      </c>
      <c r="C2843" t="s">
        <v>1282</v>
      </c>
      <c r="D2843" t="s">
        <v>1283</v>
      </c>
      <c r="E2843">
        <v>38</v>
      </c>
      <c r="F2843" t="s">
        <v>1304</v>
      </c>
      <c r="G2843" t="s">
        <v>1308</v>
      </c>
      <c r="H2843" t="s">
        <v>1364</v>
      </c>
      <c r="I2843" s="102">
        <v>0.27777777777777779</v>
      </c>
      <c r="J2843" t="s">
        <v>1622</v>
      </c>
      <c r="K2843" s="102">
        <v>0.41666666666666669</v>
      </c>
      <c r="L2843">
        <v>8</v>
      </c>
      <c r="M2843" t="s">
        <v>1561</v>
      </c>
      <c r="N2843" t="s">
        <v>1319</v>
      </c>
      <c r="O2843" s="102">
        <v>0.61111111111111105</v>
      </c>
      <c r="P2843" t="s">
        <v>1705</v>
      </c>
      <c r="Q2843">
        <v>0</v>
      </c>
      <c r="R2843" t="s">
        <v>1774</v>
      </c>
      <c r="S2843">
        <v>16</v>
      </c>
      <c r="T2843">
        <v>88</v>
      </c>
      <c r="U2843">
        <v>94</v>
      </c>
      <c r="V2843" s="102">
        <v>0</v>
      </c>
      <c r="W2843">
        <v>75</v>
      </c>
      <c r="X2843" s="102">
        <v>0.40277777777777773</v>
      </c>
      <c r="AB2843" s="77">
        <f t="shared" si="44"/>
        <v>80</v>
      </c>
    </row>
    <row r="2844" spans="1:28" x14ac:dyDescent="0.3">
      <c r="A2844" s="34">
        <v>44482</v>
      </c>
      <c r="B2844">
        <v>1159</v>
      </c>
      <c r="C2844" t="s">
        <v>1282</v>
      </c>
      <c r="D2844" t="s">
        <v>1283</v>
      </c>
      <c r="E2844">
        <v>38</v>
      </c>
      <c r="F2844" t="s">
        <v>1521</v>
      </c>
      <c r="G2844" t="s">
        <v>1308</v>
      </c>
      <c r="H2844" t="s">
        <v>1439</v>
      </c>
      <c r="I2844" s="102">
        <v>0.2638888888888889</v>
      </c>
      <c r="J2844" t="s">
        <v>1527</v>
      </c>
      <c r="K2844" s="102">
        <v>0.41666666666666669</v>
      </c>
      <c r="L2844">
        <v>0</v>
      </c>
      <c r="M2844" t="s">
        <v>1404</v>
      </c>
      <c r="N2844" t="s">
        <v>1497</v>
      </c>
      <c r="O2844" t="s">
        <v>51</v>
      </c>
      <c r="P2844" t="s">
        <v>1831</v>
      </c>
      <c r="Q2844">
        <v>8</v>
      </c>
      <c r="R2844" t="s">
        <v>1708</v>
      </c>
      <c r="S2844">
        <v>17</v>
      </c>
      <c r="T2844">
        <v>85</v>
      </c>
      <c r="U2844">
        <v>93</v>
      </c>
      <c r="V2844" t="s">
        <v>51</v>
      </c>
      <c r="W2844">
        <v>71</v>
      </c>
      <c r="X2844" s="102">
        <v>0.40277777777777773</v>
      </c>
      <c r="AB2844" s="77">
        <f t="shared" si="44"/>
        <v>0</v>
      </c>
    </row>
    <row r="2845" spans="1:28" x14ac:dyDescent="0.3">
      <c r="A2845" s="34">
        <v>44483</v>
      </c>
      <c r="B2845">
        <v>1159</v>
      </c>
      <c r="C2845" t="s">
        <v>1282</v>
      </c>
      <c r="D2845" t="s">
        <v>1283</v>
      </c>
      <c r="E2845">
        <v>38</v>
      </c>
      <c r="F2845" t="s">
        <v>1354</v>
      </c>
      <c r="G2845" t="s">
        <v>1308</v>
      </c>
      <c r="H2845" t="s">
        <v>1327</v>
      </c>
      <c r="I2845" s="102">
        <v>0.28472222222222221</v>
      </c>
      <c r="J2845" t="s">
        <v>1390</v>
      </c>
      <c r="K2845" s="102">
        <v>0.55555555555555558</v>
      </c>
      <c r="L2845">
        <v>19</v>
      </c>
      <c r="M2845" t="s">
        <v>1435</v>
      </c>
      <c r="N2845" t="s">
        <v>1359</v>
      </c>
      <c r="O2845" s="102">
        <v>0.15972222222222224</v>
      </c>
      <c r="P2845" t="s">
        <v>1666</v>
      </c>
      <c r="Q2845">
        <v>0</v>
      </c>
      <c r="R2845" t="s">
        <v>1660</v>
      </c>
      <c r="S2845">
        <v>16</v>
      </c>
      <c r="T2845">
        <v>81</v>
      </c>
      <c r="U2845">
        <v>93</v>
      </c>
      <c r="V2845" t="s">
        <v>51</v>
      </c>
      <c r="W2845">
        <v>60</v>
      </c>
      <c r="X2845" s="102">
        <v>0.55555555555555558</v>
      </c>
      <c r="AB2845" s="77">
        <f t="shared" si="44"/>
        <v>190</v>
      </c>
    </row>
    <row r="2846" spans="1:28" x14ac:dyDescent="0.3">
      <c r="A2846" s="34">
        <v>44484</v>
      </c>
      <c r="B2846">
        <v>1159</v>
      </c>
      <c r="C2846" t="s">
        <v>1282</v>
      </c>
      <c r="D2846" t="s">
        <v>1283</v>
      </c>
      <c r="E2846">
        <v>38</v>
      </c>
      <c r="F2846" t="s">
        <v>1574</v>
      </c>
      <c r="G2846" t="s">
        <v>1308</v>
      </c>
      <c r="H2846" t="s">
        <v>1434</v>
      </c>
      <c r="I2846" s="102">
        <v>0.29166666666666669</v>
      </c>
      <c r="J2846" t="s">
        <v>1563</v>
      </c>
      <c r="K2846" s="102">
        <v>0.54861111111111105</v>
      </c>
      <c r="L2846">
        <v>27</v>
      </c>
      <c r="M2846" t="s">
        <v>1296</v>
      </c>
      <c r="N2846" t="s">
        <v>1322</v>
      </c>
      <c r="O2846" s="102">
        <v>0.43055555555555558</v>
      </c>
      <c r="P2846" t="s">
        <v>1639</v>
      </c>
      <c r="Q2846">
        <v>10</v>
      </c>
      <c r="R2846" t="s">
        <v>1587</v>
      </c>
      <c r="S2846">
        <v>4</v>
      </c>
      <c r="T2846">
        <v>90</v>
      </c>
      <c r="U2846">
        <v>92</v>
      </c>
      <c r="V2846" t="s">
        <v>51</v>
      </c>
      <c r="W2846">
        <v>77</v>
      </c>
      <c r="X2846" s="102">
        <v>0.3888888888888889</v>
      </c>
      <c r="AB2846" s="77">
        <f t="shared" si="44"/>
        <v>270</v>
      </c>
    </row>
    <row r="2847" spans="1:28" x14ac:dyDescent="0.3">
      <c r="A2847" s="34">
        <v>44485</v>
      </c>
      <c r="B2847">
        <v>1159</v>
      </c>
      <c r="C2847" t="s">
        <v>1282</v>
      </c>
      <c r="D2847" t="s">
        <v>1283</v>
      </c>
      <c r="E2847">
        <v>38</v>
      </c>
      <c r="F2847" t="s">
        <v>1556</v>
      </c>
      <c r="G2847" t="s">
        <v>1308</v>
      </c>
      <c r="H2847" t="s">
        <v>1449</v>
      </c>
      <c r="I2847" s="102">
        <v>0.27777777777777779</v>
      </c>
      <c r="J2847" t="s">
        <v>1597</v>
      </c>
      <c r="K2847" s="102">
        <v>0.54861111111111105</v>
      </c>
      <c r="L2847">
        <v>8</v>
      </c>
      <c r="M2847" t="s">
        <v>1358</v>
      </c>
      <c r="N2847" t="s">
        <v>1297</v>
      </c>
      <c r="O2847" s="102">
        <v>0.65277777777777779</v>
      </c>
      <c r="P2847" t="s">
        <v>1519</v>
      </c>
      <c r="Q2847">
        <v>0</v>
      </c>
      <c r="R2847" t="s">
        <v>1299</v>
      </c>
      <c r="S2847">
        <v>15</v>
      </c>
      <c r="T2847">
        <v>90</v>
      </c>
      <c r="U2847">
        <v>94</v>
      </c>
      <c r="V2847" s="102">
        <v>0.29166666666666669</v>
      </c>
      <c r="W2847">
        <v>82</v>
      </c>
      <c r="X2847" s="102">
        <v>0.47222222222222227</v>
      </c>
      <c r="AB2847" s="77">
        <f t="shared" si="44"/>
        <v>80</v>
      </c>
    </row>
    <row r="2848" spans="1:28" x14ac:dyDescent="0.3">
      <c r="A2848" s="34">
        <v>44486</v>
      </c>
      <c r="B2848">
        <v>1159</v>
      </c>
      <c r="C2848" t="s">
        <v>1282</v>
      </c>
      <c r="D2848" t="s">
        <v>1283</v>
      </c>
      <c r="E2848">
        <v>38</v>
      </c>
      <c r="F2848" t="s">
        <v>1303</v>
      </c>
      <c r="G2848" t="s">
        <v>1308</v>
      </c>
      <c r="H2848" t="s">
        <v>1313</v>
      </c>
      <c r="I2848" s="102">
        <v>0.95138888888888884</v>
      </c>
      <c r="J2848" t="s">
        <v>1777</v>
      </c>
      <c r="K2848" s="102">
        <v>0.52083333333333337</v>
      </c>
      <c r="L2848">
        <v>21</v>
      </c>
      <c r="M2848" t="s">
        <v>1335</v>
      </c>
      <c r="N2848" t="s">
        <v>1340</v>
      </c>
      <c r="O2848" s="102">
        <v>0.92361111111111116</v>
      </c>
      <c r="P2848" t="s">
        <v>1298</v>
      </c>
      <c r="Q2848" t="s">
        <v>51</v>
      </c>
      <c r="R2848" t="s">
        <v>1374</v>
      </c>
      <c r="S2848">
        <v>4</v>
      </c>
      <c r="T2848">
        <v>89</v>
      </c>
      <c r="U2848">
        <v>93</v>
      </c>
      <c r="V2848" t="s">
        <v>51</v>
      </c>
      <c r="W2848">
        <v>75</v>
      </c>
      <c r="X2848" s="102">
        <v>0.41666666666666669</v>
      </c>
      <c r="AB2848" s="77">
        <f t="shared" si="44"/>
        <v>210</v>
      </c>
    </row>
    <row r="2849" spans="1:28" x14ac:dyDescent="0.3">
      <c r="A2849" s="34">
        <v>44487</v>
      </c>
      <c r="B2849">
        <v>1159</v>
      </c>
      <c r="C2849" t="s">
        <v>1282</v>
      </c>
      <c r="D2849" t="s">
        <v>1283</v>
      </c>
      <c r="E2849">
        <v>38</v>
      </c>
      <c r="F2849" t="s">
        <v>1571</v>
      </c>
      <c r="G2849" t="s">
        <v>1308</v>
      </c>
      <c r="H2849" t="s">
        <v>1371</v>
      </c>
      <c r="I2849" s="102">
        <v>0.125</v>
      </c>
      <c r="J2849" t="s">
        <v>1776</v>
      </c>
      <c r="K2849" s="102">
        <v>0.54861111111111105</v>
      </c>
      <c r="L2849">
        <v>27</v>
      </c>
      <c r="M2849" t="s">
        <v>1296</v>
      </c>
      <c r="N2849" t="s">
        <v>1436</v>
      </c>
      <c r="O2849" s="102">
        <v>0.40277777777777773</v>
      </c>
      <c r="P2849" t="s">
        <v>1398</v>
      </c>
      <c r="Q2849">
        <v>11</v>
      </c>
      <c r="R2849" t="s">
        <v>1713</v>
      </c>
      <c r="S2849">
        <v>3</v>
      </c>
      <c r="T2849">
        <v>79</v>
      </c>
      <c r="U2849">
        <v>93</v>
      </c>
      <c r="V2849" t="s">
        <v>51</v>
      </c>
      <c r="W2849">
        <v>62</v>
      </c>
      <c r="X2849" s="102">
        <v>0.52777777777777779</v>
      </c>
      <c r="AB2849" s="77">
        <f t="shared" si="44"/>
        <v>270</v>
      </c>
    </row>
    <row r="2850" spans="1:28" x14ac:dyDescent="0.3">
      <c r="A2850" s="34">
        <v>44488</v>
      </c>
      <c r="B2850">
        <v>1159</v>
      </c>
      <c r="C2850" t="s">
        <v>1282</v>
      </c>
      <c r="D2850" t="s">
        <v>1283</v>
      </c>
      <c r="E2850">
        <v>38</v>
      </c>
      <c r="F2850" t="s">
        <v>1753</v>
      </c>
      <c r="G2850" t="s">
        <v>1308</v>
      </c>
      <c r="H2850" t="s">
        <v>1651</v>
      </c>
      <c r="I2850" s="102">
        <v>0.30555555555555552</v>
      </c>
      <c r="J2850" t="s">
        <v>1904</v>
      </c>
      <c r="K2850" s="102">
        <v>0.99930555555555556</v>
      </c>
      <c r="L2850">
        <v>19</v>
      </c>
      <c r="M2850" t="s">
        <v>1288</v>
      </c>
      <c r="N2850" t="s">
        <v>1384</v>
      </c>
      <c r="O2850" s="102">
        <v>0.92361111111111116</v>
      </c>
      <c r="P2850" t="s">
        <v>1641</v>
      </c>
      <c r="Q2850">
        <v>10</v>
      </c>
      <c r="R2850" t="s">
        <v>1488</v>
      </c>
      <c r="S2850">
        <v>23</v>
      </c>
      <c r="T2850">
        <v>83</v>
      </c>
      <c r="U2850">
        <v>92</v>
      </c>
      <c r="V2850" t="s">
        <v>51</v>
      </c>
      <c r="W2850">
        <v>51</v>
      </c>
      <c r="X2850" s="102">
        <v>0.94444444444444453</v>
      </c>
      <c r="AB2850" s="77">
        <f t="shared" si="44"/>
        <v>190</v>
      </c>
    </row>
    <row r="2851" spans="1:28" x14ac:dyDescent="0.3">
      <c r="A2851" s="34">
        <v>44489</v>
      </c>
      <c r="B2851">
        <v>1159</v>
      </c>
      <c r="C2851" t="s">
        <v>1282</v>
      </c>
      <c r="D2851" t="s">
        <v>1283</v>
      </c>
      <c r="E2851">
        <v>38</v>
      </c>
      <c r="F2851" t="s">
        <v>1726</v>
      </c>
      <c r="G2851" t="s">
        <v>1308</v>
      </c>
      <c r="H2851" t="s">
        <v>1617</v>
      </c>
      <c r="I2851" s="102">
        <v>0.875</v>
      </c>
      <c r="J2851" t="s">
        <v>1907</v>
      </c>
      <c r="K2851" s="102">
        <v>2.0833333333333332E-2</v>
      </c>
      <c r="L2851">
        <v>30</v>
      </c>
      <c r="M2851" t="s">
        <v>1296</v>
      </c>
      <c r="N2851" t="s">
        <v>1295</v>
      </c>
      <c r="O2851" s="102">
        <v>0.86805555555555547</v>
      </c>
      <c r="P2851" t="s">
        <v>1564</v>
      </c>
      <c r="Q2851">
        <v>24</v>
      </c>
      <c r="R2851" t="s">
        <v>1699</v>
      </c>
      <c r="S2851">
        <v>14</v>
      </c>
      <c r="T2851">
        <v>86</v>
      </c>
      <c r="U2851">
        <v>91</v>
      </c>
      <c r="V2851" t="s">
        <v>51</v>
      </c>
      <c r="W2851">
        <v>47</v>
      </c>
      <c r="X2851" s="102">
        <v>2.0833333333333332E-2</v>
      </c>
      <c r="AB2851" s="77">
        <f t="shared" si="44"/>
        <v>300</v>
      </c>
    </row>
    <row r="2852" spans="1:28" x14ac:dyDescent="0.3">
      <c r="A2852" s="34">
        <v>44490</v>
      </c>
      <c r="B2852">
        <v>1159</v>
      </c>
      <c r="C2852" t="s">
        <v>1282</v>
      </c>
      <c r="D2852" t="s">
        <v>1283</v>
      </c>
      <c r="E2852">
        <v>38</v>
      </c>
      <c r="F2852" t="s">
        <v>1671</v>
      </c>
      <c r="G2852" t="s">
        <v>1396</v>
      </c>
      <c r="H2852" t="s">
        <v>1483</v>
      </c>
      <c r="I2852" s="102">
        <v>0.95833333333333337</v>
      </c>
      <c r="J2852" t="s">
        <v>1527</v>
      </c>
      <c r="K2852" s="102">
        <v>0.54166666666666663</v>
      </c>
      <c r="L2852">
        <v>31</v>
      </c>
      <c r="M2852" t="s">
        <v>1301</v>
      </c>
      <c r="N2852" t="s">
        <v>1334</v>
      </c>
      <c r="O2852" s="102">
        <v>1.3888888888888888E-2</v>
      </c>
      <c r="P2852" t="s">
        <v>1487</v>
      </c>
      <c r="Q2852" t="s">
        <v>51</v>
      </c>
      <c r="R2852" t="s">
        <v>1568</v>
      </c>
      <c r="S2852">
        <v>0</v>
      </c>
      <c r="T2852">
        <v>77</v>
      </c>
      <c r="U2852">
        <v>92</v>
      </c>
      <c r="V2852" t="s">
        <v>51</v>
      </c>
      <c r="W2852">
        <v>63</v>
      </c>
      <c r="X2852" s="102">
        <v>0.43055555555555558</v>
      </c>
      <c r="AB2852" s="77">
        <f t="shared" si="44"/>
        <v>310</v>
      </c>
    </row>
    <row r="2853" spans="1:28" x14ac:dyDescent="0.3">
      <c r="A2853" s="34">
        <v>44491</v>
      </c>
      <c r="B2853">
        <v>1159</v>
      </c>
      <c r="C2853" t="s">
        <v>1282</v>
      </c>
      <c r="D2853" t="s">
        <v>1283</v>
      </c>
      <c r="E2853">
        <v>38</v>
      </c>
      <c r="F2853" t="s">
        <v>1304</v>
      </c>
      <c r="G2853" t="s">
        <v>1333</v>
      </c>
      <c r="H2853" t="s">
        <v>1546</v>
      </c>
      <c r="I2853" s="102">
        <v>0.99930555555555556</v>
      </c>
      <c r="J2853" t="s">
        <v>1363</v>
      </c>
      <c r="K2853" s="102">
        <v>0.51388888888888895</v>
      </c>
      <c r="L2853">
        <v>30</v>
      </c>
      <c r="M2853" t="s">
        <v>1329</v>
      </c>
      <c r="N2853" t="s">
        <v>1333</v>
      </c>
      <c r="O2853" s="102">
        <v>0.2638888888888889</v>
      </c>
      <c r="P2853" t="s">
        <v>1562</v>
      </c>
      <c r="Q2853">
        <v>21</v>
      </c>
      <c r="R2853" t="s">
        <v>1543</v>
      </c>
      <c r="S2853">
        <v>5</v>
      </c>
      <c r="T2853">
        <v>93</v>
      </c>
      <c r="U2853">
        <v>94</v>
      </c>
      <c r="V2853" t="s">
        <v>51</v>
      </c>
      <c r="W2853">
        <v>87</v>
      </c>
      <c r="X2853" t="s">
        <v>51</v>
      </c>
      <c r="AB2853" s="77">
        <f t="shared" si="44"/>
        <v>300</v>
      </c>
    </row>
    <row r="2854" spans="1:28" x14ac:dyDescent="0.3">
      <c r="A2854" s="34">
        <v>44492</v>
      </c>
      <c r="B2854">
        <v>1159</v>
      </c>
      <c r="C2854" t="s">
        <v>1282</v>
      </c>
      <c r="D2854" t="s">
        <v>1283</v>
      </c>
      <c r="E2854">
        <v>38</v>
      </c>
      <c r="F2854" t="s">
        <v>1341</v>
      </c>
      <c r="G2854" t="s">
        <v>1308</v>
      </c>
      <c r="H2854" t="s">
        <v>1439</v>
      </c>
      <c r="I2854" s="102">
        <v>0.29166666666666669</v>
      </c>
      <c r="J2854" t="s">
        <v>1502</v>
      </c>
      <c r="K2854" s="102">
        <v>0.61805555555555558</v>
      </c>
      <c r="L2854">
        <v>22</v>
      </c>
      <c r="M2854" t="s">
        <v>1296</v>
      </c>
      <c r="N2854" t="s">
        <v>1404</v>
      </c>
      <c r="O2854" t="s">
        <v>51</v>
      </c>
      <c r="P2854" t="s">
        <v>1413</v>
      </c>
      <c r="Q2854">
        <v>0</v>
      </c>
      <c r="R2854" t="s">
        <v>1639</v>
      </c>
      <c r="S2854" t="s">
        <v>51</v>
      </c>
      <c r="T2854">
        <v>83</v>
      </c>
      <c r="U2854">
        <v>93</v>
      </c>
      <c r="V2854" t="s">
        <v>51</v>
      </c>
      <c r="W2854">
        <v>64</v>
      </c>
      <c r="X2854" s="102">
        <v>0.60416666666666663</v>
      </c>
      <c r="AB2854" s="77">
        <f t="shared" si="44"/>
        <v>220</v>
      </c>
    </row>
    <row r="2855" spans="1:28" x14ac:dyDescent="0.3">
      <c r="A2855" s="34">
        <v>44493</v>
      </c>
      <c r="B2855">
        <v>1159</v>
      </c>
      <c r="C2855" t="s">
        <v>1282</v>
      </c>
      <c r="D2855" t="s">
        <v>1283</v>
      </c>
      <c r="E2855">
        <v>38</v>
      </c>
      <c r="F2855" t="s">
        <v>1574</v>
      </c>
      <c r="G2855" t="s">
        <v>1308</v>
      </c>
      <c r="H2855" t="s">
        <v>1414</v>
      </c>
      <c r="I2855" s="102">
        <v>0.10416666666666667</v>
      </c>
      <c r="J2855" t="s">
        <v>1722</v>
      </c>
      <c r="K2855" s="102">
        <v>0.45833333333333331</v>
      </c>
      <c r="L2855">
        <v>24</v>
      </c>
      <c r="M2855" t="s">
        <v>1335</v>
      </c>
      <c r="N2855" t="s">
        <v>1384</v>
      </c>
      <c r="O2855" s="102">
        <v>0.15972222222222224</v>
      </c>
      <c r="P2855" t="s">
        <v>1305</v>
      </c>
      <c r="Q2855">
        <v>20</v>
      </c>
      <c r="R2855" t="s">
        <v>1318</v>
      </c>
      <c r="S2855">
        <v>3</v>
      </c>
      <c r="T2855">
        <v>87</v>
      </c>
      <c r="U2855">
        <v>92</v>
      </c>
      <c r="V2855" t="s">
        <v>51</v>
      </c>
      <c r="W2855">
        <v>65</v>
      </c>
      <c r="X2855" s="102">
        <v>0.4513888888888889</v>
      </c>
      <c r="AB2855" s="77">
        <f t="shared" si="44"/>
        <v>240</v>
      </c>
    </row>
    <row r="2856" spans="1:28" x14ac:dyDescent="0.3">
      <c r="A2856" s="34">
        <v>44494</v>
      </c>
      <c r="B2856">
        <v>1159</v>
      </c>
      <c r="C2856" t="s">
        <v>1282</v>
      </c>
      <c r="D2856" t="s">
        <v>1283</v>
      </c>
      <c r="E2856">
        <v>38</v>
      </c>
      <c r="F2856" t="s">
        <v>1321</v>
      </c>
      <c r="G2856" t="s">
        <v>1308</v>
      </c>
      <c r="H2856" t="s">
        <v>1546</v>
      </c>
      <c r="I2856" s="102">
        <v>0.99930555555555556</v>
      </c>
      <c r="J2856" t="s">
        <v>1722</v>
      </c>
      <c r="K2856" s="102">
        <v>0.4375</v>
      </c>
      <c r="L2856">
        <v>30</v>
      </c>
      <c r="M2856" t="s">
        <v>1335</v>
      </c>
      <c r="N2856" t="s">
        <v>1404</v>
      </c>
      <c r="O2856" s="102">
        <v>0.47222222222222227</v>
      </c>
      <c r="P2856" t="s">
        <v>1378</v>
      </c>
      <c r="Q2856" t="s">
        <v>51</v>
      </c>
      <c r="R2856" t="s">
        <v>1687</v>
      </c>
      <c r="S2856" t="s">
        <v>51</v>
      </c>
      <c r="T2856">
        <v>85</v>
      </c>
      <c r="U2856">
        <v>93</v>
      </c>
      <c r="V2856" t="s">
        <v>51</v>
      </c>
      <c r="W2856">
        <v>71</v>
      </c>
      <c r="X2856" s="102">
        <v>0.4375</v>
      </c>
      <c r="AB2856" s="77">
        <f t="shared" si="44"/>
        <v>300</v>
      </c>
    </row>
    <row r="2857" spans="1:28" x14ac:dyDescent="0.3">
      <c r="A2857" s="34">
        <v>44495</v>
      </c>
      <c r="B2857">
        <v>1159</v>
      </c>
      <c r="C2857" t="s">
        <v>1282</v>
      </c>
      <c r="D2857" t="s">
        <v>1283</v>
      </c>
      <c r="E2857">
        <v>38</v>
      </c>
      <c r="F2857" t="s">
        <v>1556</v>
      </c>
      <c r="G2857" t="s">
        <v>1308</v>
      </c>
      <c r="H2857" t="s">
        <v>1380</v>
      </c>
      <c r="I2857" s="102">
        <v>0.25</v>
      </c>
      <c r="J2857" t="s">
        <v>1385</v>
      </c>
      <c r="K2857" s="102">
        <v>0.47222222222222227</v>
      </c>
      <c r="L2857">
        <v>7</v>
      </c>
      <c r="M2857" t="s">
        <v>1347</v>
      </c>
      <c r="N2857" t="s">
        <v>1351</v>
      </c>
      <c r="O2857" s="102">
        <v>0.65277777777777779</v>
      </c>
      <c r="P2857" t="s">
        <v>1420</v>
      </c>
      <c r="Q2857">
        <v>8</v>
      </c>
      <c r="R2857" t="s">
        <v>1503</v>
      </c>
      <c r="S2857">
        <v>24</v>
      </c>
      <c r="T2857">
        <v>90</v>
      </c>
      <c r="U2857">
        <v>93</v>
      </c>
      <c r="V2857" t="s">
        <v>51</v>
      </c>
      <c r="W2857">
        <v>75</v>
      </c>
      <c r="X2857" s="102">
        <v>0.47916666666666669</v>
      </c>
      <c r="AB2857" s="77">
        <f t="shared" si="44"/>
        <v>70</v>
      </c>
    </row>
    <row r="2858" spans="1:28" x14ac:dyDescent="0.3">
      <c r="A2858" s="34">
        <v>44496</v>
      </c>
      <c r="B2858">
        <v>1159</v>
      </c>
      <c r="C2858" t="s">
        <v>1282</v>
      </c>
      <c r="D2858" t="s">
        <v>1283</v>
      </c>
      <c r="E2858">
        <v>38</v>
      </c>
      <c r="F2858" t="s">
        <v>1556</v>
      </c>
      <c r="G2858" t="s">
        <v>1308</v>
      </c>
      <c r="H2858" t="s">
        <v>1380</v>
      </c>
      <c r="I2858" s="102">
        <v>0.29166666666666669</v>
      </c>
      <c r="J2858" t="s">
        <v>1571</v>
      </c>
      <c r="K2858" s="102">
        <v>0.4375</v>
      </c>
      <c r="L2858">
        <v>21</v>
      </c>
      <c r="M2858" t="s">
        <v>1296</v>
      </c>
      <c r="N2858" t="s">
        <v>1391</v>
      </c>
      <c r="O2858" s="102">
        <v>0.99305555555555547</v>
      </c>
      <c r="P2858" t="s">
        <v>1503</v>
      </c>
      <c r="Q2858">
        <v>0</v>
      </c>
      <c r="R2858" t="s">
        <v>1602</v>
      </c>
      <c r="S2858">
        <v>24</v>
      </c>
      <c r="T2858">
        <v>89</v>
      </c>
      <c r="U2858">
        <v>93</v>
      </c>
      <c r="V2858" t="s">
        <v>51</v>
      </c>
      <c r="W2858">
        <v>75</v>
      </c>
      <c r="X2858" s="102">
        <v>0.4236111111111111</v>
      </c>
      <c r="AB2858" s="77">
        <f t="shared" si="44"/>
        <v>210</v>
      </c>
    </row>
    <row r="2859" spans="1:28" x14ac:dyDescent="0.3">
      <c r="A2859" s="34">
        <v>44497</v>
      </c>
      <c r="B2859">
        <v>1159</v>
      </c>
      <c r="C2859" t="s">
        <v>1282</v>
      </c>
      <c r="D2859" t="s">
        <v>1283</v>
      </c>
      <c r="E2859">
        <v>38</v>
      </c>
      <c r="F2859" t="s">
        <v>1346</v>
      </c>
      <c r="G2859" t="s">
        <v>1625</v>
      </c>
      <c r="H2859" t="s">
        <v>1418</v>
      </c>
      <c r="I2859" s="102">
        <v>0.19444444444444445</v>
      </c>
      <c r="J2859" t="s">
        <v>1330</v>
      </c>
      <c r="K2859" s="102">
        <v>0.59722222222222221</v>
      </c>
      <c r="L2859">
        <v>20</v>
      </c>
      <c r="M2859" t="s">
        <v>1288</v>
      </c>
      <c r="N2859" t="s">
        <v>1336</v>
      </c>
      <c r="O2859" s="102">
        <v>0.97916666666666663</v>
      </c>
      <c r="P2859" t="s">
        <v>1695</v>
      </c>
      <c r="Q2859">
        <v>0</v>
      </c>
      <c r="R2859" t="s">
        <v>1646</v>
      </c>
      <c r="S2859">
        <v>24</v>
      </c>
      <c r="T2859">
        <v>87</v>
      </c>
      <c r="U2859">
        <v>93</v>
      </c>
      <c r="V2859" t="s">
        <v>51</v>
      </c>
      <c r="W2859">
        <v>51</v>
      </c>
      <c r="X2859" s="102">
        <v>0.99930555555555556</v>
      </c>
      <c r="AB2859" s="77">
        <f t="shared" si="44"/>
        <v>200</v>
      </c>
    </row>
    <row r="2860" spans="1:28" x14ac:dyDescent="0.3">
      <c r="A2860" s="34">
        <v>44498</v>
      </c>
      <c r="B2860">
        <v>1159</v>
      </c>
      <c r="C2860" t="s">
        <v>1282</v>
      </c>
      <c r="D2860" t="s">
        <v>1283</v>
      </c>
      <c r="E2860">
        <v>38</v>
      </c>
      <c r="F2860" t="s">
        <v>1328</v>
      </c>
      <c r="G2860" t="s">
        <v>1482</v>
      </c>
      <c r="H2860" t="s">
        <v>1371</v>
      </c>
      <c r="I2860" s="102">
        <v>0.97222222222222221</v>
      </c>
      <c r="J2860" t="s">
        <v>1785</v>
      </c>
      <c r="K2860" s="102">
        <v>0.1111111111111111</v>
      </c>
      <c r="L2860">
        <v>20</v>
      </c>
      <c r="M2860" t="s">
        <v>1329</v>
      </c>
      <c r="N2860" t="s">
        <v>1336</v>
      </c>
      <c r="O2860" s="102">
        <v>4.8611111111111112E-2</v>
      </c>
      <c r="P2860" t="s">
        <v>1812</v>
      </c>
      <c r="Q2860">
        <v>10</v>
      </c>
      <c r="R2860" t="s">
        <v>1958</v>
      </c>
      <c r="S2860">
        <v>24</v>
      </c>
      <c r="T2860">
        <v>91</v>
      </c>
      <c r="U2860">
        <v>93</v>
      </c>
      <c r="V2860" t="s">
        <v>51</v>
      </c>
      <c r="W2860">
        <v>46</v>
      </c>
      <c r="X2860" t="s">
        <v>51</v>
      </c>
      <c r="AB2860" s="77">
        <f t="shared" si="44"/>
        <v>200</v>
      </c>
    </row>
    <row r="2861" spans="1:28" x14ac:dyDescent="0.3">
      <c r="A2861" s="34">
        <v>44499</v>
      </c>
      <c r="B2861">
        <v>1159</v>
      </c>
      <c r="C2861" t="s">
        <v>1282</v>
      </c>
      <c r="D2861" t="s">
        <v>1283</v>
      </c>
      <c r="E2861">
        <v>38</v>
      </c>
      <c r="F2861" t="s">
        <v>1658</v>
      </c>
      <c r="G2861" t="s">
        <v>1352</v>
      </c>
      <c r="H2861" t="s">
        <v>1605</v>
      </c>
      <c r="I2861" s="102">
        <v>0.97222222222222221</v>
      </c>
      <c r="J2861" t="s">
        <v>1599</v>
      </c>
      <c r="K2861" s="102">
        <v>0.45833333333333331</v>
      </c>
      <c r="L2861">
        <v>28</v>
      </c>
      <c r="M2861" t="s">
        <v>1288</v>
      </c>
      <c r="N2861" t="s">
        <v>1380</v>
      </c>
      <c r="O2861" s="102">
        <v>0.36805555555555558</v>
      </c>
      <c r="P2861" t="s">
        <v>1967</v>
      </c>
      <c r="Q2861">
        <v>19</v>
      </c>
      <c r="R2861" t="s">
        <v>1970</v>
      </c>
      <c r="S2861">
        <v>3</v>
      </c>
      <c r="T2861">
        <v>90</v>
      </c>
      <c r="U2861">
        <v>93</v>
      </c>
      <c r="V2861" t="s">
        <v>51</v>
      </c>
      <c r="W2861">
        <v>86</v>
      </c>
      <c r="X2861" s="102">
        <v>0.46527777777777773</v>
      </c>
      <c r="AB2861" s="77">
        <f t="shared" si="44"/>
        <v>280</v>
      </c>
    </row>
    <row r="2862" spans="1:28" x14ac:dyDescent="0.3">
      <c r="A2862" s="34">
        <v>44500</v>
      </c>
      <c r="B2862">
        <v>1159</v>
      </c>
      <c r="C2862" t="s">
        <v>1282</v>
      </c>
      <c r="D2862" t="s">
        <v>1283</v>
      </c>
      <c r="E2862">
        <v>38</v>
      </c>
      <c r="F2862" t="s">
        <v>1549</v>
      </c>
      <c r="G2862" t="s">
        <v>1310</v>
      </c>
      <c r="H2862" t="s">
        <v>1605</v>
      </c>
      <c r="I2862" s="102">
        <v>1.3888888888888888E-2</v>
      </c>
      <c r="J2862" t="s">
        <v>1724</v>
      </c>
      <c r="K2862" s="102">
        <v>0.16666666666666666</v>
      </c>
      <c r="L2862">
        <v>30</v>
      </c>
      <c r="M2862" t="s">
        <v>1404</v>
      </c>
      <c r="N2862" t="s">
        <v>1530</v>
      </c>
      <c r="O2862" s="102">
        <v>0.40277777777777773</v>
      </c>
      <c r="P2862" t="s">
        <v>1683</v>
      </c>
      <c r="Q2862">
        <v>23</v>
      </c>
      <c r="R2862" t="s">
        <v>1971</v>
      </c>
      <c r="S2862">
        <v>3</v>
      </c>
      <c r="T2862">
        <v>87</v>
      </c>
      <c r="U2862">
        <v>93</v>
      </c>
      <c r="V2862" t="s">
        <v>51</v>
      </c>
      <c r="W2862">
        <v>54</v>
      </c>
      <c r="X2862" s="102">
        <v>0.15972222222222224</v>
      </c>
      <c r="AB2862" s="77">
        <f t="shared" si="44"/>
        <v>300</v>
      </c>
    </row>
    <row r="2863" spans="1:28" x14ac:dyDescent="0.3">
      <c r="A2863" s="34">
        <v>44501</v>
      </c>
      <c r="B2863">
        <v>1159</v>
      </c>
      <c r="C2863" t="s">
        <v>1282</v>
      </c>
      <c r="D2863" t="s">
        <v>1283</v>
      </c>
      <c r="E2863">
        <v>38</v>
      </c>
      <c r="F2863" t="s">
        <v>1300</v>
      </c>
      <c r="G2863" t="s">
        <v>1465</v>
      </c>
      <c r="H2863" t="s">
        <v>1362</v>
      </c>
      <c r="I2863" s="102">
        <v>0.86805555555555547</v>
      </c>
      <c r="J2863" t="s">
        <v>1729</v>
      </c>
      <c r="K2863" s="102">
        <v>0.52777777777777779</v>
      </c>
      <c r="L2863">
        <v>31</v>
      </c>
      <c r="M2863" t="s">
        <v>1301</v>
      </c>
      <c r="N2863" t="s">
        <v>1497</v>
      </c>
      <c r="O2863" s="102">
        <v>2.7777777777777776E-2</v>
      </c>
      <c r="P2863" t="s">
        <v>1528</v>
      </c>
      <c r="Q2863" t="s">
        <v>51</v>
      </c>
      <c r="R2863" t="s">
        <v>1593</v>
      </c>
      <c r="S2863">
        <v>0</v>
      </c>
      <c r="T2863">
        <v>69</v>
      </c>
      <c r="U2863">
        <v>92</v>
      </c>
      <c r="V2863" t="s">
        <v>51</v>
      </c>
      <c r="W2863">
        <v>52</v>
      </c>
      <c r="X2863" s="102">
        <v>0.4861111111111111</v>
      </c>
      <c r="AB2863" s="77">
        <f t="shared" si="44"/>
        <v>310</v>
      </c>
    </row>
    <row r="2864" spans="1:28" x14ac:dyDescent="0.3">
      <c r="A2864" s="34">
        <v>44502</v>
      </c>
      <c r="B2864">
        <v>1159</v>
      </c>
      <c r="C2864" t="s">
        <v>1282</v>
      </c>
      <c r="D2864" t="s">
        <v>1283</v>
      </c>
      <c r="E2864">
        <v>38</v>
      </c>
      <c r="F2864" t="s">
        <v>1357</v>
      </c>
      <c r="G2864" t="s">
        <v>1521</v>
      </c>
      <c r="H2864" t="s">
        <v>1434</v>
      </c>
      <c r="I2864" s="102">
        <v>0.99930555555555556</v>
      </c>
      <c r="J2864" t="s">
        <v>1492</v>
      </c>
      <c r="K2864" s="102">
        <v>0.52777777777777779</v>
      </c>
      <c r="L2864">
        <v>30</v>
      </c>
      <c r="M2864" t="s">
        <v>1335</v>
      </c>
      <c r="N2864" t="s">
        <v>1751</v>
      </c>
      <c r="O2864" s="102">
        <v>0.63194444444444442</v>
      </c>
      <c r="P2864" t="s">
        <v>1880</v>
      </c>
      <c r="Q2864">
        <v>0</v>
      </c>
      <c r="R2864" t="s">
        <v>1972</v>
      </c>
      <c r="S2864">
        <v>15</v>
      </c>
      <c r="T2864">
        <v>80</v>
      </c>
      <c r="U2864">
        <v>92</v>
      </c>
      <c r="V2864" t="s">
        <v>51</v>
      </c>
      <c r="W2864">
        <v>63</v>
      </c>
      <c r="X2864" s="102">
        <v>0.52777777777777779</v>
      </c>
      <c r="AB2864" s="77">
        <f t="shared" si="44"/>
        <v>300</v>
      </c>
    </row>
    <row r="2865" spans="1:28" x14ac:dyDescent="0.3">
      <c r="A2865" s="34">
        <v>44503</v>
      </c>
      <c r="B2865">
        <v>1159</v>
      </c>
      <c r="C2865" t="s">
        <v>1282</v>
      </c>
      <c r="D2865" t="s">
        <v>1283</v>
      </c>
      <c r="E2865">
        <v>38</v>
      </c>
      <c r="F2865" t="s">
        <v>1333</v>
      </c>
      <c r="G2865" t="s">
        <v>1651</v>
      </c>
      <c r="H2865" t="s">
        <v>1410</v>
      </c>
      <c r="I2865" s="102">
        <v>0.82638888888888884</v>
      </c>
      <c r="J2865" t="s">
        <v>1368</v>
      </c>
      <c r="K2865" s="102">
        <v>0.61111111111111105</v>
      </c>
      <c r="L2865">
        <v>27</v>
      </c>
      <c r="M2865" t="s">
        <v>1329</v>
      </c>
      <c r="N2865" t="s">
        <v>1658</v>
      </c>
      <c r="O2865" s="102">
        <v>0.20833333333333334</v>
      </c>
      <c r="P2865" t="s">
        <v>1876</v>
      </c>
      <c r="Q2865">
        <v>24</v>
      </c>
      <c r="R2865" t="s">
        <v>1961</v>
      </c>
      <c r="S2865">
        <v>4</v>
      </c>
      <c r="T2865">
        <v>86</v>
      </c>
      <c r="U2865">
        <v>91</v>
      </c>
      <c r="V2865" t="s">
        <v>51</v>
      </c>
      <c r="W2865">
        <v>74</v>
      </c>
      <c r="X2865" t="s">
        <v>51</v>
      </c>
      <c r="AB2865" s="77">
        <f t="shared" si="44"/>
        <v>270</v>
      </c>
    </row>
    <row r="2866" spans="1:28" x14ac:dyDescent="0.3">
      <c r="A2866" s="34">
        <v>44504</v>
      </c>
      <c r="B2866">
        <v>1159</v>
      </c>
      <c r="C2866" t="s">
        <v>1282</v>
      </c>
      <c r="D2866" t="s">
        <v>1283</v>
      </c>
      <c r="E2866">
        <v>38</v>
      </c>
      <c r="F2866" t="s">
        <v>1510</v>
      </c>
      <c r="G2866" t="s">
        <v>1973</v>
      </c>
      <c r="H2866" t="s">
        <v>1439</v>
      </c>
      <c r="I2866" s="102">
        <v>0.19444444444444445</v>
      </c>
      <c r="J2866" t="s">
        <v>1521</v>
      </c>
      <c r="K2866" s="102">
        <v>0.59722222222222221</v>
      </c>
      <c r="L2866">
        <v>27</v>
      </c>
      <c r="M2866" t="s">
        <v>1310</v>
      </c>
      <c r="N2866" t="s">
        <v>1334</v>
      </c>
      <c r="O2866" s="102">
        <v>0.15972222222222224</v>
      </c>
      <c r="P2866" t="s">
        <v>1692</v>
      </c>
      <c r="Q2866">
        <v>24</v>
      </c>
      <c r="R2866" t="s">
        <v>1878</v>
      </c>
      <c r="S2866">
        <v>1</v>
      </c>
      <c r="T2866">
        <v>89</v>
      </c>
      <c r="U2866">
        <v>93</v>
      </c>
      <c r="V2866" t="s">
        <v>51</v>
      </c>
      <c r="W2866">
        <v>75</v>
      </c>
      <c r="X2866" s="102">
        <v>2.0833333333333332E-2</v>
      </c>
      <c r="AB2866" s="77">
        <f t="shared" si="44"/>
        <v>270</v>
      </c>
    </row>
    <row r="2867" spans="1:28" x14ac:dyDescent="0.3">
      <c r="A2867" s="34">
        <v>44505</v>
      </c>
      <c r="B2867">
        <v>1159</v>
      </c>
      <c r="C2867" t="s">
        <v>1282</v>
      </c>
      <c r="D2867" t="s">
        <v>1283</v>
      </c>
      <c r="E2867">
        <v>38</v>
      </c>
      <c r="F2867" t="s">
        <v>1314</v>
      </c>
      <c r="G2867" t="s">
        <v>1489</v>
      </c>
      <c r="H2867" t="s">
        <v>1633</v>
      </c>
      <c r="I2867" s="102">
        <v>0.24305555555555555</v>
      </c>
      <c r="J2867" t="s">
        <v>1284</v>
      </c>
      <c r="K2867" s="102">
        <v>0.4236111111111111</v>
      </c>
      <c r="L2867">
        <v>31</v>
      </c>
      <c r="M2867" t="s">
        <v>1435</v>
      </c>
      <c r="N2867" t="s">
        <v>1354</v>
      </c>
      <c r="O2867" s="102">
        <v>0.2986111111111111</v>
      </c>
      <c r="P2867" t="s">
        <v>1337</v>
      </c>
      <c r="Q2867" t="s">
        <v>51</v>
      </c>
      <c r="R2867" t="s">
        <v>1692</v>
      </c>
      <c r="S2867">
        <v>0</v>
      </c>
      <c r="T2867">
        <v>92</v>
      </c>
      <c r="U2867">
        <v>93</v>
      </c>
      <c r="V2867" t="s">
        <v>51</v>
      </c>
      <c r="W2867">
        <v>88</v>
      </c>
      <c r="X2867" s="102">
        <v>0.4375</v>
      </c>
      <c r="AB2867" s="77">
        <f t="shared" si="44"/>
        <v>310</v>
      </c>
    </row>
    <row r="2868" spans="1:28" x14ac:dyDescent="0.3">
      <c r="A2868" s="34">
        <v>44506</v>
      </c>
      <c r="B2868">
        <v>1159</v>
      </c>
      <c r="C2868" t="s">
        <v>1282</v>
      </c>
      <c r="D2868" t="s">
        <v>1283</v>
      </c>
      <c r="E2868">
        <v>38</v>
      </c>
      <c r="F2868" t="s">
        <v>1486</v>
      </c>
      <c r="G2868" t="s">
        <v>1465</v>
      </c>
      <c r="H2868" t="s">
        <v>1462</v>
      </c>
      <c r="I2868" s="102">
        <v>0.1111111111111111</v>
      </c>
      <c r="J2868" t="s">
        <v>1530</v>
      </c>
      <c r="K2868" s="102">
        <v>0.49305555555555558</v>
      </c>
      <c r="L2868">
        <v>21</v>
      </c>
      <c r="M2868" t="s">
        <v>1296</v>
      </c>
      <c r="N2868" t="s">
        <v>1391</v>
      </c>
      <c r="O2868" s="102">
        <v>7.6388888888888895E-2</v>
      </c>
      <c r="P2868" t="s">
        <v>1962</v>
      </c>
      <c r="Q2868">
        <v>11</v>
      </c>
      <c r="R2868" t="s">
        <v>1539</v>
      </c>
      <c r="S2868">
        <v>1</v>
      </c>
      <c r="T2868">
        <v>84</v>
      </c>
      <c r="U2868">
        <v>93</v>
      </c>
      <c r="V2868" t="s">
        <v>51</v>
      </c>
      <c r="W2868">
        <v>69</v>
      </c>
      <c r="X2868" s="102">
        <v>0.5</v>
      </c>
      <c r="AB2868" s="77">
        <f t="shared" si="44"/>
        <v>210</v>
      </c>
    </row>
    <row r="2869" spans="1:28" x14ac:dyDescent="0.3">
      <c r="A2869" s="34">
        <v>44507</v>
      </c>
      <c r="B2869">
        <v>1159</v>
      </c>
      <c r="C2869" t="s">
        <v>1282</v>
      </c>
      <c r="D2869" t="s">
        <v>1283</v>
      </c>
      <c r="E2869">
        <v>38</v>
      </c>
      <c r="F2869" t="s">
        <v>1501</v>
      </c>
      <c r="G2869" t="s">
        <v>1482</v>
      </c>
      <c r="H2869" t="s">
        <v>1582</v>
      </c>
      <c r="I2869" s="102">
        <v>6.9444444444444434E-2</v>
      </c>
      <c r="J2869" t="s">
        <v>1478</v>
      </c>
      <c r="K2869" s="102">
        <v>0.64583333333333337</v>
      </c>
      <c r="L2869">
        <v>20</v>
      </c>
      <c r="M2869" t="s">
        <v>1358</v>
      </c>
      <c r="N2869" t="s">
        <v>1384</v>
      </c>
      <c r="O2869" s="102">
        <v>0.375</v>
      </c>
      <c r="P2869" t="s">
        <v>1460</v>
      </c>
      <c r="Q2869">
        <v>0</v>
      </c>
      <c r="R2869" t="s">
        <v>1559</v>
      </c>
      <c r="S2869">
        <v>24</v>
      </c>
      <c r="T2869">
        <v>80</v>
      </c>
      <c r="U2869">
        <v>93</v>
      </c>
      <c r="V2869" s="102">
        <v>0</v>
      </c>
      <c r="W2869">
        <v>70</v>
      </c>
      <c r="X2869" t="s">
        <v>51</v>
      </c>
      <c r="AB2869" s="77">
        <f t="shared" si="44"/>
        <v>200</v>
      </c>
    </row>
    <row r="2870" spans="1:28" x14ac:dyDescent="0.3">
      <c r="A2870" s="34">
        <v>44508</v>
      </c>
      <c r="B2870">
        <v>1159</v>
      </c>
      <c r="C2870" t="s">
        <v>1282</v>
      </c>
      <c r="D2870" t="s">
        <v>1283</v>
      </c>
      <c r="E2870">
        <v>38</v>
      </c>
      <c r="F2870" t="s">
        <v>1556</v>
      </c>
      <c r="G2870" t="s">
        <v>1381</v>
      </c>
      <c r="H2870" t="s">
        <v>1506</v>
      </c>
      <c r="I2870" s="102">
        <v>0.16666666666666666</v>
      </c>
      <c r="J2870" t="s">
        <v>1530</v>
      </c>
      <c r="K2870" s="102">
        <v>0.59722222222222221</v>
      </c>
      <c r="L2870">
        <v>28</v>
      </c>
      <c r="M2870" t="s">
        <v>1703</v>
      </c>
      <c r="N2870" t="s">
        <v>1356</v>
      </c>
      <c r="O2870" s="102">
        <v>0.15277777777777776</v>
      </c>
      <c r="P2870" t="s">
        <v>1562</v>
      </c>
      <c r="Q2870">
        <v>11</v>
      </c>
      <c r="R2870" t="s">
        <v>1831</v>
      </c>
      <c r="S2870">
        <v>15</v>
      </c>
      <c r="T2870">
        <v>93</v>
      </c>
      <c r="U2870">
        <v>93</v>
      </c>
      <c r="V2870" t="s">
        <v>51</v>
      </c>
      <c r="W2870">
        <v>88</v>
      </c>
      <c r="X2870" s="102">
        <v>0</v>
      </c>
      <c r="AB2870" s="77">
        <f t="shared" si="44"/>
        <v>280</v>
      </c>
    </row>
    <row r="2871" spans="1:28" x14ac:dyDescent="0.3">
      <c r="A2871" s="34">
        <v>44509</v>
      </c>
      <c r="B2871">
        <v>1159</v>
      </c>
      <c r="C2871" t="s">
        <v>1282</v>
      </c>
      <c r="D2871" t="s">
        <v>1283</v>
      </c>
      <c r="E2871">
        <v>38</v>
      </c>
      <c r="F2871" t="s">
        <v>1383</v>
      </c>
      <c r="G2871" t="s">
        <v>1308</v>
      </c>
      <c r="H2871" t="s">
        <v>1421</v>
      </c>
      <c r="I2871" s="102">
        <v>0.99930555555555556</v>
      </c>
      <c r="J2871" t="s">
        <v>1403</v>
      </c>
      <c r="K2871" s="102">
        <v>0.4861111111111111</v>
      </c>
      <c r="L2871">
        <v>6</v>
      </c>
      <c r="M2871" t="s">
        <v>1435</v>
      </c>
      <c r="N2871" t="s">
        <v>1391</v>
      </c>
      <c r="O2871" s="102">
        <v>0.51388888888888895</v>
      </c>
      <c r="P2871" t="s">
        <v>1514</v>
      </c>
      <c r="Q2871">
        <v>0</v>
      </c>
      <c r="R2871" t="s">
        <v>1774</v>
      </c>
      <c r="S2871">
        <v>15</v>
      </c>
      <c r="T2871">
        <v>85</v>
      </c>
      <c r="U2871">
        <v>93</v>
      </c>
      <c r="V2871" t="s">
        <v>51</v>
      </c>
      <c r="W2871">
        <v>73</v>
      </c>
      <c r="X2871" s="102">
        <v>0.50694444444444442</v>
      </c>
      <c r="AB2871" s="77">
        <f t="shared" si="44"/>
        <v>60</v>
      </c>
    </row>
    <row r="2872" spans="1:28" x14ac:dyDescent="0.3">
      <c r="A2872" s="34">
        <v>44510</v>
      </c>
      <c r="B2872">
        <v>1159</v>
      </c>
      <c r="C2872" t="s">
        <v>1282</v>
      </c>
      <c r="D2872" t="s">
        <v>1283</v>
      </c>
      <c r="E2872">
        <v>38</v>
      </c>
      <c r="F2872" t="s">
        <v>1294</v>
      </c>
      <c r="G2872" t="s">
        <v>1308</v>
      </c>
      <c r="H2872" t="s">
        <v>1391</v>
      </c>
      <c r="I2872" s="102">
        <v>0.29166666666666669</v>
      </c>
      <c r="J2872" t="s">
        <v>1637</v>
      </c>
      <c r="K2872" s="102">
        <v>0.4861111111111111</v>
      </c>
      <c r="L2872">
        <v>0</v>
      </c>
      <c r="M2872" t="s">
        <v>1326</v>
      </c>
      <c r="N2872" t="s">
        <v>1404</v>
      </c>
      <c r="O2872" t="s">
        <v>51</v>
      </c>
      <c r="P2872" t="s">
        <v>1708</v>
      </c>
      <c r="Q2872" t="s">
        <v>51</v>
      </c>
      <c r="R2872" t="s">
        <v>1675</v>
      </c>
      <c r="S2872">
        <v>4</v>
      </c>
      <c r="T2872">
        <v>83</v>
      </c>
      <c r="U2872">
        <v>94</v>
      </c>
      <c r="V2872" s="102">
        <v>0.29166666666666669</v>
      </c>
      <c r="W2872">
        <v>65</v>
      </c>
      <c r="X2872" t="s">
        <v>51</v>
      </c>
      <c r="AB2872" s="77">
        <f t="shared" si="44"/>
        <v>0</v>
      </c>
    </row>
    <row r="2873" spans="1:28" x14ac:dyDescent="0.3">
      <c r="A2873" s="34">
        <v>44511</v>
      </c>
      <c r="B2873">
        <v>1159</v>
      </c>
      <c r="C2873" t="s">
        <v>1282</v>
      </c>
      <c r="D2873" t="s">
        <v>1283</v>
      </c>
      <c r="E2873">
        <v>38</v>
      </c>
      <c r="F2873" t="s">
        <v>1501</v>
      </c>
      <c r="G2873" t="s">
        <v>1308</v>
      </c>
      <c r="H2873" t="s">
        <v>1376</v>
      </c>
      <c r="I2873" s="102">
        <v>0.22222222222222221</v>
      </c>
      <c r="J2873" t="s">
        <v>1334</v>
      </c>
      <c r="K2873" s="102">
        <v>0.59722222222222221</v>
      </c>
      <c r="L2873">
        <v>21</v>
      </c>
      <c r="M2873" t="s">
        <v>1296</v>
      </c>
      <c r="N2873" t="s">
        <v>1289</v>
      </c>
      <c r="O2873" s="102">
        <v>0.29166666666666669</v>
      </c>
      <c r="P2873" t="s">
        <v>1773</v>
      </c>
      <c r="Q2873">
        <v>0</v>
      </c>
      <c r="R2873" t="s">
        <v>1675</v>
      </c>
      <c r="S2873">
        <v>16</v>
      </c>
      <c r="T2873">
        <v>86</v>
      </c>
      <c r="U2873">
        <v>93</v>
      </c>
      <c r="V2873" t="s">
        <v>51</v>
      </c>
      <c r="W2873">
        <v>72</v>
      </c>
      <c r="X2873" s="102">
        <v>0.46527777777777773</v>
      </c>
      <c r="AB2873" s="77">
        <f t="shared" si="44"/>
        <v>210</v>
      </c>
    </row>
    <row r="2874" spans="1:28" x14ac:dyDescent="0.3">
      <c r="A2874" s="34">
        <v>44512</v>
      </c>
      <c r="B2874">
        <v>1159</v>
      </c>
      <c r="C2874" t="s">
        <v>1282</v>
      </c>
      <c r="D2874" t="s">
        <v>1283</v>
      </c>
      <c r="E2874">
        <v>38</v>
      </c>
      <c r="F2874" t="s">
        <v>1506</v>
      </c>
      <c r="G2874" t="s">
        <v>1308</v>
      </c>
      <c r="H2874" t="s">
        <v>1322</v>
      </c>
      <c r="I2874" s="102">
        <v>9.0277777777777776E-2</v>
      </c>
      <c r="J2874" t="s">
        <v>1549</v>
      </c>
      <c r="K2874" s="102">
        <v>0.60416666666666663</v>
      </c>
      <c r="L2874">
        <v>20</v>
      </c>
      <c r="M2874" t="s">
        <v>1335</v>
      </c>
      <c r="N2874" t="s">
        <v>1289</v>
      </c>
      <c r="O2874" s="102">
        <v>0.3263888888888889</v>
      </c>
      <c r="P2874" t="s">
        <v>1764</v>
      </c>
      <c r="Q2874" t="s">
        <v>51</v>
      </c>
      <c r="R2874" t="s">
        <v>1517</v>
      </c>
      <c r="S2874">
        <v>6</v>
      </c>
      <c r="T2874">
        <v>89</v>
      </c>
      <c r="U2874">
        <v>93</v>
      </c>
      <c r="V2874" t="s">
        <v>51</v>
      </c>
      <c r="W2874">
        <v>81</v>
      </c>
      <c r="X2874" s="102">
        <v>0.60416666666666663</v>
      </c>
      <c r="AB2874" s="77">
        <f t="shared" si="44"/>
        <v>200</v>
      </c>
    </row>
    <row r="2875" spans="1:28" x14ac:dyDescent="0.3">
      <c r="A2875" s="34">
        <v>44513</v>
      </c>
      <c r="B2875">
        <v>1159</v>
      </c>
      <c r="C2875" t="s">
        <v>1282</v>
      </c>
      <c r="D2875" t="s">
        <v>1283</v>
      </c>
      <c r="E2875">
        <v>38</v>
      </c>
      <c r="F2875" t="s">
        <v>1377</v>
      </c>
      <c r="G2875" t="s">
        <v>1308</v>
      </c>
      <c r="H2875" t="s">
        <v>1546</v>
      </c>
      <c r="I2875" s="102">
        <v>6.9444444444444441E-3</v>
      </c>
      <c r="J2875" t="s">
        <v>1303</v>
      </c>
      <c r="K2875" s="102">
        <v>0.5</v>
      </c>
      <c r="L2875">
        <v>2</v>
      </c>
      <c r="M2875" t="s">
        <v>1335</v>
      </c>
      <c r="N2875" t="s">
        <v>1384</v>
      </c>
      <c r="O2875" s="102">
        <v>0.52083333333333337</v>
      </c>
      <c r="P2875" t="s">
        <v>1560</v>
      </c>
      <c r="Q2875">
        <v>8</v>
      </c>
      <c r="R2875" t="s">
        <v>1639</v>
      </c>
      <c r="S2875">
        <v>5</v>
      </c>
      <c r="T2875">
        <v>87</v>
      </c>
      <c r="U2875">
        <v>94</v>
      </c>
      <c r="V2875" s="102">
        <v>0</v>
      </c>
      <c r="W2875">
        <v>70</v>
      </c>
      <c r="X2875" s="102">
        <v>0.4861111111111111</v>
      </c>
      <c r="AB2875" s="77">
        <f t="shared" si="44"/>
        <v>20</v>
      </c>
    </row>
    <row r="2876" spans="1:28" x14ac:dyDescent="0.3">
      <c r="A2876" s="34">
        <v>44514</v>
      </c>
      <c r="B2876">
        <v>1159</v>
      </c>
      <c r="C2876" t="s">
        <v>1282</v>
      </c>
      <c r="D2876" t="s">
        <v>1283</v>
      </c>
      <c r="E2876">
        <v>38</v>
      </c>
      <c r="F2876" t="s">
        <v>1307</v>
      </c>
      <c r="G2876" t="s">
        <v>1344</v>
      </c>
      <c r="H2876" t="s">
        <v>1422</v>
      </c>
      <c r="I2876" s="102">
        <v>0.99930555555555556</v>
      </c>
      <c r="J2876" t="s">
        <v>1651</v>
      </c>
      <c r="K2876" s="102">
        <v>0.53472222222222221</v>
      </c>
      <c r="L2876">
        <v>1</v>
      </c>
      <c r="M2876" t="s">
        <v>1296</v>
      </c>
      <c r="N2876" t="s">
        <v>1497</v>
      </c>
      <c r="O2876" s="102">
        <v>0.86805555555555547</v>
      </c>
      <c r="P2876" t="s">
        <v>1692</v>
      </c>
      <c r="Q2876" t="s">
        <v>51</v>
      </c>
      <c r="R2876" t="s">
        <v>1499</v>
      </c>
      <c r="S2876">
        <v>2</v>
      </c>
      <c r="T2876">
        <v>81</v>
      </c>
      <c r="U2876">
        <v>92</v>
      </c>
      <c r="V2876" t="s">
        <v>51</v>
      </c>
      <c r="W2876">
        <v>78</v>
      </c>
      <c r="X2876" s="102">
        <v>0.1875</v>
      </c>
      <c r="AB2876" s="77">
        <f t="shared" si="44"/>
        <v>10</v>
      </c>
    </row>
    <row r="2877" spans="1:28" x14ac:dyDescent="0.3">
      <c r="A2877" s="34">
        <v>44515</v>
      </c>
      <c r="B2877">
        <v>1159</v>
      </c>
      <c r="C2877" t="s">
        <v>1282</v>
      </c>
      <c r="D2877" t="s">
        <v>1283</v>
      </c>
      <c r="E2877">
        <v>38</v>
      </c>
      <c r="F2877" t="s">
        <v>1371</v>
      </c>
      <c r="G2877" t="s">
        <v>1625</v>
      </c>
      <c r="H2877" t="s">
        <v>1336</v>
      </c>
      <c r="I2877" s="102">
        <v>0.99930555555555556</v>
      </c>
      <c r="J2877" t="s">
        <v>1321</v>
      </c>
      <c r="K2877" s="102">
        <v>0.4861111111111111</v>
      </c>
      <c r="L2877">
        <v>30</v>
      </c>
      <c r="M2877" t="s">
        <v>1296</v>
      </c>
      <c r="N2877" t="s">
        <v>1336</v>
      </c>
      <c r="O2877" s="102">
        <v>2.0833333333333332E-2</v>
      </c>
      <c r="P2877" t="s">
        <v>1689</v>
      </c>
      <c r="Q2877">
        <v>21</v>
      </c>
      <c r="R2877" t="s">
        <v>1360</v>
      </c>
      <c r="S2877" t="s">
        <v>51</v>
      </c>
      <c r="T2877">
        <v>89</v>
      </c>
      <c r="U2877">
        <v>93</v>
      </c>
      <c r="V2877" t="s">
        <v>51</v>
      </c>
      <c r="W2877">
        <v>83</v>
      </c>
      <c r="X2877" s="102">
        <v>0.49305555555555558</v>
      </c>
      <c r="AB2877" s="77">
        <f t="shared" si="44"/>
        <v>300</v>
      </c>
    </row>
    <row r="2878" spans="1:28" x14ac:dyDescent="0.3">
      <c r="A2878" s="34">
        <v>44516</v>
      </c>
      <c r="B2878">
        <v>1159</v>
      </c>
      <c r="C2878" t="s">
        <v>1282</v>
      </c>
      <c r="D2878" t="s">
        <v>1283</v>
      </c>
      <c r="E2878">
        <v>38</v>
      </c>
      <c r="F2878" t="s">
        <v>1362</v>
      </c>
      <c r="G2878" t="s">
        <v>1285</v>
      </c>
      <c r="H2878" t="s">
        <v>1294</v>
      </c>
      <c r="I2878" s="102">
        <v>0.15277777777777776</v>
      </c>
      <c r="J2878" t="s">
        <v>1556</v>
      </c>
      <c r="K2878" s="102">
        <v>0.63194444444444442</v>
      </c>
      <c r="L2878">
        <v>23</v>
      </c>
      <c r="M2878" t="s">
        <v>1335</v>
      </c>
      <c r="N2878" t="s">
        <v>1301</v>
      </c>
      <c r="O2878" s="102">
        <v>9.7222222222222224E-2</v>
      </c>
      <c r="P2878" t="s">
        <v>1689</v>
      </c>
      <c r="Q2878">
        <v>24</v>
      </c>
      <c r="R2878" t="s">
        <v>1560</v>
      </c>
      <c r="S2878">
        <v>14</v>
      </c>
      <c r="T2878">
        <v>90</v>
      </c>
      <c r="U2878">
        <v>93</v>
      </c>
      <c r="V2878" t="s">
        <v>51</v>
      </c>
      <c r="W2878">
        <v>84</v>
      </c>
      <c r="X2878" s="102">
        <v>0.625</v>
      </c>
      <c r="AB2878" s="77">
        <f t="shared" si="44"/>
        <v>230</v>
      </c>
    </row>
    <row r="2879" spans="1:28" x14ac:dyDescent="0.3">
      <c r="A2879" s="34">
        <v>44517</v>
      </c>
      <c r="B2879">
        <v>1159</v>
      </c>
      <c r="C2879" t="s">
        <v>1282</v>
      </c>
      <c r="D2879" t="s">
        <v>1283</v>
      </c>
      <c r="E2879">
        <v>38</v>
      </c>
      <c r="F2879" t="s">
        <v>1362</v>
      </c>
      <c r="G2879" t="s">
        <v>1308</v>
      </c>
      <c r="H2879" t="s">
        <v>1336</v>
      </c>
      <c r="I2879" s="102">
        <v>0.98611111111111116</v>
      </c>
      <c r="J2879" t="s">
        <v>1307</v>
      </c>
      <c r="K2879" s="102">
        <v>0.58333333333333337</v>
      </c>
      <c r="L2879">
        <v>9</v>
      </c>
      <c r="M2879" t="s">
        <v>1358</v>
      </c>
      <c r="N2879" t="s">
        <v>1434</v>
      </c>
      <c r="O2879" s="102">
        <v>0.41666666666666669</v>
      </c>
      <c r="P2879" t="s">
        <v>1555</v>
      </c>
      <c r="Q2879">
        <v>22</v>
      </c>
      <c r="R2879" t="s">
        <v>1581</v>
      </c>
      <c r="S2879">
        <v>5</v>
      </c>
      <c r="T2879">
        <v>82</v>
      </c>
      <c r="U2879">
        <v>94</v>
      </c>
      <c r="V2879" s="102">
        <v>0</v>
      </c>
      <c r="W2879">
        <v>69</v>
      </c>
      <c r="X2879" s="102">
        <v>0.57638888888888895</v>
      </c>
      <c r="AB2879" s="77">
        <f t="shared" si="44"/>
        <v>90</v>
      </c>
    </row>
    <row r="2880" spans="1:28" x14ac:dyDescent="0.3">
      <c r="A2880" s="34">
        <v>44518</v>
      </c>
      <c r="B2880">
        <v>1159</v>
      </c>
      <c r="C2880" t="s">
        <v>1282</v>
      </c>
      <c r="D2880" t="s">
        <v>1283</v>
      </c>
      <c r="E2880">
        <v>38</v>
      </c>
      <c r="F2880" t="s">
        <v>1496</v>
      </c>
      <c r="G2880" t="s">
        <v>1308</v>
      </c>
      <c r="H2880" t="s">
        <v>1464</v>
      </c>
      <c r="I2880" s="102">
        <v>0.99930555555555556</v>
      </c>
      <c r="J2880" t="s">
        <v>1651</v>
      </c>
      <c r="K2880" s="102">
        <v>0.4861111111111111</v>
      </c>
      <c r="L2880">
        <v>7</v>
      </c>
      <c r="M2880" t="s">
        <v>1326</v>
      </c>
      <c r="N2880" t="s">
        <v>1348</v>
      </c>
      <c r="O2880" s="102">
        <v>0.52777777777777779</v>
      </c>
      <c r="P2880" t="s">
        <v>1337</v>
      </c>
      <c r="Q2880">
        <v>9</v>
      </c>
      <c r="R2880" t="s">
        <v>1557</v>
      </c>
      <c r="S2880">
        <v>16</v>
      </c>
      <c r="T2880">
        <v>84</v>
      </c>
      <c r="U2880">
        <v>93</v>
      </c>
      <c r="V2880" t="s">
        <v>51</v>
      </c>
      <c r="W2880">
        <v>62</v>
      </c>
      <c r="X2880" s="102">
        <v>0.4861111111111111</v>
      </c>
      <c r="AB2880" s="77">
        <f t="shared" si="44"/>
        <v>70</v>
      </c>
    </row>
    <row r="2881" spans="1:28" x14ac:dyDescent="0.3">
      <c r="A2881" s="34">
        <v>44519</v>
      </c>
      <c r="B2881">
        <v>1159</v>
      </c>
      <c r="C2881" t="s">
        <v>1282</v>
      </c>
      <c r="D2881" t="s">
        <v>1283</v>
      </c>
      <c r="E2881">
        <v>38</v>
      </c>
      <c r="F2881" t="s">
        <v>1440</v>
      </c>
      <c r="G2881" t="s">
        <v>1308</v>
      </c>
      <c r="H2881" t="s">
        <v>1902</v>
      </c>
      <c r="I2881" s="102">
        <v>0.31944444444444448</v>
      </c>
      <c r="J2881" t="s">
        <v>1538</v>
      </c>
      <c r="K2881" s="102">
        <v>0.58333333333333337</v>
      </c>
      <c r="L2881">
        <v>22</v>
      </c>
      <c r="M2881" t="s">
        <v>1296</v>
      </c>
      <c r="N2881" t="s">
        <v>1384</v>
      </c>
      <c r="O2881" s="102">
        <v>0.1388888888888889</v>
      </c>
      <c r="P2881" t="s">
        <v>1542</v>
      </c>
      <c r="Q2881">
        <v>0</v>
      </c>
      <c r="R2881" t="s">
        <v>1494</v>
      </c>
      <c r="S2881">
        <v>24</v>
      </c>
      <c r="T2881">
        <v>84</v>
      </c>
      <c r="U2881">
        <v>94</v>
      </c>
      <c r="V2881" s="102">
        <v>0</v>
      </c>
      <c r="W2881">
        <v>67</v>
      </c>
      <c r="X2881" s="102">
        <v>0.54861111111111105</v>
      </c>
      <c r="AB2881" s="77">
        <f t="shared" si="44"/>
        <v>220</v>
      </c>
    </row>
    <row r="2882" spans="1:28" x14ac:dyDescent="0.3">
      <c r="A2882" s="34">
        <v>44520</v>
      </c>
      <c r="B2882">
        <v>1159</v>
      </c>
      <c r="C2882" t="s">
        <v>1282</v>
      </c>
      <c r="D2882" t="s">
        <v>1283</v>
      </c>
      <c r="E2882">
        <v>38</v>
      </c>
      <c r="F2882" t="s">
        <v>1341</v>
      </c>
      <c r="G2882" t="s">
        <v>1308</v>
      </c>
      <c r="H2882" t="s">
        <v>1407</v>
      </c>
      <c r="I2882" s="102">
        <v>0.22916666666666666</v>
      </c>
      <c r="J2882" t="s">
        <v>1571</v>
      </c>
      <c r="K2882" s="102">
        <v>0.49305555555555558</v>
      </c>
      <c r="L2882">
        <v>21</v>
      </c>
      <c r="M2882" t="s">
        <v>1296</v>
      </c>
      <c r="N2882" t="s">
        <v>1340</v>
      </c>
      <c r="O2882" s="102">
        <v>4.8611111111111112E-2</v>
      </c>
      <c r="P2882" t="s">
        <v>1494</v>
      </c>
      <c r="Q2882">
        <v>0</v>
      </c>
      <c r="R2882" t="s">
        <v>1690</v>
      </c>
      <c r="S2882">
        <v>21</v>
      </c>
      <c r="T2882">
        <v>85</v>
      </c>
      <c r="U2882">
        <v>92</v>
      </c>
      <c r="V2882" t="s">
        <v>51</v>
      </c>
      <c r="W2882">
        <v>63</v>
      </c>
      <c r="X2882" s="102">
        <v>0.4861111111111111</v>
      </c>
      <c r="AB2882" s="77">
        <f t="shared" si="44"/>
        <v>210</v>
      </c>
    </row>
    <row r="2883" spans="1:28" x14ac:dyDescent="0.3">
      <c r="A2883" s="34">
        <v>44521</v>
      </c>
      <c r="B2883">
        <v>1159</v>
      </c>
      <c r="C2883" t="s">
        <v>1282</v>
      </c>
      <c r="D2883" t="s">
        <v>1283</v>
      </c>
      <c r="E2883">
        <v>38</v>
      </c>
      <c r="F2883" t="s">
        <v>1302</v>
      </c>
      <c r="G2883" t="s">
        <v>1651</v>
      </c>
      <c r="H2883" t="s">
        <v>1316</v>
      </c>
      <c r="I2883" s="102">
        <v>6.25E-2</v>
      </c>
      <c r="J2883" t="s">
        <v>1669</v>
      </c>
      <c r="K2883" s="102">
        <v>0.4513888888888889</v>
      </c>
      <c r="L2883">
        <v>36</v>
      </c>
      <c r="M2883" t="s">
        <v>1435</v>
      </c>
      <c r="N2883" t="s">
        <v>1386</v>
      </c>
      <c r="O2883" s="102">
        <v>0.91666666666666663</v>
      </c>
      <c r="P2883" t="s">
        <v>1660</v>
      </c>
      <c r="Q2883">
        <v>0</v>
      </c>
      <c r="R2883" t="s">
        <v>1856</v>
      </c>
      <c r="S2883">
        <v>22</v>
      </c>
      <c r="T2883">
        <v>90</v>
      </c>
      <c r="U2883">
        <v>94</v>
      </c>
      <c r="V2883" s="102">
        <v>0.75</v>
      </c>
      <c r="W2883">
        <v>76</v>
      </c>
      <c r="X2883" s="102">
        <v>0.43055555555555558</v>
      </c>
      <c r="AB2883" s="77">
        <f t="shared" ref="AB2883:AB2946" si="45">L2883*$AE$17</f>
        <v>360</v>
      </c>
    </row>
    <row r="2884" spans="1:28" x14ac:dyDescent="0.3">
      <c r="A2884" s="34">
        <v>44522</v>
      </c>
      <c r="B2884">
        <v>1159</v>
      </c>
      <c r="C2884" t="s">
        <v>1282</v>
      </c>
      <c r="D2884" t="s">
        <v>1283</v>
      </c>
      <c r="E2884">
        <v>38</v>
      </c>
      <c r="F2884" t="s">
        <v>1410</v>
      </c>
      <c r="G2884" t="s">
        <v>1313</v>
      </c>
      <c r="H2884" t="s">
        <v>1384</v>
      </c>
      <c r="I2884" s="102">
        <v>0.31944444444444448</v>
      </c>
      <c r="J2884" t="s">
        <v>1501</v>
      </c>
      <c r="K2884" s="102">
        <v>6.9444444444444441E-3</v>
      </c>
      <c r="L2884">
        <v>1</v>
      </c>
      <c r="M2884" t="s">
        <v>1435</v>
      </c>
      <c r="N2884" t="s">
        <v>1304</v>
      </c>
      <c r="O2884" s="102">
        <v>2.0833333333333332E-2</v>
      </c>
      <c r="P2884" t="s">
        <v>1604</v>
      </c>
      <c r="Q2884">
        <v>24</v>
      </c>
      <c r="R2884" t="s">
        <v>1795</v>
      </c>
      <c r="S2884" t="s">
        <v>51</v>
      </c>
      <c r="T2884">
        <v>91</v>
      </c>
      <c r="U2884">
        <v>93</v>
      </c>
      <c r="V2884" t="s">
        <v>51</v>
      </c>
      <c r="W2884">
        <v>84</v>
      </c>
      <c r="X2884" s="102">
        <v>3.4722222222222224E-2</v>
      </c>
      <c r="AB2884" s="77">
        <f t="shared" si="45"/>
        <v>10</v>
      </c>
    </row>
    <row r="2885" spans="1:28" x14ac:dyDescent="0.3">
      <c r="A2885" s="34">
        <v>44523</v>
      </c>
      <c r="B2885">
        <v>1159</v>
      </c>
      <c r="C2885" t="s">
        <v>1282</v>
      </c>
      <c r="D2885" t="s">
        <v>1283</v>
      </c>
      <c r="E2885">
        <v>38</v>
      </c>
      <c r="F2885" t="s">
        <v>1375</v>
      </c>
      <c r="G2885" t="s">
        <v>1974</v>
      </c>
      <c r="H2885" t="s">
        <v>1481</v>
      </c>
      <c r="I2885" s="102">
        <v>0.33333333333333331</v>
      </c>
      <c r="J2885" t="s">
        <v>1319</v>
      </c>
      <c r="K2885" s="102">
        <v>6.9444444444444434E-2</v>
      </c>
      <c r="L2885">
        <v>9</v>
      </c>
      <c r="M2885" t="s">
        <v>1326</v>
      </c>
      <c r="N2885" t="s">
        <v>1368</v>
      </c>
      <c r="O2885" s="102">
        <v>6.9444444444444434E-2</v>
      </c>
      <c r="P2885" t="s">
        <v>1713</v>
      </c>
      <c r="Q2885">
        <v>10</v>
      </c>
      <c r="R2885" t="s">
        <v>1664</v>
      </c>
      <c r="S2885" t="s">
        <v>51</v>
      </c>
      <c r="T2885">
        <v>92</v>
      </c>
      <c r="U2885">
        <v>93</v>
      </c>
      <c r="V2885" t="s">
        <v>51</v>
      </c>
      <c r="W2885">
        <v>84</v>
      </c>
      <c r="X2885" s="102">
        <v>0.86111111111111116</v>
      </c>
      <c r="AB2885" s="77">
        <f t="shared" si="45"/>
        <v>90</v>
      </c>
    </row>
    <row r="2886" spans="1:28" x14ac:dyDescent="0.3">
      <c r="A2886" s="34">
        <v>44524</v>
      </c>
      <c r="B2886">
        <v>1159</v>
      </c>
      <c r="C2886" t="s">
        <v>1282</v>
      </c>
      <c r="D2886" t="s">
        <v>1283</v>
      </c>
      <c r="E2886">
        <v>38</v>
      </c>
      <c r="F2886" t="s">
        <v>1486</v>
      </c>
      <c r="G2886" t="s">
        <v>1734</v>
      </c>
      <c r="H2886" t="s">
        <v>1814</v>
      </c>
      <c r="I2886" s="102">
        <v>0.99930555555555556</v>
      </c>
      <c r="J2886" t="s">
        <v>1577</v>
      </c>
      <c r="K2886" s="102">
        <v>0.58333333333333337</v>
      </c>
      <c r="L2886">
        <v>1</v>
      </c>
      <c r="M2886" t="s">
        <v>1359</v>
      </c>
      <c r="N2886" t="s">
        <v>1399</v>
      </c>
      <c r="O2886" s="102">
        <v>0.25694444444444448</v>
      </c>
      <c r="P2886" t="s">
        <v>1778</v>
      </c>
      <c r="Q2886">
        <v>0</v>
      </c>
      <c r="R2886" t="s">
        <v>1638</v>
      </c>
      <c r="S2886">
        <v>22</v>
      </c>
      <c r="T2886">
        <v>93</v>
      </c>
      <c r="U2886">
        <v>93</v>
      </c>
      <c r="V2886" t="s">
        <v>51</v>
      </c>
      <c r="W2886">
        <v>89</v>
      </c>
      <c r="X2886" s="102">
        <v>0.61111111111111105</v>
      </c>
      <c r="AB2886" s="77">
        <f t="shared" si="45"/>
        <v>10</v>
      </c>
    </row>
    <row r="2887" spans="1:28" x14ac:dyDescent="0.3">
      <c r="A2887" s="34">
        <v>44525</v>
      </c>
      <c r="B2887">
        <v>1159</v>
      </c>
      <c r="C2887" t="s">
        <v>1282</v>
      </c>
      <c r="D2887" t="s">
        <v>1283</v>
      </c>
      <c r="E2887">
        <v>38</v>
      </c>
      <c r="F2887" t="s">
        <v>1440</v>
      </c>
      <c r="G2887" t="s">
        <v>1781</v>
      </c>
      <c r="H2887" t="s">
        <v>1286</v>
      </c>
      <c r="I2887" s="102">
        <v>0.95833333333333337</v>
      </c>
      <c r="J2887" t="s">
        <v>1354</v>
      </c>
      <c r="K2887" s="102">
        <v>0.1875</v>
      </c>
      <c r="L2887">
        <v>1</v>
      </c>
      <c r="M2887" t="s">
        <v>1347</v>
      </c>
      <c r="N2887" t="s">
        <v>1497</v>
      </c>
      <c r="O2887" s="102">
        <v>0.375</v>
      </c>
      <c r="P2887" t="s">
        <v>1565</v>
      </c>
      <c r="Q2887">
        <v>22</v>
      </c>
      <c r="R2887" t="s">
        <v>1683</v>
      </c>
      <c r="S2887">
        <v>7</v>
      </c>
      <c r="T2887">
        <v>90</v>
      </c>
      <c r="U2887">
        <v>92</v>
      </c>
      <c r="V2887" t="s">
        <v>51</v>
      </c>
      <c r="W2887">
        <v>80</v>
      </c>
      <c r="X2887" s="102">
        <v>0.46527777777777773</v>
      </c>
      <c r="AB2887" s="77">
        <f t="shared" si="45"/>
        <v>10</v>
      </c>
    </row>
    <row r="2888" spans="1:28" x14ac:dyDescent="0.3">
      <c r="A2888" s="34">
        <v>44526</v>
      </c>
      <c r="B2888">
        <v>1159</v>
      </c>
      <c r="C2888" t="s">
        <v>1282</v>
      </c>
      <c r="D2888" t="s">
        <v>1283</v>
      </c>
      <c r="E2888">
        <v>38</v>
      </c>
      <c r="F2888" t="s">
        <v>1440</v>
      </c>
      <c r="G2888" t="s">
        <v>1300</v>
      </c>
      <c r="H2888" t="s">
        <v>1439</v>
      </c>
      <c r="I2888" s="102">
        <v>0.28472222222222221</v>
      </c>
      <c r="J2888" t="s">
        <v>1422</v>
      </c>
      <c r="K2888" s="102">
        <v>0.8125</v>
      </c>
      <c r="L2888">
        <v>28</v>
      </c>
      <c r="M2888" t="s">
        <v>1310</v>
      </c>
      <c r="N2888" t="s">
        <v>1303</v>
      </c>
      <c r="O2888" s="102">
        <v>0.84027777777777779</v>
      </c>
      <c r="P2888" t="s">
        <v>1545</v>
      </c>
      <c r="Q2888">
        <v>9</v>
      </c>
      <c r="R2888" t="s">
        <v>1681</v>
      </c>
      <c r="S2888">
        <v>24</v>
      </c>
      <c r="T2888">
        <v>87</v>
      </c>
      <c r="U2888">
        <v>93</v>
      </c>
      <c r="V2888" t="s">
        <v>51</v>
      </c>
      <c r="W2888">
        <v>75</v>
      </c>
      <c r="X2888" t="s">
        <v>51</v>
      </c>
      <c r="AB2888" s="77">
        <f t="shared" si="45"/>
        <v>280</v>
      </c>
    </row>
    <row r="2889" spans="1:28" x14ac:dyDescent="0.3">
      <c r="A2889" s="34">
        <v>44527</v>
      </c>
      <c r="B2889">
        <v>1159</v>
      </c>
      <c r="C2889" t="s">
        <v>1282</v>
      </c>
      <c r="D2889" t="s">
        <v>1283</v>
      </c>
      <c r="E2889">
        <v>38</v>
      </c>
      <c r="F2889" t="s">
        <v>1410</v>
      </c>
      <c r="G2889" t="s">
        <v>1696</v>
      </c>
      <c r="H2889" t="s">
        <v>1443</v>
      </c>
      <c r="I2889" s="102">
        <v>0.65972222222222221</v>
      </c>
      <c r="J2889" t="s">
        <v>1354</v>
      </c>
      <c r="K2889" s="102">
        <v>4.1666666666666664E-2</v>
      </c>
      <c r="L2889">
        <v>32</v>
      </c>
      <c r="M2889" t="s">
        <v>1436</v>
      </c>
      <c r="N2889" t="s">
        <v>1975</v>
      </c>
      <c r="O2889" s="102">
        <v>0.20138888888888887</v>
      </c>
      <c r="P2889" t="s">
        <v>1515</v>
      </c>
      <c r="Q2889">
        <v>23</v>
      </c>
      <c r="R2889" t="s">
        <v>1790</v>
      </c>
      <c r="S2889">
        <v>5</v>
      </c>
      <c r="T2889">
        <v>88</v>
      </c>
      <c r="U2889">
        <v>92</v>
      </c>
      <c r="V2889" t="s">
        <v>51</v>
      </c>
      <c r="W2889">
        <v>72</v>
      </c>
      <c r="X2889" s="102">
        <v>0.4236111111111111</v>
      </c>
      <c r="AB2889" s="77">
        <f t="shared" si="45"/>
        <v>320</v>
      </c>
    </row>
    <row r="2890" spans="1:28" x14ac:dyDescent="0.3">
      <c r="A2890" s="34">
        <v>44528</v>
      </c>
      <c r="B2890">
        <v>1159</v>
      </c>
      <c r="C2890" t="s">
        <v>1282</v>
      </c>
      <c r="D2890" t="s">
        <v>1283</v>
      </c>
      <c r="E2890">
        <v>38</v>
      </c>
      <c r="F2890" t="s">
        <v>1314</v>
      </c>
      <c r="G2890" t="s">
        <v>1976</v>
      </c>
      <c r="H2890" t="s">
        <v>1470</v>
      </c>
      <c r="I2890" s="102">
        <v>0.1388888888888889</v>
      </c>
      <c r="J2890" t="s">
        <v>1304</v>
      </c>
      <c r="K2890" s="102">
        <v>0.9375</v>
      </c>
      <c r="L2890">
        <v>32</v>
      </c>
      <c r="M2890" t="s">
        <v>1327</v>
      </c>
      <c r="N2890" t="s">
        <v>1732</v>
      </c>
      <c r="O2890" s="102">
        <v>8.3333333333333329E-2</v>
      </c>
      <c r="P2890" t="s">
        <v>1725</v>
      </c>
      <c r="Q2890">
        <v>11</v>
      </c>
      <c r="R2890" t="s">
        <v>1896</v>
      </c>
      <c r="S2890">
        <v>20</v>
      </c>
      <c r="T2890">
        <v>91</v>
      </c>
      <c r="U2890">
        <v>93</v>
      </c>
      <c r="V2890" t="s">
        <v>51</v>
      </c>
      <c r="W2890">
        <v>74</v>
      </c>
      <c r="X2890" s="102">
        <v>7.6388888888888895E-2</v>
      </c>
      <c r="AB2890" s="77">
        <f t="shared" si="45"/>
        <v>320</v>
      </c>
    </row>
    <row r="2891" spans="1:28" x14ac:dyDescent="0.3">
      <c r="A2891" s="34">
        <v>44529</v>
      </c>
      <c r="B2891">
        <v>1159</v>
      </c>
      <c r="C2891" t="s">
        <v>1282</v>
      </c>
      <c r="D2891" t="s">
        <v>1283</v>
      </c>
      <c r="E2891">
        <v>38</v>
      </c>
      <c r="F2891" t="s">
        <v>1284</v>
      </c>
      <c r="G2891" t="s">
        <v>1475</v>
      </c>
      <c r="H2891" t="s">
        <v>1333</v>
      </c>
      <c r="I2891" s="102">
        <v>0.91666666666666663</v>
      </c>
      <c r="J2891" t="s">
        <v>1371</v>
      </c>
      <c r="K2891" s="102">
        <v>2.7777777777777776E-2</v>
      </c>
      <c r="L2891">
        <v>30</v>
      </c>
      <c r="M2891" t="s">
        <v>1348</v>
      </c>
      <c r="N2891" t="s">
        <v>1330</v>
      </c>
      <c r="O2891" s="102">
        <v>2.7777777777777776E-2</v>
      </c>
      <c r="P2891" t="s">
        <v>1581</v>
      </c>
      <c r="Q2891">
        <v>24</v>
      </c>
      <c r="R2891" t="s">
        <v>1520</v>
      </c>
      <c r="S2891">
        <v>0</v>
      </c>
      <c r="T2891">
        <v>91</v>
      </c>
      <c r="U2891">
        <v>93</v>
      </c>
      <c r="V2891" t="s">
        <v>51</v>
      </c>
      <c r="W2891">
        <v>83</v>
      </c>
      <c r="X2891" t="s">
        <v>51</v>
      </c>
      <c r="AB2891" s="77">
        <f t="shared" si="45"/>
        <v>300</v>
      </c>
    </row>
    <row r="2892" spans="1:28" x14ac:dyDescent="0.3">
      <c r="A2892" s="34">
        <v>44530</v>
      </c>
      <c r="B2892">
        <v>1159</v>
      </c>
      <c r="C2892" t="s">
        <v>1282</v>
      </c>
      <c r="D2892" t="s">
        <v>1283</v>
      </c>
      <c r="E2892">
        <v>38</v>
      </c>
      <c r="F2892" t="s">
        <v>1302</v>
      </c>
      <c r="G2892" t="s">
        <v>1308</v>
      </c>
      <c r="H2892" t="s">
        <v>1462</v>
      </c>
      <c r="I2892" s="102">
        <v>0.3263888888888889</v>
      </c>
      <c r="J2892" t="s">
        <v>1661</v>
      </c>
      <c r="K2892" s="102">
        <v>0.54166666666666663</v>
      </c>
      <c r="L2892">
        <v>0</v>
      </c>
      <c r="M2892" t="s">
        <v>1288</v>
      </c>
      <c r="N2892" t="s">
        <v>1404</v>
      </c>
      <c r="O2892" t="s">
        <v>51</v>
      </c>
      <c r="P2892" t="s">
        <v>1540</v>
      </c>
      <c r="Q2892">
        <v>11</v>
      </c>
      <c r="R2892" t="s">
        <v>1487</v>
      </c>
      <c r="S2892">
        <v>24</v>
      </c>
      <c r="T2892">
        <v>80</v>
      </c>
      <c r="U2892">
        <v>92</v>
      </c>
      <c r="V2892" s="102">
        <v>0.8125</v>
      </c>
      <c r="W2892">
        <v>63</v>
      </c>
      <c r="X2892" t="s">
        <v>51</v>
      </c>
      <c r="AB2892" s="77">
        <f t="shared" si="45"/>
        <v>0</v>
      </c>
    </row>
    <row r="2893" spans="1:28" x14ac:dyDescent="0.3">
      <c r="A2893" s="34">
        <v>44531</v>
      </c>
      <c r="B2893">
        <v>1159</v>
      </c>
      <c r="C2893" t="s">
        <v>1282</v>
      </c>
      <c r="D2893" t="s">
        <v>1283</v>
      </c>
      <c r="E2893">
        <v>38</v>
      </c>
      <c r="F2893" t="s">
        <v>1314</v>
      </c>
      <c r="G2893" t="s">
        <v>1977</v>
      </c>
      <c r="H2893" t="s">
        <v>1439</v>
      </c>
      <c r="I2893" s="102">
        <v>0.99930555555555556</v>
      </c>
      <c r="J2893" t="s">
        <v>1506</v>
      </c>
      <c r="K2893" s="102">
        <v>0.39583333333333331</v>
      </c>
      <c r="L2893">
        <v>31</v>
      </c>
      <c r="M2893" t="s">
        <v>1561</v>
      </c>
      <c r="N2893" t="s">
        <v>1516</v>
      </c>
      <c r="O2893" s="102">
        <v>0.40972222222222227</v>
      </c>
      <c r="P2893" t="s">
        <v>1666</v>
      </c>
      <c r="Q2893">
        <v>0</v>
      </c>
      <c r="R2893" t="s">
        <v>1699</v>
      </c>
      <c r="S2893">
        <v>24</v>
      </c>
      <c r="T2893">
        <v>90</v>
      </c>
      <c r="U2893">
        <v>93</v>
      </c>
      <c r="V2893" t="s">
        <v>51</v>
      </c>
      <c r="W2893">
        <v>77</v>
      </c>
      <c r="X2893" s="102">
        <v>2.7777777777777776E-2</v>
      </c>
      <c r="AB2893" s="77">
        <f t="shared" si="45"/>
        <v>310</v>
      </c>
    </row>
    <row r="2894" spans="1:28" x14ac:dyDescent="0.3">
      <c r="A2894" s="34">
        <v>44532</v>
      </c>
      <c r="B2894">
        <v>1159</v>
      </c>
      <c r="C2894" t="s">
        <v>1282</v>
      </c>
      <c r="D2894" t="s">
        <v>1283</v>
      </c>
      <c r="E2894">
        <v>38</v>
      </c>
      <c r="F2894" t="s">
        <v>1440</v>
      </c>
      <c r="G2894" t="s">
        <v>1434</v>
      </c>
      <c r="H2894" t="s">
        <v>1407</v>
      </c>
      <c r="I2894" s="102">
        <v>8.3333333333333329E-2</v>
      </c>
      <c r="J2894" t="s">
        <v>1521</v>
      </c>
      <c r="K2894" s="102">
        <v>0.52777777777777779</v>
      </c>
      <c r="L2894">
        <v>33</v>
      </c>
      <c r="M2894" t="s">
        <v>1286</v>
      </c>
      <c r="N2894" t="s">
        <v>1330</v>
      </c>
      <c r="O2894" s="102">
        <v>0.3263888888888889</v>
      </c>
      <c r="P2894" t="s">
        <v>1305</v>
      </c>
      <c r="Q2894">
        <v>24</v>
      </c>
      <c r="R2894" t="s">
        <v>1528</v>
      </c>
      <c r="S2894">
        <v>2</v>
      </c>
      <c r="T2894">
        <v>82</v>
      </c>
      <c r="U2894">
        <v>92</v>
      </c>
      <c r="V2894" t="s">
        <v>51</v>
      </c>
      <c r="W2894">
        <v>61</v>
      </c>
      <c r="X2894" s="102">
        <v>0.50694444444444442</v>
      </c>
      <c r="AB2894" s="77">
        <f t="shared" si="45"/>
        <v>330</v>
      </c>
    </row>
    <row r="2895" spans="1:28" x14ac:dyDescent="0.3">
      <c r="A2895" s="34">
        <v>44533</v>
      </c>
      <c r="B2895">
        <v>1159</v>
      </c>
      <c r="C2895" t="s">
        <v>1282</v>
      </c>
      <c r="D2895" t="s">
        <v>1283</v>
      </c>
      <c r="E2895">
        <v>38</v>
      </c>
      <c r="F2895" t="s">
        <v>1371</v>
      </c>
      <c r="G2895" t="s">
        <v>1431</v>
      </c>
      <c r="H2895" t="s">
        <v>1380</v>
      </c>
      <c r="I2895" s="102">
        <v>0.99930555555555556</v>
      </c>
      <c r="J2895" t="s">
        <v>1586</v>
      </c>
      <c r="K2895" s="102">
        <v>0.52083333333333337</v>
      </c>
      <c r="L2895">
        <v>28</v>
      </c>
      <c r="M2895" t="s">
        <v>1326</v>
      </c>
      <c r="N2895" t="s">
        <v>1497</v>
      </c>
      <c r="O2895" s="102">
        <v>6.9444444444444441E-3</v>
      </c>
      <c r="P2895" t="s">
        <v>1667</v>
      </c>
      <c r="Q2895">
        <v>3</v>
      </c>
      <c r="R2895" t="s">
        <v>1589</v>
      </c>
      <c r="S2895">
        <v>24</v>
      </c>
      <c r="T2895">
        <v>87</v>
      </c>
      <c r="U2895">
        <v>93</v>
      </c>
      <c r="V2895" t="s">
        <v>51</v>
      </c>
      <c r="W2895">
        <v>82</v>
      </c>
      <c r="X2895" t="s">
        <v>51</v>
      </c>
      <c r="AB2895" s="77">
        <f t="shared" si="45"/>
        <v>280</v>
      </c>
    </row>
    <row r="2896" spans="1:28" x14ac:dyDescent="0.3">
      <c r="A2896" s="34">
        <v>44534</v>
      </c>
      <c r="B2896">
        <v>1159</v>
      </c>
      <c r="C2896" t="s">
        <v>1282</v>
      </c>
      <c r="D2896" t="s">
        <v>1283</v>
      </c>
      <c r="E2896">
        <v>38</v>
      </c>
      <c r="F2896" t="s">
        <v>1383</v>
      </c>
      <c r="G2896" t="s">
        <v>1900</v>
      </c>
      <c r="H2896" t="s">
        <v>1489</v>
      </c>
      <c r="I2896" s="102">
        <v>0.97222222222222221</v>
      </c>
      <c r="J2896" t="s">
        <v>1490</v>
      </c>
      <c r="K2896" s="102">
        <v>0.51388888888888895</v>
      </c>
      <c r="L2896">
        <v>30</v>
      </c>
      <c r="M2896" t="s">
        <v>1456</v>
      </c>
      <c r="N2896" t="s">
        <v>1588</v>
      </c>
      <c r="O2896" s="102">
        <v>0.52777777777777779</v>
      </c>
      <c r="P2896" t="s">
        <v>1727</v>
      </c>
      <c r="Q2896">
        <v>18</v>
      </c>
      <c r="R2896" t="s">
        <v>1755</v>
      </c>
      <c r="S2896">
        <v>3</v>
      </c>
      <c r="T2896">
        <v>89</v>
      </c>
      <c r="U2896">
        <v>93</v>
      </c>
      <c r="V2896" s="102">
        <v>0.375</v>
      </c>
      <c r="W2896">
        <v>75</v>
      </c>
      <c r="X2896" s="102">
        <v>0.49305555555555558</v>
      </c>
      <c r="AB2896" s="77">
        <f t="shared" si="45"/>
        <v>300</v>
      </c>
    </row>
    <row r="2897" spans="1:28" x14ac:dyDescent="0.3">
      <c r="A2897" s="34">
        <v>44535</v>
      </c>
      <c r="B2897">
        <v>1159</v>
      </c>
      <c r="C2897" t="s">
        <v>1282</v>
      </c>
      <c r="D2897" t="s">
        <v>1283</v>
      </c>
      <c r="E2897">
        <v>38</v>
      </c>
      <c r="F2897" t="s">
        <v>1501</v>
      </c>
      <c r="G2897" t="s">
        <v>1399</v>
      </c>
      <c r="H2897" t="s">
        <v>1489</v>
      </c>
      <c r="I2897" s="102">
        <v>4.1666666666666664E-2</v>
      </c>
      <c r="J2897" t="s">
        <v>1521</v>
      </c>
      <c r="K2897" s="102">
        <v>0.49305555555555558</v>
      </c>
      <c r="L2897">
        <v>31</v>
      </c>
      <c r="M2897" t="s">
        <v>1316</v>
      </c>
      <c r="N2897" t="s">
        <v>1365</v>
      </c>
      <c r="O2897" s="102">
        <v>0.61805555555555558</v>
      </c>
      <c r="P2897" t="s">
        <v>1581</v>
      </c>
      <c r="Q2897">
        <v>24</v>
      </c>
      <c r="R2897" t="s">
        <v>1684</v>
      </c>
      <c r="S2897">
        <v>6</v>
      </c>
      <c r="T2897">
        <v>89</v>
      </c>
      <c r="U2897">
        <v>92</v>
      </c>
      <c r="V2897" t="s">
        <v>51</v>
      </c>
      <c r="W2897">
        <v>81</v>
      </c>
      <c r="X2897" s="102">
        <v>0.49305555555555558</v>
      </c>
      <c r="AB2897" s="77">
        <f t="shared" si="45"/>
        <v>310</v>
      </c>
    </row>
    <row r="2898" spans="1:28" x14ac:dyDescent="0.3">
      <c r="A2898" s="34">
        <v>44536</v>
      </c>
      <c r="B2898">
        <v>1159</v>
      </c>
      <c r="C2898" t="s">
        <v>1282</v>
      </c>
      <c r="D2898" t="s">
        <v>1283</v>
      </c>
      <c r="E2898">
        <v>38</v>
      </c>
      <c r="F2898" t="s">
        <v>1304</v>
      </c>
      <c r="G2898" t="s">
        <v>1345</v>
      </c>
      <c r="H2898" t="s">
        <v>1463</v>
      </c>
      <c r="I2898" s="102">
        <v>9.7222222222222224E-2</v>
      </c>
      <c r="J2898" t="s">
        <v>1386</v>
      </c>
      <c r="K2898" s="102">
        <v>0.625</v>
      </c>
      <c r="L2898">
        <v>30</v>
      </c>
      <c r="M2898" t="s">
        <v>1310</v>
      </c>
      <c r="N2898" t="s">
        <v>1556</v>
      </c>
      <c r="O2898" s="102">
        <v>0.70138888888888884</v>
      </c>
      <c r="P2898" t="s">
        <v>1911</v>
      </c>
      <c r="Q2898">
        <v>0</v>
      </c>
      <c r="R2898" t="s">
        <v>1353</v>
      </c>
      <c r="S2898">
        <v>13</v>
      </c>
      <c r="T2898">
        <v>90</v>
      </c>
      <c r="U2898">
        <v>93</v>
      </c>
      <c r="V2898" t="s">
        <v>51</v>
      </c>
      <c r="W2898">
        <v>85</v>
      </c>
      <c r="X2898" s="102">
        <v>0.28472222222222221</v>
      </c>
      <c r="AB2898" s="77">
        <f t="shared" si="45"/>
        <v>300</v>
      </c>
    </row>
    <row r="2899" spans="1:28" x14ac:dyDescent="0.3">
      <c r="A2899" s="34">
        <v>44537</v>
      </c>
      <c r="B2899">
        <v>1159</v>
      </c>
      <c r="C2899" t="s">
        <v>1282</v>
      </c>
      <c r="D2899" t="s">
        <v>1283</v>
      </c>
      <c r="E2899">
        <v>38</v>
      </c>
      <c r="F2899" t="s">
        <v>1556</v>
      </c>
      <c r="G2899" t="s">
        <v>1538</v>
      </c>
      <c r="H2899" t="s">
        <v>1351</v>
      </c>
      <c r="I2899" s="102">
        <v>0.96527777777777779</v>
      </c>
      <c r="J2899" t="s">
        <v>1674</v>
      </c>
      <c r="K2899" s="102">
        <v>0.61111111111111105</v>
      </c>
      <c r="L2899">
        <v>31</v>
      </c>
      <c r="M2899" t="s">
        <v>1347</v>
      </c>
      <c r="N2899" t="s">
        <v>1975</v>
      </c>
      <c r="O2899" s="102">
        <v>0.61805555555555558</v>
      </c>
      <c r="P2899" t="s">
        <v>1487</v>
      </c>
      <c r="Q2899">
        <v>0</v>
      </c>
      <c r="R2899" t="s">
        <v>1978</v>
      </c>
      <c r="S2899">
        <v>14</v>
      </c>
      <c r="T2899">
        <v>88</v>
      </c>
      <c r="U2899">
        <v>93</v>
      </c>
      <c r="V2899" t="s">
        <v>51</v>
      </c>
      <c r="W2899">
        <v>66</v>
      </c>
      <c r="X2899" s="102">
        <v>0.60416666666666663</v>
      </c>
      <c r="AB2899" s="77">
        <f t="shared" si="45"/>
        <v>310</v>
      </c>
    </row>
    <row r="2900" spans="1:28" x14ac:dyDescent="0.3">
      <c r="A2900" s="34">
        <v>44538</v>
      </c>
      <c r="B2900">
        <v>1159</v>
      </c>
      <c r="C2900" t="s">
        <v>1282</v>
      </c>
      <c r="D2900" t="s">
        <v>1283</v>
      </c>
      <c r="E2900">
        <v>38</v>
      </c>
      <c r="F2900" t="s">
        <v>1316</v>
      </c>
      <c r="G2900" t="s">
        <v>1906</v>
      </c>
      <c r="H2900" t="s">
        <v>1411</v>
      </c>
      <c r="I2900" s="102">
        <v>0.4513888888888889</v>
      </c>
      <c r="J2900" t="s">
        <v>1309</v>
      </c>
      <c r="K2900" s="102">
        <v>0.10416666666666667</v>
      </c>
      <c r="L2900">
        <v>31</v>
      </c>
      <c r="M2900" t="s">
        <v>1297</v>
      </c>
      <c r="N2900" t="s">
        <v>1365</v>
      </c>
      <c r="O2900" s="102">
        <v>0.18055555555555555</v>
      </c>
      <c r="P2900" t="s">
        <v>1895</v>
      </c>
      <c r="Q2900">
        <v>24</v>
      </c>
      <c r="R2900" t="s">
        <v>1877</v>
      </c>
      <c r="S2900">
        <v>2</v>
      </c>
      <c r="T2900">
        <v>90</v>
      </c>
      <c r="U2900">
        <v>92</v>
      </c>
      <c r="V2900" s="102">
        <v>0.80555555555555547</v>
      </c>
      <c r="W2900">
        <v>59</v>
      </c>
      <c r="X2900" s="102">
        <v>0.10416666666666667</v>
      </c>
      <c r="AB2900" s="77">
        <f t="shared" si="45"/>
        <v>310</v>
      </c>
    </row>
    <row r="2901" spans="1:28" x14ac:dyDescent="0.3">
      <c r="A2901" s="34">
        <v>44539</v>
      </c>
      <c r="B2901">
        <v>1159</v>
      </c>
      <c r="C2901" t="s">
        <v>1282</v>
      </c>
      <c r="D2901" t="s">
        <v>1283</v>
      </c>
      <c r="E2901">
        <v>38</v>
      </c>
      <c r="F2901" t="s">
        <v>1304</v>
      </c>
      <c r="G2901" t="s">
        <v>1715</v>
      </c>
      <c r="H2901" t="s">
        <v>1489</v>
      </c>
      <c r="I2901" s="102">
        <v>6.9444444444444441E-3</v>
      </c>
      <c r="J2901" t="s">
        <v>1597</v>
      </c>
      <c r="K2901" s="102">
        <v>0.88194444444444453</v>
      </c>
      <c r="L2901">
        <v>27</v>
      </c>
      <c r="M2901" t="s">
        <v>1316</v>
      </c>
      <c r="N2901" t="s">
        <v>1674</v>
      </c>
      <c r="O2901" s="102">
        <v>0.3888888888888889</v>
      </c>
      <c r="P2901" t="s">
        <v>1895</v>
      </c>
      <c r="Q2901">
        <v>0</v>
      </c>
      <c r="R2901" t="s">
        <v>1680</v>
      </c>
      <c r="S2901">
        <v>24</v>
      </c>
      <c r="T2901">
        <v>90</v>
      </c>
      <c r="U2901">
        <v>92</v>
      </c>
      <c r="V2901" t="s">
        <v>51</v>
      </c>
      <c r="W2901">
        <v>72</v>
      </c>
      <c r="X2901" s="102">
        <v>0.875</v>
      </c>
      <c r="AB2901" s="77">
        <f t="shared" si="45"/>
        <v>270</v>
      </c>
    </row>
    <row r="2902" spans="1:28" x14ac:dyDescent="0.3">
      <c r="A2902" s="34">
        <v>44540</v>
      </c>
      <c r="B2902">
        <v>1159</v>
      </c>
      <c r="C2902" t="s">
        <v>1282</v>
      </c>
      <c r="D2902" t="s">
        <v>1283</v>
      </c>
      <c r="E2902">
        <v>38</v>
      </c>
      <c r="F2902" t="s">
        <v>1346</v>
      </c>
      <c r="G2902" t="s">
        <v>1737</v>
      </c>
      <c r="H2902" t="s">
        <v>1486</v>
      </c>
      <c r="I2902" s="102">
        <v>0.95833333333333337</v>
      </c>
      <c r="J2902" t="s">
        <v>1295</v>
      </c>
      <c r="K2902" s="102">
        <v>0.13194444444444445</v>
      </c>
      <c r="L2902">
        <v>31</v>
      </c>
      <c r="M2902" t="s">
        <v>1319</v>
      </c>
      <c r="N2902" t="s">
        <v>1781</v>
      </c>
      <c r="O2902" s="102">
        <v>0.51388888888888895</v>
      </c>
      <c r="P2902" t="s">
        <v>1666</v>
      </c>
      <c r="Q2902">
        <v>24</v>
      </c>
      <c r="R2902" t="s">
        <v>1512</v>
      </c>
      <c r="S2902">
        <v>3</v>
      </c>
      <c r="T2902">
        <v>91</v>
      </c>
      <c r="U2902">
        <v>93</v>
      </c>
      <c r="V2902" t="s">
        <v>51</v>
      </c>
      <c r="W2902">
        <v>77</v>
      </c>
      <c r="X2902" s="102">
        <v>0.6875</v>
      </c>
      <c r="AB2902" s="77">
        <f t="shared" si="45"/>
        <v>310</v>
      </c>
    </row>
    <row r="2903" spans="1:28" x14ac:dyDescent="0.3">
      <c r="A2903" s="34">
        <v>44541</v>
      </c>
      <c r="B2903">
        <v>1159</v>
      </c>
      <c r="C2903" t="s">
        <v>1282</v>
      </c>
      <c r="D2903" t="s">
        <v>1283</v>
      </c>
      <c r="E2903">
        <v>38</v>
      </c>
      <c r="F2903" t="s">
        <v>1419</v>
      </c>
      <c r="G2903" t="s">
        <v>1610</v>
      </c>
      <c r="H2903" t="s">
        <v>1284</v>
      </c>
      <c r="I2903" s="102">
        <v>0.99930555555555556</v>
      </c>
      <c r="J2903" t="s">
        <v>1538</v>
      </c>
      <c r="K2903" s="102">
        <v>0.41666666666666669</v>
      </c>
      <c r="L2903">
        <v>28</v>
      </c>
      <c r="M2903" t="s">
        <v>1347</v>
      </c>
      <c r="N2903" t="s">
        <v>1544</v>
      </c>
      <c r="O2903" s="102">
        <v>0.63888888888888895</v>
      </c>
      <c r="P2903" t="s">
        <v>1557</v>
      </c>
      <c r="Q2903" t="s">
        <v>51</v>
      </c>
      <c r="R2903" t="s">
        <v>1499</v>
      </c>
      <c r="S2903">
        <v>2</v>
      </c>
      <c r="T2903">
        <v>93</v>
      </c>
      <c r="U2903">
        <v>93</v>
      </c>
      <c r="V2903" t="s">
        <v>51</v>
      </c>
      <c r="W2903">
        <v>80</v>
      </c>
      <c r="X2903" s="102">
        <v>0.86111111111111116</v>
      </c>
      <c r="AB2903" s="77">
        <f t="shared" si="45"/>
        <v>280</v>
      </c>
    </row>
    <row r="2904" spans="1:28" x14ac:dyDescent="0.3">
      <c r="A2904" s="34">
        <v>44542</v>
      </c>
      <c r="B2904">
        <v>1159</v>
      </c>
      <c r="C2904" t="s">
        <v>1282</v>
      </c>
      <c r="D2904" t="s">
        <v>1283</v>
      </c>
      <c r="E2904">
        <v>38</v>
      </c>
      <c r="F2904" t="s">
        <v>1546</v>
      </c>
      <c r="G2904" t="s">
        <v>1308</v>
      </c>
      <c r="H2904" t="s">
        <v>1456</v>
      </c>
      <c r="I2904" s="102">
        <v>0.3263888888888889</v>
      </c>
      <c r="J2904" t="s">
        <v>1490</v>
      </c>
      <c r="K2904" s="102">
        <v>0.54166666666666663</v>
      </c>
      <c r="L2904">
        <v>21</v>
      </c>
      <c r="M2904" t="s">
        <v>1335</v>
      </c>
      <c r="N2904" t="s">
        <v>1434</v>
      </c>
      <c r="O2904" s="102">
        <v>6.9444444444444434E-2</v>
      </c>
      <c r="P2904" t="s">
        <v>1382</v>
      </c>
      <c r="Q2904">
        <v>0</v>
      </c>
      <c r="R2904" t="s">
        <v>1487</v>
      </c>
      <c r="S2904">
        <v>14</v>
      </c>
      <c r="T2904">
        <v>86</v>
      </c>
      <c r="U2904">
        <v>93</v>
      </c>
      <c r="V2904" t="s">
        <v>51</v>
      </c>
      <c r="W2904">
        <v>72</v>
      </c>
      <c r="X2904" s="102">
        <v>0.5</v>
      </c>
      <c r="AB2904" s="77">
        <f t="shared" si="45"/>
        <v>210</v>
      </c>
    </row>
    <row r="2905" spans="1:28" x14ac:dyDescent="0.3">
      <c r="A2905" s="34">
        <v>44543</v>
      </c>
      <c r="B2905">
        <v>1159</v>
      </c>
      <c r="C2905" t="s">
        <v>1282</v>
      </c>
      <c r="D2905" t="s">
        <v>1283</v>
      </c>
      <c r="E2905">
        <v>38</v>
      </c>
      <c r="F2905" t="s">
        <v>1294</v>
      </c>
      <c r="G2905" t="s">
        <v>1308</v>
      </c>
      <c r="H2905" t="s">
        <v>1411</v>
      </c>
      <c r="I2905" s="102">
        <v>0.3263888888888889</v>
      </c>
      <c r="J2905" t="s">
        <v>1321</v>
      </c>
      <c r="K2905" s="102">
        <v>0.625</v>
      </c>
      <c r="L2905">
        <v>21</v>
      </c>
      <c r="M2905" t="s">
        <v>1288</v>
      </c>
      <c r="N2905" t="s">
        <v>1340</v>
      </c>
      <c r="O2905" t="s">
        <v>51</v>
      </c>
      <c r="P2905" t="s">
        <v>1689</v>
      </c>
      <c r="Q2905">
        <v>23</v>
      </c>
      <c r="R2905" t="s">
        <v>1662</v>
      </c>
      <c r="S2905" t="s">
        <v>51</v>
      </c>
      <c r="T2905">
        <v>88</v>
      </c>
      <c r="U2905">
        <v>93</v>
      </c>
      <c r="V2905" t="s">
        <v>51</v>
      </c>
      <c r="W2905">
        <v>72</v>
      </c>
      <c r="X2905" s="102">
        <v>0.4513888888888889</v>
      </c>
      <c r="AB2905" s="77">
        <f t="shared" si="45"/>
        <v>210</v>
      </c>
    </row>
    <row r="2906" spans="1:28" x14ac:dyDescent="0.3">
      <c r="A2906" s="34">
        <v>44544</v>
      </c>
      <c r="B2906">
        <v>1159</v>
      </c>
      <c r="C2906" t="s">
        <v>1282</v>
      </c>
      <c r="D2906" t="s">
        <v>1283</v>
      </c>
      <c r="E2906">
        <v>38</v>
      </c>
      <c r="F2906" t="s">
        <v>1633</v>
      </c>
      <c r="G2906" t="s">
        <v>1308</v>
      </c>
      <c r="H2906" t="s">
        <v>1396</v>
      </c>
      <c r="I2906" s="102">
        <v>0.31944444444444448</v>
      </c>
      <c r="J2906" t="s">
        <v>1383</v>
      </c>
      <c r="K2906" s="102">
        <v>0.4861111111111111</v>
      </c>
      <c r="L2906">
        <v>22</v>
      </c>
      <c r="M2906" t="s">
        <v>1296</v>
      </c>
      <c r="N2906" t="s">
        <v>1404</v>
      </c>
      <c r="O2906" s="102">
        <v>0.3888888888888889</v>
      </c>
      <c r="P2906" t="s">
        <v>1409</v>
      </c>
      <c r="Q2906">
        <v>10</v>
      </c>
      <c r="R2906" t="s">
        <v>1514</v>
      </c>
      <c r="S2906">
        <v>0</v>
      </c>
      <c r="T2906">
        <v>90</v>
      </c>
      <c r="U2906">
        <v>93</v>
      </c>
      <c r="V2906" t="s">
        <v>51</v>
      </c>
      <c r="W2906">
        <v>83</v>
      </c>
      <c r="X2906" s="102">
        <v>0.20833333333333334</v>
      </c>
      <c r="AB2906" s="77">
        <f t="shared" si="45"/>
        <v>220</v>
      </c>
    </row>
    <row r="2907" spans="1:28" x14ac:dyDescent="0.3">
      <c r="A2907" s="34">
        <v>44545</v>
      </c>
      <c r="B2907">
        <v>1159</v>
      </c>
      <c r="C2907" t="s">
        <v>1282</v>
      </c>
      <c r="D2907" t="s">
        <v>1283</v>
      </c>
      <c r="E2907">
        <v>38</v>
      </c>
      <c r="F2907" t="s">
        <v>1603</v>
      </c>
      <c r="G2907" t="s">
        <v>1465</v>
      </c>
      <c r="H2907" t="s">
        <v>1561</v>
      </c>
      <c r="I2907" s="102">
        <v>0.99305555555555547</v>
      </c>
      <c r="J2907" t="s">
        <v>1414</v>
      </c>
      <c r="K2907" s="102">
        <v>0.57638888888888895</v>
      </c>
      <c r="L2907">
        <v>7</v>
      </c>
      <c r="M2907" t="s">
        <v>1335</v>
      </c>
      <c r="N2907" t="s">
        <v>1404</v>
      </c>
      <c r="O2907" s="102">
        <v>0.53472222222222221</v>
      </c>
      <c r="P2907" t="s">
        <v>1542</v>
      </c>
      <c r="Q2907">
        <v>10</v>
      </c>
      <c r="R2907" t="s">
        <v>1402</v>
      </c>
      <c r="S2907" t="s">
        <v>51</v>
      </c>
      <c r="T2907">
        <v>92</v>
      </c>
      <c r="U2907">
        <v>93</v>
      </c>
      <c r="V2907" t="s">
        <v>51</v>
      </c>
      <c r="W2907">
        <v>91</v>
      </c>
      <c r="X2907" t="s">
        <v>51</v>
      </c>
      <c r="AB2907" s="77">
        <f t="shared" si="45"/>
        <v>70</v>
      </c>
    </row>
    <row r="2908" spans="1:28" x14ac:dyDescent="0.3">
      <c r="A2908" s="34">
        <v>44546</v>
      </c>
      <c r="B2908">
        <v>1159</v>
      </c>
      <c r="C2908" t="s">
        <v>1282</v>
      </c>
      <c r="D2908" t="s">
        <v>1283</v>
      </c>
      <c r="E2908">
        <v>38</v>
      </c>
      <c r="F2908" t="s">
        <v>1322</v>
      </c>
      <c r="G2908" t="s">
        <v>1465</v>
      </c>
      <c r="H2908" t="s">
        <v>1347</v>
      </c>
      <c r="I2908" s="102">
        <v>0.21527777777777779</v>
      </c>
      <c r="J2908" t="s">
        <v>1496</v>
      </c>
      <c r="K2908" s="102">
        <v>0.61111111111111105</v>
      </c>
      <c r="L2908">
        <v>9</v>
      </c>
      <c r="M2908" t="s">
        <v>1288</v>
      </c>
      <c r="N2908" t="s">
        <v>1289</v>
      </c>
      <c r="O2908" s="102">
        <v>0.41666666666666669</v>
      </c>
      <c r="P2908" t="s">
        <v>1578</v>
      </c>
      <c r="Q2908">
        <v>10</v>
      </c>
      <c r="R2908" t="s">
        <v>1562</v>
      </c>
      <c r="S2908">
        <v>16</v>
      </c>
      <c r="T2908">
        <v>93</v>
      </c>
      <c r="U2908">
        <v>94</v>
      </c>
      <c r="V2908" s="102">
        <v>0.4861111111111111</v>
      </c>
      <c r="W2908">
        <v>86</v>
      </c>
      <c r="X2908" s="102">
        <v>0.63194444444444442</v>
      </c>
      <c r="AB2908" s="77">
        <f t="shared" si="45"/>
        <v>90</v>
      </c>
    </row>
    <row r="2909" spans="1:28" x14ac:dyDescent="0.3">
      <c r="A2909" s="34">
        <v>44547</v>
      </c>
      <c r="B2909">
        <v>1159</v>
      </c>
      <c r="C2909" t="s">
        <v>1282</v>
      </c>
      <c r="D2909" t="s">
        <v>1283</v>
      </c>
      <c r="E2909">
        <v>38</v>
      </c>
      <c r="F2909" t="s">
        <v>1327</v>
      </c>
      <c r="G2909" t="s">
        <v>1308</v>
      </c>
      <c r="H2909" t="s">
        <v>1554</v>
      </c>
      <c r="I2909" s="102">
        <v>0.3263888888888889</v>
      </c>
      <c r="J2909" t="s">
        <v>1501</v>
      </c>
      <c r="K2909" s="102">
        <v>0.61805555555555558</v>
      </c>
      <c r="L2909">
        <v>22</v>
      </c>
      <c r="M2909" t="s">
        <v>1288</v>
      </c>
      <c r="N2909" t="s">
        <v>1340</v>
      </c>
      <c r="O2909" s="102">
        <v>0.99305555555555547</v>
      </c>
      <c r="P2909" t="s">
        <v>1611</v>
      </c>
      <c r="Q2909">
        <v>1</v>
      </c>
      <c r="R2909" t="s">
        <v>1350</v>
      </c>
      <c r="S2909" t="s">
        <v>51</v>
      </c>
      <c r="T2909">
        <v>93</v>
      </c>
      <c r="U2909">
        <v>95</v>
      </c>
      <c r="V2909" s="102">
        <v>0.29166666666666669</v>
      </c>
      <c r="W2909">
        <v>88</v>
      </c>
      <c r="X2909" s="102">
        <v>0.625</v>
      </c>
      <c r="AB2909" s="77">
        <f t="shared" si="45"/>
        <v>220</v>
      </c>
    </row>
    <row r="2910" spans="1:28" x14ac:dyDescent="0.3">
      <c r="A2910" s="34">
        <v>44548</v>
      </c>
      <c r="B2910">
        <v>1159</v>
      </c>
      <c r="C2910" t="s">
        <v>1282</v>
      </c>
      <c r="D2910" t="s">
        <v>1283</v>
      </c>
      <c r="E2910">
        <v>38</v>
      </c>
      <c r="F2910" t="s">
        <v>1316</v>
      </c>
      <c r="G2910" t="s">
        <v>1308</v>
      </c>
      <c r="H2910" t="s">
        <v>1347</v>
      </c>
      <c r="I2910" s="102">
        <v>0.98611111111111116</v>
      </c>
      <c r="J2910" t="s">
        <v>1552</v>
      </c>
      <c r="K2910" s="102">
        <v>0.4861111111111111</v>
      </c>
      <c r="L2910">
        <v>23</v>
      </c>
      <c r="M2910" t="s">
        <v>1288</v>
      </c>
      <c r="N2910" t="s">
        <v>1391</v>
      </c>
      <c r="O2910" s="102">
        <v>0.18055555555555555</v>
      </c>
      <c r="P2910" t="s">
        <v>1595</v>
      </c>
      <c r="Q2910">
        <v>10</v>
      </c>
      <c r="R2910" t="s">
        <v>1378</v>
      </c>
      <c r="S2910">
        <v>3</v>
      </c>
      <c r="T2910">
        <v>90</v>
      </c>
      <c r="U2910">
        <v>94</v>
      </c>
      <c r="V2910" s="102">
        <v>0.29166666666666669</v>
      </c>
      <c r="W2910">
        <v>70</v>
      </c>
      <c r="X2910" s="102">
        <v>0.47916666666666669</v>
      </c>
      <c r="AB2910" s="77">
        <f t="shared" si="45"/>
        <v>230</v>
      </c>
    </row>
    <row r="2911" spans="1:28" x14ac:dyDescent="0.3">
      <c r="A2911" s="34">
        <v>44549</v>
      </c>
      <c r="B2911">
        <v>1159</v>
      </c>
      <c r="C2911" t="s">
        <v>1282</v>
      </c>
      <c r="D2911" t="s">
        <v>1283</v>
      </c>
      <c r="E2911">
        <v>38</v>
      </c>
      <c r="F2911" t="s">
        <v>1286</v>
      </c>
      <c r="G2911" t="s">
        <v>1308</v>
      </c>
      <c r="H2911" t="s">
        <v>1682</v>
      </c>
      <c r="I2911" s="102">
        <v>0.34722222222222227</v>
      </c>
      <c r="J2911" t="s">
        <v>1552</v>
      </c>
      <c r="K2911" s="102">
        <v>0.63194444444444442</v>
      </c>
      <c r="L2911">
        <v>21</v>
      </c>
      <c r="M2911" t="s">
        <v>1326</v>
      </c>
      <c r="N2911" t="s">
        <v>1404</v>
      </c>
      <c r="O2911" t="s">
        <v>51</v>
      </c>
      <c r="P2911" t="s">
        <v>1688</v>
      </c>
      <c r="Q2911">
        <v>0</v>
      </c>
      <c r="R2911" t="s">
        <v>1642</v>
      </c>
      <c r="S2911">
        <v>24</v>
      </c>
      <c r="T2911">
        <v>86</v>
      </c>
      <c r="U2911">
        <v>93</v>
      </c>
      <c r="V2911" t="s">
        <v>51</v>
      </c>
      <c r="W2911">
        <v>66</v>
      </c>
      <c r="X2911" s="102">
        <v>0.47222222222222227</v>
      </c>
      <c r="AB2911" s="77">
        <f t="shared" si="45"/>
        <v>210</v>
      </c>
    </row>
    <row r="2912" spans="1:28" x14ac:dyDescent="0.3">
      <c r="A2912" s="34">
        <v>44550</v>
      </c>
      <c r="B2912">
        <v>1159</v>
      </c>
      <c r="C2912" t="s">
        <v>1282</v>
      </c>
      <c r="D2912" t="s">
        <v>1283</v>
      </c>
      <c r="E2912">
        <v>38</v>
      </c>
      <c r="F2912" t="s">
        <v>1489</v>
      </c>
      <c r="G2912" t="s">
        <v>1308</v>
      </c>
      <c r="H2912" t="s">
        <v>1444</v>
      </c>
      <c r="I2912" s="102">
        <v>2.7777777777777776E-2</v>
      </c>
      <c r="J2912" t="s">
        <v>1612</v>
      </c>
      <c r="K2912" s="102">
        <v>0.53472222222222221</v>
      </c>
      <c r="L2912">
        <v>21</v>
      </c>
      <c r="M2912" t="s">
        <v>1296</v>
      </c>
      <c r="N2912" t="s">
        <v>1297</v>
      </c>
      <c r="O2912" s="102">
        <v>0.27777777777777779</v>
      </c>
      <c r="P2912" t="s">
        <v>1642</v>
      </c>
      <c r="Q2912">
        <v>0</v>
      </c>
      <c r="R2912" t="s">
        <v>1787</v>
      </c>
      <c r="S2912">
        <v>24</v>
      </c>
      <c r="T2912">
        <v>80</v>
      </c>
      <c r="U2912">
        <v>90</v>
      </c>
      <c r="V2912" t="s">
        <v>51</v>
      </c>
      <c r="W2912">
        <v>60</v>
      </c>
      <c r="X2912" s="102">
        <v>0.4861111111111111</v>
      </c>
      <c r="AB2912" s="77">
        <f t="shared" si="45"/>
        <v>210</v>
      </c>
    </row>
    <row r="2913" spans="1:28" x14ac:dyDescent="0.3">
      <c r="A2913" s="34">
        <v>44551</v>
      </c>
      <c r="B2913">
        <v>1159</v>
      </c>
      <c r="C2913" t="s">
        <v>1282</v>
      </c>
      <c r="D2913" t="s">
        <v>1283</v>
      </c>
      <c r="E2913">
        <v>38</v>
      </c>
      <c r="F2913" t="s">
        <v>1371</v>
      </c>
      <c r="G2913" t="s">
        <v>1308</v>
      </c>
      <c r="H2913" t="s">
        <v>1633</v>
      </c>
      <c r="I2913" s="102">
        <v>6.9444444444444441E-3</v>
      </c>
      <c r="J2913" t="s">
        <v>1622</v>
      </c>
      <c r="K2913" s="102">
        <v>0.51388888888888895</v>
      </c>
      <c r="L2913">
        <v>20</v>
      </c>
      <c r="M2913" t="s">
        <v>1358</v>
      </c>
      <c r="N2913" t="s">
        <v>1404</v>
      </c>
      <c r="O2913" s="102">
        <v>0.88888888888888884</v>
      </c>
      <c r="P2913" t="s">
        <v>1567</v>
      </c>
      <c r="Q2913">
        <v>10</v>
      </c>
      <c r="R2913" t="s">
        <v>1379</v>
      </c>
      <c r="S2913">
        <v>24</v>
      </c>
      <c r="T2913">
        <v>79</v>
      </c>
      <c r="U2913">
        <v>91</v>
      </c>
      <c r="V2913" s="102">
        <v>0.79166666666666663</v>
      </c>
      <c r="W2913">
        <v>62</v>
      </c>
      <c r="X2913" s="102">
        <v>0.96527777777777779</v>
      </c>
      <c r="AB2913" s="77">
        <f t="shared" si="45"/>
        <v>200</v>
      </c>
    </row>
    <row r="2914" spans="1:28" x14ac:dyDescent="0.3">
      <c r="A2914" s="34">
        <v>44552</v>
      </c>
      <c r="B2914">
        <v>1159</v>
      </c>
      <c r="C2914" t="s">
        <v>1282</v>
      </c>
      <c r="D2914" t="s">
        <v>1283</v>
      </c>
      <c r="E2914">
        <v>38</v>
      </c>
      <c r="F2914" t="s">
        <v>1597</v>
      </c>
      <c r="G2914" t="s">
        <v>1308</v>
      </c>
      <c r="H2914" t="s">
        <v>1501</v>
      </c>
      <c r="I2914" s="102">
        <v>0.18055555555555555</v>
      </c>
      <c r="J2914" t="s">
        <v>1894</v>
      </c>
      <c r="K2914" s="102">
        <v>0.52777777777777779</v>
      </c>
      <c r="L2914">
        <v>30</v>
      </c>
      <c r="M2914" t="s">
        <v>1296</v>
      </c>
      <c r="N2914" t="s">
        <v>1440</v>
      </c>
      <c r="O2914" s="102">
        <v>0.5625</v>
      </c>
      <c r="P2914" t="s">
        <v>1520</v>
      </c>
      <c r="Q2914">
        <v>0</v>
      </c>
      <c r="R2914" t="s">
        <v>1512</v>
      </c>
      <c r="S2914">
        <v>14</v>
      </c>
      <c r="T2914">
        <v>60</v>
      </c>
      <c r="U2914">
        <v>82</v>
      </c>
      <c r="V2914" s="102">
        <v>0.17361111111111113</v>
      </c>
      <c r="W2914">
        <v>38</v>
      </c>
      <c r="X2914" s="102">
        <v>0.53472222222222221</v>
      </c>
      <c r="AB2914" s="77">
        <f t="shared" si="45"/>
        <v>300</v>
      </c>
    </row>
    <row r="2915" spans="1:28" x14ac:dyDescent="0.3">
      <c r="A2915" s="34">
        <v>44553</v>
      </c>
      <c r="B2915">
        <v>1159</v>
      </c>
      <c r="C2915" t="s">
        <v>1282</v>
      </c>
      <c r="D2915" t="s">
        <v>1283</v>
      </c>
      <c r="E2915">
        <v>38</v>
      </c>
      <c r="F2915" t="s">
        <v>1307</v>
      </c>
      <c r="G2915" t="s">
        <v>1308</v>
      </c>
      <c r="H2915" t="s">
        <v>1814</v>
      </c>
      <c r="I2915" s="102">
        <v>0.95138888888888884</v>
      </c>
      <c r="J2915" t="s">
        <v>1583</v>
      </c>
      <c r="K2915" s="102">
        <v>0.43055555555555558</v>
      </c>
      <c r="L2915">
        <v>28</v>
      </c>
      <c r="M2915" t="s">
        <v>1326</v>
      </c>
      <c r="N2915" t="s">
        <v>1322</v>
      </c>
      <c r="O2915" s="102">
        <v>0.54861111111111105</v>
      </c>
      <c r="P2915" t="s">
        <v>1699</v>
      </c>
      <c r="Q2915">
        <v>11</v>
      </c>
      <c r="R2915" t="s">
        <v>1760</v>
      </c>
      <c r="S2915">
        <v>24</v>
      </c>
      <c r="T2915">
        <v>76</v>
      </c>
      <c r="U2915">
        <v>92</v>
      </c>
      <c r="V2915" t="s">
        <v>51</v>
      </c>
      <c r="W2915">
        <v>53</v>
      </c>
      <c r="X2915" t="s">
        <v>51</v>
      </c>
      <c r="AB2915" s="77">
        <f t="shared" si="45"/>
        <v>280</v>
      </c>
    </row>
    <row r="2916" spans="1:28" x14ac:dyDescent="0.3">
      <c r="A2916" s="34">
        <v>44554</v>
      </c>
      <c r="B2916">
        <v>1159</v>
      </c>
      <c r="C2916" t="s">
        <v>1282</v>
      </c>
      <c r="D2916" t="s">
        <v>1283</v>
      </c>
      <c r="E2916">
        <v>38</v>
      </c>
      <c r="F2916" t="s">
        <v>1284</v>
      </c>
      <c r="G2916" t="s">
        <v>1308</v>
      </c>
      <c r="H2916" t="s">
        <v>1351</v>
      </c>
      <c r="I2916" s="102">
        <v>0.33333333333333331</v>
      </c>
      <c r="J2916" t="s">
        <v>1637</v>
      </c>
      <c r="K2916" s="102">
        <v>0.57638888888888895</v>
      </c>
      <c r="L2916">
        <v>27</v>
      </c>
      <c r="M2916" t="s">
        <v>1435</v>
      </c>
      <c r="N2916" t="s">
        <v>1316</v>
      </c>
      <c r="O2916" s="102">
        <v>0.54166666666666663</v>
      </c>
      <c r="P2916" t="s">
        <v>1760</v>
      </c>
      <c r="Q2916">
        <v>0</v>
      </c>
      <c r="R2916" t="s">
        <v>1901</v>
      </c>
      <c r="S2916">
        <v>23</v>
      </c>
      <c r="T2916">
        <v>83</v>
      </c>
      <c r="U2916">
        <v>92</v>
      </c>
      <c r="V2916" t="s">
        <v>51</v>
      </c>
      <c r="W2916">
        <v>70</v>
      </c>
      <c r="X2916" s="102">
        <v>0.52777777777777779</v>
      </c>
      <c r="AB2916" s="77">
        <f t="shared" si="45"/>
        <v>270</v>
      </c>
    </row>
    <row r="2917" spans="1:28" x14ac:dyDescent="0.3">
      <c r="A2917" s="34">
        <v>44555</v>
      </c>
      <c r="B2917">
        <v>1159</v>
      </c>
      <c r="C2917" t="s">
        <v>1282</v>
      </c>
      <c r="D2917" t="s">
        <v>1283</v>
      </c>
      <c r="E2917">
        <v>38</v>
      </c>
      <c r="F2917" t="s">
        <v>1284</v>
      </c>
      <c r="G2917" t="s">
        <v>1308</v>
      </c>
      <c r="H2917" t="s">
        <v>1410</v>
      </c>
      <c r="I2917" s="102">
        <v>0.22222222222222221</v>
      </c>
      <c r="J2917" t="s">
        <v>1658</v>
      </c>
      <c r="K2917" s="102">
        <v>0.57638888888888895</v>
      </c>
      <c r="L2917">
        <v>31</v>
      </c>
      <c r="M2917" t="s">
        <v>1703</v>
      </c>
      <c r="N2917" t="s">
        <v>1340</v>
      </c>
      <c r="O2917" s="102">
        <v>0.44444444444444442</v>
      </c>
      <c r="P2917" t="s">
        <v>1877</v>
      </c>
      <c r="Q2917">
        <v>24</v>
      </c>
      <c r="R2917" t="s">
        <v>1882</v>
      </c>
      <c r="S2917">
        <v>1</v>
      </c>
      <c r="T2917">
        <v>86</v>
      </c>
      <c r="U2917">
        <v>91</v>
      </c>
      <c r="V2917" s="102">
        <v>0.72222222222222221</v>
      </c>
      <c r="W2917">
        <v>69</v>
      </c>
      <c r="X2917" s="102">
        <v>0.375</v>
      </c>
      <c r="AB2917" s="77">
        <f t="shared" si="45"/>
        <v>310</v>
      </c>
    </row>
    <row r="2918" spans="1:28" x14ac:dyDescent="0.3">
      <c r="A2918" s="34">
        <v>44556</v>
      </c>
      <c r="B2918">
        <v>1159</v>
      </c>
      <c r="C2918" t="s">
        <v>1282</v>
      </c>
      <c r="D2918" t="s">
        <v>1283</v>
      </c>
      <c r="E2918">
        <v>38</v>
      </c>
      <c r="F2918" t="s">
        <v>1422</v>
      </c>
      <c r="G2918" t="s">
        <v>1340</v>
      </c>
      <c r="H2918" t="s">
        <v>1436</v>
      </c>
      <c r="I2918" s="102">
        <v>0.2986111111111111</v>
      </c>
      <c r="J2918" t="s">
        <v>1399</v>
      </c>
      <c r="K2918" s="102">
        <v>0.54861111111111105</v>
      </c>
      <c r="L2918">
        <v>27</v>
      </c>
      <c r="M2918" t="s">
        <v>1288</v>
      </c>
      <c r="N2918" t="s">
        <v>1351</v>
      </c>
      <c r="O2918" s="102">
        <v>2.0833333333333332E-2</v>
      </c>
      <c r="P2918" t="s">
        <v>1925</v>
      </c>
      <c r="Q2918">
        <v>3</v>
      </c>
      <c r="R2918" t="s">
        <v>1657</v>
      </c>
      <c r="S2918">
        <v>24</v>
      </c>
      <c r="T2918">
        <v>87</v>
      </c>
      <c r="U2918">
        <v>93</v>
      </c>
      <c r="V2918" t="s">
        <v>51</v>
      </c>
      <c r="W2918">
        <v>74</v>
      </c>
      <c r="X2918" s="102">
        <v>0.97222222222222221</v>
      </c>
      <c r="AB2918" s="77">
        <f t="shared" si="45"/>
        <v>270</v>
      </c>
    </row>
    <row r="2919" spans="1:28" x14ac:dyDescent="0.3">
      <c r="A2919" s="34">
        <v>44557</v>
      </c>
      <c r="B2919">
        <v>1159</v>
      </c>
      <c r="C2919" t="s">
        <v>1282</v>
      </c>
      <c r="D2919" t="s">
        <v>1283</v>
      </c>
      <c r="E2919">
        <v>38</v>
      </c>
      <c r="F2919" t="s">
        <v>1377</v>
      </c>
      <c r="G2919" t="s">
        <v>1465</v>
      </c>
      <c r="H2919" t="s">
        <v>1314</v>
      </c>
      <c r="I2919" s="102">
        <v>0.34722222222222227</v>
      </c>
      <c r="J2919" t="s">
        <v>1674</v>
      </c>
      <c r="K2919" s="102">
        <v>0.77083333333333337</v>
      </c>
      <c r="L2919">
        <v>29</v>
      </c>
      <c r="M2919" t="s">
        <v>1288</v>
      </c>
      <c r="N2919" t="s">
        <v>1351</v>
      </c>
      <c r="O2919" s="102">
        <v>9.7222222222222224E-2</v>
      </c>
      <c r="P2919" t="s">
        <v>1387</v>
      </c>
      <c r="Q2919">
        <v>24</v>
      </c>
      <c r="R2919" t="s">
        <v>1979</v>
      </c>
      <c r="S2919">
        <v>0</v>
      </c>
      <c r="T2919">
        <v>74</v>
      </c>
      <c r="U2919">
        <v>93</v>
      </c>
      <c r="V2919" t="s">
        <v>51</v>
      </c>
      <c r="W2919">
        <v>41</v>
      </c>
      <c r="X2919" s="102">
        <v>0.77083333333333337</v>
      </c>
      <c r="AB2919" s="77">
        <f t="shared" si="45"/>
        <v>290</v>
      </c>
    </row>
    <row r="2920" spans="1:28" x14ac:dyDescent="0.3">
      <c r="A2920" s="34">
        <v>44558</v>
      </c>
      <c r="B2920">
        <v>1159</v>
      </c>
      <c r="C2920" t="s">
        <v>1282</v>
      </c>
      <c r="D2920" t="s">
        <v>1283</v>
      </c>
      <c r="E2920">
        <v>38</v>
      </c>
      <c r="F2920" t="s">
        <v>1394</v>
      </c>
      <c r="G2920" t="s">
        <v>1465</v>
      </c>
      <c r="H2920" t="s">
        <v>1483</v>
      </c>
      <c r="I2920" s="102">
        <v>0.94444444444444453</v>
      </c>
      <c r="J2920" t="s">
        <v>1741</v>
      </c>
      <c r="K2920" s="102">
        <v>0.53472222222222221</v>
      </c>
      <c r="L2920">
        <v>20</v>
      </c>
      <c r="M2920" t="s">
        <v>1335</v>
      </c>
      <c r="N2920" t="s">
        <v>1391</v>
      </c>
      <c r="O2920" s="102">
        <v>5.5555555555555552E-2</v>
      </c>
      <c r="P2920" t="s">
        <v>1312</v>
      </c>
      <c r="Q2920">
        <v>24</v>
      </c>
      <c r="R2920" t="s">
        <v>1387</v>
      </c>
      <c r="S2920">
        <v>0</v>
      </c>
      <c r="T2920">
        <v>75</v>
      </c>
      <c r="U2920">
        <v>92</v>
      </c>
      <c r="V2920" t="s">
        <v>51</v>
      </c>
      <c r="W2920">
        <v>50</v>
      </c>
      <c r="X2920" s="102">
        <v>0.10416666666666667</v>
      </c>
      <c r="AB2920" s="77">
        <f t="shared" si="45"/>
        <v>200</v>
      </c>
    </row>
    <row r="2921" spans="1:28" x14ac:dyDescent="0.3">
      <c r="A2921" s="34">
        <v>44559</v>
      </c>
      <c r="B2921">
        <v>1159</v>
      </c>
      <c r="C2921" t="s">
        <v>1282</v>
      </c>
      <c r="D2921" t="s">
        <v>1283</v>
      </c>
      <c r="E2921">
        <v>38</v>
      </c>
      <c r="F2921" t="s">
        <v>1363</v>
      </c>
      <c r="G2921" t="s">
        <v>1308</v>
      </c>
      <c r="H2921" t="s">
        <v>1414</v>
      </c>
      <c r="I2921" s="102">
        <v>0.99930555555555556</v>
      </c>
      <c r="J2921" t="s">
        <v>1749</v>
      </c>
      <c r="K2921" s="102">
        <v>0.47916666666666669</v>
      </c>
      <c r="L2921">
        <v>22</v>
      </c>
      <c r="M2921" t="s">
        <v>1329</v>
      </c>
      <c r="N2921" t="s">
        <v>1384</v>
      </c>
      <c r="O2921" s="102">
        <v>0.1111111111111111</v>
      </c>
      <c r="P2921" t="s">
        <v>1558</v>
      </c>
      <c r="Q2921">
        <v>17</v>
      </c>
      <c r="R2921" t="s">
        <v>1525</v>
      </c>
      <c r="S2921">
        <v>2</v>
      </c>
      <c r="T2921">
        <v>72</v>
      </c>
      <c r="U2921">
        <v>92</v>
      </c>
      <c r="V2921" s="102">
        <v>0.89583333333333337</v>
      </c>
      <c r="W2921">
        <v>52</v>
      </c>
      <c r="X2921" s="102">
        <v>0.47222222222222227</v>
      </c>
      <c r="AB2921" s="77">
        <f t="shared" si="45"/>
        <v>220</v>
      </c>
    </row>
    <row r="2922" spans="1:28" x14ac:dyDescent="0.3">
      <c r="A2922" s="34">
        <v>44560</v>
      </c>
      <c r="B2922">
        <v>1159</v>
      </c>
      <c r="C2922" t="s">
        <v>1282</v>
      </c>
      <c r="D2922" t="s">
        <v>1283</v>
      </c>
      <c r="E2922">
        <v>38</v>
      </c>
      <c r="F2922" t="s">
        <v>1284</v>
      </c>
      <c r="G2922" t="s">
        <v>1308</v>
      </c>
      <c r="H2922" t="s">
        <v>1475</v>
      </c>
      <c r="I2922" s="102">
        <v>0.27777777777777779</v>
      </c>
      <c r="J2922" t="s">
        <v>1661</v>
      </c>
      <c r="K2922" s="102">
        <v>0.47916666666666669</v>
      </c>
      <c r="L2922">
        <v>27</v>
      </c>
      <c r="M2922" t="s">
        <v>1396</v>
      </c>
      <c r="N2922" t="s">
        <v>1456</v>
      </c>
      <c r="O2922" s="102">
        <v>0.75</v>
      </c>
      <c r="P2922" t="s">
        <v>1832</v>
      </c>
      <c r="Q2922">
        <v>0</v>
      </c>
      <c r="R2922" t="s">
        <v>1725</v>
      </c>
      <c r="S2922">
        <v>15</v>
      </c>
      <c r="T2922">
        <v>83</v>
      </c>
      <c r="U2922">
        <v>93</v>
      </c>
      <c r="V2922" t="s">
        <v>51</v>
      </c>
      <c r="W2922">
        <v>59</v>
      </c>
      <c r="X2922" s="102">
        <v>0.47222222222222227</v>
      </c>
      <c r="AB2922" s="77">
        <f t="shared" si="45"/>
        <v>270</v>
      </c>
    </row>
    <row r="2923" spans="1:28" x14ac:dyDescent="0.3">
      <c r="A2923" s="34">
        <v>44561</v>
      </c>
      <c r="B2923">
        <v>1159</v>
      </c>
      <c r="C2923" t="s">
        <v>1282</v>
      </c>
      <c r="D2923" t="s">
        <v>1283</v>
      </c>
      <c r="E2923">
        <v>38</v>
      </c>
      <c r="F2923" t="s">
        <v>1362</v>
      </c>
      <c r="G2923" t="s">
        <v>1308</v>
      </c>
      <c r="H2923" t="s">
        <v>1462</v>
      </c>
      <c r="I2923" s="102">
        <v>0.25</v>
      </c>
      <c r="J2923" t="s">
        <v>1549</v>
      </c>
      <c r="K2923" t="s">
        <v>51</v>
      </c>
      <c r="L2923">
        <v>21</v>
      </c>
      <c r="M2923" t="s">
        <v>1326</v>
      </c>
      <c r="N2923" t="s">
        <v>1456</v>
      </c>
      <c r="O2923" s="102">
        <v>6.9444444444444441E-3</v>
      </c>
      <c r="P2923" t="s">
        <v>1692</v>
      </c>
      <c r="Q2923">
        <v>11</v>
      </c>
      <c r="R2923" t="s">
        <v>1642</v>
      </c>
      <c r="S2923">
        <v>0</v>
      </c>
      <c r="T2923">
        <v>82</v>
      </c>
      <c r="U2923">
        <v>92</v>
      </c>
      <c r="V2923" s="102">
        <v>0.75</v>
      </c>
      <c r="W2923">
        <v>43</v>
      </c>
      <c r="X2923" s="102">
        <v>0.99930555555555556</v>
      </c>
      <c r="AB2923" s="77">
        <f t="shared" si="45"/>
        <v>210</v>
      </c>
    </row>
    <row r="2924" spans="1:28" x14ac:dyDescent="0.3">
      <c r="A2924" s="34">
        <v>44562</v>
      </c>
      <c r="B2924">
        <v>1159</v>
      </c>
      <c r="C2924" t="s">
        <v>1282</v>
      </c>
      <c r="D2924" t="s">
        <v>1283</v>
      </c>
      <c r="E2924">
        <v>38</v>
      </c>
      <c r="F2924" t="s">
        <v>1571</v>
      </c>
      <c r="G2924" t="s">
        <v>1308</v>
      </c>
      <c r="H2924" t="s">
        <v>1313</v>
      </c>
      <c r="I2924" s="102">
        <v>0.20833333333333334</v>
      </c>
      <c r="J2924" t="s">
        <v>1731</v>
      </c>
      <c r="K2924" s="102">
        <v>0.875</v>
      </c>
      <c r="L2924">
        <v>27</v>
      </c>
      <c r="M2924" t="s">
        <v>1358</v>
      </c>
      <c r="N2924" t="s">
        <v>1322</v>
      </c>
      <c r="O2924" s="102">
        <v>9.0277777777777776E-2</v>
      </c>
      <c r="P2924" t="s">
        <v>1332</v>
      </c>
      <c r="Q2924">
        <v>11</v>
      </c>
      <c r="R2924" t="s">
        <v>1641</v>
      </c>
      <c r="S2924">
        <v>18</v>
      </c>
      <c r="T2924">
        <v>43</v>
      </c>
      <c r="U2924">
        <v>50</v>
      </c>
      <c r="V2924" s="102">
        <v>0.20138888888888887</v>
      </c>
      <c r="W2924">
        <v>30</v>
      </c>
      <c r="X2924" t="s">
        <v>51</v>
      </c>
      <c r="AB2924" s="77">
        <f t="shared" si="45"/>
        <v>270</v>
      </c>
    </row>
    <row r="2925" spans="1:28" x14ac:dyDescent="0.3">
      <c r="A2925" s="34">
        <v>44563</v>
      </c>
      <c r="B2925">
        <v>1159</v>
      </c>
      <c r="C2925" t="s">
        <v>1282</v>
      </c>
      <c r="D2925" t="s">
        <v>1283</v>
      </c>
      <c r="E2925">
        <v>38</v>
      </c>
      <c r="F2925" t="s">
        <v>1334</v>
      </c>
      <c r="G2925" t="s">
        <v>1308</v>
      </c>
      <c r="H2925" t="s">
        <v>1510</v>
      </c>
      <c r="I2925" s="102">
        <v>0.99930555555555556</v>
      </c>
      <c r="J2925" t="s">
        <v>1781</v>
      </c>
      <c r="K2925" s="102">
        <v>1.3888888888888888E-2</v>
      </c>
      <c r="L2925">
        <v>31</v>
      </c>
      <c r="M2925" t="s">
        <v>1288</v>
      </c>
      <c r="N2925" t="s">
        <v>1380</v>
      </c>
      <c r="O2925" s="102">
        <v>9.7222222222222224E-2</v>
      </c>
      <c r="P2925" t="s">
        <v>1578</v>
      </c>
      <c r="Q2925">
        <v>19</v>
      </c>
      <c r="R2925" t="s">
        <v>1511</v>
      </c>
      <c r="S2925">
        <v>0</v>
      </c>
      <c r="T2925">
        <v>77</v>
      </c>
      <c r="U2925">
        <v>93</v>
      </c>
      <c r="V2925" t="s">
        <v>51</v>
      </c>
      <c r="W2925">
        <v>32</v>
      </c>
      <c r="X2925" s="102">
        <v>6.9444444444444441E-3</v>
      </c>
      <c r="AB2925" s="77">
        <f t="shared" si="45"/>
        <v>310</v>
      </c>
    </row>
    <row r="2926" spans="1:28" x14ac:dyDescent="0.3">
      <c r="A2926" s="34">
        <v>44564</v>
      </c>
      <c r="B2926">
        <v>1159</v>
      </c>
      <c r="C2926" t="s">
        <v>1282</v>
      </c>
      <c r="D2926" t="s">
        <v>1283</v>
      </c>
      <c r="E2926">
        <v>38</v>
      </c>
      <c r="F2926" t="s">
        <v>1346</v>
      </c>
      <c r="G2926" t="s">
        <v>1308</v>
      </c>
      <c r="H2926" t="s">
        <v>1364</v>
      </c>
      <c r="I2926" s="102">
        <v>0.35416666666666669</v>
      </c>
      <c r="J2926" t="s">
        <v>1516</v>
      </c>
      <c r="K2926" s="102">
        <v>0.9375</v>
      </c>
      <c r="L2926">
        <v>19</v>
      </c>
      <c r="M2926" t="s">
        <v>1435</v>
      </c>
      <c r="N2926" t="s">
        <v>1456</v>
      </c>
      <c r="O2926" s="102">
        <v>0.93055555555555547</v>
      </c>
      <c r="P2926" t="s">
        <v>1688</v>
      </c>
      <c r="Q2926">
        <v>0</v>
      </c>
      <c r="R2926" t="s">
        <v>1789</v>
      </c>
      <c r="S2926">
        <v>24</v>
      </c>
      <c r="T2926">
        <v>76</v>
      </c>
      <c r="U2926">
        <v>93</v>
      </c>
      <c r="V2926" s="102">
        <v>0.11805555555555557</v>
      </c>
      <c r="W2926">
        <v>41</v>
      </c>
      <c r="X2926" s="102">
        <v>0.96527777777777779</v>
      </c>
      <c r="AB2926" s="77">
        <f t="shared" si="45"/>
        <v>190</v>
      </c>
    </row>
    <row r="2927" spans="1:28" x14ac:dyDescent="0.3">
      <c r="A2927" s="34">
        <v>44565</v>
      </c>
      <c r="B2927">
        <v>1159</v>
      </c>
      <c r="C2927" t="s">
        <v>1282</v>
      </c>
      <c r="D2927" t="s">
        <v>1283</v>
      </c>
      <c r="E2927">
        <v>38</v>
      </c>
      <c r="F2927" t="s">
        <v>1556</v>
      </c>
      <c r="G2927" t="s">
        <v>1571</v>
      </c>
      <c r="H2927" t="s">
        <v>1364</v>
      </c>
      <c r="I2927" s="102">
        <v>0.625</v>
      </c>
      <c r="J2927" t="s">
        <v>1623</v>
      </c>
      <c r="K2927" s="102">
        <v>0.19444444444444445</v>
      </c>
      <c r="L2927">
        <v>31</v>
      </c>
      <c r="M2927" t="s">
        <v>1391</v>
      </c>
      <c r="N2927" t="s">
        <v>1303</v>
      </c>
      <c r="O2927" s="102">
        <v>0.97222222222222221</v>
      </c>
      <c r="P2927" t="s">
        <v>1716</v>
      </c>
      <c r="Q2927">
        <v>24</v>
      </c>
      <c r="R2927" t="s">
        <v>1960</v>
      </c>
      <c r="S2927">
        <v>5</v>
      </c>
      <c r="T2927">
        <v>86</v>
      </c>
      <c r="U2927">
        <v>94</v>
      </c>
      <c r="V2927" s="102">
        <v>0.41666666666666669</v>
      </c>
      <c r="W2927">
        <v>43</v>
      </c>
      <c r="X2927" s="102">
        <v>2.0833333333333332E-2</v>
      </c>
      <c r="AB2927" s="77">
        <f t="shared" si="45"/>
        <v>310</v>
      </c>
    </row>
    <row r="2928" spans="1:28" x14ac:dyDescent="0.3">
      <c r="A2928" s="34">
        <v>44566</v>
      </c>
      <c r="B2928">
        <v>1159</v>
      </c>
      <c r="C2928" t="s">
        <v>1282</v>
      </c>
      <c r="D2928" t="s">
        <v>1283</v>
      </c>
      <c r="E2928">
        <v>38</v>
      </c>
      <c r="F2928" t="s">
        <v>1421</v>
      </c>
      <c r="G2928" t="s">
        <v>1341</v>
      </c>
      <c r="H2928" t="s">
        <v>1464</v>
      </c>
      <c r="I2928" t="s">
        <v>51</v>
      </c>
      <c r="J2928" t="s">
        <v>1309</v>
      </c>
      <c r="K2928" s="102">
        <v>2.7777777777777776E-2</v>
      </c>
      <c r="L2928">
        <v>31</v>
      </c>
      <c r="M2928" t="s">
        <v>1431</v>
      </c>
      <c r="N2928" t="s">
        <v>1586</v>
      </c>
      <c r="O2928" s="102">
        <v>6.9444444444444441E-3</v>
      </c>
      <c r="P2928" t="s">
        <v>1832</v>
      </c>
      <c r="Q2928">
        <v>24</v>
      </c>
      <c r="R2928" t="s">
        <v>1874</v>
      </c>
      <c r="S2928">
        <v>13</v>
      </c>
      <c r="T2928">
        <v>83</v>
      </c>
      <c r="U2928">
        <v>93</v>
      </c>
      <c r="V2928" t="s">
        <v>51</v>
      </c>
      <c r="W2928">
        <v>58</v>
      </c>
      <c r="X2928" s="102">
        <v>6.9444444444444434E-2</v>
      </c>
      <c r="AB2928" s="77">
        <f t="shared" si="45"/>
        <v>310</v>
      </c>
    </row>
    <row r="2929" spans="1:28" x14ac:dyDescent="0.3">
      <c r="A2929" s="34">
        <v>44567</v>
      </c>
      <c r="B2929">
        <v>1159</v>
      </c>
      <c r="C2929" t="s">
        <v>1282</v>
      </c>
      <c r="D2929" t="s">
        <v>1283</v>
      </c>
      <c r="E2929">
        <v>38</v>
      </c>
      <c r="F2929" t="s">
        <v>1322</v>
      </c>
      <c r="G2929" t="s">
        <v>1470</v>
      </c>
      <c r="H2929" t="s">
        <v>1554</v>
      </c>
      <c r="I2929" s="102">
        <v>0.3125</v>
      </c>
      <c r="J2929" t="s">
        <v>1521</v>
      </c>
      <c r="K2929" s="102">
        <v>0.58333333333333337</v>
      </c>
      <c r="L2929">
        <v>30</v>
      </c>
      <c r="M2929" t="s">
        <v>1296</v>
      </c>
      <c r="N2929" t="s">
        <v>1336</v>
      </c>
      <c r="O2929" s="102">
        <v>0.97916666666666663</v>
      </c>
      <c r="P2929" t="s">
        <v>1392</v>
      </c>
      <c r="Q2929">
        <v>24</v>
      </c>
      <c r="R2929" t="s">
        <v>1639</v>
      </c>
      <c r="S2929">
        <v>15</v>
      </c>
      <c r="T2929">
        <v>76</v>
      </c>
      <c r="U2929">
        <v>94</v>
      </c>
      <c r="V2929" t="s">
        <v>51</v>
      </c>
      <c r="W2929">
        <v>58</v>
      </c>
      <c r="X2929" s="102">
        <v>0.54166666666666663</v>
      </c>
      <c r="AB2929" s="77">
        <f t="shared" si="45"/>
        <v>300</v>
      </c>
    </row>
    <row r="2930" spans="1:28" x14ac:dyDescent="0.3">
      <c r="A2930" s="34">
        <v>44568</v>
      </c>
      <c r="B2930">
        <v>1159</v>
      </c>
      <c r="C2930" t="s">
        <v>1282</v>
      </c>
      <c r="D2930" t="s">
        <v>1283</v>
      </c>
      <c r="E2930">
        <v>38</v>
      </c>
      <c r="F2930" t="s">
        <v>1428</v>
      </c>
      <c r="G2930" t="s">
        <v>1335</v>
      </c>
      <c r="H2930" t="s">
        <v>1484</v>
      </c>
      <c r="I2930" s="102">
        <v>0.98611111111111116</v>
      </c>
      <c r="J2930" t="s">
        <v>1497</v>
      </c>
      <c r="K2930" s="102">
        <v>0.51388888888888895</v>
      </c>
      <c r="L2930">
        <v>31</v>
      </c>
      <c r="M2930" t="s">
        <v>1310</v>
      </c>
      <c r="N2930" t="s">
        <v>1357</v>
      </c>
      <c r="O2930" s="102">
        <v>0.59722222222222221</v>
      </c>
      <c r="P2930" t="s">
        <v>1537</v>
      </c>
      <c r="Q2930">
        <v>19</v>
      </c>
      <c r="R2930" t="s">
        <v>1392</v>
      </c>
      <c r="S2930">
        <v>0</v>
      </c>
      <c r="T2930">
        <v>81</v>
      </c>
      <c r="U2930">
        <v>93</v>
      </c>
      <c r="V2930" t="s">
        <v>51</v>
      </c>
      <c r="W2930">
        <v>66</v>
      </c>
      <c r="X2930" s="102">
        <v>0.51388888888888895</v>
      </c>
      <c r="AB2930" s="77">
        <f t="shared" si="45"/>
        <v>310</v>
      </c>
    </row>
    <row r="2931" spans="1:28" x14ac:dyDescent="0.3">
      <c r="A2931" s="34">
        <v>44569</v>
      </c>
      <c r="B2931">
        <v>1159</v>
      </c>
      <c r="C2931" t="s">
        <v>1282</v>
      </c>
      <c r="D2931" t="s">
        <v>1283</v>
      </c>
      <c r="E2931">
        <v>38</v>
      </c>
      <c r="F2931" t="s">
        <v>1546</v>
      </c>
      <c r="G2931" t="s">
        <v>1469</v>
      </c>
      <c r="H2931" t="s">
        <v>1359</v>
      </c>
      <c r="I2931" s="102">
        <v>0.34027777777777773</v>
      </c>
      <c r="J2931" t="s">
        <v>1394</v>
      </c>
      <c r="K2931" s="102">
        <v>0.99930555555555556</v>
      </c>
      <c r="L2931">
        <v>28</v>
      </c>
      <c r="M2931" t="s">
        <v>1329</v>
      </c>
      <c r="N2931" t="s">
        <v>1530</v>
      </c>
      <c r="O2931" s="102">
        <v>0.99930555555555556</v>
      </c>
      <c r="P2931" t="s">
        <v>1468</v>
      </c>
      <c r="Q2931">
        <v>0</v>
      </c>
      <c r="R2931" t="s">
        <v>1660</v>
      </c>
      <c r="S2931">
        <v>23</v>
      </c>
      <c r="T2931">
        <v>62</v>
      </c>
      <c r="U2931">
        <v>78</v>
      </c>
      <c r="V2931" s="102">
        <v>3.4722222222222224E-2</v>
      </c>
      <c r="W2931">
        <v>48</v>
      </c>
      <c r="X2931" s="102">
        <v>0.61111111111111105</v>
      </c>
      <c r="AB2931" s="77">
        <f t="shared" si="45"/>
        <v>280</v>
      </c>
    </row>
    <row r="2932" spans="1:28" x14ac:dyDescent="0.3">
      <c r="A2932" s="34">
        <v>44570</v>
      </c>
      <c r="B2932">
        <v>1159</v>
      </c>
      <c r="C2932" t="s">
        <v>1282</v>
      </c>
      <c r="D2932" t="s">
        <v>1283</v>
      </c>
      <c r="E2932">
        <v>38</v>
      </c>
      <c r="F2932" t="s">
        <v>1357</v>
      </c>
      <c r="G2932" t="s">
        <v>1297</v>
      </c>
      <c r="H2932" t="s">
        <v>1497</v>
      </c>
      <c r="I2932" s="102">
        <v>0.11805555555555557</v>
      </c>
      <c r="J2932" t="s">
        <v>1530</v>
      </c>
      <c r="K2932" s="102">
        <v>0.57638888888888895</v>
      </c>
      <c r="L2932">
        <v>31</v>
      </c>
      <c r="M2932" t="s">
        <v>1384</v>
      </c>
      <c r="N2932" t="s">
        <v>1599</v>
      </c>
      <c r="O2932" s="102">
        <v>0.18055555555555555</v>
      </c>
      <c r="P2932" t="s">
        <v>1290</v>
      </c>
      <c r="Q2932">
        <v>24</v>
      </c>
      <c r="R2932" t="s">
        <v>1778</v>
      </c>
      <c r="S2932">
        <v>15</v>
      </c>
      <c r="T2932">
        <v>88</v>
      </c>
      <c r="U2932">
        <v>93</v>
      </c>
      <c r="V2932" t="s">
        <v>51</v>
      </c>
      <c r="W2932">
        <v>65</v>
      </c>
      <c r="X2932" s="102">
        <v>0</v>
      </c>
      <c r="AB2932" s="77">
        <f t="shared" si="45"/>
        <v>310</v>
      </c>
    </row>
    <row r="2933" spans="1:28" x14ac:dyDescent="0.3">
      <c r="A2933" s="34">
        <v>44571</v>
      </c>
      <c r="B2933">
        <v>1159</v>
      </c>
      <c r="C2933" t="s">
        <v>1282</v>
      </c>
      <c r="D2933" t="s">
        <v>1283</v>
      </c>
      <c r="E2933">
        <v>38</v>
      </c>
      <c r="F2933" t="s">
        <v>1523</v>
      </c>
      <c r="G2933" t="s">
        <v>1710</v>
      </c>
      <c r="H2933" t="s">
        <v>1383</v>
      </c>
      <c r="I2933" s="102">
        <v>0.98611111111111116</v>
      </c>
      <c r="J2933" t="s">
        <v>1307</v>
      </c>
      <c r="K2933" s="102">
        <v>0.58333333333333337</v>
      </c>
      <c r="L2933">
        <v>30</v>
      </c>
      <c r="M2933" t="s">
        <v>1327</v>
      </c>
      <c r="N2933" t="s">
        <v>1295</v>
      </c>
      <c r="O2933" s="102">
        <v>1.3888888888888888E-2</v>
      </c>
      <c r="P2933" t="s">
        <v>1873</v>
      </c>
      <c r="Q2933">
        <v>24</v>
      </c>
      <c r="R2933" t="s">
        <v>1675</v>
      </c>
      <c r="S2933">
        <v>0</v>
      </c>
      <c r="T2933">
        <v>93</v>
      </c>
      <c r="U2933">
        <v>93</v>
      </c>
      <c r="V2933" t="s">
        <v>51</v>
      </c>
      <c r="W2933">
        <v>92</v>
      </c>
      <c r="X2933" t="s">
        <v>51</v>
      </c>
      <c r="AB2933" s="77">
        <f t="shared" si="45"/>
        <v>300</v>
      </c>
    </row>
    <row r="2934" spans="1:28" x14ac:dyDescent="0.3">
      <c r="A2934" s="34">
        <v>44572</v>
      </c>
      <c r="B2934">
        <v>1159</v>
      </c>
      <c r="C2934" t="s">
        <v>1282</v>
      </c>
      <c r="D2934" t="s">
        <v>1283</v>
      </c>
      <c r="E2934">
        <v>38</v>
      </c>
      <c r="F2934" t="s">
        <v>1383</v>
      </c>
      <c r="G2934" t="s">
        <v>1404</v>
      </c>
      <c r="H2934" t="s">
        <v>1333</v>
      </c>
      <c r="I2934" t="s">
        <v>51</v>
      </c>
      <c r="J2934" t="s">
        <v>1368</v>
      </c>
      <c r="K2934" s="102">
        <v>0.5625</v>
      </c>
      <c r="L2934">
        <v>7</v>
      </c>
      <c r="M2934" t="s">
        <v>1431</v>
      </c>
      <c r="N2934" t="s">
        <v>1297</v>
      </c>
      <c r="O2934" s="102">
        <v>0.92361111111111116</v>
      </c>
      <c r="P2934" t="s">
        <v>1438</v>
      </c>
      <c r="Q2934">
        <v>23</v>
      </c>
      <c r="R2934" t="s">
        <v>1611</v>
      </c>
      <c r="S2934">
        <v>0</v>
      </c>
      <c r="T2934">
        <v>93</v>
      </c>
      <c r="U2934">
        <v>93</v>
      </c>
      <c r="V2934" t="s">
        <v>51</v>
      </c>
      <c r="W2934">
        <v>92</v>
      </c>
      <c r="X2934" t="s">
        <v>51</v>
      </c>
      <c r="AB2934" s="77">
        <f t="shared" si="45"/>
        <v>70</v>
      </c>
    </row>
    <row r="2935" spans="1:28" x14ac:dyDescent="0.3">
      <c r="A2935" s="34">
        <v>44573</v>
      </c>
      <c r="B2935">
        <v>1159</v>
      </c>
      <c r="C2935" t="s">
        <v>1282</v>
      </c>
      <c r="D2935" t="s">
        <v>1283</v>
      </c>
      <c r="E2935">
        <v>38</v>
      </c>
      <c r="F2935" t="s">
        <v>1322</v>
      </c>
      <c r="G2935" t="s">
        <v>1465</v>
      </c>
      <c r="H2935" t="s">
        <v>1355</v>
      </c>
      <c r="I2935" s="102">
        <v>0.99930555555555556</v>
      </c>
      <c r="J2935" t="s">
        <v>1354</v>
      </c>
      <c r="K2935" s="102">
        <v>0.52777777777777779</v>
      </c>
      <c r="L2935">
        <v>7</v>
      </c>
      <c r="M2935" t="s">
        <v>1326</v>
      </c>
      <c r="N2935" t="s">
        <v>1456</v>
      </c>
      <c r="O2935" s="102">
        <v>0.55555555555555558</v>
      </c>
      <c r="P2935" t="s">
        <v>1861</v>
      </c>
      <c r="Q2935">
        <v>11</v>
      </c>
      <c r="R2935" t="s">
        <v>1980</v>
      </c>
      <c r="S2935">
        <v>1</v>
      </c>
      <c r="T2935">
        <v>80</v>
      </c>
      <c r="U2935">
        <v>94</v>
      </c>
      <c r="V2935" s="102">
        <v>0</v>
      </c>
      <c r="W2935">
        <v>66</v>
      </c>
      <c r="X2935" s="102">
        <v>0.60416666666666663</v>
      </c>
      <c r="AB2935" s="77">
        <f t="shared" si="45"/>
        <v>70</v>
      </c>
    </row>
    <row r="2936" spans="1:28" x14ac:dyDescent="0.3">
      <c r="A2936" s="34">
        <v>44574</v>
      </c>
      <c r="B2936">
        <v>1159</v>
      </c>
      <c r="C2936" t="s">
        <v>1282</v>
      </c>
      <c r="D2936" t="s">
        <v>1283</v>
      </c>
      <c r="E2936">
        <v>38</v>
      </c>
      <c r="F2936" t="s">
        <v>1443</v>
      </c>
      <c r="G2936" t="s">
        <v>1308</v>
      </c>
      <c r="H2936" t="s">
        <v>1469</v>
      </c>
      <c r="I2936" s="102">
        <v>0.33333333333333331</v>
      </c>
      <c r="J2936" t="s">
        <v>1309</v>
      </c>
      <c r="K2936" s="102">
        <v>0.625</v>
      </c>
      <c r="L2936">
        <v>21</v>
      </c>
      <c r="M2936" t="s">
        <v>1296</v>
      </c>
      <c r="N2936" t="s">
        <v>1289</v>
      </c>
      <c r="O2936" s="102">
        <v>0.35416666666666669</v>
      </c>
      <c r="P2936" t="s">
        <v>1981</v>
      </c>
      <c r="Q2936">
        <v>1</v>
      </c>
      <c r="R2936" t="s">
        <v>1575</v>
      </c>
      <c r="S2936">
        <v>15</v>
      </c>
      <c r="T2936">
        <v>79</v>
      </c>
      <c r="U2936">
        <v>91</v>
      </c>
      <c r="V2936" t="s">
        <v>51</v>
      </c>
      <c r="W2936">
        <v>60</v>
      </c>
      <c r="X2936" s="102">
        <v>0.54861111111111105</v>
      </c>
      <c r="AB2936" s="77">
        <f t="shared" si="45"/>
        <v>210</v>
      </c>
    </row>
    <row r="2937" spans="1:28" x14ac:dyDescent="0.3">
      <c r="A2937" s="34">
        <v>44575</v>
      </c>
      <c r="B2937">
        <v>1159</v>
      </c>
      <c r="C2937" t="s">
        <v>1282</v>
      </c>
      <c r="D2937" t="s">
        <v>1283</v>
      </c>
      <c r="E2937">
        <v>38</v>
      </c>
      <c r="F2937" t="s">
        <v>1322</v>
      </c>
      <c r="G2937" t="s">
        <v>1308</v>
      </c>
      <c r="H2937" t="s">
        <v>1703</v>
      </c>
      <c r="I2937" s="102">
        <v>0.27083333333333331</v>
      </c>
      <c r="J2937" t="s">
        <v>1556</v>
      </c>
      <c r="K2937" s="102">
        <v>0.63194444444444442</v>
      </c>
      <c r="L2937">
        <v>21</v>
      </c>
      <c r="M2937" t="s">
        <v>1326</v>
      </c>
      <c r="N2937" t="s">
        <v>1391</v>
      </c>
      <c r="O2937" s="102">
        <v>0.15277777777777776</v>
      </c>
      <c r="P2937" t="s">
        <v>1430</v>
      </c>
      <c r="Q2937" t="s">
        <v>51</v>
      </c>
      <c r="R2937" t="s">
        <v>1424</v>
      </c>
      <c r="S2937" t="s">
        <v>51</v>
      </c>
      <c r="T2937">
        <v>69</v>
      </c>
      <c r="U2937">
        <v>90</v>
      </c>
      <c r="V2937" s="102">
        <v>0.91666666666666663</v>
      </c>
      <c r="W2937">
        <v>46</v>
      </c>
      <c r="X2937" s="102">
        <v>0.64583333333333337</v>
      </c>
      <c r="AB2937" s="77">
        <f t="shared" si="45"/>
        <v>210</v>
      </c>
    </row>
    <row r="2938" spans="1:28" x14ac:dyDescent="0.3">
      <c r="A2938" s="34">
        <v>44576</v>
      </c>
      <c r="B2938">
        <v>1159</v>
      </c>
      <c r="C2938" t="s">
        <v>1282</v>
      </c>
      <c r="D2938" t="s">
        <v>1283</v>
      </c>
      <c r="E2938">
        <v>38</v>
      </c>
      <c r="F2938" t="s">
        <v>1633</v>
      </c>
      <c r="G2938" t="s">
        <v>1308</v>
      </c>
      <c r="H2938" t="s">
        <v>1469</v>
      </c>
      <c r="I2938" s="102">
        <v>0.3263888888888889</v>
      </c>
      <c r="J2938" t="s">
        <v>1637</v>
      </c>
      <c r="K2938" s="102">
        <v>0.61805555555555558</v>
      </c>
      <c r="L2938">
        <v>20</v>
      </c>
      <c r="M2938" t="s">
        <v>1435</v>
      </c>
      <c r="N2938" t="s">
        <v>1354</v>
      </c>
      <c r="O2938" s="102">
        <v>0.92361111111111116</v>
      </c>
      <c r="P2938" t="s">
        <v>1424</v>
      </c>
      <c r="Q2938">
        <v>0</v>
      </c>
      <c r="R2938" t="s">
        <v>1688</v>
      </c>
      <c r="S2938">
        <v>14</v>
      </c>
      <c r="T2938">
        <v>68</v>
      </c>
      <c r="U2938">
        <v>90</v>
      </c>
      <c r="V2938" s="102">
        <v>0.3263888888888889</v>
      </c>
      <c r="W2938">
        <v>36</v>
      </c>
      <c r="X2938" s="102">
        <v>0.63194444444444442</v>
      </c>
      <c r="AB2938" s="77">
        <f t="shared" si="45"/>
        <v>200</v>
      </c>
    </row>
    <row r="2939" spans="1:28" x14ac:dyDescent="0.3">
      <c r="A2939" s="34">
        <v>44577</v>
      </c>
      <c r="B2939">
        <v>1159</v>
      </c>
      <c r="C2939" t="s">
        <v>1282</v>
      </c>
      <c r="D2939" t="s">
        <v>1283</v>
      </c>
      <c r="E2939">
        <v>38</v>
      </c>
      <c r="F2939" t="s">
        <v>1322</v>
      </c>
      <c r="G2939" t="s">
        <v>1308</v>
      </c>
      <c r="H2939" t="s">
        <v>1554</v>
      </c>
      <c r="I2939" s="102">
        <v>0.33333333333333331</v>
      </c>
      <c r="J2939" t="s">
        <v>1605</v>
      </c>
      <c r="K2939" s="102">
        <v>0.49305555555555558</v>
      </c>
      <c r="L2939">
        <v>22</v>
      </c>
      <c r="M2939" t="s">
        <v>1288</v>
      </c>
      <c r="N2939" t="s">
        <v>1384</v>
      </c>
      <c r="O2939" s="102">
        <v>0.34722222222222227</v>
      </c>
      <c r="P2939" t="s">
        <v>1342</v>
      </c>
      <c r="Q2939">
        <v>24</v>
      </c>
      <c r="R2939" t="s">
        <v>1324</v>
      </c>
      <c r="S2939">
        <v>1</v>
      </c>
      <c r="T2939">
        <v>81</v>
      </c>
      <c r="U2939">
        <v>91</v>
      </c>
      <c r="V2939" t="s">
        <v>51</v>
      </c>
      <c r="W2939">
        <v>55</v>
      </c>
      <c r="X2939" s="102">
        <v>0.47916666666666669</v>
      </c>
      <c r="AB2939" s="77">
        <f t="shared" si="45"/>
        <v>220</v>
      </c>
    </row>
    <row r="2940" spans="1:28" x14ac:dyDescent="0.3">
      <c r="A2940" s="34">
        <v>44578</v>
      </c>
      <c r="B2940">
        <v>1159</v>
      </c>
      <c r="C2940" t="s">
        <v>1282</v>
      </c>
      <c r="D2940" t="s">
        <v>1283</v>
      </c>
      <c r="E2940">
        <v>38</v>
      </c>
      <c r="F2940" t="s">
        <v>1522</v>
      </c>
      <c r="G2940" t="s">
        <v>1308</v>
      </c>
      <c r="H2940" t="s">
        <v>1427</v>
      </c>
      <c r="I2940" s="102">
        <v>0.3263888888888889</v>
      </c>
      <c r="J2940" t="s">
        <v>1333</v>
      </c>
      <c r="K2940" s="102">
        <v>0.54166666666666663</v>
      </c>
      <c r="L2940">
        <v>7</v>
      </c>
      <c r="M2940" t="s">
        <v>1347</v>
      </c>
      <c r="N2940" t="s">
        <v>1356</v>
      </c>
      <c r="O2940" s="102">
        <v>0.64583333333333337</v>
      </c>
      <c r="P2940" t="s">
        <v>1441</v>
      </c>
      <c r="Q2940">
        <v>11</v>
      </c>
      <c r="R2940" t="s">
        <v>1846</v>
      </c>
      <c r="S2940">
        <v>23</v>
      </c>
      <c r="T2940">
        <v>77</v>
      </c>
      <c r="U2940">
        <v>92</v>
      </c>
      <c r="V2940" s="102">
        <v>6.25E-2</v>
      </c>
      <c r="W2940">
        <v>68</v>
      </c>
      <c r="X2940" s="102">
        <v>0.52777777777777779</v>
      </c>
      <c r="AB2940" s="77">
        <f t="shared" si="45"/>
        <v>70</v>
      </c>
    </row>
    <row r="2941" spans="1:28" x14ac:dyDescent="0.3">
      <c r="A2941" s="34">
        <v>44579</v>
      </c>
      <c r="B2941">
        <v>1159</v>
      </c>
      <c r="C2941" t="s">
        <v>1282</v>
      </c>
      <c r="D2941" t="s">
        <v>1283</v>
      </c>
      <c r="E2941">
        <v>38</v>
      </c>
      <c r="F2941" t="s">
        <v>1603</v>
      </c>
      <c r="G2941" t="s">
        <v>1308</v>
      </c>
      <c r="H2941" t="s">
        <v>1335</v>
      </c>
      <c r="I2941" s="102">
        <v>0.16666666666666666</v>
      </c>
      <c r="J2941" t="s">
        <v>1354</v>
      </c>
      <c r="K2941" s="102">
        <v>0.49305555555555558</v>
      </c>
      <c r="L2941">
        <v>8</v>
      </c>
      <c r="M2941" t="s">
        <v>1435</v>
      </c>
      <c r="N2941" t="s">
        <v>1289</v>
      </c>
      <c r="O2941" s="102">
        <v>0.625</v>
      </c>
      <c r="P2941" t="s">
        <v>1442</v>
      </c>
      <c r="Q2941">
        <v>23</v>
      </c>
      <c r="R2941" t="s">
        <v>1616</v>
      </c>
      <c r="S2941">
        <v>15</v>
      </c>
      <c r="T2941">
        <v>79</v>
      </c>
      <c r="U2941">
        <v>93</v>
      </c>
      <c r="V2941" s="102">
        <v>0.99930555555555556</v>
      </c>
      <c r="W2941">
        <v>63</v>
      </c>
      <c r="X2941" s="102">
        <v>0.50694444444444442</v>
      </c>
      <c r="AB2941" s="77">
        <f t="shared" si="45"/>
        <v>80</v>
      </c>
    </row>
    <row r="2942" spans="1:28" x14ac:dyDescent="0.3">
      <c r="A2942" s="34">
        <v>44580</v>
      </c>
      <c r="B2942">
        <v>1159</v>
      </c>
      <c r="C2942" t="s">
        <v>1282</v>
      </c>
      <c r="D2942" t="s">
        <v>1283</v>
      </c>
      <c r="E2942">
        <v>38</v>
      </c>
      <c r="F2942" t="s">
        <v>1348</v>
      </c>
      <c r="G2942" t="s">
        <v>1465</v>
      </c>
      <c r="H2942" t="s">
        <v>1435</v>
      </c>
      <c r="I2942" s="102">
        <v>5.5555555555555552E-2</v>
      </c>
      <c r="J2942" t="s">
        <v>1612</v>
      </c>
      <c r="K2942" s="102">
        <v>0.54861111111111105</v>
      </c>
      <c r="L2942">
        <v>20</v>
      </c>
      <c r="M2942" t="s">
        <v>1288</v>
      </c>
      <c r="N2942" t="s">
        <v>1289</v>
      </c>
      <c r="O2942" s="102">
        <v>0.25</v>
      </c>
      <c r="P2942" t="s">
        <v>1849</v>
      </c>
      <c r="Q2942">
        <v>11</v>
      </c>
      <c r="R2942" t="s">
        <v>1572</v>
      </c>
      <c r="S2942">
        <v>15</v>
      </c>
      <c r="T2942">
        <v>78</v>
      </c>
      <c r="U2942">
        <v>93</v>
      </c>
      <c r="V2942" t="s">
        <v>51</v>
      </c>
      <c r="W2942">
        <v>55</v>
      </c>
      <c r="X2942" s="102">
        <v>0.54861111111111105</v>
      </c>
      <c r="AB2942" s="77">
        <f t="shared" si="45"/>
        <v>200</v>
      </c>
    </row>
    <row r="2943" spans="1:28" x14ac:dyDescent="0.3">
      <c r="A2943" s="34">
        <v>44581</v>
      </c>
      <c r="B2943">
        <v>1159</v>
      </c>
      <c r="C2943" t="s">
        <v>1282</v>
      </c>
      <c r="D2943" t="s">
        <v>1283</v>
      </c>
      <c r="E2943">
        <v>38</v>
      </c>
      <c r="F2943" t="s">
        <v>1484</v>
      </c>
      <c r="G2943" t="s">
        <v>1800</v>
      </c>
      <c r="H2943" t="s">
        <v>1289</v>
      </c>
      <c r="I2943" s="102">
        <v>6.9444444444444441E-3</v>
      </c>
      <c r="J2943" t="s">
        <v>1336</v>
      </c>
      <c r="K2943" s="102">
        <v>0.86805555555555547</v>
      </c>
      <c r="L2943">
        <v>7</v>
      </c>
      <c r="M2943" t="s">
        <v>1335</v>
      </c>
      <c r="N2943" t="s">
        <v>1351</v>
      </c>
      <c r="O2943" s="102">
        <v>0.90277777777777779</v>
      </c>
      <c r="P2943" t="s">
        <v>1982</v>
      </c>
      <c r="Q2943">
        <v>11</v>
      </c>
      <c r="R2943" t="s">
        <v>1616</v>
      </c>
      <c r="S2943">
        <v>16</v>
      </c>
      <c r="T2943">
        <v>91</v>
      </c>
      <c r="U2943">
        <v>93</v>
      </c>
      <c r="V2943" t="s">
        <v>51</v>
      </c>
      <c r="W2943">
        <v>77</v>
      </c>
      <c r="X2943" s="102">
        <v>0.91666666666666663</v>
      </c>
      <c r="AB2943" s="77">
        <f t="shared" si="45"/>
        <v>70</v>
      </c>
    </row>
    <row r="2944" spans="1:28" x14ac:dyDescent="0.3">
      <c r="A2944" s="34">
        <v>44582</v>
      </c>
      <c r="B2944">
        <v>1159</v>
      </c>
      <c r="C2944" t="s">
        <v>1282</v>
      </c>
      <c r="D2944" t="s">
        <v>1283</v>
      </c>
      <c r="E2944">
        <v>38</v>
      </c>
      <c r="F2944" t="s">
        <v>1633</v>
      </c>
      <c r="G2944" t="s">
        <v>1513</v>
      </c>
      <c r="H2944" t="s">
        <v>1297</v>
      </c>
      <c r="I2944" s="102">
        <v>0.93055555555555547</v>
      </c>
      <c r="J2944" t="s">
        <v>1814</v>
      </c>
      <c r="K2944" s="102">
        <v>7.6388888888888895E-2</v>
      </c>
      <c r="L2944">
        <v>6</v>
      </c>
      <c r="M2944" t="s">
        <v>1435</v>
      </c>
      <c r="N2944" t="s">
        <v>1284</v>
      </c>
      <c r="O2944" s="102">
        <v>9.7222222222222224E-2</v>
      </c>
      <c r="P2944" t="s">
        <v>1342</v>
      </c>
      <c r="Q2944" t="s">
        <v>51</v>
      </c>
      <c r="R2944" t="s">
        <v>1834</v>
      </c>
      <c r="S2944">
        <v>1</v>
      </c>
      <c r="T2944">
        <v>69</v>
      </c>
      <c r="U2944">
        <v>90</v>
      </c>
      <c r="V2944" s="102">
        <v>0</v>
      </c>
      <c r="W2944">
        <v>58</v>
      </c>
      <c r="X2944" s="102">
        <v>0.65277777777777779</v>
      </c>
      <c r="AB2944" s="77">
        <f t="shared" si="45"/>
        <v>60</v>
      </c>
    </row>
    <row r="2945" spans="1:28" x14ac:dyDescent="0.3">
      <c r="A2945" s="34">
        <v>44583</v>
      </c>
      <c r="B2945">
        <v>1159</v>
      </c>
      <c r="C2945" t="s">
        <v>1282</v>
      </c>
      <c r="D2945" t="s">
        <v>1283</v>
      </c>
      <c r="E2945">
        <v>38</v>
      </c>
      <c r="F2945" t="s">
        <v>1297</v>
      </c>
      <c r="G2945" t="s">
        <v>1308</v>
      </c>
      <c r="H2945" t="s">
        <v>1326</v>
      </c>
      <c r="I2945" s="102">
        <v>0.99930555555555556</v>
      </c>
      <c r="J2945" t="s">
        <v>1418</v>
      </c>
      <c r="K2945" s="102">
        <v>0.49305555555555558</v>
      </c>
      <c r="L2945">
        <v>6</v>
      </c>
      <c r="M2945" t="s">
        <v>1347</v>
      </c>
      <c r="N2945" t="s">
        <v>1294</v>
      </c>
      <c r="O2945" s="102">
        <v>0.61111111111111105</v>
      </c>
      <c r="P2945" t="s">
        <v>1983</v>
      </c>
      <c r="Q2945">
        <v>0</v>
      </c>
      <c r="R2945" t="s">
        <v>1473</v>
      </c>
      <c r="S2945">
        <v>24</v>
      </c>
      <c r="T2945">
        <v>73</v>
      </c>
      <c r="U2945">
        <v>91</v>
      </c>
      <c r="V2945" t="s">
        <v>51</v>
      </c>
      <c r="W2945">
        <v>62</v>
      </c>
      <c r="X2945" s="102">
        <v>0.45833333333333331</v>
      </c>
      <c r="AB2945" s="77">
        <f t="shared" si="45"/>
        <v>60</v>
      </c>
    </row>
    <row r="2946" spans="1:28" x14ac:dyDescent="0.3">
      <c r="A2946" s="34">
        <v>44584</v>
      </c>
      <c r="B2946">
        <v>1159</v>
      </c>
      <c r="C2946" t="s">
        <v>1282</v>
      </c>
      <c r="D2946" t="s">
        <v>1283</v>
      </c>
      <c r="E2946">
        <v>38</v>
      </c>
      <c r="F2946" t="s">
        <v>1404</v>
      </c>
      <c r="G2946" t="s">
        <v>1308</v>
      </c>
      <c r="H2946" t="s">
        <v>1308</v>
      </c>
      <c r="I2946" s="102">
        <v>0.3263888888888889</v>
      </c>
      <c r="J2946" t="s">
        <v>1294</v>
      </c>
      <c r="K2946" s="102">
        <v>0.63194444444444442</v>
      </c>
      <c r="L2946">
        <v>14</v>
      </c>
      <c r="M2946" t="s">
        <v>1288</v>
      </c>
      <c r="N2946" t="s">
        <v>1391</v>
      </c>
      <c r="O2946" s="102">
        <v>6.9444444444444441E-3</v>
      </c>
      <c r="P2946" t="s">
        <v>1473</v>
      </c>
      <c r="Q2946">
        <v>0</v>
      </c>
      <c r="R2946" t="s">
        <v>1692</v>
      </c>
      <c r="S2946">
        <v>16</v>
      </c>
      <c r="T2946">
        <v>79</v>
      </c>
      <c r="U2946">
        <v>94</v>
      </c>
      <c r="V2946" s="102">
        <v>0.16666666666666666</v>
      </c>
      <c r="W2946">
        <v>59</v>
      </c>
      <c r="X2946" s="102">
        <v>0.53472222222222221</v>
      </c>
      <c r="AB2946" s="77">
        <f t="shared" si="45"/>
        <v>140</v>
      </c>
    </row>
    <row r="2947" spans="1:28" x14ac:dyDescent="0.3">
      <c r="A2947" s="34">
        <v>44585</v>
      </c>
      <c r="B2947">
        <v>1159</v>
      </c>
      <c r="C2947" t="s">
        <v>1282</v>
      </c>
      <c r="D2947" t="s">
        <v>1283</v>
      </c>
      <c r="E2947">
        <v>38</v>
      </c>
      <c r="F2947" t="s">
        <v>1359</v>
      </c>
      <c r="G2947" t="s">
        <v>1308</v>
      </c>
      <c r="H2947" t="s">
        <v>1335</v>
      </c>
      <c r="I2947" s="102">
        <v>0.20833333333333334</v>
      </c>
      <c r="J2947" t="s">
        <v>1284</v>
      </c>
      <c r="K2947" s="102">
        <v>0.4861111111111111</v>
      </c>
      <c r="L2947">
        <v>22</v>
      </c>
      <c r="M2947" t="s">
        <v>1435</v>
      </c>
      <c r="N2947" t="s">
        <v>1391</v>
      </c>
      <c r="O2947" s="102">
        <v>0.125</v>
      </c>
      <c r="P2947" t="s">
        <v>1580</v>
      </c>
      <c r="Q2947">
        <v>24</v>
      </c>
      <c r="R2947" t="s">
        <v>1650</v>
      </c>
      <c r="S2947" t="s">
        <v>51</v>
      </c>
      <c r="T2947">
        <v>85</v>
      </c>
      <c r="U2947">
        <v>93</v>
      </c>
      <c r="V2947" t="s">
        <v>51</v>
      </c>
      <c r="W2947">
        <v>64</v>
      </c>
      <c r="X2947" s="102">
        <v>0.46527777777777773</v>
      </c>
      <c r="AB2947" s="77">
        <f t="shared" ref="AB2947:AB3010" si="46">L2947*$AE$17</f>
        <v>220</v>
      </c>
    </row>
    <row r="2948" spans="1:28" x14ac:dyDescent="0.3">
      <c r="A2948" s="34">
        <v>44586</v>
      </c>
      <c r="B2948">
        <v>1159</v>
      </c>
      <c r="C2948" t="s">
        <v>1282</v>
      </c>
      <c r="D2948" t="s">
        <v>1283</v>
      </c>
      <c r="E2948">
        <v>38</v>
      </c>
      <c r="F2948" t="s">
        <v>1439</v>
      </c>
      <c r="G2948" t="s">
        <v>1308</v>
      </c>
      <c r="H2948" t="s">
        <v>1482</v>
      </c>
      <c r="I2948" s="102">
        <v>0.29166666666666669</v>
      </c>
      <c r="J2948" t="s">
        <v>1383</v>
      </c>
      <c r="K2948" s="102">
        <v>0.4861111111111111</v>
      </c>
      <c r="L2948">
        <v>22</v>
      </c>
      <c r="M2948" t="s">
        <v>1296</v>
      </c>
      <c r="N2948" t="s">
        <v>1297</v>
      </c>
      <c r="O2948" s="102">
        <v>0.2986111111111111</v>
      </c>
      <c r="P2948" t="s">
        <v>1430</v>
      </c>
      <c r="Q2948">
        <v>11</v>
      </c>
      <c r="R2948" t="s">
        <v>1927</v>
      </c>
      <c r="S2948">
        <v>1</v>
      </c>
      <c r="T2948">
        <v>84</v>
      </c>
      <c r="U2948">
        <v>93</v>
      </c>
      <c r="V2948" t="s">
        <v>51</v>
      </c>
      <c r="W2948">
        <v>66</v>
      </c>
      <c r="X2948" s="102">
        <v>0.47222222222222227</v>
      </c>
      <c r="AB2948" s="77">
        <f t="shared" si="46"/>
        <v>220</v>
      </c>
    </row>
    <row r="2949" spans="1:28" x14ac:dyDescent="0.3">
      <c r="A2949" s="34">
        <v>44587</v>
      </c>
      <c r="B2949">
        <v>1159</v>
      </c>
      <c r="C2949" t="s">
        <v>1282</v>
      </c>
      <c r="D2949" t="s">
        <v>1283</v>
      </c>
      <c r="E2949">
        <v>38</v>
      </c>
      <c r="F2949" t="s">
        <v>1322</v>
      </c>
      <c r="G2949" t="s">
        <v>1308</v>
      </c>
      <c r="H2949" t="s">
        <v>1355</v>
      </c>
      <c r="I2949" s="102">
        <v>0.3263888888888889</v>
      </c>
      <c r="J2949" t="s">
        <v>1422</v>
      </c>
      <c r="K2949" s="102">
        <v>0.4861111111111111</v>
      </c>
      <c r="L2949">
        <v>7</v>
      </c>
      <c r="M2949" t="s">
        <v>1329</v>
      </c>
      <c r="N2949" t="s">
        <v>1359</v>
      </c>
      <c r="O2949" s="102">
        <v>0.64583333333333337</v>
      </c>
      <c r="P2949" t="s">
        <v>1433</v>
      </c>
      <c r="Q2949">
        <v>10</v>
      </c>
      <c r="R2949" t="s">
        <v>1659</v>
      </c>
      <c r="S2949">
        <v>16</v>
      </c>
      <c r="T2949">
        <v>88</v>
      </c>
      <c r="U2949">
        <v>93</v>
      </c>
      <c r="V2949" t="s">
        <v>51</v>
      </c>
      <c r="W2949">
        <v>72</v>
      </c>
      <c r="X2949" s="102">
        <v>0.47916666666666669</v>
      </c>
      <c r="AB2949" s="77">
        <f t="shared" si="46"/>
        <v>70</v>
      </c>
    </row>
    <row r="2950" spans="1:28" x14ac:dyDescent="0.3">
      <c r="A2950" s="34">
        <v>44588</v>
      </c>
      <c r="B2950">
        <v>1159</v>
      </c>
      <c r="C2950" t="s">
        <v>1282</v>
      </c>
      <c r="D2950" t="s">
        <v>1283</v>
      </c>
      <c r="E2950">
        <v>38</v>
      </c>
      <c r="F2950" t="s">
        <v>1462</v>
      </c>
      <c r="G2950" t="s">
        <v>1308</v>
      </c>
      <c r="H2950" t="s">
        <v>1458</v>
      </c>
      <c r="I2950" s="102">
        <v>0.27777777777777779</v>
      </c>
      <c r="J2950" t="s">
        <v>1302</v>
      </c>
      <c r="K2950" s="102">
        <v>0.5</v>
      </c>
      <c r="L2950">
        <v>8</v>
      </c>
      <c r="M2950" t="s">
        <v>1326</v>
      </c>
      <c r="N2950" t="s">
        <v>1327</v>
      </c>
      <c r="O2950" s="102">
        <v>0.69444444444444453</v>
      </c>
      <c r="P2950" t="s">
        <v>1984</v>
      </c>
      <c r="Q2950">
        <v>22</v>
      </c>
      <c r="R2950" t="s">
        <v>1466</v>
      </c>
      <c r="S2950">
        <v>1</v>
      </c>
      <c r="T2950">
        <v>87</v>
      </c>
      <c r="U2950">
        <v>93</v>
      </c>
      <c r="V2950" t="s">
        <v>51</v>
      </c>
      <c r="W2950">
        <v>77</v>
      </c>
      <c r="X2950" s="102">
        <v>0.46527777777777773</v>
      </c>
      <c r="AB2950" s="77">
        <f t="shared" si="46"/>
        <v>80</v>
      </c>
    </row>
    <row r="2951" spans="1:28" x14ac:dyDescent="0.3">
      <c r="A2951" s="34">
        <v>44589</v>
      </c>
      <c r="B2951">
        <v>1159</v>
      </c>
      <c r="C2951" t="s">
        <v>1282</v>
      </c>
      <c r="D2951" t="s">
        <v>1283</v>
      </c>
      <c r="E2951">
        <v>38</v>
      </c>
      <c r="F2951" t="s">
        <v>1582</v>
      </c>
      <c r="G2951" t="s">
        <v>1308</v>
      </c>
      <c r="H2951" t="s">
        <v>1476</v>
      </c>
      <c r="I2951" s="102">
        <v>0.22916666666666666</v>
      </c>
      <c r="J2951" t="s">
        <v>1483</v>
      </c>
      <c r="K2951" s="102">
        <v>0.52777777777777779</v>
      </c>
      <c r="L2951">
        <v>8</v>
      </c>
      <c r="M2951" t="s">
        <v>1396</v>
      </c>
      <c r="N2951" t="s">
        <v>1333</v>
      </c>
      <c r="O2951" s="102">
        <v>0.71527777777777779</v>
      </c>
      <c r="P2951" t="s">
        <v>1928</v>
      </c>
      <c r="Q2951">
        <v>11</v>
      </c>
      <c r="R2951" t="s">
        <v>1985</v>
      </c>
      <c r="S2951">
        <v>4</v>
      </c>
      <c r="T2951">
        <v>83</v>
      </c>
      <c r="U2951">
        <v>93</v>
      </c>
      <c r="V2951" t="s">
        <v>51</v>
      </c>
      <c r="W2951">
        <v>64</v>
      </c>
      <c r="X2951" s="102">
        <v>0.50694444444444442</v>
      </c>
      <c r="AB2951" s="77">
        <f t="shared" si="46"/>
        <v>80</v>
      </c>
    </row>
    <row r="2952" spans="1:28" x14ac:dyDescent="0.3">
      <c r="A2952" s="34">
        <v>44590</v>
      </c>
      <c r="B2952">
        <v>1159</v>
      </c>
      <c r="C2952" t="s">
        <v>1282</v>
      </c>
      <c r="D2952" t="s">
        <v>1283</v>
      </c>
      <c r="E2952">
        <v>38</v>
      </c>
      <c r="F2952" t="s">
        <v>1443</v>
      </c>
      <c r="G2952" t="s">
        <v>1308</v>
      </c>
      <c r="H2952" t="s">
        <v>1465</v>
      </c>
      <c r="I2952" s="102">
        <v>0.3125</v>
      </c>
      <c r="J2952" t="s">
        <v>1496</v>
      </c>
      <c r="K2952" s="102">
        <v>0.57638888888888895</v>
      </c>
      <c r="L2952">
        <v>9</v>
      </c>
      <c r="M2952" t="s">
        <v>1435</v>
      </c>
      <c r="N2952" t="s">
        <v>1316</v>
      </c>
      <c r="O2952" s="102">
        <v>0.63194444444444442</v>
      </c>
      <c r="P2952" t="s">
        <v>1441</v>
      </c>
      <c r="Q2952">
        <v>10</v>
      </c>
      <c r="R2952" t="s">
        <v>1423</v>
      </c>
      <c r="S2952" t="s">
        <v>51</v>
      </c>
      <c r="T2952">
        <v>87</v>
      </c>
      <c r="U2952">
        <v>94</v>
      </c>
      <c r="V2952" s="102">
        <v>0.29166666666666669</v>
      </c>
      <c r="W2952">
        <v>71</v>
      </c>
      <c r="X2952" s="102">
        <v>0.47222222222222227</v>
      </c>
      <c r="AB2952" s="77">
        <f t="shared" si="46"/>
        <v>90</v>
      </c>
    </row>
    <row r="2953" spans="1:28" x14ac:dyDescent="0.3">
      <c r="A2953" s="34">
        <v>44591</v>
      </c>
      <c r="B2953">
        <v>1159</v>
      </c>
      <c r="C2953" t="s">
        <v>1282</v>
      </c>
      <c r="D2953" t="s">
        <v>1283</v>
      </c>
      <c r="E2953">
        <v>38</v>
      </c>
      <c r="F2953" t="s">
        <v>1633</v>
      </c>
      <c r="G2953" t="s">
        <v>1308</v>
      </c>
      <c r="H2953" t="s">
        <v>1561</v>
      </c>
      <c r="I2953" s="102">
        <v>0.34722222222222227</v>
      </c>
      <c r="J2953" t="s">
        <v>1319</v>
      </c>
      <c r="K2953" s="102">
        <v>0.63888888888888895</v>
      </c>
      <c r="L2953">
        <v>16</v>
      </c>
      <c r="M2953" t="s">
        <v>1431</v>
      </c>
      <c r="N2953" t="s">
        <v>1404</v>
      </c>
      <c r="O2953" s="102">
        <v>2.0833333333333332E-2</v>
      </c>
      <c r="P2953" t="s">
        <v>1349</v>
      </c>
      <c r="Q2953">
        <v>0</v>
      </c>
      <c r="R2953" t="s">
        <v>1927</v>
      </c>
      <c r="S2953">
        <v>17</v>
      </c>
      <c r="T2953">
        <v>87</v>
      </c>
      <c r="U2953">
        <v>94</v>
      </c>
      <c r="V2953" s="102">
        <v>0.14583333333333334</v>
      </c>
      <c r="W2953">
        <v>81</v>
      </c>
      <c r="X2953" s="102">
        <v>0.53472222222222221</v>
      </c>
      <c r="AB2953" s="77">
        <f t="shared" si="46"/>
        <v>160</v>
      </c>
    </row>
    <row r="2954" spans="1:28" x14ac:dyDescent="0.3">
      <c r="A2954" s="34">
        <v>44592</v>
      </c>
      <c r="B2954">
        <v>1159</v>
      </c>
      <c r="C2954" t="s">
        <v>1282</v>
      </c>
      <c r="D2954" t="s">
        <v>1283</v>
      </c>
      <c r="E2954">
        <v>38</v>
      </c>
      <c r="F2954" t="s">
        <v>1314</v>
      </c>
      <c r="G2954" t="s">
        <v>1372</v>
      </c>
      <c r="H2954" t="s">
        <v>1456</v>
      </c>
      <c r="I2954" s="102">
        <v>0.1111111111111111</v>
      </c>
      <c r="J2954" t="s">
        <v>1605</v>
      </c>
      <c r="K2954" s="102">
        <v>0.59722222222222221</v>
      </c>
      <c r="L2954">
        <v>30</v>
      </c>
      <c r="M2954" t="s">
        <v>1404</v>
      </c>
      <c r="N2954" t="s">
        <v>1304</v>
      </c>
      <c r="O2954" s="102">
        <v>0.75694444444444453</v>
      </c>
      <c r="P2954" t="s">
        <v>1847</v>
      </c>
      <c r="Q2954">
        <v>21</v>
      </c>
      <c r="R2954" t="s">
        <v>1408</v>
      </c>
      <c r="S2954">
        <v>1</v>
      </c>
      <c r="T2954">
        <v>82</v>
      </c>
      <c r="U2954">
        <v>93</v>
      </c>
      <c r="V2954" t="s">
        <v>51</v>
      </c>
      <c r="W2954">
        <v>71</v>
      </c>
      <c r="X2954" s="102">
        <v>0.54861111111111105</v>
      </c>
      <c r="AB2954" s="77">
        <f t="shared" si="46"/>
        <v>300</v>
      </c>
    </row>
    <row r="2955" spans="1:28" x14ac:dyDescent="0.3">
      <c r="A2955" s="34">
        <v>44593</v>
      </c>
      <c r="B2955">
        <v>1159</v>
      </c>
      <c r="C2955" t="s">
        <v>1282</v>
      </c>
      <c r="D2955" t="s">
        <v>1283</v>
      </c>
      <c r="E2955">
        <v>38</v>
      </c>
      <c r="F2955" t="s">
        <v>1339</v>
      </c>
      <c r="G2955" t="s">
        <v>1308</v>
      </c>
      <c r="H2955" t="s">
        <v>1345</v>
      </c>
      <c r="I2955" s="102">
        <v>0.99930555555555556</v>
      </c>
      <c r="J2955" t="s">
        <v>1292</v>
      </c>
      <c r="K2955" s="102">
        <v>0.65972222222222221</v>
      </c>
      <c r="L2955">
        <v>30</v>
      </c>
      <c r="M2955" t="s">
        <v>1435</v>
      </c>
      <c r="N2955" t="s">
        <v>1434</v>
      </c>
      <c r="O2955" s="102">
        <v>6.25E-2</v>
      </c>
      <c r="P2955" t="s">
        <v>1986</v>
      </c>
      <c r="Q2955">
        <v>12</v>
      </c>
      <c r="R2955" t="s">
        <v>1963</v>
      </c>
      <c r="S2955">
        <v>24</v>
      </c>
      <c r="T2955">
        <v>77</v>
      </c>
      <c r="U2955">
        <v>92</v>
      </c>
      <c r="V2955" t="s">
        <v>51</v>
      </c>
      <c r="W2955">
        <v>71</v>
      </c>
      <c r="X2955" t="s">
        <v>51</v>
      </c>
      <c r="AB2955" s="77">
        <f t="shared" si="46"/>
        <v>300</v>
      </c>
    </row>
    <row r="2956" spans="1:28" x14ac:dyDescent="0.3">
      <c r="A2956" s="34">
        <v>44594</v>
      </c>
      <c r="B2956">
        <v>1159</v>
      </c>
      <c r="C2956" t="s">
        <v>1282</v>
      </c>
      <c r="D2956" t="s">
        <v>1283</v>
      </c>
      <c r="E2956">
        <v>38</v>
      </c>
      <c r="F2956" t="s">
        <v>1316</v>
      </c>
      <c r="G2956" t="s">
        <v>1308</v>
      </c>
      <c r="H2956" t="s">
        <v>1610</v>
      </c>
      <c r="I2956" s="102">
        <v>0.23611111111111113</v>
      </c>
      <c r="J2956" t="s">
        <v>1521</v>
      </c>
      <c r="K2956" s="102">
        <v>0.61111111111111105</v>
      </c>
      <c r="L2956">
        <v>7</v>
      </c>
      <c r="M2956" t="s">
        <v>1435</v>
      </c>
      <c r="N2956" t="s">
        <v>1404</v>
      </c>
      <c r="O2956" s="102">
        <v>0.54166666666666663</v>
      </c>
      <c r="P2956" t="s">
        <v>1963</v>
      </c>
      <c r="Q2956">
        <v>0</v>
      </c>
      <c r="R2956" t="s">
        <v>1543</v>
      </c>
      <c r="S2956">
        <v>22</v>
      </c>
      <c r="T2956">
        <v>86</v>
      </c>
      <c r="U2956">
        <v>93</v>
      </c>
      <c r="V2956" t="s">
        <v>51</v>
      </c>
      <c r="W2956">
        <v>76</v>
      </c>
      <c r="X2956" s="102">
        <v>0.47222222222222227</v>
      </c>
      <c r="AB2956" s="77">
        <f t="shared" si="46"/>
        <v>70</v>
      </c>
    </row>
    <row r="2957" spans="1:28" x14ac:dyDescent="0.3">
      <c r="A2957" s="34">
        <v>44595</v>
      </c>
      <c r="B2957">
        <v>1159</v>
      </c>
      <c r="C2957" t="s">
        <v>1282</v>
      </c>
      <c r="D2957" t="s">
        <v>1283</v>
      </c>
      <c r="E2957">
        <v>38</v>
      </c>
      <c r="F2957" t="s">
        <v>1309</v>
      </c>
      <c r="G2957" t="s">
        <v>1308</v>
      </c>
      <c r="H2957" t="s">
        <v>1404</v>
      </c>
      <c r="I2957" s="102">
        <v>0.1111111111111111</v>
      </c>
      <c r="J2957" t="s">
        <v>1334</v>
      </c>
      <c r="K2957" s="102">
        <v>0.625</v>
      </c>
      <c r="L2957">
        <v>0</v>
      </c>
      <c r="M2957" t="s">
        <v>1288</v>
      </c>
      <c r="N2957" t="s">
        <v>1340</v>
      </c>
      <c r="O2957" t="s">
        <v>51</v>
      </c>
      <c r="P2957" t="s">
        <v>1311</v>
      </c>
      <c r="Q2957">
        <v>12</v>
      </c>
      <c r="R2957" t="s">
        <v>1727</v>
      </c>
      <c r="S2957">
        <v>15</v>
      </c>
      <c r="T2957">
        <v>77</v>
      </c>
      <c r="U2957">
        <v>92</v>
      </c>
      <c r="V2957" t="s">
        <v>51</v>
      </c>
      <c r="W2957">
        <v>54</v>
      </c>
      <c r="X2957" s="102">
        <v>0.71527777777777779</v>
      </c>
      <c r="AB2957" s="77">
        <f t="shared" si="46"/>
        <v>0</v>
      </c>
    </row>
    <row r="2958" spans="1:28" x14ac:dyDescent="0.3">
      <c r="A2958" s="34">
        <v>44596</v>
      </c>
      <c r="B2958">
        <v>1159</v>
      </c>
      <c r="C2958" t="s">
        <v>1282</v>
      </c>
      <c r="D2958" t="s">
        <v>1283</v>
      </c>
      <c r="E2958">
        <v>38</v>
      </c>
      <c r="F2958" t="s">
        <v>1501</v>
      </c>
      <c r="G2958" t="s">
        <v>1355</v>
      </c>
      <c r="H2958" t="s">
        <v>1418</v>
      </c>
      <c r="I2958" s="102">
        <v>5.5555555555555552E-2</v>
      </c>
      <c r="J2958" t="s">
        <v>1371</v>
      </c>
      <c r="K2958" s="102">
        <v>0.47916666666666669</v>
      </c>
      <c r="L2958">
        <v>28</v>
      </c>
      <c r="M2958" t="s">
        <v>1347</v>
      </c>
      <c r="N2958" t="s">
        <v>1319</v>
      </c>
      <c r="O2958" s="102">
        <v>0.99930555555555556</v>
      </c>
      <c r="P2958" t="s">
        <v>1382</v>
      </c>
      <c r="Q2958">
        <v>24</v>
      </c>
      <c r="R2958" t="s">
        <v>1687</v>
      </c>
      <c r="S2958" t="s">
        <v>51</v>
      </c>
      <c r="T2958">
        <v>84</v>
      </c>
      <c r="U2958">
        <v>92</v>
      </c>
      <c r="V2958" s="102">
        <v>0.59027777777777779</v>
      </c>
      <c r="W2958">
        <v>70</v>
      </c>
      <c r="X2958" s="102">
        <v>0.25</v>
      </c>
      <c r="AB2958" s="77">
        <f t="shared" si="46"/>
        <v>280</v>
      </c>
    </row>
    <row r="2959" spans="1:28" x14ac:dyDescent="0.3">
      <c r="A2959" s="34">
        <v>44597</v>
      </c>
      <c r="B2959">
        <v>1159</v>
      </c>
      <c r="C2959" t="s">
        <v>1282</v>
      </c>
      <c r="D2959" t="s">
        <v>1283</v>
      </c>
      <c r="E2959">
        <v>38</v>
      </c>
      <c r="F2959" t="s">
        <v>1436</v>
      </c>
      <c r="G2959" t="s">
        <v>1469</v>
      </c>
      <c r="H2959" t="s">
        <v>1301</v>
      </c>
      <c r="I2959" s="102">
        <v>0.99930555555555556</v>
      </c>
      <c r="J2959" t="s">
        <v>1523</v>
      </c>
      <c r="K2959" s="102">
        <v>0.4861111111111111</v>
      </c>
      <c r="L2959">
        <v>0</v>
      </c>
      <c r="M2959" t="s">
        <v>1358</v>
      </c>
      <c r="N2959" t="s">
        <v>1319</v>
      </c>
      <c r="O2959" t="s">
        <v>51</v>
      </c>
      <c r="P2959" t="s">
        <v>1572</v>
      </c>
      <c r="Q2959">
        <v>21</v>
      </c>
      <c r="R2959" t="s">
        <v>1317</v>
      </c>
      <c r="S2959">
        <v>0</v>
      </c>
      <c r="T2959">
        <v>77</v>
      </c>
      <c r="U2959">
        <v>93</v>
      </c>
      <c r="V2959" t="s">
        <v>51</v>
      </c>
      <c r="W2959">
        <v>61</v>
      </c>
      <c r="X2959" s="102">
        <v>0.4861111111111111</v>
      </c>
      <c r="AB2959" s="77">
        <f t="shared" si="46"/>
        <v>0</v>
      </c>
    </row>
    <row r="2960" spans="1:28" x14ac:dyDescent="0.3">
      <c r="A2960" s="34">
        <v>44598</v>
      </c>
      <c r="B2960">
        <v>1159</v>
      </c>
      <c r="C2960" t="s">
        <v>1282</v>
      </c>
      <c r="D2960" t="s">
        <v>1283</v>
      </c>
      <c r="E2960">
        <v>38</v>
      </c>
      <c r="F2960" t="s">
        <v>1439</v>
      </c>
      <c r="G2960" t="s">
        <v>1308</v>
      </c>
      <c r="H2960" t="s">
        <v>1326</v>
      </c>
      <c r="I2960" s="102">
        <v>0.16666666666666666</v>
      </c>
      <c r="J2960" t="s">
        <v>1383</v>
      </c>
      <c r="K2960" s="102">
        <v>0.66666666666666663</v>
      </c>
      <c r="L2960">
        <v>19</v>
      </c>
      <c r="M2960" t="s">
        <v>1435</v>
      </c>
      <c r="N2960" t="s">
        <v>1289</v>
      </c>
      <c r="O2960" s="102">
        <v>0.34722222222222227</v>
      </c>
      <c r="P2960" t="s">
        <v>1472</v>
      </c>
      <c r="Q2960">
        <v>22</v>
      </c>
      <c r="R2960" t="s">
        <v>1337</v>
      </c>
      <c r="S2960">
        <v>4</v>
      </c>
      <c r="T2960">
        <v>71</v>
      </c>
      <c r="U2960">
        <v>92</v>
      </c>
      <c r="V2960" t="s">
        <v>51</v>
      </c>
      <c r="W2960">
        <v>56</v>
      </c>
      <c r="X2960" s="102">
        <v>0.5</v>
      </c>
      <c r="AB2960" s="77">
        <f t="shared" si="46"/>
        <v>190</v>
      </c>
    </row>
    <row r="2961" spans="1:28" x14ac:dyDescent="0.3">
      <c r="A2961" s="34">
        <v>44599</v>
      </c>
      <c r="B2961">
        <v>1159</v>
      </c>
      <c r="C2961" t="s">
        <v>1282</v>
      </c>
      <c r="D2961" t="s">
        <v>1283</v>
      </c>
      <c r="E2961">
        <v>38</v>
      </c>
      <c r="F2961" t="s">
        <v>1463</v>
      </c>
      <c r="G2961" t="s">
        <v>1308</v>
      </c>
      <c r="H2961" t="s">
        <v>1470</v>
      </c>
      <c r="I2961" s="102">
        <v>2.0833333333333332E-2</v>
      </c>
      <c r="J2961" t="s">
        <v>1357</v>
      </c>
      <c r="K2961" s="102">
        <v>0.57638888888888895</v>
      </c>
      <c r="L2961">
        <v>20</v>
      </c>
      <c r="M2961" t="s">
        <v>1335</v>
      </c>
      <c r="N2961" t="s">
        <v>1384</v>
      </c>
      <c r="O2961" s="102">
        <v>0.34722222222222227</v>
      </c>
      <c r="P2961" t="s">
        <v>1342</v>
      </c>
      <c r="Q2961">
        <v>11</v>
      </c>
      <c r="R2961" t="s">
        <v>1846</v>
      </c>
      <c r="S2961">
        <v>5</v>
      </c>
      <c r="T2961">
        <v>82</v>
      </c>
      <c r="U2961">
        <v>93</v>
      </c>
      <c r="V2961" t="s">
        <v>51</v>
      </c>
      <c r="W2961">
        <v>62</v>
      </c>
      <c r="X2961" s="102">
        <v>0.4375</v>
      </c>
      <c r="AB2961" s="77">
        <f t="shared" si="46"/>
        <v>200</v>
      </c>
    </row>
    <row r="2962" spans="1:28" x14ac:dyDescent="0.3">
      <c r="A2962" s="34">
        <v>44600</v>
      </c>
      <c r="B2962">
        <v>1159</v>
      </c>
      <c r="C2962" t="s">
        <v>1282</v>
      </c>
      <c r="D2962" t="s">
        <v>1283</v>
      </c>
      <c r="E2962">
        <v>38</v>
      </c>
      <c r="F2962" t="s">
        <v>1421</v>
      </c>
      <c r="G2962" t="s">
        <v>1308</v>
      </c>
      <c r="H2962" t="s">
        <v>1610</v>
      </c>
      <c r="I2962" s="102">
        <v>0.29166666666666669</v>
      </c>
      <c r="J2962" t="s">
        <v>1368</v>
      </c>
      <c r="K2962" s="102">
        <v>0.625</v>
      </c>
      <c r="L2962">
        <v>21</v>
      </c>
      <c r="M2962" t="s">
        <v>1288</v>
      </c>
      <c r="N2962" t="s">
        <v>1340</v>
      </c>
      <c r="O2962" s="102">
        <v>0.15972222222222224</v>
      </c>
      <c r="P2962" t="s">
        <v>1987</v>
      </c>
      <c r="Q2962">
        <v>0</v>
      </c>
      <c r="R2962" t="s">
        <v>1850</v>
      </c>
      <c r="S2962" t="s">
        <v>51</v>
      </c>
      <c r="T2962">
        <v>84</v>
      </c>
      <c r="U2962">
        <v>93</v>
      </c>
      <c r="V2962" t="s">
        <v>51</v>
      </c>
      <c r="W2962">
        <v>62</v>
      </c>
      <c r="X2962" s="102">
        <v>0.64583333333333337</v>
      </c>
      <c r="AB2962" s="77">
        <f t="shared" si="46"/>
        <v>210</v>
      </c>
    </row>
    <row r="2963" spans="1:28" x14ac:dyDescent="0.3">
      <c r="A2963" s="34">
        <v>44601</v>
      </c>
      <c r="B2963">
        <v>1159</v>
      </c>
      <c r="C2963" t="s">
        <v>1282</v>
      </c>
      <c r="D2963" t="s">
        <v>1283</v>
      </c>
      <c r="E2963">
        <v>38</v>
      </c>
      <c r="F2963" t="s">
        <v>1489</v>
      </c>
      <c r="G2963" t="s">
        <v>1308</v>
      </c>
      <c r="H2963" t="s">
        <v>1381</v>
      </c>
      <c r="I2963" s="102">
        <v>0.2638888888888889</v>
      </c>
      <c r="J2963" t="s">
        <v>1574</v>
      </c>
      <c r="K2963" s="102">
        <v>0.61805555555555558</v>
      </c>
      <c r="L2963">
        <v>21</v>
      </c>
      <c r="M2963" t="s">
        <v>1435</v>
      </c>
      <c r="N2963" t="s">
        <v>1289</v>
      </c>
      <c r="O2963" s="102">
        <v>0.90277777777777779</v>
      </c>
      <c r="P2963" t="s">
        <v>1542</v>
      </c>
      <c r="Q2963">
        <v>11</v>
      </c>
      <c r="R2963" t="s">
        <v>1402</v>
      </c>
      <c r="S2963">
        <v>17</v>
      </c>
      <c r="T2963">
        <v>83</v>
      </c>
      <c r="U2963">
        <v>92</v>
      </c>
      <c r="V2963" t="s">
        <v>51</v>
      </c>
      <c r="W2963">
        <v>65</v>
      </c>
      <c r="X2963" s="102">
        <v>0.4236111111111111</v>
      </c>
      <c r="AB2963" s="77">
        <f t="shared" si="46"/>
        <v>210</v>
      </c>
    </row>
    <row r="2964" spans="1:28" x14ac:dyDescent="0.3">
      <c r="A2964" s="34">
        <v>44602</v>
      </c>
      <c r="B2964">
        <v>1159</v>
      </c>
      <c r="C2964" t="s">
        <v>1282</v>
      </c>
      <c r="D2964" t="s">
        <v>1283</v>
      </c>
      <c r="E2964">
        <v>38</v>
      </c>
      <c r="F2964" t="s">
        <v>1428</v>
      </c>
      <c r="G2964" t="s">
        <v>1418</v>
      </c>
      <c r="H2964" t="s">
        <v>1391</v>
      </c>
      <c r="I2964" s="102">
        <v>0.27083333333333331</v>
      </c>
      <c r="J2964" t="s">
        <v>1394</v>
      </c>
      <c r="K2964" s="102">
        <v>0.59027777777777779</v>
      </c>
      <c r="L2964">
        <v>36</v>
      </c>
      <c r="M2964" t="s">
        <v>1288</v>
      </c>
      <c r="N2964" t="s">
        <v>1348</v>
      </c>
      <c r="O2964" s="102">
        <v>0.65972222222222221</v>
      </c>
      <c r="P2964" t="s">
        <v>1614</v>
      </c>
      <c r="Q2964">
        <v>24</v>
      </c>
      <c r="R2964" t="s">
        <v>1535</v>
      </c>
      <c r="S2964">
        <v>15</v>
      </c>
      <c r="T2964">
        <v>89</v>
      </c>
      <c r="U2964">
        <v>93</v>
      </c>
      <c r="V2964" t="s">
        <v>51</v>
      </c>
      <c r="W2964">
        <v>69</v>
      </c>
      <c r="X2964" s="102">
        <v>0.4375</v>
      </c>
      <c r="AB2964" s="77">
        <f t="shared" si="46"/>
        <v>360</v>
      </c>
    </row>
    <row r="2965" spans="1:28" x14ac:dyDescent="0.3">
      <c r="A2965" s="34">
        <v>44603</v>
      </c>
      <c r="B2965">
        <v>1159</v>
      </c>
      <c r="C2965" t="s">
        <v>1282</v>
      </c>
      <c r="D2965" t="s">
        <v>1283</v>
      </c>
      <c r="E2965">
        <v>38</v>
      </c>
      <c r="F2965" t="s">
        <v>1314</v>
      </c>
      <c r="G2965" t="s">
        <v>1435</v>
      </c>
      <c r="H2965" t="s">
        <v>1470</v>
      </c>
      <c r="I2965" s="102">
        <v>0.99930555555555556</v>
      </c>
      <c r="J2965" t="s">
        <v>1304</v>
      </c>
      <c r="K2965" s="102">
        <v>0.49305555555555558</v>
      </c>
      <c r="L2965">
        <v>7</v>
      </c>
      <c r="M2965" t="s">
        <v>1561</v>
      </c>
      <c r="N2965" t="s">
        <v>1497</v>
      </c>
      <c r="O2965" s="102">
        <v>0.71527777777777779</v>
      </c>
      <c r="P2965" t="s">
        <v>1865</v>
      </c>
      <c r="Q2965">
        <v>10</v>
      </c>
      <c r="R2965" t="s">
        <v>1688</v>
      </c>
      <c r="S2965">
        <v>24</v>
      </c>
      <c r="T2965">
        <v>88</v>
      </c>
      <c r="U2965">
        <v>94</v>
      </c>
      <c r="V2965" s="102">
        <v>0</v>
      </c>
      <c r="W2965">
        <v>81</v>
      </c>
      <c r="X2965" s="102">
        <v>0.56944444444444442</v>
      </c>
      <c r="AB2965" s="77">
        <f t="shared" si="46"/>
        <v>70</v>
      </c>
    </row>
    <row r="2966" spans="1:28" x14ac:dyDescent="0.3">
      <c r="A2966" s="34">
        <v>44604</v>
      </c>
      <c r="B2966">
        <v>1159</v>
      </c>
      <c r="C2966" t="s">
        <v>1282</v>
      </c>
      <c r="D2966" t="s">
        <v>1283</v>
      </c>
      <c r="E2966">
        <v>38</v>
      </c>
      <c r="F2966" t="s">
        <v>1410</v>
      </c>
      <c r="G2966" t="s">
        <v>1308</v>
      </c>
      <c r="H2966" t="s">
        <v>1345</v>
      </c>
      <c r="I2966" s="102">
        <v>0.1875</v>
      </c>
      <c r="J2966" t="s">
        <v>1552</v>
      </c>
      <c r="K2966" s="102">
        <v>0.53472222222222221</v>
      </c>
      <c r="L2966">
        <v>31</v>
      </c>
      <c r="M2966" t="s">
        <v>1435</v>
      </c>
      <c r="N2966" t="s">
        <v>1384</v>
      </c>
      <c r="O2966" s="102">
        <v>0.54166666666666663</v>
      </c>
      <c r="P2966" t="s">
        <v>1688</v>
      </c>
      <c r="Q2966">
        <v>0</v>
      </c>
      <c r="R2966" t="s">
        <v>1517</v>
      </c>
      <c r="S2966">
        <v>24</v>
      </c>
      <c r="T2966">
        <v>89</v>
      </c>
      <c r="U2966">
        <v>94</v>
      </c>
      <c r="V2966" s="102">
        <v>0.29166666666666669</v>
      </c>
      <c r="W2966">
        <v>83</v>
      </c>
      <c r="X2966" s="102">
        <v>0.66666666666666663</v>
      </c>
      <c r="AB2966" s="77">
        <f t="shared" si="46"/>
        <v>310</v>
      </c>
    </row>
    <row r="2967" spans="1:28" x14ac:dyDescent="0.3">
      <c r="A2967" s="34">
        <v>44605</v>
      </c>
      <c r="B2967">
        <v>1159</v>
      </c>
      <c r="C2967" t="s">
        <v>1282</v>
      </c>
      <c r="D2967" t="s">
        <v>1283</v>
      </c>
      <c r="E2967">
        <v>38</v>
      </c>
      <c r="F2967" t="s">
        <v>1341</v>
      </c>
      <c r="G2967" t="s">
        <v>1427</v>
      </c>
      <c r="H2967" t="s">
        <v>1833</v>
      </c>
      <c r="I2967" s="102">
        <v>0.30555555555555552</v>
      </c>
      <c r="J2967" t="s">
        <v>1741</v>
      </c>
      <c r="K2967" s="102">
        <v>0.47916666666666669</v>
      </c>
      <c r="L2967">
        <v>30</v>
      </c>
      <c r="M2967" t="s">
        <v>1296</v>
      </c>
      <c r="N2967" t="s">
        <v>1686</v>
      </c>
      <c r="O2967" s="102">
        <v>0.86805555555555547</v>
      </c>
      <c r="P2967" t="s">
        <v>1517</v>
      </c>
      <c r="Q2967">
        <v>0</v>
      </c>
      <c r="R2967" t="s">
        <v>1961</v>
      </c>
      <c r="S2967" t="s">
        <v>51</v>
      </c>
      <c r="T2967">
        <v>59</v>
      </c>
      <c r="U2967">
        <v>94</v>
      </c>
      <c r="V2967" s="102">
        <v>0.29166666666666669</v>
      </c>
      <c r="W2967">
        <v>35</v>
      </c>
      <c r="X2967" s="102">
        <v>0.47916666666666669</v>
      </c>
      <c r="AB2967" s="77">
        <f t="shared" si="46"/>
        <v>300</v>
      </c>
    </row>
    <row r="2968" spans="1:28" x14ac:dyDescent="0.3">
      <c r="A2968" s="34">
        <v>44606</v>
      </c>
      <c r="B2968">
        <v>1159</v>
      </c>
      <c r="C2968" t="s">
        <v>1282</v>
      </c>
      <c r="D2968" t="s">
        <v>1283</v>
      </c>
      <c r="E2968">
        <v>38</v>
      </c>
      <c r="F2968" t="s">
        <v>1375</v>
      </c>
      <c r="G2968" t="s">
        <v>1320</v>
      </c>
      <c r="H2968" t="s">
        <v>1320</v>
      </c>
      <c r="I2968" s="102">
        <v>0.20833333333333334</v>
      </c>
      <c r="J2968" t="s">
        <v>1521</v>
      </c>
      <c r="K2968" s="102">
        <v>0.41666666666666669</v>
      </c>
      <c r="L2968">
        <v>30</v>
      </c>
      <c r="M2968" t="s">
        <v>1404</v>
      </c>
      <c r="N2968" t="s">
        <v>1516</v>
      </c>
      <c r="O2968" s="102">
        <v>0.72916666666666663</v>
      </c>
      <c r="P2968" t="s">
        <v>1784</v>
      </c>
      <c r="Q2968">
        <v>24</v>
      </c>
      <c r="R2968" t="s">
        <v>1896</v>
      </c>
      <c r="S2968">
        <v>0</v>
      </c>
      <c r="T2968">
        <v>74</v>
      </c>
      <c r="U2968">
        <v>92</v>
      </c>
      <c r="V2968" s="102">
        <v>0.88194444444444453</v>
      </c>
      <c r="W2968">
        <v>53</v>
      </c>
      <c r="X2968" s="102">
        <v>0.23611111111111113</v>
      </c>
      <c r="AB2968" s="77">
        <f t="shared" si="46"/>
        <v>300</v>
      </c>
    </row>
    <row r="2969" spans="1:28" x14ac:dyDescent="0.3">
      <c r="A2969" s="34">
        <v>44607</v>
      </c>
      <c r="B2969">
        <v>1159</v>
      </c>
      <c r="C2969" t="s">
        <v>1282</v>
      </c>
      <c r="D2969" t="s">
        <v>1283</v>
      </c>
      <c r="E2969">
        <v>38</v>
      </c>
      <c r="F2969" t="s">
        <v>1449</v>
      </c>
      <c r="G2969" t="s">
        <v>1308</v>
      </c>
      <c r="H2969" t="s">
        <v>1582</v>
      </c>
      <c r="I2969" s="102">
        <v>0.31944444444444448</v>
      </c>
      <c r="J2969" t="s">
        <v>1671</v>
      </c>
      <c r="K2969" s="102">
        <v>0.5</v>
      </c>
      <c r="L2969">
        <v>28</v>
      </c>
      <c r="M2969" t="s">
        <v>1335</v>
      </c>
      <c r="N2969" t="s">
        <v>1336</v>
      </c>
      <c r="O2969" s="102">
        <v>2.7777777777777776E-2</v>
      </c>
      <c r="P2969" t="s">
        <v>1611</v>
      </c>
      <c r="Q2969">
        <v>11</v>
      </c>
      <c r="R2969" t="s">
        <v>1369</v>
      </c>
      <c r="S2969">
        <v>23</v>
      </c>
      <c r="T2969">
        <v>70</v>
      </c>
      <c r="U2969">
        <v>86</v>
      </c>
      <c r="V2969" s="102">
        <v>0.89583333333333337</v>
      </c>
      <c r="W2969">
        <v>52</v>
      </c>
      <c r="X2969" s="102">
        <v>0.47222222222222227</v>
      </c>
      <c r="AB2969" s="77">
        <f t="shared" si="46"/>
        <v>280</v>
      </c>
    </row>
    <row r="2970" spans="1:28" x14ac:dyDescent="0.3">
      <c r="A2970" s="34">
        <v>44608</v>
      </c>
      <c r="B2970">
        <v>1159</v>
      </c>
      <c r="C2970" t="s">
        <v>1282</v>
      </c>
      <c r="D2970" t="s">
        <v>1283</v>
      </c>
      <c r="E2970">
        <v>38</v>
      </c>
      <c r="F2970" t="s">
        <v>1357</v>
      </c>
      <c r="G2970" t="s">
        <v>1308</v>
      </c>
      <c r="H2970" t="s">
        <v>1510</v>
      </c>
      <c r="I2970" s="102">
        <v>2.0833333333333332E-2</v>
      </c>
      <c r="J2970" t="s">
        <v>1385</v>
      </c>
      <c r="K2970" s="102">
        <v>0.47222222222222227</v>
      </c>
      <c r="L2970">
        <v>27</v>
      </c>
      <c r="M2970" t="s">
        <v>1329</v>
      </c>
      <c r="N2970" t="s">
        <v>1436</v>
      </c>
      <c r="O2970" s="102">
        <v>0.53472222222222221</v>
      </c>
      <c r="P2970" t="s">
        <v>1338</v>
      </c>
      <c r="Q2970">
        <v>24</v>
      </c>
      <c r="R2970" t="s">
        <v>1494</v>
      </c>
      <c r="S2970" t="s">
        <v>51</v>
      </c>
      <c r="T2970">
        <v>76</v>
      </c>
      <c r="U2970">
        <v>92</v>
      </c>
      <c r="V2970" t="s">
        <v>51</v>
      </c>
      <c r="W2970">
        <v>61</v>
      </c>
      <c r="X2970" s="102">
        <v>0.46527777777777773</v>
      </c>
      <c r="AB2970" s="77">
        <f t="shared" si="46"/>
        <v>270</v>
      </c>
    </row>
    <row r="2971" spans="1:28" x14ac:dyDescent="0.3">
      <c r="A2971" s="34">
        <v>44609</v>
      </c>
      <c r="B2971">
        <v>1159</v>
      </c>
      <c r="C2971" t="s">
        <v>1282</v>
      </c>
      <c r="D2971" t="s">
        <v>1283</v>
      </c>
      <c r="E2971">
        <v>38</v>
      </c>
      <c r="F2971" t="s">
        <v>1304</v>
      </c>
      <c r="G2971" t="s">
        <v>1308</v>
      </c>
      <c r="H2971" t="s">
        <v>1380</v>
      </c>
      <c r="I2971" s="102">
        <v>0.31944444444444448</v>
      </c>
      <c r="J2971" t="s">
        <v>1661</v>
      </c>
      <c r="K2971" s="102">
        <v>0.4513888888888889</v>
      </c>
      <c r="L2971">
        <v>12</v>
      </c>
      <c r="M2971" t="s">
        <v>1296</v>
      </c>
      <c r="N2971" t="s">
        <v>1289</v>
      </c>
      <c r="O2971" s="102">
        <v>0.92361111111111116</v>
      </c>
      <c r="P2971" t="s">
        <v>1557</v>
      </c>
      <c r="Q2971">
        <v>9</v>
      </c>
      <c r="R2971" t="s">
        <v>1620</v>
      </c>
      <c r="S2971">
        <v>24</v>
      </c>
      <c r="T2971">
        <v>85</v>
      </c>
      <c r="U2971">
        <v>93</v>
      </c>
      <c r="V2971" t="s">
        <v>51</v>
      </c>
      <c r="W2971">
        <v>72</v>
      </c>
      <c r="X2971" s="102">
        <v>0.44444444444444442</v>
      </c>
      <c r="AB2971" s="77">
        <f t="shared" si="46"/>
        <v>120</v>
      </c>
    </row>
    <row r="2972" spans="1:28" x14ac:dyDescent="0.3">
      <c r="A2972" s="34">
        <v>44610</v>
      </c>
      <c r="B2972">
        <v>1159</v>
      </c>
      <c r="C2972" t="s">
        <v>1282</v>
      </c>
      <c r="D2972" t="s">
        <v>1283</v>
      </c>
      <c r="E2972">
        <v>38</v>
      </c>
      <c r="F2972" t="s">
        <v>1371</v>
      </c>
      <c r="G2972" t="s">
        <v>1414</v>
      </c>
      <c r="H2972" t="s">
        <v>1364</v>
      </c>
      <c r="I2972" t="s">
        <v>51</v>
      </c>
      <c r="J2972" t="s">
        <v>1315</v>
      </c>
      <c r="K2972" s="102">
        <v>0.44444444444444442</v>
      </c>
      <c r="L2972">
        <v>29</v>
      </c>
      <c r="M2972" t="s">
        <v>1561</v>
      </c>
      <c r="N2972" t="s">
        <v>1386</v>
      </c>
      <c r="O2972" s="102">
        <v>0.45833333333333331</v>
      </c>
      <c r="P2972" t="s">
        <v>1688</v>
      </c>
      <c r="Q2972">
        <v>24</v>
      </c>
      <c r="R2972" t="s">
        <v>1602</v>
      </c>
      <c r="S2972">
        <v>6</v>
      </c>
      <c r="T2972">
        <v>87</v>
      </c>
      <c r="U2972">
        <v>93</v>
      </c>
      <c r="V2972" t="s">
        <v>51</v>
      </c>
      <c r="W2972">
        <v>71</v>
      </c>
      <c r="X2972" s="102">
        <v>0.4513888888888889</v>
      </c>
      <c r="AB2972" s="77">
        <f t="shared" si="46"/>
        <v>290</v>
      </c>
    </row>
    <row r="2973" spans="1:28" x14ac:dyDescent="0.3">
      <c r="A2973" s="34">
        <v>44611</v>
      </c>
      <c r="B2973">
        <v>1159</v>
      </c>
      <c r="C2973" t="s">
        <v>1282</v>
      </c>
      <c r="D2973" t="s">
        <v>1283</v>
      </c>
      <c r="E2973">
        <v>38</v>
      </c>
      <c r="F2973" t="s">
        <v>1339</v>
      </c>
      <c r="G2973" t="s">
        <v>1431</v>
      </c>
      <c r="H2973" t="s">
        <v>1384</v>
      </c>
      <c r="I2973" s="102">
        <v>0.875</v>
      </c>
      <c r="J2973" t="s">
        <v>1362</v>
      </c>
      <c r="K2973" s="102">
        <v>0.54166666666666663</v>
      </c>
      <c r="L2973">
        <v>32</v>
      </c>
      <c r="M2973" t="s">
        <v>1296</v>
      </c>
      <c r="N2973" t="s">
        <v>1319</v>
      </c>
      <c r="O2973" s="102">
        <v>6.9444444444444434E-2</v>
      </c>
      <c r="P2973" t="s">
        <v>1473</v>
      </c>
      <c r="Q2973">
        <v>24</v>
      </c>
      <c r="R2973" t="s">
        <v>1850</v>
      </c>
      <c r="S2973">
        <v>4</v>
      </c>
      <c r="T2973">
        <v>78</v>
      </c>
      <c r="U2973">
        <v>92</v>
      </c>
      <c r="V2973" t="s">
        <v>51</v>
      </c>
      <c r="W2973">
        <v>66</v>
      </c>
      <c r="X2973" t="s">
        <v>51</v>
      </c>
      <c r="AB2973" s="77">
        <f t="shared" si="46"/>
        <v>320</v>
      </c>
    </row>
    <row r="2974" spans="1:28" x14ac:dyDescent="0.3">
      <c r="A2974" s="34">
        <v>44612</v>
      </c>
      <c r="B2974">
        <v>1159</v>
      </c>
      <c r="C2974" t="s">
        <v>1282</v>
      </c>
      <c r="D2974" t="s">
        <v>1283</v>
      </c>
      <c r="E2974">
        <v>38</v>
      </c>
      <c r="F2974" t="s">
        <v>1325</v>
      </c>
      <c r="G2974" t="s">
        <v>1308</v>
      </c>
      <c r="H2974" t="s">
        <v>1462</v>
      </c>
      <c r="I2974" s="102">
        <v>6.9444444444444434E-2</v>
      </c>
      <c r="J2974" t="s">
        <v>1386</v>
      </c>
      <c r="K2974" s="102">
        <v>0.61111111111111105</v>
      </c>
      <c r="L2974">
        <v>31</v>
      </c>
      <c r="M2974" t="s">
        <v>1288</v>
      </c>
      <c r="N2974" t="s">
        <v>1336</v>
      </c>
      <c r="O2974" s="102">
        <v>0.47222222222222227</v>
      </c>
      <c r="P2974" t="s">
        <v>1575</v>
      </c>
      <c r="Q2974">
        <v>11</v>
      </c>
      <c r="R2974" t="s">
        <v>1540</v>
      </c>
      <c r="S2974">
        <v>21</v>
      </c>
      <c r="T2974">
        <v>82</v>
      </c>
      <c r="U2974">
        <v>90</v>
      </c>
      <c r="V2974" s="102">
        <v>0.2638888888888889</v>
      </c>
      <c r="W2974">
        <v>72</v>
      </c>
      <c r="X2974" s="102">
        <v>0.61111111111111105</v>
      </c>
      <c r="AB2974" s="77">
        <f t="shared" si="46"/>
        <v>310</v>
      </c>
    </row>
    <row r="2975" spans="1:28" x14ac:dyDescent="0.3">
      <c r="A2975" s="34">
        <v>44613</v>
      </c>
      <c r="B2975">
        <v>1159</v>
      </c>
      <c r="C2975" t="s">
        <v>1282</v>
      </c>
      <c r="D2975" t="s">
        <v>1283</v>
      </c>
      <c r="E2975">
        <v>38</v>
      </c>
      <c r="F2975" t="s">
        <v>1362</v>
      </c>
      <c r="G2975" t="s">
        <v>1308</v>
      </c>
      <c r="H2975" t="s">
        <v>1351</v>
      </c>
      <c r="I2975" s="102">
        <v>6.9444444444444434E-2</v>
      </c>
      <c r="J2975" t="s">
        <v>1490</v>
      </c>
      <c r="K2975" s="102">
        <v>0.45833333333333331</v>
      </c>
      <c r="L2975">
        <v>32</v>
      </c>
      <c r="M2975" t="s">
        <v>1396</v>
      </c>
      <c r="N2975" t="s">
        <v>1497</v>
      </c>
      <c r="O2975" s="102">
        <v>0.52083333333333337</v>
      </c>
      <c r="P2975" t="s">
        <v>1472</v>
      </c>
      <c r="Q2975">
        <v>22</v>
      </c>
      <c r="R2975" t="s">
        <v>1424</v>
      </c>
      <c r="S2975">
        <v>4</v>
      </c>
      <c r="T2975">
        <v>84</v>
      </c>
      <c r="U2975">
        <v>92</v>
      </c>
      <c r="V2975" s="102">
        <v>0.99930555555555556</v>
      </c>
      <c r="W2975">
        <v>72</v>
      </c>
      <c r="X2975" s="102">
        <v>0.22222222222222221</v>
      </c>
      <c r="AB2975" s="77">
        <f t="shared" si="46"/>
        <v>320</v>
      </c>
    </row>
    <row r="2976" spans="1:28" x14ac:dyDescent="0.3">
      <c r="A2976" s="34">
        <v>44614</v>
      </c>
      <c r="B2976">
        <v>1159</v>
      </c>
      <c r="C2976" t="s">
        <v>1282</v>
      </c>
      <c r="D2976" t="s">
        <v>1283</v>
      </c>
      <c r="E2976">
        <v>38</v>
      </c>
      <c r="F2976" t="s">
        <v>1510</v>
      </c>
      <c r="G2976" t="s">
        <v>1308</v>
      </c>
      <c r="H2976" t="s">
        <v>1668</v>
      </c>
      <c r="I2976" s="102">
        <v>0.3125</v>
      </c>
      <c r="J2976" t="s">
        <v>1394</v>
      </c>
      <c r="K2976" s="102">
        <v>0.58333333333333337</v>
      </c>
      <c r="L2976">
        <v>22</v>
      </c>
      <c r="M2976" t="s">
        <v>1296</v>
      </c>
      <c r="N2976" t="s">
        <v>1404</v>
      </c>
      <c r="O2976" s="102">
        <v>0.23611111111111113</v>
      </c>
      <c r="P2976" t="s">
        <v>1423</v>
      </c>
      <c r="Q2976">
        <v>0</v>
      </c>
      <c r="R2976" t="s">
        <v>1473</v>
      </c>
      <c r="S2976">
        <v>24</v>
      </c>
      <c r="T2976">
        <v>84</v>
      </c>
      <c r="U2976">
        <v>93</v>
      </c>
      <c r="V2976" t="s">
        <v>51</v>
      </c>
      <c r="W2976">
        <v>63</v>
      </c>
      <c r="X2976" s="102">
        <v>0.45833333333333331</v>
      </c>
      <c r="AB2976" s="77">
        <f t="shared" si="46"/>
        <v>220</v>
      </c>
    </row>
    <row r="2977" spans="1:28" x14ac:dyDescent="0.3">
      <c r="A2977" s="34">
        <v>44615</v>
      </c>
      <c r="B2977">
        <v>1159</v>
      </c>
      <c r="C2977" t="s">
        <v>1282</v>
      </c>
      <c r="D2977" t="s">
        <v>1283</v>
      </c>
      <c r="E2977">
        <v>38</v>
      </c>
      <c r="F2977" t="s">
        <v>1316</v>
      </c>
      <c r="G2977" t="s">
        <v>1308</v>
      </c>
      <c r="H2977" t="s">
        <v>1682</v>
      </c>
      <c r="I2977" t="s">
        <v>51</v>
      </c>
      <c r="J2977" t="s">
        <v>1371</v>
      </c>
      <c r="K2977" s="102">
        <v>0.64583333333333337</v>
      </c>
      <c r="L2977">
        <v>32</v>
      </c>
      <c r="M2977" t="s">
        <v>1326</v>
      </c>
      <c r="N2977" t="s">
        <v>1384</v>
      </c>
      <c r="O2977" s="102">
        <v>0.57638888888888895</v>
      </c>
      <c r="P2977" t="s">
        <v>1473</v>
      </c>
      <c r="Q2977">
        <v>0</v>
      </c>
      <c r="R2977" t="s">
        <v>1675</v>
      </c>
      <c r="S2977">
        <v>18</v>
      </c>
      <c r="T2977">
        <v>83</v>
      </c>
      <c r="U2977">
        <v>92</v>
      </c>
      <c r="V2977" t="s">
        <v>51</v>
      </c>
      <c r="W2977">
        <v>68</v>
      </c>
      <c r="X2977" s="102">
        <v>0.65277777777777779</v>
      </c>
      <c r="AB2977" s="77">
        <f t="shared" si="46"/>
        <v>320</v>
      </c>
    </row>
    <row r="2978" spans="1:28" x14ac:dyDescent="0.3">
      <c r="A2978" s="34">
        <v>44616</v>
      </c>
      <c r="B2978">
        <v>1159</v>
      </c>
      <c r="C2978" t="s">
        <v>1282</v>
      </c>
      <c r="D2978" t="s">
        <v>1283</v>
      </c>
      <c r="E2978">
        <v>38</v>
      </c>
      <c r="F2978" t="s">
        <v>1605</v>
      </c>
      <c r="G2978" t="s">
        <v>1458</v>
      </c>
      <c r="H2978" t="s">
        <v>1501</v>
      </c>
      <c r="I2978" s="102">
        <v>0.25</v>
      </c>
      <c r="J2978" t="s">
        <v>1574</v>
      </c>
      <c r="K2978" s="102">
        <v>0.63888888888888895</v>
      </c>
      <c r="L2978">
        <v>32</v>
      </c>
      <c r="M2978" t="s">
        <v>1329</v>
      </c>
      <c r="N2978" t="s">
        <v>1434</v>
      </c>
      <c r="O2978" s="102">
        <v>0.3611111111111111</v>
      </c>
      <c r="P2978" t="s">
        <v>1988</v>
      </c>
      <c r="Q2978">
        <v>24</v>
      </c>
      <c r="R2978" t="s">
        <v>1687</v>
      </c>
      <c r="S2978" t="s">
        <v>51</v>
      </c>
      <c r="T2978">
        <v>81</v>
      </c>
      <c r="U2978">
        <v>92</v>
      </c>
      <c r="V2978" t="s">
        <v>51</v>
      </c>
      <c r="W2978">
        <v>71</v>
      </c>
      <c r="X2978" s="102">
        <v>0.63888888888888895</v>
      </c>
      <c r="AB2978" s="77">
        <f t="shared" si="46"/>
        <v>320</v>
      </c>
    </row>
    <row r="2979" spans="1:28" x14ac:dyDescent="0.3">
      <c r="A2979" s="34">
        <v>44617</v>
      </c>
      <c r="B2979">
        <v>1159</v>
      </c>
      <c r="C2979" t="s">
        <v>1282</v>
      </c>
      <c r="D2979" t="s">
        <v>1283</v>
      </c>
      <c r="E2979">
        <v>38</v>
      </c>
      <c r="F2979" t="s">
        <v>1380</v>
      </c>
      <c r="G2979" t="s">
        <v>1469</v>
      </c>
      <c r="H2979" t="s">
        <v>1522</v>
      </c>
      <c r="I2979" s="102">
        <v>0.97916666666666663</v>
      </c>
      <c r="J2979" t="s">
        <v>1605</v>
      </c>
      <c r="K2979" s="102">
        <v>0.45833333333333331</v>
      </c>
      <c r="L2979">
        <v>7</v>
      </c>
      <c r="M2979" t="s">
        <v>1561</v>
      </c>
      <c r="N2979" t="s">
        <v>1506</v>
      </c>
      <c r="O2979" s="102">
        <v>0.63194444444444442</v>
      </c>
      <c r="P2979" t="s">
        <v>1865</v>
      </c>
      <c r="Q2979">
        <v>9</v>
      </c>
      <c r="R2979" t="s">
        <v>1406</v>
      </c>
      <c r="S2979">
        <v>24</v>
      </c>
      <c r="T2979">
        <v>81</v>
      </c>
      <c r="U2979">
        <v>93</v>
      </c>
      <c r="V2979" t="s">
        <v>51</v>
      </c>
      <c r="W2979">
        <v>67</v>
      </c>
      <c r="X2979" s="102">
        <v>0.63888888888888895</v>
      </c>
      <c r="AB2979" s="77">
        <f t="shared" si="46"/>
        <v>70</v>
      </c>
    </row>
    <row r="2980" spans="1:28" x14ac:dyDescent="0.3">
      <c r="A2980" s="34">
        <v>44618</v>
      </c>
      <c r="B2980">
        <v>1159</v>
      </c>
      <c r="C2980" t="s">
        <v>1282</v>
      </c>
      <c r="D2980" t="s">
        <v>1283</v>
      </c>
      <c r="E2980">
        <v>38</v>
      </c>
      <c r="F2980" t="s">
        <v>1484</v>
      </c>
      <c r="G2980" t="s">
        <v>1469</v>
      </c>
      <c r="H2980" t="s">
        <v>1682</v>
      </c>
      <c r="I2980" s="102">
        <v>0.34722222222222227</v>
      </c>
      <c r="J2980" t="s">
        <v>1292</v>
      </c>
      <c r="K2980" s="102">
        <v>0.57638888888888895</v>
      </c>
      <c r="L2980">
        <v>28</v>
      </c>
      <c r="M2980" t="s">
        <v>1326</v>
      </c>
      <c r="N2980" t="s">
        <v>1351</v>
      </c>
      <c r="O2980" s="102">
        <v>0.59027777777777779</v>
      </c>
      <c r="P2980" t="s">
        <v>1406</v>
      </c>
      <c r="Q2980">
        <v>0</v>
      </c>
      <c r="R2980" t="s">
        <v>1619</v>
      </c>
      <c r="S2980">
        <v>14</v>
      </c>
      <c r="T2980">
        <v>76</v>
      </c>
      <c r="U2980">
        <v>89</v>
      </c>
      <c r="V2980" s="102">
        <v>0.77083333333333337</v>
      </c>
      <c r="W2980">
        <v>50</v>
      </c>
      <c r="X2980" s="102">
        <v>0.45833333333333331</v>
      </c>
      <c r="AB2980" s="77">
        <f t="shared" si="46"/>
        <v>280</v>
      </c>
    </row>
    <row r="2981" spans="1:28" x14ac:dyDescent="0.3">
      <c r="A2981" s="34">
        <v>44619</v>
      </c>
      <c r="B2981">
        <v>1159</v>
      </c>
      <c r="C2981" t="s">
        <v>1282</v>
      </c>
      <c r="D2981" t="s">
        <v>1283</v>
      </c>
      <c r="E2981">
        <v>38</v>
      </c>
      <c r="F2981" t="s">
        <v>1341</v>
      </c>
      <c r="G2981" t="s">
        <v>1308</v>
      </c>
      <c r="H2981" t="s">
        <v>1484</v>
      </c>
      <c r="I2981" s="102">
        <v>0.99930555555555556</v>
      </c>
      <c r="J2981" t="s">
        <v>1390</v>
      </c>
      <c r="K2981" s="102">
        <v>0.44444444444444442</v>
      </c>
      <c r="L2981">
        <v>27</v>
      </c>
      <c r="M2981" t="s">
        <v>1435</v>
      </c>
      <c r="N2981" t="s">
        <v>1384</v>
      </c>
      <c r="O2981" s="102">
        <v>0.11805555555555557</v>
      </c>
      <c r="P2981" t="s">
        <v>1650</v>
      </c>
      <c r="Q2981">
        <v>23</v>
      </c>
      <c r="R2981" t="s">
        <v>1716</v>
      </c>
      <c r="S2981">
        <v>0</v>
      </c>
      <c r="T2981">
        <v>86</v>
      </c>
      <c r="U2981">
        <v>93</v>
      </c>
      <c r="V2981" t="s">
        <v>51</v>
      </c>
      <c r="W2981">
        <v>58</v>
      </c>
      <c r="X2981" s="102">
        <v>0.4375</v>
      </c>
      <c r="AB2981" s="77">
        <f t="shared" si="46"/>
        <v>270</v>
      </c>
    </row>
    <row r="2982" spans="1:28" x14ac:dyDescent="0.3">
      <c r="A2982" s="34">
        <v>44620</v>
      </c>
      <c r="B2982">
        <v>1159</v>
      </c>
      <c r="C2982" t="s">
        <v>1282</v>
      </c>
      <c r="D2982" t="s">
        <v>1283</v>
      </c>
      <c r="E2982">
        <v>38</v>
      </c>
      <c r="F2982" t="s">
        <v>1546</v>
      </c>
      <c r="G2982" t="s">
        <v>1308</v>
      </c>
      <c r="H2982" t="s">
        <v>1464</v>
      </c>
      <c r="I2982" s="102">
        <v>0.29166666666666669</v>
      </c>
      <c r="J2982" t="s">
        <v>1287</v>
      </c>
      <c r="K2982" s="102">
        <v>0.61111111111111105</v>
      </c>
      <c r="L2982">
        <v>29</v>
      </c>
      <c r="M2982" t="s">
        <v>1288</v>
      </c>
      <c r="N2982" t="s">
        <v>1384</v>
      </c>
      <c r="O2982" s="102">
        <v>0.4236111111111111</v>
      </c>
      <c r="P2982" t="s">
        <v>1397</v>
      </c>
      <c r="Q2982" t="s">
        <v>51</v>
      </c>
      <c r="R2982" t="s">
        <v>1569</v>
      </c>
      <c r="S2982">
        <v>4</v>
      </c>
      <c r="T2982">
        <v>89</v>
      </c>
      <c r="U2982">
        <v>93</v>
      </c>
      <c r="V2982" t="s">
        <v>51</v>
      </c>
      <c r="W2982">
        <v>78</v>
      </c>
      <c r="X2982" s="102">
        <v>0.40277777777777773</v>
      </c>
      <c r="AB2982" s="77">
        <f t="shared" si="46"/>
        <v>290</v>
      </c>
    </row>
    <row r="2983" spans="1:28" x14ac:dyDescent="0.3">
      <c r="A2983" s="34">
        <v>44621</v>
      </c>
      <c r="B2983">
        <v>1159</v>
      </c>
      <c r="C2983" t="s">
        <v>1282</v>
      </c>
      <c r="D2983" t="s">
        <v>1283</v>
      </c>
      <c r="E2983">
        <v>38</v>
      </c>
      <c r="F2983" t="s">
        <v>1544</v>
      </c>
      <c r="G2983" t="s">
        <v>1310</v>
      </c>
      <c r="H2983" t="s">
        <v>1375</v>
      </c>
      <c r="I2983" s="102">
        <v>0.20833333333333334</v>
      </c>
      <c r="J2983" t="s">
        <v>1597</v>
      </c>
      <c r="K2983" s="102">
        <v>0.5</v>
      </c>
      <c r="L2983">
        <v>29</v>
      </c>
      <c r="M2983" t="s">
        <v>1435</v>
      </c>
      <c r="N2983" t="s">
        <v>1399</v>
      </c>
      <c r="O2983" s="102">
        <v>0.95138888888888884</v>
      </c>
      <c r="P2983" t="s">
        <v>1871</v>
      </c>
      <c r="Q2983">
        <v>1</v>
      </c>
      <c r="R2983" t="s">
        <v>1298</v>
      </c>
      <c r="S2983">
        <v>21</v>
      </c>
      <c r="T2983">
        <v>78</v>
      </c>
      <c r="U2983">
        <v>92</v>
      </c>
      <c r="V2983" s="102">
        <v>0.97916666666666663</v>
      </c>
      <c r="W2983">
        <v>55</v>
      </c>
      <c r="X2983" s="102">
        <v>0.46527777777777773</v>
      </c>
      <c r="AB2983" s="77">
        <f t="shared" si="46"/>
        <v>290</v>
      </c>
    </row>
    <row r="2984" spans="1:28" x14ac:dyDescent="0.3">
      <c r="A2984" s="34">
        <v>44622</v>
      </c>
      <c r="B2984">
        <v>1159</v>
      </c>
      <c r="C2984" t="s">
        <v>1282</v>
      </c>
      <c r="D2984" t="s">
        <v>1283</v>
      </c>
      <c r="E2984">
        <v>38</v>
      </c>
      <c r="F2984" t="s">
        <v>1605</v>
      </c>
      <c r="G2984" t="s">
        <v>1314</v>
      </c>
      <c r="H2984" t="s">
        <v>1449</v>
      </c>
      <c r="I2984" s="102">
        <v>0.99930555555555556</v>
      </c>
      <c r="J2984" t="s">
        <v>1377</v>
      </c>
      <c r="K2984" s="102">
        <v>0.64583333333333337</v>
      </c>
      <c r="L2984">
        <v>30</v>
      </c>
      <c r="M2984" t="s">
        <v>1326</v>
      </c>
      <c r="N2984" t="s">
        <v>1333</v>
      </c>
      <c r="O2984" s="102">
        <v>0.5625</v>
      </c>
      <c r="P2984" t="s">
        <v>1708</v>
      </c>
      <c r="Q2984" t="s">
        <v>51</v>
      </c>
      <c r="R2984" t="s">
        <v>1707</v>
      </c>
      <c r="S2984">
        <v>7</v>
      </c>
      <c r="T2984">
        <v>92</v>
      </c>
      <c r="U2984">
        <v>94</v>
      </c>
      <c r="V2984" s="102">
        <v>0.29166666666666669</v>
      </c>
      <c r="W2984">
        <v>88</v>
      </c>
      <c r="X2984" t="s">
        <v>51</v>
      </c>
      <c r="AB2984" s="77">
        <f t="shared" si="46"/>
        <v>300</v>
      </c>
    </row>
    <row r="2985" spans="1:28" x14ac:dyDescent="0.3">
      <c r="A2985" s="34">
        <v>44623</v>
      </c>
      <c r="B2985">
        <v>1159</v>
      </c>
      <c r="C2985" t="s">
        <v>1282</v>
      </c>
      <c r="D2985" t="s">
        <v>1283</v>
      </c>
      <c r="E2985">
        <v>38</v>
      </c>
      <c r="F2985" t="s">
        <v>1501</v>
      </c>
      <c r="G2985" t="s">
        <v>1989</v>
      </c>
      <c r="H2985" t="s">
        <v>1489</v>
      </c>
      <c r="I2985" s="102">
        <v>0.70833333333333337</v>
      </c>
      <c r="J2985" t="s">
        <v>1497</v>
      </c>
      <c r="K2985" s="102">
        <v>0.31944444444444448</v>
      </c>
      <c r="L2985">
        <v>26</v>
      </c>
      <c r="M2985" t="s">
        <v>1329</v>
      </c>
      <c r="N2985" t="s">
        <v>1623</v>
      </c>
      <c r="O2985" s="102">
        <v>0.375</v>
      </c>
      <c r="P2985" t="s">
        <v>1666</v>
      </c>
      <c r="Q2985">
        <v>24</v>
      </c>
      <c r="R2985" t="s">
        <v>1515</v>
      </c>
      <c r="S2985">
        <v>7</v>
      </c>
      <c r="T2985">
        <v>92</v>
      </c>
      <c r="U2985">
        <v>93</v>
      </c>
      <c r="V2985" t="s">
        <v>51</v>
      </c>
      <c r="W2985">
        <v>81</v>
      </c>
      <c r="X2985" s="102">
        <v>0.88194444444444453</v>
      </c>
      <c r="AB2985" s="77">
        <f t="shared" si="46"/>
        <v>260</v>
      </c>
    </row>
    <row r="2986" spans="1:28" x14ac:dyDescent="0.3">
      <c r="A2986" s="34">
        <v>44624</v>
      </c>
      <c r="B2986">
        <v>1159</v>
      </c>
      <c r="C2986" t="s">
        <v>1282</v>
      </c>
      <c r="D2986" t="s">
        <v>1283</v>
      </c>
      <c r="E2986">
        <v>38</v>
      </c>
      <c r="F2986" t="s">
        <v>1339</v>
      </c>
      <c r="G2986" t="s">
        <v>1319</v>
      </c>
      <c r="H2986" t="s">
        <v>1407</v>
      </c>
      <c r="I2986" s="102">
        <v>0.99930555555555556</v>
      </c>
      <c r="J2986" t="s">
        <v>1302</v>
      </c>
      <c r="K2986" s="102">
        <v>0.4861111111111111</v>
      </c>
      <c r="L2986">
        <v>30</v>
      </c>
      <c r="M2986" t="s">
        <v>1435</v>
      </c>
      <c r="N2986" t="s">
        <v>1530</v>
      </c>
      <c r="O2986" s="102">
        <v>4.8611111111111112E-2</v>
      </c>
      <c r="P2986" t="s">
        <v>1467</v>
      </c>
      <c r="Q2986">
        <v>11</v>
      </c>
      <c r="R2986" t="s">
        <v>1708</v>
      </c>
      <c r="S2986">
        <v>3</v>
      </c>
      <c r="T2986">
        <v>88</v>
      </c>
      <c r="U2986">
        <v>91</v>
      </c>
      <c r="V2986" t="s">
        <v>51</v>
      </c>
      <c r="W2986">
        <v>82</v>
      </c>
      <c r="X2986" s="102">
        <v>0.68055555555555547</v>
      </c>
      <c r="AB2986" s="77">
        <f t="shared" si="46"/>
        <v>300</v>
      </c>
    </row>
    <row r="2987" spans="1:28" x14ac:dyDescent="0.3">
      <c r="A2987" s="34">
        <v>44625</v>
      </c>
      <c r="B2987">
        <v>1159</v>
      </c>
      <c r="C2987" t="s">
        <v>1282</v>
      </c>
      <c r="D2987" t="s">
        <v>1283</v>
      </c>
      <c r="E2987">
        <v>38</v>
      </c>
      <c r="F2987" t="s">
        <v>1489</v>
      </c>
      <c r="G2987" t="s">
        <v>1728</v>
      </c>
      <c r="H2987" t="s">
        <v>1297</v>
      </c>
      <c r="I2987" s="102">
        <v>0.29166666666666669</v>
      </c>
      <c r="J2987" t="s">
        <v>1506</v>
      </c>
      <c r="K2987" s="102">
        <v>0.50694444444444442</v>
      </c>
      <c r="L2987">
        <v>1</v>
      </c>
      <c r="M2987" t="s">
        <v>1288</v>
      </c>
      <c r="N2987" t="s">
        <v>1434</v>
      </c>
      <c r="O2987" s="102">
        <v>0.70833333333333337</v>
      </c>
      <c r="P2987" t="s">
        <v>1579</v>
      </c>
      <c r="Q2987">
        <v>0</v>
      </c>
      <c r="R2987" t="s">
        <v>1393</v>
      </c>
      <c r="S2987">
        <v>16</v>
      </c>
      <c r="T2987">
        <v>78</v>
      </c>
      <c r="U2987">
        <v>91</v>
      </c>
      <c r="V2987" t="s">
        <v>51</v>
      </c>
      <c r="W2987">
        <v>62</v>
      </c>
      <c r="X2987" s="102">
        <v>0.51388888888888895</v>
      </c>
      <c r="AB2987" s="77">
        <f t="shared" si="46"/>
        <v>10</v>
      </c>
    </row>
    <row r="2988" spans="1:28" x14ac:dyDescent="0.3">
      <c r="A2988" s="34">
        <v>44626</v>
      </c>
      <c r="B2988">
        <v>1159</v>
      </c>
      <c r="C2988" t="s">
        <v>1282</v>
      </c>
      <c r="D2988" t="s">
        <v>1283</v>
      </c>
      <c r="E2988">
        <v>38</v>
      </c>
      <c r="F2988" t="s">
        <v>1484</v>
      </c>
      <c r="G2988" t="s">
        <v>1358</v>
      </c>
      <c r="H2988" t="s">
        <v>1391</v>
      </c>
      <c r="I2988" s="102">
        <v>0.25</v>
      </c>
      <c r="J2988" t="s">
        <v>1496</v>
      </c>
      <c r="K2988" s="102">
        <v>0.625</v>
      </c>
      <c r="L2988">
        <v>31</v>
      </c>
      <c r="M2988" t="s">
        <v>1435</v>
      </c>
      <c r="N2988" t="s">
        <v>1351</v>
      </c>
      <c r="O2988" s="102">
        <v>0.51388888888888895</v>
      </c>
      <c r="P2988" t="s">
        <v>1398</v>
      </c>
      <c r="Q2988">
        <v>0</v>
      </c>
      <c r="R2988" t="s">
        <v>1745</v>
      </c>
      <c r="S2988">
        <v>17</v>
      </c>
      <c r="T2988">
        <v>81</v>
      </c>
      <c r="U2988">
        <v>92</v>
      </c>
      <c r="V2988" t="s">
        <v>51</v>
      </c>
      <c r="W2988">
        <v>70</v>
      </c>
      <c r="X2988" s="102">
        <v>0.60416666666666663</v>
      </c>
      <c r="AB2988" s="77">
        <f t="shared" si="46"/>
        <v>310</v>
      </c>
    </row>
    <row r="2989" spans="1:28" x14ac:dyDescent="0.3">
      <c r="A2989" s="34">
        <v>44627</v>
      </c>
      <c r="B2989">
        <v>1159</v>
      </c>
      <c r="C2989" t="s">
        <v>1282</v>
      </c>
      <c r="D2989" t="s">
        <v>1283</v>
      </c>
      <c r="E2989">
        <v>38</v>
      </c>
      <c r="F2989" t="s">
        <v>1440</v>
      </c>
      <c r="G2989" t="s">
        <v>1308</v>
      </c>
      <c r="H2989" t="s">
        <v>1327</v>
      </c>
      <c r="I2989" s="102">
        <v>8.3333333333333329E-2</v>
      </c>
      <c r="J2989" t="s">
        <v>1605</v>
      </c>
      <c r="K2989" s="102">
        <v>0.70138888888888884</v>
      </c>
      <c r="L2989">
        <v>9</v>
      </c>
      <c r="M2989" t="s">
        <v>1347</v>
      </c>
      <c r="N2989" t="s">
        <v>1368</v>
      </c>
      <c r="O2989" s="102">
        <v>0.63194444444444442</v>
      </c>
      <c r="P2989" t="s">
        <v>1312</v>
      </c>
      <c r="Q2989" t="s">
        <v>51</v>
      </c>
      <c r="R2989" t="s">
        <v>1967</v>
      </c>
      <c r="S2989">
        <v>24</v>
      </c>
      <c r="T2989">
        <v>83</v>
      </c>
      <c r="U2989">
        <v>91</v>
      </c>
      <c r="V2989" t="s">
        <v>51</v>
      </c>
      <c r="W2989">
        <v>69</v>
      </c>
      <c r="X2989" s="102">
        <v>0.4236111111111111</v>
      </c>
      <c r="AB2989" s="77">
        <f t="shared" si="46"/>
        <v>90</v>
      </c>
    </row>
    <row r="2990" spans="1:28" x14ac:dyDescent="0.3">
      <c r="A2990" s="34">
        <v>44628</v>
      </c>
      <c r="B2990">
        <v>1159</v>
      </c>
      <c r="C2990" t="s">
        <v>1282</v>
      </c>
      <c r="D2990" t="s">
        <v>1283</v>
      </c>
      <c r="E2990">
        <v>38</v>
      </c>
      <c r="F2990" t="s">
        <v>1486</v>
      </c>
      <c r="G2990" t="s">
        <v>1308</v>
      </c>
      <c r="H2990" t="s">
        <v>1322</v>
      </c>
      <c r="I2990" s="102">
        <v>0.99930555555555556</v>
      </c>
      <c r="J2990" t="s">
        <v>1394</v>
      </c>
      <c r="K2990" s="102">
        <v>0.41666666666666669</v>
      </c>
      <c r="L2990">
        <v>29</v>
      </c>
      <c r="M2990" t="s">
        <v>1288</v>
      </c>
      <c r="N2990" t="s">
        <v>1297</v>
      </c>
      <c r="O2990" s="102">
        <v>0.1875</v>
      </c>
      <c r="P2990" t="s">
        <v>1745</v>
      </c>
      <c r="Q2990">
        <v>19</v>
      </c>
      <c r="R2990" t="s">
        <v>1877</v>
      </c>
      <c r="S2990">
        <v>1</v>
      </c>
      <c r="T2990">
        <v>73</v>
      </c>
      <c r="U2990">
        <v>91</v>
      </c>
      <c r="V2990" t="s">
        <v>51</v>
      </c>
      <c r="W2990">
        <v>55</v>
      </c>
      <c r="X2990" s="102">
        <v>0.4236111111111111</v>
      </c>
      <c r="AB2990" s="77">
        <f t="shared" si="46"/>
        <v>290</v>
      </c>
    </row>
    <row r="2991" spans="1:28" x14ac:dyDescent="0.3">
      <c r="A2991" s="34">
        <v>44629</v>
      </c>
      <c r="B2991">
        <v>1159</v>
      </c>
      <c r="C2991" t="s">
        <v>1282</v>
      </c>
      <c r="D2991" t="s">
        <v>1283</v>
      </c>
      <c r="E2991">
        <v>38</v>
      </c>
      <c r="F2991" t="s">
        <v>1302</v>
      </c>
      <c r="G2991" t="s">
        <v>1682</v>
      </c>
      <c r="H2991" t="s">
        <v>1453</v>
      </c>
      <c r="I2991" s="102">
        <v>0.20833333333333334</v>
      </c>
      <c r="J2991" t="s">
        <v>1527</v>
      </c>
      <c r="K2991" s="102">
        <v>0.70138888888888884</v>
      </c>
      <c r="L2991">
        <v>28</v>
      </c>
      <c r="M2991" t="s">
        <v>1358</v>
      </c>
      <c r="N2991" t="s">
        <v>1658</v>
      </c>
      <c r="O2991" s="102">
        <v>0.80555555555555547</v>
      </c>
      <c r="P2991" t="s">
        <v>1587</v>
      </c>
      <c r="Q2991">
        <v>23</v>
      </c>
      <c r="R2991" t="s">
        <v>1896</v>
      </c>
      <c r="S2991">
        <v>16</v>
      </c>
      <c r="T2991">
        <v>58</v>
      </c>
      <c r="U2991">
        <v>92</v>
      </c>
      <c r="V2991" t="s">
        <v>51</v>
      </c>
      <c r="W2991">
        <v>43</v>
      </c>
      <c r="X2991" t="s">
        <v>51</v>
      </c>
      <c r="AB2991" s="77">
        <f t="shared" si="46"/>
        <v>280</v>
      </c>
    </row>
    <row r="2992" spans="1:28" x14ac:dyDescent="0.3">
      <c r="A2992" s="34">
        <v>44630</v>
      </c>
      <c r="B2992">
        <v>1159</v>
      </c>
      <c r="C2992" t="s">
        <v>1282</v>
      </c>
      <c r="D2992" t="s">
        <v>1283</v>
      </c>
      <c r="E2992">
        <v>38</v>
      </c>
      <c r="F2992" t="s">
        <v>1577</v>
      </c>
      <c r="G2992" t="s">
        <v>1352</v>
      </c>
      <c r="H2992" t="s">
        <v>1351</v>
      </c>
      <c r="I2992" s="102">
        <v>0.3125</v>
      </c>
      <c r="J2992" t="s">
        <v>1303</v>
      </c>
      <c r="K2992" s="102">
        <v>0.99930555555555556</v>
      </c>
      <c r="L2992">
        <v>8</v>
      </c>
      <c r="M2992" t="s">
        <v>1396</v>
      </c>
      <c r="N2992" t="s">
        <v>1336</v>
      </c>
      <c r="O2992" s="102">
        <v>0.56944444444444442</v>
      </c>
      <c r="P2992" t="s">
        <v>1716</v>
      </c>
      <c r="Q2992">
        <v>8</v>
      </c>
      <c r="R2992" t="s">
        <v>1631</v>
      </c>
      <c r="S2992">
        <v>24</v>
      </c>
      <c r="T2992">
        <v>88</v>
      </c>
      <c r="U2992">
        <v>93</v>
      </c>
      <c r="V2992" t="s">
        <v>51</v>
      </c>
      <c r="W2992">
        <v>46</v>
      </c>
      <c r="X2992" s="102">
        <v>0.99930555555555556</v>
      </c>
      <c r="AB2992" s="77">
        <f t="shared" si="46"/>
        <v>80</v>
      </c>
    </row>
    <row r="2993" spans="1:28" x14ac:dyDescent="0.3">
      <c r="A2993" s="34">
        <v>44631</v>
      </c>
      <c r="B2993">
        <v>1159</v>
      </c>
      <c r="C2993" t="s">
        <v>1282</v>
      </c>
      <c r="D2993" t="s">
        <v>1283</v>
      </c>
      <c r="E2993">
        <v>38</v>
      </c>
      <c r="F2993" t="s">
        <v>1556</v>
      </c>
      <c r="G2993" t="s">
        <v>1427</v>
      </c>
      <c r="H2993" t="s">
        <v>1414</v>
      </c>
      <c r="I2993" s="102">
        <v>0.99930555555555556</v>
      </c>
      <c r="J2993" t="s">
        <v>1571</v>
      </c>
      <c r="K2993" s="102">
        <v>4.1666666666666664E-2</v>
      </c>
      <c r="L2993">
        <v>31</v>
      </c>
      <c r="M2993" t="s">
        <v>1335</v>
      </c>
      <c r="N2993" t="s">
        <v>1527</v>
      </c>
      <c r="O2993" s="102">
        <v>0.125</v>
      </c>
      <c r="P2993" t="s">
        <v>1787</v>
      </c>
      <c r="Q2993">
        <v>23</v>
      </c>
      <c r="R2993" t="s">
        <v>1990</v>
      </c>
      <c r="S2993">
        <v>2</v>
      </c>
      <c r="T2993">
        <v>86</v>
      </c>
      <c r="U2993">
        <v>92</v>
      </c>
      <c r="V2993" t="s">
        <v>51</v>
      </c>
      <c r="W2993">
        <v>42</v>
      </c>
      <c r="X2993" s="102">
        <v>0.1111111111111111</v>
      </c>
      <c r="AB2993" s="77">
        <f t="shared" si="46"/>
        <v>310</v>
      </c>
    </row>
    <row r="2994" spans="1:28" x14ac:dyDescent="0.3">
      <c r="A2994" s="34">
        <v>44632</v>
      </c>
      <c r="B2994">
        <v>1159</v>
      </c>
      <c r="C2994" t="s">
        <v>1282</v>
      </c>
      <c r="D2994" t="s">
        <v>1283</v>
      </c>
      <c r="E2994">
        <v>38</v>
      </c>
      <c r="F2994" t="s">
        <v>1552</v>
      </c>
      <c r="G2994" t="s">
        <v>1434</v>
      </c>
      <c r="H2994" t="s">
        <v>1345</v>
      </c>
      <c r="I2994" s="102">
        <v>0.23611111111111113</v>
      </c>
      <c r="J2994" t="s">
        <v>1741</v>
      </c>
      <c r="K2994" s="102">
        <v>0.58333333333333337</v>
      </c>
      <c r="L2994">
        <v>29</v>
      </c>
      <c r="M2994" t="s">
        <v>1288</v>
      </c>
      <c r="N2994" t="s">
        <v>1502</v>
      </c>
      <c r="O2994" s="102">
        <v>0.78472222222222221</v>
      </c>
      <c r="P2994" t="s">
        <v>1787</v>
      </c>
      <c r="Q2994">
        <v>1</v>
      </c>
      <c r="R2994" t="s">
        <v>1922</v>
      </c>
      <c r="S2994">
        <v>17</v>
      </c>
      <c r="T2994">
        <v>60</v>
      </c>
      <c r="U2994">
        <v>94</v>
      </c>
      <c r="V2994" s="102">
        <v>0.29166666666666669</v>
      </c>
      <c r="W2994">
        <v>36</v>
      </c>
      <c r="X2994" s="102">
        <v>0.56944444444444442</v>
      </c>
      <c r="AB2994" s="77">
        <f t="shared" si="46"/>
        <v>290</v>
      </c>
    </row>
    <row r="2995" spans="1:28" x14ac:dyDescent="0.3">
      <c r="A2995" s="34">
        <v>44633</v>
      </c>
      <c r="B2995">
        <v>1159</v>
      </c>
      <c r="C2995" t="s">
        <v>1282</v>
      </c>
      <c r="D2995" t="s">
        <v>1283</v>
      </c>
      <c r="E2995">
        <v>38</v>
      </c>
      <c r="F2995" t="s">
        <v>1325</v>
      </c>
      <c r="G2995" t="s">
        <v>1308</v>
      </c>
      <c r="H2995" t="s">
        <v>1316</v>
      </c>
      <c r="I2995" s="102">
        <v>0.3125</v>
      </c>
      <c r="J2995" t="s">
        <v>1637</v>
      </c>
      <c r="K2995" s="102">
        <v>0.44444444444444442</v>
      </c>
      <c r="L2995">
        <v>30</v>
      </c>
      <c r="M2995" t="s">
        <v>1358</v>
      </c>
      <c r="N2995" t="s">
        <v>1671</v>
      </c>
      <c r="O2995" s="102">
        <v>0.1388888888888889</v>
      </c>
      <c r="P2995" t="s">
        <v>1711</v>
      </c>
      <c r="Q2995">
        <v>24</v>
      </c>
      <c r="R2995" t="s">
        <v>1967</v>
      </c>
      <c r="S2995">
        <v>1</v>
      </c>
      <c r="T2995">
        <v>67</v>
      </c>
      <c r="U2995">
        <v>92</v>
      </c>
      <c r="V2995" t="s">
        <v>51</v>
      </c>
      <c r="W2995">
        <v>46</v>
      </c>
      <c r="X2995" s="102">
        <v>0.43055555555555558</v>
      </c>
      <c r="AB2995" s="77">
        <f t="shared" si="46"/>
        <v>300</v>
      </c>
    </row>
    <row r="2996" spans="1:28" x14ac:dyDescent="0.3">
      <c r="A2996" s="34">
        <v>44634</v>
      </c>
      <c r="B2996">
        <v>1159</v>
      </c>
      <c r="C2996" t="s">
        <v>1282</v>
      </c>
      <c r="D2996" t="s">
        <v>1283</v>
      </c>
      <c r="E2996">
        <v>38</v>
      </c>
      <c r="F2996" t="s">
        <v>1284</v>
      </c>
      <c r="G2996" t="s">
        <v>1625</v>
      </c>
      <c r="H2996" t="s">
        <v>1320</v>
      </c>
      <c r="I2996" s="102">
        <v>0.20138888888888887</v>
      </c>
      <c r="J2996" t="s">
        <v>1586</v>
      </c>
      <c r="K2996" s="102">
        <v>0.54861111111111105</v>
      </c>
      <c r="L2996">
        <v>10</v>
      </c>
      <c r="M2996" t="s">
        <v>1347</v>
      </c>
      <c r="N2996" t="s">
        <v>1501</v>
      </c>
      <c r="O2996" s="102">
        <v>0.54861111111111105</v>
      </c>
      <c r="P2996" t="s">
        <v>1695</v>
      </c>
      <c r="Q2996">
        <v>10</v>
      </c>
      <c r="R2996" t="s">
        <v>1699</v>
      </c>
      <c r="S2996">
        <v>15</v>
      </c>
      <c r="T2996">
        <v>81</v>
      </c>
      <c r="U2996">
        <v>92</v>
      </c>
      <c r="V2996" t="s">
        <v>51</v>
      </c>
      <c r="W2996">
        <v>59</v>
      </c>
      <c r="X2996" s="102">
        <v>0.59027777777777779</v>
      </c>
      <c r="AB2996" s="77">
        <f t="shared" si="46"/>
        <v>100</v>
      </c>
    </row>
    <row r="2997" spans="1:28" x14ac:dyDescent="0.3">
      <c r="A2997" s="34">
        <v>44635</v>
      </c>
      <c r="B2997">
        <v>1159</v>
      </c>
      <c r="C2997" t="s">
        <v>1282</v>
      </c>
      <c r="D2997" t="s">
        <v>1283</v>
      </c>
      <c r="E2997">
        <v>38</v>
      </c>
      <c r="F2997" t="s">
        <v>1419</v>
      </c>
      <c r="G2997" t="s">
        <v>1308</v>
      </c>
      <c r="H2997" t="s">
        <v>1546</v>
      </c>
      <c r="I2997" s="102">
        <v>6.9444444444444441E-3</v>
      </c>
      <c r="J2997" t="s">
        <v>1321</v>
      </c>
      <c r="K2997" s="102">
        <v>0.54861111111111105</v>
      </c>
      <c r="L2997">
        <v>10</v>
      </c>
      <c r="M2997" t="s">
        <v>1288</v>
      </c>
      <c r="N2997" t="s">
        <v>1436</v>
      </c>
      <c r="O2997" s="102">
        <v>3.4722222222222224E-2</v>
      </c>
      <c r="P2997" t="s">
        <v>1565</v>
      </c>
      <c r="Q2997">
        <v>10</v>
      </c>
      <c r="R2997" t="s">
        <v>1640</v>
      </c>
      <c r="S2997">
        <v>5</v>
      </c>
      <c r="T2997">
        <v>88</v>
      </c>
      <c r="U2997">
        <v>92</v>
      </c>
      <c r="V2997" t="s">
        <v>51</v>
      </c>
      <c r="W2997">
        <v>81</v>
      </c>
      <c r="X2997" s="102">
        <v>0.39583333333333331</v>
      </c>
      <c r="AB2997" s="77">
        <f t="shared" si="46"/>
        <v>100</v>
      </c>
    </row>
    <row r="2998" spans="1:28" x14ac:dyDescent="0.3">
      <c r="A2998" s="34">
        <v>44636</v>
      </c>
      <c r="B2998">
        <v>1159</v>
      </c>
      <c r="C2998" t="s">
        <v>1282</v>
      </c>
      <c r="D2998" t="s">
        <v>1283</v>
      </c>
      <c r="E2998">
        <v>38</v>
      </c>
      <c r="F2998" t="s">
        <v>1341</v>
      </c>
      <c r="G2998" t="s">
        <v>1703</v>
      </c>
      <c r="H2998" t="s">
        <v>1354</v>
      </c>
      <c r="I2998" s="102">
        <v>0.72222222222222221</v>
      </c>
      <c r="J2998" t="s">
        <v>1577</v>
      </c>
      <c r="K2998" t="s">
        <v>51</v>
      </c>
      <c r="L2998">
        <v>31</v>
      </c>
      <c r="M2998" t="s">
        <v>1404</v>
      </c>
      <c r="N2998" t="s">
        <v>1333</v>
      </c>
      <c r="O2998" s="102">
        <v>0.66666666666666663</v>
      </c>
      <c r="P2998" t="s">
        <v>1578</v>
      </c>
      <c r="Q2998">
        <v>23</v>
      </c>
      <c r="R2998" t="s">
        <v>1712</v>
      </c>
      <c r="S2998">
        <v>3</v>
      </c>
      <c r="T2998">
        <v>92</v>
      </c>
      <c r="U2998">
        <v>93</v>
      </c>
      <c r="V2998" t="s">
        <v>51</v>
      </c>
      <c r="W2998">
        <v>88</v>
      </c>
      <c r="X2998" t="s">
        <v>51</v>
      </c>
      <c r="AB2998" s="77">
        <f t="shared" si="46"/>
        <v>310</v>
      </c>
    </row>
    <row r="2999" spans="1:28" x14ac:dyDescent="0.3">
      <c r="A2999" s="34">
        <v>44637</v>
      </c>
      <c r="B2999">
        <v>1159</v>
      </c>
      <c r="C2999" t="s">
        <v>1282</v>
      </c>
      <c r="D2999" t="s">
        <v>1283</v>
      </c>
      <c r="E2999">
        <v>38</v>
      </c>
      <c r="F2999" t="s">
        <v>1302</v>
      </c>
      <c r="G2999" t="s">
        <v>1308</v>
      </c>
      <c r="H2999" t="s">
        <v>1496</v>
      </c>
      <c r="I2999" s="102">
        <v>0.86805555555555547</v>
      </c>
      <c r="J2999" t="s">
        <v>1521</v>
      </c>
      <c r="K2999" s="102">
        <v>0.5</v>
      </c>
      <c r="L2999">
        <v>2</v>
      </c>
      <c r="M2999" t="s">
        <v>1340</v>
      </c>
      <c r="N2999" t="s">
        <v>1356</v>
      </c>
      <c r="O2999" s="102">
        <v>0.22222222222222221</v>
      </c>
      <c r="P2999" t="s">
        <v>1864</v>
      </c>
      <c r="Q2999" t="s">
        <v>51</v>
      </c>
      <c r="R2999" t="s">
        <v>1540</v>
      </c>
      <c r="S2999" t="s">
        <v>51</v>
      </c>
      <c r="T2999">
        <v>77</v>
      </c>
      <c r="U2999">
        <v>89</v>
      </c>
      <c r="V2999" t="s">
        <v>51</v>
      </c>
      <c r="W2999">
        <v>69</v>
      </c>
      <c r="X2999" s="102">
        <v>0.49305555555555558</v>
      </c>
      <c r="AB2999" s="77">
        <f t="shared" si="46"/>
        <v>20</v>
      </c>
    </row>
    <row r="3000" spans="1:28" x14ac:dyDescent="0.3">
      <c r="A3000" s="34">
        <v>44638</v>
      </c>
      <c r="B3000">
        <v>1159</v>
      </c>
      <c r="C3000" t="s">
        <v>1282</v>
      </c>
      <c r="D3000" t="s">
        <v>1283</v>
      </c>
      <c r="E3000">
        <v>38</v>
      </c>
      <c r="F3000" t="s">
        <v>1546</v>
      </c>
      <c r="G3000" t="s">
        <v>1308</v>
      </c>
      <c r="H3000" t="s">
        <v>1436</v>
      </c>
      <c r="I3000" s="102">
        <v>0.99930555555555556</v>
      </c>
      <c r="J3000" t="s">
        <v>1556</v>
      </c>
      <c r="K3000" s="102">
        <v>0.53472222222222221</v>
      </c>
      <c r="L3000">
        <v>7</v>
      </c>
      <c r="M3000" t="s">
        <v>1296</v>
      </c>
      <c r="N3000" t="s">
        <v>1391</v>
      </c>
      <c r="O3000" s="102">
        <v>0.75</v>
      </c>
      <c r="P3000" t="s">
        <v>1991</v>
      </c>
      <c r="Q3000">
        <v>0</v>
      </c>
      <c r="R3000" t="s">
        <v>1369</v>
      </c>
      <c r="S3000">
        <v>24</v>
      </c>
      <c r="T3000">
        <v>83</v>
      </c>
      <c r="U3000">
        <v>91</v>
      </c>
      <c r="V3000" t="s">
        <v>51</v>
      </c>
      <c r="W3000">
        <v>74</v>
      </c>
      <c r="X3000" t="s">
        <v>51</v>
      </c>
      <c r="AB3000" s="77">
        <f t="shared" si="46"/>
        <v>70</v>
      </c>
    </row>
    <row r="3001" spans="1:28" x14ac:dyDescent="0.3">
      <c r="A3001" s="34">
        <v>44639</v>
      </c>
      <c r="B3001">
        <v>1159</v>
      </c>
      <c r="C3001" t="s">
        <v>1282</v>
      </c>
      <c r="D3001" t="s">
        <v>1283</v>
      </c>
      <c r="E3001">
        <v>38</v>
      </c>
      <c r="F3001" t="s">
        <v>1383</v>
      </c>
      <c r="G3001" t="s">
        <v>1308</v>
      </c>
      <c r="H3001" t="s">
        <v>1320</v>
      </c>
      <c r="I3001" s="102">
        <v>0.15277777777777776</v>
      </c>
      <c r="J3001" t="s">
        <v>1597</v>
      </c>
      <c r="K3001" s="102">
        <v>0.64583333333333337</v>
      </c>
      <c r="L3001">
        <v>8</v>
      </c>
      <c r="M3001" t="s">
        <v>1435</v>
      </c>
      <c r="N3001" t="s">
        <v>1359</v>
      </c>
      <c r="O3001" s="102">
        <v>0.72916666666666663</v>
      </c>
      <c r="P3001" t="s">
        <v>1369</v>
      </c>
      <c r="Q3001">
        <v>0</v>
      </c>
      <c r="R3001" t="s">
        <v>1643</v>
      </c>
      <c r="S3001">
        <v>24</v>
      </c>
      <c r="T3001">
        <v>82</v>
      </c>
      <c r="U3001">
        <v>93</v>
      </c>
      <c r="V3001" t="s">
        <v>51</v>
      </c>
      <c r="W3001">
        <v>67</v>
      </c>
      <c r="X3001" s="102">
        <v>0.71527777777777779</v>
      </c>
      <c r="AB3001" s="77">
        <f t="shared" si="46"/>
        <v>80</v>
      </c>
    </row>
    <row r="3002" spans="1:28" x14ac:dyDescent="0.3">
      <c r="A3002" s="34">
        <v>44640</v>
      </c>
      <c r="B3002">
        <v>1159</v>
      </c>
      <c r="C3002" t="s">
        <v>1282</v>
      </c>
      <c r="D3002" t="s">
        <v>1283</v>
      </c>
      <c r="E3002">
        <v>38</v>
      </c>
      <c r="F3002" t="s">
        <v>1300</v>
      </c>
      <c r="G3002" t="s">
        <v>1308</v>
      </c>
      <c r="H3002" t="s">
        <v>1418</v>
      </c>
      <c r="I3002" s="102">
        <v>0.125</v>
      </c>
      <c r="J3002" t="s">
        <v>1749</v>
      </c>
      <c r="K3002" s="102">
        <v>0.60416666666666663</v>
      </c>
      <c r="L3002">
        <v>16</v>
      </c>
      <c r="M3002" t="s">
        <v>1288</v>
      </c>
      <c r="N3002" t="s">
        <v>1322</v>
      </c>
      <c r="O3002" s="102">
        <v>0.96527777777777779</v>
      </c>
      <c r="P3002" t="s">
        <v>1519</v>
      </c>
      <c r="Q3002">
        <v>0</v>
      </c>
      <c r="R3002" t="s">
        <v>1778</v>
      </c>
      <c r="S3002">
        <v>16</v>
      </c>
      <c r="T3002">
        <v>68</v>
      </c>
      <c r="U3002">
        <v>89</v>
      </c>
      <c r="V3002" s="102">
        <v>6.9444444444444441E-3</v>
      </c>
      <c r="W3002">
        <v>54</v>
      </c>
      <c r="X3002" s="102">
        <v>0.55555555555555558</v>
      </c>
      <c r="AB3002" s="77">
        <f t="shared" si="46"/>
        <v>160</v>
      </c>
    </row>
    <row r="3003" spans="1:28" x14ac:dyDescent="0.3">
      <c r="A3003" s="34">
        <v>44641</v>
      </c>
      <c r="B3003">
        <v>1159</v>
      </c>
      <c r="C3003" t="s">
        <v>1282</v>
      </c>
      <c r="D3003" t="s">
        <v>1283</v>
      </c>
      <c r="E3003">
        <v>38</v>
      </c>
      <c r="F3003" t="s">
        <v>1571</v>
      </c>
      <c r="G3003" t="s">
        <v>1308</v>
      </c>
      <c r="H3003" t="s">
        <v>1530</v>
      </c>
      <c r="I3003" s="102">
        <v>0.27083333333333331</v>
      </c>
      <c r="J3003" t="s">
        <v>1723</v>
      </c>
      <c r="K3003" s="102">
        <v>0.44444444444444442</v>
      </c>
      <c r="L3003">
        <v>15</v>
      </c>
      <c r="M3003" t="s">
        <v>1310</v>
      </c>
      <c r="N3003" t="s">
        <v>1671</v>
      </c>
      <c r="O3003" s="102">
        <v>0.99930555555555556</v>
      </c>
      <c r="P3003" t="s">
        <v>1895</v>
      </c>
      <c r="Q3003">
        <v>21</v>
      </c>
      <c r="R3003" t="s">
        <v>1291</v>
      </c>
      <c r="S3003">
        <v>17</v>
      </c>
      <c r="T3003">
        <v>52</v>
      </c>
      <c r="U3003">
        <v>59</v>
      </c>
      <c r="V3003" s="102">
        <v>6.25E-2</v>
      </c>
      <c r="W3003">
        <v>44</v>
      </c>
      <c r="X3003" s="102">
        <v>0.55555555555555558</v>
      </c>
      <c r="AB3003" s="77">
        <f t="shared" si="46"/>
        <v>150</v>
      </c>
    </row>
    <row r="3004" spans="1:28" x14ac:dyDescent="0.3">
      <c r="A3004" s="34">
        <v>44642</v>
      </c>
      <c r="B3004">
        <v>1159</v>
      </c>
      <c r="C3004" t="s">
        <v>1282</v>
      </c>
      <c r="D3004" t="s">
        <v>1283</v>
      </c>
      <c r="E3004">
        <v>38</v>
      </c>
      <c r="F3004" t="s">
        <v>1686</v>
      </c>
      <c r="G3004" t="s">
        <v>1308</v>
      </c>
      <c r="H3004" t="s">
        <v>1300</v>
      </c>
      <c r="I3004" s="102">
        <v>0.17361111111111113</v>
      </c>
      <c r="J3004" t="s">
        <v>1665</v>
      </c>
      <c r="K3004" s="102">
        <v>0.58333333333333337</v>
      </c>
      <c r="L3004">
        <v>13</v>
      </c>
      <c r="M3004" t="s">
        <v>1561</v>
      </c>
      <c r="N3004" t="s">
        <v>1300</v>
      </c>
      <c r="O3004" s="102">
        <v>1.3888888888888888E-2</v>
      </c>
      <c r="P3004" t="s">
        <v>1479</v>
      </c>
      <c r="Q3004">
        <v>22</v>
      </c>
      <c r="R3004" t="s">
        <v>1488</v>
      </c>
      <c r="S3004">
        <v>5</v>
      </c>
      <c r="T3004">
        <v>49</v>
      </c>
      <c r="U3004">
        <v>57</v>
      </c>
      <c r="V3004" s="102">
        <v>0.17361111111111113</v>
      </c>
      <c r="W3004">
        <v>41</v>
      </c>
      <c r="X3004" t="s">
        <v>51</v>
      </c>
      <c r="AB3004" s="77">
        <f t="shared" si="46"/>
        <v>130</v>
      </c>
    </row>
    <row r="3005" spans="1:28" x14ac:dyDescent="0.3">
      <c r="A3005" s="34">
        <v>44643</v>
      </c>
      <c r="B3005">
        <v>1159</v>
      </c>
      <c r="C3005" t="s">
        <v>1282</v>
      </c>
      <c r="D3005" t="s">
        <v>1283</v>
      </c>
      <c r="E3005">
        <v>38</v>
      </c>
      <c r="F3005" t="s">
        <v>1390</v>
      </c>
      <c r="G3005" t="s">
        <v>1308</v>
      </c>
      <c r="H3005" t="s">
        <v>1341</v>
      </c>
      <c r="I3005" s="102">
        <v>0.2638888888888889</v>
      </c>
      <c r="J3005" t="s">
        <v>1724</v>
      </c>
      <c r="K3005" s="102">
        <v>0.41666666666666669</v>
      </c>
      <c r="L3005">
        <v>0</v>
      </c>
      <c r="M3005" t="s">
        <v>1435</v>
      </c>
      <c r="N3005" t="s">
        <v>1380</v>
      </c>
      <c r="O3005" s="102">
        <v>0.65972222222222221</v>
      </c>
      <c r="P3005" t="s">
        <v>1675</v>
      </c>
      <c r="Q3005">
        <v>22</v>
      </c>
      <c r="R3005" t="s">
        <v>1684</v>
      </c>
      <c r="S3005">
        <v>4</v>
      </c>
      <c r="T3005">
        <v>67</v>
      </c>
      <c r="U3005">
        <v>82</v>
      </c>
      <c r="V3005" s="102">
        <v>0.68055555555555547</v>
      </c>
      <c r="W3005">
        <v>42</v>
      </c>
      <c r="X3005" s="102">
        <v>0.41666666666666669</v>
      </c>
      <c r="AB3005" s="77">
        <f t="shared" si="46"/>
        <v>0</v>
      </c>
    </row>
    <row r="3006" spans="1:28" x14ac:dyDescent="0.3">
      <c r="A3006" s="34">
        <v>44644</v>
      </c>
      <c r="B3006">
        <v>1159</v>
      </c>
      <c r="C3006" t="s">
        <v>1282</v>
      </c>
      <c r="D3006" t="s">
        <v>1283</v>
      </c>
      <c r="E3006">
        <v>38</v>
      </c>
      <c r="F3006" t="s">
        <v>1362</v>
      </c>
      <c r="G3006" t="s">
        <v>1352</v>
      </c>
      <c r="H3006" t="s">
        <v>1633</v>
      </c>
      <c r="I3006" s="102">
        <v>0.2638888888888889</v>
      </c>
      <c r="J3006" t="s">
        <v>1617</v>
      </c>
      <c r="K3006" s="102">
        <v>0.49305555555555558</v>
      </c>
      <c r="L3006">
        <v>7</v>
      </c>
      <c r="M3006" t="s">
        <v>1435</v>
      </c>
      <c r="N3006" t="s">
        <v>1286</v>
      </c>
      <c r="O3006" s="102">
        <v>0.55555555555555558</v>
      </c>
      <c r="P3006" t="s">
        <v>1832</v>
      </c>
      <c r="Q3006">
        <v>10</v>
      </c>
      <c r="R3006" t="s">
        <v>1547</v>
      </c>
      <c r="S3006">
        <v>17</v>
      </c>
      <c r="T3006">
        <v>81</v>
      </c>
      <c r="U3006">
        <v>91</v>
      </c>
      <c r="V3006" t="s">
        <v>51</v>
      </c>
      <c r="W3006">
        <v>57</v>
      </c>
      <c r="X3006" s="102">
        <v>2.7777777777777776E-2</v>
      </c>
      <c r="AB3006" s="77">
        <f t="shared" si="46"/>
        <v>70</v>
      </c>
    </row>
    <row r="3007" spans="1:28" x14ac:dyDescent="0.3">
      <c r="A3007" s="34">
        <v>44645</v>
      </c>
      <c r="B3007">
        <v>1159</v>
      </c>
      <c r="C3007" t="s">
        <v>1282</v>
      </c>
      <c r="D3007" t="s">
        <v>1283</v>
      </c>
      <c r="E3007">
        <v>38</v>
      </c>
      <c r="F3007" t="s">
        <v>1292</v>
      </c>
      <c r="G3007" t="s">
        <v>1308</v>
      </c>
      <c r="H3007" t="s">
        <v>1428</v>
      </c>
      <c r="I3007" s="102">
        <v>0.16666666666666666</v>
      </c>
      <c r="J3007" t="s">
        <v>1586</v>
      </c>
      <c r="K3007" s="102">
        <v>0.61805555555555558</v>
      </c>
      <c r="L3007">
        <v>8</v>
      </c>
      <c r="M3007" t="s">
        <v>1296</v>
      </c>
      <c r="N3007" t="s">
        <v>1440</v>
      </c>
      <c r="O3007" s="102">
        <v>0.68055555555555547</v>
      </c>
      <c r="P3007" t="s">
        <v>1519</v>
      </c>
      <c r="Q3007">
        <v>0</v>
      </c>
      <c r="R3007" t="s">
        <v>1567</v>
      </c>
      <c r="S3007">
        <v>16</v>
      </c>
      <c r="T3007">
        <v>89</v>
      </c>
      <c r="U3007">
        <v>92</v>
      </c>
      <c r="V3007" t="s">
        <v>51</v>
      </c>
      <c r="W3007">
        <v>81</v>
      </c>
      <c r="X3007" s="102">
        <v>0.59027777777777779</v>
      </c>
      <c r="AB3007" s="77">
        <f t="shared" si="46"/>
        <v>80</v>
      </c>
    </row>
    <row r="3008" spans="1:28" x14ac:dyDescent="0.3">
      <c r="A3008" s="34">
        <v>44646</v>
      </c>
      <c r="B3008">
        <v>1159</v>
      </c>
      <c r="C3008" t="s">
        <v>1282</v>
      </c>
      <c r="D3008" t="s">
        <v>1283</v>
      </c>
      <c r="E3008">
        <v>38</v>
      </c>
      <c r="F3008" t="s">
        <v>1577</v>
      </c>
      <c r="G3008" t="s">
        <v>1308</v>
      </c>
      <c r="H3008" t="s">
        <v>1339</v>
      </c>
      <c r="I3008" s="102">
        <v>0.27777777777777779</v>
      </c>
      <c r="J3008" t="s">
        <v>1597</v>
      </c>
      <c r="K3008" s="102">
        <v>0.625</v>
      </c>
      <c r="L3008">
        <v>7</v>
      </c>
      <c r="M3008" t="s">
        <v>1335</v>
      </c>
      <c r="N3008" t="s">
        <v>1356</v>
      </c>
      <c r="O3008" s="102">
        <v>0.69444444444444453</v>
      </c>
      <c r="P3008" t="s">
        <v>1707</v>
      </c>
      <c r="Q3008" t="s">
        <v>51</v>
      </c>
      <c r="R3008" t="s">
        <v>1596</v>
      </c>
      <c r="S3008">
        <v>3</v>
      </c>
      <c r="T3008">
        <v>86</v>
      </c>
      <c r="U3008">
        <v>93</v>
      </c>
      <c r="V3008" s="102">
        <v>0.27083333333333331</v>
      </c>
      <c r="W3008">
        <v>69</v>
      </c>
      <c r="X3008" s="102">
        <v>0.67361111111111116</v>
      </c>
      <c r="AB3008" s="77">
        <f t="shared" si="46"/>
        <v>70</v>
      </c>
    </row>
    <row r="3009" spans="1:28" x14ac:dyDescent="0.3">
      <c r="A3009" s="34">
        <v>44647</v>
      </c>
      <c r="B3009">
        <v>1159</v>
      </c>
      <c r="C3009" t="s">
        <v>1282</v>
      </c>
      <c r="D3009" t="s">
        <v>1283</v>
      </c>
      <c r="E3009">
        <v>38</v>
      </c>
      <c r="F3009" t="s">
        <v>1556</v>
      </c>
      <c r="G3009" t="s">
        <v>1308</v>
      </c>
      <c r="H3009" t="s">
        <v>1339</v>
      </c>
      <c r="I3009" s="102">
        <v>0.19444444444444445</v>
      </c>
      <c r="J3009" t="s">
        <v>1686</v>
      </c>
      <c r="K3009" s="102">
        <v>0.40972222222222227</v>
      </c>
      <c r="L3009">
        <v>28</v>
      </c>
      <c r="M3009" t="s">
        <v>1296</v>
      </c>
      <c r="N3009" t="s">
        <v>1359</v>
      </c>
      <c r="O3009" s="102">
        <v>0.63888888888888895</v>
      </c>
      <c r="P3009" t="s">
        <v>1373</v>
      </c>
      <c r="Q3009">
        <v>10</v>
      </c>
      <c r="R3009" t="s">
        <v>1660</v>
      </c>
      <c r="S3009">
        <v>17</v>
      </c>
      <c r="T3009">
        <v>81</v>
      </c>
      <c r="U3009">
        <v>92</v>
      </c>
      <c r="V3009" t="s">
        <v>51</v>
      </c>
      <c r="W3009">
        <v>60</v>
      </c>
      <c r="X3009" s="102">
        <v>0.40972222222222227</v>
      </c>
      <c r="AB3009" s="77">
        <f t="shared" si="46"/>
        <v>280</v>
      </c>
    </row>
    <row r="3010" spans="1:28" x14ac:dyDescent="0.3">
      <c r="A3010" s="34">
        <v>44648</v>
      </c>
      <c r="B3010">
        <v>1159</v>
      </c>
      <c r="C3010" t="s">
        <v>1282</v>
      </c>
      <c r="D3010" t="s">
        <v>1283</v>
      </c>
      <c r="E3010">
        <v>38</v>
      </c>
      <c r="F3010" t="s">
        <v>1399</v>
      </c>
      <c r="G3010" t="s">
        <v>1308</v>
      </c>
      <c r="H3010" t="s">
        <v>1325</v>
      </c>
      <c r="I3010" s="102">
        <v>0.22222222222222221</v>
      </c>
      <c r="J3010" t="s">
        <v>1492</v>
      </c>
      <c r="K3010" s="102">
        <v>0.66666666666666663</v>
      </c>
      <c r="L3010">
        <v>32</v>
      </c>
      <c r="M3010" t="s">
        <v>1435</v>
      </c>
      <c r="N3010" t="s">
        <v>1297</v>
      </c>
      <c r="O3010" s="102">
        <v>0.61111111111111105</v>
      </c>
      <c r="P3010" t="s">
        <v>1642</v>
      </c>
      <c r="Q3010">
        <v>0</v>
      </c>
      <c r="R3010" t="s">
        <v>1806</v>
      </c>
      <c r="S3010">
        <v>24</v>
      </c>
      <c r="T3010">
        <v>76</v>
      </c>
      <c r="U3010">
        <v>92</v>
      </c>
      <c r="V3010" t="s">
        <v>51</v>
      </c>
      <c r="W3010">
        <v>56</v>
      </c>
      <c r="X3010" s="102">
        <v>0.66666666666666663</v>
      </c>
      <c r="AB3010" s="77">
        <f t="shared" si="46"/>
        <v>320</v>
      </c>
    </row>
    <row r="3011" spans="1:28" x14ac:dyDescent="0.3">
      <c r="A3011" s="34">
        <v>44649</v>
      </c>
      <c r="B3011">
        <v>1159</v>
      </c>
      <c r="C3011" t="s">
        <v>1282</v>
      </c>
      <c r="D3011" t="s">
        <v>1283</v>
      </c>
      <c r="E3011">
        <v>38</v>
      </c>
      <c r="F3011" t="s">
        <v>1292</v>
      </c>
      <c r="G3011" t="s">
        <v>1703</v>
      </c>
      <c r="H3011" t="s">
        <v>1422</v>
      </c>
      <c r="I3011" s="102">
        <v>0.99930555555555556</v>
      </c>
      <c r="J3011" t="s">
        <v>1637</v>
      </c>
      <c r="K3011" s="102">
        <v>0.54166666666666663</v>
      </c>
      <c r="L3011">
        <v>31</v>
      </c>
      <c r="M3011" t="s">
        <v>1329</v>
      </c>
      <c r="N3011" t="s">
        <v>1327</v>
      </c>
      <c r="O3011" s="102">
        <v>0.50694444444444442</v>
      </c>
      <c r="P3011" t="s">
        <v>1806</v>
      </c>
      <c r="Q3011">
        <v>0</v>
      </c>
      <c r="R3011" t="s">
        <v>1652</v>
      </c>
      <c r="S3011">
        <v>18</v>
      </c>
      <c r="T3011">
        <v>90</v>
      </c>
      <c r="U3011">
        <v>92</v>
      </c>
      <c r="V3011" t="s">
        <v>51</v>
      </c>
      <c r="W3011">
        <v>88</v>
      </c>
      <c r="X3011" t="s">
        <v>51</v>
      </c>
      <c r="AB3011" s="77">
        <f t="shared" ref="AB3011:AB3074" si="47">L3011*$AE$17</f>
        <v>310</v>
      </c>
    </row>
    <row r="3012" spans="1:28" x14ac:dyDescent="0.3">
      <c r="A3012" s="34">
        <v>44650</v>
      </c>
      <c r="B3012">
        <v>1159</v>
      </c>
      <c r="C3012" t="s">
        <v>1282</v>
      </c>
      <c r="D3012" t="s">
        <v>1283</v>
      </c>
      <c r="E3012">
        <v>38</v>
      </c>
      <c r="F3012" t="s">
        <v>1371</v>
      </c>
      <c r="G3012" t="s">
        <v>1297</v>
      </c>
      <c r="H3012" t="s">
        <v>1294</v>
      </c>
      <c r="I3012" s="102">
        <v>0.78472222222222221</v>
      </c>
      <c r="J3012" t="s">
        <v>1394</v>
      </c>
      <c r="K3012" s="102">
        <v>0.49305555555555558</v>
      </c>
      <c r="L3012">
        <v>30</v>
      </c>
      <c r="M3012" t="s">
        <v>1391</v>
      </c>
      <c r="N3012" t="s">
        <v>1530</v>
      </c>
      <c r="O3012" s="102">
        <v>0.8125</v>
      </c>
      <c r="P3012" t="s">
        <v>1504</v>
      </c>
      <c r="Q3012">
        <v>0</v>
      </c>
      <c r="R3012" t="s">
        <v>1883</v>
      </c>
      <c r="S3012">
        <v>16</v>
      </c>
      <c r="T3012">
        <v>82</v>
      </c>
      <c r="U3012">
        <v>92</v>
      </c>
      <c r="V3012" t="s">
        <v>51</v>
      </c>
      <c r="W3012">
        <v>70</v>
      </c>
      <c r="X3012" s="102">
        <v>0.33333333333333331</v>
      </c>
      <c r="AB3012" s="77">
        <f t="shared" si="47"/>
        <v>300</v>
      </c>
    </row>
    <row r="3013" spans="1:28" x14ac:dyDescent="0.3">
      <c r="A3013" s="34">
        <v>44651</v>
      </c>
      <c r="B3013">
        <v>1159</v>
      </c>
      <c r="C3013" t="s">
        <v>1282</v>
      </c>
      <c r="D3013" t="s">
        <v>1283</v>
      </c>
      <c r="E3013">
        <v>38</v>
      </c>
      <c r="F3013" t="s">
        <v>1354</v>
      </c>
      <c r="G3013" t="s">
        <v>1427</v>
      </c>
      <c r="H3013" t="s">
        <v>1481</v>
      </c>
      <c r="I3013" s="102">
        <v>0.875</v>
      </c>
      <c r="J3013" t="s">
        <v>1671</v>
      </c>
      <c r="K3013" s="102">
        <v>0.61111111111111105</v>
      </c>
      <c r="L3013">
        <v>2</v>
      </c>
      <c r="M3013" t="s">
        <v>1561</v>
      </c>
      <c r="N3013" t="s">
        <v>1386</v>
      </c>
      <c r="O3013" s="102">
        <v>0.79861111111111116</v>
      </c>
      <c r="P3013" t="s">
        <v>1664</v>
      </c>
      <c r="Q3013">
        <v>24</v>
      </c>
      <c r="R3013" t="s">
        <v>1922</v>
      </c>
      <c r="S3013">
        <v>5</v>
      </c>
      <c r="T3013">
        <v>82</v>
      </c>
      <c r="U3013">
        <v>91</v>
      </c>
      <c r="V3013" t="s">
        <v>51</v>
      </c>
      <c r="W3013">
        <v>53</v>
      </c>
      <c r="X3013" s="102">
        <v>0.99305555555555547</v>
      </c>
      <c r="AB3013" s="77">
        <f t="shared" si="47"/>
        <v>20</v>
      </c>
    </row>
    <row r="3014" spans="1:28" x14ac:dyDescent="0.3">
      <c r="A3014" s="34">
        <v>44652</v>
      </c>
      <c r="B3014">
        <v>1159</v>
      </c>
      <c r="C3014" t="s">
        <v>1282</v>
      </c>
      <c r="D3014" t="s">
        <v>1283</v>
      </c>
      <c r="E3014">
        <v>38</v>
      </c>
      <c r="F3014" t="s">
        <v>1462</v>
      </c>
      <c r="G3014" t="s">
        <v>1462</v>
      </c>
      <c r="H3014" t="s">
        <v>1902</v>
      </c>
      <c r="I3014" s="102">
        <v>0.56944444444444442</v>
      </c>
      <c r="J3014" t="s">
        <v>1314</v>
      </c>
      <c r="K3014" s="102">
        <v>2.0833333333333332E-2</v>
      </c>
      <c r="L3014">
        <v>32</v>
      </c>
      <c r="M3014" t="s">
        <v>1404</v>
      </c>
      <c r="N3014" t="s">
        <v>1741</v>
      </c>
      <c r="O3014" s="102">
        <v>0.22222222222222221</v>
      </c>
      <c r="P3014" t="s">
        <v>1503</v>
      </c>
      <c r="Q3014">
        <v>23</v>
      </c>
      <c r="R3014" t="s">
        <v>1664</v>
      </c>
      <c r="S3014">
        <v>0</v>
      </c>
      <c r="T3014">
        <v>73</v>
      </c>
      <c r="U3014">
        <v>91</v>
      </c>
      <c r="V3014" t="s">
        <v>51</v>
      </c>
      <c r="W3014">
        <v>53</v>
      </c>
      <c r="X3014" s="102">
        <v>0.25</v>
      </c>
      <c r="AB3014" s="77">
        <f t="shared" si="47"/>
        <v>320</v>
      </c>
    </row>
    <row r="3015" spans="1:28" x14ac:dyDescent="0.3">
      <c r="A3015" s="34">
        <v>44653</v>
      </c>
      <c r="B3015">
        <v>1159</v>
      </c>
      <c r="C3015" t="s">
        <v>1282</v>
      </c>
      <c r="D3015" t="s">
        <v>1283</v>
      </c>
      <c r="E3015">
        <v>38</v>
      </c>
      <c r="F3015" t="s">
        <v>1351</v>
      </c>
      <c r="G3015" t="s">
        <v>1552</v>
      </c>
      <c r="H3015" t="s">
        <v>1376</v>
      </c>
      <c r="I3015" s="102">
        <v>0.25</v>
      </c>
      <c r="J3015" t="s">
        <v>1302</v>
      </c>
      <c r="K3015" s="102">
        <v>0.58333333333333337</v>
      </c>
      <c r="L3015">
        <v>1</v>
      </c>
      <c r="M3015" t="s">
        <v>1288</v>
      </c>
      <c r="N3015" t="s">
        <v>1386</v>
      </c>
      <c r="O3015" s="102">
        <v>0.81944444444444453</v>
      </c>
      <c r="P3015" t="s">
        <v>1535</v>
      </c>
      <c r="Q3015">
        <v>11</v>
      </c>
      <c r="R3015" t="s">
        <v>1727</v>
      </c>
      <c r="S3015">
        <v>24</v>
      </c>
      <c r="T3015">
        <v>65</v>
      </c>
      <c r="U3015">
        <v>92</v>
      </c>
      <c r="V3015" s="102">
        <v>0.98611111111111116</v>
      </c>
      <c r="W3015">
        <v>50</v>
      </c>
      <c r="X3015" t="s">
        <v>51</v>
      </c>
      <c r="AB3015" s="77">
        <f t="shared" si="47"/>
        <v>10</v>
      </c>
    </row>
    <row r="3016" spans="1:28" x14ac:dyDescent="0.3">
      <c r="A3016" s="34">
        <v>44654</v>
      </c>
      <c r="B3016">
        <v>1159</v>
      </c>
      <c r="C3016" t="s">
        <v>1282</v>
      </c>
      <c r="D3016" t="s">
        <v>1283</v>
      </c>
      <c r="E3016">
        <v>38</v>
      </c>
      <c r="F3016" t="s">
        <v>1603</v>
      </c>
      <c r="G3016" t="s">
        <v>1391</v>
      </c>
      <c r="H3016" t="s">
        <v>1396</v>
      </c>
      <c r="I3016" s="102">
        <v>0.3263888888888889</v>
      </c>
      <c r="J3016" t="s">
        <v>1510</v>
      </c>
      <c r="K3016" s="102">
        <v>0.58333333333333337</v>
      </c>
      <c r="L3016">
        <v>8</v>
      </c>
      <c r="M3016" t="s">
        <v>1329</v>
      </c>
      <c r="N3016" t="s">
        <v>1354</v>
      </c>
      <c r="O3016" s="102">
        <v>0.52777777777777779</v>
      </c>
      <c r="P3016" t="s">
        <v>1369</v>
      </c>
      <c r="Q3016" t="s">
        <v>51</v>
      </c>
      <c r="R3016" t="s">
        <v>1373</v>
      </c>
      <c r="S3016">
        <v>4</v>
      </c>
      <c r="T3016">
        <v>78</v>
      </c>
      <c r="U3016">
        <v>93</v>
      </c>
      <c r="V3016" s="102">
        <v>0.34027777777777773</v>
      </c>
      <c r="W3016">
        <v>60</v>
      </c>
      <c r="X3016" s="102">
        <v>0.71527777777777779</v>
      </c>
      <c r="AB3016" s="77">
        <f t="shared" si="47"/>
        <v>80</v>
      </c>
    </row>
    <row r="3017" spans="1:28" x14ac:dyDescent="0.3">
      <c r="A3017" s="34">
        <v>44655</v>
      </c>
      <c r="B3017">
        <v>1159</v>
      </c>
      <c r="C3017" t="s">
        <v>1282</v>
      </c>
      <c r="D3017" t="s">
        <v>1283</v>
      </c>
      <c r="E3017">
        <v>38</v>
      </c>
      <c r="F3017" t="s">
        <v>1327</v>
      </c>
      <c r="G3017" t="s">
        <v>1308</v>
      </c>
      <c r="H3017" t="s">
        <v>1482</v>
      </c>
      <c r="I3017" s="102">
        <v>0.99930555555555556</v>
      </c>
      <c r="J3017" t="s">
        <v>1294</v>
      </c>
      <c r="K3017" s="102">
        <v>0.53472222222222221</v>
      </c>
      <c r="L3017">
        <v>7</v>
      </c>
      <c r="M3017" t="s">
        <v>1435</v>
      </c>
      <c r="N3017" t="s">
        <v>1436</v>
      </c>
      <c r="O3017" s="102">
        <v>0.63888888888888895</v>
      </c>
      <c r="P3017" t="s">
        <v>1692</v>
      </c>
      <c r="Q3017">
        <v>0</v>
      </c>
      <c r="R3017" t="s">
        <v>1543</v>
      </c>
      <c r="S3017" t="s">
        <v>51</v>
      </c>
      <c r="T3017">
        <v>65</v>
      </c>
      <c r="U3017">
        <v>91</v>
      </c>
      <c r="V3017" s="102">
        <v>0.1875</v>
      </c>
      <c r="W3017">
        <v>52</v>
      </c>
      <c r="X3017" s="102">
        <v>0.73611111111111116</v>
      </c>
      <c r="AB3017" s="77">
        <f t="shared" si="47"/>
        <v>70</v>
      </c>
    </row>
    <row r="3018" spans="1:28" x14ac:dyDescent="0.3">
      <c r="A3018" s="34">
        <v>44656</v>
      </c>
      <c r="B3018">
        <v>1159</v>
      </c>
      <c r="C3018" t="s">
        <v>1282</v>
      </c>
      <c r="D3018" t="s">
        <v>1283</v>
      </c>
      <c r="E3018">
        <v>38</v>
      </c>
      <c r="F3018" t="s">
        <v>1603</v>
      </c>
      <c r="G3018" t="s">
        <v>1308</v>
      </c>
      <c r="H3018" t="s">
        <v>1431</v>
      </c>
      <c r="I3018" s="102">
        <v>0.20138888888888887</v>
      </c>
      <c r="J3018" t="s">
        <v>1341</v>
      </c>
      <c r="K3018" s="102">
        <v>0.63194444444444442</v>
      </c>
      <c r="L3018">
        <v>10</v>
      </c>
      <c r="M3018" t="s">
        <v>1326</v>
      </c>
      <c r="N3018" t="s">
        <v>1384</v>
      </c>
      <c r="O3018" s="102">
        <v>0.63888888888888895</v>
      </c>
      <c r="P3018" t="s">
        <v>1600</v>
      </c>
      <c r="Q3018">
        <v>0</v>
      </c>
      <c r="R3018" t="s">
        <v>1306</v>
      </c>
      <c r="S3018">
        <v>24</v>
      </c>
      <c r="T3018">
        <v>71</v>
      </c>
      <c r="U3018">
        <v>92</v>
      </c>
      <c r="V3018" s="102">
        <v>0.97916666666666663</v>
      </c>
      <c r="W3018">
        <v>56</v>
      </c>
      <c r="X3018" s="102">
        <v>0.4375</v>
      </c>
      <c r="AB3018" s="77">
        <f t="shared" si="47"/>
        <v>100</v>
      </c>
    </row>
    <row r="3019" spans="1:28" x14ac:dyDescent="0.3">
      <c r="A3019" s="34">
        <v>44657</v>
      </c>
      <c r="B3019">
        <v>1159</v>
      </c>
      <c r="C3019" t="s">
        <v>1282</v>
      </c>
      <c r="D3019" t="s">
        <v>1283</v>
      </c>
      <c r="E3019">
        <v>38</v>
      </c>
      <c r="F3019" t="s">
        <v>1414</v>
      </c>
      <c r="G3019" t="s">
        <v>1308</v>
      </c>
      <c r="H3019" t="s">
        <v>1381</v>
      </c>
      <c r="I3019" s="102">
        <v>0.22222222222222221</v>
      </c>
      <c r="J3019" t="s">
        <v>1478</v>
      </c>
      <c r="K3019" s="102">
        <v>0.66666666666666663</v>
      </c>
      <c r="L3019">
        <v>33</v>
      </c>
      <c r="M3019" t="s">
        <v>1396</v>
      </c>
      <c r="N3019" t="s">
        <v>1316</v>
      </c>
      <c r="O3019" s="102">
        <v>0.51388888888888895</v>
      </c>
      <c r="P3019" t="s">
        <v>1370</v>
      </c>
      <c r="Q3019">
        <v>21</v>
      </c>
      <c r="R3019" t="s">
        <v>1740</v>
      </c>
      <c r="S3019">
        <v>5</v>
      </c>
      <c r="T3019">
        <v>80</v>
      </c>
      <c r="U3019">
        <v>92</v>
      </c>
      <c r="V3019" t="s">
        <v>51</v>
      </c>
      <c r="W3019">
        <v>65</v>
      </c>
      <c r="X3019" s="102">
        <v>0.39583333333333331</v>
      </c>
      <c r="AB3019" s="77">
        <f t="shared" si="47"/>
        <v>330</v>
      </c>
    </row>
    <row r="3020" spans="1:28" x14ac:dyDescent="0.3">
      <c r="A3020" s="34">
        <v>44658</v>
      </c>
      <c r="B3020">
        <v>1159</v>
      </c>
      <c r="C3020" t="s">
        <v>1282</v>
      </c>
      <c r="D3020" t="s">
        <v>1283</v>
      </c>
      <c r="E3020">
        <v>38</v>
      </c>
      <c r="F3020" t="s">
        <v>1671</v>
      </c>
      <c r="G3020" t="s">
        <v>1308</v>
      </c>
      <c r="H3020" t="s">
        <v>1316</v>
      </c>
      <c r="I3020" s="102">
        <v>0.16666666666666666</v>
      </c>
      <c r="J3020" t="s">
        <v>1723</v>
      </c>
      <c r="K3020" s="102">
        <v>0.56944444444444442</v>
      </c>
      <c r="L3020">
        <v>21</v>
      </c>
      <c r="M3020" t="s">
        <v>1435</v>
      </c>
      <c r="N3020" t="s">
        <v>1289</v>
      </c>
      <c r="O3020" s="102">
        <v>0.21527777777777779</v>
      </c>
      <c r="P3020" t="s">
        <v>1545</v>
      </c>
      <c r="Q3020">
        <v>0</v>
      </c>
      <c r="R3020" t="s">
        <v>1876</v>
      </c>
      <c r="S3020">
        <v>12</v>
      </c>
      <c r="T3020">
        <v>66</v>
      </c>
      <c r="U3020">
        <v>92</v>
      </c>
      <c r="V3020" s="102">
        <v>0.16666666666666666</v>
      </c>
      <c r="W3020">
        <v>43</v>
      </c>
      <c r="X3020" s="102">
        <v>0.56944444444444442</v>
      </c>
      <c r="AB3020" s="77">
        <f t="shared" si="47"/>
        <v>210</v>
      </c>
    </row>
    <row r="3021" spans="1:28" x14ac:dyDescent="0.3">
      <c r="A3021" s="34">
        <v>44659</v>
      </c>
      <c r="B3021">
        <v>1159</v>
      </c>
      <c r="C3021" t="s">
        <v>1282</v>
      </c>
      <c r="D3021" t="s">
        <v>1283</v>
      </c>
      <c r="E3021">
        <v>38</v>
      </c>
      <c r="F3021" t="s">
        <v>1328</v>
      </c>
      <c r="G3021" t="s">
        <v>1610</v>
      </c>
      <c r="H3021" t="s">
        <v>1302</v>
      </c>
      <c r="I3021" s="102">
        <v>0.30555555555555552</v>
      </c>
      <c r="J3021" t="s">
        <v>1724</v>
      </c>
      <c r="K3021" s="102">
        <v>0.4236111111111111</v>
      </c>
      <c r="L3021">
        <v>30</v>
      </c>
      <c r="M3021" t="s">
        <v>1391</v>
      </c>
      <c r="N3021" t="s">
        <v>1599</v>
      </c>
      <c r="O3021" s="102">
        <v>0.4861111111111111</v>
      </c>
      <c r="P3021" t="s">
        <v>1312</v>
      </c>
      <c r="Q3021">
        <v>24</v>
      </c>
      <c r="R3021" t="s">
        <v>1812</v>
      </c>
      <c r="S3021">
        <v>8</v>
      </c>
      <c r="T3021">
        <v>87</v>
      </c>
      <c r="U3021">
        <v>92</v>
      </c>
      <c r="V3021" t="s">
        <v>51</v>
      </c>
      <c r="W3021">
        <v>43</v>
      </c>
      <c r="X3021" s="102">
        <v>0.41666666666666669</v>
      </c>
      <c r="AB3021" s="77">
        <f t="shared" si="47"/>
        <v>300</v>
      </c>
    </row>
    <row r="3022" spans="1:28" x14ac:dyDescent="0.3">
      <c r="A3022" s="34">
        <v>44660</v>
      </c>
      <c r="B3022">
        <v>1159</v>
      </c>
      <c r="C3022" t="s">
        <v>1282</v>
      </c>
      <c r="D3022" t="s">
        <v>1283</v>
      </c>
      <c r="E3022">
        <v>38</v>
      </c>
      <c r="F3022" t="s">
        <v>1383</v>
      </c>
      <c r="G3022" t="s">
        <v>1308</v>
      </c>
      <c r="H3022" t="s">
        <v>1489</v>
      </c>
      <c r="I3022" s="102">
        <v>0.99930555555555556</v>
      </c>
      <c r="J3022" t="s">
        <v>1490</v>
      </c>
      <c r="K3022" s="102">
        <v>0.5</v>
      </c>
      <c r="L3022">
        <v>8</v>
      </c>
      <c r="M3022" t="s">
        <v>1326</v>
      </c>
      <c r="N3022" t="s">
        <v>1294</v>
      </c>
      <c r="O3022" s="102">
        <v>0.70833333333333337</v>
      </c>
      <c r="P3022" t="s">
        <v>1511</v>
      </c>
      <c r="Q3022">
        <v>10</v>
      </c>
      <c r="R3022" t="s">
        <v>1291</v>
      </c>
      <c r="S3022">
        <v>24</v>
      </c>
      <c r="T3022">
        <v>82</v>
      </c>
      <c r="U3022">
        <v>94</v>
      </c>
      <c r="V3022" s="102">
        <v>0.29166666666666669</v>
      </c>
      <c r="W3022">
        <v>69</v>
      </c>
      <c r="X3022" s="102">
        <v>0.52777777777777779</v>
      </c>
      <c r="AB3022" s="77">
        <f t="shared" si="47"/>
        <v>80</v>
      </c>
    </row>
    <row r="3023" spans="1:28" x14ac:dyDescent="0.3">
      <c r="A3023" s="34">
        <v>44661</v>
      </c>
      <c r="B3023">
        <v>1159</v>
      </c>
      <c r="C3023" t="s">
        <v>1282</v>
      </c>
      <c r="D3023" t="s">
        <v>1283</v>
      </c>
      <c r="E3023">
        <v>38</v>
      </c>
      <c r="F3023" t="s">
        <v>1386</v>
      </c>
      <c r="G3023" t="s">
        <v>1308</v>
      </c>
      <c r="H3023" t="s">
        <v>1407</v>
      </c>
      <c r="I3023" s="102">
        <v>0.24305555555555555</v>
      </c>
      <c r="J3023" t="s">
        <v>1813</v>
      </c>
      <c r="K3023" s="102">
        <v>0.99930555555555556</v>
      </c>
      <c r="L3023">
        <v>17</v>
      </c>
      <c r="M3023" t="s">
        <v>1288</v>
      </c>
      <c r="N3023" t="s">
        <v>1586</v>
      </c>
      <c r="O3023" s="102">
        <v>0.88194444444444453</v>
      </c>
      <c r="P3023" t="s">
        <v>1291</v>
      </c>
      <c r="Q3023">
        <v>0</v>
      </c>
      <c r="R3023" t="s">
        <v>1992</v>
      </c>
      <c r="S3023">
        <v>24</v>
      </c>
      <c r="T3023">
        <v>74</v>
      </c>
      <c r="U3023">
        <v>93</v>
      </c>
      <c r="V3023" t="s">
        <v>51</v>
      </c>
      <c r="W3023">
        <v>36</v>
      </c>
      <c r="X3023" t="s">
        <v>51</v>
      </c>
      <c r="AB3023" s="77">
        <f t="shared" si="47"/>
        <v>170</v>
      </c>
    </row>
    <row r="3024" spans="1:28" x14ac:dyDescent="0.3">
      <c r="A3024" s="34">
        <v>44662</v>
      </c>
      <c r="B3024">
        <v>1159</v>
      </c>
      <c r="C3024" t="s">
        <v>1282</v>
      </c>
      <c r="D3024" t="s">
        <v>1283</v>
      </c>
      <c r="E3024">
        <v>38</v>
      </c>
      <c r="F3024" t="s">
        <v>1674</v>
      </c>
      <c r="G3024" t="s">
        <v>1358</v>
      </c>
      <c r="H3024" t="s">
        <v>1605</v>
      </c>
      <c r="I3024" s="102">
        <v>0.27083333333333331</v>
      </c>
      <c r="J3024" t="s">
        <v>1645</v>
      </c>
      <c r="K3024" s="102">
        <v>0.58333333333333337</v>
      </c>
      <c r="L3024">
        <v>28</v>
      </c>
      <c r="M3024" t="s">
        <v>1288</v>
      </c>
      <c r="N3024" t="s">
        <v>1530</v>
      </c>
      <c r="O3024" s="102">
        <v>5.5555555555555552E-2</v>
      </c>
      <c r="P3024" t="s">
        <v>1993</v>
      </c>
      <c r="Q3024">
        <v>3</v>
      </c>
      <c r="R3024" t="s">
        <v>1994</v>
      </c>
      <c r="S3024">
        <v>15</v>
      </c>
      <c r="T3024">
        <v>74</v>
      </c>
      <c r="U3024">
        <v>92</v>
      </c>
      <c r="V3024" s="102">
        <v>0.85416666666666663</v>
      </c>
      <c r="W3024">
        <v>34</v>
      </c>
      <c r="X3024" s="102">
        <v>2.0833333333333332E-2</v>
      </c>
      <c r="AB3024" s="77">
        <f t="shared" si="47"/>
        <v>280</v>
      </c>
    </row>
    <row r="3025" spans="1:28" x14ac:dyDescent="0.3">
      <c r="A3025" s="34">
        <v>44663</v>
      </c>
      <c r="B3025">
        <v>1159</v>
      </c>
      <c r="C3025" t="s">
        <v>1282</v>
      </c>
      <c r="D3025" t="s">
        <v>1283</v>
      </c>
      <c r="E3025">
        <v>38</v>
      </c>
      <c r="F3025" t="s">
        <v>1637</v>
      </c>
      <c r="G3025" t="s">
        <v>1352</v>
      </c>
      <c r="H3025" t="s">
        <v>1325</v>
      </c>
      <c r="I3025" s="102">
        <v>0.99930555555555556</v>
      </c>
      <c r="J3025" t="s">
        <v>1563</v>
      </c>
      <c r="K3025" s="102">
        <v>0.53472222222222221</v>
      </c>
      <c r="L3025">
        <v>28</v>
      </c>
      <c r="M3025" t="s">
        <v>1288</v>
      </c>
      <c r="N3025" t="s">
        <v>1380</v>
      </c>
      <c r="O3025" s="102">
        <v>0.79861111111111116</v>
      </c>
      <c r="P3025" t="s">
        <v>1811</v>
      </c>
      <c r="Q3025">
        <v>24</v>
      </c>
      <c r="R3025" t="s">
        <v>1995</v>
      </c>
      <c r="S3025">
        <v>1</v>
      </c>
      <c r="T3025">
        <v>83</v>
      </c>
      <c r="U3025">
        <v>91</v>
      </c>
      <c r="V3025" t="s">
        <v>51</v>
      </c>
      <c r="W3025">
        <v>61</v>
      </c>
      <c r="X3025" s="102">
        <v>0.61111111111111105</v>
      </c>
      <c r="AB3025" s="77">
        <f t="shared" si="47"/>
        <v>280</v>
      </c>
    </row>
    <row r="3026" spans="1:28" x14ac:dyDescent="0.3">
      <c r="A3026" s="34">
        <v>44664</v>
      </c>
      <c r="B3026">
        <v>1159</v>
      </c>
      <c r="C3026" t="s">
        <v>1282</v>
      </c>
      <c r="D3026" t="s">
        <v>1283</v>
      </c>
      <c r="E3026">
        <v>38</v>
      </c>
      <c r="F3026" t="s">
        <v>1300</v>
      </c>
      <c r="G3026" t="s">
        <v>1308</v>
      </c>
      <c r="H3026" t="s">
        <v>1496</v>
      </c>
      <c r="I3026" s="102">
        <v>0.99305555555555547</v>
      </c>
      <c r="J3026" t="s">
        <v>1571</v>
      </c>
      <c r="K3026" s="102">
        <v>0.49305555555555558</v>
      </c>
      <c r="L3026">
        <v>22</v>
      </c>
      <c r="M3026" t="s">
        <v>1335</v>
      </c>
      <c r="N3026" t="s">
        <v>1404</v>
      </c>
      <c r="O3026" s="102">
        <v>6.9444444444444441E-3</v>
      </c>
      <c r="P3026" t="s">
        <v>1832</v>
      </c>
      <c r="Q3026">
        <v>21</v>
      </c>
      <c r="R3026" t="s">
        <v>1811</v>
      </c>
      <c r="S3026">
        <v>0</v>
      </c>
      <c r="T3026">
        <v>79</v>
      </c>
      <c r="U3026">
        <v>92</v>
      </c>
      <c r="V3026" t="s">
        <v>51</v>
      </c>
      <c r="W3026">
        <v>66</v>
      </c>
      <c r="X3026" s="102">
        <v>0.39583333333333331</v>
      </c>
      <c r="AB3026" s="77">
        <f t="shared" si="47"/>
        <v>220</v>
      </c>
    </row>
    <row r="3027" spans="1:28" x14ac:dyDescent="0.3">
      <c r="A3027" s="34">
        <v>44665</v>
      </c>
      <c r="B3027">
        <v>1159</v>
      </c>
      <c r="C3027" t="s">
        <v>1282</v>
      </c>
      <c r="D3027" t="s">
        <v>1283</v>
      </c>
      <c r="E3027">
        <v>38</v>
      </c>
      <c r="F3027" t="s">
        <v>1371</v>
      </c>
      <c r="G3027" t="s">
        <v>1352</v>
      </c>
      <c r="H3027" t="s">
        <v>1481</v>
      </c>
      <c r="I3027" s="102">
        <v>0.24305555555555555</v>
      </c>
      <c r="J3027" t="s">
        <v>1549</v>
      </c>
      <c r="K3027" s="102">
        <v>0.47916666666666669</v>
      </c>
      <c r="L3027">
        <v>7</v>
      </c>
      <c r="M3027" t="s">
        <v>1326</v>
      </c>
      <c r="N3027" t="s">
        <v>1327</v>
      </c>
      <c r="O3027" s="102">
        <v>0.45833333333333331</v>
      </c>
      <c r="P3027" t="s">
        <v>1392</v>
      </c>
      <c r="Q3027">
        <v>24</v>
      </c>
      <c r="R3027" t="s">
        <v>1393</v>
      </c>
      <c r="S3027" t="s">
        <v>51</v>
      </c>
      <c r="T3027">
        <v>90</v>
      </c>
      <c r="U3027">
        <v>93</v>
      </c>
      <c r="V3027" t="s">
        <v>51</v>
      </c>
      <c r="W3027">
        <v>82</v>
      </c>
      <c r="X3027" s="102">
        <v>0.36805555555555558</v>
      </c>
      <c r="AB3027" s="77">
        <f t="shared" si="47"/>
        <v>70</v>
      </c>
    </row>
    <row r="3028" spans="1:28" x14ac:dyDescent="0.3">
      <c r="A3028" s="34">
        <v>44666</v>
      </c>
      <c r="B3028">
        <v>1159</v>
      </c>
      <c r="C3028" t="s">
        <v>1282</v>
      </c>
      <c r="D3028" t="s">
        <v>1283</v>
      </c>
      <c r="E3028">
        <v>38</v>
      </c>
      <c r="F3028" t="s">
        <v>1556</v>
      </c>
      <c r="G3028" t="s">
        <v>1308</v>
      </c>
      <c r="H3028" t="s">
        <v>1506</v>
      </c>
      <c r="I3028" s="102">
        <v>0.25</v>
      </c>
      <c r="J3028" t="s">
        <v>1651</v>
      </c>
      <c r="K3028" s="102">
        <v>0.4861111111111111</v>
      </c>
      <c r="L3028">
        <v>7</v>
      </c>
      <c r="M3028" t="s">
        <v>1288</v>
      </c>
      <c r="N3028" t="s">
        <v>1289</v>
      </c>
      <c r="O3028" s="102">
        <v>0.67361111111111116</v>
      </c>
      <c r="P3028" t="s">
        <v>1871</v>
      </c>
      <c r="Q3028">
        <v>21</v>
      </c>
      <c r="R3028" t="s">
        <v>1369</v>
      </c>
      <c r="S3028">
        <v>16</v>
      </c>
      <c r="T3028">
        <v>91</v>
      </c>
      <c r="U3028">
        <v>93</v>
      </c>
      <c r="V3028" t="s">
        <v>51</v>
      </c>
      <c r="W3028">
        <v>87</v>
      </c>
      <c r="X3028" s="102">
        <v>0.57638888888888895</v>
      </c>
      <c r="AB3028" s="77">
        <f t="shared" si="47"/>
        <v>70</v>
      </c>
    </row>
    <row r="3029" spans="1:28" x14ac:dyDescent="0.3">
      <c r="A3029" s="34">
        <v>44667</v>
      </c>
      <c r="B3029">
        <v>1159</v>
      </c>
      <c r="C3029" t="s">
        <v>1282</v>
      </c>
      <c r="D3029" t="s">
        <v>1283</v>
      </c>
      <c r="E3029">
        <v>38</v>
      </c>
      <c r="F3029" t="s">
        <v>1521</v>
      </c>
      <c r="G3029" t="s">
        <v>1465</v>
      </c>
      <c r="H3029" t="s">
        <v>1434</v>
      </c>
      <c r="I3029" s="102">
        <v>0.99930555555555556</v>
      </c>
      <c r="J3029" t="s">
        <v>1394</v>
      </c>
      <c r="K3029" s="102">
        <v>0.45833333333333331</v>
      </c>
      <c r="L3029">
        <v>9</v>
      </c>
      <c r="M3029" t="s">
        <v>1335</v>
      </c>
      <c r="N3029" t="s">
        <v>1404</v>
      </c>
      <c r="O3029" s="102">
        <v>0.74305555555555547</v>
      </c>
      <c r="P3029" t="s">
        <v>1689</v>
      </c>
      <c r="Q3029" t="s">
        <v>51</v>
      </c>
      <c r="R3029" t="s">
        <v>1360</v>
      </c>
      <c r="S3029">
        <v>24</v>
      </c>
      <c r="T3029">
        <v>92</v>
      </c>
      <c r="U3029">
        <v>93</v>
      </c>
      <c r="V3029" t="s">
        <v>51</v>
      </c>
      <c r="W3029">
        <v>89</v>
      </c>
      <c r="X3029" t="s">
        <v>51</v>
      </c>
      <c r="AB3029" s="77">
        <f t="shared" si="47"/>
        <v>90</v>
      </c>
    </row>
    <row r="3030" spans="1:28" x14ac:dyDescent="0.3">
      <c r="A3030" s="34">
        <v>44668</v>
      </c>
      <c r="B3030">
        <v>1159</v>
      </c>
      <c r="C3030" t="s">
        <v>1282</v>
      </c>
      <c r="D3030" t="s">
        <v>1283</v>
      </c>
      <c r="E3030">
        <v>38</v>
      </c>
      <c r="F3030" t="s">
        <v>1341</v>
      </c>
      <c r="G3030" t="s">
        <v>1308</v>
      </c>
      <c r="H3030" t="s">
        <v>1436</v>
      </c>
      <c r="I3030" s="102">
        <v>0.27083333333333331</v>
      </c>
      <c r="J3030" t="s">
        <v>1617</v>
      </c>
      <c r="K3030" s="102">
        <v>0.64583333333333337</v>
      </c>
      <c r="L3030">
        <v>31</v>
      </c>
      <c r="M3030" t="s">
        <v>1396</v>
      </c>
      <c r="N3030" t="s">
        <v>1356</v>
      </c>
      <c r="O3030" s="102">
        <v>0.67361111111111116</v>
      </c>
      <c r="P3030" t="s">
        <v>1579</v>
      </c>
      <c r="Q3030">
        <v>21</v>
      </c>
      <c r="R3030" t="s">
        <v>1832</v>
      </c>
      <c r="S3030">
        <v>4</v>
      </c>
      <c r="T3030">
        <v>87</v>
      </c>
      <c r="U3030">
        <v>93</v>
      </c>
      <c r="V3030" t="s">
        <v>51</v>
      </c>
      <c r="W3030">
        <v>80</v>
      </c>
      <c r="X3030" s="102">
        <v>0.625</v>
      </c>
      <c r="AB3030" s="77">
        <f t="shared" si="47"/>
        <v>310</v>
      </c>
    </row>
    <row r="3031" spans="1:28" x14ac:dyDescent="0.3">
      <c r="A3031" s="34">
        <v>44669</v>
      </c>
      <c r="B3031">
        <v>1159</v>
      </c>
      <c r="C3031" t="s">
        <v>1282</v>
      </c>
      <c r="D3031" t="s">
        <v>1283</v>
      </c>
      <c r="E3031">
        <v>38</v>
      </c>
      <c r="F3031" t="s">
        <v>1419</v>
      </c>
      <c r="G3031" t="s">
        <v>1783</v>
      </c>
      <c r="H3031" t="s">
        <v>1314</v>
      </c>
      <c r="I3031" s="102">
        <v>0.27777777777777779</v>
      </c>
      <c r="J3031" t="s">
        <v>1390</v>
      </c>
      <c r="K3031" s="102">
        <v>0.53472222222222221</v>
      </c>
      <c r="L3031">
        <v>4</v>
      </c>
      <c r="M3031" t="s">
        <v>1296</v>
      </c>
      <c r="N3031" t="s">
        <v>1434</v>
      </c>
      <c r="O3031" s="102">
        <v>0.95138888888888884</v>
      </c>
      <c r="P3031" t="s">
        <v>1558</v>
      </c>
      <c r="Q3031">
        <v>0</v>
      </c>
      <c r="R3031" t="s">
        <v>1745</v>
      </c>
      <c r="S3031">
        <v>16</v>
      </c>
      <c r="T3031">
        <v>86</v>
      </c>
      <c r="U3031">
        <v>93</v>
      </c>
      <c r="V3031" t="s">
        <v>51</v>
      </c>
      <c r="W3031">
        <v>76</v>
      </c>
      <c r="X3031" s="102">
        <v>0.53472222222222221</v>
      </c>
      <c r="AB3031" s="77">
        <f t="shared" si="47"/>
        <v>40</v>
      </c>
    </row>
    <row r="3032" spans="1:28" x14ac:dyDescent="0.3">
      <c r="A3032" s="34">
        <v>44670</v>
      </c>
      <c r="B3032">
        <v>1159</v>
      </c>
      <c r="C3032" t="s">
        <v>1282</v>
      </c>
      <c r="D3032" t="s">
        <v>1283</v>
      </c>
      <c r="E3032">
        <v>38</v>
      </c>
      <c r="F3032" t="s">
        <v>1302</v>
      </c>
      <c r="G3032" t="s">
        <v>1715</v>
      </c>
      <c r="H3032" t="s">
        <v>1421</v>
      </c>
      <c r="I3032" s="102">
        <v>0.95833333333333337</v>
      </c>
      <c r="J3032" t="s">
        <v>1490</v>
      </c>
      <c r="K3032" s="102">
        <v>0.55555555555555558</v>
      </c>
      <c r="L3032">
        <v>32</v>
      </c>
      <c r="M3032" t="s">
        <v>1288</v>
      </c>
      <c r="N3032" t="s">
        <v>1354</v>
      </c>
      <c r="O3032" s="102">
        <v>0.73611111111111116</v>
      </c>
      <c r="P3032" t="s">
        <v>1643</v>
      </c>
      <c r="Q3032">
        <v>1</v>
      </c>
      <c r="R3032" t="s">
        <v>1480</v>
      </c>
      <c r="S3032">
        <v>24</v>
      </c>
      <c r="T3032">
        <v>85</v>
      </c>
      <c r="U3032">
        <v>93</v>
      </c>
      <c r="V3032" t="s">
        <v>51</v>
      </c>
      <c r="W3032">
        <v>74</v>
      </c>
      <c r="X3032" s="102">
        <v>0.54861111111111105</v>
      </c>
      <c r="AB3032" s="77">
        <f t="shared" si="47"/>
        <v>320</v>
      </c>
    </row>
    <row r="3033" spans="1:28" x14ac:dyDescent="0.3">
      <c r="A3033" s="34">
        <v>44671</v>
      </c>
      <c r="B3033">
        <v>1159</v>
      </c>
      <c r="C3033" t="s">
        <v>1282</v>
      </c>
      <c r="D3033" t="s">
        <v>1283</v>
      </c>
      <c r="E3033">
        <v>38</v>
      </c>
      <c r="F3033" t="s">
        <v>1496</v>
      </c>
      <c r="G3033" t="s">
        <v>1327</v>
      </c>
      <c r="H3033" t="s">
        <v>1364</v>
      </c>
      <c r="I3033" s="102">
        <v>0.1875</v>
      </c>
      <c r="J3033" t="s">
        <v>1313</v>
      </c>
      <c r="K3033" s="102">
        <v>0.61111111111111105</v>
      </c>
      <c r="L3033">
        <v>32</v>
      </c>
      <c r="M3033" t="s">
        <v>1356</v>
      </c>
      <c r="N3033" t="s">
        <v>1536</v>
      </c>
      <c r="O3033" s="102">
        <v>0.75694444444444453</v>
      </c>
      <c r="P3033" t="s">
        <v>1291</v>
      </c>
      <c r="Q3033">
        <v>10</v>
      </c>
      <c r="R3033" t="s">
        <v>1374</v>
      </c>
      <c r="S3033">
        <v>5</v>
      </c>
      <c r="T3033">
        <v>80</v>
      </c>
      <c r="U3033">
        <v>92</v>
      </c>
      <c r="V3033" s="102">
        <v>0.35416666666666669</v>
      </c>
      <c r="W3033">
        <v>59</v>
      </c>
      <c r="X3033" s="102">
        <v>0.59722222222222221</v>
      </c>
      <c r="AB3033" s="77">
        <f t="shared" si="47"/>
        <v>320</v>
      </c>
    </row>
    <row r="3034" spans="1:28" x14ac:dyDescent="0.3">
      <c r="A3034" s="34">
        <v>44672</v>
      </c>
      <c r="B3034">
        <v>1159</v>
      </c>
      <c r="C3034" t="s">
        <v>1282</v>
      </c>
      <c r="D3034" t="s">
        <v>1283</v>
      </c>
      <c r="E3034">
        <v>38</v>
      </c>
      <c r="F3034" t="s">
        <v>1422</v>
      </c>
      <c r="G3034" t="s">
        <v>1308</v>
      </c>
      <c r="H3034" t="s">
        <v>1418</v>
      </c>
      <c r="I3034" s="102">
        <v>0.99305555555555547</v>
      </c>
      <c r="J3034" t="s">
        <v>1538</v>
      </c>
      <c r="K3034" s="102">
        <v>0.56944444444444442</v>
      </c>
      <c r="L3034">
        <v>28</v>
      </c>
      <c r="M3034" t="s">
        <v>1435</v>
      </c>
      <c r="N3034" t="s">
        <v>1354</v>
      </c>
      <c r="O3034" s="102">
        <v>0.1111111111111111</v>
      </c>
      <c r="P3034" t="s">
        <v>1806</v>
      </c>
      <c r="Q3034">
        <v>0</v>
      </c>
      <c r="R3034" t="s">
        <v>1992</v>
      </c>
      <c r="S3034">
        <v>24</v>
      </c>
      <c r="T3034">
        <v>78</v>
      </c>
      <c r="U3034">
        <v>92</v>
      </c>
      <c r="V3034" t="s">
        <v>51</v>
      </c>
      <c r="W3034">
        <v>67</v>
      </c>
      <c r="X3034" s="102">
        <v>0.4375</v>
      </c>
      <c r="AB3034" s="77">
        <f t="shared" si="47"/>
        <v>280</v>
      </c>
    </row>
    <row r="3035" spans="1:28" x14ac:dyDescent="0.3">
      <c r="A3035" s="34">
        <v>44673</v>
      </c>
      <c r="B3035">
        <v>1159</v>
      </c>
      <c r="C3035" t="s">
        <v>1282</v>
      </c>
      <c r="D3035" t="s">
        <v>1283</v>
      </c>
      <c r="E3035">
        <v>38</v>
      </c>
      <c r="F3035" t="s">
        <v>1304</v>
      </c>
      <c r="G3035" t="s">
        <v>1610</v>
      </c>
      <c r="H3035" t="s">
        <v>1322</v>
      </c>
      <c r="I3035" s="102">
        <v>0.13194444444444445</v>
      </c>
      <c r="J3035" t="s">
        <v>1686</v>
      </c>
      <c r="K3035" s="102">
        <v>0.59027777777777779</v>
      </c>
      <c r="L3035">
        <v>27</v>
      </c>
      <c r="M3035" t="s">
        <v>1703</v>
      </c>
      <c r="N3035" t="s">
        <v>1336</v>
      </c>
      <c r="O3035" s="102">
        <v>0.59722222222222221</v>
      </c>
      <c r="P3035" t="s">
        <v>1992</v>
      </c>
      <c r="Q3035">
        <v>0</v>
      </c>
      <c r="R3035" t="s">
        <v>1959</v>
      </c>
      <c r="S3035">
        <v>24</v>
      </c>
      <c r="T3035">
        <v>72</v>
      </c>
      <c r="U3035">
        <v>92</v>
      </c>
      <c r="V3035" t="s">
        <v>51</v>
      </c>
      <c r="W3035">
        <v>59</v>
      </c>
      <c r="X3035" s="102">
        <v>0.3125</v>
      </c>
      <c r="AB3035" s="77">
        <f t="shared" si="47"/>
        <v>270</v>
      </c>
    </row>
    <row r="3036" spans="1:28" x14ac:dyDescent="0.3">
      <c r="A3036" s="34">
        <v>44674</v>
      </c>
      <c r="B3036">
        <v>1159</v>
      </c>
      <c r="C3036" t="s">
        <v>1282</v>
      </c>
      <c r="D3036" t="s">
        <v>1283</v>
      </c>
      <c r="E3036">
        <v>38</v>
      </c>
      <c r="F3036" t="s">
        <v>1449</v>
      </c>
      <c r="G3036" t="s">
        <v>1383</v>
      </c>
      <c r="H3036" t="s">
        <v>1348</v>
      </c>
      <c r="I3036" s="102">
        <v>0.41666666666666669</v>
      </c>
      <c r="J3036" t="s">
        <v>1577</v>
      </c>
      <c r="K3036" s="102">
        <v>0.60416666666666663</v>
      </c>
      <c r="L3036">
        <v>27</v>
      </c>
      <c r="M3036" t="s">
        <v>1391</v>
      </c>
      <c r="N3036" t="s">
        <v>1507</v>
      </c>
      <c r="O3036" s="102">
        <v>0.54861111111111105</v>
      </c>
      <c r="P3036" t="s">
        <v>1885</v>
      </c>
      <c r="Q3036">
        <v>24</v>
      </c>
      <c r="R3036" t="s">
        <v>1996</v>
      </c>
      <c r="S3036">
        <v>2</v>
      </c>
      <c r="T3036">
        <v>83</v>
      </c>
      <c r="U3036">
        <v>92</v>
      </c>
      <c r="V3036" t="s">
        <v>51</v>
      </c>
      <c r="W3036">
        <v>70</v>
      </c>
      <c r="X3036" s="102">
        <v>0.60416666666666663</v>
      </c>
      <c r="AB3036" s="77">
        <f t="shared" si="47"/>
        <v>270</v>
      </c>
    </row>
    <row r="3037" spans="1:28" x14ac:dyDescent="0.3">
      <c r="A3037" s="34">
        <v>44675</v>
      </c>
      <c r="B3037">
        <v>1159</v>
      </c>
      <c r="C3037" t="s">
        <v>1282</v>
      </c>
      <c r="D3037" t="s">
        <v>1283</v>
      </c>
      <c r="E3037">
        <v>38</v>
      </c>
      <c r="F3037" t="s">
        <v>1363</v>
      </c>
      <c r="G3037" t="s">
        <v>1308</v>
      </c>
      <c r="H3037" t="s">
        <v>1605</v>
      </c>
      <c r="I3037" s="102">
        <v>0.99930555555555556</v>
      </c>
      <c r="J3037" t="s">
        <v>1502</v>
      </c>
      <c r="K3037" s="102">
        <v>0.625</v>
      </c>
      <c r="L3037">
        <v>0</v>
      </c>
      <c r="M3037" t="s">
        <v>1431</v>
      </c>
      <c r="N3037" t="s">
        <v>1380</v>
      </c>
      <c r="O3037" t="s">
        <v>51</v>
      </c>
      <c r="P3037" t="s">
        <v>1856</v>
      </c>
      <c r="Q3037">
        <v>21</v>
      </c>
      <c r="R3037" t="s">
        <v>1940</v>
      </c>
      <c r="S3037">
        <v>0</v>
      </c>
      <c r="T3037">
        <v>71</v>
      </c>
      <c r="U3037">
        <v>90</v>
      </c>
      <c r="V3037" s="102">
        <v>0.99305555555555547</v>
      </c>
      <c r="W3037">
        <v>63</v>
      </c>
      <c r="X3037" s="102">
        <v>0.54166666666666663</v>
      </c>
      <c r="AB3037" s="77">
        <f t="shared" si="47"/>
        <v>0</v>
      </c>
    </row>
    <row r="3038" spans="1:28" x14ac:dyDescent="0.3">
      <c r="A3038" s="34">
        <v>44676</v>
      </c>
      <c r="B3038">
        <v>1159</v>
      </c>
      <c r="C3038" t="s">
        <v>1282</v>
      </c>
      <c r="D3038" t="s">
        <v>1283</v>
      </c>
      <c r="E3038">
        <v>38</v>
      </c>
      <c r="F3038" t="s">
        <v>1521</v>
      </c>
      <c r="G3038" t="s">
        <v>1308</v>
      </c>
      <c r="H3038" t="s">
        <v>1489</v>
      </c>
      <c r="I3038" s="102">
        <v>0.23611111111111113</v>
      </c>
      <c r="J3038" t="s">
        <v>1617</v>
      </c>
      <c r="K3038" s="102">
        <v>0.45833333333333331</v>
      </c>
      <c r="L3038">
        <v>8</v>
      </c>
      <c r="M3038" t="s">
        <v>1301</v>
      </c>
      <c r="N3038" t="s">
        <v>1351</v>
      </c>
      <c r="O3038" s="102">
        <v>0.61805555555555558</v>
      </c>
      <c r="P3038" t="s">
        <v>1711</v>
      </c>
      <c r="Q3038">
        <v>0</v>
      </c>
      <c r="R3038" t="s">
        <v>1923</v>
      </c>
      <c r="S3038">
        <v>19</v>
      </c>
      <c r="T3038">
        <v>87</v>
      </c>
      <c r="U3038">
        <v>92</v>
      </c>
      <c r="V3038" t="s">
        <v>51</v>
      </c>
      <c r="W3038">
        <v>80</v>
      </c>
      <c r="X3038" s="102">
        <v>0.40277777777777773</v>
      </c>
      <c r="AB3038" s="77">
        <f t="shared" si="47"/>
        <v>80</v>
      </c>
    </row>
    <row r="3039" spans="1:28" x14ac:dyDescent="0.3">
      <c r="A3039" s="34">
        <v>44677</v>
      </c>
      <c r="B3039">
        <v>1159</v>
      </c>
      <c r="C3039" t="s">
        <v>1282</v>
      </c>
      <c r="D3039" t="s">
        <v>1283</v>
      </c>
      <c r="E3039">
        <v>38</v>
      </c>
      <c r="F3039" t="s">
        <v>1304</v>
      </c>
      <c r="G3039" t="s">
        <v>1469</v>
      </c>
      <c r="H3039" t="s">
        <v>1351</v>
      </c>
      <c r="I3039" s="102">
        <v>0.20833333333333334</v>
      </c>
      <c r="J3039" t="s">
        <v>1729</v>
      </c>
      <c r="K3039" s="102">
        <v>0.52777777777777779</v>
      </c>
      <c r="L3039">
        <v>28</v>
      </c>
      <c r="M3039" t="s">
        <v>1326</v>
      </c>
      <c r="N3039" t="s">
        <v>1333</v>
      </c>
      <c r="O3039" s="102">
        <v>0.70833333333333337</v>
      </c>
      <c r="P3039" t="s">
        <v>1520</v>
      </c>
      <c r="Q3039" t="s">
        <v>51</v>
      </c>
      <c r="R3039" t="s">
        <v>1757</v>
      </c>
      <c r="S3039">
        <v>16</v>
      </c>
      <c r="T3039">
        <v>87</v>
      </c>
      <c r="U3039">
        <v>92</v>
      </c>
      <c r="V3039" t="s">
        <v>51</v>
      </c>
      <c r="W3039">
        <v>75</v>
      </c>
      <c r="X3039" s="102">
        <v>0.55555555555555558</v>
      </c>
      <c r="AB3039" s="77">
        <f t="shared" si="47"/>
        <v>280</v>
      </c>
    </row>
    <row r="3040" spans="1:28" x14ac:dyDescent="0.3">
      <c r="A3040" s="34">
        <v>44678</v>
      </c>
      <c r="B3040">
        <v>1159</v>
      </c>
      <c r="C3040" t="s">
        <v>1282</v>
      </c>
      <c r="D3040" t="s">
        <v>1283</v>
      </c>
      <c r="E3040">
        <v>38</v>
      </c>
      <c r="F3040" t="s">
        <v>1637</v>
      </c>
      <c r="G3040" t="s">
        <v>1308</v>
      </c>
      <c r="H3040" t="s">
        <v>1521</v>
      </c>
      <c r="I3040" t="s">
        <v>51</v>
      </c>
      <c r="J3040" t="s">
        <v>1303</v>
      </c>
      <c r="K3040" s="102">
        <v>0.4861111111111111</v>
      </c>
      <c r="L3040">
        <v>1</v>
      </c>
      <c r="M3040" t="s">
        <v>1288</v>
      </c>
      <c r="N3040" t="s">
        <v>1289</v>
      </c>
      <c r="O3040" s="102">
        <v>0.49305555555555558</v>
      </c>
      <c r="P3040" t="s">
        <v>1398</v>
      </c>
      <c r="Q3040">
        <v>24</v>
      </c>
      <c r="R3040" t="s">
        <v>1921</v>
      </c>
      <c r="S3040">
        <v>2</v>
      </c>
      <c r="T3040">
        <v>90</v>
      </c>
      <c r="U3040">
        <v>92</v>
      </c>
      <c r="V3040" t="s">
        <v>51</v>
      </c>
      <c r="W3040">
        <v>83</v>
      </c>
      <c r="X3040" s="102">
        <v>0.46527777777777773</v>
      </c>
      <c r="AB3040" s="77">
        <f t="shared" si="47"/>
        <v>10</v>
      </c>
    </row>
    <row r="3041" spans="1:28" x14ac:dyDescent="0.3">
      <c r="A3041" s="34">
        <v>44679</v>
      </c>
      <c r="B3041">
        <v>1159</v>
      </c>
      <c r="C3041" t="s">
        <v>1282</v>
      </c>
      <c r="D3041" t="s">
        <v>1283</v>
      </c>
      <c r="E3041">
        <v>38</v>
      </c>
      <c r="F3041" t="s">
        <v>1346</v>
      </c>
      <c r="G3041" t="s">
        <v>1308</v>
      </c>
      <c r="H3041" t="s">
        <v>1319</v>
      </c>
      <c r="I3041" s="102">
        <v>0.99930555555555556</v>
      </c>
      <c r="J3041" t="s">
        <v>1295</v>
      </c>
      <c r="K3041" s="102">
        <v>0.57638888888888895</v>
      </c>
      <c r="L3041">
        <v>30</v>
      </c>
      <c r="M3041" t="s">
        <v>1335</v>
      </c>
      <c r="N3041" t="s">
        <v>1384</v>
      </c>
      <c r="O3041" s="102">
        <v>0.2986111111111111</v>
      </c>
      <c r="P3041" t="s">
        <v>1611</v>
      </c>
      <c r="Q3041">
        <v>24</v>
      </c>
      <c r="R3041" t="s">
        <v>1290</v>
      </c>
      <c r="S3041">
        <v>2</v>
      </c>
      <c r="T3041">
        <v>84</v>
      </c>
      <c r="U3041">
        <v>92</v>
      </c>
      <c r="V3041" s="102">
        <v>0</v>
      </c>
      <c r="W3041">
        <v>76</v>
      </c>
      <c r="X3041" s="102">
        <v>0.73611111111111116</v>
      </c>
      <c r="AB3041" s="77">
        <f t="shared" si="47"/>
        <v>300</v>
      </c>
    </row>
    <row r="3042" spans="1:28" x14ac:dyDescent="0.3">
      <c r="A3042" s="34">
        <v>44680</v>
      </c>
      <c r="B3042">
        <v>1159</v>
      </c>
      <c r="C3042" t="s">
        <v>1282</v>
      </c>
      <c r="D3042" t="s">
        <v>1283</v>
      </c>
      <c r="E3042">
        <v>38</v>
      </c>
      <c r="F3042" t="s">
        <v>1419</v>
      </c>
      <c r="G3042" t="s">
        <v>1308</v>
      </c>
      <c r="H3042" t="s">
        <v>1339</v>
      </c>
      <c r="I3042" s="102">
        <v>0.24305555555555555</v>
      </c>
      <c r="J3042" t="s">
        <v>1729</v>
      </c>
      <c r="K3042" s="102">
        <v>0.625</v>
      </c>
      <c r="L3042">
        <v>2</v>
      </c>
      <c r="M3042" t="s">
        <v>1296</v>
      </c>
      <c r="N3042" t="s">
        <v>1340</v>
      </c>
      <c r="O3042" s="102">
        <v>0.40972222222222227</v>
      </c>
      <c r="P3042" t="s">
        <v>1557</v>
      </c>
      <c r="Q3042">
        <v>10</v>
      </c>
      <c r="R3042" t="s">
        <v>1498</v>
      </c>
      <c r="S3042">
        <v>18</v>
      </c>
      <c r="T3042">
        <v>87</v>
      </c>
      <c r="U3042">
        <v>92</v>
      </c>
      <c r="V3042" t="s">
        <v>51</v>
      </c>
      <c r="W3042">
        <v>81</v>
      </c>
      <c r="X3042" t="s">
        <v>51</v>
      </c>
      <c r="AB3042" s="77">
        <f t="shared" si="47"/>
        <v>20</v>
      </c>
    </row>
    <row r="3043" spans="1:28" x14ac:dyDescent="0.3">
      <c r="A3043" s="34">
        <v>44681</v>
      </c>
      <c r="B3043">
        <v>1159</v>
      </c>
      <c r="C3043" t="s">
        <v>1282</v>
      </c>
      <c r="D3043" t="s">
        <v>1283</v>
      </c>
      <c r="E3043">
        <v>38</v>
      </c>
      <c r="F3043" t="s">
        <v>1671</v>
      </c>
      <c r="G3043" t="s">
        <v>1308</v>
      </c>
      <c r="H3043" t="s">
        <v>1383</v>
      </c>
      <c r="I3043" s="102">
        <v>0.25</v>
      </c>
      <c r="J3043" t="s">
        <v>1390</v>
      </c>
      <c r="K3043" s="102">
        <v>0.69444444444444453</v>
      </c>
      <c r="L3043">
        <v>2</v>
      </c>
      <c r="M3043" t="s">
        <v>1335</v>
      </c>
      <c r="N3043" t="s">
        <v>1301</v>
      </c>
      <c r="O3043" s="102">
        <v>0.47916666666666669</v>
      </c>
      <c r="P3043" t="s">
        <v>1559</v>
      </c>
      <c r="Q3043">
        <v>0</v>
      </c>
      <c r="R3043" t="s">
        <v>1558</v>
      </c>
      <c r="S3043">
        <v>18</v>
      </c>
      <c r="T3043">
        <v>86</v>
      </c>
      <c r="U3043">
        <v>91</v>
      </c>
      <c r="V3043" t="s">
        <v>51</v>
      </c>
      <c r="W3043">
        <v>81</v>
      </c>
      <c r="X3043" t="s">
        <v>51</v>
      </c>
      <c r="AB3043" s="77">
        <f t="shared" si="47"/>
        <v>20</v>
      </c>
    </row>
    <row r="3044" spans="1:28" x14ac:dyDescent="0.3">
      <c r="A3044" s="34">
        <v>44682</v>
      </c>
      <c r="B3044">
        <v>1159</v>
      </c>
      <c r="C3044" t="s">
        <v>1282</v>
      </c>
      <c r="D3044" t="s">
        <v>1283</v>
      </c>
      <c r="E3044">
        <v>38</v>
      </c>
      <c r="F3044" t="s">
        <v>1671</v>
      </c>
      <c r="G3044" t="s">
        <v>1427</v>
      </c>
      <c r="H3044" t="s">
        <v>1605</v>
      </c>
      <c r="I3044" s="102">
        <v>0.25</v>
      </c>
      <c r="J3044" t="s">
        <v>1586</v>
      </c>
      <c r="K3044" s="102">
        <v>0.59722222222222221</v>
      </c>
      <c r="L3044">
        <v>2</v>
      </c>
      <c r="M3044" t="s">
        <v>1435</v>
      </c>
      <c r="N3044" t="s">
        <v>1289</v>
      </c>
      <c r="O3044" s="102">
        <v>0.54166666666666663</v>
      </c>
      <c r="P3044" t="s">
        <v>1360</v>
      </c>
      <c r="Q3044">
        <v>0</v>
      </c>
      <c r="R3044" t="s">
        <v>1642</v>
      </c>
      <c r="S3044">
        <v>24</v>
      </c>
      <c r="T3044">
        <v>88</v>
      </c>
      <c r="U3044">
        <v>92</v>
      </c>
      <c r="V3044" t="s">
        <v>51</v>
      </c>
      <c r="W3044">
        <v>79</v>
      </c>
      <c r="X3044" s="102">
        <v>0.59722222222222221</v>
      </c>
      <c r="AB3044" s="77">
        <f t="shared" si="47"/>
        <v>20</v>
      </c>
    </row>
    <row r="3045" spans="1:28" x14ac:dyDescent="0.3">
      <c r="A3045" s="34">
        <v>44683</v>
      </c>
      <c r="B3045">
        <v>1159</v>
      </c>
      <c r="C3045" t="s">
        <v>1282</v>
      </c>
      <c r="D3045" t="s">
        <v>1283</v>
      </c>
      <c r="E3045">
        <v>38</v>
      </c>
      <c r="F3045" t="s">
        <v>1612</v>
      </c>
      <c r="G3045" t="s">
        <v>1352</v>
      </c>
      <c r="H3045" t="s">
        <v>1422</v>
      </c>
      <c r="I3045" s="102">
        <v>0.25</v>
      </c>
      <c r="J3045" t="s">
        <v>1287</v>
      </c>
      <c r="K3045" s="102">
        <v>0.51388888888888895</v>
      </c>
      <c r="L3045">
        <v>34</v>
      </c>
      <c r="M3045" t="s">
        <v>1329</v>
      </c>
      <c r="N3045" t="s">
        <v>1348</v>
      </c>
      <c r="O3045" s="102">
        <v>0.57638888888888895</v>
      </c>
      <c r="P3045" t="s">
        <v>1642</v>
      </c>
      <c r="Q3045">
        <v>0</v>
      </c>
      <c r="R3045" t="s">
        <v>1874</v>
      </c>
      <c r="S3045">
        <v>16</v>
      </c>
      <c r="T3045">
        <v>82</v>
      </c>
      <c r="U3045">
        <v>93</v>
      </c>
      <c r="V3045" s="102">
        <v>0.29166666666666669</v>
      </c>
      <c r="W3045">
        <v>73</v>
      </c>
      <c r="X3045" t="s">
        <v>51</v>
      </c>
      <c r="AB3045" s="77">
        <f t="shared" si="47"/>
        <v>340</v>
      </c>
    </row>
    <row r="3046" spans="1:28" x14ac:dyDescent="0.3">
      <c r="A3046" s="34">
        <v>44684</v>
      </c>
      <c r="B3046">
        <v>1159</v>
      </c>
      <c r="C3046" t="s">
        <v>1282</v>
      </c>
      <c r="D3046" t="s">
        <v>1283</v>
      </c>
      <c r="E3046">
        <v>38</v>
      </c>
      <c r="F3046" t="s">
        <v>1346</v>
      </c>
      <c r="G3046" t="s">
        <v>1308</v>
      </c>
      <c r="H3046" t="s">
        <v>1483</v>
      </c>
      <c r="I3046" s="102">
        <v>0.99930555555555556</v>
      </c>
      <c r="J3046" t="s">
        <v>1597</v>
      </c>
      <c r="K3046" s="102">
        <v>0.625</v>
      </c>
      <c r="L3046">
        <v>31</v>
      </c>
      <c r="M3046" t="s">
        <v>1396</v>
      </c>
      <c r="N3046" t="s">
        <v>1348</v>
      </c>
      <c r="O3046" s="102">
        <v>0.52083333333333337</v>
      </c>
      <c r="P3046" t="s">
        <v>1727</v>
      </c>
      <c r="Q3046">
        <v>24</v>
      </c>
      <c r="R3046" t="s">
        <v>1477</v>
      </c>
      <c r="S3046">
        <v>2</v>
      </c>
      <c r="T3046">
        <v>88</v>
      </c>
      <c r="U3046">
        <v>92</v>
      </c>
      <c r="V3046" t="s">
        <v>51</v>
      </c>
      <c r="W3046">
        <v>84</v>
      </c>
      <c r="X3046" t="s">
        <v>51</v>
      </c>
      <c r="AB3046" s="77">
        <f t="shared" si="47"/>
        <v>310</v>
      </c>
    </row>
    <row r="3047" spans="1:28" x14ac:dyDescent="0.3">
      <c r="A3047" s="34">
        <v>44685</v>
      </c>
      <c r="B3047">
        <v>1159</v>
      </c>
      <c r="C3047" t="s">
        <v>1282</v>
      </c>
      <c r="D3047" t="s">
        <v>1283</v>
      </c>
      <c r="E3047">
        <v>38</v>
      </c>
      <c r="F3047" t="s">
        <v>1577</v>
      </c>
      <c r="G3047" t="s">
        <v>1308</v>
      </c>
      <c r="H3047" t="s">
        <v>1440</v>
      </c>
      <c r="I3047" s="102">
        <v>0.16666666666666666</v>
      </c>
      <c r="J3047" t="s">
        <v>1295</v>
      </c>
      <c r="K3047" s="102">
        <v>0.47916666666666669</v>
      </c>
      <c r="L3047">
        <v>0</v>
      </c>
      <c r="M3047" t="s">
        <v>1296</v>
      </c>
      <c r="N3047" t="s">
        <v>1359</v>
      </c>
      <c r="O3047" t="s">
        <v>51</v>
      </c>
      <c r="P3047" t="s">
        <v>1581</v>
      </c>
      <c r="Q3047" t="s">
        <v>51</v>
      </c>
      <c r="R3047" t="s">
        <v>1373</v>
      </c>
      <c r="S3047">
        <v>4</v>
      </c>
      <c r="T3047">
        <v>83</v>
      </c>
      <c r="U3047">
        <v>92</v>
      </c>
      <c r="V3047" t="s">
        <v>51</v>
      </c>
      <c r="W3047">
        <v>74</v>
      </c>
      <c r="X3047" s="102">
        <v>0.34722222222222227</v>
      </c>
      <c r="AB3047" s="77">
        <f t="shared" si="47"/>
        <v>0</v>
      </c>
    </row>
    <row r="3048" spans="1:28" x14ac:dyDescent="0.3">
      <c r="A3048" s="34">
        <v>44686</v>
      </c>
      <c r="B3048">
        <v>1159</v>
      </c>
      <c r="C3048" t="s">
        <v>1282</v>
      </c>
      <c r="D3048" t="s">
        <v>1283</v>
      </c>
      <c r="E3048">
        <v>38</v>
      </c>
      <c r="F3048" t="s">
        <v>1577</v>
      </c>
      <c r="G3048" t="s">
        <v>1308</v>
      </c>
      <c r="H3048" t="s">
        <v>1410</v>
      </c>
      <c r="I3048" s="102">
        <v>0.19444444444444445</v>
      </c>
      <c r="J3048" t="s">
        <v>1315</v>
      </c>
      <c r="K3048" s="102">
        <v>0.625</v>
      </c>
      <c r="L3048">
        <v>3</v>
      </c>
      <c r="M3048" t="s">
        <v>1326</v>
      </c>
      <c r="N3048" t="s">
        <v>1289</v>
      </c>
      <c r="O3048" s="102">
        <v>0.59027777777777779</v>
      </c>
      <c r="P3048" t="s">
        <v>1576</v>
      </c>
      <c r="Q3048">
        <v>21</v>
      </c>
      <c r="R3048" t="s">
        <v>1752</v>
      </c>
      <c r="S3048">
        <v>2</v>
      </c>
      <c r="T3048">
        <v>81</v>
      </c>
      <c r="U3048">
        <v>92</v>
      </c>
      <c r="V3048" t="s">
        <v>51</v>
      </c>
      <c r="W3048">
        <v>70</v>
      </c>
      <c r="X3048" s="102">
        <v>0.67361111111111116</v>
      </c>
      <c r="AB3048" s="77">
        <f t="shared" si="47"/>
        <v>30</v>
      </c>
    </row>
    <row r="3049" spans="1:28" x14ac:dyDescent="0.3">
      <c r="A3049" s="34">
        <v>44687</v>
      </c>
      <c r="B3049">
        <v>1159</v>
      </c>
      <c r="C3049" t="s">
        <v>1282</v>
      </c>
      <c r="D3049" t="s">
        <v>1283</v>
      </c>
      <c r="E3049">
        <v>38</v>
      </c>
      <c r="F3049" t="s">
        <v>1292</v>
      </c>
      <c r="G3049" t="s">
        <v>1308</v>
      </c>
      <c r="H3049" t="s">
        <v>1339</v>
      </c>
      <c r="I3049" s="102">
        <v>0.24305555555555555</v>
      </c>
      <c r="J3049" t="s">
        <v>1527</v>
      </c>
      <c r="K3049" s="102">
        <v>0.56944444444444442</v>
      </c>
      <c r="L3049">
        <v>20</v>
      </c>
      <c r="M3049" t="s">
        <v>1435</v>
      </c>
      <c r="N3049" t="s">
        <v>1322</v>
      </c>
      <c r="O3049" s="102">
        <v>0.98611111111111116</v>
      </c>
      <c r="P3049" t="s">
        <v>1343</v>
      </c>
      <c r="Q3049">
        <v>10</v>
      </c>
      <c r="R3049" t="s">
        <v>1573</v>
      </c>
      <c r="S3049">
        <v>19</v>
      </c>
      <c r="T3049">
        <v>79</v>
      </c>
      <c r="U3049">
        <v>92</v>
      </c>
      <c r="V3049" t="s">
        <v>51</v>
      </c>
      <c r="W3049">
        <v>70</v>
      </c>
      <c r="X3049" s="102">
        <v>0.35416666666666669</v>
      </c>
      <c r="AB3049" s="77">
        <f t="shared" si="47"/>
        <v>200</v>
      </c>
    </row>
    <row r="3050" spans="1:28" x14ac:dyDescent="0.3">
      <c r="A3050" s="34">
        <v>44688</v>
      </c>
      <c r="B3050">
        <v>1159</v>
      </c>
      <c r="C3050" t="s">
        <v>1282</v>
      </c>
      <c r="D3050" t="s">
        <v>1283</v>
      </c>
      <c r="E3050">
        <v>38</v>
      </c>
      <c r="F3050" t="s">
        <v>1521</v>
      </c>
      <c r="G3050" t="s">
        <v>1308</v>
      </c>
      <c r="H3050" t="s">
        <v>1364</v>
      </c>
      <c r="I3050" s="102">
        <v>0.23611111111111113</v>
      </c>
      <c r="J3050" t="s">
        <v>1502</v>
      </c>
      <c r="K3050" s="102">
        <v>0.69444444444444453</v>
      </c>
      <c r="L3050">
        <v>9</v>
      </c>
      <c r="M3050" t="s">
        <v>1347</v>
      </c>
      <c r="N3050" t="s">
        <v>1380</v>
      </c>
      <c r="O3050" s="102">
        <v>0.5625</v>
      </c>
      <c r="P3050" t="s">
        <v>1317</v>
      </c>
      <c r="Q3050">
        <v>0</v>
      </c>
      <c r="R3050" t="s">
        <v>1560</v>
      </c>
      <c r="S3050" t="s">
        <v>51</v>
      </c>
      <c r="T3050">
        <v>86</v>
      </c>
      <c r="U3050">
        <v>92</v>
      </c>
      <c r="V3050" t="s">
        <v>51</v>
      </c>
      <c r="W3050">
        <v>69</v>
      </c>
      <c r="X3050" s="102">
        <v>0.38194444444444442</v>
      </c>
      <c r="AB3050" s="77">
        <f t="shared" si="47"/>
        <v>90</v>
      </c>
    </row>
    <row r="3051" spans="1:28" x14ac:dyDescent="0.3">
      <c r="A3051" s="34">
        <v>44689</v>
      </c>
      <c r="B3051">
        <v>1159</v>
      </c>
      <c r="C3051" t="s">
        <v>1282</v>
      </c>
      <c r="D3051" t="s">
        <v>1283</v>
      </c>
      <c r="E3051">
        <v>38</v>
      </c>
      <c r="F3051" t="s">
        <v>1346</v>
      </c>
      <c r="G3051" t="s">
        <v>1308</v>
      </c>
      <c r="H3051" t="s">
        <v>1814</v>
      </c>
      <c r="I3051" s="102">
        <v>0.20833333333333334</v>
      </c>
      <c r="J3051" t="s">
        <v>1563</v>
      </c>
      <c r="K3051" s="102">
        <v>0.59027777777777779</v>
      </c>
      <c r="L3051">
        <v>8</v>
      </c>
      <c r="M3051" t="s">
        <v>1435</v>
      </c>
      <c r="N3051" t="s">
        <v>1391</v>
      </c>
      <c r="O3051" s="102">
        <v>0.55555555555555558</v>
      </c>
      <c r="P3051" t="s">
        <v>1569</v>
      </c>
      <c r="Q3051">
        <v>10</v>
      </c>
      <c r="R3051" t="s">
        <v>1774</v>
      </c>
      <c r="S3051">
        <v>18</v>
      </c>
      <c r="T3051">
        <v>87</v>
      </c>
      <c r="U3051">
        <v>93</v>
      </c>
      <c r="V3051" s="102">
        <v>0</v>
      </c>
      <c r="W3051">
        <v>82</v>
      </c>
      <c r="X3051" s="102">
        <v>0.34722222222222227</v>
      </c>
      <c r="AB3051" s="77">
        <f t="shared" si="47"/>
        <v>80</v>
      </c>
    </row>
    <row r="3052" spans="1:28" x14ac:dyDescent="0.3">
      <c r="A3052" s="34">
        <v>44690</v>
      </c>
      <c r="B3052">
        <v>1159</v>
      </c>
      <c r="C3052" t="s">
        <v>1282</v>
      </c>
      <c r="D3052" t="s">
        <v>1283</v>
      </c>
      <c r="E3052">
        <v>38</v>
      </c>
      <c r="F3052" t="s">
        <v>1671</v>
      </c>
      <c r="G3052" t="s">
        <v>1308</v>
      </c>
      <c r="H3052" t="s">
        <v>1418</v>
      </c>
      <c r="I3052" s="102">
        <v>0.20833333333333334</v>
      </c>
      <c r="J3052" t="s">
        <v>1736</v>
      </c>
      <c r="K3052" s="102">
        <v>0.51388888888888895</v>
      </c>
      <c r="L3052">
        <v>6</v>
      </c>
      <c r="M3052" t="s">
        <v>1335</v>
      </c>
      <c r="N3052" t="s">
        <v>1297</v>
      </c>
      <c r="O3052" s="102">
        <v>0.59027777777777779</v>
      </c>
      <c r="P3052" t="s">
        <v>1666</v>
      </c>
      <c r="Q3052">
        <v>0</v>
      </c>
      <c r="R3052" t="s">
        <v>1517</v>
      </c>
      <c r="S3052">
        <v>18</v>
      </c>
      <c r="T3052">
        <v>80</v>
      </c>
      <c r="U3052">
        <v>92</v>
      </c>
      <c r="V3052" t="s">
        <v>51</v>
      </c>
      <c r="W3052">
        <v>64</v>
      </c>
      <c r="X3052" s="102">
        <v>0.43055555555555558</v>
      </c>
      <c r="AB3052" s="77">
        <f t="shared" si="47"/>
        <v>60</v>
      </c>
    </row>
    <row r="3053" spans="1:28" x14ac:dyDescent="0.3">
      <c r="A3053" s="34">
        <v>44691</v>
      </c>
      <c r="B3053">
        <v>1159</v>
      </c>
      <c r="C3053" t="s">
        <v>1282</v>
      </c>
      <c r="D3053" t="s">
        <v>1283</v>
      </c>
      <c r="E3053">
        <v>38</v>
      </c>
      <c r="F3053" t="s">
        <v>1637</v>
      </c>
      <c r="G3053" t="s">
        <v>1308</v>
      </c>
      <c r="H3053" t="s">
        <v>1506</v>
      </c>
      <c r="I3053" s="102">
        <v>8.3333333333333329E-2</v>
      </c>
      <c r="J3053" t="s">
        <v>1622</v>
      </c>
      <c r="K3053" s="102">
        <v>0.52777777777777779</v>
      </c>
      <c r="L3053">
        <v>28</v>
      </c>
      <c r="M3053" t="s">
        <v>1396</v>
      </c>
      <c r="N3053" t="s">
        <v>1316</v>
      </c>
      <c r="O3053" s="102">
        <v>0.4236111111111111</v>
      </c>
      <c r="P3053" t="s">
        <v>1360</v>
      </c>
      <c r="Q3053" t="s">
        <v>51</v>
      </c>
      <c r="R3053" t="s">
        <v>1690</v>
      </c>
      <c r="S3053">
        <v>23</v>
      </c>
      <c r="T3053">
        <v>86</v>
      </c>
      <c r="U3053">
        <v>92</v>
      </c>
      <c r="V3053" t="s">
        <v>51</v>
      </c>
      <c r="W3053">
        <v>80</v>
      </c>
      <c r="X3053" s="102">
        <v>0.53472222222222221</v>
      </c>
      <c r="AB3053" s="77">
        <f t="shared" si="47"/>
        <v>280</v>
      </c>
    </row>
    <row r="3054" spans="1:28" x14ac:dyDescent="0.3">
      <c r="A3054" s="34">
        <v>44692</v>
      </c>
      <c r="B3054">
        <v>1159</v>
      </c>
      <c r="C3054" t="s">
        <v>1282</v>
      </c>
      <c r="D3054" t="s">
        <v>1283</v>
      </c>
      <c r="E3054">
        <v>38</v>
      </c>
      <c r="F3054" t="s">
        <v>1300</v>
      </c>
      <c r="G3054" t="s">
        <v>1308</v>
      </c>
      <c r="H3054" t="s">
        <v>1605</v>
      </c>
      <c r="I3054" s="102">
        <v>0.99930555555555556</v>
      </c>
      <c r="J3054" t="s">
        <v>1295</v>
      </c>
      <c r="K3054" s="102">
        <v>0.75</v>
      </c>
      <c r="L3054">
        <v>30</v>
      </c>
      <c r="M3054" t="s">
        <v>1335</v>
      </c>
      <c r="N3054" t="s">
        <v>1384</v>
      </c>
      <c r="O3054" s="102">
        <v>0.52777777777777779</v>
      </c>
      <c r="P3054" t="s">
        <v>1764</v>
      </c>
      <c r="Q3054">
        <v>21</v>
      </c>
      <c r="R3054" t="s">
        <v>1709</v>
      </c>
      <c r="S3054" t="s">
        <v>51</v>
      </c>
      <c r="T3054">
        <v>88</v>
      </c>
      <c r="U3054">
        <v>92</v>
      </c>
      <c r="V3054" s="102">
        <v>0.15277777777777776</v>
      </c>
      <c r="W3054">
        <v>83</v>
      </c>
      <c r="X3054" s="102">
        <v>0.74305555555555547</v>
      </c>
      <c r="AB3054" s="77">
        <f t="shared" si="47"/>
        <v>300</v>
      </c>
    </row>
    <row r="3055" spans="1:28" x14ac:dyDescent="0.3">
      <c r="A3055" s="34">
        <v>44693</v>
      </c>
      <c r="B3055">
        <v>1159</v>
      </c>
      <c r="C3055" t="s">
        <v>1282</v>
      </c>
      <c r="D3055" t="s">
        <v>1283</v>
      </c>
      <c r="E3055">
        <v>38</v>
      </c>
      <c r="F3055" t="s">
        <v>1574</v>
      </c>
      <c r="G3055" t="s">
        <v>1352</v>
      </c>
      <c r="H3055" t="s">
        <v>1354</v>
      </c>
      <c r="I3055" s="102">
        <v>9.0277777777777776E-2</v>
      </c>
      <c r="J3055" t="s">
        <v>1390</v>
      </c>
      <c r="K3055" s="102">
        <v>0.4513888888888889</v>
      </c>
      <c r="L3055">
        <v>2</v>
      </c>
      <c r="M3055" t="s">
        <v>1288</v>
      </c>
      <c r="N3055" t="s">
        <v>1340</v>
      </c>
      <c r="O3055" s="102">
        <v>0.61111111111111105</v>
      </c>
      <c r="P3055" t="s">
        <v>1369</v>
      </c>
      <c r="Q3055">
        <v>23</v>
      </c>
      <c r="R3055" t="s">
        <v>1642</v>
      </c>
      <c r="S3055">
        <v>4</v>
      </c>
      <c r="T3055">
        <v>91</v>
      </c>
      <c r="U3055">
        <v>92</v>
      </c>
      <c r="V3055" t="s">
        <v>51</v>
      </c>
      <c r="W3055">
        <v>85</v>
      </c>
      <c r="X3055" s="102">
        <v>0.40277777777777773</v>
      </c>
      <c r="AB3055" s="77">
        <f t="shared" si="47"/>
        <v>20</v>
      </c>
    </row>
    <row r="3056" spans="1:28" x14ac:dyDescent="0.3">
      <c r="A3056" s="34">
        <v>44694</v>
      </c>
      <c r="B3056">
        <v>1159</v>
      </c>
      <c r="C3056" t="s">
        <v>1282</v>
      </c>
      <c r="D3056" t="s">
        <v>1283</v>
      </c>
      <c r="E3056">
        <v>38</v>
      </c>
      <c r="F3056" t="s">
        <v>1669</v>
      </c>
      <c r="G3056" t="s">
        <v>1308</v>
      </c>
      <c r="H3056" t="s">
        <v>1377</v>
      </c>
      <c r="I3056" s="102">
        <v>8.3333333333333329E-2</v>
      </c>
      <c r="J3056" t="s">
        <v>1502</v>
      </c>
      <c r="K3056" s="102">
        <v>0.61805555555555558</v>
      </c>
      <c r="L3056">
        <v>4</v>
      </c>
      <c r="M3056" t="s">
        <v>1288</v>
      </c>
      <c r="N3056" t="s">
        <v>1286</v>
      </c>
      <c r="O3056" s="102">
        <v>0.52083333333333337</v>
      </c>
      <c r="P3056" t="s">
        <v>1332</v>
      </c>
      <c r="Q3056">
        <v>0</v>
      </c>
      <c r="R3056" t="s">
        <v>1643</v>
      </c>
      <c r="S3056">
        <v>24</v>
      </c>
      <c r="T3056">
        <v>91</v>
      </c>
      <c r="U3056">
        <v>92</v>
      </c>
      <c r="V3056" t="s">
        <v>51</v>
      </c>
      <c r="W3056">
        <v>90</v>
      </c>
      <c r="X3056" t="s">
        <v>51</v>
      </c>
      <c r="AB3056" s="77">
        <f t="shared" si="47"/>
        <v>40</v>
      </c>
    </row>
    <row r="3057" spans="1:28" x14ac:dyDescent="0.3">
      <c r="A3057" s="34">
        <v>44695</v>
      </c>
      <c r="B3057">
        <v>1159</v>
      </c>
      <c r="C3057" t="s">
        <v>1282</v>
      </c>
      <c r="D3057" t="s">
        <v>1283</v>
      </c>
      <c r="E3057">
        <v>38</v>
      </c>
      <c r="F3057" t="s">
        <v>1303</v>
      </c>
      <c r="G3057" t="s">
        <v>1469</v>
      </c>
      <c r="H3057" t="s">
        <v>1658</v>
      </c>
      <c r="I3057" s="102">
        <v>0.1111111111111111</v>
      </c>
      <c r="J3057" t="s">
        <v>1750</v>
      </c>
      <c r="K3057" s="102">
        <v>0.74305555555555547</v>
      </c>
      <c r="L3057">
        <v>31</v>
      </c>
      <c r="M3057" t="s">
        <v>1358</v>
      </c>
      <c r="N3057" t="s">
        <v>1440</v>
      </c>
      <c r="O3057" s="102">
        <v>0.56944444444444442</v>
      </c>
      <c r="P3057" t="s">
        <v>1643</v>
      </c>
      <c r="Q3057">
        <v>0</v>
      </c>
      <c r="R3057" t="s">
        <v>1923</v>
      </c>
      <c r="S3057">
        <v>23</v>
      </c>
      <c r="T3057">
        <v>90</v>
      </c>
      <c r="U3057">
        <v>92</v>
      </c>
      <c r="V3057" t="s">
        <v>51</v>
      </c>
      <c r="W3057">
        <v>87</v>
      </c>
      <c r="X3057" s="102">
        <v>0.51388888888888895</v>
      </c>
      <c r="AB3057" s="77">
        <f t="shared" si="47"/>
        <v>310</v>
      </c>
    </row>
    <row r="3058" spans="1:28" x14ac:dyDescent="0.3">
      <c r="A3058" s="34">
        <v>44696</v>
      </c>
      <c r="B3058">
        <v>1159</v>
      </c>
      <c r="C3058" t="s">
        <v>1282</v>
      </c>
      <c r="D3058" t="s">
        <v>1283</v>
      </c>
      <c r="E3058">
        <v>38</v>
      </c>
      <c r="F3058" t="s">
        <v>1656</v>
      </c>
      <c r="G3058" t="s">
        <v>1308</v>
      </c>
      <c r="H3058" t="s">
        <v>1363</v>
      </c>
      <c r="I3058" s="102">
        <v>9.0277777777777776E-2</v>
      </c>
      <c r="J3058" t="s">
        <v>1694</v>
      </c>
      <c r="K3058" s="102">
        <v>0.59027777777777779</v>
      </c>
      <c r="L3058">
        <v>28</v>
      </c>
      <c r="M3058" t="s">
        <v>1358</v>
      </c>
      <c r="N3058" t="s">
        <v>1319</v>
      </c>
      <c r="O3058" s="102">
        <v>0.4236111111111111</v>
      </c>
      <c r="P3058" t="s">
        <v>1759</v>
      </c>
      <c r="Q3058">
        <v>21</v>
      </c>
      <c r="R3058" t="s">
        <v>1893</v>
      </c>
      <c r="S3058">
        <v>5</v>
      </c>
      <c r="T3058">
        <v>79</v>
      </c>
      <c r="U3058">
        <v>92</v>
      </c>
      <c r="V3058" t="s">
        <v>51</v>
      </c>
      <c r="W3058">
        <v>68</v>
      </c>
      <c r="X3058" s="102">
        <v>0.59027777777777779</v>
      </c>
      <c r="AB3058" s="77">
        <f t="shared" si="47"/>
        <v>280</v>
      </c>
    </row>
    <row r="3059" spans="1:28" x14ac:dyDescent="0.3">
      <c r="A3059" s="34">
        <v>44697</v>
      </c>
      <c r="B3059">
        <v>1159</v>
      </c>
      <c r="C3059" t="s">
        <v>1282</v>
      </c>
      <c r="D3059" t="s">
        <v>1283</v>
      </c>
      <c r="E3059">
        <v>38</v>
      </c>
      <c r="F3059" t="s">
        <v>1571</v>
      </c>
      <c r="G3059" t="s">
        <v>1308</v>
      </c>
      <c r="H3059" t="s">
        <v>1346</v>
      </c>
      <c r="I3059" s="102">
        <v>0.1875</v>
      </c>
      <c r="J3059" t="s">
        <v>1665</v>
      </c>
      <c r="K3059" s="102">
        <v>0.3888888888888889</v>
      </c>
      <c r="L3059">
        <v>29</v>
      </c>
      <c r="M3059" t="s">
        <v>1435</v>
      </c>
      <c r="N3059" t="s">
        <v>1434</v>
      </c>
      <c r="O3059" s="102">
        <v>0.43055555555555558</v>
      </c>
      <c r="P3059" t="s">
        <v>1713</v>
      </c>
      <c r="Q3059" t="s">
        <v>51</v>
      </c>
      <c r="R3059" t="s">
        <v>1518</v>
      </c>
      <c r="S3059">
        <v>0</v>
      </c>
      <c r="T3059">
        <v>79</v>
      </c>
      <c r="U3059">
        <v>91</v>
      </c>
      <c r="V3059" s="102">
        <v>0.86805555555555547</v>
      </c>
      <c r="W3059">
        <v>58</v>
      </c>
      <c r="X3059" s="102">
        <v>0.38194444444444442</v>
      </c>
      <c r="AB3059" s="77">
        <f t="shared" si="47"/>
        <v>290</v>
      </c>
    </row>
    <row r="3060" spans="1:28" x14ac:dyDescent="0.3">
      <c r="A3060" s="34">
        <v>44698</v>
      </c>
      <c r="B3060">
        <v>1159</v>
      </c>
      <c r="C3060" t="s">
        <v>1282</v>
      </c>
      <c r="D3060" t="s">
        <v>1283</v>
      </c>
      <c r="E3060">
        <v>38</v>
      </c>
      <c r="F3060" t="s">
        <v>1741</v>
      </c>
      <c r="G3060" t="s">
        <v>1308</v>
      </c>
      <c r="H3060" t="s">
        <v>1313</v>
      </c>
      <c r="I3060" s="102">
        <v>0.20833333333333334</v>
      </c>
      <c r="J3060" t="s">
        <v>1799</v>
      </c>
      <c r="K3060" s="102">
        <v>0.65972222222222221</v>
      </c>
      <c r="L3060">
        <v>27</v>
      </c>
      <c r="M3060" t="s">
        <v>1561</v>
      </c>
      <c r="N3060" t="s">
        <v>1530</v>
      </c>
      <c r="O3060" s="102">
        <v>0.71527777777777779</v>
      </c>
      <c r="P3060" t="s">
        <v>1503</v>
      </c>
      <c r="Q3060">
        <v>21</v>
      </c>
      <c r="R3060" t="s">
        <v>1664</v>
      </c>
      <c r="S3060">
        <v>2</v>
      </c>
      <c r="T3060">
        <v>75</v>
      </c>
      <c r="U3060">
        <v>91</v>
      </c>
      <c r="V3060" t="s">
        <v>51</v>
      </c>
      <c r="W3060">
        <v>51</v>
      </c>
      <c r="X3060" s="102">
        <v>0.375</v>
      </c>
      <c r="AB3060" s="77">
        <f t="shared" si="47"/>
        <v>270</v>
      </c>
    </row>
    <row r="3061" spans="1:28" x14ac:dyDescent="0.3">
      <c r="A3061" s="34">
        <v>44699</v>
      </c>
      <c r="B3061">
        <v>1159</v>
      </c>
      <c r="C3061" t="s">
        <v>1282</v>
      </c>
      <c r="D3061" t="s">
        <v>1283</v>
      </c>
      <c r="E3061">
        <v>38</v>
      </c>
      <c r="F3061" t="s">
        <v>1729</v>
      </c>
      <c r="G3061" t="s">
        <v>1308</v>
      </c>
      <c r="H3061" t="s">
        <v>1399</v>
      </c>
      <c r="I3061" s="102">
        <v>0.99930555555555556</v>
      </c>
      <c r="J3061" t="s">
        <v>1623</v>
      </c>
      <c r="K3061" s="102">
        <v>0.47916666666666669</v>
      </c>
      <c r="L3061">
        <v>27</v>
      </c>
      <c r="M3061" t="s">
        <v>1347</v>
      </c>
      <c r="N3061" t="s">
        <v>1341</v>
      </c>
      <c r="O3061" s="102">
        <v>0.60416666666666663</v>
      </c>
      <c r="P3061" t="s">
        <v>1639</v>
      </c>
      <c r="Q3061">
        <v>0</v>
      </c>
      <c r="R3061" t="s">
        <v>1685</v>
      </c>
      <c r="S3061">
        <v>12</v>
      </c>
      <c r="T3061">
        <v>89</v>
      </c>
      <c r="U3061">
        <v>91</v>
      </c>
      <c r="V3061" t="s">
        <v>51</v>
      </c>
      <c r="W3061">
        <v>54</v>
      </c>
      <c r="X3061" s="102">
        <v>0.85416666666666663</v>
      </c>
      <c r="AB3061" s="77">
        <f t="shared" si="47"/>
        <v>270</v>
      </c>
    </row>
    <row r="3062" spans="1:28" x14ac:dyDescent="0.3">
      <c r="A3062" s="34">
        <v>44700</v>
      </c>
      <c r="B3062">
        <v>1159</v>
      </c>
      <c r="C3062" t="s">
        <v>1282</v>
      </c>
      <c r="D3062" t="s">
        <v>1283</v>
      </c>
      <c r="E3062">
        <v>38</v>
      </c>
      <c r="F3062" t="s">
        <v>1394</v>
      </c>
      <c r="G3062" t="s">
        <v>1308</v>
      </c>
      <c r="H3062" t="s">
        <v>1325</v>
      </c>
      <c r="I3062" s="102">
        <v>0.20833333333333334</v>
      </c>
      <c r="J3062" t="s">
        <v>1395</v>
      </c>
      <c r="K3062" s="102">
        <v>0.31944444444444448</v>
      </c>
      <c r="L3062">
        <v>7</v>
      </c>
      <c r="M3062" t="s">
        <v>1288</v>
      </c>
      <c r="N3062" t="s">
        <v>1327</v>
      </c>
      <c r="O3062" s="102">
        <v>0.46527777777777773</v>
      </c>
      <c r="P3062" t="s">
        <v>1290</v>
      </c>
      <c r="Q3062">
        <v>8</v>
      </c>
      <c r="R3062" t="s">
        <v>1762</v>
      </c>
      <c r="S3062">
        <v>17</v>
      </c>
      <c r="T3062">
        <v>84</v>
      </c>
      <c r="U3062">
        <v>91</v>
      </c>
      <c r="V3062" t="s">
        <v>51</v>
      </c>
      <c r="W3062">
        <v>69</v>
      </c>
      <c r="X3062" s="102">
        <v>0.3125</v>
      </c>
      <c r="AB3062" s="77">
        <f t="shared" si="47"/>
        <v>70</v>
      </c>
    </row>
    <row r="3063" spans="1:28" x14ac:dyDescent="0.3">
      <c r="A3063" s="34">
        <v>44701</v>
      </c>
      <c r="B3063">
        <v>1159</v>
      </c>
      <c r="C3063" t="s">
        <v>1282</v>
      </c>
      <c r="D3063" t="s">
        <v>1283</v>
      </c>
      <c r="E3063">
        <v>38</v>
      </c>
      <c r="F3063" t="s">
        <v>1622</v>
      </c>
      <c r="G3063" t="s">
        <v>1308</v>
      </c>
      <c r="H3063" t="s">
        <v>1287</v>
      </c>
      <c r="I3063" s="102">
        <v>0.16666666666666666</v>
      </c>
      <c r="J3063" t="s">
        <v>1741</v>
      </c>
      <c r="K3063" s="102">
        <v>0.40972222222222227</v>
      </c>
      <c r="L3063">
        <v>30</v>
      </c>
      <c r="M3063" t="s">
        <v>1288</v>
      </c>
      <c r="N3063" t="s">
        <v>1289</v>
      </c>
      <c r="O3063" s="102">
        <v>0.31944444444444448</v>
      </c>
      <c r="P3063" t="s">
        <v>1581</v>
      </c>
      <c r="Q3063">
        <v>14</v>
      </c>
      <c r="R3063" t="s">
        <v>1663</v>
      </c>
      <c r="S3063">
        <v>2</v>
      </c>
      <c r="T3063">
        <v>90</v>
      </c>
      <c r="U3063">
        <v>92</v>
      </c>
      <c r="V3063" s="102">
        <v>0.24305555555555555</v>
      </c>
      <c r="W3063">
        <v>85</v>
      </c>
      <c r="X3063" t="s">
        <v>51</v>
      </c>
      <c r="AB3063" s="77">
        <f t="shared" si="47"/>
        <v>300</v>
      </c>
    </row>
    <row r="3064" spans="1:28" x14ac:dyDescent="0.3">
      <c r="A3064" s="34">
        <v>44702</v>
      </c>
      <c r="B3064">
        <v>1159</v>
      </c>
      <c r="C3064" t="s">
        <v>1282</v>
      </c>
      <c r="D3064" t="s">
        <v>1283</v>
      </c>
      <c r="E3064">
        <v>38</v>
      </c>
      <c r="F3064" t="s">
        <v>1527</v>
      </c>
      <c r="G3064" t="s">
        <v>1668</v>
      </c>
      <c r="H3064" t="s">
        <v>1386</v>
      </c>
      <c r="I3064" s="102">
        <v>0.14583333333333334</v>
      </c>
      <c r="J3064" t="s">
        <v>1741</v>
      </c>
      <c r="K3064" s="102">
        <v>0.46527777777777773</v>
      </c>
      <c r="L3064">
        <v>28</v>
      </c>
      <c r="M3064" t="s">
        <v>1358</v>
      </c>
      <c r="N3064" t="s">
        <v>1356</v>
      </c>
      <c r="O3064" s="102">
        <v>0.99930555555555556</v>
      </c>
      <c r="P3064" t="s">
        <v>1499</v>
      </c>
      <c r="Q3064">
        <v>0</v>
      </c>
      <c r="R3064" t="s">
        <v>1720</v>
      </c>
      <c r="S3064">
        <v>23</v>
      </c>
      <c r="T3064">
        <v>89</v>
      </c>
      <c r="U3064">
        <v>92</v>
      </c>
      <c r="V3064" t="s">
        <v>51</v>
      </c>
      <c r="W3064">
        <v>86</v>
      </c>
      <c r="X3064" s="102">
        <v>0.53472222222222221</v>
      </c>
      <c r="AB3064" s="77">
        <f t="shared" si="47"/>
        <v>280</v>
      </c>
    </row>
    <row r="3065" spans="1:28" x14ac:dyDescent="0.3">
      <c r="A3065" s="34">
        <v>44703</v>
      </c>
      <c r="B3065">
        <v>1159</v>
      </c>
      <c r="C3065" t="s">
        <v>1282</v>
      </c>
      <c r="D3065" t="s">
        <v>1283</v>
      </c>
      <c r="E3065">
        <v>38</v>
      </c>
      <c r="F3065" t="s">
        <v>1728</v>
      </c>
      <c r="G3065" t="s">
        <v>1628</v>
      </c>
      <c r="H3065" t="s">
        <v>1669</v>
      </c>
      <c r="I3065" s="102">
        <v>0.99305555555555547</v>
      </c>
      <c r="J3065" t="s">
        <v>1743</v>
      </c>
      <c r="K3065" s="102">
        <v>0.3263888888888889</v>
      </c>
      <c r="L3065">
        <v>28</v>
      </c>
      <c r="M3065" t="s">
        <v>1561</v>
      </c>
      <c r="N3065" t="s">
        <v>1399</v>
      </c>
      <c r="O3065" s="102">
        <v>0.3611111111111111</v>
      </c>
      <c r="P3065" t="s">
        <v>1697</v>
      </c>
      <c r="Q3065">
        <v>0</v>
      </c>
      <c r="R3065" t="s">
        <v>1673</v>
      </c>
      <c r="S3065">
        <v>8</v>
      </c>
      <c r="T3065">
        <v>89</v>
      </c>
      <c r="U3065">
        <v>92</v>
      </c>
      <c r="V3065" t="s">
        <v>51</v>
      </c>
      <c r="W3065">
        <v>82</v>
      </c>
      <c r="X3065" s="102">
        <v>0.33333333333333331</v>
      </c>
      <c r="AB3065" s="77">
        <f t="shared" si="47"/>
        <v>280</v>
      </c>
    </row>
    <row r="3066" spans="1:28" x14ac:dyDescent="0.3">
      <c r="A3066" s="34">
        <v>44704</v>
      </c>
      <c r="B3066">
        <v>1159</v>
      </c>
      <c r="C3066" t="s">
        <v>1282</v>
      </c>
      <c r="D3066" t="s">
        <v>1283</v>
      </c>
      <c r="E3066">
        <v>38</v>
      </c>
      <c r="F3066" t="s">
        <v>1549</v>
      </c>
      <c r="G3066" t="s">
        <v>1293</v>
      </c>
      <c r="H3066" t="s">
        <v>1346</v>
      </c>
      <c r="I3066" s="102">
        <v>0.99930555555555556</v>
      </c>
      <c r="J3066" t="s">
        <v>1750</v>
      </c>
      <c r="K3066" s="102">
        <v>0.45833333333333331</v>
      </c>
      <c r="L3066">
        <v>29</v>
      </c>
      <c r="M3066" t="s">
        <v>1310</v>
      </c>
      <c r="N3066" t="s">
        <v>1319</v>
      </c>
      <c r="O3066" s="102">
        <v>0.54166666666666663</v>
      </c>
      <c r="P3066" t="s">
        <v>1664</v>
      </c>
      <c r="Q3066">
        <v>22</v>
      </c>
      <c r="R3066" t="s">
        <v>1618</v>
      </c>
      <c r="S3066">
        <v>9</v>
      </c>
      <c r="T3066">
        <v>85</v>
      </c>
      <c r="U3066">
        <v>91</v>
      </c>
      <c r="V3066" s="102">
        <v>0</v>
      </c>
      <c r="W3066">
        <v>72</v>
      </c>
      <c r="X3066" s="102">
        <v>0.58333333333333337</v>
      </c>
      <c r="AB3066" s="77">
        <f t="shared" si="47"/>
        <v>290</v>
      </c>
    </row>
    <row r="3067" spans="1:28" x14ac:dyDescent="0.3">
      <c r="A3067" s="34">
        <v>44705</v>
      </c>
      <c r="B3067">
        <v>1159</v>
      </c>
      <c r="C3067" t="s">
        <v>1282</v>
      </c>
      <c r="D3067" t="s">
        <v>1283</v>
      </c>
      <c r="E3067">
        <v>38</v>
      </c>
      <c r="F3067" t="s">
        <v>1574</v>
      </c>
      <c r="G3067" t="s">
        <v>1293</v>
      </c>
      <c r="H3067" t="s">
        <v>1309</v>
      </c>
      <c r="I3067" s="102">
        <v>0.17361111111111113</v>
      </c>
      <c r="J3067" t="s">
        <v>1704</v>
      </c>
      <c r="K3067" s="102">
        <v>0.54166666666666663</v>
      </c>
      <c r="L3067">
        <v>32</v>
      </c>
      <c r="M3067" t="s">
        <v>1561</v>
      </c>
      <c r="N3067" t="s">
        <v>1556</v>
      </c>
      <c r="O3067" s="102">
        <v>0.57638888888888895</v>
      </c>
      <c r="P3067" t="s">
        <v>1373</v>
      </c>
      <c r="Q3067">
        <v>23</v>
      </c>
      <c r="R3067" t="s">
        <v>1740</v>
      </c>
      <c r="S3067">
        <v>3</v>
      </c>
      <c r="T3067">
        <v>78</v>
      </c>
      <c r="U3067">
        <v>91</v>
      </c>
      <c r="V3067" t="s">
        <v>51</v>
      </c>
      <c r="W3067">
        <v>66</v>
      </c>
      <c r="X3067" s="102">
        <v>0.46527777777777773</v>
      </c>
      <c r="AB3067" s="77">
        <f t="shared" si="47"/>
        <v>320</v>
      </c>
    </row>
    <row r="3068" spans="1:28" x14ac:dyDescent="0.3">
      <c r="A3068" s="34">
        <v>44706</v>
      </c>
      <c r="B3068">
        <v>1159</v>
      </c>
      <c r="C3068" t="s">
        <v>1282</v>
      </c>
      <c r="D3068" t="s">
        <v>1283</v>
      </c>
      <c r="E3068">
        <v>38</v>
      </c>
      <c r="F3068" t="s">
        <v>1386</v>
      </c>
      <c r="G3068" t="s">
        <v>1308</v>
      </c>
      <c r="H3068" t="s">
        <v>1552</v>
      </c>
      <c r="I3068" s="102">
        <v>0.20833333333333334</v>
      </c>
      <c r="J3068" t="s">
        <v>1395</v>
      </c>
      <c r="K3068" s="102">
        <v>0.47222222222222227</v>
      </c>
      <c r="L3068">
        <v>28</v>
      </c>
      <c r="M3068" t="s">
        <v>1301</v>
      </c>
      <c r="N3068" t="s">
        <v>1434</v>
      </c>
      <c r="O3068" s="102">
        <v>0.15972222222222224</v>
      </c>
      <c r="P3068" t="s">
        <v>1862</v>
      </c>
      <c r="Q3068">
        <v>22</v>
      </c>
      <c r="R3068" t="s">
        <v>1318</v>
      </c>
      <c r="S3068">
        <v>1</v>
      </c>
      <c r="T3068">
        <v>78</v>
      </c>
      <c r="U3068">
        <v>92</v>
      </c>
      <c r="V3068" s="102">
        <v>0.99930555555555556</v>
      </c>
      <c r="W3068">
        <v>69</v>
      </c>
      <c r="X3068" s="102">
        <v>0.47222222222222227</v>
      </c>
      <c r="AB3068" s="77">
        <f t="shared" si="47"/>
        <v>280</v>
      </c>
    </row>
    <row r="3069" spans="1:28" x14ac:dyDescent="0.3">
      <c r="A3069" s="34">
        <v>44707</v>
      </c>
      <c r="B3069">
        <v>1159</v>
      </c>
      <c r="C3069" t="s">
        <v>1282</v>
      </c>
      <c r="D3069" t="s">
        <v>1283</v>
      </c>
      <c r="E3069">
        <v>38</v>
      </c>
      <c r="F3069" t="s">
        <v>1637</v>
      </c>
      <c r="G3069" t="s">
        <v>1308</v>
      </c>
      <c r="H3069" t="s">
        <v>1463</v>
      </c>
      <c r="I3069" s="102">
        <v>0.20833333333333334</v>
      </c>
      <c r="J3069" t="s">
        <v>1736</v>
      </c>
      <c r="K3069" s="102">
        <v>0.58333333333333337</v>
      </c>
      <c r="L3069">
        <v>10</v>
      </c>
      <c r="M3069" t="s">
        <v>1435</v>
      </c>
      <c r="N3069" t="s">
        <v>1391</v>
      </c>
      <c r="O3069" s="102">
        <v>0.90277777777777779</v>
      </c>
      <c r="P3069" t="s">
        <v>1473</v>
      </c>
      <c r="Q3069">
        <v>10</v>
      </c>
      <c r="R3069" t="s">
        <v>1873</v>
      </c>
      <c r="S3069">
        <v>4</v>
      </c>
      <c r="T3069">
        <v>80</v>
      </c>
      <c r="U3069">
        <v>92</v>
      </c>
      <c r="V3069" t="s">
        <v>51</v>
      </c>
      <c r="W3069">
        <v>64</v>
      </c>
      <c r="X3069" s="102">
        <v>0.33333333333333331</v>
      </c>
      <c r="AB3069" s="77">
        <f t="shared" si="47"/>
        <v>100</v>
      </c>
    </row>
    <row r="3070" spans="1:28" x14ac:dyDescent="0.3">
      <c r="A3070" s="34">
        <v>44708</v>
      </c>
      <c r="B3070">
        <v>1159</v>
      </c>
      <c r="C3070" t="s">
        <v>1282</v>
      </c>
      <c r="D3070" t="s">
        <v>1283</v>
      </c>
      <c r="E3070">
        <v>38</v>
      </c>
      <c r="F3070" t="s">
        <v>1295</v>
      </c>
      <c r="G3070" t="s">
        <v>1308</v>
      </c>
      <c r="H3070" t="s">
        <v>1346</v>
      </c>
      <c r="I3070" s="102">
        <v>0.14583333333333334</v>
      </c>
      <c r="J3070" t="s">
        <v>1728</v>
      </c>
      <c r="K3070" s="102">
        <v>0.28472222222222221</v>
      </c>
      <c r="L3070">
        <v>0</v>
      </c>
      <c r="M3070" t="s">
        <v>1289</v>
      </c>
      <c r="N3070" t="s">
        <v>1284</v>
      </c>
      <c r="O3070" t="s">
        <v>51</v>
      </c>
      <c r="P3070" t="s">
        <v>1416</v>
      </c>
      <c r="Q3070">
        <v>0</v>
      </c>
      <c r="R3070" t="s">
        <v>1494</v>
      </c>
      <c r="S3070">
        <v>24</v>
      </c>
      <c r="T3070">
        <v>83</v>
      </c>
      <c r="U3070">
        <v>92</v>
      </c>
      <c r="V3070" t="s">
        <v>51</v>
      </c>
      <c r="W3070">
        <v>67</v>
      </c>
      <c r="X3070" s="102">
        <v>0.34027777777777773</v>
      </c>
      <c r="AB3070" s="77">
        <f t="shared" si="47"/>
        <v>0</v>
      </c>
    </row>
    <row r="3071" spans="1:28" x14ac:dyDescent="0.3">
      <c r="A3071" s="34">
        <v>44709</v>
      </c>
      <c r="B3071">
        <v>1159</v>
      </c>
      <c r="C3071" t="s">
        <v>1282</v>
      </c>
      <c r="D3071" t="s">
        <v>1283</v>
      </c>
      <c r="E3071">
        <v>38</v>
      </c>
      <c r="F3071" t="s">
        <v>1549</v>
      </c>
      <c r="G3071" t="s">
        <v>1308</v>
      </c>
      <c r="H3071" t="s">
        <v>1574</v>
      </c>
      <c r="I3071" s="102">
        <v>0.99930555555555556</v>
      </c>
      <c r="J3071" t="s">
        <v>1750</v>
      </c>
      <c r="K3071" s="102">
        <v>0.31944444444444448</v>
      </c>
      <c r="L3071">
        <v>8</v>
      </c>
      <c r="M3071" t="s">
        <v>1391</v>
      </c>
      <c r="N3071" t="s">
        <v>1506</v>
      </c>
      <c r="O3071" s="102">
        <v>0.59722222222222221</v>
      </c>
      <c r="P3071" t="s">
        <v>1494</v>
      </c>
      <c r="Q3071">
        <v>0</v>
      </c>
      <c r="R3071" t="s">
        <v>1711</v>
      </c>
      <c r="S3071">
        <v>24</v>
      </c>
      <c r="T3071">
        <v>88</v>
      </c>
      <c r="U3071">
        <v>92</v>
      </c>
      <c r="V3071" t="s">
        <v>51</v>
      </c>
      <c r="W3071">
        <v>79</v>
      </c>
      <c r="X3071" s="102">
        <v>0.31944444444444448</v>
      </c>
      <c r="AB3071" s="77">
        <f t="shared" si="47"/>
        <v>80</v>
      </c>
    </row>
    <row r="3072" spans="1:28" x14ac:dyDescent="0.3">
      <c r="A3072" s="34">
        <v>44710</v>
      </c>
      <c r="B3072">
        <v>1159</v>
      </c>
      <c r="C3072" t="s">
        <v>1282</v>
      </c>
      <c r="D3072" t="s">
        <v>1283</v>
      </c>
      <c r="E3072">
        <v>38</v>
      </c>
      <c r="F3072" t="s">
        <v>1617</v>
      </c>
      <c r="G3072" t="s">
        <v>1293</v>
      </c>
      <c r="H3072" t="s">
        <v>1552</v>
      </c>
      <c r="I3072" s="102">
        <v>0.20138888888888887</v>
      </c>
      <c r="J3072" t="s">
        <v>1588</v>
      </c>
      <c r="K3072" s="102">
        <v>0.33333333333333331</v>
      </c>
      <c r="L3072">
        <v>7</v>
      </c>
      <c r="M3072" t="s">
        <v>1340</v>
      </c>
      <c r="N3072" t="s">
        <v>1671</v>
      </c>
      <c r="O3072" s="102">
        <v>0.52777777777777779</v>
      </c>
      <c r="P3072" t="s">
        <v>1711</v>
      </c>
      <c r="Q3072">
        <v>0</v>
      </c>
      <c r="R3072" t="s">
        <v>1551</v>
      </c>
      <c r="S3072">
        <v>16</v>
      </c>
      <c r="T3072">
        <v>86</v>
      </c>
      <c r="U3072">
        <v>92</v>
      </c>
      <c r="V3072" t="s">
        <v>51</v>
      </c>
      <c r="W3072">
        <v>76</v>
      </c>
      <c r="X3072" s="102">
        <v>0.47916666666666669</v>
      </c>
      <c r="AB3072" s="77">
        <f t="shared" si="47"/>
        <v>70</v>
      </c>
    </row>
    <row r="3073" spans="1:28" x14ac:dyDescent="0.3">
      <c r="A3073" s="34">
        <v>44711</v>
      </c>
      <c r="B3073">
        <v>1159</v>
      </c>
      <c r="C3073" t="s">
        <v>1282</v>
      </c>
      <c r="D3073" t="s">
        <v>1283</v>
      </c>
      <c r="E3073">
        <v>38</v>
      </c>
      <c r="F3073" t="s">
        <v>1583</v>
      </c>
      <c r="G3073" t="s">
        <v>1308</v>
      </c>
      <c r="H3073" t="s">
        <v>1490</v>
      </c>
      <c r="I3073" s="102">
        <v>0.20833333333333334</v>
      </c>
      <c r="J3073" t="s">
        <v>1696</v>
      </c>
      <c r="K3073" s="102">
        <v>0.43055555555555558</v>
      </c>
      <c r="L3073">
        <v>7</v>
      </c>
      <c r="M3073" t="s">
        <v>1335</v>
      </c>
      <c r="N3073" t="s">
        <v>1316</v>
      </c>
      <c r="O3073" s="102">
        <v>0.52777777777777779</v>
      </c>
      <c r="P3073" t="s">
        <v>1714</v>
      </c>
      <c r="Q3073">
        <v>23</v>
      </c>
      <c r="R3073" t="s">
        <v>1875</v>
      </c>
      <c r="S3073" t="s">
        <v>51</v>
      </c>
      <c r="T3073">
        <v>83</v>
      </c>
      <c r="U3073">
        <v>92</v>
      </c>
      <c r="V3073" s="102">
        <v>0.19444444444444445</v>
      </c>
      <c r="W3073">
        <v>75</v>
      </c>
      <c r="X3073" s="102">
        <v>0.5625</v>
      </c>
      <c r="AB3073" s="77">
        <f t="shared" si="47"/>
        <v>70</v>
      </c>
    </row>
    <row r="3074" spans="1:28" x14ac:dyDescent="0.3">
      <c r="A3074" s="34">
        <v>44712</v>
      </c>
      <c r="B3074">
        <v>1159</v>
      </c>
      <c r="C3074" t="s">
        <v>1282</v>
      </c>
      <c r="D3074" t="s">
        <v>1283</v>
      </c>
      <c r="E3074">
        <v>38</v>
      </c>
      <c r="F3074" t="s">
        <v>1599</v>
      </c>
      <c r="G3074" t="s">
        <v>1308</v>
      </c>
      <c r="H3074" t="s">
        <v>1321</v>
      </c>
      <c r="I3074" s="102">
        <v>0.20833333333333334</v>
      </c>
      <c r="J3074" t="s">
        <v>1724</v>
      </c>
      <c r="K3074" s="102">
        <v>0.63194444444444442</v>
      </c>
      <c r="L3074">
        <v>8</v>
      </c>
      <c r="M3074" t="s">
        <v>1435</v>
      </c>
      <c r="N3074" t="s">
        <v>1316</v>
      </c>
      <c r="O3074" s="102">
        <v>0.43055555555555558</v>
      </c>
      <c r="P3074" t="s">
        <v>1488</v>
      </c>
      <c r="Q3074">
        <v>22</v>
      </c>
      <c r="R3074" t="s">
        <v>1508</v>
      </c>
      <c r="S3074">
        <v>4</v>
      </c>
      <c r="T3074">
        <v>81</v>
      </c>
      <c r="U3074">
        <v>92</v>
      </c>
      <c r="V3074" t="s">
        <v>51</v>
      </c>
      <c r="W3074">
        <v>72</v>
      </c>
      <c r="X3074" s="102">
        <v>0.59722222222222221</v>
      </c>
      <c r="AB3074" s="77">
        <f t="shared" si="47"/>
        <v>80</v>
      </c>
    </row>
    <row r="3075" spans="1:28" x14ac:dyDescent="0.3">
      <c r="A3075" s="34">
        <v>44713</v>
      </c>
      <c r="B3075">
        <v>1159</v>
      </c>
      <c r="C3075" t="s">
        <v>1282</v>
      </c>
      <c r="D3075" t="s">
        <v>1283</v>
      </c>
      <c r="E3075">
        <v>38</v>
      </c>
      <c r="F3075" t="s">
        <v>1704</v>
      </c>
      <c r="G3075" t="s">
        <v>1293</v>
      </c>
      <c r="H3075" t="s">
        <v>1346</v>
      </c>
      <c r="I3075" s="102">
        <v>0.18055555555555555</v>
      </c>
      <c r="J3075" t="s">
        <v>1763</v>
      </c>
      <c r="K3075" s="102">
        <v>0.58333333333333337</v>
      </c>
      <c r="L3075">
        <v>28</v>
      </c>
      <c r="M3075" t="s">
        <v>1335</v>
      </c>
      <c r="N3075" t="s">
        <v>1294</v>
      </c>
      <c r="O3075" s="102">
        <v>0.61111111111111105</v>
      </c>
      <c r="P3075" t="s">
        <v>1299</v>
      </c>
      <c r="Q3075">
        <v>24</v>
      </c>
      <c r="R3075" t="s">
        <v>1770</v>
      </c>
      <c r="S3075">
        <v>11</v>
      </c>
      <c r="T3075">
        <v>87</v>
      </c>
      <c r="U3075">
        <v>92</v>
      </c>
      <c r="V3075" t="s">
        <v>51</v>
      </c>
      <c r="W3075">
        <v>77</v>
      </c>
      <c r="X3075" s="102">
        <v>0.5625</v>
      </c>
      <c r="AB3075" s="77">
        <f t="shared" ref="AB3075:AB3138" si="48">L3075*$AE$17</f>
        <v>280</v>
      </c>
    </row>
    <row r="3076" spans="1:28" x14ac:dyDescent="0.3">
      <c r="A3076" s="34">
        <v>44714</v>
      </c>
      <c r="B3076">
        <v>1159</v>
      </c>
      <c r="C3076" t="s">
        <v>1282</v>
      </c>
      <c r="D3076" t="s">
        <v>1283</v>
      </c>
      <c r="E3076">
        <v>38</v>
      </c>
      <c r="F3076" t="s">
        <v>1571</v>
      </c>
      <c r="G3076" t="s">
        <v>1352</v>
      </c>
      <c r="H3076" t="s">
        <v>1530</v>
      </c>
      <c r="I3076" s="102">
        <v>0.20833333333333334</v>
      </c>
      <c r="J3076" t="s">
        <v>1723</v>
      </c>
      <c r="K3076" s="102">
        <v>0.54166666666666663</v>
      </c>
      <c r="L3076">
        <v>29</v>
      </c>
      <c r="M3076" t="s">
        <v>1358</v>
      </c>
      <c r="N3076" t="s">
        <v>1384</v>
      </c>
      <c r="O3076" s="102">
        <v>0.52083333333333337</v>
      </c>
      <c r="P3076" t="s">
        <v>1299</v>
      </c>
      <c r="Q3076">
        <v>0</v>
      </c>
      <c r="R3076" t="s">
        <v>1896</v>
      </c>
      <c r="S3076">
        <v>17</v>
      </c>
      <c r="T3076">
        <v>88</v>
      </c>
      <c r="U3076">
        <v>92</v>
      </c>
      <c r="V3076" t="s">
        <v>51</v>
      </c>
      <c r="W3076">
        <v>84</v>
      </c>
      <c r="X3076" s="102">
        <v>0.5</v>
      </c>
      <c r="AB3076" s="77">
        <f t="shared" si="48"/>
        <v>290</v>
      </c>
    </row>
    <row r="3077" spans="1:28" x14ac:dyDescent="0.3">
      <c r="A3077" s="34">
        <v>44715</v>
      </c>
      <c r="B3077">
        <v>1159</v>
      </c>
      <c r="C3077" t="s">
        <v>1282</v>
      </c>
      <c r="D3077" t="s">
        <v>1283</v>
      </c>
      <c r="E3077">
        <v>38</v>
      </c>
      <c r="F3077" t="s">
        <v>1722</v>
      </c>
      <c r="G3077" t="s">
        <v>1308</v>
      </c>
      <c r="H3077" t="s">
        <v>1661</v>
      </c>
      <c r="I3077" s="102">
        <v>0.95833333333333337</v>
      </c>
      <c r="J3077" t="s">
        <v>1730</v>
      </c>
      <c r="K3077" s="102">
        <v>0.66666666666666663</v>
      </c>
      <c r="L3077">
        <v>28</v>
      </c>
      <c r="M3077" t="s">
        <v>1326</v>
      </c>
      <c r="N3077" t="s">
        <v>1436</v>
      </c>
      <c r="O3077" s="102">
        <v>0.80555555555555547</v>
      </c>
      <c r="P3077" t="s">
        <v>1306</v>
      </c>
      <c r="Q3077">
        <v>21</v>
      </c>
      <c r="R3077" t="s">
        <v>1699</v>
      </c>
      <c r="S3077">
        <v>15</v>
      </c>
      <c r="T3077">
        <v>88</v>
      </c>
      <c r="U3077">
        <v>92</v>
      </c>
      <c r="V3077" t="s">
        <v>51</v>
      </c>
      <c r="W3077">
        <v>82</v>
      </c>
      <c r="X3077" s="102">
        <v>0.66666666666666663</v>
      </c>
      <c r="AB3077" s="77">
        <f t="shared" si="48"/>
        <v>280</v>
      </c>
    </row>
    <row r="3078" spans="1:28" x14ac:dyDescent="0.3">
      <c r="A3078" s="34">
        <v>44716</v>
      </c>
      <c r="B3078">
        <v>1159</v>
      </c>
      <c r="C3078" t="s">
        <v>1282</v>
      </c>
      <c r="D3078" t="s">
        <v>1283</v>
      </c>
      <c r="E3078">
        <v>38</v>
      </c>
      <c r="F3078" t="s">
        <v>1656</v>
      </c>
      <c r="G3078" t="s">
        <v>1308</v>
      </c>
      <c r="H3078" t="s">
        <v>1328</v>
      </c>
      <c r="I3078" s="102">
        <v>8.3333333333333329E-2</v>
      </c>
      <c r="J3078" t="s">
        <v>1746</v>
      </c>
      <c r="K3078" s="102">
        <v>0.58333333333333337</v>
      </c>
      <c r="L3078">
        <v>27</v>
      </c>
      <c r="M3078" t="s">
        <v>1296</v>
      </c>
      <c r="N3078" t="s">
        <v>1316</v>
      </c>
      <c r="O3078" s="102">
        <v>0.47916666666666669</v>
      </c>
      <c r="P3078" t="s">
        <v>1547</v>
      </c>
      <c r="Q3078">
        <v>21</v>
      </c>
      <c r="R3078" t="s">
        <v>1720</v>
      </c>
      <c r="S3078">
        <v>4</v>
      </c>
      <c r="T3078">
        <v>87</v>
      </c>
      <c r="U3078">
        <v>92</v>
      </c>
      <c r="V3078" t="s">
        <v>51</v>
      </c>
      <c r="W3078">
        <v>83</v>
      </c>
      <c r="X3078" s="102">
        <v>0.52083333333333337</v>
      </c>
      <c r="AB3078" s="77">
        <f t="shared" si="48"/>
        <v>270</v>
      </c>
    </row>
    <row r="3079" spans="1:28" x14ac:dyDescent="0.3">
      <c r="A3079" s="34">
        <v>44717</v>
      </c>
      <c r="B3079">
        <v>1159</v>
      </c>
      <c r="C3079" t="s">
        <v>1282</v>
      </c>
      <c r="D3079" t="s">
        <v>1283</v>
      </c>
      <c r="E3079">
        <v>38</v>
      </c>
      <c r="F3079" t="s">
        <v>1750</v>
      </c>
      <c r="G3079" t="s">
        <v>1308</v>
      </c>
      <c r="H3079" t="s">
        <v>1295</v>
      </c>
      <c r="I3079" s="102">
        <v>0.99930555555555556</v>
      </c>
      <c r="J3079" t="s">
        <v>1665</v>
      </c>
      <c r="K3079" s="102">
        <v>0.41666666666666669</v>
      </c>
      <c r="L3079">
        <v>27</v>
      </c>
      <c r="M3079" t="s">
        <v>1431</v>
      </c>
      <c r="N3079" t="s">
        <v>1391</v>
      </c>
      <c r="O3079" s="102">
        <v>1.3888888888888888E-2</v>
      </c>
      <c r="P3079" t="s">
        <v>1666</v>
      </c>
      <c r="Q3079">
        <v>21</v>
      </c>
      <c r="R3079" t="s">
        <v>1298</v>
      </c>
      <c r="S3079">
        <v>1</v>
      </c>
      <c r="T3079">
        <v>87</v>
      </c>
      <c r="U3079">
        <v>92</v>
      </c>
      <c r="V3079" t="s">
        <v>51</v>
      </c>
      <c r="W3079">
        <v>70</v>
      </c>
      <c r="X3079" s="102">
        <v>0.40972222222222227</v>
      </c>
      <c r="AB3079" s="77">
        <f t="shared" si="48"/>
        <v>270</v>
      </c>
    </row>
    <row r="3080" spans="1:28" x14ac:dyDescent="0.3">
      <c r="A3080" s="34">
        <v>44718</v>
      </c>
      <c r="B3080">
        <v>1159</v>
      </c>
      <c r="C3080" t="s">
        <v>1282</v>
      </c>
      <c r="D3080" t="s">
        <v>1283</v>
      </c>
      <c r="E3080">
        <v>38</v>
      </c>
      <c r="F3080" t="s">
        <v>1330</v>
      </c>
      <c r="G3080" t="s">
        <v>1308</v>
      </c>
      <c r="H3080" t="s">
        <v>1399</v>
      </c>
      <c r="I3080" s="102">
        <v>0.20833333333333334</v>
      </c>
      <c r="J3080" t="s">
        <v>1894</v>
      </c>
      <c r="K3080" s="102">
        <v>0.625</v>
      </c>
      <c r="L3080">
        <v>31</v>
      </c>
      <c r="M3080" t="s">
        <v>1296</v>
      </c>
      <c r="N3080" t="s">
        <v>1436</v>
      </c>
      <c r="O3080" s="102">
        <v>0.72916666666666663</v>
      </c>
      <c r="P3080" t="s">
        <v>1494</v>
      </c>
      <c r="Q3080">
        <v>23</v>
      </c>
      <c r="R3080" t="s">
        <v>1713</v>
      </c>
      <c r="S3080">
        <v>5</v>
      </c>
      <c r="T3080">
        <v>86</v>
      </c>
      <c r="U3080">
        <v>92</v>
      </c>
      <c r="V3080" t="s">
        <v>51</v>
      </c>
      <c r="W3080">
        <v>77</v>
      </c>
      <c r="X3080" s="102">
        <v>0.68055555555555547</v>
      </c>
      <c r="AB3080" s="77">
        <f t="shared" si="48"/>
        <v>310</v>
      </c>
    </row>
    <row r="3081" spans="1:28" x14ac:dyDescent="0.3">
      <c r="A3081" s="34">
        <v>44719</v>
      </c>
      <c r="B3081">
        <v>1159</v>
      </c>
      <c r="C3081" t="s">
        <v>1282</v>
      </c>
      <c r="D3081" t="s">
        <v>1283</v>
      </c>
      <c r="E3081">
        <v>38</v>
      </c>
      <c r="F3081" t="s">
        <v>1728</v>
      </c>
      <c r="G3081" t="s">
        <v>1457</v>
      </c>
      <c r="H3081" t="s">
        <v>1390</v>
      </c>
      <c r="I3081" s="102">
        <v>0.21527777777777779</v>
      </c>
      <c r="J3081" t="s">
        <v>1781</v>
      </c>
      <c r="K3081" s="102">
        <v>0.625</v>
      </c>
      <c r="L3081">
        <v>4</v>
      </c>
      <c r="M3081" t="s">
        <v>1435</v>
      </c>
      <c r="N3081" t="s">
        <v>1327</v>
      </c>
      <c r="O3081" s="102">
        <v>0.58333333333333337</v>
      </c>
      <c r="P3081" t="s">
        <v>1499</v>
      </c>
      <c r="Q3081">
        <v>1</v>
      </c>
      <c r="R3081" t="s">
        <v>1488</v>
      </c>
      <c r="S3081">
        <v>23</v>
      </c>
      <c r="T3081">
        <v>77</v>
      </c>
      <c r="U3081">
        <v>88</v>
      </c>
      <c r="V3081" s="102">
        <v>0.75</v>
      </c>
      <c r="W3081">
        <v>67</v>
      </c>
      <c r="X3081" s="102">
        <v>0.3263888888888889</v>
      </c>
      <c r="AB3081" s="77">
        <f t="shared" si="48"/>
        <v>40</v>
      </c>
    </row>
    <row r="3082" spans="1:28" x14ac:dyDescent="0.3">
      <c r="A3082" s="34">
        <v>44720</v>
      </c>
      <c r="B3082">
        <v>1159</v>
      </c>
      <c r="C3082" t="s">
        <v>1282</v>
      </c>
      <c r="D3082" t="s">
        <v>1283</v>
      </c>
      <c r="E3082">
        <v>38</v>
      </c>
      <c r="F3082" t="s">
        <v>1330</v>
      </c>
      <c r="G3082" t="s">
        <v>1415</v>
      </c>
      <c r="H3082" t="s">
        <v>1390</v>
      </c>
      <c r="I3082" s="102">
        <v>0.99305555555555547</v>
      </c>
      <c r="J3082" t="s">
        <v>1726</v>
      </c>
      <c r="K3082" s="102">
        <v>0.61805555555555558</v>
      </c>
      <c r="L3082">
        <v>27</v>
      </c>
      <c r="M3082" t="s">
        <v>1326</v>
      </c>
      <c r="N3082" t="s">
        <v>1316</v>
      </c>
      <c r="O3082" s="102">
        <v>0.52083333333333337</v>
      </c>
      <c r="P3082" t="s">
        <v>1487</v>
      </c>
      <c r="Q3082" t="s">
        <v>51</v>
      </c>
      <c r="R3082" t="s">
        <v>1712</v>
      </c>
      <c r="S3082">
        <v>5</v>
      </c>
      <c r="T3082">
        <v>92</v>
      </c>
      <c r="U3082">
        <v>92</v>
      </c>
      <c r="V3082" t="s">
        <v>51</v>
      </c>
      <c r="W3082">
        <v>79</v>
      </c>
      <c r="X3082" s="102">
        <v>0</v>
      </c>
      <c r="AB3082" s="77">
        <f t="shared" si="48"/>
        <v>270</v>
      </c>
    </row>
    <row r="3083" spans="1:28" x14ac:dyDescent="0.3">
      <c r="A3083" s="34">
        <v>44721</v>
      </c>
      <c r="B3083">
        <v>1159</v>
      </c>
      <c r="C3083" t="s">
        <v>1282</v>
      </c>
      <c r="D3083" t="s">
        <v>1283</v>
      </c>
      <c r="E3083">
        <v>38</v>
      </c>
      <c r="F3083" t="s">
        <v>1395</v>
      </c>
      <c r="G3083" t="s">
        <v>1308</v>
      </c>
      <c r="H3083" t="s">
        <v>1287</v>
      </c>
      <c r="I3083" s="102">
        <v>0.99930555555555556</v>
      </c>
      <c r="J3083" t="s">
        <v>1665</v>
      </c>
      <c r="K3083" s="102">
        <v>0.59027777777777779</v>
      </c>
      <c r="L3083">
        <v>28</v>
      </c>
      <c r="M3083" t="s">
        <v>1288</v>
      </c>
      <c r="N3083" t="s">
        <v>1297</v>
      </c>
      <c r="O3083" s="102">
        <v>3.4722222222222224E-2</v>
      </c>
      <c r="P3083" t="s">
        <v>1705</v>
      </c>
      <c r="Q3083">
        <v>11</v>
      </c>
      <c r="R3083" t="s">
        <v>1600</v>
      </c>
      <c r="S3083">
        <v>1</v>
      </c>
      <c r="T3083">
        <v>84</v>
      </c>
      <c r="U3083">
        <v>92</v>
      </c>
      <c r="V3083" t="s">
        <v>51</v>
      </c>
      <c r="W3083">
        <v>75</v>
      </c>
      <c r="X3083" s="102">
        <v>0.56944444444444442</v>
      </c>
      <c r="AB3083" s="77">
        <f t="shared" si="48"/>
        <v>280</v>
      </c>
    </row>
    <row r="3084" spans="1:28" x14ac:dyDescent="0.3">
      <c r="A3084" s="34">
        <v>44722</v>
      </c>
      <c r="B3084">
        <v>1159</v>
      </c>
      <c r="C3084" t="s">
        <v>1282</v>
      </c>
      <c r="D3084" t="s">
        <v>1283</v>
      </c>
      <c r="E3084">
        <v>38</v>
      </c>
      <c r="F3084" t="s">
        <v>1656</v>
      </c>
      <c r="G3084" t="s">
        <v>1308</v>
      </c>
      <c r="H3084" t="s">
        <v>1399</v>
      </c>
      <c r="I3084" s="102">
        <v>0.20138888888888887</v>
      </c>
      <c r="J3084" t="s">
        <v>1665</v>
      </c>
      <c r="K3084" s="102">
        <v>0.50694444444444442</v>
      </c>
      <c r="L3084">
        <v>30</v>
      </c>
      <c r="M3084" t="s">
        <v>1431</v>
      </c>
      <c r="N3084" t="s">
        <v>1297</v>
      </c>
      <c r="O3084" s="102">
        <v>0.39583333333333331</v>
      </c>
      <c r="P3084" t="s">
        <v>1579</v>
      </c>
      <c r="Q3084">
        <v>22</v>
      </c>
      <c r="R3084" t="s">
        <v>1832</v>
      </c>
      <c r="S3084">
        <v>3</v>
      </c>
      <c r="T3084">
        <v>87</v>
      </c>
      <c r="U3084">
        <v>92</v>
      </c>
      <c r="V3084" t="s">
        <v>51</v>
      </c>
      <c r="W3084">
        <v>80</v>
      </c>
      <c r="X3084" s="102">
        <v>0.50694444444444442</v>
      </c>
      <c r="AB3084" s="77">
        <f t="shared" si="48"/>
        <v>300</v>
      </c>
    </row>
    <row r="3085" spans="1:28" x14ac:dyDescent="0.3">
      <c r="A3085" s="34">
        <v>44723</v>
      </c>
      <c r="B3085">
        <v>1159</v>
      </c>
      <c r="C3085" t="s">
        <v>1282</v>
      </c>
      <c r="D3085" t="s">
        <v>1283</v>
      </c>
      <c r="E3085">
        <v>38</v>
      </c>
      <c r="F3085" t="s">
        <v>1623</v>
      </c>
      <c r="G3085" t="s">
        <v>1541</v>
      </c>
      <c r="H3085" t="s">
        <v>1583</v>
      </c>
      <c r="I3085" s="102">
        <v>6.25E-2</v>
      </c>
      <c r="J3085" t="s">
        <v>1730</v>
      </c>
      <c r="K3085" s="102">
        <v>0.29166666666666669</v>
      </c>
      <c r="L3085">
        <v>7</v>
      </c>
      <c r="M3085" t="s">
        <v>1288</v>
      </c>
      <c r="N3085" t="s">
        <v>1297</v>
      </c>
      <c r="O3085" s="102">
        <v>0.52777777777777779</v>
      </c>
      <c r="P3085" t="s">
        <v>1535</v>
      </c>
      <c r="Q3085">
        <v>23</v>
      </c>
      <c r="R3085" t="s">
        <v>1487</v>
      </c>
      <c r="S3085">
        <v>3</v>
      </c>
      <c r="T3085">
        <v>90</v>
      </c>
      <c r="U3085">
        <v>92</v>
      </c>
      <c r="V3085" t="s">
        <v>51</v>
      </c>
      <c r="W3085">
        <v>87</v>
      </c>
      <c r="X3085" s="102">
        <v>0.2986111111111111</v>
      </c>
      <c r="AB3085" s="77">
        <f t="shared" si="48"/>
        <v>70</v>
      </c>
    </row>
    <row r="3086" spans="1:28" x14ac:dyDescent="0.3">
      <c r="A3086" s="34">
        <v>44724</v>
      </c>
      <c r="B3086">
        <v>1159</v>
      </c>
      <c r="C3086" t="s">
        <v>1282</v>
      </c>
      <c r="D3086" t="s">
        <v>1283</v>
      </c>
      <c r="E3086">
        <v>38</v>
      </c>
      <c r="F3086" t="s">
        <v>1516</v>
      </c>
      <c r="G3086" t="s">
        <v>1800</v>
      </c>
      <c r="H3086" t="s">
        <v>1583</v>
      </c>
      <c r="I3086" s="102">
        <v>0.16666666666666666</v>
      </c>
      <c r="J3086" t="s">
        <v>1739</v>
      </c>
      <c r="K3086" s="102">
        <v>0.45833333333333331</v>
      </c>
      <c r="L3086">
        <v>10</v>
      </c>
      <c r="M3086" t="s">
        <v>1296</v>
      </c>
      <c r="N3086" t="s">
        <v>1506</v>
      </c>
      <c r="O3086" s="102">
        <v>0.16666666666666666</v>
      </c>
      <c r="P3086" t="s">
        <v>1378</v>
      </c>
      <c r="Q3086">
        <v>3</v>
      </c>
      <c r="R3086" t="s">
        <v>1298</v>
      </c>
      <c r="S3086">
        <v>4</v>
      </c>
      <c r="T3086">
        <v>89</v>
      </c>
      <c r="U3086">
        <v>92</v>
      </c>
      <c r="V3086" t="s">
        <v>51</v>
      </c>
      <c r="W3086">
        <v>85</v>
      </c>
      <c r="X3086" s="102">
        <v>0.52083333333333337</v>
      </c>
      <c r="AB3086" s="77">
        <f t="shared" si="48"/>
        <v>100</v>
      </c>
    </row>
    <row r="3087" spans="1:28" x14ac:dyDescent="0.3">
      <c r="A3087" s="34">
        <v>44725</v>
      </c>
      <c r="B3087">
        <v>1159</v>
      </c>
      <c r="C3087" t="s">
        <v>1282</v>
      </c>
      <c r="D3087" t="s">
        <v>1283</v>
      </c>
      <c r="E3087">
        <v>38</v>
      </c>
      <c r="F3087" t="s">
        <v>1758</v>
      </c>
      <c r="G3087" t="s">
        <v>1308</v>
      </c>
      <c r="H3087" t="s">
        <v>1622</v>
      </c>
      <c r="I3087" s="102">
        <v>0.20138888888888887</v>
      </c>
      <c r="J3087" t="s">
        <v>1365</v>
      </c>
      <c r="K3087" s="102">
        <v>0.57638888888888895</v>
      </c>
      <c r="L3087">
        <v>5</v>
      </c>
      <c r="M3087" t="s">
        <v>1288</v>
      </c>
      <c r="N3087" t="s">
        <v>1391</v>
      </c>
      <c r="O3087" s="102">
        <v>0.52777777777777779</v>
      </c>
      <c r="P3087" t="s">
        <v>1579</v>
      </c>
      <c r="Q3087">
        <v>0</v>
      </c>
      <c r="R3087" t="s">
        <v>1602</v>
      </c>
      <c r="S3087">
        <v>24</v>
      </c>
      <c r="T3087">
        <v>89</v>
      </c>
      <c r="U3087">
        <v>92</v>
      </c>
      <c r="V3087" t="s">
        <v>51</v>
      </c>
      <c r="W3087">
        <v>85</v>
      </c>
      <c r="X3087" t="s">
        <v>51</v>
      </c>
      <c r="AB3087" s="77">
        <f t="shared" si="48"/>
        <v>50</v>
      </c>
    </row>
    <row r="3088" spans="1:28" x14ac:dyDescent="0.3">
      <c r="A3088" s="34">
        <v>44726</v>
      </c>
      <c r="B3088">
        <v>1159</v>
      </c>
      <c r="C3088" t="s">
        <v>1282</v>
      </c>
      <c r="D3088" t="s">
        <v>1283</v>
      </c>
      <c r="E3088">
        <v>38</v>
      </c>
      <c r="F3088" t="s">
        <v>1724</v>
      </c>
      <c r="G3088" t="s">
        <v>1308</v>
      </c>
      <c r="H3088" t="s">
        <v>1686</v>
      </c>
      <c r="I3088" s="102">
        <v>0.98611111111111116</v>
      </c>
      <c r="J3088" t="s">
        <v>1776</v>
      </c>
      <c r="K3088" s="102">
        <v>0.65277777777777779</v>
      </c>
      <c r="L3088">
        <v>0</v>
      </c>
      <c r="M3088" t="s">
        <v>1435</v>
      </c>
      <c r="N3088" t="s">
        <v>1391</v>
      </c>
      <c r="O3088" t="s">
        <v>51</v>
      </c>
      <c r="P3088" t="s">
        <v>1602</v>
      </c>
      <c r="Q3088">
        <v>0</v>
      </c>
      <c r="R3088" t="s">
        <v>1896</v>
      </c>
      <c r="S3088">
        <v>13</v>
      </c>
      <c r="T3088">
        <v>87</v>
      </c>
      <c r="U3088">
        <v>92</v>
      </c>
      <c r="V3088" t="s">
        <v>51</v>
      </c>
      <c r="W3088">
        <v>81</v>
      </c>
      <c r="X3088" s="102">
        <v>0.71527777777777779</v>
      </c>
      <c r="AB3088" s="77">
        <f t="shared" si="48"/>
        <v>0</v>
      </c>
    </row>
    <row r="3089" spans="1:28" x14ac:dyDescent="0.3">
      <c r="A3089" s="34">
        <v>44727</v>
      </c>
      <c r="B3089">
        <v>1159</v>
      </c>
      <c r="C3089" t="s">
        <v>1282</v>
      </c>
      <c r="D3089" t="s">
        <v>1283</v>
      </c>
      <c r="E3089">
        <v>38</v>
      </c>
      <c r="F3089" t="s">
        <v>1753</v>
      </c>
      <c r="G3089" t="s">
        <v>1308</v>
      </c>
      <c r="H3089" t="s">
        <v>1390</v>
      </c>
      <c r="I3089" s="102">
        <v>0.20833333333333334</v>
      </c>
      <c r="J3089" t="s">
        <v>1779</v>
      </c>
      <c r="K3089" s="102">
        <v>0.67361111111111116</v>
      </c>
      <c r="L3089">
        <v>29</v>
      </c>
      <c r="M3089" t="s">
        <v>1358</v>
      </c>
      <c r="N3089" t="s">
        <v>1351</v>
      </c>
      <c r="O3089" s="102">
        <v>0.99930555555555556</v>
      </c>
      <c r="P3089" t="s">
        <v>1479</v>
      </c>
      <c r="Q3089">
        <v>10</v>
      </c>
      <c r="R3089" t="s">
        <v>1488</v>
      </c>
      <c r="S3089">
        <v>0</v>
      </c>
      <c r="T3089">
        <v>90</v>
      </c>
      <c r="U3089">
        <v>92</v>
      </c>
      <c r="V3089" t="s">
        <v>51</v>
      </c>
      <c r="W3089">
        <v>85</v>
      </c>
      <c r="X3089" s="102">
        <v>0.65277777777777779</v>
      </c>
      <c r="AB3089" s="77">
        <f t="shared" si="48"/>
        <v>290</v>
      </c>
    </row>
    <row r="3090" spans="1:28" x14ac:dyDescent="0.3">
      <c r="A3090" s="34">
        <v>44728</v>
      </c>
      <c r="B3090">
        <v>1159</v>
      </c>
      <c r="C3090" t="s">
        <v>1282</v>
      </c>
      <c r="D3090" t="s">
        <v>1283</v>
      </c>
      <c r="E3090">
        <v>38</v>
      </c>
      <c r="F3090" t="s">
        <v>1765</v>
      </c>
      <c r="G3090" t="s">
        <v>1308</v>
      </c>
      <c r="H3090" t="s">
        <v>1741</v>
      </c>
      <c r="I3090" s="102">
        <v>1.3888888888888888E-2</v>
      </c>
      <c r="J3090" t="s">
        <v>1997</v>
      </c>
      <c r="K3090" s="102">
        <v>0.45833333333333331</v>
      </c>
      <c r="L3090">
        <v>29</v>
      </c>
      <c r="M3090" t="s">
        <v>1326</v>
      </c>
      <c r="N3090" t="s">
        <v>1357</v>
      </c>
      <c r="O3090" s="102">
        <v>0.72222222222222221</v>
      </c>
      <c r="P3090" t="s">
        <v>1667</v>
      </c>
      <c r="Q3090">
        <v>24</v>
      </c>
      <c r="R3090" t="s">
        <v>1759</v>
      </c>
      <c r="S3090">
        <v>11</v>
      </c>
      <c r="T3090">
        <v>85</v>
      </c>
      <c r="U3090">
        <v>92</v>
      </c>
      <c r="V3090" t="s">
        <v>51</v>
      </c>
      <c r="W3090">
        <v>66</v>
      </c>
      <c r="X3090" s="102">
        <v>0.45833333333333331</v>
      </c>
      <c r="AB3090" s="77">
        <f t="shared" si="48"/>
        <v>290</v>
      </c>
    </row>
    <row r="3091" spans="1:28" x14ac:dyDescent="0.3">
      <c r="A3091" s="34">
        <v>44729</v>
      </c>
      <c r="B3091">
        <v>1159</v>
      </c>
      <c r="C3091" t="s">
        <v>1282</v>
      </c>
      <c r="D3091" t="s">
        <v>1283</v>
      </c>
      <c r="E3091">
        <v>38</v>
      </c>
      <c r="F3091" t="s">
        <v>1645</v>
      </c>
      <c r="G3091" t="s">
        <v>1308</v>
      </c>
      <c r="H3091" t="s">
        <v>1588</v>
      </c>
      <c r="I3091" s="102">
        <v>1.3888888888888888E-2</v>
      </c>
      <c r="J3091" t="s">
        <v>1998</v>
      </c>
      <c r="K3091" s="102">
        <v>0.54861111111111105</v>
      </c>
      <c r="L3091">
        <v>27</v>
      </c>
      <c r="M3091" t="s">
        <v>1396</v>
      </c>
      <c r="N3091" t="s">
        <v>1658</v>
      </c>
      <c r="O3091" s="102">
        <v>0.86111111111111116</v>
      </c>
      <c r="P3091" t="s">
        <v>1773</v>
      </c>
      <c r="Q3091">
        <v>0</v>
      </c>
      <c r="R3091" t="s">
        <v>1759</v>
      </c>
      <c r="S3091" t="s">
        <v>51</v>
      </c>
      <c r="T3091">
        <v>72</v>
      </c>
      <c r="U3091">
        <v>91</v>
      </c>
      <c r="V3091" s="102">
        <v>0.875</v>
      </c>
      <c r="W3091">
        <v>52</v>
      </c>
      <c r="X3091" s="102">
        <v>0.52777777777777779</v>
      </c>
      <c r="AB3091" s="77">
        <f t="shared" si="48"/>
        <v>270</v>
      </c>
    </row>
    <row r="3092" spans="1:28" x14ac:dyDescent="0.3">
      <c r="A3092" s="34">
        <v>44730</v>
      </c>
      <c r="B3092">
        <v>1159</v>
      </c>
      <c r="C3092" t="s">
        <v>1282</v>
      </c>
      <c r="D3092" t="s">
        <v>1283</v>
      </c>
      <c r="E3092">
        <v>38</v>
      </c>
      <c r="F3092" t="s">
        <v>1898</v>
      </c>
      <c r="G3092" t="s">
        <v>1610</v>
      </c>
      <c r="H3092" t="s">
        <v>1303</v>
      </c>
      <c r="I3092" s="102">
        <v>0.99305555555555547</v>
      </c>
      <c r="J3092" t="s">
        <v>1999</v>
      </c>
      <c r="K3092" s="102">
        <v>0.31944444444444448</v>
      </c>
      <c r="L3092">
        <v>28</v>
      </c>
      <c r="M3092" t="s">
        <v>1561</v>
      </c>
      <c r="N3092" t="s">
        <v>1357</v>
      </c>
      <c r="O3092" s="102">
        <v>0.375</v>
      </c>
      <c r="P3092" t="s">
        <v>1596</v>
      </c>
      <c r="Q3092">
        <v>0</v>
      </c>
      <c r="R3092" t="s">
        <v>1925</v>
      </c>
      <c r="S3092">
        <v>24</v>
      </c>
      <c r="T3092">
        <v>70</v>
      </c>
      <c r="U3092">
        <v>92</v>
      </c>
      <c r="V3092" t="s">
        <v>51</v>
      </c>
      <c r="W3092">
        <v>38</v>
      </c>
      <c r="X3092" s="102">
        <v>0.31944444444444448</v>
      </c>
      <c r="AB3092" s="77">
        <f t="shared" si="48"/>
        <v>280</v>
      </c>
    </row>
    <row r="3093" spans="1:28" x14ac:dyDescent="0.3">
      <c r="A3093" s="34">
        <v>44731</v>
      </c>
      <c r="B3093">
        <v>1159</v>
      </c>
      <c r="C3093" t="s">
        <v>1282</v>
      </c>
      <c r="D3093" t="s">
        <v>1283</v>
      </c>
      <c r="E3093">
        <v>38</v>
      </c>
      <c r="F3093" t="s">
        <v>1736</v>
      </c>
      <c r="G3093" t="s">
        <v>1335</v>
      </c>
      <c r="H3093" t="s">
        <v>1549</v>
      </c>
      <c r="I3093" s="102">
        <v>0.21527777777777779</v>
      </c>
      <c r="J3093" t="s">
        <v>1751</v>
      </c>
      <c r="K3093" s="102">
        <v>0.5</v>
      </c>
      <c r="L3093">
        <v>27</v>
      </c>
      <c r="M3093" t="s">
        <v>1329</v>
      </c>
      <c r="N3093" t="s">
        <v>1671</v>
      </c>
      <c r="O3093" s="102">
        <v>0.66666666666666663</v>
      </c>
      <c r="P3093" t="s">
        <v>1508</v>
      </c>
      <c r="Q3093">
        <v>22</v>
      </c>
      <c r="R3093" t="s">
        <v>1877</v>
      </c>
      <c r="S3093">
        <v>13</v>
      </c>
      <c r="T3093">
        <v>80</v>
      </c>
      <c r="U3093">
        <v>92</v>
      </c>
      <c r="V3093" t="s">
        <v>51</v>
      </c>
      <c r="W3093">
        <v>72</v>
      </c>
      <c r="X3093" s="102">
        <v>0.51388888888888895</v>
      </c>
      <c r="AB3093" s="77">
        <f t="shared" si="48"/>
        <v>270</v>
      </c>
    </row>
    <row r="3094" spans="1:28" x14ac:dyDescent="0.3">
      <c r="A3094" s="34">
        <v>44732</v>
      </c>
      <c r="B3094">
        <v>1159</v>
      </c>
      <c r="C3094" t="s">
        <v>1282</v>
      </c>
      <c r="D3094" t="s">
        <v>1283</v>
      </c>
      <c r="E3094">
        <v>38</v>
      </c>
      <c r="F3094" t="s">
        <v>1549</v>
      </c>
      <c r="G3094" t="s">
        <v>1293</v>
      </c>
      <c r="H3094" t="s">
        <v>1637</v>
      </c>
      <c r="I3094" s="102">
        <v>0.25</v>
      </c>
      <c r="J3094" t="s">
        <v>1656</v>
      </c>
      <c r="K3094" s="102">
        <v>0.625</v>
      </c>
      <c r="L3094">
        <v>31</v>
      </c>
      <c r="M3094" t="s">
        <v>1335</v>
      </c>
      <c r="N3094" t="s">
        <v>1297</v>
      </c>
      <c r="O3094" s="102">
        <v>0.70833333333333337</v>
      </c>
      <c r="P3094" t="s">
        <v>1520</v>
      </c>
      <c r="Q3094">
        <v>24</v>
      </c>
      <c r="R3094" t="s">
        <v>1796</v>
      </c>
      <c r="S3094">
        <v>2</v>
      </c>
      <c r="T3094">
        <v>89</v>
      </c>
      <c r="U3094">
        <v>92</v>
      </c>
      <c r="V3094" t="s">
        <v>51</v>
      </c>
      <c r="W3094">
        <v>81</v>
      </c>
      <c r="X3094" s="102">
        <v>0.67361111111111116</v>
      </c>
      <c r="AB3094" s="77">
        <f t="shared" si="48"/>
        <v>310</v>
      </c>
    </row>
    <row r="3095" spans="1:28" x14ac:dyDescent="0.3">
      <c r="A3095" s="34">
        <v>44733</v>
      </c>
      <c r="B3095">
        <v>1159</v>
      </c>
      <c r="C3095" t="s">
        <v>1282</v>
      </c>
      <c r="D3095" t="s">
        <v>1283</v>
      </c>
      <c r="E3095">
        <v>38</v>
      </c>
      <c r="F3095" t="s">
        <v>1715</v>
      </c>
      <c r="G3095" t="s">
        <v>1462</v>
      </c>
      <c r="H3095" t="s">
        <v>1394</v>
      </c>
      <c r="I3095" s="102">
        <v>0.14583333333333334</v>
      </c>
      <c r="J3095" t="s">
        <v>1766</v>
      </c>
      <c r="K3095" s="102">
        <v>0.34722222222222227</v>
      </c>
      <c r="L3095">
        <v>32</v>
      </c>
      <c r="M3095" t="s">
        <v>1335</v>
      </c>
      <c r="N3095" t="s">
        <v>1359</v>
      </c>
      <c r="O3095" s="102">
        <v>0.40972222222222227</v>
      </c>
      <c r="P3095" t="s">
        <v>1806</v>
      </c>
      <c r="Q3095">
        <v>0</v>
      </c>
      <c r="R3095" t="s">
        <v>1757</v>
      </c>
      <c r="S3095">
        <v>18</v>
      </c>
      <c r="T3095">
        <v>88</v>
      </c>
      <c r="U3095">
        <v>92</v>
      </c>
      <c r="V3095" t="s">
        <v>51</v>
      </c>
      <c r="W3095">
        <v>77</v>
      </c>
      <c r="X3095" s="102">
        <v>0.34722222222222227</v>
      </c>
      <c r="AB3095" s="77">
        <f t="shared" si="48"/>
        <v>320</v>
      </c>
    </row>
    <row r="3096" spans="1:28" x14ac:dyDescent="0.3">
      <c r="A3096" s="34">
        <v>44734</v>
      </c>
      <c r="B3096">
        <v>1159</v>
      </c>
      <c r="C3096" t="s">
        <v>1282</v>
      </c>
      <c r="D3096" t="s">
        <v>1283</v>
      </c>
      <c r="E3096">
        <v>38</v>
      </c>
      <c r="F3096" t="s">
        <v>1656</v>
      </c>
      <c r="G3096" t="s">
        <v>1372</v>
      </c>
      <c r="H3096" t="s">
        <v>1334</v>
      </c>
      <c r="I3096" s="102">
        <v>0.14583333333333334</v>
      </c>
      <c r="J3096" t="s">
        <v>1677</v>
      </c>
      <c r="K3096" s="102">
        <v>0.47222222222222227</v>
      </c>
      <c r="L3096">
        <v>33</v>
      </c>
      <c r="M3096" t="s">
        <v>1288</v>
      </c>
      <c r="N3096" t="s">
        <v>1359</v>
      </c>
      <c r="O3096" s="102">
        <v>0.4513888888888889</v>
      </c>
      <c r="P3096" t="s">
        <v>1876</v>
      </c>
      <c r="Q3096">
        <v>22</v>
      </c>
      <c r="R3096" t="s">
        <v>1593</v>
      </c>
      <c r="S3096">
        <v>3</v>
      </c>
      <c r="T3096">
        <v>90</v>
      </c>
      <c r="U3096">
        <v>92</v>
      </c>
      <c r="V3096" t="s">
        <v>51</v>
      </c>
      <c r="W3096">
        <v>85</v>
      </c>
      <c r="X3096" s="102">
        <v>0.47222222222222227</v>
      </c>
      <c r="AB3096" s="77">
        <f t="shared" si="48"/>
        <v>330</v>
      </c>
    </row>
    <row r="3097" spans="1:28" x14ac:dyDescent="0.3">
      <c r="A3097" s="34">
        <v>44735</v>
      </c>
      <c r="B3097">
        <v>1159</v>
      </c>
      <c r="C3097" t="s">
        <v>1282</v>
      </c>
      <c r="D3097" t="s">
        <v>1283</v>
      </c>
      <c r="E3097">
        <v>38</v>
      </c>
      <c r="F3097" t="s">
        <v>1674</v>
      </c>
      <c r="G3097" t="s">
        <v>1444</v>
      </c>
      <c r="H3097" t="s">
        <v>1617</v>
      </c>
      <c r="I3097" s="102">
        <v>0.97222222222222221</v>
      </c>
      <c r="J3097" t="s">
        <v>1726</v>
      </c>
      <c r="K3097" s="102">
        <v>0.4375</v>
      </c>
      <c r="L3097">
        <v>29</v>
      </c>
      <c r="M3097" t="s">
        <v>1296</v>
      </c>
      <c r="N3097" t="s">
        <v>1380</v>
      </c>
      <c r="O3097" s="102">
        <v>0.3263888888888889</v>
      </c>
      <c r="P3097" t="s">
        <v>1602</v>
      </c>
      <c r="Q3097">
        <v>22</v>
      </c>
      <c r="R3097" t="s">
        <v>1495</v>
      </c>
      <c r="S3097">
        <v>4</v>
      </c>
      <c r="T3097">
        <v>89</v>
      </c>
      <c r="U3097">
        <v>92</v>
      </c>
      <c r="V3097" t="s">
        <v>51</v>
      </c>
      <c r="W3097">
        <v>79</v>
      </c>
      <c r="X3097" s="102">
        <v>0.59722222222222221</v>
      </c>
      <c r="AB3097" s="77">
        <f t="shared" si="48"/>
        <v>290</v>
      </c>
    </row>
    <row r="3098" spans="1:28" x14ac:dyDescent="0.3">
      <c r="A3098" s="34">
        <v>44736</v>
      </c>
      <c r="B3098">
        <v>1159</v>
      </c>
      <c r="C3098" t="s">
        <v>1282</v>
      </c>
      <c r="D3098" t="s">
        <v>1283</v>
      </c>
      <c r="E3098">
        <v>38</v>
      </c>
      <c r="F3098" t="s">
        <v>1750</v>
      </c>
      <c r="G3098" t="s">
        <v>1458</v>
      </c>
      <c r="H3098" t="s">
        <v>1669</v>
      </c>
      <c r="I3098" s="102">
        <v>0.21527777777777779</v>
      </c>
      <c r="J3098" t="s">
        <v>1894</v>
      </c>
      <c r="K3098" s="102">
        <v>0.61111111111111105</v>
      </c>
      <c r="L3098">
        <v>27</v>
      </c>
      <c r="M3098" t="s">
        <v>1288</v>
      </c>
      <c r="N3098" t="s">
        <v>1341</v>
      </c>
      <c r="O3098" s="102">
        <v>0.97916666666666663</v>
      </c>
      <c r="P3098" t="s">
        <v>1480</v>
      </c>
      <c r="Q3098">
        <v>0</v>
      </c>
      <c r="R3098" t="s">
        <v>1638</v>
      </c>
      <c r="S3098" t="s">
        <v>51</v>
      </c>
      <c r="T3098">
        <v>80</v>
      </c>
      <c r="U3098">
        <v>92</v>
      </c>
      <c r="V3098" t="s">
        <v>51</v>
      </c>
      <c r="W3098">
        <v>63</v>
      </c>
      <c r="X3098" s="102">
        <v>0.61805555555555558</v>
      </c>
      <c r="AB3098" s="77">
        <f t="shared" si="48"/>
        <v>270</v>
      </c>
    </row>
    <row r="3099" spans="1:28" x14ac:dyDescent="0.3">
      <c r="A3099" s="34">
        <v>44737</v>
      </c>
      <c r="B3099">
        <v>1159</v>
      </c>
      <c r="C3099" t="s">
        <v>1282</v>
      </c>
      <c r="D3099" t="s">
        <v>1283</v>
      </c>
      <c r="E3099">
        <v>38</v>
      </c>
      <c r="F3099" t="s">
        <v>1295</v>
      </c>
      <c r="G3099" t="s">
        <v>1358</v>
      </c>
      <c r="H3099" t="s">
        <v>1313</v>
      </c>
      <c r="I3099" s="102">
        <v>0.9375</v>
      </c>
      <c r="J3099" t="s">
        <v>1741</v>
      </c>
      <c r="K3099" s="102">
        <v>0.5</v>
      </c>
      <c r="L3099">
        <v>28</v>
      </c>
      <c r="M3099" t="s">
        <v>1703</v>
      </c>
      <c r="N3099" t="s">
        <v>1348</v>
      </c>
      <c r="O3099" s="102">
        <v>0.15972222222222224</v>
      </c>
      <c r="P3099" t="s">
        <v>1725</v>
      </c>
      <c r="Q3099">
        <v>21</v>
      </c>
      <c r="R3099" t="s">
        <v>1699</v>
      </c>
      <c r="S3099">
        <v>4</v>
      </c>
      <c r="T3099">
        <v>74</v>
      </c>
      <c r="U3099">
        <v>92</v>
      </c>
      <c r="V3099" t="s">
        <v>51</v>
      </c>
      <c r="W3099">
        <v>57</v>
      </c>
      <c r="X3099" s="102">
        <v>0.54861111111111105</v>
      </c>
      <c r="AB3099" s="77">
        <f t="shared" si="48"/>
        <v>280</v>
      </c>
    </row>
    <row r="3100" spans="1:28" x14ac:dyDescent="0.3">
      <c r="A3100" s="34">
        <v>44738</v>
      </c>
      <c r="B3100">
        <v>1159</v>
      </c>
      <c r="C3100" t="s">
        <v>1282</v>
      </c>
      <c r="D3100" t="s">
        <v>1283</v>
      </c>
      <c r="E3100">
        <v>38</v>
      </c>
      <c r="F3100" t="s">
        <v>1328</v>
      </c>
      <c r="G3100" t="s">
        <v>1863</v>
      </c>
      <c r="H3100" t="s">
        <v>1292</v>
      </c>
      <c r="I3100" s="102">
        <v>0.99930555555555556</v>
      </c>
      <c r="J3100" t="s">
        <v>1750</v>
      </c>
      <c r="K3100" s="102">
        <v>0.5</v>
      </c>
      <c r="L3100">
        <v>2</v>
      </c>
      <c r="M3100" t="s">
        <v>1296</v>
      </c>
      <c r="N3100" t="s">
        <v>1436</v>
      </c>
      <c r="O3100" s="102">
        <v>0.61111111111111105</v>
      </c>
      <c r="P3100" t="s">
        <v>1353</v>
      </c>
      <c r="Q3100">
        <v>23</v>
      </c>
      <c r="R3100" t="s">
        <v>1720</v>
      </c>
      <c r="S3100">
        <v>3</v>
      </c>
      <c r="T3100">
        <v>85</v>
      </c>
      <c r="U3100">
        <v>92</v>
      </c>
      <c r="V3100" s="102">
        <v>4.1666666666666664E-2</v>
      </c>
      <c r="W3100">
        <v>71</v>
      </c>
      <c r="X3100" s="102">
        <v>0.4861111111111111</v>
      </c>
      <c r="AB3100" s="77">
        <f t="shared" si="48"/>
        <v>20</v>
      </c>
    </row>
    <row r="3101" spans="1:28" x14ac:dyDescent="0.3">
      <c r="A3101" s="34">
        <v>44739</v>
      </c>
      <c r="B3101">
        <v>1159</v>
      </c>
      <c r="C3101" t="s">
        <v>1282</v>
      </c>
      <c r="D3101" t="s">
        <v>1283</v>
      </c>
      <c r="E3101">
        <v>38</v>
      </c>
      <c r="F3101" t="s">
        <v>1617</v>
      </c>
      <c r="G3101" t="s">
        <v>1308</v>
      </c>
      <c r="H3101" t="s">
        <v>1362</v>
      </c>
      <c r="I3101" s="102">
        <v>0.14583333333333334</v>
      </c>
      <c r="J3101" t="s">
        <v>1749</v>
      </c>
      <c r="K3101" s="102">
        <v>0.53472222222222221</v>
      </c>
      <c r="L3101">
        <v>1</v>
      </c>
      <c r="M3101" t="s">
        <v>1431</v>
      </c>
      <c r="N3101" t="s">
        <v>1384</v>
      </c>
      <c r="O3101" s="102">
        <v>0.43055555555555558</v>
      </c>
      <c r="P3101" t="s">
        <v>1831</v>
      </c>
      <c r="Q3101">
        <v>21</v>
      </c>
      <c r="R3101" t="s">
        <v>1564</v>
      </c>
      <c r="S3101">
        <v>3</v>
      </c>
      <c r="T3101">
        <v>72</v>
      </c>
      <c r="U3101">
        <v>91</v>
      </c>
      <c r="V3101" s="102">
        <v>0.99305555555555547</v>
      </c>
      <c r="W3101">
        <v>64</v>
      </c>
      <c r="X3101" t="s">
        <v>51</v>
      </c>
      <c r="AB3101" s="77">
        <f t="shared" si="48"/>
        <v>10</v>
      </c>
    </row>
    <row r="3102" spans="1:28" x14ac:dyDescent="0.3">
      <c r="A3102" s="34">
        <v>44740</v>
      </c>
      <c r="B3102">
        <v>1159</v>
      </c>
      <c r="C3102" t="s">
        <v>1282</v>
      </c>
      <c r="D3102" t="s">
        <v>1283</v>
      </c>
      <c r="E3102">
        <v>38</v>
      </c>
      <c r="F3102" t="s">
        <v>1549</v>
      </c>
      <c r="G3102" t="s">
        <v>1288</v>
      </c>
      <c r="H3102" t="s">
        <v>1325</v>
      </c>
      <c r="I3102" s="102">
        <v>0.20833333333333334</v>
      </c>
      <c r="J3102" t="s">
        <v>1766</v>
      </c>
      <c r="K3102" s="102">
        <v>0.67361111111111116</v>
      </c>
      <c r="L3102">
        <v>31</v>
      </c>
      <c r="M3102" t="s">
        <v>1358</v>
      </c>
      <c r="N3102" t="s">
        <v>1404</v>
      </c>
      <c r="O3102" s="102">
        <v>0.64583333333333337</v>
      </c>
      <c r="P3102" t="s">
        <v>1667</v>
      </c>
      <c r="Q3102">
        <v>0</v>
      </c>
      <c r="R3102" t="s">
        <v>1745</v>
      </c>
      <c r="S3102">
        <v>18</v>
      </c>
      <c r="T3102">
        <v>73</v>
      </c>
      <c r="U3102">
        <v>92</v>
      </c>
      <c r="V3102" t="s">
        <v>51</v>
      </c>
      <c r="W3102">
        <v>61</v>
      </c>
      <c r="X3102" s="102">
        <v>0.64583333333333337</v>
      </c>
      <c r="AB3102" s="77">
        <f t="shared" si="48"/>
        <v>310</v>
      </c>
    </row>
    <row r="3103" spans="1:28" x14ac:dyDescent="0.3">
      <c r="A3103" s="34">
        <v>44741</v>
      </c>
      <c r="B3103">
        <v>1159</v>
      </c>
      <c r="C3103" t="s">
        <v>1282</v>
      </c>
      <c r="D3103" t="s">
        <v>1283</v>
      </c>
      <c r="E3103">
        <v>38</v>
      </c>
      <c r="F3103" t="s">
        <v>1530</v>
      </c>
      <c r="G3103" t="s">
        <v>1470</v>
      </c>
      <c r="H3103" t="s">
        <v>1304</v>
      </c>
      <c r="I3103" s="102">
        <v>0.125</v>
      </c>
      <c r="J3103" t="s">
        <v>1599</v>
      </c>
      <c r="K3103" s="102">
        <v>0.66666666666666663</v>
      </c>
      <c r="L3103">
        <v>32</v>
      </c>
      <c r="M3103" t="s">
        <v>1288</v>
      </c>
      <c r="N3103" t="s">
        <v>1319</v>
      </c>
      <c r="O3103" s="102">
        <v>0.69444444444444453</v>
      </c>
      <c r="P3103" t="s">
        <v>1298</v>
      </c>
      <c r="Q3103">
        <v>0</v>
      </c>
      <c r="R3103" t="s">
        <v>1725</v>
      </c>
      <c r="S3103">
        <v>4</v>
      </c>
      <c r="T3103">
        <v>90</v>
      </c>
      <c r="U3103">
        <v>92</v>
      </c>
      <c r="V3103" t="s">
        <v>51</v>
      </c>
      <c r="W3103">
        <v>77</v>
      </c>
      <c r="X3103" s="102">
        <v>0.22222222222222221</v>
      </c>
      <c r="AB3103" s="77">
        <f t="shared" si="48"/>
        <v>320</v>
      </c>
    </row>
    <row r="3104" spans="1:28" x14ac:dyDescent="0.3">
      <c r="A3104" s="34">
        <v>44742</v>
      </c>
      <c r="B3104">
        <v>1159</v>
      </c>
      <c r="C3104" t="s">
        <v>1282</v>
      </c>
      <c r="D3104" t="s">
        <v>1283</v>
      </c>
      <c r="E3104">
        <v>38</v>
      </c>
      <c r="F3104" t="s">
        <v>1661</v>
      </c>
      <c r="G3104" t="s">
        <v>1308</v>
      </c>
      <c r="H3104" t="s">
        <v>1605</v>
      </c>
      <c r="I3104" s="102">
        <v>0.99930555555555556</v>
      </c>
      <c r="J3104" t="s">
        <v>1591</v>
      </c>
      <c r="K3104" s="102">
        <v>0.75694444444444453</v>
      </c>
      <c r="L3104">
        <v>33</v>
      </c>
      <c r="M3104" t="s">
        <v>1347</v>
      </c>
      <c r="N3104" t="s">
        <v>1501</v>
      </c>
      <c r="O3104" s="102">
        <v>0.49305555555555558</v>
      </c>
      <c r="P3104" t="s">
        <v>1639</v>
      </c>
      <c r="Q3104">
        <v>22</v>
      </c>
      <c r="R3104" t="s">
        <v>1619</v>
      </c>
      <c r="S3104">
        <v>3</v>
      </c>
      <c r="T3104">
        <v>72</v>
      </c>
      <c r="U3104">
        <v>91</v>
      </c>
      <c r="V3104" t="s">
        <v>51</v>
      </c>
      <c r="W3104">
        <v>66</v>
      </c>
      <c r="X3104" s="102">
        <v>0.38194444444444442</v>
      </c>
      <c r="AB3104" s="77">
        <f t="shared" si="48"/>
        <v>330</v>
      </c>
    </row>
    <row r="3105" spans="1:28" x14ac:dyDescent="0.3">
      <c r="A3105" s="34">
        <v>44743</v>
      </c>
      <c r="B3105">
        <v>1159</v>
      </c>
      <c r="C3105" t="s">
        <v>1282</v>
      </c>
      <c r="D3105" t="s">
        <v>1283</v>
      </c>
      <c r="E3105">
        <v>38</v>
      </c>
      <c r="F3105" t="s">
        <v>1490</v>
      </c>
      <c r="G3105" t="s">
        <v>1308</v>
      </c>
      <c r="H3105" t="s">
        <v>1463</v>
      </c>
      <c r="I3105" s="102">
        <v>0.20833333333333334</v>
      </c>
      <c r="J3105" t="s">
        <v>1749</v>
      </c>
      <c r="K3105" s="102">
        <v>0.5625</v>
      </c>
      <c r="L3105">
        <v>5</v>
      </c>
      <c r="M3105" t="s">
        <v>1340</v>
      </c>
      <c r="N3105" t="s">
        <v>1284</v>
      </c>
      <c r="O3105" s="102">
        <v>0.84722222222222221</v>
      </c>
      <c r="P3105" t="s">
        <v>1641</v>
      </c>
      <c r="Q3105">
        <v>0</v>
      </c>
      <c r="R3105" t="s">
        <v>1707</v>
      </c>
      <c r="S3105" t="s">
        <v>51</v>
      </c>
      <c r="T3105">
        <v>74</v>
      </c>
      <c r="U3105">
        <v>91</v>
      </c>
      <c r="V3105" t="s">
        <v>51</v>
      </c>
      <c r="W3105">
        <v>64</v>
      </c>
      <c r="X3105" s="102">
        <v>0.38194444444444442</v>
      </c>
      <c r="AB3105" s="77">
        <f t="shared" si="48"/>
        <v>50</v>
      </c>
    </row>
    <row r="3106" spans="1:28" x14ac:dyDescent="0.3">
      <c r="A3106" s="34">
        <v>44744</v>
      </c>
      <c r="B3106">
        <v>1159</v>
      </c>
      <c r="C3106" t="s">
        <v>1282</v>
      </c>
      <c r="D3106" t="s">
        <v>1283</v>
      </c>
      <c r="E3106">
        <v>38</v>
      </c>
      <c r="F3106" t="s">
        <v>1599</v>
      </c>
      <c r="G3106" t="s">
        <v>1355</v>
      </c>
      <c r="H3106" t="s">
        <v>1371</v>
      </c>
      <c r="I3106" s="102">
        <v>0.20138888888888887</v>
      </c>
      <c r="J3106" t="s">
        <v>1894</v>
      </c>
      <c r="K3106" s="102">
        <v>0.61805555555555558</v>
      </c>
      <c r="L3106">
        <v>30</v>
      </c>
      <c r="M3106" t="s">
        <v>1296</v>
      </c>
      <c r="N3106" t="s">
        <v>1322</v>
      </c>
      <c r="O3106" s="102">
        <v>0.45833333333333331</v>
      </c>
      <c r="P3106" t="s">
        <v>1666</v>
      </c>
      <c r="Q3106">
        <v>22</v>
      </c>
      <c r="R3106" t="s">
        <v>1663</v>
      </c>
      <c r="S3106">
        <v>4</v>
      </c>
      <c r="T3106">
        <v>84</v>
      </c>
      <c r="U3106">
        <v>92</v>
      </c>
      <c r="V3106" t="s">
        <v>51</v>
      </c>
      <c r="W3106">
        <v>74</v>
      </c>
      <c r="X3106" s="102">
        <v>0.31944444444444448</v>
      </c>
      <c r="AB3106" s="77">
        <f t="shared" si="48"/>
        <v>300</v>
      </c>
    </row>
    <row r="3107" spans="1:28" x14ac:dyDescent="0.3">
      <c r="A3107" s="34">
        <v>44745</v>
      </c>
      <c r="B3107">
        <v>1159</v>
      </c>
      <c r="C3107" t="s">
        <v>1282</v>
      </c>
      <c r="D3107" t="s">
        <v>1283</v>
      </c>
      <c r="E3107">
        <v>38</v>
      </c>
      <c r="F3107" t="s">
        <v>1571</v>
      </c>
      <c r="G3107" t="s">
        <v>1293</v>
      </c>
      <c r="H3107" t="s">
        <v>1549</v>
      </c>
      <c r="I3107" s="102">
        <v>0.22916666666666666</v>
      </c>
      <c r="J3107" t="s">
        <v>1750</v>
      </c>
      <c r="K3107" s="102">
        <v>0.55555555555555558</v>
      </c>
      <c r="L3107">
        <v>7</v>
      </c>
      <c r="M3107" t="s">
        <v>1396</v>
      </c>
      <c r="N3107" t="s">
        <v>1501</v>
      </c>
      <c r="O3107" s="102">
        <v>0.5625</v>
      </c>
      <c r="P3107" t="s">
        <v>1752</v>
      </c>
      <c r="Q3107">
        <v>16</v>
      </c>
      <c r="R3107" t="s">
        <v>1511</v>
      </c>
      <c r="S3107">
        <v>13</v>
      </c>
      <c r="T3107">
        <v>90</v>
      </c>
      <c r="U3107">
        <v>92</v>
      </c>
      <c r="V3107" t="s">
        <v>51</v>
      </c>
      <c r="W3107">
        <v>84</v>
      </c>
      <c r="X3107" s="102">
        <v>0.58333333333333337</v>
      </c>
      <c r="AB3107" s="77">
        <f t="shared" si="48"/>
        <v>70</v>
      </c>
    </row>
    <row r="3108" spans="1:28" x14ac:dyDescent="0.3">
      <c r="A3108" s="34">
        <v>44746</v>
      </c>
      <c r="B3108">
        <v>1159</v>
      </c>
      <c r="C3108" t="s">
        <v>1282</v>
      </c>
      <c r="D3108" t="s">
        <v>1283</v>
      </c>
      <c r="E3108">
        <v>38</v>
      </c>
      <c r="F3108" t="s">
        <v>1741</v>
      </c>
      <c r="G3108" t="s">
        <v>1308</v>
      </c>
      <c r="H3108" t="s">
        <v>1549</v>
      </c>
      <c r="I3108" s="102">
        <v>0.15972222222222224</v>
      </c>
      <c r="J3108" t="s">
        <v>1665</v>
      </c>
      <c r="K3108" s="102">
        <v>0.53472222222222221</v>
      </c>
      <c r="L3108">
        <v>0</v>
      </c>
      <c r="M3108" t="s">
        <v>1335</v>
      </c>
      <c r="N3108" t="s">
        <v>1301</v>
      </c>
      <c r="O3108" t="s">
        <v>51</v>
      </c>
      <c r="P3108" t="s">
        <v>1369</v>
      </c>
      <c r="Q3108" t="s">
        <v>51</v>
      </c>
      <c r="R3108" t="s">
        <v>1600</v>
      </c>
      <c r="S3108">
        <v>3</v>
      </c>
      <c r="T3108">
        <v>80</v>
      </c>
      <c r="U3108">
        <v>92</v>
      </c>
      <c r="V3108" t="s">
        <v>51</v>
      </c>
      <c r="W3108">
        <v>69</v>
      </c>
      <c r="X3108" s="102">
        <v>0.65277777777777779</v>
      </c>
      <c r="AB3108" s="77">
        <f t="shared" si="48"/>
        <v>0</v>
      </c>
    </row>
    <row r="3109" spans="1:28" x14ac:dyDescent="0.3">
      <c r="A3109" s="34">
        <v>44757</v>
      </c>
      <c r="B3109">
        <v>1159</v>
      </c>
      <c r="C3109" t="s">
        <v>1282</v>
      </c>
      <c r="D3109" t="s">
        <v>1283</v>
      </c>
      <c r="E3109">
        <v>38</v>
      </c>
      <c r="F3109" t="s">
        <v>1766</v>
      </c>
      <c r="G3109" t="s">
        <v>1308</v>
      </c>
      <c r="H3109" t="s">
        <v>1696</v>
      </c>
      <c r="I3109" s="102">
        <v>0.24305555555555555</v>
      </c>
      <c r="J3109" t="s">
        <v>1765</v>
      </c>
      <c r="K3109" s="102">
        <v>0.54861111111111105</v>
      </c>
      <c r="L3109">
        <v>6</v>
      </c>
      <c r="M3109" t="s">
        <v>1301</v>
      </c>
      <c r="N3109" t="s">
        <v>1333</v>
      </c>
      <c r="O3109" s="102">
        <v>0.51388888888888895</v>
      </c>
      <c r="P3109" t="s">
        <v>1764</v>
      </c>
      <c r="Q3109">
        <v>1</v>
      </c>
      <c r="R3109" t="s">
        <v>1379</v>
      </c>
      <c r="S3109">
        <v>24</v>
      </c>
      <c r="T3109">
        <v>88</v>
      </c>
      <c r="U3109">
        <v>92</v>
      </c>
      <c r="V3109" t="s">
        <v>51</v>
      </c>
      <c r="W3109">
        <v>85</v>
      </c>
      <c r="X3109" s="102">
        <v>0.34027777777777773</v>
      </c>
      <c r="AB3109" s="77">
        <f t="shared" si="48"/>
        <v>60</v>
      </c>
    </row>
    <row r="3110" spans="1:28" x14ac:dyDescent="0.3">
      <c r="A3110" s="34">
        <v>44758</v>
      </c>
      <c r="B3110">
        <v>1159</v>
      </c>
      <c r="C3110" t="s">
        <v>1282</v>
      </c>
      <c r="D3110" t="s">
        <v>1283</v>
      </c>
      <c r="E3110">
        <v>38</v>
      </c>
      <c r="F3110" t="s">
        <v>1665</v>
      </c>
      <c r="G3110" t="s">
        <v>1308</v>
      </c>
      <c r="H3110" t="s">
        <v>1563</v>
      </c>
      <c r="I3110" s="102">
        <v>0.22222222222222221</v>
      </c>
      <c r="J3110" t="s">
        <v>1532</v>
      </c>
      <c r="K3110" s="102">
        <v>0.41666666666666669</v>
      </c>
      <c r="L3110">
        <v>28</v>
      </c>
      <c r="M3110" t="s">
        <v>1347</v>
      </c>
      <c r="N3110" t="s">
        <v>1333</v>
      </c>
      <c r="O3110" s="102">
        <v>0.60416666666666663</v>
      </c>
      <c r="P3110" t="s">
        <v>1567</v>
      </c>
      <c r="Q3110">
        <v>20</v>
      </c>
      <c r="R3110" t="s">
        <v>1876</v>
      </c>
      <c r="S3110">
        <v>3</v>
      </c>
      <c r="T3110">
        <v>86</v>
      </c>
      <c r="U3110">
        <v>91</v>
      </c>
      <c r="V3110" t="s">
        <v>51</v>
      </c>
      <c r="W3110">
        <v>70</v>
      </c>
      <c r="X3110" s="102">
        <v>0.41666666666666669</v>
      </c>
      <c r="AB3110" s="77">
        <f t="shared" si="48"/>
        <v>280</v>
      </c>
    </row>
    <row r="3111" spans="1:28" x14ac:dyDescent="0.3">
      <c r="A3111" s="34">
        <v>44759</v>
      </c>
      <c r="B3111">
        <v>1159</v>
      </c>
      <c r="C3111" t="s">
        <v>1282</v>
      </c>
      <c r="D3111" t="s">
        <v>1283</v>
      </c>
      <c r="E3111">
        <v>38</v>
      </c>
      <c r="F3111" t="s">
        <v>1524</v>
      </c>
      <c r="G3111" t="s">
        <v>1308</v>
      </c>
      <c r="H3111" t="s">
        <v>1758</v>
      </c>
      <c r="I3111" s="102">
        <v>0.16666666666666666</v>
      </c>
      <c r="J3111" t="s">
        <v>2000</v>
      </c>
      <c r="K3111" s="102">
        <v>0.83333333333333337</v>
      </c>
      <c r="L3111">
        <v>28</v>
      </c>
      <c r="M3111" t="s">
        <v>1703</v>
      </c>
      <c r="N3111" t="s">
        <v>1556</v>
      </c>
      <c r="O3111" s="102">
        <v>0.91666666666666663</v>
      </c>
      <c r="P3111" t="s">
        <v>1488</v>
      </c>
      <c r="Q3111">
        <v>23</v>
      </c>
      <c r="R3111" t="s">
        <v>1618</v>
      </c>
      <c r="S3111">
        <v>18</v>
      </c>
      <c r="T3111">
        <v>79</v>
      </c>
      <c r="U3111">
        <v>92</v>
      </c>
      <c r="V3111" s="102">
        <v>0.16666666666666666</v>
      </c>
      <c r="W3111">
        <v>62</v>
      </c>
      <c r="X3111" s="102">
        <v>0.83333333333333337</v>
      </c>
      <c r="AB3111" s="77">
        <f t="shared" si="48"/>
        <v>280</v>
      </c>
    </row>
    <row r="3112" spans="1:28" x14ac:dyDescent="0.3">
      <c r="A3112" s="34">
        <v>44760</v>
      </c>
      <c r="B3112">
        <v>1159</v>
      </c>
      <c r="C3112" t="s">
        <v>1282</v>
      </c>
      <c r="D3112" t="s">
        <v>1283</v>
      </c>
      <c r="E3112">
        <v>38</v>
      </c>
      <c r="F3112" t="s">
        <v>1730</v>
      </c>
      <c r="G3112" t="s">
        <v>1352</v>
      </c>
      <c r="H3112" t="s">
        <v>1563</v>
      </c>
      <c r="I3112" s="102">
        <v>0.99930555555555556</v>
      </c>
      <c r="J3112" t="s">
        <v>1701</v>
      </c>
      <c r="K3112" s="102">
        <v>0.625</v>
      </c>
      <c r="L3112">
        <v>29</v>
      </c>
      <c r="M3112" t="s">
        <v>1347</v>
      </c>
      <c r="N3112" t="s">
        <v>1434</v>
      </c>
      <c r="O3112" s="102">
        <v>0.40972222222222227</v>
      </c>
      <c r="P3112" t="s">
        <v>1306</v>
      </c>
      <c r="Q3112">
        <v>24</v>
      </c>
      <c r="R3112" t="s">
        <v>1640</v>
      </c>
      <c r="S3112">
        <v>6</v>
      </c>
      <c r="T3112">
        <v>87</v>
      </c>
      <c r="U3112">
        <v>91</v>
      </c>
      <c r="V3112" t="s">
        <v>51</v>
      </c>
      <c r="W3112">
        <v>80</v>
      </c>
      <c r="X3112" s="102">
        <v>0.61111111111111105</v>
      </c>
      <c r="AB3112" s="77">
        <f t="shared" si="48"/>
        <v>290</v>
      </c>
    </row>
    <row r="3113" spans="1:28" x14ac:dyDescent="0.3">
      <c r="A3113" s="34">
        <v>44761</v>
      </c>
      <c r="B3113">
        <v>1159</v>
      </c>
      <c r="C3113" t="s">
        <v>1282</v>
      </c>
      <c r="D3113" t="s">
        <v>1283</v>
      </c>
      <c r="E3113">
        <v>38</v>
      </c>
      <c r="F3113" t="s">
        <v>1588</v>
      </c>
      <c r="G3113" t="s">
        <v>1513</v>
      </c>
      <c r="H3113" t="s">
        <v>1334</v>
      </c>
      <c r="I3113" s="102">
        <v>0.20833333333333334</v>
      </c>
      <c r="J3113" t="s">
        <v>1701</v>
      </c>
      <c r="K3113" s="102">
        <v>0.50694444444444442</v>
      </c>
      <c r="L3113">
        <v>7</v>
      </c>
      <c r="M3113" t="s">
        <v>1435</v>
      </c>
      <c r="N3113" t="s">
        <v>1327</v>
      </c>
      <c r="O3113" s="102">
        <v>0.61111111111111105</v>
      </c>
      <c r="P3113" t="s">
        <v>1398</v>
      </c>
      <c r="Q3113">
        <v>23</v>
      </c>
      <c r="R3113" t="s">
        <v>1488</v>
      </c>
      <c r="S3113">
        <v>1</v>
      </c>
      <c r="T3113">
        <v>83</v>
      </c>
      <c r="U3113">
        <v>92</v>
      </c>
      <c r="V3113" t="s">
        <v>51</v>
      </c>
      <c r="W3113">
        <v>66</v>
      </c>
      <c r="X3113" s="102">
        <v>0.40277777777777773</v>
      </c>
      <c r="AB3113" s="77">
        <f t="shared" si="48"/>
        <v>70</v>
      </c>
    </row>
    <row r="3114" spans="1:28" x14ac:dyDescent="0.3">
      <c r="A3114" s="34">
        <v>44762</v>
      </c>
      <c r="B3114">
        <v>1159</v>
      </c>
      <c r="C3114" t="s">
        <v>1282</v>
      </c>
      <c r="D3114" t="s">
        <v>1283</v>
      </c>
      <c r="E3114">
        <v>38</v>
      </c>
      <c r="F3114" t="s">
        <v>1724</v>
      </c>
      <c r="G3114" t="s">
        <v>1308</v>
      </c>
      <c r="H3114" t="s">
        <v>1644</v>
      </c>
      <c r="I3114" s="102">
        <v>0.20833333333333334</v>
      </c>
      <c r="J3114" t="s">
        <v>1889</v>
      </c>
      <c r="K3114" s="102">
        <v>0.4513888888888889</v>
      </c>
      <c r="L3114">
        <v>0</v>
      </c>
      <c r="M3114" t="s">
        <v>1358</v>
      </c>
      <c r="N3114" t="s">
        <v>1359</v>
      </c>
      <c r="O3114" s="102">
        <v>0.15972222222222224</v>
      </c>
      <c r="P3114" t="s">
        <v>1752</v>
      </c>
      <c r="Q3114">
        <v>10</v>
      </c>
      <c r="R3114" t="s">
        <v>1641</v>
      </c>
      <c r="S3114">
        <v>1</v>
      </c>
      <c r="T3114">
        <v>84</v>
      </c>
      <c r="U3114">
        <v>92</v>
      </c>
      <c r="V3114" t="s">
        <v>51</v>
      </c>
      <c r="W3114">
        <v>73</v>
      </c>
      <c r="X3114" s="102">
        <v>0.44444444444444442</v>
      </c>
      <c r="AB3114" s="77">
        <f t="shared" si="48"/>
        <v>0</v>
      </c>
    </row>
    <row r="3115" spans="1:28" x14ac:dyDescent="0.3">
      <c r="A3115" s="34">
        <v>44763</v>
      </c>
      <c r="B3115">
        <v>1159</v>
      </c>
      <c r="C3115" t="s">
        <v>1282</v>
      </c>
      <c r="D3115" t="s">
        <v>1283</v>
      </c>
      <c r="E3115">
        <v>38</v>
      </c>
      <c r="F3115" t="s">
        <v>1584</v>
      </c>
      <c r="G3115" t="s">
        <v>1554</v>
      </c>
      <c r="H3115" t="s">
        <v>1644</v>
      </c>
      <c r="I3115" s="102">
        <v>0.19444444444444445</v>
      </c>
      <c r="J3115" t="s">
        <v>1780</v>
      </c>
      <c r="K3115" s="102">
        <v>0.4513888888888889</v>
      </c>
      <c r="L3115">
        <v>8</v>
      </c>
      <c r="M3115" t="s">
        <v>1326</v>
      </c>
      <c r="N3115" t="s">
        <v>1434</v>
      </c>
      <c r="O3115" s="102">
        <v>0.4861111111111111</v>
      </c>
      <c r="P3115" t="s">
        <v>1503</v>
      </c>
      <c r="Q3115">
        <v>0</v>
      </c>
      <c r="R3115" t="s">
        <v>1690</v>
      </c>
      <c r="S3115">
        <v>17</v>
      </c>
      <c r="T3115">
        <v>89</v>
      </c>
      <c r="U3115">
        <v>91</v>
      </c>
      <c r="V3115" t="s">
        <v>51</v>
      </c>
      <c r="W3115">
        <v>83</v>
      </c>
      <c r="X3115" t="s">
        <v>51</v>
      </c>
      <c r="AB3115" s="77">
        <f t="shared" si="48"/>
        <v>80</v>
      </c>
    </row>
    <row r="3116" spans="1:28" x14ac:dyDescent="0.3">
      <c r="A3116" s="34">
        <v>44764</v>
      </c>
      <c r="B3116">
        <v>1159</v>
      </c>
      <c r="C3116" t="s">
        <v>1282</v>
      </c>
      <c r="D3116" t="s">
        <v>1283</v>
      </c>
      <c r="E3116">
        <v>38</v>
      </c>
      <c r="F3116" t="s">
        <v>1722</v>
      </c>
      <c r="G3116" t="s">
        <v>1329</v>
      </c>
      <c r="H3116" t="s">
        <v>1303</v>
      </c>
      <c r="I3116" s="102">
        <v>0.95138888888888884</v>
      </c>
      <c r="J3116" t="s">
        <v>1591</v>
      </c>
      <c r="K3116" s="102">
        <v>0.59722222222222221</v>
      </c>
      <c r="L3116">
        <v>27</v>
      </c>
      <c r="M3116" t="s">
        <v>1358</v>
      </c>
      <c r="N3116" t="s">
        <v>1384</v>
      </c>
      <c r="O3116" s="102">
        <v>0.4375</v>
      </c>
      <c r="P3116" t="s">
        <v>1650</v>
      </c>
      <c r="Q3116">
        <v>21</v>
      </c>
      <c r="R3116" t="s">
        <v>1564</v>
      </c>
      <c r="S3116">
        <v>4</v>
      </c>
      <c r="T3116">
        <v>90</v>
      </c>
      <c r="U3116">
        <v>92</v>
      </c>
      <c r="V3116" t="s">
        <v>51</v>
      </c>
      <c r="W3116">
        <v>84</v>
      </c>
      <c r="X3116" t="s">
        <v>51</v>
      </c>
      <c r="AB3116" s="77">
        <f t="shared" si="48"/>
        <v>270</v>
      </c>
    </row>
    <row r="3117" spans="1:28" x14ac:dyDescent="0.3">
      <c r="A3117" s="34">
        <v>44765</v>
      </c>
      <c r="B3117">
        <v>1159</v>
      </c>
      <c r="C3117" t="s">
        <v>1282</v>
      </c>
      <c r="D3117" t="s">
        <v>1283</v>
      </c>
      <c r="E3117">
        <v>38</v>
      </c>
      <c r="F3117" t="s">
        <v>1674</v>
      </c>
      <c r="G3117" t="s">
        <v>1308</v>
      </c>
      <c r="H3117" t="s">
        <v>1651</v>
      </c>
      <c r="I3117" s="102">
        <v>0.23611111111111113</v>
      </c>
      <c r="J3117" t="s">
        <v>1781</v>
      </c>
      <c r="K3117" s="102">
        <v>0.34722222222222227</v>
      </c>
      <c r="L3117">
        <v>8</v>
      </c>
      <c r="M3117" t="s">
        <v>1347</v>
      </c>
      <c r="N3117" t="s">
        <v>1380</v>
      </c>
      <c r="O3117" s="102">
        <v>0.79166666666666663</v>
      </c>
      <c r="P3117" t="s">
        <v>1667</v>
      </c>
      <c r="Q3117">
        <v>0</v>
      </c>
      <c r="R3117" t="s">
        <v>1298</v>
      </c>
      <c r="S3117">
        <v>24</v>
      </c>
      <c r="T3117">
        <v>84</v>
      </c>
      <c r="U3117">
        <v>92</v>
      </c>
      <c r="V3117" s="102">
        <v>0</v>
      </c>
      <c r="W3117">
        <v>76</v>
      </c>
      <c r="X3117" t="s">
        <v>51</v>
      </c>
      <c r="AB3117" s="77">
        <f t="shared" si="48"/>
        <v>80</v>
      </c>
    </row>
    <row r="3118" spans="1:28" x14ac:dyDescent="0.3">
      <c r="A3118" s="34">
        <v>44766</v>
      </c>
      <c r="B3118">
        <v>1159</v>
      </c>
      <c r="C3118" t="s">
        <v>1282</v>
      </c>
      <c r="D3118" t="s">
        <v>1283</v>
      </c>
      <c r="E3118">
        <v>38</v>
      </c>
      <c r="F3118" t="s">
        <v>1400</v>
      </c>
      <c r="G3118" t="s">
        <v>1308</v>
      </c>
      <c r="H3118" t="s">
        <v>1669</v>
      </c>
      <c r="I3118" s="102">
        <v>0.20833333333333334</v>
      </c>
      <c r="J3118" t="s">
        <v>1779</v>
      </c>
      <c r="K3118" s="102">
        <v>0.60416666666666663</v>
      </c>
      <c r="L3118">
        <v>0</v>
      </c>
      <c r="M3118" t="s">
        <v>1396</v>
      </c>
      <c r="N3118" t="s">
        <v>1286</v>
      </c>
      <c r="O3118" t="s">
        <v>51</v>
      </c>
      <c r="P3118" t="s">
        <v>1393</v>
      </c>
      <c r="Q3118" t="s">
        <v>51</v>
      </c>
      <c r="R3118" t="s">
        <v>1602</v>
      </c>
      <c r="S3118" t="s">
        <v>51</v>
      </c>
      <c r="T3118">
        <v>88</v>
      </c>
      <c r="U3118">
        <v>91</v>
      </c>
      <c r="V3118" t="s">
        <v>51</v>
      </c>
      <c r="W3118">
        <v>81</v>
      </c>
      <c r="X3118" s="102">
        <v>0.47916666666666669</v>
      </c>
      <c r="AB3118" s="77">
        <f t="shared" si="48"/>
        <v>0</v>
      </c>
    </row>
    <row r="3119" spans="1:28" x14ac:dyDescent="0.3">
      <c r="A3119" s="34">
        <v>44767</v>
      </c>
      <c r="B3119">
        <v>1159</v>
      </c>
      <c r="C3119" t="s">
        <v>1282</v>
      </c>
      <c r="D3119" t="s">
        <v>1283</v>
      </c>
      <c r="E3119">
        <v>38</v>
      </c>
      <c r="F3119" t="s">
        <v>1507</v>
      </c>
      <c r="G3119" t="s">
        <v>1470</v>
      </c>
      <c r="H3119" t="s">
        <v>1599</v>
      </c>
      <c r="I3119" s="102">
        <v>0.9375</v>
      </c>
      <c r="J3119" t="s">
        <v>1776</v>
      </c>
      <c r="K3119" s="102">
        <v>0.375</v>
      </c>
      <c r="L3119">
        <v>32</v>
      </c>
      <c r="M3119" t="s">
        <v>1326</v>
      </c>
      <c r="N3119" t="s">
        <v>1356</v>
      </c>
      <c r="O3119" s="102">
        <v>0.38194444444444442</v>
      </c>
      <c r="P3119" t="s">
        <v>1369</v>
      </c>
      <c r="Q3119" t="s">
        <v>51</v>
      </c>
      <c r="R3119" t="s">
        <v>1643</v>
      </c>
      <c r="S3119">
        <v>4</v>
      </c>
      <c r="T3119">
        <v>87</v>
      </c>
      <c r="U3119">
        <v>92</v>
      </c>
      <c r="V3119" t="s">
        <v>51</v>
      </c>
      <c r="W3119">
        <v>76</v>
      </c>
      <c r="X3119" s="102">
        <v>0.35416666666666669</v>
      </c>
      <c r="AB3119" s="77">
        <f t="shared" si="48"/>
        <v>320</v>
      </c>
    </row>
    <row r="3120" spans="1:28" x14ac:dyDescent="0.3">
      <c r="A3120" s="34">
        <v>44768</v>
      </c>
      <c r="B3120">
        <v>1159</v>
      </c>
      <c r="C3120" t="s">
        <v>1282</v>
      </c>
      <c r="D3120" t="s">
        <v>1283</v>
      </c>
      <c r="E3120">
        <v>38</v>
      </c>
      <c r="F3120" t="s">
        <v>1623</v>
      </c>
      <c r="G3120" t="s">
        <v>1358</v>
      </c>
      <c r="H3120" t="s">
        <v>1597</v>
      </c>
      <c r="I3120" s="102">
        <v>0.17361111111111113</v>
      </c>
      <c r="J3120" t="s">
        <v>1763</v>
      </c>
      <c r="K3120" s="102">
        <v>0.58333333333333337</v>
      </c>
      <c r="L3120">
        <v>19</v>
      </c>
      <c r="M3120" t="s">
        <v>1625</v>
      </c>
      <c r="N3120" t="s">
        <v>1396</v>
      </c>
      <c r="O3120" s="102">
        <v>6.9444444444444441E-3</v>
      </c>
      <c r="P3120" t="s">
        <v>1560</v>
      </c>
      <c r="Q3120">
        <v>0</v>
      </c>
      <c r="R3120" t="s">
        <v>1662</v>
      </c>
      <c r="S3120" t="s">
        <v>51</v>
      </c>
      <c r="T3120">
        <v>84</v>
      </c>
      <c r="U3120">
        <v>92</v>
      </c>
      <c r="V3120" t="s">
        <v>51</v>
      </c>
      <c r="W3120">
        <v>75</v>
      </c>
      <c r="X3120" s="102">
        <v>0.65277777777777779</v>
      </c>
      <c r="AB3120" s="77">
        <f t="shared" si="48"/>
        <v>190</v>
      </c>
    </row>
    <row r="3121" spans="1:28" x14ac:dyDescent="0.3">
      <c r="A3121" s="34">
        <v>44769</v>
      </c>
      <c r="B3121">
        <v>1159</v>
      </c>
      <c r="C3121" t="s">
        <v>1282</v>
      </c>
      <c r="D3121" t="s">
        <v>1283</v>
      </c>
      <c r="E3121">
        <v>38</v>
      </c>
      <c r="F3121" t="s">
        <v>1516</v>
      </c>
      <c r="G3121" t="s">
        <v>1308</v>
      </c>
      <c r="H3121" t="s">
        <v>1661</v>
      </c>
      <c r="I3121" s="102">
        <v>0.99930555555555556</v>
      </c>
      <c r="J3121" t="s">
        <v>1894</v>
      </c>
      <c r="K3121" s="102">
        <v>0.46527777777777773</v>
      </c>
      <c r="L3121">
        <v>7</v>
      </c>
      <c r="M3121" t="s">
        <v>1335</v>
      </c>
      <c r="N3121" t="s">
        <v>1404</v>
      </c>
      <c r="O3121" s="102">
        <v>0.60416666666666663</v>
      </c>
      <c r="P3121" t="s">
        <v>1290</v>
      </c>
      <c r="Q3121">
        <v>0</v>
      </c>
      <c r="R3121" t="s">
        <v>1664</v>
      </c>
      <c r="S3121" t="s">
        <v>51</v>
      </c>
      <c r="T3121">
        <v>76</v>
      </c>
      <c r="U3121">
        <v>91</v>
      </c>
      <c r="V3121" t="s">
        <v>51</v>
      </c>
      <c r="W3121">
        <v>62</v>
      </c>
      <c r="X3121" s="102">
        <v>0.46527777777777773</v>
      </c>
      <c r="AB3121" s="77">
        <f t="shared" si="48"/>
        <v>70</v>
      </c>
    </row>
    <row r="3122" spans="1:28" x14ac:dyDescent="0.3">
      <c r="A3122" s="34">
        <v>44770</v>
      </c>
      <c r="B3122">
        <v>1159</v>
      </c>
      <c r="C3122" t="s">
        <v>1282</v>
      </c>
      <c r="D3122" t="s">
        <v>1283</v>
      </c>
      <c r="E3122">
        <v>38</v>
      </c>
      <c r="F3122" t="s">
        <v>1741</v>
      </c>
      <c r="G3122" t="s">
        <v>1308</v>
      </c>
      <c r="H3122" t="s">
        <v>1637</v>
      </c>
      <c r="I3122" s="102">
        <v>0.16666666666666666</v>
      </c>
      <c r="J3122" t="s">
        <v>1754</v>
      </c>
      <c r="K3122" s="102">
        <v>0.65277777777777779</v>
      </c>
      <c r="L3122">
        <v>8</v>
      </c>
      <c r="M3122" t="s">
        <v>1435</v>
      </c>
      <c r="N3122" t="s">
        <v>1310</v>
      </c>
      <c r="O3122" s="102">
        <v>0.74305555555555547</v>
      </c>
      <c r="P3122" t="s">
        <v>1663</v>
      </c>
      <c r="Q3122">
        <v>22</v>
      </c>
      <c r="R3122" t="s">
        <v>1685</v>
      </c>
      <c r="S3122">
        <v>4</v>
      </c>
      <c r="T3122">
        <v>80</v>
      </c>
      <c r="U3122">
        <v>91</v>
      </c>
      <c r="V3122" t="s">
        <v>51</v>
      </c>
      <c r="W3122">
        <v>68</v>
      </c>
      <c r="X3122" s="102">
        <v>0.52083333333333337</v>
      </c>
      <c r="AB3122" s="77">
        <f t="shared" si="48"/>
        <v>80</v>
      </c>
    </row>
    <row r="3123" spans="1:28" x14ac:dyDescent="0.3">
      <c r="A3123" s="34">
        <v>44771</v>
      </c>
      <c r="B3123">
        <v>1159</v>
      </c>
      <c r="C3123" t="s">
        <v>1282</v>
      </c>
      <c r="D3123" t="s">
        <v>1283</v>
      </c>
      <c r="E3123">
        <v>38</v>
      </c>
      <c r="F3123" t="s">
        <v>1746</v>
      </c>
      <c r="G3123" t="s">
        <v>1308</v>
      </c>
      <c r="H3123" t="s">
        <v>1502</v>
      </c>
      <c r="I3123" s="102">
        <v>0.14583333333333334</v>
      </c>
      <c r="J3123" t="s">
        <v>1765</v>
      </c>
      <c r="K3123" s="102">
        <v>0.5</v>
      </c>
      <c r="L3123">
        <v>2</v>
      </c>
      <c r="M3123" t="s">
        <v>1296</v>
      </c>
      <c r="N3123" t="s">
        <v>1286</v>
      </c>
      <c r="O3123" s="102">
        <v>0.59027777777777779</v>
      </c>
      <c r="P3123" t="s">
        <v>1487</v>
      </c>
      <c r="Q3123">
        <v>23</v>
      </c>
      <c r="R3123" t="s">
        <v>1596</v>
      </c>
      <c r="S3123">
        <v>1</v>
      </c>
      <c r="T3123">
        <v>84</v>
      </c>
      <c r="U3123">
        <v>92</v>
      </c>
      <c r="V3123" t="s">
        <v>51</v>
      </c>
      <c r="W3123">
        <v>78</v>
      </c>
      <c r="X3123" s="102">
        <v>0.54166666666666663</v>
      </c>
      <c r="AB3123" s="77">
        <f t="shared" si="48"/>
        <v>20</v>
      </c>
    </row>
    <row r="3124" spans="1:28" x14ac:dyDescent="0.3">
      <c r="A3124" s="34">
        <v>44772</v>
      </c>
      <c r="B3124">
        <v>1159</v>
      </c>
      <c r="C3124" t="s">
        <v>1282</v>
      </c>
      <c r="D3124" t="s">
        <v>1283</v>
      </c>
      <c r="E3124">
        <v>38</v>
      </c>
      <c r="F3124" t="s">
        <v>1694</v>
      </c>
      <c r="G3124" t="s">
        <v>1308</v>
      </c>
      <c r="H3124" t="s">
        <v>1623</v>
      </c>
      <c r="I3124" s="102">
        <v>0.16666666666666666</v>
      </c>
      <c r="J3124" t="s">
        <v>2001</v>
      </c>
      <c r="K3124" s="102">
        <v>0.59027777777777779</v>
      </c>
      <c r="L3124">
        <v>7</v>
      </c>
      <c r="M3124" t="s">
        <v>1296</v>
      </c>
      <c r="N3124" t="s">
        <v>1289</v>
      </c>
      <c r="O3124" s="102">
        <v>0.59722222222222221</v>
      </c>
      <c r="P3124" t="s">
        <v>1667</v>
      </c>
      <c r="Q3124">
        <v>22</v>
      </c>
      <c r="R3124" t="s">
        <v>1832</v>
      </c>
      <c r="S3124">
        <v>17</v>
      </c>
      <c r="T3124">
        <v>86</v>
      </c>
      <c r="U3124">
        <v>92</v>
      </c>
      <c r="V3124" t="s">
        <v>51</v>
      </c>
      <c r="W3124">
        <v>77</v>
      </c>
      <c r="X3124" s="102">
        <v>0.51388888888888895</v>
      </c>
      <c r="AB3124" s="77">
        <f t="shared" si="48"/>
        <v>70</v>
      </c>
    </row>
    <row r="3125" spans="1:28" x14ac:dyDescent="0.3">
      <c r="A3125" s="34">
        <v>44773</v>
      </c>
      <c r="B3125">
        <v>1159</v>
      </c>
      <c r="C3125" t="s">
        <v>1282</v>
      </c>
      <c r="D3125" t="s">
        <v>1283</v>
      </c>
      <c r="E3125">
        <v>38</v>
      </c>
      <c r="F3125" t="s">
        <v>1746</v>
      </c>
      <c r="G3125" t="s">
        <v>1308</v>
      </c>
      <c r="H3125" t="s">
        <v>1597</v>
      </c>
      <c r="I3125" s="102">
        <v>0.24305555555555555</v>
      </c>
      <c r="J3125" t="s">
        <v>1779</v>
      </c>
      <c r="K3125" s="102">
        <v>0.49305555555555558</v>
      </c>
      <c r="L3125">
        <v>7</v>
      </c>
      <c r="M3125" t="s">
        <v>1301</v>
      </c>
      <c r="N3125" t="s">
        <v>1284</v>
      </c>
      <c r="O3125" s="102">
        <v>0.44444444444444442</v>
      </c>
      <c r="P3125" t="s">
        <v>1305</v>
      </c>
      <c r="Q3125">
        <v>0</v>
      </c>
      <c r="R3125" t="s">
        <v>1393</v>
      </c>
      <c r="S3125">
        <v>16</v>
      </c>
      <c r="T3125">
        <v>88</v>
      </c>
      <c r="U3125">
        <v>92</v>
      </c>
      <c r="V3125" t="s">
        <v>51</v>
      </c>
      <c r="W3125">
        <v>80</v>
      </c>
      <c r="X3125" s="102">
        <v>0.3888888888888889</v>
      </c>
      <c r="AB3125" s="77">
        <f t="shared" si="48"/>
        <v>70</v>
      </c>
    </row>
    <row r="3126" spans="1:28" x14ac:dyDescent="0.3">
      <c r="A3126" s="34">
        <v>44774</v>
      </c>
      <c r="B3126">
        <v>1159</v>
      </c>
      <c r="C3126" t="s">
        <v>1282</v>
      </c>
      <c r="D3126" t="s">
        <v>1283</v>
      </c>
      <c r="E3126">
        <v>38</v>
      </c>
      <c r="F3126" t="s">
        <v>1677</v>
      </c>
      <c r="G3126" t="s">
        <v>1308</v>
      </c>
      <c r="H3126" t="s">
        <v>1527</v>
      </c>
      <c r="I3126" t="s">
        <v>51</v>
      </c>
      <c r="J3126" t="s">
        <v>1524</v>
      </c>
      <c r="K3126" s="102">
        <v>0.41666666666666669</v>
      </c>
      <c r="L3126">
        <v>6</v>
      </c>
      <c r="M3126" t="s">
        <v>1396</v>
      </c>
      <c r="N3126" t="s">
        <v>1351</v>
      </c>
      <c r="O3126" s="102">
        <v>0.4236111111111111</v>
      </c>
      <c r="P3126" t="s">
        <v>1662</v>
      </c>
      <c r="Q3126">
        <v>0</v>
      </c>
      <c r="R3126" t="s">
        <v>1716</v>
      </c>
      <c r="S3126">
        <v>18</v>
      </c>
      <c r="T3126">
        <v>89</v>
      </c>
      <c r="U3126">
        <v>92</v>
      </c>
      <c r="V3126" t="s">
        <v>51</v>
      </c>
      <c r="W3126">
        <v>85</v>
      </c>
      <c r="X3126" t="s">
        <v>51</v>
      </c>
      <c r="AB3126" s="77">
        <f t="shared" si="48"/>
        <v>60</v>
      </c>
    </row>
    <row r="3127" spans="1:28" x14ac:dyDescent="0.3">
      <c r="A3127" s="34">
        <v>44775</v>
      </c>
      <c r="B3127">
        <v>1159</v>
      </c>
      <c r="C3127" t="s">
        <v>1282</v>
      </c>
      <c r="D3127" t="s">
        <v>1283</v>
      </c>
      <c r="E3127">
        <v>38</v>
      </c>
      <c r="F3127" t="s">
        <v>1766</v>
      </c>
      <c r="G3127" t="s">
        <v>1308</v>
      </c>
      <c r="H3127" t="s">
        <v>1674</v>
      </c>
      <c r="I3127" s="102">
        <v>0.1875</v>
      </c>
      <c r="J3127" t="s">
        <v>1756</v>
      </c>
      <c r="K3127" s="102">
        <v>0.5625</v>
      </c>
      <c r="L3127">
        <v>8</v>
      </c>
      <c r="M3127" t="s">
        <v>1431</v>
      </c>
      <c r="N3127" t="s">
        <v>1347</v>
      </c>
      <c r="O3127" s="102">
        <v>0.44444444444444442</v>
      </c>
      <c r="P3127" t="s">
        <v>1568</v>
      </c>
      <c r="Q3127">
        <v>0</v>
      </c>
      <c r="R3127" t="s">
        <v>1735</v>
      </c>
      <c r="S3127">
        <v>20</v>
      </c>
      <c r="T3127">
        <v>89</v>
      </c>
      <c r="U3127">
        <v>92</v>
      </c>
      <c r="V3127" t="s">
        <v>51</v>
      </c>
      <c r="W3127">
        <v>85</v>
      </c>
      <c r="X3127" t="s">
        <v>51</v>
      </c>
      <c r="AB3127" s="77">
        <f t="shared" si="48"/>
        <v>80</v>
      </c>
    </row>
    <row r="3128" spans="1:28" x14ac:dyDescent="0.3">
      <c r="A3128" s="34">
        <v>44776</v>
      </c>
      <c r="B3128">
        <v>1159</v>
      </c>
      <c r="C3128" t="s">
        <v>1282</v>
      </c>
      <c r="D3128" t="s">
        <v>1283</v>
      </c>
      <c r="E3128">
        <v>38</v>
      </c>
      <c r="F3128" t="s">
        <v>1744</v>
      </c>
      <c r="G3128" t="s">
        <v>1457</v>
      </c>
      <c r="H3128" t="s">
        <v>1677</v>
      </c>
      <c r="I3128" s="102">
        <v>0.99930555555555556</v>
      </c>
      <c r="J3128" t="s">
        <v>2001</v>
      </c>
      <c r="K3128" s="102">
        <v>0.58333333333333337</v>
      </c>
      <c r="L3128">
        <v>30</v>
      </c>
      <c r="M3128" t="s">
        <v>1296</v>
      </c>
      <c r="N3128" t="s">
        <v>1286</v>
      </c>
      <c r="O3128" s="102">
        <v>0.78472222222222221</v>
      </c>
      <c r="P3128" t="s">
        <v>1725</v>
      </c>
      <c r="Q3128">
        <v>19</v>
      </c>
      <c r="R3128" t="s">
        <v>1379</v>
      </c>
      <c r="S3128">
        <v>3</v>
      </c>
      <c r="T3128">
        <v>91</v>
      </c>
      <c r="U3128">
        <v>92</v>
      </c>
      <c r="V3128" t="s">
        <v>51</v>
      </c>
      <c r="W3128">
        <v>88</v>
      </c>
      <c r="X3128" s="102">
        <v>0.40972222222222227</v>
      </c>
      <c r="AB3128" s="77">
        <f t="shared" si="48"/>
        <v>300</v>
      </c>
    </row>
    <row r="3129" spans="1:28" x14ac:dyDescent="0.3">
      <c r="A3129" s="34">
        <v>44777</v>
      </c>
      <c r="B3129">
        <v>1159</v>
      </c>
      <c r="C3129" t="s">
        <v>1282</v>
      </c>
      <c r="D3129" t="s">
        <v>1283</v>
      </c>
      <c r="E3129">
        <v>38</v>
      </c>
      <c r="F3129" t="s">
        <v>1775</v>
      </c>
      <c r="G3129" t="s">
        <v>1396</v>
      </c>
      <c r="H3129" t="s">
        <v>1696</v>
      </c>
      <c r="I3129" s="102">
        <v>0.99930555555555556</v>
      </c>
      <c r="J3129" t="s">
        <v>1701</v>
      </c>
      <c r="K3129" s="102">
        <v>0.4513888888888889</v>
      </c>
      <c r="L3129">
        <v>34</v>
      </c>
      <c r="M3129" t="s">
        <v>1288</v>
      </c>
      <c r="N3129" t="s">
        <v>1436</v>
      </c>
      <c r="O3129" s="102">
        <v>0.77083333333333337</v>
      </c>
      <c r="P3129" t="s">
        <v>1786</v>
      </c>
      <c r="Q3129">
        <v>24</v>
      </c>
      <c r="R3129" t="s">
        <v>1755</v>
      </c>
      <c r="S3129">
        <v>4</v>
      </c>
      <c r="T3129">
        <v>87</v>
      </c>
      <c r="U3129">
        <v>92</v>
      </c>
      <c r="V3129" t="s">
        <v>51</v>
      </c>
      <c r="W3129">
        <v>82</v>
      </c>
      <c r="X3129" s="102">
        <v>0.69444444444444453</v>
      </c>
      <c r="AB3129" s="77">
        <f t="shared" si="48"/>
        <v>340</v>
      </c>
    </row>
    <row r="3130" spans="1:28" x14ac:dyDescent="0.3">
      <c r="A3130" s="34">
        <v>44778</v>
      </c>
      <c r="B3130">
        <v>1159</v>
      </c>
      <c r="C3130" t="s">
        <v>1282</v>
      </c>
      <c r="D3130" t="s">
        <v>1283</v>
      </c>
      <c r="E3130">
        <v>38</v>
      </c>
      <c r="F3130" t="s">
        <v>1730</v>
      </c>
      <c r="G3130" t="s">
        <v>1308</v>
      </c>
      <c r="H3130" t="s">
        <v>1644</v>
      </c>
      <c r="I3130" s="102">
        <v>0.25</v>
      </c>
      <c r="J3130" t="s">
        <v>1761</v>
      </c>
      <c r="K3130" s="102">
        <v>0.39583333333333331</v>
      </c>
      <c r="L3130">
        <v>7</v>
      </c>
      <c r="M3130" t="s">
        <v>1435</v>
      </c>
      <c r="N3130" t="s">
        <v>1327</v>
      </c>
      <c r="O3130" s="102">
        <v>0.45833333333333331</v>
      </c>
      <c r="P3130" t="s">
        <v>1305</v>
      </c>
      <c r="Q3130">
        <v>21</v>
      </c>
      <c r="R3130" t="s">
        <v>1568</v>
      </c>
      <c r="S3130">
        <v>1</v>
      </c>
      <c r="T3130">
        <v>89</v>
      </c>
      <c r="U3130">
        <v>92</v>
      </c>
      <c r="V3130" t="s">
        <v>51</v>
      </c>
      <c r="W3130">
        <v>81</v>
      </c>
      <c r="X3130" s="102">
        <v>0.40277777777777773</v>
      </c>
      <c r="AB3130" s="77">
        <f t="shared" si="48"/>
        <v>70</v>
      </c>
    </row>
    <row r="3131" spans="1:28" x14ac:dyDescent="0.3">
      <c r="A3131" s="34">
        <v>44779</v>
      </c>
      <c r="B3131">
        <v>1159</v>
      </c>
      <c r="C3131" t="s">
        <v>1282</v>
      </c>
      <c r="D3131" t="s">
        <v>1283</v>
      </c>
      <c r="E3131">
        <v>38</v>
      </c>
      <c r="F3131" t="s">
        <v>1766</v>
      </c>
      <c r="G3131" t="s">
        <v>1308</v>
      </c>
      <c r="H3131" t="s">
        <v>1599</v>
      </c>
      <c r="I3131" s="102">
        <v>0.14583333333333334</v>
      </c>
      <c r="J3131" t="s">
        <v>1906</v>
      </c>
      <c r="K3131" s="102">
        <v>0.70833333333333337</v>
      </c>
      <c r="L3131">
        <v>8</v>
      </c>
      <c r="M3131" t="s">
        <v>1326</v>
      </c>
      <c r="N3131" t="s">
        <v>1384</v>
      </c>
      <c r="O3131" s="102">
        <v>0.78472222222222221</v>
      </c>
      <c r="P3131" t="s">
        <v>1499</v>
      </c>
      <c r="Q3131">
        <v>0</v>
      </c>
      <c r="R3131" t="s">
        <v>1479</v>
      </c>
      <c r="S3131">
        <v>17</v>
      </c>
      <c r="T3131">
        <v>86</v>
      </c>
      <c r="U3131">
        <v>92</v>
      </c>
      <c r="V3131" t="s">
        <v>51</v>
      </c>
      <c r="W3131">
        <v>69</v>
      </c>
      <c r="X3131" s="102">
        <v>0.3611111111111111</v>
      </c>
      <c r="AB3131" s="77">
        <f t="shared" si="48"/>
        <v>80</v>
      </c>
    </row>
    <row r="3132" spans="1:28" x14ac:dyDescent="0.3">
      <c r="A3132" s="34">
        <v>44780</v>
      </c>
      <c r="B3132">
        <v>1159</v>
      </c>
      <c r="C3132" t="s">
        <v>1282</v>
      </c>
      <c r="D3132" t="s">
        <v>1283</v>
      </c>
      <c r="E3132">
        <v>38</v>
      </c>
      <c r="F3132" t="s">
        <v>1763</v>
      </c>
      <c r="G3132" t="s">
        <v>1465</v>
      </c>
      <c r="H3132" t="s">
        <v>1385</v>
      </c>
      <c r="I3132" s="102">
        <v>0.24305555555555555</v>
      </c>
      <c r="J3132" t="s">
        <v>1799</v>
      </c>
      <c r="K3132" s="102">
        <v>0.4236111111111111</v>
      </c>
      <c r="L3132">
        <v>8</v>
      </c>
      <c r="M3132" t="s">
        <v>1301</v>
      </c>
      <c r="N3132" t="s">
        <v>1316</v>
      </c>
      <c r="O3132" s="102">
        <v>0.66666666666666663</v>
      </c>
      <c r="P3132" t="s">
        <v>1564</v>
      </c>
      <c r="Q3132">
        <v>0</v>
      </c>
      <c r="R3132" t="s">
        <v>1874</v>
      </c>
      <c r="S3132">
        <v>17</v>
      </c>
      <c r="T3132">
        <v>88</v>
      </c>
      <c r="U3132">
        <v>92</v>
      </c>
      <c r="V3132" t="s">
        <v>51</v>
      </c>
      <c r="W3132">
        <v>79</v>
      </c>
      <c r="X3132" s="102">
        <v>0.34027777777777773</v>
      </c>
      <c r="AB3132" s="77">
        <f t="shared" si="48"/>
        <v>80</v>
      </c>
    </row>
    <row r="3133" spans="1:28" x14ac:dyDescent="0.3">
      <c r="A3133" s="34">
        <v>44781</v>
      </c>
      <c r="B3133">
        <v>1159</v>
      </c>
      <c r="C3133" t="s">
        <v>1282</v>
      </c>
      <c r="D3133" t="s">
        <v>1283</v>
      </c>
      <c r="E3133">
        <v>38</v>
      </c>
      <c r="F3133" t="s">
        <v>1781</v>
      </c>
      <c r="G3133" t="s">
        <v>1308</v>
      </c>
      <c r="H3133" t="s">
        <v>1729</v>
      </c>
      <c r="I3133" s="102">
        <v>0.20833333333333334</v>
      </c>
      <c r="J3133" t="s">
        <v>1647</v>
      </c>
      <c r="K3133" s="102">
        <v>0.65972222222222221</v>
      </c>
      <c r="L3133">
        <v>18</v>
      </c>
      <c r="M3133" t="s">
        <v>1288</v>
      </c>
      <c r="N3133" t="s">
        <v>1340</v>
      </c>
      <c r="O3133" s="102">
        <v>0.99305555555555547</v>
      </c>
      <c r="P3133" t="s">
        <v>1318</v>
      </c>
      <c r="Q3133">
        <v>21</v>
      </c>
      <c r="R3133" t="s">
        <v>1477</v>
      </c>
      <c r="S3133" t="s">
        <v>51</v>
      </c>
      <c r="T3133">
        <v>86</v>
      </c>
      <c r="U3133">
        <v>92</v>
      </c>
      <c r="V3133" t="s">
        <v>51</v>
      </c>
      <c r="W3133">
        <v>75</v>
      </c>
      <c r="X3133" s="102">
        <v>0.375</v>
      </c>
      <c r="AB3133" s="77">
        <f t="shared" si="48"/>
        <v>180</v>
      </c>
    </row>
    <row r="3134" spans="1:28" x14ac:dyDescent="0.3">
      <c r="A3134" s="34">
        <v>44782</v>
      </c>
      <c r="B3134">
        <v>1159</v>
      </c>
      <c r="C3134" t="s">
        <v>1282</v>
      </c>
      <c r="D3134" t="s">
        <v>1283</v>
      </c>
      <c r="E3134">
        <v>38</v>
      </c>
      <c r="F3134" t="s">
        <v>1744</v>
      </c>
      <c r="G3134" t="s">
        <v>1308</v>
      </c>
      <c r="H3134" t="s">
        <v>1330</v>
      </c>
      <c r="I3134" s="102">
        <v>0.14583333333333334</v>
      </c>
      <c r="J3134" t="s">
        <v>1936</v>
      </c>
      <c r="K3134" s="102">
        <v>0.375</v>
      </c>
      <c r="L3134">
        <v>28</v>
      </c>
      <c r="M3134" t="s">
        <v>1326</v>
      </c>
      <c r="N3134" t="s">
        <v>1501</v>
      </c>
      <c r="O3134" s="102">
        <v>0.18055555555555555</v>
      </c>
      <c r="P3134" t="s">
        <v>1353</v>
      </c>
      <c r="Q3134">
        <v>7</v>
      </c>
      <c r="R3134" t="s">
        <v>1695</v>
      </c>
      <c r="S3134">
        <v>24</v>
      </c>
      <c r="T3134">
        <v>86</v>
      </c>
      <c r="U3134">
        <v>92</v>
      </c>
      <c r="V3134" t="s">
        <v>51</v>
      </c>
      <c r="W3134">
        <v>61</v>
      </c>
      <c r="X3134" s="102">
        <v>0.40277777777777773</v>
      </c>
      <c r="AB3134" s="77">
        <f t="shared" si="48"/>
        <v>280</v>
      </c>
    </row>
    <row r="3135" spans="1:28" x14ac:dyDescent="0.3">
      <c r="A3135" s="34">
        <v>44783</v>
      </c>
      <c r="B3135">
        <v>1159</v>
      </c>
      <c r="C3135" t="s">
        <v>1282</v>
      </c>
      <c r="D3135" t="s">
        <v>1283</v>
      </c>
      <c r="E3135">
        <v>38</v>
      </c>
      <c r="F3135" t="s">
        <v>1744</v>
      </c>
      <c r="G3135" t="s">
        <v>1308</v>
      </c>
      <c r="H3135" t="s">
        <v>1330</v>
      </c>
      <c r="I3135" s="102">
        <v>0.22916666666666666</v>
      </c>
      <c r="J3135" t="s">
        <v>2002</v>
      </c>
      <c r="K3135" s="102">
        <v>0.59027777777777779</v>
      </c>
      <c r="L3135">
        <v>29</v>
      </c>
      <c r="M3135" t="s">
        <v>1435</v>
      </c>
      <c r="N3135" t="s">
        <v>1356</v>
      </c>
      <c r="O3135" s="102">
        <v>0.4861111111111111</v>
      </c>
      <c r="P3135" t="s">
        <v>1695</v>
      </c>
      <c r="Q3135">
        <v>0</v>
      </c>
      <c r="R3135" t="s">
        <v>1518</v>
      </c>
      <c r="S3135">
        <v>18</v>
      </c>
      <c r="T3135">
        <v>88</v>
      </c>
      <c r="U3135">
        <v>92</v>
      </c>
      <c r="V3135" t="s">
        <v>51</v>
      </c>
      <c r="W3135">
        <v>78</v>
      </c>
      <c r="X3135" s="102">
        <v>0.4375</v>
      </c>
      <c r="AB3135" s="77">
        <f t="shared" si="48"/>
        <v>290</v>
      </c>
    </row>
    <row r="3136" spans="1:28" x14ac:dyDescent="0.3">
      <c r="A3136" s="34">
        <v>44784</v>
      </c>
      <c r="B3136">
        <v>1159</v>
      </c>
      <c r="C3136" t="s">
        <v>1282</v>
      </c>
      <c r="D3136" t="s">
        <v>1283</v>
      </c>
      <c r="E3136">
        <v>38</v>
      </c>
      <c r="F3136" t="s">
        <v>1592</v>
      </c>
      <c r="G3136" t="s">
        <v>1308</v>
      </c>
      <c r="H3136" t="s">
        <v>1758</v>
      </c>
      <c r="I3136" s="102">
        <v>0.99930555555555556</v>
      </c>
      <c r="J3136" t="s">
        <v>2003</v>
      </c>
      <c r="K3136" s="102">
        <v>0.54166666666666663</v>
      </c>
      <c r="L3136">
        <v>27</v>
      </c>
      <c r="M3136" t="s">
        <v>1396</v>
      </c>
      <c r="N3136" t="s">
        <v>1380</v>
      </c>
      <c r="O3136" s="102">
        <v>3.4722222222222224E-2</v>
      </c>
      <c r="P3136" t="s">
        <v>1685</v>
      </c>
      <c r="Q3136" t="s">
        <v>51</v>
      </c>
      <c r="R3136" t="s">
        <v>1839</v>
      </c>
      <c r="S3136">
        <v>6</v>
      </c>
      <c r="T3136">
        <v>89</v>
      </c>
      <c r="U3136">
        <v>92</v>
      </c>
      <c r="V3136" t="s">
        <v>51</v>
      </c>
      <c r="W3136">
        <v>78</v>
      </c>
      <c r="X3136" s="102">
        <v>0.55555555555555558</v>
      </c>
      <c r="AB3136" s="77">
        <f t="shared" si="48"/>
        <v>270</v>
      </c>
    </row>
    <row r="3137" spans="1:28" x14ac:dyDescent="0.3">
      <c r="A3137" s="34">
        <v>44785</v>
      </c>
      <c r="B3137">
        <v>1159</v>
      </c>
      <c r="C3137" t="s">
        <v>1282</v>
      </c>
      <c r="D3137" t="s">
        <v>1283</v>
      </c>
      <c r="E3137">
        <v>38</v>
      </c>
      <c r="F3137" t="s">
        <v>1507</v>
      </c>
      <c r="G3137" t="s">
        <v>1308</v>
      </c>
      <c r="H3137" t="s">
        <v>1686</v>
      </c>
      <c r="I3137" s="102">
        <v>0.99930555555555556</v>
      </c>
      <c r="J3137" t="s">
        <v>1889</v>
      </c>
      <c r="K3137" s="102">
        <v>0.70833333333333337</v>
      </c>
      <c r="L3137">
        <v>32</v>
      </c>
      <c r="M3137" t="s">
        <v>1329</v>
      </c>
      <c r="N3137" t="s">
        <v>1384</v>
      </c>
      <c r="O3137" s="102">
        <v>0.5</v>
      </c>
      <c r="P3137" t="s">
        <v>1299</v>
      </c>
      <c r="Q3137">
        <v>21</v>
      </c>
      <c r="R3137" t="s">
        <v>1374</v>
      </c>
      <c r="S3137">
        <v>2</v>
      </c>
      <c r="T3137">
        <v>89</v>
      </c>
      <c r="U3137">
        <v>92</v>
      </c>
      <c r="V3137" t="s">
        <v>51</v>
      </c>
      <c r="W3137">
        <v>85</v>
      </c>
      <c r="X3137" t="s">
        <v>51</v>
      </c>
      <c r="AB3137" s="77">
        <f t="shared" si="48"/>
        <v>320</v>
      </c>
    </row>
    <row r="3138" spans="1:28" x14ac:dyDescent="0.3">
      <c r="A3138" s="34">
        <v>44786</v>
      </c>
      <c r="B3138">
        <v>1159</v>
      </c>
      <c r="C3138" t="s">
        <v>1282</v>
      </c>
      <c r="D3138" t="s">
        <v>1283</v>
      </c>
      <c r="E3138">
        <v>38</v>
      </c>
      <c r="F3138" t="s">
        <v>1741</v>
      </c>
      <c r="G3138" t="s">
        <v>1461</v>
      </c>
      <c r="H3138" t="s">
        <v>1303</v>
      </c>
      <c r="I3138" s="102">
        <v>0.16666666666666666</v>
      </c>
      <c r="J3138" t="s">
        <v>1719</v>
      </c>
      <c r="K3138" s="102">
        <v>0.49305555555555558</v>
      </c>
      <c r="L3138">
        <v>31</v>
      </c>
      <c r="M3138" t="s">
        <v>1435</v>
      </c>
      <c r="N3138" t="s">
        <v>1316</v>
      </c>
      <c r="O3138" s="102">
        <v>0.71527777777777779</v>
      </c>
      <c r="P3138" t="s">
        <v>1856</v>
      </c>
      <c r="Q3138">
        <v>0</v>
      </c>
      <c r="R3138" t="s">
        <v>1512</v>
      </c>
      <c r="S3138">
        <v>18</v>
      </c>
      <c r="T3138">
        <v>91</v>
      </c>
      <c r="U3138">
        <v>92</v>
      </c>
      <c r="V3138" t="s">
        <v>51</v>
      </c>
      <c r="W3138">
        <v>88</v>
      </c>
      <c r="X3138" t="s">
        <v>51</v>
      </c>
      <c r="AB3138" s="77">
        <f t="shared" si="48"/>
        <v>310</v>
      </c>
    </row>
    <row r="3139" spans="1:28" x14ac:dyDescent="0.3">
      <c r="A3139" s="34">
        <v>44787</v>
      </c>
      <c r="B3139">
        <v>1159</v>
      </c>
      <c r="C3139" t="s">
        <v>1282</v>
      </c>
      <c r="D3139" t="s">
        <v>1283</v>
      </c>
      <c r="E3139">
        <v>38</v>
      </c>
      <c r="F3139" t="s">
        <v>1584</v>
      </c>
      <c r="G3139" t="s">
        <v>1308</v>
      </c>
      <c r="H3139" t="s">
        <v>1686</v>
      </c>
      <c r="I3139" s="102">
        <v>0.1388888888888889</v>
      </c>
      <c r="J3139" t="s">
        <v>1524</v>
      </c>
      <c r="K3139" s="102">
        <v>0.65277777777777779</v>
      </c>
      <c r="L3139">
        <v>28</v>
      </c>
      <c r="M3139" t="s">
        <v>1335</v>
      </c>
      <c r="N3139" t="s">
        <v>1391</v>
      </c>
      <c r="O3139" s="102">
        <v>0.95833333333333337</v>
      </c>
      <c r="P3139" t="s">
        <v>1680</v>
      </c>
      <c r="Q3139">
        <v>0</v>
      </c>
      <c r="R3139" t="s">
        <v>1796</v>
      </c>
      <c r="S3139">
        <v>17</v>
      </c>
      <c r="T3139">
        <v>77</v>
      </c>
      <c r="U3139">
        <v>91</v>
      </c>
      <c r="V3139" s="102">
        <v>0.1111111111111111</v>
      </c>
      <c r="W3139">
        <v>65</v>
      </c>
      <c r="X3139" s="102">
        <v>0.65972222222222221</v>
      </c>
      <c r="AB3139" s="77">
        <f t="shared" ref="AB3139:AB3202" si="49">L3139*$AE$17</f>
        <v>280</v>
      </c>
    </row>
    <row r="3140" spans="1:28" x14ac:dyDescent="0.3">
      <c r="A3140" s="34">
        <v>44788</v>
      </c>
      <c r="B3140">
        <v>1159</v>
      </c>
      <c r="C3140" t="s">
        <v>1282</v>
      </c>
      <c r="D3140" t="s">
        <v>1283</v>
      </c>
      <c r="E3140">
        <v>38</v>
      </c>
      <c r="F3140" t="s">
        <v>1742</v>
      </c>
      <c r="G3140" t="s">
        <v>1308</v>
      </c>
      <c r="H3140" t="s">
        <v>1400</v>
      </c>
      <c r="I3140" s="102">
        <v>0.25</v>
      </c>
      <c r="J3140" t="s">
        <v>1779</v>
      </c>
      <c r="K3140" s="102">
        <v>0.56944444444444442</v>
      </c>
      <c r="L3140">
        <v>30</v>
      </c>
      <c r="M3140" t="s">
        <v>1296</v>
      </c>
      <c r="N3140" t="s">
        <v>1316</v>
      </c>
      <c r="O3140" s="102">
        <v>0.41666666666666669</v>
      </c>
      <c r="P3140" t="s">
        <v>1618</v>
      </c>
      <c r="Q3140">
        <v>0</v>
      </c>
      <c r="R3140" t="s">
        <v>1812</v>
      </c>
      <c r="S3140">
        <v>24</v>
      </c>
      <c r="T3140">
        <v>79</v>
      </c>
      <c r="U3140">
        <v>87</v>
      </c>
      <c r="V3140" s="102">
        <v>0</v>
      </c>
      <c r="W3140">
        <v>65</v>
      </c>
      <c r="X3140" s="102">
        <v>0.58333333333333337</v>
      </c>
      <c r="AB3140" s="77">
        <f t="shared" si="49"/>
        <v>300</v>
      </c>
    </row>
    <row r="3141" spans="1:28" x14ac:dyDescent="0.3">
      <c r="A3141" s="34">
        <v>44789</v>
      </c>
      <c r="B3141">
        <v>1159</v>
      </c>
      <c r="C3141" t="s">
        <v>1282</v>
      </c>
      <c r="D3141" t="s">
        <v>1283</v>
      </c>
      <c r="E3141">
        <v>38</v>
      </c>
      <c r="F3141" t="s">
        <v>1724</v>
      </c>
      <c r="G3141" t="s">
        <v>1341</v>
      </c>
      <c r="H3141" t="s">
        <v>1315</v>
      </c>
      <c r="I3141" s="102">
        <v>0.97916666666666663</v>
      </c>
      <c r="J3141" t="s">
        <v>1765</v>
      </c>
      <c r="K3141" s="102">
        <v>0.44444444444444442</v>
      </c>
      <c r="L3141">
        <v>28</v>
      </c>
      <c r="M3141" t="s">
        <v>1358</v>
      </c>
      <c r="N3141" t="s">
        <v>1434</v>
      </c>
      <c r="O3141" s="102">
        <v>0.20833333333333334</v>
      </c>
      <c r="P3141" t="s">
        <v>1923</v>
      </c>
      <c r="Q3141">
        <v>22</v>
      </c>
      <c r="R3141" t="s">
        <v>1509</v>
      </c>
      <c r="S3141">
        <v>2</v>
      </c>
      <c r="T3141">
        <v>88</v>
      </c>
      <c r="U3141">
        <v>92</v>
      </c>
      <c r="V3141" t="s">
        <v>51</v>
      </c>
      <c r="W3141">
        <v>61</v>
      </c>
      <c r="X3141" s="102">
        <v>0.45833333333333331</v>
      </c>
      <c r="AB3141" s="77">
        <f t="shared" si="49"/>
        <v>280</v>
      </c>
    </row>
    <row r="3142" spans="1:28" x14ac:dyDescent="0.3">
      <c r="A3142" s="34">
        <v>44790</v>
      </c>
      <c r="B3142">
        <v>1159</v>
      </c>
      <c r="C3142" t="s">
        <v>1282</v>
      </c>
      <c r="D3142" t="s">
        <v>1283</v>
      </c>
      <c r="E3142">
        <v>38</v>
      </c>
      <c r="F3142" t="s">
        <v>1330</v>
      </c>
      <c r="G3142" t="s">
        <v>1900</v>
      </c>
      <c r="H3142" t="s">
        <v>1328</v>
      </c>
      <c r="I3142" s="102">
        <v>0.99930555555555556</v>
      </c>
      <c r="J3142" t="s">
        <v>1763</v>
      </c>
      <c r="K3142" s="102">
        <v>0.51388888888888895</v>
      </c>
      <c r="L3142">
        <v>31</v>
      </c>
      <c r="M3142" t="s">
        <v>1310</v>
      </c>
      <c r="N3142" t="s">
        <v>1334</v>
      </c>
      <c r="O3142" s="102">
        <v>0.43055555555555558</v>
      </c>
      <c r="P3142" t="s">
        <v>1547</v>
      </c>
      <c r="Q3142">
        <v>23</v>
      </c>
      <c r="R3142" t="s">
        <v>1495</v>
      </c>
      <c r="S3142">
        <v>1</v>
      </c>
      <c r="T3142">
        <v>88</v>
      </c>
      <c r="U3142">
        <v>92</v>
      </c>
      <c r="V3142" t="s">
        <v>51</v>
      </c>
      <c r="W3142">
        <v>80</v>
      </c>
      <c r="X3142" s="102">
        <v>0.73611111111111116</v>
      </c>
      <c r="AB3142" s="77">
        <f t="shared" si="49"/>
        <v>310</v>
      </c>
    </row>
    <row r="3143" spans="1:28" x14ac:dyDescent="0.3">
      <c r="A3143" s="34">
        <v>44791</v>
      </c>
      <c r="B3143">
        <v>1159</v>
      </c>
      <c r="C3143" t="s">
        <v>1282</v>
      </c>
      <c r="D3143" t="s">
        <v>1283</v>
      </c>
      <c r="E3143">
        <v>38</v>
      </c>
      <c r="F3143" t="s">
        <v>1722</v>
      </c>
      <c r="G3143" t="s">
        <v>1308</v>
      </c>
      <c r="H3143" t="s">
        <v>1334</v>
      </c>
      <c r="I3143" s="102">
        <v>0.1111111111111111</v>
      </c>
      <c r="J3143" t="s">
        <v>1775</v>
      </c>
      <c r="K3143" s="102">
        <v>0.5</v>
      </c>
      <c r="L3143">
        <v>32</v>
      </c>
      <c r="M3143" t="s">
        <v>1310</v>
      </c>
      <c r="N3143" t="s">
        <v>1304</v>
      </c>
      <c r="O3143" s="102">
        <v>0.54861111111111105</v>
      </c>
      <c r="P3143" t="s">
        <v>1667</v>
      </c>
      <c r="Q3143">
        <v>21</v>
      </c>
      <c r="R3143" t="s">
        <v>1312</v>
      </c>
      <c r="S3143">
        <v>3</v>
      </c>
      <c r="T3143">
        <v>77</v>
      </c>
      <c r="U3143">
        <v>92</v>
      </c>
      <c r="V3143" t="s">
        <v>51</v>
      </c>
      <c r="W3143">
        <v>64</v>
      </c>
      <c r="X3143" s="102">
        <v>0.5</v>
      </c>
      <c r="AB3143" s="77">
        <f t="shared" si="49"/>
        <v>320</v>
      </c>
    </row>
    <row r="3144" spans="1:28" x14ac:dyDescent="0.3">
      <c r="A3144" s="34">
        <v>44792</v>
      </c>
      <c r="B3144">
        <v>1159</v>
      </c>
      <c r="C3144" t="s">
        <v>1282</v>
      </c>
      <c r="D3144" t="s">
        <v>1283</v>
      </c>
      <c r="E3144">
        <v>38</v>
      </c>
      <c r="F3144" t="s">
        <v>1330</v>
      </c>
      <c r="G3144" t="s">
        <v>1308</v>
      </c>
      <c r="H3144" t="s">
        <v>1357</v>
      </c>
      <c r="I3144" s="102">
        <v>0.24305555555555555</v>
      </c>
      <c r="J3144" t="s">
        <v>1754</v>
      </c>
      <c r="K3144" s="102">
        <v>0.55555555555555558</v>
      </c>
      <c r="L3144">
        <v>8</v>
      </c>
      <c r="M3144" t="s">
        <v>1396</v>
      </c>
      <c r="N3144" t="s">
        <v>1348</v>
      </c>
      <c r="O3144" s="102">
        <v>0.70138888888888884</v>
      </c>
      <c r="P3144" t="s">
        <v>1360</v>
      </c>
      <c r="Q3144">
        <v>0</v>
      </c>
      <c r="R3144" t="s">
        <v>1393</v>
      </c>
      <c r="S3144">
        <v>17</v>
      </c>
      <c r="T3144">
        <v>83</v>
      </c>
      <c r="U3144">
        <v>92</v>
      </c>
      <c r="V3144" t="s">
        <v>51</v>
      </c>
      <c r="W3144">
        <v>68</v>
      </c>
      <c r="X3144" s="102">
        <v>0.49305555555555558</v>
      </c>
      <c r="AB3144" s="77">
        <f t="shared" si="49"/>
        <v>80</v>
      </c>
    </row>
    <row r="3145" spans="1:28" x14ac:dyDescent="0.3">
      <c r="A3145" s="34">
        <v>44793</v>
      </c>
      <c r="B3145">
        <v>1159</v>
      </c>
      <c r="C3145" t="s">
        <v>1282</v>
      </c>
      <c r="D3145" t="s">
        <v>1283</v>
      </c>
      <c r="E3145">
        <v>38</v>
      </c>
      <c r="F3145" t="s">
        <v>1507</v>
      </c>
      <c r="G3145" t="s">
        <v>1308</v>
      </c>
      <c r="H3145" t="s">
        <v>1617</v>
      </c>
      <c r="I3145" s="102">
        <v>0.25</v>
      </c>
      <c r="J3145" t="s">
        <v>1818</v>
      </c>
      <c r="K3145" s="102">
        <v>0.5625</v>
      </c>
      <c r="L3145">
        <v>31</v>
      </c>
      <c r="M3145" t="s">
        <v>1296</v>
      </c>
      <c r="N3145" t="s">
        <v>1404</v>
      </c>
      <c r="O3145" s="102">
        <v>0.54166666666666663</v>
      </c>
      <c r="P3145" t="s">
        <v>1511</v>
      </c>
      <c r="Q3145">
        <v>0</v>
      </c>
      <c r="R3145" t="s">
        <v>1690</v>
      </c>
      <c r="S3145">
        <v>15</v>
      </c>
      <c r="T3145">
        <v>88</v>
      </c>
      <c r="U3145">
        <v>92</v>
      </c>
      <c r="V3145" t="s">
        <v>51</v>
      </c>
      <c r="W3145">
        <v>82</v>
      </c>
      <c r="X3145" t="s">
        <v>51</v>
      </c>
      <c r="AB3145" s="77">
        <f t="shared" si="49"/>
        <v>310</v>
      </c>
    </row>
    <row r="3146" spans="1:28" x14ac:dyDescent="0.3">
      <c r="A3146" s="34">
        <v>44794</v>
      </c>
      <c r="B3146">
        <v>1159</v>
      </c>
      <c r="C3146" t="s">
        <v>1282</v>
      </c>
      <c r="D3146" t="s">
        <v>1283</v>
      </c>
      <c r="E3146">
        <v>38</v>
      </c>
      <c r="F3146" t="s">
        <v>1365</v>
      </c>
      <c r="G3146" t="s">
        <v>1308</v>
      </c>
      <c r="H3146" t="s">
        <v>1746</v>
      </c>
      <c r="I3146" s="102">
        <v>0.20833333333333334</v>
      </c>
      <c r="J3146" t="s">
        <v>1645</v>
      </c>
      <c r="K3146" s="102">
        <v>0.59722222222222221</v>
      </c>
      <c r="L3146">
        <v>27</v>
      </c>
      <c r="M3146" t="s">
        <v>1435</v>
      </c>
      <c r="N3146" t="s">
        <v>1356</v>
      </c>
      <c r="O3146" s="102">
        <v>0.99305555555555547</v>
      </c>
      <c r="P3146" t="s">
        <v>1393</v>
      </c>
      <c r="Q3146">
        <v>11</v>
      </c>
      <c r="R3146" t="s">
        <v>1660</v>
      </c>
      <c r="S3146">
        <v>4</v>
      </c>
      <c r="T3146">
        <v>88</v>
      </c>
      <c r="U3146">
        <v>92</v>
      </c>
      <c r="V3146" t="s">
        <v>51</v>
      </c>
      <c r="W3146">
        <v>81</v>
      </c>
      <c r="X3146" s="102">
        <v>0.58333333333333337</v>
      </c>
      <c r="AB3146" s="77">
        <f t="shared" si="49"/>
        <v>270</v>
      </c>
    </row>
    <row r="3147" spans="1:28" x14ac:dyDescent="0.3">
      <c r="A3147" s="34">
        <v>44795</v>
      </c>
      <c r="B3147">
        <v>1159</v>
      </c>
      <c r="C3147" t="s">
        <v>1282</v>
      </c>
      <c r="D3147" t="s">
        <v>1283</v>
      </c>
      <c r="E3147">
        <v>38</v>
      </c>
      <c r="F3147" t="s">
        <v>1731</v>
      </c>
      <c r="G3147" t="s">
        <v>1710</v>
      </c>
      <c r="H3147" t="s">
        <v>1753</v>
      </c>
      <c r="I3147" s="102">
        <v>0.25</v>
      </c>
      <c r="J3147" t="s">
        <v>1701</v>
      </c>
      <c r="K3147" s="102">
        <v>0.57638888888888895</v>
      </c>
      <c r="L3147">
        <v>28</v>
      </c>
      <c r="M3147" t="s">
        <v>1296</v>
      </c>
      <c r="N3147" t="s">
        <v>1336</v>
      </c>
      <c r="O3147" s="102">
        <v>4.1666666666666664E-2</v>
      </c>
      <c r="P3147" t="s">
        <v>1517</v>
      </c>
      <c r="Q3147">
        <v>10</v>
      </c>
      <c r="R3147" t="s">
        <v>1895</v>
      </c>
      <c r="S3147" t="s">
        <v>51</v>
      </c>
      <c r="T3147">
        <v>89</v>
      </c>
      <c r="U3147">
        <v>92</v>
      </c>
      <c r="V3147" t="s">
        <v>51</v>
      </c>
      <c r="W3147">
        <v>85</v>
      </c>
      <c r="X3147" s="102">
        <v>0.4861111111111111</v>
      </c>
      <c r="AB3147" s="77">
        <f t="shared" si="49"/>
        <v>280</v>
      </c>
    </row>
    <row r="3148" spans="1:28" x14ac:dyDescent="0.3">
      <c r="A3148" s="34">
        <v>44796</v>
      </c>
      <c r="B3148">
        <v>1159</v>
      </c>
      <c r="C3148" t="s">
        <v>1282</v>
      </c>
      <c r="D3148" t="s">
        <v>1283</v>
      </c>
      <c r="E3148">
        <v>38</v>
      </c>
      <c r="F3148" t="s">
        <v>1775</v>
      </c>
      <c r="G3148" t="s">
        <v>1308</v>
      </c>
      <c r="H3148" t="s">
        <v>1728</v>
      </c>
      <c r="I3148" s="102">
        <v>0.25</v>
      </c>
      <c r="J3148" t="s">
        <v>1732</v>
      </c>
      <c r="K3148" s="102">
        <v>0.52083333333333337</v>
      </c>
      <c r="L3148">
        <v>7</v>
      </c>
      <c r="M3148" t="s">
        <v>1326</v>
      </c>
      <c r="N3148" t="s">
        <v>1322</v>
      </c>
      <c r="O3148" s="102">
        <v>0.40277777777777773</v>
      </c>
      <c r="P3148" t="s">
        <v>1895</v>
      </c>
      <c r="Q3148">
        <v>0</v>
      </c>
      <c r="R3148" t="s">
        <v>1379</v>
      </c>
      <c r="S3148">
        <v>24</v>
      </c>
      <c r="T3148">
        <v>89</v>
      </c>
      <c r="U3148">
        <v>92</v>
      </c>
      <c r="V3148" t="s">
        <v>51</v>
      </c>
      <c r="W3148">
        <v>85</v>
      </c>
      <c r="X3148" s="102">
        <v>0.52777777777777779</v>
      </c>
      <c r="AB3148" s="77">
        <f t="shared" si="49"/>
        <v>70</v>
      </c>
    </row>
    <row r="3149" spans="1:28" x14ac:dyDescent="0.3">
      <c r="A3149" s="34">
        <v>44797</v>
      </c>
      <c r="B3149">
        <v>1159</v>
      </c>
      <c r="C3149" t="s">
        <v>1282</v>
      </c>
      <c r="D3149" t="s">
        <v>1283</v>
      </c>
      <c r="E3149">
        <v>38</v>
      </c>
      <c r="F3149" t="s">
        <v>1734</v>
      </c>
      <c r="G3149" t="s">
        <v>1776</v>
      </c>
      <c r="H3149" t="s">
        <v>1591</v>
      </c>
      <c r="I3149" s="102">
        <v>0.97222222222222221</v>
      </c>
      <c r="J3149" t="s">
        <v>1767</v>
      </c>
      <c r="K3149" s="102">
        <v>0.4861111111111111</v>
      </c>
      <c r="L3149">
        <v>31</v>
      </c>
      <c r="M3149" t="s">
        <v>1296</v>
      </c>
      <c r="N3149" t="s">
        <v>1497</v>
      </c>
      <c r="O3149" s="102">
        <v>0.875</v>
      </c>
      <c r="P3149" t="s">
        <v>1298</v>
      </c>
      <c r="Q3149">
        <v>21</v>
      </c>
      <c r="R3149" t="s">
        <v>1512</v>
      </c>
      <c r="S3149">
        <v>8</v>
      </c>
      <c r="T3149">
        <v>91</v>
      </c>
      <c r="U3149">
        <v>92</v>
      </c>
      <c r="V3149" t="s">
        <v>51</v>
      </c>
      <c r="W3149">
        <v>87</v>
      </c>
      <c r="X3149" s="102">
        <v>0.41666666666666669</v>
      </c>
      <c r="AB3149" s="77">
        <f t="shared" si="49"/>
        <v>310</v>
      </c>
    </row>
    <row r="3150" spans="1:28" x14ac:dyDescent="0.3">
      <c r="A3150" s="34">
        <v>44798</v>
      </c>
      <c r="B3150">
        <v>1159</v>
      </c>
      <c r="C3150" t="s">
        <v>1282</v>
      </c>
      <c r="D3150" t="s">
        <v>1283</v>
      </c>
      <c r="E3150">
        <v>38</v>
      </c>
      <c r="F3150" t="s">
        <v>1730</v>
      </c>
      <c r="G3150" t="s">
        <v>1541</v>
      </c>
      <c r="H3150" t="s">
        <v>1400</v>
      </c>
      <c r="I3150" s="102">
        <v>0.99930555555555556</v>
      </c>
      <c r="J3150" t="s">
        <v>1743</v>
      </c>
      <c r="K3150" s="102">
        <v>0.52083333333333337</v>
      </c>
      <c r="L3150">
        <v>2</v>
      </c>
      <c r="M3150" t="s">
        <v>1329</v>
      </c>
      <c r="N3150" t="s">
        <v>1440</v>
      </c>
      <c r="O3150" s="102">
        <v>0.3888888888888889</v>
      </c>
      <c r="P3150" t="s">
        <v>1727</v>
      </c>
      <c r="Q3150">
        <v>21</v>
      </c>
      <c r="R3150" t="s">
        <v>1306</v>
      </c>
      <c r="S3150">
        <v>1</v>
      </c>
      <c r="T3150">
        <v>91</v>
      </c>
      <c r="U3150">
        <v>92</v>
      </c>
      <c r="V3150" t="s">
        <v>51</v>
      </c>
      <c r="W3150">
        <v>89</v>
      </c>
      <c r="X3150" t="s">
        <v>51</v>
      </c>
      <c r="AB3150" s="77">
        <f t="shared" si="49"/>
        <v>20</v>
      </c>
    </row>
    <row r="3151" spans="1:28" x14ac:dyDescent="0.3">
      <c r="A3151" s="34">
        <v>44799</v>
      </c>
      <c r="B3151">
        <v>1159</v>
      </c>
      <c r="C3151" t="s">
        <v>1282</v>
      </c>
      <c r="D3151" t="s">
        <v>1283</v>
      </c>
      <c r="E3151">
        <v>38</v>
      </c>
      <c r="F3151" t="s">
        <v>1763</v>
      </c>
      <c r="G3151" t="s">
        <v>1308</v>
      </c>
      <c r="H3151" t="s">
        <v>1395</v>
      </c>
      <c r="I3151" s="102">
        <v>0.20833333333333334</v>
      </c>
      <c r="J3151" t="s">
        <v>1765</v>
      </c>
      <c r="K3151" s="102">
        <v>0.53472222222222221</v>
      </c>
      <c r="L3151">
        <v>8</v>
      </c>
      <c r="M3151" t="s">
        <v>1326</v>
      </c>
      <c r="N3151" t="s">
        <v>1316</v>
      </c>
      <c r="O3151" s="102">
        <v>0.76388888888888884</v>
      </c>
      <c r="P3151" t="s">
        <v>1639</v>
      </c>
      <c r="Q3151">
        <v>0</v>
      </c>
      <c r="R3151" t="s">
        <v>1565</v>
      </c>
      <c r="S3151">
        <v>18</v>
      </c>
      <c r="T3151">
        <v>86</v>
      </c>
      <c r="U3151">
        <v>92</v>
      </c>
      <c r="V3151" t="s">
        <v>51</v>
      </c>
      <c r="W3151">
        <v>79</v>
      </c>
      <c r="X3151" s="102">
        <v>0.52777777777777779</v>
      </c>
      <c r="AB3151" s="77">
        <f t="shared" si="49"/>
        <v>80</v>
      </c>
    </row>
    <row r="3152" spans="1:28" x14ac:dyDescent="0.3">
      <c r="A3152" s="34">
        <v>44800</v>
      </c>
      <c r="B3152">
        <v>1159</v>
      </c>
      <c r="C3152" t="s">
        <v>1282</v>
      </c>
      <c r="D3152" t="s">
        <v>1283</v>
      </c>
      <c r="E3152">
        <v>38</v>
      </c>
      <c r="F3152" t="s">
        <v>1753</v>
      </c>
      <c r="G3152" t="s">
        <v>1308</v>
      </c>
      <c r="H3152" t="s">
        <v>1583</v>
      </c>
      <c r="I3152" s="102">
        <v>0.25</v>
      </c>
      <c r="J3152" t="s">
        <v>1592</v>
      </c>
      <c r="K3152" s="102">
        <v>0.5625</v>
      </c>
      <c r="L3152">
        <v>8</v>
      </c>
      <c r="M3152" t="s">
        <v>1329</v>
      </c>
      <c r="N3152" t="s">
        <v>1348</v>
      </c>
      <c r="O3152" s="102">
        <v>0.70138888888888884</v>
      </c>
      <c r="P3152" t="s">
        <v>1874</v>
      </c>
      <c r="Q3152">
        <v>0</v>
      </c>
      <c r="R3152" t="s">
        <v>1839</v>
      </c>
      <c r="S3152">
        <v>19</v>
      </c>
      <c r="T3152">
        <v>87</v>
      </c>
      <c r="U3152">
        <v>92</v>
      </c>
      <c r="V3152" t="s">
        <v>51</v>
      </c>
      <c r="W3152">
        <v>80</v>
      </c>
      <c r="X3152" s="102">
        <v>0.52083333333333337</v>
      </c>
      <c r="AB3152" s="77">
        <f t="shared" si="49"/>
        <v>80</v>
      </c>
    </row>
    <row r="3153" spans="1:28" x14ac:dyDescent="0.3">
      <c r="A3153" s="34">
        <v>44801</v>
      </c>
      <c r="B3153">
        <v>1159</v>
      </c>
      <c r="C3153" t="s">
        <v>1282</v>
      </c>
      <c r="D3153" t="s">
        <v>1283</v>
      </c>
      <c r="E3153">
        <v>38</v>
      </c>
      <c r="F3153" t="s">
        <v>1763</v>
      </c>
      <c r="G3153" t="s">
        <v>1486</v>
      </c>
      <c r="H3153" t="s">
        <v>1385</v>
      </c>
      <c r="I3153" s="102">
        <v>0.16666666666666666</v>
      </c>
      <c r="J3153" t="s">
        <v>1799</v>
      </c>
      <c r="K3153" s="102">
        <v>0.65972222222222221</v>
      </c>
      <c r="L3153">
        <v>9</v>
      </c>
      <c r="M3153" t="s">
        <v>1296</v>
      </c>
      <c r="N3153" t="s">
        <v>1434</v>
      </c>
      <c r="O3153" s="102">
        <v>0.75694444444444453</v>
      </c>
      <c r="P3153" t="s">
        <v>1640</v>
      </c>
      <c r="Q3153">
        <v>0</v>
      </c>
      <c r="R3153" t="s">
        <v>1812</v>
      </c>
      <c r="S3153">
        <v>18</v>
      </c>
      <c r="T3153">
        <v>89</v>
      </c>
      <c r="U3153">
        <v>92</v>
      </c>
      <c r="V3153" t="s">
        <v>51</v>
      </c>
      <c r="W3153">
        <v>85</v>
      </c>
      <c r="X3153" t="s">
        <v>51</v>
      </c>
      <c r="AB3153" s="77">
        <f t="shared" si="49"/>
        <v>90</v>
      </c>
    </row>
    <row r="3154" spans="1:28" x14ac:dyDescent="0.3">
      <c r="A3154" s="34">
        <v>44802</v>
      </c>
      <c r="B3154">
        <v>1159</v>
      </c>
      <c r="C3154" t="s">
        <v>1282</v>
      </c>
      <c r="D3154" t="s">
        <v>1283</v>
      </c>
      <c r="E3154">
        <v>38</v>
      </c>
      <c r="F3154" t="s">
        <v>1365</v>
      </c>
      <c r="G3154" t="s">
        <v>1308</v>
      </c>
      <c r="H3154" t="s">
        <v>1741</v>
      </c>
      <c r="I3154" s="102">
        <v>0.99930555555555556</v>
      </c>
      <c r="J3154" t="s">
        <v>2004</v>
      </c>
      <c r="K3154" s="102">
        <v>0.55555555555555558</v>
      </c>
      <c r="L3154">
        <v>30</v>
      </c>
      <c r="M3154" t="s">
        <v>1431</v>
      </c>
      <c r="N3154" t="s">
        <v>1356</v>
      </c>
      <c r="O3154" s="102">
        <v>0.61111111111111105</v>
      </c>
      <c r="P3154" t="s">
        <v>1664</v>
      </c>
      <c r="Q3154" t="s">
        <v>51</v>
      </c>
      <c r="R3154" t="s">
        <v>1718</v>
      </c>
      <c r="S3154">
        <v>4</v>
      </c>
      <c r="T3154">
        <v>82</v>
      </c>
      <c r="U3154">
        <v>92</v>
      </c>
      <c r="V3154" t="s">
        <v>51</v>
      </c>
      <c r="W3154">
        <v>72</v>
      </c>
      <c r="X3154" s="102">
        <v>0.61111111111111105</v>
      </c>
      <c r="AB3154" s="77">
        <f t="shared" si="49"/>
        <v>300</v>
      </c>
    </row>
    <row r="3155" spans="1:28" x14ac:dyDescent="0.3">
      <c r="A3155" s="34">
        <v>44803</v>
      </c>
      <c r="B3155">
        <v>1159</v>
      </c>
      <c r="C3155" t="s">
        <v>1282</v>
      </c>
      <c r="D3155" t="s">
        <v>1283</v>
      </c>
      <c r="E3155">
        <v>38</v>
      </c>
      <c r="F3155" t="s">
        <v>1758</v>
      </c>
      <c r="G3155" t="s">
        <v>1293</v>
      </c>
      <c r="H3155" t="s">
        <v>1571</v>
      </c>
      <c r="I3155" s="102">
        <v>0.15277777777777776</v>
      </c>
      <c r="J3155" t="s">
        <v>1694</v>
      </c>
      <c r="K3155" s="102">
        <v>0.49305555555555558</v>
      </c>
      <c r="L3155">
        <v>32</v>
      </c>
      <c r="M3155" t="s">
        <v>1358</v>
      </c>
      <c r="N3155" t="s">
        <v>1340</v>
      </c>
      <c r="O3155" s="102">
        <v>0.56944444444444442</v>
      </c>
      <c r="P3155" t="s">
        <v>1568</v>
      </c>
      <c r="Q3155">
        <v>23</v>
      </c>
      <c r="R3155" t="s">
        <v>1602</v>
      </c>
      <c r="S3155">
        <v>0</v>
      </c>
      <c r="T3155">
        <v>91</v>
      </c>
      <c r="U3155">
        <v>92</v>
      </c>
      <c r="V3155" t="s">
        <v>51</v>
      </c>
      <c r="W3155">
        <v>85</v>
      </c>
      <c r="X3155" t="s">
        <v>51</v>
      </c>
      <c r="AB3155" s="77">
        <f t="shared" si="49"/>
        <v>320</v>
      </c>
    </row>
    <row r="3156" spans="1:28" x14ac:dyDescent="0.3">
      <c r="A3156" s="34">
        <v>44804</v>
      </c>
      <c r="B3156">
        <v>1159</v>
      </c>
      <c r="C3156" t="s">
        <v>1282</v>
      </c>
      <c r="D3156" t="s">
        <v>1283</v>
      </c>
      <c r="E3156">
        <v>38</v>
      </c>
      <c r="F3156" t="s">
        <v>1746</v>
      </c>
      <c r="G3156" t="s">
        <v>1372</v>
      </c>
      <c r="H3156" t="s">
        <v>1722</v>
      </c>
      <c r="I3156" s="102">
        <v>0.91666666666666663</v>
      </c>
      <c r="J3156" t="s">
        <v>1665</v>
      </c>
      <c r="K3156" s="102">
        <v>0.47222222222222227</v>
      </c>
      <c r="L3156">
        <v>30</v>
      </c>
      <c r="M3156" t="s">
        <v>1288</v>
      </c>
      <c r="N3156" t="s">
        <v>1297</v>
      </c>
      <c r="O3156" s="102">
        <v>0.4861111111111111</v>
      </c>
      <c r="P3156" t="s">
        <v>1353</v>
      </c>
      <c r="Q3156">
        <v>20</v>
      </c>
      <c r="R3156" t="s">
        <v>1684</v>
      </c>
      <c r="S3156">
        <v>5</v>
      </c>
      <c r="T3156">
        <v>92</v>
      </c>
      <c r="U3156">
        <v>92</v>
      </c>
      <c r="V3156" t="s">
        <v>51</v>
      </c>
      <c r="W3156">
        <v>91</v>
      </c>
      <c r="X3156" t="s">
        <v>51</v>
      </c>
      <c r="AB3156" s="77">
        <f t="shared" si="49"/>
        <v>300</v>
      </c>
    </row>
    <row r="3157" spans="1:28" x14ac:dyDescent="0.3">
      <c r="A3157" s="34">
        <v>44805</v>
      </c>
      <c r="B3157">
        <v>1159</v>
      </c>
      <c r="C3157" t="s">
        <v>1282</v>
      </c>
      <c r="D3157" t="s">
        <v>1283</v>
      </c>
      <c r="E3157">
        <v>38</v>
      </c>
      <c r="F3157" t="s">
        <v>1730</v>
      </c>
      <c r="G3157" t="s">
        <v>1465</v>
      </c>
      <c r="H3157" t="s">
        <v>1492</v>
      </c>
      <c r="I3157" s="102">
        <v>0.15277777777777776</v>
      </c>
      <c r="J3157" t="s">
        <v>1701</v>
      </c>
      <c r="K3157" s="102">
        <v>0.58333333333333337</v>
      </c>
      <c r="L3157">
        <v>28</v>
      </c>
      <c r="M3157" t="s">
        <v>1358</v>
      </c>
      <c r="N3157" t="s">
        <v>1384</v>
      </c>
      <c r="O3157" s="102">
        <v>0.82638888888888884</v>
      </c>
      <c r="P3157" t="s">
        <v>1525</v>
      </c>
      <c r="Q3157">
        <v>0</v>
      </c>
      <c r="R3157" t="s">
        <v>1759</v>
      </c>
      <c r="S3157">
        <v>16</v>
      </c>
      <c r="T3157">
        <v>88</v>
      </c>
      <c r="U3157">
        <v>92</v>
      </c>
      <c r="V3157" t="s">
        <v>51</v>
      </c>
      <c r="W3157">
        <v>82</v>
      </c>
      <c r="X3157" s="102">
        <v>0.57638888888888895</v>
      </c>
      <c r="AB3157" s="77">
        <f t="shared" si="49"/>
        <v>280</v>
      </c>
    </row>
    <row r="3158" spans="1:28" x14ac:dyDescent="0.3">
      <c r="A3158" s="34">
        <v>44806</v>
      </c>
      <c r="B3158">
        <v>1159</v>
      </c>
      <c r="C3158" t="s">
        <v>1282</v>
      </c>
      <c r="D3158" t="s">
        <v>1283</v>
      </c>
      <c r="E3158">
        <v>38</v>
      </c>
      <c r="F3158" t="s">
        <v>1781</v>
      </c>
      <c r="G3158" t="s">
        <v>1465</v>
      </c>
      <c r="H3158" t="s">
        <v>1395</v>
      </c>
      <c r="I3158" s="102">
        <v>0.86805555555555547</v>
      </c>
      <c r="J3158" t="s">
        <v>1524</v>
      </c>
      <c r="K3158" s="102">
        <v>0.53472222222222221</v>
      </c>
      <c r="L3158">
        <v>30</v>
      </c>
      <c r="M3158" t="s">
        <v>1301</v>
      </c>
      <c r="N3158" t="s">
        <v>1544</v>
      </c>
      <c r="O3158" s="102">
        <v>0.65277777777777779</v>
      </c>
      <c r="P3158" t="s">
        <v>1695</v>
      </c>
      <c r="Q3158">
        <v>20</v>
      </c>
      <c r="R3158" t="s">
        <v>1740</v>
      </c>
      <c r="S3158">
        <v>16</v>
      </c>
      <c r="T3158">
        <v>83</v>
      </c>
      <c r="U3158">
        <v>91</v>
      </c>
      <c r="V3158" t="s">
        <v>51</v>
      </c>
      <c r="W3158">
        <v>69</v>
      </c>
      <c r="X3158" s="102">
        <v>0.52777777777777779</v>
      </c>
      <c r="AB3158" s="77">
        <f t="shared" si="49"/>
        <v>300</v>
      </c>
    </row>
    <row r="3159" spans="1:28" x14ac:dyDescent="0.3">
      <c r="A3159" s="34">
        <v>44807</v>
      </c>
      <c r="B3159">
        <v>1159</v>
      </c>
      <c r="C3159" t="s">
        <v>1282</v>
      </c>
      <c r="D3159" t="s">
        <v>1283</v>
      </c>
      <c r="E3159">
        <v>38</v>
      </c>
      <c r="F3159" t="s">
        <v>1395</v>
      </c>
      <c r="G3159" t="s">
        <v>1308</v>
      </c>
      <c r="H3159" t="s">
        <v>1390</v>
      </c>
      <c r="I3159" s="102">
        <v>0.99930555555555556</v>
      </c>
      <c r="J3159" t="s">
        <v>1763</v>
      </c>
      <c r="K3159" s="102">
        <v>0.5</v>
      </c>
      <c r="L3159">
        <v>31</v>
      </c>
      <c r="M3159" t="s">
        <v>1288</v>
      </c>
      <c r="N3159" t="s">
        <v>1297</v>
      </c>
      <c r="O3159" s="102">
        <v>0.54861111111111105</v>
      </c>
      <c r="P3159" t="s">
        <v>1488</v>
      </c>
      <c r="Q3159">
        <v>0</v>
      </c>
      <c r="R3159" t="s">
        <v>1699</v>
      </c>
      <c r="S3159">
        <v>19</v>
      </c>
      <c r="T3159">
        <v>76</v>
      </c>
      <c r="U3159">
        <v>90</v>
      </c>
      <c r="V3159" t="s">
        <v>51</v>
      </c>
      <c r="W3159">
        <v>64</v>
      </c>
      <c r="X3159" s="102">
        <v>0.69444444444444453</v>
      </c>
      <c r="AB3159" s="77">
        <f t="shared" si="49"/>
        <v>310</v>
      </c>
    </row>
    <row r="3160" spans="1:28" x14ac:dyDescent="0.3">
      <c r="A3160" s="34">
        <v>44808</v>
      </c>
      <c r="B3160">
        <v>1159</v>
      </c>
      <c r="C3160" t="s">
        <v>1282</v>
      </c>
      <c r="D3160" t="s">
        <v>1283</v>
      </c>
      <c r="E3160">
        <v>38</v>
      </c>
      <c r="F3160" t="s">
        <v>1674</v>
      </c>
      <c r="G3160" t="s">
        <v>1308</v>
      </c>
      <c r="H3160" t="s">
        <v>1357</v>
      </c>
      <c r="I3160" s="102">
        <v>0.25</v>
      </c>
      <c r="J3160" t="s">
        <v>1744</v>
      </c>
      <c r="K3160" s="102">
        <v>0.625</v>
      </c>
      <c r="L3160">
        <v>19</v>
      </c>
      <c r="M3160" t="s">
        <v>1288</v>
      </c>
      <c r="N3160" t="s">
        <v>1310</v>
      </c>
      <c r="O3160" s="102">
        <v>8.3333333333333329E-2</v>
      </c>
      <c r="P3160" t="s">
        <v>1291</v>
      </c>
      <c r="Q3160">
        <v>22</v>
      </c>
      <c r="R3160" t="s">
        <v>1676</v>
      </c>
      <c r="S3160">
        <v>15</v>
      </c>
      <c r="T3160">
        <v>85</v>
      </c>
      <c r="U3160">
        <v>92</v>
      </c>
      <c r="V3160" t="s">
        <v>51</v>
      </c>
      <c r="W3160">
        <v>69</v>
      </c>
      <c r="X3160" s="102">
        <v>0.38194444444444442</v>
      </c>
      <c r="AB3160" s="77">
        <f t="shared" si="49"/>
        <v>190</v>
      </c>
    </row>
    <row r="3161" spans="1:28" x14ac:dyDescent="0.3">
      <c r="A3161" s="34">
        <v>44809</v>
      </c>
      <c r="B3161">
        <v>1159</v>
      </c>
      <c r="C3161" t="s">
        <v>1282</v>
      </c>
      <c r="D3161" t="s">
        <v>1283</v>
      </c>
      <c r="E3161">
        <v>38</v>
      </c>
      <c r="F3161" t="s">
        <v>1724</v>
      </c>
      <c r="G3161" t="s">
        <v>1308</v>
      </c>
      <c r="H3161" t="s">
        <v>1403</v>
      </c>
      <c r="I3161" s="102">
        <v>0.25</v>
      </c>
      <c r="J3161" t="s">
        <v>1505</v>
      </c>
      <c r="K3161" s="102">
        <v>0.58333333333333337</v>
      </c>
      <c r="L3161">
        <v>30</v>
      </c>
      <c r="M3161" t="s">
        <v>1288</v>
      </c>
      <c r="N3161" t="s">
        <v>1380</v>
      </c>
      <c r="O3161" s="102">
        <v>0.54861111111111105</v>
      </c>
      <c r="P3161" t="s">
        <v>1567</v>
      </c>
      <c r="Q3161">
        <v>20</v>
      </c>
      <c r="R3161" t="s">
        <v>1379</v>
      </c>
      <c r="S3161">
        <v>6</v>
      </c>
      <c r="T3161">
        <v>76</v>
      </c>
      <c r="U3161">
        <v>92</v>
      </c>
      <c r="V3161" s="102">
        <v>0.97916666666666663</v>
      </c>
      <c r="W3161">
        <v>56</v>
      </c>
      <c r="X3161" s="102">
        <v>0.59027777777777779</v>
      </c>
      <c r="AB3161" s="77">
        <f t="shared" si="49"/>
        <v>300</v>
      </c>
    </row>
    <row r="3162" spans="1:28" x14ac:dyDescent="0.3">
      <c r="A3162" s="34">
        <v>44810</v>
      </c>
      <c r="B3162">
        <v>1159</v>
      </c>
      <c r="C3162" t="s">
        <v>1282</v>
      </c>
      <c r="D3162" t="s">
        <v>1283</v>
      </c>
      <c r="E3162">
        <v>38</v>
      </c>
      <c r="F3162" t="s">
        <v>1763</v>
      </c>
      <c r="G3162" t="s">
        <v>1457</v>
      </c>
      <c r="H3162" t="s">
        <v>1563</v>
      </c>
      <c r="I3162" s="102">
        <v>0.22916666666666666</v>
      </c>
      <c r="J3162" t="s">
        <v>1818</v>
      </c>
      <c r="K3162" s="102">
        <v>0.61805555555555558</v>
      </c>
      <c r="L3162">
        <v>27</v>
      </c>
      <c r="M3162" t="s">
        <v>1335</v>
      </c>
      <c r="N3162" t="s">
        <v>1359</v>
      </c>
      <c r="O3162" s="102">
        <v>0.375</v>
      </c>
      <c r="P3162" t="s">
        <v>1366</v>
      </c>
      <c r="Q3162">
        <v>21</v>
      </c>
      <c r="R3162" t="s">
        <v>1740</v>
      </c>
      <c r="S3162">
        <v>5</v>
      </c>
      <c r="T3162">
        <v>76</v>
      </c>
      <c r="U3162">
        <v>92</v>
      </c>
      <c r="V3162" t="s">
        <v>51</v>
      </c>
      <c r="W3162">
        <v>63</v>
      </c>
      <c r="X3162" s="102">
        <v>0.58333333333333337</v>
      </c>
      <c r="AB3162" s="77">
        <f t="shared" si="49"/>
        <v>270</v>
      </c>
    </row>
    <row r="3163" spans="1:28" x14ac:dyDescent="0.3">
      <c r="A3163" s="34">
        <v>44811</v>
      </c>
      <c r="B3163">
        <v>1159</v>
      </c>
      <c r="C3163" t="s">
        <v>1282</v>
      </c>
      <c r="D3163" t="s">
        <v>1283</v>
      </c>
      <c r="E3163">
        <v>38</v>
      </c>
      <c r="F3163" t="s">
        <v>1753</v>
      </c>
      <c r="G3163" t="s">
        <v>1800</v>
      </c>
      <c r="H3163" t="s">
        <v>1390</v>
      </c>
      <c r="I3163" s="102">
        <v>0.25</v>
      </c>
      <c r="J3163" t="s">
        <v>1701</v>
      </c>
      <c r="K3163" s="102">
        <v>0.70138888888888884</v>
      </c>
      <c r="L3163">
        <v>31</v>
      </c>
      <c r="M3163" t="s">
        <v>1435</v>
      </c>
      <c r="N3163" t="s">
        <v>1322</v>
      </c>
      <c r="O3163" s="102">
        <v>0.58333333333333337</v>
      </c>
      <c r="P3163" t="s">
        <v>1306</v>
      </c>
      <c r="Q3163">
        <v>0</v>
      </c>
      <c r="R3163" t="s">
        <v>1795</v>
      </c>
      <c r="S3163">
        <v>12</v>
      </c>
      <c r="T3163">
        <v>80</v>
      </c>
      <c r="U3163">
        <v>92</v>
      </c>
      <c r="V3163" t="s">
        <v>51</v>
      </c>
      <c r="W3163">
        <v>65</v>
      </c>
      <c r="X3163" s="102">
        <v>0.57638888888888895</v>
      </c>
      <c r="AB3163" s="77">
        <f t="shared" si="49"/>
        <v>310</v>
      </c>
    </row>
    <row r="3164" spans="1:28" x14ac:dyDescent="0.3">
      <c r="A3164" s="34">
        <v>44812</v>
      </c>
      <c r="B3164">
        <v>1159</v>
      </c>
      <c r="C3164" t="s">
        <v>1282</v>
      </c>
      <c r="D3164" t="s">
        <v>1283</v>
      </c>
      <c r="E3164">
        <v>38</v>
      </c>
      <c r="F3164" t="s">
        <v>1588</v>
      </c>
      <c r="G3164" t="s">
        <v>1625</v>
      </c>
      <c r="H3164" t="s">
        <v>1617</v>
      </c>
      <c r="I3164" s="102">
        <v>0.23611111111111113</v>
      </c>
      <c r="J3164" t="s">
        <v>1765</v>
      </c>
      <c r="K3164" s="102">
        <v>0.54166666666666663</v>
      </c>
      <c r="L3164">
        <v>30</v>
      </c>
      <c r="M3164" t="s">
        <v>1326</v>
      </c>
      <c r="N3164" t="s">
        <v>1327</v>
      </c>
      <c r="O3164" s="102">
        <v>0.60416666666666663</v>
      </c>
      <c r="P3164" t="s">
        <v>1587</v>
      </c>
      <c r="Q3164">
        <v>24</v>
      </c>
      <c r="R3164" t="s">
        <v>1735</v>
      </c>
      <c r="S3164">
        <v>3</v>
      </c>
      <c r="T3164">
        <v>80</v>
      </c>
      <c r="U3164">
        <v>92</v>
      </c>
      <c r="V3164" t="s">
        <v>51</v>
      </c>
      <c r="W3164">
        <v>64</v>
      </c>
      <c r="X3164" s="102">
        <v>0.59027777777777779</v>
      </c>
      <c r="AB3164" s="77">
        <f t="shared" si="49"/>
        <v>300</v>
      </c>
    </row>
    <row r="3165" spans="1:28" x14ac:dyDescent="0.3">
      <c r="A3165" s="34">
        <v>44813</v>
      </c>
      <c r="B3165">
        <v>1159</v>
      </c>
      <c r="C3165" t="s">
        <v>1282</v>
      </c>
      <c r="D3165" t="s">
        <v>1283</v>
      </c>
      <c r="E3165">
        <v>38</v>
      </c>
      <c r="F3165" t="s">
        <v>1750</v>
      </c>
      <c r="G3165" t="s">
        <v>1308</v>
      </c>
      <c r="H3165" t="s">
        <v>1287</v>
      </c>
      <c r="I3165" s="102">
        <v>0.99930555555555556</v>
      </c>
      <c r="J3165" t="s">
        <v>1743</v>
      </c>
      <c r="K3165" s="102">
        <v>0.625</v>
      </c>
      <c r="L3165">
        <v>31</v>
      </c>
      <c r="M3165" t="s">
        <v>1296</v>
      </c>
      <c r="N3165" t="s">
        <v>1359</v>
      </c>
      <c r="O3165" s="102">
        <v>0.5</v>
      </c>
      <c r="P3165" t="s">
        <v>1511</v>
      </c>
      <c r="Q3165" t="s">
        <v>51</v>
      </c>
      <c r="R3165" t="s">
        <v>1713</v>
      </c>
      <c r="S3165">
        <v>1</v>
      </c>
      <c r="T3165">
        <v>74</v>
      </c>
      <c r="U3165">
        <v>91</v>
      </c>
      <c r="V3165" t="s">
        <v>51</v>
      </c>
      <c r="W3165">
        <v>57</v>
      </c>
      <c r="X3165" s="102">
        <v>0.65277777777777779</v>
      </c>
      <c r="AB3165" s="77">
        <f t="shared" si="49"/>
        <v>310</v>
      </c>
    </row>
    <row r="3166" spans="1:28" x14ac:dyDescent="0.3">
      <c r="A3166" s="34">
        <v>44814</v>
      </c>
      <c r="B3166">
        <v>1159</v>
      </c>
      <c r="C3166" t="s">
        <v>1282</v>
      </c>
      <c r="D3166" t="s">
        <v>1283</v>
      </c>
      <c r="E3166">
        <v>38</v>
      </c>
      <c r="F3166" t="s">
        <v>1741</v>
      </c>
      <c r="G3166" t="s">
        <v>1308</v>
      </c>
      <c r="H3166" t="s">
        <v>1394</v>
      </c>
      <c r="I3166" s="102">
        <v>0.25</v>
      </c>
      <c r="J3166" t="s">
        <v>1592</v>
      </c>
      <c r="K3166" s="102">
        <v>0.625</v>
      </c>
      <c r="L3166">
        <v>7</v>
      </c>
      <c r="M3166" t="s">
        <v>1329</v>
      </c>
      <c r="N3166" t="s">
        <v>1359</v>
      </c>
      <c r="O3166" s="102">
        <v>0.51388888888888895</v>
      </c>
      <c r="P3166" t="s">
        <v>1643</v>
      </c>
      <c r="Q3166">
        <v>0</v>
      </c>
      <c r="R3166" t="s">
        <v>1787</v>
      </c>
      <c r="S3166">
        <v>24</v>
      </c>
      <c r="T3166">
        <v>81</v>
      </c>
      <c r="U3166">
        <v>91</v>
      </c>
      <c r="V3166" t="s">
        <v>51</v>
      </c>
      <c r="W3166">
        <v>69</v>
      </c>
      <c r="X3166" s="102">
        <v>0.3888888888888889</v>
      </c>
      <c r="AB3166" s="77">
        <f t="shared" si="49"/>
        <v>70</v>
      </c>
    </row>
    <row r="3167" spans="1:28" x14ac:dyDescent="0.3">
      <c r="A3167" s="34">
        <v>44815</v>
      </c>
      <c r="B3167">
        <v>1159</v>
      </c>
      <c r="C3167" t="s">
        <v>1282</v>
      </c>
      <c r="D3167" t="s">
        <v>1283</v>
      </c>
      <c r="E3167">
        <v>38</v>
      </c>
      <c r="F3167" t="s">
        <v>1588</v>
      </c>
      <c r="G3167" t="s">
        <v>1308</v>
      </c>
      <c r="H3167" t="s">
        <v>1403</v>
      </c>
      <c r="I3167" s="102">
        <v>0.25</v>
      </c>
      <c r="J3167" t="s">
        <v>1524</v>
      </c>
      <c r="K3167" s="102">
        <v>0.57638888888888895</v>
      </c>
      <c r="L3167">
        <v>31</v>
      </c>
      <c r="M3167" t="s">
        <v>1326</v>
      </c>
      <c r="N3167" t="s">
        <v>1436</v>
      </c>
      <c r="O3167" s="102">
        <v>0.51388888888888895</v>
      </c>
      <c r="P3167" t="s">
        <v>1545</v>
      </c>
      <c r="Q3167">
        <v>0</v>
      </c>
      <c r="R3167" t="s">
        <v>1925</v>
      </c>
      <c r="S3167">
        <v>19</v>
      </c>
      <c r="T3167">
        <v>85</v>
      </c>
      <c r="U3167">
        <v>91</v>
      </c>
      <c r="V3167" t="s">
        <v>51</v>
      </c>
      <c r="W3167">
        <v>68</v>
      </c>
      <c r="X3167" s="102">
        <v>0.47222222222222227</v>
      </c>
      <c r="AB3167" s="77">
        <f t="shared" si="49"/>
        <v>310</v>
      </c>
    </row>
    <row r="3168" spans="1:28" x14ac:dyDescent="0.3">
      <c r="A3168" s="34">
        <v>44816</v>
      </c>
      <c r="B3168">
        <v>1159</v>
      </c>
      <c r="C3168" t="s">
        <v>1282</v>
      </c>
      <c r="D3168" t="s">
        <v>1283</v>
      </c>
      <c r="E3168">
        <v>38</v>
      </c>
      <c r="F3168" t="s">
        <v>1780</v>
      </c>
      <c r="G3168" t="s">
        <v>1308</v>
      </c>
      <c r="H3168" t="s">
        <v>1527</v>
      </c>
      <c r="I3168" s="102">
        <v>0.10416666666666667</v>
      </c>
      <c r="J3168" t="s">
        <v>2005</v>
      </c>
      <c r="K3168" s="102">
        <v>0.56944444444444442</v>
      </c>
      <c r="L3168">
        <v>31</v>
      </c>
      <c r="M3168" t="s">
        <v>1335</v>
      </c>
      <c r="N3168" t="s">
        <v>1319</v>
      </c>
      <c r="O3168" s="102">
        <v>0.68055555555555547</v>
      </c>
      <c r="P3168" t="s">
        <v>1789</v>
      </c>
      <c r="Q3168">
        <v>0</v>
      </c>
      <c r="R3168" t="s">
        <v>1822</v>
      </c>
      <c r="S3168">
        <v>24</v>
      </c>
      <c r="T3168">
        <v>81</v>
      </c>
      <c r="U3168">
        <v>91</v>
      </c>
      <c r="V3168" t="s">
        <v>51</v>
      </c>
      <c r="W3168">
        <v>39</v>
      </c>
      <c r="X3168" s="102">
        <v>0.56944444444444442</v>
      </c>
      <c r="AB3168" s="77">
        <f t="shared" si="49"/>
        <v>310</v>
      </c>
    </row>
    <row r="3169" spans="1:28" x14ac:dyDescent="0.3">
      <c r="A3169" s="34">
        <v>44817</v>
      </c>
      <c r="B3169">
        <v>1159</v>
      </c>
      <c r="C3169" t="s">
        <v>1282</v>
      </c>
      <c r="D3169" t="s">
        <v>1283</v>
      </c>
      <c r="E3169">
        <v>38</v>
      </c>
      <c r="F3169" t="s">
        <v>1645</v>
      </c>
      <c r="G3169" t="s">
        <v>1800</v>
      </c>
      <c r="H3169" t="s">
        <v>1726</v>
      </c>
      <c r="I3169" s="102">
        <v>0.97916666666666663</v>
      </c>
      <c r="J3169" t="s">
        <v>2006</v>
      </c>
      <c r="K3169" s="102">
        <v>0.40277777777777773</v>
      </c>
      <c r="L3169">
        <v>16</v>
      </c>
      <c r="M3169" t="s">
        <v>1326</v>
      </c>
      <c r="N3169" t="s">
        <v>1284</v>
      </c>
      <c r="O3169" s="102">
        <v>0.3611111111111111</v>
      </c>
      <c r="P3169" t="s">
        <v>1835</v>
      </c>
      <c r="Q3169">
        <v>24</v>
      </c>
      <c r="R3169" t="s">
        <v>1844</v>
      </c>
      <c r="S3169">
        <v>4</v>
      </c>
      <c r="T3169">
        <v>56</v>
      </c>
      <c r="U3169">
        <v>75</v>
      </c>
      <c r="V3169" s="102">
        <v>0.97222222222222221</v>
      </c>
      <c r="W3169">
        <v>42</v>
      </c>
      <c r="X3169" s="102">
        <v>0.15277777777777776</v>
      </c>
      <c r="AB3169" s="77">
        <f t="shared" si="49"/>
        <v>160</v>
      </c>
    </row>
    <row r="3170" spans="1:28" x14ac:dyDescent="0.3">
      <c r="A3170" s="34">
        <v>44818</v>
      </c>
      <c r="B3170">
        <v>1159</v>
      </c>
      <c r="C3170" t="s">
        <v>1282</v>
      </c>
      <c r="D3170" t="s">
        <v>1283</v>
      </c>
      <c r="E3170">
        <v>38</v>
      </c>
      <c r="F3170" t="s">
        <v>1693</v>
      </c>
      <c r="G3170" t="s">
        <v>1308</v>
      </c>
      <c r="H3170" t="s">
        <v>1750</v>
      </c>
      <c r="I3170" s="102">
        <v>0.99930555555555556</v>
      </c>
      <c r="J3170" t="s">
        <v>2007</v>
      </c>
      <c r="K3170" s="102">
        <v>0.47222222222222227</v>
      </c>
      <c r="L3170">
        <v>19</v>
      </c>
      <c r="M3170" t="s">
        <v>1703</v>
      </c>
      <c r="N3170" t="s">
        <v>1327</v>
      </c>
      <c r="O3170" s="102">
        <v>3.4722222222222224E-2</v>
      </c>
      <c r="P3170" t="s">
        <v>1717</v>
      </c>
      <c r="Q3170">
        <v>24</v>
      </c>
      <c r="R3170" t="s">
        <v>1808</v>
      </c>
      <c r="S3170">
        <v>2</v>
      </c>
      <c r="T3170">
        <v>73</v>
      </c>
      <c r="U3170">
        <v>91</v>
      </c>
      <c r="V3170" s="102">
        <v>0.99305555555555547</v>
      </c>
      <c r="W3170">
        <v>51</v>
      </c>
      <c r="X3170" t="s">
        <v>51</v>
      </c>
      <c r="AB3170" s="77">
        <f t="shared" si="49"/>
        <v>190</v>
      </c>
    </row>
    <row r="3171" spans="1:28" x14ac:dyDescent="0.3">
      <c r="A3171" s="34">
        <v>44819</v>
      </c>
      <c r="B3171">
        <v>1159</v>
      </c>
      <c r="C3171" t="s">
        <v>1282</v>
      </c>
      <c r="D3171" t="s">
        <v>1283</v>
      </c>
      <c r="E3171">
        <v>38</v>
      </c>
      <c r="F3171" t="s">
        <v>1726</v>
      </c>
      <c r="G3171" t="s">
        <v>1358</v>
      </c>
      <c r="H3171" t="s">
        <v>1715</v>
      </c>
      <c r="I3171" s="102">
        <v>0.1388888888888889</v>
      </c>
      <c r="J3171" t="s">
        <v>1765</v>
      </c>
      <c r="K3171" s="102">
        <v>0.60416666666666663</v>
      </c>
      <c r="L3171">
        <v>36</v>
      </c>
      <c r="M3171" t="s">
        <v>1288</v>
      </c>
      <c r="N3171" t="s">
        <v>1356</v>
      </c>
      <c r="O3171" s="102">
        <v>0.9375</v>
      </c>
      <c r="P3171" t="s">
        <v>1589</v>
      </c>
      <c r="Q3171" t="s">
        <v>51</v>
      </c>
      <c r="R3171" t="s">
        <v>1717</v>
      </c>
      <c r="S3171" t="s">
        <v>51</v>
      </c>
      <c r="T3171">
        <v>88</v>
      </c>
      <c r="U3171">
        <v>92</v>
      </c>
      <c r="V3171" t="s">
        <v>51</v>
      </c>
      <c r="W3171">
        <v>83</v>
      </c>
      <c r="X3171" t="s">
        <v>51</v>
      </c>
      <c r="AB3171" s="77">
        <f t="shared" si="49"/>
        <v>360</v>
      </c>
    </row>
    <row r="3172" spans="1:28" x14ac:dyDescent="0.3">
      <c r="A3172" s="34">
        <v>44820</v>
      </c>
      <c r="B3172">
        <v>1159</v>
      </c>
      <c r="C3172" t="s">
        <v>1282</v>
      </c>
      <c r="D3172" t="s">
        <v>1283</v>
      </c>
      <c r="E3172">
        <v>38</v>
      </c>
      <c r="F3172" t="s">
        <v>1758</v>
      </c>
      <c r="G3172" t="s">
        <v>1465</v>
      </c>
      <c r="H3172" t="s">
        <v>1583</v>
      </c>
      <c r="I3172" s="102">
        <v>0.29166666666666669</v>
      </c>
      <c r="J3172" t="s">
        <v>1748</v>
      </c>
      <c r="K3172" s="102">
        <v>0.61805555555555558</v>
      </c>
      <c r="L3172">
        <v>7</v>
      </c>
      <c r="M3172" t="s">
        <v>1435</v>
      </c>
      <c r="N3172" t="s">
        <v>1316</v>
      </c>
      <c r="O3172" s="102">
        <v>0.78472222222222221</v>
      </c>
      <c r="P3172" t="s">
        <v>1564</v>
      </c>
      <c r="Q3172">
        <v>21</v>
      </c>
      <c r="R3172" t="s">
        <v>1589</v>
      </c>
      <c r="S3172" t="s">
        <v>51</v>
      </c>
      <c r="T3172">
        <v>81</v>
      </c>
      <c r="U3172">
        <v>91</v>
      </c>
      <c r="V3172" t="s">
        <v>51</v>
      </c>
      <c r="W3172">
        <v>68</v>
      </c>
      <c r="X3172" s="102">
        <v>0.53472222222222221</v>
      </c>
      <c r="AB3172" s="77">
        <f t="shared" si="49"/>
        <v>70</v>
      </c>
    </row>
    <row r="3173" spans="1:28" x14ac:dyDescent="0.3">
      <c r="A3173" s="34">
        <v>44821</v>
      </c>
      <c r="B3173">
        <v>1159</v>
      </c>
      <c r="C3173" t="s">
        <v>1282</v>
      </c>
      <c r="D3173" t="s">
        <v>1283</v>
      </c>
      <c r="E3173">
        <v>38</v>
      </c>
      <c r="F3173" t="s">
        <v>1599</v>
      </c>
      <c r="G3173" t="s">
        <v>1308</v>
      </c>
      <c r="H3173" t="s">
        <v>1478</v>
      </c>
      <c r="I3173" s="102">
        <v>0.99930555555555556</v>
      </c>
      <c r="J3173" t="s">
        <v>1677</v>
      </c>
      <c r="K3173" s="102">
        <v>0.4236111111111111</v>
      </c>
      <c r="L3173">
        <v>0</v>
      </c>
      <c r="M3173" t="s">
        <v>1391</v>
      </c>
      <c r="N3173" t="s">
        <v>1357</v>
      </c>
      <c r="O3173" t="s">
        <v>51</v>
      </c>
      <c r="P3173" t="s">
        <v>1312</v>
      </c>
      <c r="Q3173">
        <v>1</v>
      </c>
      <c r="R3173" t="s">
        <v>1619</v>
      </c>
      <c r="S3173">
        <v>16</v>
      </c>
      <c r="T3173">
        <v>68</v>
      </c>
      <c r="U3173">
        <v>86</v>
      </c>
      <c r="V3173" s="102">
        <v>0.98611111111111116</v>
      </c>
      <c r="W3173">
        <v>62</v>
      </c>
      <c r="X3173" s="102">
        <v>0.4236111111111111</v>
      </c>
      <c r="AB3173" s="77">
        <f t="shared" si="49"/>
        <v>0</v>
      </c>
    </row>
    <row r="3174" spans="1:28" x14ac:dyDescent="0.3">
      <c r="A3174" s="34">
        <v>44822</v>
      </c>
      <c r="B3174">
        <v>1159</v>
      </c>
      <c r="C3174" t="s">
        <v>1282</v>
      </c>
      <c r="D3174" t="s">
        <v>1283</v>
      </c>
      <c r="E3174">
        <v>38</v>
      </c>
      <c r="F3174" t="s">
        <v>1661</v>
      </c>
      <c r="G3174" t="s">
        <v>1308</v>
      </c>
      <c r="H3174" t="s">
        <v>1383</v>
      </c>
      <c r="I3174" s="102">
        <v>0.27083333333333331</v>
      </c>
      <c r="J3174" t="s">
        <v>1507</v>
      </c>
      <c r="K3174" s="102">
        <v>0.45833333333333331</v>
      </c>
      <c r="L3174">
        <v>7</v>
      </c>
      <c r="M3174" t="s">
        <v>1404</v>
      </c>
      <c r="N3174" t="s">
        <v>1319</v>
      </c>
      <c r="O3174" s="102">
        <v>0.49305555555555558</v>
      </c>
      <c r="P3174" t="s">
        <v>1479</v>
      </c>
      <c r="Q3174">
        <v>22</v>
      </c>
      <c r="R3174" t="s">
        <v>1787</v>
      </c>
      <c r="S3174">
        <v>4</v>
      </c>
      <c r="T3174">
        <v>81</v>
      </c>
      <c r="U3174">
        <v>92</v>
      </c>
      <c r="V3174" t="s">
        <v>51</v>
      </c>
      <c r="W3174">
        <v>54</v>
      </c>
      <c r="X3174" s="102">
        <v>0.41666666666666669</v>
      </c>
      <c r="AB3174" s="77">
        <f t="shared" si="49"/>
        <v>70</v>
      </c>
    </row>
    <row r="3175" spans="1:28" x14ac:dyDescent="0.3">
      <c r="A3175" s="34">
        <v>44823</v>
      </c>
      <c r="B3175">
        <v>1159</v>
      </c>
      <c r="C3175" t="s">
        <v>1282</v>
      </c>
      <c r="D3175" t="s">
        <v>1283</v>
      </c>
      <c r="E3175">
        <v>38</v>
      </c>
      <c r="F3175" t="s">
        <v>1622</v>
      </c>
      <c r="G3175" t="s">
        <v>1308</v>
      </c>
      <c r="H3175" t="s">
        <v>1292</v>
      </c>
      <c r="I3175" s="102">
        <v>0.27083333333333331</v>
      </c>
      <c r="J3175" t="s">
        <v>1742</v>
      </c>
      <c r="K3175" s="102">
        <v>0.52777777777777779</v>
      </c>
      <c r="L3175">
        <v>8</v>
      </c>
      <c r="M3175" t="s">
        <v>1329</v>
      </c>
      <c r="N3175" t="s">
        <v>1286</v>
      </c>
      <c r="O3175" s="102">
        <v>0.63888888888888895</v>
      </c>
      <c r="P3175" t="s">
        <v>1639</v>
      </c>
      <c r="Q3175">
        <v>23</v>
      </c>
      <c r="R3175" t="s">
        <v>1567</v>
      </c>
      <c r="S3175" t="s">
        <v>51</v>
      </c>
      <c r="T3175">
        <v>85</v>
      </c>
      <c r="U3175">
        <v>92</v>
      </c>
      <c r="V3175" t="s">
        <v>51</v>
      </c>
      <c r="W3175">
        <v>71</v>
      </c>
      <c r="X3175" s="102">
        <v>0.375</v>
      </c>
      <c r="AB3175" s="77">
        <f t="shared" si="49"/>
        <v>80</v>
      </c>
    </row>
    <row r="3176" spans="1:28" x14ac:dyDescent="0.3">
      <c r="A3176" s="34">
        <v>44824</v>
      </c>
      <c r="B3176">
        <v>1159</v>
      </c>
      <c r="C3176" t="s">
        <v>1282</v>
      </c>
      <c r="D3176" t="s">
        <v>1283</v>
      </c>
      <c r="E3176">
        <v>38</v>
      </c>
      <c r="F3176" t="s">
        <v>1549</v>
      </c>
      <c r="G3176" t="s">
        <v>1308</v>
      </c>
      <c r="H3176" t="s">
        <v>1284</v>
      </c>
      <c r="I3176" s="102">
        <v>0.25</v>
      </c>
      <c r="J3176" t="s">
        <v>1763</v>
      </c>
      <c r="K3176" s="102">
        <v>0.50694444444444442</v>
      </c>
      <c r="L3176">
        <v>8</v>
      </c>
      <c r="M3176" t="s">
        <v>1301</v>
      </c>
      <c r="N3176" t="s">
        <v>1348</v>
      </c>
      <c r="O3176" s="102">
        <v>0.68055555555555547</v>
      </c>
      <c r="P3176" t="s">
        <v>1503</v>
      </c>
      <c r="Q3176">
        <v>21</v>
      </c>
      <c r="R3176" t="s">
        <v>1519</v>
      </c>
      <c r="S3176">
        <v>3</v>
      </c>
      <c r="T3176">
        <v>82</v>
      </c>
      <c r="U3176">
        <v>92</v>
      </c>
      <c r="V3176" t="s">
        <v>51</v>
      </c>
      <c r="W3176">
        <v>68</v>
      </c>
      <c r="X3176" s="102">
        <v>0.40277777777777773</v>
      </c>
      <c r="AB3176" s="77">
        <f t="shared" si="49"/>
        <v>80</v>
      </c>
    </row>
    <row r="3177" spans="1:28" x14ac:dyDescent="0.3">
      <c r="A3177" s="34">
        <v>44825</v>
      </c>
      <c r="B3177">
        <v>1159</v>
      </c>
      <c r="C3177" t="s">
        <v>1282</v>
      </c>
      <c r="D3177" t="s">
        <v>1283</v>
      </c>
      <c r="E3177">
        <v>38</v>
      </c>
      <c r="F3177" t="s">
        <v>1328</v>
      </c>
      <c r="G3177" t="s">
        <v>1308</v>
      </c>
      <c r="H3177" t="s">
        <v>1354</v>
      </c>
      <c r="I3177" s="102">
        <v>0.25</v>
      </c>
      <c r="J3177" t="s">
        <v>1550</v>
      </c>
      <c r="K3177" s="102">
        <v>0.3888888888888889</v>
      </c>
      <c r="L3177">
        <v>7</v>
      </c>
      <c r="M3177" t="s">
        <v>1329</v>
      </c>
      <c r="N3177" t="s">
        <v>1327</v>
      </c>
      <c r="O3177" s="102">
        <v>0.52777777777777779</v>
      </c>
      <c r="P3177" t="s">
        <v>1708</v>
      </c>
      <c r="Q3177">
        <v>0</v>
      </c>
      <c r="R3177" t="s">
        <v>1353</v>
      </c>
      <c r="S3177" t="s">
        <v>51</v>
      </c>
      <c r="T3177">
        <v>80</v>
      </c>
      <c r="U3177">
        <v>92</v>
      </c>
      <c r="V3177" t="s">
        <v>51</v>
      </c>
      <c r="W3177">
        <v>65</v>
      </c>
      <c r="X3177" s="102">
        <v>0.3888888888888889</v>
      </c>
      <c r="AB3177" s="77">
        <f t="shared" si="49"/>
        <v>70</v>
      </c>
    </row>
    <row r="3178" spans="1:28" x14ac:dyDescent="0.3">
      <c r="A3178" s="34">
        <v>44826</v>
      </c>
      <c r="B3178">
        <v>1159</v>
      </c>
      <c r="C3178" t="s">
        <v>1282</v>
      </c>
      <c r="D3178" t="s">
        <v>1283</v>
      </c>
      <c r="E3178">
        <v>38</v>
      </c>
      <c r="F3178" t="s">
        <v>1661</v>
      </c>
      <c r="G3178" t="s">
        <v>1308</v>
      </c>
      <c r="H3178" t="s">
        <v>1309</v>
      </c>
      <c r="I3178" s="102">
        <v>0.25</v>
      </c>
      <c r="J3178" t="s">
        <v>1665</v>
      </c>
      <c r="K3178" s="102">
        <v>0.69444444444444453</v>
      </c>
      <c r="L3178">
        <v>21</v>
      </c>
      <c r="M3178" t="s">
        <v>1288</v>
      </c>
      <c r="N3178" t="s">
        <v>1404</v>
      </c>
      <c r="O3178" t="s">
        <v>51</v>
      </c>
      <c r="P3178" t="s">
        <v>1373</v>
      </c>
      <c r="Q3178">
        <v>0</v>
      </c>
      <c r="R3178" t="s">
        <v>1684</v>
      </c>
      <c r="S3178">
        <v>24</v>
      </c>
      <c r="T3178">
        <v>80</v>
      </c>
      <c r="U3178">
        <v>92</v>
      </c>
      <c r="V3178" t="s">
        <v>51</v>
      </c>
      <c r="W3178">
        <v>69</v>
      </c>
      <c r="X3178" s="102">
        <v>0.40972222222222227</v>
      </c>
      <c r="AB3178" s="77">
        <f t="shared" si="49"/>
        <v>210</v>
      </c>
    </row>
    <row r="3179" spans="1:28" x14ac:dyDescent="0.3">
      <c r="A3179" s="34">
        <v>44827</v>
      </c>
      <c r="B3179">
        <v>1159</v>
      </c>
      <c r="C3179" t="s">
        <v>1282</v>
      </c>
      <c r="D3179" t="s">
        <v>1283</v>
      </c>
      <c r="E3179">
        <v>38</v>
      </c>
      <c r="F3179" t="s">
        <v>1622</v>
      </c>
      <c r="G3179" t="s">
        <v>1428</v>
      </c>
      <c r="H3179" t="s">
        <v>1671</v>
      </c>
      <c r="I3179" s="102">
        <v>0.20833333333333334</v>
      </c>
      <c r="J3179" t="s">
        <v>1677</v>
      </c>
      <c r="K3179" s="102">
        <v>0.57638888888888895</v>
      </c>
      <c r="L3179">
        <v>0</v>
      </c>
      <c r="M3179" t="s">
        <v>1326</v>
      </c>
      <c r="N3179" t="s">
        <v>1384</v>
      </c>
      <c r="O3179" t="s">
        <v>51</v>
      </c>
      <c r="P3179" t="s">
        <v>1745</v>
      </c>
      <c r="Q3179">
        <v>9</v>
      </c>
      <c r="R3179" t="s">
        <v>1619</v>
      </c>
      <c r="S3179">
        <v>5</v>
      </c>
      <c r="T3179">
        <v>87</v>
      </c>
      <c r="U3179">
        <v>92</v>
      </c>
      <c r="V3179" t="s">
        <v>51</v>
      </c>
      <c r="W3179">
        <v>80</v>
      </c>
      <c r="X3179" s="102">
        <v>0.52083333333333337</v>
      </c>
      <c r="AB3179" s="77">
        <f t="shared" si="49"/>
        <v>0</v>
      </c>
    </row>
    <row r="3180" spans="1:28" x14ac:dyDescent="0.3">
      <c r="A3180" s="34">
        <v>44828</v>
      </c>
      <c r="B3180">
        <v>1159</v>
      </c>
      <c r="C3180" t="s">
        <v>1282</v>
      </c>
      <c r="D3180" t="s">
        <v>1283</v>
      </c>
      <c r="E3180">
        <v>38</v>
      </c>
      <c r="F3180" t="s">
        <v>1386</v>
      </c>
      <c r="G3180" t="s">
        <v>1286</v>
      </c>
      <c r="H3180" t="s">
        <v>1544</v>
      </c>
      <c r="I3180" s="102">
        <v>0.99305555555555547</v>
      </c>
      <c r="J3180" t="s">
        <v>1599</v>
      </c>
      <c r="K3180" s="102">
        <v>1.3888888888888888E-2</v>
      </c>
      <c r="L3180">
        <v>30</v>
      </c>
      <c r="M3180" t="s">
        <v>1288</v>
      </c>
      <c r="N3180" t="s">
        <v>1544</v>
      </c>
      <c r="O3180" s="102">
        <v>0.31944444444444448</v>
      </c>
      <c r="P3180" t="s">
        <v>1298</v>
      </c>
      <c r="Q3180">
        <v>11</v>
      </c>
      <c r="R3180" t="s">
        <v>1874</v>
      </c>
      <c r="S3180">
        <v>4</v>
      </c>
      <c r="T3180">
        <v>90</v>
      </c>
      <c r="U3180">
        <v>92</v>
      </c>
      <c r="V3180" t="s">
        <v>51</v>
      </c>
      <c r="W3180">
        <v>86</v>
      </c>
      <c r="X3180" s="102">
        <v>0</v>
      </c>
      <c r="AB3180" s="77">
        <f t="shared" si="49"/>
        <v>300</v>
      </c>
    </row>
    <row r="3181" spans="1:28" x14ac:dyDescent="0.3">
      <c r="A3181" s="34">
        <v>44829</v>
      </c>
      <c r="B3181">
        <v>1159</v>
      </c>
      <c r="C3181" t="s">
        <v>1282</v>
      </c>
      <c r="D3181" t="s">
        <v>1283</v>
      </c>
      <c r="E3181">
        <v>38</v>
      </c>
      <c r="F3181" t="s">
        <v>1617</v>
      </c>
      <c r="G3181" t="s">
        <v>1461</v>
      </c>
      <c r="H3181" t="s">
        <v>1371</v>
      </c>
      <c r="I3181" s="102">
        <v>0.25</v>
      </c>
      <c r="J3181" t="s">
        <v>1741</v>
      </c>
      <c r="K3181" s="102">
        <v>0.57638888888888895</v>
      </c>
      <c r="L3181">
        <v>31</v>
      </c>
      <c r="M3181" t="s">
        <v>1396</v>
      </c>
      <c r="N3181" t="s">
        <v>1380</v>
      </c>
      <c r="O3181" s="102">
        <v>0.57638888888888895</v>
      </c>
      <c r="P3181" t="s">
        <v>1716</v>
      </c>
      <c r="Q3181" t="s">
        <v>51</v>
      </c>
      <c r="R3181" t="s">
        <v>1589</v>
      </c>
      <c r="S3181">
        <v>5</v>
      </c>
      <c r="T3181">
        <v>77</v>
      </c>
      <c r="U3181">
        <v>92</v>
      </c>
      <c r="V3181" s="102">
        <v>0.89583333333333337</v>
      </c>
      <c r="W3181">
        <v>66</v>
      </c>
      <c r="X3181" s="102">
        <v>0.51388888888888895</v>
      </c>
      <c r="AB3181" s="77">
        <f t="shared" si="49"/>
        <v>310</v>
      </c>
    </row>
    <row r="3182" spans="1:28" x14ac:dyDescent="0.3">
      <c r="A3182" s="34">
        <v>44830</v>
      </c>
      <c r="B3182">
        <v>1159</v>
      </c>
      <c r="C3182" t="s">
        <v>1282</v>
      </c>
      <c r="D3182" t="s">
        <v>1283</v>
      </c>
      <c r="E3182">
        <v>38</v>
      </c>
      <c r="F3182" t="s">
        <v>1549</v>
      </c>
      <c r="G3182" t="s">
        <v>1435</v>
      </c>
      <c r="H3182" t="s">
        <v>1357</v>
      </c>
      <c r="I3182" t="s">
        <v>51</v>
      </c>
      <c r="J3182" t="s">
        <v>1750</v>
      </c>
      <c r="K3182" s="102">
        <v>0.58333333333333337</v>
      </c>
      <c r="L3182">
        <v>29</v>
      </c>
      <c r="M3182" t="s">
        <v>1310</v>
      </c>
      <c r="N3182" t="s">
        <v>1671</v>
      </c>
      <c r="O3182" s="102">
        <v>0.76388888888888884</v>
      </c>
      <c r="P3182" t="s">
        <v>1690</v>
      </c>
      <c r="Q3182">
        <v>10</v>
      </c>
      <c r="R3182" t="s">
        <v>1604</v>
      </c>
      <c r="S3182">
        <v>23</v>
      </c>
      <c r="T3182">
        <v>81</v>
      </c>
      <c r="U3182">
        <v>92</v>
      </c>
      <c r="V3182" s="102">
        <v>0.40277777777777773</v>
      </c>
      <c r="W3182">
        <v>66</v>
      </c>
      <c r="X3182" s="102">
        <v>0.97916666666666663</v>
      </c>
      <c r="AB3182" s="77">
        <f t="shared" si="49"/>
        <v>290</v>
      </c>
    </row>
    <row r="3183" spans="1:28" x14ac:dyDescent="0.3">
      <c r="A3183" s="34">
        <v>44831</v>
      </c>
      <c r="B3183">
        <v>1159</v>
      </c>
      <c r="C3183" t="s">
        <v>1282</v>
      </c>
      <c r="D3183" t="s">
        <v>1283</v>
      </c>
      <c r="E3183">
        <v>38</v>
      </c>
      <c r="F3183" t="s">
        <v>1622</v>
      </c>
      <c r="G3183" t="s">
        <v>1308</v>
      </c>
      <c r="H3183" t="s">
        <v>1530</v>
      </c>
      <c r="I3183" s="102">
        <v>0.28472222222222221</v>
      </c>
      <c r="J3183" t="s">
        <v>1588</v>
      </c>
      <c r="K3183" s="102">
        <v>0.59722222222222221</v>
      </c>
      <c r="L3183">
        <v>31</v>
      </c>
      <c r="M3183" t="s">
        <v>1327</v>
      </c>
      <c r="N3183" t="s">
        <v>1399</v>
      </c>
      <c r="O3183" s="102">
        <v>0.60416666666666663</v>
      </c>
      <c r="P3183" t="s">
        <v>1312</v>
      </c>
      <c r="Q3183">
        <v>12</v>
      </c>
      <c r="R3183" t="s">
        <v>1565</v>
      </c>
      <c r="S3183">
        <v>1</v>
      </c>
      <c r="T3183">
        <v>80</v>
      </c>
      <c r="U3183">
        <v>92</v>
      </c>
      <c r="V3183" t="s">
        <v>51</v>
      </c>
      <c r="W3183">
        <v>69</v>
      </c>
      <c r="X3183" t="s">
        <v>51</v>
      </c>
      <c r="AB3183" s="77">
        <f t="shared" si="49"/>
        <v>310</v>
      </c>
    </row>
    <row r="3184" spans="1:28" x14ac:dyDescent="0.3">
      <c r="A3184" s="34">
        <v>44832</v>
      </c>
      <c r="B3184">
        <v>1159</v>
      </c>
      <c r="C3184" t="s">
        <v>1282</v>
      </c>
      <c r="D3184" t="s">
        <v>1283</v>
      </c>
      <c r="E3184">
        <v>38</v>
      </c>
      <c r="F3184" t="s">
        <v>1395</v>
      </c>
      <c r="G3184" t="s">
        <v>1358</v>
      </c>
      <c r="H3184" t="s">
        <v>1536</v>
      </c>
      <c r="I3184" t="s">
        <v>51</v>
      </c>
      <c r="J3184" t="s">
        <v>1730</v>
      </c>
      <c r="K3184" s="102">
        <v>0.5</v>
      </c>
      <c r="L3184">
        <v>30</v>
      </c>
      <c r="M3184" t="s">
        <v>1316</v>
      </c>
      <c r="N3184" t="s">
        <v>1527</v>
      </c>
      <c r="O3184" s="102">
        <v>0.54861111111111105</v>
      </c>
      <c r="P3184" t="s">
        <v>1604</v>
      </c>
      <c r="Q3184">
        <v>0</v>
      </c>
      <c r="R3184" t="s">
        <v>1634</v>
      </c>
      <c r="S3184">
        <v>24</v>
      </c>
      <c r="T3184">
        <v>81</v>
      </c>
      <c r="U3184">
        <v>92</v>
      </c>
      <c r="V3184" s="102">
        <v>0.10416666666666667</v>
      </c>
      <c r="W3184">
        <v>66</v>
      </c>
      <c r="X3184" s="102">
        <v>0.34722222222222227</v>
      </c>
      <c r="AB3184" s="77">
        <f t="shared" si="49"/>
        <v>300</v>
      </c>
    </row>
    <row r="3185" spans="1:28" x14ac:dyDescent="0.3">
      <c r="A3185" s="34">
        <v>44833</v>
      </c>
      <c r="B3185">
        <v>1159</v>
      </c>
      <c r="C3185" t="s">
        <v>1282</v>
      </c>
      <c r="D3185" t="s">
        <v>1283</v>
      </c>
      <c r="E3185">
        <v>38</v>
      </c>
      <c r="F3185" t="s">
        <v>1617</v>
      </c>
      <c r="G3185" t="s">
        <v>1997</v>
      </c>
      <c r="H3185" t="s">
        <v>1377</v>
      </c>
      <c r="I3185" s="102">
        <v>0.79861111111111116</v>
      </c>
      <c r="J3185" t="s">
        <v>1571</v>
      </c>
      <c r="K3185" s="102">
        <v>6.9444444444444441E-3</v>
      </c>
      <c r="L3185">
        <v>28</v>
      </c>
      <c r="M3185" t="s">
        <v>1297</v>
      </c>
      <c r="N3185" t="s">
        <v>1544</v>
      </c>
      <c r="O3185" s="102">
        <v>0.14583333333333334</v>
      </c>
      <c r="P3185" t="s">
        <v>1518</v>
      </c>
      <c r="Q3185">
        <v>24</v>
      </c>
      <c r="R3185" t="s">
        <v>1624</v>
      </c>
      <c r="S3185">
        <v>7</v>
      </c>
      <c r="T3185">
        <v>84</v>
      </c>
      <c r="U3185">
        <v>92</v>
      </c>
      <c r="V3185" t="s">
        <v>51</v>
      </c>
      <c r="W3185">
        <v>69</v>
      </c>
      <c r="X3185" s="102">
        <v>1.3888888888888888E-2</v>
      </c>
      <c r="AB3185" s="77">
        <f t="shared" si="49"/>
        <v>280</v>
      </c>
    </row>
    <row r="3186" spans="1:28" x14ac:dyDescent="0.3">
      <c r="A3186" s="34">
        <v>44834</v>
      </c>
      <c r="B3186">
        <v>1159</v>
      </c>
      <c r="C3186" t="s">
        <v>1282</v>
      </c>
      <c r="D3186" t="s">
        <v>1283</v>
      </c>
      <c r="E3186">
        <v>38</v>
      </c>
      <c r="F3186" t="s">
        <v>1295</v>
      </c>
      <c r="G3186" t="s">
        <v>1308</v>
      </c>
      <c r="H3186" t="s">
        <v>1307</v>
      </c>
      <c r="I3186" s="102">
        <v>0.99930555555555556</v>
      </c>
      <c r="J3186" t="s">
        <v>1741</v>
      </c>
      <c r="K3186" s="102">
        <v>0.5625</v>
      </c>
      <c r="L3186">
        <v>31</v>
      </c>
      <c r="M3186" t="s">
        <v>1310</v>
      </c>
      <c r="N3186" t="s">
        <v>1341</v>
      </c>
      <c r="O3186" s="102">
        <v>0.53472222222222221</v>
      </c>
      <c r="P3186" t="s">
        <v>1318</v>
      </c>
      <c r="Q3186">
        <v>24</v>
      </c>
      <c r="R3186" t="s">
        <v>1528</v>
      </c>
      <c r="S3186">
        <v>0</v>
      </c>
      <c r="T3186">
        <v>72</v>
      </c>
      <c r="U3186">
        <v>92</v>
      </c>
      <c r="V3186" t="s">
        <v>51</v>
      </c>
      <c r="W3186">
        <v>62</v>
      </c>
      <c r="X3186" s="102">
        <v>0.55555555555555558</v>
      </c>
      <c r="AB3186" s="77">
        <f t="shared" si="49"/>
        <v>310</v>
      </c>
    </row>
    <row r="3187" spans="1:28" x14ac:dyDescent="0.3">
      <c r="A3187" s="34">
        <v>44835</v>
      </c>
      <c r="B3187">
        <v>1159</v>
      </c>
      <c r="C3187" t="s">
        <v>1282</v>
      </c>
      <c r="D3187" t="s">
        <v>1283</v>
      </c>
      <c r="E3187">
        <v>38</v>
      </c>
      <c r="F3187" t="s">
        <v>1622</v>
      </c>
      <c r="G3187" t="s">
        <v>1308</v>
      </c>
      <c r="H3187" t="s">
        <v>1544</v>
      </c>
      <c r="I3187" s="102">
        <v>4.1666666666666664E-2</v>
      </c>
      <c r="J3187" t="s">
        <v>1766</v>
      </c>
      <c r="K3187" s="102">
        <v>0.54166666666666663</v>
      </c>
      <c r="L3187">
        <v>32</v>
      </c>
      <c r="M3187" t="s">
        <v>1288</v>
      </c>
      <c r="N3187" t="s">
        <v>1327</v>
      </c>
      <c r="O3187" s="102">
        <v>0.5</v>
      </c>
      <c r="P3187" t="s">
        <v>1562</v>
      </c>
      <c r="Q3187">
        <v>21</v>
      </c>
      <c r="R3187" t="s">
        <v>1353</v>
      </c>
      <c r="S3187">
        <v>1</v>
      </c>
      <c r="T3187">
        <v>79</v>
      </c>
      <c r="U3187">
        <v>92</v>
      </c>
      <c r="V3187" t="s">
        <v>51</v>
      </c>
      <c r="W3187">
        <v>64</v>
      </c>
      <c r="X3187" s="102">
        <v>0.3888888888888889</v>
      </c>
      <c r="AB3187" s="77">
        <f t="shared" si="49"/>
        <v>320</v>
      </c>
    </row>
    <row r="3188" spans="1:28" x14ac:dyDescent="0.3">
      <c r="A3188" s="34">
        <v>44836</v>
      </c>
      <c r="B3188">
        <v>1159</v>
      </c>
      <c r="C3188" t="s">
        <v>1282</v>
      </c>
      <c r="D3188" t="s">
        <v>1283</v>
      </c>
      <c r="E3188">
        <v>38</v>
      </c>
      <c r="F3188" t="s">
        <v>1741</v>
      </c>
      <c r="G3188" t="s">
        <v>1308</v>
      </c>
      <c r="H3188" t="s">
        <v>1658</v>
      </c>
      <c r="I3188" s="102">
        <v>0.99930555555555556</v>
      </c>
      <c r="J3188" t="s">
        <v>1754</v>
      </c>
      <c r="K3188" s="102">
        <v>0.49305555555555558</v>
      </c>
      <c r="L3188">
        <v>0</v>
      </c>
      <c r="M3188" t="s">
        <v>1703</v>
      </c>
      <c r="N3188" t="s">
        <v>1289</v>
      </c>
      <c r="O3188" t="s">
        <v>51</v>
      </c>
      <c r="P3188" t="s">
        <v>1382</v>
      </c>
      <c r="Q3188">
        <v>10</v>
      </c>
      <c r="R3188" t="s">
        <v>1650</v>
      </c>
      <c r="S3188">
        <v>24</v>
      </c>
      <c r="T3188">
        <v>85</v>
      </c>
      <c r="U3188">
        <v>92</v>
      </c>
      <c r="V3188" t="s">
        <v>51</v>
      </c>
      <c r="W3188">
        <v>65</v>
      </c>
      <c r="X3188" s="102">
        <v>0.49305555555555558</v>
      </c>
      <c r="AB3188" s="77">
        <f t="shared" si="49"/>
        <v>0</v>
      </c>
    </row>
    <row r="3189" spans="1:28" x14ac:dyDescent="0.3">
      <c r="A3189" s="34">
        <v>44837</v>
      </c>
      <c r="B3189">
        <v>1159</v>
      </c>
      <c r="C3189" t="s">
        <v>1282</v>
      </c>
      <c r="D3189" t="s">
        <v>1283</v>
      </c>
      <c r="E3189">
        <v>38</v>
      </c>
      <c r="F3189" t="s">
        <v>1597</v>
      </c>
      <c r="G3189" t="s">
        <v>1308</v>
      </c>
      <c r="H3189" t="s">
        <v>1419</v>
      </c>
      <c r="I3189" s="102">
        <v>0.28472222222222221</v>
      </c>
      <c r="J3189" t="s">
        <v>1507</v>
      </c>
      <c r="K3189" s="102">
        <v>0.54166666666666663</v>
      </c>
      <c r="L3189">
        <v>6</v>
      </c>
      <c r="M3189" t="s">
        <v>1296</v>
      </c>
      <c r="N3189" t="s">
        <v>1359</v>
      </c>
      <c r="O3189" s="102">
        <v>0.63888888888888895</v>
      </c>
      <c r="P3189" t="s">
        <v>1650</v>
      </c>
      <c r="Q3189">
        <v>0</v>
      </c>
      <c r="R3189" t="s">
        <v>1511</v>
      </c>
      <c r="S3189" t="s">
        <v>51</v>
      </c>
      <c r="T3189">
        <v>89</v>
      </c>
      <c r="U3189">
        <v>92</v>
      </c>
      <c r="V3189" t="s">
        <v>51</v>
      </c>
      <c r="W3189">
        <v>83</v>
      </c>
      <c r="X3189" t="s">
        <v>51</v>
      </c>
      <c r="AB3189" s="77">
        <f t="shared" si="49"/>
        <v>60</v>
      </c>
    </row>
    <row r="3190" spans="1:28" x14ac:dyDescent="0.3">
      <c r="A3190" s="34">
        <v>44838</v>
      </c>
      <c r="B3190">
        <v>1159</v>
      </c>
      <c r="C3190" t="s">
        <v>1282</v>
      </c>
      <c r="D3190" t="s">
        <v>1283</v>
      </c>
      <c r="E3190">
        <v>38</v>
      </c>
      <c r="F3190" t="s">
        <v>1597</v>
      </c>
      <c r="G3190" t="s">
        <v>1308</v>
      </c>
      <c r="H3190" t="s">
        <v>1292</v>
      </c>
      <c r="I3190" s="102">
        <v>0.24305555555555555</v>
      </c>
      <c r="J3190" t="s">
        <v>1746</v>
      </c>
      <c r="K3190" s="102">
        <v>0.54166666666666663</v>
      </c>
      <c r="L3190">
        <v>30</v>
      </c>
      <c r="M3190" t="s">
        <v>1296</v>
      </c>
      <c r="N3190" t="s">
        <v>1404</v>
      </c>
      <c r="O3190" s="102">
        <v>0.46527777777777773</v>
      </c>
      <c r="P3190" t="s">
        <v>1494</v>
      </c>
      <c r="Q3190">
        <v>18</v>
      </c>
      <c r="R3190" t="s">
        <v>1568</v>
      </c>
      <c r="S3190">
        <v>4</v>
      </c>
      <c r="T3190">
        <v>90</v>
      </c>
      <c r="U3190">
        <v>92</v>
      </c>
      <c r="V3190" t="s">
        <v>51</v>
      </c>
      <c r="W3190">
        <v>88</v>
      </c>
      <c r="X3190" t="s">
        <v>51</v>
      </c>
      <c r="AB3190" s="77">
        <f t="shared" si="49"/>
        <v>300</v>
      </c>
    </row>
    <row r="3191" spans="1:28" x14ac:dyDescent="0.3">
      <c r="A3191" s="34">
        <v>44839</v>
      </c>
      <c r="B3191">
        <v>1159</v>
      </c>
      <c r="C3191" t="s">
        <v>1282</v>
      </c>
      <c r="D3191" t="s">
        <v>1283</v>
      </c>
      <c r="E3191">
        <v>38</v>
      </c>
      <c r="F3191" t="s">
        <v>1563</v>
      </c>
      <c r="G3191" t="s">
        <v>1434</v>
      </c>
      <c r="H3191" t="s">
        <v>1637</v>
      </c>
      <c r="I3191" s="102">
        <v>0.24305555555555555</v>
      </c>
      <c r="J3191" t="s">
        <v>1781</v>
      </c>
      <c r="K3191" s="102">
        <v>0.68055555555555547</v>
      </c>
      <c r="L3191">
        <v>31</v>
      </c>
      <c r="M3191" t="s">
        <v>1335</v>
      </c>
      <c r="N3191" t="s">
        <v>1391</v>
      </c>
      <c r="O3191" s="102">
        <v>0.54166666666666663</v>
      </c>
      <c r="P3191" t="s">
        <v>1412</v>
      </c>
      <c r="Q3191">
        <v>23</v>
      </c>
      <c r="R3191" t="s">
        <v>1707</v>
      </c>
      <c r="S3191" t="s">
        <v>51</v>
      </c>
      <c r="T3191">
        <v>85</v>
      </c>
      <c r="U3191">
        <v>92</v>
      </c>
      <c r="V3191" t="s">
        <v>51</v>
      </c>
      <c r="W3191">
        <v>73</v>
      </c>
      <c r="X3191" s="102">
        <v>0.71527777777777779</v>
      </c>
      <c r="AB3191" s="77">
        <f t="shared" si="49"/>
        <v>310</v>
      </c>
    </row>
    <row r="3192" spans="1:28" x14ac:dyDescent="0.3">
      <c r="A3192" s="34">
        <v>44840</v>
      </c>
      <c r="B3192">
        <v>1159</v>
      </c>
      <c r="C3192" t="s">
        <v>1282</v>
      </c>
      <c r="D3192" t="s">
        <v>1283</v>
      </c>
      <c r="E3192">
        <v>38</v>
      </c>
      <c r="F3192" t="s">
        <v>1644</v>
      </c>
      <c r="G3192" t="s">
        <v>1308</v>
      </c>
      <c r="H3192" t="s">
        <v>1622</v>
      </c>
      <c r="I3192" s="102">
        <v>0.29166666666666669</v>
      </c>
      <c r="J3192" t="s">
        <v>1400</v>
      </c>
      <c r="K3192" s="102">
        <v>0.4861111111111111</v>
      </c>
      <c r="L3192">
        <v>9</v>
      </c>
      <c r="M3192" t="s">
        <v>1384</v>
      </c>
      <c r="N3192" t="s">
        <v>1506</v>
      </c>
      <c r="O3192" s="102">
        <v>0.59027777777777779</v>
      </c>
      <c r="P3192" t="s">
        <v>1473</v>
      </c>
      <c r="Q3192">
        <v>9</v>
      </c>
      <c r="R3192" t="s">
        <v>1392</v>
      </c>
      <c r="S3192">
        <v>24</v>
      </c>
      <c r="T3192">
        <v>92</v>
      </c>
      <c r="U3192">
        <v>92</v>
      </c>
      <c r="V3192" t="s">
        <v>51</v>
      </c>
      <c r="W3192">
        <v>91</v>
      </c>
      <c r="X3192" t="s">
        <v>51</v>
      </c>
      <c r="AB3192" s="77">
        <f t="shared" si="49"/>
        <v>90</v>
      </c>
    </row>
    <row r="3193" spans="1:28" x14ac:dyDescent="0.3">
      <c r="A3193" s="34">
        <v>44841</v>
      </c>
      <c r="B3193">
        <v>1159</v>
      </c>
      <c r="C3193" t="s">
        <v>1282</v>
      </c>
      <c r="D3193" t="s">
        <v>1283</v>
      </c>
      <c r="E3193">
        <v>38</v>
      </c>
      <c r="F3193" t="s">
        <v>1656</v>
      </c>
      <c r="G3193" t="s">
        <v>1737</v>
      </c>
      <c r="H3193" t="s">
        <v>1586</v>
      </c>
      <c r="I3193" s="102">
        <v>0.28472222222222221</v>
      </c>
      <c r="J3193" t="s">
        <v>1724</v>
      </c>
      <c r="K3193" s="102">
        <v>0.52777777777777779</v>
      </c>
      <c r="L3193">
        <v>31</v>
      </c>
      <c r="M3193" t="s">
        <v>1296</v>
      </c>
      <c r="N3193" t="s">
        <v>1359</v>
      </c>
      <c r="O3193" s="102">
        <v>0.57638888888888895</v>
      </c>
      <c r="P3193" t="s">
        <v>1392</v>
      </c>
      <c r="Q3193">
        <v>0</v>
      </c>
      <c r="R3193" t="s">
        <v>1639</v>
      </c>
      <c r="S3193">
        <v>14</v>
      </c>
      <c r="T3193">
        <v>90</v>
      </c>
      <c r="U3193">
        <v>92</v>
      </c>
      <c r="V3193" t="s">
        <v>51</v>
      </c>
      <c r="W3193">
        <v>89</v>
      </c>
      <c r="X3193" t="s">
        <v>51</v>
      </c>
      <c r="AB3193" s="77">
        <f t="shared" si="49"/>
        <v>310</v>
      </c>
    </row>
    <row r="3194" spans="1:28" x14ac:dyDescent="0.3">
      <c r="A3194" s="34">
        <v>44842</v>
      </c>
      <c r="B3194">
        <v>1159</v>
      </c>
      <c r="C3194" t="s">
        <v>1282</v>
      </c>
      <c r="D3194" t="s">
        <v>1283</v>
      </c>
      <c r="E3194">
        <v>38</v>
      </c>
      <c r="F3194" t="s">
        <v>1549</v>
      </c>
      <c r="G3194" t="s">
        <v>1308</v>
      </c>
      <c r="H3194" t="s">
        <v>1346</v>
      </c>
      <c r="I3194" s="102">
        <v>0.99930555555555556</v>
      </c>
      <c r="J3194" t="s">
        <v>1696</v>
      </c>
      <c r="K3194" s="102">
        <v>0.50694444444444442</v>
      </c>
      <c r="L3194">
        <v>9</v>
      </c>
      <c r="M3194" t="s">
        <v>1329</v>
      </c>
      <c r="N3194" t="s">
        <v>1294</v>
      </c>
      <c r="O3194" s="102">
        <v>0.63194444444444442</v>
      </c>
      <c r="P3194" t="s">
        <v>1369</v>
      </c>
      <c r="Q3194">
        <v>9</v>
      </c>
      <c r="R3194" t="s">
        <v>1565</v>
      </c>
      <c r="S3194">
        <v>24</v>
      </c>
      <c r="T3194">
        <v>87</v>
      </c>
      <c r="U3194">
        <v>92</v>
      </c>
      <c r="V3194" t="s">
        <v>51</v>
      </c>
      <c r="W3194">
        <v>81</v>
      </c>
      <c r="X3194" t="s">
        <v>51</v>
      </c>
      <c r="AB3194" s="77">
        <f t="shared" si="49"/>
        <v>90</v>
      </c>
    </row>
    <row r="3195" spans="1:28" x14ac:dyDescent="0.3">
      <c r="A3195" s="34">
        <v>44843</v>
      </c>
      <c r="B3195">
        <v>1159</v>
      </c>
      <c r="C3195" t="s">
        <v>1282</v>
      </c>
      <c r="D3195" t="s">
        <v>1283</v>
      </c>
      <c r="E3195">
        <v>38</v>
      </c>
      <c r="F3195" t="s">
        <v>1563</v>
      </c>
      <c r="G3195" t="s">
        <v>1308</v>
      </c>
      <c r="H3195" t="s">
        <v>1304</v>
      </c>
      <c r="I3195" s="102">
        <v>0.20833333333333334</v>
      </c>
      <c r="J3195" t="s">
        <v>1733</v>
      </c>
      <c r="K3195" s="102">
        <v>0.4236111111111111</v>
      </c>
      <c r="L3195">
        <v>28</v>
      </c>
      <c r="M3195" t="s">
        <v>1288</v>
      </c>
      <c r="N3195" t="s">
        <v>1336</v>
      </c>
      <c r="O3195" s="102">
        <v>0.4375</v>
      </c>
      <c r="P3195" t="s">
        <v>1565</v>
      </c>
      <c r="Q3195">
        <v>0</v>
      </c>
      <c r="R3195" t="s">
        <v>1714</v>
      </c>
      <c r="S3195">
        <v>10</v>
      </c>
      <c r="T3195">
        <v>87</v>
      </c>
      <c r="U3195">
        <v>92</v>
      </c>
      <c r="V3195" t="s">
        <v>51</v>
      </c>
      <c r="W3195">
        <v>72</v>
      </c>
      <c r="X3195" s="102">
        <v>0.4236111111111111</v>
      </c>
      <c r="AB3195" s="77">
        <f t="shared" si="49"/>
        <v>280</v>
      </c>
    </row>
    <row r="3196" spans="1:28" x14ac:dyDescent="0.3">
      <c r="A3196" s="34">
        <v>44844</v>
      </c>
      <c r="B3196">
        <v>1159</v>
      </c>
      <c r="C3196" t="s">
        <v>1282</v>
      </c>
      <c r="D3196" t="s">
        <v>1283</v>
      </c>
      <c r="E3196">
        <v>38</v>
      </c>
      <c r="F3196" t="s">
        <v>1395</v>
      </c>
      <c r="G3196" t="s">
        <v>1308</v>
      </c>
      <c r="H3196" t="s">
        <v>1502</v>
      </c>
      <c r="I3196" s="102">
        <v>0.99930555555555556</v>
      </c>
      <c r="J3196" t="s">
        <v>1730</v>
      </c>
      <c r="K3196" s="102">
        <v>0.47222222222222227</v>
      </c>
      <c r="L3196">
        <v>31</v>
      </c>
      <c r="M3196" t="s">
        <v>1358</v>
      </c>
      <c r="N3196" t="s">
        <v>1391</v>
      </c>
      <c r="O3196" s="102">
        <v>0.5625</v>
      </c>
      <c r="P3196" t="s">
        <v>1662</v>
      </c>
      <c r="Q3196">
        <v>24</v>
      </c>
      <c r="R3196" t="s">
        <v>1528</v>
      </c>
      <c r="S3196">
        <v>4</v>
      </c>
      <c r="T3196">
        <v>90</v>
      </c>
      <c r="U3196">
        <v>92</v>
      </c>
      <c r="V3196" s="102">
        <v>0.92361111111111116</v>
      </c>
      <c r="W3196">
        <v>87</v>
      </c>
      <c r="X3196" s="102">
        <v>0.51388888888888895</v>
      </c>
      <c r="AB3196" s="77">
        <f t="shared" si="49"/>
        <v>310</v>
      </c>
    </row>
    <row r="3197" spans="1:28" x14ac:dyDescent="0.3">
      <c r="A3197" s="34">
        <v>44845</v>
      </c>
      <c r="B3197">
        <v>1159</v>
      </c>
      <c r="C3197" t="s">
        <v>1282</v>
      </c>
      <c r="D3197" t="s">
        <v>1283</v>
      </c>
      <c r="E3197">
        <v>38</v>
      </c>
      <c r="F3197" t="s">
        <v>1492</v>
      </c>
      <c r="G3197" t="s">
        <v>1897</v>
      </c>
      <c r="H3197" t="s">
        <v>1651</v>
      </c>
      <c r="I3197" s="102">
        <v>0.99930555555555556</v>
      </c>
      <c r="J3197" t="s">
        <v>1724</v>
      </c>
      <c r="K3197" s="102">
        <v>0.65277777777777779</v>
      </c>
      <c r="L3197">
        <v>32</v>
      </c>
      <c r="M3197" t="s">
        <v>1431</v>
      </c>
      <c r="N3197" t="s">
        <v>1347</v>
      </c>
      <c r="O3197" s="102">
        <v>0.39583333333333331</v>
      </c>
      <c r="P3197" t="s">
        <v>1305</v>
      </c>
      <c r="Q3197" t="s">
        <v>51</v>
      </c>
      <c r="R3197" t="s">
        <v>1547</v>
      </c>
      <c r="S3197">
        <v>3</v>
      </c>
      <c r="T3197">
        <v>91</v>
      </c>
      <c r="U3197">
        <v>92</v>
      </c>
      <c r="V3197" t="s">
        <v>51</v>
      </c>
      <c r="W3197">
        <v>87</v>
      </c>
      <c r="X3197" t="s">
        <v>51</v>
      </c>
      <c r="AB3197" s="77">
        <f t="shared" si="49"/>
        <v>320</v>
      </c>
    </row>
    <row r="3198" spans="1:28" x14ac:dyDescent="0.3">
      <c r="A3198" s="34">
        <v>44846</v>
      </c>
      <c r="B3198">
        <v>1159</v>
      </c>
      <c r="C3198" t="s">
        <v>1282</v>
      </c>
      <c r="D3198" t="s">
        <v>1283</v>
      </c>
      <c r="E3198">
        <v>38</v>
      </c>
      <c r="F3198" t="s">
        <v>1622</v>
      </c>
      <c r="G3198" t="s">
        <v>1308</v>
      </c>
      <c r="H3198" t="s">
        <v>1538</v>
      </c>
      <c r="I3198" s="102">
        <v>0.125</v>
      </c>
      <c r="J3198" t="s">
        <v>1777</v>
      </c>
      <c r="K3198" s="102">
        <v>0.65972222222222221</v>
      </c>
      <c r="L3198">
        <v>28</v>
      </c>
      <c r="M3198" t="s">
        <v>1296</v>
      </c>
      <c r="N3198" t="s">
        <v>1391</v>
      </c>
      <c r="O3198" s="102">
        <v>0.40972222222222227</v>
      </c>
      <c r="P3198" t="s">
        <v>1911</v>
      </c>
      <c r="Q3198">
        <v>10</v>
      </c>
      <c r="R3198" t="s">
        <v>1773</v>
      </c>
      <c r="S3198">
        <v>3</v>
      </c>
      <c r="T3198">
        <v>89</v>
      </c>
      <c r="U3198">
        <v>92</v>
      </c>
      <c r="V3198" t="s">
        <v>51</v>
      </c>
      <c r="W3198">
        <v>83</v>
      </c>
      <c r="X3198" s="102">
        <v>0.4236111111111111</v>
      </c>
      <c r="AB3198" s="77">
        <f t="shared" si="49"/>
        <v>280</v>
      </c>
    </row>
    <row r="3199" spans="1:28" x14ac:dyDescent="0.3">
      <c r="A3199" s="34">
        <v>44847</v>
      </c>
      <c r="B3199">
        <v>1159</v>
      </c>
      <c r="C3199" t="s">
        <v>1282</v>
      </c>
      <c r="D3199" t="s">
        <v>1283</v>
      </c>
      <c r="E3199">
        <v>38</v>
      </c>
      <c r="F3199" t="s">
        <v>1571</v>
      </c>
      <c r="G3199" t="s">
        <v>1308</v>
      </c>
      <c r="H3199" t="s">
        <v>1346</v>
      </c>
      <c r="I3199" s="102">
        <v>0.16666666666666666</v>
      </c>
      <c r="J3199" t="s">
        <v>1665</v>
      </c>
      <c r="K3199" s="102">
        <v>0.60416666666666663</v>
      </c>
      <c r="L3199">
        <v>27</v>
      </c>
      <c r="M3199" t="s">
        <v>1358</v>
      </c>
      <c r="N3199" t="s">
        <v>1391</v>
      </c>
      <c r="O3199" s="102">
        <v>0.68055555555555547</v>
      </c>
      <c r="P3199" t="s">
        <v>1650</v>
      </c>
      <c r="Q3199">
        <v>22</v>
      </c>
      <c r="R3199" t="s">
        <v>1764</v>
      </c>
      <c r="S3199" t="s">
        <v>51</v>
      </c>
      <c r="T3199">
        <v>86</v>
      </c>
      <c r="U3199">
        <v>92</v>
      </c>
      <c r="V3199" t="s">
        <v>51</v>
      </c>
      <c r="W3199">
        <v>69</v>
      </c>
      <c r="X3199" s="102">
        <v>0.625</v>
      </c>
      <c r="AB3199" s="77">
        <f t="shared" si="49"/>
        <v>270</v>
      </c>
    </row>
    <row r="3200" spans="1:28" x14ac:dyDescent="0.3">
      <c r="A3200" s="34">
        <v>44848</v>
      </c>
      <c r="B3200">
        <v>1159</v>
      </c>
      <c r="C3200" t="s">
        <v>1282</v>
      </c>
      <c r="D3200" t="s">
        <v>1283</v>
      </c>
      <c r="E3200">
        <v>38</v>
      </c>
      <c r="F3200" t="s">
        <v>1696</v>
      </c>
      <c r="G3200" t="s">
        <v>1308</v>
      </c>
      <c r="H3200" t="s">
        <v>1321</v>
      </c>
      <c r="I3200" s="102">
        <v>0.16666666666666666</v>
      </c>
      <c r="J3200" t="s">
        <v>1765</v>
      </c>
      <c r="K3200" s="102">
        <v>0.4236111111111111</v>
      </c>
      <c r="L3200">
        <v>21</v>
      </c>
      <c r="M3200" t="s">
        <v>1296</v>
      </c>
      <c r="N3200" t="s">
        <v>1289</v>
      </c>
      <c r="O3200" s="102">
        <v>0.1875</v>
      </c>
      <c r="P3200" t="s">
        <v>1392</v>
      </c>
      <c r="Q3200">
        <v>0</v>
      </c>
      <c r="R3200" t="s">
        <v>1695</v>
      </c>
      <c r="S3200">
        <v>24</v>
      </c>
      <c r="T3200">
        <v>85</v>
      </c>
      <c r="U3200">
        <v>92</v>
      </c>
      <c r="V3200" t="s">
        <v>51</v>
      </c>
      <c r="W3200">
        <v>65</v>
      </c>
      <c r="X3200" s="102">
        <v>0.4236111111111111</v>
      </c>
      <c r="AB3200" s="77">
        <f t="shared" si="49"/>
        <v>210</v>
      </c>
    </row>
    <row r="3201" spans="1:28" x14ac:dyDescent="0.3">
      <c r="A3201" s="34">
        <v>44849</v>
      </c>
      <c r="B3201">
        <v>1159</v>
      </c>
      <c r="C3201" t="s">
        <v>1282</v>
      </c>
      <c r="D3201" t="s">
        <v>1283</v>
      </c>
      <c r="E3201">
        <v>38</v>
      </c>
      <c r="F3201" t="s">
        <v>1622</v>
      </c>
      <c r="G3201" t="s">
        <v>1308</v>
      </c>
      <c r="H3201" t="s">
        <v>1671</v>
      </c>
      <c r="I3201" s="102">
        <v>0.16666666666666666</v>
      </c>
      <c r="J3201" t="s">
        <v>1677</v>
      </c>
      <c r="K3201" s="102">
        <v>0.54166666666666663</v>
      </c>
      <c r="L3201">
        <v>27</v>
      </c>
      <c r="M3201" t="s">
        <v>1335</v>
      </c>
      <c r="N3201" t="s">
        <v>1391</v>
      </c>
      <c r="O3201" s="102">
        <v>0.66666666666666663</v>
      </c>
      <c r="P3201" t="s">
        <v>1664</v>
      </c>
      <c r="Q3201">
        <v>1</v>
      </c>
      <c r="R3201" t="s">
        <v>1811</v>
      </c>
      <c r="S3201">
        <v>14</v>
      </c>
      <c r="T3201">
        <v>89</v>
      </c>
      <c r="U3201">
        <v>92</v>
      </c>
      <c r="V3201" t="s">
        <v>51</v>
      </c>
      <c r="W3201">
        <v>85</v>
      </c>
      <c r="X3201" t="s">
        <v>51</v>
      </c>
      <c r="AB3201" s="77">
        <f t="shared" si="49"/>
        <v>270</v>
      </c>
    </row>
    <row r="3202" spans="1:28" x14ac:dyDescent="0.3">
      <c r="A3202" s="34">
        <v>44850</v>
      </c>
      <c r="B3202">
        <v>1159</v>
      </c>
      <c r="C3202" t="s">
        <v>1282</v>
      </c>
      <c r="D3202" t="s">
        <v>1283</v>
      </c>
      <c r="E3202">
        <v>38</v>
      </c>
      <c r="F3202" t="s">
        <v>1656</v>
      </c>
      <c r="G3202" t="s">
        <v>1308</v>
      </c>
      <c r="H3202" t="s">
        <v>1313</v>
      </c>
      <c r="I3202" s="102">
        <v>0.3125</v>
      </c>
      <c r="J3202" t="s">
        <v>1744</v>
      </c>
      <c r="K3202" s="102">
        <v>0.91666666666666663</v>
      </c>
      <c r="L3202">
        <v>0</v>
      </c>
      <c r="M3202" t="s">
        <v>1296</v>
      </c>
      <c r="N3202" t="s">
        <v>1316</v>
      </c>
      <c r="O3202" t="s">
        <v>51</v>
      </c>
      <c r="P3202" t="s">
        <v>1720</v>
      </c>
      <c r="Q3202">
        <v>24</v>
      </c>
      <c r="R3202" t="s">
        <v>1812</v>
      </c>
      <c r="S3202">
        <v>14</v>
      </c>
      <c r="T3202">
        <v>88</v>
      </c>
      <c r="U3202">
        <v>92</v>
      </c>
      <c r="V3202" t="s">
        <v>51</v>
      </c>
      <c r="W3202">
        <v>50</v>
      </c>
      <c r="X3202" s="102">
        <v>0.91666666666666663</v>
      </c>
      <c r="AB3202" s="77">
        <f t="shared" si="49"/>
        <v>0</v>
      </c>
    </row>
    <row r="3203" spans="1:28" x14ac:dyDescent="0.3">
      <c r="A3203" s="34">
        <v>44851</v>
      </c>
      <c r="B3203">
        <v>1159</v>
      </c>
      <c r="C3203" t="s">
        <v>1282</v>
      </c>
      <c r="D3203" t="s">
        <v>1283</v>
      </c>
      <c r="E3203">
        <v>38</v>
      </c>
      <c r="F3203" t="s">
        <v>1736</v>
      </c>
      <c r="G3203" t="s">
        <v>1308</v>
      </c>
      <c r="H3203" t="s">
        <v>1502</v>
      </c>
      <c r="I3203" s="102">
        <v>0.99930555555555556</v>
      </c>
      <c r="J3203" t="s">
        <v>1731</v>
      </c>
      <c r="K3203" s="102">
        <v>0.63194444444444442</v>
      </c>
      <c r="L3203">
        <v>31</v>
      </c>
      <c r="M3203" t="s">
        <v>1358</v>
      </c>
      <c r="N3203" t="s">
        <v>1297</v>
      </c>
      <c r="O3203" s="102">
        <v>0.47916666666666669</v>
      </c>
      <c r="P3203" t="s">
        <v>1519</v>
      </c>
      <c r="Q3203">
        <v>22</v>
      </c>
      <c r="R3203" t="s">
        <v>1720</v>
      </c>
      <c r="S3203">
        <v>0</v>
      </c>
      <c r="T3203">
        <v>90</v>
      </c>
      <c r="U3203">
        <v>92</v>
      </c>
      <c r="V3203" t="s">
        <v>51</v>
      </c>
      <c r="W3203">
        <v>81</v>
      </c>
      <c r="X3203" s="102">
        <v>0</v>
      </c>
      <c r="AB3203" s="77">
        <f t="shared" ref="AB3203:AB3266" si="50">L3203*$AE$17</f>
        <v>310</v>
      </c>
    </row>
    <row r="3204" spans="1:28" x14ac:dyDescent="0.3">
      <c r="A3204" s="34">
        <v>44852</v>
      </c>
      <c r="B3204">
        <v>1159</v>
      </c>
      <c r="C3204" t="s">
        <v>1282</v>
      </c>
      <c r="D3204" t="s">
        <v>1283</v>
      </c>
      <c r="E3204">
        <v>38</v>
      </c>
      <c r="F3204" t="s">
        <v>1730</v>
      </c>
      <c r="G3204" t="s">
        <v>1308</v>
      </c>
      <c r="H3204" t="s">
        <v>1661</v>
      </c>
      <c r="I3204" s="102">
        <v>4.8611111111111112E-2</v>
      </c>
      <c r="J3204" t="s">
        <v>1532</v>
      </c>
      <c r="K3204" s="102">
        <v>0.70138888888888884</v>
      </c>
      <c r="L3204">
        <v>19</v>
      </c>
      <c r="M3204" t="s">
        <v>1358</v>
      </c>
      <c r="N3204" t="s">
        <v>1359</v>
      </c>
      <c r="O3204" s="102">
        <v>0.16666666666666666</v>
      </c>
      <c r="P3204" t="s">
        <v>1298</v>
      </c>
      <c r="Q3204">
        <v>0</v>
      </c>
      <c r="R3204" t="s">
        <v>1806</v>
      </c>
      <c r="S3204">
        <v>24</v>
      </c>
      <c r="T3204">
        <v>57</v>
      </c>
      <c r="U3204">
        <v>91</v>
      </c>
      <c r="V3204" s="102">
        <v>0</v>
      </c>
      <c r="W3204">
        <v>32</v>
      </c>
      <c r="X3204" s="102">
        <v>0.91666666666666663</v>
      </c>
      <c r="AB3204" s="77">
        <f t="shared" si="50"/>
        <v>190</v>
      </c>
    </row>
    <row r="3205" spans="1:28" x14ac:dyDescent="0.3">
      <c r="A3205" s="34">
        <v>44853</v>
      </c>
      <c r="B3205">
        <v>1159</v>
      </c>
      <c r="C3205" t="s">
        <v>1282</v>
      </c>
      <c r="D3205" t="s">
        <v>1283</v>
      </c>
      <c r="E3205">
        <v>38</v>
      </c>
      <c r="F3205" t="s">
        <v>1365</v>
      </c>
      <c r="G3205" t="s">
        <v>1465</v>
      </c>
      <c r="H3205" t="s">
        <v>1750</v>
      </c>
      <c r="I3205" s="102">
        <v>0.1111111111111111</v>
      </c>
      <c r="J3205" t="s">
        <v>1647</v>
      </c>
      <c r="K3205" s="102">
        <v>0.4513888888888889</v>
      </c>
      <c r="L3205">
        <v>15</v>
      </c>
      <c r="M3205" t="s">
        <v>1301</v>
      </c>
      <c r="N3205" t="s">
        <v>1295</v>
      </c>
      <c r="O3205" s="102">
        <v>0.74305555555555547</v>
      </c>
      <c r="P3205" t="s">
        <v>1806</v>
      </c>
      <c r="Q3205">
        <v>0</v>
      </c>
      <c r="R3205" t="s">
        <v>1801</v>
      </c>
      <c r="S3205">
        <v>7</v>
      </c>
      <c r="T3205">
        <v>60</v>
      </c>
      <c r="U3205">
        <v>88</v>
      </c>
      <c r="V3205" t="s">
        <v>51</v>
      </c>
      <c r="W3205">
        <v>35</v>
      </c>
      <c r="X3205" s="102">
        <v>0.38194444444444442</v>
      </c>
      <c r="AB3205" s="77">
        <f t="shared" si="50"/>
        <v>150</v>
      </c>
    </row>
    <row r="3206" spans="1:28" x14ac:dyDescent="0.3">
      <c r="A3206" s="34">
        <v>44854</v>
      </c>
      <c r="B3206">
        <v>1159</v>
      </c>
      <c r="C3206" t="s">
        <v>1282</v>
      </c>
      <c r="D3206" t="s">
        <v>1283</v>
      </c>
      <c r="E3206">
        <v>38</v>
      </c>
      <c r="F3206" t="s">
        <v>1588</v>
      </c>
      <c r="G3206" t="s">
        <v>1465</v>
      </c>
      <c r="H3206" t="s">
        <v>1363</v>
      </c>
      <c r="I3206" s="102">
        <v>0.29166666666666669</v>
      </c>
      <c r="J3206" t="s">
        <v>1799</v>
      </c>
      <c r="K3206" s="102">
        <v>0.55555555555555558</v>
      </c>
      <c r="L3206">
        <v>29</v>
      </c>
      <c r="M3206" t="s">
        <v>1358</v>
      </c>
      <c r="N3206" t="s">
        <v>1336</v>
      </c>
      <c r="O3206" s="102">
        <v>0.90972222222222221</v>
      </c>
      <c r="P3206" t="s">
        <v>1652</v>
      </c>
      <c r="Q3206">
        <v>1</v>
      </c>
      <c r="R3206" t="s">
        <v>1790</v>
      </c>
      <c r="S3206">
        <v>16</v>
      </c>
      <c r="T3206">
        <v>66</v>
      </c>
      <c r="U3206">
        <v>80</v>
      </c>
      <c r="V3206" s="102">
        <v>0.31944444444444448</v>
      </c>
      <c r="W3206">
        <v>34</v>
      </c>
      <c r="X3206" s="102">
        <v>0.99305555555555547</v>
      </c>
      <c r="AB3206" s="77">
        <f t="shared" si="50"/>
        <v>290</v>
      </c>
    </row>
    <row r="3207" spans="1:28" x14ac:dyDescent="0.3">
      <c r="A3207" s="34">
        <v>44855</v>
      </c>
      <c r="B3207">
        <v>1159</v>
      </c>
      <c r="C3207" t="s">
        <v>1282</v>
      </c>
      <c r="D3207" t="s">
        <v>1283</v>
      </c>
      <c r="E3207">
        <v>38</v>
      </c>
      <c r="F3207" t="s">
        <v>1588</v>
      </c>
      <c r="G3207" t="s">
        <v>1308</v>
      </c>
      <c r="H3207" t="s">
        <v>1671</v>
      </c>
      <c r="I3207" s="102">
        <v>0.99930555555555556</v>
      </c>
      <c r="J3207" t="s">
        <v>1929</v>
      </c>
      <c r="K3207" s="102">
        <v>0.61111111111111105</v>
      </c>
      <c r="L3207">
        <v>18</v>
      </c>
      <c r="M3207" t="s">
        <v>1431</v>
      </c>
      <c r="N3207" t="s">
        <v>1316</v>
      </c>
      <c r="O3207" s="102">
        <v>6.9444444444444434E-2</v>
      </c>
      <c r="P3207" t="s">
        <v>1698</v>
      </c>
      <c r="Q3207">
        <v>22</v>
      </c>
      <c r="R3207" t="s">
        <v>1960</v>
      </c>
      <c r="S3207" t="s">
        <v>51</v>
      </c>
      <c r="T3207">
        <v>46</v>
      </c>
      <c r="U3207">
        <v>89</v>
      </c>
      <c r="V3207" s="102">
        <v>0.99930555555555556</v>
      </c>
      <c r="W3207">
        <v>34</v>
      </c>
      <c r="X3207" s="102">
        <v>0</v>
      </c>
      <c r="AB3207" s="77">
        <f t="shared" si="50"/>
        <v>180</v>
      </c>
    </row>
    <row r="3208" spans="1:28" x14ac:dyDescent="0.3">
      <c r="A3208" s="34">
        <v>44856</v>
      </c>
      <c r="B3208">
        <v>1159</v>
      </c>
      <c r="C3208" t="s">
        <v>1282</v>
      </c>
      <c r="D3208" t="s">
        <v>1283</v>
      </c>
      <c r="E3208">
        <v>38</v>
      </c>
      <c r="F3208" t="s">
        <v>1677</v>
      </c>
      <c r="G3208" t="s">
        <v>1308</v>
      </c>
      <c r="H3208" t="s">
        <v>1377</v>
      </c>
      <c r="I3208" s="102">
        <v>1.3888888888888888E-2</v>
      </c>
      <c r="J3208" t="s">
        <v>2008</v>
      </c>
      <c r="K3208" s="102">
        <v>0.56944444444444442</v>
      </c>
      <c r="L3208">
        <v>16</v>
      </c>
      <c r="M3208" t="s">
        <v>1435</v>
      </c>
      <c r="N3208" t="s">
        <v>1354</v>
      </c>
      <c r="O3208" s="102">
        <v>0.52777777777777779</v>
      </c>
      <c r="P3208" t="s">
        <v>1821</v>
      </c>
      <c r="Q3208">
        <v>0</v>
      </c>
      <c r="R3208" t="s">
        <v>1972</v>
      </c>
      <c r="S3208">
        <v>24</v>
      </c>
      <c r="T3208">
        <v>50</v>
      </c>
      <c r="U3208">
        <v>89</v>
      </c>
      <c r="V3208" s="102">
        <v>0</v>
      </c>
      <c r="W3208">
        <v>35</v>
      </c>
      <c r="X3208" s="102">
        <v>0.5625</v>
      </c>
      <c r="AB3208" s="77">
        <f t="shared" si="50"/>
        <v>160</v>
      </c>
    </row>
    <row r="3209" spans="1:28" x14ac:dyDescent="0.3">
      <c r="A3209" s="34">
        <v>44857</v>
      </c>
      <c r="B3209">
        <v>1159</v>
      </c>
      <c r="C3209" t="s">
        <v>1282</v>
      </c>
      <c r="D3209" t="s">
        <v>1283</v>
      </c>
      <c r="E3209">
        <v>38</v>
      </c>
      <c r="F3209" t="s">
        <v>1734</v>
      </c>
      <c r="G3209" t="s">
        <v>1308</v>
      </c>
      <c r="H3209" t="s">
        <v>1563</v>
      </c>
      <c r="I3209" s="102">
        <v>0.11805555555555557</v>
      </c>
      <c r="J3209" t="s">
        <v>1793</v>
      </c>
      <c r="K3209" s="102">
        <v>0.55555555555555558</v>
      </c>
      <c r="L3209">
        <v>18</v>
      </c>
      <c r="M3209" t="s">
        <v>1296</v>
      </c>
      <c r="N3209" t="s">
        <v>1623</v>
      </c>
      <c r="O3209" s="102">
        <v>0.49305555555555558</v>
      </c>
      <c r="P3209" t="s">
        <v>1548</v>
      </c>
      <c r="Q3209">
        <v>24</v>
      </c>
      <c r="R3209" t="s">
        <v>2009</v>
      </c>
      <c r="S3209">
        <v>5</v>
      </c>
      <c r="T3209">
        <v>40</v>
      </c>
      <c r="U3209">
        <v>89</v>
      </c>
      <c r="V3209" s="102">
        <v>0.99930555555555556</v>
      </c>
      <c r="W3209">
        <v>36</v>
      </c>
      <c r="X3209" s="102">
        <v>0.52777777777777779</v>
      </c>
      <c r="AB3209" s="77">
        <f t="shared" si="50"/>
        <v>180</v>
      </c>
    </row>
    <row r="3210" spans="1:28" x14ac:dyDescent="0.3">
      <c r="A3210" s="34">
        <v>44858</v>
      </c>
      <c r="B3210">
        <v>1159</v>
      </c>
      <c r="C3210" t="s">
        <v>1282</v>
      </c>
      <c r="D3210" t="s">
        <v>1283</v>
      </c>
      <c r="E3210">
        <v>38</v>
      </c>
      <c r="F3210" t="s">
        <v>1599</v>
      </c>
      <c r="G3210" t="s">
        <v>1308</v>
      </c>
      <c r="H3210" t="s">
        <v>1346</v>
      </c>
      <c r="I3210" s="102">
        <v>0.27083333333333331</v>
      </c>
      <c r="J3210" t="s">
        <v>1781</v>
      </c>
      <c r="K3210" s="102">
        <v>0.50694444444444442</v>
      </c>
      <c r="L3210">
        <v>28</v>
      </c>
      <c r="M3210" t="s">
        <v>1435</v>
      </c>
      <c r="N3210" t="s">
        <v>1384</v>
      </c>
      <c r="O3210" s="102">
        <v>0.4375</v>
      </c>
      <c r="P3210" t="s">
        <v>1291</v>
      </c>
      <c r="Q3210">
        <v>18</v>
      </c>
      <c r="R3210" t="s">
        <v>1923</v>
      </c>
      <c r="S3210">
        <v>3</v>
      </c>
      <c r="T3210">
        <v>84</v>
      </c>
      <c r="U3210">
        <v>92</v>
      </c>
      <c r="V3210" s="102">
        <v>0.84027777777777779</v>
      </c>
      <c r="W3210">
        <v>75</v>
      </c>
      <c r="X3210" s="102">
        <v>0.5</v>
      </c>
      <c r="AB3210" s="77">
        <f t="shared" si="50"/>
        <v>280</v>
      </c>
    </row>
    <row r="3211" spans="1:28" x14ac:dyDescent="0.3">
      <c r="A3211" s="34">
        <v>44859</v>
      </c>
      <c r="B3211">
        <v>1159</v>
      </c>
      <c r="C3211" t="s">
        <v>1282</v>
      </c>
      <c r="D3211" t="s">
        <v>1283</v>
      </c>
      <c r="E3211">
        <v>38</v>
      </c>
      <c r="F3211" t="s">
        <v>1781</v>
      </c>
      <c r="G3211" t="s">
        <v>1308</v>
      </c>
      <c r="H3211" t="s">
        <v>1287</v>
      </c>
      <c r="I3211" s="102">
        <v>8.3333333333333329E-2</v>
      </c>
      <c r="J3211" t="s">
        <v>2002</v>
      </c>
      <c r="K3211" s="102">
        <v>0.55555555555555558</v>
      </c>
      <c r="L3211">
        <v>18</v>
      </c>
      <c r="M3211" t="s">
        <v>1358</v>
      </c>
      <c r="N3211" t="s">
        <v>1294</v>
      </c>
      <c r="O3211" s="102">
        <v>0.55555555555555558</v>
      </c>
      <c r="P3211" t="s">
        <v>1520</v>
      </c>
      <c r="Q3211">
        <v>0</v>
      </c>
      <c r="R3211" t="s">
        <v>1509</v>
      </c>
      <c r="S3211">
        <v>13</v>
      </c>
      <c r="T3211">
        <v>56</v>
      </c>
      <c r="U3211">
        <v>92</v>
      </c>
      <c r="V3211" s="102">
        <v>1.3888888888888888E-2</v>
      </c>
      <c r="W3211">
        <v>34</v>
      </c>
      <c r="X3211" s="102">
        <v>0.5625</v>
      </c>
      <c r="AB3211" s="77">
        <f t="shared" si="50"/>
        <v>180</v>
      </c>
    </row>
    <row r="3212" spans="1:28" x14ac:dyDescent="0.3">
      <c r="A3212" s="34">
        <v>44860</v>
      </c>
      <c r="B3212">
        <v>1159</v>
      </c>
      <c r="C3212" t="s">
        <v>1282</v>
      </c>
      <c r="D3212" t="s">
        <v>1283</v>
      </c>
      <c r="E3212">
        <v>38</v>
      </c>
      <c r="F3212" t="s">
        <v>1766</v>
      </c>
      <c r="G3212" t="s">
        <v>1308</v>
      </c>
      <c r="H3212" t="s">
        <v>1536</v>
      </c>
      <c r="I3212" s="102">
        <v>0.125</v>
      </c>
      <c r="J3212" t="s">
        <v>2003</v>
      </c>
      <c r="K3212" s="102">
        <v>0.95138888888888884</v>
      </c>
      <c r="L3212">
        <v>17</v>
      </c>
      <c r="M3212" t="s">
        <v>1288</v>
      </c>
      <c r="N3212" t="s">
        <v>1354</v>
      </c>
      <c r="O3212" s="102">
        <v>0.86111111111111116</v>
      </c>
      <c r="P3212" t="s">
        <v>1306</v>
      </c>
      <c r="Q3212">
        <v>12</v>
      </c>
      <c r="R3212" t="s">
        <v>1717</v>
      </c>
      <c r="S3212">
        <v>1</v>
      </c>
      <c r="T3212">
        <v>57</v>
      </c>
      <c r="U3212">
        <v>78</v>
      </c>
      <c r="V3212" s="102">
        <v>0.11805555555555557</v>
      </c>
      <c r="W3212">
        <v>39</v>
      </c>
      <c r="X3212" s="102">
        <v>0.9375</v>
      </c>
      <c r="AB3212" s="77">
        <f t="shared" si="50"/>
        <v>170</v>
      </c>
    </row>
    <row r="3213" spans="1:28" x14ac:dyDescent="0.3">
      <c r="A3213" s="34">
        <v>44861</v>
      </c>
      <c r="B3213">
        <v>1159</v>
      </c>
      <c r="C3213" t="s">
        <v>1282</v>
      </c>
      <c r="D3213" t="s">
        <v>1283</v>
      </c>
      <c r="E3213">
        <v>38</v>
      </c>
      <c r="F3213" t="s">
        <v>1765</v>
      </c>
      <c r="G3213" t="s">
        <v>1308</v>
      </c>
      <c r="H3213" t="s">
        <v>1719</v>
      </c>
      <c r="I3213" s="102">
        <v>0.94444444444444453</v>
      </c>
      <c r="J3213" t="s">
        <v>1968</v>
      </c>
      <c r="K3213" s="102">
        <v>0.47916666666666669</v>
      </c>
      <c r="L3213">
        <v>18</v>
      </c>
      <c r="M3213" t="s">
        <v>1288</v>
      </c>
      <c r="N3213" t="s">
        <v>1384</v>
      </c>
      <c r="O3213" s="102">
        <v>0.88888888888888884</v>
      </c>
      <c r="P3213" t="s">
        <v>1621</v>
      </c>
      <c r="Q3213">
        <v>24</v>
      </c>
      <c r="R3213" t="s">
        <v>1796</v>
      </c>
      <c r="S3213" t="s">
        <v>51</v>
      </c>
      <c r="T3213">
        <v>47</v>
      </c>
      <c r="U3213">
        <v>53</v>
      </c>
      <c r="V3213" t="s">
        <v>51</v>
      </c>
      <c r="W3213">
        <v>37</v>
      </c>
      <c r="X3213" s="102">
        <v>0.2638888888888889</v>
      </c>
      <c r="AB3213" s="77">
        <f t="shared" si="50"/>
        <v>180</v>
      </c>
    </row>
    <row r="3214" spans="1:28" x14ac:dyDescent="0.3">
      <c r="A3214" s="34">
        <v>44862</v>
      </c>
      <c r="B3214">
        <v>1159</v>
      </c>
      <c r="C3214" t="s">
        <v>1282</v>
      </c>
      <c r="D3214" t="s">
        <v>1283</v>
      </c>
      <c r="E3214">
        <v>38</v>
      </c>
      <c r="F3214" t="s">
        <v>1365</v>
      </c>
      <c r="G3214" t="s">
        <v>1308</v>
      </c>
      <c r="H3214" t="s">
        <v>1722</v>
      </c>
      <c r="I3214" s="102">
        <v>0.29166666666666669</v>
      </c>
      <c r="J3214" t="s">
        <v>2003</v>
      </c>
      <c r="K3214" s="102">
        <v>4.1666666666666664E-2</v>
      </c>
      <c r="L3214">
        <v>29</v>
      </c>
      <c r="M3214" t="s">
        <v>1431</v>
      </c>
      <c r="N3214" t="s">
        <v>1284</v>
      </c>
      <c r="O3214" s="102">
        <v>0.25</v>
      </c>
      <c r="P3214" t="s">
        <v>1398</v>
      </c>
      <c r="Q3214">
        <v>10</v>
      </c>
      <c r="R3214" t="s">
        <v>1815</v>
      </c>
      <c r="S3214">
        <v>24</v>
      </c>
      <c r="T3214">
        <v>85</v>
      </c>
      <c r="U3214">
        <v>90</v>
      </c>
      <c r="V3214" t="s">
        <v>51</v>
      </c>
      <c r="W3214">
        <v>39</v>
      </c>
      <c r="X3214" s="102">
        <v>2.7777777777777776E-2</v>
      </c>
      <c r="AB3214" s="77">
        <f t="shared" si="50"/>
        <v>290</v>
      </c>
    </row>
    <row r="3215" spans="1:28" x14ac:dyDescent="0.3">
      <c r="A3215" s="34">
        <v>44863</v>
      </c>
      <c r="B3215">
        <v>1159</v>
      </c>
      <c r="C3215" t="s">
        <v>1282</v>
      </c>
      <c r="D3215" t="s">
        <v>1283</v>
      </c>
      <c r="E3215">
        <v>38</v>
      </c>
      <c r="F3215" t="s">
        <v>1889</v>
      </c>
      <c r="G3215" t="s">
        <v>1465</v>
      </c>
      <c r="H3215" t="s">
        <v>1599</v>
      </c>
      <c r="I3215" s="102">
        <v>0.89583333333333337</v>
      </c>
      <c r="J3215" t="s">
        <v>2010</v>
      </c>
      <c r="K3215" s="102">
        <v>0.44444444444444442</v>
      </c>
      <c r="L3215">
        <v>31</v>
      </c>
      <c r="M3215" t="s">
        <v>1288</v>
      </c>
      <c r="N3215" t="s">
        <v>1658</v>
      </c>
      <c r="O3215" s="102">
        <v>0.46527777777777773</v>
      </c>
      <c r="P3215" t="s">
        <v>1567</v>
      </c>
      <c r="Q3215">
        <v>17</v>
      </c>
      <c r="R3215" t="s">
        <v>1796</v>
      </c>
      <c r="S3215">
        <v>6</v>
      </c>
      <c r="T3215">
        <v>69</v>
      </c>
      <c r="U3215">
        <v>92</v>
      </c>
      <c r="V3215" s="102">
        <v>0.85416666666666663</v>
      </c>
      <c r="W3215">
        <v>31</v>
      </c>
      <c r="X3215" s="102">
        <v>0.13194444444444445</v>
      </c>
      <c r="AB3215" s="77">
        <f t="shared" si="50"/>
        <v>310</v>
      </c>
    </row>
    <row r="3216" spans="1:28" x14ac:dyDescent="0.3">
      <c r="A3216" s="34">
        <v>44864</v>
      </c>
      <c r="B3216">
        <v>1159</v>
      </c>
      <c r="C3216" t="s">
        <v>1282</v>
      </c>
      <c r="D3216" t="s">
        <v>1283</v>
      </c>
      <c r="E3216">
        <v>38</v>
      </c>
      <c r="F3216" t="s">
        <v>1328</v>
      </c>
      <c r="G3216" t="s">
        <v>1308</v>
      </c>
      <c r="H3216" t="s">
        <v>1371</v>
      </c>
      <c r="I3216" s="102">
        <v>0.99930555555555556</v>
      </c>
      <c r="J3216" t="s">
        <v>1516</v>
      </c>
      <c r="K3216" s="102">
        <v>0.58333333333333337</v>
      </c>
      <c r="L3216">
        <v>31</v>
      </c>
      <c r="M3216" t="s">
        <v>1296</v>
      </c>
      <c r="N3216" t="s">
        <v>1351</v>
      </c>
      <c r="O3216" s="102">
        <v>4.8611111111111112E-2</v>
      </c>
      <c r="P3216" t="s">
        <v>1519</v>
      </c>
      <c r="Q3216">
        <v>12</v>
      </c>
      <c r="R3216" t="s">
        <v>1856</v>
      </c>
      <c r="S3216">
        <v>24</v>
      </c>
      <c r="T3216">
        <v>77</v>
      </c>
      <c r="U3216">
        <v>92</v>
      </c>
      <c r="V3216" t="s">
        <v>51</v>
      </c>
      <c r="W3216">
        <v>64</v>
      </c>
      <c r="X3216" s="102">
        <v>0.54166666666666663</v>
      </c>
      <c r="AB3216" s="77">
        <f t="shared" si="50"/>
        <v>310</v>
      </c>
    </row>
    <row r="3217" spans="1:28" x14ac:dyDescent="0.3">
      <c r="A3217" s="34">
        <v>44865</v>
      </c>
      <c r="B3217">
        <v>1159</v>
      </c>
      <c r="C3217" t="s">
        <v>1282</v>
      </c>
      <c r="D3217" t="s">
        <v>1283</v>
      </c>
      <c r="E3217">
        <v>38</v>
      </c>
      <c r="F3217" t="s">
        <v>1644</v>
      </c>
      <c r="G3217" t="s">
        <v>1431</v>
      </c>
      <c r="H3217" t="s">
        <v>1605</v>
      </c>
      <c r="I3217" s="102">
        <v>1.3888888888888888E-2</v>
      </c>
      <c r="J3217" t="s">
        <v>1818</v>
      </c>
      <c r="K3217" s="102">
        <v>0.52777777777777779</v>
      </c>
      <c r="L3217">
        <v>27</v>
      </c>
      <c r="M3217" t="s">
        <v>1310</v>
      </c>
      <c r="N3217" t="s">
        <v>1586</v>
      </c>
      <c r="O3217" s="102">
        <v>0.71527777777777779</v>
      </c>
      <c r="P3217" t="s">
        <v>1639</v>
      </c>
      <c r="Q3217">
        <v>24</v>
      </c>
      <c r="R3217" t="s">
        <v>1940</v>
      </c>
      <c r="S3217">
        <v>9</v>
      </c>
      <c r="T3217">
        <v>72</v>
      </c>
      <c r="U3217">
        <v>92</v>
      </c>
      <c r="V3217" t="s">
        <v>51</v>
      </c>
      <c r="W3217">
        <v>44</v>
      </c>
      <c r="X3217" s="102">
        <v>0.5</v>
      </c>
      <c r="AB3217" s="77">
        <f t="shared" si="50"/>
        <v>270</v>
      </c>
    </row>
    <row r="3218" spans="1:28" x14ac:dyDescent="0.3">
      <c r="A3218" s="34">
        <v>44866</v>
      </c>
      <c r="B3218">
        <v>1159</v>
      </c>
      <c r="C3218" t="s">
        <v>1282</v>
      </c>
      <c r="D3218" t="s">
        <v>1283</v>
      </c>
      <c r="E3218">
        <v>38</v>
      </c>
      <c r="F3218" t="s">
        <v>1394</v>
      </c>
      <c r="G3218" t="s">
        <v>1308</v>
      </c>
      <c r="H3218" t="s">
        <v>1483</v>
      </c>
      <c r="I3218" s="102">
        <v>0.99305555555555547</v>
      </c>
      <c r="J3218" t="s">
        <v>1741</v>
      </c>
      <c r="K3218" s="102">
        <v>0.44444444444444442</v>
      </c>
      <c r="L3218">
        <v>30</v>
      </c>
      <c r="M3218" t="s">
        <v>1288</v>
      </c>
      <c r="N3218" t="s">
        <v>1297</v>
      </c>
      <c r="O3218" s="102">
        <v>0.55555555555555558</v>
      </c>
      <c r="P3218" t="s">
        <v>1474</v>
      </c>
      <c r="Q3218">
        <v>22</v>
      </c>
      <c r="R3218" t="s">
        <v>1511</v>
      </c>
      <c r="S3218">
        <v>3</v>
      </c>
      <c r="T3218">
        <v>80</v>
      </c>
      <c r="U3218">
        <v>92</v>
      </c>
      <c r="V3218" s="102">
        <v>0.3125</v>
      </c>
      <c r="W3218">
        <v>65</v>
      </c>
      <c r="X3218" s="102">
        <v>0.66666666666666663</v>
      </c>
      <c r="AB3218" s="77">
        <f t="shared" si="50"/>
        <v>300</v>
      </c>
    </row>
    <row r="3219" spans="1:28" x14ac:dyDescent="0.3">
      <c r="A3219" s="34">
        <v>44867</v>
      </c>
      <c r="B3219">
        <v>1159</v>
      </c>
      <c r="C3219" t="s">
        <v>1282</v>
      </c>
      <c r="D3219" t="s">
        <v>1283</v>
      </c>
      <c r="E3219">
        <v>38</v>
      </c>
      <c r="F3219" t="s">
        <v>1612</v>
      </c>
      <c r="G3219" t="s">
        <v>1308</v>
      </c>
      <c r="H3219" t="s">
        <v>1339</v>
      </c>
      <c r="I3219" s="102">
        <v>0.25694444444444448</v>
      </c>
      <c r="J3219" t="s">
        <v>1656</v>
      </c>
      <c r="K3219" s="102">
        <v>0.44444444444444442</v>
      </c>
      <c r="L3219">
        <v>17</v>
      </c>
      <c r="M3219" t="s">
        <v>1335</v>
      </c>
      <c r="N3219" t="s">
        <v>1289</v>
      </c>
      <c r="O3219" s="102">
        <v>0.79861111111111116</v>
      </c>
      <c r="P3219" t="s">
        <v>1689</v>
      </c>
      <c r="Q3219">
        <v>0</v>
      </c>
      <c r="R3219" t="s">
        <v>1520</v>
      </c>
      <c r="S3219">
        <v>24</v>
      </c>
      <c r="T3219">
        <v>84</v>
      </c>
      <c r="U3219">
        <v>92</v>
      </c>
      <c r="V3219" s="102">
        <v>0.25694444444444448</v>
      </c>
      <c r="W3219">
        <v>59</v>
      </c>
      <c r="X3219" s="102">
        <v>0.43055555555555558</v>
      </c>
      <c r="AB3219" s="77">
        <f t="shared" si="50"/>
        <v>170</v>
      </c>
    </row>
    <row r="3220" spans="1:28" x14ac:dyDescent="0.3">
      <c r="A3220" s="34">
        <v>44868</v>
      </c>
      <c r="B3220">
        <v>1159</v>
      </c>
      <c r="C3220" t="s">
        <v>1282</v>
      </c>
      <c r="D3220" t="s">
        <v>1283</v>
      </c>
      <c r="E3220">
        <v>38</v>
      </c>
      <c r="F3220" t="s">
        <v>1346</v>
      </c>
      <c r="G3220" t="s">
        <v>1347</v>
      </c>
      <c r="H3220" t="s">
        <v>1510</v>
      </c>
      <c r="I3220" s="102">
        <v>0.90277777777777779</v>
      </c>
      <c r="J3220" t="s">
        <v>1622</v>
      </c>
      <c r="K3220" s="102">
        <v>0.22222222222222221</v>
      </c>
      <c r="L3220">
        <v>31</v>
      </c>
      <c r="M3220" t="s">
        <v>1347</v>
      </c>
      <c r="N3220" t="s">
        <v>1527</v>
      </c>
      <c r="O3220" s="102">
        <v>0.4375</v>
      </c>
      <c r="P3220" t="s">
        <v>1786</v>
      </c>
      <c r="Q3220">
        <v>23</v>
      </c>
      <c r="R3220" t="s">
        <v>1826</v>
      </c>
      <c r="S3220">
        <v>5</v>
      </c>
      <c r="T3220">
        <v>81</v>
      </c>
      <c r="U3220">
        <v>92</v>
      </c>
      <c r="V3220" t="s">
        <v>51</v>
      </c>
      <c r="W3220">
        <v>52</v>
      </c>
      <c r="X3220" s="102">
        <v>0.22222222222222221</v>
      </c>
      <c r="AB3220" s="77">
        <f t="shared" si="50"/>
        <v>310</v>
      </c>
    </row>
    <row r="3221" spans="1:28" x14ac:dyDescent="0.3">
      <c r="A3221" s="34">
        <v>44869</v>
      </c>
      <c r="B3221">
        <v>1159</v>
      </c>
      <c r="C3221" t="s">
        <v>1282</v>
      </c>
      <c r="D3221" t="s">
        <v>1283</v>
      </c>
      <c r="E3221">
        <v>38</v>
      </c>
      <c r="F3221" t="s">
        <v>1544</v>
      </c>
      <c r="G3221" t="s">
        <v>1427</v>
      </c>
      <c r="H3221" t="s">
        <v>1463</v>
      </c>
      <c r="I3221" s="102">
        <v>0.99305555555555547</v>
      </c>
      <c r="J3221" t="s">
        <v>1390</v>
      </c>
      <c r="K3221" s="102">
        <v>0.41666666666666669</v>
      </c>
      <c r="L3221">
        <v>31</v>
      </c>
      <c r="M3221" t="s">
        <v>1322</v>
      </c>
      <c r="N3221" t="s">
        <v>1741</v>
      </c>
      <c r="O3221" s="102">
        <v>0.45833333333333331</v>
      </c>
      <c r="P3221" t="s">
        <v>1350</v>
      </c>
      <c r="Q3221">
        <v>22</v>
      </c>
      <c r="R3221" t="s">
        <v>1587</v>
      </c>
      <c r="S3221">
        <v>3</v>
      </c>
      <c r="T3221">
        <v>78</v>
      </c>
      <c r="U3221">
        <v>91</v>
      </c>
      <c r="V3221" t="s">
        <v>51</v>
      </c>
      <c r="W3221">
        <v>49</v>
      </c>
      <c r="X3221" s="102">
        <v>0.20833333333333334</v>
      </c>
      <c r="AB3221" s="77">
        <f t="shared" si="50"/>
        <v>310</v>
      </c>
    </row>
    <row r="3222" spans="1:28" x14ac:dyDescent="0.3">
      <c r="A3222" s="34">
        <v>44870</v>
      </c>
      <c r="B3222">
        <v>1159</v>
      </c>
      <c r="C3222" t="s">
        <v>1282</v>
      </c>
      <c r="D3222" t="s">
        <v>1283</v>
      </c>
      <c r="E3222">
        <v>38</v>
      </c>
      <c r="F3222" t="s">
        <v>1521</v>
      </c>
      <c r="G3222" t="s">
        <v>1308</v>
      </c>
      <c r="H3222" t="s">
        <v>1286</v>
      </c>
      <c r="I3222" s="102">
        <v>0.25</v>
      </c>
      <c r="J3222" t="s">
        <v>1583</v>
      </c>
      <c r="K3222" s="102">
        <v>0.63194444444444442</v>
      </c>
      <c r="L3222">
        <v>21</v>
      </c>
      <c r="M3222" t="s">
        <v>1435</v>
      </c>
      <c r="N3222" t="s">
        <v>1391</v>
      </c>
      <c r="O3222" s="102">
        <v>0.19444444444444445</v>
      </c>
      <c r="P3222" t="s">
        <v>1392</v>
      </c>
      <c r="Q3222">
        <v>0</v>
      </c>
      <c r="R3222" t="s">
        <v>1604</v>
      </c>
      <c r="S3222">
        <v>24</v>
      </c>
      <c r="T3222">
        <v>84</v>
      </c>
      <c r="U3222">
        <v>91</v>
      </c>
      <c r="V3222" t="s">
        <v>51</v>
      </c>
      <c r="W3222">
        <v>59</v>
      </c>
      <c r="X3222" s="102">
        <v>0.4513888888888889</v>
      </c>
      <c r="AB3222" s="77">
        <f t="shared" si="50"/>
        <v>210</v>
      </c>
    </row>
    <row r="3223" spans="1:28" x14ac:dyDescent="0.3">
      <c r="A3223" s="34">
        <v>44871</v>
      </c>
      <c r="B3223">
        <v>1159</v>
      </c>
      <c r="C3223" t="s">
        <v>1282</v>
      </c>
      <c r="D3223" t="s">
        <v>1283</v>
      </c>
      <c r="E3223">
        <v>38</v>
      </c>
      <c r="F3223" t="s">
        <v>1300</v>
      </c>
      <c r="G3223" t="s">
        <v>1308</v>
      </c>
      <c r="H3223" t="s">
        <v>1436</v>
      </c>
      <c r="I3223" s="102">
        <v>5.5555555555555552E-2</v>
      </c>
      <c r="J3223" t="s">
        <v>1753</v>
      </c>
      <c r="K3223" s="102">
        <v>0.57638888888888895</v>
      </c>
      <c r="L3223">
        <v>27</v>
      </c>
      <c r="M3223" t="s">
        <v>1288</v>
      </c>
      <c r="N3223" t="s">
        <v>1506</v>
      </c>
      <c r="O3223" s="102">
        <v>0.2638888888888889</v>
      </c>
      <c r="P3223" t="s">
        <v>1697</v>
      </c>
      <c r="Q3223">
        <v>22</v>
      </c>
      <c r="R3223" t="s">
        <v>1921</v>
      </c>
      <c r="S3223">
        <v>5</v>
      </c>
      <c r="T3223">
        <v>81</v>
      </c>
      <c r="U3223">
        <v>92</v>
      </c>
      <c r="V3223" t="s">
        <v>51</v>
      </c>
      <c r="W3223">
        <v>47</v>
      </c>
      <c r="X3223" s="102">
        <v>0.3888888888888889</v>
      </c>
      <c r="AB3223" s="77">
        <f t="shared" si="50"/>
        <v>270</v>
      </c>
    </row>
    <row r="3224" spans="1:28" x14ac:dyDescent="0.3">
      <c r="A3224" s="34">
        <v>44872</v>
      </c>
      <c r="B3224">
        <v>1159</v>
      </c>
      <c r="C3224" t="s">
        <v>1282</v>
      </c>
      <c r="D3224" t="s">
        <v>1283</v>
      </c>
      <c r="E3224">
        <v>38</v>
      </c>
      <c r="F3224" t="s">
        <v>1651</v>
      </c>
      <c r="G3224" t="s">
        <v>1308</v>
      </c>
      <c r="H3224" t="s">
        <v>1294</v>
      </c>
      <c r="I3224" s="102">
        <v>0.29166666666666669</v>
      </c>
      <c r="J3224" t="s">
        <v>1723</v>
      </c>
      <c r="K3224" s="102">
        <v>0.99930555555555556</v>
      </c>
      <c r="L3224">
        <v>19</v>
      </c>
      <c r="M3224" t="s">
        <v>1335</v>
      </c>
      <c r="N3224" t="s">
        <v>1351</v>
      </c>
      <c r="O3224" s="102">
        <v>0.96527777777777779</v>
      </c>
      <c r="P3224" t="s">
        <v>1370</v>
      </c>
      <c r="Q3224">
        <v>0</v>
      </c>
      <c r="R3224" t="s">
        <v>1967</v>
      </c>
      <c r="S3224">
        <v>24</v>
      </c>
      <c r="T3224">
        <v>87</v>
      </c>
      <c r="U3224">
        <v>93</v>
      </c>
      <c r="V3224" s="102">
        <v>0</v>
      </c>
      <c r="W3224">
        <v>47</v>
      </c>
      <c r="X3224" s="102">
        <v>0.99305555555555547</v>
      </c>
      <c r="AB3224" s="77">
        <f t="shared" si="50"/>
        <v>190</v>
      </c>
    </row>
    <row r="3225" spans="1:28" x14ac:dyDescent="0.3">
      <c r="A3225" s="34">
        <v>44873</v>
      </c>
      <c r="B3225">
        <v>1159</v>
      </c>
      <c r="C3225" t="s">
        <v>1282</v>
      </c>
      <c r="D3225" t="s">
        <v>1283</v>
      </c>
      <c r="E3225">
        <v>38</v>
      </c>
      <c r="F3225" t="s">
        <v>1527</v>
      </c>
      <c r="G3225" t="s">
        <v>1329</v>
      </c>
      <c r="H3225" t="s">
        <v>1556</v>
      </c>
      <c r="I3225" t="s">
        <v>51</v>
      </c>
      <c r="J3225" t="s">
        <v>1584</v>
      </c>
      <c r="K3225" s="102">
        <v>0.11805555555555557</v>
      </c>
      <c r="L3225">
        <v>32</v>
      </c>
      <c r="M3225" t="s">
        <v>1358</v>
      </c>
      <c r="N3225" t="s">
        <v>1497</v>
      </c>
      <c r="O3225" s="102">
        <v>0.1875</v>
      </c>
      <c r="P3225" t="s">
        <v>1640</v>
      </c>
      <c r="Q3225" t="s">
        <v>51</v>
      </c>
      <c r="R3225" t="s">
        <v>1908</v>
      </c>
      <c r="S3225">
        <v>3</v>
      </c>
      <c r="T3225">
        <v>90</v>
      </c>
      <c r="U3225">
        <v>92</v>
      </c>
      <c r="V3225" t="s">
        <v>51</v>
      </c>
      <c r="W3225">
        <v>46</v>
      </c>
      <c r="X3225" s="102">
        <v>9.0277777777777776E-2</v>
      </c>
      <c r="AB3225" s="77">
        <f t="shared" si="50"/>
        <v>320</v>
      </c>
    </row>
    <row r="3226" spans="1:28" x14ac:dyDescent="0.3">
      <c r="A3226" s="34">
        <v>44874</v>
      </c>
      <c r="B3226">
        <v>1159</v>
      </c>
      <c r="C3226" t="s">
        <v>1282</v>
      </c>
      <c r="D3226" t="s">
        <v>1283</v>
      </c>
      <c r="E3226">
        <v>38</v>
      </c>
      <c r="F3226" t="s">
        <v>1586</v>
      </c>
      <c r="G3226" t="s">
        <v>1308</v>
      </c>
      <c r="H3226" t="s">
        <v>1419</v>
      </c>
      <c r="I3226" s="102">
        <v>0.95833333333333337</v>
      </c>
      <c r="J3226" t="s">
        <v>1623</v>
      </c>
      <c r="K3226" s="102">
        <v>0.59722222222222221</v>
      </c>
      <c r="L3226">
        <v>30</v>
      </c>
      <c r="M3226" t="s">
        <v>1358</v>
      </c>
      <c r="N3226" t="s">
        <v>1354</v>
      </c>
      <c r="O3226" s="102">
        <v>0.24305555555555555</v>
      </c>
      <c r="P3226" t="s">
        <v>1311</v>
      </c>
      <c r="Q3226">
        <v>23</v>
      </c>
      <c r="R3226" t="s">
        <v>1872</v>
      </c>
      <c r="S3226">
        <v>0</v>
      </c>
      <c r="T3226">
        <v>78</v>
      </c>
      <c r="U3226">
        <v>92</v>
      </c>
      <c r="V3226" t="s">
        <v>51</v>
      </c>
      <c r="W3226">
        <v>61</v>
      </c>
      <c r="X3226" s="102">
        <v>0.56944444444444442</v>
      </c>
      <c r="AB3226" s="77">
        <f t="shared" si="50"/>
        <v>300</v>
      </c>
    </row>
    <row r="3227" spans="1:28" x14ac:dyDescent="0.3">
      <c r="A3227" s="34">
        <v>44875</v>
      </c>
      <c r="B3227">
        <v>1159</v>
      </c>
      <c r="C3227" t="s">
        <v>1282</v>
      </c>
      <c r="D3227" t="s">
        <v>1283</v>
      </c>
      <c r="E3227">
        <v>38</v>
      </c>
      <c r="F3227" t="s">
        <v>1658</v>
      </c>
      <c r="G3227" t="s">
        <v>1308</v>
      </c>
      <c r="H3227" t="s">
        <v>1336</v>
      </c>
      <c r="I3227" s="102">
        <v>0.29166666666666669</v>
      </c>
      <c r="J3227" t="s">
        <v>1516</v>
      </c>
      <c r="K3227" s="102">
        <v>0.625</v>
      </c>
      <c r="L3227">
        <v>9</v>
      </c>
      <c r="M3227" t="s">
        <v>1288</v>
      </c>
      <c r="N3227" t="s">
        <v>1322</v>
      </c>
      <c r="O3227" s="102">
        <v>0.65972222222222221</v>
      </c>
      <c r="P3227" t="s">
        <v>1514</v>
      </c>
      <c r="Q3227">
        <v>11</v>
      </c>
      <c r="R3227" t="s">
        <v>1487</v>
      </c>
      <c r="S3227" t="s">
        <v>51</v>
      </c>
      <c r="T3227">
        <v>84</v>
      </c>
      <c r="U3227">
        <v>92</v>
      </c>
      <c r="V3227" t="s">
        <v>51</v>
      </c>
      <c r="W3227">
        <v>66</v>
      </c>
      <c r="X3227" s="102">
        <v>0.43055555555555558</v>
      </c>
      <c r="AB3227" s="77">
        <f t="shared" si="50"/>
        <v>90</v>
      </c>
    </row>
    <row r="3228" spans="1:28" x14ac:dyDescent="0.3">
      <c r="A3228" s="34">
        <v>44876</v>
      </c>
      <c r="B3228">
        <v>1159</v>
      </c>
      <c r="C3228" t="s">
        <v>1282</v>
      </c>
      <c r="D3228" t="s">
        <v>1283</v>
      </c>
      <c r="E3228">
        <v>38</v>
      </c>
      <c r="F3228" t="s">
        <v>1574</v>
      </c>
      <c r="G3228" t="s">
        <v>1308</v>
      </c>
      <c r="H3228" t="s">
        <v>1351</v>
      </c>
      <c r="I3228" s="102">
        <v>0.29166666666666669</v>
      </c>
      <c r="J3228" t="s">
        <v>1741</v>
      </c>
      <c r="K3228" s="102">
        <v>0.63888888888888895</v>
      </c>
      <c r="L3228">
        <v>16</v>
      </c>
      <c r="M3228" t="s">
        <v>1326</v>
      </c>
      <c r="N3228" t="s">
        <v>1297</v>
      </c>
      <c r="O3228" s="102">
        <v>0.92361111111111116</v>
      </c>
      <c r="P3228" t="s">
        <v>1579</v>
      </c>
      <c r="Q3228">
        <v>2</v>
      </c>
      <c r="R3228" t="s">
        <v>1511</v>
      </c>
      <c r="S3228">
        <v>24</v>
      </c>
      <c r="T3228">
        <v>82</v>
      </c>
      <c r="U3228">
        <v>92</v>
      </c>
      <c r="V3228" t="s">
        <v>51</v>
      </c>
      <c r="W3228">
        <v>57</v>
      </c>
      <c r="X3228" s="102">
        <v>0.45833333333333331</v>
      </c>
      <c r="AB3228" s="77">
        <f t="shared" si="50"/>
        <v>160</v>
      </c>
    </row>
    <row r="3229" spans="1:28" x14ac:dyDescent="0.3">
      <c r="A3229" s="34">
        <v>44877</v>
      </c>
      <c r="B3229">
        <v>1159</v>
      </c>
      <c r="C3229" t="s">
        <v>1282</v>
      </c>
      <c r="D3229" t="s">
        <v>1283</v>
      </c>
      <c r="E3229">
        <v>38</v>
      </c>
      <c r="F3229" t="s">
        <v>1623</v>
      </c>
      <c r="G3229" t="s">
        <v>1308</v>
      </c>
      <c r="H3229" t="s">
        <v>1506</v>
      </c>
      <c r="I3229" s="102">
        <v>7.6388888888888895E-2</v>
      </c>
      <c r="J3229" t="s">
        <v>1907</v>
      </c>
      <c r="K3229" s="102">
        <v>0.54166666666666663</v>
      </c>
      <c r="L3229">
        <v>18</v>
      </c>
      <c r="M3229" t="s">
        <v>1296</v>
      </c>
      <c r="N3229" t="s">
        <v>1501</v>
      </c>
      <c r="O3229" s="102">
        <v>0.51388888888888895</v>
      </c>
      <c r="P3229" t="s">
        <v>1687</v>
      </c>
      <c r="Q3229" t="s">
        <v>51</v>
      </c>
      <c r="R3229" t="s">
        <v>1684</v>
      </c>
      <c r="S3229">
        <v>24</v>
      </c>
      <c r="T3229">
        <v>51</v>
      </c>
      <c r="U3229">
        <v>87</v>
      </c>
      <c r="V3229" s="102">
        <v>7.6388888888888895E-2</v>
      </c>
      <c r="W3229">
        <v>35</v>
      </c>
      <c r="X3229" s="102">
        <v>0.54861111111111105</v>
      </c>
      <c r="AB3229" s="77">
        <f t="shared" si="50"/>
        <v>180</v>
      </c>
    </row>
    <row r="3230" spans="1:28" x14ac:dyDescent="0.3">
      <c r="A3230" s="34">
        <v>44878</v>
      </c>
      <c r="B3230">
        <v>1159</v>
      </c>
      <c r="C3230" t="s">
        <v>1282</v>
      </c>
      <c r="D3230" t="s">
        <v>1283</v>
      </c>
      <c r="E3230">
        <v>38</v>
      </c>
      <c r="F3230" t="s">
        <v>1722</v>
      </c>
      <c r="G3230" t="s">
        <v>1469</v>
      </c>
      <c r="H3230" t="s">
        <v>1300</v>
      </c>
      <c r="I3230" s="102">
        <v>0.31944444444444448</v>
      </c>
      <c r="J3230" t="s">
        <v>1744</v>
      </c>
      <c r="K3230" s="102">
        <v>0.63888888888888895</v>
      </c>
      <c r="L3230">
        <v>16</v>
      </c>
      <c r="M3230" t="s">
        <v>1296</v>
      </c>
      <c r="N3230" t="s">
        <v>1359</v>
      </c>
      <c r="O3230" s="102">
        <v>3.4722222222222224E-2</v>
      </c>
      <c r="P3230" t="s">
        <v>1684</v>
      </c>
      <c r="Q3230">
        <v>0</v>
      </c>
      <c r="R3230" t="s">
        <v>1791</v>
      </c>
      <c r="S3230">
        <v>23</v>
      </c>
      <c r="T3230">
        <v>67</v>
      </c>
      <c r="U3230">
        <v>80</v>
      </c>
      <c r="V3230" s="102">
        <v>0.76388888888888884</v>
      </c>
      <c r="W3230">
        <v>49</v>
      </c>
      <c r="X3230" s="102">
        <v>5.5555555555555552E-2</v>
      </c>
      <c r="AB3230" s="77">
        <f t="shared" si="50"/>
        <v>160</v>
      </c>
    </row>
    <row r="3231" spans="1:28" x14ac:dyDescent="0.3">
      <c r="A3231" s="34">
        <v>44879</v>
      </c>
      <c r="B3231">
        <v>1159</v>
      </c>
      <c r="C3231" t="s">
        <v>1282</v>
      </c>
      <c r="D3231" t="s">
        <v>1283</v>
      </c>
      <c r="E3231">
        <v>38</v>
      </c>
      <c r="F3231" t="s">
        <v>1617</v>
      </c>
      <c r="G3231" t="s">
        <v>1625</v>
      </c>
      <c r="H3231" t="s">
        <v>1552</v>
      </c>
      <c r="I3231" s="102">
        <v>0.99305555555555547</v>
      </c>
      <c r="J3231" t="s">
        <v>1588</v>
      </c>
      <c r="K3231" s="102">
        <v>2.0833333333333332E-2</v>
      </c>
      <c r="L3231">
        <v>29</v>
      </c>
      <c r="M3231" t="s">
        <v>1288</v>
      </c>
      <c r="N3231" t="s">
        <v>1530</v>
      </c>
      <c r="O3231" s="102">
        <v>7.6388888888888895E-2</v>
      </c>
      <c r="P3231" t="s">
        <v>1895</v>
      </c>
      <c r="Q3231">
        <v>9</v>
      </c>
      <c r="R3231" t="s">
        <v>1875</v>
      </c>
      <c r="S3231">
        <v>24</v>
      </c>
      <c r="T3231">
        <v>79</v>
      </c>
      <c r="U3231">
        <v>92</v>
      </c>
      <c r="V3231" t="s">
        <v>51</v>
      </c>
      <c r="W3231">
        <v>51</v>
      </c>
      <c r="X3231" s="102">
        <v>2.0833333333333332E-2</v>
      </c>
      <c r="AB3231" s="77">
        <f t="shared" si="50"/>
        <v>290</v>
      </c>
    </row>
    <row r="3232" spans="1:28" x14ac:dyDescent="0.3">
      <c r="A3232" s="34">
        <v>44880</v>
      </c>
      <c r="B3232">
        <v>1159</v>
      </c>
      <c r="C3232" t="s">
        <v>1282</v>
      </c>
      <c r="D3232" t="s">
        <v>1283</v>
      </c>
      <c r="E3232">
        <v>38</v>
      </c>
      <c r="F3232" t="s">
        <v>1295</v>
      </c>
      <c r="G3232" t="s">
        <v>1326</v>
      </c>
      <c r="H3232" t="s">
        <v>1506</v>
      </c>
      <c r="I3232" s="102">
        <v>6.9444444444444434E-2</v>
      </c>
      <c r="J3232" t="s">
        <v>1677</v>
      </c>
      <c r="K3232" s="102">
        <v>0.22916666666666666</v>
      </c>
      <c r="L3232">
        <v>30</v>
      </c>
      <c r="M3232" t="s">
        <v>1296</v>
      </c>
      <c r="N3232" t="s">
        <v>1300</v>
      </c>
      <c r="O3232" s="102">
        <v>0.36805555555555558</v>
      </c>
      <c r="P3232" t="s">
        <v>1875</v>
      </c>
      <c r="Q3232">
        <v>0</v>
      </c>
      <c r="R3232" t="s">
        <v>1840</v>
      </c>
      <c r="S3232">
        <v>7</v>
      </c>
      <c r="T3232">
        <v>77</v>
      </c>
      <c r="U3232">
        <v>92</v>
      </c>
      <c r="V3232" t="s">
        <v>51</v>
      </c>
      <c r="W3232">
        <v>43</v>
      </c>
      <c r="X3232" s="102">
        <v>0.22916666666666666</v>
      </c>
      <c r="AB3232" s="77">
        <f t="shared" si="50"/>
        <v>300</v>
      </c>
    </row>
    <row r="3233" spans="1:28" x14ac:dyDescent="0.3">
      <c r="A3233" s="34">
        <v>44881</v>
      </c>
      <c r="B3233">
        <v>1159</v>
      </c>
      <c r="C3233" t="s">
        <v>1282</v>
      </c>
      <c r="D3233" t="s">
        <v>1283</v>
      </c>
      <c r="E3233">
        <v>38</v>
      </c>
      <c r="F3233" t="s">
        <v>1478</v>
      </c>
      <c r="G3233" t="s">
        <v>1465</v>
      </c>
      <c r="H3233" t="s">
        <v>1434</v>
      </c>
      <c r="I3233" s="102">
        <v>0.30555555555555552</v>
      </c>
      <c r="J3233" t="s">
        <v>1750</v>
      </c>
      <c r="K3233" s="102">
        <v>0.58333333333333337</v>
      </c>
      <c r="L3233">
        <v>32</v>
      </c>
      <c r="M3233" t="s">
        <v>1296</v>
      </c>
      <c r="N3233" t="s">
        <v>1544</v>
      </c>
      <c r="O3233" s="102">
        <v>0.78472222222222221</v>
      </c>
      <c r="P3233" t="s">
        <v>1877</v>
      </c>
      <c r="Q3233">
        <v>0</v>
      </c>
      <c r="R3233" t="s">
        <v>2011</v>
      </c>
      <c r="S3233">
        <v>15</v>
      </c>
      <c r="T3233">
        <v>81</v>
      </c>
      <c r="U3233">
        <v>92</v>
      </c>
      <c r="V3233" t="s">
        <v>51</v>
      </c>
      <c r="W3233">
        <v>70</v>
      </c>
      <c r="X3233" s="102">
        <v>0.77083333333333337</v>
      </c>
      <c r="AB3233" s="77">
        <f t="shared" si="50"/>
        <v>320</v>
      </c>
    </row>
    <row r="3234" spans="1:28" x14ac:dyDescent="0.3">
      <c r="A3234" s="34">
        <v>44882</v>
      </c>
      <c r="B3234">
        <v>1159</v>
      </c>
      <c r="C3234" t="s">
        <v>1282</v>
      </c>
      <c r="D3234" t="s">
        <v>1283</v>
      </c>
      <c r="E3234">
        <v>38</v>
      </c>
      <c r="F3234" t="s">
        <v>1287</v>
      </c>
      <c r="G3234" t="s">
        <v>1863</v>
      </c>
      <c r="H3234" t="s">
        <v>1383</v>
      </c>
      <c r="I3234" s="102">
        <v>0.97916666666666663</v>
      </c>
      <c r="J3234" t="s">
        <v>1400</v>
      </c>
      <c r="K3234" s="102">
        <v>0.4861111111111111</v>
      </c>
      <c r="L3234">
        <v>29</v>
      </c>
      <c r="M3234" t="s">
        <v>1288</v>
      </c>
      <c r="N3234" t="s">
        <v>1330</v>
      </c>
      <c r="O3234" s="102">
        <v>0.63888888888888895</v>
      </c>
      <c r="P3234" t="s">
        <v>1880</v>
      </c>
      <c r="Q3234">
        <v>24</v>
      </c>
      <c r="R3234" t="s">
        <v>1993</v>
      </c>
      <c r="S3234">
        <v>4</v>
      </c>
      <c r="T3234">
        <v>84</v>
      </c>
      <c r="U3234">
        <v>92</v>
      </c>
      <c r="V3234" t="s">
        <v>51</v>
      </c>
      <c r="W3234">
        <v>69</v>
      </c>
      <c r="X3234" s="102">
        <v>0.93055555555555547</v>
      </c>
      <c r="AB3234" s="77">
        <f t="shared" si="50"/>
        <v>290</v>
      </c>
    </row>
    <row r="3235" spans="1:28" x14ac:dyDescent="0.3">
      <c r="A3235" s="34">
        <v>44883</v>
      </c>
      <c r="B3235">
        <v>1159</v>
      </c>
      <c r="C3235" t="s">
        <v>1282</v>
      </c>
      <c r="D3235" t="s">
        <v>1283</v>
      </c>
      <c r="E3235">
        <v>38</v>
      </c>
      <c r="F3235" t="s">
        <v>1362</v>
      </c>
      <c r="G3235" t="s">
        <v>1894</v>
      </c>
      <c r="H3235" t="s">
        <v>1481</v>
      </c>
      <c r="I3235" s="102">
        <v>0.97916666666666663</v>
      </c>
      <c r="J3235" t="s">
        <v>1658</v>
      </c>
      <c r="K3235" s="102">
        <v>0.45833333333333331</v>
      </c>
      <c r="L3235">
        <v>30</v>
      </c>
      <c r="M3235" t="s">
        <v>1301</v>
      </c>
      <c r="N3235" t="s">
        <v>1623</v>
      </c>
      <c r="O3235" s="102">
        <v>0.625</v>
      </c>
      <c r="P3235" t="s">
        <v>1762</v>
      </c>
      <c r="Q3235">
        <v>24</v>
      </c>
      <c r="R3235" t="s">
        <v>1770</v>
      </c>
      <c r="S3235">
        <v>2</v>
      </c>
      <c r="T3235">
        <v>75</v>
      </c>
      <c r="U3235">
        <v>92</v>
      </c>
      <c r="V3235" s="102">
        <v>0.67361111111111116</v>
      </c>
      <c r="W3235">
        <v>60</v>
      </c>
      <c r="X3235" s="102">
        <v>0.50694444444444442</v>
      </c>
      <c r="AB3235" s="77">
        <f t="shared" si="50"/>
        <v>300</v>
      </c>
    </row>
    <row r="3236" spans="1:28" x14ac:dyDescent="0.3">
      <c r="A3236" s="34">
        <v>44884</v>
      </c>
      <c r="B3236">
        <v>1159</v>
      </c>
      <c r="C3236" t="s">
        <v>1282</v>
      </c>
      <c r="D3236" t="s">
        <v>1283</v>
      </c>
      <c r="E3236">
        <v>38</v>
      </c>
      <c r="F3236" t="s">
        <v>1428</v>
      </c>
      <c r="G3236" t="s">
        <v>1464</v>
      </c>
      <c r="H3236" t="s">
        <v>1286</v>
      </c>
      <c r="I3236" s="102">
        <v>0.3125</v>
      </c>
      <c r="J3236" t="s">
        <v>1304</v>
      </c>
      <c r="K3236" s="102">
        <v>0.56944444444444442</v>
      </c>
      <c r="L3236">
        <v>29</v>
      </c>
      <c r="M3236" t="s">
        <v>1329</v>
      </c>
      <c r="N3236" t="s">
        <v>1584</v>
      </c>
      <c r="O3236" s="102">
        <v>0.15277777777777776</v>
      </c>
      <c r="P3236" t="s">
        <v>1687</v>
      </c>
      <c r="Q3236">
        <v>20</v>
      </c>
      <c r="R3236" t="s">
        <v>1567</v>
      </c>
      <c r="S3236">
        <v>1</v>
      </c>
      <c r="T3236">
        <v>83</v>
      </c>
      <c r="U3236">
        <v>92</v>
      </c>
      <c r="V3236" t="s">
        <v>51</v>
      </c>
      <c r="W3236">
        <v>67</v>
      </c>
      <c r="X3236" s="102">
        <v>0.56944444444444442</v>
      </c>
      <c r="AB3236" s="77">
        <f t="shared" si="50"/>
        <v>290</v>
      </c>
    </row>
    <row r="3237" spans="1:28" x14ac:dyDescent="0.3">
      <c r="A3237" s="34">
        <v>44885</v>
      </c>
      <c r="B3237">
        <v>1159</v>
      </c>
      <c r="C3237" t="s">
        <v>1282</v>
      </c>
      <c r="D3237" t="s">
        <v>1283</v>
      </c>
      <c r="E3237">
        <v>38</v>
      </c>
      <c r="F3237" t="s">
        <v>1523</v>
      </c>
      <c r="G3237" t="s">
        <v>1522</v>
      </c>
      <c r="H3237" t="s">
        <v>1344</v>
      </c>
      <c r="J3237" t="s">
        <v>1586</v>
      </c>
      <c r="K3237" s="102">
        <v>0.61805555555555558</v>
      </c>
      <c r="L3237">
        <v>29</v>
      </c>
      <c r="M3237" t="s">
        <v>1404</v>
      </c>
      <c r="N3237" t="s">
        <v>1300</v>
      </c>
      <c r="O3237" s="102">
        <v>0.28472222222222221</v>
      </c>
      <c r="P3237" t="s">
        <v>1503</v>
      </c>
      <c r="Q3237" t="s">
        <v>51</v>
      </c>
      <c r="R3237" t="s">
        <v>1640</v>
      </c>
      <c r="S3237">
        <v>24</v>
      </c>
      <c r="T3237">
        <v>86</v>
      </c>
      <c r="U3237">
        <v>92</v>
      </c>
      <c r="V3237" t="s">
        <v>51</v>
      </c>
      <c r="W3237">
        <v>75</v>
      </c>
      <c r="X3237" s="102">
        <v>0.61111111111111105</v>
      </c>
      <c r="AB3237" s="77">
        <f t="shared" si="50"/>
        <v>290</v>
      </c>
    </row>
    <row r="3238" spans="1:28" x14ac:dyDescent="0.3">
      <c r="A3238" s="34">
        <v>44886</v>
      </c>
      <c r="B3238">
        <v>1159</v>
      </c>
      <c r="C3238" t="s">
        <v>1282</v>
      </c>
      <c r="D3238" t="s">
        <v>1283</v>
      </c>
      <c r="E3238">
        <v>38</v>
      </c>
      <c r="F3238" t="s">
        <v>1552</v>
      </c>
      <c r="G3238" t="s">
        <v>1365</v>
      </c>
      <c r="H3238" t="s">
        <v>1436</v>
      </c>
      <c r="I3238" s="102">
        <v>0.70833333333333337</v>
      </c>
      <c r="J3238" t="s">
        <v>1287</v>
      </c>
      <c r="K3238" s="102">
        <v>0.27777777777777779</v>
      </c>
      <c r="L3238">
        <v>29</v>
      </c>
      <c r="M3238" t="s">
        <v>1404</v>
      </c>
      <c r="N3238" t="s">
        <v>1751</v>
      </c>
      <c r="O3238" s="102">
        <v>0.63194444444444442</v>
      </c>
      <c r="P3238" t="s">
        <v>1921</v>
      </c>
      <c r="Q3238">
        <v>23</v>
      </c>
      <c r="R3238" t="s">
        <v>1509</v>
      </c>
      <c r="S3238">
        <v>6</v>
      </c>
      <c r="T3238">
        <v>83</v>
      </c>
      <c r="U3238">
        <v>93</v>
      </c>
      <c r="V3238" s="102">
        <v>0</v>
      </c>
      <c r="W3238">
        <v>67</v>
      </c>
      <c r="X3238" t="s">
        <v>51</v>
      </c>
      <c r="AB3238" s="77">
        <f t="shared" si="50"/>
        <v>290</v>
      </c>
    </row>
    <row r="3239" spans="1:28" x14ac:dyDescent="0.3">
      <c r="A3239" s="34">
        <v>44887</v>
      </c>
      <c r="B3239">
        <v>1159</v>
      </c>
      <c r="C3239" t="s">
        <v>1282</v>
      </c>
      <c r="D3239" t="s">
        <v>1283</v>
      </c>
      <c r="E3239">
        <v>38</v>
      </c>
      <c r="F3239" t="s">
        <v>1371</v>
      </c>
      <c r="G3239" t="s">
        <v>1814</v>
      </c>
      <c r="H3239" t="s">
        <v>1814</v>
      </c>
      <c r="I3239" s="102">
        <v>1.3888888888888888E-2</v>
      </c>
      <c r="J3239" t="s">
        <v>1403</v>
      </c>
      <c r="K3239" s="102">
        <v>0.81944444444444453</v>
      </c>
      <c r="L3239">
        <v>27</v>
      </c>
      <c r="M3239" t="s">
        <v>1296</v>
      </c>
      <c r="N3239" t="s">
        <v>1284</v>
      </c>
      <c r="O3239" s="102">
        <v>0.79166666666666663</v>
      </c>
      <c r="P3239" t="s">
        <v>1714</v>
      </c>
      <c r="Q3239">
        <v>1</v>
      </c>
      <c r="R3239" t="s">
        <v>1995</v>
      </c>
      <c r="S3239">
        <v>24</v>
      </c>
      <c r="T3239">
        <v>73</v>
      </c>
      <c r="U3239">
        <v>90</v>
      </c>
      <c r="V3239" t="s">
        <v>51</v>
      </c>
      <c r="W3239">
        <v>52</v>
      </c>
      <c r="X3239" s="102">
        <v>0.1875</v>
      </c>
      <c r="AB3239" s="77">
        <f t="shared" si="50"/>
        <v>270</v>
      </c>
    </row>
    <row r="3240" spans="1:28" x14ac:dyDescent="0.3">
      <c r="A3240" s="34">
        <v>44888</v>
      </c>
      <c r="B3240">
        <v>1159</v>
      </c>
      <c r="C3240" t="s">
        <v>1282</v>
      </c>
      <c r="D3240" t="s">
        <v>1283</v>
      </c>
      <c r="E3240">
        <v>38</v>
      </c>
      <c r="F3240" t="s">
        <v>1307</v>
      </c>
      <c r="G3240" t="s">
        <v>1465</v>
      </c>
      <c r="H3240" t="s">
        <v>1814</v>
      </c>
      <c r="I3240" s="102">
        <v>0.99930555555555556</v>
      </c>
      <c r="J3240" t="s">
        <v>1583</v>
      </c>
      <c r="K3240" s="102">
        <v>0.57638888888888895</v>
      </c>
      <c r="L3240">
        <v>31</v>
      </c>
      <c r="M3240" t="s">
        <v>1404</v>
      </c>
      <c r="N3240" t="s">
        <v>1588</v>
      </c>
      <c r="O3240" s="102">
        <v>0.25</v>
      </c>
      <c r="P3240" t="s">
        <v>1664</v>
      </c>
      <c r="Q3240">
        <v>23</v>
      </c>
      <c r="R3240" t="s">
        <v>1995</v>
      </c>
      <c r="S3240">
        <v>0</v>
      </c>
      <c r="T3240">
        <v>83</v>
      </c>
      <c r="U3240">
        <v>92</v>
      </c>
      <c r="V3240" t="s">
        <v>51</v>
      </c>
      <c r="W3240">
        <v>69</v>
      </c>
      <c r="X3240" s="102">
        <v>0.66666666666666663</v>
      </c>
      <c r="AB3240" s="77">
        <f t="shared" si="50"/>
        <v>310</v>
      </c>
    </row>
    <row r="3241" spans="1:28" x14ac:dyDescent="0.3">
      <c r="A3241" s="34">
        <v>44889</v>
      </c>
      <c r="B3241">
        <v>1159</v>
      </c>
      <c r="C3241" t="s">
        <v>1282</v>
      </c>
      <c r="D3241" t="s">
        <v>1283</v>
      </c>
      <c r="E3241">
        <v>38</v>
      </c>
      <c r="F3241" t="s">
        <v>1521</v>
      </c>
      <c r="G3241" t="s">
        <v>1439</v>
      </c>
      <c r="H3241" t="s">
        <v>1344</v>
      </c>
      <c r="I3241" s="102">
        <v>1.3888888888888888E-2</v>
      </c>
      <c r="J3241" t="s">
        <v>1386</v>
      </c>
      <c r="K3241" s="102">
        <v>0.65277777777777779</v>
      </c>
      <c r="L3241">
        <v>27</v>
      </c>
      <c r="M3241" t="s">
        <v>1435</v>
      </c>
      <c r="N3241" t="s">
        <v>1319</v>
      </c>
      <c r="O3241" s="102">
        <v>0.96527777777777779</v>
      </c>
      <c r="P3241" t="s">
        <v>1479</v>
      </c>
      <c r="Q3241">
        <v>24</v>
      </c>
      <c r="R3241" t="s">
        <v>1910</v>
      </c>
      <c r="S3241">
        <v>14</v>
      </c>
      <c r="T3241">
        <v>89</v>
      </c>
      <c r="U3241">
        <v>92</v>
      </c>
      <c r="V3241" t="s">
        <v>51</v>
      </c>
      <c r="W3241">
        <v>73</v>
      </c>
      <c r="X3241" s="102">
        <v>0.64583333333333337</v>
      </c>
      <c r="AB3241" s="77">
        <f t="shared" si="50"/>
        <v>270</v>
      </c>
    </row>
    <row r="3242" spans="1:28" x14ac:dyDescent="0.3">
      <c r="A3242" s="34">
        <v>44890</v>
      </c>
      <c r="B3242">
        <v>1159</v>
      </c>
      <c r="C3242" t="s">
        <v>1282</v>
      </c>
      <c r="D3242" t="s">
        <v>1283</v>
      </c>
      <c r="E3242">
        <v>38</v>
      </c>
      <c r="F3242" t="s">
        <v>1302</v>
      </c>
      <c r="G3242" t="s">
        <v>1308</v>
      </c>
      <c r="H3242" t="s">
        <v>1439</v>
      </c>
      <c r="I3242" s="102">
        <v>0.99930555555555556</v>
      </c>
      <c r="J3242" t="s">
        <v>1403</v>
      </c>
      <c r="K3242" s="102">
        <v>0.5625</v>
      </c>
      <c r="L3242">
        <v>31</v>
      </c>
      <c r="M3242" t="s">
        <v>1561</v>
      </c>
      <c r="N3242" t="s">
        <v>1599</v>
      </c>
      <c r="O3242" s="102">
        <v>0.24305555555555555</v>
      </c>
      <c r="P3242" t="s">
        <v>1659</v>
      </c>
      <c r="Q3242">
        <v>18</v>
      </c>
      <c r="R3242" t="s">
        <v>1713</v>
      </c>
      <c r="S3242">
        <v>1</v>
      </c>
      <c r="T3242">
        <v>74</v>
      </c>
      <c r="U3242">
        <v>92</v>
      </c>
      <c r="V3242" t="s">
        <v>51</v>
      </c>
      <c r="W3242">
        <v>59</v>
      </c>
      <c r="X3242" t="s">
        <v>51</v>
      </c>
      <c r="AB3242" s="77">
        <f t="shared" si="50"/>
        <v>310</v>
      </c>
    </row>
    <row r="3243" spans="1:28" x14ac:dyDescent="0.3">
      <c r="A3243" s="34">
        <v>44891</v>
      </c>
      <c r="B3243">
        <v>1159</v>
      </c>
      <c r="C3243" t="s">
        <v>1282</v>
      </c>
      <c r="D3243" t="s">
        <v>1283</v>
      </c>
      <c r="E3243">
        <v>38</v>
      </c>
      <c r="F3243" t="s">
        <v>1302</v>
      </c>
      <c r="G3243" t="s">
        <v>1308</v>
      </c>
      <c r="H3243" t="s">
        <v>1462</v>
      </c>
      <c r="I3243" s="102">
        <v>8.3333333333333329E-2</v>
      </c>
      <c r="J3243" t="s">
        <v>1586</v>
      </c>
      <c r="K3243" s="102">
        <v>0.57638888888888895</v>
      </c>
      <c r="L3243">
        <v>20</v>
      </c>
      <c r="M3243" t="s">
        <v>1335</v>
      </c>
      <c r="N3243" t="s">
        <v>1327</v>
      </c>
      <c r="O3243" s="102">
        <v>0.99305555555555547</v>
      </c>
      <c r="P3243" t="s">
        <v>1542</v>
      </c>
      <c r="Q3243">
        <v>0</v>
      </c>
      <c r="R3243" t="s">
        <v>1494</v>
      </c>
      <c r="S3243">
        <v>24</v>
      </c>
      <c r="T3243">
        <v>78</v>
      </c>
      <c r="U3243">
        <v>91</v>
      </c>
      <c r="V3243" t="s">
        <v>51</v>
      </c>
      <c r="W3243">
        <v>56</v>
      </c>
      <c r="X3243" s="102">
        <v>0.67361111111111116</v>
      </c>
      <c r="AB3243" s="77">
        <f t="shared" si="50"/>
        <v>200</v>
      </c>
    </row>
    <row r="3244" spans="1:28" x14ac:dyDescent="0.3">
      <c r="A3244" s="34">
        <v>44892</v>
      </c>
      <c r="B3244">
        <v>1159</v>
      </c>
      <c r="C3244" t="s">
        <v>1282</v>
      </c>
      <c r="D3244" t="s">
        <v>1283</v>
      </c>
      <c r="E3244">
        <v>38</v>
      </c>
      <c r="F3244" t="s">
        <v>1307</v>
      </c>
      <c r="G3244" t="s">
        <v>1710</v>
      </c>
      <c r="H3244" t="s">
        <v>1493</v>
      </c>
      <c r="I3244" s="102">
        <v>6.9444444444444441E-3</v>
      </c>
      <c r="J3244" t="s">
        <v>1728</v>
      </c>
      <c r="K3244" s="102">
        <v>0.5625</v>
      </c>
      <c r="L3244">
        <v>27</v>
      </c>
      <c r="M3244" t="s">
        <v>1288</v>
      </c>
      <c r="N3244" t="s">
        <v>1530</v>
      </c>
      <c r="O3244" s="102">
        <v>0.95833333333333337</v>
      </c>
      <c r="P3244" t="s">
        <v>1708</v>
      </c>
      <c r="Q3244">
        <v>0</v>
      </c>
      <c r="R3244" t="s">
        <v>1762</v>
      </c>
      <c r="S3244">
        <v>15</v>
      </c>
      <c r="T3244">
        <v>72</v>
      </c>
      <c r="U3244">
        <v>91</v>
      </c>
      <c r="V3244" t="s">
        <v>51</v>
      </c>
      <c r="W3244">
        <v>49</v>
      </c>
      <c r="X3244" s="102">
        <v>0.40277777777777773</v>
      </c>
      <c r="AB3244" s="77">
        <f t="shared" si="50"/>
        <v>270</v>
      </c>
    </row>
    <row r="3245" spans="1:28" x14ac:dyDescent="0.3">
      <c r="A3245" s="34">
        <v>44893</v>
      </c>
      <c r="B3245">
        <v>1159</v>
      </c>
      <c r="C3245" t="s">
        <v>1282</v>
      </c>
      <c r="D3245" t="s">
        <v>1283</v>
      </c>
      <c r="E3245">
        <v>38</v>
      </c>
      <c r="F3245" t="s">
        <v>1419</v>
      </c>
      <c r="G3245" t="s">
        <v>1737</v>
      </c>
      <c r="H3245" t="s">
        <v>1496</v>
      </c>
      <c r="I3245" s="102">
        <v>0.88888888888888884</v>
      </c>
      <c r="J3245" t="s">
        <v>1394</v>
      </c>
      <c r="K3245" s="102">
        <v>0.54861111111111105</v>
      </c>
      <c r="L3245">
        <v>32</v>
      </c>
      <c r="M3245" t="s">
        <v>1384</v>
      </c>
      <c r="N3245" t="s">
        <v>1502</v>
      </c>
      <c r="O3245" s="102">
        <v>0.58333333333333337</v>
      </c>
      <c r="P3245" t="s">
        <v>1752</v>
      </c>
      <c r="Q3245">
        <v>21</v>
      </c>
      <c r="R3245" t="s">
        <v>1290</v>
      </c>
      <c r="S3245">
        <v>1</v>
      </c>
      <c r="T3245">
        <v>68</v>
      </c>
      <c r="U3245">
        <v>91</v>
      </c>
      <c r="V3245" s="102">
        <v>0.70833333333333337</v>
      </c>
      <c r="W3245">
        <v>56</v>
      </c>
      <c r="X3245" t="s">
        <v>51</v>
      </c>
      <c r="AB3245" s="77">
        <f t="shared" si="50"/>
        <v>320</v>
      </c>
    </row>
    <row r="3246" spans="1:28" x14ac:dyDescent="0.3">
      <c r="A3246" s="34">
        <v>44894</v>
      </c>
      <c r="B3246">
        <v>1159</v>
      </c>
      <c r="C3246" t="s">
        <v>1282</v>
      </c>
      <c r="D3246" t="s">
        <v>1283</v>
      </c>
      <c r="E3246">
        <v>38</v>
      </c>
      <c r="F3246" t="s">
        <v>1371</v>
      </c>
      <c r="G3246" t="s">
        <v>1308</v>
      </c>
      <c r="H3246" t="s">
        <v>1336</v>
      </c>
      <c r="I3246" s="102">
        <v>0.99930555555555556</v>
      </c>
      <c r="J3246" t="s">
        <v>1637</v>
      </c>
      <c r="K3246" s="102">
        <v>0.53472222222222221</v>
      </c>
      <c r="L3246">
        <v>28</v>
      </c>
      <c r="M3246" t="s">
        <v>1561</v>
      </c>
      <c r="N3246" t="s">
        <v>1354</v>
      </c>
      <c r="O3246" s="102">
        <v>0.15277777777777776</v>
      </c>
      <c r="P3246" t="s">
        <v>1692</v>
      </c>
      <c r="Q3246" t="s">
        <v>51</v>
      </c>
      <c r="R3246" t="s">
        <v>1479</v>
      </c>
      <c r="S3246">
        <v>24</v>
      </c>
      <c r="T3246">
        <v>80</v>
      </c>
      <c r="U3246">
        <v>91</v>
      </c>
      <c r="V3246" t="s">
        <v>51</v>
      </c>
      <c r="W3246">
        <v>69</v>
      </c>
      <c r="X3246" s="102">
        <v>0.54166666666666663</v>
      </c>
      <c r="AB3246" s="77">
        <f t="shared" si="50"/>
        <v>280</v>
      </c>
    </row>
    <row r="3247" spans="1:28" x14ac:dyDescent="0.3">
      <c r="A3247" s="34">
        <v>44895</v>
      </c>
      <c r="B3247">
        <v>1159</v>
      </c>
      <c r="C3247" t="s">
        <v>1282</v>
      </c>
      <c r="D3247" t="s">
        <v>1283</v>
      </c>
      <c r="E3247">
        <v>38</v>
      </c>
      <c r="F3247" t="s">
        <v>1506</v>
      </c>
      <c r="G3247" t="s">
        <v>1308</v>
      </c>
      <c r="H3247" t="s">
        <v>1814</v>
      </c>
      <c r="I3247" s="102">
        <v>0.31944444444444448</v>
      </c>
      <c r="J3247" t="s">
        <v>1538</v>
      </c>
      <c r="K3247" s="102">
        <v>0.52083333333333337</v>
      </c>
      <c r="L3247">
        <v>8</v>
      </c>
      <c r="M3247" t="s">
        <v>1326</v>
      </c>
      <c r="N3247" t="s">
        <v>1434</v>
      </c>
      <c r="O3247" s="102">
        <v>0.66666666666666663</v>
      </c>
      <c r="P3247" t="s">
        <v>1660</v>
      </c>
      <c r="Q3247">
        <v>24</v>
      </c>
      <c r="R3247" t="s">
        <v>1815</v>
      </c>
      <c r="S3247">
        <v>14</v>
      </c>
      <c r="T3247">
        <v>83</v>
      </c>
      <c r="U3247">
        <v>91</v>
      </c>
      <c r="V3247" t="s">
        <v>51</v>
      </c>
      <c r="W3247">
        <v>72</v>
      </c>
      <c r="X3247" t="s">
        <v>51</v>
      </c>
      <c r="AB3247" s="77">
        <f t="shared" si="50"/>
        <v>80</v>
      </c>
    </row>
    <row r="3248" spans="1:28" x14ac:dyDescent="0.3">
      <c r="A3248" s="34">
        <v>44896</v>
      </c>
      <c r="B3248">
        <v>1159</v>
      </c>
      <c r="C3248" t="s">
        <v>1282</v>
      </c>
      <c r="D3248" t="s">
        <v>1283</v>
      </c>
      <c r="E3248">
        <v>38</v>
      </c>
      <c r="F3248" t="s">
        <v>1428</v>
      </c>
      <c r="G3248" t="s">
        <v>1308</v>
      </c>
      <c r="H3248" t="s">
        <v>1364</v>
      </c>
      <c r="I3248" s="102">
        <v>0.3125</v>
      </c>
      <c r="J3248" t="s">
        <v>1371</v>
      </c>
      <c r="K3248" s="102">
        <v>0.55555555555555558</v>
      </c>
      <c r="L3248">
        <v>16</v>
      </c>
      <c r="M3248" t="s">
        <v>1288</v>
      </c>
      <c r="N3248" t="s">
        <v>1297</v>
      </c>
      <c r="O3248" s="102">
        <v>0.3263888888888889</v>
      </c>
      <c r="P3248" t="s">
        <v>1708</v>
      </c>
      <c r="Q3248">
        <v>11</v>
      </c>
      <c r="R3248" t="s">
        <v>1690</v>
      </c>
      <c r="S3248">
        <v>1</v>
      </c>
      <c r="T3248">
        <v>78</v>
      </c>
      <c r="U3248">
        <v>90</v>
      </c>
      <c r="V3248" t="s">
        <v>51</v>
      </c>
      <c r="W3248">
        <v>65</v>
      </c>
      <c r="X3248" s="102">
        <v>0.57638888888888895</v>
      </c>
      <c r="AB3248" s="77">
        <f t="shared" si="50"/>
        <v>160</v>
      </c>
    </row>
    <row r="3249" spans="1:28" x14ac:dyDescent="0.3">
      <c r="A3249" s="34">
        <v>44897</v>
      </c>
      <c r="B3249">
        <v>1159</v>
      </c>
      <c r="C3249" t="s">
        <v>1282</v>
      </c>
      <c r="D3249" t="s">
        <v>1283</v>
      </c>
      <c r="E3249">
        <v>38</v>
      </c>
      <c r="F3249" t="s">
        <v>1375</v>
      </c>
      <c r="G3249" t="s">
        <v>1546</v>
      </c>
      <c r="H3249" t="s">
        <v>1384</v>
      </c>
      <c r="I3249" s="102">
        <v>0.8125</v>
      </c>
      <c r="J3249" t="s">
        <v>1556</v>
      </c>
      <c r="K3249" s="102">
        <v>0.50694444444444442</v>
      </c>
      <c r="L3249">
        <v>8</v>
      </c>
      <c r="M3249" t="s">
        <v>1347</v>
      </c>
      <c r="N3249" t="s">
        <v>1354</v>
      </c>
      <c r="O3249" s="102">
        <v>0.5625</v>
      </c>
      <c r="P3249" t="s">
        <v>1786</v>
      </c>
      <c r="Q3249">
        <v>0</v>
      </c>
      <c r="R3249" t="s">
        <v>1714</v>
      </c>
      <c r="S3249">
        <v>24</v>
      </c>
      <c r="T3249">
        <v>68</v>
      </c>
      <c r="U3249">
        <v>88</v>
      </c>
      <c r="V3249" s="102">
        <v>0.86805555555555547</v>
      </c>
      <c r="W3249">
        <v>51</v>
      </c>
      <c r="X3249" s="102">
        <v>0.49305555555555558</v>
      </c>
      <c r="AB3249" s="77">
        <f t="shared" si="50"/>
        <v>80</v>
      </c>
    </row>
    <row r="3250" spans="1:28" x14ac:dyDescent="0.3">
      <c r="A3250" s="34">
        <v>44898</v>
      </c>
      <c r="B3250">
        <v>1159</v>
      </c>
      <c r="C3250" t="s">
        <v>1282</v>
      </c>
      <c r="D3250" t="s">
        <v>1283</v>
      </c>
      <c r="E3250">
        <v>38</v>
      </c>
      <c r="F3250" t="s">
        <v>1439</v>
      </c>
      <c r="G3250" t="s">
        <v>1637</v>
      </c>
      <c r="H3250" t="s">
        <v>1411</v>
      </c>
      <c r="I3250" s="102">
        <v>0.74305555555555547</v>
      </c>
      <c r="J3250" t="s">
        <v>1314</v>
      </c>
      <c r="K3250" s="102">
        <v>0.3888888888888889</v>
      </c>
      <c r="L3250">
        <v>2</v>
      </c>
      <c r="M3250" t="s">
        <v>1335</v>
      </c>
      <c r="N3250" t="s">
        <v>1357</v>
      </c>
      <c r="O3250" s="102">
        <v>0.44444444444444442</v>
      </c>
      <c r="P3250" t="s">
        <v>1714</v>
      </c>
      <c r="Q3250">
        <v>0</v>
      </c>
      <c r="R3250" t="s">
        <v>1879</v>
      </c>
      <c r="S3250">
        <v>24</v>
      </c>
      <c r="T3250">
        <v>87</v>
      </c>
      <c r="U3250">
        <v>92</v>
      </c>
      <c r="V3250" t="s">
        <v>51</v>
      </c>
      <c r="W3250">
        <v>69</v>
      </c>
      <c r="X3250" s="102">
        <v>0.50694444444444442</v>
      </c>
      <c r="AB3250" s="77">
        <f t="shared" si="50"/>
        <v>20</v>
      </c>
    </row>
    <row r="3251" spans="1:28" x14ac:dyDescent="0.3">
      <c r="A3251" s="34">
        <v>44899</v>
      </c>
      <c r="B3251">
        <v>1159</v>
      </c>
      <c r="C3251" t="s">
        <v>1282</v>
      </c>
      <c r="D3251" t="s">
        <v>1283</v>
      </c>
      <c r="E3251">
        <v>38</v>
      </c>
      <c r="F3251" t="s">
        <v>1421</v>
      </c>
      <c r="G3251" t="s">
        <v>1308</v>
      </c>
      <c r="H3251" t="s">
        <v>1461</v>
      </c>
      <c r="I3251" s="102">
        <v>0.95833333333333337</v>
      </c>
      <c r="J3251" t="s">
        <v>1368</v>
      </c>
      <c r="K3251" s="102">
        <v>0.52777777777777779</v>
      </c>
      <c r="L3251">
        <v>28</v>
      </c>
      <c r="M3251" t="s">
        <v>1288</v>
      </c>
      <c r="N3251" t="s">
        <v>1297</v>
      </c>
      <c r="O3251" s="102">
        <v>0.125</v>
      </c>
      <c r="P3251" t="s">
        <v>1923</v>
      </c>
      <c r="Q3251">
        <v>24</v>
      </c>
      <c r="R3251" t="s">
        <v>1828</v>
      </c>
      <c r="S3251">
        <v>1</v>
      </c>
      <c r="T3251">
        <v>79</v>
      </c>
      <c r="U3251">
        <v>92</v>
      </c>
      <c r="V3251" s="102">
        <v>0</v>
      </c>
      <c r="W3251">
        <v>56</v>
      </c>
      <c r="X3251" s="102">
        <v>0.50694444444444442</v>
      </c>
      <c r="AB3251" s="77">
        <f t="shared" si="50"/>
        <v>280</v>
      </c>
    </row>
    <row r="3252" spans="1:28" x14ac:dyDescent="0.3">
      <c r="A3252" s="34">
        <v>44900</v>
      </c>
      <c r="B3252">
        <v>1159</v>
      </c>
      <c r="C3252" t="s">
        <v>1282</v>
      </c>
      <c r="D3252" t="s">
        <v>1283</v>
      </c>
      <c r="E3252">
        <v>38</v>
      </c>
      <c r="F3252" t="s">
        <v>1314</v>
      </c>
      <c r="G3252" t="s">
        <v>1308</v>
      </c>
      <c r="H3252" t="s">
        <v>1461</v>
      </c>
      <c r="I3252" t="s">
        <v>51</v>
      </c>
      <c r="J3252" t="s">
        <v>1403</v>
      </c>
      <c r="K3252" s="102">
        <v>0.53472222222222221</v>
      </c>
      <c r="L3252">
        <v>21</v>
      </c>
      <c r="M3252" t="s">
        <v>1288</v>
      </c>
      <c r="N3252" t="s">
        <v>1391</v>
      </c>
      <c r="O3252" s="102">
        <v>0.25694444444444448</v>
      </c>
      <c r="P3252" t="s">
        <v>1676</v>
      </c>
      <c r="Q3252">
        <v>9</v>
      </c>
      <c r="R3252" t="s">
        <v>1819</v>
      </c>
      <c r="S3252">
        <v>16</v>
      </c>
      <c r="T3252">
        <v>74</v>
      </c>
      <c r="U3252">
        <v>92</v>
      </c>
      <c r="V3252" s="102">
        <v>0.29166666666666669</v>
      </c>
      <c r="W3252">
        <v>58</v>
      </c>
      <c r="X3252" s="102">
        <v>0.53472222222222221</v>
      </c>
      <c r="AB3252" s="77">
        <f t="shared" si="50"/>
        <v>210</v>
      </c>
    </row>
    <row r="3253" spans="1:28" x14ac:dyDescent="0.3">
      <c r="A3253" s="34">
        <v>44901</v>
      </c>
      <c r="B3253">
        <v>1159</v>
      </c>
      <c r="C3253" t="s">
        <v>1282</v>
      </c>
      <c r="D3253" t="s">
        <v>1283</v>
      </c>
      <c r="E3253">
        <v>38</v>
      </c>
      <c r="F3253" t="s">
        <v>1354</v>
      </c>
      <c r="G3253" t="s">
        <v>1308</v>
      </c>
      <c r="H3253" t="s">
        <v>1320</v>
      </c>
      <c r="I3253" s="102">
        <v>0.3263888888888889</v>
      </c>
      <c r="J3253" t="s">
        <v>1669</v>
      </c>
      <c r="K3253" s="102">
        <v>0.51388888888888895</v>
      </c>
      <c r="L3253">
        <v>27</v>
      </c>
      <c r="M3253" t="s">
        <v>1288</v>
      </c>
      <c r="N3253" t="s">
        <v>1391</v>
      </c>
      <c r="O3253" s="102">
        <v>0.49305555555555558</v>
      </c>
      <c r="P3253" t="s">
        <v>1725</v>
      </c>
      <c r="Q3253">
        <v>24</v>
      </c>
      <c r="R3253" t="s">
        <v>1839</v>
      </c>
      <c r="S3253">
        <v>1</v>
      </c>
      <c r="T3253">
        <v>85</v>
      </c>
      <c r="U3253">
        <v>91</v>
      </c>
      <c r="V3253" t="s">
        <v>51</v>
      </c>
      <c r="W3253">
        <v>65</v>
      </c>
      <c r="X3253" s="102">
        <v>0.47222222222222227</v>
      </c>
      <c r="AB3253" s="77">
        <f t="shared" si="50"/>
        <v>270</v>
      </c>
    </row>
    <row r="3254" spans="1:28" x14ac:dyDescent="0.3">
      <c r="A3254" s="34">
        <v>44902</v>
      </c>
      <c r="B3254">
        <v>1159</v>
      </c>
      <c r="C3254" t="s">
        <v>1282</v>
      </c>
      <c r="D3254" t="s">
        <v>1283</v>
      </c>
      <c r="E3254">
        <v>38</v>
      </c>
      <c r="F3254" t="s">
        <v>1497</v>
      </c>
      <c r="G3254" t="s">
        <v>1308</v>
      </c>
      <c r="H3254" t="s">
        <v>1434</v>
      </c>
      <c r="I3254" s="102">
        <v>0.27777777777777779</v>
      </c>
      <c r="J3254" t="s">
        <v>1530</v>
      </c>
      <c r="K3254" s="102">
        <v>0.4861111111111111</v>
      </c>
      <c r="L3254">
        <v>10</v>
      </c>
      <c r="M3254" t="s">
        <v>1347</v>
      </c>
      <c r="N3254" t="s">
        <v>1351</v>
      </c>
      <c r="O3254" s="102">
        <v>0.82638888888888884</v>
      </c>
      <c r="P3254" t="s">
        <v>1596</v>
      </c>
      <c r="Q3254">
        <v>0</v>
      </c>
      <c r="R3254" t="s">
        <v>1812</v>
      </c>
      <c r="S3254">
        <v>24</v>
      </c>
      <c r="T3254">
        <v>90</v>
      </c>
      <c r="U3254">
        <v>92</v>
      </c>
      <c r="V3254" s="102">
        <v>0.97222222222222221</v>
      </c>
      <c r="W3254">
        <v>80</v>
      </c>
      <c r="X3254" s="102">
        <v>0.49305555555555558</v>
      </c>
      <c r="AB3254" s="77">
        <f t="shared" si="50"/>
        <v>100</v>
      </c>
    </row>
    <row r="3255" spans="1:28" x14ac:dyDescent="0.3">
      <c r="A3255" s="34">
        <v>44903</v>
      </c>
      <c r="B3255">
        <v>1159</v>
      </c>
      <c r="C3255" t="s">
        <v>1282</v>
      </c>
      <c r="D3255" t="s">
        <v>1283</v>
      </c>
      <c r="E3255">
        <v>38</v>
      </c>
      <c r="F3255" t="s">
        <v>1362</v>
      </c>
      <c r="G3255" t="s">
        <v>1357</v>
      </c>
      <c r="H3255" t="s">
        <v>1814</v>
      </c>
      <c r="I3255" s="102">
        <v>0.25694444444444448</v>
      </c>
      <c r="J3255" t="s">
        <v>1377</v>
      </c>
      <c r="K3255" s="102">
        <v>0.61111111111111105</v>
      </c>
      <c r="L3255">
        <v>11</v>
      </c>
      <c r="M3255" t="s">
        <v>1358</v>
      </c>
      <c r="N3255" t="s">
        <v>1310</v>
      </c>
      <c r="O3255" s="102">
        <v>6.25E-2</v>
      </c>
      <c r="P3255" t="s">
        <v>1812</v>
      </c>
      <c r="Q3255">
        <v>0</v>
      </c>
      <c r="R3255" t="s">
        <v>2012</v>
      </c>
      <c r="S3255">
        <v>19</v>
      </c>
      <c r="T3255">
        <v>90</v>
      </c>
      <c r="U3255">
        <v>92</v>
      </c>
      <c r="V3255" t="s">
        <v>51</v>
      </c>
      <c r="W3255">
        <v>84</v>
      </c>
      <c r="X3255" s="102">
        <v>0.64583333333333337</v>
      </c>
      <c r="AB3255" s="77">
        <f t="shared" si="50"/>
        <v>110</v>
      </c>
    </row>
    <row r="3256" spans="1:28" x14ac:dyDescent="0.3">
      <c r="A3256" s="34">
        <v>44904</v>
      </c>
      <c r="B3256">
        <v>1159</v>
      </c>
      <c r="C3256" t="s">
        <v>1282</v>
      </c>
      <c r="D3256" t="s">
        <v>1283</v>
      </c>
      <c r="E3256">
        <v>38</v>
      </c>
      <c r="F3256" t="s">
        <v>1302</v>
      </c>
      <c r="G3256" t="s">
        <v>2013</v>
      </c>
      <c r="H3256" t="s">
        <v>1294</v>
      </c>
      <c r="I3256" s="102">
        <v>0.9375</v>
      </c>
      <c r="J3256" t="s">
        <v>1292</v>
      </c>
      <c r="K3256" s="102">
        <v>0.375</v>
      </c>
      <c r="L3256">
        <v>1</v>
      </c>
      <c r="M3256" t="s">
        <v>1384</v>
      </c>
      <c r="N3256" t="s">
        <v>1334</v>
      </c>
      <c r="O3256" s="102">
        <v>0.88888888888888884</v>
      </c>
      <c r="P3256" t="s">
        <v>1789</v>
      </c>
      <c r="Q3256">
        <v>24</v>
      </c>
      <c r="R3256" t="s">
        <v>2011</v>
      </c>
      <c r="S3256">
        <v>0</v>
      </c>
      <c r="T3256">
        <v>92</v>
      </c>
      <c r="U3256">
        <v>93</v>
      </c>
      <c r="V3256" s="102">
        <v>0</v>
      </c>
      <c r="W3256">
        <v>77</v>
      </c>
      <c r="X3256" s="102">
        <v>0.97916666666666663</v>
      </c>
      <c r="AB3256" s="77">
        <f t="shared" si="50"/>
        <v>10</v>
      </c>
    </row>
    <row r="3257" spans="1:28" x14ac:dyDescent="0.3">
      <c r="A3257" s="34">
        <v>44905</v>
      </c>
      <c r="B3257">
        <v>1159</v>
      </c>
      <c r="C3257" t="s">
        <v>1282</v>
      </c>
      <c r="D3257" t="s">
        <v>1283</v>
      </c>
      <c r="E3257">
        <v>38</v>
      </c>
      <c r="F3257" t="s">
        <v>1344</v>
      </c>
      <c r="G3257" t="s">
        <v>1308</v>
      </c>
      <c r="H3257" t="s">
        <v>1327</v>
      </c>
      <c r="I3257" s="102">
        <v>0.97916666666666663</v>
      </c>
      <c r="J3257" t="s">
        <v>1341</v>
      </c>
      <c r="K3257" s="102">
        <v>0.625</v>
      </c>
      <c r="L3257">
        <v>2</v>
      </c>
      <c r="M3257" t="s">
        <v>1296</v>
      </c>
      <c r="N3257" t="s">
        <v>1351</v>
      </c>
      <c r="O3257" s="102">
        <v>1.3888888888888888E-2</v>
      </c>
      <c r="P3257" t="s">
        <v>1815</v>
      </c>
      <c r="Q3257">
        <v>11</v>
      </c>
      <c r="R3257" t="s">
        <v>1855</v>
      </c>
      <c r="S3257">
        <v>0</v>
      </c>
      <c r="T3257">
        <v>79</v>
      </c>
      <c r="U3257">
        <v>91</v>
      </c>
      <c r="V3257" t="s">
        <v>51</v>
      </c>
      <c r="W3257">
        <v>59</v>
      </c>
      <c r="X3257" s="102">
        <v>0.61805555555555558</v>
      </c>
      <c r="AB3257" s="77">
        <f t="shared" si="50"/>
        <v>20</v>
      </c>
    </row>
    <row r="3258" spans="1:28" x14ac:dyDescent="0.3">
      <c r="A3258" s="34">
        <v>44906</v>
      </c>
      <c r="B3258">
        <v>1159</v>
      </c>
      <c r="C3258" t="s">
        <v>1282</v>
      </c>
      <c r="D3258" t="s">
        <v>1283</v>
      </c>
      <c r="E3258">
        <v>38</v>
      </c>
      <c r="F3258" t="s">
        <v>1344</v>
      </c>
      <c r="G3258" t="s">
        <v>1308</v>
      </c>
      <c r="H3258" t="s">
        <v>1464</v>
      </c>
      <c r="I3258" s="102">
        <v>0.25694444444444448</v>
      </c>
      <c r="J3258" t="s">
        <v>1371</v>
      </c>
      <c r="K3258" s="102">
        <v>0.52083333333333337</v>
      </c>
      <c r="L3258">
        <v>22</v>
      </c>
      <c r="M3258" t="s">
        <v>1358</v>
      </c>
      <c r="N3258" t="s">
        <v>1340</v>
      </c>
      <c r="O3258" s="102">
        <v>0.20138888888888887</v>
      </c>
      <c r="P3258" t="s">
        <v>1789</v>
      </c>
      <c r="Q3258">
        <v>0</v>
      </c>
      <c r="R3258" t="s">
        <v>1798</v>
      </c>
      <c r="S3258">
        <v>7</v>
      </c>
      <c r="T3258">
        <v>79</v>
      </c>
      <c r="U3258">
        <v>90</v>
      </c>
      <c r="V3258" t="s">
        <v>51</v>
      </c>
      <c r="W3258">
        <v>64</v>
      </c>
      <c r="X3258" s="102">
        <v>0.51388888888888895</v>
      </c>
      <c r="AB3258" s="77">
        <f t="shared" si="50"/>
        <v>220</v>
      </c>
    </row>
    <row r="3259" spans="1:28" x14ac:dyDescent="0.3">
      <c r="A3259" s="34">
        <v>44907</v>
      </c>
      <c r="B3259">
        <v>1159</v>
      </c>
      <c r="C3259" t="s">
        <v>1282</v>
      </c>
      <c r="D3259" t="s">
        <v>1283</v>
      </c>
      <c r="E3259">
        <v>38</v>
      </c>
      <c r="F3259" t="s">
        <v>1302</v>
      </c>
      <c r="G3259" t="s">
        <v>1501</v>
      </c>
      <c r="H3259" t="s">
        <v>1443</v>
      </c>
      <c r="I3259" s="102">
        <v>0.20833333333333334</v>
      </c>
      <c r="J3259" t="s">
        <v>1704</v>
      </c>
      <c r="K3259" s="102">
        <v>0.65972222222222221</v>
      </c>
      <c r="L3259">
        <v>29</v>
      </c>
      <c r="M3259" t="s">
        <v>1296</v>
      </c>
      <c r="N3259" t="s">
        <v>1322</v>
      </c>
      <c r="O3259" s="102">
        <v>0.50694444444444442</v>
      </c>
      <c r="P3259" t="s">
        <v>1875</v>
      </c>
      <c r="Q3259">
        <v>1</v>
      </c>
      <c r="R3259" t="s">
        <v>2014</v>
      </c>
      <c r="S3259">
        <v>14</v>
      </c>
      <c r="T3259">
        <v>89</v>
      </c>
      <c r="U3259">
        <v>92</v>
      </c>
      <c r="V3259" t="s">
        <v>51</v>
      </c>
      <c r="W3259">
        <v>68</v>
      </c>
      <c r="X3259" s="102">
        <v>0.65972222222222221</v>
      </c>
      <c r="AB3259" s="77">
        <f t="shared" si="50"/>
        <v>290</v>
      </c>
    </row>
    <row r="3260" spans="1:28" x14ac:dyDescent="0.3">
      <c r="A3260" s="34">
        <v>44908</v>
      </c>
      <c r="B3260">
        <v>1159</v>
      </c>
      <c r="C3260" t="s">
        <v>1282</v>
      </c>
      <c r="D3260" t="s">
        <v>1283</v>
      </c>
      <c r="E3260">
        <v>38</v>
      </c>
      <c r="F3260" t="s">
        <v>1346</v>
      </c>
      <c r="G3260" t="s">
        <v>1561</v>
      </c>
      <c r="H3260" t="s">
        <v>1284</v>
      </c>
      <c r="I3260" s="102">
        <v>0.3611111111111111</v>
      </c>
      <c r="J3260" t="s">
        <v>1617</v>
      </c>
      <c r="K3260" s="102">
        <v>0.53472222222222221</v>
      </c>
      <c r="L3260">
        <v>28</v>
      </c>
      <c r="M3260" t="s">
        <v>1288</v>
      </c>
      <c r="N3260" t="s">
        <v>1286</v>
      </c>
      <c r="O3260" s="102">
        <v>2.7777777777777776E-2</v>
      </c>
      <c r="P3260" t="s">
        <v>1882</v>
      </c>
      <c r="Q3260">
        <v>3</v>
      </c>
      <c r="R3260" t="s">
        <v>2015</v>
      </c>
      <c r="S3260">
        <v>16</v>
      </c>
      <c r="T3260">
        <v>91</v>
      </c>
      <c r="U3260">
        <v>92</v>
      </c>
      <c r="V3260" t="s">
        <v>51</v>
      </c>
      <c r="W3260">
        <v>88</v>
      </c>
      <c r="X3260" s="102">
        <v>0.58333333333333337</v>
      </c>
      <c r="AB3260" s="77">
        <f t="shared" si="50"/>
        <v>280</v>
      </c>
    </row>
    <row r="3261" spans="1:28" x14ac:dyDescent="0.3">
      <c r="A3261" s="34">
        <v>44909</v>
      </c>
      <c r="B3261">
        <v>1159</v>
      </c>
      <c r="C3261" t="s">
        <v>1282</v>
      </c>
      <c r="D3261" t="s">
        <v>1283</v>
      </c>
      <c r="E3261">
        <v>38</v>
      </c>
      <c r="F3261" t="s">
        <v>1292</v>
      </c>
      <c r="G3261" t="s">
        <v>1335</v>
      </c>
      <c r="H3261" t="s">
        <v>1344</v>
      </c>
      <c r="I3261" s="102">
        <v>0.33333333333333331</v>
      </c>
      <c r="J3261" t="s">
        <v>1729</v>
      </c>
      <c r="K3261" s="102">
        <v>0.54166666666666663</v>
      </c>
      <c r="L3261">
        <v>21</v>
      </c>
      <c r="M3261" t="s">
        <v>1296</v>
      </c>
      <c r="N3261" t="s">
        <v>1289</v>
      </c>
      <c r="O3261" s="102">
        <v>0.84027777777777779</v>
      </c>
      <c r="P3261" t="s">
        <v>1844</v>
      </c>
      <c r="Q3261">
        <v>3</v>
      </c>
      <c r="R3261" t="s">
        <v>1838</v>
      </c>
      <c r="S3261">
        <v>22</v>
      </c>
      <c r="T3261">
        <v>81</v>
      </c>
      <c r="U3261">
        <v>92</v>
      </c>
      <c r="V3261" t="s">
        <v>51</v>
      </c>
      <c r="W3261">
        <v>66</v>
      </c>
      <c r="X3261" s="102">
        <v>0.76388888888888884</v>
      </c>
      <c r="AB3261" s="77">
        <f t="shared" si="50"/>
        <v>210</v>
      </c>
    </row>
    <row r="3262" spans="1:28" x14ac:dyDescent="0.3">
      <c r="A3262" s="34">
        <v>44910</v>
      </c>
      <c r="B3262">
        <v>1159</v>
      </c>
      <c r="C3262" t="s">
        <v>1282</v>
      </c>
      <c r="D3262" t="s">
        <v>1283</v>
      </c>
      <c r="E3262">
        <v>38</v>
      </c>
      <c r="F3262" t="s">
        <v>1341</v>
      </c>
      <c r="G3262" t="s">
        <v>1351</v>
      </c>
      <c r="H3262" t="s">
        <v>1434</v>
      </c>
      <c r="I3262" s="102">
        <v>0.29166666666666669</v>
      </c>
      <c r="J3262" t="s">
        <v>1637</v>
      </c>
      <c r="K3262" s="102">
        <v>0.5625</v>
      </c>
      <c r="L3262">
        <v>32</v>
      </c>
      <c r="M3262" t="s">
        <v>1435</v>
      </c>
      <c r="N3262" t="s">
        <v>1351</v>
      </c>
      <c r="O3262" s="102">
        <v>0.63194444444444442</v>
      </c>
      <c r="P3262" t="s">
        <v>1866</v>
      </c>
      <c r="Q3262">
        <v>24</v>
      </c>
      <c r="R3262" t="s">
        <v>1630</v>
      </c>
      <c r="S3262">
        <v>4</v>
      </c>
      <c r="T3262">
        <v>86</v>
      </c>
      <c r="U3262">
        <v>91</v>
      </c>
      <c r="V3262" t="s">
        <v>51</v>
      </c>
      <c r="W3262">
        <v>79</v>
      </c>
      <c r="X3262" s="102">
        <v>0.72916666666666663</v>
      </c>
      <c r="AB3262" s="77">
        <f t="shared" si="50"/>
        <v>320</v>
      </c>
    </row>
    <row r="3263" spans="1:28" x14ac:dyDescent="0.3">
      <c r="A3263" s="34">
        <v>44911</v>
      </c>
      <c r="B3263">
        <v>1159</v>
      </c>
      <c r="C3263" t="s">
        <v>1282</v>
      </c>
      <c r="D3263" t="s">
        <v>1283</v>
      </c>
      <c r="E3263">
        <v>38</v>
      </c>
      <c r="F3263" t="s">
        <v>1510</v>
      </c>
      <c r="G3263" t="s">
        <v>1329</v>
      </c>
      <c r="H3263" t="s">
        <v>1439</v>
      </c>
      <c r="I3263" s="102">
        <v>0.99930555555555556</v>
      </c>
      <c r="J3263" t="s">
        <v>1521</v>
      </c>
      <c r="K3263" s="102">
        <v>5.5555555555555552E-2</v>
      </c>
      <c r="L3263">
        <v>2</v>
      </c>
      <c r="M3263" t="s">
        <v>1296</v>
      </c>
      <c r="N3263" t="s">
        <v>1434</v>
      </c>
      <c r="O3263" s="102">
        <v>0.1875</v>
      </c>
      <c r="P3263" t="s">
        <v>1299</v>
      </c>
      <c r="Q3263">
        <v>21</v>
      </c>
      <c r="R3263" t="s">
        <v>1803</v>
      </c>
      <c r="S3263">
        <v>0</v>
      </c>
      <c r="T3263">
        <v>90</v>
      </c>
      <c r="U3263">
        <v>91</v>
      </c>
      <c r="V3263" t="s">
        <v>51</v>
      </c>
      <c r="W3263">
        <v>86</v>
      </c>
      <c r="X3263" s="102">
        <v>0.64583333333333337</v>
      </c>
      <c r="AB3263" s="77">
        <f t="shared" si="50"/>
        <v>20</v>
      </c>
    </row>
    <row r="3264" spans="1:28" x14ac:dyDescent="0.3">
      <c r="A3264" s="34">
        <v>44912</v>
      </c>
      <c r="B3264">
        <v>1159</v>
      </c>
      <c r="C3264" t="s">
        <v>1282</v>
      </c>
      <c r="D3264" t="s">
        <v>1283</v>
      </c>
      <c r="E3264">
        <v>38</v>
      </c>
      <c r="F3264" t="s">
        <v>1481</v>
      </c>
      <c r="G3264" t="s">
        <v>1308</v>
      </c>
      <c r="H3264" t="s">
        <v>1301</v>
      </c>
      <c r="I3264" s="102">
        <v>0.29166666666666669</v>
      </c>
      <c r="J3264" t="s">
        <v>1368</v>
      </c>
      <c r="K3264" s="102">
        <v>0.53472222222222221</v>
      </c>
      <c r="L3264">
        <v>21</v>
      </c>
      <c r="M3264" t="s">
        <v>1288</v>
      </c>
      <c r="N3264" t="s">
        <v>1391</v>
      </c>
      <c r="O3264" s="102">
        <v>0.875</v>
      </c>
      <c r="P3264" t="s">
        <v>1564</v>
      </c>
      <c r="Q3264">
        <v>22</v>
      </c>
      <c r="R3264" t="s">
        <v>1856</v>
      </c>
      <c r="S3264">
        <v>6</v>
      </c>
      <c r="T3264">
        <v>87</v>
      </c>
      <c r="U3264">
        <v>92</v>
      </c>
      <c r="V3264" t="s">
        <v>51</v>
      </c>
      <c r="W3264">
        <v>77</v>
      </c>
      <c r="X3264" s="102">
        <v>0.54166666666666663</v>
      </c>
      <c r="AB3264" s="77">
        <f t="shared" si="50"/>
        <v>210</v>
      </c>
    </row>
    <row r="3265" spans="1:28" x14ac:dyDescent="0.3">
      <c r="A3265" s="34">
        <v>44913</v>
      </c>
      <c r="B3265">
        <v>1159</v>
      </c>
      <c r="C3265" t="s">
        <v>1282</v>
      </c>
      <c r="D3265" t="s">
        <v>1283</v>
      </c>
      <c r="E3265">
        <v>38</v>
      </c>
      <c r="F3265" t="s">
        <v>1292</v>
      </c>
      <c r="G3265" t="s">
        <v>1308</v>
      </c>
      <c r="H3265" t="s">
        <v>1327</v>
      </c>
      <c r="I3265" s="102">
        <v>1.3888888888888888E-2</v>
      </c>
      <c r="J3265" t="s">
        <v>1785</v>
      </c>
      <c r="K3265" s="102">
        <v>0.63194444444444442</v>
      </c>
      <c r="L3265">
        <v>23</v>
      </c>
      <c r="M3265" t="s">
        <v>1335</v>
      </c>
      <c r="N3265" t="s">
        <v>1380</v>
      </c>
      <c r="O3265" s="102">
        <v>0.68055555555555547</v>
      </c>
      <c r="P3265" t="s">
        <v>1745</v>
      </c>
      <c r="Q3265">
        <v>0</v>
      </c>
      <c r="R3265" t="s">
        <v>1712</v>
      </c>
      <c r="S3265" t="s">
        <v>51</v>
      </c>
      <c r="T3265">
        <v>59</v>
      </c>
      <c r="U3265">
        <v>90</v>
      </c>
      <c r="V3265" t="s">
        <v>51</v>
      </c>
      <c r="W3265">
        <v>37</v>
      </c>
      <c r="X3265" s="102">
        <v>0.99305555555555547</v>
      </c>
      <c r="AB3265" s="77">
        <f t="shared" si="50"/>
        <v>230</v>
      </c>
    </row>
    <row r="3266" spans="1:28" x14ac:dyDescent="0.3">
      <c r="A3266" s="34">
        <v>44914</v>
      </c>
      <c r="B3266">
        <v>1159</v>
      </c>
      <c r="C3266" t="s">
        <v>1282</v>
      </c>
      <c r="D3266" t="s">
        <v>1283</v>
      </c>
      <c r="E3266">
        <v>38</v>
      </c>
      <c r="F3266" t="s">
        <v>1395</v>
      </c>
      <c r="G3266" t="s">
        <v>1308</v>
      </c>
      <c r="H3266" t="s">
        <v>1527</v>
      </c>
      <c r="I3266" s="102">
        <v>0.77777777777777779</v>
      </c>
      <c r="J3266" t="s">
        <v>1753</v>
      </c>
      <c r="K3266" s="102">
        <v>3.4722222222222224E-2</v>
      </c>
      <c r="L3266">
        <v>16</v>
      </c>
      <c r="M3266" t="s">
        <v>1301</v>
      </c>
      <c r="N3266" t="s">
        <v>1671</v>
      </c>
      <c r="O3266" s="102">
        <v>0.63194444444444442</v>
      </c>
      <c r="P3266" t="s">
        <v>1589</v>
      </c>
      <c r="Q3266">
        <v>9</v>
      </c>
      <c r="R3266" t="s">
        <v>1638</v>
      </c>
      <c r="S3266">
        <v>24</v>
      </c>
      <c r="T3266">
        <v>47</v>
      </c>
      <c r="U3266">
        <v>55</v>
      </c>
      <c r="V3266" s="102">
        <v>0.99930555555555556</v>
      </c>
      <c r="W3266">
        <v>33</v>
      </c>
      <c r="X3266" t="s">
        <v>51</v>
      </c>
      <c r="AB3266" s="77">
        <f t="shared" si="50"/>
        <v>160</v>
      </c>
    </row>
    <row r="3267" spans="1:28" x14ac:dyDescent="0.3">
      <c r="A3267" s="34">
        <v>44915</v>
      </c>
      <c r="B3267">
        <v>1159</v>
      </c>
      <c r="C3267" t="s">
        <v>1282</v>
      </c>
      <c r="D3267" t="s">
        <v>1283</v>
      </c>
      <c r="E3267">
        <v>38</v>
      </c>
      <c r="F3267" t="s">
        <v>1390</v>
      </c>
      <c r="G3267" t="s">
        <v>1335</v>
      </c>
      <c r="H3267" t="s">
        <v>1605</v>
      </c>
      <c r="I3267" s="102">
        <v>0.99930555555555556</v>
      </c>
      <c r="J3267" t="s">
        <v>1723</v>
      </c>
      <c r="K3267" s="102">
        <v>0.27083333333333331</v>
      </c>
      <c r="L3267">
        <v>13</v>
      </c>
      <c r="M3267" t="s">
        <v>1310</v>
      </c>
      <c r="N3267" t="s">
        <v>1497</v>
      </c>
      <c r="O3267" s="102">
        <v>9.7222222222222224E-2</v>
      </c>
      <c r="P3267" t="s">
        <v>1298</v>
      </c>
      <c r="Q3267">
        <v>23</v>
      </c>
      <c r="R3267" t="s">
        <v>1495</v>
      </c>
      <c r="S3267">
        <v>6</v>
      </c>
      <c r="T3267">
        <v>78</v>
      </c>
      <c r="U3267">
        <v>91</v>
      </c>
      <c r="V3267" t="s">
        <v>51</v>
      </c>
      <c r="W3267">
        <v>48</v>
      </c>
      <c r="X3267" s="102">
        <v>0.27083333333333331</v>
      </c>
      <c r="AB3267" s="77">
        <f t="shared" ref="AB3267:AB3330" si="51">L3267*$AE$17</f>
        <v>130</v>
      </c>
    </row>
    <row r="3268" spans="1:28" x14ac:dyDescent="0.3">
      <c r="A3268" s="34">
        <v>44916</v>
      </c>
      <c r="B3268">
        <v>1159</v>
      </c>
      <c r="C3268" t="s">
        <v>1282</v>
      </c>
      <c r="D3268" t="s">
        <v>1283</v>
      </c>
      <c r="E3268">
        <v>38</v>
      </c>
      <c r="F3268" t="s">
        <v>1403</v>
      </c>
      <c r="G3268" t="s">
        <v>1308</v>
      </c>
      <c r="H3268" t="s">
        <v>1449</v>
      </c>
      <c r="I3268" s="102">
        <v>0.21527777777777779</v>
      </c>
      <c r="J3268" t="s">
        <v>1777</v>
      </c>
      <c r="K3268" s="102">
        <v>0.53472222222222221</v>
      </c>
      <c r="L3268">
        <v>29</v>
      </c>
      <c r="M3268" t="s">
        <v>1431</v>
      </c>
      <c r="N3268" t="s">
        <v>1436</v>
      </c>
      <c r="O3268" s="102">
        <v>0.65277777777777779</v>
      </c>
      <c r="P3268" t="s">
        <v>1398</v>
      </c>
      <c r="Q3268">
        <v>23</v>
      </c>
      <c r="R3268" t="s">
        <v>1299</v>
      </c>
      <c r="S3268">
        <v>14</v>
      </c>
      <c r="T3268">
        <v>76</v>
      </c>
      <c r="U3268">
        <v>92</v>
      </c>
      <c r="V3268" s="102">
        <v>0</v>
      </c>
      <c r="W3268">
        <v>53</v>
      </c>
      <c r="X3268" s="102">
        <v>0.61111111111111105</v>
      </c>
      <c r="AB3268" s="77">
        <f t="shared" si="51"/>
        <v>290</v>
      </c>
    </row>
    <row r="3269" spans="1:28" x14ac:dyDescent="0.3">
      <c r="A3269" s="34">
        <v>44917</v>
      </c>
      <c r="B3269">
        <v>1159</v>
      </c>
      <c r="C3269" t="s">
        <v>1282</v>
      </c>
      <c r="D3269" t="s">
        <v>1283</v>
      </c>
      <c r="E3269">
        <v>38</v>
      </c>
      <c r="F3269" t="s">
        <v>1346</v>
      </c>
      <c r="G3269" t="s">
        <v>1308</v>
      </c>
      <c r="H3269" t="s">
        <v>1440</v>
      </c>
      <c r="I3269" s="102">
        <v>0.2986111111111111</v>
      </c>
      <c r="J3269" t="s">
        <v>1563</v>
      </c>
      <c r="K3269" s="102">
        <v>0.63194444444444442</v>
      </c>
      <c r="L3269">
        <v>21</v>
      </c>
      <c r="M3269" t="s">
        <v>1296</v>
      </c>
      <c r="N3269" t="s">
        <v>1327</v>
      </c>
      <c r="O3269" s="102">
        <v>1.3888888888888888E-2</v>
      </c>
      <c r="P3269" t="s">
        <v>1639</v>
      </c>
      <c r="Q3269">
        <v>2</v>
      </c>
      <c r="R3269" t="s">
        <v>1895</v>
      </c>
      <c r="S3269">
        <v>24</v>
      </c>
      <c r="T3269">
        <v>81</v>
      </c>
      <c r="U3269">
        <v>89</v>
      </c>
      <c r="V3269" s="102">
        <v>0</v>
      </c>
      <c r="W3269">
        <v>69</v>
      </c>
      <c r="X3269" s="102">
        <v>0.625</v>
      </c>
      <c r="AB3269" s="77">
        <f t="shared" si="51"/>
        <v>210</v>
      </c>
    </row>
    <row r="3270" spans="1:28" x14ac:dyDescent="0.3">
      <c r="A3270" s="34">
        <v>44918</v>
      </c>
      <c r="B3270">
        <v>1159</v>
      </c>
      <c r="C3270" t="s">
        <v>1282</v>
      </c>
      <c r="D3270" t="s">
        <v>1283</v>
      </c>
      <c r="E3270">
        <v>38</v>
      </c>
      <c r="F3270" t="s">
        <v>1617</v>
      </c>
      <c r="G3270" t="s">
        <v>1285</v>
      </c>
      <c r="H3270" t="s">
        <v>1486</v>
      </c>
      <c r="I3270" s="102">
        <v>0.15277777777777776</v>
      </c>
      <c r="J3270" t="s">
        <v>1724</v>
      </c>
      <c r="K3270" s="102">
        <v>0.57638888888888895</v>
      </c>
      <c r="L3270">
        <v>31</v>
      </c>
      <c r="M3270" t="s">
        <v>1335</v>
      </c>
      <c r="N3270" t="s">
        <v>1294</v>
      </c>
      <c r="O3270" s="102">
        <v>0.83333333333333337</v>
      </c>
      <c r="P3270" t="s">
        <v>1511</v>
      </c>
      <c r="Q3270">
        <v>21</v>
      </c>
      <c r="R3270" t="s">
        <v>1602</v>
      </c>
      <c r="S3270">
        <v>13</v>
      </c>
      <c r="T3270">
        <v>77</v>
      </c>
      <c r="U3270">
        <v>92</v>
      </c>
      <c r="V3270" t="s">
        <v>51</v>
      </c>
      <c r="W3270">
        <v>49</v>
      </c>
      <c r="X3270" s="102">
        <v>0.54861111111111105</v>
      </c>
      <c r="AB3270" s="77">
        <f t="shared" si="51"/>
        <v>310</v>
      </c>
    </row>
    <row r="3271" spans="1:28" x14ac:dyDescent="0.3">
      <c r="A3271" s="34">
        <v>44919</v>
      </c>
      <c r="B3271">
        <v>1159</v>
      </c>
      <c r="C3271" t="s">
        <v>1282</v>
      </c>
      <c r="D3271" t="s">
        <v>1283</v>
      </c>
      <c r="E3271">
        <v>38</v>
      </c>
      <c r="F3271" t="s">
        <v>1292</v>
      </c>
      <c r="G3271" t="s">
        <v>1308</v>
      </c>
      <c r="H3271" t="s">
        <v>1428</v>
      </c>
      <c r="I3271" s="102">
        <v>0.89583333333333337</v>
      </c>
      <c r="J3271" t="s">
        <v>1661</v>
      </c>
      <c r="K3271" s="102">
        <v>0.61805555555555558</v>
      </c>
      <c r="L3271">
        <v>31</v>
      </c>
      <c r="M3271" t="s">
        <v>1329</v>
      </c>
      <c r="N3271" t="s">
        <v>1380</v>
      </c>
      <c r="O3271" s="102">
        <v>0.54166666666666663</v>
      </c>
      <c r="P3271" t="s">
        <v>1642</v>
      </c>
      <c r="Q3271">
        <v>0</v>
      </c>
      <c r="R3271" t="s">
        <v>1700</v>
      </c>
      <c r="S3271">
        <v>24</v>
      </c>
      <c r="T3271">
        <v>89</v>
      </c>
      <c r="U3271">
        <v>92</v>
      </c>
      <c r="V3271" t="s">
        <v>51</v>
      </c>
      <c r="W3271">
        <v>85</v>
      </c>
      <c r="X3271" s="102">
        <v>0.52777777777777779</v>
      </c>
      <c r="AB3271" s="77">
        <f t="shared" si="51"/>
        <v>310</v>
      </c>
    </row>
    <row r="3272" spans="1:28" x14ac:dyDescent="0.3">
      <c r="A3272" s="34">
        <v>44920</v>
      </c>
      <c r="B3272">
        <v>1159</v>
      </c>
      <c r="C3272" t="s">
        <v>1282</v>
      </c>
      <c r="D3272" t="s">
        <v>1283</v>
      </c>
      <c r="E3272">
        <v>38</v>
      </c>
      <c r="F3272" t="s">
        <v>1295</v>
      </c>
      <c r="G3272" t="s">
        <v>1308</v>
      </c>
      <c r="H3272" t="s">
        <v>1333</v>
      </c>
      <c r="I3272" s="102">
        <v>1.3888888888888888E-2</v>
      </c>
      <c r="J3272" t="s">
        <v>1775</v>
      </c>
      <c r="K3272" s="102">
        <v>0.49305555555555558</v>
      </c>
      <c r="L3272">
        <v>14</v>
      </c>
      <c r="M3272" t="s">
        <v>1358</v>
      </c>
      <c r="N3272" t="s">
        <v>1380</v>
      </c>
      <c r="O3272" s="102">
        <v>0.44444444444444442</v>
      </c>
      <c r="P3272" t="s">
        <v>1707</v>
      </c>
      <c r="Q3272">
        <v>24</v>
      </c>
      <c r="R3272" t="s">
        <v>1890</v>
      </c>
      <c r="S3272">
        <v>6</v>
      </c>
      <c r="T3272">
        <v>61</v>
      </c>
      <c r="U3272">
        <v>90</v>
      </c>
      <c r="V3272" s="102">
        <v>0</v>
      </c>
      <c r="W3272">
        <v>42</v>
      </c>
      <c r="X3272" s="102">
        <v>0.4861111111111111</v>
      </c>
      <c r="AB3272" s="77">
        <f t="shared" si="51"/>
        <v>140</v>
      </c>
    </row>
    <row r="3273" spans="1:28" x14ac:dyDescent="0.3">
      <c r="A3273" s="34">
        <v>44921</v>
      </c>
      <c r="B3273">
        <v>1159</v>
      </c>
      <c r="C3273" t="s">
        <v>1282</v>
      </c>
      <c r="D3273" t="s">
        <v>1283</v>
      </c>
      <c r="E3273">
        <v>38</v>
      </c>
      <c r="F3273" t="s">
        <v>1371</v>
      </c>
      <c r="G3273" t="s">
        <v>1800</v>
      </c>
      <c r="H3273" t="s">
        <v>1496</v>
      </c>
      <c r="I3273" s="102">
        <v>0.20833333333333334</v>
      </c>
      <c r="J3273" t="s">
        <v>1478</v>
      </c>
      <c r="K3273" s="102">
        <v>0.58333333333333337</v>
      </c>
      <c r="L3273">
        <v>32</v>
      </c>
      <c r="M3273" t="s">
        <v>1335</v>
      </c>
      <c r="N3273" t="s">
        <v>1380</v>
      </c>
      <c r="O3273" s="102">
        <v>0.3263888888888889</v>
      </c>
      <c r="P3273" t="s">
        <v>1555</v>
      </c>
      <c r="Q3273">
        <v>22</v>
      </c>
      <c r="R3273" t="s">
        <v>1479</v>
      </c>
      <c r="S3273">
        <v>0</v>
      </c>
      <c r="T3273">
        <v>89</v>
      </c>
      <c r="U3273">
        <v>91</v>
      </c>
      <c r="V3273" t="s">
        <v>51</v>
      </c>
      <c r="W3273">
        <v>86</v>
      </c>
      <c r="X3273" s="102">
        <v>0.5625</v>
      </c>
      <c r="AB3273" s="77">
        <f t="shared" si="51"/>
        <v>320</v>
      </c>
    </row>
    <row r="3274" spans="1:28" x14ac:dyDescent="0.3">
      <c r="A3274" s="34">
        <v>44922</v>
      </c>
      <c r="B3274">
        <v>1159</v>
      </c>
      <c r="C3274" t="s">
        <v>1282</v>
      </c>
      <c r="D3274" t="s">
        <v>1283</v>
      </c>
      <c r="E3274">
        <v>38</v>
      </c>
      <c r="F3274" t="s">
        <v>1422</v>
      </c>
      <c r="G3274" t="s">
        <v>1308</v>
      </c>
      <c r="H3274" t="s">
        <v>1493</v>
      </c>
      <c r="I3274" s="102">
        <v>0.99930555555555556</v>
      </c>
      <c r="J3274" t="s">
        <v>1530</v>
      </c>
      <c r="K3274" s="102">
        <v>0.49305555555555558</v>
      </c>
      <c r="L3274">
        <v>0</v>
      </c>
      <c r="M3274" t="s">
        <v>1358</v>
      </c>
      <c r="N3274" t="s">
        <v>1561</v>
      </c>
      <c r="O3274" s="102">
        <v>0.99305555555555547</v>
      </c>
      <c r="P3274" t="s">
        <v>1613</v>
      </c>
      <c r="Q3274" t="s">
        <v>51</v>
      </c>
      <c r="R3274" t="s">
        <v>1535</v>
      </c>
      <c r="S3274">
        <v>24</v>
      </c>
      <c r="T3274">
        <v>88</v>
      </c>
      <c r="U3274">
        <v>91</v>
      </c>
      <c r="V3274" t="s">
        <v>51</v>
      </c>
      <c r="W3274">
        <v>78</v>
      </c>
      <c r="X3274" s="102">
        <v>0.4861111111111111</v>
      </c>
      <c r="AB3274" s="77">
        <f t="shared" si="51"/>
        <v>0</v>
      </c>
    </row>
    <row r="3275" spans="1:28" x14ac:dyDescent="0.3">
      <c r="A3275" s="34">
        <v>44923</v>
      </c>
      <c r="B3275">
        <v>1159</v>
      </c>
      <c r="C3275" t="s">
        <v>1282</v>
      </c>
      <c r="D3275" t="s">
        <v>1283</v>
      </c>
      <c r="E3275">
        <v>38</v>
      </c>
      <c r="F3275" t="s">
        <v>1428</v>
      </c>
      <c r="G3275" t="s">
        <v>1352</v>
      </c>
      <c r="H3275" t="s">
        <v>1376</v>
      </c>
      <c r="I3275" s="102">
        <v>0.25</v>
      </c>
      <c r="J3275" t="s">
        <v>1658</v>
      </c>
      <c r="K3275" s="102">
        <v>0.52083333333333337</v>
      </c>
      <c r="L3275">
        <v>0</v>
      </c>
      <c r="M3275" t="s">
        <v>1335</v>
      </c>
      <c r="N3275" t="s">
        <v>1322</v>
      </c>
      <c r="O3275" t="s">
        <v>51</v>
      </c>
      <c r="P3275" t="s">
        <v>1535</v>
      </c>
      <c r="Q3275">
        <v>0</v>
      </c>
      <c r="R3275" t="s">
        <v>1545</v>
      </c>
      <c r="S3275">
        <v>21</v>
      </c>
      <c r="T3275">
        <v>81</v>
      </c>
      <c r="U3275">
        <v>91</v>
      </c>
      <c r="V3275" t="s">
        <v>51</v>
      </c>
      <c r="W3275">
        <v>65</v>
      </c>
      <c r="X3275" s="102">
        <v>0.75694444444444453</v>
      </c>
      <c r="AB3275" s="77">
        <f t="shared" si="51"/>
        <v>0</v>
      </c>
    </row>
    <row r="3276" spans="1:28" x14ac:dyDescent="0.3">
      <c r="A3276" s="34">
        <v>44924</v>
      </c>
      <c r="B3276">
        <v>1159</v>
      </c>
      <c r="C3276" t="s">
        <v>1282</v>
      </c>
      <c r="D3276" t="s">
        <v>1283</v>
      </c>
      <c r="E3276">
        <v>38</v>
      </c>
      <c r="F3276" t="s">
        <v>1521</v>
      </c>
      <c r="G3276" t="s">
        <v>1456</v>
      </c>
      <c r="H3276" t="s">
        <v>1496</v>
      </c>
      <c r="I3276" s="102">
        <v>0.99930555555555556</v>
      </c>
      <c r="J3276" t="s">
        <v>1671</v>
      </c>
      <c r="K3276" s="102">
        <v>6.9444444444444441E-3</v>
      </c>
      <c r="L3276">
        <v>28</v>
      </c>
      <c r="M3276" t="s">
        <v>1513</v>
      </c>
      <c r="N3276" t="s">
        <v>1556</v>
      </c>
      <c r="O3276" s="102">
        <v>0.41666666666666669</v>
      </c>
      <c r="P3276" t="s">
        <v>1707</v>
      </c>
      <c r="Q3276">
        <v>11</v>
      </c>
      <c r="R3276" t="s">
        <v>1872</v>
      </c>
      <c r="S3276">
        <v>24</v>
      </c>
      <c r="T3276">
        <v>91</v>
      </c>
      <c r="U3276">
        <v>91</v>
      </c>
      <c r="V3276" t="s">
        <v>51</v>
      </c>
      <c r="W3276">
        <v>86</v>
      </c>
      <c r="X3276" s="102">
        <v>0</v>
      </c>
      <c r="AB3276" s="77">
        <f t="shared" si="51"/>
        <v>280</v>
      </c>
    </row>
    <row r="3277" spans="1:28" x14ac:dyDescent="0.3">
      <c r="A3277" s="34">
        <v>44925</v>
      </c>
      <c r="B3277">
        <v>1159</v>
      </c>
      <c r="C3277" t="s">
        <v>1282</v>
      </c>
      <c r="D3277" t="s">
        <v>1283</v>
      </c>
      <c r="E3277">
        <v>38</v>
      </c>
      <c r="F3277" t="s">
        <v>1334</v>
      </c>
      <c r="G3277" t="s">
        <v>1465</v>
      </c>
      <c r="H3277" t="s">
        <v>1336</v>
      </c>
      <c r="I3277" s="102">
        <v>7.6388888888888895E-2</v>
      </c>
      <c r="J3277" t="s">
        <v>1584</v>
      </c>
      <c r="K3277" s="102">
        <v>0.79166666666666663</v>
      </c>
      <c r="L3277">
        <v>0</v>
      </c>
      <c r="M3277" t="s">
        <v>1335</v>
      </c>
      <c r="N3277" t="s">
        <v>1544</v>
      </c>
      <c r="O3277" t="s">
        <v>51</v>
      </c>
      <c r="P3277" t="s">
        <v>1740</v>
      </c>
      <c r="Q3277">
        <v>22</v>
      </c>
      <c r="R3277" t="s">
        <v>1875</v>
      </c>
      <c r="S3277">
        <v>4</v>
      </c>
      <c r="T3277">
        <v>70</v>
      </c>
      <c r="U3277">
        <v>91</v>
      </c>
      <c r="V3277" t="s">
        <v>51</v>
      </c>
      <c r="W3277">
        <v>46</v>
      </c>
      <c r="X3277" s="102">
        <v>0.99930555555555556</v>
      </c>
      <c r="AB3277" s="77">
        <f t="shared" si="51"/>
        <v>0</v>
      </c>
    </row>
    <row r="3278" spans="1:28" x14ac:dyDescent="0.3">
      <c r="A3278" s="34">
        <v>44926</v>
      </c>
      <c r="B3278">
        <v>1159</v>
      </c>
      <c r="C3278" t="s">
        <v>1282</v>
      </c>
      <c r="D3278" t="s">
        <v>1283</v>
      </c>
      <c r="E3278">
        <v>38</v>
      </c>
      <c r="F3278" t="s">
        <v>1722</v>
      </c>
      <c r="G3278" t="s">
        <v>1308</v>
      </c>
      <c r="H3278" t="s">
        <v>1478</v>
      </c>
      <c r="I3278" s="102">
        <v>0.99930555555555556</v>
      </c>
      <c r="J3278" t="s">
        <v>1744</v>
      </c>
      <c r="K3278" s="102">
        <v>0.5625</v>
      </c>
      <c r="L3278">
        <v>22</v>
      </c>
      <c r="M3278" t="s">
        <v>1435</v>
      </c>
      <c r="N3278" t="s">
        <v>1527</v>
      </c>
      <c r="O3278" s="102">
        <v>0.3263888888888889</v>
      </c>
      <c r="P3278" t="s">
        <v>1660</v>
      </c>
      <c r="Q3278">
        <v>23</v>
      </c>
      <c r="R3278" t="s">
        <v>1640</v>
      </c>
      <c r="S3278">
        <v>6</v>
      </c>
      <c r="T3278">
        <v>30</v>
      </c>
      <c r="U3278">
        <v>85</v>
      </c>
      <c r="V3278" t="s">
        <v>51</v>
      </c>
      <c r="W3278">
        <v>24</v>
      </c>
      <c r="X3278" t="s">
        <v>51</v>
      </c>
      <c r="AB3278" s="77">
        <f t="shared" si="51"/>
        <v>220</v>
      </c>
    </row>
    <row r="3279" spans="1:28" x14ac:dyDescent="0.3">
      <c r="A3279" s="34">
        <v>44927</v>
      </c>
      <c r="B3279">
        <v>1159</v>
      </c>
      <c r="C3279" t="s">
        <v>1282</v>
      </c>
      <c r="D3279" t="s">
        <v>1283</v>
      </c>
      <c r="E3279">
        <v>38</v>
      </c>
      <c r="F3279" t="s">
        <v>1502</v>
      </c>
      <c r="G3279" t="s">
        <v>1730</v>
      </c>
      <c r="H3279" t="s">
        <v>1422</v>
      </c>
      <c r="I3279" s="102">
        <v>0.99305555555555547</v>
      </c>
      <c r="J3279" t="s">
        <v>1694</v>
      </c>
      <c r="K3279" s="102">
        <v>0.52777777777777779</v>
      </c>
      <c r="L3279">
        <v>20</v>
      </c>
      <c r="M3279" t="s">
        <v>1347</v>
      </c>
      <c r="N3279" t="s">
        <v>1544</v>
      </c>
      <c r="O3279" s="102">
        <v>0.52777777777777779</v>
      </c>
      <c r="P3279" t="s">
        <v>1690</v>
      </c>
      <c r="Q3279">
        <v>0</v>
      </c>
      <c r="R3279" t="s">
        <v>1593</v>
      </c>
      <c r="S3279">
        <v>13</v>
      </c>
      <c r="T3279">
        <v>72</v>
      </c>
      <c r="U3279">
        <v>92</v>
      </c>
      <c r="V3279" s="102">
        <v>0.77083333333333337</v>
      </c>
      <c r="W3279">
        <v>37</v>
      </c>
      <c r="X3279" s="102">
        <v>0.52777777777777779</v>
      </c>
      <c r="AB3279" s="77">
        <f t="shared" si="51"/>
        <v>200</v>
      </c>
    </row>
    <row r="3280" spans="1:28" x14ac:dyDescent="0.3">
      <c r="A3280" s="34">
        <v>44928</v>
      </c>
      <c r="B3280">
        <v>1159</v>
      </c>
      <c r="C3280" t="s">
        <v>1282</v>
      </c>
      <c r="D3280" t="s">
        <v>1283</v>
      </c>
      <c r="E3280">
        <v>38</v>
      </c>
      <c r="F3280" t="s">
        <v>1333</v>
      </c>
      <c r="G3280" t="s">
        <v>1465</v>
      </c>
      <c r="H3280" t="s">
        <v>1388</v>
      </c>
      <c r="I3280" s="102">
        <v>0.99930555555555556</v>
      </c>
      <c r="J3280" t="s">
        <v>1334</v>
      </c>
      <c r="K3280" s="102">
        <v>0.49305555555555558</v>
      </c>
      <c r="L3280">
        <v>31</v>
      </c>
      <c r="M3280" t="s">
        <v>1288</v>
      </c>
      <c r="N3280" t="s">
        <v>1348</v>
      </c>
      <c r="O3280" s="102">
        <v>2.0833333333333332E-2</v>
      </c>
      <c r="P3280" t="s">
        <v>1412</v>
      </c>
      <c r="Q3280">
        <v>22</v>
      </c>
      <c r="R3280" t="s">
        <v>1620</v>
      </c>
      <c r="S3280">
        <v>0</v>
      </c>
      <c r="T3280">
        <v>76</v>
      </c>
      <c r="U3280">
        <v>91</v>
      </c>
      <c r="V3280" t="s">
        <v>51</v>
      </c>
      <c r="W3280">
        <v>53</v>
      </c>
      <c r="X3280" t="s">
        <v>51</v>
      </c>
      <c r="AB3280" s="77">
        <f t="shared" si="51"/>
        <v>310</v>
      </c>
    </row>
    <row r="3281" spans="1:28" x14ac:dyDescent="0.3">
      <c r="A3281" s="34">
        <v>44929</v>
      </c>
      <c r="B3281">
        <v>1159</v>
      </c>
      <c r="C3281" t="s">
        <v>1282</v>
      </c>
      <c r="D3281" t="s">
        <v>1283</v>
      </c>
      <c r="E3281">
        <v>38</v>
      </c>
      <c r="F3281" t="s">
        <v>1309</v>
      </c>
      <c r="G3281" t="s">
        <v>1308</v>
      </c>
      <c r="H3281" t="s">
        <v>1340</v>
      </c>
      <c r="I3281" s="102">
        <v>0.3125</v>
      </c>
      <c r="J3281" t="s">
        <v>1328</v>
      </c>
      <c r="K3281" s="102">
        <v>0.54166666666666663</v>
      </c>
      <c r="L3281">
        <v>0</v>
      </c>
      <c r="M3281" t="s">
        <v>1435</v>
      </c>
      <c r="N3281" t="s">
        <v>1289</v>
      </c>
      <c r="O3281" s="102">
        <v>0.95138888888888884</v>
      </c>
      <c r="P3281" t="s">
        <v>1438</v>
      </c>
      <c r="Q3281">
        <v>24</v>
      </c>
      <c r="R3281" t="s">
        <v>1607</v>
      </c>
      <c r="S3281">
        <v>0</v>
      </c>
      <c r="T3281">
        <v>75</v>
      </c>
      <c r="U3281">
        <v>91</v>
      </c>
      <c r="V3281" s="102">
        <v>0</v>
      </c>
      <c r="W3281">
        <v>50</v>
      </c>
      <c r="X3281" s="102">
        <v>0.51388888888888895</v>
      </c>
      <c r="AB3281" s="77">
        <f t="shared" si="51"/>
        <v>0</v>
      </c>
    </row>
    <row r="3282" spans="1:28" x14ac:dyDescent="0.3">
      <c r="A3282" s="34">
        <v>44930</v>
      </c>
      <c r="B3282">
        <v>1159</v>
      </c>
      <c r="C3282" t="s">
        <v>1282</v>
      </c>
      <c r="D3282" t="s">
        <v>1283</v>
      </c>
      <c r="E3282">
        <v>38</v>
      </c>
      <c r="F3282" t="s">
        <v>1341</v>
      </c>
      <c r="G3282" t="s">
        <v>1308</v>
      </c>
      <c r="H3282" t="s">
        <v>1470</v>
      </c>
      <c r="I3282" s="102">
        <v>0.33333333333333331</v>
      </c>
      <c r="J3282" t="s">
        <v>1563</v>
      </c>
      <c r="K3282" s="102">
        <v>0.52777777777777779</v>
      </c>
      <c r="L3282">
        <v>22</v>
      </c>
      <c r="M3282" t="s">
        <v>1435</v>
      </c>
      <c r="N3282" t="s">
        <v>1384</v>
      </c>
      <c r="O3282" t="s">
        <v>51</v>
      </c>
      <c r="P3282" t="s">
        <v>1442</v>
      </c>
      <c r="Q3282" t="s">
        <v>51</v>
      </c>
      <c r="R3282" t="s">
        <v>1572</v>
      </c>
      <c r="S3282" t="s">
        <v>51</v>
      </c>
      <c r="T3282">
        <v>67</v>
      </c>
      <c r="U3282">
        <v>88</v>
      </c>
      <c r="V3282" s="102">
        <v>0.95138888888888884</v>
      </c>
      <c r="W3282">
        <v>47</v>
      </c>
      <c r="X3282" s="102">
        <v>0.50694444444444442</v>
      </c>
      <c r="AB3282" s="77">
        <f t="shared" si="51"/>
        <v>220</v>
      </c>
    </row>
    <row r="3283" spans="1:28" x14ac:dyDescent="0.3">
      <c r="A3283" s="34">
        <v>44931</v>
      </c>
      <c r="B3283">
        <v>1159</v>
      </c>
      <c r="C3283" t="s">
        <v>1282</v>
      </c>
      <c r="D3283" t="s">
        <v>1283</v>
      </c>
      <c r="E3283">
        <v>38</v>
      </c>
      <c r="F3283" t="s">
        <v>1449</v>
      </c>
      <c r="G3283" t="s">
        <v>1308</v>
      </c>
      <c r="H3283" t="s">
        <v>1384</v>
      </c>
      <c r="I3283" s="102">
        <v>0.33333333333333331</v>
      </c>
      <c r="J3283" t="s">
        <v>1321</v>
      </c>
      <c r="K3283" s="102">
        <v>0.63194444444444442</v>
      </c>
      <c r="L3283">
        <v>22</v>
      </c>
      <c r="M3283" t="s">
        <v>1288</v>
      </c>
      <c r="N3283" t="s">
        <v>1340</v>
      </c>
      <c r="O3283" s="102">
        <v>0.3611111111111111</v>
      </c>
      <c r="P3283" t="s">
        <v>1471</v>
      </c>
      <c r="Q3283">
        <v>0</v>
      </c>
      <c r="R3283" t="s">
        <v>1871</v>
      </c>
      <c r="S3283" t="s">
        <v>51</v>
      </c>
      <c r="T3283">
        <v>84</v>
      </c>
      <c r="U3283">
        <v>91</v>
      </c>
      <c r="V3283" t="s">
        <v>51</v>
      </c>
      <c r="W3283">
        <v>69</v>
      </c>
      <c r="X3283" s="102">
        <v>0.47916666666666669</v>
      </c>
      <c r="AB3283" s="77">
        <f t="shared" si="51"/>
        <v>220</v>
      </c>
    </row>
    <row r="3284" spans="1:28" x14ac:dyDescent="0.3">
      <c r="A3284" s="34">
        <v>44932</v>
      </c>
      <c r="B3284">
        <v>1159</v>
      </c>
      <c r="C3284" t="s">
        <v>1282</v>
      </c>
      <c r="D3284" t="s">
        <v>1283</v>
      </c>
      <c r="E3284">
        <v>38</v>
      </c>
      <c r="F3284" t="s">
        <v>1546</v>
      </c>
      <c r="G3284" t="s">
        <v>1352</v>
      </c>
      <c r="H3284" t="s">
        <v>1388</v>
      </c>
      <c r="I3284" t="s">
        <v>51</v>
      </c>
      <c r="J3284" t="s">
        <v>1328</v>
      </c>
      <c r="K3284" s="102">
        <v>0.51388888888888895</v>
      </c>
      <c r="L3284">
        <v>0</v>
      </c>
      <c r="M3284" t="s">
        <v>1435</v>
      </c>
      <c r="N3284" t="s">
        <v>1297</v>
      </c>
      <c r="O3284" t="s">
        <v>51</v>
      </c>
      <c r="P3284" t="s">
        <v>1417</v>
      </c>
      <c r="Q3284">
        <v>2</v>
      </c>
      <c r="R3284" t="s">
        <v>1619</v>
      </c>
      <c r="S3284">
        <v>24</v>
      </c>
      <c r="T3284">
        <v>83</v>
      </c>
      <c r="U3284">
        <v>91</v>
      </c>
      <c r="V3284" t="s">
        <v>51</v>
      </c>
      <c r="W3284">
        <v>65</v>
      </c>
      <c r="X3284" s="102">
        <v>0.49305555555555558</v>
      </c>
      <c r="AB3284" s="77">
        <f t="shared" si="51"/>
        <v>0</v>
      </c>
    </row>
    <row r="3285" spans="1:28" x14ac:dyDescent="0.3">
      <c r="A3285" s="34">
        <v>44933</v>
      </c>
      <c r="B3285">
        <v>1159</v>
      </c>
      <c r="C3285" t="s">
        <v>1282</v>
      </c>
      <c r="D3285" t="s">
        <v>1283</v>
      </c>
      <c r="E3285">
        <v>38</v>
      </c>
      <c r="F3285" t="s">
        <v>1307</v>
      </c>
      <c r="G3285" t="s">
        <v>1710</v>
      </c>
      <c r="H3285" t="s">
        <v>1391</v>
      </c>
      <c r="I3285" s="102">
        <v>8.3333333333333329E-2</v>
      </c>
      <c r="J3285" t="s">
        <v>1584</v>
      </c>
      <c r="K3285" s="102">
        <v>0.51388888888888895</v>
      </c>
      <c r="L3285">
        <v>32</v>
      </c>
      <c r="M3285" t="s">
        <v>1435</v>
      </c>
      <c r="N3285" t="s">
        <v>1497</v>
      </c>
      <c r="O3285" s="102">
        <v>0.54861111111111105</v>
      </c>
      <c r="P3285" t="s">
        <v>1619</v>
      </c>
      <c r="Q3285">
        <v>0</v>
      </c>
      <c r="R3285" t="s">
        <v>1593</v>
      </c>
      <c r="S3285">
        <v>12</v>
      </c>
      <c r="T3285">
        <v>67</v>
      </c>
      <c r="U3285">
        <v>91</v>
      </c>
      <c r="V3285" t="s">
        <v>51</v>
      </c>
      <c r="W3285">
        <v>39</v>
      </c>
      <c r="X3285" s="102">
        <v>0.50694444444444442</v>
      </c>
      <c r="AB3285" s="77">
        <f t="shared" si="51"/>
        <v>320</v>
      </c>
    </row>
    <row r="3286" spans="1:28" x14ac:dyDescent="0.3">
      <c r="A3286" s="34">
        <v>44934</v>
      </c>
      <c r="B3286">
        <v>1159</v>
      </c>
      <c r="C3286" t="s">
        <v>1282</v>
      </c>
      <c r="D3286" t="s">
        <v>1283</v>
      </c>
      <c r="E3286">
        <v>38</v>
      </c>
      <c r="F3286" t="s">
        <v>1371</v>
      </c>
      <c r="G3286" t="s">
        <v>1375</v>
      </c>
      <c r="H3286" t="s">
        <v>1309</v>
      </c>
      <c r="I3286" s="102">
        <v>0.375</v>
      </c>
      <c r="J3286" t="s">
        <v>1637</v>
      </c>
      <c r="K3286" s="102">
        <v>0.53472222222222221</v>
      </c>
      <c r="L3286">
        <v>30</v>
      </c>
      <c r="M3286" t="s">
        <v>1297</v>
      </c>
      <c r="N3286" t="s">
        <v>1550</v>
      </c>
      <c r="O3286" s="102">
        <v>0.76388888888888884</v>
      </c>
      <c r="P3286" t="s">
        <v>1695</v>
      </c>
      <c r="Q3286">
        <v>24</v>
      </c>
      <c r="R3286" t="s">
        <v>1636</v>
      </c>
      <c r="S3286">
        <v>13</v>
      </c>
      <c r="T3286">
        <v>89</v>
      </c>
      <c r="U3286">
        <v>92</v>
      </c>
      <c r="V3286" t="s">
        <v>51</v>
      </c>
      <c r="W3286">
        <v>83</v>
      </c>
      <c r="X3286" t="s">
        <v>51</v>
      </c>
      <c r="AB3286" s="77">
        <f t="shared" si="51"/>
        <v>300</v>
      </c>
    </row>
    <row r="3287" spans="1:28" x14ac:dyDescent="0.3">
      <c r="A3287" s="34">
        <v>44935</v>
      </c>
      <c r="B3287">
        <v>1159</v>
      </c>
      <c r="C3287" t="s">
        <v>1282</v>
      </c>
      <c r="D3287" t="s">
        <v>1283</v>
      </c>
      <c r="E3287">
        <v>38</v>
      </c>
      <c r="F3287" t="s">
        <v>1449</v>
      </c>
      <c r="G3287" t="s">
        <v>1308</v>
      </c>
      <c r="H3287" t="s">
        <v>1603</v>
      </c>
      <c r="I3287" s="102">
        <v>0.99930555555555556</v>
      </c>
      <c r="J3287" t="s">
        <v>1300</v>
      </c>
      <c r="K3287" s="102">
        <v>0.60416666666666663</v>
      </c>
      <c r="L3287">
        <v>33</v>
      </c>
      <c r="M3287" t="s">
        <v>1329</v>
      </c>
      <c r="N3287" t="s">
        <v>1527</v>
      </c>
      <c r="O3287" s="102">
        <v>2.7777777777777776E-2</v>
      </c>
      <c r="P3287" t="s">
        <v>1873</v>
      </c>
      <c r="Q3287">
        <v>21</v>
      </c>
      <c r="R3287" t="s">
        <v>1695</v>
      </c>
      <c r="S3287">
        <v>0</v>
      </c>
      <c r="T3287">
        <v>62</v>
      </c>
      <c r="U3287">
        <v>85</v>
      </c>
      <c r="V3287" s="102">
        <v>0.97916666666666663</v>
      </c>
      <c r="W3287">
        <v>52</v>
      </c>
      <c r="X3287" s="102">
        <v>0.47222222222222227</v>
      </c>
      <c r="AB3287" s="77">
        <f t="shared" si="51"/>
        <v>330</v>
      </c>
    </row>
    <row r="3288" spans="1:28" x14ac:dyDescent="0.3">
      <c r="A3288" s="34">
        <v>44936</v>
      </c>
      <c r="B3288">
        <v>1159</v>
      </c>
      <c r="C3288" t="s">
        <v>1282</v>
      </c>
      <c r="D3288" t="s">
        <v>1283</v>
      </c>
      <c r="E3288">
        <v>38</v>
      </c>
      <c r="F3288" t="s">
        <v>1383</v>
      </c>
      <c r="G3288" t="s">
        <v>1462</v>
      </c>
      <c r="H3288" t="s">
        <v>1464</v>
      </c>
      <c r="I3288" s="102">
        <v>8.3333333333333329E-2</v>
      </c>
      <c r="J3288" t="s">
        <v>1385</v>
      </c>
      <c r="K3288" s="102">
        <v>0.52777777777777779</v>
      </c>
      <c r="L3288">
        <v>9</v>
      </c>
      <c r="M3288" t="s">
        <v>1435</v>
      </c>
      <c r="N3288" t="s">
        <v>1327</v>
      </c>
      <c r="O3288" s="102">
        <v>0.56944444444444442</v>
      </c>
      <c r="P3288" t="s">
        <v>1559</v>
      </c>
      <c r="Q3288" t="s">
        <v>51</v>
      </c>
      <c r="R3288" t="s">
        <v>1639</v>
      </c>
      <c r="S3288">
        <v>24</v>
      </c>
      <c r="T3288">
        <v>75</v>
      </c>
      <c r="U3288">
        <v>89</v>
      </c>
      <c r="V3288" s="102">
        <v>0.14583333333333334</v>
      </c>
      <c r="W3288">
        <v>53</v>
      </c>
      <c r="X3288" s="102">
        <v>0.5</v>
      </c>
      <c r="AB3288" s="77">
        <f t="shared" si="51"/>
        <v>90</v>
      </c>
    </row>
    <row r="3289" spans="1:28" x14ac:dyDescent="0.3">
      <c r="A3289" s="34">
        <v>44937</v>
      </c>
      <c r="B3289">
        <v>1159</v>
      </c>
      <c r="C3289" t="s">
        <v>1282</v>
      </c>
      <c r="D3289" t="s">
        <v>1283</v>
      </c>
      <c r="E3289">
        <v>38</v>
      </c>
      <c r="F3289" t="s">
        <v>1483</v>
      </c>
      <c r="G3289" t="s">
        <v>1308</v>
      </c>
      <c r="H3289" t="s">
        <v>1320</v>
      </c>
      <c r="I3289" s="102">
        <v>0.99930555555555556</v>
      </c>
      <c r="J3289" t="s">
        <v>1478</v>
      </c>
      <c r="K3289" s="102">
        <v>0.1111111111111111</v>
      </c>
      <c r="L3289">
        <v>28</v>
      </c>
      <c r="M3289" t="s">
        <v>1326</v>
      </c>
      <c r="N3289" t="s">
        <v>1527</v>
      </c>
      <c r="O3289" s="102">
        <v>0.19444444444444445</v>
      </c>
      <c r="P3289" t="s">
        <v>1616</v>
      </c>
      <c r="Q3289">
        <v>19</v>
      </c>
      <c r="R3289" t="s">
        <v>1641</v>
      </c>
      <c r="S3289">
        <v>1</v>
      </c>
      <c r="T3289">
        <v>80</v>
      </c>
      <c r="U3289">
        <v>91</v>
      </c>
      <c r="V3289" t="s">
        <v>51</v>
      </c>
      <c r="W3289">
        <v>70</v>
      </c>
      <c r="X3289" s="102">
        <v>0.53472222222222221</v>
      </c>
      <c r="AB3289" s="77">
        <f t="shared" si="51"/>
        <v>280</v>
      </c>
    </row>
    <row r="3290" spans="1:28" x14ac:dyDescent="0.3">
      <c r="A3290" s="34">
        <v>44938</v>
      </c>
      <c r="B3290">
        <v>1159</v>
      </c>
      <c r="C3290" t="s">
        <v>1282</v>
      </c>
      <c r="D3290" t="s">
        <v>1283</v>
      </c>
      <c r="E3290">
        <v>38</v>
      </c>
      <c r="F3290" t="s">
        <v>1814</v>
      </c>
      <c r="G3290" t="s">
        <v>1308</v>
      </c>
      <c r="H3290" t="s">
        <v>1289</v>
      </c>
      <c r="I3290" s="102">
        <v>0.33333333333333331</v>
      </c>
      <c r="J3290" t="s">
        <v>1307</v>
      </c>
      <c r="K3290" s="102">
        <v>0.63888888888888895</v>
      </c>
      <c r="L3290">
        <v>22</v>
      </c>
      <c r="M3290" t="s">
        <v>1435</v>
      </c>
      <c r="N3290" t="s">
        <v>1289</v>
      </c>
      <c r="O3290" s="102">
        <v>0.16666666666666666</v>
      </c>
      <c r="P3290" t="s">
        <v>1539</v>
      </c>
      <c r="Q3290">
        <v>0</v>
      </c>
      <c r="R3290" t="s">
        <v>1514</v>
      </c>
      <c r="S3290">
        <v>15</v>
      </c>
      <c r="T3290">
        <v>85</v>
      </c>
      <c r="U3290">
        <v>91</v>
      </c>
      <c r="V3290" t="s">
        <v>51</v>
      </c>
      <c r="W3290">
        <v>74</v>
      </c>
      <c r="X3290" s="102">
        <v>0.4513888888888889</v>
      </c>
      <c r="AB3290" s="77">
        <f t="shared" si="51"/>
        <v>220</v>
      </c>
    </row>
    <row r="3291" spans="1:28" x14ac:dyDescent="0.3">
      <c r="A3291" s="34">
        <v>44939</v>
      </c>
      <c r="B3291">
        <v>1159</v>
      </c>
      <c r="C3291" t="s">
        <v>1282</v>
      </c>
      <c r="D3291" t="s">
        <v>1283</v>
      </c>
      <c r="E3291">
        <v>38</v>
      </c>
      <c r="F3291" t="s">
        <v>1371</v>
      </c>
      <c r="G3291" t="s">
        <v>1308</v>
      </c>
      <c r="H3291" t="s">
        <v>1414</v>
      </c>
      <c r="I3291" s="102">
        <v>0.97222222222222221</v>
      </c>
      <c r="J3291" t="s">
        <v>1328</v>
      </c>
      <c r="K3291" s="102">
        <v>0.50694444444444442</v>
      </c>
      <c r="L3291">
        <v>31</v>
      </c>
      <c r="M3291" t="s">
        <v>1326</v>
      </c>
      <c r="N3291" t="s">
        <v>1336</v>
      </c>
      <c r="O3291" s="102">
        <v>0.2638888888888889</v>
      </c>
      <c r="P3291" t="s">
        <v>1926</v>
      </c>
      <c r="Q3291">
        <v>10</v>
      </c>
      <c r="R3291" t="s">
        <v>1369</v>
      </c>
      <c r="S3291">
        <v>24</v>
      </c>
      <c r="T3291">
        <v>87</v>
      </c>
      <c r="U3291">
        <v>92</v>
      </c>
      <c r="V3291" s="102">
        <v>0.86111111111111116</v>
      </c>
      <c r="W3291">
        <v>66</v>
      </c>
      <c r="X3291" s="102">
        <v>6.9444444444444434E-2</v>
      </c>
      <c r="AB3291" s="77">
        <f t="shared" si="51"/>
        <v>310</v>
      </c>
    </row>
    <row r="3292" spans="1:28" x14ac:dyDescent="0.3">
      <c r="A3292" s="34">
        <v>44940</v>
      </c>
      <c r="B3292">
        <v>1159</v>
      </c>
      <c r="C3292" t="s">
        <v>1282</v>
      </c>
      <c r="D3292" t="s">
        <v>1283</v>
      </c>
      <c r="E3292">
        <v>38</v>
      </c>
      <c r="F3292" t="s">
        <v>1497</v>
      </c>
      <c r="G3292" t="s">
        <v>1814</v>
      </c>
      <c r="H3292" t="s">
        <v>1410</v>
      </c>
      <c r="I3292" s="102">
        <v>8.3333333333333329E-2</v>
      </c>
      <c r="J3292" t="s">
        <v>1549</v>
      </c>
      <c r="K3292" s="102">
        <v>0.74305555555555547</v>
      </c>
      <c r="L3292">
        <v>32</v>
      </c>
      <c r="M3292" t="s">
        <v>1435</v>
      </c>
      <c r="N3292" t="s">
        <v>1556</v>
      </c>
      <c r="O3292" s="102">
        <v>0.95138888888888884</v>
      </c>
      <c r="P3292" t="s">
        <v>1369</v>
      </c>
      <c r="Q3292">
        <v>0</v>
      </c>
      <c r="R3292" t="s">
        <v>1740</v>
      </c>
      <c r="S3292">
        <v>17</v>
      </c>
      <c r="T3292">
        <v>70</v>
      </c>
      <c r="U3292">
        <v>90</v>
      </c>
      <c r="V3292" t="s">
        <v>51</v>
      </c>
      <c r="W3292">
        <v>46</v>
      </c>
      <c r="X3292" s="102">
        <v>0.74305555555555547</v>
      </c>
      <c r="AB3292" s="77">
        <f t="shared" si="51"/>
        <v>320</v>
      </c>
    </row>
    <row r="3293" spans="1:28" x14ac:dyDescent="0.3">
      <c r="A3293" s="34">
        <v>44941</v>
      </c>
      <c r="B3293">
        <v>1159</v>
      </c>
      <c r="C3293" t="s">
        <v>1282</v>
      </c>
      <c r="D3293" t="s">
        <v>1283</v>
      </c>
      <c r="E3293">
        <v>38</v>
      </c>
      <c r="F3293" t="s">
        <v>1314</v>
      </c>
      <c r="G3293" t="s">
        <v>1894</v>
      </c>
      <c r="H3293" t="s">
        <v>1582</v>
      </c>
      <c r="I3293" s="102">
        <v>0.33333333333333331</v>
      </c>
      <c r="J3293" t="s">
        <v>1521</v>
      </c>
      <c r="K3293" s="102">
        <v>2.0833333333333332E-2</v>
      </c>
      <c r="L3293">
        <v>30</v>
      </c>
      <c r="M3293" t="s">
        <v>1435</v>
      </c>
      <c r="N3293" t="s">
        <v>1674</v>
      </c>
      <c r="O3293" s="102">
        <v>0.16666666666666666</v>
      </c>
      <c r="P3293" t="s">
        <v>1784</v>
      </c>
      <c r="Q3293">
        <v>11</v>
      </c>
      <c r="R3293" t="s">
        <v>1698</v>
      </c>
      <c r="S3293">
        <v>24</v>
      </c>
      <c r="T3293">
        <v>70</v>
      </c>
      <c r="U3293">
        <v>92</v>
      </c>
      <c r="V3293" t="s">
        <v>51</v>
      </c>
      <c r="W3293">
        <v>48</v>
      </c>
      <c r="X3293" s="102">
        <v>0.63888888888888895</v>
      </c>
      <c r="AB3293" s="77">
        <f t="shared" si="51"/>
        <v>300</v>
      </c>
    </row>
    <row r="3294" spans="1:28" x14ac:dyDescent="0.3">
      <c r="A3294" s="34">
        <v>44942</v>
      </c>
      <c r="B3294">
        <v>1159</v>
      </c>
      <c r="C3294" t="s">
        <v>1282</v>
      </c>
      <c r="D3294" t="s">
        <v>1283</v>
      </c>
      <c r="E3294">
        <v>38</v>
      </c>
      <c r="F3294" t="s">
        <v>1302</v>
      </c>
      <c r="G3294" t="s">
        <v>2016</v>
      </c>
      <c r="H3294" t="s">
        <v>1339</v>
      </c>
      <c r="I3294" s="102">
        <v>0.11805555555555557</v>
      </c>
      <c r="J3294" t="s">
        <v>1671</v>
      </c>
      <c r="K3294" s="102">
        <v>0.98611111111111116</v>
      </c>
      <c r="L3294">
        <v>30</v>
      </c>
      <c r="M3294" t="s">
        <v>1322</v>
      </c>
      <c r="N3294" t="s">
        <v>2017</v>
      </c>
      <c r="O3294" s="102">
        <v>0.28472222222222221</v>
      </c>
      <c r="P3294" t="s">
        <v>1698</v>
      </c>
      <c r="Q3294">
        <v>0</v>
      </c>
      <c r="R3294" t="s">
        <v>1653</v>
      </c>
      <c r="S3294">
        <v>24</v>
      </c>
      <c r="T3294">
        <v>92</v>
      </c>
      <c r="U3294">
        <v>92</v>
      </c>
      <c r="V3294" t="s">
        <v>51</v>
      </c>
      <c r="W3294">
        <v>57</v>
      </c>
      <c r="X3294" s="102">
        <v>1.3888888888888888E-2</v>
      </c>
      <c r="AB3294" s="77">
        <f t="shared" si="51"/>
        <v>300</v>
      </c>
    </row>
    <row r="3295" spans="1:28" x14ac:dyDescent="0.3">
      <c r="A3295" s="34">
        <v>44943</v>
      </c>
      <c r="B3295">
        <v>1159</v>
      </c>
      <c r="C3295" t="s">
        <v>1282</v>
      </c>
      <c r="D3295" t="s">
        <v>1283</v>
      </c>
      <c r="E3295">
        <v>38</v>
      </c>
      <c r="F3295" t="s">
        <v>1489</v>
      </c>
      <c r="G3295" t="s">
        <v>1532</v>
      </c>
      <c r="H3295" t="s">
        <v>1340</v>
      </c>
      <c r="I3295" s="102">
        <v>0.875</v>
      </c>
      <c r="J3295" t="s">
        <v>1419</v>
      </c>
      <c r="K3295" s="102">
        <v>8.3333333333333329E-2</v>
      </c>
      <c r="L3295">
        <v>30</v>
      </c>
      <c r="M3295" t="s">
        <v>1404</v>
      </c>
      <c r="N3295" t="s">
        <v>2003</v>
      </c>
      <c r="O3295" s="102">
        <v>0.11805555555555557</v>
      </c>
      <c r="P3295" t="s">
        <v>1938</v>
      </c>
      <c r="Q3295">
        <v>24</v>
      </c>
      <c r="R3295" t="s">
        <v>2018</v>
      </c>
      <c r="S3295">
        <v>0</v>
      </c>
      <c r="T3295">
        <v>88</v>
      </c>
      <c r="U3295">
        <v>91</v>
      </c>
      <c r="V3295" s="102">
        <v>0.4861111111111111</v>
      </c>
      <c r="W3295">
        <v>72</v>
      </c>
      <c r="X3295" s="102">
        <v>0.43055555555555558</v>
      </c>
      <c r="AB3295" s="77">
        <f t="shared" si="51"/>
        <v>300</v>
      </c>
    </row>
    <row r="3296" spans="1:28" x14ac:dyDescent="0.3">
      <c r="A3296" s="34">
        <v>44944</v>
      </c>
      <c r="B3296">
        <v>1159</v>
      </c>
      <c r="C3296" t="s">
        <v>1282</v>
      </c>
      <c r="D3296" t="s">
        <v>1283</v>
      </c>
      <c r="E3296">
        <v>38</v>
      </c>
      <c r="F3296" t="s">
        <v>1582</v>
      </c>
      <c r="G3296" t="s">
        <v>1754</v>
      </c>
      <c r="H3296" t="s">
        <v>1310</v>
      </c>
      <c r="I3296" s="102">
        <v>5.5555555555555552E-2</v>
      </c>
      <c r="J3296" t="s">
        <v>1344</v>
      </c>
      <c r="K3296" s="102">
        <v>0.74305555555555547</v>
      </c>
      <c r="L3296">
        <v>27</v>
      </c>
      <c r="M3296" t="s">
        <v>1301</v>
      </c>
      <c r="N3296" t="s">
        <v>1775</v>
      </c>
      <c r="O3296" s="102">
        <v>0.57638888888888895</v>
      </c>
      <c r="P3296" t="s">
        <v>1745</v>
      </c>
      <c r="Q3296">
        <v>24</v>
      </c>
      <c r="R3296" t="s">
        <v>2019</v>
      </c>
      <c r="S3296">
        <v>2</v>
      </c>
      <c r="T3296">
        <v>89</v>
      </c>
      <c r="U3296">
        <v>92</v>
      </c>
      <c r="V3296" s="102">
        <v>0.15277777777777776</v>
      </c>
      <c r="W3296">
        <v>81</v>
      </c>
      <c r="X3296" s="102">
        <v>0.60416666666666663</v>
      </c>
      <c r="AB3296" s="77">
        <f t="shared" si="51"/>
        <v>270</v>
      </c>
    </row>
    <row r="3297" spans="1:28" x14ac:dyDescent="0.3">
      <c r="A3297" s="34">
        <v>44945</v>
      </c>
      <c r="B3297">
        <v>1159</v>
      </c>
      <c r="C3297" t="s">
        <v>1282</v>
      </c>
      <c r="D3297" t="s">
        <v>1283</v>
      </c>
      <c r="E3297">
        <v>38</v>
      </c>
      <c r="F3297" t="s">
        <v>1428</v>
      </c>
      <c r="G3297" t="s">
        <v>1603</v>
      </c>
      <c r="H3297" t="s">
        <v>1289</v>
      </c>
      <c r="I3297" s="102">
        <v>0.125</v>
      </c>
      <c r="J3297" t="s">
        <v>1321</v>
      </c>
      <c r="K3297" s="102">
        <v>0.59722222222222221</v>
      </c>
      <c r="L3297">
        <v>27</v>
      </c>
      <c r="M3297" t="s">
        <v>1404</v>
      </c>
      <c r="N3297" t="s">
        <v>1894</v>
      </c>
      <c r="O3297" s="102">
        <v>0.61805555555555558</v>
      </c>
      <c r="P3297" t="s">
        <v>1564</v>
      </c>
      <c r="Q3297">
        <v>3</v>
      </c>
      <c r="R3297" t="s">
        <v>1624</v>
      </c>
      <c r="S3297">
        <v>15</v>
      </c>
      <c r="T3297">
        <v>82</v>
      </c>
      <c r="U3297">
        <v>91</v>
      </c>
      <c r="V3297" t="s">
        <v>51</v>
      </c>
      <c r="W3297">
        <v>65</v>
      </c>
      <c r="X3297" s="102">
        <v>0.59722222222222221</v>
      </c>
      <c r="AB3297" s="77">
        <f t="shared" si="51"/>
        <v>270</v>
      </c>
    </row>
    <row r="3298" spans="1:28" x14ac:dyDescent="0.3">
      <c r="A3298" s="34">
        <v>44946</v>
      </c>
      <c r="B3298">
        <v>1159</v>
      </c>
      <c r="C3298" t="s">
        <v>1282</v>
      </c>
      <c r="D3298" t="s">
        <v>1283</v>
      </c>
      <c r="E3298">
        <v>38</v>
      </c>
      <c r="F3298" t="s">
        <v>1814</v>
      </c>
      <c r="G3298" t="s">
        <v>1682</v>
      </c>
      <c r="H3298" t="s">
        <v>1320</v>
      </c>
      <c r="I3298" s="102">
        <v>0.875</v>
      </c>
      <c r="J3298" t="s">
        <v>1284</v>
      </c>
      <c r="K3298" s="102">
        <v>0.58333333333333337</v>
      </c>
      <c r="L3298">
        <v>1</v>
      </c>
      <c r="M3298" t="s">
        <v>1335</v>
      </c>
      <c r="N3298" t="s">
        <v>1284</v>
      </c>
      <c r="O3298" s="102">
        <v>6.9444444444444441E-3</v>
      </c>
      <c r="P3298" t="s">
        <v>1692</v>
      </c>
      <c r="Q3298">
        <v>11</v>
      </c>
      <c r="R3298" t="s">
        <v>1366</v>
      </c>
      <c r="S3298">
        <v>0</v>
      </c>
      <c r="T3298">
        <v>86</v>
      </c>
      <c r="U3298">
        <v>91</v>
      </c>
      <c r="V3298" t="s">
        <v>51</v>
      </c>
      <c r="W3298">
        <v>72</v>
      </c>
      <c r="X3298" s="102">
        <v>0.61111111111111105</v>
      </c>
      <c r="AB3298" s="77">
        <f t="shared" si="51"/>
        <v>10</v>
      </c>
    </row>
    <row r="3299" spans="1:28" x14ac:dyDescent="0.3">
      <c r="A3299" s="34">
        <v>44947</v>
      </c>
      <c r="B3299">
        <v>1159</v>
      </c>
      <c r="C3299" t="s">
        <v>1282</v>
      </c>
      <c r="D3299" t="s">
        <v>1283</v>
      </c>
      <c r="E3299">
        <v>38</v>
      </c>
      <c r="F3299" t="s">
        <v>1322</v>
      </c>
      <c r="G3299" t="s">
        <v>1703</v>
      </c>
      <c r="H3299" t="s">
        <v>1329</v>
      </c>
      <c r="I3299" s="102">
        <v>0.33333333333333331</v>
      </c>
      <c r="J3299" t="s">
        <v>1486</v>
      </c>
      <c r="K3299" s="102">
        <v>0.53472222222222221</v>
      </c>
      <c r="L3299">
        <v>2</v>
      </c>
      <c r="M3299" t="s">
        <v>1288</v>
      </c>
      <c r="N3299" t="s">
        <v>1359</v>
      </c>
      <c r="O3299" s="102">
        <v>0.625</v>
      </c>
      <c r="P3299" t="s">
        <v>1468</v>
      </c>
      <c r="Q3299" t="s">
        <v>51</v>
      </c>
      <c r="R3299" t="s">
        <v>1667</v>
      </c>
      <c r="S3299">
        <v>0</v>
      </c>
      <c r="T3299">
        <v>80</v>
      </c>
      <c r="U3299">
        <v>92</v>
      </c>
      <c r="V3299" t="s">
        <v>51</v>
      </c>
      <c r="W3299">
        <v>60</v>
      </c>
      <c r="X3299" s="102">
        <v>0.54166666666666663</v>
      </c>
      <c r="AB3299" s="77">
        <f t="shared" si="51"/>
        <v>20</v>
      </c>
    </row>
    <row r="3300" spans="1:28" x14ac:dyDescent="0.3">
      <c r="A3300" s="34">
        <v>44948</v>
      </c>
      <c r="B3300">
        <v>1159</v>
      </c>
      <c r="C3300" t="s">
        <v>1282</v>
      </c>
      <c r="D3300" t="s">
        <v>1283</v>
      </c>
      <c r="E3300">
        <v>38</v>
      </c>
      <c r="F3300" t="s">
        <v>1464</v>
      </c>
      <c r="G3300" t="s">
        <v>1308</v>
      </c>
      <c r="H3300" t="s">
        <v>1737</v>
      </c>
      <c r="I3300" s="102">
        <v>0.35416666666666669</v>
      </c>
      <c r="J3300" t="s">
        <v>1336</v>
      </c>
      <c r="K3300" s="102">
        <v>0.49305555555555558</v>
      </c>
      <c r="L3300">
        <v>22</v>
      </c>
      <c r="M3300" t="s">
        <v>1435</v>
      </c>
      <c r="N3300" t="s">
        <v>1340</v>
      </c>
      <c r="O3300" s="102">
        <v>0.90277777777777779</v>
      </c>
      <c r="P3300" t="s">
        <v>1864</v>
      </c>
      <c r="Q3300">
        <v>11</v>
      </c>
      <c r="R3300" t="s">
        <v>1927</v>
      </c>
      <c r="S3300">
        <v>1</v>
      </c>
      <c r="T3300">
        <v>77</v>
      </c>
      <c r="U3300">
        <v>92</v>
      </c>
      <c r="V3300" s="102">
        <v>0</v>
      </c>
      <c r="W3300">
        <v>61</v>
      </c>
      <c r="X3300" s="102">
        <v>0.61805555555555558</v>
      </c>
      <c r="AB3300" s="77">
        <f t="shared" si="51"/>
        <v>220</v>
      </c>
    </row>
    <row r="3301" spans="1:28" x14ac:dyDescent="0.3">
      <c r="A3301" s="34">
        <v>44949</v>
      </c>
      <c r="B3301">
        <v>1159</v>
      </c>
      <c r="C3301" t="s">
        <v>1282</v>
      </c>
      <c r="D3301" t="s">
        <v>1283</v>
      </c>
      <c r="E3301">
        <v>38</v>
      </c>
      <c r="F3301" t="s">
        <v>1376</v>
      </c>
      <c r="G3301" t="s">
        <v>1682</v>
      </c>
      <c r="H3301" t="s">
        <v>1476</v>
      </c>
      <c r="I3301" s="102">
        <v>6.9444444444444441E-3</v>
      </c>
      <c r="J3301" t="s">
        <v>1410</v>
      </c>
      <c r="K3301" s="102">
        <v>0.54166666666666663</v>
      </c>
      <c r="L3301">
        <v>2</v>
      </c>
      <c r="M3301" t="s">
        <v>1329</v>
      </c>
      <c r="N3301" t="s">
        <v>1333</v>
      </c>
      <c r="O3301" s="102">
        <v>0.67361111111111116</v>
      </c>
      <c r="P3301" t="s">
        <v>1438</v>
      </c>
      <c r="Q3301">
        <v>0</v>
      </c>
      <c r="R3301" t="s">
        <v>1854</v>
      </c>
      <c r="S3301">
        <v>14</v>
      </c>
      <c r="T3301">
        <v>79</v>
      </c>
      <c r="U3301">
        <v>91</v>
      </c>
      <c r="V3301" s="102">
        <v>0.76388888888888884</v>
      </c>
      <c r="W3301">
        <v>70</v>
      </c>
      <c r="X3301" s="102">
        <v>0.53472222222222221</v>
      </c>
      <c r="AB3301" s="77">
        <f t="shared" si="51"/>
        <v>20</v>
      </c>
    </row>
    <row r="3302" spans="1:28" x14ac:dyDescent="0.3">
      <c r="A3302" s="34">
        <v>44950</v>
      </c>
      <c r="B3302">
        <v>1159</v>
      </c>
      <c r="C3302" t="s">
        <v>1282</v>
      </c>
      <c r="D3302" t="s">
        <v>1283</v>
      </c>
      <c r="E3302">
        <v>38</v>
      </c>
      <c r="F3302" t="s">
        <v>1603</v>
      </c>
      <c r="G3302" t="s">
        <v>1833</v>
      </c>
      <c r="H3302" t="s">
        <v>1340</v>
      </c>
      <c r="I3302" s="102">
        <v>0.95833333333333337</v>
      </c>
      <c r="J3302" t="s">
        <v>1410</v>
      </c>
      <c r="K3302" s="102">
        <v>0.24305555555555555</v>
      </c>
      <c r="L3302">
        <v>1</v>
      </c>
      <c r="M3302" t="s">
        <v>1396</v>
      </c>
      <c r="N3302" t="s">
        <v>1341</v>
      </c>
      <c r="O3302" s="102">
        <v>0.29166666666666669</v>
      </c>
      <c r="P3302" t="s">
        <v>1430</v>
      </c>
      <c r="Q3302">
        <v>21</v>
      </c>
      <c r="R3302" t="s">
        <v>1988</v>
      </c>
      <c r="S3302">
        <v>4</v>
      </c>
      <c r="T3302">
        <v>88</v>
      </c>
      <c r="U3302">
        <v>91</v>
      </c>
      <c r="V3302" s="102">
        <v>0.9375</v>
      </c>
      <c r="W3302">
        <v>74</v>
      </c>
      <c r="X3302" s="102">
        <v>0.1111111111111111</v>
      </c>
      <c r="AB3302" s="77">
        <f t="shared" si="51"/>
        <v>10</v>
      </c>
    </row>
    <row r="3303" spans="1:28" x14ac:dyDescent="0.3">
      <c r="A3303" s="34">
        <v>44951</v>
      </c>
      <c r="B3303">
        <v>1159</v>
      </c>
      <c r="C3303" t="s">
        <v>1282</v>
      </c>
      <c r="D3303" t="s">
        <v>1283</v>
      </c>
      <c r="E3303">
        <v>38</v>
      </c>
      <c r="F3303" t="s">
        <v>1322</v>
      </c>
      <c r="G3303" t="s">
        <v>1485</v>
      </c>
      <c r="H3303" t="s">
        <v>1561</v>
      </c>
      <c r="I3303" s="102">
        <v>6.9444444444444434E-2</v>
      </c>
      <c r="J3303" t="s">
        <v>1428</v>
      </c>
      <c r="K3303" s="102">
        <v>0.57638888888888895</v>
      </c>
      <c r="L3303">
        <v>31</v>
      </c>
      <c r="M3303" t="s">
        <v>1288</v>
      </c>
      <c r="N3303" t="s">
        <v>1380</v>
      </c>
      <c r="O3303" s="102">
        <v>0.99930555555555556</v>
      </c>
      <c r="P3303" t="s">
        <v>1982</v>
      </c>
      <c r="Q3303">
        <v>11</v>
      </c>
      <c r="R3303" t="s">
        <v>1988</v>
      </c>
      <c r="S3303">
        <v>24</v>
      </c>
      <c r="T3303">
        <v>86</v>
      </c>
      <c r="U3303">
        <v>91</v>
      </c>
      <c r="V3303" t="s">
        <v>51</v>
      </c>
      <c r="W3303">
        <v>74</v>
      </c>
      <c r="X3303" s="102">
        <v>0.58333333333333337</v>
      </c>
      <c r="AB3303" s="77">
        <f t="shared" si="51"/>
        <v>310</v>
      </c>
    </row>
    <row r="3304" spans="1:28" x14ac:dyDescent="0.3">
      <c r="A3304" s="34">
        <v>44952</v>
      </c>
      <c r="B3304">
        <v>1159</v>
      </c>
      <c r="C3304" t="s">
        <v>1282</v>
      </c>
      <c r="D3304" t="s">
        <v>1283</v>
      </c>
      <c r="E3304">
        <v>38</v>
      </c>
      <c r="F3304" t="s">
        <v>1410</v>
      </c>
      <c r="G3304" t="s">
        <v>1496</v>
      </c>
      <c r="H3304" t="s">
        <v>1462</v>
      </c>
      <c r="I3304" s="102">
        <v>0.95833333333333337</v>
      </c>
      <c r="J3304" t="s">
        <v>1375</v>
      </c>
      <c r="K3304" s="102">
        <v>1.3888888888888888E-2</v>
      </c>
      <c r="L3304">
        <v>2</v>
      </c>
      <c r="M3304" t="s">
        <v>1288</v>
      </c>
      <c r="N3304" t="s">
        <v>1334</v>
      </c>
      <c r="O3304" s="102">
        <v>0.15972222222222224</v>
      </c>
      <c r="P3304" t="s">
        <v>1988</v>
      </c>
      <c r="Q3304">
        <v>0</v>
      </c>
      <c r="R3304" t="s">
        <v>1773</v>
      </c>
      <c r="S3304">
        <v>15</v>
      </c>
      <c r="T3304">
        <v>88</v>
      </c>
      <c r="U3304">
        <v>92</v>
      </c>
      <c r="V3304" s="102">
        <v>0.75</v>
      </c>
      <c r="W3304">
        <v>80</v>
      </c>
      <c r="X3304" s="102">
        <v>0.19444444444444445</v>
      </c>
      <c r="AB3304" s="77">
        <f t="shared" si="51"/>
        <v>20</v>
      </c>
    </row>
    <row r="3305" spans="1:28" x14ac:dyDescent="0.3">
      <c r="A3305" s="34">
        <v>44953</v>
      </c>
      <c r="B3305">
        <v>1159</v>
      </c>
      <c r="C3305" t="s">
        <v>1282</v>
      </c>
      <c r="D3305" t="s">
        <v>1283</v>
      </c>
      <c r="E3305">
        <v>38</v>
      </c>
      <c r="F3305" t="s">
        <v>1436</v>
      </c>
      <c r="G3305" t="s">
        <v>1396</v>
      </c>
      <c r="H3305" t="s">
        <v>1407</v>
      </c>
      <c r="I3305" s="102">
        <v>0.74305555555555547</v>
      </c>
      <c r="J3305" t="s">
        <v>1463</v>
      </c>
      <c r="K3305" s="102">
        <v>0.47916666666666669</v>
      </c>
      <c r="L3305">
        <v>36</v>
      </c>
      <c r="M3305" t="s">
        <v>1288</v>
      </c>
      <c r="N3305" t="s">
        <v>1530</v>
      </c>
      <c r="O3305" s="102">
        <v>0.72916666666666663</v>
      </c>
      <c r="P3305" t="s">
        <v>1782</v>
      </c>
      <c r="Q3305">
        <v>23</v>
      </c>
      <c r="R3305" t="s">
        <v>1579</v>
      </c>
      <c r="S3305" t="s">
        <v>51</v>
      </c>
      <c r="T3305">
        <v>87</v>
      </c>
      <c r="U3305">
        <v>91</v>
      </c>
      <c r="V3305" s="102">
        <v>0</v>
      </c>
      <c r="W3305">
        <v>68</v>
      </c>
      <c r="X3305" t="s">
        <v>51</v>
      </c>
      <c r="AB3305" s="77">
        <f t="shared" si="51"/>
        <v>360</v>
      </c>
    </row>
    <row r="3306" spans="1:28" x14ac:dyDescent="0.3">
      <c r="A3306" s="34">
        <v>44954</v>
      </c>
      <c r="B3306">
        <v>1159</v>
      </c>
      <c r="C3306" t="s">
        <v>1282</v>
      </c>
      <c r="D3306" t="s">
        <v>1283</v>
      </c>
      <c r="E3306">
        <v>38</v>
      </c>
      <c r="F3306" t="s">
        <v>1322</v>
      </c>
      <c r="G3306" t="s">
        <v>1289</v>
      </c>
      <c r="H3306" t="s">
        <v>1443</v>
      </c>
      <c r="I3306" s="102">
        <v>0.99305555555555547</v>
      </c>
      <c r="J3306" t="s">
        <v>1339</v>
      </c>
      <c r="K3306" s="102">
        <v>0.54166666666666663</v>
      </c>
      <c r="L3306">
        <v>36</v>
      </c>
      <c r="M3306" t="s">
        <v>1289</v>
      </c>
      <c r="N3306" t="s">
        <v>1304</v>
      </c>
      <c r="O3306" s="102">
        <v>0.86111111111111116</v>
      </c>
      <c r="P3306" t="s">
        <v>1331</v>
      </c>
      <c r="Q3306">
        <v>21</v>
      </c>
      <c r="R3306" t="s">
        <v>1784</v>
      </c>
      <c r="S3306">
        <v>2</v>
      </c>
      <c r="T3306">
        <v>79</v>
      </c>
      <c r="U3306">
        <v>91</v>
      </c>
      <c r="V3306" s="102">
        <v>0.29166666666666669</v>
      </c>
      <c r="W3306">
        <v>67</v>
      </c>
      <c r="X3306" s="102">
        <v>0.65277777777777779</v>
      </c>
      <c r="AB3306" s="77">
        <f t="shared" si="51"/>
        <v>360</v>
      </c>
    </row>
    <row r="3307" spans="1:28" x14ac:dyDescent="0.3">
      <c r="A3307" s="34">
        <v>44955</v>
      </c>
      <c r="B3307">
        <v>1159</v>
      </c>
      <c r="C3307" t="s">
        <v>1282</v>
      </c>
      <c r="D3307" t="s">
        <v>1283</v>
      </c>
      <c r="E3307">
        <v>38</v>
      </c>
      <c r="F3307" t="s">
        <v>1582</v>
      </c>
      <c r="G3307" t="s">
        <v>1352</v>
      </c>
      <c r="H3307" t="s">
        <v>1902</v>
      </c>
      <c r="I3307" s="102">
        <v>0.15277777777777776</v>
      </c>
      <c r="J3307" t="s">
        <v>1380</v>
      </c>
      <c r="K3307" s="102">
        <v>0.5</v>
      </c>
      <c r="L3307">
        <v>26</v>
      </c>
      <c r="M3307" t="s">
        <v>1288</v>
      </c>
      <c r="N3307" t="s">
        <v>1316</v>
      </c>
      <c r="O3307" s="102">
        <v>0.22916666666666666</v>
      </c>
      <c r="P3307" t="s">
        <v>1537</v>
      </c>
      <c r="Q3307">
        <v>10</v>
      </c>
      <c r="R3307" t="s">
        <v>1614</v>
      </c>
      <c r="S3307">
        <v>2</v>
      </c>
      <c r="T3307">
        <v>83</v>
      </c>
      <c r="U3307">
        <v>91</v>
      </c>
      <c r="V3307" t="s">
        <v>51</v>
      </c>
      <c r="W3307">
        <v>67</v>
      </c>
      <c r="X3307" s="102">
        <v>0.63194444444444442</v>
      </c>
      <c r="AB3307" s="77">
        <f t="shared" si="51"/>
        <v>260</v>
      </c>
    </row>
    <row r="3308" spans="1:28" x14ac:dyDescent="0.3">
      <c r="A3308" s="34">
        <v>44956</v>
      </c>
      <c r="B3308">
        <v>1159</v>
      </c>
      <c r="C3308" t="s">
        <v>1282</v>
      </c>
      <c r="D3308" t="s">
        <v>1283</v>
      </c>
      <c r="E3308">
        <v>38</v>
      </c>
      <c r="F3308" t="s">
        <v>1603</v>
      </c>
      <c r="G3308" t="s">
        <v>1308</v>
      </c>
      <c r="H3308" t="s">
        <v>1372</v>
      </c>
      <c r="I3308" s="102">
        <v>0.99930555555555556</v>
      </c>
      <c r="J3308" t="s">
        <v>1354</v>
      </c>
      <c r="K3308" s="102">
        <v>0.57638888888888895</v>
      </c>
      <c r="L3308">
        <v>9</v>
      </c>
      <c r="M3308" t="s">
        <v>1296</v>
      </c>
      <c r="N3308" t="s">
        <v>1359</v>
      </c>
      <c r="O3308" s="102">
        <v>0.69444444444444453</v>
      </c>
      <c r="P3308" t="s">
        <v>1432</v>
      </c>
      <c r="Q3308" t="s">
        <v>51</v>
      </c>
      <c r="R3308" t="s">
        <v>1580</v>
      </c>
      <c r="S3308" t="s">
        <v>51</v>
      </c>
      <c r="T3308">
        <v>72</v>
      </c>
      <c r="U3308">
        <v>91</v>
      </c>
      <c r="V3308" s="102">
        <v>0.92361111111111116</v>
      </c>
      <c r="W3308">
        <v>58</v>
      </c>
      <c r="X3308" s="102">
        <v>0.56944444444444442</v>
      </c>
      <c r="AB3308" s="77">
        <f t="shared" si="51"/>
        <v>90</v>
      </c>
    </row>
    <row r="3309" spans="1:28" x14ac:dyDescent="0.3">
      <c r="A3309" s="34">
        <v>44957</v>
      </c>
      <c r="B3309">
        <v>1159</v>
      </c>
      <c r="C3309" t="s">
        <v>1282</v>
      </c>
      <c r="D3309" t="s">
        <v>1283</v>
      </c>
      <c r="E3309">
        <v>38</v>
      </c>
      <c r="F3309" t="s">
        <v>1633</v>
      </c>
      <c r="G3309" t="s">
        <v>1308</v>
      </c>
      <c r="H3309" t="s">
        <v>1358</v>
      </c>
      <c r="I3309" s="102">
        <v>0.2638888888888889</v>
      </c>
      <c r="J3309" t="s">
        <v>1346</v>
      </c>
      <c r="K3309" s="102">
        <v>0.56944444444444442</v>
      </c>
      <c r="L3309">
        <v>21</v>
      </c>
      <c r="M3309" t="s">
        <v>1296</v>
      </c>
      <c r="N3309" t="s">
        <v>1297</v>
      </c>
      <c r="O3309" s="102">
        <v>0.38194444444444442</v>
      </c>
      <c r="P3309" t="s">
        <v>1852</v>
      </c>
      <c r="Q3309">
        <v>10</v>
      </c>
      <c r="R3309" t="s">
        <v>1834</v>
      </c>
      <c r="S3309">
        <v>4</v>
      </c>
      <c r="T3309">
        <v>77</v>
      </c>
      <c r="U3309">
        <v>90</v>
      </c>
      <c r="V3309" t="s">
        <v>51</v>
      </c>
      <c r="W3309">
        <v>60</v>
      </c>
      <c r="X3309" s="102">
        <v>0.5625</v>
      </c>
      <c r="AB3309" s="77">
        <f t="shared" si="51"/>
        <v>210</v>
      </c>
    </row>
    <row r="3310" spans="1:28" x14ac:dyDescent="0.3">
      <c r="A3310" s="34">
        <v>44958</v>
      </c>
      <c r="B3310">
        <v>1159</v>
      </c>
      <c r="C3310" t="s">
        <v>1282</v>
      </c>
      <c r="D3310" t="s">
        <v>1283</v>
      </c>
      <c r="E3310">
        <v>38</v>
      </c>
      <c r="F3310" t="s">
        <v>1314</v>
      </c>
      <c r="G3310" t="s">
        <v>1308</v>
      </c>
      <c r="H3310" t="s">
        <v>1456</v>
      </c>
      <c r="I3310" s="102">
        <v>0.23611111111111113</v>
      </c>
      <c r="J3310" t="s">
        <v>1341</v>
      </c>
      <c r="K3310" s="102">
        <v>0.51388888888888895</v>
      </c>
      <c r="L3310">
        <v>15</v>
      </c>
      <c r="M3310" t="s">
        <v>1288</v>
      </c>
      <c r="N3310" t="s">
        <v>1384</v>
      </c>
      <c r="O3310" s="102">
        <v>0.56944444444444442</v>
      </c>
      <c r="P3310" t="s">
        <v>1472</v>
      </c>
      <c r="Q3310">
        <v>11</v>
      </c>
      <c r="R3310" t="s">
        <v>1430</v>
      </c>
      <c r="S3310" t="s">
        <v>51</v>
      </c>
      <c r="T3310">
        <v>87</v>
      </c>
      <c r="U3310">
        <v>90</v>
      </c>
      <c r="V3310" t="s">
        <v>51</v>
      </c>
      <c r="W3310">
        <v>75</v>
      </c>
      <c r="X3310" s="102">
        <v>0.98611111111111116</v>
      </c>
      <c r="AB3310" s="77">
        <f t="shared" si="51"/>
        <v>150</v>
      </c>
    </row>
    <row r="3311" spans="1:28" x14ac:dyDescent="0.3">
      <c r="A3311" s="34">
        <v>44959</v>
      </c>
      <c r="B3311">
        <v>1159</v>
      </c>
      <c r="C3311" t="s">
        <v>1282</v>
      </c>
      <c r="D3311" t="s">
        <v>1283</v>
      </c>
      <c r="E3311">
        <v>38</v>
      </c>
      <c r="F3311" t="s">
        <v>1322</v>
      </c>
      <c r="G3311" t="s">
        <v>1308</v>
      </c>
      <c r="H3311" t="s">
        <v>1435</v>
      </c>
      <c r="I3311" s="102">
        <v>0.99930555555555556</v>
      </c>
      <c r="J3311" t="s">
        <v>1362</v>
      </c>
      <c r="K3311" s="102">
        <v>0.52777777777777779</v>
      </c>
      <c r="L3311">
        <v>9</v>
      </c>
      <c r="M3311" t="s">
        <v>1301</v>
      </c>
      <c r="N3311" t="s">
        <v>1333</v>
      </c>
      <c r="O3311" s="102">
        <v>0.63194444444444442</v>
      </c>
      <c r="P3311" t="s">
        <v>1442</v>
      </c>
      <c r="Q3311">
        <v>20</v>
      </c>
      <c r="R3311" t="s">
        <v>1537</v>
      </c>
      <c r="S3311">
        <v>5</v>
      </c>
      <c r="T3311">
        <v>79</v>
      </c>
      <c r="U3311">
        <v>91</v>
      </c>
      <c r="V3311" t="s">
        <v>51</v>
      </c>
      <c r="W3311">
        <v>70</v>
      </c>
      <c r="X3311" t="s">
        <v>51</v>
      </c>
      <c r="AB3311" s="77">
        <f t="shared" si="51"/>
        <v>90</v>
      </c>
    </row>
    <row r="3312" spans="1:28" x14ac:dyDescent="0.3">
      <c r="A3312" s="34">
        <v>44960</v>
      </c>
      <c r="B3312">
        <v>1159</v>
      </c>
      <c r="C3312" t="s">
        <v>1282</v>
      </c>
      <c r="D3312" t="s">
        <v>1283</v>
      </c>
      <c r="E3312">
        <v>38</v>
      </c>
      <c r="F3312" t="s">
        <v>1327</v>
      </c>
      <c r="G3312" t="s">
        <v>1308</v>
      </c>
      <c r="H3312" t="s">
        <v>1628</v>
      </c>
      <c r="I3312" s="102">
        <v>0.29166666666666669</v>
      </c>
      <c r="J3312" t="s">
        <v>1383</v>
      </c>
      <c r="K3312" s="102">
        <v>0.58333333333333337</v>
      </c>
      <c r="L3312">
        <v>6</v>
      </c>
      <c r="M3312" t="s">
        <v>1329</v>
      </c>
      <c r="N3312" t="s">
        <v>1434</v>
      </c>
      <c r="O3312" s="102">
        <v>0.67361111111111116</v>
      </c>
      <c r="P3312" t="s">
        <v>1425</v>
      </c>
      <c r="Q3312">
        <v>20</v>
      </c>
      <c r="R3312" t="s">
        <v>1426</v>
      </c>
      <c r="S3312">
        <v>0</v>
      </c>
      <c r="T3312">
        <v>82</v>
      </c>
      <c r="U3312">
        <v>91</v>
      </c>
      <c r="V3312" t="s">
        <v>51</v>
      </c>
      <c r="W3312">
        <v>65</v>
      </c>
      <c r="X3312" s="102">
        <v>0.51388888888888895</v>
      </c>
      <c r="AB3312" s="77">
        <f t="shared" si="51"/>
        <v>60</v>
      </c>
    </row>
    <row r="3313" spans="1:28" x14ac:dyDescent="0.3">
      <c r="A3313" s="34">
        <v>44961</v>
      </c>
      <c r="B3313">
        <v>1159</v>
      </c>
      <c r="C3313" t="s">
        <v>1282</v>
      </c>
      <c r="D3313" t="s">
        <v>1283</v>
      </c>
      <c r="E3313">
        <v>38</v>
      </c>
      <c r="F3313" t="s">
        <v>1522</v>
      </c>
      <c r="G3313" t="s">
        <v>1308</v>
      </c>
      <c r="H3313" t="s">
        <v>1800</v>
      </c>
      <c r="I3313" s="102">
        <v>0.29166666666666669</v>
      </c>
      <c r="J3313" t="s">
        <v>1325</v>
      </c>
      <c r="K3313" s="102">
        <v>0.5</v>
      </c>
      <c r="L3313">
        <v>8</v>
      </c>
      <c r="M3313" t="s">
        <v>1301</v>
      </c>
      <c r="N3313" t="s">
        <v>1316</v>
      </c>
      <c r="O3313" s="102">
        <v>0.625</v>
      </c>
      <c r="P3313" t="s">
        <v>2020</v>
      </c>
      <c r="Q3313">
        <v>24</v>
      </c>
      <c r="R3313" t="s">
        <v>1849</v>
      </c>
      <c r="S3313">
        <v>3</v>
      </c>
      <c r="T3313">
        <v>84</v>
      </c>
      <c r="U3313">
        <v>92</v>
      </c>
      <c r="V3313" t="s">
        <v>51</v>
      </c>
      <c r="W3313">
        <v>77</v>
      </c>
      <c r="X3313" s="102">
        <v>0.50694444444444442</v>
      </c>
      <c r="AB3313" s="77">
        <f t="shared" si="51"/>
        <v>80</v>
      </c>
    </row>
    <row r="3314" spans="1:28" x14ac:dyDescent="0.3">
      <c r="A3314" s="34">
        <v>44962</v>
      </c>
      <c r="B3314">
        <v>1159</v>
      </c>
      <c r="C3314" t="s">
        <v>1282</v>
      </c>
      <c r="D3314" t="s">
        <v>1283</v>
      </c>
      <c r="E3314">
        <v>38</v>
      </c>
      <c r="F3314" t="s">
        <v>1428</v>
      </c>
      <c r="G3314" t="s">
        <v>1308</v>
      </c>
      <c r="H3314" t="s">
        <v>1436</v>
      </c>
      <c r="I3314" s="102">
        <v>0.3263888888888889</v>
      </c>
      <c r="J3314" t="s">
        <v>1552</v>
      </c>
      <c r="K3314" s="102">
        <v>0.54166666666666663</v>
      </c>
      <c r="L3314">
        <v>9</v>
      </c>
      <c r="M3314" t="s">
        <v>1435</v>
      </c>
      <c r="N3314" t="s">
        <v>1456</v>
      </c>
      <c r="O3314" s="102">
        <v>0.54166666666666663</v>
      </c>
      <c r="P3314" t="s">
        <v>2021</v>
      </c>
      <c r="Q3314">
        <v>10</v>
      </c>
      <c r="R3314" t="s">
        <v>1847</v>
      </c>
      <c r="S3314">
        <v>21</v>
      </c>
      <c r="T3314">
        <v>85</v>
      </c>
      <c r="U3314">
        <v>89</v>
      </c>
      <c r="V3314" t="s">
        <v>51</v>
      </c>
      <c r="W3314">
        <v>78</v>
      </c>
      <c r="X3314" s="102">
        <v>0.54166666666666663</v>
      </c>
      <c r="AB3314" s="77">
        <f t="shared" si="51"/>
        <v>90</v>
      </c>
    </row>
    <row r="3315" spans="1:28" x14ac:dyDescent="0.3">
      <c r="A3315" s="34">
        <v>44963</v>
      </c>
      <c r="B3315">
        <v>1159</v>
      </c>
      <c r="C3315" t="s">
        <v>1282</v>
      </c>
      <c r="D3315" t="s">
        <v>1283</v>
      </c>
      <c r="E3315">
        <v>38</v>
      </c>
      <c r="F3315" t="s">
        <v>1439</v>
      </c>
      <c r="G3315" t="s">
        <v>1308</v>
      </c>
      <c r="H3315" t="s">
        <v>1381</v>
      </c>
      <c r="I3315" s="102">
        <v>0.98611111111111116</v>
      </c>
      <c r="J3315" t="s">
        <v>1486</v>
      </c>
      <c r="K3315" s="102">
        <v>0.44444444444444442</v>
      </c>
      <c r="L3315">
        <v>8</v>
      </c>
      <c r="M3315" t="s">
        <v>1329</v>
      </c>
      <c r="N3315" t="s">
        <v>1294</v>
      </c>
      <c r="O3315" s="102">
        <v>0.35416666666666669</v>
      </c>
      <c r="P3315" t="s">
        <v>2022</v>
      </c>
      <c r="Q3315">
        <v>0</v>
      </c>
      <c r="R3315" t="s">
        <v>1557</v>
      </c>
      <c r="S3315">
        <v>24</v>
      </c>
      <c r="T3315">
        <v>76</v>
      </c>
      <c r="U3315">
        <v>90</v>
      </c>
      <c r="V3315" s="102">
        <v>0.20138888888888887</v>
      </c>
      <c r="W3315">
        <v>65</v>
      </c>
      <c r="X3315" s="102">
        <v>0.54861111111111105</v>
      </c>
      <c r="AB3315" s="77">
        <f t="shared" si="51"/>
        <v>80</v>
      </c>
    </row>
    <row r="3316" spans="1:28" x14ac:dyDescent="0.3">
      <c r="A3316" s="34">
        <v>44964</v>
      </c>
      <c r="B3316">
        <v>1159</v>
      </c>
      <c r="C3316" t="s">
        <v>1282</v>
      </c>
      <c r="D3316" t="s">
        <v>1283</v>
      </c>
      <c r="E3316">
        <v>38</v>
      </c>
      <c r="F3316" t="s">
        <v>1443</v>
      </c>
      <c r="G3316" t="s">
        <v>1322</v>
      </c>
      <c r="H3316" t="s">
        <v>1431</v>
      </c>
      <c r="I3316" s="102">
        <v>0.11805555555555557</v>
      </c>
      <c r="J3316" t="s">
        <v>1434</v>
      </c>
      <c r="K3316" s="102">
        <v>0.53472222222222221</v>
      </c>
      <c r="L3316">
        <v>2</v>
      </c>
      <c r="M3316" t="s">
        <v>1396</v>
      </c>
      <c r="N3316" t="s">
        <v>1399</v>
      </c>
      <c r="O3316" s="102">
        <v>0.61111111111111105</v>
      </c>
      <c r="P3316" t="s">
        <v>1557</v>
      </c>
      <c r="Q3316">
        <v>0</v>
      </c>
      <c r="R3316" t="s">
        <v>1579</v>
      </c>
      <c r="S3316">
        <v>14</v>
      </c>
      <c r="T3316">
        <v>84</v>
      </c>
      <c r="U3316">
        <v>92</v>
      </c>
      <c r="V3316" t="s">
        <v>51</v>
      </c>
      <c r="W3316">
        <v>72</v>
      </c>
      <c r="X3316" s="102">
        <v>0.54861111111111105</v>
      </c>
      <c r="AB3316" s="77">
        <f t="shared" si="51"/>
        <v>20</v>
      </c>
    </row>
    <row r="3317" spans="1:28" x14ac:dyDescent="0.3">
      <c r="A3317" s="34">
        <v>44965</v>
      </c>
      <c r="B3317">
        <v>1159</v>
      </c>
      <c r="C3317" t="s">
        <v>1282</v>
      </c>
      <c r="D3317" t="s">
        <v>1283</v>
      </c>
      <c r="E3317">
        <v>38</v>
      </c>
      <c r="G3317" t="s">
        <v>1308</v>
      </c>
      <c r="L3317">
        <v>8</v>
      </c>
      <c r="M3317" t="s">
        <v>1404</v>
      </c>
      <c r="N3317" t="s">
        <v>1284</v>
      </c>
      <c r="O3317" s="102">
        <v>0.56944444444444442</v>
      </c>
      <c r="P3317" t="s">
        <v>1539</v>
      </c>
      <c r="Q3317">
        <v>22</v>
      </c>
      <c r="R3317" t="s">
        <v>1474</v>
      </c>
      <c r="S3317">
        <v>4</v>
      </c>
      <c r="U3317">
        <v>92</v>
      </c>
      <c r="V3317" t="s">
        <v>51</v>
      </c>
      <c r="W3317">
        <v>80</v>
      </c>
      <c r="X3317" s="102">
        <v>0.4513888888888889</v>
      </c>
      <c r="AB3317" s="77">
        <f t="shared" si="51"/>
        <v>80</v>
      </c>
    </row>
    <row r="3318" spans="1:28" x14ac:dyDescent="0.3">
      <c r="A3318" s="34">
        <v>44966</v>
      </c>
      <c r="B3318">
        <v>1159</v>
      </c>
      <c r="C3318" t="s">
        <v>1282</v>
      </c>
      <c r="D3318" t="s">
        <v>1283</v>
      </c>
      <c r="E3318">
        <v>38</v>
      </c>
      <c r="G3318" t="s">
        <v>1308</v>
      </c>
      <c r="L3318">
        <v>22</v>
      </c>
      <c r="M3318" t="s">
        <v>1326</v>
      </c>
      <c r="N3318" t="s">
        <v>1384</v>
      </c>
      <c r="O3318" s="102">
        <v>0.21527777777777779</v>
      </c>
      <c r="P3318" t="s">
        <v>2022</v>
      </c>
      <c r="Q3318">
        <v>24</v>
      </c>
      <c r="R3318" t="s">
        <v>1555</v>
      </c>
      <c r="S3318">
        <v>0</v>
      </c>
      <c r="U3318">
        <v>95</v>
      </c>
      <c r="V3318" s="102">
        <v>0.91666666666666663</v>
      </c>
      <c r="W3318">
        <v>60</v>
      </c>
      <c r="X3318" s="102">
        <v>0.5</v>
      </c>
      <c r="AB3318" s="77">
        <f t="shared" si="51"/>
        <v>220</v>
      </c>
    </row>
    <row r="3319" spans="1:28" x14ac:dyDescent="0.3">
      <c r="A3319" s="34">
        <v>44967</v>
      </c>
      <c r="B3319">
        <v>1159</v>
      </c>
      <c r="C3319" t="s">
        <v>1282</v>
      </c>
      <c r="D3319" t="s">
        <v>1283</v>
      </c>
      <c r="E3319">
        <v>38</v>
      </c>
      <c r="G3319" t="s">
        <v>1308</v>
      </c>
      <c r="L3319">
        <v>8</v>
      </c>
      <c r="M3319" t="s">
        <v>1347</v>
      </c>
      <c r="N3319" t="s">
        <v>1354</v>
      </c>
      <c r="O3319" s="102">
        <v>0.63194444444444442</v>
      </c>
      <c r="P3319" t="s">
        <v>1450</v>
      </c>
      <c r="Q3319">
        <v>10</v>
      </c>
      <c r="R3319" t="s">
        <v>1846</v>
      </c>
      <c r="S3319">
        <v>24</v>
      </c>
      <c r="U3319">
        <v>97</v>
      </c>
      <c r="V3319" s="102">
        <v>0.97222222222222221</v>
      </c>
      <c r="W3319">
        <v>58</v>
      </c>
      <c r="X3319" s="102">
        <v>0.47916666666666669</v>
      </c>
      <c r="AB3319" s="77">
        <f t="shared" si="51"/>
        <v>80</v>
      </c>
    </row>
    <row r="3320" spans="1:28" x14ac:dyDescent="0.3">
      <c r="A3320" s="34">
        <v>44968</v>
      </c>
      <c r="B3320">
        <v>1159</v>
      </c>
      <c r="C3320" t="s">
        <v>1282</v>
      </c>
      <c r="D3320" t="s">
        <v>1283</v>
      </c>
      <c r="E3320">
        <v>38</v>
      </c>
      <c r="F3320" t="s">
        <v>1464</v>
      </c>
      <c r="G3320" t="s">
        <v>1308</v>
      </c>
      <c r="H3320" t="s">
        <v>1465</v>
      </c>
      <c r="I3320" s="102">
        <v>0.31944444444444448</v>
      </c>
      <c r="J3320" t="s">
        <v>1383</v>
      </c>
      <c r="K3320" s="102">
        <v>0.58333333333333337</v>
      </c>
      <c r="L3320">
        <v>21</v>
      </c>
      <c r="M3320" t="s">
        <v>1326</v>
      </c>
      <c r="N3320" t="s">
        <v>1391</v>
      </c>
      <c r="O3320" s="102">
        <v>0.25</v>
      </c>
      <c r="P3320" t="s">
        <v>1438</v>
      </c>
      <c r="Q3320">
        <v>0</v>
      </c>
      <c r="R3320" t="s">
        <v>1542</v>
      </c>
      <c r="S3320">
        <v>16</v>
      </c>
      <c r="T3320">
        <v>76</v>
      </c>
      <c r="U3320">
        <v>97</v>
      </c>
      <c r="V3320" s="102">
        <v>9.0277777777777776E-2</v>
      </c>
      <c r="W3320">
        <v>65</v>
      </c>
      <c r="X3320" s="102">
        <v>0.4375</v>
      </c>
      <c r="AB3320" s="77">
        <f t="shared" si="51"/>
        <v>210</v>
      </c>
    </row>
    <row r="3321" spans="1:28" x14ac:dyDescent="0.3">
      <c r="A3321" s="34">
        <v>44969</v>
      </c>
      <c r="B3321">
        <v>1159</v>
      </c>
      <c r="C3321" t="s">
        <v>1282</v>
      </c>
      <c r="D3321" t="s">
        <v>1283</v>
      </c>
      <c r="E3321">
        <v>38</v>
      </c>
      <c r="F3321" t="s">
        <v>1436</v>
      </c>
      <c r="G3321" t="s">
        <v>1308</v>
      </c>
      <c r="H3321" t="s">
        <v>1485</v>
      </c>
      <c r="I3321" s="102">
        <v>0.20833333333333334</v>
      </c>
      <c r="J3321" t="s">
        <v>1530</v>
      </c>
      <c r="K3321" s="102">
        <v>0.66666666666666663</v>
      </c>
      <c r="L3321">
        <v>22</v>
      </c>
      <c r="M3321" t="s">
        <v>1435</v>
      </c>
      <c r="N3321" t="s">
        <v>1297</v>
      </c>
      <c r="O3321" s="102">
        <v>0.3611111111111111</v>
      </c>
      <c r="P3321" t="s">
        <v>1927</v>
      </c>
      <c r="Q3321">
        <v>9</v>
      </c>
      <c r="R3321" t="s">
        <v>1382</v>
      </c>
      <c r="S3321">
        <v>17</v>
      </c>
      <c r="T3321">
        <v>72</v>
      </c>
      <c r="U3321">
        <v>83</v>
      </c>
      <c r="V3321" s="102">
        <v>0</v>
      </c>
      <c r="W3321">
        <v>58</v>
      </c>
      <c r="X3321" s="102">
        <v>0.46527777777777773</v>
      </c>
      <c r="AB3321" s="77">
        <f t="shared" si="51"/>
        <v>220</v>
      </c>
    </row>
    <row r="3322" spans="1:28" x14ac:dyDescent="0.3">
      <c r="A3322" s="34">
        <v>44970</v>
      </c>
      <c r="B3322">
        <v>1159</v>
      </c>
      <c r="C3322" t="s">
        <v>1282</v>
      </c>
      <c r="D3322" t="s">
        <v>1283</v>
      </c>
      <c r="E3322">
        <v>38</v>
      </c>
      <c r="F3322" t="s">
        <v>1309</v>
      </c>
      <c r="G3322" t="s">
        <v>1308</v>
      </c>
      <c r="H3322" t="s">
        <v>1329</v>
      </c>
      <c r="I3322" s="102">
        <v>0.18055555555555555</v>
      </c>
      <c r="J3322" t="s">
        <v>1622</v>
      </c>
      <c r="K3322" s="102">
        <v>0.47916666666666669</v>
      </c>
      <c r="L3322">
        <v>0</v>
      </c>
      <c r="M3322" t="s">
        <v>1288</v>
      </c>
      <c r="N3322" t="s">
        <v>1289</v>
      </c>
      <c r="O3322" t="s">
        <v>51</v>
      </c>
      <c r="P3322" t="s">
        <v>1466</v>
      </c>
      <c r="Q3322">
        <v>10</v>
      </c>
      <c r="R3322" t="s">
        <v>1557</v>
      </c>
      <c r="S3322">
        <v>23</v>
      </c>
      <c r="T3322">
        <v>70</v>
      </c>
      <c r="U3322">
        <v>79</v>
      </c>
      <c r="V3322" s="102">
        <v>0.88194444444444453</v>
      </c>
      <c r="W3322">
        <v>46</v>
      </c>
      <c r="X3322" s="102">
        <v>0.47916666666666669</v>
      </c>
      <c r="AB3322" s="77">
        <f t="shared" si="51"/>
        <v>0</v>
      </c>
    </row>
    <row r="3323" spans="1:28" x14ac:dyDescent="0.3">
      <c r="A3323" s="34">
        <v>44971</v>
      </c>
      <c r="B3323">
        <v>1159</v>
      </c>
      <c r="C3323" t="s">
        <v>1282</v>
      </c>
      <c r="D3323" t="s">
        <v>1283</v>
      </c>
      <c r="E3323">
        <v>38</v>
      </c>
      <c r="F3323" t="s">
        <v>1419</v>
      </c>
      <c r="G3323" t="s">
        <v>1308</v>
      </c>
      <c r="H3323" t="s">
        <v>1470</v>
      </c>
      <c r="I3323" s="102">
        <v>0.16666666666666666</v>
      </c>
      <c r="J3323" t="s">
        <v>1736</v>
      </c>
      <c r="K3323" s="102">
        <v>0.67361111111111116</v>
      </c>
      <c r="L3323">
        <v>20</v>
      </c>
      <c r="M3323" t="s">
        <v>1288</v>
      </c>
      <c r="N3323" t="s">
        <v>1340</v>
      </c>
      <c r="O3323" s="102">
        <v>0.11805555555555557</v>
      </c>
      <c r="P3323" t="s">
        <v>1542</v>
      </c>
      <c r="Q3323">
        <v>0</v>
      </c>
      <c r="R3323" t="s">
        <v>1727</v>
      </c>
      <c r="S3323">
        <v>17</v>
      </c>
      <c r="T3323">
        <v>66</v>
      </c>
      <c r="U3323">
        <v>80</v>
      </c>
      <c r="V3323" s="102">
        <v>6.9444444444444441E-3</v>
      </c>
      <c r="W3323">
        <v>45</v>
      </c>
      <c r="X3323" s="102">
        <v>0.66666666666666663</v>
      </c>
      <c r="AB3323" s="77">
        <f t="shared" si="51"/>
        <v>200</v>
      </c>
    </row>
    <row r="3324" spans="1:28" x14ac:dyDescent="0.3">
      <c r="A3324" s="34">
        <v>44972</v>
      </c>
      <c r="B3324">
        <v>1159</v>
      </c>
      <c r="C3324" t="s">
        <v>1282</v>
      </c>
      <c r="D3324" t="s">
        <v>1283</v>
      </c>
      <c r="E3324">
        <v>38</v>
      </c>
      <c r="F3324" t="s">
        <v>1284</v>
      </c>
      <c r="G3324" t="s">
        <v>1308</v>
      </c>
      <c r="H3324" t="s">
        <v>1327</v>
      </c>
      <c r="I3324" s="102">
        <v>0.25</v>
      </c>
      <c r="J3324" t="s">
        <v>1729</v>
      </c>
      <c r="K3324" s="102">
        <v>0.4513888888888889</v>
      </c>
      <c r="L3324">
        <v>29</v>
      </c>
      <c r="M3324" t="s">
        <v>1326</v>
      </c>
      <c r="N3324" t="s">
        <v>1359</v>
      </c>
      <c r="O3324" s="102">
        <v>0.53472222222222221</v>
      </c>
      <c r="P3324" t="s">
        <v>1405</v>
      </c>
      <c r="Q3324">
        <v>24</v>
      </c>
      <c r="R3324" t="s">
        <v>1558</v>
      </c>
      <c r="S3324">
        <v>0</v>
      </c>
      <c r="T3324">
        <v>62</v>
      </c>
      <c r="U3324">
        <v>84</v>
      </c>
      <c r="V3324" s="102">
        <v>0.93055555555555547</v>
      </c>
      <c r="W3324">
        <v>55</v>
      </c>
      <c r="X3324" t="s">
        <v>51</v>
      </c>
      <c r="AB3324" s="77">
        <f t="shared" si="51"/>
        <v>290</v>
      </c>
    </row>
    <row r="3325" spans="1:28" x14ac:dyDescent="0.3">
      <c r="A3325" s="34">
        <v>44973</v>
      </c>
      <c r="B3325">
        <v>1159</v>
      </c>
      <c r="C3325" t="s">
        <v>1282</v>
      </c>
      <c r="D3325" t="s">
        <v>1283</v>
      </c>
      <c r="E3325">
        <v>38</v>
      </c>
      <c r="F3325" t="s">
        <v>1309</v>
      </c>
      <c r="G3325" t="s">
        <v>1308</v>
      </c>
      <c r="H3325" t="s">
        <v>1376</v>
      </c>
      <c r="I3325" s="102">
        <v>0.2986111111111111</v>
      </c>
      <c r="J3325" t="s">
        <v>1394</v>
      </c>
      <c r="K3325" s="102">
        <v>0.47916666666666669</v>
      </c>
      <c r="L3325">
        <v>32</v>
      </c>
      <c r="M3325" t="s">
        <v>1326</v>
      </c>
      <c r="N3325" t="s">
        <v>1384</v>
      </c>
      <c r="O3325" s="102">
        <v>0.52777777777777779</v>
      </c>
      <c r="P3325" t="s">
        <v>1433</v>
      </c>
      <c r="Q3325">
        <v>21</v>
      </c>
      <c r="R3325" t="s">
        <v>1424</v>
      </c>
      <c r="S3325" t="s">
        <v>51</v>
      </c>
      <c r="T3325">
        <v>80</v>
      </c>
      <c r="U3325">
        <v>95</v>
      </c>
      <c r="V3325" t="s">
        <v>51</v>
      </c>
      <c r="W3325">
        <v>65</v>
      </c>
      <c r="X3325" s="102">
        <v>0.45833333333333331</v>
      </c>
      <c r="AB3325" s="77">
        <f t="shared" si="51"/>
        <v>320</v>
      </c>
    </row>
    <row r="3326" spans="1:28" x14ac:dyDescent="0.3">
      <c r="A3326" s="34">
        <v>44974</v>
      </c>
      <c r="B3326">
        <v>1159</v>
      </c>
      <c r="C3326" t="s">
        <v>1282</v>
      </c>
      <c r="D3326" t="s">
        <v>1283</v>
      </c>
      <c r="E3326">
        <v>38</v>
      </c>
      <c r="F3326" t="s">
        <v>1440</v>
      </c>
      <c r="G3326" t="s">
        <v>1308</v>
      </c>
      <c r="H3326" t="s">
        <v>1668</v>
      </c>
      <c r="I3326" s="102">
        <v>0.31944444444444448</v>
      </c>
      <c r="J3326" t="s">
        <v>1671</v>
      </c>
      <c r="K3326" s="102">
        <v>0.55555555555555558</v>
      </c>
      <c r="L3326">
        <v>5</v>
      </c>
      <c r="M3326" t="s">
        <v>1288</v>
      </c>
      <c r="N3326" t="s">
        <v>1340</v>
      </c>
      <c r="O3326" s="102">
        <v>0.56944444444444442</v>
      </c>
      <c r="P3326" t="s">
        <v>1606</v>
      </c>
      <c r="Q3326">
        <v>10</v>
      </c>
      <c r="R3326" t="s">
        <v>1927</v>
      </c>
      <c r="S3326" t="s">
        <v>51</v>
      </c>
      <c r="T3326">
        <v>90</v>
      </c>
      <c r="U3326">
        <v>97</v>
      </c>
      <c r="V3326" t="s">
        <v>51</v>
      </c>
      <c r="W3326">
        <v>77</v>
      </c>
      <c r="X3326" s="102">
        <v>0.43055555555555558</v>
      </c>
      <c r="AB3326" s="77">
        <f t="shared" si="51"/>
        <v>50</v>
      </c>
    </row>
    <row r="3327" spans="1:28" x14ac:dyDescent="0.3">
      <c r="A3327" s="34">
        <v>44975</v>
      </c>
      <c r="B3327">
        <v>1159</v>
      </c>
      <c r="C3327" t="s">
        <v>1282</v>
      </c>
      <c r="D3327" t="s">
        <v>1283</v>
      </c>
      <c r="E3327">
        <v>38</v>
      </c>
      <c r="F3327" t="s">
        <v>1314</v>
      </c>
      <c r="G3327" t="s">
        <v>1308</v>
      </c>
      <c r="H3327" t="s">
        <v>1340</v>
      </c>
      <c r="I3327" s="102">
        <v>0.30555555555555552</v>
      </c>
      <c r="J3327" t="s">
        <v>1478</v>
      </c>
      <c r="K3327" s="102">
        <v>0.56944444444444442</v>
      </c>
      <c r="L3327">
        <v>30</v>
      </c>
      <c r="M3327" t="s">
        <v>1296</v>
      </c>
      <c r="N3327" t="s">
        <v>1327</v>
      </c>
      <c r="O3327" s="102">
        <v>0.58333333333333337</v>
      </c>
      <c r="P3327" t="s">
        <v>1927</v>
      </c>
      <c r="Q3327">
        <v>0</v>
      </c>
      <c r="R3327" t="s">
        <v>1540</v>
      </c>
      <c r="S3327" t="s">
        <v>51</v>
      </c>
      <c r="T3327">
        <v>89</v>
      </c>
      <c r="U3327">
        <v>98</v>
      </c>
      <c r="V3327" t="s">
        <v>51</v>
      </c>
      <c r="W3327">
        <v>82</v>
      </c>
      <c r="X3327" t="s">
        <v>51</v>
      </c>
      <c r="AB3327" s="77">
        <f t="shared" si="51"/>
        <v>300</v>
      </c>
    </row>
    <row r="3328" spans="1:28" x14ac:dyDescent="0.3">
      <c r="A3328" s="34">
        <v>44976</v>
      </c>
      <c r="B3328">
        <v>1159</v>
      </c>
      <c r="C3328" t="s">
        <v>1282</v>
      </c>
      <c r="D3328" t="s">
        <v>1283</v>
      </c>
      <c r="E3328">
        <v>38</v>
      </c>
      <c r="F3328" t="s">
        <v>1483</v>
      </c>
      <c r="G3328" t="s">
        <v>1308</v>
      </c>
      <c r="H3328" t="s">
        <v>1484</v>
      </c>
      <c r="I3328" s="102">
        <v>0.21527777777777779</v>
      </c>
      <c r="J3328" t="s">
        <v>1346</v>
      </c>
      <c r="K3328" s="102">
        <v>0.55555555555555558</v>
      </c>
      <c r="L3328">
        <v>9</v>
      </c>
      <c r="M3328" t="s">
        <v>1396</v>
      </c>
      <c r="N3328" t="s">
        <v>1354</v>
      </c>
      <c r="O3328" s="102">
        <v>0.75</v>
      </c>
      <c r="P3328" t="s">
        <v>1575</v>
      </c>
      <c r="Q3328">
        <v>10</v>
      </c>
      <c r="R3328" t="s">
        <v>1406</v>
      </c>
      <c r="S3328">
        <v>24</v>
      </c>
      <c r="T3328">
        <v>87</v>
      </c>
      <c r="U3328">
        <v>95</v>
      </c>
      <c r="V3328" s="102">
        <v>0.1388888888888889</v>
      </c>
      <c r="W3328">
        <v>75</v>
      </c>
      <c r="X3328" s="102">
        <v>0.55555555555555558</v>
      </c>
      <c r="AB3328" s="77">
        <f t="shared" si="51"/>
        <v>90</v>
      </c>
    </row>
    <row r="3329" spans="1:28" x14ac:dyDescent="0.3">
      <c r="A3329" s="34">
        <v>44977</v>
      </c>
      <c r="B3329">
        <v>1159</v>
      </c>
      <c r="C3329" t="s">
        <v>1282</v>
      </c>
      <c r="D3329" t="s">
        <v>1283</v>
      </c>
      <c r="E3329">
        <v>38</v>
      </c>
      <c r="F3329" t="s">
        <v>1333</v>
      </c>
      <c r="G3329" t="s">
        <v>1308</v>
      </c>
      <c r="H3329" t="s">
        <v>1484</v>
      </c>
      <c r="I3329" s="102">
        <v>0.33333333333333331</v>
      </c>
      <c r="J3329" t="s">
        <v>1612</v>
      </c>
      <c r="K3329" s="102">
        <v>0.58333333333333337</v>
      </c>
      <c r="L3329">
        <v>31</v>
      </c>
      <c r="M3329" t="s">
        <v>1288</v>
      </c>
      <c r="N3329" t="s">
        <v>1391</v>
      </c>
      <c r="O3329" s="102">
        <v>0.51388888888888895</v>
      </c>
      <c r="P3329" t="s">
        <v>1573</v>
      </c>
      <c r="Q3329">
        <v>0</v>
      </c>
      <c r="R3329" t="s">
        <v>1690</v>
      </c>
      <c r="S3329">
        <v>24</v>
      </c>
      <c r="T3329">
        <v>86</v>
      </c>
      <c r="U3329">
        <v>94</v>
      </c>
      <c r="V3329" t="s">
        <v>51</v>
      </c>
      <c r="W3329">
        <v>78</v>
      </c>
      <c r="X3329" s="102">
        <v>0.50694444444444442</v>
      </c>
      <c r="AB3329" s="77">
        <f t="shared" si="51"/>
        <v>310</v>
      </c>
    </row>
    <row r="3330" spans="1:28" x14ac:dyDescent="0.3">
      <c r="A3330" s="34">
        <v>44978</v>
      </c>
      <c r="B3330">
        <v>1159</v>
      </c>
      <c r="C3330" t="s">
        <v>1282</v>
      </c>
      <c r="D3330" t="s">
        <v>1283</v>
      </c>
      <c r="E3330">
        <v>38</v>
      </c>
      <c r="F3330" t="s">
        <v>1521</v>
      </c>
      <c r="G3330" t="s">
        <v>1703</v>
      </c>
      <c r="H3330" t="s">
        <v>1351</v>
      </c>
      <c r="I3330" s="102">
        <v>0.33333333333333331</v>
      </c>
      <c r="J3330" t="s">
        <v>1586</v>
      </c>
      <c r="K3330" s="102">
        <v>0.65277777777777779</v>
      </c>
      <c r="L3330">
        <v>0</v>
      </c>
      <c r="M3330" t="s">
        <v>1358</v>
      </c>
      <c r="N3330" t="s">
        <v>1340</v>
      </c>
      <c r="O3330" t="s">
        <v>51</v>
      </c>
      <c r="P3330" t="s">
        <v>1786</v>
      </c>
      <c r="Q3330" t="s">
        <v>51</v>
      </c>
      <c r="R3330" t="s">
        <v>1762</v>
      </c>
      <c r="S3330">
        <v>15</v>
      </c>
      <c r="T3330">
        <v>79</v>
      </c>
      <c r="U3330">
        <v>95</v>
      </c>
      <c r="V3330" t="s">
        <v>51</v>
      </c>
      <c r="W3330">
        <v>65</v>
      </c>
      <c r="X3330" s="102">
        <v>0.47916666666666669</v>
      </c>
      <c r="AB3330" s="77">
        <f t="shared" si="51"/>
        <v>0</v>
      </c>
    </row>
    <row r="3331" spans="1:28" x14ac:dyDescent="0.3">
      <c r="A3331" s="34">
        <v>44979</v>
      </c>
      <c r="B3331">
        <v>1159</v>
      </c>
      <c r="C3331" t="s">
        <v>1282</v>
      </c>
      <c r="D3331" t="s">
        <v>1283</v>
      </c>
      <c r="E3331">
        <v>38</v>
      </c>
      <c r="F3331" t="s">
        <v>1336</v>
      </c>
      <c r="G3331" t="s">
        <v>2023</v>
      </c>
      <c r="H3331" t="s">
        <v>1407</v>
      </c>
      <c r="I3331" s="102">
        <v>0.99930555555555556</v>
      </c>
      <c r="J3331" t="s">
        <v>1377</v>
      </c>
      <c r="K3331" s="102">
        <v>0.57638888888888895</v>
      </c>
      <c r="L3331">
        <v>31</v>
      </c>
      <c r="M3331" t="s">
        <v>1347</v>
      </c>
      <c r="N3331" t="s">
        <v>1300</v>
      </c>
      <c r="O3331" s="102">
        <v>0.8125</v>
      </c>
      <c r="P3331" t="s">
        <v>1353</v>
      </c>
      <c r="Q3331">
        <v>9</v>
      </c>
      <c r="R3331" t="s">
        <v>1370</v>
      </c>
      <c r="S3331">
        <v>17</v>
      </c>
      <c r="T3331">
        <v>89</v>
      </c>
      <c r="U3331">
        <v>98</v>
      </c>
      <c r="V3331" s="102">
        <v>0.77083333333333337</v>
      </c>
      <c r="W3331">
        <v>78</v>
      </c>
      <c r="X3331" t="s">
        <v>51</v>
      </c>
      <c r="AB3331" s="77">
        <f t="shared" ref="AB3331:AB3394" si="52">L3331*$AE$17</f>
        <v>310</v>
      </c>
    </row>
    <row r="3332" spans="1:28" x14ac:dyDescent="0.3">
      <c r="A3332" s="34">
        <v>44980</v>
      </c>
      <c r="B3332">
        <v>1159</v>
      </c>
      <c r="C3332" t="s">
        <v>1282</v>
      </c>
      <c r="D3332" t="s">
        <v>1283</v>
      </c>
      <c r="E3332">
        <v>38</v>
      </c>
      <c r="F3332" t="s">
        <v>1464</v>
      </c>
      <c r="G3332" t="s">
        <v>1527</v>
      </c>
      <c r="H3332" t="s">
        <v>1860</v>
      </c>
      <c r="I3332" s="102">
        <v>0.88888888888888884</v>
      </c>
      <c r="J3332" t="s">
        <v>1364</v>
      </c>
      <c r="K3332" s="102">
        <v>0.61111111111111105</v>
      </c>
      <c r="L3332">
        <v>32</v>
      </c>
      <c r="M3332" t="s">
        <v>1335</v>
      </c>
      <c r="N3332" t="s">
        <v>1319</v>
      </c>
      <c r="O3332" s="102">
        <v>0.75694444444444453</v>
      </c>
      <c r="P3332" t="s">
        <v>1716</v>
      </c>
      <c r="Q3332">
        <v>0</v>
      </c>
      <c r="R3332" t="s">
        <v>1512</v>
      </c>
      <c r="S3332">
        <v>24</v>
      </c>
      <c r="T3332">
        <v>90</v>
      </c>
      <c r="U3332">
        <v>95</v>
      </c>
      <c r="V3332" t="s">
        <v>51</v>
      </c>
      <c r="W3332">
        <v>78</v>
      </c>
      <c r="X3332" s="102">
        <v>0.66666666666666663</v>
      </c>
      <c r="AB3332" s="77">
        <f t="shared" si="52"/>
        <v>320</v>
      </c>
    </row>
    <row r="3333" spans="1:28" x14ac:dyDescent="0.3">
      <c r="A3333" s="34">
        <v>44981</v>
      </c>
      <c r="B3333">
        <v>1159</v>
      </c>
      <c r="C3333" t="s">
        <v>1282</v>
      </c>
      <c r="D3333" t="s">
        <v>1283</v>
      </c>
      <c r="E3333">
        <v>38</v>
      </c>
      <c r="F3333" t="s">
        <v>1348</v>
      </c>
      <c r="G3333" t="s">
        <v>1316</v>
      </c>
      <c r="H3333" t="s">
        <v>1444</v>
      </c>
      <c r="I3333" s="102">
        <v>0.24305555555555555</v>
      </c>
      <c r="J3333" t="s">
        <v>1521</v>
      </c>
      <c r="K3333" s="102">
        <v>0.4861111111111111</v>
      </c>
      <c r="L3333">
        <v>30</v>
      </c>
      <c r="M3333" t="s">
        <v>1404</v>
      </c>
      <c r="N3333" t="s">
        <v>1497</v>
      </c>
      <c r="O3333" s="102">
        <v>0.72916666666666663</v>
      </c>
      <c r="P3333" t="s">
        <v>1872</v>
      </c>
      <c r="Q3333">
        <v>0</v>
      </c>
      <c r="R3333" t="s">
        <v>1636</v>
      </c>
      <c r="S3333">
        <v>24</v>
      </c>
      <c r="T3333">
        <v>65</v>
      </c>
      <c r="U3333">
        <v>92</v>
      </c>
      <c r="V3333" s="102">
        <v>0.99305555555555547</v>
      </c>
      <c r="W3333">
        <v>49</v>
      </c>
      <c r="X3333" s="102">
        <v>0.52777777777777779</v>
      </c>
      <c r="AB3333" s="77">
        <f t="shared" si="52"/>
        <v>300</v>
      </c>
    </row>
    <row r="3334" spans="1:28" x14ac:dyDescent="0.3">
      <c r="A3334" s="34">
        <v>44982</v>
      </c>
      <c r="B3334">
        <v>1159</v>
      </c>
      <c r="C3334" t="s">
        <v>1282</v>
      </c>
      <c r="D3334" t="s">
        <v>1283</v>
      </c>
      <c r="E3334">
        <v>38</v>
      </c>
      <c r="F3334" t="s">
        <v>1489</v>
      </c>
      <c r="G3334" t="s">
        <v>1326</v>
      </c>
      <c r="H3334" t="s">
        <v>1470</v>
      </c>
      <c r="I3334" s="102">
        <v>0.15972222222222224</v>
      </c>
      <c r="J3334" t="s">
        <v>1325</v>
      </c>
      <c r="K3334" s="102">
        <v>0.60416666666666663</v>
      </c>
      <c r="L3334">
        <v>9</v>
      </c>
      <c r="M3334" t="s">
        <v>1358</v>
      </c>
      <c r="N3334" t="s">
        <v>1456</v>
      </c>
      <c r="O3334" s="102">
        <v>0.77083333333333337</v>
      </c>
      <c r="P3334" t="s">
        <v>1757</v>
      </c>
      <c r="Q3334">
        <v>23</v>
      </c>
      <c r="R3334" t="s">
        <v>1937</v>
      </c>
      <c r="S3334">
        <v>5</v>
      </c>
      <c r="T3334">
        <v>76</v>
      </c>
      <c r="U3334">
        <v>93</v>
      </c>
      <c r="V3334" t="s">
        <v>51</v>
      </c>
      <c r="W3334">
        <v>68</v>
      </c>
      <c r="X3334" t="s">
        <v>51</v>
      </c>
      <c r="AB3334" s="77">
        <f t="shared" si="52"/>
        <v>90</v>
      </c>
    </row>
    <row r="3335" spans="1:28" x14ac:dyDescent="0.3">
      <c r="A3335" s="34">
        <v>44983</v>
      </c>
      <c r="B3335">
        <v>1159</v>
      </c>
      <c r="C3335" t="s">
        <v>1282</v>
      </c>
      <c r="D3335" t="s">
        <v>1283</v>
      </c>
      <c r="E3335">
        <v>38</v>
      </c>
      <c r="F3335" t="s">
        <v>1351</v>
      </c>
      <c r="G3335" t="s">
        <v>1308</v>
      </c>
      <c r="H3335" t="s">
        <v>1320</v>
      </c>
      <c r="I3335" s="102">
        <v>9.0277777777777776E-2</v>
      </c>
      <c r="J3335" t="s">
        <v>1294</v>
      </c>
      <c r="K3335" s="102">
        <v>0.4513888888888889</v>
      </c>
      <c r="L3335">
        <v>7</v>
      </c>
      <c r="M3335" t="s">
        <v>1310</v>
      </c>
      <c r="N3335" t="s">
        <v>1341</v>
      </c>
      <c r="O3335" s="102">
        <v>0.99305555555555547</v>
      </c>
      <c r="P3335" t="s">
        <v>1643</v>
      </c>
      <c r="Q3335" t="s">
        <v>51</v>
      </c>
      <c r="R3335" t="s">
        <v>1683</v>
      </c>
      <c r="S3335">
        <v>0</v>
      </c>
      <c r="T3335">
        <v>64</v>
      </c>
      <c r="U3335">
        <v>91</v>
      </c>
      <c r="V3335" s="102">
        <v>9.0277777777777776E-2</v>
      </c>
      <c r="W3335">
        <v>53</v>
      </c>
      <c r="X3335" s="102">
        <v>0.93055555555555547</v>
      </c>
      <c r="AB3335" s="77">
        <f t="shared" si="52"/>
        <v>70</v>
      </c>
    </row>
    <row r="3336" spans="1:28" x14ac:dyDescent="0.3">
      <c r="A3336" s="34">
        <v>44984</v>
      </c>
      <c r="B3336">
        <v>1159</v>
      </c>
      <c r="C3336" t="s">
        <v>1282</v>
      </c>
      <c r="D3336" t="s">
        <v>1283</v>
      </c>
      <c r="E3336">
        <v>38</v>
      </c>
      <c r="F3336" t="s">
        <v>1327</v>
      </c>
      <c r="G3336" t="s">
        <v>1625</v>
      </c>
      <c r="H3336" t="s">
        <v>1340</v>
      </c>
      <c r="I3336" s="102">
        <v>0.99930555555555556</v>
      </c>
      <c r="J3336" t="s">
        <v>1348</v>
      </c>
      <c r="K3336" s="102">
        <v>0.58333333333333337</v>
      </c>
      <c r="L3336">
        <v>2</v>
      </c>
      <c r="M3336" t="s">
        <v>1327</v>
      </c>
      <c r="N3336" t="s">
        <v>1671</v>
      </c>
      <c r="O3336" s="102">
        <v>0.4861111111111111</v>
      </c>
      <c r="P3336" t="s">
        <v>1378</v>
      </c>
      <c r="Q3336">
        <v>24</v>
      </c>
      <c r="R3336" t="s">
        <v>1564</v>
      </c>
      <c r="S3336">
        <v>3</v>
      </c>
      <c r="T3336">
        <v>55</v>
      </c>
      <c r="U3336">
        <v>73</v>
      </c>
      <c r="V3336" s="102">
        <v>0.99305555555555547</v>
      </c>
      <c r="W3336">
        <v>50</v>
      </c>
      <c r="X3336" s="102">
        <v>0.10416666666666667</v>
      </c>
      <c r="AB3336" s="77">
        <f t="shared" si="52"/>
        <v>20</v>
      </c>
    </row>
    <row r="3337" spans="1:28" x14ac:dyDescent="0.3">
      <c r="A3337" s="34">
        <v>44985</v>
      </c>
      <c r="B3337">
        <v>1159</v>
      </c>
      <c r="C3337" t="s">
        <v>1282</v>
      </c>
      <c r="D3337" t="s">
        <v>1283</v>
      </c>
      <c r="E3337">
        <v>38</v>
      </c>
      <c r="F3337" t="s">
        <v>1462</v>
      </c>
      <c r="G3337" t="s">
        <v>1308</v>
      </c>
      <c r="H3337" t="s">
        <v>1415</v>
      </c>
      <c r="I3337" s="102">
        <v>0.10416666666666667</v>
      </c>
      <c r="J3337" t="s">
        <v>1314</v>
      </c>
      <c r="K3337" s="102">
        <v>0.58333333333333337</v>
      </c>
      <c r="L3337">
        <v>2</v>
      </c>
      <c r="M3337" t="s">
        <v>1391</v>
      </c>
      <c r="N3337" t="s">
        <v>1284</v>
      </c>
      <c r="O3337" s="102">
        <v>0.39583333333333331</v>
      </c>
      <c r="P3337" t="s">
        <v>1382</v>
      </c>
      <c r="Q3337">
        <v>12</v>
      </c>
      <c r="R3337" t="s">
        <v>1911</v>
      </c>
      <c r="S3337" t="s">
        <v>51</v>
      </c>
      <c r="T3337">
        <v>57</v>
      </c>
      <c r="U3337">
        <v>82</v>
      </c>
      <c r="V3337" s="102">
        <v>9.7222222222222224E-2</v>
      </c>
      <c r="W3337">
        <v>50</v>
      </c>
      <c r="X3337" s="102">
        <v>0.60416666666666663</v>
      </c>
      <c r="AB3337" s="77">
        <f t="shared" si="52"/>
        <v>20</v>
      </c>
    </row>
    <row r="3338" spans="1:28" x14ac:dyDescent="0.3">
      <c r="A3338" s="34">
        <v>44986</v>
      </c>
      <c r="B3338">
        <v>1159</v>
      </c>
      <c r="C3338" t="s">
        <v>1282</v>
      </c>
      <c r="D3338" t="s">
        <v>1283</v>
      </c>
      <c r="E3338">
        <v>38</v>
      </c>
      <c r="F3338" t="s">
        <v>1522</v>
      </c>
      <c r="G3338" t="s">
        <v>1703</v>
      </c>
      <c r="H3338" t="s">
        <v>1381</v>
      </c>
      <c r="I3338" s="102">
        <v>0.22222222222222221</v>
      </c>
      <c r="J3338" t="s">
        <v>1351</v>
      </c>
      <c r="K3338" s="102">
        <v>0.57638888888888895</v>
      </c>
      <c r="L3338">
        <v>1</v>
      </c>
      <c r="M3338" t="s">
        <v>1703</v>
      </c>
      <c r="N3338" t="s">
        <v>1348</v>
      </c>
      <c r="O3338" s="102">
        <v>6.9444444444444441E-3</v>
      </c>
      <c r="P3338" t="s">
        <v>1413</v>
      </c>
      <c r="Q3338">
        <v>0</v>
      </c>
      <c r="R3338" t="s">
        <v>1353</v>
      </c>
      <c r="S3338">
        <v>14</v>
      </c>
      <c r="T3338">
        <v>72</v>
      </c>
      <c r="U3338">
        <v>87</v>
      </c>
      <c r="V3338" s="102">
        <v>0.52083333333333337</v>
      </c>
      <c r="W3338">
        <v>55</v>
      </c>
      <c r="X3338" s="102">
        <v>2.0833333333333332E-2</v>
      </c>
      <c r="AB3338" s="77">
        <f t="shared" si="52"/>
        <v>10</v>
      </c>
    </row>
    <row r="3339" spans="1:28" x14ac:dyDescent="0.3">
      <c r="A3339" s="34">
        <v>44987</v>
      </c>
      <c r="B3339">
        <v>1159</v>
      </c>
      <c r="C3339" t="s">
        <v>1282</v>
      </c>
      <c r="D3339" t="s">
        <v>1283</v>
      </c>
      <c r="E3339">
        <v>38</v>
      </c>
      <c r="F3339" t="s">
        <v>1410</v>
      </c>
      <c r="G3339" t="s">
        <v>1308</v>
      </c>
      <c r="H3339" t="s">
        <v>1541</v>
      </c>
      <c r="I3339" s="102">
        <v>0.16666666666666666</v>
      </c>
      <c r="J3339" t="s">
        <v>1302</v>
      </c>
      <c r="K3339" s="102">
        <v>0.60416666666666663</v>
      </c>
      <c r="L3339">
        <v>31</v>
      </c>
      <c r="M3339" t="s">
        <v>1296</v>
      </c>
      <c r="N3339" t="s">
        <v>1286</v>
      </c>
      <c r="O3339" s="102">
        <v>0.61805555555555558</v>
      </c>
      <c r="P3339" t="s">
        <v>1392</v>
      </c>
      <c r="Q3339" t="s">
        <v>51</v>
      </c>
      <c r="R3339" t="s">
        <v>1398</v>
      </c>
      <c r="S3339" t="s">
        <v>51</v>
      </c>
      <c r="T3339">
        <v>65</v>
      </c>
      <c r="U3339">
        <v>78</v>
      </c>
      <c r="V3339" s="102">
        <v>0</v>
      </c>
      <c r="W3339">
        <v>55</v>
      </c>
      <c r="X3339" s="102">
        <v>0.60416666666666663</v>
      </c>
      <c r="AB3339" s="77">
        <f t="shared" si="52"/>
        <v>310</v>
      </c>
    </row>
    <row r="3340" spans="1:28" x14ac:dyDescent="0.3">
      <c r="A3340" s="34">
        <v>44988</v>
      </c>
      <c r="B3340">
        <v>1159</v>
      </c>
      <c r="C3340" t="s">
        <v>1282</v>
      </c>
      <c r="D3340" t="s">
        <v>1283</v>
      </c>
      <c r="E3340">
        <v>38</v>
      </c>
      <c r="F3340" t="s">
        <v>1414</v>
      </c>
      <c r="G3340" t="s">
        <v>1372</v>
      </c>
      <c r="H3340" t="s">
        <v>1475</v>
      </c>
      <c r="I3340" s="102">
        <v>0.29166666666666669</v>
      </c>
      <c r="J3340" t="s">
        <v>1319</v>
      </c>
      <c r="K3340" s="102">
        <v>0.41666666666666669</v>
      </c>
      <c r="L3340">
        <v>6</v>
      </c>
      <c r="M3340" t="s">
        <v>1288</v>
      </c>
      <c r="N3340" t="s">
        <v>1297</v>
      </c>
      <c r="O3340" s="102">
        <v>0.82638888888888884</v>
      </c>
      <c r="P3340" t="s">
        <v>1535</v>
      </c>
      <c r="Q3340" t="s">
        <v>51</v>
      </c>
      <c r="R3340" t="s">
        <v>1708</v>
      </c>
      <c r="S3340">
        <v>6</v>
      </c>
      <c r="T3340">
        <v>67</v>
      </c>
      <c r="U3340">
        <v>95</v>
      </c>
      <c r="V3340" s="102">
        <v>0.88194444444444453</v>
      </c>
      <c r="W3340">
        <v>61</v>
      </c>
      <c r="X3340" s="102">
        <v>0.4375</v>
      </c>
      <c r="AB3340" s="77">
        <f t="shared" si="52"/>
        <v>60</v>
      </c>
    </row>
    <row r="3341" spans="1:28" x14ac:dyDescent="0.3">
      <c r="A3341" s="34">
        <v>44989</v>
      </c>
      <c r="B3341">
        <v>1159</v>
      </c>
      <c r="C3341" t="s">
        <v>1282</v>
      </c>
      <c r="D3341" t="s">
        <v>1283</v>
      </c>
      <c r="E3341">
        <v>38</v>
      </c>
      <c r="F3341" t="s">
        <v>1421</v>
      </c>
      <c r="G3341" t="s">
        <v>1308</v>
      </c>
      <c r="H3341" t="s">
        <v>1347</v>
      </c>
      <c r="I3341" s="102">
        <v>0.99930555555555556</v>
      </c>
      <c r="J3341" t="s">
        <v>1577</v>
      </c>
      <c r="K3341" s="102">
        <v>0.59722222222222221</v>
      </c>
      <c r="L3341">
        <v>7</v>
      </c>
      <c r="M3341" t="s">
        <v>1296</v>
      </c>
      <c r="N3341" t="s">
        <v>1456</v>
      </c>
      <c r="O3341" s="102">
        <v>0.65277777777777779</v>
      </c>
      <c r="P3341" t="s">
        <v>1911</v>
      </c>
      <c r="Q3341">
        <v>9</v>
      </c>
      <c r="R3341" t="s">
        <v>1511</v>
      </c>
      <c r="S3341">
        <v>24</v>
      </c>
      <c r="T3341">
        <v>77</v>
      </c>
      <c r="U3341">
        <v>95</v>
      </c>
      <c r="V3341" t="s">
        <v>51</v>
      </c>
      <c r="W3341">
        <v>64</v>
      </c>
      <c r="X3341" s="102">
        <v>0.59027777777777779</v>
      </c>
      <c r="AB3341" s="77">
        <f t="shared" si="52"/>
        <v>70</v>
      </c>
    </row>
    <row r="3342" spans="1:28" x14ac:dyDescent="0.3">
      <c r="A3342" s="34">
        <v>44990</v>
      </c>
      <c r="B3342">
        <v>1159</v>
      </c>
      <c r="C3342" t="s">
        <v>1282</v>
      </c>
      <c r="D3342" t="s">
        <v>1283</v>
      </c>
      <c r="E3342">
        <v>38</v>
      </c>
      <c r="F3342" t="s">
        <v>1462</v>
      </c>
      <c r="G3342" t="s">
        <v>1308</v>
      </c>
      <c r="H3342" t="s">
        <v>1288</v>
      </c>
      <c r="I3342" s="102">
        <v>0.29166666666666669</v>
      </c>
      <c r="J3342" t="s">
        <v>1552</v>
      </c>
      <c r="K3342" s="102">
        <v>0.59027777777777779</v>
      </c>
      <c r="L3342">
        <v>8</v>
      </c>
      <c r="M3342" t="s">
        <v>1329</v>
      </c>
      <c r="N3342" t="s">
        <v>1316</v>
      </c>
      <c r="O3342" s="102">
        <v>0.77777777777777779</v>
      </c>
      <c r="P3342" t="s">
        <v>1511</v>
      </c>
      <c r="Q3342">
        <v>0</v>
      </c>
      <c r="R3342" t="s">
        <v>1714</v>
      </c>
      <c r="S3342" t="s">
        <v>51</v>
      </c>
      <c r="T3342">
        <v>75</v>
      </c>
      <c r="U3342">
        <v>95</v>
      </c>
      <c r="V3342" t="s">
        <v>51</v>
      </c>
      <c r="W3342">
        <v>60</v>
      </c>
      <c r="X3342" s="102">
        <v>0.58333333333333337</v>
      </c>
      <c r="AB3342" s="77">
        <f t="shared" si="52"/>
        <v>80</v>
      </c>
    </row>
    <row r="3343" spans="1:28" x14ac:dyDescent="0.3">
      <c r="A3343" s="34">
        <v>44991</v>
      </c>
      <c r="B3343">
        <v>1159</v>
      </c>
      <c r="C3343" t="s">
        <v>1282</v>
      </c>
      <c r="D3343" t="s">
        <v>1283</v>
      </c>
      <c r="E3343">
        <v>38</v>
      </c>
      <c r="F3343" t="s">
        <v>1348</v>
      </c>
      <c r="G3343" t="s">
        <v>1308</v>
      </c>
      <c r="H3343" t="s">
        <v>1345</v>
      </c>
      <c r="I3343" s="102">
        <v>0.28472222222222221</v>
      </c>
      <c r="J3343" t="s">
        <v>1354</v>
      </c>
      <c r="K3343" s="102">
        <v>0.51388888888888895</v>
      </c>
      <c r="L3343">
        <v>6</v>
      </c>
      <c r="M3343" t="s">
        <v>1396</v>
      </c>
      <c r="N3343" t="s">
        <v>1436</v>
      </c>
      <c r="O3343" s="102">
        <v>0.57638888888888895</v>
      </c>
      <c r="P3343" t="s">
        <v>1699</v>
      </c>
      <c r="Q3343">
        <v>0</v>
      </c>
      <c r="R3343" t="s">
        <v>1636</v>
      </c>
      <c r="S3343">
        <v>24</v>
      </c>
      <c r="T3343">
        <v>81</v>
      </c>
      <c r="U3343">
        <v>95</v>
      </c>
      <c r="V3343" t="s">
        <v>51</v>
      </c>
      <c r="W3343">
        <v>68</v>
      </c>
      <c r="X3343" s="102">
        <v>0.4513888888888889</v>
      </c>
      <c r="AB3343" s="77">
        <f t="shared" si="52"/>
        <v>60</v>
      </c>
    </row>
    <row r="3344" spans="1:28" x14ac:dyDescent="0.3">
      <c r="A3344" s="34">
        <v>44992</v>
      </c>
      <c r="B3344">
        <v>1159</v>
      </c>
      <c r="C3344" t="s">
        <v>1282</v>
      </c>
      <c r="D3344" t="s">
        <v>1283</v>
      </c>
      <c r="E3344">
        <v>38</v>
      </c>
      <c r="F3344" t="s">
        <v>1354</v>
      </c>
      <c r="G3344" t="s">
        <v>1513</v>
      </c>
      <c r="H3344" t="s">
        <v>1603</v>
      </c>
      <c r="I3344" s="102">
        <v>6.9444444444444441E-3</v>
      </c>
      <c r="J3344" t="s">
        <v>1586</v>
      </c>
      <c r="K3344" s="102">
        <v>0.59027777777777779</v>
      </c>
      <c r="L3344">
        <v>26</v>
      </c>
      <c r="M3344" t="s">
        <v>1329</v>
      </c>
      <c r="N3344" t="s">
        <v>1356</v>
      </c>
      <c r="O3344" s="102">
        <v>0.4861111111111111</v>
      </c>
      <c r="P3344" t="s">
        <v>1551</v>
      </c>
      <c r="Q3344">
        <v>12</v>
      </c>
      <c r="R3344" t="s">
        <v>1955</v>
      </c>
      <c r="S3344">
        <v>24</v>
      </c>
      <c r="T3344">
        <v>76</v>
      </c>
      <c r="U3344">
        <v>95</v>
      </c>
      <c r="V3344" t="s">
        <v>51</v>
      </c>
      <c r="W3344">
        <v>67</v>
      </c>
      <c r="X3344" t="s">
        <v>51</v>
      </c>
      <c r="AB3344" s="77">
        <f t="shared" si="52"/>
        <v>260</v>
      </c>
    </row>
    <row r="3345" spans="1:28" x14ac:dyDescent="0.3">
      <c r="A3345" s="34">
        <v>44993</v>
      </c>
      <c r="B3345">
        <v>1159</v>
      </c>
      <c r="C3345" t="s">
        <v>1282</v>
      </c>
      <c r="D3345" t="s">
        <v>1283</v>
      </c>
      <c r="E3345">
        <v>38</v>
      </c>
      <c r="F3345" t="s">
        <v>1303</v>
      </c>
      <c r="G3345" t="s">
        <v>1308</v>
      </c>
      <c r="H3345" t="s">
        <v>1546</v>
      </c>
      <c r="I3345" s="102">
        <v>8.3333333333333329E-2</v>
      </c>
      <c r="J3345" t="s">
        <v>1733</v>
      </c>
      <c r="K3345" s="102">
        <v>0.59027777777777779</v>
      </c>
      <c r="L3345">
        <v>24</v>
      </c>
      <c r="M3345" t="s">
        <v>1358</v>
      </c>
      <c r="N3345" t="s">
        <v>1356</v>
      </c>
      <c r="O3345" s="102">
        <v>0.56944444444444442</v>
      </c>
      <c r="P3345" t="s">
        <v>1624</v>
      </c>
      <c r="Q3345">
        <v>22</v>
      </c>
      <c r="R3345" t="s">
        <v>2024</v>
      </c>
      <c r="S3345">
        <v>4</v>
      </c>
      <c r="T3345">
        <v>58</v>
      </c>
      <c r="U3345">
        <v>88</v>
      </c>
      <c r="V3345" s="102">
        <v>0.99930555555555556</v>
      </c>
      <c r="W3345">
        <v>41</v>
      </c>
      <c r="X3345" s="102">
        <v>0.56944444444444442</v>
      </c>
      <c r="AB3345" s="77">
        <f t="shared" si="52"/>
        <v>240</v>
      </c>
    </row>
    <row r="3346" spans="1:28" x14ac:dyDescent="0.3">
      <c r="A3346" s="34">
        <v>44994</v>
      </c>
      <c r="B3346">
        <v>1159</v>
      </c>
      <c r="C3346" t="s">
        <v>1282</v>
      </c>
      <c r="D3346" t="s">
        <v>1283</v>
      </c>
      <c r="E3346">
        <v>38</v>
      </c>
      <c r="F3346" t="s">
        <v>1403</v>
      </c>
      <c r="G3346" t="s">
        <v>1308</v>
      </c>
      <c r="H3346" t="s">
        <v>1314</v>
      </c>
      <c r="I3346" s="102">
        <v>0.15277777777777776</v>
      </c>
      <c r="J3346" t="s">
        <v>1766</v>
      </c>
      <c r="K3346" s="102">
        <v>0.5</v>
      </c>
      <c r="L3346">
        <v>31</v>
      </c>
      <c r="M3346" t="s">
        <v>1396</v>
      </c>
      <c r="N3346" t="s">
        <v>1399</v>
      </c>
      <c r="O3346" s="102">
        <v>0.52777777777777779</v>
      </c>
      <c r="P3346" t="s">
        <v>1880</v>
      </c>
      <c r="Q3346">
        <v>24</v>
      </c>
      <c r="R3346" t="s">
        <v>1631</v>
      </c>
      <c r="S3346">
        <v>11</v>
      </c>
      <c r="T3346">
        <v>59</v>
      </c>
      <c r="U3346">
        <v>95</v>
      </c>
      <c r="V3346" s="102">
        <v>6.25E-2</v>
      </c>
      <c r="W3346">
        <v>37</v>
      </c>
      <c r="X3346" s="102">
        <v>0.49305555555555558</v>
      </c>
      <c r="AB3346" s="77">
        <f t="shared" si="52"/>
        <v>310</v>
      </c>
    </row>
    <row r="3347" spans="1:28" x14ac:dyDescent="0.3">
      <c r="A3347" s="34">
        <v>44995</v>
      </c>
      <c r="B3347">
        <v>1159</v>
      </c>
      <c r="C3347" t="s">
        <v>1282</v>
      </c>
      <c r="D3347" t="s">
        <v>1283</v>
      </c>
      <c r="E3347">
        <v>38</v>
      </c>
      <c r="F3347" t="s">
        <v>1617</v>
      </c>
      <c r="G3347" t="s">
        <v>1308</v>
      </c>
      <c r="H3347" t="s">
        <v>1496</v>
      </c>
      <c r="I3347" s="102">
        <v>0.3125</v>
      </c>
      <c r="J3347" t="s">
        <v>1726</v>
      </c>
      <c r="K3347" s="102">
        <v>0.69444444444444453</v>
      </c>
      <c r="L3347">
        <v>29</v>
      </c>
      <c r="M3347" t="s">
        <v>1335</v>
      </c>
      <c r="N3347" t="s">
        <v>1304</v>
      </c>
      <c r="O3347" s="102">
        <v>4.8611111111111112E-2</v>
      </c>
      <c r="P3347" t="s">
        <v>1567</v>
      </c>
      <c r="Q3347">
        <v>9</v>
      </c>
      <c r="R3347" t="s">
        <v>1880</v>
      </c>
      <c r="S3347">
        <v>0</v>
      </c>
      <c r="T3347">
        <v>64</v>
      </c>
      <c r="U3347">
        <v>88</v>
      </c>
      <c r="V3347" t="s">
        <v>51</v>
      </c>
      <c r="W3347">
        <v>44</v>
      </c>
      <c r="X3347" s="102">
        <v>0.6875</v>
      </c>
      <c r="AB3347" s="77">
        <f t="shared" si="52"/>
        <v>290</v>
      </c>
    </row>
    <row r="3348" spans="1:28" x14ac:dyDescent="0.3">
      <c r="A3348" s="34">
        <v>44996</v>
      </c>
      <c r="B3348">
        <v>1159</v>
      </c>
      <c r="C3348" t="s">
        <v>1282</v>
      </c>
      <c r="D3348" t="s">
        <v>1283</v>
      </c>
      <c r="E3348">
        <v>38</v>
      </c>
      <c r="F3348" t="s">
        <v>1637</v>
      </c>
      <c r="G3348" t="s">
        <v>1493</v>
      </c>
      <c r="H3348" t="s">
        <v>1304</v>
      </c>
      <c r="I3348" s="102">
        <v>0.24305555555555555</v>
      </c>
      <c r="J3348" t="s">
        <v>1536</v>
      </c>
      <c r="K3348" s="102">
        <v>0.55555555555555558</v>
      </c>
      <c r="L3348">
        <v>27</v>
      </c>
      <c r="M3348" t="s">
        <v>1296</v>
      </c>
      <c r="N3348" t="s">
        <v>1327</v>
      </c>
      <c r="O3348" s="102">
        <v>0.20138888888888887</v>
      </c>
      <c r="P3348" t="s">
        <v>1641</v>
      </c>
      <c r="Q3348">
        <v>23</v>
      </c>
      <c r="R3348" t="s">
        <v>1520</v>
      </c>
      <c r="S3348">
        <v>3</v>
      </c>
      <c r="T3348">
        <v>88</v>
      </c>
      <c r="U3348">
        <v>97</v>
      </c>
      <c r="V3348" t="s">
        <v>51</v>
      </c>
      <c r="W3348">
        <v>64</v>
      </c>
      <c r="X3348" s="102">
        <v>3.4722222222222224E-2</v>
      </c>
      <c r="AB3348" s="77">
        <f t="shared" si="52"/>
        <v>270</v>
      </c>
    </row>
    <row r="3349" spans="1:28" x14ac:dyDescent="0.3">
      <c r="A3349" s="34">
        <v>44997</v>
      </c>
      <c r="B3349">
        <v>1159</v>
      </c>
      <c r="C3349" t="s">
        <v>1282</v>
      </c>
      <c r="D3349" t="s">
        <v>1283</v>
      </c>
      <c r="E3349">
        <v>38</v>
      </c>
      <c r="F3349" t="s">
        <v>1386</v>
      </c>
      <c r="G3349" t="s">
        <v>1308</v>
      </c>
      <c r="H3349" t="s">
        <v>1497</v>
      </c>
      <c r="I3349" s="102">
        <v>0.99305555555555547</v>
      </c>
      <c r="J3349" t="s">
        <v>1722</v>
      </c>
      <c r="K3349" s="102">
        <v>0.52777777777777779</v>
      </c>
      <c r="L3349">
        <v>28</v>
      </c>
      <c r="M3349" t="s">
        <v>1335</v>
      </c>
      <c r="N3349" t="s">
        <v>1359</v>
      </c>
      <c r="O3349" s="102">
        <v>0.90972222222222221</v>
      </c>
      <c r="P3349" t="s">
        <v>1641</v>
      </c>
      <c r="Q3349">
        <v>2</v>
      </c>
      <c r="R3349" t="s">
        <v>1512</v>
      </c>
      <c r="S3349">
        <v>24</v>
      </c>
      <c r="T3349">
        <v>87</v>
      </c>
      <c r="U3349">
        <v>97</v>
      </c>
      <c r="V3349" t="s">
        <v>51</v>
      </c>
      <c r="W3349">
        <v>70</v>
      </c>
      <c r="X3349" s="102">
        <v>0.65277777777777779</v>
      </c>
      <c r="AB3349" s="77">
        <f t="shared" si="52"/>
        <v>280</v>
      </c>
    </row>
    <row r="3350" spans="1:28" x14ac:dyDescent="0.3">
      <c r="A3350" s="34">
        <v>44998</v>
      </c>
      <c r="B3350">
        <v>1159</v>
      </c>
      <c r="C3350" t="s">
        <v>1282</v>
      </c>
      <c r="D3350" t="s">
        <v>1283</v>
      </c>
      <c r="E3350">
        <v>38</v>
      </c>
      <c r="F3350" t="s">
        <v>1490</v>
      </c>
      <c r="G3350" t="s">
        <v>1308</v>
      </c>
      <c r="H3350" t="s">
        <v>1506</v>
      </c>
      <c r="I3350" s="102">
        <v>0.1388888888888889</v>
      </c>
      <c r="J3350" t="s">
        <v>1686</v>
      </c>
      <c r="K3350" s="102">
        <v>0.4513888888888889</v>
      </c>
      <c r="L3350">
        <v>30</v>
      </c>
      <c r="M3350" t="s">
        <v>1435</v>
      </c>
      <c r="N3350" t="s">
        <v>1741</v>
      </c>
      <c r="O3350" s="102">
        <v>0.61111111111111105</v>
      </c>
      <c r="P3350" t="s">
        <v>1299</v>
      </c>
      <c r="Q3350">
        <v>24</v>
      </c>
      <c r="R3350" t="s">
        <v>1961</v>
      </c>
      <c r="S3350">
        <v>11</v>
      </c>
      <c r="T3350">
        <v>65</v>
      </c>
      <c r="U3350">
        <v>94</v>
      </c>
      <c r="V3350" s="102">
        <v>8.3333333333333329E-2</v>
      </c>
      <c r="W3350">
        <v>55</v>
      </c>
      <c r="X3350" s="102">
        <v>0.20138888888888887</v>
      </c>
      <c r="AB3350" s="77">
        <f t="shared" si="52"/>
        <v>300</v>
      </c>
    </row>
    <row r="3351" spans="1:28" x14ac:dyDescent="0.3">
      <c r="A3351" s="34">
        <v>44999</v>
      </c>
      <c r="B3351">
        <v>1159</v>
      </c>
      <c r="C3351" t="s">
        <v>1282</v>
      </c>
      <c r="D3351" t="s">
        <v>1283</v>
      </c>
      <c r="E3351">
        <v>38</v>
      </c>
      <c r="F3351" t="s">
        <v>1304</v>
      </c>
      <c r="G3351" t="s">
        <v>1308</v>
      </c>
      <c r="H3351" t="s">
        <v>1336</v>
      </c>
      <c r="I3351" s="102">
        <v>0.99930555555555556</v>
      </c>
      <c r="J3351" t="s">
        <v>1651</v>
      </c>
      <c r="K3351" s="102">
        <v>0.61111111111111105</v>
      </c>
      <c r="L3351">
        <v>28</v>
      </c>
      <c r="M3351" t="s">
        <v>1347</v>
      </c>
      <c r="N3351" t="s">
        <v>1334</v>
      </c>
      <c r="O3351" s="102">
        <v>5.5555555555555552E-2</v>
      </c>
      <c r="P3351" t="s">
        <v>1667</v>
      </c>
      <c r="Q3351">
        <v>21</v>
      </c>
      <c r="R3351" t="s">
        <v>1480</v>
      </c>
      <c r="S3351">
        <v>0</v>
      </c>
      <c r="T3351">
        <v>66</v>
      </c>
      <c r="U3351">
        <v>80</v>
      </c>
      <c r="V3351" t="s">
        <v>51</v>
      </c>
      <c r="W3351">
        <v>53</v>
      </c>
      <c r="X3351" s="102">
        <v>4.8611111111111112E-2</v>
      </c>
      <c r="AB3351" s="77">
        <f t="shared" si="52"/>
        <v>280</v>
      </c>
    </row>
    <row r="3352" spans="1:28" x14ac:dyDescent="0.3">
      <c r="A3352" s="34">
        <v>45000</v>
      </c>
      <c r="B3352">
        <v>1159</v>
      </c>
      <c r="C3352" t="s">
        <v>1282</v>
      </c>
      <c r="D3352" t="s">
        <v>1283</v>
      </c>
      <c r="E3352">
        <v>38</v>
      </c>
      <c r="F3352" t="s">
        <v>1546</v>
      </c>
      <c r="G3352" t="s">
        <v>1308</v>
      </c>
      <c r="H3352" t="s">
        <v>1456</v>
      </c>
      <c r="I3352" s="102">
        <v>0.27777777777777779</v>
      </c>
      <c r="J3352" t="s">
        <v>1490</v>
      </c>
      <c r="K3352" s="102">
        <v>0.45833333333333331</v>
      </c>
      <c r="L3352">
        <v>7</v>
      </c>
      <c r="M3352" t="s">
        <v>1301</v>
      </c>
      <c r="N3352" t="s">
        <v>1356</v>
      </c>
      <c r="O3352" s="102">
        <v>0.5625</v>
      </c>
      <c r="P3352" t="s">
        <v>1487</v>
      </c>
      <c r="Q3352">
        <v>0</v>
      </c>
      <c r="R3352" t="s">
        <v>1768</v>
      </c>
      <c r="S3352">
        <v>24</v>
      </c>
      <c r="T3352">
        <v>82</v>
      </c>
      <c r="U3352">
        <v>94</v>
      </c>
      <c r="V3352" s="102">
        <v>0.95138888888888884</v>
      </c>
      <c r="W3352">
        <v>70</v>
      </c>
      <c r="X3352" t="s">
        <v>51</v>
      </c>
      <c r="AB3352" s="77">
        <f t="shared" si="52"/>
        <v>70</v>
      </c>
    </row>
    <row r="3353" spans="1:28" x14ac:dyDescent="0.3">
      <c r="A3353" s="34">
        <v>45001</v>
      </c>
      <c r="B3353">
        <v>1159</v>
      </c>
      <c r="C3353" t="s">
        <v>1282</v>
      </c>
      <c r="D3353" t="s">
        <v>1283</v>
      </c>
      <c r="E3353">
        <v>38</v>
      </c>
      <c r="F3353" t="s">
        <v>1302</v>
      </c>
      <c r="G3353" t="s">
        <v>1308</v>
      </c>
      <c r="H3353" t="s">
        <v>1364</v>
      </c>
      <c r="I3353" s="102">
        <v>0.27777777777777779</v>
      </c>
      <c r="J3353" t="s">
        <v>1530</v>
      </c>
      <c r="K3353" s="102">
        <v>0.61805555555555558</v>
      </c>
      <c r="L3353">
        <v>27</v>
      </c>
      <c r="M3353" t="s">
        <v>1625</v>
      </c>
      <c r="N3353" t="s">
        <v>1501</v>
      </c>
      <c r="O3353" s="102">
        <v>0.83333333333333337</v>
      </c>
      <c r="P3353" t="s">
        <v>1768</v>
      </c>
      <c r="Q3353">
        <v>0</v>
      </c>
      <c r="R3353" t="s">
        <v>1816</v>
      </c>
      <c r="S3353">
        <v>19</v>
      </c>
      <c r="T3353">
        <v>87</v>
      </c>
      <c r="U3353">
        <v>97</v>
      </c>
      <c r="V3353" t="s">
        <v>51</v>
      </c>
      <c r="W3353">
        <v>58</v>
      </c>
      <c r="X3353" s="102">
        <v>0.34722222222222227</v>
      </c>
      <c r="AB3353" s="77">
        <f t="shared" si="52"/>
        <v>270</v>
      </c>
    </row>
    <row r="3354" spans="1:28" x14ac:dyDescent="0.3">
      <c r="A3354" s="34">
        <v>45002</v>
      </c>
      <c r="B3354">
        <v>1159</v>
      </c>
      <c r="C3354" t="s">
        <v>1282</v>
      </c>
      <c r="D3354" t="s">
        <v>1283</v>
      </c>
      <c r="E3354">
        <v>38</v>
      </c>
      <c r="F3354" t="s">
        <v>1334</v>
      </c>
      <c r="G3354" t="s">
        <v>1457</v>
      </c>
      <c r="H3354" t="s">
        <v>1414</v>
      </c>
      <c r="I3354" s="102">
        <v>0.99305555555555547</v>
      </c>
      <c r="J3354" t="s">
        <v>1731</v>
      </c>
      <c r="K3354" s="102">
        <v>0.57638888888888895</v>
      </c>
      <c r="L3354">
        <v>31</v>
      </c>
      <c r="M3354" t="s">
        <v>1335</v>
      </c>
      <c r="N3354" t="s">
        <v>1284</v>
      </c>
      <c r="O3354" s="102">
        <v>0.64583333333333337</v>
      </c>
      <c r="P3354" t="s">
        <v>1757</v>
      </c>
      <c r="Q3354">
        <v>24</v>
      </c>
      <c r="R3354" t="s">
        <v>1887</v>
      </c>
      <c r="S3354">
        <v>3</v>
      </c>
      <c r="T3354">
        <v>74</v>
      </c>
      <c r="U3354">
        <v>95</v>
      </c>
      <c r="V3354" s="102">
        <v>0.94444444444444453</v>
      </c>
      <c r="W3354">
        <v>35</v>
      </c>
      <c r="X3354" s="102">
        <v>0.5625</v>
      </c>
      <c r="AB3354" s="77">
        <f t="shared" si="52"/>
        <v>310</v>
      </c>
    </row>
    <row r="3355" spans="1:28" x14ac:dyDescent="0.3">
      <c r="A3355" s="34">
        <v>45003</v>
      </c>
      <c r="B3355">
        <v>1159</v>
      </c>
      <c r="C3355" t="s">
        <v>1282</v>
      </c>
      <c r="D3355" t="s">
        <v>1283</v>
      </c>
      <c r="E3355">
        <v>38</v>
      </c>
      <c r="F3355" t="s">
        <v>1362</v>
      </c>
      <c r="G3355" t="s">
        <v>1335</v>
      </c>
      <c r="H3355" t="s">
        <v>1481</v>
      </c>
      <c r="I3355" s="102">
        <v>0.125</v>
      </c>
      <c r="J3355" t="s">
        <v>1658</v>
      </c>
      <c r="K3355" s="102">
        <v>0.4861111111111111</v>
      </c>
      <c r="L3355">
        <v>28</v>
      </c>
      <c r="M3355" t="s">
        <v>1391</v>
      </c>
      <c r="N3355" t="s">
        <v>1334</v>
      </c>
      <c r="O3355" s="102">
        <v>0.6875</v>
      </c>
      <c r="P3355" t="s">
        <v>1641</v>
      </c>
      <c r="Q3355">
        <v>24</v>
      </c>
      <c r="R3355" t="s">
        <v>1821</v>
      </c>
      <c r="S3355">
        <v>4</v>
      </c>
      <c r="T3355">
        <v>85</v>
      </c>
      <c r="U3355">
        <v>95</v>
      </c>
      <c r="V3355" s="102">
        <v>0.10416666666666667</v>
      </c>
      <c r="W3355">
        <v>68</v>
      </c>
      <c r="X3355" s="102">
        <v>0.45833333333333331</v>
      </c>
      <c r="AB3355" s="77">
        <f t="shared" si="52"/>
        <v>280</v>
      </c>
    </row>
    <row r="3356" spans="1:28" x14ac:dyDescent="0.3">
      <c r="A3356" s="34">
        <v>45004</v>
      </c>
      <c r="B3356">
        <v>1159</v>
      </c>
      <c r="C3356" t="s">
        <v>1282</v>
      </c>
      <c r="D3356" t="s">
        <v>1283</v>
      </c>
      <c r="E3356">
        <v>38</v>
      </c>
      <c r="F3356" t="s">
        <v>1362</v>
      </c>
      <c r="G3356" t="s">
        <v>1465</v>
      </c>
      <c r="H3356" t="s">
        <v>1339</v>
      </c>
      <c r="I3356" s="102">
        <v>0.99930555555555556</v>
      </c>
      <c r="J3356" t="s">
        <v>1478</v>
      </c>
      <c r="K3356" s="102">
        <v>0.55555555555555558</v>
      </c>
      <c r="L3356">
        <v>29</v>
      </c>
      <c r="M3356" t="s">
        <v>1358</v>
      </c>
      <c r="N3356" t="s">
        <v>1544</v>
      </c>
      <c r="O3356" s="102">
        <v>2.0833333333333332E-2</v>
      </c>
      <c r="P3356" t="s">
        <v>1514</v>
      </c>
      <c r="Q3356" t="s">
        <v>51</v>
      </c>
      <c r="R3356" t="s">
        <v>1675</v>
      </c>
      <c r="S3356">
        <v>0</v>
      </c>
      <c r="T3356">
        <v>81</v>
      </c>
      <c r="U3356">
        <v>95</v>
      </c>
      <c r="V3356" s="102">
        <v>9.0277777777777776E-2</v>
      </c>
      <c r="W3356">
        <v>75</v>
      </c>
      <c r="X3356" t="s">
        <v>51</v>
      </c>
      <c r="AB3356" s="77">
        <f t="shared" si="52"/>
        <v>290</v>
      </c>
    </row>
    <row r="3357" spans="1:28" x14ac:dyDescent="0.3">
      <c r="A3357" s="34">
        <v>45005</v>
      </c>
      <c r="B3357">
        <v>1159</v>
      </c>
      <c r="C3357" t="s">
        <v>1282</v>
      </c>
      <c r="D3357" t="s">
        <v>1283</v>
      </c>
      <c r="E3357">
        <v>38</v>
      </c>
      <c r="F3357" t="s">
        <v>1546</v>
      </c>
      <c r="G3357" t="s">
        <v>1308</v>
      </c>
      <c r="H3357" t="s">
        <v>1522</v>
      </c>
      <c r="I3357" s="102">
        <v>0.2638888888888889</v>
      </c>
      <c r="J3357" t="s">
        <v>1334</v>
      </c>
      <c r="K3357" s="102">
        <v>0.65277777777777779</v>
      </c>
      <c r="L3357">
        <v>28</v>
      </c>
      <c r="M3357" t="s">
        <v>1358</v>
      </c>
      <c r="N3357" t="s">
        <v>1506</v>
      </c>
      <c r="O3357" s="102">
        <v>0.88888888888888884</v>
      </c>
      <c r="P3357" t="s">
        <v>1369</v>
      </c>
      <c r="Q3357">
        <v>0</v>
      </c>
      <c r="R3357" t="s">
        <v>1697</v>
      </c>
      <c r="S3357">
        <v>16</v>
      </c>
      <c r="T3357">
        <v>81</v>
      </c>
      <c r="U3357">
        <v>97</v>
      </c>
      <c r="V3357" s="102">
        <v>0.14583333333333334</v>
      </c>
      <c r="W3357">
        <v>68</v>
      </c>
      <c r="X3357" s="102">
        <v>0.63194444444444442</v>
      </c>
      <c r="AB3357" s="77">
        <f t="shared" si="52"/>
        <v>280</v>
      </c>
    </row>
    <row r="3358" spans="1:28" x14ac:dyDescent="0.3">
      <c r="A3358" s="34">
        <v>45006</v>
      </c>
      <c r="B3358">
        <v>1159</v>
      </c>
      <c r="C3358" t="s">
        <v>1282</v>
      </c>
      <c r="D3358" t="s">
        <v>1283</v>
      </c>
      <c r="E3358">
        <v>38</v>
      </c>
      <c r="F3358" t="s">
        <v>1556</v>
      </c>
      <c r="G3358" t="s">
        <v>1308</v>
      </c>
      <c r="H3358" t="s">
        <v>1314</v>
      </c>
      <c r="I3358" s="102">
        <v>0.99930555555555556</v>
      </c>
      <c r="J3358" t="s">
        <v>1527</v>
      </c>
      <c r="K3358" s="102">
        <v>0.54166666666666663</v>
      </c>
      <c r="L3358">
        <v>10</v>
      </c>
      <c r="M3358" t="s">
        <v>1296</v>
      </c>
      <c r="N3358" t="s">
        <v>1359</v>
      </c>
      <c r="O3358" s="102">
        <v>0.73611111111111116</v>
      </c>
      <c r="P3358" t="s">
        <v>1511</v>
      </c>
      <c r="Q3358">
        <v>10</v>
      </c>
      <c r="R3358" t="s">
        <v>1602</v>
      </c>
      <c r="S3358">
        <v>23</v>
      </c>
      <c r="T3358">
        <v>78</v>
      </c>
      <c r="U3358">
        <v>92</v>
      </c>
      <c r="V3358" t="s">
        <v>51</v>
      </c>
      <c r="W3358">
        <v>70</v>
      </c>
      <c r="X3358" s="102">
        <v>0.3611111111111111</v>
      </c>
      <c r="AB3358" s="77">
        <f t="shared" si="52"/>
        <v>100</v>
      </c>
    </row>
    <row r="3359" spans="1:28" x14ac:dyDescent="0.3">
      <c r="A3359" s="34">
        <v>45007</v>
      </c>
      <c r="B3359">
        <v>1159</v>
      </c>
      <c r="C3359" t="s">
        <v>1282</v>
      </c>
      <c r="D3359" t="s">
        <v>1283</v>
      </c>
      <c r="E3359">
        <v>38</v>
      </c>
      <c r="F3359" t="s">
        <v>1313</v>
      </c>
      <c r="G3359" t="s">
        <v>1308</v>
      </c>
      <c r="H3359" t="s">
        <v>1440</v>
      </c>
      <c r="I3359" s="102">
        <v>2.0833333333333332E-2</v>
      </c>
      <c r="J3359" t="s">
        <v>1622</v>
      </c>
      <c r="K3359" s="102">
        <v>0.625</v>
      </c>
      <c r="L3359">
        <v>30</v>
      </c>
      <c r="M3359" t="s">
        <v>1326</v>
      </c>
      <c r="N3359" t="s">
        <v>1359</v>
      </c>
      <c r="O3359" s="102">
        <v>0.70833333333333337</v>
      </c>
      <c r="P3359" t="s">
        <v>1695</v>
      </c>
      <c r="Q3359">
        <v>0</v>
      </c>
      <c r="R3359" t="s">
        <v>1683</v>
      </c>
      <c r="S3359">
        <v>16</v>
      </c>
      <c r="T3359">
        <v>86</v>
      </c>
      <c r="U3359">
        <v>95</v>
      </c>
      <c r="V3359" s="102">
        <v>7.6388888888888895E-2</v>
      </c>
      <c r="W3359">
        <v>71</v>
      </c>
      <c r="X3359" s="102">
        <v>0.61111111111111105</v>
      </c>
      <c r="AB3359" s="77">
        <f t="shared" si="52"/>
        <v>300</v>
      </c>
    </row>
    <row r="3360" spans="1:28" x14ac:dyDescent="0.3">
      <c r="A3360" s="34">
        <v>45008</v>
      </c>
      <c r="B3360">
        <v>1159</v>
      </c>
      <c r="C3360" t="s">
        <v>1282</v>
      </c>
      <c r="D3360" t="s">
        <v>1283</v>
      </c>
      <c r="E3360">
        <v>38</v>
      </c>
      <c r="F3360" t="s">
        <v>1658</v>
      </c>
      <c r="G3360" t="s">
        <v>1513</v>
      </c>
      <c r="H3360" t="s">
        <v>1463</v>
      </c>
      <c r="I3360" s="102">
        <v>0.25694444444444448</v>
      </c>
      <c r="J3360" t="s">
        <v>1400</v>
      </c>
      <c r="K3360" s="102">
        <v>0.52777777777777779</v>
      </c>
      <c r="L3360">
        <v>26</v>
      </c>
      <c r="M3360" t="s">
        <v>1288</v>
      </c>
      <c r="N3360" t="s">
        <v>1359</v>
      </c>
      <c r="O3360" s="102">
        <v>0.59722222222222221</v>
      </c>
      <c r="P3360" t="s">
        <v>1768</v>
      </c>
      <c r="Q3360">
        <v>0</v>
      </c>
      <c r="R3360" t="s">
        <v>1509</v>
      </c>
      <c r="S3360">
        <v>19</v>
      </c>
      <c r="T3360">
        <v>70</v>
      </c>
      <c r="U3360">
        <v>95</v>
      </c>
      <c r="V3360" s="102">
        <v>0.11805555555555557</v>
      </c>
      <c r="W3360">
        <v>57</v>
      </c>
      <c r="X3360" s="102">
        <v>0.625</v>
      </c>
      <c r="AB3360" s="77">
        <f t="shared" si="52"/>
        <v>260</v>
      </c>
    </row>
    <row r="3361" spans="1:28" x14ac:dyDescent="0.3">
      <c r="A3361" s="34">
        <v>45009</v>
      </c>
      <c r="B3361">
        <v>1159</v>
      </c>
      <c r="C3361" t="s">
        <v>1282</v>
      </c>
      <c r="D3361" t="s">
        <v>1283</v>
      </c>
      <c r="E3361">
        <v>38</v>
      </c>
      <c r="F3361" t="s">
        <v>1292</v>
      </c>
      <c r="G3361" t="s">
        <v>1308</v>
      </c>
      <c r="H3361" t="s">
        <v>1814</v>
      </c>
      <c r="I3361" s="102">
        <v>0.99930555555555556</v>
      </c>
      <c r="J3361" t="s">
        <v>1729</v>
      </c>
      <c r="K3361" s="102">
        <v>0.52083333333333337</v>
      </c>
      <c r="L3361">
        <v>31</v>
      </c>
      <c r="M3361" t="s">
        <v>1288</v>
      </c>
      <c r="N3361" t="s">
        <v>1497</v>
      </c>
      <c r="O3361" s="102">
        <v>9.0277777777777776E-2</v>
      </c>
      <c r="P3361" t="s">
        <v>1487</v>
      </c>
      <c r="Q3361">
        <v>24</v>
      </c>
      <c r="R3361" t="s">
        <v>1821</v>
      </c>
      <c r="S3361">
        <v>0</v>
      </c>
      <c r="T3361">
        <v>70</v>
      </c>
      <c r="U3361">
        <v>95</v>
      </c>
      <c r="V3361" s="102">
        <v>9.7222222222222224E-2</v>
      </c>
      <c r="W3361">
        <v>58</v>
      </c>
      <c r="X3361" t="s">
        <v>51</v>
      </c>
      <c r="AB3361" s="77">
        <f t="shared" si="52"/>
        <v>310</v>
      </c>
    </row>
    <row r="3362" spans="1:28" x14ac:dyDescent="0.3">
      <c r="A3362" s="34">
        <v>45010</v>
      </c>
      <c r="B3362">
        <v>1159</v>
      </c>
      <c r="C3362" t="s">
        <v>1282</v>
      </c>
      <c r="D3362" t="s">
        <v>1283</v>
      </c>
      <c r="E3362">
        <v>38</v>
      </c>
      <c r="F3362" t="s">
        <v>1506</v>
      </c>
      <c r="G3362" t="s">
        <v>1737</v>
      </c>
      <c r="H3362" t="s">
        <v>1322</v>
      </c>
      <c r="I3362" s="102">
        <v>0.25</v>
      </c>
      <c r="J3362" t="s">
        <v>1549</v>
      </c>
      <c r="K3362" s="102">
        <v>0.53472222222222221</v>
      </c>
      <c r="L3362">
        <v>30</v>
      </c>
      <c r="M3362" t="s">
        <v>1301</v>
      </c>
      <c r="N3362" t="s">
        <v>1341</v>
      </c>
      <c r="O3362" s="102">
        <v>0.90972222222222221</v>
      </c>
      <c r="P3362" t="s">
        <v>1305</v>
      </c>
      <c r="Q3362">
        <v>2</v>
      </c>
      <c r="R3362" t="s">
        <v>1518</v>
      </c>
      <c r="S3362">
        <v>18</v>
      </c>
      <c r="T3362">
        <v>74</v>
      </c>
      <c r="U3362">
        <v>95</v>
      </c>
      <c r="V3362" s="102">
        <v>0.99305555555555547</v>
      </c>
      <c r="W3362">
        <v>56</v>
      </c>
      <c r="X3362" s="102">
        <v>0.52777777777777779</v>
      </c>
      <c r="AB3362" s="77">
        <f t="shared" si="52"/>
        <v>300</v>
      </c>
    </row>
    <row r="3363" spans="1:28" x14ac:dyDescent="0.3">
      <c r="A3363" s="34">
        <v>45011</v>
      </c>
      <c r="B3363">
        <v>1159</v>
      </c>
      <c r="C3363" t="s">
        <v>1282</v>
      </c>
      <c r="D3363" t="s">
        <v>1283</v>
      </c>
      <c r="E3363">
        <v>38</v>
      </c>
      <c r="F3363" t="s">
        <v>1346</v>
      </c>
      <c r="G3363" t="s">
        <v>1469</v>
      </c>
      <c r="H3363" t="s">
        <v>1325</v>
      </c>
      <c r="I3363" s="102">
        <v>0.27083333333333331</v>
      </c>
      <c r="J3363" t="s">
        <v>1328</v>
      </c>
      <c r="K3363" s="102">
        <v>0.4513888888888889</v>
      </c>
      <c r="L3363">
        <v>31</v>
      </c>
      <c r="M3363" t="s">
        <v>1456</v>
      </c>
      <c r="N3363" t="s">
        <v>1584</v>
      </c>
      <c r="O3363" s="102">
        <v>0.64583333333333337</v>
      </c>
      <c r="P3363" t="s">
        <v>1397</v>
      </c>
      <c r="Q3363">
        <v>24</v>
      </c>
      <c r="R3363" t="s">
        <v>1778</v>
      </c>
      <c r="S3363">
        <v>3</v>
      </c>
      <c r="T3363">
        <v>71</v>
      </c>
      <c r="U3363">
        <v>97</v>
      </c>
      <c r="V3363" s="102">
        <v>8.3333333333333329E-2</v>
      </c>
      <c r="W3363">
        <v>49</v>
      </c>
      <c r="X3363" s="102">
        <v>0.38194444444444442</v>
      </c>
      <c r="AB3363" s="77">
        <f t="shared" si="52"/>
        <v>310</v>
      </c>
    </row>
    <row r="3364" spans="1:28" x14ac:dyDescent="0.3">
      <c r="A3364" s="34">
        <v>45012</v>
      </c>
      <c r="B3364">
        <v>1159</v>
      </c>
      <c r="C3364" t="s">
        <v>1282</v>
      </c>
      <c r="D3364" t="s">
        <v>1283</v>
      </c>
      <c r="E3364">
        <v>38</v>
      </c>
      <c r="F3364" t="s">
        <v>1486</v>
      </c>
      <c r="G3364" t="s">
        <v>1465</v>
      </c>
      <c r="H3364" t="s">
        <v>1439</v>
      </c>
      <c r="I3364" s="102">
        <v>0.99930555555555556</v>
      </c>
      <c r="J3364" t="s">
        <v>1490</v>
      </c>
      <c r="K3364" s="102">
        <v>0.52777777777777779</v>
      </c>
      <c r="L3364">
        <v>30</v>
      </c>
      <c r="M3364" t="s">
        <v>1329</v>
      </c>
      <c r="N3364" t="s">
        <v>1336</v>
      </c>
      <c r="O3364" s="102">
        <v>8.3333333333333329E-2</v>
      </c>
      <c r="P3364" t="s">
        <v>1562</v>
      </c>
      <c r="Q3364" t="s">
        <v>51</v>
      </c>
      <c r="R3364" t="s">
        <v>1764</v>
      </c>
      <c r="S3364">
        <v>24</v>
      </c>
      <c r="T3364">
        <v>76</v>
      </c>
      <c r="U3364">
        <v>91</v>
      </c>
      <c r="V3364" s="102">
        <v>0.98611111111111116</v>
      </c>
      <c r="W3364">
        <v>63</v>
      </c>
      <c r="X3364" s="102">
        <v>0.59722222222222221</v>
      </c>
      <c r="AB3364" s="77">
        <f t="shared" si="52"/>
        <v>300</v>
      </c>
    </row>
    <row r="3365" spans="1:28" x14ac:dyDescent="0.3">
      <c r="A3365" s="34">
        <v>45013</v>
      </c>
      <c r="B3365">
        <v>1159</v>
      </c>
      <c r="C3365" t="s">
        <v>1282</v>
      </c>
      <c r="D3365" t="s">
        <v>1283</v>
      </c>
      <c r="E3365">
        <v>38</v>
      </c>
      <c r="F3365" t="s">
        <v>1307</v>
      </c>
      <c r="G3365" t="s">
        <v>1308</v>
      </c>
      <c r="H3365" t="s">
        <v>1327</v>
      </c>
      <c r="I3365" s="102">
        <v>0.22916666666666666</v>
      </c>
      <c r="J3365" t="s">
        <v>1591</v>
      </c>
      <c r="K3365" s="102">
        <v>0.58333333333333337</v>
      </c>
      <c r="L3365">
        <v>28</v>
      </c>
      <c r="M3365" t="s">
        <v>1396</v>
      </c>
      <c r="N3365" t="s">
        <v>1356</v>
      </c>
      <c r="O3365" s="102">
        <v>0.74305555555555547</v>
      </c>
      <c r="P3365" t="s">
        <v>1764</v>
      </c>
      <c r="Q3365">
        <v>0</v>
      </c>
      <c r="R3365" t="s">
        <v>1477</v>
      </c>
      <c r="S3365">
        <v>24</v>
      </c>
      <c r="T3365">
        <v>76</v>
      </c>
      <c r="U3365">
        <v>95</v>
      </c>
      <c r="V3365" t="s">
        <v>51</v>
      </c>
      <c r="W3365">
        <v>51</v>
      </c>
      <c r="X3365" s="102">
        <v>0.375</v>
      </c>
      <c r="AB3365" s="77">
        <f t="shared" si="52"/>
        <v>280</v>
      </c>
    </row>
    <row r="3366" spans="1:28" x14ac:dyDescent="0.3">
      <c r="A3366" s="34">
        <v>45014</v>
      </c>
      <c r="B3366">
        <v>1159</v>
      </c>
      <c r="C3366" t="s">
        <v>1282</v>
      </c>
      <c r="D3366" t="s">
        <v>1283</v>
      </c>
      <c r="E3366">
        <v>38</v>
      </c>
      <c r="F3366" t="s">
        <v>1730</v>
      </c>
      <c r="G3366" t="s">
        <v>1308</v>
      </c>
      <c r="H3366" t="s">
        <v>1383</v>
      </c>
      <c r="I3366" s="102">
        <v>0.15277777777777776</v>
      </c>
      <c r="J3366" t="s">
        <v>1820</v>
      </c>
      <c r="K3366" s="102">
        <v>0.58333333333333337</v>
      </c>
      <c r="L3366">
        <v>28</v>
      </c>
      <c r="M3366" t="s">
        <v>1347</v>
      </c>
      <c r="N3366" t="s">
        <v>1502</v>
      </c>
      <c r="O3366" s="102">
        <v>0.72916666666666663</v>
      </c>
      <c r="P3366" t="s">
        <v>1477</v>
      </c>
      <c r="Q3366">
        <v>0</v>
      </c>
      <c r="R3366" t="s">
        <v>1700</v>
      </c>
      <c r="S3366">
        <v>16</v>
      </c>
      <c r="T3366">
        <v>58</v>
      </c>
      <c r="U3366">
        <v>77</v>
      </c>
      <c r="V3366" s="102">
        <v>6.9444444444444441E-3</v>
      </c>
      <c r="W3366">
        <v>27</v>
      </c>
      <c r="X3366" t="s">
        <v>51</v>
      </c>
      <c r="AB3366" s="77">
        <f t="shared" si="52"/>
        <v>280</v>
      </c>
    </row>
    <row r="3367" spans="1:28" x14ac:dyDescent="0.3">
      <c r="A3367" s="34">
        <v>45015</v>
      </c>
      <c r="B3367">
        <v>1159</v>
      </c>
      <c r="C3367" t="s">
        <v>1282</v>
      </c>
      <c r="D3367" t="s">
        <v>1283</v>
      </c>
      <c r="E3367">
        <v>38</v>
      </c>
      <c r="F3367" t="s">
        <v>1490</v>
      </c>
      <c r="G3367" t="s">
        <v>1308</v>
      </c>
      <c r="H3367" t="s">
        <v>1483</v>
      </c>
      <c r="I3367" s="102">
        <v>0.27083333333333331</v>
      </c>
      <c r="J3367" t="s">
        <v>1750</v>
      </c>
      <c r="K3367" s="102">
        <v>0.75694444444444453</v>
      </c>
      <c r="L3367">
        <v>30</v>
      </c>
      <c r="M3367" t="s">
        <v>1329</v>
      </c>
      <c r="N3367" t="s">
        <v>1333</v>
      </c>
      <c r="O3367" s="102">
        <v>0.79861111111111116</v>
      </c>
      <c r="P3367" t="s">
        <v>1641</v>
      </c>
      <c r="Q3367">
        <v>9</v>
      </c>
      <c r="R3367" t="s">
        <v>1811</v>
      </c>
      <c r="S3367">
        <v>18</v>
      </c>
      <c r="T3367">
        <v>74</v>
      </c>
      <c r="U3367">
        <v>88</v>
      </c>
      <c r="V3367" s="102">
        <v>0.8125</v>
      </c>
      <c r="W3367">
        <v>65</v>
      </c>
      <c r="X3367" s="102">
        <v>2.0833333333333332E-2</v>
      </c>
      <c r="AB3367" s="77">
        <f t="shared" si="52"/>
        <v>300</v>
      </c>
    </row>
    <row r="3368" spans="1:28" x14ac:dyDescent="0.3">
      <c r="A3368" s="34">
        <v>45016</v>
      </c>
      <c r="B3368">
        <v>1159</v>
      </c>
      <c r="C3368" t="s">
        <v>1282</v>
      </c>
      <c r="D3368" t="s">
        <v>1283</v>
      </c>
      <c r="E3368">
        <v>38</v>
      </c>
      <c r="F3368" t="s">
        <v>1637</v>
      </c>
      <c r="G3368" t="s">
        <v>1293</v>
      </c>
      <c r="H3368" t="s">
        <v>1552</v>
      </c>
      <c r="I3368" s="102">
        <v>0.99930555555555556</v>
      </c>
      <c r="J3368" t="s">
        <v>1622</v>
      </c>
      <c r="K3368" s="102">
        <v>0.53472222222222221</v>
      </c>
      <c r="L3368">
        <v>30</v>
      </c>
      <c r="M3368" t="s">
        <v>1340</v>
      </c>
      <c r="N3368" t="s">
        <v>1300</v>
      </c>
      <c r="O3368" s="102">
        <v>0.79861111111111116</v>
      </c>
      <c r="P3368" t="s">
        <v>1708</v>
      </c>
      <c r="Q3368">
        <v>22</v>
      </c>
      <c r="R3368" t="s">
        <v>1712</v>
      </c>
      <c r="S3368">
        <v>0</v>
      </c>
      <c r="T3368">
        <v>73</v>
      </c>
      <c r="U3368">
        <v>91</v>
      </c>
      <c r="V3368" t="s">
        <v>51</v>
      </c>
      <c r="W3368">
        <v>64</v>
      </c>
      <c r="X3368" s="102">
        <v>0.52777777777777779</v>
      </c>
      <c r="AB3368" s="77">
        <f t="shared" si="52"/>
        <v>300</v>
      </c>
    </row>
    <row r="3369" spans="1:28" x14ac:dyDescent="0.3">
      <c r="A3369" s="34">
        <v>45017</v>
      </c>
      <c r="B3369">
        <v>1159</v>
      </c>
      <c r="C3369" t="s">
        <v>1282</v>
      </c>
      <c r="D3369" t="s">
        <v>1283</v>
      </c>
      <c r="E3369">
        <v>38</v>
      </c>
      <c r="F3369" t="s">
        <v>1362</v>
      </c>
      <c r="G3369" t="s">
        <v>1456</v>
      </c>
      <c r="H3369" t="s">
        <v>1356</v>
      </c>
      <c r="I3369" s="102">
        <v>0.67361111111111116</v>
      </c>
      <c r="J3369" t="s">
        <v>1637</v>
      </c>
      <c r="K3369" s="102">
        <v>0.38194444444444442</v>
      </c>
      <c r="L3369">
        <v>32</v>
      </c>
      <c r="M3369" t="s">
        <v>1359</v>
      </c>
      <c r="N3369" t="s">
        <v>1527</v>
      </c>
      <c r="O3369" s="102">
        <v>0.66666666666666663</v>
      </c>
      <c r="P3369" t="s">
        <v>1782</v>
      </c>
      <c r="Q3369">
        <v>22</v>
      </c>
      <c r="R3369" t="s">
        <v>1639</v>
      </c>
      <c r="S3369">
        <v>3</v>
      </c>
      <c r="T3369">
        <v>77</v>
      </c>
      <c r="U3369">
        <v>93</v>
      </c>
      <c r="V3369" s="102">
        <v>0.20833333333333334</v>
      </c>
      <c r="W3369">
        <v>64</v>
      </c>
      <c r="X3369" t="s">
        <v>51</v>
      </c>
      <c r="AB3369" s="77">
        <f t="shared" si="52"/>
        <v>320</v>
      </c>
    </row>
    <row r="3370" spans="1:28" x14ac:dyDescent="0.3">
      <c r="A3370" s="34">
        <v>45018</v>
      </c>
      <c r="B3370">
        <v>1159</v>
      </c>
      <c r="C3370" t="s">
        <v>1282</v>
      </c>
      <c r="D3370" t="s">
        <v>1283</v>
      </c>
      <c r="E3370">
        <v>38</v>
      </c>
      <c r="F3370" t="s">
        <v>1319</v>
      </c>
      <c r="G3370" t="s">
        <v>1308</v>
      </c>
      <c r="H3370" t="s">
        <v>1484</v>
      </c>
      <c r="I3370" s="102">
        <v>0.99930555555555556</v>
      </c>
      <c r="J3370" t="s">
        <v>1671</v>
      </c>
      <c r="K3370" s="102">
        <v>0.57638888888888895</v>
      </c>
      <c r="L3370">
        <v>0</v>
      </c>
      <c r="M3370" t="s">
        <v>1347</v>
      </c>
      <c r="N3370" t="s">
        <v>1304</v>
      </c>
      <c r="O3370" t="s">
        <v>51</v>
      </c>
      <c r="P3370" t="s">
        <v>1331</v>
      </c>
      <c r="Q3370" t="s">
        <v>51</v>
      </c>
      <c r="R3370" t="s">
        <v>1467</v>
      </c>
      <c r="S3370">
        <v>0</v>
      </c>
      <c r="T3370">
        <v>81</v>
      </c>
      <c r="U3370">
        <v>94</v>
      </c>
      <c r="V3370" s="102">
        <v>7.6388888888888895E-2</v>
      </c>
      <c r="W3370">
        <v>71</v>
      </c>
      <c r="X3370" s="102">
        <v>0.86111111111111116</v>
      </c>
      <c r="AB3370" s="77">
        <f t="shared" si="52"/>
        <v>0</v>
      </c>
    </row>
    <row r="3371" spans="1:28" x14ac:dyDescent="0.3">
      <c r="A3371" s="34">
        <v>45019</v>
      </c>
      <c r="B3371">
        <v>1159</v>
      </c>
      <c r="C3371" t="s">
        <v>1282</v>
      </c>
      <c r="D3371" t="s">
        <v>1283</v>
      </c>
      <c r="E3371">
        <v>38</v>
      </c>
      <c r="F3371" t="s">
        <v>1339</v>
      </c>
      <c r="G3371" t="s">
        <v>1308</v>
      </c>
      <c r="H3371" t="s">
        <v>1561</v>
      </c>
      <c r="I3371" s="102">
        <v>0.25</v>
      </c>
      <c r="J3371" t="s">
        <v>1612</v>
      </c>
      <c r="K3371" s="102">
        <v>0.50694444444444442</v>
      </c>
      <c r="L3371">
        <v>8</v>
      </c>
      <c r="M3371" t="s">
        <v>1456</v>
      </c>
      <c r="N3371" t="s">
        <v>1556</v>
      </c>
      <c r="O3371" s="102">
        <v>0.61111111111111105</v>
      </c>
      <c r="P3371" t="s">
        <v>1406</v>
      </c>
      <c r="Q3371">
        <v>0</v>
      </c>
      <c r="R3371" t="s">
        <v>1589</v>
      </c>
      <c r="S3371">
        <v>17</v>
      </c>
      <c r="T3371">
        <v>80</v>
      </c>
      <c r="U3371">
        <v>97</v>
      </c>
      <c r="V3371" s="102">
        <v>0.17361111111111113</v>
      </c>
      <c r="W3371">
        <v>60</v>
      </c>
      <c r="X3371" s="102">
        <v>0.3888888888888889</v>
      </c>
      <c r="AB3371" s="77">
        <f t="shared" si="52"/>
        <v>80</v>
      </c>
    </row>
    <row r="3372" spans="1:28" x14ac:dyDescent="0.3">
      <c r="A3372" s="34">
        <v>45020</v>
      </c>
      <c r="B3372">
        <v>1159</v>
      </c>
      <c r="C3372" t="s">
        <v>1282</v>
      </c>
      <c r="D3372" t="s">
        <v>1283</v>
      </c>
      <c r="E3372">
        <v>38</v>
      </c>
      <c r="F3372" t="s">
        <v>1440</v>
      </c>
      <c r="G3372" t="s">
        <v>1308</v>
      </c>
      <c r="H3372" t="s">
        <v>1833</v>
      </c>
      <c r="I3372" s="102">
        <v>0.99930555555555556</v>
      </c>
      <c r="J3372" t="s">
        <v>1357</v>
      </c>
      <c r="K3372" s="102">
        <v>0.44444444444444442</v>
      </c>
      <c r="L3372">
        <v>7</v>
      </c>
      <c r="M3372" t="s">
        <v>1301</v>
      </c>
      <c r="N3372" t="s">
        <v>1356</v>
      </c>
      <c r="O3372" s="102">
        <v>0.54861111111111105</v>
      </c>
      <c r="P3372" t="s">
        <v>1692</v>
      </c>
      <c r="Q3372">
        <v>22</v>
      </c>
      <c r="R3372" t="s">
        <v>1690</v>
      </c>
      <c r="S3372">
        <v>3</v>
      </c>
      <c r="T3372">
        <v>76</v>
      </c>
      <c r="U3372">
        <v>95</v>
      </c>
      <c r="V3372" t="s">
        <v>51</v>
      </c>
      <c r="W3372">
        <v>66</v>
      </c>
      <c r="X3372" t="s">
        <v>51</v>
      </c>
      <c r="AB3372" s="77">
        <f t="shared" si="52"/>
        <v>70</v>
      </c>
    </row>
    <row r="3373" spans="1:28" x14ac:dyDescent="0.3">
      <c r="A3373" s="34">
        <v>45021</v>
      </c>
      <c r="B3373">
        <v>1159</v>
      </c>
      <c r="C3373" t="s">
        <v>1282</v>
      </c>
      <c r="D3373" t="s">
        <v>1283</v>
      </c>
      <c r="E3373">
        <v>38</v>
      </c>
      <c r="F3373" t="s">
        <v>1489</v>
      </c>
      <c r="G3373" t="s">
        <v>1308</v>
      </c>
      <c r="H3373" t="s">
        <v>1554</v>
      </c>
      <c r="I3373" s="102">
        <v>0.24305555555555555</v>
      </c>
      <c r="J3373" t="s">
        <v>1386</v>
      </c>
      <c r="K3373" s="102">
        <v>0.54861111111111105</v>
      </c>
      <c r="L3373">
        <v>7</v>
      </c>
      <c r="M3373" t="s">
        <v>1329</v>
      </c>
      <c r="N3373" t="s">
        <v>1456</v>
      </c>
      <c r="O3373" s="102">
        <v>0.58333333333333337</v>
      </c>
      <c r="P3373" t="s">
        <v>1332</v>
      </c>
      <c r="Q3373">
        <v>0</v>
      </c>
      <c r="R3373" t="s">
        <v>1393</v>
      </c>
      <c r="S3373">
        <v>17</v>
      </c>
      <c r="T3373">
        <v>72</v>
      </c>
      <c r="U3373">
        <v>95</v>
      </c>
      <c r="V3373" t="s">
        <v>51</v>
      </c>
      <c r="W3373">
        <v>53</v>
      </c>
      <c r="X3373" s="102">
        <v>0.4375</v>
      </c>
      <c r="AB3373" s="77">
        <f t="shared" si="52"/>
        <v>70</v>
      </c>
    </row>
    <row r="3374" spans="1:28" x14ac:dyDescent="0.3">
      <c r="A3374" s="34">
        <v>45022</v>
      </c>
      <c r="B3374">
        <v>1159</v>
      </c>
      <c r="C3374" t="s">
        <v>1282</v>
      </c>
      <c r="D3374" t="s">
        <v>1283</v>
      </c>
      <c r="E3374">
        <v>38</v>
      </c>
      <c r="F3374" t="s">
        <v>1428</v>
      </c>
      <c r="G3374" t="s">
        <v>1308</v>
      </c>
      <c r="H3374" t="s">
        <v>1860</v>
      </c>
      <c r="I3374" s="102">
        <v>0.22222222222222221</v>
      </c>
      <c r="J3374" t="s">
        <v>1661</v>
      </c>
      <c r="K3374" s="102">
        <v>0.625</v>
      </c>
      <c r="L3374">
        <v>0</v>
      </c>
      <c r="M3374" t="s">
        <v>1396</v>
      </c>
      <c r="N3374" t="s">
        <v>1404</v>
      </c>
      <c r="O3374" t="s">
        <v>51</v>
      </c>
      <c r="P3374" t="s">
        <v>1708</v>
      </c>
      <c r="Q3374">
        <v>9</v>
      </c>
      <c r="R3374" t="s">
        <v>1786</v>
      </c>
      <c r="S3374">
        <v>24</v>
      </c>
      <c r="T3374">
        <v>73</v>
      </c>
      <c r="U3374">
        <v>95</v>
      </c>
      <c r="V3374" s="102">
        <v>0.99930555555555556</v>
      </c>
      <c r="W3374">
        <v>63</v>
      </c>
      <c r="X3374" s="102">
        <v>0.45833333333333331</v>
      </c>
      <c r="AB3374" s="77">
        <f t="shared" si="52"/>
        <v>0</v>
      </c>
    </row>
    <row r="3375" spans="1:28" x14ac:dyDescent="0.3">
      <c r="A3375" s="34">
        <v>45023</v>
      </c>
      <c r="B3375">
        <v>1159</v>
      </c>
      <c r="C3375" t="s">
        <v>1282</v>
      </c>
      <c r="D3375" t="s">
        <v>1283</v>
      </c>
      <c r="E3375">
        <v>38</v>
      </c>
      <c r="F3375" t="s">
        <v>1501</v>
      </c>
      <c r="G3375" t="s">
        <v>1308</v>
      </c>
      <c r="H3375" t="s">
        <v>1411</v>
      </c>
      <c r="I3375" s="102">
        <v>0.18055555555555555</v>
      </c>
      <c r="J3375" t="s">
        <v>1287</v>
      </c>
      <c r="K3375" s="102">
        <v>0.4861111111111111</v>
      </c>
      <c r="L3375">
        <v>0</v>
      </c>
      <c r="M3375" t="s">
        <v>1329</v>
      </c>
      <c r="N3375" t="s">
        <v>1359</v>
      </c>
      <c r="O3375" t="s">
        <v>51</v>
      </c>
      <c r="P3375" t="s">
        <v>1786</v>
      </c>
      <c r="Q3375">
        <v>0</v>
      </c>
      <c r="R3375" t="s">
        <v>1621</v>
      </c>
      <c r="S3375">
        <v>16</v>
      </c>
      <c r="T3375">
        <v>82</v>
      </c>
      <c r="U3375">
        <v>97</v>
      </c>
      <c r="V3375" t="s">
        <v>51</v>
      </c>
      <c r="W3375">
        <v>64</v>
      </c>
      <c r="X3375" s="102">
        <v>0.47916666666666669</v>
      </c>
      <c r="AB3375" s="77">
        <f t="shared" si="52"/>
        <v>0</v>
      </c>
    </row>
    <row r="3376" spans="1:28" x14ac:dyDescent="0.3">
      <c r="A3376" s="34">
        <v>45024</v>
      </c>
      <c r="B3376">
        <v>1159</v>
      </c>
      <c r="C3376" t="s">
        <v>1282</v>
      </c>
      <c r="D3376" t="s">
        <v>1283</v>
      </c>
      <c r="E3376">
        <v>38</v>
      </c>
      <c r="F3376" t="s">
        <v>1521</v>
      </c>
      <c r="G3376" t="s">
        <v>1308</v>
      </c>
      <c r="H3376" t="s">
        <v>1493</v>
      </c>
      <c r="I3376" s="102">
        <v>0.22916666666666666</v>
      </c>
      <c r="J3376" t="s">
        <v>1721</v>
      </c>
      <c r="K3376" s="102">
        <v>0.5625</v>
      </c>
      <c r="L3376">
        <v>6</v>
      </c>
      <c r="M3376" t="s">
        <v>1435</v>
      </c>
      <c r="N3376" t="s">
        <v>1322</v>
      </c>
      <c r="O3376" s="102">
        <v>0.61805555555555558</v>
      </c>
      <c r="P3376" t="s">
        <v>1709</v>
      </c>
      <c r="Q3376">
        <v>21</v>
      </c>
      <c r="R3376" t="s">
        <v>1720</v>
      </c>
      <c r="S3376">
        <v>3</v>
      </c>
      <c r="T3376">
        <v>83</v>
      </c>
      <c r="U3376">
        <v>95</v>
      </c>
      <c r="V3376" t="s">
        <v>51</v>
      </c>
      <c r="W3376">
        <v>70</v>
      </c>
      <c r="X3376" s="102">
        <v>0.3611111111111111</v>
      </c>
      <c r="AB3376" s="77">
        <f t="shared" si="52"/>
        <v>60</v>
      </c>
    </row>
    <row r="3377" spans="1:28" x14ac:dyDescent="0.3">
      <c r="A3377" s="34">
        <v>45025</v>
      </c>
      <c r="B3377">
        <v>1159</v>
      </c>
      <c r="C3377" t="s">
        <v>1282</v>
      </c>
      <c r="D3377" t="s">
        <v>1283</v>
      </c>
      <c r="E3377">
        <v>38</v>
      </c>
      <c r="F3377" t="s">
        <v>1292</v>
      </c>
      <c r="G3377" t="s">
        <v>1308</v>
      </c>
      <c r="H3377" t="s">
        <v>1414</v>
      </c>
      <c r="I3377" s="102">
        <v>0.15277777777777776</v>
      </c>
      <c r="J3377" t="s">
        <v>1315</v>
      </c>
      <c r="K3377" s="102">
        <v>0.43055555555555558</v>
      </c>
      <c r="L3377">
        <v>28</v>
      </c>
      <c r="M3377" t="s">
        <v>1396</v>
      </c>
      <c r="N3377" t="s">
        <v>1380</v>
      </c>
      <c r="O3377" s="102">
        <v>0.41666666666666669</v>
      </c>
      <c r="P3377" t="s">
        <v>1360</v>
      </c>
      <c r="Q3377">
        <v>21</v>
      </c>
      <c r="R3377" t="s">
        <v>1291</v>
      </c>
      <c r="S3377" t="s">
        <v>51</v>
      </c>
      <c r="T3377">
        <v>77</v>
      </c>
      <c r="U3377">
        <v>94</v>
      </c>
      <c r="V3377" s="102">
        <v>6.9444444444444441E-3</v>
      </c>
      <c r="W3377">
        <v>53</v>
      </c>
      <c r="X3377" s="102">
        <v>0.39583333333333331</v>
      </c>
      <c r="AB3377" s="77">
        <f t="shared" si="52"/>
        <v>280</v>
      </c>
    </row>
    <row r="3378" spans="1:28" x14ac:dyDescent="0.3">
      <c r="A3378" s="34">
        <v>45026</v>
      </c>
      <c r="B3378">
        <v>1159</v>
      </c>
      <c r="C3378" t="s">
        <v>1282</v>
      </c>
      <c r="D3378" t="s">
        <v>1283</v>
      </c>
      <c r="E3378">
        <v>38</v>
      </c>
      <c r="F3378" t="s">
        <v>1346</v>
      </c>
      <c r="G3378" t="s">
        <v>1703</v>
      </c>
      <c r="H3378" t="s">
        <v>1484</v>
      </c>
      <c r="I3378" s="102">
        <v>0.25</v>
      </c>
      <c r="J3378" t="s">
        <v>1696</v>
      </c>
      <c r="K3378" s="102">
        <v>0.6875</v>
      </c>
      <c r="L3378">
        <v>31</v>
      </c>
      <c r="M3378" t="s">
        <v>1296</v>
      </c>
      <c r="N3378" t="s">
        <v>1456</v>
      </c>
      <c r="O3378" s="102">
        <v>0.78472222222222221</v>
      </c>
      <c r="P3378" t="s">
        <v>1402</v>
      </c>
      <c r="Q3378" t="s">
        <v>51</v>
      </c>
      <c r="R3378" t="s">
        <v>1774</v>
      </c>
      <c r="S3378" t="s">
        <v>51</v>
      </c>
      <c r="T3378">
        <v>73</v>
      </c>
      <c r="U3378">
        <v>97</v>
      </c>
      <c r="V3378" t="s">
        <v>51</v>
      </c>
      <c r="W3378">
        <v>58</v>
      </c>
      <c r="X3378" s="102">
        <v>0.5625</v>
      </c>
      <c r="AB3378" s="77">
        <f t="shared" si="52"/>
        <v>310</v>
      </c>
    </row>
    <row r="3379" spans="1:28" x14ac:dyDescent="0.3">
      <c r="A3379" s="34">
        <v>45027</v>
      </c>
      <c r="B3379">
        <v>1159</v>
      </c>
      <c r="C3379" t="s">
        <v>1282</v>
      </c>
      <c r="D3379" t="s">
        <v>1283</v>
      </c>
      <c r="E3379">
        <v>38</v>
      </c>
      <c r="F3379" t="s">
        <v>1346</v>
      </c>
      <c r="G3379" t="s">
        <v>1513</v>
      </c>
      <c r="H3379" t="s">
        <v>1463</v>
      </c>
      <c r="I3379" s="102">
        <v>0.99305555555555547</v>
      </c>
      <c r="J3379" t="s">
        <v>1527</v>
      </c>
      <c r="K3379" s="102">
        <v>0.54166666666666663</v>
      </c>
      <c r="L3379">
        <v>0</v>
      </c>
      <c r="M3379" t="s">
        <v>1431</v>
      </c>
      <c r="N3379" t="s">
        <v>1384</v>
      </c>
      <c r="O3379" s="102">
        <v>1.3888888888888888E-2</v>
      </c>
      <c r="P3379" t="s">
        <v>1782</v>
      </c>
      <c r="Q3379">
        <v>0</v>
      </c>
      <c r="R3379" t="s">
        <v>1515</v>
      </c>
      <c r="S3379">
        <v>24</v>
      </c>
      <c r="T3379">
        <v>78</v>
      </c>
      <c r="U3379">
        <v>97</v>
      </c>
      <c r="V3379" s="102">
        <v>0.17361111111111113</v>
      </c>
      <c r="W3379">
        <v>62</v>
      </c>
      <c r="X3379" s="102">
        <v>0.71527777777777779</v>
      </c>
      <c r="AB3379" s="77">
        <f t="shared" si="52"/>
        <v>0</v>
      </c>
    </row>
    <row r="3380" spans="1:28" x14ac:dyDescent="0.3">
      <c r="A3380" s="34">
        <v>45028</v>
      </c>
      <c r="B3380">
        <v>1159</v>
      </c>
      <c r="C3380" t="s">
        <v>1282</v>
      </c>
      <c r="D3380" t="s">
        <v>1283</v>
      </c>
      <c r="E3380">
        <v>38</v>
      </c>
      <c r="F3380" t="s">
        <v>1486</v>
      </c>
      <c r="G3380" t="s">
        <v>1320</v>
      </c>
      <c r="H3380" t="s">
        <v>1410</v>
      </c>
      <c r="I3380" s="102">
        <v>0.83333333333333337</v>
      </c>
      <c r="J3380" t="s">
        <v>1574</v>
      </c>
      <c r="K3380" s="102">
        <v>0.20833333333333334</v>
      </c>
      <c r="L3380">
        <v>31</v>
      </c>
      <c r="M3380" t="s">
        <v>1456</v>
      </c>
      <c r="N3380" t="s">
        <v>1588</v>
      </c>
      <c r="O3380" s="102">
        <v>0.72222222222222221</v>
      </c>
      <c r="P3380" t="s">
        <v>1564</v>
      </c>
      <c r="Q3380">
        <v>21</v>
      </c>
      <c r="R3380" t="s">
        <v>1770</v>
      </c>
      <c r="S3380">
        <v>4</v>
      </c>
      <c r="T3380">
        <v>81</v>
      </c>
      <c r="U3380">
        <v>97</v>
      </c>
      <c r="V3380" s="102">
        <v>0.3125</v>
      </c>
      <c r="W3380">
        <v>61</v>
      </c>
      <c r="X3380" s="102">
        <v>0.6875</v>
      </c>
      <c r="AB3380" s="77">
        <f t="shared" si="52"/>
        <v>310</v>
      </c>
    </row>
    <row r="3381" spans="1:28" x14ac:dyDescent="0.3">
      <c r="A3381" s="34">
        <v>45029</v>
      </c>
      <c r="B3381">
        <v>1159</v>
      </c>
      <c r="C3381" t="s">
        <v>1282</v>
      </c>
      <c r="D3381" t="s">
        <v>1283</v>
      </c>
      <c r="E3381">
        <v>38</v>
      </c>
      <c r="F3381" t="s">
        <v>1371</v>
      </c>
      <c r="G3381" t="s">
        <v>1458</v>
      </c>
      <c r="H3381" t="s">
        <v>1339</v>
      </c>
      <c r="I3381" s="102">
        <v>2.0833333333333332E-2</v>
      </c>
      <c r="J3381" t="s">
        <v>1661</v>
      </c>
      <c r="K3381" s="102">
        <v>0.47916666666666669</v>
      </c>
      <c r="L3381">
        <v>31</v>
      </c>
      <c r="M3381" t="s">
        <v>1327</v>
      </c>
      <c r="N3381" t="s">
        <v>1674</v>
      </c>
      <c r="O3381" s="102">
        <v>0.54861111111111105</v>
      </c>
      <c r="P3381" t="s">
        <v>1707</v>
      </c>
      <c r="Q3381">
        <v>20</v>
      </c>
      <c r="R3381" t="s">
        <v>1602</v>
      </c>
      <c r="S3381">
        <v>24</v>
      </c>
      <c r="T3381">
        <v>64</v>
      </c>
      <c r="U3381">
        <v>93</v>
      </c>
      <c r="V3381" t="s">
        <v>51</v>
      </c>
      <c r="W3381">
        <v>51</v>
      </c>
      <c r="X3381" s="102">
        <v>0.34027777777777773</v>
      </c>
      <c r="AB3381" s="77">
        <f t="shared" si="52"/>
        <v>310</v>
      </c>
    </row>
    <row r="3382" spans="1:28" x14ac:dyDescent="0.3">
      <c r="A3382" s="34">
        <v>45030</v>
      </c>
      <c r="B3382">
        <v>1159</v>
      </c>
      <c r="C3382" t="s">
        <v>1282</v>
      </c>
      <c r="D3382" t="s">
        <v>1283</v>
      </c>
      <c r="E3382">
        <v>38</v>
      </c>
      <c r="F3382" t="s">
        <v>1399</v>
      </c>
      <c r="G3382" t="s">
        <v>1308</v>
      </c>
      <c r="H3382" t="s">
        <v>1333</v>
      </c>
      <c r="I3382" s="102">
        <v>0.15277777777777776</v>
      </c>
      <c r="J3382" t="s">
        <v>1674</v>
      </c>
      <c r="K3382" s="102">
        <v>0.375</v>
      </c>
      <c r="L3382">
        <v>31</v>
      </c>
      <c r="M3382" t="s">
        <v>1384</v>
      </c>
      <c r="N3382" t="s">
        <v>1303</v>
      </c>
      <c r="O3382" s="102">
        <v>0.43055555555555558</v>
      </c>
      <c r="P3382" t="s">
        <v>1662</v>
      </c>
      <c r="Q3382">
        <v>24</v>
      </c>
      <c r="R3382" t="s">
        <v>1635</v>
      </c>
      <c r="S3382">
        <v>6</v>
      </c>
      <c r="T3382">
        <v>79</v>
      </c>
      <c r="U3382">
        <v>95</v>
      </c>
      <c r="V3382" t="s">
        <v>51</v>
      </c>
      <c r="W3382">
        <v>66</v>
      </c>
      <c r="X3382" s="102">
        <v>0.35416666666666669</v>
      </c>
      <c r="AB3382" s="77">
        <f t="shared" si="52"/>
        <v>310</v>
      </c>
    </row>
    <row r="3383" spans="1:28" x14ac:dyDescent="0.3">
      <c r="A3383" s="34">
        <v>45031</v>
      </c>
      <c r="B3383">
        <v>1159</v>
      </c>
      <c r="C3383" t="s">
        <v>1282</v>
      </c>
      <c r="D3383" t="s">
        <v>1283</v>
      </c>
      <c r="E3383">
        <v>38</v>
      </c>
      <c r="F3383" t="s">
        <v>1530</v>
      </c>
      <c r="G3383" t="s">
        <v>1352</v>
      </c>
      <c r="H3383" t="s">
        <v>1612</v>
      </c>
      <c r="I3383" s="102">
        <v>0.27777777777777779</v>
      </c>
      <c r="J3383" t="s">
        <v>1502</v>
      </c>
      <c r="K3383" s="102">
        <v>0.58333333333333337</v>
      </c>
      <c r="L3383">
        <v>30</v>
      </c>
      <c r="M3383" t="s">
        <v>1391</v>
      </c>
      <c r="N3383" t="s">
        <v>1556</v>
      </c>
      <c r="O3383" s="102">
        <v>0.10416666666666667</v>
      </c>
      <c r="P3383" t="s">
        <v>1406</v>
      </c>
      <c r="Q3383">
        <v>22</v>
      </c>
      <c r="R3383" t="s">
        <v>1675</v>
      </c>
      <c r="S3383">
        <v>1</v>
      </c>
      <c r="T3383">
        <v>86</v>
      </c>
      <c r="U3383">
        <v>93</v>
      </c>
      <c r="V3383" t="s">
        <v>51</v>
      </c>
      <c r="W3383">
        <v>77</v>
      </c>
      <c r="X3383" s="102">
        <v>0.58333333333333337</v>
      </c>
      <c r="AB3383" s="77">
        <f t="shared" si="52"/>
        <v>300</v>
      </c>
    </row>
    <row r="3384" spans="1:28" x14ac:dyDescent="0.3">
      <c r="A3384" s="34">
        <v>45032</v>
      </c>
      <c r="B3384">
        <v>1159</v>
      </c>
      <c r="C3384" t="s">
        <v>1282</v>
      </c>
      <c r="D3384" t="s">
        <v>1283</v>
      </c>
      <c r="E3384">
        <v>38</v>
      </c>
      <c r="F3384" t="s">
        <v>1341</v>
      </c>
      <c r="G3384" t="s">
        <v>1308</v>
      </c>
      <c r="H3384" t="s">
        <v>1410</v>
      </c>
      <c r="I3384" s="102">
        <v>0.99930555555555556</v>
      </c>
      <c r="J3384" t="s">
        <v>1586</v>
      </c>
      <c r="K3384" s="102">
        <v>0.41666666666666669</v>
      </c>
      <c r="L3384">
        <v>8</v>
      </c>
      <c r="M3384" t="s">
        <v>1340</v>
      </c>
      <c r="N3384" t="s">
        <v>1284</v>
      </c>
      <c r="O3384" s="102">
        <v>0.74305555555555547</v>
      </c>
      <c r="P3384" t="s">
        <v>1559</v>
      </c>
      <c r="Q3384">
        <v>0</v>
      </c>
      <c r="R3384" t="s">
        <v>1543</v>
      </c>
      <c r="S3384">
        <v>24</v>
      </c>
      <c r="T3384">
        <v>80</v>
      </c>
      <c r="U3384">
        <v>96</v>
      </c>
      <c r="V3384" t="s">
        <v>51</v>
      </c>
      <c r="W3384">
        <v>63</v>
      </c>
      <c r="X3384" s="102">
        <v>0.65277777777777779</v>
      </c>
      <c r="AB3384" s="77">
        <f t="shared" si="52"/>
        <v>80</v>
      </c>
    </row>
    <row r="3385" spans="1:28" x14ac:dyDescent="0.3">
      <c r="A3385" s="34">
        <v>45033</v>
      </c>
      <c r="B3385">
        <v>1159</v>
      </c>
      <c r="C3385" t="s">
        <v>1282</v>
      </c>
      <c r="D3385" t="s">
        <v>1283</v>
      </c>
      <c r="E3385">
        <v>38</v>
      </c>
      <c r="F3385" t="s">
        <v>1309</v>
      </c>
      <c r="G3385" t="s">
        <v>1308</v>
      </c>
      <c r="H3385" t="s">
        <v>1376</v>
      </c>
      <c r="I3385" s="102">
        <v>0.25</v>
      </c>
      <c r="J3385" t="s">
        <v>1651</v>
      </c>
      <c r="K3385" s="102">
        <v>0.61111111111111105</v>
      </c>
      <c r="L3385">
        <v>8</v>
      </c>
      <c r="M3385" t="s">
        <v>1327</v>
      </c>
      <c r="N3385" t="s">
        <v>1497</v>
      </c>
      <c r="O3385" s="102">
        <v>0.52083333333333337</v>
      </c>
      <c r="P3385" t="s">
        <v>1543</v>
      </c>
      <c r="Q3385">
        <v>0</v>
      </c>
      <c r="R3385" t="s">
        <v>1298</v>
      </c>
      <c r="S3385">
        <v>18</v>
      </c>
      <c r="T3385">
        <v>75</v>
      </c>
      <c r="U3385">
        <v>95</v>
      </c>
      <c r="V3385" t="s">
        <v>51</v>
      </c>
      <c r="W3385">
        <v>61</v>
      </c>
      <c r="X3385" s="102">
        <v>0.33333333333333331</v>
      </c>
      <c r="AB3385" s="77">
        <f t="shared" si="52"/>
        <v>80</v>
      </c>
    </row>
    <row r="3386" spans="1:28" x14ac:dyDescent="0.3">
      <c r="A3386" s="34">
        <v>45034</v>
      </c>
      <c r="B3386">
        <v>1159</v>
      </c>
      <c r="C3386" t="s">
        <v>1282</v>
      </c>
      <c r="D3386" t="s">
        <v>1283</v>
      </c>
      <c r="E3386">
        <v>38</v>
      </c>
      <c r="F3386" t="s">
        <v>1333</v>
      </c>
      <c r="G3386" t="s">
        <v>1308</v>
      </c>
      <c r="H3386" t="s">
        <v>1384</v>
      </c>
      <c r="I3386" s="102">
        <v>0.23611111111111113</v>
      </c>
      <c r="J3386" t="s">
        <v>1386</v>
      </c>
      <c r="K3386" s="102">
        <v>0.35416666666666669</v>
      </c>
      <c r="L3386">
        <v>9</v>
      </c>
      <c r="M3386" t="s">
        <v>1297</v>
      </c>
      <c r="N3386" t="s">
        <v>1284</v>
      </c>
      <c r="O3386" s="102">
        <v>0.50694444444444442</v>
      </c>
      <c r="P3386" t="s">
        <v>1564</v>
      </c>
      <c r="Q3386">
        <v>0</v>
      </c>
      <c r="R3386" t="s">
        <v>1815</v>
      </c>
      <c r="S3386">
        <v>24</v>
      </c>
      <c r="T3386">
        <v>80</v>
      </c>
      <c r="U3386">
        <v>95</v>
      </c>
      <c r="V3386" t="s">
        <v>51</v>
      </c>
      <c r="W3386">
        <v>70</v>
      </c>
      <c r="X3386" s="102">
        <v>0.33333333333333331</v>
      </c>
      <c r="AB3386" s="77">
        <f t="shared" si="52"/>
        <v>90</v>
      </c>
    </row>
    <row r="3387" spans="1:28" x14ac:dyDescent="0.3">
      <c r="A3387" s="34">
        <v>45035</v>
      </c>
      <c r="B3387">
        <v>1159</v>
      </c>
      <c r="C3387" t="s">
        <v>1282</v>
      </c>
      <c r="D3387" t="s">
        <v>1283</v>
      </c>
      <c r="E3387">
        <v>38</v>
      </c>
      <c r="F3387" t="s">
        <v>1304</v>
      </c>
      <c r="G3387" t="s">
        <v>1308</v>
      </c>
      <c r="H3387" t="s">
        <v>1633</v>
      </c>
      <c r="I3387" s="102">
        <v>0.24305555555555555</v>
      </c>
      <c r="J3387" t="s">
        <v>1571</v>
      </c>
      <c r="K3387" s="102">
        <v>0.70833333333333337</v>
      </c>
      <c r="L3387">
        <v>31</v>
      </c>
      <c r="M3387" t="s">
        <v>1335</v>
      </c>
      <c r="N3387" t="s">
        <v>1384</v>
      </c>
      <c r="O3387" s="102">
        <v>0.40972222222222227</v>
      </c>
      <c r="P3387" t="s">
        <v>1515</v>
      </c>
      <c r="Q3387">
        <v>0</v>
      </c>
      <c r="R3387" t="s">
        <v>1770</v>
      </c>
      <c r="S3387">
        <v>15</v>
      </c>
      <c r="T3387">
        <v>82</v>
      </c>
      <c r="U3387">
        <v>97</v>
      </c>
      <c r="V3387" t="s">
        <v>51</v>
      </c>
      <c r="W3387">
        <v>71</v>
      </c>
      <c r="X3387" s="102">
        <v>0.61805555555555558</v>
      </c>
      <c r="AB3387" s="77">
        <f t="shared" si="52"/>
        <v>310</v>
      </c>
    </row>
    <row r="3388" spans="1:28" x14ac:dyDescent="0.3">
      <c r="A3388" s="34">
        <v>45036</v>
      </c>
      <c r="B3388">
        <v>1159</v>
      </c>
      <c r="C3388" t="s">
        <v>1282</v>
      </c>
      <c r="D3388" t="s">
        <v>1283</v>
      </c>
      <c r="E3388">
        <v>38</v>
      </c>
      <c r="F3388" t="s">
        <v>1307</v>
      </c>
      <c r="G3388" t="s">
        <v>1308</v>
      </c>
      <c r="H3388" t="s">
        <v>1294</v>
      </c>
      <c r="I3388" s="102">
        <v>0.20833333333333334</v>
      </c>
      <c r="J3388" t="s">
        <v>1502</v>
      </c>
      <c r="K3388" s="102">
        <v>0.64583333333333337</v>
      </c>
      <c r="L3388">
        <v>31</v>
      </c>
      <c r="M3388" t="s">
        <v>1296</v>
      </c>
      <c r="N3388" t="s">
        <v>1351</v>
      </c>
      <c r="O3388" s="102">
        <v>0.4375</v>
      </c>
      <c r="P3388" t="s">
        <v>1640</v>
      </c>
      <c r="Q3388">
        <v>9</v>
      </c>
      <c r="R3388" t="s">
        <v>1801</v>
      </c>
      <c r="S3388">
        <v>24</v>
      </c>
      <c r="T3388">
        <v>87</v>
      </c>
      <c r="U3388">
        <v>97</v>
      </c>
      <c r="V3388" t="s">
        <v>51</v>
      </c>
      <c r="W3388">
        <v>80</v>
      </c>
      <c r="X3388" t="s">
        <v>51</v>
      </c>
      <c r="AB3388" s="77">
        <f t="shared" si="52"/>
        <v>310</v>
      </c>
    </row>
    <row r="3389" spans="1:28" x14ac:dyDescent="0.3">
      <c r="A3389" s="34">
        <v>45037</v>
      </c>
      <c r="B3389">
        <v>1159</v>
      </c>
      <c r="C3389" t="s">
        <v>1282</v>
      </c>
      <c r="D3389" t="s">
        <v>1283</v>
      </c>
      <c r="E3389">
        <v>38</v>
      </c>
      <c r="F3389" t="s">
        <v>1637</v>
      </c>
      <c r="G3389" t="s">
        <v>1863</v>
      </c>
      <c r="H3389" t="s">
        <v>1577</v>
      </c>
      <c r="I3389" s="102">
        <v>0.16666666666666666</v>
      </c>
      <c r="J3389" t="s">
        <v>1597</v>
      </c>
      <c r="K3389" s="102">
        <v>0.67361111111111116</v>
      </c>
      <c r="L3389">
        <v>29</v>
      </c>
      <c r="M3389" t="s">
        <v>1396</v>
      </c>
      <c r="N3389" t="s">
        <v>1294</v>
      </c>
      <c r="O3389" s="102">
        <v>0.71527777777777779</v>
      </c>
      <c r="P3389" t="s">
        <v>1812</v>
      </c>
      <c r="Q3389">
        <v>0</v>
      </c>
      <c r="R3389" t="s">
        <v>1995</v>
      </c>
      <c r="S3389">
        <v>16</v>
      </c>
      <c r="T3389">
        <v>83</v>
      </c>
      <c r="U3389">
        <v>94</v>
      </c>
      <c r="V3389" s="102">
        <v>0.99305555555555547</v>
      </c>
      <c r="W3389">
        <v>71</v>
      </c>
      <c r="X3389" s="102">
        <v>0.45833333333333331</v>
      </c>
      <c r="AB3389" s="77">
        <f t="shared" si="52"/>
        <v>290</v>
      </c>
    </row>
    <row r="3390" spans="1:28" x14ac:dyDescent="0.3">
      <c r="A3390" s="34">
        <v>45038</v>
      </c>
      <c r="B3390">
        <v>1159</v>
      </c>
      <c r="C3390" t="s">
        <v>1282</v>
      </c>
      <c r="D3390" t="s">
        <v>1283</v>
      </c>
      <c r="E3390">
        <v>38</v>
      </c>
      <c r="F3390" t="s">
        <v>1321</v>
      </c>
      <c r="G3390" t="s">
        <v>1358</v>
      </c>
      <c r="H3390" t="s">
        <v>1449</v>
      </c>
      <c r="I3390" s="102">
        <v>0.99930555555555556</v>
      </c>
      <c r="J3390" t="s">
        <v>1750</v>
      </c>
      <c r="K3390" s="102">
        <v>0.5</v>
      </c>
      <c r="L3390">
        <v>10</v>
      </c>
      <c r="M3390" t="s">
        <v>1296</v>
      </c>
      <c r="N3390" t="s">
        <v>1322</v>
      </c>
      <c r="O3390" s="102">
        <v>0.70833333333333337</v>
      </c>
      <c r="P3390" t="s">
        <v>1548</v>
      </c>
      <c r="Q3390">
        <v>12</v>
      </c>
      <c r="R3390" t="s">
        <v>1908</v>
      </c>
      <c r="S3390">
        <v>0</v>
      </c>
      <c r="T3390">
        <v>67</v>
      </c>
      <c r="U3390">
        <v>95</v>
      </c>
      <c r="V3390" t="s">
        <v>51</v>
      </c>
      <c r="W3390">
        <v>49</v>
      </c>
      <c r="X3390" s="102">
        <v>0.50694444444444442</v>
      </c>
      <c r="AB3390" s="77">
        <f t="shared" si="52"/>
        <v>100</v>
      </c>
    </row>
    <row r="3391" spans="1:28" x14ac:dyDescent="0.3">
      <c r="A3391" s="34">
        <v>45039</v>
      </c>
      <c r="B3391">
        <v>1159</v>
      </c>
      <c r="C3391" t="s">
        <v>1282</v>
      </c>
      <c r="D3391" t="s">
        <v>1283</v>
      </c>
      <c r="E3391">
        <v>38</v>
      </c>
      <c r="F3391" t="s">
        <v>1574</v>
      </c>
      <c r="G3391" t="s">
        <v>1605</v>
      </c>
      <c r="H3391" t="s">
        <v>1501</v>
      </c>
      <c r="J3391" t="s">
        <v>1583</v>
      </c>
      <c r="K3391" s="102">
        <v>0.51388888888888895</v>
      </c>
      <c r="L3391">
        <v>29</v>
      </c>
      <c r="M3391" t="s">
        <v>1435</v>
      </c>
      <c r="N3391" t="s">
        <v>1434</v>
      </c>
      <c r="O3391" s="102">
        <v>0.79166666666666663</v>
      </c>
      <c r="P3391" t="s">
        <v>1663</v>
      </c>
      <c r="Q3391">
        <v>21</v>
      </c>
      <c r="R3391" t="s">
        <v>1812</v>
      </c>
      <c r="S3391">
        <v>1</v>
      </c>
      <c r="T3391">
        <v>90</v>
      </c>
      <c r="U3391">
        <v>95</v>
      </c>
      <c r="V3391" t="s">
        <v>51</v>
      </c>
      <c r="W3391">
        <v>68</v>
      </c>
      <c r="X3391" t="s">
        <v>51</v>
      </c>
      <c r="AB3391" s="77">
        <f t="shared" si="52"/>
        <v>290</v>
      </c>
    </row>
    <row r="3392" spans="1:28" x14ac:dyDescent="0.3">
      <c r="A3392" s="34">
        <v>45040</v>
      </c>
      <c r="B3392">
        <v>1159</v>
      </c>
      <c r="C3392" t="s">
        <v>1282</v>
      </c>
      <c r="D3392" t="s">
        <v>1283</v>
      </c>
      <c r="E3392">
        <v>38</v>
      </c>
      <c r="F3392" t="s">
        <v>1334</v>
      </c>
      <c r="G3392" t="s">
        <v>1308</v>
      </c>
      <c r="H3392" t="s">
        <v>1605</v>
      </c>
      <c r="I3392" s="102">
        <v>0.19444444444444445</v>
      </c>
      <c r="J3392" t="s">
        <v>1741</v>
      </c>
      <c r="K3392" s="102">
        <v>0.65277777777777779</v>
      </c>
      <c r="L3392">
        <v>31</v>
      </c>
      <c r="M3392" t="s">
        <v>1358</v>
      </c>
      <c r="N3392" t="s">
        <v>1340</v>
      </c>
      <c r="O3392" s="102">
        <v>0.65972222222222221</v>
      </c>
      <c r="P3392" t="s">
        <v>1895</v>
      </c>
      <c r="Q3392">
        <v>11</v>
      </c>
      <c r="R3392" t="s">
        <v>1306</v>
      </c>
      <c r="S3392">
        <v>16</v>
      </c>
      <c r="T3392">
        <v>82</v>
      </c>
      <c r="U3392">
        <v>97</v>
      </c>
      <c r="V3392" t="s">
        <v>51</v>
      </c>
      <c r="W3392">
        <v>64</v>
      </c>
      <c r="X3392" s="102">
        <v>0.64583333333333337</v>
      </c>
      <c r="AB3392" s="77">
        <f t="shared" si="52"/>
        <v>310</v>
      </c>
    </row>
    <row r="3393" spans="1:28" x14ac:dyDescent="0.3">
      <c r="A3393" s="34">
        <v>45041</v>
      </c>
      <c r="B3393">
        <v>1159</v>
      </c>
      <c r="C3393" t="s">
        <v>1282</v>
      </c>
      <c r="D3393" t="s">
        <v>1283</v>
      </c>
      <c r="E3393">
        <v>38</v>
      </c>
      <c r="F3393" t="s">
        <v>1563</v>
      </c>
      <c r="G3393" t="s">
        <v>1703</v>
      </c>
      <c r="H3393" t="s">
        <v>1363</v>
      </c>
      <c r="I3393" s="102">
        <v>9.0277777777777776E-2</v>
      </c>
      <c r="J3393" t="s">
        <v>1775</v>
      </c>
      <c r="K3393" s="102">
        <v>0.55555555555555558</v>
      </c>
      <c r="L3393">
        <v>7</v>
      </c>
      <c r="M3393" t="s">
        <v>1335</v>
      </c>
      <c r="N3393" t="s">
        <v>1340</v>
      </c>
      <c r="O3393" s="102">
        <v>0.625</v>
      </c>
      <c r="P3393" t="s">
        <v>1589</v>
      </c>
      <c r="Q3393">
        <v>23</v>
      </c>
      <c r="R3393" t="s">
        <v>1759</v>
      </c>
      <c r="S3393">
        <v>5</v>
      </c>
      <c r="T3393">
        <v>80</v>
      </c>
      <c r="U3393">
        <v>95</v>
      </c>
      <c r="V3393" s="102">
        <v>0.22916666666666666</v>
      </c>
      <c r="W3393">
        <v>64</v>
      </c>
      <c r="X3393" s="102">
        <v>0.54861111111111105</v>
      </c>
      <c r="AB3393" s="77">
        <f t="shared" si="52"/>
        <v>70</v>
      </c>
    </row>
    <row r="3394" spans="1:28" x14ac:dyDescent="0.3">
      <c r="A3394" s="34">
        <v>45042</v>
      </c>
      <c r="B3394">
        <v>1159</v>
      </c>
      <c r="C3394" t="s">
        <v>1282</v>
      </c>
      <c r="D3394" t="s">
        <v>1283</v>
      </c>
      <c r="E3394">
        <v>38</v>
      </c>
      <c r="F3394" t="s">
        <v>1644</v>
      </c>
      <c r="G3394" t="s">
        <v>1308</v>
      </c>
      <c r="H3394" t="s">
        <v>1586</v>
      </c>
      <c r="I3394" s="102">
        <v>0.19444444444444445</v>
      </c>
      <c r="J3394" t="s">
        <v>1726</v>
      </c>
      <c r="K3394" s="102">
        <v>0.58333333333333337</v>
      </c>
      <c r="L3394">
        <v>9</v>
      </c>
      <c r="M3394" t="s">
        <v>1288</v>
      </c>
      <c r="N3394" t="s">
        <v>1297</v>
      </c>
      <c r="O3394" s="102">
        <v>0.72916666666666663</v>
      </c>
      <c r="P3394" t="s">
        <v>1589</v>
      </c>
      <c r="Q3394">
        <v>0</v>
      </c>
      <c r="R3394" t="s">
        <v>1755</v>
      </c>
      <c r="S3394">
        <v>5</v>
      </c>
      <c r="T3394">
        <v>86</v>
      </c>
      <c r="U3394">
        <v>97</v>
      </c>
      <c r="V3394" t="s">
        <v>51</v>
      </c>
      <c r="W3394">
        <v>74</v>
      </c>
      <c r="X3394" s="102">
        <v>0.58333333333333337</v>
      </c>
      <c r="AB3394" s="77">
        <f t="shared" si="52"/>
        <v>90</v>
      </c>
    </row>
    <row r="3395" spans="1:28" x14ac:dyDescent="0.3">
      <c r="A3395" s="34">
        <v>45043</v>
      </c>
      <c r="B3395">
        <v>1159</v>
      </c>
      <c r="C3395" t="s">
        <v>1282</v>
      </c>
      <c r="D3395" t="s">
        <v>1283</v>
      </c>
      <c r="E3395">
        <v>38</v>
      </c>
      <c r="F3395" t="s">
        <v>1536</v>
      </c>
      <c r="G3395" t="s">
        <v>1513</v>
      </c>
      <c r="H3395" t="s">
        <v>1363</v>
      </c>
      <c r="I3395" s="102">
        <v>0.97916666666666663</v>
      </c>
      <c r="J3395" t="s">
        <v>1722</v>
      </c>
      <c r="K3395" s="102">
        <v>0.5</v>
      </c>
      <c r="L3395">
        <v>28</v>
      </c>
      <c r="M3395" t="s">
        <v>1288</v>
      </c>
      <c r="N3395" t="s">
        <v>1327</v>
      </c>
      <c r="O3395" s="102">
        <v>0.30555555555555552</v>
      </c>
      <c r="P3395" t="s">
        <v>1695</v>
      </c>
      <c r="Q3395">
        <v>0</v>
      </c>
      <c r="R3395" t="s">
        <v>1680</v>
      </c>
      <c r="S3395" t="s">
        <v>51</v>
      </c>
      <c r="T3395">
        <v>94</v>
      </c>
      <c r="U3395">
        <v>97</v>
      </c>
      <c r="V3395" t="s">
        <v>51</v>
      </c>
      <c r="W3395">
        <v>89</v>
      </c>
      <c r="X3395" t="s">
        <v>51</v>
      </c>
      <c r="AB3395" s="77">
        <f t="shared" ref="AB3395:AB3458" si="53">L3395*$AE$17</f>
        <v>280</v>
      </c>
    </row>
    <row r="3396" spans="1:28" x14ac:dyDescent="0.3">
      <c r="A3396" s="34">
        <v>45044</v>
      </c>
      <c r="B3396">
        <v>1159</v>
      </c>
      <c r="C3396" t="s">
        <v>1282</v>
      </c>
      <c r="D3396" t="s">
        <v>1283</v>
      </c>
      <c r="E3396">
        <v>38</v>
      </c>
      <c r="F3396" t="s">
        <v>1394</v>
      </c>
      <c r="G3396" t="s">
        <v>1352</v>
      </c>
      <c r="H3396" t="s">
        <v>1478</v>
      </c>
      <c r="I3396" s="102">
        <v>0.3888888888888889</v>
      </c>
      <c r="J3396" t="s">
        <v>1617</v>
      </c>
      <c r="K3396" s="102">
        <v>0.34027777777777773</v>
      </c>
      <c r="L3396">
        <v>28</v>
      </c>
      <c r="M3396" t="s">
        <v>1435</v>
      </c>
      <c r="N3396" t="s">
        <v>1336</v>
      </c>
      <c r="O3396" s="102">
        <v>0.65277777777777779</v>
      </c>
      <c r="P3396" t="s">
        <v>1713</v>
      </c>
      <c r="Q3396">
        <v>21</v>
      </c>
      <c r="R3396" t="s">
        <v>1638</v>
      </c>
      <c r="S3396">
        <v>13</v>
      </c>
      <c r="T3396">
        <v>95</v>
      </c>
      <c r="U3396">
        <v>97</v>
      </c>
      <c r="V3396" t="s">
        <v>51</v>
      </c>
      <c r="W3396">
        <v>91</v>
      </c>
      <c r="X3396" s="102">
        <v>0.54166666666666663</v>
      </c>
      <c r="AB3396" s="77">
        <f t="shared" si="53"/>
        <v>280</v>
      </c>
    </row>
    <row r="3397" spans="1:28" x14ac:dyDescent="0.3">
      <c r="A3397" s="34">
        <v>45045</v>
      </c>
      <c r="B3397">
        <v>1159</v>
      </c>
      <c r="C3397" t="s">
        <v>1282</v>
      </c>
      <c r="D3397" t="s">
        <v>1283</v>
      </c>
      <c r="E3397">
        <v>38</v>
      </c>
      <c r="F3397" t="s">
        <v>1617</v>
      </c>
      <c r="G3397" t="s">
        <v>1411</v>
      </c>
      <c r="H3397" t="s">
        <v>1377</v>
      </c>
      <c r="I3397" s="102">
        <v>0.90277777777777779</v>
      </c>
      <c r="J3397" t="s">
        <v>1599</v>
      </c>
      <c r="K3397" s="102">
        <v>0.61805555555555558</v>
      </c>
      <c r="L3397">
        <v>31</v>
      </c>
      <c r="M3397" t="s">
        <v>1335</v>
      </c>
      <c r="N3397" t="s">
        <v>1351</v>
      </c>
      <c r="O3397" s="102">
        <v>0.40277777777777773</v>
      </c>
      <c r="P3397" t="s">
        <v>1666</v>
      </c>
      <c r="Q3397" t="s">
        <v>51</v>
      </c>
      <c r="R3397" t="s">
        <v>1589</v>
      </c>
      <c r="S3397">
        <v>2</v>
      </c>
      <c r="T3397">
        <v>92</v>
      </c>
      <c r="U3397">
        <v>96</v>
      </c>
      <c r="V3397" s="102">
        <v>0</v>
      </c>
      <c r="W3397">
        <v>83</v>
      </c>
      <c r="X3397" s="102">
        <v>0.625</v>
      </c>
      <c r="AB3397" s="77">
        <f t="shared" si="53"/>
        <v>310</v>
      </c>
    </row>
    <row r="3398" spans="1:28" x14ac:dyDescent="0.3">
      <c r="A3398" s="34">
        <v>45046</v>
      </c>
      <c r="B3398">
        <v>1159</v>
      </c>
      <c r="C3398" t="s">
        <v>1282</v>
      </c>
      <c r="D3398" t="s">
        <v>1283</v>
      </c>
      <c r="E3398">
        <v>38</v>
      </c>
      <c r="F3398" t="s">
        <v>1328</v>
      </c>
      <c r="G3398" t="s">
        <v>1469</v>
      </c>
      <c r="H3398" t="s">
        <v>1377</v>
      </c>
      <c r="I3398" s="102">
        <v>0.99305555555555547</v>
      </c>
      <c r="J3398" t="s">
        <v>1656</v>
      </c>
      <c r="K3398" s="102">
        <v>0.68055555555555547</v>
      </c>
      <c r="L3398">
        <v>31</v>
      </c>
      <c r="M3398" t="s">
        <v>1435</v>
      </c>
      <c r="N3398" t="s">
        <v>1359</v>
      </c>
      <c r="O3398" s="102">
        <v>0.10416666666666667</v>
      </c>
      <c r="P3398" t="s">
        <v>1332</v>
      </c>
      <c r="Q3398">
        <v>11</v>
      </c>
      <c r="R3398" t="s">
        <v>1389</v>
      </c>
      <c r="S3398">
        <v>18</v>
      </c>
      <c r="T3398">
        <v>89</v>
      </c>
      <c r="U3398">
        <v>95</v>
      </c>
      <c r="V3398" t="s">
        <v>51</v>
      </c>
      <c r="W3398">
        <v>75</v>
      </c>
      <c r="X3398" t="s">
        <v>51</v>
      </c>
      <c r="AB3398" s="77">
        <f t="shared" si="53"/>
        <v>310</v>
      </c>
    </row>
    <row r="3399" spans="1:28" x14ac:dyDescent="0.3">
      <c r="A3399" s="34">
        <v>45047</v>
      </c>
      <c r="B3399">
        <v>1159</v>
      </c>
      <c r="C3399" t="s">
        <v>1282</v>
      </c>
      <c r="D3399" t="s">
        <v>1283</v>
      </c>
      <c r="E3399">
        <v>38</v>
      </c>
      <c r="F3399" t="s">
        <v>1394</v>
      </c>
      <c r="G3399" t="s">
        <v>1308</v>
      </c>
      <c r="H3399" t="s">
        <v>1383</v>
      </c>
      <c r="I3399" s="102">
        <v>0.99305555555555547</v>
      </c>
      <c r="J3399" t="s">
        <v>1656</v>
      </c>
      <c r="K3399" s="102">
        <v>0.33333333333333331</v>
      </c>
      <c r="L3399">
        <v>0</v>
      </c>
      <c r="M3399" t="s">
        <v>1404</v>
      </c>
      <c r="N3399" t="s">
        <v>1506</v>
      </c>
      <c r="O3399" t="s">
        <v>51</v>
      </c>
      <c r="P3399" t="s">
        <v>1305</v>
      </c>
      <c r="Q3399" t="s">
        <v>51</v>
      </c>
      <c r="R3399" t="s">
        <v>1318</v>
      </c>
      <c r="S3399" t="s">
        <v>51</v>
      </c>
      <c r="T3399">
        <v>80</v>
      </c>
      <c r="U3399">
        <v>95</v>
      </c>
      <c r="V3399" s="102">
        <v>0.99305555555555547</v>
      </c>
      <c r="W3399">
        <v>64</v>
      </c>
      <c r="X3399" s="102">
        <v>0.33333333333333331</v>
      </c>
      <c r="AB3399" s="77">
        <f t="shared" si="53"/>
        <v>0</v>
      </c>
    </row>
    <row r="3400" spans="1:28" x14ac:dyDescent="0.3">
      <c r="A3400" s="34">
        <v>45048</v>
      </c>
      <c r="B3400">
        <v>1159</v>
      </c>
      <c r="C3400" t="s">
        <v>1282</v>
      </c>
      <c r="D3400" t="s">
        <v>1283</v>
      </c>
      <c r="E3400">
        <v>38</v>
      </c>
      <c r="F3400" t="s">
        <v>1357</v>
      </c>
      <c r="G3400" t="s">
        <v>1308</v>
      </c>
      <c r="H3400" t="s">
        <v>1336</v>
      </c>
      <c r="I3400" s="102">
        <v>0.25</v>
      </c>
      <c r="J3400" t="s">
        <v>1527</v>
      </c>
      <c r="K3400" s="102">
        <v>0.67361111111111116</v>
      </c>
      <c r="L3400">
        <v>10</v>
      </c>
      <c r="M3400" t="s">
        <v>1329</v>
      </c>
      <c r="N3400" t="s">
        <v>1501</v>
      </c>
      <c r="O3400" s="102">
        <v>0.52083333333333337</v>
      </c>
      <c r="P3400" t="s">
        <v>1398</v>
      </c>
      <c r="Q3400">
        <v>0</v>
      </c>
      <c r="R3400" t="s">
        <v>1876</v>
      </c>
      <c r="S3400">
        <v>24</v>
      </c>
      <c r="T3400">
        <v>83</v>
      </c>
      <c r="U3400">
        <v>98</v>
      </c>
      <c r="V3400" s="102">
        <v>0.29166666666666669</v>
      </c>
      <c r="W3400">
        <v>70</v>
      </c>
      <c r="X3400" t="s">
        <v>51</v>
      </c>
      <c r="AB3400" s="77">
        <f t="shared" si="53"/>
        <v>100</v>
      </c>
    </row>
    <row r="3401" spans="1:28" x14ac:dyDescent="0.3">
      <c r="A3401" s="34">
        <v>45049</v>
      </c>
      <c r="B3401">
        <v>1159</v>
      </c>
      <c r="C3401" t="s">
        <v>1282</v>
      </c>
      <c r="D3401" t="s">
        <v>1283</v>
      </c>
      <c r="E3401">
        <v>38</v>
      </c>
      <c r="F3401" t="s">
        <v>1400</v>
      </c>
      <c r="G3401" t="s">
        <v>1863</v>
      </c>
      <c r="H3401" t="s">
        <v>1313</v>
      </c>
      <c r="I3401" s="102">
        <v>0.125</v>
      </c>
      <c r="J3401" t="s">
        <v>1898</v>
      </c>
      <c r="K3401" s="102">
        <v>0.40277777777777773</v>
      </c>
      <c r="L3401">
        <v>29</v>
      </c>
      <c r="M3401" t="s">
        <v>1289</v>
      </c>
      <c r="N3401" t="s">
        <v>1779</v>
      </c>
      <c r="O3401" s="102">
        <v>0.74305555555555547</v>
      </c>
      <c r="P3401" t="s">
        <v>1299</v>
      </c>
      <c r="Q3401">
        <v>23</v>
      </c>
      <c r="R3401" t="s">
        <v>1942</v>
      </c>
      <c r="S3401">
        <v>16</v>
      </c>
      <c r="T3401">
        <v>68</v>
      </c>
      <c r="U3401">
        <v>94</v>
      </c>
      <c r="V3401" t="s">
        <v>51</v>
      </c>
      <c r="W3401">
        <v>41</v>
      </c>
      <c r="X3401" s="102">
        <v>0.41666666666666669</v>
      </c>
      <c r="AB3401" s="77">
        <f t="shared" si="53"/>
        <v>290</v>
      </c>
    </row>
    <row r="3402" spans="1:28" x14ac:dyDescent="0.3">
      <c r="A3402" s="34">
        <v>45050</v>
      </c>
      <c r="B3402">
        <v>1159</v>
      </c>
      <c r="C3402" t="s">
        <v>1282</v>
      </c>
      <c r="D3402" t="s">
        <v>1283</v>
      </c>
      <c r="E3402">
        <v>38</v>
      </c>
      <c r="F3402" t="s">
        <v>1315</v>
      </c>
      <c r="G3402" t="s">
        <v>1308</v>
      </c>
      <c r="H3402" t="s">
        <v>1304</v>
      </c>
      <c r="I3402" s="102">
        <v>0.22222222222222221</v>
      </c>
      <c r="J3402" t="s">
        <v>1775</v>
      </c>
      <c r="K3402" s="102">
        <v>0.58333333333333337</v>
      </c>
      <c r="L3402">
        <v>10</v>
      </c>
      <c r="M3402" t="s">
        <v>1358</v>
      </c>
      <c r="N3402" t="s">
        <v>1456</v>
      </c>
      <c r="O3402" s="102">
        <v>6.9444444444444441E-3</v>
      </c>
      <c r="P3402" t="s">
        <v>1643</v>
      </c>
      <c r="Q3402">
        <v>19</v>
      </c>
      <c r="R3402" t="s">
        <v>1528</v>
      </c>
      <c r="S3402">
        <v>0</v>
      </c>
      <c r="T3402">
        <v>78</v>
      </c>
      <c r="U3402">
        <v>96</v>
      </c>
      <c r="V3402" s="102">
        <v>0.15972222222222224</v>
      </c>
      <c r="W3402">
        <v>59</v>
      </c>
      <c r="X3402" s="102">
        <v>0.59027777777777779</v>
      </c>
      <c r="AB3402" s="77">
        <f t="shared" si="53"/>
        <v>100</v>
      </c>
    </row>
    <row r="3403" spans="1:28" x14ac:dyDescent="0.3">
      <c r="A3403" s="34">
        <v>45051</v>
      </c>
      <c r="B3403">
        <v>1159</v>
      </c>
      <c r="C3403" t="s">
        <v>1282</v>
      </c>
      <c r="D3403" t="s">
        <v>1283</v>
      </c>
      <c r="E3403">
        <v>38</v>
      </c>
      <c r="F3403" t="s">
        <v>1328</v>
      </c>
      <c r="G3403" t="s">
        <v>1308</v>
      </c>
      <c r="H3403" t="s">
        <v>1506</v>
      </c>
      <c r="I3403" s="102">
        <v>0.22916666666666666</v>
      </c>
      <c r="J3403" t="s">
        <v>1753</v>
      </c>
      <c r="K3403" s="102">
        <v>0.61805555555555558</v>
      </c>
      <c r="L3403">
        <v>0</v>
      </c>
      <c r="M3403" t="s">
        <v>1335</v>
      </c>
      <c r="N3403" t="s">
        <v>1391</v>
      </c>
      <c r="O3403" t="s">
        <v>51</v>
      </c>
      <c r="P3403" t="s">
        <v>1568</v>
      </c>
      <c r="Q3403">
        <v>9</v>
      </c>
      <c r="R3403" t="s">
        <v>1806</v>
      </c>
      <c r="S3403">
        <v>24</v>
      </c>
      <c r="T3403">
        <v>78</v>
      </c>
      <c r="U3403">
        <v>95</v>
      </c>
      <c r="V3403" s="102">
        <v>0.18055555555555555</v>
      </c>
      <c r="W3403">
        <v>66</v>
      </c>
      <c r="X3403" s="102">
        <v>0.69444444444444453</v>
      </c>
      <c r="AB3403" s="77">
        <f t="shared" si="53"/>
        <v>0</v>
      </c>
    </row>
    <row r="3404" spans="1:28" x14ac:dyDescent="0.3">
      <c r="A3404" s="34">
        <v>45052</v>
      </c>
      <c r="B3404">
        <v>1159</v>
      </c>
      <c r="C3404" t="s">
        <v>1282</v>
      </c>
      <c r="D3404" t="s">
        <v>1283</v>
      </c>
      <c r="E3404">
        <v>38</v>
      </c>
      <c r="F3404" t="s">
        <v>1295</v>
      </c>
      <c r="G3404" t="s">
        <v>1358</v>
      </c>
      <c r="H3404" t="s">
        <v>1552</v>
      </c>
      <c r="I3404" s="102">
        <v>0.16666666666666666</v>
      </c>
      <c r="J3404" t="s">
        <v>1724</v>
      </c>
      <c r="K3404" s="102">
        <v>0.63888888888888895</v>
      </c>
      <c r="L3404">
        <v>27</v>
      </c>
      <c r="M3404" t="s">
        <v>1431</v>
      </c>
      <c r="N3404" t="s">
        <v>1294</v>
      </c>
      <c r="O3404" s="102">
        <v>0.38194444444444442</v>
      </c>
      <c r="P3404" t="s">
        <v>1353</v>
      </c>
      <c r="Q3404">
        <v>24</v>
      </c>
      <c r="R3404" t="s">
        <v>1714</v>
      </c>
      <c r="S3404">
        <v>5</v>
      </c>
      <c r="T3404">
        <v>79</v>
      </c>
      <c r="U3404">
        <v>93</v>
      </c>
      <c r="V3404" s="102">
        <v>0.90277777777777779</v>
      </c>
      <c r="W3404">
        <v>61</v>
      </c>
      <c r="X3404" s="102">
        <v>0.34027777777777773</v>
      </c>
      <c r="AB3404" s="77">
        <f t="shared" si="53"/>
        <v>270</v>
      </c>
    </row>
    <row r="3405" spans="1:28" x14ac:dyDescent="0.3">
      <c r="A3405" s="34">
        <v>45053</v>
      </c>
      <c r="B3405">
        <v>1159</v>
      </c>
      <c r="C3405" t="s">
        <v>1282</v>
      </c>
      <c r="D3405" t="s">
        <v>1283</v>
      </c>
      <c r="E3405">
        <v>38</v>
      </c>
      <c r="F3405" t="s">
        <v>1661</v>
      </c>
      <c r="G3405" t="s">
        <v>1308</v>
      </c>
      <c r="H3405" t="s">
        <v>1605</v>
      </c>
      <c r="I3405" s="102">
        <v>0.98611111111111116</v>
      </c>
      <c r="J3405" t="s">
        <v>1591</v>
      </c>
      <c r="K3405" s="102">
        <v>0.44444444444444442</v>
      </c>
      <c r="L3405">
        <v>28</v>
      </c>
      <c r="M3405" t="s">
        <v>1296</v>
      </c>
      <c r="N3405" t="s">
        <v>1359</v>
      </c>
      <c r="O3405" s="102">
        <v>8.3333333333333329E-2</v>
      </c>
      <c r="P3405" t="s">
        <v>1691</v>
      </c>
      <c r="Q3405">
        <v>23</v>
      </c>
      <c r="R3405" t="s">
        <v>1547</v>
      </c>
      <c r="S3405" t="s">
        <v>51</v>
      </c>
      <c r="T3405">
        <v>84</v>
      </c>
      <c r="U3405">
        <v>95</v>
      </c>
      <c r="V3405" t="s">
        <v>51</v>
      </c>
      <c r="W3405">
        <v>73</v>
      </c>
      <c r="X3405" t="s">
        <v>51</v>
      </c>
      <c r="AB3405" s="77">
        <f t="shared" si="53"/>
        <v>280</v>
      </c>
    </row>
    <row r="3406" spans="1:28" x14ac:dyDescent="0.3">
      <c r="A3406" s="34">
        <v>45054</v>
      </c>
      <c r="B3406">
        <v>1159</v>
      </c>
      <c r="C3406" t="s">
        <v>1282</v>
      </c>
      <c r="D3406" t="s">
        <v>1283</v>
      </c>
      <c r="E3406">
        <v>38</v>
      </c>
      <c r="F3406" t="s">
        <v>1658</v>
      </c>
      <c r="G3406" t="s">
        <v>1427</v>
      </c>
      <c r="H3406" t="s">
        <v>1333</v>
      </c>
      <c r="I3406" s="102">
        <v>0.20833333333333334</v>
      </c>
      <c r="J3406" t="s">
        <v>1728</v>
      </c>
      <c r="K3406" s="102">
        <v>0.65277777777777779</v>
      </c>
      <c r="L3406">
        <v>0</v>
      </c>
      <c r="M3406" t="s">
        <v>1335</v>
      </c>
      <c r="N3406" t="s">
        <v>1347</v>
      </c>
      <c r="O3406" t="s">
        <v>51</v>
      </c>
      <c r="P3406" t="s">
        <v>1378</v>
      </c>
      <c r="Q3406">
        <v>10</v>
      </c>
      <c r="R3406" t="s">
        <v>1773</v>
      </c>
      <c r="S3406">
        <v>24</v>
      </c>
      <c r="T3406">
        <v>82</v>
      </c>
      <c r="U3406">
        <v>95</v>
      </c>
      <c r="V3406" t="s">
        <v>51</v>
      </c>
      <c r="W3406">
        <v>71</v>
      </c>
      <c r="X3406" s="102">
        <v>0.51388888888888895</v>
      </c>
      <c r="AB3406" s="77">
        <f t="shared" si="53"/>
        <v>0</v>
      </c>
    </row>
    <row r="3407" spans="1:28" x14ac:dyDescent="0.3">
      <c r="A3407" s="34">
        <v>45055</v>
      </c>
      <c r="B3407">
        <v>1159</v>
      </c>
      <c r="C3407" t="s">
        <v>1282</v>
      </c>
      <c r="D3407" t="s">
        <v>1283</v>
      </c>
      <c r="E3407">
        <v>38</v>
      </c>
      <c r="F3407" t="s">
        <v>1287</v>
      </c>
      <c r="G3407" t="s">
        <v>1351</v>
      </c>
      <c r="H3407" t="s">
        <v>1304</v>
      </c>
      <c r="I3407" s="102">
        <v>0.88194444444444453</v>
      </c>
      <c r="J3407" t="s">
        <v>1395</v>
      </c>
      <c r="K3407" s="102">
        <v>0.50694444444444442</v>
      </c>
      <c r="L3407">
        <v>30</v>
      </c>
      <c r="M3407" t="s">
        <v>1297</v>
      </c>
      <c r="N3407" t="s">
        <v>1544</v>
      </c>
      <c r="O3407" s="102">
        <v>0.66666666666666663</v>
      </c>
      <c r="P3407" t="s">
        <v>1559</v>
      </c>
      <c r="Q3407">
        <v>21</v>
      </c>
      <c r="R3407" t="s">
        <v>1675</v>
      </c>
      <c r="S3407" t="s">
        <v>51</v>
      </c>
      <c r="T3407">
        <v>85</v>
      </c>
      <c r="U3407">
        <v>97</v>
      </c>
      <c r="V3407" s="102">
        <v>0.23611111111111113</v>
      </c>
      <c r="W3407">
        <v>75</v>
      </c>
      <c r="X3407" s="102">
        <v>0.66666666666666663</v>
      </c>
      <c r="AB3407" s="77">
        <f t="shared" si="53"/>
        <v>300</v>
      </c>
    </row>
    <row r="3408" spans="1:28" x14ac:dyDescent="0.3">
      <c r="A3408" s="34">
        <v>45056</v>
      </c>
      <c r="B3408">
        <v>1159</v>
      </c>
      <c r="C3408" t="s">
        <v>1282</v>
      </c>
      <c r="D3408" t="s">
        <v>1283</v>
      </c>
      <c r="E3408">
        <v>38</v>
      </c>
      <c r="F3408" t="s">
        <v>1346</v>
      </c>
      <c r="G3408" t="s">
        <v>1633</v>
      </c>
      <c r="H3408" t="s">
        <v>1501</v>
      </c>
      <c r="I3408" s="102">
        <v>0.20138888888888887</v>
      </c>
      <c r="J3408" t="s">
        <v>1729</v>
      </c>
      <c r="K3408" s="102">
        <v>0.56944444444444442</v>
      </c>
      <c r="L3408">
        <v>31</v>
      </c>
      <c r="M3408" t="s">
        <v>1384</v>
      </c>
      <c r="N3408" t="s">
        <v>1341</v>
      </c>
      <c r="O3408" s="102">
        <v>0.52083333333333337</v>
      </c>
      <c r="P3408" t="s">
        <v>1850</v>
      </c>
      <c r="Q3408">
        <v>0</v>
      </c>
      <c r="R3408" t="s">
        <v>1692</v>
      </c>
      <c r="S3408">
        <v>24</v>
      </c>
      <c r="T3408">
        <v>69</v>
      </c>
      <c r="U3408">
        <v>91</v>
      </c>
      <c r="V3408" s="102">
        <v>0.90972222222222221</v>
      </c>
      <c r="W3408">
        <v>63</v>
      </c>
      <c r="X3408" s="102">
        <v>0.40972222222222227</v>
      </c>
      <c r="AB3408" s="77">
        <f t="shared" si="53"/>
        <v>310</v>
      </c>
    </row>
    <row r="3409" spans="1:28" x14ac:dyDescent="0.3">
      <c r="A3409" s="34">
        <v>45057</v>
      </c>
      <c r="B3409">
        <v>1159</v>
      </c>
      <c r="C3409" t="s">
        <v>1282</v>
      </c>
      <c r="D3409" t="s">
        <v>1283</v>
      </c>
      <c r="E3409">
        <v>38</v>
      </c>
      <c r="F3409" t="s">
        <v>1346</v>
      </c>
      <c r="G3409" t="s">
        <v>1729</v>
      </c>
      <c r="H3409" t="s">
        <v>1546</v>
      </c>
      <c r="I3409" s="102">
        <v>0.97222222222222221</v>
      </c>
      <c r="J3409" t="s">
        <v>1549</v>
      </c>
      <c r="K3409" s="102">
        <v>0.47916666666666669</v>
      </c>
      <c r="L3409">
        <v>31</v>
      </c>
      <c r="M3409" t="s">
        <v>1340</v>
      </c>
      <c r="N3409" t="s">
        <v>1586</v>
      </c>
      <c r="O3409" s="102">
        <v>0.52083333333333337</v>
      </c>
      <c r="P3409" t="s">
        <v>1752</v>
      </c>
      <c r="Q3409">
        <v>0</v>
      </c>
      <c r="R3409" t="s">
        <v>1727</v>
      </c>
      <c r="S3409" t="s">
        <v>51</v>
      </c>
      <c r="T3409">
        <v>81</v>
      </c>
      <c r="U3409">
        <v>93</v>
      </c>
      <c r="V3409" t="s">
        <v>51</v>
      </c>
      <c r="W3409">
        <v>64</v>
      </c>
      <c r="X3409" s="102">
        <v>0.4513888888888889</v>
      </c>
      <c r="AB3409" s="77">
        <f t="shared" si="53"/>
        <v>310</v>
      </c>
    </row>
    <row r="3410" spans="1:28" x14ac:dyDescent="0.3">
      <c r="A3410" s="34">
        <v>45058</v>
      </c>
      <c r="B3410">
        <v>1159</v>
      </c>
      <c r="C3410" t="s">
        <v>1282</v>
      </c>
      <c r="D3410" t="s">
        <v>1283</v>
      </c>
      <c r="E3410">
        <v>38</v>
      </c>
      <c r="F3410" t="s">
        <v>1307</v>
      </c>
      <c r="G3410" t="s">
        <v>1719</v>
      </c>
      <c r="H3410" t="s">
        <v>1496</v>
      </c>
      <c r="I3410" s="102">
        <v>0.1388888888888889</v>
      </c>
      <c r="J3410" t="s">
        <v>1617</v>
      </c>
      <c r="K3410" s="102">
        <v>0.61111111111111105</v>
      </c>
      <c r="L3410">
        <v>31</v>
      </c>
      <c r="M3410" t="s">
        <v>1301</v>
      </c>
      <c r="N3410" t="s">
        <v>1497</v>
      </c>
      <c r="O3410" s="102">
        <v>0.27083333333333331</v>
      </c>
      <c r="P3410" t="s">
        <v>1566</v>
      </c>
      <c r="Q3410">
        <v>22</v>
      </c>
      <c r="R3410" t="s">
        <v>1312</v>
      </c>
      <c r="S3410">
        <v>4</v>
      </c>
      <c r="T3410">
        <v>86</v>
      </c>
      <c r="U3410">
        <v>95</v>
      </c>
      <c r="V3410" t="s">
        <v>51</v>
      </c>
      <c r="W3410">
        <v>67</v>
      </c>
      <c r="X3410" s="102">
        <v>0.61111111111111105</v>
      </c>
      <c r="AB3410" s="77">
        <f t="shared" si="53"/>
        <v>310</v>
      </c>
    </row>
    <row r="3411" spans="1:28" x14ac:dyDescent="0.3">
      <c r="A3411" s="34">
        <v>45059</v>
      </c>
      <c r="B3411">
        <v>1159</v>
      </c>
      <c r="C3411" t="s">
        <v>1282</v>
      </c>
      <c r="D3411" t="s">
        <v>1283</v>
      </c>
      <c r="E3411">
        <v>38</v>
      </c>
      <c r="F3411" t="s">
        <v>1574</v>
      </c>
      <c r="G3411" t="s">
        <v>1897</v>
      </c>
      <c r="H3411" t="s">
        <v>1309</v>
      </c>
      <c r="I3411" s="102">
        <v>0.25</v>
      </c>
      <c r="J3411" t="s">
        <v>1622</v>
      </c>
      <c r="K3411" s="102">
        <v>0.52083333333333337</v>
      </c>
      <c r="L3411">
        <v>30</v>
      </c>
      <c r="M3411" t="s">
        <v>1396</v>
      </c>
      <c r="N3411" t="s">
        <v>1354</v>
      </c>
      <c r="O3411" s="102">
        <v>0.5625</v>
      </c>
      <c r="P3411" t="s">
        <v>1911</v>
      </c>
      <c r="Q3411">
        <v>22</v>
      </c>
      <c r="R3411" t="s">
        <v>1666</v>
      </c>
      <c r="S3411">
        <v>2</v>
      </c>
      <c r="T3411">
        <v>80</v>
      </c>
      <c r="U3411">
        <v>95</v>
      </c>
      <c r="V3411" t="s">
        <v>51</v>
      </c>
      <c r="W3411">
        <v>68</v>
      </c>
      <c r="X3411" s="102">
        <v>0.51388888888888895</v>
      </c>
      <c r="AB3411" s="77">
        <f t="shared" si="53"/>
        <v>300</v>
      </c>
    </row>
    <row r="3412" spans="1:28" x14ac:dyDescent="0.3">
      <c r="A3412" s="34">
        <v>45060</v>
      </c>
      <c r="B3412">
        <v>1159</v>
      </c>
      <c r="C3412" t="s">
        <v>1282</v>
      </c>
      <c r="D3412" t="s">
        <v>1283</v>
      </c>
      <c r="E3412">
        <v>38</v>
      </c>
      <c r="F3412" t="s">
        <v>1651</v>
      </c>
      <c r="G3412" t="s">
        <v>1352</v>
      </c>
      <c r="H3412" t="s">
        <v>1313</v>
      </c>
      <c r="I3412" s="102">
        <v>0.125</v>
      </c>
      <c r="J3412" t="s">
        <v>1583</v>
      </c>
      <c r="K3412" s="102">
        <v>0.49305555555555558</v>
      </c>
      <c r="L3412">
        <v>32</v>
      </c>
      <c r="M3412" t="s">
        <v>1289</v>
      </c>
      <c r="N3412" t="s">
        <v>1336</v>
      </c>
      <c r="O3412" s="102">
        <v>0.25</v>
      </c>
      <c r="P3412" t="s">
        <v>1514</v>
      </c>
      <c r="Q3412">
        <v>11</v>
      </c>
      <c r="R3412" t="s">
        <v>1503</v>
      </c>
      <c r="S3412">
        <v>4</v>
      </c>
      <c r="T3412">
        <v>81</v>
      </c>
      <c r="U3412">
        <v>93</v>
      </c>
      <c r="V3412" s="102">
        <v>0</v>
      </c>
      <c r="W3412">
        <v>73</v>
      </c>
      <c r="X3412" s="102">
        <v>0.68055555555555547</v>
      </c>
      <c r="AB3412" s="77">
        <f t="shared" si="53"/>
        <v>320</v>
      </c>
    </row>
    <row r="3413" spans="1:28" x14ac:dyDescent="0.3">
      <c r="A3413" s="34">
        <v>45061</v>
      </c>
      <c r="B3413">
        <v>1159</v>
      </c>
      <c r="C3413" t="s">
        <v>1282</v>
      </c>
      <c r="D3413" t="s">
        <v>1283</v>
      </c>
      <c r="E3413">
        <v>38</v>
      </c>
      <c r="F3413" t="s">
        <v>1556</v>
      </c>
      <c r="G3413" t="s">
        <v>1356</v>
      </c>
      <c r="H3413" t="s">
        <v>1304</v>
      </c>
      <c r="I3413" s="102">
        <v>0.79166666666666663</v>
      </c>
      <c r="J3413" t="s">
        <v>1478</v>
      </c>
      <c r="K3413" s="102">
        <v>0.625</v>
      </c>
      <c r="L3413">
        <v>27</v>
      </c>
      <c r="M3413" t="s">
        <v>1301</v>
      </c>
      <c r="N3413" t="s">
        <v>1333</v>
      </c>
      <c r="O3413" s="102">
        <v>0.77083333333333337</v>
      </c>
      <c r="P3413" t="s">
        <v>1911</v>
      </c>
      <c r="Q3413">
        <v>22</v>
      </c>
      <c r="R3413" t="s">
        <v>1708</v>
      </c>
      <c r="S3413">
        <v>5</v>
      </c>
      <c r="T3413">
        <v>92</v>
      </c>
      <c r="U3413">
        <v>95</v>
      </c>
      <c r="V3413" t="s">
        <v>51</v>
      </c>
      <c r="W3413">
        <v>68</v>
      </c>
      <c r="X3413" s="102">
        <v>0.99930555555555556</v>
      </c>
      <c r="AB3413" s="77">
        <f t="shared" si="53"/>
        <v>270</v>
      </c>
    </row>
    <row r="3414" spans="1:28" x14ac:dyDescent="0.3">
      <c r="A3414" s="34">
        <v>45062</v>
      </c>
      <c r="B3414">
        <v>1159</v>
      </c>
      <c r="C3414" t="s">
        <v>1282</v>
      </c>
      <c r="D3414" t="s">
        <v>1283</v>
      </c>
      <c r="E3414">
        <v>38</v>
      </c>
      <c r="F3414" t="s">
        <v>1556</v>
      </c>
      <c r="G3414" t="s">
        <v>1308</v>
      </c>
      <c r="H3414" t="s">
        <v>1440</v>
      </c>
      <c r="I3414" s="102">
        <v>0.99305555555555547</v>
      </c>
      <c r="J3414" t="s">
        <v>1385</v>
      </c>
      <c r="K3414" s="102">
        <v>0.52083333333333337</v>
      </c>
      <c r="L3414">
        <v>2</v>
      </c>
      <c r="M3414" t="s">
        <v>1326</v>
      </c>
      <c r="N3414" t="s">
        <v>1380</v>
      </c>
      <c r="O3414" s="102">
        <v>4.1666666666666664E-2</v>
      </c>
      <c r="P3414" t="s">
        <v>1350</v>
      </c>
      <c r="Q3414">
        <v>22</v>
      </c>
      <c r="R3414" t="s">
        <v>1311</v>
      </c>
      <c r="S3414">
        <v>4</v>
      </c>
      <c r="T3414">
        <v>68</v>
      </c>
      <c r="U3414">
        <v>87</v>
      </c>
      <c r="V3414" s="102">
        <v>0.97916666666666663</v>
      </c>
      <c r="W3414">
        <v>55</v>
      </c>
      <c r="X3414" s="102">
        <v>0.52083333333333337</v>
      </c>
      <c r="AB3414" s="77">
        <f t="shared" si="53"/>
        <v>20</v>
      </c>
    </row>
    <row r="3415" spans="1:28" x14ac:dyDescent="0.3">
      <c r="A3415" s="34">
        <v>45063</v>
      </c>
      <c r="B3415">
        <v>1159</v>
      </c>
      <c r="C3415" t="s">
        <v>1282</v>
      </c>
      <c r="D3415" t="s">
        <v>1283</v>
      </c>
      <c r="E3415">
        <v>38</v>
      </c>
      <c r="F3415" t="s">
        <v>1346</v>
      </c>
      <c r="G3415" t="s">
        <v>1308</v>
      </c>
      <c r="H3415" t="s">
        <v>1314</v>
      </c>
      <c r="I3415" s="102">
        <v>0.23611111111111113</v>
      </c>
      <c r="J3415" t="s">
        <v>1385</v>
      </c>
      <c r="K3415" s="102">
        <v>0.34722222222222227</v>
      </c>
      <c r="L3415">
        <v>8</v>
      </c>
      <c r="M3415" t="s">
        <v>1347</v>
      </c>
      <c r="N3415" t="s">
        <v>1351</v>
      </c>
      <c r="O3415" s="102">
        <v>0.47222222222222227</v>
      </c>
      <c r="P3415" t="s">
        <v>1850</v>
      </c>
      <c r="Q3415">
        <v>21</v>
      </c>
      <c r="R3415" t="s">
        <v>1560</v>
      </c>
      <c r="S3415">
        <v>4</v>
      </c>
      <c r="T3415">
        <v>61</v>
      </c>
      <c r="U3415">
        <v>85</v>
      </c>
      <c r="V3415" s="102">
        <v>0</v>
      </c>
      <c r="W3415">
        <v>53</v>
      </c>
      <c r="X3415" s="102">
        <v>0.5625</v>
      </c>
      <c r="AB3415" s="77">
        <f t="shared" si="53"/>
        <v>80</v>
      </c>
    </row>
    <row r="3416" spans="1:28" x14ac:dyDescent="0.3">
      <c r="A3416" s="34">
        <v>45064</v>
      </c>
      <c r="B3416">
        <v>1159</v>
      </c>
      <c r="C3416" t="s">
        <v>1282</v>
      </c>
      <c r="D3416" t="s">
        <v>1283</v>
      </c>
      <c r="E3416">
        <v>38</v>
      </c>
      <c r="F3416" t="s">
        <v>1386</v>
      </c>
      <c r="G3416" t="s">
        <v>1308</v>
      </c>
      <c r="H3416" t="s">
        <v>1422</v>
      </c>
      <c r="I3416" s="102">
        <v>2.0833333333333332E-2</v>
      </c>
      <c r="J3416" t="s">
        <v>1400</v>
      </c>
      <c r="K3416" s="102">
        <v>0.53472222222222221</v>
      </c>
      <c r="L3416">
        <v>2</v>
      </c>
      <c r="M3416" t="s">
        <v>1329</v>
      </c>
      <c r="N3416" t="s">
        <v>1436</v>
      </c>
      <c r="O3416" s="102">
        <v>0.75</v>
      </c>
      <c r="P3416" t="s">
        <v>1559</v>
      </c>
      <c r="Q3416">
        <v>22</v>
      </c>
      <c r="R3416" t="s">
        <v>1369</v>
      </c>
      <c r="S3416">
        <v>3</v>
      </c>
      <c r="T3416">
        <v>70</v>
      </c>
      <c r="U3416">
        <v>78</v>
      </c>
      <c r="V3416" t="s">
        <v>51</v>
      </c>
      <c r="W3416">
        <v>62</v>
      </c>
      <c r="X3416" s="102">
        <v>0.65277777777777779</v>
      </c>
      <c r="AB3416" s="77">
        <f t="shared" si="53"/>
        <v>20</v>
      </c>
    </row>
    <row r="3417" spans="1:28" x14ac:dyDescent="0.3">
      <c r="A3417" s="34">
        <v>45065</v>
      </c>
      <c r="B3417">
        <v>1159</v>
      </c>
      <c r="C3417" t="s">
        <v>1282</v>
      </c>
      <c r="D3417" t="s">
        <v>1283</v>
      </c>
      <c r="E3417">
        <v>38</v>
      </c>
      <c r="F3417" t="s">
        <v>1363</v>
      </c>
      <c r="G3417" t="s">
        <v>1358</v>
      </c>
      <c r="H3417" t="s">
        <v>1506</v>
      </c>
      <c r="I3417" s="102">
        <v>0.14583333333333334</v>
      </c>
      <c r="J3417" t="s">
        <v>1583</v>
      </c>
      <c r="K3417" s="102">
        <v>0.59027777777777779</v>
      </c>
      <c r="L3417">
        <v>35</v>
      </c>
      <c r="M3417" t="s">
        <v>1296</v>
      </c>
      <c r="N3417" t="s">
        <v>1348</v>
      </c>
      <c r="O3417" s="102">
        <v>0.91666666666666663</v>
      </c>
      <c r="P3417" t="s">
        <v>1498</v>
      </c>
      <c r="Q3417">
        <v>0</v>
      </c>
      <c r="R3417" t="s">
        <v>1360</v>
      </c>
      <c r="S3417">
        <v>24</v>
      </c>
      <c r="T3417">
        <v>79</v>
      </c>
      <c r="U3417">
        <v>89</v>
      </c>
      <c r="V3417" s="102">
        <v>0.125</v>
      </c>
      <c r="W3417">
        <v>70</v>
      </c>
      <c r="X3417" s="102">
        <v>0.92361111111111116</v>
      </c>
      <c r="AB3417" s="77">
        <f t="shared" si="53"/>
        <v>350</v>
      </c>
    </row>
    <row r="3418" spans="1:28" x14ac:dyDescent="0.3">
      <c r="A3418" s="34">
        <v>45066</v>
      </c>
      <c r="B3418">
        <v>1159</v>
      </c>
      <c r="C3418" t="s">
        <v>1282</v>
      </c>
      <c r="D3418" t="s">
        <v>1283</v>
      </c>
      <c r="E3418">
        <v>38</v>
      </c>
      <c r="F3418" t="s">
        <v>1658</v>
      </c>
      <c r="G3418" t="s">
        <v>1308</v>
      </c>
      <c r="H3418" t="s">
        <v>1552</v>
      </c>
      <c r="I3418" s="102">
        <v>0.25</v>
      </c>
      <c r="J3418" t="s">
        <v>1571</v>
      </c>
      <c r="K3418" s="102">
        <v>0.52083333333333337</v>
      </c>
      <c r="L3418">
        <v>32</v>
      </c>
      <c r="M3418" t="s">
        <v>1329</v>
      </c>
      <c r="N3418" t="s">
        <v>1440</v>
      </c>
      <c r="O3418" s="102">
        <v>0.46527777777777773</v>
      </c>
      <c r="P3418" t="s">
        <v>1360</v>
      </c>
      <c r="Q3418">
        <v>0</v>
      </c>
      <c r="R3418" t="s">
        <v>1477</v>
      </c>
      <c r="S3418">
        <v>24</v>
      </c>
      <c r="T3418">
        <v>76</v>
      </c>
      <c r="U3418">
        <v>88</v>
      </c>
      <c r="V3418" s="102">
        <v>0.98611111111111116</v>
      </c>
      <c r="W3418">
        <v>68</v>
      </c>
      <c r="X3418" s="102">
        <v>0.4375</v>
      </c>
      <c r="AB3418" s="77">
        <f t="shared" si="53"/>
        <v>320</v>
      </c>
    </row>
    <row r="3419" spans="1:28" x14ac:dyDescent="0.3">
      <c r="A3419" s="34">
        <v>45067</v>
      </c>
      <c r="B3419">
        <v>1159</v>
      </c>
      <c r="C3419" t="s">
        <v>1282</v>
      </c>
      <c r="D3419" t="s">
        <v>1283</v>
      </c>
      <c r="E3419">
        <v>38</v>
      </c>
      <c r="F3419" t="s">
        <v>1399</v>
      </c>
      <c r="G3419" t="s">
        <v>1308</v>
      </c>
      <c r="H3419" t="s">
        <v>1506</v>
      </c>
      <c r="I3419" s="102">
        <v>0.99930555555555556</v>
      </c>
      <c r="J3419" t="s">
        <v>1527</v>
      </c>
      <c r="K3419" s="102">
        <v>0.69444444444444453</v>
      </c>
      <c r="L3419">
        <v>0</v>
      </c>
      <c r="M3419" t="s">
        <v>1435</v>
      </c>
      <c r="N3419" t="s">
        <v>1348</v>
      </c>
      <c r="O3419" s="102">
        <v>0.53472222222222221</v>
      </c>
      <c r="P3419" t="s">
        <v>1366</v>
      </c>
      <c r="Q3419">
        <v>0</v>
      </c>
      <c r="R3419" t="s">
        <v>1480</v>
      </c>
      <c r="S3419" t="s">
        <v>51</v>
      </c>
      <c r="T3419">
        <v>76</v>
      </c>
      <c r="U3419">
        <v>95</v>
      </c>
      <c r="V3419" t="s">
        <v>51</v>
      </c>
      <c r="W3419">
        <v>72</v>
      </c>
      <c r="X3419" s="102">
        <v>0.47222222222222227</v>
      </c>
      <c r="AB3419" s="77">
        <f t="shared" si="53"/>
        <v>0</v>
      </c>
    </row>
    <row r="3420" spans="1:28" x14ac:dyDescent="0.3">
      <c r="A3420" s="34">
        <v>45068</v>
      </c>
      <c r="B3420">
        <v>1159</v>
      </c>
      <c r="C3420" t="s">
        <v>1282</v>
      </c>
      <c r="D3420" t="s">
        <v>1283</v>
      </c>
      <c r="E3420">
        <v>38</v>
      </c>
      <c r="F3420" t="s">
        <v>1300</v>
      </c>
      <c r="G3420" t="s">
        <v>1833</v>
      </c>
      <c r="H3420" t="s">
        <v>1333</v>
      </c>
      <c r="I3420" s="102">
        <v>0.125</v>
      </c>
      <c r="J3420" t="s">
        <v>1385</v>
      </c>
      <c r="K3420" s="102">
        <v>0.43055555555555558</v>
      </c>
      <c r="L3420">
        <v>31</v>
      </c>
      <c r="M3420" t="s">
        <v>1329</v>
      </c>
      <c r="N3420" t="s">
        <v>1322</v>
      </c>
      <c r="O3420" s="102">
        <v>0.58333333333333337</v>
      </c>
      <c r="P3420" t="s">
        <v>1312</v>
      </c>
      <c r="Q3420">
        <v>23</v>
      </c>
      <c r="R3420" t="s">
        <v>1664</v>
      </c>
      <c r="S3420" t="s">
        <v>51</v>
      </c>
      <c r="T3420">
        <v>92</v>
      </c>
      <c r="U3420">
        <v>97</v>
      </c>
      <c r="V3420" t="s">
        <v>51</v>
      </c>
      <c r="W3420">
        <v>77</v>
      </c>
      <c r="X3420" s="102">
        <v>0.36805555555555558</v>
      </c>
      <c r="AB3420" s="77">
        <f t="shared" si="53"/>
        <v>310</v>
      </c>
    </row>
    <row r="3421" spans="1:28" x14ac:dyDescent="0.3">
      <c r="A3421" s="34">
        <v>45069</v>
      </c>
      <c r="B3421">
        <v>1159</v>
      </c>
      <c r="C3421" t="s">
        <v>1282</v>
      </c>
      <c r="D3421" t="s">
        <v>1283</v>
      </c>
      <c r="E3421">
        <v>38</v>
      </c>
      <c r="F3421" t="s">
        <v>1597</v>
      </c>
      <c r="G3421" t="s">
        <v>1513</v>
      </c>
      <c r="H3421" t="s">
        <v>1321</v>
      </c>
      <c r="I3421" s="102">
        <v>0.125</v>
      </c>
      <c r="J3421" t="s">
        <v>1722</v>
      </c>
      <c r="K3421" s="102">
        <v>0.52777777777777779</v>
      </c>
      <c r="L3421">
        <v>29</v>
      </c>
      <c r="M3421" t="s">
        <v>1435</v>
      </c>
      <c r="N3421" t="s">
        <v>1297</v>
      </c>
      <c r="O3421" s="102">
        <v>0.64583333333333337</v>
      </c>
      <c r="P3421" t="s">
        <v>1517</v>
      </c>
      <c r="Q3421">
        <v>22</v>
      </c>
      <c r="R3421" t="s">
        <v>1620</v>
      </c>
      <c r="S3421">
        <v>3</v>
      </c>
      <c r="T3421">
        <v>89</v>
      </c>
      <c r="U3421">
        <v>95</v>
      </c>
      <c r="V3421" t="s">
        <v>51</v>
      </c>
      <c r="W3421">
        <v>79</v>
      </c>
      <c r="X3421" s="102">
        <v>0.53472222222222221</v>
      </c>
      <c r="AB3421" s="77">
        <f t="shared" si="53"/>
        <v>290</v>
      </c>
    </row>
    <row r="3422" spans="1:28" x14ac:dyDescent="0.3">
      <c r="A3422" s="34">
        <v>45070</v>
      </c>
      <c r="B3422">
        <v>1159</v>
      </c>
      <c r="C3422" t="s">
        <v>1282</v>
      </c>
      <c r="D3422" t="s">
        <v>1283</v>
      </c>
      <c r="E3422">
        <v>38</v>
      </c>
      <c r="F3422" t="s">
        <v>1328</v>
      </c>
      <c r="G3422" t="s">
        <v>1902</v>
      </c>
      <c r="H3422" t="s">
        <v>1478</v>
      </c>
      <c r="I3422" s="102">
        <v>0.99930555555555556</v>
      </c>
      <c r="J3422" t="s">
        <v>1385</v>
      </c>
      <c r="K3422" s="102">
        <v>0.53472222222222221</v>
      </c>
      <c r="L3422">
        <v>2</v>
      </c>
      <c r="M3422" t="s">
        <v>1335</v>
      </c>
      <c r="N3422" t="s">
        <v>1289</v>
      </c>
      <c r="O3422" s="102">
        <v>0.65972222222222221</v>
      </c>
      <c r="P3422" t="s">
        <v>1764</v>
      </c>
      <c r="Q3422">
        <v>22</v>
      </c>
      <c r="R3422" t="s">
        <v>1587</v>
      </c>
      <c r="S3422">
        <v>3</v>
      </c>
      <c r="T3422">
        <v>87</v>
      </c>
      <c r="U3422">
        <v>97</v>
      </c>
      <c r="V3422" s="102">
        <v>0.39583333333333331</v>
      </c>
      <c r="W3422">
        <v>79</v>
      </c>
      <c r="X3422" s="102">
        <v>0.9375</v>
      </c>
      <c r="AB3422" s="77">
        <f t="shared" si="53"/>
        <v>20</v>
      </c>
    </row>
    <row r="3423" spans="1:28" x14ac:dyDescent="0.3">
      <c r="A3423" s="34">
        <v>45071</v>
      </c>
      <c r="B3423">
        <v>1159</v>
      </c>
      <c r="C3423" t="s">
        <v>1282</v>
      </c>
      <c r="D3423" t="s">
        <v>1283</v>
      </c>
      <c r="E3423">
        <v>38</v>
      </c>
      <c r="F3423" t="s">
        <v>1651</v>
      </c>
      <c r="G3423" t="s">
        <v>1407</v>
      </c>
      <c r="H3423" t="s">
        <v>1325</v>
      </c>
      <c r="I3423" s="102">
        <v>0.91666666666666663</v>
      </c>
      <c r="J3423" t="s">
        <v>1741</v>
      </c>
      <c r="K3423" s="102">
        <v>0.58333333333333337</v>
      </c>
      <c r="L3423">
        <v>8</v>
      </c>
      <c r="M3423" t="s">
        <v>1347</v>
      </c>
      <c r="N3423" t="s">
        <v>1544</v>
      </c>
      <c r="O3423" s="102">
        <v>0.73611111111111116</v>
      </c>
      <c r="P3423" t="s">
        <v>1773</v>
      </c>
      <c r="Q3423">
        <v>9</v>
      </c>
      <c r="R3423" t="s">
        <v>1547</v>
      </c>
      <c r="S3423" t="s">
        <v>51</v>
      </c>
      <c r="T3423">
        <v>87</v>
      </c>
      <c r="U3423">
        <v>95</v>
      </c>
      <c r="V3423" t="s">
        <v>51</v>
      </c>
      <c r="W3423">
        <v>65</v>
      </c>
      <c r="X3423" s="102">
        <v>0.6875</v>
      </c>
      <c r="AB3423" s="77">
        <f t="shared" si="53"/>
        <v>80</v>
      </c>
    </row>
    <row r="3424" spans="1:28" x14ac:dyDescent="0.3">
      <c r="A3424" s="34">
        <v>45072</v>
      </c>
      <c r="B3424">
        <v>1159</v>
      </c>
      <c r="C3424" t="s">
        <v>1282</v>
      </c>
      <c r="D3424" t="s">
        <v>1283</v>
      </c>
      <c r="E3424">
        <v>38</v>
      </c>
      <c r="F3424" t="s">
        <v>1617</v>
      </c>
      <c r="G3424" t="s">
        <v>1308</v>
      </c>
      <c r="H3424" t="s">
        <v>1284</v>
      </c>
      <c r="I3424" s="102">
        <v>6.9444444444444434E-2</v>
      </c>
      <c r="J3424" t="s">
        <v>1753</v>
      </c>
      <c r="K3424" s="102">
        <v>0.64583333333333337</v>
      </c>
      <c r="L3424">
        <v>8</v>
      </c>
      <c r="M3424" t="s">
        <v>1391</v>
      </c>
      <c r="N3424" t="s">
        <v>1386</v>
      </c>
      <c r="O3424" s="102">
        <v>0.52777777777777779</v>
      </c>
      <c r="P3424" t="s">
        <v>1519</v>
      </c>
      <c r="Q3424">
        <v>0</v>
      </c>
      <c r="R3424" t="s">
        <v>1299</v>
      </c>
      <c r="S3424">
        <v>18</v>
      </c>
      <c r="T3424">
        <v>78</v>
      </c>
      <c r="U3424">
        <v>94</v>
      </c>
      <c r="V3424" s="102">
        <v>0.13194444444444445</v>
      </c>
      <c r="W3424">
        <v>70</v>
      </c>
      <c r="X3424" t="s">
        <v>51</v>
      </c>
      <c r="AB3424" s="77">
        <f t="shared" si="53"/>
        <v>80</v>
      </c>
    </row>
    <row r="3425" spans="1:28" x14ac:dyDescent="0.3">
      <c r="A3425" s="34">
        <v>45073</v>
      </c>
      <c r="B3425">
        <v>1159</v>
      </c>
      <c r="C3425" t="s">
        <v>1282</v>
      </c>
      <c r="D3425" t="s">
        <v>1283</v>
      </c>
      <c r="E3425">
        <v>38</v>
      </c>
      <c r="F3425" t="s">
        <v>1750</v>
      </c>
      <c r="H3425" t="s">
        <v>1363</v>
      </c>
      <c r="I3425" s="102">
        <v>0.20833333333333334</v>
      </c>
      <c r="J3425" t="s">
        <v>1780</v>
      </c>
      <c r="K3425" s="102">
        <v>0.53472222222222221</v>
      </c>
      <c r="L3425">
        <v>32</v>
      </c>
      <c r="M3425" t="s">
        <v>1335</v>
      </c>
      <c r="N3425" t="s">
        <v>1289</v>
      </c>
      <c r="O3425" s="102">
        <v>0.625</v>
      </c>
      <c r="P3425" t="s">
        <v>1306</v>
      </c>
      <c r="Q3425" t="s">
        <v>51</v>
      </c>
      <c r="R3425" t="s">
        <v>1520</v>
      </c>
      <c r="S3425">
        <v>16</v>
      </c>
      <c r="T3425">
        <v>74</v>
      </c>
      <c r="U3425">
        <v>95</v>
      </c>
      <c r="V3425" s="102">
        <v>0.99930555555555556</v>
      </c>
      <c r="W3425">
        <v>62</v>
      </c>
      <c r="X3425" s="102">
        <v>0.53472222222222221</v>
      </c>
      <c r="AB3425" s="77">
        <f t="shared" si="53"/>
        <v>320</v>
      </c>
    </row>
    <row r="3426" spans="1:28" x14ac:dyDescent="0.3">
      <c r="A3426" s="34">
        <v>45075</v>
      </c>
      <c r="B3426">
        <v>1159</v>
      </c>
      <c r="C3426" t="s">
        <v>1282</v>
      </c>
      <c r="D3426" t="s">
        <v>1283</v>
      </c>
      <c r="E3426">
        <v>38</v>
      </c>
      <c r="G3426" t="s">
        <v>1308</v>
      </c>
      <c r="AB3426" s="77">
        <f t="shared" si="53"/>
        <v>0</v>
      </c>
    </row>
    <row r="3427" spans="1:28" x14ac:dyDescent="0.3">
      <c r="A3427" s="34">
        <v>45076</v>
      </c>
      <c r="B3427">
        <v>1159</v>
      </c>
      <c r="C3427" t="s">
        <v>1282</v>
      </c>
      <c r="D3427" t="s">
        <v>1283</v>
      </c>
      <c r="E3427">
        <v>38</v>
      </c>
      <c r="F3427" t="s">
        <v>1644</v>
      </c>
      <c r="G3427" t="s">
        <v>1308</v>
      </c>
      <c r="H3427" t="s">
        <v>1386</v>
      </c>
      <c r="I3427" s="102">
        <v>0.15972222222222224</v>
      </c>
      <c r="J3427" t="s">
        <v>1766</v>
      </c>
      <c r="K3427" s="102">
        <v>0.47916666666666669</v>
      </c>
      <c r="L3427">
        <v>2</v>
      </c>
      <c r="M3427" t="s">
        <v>1358</v>
      </c>
      <c r="N3427" t="s">
        <v>1289</v>
      </c>
      <c r="O3427" s="102">
        <v>0.50694444444444442</v>
      </c>
      <c r="P3427" t="s">
        <v>1366</v>
      </c>
      <c r="Q3427">
        <v>23</v>
      </c>
      <c r="R3427" t="s">
        <v>1374</v>
      </c>
      <c r="S3427">
        <v>2</v>
      </c>
      <c r="T3427">
        <v>84</v>
      </c>
      <c r="U3427">
        <v>96</v>
      </c>
      <c r="V3427" t="s">
        <v>51</v>
      </c>
      <c r="W3427">
        <v>75</v>
      </c>
      <c r="X3427" t="s">
        <v>51</v>
      </c>
      <c r="AB3427" s="77">
        <f t="shared" si="53"/>
        <v>20</v>
      </c>
    </row>
    <row r="3428" spans="1:28" x14ac:dyDescent="0.3">
      <c r="A3428" s="34">
        <v>45077</v>
      </c>
      <c r="B3428">
        <v>1159</v>
      </c>
      <c r="C3428" t="s">
        <v>1282</v>
      </c>
      <c r="D3428" t="s">
        <v>1283</v>
      </c>
      <c r="E3428">
        <v>38</v>
      </c>
      <c r="F3428" t="s">
        <v>1696</v>
      </c>
      <c r="G3428" t="s">
        <v>1308</v>
      </c>
      <c r="H3428" t="s">
        <v>1721</v>
      </c>
      <c r="I3428" s="102">
        <v>0.20833333333333334</v>
      </c>
      <c r="J3428" t="s">
        <v>1775</v>
      </c>
      <c r="K3428" s="102">
        <v>0.60416666666666663</v>
      </c>
      <c r="L3428">
        <v>2</v>
      </c>
      <c r="M3428" t="s">
        <v>1335</v>
      </c>
      <c r="N3428" t="s">
        <v>1391</v>
      </c>
      <c r="O3428" s="102">
        <v>0.64583333333333337</v>
      </c>
      <c r="P3428" t="s">
        <v>1477</v>
      </c>
      <c r="Q3428">
        <v>0</v>
      </c>
      <c r="R3428" t="s">
        <v>1787</v>
      </c>
      <c r="S3428">
        <v>16</v>
      </c>
      <c r="T3428">
        <v>80</v>
      </c>
      <c r="U3428">
        <v>93</v>
      </c>
      <c r="V3428" t="s">
        <v>51</v>
      </c>
      <c r="W3428">
        <v>73</v>
      </c>
      <c r="X3428" t="s">
        <v>51</v>
      </c>
      <c r="AB3428" s="77">
        <f t="shared" si="53"/>
        <v>20</v>
      </c>
    </row>
    <row r="3429" spans="1:28" x14ac:dyDescent="0.3">
      <c r="A3429" s="34">
        <v>45078</v>
      </c>
      <c r="B3429">
        <v>1159</v>
      </c>
      <c r="C3429" t="s">
        <v>1282</v>
      </c>
      <c r="D3429" t="s">
        <v>1283</v>
      </c>
      <c r="E3429">
        <v>38</v>
      </c>
      <c r="F3429" t="s">
        <v>1623</v>
      </c>
      <c r="G3429" t="s">
        <v>1308</v>
      </c>
      <c r="H3429" t="s">
        <v>1403</v>
      </c>
      <c r="I3429" s="102">
        <v>0.1111111111111111</v>
      </c>
      <c r="J3429" t="s">
        <v>1743</v>
      </c>
      <c r="K3429" s="102">
        <v>0.60416666666666663</v>
      </c>
      <c r="L3429">
        <v>36</v>
      </c>
      <c r="M3429" t="s">
        <v>1296</v>
      </c>
      <c r="N3429" t="s">
        <v>1327</v>
      </c>
      <c r="O3429" s="102">
        <v>0.47222222222222227</v>
      </c>
      <c r="P3429" t="s">
        <v>1602</v>
      </c>
      <c r="Q3429">
        <v>0</v>
      </c>
      <c r="R3429" t="s">
        <v>1839</v>
      </c>
      <c r="S3429">
        <v>19</v>
      </c>
      <c r="T3429">
        <v>78</v>
      </c>
      <c r="U3429">
        <v>94</v>
      </c>
      <c r="V3429" t="s">
        <v>51</v>
      </c>
      <c r="W3429">
        <v>70</v>
      </c>
      <c r="X3429" s="102">
        <v>0.43055555555555558</v>
      </c>
      <c r="AB3429" s="77">
        <f t="shared" si="53"/>
        <v>360</v>
      </c>
    </row>
    <row r="3430" spans="1:28" x14ac:dyDescent="0.3">
      <c r="A3430" s="34">
        <v>45079</v>
      </c>
      <c r="B3430">
        <v>1159</v>
      </c>
      <c r="C3430" t="s">
        <v>1282</v>
      </c>
      <c r="D3430" t="s">
        <v>1283</v>
      </c>
      <c r="E3430">
        <v>38</v>
      </c>
      <c r="F3430" t="s">
        <v>1395</v>
      </c>
      <c r="G3430" t="s">
        <v>1308</v>
      </c>
      <c r="H3430" t="s">
        <v>1671</v>
      </c>
      <c r="I3430" s="102">
        <v>0.21527777777777779</v>
      </c>
      <c r="J3430" t="s">
        <v>1761</v>
      </c>
      <c r="K3430" s="102">
        <v>0.65972222222222221</v>
      </c>
      <c r="L3430">
        <v>31</v>
      </c>
      <c r="M3430" t="s">
        <v>1703</v>
      </c>
      <c r="N3430" t="s">
        <v>1297</v>
      </c>
      <c r="O3430" s="102">
        <v>0.59722222222222221</v>
      </c>
      <c r="P3430" t="s">
        <v>1515</v>
      </c>
      <c r="Q3430">
        <v>22</v>
      </c>
      <c r="R3430" t="s">
        <v>1811</v>
      </c>
      <c r="S3430">
        <v>2</v>
      </c>
      <c r="T3430">
        <v>76</v>
      </c>
      <c r="U3430">
        <v>95</v>
      </c>
      <c r="V3430" t="s">
        <v>51</v>
      </c>
      <c r="W3430">
        <v>68</v>
      </c>
      <c r="X3430" t="s">
        <v>51</v>
      </c>
      <c r="AB3430" s="77">
        <f t="shared" si="53"/>
        <v>310</v>
      </c>
    </row>
    <row r="3431" spans="1:28" x14ac:dyDescent="0.3">
      <c r="A3431" s="34">
        <v>45080</v>
      </c>
      <c r="B3431">
        <v>1159</v>
      </c>
      <c r="C3431" t="s">
        <v>1282</v>
      </c>
      <c r="D3431" t="s">
        <v>1283</v>
      </c>
      <c r="E3431">
        <v>38</v>
      </c>
      <c r="F3431" t="s">
        <v>1736</v>
      </c>
      <c r="G3431" t="s">
        <v>1308</v>
      </c>
      <c r="H3431" t="s">
        <v>1328</v>
      </c>
      <c r="I3431" s="102">
        <v>0.22222222222222221</v>
      </c>
      <c r="J3431" t="s">
        <v>1748</v>
      </c>
      <c r="K3431" s="102">
        <v>0.6875</v>
      </c>
      <c r="L3431">
        <v>31</v>
      </c>
      <c r="M3431" t="s">
        <v>1296</v>
      </c>
      <c r="N3431" t="s">
        <v>1384</v>
      </c>
      <c r="O3431" s="102">
        <v>0.45833333333333331</v>
      </c>
      <c r="P3431" t="s">
        <v>1480</v>
      </c>
      <c r="Q3431">
        <v>23</v>
      </c>
      <c r="R3431" t="s">
        <v>1676</v>
      </c>
      <c r="S3431">
        <v>3</v>
      </c>
      <c r="T3431">
        <v>87</v>
      </c>
      <c r="U3431">
        <v>96</v>
      </c>
      <c r="V3431" t="s">
        <v>51</v>
      </c>
      <c r="W3431">
        <v>80</v>
      </c>
      <c r="X3431" t="s">
        <v>51</v>
      </c>
      <c r="AB3431" s="77">
        <f t="shared" si="53"/>
        <v>310</v>
      </c>
    </row>
    <row r="3432" spans="1:28" x14ac:dyDescent="0.3">
      <c r="A3432" s="34">
        <v>45081</v>
      </c>
      <c r="B3432">
        <v>1159</v>
      </c>
      <c r="C3432" t="s">
        <v>1282</v>
      </c>
      <c r="D3432" t="s">
        <v>1283</v>
      </c>
      <c r="E3432">
        <v>38</v>
      </c>
      <c r="F3432" t="s">
        <v>1507</v>
      </c>
      <c r="G3432" t="s">
        <v>1308</v>
      </c>
      <c r="H3432" t="s">
        <v>1583</v>
      </c>
      <c r="I3432" s="102">
        <v>0.97916666666666663</v>
      </c>
      <c r="J3432" t="s">
        <v>1747</v>
      </c>
      <c r="K3432" s="102">
        <v>0.5</v>
      </c>
      <c r="L3432">
        <v>35</v>
      </c>
      <c r="M3432" t="s">
        <v>1358</v>
      </c>
      <c r="N3432" t="s">
        <v>1384</v>
      </c>
      <c r="O3432" s="102">
        <v>0.65277777777777779</v>
      </c>
      <c r="P3432" t="s">
        <v>1874</v>
      </c>
      <c r="Q3432">
        <v>22</v>
      </c>
      <c r="R3432" t="s">
        <v>1621</v>
      </c>
      <c r="S3432">
        <v>2</v>
      </c>
      <c r="T3432">
        <v>79</v>
      </c>
      <c r="U3432">
        <v>95</v>
      </c>
      <c r="V3432" s="102">
        <v>0.97222222222222221</v>
      </c>
      <c r="W3432">
        <v>71</v>
      </c>
      <c r="X3432" s="102">
        <v>0.53472222222222221</v>
      </c>
      <c r="AB3432" s="77">
        <f t="shared" si="53"/>
        <v>350</v>
      </c>
    </row>
    <row r="3433" spans="1:28" x14ac:dyDescent="0.3">
      <c r="A3433" s="34">
        <v>45082</v>
      </c>
      <c r="B3433">
        <v>1159</v>
      </c>
      <c r="C3433" t="s">
        <v>1282</v>
      </c>
      <c r="D3433" t="s">
        <v>1283</v>
      </c>
      <c r="E3433">
        <v>38</v>
      </c>
      <c r="F3433" t="s">
        <v>1588</v>
      </c>
      <c r="G3433" t="s">
        <v>1308</v>
      </c>
      <c r="H3433" t="s">
        <v>1386</v>
      </c>
      <c r="I3433" s="102">
        <v>0.20138888888888887</v>
      </c>
      <c r="J3433" t="s">
        <v>1899</v>
      </c>
      <c r="K3433" s="102">
        <v>0.54861111111111105</v>
      </c>
      <c r="L3433">
        <v>8</v>
      </c>
      <c r="M3433" t="s">
        <v>1435</v>
      </c>
      <c r="N3433" t="s">
        <v>1310</v>
      </c>
      <c r="O3433" s="102">
        <v>0.76388888888888884</v>
      </c>
      <c r="P3433" t="s">
        <v>1602</v>
      </c>
      <c r="Q3433" t="s">
        <v>51</v>
      </c>
      <c r="R3433" t="s">
        <v>1379</v>
      </c>
      <c r="S3433">
        <v>24</v>
      </c>
      <c r="T3433">
        <v>79</v>
      </c>
      <c r="U3433">
        <v>96</v>
      </c>
      <c r="V3433" s="102">
        <v>8.3333333333333329E-2</v>
      </c>
      <c r="W3433">
        <v>65</v>
      </c>
      <c r="X3433" s="102">
        <v>0.54861111111111105</v>
      </c>
      <c r="AB3433" s="77">
        <f t="shared" si="53"/>
        <v>80</v>
      </c>
    </row>
    <row r="3434" spans="1:28" x14ac:dyDescent="0.3">
      <c r="A3434" s="34">
        <v>45083</v>
      </c>
      <c r="B3434">
        <v>1159</v>
      </c>
      <c r="C3434" t="s">
        <v>1282</v>
      </c>
      <c r="D3434" t="s">
        <v>1283</v>
      </c>
      <c r="E3434">
        <v>38</v>
      </c>
      <c r="F3434" t="s">
        <v>1753</v>
      </c>
      <c r="G3434" t="s">
        <v>1308</v>
      </c>
      <c r="H3434" t="s">
        <v>1328</v>
      </c>
      <c r="I3434" s="102">
        <v>0.21527777777777779</v>
      </c>
      <c r="J3434" t="s">
        <v>1813</v>
      </c>
      <c r="K3434" s="102">
        <v>0.46527777777777773</v>
      </c>
      <c r="L3434">
        <v>8</v>
      </c>
      <c r="M3434" t="s">
        <v>1288</v>
      </c>
      <c r="N3434" t="s">
        <v>1391</v>
      </c>
      <c r="O3434" s="102">
        <v>0.80555555555555547</v>
      </c>
      <c r="P3434" t="s">
        <v>1520</v>
      </c>
      <c r="Q3434">
        <v>0</v>
      </c>
      <c r="R3434" t="s">
        <v>1910</v>
      </c>
      <c r="S3434">
        <v>24</v>
      </c>
      <c r="T3434">
        <v>84</v>
      </c>
      <c r="U3434">
        <v>95</v>
      </c>
      <c r="V3434" t="s">
        <v>51</v>
      </c>
      <c r="W3434">
        <v>74</v>
      </c>
      <c r="X3434" s="102">
        <v>0.33333333333333331</v>
      </c>
      <c r="AB3434" s="77">
        <f t="shared" si="53"/>
        <v>80</v>
      </c>
    </row>
    <row r="3435" spans="1:28" x14ac:dyDescent="0.3">
      <c r="A3435" s="34">
        <v>45084</v>
      </c>
      <c r="B3435">
        <v>1159</v>
      </c>
      <c r="C3435" t="s">
        <v>1282</v>
      </c>
      <c r="D3435" t="s">
        <v>1283</v>
      </c>
      <c r="E3435">
        <v>38</v>
      </c>
      <c r="F3435" t="s">
        <v>1766</v>
      </c>
      <c r="G3435" t="s">
        <v>1476</v>
      </c>
      <c r="H3435" t="s">
        <v>1385</v>
      </c>
      <c r="I3435" s="102">
        <v>0.18055555555555555</v>
      </c>
      <c r="J3435" t="s">
        <v>1679</v>
      </c>
      <c r="K3435" s="102">
        <v>0.50694444444444442</v>
      </c>
      <c r="L3435">
        <v>28</v>
      </c>
      <c r="M3435" t="s">
        <v>1703</v>
      </c>
      <c r="N3435" t="s">
        <v>1434</v>
      </c>
      <c r="O3435" s="102">
        <v>0.3611111111111111</v>
      </c>
      <c r="P3435" t="s">
        <v>1910</v>
      </c>
      <c r="Q3435">
        <v>0</v>
      </c>
      <c r="R3435" t="s">
        <v>1810</v>
      </c>
      <c r="S3435">
        <v>6</v>
      </c>
      <c r="T3435">
        <v>81</v>
      </c>
      <c r="U3435">
        <v>95</v>
      </c>
      <c r="V3435" t="s">
        <v>51</v>
      </c>
      <c r="W3435">
        <v>66</v>
      </c>
      <c r="X3435" s="102">
        <v>0.5</v>
      </c>
      <c r="AB3435" s="77">
        <f t="shared" si="53"/>
        <v>280</v>
      </c>
    </row>
    <row r="3436" spans="1:28" x14ac:dyDescent="0.3">
      <c r="A3436" s="34">
        <v>45085</v>
      </c>
      <c r="B3436">
        <v>1159</v>
      </c>
      <c r="C3436" t="s">
        <v>1282</v>
      </c>
      <c r="D3436" t="s">
        <v>1283</v>
      </c>
      <c r="E3436">
        <v>38</v>
      </c>
      <c r="F3436" t="s">
        <v>1584</v>
      </c>
      <c r="G3436" t="s">
        <v>1541</v>
      </c>
      <c r="H3436" t="s">
        <v>1656</v>
      </c>
      <c r="I3436" s="102">
        <v>0.24305555555555555</v>
      </c>
      <c r="J3436" t="s">
        <v>1899</v>
      </c>
      <c r="K3436" s="102">
        <v>0.5625</v>
      </c>
      <c r="L3436">
        <v>3</v>
      </c>
      <c r="M3436" t="s">
        <v>1431</v>
      </c>
      <c r="N3436" t="s">
        <v>1297</v>
      </c>
      <c r="O3436" s="102">
        <v>0.56944444444444442</v>
      </c>
      <c r="P3436" t="s">
        <v>1925</v>
      </c>
      <c r="Q3436">
        <v>0</v>
      </c>
      <c r="R3436" t="s">
        <v>1835</v>
      </c>
      <c r="S3436">
        <v>18</v>
      </c>
      <c r="T3436">
        <v>90</v>
      </c>
      <c r="U3436">
        <v>96</v>
      </c>
      <c r="V3436" t="s">
        <v>51</v>
      </c>
      <c r="W3436">
        <v>78</v>
      </c>
      <c r="X3436" s="102">
        <v>0.5625</v>
      </c>
      <c r="AB3436" s="77">
        <f t="shared" si="53"/>
        <v>30</v>
      </c>
    </row>
    <row r="3437" spans="1:28" x14ac:dyDescent="0.3">
      <c r="A3437" s="34">
        <v>45086</v>
      </c>
      <c r="B3437">
        <v>1159</v>
      </c>
      <c r="C3437" t="s">
        <v>1282</v>
      </c>
      <c r="D3437" t="s">
        <v>1283</v>
      </c>
      <c r="E3437">
        <v>38</v>
      </c>
      <c r="F3437" t="s">
        <v>1731</v>
      </c>
      <c r="G3437" t="s">
        <v>1513</v>
      </c>
      <c r="H3437" t="s">
        <v>1563</v>
      </c>
      <c r="I3437" s="102">
        <v>0.1875</v>
      </c>
      <c r="J3437" t="s">
        <v>1907</v>
      </c>
      <c r="K3437" s="102">
        <v>0.60416666666666663</v>
      </c>
      <c r="L3437">
        <v>32</v>
      </c>
      <c r="M3437" t="s">
        <v>1625</v>
      </c>
      <c r="N3437" t="s">
        <v>1327</v>
      </c>
      <c r="O3437" s="102">
        <v>0.45833333333333331</v>
      </c>
      <c r="P3437" t="s">
        <v>1791</v>
      </c>
      <c r="Q3437">
        <v>23</v>
      </c>
      <c r="R3437" t="s">
        <v>1972</v>
      </c>
      <c r="S3437">
        <v>3</v>
      </c>
      <c r="T3437">
        <v>82</v>
      </c>
      <c r="U3437">
        <v>96</v>
      </c>
      <c r="V3437" s="102">
        <v>0</v>
      </c>
      <c r="W3437">
        <v>61</v>
      </c>
      <c r="X3437" s="102">
        <v>0.39583333333333331</v>
      </c>
      <c r="AB3437" s="77">
        <f t="shared" si="53"/>
        <v>320</v>
      </c>
    </row>
    <row r="3438" spans="1:28" x14ac:dyDescent="0.3">
      <c r="A3438" s="34">
        <v>45087</v>
      </c>
      <c r="B3438">
        <v>1159</v>
      </c>
      <c r="C3438" t="s">
        <v>1282</v>
      </c>
      <c r="D3438" t="s">
        <v>1283</v>
      </c>
      <c r="E3438">
        <v>38</v>
      </c>
      <c r="F3438" t="s">
        <v>1726</v>
      </c>
      <c r="G3438" t="s">
        <v>1352</v>
      </c>
      <c r="H3438" t="s">
        <v>1599</v>
      </c>
      <c r="I3438" s="102">
        <v>0.13194444444444445</v>
      </c>
      <c r="J3438" t="s">
        <v>1767</v>
      </c>
      <c r="K3438" s="102">
        <v>0.51388888888888895</v>
      </c>
      <c r="L3438">
        <v>29</v>
      </c>
      <c r="M3438" t="s">
        <v>1335</v>
      </c>
      <c r="N3438" t="s">
        <v>1368</v>
      </c>
      <c r="O3438" s="102">
        <v>0.35416666666666669</v>
      </c>
      <c r="P3438" t="s">
        <v>1567</v>
      </c>
      <c r="Q3438">
        <v>23</v>
      </c>
      <c r="R3438" t="s">
        <v>1839</v>
      </c>
      <c r="S3438">
        <v>2</v>
      </c>
      <c r="T3438">
        <v>81</v>
      </c>
      <c r="U3438">
        <v>95</v>
      </c>
      <c r="V3438" t="s">
        <v>51</v>
      </c>
      <c r="W3438">
        <v>69</v>
      </c>
      <c r="X3438" s="102">
        <v>0.59722222222222221</v>
      </c>
      <c r="AB3438" s="77">
        <f t="shared" si="53"/>
        <v>290</v>
      </c>
    </row>
    <row r="3439" spans="1:28" x14ac:dyDescent="0.3">
      <c r="A3439" s="34">
        <v>45088</v>
      </c>
      <c r="B3439">
        <v>1159</v>
      </c>
      <c r="C3439" t="s">
        <v>1282</v>
      </c>
      <c r="D3439" t="s">
        <v>1283</v>
      </c>
      <c r="E3439">
        <v>38</v>
      </c>
      <c r="F3439" t="s">
        <v>1753</v>
      </c>
      <c r="G3439" t="s">
        <v>1465</v>
      </c>
      <c r="H3439" t="s">
        <v>1622</v>
      </c>
      <c r="I3439" s="102">
        <v>0.24305555555555555</v>
      </c>
      <c r="J3439" t="s">
        <v>1776</v>
      </c>
      <c r="K3439" s="102">
        <v>0.375</v>
      </c>
      <c r="L3439">
        <v>7</v>
      </c>
      <c r="M3439" t="s">
        <v>1396</v>
      </c>
      <c r="N3439" t="s">
        <v>1501</v>
      </c>
      <c r="O3439" s="102">
        <v>0.50694444444444442</v>
      </c>
      <c r="P3439" t="s">
        <v>1604</v>
      </c>
      <c r="Q3439">
        <v>0</v>
      </c>
      <c r="R3439" t="s">
        <v>1711</v>
      </c>
      <c r="S3439">
        <v>17</v>
      </c>
      <c r="T3439">
        <v>89</v>
      </c>
      <c r="U3439">
        <v>95</v>
      </c>
      <c r="V3439" t="s">
        <v>51</v>
      </c>
      <c r="W3439">
        <v>74</v>
      </c>
      <c r="X3439" s="102">
        <v>0.375</v>
      </c>
      <c r="AB3439" s="77">
        <f t="shared" si="53"/>
        <v>70</v>
      </c>
    </row>
    <row r="3440" spans="1:28" x14ac:dyDescent="0.3">
      <c r="A3440" s="34">
        <v>45089</v>
      </c>
      <c r="B3440">
        <v>1159</v>
      </c>
      <c r="C3440" t="s">
        <v>1282</v>
      </c>
      <c r="D3440" t="s">
        <v>1283</v>
      </c>
      <c r="E3440">
        <v>38</v>
      </c>
      <c r="F3440" t="s">
        <v>1730</v>
      </c>
      <c r="G3440" t="s">
        <v>1458</v>
      </c>
      <c r="H3440" t="s">
        <v>1492</v>
      </c>
      <c r="I3440" s="102">
        <v>0.24305555555555555</v>
      </c>
      <c r="J3440" t="s">
        <v>1701</v>
      </c>
      <c r="K3440" s="102">
        <v>0.47222222222222227</v>
      </c>
      <c r="L3440">
        <v>8</v>
      </c>
      <c r="M3440" t="s">
        <v>1335</v>
      </c>
      <c r="N3440" t="s">
        <v>1436</v>
      </c>
      <c r="O3440" s="102">
        <v>0.65277777777777779</v>
      </c>
      <c r="P3440" t="s">
        <v>1759</v>
      </c>
      <c r="Q3440">
        <v>0</v>
      </c>
      <c r="R3440" t="s">
        <v>1880</v>
      </c>
      <c r="S3440">
        <v>17</v>
      </c>
      <c r="T3440">
        <v>88</v>
      </c>
      <c r="U3440">
        <v>96</v>
      </c>
      <c r="V3440" s="102">
        <v>0.21527777777777779</v>
      </c>
      <c r="W3440">
        <v>78</v>
      </c>
      <c r="X3440" s="102">
        <v>0.47222222222222227</v>
      </c>
      <c r="AB3440" s="77">
        <f t="shared" si="53"/>
        <v>80</v>
      </c>
    </row>
    <row r="3441" spans="1:28" x14ac:dyDescent="0.3">
      <c r="A3441" s="34">
        <v>45090</v>
      </c>
      <c r="B3441">
        <v>1159</v>
      </c>
      <c r="C3441" t="s">
        <v>1282</v>
      </c>
      <c r="D3441" t="s">
        <v>1283</v>
      </c>
      <c r="E3441">
        <v>38</v>
      </c>
      <c r="F3441" t="s">
        <v>1696</v>
      </c>
      <c r="G3441" t="s">
        <v>1284</v>
      </c>
      <c r="H3441" t="s">
        <v>1599</v>
      </c>
      <c r="I3441" s="102">
        <v>0.35416666666666669</v>
      </c>
      <c r="J3441" t="s">
        <v>1730</v>
      </c>
      <c r="K3441" s="102">
        <v>0.56944444444444442</v>
      </c>
      <c r="L3441">
        <v>27</v>
      </c>
      <c r="M3441" t="s">
        <v>1396</v>
      </c>
      <c r="N3441" t="s">
        <v>1368</v>
      </c>
      <c r="O3441" s="102">
        <v>0.34027777777777773</v>
      </c>
      <c r="P3441" t="s">
        <v>1567</v>
      </c>
      <c r="Q3441" t="s">
        <v>51</v>
      </c>
      <c r="R3441" t="s">
        <v>1792</v>
      </c>
      <c r="S3441">
        <v>4</v>
      </c>
      <c r="T3441">
        <v>90</v>
      </c>
      <c r="U3441">
        <v>96</v>
      </c>
      <c r="V3441" t="s">
        <v>51</v>
      </c>
      <c r="W3441">
        <v>83</v>
      </c>
      <c r="X3441" s="102">
        <v>0.5625</v>
      </c>
      <c r="AB3441" s="77">
        <f t="shared" si="53"/>
        <v>270</v>
      </c>
    </row>
    <row r="3442" spans="1:28" x14ac:dyDescent="0.3">
      <c r="A3442" s="34">
        <v>45091</v>
      </c>
      <c r="B3442">
        <v>1159</v>
      </c>
      <c r="C3442" t="s">
        <v>1282</v>
      </c>
      <c r="D3442" t="s">
        <v>1283</v>
      </c>
      <c r="E3442">
        <v>38</v>
      </c>
      <c r="F3442" t="s">
        <v>1516</v>
      </c>
      <c r="G3442" t="s">
        <v>1308</v>
      </c>
      <c r="H3442" t="s">
        <v>1729</v>
      </c>
      <c r="I3442" s="102">
        <v>0.16666666666666666</v>
      </c>
      <c r="J3442" t="s">
        <v>1731</v>
      </c>
      <c r="K3442" s="102">
        <v>0.54166666666666663</v>
      </c>
      <c r="L3442">
        <v>0</v>
      </c>
      <c r="M3442" t="s">
        <v>1288</v>
      </c>
      <c r="N3442" t="s">
        <v>1322</v>
      </c>
      <c r="O3442" s="102">
        <v>6.9444444444444441E-3</v>
      </c>
      <c r="P3442" t="s">
        <v>1639</v>
      </c>
      <c r="Q3442">
        <v>22</v>
      </c>
      <c r="R3442" t="s">
        <v>1565</v>
      </c>
      <c r="S3442">
        <v>1</v>
      </c>
      <c r="T3442">
        <v>77</v>
      </c>
      <c r="U3442">
        <v>91</v>
      </c>
      <c r="V3442" s="102">
        <v>0.97916666666666663</v>
      </c>
      <c r="W3442">
        <v>69</v>
      </c>
      <c r="X3442" s="102">
        <v>0.3611111111111111</v>
      </c>
      <c r="AB3442" s="77">
        <f t="shared" si="53"/>
        <v>0</v>
      </c>
    </row>
    <row r="3443" spans="1:28" x14ac:dyDescent="0.3">
      <c r="A3443" s="34">
        <v>45092</v>
      </c>
      <c r="B3443">
        <v>1159</v>
      </c>
      <c r="C3443" t="s">
        <v>1282</v>
      </c>
      <c r="D3443" t="s">
        <v>1283</v>
      </c>
      <c r="E3443">
        <v>38</v>
      </c>
      <c r="F3443" t="s">
        <v>1785</v>
      </c>
      <c r="G3443" t="s">
        <v>1308</v>
      </c>
      <c r="H3443" t="s">
        <v>1536</v>
      </c>
      <c r="I3443" s="102">
        <v>0.21527777777777779</v>
      </c>
      <c r="J3443" t="s">
        <v>1894</v>
      </c>
      <c r="K3443" s="102">
        <v>0.625</v>
      </c>
      <c r="L3443">
        <v>9</v>
      </c>
      <c r="M3443" t="s">
        <v>1396</v>
      </c>
      <c r="N3443" t="s">
        <v>1348</v>
      </c>
      <c r="O3443" s="102">
        <v>0.8125</v>
      </c>
      <c r="P3443" t="s">
        <v>1832</v>
      </c>
      <c r="Q3443" t="s">
        <v>51</v>
      </c>
      <c r="R3443" t="s">
        <v>1547</v>
      </c>
      <c r="S3443">
        <v>24</v>
      </c>
      <c r="T3443">
        <v>75</v>
      </c>
      <c r="U3443">
        <v>94</v>
      </c>
      <c r="V3443" t="s">
        <v>51</v>
      </c>
      <c r="W3443">
        <v>68</v>
      </c>
      <c r="X3443" t="s">
        <v>51</v>
      </c>
      <c r="AB3443" s="77">
        <f t="shared" si="53"/>
        <v>90</v>
      </c>
    </row>
    <row r="3444" spans="1:28" x14ac:dyDescent="0.3">
      <c r="A3444" s="34">
        <v>45093</v>
      </c>
      <c r="B3444">
        <v>1159</v>
      </c>
      <c r="C3444" t="s">
        <v>1282</v>
      </c>
      <c r="D3444" t="s">
        <v>1283</v>
      </c>
      <c r="E3444">
        <v>38</v>
      </c>
      <c r="F3444" t="s">
        <v>1736</v>
      </c>
      <c r="G3444" t="s">
        <v>1628</v>
      </c>
      <c r="H3444" t="s">
        <v>1651</v>
      </c>
      <c r="I3444" s="102">
        <v>0.1875</v>
      </c>
      <c r="J3444" t="s">
        <v>1747</v>
      </c>
      <c r="K3444" s="102">
        <v>0.59722222222222221</v>
      </c>
      <c r="L3444">
        <v>8</v>
      </c>
      <c r="M3444" t="s">
        <v>1358</v>
      </c>
      <c r="N3444" t="s">
        <v>1327</v>
      </c>
      <c r="O3444" s="102">
        <v>0.50694444444444442</v>
      </c>
      <c r="P3444" t="s">
        <v>1547</v>
      </c>
      <c r="Q3444">
        <v>0</v>
      </c>
      <c r="R3444" t="s">
        <v>1685</v>
      </c>
      <c r="S3444" t="s">
        <v>51</v>
      </c>
      <c r="T3444">
        <v>86</v>
      </c>
      <c r="U3444">
        <v>96</v>
      </c>
      <c r="V3444" t="s">
        <v>51</v>
      </c>
      <c r="W3444">
        <v>76</v>
      </c>
      <c r="X3444" s="102">
        <v>0.4236111111111111</v>
      </c>
      <c r="AB3444" s="77">
        <f t="shared" si="53"/>
        <v>80</v>
      </c>
    </row>
    <row r="3445" spans="1:28" x14ac:dyDescent="0.3">
      <c r="A3445" s="34">
        <v>45094</v>
      </c>
      <c r="B3445">
        <v>1159</v>
      </c>
      <c r="C3445" t="s">
        <v>1282</v>
      </c>
      <c r="D3445" t="s">
        <v>1283</v>
      </c>
      <c r="E3445">
        <v>38</v>
      </c>
      <c r="F3445" t="s">
        <v>1746</v>
      </c>
      <c r="G3445" t="s">
        <v>1293</v>
      </c>
      <c r="H3445" t="s">
        <v>1492</v>
      </c>
      <c r="I3445" s="102">
        <v>0.13194444444444445</v>
      </c>
      <c r="J3445" t="s">
        <v>1889</v>
      </c>
      <c r="K3445" s="102">
        <v>0.46527777777777773</v>
      </c>
      <c r="L3445">
        <v>29</v>
      </c>
      <c r="M3445" t="s">
        <v>1326</v>
      </c>
      <c r="N3445" t="s">
        <v>1456</v>
      </c>
      <c r="O3445" s="102">
        <v>0.2986111111111111</v>
      </c>
      <c r="P3445" t="s">
        <v>1488</v>
      </c>
      <c r="Q3445">
        <v>8</v>
      </c>
      <c r="R3445" t="s">
        <v>1618</v>
      </c>
      <c r="S3445">
        <v>24</v>
      </c>
      <c r="T3445">
        <v>82</v>
      </c>
      <c r="U3445">
        <v>95</v>
      </c>
      <c r="V3445" t="s">
        <v>51</v>
      </c>
      <c r="W3445">
        <v>75</v>
      </c>
      <c r="X3445" s="102">
        <v>0.47222222222222227</v>
      </c>
      <c r="AB3445" s="77">
        <f t="shared" si="53"/>
        <v>290</v>
      </c>
    </row>
    <row r="3446" spans="1:28" x14ac:dyDescent="0.3">
      <c r="A3446" s="34">
        <v>45095</v>
      </c>
      <c r="B3446">
        <v>1159</v>
      </c>
      <c r="C3446" t="s">
        <v>1282</v>
      </c>
      <c r="D3446" t="s">
        <v>1283</v>
      </c>
      <c r="E3446">
        <v>38</v>
      </c>
      <c r="F3446" t="s">
        <v>1746</v>
      </c>
      <c r="G3446" t="s">
        <v>1625</v>
      </c>
      <c r="H3446" t="s">
        <v>1704</v>
      </c>
      <c r="I3446" s="102">
        <v>0.125</v>
      </c>
      <c r="J3446" t="s">
        <v>1776</v>
      </c>
      <c r="K3446" s="102">
        <v>0.63888888888888895</v>
      </c>
      <c r="L3446">
        <v>30</v>
      </c>
      <c r="M3446" t="s">
        <v>1347</v>
      </c>
      <c r="N3446" t="s">
        <v>1354</v>
      </c>
      <c r="O3446" s="102">
        <v>0.2986111111111111</v>
      </c>
      <c r="P3446" t="s">
        <v>1508</v>
      </c>
      <c r="Q3446">
        <v>20</v>
      </c>
      <c r="R3446" t="s">
        <v>1634</v>
      </c>
      <c r="S3446">
        <v>3</v>
      </c>
      <c r="T3446">
        <v>85</v>
      </c>
      <c r="U3446">
        <v>97</v>
      </c>
      <c r="V3446" t="s">
        <v>51</v>
      </c>
      <c r="W3446">
        <v>76</v>
      </c>
      <c r="X3446" s="102">
        <v>0.54166666666666663</v>
      </c>
      <c r="AB3446" s="77">
        <f t="shared" si="53"/>
        <v>300</v>
      </c>
    </row>
    <row r="3447" spans="1:28" x14ac:dyDescent="0.3">
      <c r="A3447" s="34">
        <v>45096</v>
      </c>
      <c r="B3447">
        <v>1159</v>
      </c>
      <c r="C3447" t="s">
        <v>1282</v>
      </c>
      <c r="D3447" t="s">
        <v>1283</v>
      </c>
      <c r="E3447">
        <v>38</v>
      </c>
      <c r="F3447" t="s">
        <v>1724</v>
      </c>
      <c r="G3447" t="s">
        <v>1610</v>
      </c>
      <c r="H3447" t="s">
        <v>1674</v>
      </c>
      <c r="I3447" s="102">
        <v>0.86111111111111116</v>
      </c>
      <c r="J3447" t="s">
        <v>1894</v>
      </c>
      <c r="K3447" s="102">
        <v>0.53472222222222221</v>
      </c>
      <c r="L3447">
        <v>31</v>
      </c>
      <c r="M3447" t="s">
        <v>1296</v>
      </c>
      <c r="N3447" t="s">
        <v>1356</v>
      </c>
      <c r="O3447" s="102">
        <v>0.54861111111111105</v>
      </c>
      <c r="P3447" t="s">
        <v>1700</v>
      </c>
      <c r="Q3447">
        <v>0</v>
      </c>
      <c r="R3447" t="s">
        <v>1836</v>
      </c>
      <c r="S3447">
        <v>12</v>
      </c>
      <c r="T3447">
        <v>86</v>
      </c>
      <c r="U3447">
        <v>94</v>
      </c>
      <c r="V3447" t="s">
        <v>51</v>
      </c>
      <c r="W3447">
        <v>82</v>
      </c>
      <c r="X3447" t="s">
        <v>51</v>
      </c>
      <c r="AB3447" s="77">
        <f t="shared" si="53"/>
        <v>310</v>
      </c>
    </row>
    <row r="3448" spans="1:28" x14ac:dyDescent="0.3">
      <c r="A3448" s="34">
        <v>45097</v>
      </c>
      <c r="B3448">
        <v>1159</v>
      </c>
      <c r="C3448" t="s">
        <v>1282</v>
      </c>
      <c r="D3448" t="s">
        <v>1283</v>
      </c>
      <c r="E3448">
        <v>38</v>
      </c>
      <c r="F3448" t="s">
        <v>1674</v>
      </c>
      <c r="G3448" t="s">
        <v>1396</v>
      </c>
      <c r="H3448" t="s">
        <v>1303</v>
      </c>
      <c r="I3448" s="102">
        <v>0.9375</v>
      </c>
      <c r="J3448" t="s">
        <v>1785</v>
      </c>
      <c r="K3448" s="102">
        <v>0.375</v>
      </c>
      <c r="L3448">
        <v>29</v>
      </c>
      <c r="M3448" t="s">
        <v>1431</v>
      </c>
      <c r="N3448" t="s">
        <v>1380</v>
      </c>
      <c r="O3448" s="102">
        <v>0.5</v>
      </c>
      <c r="P3448" t="s">
        <v>1664</v>
      </c>
      <c r="Q3448">
        <v>22</v>
      </c>
      <c r="R3448" t="s">
        <v>1760</v>
      </c>
      <c r="S3448">
        <v>2</v>
      </c>
      <c r="T3448">
        <v>93</v>
      </c>
      <c r="U3448">
        <v>97</v>
      </c>
      <c r="V3448" t="s">
        <v>51</v>
      </c>
      <c r="W3448">
        <v>87</v>
      </c>
      <c r="X3448" t="s">
        <v>51</v>
      </c>
      <c r="AB3448" s="77">
        <f t="shared" si="53"/>
        <v>290</v>
      </c>
    </row>
    <row r="3449" spans="1:28" x14ac:dyDescent="0.3">
      <c r="A3449" s="34">
        <v>45098</v>
      </c>
      <c r="B3449">
        <v>1159</v>
      </c>
      <c r="C3449" t="s">
        <v>1282</v>
      </c>
      <c r="D3449" t="s">
        <v>1283</v>
      </c>
      <c r="E3449">
        <v>38</v>
      </c>
      <c r="F3449" t="s">
        <v>1395</v>
      </c>
      <c r="G3449" t="s">
        <v>1410</v>
      </c>
      <c r="H3449" t="s">
        <v>1721</v>
      </c>
      <c r="I3449" s="102">
        <v>0.1875</v>
      </c>
      <c r="J3449" t="s">
        <v>1777</v>
      </c>
      <c r="K3449" s="102">
        <v>0.54166666666666663</v>
      </c>
      <c r="L3449">
        <v>28</v>
      </c>
      <c r="M3449" t="s">
        <v>1625</v>
      </c>
      <c r="N3449" t="s">
        <v>1404</v>
      </c>
      <c r="O3449" s="102">
        <v>0.88194444444444453</v>
      </c>
      <c r="P3449" t="s">
        <v>1620</v>
      </c>
      <c r="Q3449" t="s">
        <v>51</v>
      </c>
      <c r="R3449" t="s">
        <v>1787</v>
      </c>
      <c r="S3449">
        <v>2</v>
      </c>
      <c r="T3449">
        <v>92</v>
      </c>
      <c r="U3449">
        <v>97</v>
      </c>
      <c r="V3449" t="s">
        <v>51</v>
      </c>
      <c r="W3449">
        <v>85</v>
      </c>
      <c r="X3449" s="102">
        <v>0.35416666666666669</v>
      </c>
      <c r="AB3449" s="77">
        <f t="shared" si="53"/>
        <v>280</v>
      </c>
    </row>
    <row r="3450" spans="1:28" x14ac:dyDescent="0.3">
      <c r="A3450" s="34">
        <v>45099</v>
      </c>
      <c r="B3450">
        <v>1159</v>
      </c>
      <c r="C3450" t="s">
        <v>1282</v>
      </c>
      <c r="D3450" t="s">
        <v>1283</v>
      </c>
      <c r="E3450">
        <v>38</v>
      </c>
      <c r="F3450" t="s">
        <v>1726</v>
      </c>
      <c r="G3450" t="s">
        <v>1465</v>
      </c>
      <c r="H3450" t="s">
        <v>1599</v>
      </c>
      <c r="I3450" s="102">
        <v>0.25</v>
      </c>
      <c r="J3450" t="s">
        <v>1767</v>
      </c>
      <c r="K3450" s="102">
        <v>0.65277777777777779</v>
      </c>
      <c r="L3450">
        <v>28</v>
      </c>
      <c r="M3450" t="s">
        <v>1296</v>
      </c>
      <c r="N3450" t="s">
        <v>1310</v>
      </c>
      <c r="O3450" s="102">
        <v>6.9444444444444441E-3</v>
      </c>
      <c r="P3450" t="s">
        <v>1413</v>
      </c>
      <c r="Q3450">
        <v>21</v>
      </c>
      <c r="R3450" t="s">
        <v>1663</v>
      </c>
      <c r="S3450">
        <v>0</v>
      </c>
      <c r="T3450">
        <v>77</v>
      </c>
      <c r="U3450">
        <v>96</v>
      </c>
      <c r="V3450" t="s">
        <v>51</v>
      </c>
      <c r="W3450">
        <v>64</v>
      </c>
      <c r="X3450" t="s">
        <v>51</v>
      </c>
      <c r="AB3450" s="77">
        <f t="shared" si="53"/>
        <v>280</v>
      </c>
    </row>
    <row r="3451" spans="1:28" x14ac:dyDescent="0.3">
      <c r="A3451" s="34">
        <v>45100</v>
      </c>
      <c r="B3451">
        <v>1159</v>
      </c>
      <c r="C3451" t="s">
        <v>1282</v>
      </c>
      <c r="D3451" t="s">
        <v>1283</v>
      </c>
      <c r="E3451">
        <v>38</v>
      </c>
      <c r="F3451" t="s">
        <v>1400</v>
      </c>
      <c r="G3451" t="s">
        <v>1465</v>
      </c>
      <c r="H3451" t="s">
        <v>1661</v>
      </c>
      <c r="I3451" s="102">
        <v>0.20833333333333334</v>
      </c>
      <c r="J3451" t="s">
        <v>1744</v>
      </c>
      <c r="K3451" s="102">
        <v>0.57638888888888895</v>
      </c>
      <c r="L3451">
        <v>7</v>
      </c>
      <c r="M3451" t="s">
        <v>1396</v>
      </c>
      <c r="N3451" t="s">
        <v>1348</v>
      </c>
      <c r="O3451" s="102">
        <v>0.69444444444444453</v>
      </c>
      <c r="P3451" t="s">
        <v>1689</v>
      </c>
      <c r="Q3451">
        <v>8</v>
      </c>
      <c r="R3451" t="s">
        <v>1305</v>
      </c>
      <c r="S3451">
        <v>24</v>
      </c>
      <c r="T3451">
        <v>84</v>
      </c>
      <c r="U3451">
        <v>95</v>
      </c>
      <c r="V3451" t="s">
        <v>51</v>
      </c>
      <c r="W3451">
        <v>78</v>
      </c>
      <c r="X3451" t="s">
        <v>51</v>
      </c>
      <c r="AB3451" s="77">
        <f t="shared" si="53"/>
        <v>70</v>
      </c>
    </row>
    <row r="3452" spans="1:28" x14ac:dyDescent="0.3">
      <c r="A3452" s="34">
        <v>45101</v>
      </c>
      <c r="B3452">
        <v>1159</v>
      </c>
      <c r="C3452" t="s">
        <v>1282</v>
      </c>
      <c r="D3452" t="s">
        <v>1283</v>
      </c>
      <c r="E3452">
        <v>38</v>
      </c>
      <c r="F3452" t="s">
        <v>1584</v>
      </c>
      <c r="G3452" t="s">
        <v>1308</v>
      </c>
      <c r="H3452" t="s">
        <v>1315</v>
      </c>
      <c r="I3452" s="102">
        <v>0.24305555555555555</v>
      </c>
      <c r="J3452" t="s">
        <v>2001</v>
      </c>
      <c r="K3452" s="102">
        <v>0.63888888888888895</v>
      </c>
      <c r="L3452">
        <v>28</v>
      </c>
      <c r="M3452" t="s">
        <v>1288</v>
      </c>
      <c r="N3452" t="s">
        <v>1671</v>
      </c>
      <c r="O3452" s="102">
        <v>0.98611111111111116</v>
      </c>
      <c r="P3452" t="s">
        <v>1305</v>
      </c>
      <c r="Q3452">
        <v>0</v>
      </c>
      <c r="R3452" t="s">
        <v>1480</v>
      </c>
      <c r="S3452" t="s">
        <v>51</v>
      </c>
      <c r="T3452">
        <v>80</v>
      </c>
      <c r="U3452">
        <v>97</v>
      </c>
      <c r="V3452" s="102">
        <v>0.1111111111111111</v>
      </c>
      <c r="W3452">
        <v>68</v>
      </c>
      <c r="X3452" t="s">
        <v>51</v>
      </c>
      <c r="AB3452" s="77">
        <f t="shared" si="53"/>
        <v>280</v>
      </c>
    </row>
    <row r="3453" spans="1:28" x14ac:dyDescent="0.3">
      <c r="A3453" s="34">
        <v>45102</v>
      </c>
      <c r="B3453">
        <v>1159</v>
      </c>
      <c r="C3453" t="s">
        <v>1282</v>
      </c>
      <c r="D3453" t="s">
        <v>1283</v>
      </c>
      <c r="E3453">
        <v>38</v>
      </c>
      <c r="F3453" t="s">
        <v>1763</v>
      </c>
      <c r="G3453" t="s">
        <v>1308</v>
      </c>
      <c r="H3453" t="s">
        <v>1696</v>
      </c>
      <c r="I3453" s="102">
        <v>0.11805555555555557</v>
      </c>
      <c r="J3453" t="s">
        <v>1747</v>
      </c>
      <c r="K3453" s="102">
        <v>0.50694444444444442</v>
      </c>
      <c r="L3453">
        <v>27</v>
      </c>
      <c r="M3453" t="s">
        <v>1329</v>
      </c>
      <c r="N3453" t="s">
        <v>1497</v>
      </c>
      <c r="O3453" s="102">
        <v>6.9444444444444441E-3</v>
      </c>
      <c r="P3453" t="s">
        <v>1752</v>
      </c>
      <c r="Q3453">
        <v>22</v>
      </c>
      <c r="R3453" t="s">
        <v>1565</v>
      </c>
      <c r="S3453">
        <v>0</v>
      </c>
      <c r="T3453">
        <v>79</v>
      </c>
      <c r="U3453">
        <v>94</v>
      </c>
      <c r="V3453" s="102">
        <v>9.0277777777777776E-2</v>
      </c>
      <c r="W3453">
        <v>71</v>
      </c>
      <c r="X3453" s="102">
        <v>0.59027777777777779</v>
      </c>
      <c r="AB3453" s="77">
        <f t="shared" si="53"/>
        <v>270</v>
      </c>
    </row>
    <row r="3454" spans="1:28" x14ac:dyDescent="0.3">
      <c r="A3454" s="34">
        <v>45103</v>
      </c>
      <c r="B3454">
        <v>1159</v>
      </c>
      <c r="C3454" t="s">
        <v>1282</v>
      </c>
      <c r="D3454" t="s">
        <v>1283</v>
      </c>
      <c r="E3454">
        <v>38</v>
      </c>
      <c r="F3454" t="s">
        <v>1766</v>
      </c>
      <c r="G3454" t="s">
        <v>1308</v>
      </c>
      <c r="H3454" t="s">
        <v>1736</v>
      </c>
      <c r="I3454" s="102">
        <v>0.20138888888888887</v>
      </c>
      <c r="J3454" t="s">
        <v>1780</v>
      </c>
      <c r="K3454" s="102">
        <v>0.54166666666666663</v>
      </c>
      <c r="L3454">
        <v>9</v>
      </c>
      <c r="M3454" t="s">
        <v>1358</v>
      </c>
      <c r="N3454" t="s">
        <v>1359</v>
      </c>
      <c r="O3454" s="102">
        <v>0.93055555555555547</v>
      </c>
      <c r="P3454" t="s">
        <v>1514</v>
      </c>
      <c r="Q3454">
        <v>21</v>
      </c>
      <c r="R3454" t="s">
        <v>1305</v>
      </c>
      <c r="S3454">
        <v>3</v>
      </c>
      <c r="T3454">
        <v>82</v>
      </c>
      <c r="U3454">
        <v>92</v>
      </c>
      <c r="V3454" s="102">
        <v>0.1875</v>
      </c>
      <c r="W3454">
        <v>74</v>
      </c>
      <c r="X3454" s="102">
        <v>0.36805555555555558</v>
      </c>
      <c r="AB3454" s="77">
        <f t="shared" si="53"/>
        <v>90</v>
      </c>
    </row>
    <row r="3455" spans="1:28" x14ac:dyDescent="0.3">
      <c r="A3455" s="34">
        <v>45104</v>
      </c>
      <c r="B3455">
        <v>1159</v>
      </c>
      <c r="C3455" t="s">
        <v>1282</v>
      </c>
      <c r="D3455" t="s">
        <v>1283</v>
      </c>
      <c r="E3455">
        <v>38</v>
      </c>
      <c r="F3455" t="s">
        <v>1758</v>
      </c>
      <c r="G3455" t="s">
        <v>1308</v>
      </c>
      <c r="H3455" t="s">
        <v>1390</v>
      </c>
      <c r="I3455" s="102">
        <v>0.99930555555555556</v>
      </c>
      <c r="J3455" t="s">
        <v>1780</v>
      </c>
      <c r="K3455" s="102">
        <v>0.58333333333333337</v>
      </c>
      <c r="L3455">
        <v>7</v>
      </c>
      <c r="M3455" t="s">
        <v>1335</v>
      </c>
      <c r="N3455" t="s">
        <v>1322</v>
      </c>
      <c r="O3455" s="102">
        <v>0.4375</v>
      </c>
      <c r="P3455" t="s">
        <v>1535</v>
      </c>
      <c r="Q3455">
        <v>0</v>
      </c>
      <c r="R3455" t="s">
        <v>1641</v>
      </c>
      <c r="S3455">
        <v>24</v>
      </c>
      <c r="T3455">
        <v>72</v>
      </c>
      <c r="U3455">
        <v>89</v>
      </c>
      <c r="V3455" t="s">
        <v>51</v>
      </c>
      <c r="W3455">
        <v>63</v>
      </c>
      <c r="X3455" t="s">
        <v>51</v>
      </c>
      <c r="AB3455" s="77">
        <f t="shared" si="53"/>
        <v>70</v>
      </c>
    </row>
    <row r="3456" spans="1:28" x14ac:dyDescent="0.3">
      <c r="A3456" s="34">
        <v>45105</v>
      </c>
      <c r="B3456">
        <v>1159</v>
      </c>
      <c r="C3456" t="s">
        <v>1282</v>
      </c>
      <c r="D3456" t="s">
        <v>1283</v>
      </c>
      <c r="E3456">
        <v>38</v>
      </c>
      <c r="F3456" t="s">
        <v>1623</v>
      </c>
      <c r="G3456" t="s">
        <v>1308</v>
      </c>
      <c r="H3456" t="s">
        <v>1346</v>
      </c>
      <c r="I3456" s="102">
        <v>0.20138888888888887</v>
      </c>
      <c r="J3456" t="s">
        <v>1899</v>
      </c>
      <c r="K3456" s="102">
        <v>0.53472222222222221</v>
      </c>
      <c r="L3456">
        <v>0</v>
      </c>
      <c r="M3456" t="s">
        <v>1288</v>
      </c>
      <c r="N3456" t="s">
        <v>1310</v>
      </c>
      <c r="O3456" t="s">
        <v>51</v>
      </c>
      <c r="P3456" t="s">
        <v>1641</v>
      </c>
      <c r="Q3456">
        <v>0</v>
      </c>
      <c r="R3456" t="s">
        <v>1707</v>
      </c>
      <c r="S3456">
        <v>17</v>
      </c>
      <c r="T3456">
        <v>74</v>
      </c>
      <c r="U3456">
        <v>93</v>
      </c>
      <c r="V3456" t="s">
        <v>51</v>
      </c>
      <c r="W3456">
        <v>67</v>
      </c>
      <c r="X3456" s="102">
        <v>0.54861111111111105</v>
      </c>
      <c r="AB3456" s="77">
        <f t="shared" si="53"/>
        <v>0</v>
      </c>
    </row>
    <row r="3457" spans="1:28" x14ac:dyDescent="0.3">
      <c r="A3457" s="34">
        <v>45106</v>
      </c>
      <c r="B3457">
        <v>1159</v>
      </c>
      <c r="C3457" t="s">
        <v>1282</v>
      </c>
      <c r="D3457" t="s">
        <v>1283</v>
      </c>
      <c r="E3457">
        <v>38</v>
      </c>
      <c r="F3457" t="s">
        <v>1728</v>
      </c>
      <c r="G3457" t="s">
        <v>1470</v>
      </c>
      <c r="H3457" t="s">
        <v>1586</v>
      </c>
      <c r="I3457" s="102">
        <v>0.99930555555555556</v>
      </c>
      <c r="J3457" t="s">
        <v>1739</v>
      </c>
      <c r="K3457" s="102">
        <v>0.5</v>
      </c>
      <c r="L3457">
        <v>36</v>
      </c>
      <c r="M3457" t="s">
        <v>1301</v>
      </c>
      <c r="N3457" t="s">
        <v>1658</v>
      </c>
      <c r="O3457" s="102">
        <v>0.64583333333333337</v>
      </c>
      <c r="P3457" t="s">
        <v>1378</v>
      </c>
      <c r="Q3457">
        <v>23</v>
      </c>
      <c r="R3457" t="s">
        <v>1568</v>
      </c>
      <c r="S3457" t="s">
        <v>51</v>
      </c>
      <c r="T3457">
        <v>89</v>
      </c>
      <c r="U3457">
        <v>96</v>
      </c>
      <c r="V3457" s="102">
        <v>0.71527777777777779</v>
      </c>
      <c r="W3457">
        <v>78</v>
      </c>
      <c r="X3457" s="102">
        <v>2.7777777777777776E-2</v>
      </c>
      <c r="AB3457" s="77">
        <f t="shared" si="53"/>
        <v>360</v>
      </c>
    </row>
    <row r="3458" spans="1:28" x14ac:dyDescent="0.3">
      <c r="A3458" s="34">
        <v>45107</v>
      </c>
      <c r="B3458">
        <v>1159</v>
      </c>
      <c r="C3458" t="s">
        <v>1282</v>
      </c>
      <c r="D3458" t="s">
        <v>1283</v>
      </c>
      <c r="E3458">
        <v>38</v>
      </c>
      <c r="F3458" t="s">
        <v>1750</v>
      </c>
      <c r="G3458" t="s">
        <v>1308</v>
      </c>
      <c r="H3458" t="s">
        <v>1386</v>
      </c>
      <c r="I3458" s="102">
        <v>0.11805555555555557</v>
      </c>
      <c r="J3458" t="s">
        <v>1748</v>
      </c>
      <c r="K3458" s="102">
        <v>0.60416666666666663</v>
      </c>
      <c r="L3458">
        <v>32</v>
      </c>
      <c r="M3458" t="s">
        <v>1329</v>
      </c>
      <c r="N3458" t="s">
        <v>1351</v>
      </c>
      <c r="O3458" s="102">
        <v>0.4513888888888889</v>
      </c>
      <c r="P3458" t="s">
        <v>1514</v>
      </c>
      <c r="Q3458">
        <v>0</v>
      </c>
      <c r="R3458" t="s">
        <v>1774</v>
      </c>
      <c r="S3458">
        <v>24</v>
      </c>
      <c r="T3458">
        <v>69</v>
      </c>
      <c r="U3458">
        <v>89</v>
      </c>
      <c r="V3458" s="102">
        <v>0</v>
      </c>
      <c r="W3458">
        <v>59</v>
      </c>
      <c r="X3458" t="s">
        <v>51</v>
      </c>
      <c r="AB3458" s="77">
        <f t="shared" si="53"/>
        <v>320</v>
      </c>
    </row>
    <row r="3459" spans="1:28" x14ac:dyDescent="0.3">
      <c r="A3459" s="34">
        <v>45108</v>
      </c>
      <c r="B3459">
        <v>1159</v>
      </c>
      <c r="C3459" t="s">
        <v>1282</v>
      </c>
      <c r="D3459" t="s">
        <v>1283</v>
      </c>
      <c r="E3459">
        <v>38</v>
      </c>
      <c r="F3459" t="s">
        <v>1777</v>
      </c>
      <c r="G3459" t="s">
        <v>1308</v>
      </c>
      <c r="H3459" t="s">
        <v>1656</v>
      </c>
      <c r="I3459" s="102">
        <v>0.22916666666666666</v>
      </c>
      <c r="J3459" t="s">
        <v>1693</v>
      </c>
      <c r="K3459" s="102">
        <v>0.70138888888888884</v>
      </c>
      <c r="L3459">
        <v>31</v>
      </c>
      <c r="M3459" t="s">
        <v>1435</v>
      </c>
      <c r="N3459" t="s">
        <v>1336</v>
      </c>
      <c r="O3459" s="102">
        <v>0.39583333333333331</v>
      </c>
      <c r="P3459" t="s">
        <v>1773</v>
      </c>
      <c r="Q3459">
        <v>0</v>
      </c>
      <c r="R3459" t="s">
        <v>1318</v>
      </c>
      <c r="S3459">
        <v>4</v>
      </c>
      <c r="T3459">
        <v>79</v>
      </c>
      <c r="U3459">
        <v>91</v>
      </c>
      <c r="V3459" t="s">
        <v>51</v>
      </c>
      <c r="W3459">
        <v>71</v>
      </c>
      <c r="X3459" t="s">
        <v>51</v>
      </c>
      <c r="AB3459" s="77">
        <f t="shared" ref="AB3459:AB3522" si="54">L3459*$AE$17</f>
        <v>310</v>
      </c>
    </row>
    <row r="3460" spans="1:28" x14ac:dyDescent="0.3">
      <c r="A3460" s="34">
        <v>45109</v>
      </c>
      <c r="B3460">
        <v>1159</v>
      </c>
      <c r="C3460" t="s">
        <v>1282</v>
      </c>
      <c r="D3460" t="s">
        <v>1283</v>
      </c>
      <c r="E3460">
        <v>38</v>
      </c>
      <c r="F3460" t="s">
        <v>1742</v>
      </c>
      <c r="G3460" t="s">
        <v>1308</v>
      </c>
      <c r="H3460" t="s">
        <v>1696</v>
      </c>
      <c r="I3460" s="102">
        <v>0.16666666666666666</v>
      </c>
      <c r="J3460" t="s">
        <v>1813</v>
      </c>
      <c r="K3460" s="102">
        <v>0.58333333333333337</v>
      </c>
      <c r="L3460">
        <v>36</v>
      </c>
      <c r="M3460" t="s">
        <v>1335</v>
      </c>
      <c r="N3460" t="s">
        <v>1356</v>
      </c>
      <c r="O3460" s="102">
        <v>0.5</v>
      </c>
      <c r="P3460" t="s">
        <v>1687</v>
      </c>
      <c r="Q3460">
        <v>13</v>
      </c>
      <c r="R3460" t="s">
        <v>1519</v>
      </c>
      <c r="S3460">
        <v>4</v>
      </c>
      <c r="T3460">
        <v>81</v>
      </c>
      <c r="U3460">
        <v>94</v>
      </c>
      <c r="V3460" t="s">
        <v>51</v>
      </c>
      <c r="W3460">
        <v>75</v>
      </c>
      <c r="X3460" t="s">
        <v>51</v>
      </c>
      <c r="AB3460" s="77">
        <f t="shared" si="54"/>
        <v>360</v>
      </c>
    </row>
    <row r="3461" spans="1:28" x14ac:dyDescent="0.3">
      <c r="A3461" s="34">
        <v>45110</v>
      </c>
      <c r="B3461">
        <v>1159</v>
      </c>
      <c r="C3461" t="s">
        <v>1282</v>
      </c>
      <c r="D3461" t="s">
        <v>1283</v>
      </c>
      <c r="E3461">
        <v>38</v>
      </c>
      <c r="F3461" t="s">
        <v>1781</v>
      </c>
      <c r="G3461" t="s">
        <v>1308</v>
      </c>
      <c r="H3461" t="s">
        <v>1527</v>
      </c>
      <c r="I3461" s="102">
        <v>0.21527777777777779</v>
      </c>
      <c r="J3461" t="s">
        <v>1505</v>
      </c>
      <c r="K3461" s="102">
        <v>0.5625</v>
      </c>
      <c r="L3461">
        <v>9</v>
      </c>
      <c r="M3461" t="s">
        <v>1335</v>
      </c>
      <c r="N3461" t="s">
        <v>1297</v>
      </c>
      <c r="O3461" s="102">
        <v>0.40972222222222227</v>
      </c>
      <c r="P3461" t="s">
        <v>1675</v>
      </c>
      <c r="Q3461">
        <v>0</v>
      </c>
      <c r="R3461" t="s">
        <v>1298</v>
      </c>
      <c r="S3461" t="s">
        <v>51</v>
      </c>
      <c r="T3461">
        <v>76</v>
      </c>
      <c r="U3461">
        <v>95</v>
      </c>
      <c r="V3461" t="s">
        <v>51</v>
      </c>
      <c r="W3461">
        <v>61</v>
      </c>
      <c r="X3461" s="102">
        <v>0.70138888888888884</v>
      </c>
      <c r="AB3461" s="77">
        <f t="shared" si="54"/>
        <v>90</v>
      </c>
    </row>
    <row r="3462" spans="1:28" x14ac:dyDescent="0.3">
      <c r="A3462" s="34">
        <v>45111</v>
      </c>
      <c r="B3462">
        <v>1159</v>
      </c>
      <c r="C3462" t="s">
        <v>1282</v>
      </c>
      <c r="D3462" t="s">
        <v>1283</v>
      </c>
      <c r="E3462">
        <v>38</v>
      </c>
      <c r="F3462" t="s">
        <v>1739</v>
      </c>
      <c r="G3462" t="s">
        <v>1308</v>
      </c>
      <c r="H3462" t="s">
        <v>1736</v>
      </c>
      <c r="I3462" s="102">
        <v>6.9444444444444434E-2</v>
      </c>
      <c r="J3462" t="s">
        <v>1813</v>
      </c>
      <c r="K3462" s="102">
        <v>0.63888888888888895</v>
      </c>
      <c r="L3462">
        <v>0</v>
      </c>
      <c r="M3462" t="s">
        <v>1396</v>
      </c>
      <c r="N3462" t="s">
        <v>1316</v>
      </c>
      <c r="O3462" t="s">
        <v>51</v>
      </c>
      <c r="P3462" t="s">
        <v>1511</v>
      </c>
      <c r="Q3462">
        <v>24</v>
      </c>
      <c r="R3462" t="s">
        <v>1713</v>
      </c>
      <c r="S3462">
        <v>5</v>
      </c>
      <c r="T3462">
        <v>77</v>
      </c>
      <c r="U3462">
        <v>87</v>
      </c>
      <c r="V3462" t="s">
        <v>51</v>
      </c>
      <c r="W3462">
        <v>66</v>
      </c>
      <c r="X3462" t="s">
        <v>51</v>
      </c>
      <c r="AB3462" s="77">
        <f t="shared" si="54"/>
        <v>0</v>
      </c>
    </row>
    <row r="3463" spans="1:28" x14ac:dyDescent="0.3">
      <c r="A3463" s="34">
        <v>45112</v>
      </c>
      <c r="B3463">
        <v>1159</v>
      </c>
      <c r="C3463" t="s">
        <v>1282</v>
      </c>
      <c r="D3463" t="s">
        <v>1283</v>
      </c>
      <c r="E3463">
        <v>38</v>
      </c>
      <c r="F3463" t="s">
        <v>1584</v>
      </c>
      <c r="G3463" t="s">
        <v>1308</v>
      </c>
      <c r="H3463" t="s">
        <v>1644</v>
      </c>
      <c r="I3463" s="102">
        <v>0.99930555555555556</v>
      </c>
      <c r="J3463" t="s">
        <v>1779</v>
      </c>
      <c r="K3463" s="102">
        <v>0.57638888888888895</v>
      </c>
      <c r="L3463">
        <v>2</v>
      </c>
      <c r="M3463" t="s">
        <v>1335</v>
      </c>
      <c r="N3463" t="s">
        <v>1322</v>
      </c>
      <c r="O3463" s="102">
        <v>0.40277777777777773</v>
      </c>
      <c r="P3463" t="s">
        <v>1511</v>
      </c>
      <c r="Q3463">
        <v>0</v>
      </c>
      <c r="R3463" t="s">
        <v>1684</v>
      </c>
      <c r="S3463">
        <v>24</v>
      </c>
      <c r="T3463">
        <v>75</v>
      </c>
      <c r="U3463">
        <v>91</v>
      </c>
      <c r="V3463" s="102">
        <v>0.99930555555555556</v>
      </c>
      <c r="W3463">
        <v>68</v>
      </c>
      <c r="X3463" s="102">
        <v>0.5625</v>
      </c>
      <c r="AB3463" s="77">
        <f t="shared" si="54"/>
        <v>20</v>
      </c>
    </row>
    <row r="3464" spans="1:28" x14ac:dyDescent="0.3">
      <c r="A3464" s="34">
        <v>45113</v>
      </c>
      <c r="B3464">
        <v>1159</v>
      </c>
      <c r="C3464" t="s">
        <v>1282</v>
      </c>
      <c r="D3464" t="s">
        <v>1283</v>
      </c>
      <c r="E3464">
        <v>38</v>
      </c>
      <c r="F3464" t="s">
        <v>1758</v>
      </c>
      <c r="G3464" t="s">
        <v>1308</v>
      </c>
      <c r="H3464" t="s">
        <v>1287</v>
      </c>
      <c r="I3464" s="102">
        <v>0.20833333333333334</v>
      </c>
      <c r="J3464" t="s">
        <v>1524</v>
      </c>
      <c r="K3464" s="102">
        <v>0.71527777777777779</v>
      </c>
      <c r="L3464">
        <v>8</v>
      </c>
      <c r="M3464" t="s">
        <v>1301</v>
      </c>
      <c r="N3464" t="s">
        <v>1351</v>
      </c>
      <c r="O3464" s="102">
        <v>0.5</v>
      </c>
      <c r="P3464" t="s">
        <v>1684</v>
      </c>
      <c r="Q3464">
        <v>0</v>
      </c>
      <c r="R3464" t="s">
        <v>1740</v>
      </c>
      <c r="S3464">
        <v>24</v>
      </c>
      <c r="T3464">
        <v>77</v>
      </c>
      <c r="U3464">
        <v>95</v>
      </c>
      <c r="V3464" t="s">
        <v>51</v>
      </c>
      <c r="W3464">
        <v>68</v>
      </c>
      <c r="X3464" t="s">
        <v>51</v>
      </c>
      <c r="AB3464" s="77">
        <f t="shared" si="54"/>
        <v>80</v>
      </c>
    </row>
    <row r="3465" spans="1:28" x14ac:dyDescent="0.3">
      <c r="A3465" s="34">
        <v>45114</v>
      </c>
      <c r="B3465">
        <v>1159</v>
      </c>
      <c r="C3465" t="s">
        <v>1282</v>
      </c>
      <c r="D3465" t="s">
        <v>1283</v>
      </c>
      <c r="E3465">
        <v>38</v>
      </c>
      <c r="F3465" t="s">
        <v>1584</v>
      </c>
      <c r="G3465" t="s">
        <v>1308</v>
      </c>
      <c r="H3465" t="s">
        <v>1536</v>
      </c>
      <c r="I3465" s="102">
        <v>0.22916666666666666</v>
      </c>
      <c r="J3465" t="s">
        <v>1532</v>
      </c>
      <c r="K3465" s="102">
        <v>0.61805555555555558</v>
      </c>
      <c r="L3465">
        <v>28</v>
      </c>
      <c r="M3465" t="s">
        <v>1288</v>
      </c>
      <c r="N3465" t="s">
        <v>1497</v>
      </c>
      <c r="O3465" s="102">
        <v>0.70138888888888884</v>
      </c>
      <c r="P3465" t="s">
        <v>1740</v>
      </c>
      <c r="Q3465">
        <v>0</v>
      </c>
      <c r="R3465" t="s">
        <v>1387</v>
      </c>
      <c r="S3465">
        <v>14</v>
      </c>
      <c r="T3465">
        <v>80</v>
      </c>
      <c r="U3465">
        <v>95</v>
      </c>
      <c r="V3465" t="s">
        <v>51</v>
      </c>
      <c r="W3465">
        <v>68</v>
      </c>
      <c r="X3465" s="102">
        <v>0.5625</v>
      </c>
      <c r="AB3465" s="77">
        <f t="shared" si="54"/>
        <v>280</v>
      </c>
    </row>
    <row r="3466" spans="1:28" x14ac:dyDescent="0.3">
      <c r="A3466" s="34">
        <v>45115</v>
      </c>
      <c r="B3466">
        <v>1159</v>
      </c>
      <c r="C3466" t="s">
        <v>1282</v>
      </c>
      <c r="D3466" t="s">
        <v>1283</v>
      </c>
      <c r="E3466">
        <v>38</v>
      </c>
      <c r="F3466" t="s">
        <v>1731</v>
      </c>
      <c r="G3466" t="s">
        <v>1428</v>
      </c>
      <c r="H3466" t="s">
        <v>1674</v>
      </c>
      <c r="I3466" s="102">
        <v>0.25</v>
      </c>
      <c r="J3466" t="s">
        <v>2025</v>
      </c>
      <c r="K3466" s="102">
        <v>0.47222222222222227</v>
      </c>
      <c r="L3466">
        <v>2</v>
      </c>
      <c r="M3466" t="s">
        <v>1329</v>
      </c>
      <c r="N3466" t="s">
        <v>1316</v>
      </c>
      <c r="O3466" s="102">
        <v>0.63194444444444442</v>
      </c>
      <c r="P3466" t="s">
        <v>1517</v>
      </c>
      <c r="Q3466">
        <v>23</v>
      </c>
      <c r="R3466" t="s">
        <v>1878</v>
      </c>
      <c r="S3466">
        <v>2</v>
      </c>
      <c r="T3466">
        <v>81</v>
      </c>
      <c r="U3466">
        <v>95</v>
      </c>
      <c r="V3466" t="s">
        <v>51</v>
      </c>
      <c r="W3466">
        <v>70</v>
      </c>
      <c r="X3466" s="102">
        <v>0.34027777777777773</v>
      </c>
      <c r="AB3466" s="77">
        <f t="shared" si="54"/>
        <v>20</v>
      </c>
    </row>
    <row r="3467" spans="1:28" x14ac:dyDescent="0.3">
      <c r="A3467" s="34">
        <v>45116</v>
      </c>
      <c r="B3467">
        <v>1159</v>
      </c>
      <c r="C3467" t="s">
        <v>1282</v>
      </c>
      <c r="D3467" t="s">
        <v>1283</v>
      </c>
      <c r="E3467">
        <v>38</v>
      </c>
      <c r="F3467" t="s">
        <v>1724</v>
      </c>
      <c r="G3467" t="s">
        <v>1358</v>
      </c>
      <c r="H3467" t="s">
        <v>1492</v>
      </c>
      <c r="I3467" s="102">
        <v>0.27777777777777779</v>
      </c>
      <c r="J3467" t="s">
        <v>1733</v>
      </c>
      <c r="K3467" s="102">
        <v>0.61111111111111105</v>
      </c>
      <c r="L3467">
        <v>2</v>
      </c>
      <c r="M3467" t="s">
        <v>1358</v>
      </c>
      <c r="N3467" t="s">
        <v>1286</v>
      </c>
      <c r="O3467" s="102">
        <v>0.11805555555555557</v>
      </c>
      <c r="P3467" t="s">
        <v>1649</v>
      </c>
      <c r="Q3467">
        <v>22</v>
      </c>
      <c r="R3467" t="s">
        <v>1643</v>
      </c>
      <c r="S3467">
        <v>0</v>
      </c>
      <c r="T3467">
        <v>77</v>
      </c>
      <c r="U3467">
        <v>97</v>
      </c>
      <c r="V3467" t="s">
        <v>51</v>
      </c>
      <c r="W3467">
        <v>65</v>
      </c>
      <c r="X3467" s="102">
        <v>0.68055555555555547</v>
      </c>
      <c r="AB3467" s="77">
        <f t="shared" si="54"/>
        <v>20</v>
      </c>
    </row>
    <row r="3468" spans="1:28" x14ac:dyDescent="0.3">
      <c r="A3468" s="34">
        <v>45117</v>
      </c>
      <c r="B3468">
        <v>1159</v>
      </c>
      <c r="C3468" t="s">
        <v>1282</v>
      </c>
      <c r="D3468" t="s">
        <v>1283</v>
      </c>
      <c r="E3468">
        <v>38</v>
      </c>
      <c r="F3468" t="s">
        <v>1730</v>
      </c>
      <c r="G3468" t="s">
        <v>1308</v>
      </c>
      <c r="H3468" t="s">
        <v>1403</v>
      </c>
      <c r="I3468" s="102">
        <v>0.23611111111111113</v>
      </c>
      <c r="J3468" t="s">
        <v>1968</v>
      </c>
      <c r="K3468" s="102">
        <v>0.70833333333333337</v>
      </c>
      <c r="L3468">
        <v>20</v>
      </c>
      <c r="M3468" t="s">
        <v>1335</v>
      </c>
      <c r="N3468" t="s">
        <v>1561</v>
      </c>
      <c r="O3468" s="102">
        <v>0.22916666666666666</v>
      </c>
      <c r="P3468" t="s">
        <v>1566</v>
      </c>
      <c r="Q3468">
        <v>0</v>
      </c>
      <c r="R3468" t="s">
        <v>1564</v>
      </c>
      <c r="S3468">
        <v>24</v>
      </c>
      <c r="T3468">
        <v>72</v>
      </c>
      <c r="U3468">
        <v>93</v>
      </c>
      <c r="V3468" t="s">
        <v>51</v>
      </c>
      <c r="W3468">
        <v>60</v>
      </c>
      <c r="X3468" s="102">
        <v>0.58333333333333337</v>
      </c>
      <c r="AB3468" s="77">
        <f t="shared" si="54"/>
        <v>200</v>
      </c>
    </row>
    <row r="3469" spans="1:28" x14ac:dyDescent="0.3">
      <c r="A3469" s="34">
        <v>45118</v>
      </c>
      <c r="B3469">
        <v>1159</v>
      </c>
      <c r="C3469" t="s">
        <v>1282</v>
      </c>
      <c r="D3469" t="s">
        <v>1283</v>
      </c>
      <c r="E3469">
        <v>38</v>
      </c>
      <c r="F3469" t="s">
        <v>1766</v>
      </c>
      <c r="G3469" t="s">
        <v>1308</v>
      </c>
      <c r="H3469" t="s">
        <v>1686</v>
      </c>
      <c r="I3469" s="102">
        <v>9.7222222222222224E-2</v>
      </c>
      <c r="J3469" t="s">
        <v>1799</v>
      </c>
      <c r="K3469" s="102">
        <v>0.5625</v>
      </c>
      <c r="L3469">
        <v>0</v>
      </c>
      <c r="M3469" t="s">
        <v>1358</v>
      </c>
      <c r="N3469" t="s">
        <v>1322</v>
      </c>
      <c r="O3469" s="102">
        <v>0.40972222222222227</v>
      </c>
      <c r="P3469" t="s">
        <v>1786</v>
      </c>
      <c r="Q3469">
        <v>22</v>
      </c>
      <c r="R3469" t="s">
        <v>1725</v>
      </c>
      <c r="S3469">
        <v>9</v>
      </c>
      <c r="T3469">
        <v>74</v>
      </c>
      <c r="U3469">
        <v>94</v>
      </c>
      <c r="V3469" s="102">
        <v>2.7777777777777776E-2</v>
      </c>
      <c r="W3469">
        <v>66</v>
      </c>
      <c r="X3469" s="102">
        <v>0.59722222222222221</v>
      </c>
      <c r="AB3469" s="77">
        <f t="shared" si="54"/>
        <v>0</v>
      </c>
    </row>
    <row r="3470" spans="1:28" x14ac:dyDescent="0.3">
      <c r="A3470" s="34">
        <v>45119</v>
      </c>
      <c r="B3470">
        <v>1159</v>
      </c>
      <c r="C3470" t="s">
        <v>1282</v>
      </c>
      <c r="D3470" t="s">
        <v>1283</v>
      </c>
      <c r="E3470">
        <v>38</v>
      </c>
      <c r="F3470" t="s">
        <v>1766</v>
      </c>
      <c r="G3470" t="s">
        <v>1376</v>
      </c>
      <c r="H3470" t="s">
        <v>1385</v>
      </c>
      <c r="I3470" s="102">
        <v>0.9375</v>
      </c>
      <c r="J3470" t="s">
        <v>1929</v>
      </c>
      <c r="K3470" s="102">
        <v>0.47916666666666669</v>
      </c>
      <c r="L3470">
        <v>1</v>
      </c>
      <c r="M3470" t="s">
        <v>1310</v>
      </c>
      <c r="N3470" t="s">
        <v>1294</v>
      </c>
      <c r="O3470" s="102">
        <v>0.75</v>
      </c>
      <c r="P3470" t="s">
        <v>1311</v>
      </c>
      <c r="Q3470">
        <v>23</v>
      </c>
      <c r="R3470" t="s">
        <v>1709</v>
      </c>
      <c r="S3470">
        <v>2</v>
      </c>
      <c r="T3470">
        <v>85</v>
      </c>
      <c r="U3470">
        <v>96</v>
      </c>
      <c r="V3470" s="102">
        <v>0.77777777777777779</v>
      </c>
      <c r="W3470">
        <v>71</v>
      </c>
      <c r="X3470" s="102">
        <v>0.47916666666666669</v>
      </c>
      <c r="AB3470" s="77">
        <f t="shared" si="54"/>
        <v>10</v>
      </c>
    </row>
    <row r="3471" spans="1:28" x14ac:dyDescent="0.3">
      <c r="A3471" s="34">
        <v>45120</v>
      </c>
      <c r="B3471">
        <v>1159</v>
      </c>
      <c r="C3471" t="s">
        <v>1282</v>
      </c>
      <c r="D3471" t="s">
        <v>1283</v>
      </c>
      <c r="E3471">
        <v>38</v>
      </c>
      <c r="F3471" t="s">
        <v>1724</v>
      </c>
      <c r="G3471" t="s">
        <v>1465</v>
      </c>
      <c r="H3471" t="s">
        <v>1385</v>
      </c>
      <c r="I3471" s="102">
        <v>2.7777777777777776E-2</v>
      </c>
      <c r="J3471" t="s">
        <v>1592</v>
      </c>
      <c r="K3471" s="102">
        <v>0.71527777777777779</v>
      </c>
      <c r="L3471">
        <v>8</v>
      </c>
      <c r="M3471" t="s">
        <v>1326</v>
      </c>
      <c r="N3471" t="s">
        <v>1436</v>
      </c>
      <c r="O3471" s="102">
        <v>0.65277777777777779</v>
      </c>
      <c r="P3471" t="s">
        <v>1560</v>
      </c>
      <c r="Q3471">
        <v>7</v>
      </c>
      <c r="R3471" t="s">
        <v>1695</v>
      </c>
      <c r="S3471">
        <v>24</v>
      </c>
      <c r="T3471">
        <v>78</v>
      </c>
      <c r="U3471">
        <v>95</v>
      </c>
      <c r="V3471" t="s">
        <v>51</v>
      </c>
      <c r="W3471">
        <v>65</v>
      </c>
      <c r="X3471" s="102">
        <v>0.63888888888888895</v>
      </c>
      <c r="AB3471" s="77">
        <f t="shared" si="54"/>
        <v>80</v>
      </c>
    </row>
    <row r="3472" spans="1:28" x14ac:dyDescent="0.3">
      <c r="A3472" s="34">
        <v>45121</v>
      </c>
      <c r="B3472">
        <v>1159</v>
      </c>
      <c r="C3472" t="s">
        <v>1282</v>
      </c>
      <c r="D3472" t="s">
        <v>1283</v>
      </c>
      <c r="E3472">
        <v>38</v>
      </c>
      <c r="F3472" t="s">
        <v>1365</v>
      </c>
      <c r="G3472" t="s">
        <v>1902</v>
      </c>
      <c r="H3472" t="s">
        <v>1295</v>
      </c>
      <c r="I3472" s="102">
        <v>0.1388888888888889</v>
      </c>
      <c r="J3472" t="s">
        <v>2026</v>
      </c>
      <c r="K3472" s="102">
        <v>0.66666666666666663</v>
      </c>
      <c r="L3472">
        <v>33</v>
      </c>
      <c r="M3472" t="s">
        <v>1435</v>
      </c>
      <c r="N3472" t="s">
        <v>1434</v>
      </c>
      <c r="O3472" s="102">
        <v>0.84722222222222221</v>
      </c>
      <c r="P3472" t="s">
        <v>1695</v>
      </c>
      <c r="Q3472">
        <v>0</v>
      </c>
      <c r="R3472" t="s">
        <v>1910</v>
      </c>
      <c r="S3472">
        <v>13</v>
      </c>
      <c r="T3472">
        <v>69</v>
      </c>
      <c r="U3472">
        <v>95</v>
      </c>
      <c r="V3472" s="102">
        <v>0.97916666666666663</v>
      </c>
      <c r="W3472">
        <v>47</v>
      </c>
      <c r="X3472" s="102">
        <v>0.69444444444444453</v>
      </c>
      <c r="AB3472" s="77">
        <f t="shared" si="54"/>
        <v>330</v>
      </c>
    </row>
    <row r="3473" spans="1:28" x14ac:dyDescent="0.3">
      <c r="A3473" s="34">
        <v>45122</v>
      </c>
      <c r="B3473">
        <v>1159</v>
      </c>
      <c r="C3473" t="s">
        <v>1282</v>
      </c>
      <c r="D3473" t="s">
        <v>1283</v>
      </c>
      <c r="E3473">
        <v>38</v>
      </c>
      <c r="F3473" t="s">
        <v>1623</v>
      </c>
      <c r="G3473" t="s">
        <v>1358</v>
      </c>
      <c r="H3473" t="s">
        <v>1583</v>
      </c>
      <c r="I3473" s="102">
        <v>0.90972222222222221</v>
      </c>
      <c r="J3473" t="s">
        <v>1677</v>
      </c>
      <c r="K3473" s="102">
        <v>0.34027777777777773</v>
      </c>
      <c r="L3473">
        <v>29</v>
      </c>
      <c r="M3473" t="s">
        <v>1301</v>
      </c>
      <c r="N3473" t="s">
        <v>1658</v>
      </c>
      <c r="O3473" s="102">
        <v>0.44444444444444442</v>
      </c>
      <c r="P3473" t="s">
        <v>1393</v>
      </c>
      <c r="Q3473">
        <v>21</v>
      </c>
      <c r="R3473" t="s">
        <v>1791</v>
      </c>
      <c r="S3473">
        <v>4</v>
      </c>
      <c r="T3473">
        <v>75</v>
      </c>
      <c r="U3473">
        <v>96</v>
      </c>
      <c r="V3473" s="102">
        <v>0.2638888888888889</v>
      </c>
      <c r="W3473">
        <v>62</v>
      </c>
      <c r="X3473" s="102">
        <v>0.6875</v>
      </c>
      <c r="AB3473" s="77">
        <f t="shared" si="54"/>
        <v>290</v>
      </c>
    </row>
    <row r="3474" spans="1:28" x14ac:dyDescent="0.3">
      <c r="A3474" s="34">
        <v>45123</v>
      </c>
      <c r="B3474">
        <v>1159</v>
      </c>
      <c r="C3474" t="s">
        <v>1282</v>
      </c>
      <c r="D3474" t="s">
        <v>1283</v>
      </c>
      <c r="E3474">
        <v>38</v>
      </c>
      <c r="F3474" t="s">
        <v>1588</v>
      </c>
      <c r="G3474" t="s">
        <v>1308</v>
      </c>
      <c r="H3474" t="s">
        <v>1721</v>
      </c>
      <c r="I3474" s="102">
        <v>0.1875</v>
      </c>
      <c r="J3474" t="s">
        <v>1365</v>
      </c>
      <c r="K3474" s="102">
        <v>0.47916666666666669</v>
      </c>
      <c r="L3474">
        <v>0</v>
      </c>
      <c r="M3474" t="s">
        <v>1335</v>
      </c>
      <c r="N3474" t="s">
        <v>1327</v>
      </c>
      <c r="O3474" t="s">
        <v>51</v>
      </c>
      <c r="P3474" t="s">
        <v>1727</v>
      </c>
      <c r="Q3474">
        <v>21</v>
      </c>
      <c r="R3474" t="s">
        <v>1660</v>
      </c>
      <c r="S3474">
        <v>4</v>
      </c>
      <c r="T3474">
        <v>74</v>
      </c>
      <c r="U3474">
        <v>87</v>
      </c>
      <c r="V3474" s="102">
        <v>0.99305555555555547</v>
      </c>
      <c r="W3474">
        <v>60</v>
      </c>
      <c r="X3474" t="s">
        <v>51</v>
      </c>
      <c r="AB3474" s="77">
        <f t="shared" si="54"/>
        <v>0</v>
      </c>
    </row>
    <row r="3475" spans="1:28" x14ac:dyDescent="0.3">
      <c r="A3475" s="34">
        <v>45124</v>
      </c>
      <c r="B3475">
        <v>1159</v>
      </c>
      <c r="C3475" t="s">
        <v>1282</v>
      </c>
      <c r="D3475" t="s">
        <v>1283</v>
      </c>
      <c r="E3475">
        <v>38</v>
      </c>
      <c r="F3475" t="s">
        <v>1758</v>
      </c>
      <c r="G3475" t="s">
        <v>1308</v>
      </c>
      <c r="H3475" t="s">
        <v>1315</v>
      </c>
      <c r="I3475" s="102">
        <v>6.25E-2</v>
      </c>
      <c r="J3475" t="s">
        <v>1748</v>
      </c>
      <c r="K3475" s="102">
        <v>0.41666666666666669</v>
      </c>
      <c r="L3475">
        <v>8</v>
      </c>
      <c r="M3475" t="s">
        <v>1404</v>
      </c>
      <c r="N3475" t="s">
        <v>1506</v>
      </c>
      <c r="O3475" s="102">
        <v>0.65972222222222221</v>
      </c>
      <c r="P3475" t="s">
        <v>1687</v>
      </c>
      <c r="Q3475">
        <v>8</v>
      </c>
      <c r="R3475" t="s">
        <v>1596</v>
      </c>
      <c r="S3475">
        <v>24</v>
      </c>
      <c r="T3475">
        <v>79</v>
      </c>
      <c r="U3475">
        <v>88</v>
      </c>
      <c r="V3475" t="s">
        <v>51</v>
      </c>
      <c r="W3475">
        <v>71</v>
      </c>
      <c r="X3475" t="s">
        <v>51</v>
      </c>
      <c r="AB3475" s="77">
        <f t="shared" si="54"/>
        <v>80</v>
      </c>
    </row>
    <row r="3476" spans="1:28" x14ac:dyDescent="0.3">
      <c r="A3476" s="34">
        <v>45125</v>
      </c>
      <c r="B3476">
        <v>1159</v>
      </c>
      <c r="C3476" t="s">
        <v>1282</v>
      </c>
      <c r="D3476" t="s">
        <v>1283</v>
      </c>
      <c r="E3476">
        <v>38</v>
      </c>
      <c r="F3476" t="s">
        <v>1665</v>
      </c>
      <c r="G3476" t="s">
        <v>1308</v>
      </c>
      <c r="H3476" t="s">
        <v>1741</v>
      </c>
      <c r="I3476" s="102">
        <v>0.1111111111111111</v>
      </c>
      <c r="J3476" t="s">
        <v>1756</v>
      </c>
      <c r="K3476" s="102">
        <v>0.52777777777777779</v>
      </c>
      <c r="L3476">
        <v>26</v>
      </c>
      <c r="M3476" t="s">
        <v>1435</v>
      </c>
      <c r="N3476" t="s">
        <v>1436</v>
      </c>
      <c r="O3476" s="102">
        <v>0.40277777777777773</v>
      </c>
      <c r="P3476" t="s">
        <v>1666</v>
      </c>
      <c r="Q3476">
        <v>22</v>
      </c>
      <c r="R3476" t="s">
        <v>1602</v>
      </c>
      <c r="S3476">
        <v>4</v>
      </c>
      <c r="T3476">
        <v>86</v>
      </c>
      <c r="U3476">
        <v>93</v>
      </c>
      <c r="V3476" t="s">
        <v>51</v>
      </c>
      <c r="W3476">
        <v>75</v>
      </c>
      <c r="X3476" s="102">
        <v>0.5</v>
      </c>
      <c r="AB3476" s="77">
        <f t="shared" si="54"/>
        <v>260</v>
      </c>
    </row>
    <row r="3477" spans="1:28" x14ac:dyDescent="0.3">
      <c r="A3477" s="34">
        <v>45126</v>
      </c>
      <c r="B3477">
        <v>1159</v>
      </c>
      <c r="C3477" t="s">
        <v>1282</v>
      </c>
      <c r="D3477" t="s">
        <v>1283</v>
      </c>
      <c r="E3477">
        <v>38</v>
      </c>
      <c r="F3477" t="s">
        <v>1731</v>
      </c>
      <c r="G3477" t="s">
        <v>1308</v>
      </c>
      <c r="H3477" t="s">
        <v>1395</v>
      </c>
      <c r="I3477" s="102">
        <v>0.99305555555555547</v>
      </c>
      <c r="J3477" t="s">
        <v>1505</v>
      </c>
      <c r="K3477" s="102">
        <v>0.58333333333333337</v>
      </c>
      <c r="L3477">
        <v>8</v>
      </c>
      <c r="M3477" t="s">
        <v>1288</v>
      </c>
      <c r="N3477" t="s">
        <v>1297</v>
      </c>
      <c r="O3477" s="102">
        <v>0.60416666666666663</v>
      </c>
      <c r="P3477" t="s">
        <v>1499</v>
      </c>
      <c r="Q3477">
        <v>0</v>
      </c>
      <c r="R3477" t="s">
        <v>1786</v>
      </c>
      <c r="S3477">
        <v>24</v>
      </c>
      <c r="T3477">
        <v>78</v>
      </c>
      <c r="U3477">
        <v>95</v>
      </c>
      <c r="V3477" t="s">
        <v>51</v>
      </c>
      <c r="W3477">
        <v>64</v>
      </c>
      <c r="X3477" s="102">
        <v>0.58333333333333337</v>
      </c>
      <c r="AB3477" s="77">
        <f t="shared" si="54"/>
        <v>80</v>
      </c>
    </row>
    <row r="3478" spans="1:28" x14ac:dyDescent="0.3">
      <c r="A3478" s="34">
        <v>45127</v>
      </c>
      <c r="B3478">
        <v>1159</v>
      </c>
      <c r="C3478" t="s">
        <v>1282</v>
      </c>
      <c r="D3478" t="s">
        <v>1283</v>
      </c>
      <c r="E3478">
        <v>38</v>
      </c>
      <c r="F3478" t="s">
        <v>1730</v>
      </c>
      <c r="G3478" t="s">
        <v>1384</v>
      </c>
      <c r="H3478" t="s">
        <v>1661</v>
      </c>
      <c r="I3478" s="102">
        <v>0.21527777777777779</v>
      </c>
      <c r="J3478" t="s">
        <v>2004</v>
      </c>
      <c r="K3478" s="102">
        <v>0.57638888888888895</v>
      </c>
      <c r="L3478">
        <v>3</v>
      </c>
      <c r="M3478" t="s">
        <v>1358</v>
      </c>
      <c r="N3478" t="s">
        <v>1340</v>
      </c>
      <c r="O3478" s="102">
        <v>0.47222222222222227</v>
      </c>
      <c r="P3478" t="s">
        <v>1786</v>
      </c>
      <c r="Q3478">
        <v>0</v>
      </c>
      <c r="R3478" t="s">
        <v>1619</v>
      </c>
      <c r="S3478" t="s">
        <v>51</v>
      </c>
      <c r="T3478">
        <v>73</v>
      </c>
      <c r="U3478">
        <v>95</v>
      </c>
      <c r="V3478" t="s">
        <v>51</v>
      </c>
      <c r="W3478">
        <v>59</v>
      </c>
      <c r="X3478" s="102">
        <v>0.57638888888888895</v>
      </c>
      <c r="AB3478" s="77">
        <f t="shared" si="54"/>
        <v>30</v>
      </c>
    </row>
    <row r="3479" spans="1:28" x14ac:dyDescent="0.3">
      <c r="A3479" s="34">
        <v>45128</v>
      </c>
      <c r="B3479">
        <v>1159</v>
      </c>
      <c r="C3479" t="s">
        <v>1282</v>
      </c>
      <c r="D3479" t="s">
        <v>1283</v>
      </c>
      <c r="E3479">
        <v>38</v>
      </c>
      <c r="F3479" t="s">
        <v>1584</v>
      </c>
      <c r="G3479" t="s">
        <v>1308</v>
      </c>
      <c r="H3479" t="s">
        <v>1583</v>
      </c>
      <c r="I3479" s="102">
        <v>0.99930555555555556</v>
      </c>
      <c r="J3479" t="s">
        <v>1904</v>
      </c>
      <c r="K3479" s="102">
        <v>0.58333333333333337</v>
      </c>
      <c r="L3479">
        <v>5</v>
      </c>
      <c r="M3479" t="s">
        <v>1288</v>
      </c>
      <c r="N3479" t="s">
        <v>1289</v>
      </c>
      <c r="O3479" s="102">
        <v>0.67361111111111116</v>
      </c>
      <c r="P3479" t="s">
        <v>1517</v>
      </c>
      <c r="Q3479">
        <v>23</v>
      </c>
      <c r="R3479" t="s">
        <v>1567</v>
      </c>
      <c r="S3479">
        <v>3</v>
      </c>
      <c r="T3479">
        <v>73</v>
      </c>
      <c r="U3479">
        <v>96</v>
      </c>
      <c r="V3479" t="s">
        <v>51</v>
      </c>
      <c r="W3479">
        <v>58</v>
      </c>
      <c r="X3479" s="102">
        <v>0.63194444444444442</v>
      </c>
      <c r="AB3479" s="77">
        <f t="shared" si="54"/>
        <v>50</v>
      </c>
    </row>
    <row r="3480" spans="1:28" x14ac:dyDescent="0.3">
      <c r="A3480" s="34">
        <v>45129</v>
      </c>
      <c r="B3480">
        <v>1159</v>
      </c>
      <c r="C3480" t="s">
        <v>1282</v>
      </c>
      <c r="D3480" t="s">
        <v>1283</v>
      </c>
      <c r="E3480">
        <v>38</v>
      </c>
      <c r="F3480" t="s">
        <v>1758</v>
      </c>
      <c r="G3480" t="s">
        <v>1308</v>
      </c>
      <c r="H3480" t="s">
        <v>1669</v>
      </c>
      <c r="I3480" s="102">
        <v>0.22222222222222221</v>
      </c>
      <c r="J3480" t="s">
        <v>1645</v>
      </c>
      <c r="K3480" t="s">
        <v>51</v>
      </c>
      <c r="L3480">
        <v>3</v>
      </c>
      <c r="M3480" t="s">
        <v>1335</v>
      </c>
      <c r="N3480" t="s">
        <v>1289</v>
      </c>
      <c r="O3480" s="102">
        <v>0.55555555555555558</v>
      </c>
      <c r="P3480" t="s">
        <v>1353</v>
      </c>
      <c r="Q3480">
        <v>0</v>
      </c>
      <c r="R3480" t="s">
        <v>1762</v>
      </c>
      <c r="S3480">
        <v>24</v>
      </c>
      <c r="T3480">
        <v>71</v>
      </c>
      <c r="U3480">
        <v>93</v>
      </c>
      <c r="V3480" t="s">
        <v>51</v>
      </c>
      <c r="W3480">
        <v>63</v>
      </c>
      <c r="X3480" s="102">
        <v>0.52083333333333337</v>
      </c>
      <c r="AB3480" s="77">
        <f t="shared" si="54"/>
        <v>30</v>
      </c>
    </row>
    <row r="3481" spans="1:28" x14ac:dyDescent="0.3">
      <c r="A3481" s="34">
        <v>45130</v>
      </c>
      <c r="B3481">
        <v>1159</v>
      </c>
      <c r="C3481" t="s">
        <v>1282</v>
      </c>
      <c r="D3481" t="s">
        <v>1283</v>
      </c>
      <c r="E3481">
        <v>38</v>
      </c>
      <c r="F3481" t="s">
        <v>1751</v>
      </c>
      <c r="G3481" t="s">
        <v>1329</v>
      </c>
      <c r="H3481" t="s">
        <v>1623</v>
      </c>
      <c r="I3481" s="102">
        <v>0.14583333333333334</v>
      </c>
      <c r="J3481" t="s">
        <v>1929</v>
      </c>
      <c r="K3481" s="102">
        <v>0.625</v>
      </c>
      <c r="L3481">
        <v>34</v>
      </c>
      <c r="M3481" t="s">
        <v>1431</v>
      </c>
      <c r="N3481" t="s">
        <v>1297</v>
      </c>
      <c r="O3481" s="102">
        <v>0.4513888888888889</v>
      </c>
      <c r="P3481" t="s">
        <v>1762</v>
      </c>
      <c r="Q3481">
        <v>0</v>
      </c>
      <c r="R3481" t="s">
        <v>1714</v>
      </c>
      <c r="S3481">
        <v>19</v>
      </c>
      <c r="T3481">
        <v>74</v>
      </c>
      <c r="U3481">
        <v>91</v>
      </c>
      <c r="V3481" t="s">
        <v>51</v>
      </c>
      <c r="W3481">
        <v>64</v>
      </c>
      <c r="X3481" s="102">
        <v>0.61805555555555558</v>
      </c>
      <c r="AB3481" s="77">
        <f t="shared" si="54"/>
        <v>340</v>
      </c>
    </row>
    <row r="3482" spans="1:28" x14ac:dyDescent="0.3">
      <c r="A3482" s="34">
        <v>45131</v>
      </c>
      <c r="B3482">
        <v>1159</v>
      </c>
      <c r="C3482" t="s">
        <v>1282</v>
      </c>
      <c r="D3482" t="s">
        <v>1283</v>
      </c>
      <c r="E3482">
        <v>38</v>
      </c>
      <c r="F3482" t="s">
        <v>1677</v>
      </c>
      <c r="G3482" t="s">
        <v>1465</v>
      </c>
      <c r="H3482" t="s">
        <v>1686</v>
      </c>
      <c r="I3482" s="102">
        <v>0.15972222222222224</v>
      </c>
      <c r="J3482" t="s">
        <v>1592</v>
      </c>
      <c r="K3482" s="102">
        <v>0.5</v>
      </c>
      <c r="L3482">
        <v>0</v>
      </c>
      <c r="M3482" t="s">
        <v>1327</v>
      </c>
      <c r="N3482" t="s">
        <v>1556</v>
      </c>
      <c r="O3482" t="s">
        <v>51</v>
      </c>
      <c r="P3482" t="s">
        <v>1366</v>
      </c>
      <c r="Q3482" t="s">
        <v>51</v>
      </c>
      <c r="R3482" t="s">
        <v>1714</v>
      </c>
      <c r="S3482">
        <v>2</v>
      </c>
      <c r="T3482">
        <v>75</v>
      </c>
      <c r="U3482">
        <v>96</v>
      </c>
      <c r="V3482" t="s">
        <v>51</v>
      </c>
      <c r="W3482">
        <v>61</v>
      </c>
      <c r="X3482" s="102">
        <v>0.4861111111111111</v>
      </c>
      <c r="AB3482" s="77">
        <f t="shared" si="54"/>
        <v>0</v>
      </c>
    </row>
    <row r="3483" spans="1:28" x14ac:dyDescent="0.3">
      <c r="A3483" s="34">
        <v>45132</v>
      </c>
      <c r="B3483">
        <v>1159</v>
      </c>
      <c r="C3483" t="s">
        <v>1282</v>
      </c>
      <c r="D3483" t="s">
        <v>1283</v>
      </c>
      <c r="E3483">
        <v>38</v>
      </c>
      <c r="F3483" t="s">
        <v>1591</v>
      </c>
      <c r="G3483" t="s">
        <v>1308</v>
      </c>
      <c r="H3483" t="s">
        <v>1583</v>
      </c>
      <c r="I3483" s="102">
        <v>0.11805555555555557</v>
      </c>
      <c r="J3483" t="s">
        <v>1776</v>
      </c>
      <c r="K3483" s="102">
        <v>0.61111111111111105</v>
      </c>
      <c r="L3483">
        <v>30</v>
      </c>
      <c r="M3483" t="s">
        <v>1289</v>
      </c>
      <c r="N3483" t="s">
        <v>1357</v>
      </c>
      <c r="O3483" s="102">
        <v>0.20833333333333334</v>
      </c>
      <c r="P3483" t="s">
        <v>1398</v>
      </c>
      <c r="Q3483">
        <v>22</v>
      </c>
      <c r="R3483" t="s">
        <v>1567</v>
      </c>
      <c r="S3483">
        <v>2</v>
      </c>
      <c r="T3483">
        <v>65</v>
      </c>
      <c r="U3483">
        <v>75</v>
      </c>
      <c r="V3483" s="102">
        <v>0.20833333333333334</v>
      </c>
      <c r="W3483">
        <v>58</v>
      </c>
      <c r="X3483" s="102">
        <v>0.45833333333333331</v>
      </c>
      <c r="AB3483" s="77">
        <f t="shared" si="54"/>
        <v>300</v>
      </c>
    </row>
    <row r="3484" spans="1:28" x14ac:dyDescent="0.3">
      <c r="A3484" s="34">
        <v>45133</v>
      </c>
      <c r="B3484">
        <v>1159</v>
      </c>
      <c r="C3484" t="s">
        <v>1282</v>
      </c>
      <c r="D3484" t="s">
        <v>1283</v>
      </c>
      <c r="E3484">
        <v>38</v>
      </c>
      <c r="F3484" t="s">
        <v>1665</v>
      </c>
      <c r="G3484" t="s">
        <v>1308</v>
      </c>
      <c r="H3484" t="s">
        <v>1571</v>
      </c>
      <c r="I3484" s="102">
        <v>0.1875</v>
      </c>
      <c r="J3484" t="s">
        <v>1647</v>
      </c>
      <c r="K3484" s="102">
        <v>0.65277777777777779</v>
      </c>
      <c r="L3484">
        <v>0</v>
      </c>
      <c r="M3484" t="s">
        <v>1288</v>
      </c>
      <c r="N3484" t="s">
        <v>1297</v>
      </c>
      <c r="O3484" t="s">
        <v>51</v>
      </c>
      <c r="P3484" t="s">
        <v>1393</v>
      </c>
      <c r="Q3484">
        <v>0</v>
      </c>
      <c r="R3484" t="s">
        <v>1565</v>
      </c>
      <c r="S3484">
        <v>24</v>
      </c>
      <c r="T3484">
        <v>72</v>
      </c>
      <c r="U3484">
        <v>92</v>
      </c>
      <c r="V3484" t="s">
        <v>51</v>
      </c>
      <c r="W3484">
        <v>65</v>
      </c>
      <c r="X3484" s="102">
        <v>0.41666666666666669</v>
      </c>
      <c r="AB3484" s="77">
        <f t="shared" si="54"/>
        <v>0</v>
      </c>
    </row>
    <row r="3485" spans="1:28" x14ac:dyDescent="0.3">
      <c r="A3485" s="34">
        <v>45134</v>
      </c>
      <c r="B3485">
        <v>1159</v>
      </c>
      <c r="C3485" t="s">
        <v>1282</v>
      </c>
      <c r="D3485" t="s">
        <v>1283</v>
      </c>
      <c r="E3485">
        <v>38</v>
      </c>
      <c r="F3485" t="s">
        <v>1777</v>
      </c>
      <c r="G3485" t="s">
        <v>1308</v>
      </c>
      <c r="H3485" t="s">
        <v>1536</v>
      </c>
      <c r="I3485" s="102">
        <v>0.22916666666666666</v>
      </c>
      <c r="J3485" t="s">
        <v>1818</v>
      </c>
      <c r="K3485" s="102">
        <v>0.56944444444444442</v>
      </c>
      <c r="L3485">
        <v>31</v>
      </c>
      <c r="M3485" t="s">
        <v>1358</v>
      </c>
      <c r="N3485" t="s">
        <v>1327</v>
      </c>
      <c r="O3485" s="102">
        <v>0.65277777777777779</v>
      </c>
      <c r="P3485" t="s">
        <v>1565</v>
      </c>
      <c r="Q3485">
        <v>0</v>
      </c>
      <c r="R3485" t="s">
        <v>1518</v>
      </c>
      <c r="S3485">
        <v>5</v>
      </c>
      <c r="T3485">
        <v>82</v>
      </c>
      <c r="U3485">
        <v>95</v>
      </c>
      <c r="V3485" t="s">
        <v>51</v>
      </c>
      <c r="W3485">
        <v>73</v>
      </c>
      <c r="X3485" t="s">
        <v>51</v>
      </c>
      <c r="AB3485" s="77">
        <f t="shared" si="54"/>
        <v>310</v>
      </c>
    </row>
    <row r="3486" spans="1:28" x14ac:dyDescent="0.3">
      <c r="A3486" s="34">
        <v>45135</v>
      </c>
      <c r="B3486">
        <v>1159</v>
      </c>
      <c r="C3486" t="s">
        <v>1282</v>
      </c>
      <c r="D3486" t="s">
        <v>1283</v>
      </c>
      <c r="E3486">
        <v>38</v>
      </c>
      <c r="F3486" t="s">
        <v>1748</v>
      </c>
      <c r="G3486" t="s">
        <v>1308</v>
      </c>
      <c r="H3486" t="s">
        <v>1715</v>
      </c>
      <c r="I3486" s="102">
        <v>0.21527777777777779</v>
      </c>
      <c r="J3486" t="s">
        <v>1936</v>
      </c>
      <c r="K3486" s="102">
        <v>0.59027777777777779</v>
      </c>
      <c r="L3486">
        <v>31</v>
      </c>
      <c r="M3486" t="s">
        <v>1288</v>
      </c>
      <c r="N3486" t="s">
        <v>1327</v>
      </c>
      <c r="O3486" s="102">
        <v>0.47222222222222227</v>
      </c>
      <c r="P3486" t="s">
        <v>1685</v>
      </c>
      <c r="Q3486">
        <v>1</v>
      </c>
      <c r="R3486" t="s">
        <v>1714</v>
      </c>
      <c r="S3486">
        <v>5</v>
      </c>
      <c r="T3486">
        <v>73</v>
      </c>
      <c r="U3486">
        <v>93</v>
      </c>
      <c r="V3486" t="s">
        <v>51</v>
      </c>
      <c r="W3486">
        <v>61</v>
      </c>
      <c r="X3486" s="102">
        <v>0.43055555555555558</v>
      </c>
      <c r="AB3486" s="77">
        <f t="shared" si="54"/>
        <v>310</v>
      </c>
    </row>
    <row r="3487" spans="1:28" x14ac:dyDescent="0.3">
      <c r="A3487" s="34">
        <v>45136</v>
      </c>
      <c r="B3487">
        <v>1159</v>
      </c>
      <c r="C3487" t="s">
        <v>1282</v>
      </c>
      <c r="D3487" t="s">
        <v>1283</v>
      </c>
      <c r="E3487">
        <v>38</v>
      </c>
      <c r="F3487" t="s">
        <v>1677</v>
      </c>
      <c r="G3487" t="s">
        <v>1470</v>
      </c>
      <c r="H3487" t="s">
        <v>1722</v>
      </c>
      <c r="I3487" s="102">
        <v>0.99930555555555556</v>
      </c>
      <c r="J3487" t="s">
        <v>1744</v>
      </c>
      <c r="K3487" s="102">
        <v>0.31944444444444448</v>
      </c>
      <c r="L3487">
        <v>31</v>
      </c>
      <c r="M3487" t="s">
        <v>1326</v>
      </c>
      <c r="N3487" t="s">
        <v>1319</v>
      </c>
      <c r="O3487" s="102">
        <v>0.3263888888888889</v>
      </c>
      <c r="P3487" t="s">
        <v>1511</v>
      </c>
      <c r="Q3487">
        <v>23</v>
      </c>
      <c r="R3487" t="s">
        <v>1896</v>
      </c>
      <c r="S3487">
        <v>3</v>
      </c>
      <c r="T3487">
        <v>84</v>
      </c>
      <c r="U3487">
        <v>96</v>
      </c>
      <c r="V3487" t="s">
        <v>51</v>
      </c>
      <c r="W3487">
        <v>80</v>
      </c>
      <c r="X3487" t="s">
        <v>51</v>
      </c>
      <c r="AB3487" s="77">
        <f t="shared" si="54"/>
        <v>310</v>
      </c>
    </row>
    <row r="3488" spans="1:28" x14ac:dyDescent="0.3">
      <c r="A3488" s="34">
        <v>45137</v>
      </c>
      <c r="B3488">
        <v>1159</v>
      </c>
      <c r="C3488" t="s">
        <v>1282</v>
      </c>
      <c r="D3488" t="s">
        <v>1283</v>
      </c>
      <c r="E3488">
        <v>38</v>
      </c>
      <c r="F3488" t="s">
        <v>1724</v>
      </c>
      <c r="G3488" t="s">
        <v>1465</v>
      </c>
      <c r="H3488" t="s">
        <v>1704</v>
      </c>
      <c r="I3488" s="102">
        <v>0.99305555555555547</v>
      </c>
      <c r="J3488" t="s">
        <v>1754</v>
      </c>
      <c r="K3488" s="102">
        <v>0.54861111111111105</v>
      </c>
      <c r="L3488">
        <v>7</v>
      </c>
      <c r="M3488" t="s">
        <v>1358</v>
      </c>
      <c r="N3488" t="s">
        <v>1561</v>
      </c>
      <c r="O3488" s="102">
        <v>0.5</v>
      </c>
      <c r="P3488" t="s">
        <v>1503</v>
      </c>
      <c r="Q3488">
        <v>9</v>
      </c>
      <c r="R3488" t="s">
        <v>1318</v>
      </c>
      <c r="S3488">
        <v>1</v>
      </c>
      <c r="T3488">
        <v>77</v>
      </c>
      <c r="U3488">
        <v>96</v>
      </c>
      <c r="V3488" t="s">
        <v>51</v>
      </c>
      <c r="W3488">
        <v>68</v>
      </c>
      <c r="X3488" t="s">
        <v>51</v>
      </c>
      <c r="AB3488" s="77">
        <f t="shared" si="54"/>
        <v>70</v>
      </c>
    </row>
    <row r="3489" spans="1:28" x14ac:dyDescent="0.3">
      <c r="A3489" s="34">
        <v>45138</v>
      </c>
      <c r="B3489">
        <v>1159</v>
      </c>
      <c r="C3489" t="s">
        <v>1282</v>
      </c>
      <c r="D3489" t="s">
        <v>1283</v>
      </c>
      <c r="E3489">
        <v>38</v>
      </c>
      <c r="F3489" t="s">
        <v>1753</v>
      </c>
      <c r="G3489" t="s">
        <v>1465</v>
      </c>
      <c r="H3489" t="s">
        <v>1328</v>
      </c>
      <c r="I3489" s="102">
        <v>0.15972222222222224</v>
      </c>
      <c r="J3489" t="s">
        <v>1732</v>
      </c>
      <c r="K3489" s="102">
        <v>0.61805555555555558</v>
      </c>
      <c r="L3489">
        <v>32</v>
      </c>
      <c r="M3489" t="s">
        <v>1296</v>
      </c>
      <c r="N3489" t="s">
        <v>1456</v>
      </c>
      <c r="O3489" s="102">
        <v>0.5</v>
      </c>
      <c r="P3489" t="s">
        <v>1687</v>
      </c>
      <c r="Q3489">
        <v>0</v>
      </c>
      <c r="R3489" t="s">
        <v>1684</v>
      </c>
      <c r="S3489">
        <v>24</v>
      </c>
      <c r="T3489">
        <v>74</v>
      </c>
      <c r="U3489">
        <v>95</v>
      </c>
      <c r="V3489" t="s">
        <v>51</v>
      </c>
      <c r="W3489">
        <v>65</v>
      </c>
      <c r="X3489" s="102">
        <v>0.625</v>
      </c>
      <c r="AB3489" s="77">
        <f t="shared" si="54"/>
        <v>320</v>
      </c>
    </row>
    <row r="3490" spans="1:28" x14ac:dyDescent="0.3">
      <c r="A3490" s="34">
        <v>45139</v>
      </c>
      <c r="B3490">
        <v>1159</v>
      </c>
      <c r="C3490" t="s">
        <v>1282</v>
      </c>
      <c r="D3490" t="s">
        <v>1283</v>
      </c>
      <c r="E3490">
        <v>38</v>
      </c>
      <c r="F3490" t="s">
        <v>1734</v>
      </c>
      <c r="G3490" t="s">
        <v>1308</v>
      </c>
      <c r="H3490" t="s">
        <v>1492</v>
      </c>
      <c r="I3490" s="102">
        <v>4.8611111111111112E-2</v>
      </c>
      <c r="J3490" t="s">
        <v>1794</v>
      </c>
      <c r="K3490" s="102">
        <v>0.47222222222222227</v>
      </c>
      <c r="L3490">
        <v>29</v>
      </c>
      <c r="M3490" t="s">
        <v>1435</v>
      </c>
      <c r="N3490" t="s">
        <v>1294</v>
      </c>
      <c r="O3490" s="102">
        <v>0.23611111111111113</v>
      </c>
      <c r="P3490" t="s">
        <v>1477</v>
      </c>
      <c r="Q3490">
        <v>1</v>
      </c>
      <c r="R3490" t="s">
        <v>1876</v>
      </c>
      <c r="S3490">
        <v>24</v>
      </c>
      <c r="T3490">
        <v>87</v>
      </c>
      <c r="U3490">
        <v>95</v>
      </c>
      <c r="V3490" t="s">
        <v>51</v>
      </c>
      <c r="W3490">
        <v>71</v>
      </c>
      <c r="X3490" s="102">
        <v>0.45833333333333331</v>
      </c>
      <c r="AB3490" s="77">
        <f t="shared" si="54"/>
        <v>290</v>
      </c>
    </row>
    <row r="3491" spans="1:28" x14ac:dyDescent="0.3">
      <c r="A3491" s="34">
        <v>45140</v>
      </c>
      <c r="B3491">
        <v>1159</v>
      </c>
      <c r="C3491" t="s">
        <v>1282</v>
      </c>
      <c r="D3491" t="s">
        <v>1283</v>
      </c>
      <c r="E3491">
        <v>38</v>
      </c>
      <c r="F3491" t="s">
        <v>1747</v>
      </c>
      <c r="G3491" t="s">
        <v>1513</v>
      </c>
      <c r="H3491" t="s">
        <v>1696</v>
      </c>
      <c r="I3491" s="102">
        <v>0.99930555555555556</v>
      </c>
      <c r="J3491" t="s">
        <v>1944</v>
      </c>
      <c r="K3491" s="102">
        <v>0.39583333333333331</v>
      </c>
      <c r="L3491">
        <v>32</v>
      </c>
      <c r="M3491" t="s">
        <v>1359</v>
      </c>
      <c r="N3491" t="s">
        <v>1303</v>
      </c>
      <c r="O3491" s="102">
        <v>0.56944444444444442</v>
      </c>
      <c r="P3491" t="s">
        <v>1664</v>
      </c>
      <c r="Q3491">
        <v>22</v>
      </c>
      <c r="R3491" t="s">
        <v>1855</v>
      </c>
      <c r="S3491">
        <v>9</v>
      </c>
      <c r="T3491">
        <v>80</v>
      </c>
      <c r="U3491">
        <v>95</v>
      </c>
      <c r="V3491" t="s">
        <v>51</v>
      </c>
      <c r="W3491">
        <v>55</v>
      </c>
      <c r="X3491" s="102">
        <v>0.40972222222222227</v>
      </c>
      <c r="AB3491" s="77">
        <f t="shared" si="54"/>
        <v>320</v>
      </c>
    </row>
    <row r="3492" spans="1:28" x14ac:dyDescent="0.3">
      <c r="A3492" s="34">
        <v>45141</v>
      </c>
      <c r="B3492">
        <v>1159</v>
      </c>
      <c r="C3492" t="s">
        <v>1282</v>
      </c>
      <c r="D3492" t="s">
        <v>1283</v>
      </c>
      <c r="E3492">
        <v>38</v>
      </c>
      <c r="F3492" t="s">
        <v>1623</v>
      </c>
      <c r="G3492" t="s">
        <v>2027</v>
      </c>
      <c r="H3492" t="s">
        <v>1287</v>
      </c>
      <c r="I3492" s="102">
        <v>0.88888888888888884</v>
      </c>
      <c r="J3492" t="s">
        <v>1751</v>
      </c>
      <c r="K3492" s="102">
        <v>0.49305555555555558</v>
      </c>
      <c r="L3492">
        <v>32</v>
      </c>
      <c r="M3492" t="s">
        <v>1286</v>
      </c>
      <c r="N3492" t="s">
        <v>1599</v>
      </c>
      <c r="O3492" s="102">
        <v>0.9375</v>
      </c>
      <c r="P3492" t="s">
        <v>1494</v>
      </c>
      <c r="Q3492" t="s">
        <v>51</v>
      </c>
      <c r="R3492" t="s">
        <v>1602</v>
      </c>
      <c r="S3492">
        <v>1</v>
      </c>
      <c r="T3492">
        <v>69</v>
      </c>
      <c r="U3492">
        <v>91</v>
      </c>
      <c r="V3492" t="s">
        <v>51</v>
      </c>
      <c r="W3492">
        <v>55</v>
      </c>
      <c r="X3492" s="102">
        <v>0.38194444444444442</v>
      </c>
      <c r="AB3492" s="77">
        <f t="shared" si="54"/>
        <v>320</v>
      </c>
    </row>
    <row r="3493" spans="1:28" x14ac:dyDescent="0.3">
      <c r="A3493" s="34">
        <v>45142</v>
      </c>
      <c r="B3493">
        <v>1159</v>
      </c>
      <c r="C3493" t="s">
        <v>1282</v>
      </c>
      <c r="D3493" t="s">
        <v>1283</v>
      </c>
      <c r="E3493">
        <v>38</v>
      </c>
      <c r="F3493" t="s">
        <v>1563</v>
      </c>
      <c r="G3493" t="s">
        <v>1800</v>
      </c>
      <c r="H3493" t="s">
        <v>1490</v>
      </c>
      <c r="I3493" s="102">
        <v>0.25</v>
      </c>
      <c r="J3493" t="s">
        <v>1730</v>
      </c>
      <c r="K3493" s="102">
        <v>0.52083333333333337</v>
      </c>
      <c r="L3493">
        <v>29</v>
      </c>
      <c r="M3493" t="s">
        <v>1301</v>
      </c>
      <c r="N3493" t="s">
        <v>1506</v>
      </c>
      <c r="O3493" s="102">
        <v>0.125</v>
      </c>
      <c r="P3493" t="s">
        <v>1324</v>
      </c>
      <c r="Q3493">
        <v>21</v>
      </c>
      <c r="R3493" t="s">
        <v>1494</v>
      </c>
      <c r="S3493">
        <v>0</v>
      </c>
      <c r="T3493">
        <v>75</v>
      </c>
      <c r="U3493">
        <v>93</v>
      </c>
      <c r="V3493" t="s">
        <v>51</v>
      </c>
      <c r="W3493">
        <v>63</v>
      </c>
      <c r="X3493" s="102">
        <v>0.55555555555555558</v>
      </c>
      <c r="AB3493" s="77">
        <f t="shared" si="54"/>
        <v>290</v>
      </c>
    </row>
    <row r="3494" spans="1:28" x14ac:dyDescent="0.3">
      <c r="A3494" s="34">
        <v>45143</v>
      </c>
      <c r="B3494">
        <v>1159</v>
      </c>
      <c r="C3494" t="s">
        <v>1282</v>
      </c>
      <c r="D3494" t="s">
        <v>1283</v>
      </c>
      <c r="E3494">
        <v>38</v>
      </c>
      <c r="F3494" t="s">
        <v>1656</v>
      </c>
      <c r="G3494" t="s">
        <v>1561</v>
      </c>
      <c r="H3494" t="s">
        <v>1544</v>
      </c>
      <c r="I3494" s="102">
        <v>0.22222222222222221</v>
      </c>
      <c r="J3494" t="s">
        <v>1733</v>
      </c>
      <c r="K3494" s="102">
        <v>0.65277777777777779</v>
      </c>
      <c r="L3494">
        <v>32</v>
      </c>
      <c r="M3494" t="s">
        <v>1310</v>
      </c>
      <c r="N3494" t="s">
        <v>1336</v>
      </c>
      <c r="O3494" s="102">
        <v>0.83333333333333337</v>
      </c>
      <c r="P3494" t="s">
        <v>1378</v>
      </c>
      <c r="Q3494">
        <v>0</v>
      </c>
      <c r="R3494" t="s">
        <v>1600</v>
      </c>
      <c r="S3494">
        <v>13</v>
      </c>
      <c r="T3494">
        <v>77</v>
      </c>
      <c r="U3494">
        <v>95</v>
      </c>
      <c r="V3494" t="s">
        <v>51</v>
      </c>
      <c r="W3494">
        <v>60</v>
      </c>
      <c r="X3494" s="102">
        <v>0.63888888888888895</v>
      </c>
      <c r="AB3494" s="77">
        <f t="shared" si="54"/>
        <v>320</v>
      </c>
    </row>
    <row r="3495" spans="1:28" x14ac:dyDescent="0.3">
      <c r="A3495" s="34">
        <v>45144</v>
      </c>
      <c r="B3495">
        <v>1159</v>
      </c>
      <c r="C3495" t="s">
        <v>1282</v>
      </c>
      <c r="D3495" t="s">
        <v>1283</v>
      </c>
      <c r="E3495">
        <v>38</v>
      </c>
      <c r="F3495" t="s">
        <v>1785</v>
      </c>
      <c r="G3495" t="s">
        <v>1308</v>
      </c>
      <c r="H3495" t="s">
        <v>1386</v>
      </c>
      <c r="I3495" s="102">
        <v>0.99930555555555556</v>
      </c>
      <c r="J3495" t="s">
        <v>1779</v>
      </c>
      <c r="K3495" s="102">
        <v>0.65972222222222221</v>
      </c>
      <c r="L3495">
        <v>36</v>
      </c>
      <c r="M3495" t="s">
        <v>1296</v>
      </c>
      <c r="N3495" t="s">
        <v>1322</v>
      </c>
      <c r="O3495" s="102">
        <v>1.3888888888888888E-2</v>
      </c>
      <c r="P3495" t="s">
        <v>1350</v>
      </c>
      <c r="Q3495">
        <v>11</v>
      </c>
      <c r="R3495" t="s">
        <v>1579</v>
      </c>
      <c r="S3495">
        <v>4</v>
      </c>
      <c r="T3495">
        <v>70</v>
      </c>
      <c r="U3495">
        <v>95</v>
      </c>
      <c r="V3495" t="s">
        <v>51</v>
      </c>
      <c r="W3495">
        <v>50</v>
      </c>
      <c r="X3495" s="102">
        <v>0.65972222222222221</v>
      </c>
      <c r="AB3495" s="77">
        <f t="shared" si="54"/>
        <v>360</v>
      </c>
    </row>
    <row r="3496" spans="1:28" x14ac:dyDescent="0.3">
      <c r="A3496" s="34">
        <v>45145</v>
      </c>
      <c r="B3496">
        <v>1159</v>
      </c>
      <c r="C3496" t="s">
        <v>1282</v>
      </c>
      <c r="D3496" t="s">
        <v>1283</v>
      </c>
      <c r="E3496">
        <v>38</v>
      </c>
      <c r="F3496" t="s">
        <v>1527</v>
      </c>
      <c r="G3496" t="s">
        <v>1308</v>
      </c>
      <c r="H3496" t="s">
        <v>1292</v>
      </c>
      <c r="I3496" s="102">
        <v>0.18055555555555555</v>
      </c>
      <c r="J3496" t="s">
        <v>1766</v>
      </c>
      <c r="K3496" s="102">
        <v>0.43055555555555558</v>
      </c>
      <c r="L3496">
        <v>7</v>
      </c>
      <c r="M3496" t="s">
        <v>1289</v>
      </c>
      <c r="N3496" t="s">
        <v>1284</v>
      </c>
      <c r="O3496" s="102">
        <v>0.47916666666666669</v>
      </c>
      <c r="P3496" t="s">
        <v>1752</v>
      </c>
      <c r="Q3496">
        <v>0</v>
      </c>
      <c r="R3496" t="s">
        <v>1642</v>
      </c>
      <c r="S3496">
        <v>24</v>
      </c>
      <c r="T3496">
        <v>70</v>
      </c>
      <c r="U3496">
        <v>93</v>
      </c>
      <c r="V3496" t="s">
        <v>51</v>
      </c>
      <c r="W3496">
        <v>57</v>
      </c>
      <c r="X3496" s="102">
        <v>0.375</v>
      </c>
      <c r="AB3496" s="77">
        <f t="shared" si="54"/>
        <v>70</v>
      </c>
    </row>
    <row r="3497" spans="1:28" x14ac:dyDescent="0.3">
      <c r="A3497" s="34">
        <v>45146</v>
      </c>
      <c r="B3497">
        <v>1159</v>
      </c>
      <c r="C3497" t="s">
        <v>1282</v>
      </c>
      <c r="D3497" t="s">
        <v>1283</v>
      </c>
      <c r="E3497">
        <v>38</v>
      </c>
      <c r="F3497" t="s">
        <v>1656</v>
      </c>
      <c r="G3497" t="s">
        <v>1308</v>
      </c>
      <c r="H3497" t="s">
        <v>1313</v>
      </c>
      <c r="I3497" s="102">
        <v>0.20833333333333334</v>
      </c>
      <c r="J3497" t="s">
        <v>1776</v>
      </c>
      <c r="K3497" s="102">
        <v>0.56944444444444442</v>
      </c>
      <c r="L3497">
        <v>7</v>
      </c>
      <c r="M3497" t="s">
        <v>1301</v>
      </c>
      <c r="N3497" t="s">
        <v>1356</v>
      </c>
      <c r="O3497" s="102">
        <v>0.54861111111111105</v>
      </c>
      <c r="P3497" t="s">
        <v>1642</v>
      </c>
      <c r="Q3497">
        <v>0</v>
      </c>
      <c r="R3497" t="s">
        <v>1874</v>
      </c>
      <c r="S3497" t="s">
        <v>51</v>
      </c>
      <c r="T3497">
        <v>79</v>
      </c>
      <c r="U3497">
        <v>95</v>
      </c>
      <c r="V3497" t="s">
        <v>51</v>
      </c>
      <c r="W3497">
        <v>68</v>
      </c>
      <c r="X3497" t="s">
        <v>51</v>
      </c>
      <c r="AB3497" s="77">
        <f t="shared" si="54"/>
        <v>70</v>
      </c>
    </row>
    <row r="3498" spans="1:28" x14ac:dyDescent="0.3">
      <c r="A3498" s="34">
        <v>45147</v>
      </c>
      <c r="B3498">
        <v>1159</v>
      </c>
      <c r="C3498" t="s">
        <v>1282</v>
      </c>
      <c r="D3498" t="s">
        <v>1283</v>
      </c>
      <c r="E3498">
        <v>38</v>
      </c>
      <c r="F3498" t="s">
        <v>1763</v>
      </c>
      <c r="G3498" t="s">
        <v>1308</v>
      </c>
      <c r="H3498" t="s">
        <v>1390</v>
      </c>
      <c r="I3498" s="102">
        <v>0.20833333333333334</v>
      </c>
      <c r="J3498" t="s">
        <v>1919</v>
      </c>
      <c r="K3498" s="102">
        <v>0.61805555555555558</v>
      </c>
      <c r="L3498">
        <v>28</v>
      </c>
      <c r="M3498" t="s">
        <v>1301</v>
      </c>
      <c r="N3498" t="s">
        <v>1658</v>
      </c>
      <c r="O3498" s="102">
        <v>0.84722222222222221</v>
      </c>
      <c r="P3498" t="s">
        <v>1517</v>
      </c>
      <c r="Q3498" t="s">
        <v>51</v>
      </c>
      <c r="R3498" t="s">
        <v>1638</v>
      </c>
      <c r="S3498">
        <v>15</v>
      </c>
      <c r="T3498">
        <v>83</v>
      </c>
      <c r="U3498">
        <v>95</v>
      </c>
      <c r="V3498" t="s">
        <v>51</v>
      </c>
      <c r="W3498">
        <v>62</v>
      </c>
      <c r="X3498" s="102">
        <v>0.61805555555555558</v>
      </c>
      <c r="AB3498" s="77">
        <f t="shared" si="54"/>
        <v>280</v>
      </c>
    </row>
    <row r="3499" spans="1:28" x14ac:dyDescent="0.3">
      <c r="A3499" s="34">
        <v>45148</v>
      </c>
      <c r="B3499">
        <v>1159</v>
      </c>
      <c r="C3499" t="s">
        <v>1282</v>
      </c>
      <c r="D3499" t="s">
        <v>1283</v>
      </c>
      <c r="E3499">
        <v>38</v>
      </c>
      <c r="F3499" t="s">
        <v>1743</v>
      </c>
      <c r="G3499" t="s">
        <v>1308</v>
      </c>
      <c r="H3499" t="s">
        <v>1674</v>
      </c>
      <c r="I3499" s="102">
        <v>0.99930555555555556</v>
      </c>
      <c r="J3499" t="s">
        <v>1919</v>
      </c>
      <c r="K3499" s="102">
        <v>0.4236111111111111</v>
      </c>
      <c r="L3499">
        <v>8</v>
      </c>
      <c r="M3499" t="s">
        <v>1435</v>
      </c>
      <c r="N3499" t="s">
        <v>1359</v>
      </c>
      <c r="O3499" s="102">
        <v>0.52083333333333337</v>
      </c>
      <c r="P3499" t="s">
        <v>1569</v>
      </c>
      <c r="Q3499">
        <v>22</v>
      </c>
      <c r="R3499" t="s">
        <v>1642</v>
      </c>
      <c r="S3499">
        <v>3</v>
      </c>
      <c r="T3499">
        <v>72</v>
      </c>
      <c r="U3499">
        <v>92</v>
      </c>
      <c r="V3499" s="102">
        <v>0.99305555555555547</v>
      </c>
      <c r="W3499">
        <v>63</v>
      </c>
      <c r="X3499" s="102">
        <v>0.64583333333333337</v>
      </c>
      <c r="AB3499" s="77">
        <f t="shared" si="54"/>
        <v>80</v>
      </c>
    </row>
    <row r="3500" spans="1:28" x14ac:dyDescent="0.3">
      <c r="A3500" s="34">
        <v>45149</v>
      </c>
      <c r="B3500">
        <v>1159</v>
      </c>
      <c r="C3500" t="s">
        <v>1282</v>
      </c>
      <c r="D3500" t="s">
        <v>1283</v>
      </c>
      <c r="E3500">
        <v>38</v>
      </c>
      <c r="F3500" t="s">
        <v>1781</v>
      </c>
      <c r="G3500" t="s">
        <v>1308</v>
      </c>
      <c r="H3500" t="s">
        <v>1536</v>
      </c>
      <c r="I3500" s="102">
        <v>0.23611111111111113</v>
      </c>
      <c r="J3500" t="s">
        <v>1968</v>
      </c>
      <c r="K3500" s="102">
        <v>0.59027777777777779</v>
      </c>
      <c r="L3500">
        <v>0</v>
      </c>
      <c r="M3500" t="s">
        <v>1431</v>
      </c>
      <c r="N3500" t="s">
        <v>1297</v>
      </c>
      <c r="O3500" t="s">
        <v>51</v>
      </c>
      <c r="P3500" t="s">
        <v>1305</v>
      </c>
      <c r="Q3500">
        <v>0</v>
      </c>
      <c r="R3500" t="s">
        <v>1290</v>
      </c>
      <c r="S3500">
        <v>5</v>
      </c>
      <c r="T3500">
        <v>75</v>
      </c>
      <c r="U3500">
        <v>95</v>
      </c>
      <c r="V3500" t="s">
        <v>51</v>
      </c>
      <c r="W3500">
        <v>64</v>
      </c>
      <c r="X3500" s="102">
        <v>0.71527777777777779</v>
      </c>
      <c r="AB3500" s="77">
        <f t="shared" si="54"/>
        <v>0</v>
      </c>
    </row>
    <row r="3501" spans="1:28" x14ac:dyDescent="0.3">
      <c r="A3501" s="34">
        <v>45150</v>
      </c>
      <c r="B3501">
        <v>1159</v>
      </c>
      <c r="C3501" t="s">
        <v>1282</v>
      </c>
      <c r="D3501" t="s">
        <v>1283</v>
      </c>
      <c r="E3501">
        <v>38</v>
      </c>
      <c r="F3501" t="s">
        <v>1507</v>
      </c>
      <c r="G3501" t="s">
        <v>1628</v>
      </c>
      <c r="H3501" t="s">
        <v>1623</v>
      </c>
      <c r="I3501" s="102">
        <v>0.99930555555555556</v>
      </c>
      <c r="J3501" t="s">
        <v>1739</v>
      </c>
      <c r="K3501" s="102">
        <v>0.59027777777777779</v>
      </c>
      <c r="L3501">
        <v>31</v>
      </c>
      <c r="M3501" t="s">
        <v>1288</v>
      </c>
      <c r="N3501" t="s">
        <v>1284</v>
      </c>
      <c r="O3501" s="102">
        <v>0.35416666666666669</v>
      </c>
      <c r="P3501" t="s">
        <v>1569</v>
      </c>
      <c r="Q3501">
        <v>11</v>
      </c>
      <c r="R3501" t="s">
        <v>1290</v>
      </c>
      <c r="S3501">
        <v>4</v>
      </c>
      <c r="T3501">
        <v>82</v>
      </c>
      <c r="U3501">
        <v>95</v>
      </c>
      <c r="V3501" t="s">
        <v>51</v>
      </c>
      <c r="W3501">
        <v>70</v>
      </c>
      <c r="X3501" s="102">
        <v>0.65972222222222221</v>
      </c>
      <c r="AB3501" s="77">
        <f t="shared" si="54"/>
        <v>310</v>
      </c>
    </row>
    <row r="3502" spans="1:28" x14ac:dyDescent="0.3">
      <c r="A3502" s="34">
        <v>45151</v>
      </c>
      <c r="B3502">
        <v>1159</v>
      </c>
      <c r="C3502" t="s">
        <v>1282</v>
      </c>
      <c r="D3502" t="s">
        <v>1283</v>
      </c>
      <c r="E3502">
        <v>38</v>
      </c>
      <c r="F3502" t="s">
        <v>1746</v>
      </c>
      <c r="G3502" t="s">
        <v>1308</v>
      </c>
      <c r="H3502" t="s">
        <v>1722</v>
      </c>
      <c r="I3502" s="102">
        <v>0.20138888888888887</v>
      </c>
      <c r="J3502" t="s">
        <v>1665</v>
      </c>
      <c r="K3502" s="102">
        <v>0.70833333333333337</v>
      </c>
      <c r="L3502">
        <v>9</v>
      </c>
      <c r="M3502" t="s">
        <v>1435</v>
      </c>
      <c r="N3502" t="s">
        <v>1359</v>
      </c>
      <c r="O3502" s="102">
        <v>0.58333333333333337</v>
      </c>
      <c r="P3502" t="s">
        <v>1687</v>
      </c>
      <c r="Q3502">
        <v>0</v>
      </c>
      <c r="R3502" t="s">
        <v>1759</v>
      </c>
      <c r="S3502">
        <v>23</v>
      </c>
      <c r="T3502">
        <v>80</v>
      </c>
      <c r="U3502">
        <v>93</v>
      </c>
      <c r="V3502" t="s">
        <v>51</v>
      </c>
      <c r="W3502">
        <v>72</v>
      </c>
      <c r="X3502" t="s">
        <v>51</v>
      </c>
      <c r="AB3502" s="77">
        <f t="shared" si="54"/>
        <v>90</v>
      </c>
    </row>
    <row r="3503" spans="1:28" x14ac:dyDescent="0.3">
      <c r="A3503" s="34">
        <v>45152</v>
      </c>
      <c r="B3503">
        <v>1159</v>
      </c>
      <c r="C3503" t="s">
        <v>1282</v>
      </c>
      <c r="D3503" t="s">
        <v>1283</v>
      </c>
      <c r="E3503">
        <v>38</v>
      </c>
      <c r="F3503" t="s">
        <v>1726</v>
      </c>
      <c r="G3503" t="s">
        <v>1308</v>
      </c>
      <c r="H3503" t="s">
        <v>1563</v>
      </c>
      <c r="I3503" s="102">
        <v>0.99930555555555556</v>
      </c>
      <c r="J3503" t="s">
        <v>1524</v>
      </c>
      <c r="K3503" s="102">
        <v>0.47916666666666669</v>
      </c>
      <c r="L3503">
        <v>33</v>
      </c>
      <c r="M3503" t="s">
        <v>1435</v>
      </c>
      <c r="N3503" t="s">
        <v>1286</v>
      </c>
      <c r="O3503" s="102">
        <v>0.58333333333333337</v>
      </c>
      <c r="P3503" t="s">
        <v>1709</v>
      </c>
      <c r="Q3503">
        <v>21</v>
      </c>
      <c r="R3503" t="s">
        <v>1518</v>
      </c>
      <c r="S3503">
        <v>5</v>
      </c>
      <c r="T3503">
        <v>81</v>
      </c>
      <c r="U3503">
        <v>94</v>
      </c>
      <c r="V3503" s="102">
        <v>0.25694444444444448</v>
      </c>
      <c r="W3503">
        <v>72</v>
      </c>
      <c r="X3503" s="102">
        <v>0.58333333333333337</v>
      </c>
      <c r="AB3503" s="77">
        <f t="shared" si="54"/>
        <v>330</v>
      </c>
    </row>
    <row r="3504" spans="1:28" x14ac:dyDescent="0.3">
      <c r="A3504" s="34">
        <v>45153</v>
      </c>
      <c r="B3504">
        <v>1159</v>
      </c>
      <c r="C3504" t="s">
        <v>1282</v>
      </c>
      <c r="D3504" t="s">
        <v>1283</v>
      </c>
      <c r="E3504">
        <v>38</v>
      </c>
      <c r="F3504" t="s">
        <v>1507</v>
      </c>
      <c r="G3504" t="s">
        <v>1800</v>
      </c>
      <c r="H3504" t="s">
        <v>1597</v>
      </c>
      <c r="I3504" s="102">
        <v>0.20833333333333334</v>
      </c>
      <c r="J3504" t="s">
        <v>1899</v>
      </c>
      <c r="K3504" s="102">
        <v>0.46527777777777773</v>
      </c>
      <c r="L3504">
        <v>8</v>
      </c>
      <c r="M3504" t="s">
        <v>1329</v>
      </c>
      <c r="N3504" t="s">
        <v>1327</v>
      </c>
      <c r="O3504" s="102">
        <v>0.83333333333333337</v>
      </c>
      <c r="P3504" t="s">
        <v>1690</v>
      </c>
      <c r="Q3504">
        <v>22</v>
      </c>
      <c r="R3504" t="s">
        <v>1604</v>
      </c>
      <c r="S3504" t="s">
        <v>51</v>
      </c>
      <c r="T3504">
        <v>79</v>
      </c>
      <c r="U3504">
        <v>93</v>
      </c>
      <c r="V3504" t="s">
        <v>51</v>
      </c>
      <c r="W3504">
        <v>62</v>
      </c>
      <c r="X3504" s="102">
        <v>0.43055555555555558</v>
      </c>
      <c r="AB3504" s="77">
        <f t="shared" si="54"/>
        <v>80</v>
      </c>
    </row>
    <row r="3505" spans="1:28" x14ac:dyDescent="0.3">
      <c r="A3505" s="34">
        <v>45154</v>
      </c>
      <c r="B3505">
        <v>1159</v>
      </c>
      <c r="C3505" t="s">
        <v>1282</v>
      </c>
      <c r="D3505" t="s">
        <v>1283</v>
      </c>
      <c r="E3505">
        <v>38</v>
      </c>
      <c r="F3505" t="s">
        <v>1400</v>
      </c>
      <c r="G3505" t="s">
        <v>1308</v>
      </c>
      <c r="H3505" t="s">
        <v>1563</v>
      </c>
      <c r="I3505" s="102">
        <v>0.99930555555555556</v>
      </c>
      <c r="J3505" t="s">
        <v>1726</v>
      </c>
      <c r="K3505" s="102">
        <v>0.69444444444444453</v>
      </c>
      <c r="L3505">
        <v>11</v>
      </c>
      <c r="M3505" t="s">
        <v>1288</v>
      </c>
      <c r="N3505" t="s">
        <v>1327</v>
      </c>
      <c r="O3505" s="102">
        <v>4.1666666666666664E-2</v>
      </c>
      <c r="P3505" t="s">
        <v>1620</v>
      </c>
      <c r="Q3505">
        <v>16</v>
      </c>
      <c r="R3505" t="s">
        <v>1725</v>
      </c>
      <c r="S3505" t="s">
        <v>51</v>
      </c>
      <c r="T3505">
        <v>84</v>
      </c>
      <c r="U3505">
        <v>95</v>
      </c>
      <c r="V3505" t="s">
        <v>51</v>
      </c>
      <c r="W3505">
        <v>77</v>
      </c>
      <c r="X3505" s="102">
        <v>0.64583333333333337</v>
      </c>
      <c r="AB3505" s="77">
        <f t="shared" si="54"/>
        <v>110</v>
      </c>
    </row>
    <row r="3506" spans="1:28" x14ac:dyDescent="0.3">
      <c r="A3506" s="34">
        <v>45155</v>
      </c>
      <c r="B3506">
        <v>1159</v>
      </c>
      <c r="C3506" t="s">
        <v>1282</v>
      </c>
      <c r="D3506" t="s">
        <v>1283</v>
      </c>
      <c r="E3506">
        <v>38</v>
      </c>
      <c r="F3506" t="s">
        <v>1665</v>
      </c>
      <c r="G3506" t="s">
        <v>1308</v>
      </c>
      <c r="H3506" t="s">
        <v>1571</v>
      </c>
      <c r="I3506" s="102">
        <v>6.9444444444444434E-2</v>
      </c>
      <c r="J3506" t="s">
        <v>2028</v>
      </c>
      <c r="K3506" s="102">
        <v>0.5625</v>
      </c>
      <c r="L3506">
        <v>30</v>
      </c>
      <c r="M3506" t="s">
        <v>1358</v>
      </c>
      <c r="N3506" t="s">
        <v>1347</v>
      </c>
      <c r="O3506" s="102">
        <v>0.4236111111111111</v>
      </c>
      <c r="P3506" t="s">
        <v>1725</v>
      </c>
      <c r="Q3506">
        <v>0</v>
      </c>
      <c r="R3506" t="s">
        <v>1699</v>
      </c>
      <c r="S3506">
        <v>13</v>
      </c>
      <c r="T3506">
        <v>76</v>
      </c>
      <c r="U3506">
        <v>95</v>
      </c>
      <c r="V3506" t="s">
        <v>51</v>
      </c>
      <c r="W3506">
        <v>65</v>
      </c>
      <c r="X3506" t="s">
        <v>51</v>
      </c>
      <c r="AB3506" s="77">
        <f t="shared" si="54"/>
        <v>300</v>
      </c>
    </row>
    <row r="3507" spans="1:28" x14ac:dyDescent="0.3">
      <c r="A3507" s="34">
        <v>45156</v>
      </c>
      <c r="B3507">
        <v>1159</v>
      </c>
      <c r="C3507" t="s">
        <v>1282</v>
      </c>
      <c r="D3507" t="s">
        <v>1283</v>
      </c>
      <c r="E3507">
        <v>38</v>
      </c>
      <c r="F3507" t="s">
        <v>1665</v>
      </c>
      <c r="G3507" t="s">
        <v>1308</v>
      </c>
      <c r="H3507" t="s">
        <v>1599</v>
      </c>
      <c r="I3507" s="102">
        <v>8.3333333333333329E-2</v>
      </c>
      <c r="J3507" t="s">
        <v>2028</v>
      </c>
      <c r="K3507" s="102">
        <v>0.70833333333333337</v>
      </c>
      <c r="L3507">
        <v>27</v>
      </c>
      <c r="M3507" t="s">
        <v>1296</v>
      </c>
      <c r="N3507" t="s">
        <v>1289</v>
      </c>
      <c r="O3507" s="102">
        <v>0.4861111111111111</v>
      </c>
      <c r="P3507" t="s">
        <v>1740</v>
      </c>
      <c r="Q3507">
        <v>24</v>
      </c>
      <c r="R3507" t="s">
        <v>1826</v>
      </c>
      <c r="S3507">
        <v>15</v>
      </c>
      <c r="T3507">
        <v>80</v>
      </c>
      <c r="U3507">
        <v>93</v>
      </c>
      <c r="V3507" s="102">
        <v>0</v>
      </c>
      <c r="W3507">
        <v>73</v>
      </c>
      <c r="X3507" t="s">
        <v>51</v>
      </c>
      <c r="AB3507" s="77">
        <f t="shared" si="54"/>
        <v>270</v>
      </c>
    </row>
    <row r="3508" spans="1:28" x14ac:dyDescent="0.3">
      <c r="A3508" s="34">
        <v>45157</v>
      </c>
      <c r="B3508">
        <v>1159</v>
      </c>
      <c r="C3508" t="s">
        <v>1282</v>
      </c>
      <c r="D3508" t="s">
        <v>1283</v>
      </c>
      <c r="E3508">
        <v>38</v>
      </c>
      <c r="F3508" t="s">
        <v>1776</v>
      </c>
      <c r="G3508" t="s">
        <v>1308</v>
      </c>
      <c r="H3508" t="s">
        <v>1686</v>
      </c>
      <c r="I3508" s="102">
        <v>0.22916666666666666</v>
      </c>
      <c r="J3508" t="s">
        <v>2029</v>
      </c>
      <c r="K3508" s="102">
        <v>0.58333333333333337</v>
      </c>
      <c r="L3508">
        <v>2</v>
      </c>
      <c r="M3508" t="s">
        <v>1288</v>
      </c>
      <c r="N3508" t="s">
        <v>1289</v>
      </c>
      <c r="O3508" s="102">
        <v>0.70138888888888884</v>
      </c>
      <c r="P3508" t="s">
        <v>1398</v>
      </c>
      <c r="Q3508">
        <v>22</v>
      </c>
      <c r="R3508" t="s">
        <v>1740</v>
      </c>
      <c r="S3508">
        <v>0</v>
      </c>
      <c r="T3508">
        <v>72</v>
      </c>
      <c r="U3508">
        <v>93</v>
      </c>
      <c r="V3508" s="102">
        <v>0.99930555555555556</v>
      </c>
      <c r="W3508">
        <v>67</v>
      </c>
      <c r="X3508" s="102">
        <v>0.58333333333333337</v>
      </c>
      <c r="AB3508" s="77">
        <f t="shared" si="54"/>
        <v>20</v>
      </c>
    </row>
    <row r="3509" spans="1:28" x14ac:dyDescent="0.3">
      <c r="A3509" s="34">
        <v>45158</v>
      </c>
      <c r="B3509">
        <v>1159</v>
      </c>
      <c r="C3509" t="s">
        <v>1282</v>
      </c>
      <c r="D3509" t="s">
        <v>1283</v>
      </c>
      <c r="E3509">
        <v>38</v>
      </c>
      <c r="F3509" t="s">
        <v>1365</v>
      </c>
      <c r="G3509" t="s">
        <v>1308</v>
      </c>
      <c r="H3509" t="s">
        <v>1723</v>
      </c>
      <c r="I3509" s="102">
        <v>0.99930555555555556</v>
      </c>
      <c r="J3509" t="s">
        <v>1756</v>
      </c>
      <c r="K3509" s="102">
        <v>0.58333333333333337</v>
      </c>
      <c r="L3509">
        <v>7</v>
      </c>
      <c r="M3509" t="s">
        <v>1335</v>
      </c>
      <c r="N3509" t="s">
        <v>1301</v>
      </c>
      <c r="O3509" s="102">
        <v>0.52083333333333337</v>
      </c>
      <c r="P3509" t="s">
        <v>1752</v>
      </c>
      <c r="Q3509">
        <v>21</v>
      </c>
      <c r="R3509" t="s">
        <v>1519</v>
      </c>
      <c r="S3509">
        <v>3</v>
      </c>
      <c r="T3509">
        <v>86</v>
      </c>
      <c r="U3509">
        <v>95</v>
      </c>
      <c r="V3509" t="s">
        <v>51</v>
      </c>
      <c r="W3509">
        <v>78</v>
      </c>
      <c r="X3509" t="s">
        <v>51</v>
      </c>
      <c r="AB3509" s="77">
        <f t="shared" si="54"/>
        <v>70</v>
      </c>
    </row>
    <row r="3510" spans="1:28" x14ac:dyDescent="0.3">
      <c r="A3510" s="34">
        <v>45159</v>
      </c>
      <c r="B3510">
        <v>1159</v>
      </c>
      <c r="C3510" t="s">
        <v>1282</v>
      </c>
      <c r="D3510" t="s">
        <v>1283</v>
      </c>
      <c r="E3510">
        <v>38</v>
      </c>
      <c r="F3510" t="s">
        <v>1733</v>
      </c>
      <c r="G3510" t="s">
        <v>1308</v>
      </c>
      <c r="H3510" t="s">
        <v>1750</v>
      </c>
      <c r="I3510" s="102">
        <v>0.25</v>
      </c>
      <c r="J3510" t="s">
        <v>2013</v>
      </c>
      <c r="K3510" s="102">
        <v>0.63194444444444442</v>
      </c>
      <c r="L3510">
        <v>8</v>
      </c>
      <c r="M3510" t="s">
        <v>1335</v>
      </c>
      <c r="N3510" t="s">
        <v>1391</v>
      </c>
      <c r="O3510" s="102">
        <v>0.38194444444444442</v>
      </c>
      <c r="P3510" t="s">
        <v>1579</v>
      </c>
      <c r="Q3510">
        <v>0</v>
      </c>
      <c r="R3510" t="s">
        <v>1373</v>
      </c>
      <c r="S3510">
        <v>17</v>
      </c>
      <c r="T3510">
        <v>77</v>
      </c>
      <c r="U3510">
        <v>95</v>
      </c>
      <c r="V3510" s="102">
        <v>0.22916666666666666</v>
      </c>
      <c r="W3510">
        <v>66</v>
      </c>
      <c r="X3510" s="102">
        <v>0.625</v>
      </c>
      <c r="AB3510" s="77">
        <f t="shared" si="54"/>
        <v>80</v>
      </c>
    </row>
    <row r="3511" spans="1:28" x14ac:dyDescent="0.3">
      <c r="A3511" s="34">
        <v>45160</v>
      </c>
      <c r="B3511">
        <v>1159</v>
      </c>
      <c r="C3511" t="s">
        <v>1282</v>
      </c>
      <c r="D3511" t="s">
        <v>1283</v>
      </c>
      <c r="E3511">
        <v>38</v>
      </c>
      <c r="F3511" t="s">
        <v>1734</v>
      </c>
      <c r="G3511" t="s">
        <v>1352</v>
      </c>
      <c r="H3511" t="s">
        <v>1736</v>
      </c>
      <c r="I3511" s="102">
        <v>0.99930555555555556</v>
      </c>
      <c r="J3511" t="s">
        <v>1904</v>
      </c>
      <c r="K3511" s="102">
        <v>0.375</v>
      </c>
      <c r="L3511">
        <v>9</v>
      </c>
      <c r="M3511" t="s">
        <v>1435</v>
      </c>
      <c r="N3511" t="s">
        <v>1286</v>
      </c>
      <c r="O3511" s="102">
        <v>0.57638888888888895</v>
      </c>
      <c r="P3511" t="s">
        <v>1543</v>
      </c>
      <c r="Q3511">
        <v>0</v>
      </c>
      <c r="R3511" t="s">
        <v>1664</v>
      </c>
      <c r="S3511">
        <v>24</v>
      </c>
      <c r="T3511">
        <v>85</v>
      </c>
      <c r="U3511">
        <v>95</v>
      </c>
      <c r="V3511" t="s">
        <v>51</v>
      </c>
      <c r="W3511">
        <v>72</v>
      </c>
      <c r="X3511" s="102">
        <v>0.36805555555555558</v>
      </c>
      <c r="AB3511" s="77">
        <f t="shared" si="54"/>
        <v>90</v>
      </c>
    </row>
    <row r="3512" spans="1:28" x14ac:dyDescent="0.3">
      <c r="A3512" s="34">
        <v>45161</v>
      </c>
      <c r="B3512">
        <v>1159</v>
      </c>
      <c r="C3512" t="s">
        <v>1282</v>
      </c>
      <c r="D3512" t="s">
        <v>1283</v>
      </c>
      <c r="E3512">
        <v>38</v>
      </c>
      <c r="F3512" t="s">
        <v>1919</v>
      </c>
      <c r="G3512" t="s">
        <v>1465</v>
      </c>
      <c r="H3512" t="s">
        <v>1516</v>
      </c>
      <c r="I3512" s="102">
        <v>6.9444444444444441E-3</v>
      </c>
      <c r="J3512" t="s">
        <v>2030</v>
      </c>
      <c r="K3512" s="102">
        <v>0.41666666666666669</v>
      </c>
      <c r="L3512">
        <v>27</v>
      </c>
      <c r="M3512" t="s">
        <v>1396</v>
      </c>
      <c r="N3512" t="s">
        <v>1599</v>
      </c>
      <c r="O3512" s="102">
        <v>0.4375</v>
      </c>
      <c r="P3512" t="s">
        <v>1713</v>
      </c>
      <c r="Q3512">
        <v>1</v>
      </c>
      <c r="R3512" t="s">
        <v>1910</v>
      </c>
      <c r="S3512" t="s">
        <v>51</v>
      </c>
      <c r="T3512">
        <v>84</v>
      </c>
      <c r="U3512">
        <v>95</v>
      </c>
      <c r="V3512" t="s">
        <v>51</v>
      </c>
      <c r="W3512">
        <v>47</v>
      </c>
      <c r="X3512" s="102">
        <v>0.41666666666666669</v>
      </c>
      <c r="AB3512" s="77">
        <f t="shared" si="54"/>
        <v>270</v>
      </c>
    </row>
    <row r="3513" spans="1:28" x14ac:dyDescent="0.3">
      <c r="A3513" s="34">
        <v>45162</v>
      </c>
      <c r="B3513">
        <v>1159</v>
      </c>
      <c r="C3513" t="s">
        <v>1282</v>
      </c>
      <c r="D3513" t="s">
        <v>1283</v>
      </c>
      <c r="E3513">
        <v>38</v>
      </c>
      <c r="F3513" t="s">
        <v>1748</v>
      </c>
      <c r="G3513" t="s">
        <v>1296</v>
      </c>
      <c r="H3513" t="s">
        <v>1758</v>
      </c>
      <c r="I3513" s="102">
        <v>0.22916666666666666</v>
      </c>
      <c r="J3513" t="s">
        <v>1929</v>
      </c>
      <c r="K3513" s="102">
        <v>0.50694444444444442</v>
      </c>
      <c r="L3513">
        <v>26</v>
      </c>
      <c r="M3513" t="s">
        <v>1329</v>
      </c>
      <c r="N3513" t="s">
        <v>1434</v>
      </c>
      <c r="O3513" s="102">
        <v>0.59722222222222221</v>
      </c>
      <c r="P3513" t="s">
        <v>1370</v>
      </c>
      <c r="Q3513">
        <v>23</v>
      </c>
      <c r="R3513" t="s">
        <v>1768</v>
      </c>
      <c r="S3513">
        <v>1</v>
      </c>
      <c r="T3513">
        <v>85</v>
      </c>
      <c r="U3513">
        <v>95</v>
      </c>
      <c r="V3513" t="s">
        <v>51</v>
      </c>
      <c r="W3513">
        <v>73</v>
      </c>
      <c r="X3513" s="102">
        <v>0.5</v>
      </c>
      <c r="AB3513" s="77">
        <f t="shared" si="54"/>
        <v>260</v>
      </c>
    </row>
    <row r="3514" spans="1:28" x14ac:dyDescent="0.3">
      <c r="A3514" s="34">
        <v>45163</v>
      </c>
      <c r="B3514">
        <v>1159</v>
      </c>
      <c r="C3514" t="s">
        <v>1282</v>
      </c>
      <c r="D3514" t="s">
        <v>1283</v>
      </c>
      <c r="E3514">
        <v>38</v>
      </c>
      <c r="F3514" t="s">
        <v>1623</v>
      </c>
      <c r="G3514" t="s">
        <v>1304</v>
      </c>
      <c r="H3514" t="s">
        <v>1502</v>
      </c>
      <c r="I3514" s="102">
        <v>0.91666666666666663</v>
      </c>
      <c r="J3514" t="s">
        <v>1719</v>
      </c>
      <c r="K3514" s="102">
        <v>6.9444444444444441E-3</v>
      </c>
      <c r="L3514">
        <v>31</v>
      </c>
      <c r="M3514" t="s">
        <v>1296</v>
      </c>
      <c r="N3514" t="s">
        <v>1327</v>
      </c>
      <c r="O3514" s="102">
        <v>0.44444444444444442</v>
      </c>
      <c r="P3514" t="s">
        <v>1707</v>
      </c>
      <c r="Q3514">
        <v>21</v>
      </c>
      <c r="R3514" t="s">
        <v>1291</v>
      </c>
      <c r="S3514">
        <v>5</v>
      </c>
      <c r="T3514">
        <v>92</v>
      </c>
      <c r="U3514">
        <v>95</v>
      </c>
      <c r="V3514" t="s">
        <v>51</v>
      </c>
      <c r="W3514">
        <v>84</v>
      </c>
      <c r="X3514" s="102">
        <v>0</v>
      </c>
      <c r="AB3514" s="77">
        <f t="shared" si="54"/>
        <v>310</v>
      </c>
    </row>
    <row r="3515" spans="1:28" x14ac:dyDescent="0.3">
      <c r="A3515" s="34">
        <v>45164</v>
      </c>
      <c r="B3515">
        <v>1159</v>
      </c>
      <c r="C3515" t="s">
        <v>1282</v>
      </c>
      <c r="D3515" t="s">
        <v>1283</v>
      </c>
      <c r="E3515">
        <v>38</v>
      </c>
      <c r="F3515" t="s">
        <v>1303</v>
      </c>
      <c r="G3515" t="s">
        <v>2031</v>
      </c>
      <c r="H3515" t="s">
        <v>1399</v>
      </c>
      <c r="I3515" s="102">
        <v>0.97222222222222221</v>
      </c>
      <c r="J3515" t="s">
        <v>1400</v>
      </c>
      <c r="K3515" s="102">
        <v>0.45833333333333331</v>
      </c>
      <c r="L3515">
        <v>28</v>
      </c>
      <c r="M3515" t="s">
        <v>1335</v>
      </c>
      <c r="N3515" t="s">
        <v>1354</v>
      </c>
      <c r="O3515" s="102">
        <v>0.875</v>
      </c>
      <c r="P3515" t="s">
        <v>1525</v>
      </c>
      <c r="Q3515">
        <v>0</v>
      </c>
      <c r="R3515" t="s">
        <v>1545</v>
      </c>
      <c r="S3515">
        <v>16</v>
      </c>
      <c r="T3515">
        <v>91</v>
      </c>
      <c r="U3515">
        <v>95</v>
      </c>
      <c r="V3515" t="s">
        <v>51</v>
      </c>
      <c r="W3515">
        <v>82</v>
      </c>
      <c r="X3515" s="102">
        <v>0.47916666666666669</v>
      </c>
      <c r="AB3515" s="77">
        <f t="shared" si="54"/>
        <v>280</v>
      </c>
    </row>
    <row r="3516" spans="1:28" x14ac:dyDescent="0.3">
      <c r="A3516" s="34">
        <v>45165</v>
      </c>
      <c r="B3516">
        <v>1159</v>
      </c>
      <c r="C3516" t="s">
        <v>1282</v>
      </c>
      <c r="D3516" t="s">
        <v>1283</v>
      </c>
      <c r="E3516">
        <v>38</v>
      </c>
      <c r="F3516" t="s">
        <v>1599</v>
      </c>
      <c r="G3516" t="s">
        <v>1536</v>
      </c>
      <c r="H3516" t="s">
        <v>1637</v>
      </c>
      <c r="I3516" s="102">
        <v>4.1666666666666664E-2</v>
      </c>
      <c r="J3516" t="s">
        <v>1724</v>
      </c>
      <c r="K3516" s="102">
        <v>0.61111111111111105</v>
      </c>
      <c r="L3516">
        <v>31</v>
      </c>
      <c r="M3516" t="s">
        <v>1404</v>
      </c>
      <c r="N3516" t="s">
        <v>1334</v>
      </c>
      <c r="O3516" s="102">
        <v>0.55555555555555558</v>
      </c>
      <c r="P3516" t="s">
        <v>1692</v>
      </c>
      <c r="Q3516">
        <v>20</v>
      </c>
      <c r="R3516" t="s">
        <v>1366</v>
      </c>
      <c r="S3516">
        <v>1</v>
      </c>
      <c r="T3516">
        <v>83</v>
      </c>
      <c r="U3516">
        <v>93</v>
      </c>
      <c r="V3516" s="102">
        <v>0</v>
      </c>
      <c r="W3516">
        <v>66</v>
      </c>
      <c r="X3516" s="102">
        <v>0.61111111111111105</v>
      </c>
      <c r="AB3516" s="77">
        <f t="shared" si="54"/>
        <v>310</v>
      </c>
    </row>
    <row r="3517" spans="1:28" x14ac:dyDescent="0.3">
      <c r="A3517" s="34">
        <v>45166</v>
      </c>
      <c r="B3517">
        <v>1159</v>
      </c>
      <c r="C3517" t="s">
        <v>1282</v>
      </c>
      <c r="D3517" t="s">
        <v>1283</v>
      </c>
      <c r="E3517">
        <v>38</v>
      </c>
      <c r="F3517" t="s">
        <v>1400</v>
      </c>
      <c r="G3517" t="s">
        <v>1354</v>
      </c>
      <c r="H3517" t="s">
        <v>1583</v>
      </c>
      <c r="I3517" s="102">
        <v>6.9444444444444441E-3</v>
      </c>
      <c r="J3517" t="s">
        <v>1694</v>
      </c>
      <c r="K3517" s="102">
        <v>0.67361111111111116</v>
      </c>
      <c r="L3517">
        <v>30</v>
      </c>
      <c r="M3517" t="s">
        <v>1322</v>
      </c>
      <c r="N3517" t="s">
        <v>1399</v>
      </c>
      <c r="O3517" s="102">
        <v>0.6875</v>
      </c>
      <c r="P3517" t="s">
        <v>1667</v>
      </c>
      <c r="Q3517">
        <v>0</v>
      </c>
      <c r="R3517" t="s">
        <v>1517</v>
      </c>
      <c r="S3517">
        <v>19</v>
      </c>
      <c r="T3517">
        <v>80</v>
      </c>
      <c r="U3517">
        <v>95</v>
      </c>
      <c r="V3517" t="s">
        <v>51</v>
      </c>
      <c r="W3517">
        <v>68</v>
      </c>
      <c r="X3517" t="s">
        <v>51</v>
      </c>
      <c r="AB3517" s="77">
        <f t="shared" si="54"/>
        <v>300</v>
      </c>
    </row>
    <row r="3518" spans="1:28" x14ac:dyDescent="0.3">
      <c r="A3518" s="34">
        <v>45167</v>
      </c>
      <c r="B3518">
        <v>1159</v>
      </c>
      <c r="C3518" t="s">
        <v>1282</v>
      </c>
      <c r="D3518" t="s">
        <v>1283</v>
      </c>
      <c r="E3518">
        <v>38</v>
      </c>
      <c r="F3518" t="s">
        <v>1588</v>
      </c>
      <c r="G3518" t="s">
        <v>2032</v>
      </c>
      <c r="H3518" t="s">
        <v>1527</v>
      </c>
      <c r="I3518" t="s">
        <v>51</v>
      </c>
      <c r="J3518" t="s">
        <v>1751</v>
      </c>
      <c r="K3518" s="102">
        <v>0.58333333333333337</v>
      </c>
      <c r="L3518">
        <v>31</v>
      </c>
      <c r="M3518" t="s">
        <v>1296</v>
      </c>
      <c r="N3518" t="s">
        <v>1368</v>
      </c>
      <c r="O3518" s="102">
        <v>0.90277777777777779</v>
      </c>
      <c r="P3518" t="s">
        <v>1393</v>
      </c>
      <c r="Q3518">
        <v>0</v>
      </c>
      <c r="R3518" t="s">
        <v>1602</v>
      </c>
      <c r="S3518">
        <v>24</v>
      </c>
      <c r="T3518">
        <v>77</v>
      </c>
      <c r="U3518">
        <v>95</v>
      </c>
      <c r="V3518" t="s">
        <v>51</v>
      </c>
      <c r="W3518">
        <v>65</v>
      </c>
      <c r="X3518" s="102">
        <v>0.3888888888888889</v>
      </c>
      <c r="AB3518" s="77">
        <f t="shared" si="54"/>
        <v>310</v>
      </c>
    </row>
    <row r="3519" spans="1:28" x14ac:dyDescent="0.3">
      <c r="A3519" s="34">
        <v>45168</v>
      </c>
      <c r="B3519">
        <v>1159</v>
      </c>
      <c r="C3519" t="s">
        <v>1282</v>
      </c>
      <c r="D3519" t="s">
        <v>1283</v>
      </c>
      <c r="E3519">
        <v>38</v>
      </c>
      <c r="F3519" t="s">
        <v>1722</v>
      </c>
      <c r="G3519" t="s">
        <v>1465</v>
      </c>
      <c r="H3519" t="s">
        <v>1328</v>
      </c>
      <c r="I3519" s="102">
        <v>0.99930555555555556</v>
      </c>
      <c r="J3519" t="s">
        <v>1726</v>
      </c>
      <c r="K3519" s="102">
        <v>0.52777777777777779</v>
      </c>
      <c r="L3519">
        <v>31</v>
      </c>
      <c r="M3519" t="s">
        <v>1329</v>
      </c>
      <c r="N3519" t="s">
        <v>1556</v>
      </c>
      <c r="O3519" s="102">
        <v>0.39583333333333331</v>
      </c>
      <c r="P3519" t="s">
        <v>1697</v>
      </c>
      <c r="Q3519">
        <v>21</v>
      </c>
      <c r="R3519" t="s">
        <v>1685</v>
      </c>
      <c r="S3519">
        <v>5</v>
      </c>
      <c r="T3519">
        <v>76</v>
      </c>
      <c r="U3519">
        <v>95</v>
      </c>
      <c r="V3519" t="s">
        <v>51</v>
      </c>
      <c r="W3519">
        <v>66</v>
      </c>
      <c r="X3519" t="s">
        <v>51</v>
      </c>
      <c r="AB3519" s="77">
        <f t="shared" si="54"/>
        <v>310</v>
      </c>
    </row>
    <row r="3520" spans="1:28" x14ac:dyDescent="0.3">
      <c r="A3520" s="34">
        <v>45169</v>
      </c>
      <c r="B3520">
        <v>1159</v>
      </c>
      <c r="C3520" t="s">
        <v>1282</v>
      </c>
      <c r="D3520" t="s">
        <v>1283</v>
      </c>
      <c r="E3520">
        <v>38</v>
      </c>
      <c r="F3520" t="s">
        <v>1749</v>
      </c>
      <c r="G3520" t="s">
        <v>1308</v>
      </c>
      <c r="H3520" t="s">
        <v>1490</v>
      </c>
      <c r="I3520" s="102">
        <v>0.1875</v>
      </c>
      <c r="J3520" t="s">
        <v>1818</v>
      </c>
      <c r="K3520" s="102">
        <v>0.59027777777777779</v>
      </c>
      <c r="L3520">
        <v>20</v>
      </c>
      <c r="M3520" t="s">
        <v>1435</v>
      </c>
      <c r="N3520" t="s">
        <v>1404</v>
      </c>
      <c r="O3520" s="102">
        <v>0.23611111111111113</v>
      </c>
      <c r="P3520" t="s">
        <v>1620</v>
      </c>
      <c r="Q3520">
        <v>9</v>
      </c>
      <c r="R3520" t="s">
        <v>1306</v>
      </c>
      <c r="S3520">
        <v>3</v>
      </c>
      <c r="T3520">
        <v>76</v>
      </c>
      <c r="U3520">
        <v>92</v>
      </c>
      <c r="V3520" s="102">
        <v>6.9444444444444441E-3</v>
      </c>
      <c r="W3520">
        <v>58</v>
      </c>
      <c r="X3520" t="s">
        <v>51</v>
      </c>
      <c r="AB3520" s="77">
        <f t="shared" si="54"/>
        <v>200</v>
      </c>
    </row>
    <row r="3521" spans="1:28" x14ac:dyDescent="0.3">
      <c r="A3521" s="34">
        <v>45170</v>
      </c>
      <c r="B3521">
        <v>1159</v>
      </c>
      <c r="C3521" t="s">
        <v>1282</v>
      </c>
      <c r="D3521" t="s">
        <v>1283</v>
      </c>
      <c r="E3521">
        <v>38</v>
      </c>
      <c r="F3521" t="s">
        <v>1724</v>
      </c>
      <c r="G3521" t="s">
        <v>1285</v>
      </c>
      <c r="H3521" t="s">
        <v>1527</v>
      </c>
      <c r="I3521" s="102">
        <v>0.88888888888888884</v>
      </c>
      <c r="J3521" t="s">
        <v>1779</v>
      </c>
      <c r="K3521" s="102">
        <v>0.44444444444444442</v>
      </c>
      <c r="L3521">
        <v>27</v>
      </c>
      <c r="M3521" t="s">
        <v>1296</v>
      </c>
      <c r="N3521" t="s">
        <v>1354</v>
      </c>
      <c r="O3521" s="102">
        <v>0.79166666666666663</v>
      </c>
      <c r="P3521" t="s">
        <v>1370</v>
      </c>
      <c r="Q3521">
        <v>0</v>
      </c>
      <c r="R3521" t="s">
        <v>1518</v>
      </c>
      <c r="S3521">
        <v>15</v>
      </c>
      <c r="T3521">
        <v>86</v>
      </c>
      <c r="U3521">
        <v>94</v>
      </c>
      <c r="V3521" s="102">
        <v>0.77777777777777779</v>
      </c>
      <c r="W3521">
        <v>75</v>
      </c>
      <c r="X3521" s="102">
        <v>0.34027777777777773</v>
      </c>
      <c r="AB3521" s="77">
        <f t="shared" si="54"/>
        <v>270</v>
      </c>
    </row>
    <row r="3522" spans="1:28" x14ac:dyDescent="0.3">
      <c r="A3522" s="34">
        <v>45171</v>
      </c>
      <c r="B3522">
        <v>1159</v>
      </c>
      <c r="C3522" t="s">
        <v>1282</v>
      </c>
      <c r="D3522" t="s">
        <v>1283</v>
      </c>
      <c r="E3522">
        <v>38</v>
      </c>
      <c r="F3522" t="s">
        <v>1623</v>
      </c>
      <c r="G3522" t="s">
        <v>1625</v>
      </c>
      <c r="H3522" t="s">
        <v>1328</v>
      </c>
      <c r="I3522" s="102">
        <v>0.15277777777777776</v>
      </c>
      <c r="J3522" t="s">
        <v>1694</v>
      </c>
      <c r="K3522" s="102">
        <v>0.59722222222222221</v>
      </c>
      <c r="L3522">
        <v>9</v>
      </c>
      <c r="M3522" t="s">
        <v>1296</v>
      </c>
      <c r="N3522" t="s">
        <v>1348</v>
      </c>
      <c r="O3522" s="102">
        <v>0.70138888888888884</v>
      </c>
      <c r="P3522" t="s">
        <v>1567</v>
      </c>
      <c r="Q3522">
        <v>24</v>
      </c>
      <c r="R3522" t="s">
        <v>1680</v>
      </c>
      <c r="S3522">
        <v>6</v>
      </c>
      <c r="T3522">
        <v>86</v>
      </c>
      <c r="U3522">
        <v>95</v>
      </c>
      <c r="V3522" t="s">
        <v>51</v>
      </c>
      <c r="W3522">
        <v>74</v>
      </c>
      <c r="X3522" s="102">
        <v>0.52777777777777779</v>
      </c>
      <c r="AB3522" s="77">
        <f t="shared" si="54"/>
        <v>90</v>
      </c>
    </row>
    <row r="3523" spans="1:28" x14ac:dyDescent="0.3">
      <c r="A3523" s="34">
        <v>45172</v>
      </c>
      <c r="B3523">
        <v>1159</v>
      </c>
      <c r="C3523" t="s">
        <v>1282</v>
      </c>
      <c r="D3523" t="s">
        <v>1283</v>
      </c>
      <c r="E3523">
        <v>38</v>
      </c>
      <c r="F3523" t="s">
        <v>1758</v>
      </c>
      <c r="G3523" t="s">
        <v>1465</v>
      </c>
      <c r="H3523" t="s">
        <v>1669</v>
      </c>
      <c r="I3523" s="102">
        <v>0.20833333333333334</v>
      </c>
      <c r="J3523" t="s">
        <v>1756</v>
      </c>
      <c r="K3523" s="102">
        <v>0.59027777777777779</v>
      </c>
      <c r="L3523">
        <v>9</v>
      </c>
      <c r="M3523" t="s">
        <v>1396</v>
      </c>
      <c r="N3523" t="s">
        <v>1334</v>
      </c>
      <c r="O3523" s="102">
        <v>0.69444444444444453</v>
      </c>
      <c r="P3523" t="s">
        <v>1684</v>
      </c>
      <c r="Q3523">
        <v>1</v>
      </c>
      <c r="R3523" t="s">
        <v>1757</v>
      </c>
      <c r="S3523">
        <v>23</v>
      </c>
      <c r="T3523">
        <v>81</v>
      </c>
      <c r="U3523">
        <v>95</v>
      </c>
      <c r="V3523" t="s">
        <v>51</v>
      </c>
      <c r="W3523">
        <v>64</v>
      </c>
      <c r="X3523" s="102">
        <v>0.52777777777777779</v>
      </c>
      <c r="AB3523" s="77">
        <f t="shared" ref="AB3523:AB3586" si="55">L3523*$AE$17</f>
        <v>90</v>
      </c>
    </row>
    <row r="3524" spans="1:28" x14ac:dyDescent="0.3">
      <c r="A3524" s="34">
        <v>45173</v>
      </c>
      <c r="B3524">
        <v>1159</v>
      </c>
      <c r="C3524" t="s">
        <v>1282</v>
      </c>
      <c r="D3524" t="s">
        <v>1283</v>
      </c>
      <c r="E3524">
        <v>38</v>
      </c>
      <c r="F3524" t="s">
        <v>1747</v>
      </c>
      <c r="G3524" t="s">
        <v>1457</v>
      </c>
      <c r="H3524" t="s">
        <v>1696</v>
      </c>
      <c r="I3524" s="102">
        <v>0.99305555555555547</v>
      </c>
      <c r="J3524" t="s">
        <v>1944</v>
      </c>
      <c r="K3524" s="102">
        <v>0.4236111111111111</v>
      </c>
      <c r="L3524">
        <v>9</v>
      </c>
      <c r="M3524" t="s">
        <v>1329</v>
      </c>
      <c r="N3524" t="s">
        <v>1341</v>
      </c>
      <c r="O3524" s="102">
        <v>0.56944444444444442</v>
      </c>
      <c r="P3524" t="s">
        <v>1676</v>
      </c>
      <c r="Q3524">
        <v>12</v>
      </c>
      <c r="R3524" t="s">
        <v>1387</v>
      </c>
      <c r="S3524">
        <v>15</v>
      </c>
      <c r="T3524">
        <v>62</v>
      </c>
      <c r="U3524">
        <v>92</v>
      </c>
      <c r="V3524" s="102">
        <v>1.3888888888888888E-2</v>
      </c>
      <c r="W3524">
        <v>51</v>
      </c>
      <c r="X3524" t="s">
        <v>51</v>
      </c>
      <c r="AB3524" s="77">
        <f t="shared" si="55"/>
        <v>90</v>
      </c>
    </row>
    <row r="3525" spans="1:28" x14ac:dyDescent="0.3">
      <c r="A3525" s="34">
        <v>45174</v>
      </c>
      <c r="B3525">
        <v>1159</v>
      </c>
      <c r="C3525" t="s">
        <v>1282</v>
      </c>
      <c r="D3525" t="s">
        <v>1283</v>
      </c>
      <c r="E3525">
        <v>38</v>
      </c>
      <c r="F3525" t="s">
        <v>1647</v>
      </c>
      <c r="G3525" t="s">
        <v>1308</v>
      </c>
      <c r="H3525" t="s">
        <v>1400</v>
      </c>
      <c r="I3525" s="102">
        <v>0.15972222222222224</v>
      </c>
      <c r="J3525" t="s">
        <v>2033</v>
      </c>
      <c r="K3525" s="102">
        <v>0.51388888888888895</v>
      </c>
      <c r="L3525">
        <v>32</v>
      </c>
      <c r="M3525" t="s">
        <v>1435</v>
      </c>
      <c r="N3525" t="s">
        <v>1456</v>
      </c>
      <c r="O3525" s="102">
        <v>0.54166666666666663</v>
      </c>
      <c r="P3525" t="s">
        <v>1759</v>
      </c>
      <c r="Q3525">
        <v>23</v>
      </c>
      <c r="R3525" t="s">
        <v>1757</v>
      </c>
      <c r="S3525">
        <v>0</v>
      </c>
      <c r="T3525">
        <v>56</v>
      </c>
      <c r="U3525">
        <v>73</v>
      </c>
      <c r="V3525" t="s">
        <v>51</v>
      </c>
      <c r="W3525">
        <v>38</v>
      </c>
      <c r="X3525" s="102">
        <v>0.5</v>
      </c>
      <c r="AB3525" s="77">
        <f t="shared" si="55"/>
        <v>320</v>
      </c>
    </row>
    <row r="3526" spans="1:28" x14ac:dyDescent="0.3">
      <c r="A3526" s="34">
        <v>45175</v>
      </c>
      <c r="B3526">
        <v>1159</v>
      </c>
      <c r="C3526" t="s">
        <v>1282</v>
      </c>
      <c r="D3526" t="s">
        <v>1283</v>
      </c>
      <c r="E3526">
        <v>38</v>
      </c>
      <c r="F3526" t="s">
        <v>1765</v>
      </c>
      <c r="G3526" t="s">
        <v>1308</v>
      </c>
      <c r="H3526" t="s">
        <v>1385</v>
      </c>
      <c r="I3526" s="102">
        <v>0.23611111111111113</v>
      </c>
      <c r="J3526" t="s">
        <v>2034</v>
      </c>
      <c r="K3526" s="102">
        <v>0.65277777777777779</v>
      </c>
      <c r="L3526">
        <v>27</v>
      </c>
      <c r="M3526" t="s">
        <v>1288</v>
      </c>
      <c r="N3526" t="s">
        <v>1404</v>
      </c>
      <c r="O3526" s="102">
        <v>0.2638888888888889</v>
      </c>
      <c r="P3526" t="s">
        <v>1602</v>
      </c>
      <c r="Q3526" t="s">
        <v>51</v>
      </c>
      <c r="R3526" t="s">
        <v>1379</v>
      </c>
      <c r="S3526">
        <v>3</v>
      </c>
      <c r="T3526">
        <v>72</v>
      </c>
      <c r="U3526">
        <v>88</v>
      </c>
      <c r="V3526" s="102">
        <v>0.1875</v>
      </c>
      <c r="W3526">
        <v>44</v>
      </c>
      <c r="X3526" s="102">
        <v>0.63194444444444442</v>
      </c>
      <c r="AB3526" s="77">
        <f t="shared" si="55"/>
        <v>270</v>
      </c>
    </row>
    <row r="3527" spans="1:28" x14ac:dyDescent="0.3">
      <c r="A3527" s="34">
        <v>45176</v>
      </c>
      <c r="B3527">
        <v>1159</v>
      </c>
      <c r="C3527" t="s">
        <v>1282</v>
      </c>
      <c r="D3527" t="s">
        <v>1283</v>
      </c>
      <c r="E3527">
        <v>38</v>
      </c>
      <c r="F3527" t="s">
        <v>1693</v>
      </c>
      <c r="G3527" t="s">
        <v>1431</v>
      </c>
      <c r="H3527" t="s">
        <v>1785</v>
      </c>
      <c r="I3527" s="102">
        <v>0.25</v>
      </c>
      <c r="J3527" t="s">
        <v>1783</v>
      </c>
      <c r="K3527" s="102">
        <v>0.50694444444444442</v>
      </c>
      <c r="L3527">
        <v>28</v>
      </c>
      <c r="M3527" t="s">
        <v>1288</v>
      </c>
      <c r="N3527" t="s">
        <v>1319</v>
      </c>
      <c r="O3527" s="102">
        <v>0.81944444444444453</v>
      </c>
      <c r="P3527" t="s">
        <v>1596</v>
      </c>
      <c r="Q3527">
        <v>22</v>
      </c>
      <c r="R3527" t="s">
        <v>1876</v>
      </c>
      <c r="S3527">
        <v>4</v>
      </c>
      <c r="T3527">
        <v>74</v>
      </c>
      <c r="U3527">
        <v>91</v>
      </c>
      <c r="V3527" t="s">
        <v>51</v>
      </c>
      <c r="W3527">
        <v>58</v>
      </c>
      <c r="X3527" s="102">
        <v>0.5</v>
      </c>
      <c r="AB3527" s="77">
        <f t="shared" si="55"/>
        <v>280</v>
      </c>
    </row>
    <row r="3528" spans="1:28" x14ac:dyDescent="0.3">
      <c r="A3528" s="34">
        <v>45177</v>
      </c>
      <c r="B3528">
        <v>1159</v>
      </c>
      <c r="C3528" t="s">
        <v>1282</v>
      </c>
      <c r="D3528" t="s">
        <v>1283</v>
      </c>
      <c r="E3528">
        <v>38</v>
      </c>
      <c r="F3528" t="s">
        <v>1748</v>
      </c>
      <c r="G3528" t="s">
        <v>1465</v>
      </c>
      <c r="H3528" t="s">
        <v>1395</v>
      </c>
      <c r="I3528" s="102">
        <v>0.28472222222222221</v>
      </c>
      <c r="J3528" t="s">
        <v>1793</v>
      </c>
      <c r="K3528" s="102">
        <v>0.63888888888888895</v>
      </c>
      <c r="L3528">
        <v>28</v>
      </c>
      <c r="M3528" t="s">
        <v>1335</v>
      </c>
      <c r="N3528" t="s">
        <v>1319</v>
      </c>
      <c r="O3528" s="102">
        <v>0.95138888888888884</v>
      </c>
      <c r="P3528" t="s">
        <v>1291</v>
      </c>
      <c r="Q3528">
        <v>0</v>
      </c>
      <c r="R3528" t="s">
        <v>1676</v>
      </c>
      <c r="S3528">
        <v>18</v>
      </c>
      <c r="T3528">
        <v>85</v>
      </c>
      <c r="U3528">
        <v>95</v>
      </c>
      <c r="V3528" t="s">
        <v>51</v>
      </c>
      <c r="W3528">
        <v>75</v>
      </c>
      <c r="X3528" t="s">
        <v>51</v>
      </c>
      <c r="AB3528" s="77">
        <f t="shared" si="55"/>
        <v>280</v>
      </c>
    </row>
    <row r="3529" spans="1:28" x14ac:dyDescent="0.3">
      <c r="A3529" s="34">
        <v>45178</v>
      </c>
      <c r="B3529">
        <v>1159</v>
      </c>
      <c r="C3529" t="s">
        <v>1282</v>
      </c>
      <c r="D3529" t="s">
        <v>1283</v>
      </c>
      <c r="E3529">
        <v>38</v>
      </c>
      <c r="F3529" t="s">
        <v>1776</v>
      </c>
      <c r="G3529" t="s">
        <v>1308</v>
      </c>
      <c r="H3529" t="s">
        <v>1724</v>
      </c>
      <c r="I3529" s="102">
        <v>0.24305555555555555</v>
      </c>
      <c r="J3529" t="s">
        <v>1929</v>
      </c>
      <c r="K3529" s="102">
        <v>0.65972222222222221</v>
      </c>
      <c r="L3529">
        <v>28</v>
      </c>
      <c r="M3529" t="s">
        <v>1288</v>
      </c>
      <c r="N3529" t="s">
        <v>1351</v>
      </c>
      <c r="O3529" s="102">
        <v>0.35416666666666669</v>
      </c>
      <c r="P3529" t="s">
        <v>1291</v>
      </c>
      <c r="Q3529">
        <v>21</v>
      </c>
      <c r="R3529" t="s">
        <v>1640</v>
      </c>
      <c r="S3529">
        <v>5</v>
      </c>
      <c r="T3529">
        <v>87</v>
      </c>
      <c r="U3529">
        <v>96</v>
      </c>
      <c r="V3529" s="102">
        <v>0.22222222222222221</v>
      </c>
      <c r="W3529">
        <v>78</v>
      </c>
      <c r="X3529" t="s">
        <v>51</v>
      </c>
      <c r="AB3529" s="77">
        <f t="shared" si="55"/>
        <v>280</v>
      </c>
    </row>
    <row r="3530" spans="1:28" x14ac:dyDescent="0.3">
      <c r="A3530" s="34">
        <v>45179</v>
      </c>
      <c r="B3530">
        <v>1159</v>
      </c>
      <c r="C3530" t="s">
        <v>1282</v>
      </c>
      <c r="D3530" t="s">
        <v>1283</v>
      </c>
      <c r="E3530">
        <v>38</v>
      </c>
      <c r="F3530" t="s">
        <v>1765</v>
      </c>
      <c r="G3530" t="s">
        <v>1574</v>
      </c>
      <c r="H3530" t="s">
        <v>1777</v>
      </c>
      <c r="I3530" s="102">
        <v>0.25</v>
      </c>
      <c r="J3530" t="s">
        <v>2035</v>
      </c>
      <c r="K3530" s="102">
        <v>0.60416666666666663</v>
      </c>
      <c r="L3530">
        <v>29</v>
      </c>
      <c r="M3530" t="s">
        <v>1288</v>
      </c>
      <c r="N3530" t="s">
        <v>1289</v>
      </c>
      <c r="O3530" s="102">
        <v>4.1666666666666664E-2</v>
      </c>
      <c r="P3530" t="s">
        <v>1604</v>
      </c>
      <c r="Q3530">
        <v>9</v>
      </c>
      <c r="R3530" t="s">
        <v>1735</v>
      </c>
      <c r="S3530">
        <v>17</v>
      </c>
      <c r="T3530">
        <v>82</v>
      </c>
      <c r="U3530">
        <v>95</v>
      </c>
      <c r="V3530" s="102">
        <v>0.99930555555555556</v>
      </c>
      <c r="W3530">
        <v>68</v>
      </c>
      <c r="X3530" s="102">
        <v>0.54861111111111105</v>
      </c>
      <c r="AB3530" s="77">
        <f t="shared" si="55"/>
        <v>290</v>
      </c>
    </row>
    <row r="3531" spans="1:28" x14ac:dyDescent="0.3">
      <c r="A3531" s="34">
        <v>45180</v>
      </c>
      <c r="B3531">
        <v>1159</v>
      </c>
      <c r="C3531" t="s">
        <v>1282</v>
      </c>
      <c r="D3531" t="s">
        <v>1283</v>
      </c>
      <c r="E3531">
        <v>38</v>
      </c>
      <c r="F3531" t="s">
        <v>1766</v>
      </c>
      <c r="G3531" t="s">
        <v>1339</v>
      </c>
      <c r="H3531" t="s">
        <v>1750</v>
      </c>
      <c r="I3531" s="102">
        <v>0.80555555555555547</v>
      </c>
      <c r="J3531" t="s">
        <v>1524</v>
      </c>
      <c r="K3531" s="102">
        <v>0.61111111111111105</v>
      </c>
      <c r="L3531">
        <v>0</v>
      </c>
      <c r="M3531" t="s">
        <v>1329</v>
      </c>
      <c r="N3531" t="s">
        <v>1286</v>
      </c>
      <c r="O3531" t="s">
        <v>51</v>
      </c>
      <c r="P3531" t="s">
        <v>1874</v>
      </c>
      <c r="Q3531">
        <v>21</v>
      </c>
      <c r="R3531" t="s">
        <v>1815</v>
      </c>
      <c r="S3531">
        <v>4</v>
      </c>
      <c r="T3531">
        <v>89</v>
      </c>
      <c r="U3531">
        <v>95</v>
      </c>
      <c r="V3531" t="s">
        <v>51</v>
      </c>
      <c r="W3531">
        <v>75</v>
      </c>
      <c r="X3531" s="102">
        <v>0.58333333333333337</v>
      </c>
      <c r="AB3531" s="77">
        <f t="shared" si="55"/>
        <v>0</v>
      </c>
    </row>
    <row r="3532" spans="1:28" x14ac:dyDescent="0.3">
      <c r="A3532" s="34">
        <v>45181</v>
      </c>
      <c r="B3532">
        <v>1159</v>
      </c>
      <c r="C3532" t="s">
        <v>1282</v>
      </c>
      <c r="D3532" t="s">
        <v>1283</v>
      </c>
      <c r="E3532">
        <v>38</v>
      </c>
      <c r="F3532" t="s">
        <v>1507</v>
      </c>
      <c r="G3532" t="s">
        <v>1335</v>
      </c>
      <c r="H3532" t="s">
        <v>1721</v>
      </c>
      <c r="I3532" s="102">
        <v>0.99930555555555556</v>
      </c>
      <c r="J3532" t="s">
        <v>1780</v>
      </c>
      <c r="K3532" s="102">
        <v>0.66666666666666663</v>
      </c>
      <c r="L3532">
        <v>30</v>
      </c>
      <c r="M3532" t="s">
        <v>1435</v>
      </c>
      <c r="N3532" t="s">
        <v>1336</v>
      </c>
      <c r="O3532" s="102">
        <v>0.4861111111111111</v>
      </c>
      <c r="P3532" t="s">
        <v>1393</v>
      </c>
      <c r="Q3532" t="s">
        <v>51</v>
      </c>
      <c r="R3532" t="s">
        <v>1291</v>
      </c>
      <c r="S3532">
        <v>1</v>
      </c>
      <c r="T3532">
        <v>83</v>
      </c>
      <c r="U3532">
        <v>94</v>
      </c>
      <c r="V3532" s="102">
        <v>3.4722222222222224E-2</v>
      </c>
      <c r="W3532">
        <v>71</v>
      </c>
      <c r="X3532" s="102">
        <v>0.71527777777777779</v>
      </c>
      <c r="AB3532" s="77">
        <f t="shared" si="55"/>
        <v>300</v>
      </c>
    </row>
    <row r="3533" spans="1:28" x14ac:dyDescent="0.3">
      <c r="A3533" s="34">
        <v>45182</v>
      </c>
      <c r="B3533">
        <v>1159</v>
      </c>
      <c r="C3533" t="s">
        <v>1282</v>
      </c>
      <c r="D3533" t="s">
        <v>1283</v>
      </c>
      <c r="E3533">
        <v>38</v>
      </c>
      <c r="F3533" t="s">
        <v>1723</v>
      </c>
      <c r="G3533" t="s">
        <v>1308</v>
      </c>
      <c r="H3533" t="s">
        <v>1536</v>
      </c>
      <c r="I3533" s="102">
        <v>4.1666666666666664E-2</v>
      </c>
      <c r="J3533" t="s">
        <v>1732</v>
      </c>
      <c r="K3533" s="102">
        <v>0.54166666666666663</v>
      </c>
      <c r="L3533">
        <v>8</v>
      </c>
      <c r="M3533" t="s">
        <v>1435</v>
      </c>
      <c r="N3533" t="s">
        <v>1456</v>
      </c>
      <c r="O3533" s="102">
        <v>0.61805555555555558</v>
      </c>
      <c r="P3533" t="s">
        <v>1764</v>
      </c>
      <c r="Q3533" t="s">
        <v>51</v>
      </c>
      <c r="R3533" t="s">
        <v>1643</v>
      </c>
      <c r="S3533">
        <v>5</v>
      </c>
      <c r="T3533">
        <v>77</v>
      </c>
      <c r="U3533">
        <v>93</v>
      </c>
      <c r="V3533" t="s">
        <v>51</v>
      </c>
      <c r="W3533">
        <v>68</v>
      </c>
      <c r="X3533" t="s">
        <v>51</v>
      </c>
      <c r="AB3533" s="77">
        <f t="shared" si="55"/>
        <v>80</v>
      </c>
    </row>
    <row r="3534" spans="1:28" x14ac:dyDescent="0.3">
      <c r="A3534" s="34">
        <v>45183</v>
      </c>
      <c r="B3534">
        <v>1159</v>
      </c>
      <c r="C3534" t="s">
        <v>1282</v>
      </c>
      <c r="D3534" t="s">
        <v>1283</v>
      </c>
      <c r="E3534">
        <v>38</v>
      </c>
      <c r="F3534" t="s">
        <v>1723</v>
      </c>
      <c r="G3534" t="s">
        <v>1308</v>
      </c>
      <c r="H3534" t="s">
        <v>1527</v>
      </c>
      <c r="I3534" s="102">
        <v>0.99930555555555556</v>
      </c>
      <c r="J3534" t="s">
        <v>1754</v>
      </c>
      <c r="K3534" s="102">
        <v>0.40972222222222227</v>
      </c>
      <c r="L3534">
        <v>8</v>
      </c>
      <c r="M3534" t="s">
        <v>1396</v>
      </c>
      <c r="N3534" t="s">
        <v>1380</v>
      </c>
      <c r="O3534" s="102">
        <v>0.64583333333333337</v>
      </c>
      <c r="P3534" t="s">
        <v>1639</v>
      </c>
      <c r="Q3534">
        <v>0</v>
      </c>
      <c r="R3534" t="s">
        <v>1876</v>
      </c>
      <c r="S3534">
        <v>24</v>
      </c>
      <c r="T3534">
        <v>82</v>
      </c>
      <c r="U3534">
        <v>95</v>
      </c>
      <c r="V3534" t="s">
        <v>51</v>
      </c>
      <c r="W3534">
        <v>64</v>
      </c>
      <c r="X3534" s="102">
        <v>0.43055555555555558</v>
      </c>
      <c r="AB3534" s="77">
        <f t="shared" si="55"/>
        <v>80</v>
      </c>
    </row>
    <row r="3535" spans="1:28" x14ac:dyDescent="0.3">
      <c r="A3535" s="34">
        <v>45184</v>
      </c>
      <c r="B3535">
        <v>1159</v>
      </c>
      <c r="C3535" t="s">
        <v>1282</v>
      </c>
      <c r="D3535" t="s">
        <v>1283</v>
      </c>
      <c r="E3535">
        <v>38</v>
      </c>
      <c r="F3535" t="s">
        <v>1584</v>
      </c>
      <c r="G3535" t="s">
        <v>1465</v>
      </c>
      <c r="H3535" t="s">
        <v>1295</v>
      </c>
      <c r="I3535" s="102">
        <v>0.22916666666666666</v>
      </c>
      <c r="J3535" t="s">
        <v>2025</v>
      </c>
      <c r="K3535" s="102">
        <v>0.68055555555555547</v>
      </c>
      <c r="L3535">
        <v>27</v>
      </c>
      <c r="M3535" t="s">
        <v>1358</v>
      </c>
      <c r="N3535" t="s">
        <v>1322</v>
      </c>
      <c r="O3535" s="102">
        <v>0.41666666666666669</v>
      </c>
      <c r="P3535" t="s">
        <v>1876</v>
      </c>
      <c r="Q3535">
        <v>0</v>
      </c>
      <c r="R3535" t="s">
        <v>1509</v>
      </c>
      <c r="S3535">
        <v>24</v>
      </c>
      <c r="T3535">
        <v>79</v>
      </c>
      <c r="U3535">
        <v>95</v>
      </c>
      <c r="V3535" t="s">
        <v>51</v>
      </c>
      <c r="W3535">
        <v>59</v>
      </c>
      <c r="X3535" s="102">
        <v>0.69444444444444453</v>
      </c>
      <c r="AB3535" s="77">
        <f t="shared" si="55"/>
        <v>270</v>
      </c>
    </row>
    <row r="3536" spans="1:28" x14ac:dyDescent="0.3">
      <c r="A3536" s="34">
        <v>45185</v>
      </c>
      <c r="B3536">
        <v>1159</v>
      </c>
      <c r="C3536" t="s">
        <v>1282</v>
      </c>
      <c r="D3536" t="s">
        <v>1283</v>
      </c>
      <c r="E3536">
        <v>38</v>
      </c>
      <c r="F3536" t="s">
        <v>1507</v>
      </c>
      <c r="G3536" t="s">
        <v>1476</v>
      </c>
      <c r="H3536" t="s">
        <v>1303</v>
      </c>
      <c r="I3536" s="102">
        <v>0.25</v>
      </c>
      <c r="J3536" t="s">
        <v>1780</v>
      </c>
      <c r="K3536" s="102">
        <v>0.45833333333333331</v>
      </c>
      <c r="L3536">
        <v>28</v>
      </c>
      <c r="M3536" t="s">
        <v>1435</v>
      </c>
      <c r="N3536" t="s">
        <v>1327</v>
      </c>
      <c r="O3536" s="102">
        <v>0.71527777777777779</v>
      </c>
      <c r="P3536" t="s">
        <v>1789</v>
      </c>
      <c r="Q3536">
        <v>22</v>
      </c>
      <c r="R3536" t="s">
        <v>1798</v>
      </c>
      <c r="S3536">
        <v>6</v>
      </c>
      <c r="T3536">
        <v>89</v>
      </c>
      <c r="U3536">
        <v>95</v>
      </c>
      <c r="V3536" s="102">
        <v>0.79861111111111116</v>
      </c>
      <c r="W3536">
        <v>68</v>
      </c>
      <c r="X3536" s="102">
        <v>0.46527777777777773</v>
      </c>
      <c r="AB3536" s="77">
        <f t="shared" si="55"/>
        <v>280</v>
      </c>
    </row>
    <row r="3537" spans="1:28" x14ac:dyDescent="0.3">
      <c r="A3537" s="34">
        <v>45186</v>
      </c>
      <c r="B3537">
        <v>1159</v>
      </c>
      <c r="C3537" t="s">
        <v>1282</v>
      </c>
      <c r="D3537" t="s">
        <v>1283</v>
      </c>
      <c r="E3537">
        <v>38</v>
      </c>
      <c r="F3537" t="s">
        <v>1763</v>
      </c>
      <c r="G3537" t="s">
        <v>1308</v>
      </c>
      <c r="H3537" t="s">
        <v>1527</v>
      </c>
      <c r="I3537" s="102">
        <v>9.7222222222222224E-2</v>
      </c>
      <c r="J3537" t="s">
        <v>1906</v>
      </c>
      <c r="K3537" s="102">
        <v>0.70138888888888884</v>
      </c>
      <c r="L3537">
        <v>15</v>
      </c>
      <c r="M3537" t="s">
        <v>1296</v>
      </c>
      <c r="N3537" t="s">
        <v>1286</v>
      </c>
      <c r="O3537" s="102">
        <v>0.89583333333333337</v>
      </c>
      <c r="P3537" t="s">
        <v>1812</v>
      </c>
      <c r="Q3537">
        <v>23</v>
      </c>
      <c r="R3537" t="s">
        <v>1886</v>
      </c>
      <c r="S3537">
        <v>13</v>
      </c>
      <c r="T3537">
        <v>66</v>
      </c>
      <c r="U3537">
        <v>88</v>
      </c>
      <c r="V3537" s="102">
        <v>0</v>
      </c>
      <c r="W3537">
        <v>53</v>
      </c>
      <c r="X3537" s="102">
        <v>0.69444444444444453</v>
      </c>
      <c r="AB3537" s="77">
        <f t="shared" si="55"/>
        <v>150</v>
      </c>
    </row>
    <row r="3538" spans="1:28" x14ac:dyDescent="0.3">
      <c r="A3538" s="34">
        <v>45187</v>
      </c>
      <c r="B3538">
        <v>1159</v>
      </c>
      <c r="C3538" t="s">
        <v>1282</v>
      </c>
      <c r="D3538" t="s">
        <v>1283</v>
      </c>
      <c r="E3538">
        <v>38</v>
      </c>
      <c r="F3538" t="s">
        <v>1724</v>
      </c>
      <c r="G3538" t="s">
        <v>1513</v>
      </c>
      <c r="H3538" t="s">
        <v>1571</v>
      </c>
      <c r="I3538" s="102">
        <v>0.38194444444444442</v>
      </c>
      <c r="J3538" t="s">
        <v>1592</v>
      </c>
      <c r="K3538" s="102">
        <v>0.61111111111111105</v>
      </c>
      <c r="L3538">
        <v>28</v>
      </c>
      <c r="M3538" t="s">
        <v>1310</v>
      </c>
      <c r="N3538" t="s">
        <v>1357</v>
      </c>
      <c r="O3538" s="102">
        <v>0.375</v>
      </c>
      <c r="P3538" t="s">
        <v>1290</v>
      </c>
      <c r="Q3538">
        <v>23</v>
      </c>
      <c r="R3538" t="s">
        <v>1678</v>
      </c>
      <c r="S3538">
        <v>2</v>
      </c>
      <c r="T3538">
        <v>73</v>
      </c>
      <c r="U3538">
        <v>80</v>
      </c>
      <c r="V3538" t="s">
        <v>51</v>
      </c>
      <c r="W3538">
        <v>50</v>
      </c>
      <c r="X3538" s="102">
        <v>6.25E-2</v>
      </c>
      <c r="AB3538" s="77">
        <f t="shared" si="55"/>
        <v>280</v>
      </c>
    </row>
    <row r="3539" spans="1:28" x14ac:dyDescent="0.3">
      <c r="A3539" s="34">
        <v>45188</v>
      </c>
      <c r="B3539">
        <v>1159</v>
      </c>
      <c r="C3539" t="s">
        <v>1282</v>
      </c>
      <c r="D3539" t="s">
        <v>1283</v>
      </c>
      <c r="E3539">
        <v>38</v>
      </c>
      <c r="F3539" t="s">
        <v>1758</v>
      </c>
      <c r="G3539" t="s">
        <v>1308</v>
      </c>
      <c r="H3539" t="s">
        <v>1586</v>
      </c>
      <c r="I3539" s="102">
        <v>0.27777777777777779</v>
      </c>
      <c r="J3539" t="s">
        <v>1524</v>
      </c>
      <c r="K3539" s="102">
        <v>0.54166666666666663</v>
      </c>
      <c r="L3539">
        <v>20</v>
      </c>
      <c r="M3539" t="s">
        <v>1296</v>
      </c>
      <c r="N3539" t="s">
        <v>1561</v>
      </c>
      <c r="O3539" s="102">
        <v>0.21527777777777779</v>
      </c>
      <c r="P3539" t="s">
        <v>1641</v>
      </c>
      <c r="Q3539">
        <v>1</v>
      </c>
      <c r="R3539" t="s">
        <v>1921</v>
      </c>
      <c r="S3539">
        <v>24</v>
      </c>
      <c r="T3539">
        <v>79</v>
      </c>
      <c r="U3539">
        <v>94</v>
      </c>
      <c r="V3539" s="102">
        <v>0.97916666666666663</v>
      </c>
      <c r="W3539">
        <v>66</v>
      </c>
      <c r="X3539" s="102">
        <v>0.52777777777777779</v>
      </c>
      <c r="AB3539" s="77">
        <f t="shared" si="55"/>
        <v>200</v>
      </c>
    </row>
    <row r="3540" spans="1:28" x14ac:dyDescent="0.3">
      <c r="A3540" s="34">
        <v>45189</v>
      </c>
      <c r="B3540">
        <v>1159</v>
      </c>
      <c r="C3540" t="s">
        <v>1282</v>
      </c>
      <c r="D3540" t="s">
        <v>1283</v>
      </c>
      <c r="E3540">
        <v>38</v>
      </c>
      <c r="F3540" t="s">
        <v>1736</v>
      </c>
      <c r="G3540" t="s">
        <v>1453</v>
      </c>
      <c r="H3540" t="s">
        <v>1530</v>
      </c>
      <c r="I3540" s="102">
        <v>0.25</v>
      </c>
      <c r="J3540" t="s">
        <v>1754</v>
      </c>
      <c r="K3540" s="102">
        <v>0.53472222222222221</v>
      </c>
      <c r="L3540">
        <v>28</v>
      </c>
      <c r="M3540" t="s">
        <v>1435</v>
      </c>
      <c r="N3540" t="s">
        <v>1297</v>
      </c>
      <c r="O3540" s="102">
        <v>0.35416666666666669</v>
      </c>
      <c r="P3540" t="s">
        <v>1374</v>
      </c>
      <c r="Q3540">
        <v>0</v>
      </c>
      <c r="R3540" t="s">
        <v>1706</v>
      </c>
      <c r="S3540">
        <v>24</v>
      </c>
      <c r="T3540">
        <v>80</v>
      </c>
      <c r="U3540">
        <v>95</v>
      </c>
      <c r="V3540" t="s">
        <v>51</v>
      </c>
      <c r="W3540">
        <v>68</v>
      </c>
      <c r="X3540" s="102">
        <v>0.65972222222222221</v>
      </c>
      <c r="AB3540" s="77">
        <f t="shared" si="55"/>
        <v>280</v>
      </c>
    </row>
    <row r="3541" spans="1:28" x14ac:dyDescent="0.3">
      <c r="A3541" s="34">
        <v>45190</v>
      </c>
      <c r="B3541">
        <v>1159</v>
      </c>
      <c r="C3541" t="s">
        <v>1282</v>
      </c>
      <c r="D3541" t="s">
        <v>1283</v>
      </c>
      <c r="E3541">
        <v>38</v>
      </c>
      <c r="F3541" t="s">
        <v>1315</v>
      </c>
      <c r="G3541" t="s">
        <v>1800</v>
      </c>
      <c r="H3541" t="s">
        <v>1612</v>
      </c>
      <c r="I3541" s="102">
        <v>0.99930555555555556</v>
      </c>
      <c r="J3541" t="s">
        <v>1730</v>
      </c>
      <c r="K3541" s="102">
        <v>0.53472222222222221</v>
      </c>
      <c r="L3541">
        <v>30</v>
      </c>
      <c r="M3541" t="s">
        <v>1327</v>
      </c>
      <c r="N3541" t="s">
        <v>1674</v>
      </c>
      <c r="O3541" s="102">
        <v>0.64583333333333337</v>
      </c>
      <c r="P3541" t="s">
        <v>1855</v>
      </c>
      <c r="Q3541">
        <v>21</v>
      </c>
      <c r="R3541" t="s">
        <v>1901</v>
      </c>
      <c r="S3541">
        <v>3</v>
      </c>
      <c r="T3541">
        <v>72</v>
      </c>
      <c r="U3541">
        <v>95</v>
      </c>
      <c r="V3541" t="s">
        <v>51</v>
      </c>
      <c r="W3541">
        <v>58</v>
      </c>
      <c r="X3541" t="s">
        <v>51</v>
      </c>
      <c r="AB3541" s="77">
        <f t="shared" si="55"/>
        <v>300</v>
      </c>
    </row>
    <row r="3542" spans="1:28" x14ac:dyDescent="0.3">
      <c r="A3542" s="34">
        <v>45191</v>
      </c>
      <c r="B3542">
        <v>1159</v>
      </c>
      <c r="C3542" t="s">
        <v>1282</v>
      </c>
      <c r="D3542" t="s">
        <v>1283</v>
      </c>
      <c r="E3542">
        <v>38</v>
      </c>
      <c r="F3542" t="s">
        <v>1549</v>
      </c>
      <c r="G3542" t="s">
        <v>1427</v>
      </c>
      <c r="H3542" t="s">
        <v>1497</v>
      </c>
      <c r="I3542" s="102">
        <v>0.11805555555555557</v>
      </c>
      <c r="J3542" t="s">
        <v>1723</v>
      </c>
      <c r="K3542" s="102">
        <v>0.5</v>
      </c>
      <c r="L3542">
        <v>30</v>
      </c>
      <c r="M3542" t="s">
        <v>1435</v>
      </c>
      <c r="N3542" t="s">
        <v>1658</v>
      </c>
      <c r="O3542" s="102">
        <v>0.50694444444444442</v>
      </c>
      <c r="P3542" t="s">
        <v>1690</v>
      </c>
      <c r="Q3542">
        <v>23</v>
      </c>
      <c r="R3542" t="s">
        <v>1801</v>
      </c>
      <c r="S3542">
        <v>2</v>
      </c>
      <c r="T3542">
        <v>72</v>
      </c>
      <c r="U3542">
        <v>87</v>
      </c>
      <c r="V3542" t="s">
        <v>51</v>
      </c>
      <c r="W3542">
        <v>54</v>
      </c>
      <c r="X3542" s="102">
        <v>0.3888888888888889</v>
      </c>
      <c r="AB3542" s="77">
        <f t="shared" si="55"/>
        <v>300</v>
      </c>
    </row>
    <row r="3543" spans="1:28" x14ac:dyDescent="0.3">
      <c r="A3543" s="34">
        <v>45192</v>
      </c>
      <c r="B3543">
        <v>1159</v>
      </c>
      <c r="C3543" t="s">
        <v>1282</v>
      </c>
      <c r="D3543" t="s">
        <v>1283</v>
      </c>
      <c r="E3543">
        <v>38</v>
      </c>
      <c r="F3543" t="s">
        <v>1563</v>
      </c>
      <c r="G3543" t="s">
        <v>1308</v>
      </c>
      <c r="H3543" t="s">
        <v>1556</v>
      </c>
      <c r="I3543" s="102">
        <v>0.16666666666666666</v>
      </c>
      <c r="J3543" t="s">
        <v>1365</v>
      </c>
      <c r="K3543" s="102">
        <v>0.5625</v>
      </c>
      <c r="L3543">
        <v>0</v>
      </c>
      <c r="M3543" t="s">
        <v>1296</v>
      </c>
      <c r="N3543" t="s">
        <v>1297</v>
      </c>
      <c r="O3543" t="s">
        <v>51</v>
      </c>
      <c r="P3543" t="s">
        <v>1494</v>
      </c>
      <c r="Q3543">
        <v>21</v>
      </c>
      <c r="R3543" t="s">
        <v>1713</v>
      </c>
      <c r="S3543">
        <v>0</v>
      </c>
      <c r="T3543">
        <v>67</v>
      </c>
      <c r="U3543">
        <v>93</v>
      </c>
      <c r="V3543" s="102">
        <v>0.99305555555555547</v>
      </c>
      <c r="W3543">
        <v>53</v>
      </c>
      <c r="X3543" s="102">
        <v>0.49305555555555558</v>
      </c>
      <c r="AB3543" s="77">
        <f t="shared" si="55"/>
        <v>0</v>
      </c>
    </row>
    <row r="3544" spans="1:28" x14ac:dyDescent="0.3">
      <c r="A3544" s="34">
        <v>45193</v>
      </c>
      <c r="B3544">
        <v>1159</v>
      </c>
      <c r="C3544" t="s">
        <v>1282</v>
      </c>
      <c r="D3544" t="s">
        <v>1283</v>
      </c>
      <c r="E3544">
        <v>38</v>
      </c>
      <c r="F3544" t="s">
        <v>1315</v>
      </c>
      <c r="G3544" t="s">
        <v>1308</v>
      </c>
      <c r="H3544" t="s">
        <v>1362</v>
      </c>
      <c r="I3544" s="102">
        <v>0.27777777777777779</v>
      </c>
      <c r="J3544" t="s">
        <v>1894</v>
      </c>
      <c r="K3544" s="102">
        <v>0.63888888888888895</v>
      </c>
      <c r="L3544">
        <v>21</v>
      </c>
      <c r="M3544" t="s">
        <v>1296</v>
      </c>
      <c r="N3544" t="s">
        <v>1391</v>
      </c>
      <c r="O3544" s="102">
        <v>0.92361111111111116</v>
      </c>
      <c r="P3544" t="s">
        <v>1389</v>
      </c>
      <c r="Q3544">
        <v>24</v>
      </c>
      <c r="R3544" t="s">
        <v>1684</v>
      </c>
      <c r="S3544">
        <v>14</v>
      </c>
      <c r="T3544">
        <v>77</v>
      </c>
      <c r="U3544">
        <v>95</v>
      </c>
      <c r="V3544" t="s">
        <v>51</v>
      </c>
      <c r="W3544">
        <v>60</v>
      </c>
      <c r="X3544" s="102">
        <v>0.39583333333333331</v>
      </c>
      <c r="AB3544" s="77">
        <f t="shared" si="55"/>
        <v>210</v>
      </c>
    </row>
    <row r="3545" spans="1:28" x14ac:dyDescent="0.3">
      <c r="A3545" s="34">
        <v>45194</v>
      </c>
      <c r="B3545">
        <v>1159</v>
      </c>
      <c r="C3545" t="s">
        <v>1282</v>
      </c>
      <c r="D3545" t="s">
        <v>1283</v>
      </c>
      <c r="E3545">
        <v>38</v>
      </c>
      <c r="F3545" t="s">
        <v>1722</v>
      </c>
      <c r="G3545" t="s">
        <v>1308</v>
      </c>
      <c r="H3545" t="s">
        <v>1605</v>
      </c>
      <c r="I3545" s="102">
        <v>0.2638888888888889</v>
      </c>
      <c r="J3545" t="s">
        <v>1924</v>
      </c>
      <c r="K3545" s="102">
        <v>0.59027777777777779</v>
      </c>
      <c r="L3545">
        <v>21</v>
      </c>
      <c r="M3545" t="s">
        <v>1335</v>
      </c>
      <c r="N3545" t="s">
        <v>1404</v>
      </c>
      <c r="O3545" s="102">
        <v>0.20138888888888887</v>
      </c>
      <c r="P3545" t="s">
        <v>1543</v>
      </c>
      <c r="Q3545">
        <v>1</v>
      </c>
      <c r="R3545" t="s">
        <v>1663</v>
      </c>
      <c r="S3545">
        <v>16</v>
      </c>
      <c r="T3545">
        <v>78</v>
      </c>
      <c r="U3545">
        <v>95</v>
      </c>
      <c r="V3545" t="s">
        <v>51</v>
      </c>
      <c r="W3545">
        <v>65</v>
      </c>
      <c r="X3545" s="102">
        <v>0.43055555555555558</v>
      </c>
      <c r="AB3545" s="77">
        <f t="shared" si="55"/>
        <v>210</v>
      </c>
    </row>
    <row r="3546" spans="1:28" x14ac:dyDescent="0.3">
      <c r="A3546" s="34">
        <v>45195</v>
      </c>
      <c r="B3546">
        <v>1159</v>
      </c>
      <c r="C3546" t="s">
        <v>1282</v>
      </c>
      <c r="D3546" t="s">
        <v>1283</v>
      </c>
      <c r="E3546">
        <v>38</v>
      </c>
      <c r="F3546" t="s">
        <v>1741</v>
      </c>
      <c r="G3546" t="s">
        <v>1308</v>
      </c>
      <c r="H3546" t="s">
        <v>1530</v>
      </c>
      <c r="I3546" s="102">
        <v>0.20138888888888887</v>
      </c>
      <c r="J3546" t="s">
        <v>1693</v>
      </c>
      <c r="K3546" s="102">
        <v>0.60416666666666663</v>
      </c>
      <c r="L3546">
        <v>34</v>
      </c>
      <c r="M3546" t="s">
        <v>1296</v>
      </c>
      <c r="N3546" t="s">
        <v>1297</v>
      </c>
      <c r="O3546" s="102">
        <v>0.50694444444444442</v>
      </c>
      <c r="P3546" t="s">
        <v>1832</v>
      </c>
      <c r="Q3546">
        <v>10</v>
      </c>
      <c r="R3546" t="s">
        <v>1370</v>
      </c>
      <c r="S3546">
        <v>24</v>
      </c>
      <c r="T3546">
        <v>84</v>
      </c>
      <c r="U3546">
        <v>95</v>
      </c>
      <c r="V3546" t="s">
        <v>51</v>
      </c>
      <c r="W3546">
        <v>75</v>
      </c>
      <c r="X3546" s="102">
        <v>0.38194444444444442</v>
      </c>
      <c r="AB3546" s="77">
        <f t="shared" si="55"/>
        <v>340</v>
      </c>
    </row>
    <row r="3547" spans="1:28" x14ac:dyDescent="0.3">
      <c r="A3547" s="34">
        <v>45196</v>
      </c>
      <c r="B3547">
        <v>1159</v>
      </c>
      <c r="C3547" t="s">
        <v>1282</v>
      </c>
      <c r="D3547" t="s">
        <v>1283</v>
      </c>
      <c r="E3547">
        <v>38</v>
      </c>
      <c r="F3547" t="s">
        <v>1739</v>
      </c>
      <c r="G3547" t="s">
        <v>1308</v>
      </c>
      <c r="H3547" t="s">
        <v>1287</v>
      </c>
      <c r="I3547" s="102">
        <v>0.22916666666666666</v>
      </c>
      <c r="J3547" t="s">
        <v>2029</v>
      </c>
      <c r="K3547" s="102">
        <v>0.60416666666666663</v>
      </c>
      <c r="L3547">
        <v>28</v>
      </c>
      <c r="M3547" t="s">
        <v>1288</v>
      </c>
      <c r="N3547" t="s">
        <v>1544</v>
      </c>
      <c r="O3547" s="102">
        <v>0.39583333333333331</v>
      </c>
      <c r="P3547" t="s">
        <v>1690</v>
      </c>
      <c r="Q3547">
        <v>22</v>
      </c>
      <c r="R3547" t="s">
        <v>1815</v>
      </c>
      <c r="S3547">
        <v>7</v>
      </c>
      <c r="T3547">
        <v>71</v>
      </c>
      <c r="U3547">
        <v>96</v>
      </c>
      <c r="V3547" s="102">
        <v>0.30555555555555552</v>
      </c>
      <c r="W3547">
        <v>49</v>
      </c>
      <c r="X3547" s="102">
        <v>0.625</v>
      </c>
      <c r="AB3547" s="77">
        <f t="shared" si="55"/>
        <v>280</v>
      </c>
    </row>
    <row r="3548" spans="1:28" x14ac:dyDescent="0.3">
      <c r="A3548" s="34">
        <v>45197</v>
      </c>
      <c r="B3548">
        <v>1159</v>
      </c>
      <c r="C3548" t="s">
        <v>1282</v>
      </c>
      <c r="D3548" t="s">
        <v>1283</v>
      </c>
      <c r="E3548">
        <v>38</v>
      </c>
      <c r="F3548" t="s">
        <v>1763</v>
      </c>
      <c r="G3548" t="s">
        <v>1308</v>
      </c>
      <c r="H3548" t="s">
        <v>1651</v>
      </c>
      <c r="I3548" s="102">
        <v>0.23611111111111113</v>
      </c>
      <c r="J3548" t="s">
        <v>1975</v>
      </c>
      <c r="K3548" s="102">
        <v>0.65972222222222221</v>
      </c>
      <c r="L3548">
        <v>20</v>
      </c>
      <c r="M3548" t="s">
        <v>1358</v>
      </c>
      <c r="N3548" t="s">
        <v>1310</v>
      </c>
      <c r="O3548" s="102">
        <v>0.28472222222222221</v>
      </c>
      <c r="P3548" t="s">
        <v>1511</v>
      </c>
      <c r="Q3548">
        <v>24</v>
      </c>
      <c r="R3548" t="s">
        <v>1664</v>
      </c>
      <c r="S3548" t="s">
        <v>51</v>
      </c>
      <c r="T3548">
        <v>79</v>
      </c>
      <c r="U3548">
        <v>94</v>
      </c>
      <c r="V3548" t="s">
        <v>51</v>
      </c>
      <c r="W3548">
        <v>58</v>
      </c>
      <c r="X3548" s="102">
        <v>0.4513888888888889</v>
      </c>
      <c r="AB3548" s="77">
        <f t="shared" si="55"/>
        <v>200</v>
      </c>
    </row>
    <row r="3549" spans="1:28" x14ac:dyDescent="0.3">
      <c r="A3549" s="34">
        <v>45198</v>
      </c>
      <c r="B3549">
        <v>1159</v>
      </c>
      <c r="C3549" t="s">
        <v>1282</v>
      </c>
      <c r="D3549" t="s">
        <v>1283</v>
      </c>
      <c r="E3549">
        <v>38</v>
      </c>
      <c r="F3549" t="s">
        <v>1739</v>
      </c>
      <c r="G3549" t="s">
        <v>1308</v>
      </c>
      <c r="H3549" t="s">
        <v>1549</v>
      </c>
      <c r="I3549" s="102">
        <v>0.1875</v>
      </c>
      <c r="J3549" t="s">
        <v>1936</v>
      </c>
      <c r="K3549" s="102">
        <v>0.60416666666666663</v>
      </c>
      <c r="L3549">
        <v>21</v>
      </c>
      <c r="M3549" t="s">
        <v>1335</v>
      </c>
      <c r="N3549" t="s">
        <v>1310</v>
      </c>
      <c r="O3549" s="102">
        <v>0.21527777777777779</v>
      </c>
      <c r="P3549" t="s">
        <v>1413</v>
      </c>
      <c r="Q3549">
        <v>20</v>
      </c>
      <c r="R3549" t="s">
        <v>1511</v>
      </c>
      <c r="S3549">
        <v>0</v>
      </c>
      <c r="T3549">
        <v>84</v>
      </c>
      <c r="U3549">
        <v>96</v>
      </c>
      <c r="V3549" t="s">
        <v>51</v>
      </c>
      <c r="W3549">
        <v>66</v>
      </c>
      <c r="X3549" s="102">
        <v>0.40972222222222227</v>
      </c>
      <c r="AB3549" s="77">
        <f t="shared" si="55"/>
        <v>210</v>
      </c>
    </row>
    <row r="3550" spans="1:28" x14ac:dyDescent="0.3">
      <c r="A3550" s="34">
        <v>45199</v>
      </c>
      <c r="B3550">
        <v>1159</v>
      </c>
      <c r="C3550" t="s">
        <v>1282</v>
      </c>
      <c r="D3550" t="s">
        <v>1283</v>
      </c>
      <c r="E3550">
        <v>38</v>
      </c>
      <c r="F3550" t="s">
        <v>1763</v>
      </c>
      <c r="G3550" t="s">
        <v>1308</v>
      </c>
      <c r="H3550" t="s">
        <v>1549</v>
      </c>
      <c r="I3550" s="102">
        <v>0.2638888888888889</v>
      </c>
      <c r="J3550" t="s">
        <v>1968</v>
      </c>
      <c r="K3550" s="102">
        <v>0.63194444444444442</v>
      </c>
      <c r="L3550">
        <v>0</v>
      </c>
      <c r="M3550" t="s">
        <v>1335</v>
      </c>
      <c r="N3550" t="s">
        <v>1561</v>
      </c>
      <c r="O3550" t="s">
        <v>51</v>
      </c>
      <c r="P3550" t="s">
        <v>1705</v>
      </c>
      <c r="Q3550">
        <v>0</v>
      </c>
      <c r="R3550" t="s">
        <v>1393</v>
      </c>
      <c r="S3550">
        <v>18</v>
      </c>
      <c r="T3550">
        <v>88</v>
      </c>
      <c r="U3550">
        <v>96</v>
      </c>
      <c r="V3550" t="s">
        <v>51</v>
      </c>
      <c r="W3550">
        <v>75</v>
      </c>
      <c r="X3550" s="102">
        <v>0.4513888888888889</v>
      </c>
      <c r="AB3550" s="77">
        <f t="shared" si="55"/>
        <v>0</v>
      </c>
    </row>
    <row r="3551" spans="1:28" x14ac:dyDescent="0.3">
      <c r="A3551" s="34">
        <v>45200</v>
      </c>
      <c r="B3551">
        <v>1159</v>
      </c>
      <c r="C3551" t="s">
        <v>1282</v>
      </c>
      <c r="D3551" t="s">
        <v>1283</v>
      </c>
      <c r="E3551">
        <v>38</v>
      </c>
      <c r="F3551" t="s">
        <v>1665</v>
      </c>
      <c r="G3551" t="s">
        <v>1308</v>
      </c>
      <c r="H3551" t="s">
        <v>1385</v>
      </c>
      <c r="I3551" s="102">
        <v>0.14583333333333334</v>
      </c>
      <c r="J3551" t="s">
        <v>1647</v>
      </c>
      <c r="K3551" s="102">
        <v>0.41666666666666669</v>
      </c>
      <c r="L3551">
        <v>32</v>
      </c>
      <c r="M3551" t="s">
        <v>1329</v>
      </c>
      <c r="N3551" t="s">
        <v>1359</v>
      </c>
      <c r="O3551" s="102">
        <v>0.55555555555555558</v>
      </c>
      <c r="P3551" t="s">
        <v>1832</v>
      </c>
      <c r="Q3551">
        <v>10</v>
      </c>
      <c r="R3551" t="s">
        <v>1479</v>
      </c>
      <c r="S3551">
        <v>24</v>
      </c>
      <c r="T3551">
        <v>85</v>
      </c>
      <c r="U3551">
        <v>96</v>
      </c>
      <c r="V3551" t="s">
        <v>51</v>
      </c>
      <c r="W3551">
        <v>58</v>
      </c>
      <c r="X3551" s="102">
        <v>0.3888888888888889</v>
      </c>
      <c r="AB3551" s="77">
        <f t="shared" si="55"/>
        <v>320</v>
      </c>
    </row>
    <row r="3552" spans="1:28" x14ac:dyDescent="0.3">
      <c r="A3552" s="34">
        <v>45201</v>
      </c>
      <c r="B3552">
        <v>1159</v>
      </c>
      <c r="C3552" t="s">
        <v>1282</v>
      </c>
      <c r="D3552" t="s">
        <v>1283</v>
      </c>
      <c r="E3552">
        <v>38</v>
      </c>
      <c r="F3552" t="s">
        <v>1507</v>
      </c>
      <c r="G3552" t="s">
        <v>1285</v>
      </c>
      <c r="H3552" t="s">
        <v>1583</v>
      </c>
      <c r="I3552" s="102">
        <v>0.30555555555555552</v>
      </c>
      <c r="J3552" t="s">
        <v>1780</v>
      </c>
      <c r="K3552" s="102">
        <v>0.5</v>
      </c>
      <c r="L3552">
        <v>30</v>
      </c>
      <c r="M3552" t="s">
        <v>1296</v>
      </c>
      <c r="N3552" t="s">
        <v>1440</v>
      </c>
      <c r="O3552" s="102">
        <v>0.56944444444444442</v>
      </c>
      <c r="P3552" t="s">
        <v>1487</v>
      </c>
      <c r="Q3552">
        <v>23</v>
      </c>
      <c r="R3552" t="s">
        <v>1596</v>
      </c>
      <c r="S3552" t="s">
        <v>51</v>
      </c>
      <c r="T3552">
        <v>87</v>
      </c>
      <c r="U3552">
        <v>96</v>
      </c>
      <c r="V3552" t="s">
        <v>51</v>
      </c>
      <c r="W3552">
        <v>76</v>
      </c>
      <c r="X3552" s="102">
        <v>0.6875</v>
      </c>
      <c r="AB3552" s="77">
        <f t="shared" si="55"/>
        <v>300</v>
      </c>
    </row>
    <row r="3553" spans="1:28" x14ac:dyDescent="0.3">
      <c r="A3553" s="34">
        <v>45202</v>
      </c>
      <c r="B3553">
        <v>1159</v>
      </c>
      <c r="C3553" t="s">
        <v>1282</v>
      </c>
      <c r="D3553" t="s">
        <v>1283</v>
      </c>
      <c r="E3553">
        <v>38</v>
      </c>
      <c r="F3553" t="s">
        <v>1736</v>
      </c>
      <c r="G3553" t="s">
        <v>1333</v>
      </c>
      <c r="H3553" t="s">
        <v>1527</v>
      </c>
      <c r="I3553" s="102">
        <v>4.1666666666666664E-2</v>
      </c>
      <c r="J3553" t="s">
        <v>1763</v>
      </c>
      <c r="K3553" s="102">
        <v>0.375</v>
      </c>
      <c r="L3553">
        <v>30</v>
      </c>
      <c r="M3553" t="s">
        <v>1431</v>
      </c>
      <c r="N3553" t="s">
        <v>1316</v>
      </c>
      <c r="O3553" s="102">
        <v>0.45833333333333331</v>
      </c>
      <c r="P3553" t="s">
        <v>1468</v>
      </c>
      <c r="Q3553">
        <v>21</v>
      </c>
      <c r="R3553" t="s">
        <v>1708</v>
      </c>
      <c r="S3553">
        <v>0</v>
      </c>
      <c r="T3553">
        <v>92</v>
      </c>
      <c r="U3553">
        <v>96</v>
      </c>
      <c r="V3553" t="s">
        <v>51</v>
      </c>
      <c r="W3553">
        <v>84</v>
      </c>
      <c r="X3553" s="102">
        <v>0.11805555555555557</v>
      </c>
      <c r="AB3553" s="77">
        <f t="shared" si="55"/>
        <v>300</v>
      </c>
    </row>
    <row r="3554" spans="1:28" x14ac:dyDescent="0.3">
      <c r="A3554" s="34">
        <v>45203</v>
      </c>
      <c r="B3554">
        <v>1159</v>
      </c>
      <c r="C3554" t="s">
        <v>1282</v>
      </c>
      <c r="D3554" t="s">
        <v>1283</v>
      </c>
      <c r="E3554">
        <v>38</v>
      </c>
      <c r="F3554" t="s">
        <v>1753</v>
      </c>
      <c r="G3554" t="s">
        <v>1308</v>
      </c>
      <c r="H3554" t="s">
        <v>1729</v>
      </c>
      <c r="I3554" s="102">
        <v>0.27777777777777779</v>
      </c>
      <c r="J3554" t="s">
        <v>1754</v>
      </c>
      <c r="K3554" s="102">
        <v>0.4236111111111111</v>
      </c>
      <c r="L3554">
        <v>8</v>
      </c>
      <c r="M3554" t="s">
        <v>1310</v>
      </c>
      <c r="N3554" t="s">
        <v>1336</v>
      </c>
      <c r="O3554" s="102">
        <v>0.54166666666666663</v>
      </c>
      <c r="P3554" t="s">
        <v>1343</v>
      </c>
      <c r="Q3554">
        <v>0</v>
      </c>
      <c r="R3554" t="s">
        <v>1392</v>
      </c>
      <c r="S3554">
        <v>17</v>
      </c>
      <c r="T3554">
        <v>85</v>
      </c>
      <c r="U3554">
        <v>96</v>
      </c>
      <c r="V3554" s="102">
        <v>0</v>
      </c>
      <c r="W3554">
        <v>73</v>
      </c>
      <c r="X3554" s="102">
        <v>0.4513888888888889</v>
      </c>
      <c r="AB3554" s="77">
        <f t="shared" si="55"/>
        <v>80</v>
      </c>
    </row>
    <row r="3555" spans="1:28" x14ac:dyDescent="0.3">
      <c r="A3555" s="34">
        <v>45204</v>
      </c>
      <c r="B3555">
        <v>1159</v>
      </c>
      <c r="C3555" t="s">
        <v>1282</v>
      </c>
      <c r="D3555" t="s">
        <v>1283</v>
      </c>
      <c r="E3555">
        <v>38</v>
      </c>
      <c r="F3555" t="s">
        <v>1753</v>
      </c>
      <c r="G3555" t="s">
        <v>1308</v>
      </c>
      <c r="H3555" t="s">
        <v>1669</v>
      </c>
      <c r="I3555" s="102">
        <v>0.27777777777777779</v>
      </c>
      <c r="J3555" t="s">
        <v>1799</v>
      </c>
      <c r="K3555" s="102">
        <v>0.4375</v>
      </c>
      <c r="L3555">
        <v>9</v>
      </c>
      <c r="M3555" t="s">
        <v>1435</v>
      </c>
      <c r="N3555" t="s">
        <v>1359</v>
      </c>
      <c r="O3555" s="102">
        <v>0.59722222222222221</v>
      </c>
      <c r="P3555" t="s">
        <v>1535</v>
      </c>
      <c r="Q3555">
        <v>0</v>
      </c>
      <c r="R3555" t="s">
        <v>1487</v>
      </c>
      <c r="S3555">
        <v>17</v>
      </c>
      <c r="T3555">
        <v>90</v>
      </c>
      <c r="U3555">
        <v>96</v>
      </c>
      <c r="V3555" t="s">
        <v>51</v>
      </c>
      <c r="W3555">
        <v>71</v>
      </c>
      <c r="X3555" s="102">
        <v>0.4375</v>
      </c>
      <c r="AB3555" s="77">
        <f t="shared" si="55"/>
        <v>90</v>
      </c>
    </row>
    <row r="3556" spans="1:28" x14ac:dyDescent="0.3">
      <c r="A3556" s="34">
        <v>45205</v>
      </c>
      <c r="B3556">
        <v>1159</v>
      </c>
      <c r="C3556" t="s">
        <v>1282</v>
      </c>
      <c r="D3556" t="s">
        <v>1283</v>
      </c>
      <c r="E3556">
        <v>38</v>
      </c>
      <c r="F3556" t="s">
        <v>1777</v>
      </c>
      <c r="G3556" t="s">
        <v>1465</v>
      </c>
      <c r="H3556" t="s">
        <v>1536</v>
      </c>
      <c r="I3556" s="102">
        <v>0.28472222222222221</v>
      </c>
      <c r="J3556" t="s">
        <v>1818</v>
      </c>
      <c r="K3556" s="102">
        <v>0.45833333333333331</v>
      </c>
      <c r="L3556">
        <v>8</v>
      </c>
      <c r="M3556" t="s">
        <v>1296</v>
      </c>
      <c r="N3556" t="s">
        <v>1340</v>
      </c>
      <c r="O3556" s="102">
        <v>0.65277777777777779</v>
      </c>
      <c r="P3556" t="s">
        <v>1420</v>
      </c>
      <c r="Q3556">
        <v>9</v>
      </c>
      <c r="R3556" t="s">
        <v>1667</v>
      </c>
      <c r="S3556">
        <v>16</v>
      </c>
      <c r="T3556">
        <v>88</v>
      </c>
      <c r="U3556">
        <v>96</v>
      </c>
      <c r="V3556" t="s">
        <v>51</v>
      </c>
      <c r="W3556">
        <v>73</v>
      </c>
      <c r="X3556" s="102">
        <v>0.4513888888888889</v>
      </c>
      <c r="AB3556" s="77">
        <f t="shared" si="55"/>
        <v>80</v>
      </c>
    </row>
    <row r="3557" spans="1:28" x14ac:dyDescent="0.3">
      <c r="A3557" s="34">
        <v>45206</v>
      </c>
      <c r="B3557">
        <v>1159</v>
      </c>
      <c r="C3557" t="s">
        <v>1282</v>
      </c>
      <c r="D3557" t="s">
        <v>1283</v>
      </c>
      <c r="E3557">
        <v>38</v>
      </c>
      <c r="F3557" t="s">
        <v>1723</v>
      </c>
      <c r="G3557" t="s">
        <v>1308</v>
      </c>
      <c r="H3557" t="s">
        <v>1530</v>
      </c>
      <c r="I3557" s="102">
        <v>0.20138888888888887</v>
      </c>
      <c r="J3557" t="s">
        <v>1532</v>
      </c>
      <c r="K3557" s="102">
        <v>0.64583333333333337</v>
      </c>
      <c r="L3557">
        <v>20</v>
      </c>
      <c r="M3557" t="s">
        <v>1288</v>
      </c>
      <c r="N3557" t="s">
        <v>1310</v>
      </c>
      <c r="O3557" s="102">
        <v>0.88888888888888884</v>
      </c>
      <c r="P3557" t="s">
        <v>1579</v>
      </c>
      <c r="Q3557">
        <v>0</v>
      </c>
      <c r="R3557" t="s">
        <v>1641</v>
      </c>
      <c r="S3557">
        <v>15</v>
      </c>
      <c r="T3557">
        <v>88</v>
      </c>
      <c r="U3557">
        <v>96</v>
      </c>
      <c r="V3557" t="s">
        <v>51</v>
      </c>
      <c r="W3557">
        <v>69</v>
      </c>
      <c r="X3557" t="s">
        <v>51</v>
      </c>
      <c r="AB3557" s="77">
        <f t="shared" si="55"/>
        <v>200</v>
      </c>
    </row>
    <row r="3558" spans="1:28" x14ac:dyDescent="0.3">
      <c r="A3558" s="34">
        <v>45207</v>
      </c>
      <c r="B3558">
        <v>1159</v>
      </c>
      <c r="C3558" t="s">
        <v>1282</v>
      </c>
      <c r="D3558" t="s">
        <v>1283</v>
      </c>
      <c r="E3558">
        <v>38</v>
      </c>
      <c r="F3558" t="s">
        <v>1365</v>
      </c>
      <c r="G3558" t="s">
        <v>1308</v>
      </c>
      <c r="H3558" t="s">
        <v>1502</v>
      </c>
      <c r="I3558" s="102">
        <v>7.6388888888888895E-2</v>
      </c>
      <c r="J3558" t="s">
        <v>2036</v>
      </c>
      <c r="K3558" s="102">
        <v>0.46527777777777773</v>
      </c>
      <c r="L3558">
        <v>22</v>
      </c>
      <c r="M3558" t="s">
        <v>1288</v>
      </c>
      <c r="N3558" t="s">
        <v>1297</v>
      </c>
      <c r="O3558" s="102">
        <v>0.1388888888888889</v>
      </c>
      <c r="P3558" t="s">
        <v>1579</v>
      </c>
      <c r="Q3558">
        <v>23</v>
      </c>
      <c r="R3558" t="s">
        <v>1511</v>
      </c>
      <c r="S3558">
        <v>4</v>
      </c>
      <c r="T3558">
        <v>71</v>
      </c>
      <c r="U3558">
        <v>91</v>
      </c>
      <c r="V3558" s="102">
        <v>0.78472222222222221</v>
      </c>
      <c r="W3558">
        <v>46</v>
      </c>
      <c r="X3558" s="102">
        <v>0.49305555555555558</v>
      </c>
      <c r="AB3558" s="77">
        <f t="shared" si="55"/>
        <v>220</v>
      </c>
    </row>
    <row r="3559" spans="1:28" x14ac:dyDescent="0.3">
      <c r="A3559" s="34">
        <v>45208</v>
      </c>
      <c r="B3559">
        <v>1159</v>
      </c>
      <c r="C3559" t="s">
        <v>1282</v>
      </c>
      <c r="D3559" t="s">
        <v>1283</v>
      </c>
      <c r="E3559">
        <v>38</v>
      </c>
      <c r="F3559" t="s">
        <v>1753</v>
      </c>
      <c r="G3559" t="s">
        <v>1308</v>
      </c>
      <c r="H3559" t="s">
        <v>1538</v>
      </c>
      <c r="I3559" s="102">
        <v>0.2986111111111111</v>
      </c>
      <c r="J3559" t="s">
        <v>1647</v>
      </c>
      <c r="K3559" s="102">
        <v>0.5</v>
      </c>
      <c r="L3559">
        <v>21</v>
      </c>
      <c r="M3559" t="s">
        <v>1288</v>
      </c>
      <c r="N3559" t="s">
        <v>1340</v>
      </c>
      <c r="O3559" s="102">
        <v>0.22222222222222221</v>
      </c>
      <c r="P3559" t="s">
        <v>1831</v>
      </c>
      <c r="Q3559">
        <v>10</v>
      </c>
      <c r="R3559" t="s">
        <v>1487</v>
      </c>
      <c r="S3559">
        <v>18</v>
      </c>
      <c r="T3559">
        <v>80</v>
      </c>
      <c r="U3559">
        <v>88</v>
      </c>
      <c r="V3559" s="102">
        <v>0.13194444444444445</v>
      </c>
      <c r="W3559">
        <v>53</v>
      </c>
      <c r="X3559" s="102">
        <v>0.39583333333333331</v>
      </c>
      <c r="AB3559" s="77">
        <f t="shared" si="55"/>
        <v>210</v>
      </c>
    </row>
    <row r="3560" spans="1:28" x14ac:dyDescent="0.3">
      <c r="A3560" s="34">
        <v>45209</v>
      </c>
      <c r="B3560">
        <v>1159</v>
      </c>
      <c r="C3560" t="s">
        <v>1282</v>
      </c>
      <c r="D3560" t="s">
        <v>1283</v>
      </c>
      <c r="E3560">
        <v>38</v>
      </c>
      <c r="F3560" t="s">
        <v>1753</v>
      </c>
      <c r="G3560" t="s">
        <v>1308</v>
      </c>
      <c r="H3560" t="s">
        <v>1346</v>
      </c>
      <c r="I3560" s="102">
        <v>0.28472222222222221</v>
      </c>
      <c r="J3560" t="s">
        <v>2003</v>
      </c>
      <c r="K3560" s="102">
        <v>0.46527777777777773</v>
      </c>
      <c r="L3560">
        <v>21</v>
      </c>
      <c r="M3560" t="s">
        <v>1288</v>
      </c>
      <c r="N3560" t="s">
        <v>1391</v>
      </c>
      <c r="O3560" s="102">
        <v>0.83333333333333337</v>
      </c>
      <c r="P3560" t="s">
        <v>1503</v>
      </c>
      <c r="Q3560">
        <v>0</v>
      </c>
      <c r="R3560" t="s">
        <v>1786</v>
      </c>
      <c r="S3560" t="s">
        <v>51</v>
      </c>
      <c r="T3560">
        <v>69</v>
      </c>
      <c r="U3560">
        <v>83</v>
      </c>
      <c r="V3560" s="102">
        <v>0.24305555555555555</v>
      </c>
      <c r="W3560">
        <v>42</v>
      </c>
      <c r="X3560" s="102">
        <v>0.4236111111111111</v>
      </c>
      <c r="AB3560" s="77">
        <f t="shared" si="55"/>
        <v>210</v>
      </c>
    </row>
    <row r="3561" spans="1:28" x14ac:dyDescent="0.3">
      <c r="A3561" s="34">
        <v>45210</v>
      </c>
      <c r="B3561">
        <v>1159</v>
      </c>
      <c r="C3561" t="s">
        <v>1282</v>
      </c>
      <c r="D3561" t="s">
        <v>1283</v>
      </c>
      <c r="E3561">
        <v>38</v>
      </c>
      <c r="F3561" t="s">
        <v>1758</v>
      </c>
      <c r="G3561" t="s">
        <v>1308</v>
      </c>
      <c r="H3561" t="s">
        <v>1612</v>
      </c>
      <c r="I3561" s="102">
        <v>0.29166666666666669</v>
      </c>
      <c r="J3561" t="s">
        <v>1919</v>
      </c>
      <c r="K3561" s="102">
        <v>0.4375</v>
      </c>
      <c r="L3561">
        <v>27</v>
      </c>
      <c r="M3561" t="s">
        <v>1296</v>
      </c>
      <c r="N3561" t="s">
        <v>1286</v>
      </c>
      <c r="O3561" s="102">
        <v>0.77777777777777779</v>
      </c>
      <c r="P3561" t="s">
        <v>1547</v>
      </c>
      <c r="Q3561">
        <v>1</v>
      </c>
      <c r="R3561" t="s">
        <v>1589</v>
      </c>
      <c r="S3561">
        <v>17</v>
      </c>
      <c r="T3561">
        <v>70</v>
      </c>
      <c r="U3561">
        <v>86</v>
      </c>
      <c r="V3561" s="102">
        <v>0.92361111111111116</v>
      </c>
      <c r="W3561">
        <v>46</v>
      </c>
      <c r="X3561" s="102">
        <v>0.43055555555555558</v>
      </c>
      <c r="AB3561" s="77">
        <f t="shared" si="55"/>
        <v>270</v>
      </c>
    </row>
    <row r="3562" spans="1:28" x14ac:dyDescent="0.3">
      <c r="A3562" s="34">
        <v>45211</v>
      </c>
      <c r="B3562">
        <v>1159</v>
      </c>
      <c r="C3562" t="s">
        <v>1282</v>
      </c>
      <c r="D3562" t="s">
        <v>1283</v>
      </c>
      <c r="E3562">
        <v>38</v>
      </c>
      <c r="F3562" t="s">
        <v>1723</v>
      </c>
      <c r="G3562" t="s">
        <v>1308</v>
      </c>
      <c r="H3562" t="s">
        <v>1658</v>
      </c>
      <c r="I3562" s="102">
        <v>8.3333333333333329E-2</v>
      </c>
      <c r="J3562" t="s">
        <v>1647</v>
      </c>
      <c r="K3562" s="102">
        <v>0.625</v>
      </c>
      <c r="L3562">
        <v>20</v>
      </c>
      <c r="M3562" t="s">
        <v>1329</v>
      </c>
      <c r="N3562" t="s">
        <v>1289</v>
      </c>
      <c r="O3562" s="102">
        <v>2.7777777777777776E-2</v>
      </c>
      <c r="P3562" t="s">
        <v>1312</v>
      </c>
      <c r="Q3562">
        <v>7</v>
      </c>
      <c r="R3562" t="s">
        <v>1921</v>
      </c>
      <c r="S3562" t="s">
        <v>51</v>
      </c>
      <c r="T3562">
        <v>69</v>
      </c>
      <c r="U3562">
        <v>86</v>
      </c>
      <c r="V3562" s="102">
        <v>0.72916666666666663</v>
      </c>
      <c r="W3562">
        <v>47</v>
      </c>
      <c r="X3562" s="102">
        <v>0.95833333333333337</v>
      </c>
      <c r="AB3562" s="77">
        <f t="shared" si="55"/>
        <v>200</v>
      </c>
    </row>
    <row r="3563" spans="1:28" x14ac:dyDescent="0.3">
      <c r="A3563" s="34">
        <v>45212</v>
      </c>
      <c r="B3563">
        <v>1159</v>
      </c>
      <c r="C3563" t="s">
        <v>1282</v>
      </c>
      <c r="D3563" t="s">
        <v>1283</v>
      </c>
      <c r="E3563">
        <v>38</v>
      </c>
      <c r="F3563" t="s">
        <v>1734</v>
      </c>
      <c r="G3563" t="s">
        <v>2037</v>
      </c>
      <c r="H3563" t="s">
        <v>1722</v>
      </c>
      <c r="I3563" t="s">
        <v>51</v>
      </c>
      <c r="J3563" t="s">
        <v>2028</v>
      </c>
      <c r="K3563" s="102">
        <v>0.25694444444444448</v>
      </c>
      <c r="L3563">
        <v>30</v>
      </c>
      <c r="M3563" t="s">
        <v>1703</v>
      </c>
      <c r="N3563" t="s">
        <v>1436</v>
      </c>
      <c r="O3563" s="102">
        <v>0.35416666666666669</v>
      </c>
      <c r="P3563" t="s">
        <v>1643</v>
      </c>
      <c r="Q3563">
        <v>23</v>
      </c>
      <c r="R3563" t="s">
        <v>1923</v>
      </c>
      <c r="S3563">
        <v>6</v>
      </c>
      <c r="T3563">
        <v>67</v>
      </c>
      <c r="U3563">
        <v>92</v>
      </c>
      <c r="V3563" s="102">
        <v>0.99305555555555547</v>
      </c>
      <c r="W3563">
        <v>39</v>
      </c>
      <c r="X3563" s="102">
        <v>0.25694444444444448</v>
      </c>
      <c r="AB3563" s="77">
        <f t="shared" si="55"/>
        <v>300</v>
      </c>
    </row>
    <row r="3564" spans="1:28" x14ac:dyDescent="0.3">
      <c r="A3564" s="34">
        <v>45213</v>
      </c>
      <c r="B3564">
        <v>1159</v>
      </c>
      <c r="C3564" t="s">
        <v>1282</v>
      </c>
      <c r="D3564" t="s">
        <v>1283</v>
      </c>
      <c r="E3564">
        <v>38</v>
      </c>
      <c r="F3564" t="s">
        <v>1729</v>
      </c>
      <c r="G3564" t="s">
        <v>1766</v>
      </c>
      <c r="H3564" t="s">
        <v>1658</v>
      </c>
      <c r="I3564" s="102">
        <v>0.91666666666666663</v>
      </c>
      <c r="J3564" t="s">
        <v>1728</v>
      </c>
      <c r="K3564" s="102">
        <v>0.14583333333333334</v>
      </c>
      <c r="L3564">
        <v>30</v>
      </c>
      <c r="M3564" t="s">
        <v>1288</v>
      </c>
      <c r="N3564" t="s">
        <v>1327</v>
      </c>
      <c r="O3564" s="102">
        <v>0.1875</v>
      </c>
      <c r="P3564" t="s">
        <v>1392</v>
      </c>
      <c r="Q3564" t="s">
        <v>51</v>
      </c>
      <c r="R3564" t="s">
        <v>1707</v>
      </c>
      <c r="S3564">
        <v>3</v>
      </c>
      <c r="T3564">
        <v>95</v>
      </c>
      <c r="U3564">
        <v>95</v>
      </c>
      <c r="V3564" t="s">
        <v>51</v>
      </c>
      <c r="W3564">
        <v>83</v>
      </c>
      <c r="X3564" s="102">
        <v>0.99305555555555547</v>
      </c>
      <c r="AB3564" s="77">
        <f t="shared" si="55"/>
        <v>300</v>
      </c>
    </row>
    <row r="3565" spans="1:28" x14ac:dyDescent="0.3">
      <c r="A3565" s="34">
        <v>45214</v>
      </c>
      <c r="B3565">
        <v>1159</v>
      </c>
      <c r="C3565" t="s">
        <v>1282</v>
      </c>
      <c r="D3565" t="s">
        <v>1283</v>
      </c>
      <c r="E3565">
        <v>38</v>
      </c>
      <c r="F3565" t="s">
        <v>1729</v>
      </c>
      <c r="G3565" t="s">
        <v>1703</v>
      </c>
      <c r="H3565" t="s">
        <v>1399</v>
      </c>
      <c r="I3565" s="102">
        <v>0.99930555555555556</v>
      </c>
      <c r="J3565" t="s">
        <v>1750</v>
      </c>
      <c r="K3565" s="102">
        <v>0.54166666666666663</v>
      </c>
      <c r="L3565">
        <v>9</v>
      </c>
      <c r="M3565" t="s">
        <v>1358</v>
      </c>
      <c r="N3565" t="s">
        <v>1456</v>
      </c>
      <c r="O3565" s="102">
        <v>0.66666666666666663</v>
      </c>
      <c r="P3565" t="s">
        <v>1774</v>
      </c>
      <c r="Q3565">
        <v>0</v>
      </c>
      <c r="R3565" t="s">
        <v>1700</v>
      </c>
      <c r="S3565">
        <v>24</v>
      </c>
      <c r="T3565">
        <v>83</v>
      </c>
      <c r="U3565">
        <v>95</v>
      </c>
      <c r="V3565" t="s">
        <v>51</v>
      </c>
      <c r="W3565">
        <v>73</v>
      </c>
      <c r="X3565" t="s">
        <v>51</v>
      </c>
      <c r="AB3565" s="77">
        <f t="shared" si="55"/>
        <v>90</v>
      </c>
    </row>
    <row r="3566" spans="1:28" x14ac:dyDescent="0.3">
      <c r="A3566" s="34">
        <v>45215</v>
      </c>
      <c r="B3566">
        <v>1159</v>
      </c>
      <c r="C3566" t="s">
        <v>1282</v>
      </c>
      <c r="D3566" t="s">
        <v>1283</v>
      </c>
      <c r="E3566">
        <v>38</v>
      </c>
      <c r="F3566" t="s">
        <v>1656</v>
      </c>
      <c r="G3566" t="s">
        <v>1308</v>
      </c>
      <c r="H3566" t="s">
        <v>1612</v>
      </c>
      <c r="I3566" s="102">
        <v>0.24305555555555555</v>
      </c>
      <c r="J3566" t="s">
        <v>1748</v>
      </c>
      <c r="K3566" s="102">
        <v>0.54166666666666663</v>
      </c>
      <c r="L3566">
        <v>18</v>
      </c>
      <c r="M3566" t="s">
        <v>1288</v>
      </c>
      <c r="N3566" t="s">
        <v>1404</v>
      </c>
      <c r="O3566" s="102">
        <v>0.86111111111111116</v>
      </c>
      <c r="P3566" t="s">
        <v>1700</v>
      </c>
      <c r="Q3566">
        <v>0</v>
      </c>
      <c r="R3566" t="s">
        <v>2038</v>
      </c>
      <c r="S3566">
        <v>24</v>
      </c>
      <c r="T3566">
        <v>84</v>
      </c>
      <c r="U3566">
        <v>96</v>
      </c>
      <c r="V3566" s="102">
        <v>0</v>
      </c>
      <c r="W3566">
        <v>63</v>
      </c>
      <c r="X3566" s="102">
        <v>0.44444444444444442</v>
      </c>
      <c r="AB3566" s="77">
        <f t="shared" si="55"/>
        <v>180</v>
      </c>
    </row>
    <row r="3567" spans="1:28" x14ac:dyDescent="0.3">
      <c r="A3567" s="34">
        <v>45216</v>
      </c>
      <c r="B3567">
        <v>1159</v>
      </c>
      <c r="C3567" t="s">
        <v>1282</v>
      </c>
      <c r="D3567" t="s">
        <v>1283</v>
      </c>
      <c r="E3567">
        <v>38</v>
      </c>
      <c r="F3567" t="s">
        <v>1693</v>
      </c>
      <c r="G3567" t="s">
        <v>1308</v>
      </c>
      <c r="H3567" t="s">
        <v>1715</v>
      </c>
      <c r="I3567" s="102">
        <v>1.3888888888888888E-2</v>
      </c>
      <c r="J3567" t="s">
        <v>1944</v>
      </c>
      <c r="K3567" s="102">
        <v>0.5625</v>
      </c>
      <c r="L3567">
        <v>19</v>
      </c>
      <c r="M3567" t="s">
        <v>1404</v>
      </c>
      <c r="N3567" t="s">
        <v>1399</v>
      </c>
      <c r="O3567" s="102">
        <v>0.54861111111111105</v>
      </c>
      <c r="P3567" t="s">
        <v>1672</v>
      </c>
      <c r="Q3567">
        <v>0</v>
      </c>
      <c r="R3567" t="s">
        <v>2039</v>
      </c>
      <c r="S3567">
        <v>23</v>
      </c>
      <c r="T3567">
        <v>47</v>
      </c>
      <c r="U3567">
        <v>77</v>
      </c>
      <c r="V3567" s="102">
        <v>6.9444444444444441E-3</v>
      </c>
      <c r="W3567">
        <v>39</v>
      </c>
      <c r="X3567" t="s">
        <v>51</v>
      </c>
      <c r="AB3567" s="77">
        <f t="shared" si="55"/>
        <v>190</v>
      </c>
    </row>
    <row r="3568" spans="1:28" x14ac:dyDescent="0.3">
      <c r="A3568" s="34">
        <v>45217</v>
      </c>
      <c r="B3568">
        <v>1159</v>
      </c>
      <c r="C3568" t="s">
        <v>1282</v>
      </c>
      <c r="D3568" t="s">
        <v>1283</v>
      </c>
      <c r="E3568">
        <v>38</v>
      </c>
      <c r="F3568" t="s">
        <v>1742</v>
      </c>
      <c r="G3568" t="s">
        <v>1308</v>
      </c>
      <c r="H3568" t="s">
        <v>1563</v>
      </c>
      <c r="I3568" s="102">
        <v>0.9375</v>
      </c>
      <c r="J3568" t="s">
        <v>1505</v>
      </c>
      <c r="K3568" s="102">
        <v>7.6388888888888895E-2</v>
      </c>
      <c r="L3568">
        <v>31</v>
      </c>
      <c r="M3568" t="s">
        <v>1431</v>
      </c>
      <c r="N3568" t="s">
        <v>1348</v>
      </c>
      <c r="O3568" s="102">
        <v>0.10416666666666667</v>
      </c>
      <c r="P3568" t="s">
        <v>1844</v>
      </c>
      <c r="Q3568">
        <v>12</v>
      </c>
      <c r="R3568" t="s">
        <v>2040</v>
      </c>
      <c r="S3568">
        <v>0</v>
      </c>
      <c r="T3568">
        <v>79</v>
      </c>
      <c r="U3568">
        <v>91</v>
      </c>
      <c r="V3568" t="s">
        <v>51</v>
      </c>
      <c r="W3568">
        <v>51</v>
      </c>
      <c r="X3568" s="102">
        <v>6.25E-2</v>
      </c>
      <c r="AB3568" s="77">
        <f t="shared" si="55"/>
        <v>310</v>
      </c>
    </row>
    <row r="3569" spans="1:28" x14ac:dyDescent="0.3">
      <c r="A3569" s="34">
        <v>45218</v>
      </c>
      <c r="B3569">
        <v>1159</v>
      </c>
      <c r="C3569" t="s">
        <v>1282</v>
      </c>
      <c r="D3569" t="s">
        <v>1283</v>
      </c>
      <c r="E3569">
        <v>38</v>
      </c>
      <c r="F3569" t="s">
        <v>1303</v>
      </c>
      <c r="G3569" t="s">
        <v>1297</v>
      </c>
      <c r="H3569" t="s">
        <v>1313</v>
      </c>
      <c r="I3569" s="102">
        <v>0.95833333333333337</v>
      </c>
      <c r="J3569" t="s">
        <v>1724</v>
      </c>
      <c r="K3569" s="102">
        <v>0.39583333333333331</v>
      </c>
      <c r="L3569">
        <v>28</v>
      </c>
      <c r="M3569" t="s">
        <v>1431</v>
      </c>
      <c r="N3569" t="s">
        <v>1336</v>
      </c>
      <c r="O3569" s="102">
        <v>0.74305555555555547</v>
      </c>
      <c r="P3569" t="s">
        <v>2041</v>
      </c>
      <c r="Q3569">
        <v>0</v>
      </c>
      <c r="R3569" t="s">
        <v>2042</v>
      </c>
      <c r="S3569">
        <v>24</v>
      </c>
      <c r="T3569">
        <v>77</v>
      </c>
      <c r="U3569">
        <v>95</v>
      </c>
      <c r="V3569" s="102">
        <v>0.94444444444444453</v>
      </c>
      <c r="W3569">
        <v>55</v>
      </c>
      <c r="X3569" s="102">
        <v>2.7777777777777776E-2</v>
      </c>
      <c r="AB3569" s="77">
        <f t="shared" si="55"/>
        <v>280</v>
      </c>
    </row>
    <row r="3570" spans="1:28" x14ac:dyDescent="0.3">
      <c r="A3570" s="34">
        <v>45219</v>
      </c>
      <c r="B3570">
        <v>1159</v>
      </c>
      <c r="C3570" t="s">
        <v>1282</v>
      </c>
      <c r="D3570" t="s">
        <v>1283</v>
      </c>
      <c r="E3570">
        <v>38</v>
      </c>
      <c r="F3570" t="s">
        <v>1617</v>
      </c>
      <c r="G3570" t="s">
        <v>1285</v>
      </c>
      <c r="H3570" t="s">
        <v>1307</v>
      </c>
      <c r="I3570" s="102">
        <v>0.99930555555555556</v>
      </c>
      <c r="J3570" t="s">
        <v>1644</v>
      </c>
      <c r="K3570" s="102">
        <v>0.56944444444444442</v>
      </c>
      <c r="L3570">
        <v>28</v>
      </c>
      <c r="M3570" t="s">
        <v>1456</v>
      </c>
      <c r="N3570" t="s">
        <v>1775</v>
      </c>
      <c r="O3570" s="102">
        <v>0.59722222222222221</v>
      </c>
      <c r="P3570" t="s">
        <v>1822</v>
      </c>
      <c r="Q3570">
        <v>24</v>
      </c>
      <c r="R3570" t="s">
        <v>2043</v>
      </c>
      <c r="S3570">
        <v>2</v>
      </c>
      <c r="T3570">
        <v>71</v>
      </c>
      <c r="U3570">
        <v>88</v>
      </c>
      <c r="V3570" s="102">
        <v>0.30555555555555552</v>
      </c>
      <c r="W3570">
        <v>53</v>
      </c>
      <c r="X3570" s="102">
        <v>0.95833333333333337</v>
      </c>
      <c r="AB3570" s="77">
        <f t="shared" si="55"/>
        <v>280</v>
      </c>
    </row>
    <row r="3571" spans="1:28" x14ac:dyDescent="0.3">
      <c r="A3571" s="34">
        <v>45220</v>
      </c>
      <c r="B3571">
        <v>1159</v>
      </c>
      <c r="C3571" t="s">
        <v>1282</v>
      </c>
      <c r="D3571" t="s">
        <v>1283</v>
      </c>
      <c r="E3571">
        <v>38</v>
      </c>
      <c r="F3571" t="s">
        <v>1574</v>
      </c>
      <c r="G3571" t="s">
        <v>1308</v>
      </c>
      <c r="H3571" t="s">
        <v>1489</v>
      </c>
      <c r="I3571" s="102">
        <v>0.27777777777777779</v>
      </c>
      <c r="J3571" t="s">
        <v>1728</v>
      </c>
      <c r="K3571" s="102">
        <v>0.5</v>
      </c>
      <c r="L3571">
        <v>31</v>
      </c>
      <c r="M3571" t="s">
        <v>1561</v>
      </c>
      <c r="N3571" t="s">
        <v>1399</v>
      </c>
      <c r="O3571" s="102">
        <v>0.57638888888888895</v>
      </c>
      <c r="P3571" t="s">
        <v>1925</v>
      </c>
      <c r="Q3571">
        <v>21</v>
      </c>
      <c r="R3571" t="s">
        <v>1941</v>
      </c>
      <c r="S3571">
        <v>1</v>
      </c>
      <c r="T3571">
        <v>68</v>
      </c>
      <c r="U3571">
        <v>91</v>
      </c>
      <c r="V3571" t="s">
        <v>51</v>
      </c>
      <c r="W3571">
        <v>48</v>
      </c>
      <c r="X3571" s="102">
        <v>0.45833333333333331</v>
      </c>
      <c r="AB3571" s="77">
        <f t="shared" si="55"/>
        <v>310</v>
      </c>
    </row>
    <row r="3572" spans="1:28" x14ac:dyDescent="0.3">
      <c r="A3572" s="34">
        <v>45221</v>
      </c>
      <c r="B3572">
        <v>1159</v>
      </c>
      <c r="C3572" t="s">
        <v>1282</v>
      </c>
      <c r="D3572" t="s">
        <v>1283</v>
      </c>
      <c r="E3572">
        <v>38</v>
      </c>
      <c r="F3572" t="s">
        <v>1651</v>
      </c>
      <c r="G3572" t="s">
        <v>1308</v>
      </c>
      <c r="H3572" t="s">
        <v>1501</v>
      </c>
      <c r="I3572" s="102">
        <v>0.19444444444444445</v>
      </c>
      <c r="J3572" t="s">
        <v>1749</v>
      </c>
      <c r="K3572" s="102">
        <v>0.5625</v>
      </c>
      <c r="L3572">
        <v>16</v>
      </c>
      <c r="M3572" t="s">
        <v>1288</v>
      </c>
      <c r="N3572" t="s">
        <v>1286</v>
      </c>
      <c r="O3572" s="102">
        <v>0.9375</v>
      </c>
      <c r="P3572" t="s">
        <v>1875</v>
      </c>
      <c r="Q3572">
        <v>0</v>
      </c>
      <c r="R3572" t="s">
        <v>1870</v>
      </c>
      <c r="S3572">
        <v>23</v>
      </c>
      <c r="T3572">
        <v>78</v>
      </c>
      <c r="U3572">
        <v>93</v>
      </c>
      <c r="V3572" s="102">
        <v>0.22916666666666666</v>
      </c>
      <c r="W3572">
        <v>56</v>
      </c>
      <c r="X3572" s="102">
        <v>0.97222222222222221</v>
      </c>
      <c r="AB3572" s="77">
        <f t="shared" si="55"/>
        <v>160</v>
      </c>
    </row>
    <row r="3573" spans="1:28" x14ac:dyDescent="0.3">
      <c r="A3573" s="34">
        <v>45222</v>
      </c>
      <c r="B3573">
        <v>1159</v>
      </c>
      <c r="C3573" t="s">
        <v>1282</v>
      </c>
      <c r="D3573" t="s">
        <v>1283</v>
      </c>
      <c r="E3573">
        <v>38</v>
      </c>
      <c r="F3573" t="s">
        <v>1300</v>
      </c>
      <c r="G3573" t="s">
        <v>1381</v>
      </c>
      <c r="H3573" t="s">
        <v>1449</v>
      </c>
      <c r="I3573" s="102">
        <v>0.99930555555555556</v>
      </c>
      <c r="J3573" t="s">
        <v>1686</v>
      </c>
      <c r="K3573" s="102">
        <v>0.38194444444444442</v>
      </c>
      <c r="L3573">
        <v>28</v>
      </c>
      <c r="M3573" t="s">
        <v>1301</v>
      </c>
      <c r="N3573" t="s">
        <v>1319</v>
      </c>
      <c r="O3573" s="102">
        <v>0.55555555555555558</v>
      </c>
      <c r="P3573" t="s">
        <v>1757</v>
      </c>
      <c r="Q3573">
        <v>22</v>
      </c>
      <c r="R3573" t="s">
        <v>2009</v>
      </c>
      <c r="S3573">
        <v>1</v>
      </c>
      <c r="T3573">
        <v>82</v>
      </c>
      <c r="U3573">
        <v>95</v>
      </c>
      <c r="V3573" t="s">
        <v>51</v>
      </c>
      <c r="W3573">
        <v>57</v>
      </c>
      <c r="X3573" s="102">
        <v>0</v>
      </c>
      <c r="AB3573" s="77">
        <f t="shared" si="55"/>
        <v>280</v>
      </c>
    </row>
    <row r="3574" spans="1:28" x14ac:dyDescent="0.3">
      <c r="A3574" s="34">
        <v>45223</v>
      </c>
      <c r="B3574">
        <v>1159</v>
      </c>
      <c r="C3574" t="s">
        <v>1282</v>
      </c>
      <c r="D3574" t="s">
        <v>1283</v>
      </c>
      <c r="E3574">
        <v>38</v>
      </c>
      <c r="F3574" t="s">
        <v>1669</v>
      </c>
      <c r="G3574" t="s">
        <v>1352</v>
      </c>
      <c r="H3574" t="s">
        <v>1410</v>
      </c>
      <c r="I3574" s="102">
        <v>0.20833333333333334</v>
      </c>
      <c r="J3574" t="s">
        <v>1734</v>
      </c>
      <c r="K3574" s="102">
        <v>0.59027777777777779</v>
      </c>
      <c r="L3574">
        <v>17</v>
      </c>
      <c r="M3574" t="s">
        <v>1335</v>
      </c>
      <c r="N3574" t="s">
        <v>1380</v>
      </c>
      <c r="O3574" s="102">
        <v>0.59027777777777779</v>
      </c>
      <c r="P3574" t="s">
        <v>1683</v>
      </c>
      <c r="Q3574">
        <v>0</v>
      </c>
      <c r="R3574" t="s">
        <v>1939</v>
      </c>
      <c r="S3574">
        <v>15</v>
      </c>
      <c r="T3574">
        <v>51</v>
      </c>
      <c r="U3574">
        <v>95</v>
      </c>
      <c r="V3574" t="s">
        <v>51</v>
      </c>
      <c r="W3574">
        <v>41</v>
      </c>
      <c r="X3574" t="s">
        <v>51</v>
      </c>
      <c r="AB3574" s="77">
        <f t="shared" si="55"/>
        <v>170</v>
      </c>
    </row>
    <row r="3575" spans="1:28" x14ac:dyDescent="0.3">
      <c r="A3575" s="34">
        <v>45224</v>
      </c>
      <c r="B3575">
        <v>1159</v>
      </c>
      <c r="C3575" t="s">
        <v>1282</v>
      </c>
      <c r="D3575" t="s">
        <v>1283</v>
      </c>
      <c r="E3575">
        <v>38</v>
      </c>
      <c r="F3575" t="s">
        <v>1303</v>
      </c>
      <c r="G3575" t="s">
        <v>1603</v>
      </c>
      <c r="H3575" t="s">
        <v>1544</v>
      </c>
      <c r="I3575" s="102">
        <v>0.27777777777777779</v>
      </c>
      <c r="J3575" t="s">
        <v>1550</v>
      </c>
      <c r="K3575" s="102">
        <v>0.61111111111111105</v>
      </c>
      <c r="L3575">
        <v>30</v>
      </c>
      <c r="M3575" t="s">
        <v>1288</v>
      </c>
      <c r="N3575" t="s">
        <v>1304</v>
      </c>
      <c r="O3575" s="102">
        <v>6.25E-2</v>
      </c>
      <c r="P3575" t="s">
        <v>1812</v>
      </c>
      <c r="Q3575">
        <v>10</v>
      </c>
      <c r="R3575" t="s">
        <v>1631</v>
      </c>
      <c r="S3575">
        <v>0</v>
      </c>
      <c r="T3575">
        <v>73</v>
      </c>
      <c r="U3575">
        <v>95</v>
      </c>
      <c r="V3575" s="102">
        <v>0.96527777777777779</v>
      </c>
      <c r="W3575">
        <v>63</v>
      </c>
      <c r="X3575" s="102">
        <v>0.46527777777777773</v>
      </c>
      <c r="AB3575" s="77">
        <f t="shared" si="55"/>
        <v>300</v>
      </c>
    </row>
    <row r="3576" spans="1:28" x14ac:dyDescent="0.3">
      <c r="A3576" s="34">
        <v>45225</v>
      </c>
      <c r="B3576">
        <v>1159</v>
      </c>
      <c r="C3576" t="s">
        <v>1282</v>
      </c>
      <c r="D3576" t="s">
        <v>1283</v>
      </c>
      <c r="E3576">
        <v>38</v>
      </c>
      <c r="F3576" t="s">
        <v>1671</v>
      </c>
      <c r="G3576" t="s">
        <v>1307</v>
      </c>
      <c r="H3576" t="s">
        <v>1354</v>
      </c>
      <c r="I3576" s="102">
        <v>0.98611111111111116</v>
      </c>
      <c r="J3576" t="s">
        <v>1721</v>
      </c>
      <c r="K3576" s="102">
        <v>6.9444444444444441E-3</v>
      </c>
      <c r="L3576">
        <v>27</v>
      </c>
      <c r="M3576" t="s">
        <v>1347</v>
      </c>
      <c r="N3576" t="s">
        <v>1556</v>
      </c>
      <c r="O3576" s="102">
        <v>0.65972222222222221</v>
      </c>
      <c r="P3576" t="s">
        <v>1942</v>
      </c>
      <c r="Q3576">
        <v>0</v>
      </c>
      <c r="R3576" t="s">
        <v>1824</v>
      </c>
      <c r="S3576">
        <v>12</v>
      </c>
      <c r="T3576">
        <v>84</v>
      </c>
      <c r="U3576">
        <v>95</v>
      </c>
      <c r="V3576" t="s">
        <v>51</v>
      </c>
      <c r="W3576">
        <v>58</v>
      </c>
      <c r="X3576" s="102">
        <v>0.79166666666666663</v>
      </c>
      <c r="AB3576" s="77">
        <f t="shared" si="55"/>
        <v>270</v>
      </c>
    </row>
    <row r="3577" spans="1:28" x14ac:dyDescent="0.3">
      <c r="A3577" s="34">
        <v>45226</v>
      </c>
      <c r="B3577">
        <v>1159</v>
      </c>
      <c r="C3577" t="s">
        <v>1282</v>
      </c>
      <c r="D3577" t="s">
        <v>1283</v>
      </c>
      <c r="E3577">
        <v>38</v>
      </c>
      <c r="F3577" t="s">
        <v>1394</v>
      </c>
      <c r="G3577" t="s">
        <v>1682</v>
      </c>
      <c r="H3577" t="s">
        <v>1309</v>
      </c>
      <c r="I3577" s="102">
        <v>0.24305555555555555</v>
      </c>
      <c r="J3577" t="s">
        <v>1588</v>
      </c>
      <c r="K3577" s="102">
        <v>0.52083333333333337</v>
      </c>
      <c r="L3577">
        <v>31</v>
      </c>
      <c r="M3577" t="s">
        <v>1296</v>
      </c>
      <c r="N3577" t="s">
        <v>1556</v>
      </c>
      <c r="O3577" s="102">
        <v>0.3125</v>
      </c>
      <c r="P3577" t="s">
        <v>1960</v>
      </c>
      <c r="Q3577">
        <v>8</v>
      </c>
      <c r="R3577" t="s">
        <v>1882</v>
      </c>
      <c r="S3577">
        <v>6</v>
      </c>
      <c r="T3577">
        <v>72</v>
      </c>
      <c r="U3577">
        <v>92</v>
      </c>
      <c r="V3577" s="102">
        <v>0.34722222222222227</v>
      </c>
      <c r="W3577">
        <v>53</v>
      </c>
      <c r="X3577" s="102">
        <v>0.4375</v>
      </c>
      <c r="AB3577" s="77">
        <f t="shared" si="55"/>
        <v>310</v>
      </c>
    </row>
    <row r="3578" spans="1:28" x14ac:dyDescent="0.3">
      <c r="A3578" s="34">
        <v>45227</v>
      </c>
      <c r="B3578">
        <v>1159</v>
      </c>
      <c r="C3578" t="s">
        <v>1282</v>
      </c>
      <c r="D3578" t="s">
        <v>1283</v>
      </c>
      <c r="E3578">
        <v>38</v>
      </c>
      <c r="F3578" t="s">
        <v>1563</v>
      </c>
      <c r="G3578" t="s">
        <v>1391</v>
      </c>
      <c r="H3578" t="s">
        <v>1544</v>
      </c>
      <c r="I3578" s="102">
        <v>0.31944444444444448</v>
      </c>
      <c r="J3578" t="s">
        <v>1894</v>
      </c>
      <c r="K3578" s="102">
        <v>0.57638888888888895</v>
      </c>
      <c r="L3578">
        <v>26</v>
      </c>
      <c r="M3578" t="s">
        <v>1431</v>
      </c>
      <c r="N3578" t="s">
        <v>1368</v>
      </c>
      <c r="O3578" s="102">
        <v>0.84722222222222221</v>
      </c>
      <c r="P3578" t="s">
        <v>1367</v>
      </c>
      <c r="Q3578">
        <v>0</v>
      </c>
      <c r="R3578" t="s">
        <v>2044</v>
      </c>
      <c r="S3578">
        <v>17</v>
      </c>
      <c r="T3578">
        <v>57</v>
      </c>
      <c r="U3578">
        <v>93</v>
      </c>
      <c r="V3578" t="s">
        <v>51</v>
      </c>
      <c r="W3578">
        <v>46</v>
      </c>
      <c r="X3578" t="s">
        <v>51</v>
      </c>
      <c r="AB3578" s="77">
        <f t="shared" si="55"/>
        <v>260</v>
      </c>
    </row>
    <row r="3579" spans="1:28" x14ac:dyDescent="0.3">
      <c r="A3579" s="34">
        <v>45228</v>
      </c>
      <c r="B3579">
        <v>1159</v>
      </c>
      <c r="C3579" t="s">
        <v>1282</v>
      </c>
      <c r="D3579" t="s">
        <v>1283</v>
      </c>
      <c r="E3579">
        <v>38</v>
      </c>
      <c r="F3579" t="s">
        <v>1549</v>
      </c>
      <c r="G3579" t="s">
        <v>1436</v>
      </c>
      <c r="H3579" t="s">
        <v>1357</v>
      </c>
      <c r="I3579" s="102">
        <v>0.99930555555555556</v>
      </c>
      <c r="J3579" t="s">
        <v>1623</v>
      </c>
      <c r="K3579" s="102">
        <v>0.47222222222222227</v>
      </c>
      <c r="L3579">
        <v>1</v>
      </c>
      <c r="M3579" t="s">
        <v>1435</v>
      </c>
      <c r="N3579" t="s">
        <v>1354</v>
      </c>
      <c r="O3579" s="102">
        <v>0.86111111111111116</v>
      </c>
      <c r="P3579" t="s">
        <v>2045</v>
      </c>
      <c r="Q3579">
        <v>11</v>
      </c>
      <c r="R3579" t="s">
        <v>1829</v>
      </c>
      <c r="S3579">
        <v>3</v>
      </c>
      <c r="T3579">
        <v>80</v>
      </c>
      <c r="U3579">
        <v>95</v>
      </c>
      <c r="V3579" t="s">
        <v>51</v>
      </c>
      <c r="W3579">
        <v>64</v>
      </c>
      <c r="X3579" s="102">
        <v>0.68055555555555547</v>
      </c>
      <c r="AB3579" s="77">
        <f t="shared" si="55"/>
        <v>10</v>
      </c>
    </row>
    <row r="3580" spans="1:28" x14ac:dyDescent="0.3">
      <c r="A3580" s="34">
        <v>45229</v>
      </c>
      <c r="B3580">
        <v>1159</v>
      </c>
      <c r="C3580" t="s">
        <v>1282</v>
      </c>
      <c r="D3580" t="s">
        <v>1283</v>
      </c>
      <c r="E3580">
        <v>38</v>
      </c>
      <c r="F3580" t="s">
        <v>1394</v>
      </c>
      <c r="G3580" t="s">
        <v>1703</v>
      </c>
      <c r="H3580" t="s">
        <v>1333</v>
      </c>
      <c r="I3580" s="102">
        <v>0.99930555555555556</v>
      </c>
      <c r="J3580" t="s">
        <v>1696</v>
      </c>
      <c r="K3580" s="102">
        <v>0.55555555555555558</v>
      </c>
      <c r="L3580">
        <v>29</v>
      </c>
      <c r="M3580" t="s">
        <v>1296</v>
      </c>
      <c r="N3580" t="s">
        <v>1671</v>
      </c>
      <c r="O3580" s="102">
        <v>0.6875</v>
      </c>
      <c r="P3580" t="s">
        <v>1819</v>
      </c>
      <c r="Q3580">
        <v>24</v>
      </c>
      <c r="R3580" t="s">
        <v>1916</v>
      </c>
      <c r="S3580">
        <v>3</v>
      </c>
      <c r="T3580">
        <v>84</v>
      </c>
      <c r="U3580">
        <v>95</v>
      </c>
      <c r="V3580" t="s">
        <v>51</v>
      </c>
      <c r="W3580">
        <v>58</v>
      </c>
      <c r="X3580" t="s">
        <v>51</v>
      </c>
      <c r="AB3580" s="77">
        <f t="shared" si="55"/>
        <v>290</v>
      </c>
    </row>
    <row r="3581" spans="1:28" x14ac:dyDescent="0.3">
      <c r="A3581" s="34">
        <v>45230</v>
      </c>
      <c r="B3581">
        <v>1159</v>
      </c>
      <c r="C3581" t="s">
        <v>1282</v>
      </c>
      <c r="D3581" t="s">
        <v>1283</v>
      </c>
      <c r="E3581">
        <v>38</v>
      </c>
      <c r="F3581" t="s">
        <v>1617</v>
      </c>
      <c r="G3581" t="s">
        <v>1668</v>
      </c>
      <c r="H3581" t="s">
        <v>1414</v>
      </c>
      <c r="I3581" s="102">
        <v>0.22916666666666666</v>
      </c>
      <c r="J3581" t="s">
        <v>1889</v>
      </c>
      <c r="K3581" s="102">
        <v>0.625</v>
      </c>
      <c r="L3581">
        <v>20</v>
      </c>
      <c r="M3581" t="s">
        <v>1296</v>
      </c>
      <c r="N3581" t="s">
        <v>1384</v>
      </c>
      <c r="O3581" s="102">
        <v>0.83333333333333337</v>
      </c>
      <c r="P3581" t="s">
        <v>1795</v>
      </c>
      <c r="Q3581">
        <v>9</v>
      </c>
      <c r="R3581" t="s">
        <v>1886</v>
      </c>
      <c r="S3581">
        <v>24</v>
      </c>
      <c r="T3581">
        <v>62</v>
      </c>
      <c r="U3581">
        <v>84</v>
      </c>
      <c r="V3581" s="102">
        <v>0</v>
      </c>
      <c r="W3581">
        <v>40</v>
      </c>
      <c r="X3581" s="102">
        <v>0.58333333333333337</v>
      </c>
      <c r="AB3581" s="77">
        <f t="shared" si="55"/>
        <v>200</v>
      </c>
    </row>
    <row r="3582" spans="1:28" x14ac:dyDescent="0.3">
      <c r="A3582" s="34">
        <v>45231</v>
      </c>
      <c r="B3582">
        <v>1159</v>
      </c>
      <c r="C3582" t="s">
        <v>1282</v>
      </c>
      <c r="D3582" t="s">
        <v>1283</v>
      </c>
      <c r="E3582">
        <v>38</v>
      </c>
      <c r="F3582" t="s">
        <v>1674</v>
      </c>
      <c r="G3582" t="s">
        <v>1502</v>
      </c>
      <c r="H3582" t="s">
        <v>1368</v>
      </c>
      <c r="I3582" s="102">
        <v>0.23611111111111113</v>
      </c>
      <c r="J3582" t="s">
        <v>1779</v>
      </c>
      <c r="K3582" s="102">
        <v>0.95833333333333337</v>
      </c>
      <c r="L3582">
        <v>31</v>
      </c>
      <c r="M3582" t="s">
        <v>1435</v>
      </c>
      <c r="N3582" t="s">
        <v>1751</v>
      </c>
      <c r="O3582" s="102">
        <v>0.99305555555555547</v>
      </c>
      <c r="P3582" t="s">
        <v>1792</v>
      </c>
      <c r="Q3582">
        <v>11</v>
      </c>
      <c r="R3582" t="s">
        <v>2046</v>
      </c>
      <c r="S3582">
        <v>23</v>
      </c>
      <c r="T3582">
        <v>69</v>
      </c>
      <c r="U3582">
        <v>93</v>
      </c>
      <c r="V3582" s="102">
        <v>0.1875</v>
      </c>
      <c r="W3582">
        <v>39</v>
      </c>
      <c r="X3582" s="102">
        <v>0.9375</v>
      </c>
      <c r="AB3582" s="77">
        <f t="shared" si="55"/>
        <v>310</v>
      </c>
    </row>
    <row r="3583" spans="1:28" x14ac:dyDescent="0.3">
      <c r="A3583" s="34">
        <v>45232</v>
      </c>
      <c r="B3583">
        <v>1159</v>
      </c>
      <c r="C3583" t="s">
        <v>1282</v>
      </c>
      <c r="D3583" t="s">
        <v>1283</v>
      </c>
      <c r="E3583">
        <v>38</v>
      </c>
      <c r="F3583" t="s">
        <v>1292</v>
      </c>
      <c r="G3583" t="s">
        <v>1863</v>
      </c>
      <c r="H3583" t="s">
        <v>1414</v>
      </c>
      <c r="I3583" s="102">
        <v>0.51388888888888895</v>
      </c>
      <c r="J3583" t="s">
        <v>1303</v>
      </c>
      <c r="K3583">
        <v>28</v>
      </c>
      <c r="L3583">
        <v>7.8</v>
      </c>
      <c r="M3583" t="s">
        <v>1929</v>
      </c>
      <c r="N3583" s="102">
        <v>6.25E-2</v>
      </c>
      <c r="O3583" t="s">
        <v>2024</v>
      </c>
      <c r="P3583" t="s">
        <v>51</v>
      </c>
      <c r="Q3583" t="s">
        <v>1594</v>
      </c>
      <c r="R3583">
        <v>6</v>
      </c>
      <c r="S3583">
        <v>59</v>
      </c>
      <c r="T3583">
        <v>95</v>
      </c>
      <c r="U3583" t="s">
        <v>51</v>
      </c>
      <c r="V3583">
        <v>44</v>
      </c>
      <c r="W3583" s="102">
        <v>0.83333333333333337</v>
      </c>
      <c r="AB3583" s="77">
        <f t="shared" si="55"/>
        <v>78</v>
      </c>
    </row>
    <row r="3584" spans="1:28" x14ac:dyDescent="0.3">
      <c r="A3584" s="34">
        <v>45233</v>
      </c>
      <c r="B3584">
        <v>1159</v>
      </c>
      <c r="C3584" t="s">
        <v>1282</v>
      </c>
      <c r="D3584" t="s">
        <v>1283</v>
      </c>
      <c r="E3584">
        <v>38</v>
      </c>
      <c r="F3584" t="s">
        <v>1419</v>
      </c>
      <c r="G3584" t="s">
        <v>1404</v>
      </c>
      <c r="H3584" t="s">
        <v>1449</v>
      </c>
      <c r="I3584" s="102">
        <v>0.35416666666666669</v>
      </c>
      <c r="J3584" t="s">
        <v>1669</v>
      </c>
      <c r="K3584">
        <v>27</v>
      </c>
      <c r="L3584">
        <v>6.9</v>
      </c>
      <c r="M3584" t="s">
        <v>1779</v>
      </c>
      <c r="N3584" s="102">
        <v>3.4722222222222224E-2</v>
      </c>
      <c r="O3584" t="s">
        <v>1670</v>
      </c>
      <c r="P3584">
        <v>16</v>
      </c>
      <c r="Q3584" t="s">
        <v>2140</v>
      </c>
      <c r="R3584">
        <v>24</v>
      </c>
      <c r="S3584">
        <v>66</v>
      </c>
      <c r="T3584">
        <v>90</v>
      </c>
      <c r="U3584" s="102">
        <v>0.43055555555555558</v>
      </c>
      <c r="V3584">
        <v>49</v>
      </c>
      <c r="W3584" s="102">
        <v>0</v>
      </c>
      <c r="X3584" s="102">
        <v>6.9444444444444441E-3</v>
      </c>
      <c r="AB3584" s="77">
        <f t="shared" si="55"/>
        <v>69</v>
      </c>
    </row>
    <row r="3585" spans="1:28" x14ac:dyDescent="0.3">
      <c r="A3585" s="34">
        <v>45234</v>
      </c>
      <c r="B3585">
        <v>1159</v>
      </c>
      <c r="C3585" t="s">
        <v>1282</v>
      </c>
      <c r="D3585" t="s">
        <v>1283</v>
      </c>
      <c r="E3585">
        <v>38</v>
      </c>
      <c r="F3585" t="s">
        <v>1334</v>
      </c>
      <c r="G3585" t="s">
        <v>1610</v>
      </c>
      <c r="H3585" t="s">
        <v>1486</v>
      </c>
      <c r="J3585" t="s">
        <v>1753</v>
      </c>
      <c r="K3585">
        <v>31</v>
      </c>
      <c r="L3585">
        <v>1.4</v>
      </c>
      <c r="M3585" t="s">
        <v>1365</v>
      </c>
      <c r="N3585" s="102">
        <v>0.3125</v>
      </c>
      <c r="O3585" t="s">
        <v>2140</v>
      </c>
      <c r="P3585">
        <v>0</v>
      </c>
      <c r="Q3585" t="s">
        <v>2141</v>
      </c>
      <c r="R3585">
        <v>7</v>
      </c>
      <c r="S3585">
        <v>74</v>
      </c>
      <c r="T3585">
        <v>95</v>
      </c>
      <c r="U3585" t="s">
        <v>51</v>
      </c>
      <c r="V3585">
        <v>42</v>
      </c>
      <c r="W3585" t="s">
        <v>51</v>
      </c>
      <c r="X3585" s="102">
        <v>0.55555555555555558</v>
      </c>
      <c r="AB3585" s="77">
        <f t="shared" si="55"/>
        <v>14</v>
      </c>
    </row>
    <row r="3586" spans="1:28" x14ac:dyDescent="0.3">
      <c r="A3586" s="34">
        <v>45235</v>
      </c>
      <c r="B3586">
        <v>1159</v>
      </c>
      <c r="C3586" t="s">
        <v>1282</v>
      </c>
      <c r="D3586" t="s">
        <v>1283</v>
      </c>
      <c r="E3586">
        <v>38</v>
      </c>
      <c r="F3586" t="s">
        <v>1658</v>
      </c>
      <c r="G3586" t="s">
        <v>1513</v>
      </c>
      <c r="H3586" t="s">
        <v>1449</v>
      </c>
      <c r="I3586" s="102">
        <v>0.94444444444444453</v>
      </c>
      <c r="J3586" t="s">
        <v>1736</v>
      </c>
      <c r="K3586">
        <v>31</v>
      </c>
      <c r="L3586">
        <v>1.7</v>
      </c>
      <c r="M3586" t="s">
        <v>1536</v>
      </c>
      <c r="N3586" s="102">
        <v>0.64583333333333337</v>
      </c>
      <c r="O3586" t="s">
        <v>1495</v>
      </c>
      <c r="P3586">
        <v>24</v>
      </c>
      <c r="Q3586" t="s">
        <v>2142</v>
      </c>
      <c r="R3586">
        <v>0</v>
      </c>
      <c r="S3586">
        <v>68</v>
      </c>
      <c r="T3586">
        <v>91</v>
      </c>
      <c r="U3586" s="102">
        <v>0.875</v>
      </c>
      <c r="V3586">
        <v>46</v>
      </c>
      <c r="W3586" s="102">
        <v>1.3888888888888888E-2</v>
      </c>
      <c r="X3586" s="102">
        <v>0.47916666666666669</v>
      </c>
      <c r="AB3586" s="77">
        <f t="shared" si="55"/>
        <v>17</v>
      </c>
    </row>
    <row r="3587" spans="1:28" x14ac:dyDescent="0.3">
      <c r="A3587" s="34">
        <v>45236</v>
      </c>
      <c r="B3587">
        <v>1159</v>
      </c>
      <c r="C3587" t="s">
        <v>1282</v>
      </c>
      <c r="D3587" t="s">
        <v>1283</v>
      </c>
      <c r="E3587">
        <v>38</v>
      </c>
      <c r="F3587" t="s">
        <v>1422</v>
      </c>
      <c r="G3587" t="s">
        <v>1465</v>
      </c>
      <c r="H3587" t="s">
        <v>1456</v>
      </c>
      <c r="I3587" s="102">
        <v>0.99930555555555556</v>
      </c>
      <c r="J3587" t="s">
        <v>1586</v>
      </c>
      <c r="K3587">
        <v>31</v>
      </c>
      <c r="L3587">
        <v>3.1</v>
      </c>
      <c r="M3587" t="s">
        <v>1399</v>
      </c>
      <c r="N3587" t="s">
        <v>51</v>
      </c>
      <c r="O3587" t="s">
        <v>1643</v>
      </c>
      <c r="P3587">
        <v>21</v>
      </c>
      <c r="Q3587" t="s">
        <v>1495</v>
      </c>
      <c r="R3587">
        <v>0</v>
      </c>
      <c r="S3587">
        <v>66</v>
      </c>
      <c r="T3587">
        <v>89</v>
      </c>
      <c r="U3587" s="102">
        <v>0.27083333333333331</v>
      </c>
      <c r="V3587">
        <v>47</v>
      </c>
      <c r="W3587" s="102">
        <v>0.5</v>
      </c>
      <c r="X3587" s="102">
        <v>0.52083333333333337</v>
      </c>
      <c r="AB3587" s="77">
        <f t="shared" ref="AB3587:AB3642" si="56">L3587*$AE$17</f>
        <v>31</v>
      </c>
    </row>
    <row r="3588" spans="1:28" x14ac:dyDescent="0.3">
      <c r="A3588" s="34">
        <v>45237</v>
      </c>
      <c r="B3588">
        <v>1159</v>
      </c>
      <c r="C3588" t="s">
        <v>1282</v>
      </c>
      <c r="D3588" t="s">
        <v>1283</v>
      </c>
      <c r="E3588">
        <v>38</v>
      </c>
      <c r="F3588" t="s">
        <v>1333</v>
      </c>
      <c r="G3588" t="s">
        <v>1308</v>
      </c>
      <c r="H3588" t="s">
        <v>1470</v>
      </c>
      <c r="I3588" s="102">
        <v>4.1666666666666664E-2</v>
      </c>
      <c r="J3588" t="s">
        <v>1530</v>
      </c>
      <c r="K3588">
        <v>29</v>
      </c>
      <c r="L3588">
        <v>3.9</v>
      </c>
      <c r="M3588" t="s">
        <v>1530</v>
      </c>
      <c r="N3588" s="102">
        <v>0.55555555555555558</v>
      </c>
      <c r="O3588" t="s">
        <v>1666</v>
      </c>
      <c r="P3588">
        <v>20</v>
      </c>
      <c r="Q3588" t="s">
        <v>1725</v>
      </c>
      <c r="R3588">
        <v>4</v>
      </c>
      <c r="S3588">
        <v>69</v>
      </c>
      <c r="T3588">
        <v>87</v>
      </c>
      <c r="U3588" t="s">
        <v>51</v>
      </c>
      <c r="V3588">
        <v>58</v>
      </c>
      <c r="W3588" s="102">
        <v>0.45833333333333331</v>
      </c>
      <c r="X3588" s="102">
        <v>0.59027777777777779</v>
      </c>
      <c r="AB3588" s="77">
        <f t="shared" si="56"/>
        <v>39</v>
      </c>
    </row>
    <row r="3589" spans="1:28" x14ac:dyDescent="0.3">
      <c r="A3589" s="34">
        <v>45238</v>
      </c>
      <c r="B3589">
        <v>1159</v>
      </c>
      <c r="C3589" t="s">
        <v>1282</v>
      </c>
      <c r="D3589" t="s">
        <v>1283</v>
      </c>
      <c r="E3589">
        <v>38</v>
      </c>
      <c r="F3589" t="s">
        <v>1671</v>
      </c>
      <c r="G3589" t="s">
        <v>1489</v>
      </c>
      <c r="H3589" t="s">
        <v>1484</v>
      </c>
      <c r="I3589" s="102">
        <v>0.20833333333333334</v>
      </c>
      <c r="J3589" t="s">
        <v>1753</v>
      </c>
      <c r="K3589">
        <v>28</v>
      </c>
      <c r="L3589">
        <v>2.5</v>
      </c>
      <c r="M3589" t="s">
        <v>1544</v>
      </c>
      <c r="N3589" s="102">
        <v>0.96527777777777779</v>
      </c>
      <c r="O3589" t="s">
        <v>1832</v>
      </c>
      <c r="P3589">
        <v>0</v>
      </c>
      <c r="Q3589" t="s">
        <v>1791</v>
      </c>
      <c r="R3589">
        <v>17</v>
      </c>
      <c r="S3589">
        <v>59</v>
      </c>
      <c r="T3589">
        <v>95</v>
      </c>
      <c r="U3589" t="s">
        <v>51</v>
      </c>
      <c r="V3589">
        <v>47</v>
      </c>
      <c r="W3589" t="s">
        <v>51</v>
      </c>
      <c r="X3589" s="102">
        <v>0.54166666666666663</v>
      </c>
      <c r="AB3589" s="77">
        <f t="shared" si="56"/>
        <v>25</v>
      </c>
    </row>
    <row r="3590" spans="1:28" x14ac:dyDescent="0.3">
      <c r="A3590" s="34">
        <v>45239</v>
      </c>
      <c r="B3590">
        <v>1159</v>
      </c>
      <c r="C3590" t="s">
        <v>1282</v>
      </c>
      <c r="D3590" t="s">
        <v>1283</v>
      </c>
      <c r="E3590">
        <v>38</v>
      </c>
      <c r="F3590" t="s">
        <v>1321</v>
      </c>
      <c r="G3590" t="s">
        <v>1308</v>
      </c>
      <c r="H3590" t="s">
        <v>1284</v>
      </c>
      <c r="I3590" s="102">
        <v>1.3888888888888888E-2</v>
      </c>
      <c r="J3590" t="s">
        <v>1492</v>
      </c>
      <c r="K3590">
        <v>28</v>
      </c>
      <c r="L3590">
        <v>3.3</v>
      </c>
      <c r="M3590" t="s">
        <v>1354</v>
      </c>
      <c r="N3590" s="102">
        <v>0.33333333333333331</v>
      </c>
      <c r="O3590" t="s">
        <v>1895</v>
      </c>
      <c r="P3590">
        <v>11</v>
      </c>
      <c r="Q3590" t="s">
        <v>1520</v>
      </c>
      <c r="R3590">
        <v>2</v>
      </c>
      <c r="S3590">
        <v>61</v>
      </c>
      <c r="T3590">
        <v>89</v>
      </c>
      <c r="U3590" s="102">
        <v>0</v>
      </c>
      <c r="V3590">
        <v>50</v>
      </c>
      <c r="W3590" s="102">
        <v>0.54166666666666663</v>
      </c>
      <c r="X3590" s="102">
        <v>0.54166666666666663</v>
      </c>
      <c r="AB3590" s="77">
        <f t="shared" si="56"/>
        <v>33</v>
      </c>
    </row>
    <row r="3591" spans="1:28" x14ac:dyDescent="0.3">
      <c r="A3591" s="34">
        <v>45240</v>
      </c>
      <c r="B3591">
        <v>1159</v>
      </c>
      <c r="C3591" t="s">
        <v>1282</v>
      </c>
      <c r="D3591" t="s">
        <v>1283</v>
      </c>
      <c r="E3591">
        <v>38</v>
      </c>
      <c r="F3591" t="s">
        <v>1357</v>
      </c>
      <c r="G3591" t="s">
        <v>1571</v>
      </c>
      <c r="H3591" t="s">
        <v>1605</v>
      </c>
      <c r="I3591" s="102">
        <v>7.6388888888888895E-2</v>
      </c>
      <c r="J3591" t="s">
        <v>1669</v>
      </c>
      <c r="K3591">
        <v>30</v>
      </c>
      <c r="L3591">
        <v>4.4000000000000004</v>
      </c>
      <c r="M3591" t="s">
        <v>1300</v>
      </c>
      <c r="N3591" s="102">
        <v>0.18055555555555555</v>
      </c>
      <c r="O3591" t="s">
        <v>1874</v>
      </c>
      <c r="P3591">
        <v>11</v>
      </c>
      <c r="Q3591" t="s">
        <v>1796</v>
      </c>
      <c r="R3591">
        <v>24</v>
      </c>
      <c r="S3591">
        <v>87</v>
      </c>
      <c r="T3591">
        <v>95</v>
      </c>
      <c r="U3591" t="s">
        <v>51</v>
      </c>
      <c r="V3591">
        <v>63</v>
      </c>
      <c r="W3591" s="102">
        <v>0.23611111111111113</v>
      </c>
      <c r="X3591" s="102">
        <v>0.25</v>
      </c>
      <c r="AB3591" s="77">
        <f t="shared" si="56"/>
        <v>44</v>
      </c>
    </row>
    <row r="3592" spans="1:28" x14ac:dyDescent="0.3">
      <c r="A3592" s="34">
        <v>45241</v>
      </c>
      <c r="B3592">
        <v>1159</v>
      </c>
      <c r="C3592" t="s">
        <v>1282</v>
      </c>
      <c r="D3592" t="s">
        <v>1283</v>
      </c>
      <c r="E3592">
        <v>38</v>
      </c>
      <c r="F3592" t="s">
        <v>1315</v>
      </c>
      <c r="G3592" t="s">
        <v>1485</v>
      </c>
      <c r="H3592" t="s">
        <v>1304</v>
      </c>
      <c r="I3592" s="102">
        <v>0.1111111111111111</v>
      </c>
      <c r="J3592" t="s">
        <v>1775</v>
      </c>
      <c r="K3592">
        <v>29</v>
      </c>
      <c r="L3592">
        <v>1.1000000000000001</v>
      </c>
      <c r="M3592" t="s">
        <v>1289</v>
      </c>
      <c r="N3592" s="102">
        <v>0.3263888888888889</v>
      </c>
      <c r="O3592" t="s">
        <v>1699</v>
      </c>
      <c r="P3592">
        <v>8</v>
      </c>
      <c r="Q3592" t="s">
        <v>1925</v>
      </c>
      <c r="R3592">
        <v>18</v>
      </c>
      <c r="S3592">
        <v>93</v>
      </c>
      <c r="T3592">
        <v>95</v>
      </c>
      <c r="U3592" t="s">
        <v>51</v>
      </c>
      <c r="V3592">
        <v>77</v>
      </c>
      <c r="W3592" s="102">
        <v>0.63194444444444442</v>
      </c>
      <c r="X3592" s="102">
        <v>0.63194444444444442</v>
      </c>
      <c r="AB3592" s="77">
        <f t="shared" si="56"/>
        <v>11</v>
      </c>
    </row>
    <row r="3593" spans="1:28" x14ac:dyDescent="0.3">
      <c r="A3593" s="34">
        <v>45242</v>
      </c>
      <c r="B3593">
        <v>1159</v>
      </c>
      <c r="C3593" t="s">
        <v>1282</v>
      </c>
      <c r="D3593" t="s">
        <v>1283</v>
      </c>
      <c r="E3593">
        <v>38</v>
      </c>
      <c r="F3593" t="s">
        <v>1622</v>
      </c>
      <c r="G3593" t="s">
        <v>1308</v>
      </c>
      <c r="H3593" t="s">
        <v>1419</v>
      </c>
      <c r="I3593" s="102">
        <v>0.97916666666666663</v>
      </c>
      <c r="J3593" t="s">
        <v>1694</v>
      </c>
      <c r="K3593">
        <v>99</v>
      </c>
      <c r="L3593">
        <v>1.9</v>
      </c>
      <c r="M3593" t="s">
        <v>1316</v>
      </c>
      <c r="N3593" s="102">
        <v>0.81944444444444453</v>
      </c>
      <c r="O3593" t="s">
        <v>1895</v>
      </c>
      <c r="P3593">
        <v>22</v>
      </c>
      <c r="Q3593" t="s">
        <v>1896</v>
      </c>
      <c r="R3593">
        <v>0</v>
      </c>
      <c r="S3593">
        <v>81</v>
      </c>
      <c r="T3593">
        <v>95</v>
      </c>
      <c r="U3593" t="s">
        <v>51</v>
      </c>
      <c r="V3593">
        <v>64</v>
      </c>
      <c r="W3593" s="102">
        <v>0.53472222222222221</v>
      </c>
      <c r="X3593" s="102">
        <v>0.52083333333333337</v>
      </c>
      <c r="AB3593" s="77">
        <f t="shared" si="56"/>
        <v>19</v>
      </c>
    </row>
    <row r="3594" spans="1:28" x14ac:dyDescent="0.3">
      <c r="A3594" s="34">
        <v>45243</v>
      </c>
      <c r="B3594">
        <v>1159</v>
      </c>
      <c r="C3594" t="s">
        <v>1282</v>
      </c>
      <c r="D3594" t="s">
        <v>1283</v>
      </c>
      <c r="E3594">
        <v>38</v>
      </c>
      <c r="F3594" t="s">
        <v>1395</v>
      </c>
      <c r="G3594" t="s">
        <v>1308</v>
      </c>
      <c r="H3594" t="s">
        <v>1292</v>
      </c>
      <c r="J3594" t="s">
        <v>1732</v>
      </c>
      <c r="K3594">
        <v>18</v>
      </c>
      <c r="L3594">
        <v>1.7</v>
      </c>
      <c r="M3594" t="s">
        <v>1327</v>
      </c>
      <c r="N3594" s="102">
        <v>6.9444444444444441E-3</v>
      </c>
      <c r="O3594" t="s">
        <v>1519</v>
      </c>
      <c r="P3594">
        <v>23</v>
      </c>
      <c r="Q3594" t="s">
        <v>1621</v>
      </c>
      <c r="R3594">
        <v>2</v>
      </c>
      <c r="S3594">
        <v>73</v>
      </c>
      <c r="T3594">
        <v>93</v>
      </c>
      <c r="U3594" t="s">
        <v>51</v>
      </c>
      <c r="V3594">
        <v>49</v>
      </c>
      <c r="W3594" s="102">
        <v>0.44444444444444442</v>
      </c>
      <c r="X3594" s="102">
        <v>0.45833333333333331</v>
      </c>
      <c r="AB3594" s="77">
        <f t="shared" si="56"/>
        <v>17</v>
      </c>
    </row>
    <row r="3595" spans="1:28" x14ac:dyDescent="0.3">
      <c r="A3595" s="34">
        <v>45244</v>
      </c>
      <c r="B3595">
        <v>1159</v>
      </c>
      <c r="C3595" t="s">
        <v>1282</v>
      </c>
      <c r="D3595" t="s">
        <v>1283</v>
      </c>
      <c r="E3595">
        <v>38</v>
      </c>
      <c r="F3595" t="s">
        <v>1597</v>
      </c>
      <c r="G3595" t="s">
        <v>1457</v>
      </c>
      <c r="H3595" t="s">
        <v>1346</v>
      </c>
      <c r="I3595" s="102">
        <v>0.25</v>
      </c>
      <c r="J3595" t="s">
        <v>1785</v>
      </c>
      <c r="K3595">
        <v>33</v>
      </c>
      <c r="L3595">
        <v>3.1</v>
      </c>
      <c r="M3595" t="s">
        <v>1336</v>
      </c>
      <c r="N3595" s="102">
        <v>0.50694444444444442</v>
      </c>
      <c r="O3595" t="s">
        <v>1688</v>
      </c>
      <c r="P3595">
        <v>24</v>
      </c>
      <c r="Q3595" t="s">
        <v>1567</v>
      </c>
      <c r="R3595">
        <v>6</v>
      </c>
      <c r="S3595">
        <v>95</v>
      </c>
      <c r="T3595">
        <v>95</v>
      </c>
      <c r="U3595" t="s">
        <v>51</v>
      </c>
      <c r="V3595">
        <v>75</v>
      </c>
      <c r="W3595" s="102">
        <v>0.41666666666666669</v>
      </c>
      <c r="X3595" s="102">
        <v>0.41666666666666669</v>
      </c>
      <c r="AB3595" s="77">
        <f t="shared" si="56"/>
        <v>31</v>
      </c>
    </row>
    <row r="3596" spans="1:28" x14ac:dyDescent="0.3">
      <c r="A3596" s="34">
        <v>45245</v>
      </c>
      <c r="B3596">
        <v>1159</v>
      </c>
      <c r="C3596" t="s">
        <v>1282</v>
      </c>
      <c r="D3596" t="s">
        <v>1283</v>
      </c>
      <c r="E3596">
        <v>38</v>
      </c>
      <c r="F3596" t="s">
        <v>1328</v>
      </c>
      <c r="G3596" t="s">
        <v>1469</v>
      </c>
      <c r="H3596" t="s">
        <v>1574</v>
      </c>
      <c r="I3596" s="102">
        <v>0.31944444444444448</v>
      </c>
      <c r="J3596" t="s">
        <v>1686</v>
      </c>
      <c r="K3596">
        <v>9</v>
      </c>
      <c r="L3596">
        <v>2.2000000000000002</v>
      </c>
      <c r="M3596" t="s">
        <v>1322</v>
      </c>
      <c r="N3596" s="102">
        <v>0.55555555555555558</v>
      </c>
      <c r="O3596" t="s">
        <v>1402</v>
      </c>
      <c r="P3596">
        <v>8</v>
      </c>
      <c r="Q3596" t="s">
        <v>1477</v>
      </c>
      <c r="R3596">
        <v>24</v>
      </c>
      <c r="S3596">
        <v>90</v>
      </c>
      <c r="T3596">
        <v>95</v>
      </c>
      <c r="U3596" t="s">
        <v>51</v>
      </c>
      <c r="V3596">
        <v>76</v>
      </c>
      <c r="W3596" s="102">
        <v>0.4861111111111111</v>
      </c>
      <c r="X3596" s="102">
        <v>0.47916666666666669</v>
      </c>
      <c r="AB3596" s="77">
        <f t="shared" si="56"/>
        <v>22</v>
      </c>
    </row>
    <row r="3597" spans="1:28" x14ac:dyDescent="0.3">
      <c r="A3597" s="34">
        <v>45246</v>
      </c>
      <c r="B3597">
        <v>1159</v>
      </c>
      <c r="C3597" t="s">
        <v>1282</v>
      </c>
      <c r="D3597" t="s">
        <v>1283</v>
      </c>
      <c r="E3597">
        <v>38</v>
      </c>
      <c r="F3597" t="s">
        <v>1669</v>
      </c>
      <c r="G3597" t="s">
        <v>1485</v>
      </c>
      <c r="H3597" t="s">
        <v>1544</v>
      </c>
      <c r="I3597" s="102">
        <v>0.95833333333333337</v>
      </c>
      <c r="J3597" t="s">
        <v>1704</v>
      </c>
      <c r="K3597">
        <v>29</v>
      </c>
      <c r="L3597">
        <v>5</v>
      </c>
      <c r="M3597" t="s">
        <v>1300</v>
      </c>
      <c r="N3597" s="102">
        <v>0.375</v>
      </c>
      <c r="O3597" t="s">
        <v>1611</v>
      </c>
      <c r="P3597">
        <v>24</v>
      </c>
      <c r="Q3597" t="s">
        <v>1565</v>
      </c>
      <c r="R3597">
        <v>4</v>
      </c>
      <c r="S3597">
        <v>93</v>
      </c>
      <c r="T3597">
        <v>95</v>
      </c>
      <c r="U3597" t="s">
        <v>51</v>
      </c>
      <c r="V3597">
        <v>78</v>
      </c>
      <c r="W3597" s="102">
        <v>0.22916666666666666</v>
      </c>
      <c r="X3597" s="102">
        <v>0.25</v>
      </c>
      <c r="AB3597" s="77">
        <f t="shared" si="56"/>
        <v>50</v>
      </c>
    </row>
    <row r="3598" spans="1:28" x14ac:dyDescent="0.3">
      <c r="A3598" s="34">
        <v>45247</v>
      </c>
      <c r="B3598">
        <v>1159</v>
      </c>
      <c r="C3598" t="s">
        <v>1282</v>
      </c>
      <c r="D3598" t="s">
        <v>1283</v>
      </c>
      <c r="E3598">
        <v>38</v>
      </c>
      <c r="F3598" t="s">
        <v>1363</v>
      </c>
      <c r="G3598" t="s">
        <v>1308</v>
      </c>
      <c r="H3598" t="s">
        <v>1336</v>
      </c>
      <c r="I3598" s="102">
        <v>0.31944444444444448</v>
      </c>
      <c r="J3598" t="s">
        <v>1722</v>
      </c>
      <c r="K3598">
        <v>22</v>
      </c>
      <c r="L3598">
        <v>1.9</v>
      </c>
      <c r="M3598" t="s">
        <v>1404</v>
      </c>
      <c r="N3598" s="102">
        <v>0.99930555555555556</v>
      </c>
      <c r="O3598" t="s">
        <v>1873</v>
      </c>
      <c r="P3598">
        <v>10</v>
      </c>
      <c r="Q3598" t="s">
        <v>1650</v>
      </c>
      <c r="R3598">
        <v>21</v>
      </c>
      <c r="S3598">
        <v>83</v>
      </c>
      <c r="T3598">
        <v>95</v>
      </c>
      <c r="U3598" t="s">
        <v>51</v>
      </c>
      <c r="V3598">
        <v>66</v>
      </c>
      <c r="W3598" t="s">
        <v>51</v>
      </c>
      <c r="X3598" s="102">
        <v>0.5</v>
      </c>
      <c r="AB3598" s="77">
        <f t="shared" si="56"/>
        <v>19</v>
      </c>
    </row>
    <row r="3599" spans="1:28" x14ac:dyDescent="0.3">
      <c r="A3599" s="34">
        <v>45248</v>
      </c>
      <c r="B3599">
        <v>1159</v>
      </c>
      <c r="C3599" t="s">
        <v>1282</v>
      </c>
      <c r="D3599" t="s">
        <v>1283</v>
      </c>
      <c r="E3599">
        <v>38</v>
      </c>
      <c r="F3599" t="s">
        <v>1586</v>
      </c>
      <c r="G3599" t="s">
        <v>1308</v>
      </c>
      <c r="H3599" t="s">
        <v>1309</v>
      </c>
      <c r="I3599" s="102">
        <v>0.15277777777777776</v>
      </c>
      <c r="J3599" t="s">
        <v>1766</v>
      </c>
      <c r="K3599">
        <v>20</v>
      </c>
      <c r="L3599">
        <v>1.4</v>
      </c>
      <c r="M3599" t="s">
        <v>1391</v>
      </c>
      <c r="N3599" s="102">
        <v>0.84027777777777779</v>
      </c>
      <c r="O3599" t="s">
        <v>1911</v>
      </c>
      <c r="P3599">
        <v>0</v>
      </c>
      <c r="Q3599" t="s">
        <v>1499</v>
      </c>
      <c r="R3599">
        <v>4</v>
      </c>
      <c r="S3599">
        <v>77</v>
      </c>
      <c r="T3599">
        <v>93</v>
      </c>
      <c r="U3599" s="102">
        <v>6.25E-2</v>
      </c>
      <c r="V3599">
        <v>53</v>
      </c>
      <c r="W3599" s="102">
        <v>0.54861111111111105</v>
      </c>
      <c r="X3599" s="102">
        <v>0.54166666666666663</v>
      </c>
      <c r="AB3599" s="77">
        <f t="shared" si="56"/>
        <v>14</v>
      </c>
    </row>
    <row r="3600" spans="1:28" x14ac:dyDescent="0.3">
      <c r="A3600" s="34">
        <v>45249</v>
      </c>
      <c r="B3600">
        <v>1159</v>
      </c>
      <c r="C3600" t="s">
        <v>1282</v>
      </c>
      <c r="D3600" t="s">
        <v>1283</v>
      </c>
      <c r="E3600">
        <v>38</v>
      </c>
      <c r="F3600" t="s">
        <v>1597</v>
      </c>
      <c r="G3600" t="s">
        <v>1308</v>
      </c>
      <c r="H3600" t="s">
        <v>1422</v>
      </c>
      <c r="I3600" s="102">
        <v>0.16666666666666666</v>
      </c>
      <c r="J3600" t="s">
        <v>1739</v>
      </c>
      <c r="K3600">
        <v>22</v>
      </c>
      <c r="L3600">
        <v>1.9</v>
      </c>
      <c r="M3600" t="s">
        <v>1404</v>
      </c>
      <c r="N3600" t="s">
        <v>51</v>
      </c>
      <c r="O3600" t="s">
        <v>1649</v>
      </c>
      <c r="P3600">
        <v>9</v>
      </c>
      <c r="Q3600" t="s">
        <v>1499</v>
      </c>
      <c r="R3600">
        <v>15</v>
      </c>
      <c r="S3600">
        <v>86</v>
      </c>
      <c r="T3600">
        <v>95</v>
      </c>
      <c r="U3600" t="s">
        <v>51</v>
      </c>
      <c r="V3600">
        <v>58</v>
      </c>
      <c r="W3600" s="102">
        <v>0.5</v>
      </c>
      <c r="X3600" s="102">
        <v>0.5</v>
      </c>
      <c r="AB3600" s="77">
        <f t="shared" si="56"/>
        <v>19</v>
      </c>
    </row>
    <row r="3601" spans="1:28" x14ac:dyDescent="0.3">
      <c r="A3601" s="34">
        <v>45250</v>
      </c>
      <c r="B3601">
        <v>1159</v>
      </c>
      <c r="C3601" t="s">
        <v>1282</v>
      </c>
      <c r="D3601" t="s">
        <v>1283</v>
      </c>
      <c r="E3601">
        <v>38</v>
      </c>
      <c r="F3601" t="s">
        <v>1368</v>
      </c>
      <c r="G3601" t="s">
        <v>1365</v>
      </c>
      <c r="H3601" t="s">
        <v>1546</v>
      </c>
      <c r="I3601" s="102">
        <v>0.97916666666666663</v>
      </c>
      <c r="J3601" t="s">
        <v>1394</v>
      </c>
      <c r="K3601">
        <v>28</v>
      </c>
      <c r="L3601">
        <v>3.6</v>
      </c>
      <c r="M3601" t="s">
        <v>1556</v>
      </c>
      <c r="N3601" s="102">
        <v>0.91666666666666663</v>
      </c>
      <c r="O3601" t="s">
        <v>1689</v>
      </c>
      <c r="P3601" t="s">
        <v>51</v>
      </c>
      <c r="Q3601" t="s">
        <v>1666</v>
      </c>
      <c r="R3601" t="s">
        <v>51</v>
      </c>
      <c r="S3601">
        <v>94</v>
      </c>
      <c r="T3601">
        <v>96</v>
      </c>
      <c r="U3601" s="102">
        <v>0.29166666666666669</v>
      </c>
      <c r="V3601">
        <v>71</v>
      </c>
      <c r="W3601" s="102">
        <v>0.90277777777777779</v>
      </c>
      <c r="X3601" s="102">
        <v>0.14583333333333334</v>
      </c>
      <c r="AB3601" s="77">
        <f t="shared" si="56"/>
        <v>36</v>
      </c>
    </row>
    <row r="3602" spans="1:28" x14ac:dyDescent="0.3">
      <c r="A3602" s="34">
        <v>45251</v>
      </c>
      <c r="B3602">
        <v>1159</v>
      </c>
      <c r="C3602" t="s">
        <v>1282</v>
      </c>
      <c r="D3602" t="s">
        <v>1283</v>
      </c>
      <c r="E3602">
        <v>38</v>
      </c>
      <c r="F3602" t="s">
        <v>1383</v>
      </c>
      <c r="G3602" t="s">
        <v>1284</v>
      </c>
      <c r="H3602" t="s">
        <v>1428</v>
      </c>
      <c r="I3602" s="102">
        <v>0.36805555555555558</v>
      </c>
      <c r="J3602" t="s">
        <v>1612</v>
      </c>
      <c r="K3602">
        <v>32</v>
      </c>
      <c r="L3602">
        <v>6.9</v>
      </c>
      <c r="M3602" t="s">
        <v>1295</v>
      </c>
      <c r="N3602" s="102">
        <v>0.64583333333333337</v>
      </c>
      <c r="O3602" t="s">
        <v>1607</v>
      </c>
      <c r="P3602">
        <v>22</v>
      </c>
      <c r="Q3602" t="s">
        <v>1649</v>
      </c>
      <c r="R3602">
        <v>4</v>
      </c>
      <c r="S3602">
        <v>81</v>
      </c>
      <c r="T3602">
        <v>94</v>
      </c>
      <c r="U3602" s="102">
        <v>0.29166666666666669</v>
      </c>
      <c r="V3602">
        <v>71</v>
      </c>
      <c r="W3602" s="102">
        <v>0.53472222222222221</v>
      </c>
      <c r="X3602" s="102">
        <v>0.96527777777777779</v>
      </c>
      <c r="AB3602" s="77">
        <f t="shared" si="56"/>
        <v>69</v>
      </c>
    </row>
    <row r="3603" spans="1:28" x14ac:dyDescent="0.3">
      <c r="A3603" s="34">
        <v>45252</v>
      </c>
      <c r="B3603">
        <v>1159</v>
      </c>
      <c r="C3603" t="s">
        <v>1282</v>
      </c>
      <c r="D3603" t="s">
        <v>1283</v>
      </c>
      <c r="E3603">
        <v>38</v>
      </c>
      <c r="F3603" t="s">
        <v>1383</v>
      </c>
      <c r="G3603" t="s">
        <v>1352</v>
      </c>
      <c r="H3603" t="s">
        <v>1510</v>
      </c>
      <c r="I3603" s="102">
        <v>0.99930555555555556</v>
      </c>
      <c r="J3603" t="s">
        <v>1377</v>
      </c>
      <c r="K3603">
        <v>1</v>
      </c>
      <c r="L3603">
        <v>4.4000000000000004</v>
      </c>
      <c r="M3603" t="s">
        <v>1319</v>
      </c>
      <c r="N3603" s="102">
        <v>0.33333333333333331</v>
      </c>
      <c r="O3603" t="s">
        <v>1980</v>
      </c>
      <c r="P3603">
        <v>22</v>
      </c>
      <c r="Q3603" t="s">
        <v>1416</v>
      </c>
      <c r="R3603">
        <v>3</v>
      </c>
      <c r="S3603">
        <v>75</v>
      </c>
      <c r="T3603">
        <v>91</v>
      </c>
      <c r="U3603" s="102">
        <v>0.4375</v>
      </c>
      <c r="V3603">
        <v>63</v>
      </c>
      <c r="W3603" s="102">
        <v>0.8125</v>
      </c>
      <c r="X3603" s="102">
        <v>0.24305555555555555</v>
      </c>
      <c r="AB3603" s="77">
        <f t="shared" si="56"/>
        <v>44</v>
      </c>
    </row>
    <row r="3604" spans="1:28" x14ac:dyDescent="0.3">
      <c r="A3604" s="34">
        <v>45253</v>
      </c>
      <c r="B3604">
        <v>1159</v>
      </c>
      <c r="C3604" t="s">
        <v>1282</v>
      </c>
      <c r="D3604" t="s">
        <v>1283</v>
      </c>
      <c r="E3604">
        <v>38</v>
      </c>
      <c r="F3604" t="s">
        <v>1325</v>
      </c>
      <c r="G3604" t="s">
        <v>1308</v>
      </c>
      <c r="H3604" t="s">
        <v>1439</v>
      </c>
      <c r="I3604" s="102">
        <v>0.33333333333333331</v>
      </c>
      <c r="J3604" t="s">
        <v>1394</v>
      </c>
      <c r="K3604">
        <v>99</v>
      </c>
      <c r="L3604">
        <v>2.8</v>
      </c>
      <c r="M3604" t="s">
        <v>1440</v>
      </c>
      <c r="N3604" s="102">
        <v>0.61111111111111105</v>
      </c>
      <c r="O3604" t="s">
        <v>1963</v>
      </c>
      <c r="P3604">
        <v>9</v>
      </c>
      <c r="Q3604" t="s">
        <v>1578</v>
      </c>
      <c r="R3604">
        <v>24</v>
      </c>
      <c r="S3604">
        <v>81</v>
      </c>
      <c r="T3604">
        <v>94</v>
      </c>
      <c r="U3604" t="s">
        <v>51</v>
      </c>
      <c r="V3604">
        <v>64</v>
      </c>
      <c r="W3604" s="102">
        <v>0.49305555555555558</v>
      </c>
      <c r="X3604" s="102">
        <v>0.45833333333333331</v>
      </c>
      <c r="AB3604" s="77">
        <f t="shared" si="56"/>
        <v>28</v>
      </c>
    </row>
    <row r="3605" spans="1:28" x14ac:dyDescent="0.3">
      <c r="A3605" s="34">
        <v>45254</v>
      </c>
      <c r="B3605">
        <v>1159</v>
      </c>
      <c r="C3605" t="s">
        <v>1282</v>
      </c>
      <c r="D3605" t="s">
        <v>1283</v>
      </c>
      <c r="E3605">
        <v>38</v>
      </c>
      <c r="F3605" t="s">
        <v>1506</v>
      </c>
      <c r="G3605" t="s">
        <v>1308</v>
      </c>
      <c r="H3605" t="s">
        <v>1320</v>
      </c>
      <c r="I3605" s="102">
        <v>0.2638888888888889</v>
      </c>
      <c r="J3605" t="s">
        <v>1390</v>
      </c>
      <c r="K3605">
        <v>15</v>
      </c>
      <c r="L3605">
        <v>2.2000000000000002</v>
      </c>
      <c r="M3605" t="s">
        <v>1359</v>
      </c>
      <c r="N3605" s="102">
        <v>0.16666666666666666</v>
      </c>
      <c r="O3605" t="s">
        <v>1578</v>
      </c>
      <c r="P3605">
        <v>0</v>
      </c>
      <c r="Q3605" t="s">
        <v>1318</v>
      </c>
      <c r="R3605">
        <v>24</v>
      </c>
      <c r="S3605">
        <v>78</v>
      </c>
      <c r="T3605">
        <v>95</v>
      </c>
      <c r="U3605" s="102">
        <v>0.98611111111111116</v>
      </c>
      <c r="V3605">
        <v>67</v>
      </c>
      <c r="W3605" s="102">
        <v>0.51388888888888895</v>
      </c>
      <c r="X3605" s="102">
        <v>0.51388888888888895</v>
      </c>
      <c r="AB3605" s="77">
        <f t="shared" si="56"/>
        <v>22</v>
      </c>
    </row>
    <row r="3606" spans="1:28" x14ac:dyDescent="0.3">
      <c r="A3606" s="34">
        <v>45255</v>
      </c>
      <c r="B3606">
        <v>1159</v>
      </c>
      <c r="C3606" t="s">
        <v>1282</v>
      </c>
      <c r="D3606" t="s">
        <v>1283</v>
      </c>
      <c r="E3606">
        <v>38</v>
      </c>
      <c r="F3606" t="s">
        <v>1341</v>
      </c>
      <c r="G3606" t="s">
        <v>1308</v>
      </c>
      <c r="H3606" t="s">
        <v>1348</v>
      </c>
      <c r="I3606" s="102">
        <v>0.125</v>
      </c>
      <c r="J3606" t="s">
        <v>1661</v>
      </c>
      <c r="K3606">
        <v>7</v>
      </c>
      <c r="L3606">
        <v>3.3</v>
      </c>
      <c r="M3606" t="s">
        <v>1316</v>
      </c>
      <c r="N3606" s="102">
        <v>0.65277777777777779</v>
      </c>
      <c r="O3606" t="s">
        <v>1393</v>
      </c>
      <c r="P3606" t="s">
        <v>51</v>
      </c>
      <c r="Q3606" t="s">
        <v>1709</v>
      </c>
      <c r="R3606">
        <v>16</v>
      </c>
      <c r="S3606">
        <v>79</v>
      </c>
      <c r="T3606">
        <v>95</v>
      </c>
      <c r="U3606" t="s">
        <v>51</v>
      </c>
      <c r="V3606">
        <v>66</v>
      </c>
      <c r="W3606" s="102">
        <v>0.47916666666666669</v>
      </c>
      <c r="X3606" s="102">
        <v>0.4861111111111111</v>
      </c>
      <c r="AB3606" s="77">
        <f t="shared" si="56"/>
        <v>33</v>
      </c>
    </row>
    <row r="3607" spans="1:28" x14ac:dyDescent="0.3">
      <c r="A3607" s="34">
        <v>45256</v>
      </c>
      <c r="B3607">
        <v>1159</v>
      </c>
      <c r="C3607" t="s">
        <v>1282</v>
      </c>
      <c r="D3607" t="s">
        <v>1283</v>
      </c>
      <c r="E3607">
        <v>38</v>
      </c>
      <c r="F3607" t="s">
        <v>1294</v>
      </c>
      <c r="G3607" t="s">
        <v>1285</v>
      </c>
      <c r="H3607" t="s">
        <v>1522</v>
      </c>
      <c r="I3607" s="102">
        <v>0.3263888888888889</v>
      </c>
      <c r="J3607" t="s">
        <v>1357</v>
      </c>
      <c r="K3607">
        <v>21</v>
      </c>
      <c r="L3607">
        <v>1.9</v>
      </c>
      <c r="M3607" t="s">
        <v>1340</v>
      </c>
      <c r="N3607" s="102">
        <v>0.3263888888888889</v>
      </c>
      <c r="O3607" t="s">
        <v>1745</v>
      </c>
      <c r="P3607">
        <v>0</v>
      </c>
      <c r="Q3607" t="s">
        <v>1664</v>
      </c>
      <c r="R3607">
        <v>15</v>
      </c>
      <c r="S3607">
        <v>84</v>
      </c>
      <c r="T3607">
        <v>96</v>
      </c>
      <c r="U3607" s="102">
        <v>0.29166666666666669</v>
      </c>
      <c r="V3607">
        <v>68</v>
      </c>
      <c r="W3607" s="102">
        <v>0.60416666666666663</v>
      </c>
      <c r="X3607" s="102">
        <v>0.5625</v>
      </c>
      <c r="AB3607" s="77">
        <f t="shared" si="56"/>
        <v>19</v>
      </c>
    </row>
    <row r="3608" spans="1:28" x14ac:dyDescent="0.3">
      <c r="A3608" s="34">
        <v>45257</v>
      </c>
      <c r="B3608">
        <v>1159</v>
      </c>
      <c r="C3608" t="s">
        <v>1282</v>
      </c>
      <c r="D3608" t="s">
        <v>1283</v>
      </c>
      <c r="E3608">
        <v>38</v>
      </c>
      <c r="F3608" t="s">
        <v>1341</v>
      </c>
      <c r="G3608" t="s">
        <v>1682</v>
      </c>
      <c r="H3608" t="s">
        <v>1440</v>
      </c>
      <c r="I3608" s="102">
        <v>2.0833333333333332E-2</v>
      </c>
      <c r="J3608" t="s">
        <v>1321</v>
      </c>
      <c r="K3608">
        <v>27</v>
      </c>
      <c r="L3608">
        <v>5.8</v>
      </c>
      <c r="M3608" t="s">
        <v>1300</v>
      </c>
      <c r="N3608" s="102">
        <v>0.76388888888888884</v>
      </c>
      <c r="O3608" t="s">
        <v>1567</v>
      </c>
      <c r="P3608">
        <v>0</v>
      </c>
      <c r="Q3608" t="s">
        <v>1815</v>
      </c>
      <c r="R3608">
        <v>15</v>
      </c>
      <c r="S3608">
        <v>91</v>
      </c>
      <c r="T3608">
        <v>96</v>
      </c>
      <c r="U3608" s="102">
        <v>0.30555555555555552</v>
      </c>
      <c r="V3608">
        <v>71</v>
      </c>
      <c r="W3608" s="102">
        <v>0.64583333333333337</v>
      </c>
      <c r="X3608" s="102">
        <v>0.63888888888888895</v>
      </c>
      <c r="AB3608" s="77">
        <f t="shared" si="56"/>
        <v>58</v>
      </c>
    </row>
    <row r="3609" spans="1:28" x14ac:dyDescent="0.3">
      <c r="A3609" s="34">
        <v>45258</v>
      </c>
      <c r="B3609">
        <v>1159</v>
      </c>
      <c r="C3609" t="s">
        <v>1282</v>
      </c>
      <c r="D3609" t="s">
        <v>1283</v>
      </c>
      <c r="E3609">
        <v>38</v>
      </c>
      <c r="F3609" t="s">
        <v>1313</v>
      </c>
      <c r="G3609" t="s">
        <v>1301</v>
      </c>
      <c r="H3609" t="s">
        <v>1284</v>
      </c>
      <c r="I3609" s="102">
        <v>0.33333333333333331</v>
      </c>
      <c r="J3609" t="s">
        <v>1530</v>
      </c>
      <c r="K3609">
        <v>31</v>
      </c>
      <c r="L3609">
        <v>0.8</v>
      </c>
      <c r="M3609" t="s">
        <v>1341</v>
      </c>
      <c r="N3609" s="102">
        <v>0.125</v>
      </c>
      <c r="O3609" t="s">
        <v>1621</v>
      </c>
      <c r="P3609">
        <v>0</v>
      </c>
      <c r="Q3609" t="s">
        <v>1925</v>
      </c>
      <c r="R3609">
        <v>24</v>
      </c>
      <c r="S3609">
        <v>93</v>
      </c>
      <c r="T3609">
        <v>95</v>
      </c>
      <c r="U3609" t="s">
        <v>51</v>
      </c>
      <c r="V3609">
        <v>73</v>
      </c>
      <c r="W3609" s="102">
        <v>0.15972222222222224</v>
      </c>
      <c r="X3609" s="102">
        <v>0.1388888888888889</v>
      </c>
      <c r="AB3609" s="77">
        <f t="shared" si="56"/>
        <v>8</v>
      </c>
    </row>
    <row r="3610" spans="1:28" x14ac:dyDescent="0.3">
      <c r="A3610" s="34">
        <v>45259</v>
      </c>
      <c r="B3610">
        <v>1159</v>
      </c>
      <c r="C3610" t="s">
        <v>1282</v>
      </c>
      <c r="D3610" t="s">
        <v>1283</v>
      </c>
      <c r="E3610">
        <v>38</v>
      </c>
      <c r="F3610" t="s">
        <v>1346</v>
      </c>
      <c r="G3610" t="s">
        <v>1428</v>
      </c>
      <c r="H3610" t="s">
        <v>1546</v>
      </c>
      <c r="I3610" s="102">
        <v>0.22916666666666666</v>
      </c>
      <c r="J3610" t="s">
        <v>1390</v>
      </c>
      <c r="K3610">
        <v>31</v>
      </c>
      <c r="L3610">
        <v>2.2000000000000002</v>
      </c>
      <c r="M3610" t="s">
        <v>1319</v>
      </c>
      <c r="N3610" s="102">
        <v>0.97916666666666663</v>
      </c>
      <c r="O3610" t="s">
        <v>1925</v>
      </c>
      <c r="P3610">
        <v>0</v>
      </c>
      <c r="Q3610" t="s">
        <v>1842</v>
      </c>
      <c r="R3610">
        <v>19</v>
      </c>
      <c r="S3610">
        <v>91</v>
      </c>
      <c r="T3610">
        <v>95</v>
      </c>
      <c r="U3610" t="s">
        <v>51</v>
      </c>
      <c r="V3610">
        <v>83</v>
      </c>
      <c r="W3610" s="102">
        <v>0.47916666666666669</v>
      </c>
      <c r="X3610" s="102">
        <v>0.47916666666666669</v>
      </c>
      <c r="AB3610" s="77">
        <f t="shared" si="56"/>
        <v>22</v>
      </c>
    </row>
    <row r="3611" spans="1:28" x14ac:dyDescent="0.3">
      <c r="A3611" s="34">
        <v>45260</v>
      </c>
      <c r="B3611">
        <v>1159</v>
      </c>
      <c r="C3611" t="s">
        <v>1282</v>
      </c>
      <c r="D3611" t="s">
        <v>1283</v>
      </c>
      <c r="E3611">
        <v>38</v>
      </c>
      <c r="F3611" t="s">
        <v>1362</v>
      </c>
      <c r="G3611" t="s">
        <v>1582</v>
      </c>
      <c r="H3611" t="s">
        <v>1339</v>
      </c>
      <c r="I3611" s="102">
        <v>0.99930555555555556</v>
      </c>
      <c r="J3611" t="s">
        <v>1399</v>
      </c>
      <c r="K3611">
        <v>31</v>
      </c>
      <c r="L3611">
        <v>1.9</v>
      </c>
      <c r="M3611" t="s">
        <v>1334</v>
      </c>
      <c r="N3611" s="102">
        <v>0.38194444444444442</v>
      </c>
      <c r="O3611" t="s">
        <v>1870</v>
      </c>
      <c r="P3611">
        <v>11</v>
      </c>
      <c r="Q3611" t="s">
        <v>1916</v>
      </c>
      <c r="R3611">
        <v>1</v>
      </c>
      <c r="S3611">
        <v>92</v>
      </c>
      <c r="T3611">
        <v>95</v>
      </c>
      <c r="U3611" t="s">
        <v>51</v>
      </c>
      <c r="V3611">
        <v>75</v>
      </c>
      <c r="W3611" s="102">
        <v>0.9375</v>
      </c>
      <c r="X3611" s="102">
        <v>2.7777777777777776E-2</v>
      </c>
      <c r="AB3611" s="77">
        <f t="shared" si="56"/>
        <v>19</v>
      </c>
    </row>
    <row r="3612" spans="1:28" x14ac:dyDescent="0.3">
      <c r="A3612" s="34">
        <v>45261</v>
      </c>
      <c r="B3612">
        <v>1159</v>
      </c>
      <c r="C3612" t="s">
        <v>1282</v>
      </c>
      <c r="D3612" t="s">
        <v>1283</v>
      </c>
      <c r="E3612">
        <v>38</v>
      </c>
      <c r="F3612" t="s">
        <v>1428</v>
      </c>
      <c r="G3612" t="s">
        <v>1319</v>
      </c>
      <c r="H3612" t="s">
        <v>1603</v>
      </c>
      <c r="I3612" s="102">
        <v>0.28472222222222221</v>
      </c>
      <c r="J3612" t="s">
        <v>1346</v>
      </c>
      <c r="K3612">
        <v>31</v>
      </c>
      <c r="L3612">
        <v>4.7</v>
      </c>
      <c r="M3612" t="s">
        <v>1724</v>
      </c>
      <c r="N3612" s="102">
        <v>0.76388888888888884</v>
      </c>
      <c r="O3612" t="s">
        <v>1698</v>
      </c>
      <c r="P3612">
        <v>24</v>
      </c>
      <c r="Q3612" t="s">
        <v>1702</v>
      </c>
      <c r="R3612">
        <v>4</v>
      </c>
      <c r="S3612">
        <v>75</v>
      </c>
      <c r="T3612">
        <v>89</v>
      </c>
      <c r="U3612" s="102">
        <v>9.0277777777777776E-2</v>
      </c>
      <c r="V3612">
        <v>55</v>
      </c>
      <c r="W3612" s="102">
        <v>0.57638888888888895</v>
      </c>
      <c r="X3612" s="102">
        <v>0.58333333333333337</v>
      </c>
      <c r="AB3612" s="77">
        <f t="shared" si="56"/>
        <v>47</v>
      </c>
    </row>
    <row r="3613" spans="1:28" x14ac:dyDescent="0.3">
      <c r="A3613" s="34">
        <v>45262</v>
      </c>
      <c r="B3613">
        <v>1159</v>
      </c>
      <c r="C3613" t="s">
        <v>1282</v>
      </c>
      <c r="D3613" t="s">
        <v>1283</v>
      </c>
      <c r="E3613">
        <v>38</v>
      </c>
      <c r="F3613" t="s">
        <v>1421</v>
      </c>
      <c r="G3613" t="s">
        <v>1345</v>
      </c>
      <c r="H3613" t="s">
        <v>1541</v>
      </c>
      <c r="I3613" s="102">
        <v>0.99930555555555556</v>
      </c>
      <c r="J3613" t="s">
        <v>1325</v>
      </c>
      <c r="K3613">
        <v>28</v>
      </c>
      <c r="L3613">
        <v>2.8</v>
      </c>
      <c r="M3613" t="s">
        <v>1284</v>
      </c>
      <c r="N3613" s="102">
        <v>9.7222222222222224E-2</v>
      </c>
      <c r="O3613" t="s">
        <v>1600</v>
      </c>
      <c r="P3613">
        <v>19</v>
      </c>
      <c r="Q3613" t="s">
        <v>1698</v>
      </c>
      <c r="R3613">
        <v>0</v>
      </c>
      <c r="S3613">
        <v>90</v>
      </c>
      <c r="T3613">
        <v>95</v>
      </c>
      <c r="U3613" t="s">
        <v>51</v>
      </c>
      <c r="V3613">
        <v>73</v>
      </c>
      <c r="W3613" s="102">
        <v>6.9444444444444434E-2</v>
      </c>
      <c r="X3613" s="102">
        <v>0.55555555555555558</v>
      </c>
      <c r="AB3613" s="77">
        <f t="shared" si="56"/>
        <v>28</v>
      </c>
    </row>
    <row r="3614" spans="1:28" x14ac:dyDescent="0.3">
      <c r="A3614" s="34">
        <v>45263</v>
      </c>
      <c r="B3614">
        <v>1159</v>
      </c>
      <c r="C3614" t="s">
        <v>1282</v>
      </c>
      <c r="D3614" t="s">
        <v>1283</v>
      </c>
      <c r="E3614">
        <v>38</v>
      </c>
      <c r="F3614" t="s">
        <v>1309</v>
      </c>
      <c r="G3614" t="s">
        <v>1465</v>
      </c>
      <c r="H3614" t="s">
        <v>1851</v>
      </c>
      <c r="I3614" s="102">
        <v>0.29166666666666669</v>
      </c>
      <c r="J3614" t="s">
        <v>1549</v>
      </c>
      <c r="K3614">
        <v>14</v>
      </c>
      <c r="L3614">
        <v>2.5</v>
      </c>
      <c r="M3614" t="s">
        <v>1356</v>
      </c>
      <c r="N3614" s="102">
        <v>0.71527777777777779</v>
      </c>
      <c r="O3614" t="s">
        <v>1511</v>
      </c>
      <c r="P3614">
        <v>0</v>
      </c>
      <c r="Q3614" t="s">
        <v>1960</v>
      </c>
      <c r="R3614">
        <v>24</v>
      </c>
      <c r="S3614">
        <v>61</v>
      </c>
      <c r="T3614">
        <v>95</v>
      </c>
      <c r="U3614" t="s">
        <v>51</v>
      </c>
      <c r="V3614">
        <v>39</v>
      </c>
      <c r="W3614" s="102">
        <v>0.54861111111111105</v>
      </c>
      <c r="X3614" s="102">
        <v>0.54166666666666663</v>
      </c>
      <c r="AB3614" s="77">
        <f t="shared" si="56"/>
        <v>25</v>
      </c>
    </row>
    <row r="3615" spans="1:28" x14ac:dyDescent="0.3">
      <c r="A3615" s="34">
        <v>45264</v>
      </c>
      <c r="B3615">
        <v>1159</v>
      </c>
      <c r="C3615" t="s">
        <v>1282</v>
      </c>
      <c r="D3615" t="s">
        <v>1283</v>
      </c>
      <c r="E3615">
        <v>38</v>
      </c>
      <c r="F3615" t="s">
        <v>1383</v>
      </c>
      <c r="G3615" t="s">
        <v>1435</v>
      </c>
      <c r="H3615" t="s">
        <v>1436</v>
      </c>
      <c r="I3615" s="102">
        <v>0.85416666666666663</v>
      </c>
      <c r="J3615" t="s">
        <v>1386</v>
      </c>
      <c r="K3615">
        <v>32</v>
      </c>
      <c r="L3615">
        <v>3.6</v>
      </c>
      <c r="M3615" t="s">
        <v>1527</v>
      </c>
      <c r="N3615" s="102">
        <v>0.61111111111111105</v>
      </c>
      <c r="O3615" t="s">
        <v>1393</v>
      </c>
      <c r="P3615">
        <v>24</v>
      </c>
      <c r="Q3615" t="s">
        <v>1884</v>
      </c>
      <c r="R3615">
        <v>1</v>
      </c>
      <c r="S3615">
        <v>74</v>
      </c>
      <c r="T3615">
        <v>89</v>
      </c>
      <c r="U3615" s="102">
        <v>0.625</v>
      </c>
      <c r="V3615">
        <v>48</v>
      </c>
      <c r="W3615" s="102">
        <v>0.10416666666666667</v>
      </c>
      <c r="X3615" s="102">
        <v>0.44444444444444442</v>
      </c>
      <c r="AB3615" s="77">
        <f t="shared" si="56"/>
        <v>36</v>
      </c>
    </row>
    <row r="3616" spans="1:28" x14ac:dyDescent="0.3">
      <c r="A3616" s="34">
        <v>45265</v>
      </c>
      <c r="B3616">
        <v>1159</v>
      </c>
      <c r="C3616" t="s">
        <v>1282</v>
      </c>
      <c r="D3616" t="s">
        <v>1283</v>
      </c>
      <c r="E3616">
        <v>38</v>
      </c>
      <c r="F3616" t="s">
        <v>1314</v>
      </c>
      <c r="G3616" t="s">
        <v>1308</v>
      </c>
      <c r="H3616" t="s">
        <v>1407</v>
      </c>
      <c r="I3616" s="102">
        <v>0.99930555555555556</v>
      </c>
      <c r="J3616" t="s">
        <v>1304</v>
      </c>
      <c r="K3616">
        <v>28</v>
      </c>
      <c r="L3616">
        <v>1.7</v>
      </c>
      <c r="M3616" t="s">
        <v>1316</v>
      </c>
      <c r="N3616" s="102">
        <v>2.0833333333333332E-2</v>
      </c>
      <c r="O3616" t="s">
        <v>1641</v>
      </c>
      <c r="P3616">
        <v>9</v>
      </c>
      <c r="Q3616" t="s">
        <v>1874</v>
      </c>
      <c r="R3616">
        <v>24</v>
      </c>
      <c r="S3616">
        <v>74</v>
      </c>
      <c r="T3616">
        <v>91</v>
      </c>
      <c r="U3616" s="102">
        <v>0.99930555555555556</v>
      </c>
      <c r="V3616">
        <v>61</v>
      </c>
      <c r="W3616" s="102">
        <v>0.45833333333333331</v>
      </c>
      <c r="X3616" s="102">
        <v>0.4513888888888889</v>
      </c>
      <c r="AB3616" s="77">
        <f t="shared" si="56"/>
        <v>17</v>
      </c>
    </row>
    <row r="3617" spans="1:28" x14ac:dyDescent="0.3">
      <c r="A3617" s="34">
        <v>45266</v>
      </c>
      <c r="B3617">
        <v>1159</v>
      </c>
      <c r="C3617" t="s">
        <v>1282</v>
      </c>
      <c r="D3617" t="s">
        <v>1283</v>
      </c>
      <c r="E3617">
        <v>38</v>
      </c>
      <c r="F3617" t="s">
        <v>1421</v>
      </c>
      <c r="G3617" t="s">
        <v>1308</v>
      </c>
      <c r="H3617" t="s">
        <v>1710</v>
      </c>
      <c r="I3617" s="102">
        <v>0.3125</v>
      </c>
      <c r="J3617" t="s">
        <v>1419</v>
      </c>
      <c r="K3617">
        <v>20</v>
      </c>
      <c r="L3617">
        <v>2.2000000000000002</v>
      </c>
      <c r="M3617" t="s">
        <v>1384</v>
      </c>
      <c r="N3617" s="102">
        <v>0.89583333333333337</v>
      </c>
      <c r="O3617" t="s">
        <v>1778</v>
      </c>
      <c r="P3617">
        <v>2</v>
      </c>
      <c r="Q3617" t="s">
        <v>1795</v>
      </c>
      <c r="R3617">
        <v>24</v>
      </c>
      <c r="S3617">
        <v>77</v>
      </c>
      <c r="T3617">
        <v>95</v>
      </c>
      <c r="U3617" t="s">
        <v>51</v>
      </c>
      <c r="V3617">
        <v>55</v>
      </c>
      <c r="W3617" s="102">
        <v>0.52777777777777779</v>
      </c>
      <c r="X3617" s="102">
        <v>0.59722222222222221</v>
      </c>
      <c r="AB3617" s="77">
        <f t="shared" si="56"/>
        <v>22</v>
      </c>
    </row>
    <row r="3618" spans="1:28" x14ac:dyDescent="0.3">
      <c r="A3618" s="34">
        <v>45267</v>
      </c>
      <c r="B3618">
        <v>1159</v>
      </c>
      <c r="C3618" t="s">
        <v>1282</v>
      </c>
      <c r="D3618" t="s">
        <v>1283</v>
      </c>
      <c r="E3618">
        <v>38</v>
      </c>
      <c r="F3618" t="s">
        <v>1521</v>
      </c>
      <c r="G3618" t="s">
        <v>1710</v>
      </c>
      <c r="H3618" t="s">
        <v>1603</v>
      </c>
      <c r="I3618" s="102">
        <v>3.4722222222222224E-2</v>
      </c>
      <c r="J3618" t="s">
        <v>1563</v>
      </c>
      <c r="K3618">
        <v>28</v>
      </c>
      <c r="L3618">
        <v>2.5</v>
      </c>
      <c r="M3618" t="s">
        <v>1556</v>
      </c>
      <c r="N3618" s="102">
        <v>0.79861111111111116</v>
      </c>
      <c r="O3618" t="s">
        <v>1795</v>
      </c>
      <c r="P3618">
        <v>0</v>
      </c>
      <c r="Q3618" t="s">
        <v>1551</v>
      </c>
      <c r="R3618">
        <v>15</v>
      </c>
      <c r="S3618">
        <v>73</v>
      </c>
      <c r="T3618">
        <v>95</v>
      </c>
      <c r="U3618" t="s">
        <v>51</v>
      </c>
      <c r="V3618">
        <v>48</v>
      </c>
      <c r="W3618" s="102">
        <v>0.14583333333333334</v>
      </c>
      <c r="X3618" s="102">
        <v>0.58333333333333337</v>
      </c>
      <c r="AB3618" s="77">
        <f t="shared" si="56"/>
        <v>25</v>
      </c>
    </row>
    <row r="3619" spans="1:28" x14ac:dyDescent="0.3">
      <c r="A3619" s="34">
        <v>45268</v>
      </c>
      <c r="B3619">
        <v>1159</v>
      </c>
      <c r="C3619" t="s">
        <v>1282</v>
      </c>
      <c r="D3619" t="s">
        <v>1283</v>
      </c>
      <c r="E3619">
        <v>38</v>
      </c>
      <c r="F3619" t="s">
        <v>1521</v>
      </c>
      <c r="G3619" t="s">
        <v>1308</v>
      </c>
      <c r="H3619" t="s">
        <v>1434</v>
      </c>
      <c r="I3619" s="102">
        <v>0.83333333333333337</v>
      </c>
      <c r="J3619" t="s">
        <v>1658</v>
      </c>
      <c r="K3619">
        <v>31</v>
      </c>
      <c r="L3619">
        <v>4.2</v>
      </c>
      <c r="M3619" t="s">
        <v>1776</v>
      </c>
      <c r="N3619" s="102">
        <v>3.4722222222222224E-2</v>
      </c>
      <c r="O3619" t="s">
        <v>1675</v>
      </c>
      <c r="P3619">
        <v>18</v>
      </c>
      <c r="Q3619" t="s">
        <v>1699</v>
      </c>
      <c r="R3619">
        <v>0</v>
      </c>
      <c r="S3619">
        <v>71</v>
      </c>
      <c r="T3619">
        <v>95</v>
      </c>
      <c r="U3619" s="102">
        <v>0</v>
      </c>
      <c r="V3619">
        <v>53</v>
      </c>
      <c r="W3619" t="s">
        <v>51</v>
      </c>
      <c r="X3619" s="102">
        <v>0.47916666666666669</v>
      </c>
      <c r="AB3619" s="77">
        <f t="shared" si="56"/>
        <v>42</v>
      </c>
    </row>
    <row r="3620" spans="1:28" x14ac:dyDescent="0.3">
      <c r="A3620" s="34">
        <v>45269</v>
      </c>
      <c r="B3620">
        <v>1159</v>
      </c>
      <c r="C3620" t="s">
        <v>1282</v>
      </c>
      <c r="D3620" t="s">
        <v>1283</v>
      </c>
      <c r="E3620">
        <v>38</v>
      </c>
      <c r="F3620" t="s">
        <v>1617</v>
      </c>
      <c r="G3620" t="s">
        <v>1485</v>
      </c>
      <c r="H3620" t="s">
        <v>1506</v>
      </c>
      <c r="I3620" s="102">
        <v>6.9444444444444441E-3</v>
      </c>
      <c r="J3620" t="s">
        <v>1588</v>
      </c>
      <c r="K3620">
        <v>29</v>
      </c>
      <c r="L3620">
        <v>2.5</v>
      </c>
      <c r="M3620" t="s">
        <v>1556</v>
      </c>
      <c r="N3620" s="102">
        <v>0.71527777777777779</v>
      </c>
      <c r="O3620" t="s">
        <v>1667</v>
      </c>
      <c r="P3620">
        <v>20</v>
      </c>
      <c r="Q3620" t="s">
        <v>1711</v>
      </c>
      <c r="R3620">
        <v>5</v>
      </c>
      <c r="S3620">
        <v>73</v>
      </c>
      <c r="T3620">
        <v>96</v>
      </c>
      <c r="U3620" s="102">
        <v>0.75</v>
      </c>
      <c r="V3620">
        <v>53</v>
      </c>
      <c r="W3620" s="102">
        <v>8.3333333333333329E-2</v>
      </c>
      <c r="X3620" s="102">
        <v>0.4861111111111111</v>
      </c>
      <c r="AB3620" s="77">
        <f t="shared" si="56"/>
        <v>25</v>
      </c>
    </row>
    <row r="3621" spans="1:28" x14ac:dyDescent="0.3">
      <c r="A3621" s="34">
        <v>45270</v>
      </c>
      <c r="B3621">
        <v>1159</v>
      </c>
      <c r="C3621" t="s">
        <v>1282</v>
      </c>
      <c r="D3621" t="s">
        <v>1283</v>
      </c>
      <c r="E3621">
        <v>38</v>
      </c>
      <c r="F3621" t="s">
        <v>1671</v>
      </c>
      <c r="G3621" t="s">
        <v>1308</v>
      </c>
      <c r="H3621" t="s">
        <v>1486</v>
      </c>
      <c r="I3621" s="102">
        <v>0.15277777777777776</v>
      </c>
      <c r="J3621" t="s">
        <v>1583</v>
      </c>
      <c r="K3621">
        <v>16</v>
      </c>
      <c r="L3621">
        <v>2.2000000000000002</v>
      </c>
      <c r="M3621" t="s">
        <v>1297</v>
      </c>
      <c r="N3621" s="102">
        <v>0.94444444444444453</v>
      </c>
      <c r="O3621" t="s">
        <v>1666</v>
      </c>
      <c r="P3621">
        <v>0</v>
      </c>
      <c r="Q3621" t="s">
        <v>1604</v>
      </c>
      <c r="R3621">
        <v>23</v>
      </c>
      <c r="S3621">
        <v>89</v>
      </c>
      <c r="T3621">
        <v>95</v>
      </c>
      <c r="U3621" t="s">
        <v>51</v>
      </c>
      <c r="V3621">
        <v>82</v>
      </c>
      <c r="W3621" s="102">
        <v>0.5</v>
      </c>
      <c r="X3621" s="102">
        <v>0.51388888888888895</v>
      </c>
      <c r="AB3621" s="77">
        <f t="shared" si="56"/>
        <v>22</v>
      </c>
    </row>
    <row r="3622" spans="1:28" x14ac:dyDescent="0.3">
      <c r="A3622" s="34">
        <v>45271</v>
      </c>
      <c r="B3622">
        <v>1159</v>
      </c>
      <c r="C3622" t="s">
        <v>1282</v>
      </c>
      <c r="D3622" t="s">
        <v>1283</v>
      </c>
      <c r="E3622">
        <v>38</v>
      </c>
      <c r="F3622" t="s">
        <v>1363</v>
      </c>
      <c r="G3622" t="s">
        <v>1308</v>
      </c>
      <c r="H3622" t="s">
        <v>1354</v>
      </c>
      <c r="I3622" s="102">
        <v>0.95833333333333337</v>
      </c>
      <c r="J3622" t="s">
        <v>1385</v>
      </c>
      <c r="K3622">
        <v>28</v>
      </c>
      <c r="L3622">
        <v>2.8</v>
      </c>
      <c r="M3622" t="s">
        <v>1384</v>
      </c>
      <c r="N3622" s="102">
        <v>0.52777777777777779</v>
      </c>
      <c r="O3622" t="s">
        <v>1589</v>
      </c>
      <c r="P3622">
        <v>3</v>
      </c>
      <c r="Q3622" t="s">
        <v>1640</v>
      </c>
      <c r="R3622">
        <v>24</v>
      </c>
      <c r="S3622">
        <v>84</v>
      </c>
      <c r="T3622">
        <v>95</v>
      </c>
      <c r="U3622" t="s">
        <v>51</v>
      </c>
      <c r="V3622">
        <v>60</v>
      </c>
      <c r="W3622" s="102">
        <v>0.44444444444444442</v>
      </c>
      <c r="X3622" s="102">
        <v>0.65277777777777779</v>
      </c>
      <c r="AB3622" s="77">
        <f t="shared" si="56"/>
        <v>28</v>
      </c>
    </row>
    <row r="3623" spans="1:28" x14ac:dyDescent="0.3">
      <c r="A3623" s="34">
        <v>45272</v>
      </c>
      <c r="B3623">
        <v>1159</v>
      </c>
      <c r="C3623" t="s">
        <v>1282</v>
      </c>
      <c r="D3623" t="s">
        <v>1283</v>
      </c>
      <c r="E3623">
        <v>38</v>
      </c>
      <c r="F3623" t="s">
        <v>1321</v>
      </c>
      <c r="G3623" t="s">
        <v>1464</v>
      </c>
      <c r="H3623" t="s">
        <v>1371</v>
      </c>
      <c r="I3623" s="102">
        <v>0.83333333333333337</v>
      </c>
      <c r="J3623" t="s">
        <v>1303</v>
      </c>
      <c r="K3623">
        <v>28</v>
      </c>
      <c r="L3623">
        <v>2.2000000000000002</v>
      </c>
      <c r="M3623" t="s">
        <v>1497</v>
      </c>
      <c r="N3623" s="102">
        <v>0.95833333333333337</v>
      </c>
      <c r="O3623" t="s">
        <v>1735</v>
      </c>
      <c r="P3623">
        <v>9</v>
      </c>
      <c r="Q3623" t="s">
        <v>1811</v>
      </c>
      <c r="R3623">
        <v>16</v>
      </c>
      <c r="S3623">
        <v>89</v>
      </c>
      <c r="T3623">
        <v>96</v>
      </c>
      <c r="U3623" s="102">
        <v>0.29166666666666669</v>
      </c>
      <c r="V3623">
        <v>61</v>
      </c>
      <c r="W3623" s="102">
        <v>9.7222222222222224E-2</v>
      </c>
      <c r="X3623" s="102">
        <v>0.10416666666666667</v>
      </c>
      <c r="AB3623" s="77">
        <f t="shared" si="56"/>
        <v>22</v>
      </c>
    </row>
    <row r="3624" spans="1:28" x14ac:dyDescent="0.3">
      <c r="A3624" s="34">
        <v>45273</v>
      </c>
      <c r="B3624">
        <v>1159</v>
      </c>
      <c r="C3624" t="s">
        <v>1282</v>
      </c>
      <c r="D3624" t="s">
        <v>1283</v>
      </c>
      <c r="E3624">
        <v>38</v>
      </c>
      <c r="F3624" t="s">
        <v>1302</v>
      </c>
      <c r="G3624" t="s">
        <v>1383</v>
      </c>
      <c r="H3624" t="s">
        <v>1510</v>
      </c>
      <c r="I3624" s="102">
        <v>0.79861111111111116</v>
      </c>
      <c r="J3624" t="s">
        <v>1307</v>
      </c>
      <c r="K3624">
        <v>27</v>
      </c>
      <c r="L3624">
        <v>5.8</v>
      </c>
      <c r="M3624" t="s">
        <v>1524</v>
      </c>
      <c r="N3624" s="102">
        <v>0.63888888888888895</v>
      </c>
      <c r="O3624" t="s">
        <v>1514</v>
      </c>
      <c r="P3624">
        <v>24</v>
      </c>
      <c r="Q3624" t="s">
        <v>1640</v>
      </c>
      <c r="R3624">
        <v>0</v>
      </c>
      <c r="S3624">
        <v>79</v>
      </c>
      <c r="T3624">
        <v>89</v>
      </c>
      <c r="U3624" s="102">
        <v>0.70138888888888884</v>
      </c>
      <c r="V3624">
        <v>51</v>
      </c>
      <c r="W3624" s="102">
        <v>0.14583333333333334</v>
      </c>
      <c r="X3624" s="102">
        <v>0.1875</v>
      </c>
      <c r="AB3624" s="77">
        <f t="shared" si="56"/>
        <v>58</v>
      </c>
    </row>
    <row r="3625" spans="1:28" x14ac:dyDescent="0.3">
      <c r="A3625" s="34">
        <v>45274</v>
      </c>
      <c r="B3625">
        <v>1159</v>
      </c>
      <c r="C3625" t="s">
        <v>1282</v>
      </c>
      <c r="D3625" t="s">
        <v>1283</v>
      </c>
      <c r="E3625">
        <v>38</v>
      </c>
      <c r="F3625" t="s">
        <v>1354</v>
      </c>
      <c r="G3625" t="s">
        <v>1293</v>
      </c>
      <c r="H3625" t="s">
        <v>1375</v>
      </c>
      <c r="I3625" s="102">
        <v>0.30555555555555552</v>
      </c>
      <c r="J3625" t="s">
        <v>1368</v>
      </c>
      <c r="K3625">
        <v>32</v>
      </c>
      <c r="L3625">
        <v>3.3</v>
      </c>
      <c r="M3625" t="s">
        <v>1334</v>
      </c>
      <c r="N3625" s="102">
        <v>0.24305555555555555</v>
      </c>
      <c r="O3625" t="s">
        <v>1984</v>
      </c>
      <c r="P3625">
        <v>24</v>
      </c>
      <c r="Q3625" t="s">
        <v>1581</v>
      </c>
      <c r="R3625">
        <v>0</v>
      </c>
      <c r="S3625">
        <v>75</v>
      </c>
      <c r="T3625">
        <v>89</v>
      </c>
      <c r="U3625" s="102">
        <v>0.25</v>
      </c>
      <c r="V3625">
        <v>66</v>
      </c>
      <c r="W3625" s="102">
        <v>0.83333333333333337</v>
      </c>
      <c r="X3625" s="102">
        <v>0.625</v>
      </c>
      <c r="AB3625" s="77">
        <f t="shared" si="56"/>
        <v>33</v>
      </c>
    </row>
    <row r="3626" spans="1:28" x14ac:dyDescent="0.3">
      <c r="A3626" s="34">
        <v>45275</v>
      </c>
      <c r="B3626">
        <v>1159</v>
      </c>
      <c r="C3626" t="s">
        <v>1282</v>
      </c>
      <c r="D3626" t="s">
        <v>1283</v>
      </c>
      <c r="E3626">
        <v>38</v>
      </c>
      <c r="F3626" t="s">
        <v>1362</v>
      </c>
      <c r="G3626" t="s">
        <v>1703</v>
      </c>
      <c r="H3626" t="s">
        <v>1364</v>
      </c>
      <c r="I3626" s="102">
        <v>0.88888888888888884</v>
      </c>
      <c r="J3626" t="s">
        <v>1386</v>
      </c>
      <c r="K3626">
        <v>15</v>
      </c>
      <c r="L3626">
        <v>0.8</v>
      </c>
      <c r="M3626" t="s">
        <v>1297</v>
      </c>
      <c r="N3626" s="102">
        <v>0.4236111111111111</v>
      </c>
      <c r="O3626" t="s">
        <v>2143</v>
      </c>
      <c r="P3626" t="s">
        <v>51</v>
      </c>
      <c r="Q3626" t="s">
        <v>1984</v>
      </c>
      <c r="R3626">
        <v>0</v>
      </c>
      <c r="S3626">
        <v>95</v>
      </c>
      <c r="T3626">
        <v>95</v>
      </c>
      <c r="U3626" t="s">
        <v>51</v>
      </c>
      <c r="V3626">
        <v>68</v>
      </c>
      <c r="W3626" s="102">
        <v>6.9444444444444441E-3</v>
      </c>
      <c r="X3626" s="102">
        <v>0.63194444444444442</v>
      </c>
      <c r="AB3626" s="77">
        <f t="shared" si="56"/>
        <v>8</v>
      </c>
    </row>
    <row r="3627" spans="1:28" x14ac:dyDescent="0.3">
      <c r="A3627" s="34">
        <v>45276</v>
      </c>
      <c r="B3627">
        <v>1159</v>
      </c>
      <c r="C3627" t="s">
        <v>1282</v>
      </c>
      <c r="D3627" t="s">
        <v>1283</v>
      </c>
      <c r="E3627">
        <v>38</v>
      </c>
      <c r="F3627" t="s">
        <v>1440</v>
      </c>
      <c r="G3627" t="s">
        <v>1308</v>
      </c>
      <c r="H3627" t="s">
        <v>1541</v>
      </c>
      <c r="I3627" s="102">
        <v>0.99930555555555556</v>
      </c>
      <c r="J3627" t="s">
        <v>1346</v>
      </c>
      <c r="K3627">
        <v>9</v>
      </c>
      <c r="L3627">
        <v>3.1</v>
      </c>
      <c r="M3627" t="s">
        <v>1436</v>
      </c>
      <c r="N3627" s="102">
        <v>0.4861111111111111</v>
      </c>
      <c r="O3627" t="s">
        <v>2143</v>
      </c>
      <c r="P3627">
        <v>0</v>
      </c>
      <c r="Q3627" t="s">
        <v>2144</v>
      </c>
      <c r="R3627">
        <v>14</v>
      </c>
      <c r="S3627">
        <v>79</v>
      </c>
      <c r="T3627">
        <v>95</v>
      </c>
      <c r="U3627" t="s">
        <v>51</v>
      </c>
      <c r="V3627">
        <v>61</v>
      </c>
      <c r="W3627" s="102">
        <v>0.47222222222222227</v>
      </c>
      <c r="X3627" s="102">
        <v>0.47916666666666669</v>
      </c>
      <c r="AB3627" s="77">
        <f t="shared" si="56"/>
        <v>31</v>
      </c>
    </row>
    <row r="3628" spans="1:28" x14ac:dyDescent="0.3">
      <c r="A3628" s="34">
        <v>45277</v>
      </c>
      <c r="B3628">
        <v>1159</v>
      </c>
      <c r="C3628" t="s">
        <v>1282</v>
      </c>
      <c r="D3628" t="s">
        <v>1283</v>
      </c>
      <c r="E3628">
        <v>38</v>
      </c>
      <c r="F3628" t="s">
        <v>1410</v>
      </c>
      <c r="G3628" t="s">
        <v>1308</v>
      </c>
      <c r="H3628" t="s">
        <v>1610</v>
      </c>
      <c r="I3628" s="102">
        <v>0.30555555555555552</v>
      </c>
      <c r="J3628" t="s">
        <v>1313</v>
      </c>
      <c r="K3628">
        <v>21</v>
      </c>
      <c r="L3628">
        <v>2.5</v>
      </c>
      <c r="M3628" t="s">
        <v>1391</v>
      </c>
      <c r="N3628" s="102">
        <v>0.3888888888888889</v>
      </c>
      <c r="O3628" t="s">
        <v>2145</v>
      </c>
      <c r="P3628">
        <v>23</v>
      </c>
      <c r="Q3628" t="s">
        <v>1859</v>
      </c>
      <c r="R3628">
        <v>16</v>
      </c>
      <c r="S3628">
        <v>84</v>
      </c>
      <c r="T3628">
        <v>95</v>
      </c>
      <c r="U3628" s="102">
        <v>0</v>
      </c>
      <c r="V3628">
        <v>63</v>
      </c>
      <c r="W3628" s="102">
        <v>0.4861111111111111</v>
      </c>
      <c r="X3628" s="102">
        <v>0.51388888888888895</v>
      </c>
      <c r="AB3628" s="77">
        <f t="shared" si="56"/>
        <v>25</v>
      </c>
    </row>
    <row r="3629" spans="1:28" x14ac:dyDescent="0.3">
      <c r="A3629" s="34">
        <v>45278</v>
      </c>
      <c r="B3629">
        <v>1159</v>
      </c>
      <c r="C3629" t="s">
        <v>1282</v>
      </c>
      <c r="D3629" t="s">
        <v>1283</v>
      </c>
      <c r="E3629">
        <v>38</v>
      </c>
      <c r="F3629" t="s">
        <v>1410</v>
      </c>
      <c r="G3629" t="s">
        <v>1308</v>
      </c>
      <c r="H3629" t="s">
        <v>1435</v>
      </c>
      <c r="I3629" s="102">
        <v>0.20138888888888887</v>
      </c>
      <c r="J3629" t="s">
        <v>1538</v>
      </c>
      <c r="K3629">
        <v>23</v>
      </c>
      <c r="L3629">
        <v>1.9</v>
      </c>
      <c r="M3629" t="s">
        <v>1289</v>
      </c>
      <c r="N3629" s="102">
        <v>7.6388888888888895E-2</v>
      </c>
      <c r="O3629" t="s">
        <v>2146</v>
      </c>
      <c r="P3629">
        <v>11</v>
      </c>
      <c r="Q3629" t="s">
        <v>1853</v>
      </c>
      <c r="R3629" t="s">
        <v>51</v>
      </c>
      <c r="S3629">
        <v>78</v>
      </c>
      <c r="T3629">
        <v>94</v>
      </c>
      <c r="U3629" s="102">
        <v>0.875</v>
      </c>
      <c r="V3629">
        <v>60</v>
      </c>
      <c r="W3629" t="s">
        <v>51</v>
      </c>
      <c r="X3629" s="102">
        <v>0.60416666666666663</v>
      </c>
      <c r="AB3629" s="77">
        <f t="shared" si="56"/>
        <v>19</v>
      </c>
    </row>
    <row r="3630" spans="1:28" x14ac:dyDescent="0.3">
      <c r="A3630" s="34">
        <v>45279</v>
      </c>
      <c r="B3630">
        <v>1159</v>
      </c>
      <c r="C3630" t="s">
        <v>1282</v>
      </c>
      <c r="D3630" t="s">
        <v>1283</v>
      </c>
      <c r="E3630">
        <v>38</v>
      </c>
      <c r="F3630" t="s">
        <v>1375</v>
      </c>
      <c r="G3630" t="s">
        <v>1284</v>
      </c>
      <c r="H3630" t="s">
        <v>1522</v>
      </c>
      <c r="I3630" s="102">
        <v>0.34027777777777773</v>
      </c>
      <c r="J3630" t="s">
        <v>1307</v>
      </c>
      <c r="K3630">
        <v>28</v>
      </c>
      <c r="L3630">
        <v>1.9</v>
      </c>
      <c r="M3630" t="s">
        <v>1436</v>
      </c>
      <c r="N3630" s="102">
        <v>0.89583333333333337</v>
      </c>
      <c r="O3630" t="s">
        <v>1852</v>
      </c>
      <c r="P3630">
        <v>0</v>
      </c>
      <c r="Q3630" t="s">
        <v>1854</v>
      </c>
      <c r="R3630">
        <v>20</v>
      </c>
      <c r="S3630">
        <v>72</v>
      </c>
      <c r="T3630">
        <v>95</v>
      </c>
      <c r="U3630" t="s">
        <v>51</v>
      </c>
      <c r="V3630">
        <v>58</v>
      </c>
      <c r="W3630" s="102">
        <v>0.52083333333333337</v>
      </c>
      <c r="X3630" s="102">
        <v>0.54166666666666663</v>
      </c>
      <c r="AB3630" s="77">
        <f t="shared" si="56"/>
        <v>19</v>
      </c>
    </row>
    <row r="3631" spans="1:28" x14ac:dyDescent="0.3">
      <c r="A3631" s="34">
        <v>45280</v>
      </c>
      <c r="B3631">
        <v>1159</v>
      </c>
      <c r="C3631" t="s">
        <v>1282</v>
      </c>
      <c r="D3631" t="s">
        <v>1283</v>
      </c>
      <c r="E3631">
        <v>38</v>
      </c>
      <c r="F3631" t="s">
        <v>1362</v>
      </c>
      <c r="G3631" t="s">
        <v>1457</v>
      </c>
      <c r="H3631" t="s">
        <v>1428</v>
      </c>
      <c r="I3631" s="102">
        <v>0.65972222222222221</v>
      </c>
      <c r="J3631" t="s">
        <v>1544</v>
      </c>
      <c r="K3631">
        <v>35</v>
      </c>
      <c r="L3631">
        <v>4.7</v>
      </c>
      <c r="M3631" t="s">
        <v>1492</v>
      </c>
      <c r="N3631" s="102">
        <v>0.20833333333333334</v>
      </c>
      <c r="O3631" t="s">
        <v>1847</v>
      </c>
      <c r="P3631">
        <v>10</v>
      </c>
      <c r="Q3631" t="s">
        <v>1555</v>
      </c>
      <c r="R3631">
        <v>0</v>
      </c>
      <c r="S3631">
        <v>75</v>
      </c>
      <c r="T3631">
        <v>95</v>
      </c>
      <c r="U3631" t="s">
        <v>51</v>
      </c>
      <c r="V3631">
        <v>60</v>
      </c>
      <c r="W3631" s="102">
        <v>0.31944444444444448</v>
      </c>
      <c r="X3631" s="102">
        <v>5.5555555555555552E-2</v>
      </c>
      <c r="AB3631" s="77">
        <f t="shared" si="56"/>
        <v>47</v>
      </c>
    </row>
    <row r="3632" spans="1:28" x14ac:dyDescent="0.3">
      <c r="A3632" s="34">
        <v>45281</v>
      </c>
      <c r="B3632">
        <v>1159</v>
      </c>
      <c r="C3632" t="s">
        <v>1282</v>
      </c>
      <c r="D3632" t="s">
        <v>1283</v>
      </c>
      <c r="E3632">
        <v>38</v>
      </c>
      <c r="F3632" t="s">
        <v>1556</v>
      </c>
      <c r="G3632" t="s">
        <v>1308</v>
      </c>
      <c r="H3632" t="s">
        <v>1383</v>
      </c>
      <c r="I3632" s="102">
        <v>0.3263888888888889</v>
      </c>
      <c r="J3632" t="s">
        <v>1490</v>
      </c>
      <c r="K3632">
        <v>31</v>
      </c>
      <c r="L3632">
        <v>6.7</v>
      </c>
      <c r="M3632" t="s">
        <v>1295</v>
      </c>
      <c r="N3632" s="102">
        <v>0.73611111111111116</v>
      </c>
      <c r="O3632" t="s">
        <v>1471</v>
      </c>
      <c r="P3632" t="s">
        <v>51</v>
      </c>
      <c r="Q3632" t="s">
        <v>1401</v>
      </c>
      <c r="R3632">
        <v>15</v>
      </c>
      <c r="S3632">
        <v>75</v>
      </c>
      <c r="T3632">
        <v>91</v>
      </c>
      <c r="U3632" s="102">
        <v>0.72916666666666663</v>
      </c>
      <c r="V3632">
        <v>64</v>
      </c>
      <c r="W3632" s="102">
        <v>0.375</v>
      </c>
      <c r="X3632" s="102">
        <v>0.59722222222222221</v>
      </c>
      <c r="AB3632" s="77">
        <f t="shared" si="56"/>
        <v>67</v>
      </c>
    </row>
    <row r="3633" spans="1:28" x14ac:dyDescent="0.3">
      <c r="A3633" s="34">
        <v>45282</v>
      </c>
      <c r="B3633">
        <v>1159</v>
      </c>
      <c r="C3633" t="s">
        <v>1282</v>
      </c>
      <c r="D3633" t="s">
        <v>1283</v>
      </c>
      <c r="E3633">
        <v>38</v>
      </c>
      <c r="F3633" t="s">
        <v>1544</v>
      </c>
      <c r="G3633" t="s">
        <v>1308</v>
      </c>
      <c r="H3633" t="s">
        <v>1552</v>
      </c>
      <c r="I3633" s="102">
        <v>0.77083333333333337</v>
      </c>
      <c r="J3633" t="s">
        <v>1478</v>
      </c>
      <c r="K3633">
        <v>30</v>
      </c>
      <c r="L3633">
        <v>5.3</v>
      </c>
      <c r="M3633" t="s">
        <v>1368</v>
      </c>
      <c r="N3633" s="102">
        <v>0.18055555555555555</v>
      </c>
      <c r="O3633" t="s">
        <v>1888</v>
      </c>
      <c r="P3633" t="s">
        <v>51</v>
      </c>
      <c r="Q3633" t="s">
        <v>1460</v>
      </c>
      <c r="R3633" t="s">
        <v>51</v>
      </c>
      <c r="S3633">
        <v>75</v>
      </c>
      <c r="T3633">
        <v>88</v>
      </c>
      <c r="U3633" s="102">
        <v>0.59027777777777779</v>
      </c>
      <c r="V3633">
        <v>65</v>
      </c>
      <c r="W3633" t="s">
        <v>51</v>
      </c>
      <c r="X3633" s="102">
        <v>0.5</v>
      </c>
      <c r="AB3633" s="77">
        <f t="shared" si="56"/>
        <v>53</v>
      </c>
    </row>
    <row r="3634" spans="1:28" x14ac:dyDescent="0.3">
      <c r="A3634" s="34">
        <v>45283</v>
      </c>
      <c r="B3634">
        <v>1159</v>
      </c>
      <c r="C3634" t="s">
        <v>1282</v>
      </c>
      <c r="D3634" t="s">
        <v>1283</v>
      </c>
      <c r="E3634">
        <v>38</v>
      </c>
      <c r="F3634" t="s">
        <v>1546</v>
      </c>
      <c r="G3634" t="s">
        <v>1308</v>
      </c>
      <c r="H3634" t="s">
        <v>1462</v>
      </c>
      <c r="I3634" s="102">
        <v>0.875</v>
      </c>
      <c r="J3634" t="s">
        <v>1321</v>
      </c>
      <c r="K3634">
        <v>27</v>
      </c>
      <c r="L3634">
        <v>1.7</v>
      </c>
      <c r="M3634" t="s">
        <v>1436</v>
      </c>
      <c r="N3634" s="102">
        <v>0.10416666666666667</v>
      </c>
      <c r="O3634" t="s">
        <v>1433</v>
      </c>
      <c r="P3634">
        <v>0</v>
      </c>
      <c r="Q3634" t="s">
        <v>1576</v>
      </c>
      <c r="R3634">
        <v>24</v>
      </c>
      <c r="S3634">
        <v>80</v>
      </c>
      <c r="T3634">
        <v>94</v>
      </c>
      <c r="U3634" t="s">
        <v>51</v>
      </c>
      <c r="V3634">
        <v>63</v>
      </c>
      <c r="W3634" s="102">
        <v>0.4513888888888889</v>
      </c>
      <c r="X3634" s="102">
        <v>0.49305555555555558</v>
      </c>
      <c r="AB3634" s="77">
        <f t="shared" si="56"/>
        <v>17</v>
      </c>
    </row>
    <row r="3635" spans="1:28" x14ac:dyDescent="0.3">
      <c r="A3635" s="34">
        <v>45284</v>
      </c>
      <c r="B3635">
        <v>1159</v>
      </c>
      <c r="C3635" t="s">
        <v>1282</v>
      </c>
      <c r="D3635" t="s">
        <v>1283</v>
      </c>
      <c r="E3635">
        <v>38</v>
      </c>
      <c r="F3635" t="s">
        <v>1309</v>
      </c>
      <c r="G3635" t="s">
        <v>1308</v>
      </c>
      <c r="H3635" t="s">
        <v>1833</v>
      </c>
      <c r="I3635" s="102">
        <v>0.29166666666666669</v>
      </c>
      <c r="J3635" t="s">
        <v>1617</v>
      </c>
      <c r="K3635">
        <v>99</v>
      </c>
      <c r="L3635">
        <v>2.5</v>
      </c>
      <c r="M3635" t="s">
        <v>1391</v>
      </c>
      <c r="N3635" t="s">
        <v>51</v>
      </c>
      <c r="O3635" t="s">
        <v>1576</v>
      </c>
      <c r="P3635">
        <v>0</v>
      </c>
      <c r="Q3635" t="s">
        <v>1392</v>
      </c>
      <c r="R3635">
        <v>14</v>
      </c>
      <c r="S3635">
        <v>78</v>
      </c>
      <c r="T3635">
        <v>93</v>
      </c>
      <c r="U3635" s="102">
        <v>0.80555555555555547</v>
      </c>
      <c r="V3635">
        <v>53</v>
      </c>
      <c r="W3635" s="102">
        <v>0.52083333333333337</v>
      </c>
      <c r="X3635" s="102">
        <v>0.53472222222222221</v>
      </c>
      <c r="AB3635" s="77">
        <f t="shared" si="56"/>
        <v>25</v>
      </c>
    </row>
    <row r="3636" spans="1:28" x14ac:dyDescent="0.3">
      <c r="A3636" s="34">
        <v>45285</v>
      </c>
      <c r="B3636">
        <v>1159</v>
      </c>
      <c r="C3636" t="s">
        <v>1282</v>
      </c>
      <c r="D3636" t="s">
        <v>1283</v>
      </c>
      <c r="E3636">
        <v>38</v>
      </c>
      <c r="F3636" t="s">
        <v>1375</v>
      </c>
      <c r="G3636" t="s">
        <v>1308</v>
      </c>
      <c r="H3636" t="s">
        <v>1561</v>
      </c>
      <c r="I3636" s="102">
        <v>0.27777777777777779</v>
      </c>
      <c r="J3636" t="s">
        <v>1530</v>
      </c>
      <c r="K3636">
        <v>21</v>
      </c>
      <c r="L3636">
        <v>2.8</v>
      </c>
      <c r="M3636" t="s">
        <v>1327</v>
      </c>
      <c r="N3636" s="102">
        <v>6.9444444444444434E-2</v>
      </c>
      <c r="O3636" t="s">
        <v>1705</v>
      </c>
      <c r="P3636">
        <v>0</v>
      </c>
      <c r="Q3636" t="s">
        <v>1600</v>
      </c>
      <c r="R3636" t="s">
        <v>51</v>
      </c>
      <c r="S3636">
        <v>70</v>
      </c>
      <c r="T3636">
        <v>88</v>
      </c>
      <c r="U3636" s="102">
        <v>0.99305555555555547</v>
      </c>
      <c r="V3636">
        <v>48</v>
      </c>
      <c r="W3636" s="102">
        <v>0.49305555555555558</v>
      </c>
      <c r="X3636" s="102">
        <v>0.5</v>
      </c>
      <c r="AB3636" s="77">
        <f t="shared" si="56"/>
        <v>28</v>
      </c>
    </row>
    <row r="3637" spans="1:28" x14ac:dyDescent="0.3">
      <c r="A3637" s="34">
        <v>45286</v>
      </c>
      <c r="B3637">
        <v>1159</v>
      </c>
      <c r="C3637" t="s">
        <v>1282</v>
      </c>
      <c r="D3637" t="s">
        <v>1283</v>
      </c>
      <c r="E3637">
        <v>38</v>
      </c>
      <c r="F3637" t="s">
        <v>1375</v>
      </c>
      <c r="G3637" t="s">
        <v>1308</v>
      </c>
      <c r="H3637" t="s">
        <v>1415</v>
      </c>
      <c r="I3637" s="102">
        <v>0.15972222222222224</v>
      </c>
      <c r="J3637" t="s">
        <v>1530</v>
      </c>
      <c r="K3637">
        <v>99</v>
      </c>
      <c r="L3637">
        <v>3.3</v>
      </c>
      <c r="M3637" t="s">
        <v>1297</v>
      </c>
      <c r="N3637" t="s">
        <v>51</v>
      </c>
      <c r="O3637" t="s">
        <v>1689</v>
      </c>
      <c r="P3637">
        <v>11</v>
      </c>
      <c r="Q3637" t="s">
        <v>1353</v>
      </c>
      <c r="R3637">
        <v>24</v>
      </c>
      <c r="S3637">
        <v>78</v>
      </c>
      <c r="T3637">
        <v>94</v>
      </c>
      <c r="U3637" s="102">
        <v>0.95138888888888884</v>
      </c>
      <c r="V3637">
        <v>61</v>
      </c>
      <c r="W3637" s="102">
        <v>0.46527777777777773</v>
      </c>
      <c r="X3637" s="102">
        <v>0.51388888888888895</v>
      </c>
      <c r="AB3637" s="77">
        <f t="shared" si="56"/>
        <v>33</v>
      </c>
    </row>
    <row r="3638" spans="1:28" x14ac:dyDescent="0.3">
      <c r="A3638" s="34">
        <v>45287</v>
      </c>
      <c r="B3638">
        <v>1159</v>
      </c>
      <c r="C3638" t="s">
        <v>1282</v>
      </c>
      <c r="D3638" t="s">
        <v>1283</v>
      </c>
      <c r="E3638">
        <v>38</v>
      </c>
      <c r="F3638" t="s">
        <v>1314</v>
      </c>
      <c r="G3638" t="s">
        <v>1308</v>
      </c>
      <c r="H3638" t="s">
        <v>1444</v>
      </c>
      <c r="I3638" s="102">
        <v>0.33333333333333331</v>
      </c>
      <c r="J3638" t="s">
        <v>1669</v>
      </c>
      <c r="K3638">
        <v>29</v>
      </c>
      <c r="L3638">
        <v>1.4</v>
      </c>
      <c r="M3638" t="s">
        <v>1327</v>
      </c>
      <c r="N3638" s="102">
        <v>0.93055555555555547</v>
      </c>
      <c r="O3638" t="s">
        <v>1543</v>
      </c>
      <c r="P3638">
        <v>24</v>
      </c>
      <c r="Q3638" t="s">
        <v>1664</v>
      </c>
      <c r="R3638">
        <v>8</v>
      </c>
      <c r="S3638">
        <v>81</v>
      </c>
      <c r="T3638">
        <v>89</v>
      </c>
      <c r="U3638" s="102">
        <v>2.0833333333333332E-2</v>
      </c>
      <c r="V3638">
        <v>50</v>
      </c>
      <c r="W3638" s="102">
        <v>0.875</v>
      </c>
      <c r="X3638" s="102">
        <v>0.56944444444444442</v>
      </c>
      <c r="AB3638" s="77">
        <f t="shared" si="56"/>
        <v>14</v>
      </c>
    </row>
    <row r="3639" spans="1:28" x14ac:dyDescent="0.3">
      <c r="A3639" s="34">
        <v>45288</v>
      </c>
      <c r="B3639">
        <v>1159</v>
      </c>
      <c r="C3639" t="s">
        <v>1282</v>
      </c>
      <c r="D3639" t="s">
        <v>1283</v>
      </c>
      <c r="E3639">
        <v>38</v>
      </c>
      <c r="F3639" t="s">
        <v>1521</v>
      </c>
      <c r="G3639" t="s">
        <v>1457</v>
      </c>
      <c r="H3639" t="s">
        <v>1314</v>
      </c>
      <c r="I3639" s="102">
        <v>0.20138888888888887</v>
      </c>
      <c r="J3639" t="s">
        <v>1490</v>
      </c>
      <c r="K3639">
        <v>28</v>
      </c>
      <c r="L3639">
        <v>1.1000000000000001</v>
      </c>
      <c r="M3639" t="s">
        <v>1456</v>
      </c>
      <c r="N3639" s="102">
        <v>0.59027777777777779</v>
      </c>
      <c r="O3639" t="s">
        <v>1360</v>
      </c>
      <c r="P3639" t="s">
        <v>51</v>
      </c>
      <c r="Q3639" t="s">
        <v>1525</v>
      </c>
      <c r="R3639">
        <v>6</v>
      </c>
      <c r="S3639">
        <v>89</v>
      </c>
      <c r="T3639">
        <v>97</v>
      </c>
      <c r="U3639" t="s">
        <v>51</v>
      </c>
      <c r="V3639">
        <v>70</v>
      </c>
      <c r="W3639" s="102">
        <v>0.11805555555555557</v>
      </c>
      <c r="X3639" s="102">
        <v>0.63194444444444442</v>
      </c>
      <c r="AB3639" s="77">
        <f t="shared" si="56"/>
        <v>11</v>
      </c>
    </row>
    <row r="3640" spans="1:28" x14ac:dyDescent="0.3">
      <c r="A3640" s="34">
        <v>45289</v>
      </c>
      <c r="B3640">
        <v>1159</v>
      </c>
      <c r="C3640" t="s">
        <v>1282</v>
      </c>
      <c r="D3640" t="s">
        <v>1283</v>
      </c>
      <c r="E3640">
        <v>38</v>
      </c>
      <c r="F3640" t="s">
        <v>1486</v>
      </c>
      <c r="G3640" t="s">
        <v>1308</v>
      </c>
      <c r="H3640" t="s">
        <v>1356</v>
      </c>
      <c r="I3640" s="102">
        <v>0.99930555555555556</v>
      </c>
      <c r="J3640" t="s">
        <v>1556</v>
      </c>
      <c r="K3640">
        <v>20</v>
      </c>
      <c r="L3640">
        <v>0.8</v>
      </c>
      <c r="M3640" t="s">
        <v>1561</v>
      </c>
      <c r="N3640" s="102">
        <v>0.875</v>
      </c>
      <c r="O3640" t="s">
        <v>1667</v>
      </c>
      <c r="P3640">
        <v>11</v>
      </c>
      <c r="Q3640" t="s">
        <v>1641</v>
      </c>
      <c r="R3640">
        <v>24</v>
      </c>
      <c r="S3640">
        <v>94</v>
      </c>
      <c r="T3640">
        <v>97</v>
      </c>
      <c r="U3640" t="s">
        <v>51</v>
      </c>
      <c r="V3640">
        <v>89</v>
      </c>
      <c r="W3640" t="s">
        <v>51</v>
      </c>
      <c r="X3640" s="102">
        <v>0.63888888888888895</v>
      </c>
      <c r="AB3640" s="77">
        <f t="shared" si="56"/>
        <v>8</v>
      </c>
    </row>
    <row r="3641" spans="1:28" x14ac:dyDescent="0.3">
      <c r="A3641" s="34">
        <v>45290</v>
      </c>
      <c r="B3641">
        <v>1159</v>
      </c>
      <c r="C3641" t="s">
        <v>1282</v>
      </c>
      <c r="D3641" t="s">
        <v>1283</v>
      </c>
      <c r="E3641">
        <v>38</v>
      </c>
      <c r="F3641" t="s">
        <v>1362</v>
      </c>
      <c r="G3641" t="s">
        <v>1513</v>
      </c>
      <c r="H3641" t="s">
        <v>1327</v>
      </c>
      <c r="I3641" s="102">
        <v>0.34722222222222227</v>
      </c>
      <c r="J3641" t="s">
        <v>1303</v>
      </c>
      <c r="K3641">
        <v>99</v>
      </c>
      <c r="L3641">
        <v>1.7</v>
      </c>
      <c r="M3641" t="s">
        <v>1340</v>
      </c>
      <c r="N3641" t="s">
        <v>51</v>
      </c>
      <c r="O3641" t="s">
        <v>1641</v>
      </c>
      <c r="P3641">
        <v>0</v>
      </c>
      <c r="Q3641" t="s">
        <v>1940</v>
      </c>
      <c r="R3641">
        <v>22</v>
      </c>
      <c r="S3641">
        <v>79</v>
      </c>
      <c r="T3641">
        <v>95</v>
      </c>
      <c r="U3641" t="s">
        <v>51</v>
      </c>
      <c r="V3641">
        <v>53</v>
      </c>
      <c r="W3641" s="102">
        <v>0.81944444444444453</v>
      </c>
      <c r="X3641" s="102">
        <v>0.59027777777777779</v>
      </c>
      <c r="AB3641" s="77">
        <f t="shared" si="56"/>
        <v>17</v>
      </c>
    </row>
    <row r="3642" spans="1:28" x14ac:dyDescent="0.3">
      <c r="A3642" s="34">
        <v>45291</v>
      </c>
      <c r="B3642">
        <v>1159</v>
      </c>
      <c r="C3642" t="s">
        <v>1282</v>
      </c>
      <c r="D3642" t="s">
        <v>1283</v>
      </c>
      <c r="E3642">
        <v>38</v>
      </c>
      <c r="F3642" t="s">
        <v>1546</v>
      </c>
      <c r="G3642" t="s">
        <v>1308</v>
      </c>
      <c r="H3642" t="s">
        <v>1493</v>
      </c>
      <c r="I3642" s="102">
        <v>0.99930555555555556</v>
      </c>
      <c r="J3642" t="s">
        <v>1300</v>
      </c>
      <c r="K3642">
        <v>28</v>
      </c>
      <c r="L3642">
        <v>2.8</v>
      </c>
      <c r="M3642" t="s">
        <v>1674</v>
      </c>
      <c r="N3642" s="102">
        <v>9.7222222222222224E-2</v>
      </c>
      <c r="O3642" t="s">
        <v>1707</v>
      </c>
      <c r="P3642">
        <v>24</v>
      </c>
      <c r="Q3642" t="s">
        <v>1788</v>
      </c>
      <c r="R3642">
        <v>0</v>
      </c>
      <c r="S3642">
        <v>66</v>
      </c>
      <c r="T3642">
        <v>90</v>
      </c>
      <c r="U3642" s="102">
        <v>0.21527777777777779</v>
      </c>
      <c r="V3642">
        <v>50</v>
      </c>
      <c r="W3642" s="102">
        <v>0.47916666666666669</v>
      </c>
      <c r="X3642" s="102">
        <v>0.54166666666666663</v>
      </c>
      <c r="AB3642" s="77">
        <f t="shared" si="56"/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Hoja2</vt:lpstr>
      <vt:lpstr>Hoja3</vt:lpstr>
      <vt:lpstr>Hoja4</vt:lpstr>
      <vt:lpstr>Hoja5</vt:lpstr>
      <vt:lpstr>Hoja6</vt:lpstr>
      <vt:lpstr>Meteorología</vt:lpstr>
      <vt:lpstr>Hoja7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Adrián Cano</dc:creator>
  <cp:lastModifiedBy>Adrián Cano</cp:lastModifiedBy>
  <dcterms:created xsi:type="dcterms:W3CDTF">2024-04-26T16:20:15Z</dcterms:created>
  <dcterms:modified xsi:type="dcterms:W3CDTF">2024-06-07T19:48:41Z</dcterms:modified>
</cp:coreProperties>
</file>